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904" firstSheet="0" activeTab="0" autoFilterDateGrouping="1"/>
  </bookViews>
  <sheets>
    <sheet name="DRE" sheetId="1" state="visible" r:id="rId1"/>
    <sheet name="Bilheteria_Manual" sheetId="2" state="visible" r:id="rId2"/>
    <sheet name="CMV_Manual" sheetId="3" state="visible" r:id="rId3"/>
    <sheet name="Fiscal" sheetId="4" state="visible" r:id="rId4"/>
    <sheet name="T_ORCAMENTOS" sheetId="5" state="hidden" r:id="rId5"/>
    <sheet name="T_REAL" sheetId="6" state="hidden" r:id="rId6"/>
    <sheet name="Aut_BlueMe_Sem_Pedido" sheetId="7" state="visible" r:id="rId7"/>
    <sheet name="Aut_BlueMe_Com_Pedido" sheetId="8" state="visible" r:id="rId8"/>
    <sheet name="Aut_Faturamento_Zig" sheetId="9" state="visible" r:id="rId9"/>
    <sheet name="Aut_Receitas_Extraord" sheetId="10" state="visible" r:id="rId10"/>
    <sheet name="BD_Eventos_Novo" sheetId="11" state="visible" r:id="rId11"/>
    <sheet name="Aut_Folha" sheetId="12" state="visible" r:id="rId12"/>
    <sheet name="Aut_Descontos" sheetId="13" state="visible" r:id="rId13"/>
    <sheet name="Aut_Promocoes_Utilizadas" sheetId="14" state="visible" r:id="rId14"/>
    <sheet name="Aut_Endividamentos" sheetId="15" state="visible" r:id="rId15"/>
    <sheet name="Aut_Contagem" sheetId="16" state="visible" r:id="rId16"/>
    <sheet name="Aut_Precos_Insumos" sheetId="17" state="visible" r:id="rId17"/>
    <sheet name="Aut_Valor_Estoque" sheetId="18" state="visible" r:id="rId18"/>
    <sheet name="Aut_Precos_Consolidados_Mes" sheetId="19" state="visible" r:id="rId19"/>
    <sheet name="Aut_Eventos_AeB" sheetId="20" state="visible" r:id="rId20"/>
    <sheet name="Aut_Transferencias" sheetId="21" state="visible" r:id="rId21"/>
    <sheet name="Aut_Consumo_Funcionarios" sheetId="22" state="visible" r:id="rId22"/>
    <sheet name="Aut_Insumos_Producao" sheetId="23" state="visible" r:id="rId23"/>
    <sheet name="Aut_Ajustes_Manuais" sheetId="24" state="visible" r:id="rId24"/>
    <sheet name="Aut_Bilheteria" sheetId="25" state="visible" r:id="rId25"/>
  </sheets>
  <definedNames>
    <definedName name="_xlnm._FilterDatabase" localSheetId="1" hidden="1">'Bilheteria_Manual'!$A$1:$V$919</definedName>
    <definedName name="DadosExternos_1" localSheetId="4" hidden="1">T_ORCAMENTOS!$A$1:$H$1849</definedName>
    <definedName name="DadosExternos_1" localSheetId="5" hidden="1">T_REAL!$A$1:$E$9663</definedName>
  </definedNames>
  <calcPr calcId="191029" fullCalcOnLoad="1"/>
</workbook>
</file>

<file path=xl/styles.xml><?xml version="1.0" encoding="utf-8"?>
<styleSheet xmlns="http://schemas.openxmlformats.org/spreadsheetml/2006/main">
  <numFmts count="17">
    <numFmt numFmtId="164" formatCode="_-* #,##0_-;\-* #,##0_-;_-* &quot;-&quot;??_-;_-@_-"/>
    <numFmt numFmtId="165" formatCode="0.0%"/>
    <numFmt numFmtId="166" formatCode="_(* #,##0_);_(* \(#,##0\);_(* &quot;-&quot;??_);_(@_)"/>
    <numFmt numFmtId="167" formatCode="_-* #,##0.0000_-;\-* #,##0.0000_-;_-* &quot;-&quot;??_-;_-@_-"/>
    <numFmt numFmtId="168" formatCode="0.000%"/>
    <numFmt numFmtId="169" formatCode="_-&quot;R$&quot;\ * #,##0.00_-;\-&quot;R$&quot;\ * #,##0.00_-;_-&quot;R$&quot;\ * &quot;-&quot;??_-;_-@_-"/>
    <numFmt numFmtId="170" formatCode="_-* #,##0.00_-;\-* #,##0.00_-;_-* &quot;-&quot;??_-;_-@_-"/>
    <numFmt numFmtId="171" formatCode="_(&quot;R$ &quot;* #,##0.00_);_(&quot;R$ &quot;* \(#,##0.00\);_(&quot;R$ &quot;* &quot;-&quot;??_);_(@_)"/>
    <numFmt numFmtId="172" formatCode="#,##0.00;[Red]#,##0.00"/>
    <numFmt numFmtId="173" formatCode="&quot;R$&quot;\ #,##0.00"/>
    <numFmt numFmtId="174" formatCode="[$-F400]h:mm:ss\ AM/PM"/>
    <numFmt numFmtId="175" formatCode="_-* #,##0.0_-;\-* #,##0.0_-;_-* &quot;-&quot;?_-;_-@_-"/>
    <numFmt numFmtId="176" formatCode="_-* #,##0.00_-;\-* #,##0.00_-;_-* &quot;-&quot;?_-;_-@_-"/>
    <numFmt numFmtId="177" formatCode="yyyy\-mm\-dd"/>
    <numFmt numFmtId="178" formatCode="yyyy\-mm\-dd\ h:mm:ss"/>
    <numFmt numFmtId="179" formatCode="yyyy-mm-dd"/>
    <numFmt numFmtId="180" formatCode="yyyy-mm-dd h:mm:ss"/>
  </numFmts>
  <fonts count="40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  <font>
      <name val="Verdana"/>
      <family val="2"/>
      <b val="1"/>
      <sz val="10"/>
    </font>
    <font>
      <name val="Verdana"/>
      <family val="2"/>
      <color theme="1"/>
      <sz val="10"/>
    </font>
    <font>
      <name val="Verdana"/>
      <family val="2"/>
      <b val="1"/>
      <color theme="0"/>
      <sz val="10"/>
    </font>
    <font>
      <name val="Calibri"/>
      <family val="2"/>
      <b val="1"/>
      <color theme="1"/>
      <sz val="10"/>
      <scheme val="minor"/>
    </font>
    <font>
      <name val="Verdana"/>
      <family val="2"/>
      <b val="1"/>
      <color theme="0"/>
      <sz val="20"/>
    </font>
    <font>
      <name val="Verdana"/>
      <family val="2"/>
      <b val="1"/>
      <color theme="8" tint="0.3999755851924192"/>
      <sz val="10"/>
    </font>
    <font>
      <name val="Verdana"/>
      <family val="2"/>
      <color theme="0"/>
      <sz val="10"/>
    </font>
    <font>
      <name val="Verdana"/>
      <family val="2"/>
      <b val="1"/>
      <color indexed="9"/>
      <sz val="10"/>
    </font>
    <font>
      <name val="Verdana"/>
      <family val="2"/>
      <b val="1"/>
      <color indexed="48"/>
      <sz val="10"/>
    </font>
    <font>
      <name val="Calibri"/>
      <family val="2"/>
      <b val="1"/>
      <color theme="0"/>
      <sz val="14"/>
      <scheme val="minor"/>
    </font>
    <font>
      <name val="Verdana"/>
      <family val="2"/>
      <sz val="10"/>
    </font>
    <font>
      <name val="Calibri"/>
      <family val="2"/>
      <b val="1"/>
      <color theme="0"/>
      <sz val="10"/>
      <scheme val="minor"/>
    </font>
    <font>
      <name val="Verdana"/>
      <family val="2"/>
      <b val="1"/>
      <color indexed="60"/>
      <sz val="10"/>
    </font>
    <font>
      <name val="Verdana"/>
      <family val="2"/>
      <b val="1"/>
      <color theme="1"/>
      <sz val="10"/>
    </font>
    <font>
      <name val="Verdana"/>
      <family val="2"/>
      <b val="1"/>
      <color indexed="10"/>
      <sz val="10"/>
    </font>
    <font>
      <name val="Calibri"/>
      <family val="2"/>
      <sz val="11"/>
      <scheme val="minor"/>
    </font>
    <font>
      <name val="Verdana"/>
      <family val="2"/>
      <sz val="9"/>
    </font>
    <font>
      <name val="Verdana"/>
      <family val="2"/>
      <sz val="8"/>
    </font>
    <font>
      <name val="Verdana"/>
      <family val="2"/>
      <color indexed="12"/>
      <sz val="10"/>
    </font>
    <font>
      <name val="Calibri"/>
      <family val="2"/>
      <b val="1"/>
      <color theme="0"/>
      <sz val="16"/>
      <scheme val="minor"/>
    </font>
    <font>
      <name val="Calibri"/>
      <family val="2"/>
      <color theme="1"/>
      <sz val="16"/>
      <scheme val="minor"/>
    </font>
    <font>
      <name val="Calibri"/>
      <family val="2"/>
      <b val="1"/>
      <color rgb="FFFF0000"/>
      <sz val="11"/>
      <scheme val="minor"/>
    </font>
    <font>
      <name val="Calibri"/>
      <family val="2"/>
      <b val="1"/>
      <color theme="1"/>
      <sz val="14"/>
      <scheme val="minor"/>
    </font>
    <font>
      <name val="Calibri"/>
      <family val="2"/>
      <b val="1"/>
      <sz val="11"/>
      <scheme val="minor"/>
    </font>
    <font>
      <name val="Source Sans Pro"/>
      <family val="2"/>
      <color rgb="FF333333"/>
      <sz val="12"/>
    </font>
    <font>
      <name val="Calibri"/>
      <family val="2"/>
      <b val="1"/>
      <color theme="5" tint="-0.249977111117893"/>
      <sz val="11"/>
      <scheme val="minor"/>
    </font>
    <font>
      <name val="Calibri"/>
      <family val="2"/>
      <b val="1"/>
      <color theme="0"/>
      <sz val="12"/>
      <scheme val="minor"/>
    </font>
    <font>
      <name val="Verdana"/>
      <family val="2"/>
      <b val="1"/>
      <color theme="2" tint="-0.749992370372631"/>
      <sz val="10"/>
    </font>
    <font>
      <name val="Verdana"/>
      <family val="2"/>
      <color theme="2" tint="-0.749992370372631"/>
      <sz val="10"/>
    </font>
    <font>
      <name val="Calibri"/>
      <family val="2"/>
      <b val="1"/>
      <color theme="2" tint="-0.749992370372631"/>
      <sz val="11"/>
      <scheme val="minor"/>
    </font>
    <font>
      <name val="Verdana"/>
      <family val="2"/>
      <b val="1"/>
      <color theme="2" tint="-0.499984740745262"/>
      <sz val="10"/>
    </font>
    <font>
      <name val="Calibri"/>
      <family val="2"/>
      <color rgb="FFFF0000"/>
      <sz val="11"/>
      <scheme val="minor"/>
    </font>
    <font>
      <name val="Calibri"/>
      <family val="2"/>
      <b val="1"/>
      <color theme="1" tint="0.499984740745262"/>
      <sz val="10"/>
      <scheme val="minor"/>
    </font>
    <font>
      <name val="Calibri"/>
      <family val="2"/>
      <b val="1"/>
      <color theme="1" tint="0.499984740745262"/>
      <sz val="11"/>
      <scheme val="minor"/>
    </font>
    <font>
      <name val="Calibri"/>
      <family val="2"/>
      <color theme="1" tint="0.499984740745262"/>
      <sz val="11"/>
      <scheme val="minor"/>
    </font>
  </fonts>
  <fills count="32">
    <fill>
      <patternFill/>
    </fill>
    <fill>
      <patternFill patternType="gray125"/>
    </fill>
    <fill>
      <patternFill patternType="solid">
        <fgColor theme="2" tint="-0.749992370372631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2" tint="-0.749992370372631"/>
        <bgColor theme="0" tint="-0.1499984740745262"/>
      </patternFill>
    </fill>
    <fill>
      <patternFill patternType="solid">
        <fgColor indexed="44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lightUp">
        <bgColor theme="9" tint="0.799981688894314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/>
        <bgColor theme="9"/>
      </patternFill>
    </fill>
    <fill>
      <patternFill patternType="solid">
        <fgColor theme="9" tint="0.7999816888943144"/>
        <bgColor theme="9" tint="0.799981688894314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/>
        <bgColor indexed="64"/>
      </patternFill>
    </fill>
  </fills>
  <borders count="67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n">
        <color auto="1"/>
      </top>
      <bottom/>
      <diagonal/>
    </border>
    <border>
      <left style="medium">
        <color indexed="64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medium">
        <color indexed="64"/>
      </right>
      <top/>
      <bottom style="hair">
        <color auto="1"/>
      </bottom>
      <diagonal/>
    </border>
    <border>
      <left style="medium">
        <color indexed="64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medium">
        <color indexed="64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medium">
        <color indexed="64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medium">
        <color indexed="64"/>
      </left>
      <right style="hair">
        <color auto="1"/>
      </right>
      <top style="hair">
        <color auto="1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medium">
        <color indexed="64"/>
      </bottom>
      <diagonal/>
    </border>
    <border>
      <left style="hair">
        <color auto="1"/>
      </left>
      <right style="medium">
        <color indexed="64"/>
      </right>
      <top style="hair">
        <color auto="1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hair">
        <color auto="1"/>
      </right>
      <top style="thin">
        <color indexed="64"/>
      </top>
      <bottom style="thin">
        <color indexed="64"/>
      </bottom>
      <diagonal/>
    </border>
    <border>
      <left style="hair">
        <color auto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hair">
        <color auto="1"/>
      </right>
      <top style="thin">
        <color indexed="64"/>
      </top>
      <bottom style="hair">
        <color auto="1"/>
      </bottom>
      <diagonal/>
    </border>
    <border>
      <left style="hair">
        <color auto="1"/>
      </left>
      <right style="thin">
        <color indexed="64"/>
      </right>
      <top style="thin">
        <color indexed="64"/>
      </top>
      <bottom style="hair">
        <color auto="1"/>
      </bottom>
      <diagonal/>
    </border>
    <border>
      <left style="thin">
        <color indexed="64"/>
      </left>
      <right style="hair">
        <color auto="1"/>
      </right>
      <top style="hair">
        <color auto="1"/>
      </top>
      <bottom style="thin">
        <color indexed="64"/>
      </bottom>
      <diagonal/>
    </border>
    <border>
      <left style="hair">
        <color auto="1"/>
      </left>
      <right style="thin">
        <color indexed="64"/>
      </right>
      <top style="hair">
        <color auto="1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auto="1"/>
      </bottom>
      <diagonal/>
    </border>
    <border>
      <left/>
      <right style="hair">
        <color auto="1"/>
      </right>
      <top style="thin">
        <color indexed="64"/>
      </top>
      <bottom style="hair">
        <color auto="1"/>
      </bottom>
      <diagonal/>
    </border>
    <border>
      <left style="thin">
        <color indexed="64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indexed="64"/>
      </right>
      <top style="hair">
        <color auto="1"/>
      </top>
      <bottom style="hair">
        <color auto="1"/>
      </bottom>
      <diagonal/>
    </border>
    <border>
      <left style="thin">
        <color indexed="64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thin">
        <color indexed="64"/>
      </right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hair">
        <color auto="1"/>
      </right>
      <top style="hair">
        <color auto="1"/>
      </top>
      <bottom/>
      <diagonal/>
    </border>
    <border>
      <left style="medium">
        <color indexed="64"/>
      </left>
      <right/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theme="0"/>
      </left>
      <right style="medium">
        <color theme="0"/>
      </right>
      <top/>
      <bottom/>
      <diagonal/>
    </border>
    <border>
      <left style="medium">
        <color theme="0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theme="9" tint="0.3999755851924192"/>
      </left>
      <right/>
      <top style="thin">
        <color theme="9" tint="0.3999755851924192"/>
      </top>
      <bottom style="thin">
        <color theme="9" tint="0.3999755851924192"/>
      </bottom>
      <diagonal/>
    </border>
    <border>
      <left/>
      <right/>
      <top style="thin">
        <color theme="9" tint="0.3999755851924192"/>
      </top>
      <bottom style="thin">
        <color theme="9" tint="0.3999755851924192"/>
      </bottom>
      <diagonal/>
    </border>
    <border>
      <left/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hair">
        <color auto="1"/>
      </left>
      <right/>
      <top/>
      <bottom/>
      <diagonal/>
    </border>
  </borders>
  <cellStyleXfs count="8">
    <xf numFmtId="0" fontId="1" fillId="0" borderId="0"/>
    <xf numFmtId="43" fontId="1" fillId="0" borderId="0"/>
    <xf numFmtId="44" fontId="1" fillId="0" borderId="0"/>
    <xf numFmtId="9" fontId="1" fillId="0" borderId="0"/>
    <xf numFmtId="43" fontId="1" fillId="0" borderId="0"/>
    <xf numFmtId="9" fontId="1" fillId="0" borderId="0"/>
    <xf numFmtId="9" fontId="1" fillId="0" borderId="0"/>
    <xf numFmtId="43" fontId="1" fillId="0" borderId="0"/>
  </cellStyleXfs>
  <cellXfs count="557">
    <xf numFmtId="0" fontId="0" fillId="0" borderId="0" pivotButton="0" quotePrefix="0" xfId="0"/>
    <xf numFmtId="0" fontId="5" fillId="2" borderId="0" applyAlignment="1" pivotButton="0" quotePrefix="0" xfId="0">
      <alignment vertical="center" wrapText="1"/>
    </xf>
    <xf numFmtId="0" fontId="5" fillId="2" borderId="0" applyAlignment="1" pivotButton="0" quotePrefix="0" xfId="0">
      <alignment vertical="center"/>
    </xf>
    <xf numFmtId="0" fontId="6" fillId="2" borderId="0" applyAlignment="1" pivotButton="0" quotePrefix="0" xfId="0">
      <alignment vertical="center" wrapText="1"/>
    </xf>
    <xf numFmtId="0" fontId="6" fillId="2" borderId="0" applyAlignment="1" pivotButton="0" quotePrefix="0" xfId="0">
      <alignment vertical="center"/>
    </xf>
    <xf numFmtId="0" fontId="7" fillId="2" borderId="0" applyAlignment="1" pivotButton="0" quotePrefix="0" xfId="0">
      <alignment vertical="center"/>
    </xf>
    <xf numFmtId="164" fontId="7" fillId="2" borderId="0" applyAlignment="1" pivotButton="0" quotePrefix="0" xfId="1">
      <alignment vertical="center"/>
    </xf>
    <xf numFmtId="0" fontId="8" fillId="3" borderId="0" applyAlignment="1" pivotButton="0" quotePrefix="0" xfId="0">
      <alignment vertical="center"/>
    </xf>
    <xf numFmtId="0" fontId="9" fillId="4" borderId="1" applyAlignment="1" pivotButton="0" quotePrefix="0" xfId="0">
      <alignment vertical="center" wrapText="1"/>
    </xf>
    <xf numFmtId="165" fontId="10" fillId="2" borderId="0" applyAlignment="1" pivotButton="0" quotePrefix="0" xfId="3">
      <alignment vertical="center"/>
    </xf>
    <xf numFmtId="0" fontId="3" fillId="3" borderId="0" applyAlignment="1" pivotButton="0" quotePrefix="0" xfId="0">
      <alignment vertical="center"/>
    </xf>
    <xf numFmtId="0" fontId="7" fillId="2" borderId="3" applyAlignment="1" pivotButton="0" quotePrefix="0" xfId="0">
      <alignment vertical="center" wrapText="1"/>
    </xf>
    <xf numFmtId="0" fontId="11" fillId="2" borderId="0" applyAlignment="1" pivotButton="0" quotePrefix="0" xfId="0">
      <alignment vertical="center" wrapText="1"/>
    </xf>
    <xf numFmtId="0" fontId="11" fillId="2" borderId="0" applyAlignment="1" pivotButton="0" quotePrefix="0" xfId="0">
      <alignment vertical="center"/>
    </xf>
    <xf numFmtId="0" fontId="2" fillId="3" borderId="0" applyAlignment="1" pivotButton="0" quotePrefix="0" xfId="0">
      <alignment vertical="center"/>
    </xf>
    <xf numFmtId="0" fontId="13" fillId="2" borderId="1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 wrapText="1"/>
    </xf>
    <xf numFmtId="0" fontId="5" fillId="7" borderId="4" applyAlignment="1" pivotButton="0" quotePrefix="0" xfId="0">
      <alignment vertical="center" wrapText="1"/>
    </xf>
    <xf numFmtId="166" fontId="5" fillId="7" borderId="7" applyAlignment="1" pivotButton="0" quotePrefix="0" xfId="1">
      <alignment vertical="center"/>
    </xf>
    <xf numFmtId="166" fontId="5" fillId="7" borderId="8" applyAlignment="1" pivotButton="0" quotePrefix="0" xfId="1">
      <alignment vertical="center"/>
    </xf>
    <xf numFmtId="0" fontId="15" fillId="8" borderId="9" applyAlignment="1" pivotButton="0" quotePrefix="0" xfId="0">
      <alignment vertical="center" wrapText="1"/>
    </xf>
    <xf numFmtId="0" fontId="15" fillId="2" borderId="0" applyAlignment="1" pivotButton="0" quotePrefix="0" xfId="0">
      <alignment vertical="center"/>
    </xf>
    <xf numFmtId="166" fontId="6" fillId="8" borderId="10" applyAlignment="1" pivotButton="0" quotePrefix="0" xfId="1">
      <alignment vertical="center" wrapText="1"/>
    </xf>
    <xf numFmtId="166" fontId="6" fillId="8" borderId="10" applyAlignment="1" pivotButton="0" quotePrefix="0" xfId="1">
      <alignment vertical="center"/>
    </xf>
    <xf numFmtId="9" fontId="15" fillId="2" borderId="0" applyAlignment="1" pivotButton="0" quotePrefix="0" xfId="3">
      <alignment vertical="center"/>
    </xf>
    <xf numFmtId="166" fontId="15" fillId="8" borderId="10" applyAlignment="1" pivotButton="0" quotePrefix="0" xfId="1">
      <alignment vertical="center"/>
    </xf>
    <xf numFmtId="166" fontId="15" fillId="8" borderId="12" applyAlignment="1" pivotButton="0" quotePrefix="0" xfId="1">
      <alignment vertical="center"/>
    </xf>
    <xf numFmtId="0" fontId="0" fillId="3" borderId="0" applyAlignment="1" pivotButton="0" quotePrefix="0" xfId="0">
      <alignment vertical="center"/>
    </xf>
    <xf numFmtId="10" fontId="0" fillId="3" borderId="0" applyAlignment="1" pivotButton="0" quotePrefix="0" xfId="3">
      <alignment vertical="center"/>
    </xf>
    <xf numFmtId="166" fontId="6" fillId="8" borderId="13" applyAlignment="1" pivotButton="0" quotePrefix="0" xfId="1">
      <alignment vertical="center"/>
    </xf>
    <xf numFmtId="166" fontId="6" fillId="8" borderId="11" applyAlignment="1" pivotButton="0" quotePrefix="0" xfId="1">
      <alignment vertical="center" wrapText="1"/>
    </xf>
    <xf numFmtId="0" fontId="7" fillId="2" borderId="1" applyAlignment="1" pivotButton="0" quotePrefix="0" xfId="0">
      <alignment horizontal="left" vertical="center" wrapText="1"/>
    </xf>
    <xf numFmtId="0" fontId="11" fillId="2" borderId="0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166" fontId="7" fillId="2" borderId="0" applyAlignment="1" pivotButton="0" quotePrefix="0" xfId="3">
      <alignment horizontal="center" vertical="center"/>
    </xf>
    <xf numFmtId="0" fontId="16" fillId="3" borderId="0" applyAlignment="1" pivotButton="0" quotePrefix="0" xfId="0">
      <alignment vertical="center"/>
    </xf>
    <xf numFmtId="0" fontId="17" fillId="9" borderId="9" applyAlignment="1" pivotButton="0" quotePrefix="0" xfId="0">
      <alignment vertical="center" wrapText="1"/>
    </xf>
    <xf numFmtId="0" fontId="17" fillId="10" borderId="10" applyAlignment="1" pivotButton="0" quotePrefix="0" xfId="0">
      <alignment horizontal="center" vertical="center" wrapText="1"/>
    </xf>
    <xf numFmtId="166" fontId="5" fillId="2" borderId="0" applyAlignment="1" pivotButton="0" quotePrefix="0" xfId="1">
      <alignment vertical="center"/>
    </xf>
    <xf numFmtId="166" fontId="17" fillId="9" borderId="10" applyAlignment="1" pivotButton="0" quotePrefix="0" xfId="1">
      <alignment vertical="center"/>
    </xf>
    <xf numFmtId="166" fontId="17" fillId="9" borderId="12" applyAlignment="1" pivotButton="0" quotePrefix="0" xfId="1">
      <alignment vertical="center"/>
    </xf>
    <xf numFmtId="167" fontId="3" fillId="3" borderId="0" applyAlignment="1" pivotButton="0" quotePrefix="0" xfId="1">
      <alignment vertical="center"/>
    </xf>
    <xf numFmtId="10" fontId="6" fillId="10" borderId="10" applyAlignment="1" pivotButton="0" quotePrefix="0" xfId="3">
      <alignment vertical="center"/>
    </xf>
    <xf numFmtId="165" fontId="5" fillId="8" borderId="9" applyAlignment="1" pivotButton="0" quotePrefix="0" xfId="3">
      <alignment vertical="center" wrapText="1"/>
    </xf>
    <xf numFmtId="165" fontId="5" fillId="2" borderId="0" applyAlignment="1" pivotButton="0" quotePrefix="0" xfId="3">
      <alignment vertical="center"/>
    </xf>
    <xf numFmtId="165" fontId="18" fillId="8" borderId="10" applyAlignment="1" pivotButton="0" quotePrefix="0" xfId="3">
      <alignment vertical="center" wrapText="1"/>
    </xf>
    <xf numFmtId="165" fontId="18" fillId="8" borderId="10" applyAlignment="1" pivotButton="0" quotePrefix="0" xfId="3">
      <alignment vertical="center"/>
    </xf>
    <xf numFmtId="165" fontId="5" fillId="8" borderId="10" applyAlignment="1" pivotButton="0" quotePrefix="0" xfId="3">
      <alignment vertical="center"/>
    </xf>
    <xf numFmtId="165" fontId="5" fillId="8" borderId="12" applyAlignment="1" pivotButton="0" quotePrefix="0" xfId="3">
      <alignment vertical="center"/>
    </xf>
    <xf numFmtId="165" fontId="3" fillId="3" borderId="0" applyAlignment="1" pivotButton="0" quotePrefix="0" xfId="3">
      <alignment vertical="center"/>
    </xf>
    <xf numFmtId="10" fontId="5" fillId="2" borderId="0" applyAlignment="1" pivotButton="0" quotePrefix="0" xfId="3">
      <alignment horizontal="center" vertical="center"/>
    </xf>
    <xf numFmtId="10" fontId="5" fillId="2" borderId="2" applyAlignment="1" pivotButton="0" quotePrefix="0" xfId="3">
      <alignment horizontal="center" vertical="center"/>
    </xf>
    <xf numFmtId="10" fontId="6" fillId="8" borderId="10" applyAlignment="1" pivotButton="0" quotePrefix="0" xfId="3">
      <alignment vertical="center"/>
    </xf>
    <xf numFmtId="166" fontId="15" fillId="2" borderId="0" applyAlignment="1" pivotButton="0" quotePrefix="0" xfId="1">
      <alignment vertical="center"/>
    </xf>
    <xf numFmtId="0" fontId="5" fillId="2" borderId="2" applyAlignment="1" pivotButton="0" quotePrefix="0" xfId="0">
      <alignment horizontal="center" vertical="center"/>
    </xf>
    <xf numFmtId="0" fontId="5" fillId="7" borderId="9" applyAlignment="1" pivotButton="0" quotePrefix="0" xfId="0">
      <alignment vertical="center" wrapText="1"/>
    </xf>
    <xf numFmtId="0" fontId="19" fillId="2" borderId="0" applyAlignment="1" pivotButton="0" quotePrefix="0" xfId="0">
      <alignment vertical="center"/>
    </xf>
    <xf numFmtId="0" fontId="18" fillId="2" borderId="0" applyAlignment="1" pivotButton="0" quotePrefix="0" xfId="0">
      <alignment vertical="center" wrapText="1"/>
    </xf>
    <xf numFmtId="0" fontId="18" fillId="2" borderId="0" applyAlignment="1" pivotButton="0" quotePrefix="0" xfId="0">
      <alignment vertical="center"/>
    </xf>
    <xf numFmtId="166" fontId="18" fillId="2" borderId="0" applyAlignment="1" pivotButton="0" quotePrefix="0" xfId="1">
      <alignment vertical="center"/>
    </xf>
    <xf numFmtId="166" fontId="19" fillId="2" borderId="0" applyAlignment="1" pivotButton="0" quotePrefix="0" xfId="1">
      <alignment vertical="center"/>
    </xf>
    <xf numFmtId="166" fontId="5" fillId="7" borderId="10" applyAlignment="1" pivotButton="0" quotePrefix="0" xfId="1">
      <alignment vertical="center"/>
    </xf>
    <xf numFmtId="166" fontId="5" fillId="7" borderId="12" applyAlignment="1" pivotButton="0" quotePrefix="0" xfId="1">
      <alignment vertical="center"/>
    </xf>
    <xf numFmtId="10" fontId="7" fillId="2" borderId="0" applyAlignment="1" pivotButton="0" quotePrefix="0" xfId="3">
      <alignment horizontal="center" vertical="center"/>
    </xf>
    <xf numFmtId="166" fontId="17" fillId="9" borderId="14" applyAlignment="1" pivotButton="0" quotePrefix="0" xfId="1">
      <alignment vertical="center"/>
    </xf>
    <xf numFmtId="166" fontId="17" fillId="9" borderId="15" applyAlignment="1" pivotButton="0" quotePrefix="0" xfId="1">
      <alignment vertical="center"/>
    </xf>
    <xf numFmtId="166" fontId="6" fillId="10" borderId="10" applyAlignment="1" pivotButton="0" quotePrefix="0" xfId="1">
      <alignment vertical="center"/>
    </xf>
    <xf numFmtId="9" fontId="6" fillId="10" borderId="10" applyAlignment="1" pivotButton="0" quotePrefix="0" xfId="3">
      <alignment vertical="center"/>
    </xf>
    <xf numFmtId="0" fontId="5" fillId="8" borderId="9" applyAlignment="1" pivotButton="0" quotePrefix="0" xfId="0">
      <alignment vertical="center" wrapText="1"/>
    </xf>
    <xf numFmtId="0" fontId="17" fillId="8" borderId="9" applyAlignment="1" pivotButton="0" quotePrefix="0" xfId="0">
      <alignment vertical="center" wrapText="1"/>
    </xf>
    <xf numFmtId="166" fontId="17" fillId="8" borderId="10" applyAlignment="1" pivotButton="0" quotePrefix="0" xfId="1">
      <alignment vertical="center"/>
    </xf>
    <xf numFmtId="166" fontId="17" fillId="8" borderId="13" applyAlignment="1" pivotButton="0" quotePrefix="0" xfId="1">
      <alignment vertical="center"/>
    </xf>
    <xf numFmtId="166" fontId="17" fillId="8" borderId="12" applyAlignment="1" pivotButton="0" quotePrefix="0" xfId="1">
      <alignment vertical="center"/>
    </xf>
    <xf numFmtId="168" fontId="6" fillId="10" borderId="10" applyAlignment="1" pivotButton="0" quotePrefix="0" xfId="3">
      <alignment vertical="center"/>
    </xf>
    <xf numFmtId="165" fontId="5" fillId="8" borderId="0" applyAlignment="1" pivotButton="0" quotePrefix="0" xfId="3">
      <alignment vertical="center"/>
    </xf>
    <xf numFmtId="165" fontId="5" fillId="8" borderId="2" applyAlignment="1" pivotButton="0" quotePrefix="0" xfId="3">
      <alignment vertical="center"/>
    </xf>
    <xf numFmtId="165" fontId="6" fillId="10" borderId="10" applyAlignment="1" pivotButton="0" quotePrefix="0" xfId="3">
      <alignment vertical="center"/>
    </xf>
    <xf numFmtId="166" fontId="15" fillId="8" borderId="10" applyAlignment="1" applyProtection="1" pivotButton="0" quotePrefix="0" xfId="1">
      <alignment vertical="center"/>
      <protection locked="0" hidden="0"/>
    </xf>
    <xf numFmtId="166" fontId="15" fillId="8" borderId="12" applyAlignment="1" applyProtection="1" pivotButton="0" quotePrefix="0" xfId="1">
      <alignment vertical="center"/>
      <protection locked="0" hidden="0"/>
    </xf>
    <xf numFmtId="165" fontId="5" fillId="8" borderId="10" applyAlignment="1" applyProtection="1" pivotButton="0" quotePrefix="0" xfId="3">
      <alignment vertical="center"/>
      <protection locked="0" hidden="0"/>
    </xf>
    <xf numFmtId="165" fontId="5" fillId="8" borderId="12" applyAlignment="1" applyProtection="1" pivotButton="0" quotePrefix="0" xfId="3">
      <alignment vertical="center"/>
      <protection locked="0" hidden="0"/>
    </xf>
    <xf numFmtId="165" fontId="5" fillId="2" borderId="2" applyAlignment="1" pivotButton="0" quotePrefix="0" xfId="0">
      <alignment horizontal="center" vertical="center"/>
    </xf>
    <xf numFmtId="9" fontId="6" fillId="8" borderId="10" applyAlignment="1" pivotButton="0" quotePrefix="0" xfId="3">
      <alignment vertical="center"/>
    </xf>
    <xf numFmtId="165" fontId="6" fillId="8" borderId="10" applyAlignment="1" pivotButton="0" quotePrefix="0" xfId="3">
      <alignment vertical="center"/>
    </xf>
    <xf numFmtId="0" fontId="7" fillId="2" borderId="1" applyAlignment="1" pivotButton="0" quotePrefix="0" xfId="0">
      <alignment vertical="center" wrapText="1"/>
    </xf>
    <xf numFmtId="0" fontId="7" fillId="2" borderId="0" applyAlignment="1" pivotButton="0" quotePrefix="0" xfId="0">
      <alignment vertical="center" wrapText="1"/>
    </xf>
    <xf numFmtId="166" fontId="7" fillId="2" borderId="0" applyAlignment="1" pivotButton="0" quotePrefix="0" xfId="1">
      <alignment vertical="center"/>
    </xf>
    <xf numFmtId="166" fontId="7" fillId="2" borderId="2" applyAlignment="1" pivotButton="0" quotePrefix="0" xfId="1">
      <alignment vertical="center"/>
    </xf>
    <xf numFmtId="0" fontId="20" fillId="3" borderId="0" applyAlignment="1" pivotButton="0" quotePrefix="0" xfId="0">
      <alignment vertical="center"/>
    </xf>
    <xf numFmtId="0" fontId="15" fillId="8" borderId="9" applyAlignment="1" pivotButton="0" quotePrefix="0" xfId="0">
      <alignment horizontal="left" vertical="center" wrapText="1"/>
    </xf>
    <xf numFmtId="9" fontId="6" fillId="8" borderId="10" applyAlignment="1" pivotButton="0" quotePrefix="0" xfId="3">
      <alignment horizontal="center" vertical="center"/>
    </xf>
    <xf numFmtId="10" fontId="6" fillId="8" borderId="10" applyAlignment="1" pivotButton="0" quotePrefix="0" xfId="3">
      <alignment horizontal="left" vertical="center"/>
    </xf>
    <xf numFmtId="165" fontId="6" fillId="8" borderId="10" applyAlignment="1" pivotButton="0" quotePrefix="0" xfId="3">
      <alignment horizontal="left" vertical="center"/>
    </xf>
    <xf numFmtId="10" fontId="6" fillId="8" borderId="10" applyAlignment="1" pivotButton="0" quotePrefix="0" xfId="3">
      <alignment horizontal="left" vertical="center" wrapText="1"/>
    </xf>
    <xf numFmtId="9" fontId="6" fillId="8" borderId="10" applyAlignment="1" pivotButton="0" quotePrefix="0" xfId="3">
      <alignment horizontal="left" vertical="center"/>
    </xf>
    <xf numFmtId="169" fontId="6" fillId="8" borderId="10" applyAlignment="1" pivotButton="0" quotePrefix="0" xfId="2">
      <alignment vertical="center"/>
    </xf>
    <xf numFmtId="170" fontId="6" fillId="8" borderId="10" applyAlignment="1" pivotButton="0" quotePrefix="0" xfId="1">
      <alignment horizontal="left" vertical="center"/>
    </xf>
    <xf numFmtId="166" fontId="6" fillId="8" borderId="13" applyAlignment="1" pivotButton="0" quotePrefix="0" xfId="1">
      <alignment vertical="center" wrapText="1"/>
    </xf>
    <xf numFmtId="10" fontId="6" fillId="8" borderId="10" applyAlignment="1" pivotButton="0" quotePrefix="0" xfId="3">
      <alignment vertical="center" wrapText="1"/>
    </xf>
    <xf numFmtId="165" fontId="7" fillId="2" borderId="0" applyAlignment="1" pivotButton="0" quotePrefix="0" xfId="3">
      <alignment vertical="center"/>
    </xf>
    <xf numFmtId="166" fontId="6" fillId="8" borderId="10" applyAlignment="1" pivotButton="0" quotePrefix="0" xfId="1">
      <alignment horizontal="center" vertical="center" wrapText="1"/>
    </xf>
    <xf numFmtId="10" fontId="6" fillId="8" borderId="10" applyAlignment="1" pivotButton="0" quotePrefix="0" xfId="3">
      <alignment horizontal="center" vertical="center"/>
    </xf>
    <xf numFmtId="166" fontId="6" fillId="8" borderId="10" applyAlignment="1" pivotButton="0" quotePrefix="0" xfId="1">
      <alignment horizontal="right" vertical="center"/>
    </xf>
    <xf numFmtId="0" fontId="5" fillId="11" borderId="2" applyAlignment="1" pivotButton="0" quotePrefix="0" xfId="0">
      <alignment horizontal="center" vertical="center"/>
    </xf>
    <xf numFmtId="166" fontId="15" fillId="0" borderId="10" applyAlignment="1" applyProtection="1" pivotButton="0" quotePrefix="0" xfId="1">
      <alignment vertical="center"/>
      <protection locked="0" hidden="0"/>
    </xf>
    <xf numFmtId="10" fontId="6" fillId="0" borderId="10" applyAlignment="1" applyProtection="1" pivotButton="0" quotePrefix="0" xfId="3">
      <alignment vertical="center"/>
      <protection locked="0" hidden="0"/>
    </xf>
    <xf numFmtId="10" fontId="6" fillId="8" borderId="10" applyAlignment="1" applyProtection="1" pivotButton="0" quotePrefix="0" xfId="3">
      <alignment vertical="center"/>
      <protection locked="0" hidden="0"/>
    </xf>
    <xf numFmtId="166" fontId="6" fillId="8" borderId="10" applyAlignment="1" applyProtection="1" pivotButton="0" quotePrefix="0" xfId="1">
      <alignment vertical="center"/>
      <protection locked="0" hidden="0"/>
    </xf>
    <xf numFmtId="0" fontId="15" fillId="2" borderId="0" applyAlignment="1" pivotButton="0" quotePrefix="0" xfId="0">
      <alignment horizontal="center" vertical="center"/>
    </xf>
    <xf numFmtId="9" fontId="6" fillId="8" borderId="10" applyAlignment="1" applyProtection="1" pivotButton="0" quotePrefix="0" xfId="3">
      <alignment vertical="center"/>
      <protection locked="0" hidden="0"/>
    </xf>
    <xf numFmtId="10" fontId="6" fillId="8" borderId="10" applyAlignment="1" applyProtection="1" pivotButton="0" quotePrefix="0" xfId="2">
      <alignment vertical="center"/>
      <protection locked="0" hidden="0"/>
    </xf>
    <xf numFmtId="169" fontId="6" fillId="8" borderId="10" applyAlignment="1" applyProtection="1" pivotButton="0" quotePrefix="0" xfId="2">
      <alignment vertical="center"/>
      <protection locked="0" hidden="0"/>
    </xf>
    <xf numFmtId="166" fontId="6" fillId="0" borderId="10" applyAlignment="1" applyProtection="1" pivotButton="0" quotePrefix="0" xfId="1">
      <alignment vertical="center"/>
      <protection locked="0" hidden="0"/>
    </xf>
    <xf numFmtId="165" fontId="6" fillId="8" borderId="10" applyAlignment="1" applyProtection="1" pivotButton="0" quotePrefix="0" xfId="3">
      <alignment vertical="center"/>
      <protection locked="0" hidden="0"/>
    </xf>
    <xf numFmtId="165" fontId="6" fillId="0" borderId="10" applyAlignment="1" applyProtection="1" pivotButton="0" quotePrefix="0" xfId="3">
      <alignment vertical="center"/>
      <protection locked="0" hidden="0"/>
    </xf>
    <xf numFmtId="10" fontId="15" fillId="8" borderId="10" applyAlignment="1" pivotButton="0" quotePrefix="0" xfId="3">
      <alignment vertical="center"/>
    </xf>
    <xf numFmtId="166" fontId="18" fillId="2" borderId="0" applyAlignment="1" pivotButton="0" quotePrefix="0" xfId="0">
      <alignment vertical="center"/>
    </xf>
    <xf numFmtId="0" fontId="5" fillId="8" borderId="17" applyAlignment="1" pivotButton="0" quotePrefix="0" xfId="0">
      <alignment vertical="center" wrapText="1"/>
    </xf>
    <xf numFmtId="0" fontId="19" fillId="2" borderId="18" applyAlignment="1" pivotButton="0" quotePrefix="0" xfId="0">
      <alignment vertical="center"/>
    </xf>
    <xf numFmtId="0" fontId="18" fillId="2" borderId="18" applyAlignment="1" pivotButton="0" quotePrefix="0" xfId="0">
      <alignment vertical="center" wrapText="1"/>
    </xf>
    <xf numFmtId="0" fontId="18" fillId="2" borderId="18" applyAlignment="1" pivotButton="0" quotePrefix="0" xfId="0">
      <alignment vertical="center"/>
    </xf>
    <xf numFmtId="166" fontId="18" fillId="2" borderId="18" applyAlignment="1" pivotButton="0" quotePrefix="0" xfId="1">
      <alignment vertical="center"/>
    </xf>
    <xf numFmtId="166" fontId="19" fillId="2" borderId="18" applyAlignment="1" pivotButton="0" quotePrefix="0" xfId="1">
      <alignment vertical="center"/>
    </xf>
    <xf numFmtId="165" fontId="5" fillId="8" borderId="19" applyAlignment="1" pivotButton="0" quotePrefix="0" xfId="3">
      <alignment vertical="center"/>
    </xf>
    <xf numFmtId="165" fontId="5" fillId="8" borderId="20" applyAlignment="1" pivotButton="0" quotePrefix="0" xfId="3">
      <alignment vertical="center"/>
    </xf>
    <xf numFmtId="9" fontId="6" fillId="8" borderId="10" applyAlignment="1" pivotButton="0" quotePrefix="0" xfId="3">
      <alignment vertical="center" wrapText="1"/>
    </xf>
    <xf numFmtId="166" fontId="18" fillId="8" borderId="10" applyAlignment="1" pivotButton="0" quotePrefix="0" xfId="1">
      <alignment vertical="center" wrapText="1"/>
    </xf>
    <xf numFmtId="10" fontId="18" fillId="8" borderId="10" applyAlignment="1" pivotButton="0" quotePrefix="0" xfId="3">
      <alignment vertical="center"/>
    </xf>
    <xf numFmtId="0" fontId="18" fillId="0" borderId="0" applyAlignment="1" applyProtection="1" pivotButton="0" quotePrefix="0" xfId="0">
      <alignment vertical="center" wrapText="1"/>
      <protection locked="0" hidden="0"/>
    </xf>
    <xf numFmtId="10" fontId="18" fillId="0" borderId="0" applyAlignment="1" applyProtection="1" pivotButton="0" quotePrefix="0" xfId="0">
      <alignment vertical="center"/>
      <protection locked="0" hidden="0"/>
    </xf>
    <xf numFmtId="166" fontId="17" fillId="0" borderId="10" applyAlignment="1" applyProtection="1" pivotButton="0" quotePrefix="0" xfId="1">
      <alignment vertical="center"/>
      <protection locked="0" hidden="0"/>
    </xf>
    <xf numFmtId="166" fontId="17" fillId="0" borderId="12" applyAlignment="1" applyProtection="1" pivotButton="0" quotePrefix="0" xfId="1">
      <alignment vertical="center"/>
      <protection locked="0" hidden="0"/>
    </xf>
    <xf numFmtId="164" fontId="7" fillId="2" borderId="0" applyAlignment="1" pivotButton="0" quotePrefix="0" xfId="1">
      <alignment horizontal="center" vertical="center"/>
    </xf>
    <xf numFmtId="0" fontId="15" fillId="8" borderId="1" applyAlignment="1" pivotButton="0" quotePrefix="0" xfId="0">
      <alignment vertical="center" wrapText="1"/>
    </xf>
    <xf numFmtId="166" fontId="6" fillId="8" borderId="0" applyAlignment="1" pivotButton="0" quotePrefix="0" xfId="1">
      <alignment vertical="center" wrapText="1"/>
    </xf>
    <xf numFmtId="166" fontId="6" fillId="8" borderId="0" applyAlignment="1" pivotButton="0" quotePrefix="0" xfId="1">
      <alignment vertical="center"/>
    </xf>
    <xf numFmtId="166" fontId="15" fillId="8" borderId="0" applyAlignment="1" pivotButton="0" quotePrefix="0" xfId="1">
      <alignment vertical="center"/>
    </xf>
    <xf numFmtId="166" fontId="15" fillId="8" borderId="2" applyAlignment="1" pivotButton="0" quotePrefix="0" xfId="1">
      <alignment vertical="center"/>
    </xf>
    <xf numFmtId="0" fontId="15" fillId="2" borderId="1" applyAlignment="1" pivotButton="0" quotePrefix="0" xfId="0">
      <alignment horizontal="center" vertical="center" wrapText="1"/>
    </xf>
    <xf numFmtId="0" fontId="15" fillId="2" borderId="2" applyAlignment="1" pivotButton="0" quotePrefix="0" xfId="0">
      <alignment horizontal="center" vertical="center"/>
    </xf>
    <xf numFmtId="0" fontId="5" fillId="12" borderId="9" applyAlignment="1" pivotButton="0" quotePrefix="0" xfId="0">
      <alignment vertical="center" wrapText="1"/>
    </xf>
    <xf numFmtId="166" fontId="15" fillId="12" borderId="10" applyAlignment="1" pivotButton="0" quotePrefix="0" xfId="1">
      <alignment vertical="center"/>
    </xf>
    <xf numFmtId="166" fontId="15" fillId="12" borderId="12" applyAlignment="1" pivotButton="0" quotePrefix="0" xfId="1">
      <alignment vertical="center"/>
    </xf>
    <xf numFmtId="0" fontId="5" fillId="2" borderId="21" applyAlignment="1" pivotButton="0" quotePrefix="0" xfId="0">
      <alignment vertical="center" wrapText="1"/>
    </xf>
    <xf numFmtId="0" fontId="5" fillId="2" borderId="22" applyAlignment="1" pivotButton="0" quotePrefix="0" xfId="0">
      <alignment vertical="center"/>
    </xf>
    <xf numFmtId="0" fontId="5" fillId="2" borderId="23" applyAlignment="1" pivotButton="0" quotePrefix="0" xfId="0">
      <alignment vertical="center"/>
    </xf>
    <xf numFmtId="0" fontId="7" fillId="13" borderId="24" applyAlignment="1" pivotButton="0" quotePrefix="0" xfId="0">
      <alignment vertical="center" wrapText="1"/>
    </xf>
    <xf numFmtId="166" fontId="7" fillId="13" borderId="25" applyAlignment="1" pivotButton="0" quotePrefix="0" xfId="1">
      <alignment vertical="center"/>
    </xf>
    <xf numFmtId="166" fontId="11" fillId="13" borderId="25" applyAlignment="1" pivotButton="0" quotePrefix="0" xfId="1">
      <alignment vertical="center" wrapText="1"/>
    </xf>
    <xf numFmtId="166" fontId="11" fillId="13" borderId="25" applyAlignment="1" pivotButton="0" quotePrefix="0" xfId="1">
      <alignment vertical="center"/>
    </xf>
    <xf numFmtId="0" fontId="11" fillId="13" borderId="25" applyAlignment="1" pivotButton="0" quotePrefix="0" xfId="0">
      <alignment vertical="center"/>
    </xf>
    <xf numFmtId="0" fontId="7" fillId="13" borderId="25" applyAlignment="1" pivotButton="0" quotePrefix="0" xfId="0">
      <alignment vertical="center"/>
    </xf>
    <xf numFmtId="0" fontId="7" fillId="13" borderId="26" applyAlignment="1" pivotButton="0" quotePrefix="0" xfId="0">
      <alignment vertical="center"/>
    </xf>
    <xf numFmtId="0" fontId="15" fillId="2" borderId="1" applyAlignment="1" pivotButton="0" quotePrefix="0" xfId="0">
      <alignment vertical="center" wrapText="1"/>
    </xf>
    <xf numFmtId="0" fontId="15" fillId="2" borderId="2" applyAlignment="1" pivotButton="0" quotePrefix="0" xfId="0">
      <alignment vertical="center"/>
    </xf>
    <xf numFmtId="0" fontId="12" fillId="14" borderId="9" applyAlignment="1" pivotButton="0" quotePrefix="0" xfId="0">
      <alignment vertical="center" wrapText="1"/>
    </xf>
    <xf numFmtId="0" fontId="5" fillId="8" borderId="10" applyAlignment="1" pivotButton="0" quotePrefix="0" xfId="0">
      <alignment horizontal="center" vertical="center"/>
    </xf>
    <xf numFmtId="166" fontId="15" fillId="8" borderId="14" applyAlignment="1" pivotButton="0" quotePrefix="0" xfId="1">
      <alignment vertical="center"/>
    </xf>
    <xf numFmtId="166" fontId="15" fillId="8" borderId="15" applyAlignment="1" pivotButton="0" quotePrefix="0" xfId="1">
      <alignment vertical="center"/>
    </xf>
    <xf numFmtId="10" fontId="23" fillId="8" borderId="10" applyAlignment="1" pivotButton="0" quotePrefix="0" xfId="3">
      <alignment vertical="center"/>
    </xf>
    <xf numFmtId="10" fontId="23" fillId="8" borderId="12" applyAlignment="1" pivotButton="0" quotePrefix="0" xfId="3">
      <alignment vertical="center"/>
    </xf>
    <xf numFmtId="0" fontId="12" fillId="14" borderId="1" applyAlignment="1" pivotButton="0" quotePrefix="0" xfId="0">
      <alignment vertical="center" wrapText="1"/>
    </xf>
    <xf numFmtId="0" fontId="12" fillId="14" borderId="0" applyAlignment="1" pivotButton="0" quotePrefix="0" xfId="0">
      <alignment vertical="center" wrapText="1"/>
    </xf>
    <xf numFmtId="0" fontId="12" fillId="14" borderId="2" applyAlignment="1" pivotButton="0" quotePrefix="0" xfId="0">
      <alignment vertical="center" wrapText="1"/>
    </xf>
    <xf numFmtId="10" fontId="15" fillId="8" borderId="12" applyAlignment="1" pivotButton="0" quotePrefix="0" xfId="3">
      <alignment vertical="center"/>
    </xf>
    <xf numFmtId="0" fontId="6" fillId="8" borderId="27" applyAlignment="1" pivotButton="0" quotePrefix="0" xfId="0">
      <alignment horizontal="center" vertical="center" wrapText="1"/>
    </xf>
    <xf numFmtId="166" fontId="18" fillId="15" borderId="28" applyAlignment="1" pivotButton="0" quotePrefix="0" xfId="1">
      <alignment horizontal="center" vertical="center"/>
    </xf>
    <xf numFmtId="0" fontId="6" fillId="8" borderId="9" applyAlignment="1" pivotButton="0" quotePrefix="0" xfId="0">
      <alignment vertical="center" wrapText="1"/>
    </xf>
    <xf numFmtId="0" fontId="6" fillId="8" borderId="29" applyAlignment="1" pivotButton="0" quotePrefix="0" xfId="0">
      <alignment horizontal="center" vertical="center" wrapText="1"/>
    </xf>
    <xf numFmtId="166" fontId="6" fillId="8" borderId="30" applyAlignment="1" pivotButton="0" quotePrefix="0" xfId="1">
      <alignment horizontal="center" vertical="center"/>
    </xf>
    <xf numFmtId="10" fontId="15" fillId="8" borderId="10" applyAlignment="1" pivotButton="0" quotePrefix="0" xfId="3">
      <alignment horizontal="center" vertical="center"/>
    </xf>
    <xf numFmtId="10" fontId="15" fillId="8" borderId="12" applyAlignment="1" pivotButton="0" quotePrefix="0" xfId="3">
      <alignment horizontal="center" vertical="center"/>
    </xf>
    <xf numFmtId="0" fontId="6" fillId="8" borderId="31" applyAlignment="1" pivotButton="0" quotePrefix="0" xfId="0">
      <alignment horizontal="center" vertical="center" wrapText="1"/>
    </xf>
    <xf numFmtId="166" fontId="18" fillId="15" borderId="32" applyAlignment="1" pivotButton="0" quotePrefix="0" xfId="1">
      <alignment horizontal="center" vertical="center"/>
    </xf>
    <xf numFmtId="166" fontId="15" fillId="2" borderId="2" applyAlignment="1" pivotButton="0" quotePrefix="0" xfId="1">
      <alignment vertical="center"/>
    </xf>
    <xf numFmtId="0" fontId="6" fillId="8" borderId="33" applyAlignment="1" pivotButton="0" quotePrefix="0" xfId="0">
      <alignment horizontal="left" vertical="center" wrapText="1"/>
    </xf>
    <xf numFmtId="0" fontId="6" fillId="8" borderId="34" applyAlignment="1" pivotButton="0" quotePrefix="0" xfId="0">
      <alignment vertical="center"/>
    </xf>
    <xf numFmtId="166" fontId="6" fillId="8" borderId="30" applyAlignment="1" pivotButton="0" quotePrefix="0" xfId="1">
      <alignment vertical="center"/>
    </xf>
    <xf numFmtId="0" fontId="15" fillId="8" borderId="2" applyAlignment="1" pivotButton="0" quotePrefix="0" xfId="0">
      <alignment vertical="center"/>
    </xf>
    <xf numFmtId="0" fontId="6" fillId="8" borderId="35" applyAlignment="1" pivotButton="0" quotePrefix="0" xfId="0">
      <alignment horizontal="left" vertical="center" wrapText="1"/>
    </xf>
    <xf numFmtId="0" fontId="6" fillId="8" borderId="11" applyAlignment="1" pivotButton="0" quotePrefix="0" xfId="0">
      <alignment vertical="center"/>
    </xf>
    <xf numFmtId="10" fontId="6" fillId="8" borderId="36" applyAlignment="1" pivotButton="0" quotePrefix="0" xfId="3">
      <alignment vertical="center"/>
    </xf>
    <xf numFmtId="0" fontId="6" fillId="8" borderId="37" applyAlignment="1" pivotButton="0" quotePrefix="0" xfId="0">
      <alignment horizontal="left" vertical="center" wrapText="1"/>
    </xf>
    <xf numFmtId="166" fontId="6" fillId="8" borderId="7" applyAlignment="1" pivotButton="0" quotePrefix="0" xfId="1">
      <alignment vertical="center"/>
    </xf>
    <xf numFmtId="166" fontId="6" fillId="8" borderId="38" applyAlignment="1" pivotButton="0" quotePrefix="0" xfId="1">
      <alignment vertical="center"/>
    </xf>
    <xf numFmtId="0" fontId="6" fillId="8" borderId="31" applyAlignment="1" pivotButton="0" quotePrefix="0" xfId="0">
      <alignment horizontal="left" vertical="center" wrapText="1"/>
    </xf>
    <xf numFmtId="0" fontId="6" fillId="8" borderId="39" applyAlignment="1" pivotButton="0" quotePrefix="0" xfId="0">
      <alignment vertical="center"/>
    </xf>
    <xf numFmtId="10" fontId="6" fillId="8" borderId="32" applyAlignment="1" pivotButton="0" quotePrefix="0" xfId="3">
      <alignment vertical="center"/>
    </xf>
    <xf numFmtId="166" fontId="6" fillId="2" borderId="0" applyAlignment="1" pivotButton="0" quotePrefix="0" xfId="1">
      <alignment vertical="center"/>
    </xf>
    <xf numFmtId="166" fontId="15" fillId="2" borderId="2" applyAlignment="1" pivotButton="0" quotePrefix="0" xfId="0">
      <alignment vertical="center"/>
    </xf>
    <xf numFmtId="0" fontId="5" fillId="16" borderId="9" applyAlignment="1" pivotButton="0" quotePrefix="0" xfId="0">
      <alignment vertical="center" wrapText="1"/>
    </xf>
    <xf numFmtId="166" fontId="5" fillId="2" borderId="0" applyAlignment="1" pivotButton="0" quotePrefix="0" xfId="1">
      <alignment vertical="center" wrapText="1"/>
    </xf>
    <xf numFmtId="166" fontId="5" fillId="16" borderId="10" applyAlignment="1" pivotButton="0" quotePrefix="0" xfId="1">
      <alignment vertical="center"/>
    </xf>
    <xf numFmtId="166" fontId="5" fillId="16" borderId="12" applyAlignment="1" pivotButton="0" quotePrefix="0" xfId="1">
      <alignment vertical="center"/>
    </xf>
    <xf numFmtId="0" fontId="15" fillId="8" borderId="9" applyAlignment="1" pivotButton="0" quotePrefix="1" xfId="0">
      <alignment vertical="center" wrapText="1"/>
    </xf>
    <xf numFmtId="166" fontId="6" fillId="2" borderId="1" applyAlignment="1" pivotButton="0" quotePrefix="0" xfId="1">
      <alignment vertical="center"/>
    </xf>
    <xf numFmtId="9" fontId="18" fillId="2" borderId="0" applyAlignment="1" pivotButton="0" quotePrefix="0" xfId="3">
      <alignment vertical="center"/>
    </xf>
    <xf numFmtId="166" fontId="15" fillId="16" borderId="10" applyAlignment="1" pivotButton="0" quotePrefix="0" xfId="1">
      <alignment vertical="center"/>
    </xf>
    <xf numFmtId="166" fontId="15" fillId="16" borderId="12" applyAlignment="1" pivotButton="0" quotePrefix="0" xfId="1">
      <alignment vertical="center"/>
    </xf>
    <xf numFmtId="166" fontId="23" fillId="8" borderId="10" applyAlignment="1" pivotButton="0" quotePrefix="0" xfId="1">
      <alignment vertical="center"/>
    </xf>
    <xf numFmtId="166" fontId="23" fillId="8" borderId="12" applyAlignment="1" pivotButton="0" quotePrefix="0" xfId="1">
      <alignment vertical="center"/>
    </xf>
    <xf numFmtId="166" fontId="5" fillId="16" borderId="9" applyAlignment="1" pivotButton="0" quotePrefix="0" xfId="1">
      <alignment vertical="center"/>
    </xf>
    <xf numFmtId="166" fontId="6" fillId="8" borderId="10" applyAlignment="1" pivotButton="0" quotePrefix="0" xfId="1">
      <alignment horizontal="center" vertical="center"/>
    </xf>
    <xf numFmtId="0" fontId="11" fillId="2" borderId="1" applyAlignment="1" pivotButton="0" quotePrefix="0" xfId="0">
      <alignment vertical="center" wrapText="1"/>
    </xf>
    <xf numFmtId="0" fontId="11" fillId="2" borderId="2" applyAlignment="1" pivotButton="0" quotePrefix="0" xfId="0">
      <alignment horizontal="center" vertical="center"/>
    </xf>
    <xf numFmtId="0" fontId="4" fillId="3" borderId="0" applyAlignment="1" pivotButton="0" quotePrefix="0" xfId="0">
      <alignment vertical="center"/>
    </xf>
    <xf numFmtId="166" fontId="12" fillId="14" borderId="10" applyAlignment="1" pivotButton="0" quotePrefix="0" xfId="1">
      <alignment vertical="center"/>
    </xf>
    <xf numFmtId="166" fontId="12" fillId="14" borderId="12" applyAlignment="1" pivotButton="0" quotePrefix="0" xfId="1">
      <alignment vertical="center"/>
    </xf>
    <xf numFmtId="166" fontId="15" fillId="0" borderId="10" applyAlignment="1" pivotButton="0" quotePrefix="0" xfId="1">
      <alignment horizontal="center" vertical="center"/>
    </xf>
    <xf numFmtId="166" fontId="15" fillId="0" borderId="12" applyAlignment="1" pivotButton="0" quotePrefix="0" xfId="1">
      <alignment horizontal="center" vertical="center"/>
    </xf>
    <xf numFmtId="171" fontId="15" fillId="0" borderId="10" applyAlignment="1" applyProtection="1" pivotButton="0" quotePrefix="0" xfId="2">
      <alignment horizontal="center" vertical="center"/>
      <protection locked="0" hidden="0"/>
    </xf>
    <xf numFmtId="171" fontId="15" fillId="0" borderId="12" applyAlignment="1" applyProtection="1" pivotButton="0" quotePrefix="0" xfId="2">
      <alignment horizontal="center" vertical="center"/>
      <protection locked="0" hidden="0"/>
    </xf>
    <xf numFmtId="10" fontId="15" fillId="0" borderId="10" applyAlignment="1" applyProtection="1" pivotButton="0" quotePrefix="0" xfId="3">
      <alignment horizontal="center" vertical="center"/>
      <protection locked="0" hidden="0"/>
    </xf>
    <xf numFmtId="10" fontId="15" fillId="0" borderId="12" applyAlignment="1" applyProtection="1" pivotButton="0" quotePrefix="0" xfId="3">
      <alignment horizontal="center" vertical="center"/>
      <protection locked="0" hidden="0"/>
    </xf>
    <xf numFmtId="10" fontId="6" fillId="2" borderId="0" applyAlignment="1" pivotButton="0" quotePrefix="0" xfId="0">
      <alignment vertical="center"/>
    </xf>
    <xf numFmtId="165" fontId="11" fillId="2" borderId="0" applyAlignment="1" pivotButton="0" quotePrefix="0" xfId="3">
      <alignment vertical="center"/>
    </xf>
    <xf numFmtId="10" fontId="7" fillId="2" borderId="2" applyAlignment="1" pivotButton="0" quotePrefix="0" xfId="0">
      <alignment horizontal="center" vertical="center"/>
    </xf>
    <xf numFmtId="1" fontId="15" fillId="2" borderId="0" applyAlignment="1" pivotButton="0" quotePrefix="0" xfId="0">
      <alignment horizontal="center" vertical="center"/>
    </xf>
    <xf numFmtId="0" fontId="5" fillId="2" borderId="1" applyAlignment="1" pivotButton="0" quotePrefix="0" xfId="0">
      <alignment vertical="center" wrapText="1"/>
    </xf>
    <xf numFmtId="169" fontId="0" fillId="0" borderId="0" pivotButton="0" quotePrefix="0" xfId="2"/>
    <xf numFmtId="0" fontId="5" fillId="17" borderId="18" applyAlignment="1" pivotButton="0" quotePrefix="0" xfId="0">
      <alignment horizontal="center" vertical="center"/>
    </xf>
    <xf numFmtId="165" fontId="5" fillId="2" borderId="0" applyAlignment="1" pivotButton="0" quotePrefix="0" xfId="0">
      <alignment horizontal="center" vertical="center"/>
    </xf>
    <xf numFmtId="0" fontId="5" fillId="11" borderId="0" applyAlignment="1" pivotButton="0" quotePrefix="0" xfId="0">
      <alignment horizontal="center" vertical="center"/>
    </xf>
    <xf numFmtId="0" fontId="15" fillId="8" borderId="0" applyAlignment="1" pivotButton="0" quotePrefix="0" xfId="0">
      <alignment vertical="center"/>
    </xf>
    <xf numFmtId="166" fontId="15" fillId="2" borderId="0" applyAlignment="1" pivotButton="0" quotePrefix="0" xfId="0">
      <alignment vertical="center"/>
    </xf>
    <xf numFmtId="10" fontId="7" fillId="2" borderId="0" applyAlignment="1" pivotButton="0" quotePrefix="0" xfId="0">
      <alignment horizontal="center" vertical="center"/>
    </xf>
    <xf numFmtId="166" fontId="5" fillId="2" borderId="0" applyAlignment="1" pivotButton="0" quotePrefix="0" xfId="0">
      <alignment horizontal="center" vertical="center"/>
    </xf>
    <xf numFmtId="0" fontId="7" fillId="4" borderId="42" applyAlignment="1" pivotButton="0" quotePrefix="0" xfId="0">
      <alignment horizontal="center" vertical="center"/>
    </xf>
    <xf numFmtId="0" fontId="5" fillId="18" borderId="43" applyAlignment="1" pivotButton="0" quotePrefix="0" xfId="0">
      <alignment horizontal="center" vertical="center"/>
    </xf>
    <xf numFmtId="166" fontId="5" fillId="7" borderId="4" applyAlignment="1" pivotButton="0" quotePrefix="0" xfId="1">
      <alignment vertical="center"/>
    </xf>
    <xf numFmtId="166" fontId="15" fillId="8" borderId="9" applyAlignment="1" pivotButton="0" quotePrefix="0" xfId="1">
      <alignment vertical="center"/>
    </xf>
    <xf numFmtId="166" fontId="7" fillId="2" borderId="1" applyAlignment="1" pivotButton="0" quotePrefix="0" xfId="3">
      <alignment horizontal="center" vertical="center"/>
    </xf>
    <xf numFmtId="166" fontId="7" fillId="2" borderId="2" applyAlignment="1" pivotButton="0" quotePrefix="0" xfId="3">
      <alignment horizontal="center" vertical="center"/>
    </xf>
    <xf numFmtId="166" fontId="17" fillId="9" borderId="9" applyAlignment="1" pivotButton="0" quotePrefix="0" xfId="1">
      <alignment vertical="center"/>
    </xf>
    <xf numFmtId="165" fontId="5" fillId="8" borderId="9" applyAlignment="1" pivotButton="0" quotePrefix="0" xfId="3">
      <alignment vertical="center"/>
    </xf>
    <xf numFmtId="10" fontId="5" fillId="2" borderId="1" applyAlignment="1" pivotButton="0" quotePrefix="0" xfId="3">
      <alignment horizontal="center" vertical="center"/>
    </xf>
    <xf numFmtId="0" fontId="5" fillId="2" borderId="1" applyAlignment="1" pivotButton="0" quotePrefix="0" xfId="0">
      <alignment horizontal="center" vertical="center"/>
    </xf>
    <xf numFmtId="166" fontId="5" fillId="7" borderId="9" applyAlignment="1" pivotButton="0" quotePrefix="0" xfId="1">
      <alignment vertical="center"/>
    </xf>
    <xf numFmtId="10" fontId="7" fillId="2" borderId="1" applyAlignment="1" pivotButton="0" quotePrefix="0" xfId="3">
      <alignment horizontal="center" vertical="center"/>
    </xf>
    <xf numFmtId="10" fontId="7" fillId="2" borderId="2" applyAlignment="1" pivotButton="0" quotePrefix="0" xfId="3">
      <alignment horizontal="center" vertical="center"/>
    </xf>
    <xf numFmtId="166" fontId="17" fillId="9" borderId="44" applyAlignment="1" pivotButton="0" quotePrefix="0" xfId="1">
      <alignment vertical="center"/>
    </xf>
    <xf numFmtId="166" fontId="17" fillId="8" borderId="9" applyAlignment="1" pivotButton="0" quotePrefix="0" xfId="1">
      <alignment vertical="center"/>
    </xf>
    <xf numFmtId="165" fontId="5" fillId="8" borderId="1" applyAlignment="1" pivotButton="0" quotePrefix="0" xfId="3">
      <alignment vertical="center"/>
    </xf>
    <xf numFmtId="166" fontId="15" fillId="8" borderId="9" applyAlignment="1" applyProtection="1" pivotButton="0" quotePrefix="0" xfId="1">
      <alignment vertical="center"/>
      <protection locked="0" hidden="0"/>
    </xf>
    <xf numFmtId="165" fontId="5" fillId="8" borderId="9" applyAlignment="1" applyProtection="1" pivotButton="0" quotePrefix="0" xfId="3">
      <alignment vertical="center"/>
      <protection locked="0" hidden="0"/>
    </xf>
    <xf numFmtId="165" fontId="5" fillId="2" borderId="1" applyAlignment="1" pivotButton="0" quotePrefix="0" xfId="0">
      <alignment horizontal="center" vertical="center"/>
    </xf>
    <xf numFmtId="166" fontId="7" fillId="2" borderId="1" applyAlignment="1" pivotButton="0" quotePrefix="0" xfId="1">
      <alignment vertical="center"/>
    </xf>
    <xf numFmtId="166" fontId="17" fillId="8" borderId="45" applyAlignment="1" pivotButton="0" quotePrefix="0" xfId="1">
      <alignment vertical="center"/>
    </xf>
    <xf numFmtId="165" fontId="7" fillId="2" borderId="1" applyAlignment="1" pivotButton="0" quotePrefix="0" xfId="3">
      <alignment vertical="center"/>
    </xf>
    <xf numFmtId="165" fontId="7" fillId="2" borderId="2" applyAlignment="1" pivotButton="0" quotePrefix="0" xfId="3">
      <alignment vertical="center"/>
    </xf>
    <xf numFmtId="0" fontId="5" fillId="11" borderId="1" applyAlignment="1" pivotButton="0" quotePrefix="0" xfId="0">
      <alignment horizontal="center" vertical="center"/>
    </xf>
    <xf numFmtId="165" fontId="5" fillId="8" borderId="17" applyAlignment="1" pivotButton="0" quotePrefix="0" xfId="3">
      <alignment vertical="center"/>
    </xf>
    <xf numFmtId="166" fontId="17" fillId="0" borderId="9" applyAlignment="1" applyProtection="1" pivotButton="0" quotePrefix="0" xfId="1">
      <alignment vertical="center"/>
      <protection locked="0" hidden="0"/>
    </xf>
    <xf numFmtId="166" fontId="5" fillId="2" borderId="1" applyAlignment="1" pivotButton="0" quotePrefix="0" xfId="0">
      <alignment horizontal="center" vertical="center"/>
    </xf>
    <xf numFmtId="166" fontId="5" fillId="2" borderId="2" applyAlignment="1" pivotButton="0" quotePrefix="0" xfId="0">
      <alignment horizontal="center" vertical="center"/>
    </xf>
    <xf numFmtId="164" fontId="7" fillId="2" borderId="1" applyAlignment="1" pivotButton="0" quotePrefix="0" xfId="1">
      <alignment horizontal="center" vertical="center"/>
    </xf>
    <xf numFmtId="164" fontId="7" fillId="2" borderId="2" applyAlignment="1" pivotButton="0" quotePrefix="0" xfId="1">
      <alignment horizontal="center" vertical="center"/>
    </xf>
    <xf numFmtId="166" fontId="15" fillId="8" borderId="1" applyAlignment="1" pivotButton="0" quotePrefix="0" xfId="1">
      <alignment vertical="center"/>
    </xf>
    <xf numFmtId="0" fontId="15" fillId="2" borderId="1" applyAlignment="1" pivotButton="0" quotePrefix="0" xfId="0">
      <alignment horizontal="center" vertical="center"/>
    </xf>
    <xf numFmtId="166" fontId="15" fillId="12" borderId="9" applyAlignment="1" pivotButton="0" quotePrefix="0" xfId="1">
      <alignment vertical="center"/>
    </xf>
    <xf numFmtId="0" fontId="5" fillId="2" borderId="21" applyAlignment="1" pivotButton="0" quotePrefix="0" xfId="0">
      <alignment vertical="center"/>
    </xf>
    <xf numFmtId="0" fontId="7" fillId="13" borderId="24" applyAlignment="1" pivotButton="0" quotePrefix="0" xfId="0">
      <alignment vertical="center"/>
    </xf>
    <xf numFmtId="0" fontId="15" fillId="2" borderId="1" applyAlignment="1" pivotButton="0" quotePrefix="0" xfId="0">
      <alignment vertical="center"/>
    </xf>
    <xf numFmtId="0" fontId="5" fillId="8" borderId="9" applyAlignment="1" pivotButton="0" quotePrefix="0" xfId="0">
      <alignment horizontal="center" vertical="center"/>
    </xf>
    <xf numFmtId="0" fontId="5" fillId="8" borderId="12" applyAlignment="1" pivotButton="0" quotePrefix="0" xfId="0">
      <alignment horizontal="center" vertical="center"/>
    </xf>
    <xf numFmtId="166" fontId="15" fillId="8" borderId="44" applyAlignment="1" pivotButton="0" quotePrefix="0" xfId="1">
      <alignment vertical="center"/>
    </xf>
    <xf numFmtId="10" fontId="23" fillId="8" borderId="9" applyAlignment="1" pivotButton="0" quotePrefix="0" xfId="3">
      <alignment vertical="center"/>
    </xf>
    <xf numFmtId="10" fontId="15" fillId="8" borderId="9" applyAlignment="1" pivotButton="0" quotePrefix="0" xfId="3">
      <alignment vertical="center"/>
    </xf>
    <xf numFmtId="10" fontId="15" fillId="8" borderId="9" applyAlignment="1" pivotButton="0" quotePrefix="0" xfId="3">
      <alignment horizontal="center" vertical="center"/>
    </xf>
    <xf numFmtId="166" fontId="15" fillId="2" borderId="1" applyAlignment="1" pivotButton="0" quotePrefix="0" xfId="1">
      <alignment vertical="center"/>
    </xf>
    <xf numFmtId="0" fontId="15" fillId="8" borderId="1" applyAlignment="1" pivotButton="0" quotePrefix="0" xfId="0">
      <alignment vertical="center"/>
    </xf>
    <xf numFmtId="166" fontId="15" fillId="2" borderId="1" applyAlignment="1" pivotButton="0" quotePrefix="0" xfId="0">
      <alignment vertical="center"/>
    </xf>
    <xf numFmtId="166" fontId="15" fillId="16" borderId="9" applyAlignment="1" pivotButton="0" quotePrefix="0" xfId="1">
      <alignment vertical="center"/>
    </xf>
    <xf numFmtId="166" fontId="23" fillId="8" borderId="9" applyAlignment="1" pivotButton="0" quotePrefix="0" xfId="1">
      <alignment vertical="center"/>
    </xf>
    <xf numFmtId="0" fontId="11" fillId="2" borderId="1" applyAlignment="1" pivotButton="0" quotePrefix="0" xfId="0">
      <alignment horizontal="center" vertical="center"/>
    </xf>
    <xf numFmtId="166" fontId="12" fillId="14" borderId="9" applyAlignment="1" pivotButton="0" quotePrefix="0" xfId="1">
      <alignment vertical="center"/>
    </xf>
    <xf numFmtId="166" fontId="15" fillId="0" borderId="9" applyAlignment="1" pivotButton="0" quotePrefix="0" xfId="1">
      <alignment horizontal="center" vertical="center"/>
    </xf>
    <xf numFmtId="171" fontId="15" fillId="0" borderId="9" applyAlignment="1" applyProtection="1" pivotButton="0" quotePrefix="0" xfId="2">
      <alignment horizontal="center" vertical="center"/>
      <protection locked="0" hidden="0"/>
    </xf>
    <xf numFmtId="10" fontId="15" fillId="0" borderId="9" applyAlignment="1" applyProtection="1" pivotButton="0" quotePrefix="0" xfId="3">
      <alignment horizontal="center" vertical="center"/>
      <protection locked="0" hidden="0"/>
    </xf>
    <xf numFmtId="10" fontId="7" fillId="2" borderId="1" applyAlignment="1" pivotButton="0" quotePrefix="0" xfId="0">
      <alignment horizontal="center" vertical="center"/>
    </xf>
    <xf numFmtId="9" fontId="15" fillId="8" borderId="17" applyAlignment="1" pivotButton="0" quotePrefix="0" xfId="3">
      <alignment horizontal="center" vertical="center"/>
    </xf>
    <xf numFmtId="9" fontId="15" fillId="8" borderId="19" applyAlignment="1" pivotButton="0" quotePrefix="0" xfId="3">
      <alignment horizontal="center" vertical="center"/>
    </xf>
    <xf numFmtId="9" fontId="15" fillId="8" borderId="20" applyAlignment="1" pivotButton="0" quotePrefix="0" xfId="3">
      <alignment horizontal="center" vertical="center"/>
    </xf>
    <xf numFmtId="166" fontId="5" fillId="12" borderId="9" applyAlignment="1" pivotButton="0" quotePrefix="0" xfId="1">
      <alignment vertical="center"/>
    </xf>
    <xf numFmtId="166" fontId="5" fillId="12" borderId="10" applyAlignment="1" pivotButton="0" quotePrefix="0" xfId="1">
      <alignment vertical="center"/>
    </xf>
    <xf numFmtId="166" fontId="5" fillId="12" borderId="12" applyAlignment="1" pivotButton="0" quotePrefix="0" xfId="1">
      <alignment vertical="center"/>
    </xf>
    <xf numFmtId="0" fontId="25" fillId="0" borderId="0" pivotButton="0" quotePrefix="0" xfId="0"/>
    <xf numFmtId="0" fontId="2" fillId="20" borderId="46" applyAlignment="1" pivotButton="0" quotePrefix="0" xfId="0">
      <alignment horizontal="center" vertical="center"/>
    </xf>
    <xf numFmtId="0" fontId="3" fillId="0" borderId="1" pivotButton="0" quotePrefix="0" xfId="0"/>
    <xf numFmtId="0" fontId="3" fillId="0" borderId="0" pivotButton="0" quotePrefix="0" xfId="0"/>
    <xf numFmtId="164" fontId="3" fillId="0" borderId="0" pivotButton="0" quotePrefix="0" xfId="1"/>
    <xf numFmtId="170" fontId="3" fillId="21" borderId="0" pivotButton="0" quotePrefix="0" xfId="1"/>
    <xf numFmtId="170" fontId="3" fillId="0" borderId="0" pivotButton="0" quotePrefix="0" xfId="1"/>
    <xf numFmtId="170" fontId="3" fillId="0" borderId="2" pivotButton="0" quotePrefix="0" xfId="1"/>
    <xf numFmtId="0" fontId="0" fillId="0" borderId="1" pivotButton="0" quotePrefix="0" xfId="0"/>
    <xf numFmtId="164" fontId="0" fillId="0" borderId="0" pivotButton="0" quotePrefix="0" xfId="1"/>
    <xf numFmtId="170" fontId="0" fillId="21" borderId="0" pivotButton="0" quotePrefix="0" xfId="1"/>
    <xf numFmtId="170" fontId="0" fillId="0" borderId="0" pivotButton="0" quotePrefix="0" xfId="1"/>
    <xf numFmtId="170" fontId="1" fillId="0" borderId="2" pivotButton="0" quotePrefix="0" xfId="1"/>
    <xf numFmtId="164" fontId="3" fillId="0" borderId="0" pivotButton="0" quotePrefix="1" xfId="1"/>
    <xf numFmtId="0" fontId="3" fillId="0" borderId="42" pivotButton="0" quotePrefix="0" xfId="0"/>
    <xf numFmtId="0" fontId="3" fillId="0" borderId="18" pivotButton="0" quotePrefix="0" xfId="0"/>
    <xf numFmtId="170" fontId="3" fillId="0" borderId="18" pivotButton="0" quotePrefix="0" xfId="1"/>
    <xf numFmtId="170" fontId="3" fillId="21" borderId="18" pivotButton="0" quotePrefix="0" xfId="1"/>
    <xf numFmtId="170" fontId="3" fillId="0" borderId="43" pivotButton="0" quotePrefix="0" xfId="1"/>
    <xf numFmtId="0" fontId="0" fillId="0" borderId="47" pivotButton="0" quotePrefix="0" xfId="0"/>
    <xf numFmtId="10" fontId="0" fillId="0" borderId="48" pivotButton="0" quotePrefix="0" xfId="3"/>
    <xf numFmtId="170" fontId="0" fillId="0" borderId="48" pivotButton="0" quotePrefix="0" xfId="1"/>
    <xf numFmtId="170" fontId="0" fillId="21" borderId="48" pivotButton="0" quotePrefix="0" xfId="1"/>
    <xf numFmtId="170" fontId="0" fillId="0" borderId="49" pivotButton="0" quotePrefix="0" xfId="1"/>
    <xf numFmtId="10" fontId="0" fillId="0" borderId="0" pivotButton="0" quotePrefix="0" xfId="3"/>
    <xf numFmtId="170" fontId="0" fillId="0" borderId="2" pivotButton="0" quotePrefix="0" xfId="1"/>
    <xf numFmtId="0" fontId="0" fillId="0" borderId="42" pivotButton="0" quotePrefix="0" xfId="0"/>
    <xf numFmtId="10" fontId="0" fillId="0" borderId="18" pivotButton="0" quotePrefix="0" xfId="3"/>
    <xf numFmtId="170" fontId="0" fillId="0" borderId="18" pivotButton="0" quotePrefix="0" xfId="1"/>
    <xf numFmtId="170" fontId="0" fillId="21" borderId="18" pivotButton="0" quotePrefix="0" xfId="1"/>
    <xf numFmtId="170" fontId="0" fillId="0" borderId="43" pivotButton="0" quotePrefix="0" xfId="1"/>
    <xf numFmtId="170" fontId="3" fillId="0" borderId="48" pivotButton="0" quotePrefix="0" xfId="1"/>
    <xf numFmtId="10" fontId="3" fillId="0" borderId="18" pivotButton="0" quotePrefix="0" xfId="3"/>
    <xf numFmtId="0" fontId="3" fillId="22" borderId="47" pivotButton="0" quotePrefix="0" xfId="0"/>
    <xf numFmtId="0" fontId="3" fillId="22" borderId="48" pivotButton="0" quotePrefix="0" xfId="0"/>
    <xf numFmtId="170" fontId="3" fillId="22" borderId="48" pivotButton="0" quotePrefix="0" xfId="1"/>
    <xf numFmtId="170" fontId="3" fillId="22" borderId="49" pivotButton="0" quotePrefix="0" xfId="1"/>
    <xf numFmtId="0" fontId="3" fillId="22" borderId="1" pivotButton="0" quotePrefix="0" xfId="0"/>
    <xf numFmtId="0" fontId="3" fillId="22" borderId="0" pivotButton="0" quotePrefix="0" xfId="0"/>
    <xf numFmtId="170" fontId="3" fillId="22" borderId="0" pivotButton="0" quotePrefix="0" xfId="1"/>
    <xf numFmtId="170" fontId="3" fillId="22" borderId="2" pivotButton="0" quotePrefix="0" xfId="1"/>
    <xf numFmtId="0" fontId="3" fillId="22" borderId="42" pivotButton="0" quotePrefix="0" xfId="0"/>
    <xf numFmtId="0" fontId="3" fillId="22" borderId="18" pivotButton="0" quotePrefix="0" xfId="0"/>
    <xf numFmtId="170" fontId="3" fillId="23" borderId="18" pivotButton="0" quotePrefix="0" xfId="1"/>
    <xf numFmtId="170" fontId="3" fillId="22" borderId="18" pivotButton="0" quotePrefix="0" xfId="1"/>
    <xf numFmtId="170" fontId="3" fillId="22" borderId="43" pivotButton="0" quotePrefix="0" xfId="1"/>
    <xf numFmtId="4" fontId="0" fillId="0" borderId="0" pivotButton="0" quotePrefix="0" xfId="0"/>
    <xf numFmtId="170" fontId="26" fillId="0" borderId="0" pivotButton="0" quotePrefix="0" xfId="1"/>
    <xf numFmtId="0" fontId="3" fillId="10" borderId="0" applyAlignment="1" pivotButton="0" quotePrefix="0" xfId="0">
      <alignment horizontal="center" vertical="center"/>
    </xf>
    <xf numFmtId="0" fontId="27" fillId="24" borderId="50" applyAlignment="1" pivotButton="0" quotePrefix="0" xfId="0">
      <alignment horizontal="center" vertical="center"/>
    </xf>
    <xf numFmtId="49" fontId="3" fillId="24" borderId="51" applyAlignment="1" pivotButton="0" quotePrefix="0" xfId="0">
      <alignment horizontal="center" vertical="center" wrapText="1"/>
    </xf>
    <xf numFmtId="49" fontId="3" fillId="24" borderId="52" applyAlignment="1" pivotButton="0" quotePrefix="0" xfId="0">
      <alignment horizontal="center" vertical="center" wrapText="1"/>
    </xf>
    <xf numFmtId="0" fontId="3" fillId="24" borderId="53" applyAlignment="1" pivotButton="0" quotePrefix="0" xfId="0">
      <alignment horizontal="center" vertical="center"/>
    </xf>
    <xf numFmtId="172" fontId="3" fillId="24" borderId="0" applyAlignment="1" pivotButton="0" quotePrefix="0" xfId="0">
      <alignment horizontal="center" vertical="center"/>
    </xf>
    <xf numFmtId="172" fontId="3" fillId="24" borderId="38" applyAlignment="1" pivotButton="0" quotePrefix="0" xfId="0">
      <alignment horizontal="center" vertical="center"/>
    </xf>
    <xf numFmtId="170" fontId="26" fillId="0" borderId="0" applyAlignment="1" pivotButton="0" quotePrefix="0" xfId="1">
      <alignment horizontal="center"/>
    </xf>
    <xf numFmtId="0" fontId="3" fillId="10" borderId="54" applyAlignment="1" pivotButton="0" quotePrefix="0" xfId="0">
      <alignment horizontal="center" vertical="center"/>
    </xf>
    <xf numFmtId="0" fontId="0" fillId="0" borderId="38" pivotButton="0" quotePrefix="0" xfId="0"/>
    <xf numFmtId="14" fontId="0" fillId="10" borderId="0" pivotButton="0" quotePrefix="0" xfId="0"/>
    <xf numFmtId="0" fontId="0" fillId="0" borderId="53" applyAlignment="1" pivotButton="0" quotePrefix="0" xfId="0">
      <alignment vertical="center"/>
    </xf>
    <xf numFmtId="169" fontId="3" fillId="25" borderId="55" applyAlignment="1" pivotButton="0" quotePrefix="0" xfId="2">
      <alignment horizontal="center" vertical="center"/>
    </xf>
    <xf numFmtId="169" fontId="3" fillId="25" borderId="56" applyAlignment="1" pivotButton="0" quotePrefix="0" xfId="2">
      <alignment horizontal="center" vertical="center"/>
    </xf>
    <xf numFmtId="17" fontId="0" fillId="10" borderId="0" pivotButton="0" quotePrefix="0" xfId="0"/>
    <xf numFmtId="169" fontId="28" fillId="25" borderId="55" applyAlignment="1" pivotButton="0" quotePrefix="0" xfId="2">
      <alignment horizontal="center" vertical="center"/>
    </xf>
    <xf numFmtId="169" fontId="28" fillId="25" borderId="56" applyAlignment="1" pivotButton="0" quotePrefix="0" xfId="2">
      <alignment horizontal="center" vertical="center"/>
    </xf>
    <xf numFmtId="170" fontId="0" fillId="0" borderId="0" applyAlignment="1" pivotButton="0" quotePrefix="0" xfId="1">
      <alignment vertical="center" wrapText="1"/>
    </xf>
    <xf numFmtId="170" fontId="29" fillId="0" borderId="0" pivotButton="0" quotePrefix="0" xfId="1"/>
    <xf numFmtId="170" fontId="20" fillId="0" borderId="0" pivotButton="0" quotePrefix="0" xfId="1"/>
    <xf numFmtId="169" fontId="3" fillId="26" borderId="55" applyAlignment="1" pivotButton="0" quotePrefix="0" xfId="2">
      <alignment horizontal="center" vertical="center"/>
    </xf>
    <xf numFmtId="169" fontId="3" fillId="26" borderId="56" applyAlignment="1" pivotButton="0" quotePrefix="0" xfId="2">
      <alignment horizontal="center" vertical="center"/>
    </xf>
    <xf numFmtId="169" fontId="3" fillId="19" borderId="55" applyAlignment="1" pivotButton="0" quotePrefix="0" xfId="2">
      <alignment horizontal="center" vertical="center"/>
    </xf>
    <xf numFmtId="173" fontId="3" fillId="19" borderId="55" applyAlignment="1" pivotButton="0" quotePrefix="0" xfId="1">
      <alignment horizontal="center" vertical="center"/>
    </xf>
    <xf numFmtId="173" fontId="3" fillId="19" borderId="56" applyAlignment="1" pivotButton="0" quotePrefix="0" xfId="1">
      <alignment horizontal="center" vertical="center"/>
    </xf>
    <xf numFmtId="0" fontId="0" fillId="10" borderId="57" applyAlignment="1" pivotButton="0" quotePrefix="0" xfId="0">
      <alignment vertical="center"/>
    </xf>
    <xf numFmtId="173" fontId="3" fillId="10" borderId="22" applyAlignment="1" pivotButton="0" quotePrefix="0" xfId="0">
      <alignment horizontal="center" vertical="center"/>
    </xf>
    <xf numFmtId="173" fontId="3" fillId="10" borderId="58" applyAlignment="1" pivotButton="0" quotePrefix="0" xfId="0">
      <alignment horizontal="center" vertical="center"/>
    </xf>
    <xf numFmtId="0" fontId="3" fillId="27" borderId="53" applyAlignment="1" pivotButton="0" quotePrefix="0" xfId="0">
      <alignment vertical="center"/>
    </xf>
    <xf numFmtId="173" fontId="28" fillId="27" borderId="0" applyAlignment="1" pivotButton="0" quotePrefix="0" xfId="4">
      <alignment horizontal="center" vertical="center"/>
    </xf>
    <xf numFmtId="173" fontId="28" fillId="27" borderId="38" applyAlignment="1" pivotButton="0" quotePrefix="0" xfId="4">
      <alignment horizontal="center" vertical="center"/>
    </xf>
    <xf numFmtId="173" fontId="0" fillId="0" borderId="0" pivotButton="0" quotePrefix="0" xfId="1"/>
    <xf numFmtId="0" fontId="3" fillId="27" borderId="57" applyAlignment="1" pivotButton="0" quotePrefix="0" xfId="0">
      <alignment vertical="center"/>
    </xf>
    <xf numFmtId="173" fontId="28" fillId="27" borderId="22" applyAlignment="1" pivotButton="0" quotePrefix="0" xfId="4">
      <alignment horizontal="center" vertical="center"/>
    </xf>
    <xf numFmtId="173" fontId="28" fillId="27" borderId="58" applyAlignment="1" pivotButton="0" quotePrefix="0" xfId="4">
      <alignment horizontal="center" vertical="center"/>
    </xf>
    <xf numFmtId="0" fontId="0" fillId="0" borderId="53" applyAlignment="1" pivotButton="0" quotePrefix="0" xfId="0">
      <alignment horizontal="left" vertical="center"/>
    </xf>
    <xf numFmtId="173" fontId="0" fillId="0" borderId="0" applyAlignment="1" pivotButton="0" quotePrefix="0" xfId="0">
      <alignment horizontal="center" vertical="center"/>
    </xf>
    <xf numFmtId="169" fontId="0" fillId="0" borderId="0" applyAlignment="1" pivotButton="0" quotePrefix="0" xfId="2">
      <alignment horizontal="center" vertical="center"/>
    </xf>
    <xf numFmtId="169" fontId="0" fillId="0" borderId="38" applyAlignment="1" pivotButton="0" quotePrefix="0" xfId="2">
      <alignment horizontal="center" vertical="center"/>
    </xf>
    <xf numFmtId="170" fontId="20" fillId="0" borderId="0" applyAlignment="1" pivotButton="0" quotePrefix="0" xfId="1">
      <alignment horizontal="center"/>
    </xf>
    <xf numFmtId="0" fontId="20" fillId="0" borderId="0" applyAlignment="1" pivotButton="0" quotePrefix="0" xfId="0">
      <alignment horizontal="center"/>
    </xf>
    <xf numFmtId="173" fontId="0" fillId="0" borderId="38" applyAlignment="1" pivotButton="0" quotePrefix="0" xfId="0">
      <alignment horizontal="center" vertical="center"/>
    </xf>
    <xf numFmtId="0" fontId="30" fillId="0" borderId="53" applyAlignment="1" pivotButton="0" quotePrefix="0" xfId="0">
      <alignment horizontal="left" vertical="center"/>
    </xf>
    <xf numFmtId="173" fontId="30" fillId="0" borderId="0" applyAlignment="1" pivotButton="0" quotePrefix="0" xfId="0">
      <alignment horizontal="center" vertical="center"/>
    </xf>
    <xf numFmtId="173" fontId="30" fillId="0" borderId="38" applyAlignment="1" pivotButton="0" quotePrefix="0" xfId="0">
      <alignment horizontal="center" vertical="center"/>
    </xf>
    <xf numFmtId="0" fontId="3" fillId="0" borderId="53" applyAlignment="1" pivotButton="0" quotePrefix="0" xfId="0">
      <alignment horizontal="left" vertical="center"/>
    </xf>
    <xf numFmtId="10" fontId="3" fillId="0" borderId="0" applyAlignment="1" pivotButton="0" quotePrefix="0" xfId="5">
      <alignment horizontal="center" vertical="center"/>
    </xf>
    <xf numFmtId="10" fontId="3" fillId="0" borderId="38" applyAlignment="1" pivotButton="0" quotePrefix="0" xfId="5">
      <alignment horizontal="center" vertical="center"/>
    </xf>
    <xf numFmtId="10" fontId="3" fillId="0" borderId="0" applyAlignment="1" pivotButton="0" quotePrefix="0" xfId="6">
      <alignment horizontal="center" vertical="center"/>
    </xf>
    <xf numFmtId="10" fontId="3" fillId="0" borderId="38" applyAlignment="1" pivotButton="0" quotePrefix="0" xfId="6">
      <alignment horizontal="center" vertical="center"/>
    </xf>
    <xf numFmtId="10" fontId="0" fillId="0" borderId="0" applyAlignment="1" pivotButton="0" quotePrefix="0" xfId="3">
      <alignment horizontal="center" vertical="center"/>
    </xf>
    <xf numFmtId="9" fontId="0" fillId="0" borderId="0" applyAlignment="1" pivotButton="0" quotePrefix="0" xfId="5">
      <alignment horizontal="center" vertical="center"/>
    </xf>
    <xf numFmtId="9" fontId="0" fillId="0" borderId="38" applyAlignment="1" pivotButton="0" quotePrefix="0" xfId="5">
      <alignment horizontal="center" vertical="center"/>
    </xf>
    <xf numFmtId="10" fontId="0" fillId="0" borderId="0" applyAlignment="1" pivotButton="0" quotePrefix="0" xfId="5">
      <alignment horizontal="center" vertical="center"/>
    </xf>
    <xf numFmtId="10" fontId="3" fillId="27" borderId="22" applyAlignment="1" pivotButton="0" quotePrefix="0" xfId="5">
      <alignment horizontal="center" vertical="center"/>
    </xf>
    <xf numFmtId="10" fontId="3" fillId="27" borderId="58" applyAlignment="1" pivotButton="0" quotePrefix="0" xfId="5">
      <alignment horizontal="center" vertical="center"/>
    </xf>
    <xf numFmtId="170" fontId="0" fillId="0" borderId="0" applyAlignment="1" pivotButton="0" quotePrefix="0" xfId="7">
      <alignment vertical="center"/>
    </xf>
    <xf numFmtId="0" fontId="31" fillId="28" borderId="59" pivotButton="0" quotePrefix="0" xfId="0"/>
    <xf numFmtId="0" fontId="31" fillId="28" borderId="60" pivotButton="0" quotePrefix="0" xfId="0"/>
    <xf numFmtId="0" fontId="31" fillId="28" borderId="61" pivotButton="0" quotePrefix="0" xfId="0"/>
    <xf numFmtId="0" fontId="0" fillId="29" borderId="59" pivotButton="0" quotePrefix="0" xfId="0"/>
    <xf numFmtId="0" fontId="0" fillId="29" borderId="60" pivotButton="0" quotePrefix="0" xfId="0"/>
    <xf numFmtId="14" fontId="0" fillId="29" borderId="60" pivotButton="0" quotePrefix="0" xfId="0"/>
    <xf numFmtId="174" fontId="0" fillId="29" borderId="60" pivotButton="0" quotePrefix="0" xfId="0"/>
    <xf numFmtId="0" fontId="0" fillId="29" borderId="61" pivotButton="0" quotePrefix="0" xfId="0"/>
    <xf numFmtId="0" fontId="0" fillId="0" borderId="59" pivotButton="0" quotePrefix="0" xfId="0"/>
    <xf numFmtId="0" fontId="0" fillId="0" borderId="60" pivotButton="0" quotePrefix="0" xfId="0"/>
    <xf numFmtId="14" fontId="0" fillId="0" borderId="60" pivotButton="0" quotePrefix="0" xfId="0"/>
    <xf numFmtId="174" fontId="0" fillId="0" borderId="60" pivotButton="0" quotePrefix="0" xfId="0"/>
    <xf numFmtId="0" fontId="0" fillId="0" borderId="61" pivotButton="0" quotePrefix="0" xfId="0"/>
    <xf numFmtId="0" fontId="3" fillId="31" borderId="0" pivotButton="0" quotePrefix="0" xfId="0"/>
    <xf numFmtId="0" fontId="3" fillId="30" borderId="0" pivotButton="0" quotePrefix="0" xfId="0"/>
    <xf numFmtId="17" fontId="3" fillId="30" borderId="0" pivotButton="0" quotePrefix="0" xfId="0"/>
    <xf numFmtId="169" fontId="31" fillId="28" borderId="60" pivotButton="0" quotePrefix="0" xfId="2"/>
    <xf numFmtId="169" fontId="0" fillId="29" borderId="60" pivotButton="0" quotePrefix="0" xfId="2"/>
    <xf numFmtId="169" fontId="0" fillId="0" borderId="60" pivotButton="0" quotePrefix="0" xfId="2"/>
    <xf numFmtId="164" fontId="26" fillId="0" borderId="0" pivotButton="0" quotePrefix="0" xfId="1"/>
    <xf numFmtId="169" fontId="0" fillId="19" borderId="0" pivotButton="0" quotePrefix="0" xfId="2"/>
    <xf numFmtId="165" fontId="5" fillId="2" borderId="0" applyAlignment="1" pivotButton="0" quotePrefix="0" xfId="3">
      <alignment horizontal="center" vertical="center"/>
    </xf>
    <xf numFmtId="166" fontId="11" fillId="2" borderId="0" applyAlignment="1" pivotButton="0" quotePrefix="0" xfId="3">
      <alignment horizontal="center" vertical="center"/>
    </xf>
    <xf numFmtId="165" fontId="15" fillId="2" borderId="0" applyAlignment="1" pivotButton="0" quotePrefix="0" xfId="3">
      <alignment horizontal="center" vertical="center"/>
    </xf>
    <xf numFmtId="0" fontId="19" fillId="2" borderId="0" applyAlignment="1" pivotButton="0" quotePrefix="0" xfId="0">
      <alignment horizontal="center" vertical="center"/>
    </xf>
    <xf numFmtId="9" fontId="5" fillId="2" borderId="0" applyAlignment="1" pivotButton="0" quotePrefix="0" xfId="3">
      <alignment horizontal="center" vertical="center"/>
    </xf>
    <xf numFmtId="166" fontId="7" fillId="2" borderId="0" applyAlignment="1" pivotButton="0" quotePrefix="0" xfId="0">
      <alignment horizontal="center" vertical="center"/>
    </xf>
    <xf numFmtId="169" fontId="15" fillId="2" borderId="0" applyAlignment="1" pivotButton="0" quotePrefix="0" xfId="2">
      <alignment horizontal="center" vertical="center"/>
    </xf>
    <xf numFmtId="170" fontId="21" fillId="2" borderId="0" applyAlignment="1" pivotButton="0" quotePrefix="0" xfId="1">
      <alignment horizontal="center" vertical="center"/>
    </xf>
    <xf numFmtId="169" fontId="22" fillId="2" borderId="0" applyAlignment="1" pivotButton="0" quotePrefix="0" xfId="2">
      <alignment horizontal="center" vertical="center"/>
    </xf>
    <xf numFmtId="165" fontId="5" fillId="2" borderId="18" applyAlignment="1" pivotButton="0" quotePrefix="0" xfId="3">
      <alignment horizontal="center" vertical="center"/>
    </xf>
    <xf numFmtId="166" fontId="7" fillId="13" borderId="25" applyAlignment="1" pivotButton="0" quotePrefix="0" xfId="1">
      <alignment horizontal="center" vertical="center"/>
    </xf>
    <xf numFmtId="166" fontId="15" fillId="2" borderId="0" applyAlignment="1" pivotButton="0" quotePrefix="0" xfId="1">
      <alignment horizontal="center" vertical="center"/>
    </xf>
    <xf numFmtId="0" fontId="12" fillId="14" borderId="0" applyAlignment="1" pivotButton="0" quotePrefix="0" xfId="0">
      <alignment horizontal="center" vertical="center" wrapText="1"/>
    </xf>
    <xf numFmtId="166" fontId="11" fillId="2" borderId="0" applyAlignment="1" pivotButton="0" quotePrefix="0" xfId="1">
      <alignment horizontal="center" vertical="center"/>
    </xf>
    <xf numFmtId="14" fontId="32" fillId="2" borderId="1" applyAlignment="1" pivotButton="0" quotePrefix="0" xfId="0">
      <alignment horizontal="center" vertical="center" wrapText="1"/>
    </xf>
    <xf numFmtId="14" fontId="32" fillId="2" borderId="0" applyAlignment="1" pivotButton="0" quotePrefix="0" xfId="0">
      <alignment horizontal="center" vertical="center"/>
    </xf>
    <xf numFmtId="14" fontId="33" fillId="2" borderId="0" applyAlignment="1" pivotButton="0" quotePrefix="0" xfId="0">
      <alignment horizontal="center" vertical="center" wrapText="1"/>
    </xf>
    <xf numFmtId="14" fontId="33" fillId="2" borderId="0" applyAlignment="1" pivotButton="0" quotePrefix="0" xfId="0">
      <alignment horizontal="center" vertical="center"/>
    </xf>
    <xf numFmtId="14" fontId="32" fillId="2" borderId="1" applyAlignment="1" pivotButton="0" quotePrefix="0" xfId="0">
      <alignment horizontal="center" vertical="center"/>
    </xf>
    <xf numFmtId="14" fontId="32" fillId="2" borderId="2" applyAlignment="1" pivotButton="0" quotePrefix="0" xfId="0">
      <alignment horizontal="center" vertical="center"/>
    </xf>
    <xf numFmtId="14" fontId="34" fillId="3" borderId="0" applyAlignment="1" pivotButton="0" quotePrefix="0" xfId="0">
      <alignment horizontal="center" vertical="center"/>
    </xf>
    <xf numFmtId="175" fontId="5" fillId="2" borderId="2" applyAlignment="1" pivotButton="0" quotePrefix="0" xfId="0">
      <alignment horizontal="center" vertical="center"/>
    </xf>
    <xf numFmtId="176" fontId="5" fillId="2" borderId="1" applyAlignment="1" pivotButton="0" quotePrefix="0" xfId="0">
      <alignment horizontal="center" vertical="center"/>
    </xf>
    <xf numFmtId="169" fontId="0" fillId="19" borderId="0" applyAlignment="1" pivotButton="0" quotePrefix="0" xfId="2">
      <alignment horizontal="center" vertical="center"/>
    </xf>
    <xf numFmtId="165" fontId="0" fillId="0" borderId="0" applyAlignment="1" pivotButton="0" quotePrefix="0" xfId="3">
      <alignment horizontal="center" vertical="center"/>
    </xf>
    <xf numFmtId="169" fontId="20" fillId="0" borderId="0" applyAlignment="1" pivotButton="0" quotePrefix="0" xfId="2">
      <alignment horizontal="center" vertical="center"/>
    </xf>
    <xf numFmtId="173" fontId="20" fillId="0" borderId="0" applyAlignment="1" pivotButton="0" quotePrefix="0" xfId="0">
      <alignment horizontal="center" vertical="center"/>
    </xf>
    <xf numFmtId="14" fontId="35" fillId="2" borderId="1" applyAlignment="1" pivotButton="0" quotePrefix="0" xfId="0">
      <alignment horizontal="center" vertical="center"/>
    </xf>
    <xf numFmtId="14" fontId="35" fillId="2" borderId="0" applyAlignment="1" pivotButton="0" quotePrefix="0" xfId="0">
      <alignment horizontal="center" vertical="center"/>
    </xf>
    <xf numFmtId="14" fontId="35" fillId="2" borderId="2" applyAlignment="1" pivotButton="0" quotePrefix="0" xfId="0">
      <alignment horizontal="center" vertical="center"/>
    </xf>
    <xf numFmtId="166" fontId="7" fillId="2" borderId="2" applyAlignment="1" pivotButton="0" quotePrefix="0" xfId="0">
      <alignment horizontal="center" vertical="center"/>
    </xf>
    <xf numFmtId="170" fontId="36" fillId="0" borderId="0" pivotButton="0" quotePrefix="0" xfId="1"/>
    <xf numFmtId="0" fontId="36" fillId="0" borderId="0" pivotButton="0" quotePrefix="0" xfId="0"/>
    <xf numFmtId="169" fontId="36" fillId="0" borderId="0" pivotButton="0" quotePrefix="0" xfId="2"/>
    <xf numFmtId="0" fontId="37" fillId="3" borderId="0" applyAlignment="1" pivotButton="0" quotePrefix="0" xfId="0">
      <alignment horizontal="left" vertical="center"/>
    </xf>
    <xf numFmtId="0" fontId="38" fillId="3" borderId="0" applyAlignment="1" pivotButton="0" quotePrefix="0" xfId="0">
      <alignment horizontal="left" vertical="center"/>
    </xf>
    <xf numFmtId="14" fontId="38" fillId="3" borderId="0" applyAlignment="1" pivotButton="0" quotePrefix="0" xfId="0">
      <alignment horizontal="left" vertical="center"/>
    </xf>
    <xf numFmtId="166" fontId="38" fillId="3" borderId="0" applyAlignment="1" pivotButton="0" quotePrefix="0" xfId="0">
      <alignment horizontal="left" vertical="center"/>
    </xf>
    <xf numFmtId="0" fontId="39" fillId="3" borderId="0" applyAlignment="1" pivotButton="0" quotePrefix="0" xfId="0">
      <alignment horizontal="left" vertical="center"/>
    </xf>
    <xf numFmtId="165" fontId="0" fillId="3" borderId="0" applyAlignment="1" pivotButton="0" quotePrefix="0" xfId="3">
      <alignment vertical="center"/>
    </xf>
    <xf numFmtId="0" fontId="12" fillId="5" borderId="18" applyAlignment="1" pivotButton="0" quotePrefix="0" xfId="0">
      <alignment horizontal="center" wrapText="1"/>
    </xf>
    <xf numFmtId="1" fontId="14" fillId="6" borderId="43" applyAlignment="1" pivotButton="0" quotePrefix="0" xfId="0">
      <alignment horizontal="center"/>
    </xf>
    <xf numFmtId="177" fontId="0" fillId="0" borderId="0" pivotButton="0" quotePrefix="0" xfId="0"/>
    <xf numFmtId="178" fontId="0" fillId="0" borderId="0" pivotButton="0" quotePrefix="0" xfId="0"/>
    <xf numFmtId="1" fontId="14" fillId="6" borderId="42" applyAlignment="1" pivotButton="0" quotePrefix="0" xfId="0">
      <alignment horizontal="center"/>
    </xf>
    <xf numFmtId="1" fontId="14" fillId="6" borderId="18" applyAlignment="1" pivotButton="0" quotePrefix="0" xfId="0">
      <alignment horizontal="center"/>
    </xf>
    <xf numFmtId="166" fontId="6" fillId="8" borderId="10" applyAlignment="1" pivotButton="0" quotePrefix="0" xfId="1">
      <alignment horizontal="center" vertical="center" wrapText="1"/>
    </xf>
    <xf numFmtId="0" fontId="0" fillId="0" borderId="16" pivotButton="0" quotePrefix="0" xfId="0"/>
    <xf numFmtId="0" fontId="0" fillId="0" borderId="7" pivotButton="0" quotePrefix="0" xfId="0"/>
    <xf numFmtId="165" fontId="7" fillId="2" borderId="0" applyAlignment="1" pivotButton="0" quotePrefix="0" xfId="3">
      <alignment horizontal="center" vertical="center"/>
    </xf>
    <xf numFmtId="0" fontId="5" fillId="2" borderId="0" applyAlignment="1" pivotButton="0" quotePrefix="0" xfId="0">
      <alignment horizontal="center" vertical="center"/>
    </xf>
    <xf numFmtId="17" fontId="14" fillId="6" borderId="63" applyAlignment="1" pivotButton="0" quotePrefix="0" xfId="0">
      <alignment horizontal="center"/>
    </xf>
    <xf numFmtId="0" fontId="0" fillId="0" borderId="25" pivotButton="0" quotePrefix="0" xfId="0"/>
    <xf numFmtId="0" fontId="0" fillId="0" borderId="26" pivotButton="0" quotePrefix="0" xfId="0"/>
    <xf numFmtId="0" fontId="12" fillId="5" borderId="62" applyAlignment="1" pivotButton="0" quotePrefix="0" xfId="0">
      <alignment horizontal="center" wrapText="1"/>
    </xf>
    <xf numFmtId="0" fontId="0" fillId="0" borderId="40" pivotButton="0" quotePrefix="0" xfId="0"/>
    <xf numFmtId="0" fontId="0" fillId="0" borderId="41" pivotButton="0" quotePrefix="0" xfId="0"/>
    <xf numFmtId="0" fontId="5" fillId="0" borderId="5" applyAlignment="1" pivotButton="0" quotePrefix="0" xfId="0">
      <alignment horizontal="center" vertical="center"/>
    </xf>
    <xf numFmtId="0" fontId="0" fillId="0" borderId="6" pivotButton="0" quotePrefix="0" xfId="0"/>
    <xf numFmtId="165" fontId="5" fillId="2" borderId="0" applyAlignment="1" pivotButton="0" quotePrefix="0" xfId="3">
      <alignment horizontal="center" vertical="center"/>
    </xf>
    <xf numFmtId="0" fontId="0" fillId="3" borderId="0" applyAlignment="1" pivotButton="0" quotePrefix="0" xfId="0">
      <alignment vertical="center"/>
    </xf>
    <xf numFmtId="0" fontId="24" fillId="20" borderId="0" applyAlignment="1" pivotButton="0" quotePrefix="0" xfId="0">
      <alignment horizontal="center" vertical="center"/>
    </xf>
    <xf numFmtId="0" fontId="25" fillId="0" borderId="0" pivotButton="0" quotePrefix="0" xfId="0"/>
    <xf numFmtId="175" fontId="5" fillId="2" borderId="2" applyAlignment="1" pivotButton="0" quotePrefix="0" xfId="0">
      <alignment horizontal="center" vertical="center"/>
    </xf>
    <xf numFmtId="176" fontId="5" fillId="2" borderId="1" applyAlignment="1" pivotButton="0" quotePrefix="0" xfId="0">
      <alignment horizontal="center" vertical="center"/>
    </xf>
    <xf numFmtId="169" fontId="6" fillId="8" borderId="10" applyAlignment="1" pivotButton="0" quotePrefix="0" xfId="2">
      <alignment vertical="center"/>
    </xf>
    <xf numFmtId="169" fontId="15" fillId="2" borderId="0" applyAlignment="1" pivotButton="0" quotePrefix="0" xfId="2">
      <alignment horizontal="center" vertical="center"/>
    </xf>
    <xf numFmtId="170" fontId="21" fillId="2" borderId="0" applyAlignment="1" pivotButton="0" quotePrefix="0" xfId="1">
      <alignment horizontal="center" vertical="center"/>
    </xf>
    <xf numFmtId="169" fontId="22" fillId="2" borderId="0" applyAlignment="1" pivotButton="0" quotePrefix="0" xfId="2">
      <alignment horizontal="center" vertical="center"/>
    </xf>
    <xf numFmtId="170" fontId="6" fillId="8" borderId="10" applyAlignment="1" pivotButton="0" quotePrefix="0" xfId="1">
      <alignment horizontal="left" vertical="center"/>
    </xf>
    <xf numFmtId="169" fontId="6" fillId="8" borderId="10" applyAlignment="1" applyProtection="1" pivotButton="0" quotePrefix="0" xfId="2">
      <alignment vertical="center"/>
      <protection locked="0" hidden="0"/>
    </xf>
    <xf numFmtId="171" fontId="15" fillId="0" borderId="9" applyAlignment="1" applyProtection="1" pivotButton="0" quotePrefix="0" xfId="2">
      <alignment horizontal="center" vertical="center"/>
      <protection locked="0" hidden="0"/>
    </xf>
    <xf numFmtId="171" fontId="15" fillId="0" borderId="10" applyAlignment="1" applyProtection="1" pivotButton="0" quotePrefix="0" xfId="2">
      <alignment horizontal="center" vertical="center"/>
      <protection locked="0" hidden="0"/>
    </xf>
    <xf numFmtId="171" fontId="15" fillId="0" borderId="12" applyAlignment="1" applyProtection="1" pivotButton="0" quotePrefix="0" xfId="2">
      <alignment horizontal="center" vertical="center"/>
      <protection locked="0" hidden="0"/>
    </xf>
    <xf numFmtId="169" fontId="0" fillId="0" borderId="0" pivotButton="0" quotePrefix="0" xfId="2"/>
    <xf numFmtId="169" fontId="31" fillId="28" borderId="60" pivotButton="0" quotePrefix="0" xfId="2"/>
    <xf numFmtId="174" fontId="0" fillId="29" borderId="60" pivotButton="0" quotePrefix="0" xfId="0"/>
    <xf numFmtId="169" fontId="0" fillId="29" borderId="60" pivotButton="0" quotePrefix="0" xfId="2"/>
    <xf numFmtId="174" fontId="0" fillId="0" borderId="60" pivotButton="0" quotePrefix="0" xfId="0"/>
    <xf numFmtId="169" fontId="0" fillId="0" borderId="60" pivotButton="0" quotePrefix="0" xfId="2"/>
    <xf numFmtId="170" fontId="0" fillId="0" borderId="0" pivotButton="0" quotePrefix="0" xfId="1"/>
    <xf numFmtId="170" fontId="26" fillId="0" borderId="0" pivotButton="0" quotePrefix="0" xfId="1"/>
    <xf numFmtId="172" fontId="3" fillId="24" borderId="0" applyAlignment="1" pivotButton="0" quotePrefix="0" xfId="0">
      <alignment horizontal="center" vertical="center"/>
    </xf>
    <xf numFmtId="172" fontId="3" fillId="24" borderId="38" applyAlignment="1" pivotButton="0" quotePrefix="0" xfId="0">
      <alignment horizontal="center" vertical="center"/>
    </xf>
    <xf numFmtId="170" fontId="26" fillId="0" borderId="0" applyAlignment="1" pivotButton="0" quotePrefix="0" xfId="1">
      <alignment horizontal="center"/>
    </xf>
    <xf numFmtId="169" fontId="3" fillId="25" borderId="55" applyAlignment="1" pivotButton="0" quotePrefix="0" xfId="2">
      <alignment horizontal="center" vertical="center"/>
    </xf>
    <xf numFmtId="169" fontId="3" fillId="25" borderId="56" applyAlignment="1" pivotButton="0" quotePrefix="0" xfId="2">
      <alignment horizontal="center" vertical="center"/>
    </xf>
    <xf numFmtId="170" fontId="36" fillId="0" borderId="0" pivotButton="0" quotePrefix="0" xfId="1"/>
    <xf numFmtId="169" fontId="28" fillId="25" borderId="55" applyAlignment="1" pivotButton="0" quotePrefix="0" xfId="2">
      <alignment horizontal="center" vertical="center"/>
    </xf>
    <xf numFmtId="170" fontId="0" fillId="0" borderId="0" applyAlignment="1" pivotButton="0" quotePrefix="0" xfId="1">
      <alignment vertical="center" wrapText="1"/>
    </xf>
    <xf numFmtId="169" fontId="36" fillId="0" borderId="0" pivotButton="0" quotePrefix="0" xfId="2"/>
    <xf numFmtId="170" fontId="29" fillId="0" borderId="0" pivotButton="0" quotePrefix="0" xfId="1"/>
    <xf numFmtId="169" fontId="0" fillId="19" borderId="0" pivotButton="0" quotePrefix="0" xfId="2"/>
    <xf numFmtId="170" fontId="20" fillId="0" borderId="0" pivotButton="0" quotePrefix="0" xfId="1"/>
    <xf numFmtId="169" fontId="3" fillId="26" borderId="55" applyAlignment="1" pivotButton="0" quotePrefix="0" xfId="2">
      <alignment horizontal="center" vertical="center"/>
    </xf>
    <xf numFmtId="169" fontId="3" fillId="26" borderId="56" applyAlignment="1" pivotButton="0" quotePrefix="0" xfId="2">
      <alignment horizontal="center" vertical="center"/>
    </xf>
    <xf numFmtId="169" fontId="3" fillId="19" borderId="55" applyAlignment="1" pivotButton="0" quotePrefix="0" xfId="2">
      <alignment horizontal="center" vertical="center"/>
    </xf>
    <xf numFmtId="173" fontId="3" fillId="19" borderId="55" applyAlignment="1" pivotButton="0" quotePrefix="0" xfId="1">
      <alignment horizontal="center" vertical="center"/>
    </xf>
    <xf numFmtId="173" fontId="3" fillId="19" borderId="56" applyAlignment="1" pivotButton="0" quotePrefix="0" xfId="1">
      <alignment horizontal="center" vertical="center"/>
    </xf>
    <xf numFmtId="169" fontId="28" fillId="25" borderId="56" applyAlignment="1" pivotButton="0" quotePrefix="0" xfId="2">
      <alignment horizontal="center" vertical="center"/>
    </xf>
    <xf numFmtId="173" fontId="3" fillId="10" borderId="22" applyAlignment="1" pivotButton="0" quotePrefix="0" xfId="0">
      <alignment horizontal="center" vertical="center"/>
    </xf>
    <xf numFmtId="173" fontId="3" fillId="10" borderId="58" applyAlignment="1" pivotButton="0" quotePrefix="0" xfId="0">
      <alignment horizontal="center" vertical="center"/>
    </xf>
    <xf numFmtId="173" fontId="28" fillId="27" borderId="0" applyAlignment="1" pivotButton="0" quotePrefix="0" xfId="4">
      <alignment horizontal="center" vertical="center"/>
    </xf>
    <xf numFmtId="173" fontId="28" fillId="27" borderId="38" applyAlignment="1" pivotButton="0" quotePrefix="0" xfId="4">
      <alignment horizontal="center" vertical="center"/>
    </xf>
    <xf numFmtId="173" fontId="0" fillId="0" borderId="0" pivotButton="0" quotePrefix="0" xfId="1"/>
    <xf numFmtId="173" fontId="28" fillId="27" borderId="22" applyAlignment="1" pivotButton="0" quotePrefix="0" xfId="4">
      <alignment horizontal="center" vertical="center"/>
    </xf>
    <xf numFmtId="173" fontId="28" fillId="27" borderId="58" applyAlignment="1" pivotButton="0" quotePrefix="0" xfId="4">
      <alignment horizontal="center" vertical="center"/>
    </xf>
    <xf numFmtId="173" fontId="0" fillId="0" borderId="0" applyAlignment="1" pivotButton="0" quotePrefix="0" xfId="0">
      <alignment horizontal="center" vertical="center"/>
    </xf>
    <xf numFmtId="169" fontId="0" fillId="0" borderId="0" applyAlignment="1" pivotButton="0" quotePrefix="0" xfId="2">
      <alignment horizontal="center" vertical="center"/>
    </xf>
    <xf numFmtId="169" fontId="0" fillId="0" borderId="38" applyAlignment="1" pivotButton="0" quotePrefix="0" xfId="2">
      <alignment horizontal="center" vertical="center"/>
    </xf>
    <xf numFmtId="170" fontId="20" fillId="0" borderId="0" applyAlignment="1" pivotButton="0" quotePrefix="0" xfId="1">
      <alignment horizontal="center"/>
    </xf>
    <xf numFmtId="169" fontId="0" fillId="19" borderId="0" applyAlignment="1" pivotButton="0" quotePrefix="0" xfId="2">
      <alignment horizontal="center" vertical="center"/>
    </xf>
    <xf numFmtId="169" fontId="20" fillId="0" borderId="0" applyAlignment="1" pivotButton="0" quotePrefix="0" xfId="2">
      <alignment horizontal="center" vertical="center"/>
    </xf>
    <xf numFmtId="173" fontId="20" fillId="0" borderId="0" applyAlignment="1" pivotButton="0" quotePrefix="0" xfId="0">
      <alignment horizontal="center" vertical="center"/>
    </xf>
    <xf numFmtId="173" fontId="0" fillId="0" borderId="38" applyAlignment="1" pivotButton="0" quotePrefix="0" xfId="0">
      <alignment horizontal="center" vertical="center"/>
    </xf>
    <xf numFmtId="173" fontId="30" fillId="0" borderId="0" applyAlignment="1" pivotButton="0" quotePrefix="0" xfId="0">
      <alignment horizontal="center" vertical="center"/>
    </xf>
    <xf numFmtId="173" fontId="30" fillId="0" borderId="38" applyAlignment="1" pivotButton="0" quotePrefix="0" xfId="0">
      <alignment horizontal="center" vertical="center"/>
    </xf>
    <xf numFmtId="170" fontId="0" fillId="0" borderId="0" applyAlignment="1" pivotButton="0" quotePrefix="0" xfId="7">
      <alignment vertical="center"/>
    </xf>
    <xf numFmtId="170" fontId="3" fillId="21" borderId="0" pivotButton="0" quotePrefix="0" xfId="1"/>
    <xf numFmtId="170" fontId="3" fillId="0" borderId="0" pivotButton="0" quotePrefix="0" xfId="1"/>
    <xf numFmtId="170" fontId="3" fillId="0" borderId="2" pivotButton="0" quotePrefix="0" xfId="1"/>
    <xf numFmtId="170" fontId="0" fillId="21" borderId="0" pivotButton="0" quotePrefix="0" xfId="1"/>
    <xf numFmtId="170" fontId="1" fillId="0" borderId="2" pivotButton="0" quotePrefix="0" xfId="1"/>
    <xf numFmtId="170" fontId="3" fillId="0" borderId="18" pivotButton="0" quotePrefix="0" xfId="1"/>
    <xf numFmtId="170" fontId="3" fillId="21" borderId="18" pivotButton="0" quotePrefix="0" xfId="1"/>
    <xf numFmtId="170" fontId="3" fillId="0" borderId="43" pivotButton="0" quotePrefix="0" xfId="1"/>
    <xf numFmtId="170" fontId="0" fillId="0" borderId="48" pivotButton="0" quotePrefix="0" xfId="1"/>
    <xf numFmtId="170" fontId="0" fillId="21" borderId="48" pivotButton="0" quotePrefix="0" xfId="1"/>
    <xf numFmtId="170" fontId="0" fillId="0" borderId="49" pivotButton="0" quotePrefix="0" xfId="1"/>
    <xf numFmtId="170" fontId="0" fillId="0" borderId="2" pivotButton="0" quotePrefix="0" xfId="1"/>
    <xf numFmtId="170" fontId="0" fillId="0" borderId="18" pivotButton="0" quotePrefix="0" xfId="1"/>
    <xf numFmtId="170" fontId="0" fillId="21" borderId="18" pivotButton="0" quotePrefix="0" xfId="1"/>
    <xf numFmtId="170" fontId="0" fillId="0" borderId="43" pivotButton="0" quotePrefix="0" xfId="1"/>
    <xf numFmtId="170" fontId="3" fillId="0" borderId="48" pivotButton="0" quotePrefix="0" xfId="1"/>
    <xf numFmtId="170" fontId="3" fillId="22" borderId="48" pivotButton="0" quotePrefix="0" xfId="1"/>
    <xf numFmtId="170" fontId="3" fillId="22" borderId="49" pivotButton="0" quotePrefix="0" xfId="1"/>
    <xf numFmtId="170" fontId="3" fillId="22" borderId="0" pivotButton="0" quotePrefix="0" xfId="1"/>
    <xf numFmtId="170" fontId="3" fillId="22" borderId="2" pivotButton="0" quotePrefix="0" xfId="1"/>
    <xf numFmtId="170" fontId="3" fillId="23" borderId="18" pivotButton="0" quotePrefix="0" xfId="1"/>
    <xf numFmtId="170" fontId="3" fillId="22" borderId="18" pivotButton="0" quotePrefix="0" xfId="1"/>
    <xf numFmtId="170" fontId="3" fillId="22" borderId="43" pivotButton="0" quotePrefix="0" xfId="1"/>
    <xf numFmtId="179" fontId="0" fillId="0" borderId="0" pivotButton="0" quotePrefix="0" xfId="0"/>
    <xf numFmtId="180" fontId="0" fillId="0" borderId="0" pivotButton="0" quotePrefix="0" xfId="0"/>
  </cellXfs>
  <cellStyles count="8">
    <cellStyle name="Normal" xfId="0" builtinId="0"/>
    <cellStyle name="Vírgula" xfId="1" builtinId="3"/>
    <cellStyle name="Moeda" xfId="2" builtinId="4"/>
    <cellStyle name="Porcentagem" xfId="3" builtinId="5"/>
    <cellStyle name="Vírgula 2 3" xfId="4"/>
    <cellStyle name="Porcentagem 2" xfId="5"/>
    <cellStyle name="Porcentagem 3" xfId="6"/>
    <cellStyle name="Vírgula 3" xfId="7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styles" Target="styles.xml" Id="rId26" /><Relationship Type="http://schemas.openxmlformats.org/officeDocument/2006/relationships/theme" Target="theme/theme1.xml" Id="rId27" /></Relationships>
</file>

<file path=xl/comments/comment1.xml><?xml version="1.0" encoding="utf-8"?>
<comments xmlns="http://schemas.openxmlformats.org/spreadsheetml/2006/main">
  <authors>
    <author>Beatriz Lima</author>
  </authors>
  <commentList>
    <comment ref="A30" authorId="0" shapeId="0">
      <text>
        <t xml:space="preserve">Beatriz Lima:
Fatura de Locação 
Não paga o ISS  </t>
      </text>
    </comment>
    <comment ref="AA58" authorId="0" shapeId="0">
      <text>
        <t>Beatriz Lima:
Rateio com Love</t>
      </text>
    </comment>
    <comment ref="AD58" authorId="0" shapeId="0">
      <text>
        <t>Beatriz Lima:
Rateio com Love</t>
      </text>
    </comment>
    <comment ref="AG58" authorId="0" shapeId="0">
      <text>
        <t>Beatriz Lima:
Rateio com Love</t>
      </text>
    </comment>
    <comment ref="AJ58" authorId="0" shapeId="0">
      <text>
        <t>Beatriz Lima:
Rateio com Love</t>
      </text>
    </comment>
    <comment ref="AM58" authorId="0" shapeId="0">
      <text>
        <t>Beatriz Lima:
Rateio com Love</t>
      </text>
    </comment>
    <comment ref="AP58" authorId="0" shapeId="0">
      <text>
        <t>Beatriz Lima:
Rateio com Love</t>
      </text>
    </comment>
    <comment ref="D305" authorId="0" shapeId="0">
      <text>
        <t>Beatriz Lima:
Gerente Fin 3k
Compras 1.125k 
Analista Fin 1,8k 
Analista Fin 1,250K
Total R$ 7. 175</t>
      </text>
    </comment>
    <comment ref="X320" authorId="0" shapeId="0">
      <text>
        <t>Beatriz Lima:
DIAGEO 
Meta Volume</t>
      </text>
    </comment>
    <comment ref="AA320" authorId="0" shapeId="0">
      <text>
        <t>Beatriz Lima:
DIAGEO 
Meta Ativação 
R$ 50K</t>
      </text>
    </comment>
    <comment ref="AD320" authorId="0" shapeId="0">
      <text>
        <t>Beatriz Lima:
DIAGEO 
Meta Volume</t>
      </text>
    </comment>
    <comment ref="AJ320" authorId="0" shapeId="0">
      <text>
        <t>Beatriz Lima:
AMBEV - Parcela Fixa</t>
      </text>
    </comment>
    <comment ref="AM320" authorId="0" shapeId="0">
      <text>
        <t>Beatriz Lima:
DIAGEO 
Meta Ativação 
R$ 100K</t>
      </text>
    </comment>
    <comment ref="AP320" authorId="0" shapeId="0">
      <text>
        <t>Beatriz Lima:
DIAGEO 
Meta Volume</t>
      </text>
    </comment>
    <comment ref="AA354" authorId="0" shapeId="0">
      <text>
        <t xml:space="preserve">Beatriz Lima:
Variável Gerente
</t>
      </text>
    </comment>
    <comment ref="AJ354" authorId="0" shapeId="0">
      <text>
        <t xml:space="preserve">Beatriz Lima:
Variável Gerente
</t>
      </text>
    </comment>
  </commentList>
</comments>
</file>

<file path=xl/comments/comment2.xml><?xml version="1.0" encoding="utf-8"?>
<comments xmlns="http://schemas.openxmlformats.org/spreadsheetml/2006/main">
  <authors>
    <author>Beatriz Lima</author>
  </authors>
  <commentList>
    <comment ref="F26" authorId="0" shapeId="0">
      <text>
        <t>Beatriz Lima:
NÃO CONSIDERAR ESSE FATURAMENTO - FOI LANÇAMENTO DE UM EVENTO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tabColor rgb="FF7030A0"/>
    <outlinePr summaryBelow="1" summaryRight="1"/>
    <pageSetUpPr/>
  </sheetPr>
  <dimension ref="A1:BV588"/>
  <sheetViews>
    <sheetView tabSelected="1" zoomScale="83" zoomScaleNormal="83" workbookViewId="0">
      <pane xSplit="1" ySplit="8" topLeftCell="N20" activePane="bottomRight" state="frozen"/>
      <selection pane="topRight" activeCell="B3" sqref="B3"/>
      <selection pane="bottomLeft" activeCell="A8" sqref="A8"/>
      <selection pane="bottomRight" activeCell="V9" sqref="V9"/>
    </sheetView>
  </sheetViews>
  <sheetFormatPr baseColWidth="8" defaultColWidth="9.109375" defaultRowHeight="14.4" outlineLevelRow="2"/>
  <cols>
    <col width="41.109375" customWidth="1" style="220" min="1" max="1"/>
    <col width="3.109375" customWidth="1" style="2" min="2" max="2"/>
    <col hidden="1" outlineLevel="1" width="35.6640625" customWidth="1" style="3" min="3" max="3"/>
    <col hidden="1" outlineLevel="1" width="56" customWidth="1" style="4" min="4" max="4"/>
    <col hidden="1" outlineLevel="1" width="21.33203125" customWidth="1" style="4" min="5" max="5"/>
    <col hidden="1" collapsed="1" width="4.44140625" customWidth="1" style="2" min="6" max="6"/>
    <col hidden="1" width="4.33203125" customWidth="1" style="464" min="7" max="7"/>
    <col width="14.5546875" bestFit="1" customWidth="1" style="2" min="8" max="9"/>
    <col width="12.77734375" bestFit="1" customWidth="1" style="2" min="10" max="10"/>
    <col width="14.5546875" bestFit="1" customWidth="1" style="2" min="11" max="12"/>
    <col width="12.77734375" bestFit="1" customWidth="1" style="2" min="13" max="13"/>
    <col width="14.5546875" bestFit="1" customWidth="1" style="2" min="14" max="14"/>
    <col width="12.77734375" bestFit="1" customWidth="1" style="2" min="15" max="15"/>
    <col width="14.33203125" customWidth="1" style="2" min="16" max="16"/>
    <col width="14.5546875" bestFit="1" customWidth="1" style="2" min="17" max="17"/>
    <col width="13.88671875" bestFit="1" customWidth="1" style="2" min="18" max="19"/>
    <col width="14.5546875" bestFit="1" customWidth="1" style="2" min="20" max="20"/>
    <col width="13.88671875" bestFit="1" customWidth="1" style="2" min="21" max="22"/>
    <col outlineLevel="1" width="17.5546875" customWidth="1" style="2" min="23" max="43"/>
    <col width="16.109375" bestFit="1" customWidth="1" style="2" min="44" max="45"/>
    <col width="15.21875" bestFit="1" customWidth="1" style="2" min="46" max="46"/>
    <col width="16.44140625" customWidth="1" style="2" min="47" max="48"/>
    <col width="16.109375" customWidth="1" style="2" min="49" max="50"/>
    <col width="16.6640625" customWidth="1" style="2" min="51" max="51"/>
    <col width="15" customWidth="1" style="2" min="52" max="52"/>
    <col width="16.109375" customWidth="1" style="2" min="53" max="53"/>
    <col width="16.6640625" customWidth="1" style="2" min="54" max="54"/>
    <col width="13.88671875" customWidth="1" style="2" min="55" max="55"/>
    <col width="16.109375" customWidth="1" style="2" min="56" max="56"/>
    <col width="16.6640625" customWidth="1" style="2" min="57" max="57"/>
    <col width="10.33203125" customWidth="1" style="2" min="58" max="58"/>
    <col width="16.109375" customWidth="1" style="2" min="59" max="59"/>
    <col width="16.6640625" customWidth="1" style="2" min="60" max="60"/>
    <col width="13.21875" bestFit="1" customWidth="1" style="2" min="61" max="61"/>
    <col width="13" customWidth="1" style="10" min="62" max="62"/>
    <col width="15.88671875" bestFit="1" customWidth="1" style="449" min="63" max="63"/>
    <col width="12.21875" bestFit="1" customWidth="1" style="449" min="64" max="64"/>
    <col width="16.109375" customWidth="1" style="449" min="65" max="65"/>
    <col width="12" bestFit="1" customWidth="1" style="449" min="66" max="66"/>
    <col width="15.44140625" customWidth="1" style="10" min="67" max="71"/>
    <col width="9.109375" customWidth="1" style="10" min="72" max="72"/>
    <col width="15.44140625" customWidth="1" style="10" min="73" max="76"/>
    <col width="10.109375" customWidth="1" style="10" min="77" max="77"/>
    <col width="15.44140625" customWidth="1" style="10" min="78" max="79"/>
    <col width="11.44140625" customWidth="1" style="10" min="80" max="80"/>
    <col width="9.6640625" customWidth="1" style="10" min="81" max="81"/>
    <col width="15.44140625" customWidth="1" style="10" min="82" max="82"/>
    <col width="9.109375" customWidth="1" style="10" min="83" max="83"/>
    <col width="15.44140625" customWidth="1" style="10" min="84" max="85"/>
    <col width="9.6640625" customWidth="1" style="10" min="86" max="86"/>
    <col width="10.109375" customWidth="1" style="10" min="87" max="87"/>
    <col width="15.44140625" customWidth="1" style="10" min="88" max="88"/>
    <col width="9.109375" customWidth="1" style="10" min="89" max="89"/>
    <col width="16.109375" customWidth="1" style="10" min="90" max="90"/>
    <col width="15.44140625" customWidth="1" style="10" min="91" max="91"/>
    <col width="9.109375" customWidth="1" style="10" min="92" max="92"/>
    <col width="9.6640625" customWidth="1" style="10" min="93" max="93"/>
    <col width="15.44140625" customWidth="1" style="10" min="94" max="94"/>
    <col width="12.6640625" customWidth="1" style="10" min="95" max="95"/>
    <col width="11.44140625" customWidth="1" style="10" min="96" max="96"/>
    <col width="9.33203125" customWidth="1" style="10" min="97" max="97"/>
    <col width="11.44140625" customWidth="1" style="10" min="98" max="98"/>
    <col width="14.109375" customWidth="1" style="10" min="99" max="99"/>
    <col width="12.6640625" customWidth="1" style="10" min="100" max="102"/>
    <col width="11.44140625" customWidth="1" style="10" min="103" max="104"/>
    <col width="9.109375" customWidth="1" style="10" min="105" max="105"/>
    <col width="8.33203125" customWidth="1" style="10" min="106" max="106"/>
    <col width="9.6640625" customWidth="1" style="10" min="107" max="107"/>
    <col width="11.44140625" customWidth="1" style="10" min="108" max="108"/>
    <col width="12.6640625" customWidth="1" style="10" min="109" max="110"/>
    <col width="11.44140625" customWidth="1" style="10" min="111" max="111"/>
    <col width="9.6640625" customWidth="1" style="10" min="112" max="112"/>
    <col width="11.44140625" customWidth="1" style="10" min="113" max="114"/>
    <col width="12.6640625" customWidth="1" style="10" min="115" max="115"/>
    <col width="11.44140625" customWidth="1" style="10" min="116" max="117"/>
    <col width="10" customWidth="1" style="10" min="118" max="120"/>
    <col width="9" customWidth="1" style="10" min="121" max="121"/>
    <col width="9.44140625" customWidth="1" style="10" min="122" max="122"/>
    <col width="15.44140625" customWidth="1" style="10" min="123" max="129"/>
    <col width="10.33203125" customWidth="1" style="10" min="130" max="130"/>
    <col width="15.44140625" customWidth="1" style="10" min="131" max="134"/>
    <col width="10.109375" customWidth="1" style="10" min="135" max="135"/>
    <col width="10.33203125" customWidth="1" style="10" min="136" max="136"/>
    <col width="15.44140625" customWidth="1" style="10" min="137" max="137"/>
    <col width="12.6640625" customWidth="1" style="10" min="138" max="138"/>
    <col width="15.44140625" customWidth="1" style="10" min="139" max="139"/>
    <col width="12.6640625" customWidth="1" style="10" min="140" max="140"/>
    <col width="11.44140625" customWidth="1" style="10" min="141" max="141"/>
    <col width="9.6640625" customWidth="1" style="10" min="142" max="143"/>
    <col width="10.109375" customWidth="1" style="10" min="144" max="144"/>
    <col width="12.6640625" customWidth="1" style="10" min="145" max="145"/>
    <col width="11.44140625" customWidth="1" style="10" min="146" max="146"/>
    <col width="10.33203125" customWidth="1" style="10" min="147" max="147"/>
    <col width="12.6640625" customWidth="1" style="10" min="148" max="148"/>
    <col width="9.109375" customWidth="1" style="10" min="149" max="149"/>
    <col width="15.44140625" customWidth="1" style="10" min="150" max="150"/>
    <col width="9.109375" customWidth="1" style="10" min="151" max="151"/>
    <col width="14" customWidth="1" style="10" min="152" max="153"/>
    <col width="10" customWidth="1" style="10" min="154" max="154"/>
    <col width="11.44140625" customWidth="1" style="10" min="155" max="155"/>
    <col width="9.6640625" customWidth="1" style="10" min="156" max="156"/>
    <col width="9" customWidth="1" style="10" min="157" max="157"/>
    <col width="15.44140625" customWidth="1" style="10" min="158" max="158"/>
    <col width="9.109375" customWidth="1" style="10" min="159" max="159"/>
    <col width="14.33203125" customWidth="1" style="10" min="160" max="160"/>
    <col width="12.6640625" customWidth="1" style="10" min="161" max="164"/>
    <col width="11.44140625" customWidth="1" style="10" min="165" max="165"/>
    <col width="9.6640625" customWidth="1" style="10" min="166" max="166"/>
    <col width="12.6640625" customWidth="1" style="10" min="167" max="167"/>
    <col width="9.6640625" customWidth="1" style="10" min="168" max="169"/>
    <col width="11.44140625" customWidth="1" style="10" min="170" max="171"/>
    <col width="10" customWidth="1" style="10" min="172" max="172"/>
    <col width="9.6640625" customWidth="1" style="10" min="173" max="173"/>
    <col width="9.33203125" customWidth="1" style="10" min="174" max="174"/>
    <col width="2.44140625" customWidth="1" style="10" min="175" max="176"/>
    <col width="15.33203125" customWidth="1" style="10" min="177" max="177"/>
    <col width="9.109375" customWidth="1" style="10" min="178" max="178"/>
    <col width="11.44140625" customWidth="1" style="10" min="179" max="179"/>
    <col width="9.6640625" customWidth="1" style="10" min="180" max="181"/>
    <col width="11.44140625" customWidth="1" style="10" min="182" max="182"/>
    <col width="9.6640625" customWidth="1" style="10" min="183" max="183"/>
    <col width="15.44140625" customWidth="1" style="10" min="184" max="184"/>
    <col width="9.109375" customWidth="1" style="10" min="185" max="185"/>
    <col width="15.44140625" customWidth="1" style="10" min="186" max="186"/>
    <col width="11.44140625" customWidth="1" style="10" min="187" max="187"/>
    <col width="15.44140625" customWidth="1" style="10" min="188" max="188"/>
    <col width="6.33203125" customWidth="1" style="10" min="189" max="189"/>
    <col width="15.44140625" customWidth="1" style="10" min="190" max="190"/>
    <col width="9.109375" customWidth="1" style="10" min="191" max="191"/>
    <col width="15.44140625" customWidth="1" style="10" min="192" max="192"/>
    <col width="10.33203125" customWidth="1" style="10" min="193" max="193"/>
    <col width="9.6640625" customWidth="1" style="10" min="194" max="194"/>
    <col width="9.33203125" customWidth="1" style="10" min="195" max="195"/>
    <col width="9.6640625" customWidth="1" style="10" min="196" max="196"/>
    <col width="15.44140625" customWidth="1" style="10" min="197" max="197"/>
    <col width="10.33203125" customWidth="1" style="10" min="198" max="198"/>
    <col width="6.33203125" customWidth="1" style="10" min="199" max="199"/>
    <col width="15.44140625" customWidth="1" style="10" min="200" max="200"/>
    <col width="9.109375" customWidth="1" style="10" min="201" max="201"/>
    <col width="15.44140625" customWidth="1" style="10" min="202" max="202"/>
    <col width="11.44140625" customWidth="1" style="10" min="203" max="203"/>
    <col width="10.33203125" customWidth="1" style="10" min="204" max="204"/>
    <col width="11.44140625" customWidth="1" style="10" min="205" max="205"/>
    <col width="15.44140625" customWidth="1" style="10" min="206" max="206"/>
    <col width="6.33203125" customWidth="1" style="10" min="207" max="207"/>
    <col width="15.44140625" customWidth="1" style="10" min="208" max="208"/>
    <col width="9.109375" customWidth="1" style="10" min="209" max="209"/>
    <col width="11.44140625" customWidth="1" style="10" min="210" max="211"/>
    <col width="9.6640625" customWidth="1" style="10" min="212" max="212"/>
    <col width="15.44140625" customWidth="1" style="10" min="213" max="213"/>
    <col width="9.109375" customWidth="1" style="10" min="214" max="214"/>
    <col width="15.44140625" customWidth="1" style="10" min="215" max="216"/>
    <col width="9.109375" customWidth="1" style="10" min="217" max="217"/>
    <col width="15.44140625" customWidth="1" style="10" min="218" max="218"/>
    <col width="9.109375" customWidth="1" style="10" min="219" max="219"/>
    <col width="15.44140625" customWidth="1" style="10" min="220" max="220"/>
    <col width="10.33203125" customWidth="1" style="10" min="221" max="221"/>
    <col width="9.6640625" customWidth="1" style="10" min="222" max="222"/>
    <col width="15.44140625" customWidth="1" style="10" min="223" max="224"/>
    <col width="9.109375" customWidth="1" style="10" min="225" max="225"/>
    <col width="15.44140625" customWidth="1" style="10" min="226" max="227"/>
    <col width="9.109375" customWidth="1" style="10" min="228" max="228"/>
    <col width="15.44140625" customWidth="1" style="10" min="229" max="230"/>
    <col width="9.109375" customWidth="1" style="10" min="231" max="231"/>
    <col width="9.33203125" customWidth="1" style="10" min="232" max="232"/>
    <col width="9.109375" customWidth="1" style="10" min="233" max="233"/>
    <col width="14.109375" customWidth="1" style="10" min="234" max="234"/>
    <col width="9.109375" customWidth="1" style="10" min="235" max="235"/>
    <col width="9.33203125" customWidth="1" style="10" min="236" max="236"/>
    <col width="9.109375" customWidth="1" style="10" min="237" max="237"/>
    <col width="14.109375" customWidth="1" style="10" min="238" max="238"/>
    <col width="9.109375" customWidth="1" style="10" min="239" max="239"/>
    <col width="12.6640625" customWidth="1" style="10" min="240" max="240"/>
    <col width="9.33203125" customWidth="1" style="10" min="241" max="241"/>
    <col width="12.6640625" customWidth="1" style="10" min="242" max="244"/>
    <col width="9.109375" customWidth="1" style="10" min="245" max="249"/>
    <col width="9.109375" customWidth="1" style="10" min="250" max="16384"/>
  </cols>
  <sheetData>
    <row r="1" hidden="1" ht="26.7" customFormat="1" customHeight="1" s="7">
      <c r="A1" s="1" t="n"/>
      <c r="B1" s="2" t="n"/>
      <c r="C1" s="3" t="n"/>
      <c r="D1" s="4" t="n"/>
      <c r="E1" s="4" t="n"/>
      <c r="F1" s="2" t="n"/>
      <c r="G1" s="35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  <c r="AK1" s="6" t="n"/>
      <c r="AL1" s="6" t="n"/>
      <c r="AM1" s="6" t="n"/>
      <c r="AN1" s="6" t="n"/>
      <c r="AO1" s="6" t="n"/>
      <c r="AP1" s="6" t="n"/>
      <c r="AQ1" s="6" t="n"/>
      <c r="AR1" s="6" t="n"/>
      <c r="AS1" s="6" t="n"/>
      <c r="AT1" s="6" t="n"/>
      <c r="AU1" s="6" t="n"/>
      <c r="AV1" s="6" t="n"/>
      <c r="AW1" s="6" t="n"/>
      <c r="AX1" s="6" t="n"/>
      <c r="AY1" s="6" t="n"/>
      <c r="AZ1" s="6" t="n"/>
      <c r="BA1" s="6" t="n"/>
      <c r="BB1" s="6" t="n"/>
      <c r="BC1" s="6" t="n"/>
      <c r="BD1" s="6" t="n"/>
      <c r="BE1" s="6" t="n"/>
      <c r="BF1" s="6" t="n"/>
      <c r="BG1" s="6" t="n"/>
      <c r="BH1" s="6" t="n"/>
      <c r="BI1" s="6" t="n"/>
      <c r="BK1" s="448" t="n"/>
      <c r="BL1" s="448" t="n"/>
      <c r="BM1" s="448" t="n"/>
      <c r="BN1" s="448" t="n"/>
    </row>
    <row r="2" hidden="1" ht="26.7" customFormat="1" customHeight="1" s="7">
      <c r="A2" s="1" t="n"/>
      <c r="B2" s="2" t="n"/>
      <c r="C2" s="3" t="n"/>
      <c r="D2" s="4" t="n"/>
      <c r="E2" s="4" t="n"/>
      <c r="F2" s="2" t="n"/>
      <c r="G2" s="35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  <c r="AD2" s="6" t="n"/>
      <c r="AE2" s="6" t="n"/>
      <c r="AF2" s="6" t="n"/>
      <c r="AG2" s="6" t="n"/>
      <c r="AH2" s="6" t="n"/>
      <c r="AI2" s="6" t="n"/>
      <c r="AJ2" s="6" t="n"/>
      <c r="AK2" s="6" t="n"/>
      <c r="AL2" s="6" t="n"/>
      <c r="AM2" s="6" t="n"/>
      <c r="AN2" s="6" t="n"/>
      <c r="AO2" s="6" t="n"/>
      <c r="AP2" s="6" t="n"/>
      <c r="AQ2" s="6" t="n"/>
      <c r="AR2" s="6" t="n"/>
      <c r="AS2" s="6" t="n"/>
      <c r="AT2" s="6" t="n"/>
      <c r="AU2" s="6" t="n"/>
      <c r="AV2" s="6" t="n"/>
      <c r="AW2" s="6" t="n"/>
      <c r="AX2" s="6" t="n"/>
      <c r="AY2" s="6" t="n"/>
      <c r="AZ2" s="6" t="n"/>
      <c r="BA2" s="6" t="n"/>
      <c r="BB2" s="6" t="n"/>
      <c r="BC2" s="6" t="n"/>
      <c r="BD2" s="6" t="n"/>
      <c r="BE2" s="6" t="n"/>
      <c r="BF2" s="6" t="n"/>
      <c r="BG2" s="6" t="n"/>
      <c r="BH2" s="6" t="n"/>
      <c r="BI2" s="6" t="n"/>
      <c r="BK2" s="448" t="n"/>
      <c r="BL2" s="448" t="n"/>
      <c r="BM2" s="448" t="n"/>
      <c r="BN2" s="448" t="n"/>
    </row>
    <row r="3" ht="25.2" customHeight="1" thickBot="1">
      <c r="A3" s="8" t="inlineStr">
        <is>
          <t>LOVE CABARET</t>
        </is>
      </c>
      <c r="H3" s="9">
        <f>J8/H8</f>
        <v/>
      </c>
      <c r="I3" s="9" t="n"/>
      <c r="J3" s="9">
        <f>J8/I8</f>
        <v/>
      </c>
      <c r="K3" s="9">
        <f>M8/K8</f>
        <v/>
      </c>
      <c r="L3" s="9" t="n"/>
      <c r="M3" s="9">
        <f>M8/L8</f>
        <v/>
      </c>
      <c r="N3" s="9">
        <f>P8/N8</f>
        <v/>
      </c>
      <c r="O3" s="9" t="n"/>
      <c r="P3" s="9">
        <f>P8/O8</f>
        <v/>
      </c>
      <c r="Q3" s="9">
        <f>S8/Q8</f>
        <v/>
      </c>
      <c r="R3" s="9" t="n"/>
      <c r="S3" s="9">
        <f>S8/R8</f>
        <v/>
      </c>
      <c r="T3" s="9">
        <f>V8/T8</f>
        <v/>
      </c>
      <c r="U3" s="9" t="n"/>
      <c r="V3" s="9">
        <f>V8/U8</f>
        <v/>
      </c>
      <c r="W3" s="9" t="n"/>
      <c r="X3" s="9" t="n"/>
      <c r="Y3" s="9">
        <f>Y8/X8</f>
        <v/>
      </c>
      <c r="Z3" s="9" t="n"/>
      <c r="AA3" s="9" t="n"/>
      <c r="AB3" s="9">
        <f>AB8/AA8</f>
        <v/>
      </c>
      <c r="AC3" s="9" t="n"/>
      <c r="AD3" s="9" t="n"/>
      <c r="AE3" s="9">
        <f>AE8/AD8</f>
        <v/>
      </c>
      <c r="AF3" s="9" t="n"/>
      <c r="AG3" s="9" t="n"/>
      <c r="AH3" s="9">
        <f>AH8/AG8</f>
        <v/>
      </c>
      <c r="AI3" s="9" t="n"/>
      <c r="AJ3" s="9" t="n"/>
      <c r="AK3" s="9">
        <f>AK8/AJ8</f>
        <v/>
      </c>
      <c r="AL3" s="9" t="n"/>
      <c r="AM3" s="9" t="n"/>
      <c r="AN3" s="9">
        <f>AN8/AM8</f>
        <v/>
      </c>
      <c r="AO3" s="9" t="n"/>
      <c r="AP3" s="9" t="n"/>
      <c r="AQ3" s="9">
        <f>AQ8/AP8</f>
        <v/>
      </c>
      <c r="AR3" s="9">
        <f>AT8/AR8</f>
        <v/>
      </c>
      <c r="AS3" s="9" t="n"/>
      <c r="AT3" s="9">
        <f>AT8/AS8</f>
        <v/>
      </c>
      <c r="AU3" s="9">
        <f>AW8/AU8</f>
        <v/>
      </c>
      <c r="AV3" s="9" t="n"/>
      <c r="AW3" s="9">
        <f>AW8/AV8</f>
        <v/>
      </c>
      <c r="AX3" s="9">
        <f>AZ8/AX8</f>
        <v/>
      </c>
      <c r="AY3" s="9" t="n"/>
      <c r="AZ3" s="9">
        <f>AZ8/AY8</f>
        <v/>
      </c>
      <c r="BA3" s="9" t="n"/>
      <c r="BB3" s="9" t="n"/>
      <c r="BC3" s="9" t="n"/>
      <c r="BD3" s="9" t="n"/>
      <c r="BE3" s="9" t="n"/>
      <c r="BF3" s="9" t="n"/>
      <c r="BG3" s="9" t="n"/>
      <c r="BH3" s="9" t="n"/>
      <c r="BI3" s="9" t="n"/>
    </row>
    <row r="4" ht="18.6" customFormat="1" customHeight="1" s="14" thickBot="1">
      <c r="A4" s="11" t="n"/>
      <c r="B4" s="5" t="n"/>
      <c r="C4" s="12" t="n"/>
      <c r="D4" s="13" t="n"/>
      <c r="E4" s="13" t="n"/>
      <c r="F4" s="5" t="n"/>
      <c r="G4" s="35" t="n"/>
      <c r="H4" s="465" t="n">
        <v>46023</v>
      </c>
      <c r="I4" s="466" t="n"/>
      <c r="J4" s="467" t="n"/>
      <c r="K4" s="465" t="n">
        <v>46054</v>
      </c>
      <c r="L4" s="466" t="n"/>
      <c r="M4" s="467" t="n"/>
      <c r="N4" s="465" t="n">
        <v>46082</v>
      </c>
      <c r="O4" s="466" t="n"/>
      <c r="P4" s="467" t="n"/>
      <c r="Q4" s="465" t="n">
        <v>46113</v>
      </c>
      <c r="R4" s="466" t="n"/>
      <c r="S4" s="467" t="n"/>
      <c r="T4" s="465" t="n">
        <v>46143</v>
      </c>
      <c r="U4" s="466" t="n"/>
      <c r="V4" s="467" t="n"/>
      <c r="W4" s="465" t="n">
        <v>46174</v>
      </c>
      <c r="X4" s="466" t="n"/>
      <c r="Y4" s="467" t="n"/>
      <c r="Z4" s="465" t="n">
        <v>46204</v>
      </c>
      <c r="AA4" s="466" t="n"/>
      <c r="AB4" s="467" t="n"/>
      <c r="AC4" s="465" t="n">
        <v>46235</v>
      </c>
      <c r="AD4" s="466" t="n"/>
      <c r="AE4" s="467" t="n"/>
      <c r="AF4" s="465" t="n">
        <v>46266</v>
      </c>
      <c r="AG4" s="466" t="n"/>
      <c r="AH4" s="467" t="n"/>
      <c r="AI4" s="465" t="n">
        <v>46296</v>
      </c>
      <c r="AJ4" s="466" t="n"/>
      <c r="AK4" s="467" t="n"/>
      <c r="AL4" s="465" t="n">
        <v>46327</v>
      </c>
      <c r="AM4" s="466" t="n"/>
      <c r="AN4" s="467" t="n"/>
      <c r="AO4" s="465" t="n">
        <v>46357</v>
      </c>
      <c r="AP4" s="466" t="n"/>
      <c r="AQ4" s="467" t="n"/>
      <c r="AR4" s="468" t="inlineStr">
        <is>
          <t xml:space="preserve">Acumulado </t>
        </is>
      </c>
      <c r="AS4" s="469" t="n"/>
      <c r="AT4" s="470" t="n"/>
      <c r="AU4" s="468" t="inlineStr">
        <is>
          <t>ANO</t>
        </is>
      </c>
      <c r="AV4" s="469" t="n"/>
      <c r="AW4" s="470" t="n"/>
      <c r="AX4" s="468" t="inlineStr">
        <is>
          <t>1º TRIMESTRE</t>
        </is>
      </c>
      <c r="AY4" s="469" t="n"/>
      <c r="AZ4" s="470" t="n"/>
      <c r="BA4" s="468" t="inlineStr">
        <is>
          <t>2º TRIMESTRE</t>
        </is>
      </c>
      <c r="BB4" s="469" t="n"/>
      <c r="BC4" s="470" t="n"/>
      <c r="BD4" s="468" t="inlineStr">
        <is>
          <t>3º TRIMESTRE</t>
        </is>
      </c>
      <c r="BE4" s="469" t="n"/>
      <c r="BF4" s="470" t="n"/>
      <c r="BG4" s="468" t="inlineStr">
        <is>
          <t>4º TRIMESTRE</t>
        </is>
      </c>
      <c r="BH4" s="469" t="n"/>
      <c r="BI4" s="470" t="n"/>
      <c r="BK4" s="449" t="n"/>
      <c r="BL4" s="449" t="n"/>
      <c r="BM4" s="449" t="n"/>
      <c r="BN4" s="449" t="n"/>
    </row>
    <row r="5" hidden="1" ht="18.6" customFormat="1" customHeight="1" s="14" thickBot="1">
      <c r="A5" s="86" t="n"/>
      <c r="B5" s="5" t="n"/>
      <c r="C5" s="12" t="n"/>
      <c r="D5" s="13" t="n"/>
      <c r="E5" s="13" t="n"/>
      <c r="F5" s="5" t="n"/>
      <c r="G5" s="35" t="n"/>
      <c r="H5" s="458" t="n">
        <v>1</v>
      </c>
      <c r="I5" s="459" t="n">
        <v>1</v>
      </c>
      <c r="J5" s="455">
        <f>MONTH(H4)</f>
        <v/>
      </c>
      <c r="K5" s="458" t="n">
        <v>2</v>
      </c>
      <c r="L5" s="459" t="n">
        <v>2</v>
      </c>
      <c r="M5" s="455">
        <f>MONTH(K4)</f>
        <v/>
      </c>
      <c r="N5" s="458" t="n">
        <v>3</v>
      </c>
      <c r="O5" s="459" t="n">
        <v>3</v>
      </c>
      <c r="P5" s="455">
        <f>MONTH(N4)</f>
        <v/>
      </c>
      <c r="Q5" s="458" t="n">
        <v>4</v>
      </c>
      <c r="R5" s="459" t="n">
        <v>4</v>
      </c>
      <c r="S5" s="455">
        <f>MONTH(Q4)</f>
        <v/>
      </c>
      <c r="T5" s="458" t="n">
        <v>5</v>
      </c>
      <c r="U5" s="459" t="n">
        <v>5</v>
      </c>
      <c r="V5" s="455">
        <f>MONTH(T4)</f>
        <v/>
      </c>
      <c r="W5" s="458" t="n">
        <v>6</v>
      </c>
      <c r="X5" s="459" t="n">
        <v>6</v>
      </c>
      <c r="Y5" s="455">
        <f>MONTH(W4)</f>
        <v/>
      </c>
      <c r="Z5" s="458" t="n">
        <v>7</v>
      </c>
      <c r="AA5" s="459" t="n">
        <v>7</v>
      </c>
      <c r="AB5" s="455">
        <f>MONTH(Z4)</f>
        <v/>
      </c>
      <c r="AC5" s="458" t="n">
        <v>8</v>
      </c>
      <c r="AD5" s="459" t="n">
        <v>8</v>
      </c>
      <c r="AE5" s="455">
        <f>MONTH(AC4)</f>
        <v/>
      </c>
      <c r="AF5" s="458" t="n">
        <v>9</v>
      </c>
      <c r="AG5" s="459" t="n">
        <v>9</v>
      </c>
      <c r="AH5" s="455">
        <f>MONTH(AF4)</f>
        <v/>
      </c>
      <c r="AI5" s="458" t="n">
        <v>10</v>
      </c>
      <c r="AJ5" s="459" t="n">
        <v>10</v>
      </c>
      <c r="AK5" s="455">
        <f>MONTH(AI4)</f>
        <v/>
      </c>
      <c r="AL5" s="458" t="n">
        <v>11</v>
      </c>
      <c r="AM5" s="459" t="n">
        <v>11</v>
      </c>
      <c r="AN5" s="455">
        <f>MONTH(AL4)</f>
        <v/>
      </c>
      <c r="AO5" s="458" t="n">
        <v>12</v>
      </c>
      <c r="AP5" s="459" t="n">
        <v>12</v>
      </c>
      <c r="AQ5" s="455">
        <f>MONTH(AO4)</f>
        <v/>
      </c>
      <c r="AR5" s="454" t="n"/>
      <c r="AS5" s="454" t="n"/>
      <c r="AT5" s="454" t="n"/>
      <c r="AU5" s="454" t="n"/>
      <c r="AV5" s="454" t="n"/>
      <c r="AW5" s="454" t="n"/>
      <c r="AX5" s="454" t="n"/>
      <c r="AY5" s="454" t="n"/>
      <c r="AZ5" s="454" t="n"/>
      <c r="BA5" s="454" t="n"/>
      <c r="BB5" s="454" t="n"/>
      <c r="BC5" s="454" t="n"/>
      <c r="BD5" s="454" t="n"/>
      <c r="BE5" s="454" t="n"/>
      <c r="BF5" s="454" t="n"/>
      <c r="BG5" s="454" t="n"/>
      <c r="BH5" s="454" t="n"/>
      <c r="BI5" s="454" t="n"/>
      <c r="BK5" s="449" t="n"/>
      <c r="BL5" s="449" t="n"/>
      <c r="BM5" s="449" t="n"/>
      <c r="BN5" s="449" t="n"/>
    </row>
    <row r="6" ht="18.6" customHeight="1" thickBot="1">
      <c r="A6" s="15" t="n"/>
      <c r="E6" s="16" t="n"/>
      <c r="F6" s="464" t="n"/>
      <c r="H6" s="229" t="inlineStr">
        <is>
          <t>REAL 25</t>
        </is>
      </c>
      <c r="I6" s="222" t="inlineStr">
        <is>
          <t xml:space="preserve">ORÇADO </t>
        </is>
      </c>
      <c r="J6" s="230" t="inlineStr">
        <is>
          <t>REAL 26</t>
        </is>
      </c>
      <c r="K6" s="229" t="inlineStr">
        <is>
          <t>REAL 25</t>
        </is>
      </c>
      <c r="L6" s="222" t="inlineStr">
        <is>
          <t xml:space="preserve">ORÇADO </t>
        </is>
      </c>
      <c r="M6" s="230" t="inlineStr">
        <is>
          <t>REAL 26</t>
        </is>
      </c>
      <c r="N6" s="229" t="inlineStr">
        <is>
          <t>REAL 25</t>
        </is>
      </c>
      <c r="O6" s="222" t="inlineStr">
        <is>
          <t xml:space="preserve">ORÇADO </t>
        </is>
      </c>
      <c r="P6" s="230" t="inlineStr">
        <is>
          <t>REAL 26</t>
        </is>
      </c>
      <c r="Q6" s="229" t="inlineStr">
        <is>
          <t>REAL 25</t>
        </is>
      </c>
      <c r="R6" s="222" t="inlineStr">
        <is>
          <t xml:space="preserve">ORÇADO </t>
        </is>
      </c>
      <c r="S6" s="230" t="inlineStr">
        <is>
          <t>REAL 26</t>
        </is>
      </c>
      <c r="T6" s="229" t="inlineStr">
        <is>
          <t>REAL 25</t>
        </is>
      </c>
      <c r="U6" s="222" t="inlineStr">
        <is>
          <t xml:space="preserve">ORÇADO </t>
        </is>
      </c>
      <c r="V6" s="230" t="inlineStr">
        <is>
          <t>REAL 26</t>
        </is>
      </c>
      <c r="W6" s="229" t="inlineStr">
        <is>
          <t>REAL 25</t>
        </is>
      </c>
      <c r="X6" s="222" t="inlineStr">
        <is>
          <t xml:space="preserve">ORÇADO </t>
        </is>
      </c>
      <c r="Y6" s="230" t="inlineStr">
        <is>
          <t>REAL 26</t>
        </is>
      </c>
      <c r="Z6" s="229" t="inlineStr">
        <is>
          <t>REAL 25</t>
        </is>
      </c>
      <c r="AA6" s="222" t="inlineStr">
        <is>
          <t xml:space="preserve">ORÇADO </t>
        </is>
      </c>
      <c r="AB6" s="230" t="inlineStr">
        <is>
          <t>REAL 26</t>
        </is>
      </c>
      <c r="AC6" s="229" t="inlineStr">
        <is>
          <t>REAL 25</t>
        </is>
      </c>
      <c r="AD6" s="222" t="inlineStr">
        <is>
          <t xml:space="preserve">ORÇADO </t>
        </is>
      </c>
      <c r="AE6" s="230" t="inlineStr">
        <is>
          <t>REAL 26</t>
        </is>
      </c>
      <c r="AF6" s="229" t="inlineStr">
        <is>
          <t>REAL 25</t>
        </is>
      </c>
      <c r="AG6" s="222" t="inlineStr">
        <is>
          <t xml:space="preserve">ORÇADO </t>
        </is>
      </c>
      <c r="AH6" s="230" t="inlineStr">
        <is>
          <t>REAL 26</t>
        </is>
      </c>
      <c r="AI6" s="229" t="inlineStr">
        <is>
          <t>REAL 25</t>
        </is>
      </c>
      <c r="AJ6" s="222" t="inlineStr">
        <is>
          <t xml:space="preserve">ORÇADO </t>
        </is>
      </c>
      <c r="AK6" s="230" t="inlineStr">
        <is>
          <t>REAL 26</t>
        </is>
      </c>
      <c r="AL6" s="229" t="inlineStr">
        <is>
          <t>REAL 25</t>
        </is>
      </c>
      <c r="AM6" s="222" t="inlineStr">
        <is>
          <t xml:space="preserve">ORÇADO </t>
        </is>
      </c>
      <c r="AN6" s="230" t="inlineStr">
        <is>
          <t>REAL 26</t>
        </is>
      </c>
      <c r="AO6" s="229" t="inlineStr">
        <is>
          <t>REAL 25</t>
        </is>
      </c>
      <c r="AP6" s="222" t="inlineStr">
        <is>
          <t xml:space="preserve">ORÇADO </t>
        </is>
      </c>
      <c r="AQ6" s="230" t="inlineStr">
        <is>
          <t>REAL 26</t>
        </is>
      </c>
      <c r="AR6" s="229" t="n">
        <v>2025</v>
      </c>
      <c r="AS6" s="222" t="inlineStr">
        <is>
          <t xml:space="preserve">ORÇADO </t>
        </is>
      </c>
      <c r="AT6" s="230" t="inlineStr">
        <is>
          <t>REAL 2026</t>
        </is>
      </c>
      <c r="AU6" s="229" t="n">
        <v>2025</v>
      </c>
      <c r="AV6" s="222" t="inlineStr">
        <is>
          <t xml:space="preserve">ORÇADO </t>
        </is>
      </c>
      <c r="AW6" s="230" t="inlineStr">
        <is>
          <t>REAL 2026</t>
        </is>
      </c>
      <c r="AX6" s="229" t="inlineStr">
        <is>
          <t>REAL 25</t>
        </is>
      </c>
      <c r="AY6" s="222" t="inlineStr">
        <is>
          <t xml:space="preserve">ORÇADO </t>
        </is>
      </c>
      <c r="AZ6" s="230" t="inlineStr">
        <is>
          <t>REAL 26</t>
        </is>
      </c>
      <c r="BA6" s="229" t="inlineStr">
        <is>
          <t>REAL 25</t>
        </is>
      </c>
      <c r="BB6" s="222" t="inlineStr">
        <is>
          <t xml:space="preserve">ORÇADO </t>
        </is>
      </c>
      <c r="BC6" s="230" t="inlineStr">
        <is>
          <t>REAL 26</t>
        </is>
      </c>
      <c r="BD6" s="229" t="inlineStr">
        <is>
          <t>REAL 25</t>
        </is>
      </c>
      <c r="BE6" s="222" t="inlineStr">
        <is>
          <t xml:space="preserve">ORÇADO </t>
        </is>
      </c>
      <c r="BF6" s="230" t="inlineStr">
        <is>
          <t>REAL 26</t>
        </is>
      </c>
      <c r="BG6" s="229" t="inlineStr">
        <is>
          <t>REAL 25</t>
        </is>
      </c>
      <c r="BH6" s="222" t="inlineStr">
        <is>
          <t xml:space="preserve">ORÇADO </t>
        </is>
      </c>
      <c r="BI6" s="230" t="inlineStr">
        <is>
          <t>REAL 26</t>
        </is>
      </c>
    </row>
    <row r="7" ht="18" customFormat="1" customHeight="1" s="434">
      <c r="A7" s="428" t="n"/>
      <c r="B7" s="429" t="n"/>
      <c r="C7" s="430" t="n"/>
      <c r="D7" s="431" t="n"/>
      <c r="E7" s="431" t="n"/>
      <c r="F7" s="429" t="n"/>
      <c r="G7" s="429" t="n"/>
      <c r="H7" s="432" t="n">
        <v>45658</v>
      </c>
      <c r="I7" s="429" t="n">
        <v>46023</v>
      </c>
      <c r="J7" s="433" t="n"/>
      <c r="K7" s="432" t="n">
        <v>45689</v>
      </c>
      <c r="L7" s="429" t="n">
        <v>46054</v>
      </c>
      <c r="M7" s="433" t="n"/>
      <c r="N7" s="432" t="n">
        <v>45717</v>
      </c>
      <c r="O7" s="429" t="n"/>
      <c r="P7" s="433" t="n"/>
      <c r="Q7" s="432" t="n">
        <v>45748</v>
      </c>
      <c r="R7" s="429" t="n"/>
      <c r="S7" s="433" t="n"/>
      <c r="T7" s="432" t="n">
        <v>45778</v>
      </c>
      <c r="U7" s="429" t="n"/>
      <c r="V7" s="433" t="n"/>
      <c r="W7" s="432" t="n">
        <v>45809</v>
      </c>
      <c r="X7" s="429" t="n"/>
      <c r="Y7" s="433" t="n"/>
      <c r="Z7" s="432" t="n">
        <v>45839</v>
      </c>
      <c r="AA7" s="429" t="n"/>
      <c r="AB7" s="433" t="n"/>
      <c r="AC7" s="432" t="n">
        <v>45870</v>
      </c>
      <c r="AD7" s="429" t="n"/>
      <c r="AE7" s="433" t="n"/>
      <c r="AF7" s="432" t="n">
        <v>45901</v>
      </c>
      <c r="AG7" s="429" t="n"/>
      <c r="AH7" s="433" t="n"/>
      <c r="AI7" s="432" t="n">
        <v>45931</v>
      </c>
      <c r="AJ7" s="429" t="n"/>
      <c r="AK7" s="433" t="n"/>
      <c r="AL7" s="432" t="n">
        <v>45962</v>
      </c>
      <c r="AM7" s="429" t="n"/>
      <c r="AN7" s="433" t="n"/>
      <c r="AO7" s="432" t="n">
        <v>45992</v>
      </c>
      <c r="AP7" s="429" t="n"/>
      <c r="AQ7" s="433" t="n"/>
      <c r="AR7" s="441" t="n"/>
      <c r="AS7" s="442" t="n"/>
      <c r="AT7" s="443" t="n"/>
      <c r="AU7" s="432" t="n"/>
      <c r="AV7" s="429" t="n"/>
      <c r="AW7" s="433" t="n"/>
      <c r="AX7" s="432" t="n"/>
      <c r="AY7" s="429" t="n"/>
      <c r="AZ7" s="433" t="n"/>
      <c r="BA7" s="432" t="n"/>
      <c r="BB7" s="429" t="n"/>
      <c r="BC7" s="433" t="n"/>
      <c r="BD7" s="432" t="n"/>
      <c r="BE7" s="429" t="n"/>
      <c r="BF7" s="433" t="n"/>
      <c r="BG7" s="432" t="n"/>
      <c r="BH7" s="429" t="n"/>
      <c r="BI7" s="433" t="n"/>
      <c r="BK7" s="450" t="inlineStr">
        <is>
          <t>Validação orçado</t>
        </is>
      </c>
      <c r="BL7" s="450" t="n"/>
      <c r="BM7" s="450" t="inlineStr">
        <is>
          <t>Validação real</t>
        </is>
      </c>
      <c r="BN7" s="450" t="n"/>
    </row>
    <row r="8" ht="16.95" customHeight="1">
      <c r="A8" s="19" t="inlineStr">
        <is>
          <t>FATURAMENTO BRUTO</t>
        </is>
      </c>
      <c r="C8" s="471" t="inlineStr">
        <is>
          <t>PARÂMETROS UTILIZADOS</t>
        </is>
      </c>
      <c r="D8" s="472" t="n"/>
      <c r="E8" s="472" t="n"/>
      <c r="F8" s="464" t="n"/>
      <c r="G8" s="35" t="n"/>
      <c r="H8" s="231" t="n">
        <v>365600.24</v>
      </c>
      <c r="I8" s="20" t="n">
        <v>214778.389688</v>
      </c>
      <c r="J8" s="21">
        <f>SUM(J9:J19)+SUMIFS(Aut_Ajustes_Manuais!$G:$G,Aut_Ajustes_Manuais!$I:$I,DRE!H$4,Aut_Ajustes_Manuais!$F:$F,"FATURAMENTO BRUTO")</f>
        <v/>
      </c>
      <c r="K8" s="231" t="n">
        <v>344669.6425</v>
      </c>
      <c r="L8" s="20" t="n">
        <v>389381.347934</v>
      </c>
      <c r="M8" s="21">
        <f>SUM(M9:M19)+SUMIFS(Aut_Ajustes_Manuais!$G:$G,Aut_Ajustes_Manuais!$I:$I,DRE!K$4,Aut_Ajustes_Manuais!$F:$F,"FATURAMENTO BRUTO")</f>
        <v/>
      </c>
      <c r="N8" s="231" t="n">
        <v>329460.2256</v>
      </c>
      <c r="O8" s="20" t="n">
        <v>404080.5978804</v>
      </c>
      <c r="P8" s="21">
        <f>SUM(P9:P19)+SUMIFS(Aut_Ajustes_Manuais!$G:$G,Aut_Ajustes_Manuais!$I:$I,DRE!N$4,Aut_Ajustes_Manuais!$F:$F,"FATURAMENTO BRUTO")</f>
        <v/>
      </c>
      <c r="Q8" s="231" t="n">
        <v>520229.8319999999</v>
      </c>
      <c r="R8" s="20" t="n">
        <v>478015.52244</v>
      </c>
      <c r="S8" s="21">
        <f>SUM(S9:S19)+SUMIFS(Aut_Ajustes_Manuais!$G:$G,Aut_Ajustes_Manuais!$I:$I,DRE!Q$4,Aut_Ajustes_Manuais!$F:$F,"FATURAMENTO BRUTO")</f>
        <v/>
      </c>
      <c r="T8" s="231" t="n">
        <v>476315.0600000001</v>
      </c>
      <c r="U8" s="20" t="n">
        <v>551346.4413387999</v>
      </c>
      <c r="V8" s="21">
        <f>SUM(V9:V19)+SUMIFS(Aut_Ajustes_Manuais!$G:$G,Aut_Ajustes_Manuais!$I:$I,DRE!T$4,Aut_Ajustes_Manuais!$F:$F,"FATURAMENTO BRUTO")</f>
        <v/>
      </c>
      <c r="W8" s="231" t="n">
        <v>492112.8199999999</v>
      </c>
      <c r="X8" s="20" t="n">
        <v>475424.4377328</v>
      </c>
      <c r="Y8" s="21">
        <f>SUM(Y9:Y19)+SUMIFS(Aut_Ajustes_Manuais!$G:$G,Aut_Ajustes_Manuais!$I:$I,DRE!W$4,Aut_Ajustes_Manuais!$F:$F,"FATURAMENTO BRUTO")</f>
        <v/>
      </c>
      <c r="Z8" s="231" t="n">
        <v>409278.03</v>
      </c>
      <c r="AA8" s="20" t="n">
        <v>504922.6303082</v>
      </c>
      <c r="AB8" s="21">
        <f>SUM(AB9:AB19)+SUMIFS(Aut_Ajustes_Manuais!$G:$G,Aut_Ajustes_Manuais!$I:$I,DRE!Z$4,Aut_Ajustes_Manuais!$F:$F,"FATURAMENTO BRUTO")</f>
        <v/>
      </c>
      <c r="AC8" s="231" t="n">
        <v>499394.14</v>
      </c>
      <c r="AD8" s="20" t="n">
        <v>529394.3022461999</v>
      </c>
      <c r="AE8" s="21">
        <f>SUM(AE9:AE19)+SUMIFS(Aut_Ajustes_Manuais!$G:$G,Aut_Ajustes_Manuais!$I:$I,DRE!AC$4,Aut_Ajustes_Manuais!$F:$F,"FATURAMENTO BRUTO")</f>
        <v/>
      </c>
      <c r="AF8" s="231" t="n">
        <v>588585.65</v>
      </c>
      <c r="AG8" s="20" t="n">
        <v>614073.391792</v>
      </c>
      <c r="AH8" s="21">
        <f>SUM(AH9:AH19)+SUMIFS(Aut_Ajustes_Manuais!$G:$G,Aut_Ajustes_Manuais!$I:$I,DRE!AF$4,Aut_Ajustes_Manuais!$F:$F,"FATURAMENTO BRUTO")</f>
        <v/>
      </c>
      <c r="AI8" s="231" t="n">
        <v>480290.1</v>
      </c>
      <c r="AJ8" s="20" t="n">
        <v>521080.3437532999</v>
      </c>
      <c r="AK8" s="21">
        <f>SUM(AK9:AK19)+SUMIFS(Aut_Ajustes_Manuais!$G:$G,Aut_Ajustes_Manuais!$I:$I,DRE!AI$4,Aut_Ajustes_Manuais!$F:$F,"FATURAMENTO BRUTO")</f>
        <v/>
      </c>
      <c r="AL8" s="231" t="n">
        <v>598855.1</v>
      </c>
      <c r="AM8" s="20" t="n">
        <v>526411.2327255999</v>
      </c>
      <c r="AN8" s="21">
        <f>SUM(AN9:AN19)+SUMIFS(Aut_Ajustes_Manuais!$G:$G,Aut_Ajustes_Manuais!$I:$I,DRE!AL$4,Aut_Ajustes_Manuais!$F:$F,"FATURAMENTO BRUTO")</f>
        <v/>
      </c>
      <c r="AO8" s="231" t="n">
        <v>667603.6799999999</v>
      </c>
      <c r="AP8" s="20" t="n">
        <v>446747.2100123</v>
      </c>
      <c r="AQ8" s="21">
        <f>SUM(AQ9:AQ19)+SUMIFS(Aut_Ajustes_Manuais!$G:$G,Aut_Ajustes_Manuais!$I:$I,DRE!AO$4,Aut_Ajustes_Manuais!$F:$F,"FATURAMENTO BRUTO")</f>
        <v/>
      </c>
      <c r="AR8" s="231">
        <f>SUM(AR9:AR19)</f>
        <v/>
      </c>
      <c r="AS8" s="20">
        <f>SUM(AS9:AS19)</f>
        <v/>
      </c>
      <c r="AT8" s="21">
        <f>SUM(AT9:AT19)</f>
        <v/>
      </c>
      <c r="AU8" s="231">
        <f>SUM(AU9:AU19)</f>
        <v/>
      </c>
      <c r="AV8" s="20">
        <f>SUM(AV9:AV19)</f>
        <v/>
      </c>
      <c r="AW8" s="21">
        <f>SUM(AW9:AW19)</f>
        <v/>
      </c>
      <c r="AX8" s="231">
        <f>SUM(AX9:AX19)</f>
        <v/>
      </c>
      <c r="AY8" s="20">
        <f>SUM(AY9:AY19)</f>
        <v/>
      </c>
      <c r="AZ8" s="21">
        <f>SUM(AZ9:AZ19)</f>
        <v/>
      </c>
      <c r="BA8" s="231">
        <f>SUM(BA9:BA19)</f>
        <v/>
      </c>
      <c r="BB8" s="20">
        <f>SUM(BB9:BB19)</f>
        <v/>
      </c>
      <c r="BC8" s="21">
        <f>SUM(BC9:BC19)</f>
        <v/>
      </c>
      <c r="BD8" s="231">
        <f>SUM(BD9:BD19)</f>
        <v/>
      </c>
      <c r="BE8" s="20">
        <f>SUM(BE9:BE19)</f>
        <v/>
      </c>
      <c r="BF8" s="21">
        <f>SUM(BF9:BF19)</f>
        <v/>
      </c>
      <c r="BG8" s="231">
        <f>SUM(BG9:BG19)</f>
        <v/>
      </c>
      <c r="BH8" s="20">
        <f>SUM(BH9:BH19)</f>
        <v/>
      </c>
      <c r="BI8" s="21">
        <f>SUM(BI9:BI19)</f>
        <v/>
      </c>
      <c r="BK8" s="451">
        <f>SUM(I8,L8,O8,R8,U8,X8,AA8,AD8,AG8,AJ8,AM8,AP8)</f>
        <v/>
      </c>
      <c r="BL8" s="451">
        <f>BK8-AV8</f>
        <v/>
      </c>
      <c r="BM8" s="451">
        <f>SUM(J8,M8,P8,S8,V8)</f>
        <v/>
      </c>
      <c r="BN8" s="451">
        <f>BM8-AT8</f>
        <v/>
      </c>
    </row>
    <row r="9" hidden="1" outlineLevel="1" customFormat="1" s="474">
      <c r="A9" s="22" t="inlineStr">
        <is>
          <t>Alimentação</t>
        </is>
      </c>
      <c r="B9" s="23" t="n"/>
      <c r="C9" s="24" t="inlineStr">
        <is>
          <t xml:space="preserve">Estim. Mensal </t>
        </is>
      </c>
      <c r="D9" s="24" t="inlineStr">
        <is>
          <t>Preencher base de Faturamento A&amp;B&amp;C</t>
        </is>
      </c>
      <c r="E9" s="25" t="n"/>
      <c r="F9" s="26" t="n"/>
      <c r="G9" s="415" t="n"/>
      <c r="H9" s="232" t="n">
        <v>59568</v>
      </c>
      <c r="I9" s="27" t="n">
        <v>35131.84164</v>
      </c>
      <c r="J9" s="28">
        <f>SUMIFS(Aut_Faturamento_Zig!$F:$F,Aut_Faturamento_Zig!$E:$E,"Alimentos",Aut_Faturamento_Zig!$D:$D,DRE!H$4)-SUMIFS(Aut_Promocoes_Utilizadas!$G:$G,Aut_Promocoes_Utilizadas!$J:$J,DRE!H$4,Aut_Promocoes_Utilizadas!$H:$H,"A",Aut_Promocoes_Utilizadas!$I:$I,"Eventos")-SUMIFS(Aut_Descontos!$I:$I,Aut_Descontos!$L:$L,DRE!H$4)-(SUMIFS(BD_Eventos_Novo!$J:$J,BD_Eventos_Novo!$AB:$AB,DRE!H$4,BD_Eventos_Novo!$G:$G,"Consumação Mínima")*50%)-(SUMIFS(BD_Eventos_Novo!$K:$K,BD_Eventos_Novo!$AB:$AB,DRE!H$4,BD_Eventos_Novo!$G:$G,"Consumação Mínima")*50%)-(SUMIFS(BD_Eventos_Novo!$J:$J,BD_Eventos_Novo!$AB:$AB,DRE!H$4,BD_Eventos_Novo!$G:$G,"Comanda Aberta / Couvert Antecipado")*50%)-(SUMIFS(BD_Eventos_Novo!$K:$K,BD_Eventos_Novo!$AB:$AB,DRE!H$4,BD_Eventos_Novo!$G:$G,"Comanda Aberta / Couvert Antecipado")*50%)+SUMIFS(Aut_Ajustes_Manuais!$G:$G,Aut_Ajustes_Manuais!$I:$I,DRE!H$4,Aut_Ajustes_Manuais!$F:$F,"Alimentação")</f>
        <v/>
      </c>
      <c r="K9" s="232" t="n">
        <v>55209</v>
      </c>
      <c r="L9" s="27" t="n">
        <v>77656.99977000001</v>
      </c>
      <c r="M9" s="28">
        <f>SUMIFS(Aut_Faturamento_Zig!$F:$F,Aut_Faturamento_Zig!$E:$E,"Alimentos",Aut_Faturamento_Zig!$D:$D,DRE!K$4)-SUMIFS(Aut_Promocoes_Utilizadas!$G:$G,Aut_Promocoes_Utilizadas!$J:$J,DRE!K$4,Aut_Promocoes_Utilizadas!$H:$H,"A",Aut_Promocoes_Utilizadas!$I:$I,"Eventos")-SUMIFS(Aut_Descontos!$I:$I,Aut_Descontos!$L:$L,DRE!K$4)-(SUMIFS(BD_Eventos_Novo!$J:$J,BD_Eventos_Novo!$AB:$AB,DRE!K$4,BD_Eventos_Novo!$G:$G,"Consumação Mínima")*50%)-(SUMIFS(BD_Eventos_Novo!$K:$K,BD_Eventos_Novo!$AB:$AB,DRE!K$4,BD_Eventos_Novo!$G:$G,"Consumação Mínima")*50%)-(SUMIFS(BD_Eventos_Novo!$J:$J,BD_Eventos_Novo!$AB:$AB,DRE!K$4,BD_Eventos_Novo!$G:$G,"Comanda Aberta / Couvert Antecipado")*50%)-(SUMIFS(BD_Eventos_Novo!$K:$K,BD_Eventos_Novo!$AB:$AB,DRE!K$4,BD_Eventos_Novo!$G:$G,"Comanda Aberta / Couvert Antecipado")*50%)+SUMIFS(Aut_Ajustes_Manuais!$G:$G,Aut_Ajustes_Manuais!$I:$I,DRE!K$4,Aut_Ajustes_Manuais!$F:$F,"Alimentação")</f>
        <v/>
      </c>
      <c r="N9" s="232" t="n">
        <v>42010</v>
      </c>
      <c r="O9" s="27" t="n">
        <v>83395.47346199999</v>
      </c>
      <c r="P9" s="28">
        <f>SUMIFS(Aut_Faturamento_Zig!$F:$F,Aut_Faturamento_Zig!$E:$E,"Alimentos",Aut_Faturamento_Zig!$D:$D,DRE!N$4)-SUMIFS(Aut_Promocoes_Utilizadas!$G:$G,Aut_Promocoes_Utilizadas!$J:$J,DRE!N$4,Aut_Promocoes_Utilizadas!$H:$H,"A",Aut_Promocoes_Utilizadas!$I:$I,"Eventos")-SUMIFS(Aut_Descontos!$I:$I,Aut_Descontos!$L:$L,DRE!N$4)-(SUMIFS(BD_Eventos_Novo!$J:$J,BD_Eventos_Novo!$AB:$AB,DRE!N$4,BD_Eventos_Novo!$G:$G,"Consumação Mínima")*50%)-(SUMIFS(BD_Eventos_Novo!$K:$K,BD_Eventos_Novo!$AB:$AB,DRE!N$4,BD_Eventos_Novo!$G:$G,"Consumação Mínima")*50%)-(SUMIFS(BD_Eventos_Novo!$J:$J,BD_Eventos_Novo!$AB:$AB,DRE!N$4,BD_Eventos_Novo!$G:$G,"Comanda Aberta / Couvert Antecipado")*50%)-(SUMIFS(BD_Eventos_Novo!$K:$K,BD_Eventos_Novo!$AB:$AB,DRE!N$4,BD_Eventos_Novo!$G:$G,"Comanda Aberta / Couvert Antecipado")*50%)+SUMIFS(Aut_Ajustes_Manuais!$G:$G,Aut_Ajustes_Manuais!$I:$I,DRE!N$4,Aut_Ajustes_Manuais!$F:$F,"Alimentação")</f>
        <v/>
      </c>
      <c r="Q9" s="232" t="n">
        <v>77585</v>
      </c>
      <c r="R9" s="27" t="n">
        <v>105468.1782</v>
      </c>
      <c r="S9" s="28">
        <f>SUMIFS(Aut_Faturamento_Zig!$F:$F,Aut_Faturamento_Zig!$E:$E,"Alimentos",Aut_Faturamento_Zig!$D:$D,DRE!Q$4)-SUMIFS(Aut_Promocoes_Utilizadas!$G:$G,Aut_Promocoes_Utilizadas!$J:$J,DRE!Q$4,Aut_Promocoes_Utilizadas!$H:$H,"A",Aut_Promocoes_Utilizadas!$I:$I,"Eventos")-SUMIFS(Aut_Descontos!$I:$I,Aut_Descontos!$L:$L,DRE!Q$4)-(SUMIFS(BD_Eventos_Novo!$J:$J,BD_Eventos_Novo!$AB:$AB,DRE!Q$4,BD_Eventos_Novo!$G:$G,"Consumação Mínima")*50%)-(SUMIFS(BD_Eventos_Novo!$K:$K,BD_Eventos_Novo!$AB:$AB,DRE!Q$4,BD_Eventos_Novo!$G:$G,"Consumação Mínima")*50%)-(SUMIFS(BD_Eventos_Novo!$J:$J,BD_Eventos_Novo!$AB:$AB,DRE!Q$4,BD_Eventos_Novo!$G:$G,"Comanda Aberta / Couvert Antecipado")*50%)-(SUMIFS(BD_Eventos_Novo!$K:$K,BD_Eventos_Novo!$AB:$AB,DRE!Q$4,BD_Eventos_Novo!$G:$G,"Comanda Aberta / Couvert Antecipado")*50%)+SUMIFS(Aut_Ajustes_Manuais!$G:$G,Aut_Ajustes_Manuais!$I:$I,DRE!Q$4,Aut_Ajustes_Manuais!$F:$F,"Alimentação")</f>
        <v/>
      </c>
      <c r="T9" s="232" t="n">
        <v>73571</v>
      </c>
      <c r="U9" s="27" t="n">
        <v>121984.901514</v>
      </c>
      <c r="V9" s="28">
        <f>SUMIFS(Aut_Faturamento_Zig!$F:$F,Aut_Faturamento_Zig!$E:$E,"Alimentos",Aut_Faturamento_Zig!$D:$D,DRE!T$4)-SUMIFS(Aut_Promocoes_Utilizadas!$G:$G,Aut_Promocoes_Utilizadas!$J:$J,DRE!T$4,Aut_Promocoes_Utilizadas!$H:$H,"A",Aut_Promocoes_Utilizadas!$I:$I,"Eventos")-SUMIFS(Aut_Descontos!$I:$I,Aut_Descontos!$L:$L,DRE!T$4)-(SUMIFS(BD_Eventos_Novo!$J:$J,BD_Eventos_Novo!$AB:$AB,DRE!T$4,BD_Eventos_Novo!$G:$G,"Consumação Mínima")*50%)-(SUMIFS(BD_Eventos_Novo!$K:$K,BD_Eventos_Novo!$AB:$AB,DRE!T$4,BD_Eventos_Novo!$G:$G,"Consumação Mínima")*50%)-(SUMIFS(BD_Eventos_Novo!$J:$J,BD_Eventos_Novo!$AB:$AB,DRE!T$4,BD_Eventos_Novo!$G:$G,"Comanda Aberta / Couvert Antecipado")*50%)-(SUMIFS(BD_Eventos_Novo!$K:$K,BD_Eventos_Novo!$AB:$AB,DRE!T$4,BD_Eventos_Novo!$G:$G,"Comanda Aberta / Couvert Antecipado")*50%)+SUMIFS(Aut_Ajustes_Manuais!$G:$G,Aut_Ajustes_Manuais!$I:$I,DRE!T$4,Aut_Ajustes_Manuais!$F:$F,"Alimentação")</f>
        <v/>
      </c>
      <c r="W9" s="232" t="n">
        <v>75812</v>
      </c>
      <c r="X9" s="27" t="n">
        <v>95530.31258400001</v>
      </c>
      <c r="Y9" s="28">
        <f>SUMIFS(Aut_Faturamento_Zig!$F:$F,Aut_Faturamento_Zig!$E:$E,"Alimentos",Aut_Faturamento_Zig!$D:$D,DRE!W$4)-SUMIFS(Aut_Promocoes_Utilizadas!$G:$G,Aut_Promocoes_Utilizadas!$J:$J,DRE!W$4,Aut_Promocoes_Utilizadas!$H:$H,"A",Aut_Promocoes_Utilizadas!$I:$I,"Eventos")-SUMIFS(Aut_Descontos!$I:$I,Aut_Descontos!$L:$L,DRE!W$4)-(SUMIFS(BD_Eventos_Novo!$J:$J,BD_Eventos_Novo!$AB:$AB,DRE!W$4,BD_Eventos_Novo!$G:$G,"Consumação Mínima")*50%)-(SUMIFS(BD_Eventos_Novo!$K:$K,BD_Eventos_Novo!$AB:$AB,DRE!W$4,BD_Eventos_Novo!$G:$G,"Consumação Mínima")*50%)-(SUMIFS(BD_Eventos_Novo!$J:$J,BD_Eventos_Novo!$AB:$AB,DRE!W$4,BD_Eventos_Novo!$G:$G,"Comanda Aberta / Couvert Antecipado")*50%)-(SUMIFS(BD_Eventos_Novo!$K:$K,BD_Eventos_Novo!$AB:$AB,DRE!W$4,BD_Eventos_Novo!$G:$G,"Comanda Aberta / Couvert Antecipado")*50%)+SUMIFS(Aut_Ajustes_Manuais!$G:$G,Aut_Ajustes_Manuais!$I:$I,DRE!W$4,Aut_Ajustes_Manuais!$F:$F,"Alimentação")</f>
        <v/>
      </c>
      <c r="Z9" s="232" t="n">
        <v>62788</v>
      </c>
      <c r="AA9" s="27" t="n">
        <v>100918.938771</v>
      </c>
      <c r="AB9" s="28">
        <f>SUMIFS(Aut_Faturamento_Zig!$F:$F,Aut_Faturamento_Zig!$E:$E,"Alimentos",Aut_Faturamento_Zig!$D:$D,DRE!Z$4)-SUMIFS(Aut_Promocoes_Utilizadas!$G:$G,Aut_Promocoes_Utilizadas!$J:$J,DRE!Z$4,Aut_Promocoes_Utilizadas!$H:$H,"A",Aut_Promocoes_Utilizadas!$I:$I,"Eventos")-SUMIFS(Aut_Descontos!$I:$I,Aut_Descontos!$L:$L,DRE!Z$4)-(SUMIFS(BD_Eventos_Novo!$J:$J,BD_Eventos_Novo!$AB:$AB,DRE!Z$4,BD_Eventos_Novo!$G:$G,"Consumação Mínima")*50%)-(SUMIFS(BD_Eventos_Novo!$K:$K,BD_Eventos_Novo!$AB:$AB,DRE!Z$4,BD_Eventos_Novo!$G:$G,"Consumação Mínima")*50%)-(SUMIFS(BD_Eventos_Novo!$J:$J,BD_Eventos_Novo!$AB:$AB,DRE!Z$4,BD_Eventos_Novo!$G:$G,"Comanda Aberta / Couvert Antecipado")*50%)-(SUMIFS(BD_Eventos_Novo!$K:$K,BD_Eventos_Novo!$AB:$AB,DRE!Z$4,BD_Eventos_Novo!$G:$G,"Comanda Aberta / Couvert Antecipado")*50%)+SUMIFS(Aut_Ajustes_Manuais!$G:$G,Aut_Ajustes_Manuais!$I:$I,DRE!Z$4,Aut_Ajustes_Manuais!$F:$F,"Alimentação")</f>
        <v/>
      </c>
      <c r="AC9" s="232" t="n">
        <v>70867</v>
      </c>
      <c r="AD9" s="27" t="n">
        <v>109502.029161</v>
      </c>
      <c r="AE9" s="28">
        <f>SUMIFS(Aut_Faturamento_Zig!$F:$F,Aut_Faturamento_Zig!$E:$E,"Alimentos",Aut_Faturamento_Zig!$D:$D,DRE!AC$4)-SUMIFS(Aut_Promocoes_Utilizadas!$G:$G,Aut_Promocoes_Utilizadas!$J:$J,DRE!AC$4,Aut_Promocoes_Utilizadas!$H:$H,"A",Aut_Promocoes_Utilizadas!$I:$I,"Eventos")-SUMIFS(Aut_Descontos!$I:$I,Aut_Descontos!$L:$L,DRE!AC$4)-(SUMIFS(BD_Eventos_Novo!$J:$J,BD_Eventos_Novo!$AB:$AB,DRE!AC$4,BD_Eventos_Novo!$G:$G,"Consumação Mínima")*50%)-(SUMIFS(BD_Eventos_Novo!$K:$K,BD_Eventos_Novo!$AB:$AB,DRE!AC$4,BD_Eventos_Novo!$G:$G,"Consumação Mínima")*50%)-(SUMIFS(BD_Eventos_Novo!$J:$J,BD_Eventos_Novo!$AB:$AB,DRE!AC$4,BD_Eventos_Novo!$G:$G,"Comanda Aberta / Couvert Antecipado")*50%)-(SUMIFS(BD_Eventos_Novo!$K:$K,BD_Eventos_Novo!$AB:$AB,DRE!AC$4,BD_Eventos_Novo!$G:$G,"Comanda Aberta / Couvert Antecipado")*50%)+SUMIFS(Aut_Ajustes_Manuais!$G:$G,Aut_Ajustes_Manuais!$I:$I,DRE!AC$4,Aut_Ajustes_Manuais!$F:$F,"Alimentação")</f>
        <v/>
      </c>
      <c r="AF9" s="232" t="n">
        <v>67544</v>
      </c>
      <c r="AG9" s="27" t="n">
        <v>103489.18776</v>
      </c>
      <c r="AH9" s="28">
        <f>SUMIFS(Aut_Faturamento_Zig!$F:$F,Aut_Faturamento_Zig!$E:$E,"Alimentos",Aut_Faturamento_Zig!$D:$D,DRE!AF$4)-SUMIFS(Aut_Promocoes_Utilizadas!$G:$G,Aut_Promocoes_Utilizadas!$J:$J,DRE!AF$4,Aut_Promocoes_Utilizadas!$H:$H,"A",Aut_Promocoes_Utilizadas!$I:$I,"Eventos")-SUMIFS(Aut_Descontos!$I:$I,Aut_Descontos!$L:$L,DRE!AF$4)-(SUMIFS(BD_Eventos_Novo!$J:$J,BD_Eventos_Novo!$AB:$AB,DRE!AF$4,BD_Eventos_Novo!$G:$G,"Consumação Mínima")*50%)-(SUMIFS(BD_Eventos_Novo!$K:$K,BD_Eventos_Novo!$AB:$AB,DRE!AF$4,BD_Eventos_Novo!$G:$G,"Consumação Mínima")*50%)-(SUMIFS(BD_Eventos_Novo!$J:$J,BD_Eventos_Novo!$AB:$AB,DRE!AF$4,BD_Eventos_Novo!$G:$G,"Comanda Aberta / Couvert Antecipado")*50%)-(SUMIFS(BD_Eventos_Novo!$K:$K,BD_Eventos_Novo!$AB:$AB,DRE!AF$4,BD_Eventos_Novo!$G:$G,"Comanda Aberta / Couvert Antecipado")*50%)+SUMIFS(Aut_Ajustes_Manuais!$G:$G,Aut_Ajustes_Manuais!$I:$I,DRE!AF$4,Aut_Ajustes_Manuais!$F:$F,"Alimentação")</f>
        <v/>
      </c>
      <c r="AI9" s="232" t="n">
        <v>67725</v>
      </c>
      <c r="AJ9" s="27" t="n">
        <v>105890.0982615</v>
      </c>
      <c r="AK9" s="28">
        <f>SUMIFS(Aut_Faturamento_Zig!$F:$F,Aut_Faturamento_Zig!$E:$E,"Alimentos",Aut_Faturamento_Zig!$D:$D,DRE!AI$4)-SUMIFS(Aut_Promocoes_Utilizadas!$G:$G,Aut_Promocoes_Utilizadas!$J:$J,DRE!AI$4,Aut_Promocoes_Utilizadas!$H:$H,"A",Aut_Promocoes_Utilizadas!$I:$I,"Eventos")-SUMIFS(Aut_Descontos!$I:$I,Aut_Descontos!$L:$L,DRE!AI$4)-(SUMIFS(BD_Eventos_Novo!$J:$J,BD_Eventos_Novo!$AB:$AB,DRE!AI$4,BD_Eventos_Novo!$G:$G,"Consumação Mínima")*50%)-(SUMIFS(BD_Eventos_Novo!$K:$K,BD_Eventos_Novo!$AB:$AB,DRE!AI$4,BD_Eventos_Novo!$G:$G,"Consumação Mínima")*50%)-(SUMIFS(BD_Eventos_Novo!$J:$J,BD_Eventos_Novo!$AB:$AB,DRE!AI$4,BD_Eventos_Novo!$G:$G,"Comanda Aberta / Couvert Antecipado")*50%)-(SUMIFS(BD_Eventos_Novo!$K:$K,BD_Eventos_Novo!$AB:$AB,DRE!AI$4,BD_Eventos_Novo!$G:$G,"Comanda Aberta / Couvert Antecipado")*50%)+SUMIFS(Aut_Ajustes_Manuais!$G:$G,Aut_Ajustes_Manuais!$I:$I,DRE!AI$4,Aut_Ajustes_Manuais!$F:$F,"Alimentação")</f>
        <v/>
      </c>
      <c r="AL9" s="232" t="n">
        <v>81888</v>
      </c>
      <c r="AM9" s="27" t="n">
        <v>97534.80046799997</v>
      </c>
      <c r="AN9" s="28">
        <f>SUMIFS(Aut_Faturamento_Zig!$F:$F,Aut_Faturamento_Zig!$E:$E,"Alimentos",Aut_Faturamento_Zig!$D:$D,DRE!AL$4)-SUMIFS(Aut_Promocoes_Utilizadas!$G:$G,Aut_Promocoes_Utilizadas!$J:$J,DRE!AL$4,Aut_Promocoes_Utilizadas!$H:$H,"A",Aut_Promocoes_Utilizadas!$I:$I,"Eventos")-SUMIFS(Aut_Descontos!$I:$I,Aut_Descontos!$L:$L,DRE!AL$4)-(SUMIFS(BD_Eventos_Novo!$J:$J,BD_Eventos_Novo!$AB:$AB,DRE!AL$4,BD_Eventos_Novo!$G:$G,"Consumação Mínima")*50%)-(SUMIFS(BD_Eventos_Novo!$K:$K,BD_Eventos_Novo!$AB:$AB,DRE!AL$4,BD_Eventos_Novo!$G:$G,"Consumação Mínima")*50%)-(SUMIFS(BD_Eventos_Novo!$J:$J,BD_Eventos_Novo!$AB:$AB,DRE!AL$4,BD_Eventos_Novo!$G:$G,"Comanda Aberta / Couvert Antecipado")*50%)-(SUMIFS(BD_Eventos_Novo!$K:$K,BD_Eventos_Novo!$AB:$AB,DRE!AL$4,BD_Eventos_Novo!$G:$G,"Comanda Aberta / Couvert Antecipado")*50%)+SUMIFS(Aut_Ajustes_Manuais!$G:$G,Aut_Ajustes_Manuais!$I:$I,DRE!AL$4,Aut_Ajustes_Manuais!$F:$F,"Alimentação")</f>
        <v/>
      </c>
      <c r="AO9" s="232" t="n">
        <v>46078</v>
      </c>
      <c r="AP9" s="27" t="n">
        <v>71709.6634065</v>
      </c>
      <c r="AQ9" s="28">
        <f>SUMIFS(Aut_Faturamento_Zig!$F:$F,Aut_Faturamento_Zig!$E:$E,"Alimentos",Aut_Faturamento_Zig!$D:$D,DRE!AO$4)-SUMIFS(Aut_Promocoes_Utilizadas!$G:$G,Aut_Promocoes_Utilizadas!$J:$J,DRE!AO$4,Aut_Promocoes_Utilizadas!$H:$H,"A",Aut_Promocoes_Utilizadas!$I:$I,"Eventos")-SUMIFS(Aut_Descontos!$I:$I,Aut_Descontos!$L:$L,DRE!AO$4)-(SUMIFS(BD_Eventos_Novo!$J:$J,BD_Eventos_Novo!$AB:$AB,DRE!AO$4,BD_Eventos_Novo!$G:$G,"Consumação Mínima")*50%)-(SUMIFS(BD_Eventos_Novo!$K:$K,BD_Eventos_Novo!$AB:$AB,DRE!AO$4,BD_Eventos_Novo!$G:$G,"Consumação Mínima")*50%)-(SUMIFS(BD_Eventos_Novo!$J:$J,BD_Eventos_Novo!$AB:$AB,DRE!AO$4,BD_Eventos_Novo!$G:$G,"Comanda Aberta / Couvert Antecipado")*50%)-(SUMIFS(BD_Eventos_Novo!$K:$K,BD_Eventos_Novo!$AB:$AB,DRE!AO$4,BD_Eventos_Novo!$G:$G,"Comanda Aberta / Couvert Antecipado")*50%)+SUMIFS(Aut_Ajustes_Manuais!$G:$G,Aut_Ajustes_Manuais!$I:$I,DRE!AO$4,Aut_Ajustes_Manuais!$F:$F,"Alimentação")</f>
        <v/>
      </c>
      <c r="AR9" s="232">
        <f>SUMIFS($H9:$AO9,$H$5:$AO$5,"&lt;"&amp;MONTH(TODAY()),$H$6:$AO$6,"REAL 25")</f>
        <v/>
      </c>
      <c r="AS9" s="27">
        <f>SUMIFS($I9:$AP9,$I$5:$AP$5,"&lt;"&amp;MONTH(TODAY()),$I$6:$AP$6,"ORÇADO ")</f>
        <v/>
      </c>
      <c r="AT9" s="28">
        <f>SUMIFS($J9:$AQ9,$J$5:$AQ$5,"&lt;"&amp;MONTH(TODAY()),$J$6:$AQ$6,"REAL 26")</f>
        <v/>
      </c>
      <c r="AU9" s="232">
        <f>SUM(H9,K9,N9,Q9,T9,W9,Z9,AC9,AF9,AI9,AL9,AO9)</f>
        <v/>
      </c>
      <c r="AV9" s="27">
        <f>SUM(I9,L9,O9,R9,U9,X9,AA9,AD9,AG9,AJ9,AM9,AP9)</f>
        <v/>
      </c>
      <c r="AW9" s="28">
        <f>SUM(J9,M9,P9,S9,V9,Y9,AB9,AE9,AH9,AK9,AN9,AQ9)</f>
        <v/>
      </c>
      <c r="AX9" s="232">
        <f>SUM(H9,K9,N9)</f>
        <v/>
      </c>
      <c r="AY9" s="27">
        <f>SUM(I9,L9,O9)</f>
        <v/>
      </c>
      <c r="AZ9" s="28">
        <f>SUM(J9,M9,P9)</f>
        <v/>
      </c>
      <c r="BA9" s="232">
        <f>SUM(Q9,T9,W9)</f>
        <v/>
      </c>
      <c r="BB9" s="27">
        <f>SUM(R9,U9,X9)</f>
        <v/>
      </c>
      <c r="BC9" s="28">
        <f>SUM(S9,V9,Y9)</f>
        <v/>
      </c>
      <c r="BD9" s="232">
        <f>SUM(Z9,AC9,AF9)</f>
        <v/>
      </c>
      <c r="BE9" s="27">
        <f>SUM(AA9,AD9,AG9)</f>
        <v/>
      </c>
      <c r="BF9" s="28">
        <f>SUM(AB9,AE9,AH9)</f>
        <v/>
      </c>
      <c r="BG9" s="232">
        <f>SUM(AI9,AL9,AO9)</f>
        <v/>
      </c>
      <c r="BH9" s="27">
        <f>SUM(AJ9,AM9,AP9)</f>
        <v/>
      </c>
      <c r="BI9" s="28">
        <f>SUM(AK9,AN9,AQ9)</f>
        <v/>
      </c>
      <c r="BJ9" s="453" t="n"/>
      <c r="BK9" s="451">
        <f>SUM(I9,L9,O9,R9,U9,X9,AA9,AD9,AG9,AJ9,AM9,AP9)</f>
        <v/>
      </c>
      <c r="BL9" s="451">
        <f>BK9-AV9</f>
        <v/>
      </c>
      <c r="BM9" s="451">
        <f>SUM(J9,M9,P9,S9,V9)</f>
        <v/>
      </c>
      <c r="BN9" s="451">
        <f>BM9-AT9</f>
        <v/>
      </c>
      <c r="BO9" s="30" t="n"/>
      <c r="BP9" s="30" t="n"/>
      <c r="BQ9" s="30" t="n"/>
      <c r="BR9" s="30" t="n"/>
      <c r="BS9" s="30" t="n"/>
      <c r="BT9" s="30" t="n"/>
      <c r="BU9" s="30" t="n"/>
      <c r="BV9" s="30" t="n"/>
    </row>
    <row r="10" hidden="1" outlineLevel="1" customFormat="1" s="474">
      <c r="A10" s="22" t="inlineStr">
        <is>
          <t>Bebida</t>
        </is>
      </c>
      <c r="B10" s="23" t="n"/>
      <c r="C10" s="24" t="inlineStr">
        <is>
          <t xml:space="preserve">Estim. Mensal </t>
        </is>
      </c>
      <c r="D10" s="24" t="inlineStr">
        <is>
          <t>Preencher base de Faturamento A&amp;B&amp;C</t>
        </is>
      </c>
      <c r="E10" s="25" t="n"/>
      <c r="F10" s="26" t="n"/>
      <c r="G10" s="415" t="n"/>
      <c r="H10" s="232" t="n">
        <v>143507.8</v>
      </c>
      <c r="I10" s="27" t="n">
        <v>50188.3452</v>
      </c>
      <c r="J10" s="28">
        <f>SUMIFS(Aut_Faturamento_Zig!$F:$F,Aut_Faturamento_Zig!$E:$E,"Bebidas",Aut_Faturamento_Zig!$D:$D,DRE!H$4)-SUMIFS(Aut_Promocoes_Utilizadas!$G:$G,Aut_Promocoes_Utilizadas!$J:$J,DRE!H$4,Aut_Promocoes_Utilizadas!$H:$H,"B",Aut_Promocoes_Utilizadas!$I:$I,"Eventos")-SUMIFS(Aut_Descontos!$J:$J,Aut_Descontos!$L:$L,DRE!H$4)-(SUMIFS(BD_Eventos_Novo!$J:$J,BD_Eventos_Novo!$AB:$AB,DRE!H$4,BD_Eventos_Novo!$G:$G,"Consumação Mínima")*50%)-(SUMIFS(BD_Eventos_Novo!$K:$K,BD_Eventos_Novo!$AB:$AB,DRE!H$4,BD_Eventos_Novo!$G:$G,"Consumação Mínima")*50%)-(SUMIFS(BD_Eventos_Novo!$J:$J,BD_Eventos_Novo!$AB:$AB,DRE!H$4,BD_Eventos_Novo!$G:$G,"Comanda Aberta / Couvert Antecipado")*50%)-(SUMIFS(BD_Eventos_Novo!$K:$K,BD_Eventos_Novo!$AB:$AB,DRE!H$4,BD_Eventos_Novo!$G:$G,"Comanda Aberta / Couvert Antecipado")*50%)+SUMIFS(Aut_Ajustes_Manuais!$G:$G,Aut_Ajustes_Manuais!$I:$I,DRE!H$4,Aut_Ajustes_Manuais!$F:$F,"Bebida")</f>
        <v/>
      </c>
      <c r="K10" s="232" t="n">
        <v>132296.8</v>
      </c>
      <c r="L10" s="27" t="n">
        <v>110938.5711</v>
      </c>
      <c r="M10" s="28">
        <f>SUMIFS(Aut_Faturamento_Zig!$F:$F,Aut_Faturamento_Zig!$E:$E,"Bebidas",Aut_Faturamento_Zig!$D:$D,DRE!K$4)-SUMIFS(Aut_Promocoes_Utilizadas!$G:$G,Aut_Promocoes_Utilizadas!$J:$J,DRE!K$4,Aut_Promocoes_Utilizadas!$H:$H,"B",Aut_Promocoes_Utilizadas!$I:$I,"Eventos")-SUMIFS(Aut_Descontos!$J:$J,Aut_Descontos!$L:$L,DRE!K$4)-(SUMIFS(BD_Eventos_Novo!$J:$J,BD_Eventos_Novo!$AB:$AB,DRE!K$4,BD_Eventos_Novo!$G:$G,"Consumação Mínima")*50%)-(SUMIFS(BD_Eventos_Novo!$K:$K,BD_Eventos_Novo!$AB:$AB,DRE!K$4,BD_Eventos_Novo!$G:$G,"Consumação Mínima")*50%)-(SUMIFS(BD_Eventos_Novo!$J:$J,BD_Eventos_Novo!$AB:$AB,DRE!K$4,BD_Eventos_Novo!$G:$G,"Comanda Aberta / Couvert Antecipado")*50%)-(SUMIFS(BD_Eventos_Novo!$K:$K,BD_Eventos_Novo!$AB:$AB,DRE!K$4,BD_Eventos_Novo!$G:$G,"Comanda Aberta / Couvert Antecipado")*50%)+SUMIFS(Aut_Ajustes_Manuais!$G:$G,Aut_Ajustes_Manuais!$I:$I,DRE!K$4,Aut_Ajustes_Manuais!$F:$F,"Bebida")</f>
        <v/>
      </c>
      <c r="N10" s="232" t="n">
        <v>150015.8</v>
      </c>
      <c r="O10" s="27" t="n">
        <v>119136.39066</v>
      </c>
      <c r="P10" s="28">
        <f>SUMIFS(Aut_Faturamento_Zig!$F:$F,Aut_Faturamento_Zig!$E:$E,"Bebidas",Aut_Faturamento_Zig!$D:$D,DRE!N$4)-SUMIFS(Aut_Promocoes_Utilizadas!$G:$G,Aut_Promocoes_Utilizadas!$J:$J,DRE!N$4,Aut_Promocoes_Utilizadas!$H:$H,"B",Aut_Promocoes_Utilizadas!$I:$I,"Eventos")-SUMIFS(Aut_Descontos!$J:$J,Aut_Descontos!$L:$L,DRE!N$4)-(SUMIFS(BD_Eventos_Novo!$J:$J,BD_Eventos_Novo!$AB:$AB,DRE!N$4,BD_Eventos_Novo!$G:$G,"Consumação Mínima")*50%)-(SUMIFS(BD_Eventos_Novo!$K:$K,BD_Eventos_Novo!$AB:$AB,DRE!N$4,BD_Eventos_Novo!$G:$G,"Consumação Mínima")*50%)-(SUMIFS(BD_Eventos_Novo!$J:$J,BD_Eventos_Novo!$AB:$AB,DRE!N$4,BD_Eventos_Novo!$G:$G,"Comanda Aberta / Couvert Antecipado")*50%)-(SUMIFS(BD_Eventos_Novo!$K:$K,BD_Eventos_Novo!$AB:$AB,DRE!N$4,BD_Eventos_Novo!$G:$G,"Comanda Aberta / Couvert Antecipado")*50%)+SUMIFS(Aut_Ajustes_Manuais!$G:$G,Aut_Ajustes_Manuais!$I:$I,DRE!N$4,Aut_Ajustes_Manuais!$F:$F,"Bebida")</f>
        <v/>
      </c>
      <c r="Q10" s="232" t="n">
        <v>182525.9</v>
      </c>
      <c r="R10" s="27" t="n">
        <v>150668.826</v>
      </c>
      <c r="S10" s="28">
        <f>SUMIFS(Aut_Faturamento_Zig!$F:$F,Aut_Faturamento_Zig!$E:$E,"Bebidas",Aut_Faturamento_Zig!$D:$D,DRE!Q$4)-SUMIFS(Aut_Promocoes_Utilizadas!$G:$G,Aut_Promocoes_Utilizadas!$J:$J,DRE!Q$4,Aut_Promocoes_Utilizadas!$H:$H,"B",Aut_Promocoes_Utilizadas!$I:$I,"Eventos")-SUMIFS(Aut_Descontos!$J:$J,Aut_Descontos!$L:$L,DRE!Q$4)-(SUMIFS(BD_Eventos_Novo!$J:$J,BD_Eventos_Novo!$AB:$AB,DRE!Q$4,BD_Eventos_Novo!$G:$G,"Consumação Mínima")*50%)-(SUMIFS(BD_Eventos_Novo!$K:$K,BD_Eventos_Novo!$AB:$AB,DRE!Q$4,BD_Eventos_Novo!$G:$G,"Consumação Mínima")*50%)-(SUMIFS(BD_Eventos_Novo!$J:$J,BD_Eventos_Novo!$AB:$AB,DRE!Q$4,BD_Eventos_Novo!$G:$G,"Comanda Aberta / Couvert Antecipado")*50%)-(SUMIFS(BD_Eventos_Novo!$K:$K,BD_Eventos_Novo!$AB:$AB,DRE!Q$4,BD_Eventos_Novo!$G:$G,"Comanda Aberta / Couvert Antecipado")*50%)+SUMIFS(Aut_Ajustes_Manuais!$G:$G,Aut_Ajustes_Manuais!$I:$I,DRE!Q$4,Aut_Ajustes_Manuais!$F:$F,"Bebida")</f>
        <v/>
      </c>
      <c r="T10" s="232" t="n">
        <v>198037.5</v>
      </c>
      <c r="U10" s="27" t="n">
        <v>174264.14502</v>
      </c>
      <c r="V10" s="28">
        <f>SUMIFS(Aut_Faturamento_Zig!$F:$F,Aut_Faturamento_Zig!$E:$E,"Bebidas",Aut_Faturamento_Zig!$D:$D,DRE!T$4)-SUMIFS(Aut_Promocoes_Utilizadas!$G:$G,Aut_Promocoes_Utilizadas!$J:$J,DRE!T$4,Aut_Promocoes_Utilizadas!$H:$H,"B",Aut_Promocoes_Utilizadas!$I:$I,"Eventos")-SUMIFS(Aut_Descontos!$J:$J,Aut_Descontos!$L:$L,DRE!T$4)-(SUMIFS(BD_Eventos_Novo!$J:$J,BD_Eventos_Novo!$AB:$AB,DRE!T$4,BD_Eventos_Novo!$G:$G,"Consumação Mínima")*50%)-(SUMIFS(BD_Eventos_Novo!$K:$K,BD_Eventos_Novo!$AB:$AB,DRE!T$4,BD_Eventos_Novo!$G:$G,"Consumação Mínima")*50%)-(SUMIFS(BD_Eventos_Novo!$J:$J,BD_Eventos_Novo!$AB:$AB,DRE!T$4,BD_Eventos_Novo!$G:$G,"Comanda Aberta / Couvert Antecipado")*50%)-(SUMIFS(BD_Eventos_Novo!$K:$K,BD_Eventos_Novo!$AB:$AB,DRE!T$4,BD_Eventos_Novo!$G:$G,"Comanda Aberta / Couvert Antecipado")*50%)+SUMIFS(Aut_Ajustes_Manuais!$G:$G,Aut_Ajustes_Manuais!$I:$I,DRE!T$4,Aut_Ajustes_Manuais!$F:$F,"Bebida")</f>
        <v/>
      </c>
      <c r="W10" s="232" t="n">
        <v>199364</v>
      </c>
      <c r="X10" s="27" t="n">
        <v>136471.87512</v>
      </c>
      <c r="Y10" s="28">
        <f>SUMIFS(Aut_Faturamento_Zig!$F:$F,Aut_Faturamento_Zig!$E:$E,"Bebidas",Aut_Faturamento_Zig!$D:$D,DRE!W$4)-SUMIFS(Aut_Promocoes_Utilizadas!$G:$G,Aut_Promocoes_Utilizadas!$J:$J,DRE!W$4,Aut_Promocoes_Utilizadas!$H:$H,"B",Aut_Promocoes_Utilizadas!$I:$I,"Eventos")-SUMIFS(Aut_Descontos!$J:$J,Aut_Descontos!$L:$L,DRE!W$4)-(SUMIFS(BD_Eventos_Novo!$J:$J,BD_Eventos_Novo!$AB:$AB,DRE!W$4,BD_Eventos_Novo!$G:$G,"Consumação Mínima")*50%)-(SUMIFS(BD_Eventos_Novo!$K:$K,BD_Eventos_Novo!$AB:$AB,DRE!W$4,BD_Eventos_Novo!$G:$G,"Consumação Mínima")*50%)-(SUMIFS(BD_Eventos_Novo!$J:$J,BD_Eventos_Novo!$AB:$AB,DRE!W$4,BD_Eventos_Novo!$G:$G,"Comanda Aberta / Couvert Antecipado")*50%)-(SUMIFS(BD_Eventos_Novo!$K:$K,BD_Eventos_Novo!$AB:$AB,DRE!W$4,BD_Eventos_Novo!$G:$G,"Comanda Aberta / Couvert Antecipado")*50%)+SUMIFS(Aut_Ajustes_Manuais!$G:$G,Aut_Ajustes_Manuais!$I:$I,DRE!W$4,Aut_Ajustes_Manuais!$F:$F,"Bebida")</f>
        <v/>
      </c>
      <c r="Z10" s="232" t="n">
        <v>166583</v>
      </c>
      <c r="AA10" s="27" t="n">
        <v>144169.91253</v>
      </c>
      <c r="AB10" s="28">
        <f>SUMIFS(Aut_Faturamento_Zig!$F:$F,Aut_Faturamento_Zig!$E:$E,"Bebidas",Aut_Faturamento_Zig!$D:$D,DRE!Z$4)-SUMIFS(Aut_Promocoes_Utilizadas!$G:$G,Aut_Promocoes_Utilizadas!$J:$J,DRE!Z$4,Aut_Promocoes_Utilizadas!$H:$H,"B",Aut_Promocoes_Utilizadas!$I:$I,"Eventos")-SUMIFS(Aut_Descontos!$J:$J,Aut_Descontos!$L:$L,DRE!Z$4)-(SUMIFS(BD_Eventos_Novo!$J:$J,BD_Eventos_Novo!$AB:$AB,DRE!Z$4,BD_Eventos_Novo!$G:$G,"Consumação Mínima")*50%)-(SUMIFS(BD_Eventos_Novo!$K:$K,BD_Eventos_Novo!$AB:$AB,DRE!Z$4,BD_Eventos_Novo!$G:$G,"Consumação Mínima")*50%)-(SUMIFS(BD_Eventos_Novo!$J:$J,BD_Eventos_Novo!$AB:$AB,DRE!Z$4,BD_Eventos_Novo!$G:$G,"Comanda Aberta / Couvert Antecipado")*50%)-(SUMIFS(BD_Eventos_Novo!$K:$K,BD_Eventos_Novo!$AB:$AB,DRE!Z$4,BD_Eventos_Novo!$G:$G,"Comanda Aberta / Couvert Antecipado")*50%)+SUMIFS(Aut_Ajustes_Manuais!$G:$G,Aut_Ajustes_Manuais!$I:$I,DRE!Z$4,Aut_Ajustes_Manuais!$F:$F,"Bebida")</f>
        <v/>
      </c>
      <c r="AC10" s="232" t="n">
        <v>213404</v>
      </c>
      <c r="AD10" s="27" t="n">
        <v>156431.47023</v>
      </c>
      <c r="AE10" s="28">
        <f>SUMIFS(Aut_Faturamento_Zig!$F:$F,Aut_Faturamento_Zig!$E:$E,"Bebidas",Aut_Faturamento_Zig!$D:$D,DRE!AC$4)-SUMIFS(Aut_Promocoes_Utilizadas!$G:$G,Aut_Promocoes_Utilizadas!$J:$J,DRE!AC$4,Aut_Promocoes_Utilizadas!$H:$H,"B",Aut_Promocoes_Utilizadas!$I:$I,"Eventos")-SUMIFS(Aut_Descontos!$J:$J,Aut_Descontos!$L:$L,DRE!AC$4)-(SUMIFS(BD_Eventos_Novo!$J:$J,BD_Eventos_Novo!$AB:$AB,DRE!AC$4,BD_Eventos_Novo!$G:$G,"Consumação Mínima")*50%)-(SUMIFS(BD_Eventos_Novo!$K:$K,BD_Eventos_Novo!$AB:$AB,DRE!AC$4,BD_Eventos_Novo!$G:$G,"Consumação Mínima")*50%)-(SUMIFS(BD_Eventos_Novo!$J:$J,BD_Eventos_Novo!$AB:$AB,DRE!AC$4,BD_Eventos_Novo!$G:$G,"Comanda Aberta / Couvert Antecipado")*50%)-(SUMIFS(BD_Eventos_Novo!$K:$K,BD_Eventos_Novo!$AB:$AB,DRE!AC$4,BD_Eventos_Novo!$G:$G,"Comanda Aberta / Couvert Antecipado")*50%)+SUMIFS(Aut_Ajustes_Manuais!$G:$G,Aut_Ajustes_Manuais!$I:$I,DRE!AC$4,Aut_Ajustes_Manuais!$F:$F,"Bebida")</f>
        <v/>
      </c>
      <c r="AF10" s="232" t="n">
        <v>172302</v>
      </c>
      <c r="AG10" s="27" t="n">
        <v>147841.6968</v>
      </c>
      <c r="AH10" s="28">
        <f>SUMIFS(Aut_Faturamento_Zig!$F:$F,Aut_Faturamento_Zig!$E:$E,"Bebidas",Aut_Faturamento_Zig!$D:$D,DRE!AF$4)-SUMIFS(Aut_Promocoes_Utilizadas!$G:$G,Aut_Promocoes_Utilizadas!$J:$J,DRE!AF$4,Aut_Promocoes_Utilizadas!$H:$H,"B",Aut_Promocoes_Utilizadas!$I:$I,"Eventos")-SUMIFS(Aut_Descontos!$J:$J,Aut_Descontos!$L:$L,DRE!AF$4)-(SUMIFS(BD_Eventos_Novo!$J:$J,BD_Eventos_Novo!$AB:$AB,DRE!AF$4,BD_Eventos_Novo!$G:$G,"Consumação Mínima")*50%)-(SUMIFS(BD_Eventos_Novo!$K:$K,BD_Eventos_Novo!$AB:$AB,DRE!AF$4,BD_Eventos_Novo!$G:$G,"Consumação Mínima")*50%)-(SUMIFS(BD_Eventos_Novo!$J:$J,BD_Eventos_Novo!$AB:$AB,DRE!AF$4,BD_Eventos_Novo!$G:$G,"Comanda Aberta / Couvert Antecipado")*50%)-(SUMIFS(BD_Eventos_Novo!$K:$K,BD_Eventos_Novo!$AB:$AB,DRE!AF$4,BD_Eventos_Novo!$G:$G,"Comanda Aberta / Couvert Antecipado")*50%)+SUMIFS(Aut_Ajustes_Manuais!$G:$G,Aut_Ajustes_Manuais!$I:$I,DRE!AF$4,Aut_Ajustes_Manuais!$F:$F,"Bebida")</f>
        <v/>
      </c>
      <c r="AI10" s="232" t="n">
        <v>176719</v>
      </c>
      <c r="AJ10" s="27" t="n">
        <v>151271.568945</v>
      </c>
      <c r="AK10" s="28">
        <f>SUMIFS(Aut_Faturamento_Zig!$F:$F,Aut_Faturamento_Zig!$E:$E,"Bebidas",Aut_Faturamento_Zig!$D:$D,DRE!AI$4)-SUMIFS(Aut_Promocoes_Utilizadas!$G:$G,Aut_Promocoes_Utilizadas!$J:$J,DRE!AI$4,Aut_Promocoes_Utilizadas!$H:$H,"B",Aut_Promocoes_Utilizadas!$I:$I,"Eventos")-SUMIFS(Aut_Descontos!$J:$J,Aut_Descontos!$L:$L,DRE!AI$4)-(SUMIFS(BD_Eventos_Novo!$J:$J,BD_Eventos_Novo!$AB:$AB,DRE!AI$4,BD_Eventos_Novo!$G:$G,"Consumação Mínima")*50%)-(SUMIFS(BD_Eventos_Novo!$K:$K,BD_Eventos_Novo!$AB:$AB,DRE!AI$4,BD_Eventos_Novo!$G:$G,"Consumação Mínima")*50%)-(SUMIFS(BD_Eventos_Novo!$J:$J,BD_Eventos_Novo!$AB:$AB,DRE!AI$4,BD_Eventos_Novo!$G:$G,"Comanda Aberta / Couvert Antecipado")*50%)-(SUMIFS(BD_Eventos_Novo!$K:$K,BD_Eventos_Novo!$AB:$AB,DRE!AI$4,BD_Eventos_Novo!$G:$G,"Comanda Aberta / Couvert Antecipado")*50%)+SUMIFS(Aut_Ajustes_Manuais!$G:$G,Aut_Ajustes_Manuais!$I:$I,DRE!AI$4,Aut_Ajustes_Manuais!$F:$F,"Bebida")</f>
        <v/>
      </c>
      <c r="AL10" s="232" t="n">
        <v>191046</v>
      </c>
      <c r="AM10" s="27" t="n">
        <v>139335.42924</v>
      </c>
      <c r="AN10" s="28">
        <f>SUMIFS(Aut_Faturamento_Zig!$F:$F,Aut_Faturamento_Zig!$E:$E,"Bebidas",Aut_Faturamento_Zig!$D:$D,DRE!AL$4)-SUMIFS(Aut_Promocoes_Utilizadas!$G:$G,Aut_Promocoes_Utilizadas!$J:$J,DRE!AL$4,Aut_Promocoes_Utilizadas!$H:$H,"B",Aut_Promocoes_Utilizadas!$I:$I,"Eventos")-SUMIFS(Aut_Descontos!$J:$J,Aut_Descontos!$L:$L,DRE!AL$4)-(SUMIFS(BD_Eventos_Novo!$J:$J,BD_Eventos_Novo!$AB:$AB,DRE!AL$4,BD_Eventos_Novo!$G:$G,"Consumação Mínima")*50%)-(SUMIFS(BD_Eventos_Novo!$K:$K,BD_Eventos_Novo!$AB:$AB,DRE!AL$4,BD_Eventos_Novo!$G:$G,"Consumação Mínima")*50%)-(SUMIFS(BD_Eventos_Novo!$J:$J,BD_Eventos_Novo!$AB:$AB,DRE!AL$4,BD_Eventos_Novo!$G:$G,"Comanda Aberta / Couvert Antecipado")*50%)-(SUMIFS(BD_Eventos_Novo!$K:$K,BD_Eventos_Novo!$AB:$AB,DRE!AL$4,BD_Eventos_Novo!$G:$G,"Comanda Aberta / Couvert Antecipado")*50%)+SUMIFS(Aut_Ajustes_Manuais!$G:$G,Aut_Ajustes_Manuais!$I:$I,DRE!AL$4,Aut_Ajustes_Manuais!$F:$F,"Bebida")</f>
        <v/>
      </c>
      <c r="AO10" s="232" t="n">
        <v>118867</v>
      </c>
      <c r="AP10" s="27" t="n">
        <v>102442.376295</v>
      </c>
      <c r="AQ10" s="28">
        <f>SUMIFS(Aut_Faturamento_Zig!$F:$F,Aut_Faturamento_Zig!$E:$E,"Bebidas",Aut_Faturamento_Zig!$D:$D,DRE!AO$4)-SUMIFS(Aut_Promocoes_Utilizadas!$G:$G,Aut_Promocoes_Utilizadas!$J:$J,DRE!AO$4,Aut_Promocoes_Utilizadas!$H:$H,"B",Aut_Promocoes_Utilizadas!$I:$I,"Eventos")-SUMIFS(Aut_Descontos!$J:$J,Aut_Descontos!$L:$L,DRE!AO$4)-(SUMIFS(BD_Eventos_Novo!$J:$J,BD_Eventos_Novo!$AB:$AB,DRE!AO$4,BD_Eventos_Novo!$G:$G,"Consumação Mínima")*50%)-(SUMIFS(BD_Eventos_Novo!$K:$K,BD_Eventos_Novo!$AB:$AB,DRE!AO$4,BD_Eventos_Novo!$G:$G,"Consumação Mínima")*50%)-(SUMIFS(BD_Eventos_Novo!$J:$J,BD_Eventos_Novo!$AB:$AB,DRE!AO$4,BD_Eventos_Novo!$G:$G,"Comanda Aberta / Couvert Antecipado")*50%)-(SUMIFS(BD_Eventos_Novo!$K:$K,BD_Eventos_Novo!$AB:$AB,DRE!AO$4,BD_Eventos_Novo!$G:$G,"Comanda Aberta / Couvert Antecipado")*50%)+SUMIFS(Aut_Ajustes_Manuais!$G:$G,Aut_Ajustes_Manuais!$I:$I,DRE!AO$4,Aut_Ajustes_Manuais!$F:$F,"Bebida")</f>
        <v/>
      </c>
      <c r="AR10" s="232">
        <f>SUMIFS($H10:$AO10,$H$5:$AO$5,"&lt;"&amp;MONTH(TODAY()),$H$6:$AO$6,"REAL 25")</f>
        <v/>
      </c>
      <c r="AS10" s="27">
        <f>SUMIFS($I10:$AP10,$I$5:$AP$5,"&lt;"&amp;MONTH(TODAY()),$I$6:$AP$6,"ORÇADO ")</f>
        <v/>
      </c>
      <c r="AT10" s="28">
        <f>SUMIFS($J10:$AQ10,$J$5:$AQ$5,"&lt;"&amp;MONTH(TODAY()),$J$6:$AQ$6,"REAL 26")</f>
        <v/>
      </c>
      <c r="AU10" s="232">
        <f>SUM(H10,K10,N10,Q10,T10,W10,Z10,AC10,AF10,AI10,AL10,AO10)</f>
        <v/>
      </c>
      <c r="AV10" s="27">
        <f>SUM(I10,L10,O10,R10,U10,X10,AA10,AD10,AG10,AJ10,AM10,AP10)</f>
        <v/>
      </c>
      <c r="AW10" s="28">
        <f>SUM(J10,M10,P10,S10,V10,Y10,AB10,AE10,AH10,AK10,AN10,AQ10)</f>
        <v/>
      </c>
      <c r="AX10" s="232">
        <f>SUM(H10,K10,N10)</f>
        <v/>
      </c>
      <c r="AY10" s="27">
        <f>SUM(I10,L10,O10)</f>
        <v/>
      </c>
      <c r="AZ10" s="28">
        <f>SUM(J10,M10,P10)</f>
        <v/>
      </c>
      <c r="BA10" s="232">
        <f>SUM(Q10,T10,W10)</f>
        <v/>
      </c>
      <c r="BB10" s="27">
        <f>SUM(R10,U10,X10)</f>
        <v/>
      </c>
      <c r="BC10" s="28">
        <f>SUM(S10,V10,Y10)</f>
        <v/>
      </c>
      <c r="BD10" s="232">
        <f>SUM(Z10,AC10,AF10)</f>
        <v/>
      </c>
      <c r="BE10" s="27">
        <f>SUM(AA10,AD10,AG10)</f>
        <v/>
      </c>
      <c r="BF10" s="28">
        <f>SUM(AB10,AE10,AH10)</f>
        <v/>
      </c>
      <c r="BG10" s="232">
        <f>SUM(AI10,AL10,AO10)</f>
        <v/>
      </c>
      <c r="BH10" s="27">
        <f>SUM(AJ10,AM10,AP10)</f>
        <v/>
      </c>
      <c r="BI10" s="28">
        <f>SUM(AK10,AN10,AQ10)</f>
        <v/>
      </c>
      <c r="BJ10" s="453" t="n"/>
      <c r="BK10" s="451">
        <f>SUM(I10,L10,O10,R10,U10,X10,AA10,AD10,AG10,AJ10,AM10,AP10)</f>
        <v/>
      </c>
      <c r="BL10" s="451">
        <f>BK10-AV10</f>
        <v/>
      </c>
      <c r="BM10" s="451">
        <f>SUM(J10,M10,P10,S10,V10)</f>
        <v/>
      </c>
      <c r="BN10" s="451">
        <f>BM10-AT10</f>
        <v/>
      </c>
      <c r="BO10" s="30" t="n"/>
      <c r="BP10" s="30" t="n"/>
      <c r="BQ10" s="30" t="n"/>
      <c r="BR10" s="30" t="n"/>
      <c r="BS10" s="30" t="n"/>
      <c r="BT10" s="30" t="n"/>
      <c r="BU10" s="30" t="n"/>
      <c r="BV10" s="30" t="n"/>
    </row>
    <row r="11" hidden="1" outlineLevel="1" customFormat="1" s="474">
      <c r="A11" s="22" t="inlineStr">
        <is>
          <t>Artístico (couvert/shows)</t>
        </is>
      </c>
      <c r="B11" s="23" t="n"/>
      <c r="C11" s="24" t="inlineStr">
        <is>
          <t xml:space="preserve">Estim. Mensal </t>
        </is>
      </c>
      <c r="D11" s="24" t="inlineStr">
        <is>
          <t>Preencher base de Faturamento A&amp;B&amp;C</t>
        </is>
      </c>
      <c r="E11" s="25" t="n"/>
      <c r="F11" s="26" t="n"/>
      <c r="G11" s="415" t="n"/>
      <c r="H11" s="232" t="n">
        <v>105118.5</v>
      </c>
      <c r="I11" s="27" t="n">
        <v>26825</v>
      </c>
      <c r="J11" s="28">
        <f>SUMIFS(Aut_Faturamento_Zig!$F:$F,Aut_Faturamento_Zig!$E:$E,"Couvert",Aut_Faturamento_Zig!$D:$D,DRE!H$4)+SUMIFS(Bilheteria_Manual!$O:$O,Bilheteria_Manual!$V:$V,DRE!H$4)+SUMIFS(Aut_Ajustes_Manuais!$G:$G,Aut_Ajustes_Manuais!$I:$I,DRE!H$4,Aut_Ajustes_Manuais!$F:$F,"Artístico (couvert/shows)")</f>
        <v/>
      </c>
      <c r="K11" s="232" t="n">
        <v>92502.04249999997</v>
      </c>
      <c r="L11" s="27" t="n">
        <v>89572.52</v>
      </c>
      <c r="M11" s="28">
        <f>SUMIFS(Aut_Faturamento_Zig!$F:$F,Aut_Faturamento_Zig!$E:$E,"Couvert",Aut_Faturamento_Zig!$D:$D,DRE!K$4)+SUMIFS(Bilheteria_Manual!$O:$O,Bilheteria_Manual!$V:$V,DRE!K$4)+SUMIFS(Aut_Ajustes_Manuais!$G:$G,Aut_Ajustes_Manuais!$I:$I,DRE!K$4,Aut_Ajustes_Manuais!$F:$F,"Artístico (couvert/shows)")</f>
        <v/>
      </c>
      <c r="N11" s="232" t="n">
        <v>77159.4856</v>
      </c>
      <c r="O11" s="27" t="n">
        <v>88368</v>
      </c>
      <c r="P11" s="28">
        <f>SUMIFS(Aut_Faturamento_Zig!$F:$F,Aut_Faturamento_Zig!$E:$E,"Couvert",Aut_Faturamento_Zig!$D:$D,DRE!N$4)+SUMIFS(Bilheteria_Manual!$O:$O,Bilheteria_Manual!$V:$V,DRE!N$4)+SUMIFS(Aut_Ajustes_Manuais!$G:$G,Aut_Ajustes_Manuais!$I:$I,DRE!N$4,Aut_Ajustes_Manuais!$F:$F,"Artístico (couvert/shows)")</f>
        <v/>
      </c>
      <c r="Q11" s="232" t="n">
        <v>161279.592</v>
      </c>
      <c r="R11" s="27" t="n">
        <v>106880</v>
      </c>
      <c r="S11" s="28">
        <f>SUMIFS(Aut_Faturamento_Zig!$F:$F,Aut_Faturamento_Zig!$E:$E,"Couvert",Aut_Faturamento_Zig!$D:$D,DRE!Q$4)+SUMIFS(Bilheteria_Manual!$O:$O,Bilheteria_Manual!$V:$V,DRE!Q$4)+SUMIFS(Aut_Ajustes_Manuais!$G:$G,Aut_Ajustes_Manuais!$I:$I,DRE!Q$4,Aut_Ajustes_Manuais!$F:$F,"Artístico (couvert/shows)")</f>
        <v/>
      </c>
      <c r="T11" s="232" t="n">
        <v>129085</v>
      </c>
      <c r="U11" s="27" t="n">
        <v>127656</v>
      </c>
      <c r="V11" s="28">
        <f>SUMIFS(Aut_Faturamento_Zig!$F:$F,Aut_Faturamento_Zig!$E:$E,"Couvert",Aut_Faturamento_Zig!$D:$D,DRE!T$4)+SUMIFS(Bilheteria_Manual!$O:$O,Bilheteria_Manual!$V:$V,DRE!T$4)+SUMIFS(Aut_Ajustes_Manuais!$G:$G,Aut_Ajustes_Manuais!$I:$I,DRE!T$4,Aut_Ajustes_Manuais!$F:$F,"Artístico (couvert/shows)")</f>
        <v/>
      </c>
      <c r="W11" s="232" t="n">
        <v>136790.3</v>
      </c>
      <c r="X11" s="27" t="n">
        <v>117156</v>
      </c>
      <c r="Y11" s="28">
        <f>SUMIFS(Aut_Faturamento_Zig!$F:$F,Aut_Faturamento_Zig!$E:$E,"Couvert",Aut_Faturamento_Zig!$D:$D,DRE!W$4)+SUMIFS(Aut_Bilheteria!$K:$K,Aut_Bilheteria!$C:$C,DRE!W4)+SUMIFS(Aut_Ajustes_Manuais!$G:$G,Aut_Ajustes_Manuais!$I:$I,DRE!W$4,Aut_Ajustes_Manuais!$F:$F,"Artístico (couvert/shows)")</f>
        <v/>
      </c>
      <c r="Z11" s="232" t="n">
        <v>102770.5</v>
      </c>
      <c r="AA11" s="27" t="n">
        <v>129720</v>
      </c>
      <c r="AB11" s="28">
        <f>SUMIFS(Aut_Faturamento_Zig!$F:$F,Aut_Faturamento_Zig!$E:$E,"Couvert",Aut_Faturamento_Zig!$D:$D,DRE!Z$4)+SUMIFS(Aut_Bilheteria!$K:$K,Aut_Bilheteria!$C:$C,DRE!Z4)+SUMIFS(Aut_Ajustes_Manuais!$G:$G,Aut_Ajustes_Manuais!$I:$I,DRE!Z$4,Aut_Ajustes_Manuais!$F:$F,"Artístico (couvert/shows)")</f>
        <v/>
      </c>
      <c r="AC11" s="232" t="n">
        <v>126741.75</v>
      </c>
      <c r="AD11" s="27" t="n">
        <v>141008</v>
      </c>
      <c r="AE11" s="28">
        <f>SUMIFS(Aut_Faturamento_Zig!$F:$F,Aut_Faturamento_Zig!$E:$E,"Couvert",Aut_Faturamento_Zig!$D:$D,DRE!AC$4)+SUMIFS(Aut_Bilheteria!$K:$K,Aut_Bilheteria!$C:$C,DRE!AC4)+SUMIFS(Aut_Ajustes_Manuais!$G:$G,Aut_Ajustes_Manuais!$I:$I,DRE!AC$4,Aut_Ajustes_Manuais!$F:$F,"Artístico (couvert/shows)")</f>
        <v/>
      </c>
      <c r="AF11" s="232" t="n">
        <v>125636.04</v>
      </c>
      <c r="AG11" s="27" t="n">
        <v>134564</v>
      </c>
      <c r="AH11" s="28">
        <f>SUMIFS(Aut_Faturamento_Zig!$F:$F,Aut_Faturamento_Zig!$E:$E,"Couvert",Aut_Faturamento_Zig!$D:$D,DRE!AF$4)+SUMIFS(Aut_Bilheteria!$K:$K,Aut_Bilheteria!$C:$C,DRE!AF4)+SUMIFS(Aut_Ajustes_Manuais!$G:$G,Aut_Ajustes_Manuais!$I:$I,DRE!AF$4,Aut_Ajustes_Manuais!$F:$F,"Artístico (couvert/shows)")</f>
        <v/>
      </c>
      <c r="AI11" s="232" t="n">
        <v>114092</v>
      </c>
      <c r="AJ11" s="27" t="n">
        <v>138561</v>
      </c>
      <c r="AK11" s="28">
        <f>SUMIFS(Aut_Faturamento_Zig!$F:$F,Aut_Faturamento_Zig!$E:$E,"Couvert",Aut_Faturamento_Zig!$D:$D,DRE!AI$4)+SUMIFS(Aut_Bilheteria!$K:$K,Aut_Bilheteria!$C:$C,DRE!AI4)+SUMIFS(Aut_Ajustes_Manuais!$G:$G,Aut_Ajustes_Manuais!$I:$I,DRE!AI$4,Aut_Ajustes_Manuais!$F:$F,"Artístico (couvert/shows)")</f>
        <v/>
      </c>
      <c r="AL11" s="232" t="n">
        <v>164485</v>
      </c>
      <c r="AM11" s="27" t="n">
        <v>130988</v>
      </c>
      <c r="AN11" s="28">
        <f>SUMIFS(Aut_Faturamento_Zig!$F:$F,Aut_Faturamento_Zig!$E:$E,"Couvert",Aut_Faturamento_Zig!$D:$D,DRE!AL$4)+SUMIFS(Aut_Bilheteria!$K:$K,Aut_Bilheteria!$C:$C,DRE!AL4)+SUMIFS(Aut_Ajustes_Manuais!$G:$G,Aut_Ajustes_Manuais!$I:$I,DRE!AL$4,Aut_Ajustes_Manuais!$F:$F,"Artístico (couvert/shows)")</f>
        <v/>
      </c>
      <c r="AO11" s="232" t="n">
        <v>86026</v>
      </c>
      <c r="AP11" s="27" t="n">
        <v>83421</v>
      </c>
      <c r="AQ11" s="28">
        <f>SUMIFS(Aut_Faturamento_Zig!$F:$F,Aut_Faturamento_Zig!$E:$E,"Couvert",Aut_Faturamento_Zig!$D:$D,DRE!AO$4)+SUMIFS(Aut_Bilheteria!$K:$K,Aut_Bilheteria!$C:$C,DRE!AO4)+SUMIFS(Aut_Ajustes_Manuais!$G:$G,Aut_Ajustes_Manuais!$I:$I,DRE!AO$4,Aut_Ajustes_Manuais!$F:$F,"Artístico (couvert/shows)")</f>
        <v/>
      </c>
      <c r="AR11" s="232">
        <f>SUMIFS($H11:$AO11,$H$5:$AO$5,"&lt;"&amp;MONTH(TODAY()),$H$6:$AO$6,"REAL 25")</f>
        <v/>
      </c>
      <c r="AS11" s="27">
        <f>SUMIFS($I11:$AP11,$I$5:$AP$5,"&lt;"&amp;MONTH(TODAY()),$I$6:$AP$6,"ORÇADO ")</f>
        <v/>
      </c>
      <c r="AT11" s="28">
        <f>SUMIFS($J11:$AQ11,$J$5:$AQ$5,"&lt;"&amp;MONTH(TODAY()),$J$6:$AQ$6,"REAL 26")</f>
        <v/>
      </c>
      <c r="AU11" s="232">
        <f>SUM(H11,K11,N11,Q11,T11,W11,Z11,AC11,AF11,AI11,AL11,AO11)</f>
        <v/>
      </c>
      <c r="AV11" s="27">
        <f>SUM(I11,L11,O11,R11,U11,X11,AA11,AD11,AG11,AJ11,AM11,AP11)</f>
        <v/>
      </c>
      <c r="AW11" s="28">
        <f>SUM(J11,M11,P11,S11,V11,Y11,AB11,AE11,AH11,AK11,AN11,AQ11)</f>
        <v/>
      </c>
      <c r="AX11" s="232">
        <f>SUM(H11,K11,N11)</f>
        <v/>
      </c>
      <c r="AY11" s="27">
        <f>SUM(I11,L11,O11)</f>
        <v/>
      </c>
      <c r="AZ11" s="28">
        <f>SUM(J11,M11,P11)</f>
        <v/>
      </c>
      <c r="BA11" s="232">
        <f>SUM(Q11,T11,W11)</f>
        <v/>
      </c>
      <c r="BB11" s="27">
        <f>SUM(R11,U11,X11)</f>
        <v/>
      </c>
      <c r="BC11" s="28">
        <f>SUM(S11,V11,Y11)</f>
        <v/>
      </c>
      <c r="BD11" s="232">
        <f>SUM(Z11,AC11,AF11)</f>
        <v/>
      </c>
      <c r="BE11" s="27">
        <f>SUM(AA11,AD11,AG11)</f>
        <v/>
      </c>
      <c r="BF11" s="28">
        <f>SUM(AB11,AE11,AH11)</f>
        <v/>
      </c>
      <c r="BG11" s="232">
        <f>SUM(AI11,AL11,AO11)</f>
        <v/>
      </c>
      <c r="BH11" s="27">
        <f>SUM(AJ11,AM11,AP11)</f>
        <v/>
      </c>
      <c r="BI11" s="28">
        <f>SUM(AK11,AN11,AQ11)</f>
        <v/>
      </c>
      <c r="BJ11" s="453" t="n"/>
      <c r="BK11" s="451">
        <f>SUM(I11,L11,O11,R11,U11,X11,AA11,AD11,AG11,AJ11,AM11,AP11)</f>
        <v/>
      </c>
      <c r="BL11" s="451">
        <f>BK11-AV11</f>
        <v/>
      </c>
      <c r="BM11" s="451">
        <f>SUM(J11,M11,P11,S11,V11)</f>
        <v/>
      </c>
      <c r="BN11" s="451">
        <f>BM11-AT11</f>
        <v/>
      </c>
      <c r="BO11" s="30" t="n"/>
      <c r="BP11" s="30" t="n"/>
      <c r="BQ11" s="30" t="n"/>
      <c r="BR11" s="30" t="n"/>
      <c r="BS11" s="30" t="n"/>
      <c r="BT11" s="30" t="n"/>
      <c r="BU11" s="30" t="n"/>
      <c r="BV11" s="30" t="n"/>
    </row>
    <row r="12" hidden="1" outlineLevel="1" customFormat="1" s="474">
      <c r="A12" s="22" t="inlineStr">
        <is>
          <t>Gifts</t>
        </is>
      </c>
      <c r="B12" s="23" t="n"/>
      <c r="C12" s="24" t="inlineStr">
        <is>
          <t xml:space="preserve">Estim. Mensal </t>
        </is>
      </c>
      <c r="D12" s="24" t="inlineStr">
        <is>
          <t>Vendas Lojinha</t>
        </is>
      </c>
      <c r="E12" s="25" t="n"/>
      <c r="F12" s="26" t="n"/>
      <c r="G12" s="415" t="n"/>
      <c r="H12" s="232" t="n">
        <v>519.3</v>
      </c>
      <c r="I12" s="27" t="n"/>
      <c r="J12" s="28">
        <f>SUMIFS(Aut_Faturamento_Zig!$F:$F,Aut_Faturamento_Zig!$E:$E,"Gifts",Aut_Faturamento_Zig!$D:$D,DRE!H$4)+SUMIFS(Aut_Ajustes_Manuais!$G:$G,Aut_Ajustes_Manuais!$I:$I,DRE!H$4,Aut_Ajustes_Manuais!$F:$F,"Gifts")</f>
        <v/>
      </c>
      <c r="K12" s="232" t="n">
        <v>799</v>
      </c>
      <c r="L12" s="27" t="n"/>
      <c r="M12" s="28">
        <f>SUMIFS(Aut_Faturamento_Zig!$F:$F,Aut_Faturamento_Zig!$E:$E,"Gifts",Aut_Faturamento_Zig!$D:$D,DRE!K$4)+SUMIFS(Aut_Ajustes_Manuais!$G:$G,Aut_Ajustes_Manuais!$I:$I,DRE!K$4,Aut_Ajustes_Manuais!$F:$F,"Gifts")</f>
        <v/>
      </c>
      <c r="N12" s="232" t="n">
        <v>739</v>
      </c>
      <c r="O12" s="27" t="n"/>
      <c r="P12" s="28">
        <f>SUMIFS(Aut_Faturamento_Zig!$F:$F,Aut_Faturamento_Zig!$E:$E,"Gifts",Aut_Faturamento_Zig!$D:$D,DRE!N$4)+SUMIFS(Aut_Ajustes_Manuais!$G:$G,Aut_Ajustes_Manuais!$I:$I,DRE!N$4,Aut_Ajustes_Manuais!$F:$F,"Gifts")</f>
        <v/>
      </c>
      <c r="Q12" s="232" t="n">
        <v>219.6</v>
      </c>
      <c r="R12" s="27" t="n"/>
      <c r="S12" s="28">
        <f>SUMIFS(Aut_Faturamento_Zig!$F:$F,Aut_Faturamento_Zig!$E:$E,"Gifts",Aut_Faturamento_Zig!$D:$D,DRE!Q$4)+SUMIFS(Aut_Ajustes_Manuais!$G:$G,Aut_Ajustes_Manuais!$I:$I,DRE!Q$4,Aut_Ajustes_Manuais!$F:$F,"Gifts")</f>
        <v/>
      </c>
      <c r="T12" s="232" t="n">
        <v>689.6999999999999</v>
      </c>
      <c r="U12" s="27" t="n"/>
      <c r="V12" s="28">
        <f>SUMIFS(Aut_Faturamento_Zig!$F:$F,Aut_Faturamento_Zig!$E:$E,"Gifts",Aut_Faturamento_Zig!$D:$D,DRE!T$4)+SUMIFS(Aut_Ajustes_Manuais!$G:$G,Aut_Ajustes_Manuais!$I:$I,DRE!T$4,Aut_Ajustes_Manuais!$F:$F,"Gifts")</f>
        <v/>
      </c>
      <c r="W12" s="232" t="n">
        <v>200</v>
      </c>
      <c r="X12" s="27" t="n"/>
      <c r="Y12" s="28">
        <f>SUMIFS(Aut_Faturamento_Zig!$F:$F,Aut_Faturamento_Zig!$E:$E,"Gifts",Aut_Faturamento_Zig!$D:$D,DRE!W$4)+SUMIFS(Aut_Ajustes_Manuais!$G:$G,Aut_Ajustes_Manuais!$I:$I,DRE!W$4,Aut_Ajustes_Manuais!$F:$F,"Gifts")</f>
        <v/>
      </c>
      <c r="Z12" s="232" t="n">
        <v>29.9</v>
      </c>
      <c r="AA12" s="27" t="n"/>
      <c r="AB12" s="28">
        <f>SUMIFS(Aut_Faturamento_Zig!$F:$F,Aut_Faturamento_Zig!$E:$E,"Gifts",Aut_Faturamento_Zig!$D:$D,DRE!Z$4)+SUMIFS(Aut_Ajustes_Manuais!$G:$G,Aut_Ajustes_Manuais!$I:$I,DRE!Z$4,Aut_Ajustes_Manuais!$F:$F,"Gifts")</f>
        <v/>
      </c>
      <c r="AC12" s="232" t="n">
        <v>329.9</v>
      </c>
      <c r="AD12" s="27" t="n"/>
      <c r="AE12" s="28">
        <f>SUMIFS(Aut_Faturamento_Zig!$F:$F,Aut_Faturamento_Zig!$E:$E,"Gifts",Aut_Faturamento_Zig!$D:$D,DRE!AC$4)+SUMIFS(Aut_Ajustes_Manuais!$G:$G,Aut_Ajustes_Manuais!$I:$I,DRE!AC$4,Aut_Ajustes_Manuais!$F:$F,"Gifts")</f>
        <v/>
      </c>
      <c r="AF12" s="232" t="n">
        <v>59.8</v>
      </c>
      <c r="AG12" s="27" t="n"/>
      <c r="AH12" s="28">
        <f>SUMIFS(Aut_Faturamento_Zig!$F:$F,Aut_Faturamento_Zig!$E:$E,"Gifts",Aut_Faturamento_Zig!$D:$D,DRE!AF$4)+SUMIFS(Aut_Ajustes_Manuais!$G:$G,Aut_Ajustes_Manuais!$I:$I,DRE!AF$4,Aut_Ajustes_Manuais!$F:$F,"Gifts")</f>
        <v/>
      </c>
      <c r="AI12" s="232" t="n">
        <v>419.5</v>
      </c>
      <c r="AJ12" s="27" t="n"/>
      <c r="AK12" s="28">
        <f>SUMIFS(Aut_Faturamento_Zig!$F:$F,Aut_Faturamento_Zig!$E:$E,"Gifts",Aut_Faturamento_Zig!$D:$D,DRE!AI$4)+SUMIFS(Aut_Ajustes_Manuais!$G:$G,Aut_Ajustes_Manuais!$I:$I,DRE!AI$4,Aut_Ajustes_Manuais!$F:$F,"Gifts")</f>
        <v/>
      </c>
      <c r="AL12" s="232" t="n">
        <v>400</v>
      </c>
      <c r="AM12" s="27" t="n"/>
      <c r="AN12" s="28">
        <f>SUMIFS(Aut_Faturamento_Zig!$F:$F,Aut_Faturamento_Zig!$E:$E,"Gifts",Aut_Faturamento_Zig!$D:$D,DRE!AL$4)+SUMIFS(Aut_Ajustes_Manuais!$G:$G,Aut_Ajustes_Manuais!$I:$I,DRE!AL$4,Aut_Ajustes_Manuais!$F:$F,"Gifts")</f>
        <v/>
      </c>
      <c r="AO12" s="232" t="n">
        <v>229.9</v>
      </c>
      <c r="AP12" s="27" t="n"/>
      <c r="AQ12" s="28">
        <f>SUMIFS(Aut_Faturamento_Zig!$F:$F,Aut_Faturamento_Zig!$E:$E,"Gifts",Aut_Faturamento_Zig!$D:$D,DRE!AO$4)+SUMIFS(Aut_Ajustes_Manuais!$G:$G,Aut_Ajustes_Manuais!$I:$I,DRE!AO$4,Aut_Ajustes_Manuais!$F:$F,"Gifts")</f>
        <v/>
      </c>
      <c r="AR12" s="232">
        <f>SUMIFS($H12:$AO12,$H$5:$AO$5,"&lt;"&amp;MONTH(TODAY()),$H$6:$AO$6,"REAL 25")</f>
        <v/>
      </c>
      <c r="AS12" s="27">
        <f>SUMIFS($I12:$AP12,$I$5:$AP$5,"&lt;"&amp;MONTH(TODAY()),$I$6:$AP$6,"ORÇADO ")</f>
        <v/>
      </c>
      <c r="AT12" s="28">
        <f>SUMIFS($J12:$AQ12,$J$5:$AQ$5,"&lt;"&amp;MONTH(TODAY()),$J$6:$AQ$6,"REAL 26")</f>
        <v/>
      </c>
      <c r="AU12" s="232">
        <f>SUM(H12,K12,N12,Q12,T12,W12,Z12,AC12,AF12,AI12,AL12,AO12)</f>
        <v/>
      </c>
      <c r="AV12" s="27">
        <f>SUM(I12,L12,O12,R12,U12,X12,AA12,AD12,AG12,AJ12,AM12,AP12)</f>
        <v/>
      </c>
      <c r="AW12" s="28">
        <f>SUM(J12,M12,P12,S12,V12,Y12,AB12,AE12,AH12,AK12,AN12,AQ12)</f>
        <v/>
      </c>
      <c r="AX12" s="232">
        <f>SUM(H12,K12,N12)</f>
        <v/>
      </c>
      <c r="AY12" s="27">
        <f>SUM(I12,L12,O12)</f>
        <v/>
      </c>
      <c r="AZ12" s="28">
        <f>SUM(J12,M12,P12)</f>
        <v/>
      </c>
      <c r="BA12" s="232">
        <f>SUM(Q12,T12,W12)</f>
        <v/>
      </c>
      <c r="BB12" s="27">
        <f>SUM(R12,U12,X12)</f>
        <v/>
      </c>
      <c r="BC12" s="28">
        <f>SUM(S12,V12,Y12)</f>
        <v/>
      </c>
      <c r="BD12" s="232">
        <f>SUM(Z12,AC12,AF12)</f>
        <v/>
      </c>
      <c r="BE12" s="27">
        <f>SUM(AA12,AD12,AG12)</f>
        <v/>
      </c>
      <c r="BF12" s="28">
        <f>SUM(AB12,AE12,AH12)</f>
        <v/>
      </c>
      <c r="BG12" s="232">
        <f>SUM(AI12,AL12,AO12)</f>
        <v/>
      </c>
      <c r="BH12" s="27">
        <f>SUM(AJ12,AM12,AP12)</f>
        <v/>
      </c>
      <c r="BI12" s="28">
        <f>SUM(AK12,AN12,AQ12)</f>
        <v/>
      </c>
      <c r="BJ12" s="453" t="n"/>
      <c r="BK12" s="451">
        <f>SUM(I12,L12,O12,R12,U12,X12,AA12,AD12,AG12,AJ12,AM12,AP12)</f>
        <v/>
      </c>
      <c r="BL12" s="451">
        <f>BK12-AV12</f>
        <v/>
      </c>
      <c r="BM12" s="451">
        <f>SUM(J12,M12,P12,S12,V12)</f>
        <v/>
      </c>
      <c r="BN12" s="451">
        <f>BM12-AT12</f>
        <v/>
      </c>
    </row>
    <row r="13" hidden="1" outlineLevel="1" customFormat="1" s="474">
      <c r="A13" s="22" t="inlineStr">
        <is>
          <t>Serviço</t>
        </is>
      </c>
      <c r="B13" s="23" t="n"/>
      <c r="C13" s="24" t="inlineStr">
        <is>
          <t xml:space="preserve">Estim. Mensal </t>
        </is>
      </c>
      <c r="D13" s="24" t="inlineStr">
        <is>
          <t xml:space="preserve">Gorjeta Fórmula </t>
        </is>
      </c>
      <c r="E13" s="25" t="inlineStr">
        <is>
          <t>13% sobre A&amp;B&amp;C</t>
        </is>
      </c>
      <c r="F13" s="26" t="n"/>
      <c r="G13" s="415" t="n"/>
      <c r="H13" s="232" t="n">
        <v>26341.89</v>
      </c>
      <c r="I13" s="27" t="n">
        <v>18045.202848</v>
      </c>
      <c r="J13" s="28">
        <f>SUMIFS(Aut_Faturamento_Zig!$F:$F,Aut_Faturamento_Zig!$E:$E,"Serviço",Aut_Faturamento_Zig!$D:$D,DRE!H$4)+SUMIFS(Aut_Ajustes_Manuais!$G:$G,Aut_Ajustes_Manuais!$I:$I,DRE!H$4,Aut_Ajustes_Manuais!$F:$F,"Serviço")</f>
        <v/>
      </c>
      <c r="K13" s="232" t="n">
        <v>23970.46</v>
      </c>
      <c r="L13" s="27" t="n">
        <v>26625.257064</v>
      </c>
      <c r="M13" s="28">
        <f>SUMIFS(Aut_Faturamento_Zig!$F:$F,Aut_Faturamento_Zig!$E:$E,"Serviço",Aut_Faturamento_Zig!$D:$D,DRE!K$4)+SUMIFS(Aut_Ajustes_Manuais!$G:$G,Aut_Ajustes_Manuais!$I:$I,DRE!K$4,Aut_Ajustes_Manuais!$F:$F,"Serviço")</f>
        <v/>
      </c>
      <c r="N13" s="232" t="n">
        <v>24678.16</v>
      </c>
      <c r="O13" s="27" t="n">
        <v>28592.73375839999</v>
      </c>
      <c r="P13" s="28">
        <f>SUMIFS(Aut_Faturamento_Zig!$F:$F,Aut_Faturamento_Zig!$E:$E,"Serviço",Aut_Faturamento_Zig!$D:$D,DRE!N$4)+SUMIFS(Aut_Ajustes_Manuais!$G:$G,Aut_Ajustes_Manuais!$I:$I,DRE!N$4,Aut_Ajustes_Manuais!$F:$F,"Serviço")</f>
        <v/>
      </c>
      <c r="Q13" s="232" t="n">
        <v>34261.96</v>
      </c>
      <c r="R13" s="27" t="n">
        <v>36160.51824</v>
      </c>
      <c r="S13" s="28">
        <f>SUMIFS(Aut_Faturamento_Zig!$F:$F,Aut_Faturamento_Zig!$E:$E,"Serviço",Aut_Faturamento_Zig!$D:$D,DRE!Q$4)+SUMIFS(Aut_Ajustes_Manuais!$G:$G,Aut_Ajustes_Manuais!$I:$I,DRE!Q$4,Aut_Ajustes_Manuais!$F:$F,"Serviço")</f>
        <v/>
      </c>
      <c r="T13" s="232" t="n">
        <v>35268.08</v>
      </c>
      <c r="U13" s="27" t="n">
        <v>41823.3948048</v>
      </c>
      <c r="V13" s="28">
        <f>SUMIFS(Aut_Faturamento_Zig!$F:$F,Aut_Faturamento_Zig!$E:$E,"Serviço",Aut_Faturamento_Zig!$D:$D,DRE!T$4)+SUMIFS(Aut_Ajustes_Manuais!$G:$G,Aut_Ajustes_Manuais!$I:$I,DRE!T$4,Aut_Ajustes_Manuais!$F:$F,"Serviço")</f>
        <v/>
      </c>
      <c r="W13" s="232" t="n">
        <v>33573.74</v>
      </c>
      <c r="X13" s="27" t="n">
        <v>32753.25002879999</v>
      </c>
      <c r="Y13" s="28">
        <f>SUMIFS(Aut_Faturamento_Zig!$F:$F,Aut_Faturamento_Zig!$E:$E,"Serviço",Aut_Faturamento_Zig!$D:$D,DRE!W$4)+SUMIFS(Aut_Ajustes_Manuais!$G:$G,Aut_Ajustes_Manuais!$I:$I,DRE!W$4,Aut_Ajustes_Manuais!$F:$F,"Serviço")</f>
        <v/>
      </c>
      <c r="Z13" s="232" t="n">
        <v>30009.85</v>
      </c>
      <c r="AA13" s="27" t="n">
        <v>34600.7790072</v>
      </c>
      <c r="AB13" s="28">
        <f>SUMIFS(Aut_Faturamento_Zig!$F:$F,Aut_Faturamento_Zig!$E:$E,"Serviço",Aut_Faturamento_Zig!$D:$D,DRE!Z$4)+SUMIFS(Aut_Ajustes_Manuais!$G:$G,Aut_Ajustes_Manuais!$I:$I,DRE!Z$4,Aut_Ajustes_Manuais!$F:$F,"Serviço")</f>
        <v/>
      </c>
      <c r="AC13" s="232" t="n">
        <v>36870.21</v>
      </c>
      <c r="AD13" s="27" t="n">
        <v>37543.5528552</v>
      </c>
      <c r="AE13" s="28">
        <f>SUMIFS(Aut_Faturamento_Zig!$F:$F,Aut_Faturamento_Zig!$E:$E,"Serviço",Aut_Faturamento_Zig!$D:$D,DRE!AC$4)+SUMIFS(Aut_Ajustes_Manuais!$G:$G,Aut_Ajustes_Manuais!$I:$I,DRE!AC$4,Aut_Ajustes_Manuais!$F:$F,"Serviço")</f>
        <v/>
      </c>
      <c r="AF13" s="232" t="n">
        <v>30104.53</v>
      </c>
      <c r="AG13" s="27" t="n">
        <v>35482.007232</v>
      </c>
      <c r="AH13" s="28">
        <f>SUMIFS(Aut_Faturamento_Zig!$F:$F,Aut_Faturamento_Zig!$E:$E,"Serviço",Aut_Faturamento_Zig!$D:$D,DRE!AF$4)+SUMIFS(Aut_Ajustes_Manuais!$G:$G,Aut_Ajustes_Manuais!$I:$I,DRE!AF$4,Aut_Ajustes_Manuais!$F:$F,"Serviço")</f>
        <v/>
      </c>
      <c r="AI13" s="232" t="n">
        <v>31079.77</v>
      </c>
      <c r="AJ13" s="27" t="n">
        <v>36305.17654679999</v>
      </c>
      <c r="AK13" s="28">
        <f>SUMIFS(Aut_Faturamento_Zig!$F:$F,Aut_Faturamento_Zig!$E:$E,"Serviço",Aut_Faturamento_Zig!$D:$D,DRE!AI$4)+SUMIFS(Aut_Ajustes_Manuais!$G:$G,Aut_Ajustes_Manuais!$I:$I,DRE!AI$4,Aut_Ajustes_Manuais!$F:$F,"Serviço")</f>
        <v/>
      </c>
      <c r="AL13" s="232" t="n">
        <v>34802.27</v>
      </c>
      <c r="AM13" s="27" t="n">
        <v>33440.5030176</v>
      </c>
      <c r="AN13" s="28">
        <f>SUMIFS(Aut_Faturamento_Zig!$F:$F,Aut_Faturamento_Zig!$E:$E,"Serviço",Aut_Faturamento_Zig!$D:$D,DRE!AL$4)+SUMIFS(Aut_Ajustes_Manuais!$G:$G,Aut_Ajustes_Manuais!$I:$I,DRE!AL$4,Aut_Ajustes_Manuais!$F:$F,"Serviço")</f>
        <v/>
      </c>
      <c r="AO13" s="232" t="n">
        <v>21144.09</v>
      </c>
      <c r="AP13" s="27" t="n">
        <v>24586.1703108</v>
      </c>
      <c r="AQ13" s="28">
        <f>SUMIFS(Aut_Faturamento_Zig!$F:$F,Aut_Faturamento_Zig!$E:$E,"Serviço",Aut_Faturamento_Zig!$D:$D,DRE!AO$4)+SUMIFS(Aut_Ajustes_Manuais!$G:$G,Aut_Ajustes_Manuais!$I:$I,DRE!AO$4,Aut_Ajustes_Manuais!$F:$F,"Serviço")</f>
        <v/>
      </c>
      <c r="AR13" s="232">
        <f>SUMIFS($H13:$AO13,$H$5:$AO$5,"&lt;"&amp;MONTH(TODAY()),$H$6:$AO$6,"REAL 25")</f>
        <v/>
      </c>
      <c r="AS13" s="27">
        <f>SUMIFS($I13:$AP13,$I$5:$AP$5,"&lt;"&amp;MONTH(TODAY()),$I$6:$AP$6,"ORÇADO ")</f>
        <v/>
      </c>
      <c r="AT13" s="28">
        <f>SUMIFS($J13:$AQ13,$J$5:$AQ$5,"&lt;"&amp;MONTH(TODAY()),$J$6:$AQ$6,"REAL 26")</f>
        <v/>
      </c>
      <c r="AU13" s="232">
        <f>SUM(H13,K13,N13,Q13,T13,W13,Z13,AC13,AF13,AI13,AL13,AO13)</f>
        <v/>
      </c>
      <c r="AV13" s="27">
        <f>SUM(I13,L13,O13,R13,U13,X13,AA13,AD13,AG13,AJ13,AM13,AP13)</f>
        <v/>
      </c>
      <c r="AW13" s="28">
        <f>SUM(J13,M13,P13,S13,V13,Y13,AB13,AE13,AH13,AK13,AN13,AQ13)</f>
        <v/>
      </c>
      <c r="AX13" s="232">
        <f>SUM(H13,K13,N13)</f>
        <v/>
      </c>
      <c r="AY13" s="27">
        <f>SUM(I13,L13,O13)</f>
        <v/>
      </c>
      <c r="AZ13" s="28">
        <f>SUM(J13,M13,P13)</f>
        <v/>
      </c>
      <c r="BA13" s="232">
        <f>SUM(Q13,T13,W13)</f>
        <v/>
      </c>
      <c r="BB13" s="27">
        <f>SUM(R13,U13,X13)</f>
        <v/>
      </c>
      <c r="BC13" s="28">
        <f>SUM(S13,V13,Y13)</f>
        <v/>
      </c>
      <c r="BD13" s="232">
        <f>SUM(Z13,AC13,AF13)</f>
        <v/>
      </c>
      <c r="BE13" s="27">
        <f>SUM(AA13,AD13,AG13)</f>
        <v/>
      </c>
      <c r="BF13" s="28">
        <f>SUM(AB13,AE13,AH13)</f>
        <v/>
      </c>
      <c r="BG13" s="232">
        <f>SUM(AI13,AL13,AO13)</f>
        <v/>
      </c>
      <c r="BH13" s="27">
        <f>SUM(AJ13,AM13,AP13)</f>
        <v/>
      </c>
      <c r="BI13" s="28">
        <f>SUM(AK13,AN13,AQ13)</f>
        <v/>
      </c>
      <c r="BJ13" s="453" t="n"/>
      <c r="BK13" s="451">
        <f>SUM(I13,L13,O13,R13,U13,X13,AA13,AD13,AG13,AJ13,AM13,AP13)</f>
        <v/>
      </c>
      <c r="BL13" s="451">
        <f>BK13-AV13</f>
        <v/>
      </c>
      <c r="BM13" s="451">
        <f>SUM(J13,M13,P13,S13,V13)</f>
        <v/>
      </c>
      <c r="BN13" s="451">
        <f>BM13-AT13</f>
        <v/>
      </c>
    </row>
    <row r="14" hidden="1" outlineLevel="1" customFormat="1" s="474">
      <c r="A14" s="22" t="inlineStr">
        <is>
          <t>Eventos A&amp;B</t>
        </is>
      </c>
      <c r="B14" s="23" t="n"/>
      <c r="C14" s="24" t="inlineStr">
        <is>
          <t xml:space="preserve">Estim. Mensal </t>
        </is>
      </c>
      <c r="D14" s="24" t="inlineStr">
        <is>
          <t>Preencher base de Eventos</t>
        </is>
      </c>
      <c r="E14" s="25" t="n"/>
      <c r="F14" s="26" t="n"/>
      <c r="G14" s="415" t="n"/>
      <c r="H14" s="232" t="n">
        <v>0</v>
      </c>
      <c r="I14" s="27" t="n">
        <v>32500</v>
      </c>
      <c r="J14" s="28">
        <f>SUMIFS(BD_Eventos_Novo!$J:$J,BD_Eventos_Novo!$AB:$AB,DRE!H$4)+SUMIFS(BD_Eventos_Novo!$K:$K,BD_Eventos_Novo!$AB:$AB,DRE!H$4)+SUMIFS(Aut_Ajustes_Manuais!$G:$G,Aut_Ajustes_Manuais!$I:$I,DRE!H$4,Aut_Ajustes_Manuais!$F:$F,"Eventos A&amp;B")</f>
        <v/>
      </c>
      <c r="K14" s="232" t="n">
        <v>0</v>
      </c>
      <c r="L14" s="27" t="n">
        <v>32500</v>
      </c>
      <c r="M14" s="28">
        <f>SUMIFS(BD_Eventos_Novo!$J:$J,BD_Eventos_Novo!$AB:$AB,DRE!K$4)+SUMIFS(BD_Eventos_Novo!$K:$K,BD_Eventos_Novo!$AB:$AB,DRE!K$4)+SUMIFS(Aut_Ajustes_Manuais!$G:$G,Aut_Ajustes_Manuais!$I:$I,DRE!K$4,Aut_Ajustes_Manuais!$F:$F,"Eventos A&amp;B")</f>
        <v/>
      </c>
      <c r="N14" s="232" t="n">
        <v>0</v>
      </c>
      <c r="O14" s="27" t="n">
        <v>32500</v>
      </c>
      <c r="P14" s="28">
        <f>SUMIFS(BD_Eventos_Novo!$J:$J,BD_Eventos_Novo!$AB:$AB,DRE!N$4)+SUMIFS(BD_Eventos_Novo!$K:$K,BD_Eventos_Novo!$AB:$AB,DRE!N$4)+SUMIFS(Aut_Ajustes_Manuais!$G:$G,Aut_Ajustes_Manuais!$I:$I,DRE!N$4,Aut_Ajustes_Manuais!$F:$F,"Eventos A&amp;B")</f>
        <v/>
      </c>
      <c r="Q14" s="232" t="n">
        <v>18270</v>
      </c>
      <c r="R14" s="27" t="n">
        <v>28762.5</v>
      </c>
      <c r="S14" s="28">
        <f>SUMIFS(BD_Eventos_Novo!$J:$J,BD_Eventos_Novo!$AB:$AB,DRE!Q$4)+SUMIFS(BD_Eventos_Novo!$K:$K,BD_Eventos_Novo!$AB:$AB,DRE!Q$4)+SUMIFS(Aut_Ajustes_Manuais!$G:$G,Aut_Ajustes_Manuais!$I:$I,DRE!Q$4,Aut_Ajustes_Manuais!$F:$F,"Eventos A&amp;B")</f>
        <v/>
      </c>
      <c r="T14" s="232" t="n">
        <v>0</v>
      </c>
      <c r="U14" s="27" t="n">
        <v>33169.5</v>
      </c>
      <c r="V14" s="28">
        <f>SUMIFS(BD_Eventos_Novo!$J:$J,BD_Eventos_Novo!$AB:$AB,DRE!T$4)+SUMIFS(BD_Eventos_Novo!$K:$K,BD_Eventos_Novo!$AB:$AB,DRE!T$4)+SUMIFS(Aut_Ajustes_Manuais!$G:$G,Aut_Ajustes_Manuais!$I:$I,DRE!T$4,Aut_Ajustes_Manuais!$F:$F,"Eventos A&amp;B")</f>
        <v/>
      </c>
      <c r="W14" s="232" t="n">
        <v>5011.2</v>
      </c>
      <c r="X14" s="27" t="n">
        <v>38301.25</v>
      </c>
      <c r="Y14" s="28">
        <f>SUMIFS(BD_Eventos_Novo!$J:$J,BD_Eventos_Novo!$AB:$AB,DRE!W$4)+SUMIFS(BD_Eventos_Novo!$K:$K,BD_Eventos_Novo!$AB:$AB,DRE!W$4)+SUMIFS(Aut_Ajustes_Manuais!$G:$G,Aut_Ajustes_Manuais!$I:$I,DRE!W$4,Aut_Ajustes_Manuais!$F:$F,"Eventos A&amp;B")</f>
        <v/>
      </c>
      <c r="Z14" s="232" t="n">
        <v>0</v>
      </c>
      <c r="AA14" s="27" t="n">
        <v>39601.25</v>
      </c>
      <c r="AB14" s="28">
        <f>SUMIFS(BD_Eventos_Novo!$J:$J,BD_Eventos_Novo!$AB:$AB,DRE!Z$4)+SUMIFS(BD_Eventos_Novo!$K:$K,BD_Eventos_Novo!$AB:$AB,DRE!Z$4)+SUMIFS(Aut_Ajustes_Manuais!$G:$G,Aut_Ajustes_Manuais!$I:$I,DRE!Z$4,Aut_Ajustes_Manuais!$F:$F,"Eventos A&amp;B")</f>
        <v/>
      </c>
      <c r="AC14" s="232" t="n">
        <v>0</v>
      </c>
      <c r="AD14" s="27" t="n">
        <v>32708.8125</v>
      </c>
      <c r="AE14" s="28">
        <f>SUMIFS(BD_Eventos_Novo!$J:$J,BD_Eventos_Novo!$AB:$AB,DRE!AC$4)+SUMIFS(BD_Eventos_Novo!$K:$K,BD_Eventos_Novo!$AB:$AB,DRE!AC$4)+SUMIFS(Aut_Ajustes_Manuais!$G:$G,Aut_Ajustes_Manuais!$I:$I,DRE!AC$4,Aut_Ajustes_Manuais!$F:$F,"Eventos A&amp;B")</f>
        <v/>
      </c>
      <c r="AF14" s="232" t="n">
        <v>108003</v>
      </c>
      <c r="AG14" s="27" t="n">
        <v>102770.525</v>
      </c>
      <c r="AH14" s="28">
        <f>SUMIFS(BD_Eventos_Novo!$J:$J,BD_Eventos_Novo!$AB:$AB,DRE!AF$4)+SUMIFS(BD_Eventos_Novo!$K:$K,BD_Eventos_Novo!$AB:$AB,DRE!AF$4)+SUMIFS(Aut_Ajustes_Manuais!$G:$G,Aut_Ajustes_Manuais!$I:$I,DRE!AF$4,Aut_Ajustes_Manuais!$F:$F,"Eventos A&amp;B")</f>
        <v/>
      </c>
      <c r="AI14" s="232" t="n">
        <v>0</v>
      </c>
      <c r="AJ14" s="27" t="n">
        <v>35401.925</v>
      </c>
      <c r="AK14" s="28">
        <f>SUMIFS(BD_Eventos_Novo!$J:$J,BD_Eventos_Novo!$AB:$AB,DRE!AI$4)+SUMIFS(BD_Eventos_Novo!$K:$K,BD_Eventos_Novo!$AB:$AB,DRE!AI$4)+SUMIFS(Aut_Ajustes_Manuais!$G:$G,Aut_Ajustes_Manuais!$I:$I,DRE!AI$4,Aut_Ajustes_Manuais!$F:$F,"Eventos A&amp;B")</f>
        <v/>
      </c>
      <c r="AL14" s="232" t="n">
        <v>0</v>
      </c>
      <c r="AM14" s="27" t="n">
        <v>58840.925</v>
      </c>
      <c r="AN14" s="28">
        <f>SUMIFS(BD_Eventos_Novo!$J:$J,BD_Eventos_Novo!$AB:$AB,DRE!AL$4)+SUMIFS(BD_Eventos_Novo!$K:$K,BD_Eventos_Novo!$AB:$AB,DRE!AL$4)+SUMIFS(Aut_Ajustes_Manuais!$G:$G,Aut_Ajustes_Manuais!$I:$I,DRE!AL$4,Aut_Ajustes_Manuais!$F:$F,"Eventos A&amp;B")</f>
        <v/>
      </c>
      <c r="AO14" s="232" t="n">
        <v>270417</v>
      </c>
      <c r="AP14" s="27" t="n">
        <v>84500</v>
      </c>
      <c r="AQ14" s="28">
        <f>SUMIFS(BD_Eventos_Novo!$J:$J,BD_Eventos_Novo!$AB:$AB,DRE!AO$4)+SUMIFS(BD_Eventos_Novo!$K:$K,BD_Eventos_Novo!$AB:$AB,DRE!AO$4)+SUMIFS(Aut_Ajustes_Manuais!$G:$G,Aut_Ajustes_Manuais!$I:$I,DRE!AO$4,Aut_Ajustes_Manuais!$F:$F,"Eventos A&amp;B")</f>
        <v/>
      </c>
      <c r="AR14" s="232">
        <f>SUMIFS($H14:$AO14,$H$5:$AO$5,"&lt;"&amp;MONTH(TODAY()),$H$6:$AO$6,"REAL 25")</f>
        <v/>
      </c>
      <c r="AS14" s="27">
        <f>SUMIFS($I14:$AP14,$I$5:$AP$5,"&lt;"&amp;MONTH(TODAY()),$I$6:$AP$6,"ORÇADO ")</f>
        <v/>
      </c>
      <c r="AT14" s="28">
        <f>SUMIFS($J14:$AQ14,$J$5:$AQ$5,"&lt;"&amp;MONTH(TODAY()),$J$6:$AQ$6,"REAL 26")</f>
        <v/>
      </c>
      <c r="AU14" s="232">
        <f>SUM(H14,K14,N14,Q14,T14,W14,Z14,AC14,AF14,AI14,AL14,AO14)</f>
        <v/>
      </c>
      <c r="AV14" s="27">
        <f>SUM(I14,L14,O14,R14,U14,X14,AA14,AD14,AG14,AJ14,AM14,AP14)</f>
        <v/>
      </c>
      <c r="AW14" s="28">
        <f>SUM(J14,M14,P14,S14,V14,Y14,AB14,AE14,AH14,AK14,AN14,AQ14)</f>
        <v/>
      </c>
      <c r="AX14" s="232">
        <f>SUM(H14,K14,N14)</f>
        <v/>
      </c>
      <c r="AY14" s="27">
        <f>SUM(I14,L14,O14)</f>
        <v/>
      </c>
      <c r="AZ14" s="28">
        <f>SUM(J14,M14,P14)</f>
        <v/>
      </c>
      <c r="BA14" s="232">
        <f>SUM(Q14,T14,W14)</f>
        <v/>
      </c>
      <c r="BB14" s="27">
        <f>SUM(R14,U14,X14)</f>
        <v/>
      </c>
      <c r="BC14" s="28">
        <f>SUM(S14,V14,Y14)</f>
        <v/>
      </c>
      <c r="BD14" s="232">
        <f>SUM(Z14,AC14,AF14)</f>
        <v/>
      </c>
      <c r="BE14" s="27">
        <f>SUM(AA14,AD14,AG14)</f>
        <v/>
      </c>
      <c r="BF14" s="28">
        <f>SUM(AB14,AE14,AH14)</f>
        <v/>
      </c>
      <c r="BG14" s="232">
        <f>SUM(AI14,AL14,AO14)</f>
        <v/>
      </c>
      <c r="BH14" s="27">
        <f>SUM(AJ14,AM14,AP14)</f>
        <v/>
      </c>
      <c r="BI14" s="28">
        <f>SUM(AK14,AN14,AQ14)</f>
        <v/>
      </c>
      <c r="BJ14" s="453" t="n"/>
      <c r="BK14" s="451">
        <f>SUM(I14,L14,O14,R14,U14,X14,AA14,AD14,AG14,AJ14,AM14,AP14)</f>
        <v/>
      </c>
      <c r="BL14" s="451">
        <f>BK14-AV14</f>
        <v/>
      </c>
      <c r="BM14" s="451">
        <f>SUM(J14,M14,P14,S14,V14)</f>
        <v/>
      </c>
      <c r="BN14" s="451">
        <f>BM14-AT14</f>
        <v/>
      </c>
    </row>
    <row r="15" hidden="1" outlineLevel="1" customFormat="1" s="474">
      <c r="A15" s="22" t="inlineStr">
        <is>
          <t>Eventos Couvert</t>
        </is>
      </c>
      <c r="B15" s="23" t="n"/>
      <c r="C15" s="24" t="inlineStr">
        <is>
          <t xml:space="preserve">Estim. Mensal </t>
        </is>
      </c>
      <c r="D15" s="24" t="inlineStr">
        <is>
          <t>Preencher base de Eventos</t>
        </is>
      </c>
      <c r="E15" s="25" t="n"/>
      <c r="F15" s="26" t="n"/>
      <c r="G15" s="415" t="n"/>
      <c r="H15" s="232" t="n">
        <v>0</v>
      </c>
      <c r="I15" s="27" t="n">
        <v>2500</v>
      </c>
      <c r="J15" s="28">
        <f>SUMIFS(BD_Eventos_Novo!$M:$M,BD_Eventos_Novo!$AB:$AB,DRE!H$4)+SUMIFS(BD_Eventos_Novo!$N:$N,BD_Eventos_Novo!$AB:$AB,DRE!H$4)+SUMIFS(BD_Eventos_Novo!$O:$O,BD_Eventos_Novo!$AB:$AB,DRE!H$4)+SUMIFS(Aut_Ajustes_Manuais!$G:$G,Aut_Ajustes_Manuais!$I:$I,DRE!H$4,Aut_Ajustes_Manuais!$F:$F,"Eventos Couvert")</f>
        <v/>
      </c>
      <c r="K15" s="232" t="n">
        <v>0</v>
      </c>
      <c r="L15" s="27" t="n">
        <v>2500</v>
      </c>
      <c r="M15" s="28">
        <f>SUMIFS(BD_Eventos_Novo!$M:$M,BD_Eventos_Novo!$AB:$AB,DRE!K$4)+SUMIFS(BD_Eventos_Novo!$N:$N,BD_Eventos_Novo!$AB:$AB,DRE!K$4)+SUMIFS(BD_Eventos_Novo!$O:$O,BD_Eventos_Novo!$AB:$AB,DRE!K$4)+SUMIFS(Aut_Ajustes_Manuais!$G:$G,Aut_Ajustes_Manuais!$I:$I,DRE!K$4,Aut_Ajustes_Manuais!$F:$F,"Eventos Couvert")</f>
        <v/>
      </c>
      <c r="N15" s="232" t="n">
        <v>0</v>
      </c>
      <c r="O15" s="27" t="n">
        <v>2500</v>
      </c>
      <c r="P15" s="28">
        <f>SUMIFS(BD_Eventos_Novo!$M:$M,BD_Eventos_Novo!$AB:$AB,DRE!N$4)+SUMIFS(BD_Eventos_Novo!$N:$N,BD_Eventos_Novo!$AB:$AB,DRE!N$4)+SUMIFS(BD_Eventos_Novo!$O:$O,BD_Eventos_Novo!$AB:$AB,DRE!N$4)+SUMIFS(Aut_Ajustes_Manuais!$G:$G,Aut_Ajustes_Manuais!$I:$I,DRE!N$4,Aut_Ajustes_Manuais!$F:$F,"Eventos Couvert")</f>
        <v/>
      </c>
      <c r="Q15" s="232" t="n">
        <v>0</v>
      </c>
      <c r="R15" s="27" t="n">
        <v>2212.5</v>
      </c>
      <c r="S15" s="28">
        <f>SUMIFS(BD_Eventos_Novo!$M:$M,BD_Eventos_Novo!$AB:$AB,DRE!Q$4)+SUMIFS(BD_Eventos_Novo!$N:$N,BD_Eventos_Novo!$AB:$AB,DRE!Q$4)+SUMIFS(BD_Eventos_Novo!$O:$O,BD_Eventos_Novo!$AB:$AB,DRE!Q$4)+SUMIFS(Aut_Ajustes_Manuais!$G:$G,Aut_Ajustes_Manuais!$I:$I,DRE!Q$4,Aut_Ajustes_Manuais!$F:$F,"Eventos Couvert")</f>
        <v/>
      </c>
      <c r="T15" s="232" t="n">
        <v>0</v>
      </c>
      <c r="U15" s="27" t="n">
        <v>2551.5</v>
      </c>
      <c r="V15" s="28">
        <f>SUMIFS(BD_Eventos_Novo!$M:$M,BD_Eventos_Novo!$AB:$AB,DRE!T$4)+SUMIFS(BD_Eventos_Novo!$N:$N,BD_Eventos_Novo!$AB:$AB,DRE!T$4)+SUMIFS(BD_Eventos_Novo!$O:$O,BD_Eventos_Novo!$AB:$AB,DRE!T$4)+SUMIFS(Aut_Ajustes_Manuais!$G:$G,Aut_Ajustes_Manuais!$I:$I,DRE!T$4,Aut_Ajustes_Manuais!$F:$F,"Eventos Couvert")</f>
        <v/>
      </c>
      <c r="W15" s="232" t="n">
        <v>0</v>
      </c>
      <c r="X15" s="27" t="n">
        <v>2946.25</v>
      </c>
      <c r="Y15" s="28">
        <f>SUMIFS(BD_Eventos_Novo!$M:$M,BD_Eventos_Novo!$AB:$AB,DRE!W$4)+SUMIFS(BD_Eventos_Novo!$N:$N,BD_Eventos_Novo!$AB:$AB,DRE!W$4)+SUMIFS(BD_Eventos_Novo!$O:$O,BD_Eventos_Novo!$AB:$AB,DRE!W$4)+SUMIFS(Aut_Ajustes_Manuais!$G:$G,Aut_Ajustes_Manuais!$I:$I,DRE!W$4,Aut_Ajustes_Manuais!$F:$F,"Eventos Couvert")</f>
        <v/>
      </c>
      <c r="Z15" s="232" t="n">
        <v>0</v>
      </c>
      <c r="AA15" s="27" t="n">
        <v>3046.25</v>
      </c>
      <c r="AB15" s="28">
        <f>SUMIFS(BD_Eventos_Novo!$M:$M,BD_Eventos_Novo!$AB:$AB,DRE!Z$4)+SUMIFS(BD_Eventos_Novo!$N:$N,BD_Eventos_Novo!$AB:$AB,DRE!Z$4)+SUMIFS(BD_Eventos_Novo!$O:$O,BD_Eventos_Novo!$AB:$AB,DRE!Z$4)+SUMIFS(Aut_Ajustes_Manuais!$G:$G,Aut_Ajustes_Manuais!$I:$I,DRE!Z$4,Aut_Ajustes_Manuais!$F:$F,"Eventos Couvert")</f>
        <v/>
      </c>
      <c r="AC15" s="232" t="n">
        <v>0</v>
      </c>
      <c r="AD15" s="27" t="n">
        <v>2516.0625</v>
      </c>
      <c r="AE15" s="28">
        <f>SUMIFS(BD_Eventos_Novo!$M:$M,BD_Eventos_Novo!$AB:$AB,DRE!AC$4)+SUMIFS(BD_Eventos_Novo!$N:$N,BD_Eventos_Novo!$AB:$AB,DRE!AC$4)+SUMIFS(BD_Eventos_Novo!$O:$O,BD_Eventos_Novo!$AB:$AB,DRE!AC$4)+SUMIFS(Aut_Ajustes_Manuais!$G:$G,Aut_Ajustes_Manuais!$I:$I,DRE!AC$4,Aut_Ajustes_Manuais!$F:$F,"Eventos Couvert")</f>
        <v/>
      </c>
      <c r="AF15" s="232" t="n">
        <v>0</v>
      </c>
      <c r="AG15" s="27" t="n">
        <v>7905.425</v>
      </c>
      <c r="AH15" s="28">
        <f>SUMIFS(BD_Eventos_Novo!$M:$M,BD_Eventos_Novo!$AB:$AB,DRE!AF$4)+SUMIFS(BD_Eventos_Novo!$N:$N,BD_Eventos_Novo!$AB:$AB,DRE!AF$4)+SUMIFS(BD_Eventos_Novo!$O:$O,BD_Eventos_Novo!$AB:$AB,DRE!AF$4)+SUMIFS(Aut_Ajustes_Manuais!$G:$G,Aut_Ajustes_Manuais!$I:$I,DRE!AF$4,Aut_Ajustes_Manuais!$F:$F,"Eventos Couvert")</f>
        <v/>
      </c>
      <c r="AI15" s="232" t="n">
        <v>1100</v>
      </c>
      <c r="AJ15" s="27" t="n">
        <v>2723.225</v>
      </c>
      <c r="AK15" s="28">
        <f>SUMIFS(BD_Eventos_Novo!$M:$M,BD_Eventos_Novo!$AB:$AB,DRE!AI$4)+SUMIFS(BD_Eventos_Novo!$N:$N,BD_Eventos_Novo!$AB:$AB,DRE!AI$4)+SUMIFS(BD_Eventos_Novo!$O:$O,BD_Eventos_Novo!$AB:$AB,DRE!AI$4)+SUMIFS(Aut_Ajustes_Manuais!$G:$G,Aut_Ajustes_Manuais!$I:$I,DRE!AI$4,Aut_Ajustes_Manuais!$F:$F,"Eventos Couvert")</f>
        <v/>
      </c>
      <c r="AL15" s="232" t="n">
        <v>0</v>
      </c>
      <c r="AM15" s="27" t="n">
        <v>4526.225</v>
      </c>
      <c r="AN15" s="28">
        <f>SUMIFS(BD_Eventos_Novo!$M:$M,BD_Eventos_Novo!$AB:$AB,DRE!AL$4)+SUMIFS(BD_Eventos_Novo!$N:$N,BD_Eventos_Novo!$AB:$AB,DRE!AL$4)+SUMIFS(BD_Eventos_Novo!$O:$O,BD_Eventos_Novo!$AB:$AB,DRE!AL$4)+SUMIFS(Aut_Ajustes_Manuais!$G:$G,Aut_Ajustes_Manuais!$I:$I,DRE!AL$4,Aut_Ajustes_Manuais!$F:$F,"Eventos Couvert")</f>
        <v/>
      </c>
      <c r="AO15" s="232" t="n">
        <v>0</v>
      </c>
      <c r="AP15" s="27" t="n">
        <v>6500</v>
      </c>
      <c r="AQ15" s="28">
        <f>SUMIFS(BD_Eventos_Novo!$M:$M,BD_Eventos_Novo!$AB:$AB,DRE!AO$4)+SUMIFS(BD_Eventos_Novo!$N:$N,BD_Eventos_Novo!$AB:$AB,DRE!AO$4)+SUMIFS(BD_Eventos_Novo!$O:$O,BD_Eventos_Novo!$AB:$AB,DRE!AO$4)+SUMIFS(Aut_Ajustes_Manuais!$G:$G,Aut_Ajustes_Manuais!$I:$I,DRE!AO$4,Aut_Ajustes_Manuais!$F:$F,"Eventos Couvert")</f>
        <v/>
      </c>
      <c r="AR15" s="232">
        <f>SUMIFS($H15:$AO15,$H$5:$AO$5,"&lt;"&amp;MONTH(TODAY()),$H$6:$AO$6,"REAL 25")</f>
        <v/>
      </c>
      <c r="AS15" s="27">
        <f>SUMIFS($I15:$AP15,$I$5:$AP$5,"&lt;"&amp;MONTH(TODAY()),$I$6:$AP$6,"ORÇADO ")</f>
        <v/>
      </c>
      <c r="AT15" s="28">
        <f>SUMIFS($J15:$AQ15,$J$5:$AQ$5,"&lt;"&amp;MONTH(TODAY()),$J$6:$AQ$6,"REAL 26")</f>
        <v/>
      </c>
      <c r="AU15" s="232">
        <f>SUM(H15,K15,N15,Q15,T15,W15,Z15,AC15,AF15,AI15,AL15,AO15)</f>
        <v/>
      </c>
      <c r="AV15" s="27">
        <f>SUM(I15,L15,O15,R15,U15,X15,AA15,AD15,AG15,AJ15,AM15,AP15)</f>
        <v/>
      </c>
      <c r="AW15" s="28">
        <f>SUM(J15,M15,P15,S15,V15,Y15,AB15,AE15,AH15,AK15,AN15,AQ15)</f>
        <v/>
      </c>
      <c r="AX15" s="232">
        <f>SUM(H15,K15,N15)</f>
        <v/>
      </c>
      <c r="AY15" s="27">
        <f>SUM(I15,L15,O15)</f>
        <v/>
      </c>
      <c r="AZ15" s="28">
        <f>SUM(J15,M15,P15)</f>
        <v/>
      </c>
      <c r="BA15" s="232">
        <f>SUM(Q15,T15,W15)</f>
        <v/>
      </c>
      <c r="BB15" s="27">
        <f>SUM(R15,U15,X15)</f>
        <v/>
      </c>
      <c r="BC15" s="28">
        <f>SUM(S15,V15,Y15)</f>
        <v/>
      </c>
      <c r="BD15" s="232">
        <f>SUM(Z15,AC15,AF15)</f>
        <v/>
      </c>
      <c r="BE15" s="27">
        <f>SUM(AA15,AD15,AG15)</f>
        <v/>
      </c>
      <c r="BF15" s="28">
        <f>SUM(AB15,AE15,AH15)</f>
        <v/>
      </c>
      <c r="BG15" s="232">
        <f>SUM(AI15,AL15,AO15)</f>
        <v/>
      </c>
      <c r="BH15" s="27">
        <f>SUM(AJ15,AM15,AP15)</f>
        <v/>
      </c>
      <c r="BI15" s="28">
        <f>SUM(AK15,AN15,AQ15)</f>
        <v/>
      </c>
      <c r="BJ15" s="453" t="n"/>
      <c r="BK15" s="451">
        <f>SUM(I15,L15,O15,R15,U15,X15,AA15,AD15,AG15,AJ15,AM15,AP15)</f>
        <v/>
      </c>
      <c r="BL15" s="451">
        <f>BK15-AV15</f>
        <v/>
      </c>
      <c r="BM15" s="451">
        <f>SUM(J15,M15,P15,S15,V15)</f>
        <v/>
      </c>
      <c r="BN15" s="451">
        <f>BM15-AT15</f>
        <v/>
      </c>
    </row>
    <row r="16" hidden="1" outlineLevel="1" customFormat="1" s="474">
      <c r="A16" s="22" t="inlineStr">
        <is>
          <t>Eventos Locações</t>
        </is>
      </c>
      <c r="B16" s="23" t="n"/>
      <c r="C16" s="24" t="inlineStr">
        <is>
          <t xml:space="preserve">Estim. Mensal </t>
        </is>
      </c>
      <c r="D16" s="24" t="inlineStr">
        <is>
          <t>Preencher base de Eventos</t>
        </is>
      </c>
      <c r="E16" s="25" t="n"/>
      <c r="F16" s="26" t="n"/>
      <c r="G16" s="415" t="n"/>
      <c r="H16" s="232" t="n">
        <v>0</v>
      </c>
      <c r="I16" s="27" t="n">
        <v>15000</v>
      </c>
      <c r="J16" s="28">
        <f>SUMIFS(BD_Eventos_Novo!$L:$L,BD_Eventos_Novo!$AB:$AB,DRE!H$4)+SUMIFS(BD_Eventos_Novo!$P:$P,BD_Eventos_Novo!$AB:$AB,DRE!H$4)+SUMIFS(BD_Eventos_Novo!$Q:$Q,BD_Eventos_Novo!$AB:$AB,DRE!H$4)+SUMIFS(BD_Eventos_Novo!$R:$R,BD_Eventos_Novo!$AB:$AB,DRE!H$4)+SUMIFS(BD_Eventos_Novo!$S:$S,BD_Eventos_Novo!$AB:$AB,DRE!H$4)+SUMIFS(BD_Eventos_Novo!$T:$T,BD_Eventos_Novo!$AB:$AB,DRE!H$4)+SUMIFS(BD_Eventos_Novo!$U:$U,BD_Eventos_Novo!$AB:$AB,DRE!H$4)+SUMIFS(BD_Eventos_Novo!$V:$V,BD_Eventos_Novo!$AB:$AB,DRE!H$4)+SUMIFS(BD_Eventos_Novo!$W:$W,BD_Eventos_Novo!$AB:$AB,DRE!H$4)+SUMIFS(BD_Eventos_Novo!$X:$X,BD_Eventos_Novo!$AB:$AB,DRE!H$4)+SUMIFS(Aut_Ajustes_Manuais!$G:$G,Aut_Ajustes_Manuais!$I:$I,DRE!H$4,Aut_Ajustes_Manuais!$F:$F,"Eventos Locações")</f>
        <v/>
      </c>
      <c r="K16" s="232" t="n">
        <v>0</v>
      </c>
      <c r="L16" s="27" t="n">
        <v>15000</v>
      </c>
      <c r="M16" s="28">
        <f>SUMIFS(BD_Eventos_Novo!$L:$L,BD_Eventos_Novo!$AB:$AB,DRE!K$4)+SUMIFS(BD_Eventos_Novo!$P:$P,BD_Eventos_Novo!$AB:$AB,DRE!K$4)+SUMIFS(BD_Eventos_Novo!$Q:$Q,BD_Eventos_Novo!$AB:$AB,DRE!K$4)+SUMIFS(BD_Eventos_Novo!$R:$R,BD_Eventos_Novo!$AB:$AB,DRE!K$4)+SUMIFS(BD_Eventos_Novo!$S:$S,BD_Eventos_Novo!$AB:$AB,DRE!K$4)+SUMIFS(BD_Eventos_Novo!$T:$T,BD_Eventos_Novo!$AB:$AB,DRE!K$4)+SUMIFS(BD_Eventos_Novo!$U:$U,BD_Eventos_Novo!$AB:$AB,DRE!K$4)+SUMIFS(BD_Eventos_Novo!$V:$V,BD_Eventos_Novo!$AB:$AB,DRE!K$4)+SUMIFS(BD_Eventos_Novo!$W:$W,BD_Eventos_Novo!$AB:$AB,DRE!K$4)+SUMIFS(BD_Eventos_Novo!$X:$X,BD_Eventos_Novo!$AB:$AB,DRE!K$4)+SUMIFS(Aut_Ajustes_Manuais!$G:$G,Aut_Ajustes_Manuais!$I:$I,DRE!K$4,Aut_Ajustes_Manuais!$F:$F,"Eventos Locações")</f>
        <v/>
      </c>
      <c r="N16" s="232" t="n">
        <v>0</v>
      </c>
      <c r="O16" s="27" t="n">
        <v>15000</v>
      </c>
      <c r="P16" s="28">
        <f>SUMIFS(BD_Eventos_Novo!$L:$L,BD_Eventos_Novo!$AB:$AB,DRE!N$4)+SUMIFS(BD_Eventos_Novo!$P:$P,BD_Eventos_Novo!$AB:$AB,DRE!N$4)+SUMIFS(BD_Eventos_Novo!$Q:$Q,BD_Eventos_Novo!$AB:$AB,DRE!N$4)+SUMIFS(BD_Eventos_Novo!$R:$R,BD_Eventos_Novo!$AB:$AB,DRE!N$4)+SUMIFS(BD_Eventos_Novo!$S:$S,BD_Eventos_Novo!$AB:$AB,DRE!N$4)+SUMIFS(BD_Eventos_Novo!$T:$T,BD_Eventos_Novo!$AB:$AB,DRE!N$4)+SUMIFS(BD_Eventos_Novo!$U:$U,BD_Eventos_Novo!$AB:$AB,DRE!N$4)+SUMIFS(BD_Eventos_Novo!$V:$V,BD_Eventos_Novo!$AB:$AB,DRE!N$4)+SUMIFS(BD_Eventos_Novo!$W:$W,BD_Eventos_Novo!$AB:$AB,DRE!N$4)+SUMIFS(BD_Eventos_Novo!$X:$X,BD_Eventos_Novo!$AB:$AB,DRE!N$4)+SUMIFS(Aut_Ajustes_Manuais!$G:$G,Aut_Ajustes_Manuais!$I:$I,DRE!N$4,Aut_Ajustes_Manuais!$F:$F,"Eventos Locações")</f>
        <v/>
      </c>
      <c r="Q16" s="232" t="n">
        <v>11230</v>
      </c>
      <c r="R16" s="27" t="n">
        <v>13275</v>
      </c>
      <c r="S16" s="28">
        <f>SUMIFS(BD_Eventos_Novo!$L:$L,BD_Eventos_Novo!$AB:$AB,DRE!Q$4)+SUMIFS(BD_Eventos_Novo!$P:$P,BD_Eventos_Novo!$AB:$AB,DRE!Q$4)+SUMIFS(BD_Eventos_Novo!$Q:$Q,BD_Eventos_Novo!$AB:$AB,DRE!Q$4)+SUMIFS(BD_Eventos_Novo!$R:$R,BD_Eventos_Novo!$AB:$AB,DRE!Q$4)+SUMIFS(BD_Eventos_Novo!$S:$S,BD_Eventos_Novo!$AB:$AB,DRE!Q$4)+SUMIFS(BD_Eventos_Novo!$T:$T,BD_Eventos_Novo!$AB:$AB,DRE!Q$4)+SUMIFS(BD_Eventos_Novo!$U:$U,BD_Eventos_Novo!$AB:$AB,DRE!Q$4)+SUMIFS(BD_Eventos_Novo!$V:$V,BD_Eventos_Novo!$AB:$AB,DRE!Q$4)+SUMIFS(BD_Eventos_Novo!$W:$W,BD_Eventos_Novo!$AB:$AB,DRE!Q$4)+SUMIFS(BD_Eventos_Novo!$X:$X,BD_Eventos_Novo!$AB:$AB,DRE!Q$4)+SUMIFS(Aut_Ajustes_Manuais!$G:$G,Aut_Ajustes_Manuais!$I:$I,DRE!Q$4,Aut_Ajustes_Manuais!$F:$F,"Eventos Locações")</f>
        <v/>
      </c>
      <c r="T16" s="232" t="n">
        <v>4860</v>
      </c>
      <c r="U16" s="27" t="n">
        <v>15309</v>
      </c>
      <c r="V16" s="28">
        <f>SUMIFS(BD_Eventos_Novo!$L:$L,BD_Eventos_Novo!$AB:$AB,DRE!T$4)+SUMIFS(BD_Eventos_Novo!$P:$P,BD_Eventos_Novo!$AB:$AB,DRE!T$4)+SUMIFS(BD_Eventos_Novo!$Q:$Q,BD_Eventos_Novo!$AB:$AB,DRE!T$4)+SUMIFS(BD_Eventos_Novo!$R:$R,BD_Eventos_Novo!$AB:$AB,DRE!T$4)+SUMIFS(BD_Eventos_Novo!$S:$S,BD_Eventos_Novo!$AB:$AB,DRE!T$4)+SUMIFS(BD_Eventos_Novo!$T:$T,BD_Eventos_Novo!$AB:$AB,DRE!T$4)+SUMIFS(BD_Eventos_Novo!$U:$U,BD_Eventos_Novo!$AB:$AB,DRE!T$4)+SUMIFS(BD_Eventos_Novo!$V:$V,BD_Eventos_Novo!$AB:$AB,DRE!T$4)+SUMIFS(BD_Eventos_Novo!$W:$W,BD_Eventos_Novo!$AB:$AB,DRE!T$4)+SUMIFS(BD_Eventos_Novo!$X:$X,BD_Eventos_Novo!$AB:$AB,DRE!T$4)+SUMIFS(Aut_Ajustes_Manuais!$G:$G,Aut_Ajustes_Manuais!$I:$I,DRE!T$4,Aut_Ajustes_Manuais!$F:$F,"Eventos Locações")</f>
        <v/>
      </c>
      <c r="W16" s="232" t="n">
        <v>6773.8</v>
      </c>
      <c r="X16" s="27" t="n">
        <v>17677.5</v>
      </c>
      <c r="Y16" s="28">
        <f>SUMIFS(BD_Eventos_Novo!$L:$L,BD_Eventos_Novo!$AB:$AB,DRE!W$4)+SUMIFS(BD_Eventos_Novo!$P:$P,BD_Eventos_Novo!$AB:$AB,DRE!W$4)+SUMIFS(BD_Eventos_Novo!$Q:$Q,BD_Eventos_Novo!$AB:$AB,DRE!W$4)+SUMIFS(BD_Eventos_Novo!$R:$R,BD_Eventos_Novo!$AB:$AB,DRE!W$4)+SUMIFS(BD_Eventos_Novo!$S:$S,BD_Eventos_Novo!$AB:$AB,DRE!W$4)+SUMIFS(BD_Eventos_Novo!$T:$T,BD_Eventos_Novo!$AB:$AB,DRE!W$4)+SUMIFS(BD_Eventos_Novo!$U:$U,BD_Eventos_Novo!$AB:$AB,DRE!W$4)+SUMIFS(BD_Eventos_Novo!$V:$V,BD_Eventos_Novo!$AB:$AB,DRE!W$4)+SUMIFS(BD_Eventos_Novo!$W:$W,BD_Eventos_Novo!$AB:$AB,DRE!W$4)+SUMIFS(BD_Eventos_Novo!$X:$X,BD_Eventos_Novo!$AB:$AB,DRE!W$4)+SUMIFS(Aut_Ajustes_Manuais!$G:$G,Aut_Ajustes_Manuais!$I:$I,DRE!W$4,Aut_Ajustes_Manuais!$F:$F,"Eventos Locações")</f>
        <v/>
      </c>
      <c r="Z16" s="232" t="n">
        <v>12185</v>
      </c>
      <c r="AA16" s="27" t="n">
        <v>18277.5</v>
      </c>
      <c r="AB16" s="28">
        <f>SUMIFS(BD_Eventos_Novo!$L:$L,BD_Eventos_Novo!$AB:$AB,DRE!Z$4)+SUMIFS(BD_Eventos_Novo!$P:$P,BD_Eventos_Novo!$AB:$AB,DRE!Z$4)+SUMIFS(BD_Eventos_Novo!$Q:$Q,BD_Eventos_Novo!$AB:$AB,DRE!Z$4)+SUMIFS(BD_Eventos_Novo!$R:$R,BD_Eventos_Novo!$AB:$AB,DRE!Z$4)+SUMIFS(BD_Eventos_Novo!$S:$S,BD_Eventos_Novo!$AB:$AB,DRE!Z$4)+SUMIFS(BD_Eventos_Novo!$T:$T,BD_Eventos_Novo!$AB:$AB,DRE!Z$4)+SUMIFS(BD_Eventos_Novo!$U:$U,BD_Eventos_Novo!$AB:$AB,DRE!Z$4)+SUMIFS(BD_Eventos_Novo!$V:$V,BD_Eventos_Novo!$AB:$AB,DRE!Z$4)+SUMIFS(BD_Eventos_Novo!$W:$W,BD_Eventos_Novo!$AB:$AB,DRE!Z$4)+SUMIFS(BD_Eventos_Novo!$X:$X,BD_Eventos_Novo!$AB:$AB,DRE!Z$4)+SUMIFS(Aut_Ajustes_Manuais!$G:$G,Aut_Ajustes_Manuais!$I:$I,DRE!Z$4,Aut_Ajustes_Manuais!$F:$F,"Eventos Locações")</f>
        <v/>
      </c>
      <c r="AC16" s="232" t="n">
        <v>16431.5</v>
      </c>
      <c r="AD16" s="27" t="n">
        <v>15096.375</v>
      </c>
      <c r="AE16" s="28">
        <f>SUMIFS(BD_Eventos_Novo!$L:$L,BD_Eventos_Novo!$AB:$AB,DRE!AC$4)+SUMIFS(BD_Eventos_Novo!$P:$P,BD_Eventos_Novo!$AB:$AB,DRE!AC$4)+SUMIFS(BD_Eventos_Novo!$Q:$Q,BD_Eventos_Novo!$AB:$AB,DRE!AC$4)+SUMIFS(BD_Eventos_Novo!$R:$R,BD_Eventos_Novo!$AB:$AB,DRE!AC$4)+SUMIFS(BD_Eventos_Novo!$S:$S,BD_Eventos_Novo!$AB:$AB,DRE!AC$4)+SUMIFS(BD_Eventos_Novo!$T:$T,BD_Eventos_Novo!$AB:$AB,DRE!AC$4)+SUMIFS(BD_Eventos_Novo!$U:$U,BD_Eventos_Novo!$AB:$AB,DRE!AC$4)+SUMIFS(BD_Eventos_Novo!$V:$V,BD_Eventos_Novo!$AB:$AB,DRE!AC$4)+SUMIFS(BD_Eventos_Novo!$W:$W,BD_Eventos_Novo!$AB:$AB,DRE!AC$4)+SUMIFS(BD_Eventos_Novo!$X:$X,BD_Eventos_Novo!$AB:$AB,DRE!AC$4)+SUMIFS(Aut_Ajustes_Manuais!$G:$G,Aut_Ajustes_Manuais!$I:$I,DRE!AC$4,Aut_Ajustes_Manuais!$F:$F,"Eventos Locações")</f>
        <v/>
      </c>
      <c r="AF16" s="232" t="n">
        <v>50105.5</v>
      </c>
      <c r="AG16" s="27" t="n">
        <v>47432.55</v>
      </c>
      <c r="AH16" s="28">
        <f>SUMIFS(BD_Eventos_Novo!$L:$L,BD_Eventos_Novo!$AB:$AB,DRE!AF$4)+SUMIFS(BD_Eventos_Novo!$P:$P,BD_Eventos_Novo!$AB:$AB,DRE!AF$4)+SUMIFS(BD_Eventos_Novo!$Q:$Q,BD_Eventos_Novo!$AB:$AB,DRE!AF$4)+SUMIFS(BD_Eventos_Novo!$R:$R,BD_Eventos_Novo!$AB:$AB,DRE!AF$4)+SUMIFS(BD_Eventos_Novo!$S:$S,BD_Eventos_Novo!$AB:$AB,DRE!AF$4)+SUMIFS(BD_Eventos_Novo!$T:$T,BD_Eventos_Novo!$AB:$AB,DRE!AF$4)+SUMIFS(BD_Eventos_Novo!$U:$U,BD_Eventos_Novo!$AB:$AB,DRE!AF$4)+SUMIFS(BD_Eventos_Novo!$V:$V,BD_Eventos_Novo!$AB:$AB,DRE!AF$4)+SUMIFS(BD_Eventos_Novo!$W:$W,BD_Eventos_Novo!$AB:$AB,DRE!AF$4)+SUMIFS(BD_Eventos_Novo!$X:$X,BD_Eventos_Novo!$AB:$AB,DRE!AF$4)+SUMIFS(Aut_Ajustes_Manuais!$G:$G,Aut_Ajustes_Manuais!$I:$I,DRE!AF$4,Aut_Ajustes_Manuais!$F:$F,"Eventos Locações")</f>
        <v/>
      </c>
      <c r="AI16" s="232" t="n">
        <v>53364.5</v>
      </c>
      <c r="AJ16" s="27" t="n">
        <v>16339.35</v>
      </c>
      <c r="AK16" s="28">
        <f>SUMIFS(BD_Eventos_Novo!$L:$L,BD_Eventos_Novo!$AB:$AB,DRE!AI$4)+SUMIFS(BD_Eventos_Novo!$P:$P,BD_Eventos_Novo!$AB:$AB,DRE!AI$4)+SUMIFS(BD_Eventos_Novo!$Q:$Q,BD_Eventos_Novo!$AB:$AB,DRE!AI$4)+SUMIFS(BD_Eventos_Novo!$R:$R,BD_Eventos_Novo!$AB:$AB,DRE!AI$4)+SUMIFS(BD_Eventos_Novo!$S:$S,BD_Eventos_Novo!$AB:$AB,DRE!AI$4)+SUMIFS(BD_Eventos_Novo!$T:$T,BD_Eventos_Novo!$AB:$AB,DRE!AI$4)+SUMIFS(BD_Eventos_Novo!$U:$U,BD_Eventos_Novo!$AB:$AB,DRE!AI$4)+SUMIFS(BD_Eventos_Novo!$V:$V,BD_Eventos_Novo!$AB:$AB,DRE!AI$4)+SUMIFS(BD_Eventos_Novo!$W:$W,BD_Eventos_Novo!$AB:$AB,DRE!AI$4)+SUMIFS(BD_Eventos_Novo!$X:$X,BD_Eventos_Novo!$AB:$AB,DRE!AI$4)+SUMIFS(Aut_Ajustes_Manuais!$G:$G,Aut_Ajustes_Manuais!$I:$I,DRE!AI$4,Aut_Ajustes_Manuais!$F:$F,"Eventos Locações")</f>
        <v/>
      </c>
      <c r="AL16" s="232" t="n">
        <v>90524.5</v>
      </c>
      <c r="AM16" s="27" t="n">
        <v>27157.35</v>
      </c>
      <c r="AN16" s="28">
        <f>SUMIFS(BD_Eventos_Novo!$L:$L,BD_Eventos_Novo!$AB:$AB,DRE!AL$4)+SUMIFS(BD_Eventos_Novo!$P:$P,BD_Eventos_Novo!$AB:$AB,DRE!AL$4)+SUMIFS(BD_Eventos_Novo!$Q:$Q,BD_Eventos_Novo!$AB:$AB,DRE!AL$4)+SUMIFS(BD_Eventos_Novo!$R:$R,BD_Eventos_Novo!$AB:$AB,DRE!AL$4)+SUMIFS(BD_Eventos_Novo!$S:$S,BD_Eventos_Novo!$AB:$AB,DRE!AL$4)+SUMIFS(BD_Eventos_Novo!$T:$T,BD_Eventos_Novo!$AB:$AB,DRE!AL$4)+SUMIFS(BD_Eventos_Novo!$U:$U,BD_Eventos_Novo!$AB:$AB,DRE!AL$4)+SUMIFS(BD_Eventos_Novo!$V:$V,BD_Eventos_Novo!$AB:$AB,DRE!AL$4)+SUMIFS(BD_Eventos_Novo!$W:$W,BD_Eventos_Novo!$AB:$AB,DRE!AL$4)+SUMIFS(BD_Eventos_Novo!$X:$X,BD_Eventos_Novo!$AB:$AB,DRE!AL$4)+SUMIFS(Aut_Ajustes_Manuais!$G:$G,Aut_Ajustes_Manuais!$I:$I,DRE!AL$4,Aut_Ajustes_Manuais!$F:$F,"Eventos Locações")</f>
        <v/>
      </c>
      <c r="AO16" s="232" t="n">
        <v>92247.5</v>
      </c>
      <c r="AP16" s="27" t="n">
        <v>39000</v>
      </c>
      <c r="AQ16" s="28">
        <f>SUMIFS(BD_Eventos_Novo!$L:$L,BD_Eventos_Novo!$AB:$AB,DRE!AO$4)+SUMIFS(BD_Eventos_Novo!$P:$P,BD_Eventos_Novo!$AB:$AB,DRE!AO$4)+SUMIFS(BD_Eventos_Novo!$Q:$Q,BD_Eventos_Novo!$AB:$AB,DRE!AO$4)+SUMIFS(BD_Eventos_Novo!$R:$R,BD_Eventos_Novo!$AB:$AB,DRE!AO$4)+SUMIFS(BD_Eventos_Novo!$S:$S,BD_Eventos_Novo!$AB:$AB,DRE!AO$4)+SUMIFS(BD_Eventos_Novo!$T:$T,BD_Eventos_Novo!$AB:$AB,DRE!AO$4)+SUMIFS(BD_Eventos_Novo!$U:$U,BD_Eventos_Novo!$AB:$AB,DRE!AO$4)+SUMIFS(BD_Eventos_Novo!$V:$V,BD_Eventos_Novo!$AB:$AB,DRE!AO$4)+SUMIFS(BD_Eventos_Novo!$W:$W,BD_Eventos_Novo!$AB:$AB,DRE!AO$4)+SUMIFS(BD_Eventos_Novo!$X:$X,BD_Eventos_Novo!$AB:$AB,DRE!AO$4)+SUMIFS(Aut_Ajustes_Manuais!$G:$G,Aut_Ajustes_Manuais!$I:$I,DRE!AO$4,Aut_Ajustes_Manuais!$F:$F,"Eventos Locações")</f>
        <v/>
      </c>
      <c r="AR16" s="232">
        <f>SUMIFS($H16:$AO16,$H$5:$AO$5,"&lt;"&amp;MONTH(TODAY()),$H$6:$AO$6,"REAL 25")</f>
        <v/>
      </c>
      <c r="AS16" s="27">
        <f>SUMIFS($I16:$AP16,$I$5:$AP$5,"&lt;"&amp;MONTH(TODAY()),$I$6:$AP$6,"ORÇADO ")</f>
        <v/>
      </c>
      <c r="AT16" s="28">
        <f>SUMIFS($J16:$AQ16,$J$5:$AQ$5,"&lt;"&amp;MONTH(TODAY()),$J$6:$AQ$6,"REAL 26")</f>
        <v/>
      </c>
      <c r="AU16" s="232">
        <f>SUM(H16,K16,N16,Q16,T16,W16,Z16,AC16,AF16,AI16,AL16,AO16)</f>
        <v/>
      </c>
      <c r="AV16" s="27">
        <f>SUM(I16,L16,O16,R16,U16,X16,AA16,AD16,AG16,AJ16,AM16,AP16)</f>
        <v/>
      </c>
      <c r="AW16" s="28">
        <f>SUM(J16,M16,P16,S16,V16,Y16,AB16,AE16,AH16,AK16,AN16,AQ16)</f>
        <v/>
      </c>
      <c r="AX16" s="232">
        <f>SUM(H16,K16,N16)</f>
        <v/>
      </c>
      <c r="AY16" s="27">
        <f>SUM(I16,L16,O16)</f>
        <v/>
      </c>
      <c r="AZ16" s="28">
        <f>SUM(J16,M16,P16)</f>
        <v/>
      </c>
      <c r="BA16" s="232">
        <f>SUM(Q16,T16,W16)</f>
        <v/>
      </c>
      <c r="BB16" s="27">
        <f>SUM(R16,U16,X16)</f>
        <v/>
      </c>
      <c r="BC16" s="28">
        <f>SUM(S16,V16,Y16)</f>
        <v/>
      </c>
      <c r="BD16" s="232">
        <f>SUM(Z16,AC16,AF16)</f>
        <v/>
      </c>
      <c r="BE16" s="27">
        <f>SUM(AA16,AD16,AG16)</f>
        <v/>
      </c>
      <c r="BF16" s="28">
        <f>SUM(AB16,AE16,AH16)</f>
        <v/>
      </c>
      <c r="BG16" s="232">
        <f>SUM(AI16,AL16,AO16)</f>
        <v/>
      </c>
      <c r="BH16" s="27">
        <f>SUM(AJ16,AM16,AP16)</f>
        <v/>
      </c>
      <c r="BI16" s="28">
        <f>SUM(AK16,AN16,AQ16)</f>
        <v/>
      </c>
      <c r="BJ16" s="453" t="n"/>
      <c r="BK16" s="451">
        <f>SUM(I16,L16,O16,R16,U16,X16,AA16,AD16,AG16,AJ16,AM16,AP16)</f>
        <v/>
      </c>
      <c r="BL16" s="451">
        <f>BK16-AV16</f>
        <v/>
      </c>
      <c r="BM16" s="451">
        <f>SUM(J16,M16,P16,S16,V16)</f>
        <v/>
      </c>
      <c r="BN16" s="451">
        <f>BM16-AT16</f>
        <v/>
      </c>
    </row>
    <row r="17" hidden="1" outlineLevel="1" customFormat="1" s="474">
      <c r="A17" s="22" t="inlineStr">
        <is>
          <t>Eventos Rebate Fornecedores</t>
        </is>
      </c>
      <c r="B17" s="23" t="n"/>
      <c r="C17" s="24" t="inlineStr">
        <is>
          <t xml:space="preserve">Estim. Mensal </t>
        </is>
      </c>
      <c r="D17" s="31" t="inlineStr">
        <is>
          <t>Comissão sobre venda dos fornecedores homologados</t>
        </is>
      </c>
      <c r="E17" s="32" t="n"/>
      <c r="F17" s="26" t="n"/>
      <c r="G17" s="415" t="n"/>
      <c r="H17" s="232" t="n">
        <v>0</v>
      </c>
      <c r="I17" s="27" t="n"/>
      <c r="J17" s="28" t="n">
        <v>0</v>
      </c>
      <c r="K17" s="232" t="n">
        <v>0</v>
      </c>
      <c r="L17" s="27" t="n"/>
      <c r="M17" s="28" t="n">
        <v>0</v>
      </c>
      <c r="N17" s="232" t="n">
        <v>0</v>
      </c>
      <c r="O17" s="27" t="n"/>
      <c r="P17" s="28" t="n">
        <v>0</v>
      </c>
      <c r="Q17" s="232" t="n">
        <v>0</v>
      </c>
      <c r="R17" s="27" t="n"/>
      <c r="S17" s="28" t="n">
        <v>0</v>
      </c>
      <c r="T17" s="232" t="n">
        <v>0</v>
      </c>
      <c r="U17" s="27" t="n"/>
      <c r="V17" s="28" t="n">
        <v>0</v>
      </c>
      <c r="W17" s="232" t="n">
        <v>0</v>
      </c>
      <c r="X17" s="27" t="n"/>
      <c r="Y17" s="28" t="n">
        <v>0</v>
      </c>
      <c r="Z17" s="232" t="n">
        <v>0</v>
      </c>
      <c r="AA17" s="27" t="n"/>
      <c r="AB17" s="28" t="n">
        <v>0</v>
      </c>
      <c r="AC17" s="232" t="n">
        <v>0</v>
      </c>
      <c r="AD17" s="27" t="n"/>
      <c r="AE17" s="28" t="n">
        <v>0</v>
      </c>
      <c r="AF17" s="232" t="n">
        <v>0</v>
      </c>
      <c r="AG17" s="27" t="n"/>
      <c r="AH17" s="28" t="n">
        <v>0</v>
      </c>
      <c r="AI17" s="232" t="n">
        <v>0</v>
      </c>
      <c r="AJ17" s="27" t="n"/>
      <c r="AK17" s="28" t="n">
        <v>0</v>
      </c>
      <c r="AL17" s="232" t="n">
        <v>0</v>
      </c>
      <c r="AM17" s="27" t="n"/>
      <c r="AN17" s="28" t="n">
        <v>0</v>
      </c>
      <c r="AO17" s="232" t="n">
        <v>0</v>
      </c>
      <c r="AP17" s="27" t="n"/>
      <c r="AQ17" s="28" t="n">
        <v>0</v>
      </c>
      <c r="AR17" s="232">
        <f>SUMIFS($H17:$AO17,$H$5:$AO$5,"&lt;"&amp;MONTH(TODAY()),$H$6:$AO$6,"REAL 25")</f>
        <v/>
      </c>
      <c r="AS17" s="27">
        <f>SUMIFS($I17:$AP17,$I$5:$AP$5,"&lt;"&amp;MONTH(TODAY()),$I$6:$AP$6,"ORÇADO ")</f>
        <v/>
      </c>
      <c r="AT17" s="28">
        <f>SUMIFS($J17:$AQ17,$J$5:$AQ$5,"&lt;"&amp;MONTH(TODAY()),$J$6:$AQ$6,"REAL 26")</f>
        <v/>
      </c>
      <c r="AU17" s="232">
        <f>SUM(H17,K17,N17,Q17,T17,W17,Z17,AC17,AF17,AI17,AL17,AO17)</f>
        <v/>
      </c>
      <c r="AV17" s="27">
        <f>SUM(I17,L17,O17,R17,U17,X17,AA17,AD17,AG17,AJ17,AM17,AP17)</f>
        <v/>
      </c>
      <c r="AW17" s="28">
        <f>SUM(J17,M17,P17,S17,V17,Y17,AB17,AE17,AH17,AK17,AN17,AQ17)</f>
        <v/>
      </c>
      <c r="AX17" s="232">
        <f>SUM(H17,K17,N17)</f>
        <v/>
      </c>
      <c r="AY17" s="27">
        <f>SUM(I17,L17,O17)</f>
        <v/>
      </c>
      <c r="AZ17" s="28">
        <f>SUM(J17,M17,P17)</f>
        <v/>
      </c>
      <c r="BA17" s="232">
        <f>SUM(Q17,T17,W17)</f>
        <v/>
      </c>
      <c r="BB17" s="27">
        <f>SUM(R17,U17,X17)</f>
        <v/>
      </c>
      <c r="BC17" s="28">
        <f>SUM(S17,V17,Y17)</f>
        <v/>
      </c>
      <c r="BD17" s="232">
        <f>SUM(Z17,AC17,AF17)</f>
        <v/>
      </c>
      <c r="BE17" s="27">
        <f>SUM(AA17,AD17,AG17)</f>
        <v/>
      </c>
      <c r="BF17" s="28">
        <f>SUM(AB17,AE17,AH17)</f>
        <v/>
      </c>
      <c r="BG17" s="232">
        <f>SUM(AI17,AL17,AO17)</f>
        <v/>
      </c>
      <c r="BH17" s="27">
        <f>SUM(AJ17,AM17,AP17)</f>
        <v/>
      </c>
      <c r="BI17" s="28">
        <f>SUM(AK17,AN17,AQ17)</f>
        <v/>
      </c>
      <c r="BJ17" s="453" t="n"/>
      <c r="BK17" s="451">
        <f>SUM(I17,L17,O17,R17,U17,X17,AA17,AD17,AG17,AJ17,AM17,AP17)</f>
        <v/>
      </c>
      <c r="BL17" s="451">
        <f>BK17-AV17</f>
        <v/>
      </c>
      <c r="BM17" s="451">
        <f>SUM(J17,M17,P17,S17,V17)</f>
        <v/>
      </c>
      <c r="BN17" s="451">
        <f>BM17-AT17</f>
        <v/>
      </c>
    </row>
    <row r="18" hidden="1" outlineLevel="1" customFormat="1" s="474">
      <c r="A18" s="22" t="inlineStr">
        <is>
          <t>Delivery</t>
        </is>
      </c>
      <c r="B18" s="23" t="n"/>
      <c r="C18" s="24" t="inlineStr">
        <is>
          <t xml:space="preserve">Estim. Mensal </t>
        </is>
      </c>
      <c r="D18" s="24" t="inlineStr">
        <is>
          <t>Preencher base de Delivery</t>
        </is>
      </c>
      <c r="E18" s="25" t="n"/>
      <c r="F18" s="26" t="n"/>
      <c r="G18" s="415" t="n"/>
      <c r="H18" s="232" t="n">
        <v>0</v>
      </c>
      <c r="I18" s="27" t="n">
        <v>0</v>
      </c>
      <c r="J18" s="28" t="n">
        <v>0</v>
      </c>
      <c r="K18" s="232" t="n">
        <v>0</v>
      </c>
      <c r="L18" s="27" t="n">
        <v>0</v>
      </c>
      <c r="M18" s="28" t="n">
        <v>0</v>
      </c>
      <c r="N18" s="232" t="n">
        <v>0</v>
      </c>
      <c r="O18" s="27" t="n">
        <v>0</v>
      </c>
      <c r="P18" s="28" t="n">
        <v>0</v>
      </c>
      <c r="Q18" s="232" t="n">
        <v>0</v>
      </c>
      <c r="R18" s="27" t="n">
        <v>0</v>
      </c>
      <c r="S18" s="28" t="n">
        <v>0</v>
      </c>
      <c r="T18" s="232" t="n">
        <v>0</v>
      </c>
      <c r="U18" s="27" t="n">
        <v>0</v>
      </c>
      <c r="V18" s="28" t="n">
        <v>0</v>
      </c>
      <c r="W18" s="232" t="n">
        <v>0</v>
      </c>
      <c r="X18" s="27" t="n">
        <v>0</v>
      </c>
      <c r="Y18" s="28" t="n">
        <v>0</v>
      </c>
      <c r="Z18" s="232" t="n">
        <v>0</v>
      </c>
      <c r="AA18" s="27" t="n">
        <v>0</v>
      </c>
      <c r="AB18" s="28" t="n">
        <v>0</v>
      </c>
      <c r="AC18" s="232" t="n">
        <v>0</v>
      </c>
      <c r="AD18" s="27" t="n">
        <v>0</v>
      </c>
      <c r="AE18" s="28" t="n">
        <v>0</v>
      </c>
      <c r="AF18" s="232" t="n">
        <v>0</v>
      </c>
      <c r="AG18" s="27" t="n">
        <v>0</v>
      </c>
      <c r="AH18" s="28" t="n">
        <v>0</v>
      </c>
      <c r="AI18" s="232" t="n">
        <v>0</v>
      </c>
      <c r="AJ18" s="27" t="n">
        <v>0</v>
      </c>
      <c r="AK18" s="28" t="n">
        <v>0</v>
      </c>
      <c r="AL18" s="232" t="n">
        <v>0</v>
      </c>
      <c r="AM18" s="27" t="n">
        <v>0</v>
      </c>
      <c r="AN18" s="28" t="n">
        <v>0</v>
      </c>
      <c r="AO18" s="232" t="n">
        <v>0</v>
      </c>
      <c r="AP18" s="27" t="n">
        <v>0</v>
      </c>
      <c r="AQ18" s="28" t="n">
        <v>0</v>
      </c>
      <c r="AR18" s="232">
        <f>SUMIFS($H18:$AO18,$H$5:$AO$5,"&lt;"&amp;MONTH(TODAY()),$H$6:$AO$6,"REAL 25")</f>
        <v/>
      </c>
      <c r="AS18" s="27">
        <f>SUMIFS($I18:$AP18,$I$5:$AP$5,"&lt;"&amp;MONTH(TODAY()),$I$6:$AP$6,"ORÇADO ")</f>
        <v/>
      </c>
      <c r="AT18" s="28">
        <f>SUMIFS($J18:$AQ18,$J$5:$AQ$5,"&lt;"&amp;MONTH(TODAY()),$J$6:$AQ$6,"REAL 26")</f>
        <v/>
      </c>
      <c r="AU18" s="232">
        <f>SUM(H18,K18,N18,Q18,T18,W18,Z18,AC18,AF18,AI18,AL18,AO18)</f>
        <v/>
      </c>
      <c r="AV18" s="27">
        <f>SUM(I18,L18,O18,R18,U18,X18,AA18,AD18,AG18,AJ18,AM18,AP18)</f>
        <v/>
      </c>
      <c r="AW18" s="28">
        <f>SUM(J18,M18,P18,S18,V18,Y18,AB18,AE18,AH18,AK18,AN18,AQ18)</f>
        <v/>
      </c>
      <c r="AX18" s="232">
        <f>SUM(H18,K18,N18)</f>
        <v/>
      </c>
      <c r="AY18" s="27">
        <f>SUM(I18,L18,O18)</f>
        <v/>
      </c>
      <c r="AZ18" s="28">
        <f>SUM(J18,M18,P18)</f>
        <v/>
      </c>
      <c r="BA18" s="232">
        <f>SUM(Q18,T18,W18)</f>
        <v/>
      </c>
      <c r="BB18" s="27">
        <f>SUM(R18,U18,X18)</f>
        <v/>
      </c>
      <c r="BC18" s="28">
        <f>SUM(S18,V18,Y18)</f>
        <v/>
      </c>
      <c r="BD18" s="232">
        <f>SUM(Z18,AC18,AF18)</f>
        <v/>
      </c>
      <c r="BE18" s="27">
        <f>SUM(AA18,AD18,AG18)</f>
        <v/>
      </c>
      <c r="BF18" s="28">
        <f>SUM(AB18,AE18,AH18)</f>
        <v/>
      </c>
      <c r="BG18" s="232">
        <f>SUM(AI18,AL18,AO18)</f>
        <v/>
      </c>
      <c r="BH18" s="27">
        <f>SUM(AJ18,AM18,AP18)</f>
        <v/>
      </c>
      <c r="BI18" s="28">
        <f>SUM(AK18,AN18,AQ18)</f>
        <v/>
      </c>
      <c r="BJ18" s="453" t="n"/>
      <c r="BK18" s="451">
        <f>SUM(I18,L18,O18,R18,U18,X18,AA18,AD18,AG18,AJ18,AM18,AP18)</f>
        <v/>
      </c>
      <c r="BL18" s="451">
        <f>BK18-AV18</f>
        <v/>
      </c>
      <c r="BM18" s="451">
        <f>SUM(J18,M18,P18,S18,V18)</f>
        <v/>
      </c>
      <c r="BN18" s="451">
        <f>BM18-AT18</f>
        <v/>
      </c>
    </row>
    <row r="19" hidden="1" outlineLevel="1" customFormat="1" s="474">
      <c r="A19" s="22" t="inlineStr">
        <is>
          <t>Outras Receitas</t>
        </is>
      </c>
      <c r="B19" s="23" t="n"/>
      <c r="C19" s="24" t="inlineStr">
        <is>
          <t xml:space="preserve">Estim. Mensal </t>
        </is>
      </c>
      <c r="D19" s="24" t="inlineStr">
        <is>
          <t>Coleta de Oleo e etc</t>
        </is>
      </c>
      <c r="E19" s="25" t="n"/>
      <c r="F19" s="26" t="n"/>
      <c r="G19" s="415" t="n"/>
      <c r="H19" s="232" t="n">
        <v>30544.75</v>
      </c>
      <c r="I19" s="27" t="n">
        <v>34588</v>
      </c>
      <c r="J19" s="28">
        <f>SUMIFS(Aut_Receitas_Extraord!$L:$L,Aut_Receitas_Extraord!$D:$D,"Aluguel",Aut_Receitas_Extraord!$U:$U,DRE!H$4)+SUMIFS(Aut_Ajustes_Manuais!$G:$G,Aut_Ajustes_Manuais!$I:$I,DRE!H$4,Aut_Ajustes_Manuais!$F:$F,"Outras Receitas")</f>
        <v/>
      </c>
      <c r="K19" s="232" t="n">
        <v>39892.34</v>
      </c>
      <c r="L19" s="27" t="n">
        <v>34588</v>
      </c>
      <c r="M19" s="28">
        <f>SUMIFS(Aut_Receitas_Extraord!$L:$L,Aut_Receitas_Extraord!$D:$D,"Aluguel",Aut_Receitas_Extraord!$U:$U,DRE!K$4)+SUMIFS(Aut_Ajustes_Manuais!$G:$G,Aut_Ajustes_Manuais!$I:$I,DRE!K$4,Aut_Ajustes_Manuais!$F:$F,"Outras Receitas")</f>
        <v/>
      </c>
      <c r="N19" s="232" t="n">
        <v>34857.78</v>
      </c>
      <c r="O19" s="27" t="n">
        <v>34588</v>
      </c>
      <c r="P19" s="28">
        <f>SUMIFS(Aut_Receitas_Extraord!$L:$L,Aut_Receitas_Extraord!$D:$D,"Aluguel",Aut_Receitas_Extraord!$U:$U,DRE!N$4)+SUMIFS(Aut_Ajustes_Manuais!$G:$G,Aut_Ajustes_Manuais!$I:$I,DRE!N$4,Aut_Ajustes_Manuais!$F:$F,"Outras Receitas")</f>
        <v/>
      </c>
      <c r="Q19" s="232" t="n">
        <v>34857.78</v>
      </c>
      <c r="R19" s="27" t="n">
        <v>34588</v>
      </c>
      <c r="S19" s="28">
        <f>SUMIFS(Aut_Receitas_Extraord!$L:$L,Aut_Receitas_Extraord!$D:$D,"Aluguel",Aut_Receitas_Extraord!$U:$U,DRE!Q$4)+SUMIFS(Aut_Ajustes_Manuais!$G:$G,Aut_Ajustes_Manuais!$I:$I,DRE!Q$4,Aut_Ajustes_Manuais!$F:$F,"Outras Receitas")</f>
        <v/>
      </c>
      <c r="T19" s="232" t="n">
        <v>34803.78</v>
      </c>
      <c r="U19" s="27" t="n">
        <v>34588</v>
      </c>
      <c r="V19" s="28">
        <f>SUMIFS(Aut_Receitas_Extraord!$L:$L,Aut_Receitas_Extraord!$D:$D,"Aluguel",Aut_Receitas_Extraord!$U:$U,DRE!T$4)+SUMIFS(Aut_Ajustes_Manuais!$G:$G,Aut_Ajustes_Manuais!$I:$I,DRE!T$4,Aut_Ajustes_Manuais!$F:$F,"Outras Receitas")</f>
        <v/>
      </c>
      <c r="W19" s="232" t="n">
        <v>34587.78</v>
      </c>
      <c r="X19" s="27" t="n">
        <v>34588</v>
      </c>
      <c r="Y19" s="28">
        <f>SUMIFS(Aut_Receitas_Extraord!$L:$L,Aut_Receitas_Extraord!$D:$D,"Aluguel",Aut_Receitas_Extraord!$U:$U,DRE!W$4)+SUMIFS(Aut_Ajustes_Manuais!$G:$G,Aut_Ajustes_Manuais!$I:$I,DRE!W$4,Aut_Ajustes_Manuais!$F:$F,"Outras Receitas")</f>
        <v/>
      </c>
      <c r="Z19" s="232" t="n">
        <v>34911.78</v>
      </c>
      <c r="AA19" s="27" t="n">
        <v>34588</v>
      </c>
      <c r="AB19" s="28">
        <f>SUMIFS(Aut_Receitas_Extraord!$L:$L,Aut_Receitas_Extraord!$D:$D,"Aluguel",Aut_Receitas_Extraord!$U:$U,DRE!Z$4)+SUMIFS(Aut_Ajustes_Manuais!$G:$G,Aut_Ajustes_Manuais!$I:$I,DRE!Z$4,Aut_Ajustes_Manuais!$F:$F,"Outras Receitas")</f>
        <v/>
      </c>
      <c r="AC19" s="232" t="n">
        <v>34749.78</v>
      </c>
      <c r="AD19" s="27" t="n">
        <v>34588</v>
      </c>
      <c r="AE19" s="28">
        <f>SUMIFS(Aut_Receitas_Extraord!$L:$L,Aut_Receitas_Extraord!$D:$D,"Aluguel",Aut_Receitas_Extraord!$U:$U,DRE!AC$4)+SUMIFS(Aut_Ajustes_Manuais!$G:$G,Aut_Ajustes_Manuais!$I:$I,DRE!AC$4,Aut_Ajustes_Manuais!$F:$F,"Outras Receitas")</f>
        <v/>
      </c>
      <c r="AF19" s="232" t="n">
        <v>34830.78</v>
      </c>
      <c r="AG19" s="27" t="n">
        <v>34588</v>
      </c>
      <c r="AH19" s="28">
        <f>SUMIFS(Aut_Receitas_Extraord!$L:$L,Aut_Receitas_Extraord!$D:$D,"Aluguel",Aut_Receitas_Extraord!$U:$U,DRE!AF$4)+SUMIFS(Aut_Ajustes_Manuais!$G:$G,Aut_Ajustes_Manuais!$I:$I,DRE!AF$4,Aut_Ajustes_Manuais!$F:$F,"Outras Receitas")</f>
        <v/>
      </c>
      <c r="AI19" s="232" t="n">
        <v>35790.33</v>
      </c>
      <c r="AJ19" s="27" t="n">
        <v>34588</v>
      </c>
      <c r="AK19" s="28">
        <f>SUMIFS(Aut_Receitas_Extraord!$L:$L,Aut_Receitas_Extraord!$D:$D,"Aluguel",Aut_Receitas_Extraord!$U:$U,DRE!AI$4)+SUMIFS(Aut_Ajustes_Manuais!$G:$G,Aut_Ajustes_Manuais!$I:$I,DRE!AI$4,Aut_Ajustes_Manuais!$F:$F,"Outras Receitas")</f>
        <v/>
      </c>
      <c r="AL19" s="232" t="n">
        <v>35709.33</v>
      </c>
      <c r="AM19" s="27" t="n">
        <v>34588</v>
      </c>
      <c r="AN19" s="28">
        <f>SUMIFS(Aut_Receitas_Extraord!$L:$L,Aut_Receitas_Extraord!$D:$D,"Aluguel",Aut_Receitas_Extraord!$U:$U,DRE!AL$4)+SUMIFS(Aut_Ajustes_Manuais!$G:$G,Aut_Ajustes_Manuais!$I:$I,DRE!AL$4,Aut_Ajustes_Manuais!$F:$F,"Outras Receitas")</f>
        <v/>
      </c>
      <c r="AO19" s="232" t="n">
        <v>32594.19</v>
      </c>
      <c r="AP19" s="27" t="n">
        <v>34588</v>
      </c>
      <c r="AQ19" s="28">
        <f>SUMIFS(Aut_Receitas_Extraord!$L:$L,Aut_Receitas_Extraord!$D:$D,"Aluguel",Aut_Receitas_Extraord!$U:$U,DRE!AO$4)+SUMIFS(Aut_Ajustes_Manuais!$G:$G,Aut_Ajustes_Manuais!$I:$I,DRE!AO$4,Aut_Ajustes_Manuais!$F:$F,"Outras Receitas")</f>
        <v/>
      </c>
      <c r="AR19" s="232">
        <f>SUMIFS($H19:$AO19,$H$5:$AO$5,"&lt;"&amp;MONTH(TODAY()),$H$6:$AO$6,"REAL 25")</f>
        <v/>
      </c>
      <c r="AS19" s="27">
        <f>SUMIFS($I19:$AP19,$I$5:$AP$5,"&lt;"&amp;MONTH(TODAY()),$I$6:$AP$6,"ORÇADO ")</f>
        <v/>
      </c>
      <c r="AT19" s="28">
        <f>SUMIFS($J19:$AQ19,$J$5:$AQ$5,"&lt;"&amp;MONTH(TODAY()),$J$6:$AQ$6,"REAL 26")</f>
        <v/>
      </c>
      <c r="AU19" s="232">
        <f>SUM(H19,K19,N19,Q19,T19,W19,Z19,AC19,AF19,AI19,AL19,AO19)</f>
        <v/>
      </c>
      <c r="AV19" s="27">
        <f>SUM(I19,L19,O19,R19,U19,X19,AA19,AD19,AG19,AJ19,AM19,AP19)</f>
        <v/>
      </c>
      <c r="AW19" s="28">
        <f>SUM(J19,M19,P19,S19,V19,Y19,AB19,AE19,AH19,AK19,AN19,AQ19)</f>
        <v/>
      </c>
      <c r="AX19" s="232">
        <f>SUM(H19,K19,N19)</f>
        <v/>
      </c>
      <c r="AY19" s="27">
        <f>SUM(I19,L19,O19)</f>
        <v/>
      </c>
      <c r="AZ19" s="28">
        <f>SUM(J19,M19,P19)</f>
        <v/>
      </c>
      <c r="BA19" s="232">
        <f>SUM(Q19,T19,W19)</f>
        <v/>
      </c>
      <c r="BB19" s="27">
        <f>SUM(R19,U19,X19)</f>
        <v/>
      </c>
      <c r="BC19" s="28">
        <f>SUM(S19,V19,Y19)</f>
        <v/>
      </c>
      <c r="BD19" s="232">
        <f>SUM(Z19,AC19,AF19)</f>
        <v/>
      </c>
      <c r="BE19" s="27">
        <f>SUM(AA19,AD19,AG19)</f>
        <v/>
      </c>
      <c r="BF19" s="28">
        <f>SUM(AB19,AE19,AH19)</f>
        <v/>
      </c>
      <c r="BG19" s="232">
        <f>SUM(AI19,AL19,AO19)</f>
        <v/>
      </c>
      <c r="BH19" s="27">
        <f>SUM(AJ19,AM19,AP19)</f>
        <v/>
      </c>
      <c r="BI19" s="28">
        <f>SUM(AK19,AN19,AQ19)</f>
        <v/>
      </c>
      <c r="BJ19" s="453" t="n"/>
      <c r="BK19" s="451">
        <f>SUM(I19,L19,O19,R19,U19,X19,AA19,AD19,AG19,AJ19,AM19,AP19)</f>
        <v/>
      </c>
      <c r="BL19" s="451">
        <f>BK19-AV19</f>
        <v/>
      </c>
      <c r="BM19" s="451">
        <f>SUM(J19,M19,P19,S19,V19)</f>
        <v/>
      </c>
      <c r="BN19" s="451">
        <f>BM19-AT19</f>
        <v/>
      </c>
    </row>
    <row r="20" collapsed="1" ht="20.4" customFormat="1" customHeight="1" s="37">
      <c r="A20" s="33" t="inlineStr">
        <is>
          <t>Eventos</t>
        </is>
      </c>
      <c r="B20" s="5" t="n"/>
      <c r="C20" s="12" t="n"/>
      <c r="D20" s="13" t="n"/>
      <c r="E20" s="34" t="n"/>
      <c r="F20" s="35" t="n"/>
      <c r="G20" s="415" t="n"/>
      <c r="H20" s="233" t="n">
        <v>0</v>
      </c>
      <c r="I20" s="36">
        <f>SUM(I14:I17)</f>
        <v/>
      </c>
      <c r="J20" s="234">
        <f>SUM(J14:J17)+SUMIFS(Aut_Ajustes_Manuais!$G:$G,Aut_Ajustes_Manuais!$I:$I,DRE!H$4,Aut_Ajustes_Manuais!$F:$F,"Eventos")</f>
        <v/>
      </c>
      <c r="K20" s="233" t="n">
        <v>0</v>
      </c>
      <c r="L20" s="36">
        <f>SUM(L14:L17)</f>
        <v/>
      </c>
      <c r="M20" s="234">
        <f>SUM(M14:M17)+SUMIFS(Aut_Ajustes_Manuais!$G:$G,Aut_Ajustes_Manuais!$I:$I,DRE!K$4,Aut_Ajustes_Manuais!$F:$F,"Eventos")</f>
        <v/>
      </c>
      <c r="N20" s="233" t="n">
        <v>0</v>
      </c>
      <c r="O20" s="36">
        <f>SUM(O14:O17)</f>
        <v/>
      </c>
      <c r="P20" s="234">
        <f>SUM(P14:P17)+SUMIFS(Aut_Ajustes_Manuais!$G:$G,Aut_Ajustes_Manuais!$I:$I,DRE!N$4,Aut_Ajustes_Manuais!$F:$F,"Eventos")</f>
        <v/>
      </c>
      <c r="Q20" s="233" t="n">
        <v>29500</v>
      </c>
      <c r="R20" s="36">
        <f>SUM(R14:R17)</f>
        <v/>
      </c>
      <c r="S20" s="234">
        <f>SUM(S14:S17)+SUMIFS(Aut_Ajustes_Manuais!$G:$G,Aut_Ajustes_Manuais!$I:$I,DRE!Q$4,Aut_Ajustes_Manuais!$F:$F,"Eventos")</f>
        <v/>
      </c>
      <c r="T20" s="233" t="n">
        <v>4860</v>
      </c>
      <c r="U20" s="36">
        <f>SUM(U14:U17)</f>
        <v/>
      </c>
      <c r="V20" s="234">
        <f>SUM(V14:V17)+SUMIFS(Aut_Ajustes_Manuais!$G:$G,Aut_Ajustes_Manuais!$I:$I,DRE!T$4,Aut_Ajustes_Manuais!$F:$F,"Eventos")</f>
        <v/>
      </c>
      <c r="W20" s="233" t="n">
        <v>11785</v>
      </c>
      <c r="X20" s="36">
        <f>SUM(X14:X17)</f>
        <v/>
      </c>
      <c r="Y20" s="234">
        <f>SUM(Y14:Y17)+SUMIFS(Aut_Ajustes_Manuais!$G:$G,Aut_Ajustes_Manuais!$I:$I,DRE!W$4,Aut_Ajustes_Manuais!$F:$F,"Eventos")</f>
        <v/>
      </c>
      <c r="Z20" s="233" t="n">
        <v>12185</v>
      </c>
      <c r="AA20" s="36">
        <f>SUM(AA14:AA17)</f>
        <v/>
      </c>
      <c r="AB20" s="234">
        <f>SUM(AB14:AB17)+SUMIFS(Aut_Ajustes_Manuais!$G:$G,Aut_Ajustes_Manuais!$I:$I,DRE!Z$4,Aut_Ajustes_Manuais!$F:$F,"Eventos")</f>
        <v/>
      </c>
      <c r="AC20" s="233" t="n">
        <v>16431.5</v>
      </c>
      <c r="AD20" s="36">
        <f>SUM(AD14:AD17)</f>
        <v/>
      </c>
      <c r="AE20" s="234">
        <f>SUM(AE14:AE17)+SUMIFS(Aut_Ajustes_Manuais!$G:$G,Aut_Ajustes_Manuais!$I:$I,DRE!AC$4,Aut_Ajustes_Manuais!$F:$F,"Eventos")</f>
        <v/>
      </c>
      <c r="AF20" s="233" t="n">
        <v>158108.5</v>
      </c>
      <c r="AG20" s="36">
        <f>SUM(AG14:AG17)</f>
        <v/>
      </c>
      <c r="AH20" s="234">
        <f>SUM(AH14:AH17)+SUMIFS(Aut_Ajustes_Manuais!$G:$G,Aut_Ajustes_Manuais!$I:$I,DRE!AF$4,Aut_Ajustes_Manuais!$F:$F,"Eventos")</f>
        <v/>
      </c>
      <c r="AI20" s="233" t="n">
        <v>54464.5</v>
      </c>
      <c r="AJ20" s="36">
        <f>SUM(AJ14:AJ17)</f>
        <v/>
      </c>
      <c r="AK20" s="234">
        <f>SUM(AK14:AK17)+SUMIFS(Aut_Ajustes_Manuais!$G:$G,Aut_Ajustes_Manuais!$I:$I,DRE!AI$4,Aut_Ajustes_Manuais!$F:$F,"Eventos")</f>
        <v/>
      </c>
      <c r="AL20" s="233" t="n">
        <v>90524.5</v>
      </c>
      <c r="AM20" s="36">
        <f>SUM(AM14:AM17)</f>
        <v/>
      </c>
      <c r="AN20" s="234">
        <f>SUM(AN14:AN17)+SUMIFS(Aut_Ajustes_Manuais!$G:$G,Aut_Ajustes_Manuais!$I:$I,DRE!AL$4,Aut_Ajustes_Manuais!$F:$F,"Eventos")</f>
        <v/>
      </c>
      <c r="AO20" s="233" t="n">
        <v>362664.5</v>
      </c>
      <c r="AP20" s="36">
        <f>SUM(AP14:AP17)</f>
        <v/>
      </c>
      <c r="AQ20" s="234">
        <f>SUM(AQ14:AQ17)+SUMIFS(Aut_Ajustes_Manuais!$G:$G,Aut_Ajustes_Manuais!$I:$I,DRE!AO$4,Aut_Ajustes_Manuais!$F:$F,"Eventos")</f>
        <v/>
      </c>
      <c r="AR20" s="234">
        <f>SUMIFS($H20:$AO20,$H$5:$AO$5,"&lt;"&amp;MONTH(TODAY()),$H$6:$AO$6,"REAL 25")</f>
        <v/>
      </c>
      <c r="AS20" s="234">
        <f>SUMIFS($I20:$AP20,$I$5:$AP$5,"&lt;"&amp;MONTH(TODAY()),$I$6:$AP$6,"ORÇADO ")</f>
        <v/>
      </c>
      <c r="AT20" s="234">
        <f>SUMIFS($J20:$AQ20,$J$5:$AQ$5,"&lt;"&amp;MONTH(TODAY()),$J$6:$AQ$6,"REAL 26")</f>
        <v/>
      </c>
      <c r="AU20" s="233">
        <f>SUM(AU14:AU17)</f>
        <v/>
      </c>
      <c r="AV20" s="36">
        <f>SUM(AV14:AV17)</f>
        <v/>
      </c>
      <c r="AW20" s="234">
        <f>SUM(AW14:AW17)</f>
        <v/>
      </c>
      <c r="AX20" s="233">
        <f>SUM(AX14:AX17)</f>
        <v/>
      </c>
      <c r="AY20" s="36">
        <f>SUM(AY14:AY17)</f>
        <v/>
      </c>
      <c r="AZ20" s="234">
        <f>SUM(AZ14:AZ17)</f>
        <v/>
      </c>
      <c r="BA20" s="233">
        <f>SUM(BA14:BA17)</f>
        <v/>
      </c>
      <c r="BB20" s="36">
        <f>SUM(BB14:BB17)</f>
        <v/>
      </c>
      <c r="BC20" s="234">
        <f>SUM(BC14:BC17)</f>
        <v/>
      </c>
      <c r="BD20" s="233">
        <f>SUM(BD14:BD17)</f>
        <v/>
      </c>
      <c r="BE20" s="36">
        <f>SUM(BE14:BE17)</f>
        <v/>
      </c>
      <c r="BF20" s="234">
        <f>SUM(BF14:BF17)</f>
        <v/>
      </c>
      <c r="BG20" s="233">
        <f>SUM(BG14:BG17)</f>
        <v/>
      </c>
      <c r="BH20" s="36">
        <f>SUM(BH14:BH17)</f>
        <v/>
      </c>
      <c r="BI20" s="234">
        <f>SUM(BI14:BI17)</f>
        <v/>
      </c>
      <c r="BJ20" s="453" t="n"/>
      <c r="BK20" s="451">
        <f>SUM(I20,L20,O20,R20,U20,X20,AA20,AD20,AG20,AJ20,AM20,AP20)</f>
        <v/>
      </c>
      <c r="BL20" s="451">
        <f>BK20-AV20</f>
        <v/>
      </c>
      <c r="BM20" s="451">
        <f>SUM(J20,M20,P20,S20,V20)</f>
        <v/>
      </c>
      <c r="BN20" s="451">
        <f>BM20-AT20</f>
        <v/>
      </c>
    </row>
    <row r="21">
      <c r="A21" s="38" t="inlineStr">
        <is>
          <t>(-) Desconto sobre Venda</t>
        </is>
      </c>
      <c r="C21" s="39" t="inlineStr">
        <is>
          <t>Premissas</t>
        </is>
      </c>
      <c r="D21" s="39" t="inlineStr">
        <is>
          <t>Valores</t>
        </is>
      </c>
      <c r="E21" s="39" t="inlineStr">
        <is>
          <t>% Incid</t>
        </is>
      </c>
      <c r="F21" s="40" t="n"/>
      <c r="H21" s="235" t="n">
        <v>-9415.986535094282</v>
      </c>
      <c r="I21" s="41" t="n">
        <v>-4035.644837532</v>
      </c>
      <c r="J21" s="42">
        <f>SUM(J22:J24)+SUMIFS(Aut_Ajustes_Manuais!$G:$G,Aut_Ajustes_Manuais!$I:$I,DRE!H$4,Aut_Ajustes_Manuais!$F:$F,"(-) Desconto sobre Venda")</f>
        <v/>
      </c>
      <c r="K21" s="235" t="n">
        <v>-14795.24898196216</v>
      </c>
      <c r="L21" s="41" t="n">
        <v>-8920.570502151</v>
      </c>
      <c r="M21" s="42">
        <f>SUM(M22:M24)+SUMIFS(Aut_Ajustes_Manuais!$G:$G,Aut_Ajustes_Manuais!$I:$I,DRE!K$4,Aut_Ajustes_Manuais!$F:$F,"(-) Desconto sobre Venda")</f>
        <v/>
      </c>
      <c r="N21" s="235" t="n">
        <v>-10072.75200740525</v>
      </c>
      <c r="O21" s="41" t="n">
        <v>-9579.7571729706</v>
      </c>
      <c r="P21" s="42">
        <f>SUM(P22:P24)+SUMIFS(Aut_Ajustes_Manuais!$G:$G,Aut_Ajustes_Manuais!$I:$I,DRE!N$4,Aut_Ajustes_Manuais!$F:$F,"(-) Desconto sobre Venda")</f>
        <v/>
      </c>
      <c r="Q21" s="235" t="n">
        <v>-16025.07798495802</v>
      </c>
      <c r="R21" s="41" t="n">
        <v>-12115.28029866</v>
      </c>
      <c r="S21" s="42">
        <f>SUM(S22:S24)+SUMIFS(Aut_Ajustes_Manuais!$G:$G,Aut_Ajustes_Manuais!$I:$I,DRE!Q$4,Aut_Ajustes_Manuais!$F:$F,"(-) Desconto sobre Venda")</f>
        <v/>
      </c>
      <c r="T21" s="235" t="n">
        <v>-16354.20839042887</v>
      </c>
      <c r="U21" s="41" t="n">
        <v>-14012.5799010582</v>
      </c>
      <c r="V21" s="42">
        <f>SUM(V22:V24)+SUMIFS(Aut_Ajustes_Manuais!$G:$G,Aut_Ajustes_Manuais!$I:$I,DRE!T$4,Aut_Ajustes_Manuais!$F:$F,"(-) Desconto sobre Venda")</f>
        <v/>
      </c>
      <c r="W21" s="235" t="n">
        <v>-12207.48001098461</v>
      </c>
      <c r="X21" s="41" t="n">
        <v>-10973.7034783992</v>
      </c>
      <c r="Y21" s="42">
        <f>SUM(Y22:Y24)+SUMIFS(Aut_Ajustes_Manuais!$G:$G,Aut_Ajustes_Manuais!$I:$I,DRE!W$4,Aut_Ajustes_Manuais!$F:$F,"(-) Desconto sobre Venda")</f>
        <v/>
      </c>
      <c r="Z21" s="235" t="n">
        <v>-16132.27471096172</v>
      </c>
      <c r="AA21" s="41" t="n">
        <v>-11592.7026665373</v>
      </c>
      <c r="AB21" s="42">
        <f>SUM(AB22:AB24)+SUMIFS(Aut_Ajustes_Manuais!$G:$G,Aut_Ajustes_Manuais!$I:$I,DRE!Z$4,Aut_Ajustes_Manuais!$F:$F,"(-) Desconto sobre Venda")</f>
        <v/>
      </c>
      <c r="AC21" s="235" t="n">
        <v>-16457.20614703927</v>
      </c>
      <c r="AD21" s="41" t="n">
        <v>-12578.6545211943</v>
      </c>
      <c r="AE21" s="42">
        <f>SUM(AE22:AE24)+SUMIFS(Aut_Ajustes_Manuais!$G:$G,Aut_Ajustes_Manuais!$I:$I,DRE!AC$4,Aut_Ajustes_Manuais!$F:$F,"(-) Desconto sobre Venda")</f>
        <v/>
      </c>
      <c r="AF21" s="235" t="n">
        <v>-16407.34499996033</v>
      </c>
      <c r="AG21" s="41" t="n">
        <v>-11887.950839688</v>
      </c>
      <c r="AH21" s="42">
        <f>SUM(AH22:AH24)+SUMIFS(Aut_Ajustes_Manuais!$G:$G,Aut_Ajustes_Manuais!$I:$I,DRE!AF$4,Aut_Ajustes_Manuais!$F:$F,"(-) Desconto sobre Venda")</f>
        <v/>
      </c>
      <c r="AI21" s="235" t="n">
        <v>-17131.16888459933</v>
      </c>
      <c r="AJ21" s="41" t="n">
        <v>-12163.74685886745</v>
      </c>
      <c r="AK21" s="42">
        <f>SUM(AK22:AK24)+SUMIFS(Aut_Ajustes_Manuais!$G:$G,Aut_Ajustes_Manuais!$I:$I,DRE!AI$4,Aut_Ajustes_Manuais!$F:$F,"(-) Desconto sobre Venda")</f>
        <v/>
      </c>
      <c r="AL21" s="235" t="n">
        <v>-15004.90927936425</v>
      </c>
      <c r="AM21" s="41" t="n">
        <v>-11203.9618651884</v>
      </c>
      <c r="AN21" s="42">
        <f>SUM(AN22:AN24)+SUMIFS(Aut_Ajustes_Manuais!$G:$G,Aut_Ajustes_Manuais!$I:$I,DRE!AL$4,Aut_Ajustes_Manuais!$F:$F,"(-) Desconto sobre Venda")</f>
        <v/>
      </c>
      <c r="AO21" s="235" t="n">
        <v>-8479.796758777751</v>
      </c>
      <c r="AP21" s="41" t="n">
        <v>-8237.39147788095</v>
      </c>
      <c r="AQ21" s="42">
        <f>SUM(AQ22:AQ24)+SUMIFS(Aut_Ajustes_Manuais!$G:$G,Aut_Ajustes_Manuais!$I:$I,DRE!AO$4,Aut_Ajustes_Manuais!$F:$F,"(-) Desconto sobre Venda")</f>
        <v/>
      </c>
      <c r="AR21" s="235">
        <f>SUM(AR22:AR24)</f>
        <v/>
      </c>
      <c r="AS21" s="41">
        <f>SUM(AS22:AS24)</f>
        <v/>
      </c>
      <c r="AT21" s="42">
        <f>SUM(AT22:AT24)</f>
        <v/>
      </c>
      <c r="AU21" s="235">
        <f>SUM(AU22:AU24)</f>
        <v/>
      </c>
      <c r="AV21" s="41">
        <f>SUM(AV22:AV24)</f>
        <v/>
      </c>
      <c r="AW21" s="42">
        <f>SUM(AW22:AW24)</f>
        <v/>
      </c>
      <c r="AX21" s="235">
        <f>SUM(AX22:AX24)</f>
        <v/>
      </c>
      <c r="AY21" s="41">
        <f>SUM(AY22:AY24)</f>
        <v/>
      </c>
      <c r="AZ21" s="42">
        <f>SUM(AZ22:AZ24)</f>
        <v/>
      </c>
      <c r="BA21" s="235">
        <f>SUM(BA22:BA24)</f>
        <v/>
      </c>
      <c r="BB21" s="41">
        <f>SUM(BB22:BB24)</f>
        <v/>
      </c>
      <c r="BC21" s="42">
        <f>SUM(BC22:BC24)</f>
        <v/>
      </c>
      <c r="BD21" s="235">
        <f>SUM(BD22:BD24)</f>
        <v/>
      </c>
      <c r="BE21" s="41">
        <f>SUM(BE22:BE24)</f>
        <v/>
      </c>
      <c r="BF21" s="42">
        <f>SUM(BF22:BF24)</f>
        <v/>
      </c>
      <c r="BG21" s="235">
        <f>SUM(BG22:BG24)</f>
        <v/>
      </c>
      <c r="BH21" s="41">
        <f>SUM(BH22:BH24)</f>
        <v/>
      </c>
      <c r="BI21" s="42">
        <f>SUM(BI22:BI24)</f>
        <v/>
      </c>
      <c r="BK21" s="451">
        <f>SUM(I21,L21,O21,R21,U21,X21,AA21,AD21,AG21,AJ21,AM21,AP21)</f>
        <v/>
      </c>
      <c r="BL21" s="451">
        <f>BK21-AV21</f>
        <v/>
      </c>
      <c r="BM21" s="451">
        <f>SUM(J21,M21,P21,S21,V21)</f>
        <v/>
      </c>
      <c r="BN21" s="451">
        <f>BM21-AT21</f>
        <v/>
      </c>
      <c r="BO21" s="43" t="n"/>
      <c r="BP21" s="43" t="n"/>
      <c r="BQ21" s="43" t="n"/>
      <c r="BR21" s="43" t="n"/>
      <c r="BS21" s="43" t="n"/>
    </row>
    <row r="22" hidden="1" outlineLevel="1" customFormat="1" s="474">
      <c r="A22" s="22" t="inlineStr">
        <is>
          <t>Descontos - Operação</t>
        </is>
      </c>
      <c r="B22" s="23" t="n"/>
      <c r="C22" s="24" t="inlineStr">
        <is>
          <t xml:space="preserve">Estim. Mensal </t>
        </is>
      </c>
      <c r="D22" s="25" t="inlineStr">
        <is>
          <t>Alimentação OP/ Correção de Problemas</t>
        </is>
      </c>
      <c r="E22" s="44" t="n">
        <v>0.025</v>
      </c>
      <c r="F22" s="26" t="n"/>
      <c r="G22" s="416" t="n"/>
      <c r="H22" s="232" t="n">
        <v>-8710.129633693427</v>
      </c>
      <c r="I22" s="27" t="n">
        <v>-2133.004671</v>
      </c>
      <c r="J22" s="28">
        <f>-SUMIFS(Aut_Descontos!$F:$F,Aut_Descontos!$L:$L,DRE!H$4,Aut_Descontos!$K:$K,DRE!$A22)+SUMIFS(Aut_Ajustes_Manuais!$G:$G,Aut_Ajustes_Manuais!$I:$I,DRE!H$4,Aut_Ajustes_Manuais!$F:$F,"Descontos - Operação")</f>
        <v/>
      </c>
      <c r="K22" s="232" t="n">
        <v>-10497.75036236746</v>
      </c>
      <c r="L22" s="27" t="n">
        <v>-4714.88927175</v>
      </c>
      <c r="M22" s="28">
        <f>-SUMIFS(Aut_Descontos!$F:$F,Aut_Descontos!$L:$L,DRE!K$4,Aut_Descontos!$K:$K,DRE!$A22)+SUMIFS(Aut_Ajustes_Manuais!$G:$G,Aut_Ajustes_Manuais!$I:$I,DRE!K$4,Aut_Ajustes_Manuais!$F:$F,"Descontos - Operação")</f>
        <v/>
      </c>
      <c r="N22" s="232" t="n">
        <v>-6881.11991755066</v>
      </c>
      <c r="O22" s="27" t="n">
        <v>-5063.29660305</v>
      </c>
      <c r="P22" s="28">
        <f>-SUMIFS(Aut_Descontos!$F:$F,Aut_Descontos!$L:$L,DRE!N$4,Aut_Descontos!$K:$K,DRE!$A22)+SUMIFS(Aut_Ajustes_Manuais!$G:$G,Aut_Ajustes_Manuais!$I:$I,DRE!N$4,Aut_Ajustes_Manuais!$F:$F,"Descontos - Operação")</f>
        <v/>
      </c>
      <c r="Q22" s="232" t="n">
        <v>-10341.76210439007</v>
      </c>
      <c r="R22" s="27" t="n">
        <v>-6403.425105</v>
      </c>
      <c r="S22" s="28">
        <f>-SUMIFS(Aut_Descontos!$F:$F,Aut_Descontos!$L:$L,DRE!Q$4,Aut_Descontos!$K:$K,DRE!$A22)+SUMIFS(Aut_Ajustes_Manuais!$G:$G,Aut_Ajustes_Manuais!$I:$I,DRE!Q$4,Aut_Ajustes_Manuais!$F:$F,"Descontos - Operação")</f>
        <v/>
      </c>
      <c r="T22" s="232" t="n">
        <v>-10207.93044089194</v>
      </c>
      <c r="U22" s="27" t="n">
        <v>-7406.226163349999</v>
      </c>
      <c r="V22" s="28">
        <f>-SUMIFS(Aut_Descontos!$F:$F,Aut_Descontos!$L:$L,DRE!T$4,Aut_Descontos!$K:$K,DRE!$A22)+SUMIFS(Aut_Ajustes_Manuais!$G:$G,Aut_Ajustes_Manuais!$I:$I,DRE!T$4,Aut_Ajustes_Manuais!$F:$F,"Descontos - Operação")</f>
        <v/>
      </c>
      <c r="W22" s="232" t="n">
        <v>-11466.95228875122</v>
      </c>
      <c r="X22" s="27" t="n">
        <v>-5800.0546926</v>
      </c>
      <c r="Y22" s="28">
        <f>-SUMIFS(Aut_Descontos!$F:$F,Aut_Descontos!$L:$L,DRE!W$4,Aut_Descontos!$K:$K,DRE!$A22)+SUMIFS(Aut_Ajustes_Manuais!$G:$G,Aut_Ajustes_Manuais!$I:$I,DRE!W$4,Aut_Ajustes_Manuais!$F:$F,"Descontos - Operação")</f>
        <v/>
      </c>
      <c r="Z22" s="232" t="n">
        <v>-13053.51773214574</v>
      </c>
      <c r="AA22" s="27" t="n">
        <v>-6127.221282525</v>
      </c>
      <c r="AB22" s="28">
        <f>-SUMIFS(Aut_Descontos!$F:$F,Aut_Descontos!$L:$L,DRE!Z$4,Aut_Descontos!$K:$K,DRE!$A22)+SUMIFS(Aut_Ajustes_Manuais!$G:$G,Aut_Ajustes_Manuais!$I:$I,DRE!Z$4,Aut_Ajustes_Manuais!$F:$F,"Descontos - Operação")</f>
        <v/>
      </c>
      <c r="AC22" s="232" t="n">
        <v>-12281.47231497409</v>
      </c>
      <c r="AD22" s="27" t="n">
        <v>-6648.337484774999</v>
      </c>
      <c r="AE22" s="28">
        <f>-SUMIFS(Aut_Descontos!$F:$F,Aut_Descontos!$L:$L,DRE!AC$4,Aut_Descontos!$K:$K,DRE!$A22)+SUMIFS(Aut_Ajustes_Manuais!$G:$G,Aut_Ajustes_Manuais!$I:$I,DRE!AC$4,Aut_Ajustes_Manuais!$F:$F,"Descontos - Operação")</f>
        <v/>
      </c>
      <c r="AF22" s="232" t="n">
        <v>-9928.003783409469</v>
      </c>
      <c r="AG22" s="27" t="n">
        <v>-6283.272113999999</v>
      </c>
      <c r="AH22" s="28">
        <f>-SUMIFS(Aut_Descontos!$F:$F,Aut_Descontos!$L:$L,DRE!AF$4,Aut_Descontos!$K:$K,DRE!$A22)+SUMIFS(Aut_Ajustes_Manuais!$G:$G,Aut_Ajustes_Manuais!$I:$I,DRE!AF$4,Aut_Ajustes_Manuais!$F:$F,"Descontos - Operação")</f>
        <v/>
      </c>
      <c r="AI22" s="232" t="n">
        <v>-14338.92643995761</v>
      </c>
      <c r="AJ22" s="27" t="n">
        <v>-6429.0416801625</v>
      </c>
      <c r="AK22" s="28">
        <f>-SUMIFS(Aut_Descontos!$F:$F,Aut_Descontos!$L:$L,DRE!AI$4,Aut_Descontos!$K:$K,DRE!$A22)+SUMIFS(Aut_Ajustes_Manuais!$G:$G,Aut_Ajustes_Manuais!$I:$I,DRE!AI$4,Aut_Ajustes_Manuais!$F:$F,"Descontos - Operação")</f>
        <v/>
      </c>
      <c r="AL22" s="232" t="n">
        <v>-11044.86332649652</v>
      </c>
      <c r="AM22" s="27" t="n">
        <v>-5921.755742699999</v>
      </c>
      <c r="AN22" s="28">
        <f>-SUMIFS(Aut_Descontos!$F:$F,Aut_Descontos!$L:$L,DRE!AL$4,Aut_Descontos!$K:$K,DRE!$A22)+SUMIFS(Aut_Ajustes_Manuais!$G:$G,Aut_Ajustes_Manuais!$I:$I,DRE!AL$4,Aut_Ajustes_Manuais!$F:$F,"Descontos - Operação")</f>
        <v/>
      </c>
      <c r="AO22" s="232" t="n">
        <v>-6612.187026784606</v>
      </c>
      <c r="AP22" s="27" t="n">
        <v>-4353.8009925375</v>
      </c>
      <c r="AQ22" s="28">
        <f>-SUMIFS(Aut_Descontos!$F:$F,Aut_Descontos!$L:$L,DRE!AO$4,Aut_Descontos!$K:$K,DRE!$A22)+SUMIFS(Aut_Ajustes_Manuais!$G:$G,Aut_Ajustes_Manuais!$I:$I,DRE!AO$4,Aut_Ajustes_Manuais!$F:$F,"Descontos - Operação")</f>
        <v/>
      </c>
      <c r="AR22" s="232">
        <f>SUMIFS($H22:$AO22,$H$5:$AO$5,"&lt;"&amp;MONTH(TODAY()),$H$6:$AO$6,"REAL 25")</f>
        <v/>
      </c>
      <c r="AS22" s="27">
        <f>SUM(I22,L22,O22,R22,U22)</f>
        <v/>
      </c>
      <c r="AT22" s="28">
        <f>SUMIFS($J22:$AQ22,$J$5:$AQ$5,"&lt;"&amp;MONTH(TODAY()),$J$6:$AQ$6,"REAL 26")</f>
        <v/>
      </c>
      <c r="AU22" s="232">
        <f>SUM(H22,K22,N22,Q22,T22,W22,Z22,AC22,AF22,AI22,AL22,AO22)</f>
        <v/>
      </c>
      <c r="AV22" s="27">
        <f>SUM(I22,L22,O22,R22,U22,X22,AA22,AD22,AG22,AJ22,AM22,AP22)</f>
        <v/>
      </c>
      <c r="AW22" s="28">
        <f>SUM(J22,M22,P22,S22,V22,Y22,AB22,AE22,AH22,AK22,AN22,AQ22)</f>
        <v/>
      </c>
      <c r="AX22" s="232">
        <f>SUM(H22,K22,N22)</f>
        <v/>
      </c>
      <c r="AY22" s="27">
        <f>SUM(I22,L22,O22)</f>
        <v/>
      </c>
      <c r="AZ22" s="28">
        <f>SUM(J22,M22,P22)</f>
        <v/>
      </c>
      <c r="BA22" s="232">
        <f>SUM(Q22,T22,W22)</f>
        <v/>
      </c>
      <c r="BB22" s="27">
        <f>SUM(R22,U22,X22)</f>
        <v/>
      </c>
      <c r="BC22" s="28">
        <f>SUM(S22,V22,Y22)</f>
        <v/>
      </c>
      <c r="BD22" s="232">
        <f>SUM(Z22,AC22,AF22)</f>
        <v/>
      </c>
      <c r="BE22" s="27">
        <f>SUM(AA22,AD22,AG22)</f>
        <v/>
      </c>
      <c r="BF22" s="28">
        <f>SUM(AB22,AE22,AH22)</f>
        <v/>
      </c>
      <c r="BG22" s="232">
        <f>SUM(AI22,AL22,AO22)</f>
        <v/>
      </c>
      <c r="BH22" s="27">
        <f>SUM(AJ22,AM22,AP22)</f>
        <v/>
      </c>
      <c r="BI22" s="28">
        <f>SUM(AK22,AN22,AQ22)</f>
        <v/>
      </c>
      <c r="BK22" s="451">
        <f>SUM(I22,L22,O22,R22,U22,X22,AA22,AD22,AG22,AJ22,AM22,AP22)</f>
        <v/>
      </c>
      <c r="BL22" s="451">
        <f>BK22-AV22</f>
        <v/>
      </c>
      <c r="BM22" s="451">
        <f>SUM(J22,M22,P22,S22,V22)</f>
        <v/>
      </c>
      <c r="BN22" s="451">
        <f>BM22-AT22</f>
        <v/>
      </c>
    </row>
    <row r="23" hidden="1" outlineLevel="1" customFormat="1" s="474">
      <c r="A23" s="22" t="inlineStr">
        <is>
          <t>Desconto - Alimentação Escritório</t>
        </is>
      </c>
      <c r="B23" s="23" t="n"/>
      <c r="C23" s="24" t="inlineStr">
        <is>
          <t xml:space="preserve">Estim. Mensal </t>
        </is>
      </c>
      <c r="D23" s="25" t="inlineStr">
        <is>
          <t>Cartão FB / Alimentação Escritório</t>
        </is>
      </c>
      <c r="E23" s="44" t="n">
        <v>0.0198</v>
      </c>
      <c r="F23" s="26" t="n"/>
      <c r="G23" s="416" t="n"/>
      <c r="H23" s="232" t="n">
        <v>-628.9939847830217</v>
      </c>
      <c r="I23" s="27" t="n">
        <v>-1689.339699432</v>
      </c>
      <c r="J23" s="28">
        <f>-SUMIFS(Aut_Descontos!$F:$F,Aut_Descontos!$L:$L,DRE!H$4,Aut_Descontos!$K:$K,DRE!$A23)+SUMIFS(Aut_Ajustes_Manuais!$G:$G,Aut_Ajustes_Manuais!$I:$I,DRE!H$4,Aut_Ajustes_Manuais!$F:$F,"Desconto - Alimentação Escritório")</f>
        <v/>
      </c>
      <c r="K23" s="232" t="n">
        <v>-2249.52763742775</v>
      </c>
      <c r="L23" s="27" t="n">
        <v>-3734.192303226</v>
      </c>
      <c r="M23" s="28">
        <f>-SUMIFS(Aut_Descontos!$F:$F,Aut_Descontos!$L:$L,DRE!K$4,Aut_Descontos!$K:$K,DRE!$A23)+SUMIFS(Aut_Ajustes_Manuais!$G:$G,Aut_Ajustes_Manuais!$I:$I,DRE!K$4,Aut_Ajustes_Manuais!$F:$F,"Desconto - Alimentação Escritório")</f>
        <v/>
      </c>
      <c r="N23" s="232" t="n">
        <v>-2045.600254549128</v>
      </c>
      <c r="O23" s="27" t="n">
        <v>-4010.1309096156</v>
      </c>
      <c r="P23" s="28">
        <f>-SUMIFS(Aut_Descontos!$F:$F,Aut_Descontos!$L:$L,DRE!N$4,Aut_Descontos!$K:$K,DRE!$A23)+SUMIFS(Aut_Ajustes_Manuais!$G:$G,Aut_Ajustes_Manuais!$I:$I,DRE!N$4,Aut_Ajustes_Manuais!$F:$F,"Desconto - Alimentação Escritório")</f>
        <v/>
      </c>
      <c r="Q23" s="232" t="n">
        <v>-3058.994389651014</v>
      </c>
      <c r="R23" s="27" t="n">
        <v>-5071.51268316</v>
      </c>
      <c r="S23" s="28">
        <f>-SUMIFS(Aut_Descontos!$F:$F,Aut_Descontos!$L:$L,DRE!Q$4,Aut_Descontos!$K:$K,DRE!$A23)+SUMIFS(Aut_Ajustes_Manuais!$G:$G,Aut_Ajustes_Manuais!$I:$I,DRE!Q$4,Aut_Ajustes_Manuais!$F:$F,"Desconto - Alimentação Escritório")</f>
        <v/>
      </c>
      <c r="T23" s="232" t="n">
        <v>-4045.621449185131</v>
      </c>
      <c r="U23" s="27" t="n">
        <v>-5865.7311213732</v>
      </c>
      <c r="V23" s="28">
        <f>-SUMIFS(Aut_Descontos!$F:$F,Aut_Descontos!$L:$L,DRE!T$4,Aut_Descontos!$K:$K,DRE!$A23)+SUMIFS(Aut_Ajustes_Manuais!$G:$G,Aut_Ajustes_Manuais!$I:$I,DRE!T$4,Aut_Ajustes_Manuais!$F:$F,"Desconto - Alimentação Escritório")</f>
        <v/>
      </c>
      <c r="W23" s="232" t="n">
        <v>-342.8189787227515</v>
      </c>
      <c r="X23" s="27" t="n">
        <v>-4593.6433165392</v>
      </c>
      <c r="Y23" s="28">
        <f>-SUMIFS(Aut_Descontos!$F:$F,Aut_Descontos!$L:$L,DRE!W$4,Aut_Descontos!$K:$K,DRE!$A23)+SUMIFS(Aut_Ajustes_Manuais!$G:$G,Aut_Ajustes_Manuais!$I:$I,DRE!W$4,Aut_Ajustes_Manuais!$F:$F,"Desconto - Alimentação Escritório")</f>
        <v/>
      </c>
      <c r="Z23" s="232" t="n">
        <v>-3078.756978815979</v>
      </c>
      <c r="AA23" s="27" t="n">
        <v>-4852.7592557598</v>
      </c>
      <c r="AB23" s="28">
        <f>-SUMIFS(Aut_Descontos!$F:$F,Aut_Descontos!$L:$L,DRE!Z$4,Aut_Descontos!$K:$K,DRE!$A23)+SUMIFS(Aut_Ajustes_Manuais!$G:$G,Aut_Ajustes_Manuais!$I:$I,DRE!Z$4,Aut_Ajustes_Manuais!$F:$F,"Desconto - Alimentação Escritório")</f>
        <v/>
      </c>
      <c r="AC23" s="232" t="n">
        <v>-4175.733832065178</v>
      </c>
      <c r="AD23" s="27" t="n">
        <v>-5265.4832879418</v>
      </c>
      <c r="AE23" s="28">
        <f>-SUMIFS(Aut_Descontos!$F:$F,Aut_Descontos!$L:$L,DRE!AC$4,Aut_Descontos!$K:$K,DRE!$A23)+SUMIFS(Aut_Ajustes_Manuais!$G:$G,Aut_Ajustes_Manuais!$I:$I,DRE!AC$4,Aut_Ajustes_Manuais!$F:$F,"Desconto - Alimentação Escritório")</f>
        <v/>
      </c>
      <c r="AF23" s="232" t="n">
        <v>-2587.587358957479</v>
      </c>
      <c r="AG23" s="27" t="n">
        <v>-4976.351514288</v>
      </c>
      <c r="AH23" s="28">
        <f>-SUMIFS(Aut_Descontos!$F:$F,Aut_Descontos!$L:$L,DRE!AF$4,Aut_Descontos!$K:$K,DRE!$A23)+SUMIFS(Aut_Ajustes_Manuais!$G:$G,Aut_Ajustes_Manuais!$I:$I,DRE!AF$4,Aut_Ajustes_Manuais!$F:$F,"Desconto - Alimentação Escritório")</f>
        <v/>
      </c>
      <c r="AI23" s="232" t="n">
        <v>-2503.145381960694</v>
      </c>
      <c r="AJ23" s="27" t="n">
        <v>-5091.8010106887</v>
      </c>
      <c r="AK23" s="28">
        <f>-SUMIFS(Aut_Descontos!$F:$F,Aut_Descontos!$L:$L,DRE!AI$4,Aut_Descontos!$K:$K,DRE!$A23)+SUMIFS(Aut_Ajustes_Manuais!$G:$G,Aut_Ajustes_Manuais!$I:$I,DRE!AI$4,Aut_Ajustes_Manuais!$F:$F,"Desconto - Alimentação Escritório")</f>
        <v/>
      </c>
      <c r="AL23" s="232" t="n">
        <v>-3774.805044809369</v>
      </c>
      <c r="AM23" s="27" t="n">
        <v>-4690.030548218399</v>
      </c>
      <c r="AN23" s="28">
        <f>-SUMIFS(Aut_Descontos!$F:$F,Aut_Descontos!$L:$L,DRE!AL$4,Aut_Descontos!$K:$K,DRE!$A23)+SUMIFS(Aut_Ajustes_Manuais!$G:$G,Aut_Ajustes_Manuais!$I:$I,DRE!AL$4,Aut_Ajustes_Manuais!$F:$F,"Desconto - Alimentação Escritório")</f>
        <v/>
      </c>
      <c r="AO23" s="232" t="n">
        <v>-1867.609731993146</v>
      </c>
      <c r="AP23" s="27" t="n">
        <v>-3448.2103860897</v>
      </c>
      <c r="AQ23" s="28">
        <f>-SUMIFS(Aut_Descontos!$F:$F,Aut_Descontos!$L:$L,DRE!AO$4,Aut_Descontos!$K:$K,DRE!$A23)+SUMIFS(Aut_Ajustes_Manuais!$G:$G,Aut_Ajustes_Manuais!$I:$I,DRE!AO$4,Aut_Ajustes_Manuais!$F:$F,"Desconto - Alimentação Escritório")</f>
        <v/>
      </c>
      <c r="AR23" s="232">
        <f>SUMIFS($H23:$AO23,$H$5:$AO$5,"&lt;"&amp;MONTH(TODAY()),$H$6:$AO$6,"REAL 25")</f>
        <v/>
      </c>
      <c r="AS23" s="27">
        <f>SUM(I23,L23,O23,R23,U23)</f>
        <v/>
      </c>
      <c r="AT23" s="28">
        <f>SUMIFS($J23:$AQ23,$J$5:$AQ$5,"&lt;"&amp;MONTH(TODAY()),$J$6:$AQ$6,"REAL 26")</f>
        <v/>
      </c>
      <c r="AU23" s="232">
        <f>SUM(H23,K23,N23,Q23,T23,W23,Z23,AC23,AF23,AI23,AL23,AO23)</f>
        <v/>
      </c>
      <c r="AV23" s="27">
        <f>SUM(I23,L23,O23,R23,U23,X23,AA23,AD23,AG23,AJ23,AM23,AP23)</f>
        <v/>
      </c>
      <c r="AW23" s="28">
        <f>SUM(J23,M23,P23,S23,V23,Y23,AB23,AE23,AH23,AK23,AN23,AQ23)</f>
        <v/>
      </c>
      <c r="AX23" s="232">
        <f>SUM(H23,K23,N23)</f>
        <v/>
      </c>
      <c r="AY23" s="27">
        <f>SUM(I23,L23,O23)</f>
        <v/>
      </c>
      <c r="AZ23" s="28">
        <f>SUM(J23,M23,P23)</f>
        <v/>
      </c>
      <c r="BA23" s="232">
        <f>SUM(Q23,T23,W23)</f>
        <v/>
      </c>
      <c r="BB23" s="27">
        <f>SUM(R23,U23,X23)</f>
        <v/>
      </c>
      <c r="BC23" s="28">
        <f>SUM(S23,V23,Y23)</f>
        <v/>
      </c>
      <c r="BD23" s="232">
        <f>SUM(Z23,AC23,AF23)</f>
        <v/>
      </c>
      <c r="BE23" s="27">
        <f>SUM(AA23,AD23,AG23)</f>
        <v/>
      </c>
      <c r="BF23" s="28">
        <f>SUM(AB23,AE23,AH23)</f>
        <v/>
      </c>
      <c r="BG23" s="232">
        <f>SUM(AI23,AL23,AO23)</f>
        <v/>
      </c>
      <c r="BH23" s="27">
        <f>SUM(AJ23,AM23,AP23)</f>
        <v/>
      </c>
      <c r="BI23" s="28">
        <f>SUM(AK23,AN23,AQ23)</f>
        <v/>
      </c>
      <c r="BK23" s="451">
        <f>SUM(I23,L23,O23,R23,U23,X23,AA23,AD23,AG23,AJ23,AM23,AP23)</f>
        <v/>
      </c>
      <c r="BL23" s="451">
        <f>BK23-AV23</f>
        <v/>
      </c>
      <c r="BM23" s="451">
        <f>SUM(J23,M23,P23,S23,V23)</f>
        <v/>
      </c>
      <c r="BN23" s="451">
        <f>BM23-AT23</f>
        <v/>
      </c>
    </row>
    <row r="24" hidden="1" outlineLevel="1" customFormat="1" s="474">
      <c r="A24" s="22" t="inlineStr">
        <is>
          <t>Descontos - Marketing</t>
        </is>
      </c>
      <c r="B24" s="23" t="n"/>
      <c r="C24" s="24" t="inlineStr">
        <is>
          <t xml:space="preserve">Estim. Mensal </t>
        </is>
      </c>
      <c r="D24" s="25" t="inlineStr">
        <is>
          <t>Permutas e Ações Gerais</t>
        </is>
      </c>
      <c r="E24" s="44" t="n">
        <v>0.0025</v>
      </c>
      <c r="F24" s="26" t="n"/>
      <c r="G24" s="416" t="n"/>
      <c r="H24" s="232" t="n">
        <v>-76.86291661783429</v>
      </c>
      <c r="I24" s="27" t="n">
        <v>-213.3004671</v>
      </c>
      <c r="J24" s="28">
        <f>-SUMIFS(Aut_Descontos!$F:$F,Aut_Descontos!$L:$L,DRE!H$4,Aut_Descontos!$K:$K,DRE!$A24)+SUMIFS(Aut_Ajustes_Manuais!$G:$G,Aut_Ajustes_Manuais!$I:$I,DRE!H$4,Aut_Ajustes_Manuais!$F:$F,"Descontos - Marketing")</f>
        <v/>
      </c>
      <c r="K24" s="232" t="n">
        <v>-2047.970982166953</v>
      </c>
      <c r="L24" s="27" t="n">
        <v>-471.488927175</v>
      </c>
      <c r="M24" s="28">
        <f>-SUMIFS(Aut_Descontos!$F:$F,Aut_Descontos!$L:$L,DRE!K$4,Aut_Descontos!$K:$K,DRE!$A24)+SUMIFS(Aut_Ajustes_Manuais!$G:$G,Aut_Ajustes_Manuais!$I:$I,DRE!K$4,Aut_Ajustes_Manuais!$F:$F,"Descontos - Marketing")</f>
        <v/>
      </c>
      <c r="N24" s="232" t="n">
        <v>-1146.031835305464</v>
      </c>
      <c r="O24" s="27" t="n">
        <v>-506.329660305</v>
      </c>
      <c r="P24" s="28">
        <f>-SUMIFS(Aut_Descontos!$F:$F,Aut_Descontos!$L:$L,DRE!N$4,Aut_Descontos!$K:$K,DRE!$A24)+SUMIFS(Aut_Ajustes_Manuais!$G:$G,Aut_Ajustes_Manuais!$I:$I,DRE!N$4,Aut_Ajustes_Manuais!$F:$F,"Descontos - Marketing")</f>
        <v/>
      </c>
      <c r="Q24" s="232" t="n">
        <v>-2624.321490916942</v>
      </c>
      <c r="R24" s="27" t="n">
        <v>-640.3425105</v>
      </c>
      <c r="S24" s="28">
        <f>-SUMIFS(Aut_Descontos!$F:$F,Aut_Descontos!$L:$L,DRE!Q$4,Aut_Descontos!$K:$K,DRE!$A24)+SUMIFS(Aut_Ajustes_Manuais!$G:$G,Aut_Ajustes_Manuais!$I:$I,DRE!Q$4,Aut_Ajustes_Manuais!$F:$F,"Descontos - Marketing")</f>
        <v/>
      </c>
      <c r="T24" s="232" t="n">
        <v>-2100.656500351793</v>
      </c>
      <c r="U24" s="27" t="n">
        <v>-740.622616335</v>
      </c>
      <c r="V24" s="28">
        <f>-SUMIFS(Aut_Descontos!$F:$F,Aut_Descontos!$L:$L,DRE!T$4,Aut_Descontos!$K:$K,DRE!$A24)+SUMIFS(Aut_Ajustes_Manuais!$G:$G,Aut_Ajustes_Manuais!$I:$I,DRE!T$4,Aut_Ajustes_Manuais!$F:$F,"Descontos - Marketing")</f>
        <v/>
      </c>
      <c r="W24" s="232" t="n">
        <v>-397.7087435106437</v>
      </c>
      <c r="X24" s="27" t="n">
        <v>-580.0054692599999</v>
      </c>
      <c r="Y24" s="28">
        <f>-SUMIFS(Aut_Descontos!$F:$F,Aut_Descontos!$L:$L,DRE!W$4,Aut_Descontos!$K:$K,DRE!$A24)+SUMIFS(Aut_Ajustes_Manuais!$G:$G,Aut_Ajustes_Manuais!$I:$I,DRE!W$4,Aut_Ajustes_Manuais!$F:$F,"Descontos - Marketing")</f>
        <v/>
      </c>
      <c r="Z24" s="232" t="n">
        <v>0</v>
      </c>
      <c r="AA24" s="27" t="n">
        <v>-612.7221282524999</v>
      </c>
      <c r="AB24" s="28">
        <f>-SUMIFS(Aut_Descontos!$F:$F,Aut_Descontos!$L:$L,DRE!Z$4,Aut_Descontos!$K:$K,DRE!$A24)+SUMIFS(Aut_Ajustes_Manuais!$G:$G,Aut_Ajustes_Manuais!$I:$I,DRE!Z$4,Aut_Ajustes_Manuais!$F:$F,"Descontos - Marketing")</f>
        <v/>
      </c>
      <c r="AC24" s="232" t="n">
        <v>0</v>
      </c>
      <c r="AD24" s="27" t="n">
        <v>-664.8337484775</v>
      </c>
      <c r="AE24" s="28">
        <f>-SUMIFS(Aut_Descontos!$F:$F,Aut_Descontos!$L:$L,DRE!AC$4,Aut_Descontos!$K:$K,DRE!$A24)+SUMIFS(Aut_Ajustes_Manuais!$G:$G,Aut_Ajustes_Manuais!$I:$I,DRE!AC$4,Aut_Ajustes_Manuais!$F:$F,"Descontos - Marketing")</f>
        <v/>
      </c>
      <c r="AF24" s="232" t="n">
        <v>-3891.753857593381</v>
      </c>
      <c r="AG24" s="27" t="n">
        <v>-628.3272113999999</v>
      </c>
      <c r="AH24" s="28">
        <f>-SUMIFS(Aut_Descontos!$F:$F,Aut_Descontos!$L:$L,DRE!AF$4,Aut_Descontos!$K:$K,DRE!$A24)+SUMIFS(Aut_Ajustes_Manuais!$G:$G,Aut_Ajustes_Manuais!$I:$I,DRE!AF$4,Aut_Ajustes_Manuais!$F:$F,"Descontos - Marketing")</f>
        <v/>
      </c>
      <c r="AI24" s="232" t="n">
        <v>-289.0970626810229</v>
      </c>
      <c r="AJ24" s="27" t="n">
        <v>-642.9041680162499</v>
      </c>
      <c r="AK24" s="28">
        <f>-SUMIFS(Aut_Descontos!$F:$F,Aut_Descontos!$L:$L,DRE!AI$4,Aut_Descontos!$K:$K,DRE!$A24)+SUMIFS(Aut_Ajustes_Manuais!$G:$G,Aut_Ajustes_Manuais!$I:$I,DRE!AI$4,Aut_Ajustes_Manuais!$F:$F,"Descontos - Marketing")</f>
        <v/>
      </c>
      <c r="AL24" s="232" t="n">
        <v>-185.2409080583585</v>
      </c>
      <c r="AM24" s="27" t="n">
        <v>-592.17557427</v>
      </c>
      <c r="AN24" s="28">
        <f>-SUMIFS(Aut_Descontos!$F:$F,Aut_Descontos!$L:$L,DRE!AL$4,Aut_Descontos!$K:$K,DRE!$A24)+SUMIFS(Aut_Ajustes_Manuais!$G:$G,Aut_Ajustes_Manuais!$I:$I,DRE!AL$4,Aut_Ajustes_Manuais!$F:$F,"Descontos - Marketing")</f>
        <v/>
      </c>
      <c r="AO24" s="232" t="n">
        <v>0</v>
      </c>
      <c r="AP24" s="27" t="n">
        <v>-435.38009925375</v>
      </c>
      <c r="AQ24" s="28">
        <f>-SUMIFS(Aut_Descontos!$F:$F,Aut_Descontos!$L:$L,DRE!AO$4,Aut_Descontos!$K:$K,DRE!$A24)+SUMIFS(Aut_Ajustes_Manuais!$G:$G,Aut_Ajustes_Manuais!$I:$I,DRE!AO$4,Aut_Ajustes_Manuais!$F:$F,"Descontos - Marketing")</f>
        <v/>
      </c>
      <c r="AR24" s="232">
        <f>SUMIFS($H24:$AO24,$H$5:$AO$5,"&lt;"&amp;MONTH(TODAY()),$H$6:$AO$6,"REAL 25")</f>
        <v/>
      </c>
      <c r="AS24" s="27">
        <f>SUM(I24,L24,O24,R24,U24)</f>
        <v/>
      </c>
      <c r="AT24" s="28">
        <f>SUMIFS($J24:$AQ24,$J$5:$AQ$5,"&lt;"&amp;MONTH(TODAY()),$J$6:$AQ$6,"REAL 26")</f>
        <v/>
      </c>
      <c r="AU24" s="232">
        <f>SUM(H24,K24,N24,Q24,T24,W24,Z24,AC24,AF24,AI24,AL24,AO24)</f>
        <v/>
      </c>
      <c r="AV24" s="27">
        <f>SUM(I24,L24,O24,R24,U24,X24,AA24,AD24,AG24,AJ24,AM24,AP24)</f>
        <v/>
      </c>
      <c r="AW24" s="28">
        <f>SUM(J24,M24,P24,S24,V24,Y24,AB24,AE24,AH24,AK24,AN24,AQ24)</f>
        <v/>
      </c>
      <c r="AX24" s="232">
        <f>SUM(H24,K24,N24)</f>
        <v/>
      </c>
      <c r="AY24" s="27">
        <f>SUM(I24,L24,O24)</f>
        <v/>
      </c>
      <c r="AZ24" s="28">
        <f>SUM(J24,M24,P24)</f>
        <v/>
      </c>
      <c r="BA24" s="232">
        <f>SUM(Q24,T24,W24)</f>
        <v/>
      </c>
      <c r="BB24" s="27">
        <f>SUM(R24,U24,X24)</f>
        <v/>
      </c>
      <c r="BC24" s="28">
        <f>SUM(S24,V24,Y24)</f>
        <v/>
      </c>
      <c r="BD24" s="232">
        <f>SUM(Z24,AC24,AF24)</f>
        <v/>
      </c>
      <c r="BE24" s="27">
        <f>SUM(AA24,AD24,AG24)</f>
        <v/>
      </c>
      <c r="BF24" s="28">
        <f>SUM(AB24,AE24,AH24)</f>
        <v/>
      </c>
      <c r="BG24" s="232">
        <f>SUM(AI24,AL24,AO24)</f>
        <v/>
      </c>
      <c r="BH24" s="27">
        <f>SUM(AJ24,AM24,AP24)</f>
        <v/>
      </c>
      <c r="BI24" s="28">
        <f>SUM(AK24,AN24,AQ24)</f>
        <v/>
      </c>
      <c r="BK24" s="451">
        <f>SUM(I24,L24,O24,R24,U24,X24,AA24,AD24,AG24,AJ24,AM24,AP24)</f>
        <v/>
      </c>
      <c r="BL24" s="451">
        <f>BK24-AV24</f>
        <v/>
      </c>
      <c r="BM24" s="451">
        <f>SUM(J24,M24,P24,S24,V24)</f>
        <v/>
      </c>
      <c r="BN24" s="451">
        <f>BM24-AT24</f>
        <v/>
      </c>
    </row>
    <row r="25" hidden="1" outlineLevel="1" customFormat="1" s="51">
      <c r="A25" s="45" t="inlineStr">
        <is>
          <t>% sobre Receita Bruta</t>
        </is>
      </c>
      <c r="B25" s="46" t="n"/>
      <c r="C25" s="47" t="n"/>
      <c r="D25" s="48" t="n"/>
      <c r="E25" s="48" t="n"/>
      <c r="F25" s="46" t="n"/>
      <c r="G25" s="473" t="n"/>
      <c r="H25" s="236" t="n">
        <v>-0.02575486967703928</v>
      </c>
      <c r="I25" s="49" t="n">
        <v>-0.01878980861805706</v>
      </c>
      <c r="J25" s="50">
        <f>IFERROR(J21/J8,0)+SUMIFS(Aut_Ajustes_Manuais!$G:$G,Aut_Ajustes_Manuais!$I:$I,DRE!H$4,Aut_Ajustes_Manuais!$F:$F,"% sobre Receita Bruta")</f>
        <v/>
      </c>
      <c r="K25" s="236" t="n">
        <v>-0.04292588367994191</v>
      </c>
      <c r="L25" s="49" t="n">
        <v>-0.02290959890472985</v>
      </c>
      <c r="M25" s="50">
        <f>IFERROR(M21/M8,0)+SUMIFS(Aut_Ajustes_Manuais!$G:$G,Aut_Ajustes_Manuais!$I:$I,DRE!K$4,Aut_Ajustes_Manuais!$F:$F,"% sobre Receita Bruta")</f>
        <v/>
      </c>
      <c r="N25" s="236" t="n">
        <v>-0.03057349939301824</v>
      </c>
      <c r="O25" s="49" t="n">
        <v>-0.02370754058279735</v>
      </c>
      <c r="P25" s="50">
        <f>IFERROR(P21/P8,0)+SUMIFS(Aut_Ajustes_Manuais!$G:$G,Aut_Ajustes_Manuais!$I:$I,DRE!N$4,Aut_Ajustes_Manuais!$F:$F,"% sobre Receita Bruta")</f>
        <v/>
      </c>
      <c r="Q25" s="236" t="n">
        <v>-0.03080384283875136</v>
      </c>
      <c r="R25" s="49" t="n">
        <v>-0.02534495163842864</v>
      </c>
      <c r="S25" s="50">
        <f>IFERROR(S21/S8,0)+SUMIFS(Aut_Ajustes_Manuais!$G:$G,Aut_Ajustes_Manuais!$I:$I,DRE!Q$4,Aut_Ajustes_Manuais!$F:$F,"% sobre Receita Bruta")</f>
        <v/>
      </c>
      <c r="T25" s="236" t="n">
        <v>-0.03433485472919724</v>
      </c>
      <c r="U25" s="49" t="n">
        <v>-0.025415199682857</v>
      </c>
      <c r="V25" s="50">
        <f>IFERROR(V21/V8,0)+SUMIFS(Aut_Ajustes_Manuais!$G:$G,Aut_Ajustes_Manuais!$I:$I,DRE!T$4,Aut_Ajustes_Manuais!$F:$F,"% sobre Receita Bruta")</f>
        <v/>
      </c>
      <c r="W25" s="236" t="n">
        <v>-0.02480626294390098</v>
      </c>
      <c r="X25" s="49" t="n">
        <v>-0.02308190872713759</v>
      </c>
      <c r="Y25" s="50">
        <f>IFERROR(Y21/Y8,0)+SUMIFS(Aut_Ajustes_Manuais!$G:$G,Aut_Ajustes_Manuais!$I:$I,DRE!W$4,Aut_Ajustes_Manuais!$F:$F,"% sobre Receita Bruta")</f>
        <v/>
      </c>
      <c r="Z25" s="236" t="n">
        <v>-0.03941641996019605</v>
      </c>
      <c r="AA25" s="49" t="n">
        <v>-0.02295936440690175</v>
      </c>
      <c r="AB25" s="50">
        <f>IFERROR(AB21/AB8,0)+SUMIFS(Aut_Ajustes_Manuais!$G:$G,Aut_Ajustes_Manuais!$I:$I,DRE!Z$4,Aut_Ajustes_Manuais!$F:$F,"% sobre Receita Bruta")</f>
        <v/>
      </c>
      <c r="AC25" s="236" t="n">
        <v>-0.03295434373146483</v>
      </c>
      <c r="AD25" s="49" t="n">
        <v>-0.02376046449276758</v>
      </c>
      <c r="AE25" s="50">
        <f>IFERROR(AE21/AE8,0)+SUMIFS(Aut_Ajustes_Manuais!$G:$G,Aut_Ajustes_Manuais!$I:$I,DRE!AC$4,Aut_Ajustes_Manuais!$F:$F,"% sobre Receita Bruta")</f>
        <v/>
      </c>
      <c r="AF25" s="236" t="n">
        <v>-0.02787588348434986</v>
      </c>
      <c r="AG25" s="49" t="n">
        <v>-0.01935916943900853</v>
      </c>
      <c r="AH25" s="50">
        <f>IFERROR(AH21/AH8,0)+SUMIFS(Aut_Ajustes_Manuais!$G:$G,Aut_Ajustes_Manuais!$I:$I,DRE!AF$4,Aut_Ajustes_Manuais!$F:$F,"% sobre Receita Bruta")</f>
        <v/>
      </c>
      <c r="AI25" s="236" t="n">
        <v>-0.03566837810023427</v>
      </c>
      <c r="AJ25" s="49" t="n">
        <v>-0.02334332316443364</v>
      </c>
      <c r="AK25" s="50">
        <f>IFERROR(AK21/AK8,0)+SUMIFS(Aut_Ajustes_Manuais!$G:$G,Aut_Ajustes_Manuais!$I:$I,DRE!AI$4,Aut_Ajustes_Manuais!$F:$F,"% sobre Receita Bruta")</f>
        <v/>
      </c>
      <c r="AL25" s="236" t="n">
        <v>-0.02505599314318981</v>
      </c>
      <c r="AM25" s="49" t="n">
        <v>-0.02128366791714842</v>
      </c>
      <c r="AN25" s="50">
        <f>IFERROR(AN21/AN8,0)+SUMIFS(Aut_Ajustes_Manuais!$G:$G,Aut_Ajustes_Manuais!$I:$I,DRE!AL$4,Aut_Ajustes_Manuais!$F:$F,"% sobre Receita Bruta")</f>
        <v/>
      </c>
      <c r="AO25" s="236" t="n">
        <v>-0.01270184244457393</v>
      </c>
      <c r="AP25" s="49" t="n">
        <v>-0.0184385963544219</v>
      </c>
      <c r="AQ25" s="50">
        <f>IFERROR(AQ21/AQ8,0)+SUMIFS(Aut_Ajustes_Manuais!$G:$G,Aut_Ajustes_Manuais!$I:$I,DRE!AO$4,Aut_Ajustes_Manuais!$F:$F,"% sobre Receita Bruta")</f>
        <v/>
      </c>
      <c r="AR25" s="236">
        <f>IFERROR(AR21/AR8,0)</f>
        <v/>
      </c>
      <c r="AS25" s="49">
        <f>IFERROR(AS21/AS8,0)</f>
        <v/>
      </c>
      <c r="AT25" s="50">
        <f>IFERROR(AT21/AT8,0)</f>
        <v/>
      </c>
      <c r="AU25" s="236">
        <f>IFERROR(AU21/AU8,0)</f>
        <v/>
      </c>
      <c r="AV25" s="49">
        <f>IFERROR(AV21/AV8,0)</f>
        <v/>
      </c>
      <c r="AW25" s="50">
        <f>IFERROR(AW21/AW8,0)</f>
        <v/>
      </c>
      <c r="AX25" s="236">
        <f>IFERROR(AX21/AX8,0)</f>
        <v/>
      </c>
      <c r="AY25" s="49">
        <f>IFERROR(AY21/AY8,0)</f>
        <v/>
      </c>
      <c r="AZ25" s="50">
        <f>IFERROR(AZ21/AZ8,0)</f>
        <v/>
      </c>
      <c r="BA25" s="236">
        <f>IFERROR(BA21/BA8,0)</f>
        <v/>
      </c>
      <c r="BB25" s="49">
        <f>IFERROR(BB21/BB8,0)</f>
        <v/>
      </c>
      <c r="BC25" s="50">
        <f>IFERROR(BC21/BC8,0)</f>
        <v/>
      </c>
      <c r="BD25" s="236">
        <f>IFERROR(BD21/BD8,0)</f>
        <v/>
      </c>
      <c r="BE25" s="49">
        <f>IFERROR(BE21/BE8,0)</f>
        <v/>
      </c>
      <c r="BF25" s="50">
        <f>IFERROR(BF21/BF8,0)</f>
        <v/>
      </c>
      <c r="BG25" s="236">
        <f>IFERROR(BG21/BG8,0)</f>
        <v/>
      </c>
      <c r="BH25" s="49">
        <f>IFERROR(BH21/BH8,0)</f>
        <v/>
      </c>
      <c r="BI25" s="50">
        <f>IFERROR(BI21/BI8,0)</f>
        <v/>
      </c>
      <c r="BK25" s="451">
        <f>SUM(I25,L25,O25,R25,U25,X25,AA25,AD25,AG25,AJ25,AM25,AP25)</f>
        <v/>
      </c>
      <c r="BL25" s="451">
        <f>BK25-AV25</f>
        <v/>
      </c>
      <c r="BM25" s="451">
        <f>SUM(J25,M25,P25,S25,V25)</f>
        <v/>
      </c>
      <c r="BN25" s="451">
        <f>BM25-AT25</f>
        <v/>
      </c>
    </row>
    <row r="26" collapsed="1">
      <c r="A26" s="18" t="n"/>
      <c r="E26" s="16" t="n"/>
      <c r="F26" s="464" t="n"/>
      <c r="H26" s="237" t="n"/>
      <c r="I26" s="52" t="n"/>
      <c r="J26" s="53" t="n"/>
      <c r="K26" s="237" t="n"/>
      <c r="L26" s="52" t="n"/>
      <c r="M26" s="53" t="n"/>
      <c r="N26" s="237" t="n"/>
      <c r="O26" s="52" t="n"/>
      <c r="P26" s="53" t="n"/>
      <c r="Q26" s="237" t="n"/>
      <c r="R26" s="52" t="n"/>
      <c r="S26" s="53" t="n"/>
      <c r="T26" s="237" t="n"/>
      <c r="U26" s="52" t="n"/>
      <c r="V26" s="53" t="n"/>
      <c r="W26" s="237" t="n"/>
      <c r="X26" s="52" t="n"/>
      <c r="Y26" s="53" t="n"/>
      <c r="Z26" s="237" t="n"/>
      <c r="AA26" s="52" t="n"/>
      <c r="AB26" s="53" t="n"/>
      <c r="AC26" s="237" t="n"/>
      <c r="AD26" s="52" t="n"/>
      <c r="AE26" s="53" t="n"/>
      <c r="AF26" s="237" t="n"/>
      <c r="AG26" s="52" t="n"/>
      <c r="AH26" s="53" t="n"/>
      <c r="AI26" s="237" t="n"/>
      <c r="AJ26" s="52" t="n"/>
      <c r="AK26" s="53" t="n"/>
      <c r="AL26" s="237" t="n"/>
      <c r="AM26" s="52" t="n"/>
      <c r="AN26" s="53" t="n"/>
      <c r="AO26" s="237" t="n"/>
      <c r="AP26" s="52" t="n"/>
      <c r="AQ26" s="53" t="n"/>
      <c r="AR26" s="237" t="n"/>
      <c r="AS26" s="52" t="n"/>
      <c r="AT26" s="53" t="n"/>
      <c r="AU26" s="237" t="n"/>
      <c r="AV26" s="52" t="n"/>
      <c r="AW26" s="53" t="n"/>
      <c r="AX26" s="237" t="n"/>
      <c r="AY26" s="52" t="n"/>
      <c r="AZ26" s="53" t="n"/>
      <c r="BA26" s="237" t="n"/>
      <c r="BB26" s="52" t="n"/>
      <c r="BC26" s="53" t="n"/>
      <c r="BD26" s="237" t="n"/>
      <c r="BE26" s="52" t="n"/>
      <c r="BF26" s="53" t="n"/>
      <c r="BG26" s="237" t="n"/>
      <c r="BH26" s="52" t="n"/>
      <c r="BI26" s="53" t="n"/>
      <c r="BK26" s="451">
        <f>SUM(I26,L26,O26,R26,U26,X26,AA26,AD26,AG26,AJ26,AM26,AP26)</f>
        <v/>
      </c>
      <c r="BL26" s="451">
        <f>BK26-AV26</f>
        <v/>
      </c>
      <c r="BM26" s="451">
        <f>SUM(J26,M26,P26,S26,V26)</f>
        <v/>
      </c>
      <c r="BN26" s="451">
        <f>BM26-AT26</f>
        <v/>
      </c>
    </row>
    <row r="27">
      <c r="A27" s="38" t="inlineStr">
        <is>
          <t>(-) Impostos sobre Venda</t>
        </is>
      </c>
      <c r="C27" s="39" t="inlineStr">
        <is>
          <t>Premissas</t>
        </is>
      </c>
      <c r="D27" s="39" t="inlineStr">
        <is>
          <t>Valores</t>
        </is>
      </c>
      <c r="E27" s="39" t="inlineStr">
        <is>
          <t>% Incid</t>
        </is>
      </c>
      <c r="F27" s="40" t="n"/>
      <c r="H27" s="235" t="n">
        <v>-20700.88525146906</v>
      </c>
      <c r="I27" s="41" t="n">
        <v>-12367.9248204736</v>
      </c>
      <c r="J27" s="42">
        <f>SUM(J28:J30)+SUMIFS(Aut_Ajustes_Manuais!$G:$G,Aut_Ajustes_Manuais!$I:$I,DRE!H$4,Aut_Ajustes_Manuais!$F:$F,"(-) Impostos sobre Venda")</f>
        <v/>
      </c>
      <c r="K27" s="235" t="n">
        <v>-19255.10536340838</v>
      </c>
      <c r="L27" s="41" t="n">
        <v>-24826.2835388848</v>
      </c>
      <c r="M27" s="42">
        <f>SUM(M28:M30)+SUMIFS(Aut_Ajustes_Manuais!$G:$G,Aut_Ajustes_Manuais!$I:$I,DRE!K$4,Aut_Ajustes_Manuais!$F:$F,"(-) Impostos sobre Venda")</f>
        <v/>
      </c>
      <c r="N27" s="235" t="n">
        <v>-19707.02278612971</v>
      </c>
      <c r="O27" s="41" t="n">
        <v>-25781.67580371488</v>
      </c>
      <c r="P27" s="42">
        <f>SUM(P28:P30)+SUMIFS(Aut_Ajustes_Manuais!$G:$G,Aut_Ajustes_Manuais!$I:$I,DRE!N$4,Aut_Ajustes_Manuais!$F:$F,"(-) Impostos sobre Venda")</f>
        <v/>
      </c>
      <c r="Q27" s="235" t="n">
        <v>-28640.25852154903</v>
      </c>
      <c r="R27" s="41" t="n">
        <v>-30738.802745168</v>
      </c>
      <c r="S27" s="42">
        <f>SUM(S28:S30)+SUMIFS(Aut_Ajustes_Manuais!$G:$G,Aut_Ajustes_Manuais!$I:$I,DRE!Q$4,Aut_Ajustes_Manuais!$F:$F,"(-) Impostos sobre Venda")</f>
        <v/>
      </c>
      <c r="T27" s="235" t="n">
        <v>-26757.23108374935</v>
      </c>
      <c r="U27" s="41" t="n">
        <v>-35843.80722191135</v>
      </c>
      <c r="V27" s="42">
        <f>SUM(V28:V30)+SUMIFS(Aut_Ajustes_Manuais!$G:$G,Aut_Ajustes_Manuais!$I:$I,DRE!T$4,Aut_Ajustes_Manuais!$F:$F,"(-) Impostos sobre Venda")</f>
        <v/>
      </c>
      <c r="W27" s="235" t="n">
        <v>-28822.63610959905</v>
      </c>
      <c r="X27" s="41" t="n">
        <v>-30858.91058030816</v>
      </c>
      <c r="Y27" s="42">
        <f>SUM(Y28:Y30)+SUMIFS(Aut_Ajustes_Manuais!$G:$G,Aut_Ajustes_Manuais!$I:$I,DRE!W$4,Aut_Ajustes_Manuais!$F:$F,"(-) Impostos sobre Venda")</f>
        <v/>
      </c>
      <c r="Z27" s="235" t="n">
        <v>-23598.8900680499</v>
      </c>
      <c r="AA27" s="41" t="n">
        <v>-32941.83837662704</v>
      </c>
      <c r="AB27" s="42">
        <f>SUM(AB28:AB30)+SUMIFS(Aut_Ajustes_Manuais!$G:$G,Aut_Ajustes_Manuais!$I:$I,DRE!Z$4,Aut_Ajustes_Manuais!$F:$F,"(-) Impostos sobre Venda")</f>
        <v/>
      </c>
      <c r="AC27" s="235" t="n">
        <v>-30023.86308563307</v>
      </c>
      <c r="AD27" s="41" t="n">
        <v>-34514.83524805064</v>
      </c>
      <c r="AE27" s="42">
        <f>SUM(AE28:AE30)+SUMIFS(Aut_Ajustes_Manuais!$G:$G,Aut_Ajustes_Manuais!$I:$I,DRE!AC$4,Aut_Ajustes_Manuais!$F:$F,"(-) Impostos sobre Venda")</f>
        <v/>
      </c>
      <c r="AF27" s="235" t="n">
        <v>-28589.41363250145</v>
      </c>
      <c r="AG27" s="41" t="n">
        <v>-41456.1871708824</v>
      </c>
      <c r="AH27" s="42">
        <f>SUM(AH28:AH30)+SUMIFS(Aut_Ajustes_Manuais!$G:$G,Aut_Ajustes_Manuais!$I:$I,DRE!AF$4,Aut_Ajustes_Manuais!$F:$F,"(-) Impostos sobre Venda")</f>
        <v/>
      </c>
      <c r="AI27" s="235" t="n">
        <v>-27962.99598571212</v>
      </c>
      <c r="AJ27" s="41" t="n">
        <v>-34000.50213667576</v>
      </c>
      <c r="AK27" s="42">
        <f>SUM(AK28:AK30)+SUMIFS(Aut_Ajustes_Manuais!$G:$G,Aut_Ajustes_Manuais!$I:$I,DRE!AI$4,Aut_Ajustes_Manuais!$F:$F,"(-) Impostos sobre Venda")</f>
        <v/>
      </c>
      <c r="AL27" s="235" t="n">
        <v>-36494.0069613032</v>
      </c>
      <c r="AM27" s="41" t="n">
        <v>-34760.13380678831</v>
      </c>
      <c r="AN27" s="42">
        <f>SUM(AN28:AN30)+SUMIFS(Aut_Ajustes_Manuais!$G:$G,Aut_Ajustes_Manuais!$I:$I,DRE!AL$4,Aut_Ajustes_Manuais!$F:$F,"(-) Impostos sobre Venda")</f>
        <v/>
      </c>
      <c r="AO27" s="235" t="n">
        <v>-26349.73623830461</v>
      </c>
      <c r="AP27" s="41" t="n">
        <v>-29604.91089920056</v>
      </c>
      <c r="AQ27" s="42">
        <f>SUM(AQ28:AQ30)+SUMIFS(Aut_Ajustes_Manuais!$G:$G,Aut_Ajustes_Manuais!$I:$I,DRE!AO$4,Aut_Ajustes_Manuais!$F:$F,"(-) Impostos sobre Venda")</f>
        <v/>
      </c>
      <c r="AR27" s="235">
        <f>SUM(AR28:AR30)</f>
        <v/>
      </c>
      <c r="AS27" s="41">
        <f>SUM(AS28:AS30)</f>
        <v/>
      </c>
      <c r="AT27" s="42">
        <f>SUM(AT28:AT30)</f>
        <v/>
      </c>
      <c r="AU27" s="235">
        <f>SUM(AU28:AU30)</f>
        <v/>
      </c>
      <c r="AV27" s="41">
        <f>SUM(AV28:AV30)</f>
        <v/>
      </c>
      <c r="AW27" s="42">
        <f>SUM(AW28:AW30)</f>
        <v/>
      </c>
      <c r="AX27" s="235">
        <f>SUM(AX28:AX30)</f>
        <v/>
      </c>
      <c r="AY27" s="41">
        <f>SUM(AY28:AY30)</f>
        <v/>
      </c>
      <c r="AZ27" s="42">
        <f>SUM(AZ28:AZ30)</f>
        <v/>
      </c>
      <c r="BA27" s="235">
        <f>SUM(BA28:BA30)</f>
        <v/>
      </c>
      <c r="BB27" s="41">
        <f>SUM(BB28:BB30)</f>
        <v/>
      </c>
      <c r="BC27" s="42">
        <f>SUM(BC28:BC30)</f>
        <v/>
      </c>
      <c r="BD27" s="235">
        <f>SUM(BD28:BD30)</f>
        <v/>
      </c>
      <c r="BE27" s="41">
        <f>SUM(BE28:BE30)</f>
        <v/>
      </c>
      <c r="BF27" s="42">
        <f>SUM(BF28:BF30)</f>
        <v/>
      </c>
      <c r="BG27" s="235">
        <f>SUM(BG28:BG30)</f>
        <v/>
      </c>
      <c r="BH27" s="41">
        <f>SUM(BH28:BH30)</f>
        <v/>
      </c>
      <c r="BI27" s="42">
        <f>SUM(BI28:BI30)</f>
        <v/>
      </c>
      <c r="BK27" s="451">
        <f>SUM(I27,L27,O27,R27,U27,X27,AA27,AD27,AG27,AJ27,AM27,AP27)</f>
        <v/>
      </c>
      <c r="BL27" s="451">
        <f>BK27-AV27</f>
        <v/>
      </c>
      <c r="BM27" s="451">
        <f>SUM(J27,M27,P27,S27,V27)</f>
        <v/>
      </c>
      <c r="BN27" s="451">
        <f>BM27-AT27</f>
        <v/>
      </c>
    </row>
    <row r="28" hidden="1" outlineLevel="1" customFormat="1" s="474">
      <c r="A28" s="22" t="inlineStr">
        <is>
          <t>PIS / COFINS</t>
        </is>
      </c>
      <c r="B28" s="23" t="n"/>
      <c r="C28" s="24" t="inlineStr">
        <is>
          <t>Base Fiscal</t>
        </is>
      </c>
      <c r="D28" s="25" t="n"/>
      <c r="E28" s="54" t="n">
        <v>0.0365</v>
      </c>
      <c r="F28" s="55" t="n"/>
      <c r="G28" s="110" t="n"/>
      <c r="H28" s="232" t="n">
        <v>-13000.72525146906</v>
      </c>
      <c r="I28" s="27" t="n">
        <v>-5707.117346873599</v>
      </c>
      <c r="J28" s="28">
        <f>-Fiscal!D21-Fiscal!D22+SUMIFS(Aut_Ajustes_Manuais!$G:$G,Aut_Ajustes_Manuais!$I:$I,DRE!H$4,Aut_Ajustes_Manuais!$F:$F,"PIS / COFINS")</f>
        <v/>
      </c>
      <c r="K28" s="232" t="n">
        <v>-12040.41536340838</v>
      </c>
      <c r="L28" s="27" t="n">
        <v>-11524.5599040848</v>
      </c>
      <c r="M28" s="28">
        <f>-Fiscal!E21-Fiscal!E22+SUMIFS(Aut_Ajustes_Manuais!$G:$G,Aut_Ajustes_Manuais!$I:$I,DRE!K$4,Aut_Ajustes_Manuais!$F:$F,"PIS / COFINS")</f>
        <v/>
      </c>
      <c r="N28" s="232" t="n">
        <v>-11657.64278612971</v>
      </c>
      <c r="O28" s="27" t="n">
        <v>-11970.68123883488</v>
      </c>
      <c r="P28" s="28">
        <f>-Fiscal!F21-Fiscal!F22+SUMIFS(Aut_Ajustes_Manuais!$G:$G,Aut_Ajustes_Manuais!$I:$I,DRE!N$4,Aut_Ajustes_Manuais!$F:$F,"PIS / COFINS")</f>
        <v/>
      </c>
      <c r="Q28" s="232" t="n">
        <v>-17736.61852154903</v>
      </c>
      <c r="R28" s="27" t="n">
        <v>-14293.247577168</v>
      </c>
      <c r="S28" s="28">
        <f>-Fiscal!H21-Fiscal!H22+SUMIFS(Aut_Ajustes_Manuais!$G:$G,Aut_Ajustes_Manuais!$I:$I,DRE!Q$4,Aut_Ajustes_Manuais!$F:$F,"PIS / COFINS")</f>
        <v/>
      </c>
      <c r="T28" s="232" t="n">
        <v>-16788.57108374935</v>
      </c>
      <c r="U28" s="27" t="n">
        <v>-16667.80036055135</v>
      </c>
      <c r="V28" s="28">
        <f>-Fiscal!I21-Fiscal!I22+SUMIFS(Aut_Ajustes_Manuais!$G:$G,Aut_Ajustes_Manuais!$I:$I,DRE!T$4,Aut_Ajustes_Manuais!$F:$F,"PIS / COFINS")</f>
        <v/>
      </c>
      <c r="W28" s="232" t="n">
        <v>-17333.63610959906</v>
      </c>
      <c r="X28" s="27" t="n">
        <v>-14329.34557214816</v>
      </c>
      <c r="Y28" s="28">
        <f>-Fiscal!J21-Fiscal!J22+SUMIFS(Aut_Ajustes_Manuais!$G:$G,Aut_Ajustes_Manuais!$I:$I,DRE!W$4,Aut_Ajustes_Manuais!$F:$F,"PIS / COFINS")</f>
        <v/>
      </c>
      <c r="Z28" s="232" t="n">
        <v>-14349.8200680499</v>
      </c>
      <c r="AA28" s="27" t="n">
        <v>-15299.24682458704</v>
      </c>
      <c r="AB28" s="28">
        <f>-Fiscal!L21-Fiscal!L22+SUMIFS(Aut_Ajustes_Manuais!$G:$G,Aut_Ajustes_Manuais!$I:$I,DRE!Z$4,Aut_Ajustes_Manuais!$F:$F,"PIS / COFINS")</f>
        <v/>
      </c>
      <c r="AC28" s="232" t="n">
        <v>-17627.19808563307</v>
      </c>
      <c r="AD28" s="27" t="n">
        <v>-16048.20089741064</v>
      </c>
      <c r="AE28" s="28">
        <f>-Fiscal!M21-Fiscal!M22+SUMIFS(Aut_Ajustes_Manuais!$G:$G,Aut_Ajustes_Manuais!$I:$I,DRE!AC$4,Aut_Ajustes_Manuais!$F:$F,"PIS / COFINS")</f>
        <v/>
      </c>
      <c r="AF28" s="232" t="n">
        <v>-16942.39863250145</v>
      </c>
      <c r="AG28" s="27" t="n">
        <v>-19142.67203848239</v>
      </c>
      <c r="AH28" s="28">
        <f>-Fiscal!N21-Fiscal!N22+SUMIFS(Aut_Ajustes_Manuais!$G:$G,Aut_Ajustes_Manuais!$I:$I,DRE!AF$4,Aut_Ajustes_Manuais!$F:$F,"PIS / COFINS")</f>
        <v/>
      </c>
      <c r="AI28" s="232" t="n">
        <v>-16905.30098571213</v>
      </c>
      <c r="AJ28" s="27" t="n">
        <v>-15802.38969841576</v>
      </c>
      <c r="AK28" s="28">
        <f>-Fiscal!P21-Fiscal!P22+SUMIFS(Aut_Ajustes_Manuais!$G:$G,Aut_Ajustes_Manuais!$I:$I,DRE!AI$4,Aut_Ajustes_Manuais!$F:$F,"PIS / COFINS")</f>
        <v/>
      </c>
      <c r="AL28" s="232" t="n">
        <v>-21310.5319613032</v>
      </c>
      <c r="AM28" s="27" t="n">
        <v>-16107.98886846832</v>
      </c>
      <c r="AN28" s="28">
        <f>-Fiscal!Q21-Fiscal!Q22+SUMIFS(Aut_Ajustes_Manuais!$G:$G,Aut_Ajustes_Manuais!$I:$I,DRE!AL$4,Aut_Ajustes_Manuais!$F:$F,"PIS / COFINS")</f>
        <v/>
      </c>
      <c r="AO28" s="232" t="n">
        <v>-14187.80123830461</v>
      </c>
      <c r="AP28" s="27" t="n">
        <v>-13646.98931114056</v>
      </c>
      <c r="AQ28" s="28">
        <f>-Fiscal!R21-Fiscal!R22+SUMIFS(Aut_Ajustes_Manuais!$G:$G,Aut_Ajustes_Manuais!$I:$I,DRE!AO$4,Aut_Ajustes_Manuais!$F:$F,"PIS / COFINS")</f>
        <v/>
      </c>
      <c r="AR28" s="232">
        <f>SUMIFS($H28:$AO28,$H$5:$AO$5,"&lt;"&amp;MONTH(TODAY()),$H$6:$AO$6,"REAL 25")</f>
        <v/>
      </c>
      <c r="AS28" s="27">
        <f>SUM(I28,L28,O28,R28,U28)</f>
        <v/>
      </c>
      <c r="AT28" s="28">
        <f>SUMIFS($J28:$AQ28,$J$5:$AQ$5,"&lt;"&amp;MONTH(TODAY()),$J$6:$AQ$6,"REAL 26")</f>
        <v/>
      </c>
      <c r="AU28" s="232">
        <f>SUM(H28,K28,N28,Q28,T28,W28,Z28,AC28,AF28,AI28,AL28,AO28)</f>
        <v/>
      </c>
      <c r="AV28" s="27">
        <f>SUM(I28,L28,O28,R28,U28,X28,AA28,AD28,AG28,AJ28,AM28,AP28)</f>
        <v/>
      </c>
      <c r="AW28" s="28">
        <f>SUM(J28,M28,P28,S28,V28,Y28,AB28,AE28,AH28,AK28,AN28,AQ28)</f>
        <v/>
      </c>
      <c r="AX28" s="232">
        <f>SUM(H28,K28,N28)</f>
        <v/>
      </c>
      <c r="AY28" s="27">
        <f>SUM(I28,L28,O28)</f>
        <v/>
      </c>
      <c r="AZ28" s="28">
        <f>SUM(J28,M28,P28)</f>
        <v/>
      </c>
      <c r="BA28" s="232">
        <f>SUM(Q28,T28,W28)</f>
        <v/>
      </c>
      <c r="BB28" s="27">
        <f>SUM(R28,U28,X28)</f>
        <v/>
      </c>
      <c r="BC28" s="28">
        <f>SUM(S28,V28,Y28)</f>
        <v/>
      </c>
      <c r="BD28" s="232">
        <f>SUM(Z28,AC28,AF28)</f>
        <v/>
      </c>
      <c r="BE28" s="27">
        <f>SUM(AA28,AD28,AG28)</f>
        <v/>
      </c>
      <c r="BF28" s="28">
        <f>SUM(AB28,AE28,AH28)</f>
        <v/>
      </c>
      <c r="BG28" s="232">
        <f>SUM(AI28,AL28,AO28)</f>
        <v/>
      </c>
      <c r="BH28" s="27">
        <f>SUM(AJ28,AM28,AP28)</f>
        <v/>
      </c>
      <c r="BI28" s="28">
        <f>SUM(AK28,AN28,AQ28)</f>
        <v/>
      </c>
      <c r="BK28" s="451">
        <f>SUM(I28,L28,O28,R28,U28,X28,AA28,AD28,AG28,AJ28,AM28,AP28)</f>
        <v/>
      </c>
      <c r="BL28" s="451">
        <f>BK28-AV28</f>
        <v/>
      </c>
      <c r="BM28" s="451">
        <f>SUM(J28,M28,P28,S28,V28)</f>
        <v/>
      </c>
      <c r="BN28" s="451">
        <f>BM28-AT28</f>
        <v/>
      </c>
    </row>
    <row r="29" hidden="1" outlineLevel="1" customFormat="1" s="474">
      <c r="A29" s="22" t="inlineStr">
        <is>
          <t>ICMS</t>
        </is>
      </c>
      <c r="B29" s="23" t="n"/>
      <c r="C29" s="24" t="inlineStr">
        <is>
          <t>Base Fiscal</t>
        </is>
      </c>
      <c r="D29" s="25" t="n"/>
      <c r="E29" s="54" t="n">
        <v>0.04</v>
      </c>
      <c r="F29" s="55" t="n"/>
      <c r="G29" s="110" t="n"/>
      <c r="H29" s="232" t="n">
        <v>-7700.16</v>
      </c>
      <c r="I29" s="27" t="n">
        <v>-5785.807473599999</v>
      </c>
      <c r="J29" s="28">
        <f>-Fiscal!D23+SUMIFS(Aut_Ajustes_Manuais!$G:$G,Aut_Ajustes_Manuais!$I:$I,DRE!H$4,Aut_Ajustes_Manuais!$F:$F,"ICMS")</f>
        <v/>
      </c>
      <c r="K29" s="232" t="n">
        <v>-7214.69</v>
      </c>
      <c r="L29" s="27" t="n">
        <v>-12426.7236348</v>
      </c>
      <c r="M29" s="28">
        <f>-Fiscal!E23+SUMIFS(Aut_Ajustes_Manuais!$G:$G,Aut_Ajustes_Manuais!$I:$I,DRE!K$4,Aut_Ajustes_Manuais!$F:$F,"ICMS")</f>
        <v/>
      </c>
      <c r="N29" s="232" t="n">
        <v>-8049.38</v>
      </c>
      <c r="O29" s="27" t="n">
        <v>-12935.99456488</v>
      </c>
      <c r="P29" s="28">
        <f>-Fiscal!F23+SUMIFS(Aut_Ajustes_Manuais!$G:$G,Aut_Ajustes_Manuais!$I:$I,DRE!N$4,Aut_Ajustes_Manuais!$F:$F,"ICMS")</f>
        <v/>
      </c>
      <c r="Q29" s="232" t="n">
        <v>-10342.14</v>
      </c>
      <c r="R29" s="27" t="n">
        <v>-15671.180168</v>
      </c>
      <c r="S29" s="28">
        <f>-Fiscal!H23+SUMIFS(Aut_Ajustes_Manuais!$G:$G,Aut_Ajustes_Manuais!$I:$I,DRE!Q$4,Aut_Ajustes_Manuais!$F:$F,"ICMS")</f>
        <v/>
      </c>
      <c r="T29" s="232" t="n">
        <v>-9725.66</v>
      </c>
      <c r="U29" s="27" t="n">
        <v>-18282.98186136</v>
      </c>
      <c r="V29" s="28">
        <f>-Fiscal!I22+SUMIFS(Aut_Ajustes_Manuais!$G:$G,Aut_Ajustes_Manuais!$I:$I,DRE!T$4,Aut_Ajustes_Manuais!$F:$F,"ICMS")</f>
        <v/>
      </c>
      <c r="W29" s="232" t="n">
        <v>-11150.31</v>
      </c>
      <c r="X29" s="27" t="n">
        <v>-15498.37750816</v>
      </c>
      <c r="Y29" s="28">
        <f>-Fiscal!J22+SUMIFS(Aut_Ajustes_Manuais!$G:$G,Aut_Ajustes_Manuais!$I:$I,DRE!W$4,Aut_Ajustes_Manuais!$F:$F,"ICMS")</f>
        <v/>
      </c>
      <c r="Z29" s="232" t="n">
        <v>-8639.82</v>
      </c>
      <c r="AA29" s="27" t="n">
        <v>-16576.40405204</v>
      </c>
      <c r="AB29" s="28">
        <f>-Fiscal!L22+SUMIFS(Aut_Ajustes_Manuais!$G:$G,Aut_Ajustes_Manuais!$I:$I,DRE!Z$4,Aut_Ajustes_Manuais!$F:$F,"ICMS")</f>
        <v/>
      </c>
      <c r="AC29" s="232" t="n">
        <v>-11575.09</v>
      </c>
      <c r="AD29" s="27" t="n">
        <v>-17586.01247564</v>
      </c>
      <c r="AE29" s="28">
        <f>-Fiscal!M22+SUMIFS(Aut_Ajustes_Manuais!$G:$G,Aut_Ajustes_Manuais!$I:$I,DRE!AC$4,Aut_Ajustes_Manuais!$F:$F,"ICMS")</f>
        <v/>
      </c>
      <c r="AF29" s="232" t="n">
        <v>-9141.74</v>
      </c>
      <c r="AG29" s="27" t="n">
        <v>-19546.6163824</v>
      </c>
      <c r="AH29" s="28">
        <f>-Fiscal!N22+SUMIFS(Aut_Ajustes_Manuais!$G:$G,Aut_Ajustes_Manuais!$I:$I,DRE!AF$4,Aut_Ajustes_Manuais!$F:$F,"ICMS")</f>
        <v/>
      </c>
      <c r="AI29" s="232" t="n">
        <v>-8334.469999999999</v>
      </c>
      <c r="AJ29" s="27" t="n">
        <v>-17244.98368826</v>
      </c>
      <c r="AK29" s="28">
        <f>-Fiscal!P22+SUMIFS(Aut_Ajustes_Manuais!$G:$G,Aut_Ajustes_Manuais!$I:$I,DRE!AI$4,Aut_Ajustes_Manuais!$F:$F,"ICMS")</f>
        <v/>
      </c>
      <c r="AL29" s="232" t="n">
        <v>-10657.25</v>
      </c>
      <c r="AM29" s="27" t="n">
        <v>-17067.96618832</v>
      </c>
      <c r="AN29" s="28">
        <f>-Fiscal!Q22+SUMIFS(Aut_Ajustes_Manuais!$G:$G,Aut_Ajustes_Manuais!$I:$I,DRE!AL$4,Aut_Ajustes_Manuais!$F:$F,"ICMS")</f>
        <v/>
      </c>
      <c r="AO29" s="232" t="n">
        <v>-7549.56</v>
      </c>
      <c r="AP29" s="27" t="n">
        <v>-13682.92158806</v>
      </c>
      <c r="AQ29" s="28">
        <f>-Fiscal!R22+SUMIFS(Aut_Ajustes_Manuais!$G:$G,Aut_Ajustes_Manuais!$I:$I,DRE!AO$4,Aut_Ajustes_Manuais!$F:$F,"ICMS")</f>
        <v/>
      </c>
      <c r="AR29" s="232">
        <f>SUMIFS($H29:$AO29,$H$5:$AO$5,"&lt;"&amp;MONTH(TODAY()),$H$6:$AO$6,"REAL 25")</f>
        <v/>
      </c>
      <c r="AS29" s="27">
        <f>SUM(I29,L29,O29,R29,U29)</f>
        <v/>
      </c>
      <c r="AT29" s="28">
        <f>SUMIFS($J29:$AQ29,$J$5:$AQ$5,"&lt;"&amp;MONTH(TODAY()),$J$6:$AQ$6,"REAL 26")</f>
        <v/>
      </c>
      <c r="AU29" s="232">
        <f>SUM(H29,K29,N29,Q29,T29,W29,Z29,AC29,AF29,AI29,AL29,AO29)</f>
        <v/>
      </c>
      <c r="AV29" s="27">
        <f>SUM(I29,L29,O29,R29,U29,X29,AA29,AD29,AG29,AJ29,AM29,AP29)</f>
        <v/>
      </c>
      <c r="AW29" s="28">
        <f>SUM(J29,M29,P29,S29,V29,Y29,AB29,AE29,AH29,AK29,AN29,AQ29)</f>
        <v/>
      </c>
      <c r="AX29" s="232">
        <f>SUM(H29,K29,N29)</f>
        <v/>
      </c>
      <c r="AY29" s="27">
        <f>SUM(I29,L29,O29)</f>
        <v/>
      </c>
      <c r="AZ29" s="28">
        <f>SUM(J29,M29,P29)</f>
        <v/>
      </c>
      <c r="BA29" s="232">
        <f>SUM(Q29,T29,W29)</f>
        <v/>
      </c>
      <c r="BB29" s="27">
        <f>SUM(R29,U29,X29)</f>
        <v/>
      </c>
      <c r="BC29" s="28">
        <f>SUM(S29,V29,Y29)</f>
        <v/>
      </c>
      <c r="BD29" s="232">
        <f>SUM(Z29,AC29,AF29)</f>
        <v/>
      </c>
      <c r="BE29" s="27">
        <f>SUM(AA29,AD29,AG29)</f>
        <v/>
      </c>
      <c r="BF29" s="28">
        <f>SUM(AB29,AE29,AH29)</f>
        <v/>
      </c>
      <c r="BG29" s="232">
        <f>SUM(AI29,AL29,AO29)</f>
        <v/>
      </c>
      <c r="BH29" s="27">
        <f>SUM(AJ29,AM29,AP29)</f>
        <v/>
      </c>
      <c r="BI29" s="28">
        <f>SUM(AK29,AN29,AQ29)</f>
        <v/>
      </c>
      <c r="BK29" s="451">
        <f>SUM(I29,L29,O29,R29,U29,X29,AA29,AD29,AG29,AJ29,AM29,AP29)</f>
        <v/>
      </c>
      <c r="BL29" s="451">
        <f>BK29-AV29</f>
        <v/>
      </c>
      <c r="BM29" s="451">
        <f>SUM(J29,M29,P29,S29,V29)</f>
        <v/>
      </c>
      <c r="BN29" s="451">
        <f>BM29-AT29</f>
        <v/>
      </c>
    </row>
    <row r="30" hidden="1" outlineLevel="1" customFormat="1" s="474">
      <c r="A30" s="22" t="inlineStr">
        <is>
          <t>ISS</t>
        </is>
      </c>
      <c r="B30" s="23" t="n"/>
      <c r="C30" s="24" t="inlineStr">
        <is>
          <t>Base Fiscal</t>
        </is>
      </c>
      <c r="D30" s="54" t="n"/>
      <c r="E30" s="54" t="n">
        <v>0.05</v>
      </c>
      <c r="F30" s="55" t="n"/>
      <c r="G30" s="110" t="n"/>
      <c r="H30" s="232" t="n">
        <v>0</v>
      </c>
      <c r="I30" s="27" t="n">
        <v>-875</v>
      </c>
      <c r="J30" s="28">
        <f>-Fiscal!D20+SUMIFS(Aut_Ajustes_Manuais!$G:$G,Aut_Ajustes_Manuais!$I:$I,DRE!H$4,Aut_Ajustes_Manuais!$F:$F,"ISS")</f>
        <v/>
      </c>
      <c r="K30" s="232" t="n">
        <v>0</v>
      </c>
      <c r="L30" s="27" t="n">
        <v>-875</v>
      </c>
      <c r="M30" s="28">
        <f>-Fiscal!E20+SUMIFS(Aut_Ajustes_Manuais!$G:$G,Aut_Ajustes_Manuais!$I:$I,DRE!K$4,Aut_Ajustes_Manuais!$F:$F,"ISS")</f>
        <v/>
      </c>
      <c r="N30" s="232" t="n">
        <v>0</v>
      </c>
      <c r="O30" s="27" t="n">
        <v>-875</v>
      </c>
      <c r="P30" s="28">
        <f>-Fiscal!F20+SUMIFS(Aut_Ajustes_Manuais!$G:$G,Aut_Ajustes_Manuais!$I:$I,DRE!N$4,Aut_Ajustes_Manuais!$F:$F,"ISS")</f>
        <v/>
      </c>
      <c r="Q30" s="232" t="n">
        <v>-561.5</v>
      </c>
      <c r="R30" s="27" t="n">
        <v>-774.375</v>
      </c>
      <c r="S30" s="28">
        <f>-Fiscal!H20+SUMIFS(Aut_Ajustes_Manuais!$G:$G,Aut_Ajustes_Manuais!$I:$I,DRE!Q$4,Aut_Ajustes_Manuais!$F:$F,"ISS")</f>
        <v/>
      </c>
      <c r="T30" s="232" t="n">
        <v>-243</v>
      </c>
      <c r="U30" s="27" t="n">
        <v>-893.0250000000001</v>
      </c>
      <c r="V30" s="28">
        <f>-Fiscal!I20+SUMIFS(Aut_Ajustes_Manuais!$G:$G,Aut_Ajustes_Manuais!$I:$I,DRE!T$4,Aut_Ajustes_Manuais!$F:$F,"ISS")</f>
        <v/>
      </c>
      <c r="W30" s="232" t="n">
        <v>-338.6900000000001</v>
      </c>
      <c r="X30" s="27" t="n">
        <v>-1031.1875</v>
      </c>
      <c r="Y30" s="28">
        <f>-Fiscal!J20+SUMIFS(Aut_Ajustes_Manuais!$G:$G,Aut_Ajustes_Manuais!$I:$I,DRE!W$4,Aut_Ajustes_Manuais!$F:$F,"ISS")</f>
        <v/>
      </c>
      <c r="Z30" s="232" t="n">
        <v>-609.25</v>
      </c>
      <c r="AA30" s="27" t="n">
        <v>-1066.1875</v>
      </c>
      <c r="AB30" s="28">
        <f>-Fiscal!L20+SUMIFS(Aut_Ajustes_Manuais!$G:$G,Aut_Ajustes_Manuais!$I:$I,DRE!Z$4,Aut_Ajustes_Manuais!$F:$F,"ISS")</f>
        <v/>
      </c>
      <c r="AC30" s="232" t="n">
        <v>-821.575</v>
      </c>
      <c r="AD30" s="27" t="n">
        <v>-880.621875</v>
      </c>
      <c r="AE30" s="28">
        <f>-Fiscal!M20+SUMIFS(Aut_Ajustes_Manuais!$G:$G,Aut_Ajustes_Manuais!$I:$I,DRE!AC$4,Aut_Ajustes_Manuais!$F:$F,"ISS")</f>
        <v/>
      </c>
      <c r="AF30" s="232" t="n">
        <v>-2505.275</v>
      </c>
      <c r="AG30" s="27" t="n">
        <v>-2766.89875</v>
      </c>
      <c r="AH30" s="28">
        <f>-Fiscal!N20+SUMIFS(Aut_Ajustes_Manuais!$G:$G,Aut_Ajustes_Manuais!$I:$I,DRE!AF$4,Aut_Ajustes_Manuais!$F:$F,"ISS")</f>
        <v/>
      </c>
      <c r="AI30" s="232" t="n">
        <v>-2723.225</v>
      </c>
      <c r="AJ30" s="27" t="n">
        <v>-953.1287499999999</v>
      </c>
      <c r="AK30" s="28">
        <f>-Fiscal!P20+SUMIFS(Aut_Ajustes_Manuais!$G:$G,Aut_Ajustes_Manuais!$I:$I,DRE!AI$4,Aut_Ajustes_Manuais!$F:$F,"ISS")</f>
        <v/>
      </c>
      <c r="AL30" s="232" t="n">
        <v>-4526.225</v>
      </c>
      <c r="AM30" s="27" t="n">
        <v>-1584.17875</v>
      </c>
      <c r="AN30" s="28">
        <f>-Fiscal!Q20+SUMIFS(Aut_Ajustes_Manuais!$G:$G,Aut_Ajustes_Manuais!$I:$I,DRE!AL$4,Aut_Ajustes_Manuais!$F:$F,"ISS")</f>
        <v/>
      </c>
      <c r="AO30" s="232" t="n">
        <v>-4612.375</v>
      </c>
      <c r="AP30" s="27" t="n">
        <v>-2275</v>
      </c>
      <c r="AQ30" s="28">
        <f>-Fiscal!R20+SUMIFS(Aut_Ajustes_Manuais!$G:$G,Aut_Ajustes_Manuais!$I:$I,DRE!AO$4,Aut_Ajustes_Manuais!$F:$F,"ISS")</f>
        <v/>
      </c>
      <c r="AR30" s="232">
        <f>SUMIFS($H30:$AO30,$H$5:$AO$5,"&lt;"&amp;MONTH(TODAY()),$H$6:$AO$6,"REAL 25")</f>
        <v/>
      </c>
      <c r="AS30" s="27">
        <f>SUM(I30,L30,O30,R30,U30)</f>
        <v/>
      </c>
      <c r="AT30" s="28">
        <f>SUMIFS($J30:$AQ30,$J$5:$AQ$5,"&lt;"&amp;MONTH(TODAY()),$J$6:$AQ$6,"REAL 26")</f>
        <v/>
      </c>
      <c r="AU30" s="232">
        <f>SUM(H30,K30,N30,Q30,T30,W30,Z30,AC30,AF30,AI30,AL30,AO30)</f>
        <v/>
      </c>
      <c r="AV30" s="27">
        <f>SUM(I30,L30,O30,R30,U30,X30,AA30,AD30,AG30,AJ30,AM30,AP30)</f>
        <v/>
      </c>
      <c r="AW30" s="28">
        <f>SUM(J30,M30,P30,S30,V30,Y30,AB30,AE30,AH30,AK30,AN30,AQ30)</f>
        <v/>
      </c>
      <c r="AX30" s="232">
        <f>SUM(H30,K30,N30)</f>
        <v/>
      </c>
      <c r="AY30" s="27">
        <f>SUM(I30,L30,O30)</f>
        <v/>
      </c>
      <c r="AZ30" s="28">
        <f>SUM(J30,M30,P30)</f>
        <v/>
      </c>
      <c r="BA30" s="232">
        <f>SUM(Q30,T30,W30)</f>
        <v/>
      </c>
      <c r="BB30" s="27">
        <f>SUM(R30,U30,X30)</f>
        <v/>
      </c>
      <c r="BC30" s="28">
        <f>SUM(S30,V30,Y30)</f>
        <v/>
      </c>
      <c r="BD30" s="232">
        <f>SUM(Z30,AC30,AF30)</f>
        <v/>
      </c>
      <c r="BE30" s="27">
        <f>SUM(AA30,AD30,AG30)</f>
        <v/>
      </c>
      <c r="BF30" s="28">
        <f>SUM(AB30,AE30,AH30)</f>
        <v/>
      </c>
      <c r="BG30" s="232">
        <f>SUM(AI30,AL30,AO30)</f>
        <v/>
      </c>
      <c r="BH30" s="27">
        <f>SUM(AJ30,AM30,AP30)</f>
        <v/>
      </c>
      <c r="BI30" s="28">
        <f>SUM(AK30,AN30,AQ30)</f>
        <v/>
      </c>
      <c r="BK30" s="451">
        <f>SUM(I30,L30,O30,R30,U30,X30,AA30,AD30,AG30,AJ30,AM30,AP30)</f>
        <v/>
      </c>
      <c r="BL30" s="451">
        <f>BK30-AV30</f>
        <v/>
      </c>
      <c r="BM30" s="451">
        <f>SUM(J30,M30,P30,S30,V30)</f>
        <v/>
      </c>
      <c r="BN30" s="451">
        <f>BM30-AT30</f>
        <v/>
      </c>
    </row>
    <row r="31" collapsed="1">
      <c r="A31" s="18" t="n"/>
      <c r="E31" s="16" t="n"/>
      <c r="F31" s="464" t="n"/>
      <c r="H31" s="238" t="n"/>
      <c r="I31" s="464" t="n"/>
      <c r="J31" s="56" t="n"/>
      <c r="K31" s="238" t="n"/>
      <c r="L31" s="464" t="n"/>
      <c r="M31" s="56" t="n"/>
      <c r="N31" s="238" t="n"/>
      <c r="O31" s="464" t="n"/>
      <c r="P31" s="56" t="n"/>
      <c r="Q31" s="238" t="n"/>
      <c r="R31" s="464" t="n"/>
      <c r="S31" s="56" t="n"/>
      <c r="T31" s="238" t="n"/>
      <c r="U31" s="464" t="n"/>
      <c r="V31" s="56" t="n"/>
      <c r="W31" s="238" t="n"/>
      <c r="X31" s="464" t="n"/>
      <c r="Y31" s="56" t="n"/>
      <c r="Z31" s="238" t="n"/>
      <c r="AA31" s="464" t="n"/>
      <c r="AB31" s="56" t="n"/>
      <c r="AC31" s="238" t="n"/>
      <c r="AD31" s="464" t="n"/>
      <c r="AE31" s="56" t="n"/>
      <c r="AF31" s="238" t="n"/>
      <c r="AG31" s="464" t="n"/>
      <c r="AH31" s="56" t="n"/>
      <c r="AI31" s="238" t="n"/>
      <c r="AJ31" s="464" t="n"/>
      <c r="AK31" s="56" t="n"/>
      <c r="AL31" s="238" t="n"/>
      <c r="AM31" s="464" t="n"/>
      <c r="AN31" s="56" t="n"/>
      <c r="AO31" s="238" t="n"/>
      <c r="AP31" s="464" t="n"/>
      <c r="AQ31" s="56" t="n"/>
      <c r="AR31" s="238" t="n"/>
      <c r="AS31" s="464" t="n"/>
      <c r="AT31" s="56" t="n"/>
      <c r="AU31" s="238" t="n"/>
      <c r="AV31" s="464" t="n"/>
      <c r="AW31" s="56" t="n"/>
      <c r="AX31" s="238" t="n"/>
      <c r="AY31" s="464" t="n"/>
      <c r="AZ31" s="56" t="n"/>
      <c r="BA31" s="238" t="n"/>
      <c r="BB31" s="464" t="n"/>
      <c r="BC31" s="56" t="n"/>
      <c r="BD31" s="238" t="n"/>
      <c r="BE31" s="464" t="n"/>
      <c r="BF31" s="56" t="n"/>
      <c r="BG31" s="238" t="n"/>
      <c r="BH31" s="464" t="n"/>
      <c r="BI31" s="56" t="n"/>
      <c r="BK31" s="451">
        <f>SUM(I31,L31,O31,R31,U31,X31,AA31,AD31,AG31,AJ31,AM31,AP31)</f>
        <v/>
      </c>
      <c r="BL31" s="451">
        <f>BK31-AV31</f>
        <v/>
      </c>
      <c r="BM31" s="451">
        <f>SUM(J31,M31,P31,S31,V31)</f>
        <v/>
      </c>
      <c r="BN31" s="451">
        <f>BM31-AT31</f>
        <v/>
      </c>
    </row>
    <row r="32">
      <c r="A32" s="57" t="inlineStr">
        <is>
          <t>RECEITA LÍQUIDA</t>
        </is>
      </c>
      <c r="B32" s="58" t="n"/>
      <c r="C32" s="59" t="n"/>
      <c r="D32" s="60" t="n"/>
      <c r="E32" s="61" t="n"/>
      <c r="F32" s="62" t="n"/>
      <c r="G32" s="417" t="n"/>
      <c r="H32" s="239" t="n">
        <v>335483.3682134367</v>
      </c>
      <c r="I32" s="63" t="n">
        <v>198374.8200299944</v>
      </c>
      <c r="J32" s="64">
        <f>SUM(J27,J21,J8)+SUMIFS(Aut_Ajustes_Manuais!$G:$G,Aut_Ajustes_Manuais!$I:$I,DRE!H$4,Aut_Ajustes_Manuais!$F:$F,"RECEITA LÍQUIDA")</f>
        <v/>
      </c>
      <c r="K32" s="239" t="n">
        <v>310619.2881546294</v>
      </c>
      <c r="L32" s="63" t="n">
        <v>355634.4938929643</v>
      </c>
      <c r="M32" s="64">
        <f>SUM(M27,M21,M8)+SUMIFS(Aut_Ajustes_Manuais!$G:$G,Aut_Ajustes_Manuais!$I:$I,DRE!K$4,Aut_Ajustes_Manuais!$F:$F,"RECEITA LÍQUIDA")</f>
        <v/>
      </c>
      <c r="N32" s="239" t="n">
        <v>299680.450806465</v>
      </c>
      <c r="O32" s="63" t="n">
        <v>368719.1649037145</v>
      </c>
      <c r="P32" s="64">
        <f>SUM(P27,P21,P8)+SUMIFS(Aut_Ajustes_Manuais!$G:$G,Aut_Ajustes_Manuais!$I:$I,DRE!N$4,Aut_Ajustes_Manuais!$F:$F,"RECEITA LÍQUIDA")</f>
        <v/>
      </c>
      <c r="Q32" s="239" t="n">
        <v>475564.4954934929</v>
      </c>
      <c r="R32" s="63" t="n">
        <v>435161.439396172</v>
      </c>
      <c r="S32" s="64">
        <f>SUM(S27,S21,S8)+SUMIFS(Aut_Ajustes_Manuais!$G:$G,Aut_Ajustes_Manuais!$I:$I,DRE!Q$4,Aut_Ajustes_Manuais!$F:$F,"RECEITA LÍQUIDA")</f>
        <v/>
      </c>
      <c r="T32" s="239" t="n">
        <v>433203.6205258219</v>
      </c>
      <c r="U32" s="63" t="n">
        <v>501490.0542158303</v>
      </c>
      <c r="V32" s="64">
        <f>SUM(V27,V21,V8)+SUMIFS(Aut_Ajustes_Manuais!$G:$G,Aut_Ajustes_Manuais!$I:$I,DRE!T$4,Aut_Ajustes_Manuais!$F:$F,"RECEITA LÍQUIDA")</f>
        <v/>
      </c>
      <c r="W32" s="239" t="n">
        <v>451082.7038794163</v>
      </c>
      <c r="X32" s="63" t="n">
        <v>433591.8236740926</v>
      </c>
      <c r="Y32" s="64">
        <f>SUM(Y27,Y21,Y8)+SUMIFS(Aut_Ajustes_Manuais!$G:$G,Aut_Ajustes_Manuais!$I:$I,DRE!W$4,Aut_Ajustes_Manuais!$F:$F,"RECEITA LÍQUIDA")</f>
        <v/>
      </c>
      <c r="Z32" s="239" t="n">
        <v>369546.8652209884</v>
      </c>
      <c r="AA32" s="63" t="n">
        <v>460388.0892650356</v>
      </c>
      <c r="AB32" s="64">
        <f>SUM(AB27,AB21,AB8)+SUMIFS(Aut_Ajustes_Manuais!$G:$G,Aut_Ajustes_Manuais!$I:$I,DRE!Z$4,Aut_Ajustes_Manuais!$F:$F,"RECEITA LÍQUIDA")</f>
        <v/>
      </c>
      <c r="AC32" s="239" t="n">
        <v>452913.0707673277</v>
      </c>
      <c r="AD32" s="63" t="n">
        <v>482300.812476955</v>
      </c>
      <c r="AE32" s="64">
        <f>SUM(AE27,AE21,AE8)+SUMIFS(Aut_Ajustes_Manuais!$G:$G,Aut_Ajustes_Manuais!$I:$I,DRE!AC$4,Aut_Ajustes_Manuais!$F:$F,"RECEITA LÍQUIDA")</f>
        <v/>
      </c>
      <c r="AF32" s="239" t="n">
        <v>543588.8913675383</v>
      </c>
      <c r="AG32" s="63" t="n">
        <v>560729.2537814297</v>
      </c>
      <c r="AH32" s="64">
        <f>SUM(AH27,AH21,AH8)+SUMIFS(Aut_Ajustes_Manuais!$G:$G,Aut_Ajustes_Manuais!$I:$I,DRE!AF$4,Aut_Ajustes_Manuais!$F:$F,"RECEITA LÍQUIDA")</f>
        <v/>
      </c>
      <c r="AI32" s="239" t="n">
        <v>435195.9351296886</v>
      </c>
      <c r="AJ32" s="63" t="n">
        <v>474916.0947577567</v>
      </c>
      <c r="AK32" s="64">
        <f>SUM(AK27,AK21,AK8)+SUMIFS(Aut_Ajustes_Manuais!$G:$G,Aut_Ajustes_Manuais!$I:$I,DRE!AI$4,Aut_Ajustes_Manuais!$F:$F,"RECEITA LÍQUIDA")</f>
        <v/>
      </c>
      <c r="AL32" s="239" t="n">
        <v>547356.1837593325</v>
      </c>
      <c r="AM32" s="63" t="n">
        <v>480447.1370536232</v>
      </c>
      <c r="AN32" s="64">
        <f>SUM(AN27,AN21,AN8)+SUMIFS(Aut_Ajustes_Manuais!$G:$G,Aut_Ajustes_Manuais!$I:$I,DRE!AL$4,Aut_Ajustes_Manuais!$F:$F,"RECEITA LÍQUIDA")</f>
        <v/>
      </c>
      <c r="AO32" s="239" t="n">
        <v>632774.1470029176</v>
      </c>
      <c r="AP32" s="63" t="n">
        <v>408904.9076352185</v>
      </c>
      <c r="AQ32" s="64">
        <f>SUM(AQ27,AQ21,AQ8)+SUMIFS(Aut_Ajustes_Manuais!$G:$G,Aut_Ajustes_Manuais!$I:$I,DRE!AO$4,Aut_Ajustes_Manuais!$F:$F,"RECEITA LÍQUIDA")</f>
        <v/>
      </c>
      <c r="AR32" s="239">
        <f>SUM(AR27,AR21,AR8)</f>
        <v/>
      </c>
      <c r="AS32" s="63">
        <f>SUM(AS27,AS21,AS8)</f>
        <v/>
      </c>
      <c r="AT32" s="64">
        <f>SUM(AT27,AT21,AT8)</f>
        <v/>
      </c>
      <c r="AU32" s="239">
        <f>SUM(AU27,AU21,AU8)</f>
        <v/>
      </c>
      <c r="AV32" s="63">
        <f>SUM(AV27,AV21,AV8)</f>
        <v/>
      </c>
      <c r="AW32" s="64">
        <f>SUM(AW27,AW21,AW8)</f>
        <v/>
      </c>
      <c r="AX32" s="239">
        <f>SUM(AX27,AX21,AX8)</f>
        <v/>
      </c>
      <c r="AY32" s="63">
        <f>SUM(AY27,AY21,AY8)</f>
        <v/>
      </c>
      <c r="AZ32" s="64">
        <f>SUM(AZ27,AZ21,AZ8)</f>
        <v/>
      </c>
      <c r="BA32" s="239">
        <f>SUM(BA27,BA21,BA8)</f>
        <v/>
      </c>
      <c r="BB32" s="63">
        <f>SUM(BB27,BB21,BB8)</f>
        <v/>
      </c>
      <c r="BC32" s="64">
        <f>SUM(BC27,BC21,BC8)</f>
        <v/>
      </c>
      <c r="BD32" s="239">
        <f>SUM(BD27,BD21,BD8)</f>
        <v/>
      </c>
      <c r="BE32" s="63">
        <f>SUM(BE27,BE21,BE8)</f>
        <v/>
      </c>
      <c r="BF32" s="64">
        <f>SUM(BF27,BF21,BF8)</f>
        <v/>
      </c>
      <c r="BG32" s="239">
        <f>SUM(BG27,BG21,BG8)</f>
        <v/>
      </c>
      <c r="BH32" s="63">
        <f>SUM(BH27,BH21,BH8)</f>
        <v/>
      </c>
      <c r="BI32" s="64">
        <f>SUM(BI27,BI21,BI8)</f>
        <v/>
      </c>
      <c r="BK32" s="451">
        <f>SUM(I32,L32,O32,R32,U32,X32,AA32,AD32,AG32,AJ32,AM32,AP32)</f>
        <v/>
      </c>
      <c r="BL32" s="451">
        <f>BK32-AV32</f>
        <v/>
      </c>
      <c r="BM32" s="451">
        <f>SUM(J32,M32,P32,S32,V32)</f>
        <v/>
      </c>
      <c r="BN32" s="451">
        <f>BM32-AT32</f>
        <v/>
      </c>
    </row>
    <row r="33">
      <c r="A33" s="18" t="n"/>
      <c r="E33" s="16" t="n"/>
      <c r="F33" s="464" t="n"/>
      <c r="H33" s="240" t="n"/>
      <c r="I33" s="36" t="n"/>
      <c r="J33" s="258" t="n"/>
      <c r="K33" s="240" t="n"/>
      <c r="L33" s="65" t="n"/>
      <c r="M33" s="241" t="n"/>
      <c r="N33" s="240" t="n"/>
      <c r="O33" s="65" t="n"/>
      <c r="P33" s="241" t="n"/>
      <c r="Q33" s="240" t="n"/>
      <c r="R33" s="65" t="n"/>
      <c r="S33" s="241" t="n"/>
      <c r="T33" s="240" t="n"/>
      <c r="U33" s="65" t="n"/>
      <c r="V33" s="241" t="n"/>
      <c r="W33" s="240" t="n"/>
      <c r="X33" s="65" t="n"/>
      <c r="Y33" s="241" t="n"/>
      <c r="Z33" s="240" t="n"/>
      <c r="AA33" s="65" t="n"/>
      <c r="AB33" s="241" t="n"/>
      <c r="AC33" s="240" t="n"/>
      <c r="AD33" s="65" t="n"/>
      <c r="AE33" s="241" t="n"/>
      <c r="AF33" s="240" t="n"/>
      <c r="AG33" s="65" t="n"/>
      <c r="AH33" s="241" t="n"/>
      <c r="AI33" s="240" t="n"/>
      <c r="AJ33" s="65" t="n"/>
      <c r="AK33" s="241" t="n"/>
      <c r="AL33" s="240" t="n"/>
      <c r="AM33" s="65" t="n"/>
      <c r="AN33" s="241" t="n"/>
      <c r="AO33" s="240" t="n"/>
      <c r="AP33" s="65" t="n"/>
      <c r="AQ33" s="241" t="n"/>
      <c r="AR33" s="240" t="n"/>
      <c r="AS33" s="65" t="n"/>
      <c r="AT33" s="241" t="n"/>
      <c r="AU33" s="240" t="n"/>
      <c r="AV33" s="65" t="n"/>
      <c r="AW33" s="241" t="n"/>
      <c r="AX33" s="240" t="n"/>
      <c r="AY33" s="65" t="n"/>
      <c r="AZ33" s="241" t="n"/>
      <c r="BA33" s="240" t="n"/>
      <c r="BB33" s="65" t="n"/>
      <c r="BC33" s="241" t="n"/>
      <c r="BD33" s="240" t="n"/>
      <c r="BE33" s="65" t="n"/>
      <c r="BF33" s="241" t="n"/>
      <c r="BG33" s="240" t="n"/>
      <c r="BH33" s="65" t="n"/>
      <c r="BI33" s="241" t="n"/>
      <c r="BK33" s="451">
        <f>SUM(I33,L33,O33,R33,U33,X33,AA33,AD33,AG33,AJ33,AM33,AP33)</f>
        <v/>
      </c>
      <c r="BL33" s="451">
        <f>BK33-AV33</f>
        <v/>
      </c>
      <c r="BM33" s="451">
        <f>SUM(J33,M33,P33,S33,V33)</f>
        <v/>
      </c>
      <c r="BN33" s="451">
        <f>BM33-AT33</f>
        <v/>
      </c>
    </row>
    <row r="34">
      <c r="A34" s="38" t="inlineStr">
        <is>
          <t>(-) Custo Mercadoria Vendida</t>
        </is>
      </c>
      <c r="C34" s="39" t="inlineStr">
        <is>
          <t>Premissas</t>
        </is>
      </c>
      <c r="D34" s="39" t="inlineStr">
        <is>
          <t>Valores</t>
        </is>
      </c>
      <c r="E34" s="39" t="inlineStr">
        <is>
          <t>% Incid</t>
        </is>
      </c>
      <c r="F34" s="463" t="n"/>
      <c r="H34" s="242" t="n">
        <v>-49398.55000000005</v>
      </c>
      <c r="I34" s="66" t="n">
        <v>-29428.7282936</v>
      </c>
      <c r="J34" s="67">
        <f>SUM(J35:J38)+SUMIFS(Aut_Ajustes_Manuais!$G:$G,Aut_Ajustes_Manuais!$I:$I,DRE!H$4,Aut_Ajustes_Manuais!$F:$F,"(-) Custo Mercadoria Vendida")</f>
        <v/>
      </c>
      <c r="K34" s="242" t="n">
        <v>-53718.69999999992</v>
      </c>
      <c r="L34" s="66" t="n">
        <v>-54822.32271980001</v>
      </c>
      <c r="M34" s="67">
        <f>SUM(M35:M38)+SUMIFS(Aut_Ajustes_Manuais!$G:$G,Aut_Ajustes_Manuais!$I:$I,DRE!K$4,Aut_Ajustes_Manuais!$F:$F,"(-) Custo Mercadoria Vendida")</f>
        <v/>
      </c>
      <c r="N34" s="242" t="n">
        <v>-66272.84000000007</v>
      </c>
      <c r="O34" s="66" t="n">
        <v>-58249.01129587999</v>
      </c>
      <c r="P34" s="66">
        <f>SUM(P35:P38)+SUMIFS(Aut_Ajustes_Manuais!$G:$G,Aut_Ajustes_Manuais!$I:$I,DRE!N$4,Aut_Ajustes_Manuais!$F:$F,"(-) Custo Mercadoria Vendida")</f>
        <v/>
      </c>
      <c r="Q34" s="242" t="n">
        <v>-67428.76999999996</v>
      </c>
      <c r="R34" s="66" t="n">
        <v>-70457.81926800001</v>
      </c>
      <c r="S34" s="66">
        <f>SUM(S35:S38)+SUMIFS(Aut_Ajustes_Manuais!$G:$G,Aut_Ajustes_Manuais!$I:$I,DRE!Q$4,Aut_Ajustes_Manuais!$F:$F,"(-) Custo Mercadoria Vendida")</f>
        <v/>
      </c>
      <c r="T34" s="242" t="n">
        <v>-85499.52000000006</v>
      </c>
      <c r="U34" s="66" t="n">
        <v>-81466.48261835999</v>
      </c>
      <c r="V34" s="67">
        <f>SUM(V35:V38)+SUMIFS(Aut_Ajustes_Manuais!$G:$G,Aut_Ajustes_Manuais!$I:$I,DRE!T$4,Aut_Ajustes_Manuais!$F:$F,"(-) Custo Mercadoria Vendida")</f>
        <v/>
      </c>
      <c r="W34" s="242" t="n">
        <v>-70436.25999999998</v>
      </c>
      <c r="X34" s="66" t="n">
        <v>-67003.56880016001</v>
      </c>
      <c r="Y34" s="67">
        <f>SUM(Y35:Y38)+SUMIFS(Aut_Ajustes_Manuais!$G:$G,Aut_Ajustes_Manuais!$I:$I,DRE!W$4,Aut_Ajustes_Manuais!$F:$F,"(-) Custo Mercadoria Vendida")</f>
        <v/>
      </c>
      <c r="Z34" s="242" t="n">
        <v>-71575.94000000002</v>
      </c>
      <c r="AA34" s="66" t="n">
        <v>-70559.34843754</v>
      </c>
      <c r="AB34" s="67">
        <f>SUM(AB35:AB38)+SUMIFS(Aut_Ajustes_Manuais!$G:$G,Aut_Ajustes_Manuais!$I:$I,DRE!Z$4,Aut_Ajustes_Manuais!$F:$F,"(-) Custo Mercadoria Vendida")</f>
        <v/>
      </c>
      <c r="AC34" s="242" t="n">
        <v>-65709.75</v>
      </c>
      <c r="AD34" s="66" t="n">
        <v>-73892.64580614</v>
      </c>
      <c r="AE34" s="67">
        <f>SUM(AE35:AE38)+SUMIFS(Aut_Ajustes_Manuais!$G:$G,Aut_Ajustes_Manuais!$I:$I,DRE!AC$4,Aut_Ajustes_Manuais!$F:$F,"(-) Custo Mercadoria Vendida")</f>
        <v/>
      </c>
      <c r="AF34" s="242" t="n">
        <v>-70272.06999999998</v>
      </c>
      <c r="AG34" s="66" t="n">
        <v>-88518.16576239999</v>
      </c>
      <c r="AH34" s="67">
        <f>SUM(AH35:AH38)+SUMIFS(Aut_Ajustes_Manuais!$G:$G,Aut_Ajustes_Manuais!$I:$I,DRE!AF$4,Aut_Ajustes_Manuais!$F:$F,"(-) Custo Mercadoria Vendida")</f>
        <v/>
      </c>
      <c r="AI34" s="242" t="n">
        <v>-52931.6900000001</v>
      </c>
      <c r="AJ34" s="66" t="n">
        <v>-72436.01631901</v>
      </c>
      <c r="AK34" s="67">
        <f>SUM(AK35:AK38)+SUMIFS(Aut_Ajustes_Manuais!$G:$G,Aut_Ajustes_Manuais!$I:$I,DRE!AI$4,Aut_Ajustes_Manuais!$F:$F,"(-) Custo Mercadoria Vendida")</f>
        <v/>
      </c>
      <c r="AL34" s="242" t="n">
        <v>-98594.19999999992</v>
      </c>
      <c r="AM34" s="66" t="n">
        <v>-73540.84992231999</v>
      </c>
      <c r="AN34" s="67">
        <f>SUM(AN35:AN38)+SUMIFS(Aut_Ajustes_Manuais!$G:$G,Aut_Ajustes_Manuais!$I:$I,DRE!AL$4,Aut_Ajustes_Manuais!$F:$F,"(-) Custo Mercadoria Vendida")</f>
        <v/>
      </c>
      <c r="AO34" s="242" t="n">
        <v>-71783.30000000008</v>
      </c>
      <c r="AP34" s="66" t="n">
        <v>-64790.91329131</v>
      </c>
      <c r="AQ34" s="67">
        <f>SUM(AQ35:AQ38)+SUMIFS(Aut_Ajustes_Manuais!$G:$G,Aut_Ajustes_Manuais!$I:$I,DRE!AO$4,Aut_Ajustes_Manuais!$F:$F,"(-) Custo Mercadoria Vendida")</f>
        <v/>
      </c>
      <c r="AR34" s="242">
        <f>SUM(AR35:AR38)</f>
        <v/>
      </c>
      <c r="AS34" s="66">
        <f>SUM(AS35:AS38)</f>
        <v/>
      </c>
      <c r="AT34" s="67">
        <f>SUM(AT35:AT38)</f>
        <v/>
      </c>
      <c r="AU34" s="242">
        <f>SUM(AU35:AU38)</f>
        <v/>
      </c>
      <c r="AV34" s="66">
        <f>SUM(AV35:AV38)</f>
        <v/>
      </c>
      <c r="AW34" s="67">
        <f>SUM(AW35:AW38)</f>
        <v/>
      </c>
      <c r="AX34" s="242">
        <f>SUM(AX35:AX38)</f>
        <v/>
      </c>
      <c r="AY34" s="66">
        <f>SUM(AY35:AY38)</f>
        <v/>
      </c>
      <c r="AZ34" s="67">
        <f>SUM(AZ35:AZ38)</f>
        <v/>
      </c>
      <c r="BA34" s="242">
        <f>SUM(BA35:BA38)</f>
        <v/>
      </c>
      <c r="BB34" s="66">
        <f>SUM(BB35:BB38)</f>
        <v/>
      </c>
      <c r="BC34" s="67">
        <f>SUM(BC35:BC38)</f>
        <v/>
      </c>
      <c r="BD34" s="242">
        <f>SUM(BD35:BD38)</f>
        <v/>
      </c>
      <c r="BE34" s="66">
        <f>SUM(BE35:BE38)</f>
        <v/>
      </c>
      <c r="BF34" s="67">
        <f>SUM(BF35:BF38)</f>
        <v/>
      </c>
      <c r="BG34" s="242">
        <f>SUM(BG35:BG38)</f>
        <v/>
      </c>
      <c r="BH34" s="66">
        <f>SUM(BH35:BH38)</f>
        <v/>
      </c>
      <c r="BI34" s="67">
        <f>SUM(BI35:BI38)</f>
        <v/>
      </c>
      <c r="BK34" s="451">
        <f>SUM(I34,L34,O34,R34,U34,X34,AA34,AD34,AG34,AJ34,AM34,AP34)</f>
        <v/>
      </c>
      <c r="BL34" s="451">
        <f>BK34-AV34</f>
        <v/>
      </c>
      <c r="BM34" s="451">
        <f>SUM(J34,M34,P34,S34,V34)</f>
        <v/>
      </c>
      <c r="BN34" s="451">
        <f>BM34-AT34</f>
        <v/>
      </c>
    </row>
    <row r="35" hidden="1" outlineLevel="1" customFormat="1" s="474">
      <c r="A35" s="22" t="inlineStr">
        <is>
          <t>Alimentação D</t>
        </is>
      </c>
      <c r="B35" s="2" t="n"/>
      <c r="C35" s="24" t="inlineStr">
        <is>
          <t xml:space="preserve">Estim. Mensal </t>
        </is>
      </c>
      <c r="D35" s="68" t="n"/>
      <c r="E35" s="69" t="n">
        <v>0.33</v>
      </c>
      <c r="F35" s="473" t="n"/>
      <c r="H35" s="232" t="n">
        <v>-8619.840000000004</v>
      </c>
      <c r="I35" s="27" t="n">
        <v>-17469.8261576</v>
      </c>
      <c r="J35" s="28">
        <f>-CMV_Manual!D22+SUMIFS(Aut_Ajustes_Manuais!$G:$G,Aut_Ajustes_Manuais!$I:$I,DRE!H$4,Aut_Ajustes_Manuais!$F:$F,"Insumos - Alimentos")</f>
        <v/>
      </c>
      <c r="K35" s="232" t="n">
        <v>-25131.88999999999</v>
      </c>
      <c r="L35" s="27" t="n">
        <v>-31928.37992180001</v>
      </c>
      <c r="M35" s="28">
        <f>-CMV_Manual!E22+SUMIFS(Aut_Ajustes_Manuais!$G:$G,Aut_Ajustes_Manuais!$I:$I,DRE!K$4,Aut_Ajustes_Manuais!$F:$F,"Insumos - Alimentos")</f>
        <v/>
      </c>
      <c r="N35" s="232" t="n">
        <v>-18942.16</v>
      </c>
      <c r="O35" s="27" t="n">
        <v>-33879.46097708</v>
      </c>
      <c r="P35" s="27">
        <f>-CMV_Manual!F22+SUMIFS(Aut_Ajustes_Manuais!$G:$G,Aut_Ajustes_Manuais!$I:$I,DRE!N$4,Aut_Ajustes_Manuais!$F:$F,"Insumos - Alimentos")</f>
        <v/>
      </c>
      <c r="Q35" s="232" t="n">
        <v>-9874.600000000002</v>
      </c>
      <c r="R35" s="27" t="n">
        <v>-40748.805588</v>
      </c>
      <c r="S35" s="27">
        <f>-CMV_Manual!G22+SUMIFS(Aut_Ajustes_Manuais!$G:$G,Aut_Ajustes_Manuais!$I:$I,DRE!Q$4,Aut_Ajustes_Manuais!$F:$F,"Insumos - Alimentos")</f>
        <v/>
      </c>
      <c r="T35" s="232" t="n">
        <v>-31786.86000000002</v>
      </c>
      <c r="U35" s="27" t="n">
        <v>-47113.68151475999</v>
      </c>
      <c r="V35" s="28">
        <f>-CMV_Manual!H22+SUMIFS(Aut_Ajustes_Manuais!$G:$G,Aut_Ajustes_Manuais!$I:$I,DRE!T$4,Aut_Ajustes_Manuais!$F:$F,"Insumos - Alimentos")</f>
        <v/>
      </c>
      <c r="W35" s="232" t="n">
        <v>-26043.37999999999</v>
      </c>
      <c r="X35" s="27" t="n">
        <v>-38991.51877856001</v>
      </c>
      <c r="Y35" s="28">
        <f>-CMV_Manual!I22+SUMIFS(Aut_Ajustes_Manuais!$G:$G,Aut_Ajustes_Manuais!$I:$I,DRE!W$4,Aut_Ajustes_Manuais!$F:$F,"Insumos - Alimentos")</f>
        <v/>
      </c>
      <c r="Z35" s="232" t="n">
        <v>-19734.08000000002</v>
      </c>
      <c r="AA35" s="27" t="n">
        <v>-41044.65168214</v>
      </c>
      <c r="AB35" s="28">
        <f>-CMV_Manual!J22+SUMIFS(Aut_Ajustes_Manuais!$G:$G,Aut_Ajustes_Manuais!$I:$I,DRE!Z$4,Aut_Ajustes_Manuais!$F:$F,"Insumos - Alimentos")</f>
        <v/>
      </c>
      <c r="AC35" s="232" t="n">
        <v>-23655.22000000001</v>
      </c>
      <c r="AD35" s="27" t="n">
        <v>-42791.18803974</v>
      </c>
      <c r="AE35" s="28">
        <f>-CMV_Manual!K22+SUMIFS(Aut_Ajustes_Manuais!$G:$G,Aut_Ajustes_Manuais!$I:$I,DRE!AC$4,Aut_Ajustes_Manuais!$F:$F,"Insumos - Alimentos")</f>
        <v/>
      </c>
      <c r="AF35" s="232" t="n">
        <v>-14131.87999999999</v>
      </c>
      <c r="AG35" s="27" t="n">
        <v>-52657.3130884</v>
      </c>
      <c r="AH35" s="28">
        <f>-CMV_Manual!L22+SUMIFS(Aut_Ajustes_Manuais!$G:$G,Aut_Ajustes_Manuais!$I:$I,DRE!AF$4,Aut_Ajustes_Manuais!$F:$F,"Insumos - Alimentos")</f>
        <v/>
      </c>
      <c r="AI35" s="232" t="n">
        <v>-4365.750000000031</v>
      </c>
      <c r="AJ35" s="27" t="n">
        <v>-42020.96065891001</v>
      </c>
      <c r="AK35" s="28">
        <f>-CMV_Manual!M22+SUMIFS(Aut_Ajustes_Manuais!$G:$G,Aut_Ajustes_Manuais!$I:$I,DRE!AI$4,Aut_Ajustes_Manuais!$F:$F,"Insumos - Alimentos")</f>
        <v/>
      </c>
      <c r="AL35" s="232" t="n">
        <v>-33024.85999999998</v>
      </c>
      <c r="AM35" s="27" t="n">
        <v>-43164.78940911999</v>
      </c>
      <c r="AN35" s="28">
        <f>-CMV_Manual!N22+SUMIFS(Aut_Ajustes_Manuais!$G:$G,Aut_Ajustes_Manuais!$I:$I,DRE!AL$4,Aut_Ajustes_Manuais!$F:$F,"Insumos - Alimentos")</f>
        <v/>
      </c>
      <c r="AO35" s="232" t="n">
        <v>-33865.57000000004</v>
      </c>
      <c r="AP35" s="27" t="n">
        <v>-38746.28555821</v>
      </c>
      <c r="AQ35" s="28">
        <f>-CMV_Manual!O22+SUMIFS(Aut_Ajustes_Manuais!$G:$G,Aut_Ajustes_Manuais!$I:$I,DRE!AO$4,Aut_Ajustes_Manuais!$F:$F,"Insumos - Alimentos")</f>
        <v/>
      </c>
      <c r="AR35" s="232">
        <f>SUMIFS($H35:$AO35,$H$5:$AO$5,"&lt;"&amp;MONTH(TODAY()),$H$6:$AO$6,"REAL 25")</f>
        <v/>
      </c>
      <c r="AS35" s="27">
        <f>SUM(I35,L35,O35,R35,U35)</f>
        <v/>
      </c>
      <c r="AT35" s="28">
        <f>SUMIFS($J35:$AQ35,$J$5:$AQ$5,"&lt;"&amp;MONTH(TODAY()),$J$6:$AQ$6,"REAL 26")</f>
        <v/>
      </c>
      <c r="AU35" s="232">
        <f>SUM(H35,K35,N35,Q35,T35,W35,Z35,AC35,AF35,AI35,AL35,AO35)</f>
        <v/>
      </c>
      <c r="AV35" s="27">
        <f>SUM(I35,L35,O35,R35,U35,X35,AA35,AD35,AG35,AJ35,AM35,AP35)</f>
        <v/>
      </c>
      <c r="AW35" s="28">
        <f>SUM(J35,M35,P35,S35,V35,Y35,AB35,AE35,AH35,AK35,AN35,AQ35)</f>
        <v/>
      </c>
      <c r="AX35" s="232">
        <f>SUM(H35,K35,N35)</f>
        <v/>
      </c>
      <c r="AY35" s="27">
        <f>SUM(I35,L35,O35)</f>
        <v/>
      </c>
      <c r="AZ35" s="28">
        <f>SUM(J35,M35,P35)</f>
        <v/>
      </c>
      <c r="BA35" s="232">
        <f>SUM(Q35,T35,W35)</f>
        <v/>
      </c>
      <c r="BB35" s="27">
        <f>SUM(R35,U35,X35)</f>
        <v/>
      </c>
      <c r="BC35" s="28">
        <f>SUM(S35,V35,Y35)</f>
        <v/>
      </c>
      <c r="BD35" s="232">
        <f>SUM(Z35,AC35,AF35)</f>
        <v/>
      </c>
      <c r="BE35" s="27">
        <f>SUM(AA35,AD35,AG35)</f>
        <v/>
      </c>
      <c r="BF35" s="28">
        <f>SUM(AB35,AE35,AH35)</f>
        <v/>
      </c>
      <c r="BG35" s="232">
        <f>SUM(AI35,AL35,AO35)</f>
        <v/>
      </c>
      <c r="BH35" s="27">
        <f>SUM(AJ35,AM35,AP35)</f>
        <v/>
      </c>
      <c r="BI35" s="28">
        <f>SUM(AK35,AN35,AQ35)</f>
        <v/>
      </c>
      <c r="BK35" s="451">
        <f>SUM(I35,L35,O35,R35,U35,X35,AA35,AD35,AG35,AJ35,AM35,AP35)</f>
        <v/>
      </c>
      <c r="BL35" s="451">
        <f>BK35-AV35</f>
        <v/>
      </c>
      <c r="BM35" s="451">
        <f>SUM(J35,M35,P35,S35,V35)</f>
        <v/>
      </c>
      <c r="BN35" s="451">
        <f>BM35-AT35</f>
        <v/>
      </c>
    </row>
    <row r="36" hidden="1" outlineLevel="1" customFormat="1" s="474">
      <c r="A36" s="22" t="inlineStr">
        <is>
          <t>Bebida D</t>
        </is>
      </c>
      <c r="B36" s="2" t="n"/>
      <c r="C36" s="24" t="inlineStr">
        <is>
          <t xml:space="preserve">Estim. Mensal </t>
        </is>
      </c>
      <c r="D36" s="68" t="n"/>
      <c r="E36" s="69" t="n">
        <v>0.18</v>
      </c>
      <c r="F36" s="473" t="n"/>
      <c r="H36" s="232" t="n">
        <v>-40778.71000000004</v>
      </c>
      <c r="I36" s="27" t="n">
        <v>-11958.902136</v>
      </c>
      <c r="J36" s="28">
        <f>-CMV_Manual!D23+SUMIFS(Aut_Ajustes_Manuais!$G:$G,Aut_Ajustes_Manuais!$I:$I,DRE!H$4,Aut_Ajustes_Manuais!$F:$F,"Insumos - Bebidas")</f>
        <v/>
      </c>
      <c r="K36" s="232" t="n">
        <v>-28586.80999999993</v>
      </c>
      <c r="L36" s="27" t="n">
        <v>-22893.942798</v>
      </c>
      <c r="M36" s="28">
        <f>-CMV_Manual!E23+SUMIFS(Aut_Ajustes_Manuais!$G:$G,Aut_Ajustes_Manuais!$I:$I,DRE!K$4,Aut_Ajustes_Manuais!$F:$F,"Insumos - Bebidas")</f>
        <v/>
      </c>
      <c r="N36" s="232" t="n">
        <v>-47330.68000000007</v>
      </c>
      <c r="O36" s="27" t="n">
        <v>-24369.55031879999</v>
      </c>
      <c r="P36" s="27">
        <f>-CMV_Manual!F23+SUMIFS(Aut_Ajustes_Manuais!$G:$G,Aut_Ajustes_Manuais!$I:$I,DRE!N$4,Aut_Ajustes_Manuais!$F:$F,"Insumos - Bebidas")</f>
        <v/>
      </c>
      <c r="Q36" s="232" t="n">
        <v>-57554.16999999995</v>
      </c>
      <c r="R36" s="27" t="n">
        <v>-29709.01368</v>
      </c>
      <c r="S36" s="27">
        <f>-CMV_Manual!G23+SUMIFS(Aut_Ajustes_Manuais!$G:$G,Aut_Ajustes_Manuais!$I:$I,DRE!Q$4,Aut_Ajustes_Manuais!$F:$F,"Insumos - Bebidas")</f>
        <v/>
      </c>
      <c r="T36" s="232" t="n">
        <v>-53712.66000000005</v>
      </c>
      <c r="U36" s="27" t="n">
        <v>-34352.8011036</v>
      </c>
      <c r="V36" s="28">
        <f>-CMV_Manual!H23+SUMIFS(Aut_Ajustes_Manuais!$G:$G,Aut_Ajustes_Manuais!$I:$I,DRE!T$4,Aut_Ajustes_Manuais!$F:$F,"Insumos - Bebidas")</f>
        <v/>
      </c>
      <c r="W36" s="232" t="n">
        <v>-44392.87999999999</v>
      </c>
      <c r="X36" s="27" t="n">
        <v>-28012.0500216</v>
      </c>
      <c r="Y36" s="28">
        <f>-CMV_Manual!I23+SUMIFS(Aut_Ajustes_Manuais!$G:$G,Aut_Ajustes_Manuais!$I:$I,DRE!W$4,Aut_Ajustes_Manuais!$F:$F,"Insumos - Bebidas")</f>
        <v/>
      </c>
      <c r="Z36" s="232" t="n">
        <v>-51841.86</v>
      </c>
      <c r="AA36" s="27" t="n">
        <v>-29514.69675539999</v>
      </c>
      <c r="AB36" s="28">
        <f>-CMV_Manual!J23+SUMIFS(Aut_Ajustes_Manuais!$G:$G,Aut_Ajustes_Manuais!$I:$I,DRE!Z$4,Aut_Ajustes_Manuais!$F:$F,"Insumos - Bebidas")</f>
        <v/>
      </c>
      <c r="AC36" s="232" t="n">
        <v>-42054.53</v>
      </c>
      <c r="AD36" s="27" t="n">
        <v>-31101.4577664</v>
      </c>
      <c r="AE36" s="28">
        <f>-CMV_Manual!K23+SUMIFS(Aut_Ajustes_Manuais!$G:$G,Aut_Ajustes_Manuais!$I:$I,DRE!AC$4,Aut_Ajustes_Manuais!$F:$F,"Insumos - Bebidas")</f>
        <v/>
      </c>
      <c r="AF36" s="232" t="n">
        <v>-56140.19</v>
      </c>
      <c r="AG36" s="27" t="n">
        <v>-35860.85267399999</v>
      </c>
      <c r="AH36" s="28">
        <f>-CMV_Manual!L23+SUMIFS(Aut_Ajustes_Manuais!$G:$G,Aut_Ajustes_Manuais!$I:$I,DRE!AF$4,Aut_Ajustes_Manuais!$F:$F,"Insumos - Bebidas")</f>
        <v/>
      </c>
      <c r="AI36" s="232" t="n">
        <v>-48565.94000000007</v>
      </c>
      <c r="AJ36" s="27" t="n">
        <v>-30415.0556601</v>
      </c>
      <c r="AK36" s="28">
        <f>-CMV_Manual!M23+SUMIFS(Aut_Ajustes_Manuais!$G:$G,Aut_Ajustes_Manuais!$I:$I,DRE!AI$4,Aut_Ajustes_Manuais!$F:$F,"Insumos - Bebidas")</f>
        <v/>
      </c>
      <c r="AL36" s="232" t="n">
        <v>-65569.33999999994</v>
      </c>
      <c r="AM36" s="27" t="n">
        <v>-30376.0605132</v>
      </c>
      <c r="AN36" s="28">
        <f>-CMV_Manual!N23+SUMIFS(Aut_Ajustes_Manuais!$G:$G,Aut_Ajustes_Manuais!$I:$I,DRE!AL$4,Aut_Ajustes_Manuais!$F:$F,"Insumos - Bebidas")</f>
        <v/>
      </c>
      <c r="AO36" s="232" t="n">
        <v>-37917.73000000003</v>
      </c>
      <c r="AP36" s="27" t="n">
        <v>-26044.6277331</v>
      </c>
      <c r="AQ36" s="28">
        <f>-CMV_Manual!O23+SUMIFS(Aut_Ajustes_Manuais!$G:$G,Aut_Ajustes_Manuais!$I:$I,DRE!AO$4,Aut_Ajustes_Manuais!$F:$F,"Insumos - Bebidas")</f>
        <v/>
      </c>
      <c r="AR36" s="232">
        <f>SUMIFS($H36:$AO36,$H$5:$AO$5,"&lt;"&amp;MONTH(TODAY()),$H$6:$AO$6,"REAL 25")</f>
        <v/>
      </c>
      <c r="AS36" s="27">
        <f>SUM(I36,L36,O36,R36,U36)</f>
        <v/>
      </c>
      <c r="AT36" s="28">
        <f>SUMIFS($J36:$AQ36,$J$5:$AQ$5,"&lt;"&amp;MONTH(TODAY()),$J$6:$AQ$6,"REAL 26")</f>
        <v/>
      </c>
      <c r="AU36" s="232">
        <f>SUM(H36,K36,N36,Q36,T36,W36,Z36,AC36,AF36,AI36,AL36,AO36)</f>
        <v/>
      </c>
      <c r="AV36" s="27">
        <f>SUM(I36,L36,O36,R36,U36,X36,AA36,AD36,AG36,AJ36,AM36,AP36)</f>
        <v/>
      </c>
      <c r="AW36" s="28">
        <f>SUM(J36,M36,P36,S36,V36,Y36,AB36,AE36,AH36,AK36,AN36,AQ36)</f>
        <v/>
      </c>
      <c r="AX36" s="232">
        <f>SUM(H36,K36,N36)</f>
        <v/>
      </c>
      <c r="AY36" s="27">
        <f>SUM(I36,L36,O36)</f>
        <v/>
      </c>
      <c r="AZ36" s="28">
        <f>SUM(J36,M36,P36)</f>
        <v/>
      </c>
      <c r="BA36" s="232">
        <f>SUM(Q36,T36,W36)</f>
        <v/>
      </c>
      <c r="BB36" s="27">
        <f>SUM(R36,U36,X36)</f>
        <v/>
      </c>
      <c r="BC36" s="28">
        <f>SUM(S36,V36,Y36)</f>
        <v/>
      </c>
      <c r="BD36" s="232">
        <f>SUM(Z36,AC36,AF36)</f>
        <v/>
      </c>
      <c r="BE36" s="27">
        <f>SUM(AA36,AD36,AG36)</f>
        <v/>
      </c>
      <c r="BF36" s="28">
        <f>SUM(AB36,AE36,AH36)</f>
        <v/>
      </c>
      <c r="BG36" s="232">
        <f>SUM(AI36,AL36,AO36)</f>
        <v/>
      </c>
      <c r="BH36" s="27">
        <f>SUM(AJ36,AM36,AP36)</f>
        <v/>
      </c>
      <c r="BI36" s="28">
        <f>SUM(AK36,AN36,AQ36)</f>
        <v/>
      </c>
      <c r="BK36" s="451">
        <f>SUM(I36,L36,O36,R36,U36,X36,AA36,AD36,AG36,AJ36,AM36,AP36)</f>
        <v/>
      </c>
      <c r="BL36" s="451">
        <f>BK36-AV36</f>
        <v/>
      </c>
      <c r="BM36" s="451">
        <f>SUM(J36,M36,P36,S36,V36)</f>
        <v/>
      </c>
      <c r="BN36" s="451">
        <f>BM36-AT36</f>
        <v/>
      </c>
    </row>
    <row r="37" hidden="1" outlineLevel="1" customFormat="1" s="474">
      <c r="A37" s="22" t="inlineStr">
        <is>
          <t>Embalagens</t>
        </is>
      </c>
      <c r="B37" s="2" t="n"/>
      <c r="C37" s="24" t="inlineStr">
        <is>
          <t xml:space="preserve">Estim. Mensal </t>
        </is>
      </c>
      <c r="D37" s="68" t="n"/>
      <c r="E37" s="69" t="n"/>
      <c r="F37" s="473" t="n"/>
      <c r="H37" s="232" t="n">
        <v>0</v>
      </c>
      <c r="I37" s="27" t="n">
        <v>0</v>
      </c>
      <c r="J37" s="80">
        <f>SUMIFS(Aut_BlueMe_Sem_Pedido!$J:$J,Aut_BlueMe_Sem_Pedido!$Q:$Q,DRE!H$4,Aut_BlueMe_Sem_Pedido!$H:$H,DRE!$A37)+SUMIFS(Aut_Ajustes_Manuais!$G:$G,Aut_Ajustes_Manuais!$I:$I,DRE!H$4,Aut_Ajustes_Manuais!$F:$F,"Insumos - Embalagens")</f>
        <v/>
      </c>
      <c r="K37" s="232" t="n">
        <v>0</v>
      </c>
      <c r="L37" s="27" t="n">
        <v>0</v>
      </c>
      <c r="M37" s="28">
        <f>SUMIFS(Aut_BlueMe_Sem_Pedido!$J:$J,Aut_BlueMe_Sem_Pedido!$Q:$Q,DRE!K$4,Aut_BlueMe_Sem_Pedido!$H:$H,DRE!$A37)+SUMIFS(Aut_Ajustes_Manuais!$G:$G,Aut_Ajustes_Manuais!$I:$I,DRE!K$4,Aut_Ajustes_Manuais!$F:$F,"Insumos - Embalagens")</f>
        <v/>
      </c>
      <c r="N37" s="232" t="n">
        <v>0</v>
      </c>
      <c r="O37" s="27" t="n">
        <v>0</v>
      </c>
      <c r="P37" s="28">
        <f>SUMIFS(Aut_BlueMe_Sem_Pedido!$J:$J,Aut_BlueMe_Sem_Pedido!$Q:$Q,DRE!N$4,Aut_BlueMe_Sem_Pedido!$H:$H,DRE!$A37)+SUMIFS(Aut_Ajustes_Manuais!$G:$G,Aut_Ajustes_Manuais!$I:$I,DRE!N$4,Aut_Ajustes_Manuais!$F:$F,"Insumos - Embalagens")</f>
        <v/>
      </c>
      <c r="Q37" s="232" t="n">
        <v>0</v>
      </c>
      <c r="R37" s="232" t="n">
        <v>0</v>
      </c>
      <c r="S37" s="27">
        <f>SUMIFS(Aut_BlueMe_Sem_Pedido!$J:$J,Aut_BlueMe_Sem_Pedido!$Q:$Q,DRE!Q$4,Aut_BlueMe_Sem_Pedido!$H:$H,DRE!$A37)+SUMIFS(Aut_Ajustes_Manuais!$G:$G,Aut_Ajustes_Manuais!$I:$I,DRE!Q$4,Aut_Ajustes_Manuais!$F:$F,"Insumos - Embalagens")</f>
        <v/>
      </c>
      <c r="T37" s="232" t="n">
        <v>0</v>
      </c>
      <c r="U37" s="27" t="n">
        <v>0</v>
      </c>
      <c r="V37" s="28">
        <f>SUMIFS(Aut_BlueMe_Sem_Pedido!$J:$J,Aut_BlueMe_Sem_Pedido!$Q:$Q,DRE!T$4,Aut_BlueMe_Sem_Pedido!$H:$H,DRE!$A37)+SUMIFS(Aut_Ajustes_Manuais!$G:$G,Aut_Ajustes_Manuais!$I:$I,DRE!T$4,Aut_Ajustes_Manuais!$F:$F,"Insumos - Embalagens")</f>
        <v/>
      </c>
      <c r="W37" s="232" t="n">
        <v>0</v>
      </c>
      <c r="X37" s="27" t="n">
        <v>0</v>
      </c>
      <c r="Y37" s="28">
        <f>SUMIFS(Aut_BlueMe_Sem_Pedido!$J:$J,Aut_BlueMe_Sem_Pedido!$Q:$Q,DRE!W$4,Aut_BlueMe_Sem_Pedido!$H:$H,DRE!$A37)+SUMIFS(Aut_Ajustes_Manuais!$G:$G,Aut_Ajustes_Manuais!$I:$I,DRE!W$4,Aut_Ajustes_Manuais!$F:$F,"Insumos - Embalagens")</f>
        <v/>
      </c>
      <c r="Z37" s="232" t="n">
        <v>0</v>
      </c>
      <c r="AA37" s="27" t="n">
        <v>0</v>
      </c>
      <c r="AB37" s="28">
        <f>SUMIFS(Aut_BlueMe_Sem_Pedido!$J:$J,Aut_BlueMe_Sem_Pedido!$Q:$Q,DRE!Z$4,Aut_BlueMe_Sem_Pedido!$H:$H,DRE!$A37)+SUMIFS(Aut_Ajustes_Manuais!$G:$G,Aut_Ajustes_Manuais!$I:$I,DRE!Z$4,Aut_Ajustes_Manuais!$F:$F,"Insumos - Embalagens")</f>
        <v/>
      </c>
      <c r="AC37" s="232" t="n">
        <v>0</v>
      </c>
      <c r="AD37" s="27" t="n">
        <v>0</v>
      </c>
      <c r="AE37" s="28">
        <f>SUMIFS(Aut_BlueMe_Sem_Pedido!$J:$J,Aut_BlueMe_Sem_Pedido!$Q:$Q,DRE!AC$4,Aut_BlueMe_Sem_Pedido!$H:$H,DRE!$A37)+SUMIFS(Aut_Ajustes_Manuais!$G:$G,Aut_Ajustes_Manuais!$I:$I,DRE!AC$4,Aut_Ajustes_Manuais!$F:$F,"Insumos - Embalagens")</f>
        <v/>
      </c>
      <c r="AF37" s="232" t="n">
        <v>0</v>
      </c>
      <c r="AG37" s="27" t="n">
        <v>0</v>
      </c>
      <c r="AH37" s="28">
        <f>SUMIFS(Aut_BlueMe_Sem_Pedido!$J:$J,Aut_BlueMe_Sem_Pedido!$Q:$Q,DRE!AF$4,Aut_BlueMe_Sem_Pedido!$H:$H,DRE!$A37)+SUMIFS(Aut_Ajustes_Manuais!$G:$G,Aut_Ajustes_Manuais!$I:$I,DRE!AF$4,Aut_Ajustes_Manuais!$F:$F,"Insumos - Embalagens")</f>
        <v/>
      </c>
      <c r="AI37" s="232" t="n">
        <v>0</v>
      </c>
      <c r="AJ37" s="27" t="n">
        <v>0</v>
      </c>
      <c r="AK37" s="28">
        <f>SUMIFS(Aut_BlueMe_Sem_Pedido!$J:$J,Aut_BlueMe_Sem_Pedido!$Q:$Q,DRE!AI$4,Aut_BlueMe_Sem_Pedido!$H:$H,DRE!$A37)+SUMIFS(Aut_Ajustes_Manuais!$G:$G,Aut_Ajustes_Manuais!$I:$I,DRE!AI$4,Aut_Ajustes_Manuais!$F:$F,"Insumos - Embalagens")</f>
        <v/>
      </c>
      <c r="AL37" s="232" t="n">
        <v>0</v>
      </c>
      <c r="AM37" s="27" t="n">
        <v>0</v>
      </c>
      <c r="AN37" s="28">
        <f>SUMIFS(Aut_BlueMe_Sem_Pedido!$J:$J,Aut_BlueMe_Sem_Pedido!$Q:$Q,DRE!AL$4,Aut_BlueMe_Sem_Pedido!$H:$H,DRE!$A37)+SUMIFS(Aut_Ajustes_Manuais!$G:$G,Aut_Ajustes_Manuais!$I:$I,DRE!AL$4,Aut_Ajustes_Manuais!$F:$F,"Insumos - Embalagens")</f>
        <v/>
      </c>
      <c r="AO37" s="232" t="n">
        <v>0</v>
      </c>
      <c r="AP37" s="27" t="n">
        <v>0</v>
      </c>
      <c r="AQ37" s="28">
        <f>SUMIFS(Aut_BlueMe_Sem_Pedido!$J:$J,Aut_BlueMe_Sem_Pedido!$Q:$Q,DRE!AO$4,Aut_BlueMe_Sem_Pedido!$H:$H,DRE!$A37)+SUMIFS(Aut_Ajustes_Manuais!$G:$G,Aut_Ajustes_Manuais!$I:$I,DRE!AO$4,Aut_Ajustes_Manuais!$F:$F,"Insumos - Embalagens")</f>
        <v/>
      </c>
      <c r="AR37" s="232">
        <f>SUMIFS($H37:$AO37,$H$5:$AO$5,"&lt;"&amp;MONTH(TODAY()),$H$6:$AO$6,"REAL 25")</f>
        <v/>
      </c>
      <c r="AS37" s="27">
        <f>SUM(I37,L37,O37,R37,U37)</f>
        <v/>
      </c>
      <c r="AT37" s="28">
        <f>SUMIFS($J37:$AQ37,$J$5:$AQ$5,"&lt;"&amp;MONTH(TODAY()),$J$6:$AQ$6,"REAL 26")</f>
        <v/>
      </c>
      <c r="AU37" s="232">
        <f>SUM(H37,K37,N37,Q37,T37,W37,Z37,AC37,AF37,AI37,AL37,AO37)</f>
        <v/>
      </c>
      <c r="AV37" s="27">
        <f>SUM(I37,L37,O37,R37,U37,X37,AA37,AD37,AG37,AJ37,AM37,AP37)</f>
        <v/>
      </c>
      <c r="AW37" s="28">
        <f>SUM(J37,M37,P37,S37,V37,Y37,AB37,AE37,AH37,AK37,AN37,AQ37)</f>
        <v/>
      </c>
      <c r="AX37" s="232">
        <f>SUM(H37,K37,N37)</f>
        <v/>
      </c>
      <c r="AY37" s="27">
        <f>SUM(I37,L37,O37)</f>
        <v/>
      </c>
      <c r="AZ37" s="28">
        <f>SUM(J37,M37,P37)</f>
        <v/>
      </c>
      <c r="BA37" s="232">
        <f>SUM(Q37,T37,W37)</f>
        <v/>
      </c>
      <c r="BB37" s="27">
        <f>SUM(R37,U37,X37)</f>
        <v/>
      </c>
      <c r="BC37" s="28">
        <f>SUM(S37,V37,Y37)</f>
        <v/>
      </c>
      <c r="BD37" s="232">
        <f>SUM(Z37,AC37,AF37)</f>
        <v/>
      </c>
      <c r="BE37" s="27">
        <f>SUM(AA37,AD37,AG37)</f>
        <v/>
      </c>
      <c r="BF37" s="28">
        <f>SUM(AB37,AE37,AH37)</f>
        <v/>
      </c>
      <c r="BG37" s="232">
        <f>SUM(AI37,AL37,AO37)</f>
        <v/>
      </c>
      <c r="BH37" s="27">
        <f>SUM(AJ37,AM37,AP37)</f>
        <v/>
      </c>
      <c r="BI37" s="28">
        <f>SUM(AK37,AN37,AQ37)</f>
        <v/>
      </c>
      <c r="BK37" s="451">
        <f>SUM(I37,L37,O37,R37,U37,X37,AA37,AD37,AG37,AJ37,AM37,AP37)</f>
        <v/>
      </c>
      <c r="BL37" s="451">
        <f>BK37-AV37</f>
        <v/>
      </c>
      <c r="BM37" s="451">
        <f>SUM(J37,M37,P37,S37,V37)</f>
        <v/>
      </c>
      <c r="BN37" s="451">
        <f>BM37-AT37</f>
        <v/>
      </c>
    </row>
    <row r="38" hidden="1" outlineLevel="1" customFormat="1" s="474">
      <c r="A38" s="22" t="inlineStr">
        <is>
          <t>Eventos A&amp;B</t>
        </is>
      </c>
      <c r="B38" s="2" t="n"/>
      <c r="C38" s="24" t="inlineStr">
        <is>
          <t xml:space="preserve">Estim. Mensal </t>
        </is>
      </c>
      <c r="D38" s="68" t="n"/>
      <c r="E38" s="69" t="n"/>
      <c r="F38" s="473" t="n"/>
      <c r="H38" s="232" t="n">
        <v>0</v>
      </c>
      <c r="I38" s="27" t="n"/>
      <c r="J38" s="28" t="n"/>
      <c r="K38" s="232" t="n">
        <v>0</v>
      </c>
      <c r="L38" s="27" t="n"/>
      <c r="M38" s="28" t="n"/>
      <c r="N38" s="232" t="n">
        <v>0</v>
      </c>
      <c r="O38" s="27" t="n"/>
      <c r="P38" s="28" t="n"/>
      <c r="Q38" s="232" t="n">
        <v>0</v>
      </c>
      <c r="R38" s="27" t="n"/>
      <c r="S38" s="27" t="n"/>
      <c r="T38" s="232" t="n">
        <v>0</v>
      </c>
      <c r="U38" s="27" t="n"/>
      <c r="V38" s="28" t="n"/>
      <c r="W38" s="232" t="n">
        <v>0</v>
      </c>
      <c r="X38" s="27" t="n"/>
      <c r="Y38" s="28" t="n"/>
      <c r="Z38" s="232" t="n">
        <v>0</v>
      </c>
      <c r="AA38" s="27" t="n"/>
      <c r="AB38" s="28" t="n"/>
      <c r="AC38" s="232" t="n">
        <v>0</v>
      </c>
      <c r="AD38" s="27" t="n"/>
      <c r="AE38" s="28" t="n"/>
      <c r="AF38" s="232" t="n">
        <v>0</v>
      </c>
      <c r="AG38" s="27" t="n"/>
      <c r="AH38" s="28" t="n"/>
      <c r="AI38" s="232" t="n">
        <v>0</v>
      </c>
      <c r="AJ38" s="27" t="n"/>
      <c r="AK38" s="28" t="n"/>
      <c r="AL38" s="232" t="n">
        <v>0</v>
      </c>
      <c r="AM38" s="27" t="n"/>
      <c r="AN38" s="28" t="n"/>
      <c r="AO38" s="232" t="n">
        <v>0</v>
      </c>
      <c r="AP38" s="27" t="n"/>
      <c r="AQ38" s="28" t="n"/>
      <c r="AR38" s="232">
        <f>SUMIFS($H38:$AO38,$H$5:$AO$5,"&lt;"&amp;MONTH(TODAY()),$H$6:$AO$6,"REAL 25")</f>
        <v/>
      </c>
      <c r="AS38" s="27">
        <f>SUM(I38,L38,O38,R38,U38)</f>
        <v/>
      </c>
      <c r="AT38" s="28">
        <f>SUMIFS($J38:$AQ38,$J$5:$AQ$5,"&lt;"&amp;MONTH(TODAY()),$J$6:$AQ$6,"REAL 26")</f>
        <v/>
      </c>
      <c r="AU38" s="232">
        <f>SUM(H38,K38,N38,Q38,T38,W38,Z38,AC38,AF38,AI38,AL38,AO38)</f>
        <v/>
      </c>
      <c r="AV38" s="27">
        <f>SUM(I38,L38,O38,R38,U38,X38,AA38,AD38,AG38,AJ38,AM38,AP38)</f>
        <v/>
      </c>
      <c r="AW38" s="28">
        <f>SUM(J38,M38,P38,S38,V38,Y38,AB38,AE38,AH38,AK38,AN38,AQ38)</f>
        <v/>
      </c>
      <c r="AX38" s="232">
        <f>SUM(H38,K38,N38)</f>
        <v/>
      </c>
      <c r="AY38" s="27">
        <f>SUM(I38,L38,O38)</f>
        <v/>
      </c>
      <c r="AZ38" s="28">
        <f>SUM(J38,M38,P38)</f>
        <v/>
      </c>
      <c r="BA38" s="232">
        <f>SUM(Q38,T38,W38)</f>
        <v/>
      </c>
      <c r="BB38" s="27">
        <f>SUM(R38,U38,X38)</f>
        <v/>
      </c>
      <c r="BC38" s="28">
        <f>SUM(S38,V38,Y38)</f>
        <v/>
      </c>
      <c r="BD38" s="232">
        <f>SUM(Z38,AC38,AF38)</f>
        <v/>
      </c>
      <c r="BE38" s="27">
        <f>SUM(AA38,AD38,AG38)</f>
        <v/>
      </c>
      <c r="BF38" s="28">
        <f>SUM(AB38,AE38,AH38)</f>
        <v/>
      </c>
      <c r="BG38" s="232">
        <f>SUM(AI38,AL38,AO38)</f>
        <v/>
      </c>
      <c r="BH38" s="27">
        <f>SUM(AJ38,AM38,AP38)</f>
        <v/>
      </c>
      <c r="BI38" s="28">
        <f>SUM(AK38,AN38,AQ38)</f>
        <v/>
      </c>
      <c r="BK38" s="451">
        <f>SUM(I38,L38,O38,R38,U38,X38,AA38,AD38,AG38,AJ38,AM38,AP38)</f>
        <v/>
      </c>
      <c r="BL38" s="451">
        <f>BK38-AV38</f>
        <v/>
      </c>
      <c r="BM38" s="451">
        <f>SUM(J38,M38,P38,S38,V38)</f>
        <v/>
      </c>
      <c r="BN38" s="451">
        <f>BM38-AT38</f>
        <v/>
      </c>
    </row>
    <row r="39" collapsed="1">
      <c r="A39" s="70" t="inlineStr">
        <is>
          <t>% sobre Receita Bruta</t>
        </is>
      </c>
      <c r="C39" s="24" t="n"/>
      <c r="D39" s="25" t="n"/>
      <c r="E39" s="25" t="n"/>
      <c r="F39" s="40" t="n"/>
      <c r="G39" s="418" t="n"/>
      <c r="H39" s="236" t="n">
        <v>-0.2432517808621217</v>
      </c>
      <c r="I39" s="49" t="n">
        <v>-0.2497766221807495</v>
      </c>
      <c r="J39" s="50">
        <f>IFERROR(J34/(J9+J10+J14+J18),0)+SUMIFS(Aut_Ajustes_Manuais!$G:$G,Aut_Ajustes_Manuais!$I:$I,DRE!H$4,Aut_Ajustes_Manuais!$F:$F,"% sobre Receita Bruta")</f>
        <v/>
      </c>
      <c r="K39" s="236" t="n">
        <v>-0.2864908712157166</v>
      </c>
      <c r="L39" s="49" t="n">
        <v>-0.2479575800821198</v>
      </c>
      <c r="M39" s="50">
        <f>IFERROR(M34/(M9+M10+M14+M18),0)+SUMIFS(Aut_Ajustes_Manuais!$G:$G,Aut_Ajustes_Manuais!$I:$I,DRE!K$4,Aut_Ajustes_Manuais!$F:$F,"% sobre Receita Bruta")</f>
        <v/>
      </c>
      <c r="N39" s="236" t="n">
        <v>-0.3451246655397351</v>
      </c>
      <c r="O39" s="49" t="n">
        <v>-0.2478345287924202</v>
      </c>
      <c r="P39" s="50">
        <f>IFERROR(P34/(P9+P10+P14+P18),0)+SUMIFS(Aut_Ajustes_Manuais!$G:$G,Aut_Ajustes_Manuais!$I:$I,DRE!N$4,Aut_Ajustes_Manuais!$F:$F,"% sobre Receita Bruta")</f>
        <v/>
      </c>
      <c r="Q39" s="236" t="n">
        <v>-0.2422176593293576</v>
      </c>
      <c r="R39" s="49" t="n">
        <v>-0.2473076233173733</v>
      </c>
      <c r="S39" s="49">
        <f>IFERROR(S34/(S9+S10+S14+S18),0)+SUMIFS(Aut_Ajustes_Manuais!$G:$G,Aut_Ajustes_Manuais!$I:$I,DRE!Q$4,Aut_Ajustes_Manuais!$F:$F,"% sobre Receita Bruta")</f>
        <v/>
      </c>
      <c r="T39" s="236" t="n">
        <v>-0.3147895592369166</v>
      </c>
      <c r="U39" s="49" t="n">
        <v>-0.2473038736753447</v>
      </c>
      <c r="V39" s="50">
        <f>IFERROR(V34/(V9+V10+V14+V18),0)+SUMIFS(Aut_Ajustes_Manuais!$G:$G,Aut_Ajustes_Manuais!$I:$I,DRE!T$4,Aut_Ajustes_Manuais!$F:$F,"% sobre Receita Bruta")</f>
        <v/>
      </c>
      <c r="W39" s="236" t="n">
        <v>-0.2513899992576391</v>
      </c>
      <c r="X39" s="49" t="n">
        <v>-0.2478827845080288</v>
      </c>
      <c r="Y39" s="50">
        <f>IFERROR(Y34/(Y9+Y10+Y14+Y18),0)+SUMIFS(Aut_Ajustes_Manuais!$G:$G,Aut_Ajustes_Manuais!$I:$I,DRE!W$4,Aut_Ajustes_Manuais!$F:$F,"% sobre Receita Bruta")</f>
        <v/>
      </c>
      <c r="Z39" s="236" t="n">
        <v>-0.3120531366214561</v>
      </c>
      <c r="AA39" s="49" t="n">
        <v>-0.2478461601407711</v>
      </c>
      <c r="AB39" s="50">
        <f>IFERROR(AB34/(AB9+AB10+AB14+AB18),0)+SUMIFS(Aut_Ajustes_Manuais!$G:$G,Aut_Ajustes_Manuais!$I:$I,DRE!Z$4,Aut_Ajustes_Manuais!$F:$F,"% sobre Receita Bruta")</f>
        <v/>
      </c>
      <c r="AC39" s="236" t="n">
        <v>-0.2311517882583873</v>
      </c>
      <c r="AD39" s="49" t="n">
        <v>-0.2474285888635557</v>
      </c>
      <c r="AE39" s="50">
        <f>IFERROR(AE34/(AE9+AE10+AE14+AE18),0)+SUMIFS(Aut_Ajustes_Manuais!$G:$G,Aut_Ajustes_Manuais!$I:$I,DRE!AC$4,Aut_Ajustes_Manuais!$F:$F,"% sobre Receita Bruta")</f>
        <v/>
      </c>
      <c r="AF39" s="236" t="n">
        <v>-0.2020188932554067</v>
      </c>
      <c r="AG39" s="49" t="n">
        <v>-0.2499797046060649</v>
      </c>
      <c r="AH39" s="50">
        <f>IFERROR(AH34/(AH9+AH10+AH14+AH18),0)+SUMIFS(Aut_Ajustes_Manuais!$G:$G,Aut_Ajustes_Manuais!$I:$I,DRE!AF$4,Aut_Ajustes_Manuais!$F:$F,"% sobre Receita Bruta")</f>
        <v/>
      </c>
      <c r="AI39" s="236" t="n">
        <v>-0.2165391255256832</v>
      </c>
      <c r="AJ39" s="49" t="n">
        <v>-0.2475906717329426</v>
      </c>
      <c r="AK39" s="50">
        <f>IFERROR(AK34/(AK9+AK10+AK14+AK18),0)+SUMIFS(Aut_Ajustes_Manuais!$G:$G,Aut_Ajustes_Manuais!$I:$I,DRE!AI$4,Aut_Ajustes_Manuais!$F:$F,"% sobre Receita Bruta")</f>
        <v/>
      </c>
      <c r="AL39" s="236" t="n">
        <v>-0.3612382480746258</v>
      </c>
      <c r="AM39" s="49" t="n">
        <v>-0.2486914976032538</v>
      </c>
      <c r="AN39" s="50">
        <f>IFERROR(AN34/(AN9+AN10+AN14+AN18),0)+SUMIFS(Aut_Ajustes_Manuais!$G:$G,Aut_Ajustes_Manuais!$I:$I,DRE!AL$4,Aut_Ajustes_Manuais!$F:$F,"% sobre Receita Bruta")</f>
        <v/>
      </c>
      <c r="AO39" s="236" t="n">
        <v>-0.1648818684221408</v>
      </c>
      <c r="AP39" s="49" t="n">
        <v>-0.2504944997382685</v>
      </c>
      <c r="AQ39" s="50">
        <f>IFERROR(AQ34/(AQ9+AQ10+AQ14+AQ18),0)+SUMIFS(Aut_Ajustes_Manuais!$G:$G,Aut_Ajustes_Manuais!$I:$I,DRE!AO$4,Aut_Ajustes_Manuais!$F:$F,"% sobre Receita Bruta")</f>
        <v/>
      </c>
      <c r="AR39" s="236">
        <f>IFERROR(AR34/(AR9+AR10+AR14+AR18),0)</f>
        <v/>
      </c>
      <c r="AS39" s="49">
        <f>IFERROR(AS34/(AS9+AS10+AS14+AS18),0)</f>
        <v/>
      </c>
      <c r="AT39" s="50">
        <f>IFERROR(AT34/(AT9+AT10+AT14+AT18),0)</f>
        <v/>
      </c>
      <c r="AU39" s="236">
        <f>IFERROR(AU34/(AU9+AU10+AU14+AU18),0)</f>
        <v/>
      </c>
      <c r="AV39" s="49">
        <f>IFERROR(AV34/(AV9+AV10+AV14+AV18),0)</f>
        <v/>
      </c>
      <c r="AW39" s="50">
        <f>IFERROR(AW34/(AW9+AW10+AW14+AW18),0)</f>
        <v/>
      </c>
      <c r="AX39" s="236">
        <f>IFERROR(AX34/(AX9+AX10+AX14+AX18),0)</f>
        <v/>
      </c>
      <c r="AY39" s="49">
        <f>IFERROR(AY34/(AY9+AY10+AY14+AY18),0)</f>
        <v/>
      </c>
      <c r="AZ39" s="50">
        <f>IFERROR(AZ34/(AZ9+AZ10+AZ14+AZ18),0)</f>
        <v/>
      </c>
      <c r="BA39" s="236">
        <f>IFERROR(BA34/(BA9+BA10+BA14+BA18),0)</f>
        <v/>
      </c>
      <c r="BB39" s="49">
        <f>IFERROR(BB34/(BB9+BB10+BB14+BB18),0)</f>
        <v/>
      </c>
      <c r="BC39" s="50">
        <f>IFERROR(BC34/(BC9+BC10+BC14+BC18),0)</f>
        <v/>
      </c>
      <c r="BD39" s="236">
        <f>IFERROR(BD34/(BD9+BD10+BD14+BD18),0)</f>
        <v/>
      </c>
      <c r="BE39" s="49">
        <f>IFERROR(BE34/(BE9+BE10+BE14+BE18),0)</f>
        <v/>
      </c>
      <c r="BF39" s="50">
        <f>IFERROR(BF34/(BF9+BF10+BF14+BF18),0)</f>
        <v/>
      </c>
      <c r="BG39" s="236">
        <f>IFERROR(BG34/(BG9+BG10+BG14+BG18),0)</f>
        <v/>
      </c>
      <c r="BH39" s="49">
        <f>IFERROR(BH34/(BH9+BH10+BH14+BH18),0)</f>
        <v/>
      </c>
      <c r="BI39" s="50">
        <f>IFERROR(BI34/(BI9+BI10+BI14+BI18),0)</f>
        <v/>
      </c>
      <c r="BK39" s="451">
        <f>SUM(I39,L39,O39,R39,U39,X39,AA39,AD39,AG39,AJ39,AM39,AP39)</f>
        <v/>
      </c>
      <c r="BL39" s="451">
        <f>BK39-AV39</f>
        <v/>
      </c>
      <c r="BM39" s="451">
        <f>SUM(J39,M39,P39,S39,V39)</f>
        <v/>
      </c>
      <c r="BN39" s="451">
        <f>BM39-AT39</f>
        <v/>
      </c>
    </row>
    <row r="40">
      <c r="A40" s="70" t="inlineStr">
        <is>
          <t>% sobre Receita Líquida</t>
        </is>
      </c>
      <c r="C40" s="24" t="n"/>
      <c r="D40" s="25" t="n"/>
      <c r="E40" s="25" t="n"/>
      <c r="F40" s="40" t="n"/>
      <c r="G40" s="418" t="n"/>
      <c r="H40" s="236" t="n">
        <v>-0.1472458985465186</v>
      </c>
      <c r="I40" s="49" t="n">
        <v>-0.148349111490815</v>
      </c>
      <c r="J40" s="50">
        <f>IFERROR(J34/J32,0)+SUMIFS(Aut_Ajustes_Manuais!$G:$G,Aut_Ajustes_Manuais!$I:$I,DRE!H$4,Aut_Ajustes_Manuais!$F:$F,"% sobre Receita Líquida")</f>
        <v/>
      </c>
      <c r="K40" s="236" t="n">
        <v>-0.1729406448618806</v>
      </c>
      <c r="L40" s="49" t="n">
        <v>-0.1541535583899236</v>
      </c>
      <c r="M40" s="50">
        <f>IFERROR(M34/M32,0)+SUMIFS(Aut_Ajustes_Manuais!$G:$G,Aut_Ajustes_Manuais!$I:$I,DRE!K$4,Aut_Ajustes_Manuais!$F:$F,"% sobre Receita Líquida")</f>
        <v/>
      </c>
      <c r="N40" s="236" t="n">
        <v>-0.221145022378518</v>
      </c>
      <c r="O40" s="49" t="n">
        <v>-0.1579766305640523</v>
      </c>
      <c r="P40" s="50">
        <f>IFERROR(P34/P32,0)+SUMIFS(Aut_Ajustes_Manuais!$G:$G,Aut_Ajustes_Manuais!$I:$I,DRE!N$4,Aut_Ajustes_Manuais!$F:$F,"% sobre Receita Líquida")</f>
        <v/>
      </c>
      <c r="Q40" s="236" t="n">
        <v>-0.1417868041852645</v>
      </c>
      <c r="R40" s="49" t="n">
        <v>-0.1619119087522253</v>
      </c>
      <c r="S40" s="49">
        <f>IFERROR(S34/S32,0)+SUMIFS(Aut_Ajustes_Manuais!$G:$G,Aut_Ajustes_Manuais!$I:$I,DRE!Q$4,Aut_Ajustes_Manuais!$F:$F,"% sobre Receita Líquida")</f>
        <v/>
      </c>
      <c r="T40" s="236" t="n">
        <v>-0.1973656635099699</v>
      </c>
      <c r="U40" s="49" t="n">
        <v>-0.1624488500489755</v>
      </c>
      <c r="V40" s="50">
        <f>IFERROR(V34/V32,0)+SUMIFS(Aut_Ajustes_Manuais!$G:$G,Aut_Ajustes_Manuais!$I:$I,DRE!T$4,Aut_Ajustes_Manuais!$F:$F,"% sobre Receita Líquida")</f>
        <v/>
      </c>
      <c r="W40" s="236" t="n">
        <v>-0.1561493255986801</v>
      </c>
      <c r="X40" s="49" t="n">
        <v>-0.1545314398052924</v>
      </c>
      <c r="Y40" s="50">
        <f>IFERROR(Y34/Y32,0)+SUMIFS(Aut_Ajustes_Manuais!$G:$G,Aut_Ajustes_Manuais!$I:$I,DRE!W$4,Aut_Ajustes_Manuais!$F:$F,"% sobre Receita Líquida")</f>
        <v/>
      </c>
      <c r="Z40" s="236" t="n">
        <v>-0.1936856911428479</v>
      </c>
      <c r="AA40" s="49" t="n">
        <v>-0.1532605861940979</v>
      </c>
      <c r="AB40" s="50">
        <f>IFERROR(AB34/AB32,0)+SUMIFS(Aut_Ajustes_Manuais!$G:$G,Aut_Ajustes_Manuais!$I:$I,DRE!Z$4,Aut_Ajustes_Manuais!$F:$F,"% sobre Receita Líquida")</f>
        <v/>
      </c>
      <c r="AC40" s="236" t="n">
        <v>-0.145082476618911</v>
      </c>
      <c r="AD40" s="49" t="n">
        <v>-0.153208628089696</v>
      </c>
      <c r="AE40" s="50">
        <f>IFERROR(AE34/AE32,0)+SUMIFS(Aut_Ajustes_Manuais!$G:$G,Aut_Ajustes_Manuais!$I:$I,DRE!AC$4,Aut_Ajustes_Manuais!$F:$F,"% sobre Receita Líquida")</f>
        <v/>
      </c>
      <c r="AF40" s="236" t="n">
        <v>-0.1292742937097416</v>
      </c>
      <c r="AG40" s="49" t="n">
        <v>-0.157862578357476</v>
      </c>
      <c r="AH40" s="50">
        <f>IFERROR(AH34/AH32,0)+SUMIFS(Aut_Ajustes_Manuais!$G:$G,Aut_Ajustes_Manuais!$I:$I,DRE!AF$4,Aut_Ajustes_Manuais!$F:$F,"% sobre Receita Líquida")</f>
        <v/>
      </c>
      <c r="AI40" s="236" t="n">
        <v>-0.1216272619463379</v>
      </c>
      <c r="AJ40" s="49" t="n">
        <v>-0.1525238186672908</v>
      </c>
      <c r="AK40" s="50">
        <f>IFERROR(AK34/AK32,0)+SUMIFS(Aut_Ajustes_Manuais!$G:$G,Aut_Ajustes_Manuais!$I:$I,DRE!AI$4,Aut_Ajustes_Manuais!$F:$F,"% sobre Receita Líquida")</f>
        <v/>
      </c>
      <c r="AL40" s="236" t="n">
        <v>-0.1801280462802826</v>
      </c>
      <c r="AM40" s="49" t="n">
        <v>-0.1530675161752749</v>
      </c>
      <c r="AN40" s="50">
        <f>IFERROR(AN34/AN32,0)+SUMIFS(Aut_Ajustes_Manuais!$G:$G,Aut_Ajustes_Manuais!$I:$I,DRE!AL$4,Aut_Ajustes_Manuais!$F:$F,"% sobre Receita Líquida")</f>
        <v/>
      </c>
      <c r="AO40" s="236" t="n">
        <v>-0.1134422136871358</v>
      </c>
      <c r="AP40" s="49" t="n">
        <v>-0.1584498304654968</v>
      </c>
      <c r="AQ40" s="50">
        <f>IFERROR(AQ34/AQ32,0)+SUMIFS(Aut_Ajustes_Manuais!$G:$G,Aut_Ajustes_Manuais!$I:$I,DRE!AO$4,Aut_Ajustes_Manuais!$F:$F,"% sobre Receita Líquida")</f>
        <v/>
      </c>
      <c r="AR40" s="236">
        <f>IFERROR(AR34/AR32,0)</f>
        <v/>
      </c>
      <c r="AS40" s="49">
        <f>IFERROR(AS34/AS32,0)</f>
        <v/>
      </c>
      <c r="AT40" s="50">
        <f>IFERROR(AT34/AT32,0)</f>
        <v/>
      </c>
      <c r="AU40" s="236">
        <f>IFERROR(AU34/AU32,0)</f>
        <v/>
      </c>
      <c r="AV40" s="49">
        <f>IFERROR(AV34/AV32,0)</f>
        <v/>
      </c>
      <c r="AW40" s="50">
        <f>IFERROR(AW34/AW32,0)</f>
        <v/>
      </c>
      <c r="AX40" s="236">
        <f>IFERROR(AX34/AX32,0)</f>
        <v/>
      </c>
      <c r="AY40" s="49">
        <f>IFERROR(AY34/AY32,0)</f>
        <v/>
      </c>
      <c r="AZ40" s="50">
        <f>IFERROR(AZ34/AZ32,0)</f>
        <v/>
      </c>
      <c r="BA40" s="236">
        <f>IFERROR(BA34/BA32,0)</f>
        <v/>
      </c>
      <c r="BB40" s="49">
        <f>IFERROR(BB34/BB32,0)</f>
        <v/>
      </c>
      <c r="BC40" s="50">
        <f>IFERROR(BC34/BC32,0)</f>
        <v/>
      </c>
      <c r="BD40" s="236">
        <f>IFERROR(BD34/BD32,0)</f>
        <v/>
      </c>
      <c r="BE40" s="49">
        <f>IFERROR(BE34/BE32,0)</f>
        <v/>
      </c>
      <c r="BF40" s="50">
        <f>IFERROR(BF34/BF32,0)</f>
        <v/>
      </c>
      <c r="BG40" s="236">
        <f>IFERROR(BG34/BG32,0)</f>
        <v/>
      </c>
      <c r="BH40" s="49">
        <f>IFERROR(BH34/BH32,0)</f>
        <v/>
      </c>
      <c r="BI40" s="50">
        <f>IFERROR(BI34/BI32,0)</f>
        <v/>
      </c>
      <c r="BK40" s="451">
        <f>SUM(I40,L40,O40,R40,U40,X40,AA40,AD40,AG40,AJ40,AM40,AP40)</f>
        <v/>
      </c>
      <c r="BL40" s="451">
        <f>BK40-AV40</f>
        <v/>
      </c>
      <c r="BM40" s="451">
        <f>SUM(J40,M40,P40,S40,V40)</f>
        <v/>
      </c>
      <c r="BN40" s="451">
        <f>BM40-AT40</f>
        <v/>
      </c>
    </row>
    <row r="41">
      <c r="A41" s="18" t="n"/>
      <c r="E41" s="16" t="n"/>
      <c r="F41" s="464" t="n"/>
      <c r="H41" s="238" t="n"/>
      <c r="I41" s="464" t="n"/>
      <c r="J41" s="477" t="n"/>
      <c r="K41" s="478" t="n"/>
      <c r="L41" s="464" t="n"/>
      <c r="M41" s="56" t="n"/>
      <c r="N41" s="238" t="n"/>
      <c r="O41" s="464" t="n"/>
      <c r="P41" s="56" t="n"/>
      <c r="Q41" s="238" t="n"/>
      <c r="R41" s="464" t="n"/>
      <c r="S41" s="56" t="n"/>
      <c r="T41" s="238" t="n"/>
      <c r="U41" s="464" t="n"/>
      <c r="V41" s="56" t="n"/>
      <c r="W41" s="238" t="n"/>
      <c r="X41" s="464" t="n"/>
      <c r="Y41" s="56" t="n"/>
      <c r="Z41" s="238" t="n"/>
      <c r="AA41" s="464" t="n"/>
      <c r="AB41" s="56" t="n"/>
      <c r="AC41" s="238" t="n"/>
      <c r="AD41" s="464" t="n"/>
      <c r="AE41" s="56" t="n"/>
      <c r="AF41" s="238" t="n"/>
      <c r="AG41" s="464" t="n"/>
      <c r="AH41" s="56" t="n"/>
      <c r="AI41" s="238" t="n"/>
      <c r="AJ41" s="464" t="n"/>
      <c r="AK41" s="56" t="n"/>
      <c r="AL41" s="238" t="n"/>
      <c r="AM41" s="464" t="n"/>
      <c r="AN41" s="56" t="n"/>
      <c r="AO41" s="238" t="n"/>
      <c r="AP41" s="464" t="n"/>
      <c r="AQ41" s="56" t="n"/>
      <c r="AR41" s="238" t="n"/>
      <c r="AS41" s="464" t="n"/>
      <c r="AT41" s="56" t="n"/>
      <c r="AU41" s="238" t="n"/>
      <c r="AV41" s="464" t="n"/>
      <c r="AW41" s="56" t="n"/>
      <c r="AX41" s="238" t="n"/>
      <c r="AY41" s="464" t="n"/>
      <c r="AZ41" s="56" t="n"/>
      <c r="BA41" s="238" t="n"/>
      <c r="BB41" s="464" t="n"/>
      <c r="BC41" s="56" t="n"/>
      <c r="BD41" s="238" t="n"/>
      <c r="BE41" s="464" t="n"/>
      <c r="BF41" s="56" t="n"/>
      <c r="BG41" s="238" t="n"/>
      <c r="BH41" s="464" t="n"/>
      <c r="BI41" s="56" t="n"/>
      <c r="BK41" s="451">
        <f>SUM(I41,L41,O41,R41,U41,X41,AA41,AD41,AG41,AJ41,AM41,AP41)</f>
        <v/>
      </c>
      <c r="BL41" s="451">
        <f>BK41-AV41</f>
        <v/>
      </c>
      <c r="BM41" s="451">
        <f>SUM(J41,M41,P41,S41,V41)</f>
        <v/>
      </c>
      <c r="BN41" s="451">
        <f>BM41-AT41</f>
        <v/>
      </c>
    </row>
    <row r="42">
      <c r="A42" s="38" t="inlineStr">
        <is>
          <t>(-) Custos Artístico Geral</t>
        </is>
      </c>
      <c r="C42" s="39" t="inlineStr">
        <is>
          <t>Premissas</t>
        </is>
      </c>
      <c r="D42" s="39" t="inlineStr">
        <is>
          <t>Valores</t>
        </is>
      </c>
      <c r="E42" s="39" t="inlineStr">
        <is>
          <t>% Incid</t>
        </is>
      </c>
      <c r="F42" s="40" t="n"/>
      <c r="H42" s="242" t="n">
        <v>-79441.76036630658</v>
      </c>
      <c r="I42" s="66" t="n">
        <v>-77573.39999999999</v>
      </c>
      <c r="J42" s="67">
        <f>SUM(J43,J49)+SUMIFS(Aut_Ajustes_Manuais!$G:$G,Aut_Ajustes_Manuais!$I:$I,DRE!H$4,Aut_Ajustes_Manuais!$F:$F,"(-) Custos Artístico Geral")</f>
        <v/>
      </c>
      <c r="K42" s="242" t="n">
        <v>-86880.76963763253</v>
      </c>
      <c r="L42" s="66" t="n">
        <v>-67548.54520000001</v>
      </c>
      <c r="M42" s="67">
        <f>SUM(M43,M49)+SUMIFS(Aut_Ajustes_Manuais!$G:$G,Aut_Ajustes_Manuais!$I:$I,DRE!K$4,Aut_Ajustes_Manuais!$F:$F,"(-) Custos Artístico Geral")</f>
        <v/>
      </c>
      <c r="N42" s="242" t="n">
        <v>-86759.29008244933</v>
      </c>
      <c r="O42" s="66" t="n">
        <v>-62208.83</v>
      </c>
      <c r="P42" s="67">
        <f>SUM(P43,P49)+SUMIFS(Aut_Ajustes_Manuais!$G:$G,Aut_Ajustes_Manuais!$I:$I,DRE!N$4,Aut_Ajustes_Manuais!$F:$F,"(-) Custos Artístico Geral")</f>
        <v/>
      </c>
      <c r="Q42" s="242" t="n">
        <v>-80189.82789560992</v>
      </c>
      <c r="R42" s="66" t="n">
        <v>-68078.62000000001</v>
      </c>
      <c r="S42" s="67">
        <f>SUM(S43,S49)+SUMIFS(Aut_Ajustes_Manuais!$G:$G,Aut_Ajustes_Manuais!$I:$I,DRE!Q$4,Aut_Ajustes_Manuais!$F:$F,"(-) Custos Artístico Geral")</f>
        <v/>
      </c>
      <c r="T42" s="242" t="n">
        <v>-86925.43955910805</v>
      </c>
      <c r="U42" s="66" t="n">
        <v>-78581.70999999999</v>
      </c>
      <c r="V42" s="67">
        <f>SUM(V43,V49)+SUMIFS(Aut_Ajustes_Manuais!$G:$G,Aut_Ajustes_Manuais!$I:$I,DRE!T$4,Aut_Ajustes_Manuais!$F:$F,"(-) Custos Artístico Geral")</f>
        <v/>
      </c>
      <c r="W42" s="242" t="n">
        <v>-88148.68771124879</v>
      </c>
      <c r="X42" s="66" t="n">
        <v>-67824.38</v>
      </c>
      <c r="Y42" s="67">
        <f>SUM(Y43,Y49)+SUMIFS(Aut_Ajustes_Manuais!$G:$G,Aut_Ajustes_Manuais!$I:$I,DRE!W$4,Aut_Ajustes_Manuais!$F:$F,"(-) Custos Artístico Geral")</f>
        <v/>
      </c>
      <c r="Z42" s="242" t="n">
        <v>-78251.86226785426</v>
      </c>
      <c r="AA42" s="66" t="n">
        <v>-72055.67999999999</v>
      </c>
      <c r="AB42" s="67">
        <f>SUM(AB43,AB49)+SUMIFS(Aut_Ajustes_Manuais!$G:$G,Aut_Ajustes_Manuais!$I:$I,DRE!Z$4,Aut_Ajustes_Manuais!$F:$F,"(-) Custos Artístico Geral")</f>
        <v/>
      </c>
      <c r="AC42" s="242" t="n">
        <v>-98085.99768502591</v>
      </c>
      <c r="AD42" s="66" t="n">
        <v>-67938.56</v>
      </c>
      <c r="AE42" s="67">
        <f>SUM(AE43,AE49)+SUMIFS(Aut_Ajustes_Manuais!$G:$G,Aut_Ajustes_Manuais!$I:$I,DRE!AC$4,Aut_Ajustes_Manuais!$F:$F,"(-) Custos Artístico Geral")</f>
        <v/>
      </c>
      <c r="AF42" s="242" t="n">
        <v>-90292.01621659053</v>
      </c>
      <c r="AG42" s="66" t="n">
        <v>-69217.46000000001</v>
      </c>
      <c r="AH42" s="67">
        <f>SUM(AH43,AH49)+SUMIFS(Aut_Ajustes_Manuais!$G:$G,Aut_Ajustes_Manuais!$I:$I,DRE!AF$4,Aut_Ajustes_Manuais!$F:$F,"(-) Custos Artístico Geral")</f>
        <v/>
      </c>
      <c r="AI42" s="242" t="n">
        <v>-63121.03356004239</v>
      </c>
      <c r="AJ42" s="66" t="n">
        <v>-77471.76000000001</v>
      </c>
      <c r="AK42" s="67">
        <f>SUM(AK43,AK49)+SUMIFS(Aut_Ajustes_Manuais!$G:$G,Aut_Ajustes_Manuais!$I:$I,DRE!AI$4,Aut_Ajustes_Manuais!$F:$F,"(-) Custos Artístico Geral")</f>
        <v/>
      </c>
      <c r="AL42" s="242" t="n">
        <v>-153087.0466735035</v>
      </c>
      <c r="AM42" s="66" t="n">
        <v>-67351.7</v>
      </c>
      <c r="AN42" s="67">
        <f>SUM(AN43,AN49)+SUMIFS(Aut_Ajustes_Manuais!$G:$G,Aut_Ajustes_Manuais!$I:$I,DRE!AL$4,Aut_Ajustes_Manuais!$F:$F,"(-) Custos Artístico Geral")</f>
        <v/>
      </c>
      <c r="AO42" s="242" t="n">
        <v>-73944.43297321539</v>
      </c>
      <c r="AP42" s="66" t="n">
        <v>-67844.03</v>
      </c>
      <c r="AQ42" s="67">
        <f>SUM(AQ43,AQ49)+SUMIFS(Aut_Ajustes_Manuais!$G:$G,Aut_Ajustes_Manuais!$I:$I,DRE!AO$4,Aut_Ajustes_Manuais!$F:$F,"(-) Custos Artístico Geral")</f>
        <v/>
      </c>
      <c r="AR42" s="242">
        <f>SUM(AR43,AR49)</f>
        <v/>
      </c>
      <c r="AS42" s="66">
        <f>SUM(AS43,AS49)</f>
        <v/>
      </c>
      <c r="AT42" s="67">
        <f>SUM(AT43,AT49)</f>
        <v/>
      </c>
      <c r="AU42" s="242">
        <f>SUM(AU43,AU49)</f>
        <v/>
      </c>
      <c r="AV42" s="66">
        <f>SUM(AV43,AV49)</f>
        <v/>
      </c>
      <c r="AW42" s="67">
        <f>SUM(AW43,AW49)</f>
        <v/>
      </c>
      <c r="AX42" s="242">
        <f>SUM(AX43,AX49)</f>
        <v/>
      </c>
      <c r="AY42" s="66">
        <f>SUM(AY43,AY49)</f>
        <v/>
      </c>
      <c r="AZ42" s="67">
        <f>SUM(AZ43,AZ49)</f>
        <v/>
      </c>
      <c r="BA42" s="242">
        <f>SUM(BA43,BA49)</f>
        <v/>
      </c>
      <c r="BB42" s="66">
        <f>SUM(BB43,BB49)</f>
        <v/>
      </c>
      <c r="BC42" s="67">
        <f>SUM(BC43,BC49)</f>
        <v/>
      </c>
      <c r="BD42" s="242">
        <f>SUM(BD43,BD49)</f>
        <v/>
      </c>
      <c r="BE42" s="66">
        <f>SUM(BE43,BE49)</f>
        <v/>
      </c>
      <c r="BF42" s="67">
        <f>SUM(BF43,BF49)</f>
        <v/>
      </c>
      <c r="BG42" s="242">
        <f>SUM(BG43,BG49)</f>
        <v/>
      </c>
      <c r="BH42" s="66">
        <f>SUM(BH43,BH49)</f>
        <v/>
      </c>
      <c r="BI42" s="67">
        <f>SUM(BI43,BI49)</f>
        <v/>
      </c>
      <c r="BK42" s="451">
        <f>SUM(I42,L42,O42,R42,U42,X42,AA42,AD42,AG42,AJ42,AM42,AP42)</f>
        <v/>
      </c>
      <c r="BL42" s="451">
        <f>BK42-AV42</f>
        <v/>
      </c>
      <c r="BM42" s="451">
        <f>SUM(J42,M42,P42,S42,V42)</f>
        <v/>
      </c>
      <c r="BN42" s="451">
        <f>BM42-AT42</f>
        <v/>
      </c>
    </row>
    <row r="43" hidden="1" outlineLevel="1" ht="18" customHeight="1">
      <c r="A43" s="71" t="inlineStr">
        <is>
          <t>Custos Artístico</t>
        </is>
      </c>
      <c r="C43" s="24" t="n"/>
      <c r="D43" s="68" t="n"/>
      <c r="E43" s="68" t="n"/>
      <c r="F43" s="40" t="n"/>
      <c r="H43" s="243" t="n">
        <v>-49021.76036630657</v>
      </c>
      <c r="I43" s="72" t="n">
        <v>-67323.39999999999</v>
      </c>
      <c r="J43" s="74">
        <f>SUM(J44:J48)+SUMIFS(Aut_Ajustes_Manuais!$G:$G,Aut_Ajustes_Manuais!$I:$I,DRE!H$4,Aut_Ajustes_Manuais!$F:$F,"Custos Artístico")</f>
        <v/>
      </c>
      <c r="K43" s="243" t="n">
        <v>-55935.76963763254</v>
      </c>
      <c r="L43" s="72" t="n">
        <v>-58131.8752</v>
      </c>
      <c r="M43" s="74">
        <f>SUM(M44:M48)+SUMIFS(Aut_Ajustes_Manuais!$G:$G,Aut_Ajustes_Manuais!$I:$I,DRE!K$4,Aut_Ajustes_Manuais!$F:$F,"Custos Artístico")</f>
        <v/>
      </c>
      <c r="N43" s="243" t="n">
        <v>-56339.29008244933</v>
      </c>
      <c r="O43" s="72" t="n">
        <v>-53208.83</v>
      </c>
      <c r="P43" s="74">
        <f>SUM(P44:P48)+SUMIFS(Aut_Ajustes_Manuais!$G:$G,Aut_Ajustes_Manuais!$I:$I,DRE!N$4,Aut_Ajustes_Manuais!$F:$F,"Custos Artístico")</f>
        <v/>
      </c>
      <c r="Q43" s="243" t="n">
        <v>-49769.82789560993</v>
      </c>
      <c r="R43" s="72" t="n">
        <v>-58661.95</v>
      </c>
      <c r="S43" s="74">
        <f>SUM(S44:S48)+SUMIFS(Aut_Ajustes_Manuais!$G:$G,Aut_Ajustes_Manuais!$I:$I,DRE!Q$4,Aut_Ajustes_Manuais!$F:$F,"Custos Artístico")</f>
        <v/>
      </c>
      <c r="T43" s="243" t="n">
        <v>-55905.43955910806</v>
      </c>
      <c r="U43" s="72" t="n">
        <v>-68331.70999999999</v>
      </c>
      <c r="V43" s="74">
        <f>SUM(V44:V48)+SUMIFS(Aut_Ajustes_Manuais!$G:$G,Aut_Ajustes_Manuais!$I:$I,DRE!T$4,Aut_Ajustes_Manuais!$F:$F,"Custos Artístico")</f>
        <v/>
      </c>
      <c r="W43" s="243" t="n">
        <v>-54628.68771124879</v>
      </c>
      <c r="X43" s="72" t="n">
        <v>-58407.71</v>
      </c>
      <c r="Y43" s="74">
        <f>SUM(Y44:Y48)+SUMIFS(Aut_Ajustes_Manuais!$G:$G,Aut_Ajustes_Manuais!$I:$I,DRE!W$4,Aut_Ajustes_Manuais!$F:$F,"Custos Artístico")</f>
        <v/>
      </c>
      <c r="Z43" s="243" t="n">
        <v>-41731.86226785426</v>
      </c>
      <c r="AA43" s="72" t="n">
        <v>-62222.35</v>
      </c>
      <c r="AB43" s="74">
        <f>SUM(AB44:AB48)+SUMIFS(Aut_Ajustes_Manuais!$G:$G,Aut_Ajustes_Manuais!$I:$I,DRE!Z$4,Aut_Ajustes_Manuais!$F:$F,"Custos Artístico")</f>
        <v/>
      </c>
      <c r="AC43" s="243" t="n">
        <v>-62165.99768502591</v>
      </c>
      <c r="AD43" s="72" t="n">
        <v>-58105.23</v>
      </c>
      <c r="AE43" s="74">
        <f>SUM(AE44:AE48)+SUMIFS(Aut_Ajustes_Manuais!$G:$G,Aut_Ajustes_Manuais!$I:$I,DRE!AC$4,Aut_Ajustes_Manuais!$F:$F,"Custos Artístico")</f>
        <v/>
      </c>
      <c r="AF43" s="243" t="n">
        <v>-53772.01621659053</v>
      </c>
      <c r="AG43" s="72" t="n">
        <v>-59800.79</v>
      </c>
      <c r="AH43" s="74">
        <f>SUM(AH44:AH48)+SUMIFS(Aut_Ajustes_Manuais!$G:$G,Aut_Ajustes_Manuais!$I:$I,DRE!AF$4,Aut_Ajustes_Manuais!$F:$F,"Custos Artístico")</f>
        <v/>
      </c>
      <c r="AI43" s="243" t="n">
        <v>-27101.03356004239</v>
      </c>
      <c r="AJ43" s="72" t="n">
        <v>-67221.76000000001</v>
      </c>
      <c r="AK43" s="74">
        <f>SUM(AK44:AK48)+SUMIFS(Aut_Ajustes_Manuais!$G:$G,Aut_Ajustes_Manuais!$I:$I,DRE!AI$4,Aut_Ajustes_Manuais!$F:$F,"Custos Artístico")</f>
        <v/>
      </c>
      <c r="AL43" s="243" t="n">
        <v>-120267.0466735035</v>
      </c>
      <c r="AM43" s="72" t="n">
        <v>-57935.03</v>
      </c>
      <c r="AN43" s="74">
        <f>SUM(AN44:AN48)+SUMIFS(Aut_Ajustes_Manuais!$G:$G,Aut_Ajustes_Manuais!$I:$I,DRE!AL$4,Aut_Ajustes_Manuais!$F:$F,"Custos Artístico")</f>
        <v/>
      </c>
      <c r="AO43" s="243" t="n">
        <v>-42121.93297321539</v>
      </c>
      <c r="AP43" s="72" t="n">
        <v>-58427.36</v>
      </c>
      <c r="AQ43" s="74">
        <f>SUM(AQ44:AQ48)+SUMIFS(Aut_Ajustes_Manuais!$G:$G,Aut_Ajustes_Manuais!$I:$I,DRE!AO$4,Aut_Ajustes_Manuais!$F:$F,"Custos Artístico")</f>
        <v/>
      </c>
      <c r="AR43" s="243">
        <f>SUMIFS($H43:$AO43,$H$5:$AO$5,"&lt;"&amp;MONTH(TODAY()),$H$6:$AO$6,"REAL 25")</f>
        <v/>
      </c>
      <c r="AS43" s="72">
        <f>SUM(I43,L43,O43,R43,U43)</f>
        <v/>
      </c>
      <c r="AT43" s="74">
        <f>SUMIFS($J43:$AQ43,$J$5:$AQ$5,"&lt;"&amp;MONTH(TODAY()),$J$6:$AQ$6,"REAL 26")</f>
        <v/>
      </c>
      <c r="AU43" s="243">
        <f>SUM(AU44:AU48)</f>
        <v/>
      </c>
      <c r="AV43" s="72">
        <f>SUM(AV44:AV48)</f>
        <v/>
      </c>
      <c r="AW43" s="74">
        <f>SUM(AW44:AW48)</f>
        <v/>
      </c>
      <c r="AX43" s="243">
        <f>SUM(AX44:AX48)</f>
        <v/>
      </c>
      <c r="AY43" s="72">
        <f>SUM(AY44:AY48)</f>
        <v/>
      </c>
      <c r="AZ43" s="74">
        <f>SUM(AZ44:AZ48)</f>
        <v/>
      </c>
      <c r="BA43" s="243">
        <f>SUM(BA44:BA48)</f>
        <v/>
      </c>
      <c r="BB43" s="72">
        <f>SUM(BB44:BB48)</f>
        <v/>
      </c>
      <c r="BC43" s="74">
        <f>SUM(BC44:BC48)</f>
        <v/>
      </c>
      <c r="BD43" s="243">
        <f>SUM(BD44:BD48)</f>
        <v/>
      </c>
      <c r="BE43" s="72">
        <f>SUM(BE44:BE48)</f>
        <v/>
      </c>
      <c r="BF43" s="74">
        <f>SUM(BF44:BF48)</f>
        <v/>
      </c>
      <c r="BG43" s="243">
        <f>SUM(BG44:BG48)</f>
        <v/>
      </c>
      <c r="BH43" s="72">
        <f>SUM(BH44:BH48)</f>
        <v/>
      </c>
      <c r="BI43" s="74">
        <f>SUM(BI44:BI48)</f>
        <v/>
      </c>
      <c r="BK43" s="451">
        <f>SUM(I43,L43,O43,R43,U43,X43,AA43,AD43,AG43,AJ43,AM43,AP43)</f>
        <v/>
      </c>
      <c r="BL43" s="451">
        <f>BK43-AV43</f>
        <v/>
      </c>
      <c r="BM43" s="451">
        <f>SUM(J43,M43,P43,S43,V43)</f>
        <v/>
      </c>
      <c r="BN43" s="451">
        <f>BM43-AT43</f>
        <v/>
      </c>
    </row>
    <row r="44" hidden="1" outlineLevel="1" customFormat="1" s="474">
      <c r="A44" s="22" t="inlineStr">
        <is>
          <t>Cachê de Músicos e Artistas</t>
        </is>
      </c>
      <c r="B44" s="2" t="n"/>
      <c r="C44" s="24" t="inlineStr">
        <is>
          <t xml:space="preserve">Estim. Mensal </t>
        </is>
      </c>
      <c r="D44" s="68" t="n"/>
      <c r="E44" s="75" t="n">
        <v>0.0067</v>
      </c>
      <c r="F44" s="40" t="n"/>
      <c r="G44" s="110" t="n"/>
      <c r="H44" s="232" t="n">
        <v>-46530.12</v>
      </c>
      <c r="I44" s="27" t="n">
        <v>-51600</v>
      </c>
      <c r="J44" s="28">
        <f>SUMIFS(Aut_BlueMe_Sem_Pedido!$J:$J,Aut_BlueMe_Sem_Pedido!$Q:$Q,DRE!H$4,Aut_BlueMe_Sem_Pedido!$H:$H,DRE!$A44)+SUMIFS(Aut_Ajustes_Manuais!$G:$G,Aut_Ajustes_Manuais!$I:$I,DRE!H$4,Aut_Ajustes_Manuais!$F:$F,"Cachê de Músicos e Artistas")</f>
        <v/>
      </c>
      <c r="K44" s="232" t="n">
        <v>-52419.8</v>
      </c>
      <c r="L44" s="27" t="n">
        <v>-43000</v>
      </c>
      <c r="M44" s="28">
        <f>SUMIFS(Aut_BlueMe_Sem_Pedido!$J:$J,Aut_BlueMe_Sem_Pedido!$Q:$Q,DRE!K$4,Aut_BlueMe_Sem_Pedido!$H:$H,DRE!$A44)+SUMIFS(Aut_Ajustes_Manuais!$G:$G,Aut_Ajustes_Manuais!$I:$I,DRE!K$4,Aut_Ajustes_Manuais!$F:$F,"Cachê de Músicos e Artistas")</f>
        <v/>
      </c>
      <c r="N44" s="232" t="n">
        <v>-50495.71999999999</v>
      </c>
      <c r="O44" s="27" t="n">
        <v>-38700</v>
      </c>
      <c r="P44" s="28">
        <f>SUMIFS(Aut_BlueMe_Sem_Pedido!$J:$J,Aut_BlueMe_Sem_Pedido!$Q:$Q,DRE!N$4,Aut_BlueMe_Sem_Pedido!$H:$H,DRE!$A44)+SUMIFS(Aut_Ajustes_Manuais!$G:$G,Aut_Ajustes_Manuais!$I:$I,DRE!N$4,Aut_Ajustes_Manuais!$F:$F,"Cachê de Músicos e Artistas")</f>
        <v/>
      </c>
      <c r="Q44" s="232" t="n">
        <v>-34275.68</v>
      </c>
      <c r="R44" s="27" t="n">
        <v>-43000</v>
      </c>
      <c r="S44" s="28">
        <f>SUMIFS(Aut_BlueMe_Sem_Pedido!$J:$J,Aut_BlueMe_Sem_Pedido!$Q:$Q,DRE!Q$4,Aut_BlueMe_Sem_Pedido!$H:$H,DRE!$A44)+SUMIFS(Aut_Ajustes_Manuais!$G:$G,Aut_Ajustes_Manuais!$I:$I,DRE!Q$4,Aut_Ajustes_Manuais!$F:$F,"Cachê de Músicos e Artistas")</f>
        <v/>
      </c>
      <c r="T44" s="232" t="n">
        <v>-51302.8</v>
      </c>
      <c r="U44" s="27" t="n">
        <v>-51600</v>
      </c>
      <c r="V44" s="28">
        <f>SUMIFS(Aut_BlueMe_Sem_Pedido!$J:$J,Aut_BlueMe_Sem_Pedido!$Q:$Q,DRE!T$4,Aut_BlueMe_Sem_Pedido!$H:$H,DRE!$A44)+SUMIFS(Aut_Ajustes_Manuais!$G:$G,Aut_Ajustes_Manuais!$I:$I,DRE!T$4,Aut_Ajustes_Manuais!$F:$F,"Cachê de Músicos e Artistas")</f>
        <v/>
      </c>
      <c r="W44" s="232" t="n">
        <v>-51102.8</v>
      </c>
      <c r="X44" s="27" t="n">
        <v>-43000</v>
      </c>
      <c r="Y44" s="28">
        <f>SUMIFS(Aut_BlueMe_Sem_Pedido!$J:$J,Aut_BlueMe_Sem_Pedido!$Q:$Q,DRE!W$4,Aut_BlueMe_Sem_Pedido!$H:$H,DRE!$A44)+SUMIFS(Aut_Ajustes_Manuais!$G:$G,Aut_Ajustes_Manuais!$I:$I,DRE!W$4,Aut_Ajustes_Manuais!$F:$F,"Cachê de Músicos e Artistas")</f>
        <v/>
      </c>
      <c r="Z44" s="232" t="n">
        <v>-37620</v>
      </c>
      <c r="AA44" s="27" t="n">
        <v>-47300</v>
      </c>
      <c r="AB44" s="28">
        <f>SUMIFS(Aut_BlueMe_Sem_Pedido!$J:$J,Aut_BlueMe_Sem_Pedido!$Q:$Q,DRE!Z$4,Aut_BlueMe_Sem_Pedido!$H:$H,DRE!$A44)+SUMIFS(Aut_Ajustes_Manuais!$G:$G,Aut_Ajustes_Manuais!$I:$I,DRE!Z$4,Aut_Ajustes_Manuais!$F:$F,"Cachê de Músicos e Artistas")</f>
        <v/>
      </c>
      <c r="AC44" s="232" t="n">
        <v>-57395</v>
      </c>
      <c r="AD44" s="27" t="n">
        <v>-47300</v>
      </c>
      <c r="AE44" s="28">
        <f>SUMIFS(Aut_BlueMe_Sem_Pedido!$J:$J,Aut_BlueMe_Sem_Pedido!$Q:$Q,DRE!AC$4,Aut_BlueMe_Sem_Pedido!$H:$H,DRE!$A44)+SUMIFS(Aut_Ajustes_Manuais!$G:$G,Aut_Ajustes_Manuais!$I:$I,DRE!AC$4,Aut_Ajustes_Manuais!$F:$F,"Cachê de Músicos e Artistas")</f>
        <v/>
      </c>
      <c r="AF44" s="232" t="n">
        <v>-50928.44</v>
      </c>
      <c r="AG44" s="27" t="n">
        <v>-43000</v>
      </c>
      <c r="AH44" s="28">
        <f>SUMIFS(Aut_BlueMe_Sem_Pedido!$J:$J,Aut_BlueMe_Sem_Pedido!$Q:$Q,DRE!AF$4,Aut_BlueMe_Sem_Pedido!$H:$H,DRE!$A44)+SUMIFS(Aut_Ajustes_Manuais!$G:$G,Aut_Ajustes_Manuais!$I:$I,DRE!AF$4,Aut_Ajustes_Manuais!$F:$F,"Cachê de Músicos e Artistas")</f>
        <v/>
      </c>
      <c r="AI44" s="232" t="n">
        <v>-23845.6</v>
      </c>
      <c r="AJ44" s="27" t="n">
        <v>-51600</v>
      </c>
      <c r="AK44" s="28">
        <f>SUMIFS(Aut_BlueMe_Sem_Pedido!$J:$J,Aut_BlueMe_Sem_Pedido!$Q:$Q,DRE!AI$4,Aut_BlueMe_Sem_Pedido!$H:$H,DRE!$A44)+SUMIFS(Aut_Ajustes_Manuais!$G:$G,Aut_Ajustes_Manuais!$I:$I,DRE!AI$4,Aut_Ajustes_Manuais!$F:$F,"Cachê de Músicos e Artistas")</f>
        <v/>
      </c>
      <c r="AL44" s="232" t="n">
        <v>-98485</v>
      </c>
      <c r="AM44" s="27" t="n">
        <v>-43000</v>
      </c>
      <c r="AN44" s="28">
        <f>SUMIFS(Aut_BlueMe_Sem_Pedido!$J:$J,Aut_BlueMe_Sem_Pedido!$Q:$Q,DRE!AL$4,Aut_BlueMe_Sem_Pedido!$H:$H,DRE!$A44)+SUMIFS(Aut_Ajustes_Manuais!$G:$G,Aut_Ajustes_Manuais!$I:$I,DRE!AL$4,Aut_Ajustes_Manuais!$F:$F,"Cachê de Músicos e Artistas")</f>
        <v/>
      </c>
      <c r="AO44" s="232" t="n">
        <v>-41185</v>
      </c>
      <c r="AP44" s="27" t="n">
        <v>-43000</v>
      </c>
      <c r="AQ44" s="28">
        <f>SUMIFS(Aut_BlueMe_Sem_Pedido!$J:$J,Aut_BlueMe_Sem_Pedido!$Q:$Q,DRE!AO$4,Aut_BlueMe_Sem_Pedido!$H:$H,DRE!$A44)+SUMIFS(Aut_Ajustes_Manuais!$G:$G,Aut_Ajustes_Manuais!$I:$I,DRE!AO$4,Aut_Ajustes_Manuais!$F:$F,"Cachê de Músicos e Artistas")</f>
        <v/>
      </c>
      <c r="AR44" s="232">
        <f>SUMIFS($H44:$AO44,$H$5:$AO$5,"&lt;"&amp;MONTH(TODAY()),$H$6:$AO$6,"REAL 25")</f>
        <v/>
      </c>
      <c r="AS44" s="27">
        <f>SUM(I44,L44,O44,R44,U44)</f>
        <v/>
      </c>
      <c r="AT44" s="28">
        <f>SUMIFS($J44:$AQ44,$J$5:$AQ$5,"&lt;"&amp;MONTH(TODAY()),$J$6:$AQ$6,"REAL 26")</f>
        <v/>
      </c>
      <c r="AU44" s="232">
        <f>SUM(H44,K44,N44,Q44,T44,W44,Z44,AC44,AF44,AI44,AL44,AO44)</f>
        <v/>
      </c>
      <c r="AV44" s="27">
        <f>SUM(I44,L44,O44,R44,U44,X44,AA44,AD44,AG44,AJ44,AM44,AP44)</f>
        <v/>
      </c>
      <c r="AW44" s="28">
        <f>SUM(J44,M44,P44,S44,V44,Y44,AB44,AE44,AH44,AK44,AN44,AQ44)</f>
        <v/>
      </c>
      <c r="AX44" s="232">
        <f>SUM(H44,K44,N44)</f>
        <v/>
      </c>
      <c r="AY44" s="27">
        <f>SUM(I44,L44,O44)</f>
        <v/>
      </c>
      <c r="AZ44" s="28">
        <f>SUM(J44,M44,P44)</f>
        <v/>
      </c>
      <c r="BA44" s="232">
        <f>SUM(Q44,T44,W44)</f>
        <v/>
      </c>
      <c r="BB44" s="27">
        <f>SUM(R44,U44,X44)</f>
        <v/>
      </c>
      <c r="BC44" s="28">
        <f>SUM(S44,V44,Y44)</f>
        <v/>
      </c>
      <c r="BD44" s="232">
        <f>SUM(Z44,AC44,AF44)</f>
        <v/>
      </c>
      <c r="BE44" s="27">
        <f>SUM(AA44,AD44,AG44)</f>
        <v/>
      </c>
      <c r="BF44" s="28">
        <f>SUM(AB44,AE44,AH44)</f>
        <v/>
      </c>
      <c r="BG44" s="232">
        <f>SUM(AI44,AL44,AO44)</f>
        <v/>
      </c>
      <c r="BH44" s="27">
        <f>SUM(AJ44,AM44,AP44)</f>
        <v/>
      </c>
      <c r="BI44" s="28">
        <f>SUM(AK44,AN44,AQ44)</f>
        <v/>
      </c>
      <c r="BK44" s="451">
        <f>SUM(I44,L44,O44,R44,U44,X44,AA44,AD44,AG44,AJ44,AM44,AP44)</f>
        <v/>
      </c>
      <c r="BL44" s="451">
        <f>BK44-AV44</f>
        <v/>
      </c>
      <c r="BM44" s="451">
        <f>SUM(J44,M44,P44,S44,V44)</f>
        <v/>
      </c>
      <c r="BN44" s="451">
        <f>BM44-AT44</f>
        <v/>
      </c>
    </row>
    <row r="45" hidden="1" outlineLevel="1" customFormat="1" s="474">
      <c r="A45" s="22" t="inlineStr">
        <is>
          <t>Alimentação e Transporte</t>
        </is>
      </c>
      <c r="B45" s="2" t="n"/>
      <c r="C45" s="24" t="inlineStr">
        <is>
          <t>Estim. Mensal</t>
        </is>
      </c>
      <c r="D45" s="68" t="n"/>
      <c r="E45" s="75" t="n">
        <v>0.0067</v>
      </c>
      <c r="F45" s="40" t="n"/>
      <c r="G45" s="110" t="n"/>
      <c r="H45" s="232" t="n">
        <v>-1689.140366306573</v>
      </c>
      <c r="I45" s="27" t="n">
        <v>-268.25</v>
      </c>
      <c r="J45" s="28">
        <f>SUMIFS(Aut_BlueMe_Sem_Pedido!$J:$J,Aut_BlueMe_Sem_Pedido!$Q:$Q,DRE!H$4,Aut_BlueMe_Sem_Pedido!$H:$H,DRE!$A45)-SUMIFS(Aut_Descontos!$G:$G,Aut_Descontos!$H:$H,DRE!$A45,Aut_Descontos!$L:$L,DRE!H$4)+SUMIFS(Aut_Ajustes_Manuais!$G:$G,Aut_Ajustes_Manuais!$I:$I,DRE!H$4,Aut_Ajustes_Manuais!$F:$F,"Alimentação e Transporte")</f>
        <v/>
      </c>
      <c r="K45" s="232" t="n">
        <v>-2713.469637632539</v>
      </c>
      <c r="L45" s="27" t="n">
        <v>-895.7252000000001</v>
      </c>
      <c r="M45" s="28">
        <f>SUMIFS(Aut_BlueMe_Sem_Pedido!$J:$J,Aut_BlueMe_Sem_Pedido!$Q:$Q,DRE!K$4,Aut_BlueMe_Sem_Pedido!$H:$H,DRE!$A45)-SUMIFS(Aut_Descontos!$G:$G,Aut_Descontos!$H:$H,DRE!$A45,Aut_Descontos!$L:$L,DRE!K$4)+SUMIFS(Aut_Ajustes_Manuais!$G:$G,Aut_Ajustes_Manuais!$I:$I,DRE!K$4,Aut_Ajustes_Manuais!$F:$F,"Alimentação e Transporte")</f>
        <v/>
      </c>
      <c r="N45" s="232" t="n">
        <v>-2541.070082449341</v>
      </c>
      <c r="O45" s="27" t="n">
        <v>-883.6800000000001</v>
      </c>
      <c r="P45" s="28">
        <f>SUMIFS(Aut_BlueMe_Sem_Pedido!$J:$J,Aut_BlueMe_Sem_Pedido!$Q:$Q,DRE!N$4,Aut_BlueMe_Sem_Pedido!$H:$H,DRE!$A45)-SUMIFS(Aut_Descontos!$G:$G,Aut_Descontos!$H:$H,DRE!$A45,Aut_Descontos!$L:$L,DRE!N$4)+SUMIFS(Aut_Ajustes_Manuais!$G:$G,Aut_Ajustes_Manuais!$I:$I,DRE!N$4,Aut_Ajustes_Manuais!$F:$F,"Alimentação e Transporte")</f>
        <v/>
      </c>
      <c r="Q45" s="232" t="n">
        <v>-3013.647895609934</v>
      </c>
      <c r="R45" s="27" t="n">
        <v>-1068.8</v>
      </c>
      <c r="S45" s="28">
        <f>SUMIFS(Aut_BlueMe_Sem_Pedido!$J:$J,Aut_BlueMe_Sem_Pedido!$Q:$Q,DRE!Q$4,Aut_BlueMe_Sem_Pedido!$H:$H,DRE!$A45)-SUMIFS(Aut_Descontos!$G:$G,Aut_Descontos!$H:$H,DRE!$A45,Aut_Descontos!$L:$L,DRE!Q$4)+SUMIFS(Aut_Ajustes_Manuais!$G:$G,Aut_Ajustes_Manuais!$I:$I,DRE!Q$4,Aut_Ajustes_Manuais!$F:$F,"Alimentação e Transporte")</f>
        <v/>
      </c>
      <c r="T45" s="232" t="n">
        <v>-3800.139559108057</v>
      </c>
      <c r="U45" s="27" t="n">
        <v>-1276.56</v>
      </c>
      <c r="V45" s="28">
        <f>SUMIFS(Aut_BlueMe_Sem_Pedido!$J:$J,Aut_BlueMe_Sem_Pedido!$Q:$Q,DRE!T$4,Aut_BlueMe_Sem_Pedido!$H:$H,DRE!$A45)-SUMIFS(Aut_Descontos!$G:$G,Aut_Descontos!$H:$H,DRE!$A45,Aut_Descontos!$L:$L,DRE!T$4)+SUMIFS(Aut_Ajustes_Manuais!$G:$G,Aut_Ajustes_Manuais!$I:$I,DRE!T$4,Aut_Ajustes_Manuais!$F:$F,"Alimentação e Transporte")</f>
        <v/>
      </c>
      <c r="W45" s="232" t="n">
        <v>-2723.387711248786</v>
      </c>
      <c r="X45" s="27" t="n">
        <v>-1171.56</v>
      </c>
      <c r="Y45" s="28">
        <f>SUMIFS(Aut_BlueMe_Sem_Pedido!$J:$J,Aut_BlueMe_Sem_Pedido!$Q:$Q,DRE!W$4,Aut_BlueMe_Sem_Pedido!$H:$H,DRE!$A45)-SUMIFS(Aut_Descontos!$G:$G,Aut_Descontos!$H:$H,DRE!$A45,Aut_Descontos!$L:$L,DRE!W$4)+SUMIFS(Aut_Ajustes_Manuais!$G:$G,Aut_Ajustes_Manuais!$I:$I,DRE!W$4,Aut_Ajustes_Manuais!$F:$F,"Alimentação e Transporte")</f>
        <v/>
      </c>
      <c r="Z45" s="232" t="n">
        <v>-2409.362267854263</v>
      </c>
      <c r="AA45" s="27" t="n">
        <v>-1297.2</v>
      </c>
      <c r="AB45" s="28">
        <f>SUMIFS(Aut_BlueMe_Sem_Pedido!$J:$J,Aut_BlueMe_Sem_Pedido!$Q:$Q,DRE!Z$4,Aut_BlueMe_Sem_Pedido!$H:$H,DRE!$A45)-SUMIFS(Aut_Descontos!$G:$G,Aut_Descontos!$H:$H,DRE!$A45,Aut_Descontos!$L:$L,DRE!Z$4)+SUMIFS(Aut_Ajustes_Manuais!$G:$G,Aut_Ajustes_Manuais!$I:$I,DRE!Z$4,Aut_Ajustes_Manuais!$F:$F,"Alimentação e Transporte")</f>
        <v/>
      </c>
      <c r="AC45" s="232" t="n">
        <v>-2468.497685025908</v>
      </c>
      <c r="AD45" s="27" t="n">
        <v>-1410.08</v>
      </c>
      <c r="AE45" s="28">
        <f>SUMIFS(Aut_BlueMe_Sem_Pedido!$J:$J,Aut_BlueMe_Sem_Pedido!$Q:$Q,DRE!AC$4,Aut_BlueMe_Sem_Pedido!$H:$H,DRE!$A45)-SUMIFS(Aut_Descontos!$G:$G,Aut_Descontos!$H:$H,DRE!$A45,Aut_Descontos!$L:$L,DRE!AC$4)+SUMIFS(Aut_Ajustes_Manuais!$G:$G,Aut_Ajustes_Manuais!$I:$I,DRE!AC$4,Aut_Ajustes_Manuais!$F:$F,"Alimentação e Transporte")</f>
        <v/>
      </c>
      <c r="AF45" s="232" t="n">
        <v>-2041.076216590531</v>
      </c>
      <c r="AG45" s="27" t="n">
        <v>-1345.64</v>
      </c>
      <c r="AH45" s="28">
        <f>SUMIFS(Aut_BlueMe_Sem_Pedido!$J:$J,Aut_BlueMe_Sem_Pedido!$Q:$Q,DRE!AF$4,Aut_BlueMe_Sem_Pedido!$H:$H,DRE!$A45)-SUMIFS(Aut_Descontos!$G:$G,Aut_Descontos!$H:$H,DRE!$A45,Aut_Descontos!$L:$L,DRE!AF$4)+SUMIFS(Aut_Ajustes_Manuais!$G:$G,Aut_Ajustes_Manuais!$I:$I,DRE!AF$4,Aut_Ajustes_Manuais!$F:$F,"Alimentação e Transporte")</f>
        <v/>
      </c>
      <c r="AI45" s="232" t="n">
        <v>-2452.933560042386</v>
      </c>
      <c r="AJ45" s="27" t="n">
        <v>-1385.61</v>
      </c>
      <c r="AK45" s="28">
        <f>SUMIFS(Aut_BlueMe_Sem_Pedido!$J:$J,Aut_BlueMe_Sem_Pedido!$Q:$Q,DRE!AI$4,Aut_BlueMe_Sem_Pedido!$H:$H,DRE!$A45)-SUMIFS(Aut_Descontos!$G:$G,Aut_Descontos!$H:$H,DRE!$A45,Aut_Descontos!$L:$L,DRE!AI$4)+SUMIFS(Aut_Ajustes_Manuais!$G:$G,Aut_Ajustes_Manuais!$I:$I,DRE!AI$4,Aut_Ajustes_Manuais!$F:$F,"Alimentação e Transporte")</f>
        <v/>
      </c>
      <c r="AL45" s="232" t="n">
        <v>-4070.226673503481</v>
      </c>
      <c r="AM45" s="27" t="n">
        <v>-1309.88</v>
      </c>
      <c r="AN45" s="28">
        <f>SUMIFS(Aut_BlueMe_Sem_Pedido!$J:$J,Aut_BlueMe_Sem_Pedido!$Q:$Q,DRE!AL$4,Aut_BlueMe_Sem_Pedido!$H:$H,DRE!$A45)-SUMIFS(Aut_Descontos!$G:$G,Aut_Descontos!$H:$H,DRE!$A45,Aut_Descontos!$L:$L,DRE!AL$4)+SUMIFS(Aut_Ajustes_Manuais!$G:$G,Aut_Ajustes_Manuais!$I:$I,DRE!AL$4,Aut_Ajustes_Manuais!$F:$F,"Alimentação e Transporte")</f>
        <v/>
      </c>
      <c r="AO45" s="232" t="n">
        <v>-936.9329732153942</v>
      </c>
      <c r="AP45" s="27" t="n">
        <v>-834.21</v>
      </c>
      <c r="AQ45" s="28">
        <f>SUMIFS(Aut_BlueMe_Sem_Pedido!$J:$J,Aut_BlueMe_Sem_Pedido!$Q:$Q,DRE!AO$4,Aut_BlueMe_Sem_Pedido!$H:$H,DRE!$A45)-SUMIFS(Aut_Descontos!$G:$G,Aut_Descontos!$H:$H,DRE!$A45,Aut_Descontos!$L:$L,DRE!AO$4)+SUMIFS(Aut_Ajustes_Manuais!$G:$G,Aut_Ajustes_Manuais!$I:$I,DRE!AO$4,Aut_Ajustes_Manuais!$F:$F,"Alimentação e Transporte")</f>
        <v/>
      </c>
      <c r="AR45" s="232">
        <f>SUMIFS($H45:$AO45,$H$5:$AO$5,"&lt;"&amp;MONTH(TODAY()),$H$6:$AO$6,"REAL 25")</f>
        <v/>
      </c>
      <c r="AS45" s="27">
        <f>SUM(I45,L45,O45,R45,U45)</f>
        <v/>
      </c>
      <c r="AT45" s="28">
        <f>SUMIFS($J45:$AQ45,$J$5:$AQ$5,"&lt;"&amp;MONTH(TODAY()),$J$6:$AQ$6,"REAL 26")</f>
        <v/>
      </c>
      <c r="AU45" s="232">
        <f>SUM(H45,K45,N45,Q45,T45,W45,Z45,AC45,AF45,AI45,AL45,AO45)</f>
        <v/>
      </c>
      <c r="AV45" s="27">
        <f>SUM(I45,L45,O45,R45,U45,X45,AA45,AD45,AG45,AJ45,AM45,AP45)</f>
        <v/>
      </c>
      <c r="AW45" s="28">
        <f>SUM(J45,M45,P45,S45,V45,Y45,AB45,AE45,AH45,AK45,AN45,AQ45)</f>
        <v/>
      </c>
      <c r="AX45" s="232">
        <f>SUM(H45,K45,N45)</f>
        <v/>
      </c>
      <c r="AY45" s="27">
        <f>SUM(I45,L45,O45)</f>
        <v/>
      </c>
      <c r="AZ45" s="28">
        <f>SUM(J45,M45,P45)</f>
        <v/>
      </c>
      <c r="BA45" s="232">
        <f>SUM(Q45,T45,W45)</f>
        <v/>
      </c>
      <c r="BB45" s="27">
        <f>SUM(R45,U45,X45)</f>
        <v/>
      </c>
      <c r="BC45" s="28">
        <f>SUM(S45,V45,Y45)</f>
        <v/>
      </c>
      <c r="BD45" s="232">
        <f>SUM(Z45,AC45,AF45)</f>
        <v/>
      </c>
      <c r="BE45" s="27">
        <f>SUM(AA45,AD45,AG45)</f>
        <v/>
      </c>
      <c r="BF45" s="28">
        <f>SUM(AB45,AE45,AH45)</f>
        <v/>
      </c>
      <c r="BG45" s="232">
        <f>SUM(AI45,AL45,AO45)</f>
        <v/>
      </c>
      <c r="BH45" s="27">
        <f>SUM(AJ45,AM45,AP45)</f>
        <v/>
      </c>
      <c r="BI45" s="28">
        <f>SUM(AK45,AN45,AQ45)</f>
        <v/>
      </c>
      <c r="BK45" s="451">
        <f>SUM(I45,L45,O45,R45,U45,X45,AA45,AD45,AG45,AJ45,AM45,AP45)</f>
        <v/>
      </c>
      <c r="BL45" s="451">
        <f>BK45-AV45</f>
        <v/>
      </c>
      <c r="BM45" s="451">
        <f>SUM(J45,M45,P45,S45,V45)</f>
        <v/>
      </c>
      <c r="BN45" s="451">
        <f>BM45-AT45</f>
        <v/>
      </c>
    </row>
    <row r="46" hidden="1" outlineLevel="1" customFormat="1" s="474">
      <c r="A46" s="22" t="inlineStr">
        <is>
          <t>Viagens e Estadias</t>
        </is>
      </c>
      <c r="B46" s="2" t="n"/>
      <c r="C46" s="24" t="inlineStr">
        <is>
          <t>Estim. Mensal</t>
        </is>
      </c>
      <c r="D46" s="68" t="n"/>
      <c r="E46" s="68" t="n"/>
      <c r="F46" s="40" t="n"/>
      <c r="G46" s="110" t="n"/>
      <c r="H46" s="232" t="n">
        <v>0</v>
      </c>
      <c r="I46" s="27" t="n">
        <v>0</v>
      </c>
      <c r="J46" s="28">
        <f>SUMIFS(Aut_BlueMe_Sem_Pedido!$J:$J,Aut_BlueMe_Sem_Pedido!$Q:$Q,DRE!H$4,Aut_BlueMe_Sem_Pedido!$H:$H,DRE!$A46)+SUMIFS(Aut_Ajustes_Manuais!$G:$G,Aut_Ajustes_Manuais!$I:$I,DRE!H$4,Aut_Ajustes_Manuais!$F:$F,"Viagens e Estadias")</f>
        <v/>
      </c>
      <c r="K46" s="232" t="n">
        <v>0</v>
      </c>
      <c r="L46" s="27" t="n">
        <v>0</v>
      </c>
      <c r="M46" s="28">
        <f>SUMIFS(Aut_BlueMe_Sem_Pedido!$J:$J,Aut_BlueMe_Sem_Pedido!$Q:$Q,DRE!K$4,Aut_BlueMe_Sem_Pedido!$H:$H,DRE!$A46)+SUMIFS(Aut_Ajustes_Manuais!$G:$G,Aut_Ajustes_Manuais!$I:$I,DRE!K$4,Aut_Ajustes_Manuais!$F:$F,"Viagens e Estadias")</f>
        <v/>
      </c>
      <c r="N46" s="232" t="n">
        <v>0</v>
      </c>
      <c r="O46" s="27" t="n">
        <v>0</v>
      </c>
      <c r="P46" s="28">
        <f>SUMIFS(Aut_BlueMe_Sem_Pedido!$J:$J,Aut_BlueMe_Sem_Pedido!$Q:$Q,DRE!N$4,Aut_BlueMe_Sem_Pedido!$H:$H,DRE!$A46)+SUMIFS(Aut_Ajustes_Manuais!$G:$G,Aut_Ajustes_Manuais!$I:$I,DRE!N$4,Aut_Ajustes_Manuais!$F:$F,"Viagens e Estadias")</f>
        <v/>
      </c>
      <c r="Q46" s="232" t="n">
        <v>0</v>
      </c>
      <c r="R46" s="27" t="n">
        <v>0</v>
      </c>
      <c r="S46" s="28">
        <f>SUMIFS(Aut_BlueMe_Sem_Pedido!$J:$J,Aut_BlueMe_Sem_Pedido!$Q:$Q,DRE!Q$4,Aut_BlueMe_Sem_Pedido!$H:$H,DRE!$A46)+SUMIFS(Aut_Ajustes_Manuais!$G:$G,Aut_Ajustes_Manuais!$I:$I,DRE!Q$4,Aut_Ajustes_Manuais!$F:$F,"Viagens e Estadias")</f>
        <v/>
      </c>
      <c r="T46" s="232" t="n">
        <v>0</v>
      </c>
      <c r="U46" s="27" t="n">
        <v>0</v>
      </c>
      <c r="V46" s="28">
        <f>SUMIFS(Aut_BlueMe_Sem_Pedido!$J:$J,Aut_BlueMe_Sem_Pedido!$Q:$Q,DRE!T$4,Aut_BlueMe_Sem_Pedido!$H:$H,DRE!$A46)+SUMIFS(Aut_Ajustes_Manuais!$G:$G,Aut_Ajustes_Manuais!$I:$I,DRE!T$4,Aut_Ajustes_Manuais!$F:$F,"Viagens e Estadias")</f>
        <v/>
      </c>
      <c r="W46" s="232" t="n">
        <v>0</v>
      </c>
      <c r="X46" s="27" t="n">
        <v>0</v>
      </c>
      <c r="Y46" s="28">
        <f>SUMIFS(Aut_BlueMe_Sem_Pedido!$J:$J,Aut_BlueMe_Sem_Pedido!$Q:$Q,DRE!W$4,Aut_BlueMe_Sem_Pedido!$H:$H,DRE!$A46)+SUMIFS(Aut_Ajustes_Manuais!$G:$G,Aut_Ajustes_Manuais!$I:$I,DRE!W$4,Aut_Ajustes_Manuais!$F:$F,"Viagens e Estadias")</f>
        <v/>
      </c>
      <c r="Z46" s="232" t="n">
        <v>0</v>
      </c>
      <c r="AA46" s="27" t="n">
        <v>0</v>
      </c>
      <c r="AB46" s="28">
        <f>SUMIFS(Aut_BlueMe_Sem_Pedido!$J:$J,Aut_BlueMe_Sem_Pedido!$Q:$Q,DRE!Z$4,Aut_BlueMe_Sem_Pedido!$H:$H,DRE!$A46)+SUMIFS(Aut_Ajustes_Manuais!$G:$G,Aut_Ajustes_Manuais!$I:$I,DRE!Z$4,Aut_Ajustes_Manuais!$F:$F,"Viagens e Estadias")</f>
        <v/>
      </c>
      <c r="AC46" s="232" t="n">
        <v>0</v>
      </c>
      <c r="AD46" s="27" t="n">
        <v>0</v>
      </c>
      <c r="AE46" s="28">
        <f>SUMIFS(Aut_BlueMe_Sem_Pedido!$J:$J,Aut_BlueMe_Sem_Pedido!$Q:$Q,DRE!AC$4,Aut_BlueMe_Sem_Pedido!$H:$H,DRE!$A46)+SUMIFS(Aut_Ajustes_Manuais!$G:$G,Aut_Ajustes_Manuais!$I:$I,DRE!AC$4,Aut_Ajustes_Manuais!$F:$F,"Viagens e Estadias")</f>
        <v/>
      </c>
      <c r="AF46" s="232" t="n">
        <v>0</v>
      </c>
      <c r="AG46" s="27" t="n">
        <v>0</v>
      </c>
      <c r="AH46" s="28">
        <f>SUMIFS(Aut_BlueMe_Sem_Pedido!$J:$J,Aut_BlueMe_Sem_Pedido!$Q:$Q,DRE!AF$4,Aut_BlueMe_Sem_Pedido!$H:$H,DRE!$A46)+SUMIFS(Aut_Ajustes_Manuais!$G:$G,Aut_Ajustes_Manuais!$I:$I,DRE!AF$4,Aut_Ajustes_Manuais!$F:$F,"Viagens e Estadias")</f>
        <v/>
      </c>
      <c r="AI46" s="232" t="n">
        <v>0</v>
      </c>
      <c r="AJ46" s="27" t="n">
        <v>0</v>
      </c>
      <c r="AK46" s="28">
        <f>SUMIFS(Aut_BlueMe_Sem_Pedido!$J:$J,Aut_BlueMe_Sem_Pedido!$Q:$Q,DRE!AI$4,Aut_BlueMe_Sem_Pedido!$H:$H,DRE!$A46)+SUMIFS(Aut_Ajustes_Manuais!$G:$G,Aut_Ajustes_Manuais!$I:$I,DRE!AI$4,Aut_Ajustes_Manuais!$F:$F,"Viagens e Estadias")</f>
        <v/>
      </c>
      <c r="AL46" s="232" t="n">
        <v>0</v>
      </c>
      <c r="AM46" s="27" t="n">
        <v>0</v>
      </c>
      <c r="AN46" s="28">
        <f>SUMIFS(Aut_BlueMe_Sem_Pedido!$J:$J,Aut_BlueMe_Sem_Pedido!$Q:$Q,DRE!AL$4,Aut_BlueMe_Sem_Pedido!$H:$H,DRE!$A46)+SUMIFS(Aut_Ajustes_Manuais!$G:$G,Aut_Ajustes_Manuais!$I:$I,DRE!AL$4,Aut_Ajustes_Manuais!$F:$F,"Viagens e Estadias")</f>
        <v/>
      </c>
      <c r="AO46" s="232" t="n">
        <v>0</v>
      </c>
      <c r="AP46" s="27" t="n">
        <v>0</v>
      </c>
      <c r="AQ46" s="28">
        <f>SUMIFS(Aut_BlueMe_Sem_Pedido!$J:$J,Aut_BlueMe_Sem_Pedido!$Q:$Q,DRE!AO$4,Aut_BlueMe_Sem_Pedido!$H:$H,DRE!$A46)+SUMIFS(Aut_Ajustes_Manuais!$G:$G,Aut_Ajustes_Manuais!$I:$I,DRE!AO$4,Aut_Ajustes_Manuais!$F:$F,"Viagens e Estadias")</f>
        <v/>
      </c>
      <c r="AR46" s="232">
        <f>SUMIFS($H46:$AO46,$H$5:$AO$5,"&lt;"&amp;MONTH(TODAY()),$H$6:$AO$6,"REAL 25")</f>
        <v/>
      </c>
      <c r="AS46" s="27">
        <f>SUM(I46,L46,O46,R46,U46)</f>
        <v/>
      </c>
      <c r="AT46" s="28">
        <f>SUMIFS($J46:$AQ46,$J$5:$AQ$5,"&lt;"&amp;MONTH(TODAY()),$J$6:$AQ$6,"REAL 26")</f>
        <v/>
      </c>
      <c r="AU46" s="232">
        <f>SUM(H46,K46,N46,Q46,T46,W46,Z46,AC46,AF46,AI46,AL46,AO46)</f>
        <v/>
      </c>
      <c r="AV46" s="27">
        <f>SUM(I46,L46,O46,R46,U46,X46,AA46,AD46,AG46,AJ46,AM46,AP46)</f>
        <v/>
      </c>
      <c r="AW46" s="28">
        <f>SUM(J46,M46,P46,S46,V46,Y46,AB46,AE46,AH46,AK46,AN46,AQ46)</f>
        <v/>
      </c>
      <c r="AX46" s="232">
        <f>SUM(H46,K46,N46)</f>
        <v/>
      </c>
      <c r="AY46" s="27">
        <f>SUM(I46,L46,O46)</f>
        <v/>
      </c>
      <c r="AZ46" s="28">
        <f>SUM(J46,M46,P46)</f>
        <v/>
      </c>
      <c r="BA46" s="232">
        <f>SUM(Q46,T46,W46)</f>
        <v/>
      </c>
      <c r="BB46" s="27">
        <f>SUM(R46,U46,X46)</f>
        <v/>
      </c>
      <c r="BC46" s="28">
        <f>SUM(S46,V46,Y46)</f>
        <v/>
      </c>
      <c r="BD46" s="232">
        <f>SUM(Z46,AC46,AF46)</f>
        <v/>
      </c>
      <c r="BE46" s="27">
        <f>SUM(AA46,AD46,AG46)</f>
        <v/>
      </c>
      <c r="BF46" s="28">
        <f>SUM(AB46,AE46,AH46)</f>
        <v/>
      </c>
      <c r="BG46" s="232">
        <f>SUM(AI46,AL46,AO46)</f>
        <v/>
      </c>
      <c r="BH46" s="27">
        <f>SUM(AJ46,AM46,AP46)</f>
        <v/>
      </c>
      <c r="BI46" s="28">
        <f>SUM(AK46,AN46,AQ46)</f>
        <v/>
      </c>
      <c r="BK46" s="451">
        <f>SUM(I46,L46,O46,R46,U46,X46,AA46,AD46,AG46,AJ46,AM46,AP46)</f>
        <v/>
      </c>
      <c r="BL46" s="451">
        <f>BK46-AV46</f>
        <v/>
      </c>
      <c r="BM46" s="451">
        <f>SUM(J46,M46,P46,S46,V46)</f>
        <v/>
      </c>
      <c r="BN46" s="451">
        <f>BM46-AT46</f>
        <v/>
      </c>
    </row>
    <row r="47" hidden="1" outlineLevel="1" customFormat="1" s="474">
      <c r="A47" s="22" t="inlineStr">
        <is>
          <t>Taxas e Licenças - Artístico</t>
        </is>
      </c>
      <c r="B47" s="2" t="n"/>
      <c r="C47" s="24" t="inlineStr">
        <is>
          <t>Contr/Prov - ECAD Valor Mensal</t>
        </is>
      </c>
      <c r="D47" s="25" t="n"/>
      <c r="E47" s="25" t="n"/>
      <c r="F47" s="40" t="n"/>
      <c r="G47" s="110" t="n"/>
      <c r="H47" s="232" t="n">
        <v>-802.5</v>
      </c>
      <c r="I47" s="27" t="n">
        <v>-843.15</v>
      </c>
      <c r="J47" s="28">
        <f>SUMIFS(Aut_BlueMe_Sem_Pedido!$J:$J,Aut_BlueMe_Sem_Pedido!$Q:$Q,DRE!H$4,Aut_BlueMe_Sem_Pedido!$H:$H,DRE!$A47)+SUMIFS(Aut_Ajustes_Manuais!$G:$G,Aut_Ajustes_Manuais!$I:$I,DRE!H$4,Aut_Ajustes_Manuais!$F:$F,"Taxas e Licenças - Artístico")</f>
        <v/>
      </c>
      <c r="K47" s="232" t="n">
        <v>-802.5</v>
      </c>
      <c r="L47" s="27" t="n">
        <v>-843.15</v>
      </c>
      <c r="M47" s="28">
        <f>SUMIFS(Aut_BlueMe_Sem_Pedido!$J:$J,Aut_BlueMe_Sem_Pedido!$Q:$Q,DRE!K$4,Aut_BlueMe_Sem_Pedido!$H:$H,DRE!$A47)+SUMIFS(Aut_Ajustes_Manuais!$G:$G,Aut_Ajustes_Manuais!$I:$I,DRE!K$4,Aut_Ajustes_Manuais!$F:$F,"Taxas e Licenças - Artístico")</f>
        <v/>
      </c>
      <c r="N47" s="232" t="n">
        <v>-802.5</v>
      </c>
      <c r="O47" s="27" t="n">
        <v>-843.15</v>
      </c>
      <c r="P47" s="28">
        <f>SUMIFS(Aut_BlueMe_Sem_Pedido!$J:$J,Aut_BlueMe_Sem_Pedido!$Q:$Q,DRE!N$4,Aut_BlueMe_Sem_Pedido!$H:$H,DRE!$A47)+SUMIFS(Aut_Ajustes_Manuais!$G:$G,Aut_Ajustes_Manuais!$I:$I,DRE!N$4,Aut_Ajustes_Manuais!$F:$F,"Taxas e Licenças - Artístico")</f>
        <v/>
      </c>
      <c r="Q47" s="232" t="n">
        <v>-802.5</v>
      </c>
      <c r="R47" s="27" t="n">
        <v>-843.15</v>
      </c>
      <c r="S47" s="28">
        <f>SUMIFS(Aut_BlueMe_Sem_Pedido!$J:$J,Aut_BlueMe_Sem_Pedido!$Q:$Q,DRE!Q$4,Aut_BlueMe_Sem_Pedido!$H:$H,DRE!$A47)+SUMIFS(Aut_Ajustes_Manuais!$G:$G,Aut_Ajustes_Manuais!$I:$I,DRE!Q$4,Aut_Ajustes_Manuais!$F:$F,"Taxas e Licenças - Artístico")</f>
        <v/>
      </c>
      <c r="T47" s="232" t="n">
        <v>-802.5</v>
      </c>
      <c r="U47" s="27" t="n">
        <v>-843.15</v>
      </c>
      <c r="V47" s="28">
        <f>SUMIFS(Aut_BlueMe_Sem_Pedido!$J:$J,Aut_BlueMe_Sem_Pedido!$Q:$Q,DRE!T$4,Aut_BlueMe_Sem_Pedido!$H:$H,DRE!$A47)+SUMIFS(Aut_Ajustes_Manuais!$G:$G,Aut_Ajustes_Manuais!$I:$I,DRE!T$4,Aut_Ajustes_Manuais!$F:$F,"Taxas e Licenças - Artístico")</f>
        <v/>
      </c>
      <c r="W47" s="232" t="n">
        <v>-802.5</v>
      </c>
      <c r="X47" s="27" t="n">
        <v>-843.15</v>
      </c>
      <c r="Y47" s="28">
        <f>SUMIFS(Aut_BlueMe_Sem_Pedido!$J:$J,Aut_BlueMe_Sem_Pedido!$Q:$Q,DRE!W$4,Aut_BlueMe_Sem_Pedido!$H:$H,DRE!$A47)+SUMIFS(Aut_Ajustes_Manuais!$G:$G,Aut_Ajustes_Manuais!$I:$I,DRE!W$4,Aut_Ajustes_Manuais!$F:$F,"Taxas e Licenças - Artístico")</f>
        <v/>
      </c>
      <c r="Z47" s="232" t="n">
        <v>-802.5</v>
      </c>
      <c r="AA47" s="27" t="n">
        <v>-843.15</v>
      </c>
      <c r="AB47" s="28">
        <f>SUMIFS(Aut_BlueMe_Sem_Pedido!$J:$J,Aut_BlueMe_Sem_Pedido!$Q:$Q,DRE!Z$4,Aut_BlueMe_Sem_Pedido!$H:$H,DRE!$A47)+SUMIFS(Aut_Ajustes_Manuais!$G:$G,Aut_Ajustes_Manuais!$I:$I,DRE!Z$4,Aut_Ajustes_Manuais!$F:$F,"Taxas e Licenças - Artístico")</f>
        <v/>
      </c>
      <c r="AC47" s="232" t="n">
        <v>-802.5</v>
      </c>
      <c r="AD47" s="27" t="n">
        <v>-843.15</v>
      </c>
      <c r="AE47" s="28">
        <f>SUMIFS(Aut_BlueMe_Sem_Pedido!$J:$J,Aut_BlueMe_Sem_Pedido!$Q:$Q,DRE!AC$4,Aut_BlueMe_Sem_Pedido!$H:$H,DRE!$A47)+SUMIFS(Aut_Ajustes_Manuais!$G:$G,Aut_Ajustes_Manuais!$I:$I,DRE!AC$4,Aut_Ajustes_Manuais!$F:$F,"Taxas e Licenças - Artístico")</f>
        <v/>
      </c>
      <c r="AF47" s="232" t="n">
        <v>-802.5</v>
      </c>
      <c r="AG47" s="27" t="n">
        <v>-843.15</v>
      </c>
      <c r="AH47" s="28">
        <f>SUMIFS(Aut_BlueMe_Sem_Pedido!$J:$J,Aut_BlueMe_Sem_Pedido!$Q:$Q,DRE!AF$4,Aut_BlueMe_Sem_Pedido!$H:$H,DRE!$A47)+SUMIFS(Aut_Ajustes_Manuais!$G:$G,Aut_Ajustes_Manuais!$I:$I,DRE!AF$4,Aut_Ajustes_Manuais!$F:$F,"Taxas e Licenças - Artístico")</f>
        <v/>
      </c>
      <c r="AI47" s="232" t="n">
        <v>-802.5</v>
      </c>
      <c r="AJ47" s="27" t="n">
        <v>-843.15</v>
      </c>
      <c r="AK47" s="28">
        <f>SUMIFS(Aut_BlueMe_Sem_Pedido!$J:$J,Aut_BlueMe_Sem_Pedido!$Q:$Q,DRE!AI$4,Aut_BlueMe_Sem_Pedido!$H:$H,DRE!$A47)+SUMIFS(Aut_Ajustes_Manuais!$G:$G,Aut_Ajustes_Manuais!$I:$I,DRE!AI$4,Aut_Ajustes_Manuais!$F:$F,"Taxas e Licenças - Artístico")</f>
        <v/>
      </c>
      <c r="AL47" s="232" t="n">
        <v>-802.5</v>
      </c>
      <c r="AM47" s="27" t="n">
        <v>-843.15</v>
      </c>
      <c r="AN47" s="28">
        <f>SUMIFS(Aut_BlueMe_Sem_Pedido!$J:$J,Aut_BlueMe_Sem_Pedido!$Q:$Q,DRE!AL$4,Aut_BlueMe_Sem_Pedido!$H:$H,DRE!$A47)+SUMIFS(Aut_Ajustes_Manuais!$G:$G,Aut_Ajustes_Manuais!$I:$I,DRE!AL$4,Aut_Ajustes_Manuais!$F:$F,"Taxas e Licenças - Artístico")</f>
        <v/>
      </c>
      <c r="AO47" s="232" t="n">
        <v>0</v>
      </c>
      <c r="AP47" s="27" t="n">
        <v>-843.15</v>
      </c>
      <c r="AQ47" s="28">
        <f>SUMIFS(Aut_BlueMe_Sem_Pedido!$J:$J,Aut_BlueMe_Sem_Pedido!$Q:$Q,DRE!AO$4,Aut_BlueMe_Sem_Pedido!$H:$H,DRE!$A47)+SUMIFS(Aut_Ajustes_Manuais!$G:$G,Aut_Ajustes_Manuais!$I:$I,DRE!AO$4,Aut_Ajustes_Manuais!$F:$F,"Taxas e Licenças - Artístico")</f>
        <v/>
      </c>
      <c r="AR47" s="232">
        <f>SUMIFS($H47:$AO47,$H$5:$AO$5,"&lt;"&amp;MONTH(TODAY()),$H$6:$AO$6,"REAL 25")</f>
        <v/>
      </c>
      <c r="AS47" s="27">
        <f>SUM(I47,L47,O47,R47,U47)</f>
        <v/>
      </c>
      <c r="AT47" s="28">
        <f>SUMIFS($J47:$AQ47,$J$5:$AQ$5,"&lt;"&amp;MONTH(TODAY()),$J$6:$AQ$6,"REAL 26")</f>
        <v/>
      </c>
      <c r="AU47" s="232">
        <f>SUM(H47,K47,N47,Q47,T47,W47,Z47,AC47,AF47,AI47,AL47,AO47)</f>
        <v/>
      </c>
      <c r="AV47" s="27">
        <f>SUM(I47,L47,O47,R47,U47,X47,AA47,AD47,AG47,AJ47,AM47,AP47)</f>
        <v/>
      </c>
      <c r="AW47" s="28">
        <f>SUM(J47,M47,P47,S47,V47,Y47,AB47,AE47,AH47,AK47,AN47,AQ47)</f>
        <v/>
      </c>
      <c r="AX47" s="232">
        <f>SUM(H47,K47,N47)</f>
        <v/>
      </c>
      <c r="AY47" s="27">
        <f>SUM(I47,L47,O47)</f>
        <v/>
      </c>
      <c r="AZ47" s="28">
        <f>SUM(J47,M47,P47)</f>
        <v/>
      </c>
      <c r="BA47" s="232">
        <f>SUM(Q47,T47,W47)</f>
        <v/>
      </c>
      <c r="BB47" s="27">
        <f>SUM(R47,U47,X47)</f>
        <v/>
      </c>
      <c r="BC47" s="28">
        <f>SUM(S47,V47,Y47)</f>
        <v/>
      </c>
      <c r="BD47" s="232">
        <f>SUM(Z47,AC47,AF47)</f>
        <v/>
      </c>
      <c r="BE47" s="27">
        <f>SUM(AA47,AD47,AG47)</f>
        <v/>
      </c>
      <c r="BF47" s="28">
        <f>SUM(AB47,AE47,AH47)</f>
        <v/>
      </c>
      <c r="BG47" s="232">
        <f>SUM(AI47,AL47,AO47)</f>
        <v/>
      </c>
      <c r="BH47" s="27">
        <f>SUM(AJ47,AM47,AP47)</f>
        <v/>
      </c>
      <c r="BI47" s="28">
        <f>SUM(AK47,AN47,AQ47)</f>
        <v/>
      </c>
      <c r="BK47" s="451">
        <f>SUM(I47,L47,O47,R47,U47,X47,AA47,AD47,AG47,AJ47,AM47,AP47)</f>
        <v/>
      </c>
      <c r="BL47" s="451">
        <f>BK47-AV47</f>
        <v/>
      </c>
      <c r="BM47" s="451">
        <f>SUM(J47,M47,P47,S47,V47)</f>
        <v/>
      </c>
      <c r="BN47" s="451">
        <f>BM47-AT47</f>
        <v/>
      </c>
    </row>
    <row r="48" hidden="1" outlineLevel="1" customFormat="1" s="474">
      <c r="A48" s="22" t="inlineStr">
        <is>
          <t>MDO Terceirizada - Artístico</t>
        </is>
      </c>
      <c r="B48" s="2" t="n"/>
      <c r="C48" s="24" t="n"/>
      <c r="D48" s="68" t="n"/>
      <c r="E48" s="68" t="n"/>
      <c r="F48" s="40" t="n"/>
      <c r="G48" s="110" t="n"/>
      <c r="H48" s="232" t="n">
        <v>0</v>
      </c>
      <c r="I48" s="27" t="n">
        <v>-14612</v>
      </c>
      <c r="J48" s="28">
        <f>SUMIFS(Aut_BlueMe_Sem_Pedido!$J:$J,Aut_BlueMe_Sem_Pedido!$Q:$Q,DRE!H$4,Aut_BlueMe_Sem_Pedido!$H:$H,DRE!$A48)+SUMIFS(Aut_Ajustes_Manuais!$G:$G,Aut_Ajustes_Manuais!$I:$I,DRE!H$4,Aut_Ajustes_Manuais!$F:$F,"MDO Terceirizada - Artístico")</f>
        <v/>
      </c>
      <c r="K48" s="232" t="n">
        <v>0</v>
      </c>
      <c r="L48" s="27" t="n">
        <v>-13393</v>
      </c>
      <c r="M48" s="28">
        <f>SUMIFS(Aut_BlueMe_Sem_Pedido!$J:$J,Aut_BlueMe_Sem_Pedido!$Q:$Q,DRE!K$4,Aut_BlueMe_Sem_Pedido!$H:$H,DRE!$A48)+SUMIFS(Aut_Ajustes_Manuais!$G:$G,Aut_Ajustes_Manuais!$I:$I,DRE!K$4,Aut_Ajustes_Manuais!$F:$F,"MDO Terceirizada - Artístico")</f>
        <v/>
      </c>
      <c r="N48" s="232" t="n">
        <v>-2500</v>
      </c>
      <c r="O48" s="27" t="n">
        <v>-12782</v>
      </c>
      <c r="P48" s="28">
        <f>SUMIFS(Aut_BlueMe_Sem_Pedido!$J:$J,Aut_BlueMe_Sem_Pedido!$Q:$Q,DRE!N$4,Aut_BlueMe_Sem_Pedido!$H:$H,DRE!$A48)+SUMIFS(Aut_Ajustes_Manuais!$G:$G,Aut_Ajustes_Manuais!$I:$I,DRE!N$4,Aut_Ajustes_Manuais!$F:$F,"MDO Terceirizada - Artístico")</f>
        <v/>
      </c>
      <c r="Q48" s="232" t="n">
        <v>-11678</v>
      </c>
      <c r="R48" s="27" t="n">
        <v>-13750</v>
      </c>
      <c r="S48" s="28">
        <f>SUMIFS(Aut_BlueMe_Sem_Pedido!$J:$J,Aut_BlueMe_Sem_Pedido!$Q:$Q,DRE!Q$4,Aut_BlueMe_Sem_Pedido!$H:$H,DRE!$A48)+SUMIFS(Aut_Ajustes_Manuais!$G:$G,Aut_Ajustes_Manuais!$I:$I,DRE!Q$4,Aut_Ajustes_Manuais!$F:$F,"MDO Terceirizada - Artístico")</f>
        <v/>
      </c>
      <c r="T48" s="232" t="n">
        <v>0</v>
      </c>
      <c r="U48" s="27" t="n">
        <v>-14612</v>
      </c>
      <c r="V48" s="28">
        <f>SUMIFS(Aut_BlueMe_Sem_Pedido!$J:$J,Aut_BlueMe_Sem_Pedido!$Q:$Q,DRE!T$4,Aut_BlueMe_Sem_Pedido!$H:$H,DRE!$A48)+SUMIFS(Aut_Ajustes_Manuais!$G:$G,Aut_Ajustes_Manuais!$I:$I,DRE!T$4,Aut_Ajustes_Manuais!$F:$F,"MDO Terceirizada - Artístico")</f>
        <v/>
      </c>
      <c r="W48" s="232" t="n">
        <v>0</v>
      </c>
      <c r="X48" s="27" t="n">
        <v>-13393</v>
      </c>
      <c r="Y48" s="28">
        <f>SUMIFS(Aut_BlueMe_Sem_Pedido!$J:$J,Aut_BlueMe_Sem_Pedido!$Q:$Q,DRE!W$4,Aut_BlueMe_Sem_Pedido!$H:$H,DRE!$A48)+SUMIFS(Aut_Ajustes_Manuais!$G:$G,Aut_Ajustes_Manuais!$I:$I,DRE!W$4,Aut_Ajustes_Manuais!$F:$F,"MDO Terceirizada - Artístico")</f>
        <v/>
      </c>
      <c r="Z48" s="232" t="n">
        <v>-900</v>
      </c>
      <c r="AA48" s="27" t="n">
        <v>-12782</v>
      </c>
      <c r="AB48" s="28">
        <f>SUMIFS(Aut_BlueMe_Sem_Pedido!$J:$J,Aut_BlueMe_Sem_Pedido!$Q:$Q,DRE!Z$4,Aut_BlueMe_Sem_Pedido!$H:$H,DRE!$A48)+SUMIFS(Aut_Ajustes_Manuais!$G:$G,Aut_Ajustes_Manuais!$I:$I,DRE!Z$4,Aut_Ajustes_Manuais!$F:$F,"MDO Terceirizada - Artístico")</f>
        <v/>
      </c>
      <c r="AC48" s="232" t="n">
        <v>-1500</v>
      </c>
      <c r="AD48" s="27" t="n">
        <v>-8552</v>
      </c>
      <c r="AE48" s="28">
        <f>SUMIFS(Aut_BlueMe_Sem_Pedido!$J:$J,Aut_BlueMe_Sem_Pedido!$Q:$Q,DRE!AC$4,Aut_BlueMe_Sem_Pedido!$H:$H,DRE!$A48)+SUMIFS(Aut_Ajustes_Manuais!$G:$G,Aut_Ajustes_Manuais!$I:$I,DRE!AC$4,Aut_Ajustes_Manuais!$F:$F,"MDO Terceirizada - Artístico")</f>
        <v/>
      </c>
      <c r="AF48" s="232" t="n">
        <v>0</v>
      </c>
      <c r="AG48" s="27" t="n">
        <v>-14612</v>
      </c>
      <c r="AH48" s="28">
        <f>SUMIFS(Aut_BlueMe_Sem_Pedido!$J:$J,Aut_BlueMe_Sem_Pedido!$Q:$Q,DRE!AF$4,Aut_BlueMe_Sem_Pedido!$H:$H,DRE!$A48)+SUMIFS(Aut_Ajustes_Manuais!$G:$G,Aut_Ajustes_Manuais!$I:$I,DRE!AF$4,Aut_Ajustes_Manuais!$F:$F,"MDO Terceirizada - Artístico")</f>
        <v/>
      </c>
      <c r="AI48" s="232" t="n">
        <v>0</v>
      </c>
      <c r="AJ48" s="27" t="n">
        <v>-13393</v>
      </c>
      <c r="AK48" s="28">
        <f>SUMIFS(Aut_BlueMe_Sem_Pedido!$J:$J,Aut_BlueMe_Sem_Pedido!$Q:$Q,DRE!AI$4,Aut_BlueMe_Sem_Pedido!$H:$H,DRE!$A48)+SUMIFS(Aut_Ajustes_Manuais!$G:$G,Aut_Ajustes_Manuais!$I:$I,DRE!AI$4,Aut_Ajustes_Manuais!$F:$F,"MDO Terceirizada - Artístico")</f>
        <v/>
      </c>
      <c r="AL48" s="232" t="n">
        <v>-16909.32</v>
      </c>
      <c r="AM48" s="27" t="n">
        <v>-12782</v>
      </c>
      <c r="AN48" s="28">
        <f>SUMIFS(Aut_BlueMe_Sem_Pedido!$J:$J,Aut_BlueMe_Sem_Pedido!$Q:$Q,DRE!AL$4,Aut_BlueMe_Sem_Pedido!$H:$H,DRE!$A48)+SUMIFS(Aut_Ajustes_Manuais!$G:$G,Aut_Ajustes_Manuais!$I:$I,DRE!AL$4,Aut_Ajustes_Manuais!$F:$F,"MDO Terceirizada - Artístico")</f>
        <v/>
      </c>
      <c r="AO48" s="232" t="n">
        <v>0</v>
      </c>
      <c r="AP48" s="27" t="n">
        <v>-13750</v>
      </c>
      <c r="AQ48" s="28">
        <f>SUMIFS(Aut_BlueMe_Sem_Pedido!$J:$J,Aut_BlueMe_Sem_Pedido!$Q:$Q,DRE!AO$4,Aut_BlueMe_Sem_Pedido!$H:$H,DRE!$A48)+SUMIFS(Aut_Ajustes_Manuais!$G:$G,Aut_Ajustes_Manuais!$I:$I,DRE!AO$4,Aut_Ajustes_Manuais!$F:$F,"MDO Terceirizada - Artístico")</f>
        <v/>
      </c>
      <c r="AR48" s="232">
        <f>SUMIFS($H48:$AO48,$H$5:$AO$5,"&lt;"&amp;MONTH(TODAY()),$H$6:$AO$6,"REAL 25")</f>
        <v/>
      </c>
      <c r="AS48" s="27">
        <f>SUM(I48,L48,O48,R48,U48)</f>
        <v/>
      </c>
      <c r="AT48" s="28">
        <f>SUMIFS($J48:$AQ48,$J$5:$AQ$5,"&lt;"&amp;MONTH(TODAY()),$J$6:$AQ$6,"REAL 26")</f>
        <v/>
      </c>
      <c r="AU48" s="232">
        <f>SUM(H48,K48,N48,Q48,T48,W48,Z48,AC48,AF48,AI48,AL48,AO48)</f>
        <v/>
      </c>
      <c r="AV48" s="27">
        <f>SUM(I48,L48,O48,R48,U48,X48,AA48,AD48,AG48,AJ48,AM48,AP48)</f>
        <v/>
      </c>
      <c r="AW48" s="28">
        <f>SUM(J48,M48,P48,S48,V48,Y48,AB48,AE48,AH48,AK48,AN48,AQ48)</f>
        <v/>
      </c>
      <c r="AX48" s="232">
        <f>SUM(H48,K48,N48)</f>
        <v/>
      </c>
      <c r="AY48" s="27">
        <f>SUM(I48,L48,O48)</f>
        <v/>
      </c>
      <c r="AZ48" s="28">
        <f>SUM(J48,M48,P48)</f>
        <v/>
      </c>
      <c r="BA48" s="232">
        <f>SUM(Q48,T48,W48)</f>
        <v/>
      </c>
      <c r="BB48" s="27">
        <f>SUM(R48,U48,X48)</f>
        <v/>
      </c>
      <c r="BC48" s="28">
        <f>SUM(S48,V48,Y48)</f>
        <v/>
      </c>
      <c r="BD48" s="232">
        <f>SUM(Z48,AC48,AF48)</f>
        <v/>
      </c>
      <c r="BE48" s="27">
        <f>SUM(AA48,AD48,AG48)</f>
        <v/>
      </c>
      <c r="BF48" s="28">
        <f>SUM(AB48,AE48,AH48)</f>
        <v/>
      </c>
      <c r="BG48" s="232">
        <f>SUM(AI48,AL48,AO48)</f>
        <v/>
      </c>
      <c r="BH48" s="27">
        <f>SUM(AJ48,AM48,AP48)</f>
        <v/>
      </c>
      <c r="BI48" s="28">
        <f>SUM(AK48,AN48,AQ48)</f>
        <v/>
      </c>
      <c r="BK48" s="451">
        <f>SUM(I48,L48,O48,R48,U48,X48,AA48,AD48,AG48,AJ48,AM48,AP48)</f>
        <v/>
      </c>
      <c r="BL48" s="451">
        <f>BK48-AV48</f>
        <v/>
      </c>
      <c r="BM48" s="451">
        <f>SUM(J48,M48,P48,S48,V48)</f>
        <v/>
      </c>
      <c r="BN48" s="451">
        <f>BM48-AT48</f>
        <v/>
      </c>
    </row>
    <row r="49" hidden="1" outlineLevel="1" ht="18" customHeight="1">
      <c r="A49" s="71" t="inlineStr">
        <is>
          <t>Custos Ténico de Som</t>
        </is>
      </c>
      <c r="C49" s="24" t="n"/>
      <c r="D49" s="68" t="n"/>
      <c r="E49" s="68" t="n"/>
      <c r="F49" s="40" t="n"/>
      <c r="H49" s="243" t="n">
        <v>-30420</v>
      </c>
      <c r="I49" s="72" t="n">
        <v>-10250</v>
      </c>
      <c r="J49" s="74">
        <f>SUM(J50:J52)+SUMIFS(Aut_Ajustes_Manuais!$G:$G,Aut_Ajustes_Manuais!$I:$I,DRE!H$4,Aut_Ajustes_Manuais!$F:$F,"Custos Ténico de Som")</f>
        <v/>
      </c>
      <c r="K49" s="243" t="n">
        <v>-30945</v>
      </c>
      <c r="L49" s="72" t="n">
        <v>-9416.67</v>
      </c>
      <c r="M49" s="74">
        <f>SUM(M50:M52)+SUMIFS(Aut_Ajustes_Manuais!$G:$G,Aut_Ajustes_Manuais!$I:$I,DRE!K$4,Aut_Ajustes_Manuais!$F:$F,"Custos Ténico de Som")</f>
        <v/>
      </c>
      <c r="N49" s="243" t="n">
        <v>-30420</v>
      </c>
      <c r="O49" s="72" t="n">
        <v>-9000</v>
      </c>
      <c r="P49" s="74">
        <f>SUM(P50:P52)+SUMIFS(Aut_Ajustes_Manuais!$G:$G,Aut_Ajustes_Manuais!$I:$I,DRE!N$4,Aut_Ajustes_Manuais!$F:$F,"Custos Ténico de Som")</f>
        <v/>
      </c>
      <c r="Q49" s="243" t="n">
        <v>-30420</v>
      </c>
      <c r="R49" s="72" t="n">
        <v>-9416.67</v>
      </c>
      <c r="S49" s="74">
        <f>SUM(S50:S52)+SUMIFS(Aut_Ajustes_Manuais!$G:$G,Aut_Ajustes_Manuais!$I:$I,DRE!Q$4,Aut_Ajustes_Manuais!$F:$F,"Custos Ténico de Som")</f>
        <v/>
      </c>
      <c r="T49" s="243" t="n">
        <v>-31020</v>
      </c>
      <c r="U49" s="72" t="n">
        <v>-10250</v>
      </c>
      <c r="V49" s="74">
        <f>SUM(V50:V52)+SUMIFS(Aut_Ajustes_Manuais!$G:$G,Aut_Ajustes_Manuais!$I:$I,DRE!T$4,Aut_Ajustes_Manuais!$F:$F,"Custos Ténico de Som")</f>
        <v/>
      </c>
      <c r="W49" s="243" t="n">
        <v>-33520</v>
      </c>
      <c r="X49" s="72" t="n">
        <v>-9416.67</v>
      </c>
      <c r="Y49" s="74">
        <f>SUM(Y50:Y52)+SUMIFS(Aut_Ajustes_Manuais!$G:$G,Aut_Ajustes_Manuais!$I:$I,DRE!W$4,Aut_Ajustes_Manuais!$F:$F,"Custos Ténico de Som")</f>
        <v/>
      </c>
      <c r="Z49" s="243" t="n">
        <v>-36520</v>
      </c>
      <c r="AA49" s="72" t="n">
        <v>-9833.33</v>
      </c>
      <c r="AB49" s="74">
        <f>SUM(AB50:AB52)+SUMIFS(Aut_Ajustes_Manuais!$G:$G,Aut_Ajustes_Manuais!$I:$I,DRE!Z$4,Aut_Ajustes_Manuais!$F:$F,"Custos Ténico de Som")</f>
        <v/>
      </c>
      <c r="AC49" s="243" t="n">
        <v>-35920</v>
      </c>
      <c r="AD49" s="72" t="n">
        <v>-9833.33</v>
      </c>
      <c r="AE49" s="74">
        <f>SUM(AE50:AE52)+SUMIFS(Aut_Ajustes_Manuais!$G:$G,Aut_Ajustes_Manuais!$I:$I,DRE!AC$4,Aut_Ajustes_Manuais!$F:$F,"Custos Ténico de Som")</f>
        <v/>
      </c>
      <c r="AF49" s="243" t="n">
        <v>-36520</v>
      </c>
      <c r="AG49" s="72" t="n">
        <v>-9416.67</v>
      </c>
      <c r="AH49" s="74">
        <f>SUM(AH50:AH52)+SUMIFS(Aut_Ajustes_Manuais!$G:$G,Aut_Ajustes_Manuais!$I:$I,DRE!AF$4,Aut_Ajustes_Manuais!$F:$F,"Custos Ténico de Som")</f>
        <v/>
      </c>
      <c r="AI49" s="243" t="n">
        <v>-36020</v>
      </c>
      <c r="AJ49" s="72" t="n">
        <v>-10250</v>
      </c>
      <c r="AK49" s="74">
        <f>SUM(AK50:AK52)+SUMIFS(Aut_Ajustes_Manuais!$G:$G,Aut_Ajustes_Manuais!$I:$I,DRE!AI$4,Aut_Ajustes_Manuais!$F:$F,"Custos Ténico de Som")</f>
        <v/>
      </c>
      <c r="AL49" s="243" t="n">
        <v>-32820</v>
      </c>
      <c r="AM49" s="72" t="n">
        <v>-9416.67</v>
      </c>
      <c r="AN49" s="74">
        <f>SUM(AN50:AN52)+SUMIFS(Aut_Ajustes_Manuais!$G:$G,Aut_Ajustes_Manuais!$I:$I,DRE!AL$4,Aut_Ajustes_Manuais!$F:$F,"Custos Ténico de Som")</f>
        <v/>
      </c>
      <c r="AO49" s="243" t="n">
        <v>-31822.5</v>
      </c>
      <c r="AP49" s="72" t="n">
        <v>-9416.67</v>
      </c>
      <c r="AQ49" s="74">
        <f>SUM(AQ50:AQ52)+SUMIFS(Aut_Ajustes_Manuais!$G:$G,Aut_Ajustes_Manuais!$I:$I,DRE!AO$4,Aut_Ajustes_Manuais!$F:$F,"Custos Ténico de Som")</f>
        <v/>
      </c>
      <c r="AR49" s="232">
        <f>SUMIFS($H49:$AO49,$H$5:$AO$5,"&lt;"&amp;MONTH(TODAY()),$H$6:$AO$6,"REAL 25")</f>
        <v/>
      </c>
      <c r="AS49" s="27">
        <f>SUM(I49,L49,O49,R49,U49)</f>
        <v/>
      </c>
      <c r="AT49" s="28">
        <f>SUMIFS($J49:$AQ49,$J$5:$AQ$5,"&lt;"&amp;MONTH(TODAY()),$J$6:$AQ$6,"REAL 26")</f>
        <v/>
      </c>
      <c r="AU49" s="243">
        <f>SUM(AU50:AU52)</f>
        <v/>
      </c>
      <c r="AV49" s="72">
        <f>SUM(AV50:AV52)</f>
        <v/>
      </c>
      <c r="AW49" s="74">
        <f>SUM(AW50:AW52)</f>
        <v/>
      </c>
      <c r="AX49" s="243">
        <f>SUM(AX50:AX52)</f>
        <v/>
      </c>
      <c r="AY49" s="72">
        <f>SUM(AY50:AY52)</f>
        <v/>
      </c>
      <c r="AZ49" s="74">
        <f>SUM(AZ50:AZ52)</f>
        <v/>
      </c>
      <c r="BA49" s="243">
        <f>SUM(BA50:BA52)</f>
        <v/>
      </c>
      <c r="BB49" s="72">
        <f>SUM(BB50:BB52)</f>
        <v/>
      </c>
      <c r="BC49" s="74">
        <f>SUM(BC50:BC52)</f>
        <v/>
      </c>
      <c r="BD49" s="243">
        <f>SUM(BD50:BD52)</f>
        <v/>
      </c>
      <c r="BE49" s="72">
        <f>SUM(BE50:BE52)</f>
        <v/>
      </c>
      <c r="BF49" s="74">
        <f>SUM(BF50:BF52)</f>
        <v/>
      </c>
      <c r="BG49" s="243">
        <f>SUM(BG50:BG52)</f>
        <v/>
      </c>
      <c r="BH49" s="72">
        <f>SUM(BH50:BH52)</f>
        <v/>
      </c>
      <c r="BI49" s="74">
        <f>SUM(BI50:BI52)</f>
        <v/>
      </c>
      <c r="BK49" s="451">
        <f>SUM(I49,L49,O49,R49,U49,X49,AA49,AD49,AG49,AJ49,AM49,AP49)</f>
        <v/>
      </c>
      <c r="BL49" s="451">
        <f>BK49-AV49</f>
        <v/>
      </c>
      <c r="BM49" s="451">
        <f>SUM(J49,M49,P49,S49,V49)</f>
        <v/>
      </c>
      <c r="BN49" s="451">
        <f>BM49-AT49</f>
        <v/>
      </c>
    </row>
    <row r="50" hidden="1" outlineLevel="1" customFormat="1" s="474">
      <c r="A50" s="22" t="inlineStr">
        <is>
          <t>Técnico de Som / Luz</t>
        </is>
      </c>
      <c r="B50" s="2" t="n"/>
      <c r="C50" s="24" t="inlineStr">
        <is>
          <t>Contr/Prov</t>
        </is>
      </c>
      <c r="D50" s="25" t="n"/>
      <c r="E50" s="25" t="n"/>
      <c r="F50" s="40" t="n"/>
      <c r="G50" s="110" t="n"/>
      <c r="H50" s="232" t="n">
        <v>-24420</v>
      </c>
      <c r="I50" s="27" t="n">
        <v>-5000</v>
      </c>
      <c r="J50" s="28">
        <f>SUMIFS(Aut_BlueMe_Sem_Pedido!$J:$J,Aut_BlueMe_Sem_Pedido!$Q:$Q,DRE!H$4,Aut_BlueMe_Sem_Pedido!$H:$H,DRE!$A50)+SUMIFS(Aut_Ajustes_Manuais!$G:$G,Aut_Ajustes_Manuais!$I:$I,DRE!H$4,Aut_Ajustes_Manuais!$F:$F,"Técnico de Som / Luz")</f>
        <v/>
      </c>
      <c r="K50" s="232" t="n">
        <v>-24945</v>
      </c>
      <c r="L50" s="27" t="n">
        <v>-4166.67</v>
      </c>
      <c r="M50" s="28">
        <f>SUMIFS(Aut_BlueMe_Sem_Pedido!$J:$J,Aut_BlueMe_Sem_Pedido!$Q:$Q,DRE!K$4,Aut_BlueMe_Sem_Pedido!$H:$H,DRE!$A50)+SUMIFS(Aut_Ajustes_Manuais!$G:$G,Aut_Ajustes_Manuais!$I:$I,DRE!K$4,Aut_Ajustes_Manuais!$F:$F,"Técnico de Som / Luz")</f>
        <v/>
      </c>
      <c r="N50" s="232" t="n">
        <v>-24420</v>
      </c>
      <c r="O50" s="27" t="n">
        <v>-3750</v>
      </c>
      <c r="P50" s="28">
        <f>SUMIFS(Aut_BlueMe_Sem_Pedido!$J:$J,Aut_BlueMe_Sem_Pedido!$Q:$Q,DRE!N$4,Aut_BlueMe_Sem_Pedido!$H:$H,DRE!$A50)+SUMIFS(Aut_Ajustes_Manuais!$G:$G,Aut_Ajustes_Manuais!$I:$I,DRE!N$4,Aut_Ajustes_Manuais!$F:$F,"Técnico de Som / Luz")</f>
        <v/>
      </c>
      <c r="Q50" s="232" t="n">
        <v>-24420</v>
      </c>
      <c r="R50" s="27" t="n">
        <v>-4166.67</v>
      </c>
      <c r="S50" s="28">
        <f>SUMIFS(Aut_BlueMe_Sem_Pedido!$J:$J,Aut_BlueMe_Sem_Pedido!$Q:$Q,DRE!Q$4,Aut_BlueMe_Sem_Pedido!$H:$H,DRE!$A50)+SUMIFS(Aut_Ajustes_Manuais!$G:$G,Aut_Ajustes_Manuais!$I:$I,DRE!Q$4,Aut_Ajustes_Manuais!$F:$F,"Técnico de Som / Luz")</f>
        <v/>
      </c>
      <c r="T50" s="232" t="n">
        <v>-25020</v>
      </c>
      <c r="U50" s="27" t="n">
        <v>-5000</v>
      </c>
      <c r="V50" s="28">
        <f>SUMIFS(Aut_BlueMe_Sem_Pedido!$J:$J,Aut_BlueMe_Sem_Pedido!$Q:$Q,DRE!T$4,Aut_BlueMe_Sem_Pedido!$H:$H,DRE!$A50)+SUMIFS(Aut_Ajustes_Manuais!$G:$G,Aut_Ajustes_Manuais!$I:$I,DRE!T$4,Aut_Ajustes_Manuais!$F:$F,"Técnico de Som / Luz")</f>
        <v/>
      </c>
      <c r="W50" s="232" t="n">
        <v>-26520</v>
      </c>
      <c r="X50" s="27" t="n">
        <v>-4166.67</v>
      </c>
      <c r="Y50" s="28">
        <f>SUMIFS(Aut_BlueMe_Sem_Pedido!$J:$J,Aut_BlueMe_Sem_Pedido!$Q:$Q,DRE!W$4,Aut_BlueMe_Sem_Pedido!$H:$H,DRE!$A50)+SUMIFS(Aut_Ajustes_Manuais!$G:$G,Aut_Ajustes_Manuais!$I:$I,DRE!W$4,Aut_Ajustes_Manuais!$F:$F,"Técnico de Som / Luz")</f>
        <v/>
      </c>
      <c r="Z50" s="232" t="n">
        <v>-25520</v>
      </c>
      <c r="AA50" s="27" t="n">
        <v>-4583.33</v>
      </c>
      <c r="AB50" s="28">
        <f>SUMIFS(Aut_BlueMe_Sem_Pedido!$J:$J,Aut_BlueMe_Sem_Pedido!$Q:$Q,DRE!Z$4,Aut_BlueMe_Sem_Pedido!$H:$H,DRE!$A50)+SUMIFS(Aut_Ajustes_Manuais!$G:$G,Aut_Ajustes_Manuais!$I:$I,DRE!Z$4,Aut_Ajustes_Manuais!$F:$F,"Técnico de Som / Luz")</f>
        <v/>
      </c>
      <c r="AC50" s="232" t="n">
        <v>-25020</v>
      </c>
      <c r="AD50" s="27" t="n">
        <v>-4583.33</v>
      </c>
      <c r="AE50" s="28">
        <f>SUMIFS(Aut_BlueMe_Sem_Pedido!$J:$J,Aut_BlueMe_Sem_Pedido!$Q:$Q,DRE!AC$4,Aut_BlueMe_Sem_Pedido!$H:$H,DRE!$A50)+SUMIFS(Aut_Ajustes_Manuais!$G:$G,Aut_Ajustes_Manuais!$I:$I,DRE!AC$4,Aut_Ajustes_Manuais!$F:$F,"Técnico de Som / Luz")</f>
        <v/>
      </c>
      <c r="AF50" s="232" t="n">
        <v>-26520</v>
      </c>
      <c r="AG50" s="27" t="n">
        <v>-4166.67</v>
      </c>
      <c r="AH50" s="28">
        <f>SUMIFS(Aut_BlueMe_Sem_Pedido!$J:$J,Aut_BlueMe_Sem_Pedido!$Q:$Q,DRE!AF$4,Aut_BlueMe_Sem_Pedido!$H:$H,DRE!$A50)+SUMIFS(Aut_Ajustes_Manuais!$G:$G,Aut_Ajustes_Manuais!$I:$I,DRE!AF$4,Aut_Ajustes_Manuais!$F:$F,"Técnico de Som / Luz")</f>
        <v/>
      </c>
      <c r="AI50" s="232" t="n">
        <v>-25020</v>
      </c>
      <c r="AJ50" s="27" t="n">
        <v>-5000</v>
      </c>
      <c r="AK50" s="28">
        <f>SUMIFS(Aut_BlueMe_Sem_Pedido!$J:$J,Aut_BlueMe_Sem_Pedido!$Q:$Q,DRE!AI$4,Aut_BlueMe_Sem_Pedido!$H:$H,DRE!$A50)+SUMIFS(Aut_Ajustes_Manuais!$G:$G,Aut_Ajustes_Manuais!$I:$I,DRE!AI$4,Aut_Ajustes_Manuais!$F:$F,"Técnico de Som / Luz")</f>
        <v/>
      </c>
      <c r="AL50" s="232" t="n">
        <v>-25020</v>
      </c>
      <c r="AM50" s="27" t="n">
        <v>-4166.67</v>
      </c>
      <c r="AN50" s="28">
        <f>SUMIFS(Aut_BlueMe_Sem_Pedido!$J:$J,Aut_BlueMe_Sem_Pedido!$Q:$Q,DRE!AL$4,Aut_BlueMe_Sem_Pedido!$H:$H,DRE!$A50)+SUMIFS(Aut_Ajustes_Manuais!$G:$G,Aut_Ajustes_Manuais!$I:$I,DRE!AL$4,Aut_Ajustes_Manuais!$F:$F,"Técnico de Som / Luz")</f>
        <v/>
      </c>
      <c r="AO50" s="232" t="n">
        <v>-25020</v>
      </c>
      <c r="AP50" s="27" t="n">
        <v>-4166.67</v>
      </c>
      <c r="AQ50" s="28">
        <f>SUMIFS(Aut_BlueMe_Sem_Pedido!$J:$J,Aut_BlueMe_Sem_Pedido!$Q:$Q,DRE!AO$4,Aut_BlueMe_Sem_Pedido!$H:$H,DRE!$A50)+SUMIFS(Aut_Ajustes_Manuais!$G:$G,Aut_Ajustes_Manuais!$I:$I,DRE!AO$4,Aut_Ajustes_Manuais!$F:$F,"Técnico de Som / Luz")</f>
        <v/>
      </c>
      <c r="AR50" s="232">
        <f>SUMIFS($H50:$AO50,$H$5:$AO$5,"&lt;"&amp;MONTH(TODAY()),$H$6:$AO$6,"REAL 25")</f>
        <v/>
      </c>
      <c r="AS50" s="27">
        <f>SUM(I50,L50,O50,R50,U50)</f>
        <v/>
      </c>
      <c r="AT50" s="28">
        <f>SUMIFS($J50:$AQ50,$J$5:$AQ$5,"&lt;"&amp;MONTH(TODAY()),$J$6:$AQ$6,"REAL 26")</f>
        <v/>
      </c>
      <c r="AU50" s="232">
        <f>SUM(H50,K50,N50,Q50,T50,W50,Z50,AC50,AF50,AI50,AL50,AO50)</f>
        <v/>
      </c>
      <c r="AV50" s="27">
        <f>SUM(I50,L50,O50,R50,U50,X50,AA50,AD50,AG50,AJ50,AM50,AP50)</f>
        <v/>
      </c>
      <c r="AW50" s="28">
        <f>SUM(J50,M50,P50,S50,V50,Y50,AB50,AE50,AH50,AK50,AN50,AQ50)</f>
        <v/>
      </c>
      <c r="AX50" s="232">
        <f>SUM(H50,K50,N50)</f>
        <v/>
      </c>
      <c r="AY50" s="27">
        <f>SUM(I50,L50,O50)</f>
        <v/>
      </c>
      <c r="AZ50" s="28">
        <f>SUM(J50,M50,P50)</f>
        <v/>
      </c>
      <c r="BA50" s="232">
        <f>SUM(Q50,T50,W50)</f>
        <v/>
      </c>
      <c r="BB50" s="27">
        <f>SUM(R50,U50,X50)</f>
        <v/>
      </c>
      <c r="BC50" s="28">
        <f>SUM(S50,V50,Y50)</f>
        <v/>
      </c>
      <c r="BD50" s="232">
        <f>SUM(Z50,AC50,AF50)</f>
        <v/>
      </c>
      <c r="BE50" s="27">
        <f>SUM(AA50,AD50,AG50)</f>
        <v/>
      </c>
      <c r="BF50" s="28">
        <f>SUM(AB50,AE50,AH50)</f>
        <v/>
      </c>
      <c r="BG50" s="232">
        <f>SUM(AI50,AL50,AO50)</f>
        <v/>
      </c>
      <c r="BH50" s="27">
        <f>SUM(AJ50,AM50,AP50)</f>
        <v/>
      </c>
      <c r="BI50" s="28">
        <f>SUM(AK50,AN50,AQ50)</f>
        <v/>
      </c>
      <c r="BK50" s="451">
        <f>SUM(I50,L50,O50,R50,U50,X50,AA50,AD50,AG50,AJ50,AM50,AP50)</f>
        <v/>
      </c>
      <c r="BL50" s="451">
        <f>BK50-AV50</f>
        <v/>
      </c>
      <c r="BM50" s="451">
        <f>SUM(J50,M50,P50,S50,V50)</f>
        <v/>
      </c>
      <c r="BN50" s="451">
        <f>BM50-AT50</f>
        <v/>
      </c>
    </row>
    <row r="51" hidden="1" outlineLevel="1" customFormat="1" s="474">
      <c r="A51" s="22" t="inlineStr">
        <is>
          <t>Locação de Equipamentos Fixo</t>
        </is>
      </c>
      <c r="B51" s="2" t="n"/>
      <c r="C51" s="24" t="inlineStr">
        <is>
          <t>Contr/Prov</t>
        </is>
      </c>
      <c r="D51" s="25" t="n"/>
      <c r="E51" s="25" t="n"/>
      <c r="F51" s="40" t="n"/>
      <c r="G51" s="110" t="n"/>
      <c r="H51" s="232" t="n">
        <v>-6000</v>
      </c>
      <c r="I51" s="27" t="n">
        <v>-5250</v>
      </c>
      <c r="J51" s="28">
        <f>SUMIFS(Aut_BlueMe_Sem_Pedido!$J:$J,Aut_BlueMe_Sem_Pedido!$Q:$Q,DRE!H$4,Aut_BlueMe_Sem_Pedido!$H:$H,DRE!$A51)+SUMIFS(Aut_Ajustes_Manuais!$G:$G,Aut_Ajustes_Manuais!$I:$I,DRE!H$4,Aut_Ajustes_Manuais!$F:$F,"Locação de Equipamentos Fixo")</f>
        <v/>
      </c>
      <c r="K51" s="232" t="n">
        <v>-6000</v>
      </c>
      <c r="L51" s="27" t="n">
        <v>-5250</v>
      </c>
      <c r="M51" s="28">
        <f>SUMIFS(Aut_BlueMe_Sem_Pedido!$J:$J,Aut_BlueMe_Sem_Pedido!$Q:$Q,DRE!K$4,Aut_BlueMe_Sem_Pedido!$H:$H,DRE!$A51)+SUMIFS(Aut_Ajustes_Manuais!$G:$G,Aut_Ajustes_Manuais!$I:$I,DRE!K$4,Aut_Ajustes_Manuais!$F:$F,"Locação de Equipamentos Fixo")</f>
        <v/>
      </c>
      <c r="N51" s="232" t="n">
        <v>-6000</v>
      </c>
      <c r="O51" s="27" t="n">
        <v>-5250</v>
      </c>
      <c r="P51" s="28">
        <f>SUMIFS(Aut_BlueMe_Sem_Pedido!$J:$J,Aut_BlueMe_Sem_Pedido!$Q:$Q,DRE!N$4,Aut_BlueMe_Sem_Pedido!$H:$H,DRE!$A51)+SUMIFS(Aut_Ajustes_Manuais!$G:$G,Aut_Ajustes_Manuais!$I:$I,DRE!N$4,Aut_Ajustes_Manuais!$F:$F,"Locação de Equipamentos Fixo")</f>
        <v/>
      </c>
      <c r="Q51" s="232" t="n">
        <v>-6000</v>
      </c>
      <c r="R51" s="27" t="n">
        <v>-5250</v>
      </c>
      <c r="S51" s="28">
        <f>SUMIFS(Aut_BlueMe_Sem_Pedido!$J:$J,Aut_BlueMe_Sem_Pedido!$Q:$Q,DRE!Q$4,Aut_BlueMe_Sem_Pedido!$H:$H,DRE!$A51)+SUMIFS(Aut_Ajustes_Manuais!$G:$G,Aut_Ajustes_Manuais!$I:$I,DRE!Q$4,Aut_Ajustes_Manuais!$F:$F,"Locação de Equipamentos Fixo")</f>
        <v/>
      </c>
      <c r="T51" s="232" t="n">
        <v>-6000</v>
      </c>
      <c r="U51" s="27" t="n">
        <v>-5250</v>
      </c>
      <c r="V51" s="28">
        <f>SUMIFS(Aut_BlueMe_Sem_Pedido!$J:$J,Aut_BlueMe_Sem_Pedido!$Q:$Q,DRE!T$4,Aut_BlueMe_Sem_Pedido!$H:$H,DRE!$A51)+SUMIFS(Aut_Ajustes_Manuais!$G:$G,Aut_Ajustes_Manuais!$I:$I,DRE!T$4,Aut_Ajustes_Manuais!$F:$F,"Locação de Equipamentos Fixo")</f>
        <v/>
      </c>
      <c r="W51" s="232" t="n">
        <v>-6000</v>
      </c>
      <c r="X51" s="27" t="n">
        <v>-5250</v>
      </c>
      <c r="Y51" s="28">
        <f>SUMIFS(Aut_BlueMe_Sem_Pedido!$J:$J,Aut_BlueMe_Sem_Pedido!$Q:$Q,DRE!W$4,Aut_BlueMe_Sem_Pedido!$H:$H,DRE!$A51)+SUMIFS(Aut_Ajustes_Manuais!$G:$G,Aut_Ajustes_Manuais!$I:$I,DRE!W$4,Aut_Ajustes_Manuais!$F:$F,"Locação de Equipamentos Fixo")</f>
        <v/>
      </c>
      <c r="Z51" s="232" t="n">
        <v>-11000</v>
      </c>
      <c r="AA51" s="27" t="n">
        <v>-5250</v>
      </c>
      <c r="AB51" s="28">
        <f>SUMIFS(Aut_BlueMe_Sem_Pedido!$J:$J,Aut_BlueMe_Sem_Pedido!$Q:$Q,DRE!Z$4,Aut_BlueMe_Sem_Pedido!$H:$H,DRE!$A51)+SUMIFS(Aut_Ajustes_Manuais!$G:$G,Aut_Ajustes_Manuais!$I:$I,DRE!Z$4,Aut_Ajustes_Manuais!$F:$F,"Locação de Equipamentos Fixo")</f>
        <v/>
      </c>
      <c r="AC51" s="232" t="n">
        <v>-10900</v>
      </c>
      <c r="AD51" s="27" t="n">
        <v>-5250</v>
      </c>
      <c r="AE51" s="28">
        <f>SUMIFS(Aut_BlueMe_Sem_Pedido!$J:$J,Aut_BlueMe_Sem_Pedido!$Q:$Q,DRE!AC$4,Aut_BlueMe_Sem_Pedido!$H:$H,DRE!$A51)+SUMIFS(Aut_Ajustes_Manuais!$G:$G,Aut_Ajustes_Manuais!$I:$I,DRE!AC$4,Aut_Ajustes_Manuais!$F:$F,"Locação de Equipamentos Fixo")</f>
        <v/>
      </c>
      <c r="AF51" s="232" t="n">
        <v>-10000</v>
      </c>
      <c r="AG51" s="27" t="n">
        <v>-5250</v>
      </c>
      <c r="AH51" s="28">
        <f>SUMIFS(Aut_BlueMe_Sem_Pedido!$J:$J,Aut_BlueMe_Sem_Pedido!$Q:$Q,DRE!AF$4,Aut_BlueMe_Sem_Pedido!$H:$H,DRE!$A51)+SUMIFS(Aut_Ajustes_Manuais!$G:$G,Aut_Ajustes_Manuais!$I:$I,DRE!AF$4,Aut_Ajustes_Manuais!$F:$F,"Locação de Equipamentos Fixo")</f>
        <v/>
      </c>
      <c r="AI51" s="232" t="n">
        <v>-11000</v>
      </c>
      <c r="AJ51" s="27" t="n">
        <v>-5250</v>
      </c>
      <c r="AK51" s="28">
        <f>SUMIFS(Aut_BlueMe_Sem_Pedido!$J:$J,Aut_BlueMe_Sem_Pedido!$Q:$Q,DRE!AI$4,Aut_BlueMe_Sem_Pedido!$H:$H,DRE!$A51)+SUMIFS(Aut_Ajustes_Manuais!$G:$G,Aut_Ajustes_Manuais!$I:$I,DRE!AI$4,Aut_Ajustes_Manuais!$F:$F,"Locação de Equipamentos Fixo")</f>
        <v/>
      </c>
      <c r="AL51" s="232" t="n">
        <v>-6000</v>
      </c>
      <c r="AM51" s="27" t="n">
        <v>-5250</v>
      </c>
      <c r="AN51" s="28">
        <f>SUMIFS(Aut_BlueMe_Sem_Pedido!$J:$J,Aut_BlueMe_Sem_Pedido!$Q:$Q,DRE!AL$4,Aut_BlueMe_Sem_Pedido!$H:$H,DRE!$A51)+SUMIFS(Aut_Ajustes_Manuais!$G:$G,Aut_Ajustes_Manuais!$I:$I,DRE!AL$4,Aut_Ajustes_Manuais!$F:$F,"Locação de Equipamentos Fixo")</f>
        <v/>
      </c>
      <c r="AO51" s="232" t="n">
        <v>-6802.5</v>
      </c>
      <c r="AP51" s="27" t="n">
        <v>-5250</v>
      </c>
      <c r="AQ51" s="28">
        <f>SUMIFS(Aut_BlueMe_Sem_Pedido!$J:$J,Aut_BlueMe_Sem_Pedido!$Q:$Q,DRE!AO$4,Aut_BlueMe_Sem_Pedido!$H:$H,DRE!$A51)+SUMIFS(Aut_Ajustes_Manuais!$G:$G,Aut_Ajustes_Manuais!$I:$I,DRE!AO$4,Aut_Ajustes_Manuais!$F:$F,"Locação de Equipamentos Fixo")</f>
        <v/>
      </c>
      <c r="AR51" s="232">
        <f>SUMIFS($H51:$AO51,$H$5:$AO$5,"&lt;"&amp;MONTH(TODAY()),$H$6:$AO$6,"REAL 25")</f>
        <v/>
      </c>
      <c r="AS51" s="27">
        <f>SUM(I51,L51,O51,R51,U51)</f>
        <v/>
      </c>
      <c r="AT51" s="28">
        <f>SUMIFS($J51:$AQ51,$J$5:$AQ$5,"&lt;"&amp;MONTH(TODAY()),$J$6:$AQ$6,"REAL 26")</f>
        <v/>
      </c>
      <c r="AU51" s="232">
        <f>SUM(H51,K51,N51,Q51,T51,W51,Z51,AC51,AF51,AI51,AL51,AO51)</f>
        <v/>
      </c>
      <c r="AV51" s="27">
        <f>SUM(I51,L51,O51,R51,U51,X51,AA51,AD51,AG51,AJ51,AM51,AP51)</f>
        <v/>
      </c>
      <c r="AW51" s="28">
        <f>SUM(J51,M51,P51,S51,V51,Y51,AB51,AE51,AH51,AK51,AN51,AQ51)</f>
        <v/>
      </c>
      <c r="AX51" s="232">
        <f>SUM(H51,K51,N51)</f>
        <v/>
      </c>
      <c r="AY51" s="27">
        <f>SUM(I51,L51,O51)</f>
        <v/>
      </c>
      <c r="AZ51" s="28">
        <f>SUM(J51,M51,P51)</f>
        <v/>
      </c>
      <c r="BA51" s="232">
        <f>SUM(Q51,T51,W51)</f>
        <v/>
      </c>
      <c r="BB51" s="27">
        <f>SUM(R51,U51,X51)</f>
        <v/>
      </c>
      <c r="BC51" s="28">
        <f>SUM(S51,V51,Y51)</f>
        <v/>
      </c>
      <c r="BD51" s="232">
        <f>SUM(Z51,AC51,AF51)</f>
        <v/>
      </c>
      <c r="BE51" s="27">
        <f>SUM(AA51,AD51,AG51)</f>
        <v/>
      </c>
      <c r="BF51" s="28">
        <f>SUM(AB51,AE51,AH51)</f>
        <v/>
      </c>
      <c r="BG51" s="232">
        <f>SUM(AI51,AL51,AO51)</f>
        <v/>
      </c>
      <c r="BH51" s="27">
        <f>SUM(AJ51,AM51,AP51)</f>
        <v/>
      </c>
      <c r="BI51" s="28">
        <f>SUM(AK51,AN51,AQ51)</f>
        <v/>
      </c>
      <c r="BK51" s="451">
        <f>SUM(I51,L51,O51,R51,U51,X51,AA51,AD51,AG51,AJ51,AM51,AP51)</f>
        <v/>
      </c>
      <c r="BL51" s="451">
        <f>BK51-AV51</f>
        <v/>
      </c>
      <c r="BM51" s="451">
        <f>SUM(J51,M51,P51,S51,V51)</f>
        <v/>
      </c>
      <c r="BN51" s="451">
        <f>BM51-AT51</f>
        <v/>
      </c>
    </row>
    <row r="52" hidden="1" outlineLevel="1" customFormat="1" s="474">
      <c r="A52" s="22" t="inlineStr">
        <is>
          <t>Locação de Equipamentos Variável</t>
        </is>
      </c>
      <c r="B52" s="2" t="n"/>
      <c r="C52" s="24" t="inlineStr">
        <is>
          <t>Estim. Mensal</t>
        </is>
      </c>
      <c r="D52" s="68" t="n"/>
      <c r="E52" s="68" t="n">
        <v>0</v>
      </c>
      <c r="F52" s="40" t="n"/>
      <c r="G52" s="110" t="n"/>
      <c r="H52" s="232" t="n">
        <v>0</v>
      </c>
      <c r="I52" s="27" t="n">
        <v>0</v>
      </c>
      <c r="J52" s="28">
        <f>SUMIFS(Aut_BlueMe_Sem_Pedido!$J:$J,Aut_BlueMe_Sem_Pedido!$Q:$Q,DRE!H$4,Aut_BlueMe_Sem_Pedido!$H:$H,DRE!$A52)+SUMIFS(Aut_Ajustes_Manuais!$G:$G,Aut_Ajustes_Manuais!$I:$I,DRE!H$4,Aut_Ajustes_Manuais!$F:$F,"Locação de Equipamentos Variável")</f>
        <v/>
      </c>
      <c r="K52" s="232" t="n">
        <v>0</v>
      </c>
      <c r="L52" s="27" t="n">
        <v>0</v>
      </c>
      <c r="M52" s="28">
        <f>SUMIFS(Aut_BlueMe_Sem_Pedido!$J:$J,Aut_BlueMe_Sem_Pedido!$Q:$Q,DRE!K$4,Aut_BlueMe_Sem_Pedido!$H:$H,DRE!$A52)+SUMIFS(Aut_Ajustes_Manuais!$G:$G,Aut_Ajustes_Manuais!$I:$I,DRE!K$4,Aut_Ajustes_Manuais!$F:$F,"Locação de Equipamentos Variável")</f>
        <v/>
      </c>
      <c r="N52" s="232" t="n">
        <v>0</v>
      </c>
      <c r="O52" s="27" t="n">
        <v>0</v>
      </c>
      <c r="P52" s="28">
        <f>SUMIFS(Aut_BlueMe_Sem_Pedido!$J:$J,Aut_BlueMe_Sem_Pedido!$Q:$Q,DRE!N$4,Aut_BlueMe_Sem_Pedido!$H:$H,DRE!$A52)+SUMIFS(Aut_Ajustes_Manuais!$G:$G,Aut_Ajustes_Manuais!$I:$I,DRE!N$4,Aut_Ajustes_Manuais!$F:$F,"Locação de Equipamentos Variável")</f>
        <v/>
      </c>
      <c r="Q52" s="232" t="n">
        <v>0</v>
      </c>
      <c r="R52" s="27" t="n">
        <v>0</v>
      </c>
      <c r="S52" s="28">
        <f>SUMIFS(Aut_BlueMe_Sem_Pedido!$J:$J,Aut_BlueMe_Sem_Pedido!$Q:$Q,DRE!Q$4,Aut_BlueMe_Sem_Pedido!$H:$H,DRE!$A52)+SUMIFS(Aut_Ajustes_Manuais!$G:$G,Aut_Ajustes_Manuais!$I:$I,DRE!Q$4,Aut_Ajustes_Manuais!$F:$F,"Locação de Equipamentos Variável")</f>
        <v/>
      </c>
      <c r="T52" s="232" t="n">
        <v>0</v>
      </c>
      <c r="U52" s="27" t="n">
        <v>0</v>
      </c>
      <c r="V52" s="28">
        <f>SUMIFS(Aut_BlueMe_Sem_Pedido!$J:$J,Aut_BlueMe_Sem_Pedido!$Q:$Q,DRE!T$4,Aut_BlueMe_Sem_Pedido!$H:$H,DRE!$A52)+SUMIFS(Aut_Ajustes_Manuais!$G:$G,Aut_Ajustes_Manuais!$I:$I,DRE!T$4,Aut_Ajustes_Manuais!$F:$F,"Locação de Equipamentos Variável")</f>
        <v/>
      </c>
      <c r="W52" s="232" t="n">
        <v>-1000</v>
      </c>
      <c r="X52" s="27" t="n">
        <v>0</v>
      </c>
      <c r="Y52" s="28">
        <f>SUMIFS(Aut_BlueMe_Sem_Pedido!$J:$J,Aut_BlueMe_Sem_Pedido!$Q:$Q,DRE!W$4,Aut_BlueMe_Sem_Pedido!$H:$H,DRE!$A52)+SUMIFS(Aut_Ajustes_Manuais!$G:$G,Aut_Ajustes_Manuais!$I:$I,DRE!W$4,Aut_Ajustes_Manuais!$F:$F,"Locação de Equipamentos Variável")</f>
        <v/>
      </c>
      <c r="Z52" s="232" t="n">
        <v>0</v>
      </c>
      <c r="AA52" s="27" t="n">
        <v>0</v>
      </c>
      <c r="AB52" s="28">
        <f>SUMIFS(Aut_BlueMe_Sem_Pedido!$J:$J,Aut_BlueMe_Sem_Pedido!$Q:$Q,DRE!Z$4,Aut_BlueMe_Sem_Pedido!$H:$H,DRE!$A52)+SUMIFS(Aut_Ajustes_Manuais!$G:$G,Aut_Ajustes_Manuais!$I:$I,DRE!Z$4,Aut_Ajustes_Manuais!$F:$F,"Locação de Equipamentos Variável")</f>
        <v/>
      </c>
      <c r="AC52" s="232" t="n">
        <v>0</v>
      </c>
      <c r="AD52" s="27" t="n">
        <v>0</v>
      </c>
      <c r="AE52" s="28">
        <f>SUMIFS(Aut_BlueMe_Sem_Pedido!$J:$J,Aut_BlueMe_Sem_Pedido!$Q:$Q,DRE!AC$4,Aut_BlueMe_Sem_Pedido!$H:$H,DRE!$A52)+SUMIFS(Aut_Ajustes_Manuais!$G:$G,Aut_Ajustes_Manuais!$I:$I,DRE!AC$4,Aut_Ajustes_Manuais!$F:$F,"Locação de Equipamentos Variável")</f>
        <v/>
      </c>
      <c r="AF52" s="232" t="n">
        <v>0</v>
      </c>
      <c r="AG52" s="27" t="n">
        <v>0</v>
      </c>
      <c r="AH52" s="28">
        <f>SUMIFS(Aut_BlueMe_Sem_Pedido!$J:$J,Aut_BlueMe_Sem_Pedido!$Q:$Q,DRE!AF$4,Aut_BlueMe_Sem_Pedido!$H:$H,DRE!$A52)+SUMIFS(Aut_Ajustes_Manuais!$G:$G,Aut_Ajustes_Manuais!$I:$I,DRE!AF$4,Aut_Ajustes_Manuais!$F:$F,"Locação de Equipamentos Variável")</f>
        <v/>
      </c>
      <c r="AI52" s="232" t="n">
        <v>0</v>
      </c>
      <c r="AJ52" s="27" t="n">
        <v>0</v>
      </c>
      <c r="AK52" s="28">
        <f>SUMIFS(Aut_BlueMe_Sem_Pedido!$J:$J,Aut_BlueMe_Sem_Pedido!$Q:$Q,DRE!AI$4,Aut_BlueMe_Sem_Pedido!$H:$H,DRE!$A52)+SUMIFS(Aut_Ajustes_Manuais!$G:$G,Aut_Ajustes_Manuais!$I:$I,DRE!AI$4,Aut_Ajustes_Manuais!$F:$F,"Locação de Equipamentos Variável")</f>
        <v/>
      </c>
      <c r="AL52" s="232" t="n">
        <v>-1800</v>
      </c>
      <c r="AM52" s="27" t="n">
        <v>0</v>
      </c>
      <c r="AN52" s="28">
        <f>SUMIFS(Aut_BlueMe_Sem_Pedido!$J:$J,Aut_BlueMe_Sem_Pedido!$Q:$Q,DRE!AL$4,Aut_BlueMe_Sem_Pedido!$H:$H,DRE!$A52)+SUMIFS(Aut_Ajustes_Manuais!$G:$G,Aut_Ajustes_Manuais!$I:$I,DRE!AL$4,Aut_Ajustes_Manuais!$F:$F,"Locação de Equipamentos Variável")</f>
        <v/>
      </c>
      <c r="AO52" s="232" t="n">
        <v>0</v>
      </c>
      <c r="AP52" s="27" t="n">
        <v>0</v>
      </c>
      <c r="AQ52" s="28">
        <f>SUMIFS(Aut_BlueMe_Sem_Pedido!$J:$J,Aut_BlueMe_Sem_Pedido!$Q:$Q,DRE!AO$4,Aut_BlueMe_Sem_Pedido!$H:$H,DRE!$A52)+SUMIFS(Aut_Ajustes_Manuais!$G:$G,Aut_Ajustes_Manuais!$I:$I,DRE!AO$4,Aut_Ajustes_Manuais!$F:$F,"Locação de Equipamentos Variável")</f>
        <v/>
      </c>
      <c r="AR52" s="232">
        <f>SUMIFS($H52:$AO52,$H$5:$AO$5,"&lt;"&amp;MONTH(TODAY()),$H$6:$AO$6,"REAL 25")</f>
        <v/>
      </c>
      <c r="AS52" s="27">
        <f>SUM(I52,L52,O52,R52,U52)</f>
        <v/>
      </c>
      <c r="AT52" s="28">
        <f>SUMIFS($J52:$AQ52,$J$5:$AQ$5,"&lt;"&amp;MONTH(TODAY()),$J$6:$AQ$6,"REAL 26")</f>
        <v/>
      </c>
      <c r="AU52" s="232">
        <f>SUM(H52,K52,N52,Q52,T52,W52,Z52,AC52,AF52,AI52,AL52,AO52)</f>
        <v/>
      </c>
      <c r="AV52" s="27">
        <f>SUM(I52,L52,O52,R52,U52,X52,AA52,AD52,AG52,AJ52,AM52,AP52)</f>
        <v/>
      </c>
      <c r="AW52" s="28">
        <f>SUM(J52,M52,P52,S52,V52,Y52,AB52,AE52,AH52,AK52,AN52,AQ52)</f>
        <v/>
      </c>
      <c r="AX52" s="232">
        <f>SUM(H52,K52,N52)</f>
        <v/>
      </c>
      <c r="AY52" s="27">
        <f>SUM(I52,L52,O52)</f>
        <v/>
      </c>
      <c r="AZ52" s="28">
        <f>SUM(J52,M52,P52)</f>
        <v/>
      </c>
      <c r="BA52" s="232">
        <f>SUM(Q52,T52,W52)</f>
        <v/>
      </c>
      <c r="BB52" s="27">
        <f>SUM(R52,U52,X52)</f>
        <v/>
      </c>
      <c r="BC52" s="28">
        <f>SUM(S52,V52,Y52)</f>
        <v/>
      </c>
      <c r="BD52" s="232">
        <f>SUM(Z52,AC52,AF52)</f>
        <v/>
      </c>
      <c r="BE52" s="27">
        <f>SUM(AA52,AD52,AG52)</f>
        <v/>
      </c>
      <c r="BF52" s="28">
        <f>SUM(AB52,AE52,AH52)</f>
        <v/>
      </c>
      <c r="BG52" s="232">
        <f>SUM(AI52,AL52,AO52)</f>
        <v/>
      </c>
      <c r="BH52" s="27">
        <f>SUM(AJ52,AM52,AP52)</f>
        <v/>
      </c>
      <c r="BI52" s="28">
        <f>SUM(AK52,AN52,AQ52)</f>
        <v/>
      </c>
      <c r="BK52" s="451">
        <f>SUM(I52,L52,O52,R52,U52,X52,AA52,AD52,AG52,AJ52,AM52,AP52)</f>
        <v/>
      </c>
      <c r="BL52" s="451">
        <f>BK52-AV52</f>
        <v/>
      </c>
      <c r="BM52" s="451">
        <f>SUM(J52,M52,P52,S52,V52)</f>
        <v/>
      </c>
      <c r="BN52" s="451">
        <f>BM52-AT52</f>
        <v/>
      </c>
    </row>
    <row r="53" collapsed="1">
      <c r="A53" s="70" t="inlineStr">
        <is>
          <t>% sobre Receita Artístico</t>
        </is>
      </c>
      <c r="C53" s="24" t="n"/>
      <c r="D53" s="68" t="n"/>
      <c r="E53" s="68" t="n"/>
      <c r="F53" s="40" t="n"/>
      <c r="H53" s="236" t="n">
        <v>-0.7557352927059137</v>
      </c>
      <c r="I53" s="49" t="n">
        <v>-2.891832246039142</v>
      </c>
      <c r="J53" s="50">
        <f>IFERROR(J42/J11,0)+SUMIFS(Aut_Ajustes_Manuais!$G:$G,Aut_Ajustes_Manuais!$I:$I,DRE!H$4,Aut_Ajustes_Manuais!$F:$F,"% sobre Receita Artístico")</f>
        <v/>
      </c>
      <c r="K53" s="236" t="n">
        <v>-0.9392308244180939</v>
      </c>
      <c r="L53" s="49" t="n">
        <v>-0.7541212997021856</v>
      </c>
      <c r="M53" s="50">
        <f>IFERROR(M42/M11,0)+SUMIFS(Aut_Ajustes_Manuais!$G:$G,Aut_Ajustes_Manuais!$I:$I,DRE!K$4,Aut_Ajustes_Manuais!$F:$F,"% sobre Receita Artístico")</f>
        <v/>
      </c>
      <c r="N53" s="236" t="n">
        <v>-1.124415091777768</v>
      </c>
      <c r="O53" s="49" t="n">
        <v>-0.703974628824914</v>
      </c>
      <c r="P53" s="50">
        <f>IFERROR(P42/P11,0)+SUMIFS(Aut_Ajustes_Manuais!$G:$G,Aut_Ajustes_Manuais!$I:$I,DRE!N$4,Aut_Ajustes_Manuais!$F:$F,"% sobre Receita Artístico")</f>
        <v/>
      </c>
      <c r="Q53" s="236" t="n">
        <v>-0.4972100121360049</v>
      </c>
      <c r="R53" s="49" t="n">
        <v>-0.636963136227545</v>
      </c>
      <c r="S53" s="50">
        <f>IFERROR(S42/S11,0)+SUMIFS(Aut_Ajustes_Manuais!$G:$G,Aut_Ajustes_Manuais!$I:$I,DRE!Q$4,Aut_Ajustes_Manuais!$F:$F,"% sobre Receita Artístico")</f>
        <v/>
      </c>
      <c r="T53" s="236" t="n">
        <v>-0.6733969055979243</v>
      </c>
      <c r="U53" s="49" t="n">
        <v>-0.6155739644043365</v>
      </c>
      <c r="V53" s="50">
        <f>IFERROR(V42/V11,0)+SUMIFS(Aut_Ajustes_Manuais!$G:$G,Aut_Ajustes_Manuais!$I:$I,DRE!T$4,Aut_Ajustes_Manuais!$F:$F,"% sobre Receita Artístico")</f>
        <v/>
      </c>
      <c r="W53" s="236" t="n">
        <v>-0.6444074449083655</v>
      </c>
      <c r="X53" s="49" t="n">
        <v>-0.5789236573457612</v>
      </c>
      <c r="Y53" s="50">
        <f>IFERROR(Y42/Y11,0)+SUMIFS(Aut_Ajustes_Manuais!$G:$G,Aut_Ajustes_Manuais!$I:$I,DRE!W$4,Aut_Ajustes_Manuais!$F:$F,"% sobre Receita Artístico")</f>
        <v/>
      </c>
      <c r="Z53" s="236" t="n">
        <v>-0.7614233877217126</v>
      </c>
      <c r="AA53" s="49" t="n">
        <v>-0.5554708603145235</v>
      </c>
      <c r="AB53" s="50">
        <f>IFERROR(AB42/AB11,0)+SUMIFS(Aut_Ajustes_Manuais!$G:$G,Aut_Ajustes_Manuais!$I:$I,DRE!Z$4,Aut_Ajustes_Manuais!$F:$F,"% sobre Receita Artístico")</f>
        <v/>
      </c>
      <c r="AC53" s="236" t="n">
        <v>-0.7739043976039932</v>
      </c>
      <c r="AD53" s="49" t="n">
        <v>-0.4818064223306479</v>
      </c>
      <c r="AE53" s="50">
        <f>IFERROR(AE42/AE11,0)+SUMIFS(Aut_Ajustes_Manuais!$G:$G,Aut_Ajustes_Manuais!$I:$I,DRE!AC$4,Aut_Ajustes_Manuais!$F:$F,"% sobre Receita Artístico")</f>
        <v/>
      </c>
      <c r="AF53" s="236" t="n">
        <v>-0.7186792596820987</v>
      </c>
      <c r="AG53" s="49" t="n">
        <v>-0.5143831931274339</v>
      </c>
      <c r="AH53" s="50">
        <f>IFERROR(AH42/AH11,0)+SUMIFS(Aut_Ajustes_Manuais!$G:$G,Aut_Ajustes_Manuais!$I:$I,DRE!AF$4,Aut_Ajustes_Manuais!$F:$F,"% sobre Receita Artístico")</f>
        <v/>
      </c>
      <c r="AI53" s="236" t="n">
        <v>-0.553246796971237</v>
      </c>
      <c r="AJ53" s="49" t="n">
        <v>-0.5591166345508477</v>
      </c>
      <c r="AK53" s="50">
        <f>IFERROR(AK42/AK11,0)+SUMIFS(Aut_Ajustes_Manuais!$G:$G,Aut_Ajustes_Manuais!$I:$I,DRE!AI$4,Aut_Ajustes_Manuais!$F:$F,"% sobre Receita Artístico")</f>
        <v/>
      </c>
      <c r="AL53" s="236" t="n">
        <v>-0.9307052112563666</v>
      </c>
      <c r="AM53" s="49" t="n">
        <v>-0.5141822151647479</v>
      </c>
      <c r="AN53" s="50">
        <f>IFERROR(AN42/AN11,0)+SUMIFS(Aut_Ajustes_Manuais!$G:$G,Aut_Ajustes_Manuais!$I:$I,DRE!AL$4,Aut_Ajustes_Manuais!$F:$F,"% sobre Receita Artístico")</f>
        <v/>
      </c>
      <c r="AO53" s="236" t="n">
        <v>-0.8595591213495384</v>
      </c>
      <c r="AP53" s="49" t="n">
        <v>-0.8132727970175375</v>
      </c>
      <c r="AQ53" s="50">
        <f>IFERROR(AQ42/AQ11,0)+SUMIFS(Aut_Ajustes_Manuais!$G:$G,Aut_Ajustes_Manuais!$I:$I,DRE!AO$4,Aut_Ajustes_Manuais!$F:$F,"% sobre Receita Artístico")</f>
        <v/>
      </c>
      <c r="AR53" s="236">
        <f>IFERROR(AR42/AR11,0)</f>
        <v/>
      </c>
      <c r="AS53" s="49">
        <f>IFERROR(AS42/AS11,0)</f>
        <v/>
      </c>
      <c r="AT53" s="50">
        <f>IFERROR(AT42/AT11,0)</f>
        <v/>
      </c>
      <c r="AU53" s="236">
        <f>IFERROR(AU42/AU11,0)</f>
        <v/>
      </c>
      <c r="AV53" s="49">
        <f>IFERROR(AV42/AV11,0)</f>
        <v/>
      </c>
      <c r="AW53" s="50">
        <f>IFERROR(AW42/AW11,0)</f>
        <v/>
      </c>
      <c r="AX53" s="236">
        <f>IFERROR(AX42/AX11,0)</f>
        <v/>
      </c>
      <c r="AY53" s="49">
        <f>IFERROR(AY42/AY11,0)</f>
        <v/>
      </c>
      <c r="AZ53" s="50">
        <f>IFERROR(AZ42/AZ11,0)</f>
        <v/>
      </c>
      <c r="BA53" s="236">
        <f>IFERROR(BA42/BA11,0)</f>
        <v/>
      </c>
      <c r="BB53" s="49">
        <f>IFERROR(BB42/BB11,0)</f>
        <v/>
      </c>
      <c r="BC53" s="50">
        <f>IFERROR(BC42/BC11,0)</f>
        <v/>
      </c>
      <c r="BD53" s="236">
        <f>IFERROR(BD42/BD11,0)</f>
        <v/>
      </c>
      <c r="BE53" s="49">
        <f>IFERROR(BE42/BE11,0)</f>
        <v/>
      </c>
      <c r="BF53" s="50">
        <f>IFERROR(BF42/BF11,0)</f>
        <v/>
      </c>
      <c r="BG53" s="236">
        <f>IFERROR(BG42/BG11,0)</f>
        <v/>
      </c>
      <c r="BH53" s="49">
        <f>IFERROR(BH42/BH11,0)</f>
        <v/>
      </c>
      <c r="BI53" s="50">
        <f>IFERROR(BI42/BI11,0)</f>
        <v/>
      </c>
      <c r="BK53" s="451">
        <f>SUM(I53,L53,O53,R53,U53,X53,AA53,AD53,AG53,AJ53,AM53,AP53)</f>
        <v/>
      </c>
      <c r="BL53" s="451">
        <f>BK53-AV53</f>
        <v/>
      </c>
      <c r="BM53" s="451">
        <f>SUM(J53,M53,P53,S53,V53)</f>
        <v/>
      </c>
      <c r="BN53" s="451">
        <f>BM53-AT53</f>
        <v/>
      </c>
    </row>
    <row r="54">
      <c r="A54" s="70" t="inlineStr">
        <is>
          <t>% sobre Receita Bruta</t>
        </is>
      </c>
      <c r="C54" s="24" t="n"/>
      <c r="D54" s="68" t="n"/>
      <c r="E54" s="68" t="n"/>
      <c r="F54" s="40" t="n"/>
      <c r="H54" s="244" t="n">
        <v>-0.2172913244430764</v>
      </c>
      <c r="I54" s="76" t="n">
        <v>-0.3611787950952038</v>
      </c>
      <c r="J54" s="77">
        <f>IFERROR(J42/J8,0)+SUMIFS(Aut_Ajustes_Manuais!$G:$G,Aut_Ajustes_Manuais!$I:$I,DRE!H$4,Aut_Ajustes_Manuais!$F:$F,"% sobre Receita Bruta")</f>
        <v/>
      </c>
      <c r="K54" s="244" t="n">
        <v>-0.2520696891303171</v>
      </c>
      <c r="L54" s="76" t="n">
        <v>-0.1734765816554969</v>
      </c>
      <c r="M54" s="77">
        <f>IFERROR(M42/M8,0)+SUMIFS(Aut_Ajustes_Manuais!$G:$G,Aut_Ajustes_Manuais!$I:$I,DRE!K$4,Aut_Ajustes_Manuais!$F:$F,"% sobre Receita Bruta")</f>
        <v/>
      </c>
      <c r="N54" s="244" t="n">
        <v>-0.2633376758133602</v>
      </c>
      <c r="O54" s="76" t="n">
        <v>-0.1539515391887551</v>
      </c>
      <c r="P54" s="77">
        <f>IFERROR(P42/P8,0)+SUMIFS(Aut_Ajustes_Manuais!$G:$G,Aut_Ajustes_Manuais!$I:$I,DRE!N$4,Aut_Ajustes_Manuais!$F:$F,"% sobre Receita Bruta")</f>
        <v/>
      </c>
      <c r="Q54" s="244" t="n">
        <v>-0.1541430786222385</v>
      </c>
      <c r="R54" s="76" t="n">
        <v>-0.1424192663294635</v>
      </c>
      <c r="S54" s="77">
        <f>IFERROR(S42/S8,0)+SUMIFS(Aut_Ajustes_Manuais!$G:$G,Aut_Ajustes_Manuais!$I:$I,DRE!Q$4,Aut_Ajustes_Manuais!$F:$F,"% sobre Receita Bruta")</f>
        <v/>
      </c>
      <c r="T54" s="244" t="n">
        <v>-0.1824956774600157</v>
      </c>
      <c r="U54" s="76" t="n">
        <v>-0.142526919751554</v>
      </c>
      <c r="V54" s="77">
        <f>IFERROR(V42/V8,0)+SUMIFS(Aut_Ajustes_Manuais!$G:$G,Aut_Ajustes_Manuais!$I:$I,DRE!T$4,Aut_Ajustes_Manuais!$F:$F,"% sobre Receita Bruta")</f>
        <v/>
      </c>
      <c r="W54" s="244" t="n">
        <v>-0.1791229249245098</v>
      </c>
      <c r="X54" s="76" t="n">
        <v>-0.1426606935130225</v>
      </c>
      <c r="Y54" s="77">
        <f>IFERROR(Y42/Y8,0)+SUMIFS(Aut_Ajustes_Manuais!$G:$G,Aut_Ajustes_Manuais!$I:$I,DRE!W$4,Aut_Ajustes_Manuais!$F:$F,"% sobre Receita Bruta")</f>
        <v/>
      </c>
      <c r="Z54" s="244" t="n">
        <v>-0.1911948761770923</v>
      </c>
      <c r="AA54" s="76" t="n">
        <v>-0.1427063785119274</v>
      </c>
      <c r="AB54" s="77">
        <f>IFERROR(AB42/AB8,0)+SUMIFS(Aut_Ajustes_Manuais!$G:$G,Aut_Ajustes_Manuais!$I:$I,DRE!Z$4,Aut_Ajustes_Manuais!$F:$F,"% sobre Receita Bruta")</f>
        <v/>
      </c>
      <c r="AC54" s="244" t="n">
        <v>-0.1964099892822649</v>
      </c>
      <c r="AD54" s="76" t="n">
        <v>-0.1283326241172964</v>
      </c>
      <c r="AE54" s="77">
        <f>IFERROR(AE42/AE8,0)+SUMIFS(Aut_Ajustes_Manuais!$G:$G,Aut_Ajustes_Manuais!$I:$I,DRE!AC$4,Aut_Ajustes_Manuais!$F:$F,"% sobre Receita Bruta")</f>
        <v/>
      </c>
      <c r="AF54" s="244" t="n">
        <v>-0.1534050587481882</v>
      </c>
      <c r="AG54" s="76" t="n">
        <v>-0.1127185462278513</v>
      </c>
      <c r="AH54" s="77">
        <f>IFERROR(AH42/AH8,0)+SUMIFS(Aut_Ajustes_Manuais!$G:$G,Aut_Ajustes_Manuais!$I:$I,DRE!AF$4,Aut_Ajustes_Manuais!$F:$F,"% sobre Receita Bruta")</f>
        <v/>
      </c>
      <c r="AI54" s="244" t="n">
        <v>-0.1314227246408834</v>
      </c>
      <c r="AJ54" s="76" t="n">
        <v>-0.1486752684662352</v>
      </c>
      <c r="AK54" s="77">
        <f>IFERROR(AK42/AK8,0)+SUMIFS(Aut_Ajustes_Manuais!$G:$G,Aut_Ajustes_Manuais!$I:$I,DRE!AI$4,Aut_Ajustes_Manuais!$F:$F,"% sobre Receita Bruta")</f>
        <v/>
      </c>
      <c r="AL54" s="244" t="n">
        <v>-0.2556328679066163</v>
      </c>
      <c r="AM54" s="76" t="n">
        <v>-0.1279450281698455</v>
      </c>
      <c r="AN54" s="77">
        <f>IFERROR(AN42/AN8,0)+SUMIFS(Aut_Ajustes_Manuais!$G:$G,Aut_Ajustes_Manuais!$I:$I,DRE!AL$4,Aut_Ajustes_Manuais!$F:$F,"% sobre Receita Bruta")</f>
        <v/>
      </c>
      <c r="AO54" s="244" t="n">
        <v>-0.1107609726974773</v>
      </c>
      <c r="AP54" s="76" t="n">
        <v>-0.1518622354645082</v>
      </c>
      <c r="AQ54" s="77">
        <f>IFERROR(AQ42/AQ8,0)+SUMIFS(Aut_Ajustes_Manuais!$G:$G,Aut_Ajustes_Manuais!$I:$I,DRE!AO$4,Aut_Ajustes_Manuais!$F:$F,"% sobre Receita Bruta")</f>
        <v/>
      </c>
      <c r="AR54" s="244">
        <f>IFERROR(AR42/AR8,0)</f>
        <v/>
      </c>
      <c r="AS54" s="76">
        <f>IFERROR(AS42/AS8,0)</f>
        <v/>
      </c>
      <c r="AT54" s="77">
        <f>IFERROR(AT42/AT8,0)</f>
        <v/>
      </c>
      <c r="AU54" s="244">
        <f>IFERROR(AU42/AU8,0)</f>
        <v/>
      </c>
      <c r="AV54" s="76">
        <f>IFERROR(AV42/AV8,0)</f>
        <v/>
      </c>
      <c r="AW54" s="77">
        <f>IFERROR(AW42/AW8,0)</f>
        <v/>
      </c>
      <c r="AX54" s="244">
        <f>IFERROR(AX42/AX8,0)</f>
        <v/>
      </c>
      <c r="AY54" s="76">
        <f>IFERROR(AY42/AY8,0)</f>
        <v/>
      </c>
      <c r="AZ54" s="77">
        <f>IFERROR(AZ42/AZ8,0)</f>
        <v/>
      </c>
      <c r="BA54" s="244">
        <f>IFERROR(BA42/BA8,0)</f>
        <v/>
      </c>
      <c r="BB54" s="76">
        <f>IFERROR(BB42/BB8,0)</f>
        <v/>
      </c>
      <c r="BC54" s="77">
        <f>IFERROR(BC42/BC8,0)</f>
        <v/>
      </c>
      <c r="BD54" s="244">
        <f>IFERROR(BD42/BD8,0)</f>
        <v/>
      </c>
      <c r="BE54" s="76">
        <f>IFERROR(BE42/BE8,0)</f>
        <v/>
      </c>
      <c r="BF54" s="77">
        <f>IFERROR(BF42/BF8,0)</f>
        <v/>
      </c>
      <c r="BG54" s="244">
        <f>IFERROR(BG42/BG8,0)</f>
        <v/>
      </c>
      <c r="BH54" s="76">
        <f>IFERROR(BH42/BH8,0)</f>
        <v/>
      </c>
      <c r="BI54" s="77">
        <f>IFERROR(BI42/BI8,0)</f>
        <v/>
      </c>
      <c r="BK54" s="451">
        <f>SUM(I54,L54,O54,R54,U54,X54,AA54,AD54,AG54,AJ54,AM54,AP54)</f>
        <v/>
      </c>
      <c r="BL54" s="451">
        <f>BK54-AV54</f>
        <v/>
      </c>
      <c r="BM54" s="451">
        <f>SUM(J54,M54,P54,S54,V54)</f>
        <v/>
      </c>
      <c r="BN54" s="451">
        <f>BM54-AT54</f>
        <v/>
      </c>
    </row>
    <row r="55" ht="15" customHeight="1">
      <c r="A55" s="18" t="n"/>
      <c r="E55" s="16" t="n"/>
      <c r="F55" s="464" t="n"/>
      <c r="H55" s="238" t="n"/>
      <c r="I55" s="464" t="n"/>
      <c r="J55" s="56" t="n"/>
      <c r="K55" s="238" t="n"/>
      <c r="L55" s="464" t="n"/>
      <c r="M55" s="56" t="n"/>
      <c r="N55" s="238" t="n"/>
      <c r="O55" s="464" t="n"/>
      <c r="P55" s="56" t="n"/>
      <c r="Q55" s="238" t="n"/>
      <c r="R55" s="464" t="n"/>
      <c r="S55" s="56" t="n"/>
      <c r="T55" s="238" t="n"/>
      <c r="U55" s="464" t="n"/>
      <c r="V55" s="56" t="n"/>
      <c r="W55" s="238" t="n"/>
      <c r="X55" s="464" t="n"/>
      <c r="Y55" s="56" t="n"/>
      <c r="Z55" s="238" t="n"/>
      <c r="AA55" s="464" t="n"/>
      <c r="AB55" s="56" t="n"/>
      <c r="AC55" s="238" t="n"/>
      <c r="AD55" s="464" t="n"/>
      <c r="AE55" s="56" t="n"/>
      <c r="AF55" s="238" t="n"/>
      <c r="AG55" s="464" t="n"/>
      <c r="AH55" s="56" t="n"/>
      <c r="AI55" s="238" t="n"/>
      <c r="AJ55" s="464" t="n"/>
      <c r="AK55" s="56" t="n"/>
      <c r="AL55" s="238" t="n"/>
      <c r="AM55" s="464" t="n"/>
      <c r="AN55" s="56" t="n"/>
      <c r="AO55" s="238" t="n"/>
      <c r="AP55" s="464" t="n"/>
      <c r="AQ55" s="56" t="n"/>
      <c r="AR55" s="238" t="n"/>
      <c r="AS55" s="464" t="n"/>
      <c r="AT55" s="56" t="n"/>
      <c r="AU55" s="238" t="n"/>
      <c r="AV55" s="464" t="n"/>
      <c r="AW55" s="56" t="n"/>
      <c r="AX55" s="238" t="n"/>
      <c r="AY55" s="464" t="n"/>
      <c r="AZ55" s="56" t="n"/>
      <c r="BA55" s="238" t="n"/>
      <c r="BB55" s="464" t="n"/>
      <c r="BC55" s="56" t="n"/>
      <c r="BD55" s="238" t="n"/>
      <c r="BE55" s="464" t="n"/>
      <c r="BF55" s="56" t="n"/>
      <c r="BG55" s="238" t="n"/>
      <c r="BH55" s="464" t="n"/>
      <c r="BI55" s="56" t="n"/>
      <c r="BK55" s="451">
        <f>SUM(I55,L55,O55,R55,U55,X55,AA55,AD55,AG55,AJ55,AM55,AP55)</f>
        <v/>
      </c>
      <c r="BL55" s="451">
        <f>BK55-AV55</f>
        <v/>
      </c>
      <c r="BM55" s="451">
        <f>SUM(J55,M55,P55,S55,V55)</f>
        <v/>
      </c>
      <c r="BN55" s="451">
        <f>BM55-AT55</f>
        <v/>
      </c>
    </row>
    <row r="56">
      <c r="A56" s="38" t="inlineStr">
        <is>
          <t>(-) Custos Eventos</t>
        </is>
      </c>
      <c r="C56" s="39" t="inlineStr">
        <is>
          <t>Premissas</t>
        </is>
      </c>
      <c r="D56" s="39" t="inlineStr">
        <is>
          <t>Valores</t>
        </is>
      </c>
      <c r="E56" s="39" t="inlineStr">
        <is>
          <t>% Incid</t>
        </is>
      </c>
      <c r="F56" s="40" t="n"/>
      <c r="H56" s="242" t="n">
        <v>-14105</v>
      </c>
      <c r="I56" s="66" t="n">
        <v>-3650</v>
      </c>
      <c r="J56" s="67">
        <f>SUM(J57,J60,J65,J73,J73,J77,J82)+SUMIFS(Aut_Ajustes_Manuais!$G:$G,Aut_Ajustes_Manuais!$I:$I,DRE!H$4,Aut_Ajustes_Manuais!$F:$F,"(-) Custos Eventos")</f>
        <v/>
      </c>
      <c r="K56" s="242" t="n">
        <v>-8000</v>
      </c>
      <c r="L56" s="66" t="n">
        <v>-3650</v>
      </c>
      <c r="M56" s="67">
        <f>SUM(M57,M60,M65,M73,M73,M77,M82)+SUMIFS(Aut_Ajustes_Manuais!$G:$G,Aut_Ajustes_Manuais!$I:$I,DRE!K$4,Aut_Ajustes_Manuais!$F:$F,"(-) Custos Eventos")</f>
        <v/>
      </c>
      <c r="N56" s="242" t="n">
        <v>-7012.9</v>
      </c>
      <c r="O56" s="66" t="n">
        <v>-3650</v>
      </c>
      <c r="P56" s="67">
        <f>SUM(P57,P60,P65,P73,P73,P77,P82)+SUMIFS(Aut_Ajustes_Manuais!$G:$G,Aut_Ajustes_Manuais!$I:$I,DRE!N$4,Aut_Ajustes_Manuais!$F:$F,"(-) Custos Eventos")</f>
        <v/>
      </c>
      <c r="Q56" s="242" t="n">
        <v>-5405.08</v>
      </c>
      <c r="R56" s="66" t="n">
        <v>-3414.25</v>
      </c>
      <c r="S56" s="67">
        <f>SUM(S57,S60,S65,S73,S73,S77,S82)+SUMIFS(Aut_Ajustes_Manuais!$G:$G,Aut_Ajustes_Manuais!$I:$I,DRE!Q$4,Aut_Ajustes_Manuais!$F:$F,"(-) Custos Eventos")</f>
        <v/>
      </c>
      <c r="T56" s="242" t="n">
        <v>-5007.05</v>
      </c>
      <c r="U56" s="66" t="n">
        <v>-3692.23</v>
      </c>
      <c r="V56" s="67">
        <f>SUM(V57,V60,V65,V73,V73,V77,V82)+SUMIFS(Aut_Ajustes_Manuais!$G:$G,Aut_Ajustes_Manuais!$I:$I,DRE!T$4,Aut_Ajustes_Manuais!$F:$F,"(-) Custos Eventos")</f>
        <v/>
      </c>
      <c r="W56" s="242" t="n">
        <v>-6990.05</v>
      </c>
      <c r="X56" s="66" t="n">
        <v>-4015.925</v>
      </c>
      <c r="Y56" s="67">
        <f>SUM(Y57,Y60,Y65,Y73,Y73,Y77,Y82)+SUMIFS(Aut_Ajustes_Manuais!$G:$G,Aut_Ajustes_Manuais!$I:$I,DRE!W$4,Aut_Ajustes_Manuais!$F:$F,"(-) Custos Eventos")</f>
        <v/>
      </c>
      <c r="Z56" s="242" t="n">
        <v>-1719.13</v>
      </c>
      <c r="AA56" s="66" t="n">
        <v>-4097.925</v>
      </c>
      <c r="AB56" s="67">
        <f>SUM(AB57,AB60,AB65,AB73,AB73,AB77,AB82)+SUMIFS(Aut_Ajustes_Manuais!$G:$G,Aut_Ajustes_Manuais!$I:$I,DRE!Z$4,Aut_Ajustes_Manuais!$F:$F,"(-) Custos Eventos")</f>
        <v/>
      </c>
      <c r="AC56" s="242" t="n">
        <v>-1787.92</v>
      </c>
      <c r="AD56" s="66" t="n">
        <v>-3663.17125</v>
      </c>
      <c r="AE56" s="67">
        <f>SUM(AE57,AE60,AE65,AE73,AE73,AE77,AE82)+SUMIFS(Aut_Ajustes_Manuais!$G:$G,Aut_Ajustes_Manuais!$I:$I,DRE!AC$4,Aut_Ajustes_Manuais!$F:$F,"(-) Custos Eventos")</f>
        <v/>
      </c>
      <c r="AF56" s="242" t="n">
        <v>-6590.280000000001</v>
      </c>
      <c r="AG56" s="66" t="n">
        <v>-8082.4485</v>
      </c>
      <c r="AH56" s="67">
        <f>SUM(AH57,AH60,AH65,AH73,AH73,AH77,AH82)+SUMIFS(Aut_Ajustes_Manuais!$G:$G,Aut_Ajustes_Manuais!$I:$I,DRE!AF$4,Aut_Ajustes_Manuais!$F:$F,"(-) Custos Eventos")</f>
        <v/>
      </c>
      <c r="AI56" s="242" t="n">
        <v>-2659.49</v>
      </c>
      <c r="AJ56" s="66" t="n">
        <v>-3833.0445</v>
      </c>
      <c r="AK56" s="67">
        <f>SUM(AK57,AK60,AK65,AK73,AK73,AK77,AK82)+SUMIFS(Aut_Ajustes_Manuais!$G:$G,Aut_Ajustes_Manuais!$I:$I,DRE!AI$4,Aut_Ajustes_Manuais!$F:$F,"(-) Custos Eventos")</f>
        <v/>
      </c>
      <c r="AL56" s="242" t="n">
        <v>-8188.440000000001</v>
      </c>
      <c r="AM56" s="66" t="n">
        <v>-5311.5045</v>
      </c>
      <c r="AN56" s="67">
        <f>SUM(AN57,AN60,AN65,AN73,AN73,AN77,AN82)+SUMIFS(Aut_Ajustes_Manuais!$G:$G,Aut_Ajustes_Manuais!$I:$I,DRE!AL$4,Aut_Ajustes_Manuais!$F:$F,"(-) Custos Eventos")</f>
        <v/>
      </c>
      <c r="AO56" s="242" t="n">
        <v>-21122.88</v>
      </c>
      <c r="AP56" s="66" t="n">
        <v>-6930</v>
      </c>
      <c r="AQ56" s="67">
        <f>SUM(AQ57,AQ60,AQ65,AQ73,AQ73,AQ77,AQ82)+SUMIFS(Aut_Ajustes_Manuais!$G:$G,Aut_Ajustes_Manuais!$I:$I,DRE!AO$4,Aut_Ajustes_Manuais!$F:$F,"(-) Custos Eventos")</f>
        <v/>
      </c>
      <c r="AR56" s="242">
        <f>SUM(AR57,AR60,AR65,AR73,AR77,AR82)</f>
        <v/>
      </c>
      <c r="AS56" s="66">
        <f>SUM(AS57,AS60,AS65,AS73,AS77,AS82)</f>
        <v/>
      </c>
      <c r="AT56" s="67">
        <f>SUM(AT57,AT60,AT65,AT73,AT77,AT82)</f>
        <v/>
      </c>
      <c r="AU56" s="242">
        <f>SUM(AU57,AU60,AU65,AU73,AU73,AU77,AU82)</f>
        <v/>
      </c>
      <c r="AV56" s="66">
        <f>SUM(AV57,AV60,AV65,AV73,AV73,AV77,AV82)</f>
        <v/>
      </c>
      <c r="AW56" s="67">
        <f>SUM(AW57,AW60,AW65,AW73,AW73,AW77,AW82)</f>
        <v/>
      </c>
      <c r="AX56" s="242">
        <f>SUM(AX57,AX60,AX65,AX73,AX73,AX77,AX82)</f>
        <v/>
      </c>
      <c r="AY56" s="66">
        <f>SUM(AY57,AY60,AY65,AY73,AY73,AY77,AY82)</f>
        <v/>
      </c>
      <c r="AZ56" s="67">
        <f>SUM(AZ57,AZ60,AZ65,AZ73,AZ73,AZ77,AZ82)</f>
        <v/>
      </c>
      <c r="BA56" s="242">
        <f>SUM(BA57,BA60,BA65,BA73,BA73,BA77,BA82)</f>
        <v/>
      </c>
      <c r="BB56" s="66">
        <f>SUM(BB57,BB60,BB65,BB73,BB73,BB77,BB82)</f>
        <v/>
      </c>
      <c r="BC56" s="67">
        <f>SUM(BC57,BC60,BC65,BC73,BC73,BC77,BC82)</f>
        <v/>
      </c>
      <c r="BD56" s="242">
        <f>SUM(BD57,BD60,BD65,BD73,BD73,BD77,BD82)</f>
        <v/>
      </c>
      <c r="BE56" s="66">
        <f>SUM(BE57,BE60,BE65,BE73,BE73,BE77,BE82)</f>
        <v/>
      </c>
      <c r="BF56" s="67">
        <f>SUM(BF57,BF60,BF65,BF73,BF73,BF77,BF82)</f>
        <v/>
      </c>
      <c r="BG56" s="242">
        <f>SUM(BG57,BG60,BG65,BG73,BG73,BG77,BG82)</f>
        <v/>
      </c>
      <c r="BH56" s="66">
        <f>SUM(BH57,BH60,BH65,BH73,BH73,BH77,BH82)</f>
        <v/>
      </c>
      <c r="BI56" s="67">
        <f>SUM(BI57,BI60,BI65,BI73,BI73,BI77,BI82)</f>
        <v/>
      </c>
      <c r="BK56" s="451">
        <f>SUM(I56,L56,O56,R56,U56,X56,AA56,AD56,AG56,AJ56,AM56,AP56)</f>
        <v/>
      </c>
      <c r="BL56" s="451">
        <f>BK56-AV56</f>
        <v/>
      </c>
      <c r="BM56" s="451">
        <f>SUM(J56,M56,P56,S56,V56)</f>
        <v/>
      </c>
      <c r="BN56" s="451">
        <f>BM56-AT56</f>
        <v/>
      </c>
    </row>
    <row r="57" hidden="1" outlineLevel="1">
      <c r="A57" s="71" t="inlineStr">
        <is>
          <t>MDO</t>
        </is>
      </c>
      <c r="C57" s="24" t="n"/>
      <c r="D57" s="68" t="n"/>
      <c r="E57" s="78" t="n"/>
      <c r="F57" s="40" t="n"/>
      <c r="H57" s="243" t="n">
        <v>-11805</v>
      </c>
      <c r="I57" s="72" t="n">
        <v>-2600</v>
      </c>
      <c r="J57" s="74">
        <f>SUM(J58:J59)+SUMIFS(Aut_Ajustes_Manuais!$G:$G,Aut_Ajustes_Manuais!$I:$I,DRE!H$4,Aut_Ajustes_Manuais!$F:$F,"MDO")</f>
        <v/>
      </c>
      <c r="K57" s="243" t="n">
        <v>-6600</v>
      </c>
      <c r="L57" s="72" t="n">
        <v>-2600</v>
      </c>
      <c r="M57" s="74">
        <f>SUM(M58:M59)+SUMIFS(Aut_Ajustes_Manuais!$G:$G,Aut_Ajustes_Manuais!$I:$I,DRE!K$4,Aut_Ajustes_Manuais!$F:$F,"MDO")</f>
        <v/>
      </c>
      <c r="N57" s="243" t="n">
        <v>-7012.9</v>
      </c>
      <c r="O57" s="72" t="n">
        <v>-2600</v>
      </c>
      <c r="P57" s="74">
        <f>SUM(P58:P59)+SUMIFS(Aut_Ajustes_Manuais!$G:$G,Aut_Ajustes_Manuais!$I:$I,DRE!N$4,Aut_Ajustes_Manuais!$F:$F,"MDO")</f>
        <v/>
      </c>
      <c r="Q57" s="243" t="n">
        <v>-3800</v>
      </c>
      <c r="R57" s="72" t="n">
        <v>-2485</v>
      </c>
      <c r="S57" s="74">
        <f>SUM(S58:S59)+SUMIFS(Aut_Ajustes_Manuais!$G:$G,Aut_Ajustes_Manuais!$I:$I,DRE!Q$4,Aut_Ajustes_Manuais!$F:$F,"MDO")</f>
        <v/>
      </c>
      <c r="T57" s="243" t="n">
        <v>-1657.05</v>
      </c>
      <c r="U57" s="72" t="n">
        <v>-2620.6</v>
      </c>
      <c r="V57" s="74">
        <f>SUM(V58:V59)+SUMIFS(Aut_Ajustes_Manuais!$G:$G,Aut_Ajustes_Manuais!$I:$I,DRE!T$4,Aut_Ajustes_Manuais!$F:$F,"MDO")</f>
        <v/>
      </c>
      <c r="W57" s="243" t="n">
        <v>-1740.05</v>
      </c>
      <c r="X57" s="72" t="n">
        <v>-2778.5</v>
      </c>
      <c r="Y57" s="74">
        <f>SUM(Y58:Y59)+SUMIFS(Aut_Ajustes_Manuais!$G:$G,Aut_Ajustes_Manuais!$I:$I,DRE!W$4,Aut_Ajustes_Manuais!$F:$F,"MDO")</f>
        <v/>
      </c>
      <c r="Z57" s="243" t="n">
        <v>-1719.13</v>
      </c>
      <c r="AA57" s="72" t="n">
        <v>-2818.5</v>
      </c>
      <c r="AB57" s="74">
        <f>SUM(AB58:AB59)+SUMIFS(Aut_Ajustes_Manuais!$G:$G,Aut_Ajustes_Manuais!$I:$I,DRE!Z$4,Aut_Ajustes_Manuais!$F:$F,"MDO")</f>
        <v/>
      </c>
      <c r="AC57" s="243" t="n">
        <v>-1787.92</v>
      </c>
      <c r="AD57" s="72" t="n">
        <v>-2606.425</v>
      </c>
      <c r="AE57" s="74">
        <f>SUM(AE58:AE59)+SUMIFS(Aut_Ajustes_Manuais!$G:$G,Aut_Ajustes_Manuais!$I:$I,DRE!AC$4,Aut_Ajustes_Manuais!$F:$F,"MDO")</f>
        <v/>
      </c>
      <c r="AF57" s="243" t="n">
        <v>-5183.1</v>
      </c>
      <c r="AG57" s="72" t="n">
        <v>-4762.17</v>
      </c>
      <c r="AH57" s="74">
        <f>SUM(AH58:AH59)+SUMIFS(Aut_Ajustes_Manuais!$G:$G,Aut_Ajustes_Manuais!$I:$I,DRE!AF$4,Aut_Ajustes_Manuais!$F:$F,"MDO")</f>
        <v/>
      </c>
      <c r="AI57" s="243" t="n">
        <v>-2659.49</v>
      </c>
      <c r="AJ57" s="72" t="n">
        <v>-2689.29</v>
      </c>
      <c r="AK57" s="74">
        <f>SUM(AK58:AK59)+SUMIFS(Aut_Ajustes_Manuais!$G:$G,Aut_Ajustes_Manuais!$I:$I,DRE!AI$4,Aut_Ajustes_Manuais!$F:$F,"MDO")</f>
        <v/>
      </c>
      <c r="AL57" s="243" t="n">
        <v>-4044.44</v>
      </c>
      <c r="AM57" s="72" t="n">
        <v>-3410.49</v>
      </c>
      <c r="AN57" s="74">
        <f>SUM(AN58:AN59)+SUMIFS(Aut_Ajustes_Manuais!$G:$G,Aut_Ajustes_Manuais!$I:$I,DRE!AL$4,Aut_Ajustes_Manuais!$F:$F,"MDO")</f>
        <v/>
      </c>
      <c r="AO57" s="243" t="n">
        <v>-11230.03</v>
      </c>
      <c r="AP57" s="72" t="n">
        <v>-4200</v>
      </c>
      <c r="AQ57" s="74">
        <f>SUM(AQ58:AQ59)+SUMIFS(Aut_Ajustes_Manuais!$G:$G,Aut_Ajustes_Manuais!$I:$I,DRE!AO$4,Aut_Ajustes_Manuais!$F:$F,"MDO")</f>
        <v/>
      </c>
      <c r="AR57" s="243">
        <f>SUMIFS($H57:$AO57,$H$5:$AO$5,"&lt;"&amp;MONTH(TODAY()),$H$6:$AO$6,"REAL 25")</f>
        <v/>
      </c>
      <c r="AS57" s="72">
        <f>SUM(I57,L57,O57,R57,U57)</f>
        <v/>
      </c>
      <c r="AT57" s="74">
        <f>SUMIFS($J57:$AQ57,$J$5:$AQ$5,"&lt;"&amp;MONTH(TODAY()),$J$6:$AQ$6,"REAL 26")</f>
        <v/>
      </c>
      <c r="AU57" s="243">
        <f>SUM(AU58:AU59)</f>
        <v/>
      </c>
      <c r="AV57" s="72">
        <f>SUM(AV58:AV59)</f>
        <v/>
      </c>
      <c r="AW57" s="74">
        <f>SUM(AW58:AW59)</f>
        <v/>
      </c>
      <c r="AX57" s="243">
        <f>SUM(AX58:AX59)</f>
        <v/>
      </c>
      <c r="AY57" s="72">
        <f>SUM(AY58:AY59)</f>
        <v/>
      </c>
      <c r="AZ57" s="74">
        <f>SUM(AZ58:AZ59)</f>
        <v/>
      </c>
      <c r="BA57" s="243">
        <f>SUM(BA58:BA59)</f>
        <v/>
      </c>
      <c r="BB57" s="72">
        <f>SUM(BB58:BB59)</f>
        <v/>
      </c>
      <c r="BC57" s="74">
        <f>SUM(BC58:BC59)</f>
        <v/>
      </c>
      <c r="BD57" s="243">
        <f>SUM(BD58:BD59)</f>
        <v/>
      </c>
      <c r="BE57" s="72">
        <f>SUM(BE58:BE59)</f>
        <v/>
      </c>
      <c r="BF57" s="74">
        <f>SUM(BF58:BF59)</f>
        <v/>
      </c>
      <c r="BG57" s="243">
        <f>SUM(BG58:BG59)</f>
        <v/>
      </c>
      <c r="BH57" s="72">
        <f>SUM(BH58:BH59)</f>
        <v/>
      </c>
      <c r="BI57" s="74">
        <f>SUM(BI58:BI59)</f>
        <v/>
      </c>
      <c r="BK57" s="451">
        <f>SUM(I57,L57,O57,R57,U57,X57,AA57,AD57,AG57,AJ57,AM57,AP57)</f>
        <v/>
      </c>
      <c r="BL57" s="451">
        <f>BK57-AV57</f>
        <v/>
      </c>
      <c r="BM57" s="451">
        <f>SUM(J57,M57,P57,S57,V57)</f>
        <v/>
      </c>
      <c r="BN57" s="451">
        <f>BM57-AT57</f>
        <v/>
      </c>
    </row>
    <row r="58" hidden="1" outlineLevel="1" customFormat="1" s="474">
      <c r="A58" s="22" t="inlineStr">
        <is>
          <t>MDO Terceirizada - Eventos</t>
        </is>
      </c>
      <c r="B58" s="2" t="n"/>
      <c r="C58" s="24" t="inlineStr">
        <is>
          <t>Equipe de Eventos</t>
        </is>
      </c>
      <c r="D58" s="68" t="n"/>
      <c r="E58" s="78" t="n"/>
      <c r="F58" s="40" t="n"/>
      <c r="G58" s="110" t="n"/>
      <c r="H58" s="232" t="n">
        <v>-6600</v>
      </c>
      <c r="I58" s="27" t="n">
        <v>-1600</v>
      </c>
      <c r="J58" s="27">
        <f>SUMIFS(Aut_BlueMe_Sem_Pedido!$J:$J,Aut_BlueMe_Sem_Pedido!$H:$H,$A58,Aut_BlueMe_Sem_Pedido!$Q:$Q,DRE!H$4)+SUMIFS(Aut_BlueMe_Sem_Pedido!$J:$J,Aut_BlueMe_Sem_Pedido!$H:$H,"MDO PJ Fixo",Aut_BlueMe_Sem_Pedido!$Q:$Q,DRE!H$4,Aut_BlueMe_Sem_Pedido!$N:$N,$A58)+SUMIFS(Aut_Ajustes_Manuais!$G:$G,Aut_Ajustes_Manuais!$I:$I,DRE!H$4,Aut_Ajustes_Manuais!$F:$F,"MDO Terceirizada - Eventos")</f>
        <v/>
      </c>
      <c r="K58" s="232" t="n">
        <v>-6600</v>
      </c>
      <c r="L58" s="27" t="n">
        <v>-1600</v>
      </c>
      <c r="M58" s="27">
        <f>SUMIFS(Aut_BlueMe_Sem_Pedido!$J:$J,Aut_BlueMe_Sem_Pedido!$H:$H,$A58,Aut_BlueMe_Sem_Pedido!$Q:$Q,DRE!K$4)+SUMIFS(Aut_BlueMe_Sem_Pedido!$J:$J,Aut_BlueMe_Sem_Pedido!$H:$H,"MDO PJ Fixo",Aut_BlueMe_Sem_Pedido!$Q:$Q,DRE!K$4,Aut_BlueMe_Sem_Pedido!$N:$N,$A58)+SUMIFS(Aut_Ajustes_Manuais!$G:$G,Aut_Ajustes_Manuais!$I:$I,DRE!K$4,Aut_Ajustes_Manuais!$F:$F,"MDO Terceirizada - Eventos")</f>
        <v/>
      </c>
      <c r="N58" s="232" t="n">
        <v>-7012.9</v>
      </c>
      <c r="O58" s="27" t="n">
        <v>-1600</v>
      </c>
      <c r="P58" s="27">
        <f>SUMIFS(Aut_BlueMe_Sem_Pedido!$J:$J,Aut_BlueMe_Sem_Pedido!$H:$H,$A58,Aut_BlueMe_Sem_Pedido!$Q:$Q,DRE!N$4)+SUMIFS(Aut_BlueMe_Sem_Pedido!$J:$J,Aut_BlueMe_Sem_Pedido!$H:$H,"MDO PJ Fixo",Aut_BlueMe_Sem_Pedido!$Q:$Q,DRE!N$4,Aut_BlueMe_Sem_Pedido!$N:$N,$A58)+SUMIFS(Aut_Ajustes_Manuais!$G:$G,Aut_Ajustes_Manuais!$I:$I,DRE!N$4,Aut_Ajustes_Manuais!$F:$F,"MDO Terceirizada - Eventos")</f>
        <v/>
      </c>
      <c r="Q58" s="232" t="n">
        <v>-3800</v>
      </c>
      <c r="R58" s="27" t="n">
        <v>-1600</v>
      </c>
      <c r="S58" s="80">
        <f>SUMIFS(Aut_BlueMe_Sem_Pedido!$J:$J,Aut_BlueMe_Sem_Pedido!$H:$H,$A58,Aut_BlueMe_Sem_Pedido!$Q:$Q,DRE!Q$4)+SUMIFS(Aut_BlueMe_Sem_Pedido!$J:$J,Aut_BlueMe_Sem_Pedido!$H:$H,"MDO PJ Fixo",Aut_BlueMe_Sem_Pedido!$Q:$Q,DRE!Q$4,Aut_BlueMe_Sem_Pedido!$N:$N,$A58)+SUMIFS(Aut_Ajustes_Manuais!$G:$G,Aut_Ajustes_Manuais!$I:$I,DRE!Q$4,Aut_Ajustes_Manuais!$F:$F,"MDO Terceirizada - Eventos")</f>
        <v/>
      </c>
      <c r="T58" s="232" t="n">
        <v>-1600</v>
      </c>
      <c r="U58" s="27" t="n">
        <v>-1600</v>
      </c>
      <c r="V58" s="28">
        <f>SUMIFS(Aut_BlueMe_Sem_Pedido!$J:$J,Aut_BlueMe_Sem_Pedido!$H:$H,$A58,Aut_BlueMe_Sem_Pedido!$Q:$Q,DRE!T$4)+SUMIFS(Aut_BlueMe_Sem_Pedido!$J:$J,Aut_BlueMe_Sem_Pedido!$H:$H,"MDO PJ Fixo",Aut_BlueMe_Sem_Pedido!$Q:$Q,DRE!T$4,Aut_BlueMe_Sem_Pedido!$N:$N,$A58)+SUMIFS(Aut_Ajustes_Manuais!$G:$G,Aut_Ajustes_Manuais!$I:$I,DRE!T$4,Aut_Ajustes_Manuais!$F:$F,"MDO Terceirizada - Eventos")</f>
        <v/>
      </c>
      <c r="W58" s="232" t="n">
        <v>-1600</v>
      </c>
      <c r="X58" s="27" t="n">
        <v>-1600</v>
      </c>
      <c r="Y58" s="28">
        <f>SUMIFS(Aut_BlueMe_Sem_Pedido!$J:$J,Aut_BlueMe_Sem_Pedido!$H:$H,$A58,Aut_BlueMe_Sem_Pedido!$Q:$Q,DRE!W$4)+SUMIFS(Aut_BlueMe_Sem_Pedido!$J:$J,Aut_BlueMe_Sem_Pedido!$H:$H,"MDO PJ Fixo",Aut_BlueMe_Sem_Pedido!$Q:$Q,DRE!W$4,Aut_BlueMe_Sem_Pedido!$N:$N,$A58)+SUMIFS(Aut_Ajustes_Manuais!$G:$G,Aut_Ajustes_Manuais!$I:$I,DRE!W$4,Aut_Ajustes_Manuais!$F:$F,"MDO Terceirizada - Eventos")</f>
        <v/>
      </c>
      <c r="Z58" s="232" t="n">
        <v>-1600</v>
      </c>
      <c r="AA58" s="27" t="n">
        <v>-1600</v>
      </c>
      <c r="AB58" s="28">
        <f>SUMIFS(Aut_BlueMe_Sem_Pedido!$J:$J,Aut_BlueMe_Sem_Pedido!$H:$H,$A58,Aut_BlueMe_Sem_Pedido!$Q:$Q,DRE!Z$4)+SUMIFS(Aut_BlueMe_Sem_Pedido!$J:$J,Aut_BlueMe_Sem_Pedido!$H:$H,"MDO PJ Fixo",Aut_BlueMe_Sem_Pedido!$Q:$Q,DRE!Z$4,Aut_BlueMe_Sem_Pedido!$N:$N,$A58)+SUMIFS(Aut_Ajustes_Manuais!$G:$G,Aut_Ajustes_Manuais!$I:$I,DRE!Z$4,Aut_Ajustes_Manuais!$F:$F,"MDO Terceirizada - Eventos")</f>
        <v/>
      </c>
      <c r="AC58" s="232" t="n">
        <v>-1600</v>
      </c>
      <c r="AD58" s="27" t="n">
        <v>-1600</v>
      </c>
      <c r="AE58" s="28">
        <f>SUMIFS(Aut_BlueMe_Sem_Pedido!$J:$J,Aut_BlueMe_Sem_Pedido!$H:$H,$A58,Aut_BlueMe_Sem_Pedido!$Q:$Q,DRE!AC$4)+SUMIFS(Aut_BlueMe_Sem_Pedido!$J:$J,Aut_BlueMe_Sem_Pedido!$H:$H,"MDO PJ Fixo",Aut_BlueMe_Sem_Pedido!$Q:$Q,DRE!AC$4,Aut_BlueMe_Sem_Pedido!$N:$N,$A58)+SUMIFS(Aut_Ajustes_Manuais!$G:$G,Aut_Ajustes_Manuais!$I:$I,DRE!AC$4,Aut_Ajustes_Manuais!$F:$F,"MDO Terceirizada - Eventos")</f>
        <v/>
      </c>
      <c r="AF58" s="232" t="n">
        <v>-1600</v>
      </c>
      <c r="AG58" s="27" t="n">
        <v>-1600</v>
      </c>
      <c r="AH58" s="28">
        <f>SUMIFS(Aut_BlueMe_Sem_Pedido!$J:$J,Aut_BlueMe_Sem_Pedido!$H:$H,$A58,Aut_BlueMe_Sem_Pedido!$Q:$Q,DRE!AF$4)+SUMIFS(Aut_BlueMe_Sem_Pedido!$J:$J,Aut_BlueMe_Sem_Pedido!$H:$H,"MDO PJ Fixo",Aut_BlueMe_Sem_Pedido!$Q:$Q,DRE!AF$4,Aut_BlueMe_Sem_Pedido!$N:$N,$A58)+SUMIFS(Aut_Ajustes_Manuais!$G:$G,Aut_Ajustes_Manuais!$I:$I,DRE!AF$4,Aut_Ajustes_Manuais!$F:$F,"MDO Terceirizada - Eventos")</f>
        <v/>
      </c>
      <c r="AI58" s="232" t="n">
        <v>-1600</v>
      </c>
      <c r="AJ58" s="27" t="n">
        <v>-1600</v>
      </c>
      <c r="AK58" s="28">
        <f>SUMIFS(Aut_BlueMe_Sem_Pedido!$J:$J,Aut_BlueMe_Sem_Pedido!$H:$H,$A58,Aut_BlueMe_Sem_Pedido!$Q:$Q,DRE!AI$4)+SUMIFS(Aut_BlueMe_Sem_Pedido!$J:$J,Aut_BlueMe_Sem_Pedido!$H:$H,"MDO PJ Fixo",Aut_BlueMe_Sem_Pedido!$Q:$Q,DRE!AI$4,Aut_BlueMe_Sem_Pedido!$N:$N,$A58)+SUMIFS(Aut_Ajustes_Manuais!$G:$G,Aut_Ajustes_Manuais!$I:$I,DRE!AI$4,Aut_Ajustes_Manuais!$F:$F,"MDO Terceirizada - Eventos")</f>
        <v/>
      </c>
      <c r="AL58" s="232" t="n">
        <v>-1600</v>
      </c>
      <c r="AM58" s="27" t="n">
        <v>-1600</v>
      </c>
      <c r="AN58" s="28">
        <f>SUMIFS(Aut_BlueMe_Sem_Pedido!$J:$J,Aut_BlueMe_Sem_Pedido!$H:$H,$A58,Aut_BlueMe_Sem_Pedido!$Q:$Q,DRE!AL$4)+SUMIFS(Aut_BlueMe_Sem_Pedido!$J:$J,Aut_BlueMe_Sem_Pedido!$H:$H,"MDO PJ Fixo",Aut_BlueMe_Sem_Pedido!$Q:$Q,DRE!AL$4,Aut_BlueMe_Sem_Pedido!$N:$N,$A58)+SUMIFS(Aut_Ajustes_Manuais!$G:$G,Aut_Ajustes_Manuais!$I:$I,DRE!AL$4,Aut_Ajustes_Manuais!$F:$F,"MDO Terceirizada - Eventos")</f>
        <v/>
      </c>
      <c r="AO58" s="232" t="n">
        <v>-1600</v>
      </c>
      <c r="AP58" s="27" t="n">
        <v>-1600</v>
      </c>
      <c r="AQ58" s="28">
        <f>SUMIFS(Aut_BlueMe_Sem_Pedido!$J:$J,Aut_BlueMe_Sem_Pedido!$H:$H,$A58,Aut_BlueMe_Sem_Pedido!$Q:$Q,DRE!AO$4)+SUMIFS(Aut_BlueMe_Sem_Pedido!$J:$J,Aut_BlueMe_Sem_Pedido!$H:$H,"MDO PJ Fixo",Aut_BlueMe_Sem_Pedido!$Q:$Q,DRE!AO$4,Aut_BlueMe_Sem_Pedido!$N:$N,$A58)+SUMIFS(Aut_Ajustes_Manuais!$G:$G,Aut_Ajustes_Manuais!$I:$I,DRE!AO$4,Aut_Ajustes_Manuais!$F:$F,"MDO Terceirizada - Eventos")</f>
        <v/>
      </c>
      <c r="AR58" s="232">
        <f>SUMIFS($H58:$AO58,$H$5:$AO$5,"&lt;"&amp;MONTH(TODAY()),$H$6:$AO$6,"REAL 25")</f>
        <v/>
      </c>
      <c r="AS58" s="27">
        <f>SUM(I58,L58,O58,R58,U58)</f>
        <v/>
      </c>
      <c r="AT58" s="28">
        <f>SUMIFS($J58:$AQ58,$J$5:$AQ$5,"&lt;"&amp;MONTH(TODAY()),$J$6:$AQ$6,"REAL 26")</f>
        <v/>
      </c>
      <c r="AU58" s="232">
        <f>SUM(H58,K58,N58,Q58,T58,W58,Z58,AC58,AF58,AI58,AL58,AO58)</f>
        <v/>
      </c>
      <c r="AV58" s="27">
        <f>SUM(I58,L58,O58,R58,U58,X58,AA58,AD58,AG58,AJ58,AM58,AP58)</f>
        <v/>
      </c>
      <c r="AW58" s="28">
        <f>SUM(J58,M58,P58,S58,V58,Y58,AB58,AE58,AH58,AK58,AN58,AQ58)</f>
        <v/>
      </c>
      <c r="AX58" s="232">
        <f>SUM(H58,K58,N58)</f>
        <v/>
      </c>
      <c r="AY58" s="27">
        <f>SUM(I58,L58,O58)</f>
        <v/>
      </c>
      <c r="AZ58" s="28">
        <f>SUM(J58,M58,P58)</f>
        <v/>
      </c>
      <c r="BA58" s="232">
        <f>SUM(Q58,T58,W58)</f>
        <v/>
      </c>
      <c r="BB58" s="27">
        <f>SUM(R58,U58,X58)</f>
        <v/>
      </c>
      <c r="BC58" s="28">
        <f>SUM(S58,V58,Y58)</f>
        <v/>
      </c>
      <c r="BD58" s="232">
        <f>SUM(Z58,AC58,AF58)</f>
        <v/>
      </c>
      <c r="BE58" s="27">
        <f>SUM(AA58,AD58,AG58)</f>
        <v/>
      </c>
      <c r="BF58" s="28">
        <f>SUM(AB58,AE58,AH58)</f>
        <v/>
      </c>
      <c r="BG58" s="232">
        <f>SUM(AI58,AL58,AO58)</f>
        <v/>
      </c>
      <c r="BH58" s="27">
        <f>SUM(AJ58,AM58,AP58)</f>
        <v/>
      </c>
      <c r="BI58" s="28">
        <f>SUM(AK58,AN58,AQ58)</f>
        <v/>
      </c>
      <c r="BK58" s="451">
        <f>SUM(I58,L58,O58,R58,U58,X58,AA58,AD58,AG58,AJ58,AM58,AP58)</f>
        <v/>
      </c>
      <c r="BL58" s="451">
        <f>BK58-AV58</f>
        <v/>
      </c>
      <c r="BM58" s="451">
        <f>SUM(J58,M58,P58,S58,V58)</f>
        <v/>
      </c>
      <c r="BN58" s="451">
        <f>BM58-AT58</f>
        <v/>
      </c>
    </row>
    <row r="59" hidden="1" outlineLevel="1" customFormat="1" s="474">
      <c r="A59" s="22" t="inlineStr">
        <is>
          <t>Comissões de Vendas - Eventos</t>
        </is>
      </c>
      <c r="B59" s="2" t="n"/>
      <c r="C59" s="24" t="n"/>
      <c r="D59" s="68" t="inlineStr">
        <is>
          <t>% sobre o Faturamento de Eventos</t>
        </is>
      </c>
      <c r="E59" s="78" t="n">
        <v>-0.02</v>
      </c>
      <c r="F59" s="40" t="n"/>
      <c r="G59" s="110" t="n"/>
      <c r="H59" s="232" t="n">
        <v>-5205</v>
      </c>
      <c r="I59" s="79" t="n">
        <v>-1000</v>
      </c>
      <c r="J59" s="80">
        <f>SUMIFS(Aut_BlueMe_Sem_Pedido!$J:$J,Aut_BlueMe_Sem_Pedido!$Q:$Q,DRE!H$4,Aut_BlueMe_Sem_Pedido!$H:$H,DRE!$A59)+SUMIFS(Aut_Ajustes_Manuais!$G:$G,Aut_Ajustes_Manuais!$I:$I,DRE!H$4,Aut_Ajustes_Manuais!$F:$F,"Comissões de Vendas - Eventos")</f>
        <v/>
      </c>
      <c r="K59" s="245" t="n">
        <v>0</v>
      </c>
      <c r="L59" s="79" t="n">
        <v>-1000</v>
      </c>
      <c r="M59" s="80">
        <f>SUMIFS(Aut_BlueMe_Sem_Pedido!$J:$J,Aut_BlueMe_Sem_Pedido!$Q:$Q,DRE!K$4,Aut_BlueMe_Sem_Pedido!$H:$H,DRE!$A59)+SUMIFS(Aut_Ajustes_Manuais!$G:$G,Aut_Ajustes_Manuais!$I:$I,DRE!K$4,Aut_Ajustes_Manuais!$F:$F,"Comissões de Vendas - Eventos")</f>
        <v/>
      </c>
      <c r="N59" s="245" t="n">
        <v>0</v>
      </c>
      <c r="O59" s="79" t="n">
        <v>-1000</v>
      </c>
      <c r="P59" s="80">
        <f>SUMIFS(Aut_BlueMe_Sem_Pedido!$J:$J,Aut_BlueMe_Sem_Pedido!$Q:$Q,DRE!N$4,Aut_BlueMe_Sem_Pedido!$H:$H,DRE!$A59)+SUMIFS(Aut_Ajustes_Manuais!$G:$G,Aut_Ajustes_Manuais!$I:$I,DRE!N$4,Aut_Ajustes_Manuais!$F:$F,"Comissões de Vendas - Eventos")</f>
        <v/>
      </c>
      <c r="Q59" s="232" t="n">
        <v>0</v>
      </c>
      <c r="R59" s="79" t="n">
        <v>-885</v>
      </c>
      <c r="S59" s="80">
        <f>SUMIFS(Aut_BlueMe_Sem_Pedido!$J:$J,Aut_BlueMe_Sem_Pedido!$Q:$Q,DRE!Q$4,Aut_BlueMe_Sem_Pedido!$H:$H,DRE!$A59)+SUMIFS(Aut_Ajustes_Manuais!$G:$G,Aut_Ajustes_Manuais!$I:$I,DRE!Q$4,Aut_Ajustes_Manuais!$F:$F,"Comissões de Vendas - Eventos")</f>
        <v/>
      </c>
      <c r="T59" s="232" t="n">
        <v>-57.05</v>
      </c>
      <c r="U59" s="79" t="n">
        <v>-1020.6</v>
      </c>
      <c r="V59" s="27">
        <f>SUMIFS(Aut_BlueMe_Sem_Pedido!$J:$J,Aut_BlueMe_Sem_Pedido!$Q:$Q,DRE!T$4,Aut_BlueMe_Sem_Pedido!$H:$H,DRE!$A59)+SUMIFS(Aut_Ajustes_Manuais!$G:$G,Aut_Ajustes_Manuais!$I:$I,DRE!T$4,Aut_Ajustes_Manuais!$F:$F,"Comissões de Vendas - Eventos")</f>
        <v/>
      </c>
      <c r="W59" s="232" t="n">
        <v>-140.05</v>
      </c>
      <c r="X59" s="79" t="n">
        <v>-1178.5</v>
      </c>
      <c r="Y59" s="80">
        <f>SUMIFS(Aut_BlueMe_Sem_Pedido!$J:$J,Aut_BlueMe_Sem_Pedido!$Q:$Q,DRE!W$4,Aut_BlueMe_Sem_Pedido!$H:$H,DRE!$A59)+SUMIFS(Aut_Ajustes_Manuais!$G:$G,Aut_Ajustes_Manuais!$I:$I,DRE!W$4,Aut_Ajustes_Manuais!$F:$F,"Comissões de Vendas - Eventos")</f>
        <v/>
      </c>
      <c r="Z59" s="232" t="n">
        <v>-119.13</v>
      </c>
      <c r="AA59" s="79" t="n">
        <v>-1218.5</v>
      </c>
      <c r="AB59" s="80">
        <f>SUMIFS(Aut_BlueMe_Sem_Pedido!$J:$J,Aut_BlueMe_Sem_Pedido!$Q:$Q,DRE!Z$4,Aut_BlueMe_Sem_Pedido!$H:$H,DRE!$A59)+SUMIFS(Aut_Ajustes_Manuais!$G:$G,Aut_Ajustes_Manuais!$I:$I,DRE!Z$4,Aut_Ajustes_Manuais!$F:$F,"Comissões de Vendas - Eventos")</f>
        <v/>
      </c>
      <c r="AC59" s="232" t="n">
        <v>-187.92</v>
      </c>
      <c r="AD59" s="79" t="n">
        <v>-1006.425</v>
      </c>
      <c r="AE59" s="80">
        <f>SUMIFS(Aut_BlueMe_Sem_Pedido!$J:$J,Aut_BlueMe_Sem_Pedido!$Q:$Q,DRE!AC$4,Aut_BlueMe_Sem_Pedido!$H:$H,DRE!$A59)+SUMIFS(Aut_Ajustes_Manuais!$G:$G,Aut_Ajustes_Manuais!$I:$I,DRE!AC$4,Aut_Ajustes_Manuais!$F:$F,"Comissões de Vendas - Eventos")</f>
        <v/>
      </c>
      <c r="AF59" s="232" t="n">
        <v>-3583.1</v>
      </c>
      <c r="AG59" s="79" t="n">
        <v>-3162.17</v>
      </c>
      <c r="AH59" s="80">
        <f>SUMIFS(Aut_BlueMe_Sem_Pedido!$J:$J,Aut_BlueMe_Sem_Pedido!$Q:$Q,DRE!AF$4,Aut_BlueMe_Sem_Pedido!$H:$H,DRE!$A59)+SUMIFS(Aut_Ajustes_Manuais!$G:$G,Aut_Ajustes_Manuais!$I:$I,DRE!AF$4,Aut_Ajustes_Manuais!$F:$F,"Comissões de Vendas - Eventos")</f>
        <v/>
      </c>
      <c r="AI59" s="232" t="n">
        <v>-1059.49</v>
      </c>
      <c r="AJ59" s="79" t="n">
        <v>-1089.29</v>
      </c>
      <c r="AK59" s="80">
        <f>SUMIFS(Aut_BlueMe_Sem_Pedido!$J:$J,Aut_BlueMe_Sem_Pedido!$Q:$Q,DRE!AI$4,Aut_BlueMe_Sem_Pedido!$H:$H,DRE!$A59)+SUMIFS(Aut_Ajustes_Manuais!$G:$G,Aut_Ajustes_Manuais!$I:$I,DRE!AI$4,Aut_Ajustes_Manuais!$F:$F,"Comissões de Vendas - Eventos")</f>
        <v/>
      </c>
      <c r="AL59" s="232" t="n">
        <v>-2444.44</v>
      </c>
      <c r="AM59" s="79" t="n">
        <v>-1810.49</v>
      </c>
      <c r="AN59" s="80">
        <f>SUMIFS(Aut_BlueMe_Sem_Pedido!$J:$J,Aut_BlueMe_Sem_Pedido!$Q:$Q,DRE!AL$4,Aut_BlueMe_Sem_Pedido!$H:$H,DRE!$A59)+SUMIFS(Aut_Ajustes_Manuais!$G:$G,Aut_Ajustes_Manuais!$I:$I,DRE!AL$4,Aut_Ajustes_Manuais!$F:$F,"Comissões de Vendas - Eventos")</f>
        <v/>
      </c>
      <c r="AO59" s="232" t="n">
        <v>-9630.030000000001</v>
      </c>
      <c r="AP59" s="79" t="n">
        <v>-2600</v>
      </c>
      <c r="AQ59" s="80">
        <f>SUMIFS(Aut_BlueMe_Sem_Pedido!$J:$J,Aut_BlueMe_Sem_Pedido!$Q:$Q,DRE!AO$4,Aut_BlueMe_Sem_Pedido!$H:$H,DRE!$A59)+SUMIFS(Aut_Ajustes_Manuais!$G:$G,Aut_Ajustes_Manuais!$I:$I,DRE!AO$4,Aut_Ajustes_Manuais!$F:$F,"Comissões de Vendas - Eventos")</f>
        <v/>
      </c>
      <c r="AR59" s="232">
        <f>SUMIFS($H59:$AO59,$H$5:$AO$5,"&lt;"&amp;MONTH(TODAY()),$H$6:$AO$6,"REAL 25")</f>
        <v/>
      </c>
      <c r="AS59" s="27">
        <f>SUM(I59,L59,O59,R59,U59)</f>
        <v/>
      </c>
      <c r="AT59" s="28">
        <f>SUMIFS($J59:$AQ59,$J$5:$AQ$5,"&lt;"&amp;MONTH(TODAY()),$J$6:$AQ$6,"REAL 26")</f>
        <v/>
      </c>
      <c r="AU59" s="232">
        <f>SUM(H59,K59,N59,Q59,T59,W59,Z59,AC59,AF59,AI59,AL59,AO59)</f>
        <v/>
      </c>
      <c r="AV59" s="79">
        <f>SUM(I59,L59,O59,R59,U59,X59,AA59,AD59,AG59,AJ59,AM59,AP59)</f>
        <v/>
      </c>
      <c r="AW59" s="80">
        <f>SUM(J59,M59,P59,S59,V59,Y59,AB59,AE59,AH59,AK59,AN59,AQ59)</f>
        <v/>
      </c>
      <c r="AX59" s="232">
        <f>SUM(H59,K59,N59)</f>
        <v/>
      </c>
      <c r="AY59" s="79">
        <f>SUM(I59,L59,O59)</f>
        <v/>
      </c>
      <c r="AZ59" s="80">
        <f>SUM(J59,M59,P59)</f>
        <v/>
      </c>
      <c r="BA59" s="232">
        <f>SUM(Q59,T59,W59)</f>
        <v/>
      </c>
      <c r="BB59" s="79">
        <f>SUM(R59,U59,X59)</f>
        <v/>
      </c>
      <c r="BC59" s="80">
        <f>SUM(S59,V59,Y59)</f>
        <v/>
      </c>
      <c r="BD59" s="232">
        <f>SUM(Z59,AC59,AF59)</f>
        <v/>
      </c>
      <c r="BE59" s="79">
        <f>SUM(AA59,AD59,AG59)</f>
        <v/>
      </c>
      <c r="BF59" s="80">
        <f>SUM(AB59,AE59,AH59)</f>
        <v/>
      </c>
      <c r="BG59" s="232">
        <f>SUM(AI59,AL59,AO59)</f>
        <v/>
      </c>
      <c r="BH59" s="79">
        <f>SUM(AJ59,AM59,AP59)</f>
        <v/>
      </c>
      <c r="BI59" s="80">
        <f>SUM(AK59,AN59,AQ59)</f>
        <v/>
      </c>
      <c r="BK59" s="451">
        <f>SUM(I59,L59,O59,R59,U59,X59,AA59,AD59,AG59,AJ59,AM59,AP59)</f>
        <v/>
      </c>
      <c r="BL59" s="451">
        <f>BK59-AV59</f>
        <v/>
      </c>
      <c r="BM59" s="451">
        <f>SUM(J59,M59,P59,S59,V59)</f>
        <v/>
      </c>
      <c r="BN59" s="451">
        <f>BM59-AT59</f>
        <v/>
      </c>
    </row>
    <row r="60" hidden="1" outlineLevel="1" ht="18" customHeight="1">
      <c r="A60" s="71" t="inlineStr">
        <is>
          <t>Serviços de Terceiros - Eventos</t>
        </is>
      </c>
      <c r="C60" s="24" t="n"/>
      <c r="D60" s="68" t="n"/>
      <c r="E60" s="78" t="n"/>
      <c r="F60" s="40" t="n"/>
      <c r="H60" s="243" t="n">
        <v>0</v>
      </c>
      <c r="I60" s="72" t="n">
        <v>-1050</v>
      </c>
      <c r="J60" s="74">
        <f>SUM(J61:J64)+SUMIFS(Aut_Ajustes_Manuais!$G:$G,Aut_Ajustes_Manuais!$I:$I,DRE!H$4,Aut_Ajustes_Manuais!$F:$F,"Serviços de Terceiros - Eventos")</f>
        <v/>
      </c>
      <c r="K60" s="243" t="n">
        <v>0</v>
      </c>
      <c r="L60" s="72" t="n">
        <v>-1050</v>
      </c>
      <c r="M60" s="74">
        <f>SUM(M61:M64)+SUMIFS(Aut_Ajustes_Manuais!$G:$G,Aut_Ajustes_Manuais!$I:$I,DRE!K$4,Aut_Ajustes_Manuais!$F:$F,"Serviços de Terceiros - Eventos")</f>
        <v/>
      </c>
      <c r="N60" s="243" t="n">
        <v>0</v>
      </c>
      <c r="O60" s="72" t="n">
        <v>-1050</v>
      </c>
      <c r="P60" s="74">
        <f>SUM(P61:P64)+SUMIFS(Aut_Ajustes_Manuais!$G:$G,Aut_Ajustes_Manuais!$I:$I,DRE!N$4,Aut_Ajustes_Manuais!$F:$F,"Serviços de Terceiros - Eventos")</f>
        <v/>
      </c>
      <c r="Q60" s="243" t="n">
        <v>0</v>
      </c>
      <c r="R60" s="72" t="n">
        <v>-929.25</v>
      </c>
      <c r="S60" s="74">
        <f>SUM(S61:S64)+SUMIFS(Aut_Ajustes_Manuais!$G:$G,Aut_Ajustes_Manuais!$I:$I,DRE!Q$4,Aut_Ajustes_Manuais!$F:$F,"Serviços de Terceiros - Eventos")</f>
        <v/>
      </c>
      <c r="T60" s="243" t="n">
        <v>0</v>
      </c>
      <c r="U60" s="72" t="n">
        <v>-1071.63</v>
      </c>
      <c r="V60" s="74">
        <f>SUM(V61:V64)+SUMIFS(Aut_Ajustes_Manuais!$G:$G,Aut_Ajustes_Manuais!$I:$I,DRE!T$4,Aut_Ajustes_Manuais!$F:$F,"Serviços de Terceiros - Eventos")</f>
        <v/>
      </c>
      <c r="W60" s="243" t="n">
        <v>0</v>
      </c>
      <c r="X60" s="72" t="n">
        <v>-1237.425</v>
      </c>
      <c r="Y60" s="74">
        <f>SUM(Y61:Y64)+SUMIFS(Aut_Ajustes_Manuais!$G:$G,Aut_Ajustes_Manuais!$I:$I,DRE!W$4,Aut_Ajustes_Manuais!$F:$F,"Serviços de Terceiros - Eventos")</f>
        <v/>
      </c>
      <c r="Z60" s="243" t="n">
        <v>0</v>
      </c>
      <c r="AA60" s="72" t="n">
        <v>-1279.425</v>
      </c>
      <c r="AB60" s="74">
        <f>SUM(AB61:AB64)+SUMIFS(Aut_Ajustes_Manuais!$G:$G,Aut_Ajustes_Manuais!$I:$I,DRE!Z$4,Aut_Ajustes_Manuais!$F:$F,"Serviços de Terceiros - Eventos")</f>
        <v/>
      </c>
      <c r="AC60" s="243" t="n">
        <v>0</v>
      </c>
      <c r="AD60" s="72" t="n">
        <v>-1056.74625</v>
      </c>
      <c r="AE60" s="74">
        <f>SUM(AE61:AE64)+SUMIFS(Aut_Ajustes_Manuais!$G:$G,Aut_Ajustes_Manuais!$I:$I,DRE!AC$4,Aut_Ajustes_Manuais!$F:$F,"Serviços de Terceiros - Eventos")</f>
        <v/>
      </c>
      <c r="AF60" s="243" t="n">
        <v>0</v>
      </c>
      <c r="AG60" s="72" t="n">
        <v>-3320.2785</v>
      </c>
      <c r="AH60" s="74">
        <f>SUM(AH61:AH64)+SUMIFS(Aut_Ajustes_Manuais!$G:$G,Aut_Ajustes_Manuais!$I:$I,DRE!AF$4,Aut_Ajustes_Manuais!$F:$F,"Serviços de Terceiros - Eventos")</f>
        <v/>
      </c>
      <c r="AI60" s="243" t="n">
        <v>0</v>
      </c>
      <c r="AJ60" s="72" t="n">
        <v>-1143.7545</v>
      </c>
      <c r="AK60" s="74">
        <f>SUM(AK61:AK64)+SUMIFS(Aut_Ajustes_Manuais!$G:$G,Aut_Ajustes_Manuais!$I:$I,DRE!AI$4,Aut_Ajustes_Manuais!$F:$F,"Serviços de Terceiros - Eventos")</f>
        <v/>
      </c>
      <c r="AL60" s="243" t="n">
        <v>-1600</v>
      </c>
      <c r="AM60" s="72" t="n">
        <v>-1901.0145</v>
      </c>
      <c r="AN60" s="74">
        <f>SUM(AN61:AN64)+SUMIFS(Aut_Ajustes_Manuais!$G:$G,Aut_Ajustes_Manuais!$I:$I,DRE!AL$4,Aut_Ajustes_Manuais!$F:$F,"Serviços de Terceiros - Eventos")</f>
        <v/>
      </c>
      <c r="AO60" s="243" t="n">
        <v>-1613.99</v>
      </c>
      <c r="AP60" s="72" t="n">
        <v>-2730</v>
      </c>
      <c r="AQ60" s="74">
        <f>SUM(AQ61:AQ64)+SUMIFS(Aut_Ajustes_Manuais!$G:$G,Aut_Ajustes_Manuais!$I:$I,DRE!AO$4,Aut_Ajustes_Manuais!$F:$F,"Serviços de Terceiros - Eventos")</f>
        <v/>
      </c>
      <c r="AR60" s="232">
        <f>SUMIFS($H60:$AO60,$H$5:$AO$5,"&lt;"&amp;MONTH(TODAY()),$H$6:$AO$6,"REAL 25")</f>
        <v/>
      </c>
      <c r="AS60" s="27">
        <f>SUM(I60,L60,O60,R60,U60)</f>
        <v/>
      </c>
      <c r="AT60" s="74">
        <f>SUMIFS($J60:$AQ60,$J$5:$AQ$5,"&lt;"&amp;MONTH(TODAY()),$J$6:$AQ$6,"REAL 26")</f>
        <v/>
      </c>
      <c r="AU60" s="243">
        <f>SUM(AU61:AU64)</f>
        <v/>
      </c>
      <c r="AV60" s="72">
        <f>SUM(AV61:AV64)</f>
        <v/>
      </c>
      <c r="AW60" s="74">
        <f>SUM(AW61:AW64)</f>
        <v/>
      </c>
      <c r="AX60" s="243">
        <f>SUM(AX61:AX64)</f>
        <v/>
      </c>
      <c r="AY60" s="72">
        <f>SUM(AY61:AY64)</f>
        <v/>
      </c>
      <c r="AZ60" s="74">
        <f>SUM(AZ61:AZ64)</f>
        <v/>
      </c>
      <c r="BA60" s="243">
        <f>SUM(BA61:BA64)</f>
        <v/>
      </c>
      <c r="BB60" s="72">
        <f>SUM(BB61:BB64)</f>
        <v/>
      </c>
      <c r="BC60" s="74">
        <f>SUM(BC61:BC64)</f>
        <v/>
      </c>
      <c r="BD60" s="243">
        <f>SUM(BD61:BD64)</f>
        <v/>
      </c>
      <c r="BE60" s="72">
        <f>SUM(BE61:BE64)</f>
        <v/>
      </c>
      <c r="BF60" s="74">
        <f>SUM(BF61:BF64)</f>
        <v/>
      </c>
      <c r="BG60" s="243">
        <f>SUM(BG61:BG64)</f>
        <v/>
      </c>
      <c r="BH60" s="72">
        <f>SUM(BH61:BH64)</f>
        <v/>
      </c>
      <c r="BI60" s="74">
        <f>SUM(BI61:BI64)</f>
        <v/>
      </c>
      <c r="BK60" s="451">
        <f>SUM(I60,L60,O60,R60,U60,X60,AA60,AD60,AG60,AJ60,AM60,AP60)</f>
        <v/>
      </c>
      <c r="BL60" s="451">
        <f>BK60-AV60</f>
        <v/>
      </c>
      <c r="BM60" s="451">
        <f>SUM(J60,M60,P60,S60,V60)</f>
        <v/>
      </c>
      <c r="BN60" s="451">
        <f>BM60-AT60</f>
        <v/>
      </c>
    </row>
    <row r="61" hidden="1" outlineLevel="1" customFormat="1" s="474">
      <c r="A61" s="22" t="inlineStr">
        <is>
          <t>Serviços Terceirizados - Eventos</t>
        </is>
      </c>
      <c r="B61" s="2" t="n"/>
      <c r="C61" s="24" t="inlineStr">
        <is>
          <t xml:space="preserve">Estaff / Limpeza </t>
        </is>
      </c>
      <c r="D61" s="68" t="inlineStr">
        <is>
          <t>% sobre o Faturamento de Eventos</t>
        </is>
      </c>
      <c r="E61" s="78" t="n">
        <v>-0.02</v>
      </c>
      <c r="F61" s="40" t="n"/>
      <c r="G61" s="110" t="n"/>
      <c r="H61" s="232" t="n">
        <v>0</v>
      </c>
      <c r="I61" s="79" t="n">
        <v>-800</v>
      </c>
      <c r="J61" s="80">
        <f>SUMIFS(Aut_BlueMe_Sem_Pedido!$J:$J,Aut_BlueMe_Sem_Pedido!$Q:$Q,DRE!H$4,Aut_BlueMe_Sem_Pedido!$H:$H,DRE!$A61)+SUMIFS(Aut_Ajustes_Manuais!$G:$G,Aut_Ajustes_Manuais!$I:$I,DRE!H$4,Aut_Ajustes_Manuais!$F:$F,"Serviços Terceirizados - Eventos")</f>
        <v/>
      </c>
      <c r="K61" s="245" t="n">
        <v>0</v>
      </c>
      <c r="L61" s="79" t="n">
        <v>-800</v>
      </c>
      <c r="M61" s="80">
        <f>SUMIFS(Aut_BlueMe_Sem_Pedido!$J:$J,Aut_BlueMe_Sem_Pedido!$Q:$Q,DRE!K$4,Aut_BlueMe_Sem_Pedido!$H:$H,DRE!$A61)+SUMIFS(Aut_Ajustes_Manuais!$G:$G,Aut_Ajustes_Manuais!$I:$I,DRE!K$4,Aut_Ajustes_Manuais!$F:$F,"Serviços Terceirizados - Eventos")</f>
        <v/>
      </c>
      <c r="N61" s="245" t="n">
        <v>0</v>
      </c>
      <c r="O61" s="79" t="n">
        <v>-800</v>
      </c>
      <c r="P61" s="80">
        <f>SUMIFS(Aut_BlueMe_Sem_Pedido!$J:$J,Aut_BlueMe_Sem_Pedido!$Q:$Q,DRE!N$4,Aut_BlueMe_Sem_Pedido!$H:$H,DRE!$A61)+SUMIFS(Aut_Ajustes_Manuais!$G:$G,Aut_Ajustes_Manuais!$I:$I,DRE!N$4,Aut_Ajustes_Manuais!$F:$F,"Serviços Terceirizados - Eventos")</f>
        <v/>
      </c>
      <c r="Q61" s="232" t="n">
        <v>0</v>
      </c>
      <c r="R61" s="79" t="n">
        <v>-708</v>
      </c>
      <c r="S61" s="80">
        <f>SUMIFS(Aut_BlueMe_Sem_Pedido!$J:$J,Aut_BlueMe_Sem_Pedido!$Q:$Q,DRE!Q$4,Aut_BlueMe_Sem_Pedido!$H:$H,DRE!$A61)+SUMIFS(Aut_Ajustes_Manuais!$G:$G,Aut_Ajustes_Manuais!$I:$I,DRE!Q$4,Aut_Ajustes_Manuais!$F:$F,"Serviços Terceirizados - Eventos")</f>
        <v/>
      </c>
      <c r="T61" s="232" t="n">
        <v>0</v>
      </c>
      <c r="U61" s="79" t="n">
        <v>-816.48</v>
      </c>
      <c r="V61" s="80">
        <f>SUMIFS(Aut_BlueMe_Sem_Pedido!$J:$J,Aut_BlueMe_Sem_Pedido!$Q:$Q,DRE!T$4,Aut_BlueMe_Sem_Pedido!$H:$H,DRE!$A61)+SUMIFS(Aut_Ajustes_Manuais!$G:$G,Aut_Ajustes_Manuais!$I:$I,DRE!T$4,Aut_Ajustes_Manuais!$F:$F,"Serviços Terceirizados - Eventos")</f>
        <v/>
      </c>
      <c r="W61" s="232" t="n">
        <v>0</v>
      </c>
      <c r="X61" s="79" t="n">
        <v>-942.8000000000001</v>
      </c>
      <c r="Y61" s="80">
        <f>SUMIFS(Aut_BlueMe_Sem_Pedido!$J:$J,Aut_BlueMe_Sem_Pedido!$Q:$Q,DRE!W$4,Aut_BlueMe_Sem_Pedido!$H:$H,DRE!$A61)+SUMIFS(Aut_Ajustes_Manuais!$G:$G,Aut_Ajustes_Manuais!$I:$I,DRE!W$4,Aut_Ajustes_Manuais!$F:$F,"Serviços Terceirizados - Eventos")</f>
        <v/>
      </c>
      <c r="Z61" s="232" t="n">
        <v>0</v>
      </c>
      <c r="AA61" s="79" t="n">
        <v>-974.8000000000001</v>
      </c>
      <c r="AB61" s="80">
        <f>SUMIFS(Aut_BlueMe_Sem_Pedido!$J:$J,Aut_BlueMe_Sem_Pedido!$Q:$Q,DRE!Z$4,Aut_BlueMe_Sem_Pedido!$H:$H,DRE!$A61)+SUMIFS(Aut_Ajustes_Manuais!$G:$G,Aut_Ajustes_Manuais!$I:$I,DRE!Z$4,Aut_Ajustes_Manuais!$F:$F,"Serviços Terceirizados - Eventos")</f>
        <v/>
      </c>
      <c r="AC61" s="232" t="n">
        <v>0</v>
      </c>
      <c r="AD61" s="79" t="n">
        <v>-805.14</v>
      </c>
      <c r="AE61" s="80">
        <f>SUMIFS(Aut_BlueMe_Sem_Pedido!$J:$J,Aut_BlueMe_Sem_Pedido!$Q:$Q,DRE!AC$4,Aut_BlueMe_Sem_Pedido!$H:$H,DRE!$A61)+SUMIFS(Aut_Ajustes_Manuais!$G:$G,Aut_Ajustes_Manuais!$I:$I,DRE!AC$4,Aut_Ajustes_Manuais!$F:$F,"Serviços Terceirizados - Eventos")</f>
        <v/>
      </c>
      <c r="AF61" s="232" t="n">
        <v>0</v>
      </c>
      <c r="AG61" s="79" t="n">
        <v>-2529.736</v>
      </c>
      <c r="AH61" s="80">
        <f>SUMIFS(Aut_BlueMe_Sem_Pedido!$J:$J,Aut_BlueMe_Sem_Pedido!$Q:$Q,DRE!AF$4,Aut_BlueMe_Sem_Pedido!$H:$H,DRE!$A61)+SUMIFS(Aut_Ajustes_Manuais!$G:$G,Aut_Ajustes_Manuais!$I:$I,DRE!AF$4,Aut_Ajustes_Manuais!$F:$F,"Serviços Terceirizados - Eventos")</f>
        <v/>
      </c>
      <c r="AI61" s="232" t="n">
        <v>0</v>
      </c>
      <c r="AJ61" s="79" t="n">
        <v>-871.432</v>
      </c>
      <c r="AK61" s="80">
        <f>SUMIFS(Aut_BlueMe_Sem_Pedido!$J:$J,Aut_BlueMe_Sem_Pedido!$Q:$Q,DRE!AI$4,Aut_BlueMe_Sem_Pedido!$H:$H,DRE!$A61)+SUMIFS(Aut_Ajustes_Manuais!$G:$G,Aut_Ajustes_Manuais!$I:$I,DRE!AI$4,Aut_Ajustes_Manuais!$F:$F,"Serviços Terceirizados - Eventos")</f>
        <v/>
      </c>
      <c r="AL61" s="232" t="n">
        <v>-1600</v>
      </c>
      <c r="AM61" s="79" t="n">
        <v>-1448.392</v>
      </c>
      <c r="AN61" s="80">
        <f>SUMIFS(Aut_BlueMe_Sem_Pedido!$J:$J,Aut_BlueMe_Sem_Pedido!$Q:$Q,DRE!AL$4,Aut_BlueMe_Sem_Pedido!$H:$H,DRE!$A61)+SUMIFS(Aut_Ajustes_Manuais!$G:$G,Aut_Ajustes_Manuais!$I:$I,DRE!AL$4,Aut_Ajustes_Manuais!$F:$F,"Serviços Terceirizados - Eventos")</f>
        <v/>
      </c>
      <c r="AO61" s="232" t="n">
        <v>-1600</v>
      </c>
      <c r="AP61" s="79" t="n">
        <v>-2080</v>
      </c>
      <c r="AQ61" s="80">
        <f>SUMIFS(Aut_BlueMe_Sem_Pedido!$J:$J,Aut_BlueMe_Sem_Pedido!$Q:$Q,DRE!AO$4,Aut_BlueMe_Sem_Pedido!$H:$H,DRE!$A61)+SUMIFS(Aut_Ajustes_Manuais!$G:$G,Aut_Ajustes_Manuais!$I:$I,DRE!AO$4,Aut_Ajustes_Manuais!$F:$F,"Serviços Terceirizados - Eventos")</f>
        <v/>
      </c>
      <c r="AR61" s="232">
        <f>SUMIFS($H61:$AO61,$H$5:$AO$5,"&lt;"&amp;MONTH(TODAY()),$H$6:$AO$6,"REAL 25")</f>
        <v/>
      </c>
      <c r="AS61" s="27">
        <f>SUM(I61,L61,O61,R61,U61)</f>
        <v/>
      </c>
      <c r="AT61" s="80">
        <f>SUMIFS($J61:$AQ61,$J$5:$AQ$5,"&lt;"&amp;MONTH(TODAY()),$J$6:$AQ$6,"REAL 26")</f>
        <v/>
      </c>
      <c r="AU61" s="232">
        <f>SUM(H61,K61,N61,Q61,T61,W61,Z61,AC61,AF61,AI61,AL61,AO61)</f>
        <v/>
      </c>
      <c r="AV61" s="79">
        <f>SUM(I61,L61,O61,R61,U61,X61,AA61,AD61,AG61,AJ61,AM61,AP61)</f>
        <v/>
      </c>
      <c r="AW61" s="80">
        <f>SUM(J61,M61,P61,S61,V61,Y61,AB61,AE61,AH61,AK61,AN61,AQ61)</f>
        <v/>
      </c>
      <c r="AX61" s="232">
        <f>SUM(H61,K61,N61)</f>
        <v/>
      </c>
      <c r="AY61" s="79">
        <f>SUM(I61,L61,O61)</f>
        <v/>
      </c>
      <c r="AZ61" s="80">
        <f>SUM(J61,M61,P61)</f>
        <v/>
      </c>
      <c r="BA61" s="232">
        <f>SUM(Q61,T61,W61)</f>
        <v/>
      </c>
      <c r="BB61" s="79">
        <f>SUM(R61,U61,X61)</f>
        <v/>
      </c>
      <c r="BC61" s="80">
        <f>SUM(S61,V61,Y61)</f>
        <v/>
      </c>
      <c r="BD61" s="232">
        <f>SUM(Z61,AC61,AF61)</f>
        <v/>
      </c>
      <c r="BE61" s="79">
        <f>SUM(AA61,AD61,AG61)</f>
        <v/>
      </c>
      <c r="BF61" s="80">
        <f>SUM(AB61,AE61,AH61)</f>
        <v/>
      </c>
      <c r="BG61" s="232">
        <f>SUM(AI61,AL61,AO61)</f>
        <v/>
      </c>
      <c r="BH61" s="79">
        <f>SUM(AJ61,AM61,AP61)</f>
        <v/>
      </c>
      <c r="BI61" s="80">
        <f>SUM(AK61,AN61,AQ61)</f>
        <v/>
      </c>
      <c r="BK61" s="451">
        <f>SUM(I61,L61,O61,R61,U61,X61,AA61,AD61,AG61,AJ61,AM61,AP61)</f>
        <v/>
      </c>
      <c r="BL61" s="451">
        <f>BK61-AV61</f>
        <v/>
      </c>
      <c r="BM61" s="451">
        <f>SUM(J61,M61,P61,S61,V61)</f>
        <v/>
      </c>
      <c r="BN61" s="451">
        <f>BM61-AT61</f>
        <v/>
      </c>
    </row>
    <row r="62" hidden="1" outlineLevel="1" customFormat="1" s="474">
      <c r="A62" s="22" t="inlineStr">
        <is>
          <t>Serviço de Segurança - Eventos</t>
        </is>
      </c>
      <c r="B62" s="2" t="n"/>
      <c r="C62" s="24" t="inlineStr">
        <is>
          <t>Estaff</t>
        </is>
      </c>
      <c r="D62" s="68" t="inlineStr">
        <is>
          <t>% sobre o Faturamento de Eventos</t>
        </is>
      </c>
      <c r="E62" s="78" t="n">
        <v>0</v>
      </c>
      <c r="F62" s="40" t="n"/>
      <c r="G62" s="110" t="n"/>
      <c r="H62" s="232" t="n">
        <v>0</v>
      </c>
      <c r="I62" s="79" t="n">
        <v>-250</v>
      </c>
      <c r="J62" s="80">
        <f>SUMIFS(Aut_BlueMe_Sem_Pedido!$J:$J,Aut_BlueMe_Sem_Pedido!$Q:$Q,DRE!H$4,Aut_BlueMe_Sem_Pedido!$H:$H,DRE!$A62)+SUMIFS(Aut_Ajustes_Manuais!$G:$G,Aut_Ajustes_Manuais!$I:$I,DRE!H$4,Aut_Ajustes_Manuais!$F:$F,"Serviço de Segurança - Eventos")</f>
        <v/>
      </c>
      <c r="K62" s="245" t="n">
        <v>0</v>
      </c>
      <c r="L62" s="79" t="n">
        <v>-250</v>
      </c>
      <c r="M62" s="80">
        <f>SUMIFS(Aut_BlueMe_Sem_Pedido!$J:$J,Aut_BlueMe_Sem_Pedido!$Q:$Q,DRE!K$4,Aut_BlueMe_Sem_Pedido!$H:$H,DRE!$A62)+SUMIFS(Aut_Ajustes_Manuais!$G:$G,Aut_Ajustes_Manuais!$I:$I,DRE!K$4,Aut_Ajustes_Manuais!$F:$F,"Serviço de Segurança - Eventos")</f>
        <v/>
      </c>
      <c r="N62" s="245" t="n">
        <v>0</v>
      </c>
      <c r="O62" s="79" t="n">
        <v>-250</v>
      </c>
      <c r="P62" s="80">
        <f>SUMIFS(Aut_BlueMe_Sem_Pedido!$J:$J,Aut_BlueMe_Sem_Pedido!$Q:$Q,DRE!N$4,Aut_BlueMe_Sem_Pedido!$H:$H,DRE!$A62)+SUMIFS(Aut_Ajustes_Manuais!$G:$G,Aut_Ajustes_Manuais!$I:$I,DRE!N$4,Aut_Ajustes_Manuais!$F:$F,"Serviço de Segurança - Eventos")</f>
        <v/>
      </c>
      <c r="Q62" s="232" t="n">
        <v>0</v>
      </c>
      <c r="R62" s="79" t="n">
        <v>-221.25</v>
      </c>
      <c r="S62" s="80">
        <f>SUMIFS(Aut_BlueMe_Sem_Pedido!$J:$J,Aut_BlueMe_Sem_Pedido!$Q:$Q,DRE!Q$4,Aut_BlueMe_Sem_Pedido!$H:$H,DRE!$A62)+SUMIFS(Aut_Ajustes_Manuais!$G:$G,Aut_Ajustes_Manuais!$I:$I,DRE!Q$4,Aut_Ajustes_Manuais!$F:$F,"Serviço de Segurança - Eventos")</f>
        <v/>
      </c>
      <c r="T62" s="232" t="n">
        <v>0</v>
      </c>
      <c r="U62" s="79" t="n">
        <v>-255.15</v>
      </c>
      <c r="V62" s="80">
        <f>SUMIFS(Aut_BlueMe_Sem_Pedido!$J:$J,Aut_BlueMe_Sem_Pedido!$Q:$Q,DRE!T$4,Aut_BlueMe_Sem_Pedido!$H:$H,DRE!$A62)+SUMIFS(Aut_Ajustes_Manuais!$G:$G,Aut_Ajustes_Manuais!$I:$I,DRE!T$4,Aut_Ajustes_Manuais!$F:$F,"Serviço de Segurança - Eventos")</f>
        <v/>
      </c>
      <c r="W62" s="232" t="n">
        <v>0</v>
      </c>
      <c r="X62" s="79" t="n">
        <v>-294.625</v>
      </c>
      <c r="Y62" s="80">
        <f>SUMIFS(Aut_BlueMe_Sem_Pedido!$J:$J,Aut_BlueMe_Sem_Pedido!$Q:$Q,DRE!W$4,Aut_BlueMe_Sem_Pedido!$H:$H,DRE!$A62)+SUMIFS(Aut_Ajustes_Manuais!$G:$G,Aut_Ajustes_Manuais!$I:$I,DRE!W$4,Aut_Ajustes_Manuais!$F:$F,"Serviço de Segurança - Eventos")</f>
        <v/>
      </c>
      <c r="Z62" s="232" t="n">
        <v>0</v>
      </c>
      <c r="AA62" s="79" t="n">
        <v>-304.625</v>
      </c>
      <c r="AB62" s="80">
        <f>SUMIFS(Aut_BlueMe_Sem_Pedido!$J:$J,Aut_BlueMe_Sem_Pedido!$Q:$Q,DRE!Z$4,Aut_BlueMe_Sem_Pedido!$H:$H,DRE!$A62)+SUMIFS(Aut_Ajustes_Manuais!$G:$G,Aut_Ajustes_Manuais!$I:$I,DRE!Z$4,Aut_Ajustes_Manuais!$F:$F,"Serviço de Segurança - Eventos")</f>
        <v/>
      </c>
      <c r="AC62" s="232" t="n">
        <v>0</v>
      </c>
      <c r="AD62" s="79" t="n">
        <v>-251.60625</v>
      </c>
      <c r="AE62" s="80">
        <f>SUMIFS(Aut_BlueMe_Sem_Pedido!$J:$J,Aut_BlueMe_Sem_Pedido!$Q:$Q,DRE!AC$4,Aut_BlueMe_Sem_Pedido!$H:$H,DRE!$A62)+SUMIFS(Aut_Ajustes_Manuais!$G:$G,Aut_Ajustes_Manuais!$I:$I,DRE!AC$4,Aut_Ajustes_Manuais!$F:$F,"Serviço de Segurança - Eventos")</f>
        <v/>
      </c>
      <c r="AF62" s="232" t="n">
        <v>0</v>
      </c>
      <c r="AG62" s="79" t="n">
        <v>-790.5425</v>
      </c>
      <c r="AH62" s="80">
        <f>SUMIFS(Aut_BlueMe_Sem_Pedido!$J:$J,Aut_BlueMe_Sem_Pedido!$Q:$Q,DRE!AF$4,Aut_BlueMe_Sem_Pedido!$H:$H,DRE!$A62)+SUMIFS(Aut_Ajustes_Manuais!$G:$G,Aut_Ajustes_Manuais!$I:$I,DRE!AF$4,Aut_Ajustes_Manuais!$F:$F,"Serviço de Segurança - Eventos")</f>
        <v/>
      </c>
      <c r="AI62" s="232" t="n">
        <v>0</v>
      </c>
      <c r="AJ62" s="79" t="n">
        <v>-272.3225</v>
      </c>
      <c r="AK62" s="80">
        <f>SUMIFS(Aut_BlueMe_Sem_Pedido!$J:$J,Aut_BlueMe_Sem_Pedido!$Q:$Q,DRE!AI$4,Aut_BlueMe_Sem_Pedido!$H:$H,DRE!$A62)+SUMIFS(Aut_Ajustes_Manuais!$G:$G,Aut_Ajustes_Manuais!$I:$I,DRE!AI$4,Aut_Ajustes_Manuais!$F:$F,"Serviço de Segurança - Eventos")</f>
        <v/>
      </c>
      <c r="AL62" s="232" t="n">
        <v>0</v>
      </c>
      <c r="AM62" s="79" t="n">
        <v>-452.6225</v>
      </c>
      <c r="AN62" s="80">
        <f>SUMIFS(Aut_BlueMe_Sem_Pedido!$J:$J,Aut_BlueMe_Sem_Pedido!$Q:$Q,DRE!AL$4,Aut_BlueMe_Sem_Pedido!$H:$H,DRE!$A62)+SUMIFS(Aut_Ajustes_Manuais!$G:$G,Aut_Ajustes_Manuais!$I:$I,DRE!AL$4,Aut_Ajustes_Manuais!$F:$F,"Serviço de Segurança - Eventos")</f>
        <v/>
      </c>
      <c r="AO62" s="232" t="n">
        <v>0</v>
      </c>
      <c r="AP62" s="79" t="n">
        <v>-650</v>
      </c>
      <c r="AQ62" s="80">
        <f>SUMIFS(Aut_BlueMe_Sem_Pedido!$J:$J,Aut_BlueMe_Sem_Pedido!$Q:$Q,DRE!AO$4,Aut_BlueMe_Sem_Pedido!$H:$H,DRE!$A62)+SUMIFS(Aut_Ajustes_Manuais!$G:$G,Aut_Ajustes_Manuais!$I:$I,DRE!AO$4,Aut_Ajustes_Manuais!$F:$F,"Serviço de Segurança - Eventos")</f>
        <v/>
      </c>
      <c r="AR62" s="232">
        <f>SUMIFS($H62:$AO62,$H$5:$AO$5,"&lt;"&amp;MONTH(TODAY()),$H$6:$AO$6,"REAL 25")</f>
        <v/>
      </c>
      <c r="AS62" s="27">
        <f>SUM(I62,L62,O62,R62,U62)</f>
        <v/>
      </c>
      <c r="AT62" s="80">
        <f>SUMIFS($J62:$AQ62,$J$5:$AQ$5,"&lt;"&amp;MONTH(TODAY()),$J$6:$AQ$6,"REAL 26")</f>
        <v/>
      </c>
      <c r="AU62" s="232">
        <f>SUM(H62,K62,N62,Q62,T62,W62,Z62,AC62,AF62,AI62,AL62,AO62)</f>
        <v/>
      </c>
      <c r="AV62" s="79">
        <f>SUM(I62,L62,O62,R62,U62,X62,AA62,AD62,AG62,AJ62,AM62,AP62)</f>
        <v/>
      </c>
      <c r="AW62" s="80">
        <f>SUM(J62,M62,P62,S62,V62,Y62,AB62,AE62,AH62,AK62,AN62,AQ62)</f>
        <v/>
      </c>
      <c r="AX62" s="232">
        <f>SUM(H62,K62,N62)</f>
        <v/>
      </c>
      <c r="AY62" s="79">
        <f>SUM(I62,L62,O62)</f>
        <v/>
      </c>
      <c r="AZ62" s="80">
        <f>SUM(J62,M62,P62)</f>
        <v/>
      </c>
      <c r="BA62" s="232">
        <f>SUM(Q62,T62,W62)</f>
        <v/>
      </c>
      <c r="BB62" s="79">
        <f>SUM(R62,U62,X62)</f>
        <v/>
      </c>
      <c r="BC62" s="80">
        <f>SUM(S62,V62,Y62)</f>
        <v/>
      </c>
      <c r="BD62" s="232">
        <f>SUM(Z62,AC62,AF62)</f>
        <v/>
      </c>
      <c r="BE62" s="79">
        <f>SUM(AA62,AD62,AG62)</f>
        <v/>
      </c>
      <c r="BF62" s="80">
        <f>SUM(AB62,AE62,AH62)</f>
        <v/>
      </c>
      <c r="BG62" s="232">
        <f>SUM(AI62,AL62,AO62)</f>
        <v/>
      </c>
      <c r="BH62" s="79">
        <f>SUM(AJ62,AM62,AP62)</f>
        <v/>
      </c>
      <c r="BI62" s="80">
        <f>SUM(AK62,AN62,AQ62)</f>
        <v/>
      </c>
      <c r="BK62" s="451">
        <f>SUM(I62,L62,O62,R62,U62,X62,AA62,AD62,AG62,AJ62,AM62,AP62)</f>
        <v/>
      </c>
      <c r="BL62" s="451">
        <f>BK62-AV62</f>
        <v/>
      </c>
      <c r="BM62" s="451">
        <f>SUM(J62,M62,P62,S62,V62)</f>
        <v/>
      </c>
      <c r="BN62" s="451">
        <f>BM62-AT62</f>
        <v/>
      </c>
    </row>
    <row r="63" hidden="1" outlineLevel="1" customFormat="1" s="474">
      <c r="A63" s="22" t="inlineStr">
        <is>
          <t>Artistas e Palestrantes - Eventos</t>
        </is>
      </c>
      <c r="B63" s="2" t="n"/>
      <c r="C63" s="24" t="inlineStr">
        <is>
          <t>Convidados</t>
        </is>
      </c>
      <c r="D63" s="68" t="inlineStr">
        <is>
          <t>% sobre o Faturamento de Eventos</t>
        </is>
      </c>
      <c r="E63" s="78" t="n"/>
      <c r="F63" s="40" t="n"/>
      <c r="G63" s="110" t="n"/>
      <c r="H63" s="232" t="n">
        <v>0</v>
      </c>
      <c r="I63" s="79" t="n">
        <v>0</v>
      </c>
      <c r="J63" s="80">
        <f>SUMIFS(Aut_BlueMe_Sem_Pedido!$J:$J,Aut_BlueMe_Sem_Pedido!$Q:$Q,DRE!H$4,Aut_BlueMe_Sem_Pedido!$H:$H,DRE!$A63)+SUMIFS(Aut_Ajustes_Manuais!$G:$G,Aut_Ajustes_Manuais!$I:$I,DRE!H$4,Aut_Ajustes_Manuais!$F:$F,"Artistas e Palestrantes - Eventos")</f>
        <v/>
      </c>
      <c r="K63" s="245" t="n">
        <v>0</v>
      </c>
      <c r="L63" s="79" t="n">
        <v>0</v>
      </c>
      <c r="M63" s="80">
        <f>SUMIFS(Aut_BlueMe_Sem_Pedido!$J:$J,Aut_BlueMe_Sem_Pedido!$Q:$Q,DRE!K$4,Aut_BlueMe_Sem_Pedido!$H:$H,DRE!$A63)+SUMIFS(Aut_Ajustes_Manuais!$G:$G,Aut_Ajustes_Manuais!$I:$I,DRE!K$4,Aut_Ajustes_Manuais!$F:$F,"Artistas e Palestrantes - Eventos")</f>
        <v/>
      </c>
      <c r="N63" s="245" t="n">
        <v>0</v>
      </c>
      <c r="O63" s="79" t="n">
        <v>0</v>
      </c>
      <c r="P63" s="80">
        <f>SUMIFS(Aut_BlueMe_Sem_Pedido!$J:$J,Aut_BlueMe_Sem_Pedido!$Q:$Q,DRE!N$4,Aut_BlueMe_Sem_Pedido!$H:$H,DRE!$A63)+SUMIFS(Aut_Ajustes_Manuais!$G:$G,Aut_Ajustes_Manuais!$I:$I,DRE!N$4,Aut_Ajustes_Manuais!$F:$F,"Artistas e Palestrantes - Eventos")</f>
        <v/>
      </c>
      <c r="Q63" s="232" t="n">
        <v>0</v>
      </c>
      <c r="R63" s="79" t="n">
        <v>0</v>
      </c>
      <c r="S63" s="80">
        <f>SUMIFS(Aut_BlueMe_Sem_Pedido!$J:$J,Aut_BlueMe_Sem_Pedido!$Q:$Q,DRE!Q$4,Aut_BlueMe_Sem_Pedido!$H:$H,DRE!$A63)+SUMIFS(Aut_Ajustes_Manuais!$G:$G,Aut_Ajustes_Manuais!$I:$I,DRE!Q$4,Aut_Ajustes_Manuais!$F:$F,"Artistas e Palestrantes - Eventos")</f>
        <v/>
      </c>
      <c r="T63" s="232" t="n">
        <v>0</v>
      </c>
      <c r="U63" s="79" t="n">
        <v>0</v>
      </c>
      <c r="V63" s="80">
        <f>SUMIFS(Aut_BlueMe_Sem_Pedido!$J:$J,Aut_BlueMe_Sem_Pedido!$Q:$Q,DRE!T$4,Aut_BlueMe_Sem_Pedido!$H:$H,DRE!$A63)+SUMIFS(Aut_Ajustes_Manuais!$G:$G,Aut_Ajustes_Manuais!$I:$I,DRE!T$4,Aut_Ajustes_Manuais!$F:$F,"Artistas e Palestrantes - Eventos")</f>
        <v/>
      </c>
      <c r="W63" s="232" t="n">
        <v>0</v>
      </c>
      <c r="X63" s="79" t="n">
        <v>0</v>
      </c>
      <c r="Y63" s="80">
        <f>SUMIFS(Aut_BlueMe_Sem_Pedido!$J:$J,Aut_BlueMe_Sem_Pedido!$Q:$Q,DRE!W$4,Aut_BlueMe_Sem_Pedido!$H:$H,DRE!$A63)+SUMIFS(Aut_Ajustes_Manuais!$G:$G,Aut_Ajustes_Manuais!$I:$I,DRE!W$4,Aut_Ajustes_Manuais!$F:$F,"Artistas e Palestrantes - Eventos")</f>
        <v/>
      </c>
      <c r="Z63" s="232" t="n">
        <v>0</v>
      </c>
      <c r="AA63" s="79" t="n">
        <v>0</v>
      </c>
      <c r="AB63" s="80">
        <f>SUMIFS(Aut_BlueMe_Sem_Pedido!$J:$J,Aut_BlueMe_Sem_Pedido!$Q:$Q,DRE!Z$4,Aut_BlueMe_Sem_Pedido!$H:$H,DRE!$A63)+SUMIFS(Aut_Ajustes_Manuais!$G:$G,Aut_Ajustes_Manuais!$I:$I,DRE!Z$4,Aut_Ajustes_Manuais!$F:$F,"Artistas e Palestrantes - Eventos")</f>
        <v/>
      </c>
      <c r="AC63" s="232" t="n">
        <v>0</v>
      </c>
      <c r="AD63" s="79" t="n">
        <v>0</v>
      </c>
      <c r="AE63" s="80">
        <f>SUMIFS(Aut_BlueMe_Sem_Pedido!$J:$J,Aut_BlueMe_Sem_Pedido!$Q:$Q,DRE!AC$4,Aut_BlueMe_Sem_Pedido!$H:$H,DRE!$A63)+SUMIFS(Aut_Ajustes_Manuais!$G:$G,Aut_Ajustes_Manuais!$I:$I,DRE!AC$4,Aut_Ajustes_Manuais!$F:$F,"Artistas e Palestrantes - Eventos")</f>
        <v/>
      </c>
      <c r="AF63" s="232" t="n">
        <v>0</v>
      </c>
      <c r="AG63" s="79" t="n">
        <v>0</v>
      </c>
      <c r="AH63" s="80">
        <f>SUMIFS(Aut_BlueMe_Sem_Pedido!$J:$J,Aut_BlueMe_Sem_Pedido!$Q:$Q,DRE!AF$4,Aut_BlueMe_Sem_Pedido!$H:$H,DRE!$A63)+SUMIFS(Aut_Ajustes_Manuais!$G:$G,Aut_Ajustes_Manuais!$I:$I,DRE!AF$4,Aut_Ajustes_Manuais!$F:$F,"Artistas e Palestrantes - Eventos")</f>
        <v/>
      </c>
      <c r="AI63" s="232" t="n">
        <v>0</v>
      </c>
      <c r="AJ63" s="79" t="n">
        <v>0</v>
      </c>
      <c r="AK63" s="80">
        <f>SUMIFS(Aut_BlueMe_Sem_Pedido!$J:$J,Aut_BlueMe_Sem_Pedido!$Q:$Q,DRE!AI$4,Aut_BlueMe_Sem_Pedido!$H:$H,DRE!$A63)+SUMIFS(Aut_Ajustes_Manuais!$G:$G,Aut_Ajustes_Manuais!$I:$I,DRE!AI$4,Aut_Ajustes_Manuais!$F:$F,"Artistas e Palestrantes - Eventos")</f>
        <v/>
      </c>
      <c r="AL63" s="232" t="n">
        <v>0</v>
      </c>
      <c r="AM63" s="79" t="n">
        <v>0</v>
      </c>
      <c r="AN63" s="80">
        <f>SUMIFS(Aut_BlueMe_Sem_Pedido!$J:$J,Aut_BlueMe_Sem_Pedido!$Q:$Q,DRE!AL$4,Aut_BlueMe_Sem_Pedido!$H:$H,DRE!$A63)+SUMIFS(Aut_Ajustes_Manuais!$G:$G,Aut_Ajustes_Manuais!$I:$I,DRE!AL$4,Aut_Ajustes_Manuais!$F:$F,"Artistas e Palestrantes - Eventos")</f>
        <v/>
      </c>
      <c r="AO63" s="232" t="n">
        <v>0</v>
      </c>
      <c r="AP63" s="79" t="n">
        <v>0</v>
      </c>
      <c r="AQ63" s="80">
        <f>SUMIFS(Aut_BlueMe_Sem_Pedido!$J:$J,Aut_BlueMe_Sem_Pedido!$Q:$Q,DRE!AO$4,Aut_BlueMe_Sem_Pedido!$H:$H,DRE!$A63)+SUMIFS(Aut_Ajustes_Manuais!$G:$G,Aut_Ajustes_Manuais!$I:$I,DRE!AO$4,Aut_Ajustes_Manuais!$F:$F,"Artistas e Palestrantes - Eventos")</f>
        <v/>
      </c>
      <c r="AR63" s="232">
        <f>SUMIFS($H63:$AO63,$H$5:$AO$5,"&lt;"&amp;MONTH(TODAY()),$H$6:$AO$6,"REAL 25")</f>
        <v/>
      </c>
      <c r="AS63" s="27">
        <f>SUM(I63,L63,O63,R63,U63)</f>
        <v/>
      </c>
      <c r="AT63" s="80">
        <f>SUMIFS($J63:$AQ63,$J$5:$AQ$5,"&lt;"&amp;MONTH(TODAY()),$J$6:$AQ$6,"REAL 26")</f>
        <v/>
      </c>
      <c r="AU63" s="232">
        <f>SUM(H63,K63,N63,Q63,T63,W63,Z63,AC63,AF63,AI63,AL63,AO63)</f>
        <v/>
      </c>
      <c r="AV63" s="79">
        <f>SUM(I63,L63,O63,R63,U63,X63,AA63,AD63,AG63,AJ63,AM63,AP63)</f>
        <v/>
      </c>
      <c r="AW63" s="80">
        <f>SUM(J63,M63,P63,S63,V63,Y63,AB63,AE63,AH63,AK63,AN63,AQ63)</f>
        <v/>
      </c>
      <c r="AX63" s="232">
        <f>SUM(H63,K63,N63)</f>
        <v/>
      </c>
      <c r="AY63" s="79">
        <f>SUM(I63,L63,O63)</f>
        <v/>
      </c>
      <c r="AZ63" s="80">
        <f>SUM(J63,M63,P63)</f>
        <v/>
      </c>
      <c r="BA63" s="232">
        <f>SUM(Q63,T63,W63)</f>
        <v/>
      </c>
      <c r="BB63" s="79">
        <f>SUM(R63,U63,X63)</f>
        <v/>
      </c>
      <c r="BC63" s="80">
        <f>SUM(S63,V63,Y63)</f>
        <v/>
      </c>
      <c r="BD63" s="232">
        <f>SUM(Z63,AC63,AF63)</f>
        <v/>
      </c>
      <c r="BE63" s="79">
        <f>SUM(AA63,AD63,AG63)</f>
        <v/>
      </c>
      <c r="BF63" s="80">
        <f>SUM(AB63,AE63,AH63)</f>
        <v/>
      </c>
      <c r="BG63" s="232">
        <f>SUM(AI63,AL63,AO63)</f>
        <v/>
      </c>
      <c r="BH63" s="79">
        <f>SUM(AJ63,AM63,AP63)</f>
        <v/>
      </c>
      <c r="BI63" s="80">
        <f>SUM(AK63,AN63,AQ63)</f>
        <v/>
      </c>
      <c r="BK63" s="451">
        <f>SUM(I63,L63,O63,R63,U63,X63,AA63,AD63,AG63,AJ63,AM63,AP63)</f>
        <v/>
      </c>
      <c r="BL63" s="451">
        <f>BK63-AV63</f>
        <v/>
      </c>
      <c r="BM63" s="451">
        <f>SUM(J63,M63,P63,S63,V63)</f>
        <v/>
      </c>
      <c r="BN63" s="451">
        <f>BM63-AT63</f>
        <v/>
      </c>
    </row>
    <row r="64" hidden="1" outlineLevel="1" customFormat="1" s="474">
      <c r="A64" s="22" t="inlineStr">
        <is>
          <t>Decoração - Eventos</t>
        </is>
      </c>
      <c r="B64" s="2" t="n"/>
      <c r="C64" s="24" t="n"/>
      <c r="D64" s="68" t="inlineStr">
        <is>
          <t>% sobre o Faturamento de Eventos</t>
        </is>
      </c>
      <c r="E64" s="44" t="n">
        <v>-0.003</v>
      </c>
      <c r="F64" s="40" t="n"/>
      <c r="G64" s="110" t="n"/>
      <c r="H64" s="232" t="n">
        <v>0</v>
      </c>
      <c r="I64" s="79" t="n">
        <v>0</v>
      </c>
      <c r="J64" s="80">
        <f>SUMIFS(Aut_BlueMe_Sem_Pedido!$J:$J,Aut_BlueMe_Sem_Pedido!$Q:$Q,DRE!H$4,Aut_BlueMe_Sem_Pedido!$H:$H,DRE!$A64)+SUMIFS(Aut_Ajustes_Manuais!$G:$G,Aut_Ajustes_Manuais!$I:$I,DRE!H$4,Aut_Ajustes_Manuais!$F:$F,"Decoração - Eventos")</f>
        <v/>
      </c>
      <c r="K64" s="245" t="n">
        <v>0</v>
      </c>
      <c r="L64" s="79" t="n">
        <v>0</v>
      </c>
      <c r="M64" s="80">
        <f>SUMIFS(Aut_BlueMe_Sem_Pedido!$J:$J,Aut_BlueMe_Sem_Pedido!$Q:$Q,DRE!K$4,Aut_BlueMe_Sem_Pedido!$H:$H,DRE!$A64)+SUMIFS(Aut_Ajustes_Manuais!$G:$G,Aut_Ajustes_Manuais!$I:$I,DRE!K$4,Aut_Ajustes_Manuais!$F:$F,"Decoração - Eventos")</f>
        <v/>
      </c>
      <c r="N64" s="245" t="n">
        <v>0</v>
      </c>
      <c r="O64" s="79" t="n">
        <v>0</v>
      </c>
      <c r="P64" s="80">
        <f>SUMIFS(Aut_BlueMe_Sem_Pedido!$J:$J,Aut_BlueMe_Sem_Pedido!$Q:$Q,DRE!N$4,Aut_BlueMe_Sem_Pedido!$H:$H,DRE!$A64)+SUMIFS(Aut_Ajustes_Manuais!$G:$G,Aut_Ajustes_Manuais!$I:$I,DRE!N$4,Aut_Ajustes_Manuais!$F:$F,"Decoração - Eventos")</f>
        <v/>
      </c>
      <c r="Q64" s="232" t="n">
        <v>0</v>
      </c>
      <c r="R64" s="79" t="n">
        <v>0</v>
      </c>
      <c r="S64" s="80">
        <f>SUMIFS(Aut_BlueMe_Sem_Pedido!$J:$J,Aut_BlueMe_Sem_Pedido!$Q:$Q,DRE!Q$4,Aut_BlueMe_Sem_Pedido!$H:$H,DRE!$A64)+SUMIFS(Aut_Ajustes_Manuais!$G:$G,Aut_Ajustes_Manuais!$I:$I,DRE!Q$4,Aut_Ajustes_Manuais!$F:$F,"Decoração - Eventos")</f>
        <v/>
      </c>
      <c r="T64" s="232" t="n">
        <v>0</v>
      </c>
      <c r="U64" s="79" t="n">
        <v>0</v>
      </c>
      <c r="V64" s="80">
        <f>SUMIFS(Aut_BlueMe_Sem_Pedido!$J:$J,Aut_BlueMe_Sem_Pedido!$Q:$Q,DRE!T$4,Aut_BlueMe_Sem_Pedido!$H:$H,DRE!$A64)+SUMIFS(Aut_Ajustes_Manuais!$G:$G,Aut_Ajustes_Manuais!$I:$I,DRE!T$4,Aut_Ajustes_Manuais!$F:$F,"Decoração - Eventos")</f>
        <v/>
      </c>
      <c r="W64" s="232" t="n">
        <v>0</v>
      </c>
      <c r="X64" s="79" t="n">
        <v>0</v>
      </c>
      <c r="Y64" s="80">
        <f>SUMIFS(Aut_BlueMe_Sem_Pedido!$J:$J,Aut_BlueMe_Sem_Pedido!$Q:$Q,DRE!W$4,Aut_BlueMe_Sem_Pedido!$H:$H,DRE!$A64)+SUMIFS(Aut_Ajustes_Manuais!$G:$G,Aut_Ajustes_Manuais!$I:$I,DRE!W$4,Aut_Ajustes_Manuais!$F:$F,"Decoração - Eventos")</f>
        <v/>
      </c>
      <c r="Z64" s="232" t="n">
        <v>0</v>
      </c>
      <c r="AA64" s="79" t="n">
        <v>0</v>
      </c>
      <c r="AB64" s="80">
        <f>SUMIFS(Aut_BlueMe_Sem_Pedido!$J:$J,Aut_BlueMe_Sem_Pedido!$Q:$Q,DRE!Z$4,Aut_BlueMe_Sem_Pedido!$H:$H,DRE!$A64)+SUMIFS(Aut_Ajustes_Manuais!$G:$G,Aut_Ajustes_Manuais!$I:$I,DRE!Z$4,Aut_Ajustes_Manuais!$F:$F,"Decoração - Eventos")</f>
        <v/>
      </c>
      <c r="AC64" s="232" t="n">
        <v>0</v>
      </c>
      <c r="AD64" s="79" t="n">
        <v>0</v>
      </c>
      <c r="AE64" s="80">
        <f>SUMIFS(Aut_BlueMe_Sem_Pedido!$J:$J,Aut_BlueMe_Sem_Pedido!$Q:$Q,DRE!AC$4,Aut_BlueMe_Sem_Pedido!$H:$H,DRE!$A64)+SUMIFS(Aut_Ajustes_Manuais!$G:$G,Aut_Ajustes_Manuais!$I:$I,DRE!AC$4,Aut_Ajustes_Manuais!$F:$F,"Decoração - Eventos")</f>
        <v/>
      </c>
      <c r="AF64" s="232" t="n">
        <v>0</v>
      </c>
      <c r="AG64" s="79" t="n">
        <v>0</v>
      </c>
      <c r="AH64" s="80">
        <f>SUMIFS(Aut_BlueMe_Sem_Pedido!$J:$J,Aut_BlueMe_Sem_Pedido!$Q:$Q,DRE!AF$4,Aut_BlueMe_Sem_Pedido!$H:$H,DRE!$A64)+SUMIFS(Aut_Ajustes_Manuais!$G:$G,Aut_Ajustes_Manuais!$I:$I,DRE!AF$4,Aut_Ajustes_Manuais!$F:$F,"Decoração - Eventos")</f>
        <v/>
      </c>
      <c r="AI64" s="232" t="n">
        <v>0</v>
      </c>
      <c r="AJ64" s="79" t="n">
        <v>0</v>
      </c>
      <c r="AK64" s="80">
        <f>SUMIFS(Aut_BlueMe_Sem_Pedido!$J:$J,Aut_BlueMe_Sem_Pedido!$Q:$Q,DRE!AI$4,Aut_BlueMe_Sem_Pedido!$H:$H,DRE!$A64)+SUMIFS(Aut_Ajustes_Manuais!$G:$G,Aut_Ajustes_Manuais!$I:$I,DRE!AI$4,Aut_Ajustes_Manuais!$F:$F,"Decoração - Eventos")</f>
        <v/>
      </c>
      <c r="AL64" s="232" t="n">
        <v>0</v>
      </c>
      <c r="AM64" s="79" t="n">
        <v>0</v>
      </c>
      <c r="AN64" s="80">
        <f>SUMIFS(Aut_BlueMe_Sem_Pedido!$J:$J,Aut_BlueMe_Sem_Pedido!$Q:$Q,DRE!AL$4,Aut_BlueMe_Sem_Pedido!$H:$H,DRE!$A64)+SUMIFS(Aut_Ajustes_Manuais!$G:$G,Aut_Ajustes_Manuais!$I:$I,DRE!AL$4,Aut_Ajustes_Manuais!$F:$F,"Decoração - Eventos")</f>
        <v/>
      </c>
      <c r="AO64" s="232" t="n">
        <v>-13.99</v>
      </c>
      <c r="AP64" s="79" t="n">
        <v>0</v>
      </c>
      <c r="AQ64" s="80">
        <f>SUMIFS(Aut_BlueMe_Sem_Pedido!$J:$J,Aut_BlueMe_Sem_Pedido!$Q:$Q,DRE!AO$4,Aut_BlueMe_Sem_Pedido!$H:$H,DRE!$A64)+SUMIFS(Aut_Ajustes_Manuais!$G:$G,Aut_Ajustes_Manuais!$I:$I,DRE!AO$4,Aut_Ajustes_Manuais!$F:$F,"Decoração - Eventos")</f>
        <v/>
      </c>
      <c r="AR64" s="232">
        <f>SUMIFS($H64:$AO64,$H$5:$AO$5,"&lt;"&amp;MONTH(TODAY()),$H$6:$AO$6,"REAL 25")</f>
        <v/>
      </c>
      <c r="AS64" s="27">
        <f>SUM(I64,L64,O64,R64,U64)</f>
        <v/>
      </c>
      <c r="AT64" s="80">
        <f>SUMIFS($J64:$AQ64,$J$5:$AQ$5,"&lt;"&amp;MONTH(TODAY()),$J$6:$AQ$6,"REAL 26")</f>
        <v/>
      </c>
      <c r="AU64" s="232">
        <f>SUM(H64,K64,N64,Q64,T64,W64,Z64,AC64,AF64,AI64,AL64,AO64)</f>
        <v/>
      </c>
      <c r="AV64" s="79">
        <f>SUM(I64,L64,O64,R64,U64,X64,AA64,AD64,AG64,AJ64,AM64,AP64)</f>
        <v/>
      </c>
      <c r="AW64" s="80">
        <f>SUM(J64,M64,P64,S64,V64,Y64,AB64,AE64,AH64,AK64,AN64,AQ64)</f>
        <v/>
      </c>
      <c r="AX64" s="232">
        <f>SUM(H64,K64,N64)</f>
        <v/>
      </c>
      <c r="AY64" s="79">
        <f>SUM(I64,L64,O64)</f>
        <v/>
      </c>
      <c r="AZ64" s="80">
        <f>SUM(J64,M64,P64)</f>
        <v/>
      </c>
      <c r="BA64" s="232">
        <f>SUM(Q64,T64,W64)</f>
        <v/>
      </c>
      <c r="BB64" s="79">
        <f>SUM(R64,U64,X64)</f>
        <v/>
      </c>
      <c r="BC64" s="80">
        <f>SUM(S64,V64,Y64)</f>
        <v/>
      </c>
      <c r="BD64" s="232">
        <f>SUM(Z64,AC64,AF64)</f>
        <v/>
      </c>
      <c r="BE64" s="79">
        <f>SUM(AA64,AD64,AG64)</f>
        <v/>
      </c>
      <c r="BF64" s="80">
        <f>SUM(AB64,AE64,AH64)</f>
        <v/>
      </c>
      <c r="BG64" s="232">
        <f>SUM(AI64,AL64,AO64)</f>
        <v/>
      </c>
      <c r="BH64" s="79">
        <f>SUM(AJ64,AM64,AP64)</f>
        <v/>
      </c>
      <c r="BI64" s="80">
        <f>SUM(AK64,AN64,AQ64)</f>
        <v/>
      </c>
      <c r="BK64" s="451">
        <f>SUM(I64,L64,O64,R64,U64,X64,AA64,AD64,AG64,AJ64,AM64,AP64)</f>
        <v/>
      </c>
      <c r="BL64" s="451">
        <f>BK64-AV64</f>
        <v/>
      </c>
      <c r="BM64" s="451">
        <f>SUM(J64,M64,P64,S64,V64)</f>
        <v/>
      </c>
      <c r="BN64" s="451">
        <f>BM64-AT64</f>
        <v/>
      </c>
    </row>
    <row r="65" hidden="1" outlineLevel="1" ht="18" customHeight="1">
      <c r="A65" s="71" t="inlineStr">
        <is>
          <t>Material de Consumo</t>
        </is>
      </c>
      <c r="C65" s="24" t="n"/>
      <c r="D65" s="68" t="n"/>
      <c r="E65" s="78" t="n"/>
      <c r="F65" s="40" t="n"/>
      <c r="H65" s="243" t="n">
        <v>0</v>
      </c>
      <c r="I65" s="72" t="n">
        <v>0</v>
      </c>
      <c r="J65" s="74">
        <f>SUM(J66:J69)+SUMIFS(Aut_Ajustes_Manuais!$G:$G,Aut_Ajustes_Manuais!$I:$I,DRE!H$4,Aut_Ajustes_Manuais!$F:$F,"Material de Consumo")</f>
        <v/>
      </c>
      <c r="K65" s="243" t="n">
        <v>0</v>
      </c>
      <c r="L65" s="72" t="n">
        <v>0</v>
      </c>
      <c r="M65" s="74">
        <f>SUM(M66:M69)+SUMIFS(Aut_Ajustes_Manuais!$G:$G,Aut_Ajustes_Manuais!$I:$I,DRE!K$4,Aut_Ajustes_Manuais!$F:$F,"Material de Consumo")</f>
        <v/>
      </c>
      <c r="N65" s="243" t="n">
        <v>0</v>
      </c>
      <c r="O65" s="72" t="n">
        <v>0</v>
      </c>
      <c r="P65" s="74">
        <f>SUM(P66:P69)+SUMIFS(Aut_Ajustes_Manuais!$G:$G,Aut_Ajustes_Manuais!$I:$I,DRE!N$4,Aut_Ajustes_Manuais!$F:$F,"Material de Consumo")</f>
        <v/>
      </c>
      <c r="Q65" s="243" t="n">
        <v>0</v>
      </c>
      <c r="R65" s="72" t="n">
        <v>0</v>
      </c>
      <c r="S65" s="74">
        <f>SUM(S66:S69)+SUMIFS(Aut_Ajustes_Manuais!$G:$G,Aut_Ajustes_Manuais!$I:$I,DRE!Q$4,Aut_Ajustes_Manuais!$F:$F,"Material de Consumo")</f>
        <v/>
      </c>
      <c r="T65" s="243" t="n">
        <v>0</v>
      </c>
      <c r="U65" s="72" t="n">
        <v>0</v>
      </c>
      <c r="V65" s="74">
        <f>SUM(V66:V69)+SUMIFS(Aut_Ajustes_Manuais!$G:$G,Aut_Ajustes_Manuais!$I:$I,DRE!T$4,Aut_Ajustes_Manuais!$F:$F,"Material de Consumo")</f>
        <v/>
      </c>
      <c r="W65" s="243" t="n">
        <v>0</v>
      </c>
      <c r="X65" s="72" t="n">
        <v>0</v>
      </c>
      <c r="Y65" s="74">
        <f>SUM(Y66:Y69)+SUMIFS(Aut_Ajustes_Manuais!$G:$G,Aut_Ajustes_Manuais!$I:$I,DRE!W$4,Aut_Ajustes_Manuais!$F:$F,"Material de Consumo")</f>
        <v/>
      </c>
      <c r="Z65" s="243" t="n">
        <v>0</v>
      </c>
      <c r="AA65" s="72" t="n">
        <v>0</v>
      </c>
      <c r="AB65" s="74">
        <f>SUM(AB66:AB69)+SUMIFS(Aut_Ajustes_Manuais!$G:$G,Aut_Ajustes_Manuais!$I:$I,DRE!Z$4,Aut_Ajustes_Manuais!$F:$F,"Material de Consumo")</f>
        <v/>
      </c>
      <c r="AC65" s="243" t="n">
        <v>0</v>
      </c>
      <c r="AD65" s="72" t="n">
        <v>0</v>
      </c>
      <c r="AE65" s="74">
        <f>SUM(AE66:AE69)+SUMIFS(Aut_Ajustes_Manuais!$G:$G,Aut_Ajustes_Manuais!$I:$I,DRE!AC$4,Aut_Ajustes_Manuais!$F:$F,"Material de Consumo")</f>
        <v/>
      </c>
      <c r="AF65" s="243" t="n">
        <v>0</v>
      </c>
      <c r="AG65" s="72" t="n">
        <v>0</v>
      </c>
      <c r="AH65" s="74">
        <f>SUM(AH66:AH69)+SUMIFS(Aut_Ajustes_Manuais!$G:$G,Aut_Ajustes_Manuais!$I:$I,DRE!AF$4,Aut_Ajustes_Manuais!$F:$F,"Material de Consumo")</f>
        <v/>
      </c>
      <c r="AI65" s="243" t="n">
        <v>0</v>
      </c>
      <c r="AJ65" s="72" t="n">
        <v>0</v>
      </c>
      <c r="AK65" s="74">
        <f>SUM(AK66:AK69)+SUMIFS(Aut_Ajustes_Manuais!$G:$G,Aut_Ajustes_Manuais!$I:$I,DRE!AI$4,Aut_Ajustes_Manuais!$F:$F,"Material de Consumo")</f>
        <v/>
      </c>
      <c r="AL65" s="243" t="n">
        <v>0</v>
      </c>
      <c r="AM65" s="72" t="n">
        <v>0</v>
      </c>
      <c r="AN65" s="74">
        <f>SUM(AN66:AN69)+SUMIFS(Aut_Ajustes_Manuais!$G:$G,Aut_Ajustes_Manuais!$I:$I,DRE!AL$4,Aut_Ajustes_Manuais!$F:$F,"Material de Consumo")</f>
        <v/>
      </c>
      <c r="AO65" s="243" t="n">
        <v>-1142.53</v>
      </c>
      <c r="AP65" s="72" t="n">
        <v>0</v>
      </c>
      <c r="AQ65" s="74">
        <f>SUM(AQ66:AQ69)+SUMIFS(Aut_Ajustes_Manuais!$G:$G,Aut_Ajustes_Manuais!$I:$I,DRE!AO$4,Aut_Ajustes_Manuais!$F:$F,"Material de Consumo")</f>
        <v/>
      </c>
      <c r="AR65" s="232">
        <f>SUMIFS($H65:$AO65,$H$5:$AO$5,"&lt;"&amp;MONTH(TODAY()),$H$6:$AO$6,"REAL 25")</f>
        <v/>
      </c>
      <c r="AS65" s="27">
        <f>SUM(I65,L65,O65,R65,U65)</f>
        <v/>
      </c>
      <c r="AT65" s="74">
        <f>SUMIFS($J65:$AQ65,$J$5:$AQ$5,"&lt;"&amp;MONTH(TODAY()),$J$6:$AQ$6,"REAL 26")</f>
        <v/>
      </c>
      <c r="AU65" s="243">
        <f>SUM(AU66:AU69)</f>
        <v/>
      </c>
      <c r="AV65" s="72">
        <f>SUM(AV66:AV69)</f>
        <v/>
      </c>
      <c r="AW65" s="74">
        <f>SUM(AW66:AW69)</f>
        <v/>
      </c>
      <c r="AX65" s="243">
        <f>SUM(AX66:AX69)</f>
        <v/>
      </c>
      <c r="AY65" s="72">
        <f>SUM(AY66:AY69)</f>
        <v/>
      </c>
      <c r="AZ65" s="74">
        <f>SUM(AZ66:AZ69)</f>
        <v/>
      </c>
      <c r="BA65" s="243">
        <f>SUM(BA66:BA69)</f>
        <v/>
      </c>
      <c r="BB65" s="72">
        <f>SUM(BB66:BB69)</f>
        <v/>
      </c>
      <c r="BC65" s="74">
        <f>SUM(BC66:BC69)</f>
        <v/>
      </c>
      <c r="BD65" s="243">
        <f>SUM(BD66:BD69)</f>
        <v/>
      </c>
      <c r="BE65" s="72">
        <f>SUM(BE66:BE69)</f>
        <v/>
      </c>
      <c r="BF65" s="74">
        <f>SUM(BF66:BF69)</f>
        <v/>
      </c>
      <c r="BG65" s="243">
        <f>SUM(BG66:BG69)</f>
        <v/>
      </c>
      <c r="BH65" s="72">
        <f>SUM(BH66:BH69)</f>
        <v/>
      </c>
      <c r="BI65" s="74">
        <f>SUM(BI66:BI69)</f>
        <v/>
      </c>
      <c r="BK65" s="451">
        <f>SUM(I65,L65,O65,R65,U65,X65,AA65,AD65,AG65,AJ65,AM65,AP65)</f>
        <v/>
      </c>
      <c r="BL65" s="451">
        <f>BK65-AV65</f>
        <v/>
      </c>
      <c r="BM65" s="451">
        <f>SUM(J65,M65,P65,S65,V65)</f>
        <v/>
      </c>
      <c r="BN65" s="451">
        <f>BM65-AT65</f>
        <v/>
      </c>
    </row>
    <row r="66" hidden="1" outlineLevel="1" customFormat="1" s="474">
      <c r="A66" s="22" t="inlineStr">
        <is>
          <t>Material Descartável - Eventos</t>
        </is>
      </c>
      <c r="B66" s="2" t="n"/>
      <c r="C66" s="24" t="n"/>
      <c r="D66" s="68" t="inlineStr">
        <is>
          <t>% sobre o Faturamento de Eventos</t>
        </is>
      </c>
      <c r="E66" s="78" t="n"/>
      <c r="F66" s="40" t="n"/>
      <c r="G66" s="110" t="n"/>
      <c r="H66" s="232" t="n">
        <v>0</v>
      </c>
      <c r="I66" s="79" t="n">
        <v>0</v>
      </c>
      <c r="J66" s="80">
        <f>SUMIFS(Aut_BlueMe_Sem_Pedido!$J:$J,Aut_BlueMe_Sem_Pedido!$Q:$Q,DRE!H$4,Aut_BlueMe_Sem_Pedido!$H:$H,DRE!$A66)+SUMIFS(Aut_Ajustes_Manuais!$G:$G,Aut_Ajustes_Manuais!$I:$I,DRE!H$4,Aut_Ajustes_Manuais!$F:$F,"Material Descartável - Eventos")</f>
        <v/>
      </c>
      <c r="K66" s="245" t="n">
        <v>0</v>
      </c>
      <c r="L66" s="79" t="n">
        <v>0</v>
      </c>
      <c r="M66" s="80">
        <f>SUMIFS(Aut_BlueMe_Sem_Pedido!$J:$J,Aut_BlueMe_Sem_Pedido!$Q:$Q,DRE!K$4,Aut_BlueMe_Sem_Pedido!$H:$H,DRE!$A66)+SUMIFS(Aut_Ajustes_Manuais!$G:$G,Aut_Ajustes_Manuais!$I:$I,DRE!K$4,Aut_Ajustes_Manuais!$F:$F,"Material Descartável - Eventos")</f>
        <v/>
      </c>
      <c r="N66" s="245" t="n">
        <v>0</v>
      </c>
      <c r="O66" s="79" t="n">
        <v>0</v>
      </c>
      <c r="P66" s="80">
        <f>SUMIFS(Aut_BlueMe_Sem_Pedido!$J:$J,Aut_BlueMe_Sem_Pedido!$Q:$Q,DRE!N$4,Aut_BlueMe_Sem_Pedido!$H:$H,DRE!$A66)+SUMIFS(Aut_Ajustes_Manuais!$G:$G,Aut_Ajustes_Manuais!$I:$I,DRE!N$4,Aut_Ajustes_Manuais!$F:$F,"Material Descartável - Eventos")</f>
        <v/>
      </c>
      <c r="Q66" s="232" t="n">
        <v>0</v>
      </c>
      <c r="R66" s="79" t="n">
        <v>0</v>
      </c>
      <c r="S66" s="80">
        <f>SUMIFS(Aut_BlueMe_Sem_Pedido!$J:$J,Aut_BlueMe_Sem_Pedido!$Q:$Q,DRE!Q$4,Aut_BlueMe_Sem_Pedido!$H:$H,DRE!$A66)+SUMIFS(Aut_Ajustes_Manuais!$G:$G,Aut_Ajustes_Manuais!$I:$I,DRE!Q$4,Aut_Ajustes_Manuais!$F:$F,"Material Descartável - Eventos")</f>
        <v/>
      </c>
      <c r="T66" s="232" t="n">
        <v>0</v>
      </c>
      <c r="U66" s="79" t="n">
        <v>0</v>
      </c>
      <c r="V66" s="80">
        <f>SUMIFS(Aut_BlueMe_Sem_Pedido!$J:$J,Aut_BlueMe_Sem_Pedido!$Q:$Q,DRE!T$4,Aut_BlueMe_Sem_Pedido!$H:$H,DRE!$A66)+SUMIFS(Aut_Ajustes_Manuais!$G:$G,Aut_Ajustes_Manuais!$I:$I,DRE!T$4,Aut_Ajustes_Manuais!$F:$F,"Material Descartável - Eventos")</f>
        <v/>
      </c>
      <c r="W66" s="232" t="n">
        <v>0</v>
      </c>
      <c r="X66" s="79" t="n">
        <v>0</v>
      </c>
      <c r="Y66" s="80">
        <f>SUMIFS(Aut_BlueMe_Sem_Pedido!$J:$J,Aut_BlueMe_Sem_Pedido!$Q:$Q,DRE!W$4,Aut_BlueMe_Sem_Pedido!$H:$H,DRE!$A66)+SUMIFS(Aut_Ajustes_Manuais!$G:$G,Aut_Ajustes_Manuais!$I:$I,DRE!W$4,Aut_Ajustes_Manuais!$F:$F,"Material Descartável - Eventos")</f>
        <v/>
      </c>
      <c r="Z66" s="232" t="n">
        <v>0</v>
      </c>
      <c r="AA66" s="79" t="n">
        <v>0</v>
      </c>
      <c r="AB66" s="80">
        <f>SUMIFS(Aut_BlueMe_Sem_Pedido!$J:$J,Aut_BlueMe_Sem_Pedido!$Q:$Q,DRE!Z$4,Aut_BlueMe_Sem_Pedido!$H:$H,DRE!$A66)+SUMIFS(Aut_Ajustes_Manuais!$G:$G,Aut_Ajustes_Manuais!$I:$I,DRE!Z$4,Aut_Ajustes_Manuais!$F:$F,"Material Descartável - Eventos")</f>
        <v/>
      </c>
      <c r="AC66" s="232" t="n">
        <v>0</v>
      </c>
      <c r="AD66" s="79" t="n">
        <v>0</v>
      </c>
      <c r="AE66" s="80">
        <f>SUMIFS(Aut_BlueMe_Sem_Pedido!$J:$J,Aut_BlueMe_Sem_Pedido!$Q:$Q,DRE!AC$4,Aut_BlueMe_Sem_Pedido!$H:$H,DRE!$A66)+SUMIFS(Aut_Ajustes_Manuais!$G:$G,Aut_Ajustes_Manuais!$I:$I,DRE!AC$4,Aut_Ajustes_Manuais!$F:$F,"Material Descartável - Eventos")</f>
        <v/>
      </c>
      <c r="AF66" s="232" t="n">
        <v>0</v>
      </c>
      <c r="AG66" s="79" t="n">
        <v>0</v>
      </c>
      <c r="AH66" s="80">
        <f>SUMIFS(Aut_BlueMe_Sem_Pedido!$J:$J,Aut_BlueMe_Sem_Pedido!$Q:$Q,DRE!AF$4,Aut_BlueMe_Sem_Pedido!$H:$H,DRE!$A66)+SUMIFS(Aut_Ajustes_Manuais!$G:$G,Aut_Ajustes_Manuais!$I:$I,DRE!AF$4,Aut_Ajustes_Manuais!$F:$F,"Material Descartável - Eventos")</f>
        <v/>
      </c>
      <c r="AI66" s="232" t="n">
        <v>0</v>
      </c>
      <c r="AJ66" s="79" t="n">
        <v>0</v>
      </c>
      <c r="AK66" s="80">
        <f>SUMIFS(Aut_BlueMe_Sem_Pedido!$J:$J,Aut_BlueMe_Sem_Pedido!$Q:$Q,DRE!AI$4,Aut_BlueMe_Sem_Pedido!$H:$H,DRE!$A66)+SUMIFS(Aut_Ajustes_Manuais!$G:$G,Aut_Ajustes_Manuais!$I:$I,DRE!AI$4,Aut_Ajustes_Manuais!$F:$F,"Material Descartável - Eventos")</f>
        <v/>
      </c>
      <c r="AL66" s="232" t="n">
        <v>0</v>
      </c>
      <c r="AM66" s="79" t="n">
        <v>0</v>
      </c>
      <c r="AN66" s="80">
        <f>SUMIFS(Aut_BlueMe_Sem_Pedido!$J:$J,Aut_BlueMe_Sem_Pedido!$Q:$Q,DRE!AL$4,Aut_BlueMe_Sem_Pedido!$H:$H,DRE!$A66)+SUMIFS(Aut_Ajustes_Manuais!$G:$G,Aut_Ajustes_Manuais!$I:$I,DRE!AL$4,Aut_Ajustes_Manuais!$F:$F,"Material Descartável - Eventos")</f>
        <v/>
      </c>
      <c r="AO66" s="232" t="n">
        <v>-897.03</v>
      </c>
      <c r="AP66" s="79" t="n">
        <v>0</v>
      </c>
      <c r="AQ66" s="80">
        <f>SUMIFS(Aut_BlueMe_Sem_Pedido!$J:$J,Aut_BlueMe_Sem_Pedido!$Q:$Q,DRE!AO$4,Aut_BlueMe_Sem_Pedido!$H:$H,DRE!$A66)+SUMIFS(Aut_Ajustes_Manuais!$G:$G,Aut_Ajustes_Manuais!$I:$I,DRE!AO$4,Aut_Ajustes_Manuais!$F:$F,"Material Descartável - Eventos")</f>
        <v/>
      </c>
      <c r="AR66" s="232">
        <f>SUMIFS($H66:$AO66,$H$5:$AO$5,"&lt;"&amp;MONTH(TODAY()),$H$6:$AO$6,"REAL 25")</f>
        <v/>
      </c>
      <c r="AS66" s="27">
        <f>SUM(I66,L66,O66,R66,U66)</f>
        <v/>
      </c>
      <c r="AT66" s="80">
        <f>SUMIFS($J66:$AQ66,$J$5:$AQ$5,"&lt;"&amp;MONTH(TODAY()),$J$6:$AQ$6,"REAL 26")</f>
        <v/>
      </c>
      <c r="AU66" s="232">
        <f>SUM(H66,K66,N66,Q66,T66,W66,Z66,AC66,AF66,AI66,AL66,AO66)</f>
        <v/>
      </c>
      <c r="AV66" s="79">
        <f>SUM(I66,L66,O66,R66,U66,X66,AA66,AD66,AG66,AJ66,AM66,AP66)</f>
        <v/>
      </c>
      <c r="AW66" s="80">
        <f>SUM(J66,M66,P66,S66,V66,Y66,AB66,AE66,AH66,AK66,AN66,AQ66)</f>
        <v/>
      </c>
      <c r="AX66" s="232">
        <f>SUM(H66,K66,N66)</f>
        <v/>
      </c>
      <c r="AY66" s="79">
        <f>SUM(I66,L66,O66)</f>
        <v/>
      </c>
      <c r="AZ66" s="80">
        <f>SUM(J66,M66,P66)</f>
        <v/>
      </c>
      <c r="BA66" s="232">
        <f>SUM(Q66,T66,W66)</f>
        <v/>
      </c>
      <c r="BB66" s="79">
        <f>SUM(R66,U66,X66)</f>
        <v/>
      </c>
      <c r="BC66" s="80">
        <f>SUM(S66,V66,Y66)</f>
        <v/>
      </c>
      <c r="BD66" s="232">
        <f>SUM(Z66,AC66,AF66)</f>
        <v/>
      </c>
      <c r="BE66" s="79">
        <f>SUM(AA66,AD66,AG66)</f>
        <v/>
      </c>
      <c r="BF66" s="80">
        <f>SUM(AB66,AE66,AH66)</f>
        <v/>
      </c>
      <c r="BG66" s="232">
        <f>SUM(AI66,AL66,AO66)</f>
        <v/>
      </c>
      <c r="BH66" s="79">
        <f>SUM(AJ66,AM66,AP66)</f>
        <v/>
      </c>
      <c r="BI66" s="80">
        <f>SUM(AK66,AN66,AQ66)</f>
        <v/>
      </c>
      <c r="BK66" s="451">
        <f>SUM(I66,L66,O66,R66,U66,X66,AA66,AD66,AG66,AJ66,AM66,AP66)</f>
        <v/>
      </c>
      <c r="BL66" s="451">
        <f>BK66-AV66</f>
        <v/>
      </c>
      <c r="BM66" s="451">
        <f>SUM(J66,M66,P66,S66,V66)</f>
        <v/>
      </c>
      <c r="BN66" s="451">
        <f>BM66-AT66</f>
        <v/>
      </c>
    </row>
    <row r="67" hidden="1" outlineLevel="1" customFormat="1" s="474">
      <c r="A67" s="22" t="inlineStr">
        <is>
          <t>Brindes e Confraternizações - Eventos</t>
        </is>
      </c>
      <c r="B67" s="2" t="n"/>
      <c r="C67" s="24" t="n"/>
      <c r="D67" s="68" t="inlineStr">
        <is>
          <t>% sobre o Faturamento de Eventos</t>
        </is>
      </c>
      <c r="E67" s="78" t="n"/>
      <c r="F67" s="40" t="n"/>
      <c r="G67" s="110" t="n"/>
      <c r="H67" s="232" t="n">
        <v>0</v>
      </c>
      <c r="I67" s="79" t="n">
        <v>0</v>
      </c>
      <c r="J67" s="80">
        <f>SUMIFS(Aut_BlueMe_Sem_Pedido!$J:$J,Aut_BlueMe_Sem_Pedido!$Q:$Q,DRE!H$4,Aut_BlueMe_Sem_Pedido!$H:$H,DRE!$A67)+SUMIFS(Aut_Ajustes_Manuais!$G:$G,Aut_Ajustes_Manuais!$I:$I,DRE!H$4,Aut_Ajustes_Manuais!$F:$F,"Brindes e Confraternizações - Eventos")</f>
        <v/>
      </c>
      <c r="K67" s="245" t="n">
        <v>0</v>
      </c>
      <c r="L67" s="79" t="n">
        <v>0</v>
      </c>
      <c r="M67" s="80">
        <f>SUMIFS(Aut_BlueMe_Sem_Pedido!$J:$J,Aut_BlueMe_Sem_Pedido!$Q:$Q,DRE!K$4,Aut_BlueMe_Sem_Pedido!$H:$H,DRE!$A67)+SUMIFS(Aut_Ajustes_Manuais!$G:$G,Aut_Ajustes_Manuais!$I:$I,DRE!K$4,Aut_Ajustes_Manuais!$F:$F,"Brindes e Confraternizações - Eventos")</f>
        <v/>
      </c>
      <c r="N67" s="245" t="n">
        <v>0</v>
      </c>
      <c r="O67" s="79" t="n">
        <v>0</v>
      </c>
      <c r="P67" s="80">
        <f>SUMIFS(Aut_BlueMe_Sem_Pedido!$J:$J,Aut_BlueMe_Sem_Pedido!$Q:$Q,DRE!N$4,Aut_BlueMe_Sem_Pedido!$H:$H,DRE!$A67)+SUMIFS(Aut_Ajustes_Manuais!$G:$G,Aut_Ajustes_Manuais!$I:$I,DRE!N$4,Aut_Ajustes_Manuais!$F:$F,"Brindes e Confraternizações - Eventos")</f>
        <v/>
      </c>
      <c r="Q67" s="232" t="n">
        <v>0</v>
      </c>
      <c r="R67" s="79" t="n">
        <v>0</v>
      </c>
      <c r="S67" s="80">
        <f>SUMIFS(Aut_BlueMe_Sem_Pedido!$J:$J,Aut_BlueMe_Sem_Pedido!$Q:$Q,DRE!Q$4,Aut_BlueMe_Sem_Pedido!$H:$H,DRE!$A67)+SUMIFS(Aut_Ajustes_Manuais!$G:$G,Aut_Ajustes_Manuais!$I:$I,DRE!Q$4,Aut_Ajustes_Manuais!$F:$F,"Brindes e Confraternizações - Eventos")</f>
        <v/>
      </c>
      <c r="T67" s="232" t="n">
        <v>0</v>
      </c>
      <c r="U67" s="79" t="n">
        <v>0</v>
      </c>
      <c r="V67" s="80">
        <f>SUMIFS(Aut_BlueMe_Sem_Pedido!$J:$J,Aut_BlueMe_Sem_Pedido!$Q:$Q,DRE!T$4,Aut_BlueMe_Sem_Pedido!$H:$H,DRE!$A67)+SUMIFS(Aut_Ajustes_Manuais!$G:$G,Aut_Ajustes_Manuais!$I:$I,DRE!T$4,Aut_Ajustes_Manuais!$F:$F,"Brindes e Confraternizações - Eventos")</f>
        <v/>
      </c>
      <c r="W67" s="232" t="n">
        <v>0</v>
      </c>
      <c r="X67" s="79" t="n">
        <v>0</v>
      </c>
      <c r="Y67" s="80">
        <f>SUMIFS(Aut_BlueMe_Sem_Pedido!$J:$J,Aut_BlueMe_Sem_Pedido!$Q:$Q,DRE!W$4,Aut_BlueMe_Sem_Pedido!$H:$H,DRE!$A67)+SUMIFS(Aut_Ajustes_Manuais!$G:$G,Aut_Ajustes_Manuais!$I:$I,DRE!W$4,Aut_Ajustes_Manuais!$F:$F,"Brindes e Confraternizações - Eventos")</f>
        <v/>
      </c>
      <c r="Z67" s="232" t="n">
        <v>0</v>
      </c>
      <c r="AA67" s="79" t="n">
        <v>0</v>
      </c>
      <c r="AB67" s="80">
        <f>SUMIFS(Aut_BlueMe_Sem_Pedido!$J:$J,Aut_BlueMe_Sem_Pedido!$Q:$Q,DRE!Z$4,Aut_BlueMe_Sem_Pedido!$H:$H,DRE!$A67)+SUMIFS(Aut_Ajustes_Manuais!$G:$G,Aut_Ajustes_Manuais!$I:$I,DRE!Z$4,Aut_Ajustes_Manuais!$F:$F,"Brindes e Confraternizações - Eventos")</f>
        <v/>
      </c>
      <c r="AC67" s="232" t="n">
        <v>0</v>
      </c>
      <c r="AD67" s="79" t="n">
        <v>0</v>
      </c>
      <c r="AE67" s="80">
        <f>SUMIFS(Aut_BlueMe_Sem_Pedido!$J:$J,Aut_BlueMe_Sem_Pedido!$Q:$Q,DRE!AC$4,Aut_BlueMe_Sem_Pedido!$H:$H,DRE!$A67)+SUMIFS(Aut_Ajustes_Manuais!$G:$G,Aut_Ajustes_Manuais!$I:$I,DRE!AC$4,Aut_Ajustes_Manuais!$F:$F,"Brindes e Confraternizações - Eventos")</f>
        <v/>
      </c>
      <c r="AF67" s="232" t="n">
        <v>0</v>
      </c>
      <c r="AG67" s="79" t="n">
        <v>0</v>
      </c>
      <c r="AH67" s="80">
        <f>SUMIFS(Aut_BlueMe_Sem_Pedido!$J:$J,Aut_BlueMe_Sem_Pedido!$Q:$Q,DRE!AF$4,Aut_BlueMe_Sem_Pedido!$H:$H,DRE!$A67)+SUMIFS(Aut_Ajustes_Manuais!$G:$G,Aut_Ajustes_Manuais!$I:$I,DRE!AF$4,Aut_Ajustes_Manuais!$F:$F,"Brindes e Confraternizações - Eventos")</f>
        <v/>
      </c>
      <c r="AI67" s="232" t="n">
        <v>0</v>
      </c>
      <c r="AJ67" s="79" t="n">
        <v>0</v>
      </c>
      <c r="AK67" s="80">
        <f>SUMIFS(Aut_BlueMe_Sem_Pedido!$J:$J,Aut_BlueMe_Sem_Pedido!$Q:$Q,DRE!AI$4,Aut_BlueMe_Sem_Pedido!$H:$H,DRE!$A67)+SUMIFS(Aut_Ajustes_Manuais!$G:$G,Aut_Ajustes_Manuais!$I:$I,DRE!AI$4,Aut_Ajustes_Manuais!$F:$F,"Brindes e Confraternizações - Eventos")</f>
        <v/>
      </c>
      <c r="AL67" s="232" t="n">
        <v>0</v>
      </c>
      <c r="AM67" s="79" t="n">
        <v>0</v>
      </c>
      <c r="AN67" s="80">
        <f>SUMIFS(Aut_BlueMe_Sem_Pedido!$J:$J,Aut_BlueMe_Sem_Pedido!$Q:$Q,DRE!AL$4,Aut_BlueMe_Sem_Pedido!$H:$H,DRE!$A67)+SUMIFS(Aut_Ajustes_Manuais!$G:$G,Aut_Ajustes_Manuais!$I:$I,DRE!AL$4,Aut_Ajustes_Manuais!$F:$F,"Brindes e Confraternizações - Eventos")</f>
        <v/>
      </c>
      <c r="AO67" s="232" t="n">
        <v>0</v>
      </c>
      <c r="AP67" s="79" t="n">
        <v>0</v>
      </c>
      <c r="AQ67" s="80">
        <f>SUMIFS(Aut_BlueMe_Sem_Pedido!$J:$J,Aut_BlueMe_Sem_Pedido!$Q:$Q,DRE!AO$4,Aut_BlueMe_Sem_Pedido!$H:$H,DRE!$A67)+SUMIFS(Aut_Ajustes_Manuais!$G:$G,Aut_Ajustes_Manuais!$I:$I,DRE!AO$4,Aut_Ajustes_Manuais!$F:$F,"Brindes e Confraternizações - Eventos")</f>
        <v/>
      </c>
      <c r="AR67" s="232">
        <f>SUMIFS($H67:$AO67,$H$5:$AO$5,"&lt;"&amp;MONTH(TODAY()),$H$6:$AO$6,"REAL 25")</f>
        <v/>
      </c>
      <c r="AS67" s="27">
        <f>SUM(I67,L67,O67,R67,U67)</f>
        <v/>
      </c>
      <c r="AT67" s="80">
        <f>SUMIFS($J67:$AQ67,$J$5:$AQ$5,"&lt;"&amp;MONTH(TODAY()),$J$6:$AQ$6,"REAL 26")</f>
        <v/>
      </c>
      <c r="AU67" s="232">
        <f>SUM(H67,K67,N67,Q67,T67,W67,Z67,AC67,AF67,AI67,AL67,AO67)</f>
        <v/>
      </c>
      <c r="AV67" s="79">
        <f>SUM(I67,L67,O67,R67,U67,X67,AA67,AD67,AG67,AJ67,AM67,AP67)</f>
        <v/>
      </c>
      <c r="AW67" s="80">
        <f>SUM(J67,M67,P67,S67,V67,Y67,AB67,AE67,AH67,AK67,AN67,AQ67)</f>
        <v/>
      </c>
      <c r="AX67" s="232">
        <f>SUM(H67,K67,N67)</f>
        <v/>
      </c>
      <c r="AY67" s="79">
        <f>SUM(I67,L67,O67)</f>
        <v/>
      </c>
      <c r="AZ67" s="80">
        <f>SUM(J67,M67,P67)</f>
        <v/>
      </c>
      <c r="BA67" s="232">
        <f>SUM(Q67,T67,W67)</f>
        <v/>
      </c>
      <c r="BB67" s="79">
        <f>SUM(R67,U67,X67)</f>
        <v/>
      </c>
      <c r="BC67" s="80">
        <f>SUM(S67,V67,Y67)</f>
        <v/>
      </c>
      <c r="BD67" s="232">
        <f>SUM(Z67,AC67,AF67)</f>
        <v/>
      </c>
      <c r="BE67" s="79">
        <f>SUM(AA67,AD67,AG67)</f>
        <v/>
      </c>
      <c r="BF67" s="80">
        <f>SUM(AB67,AE67,AH67)</f>
        <v/>
      </c>
      <c r="BG67" s="232">
        <f>SUM(AI67,AL67,AO67)</f>
        <v/>
      </c>
      <c r="BH67" s="79">
        <f>SUM(AJ67,AM67,AP67)</f>
        <v/>
      </c>
      <c r="BI67" s="80">
        <f>SUM(AK67,AN67,AQ67)</f>
        <v/>
      </c>
      <c r="BK67" s="451">
        <f>SUM(I67,L67,O67,R67,U67,X67,AA67,AD67,AG67,AJ67,AM67,AP67)</f>
        <v/>
      </c>
      <c r="BL67" s="451">
        <f>BK67-AV67</f>
        <v/>
      </c>
      <c r="BM67" s="451">
        <f>SUM(J67,M67,P67,S67,V67)</f>
        <v/>
      </c>
      <c r="BN67" s="451">
        <f>BM67-AT67</f>
        <v/>
      </c>
    </row>
    <row r="68" hidden="1" outlineLevel="1" customFormat="1" s="474">
      <c r="A68" s="22" t="inlineStr">
        <is>
          <t>Material de Escritório - Eventos</t>
        </is>
      </c>
      <c r="B68" s="2" t="n"/>
      <c r="C68" s="24" t="n"/>
      <c r="D68" s="68" t="inlineStr">
        <is>
          <t>% sobre o Faturamento de Eventos</t>
        </is>
      </c>
      <c r="E68" s="78" t="n"/>
      <c r="F68" s="40" t="n"/>
      <c r="G68" s="110" t="n"/>
      <c r="H68" s="232" t="n">
        <v>0</v>
      </c>
      <c r="I68" s="79" t="n">
        <v>0</v>
      </c>
      <c r="J68" s="80">
        <f>SUMIFS(Aut_BlueMe_Sem_Pedido!$J:$J,Aut_BlueMe_Sem_Pedido!$Q:$Q,DRE!H$4,Aut_BlueMe_Sem_Pedido!$H:$H,DRE!$A68)+SUMIFS(Aut_Ajustes_Manuais!$G:$G,Aut_Ajustes_Manuais!$I:$I,DRE!H$4,Aut_Ajustes_Manuais!$F:$F,"Material de Escritório - Eventos")</f>
        <v/>
      </c>
      <c r="K68" s="245" t="n">
        <v>0</v>
      </c>
      <c r="L68" s="79" t="n">
        <v>0</v>
      </c>
      <c r="M68" s="80">
        <f>SUMIFS(Aut_BlueMe_Sem_Pedido!$J:$J,Aut_BlueMe_Sem_Pedido!$Q:$Q,DRE!K$4,Aut_BlueMe_Sem_Pedido!$H:$H,DRE!$A68)+SUMIFS(Aut_Ajustes_Manuais!$G:$G,Aut_Ajustes_Manuais!$I:$I,DRE!K$4,Aut_Ajustes_Manuais!$F:$F,"Material de Escritório - Eventos")</f>
        <v/>
      </c>
      <c r="N68" s="245" t="n">
        <v>0</v>
      </c>
      <c r="O68" s="79" t="n">
        <v>0</v>
      </c>
      <c r="P68" s="80">
        <f>SUMIFS(Aut_BlueMe_Sem_Pedido!$J:$J,Aut_BlueMe_Sem_Pedido!$Q:$Q,DRE!N$4,Aut_BlueMe_Sem_Pedido!$H:$H,DRE!$A68)+SUMIFS(Aut_Ajustes_Manuais!$G:$G,Aut_Ajustes_Manuais!$I:$I,DRE!N$4,Aut_Ajustes_Manuais!$F:$F,"Material de Escritório - Eventos")</f>
        <v/>
      </c>
      <c r="Q68" s="232" t="n">
        <v>0</v>
      </c>
      <c r="R68" s="79" t="n">
        <v>0</v>
      </c>
      <c r="S68" s="80">
        <f>SUMIFS(Aut_BlueMe_Sem_Pedido!$J:$J,Aut_BlueMe_Sem_Pedido!$Q:$Q,DRE!Q$4,Aut_BlueMe_Sem_Pedido!$H:$H,DRE!$A68)+SUMIFS(Aut_Ajustes_Manuais!$G:$G,Aut_Ajustes_Manuais!$I:$I,DRE!Q$4,Aut_Ajustes_Manuais!$F:$F,"Material de Escritório - Eventos")</f>
        <v/>
      </c>
      <c r="T68" s="232" t="n">
        <v>0</v>
      </c>
      <c r="U68" s="79" t="n">
        <v>0</v>
      </c>
      <c r="V68" s="80">
        <f>SUMIFS(Aut_BlueMe_Sem_Pedido!$J:$J,Aut_BlueMe_Sem_Pedido!$Q:$Q,DRE!T$4,Aut_BlueMe_Sem_Pedido!$H:$H,DRE!$A68)+SUMIFS(Aut_Ajustes_Manuais!$G:$G,Aut_Ajustes_Manuais!$I:$I,DRE!T$4,Aut_Ajustes_Manuais!$F:$F,"Material de Escritório - Eventos")</f>
        <v/>
      </c>
      <c r="W68" s="232" t="n">
        <v>0</v>
      </c>
      <c r="X68" s="79" t="n">
        <v>0</v>
      </c>
      <c r="Y68" s="80">
        <f>SUMIFS(Aut_BlueMe_Sem_Pedido!$J:$J,Aut_BlueMe_Sem_Pedido!$Q:$Q,DRE!W$4,Aut_BlueMe_Sem_Pedido!$H:$H,DRE!$A68)+SUMIFS(Aut_Ajustes_Manuais!$G:$G,Aut_Ajustes_Manuais!$I:$I,DRE!W$4,Aut_Ajustes_Manuais!$F:$F,"Material de Escritório - Eventos")</f>
        <v/>
      </c>
      <c r="Z68" s="232" t="n">
        <v>0</v>
      </c>
      <c r="AA68" s="79" t="n">
        <v>0</v>
      </c>
      <c r="AB68" s="80">
        <f>SUMIFS(Aut_BlueMe_Sem_Pedido!$J:$J,Aut_BlueMe_Sem_Pedido!$Q:$Q,DRE!Z$4,Aut_BlueMe_Sem_Pedido!$H:$H,DRE!$A68)+SUMIFS(Aut_Ajustes_Manuais!$G:$G,Aut_Ajustes_Manuais!$I:$I,DRE!Z$4,Aut_Ajustes_Manuais!$F:$F,"Material de Escritório - Eventos")</f>
        <v/>
      </c>
      <c r="AC68" s="232" t="n">
        <v>0</v>
      </c>
      <c r="AD68" s="79" t="n">
        <v>0</v>
      </c>
      <c r="AE68" s="80">
        <f>SUMIFS(Aut_BlueMe_Sem_Pedido!$J:$J,Aut_BlueMe_Sem_Pedido!$Q:$Q,DRE!AC$4,Aut_BlueMe_Sem_Pedido!$H:$H,DRE!$A68)+SUMIFS(Aut_Ajustes_Manuais!$G:$G,Aut_Ajustes_Manuais!$I:$I,DRE!AC$4,Aut_Ajustes_Manuais!$F:$F,"Material de Escritório - Eventos")</f>
        <v/>
      </c>
      <c r="AF68" s="232" t="n">
        <v>0</v>
      </c>
      <c r="AG68" s="79" t="n">
        <v>0</v>
      </c>
      <c r="AH68" s="80">
        <f>SUMIFS(Aut_BlueMe_Sem_Pedido!$J:$J,Aut_BlueMe_Sem_Pedido!$Q:$Q,DRE!AF$4,Aut_BlueMe_Sem_Pedido!$H:$H,DRE!$A68)+SUMIFS(Aut_Ajustes_Manuais!$G:$G,Aut_Ajustes_Manuais!$I:$I,DRE!AF$4,Aut_Ajustes_Manuais!$F:$F,"Material de Escritório - Eventos")</f>
        <v/>
      </c>
      <c r="AI68" s="232" t="n">
        <v>0</v>
      </c>
      <c r="AJ68" s="79" t="n">
        <v>0</v>
      </c>
      <c r="AK68" s="80">
        <f>SUMIFS(Aut_BlueMe_Sem_Pedido!$J:$J,Aut_BlueMe_Sem_Pedido!$Q:$Q,DRE!AI$4,Aut_BlueMe_Sem_Pedido!$H:$H,DRE!$A68)+SUMIFS(Aut_Ajustes_Manuais!$G:$G,Aut_Ajustes_Manuais!$I:$I,DRE!AI$4,Aut_Ajustes_Manuais!$F:$F,"Material de Escritório - Eventos")</f>
        <v/>
      </c>
      <c r="AL68" s="232" t="n">
        <v>0</v>
      </c>
      <c r="AM68" s="79" t="n">
        <v>0</v>
      </c>
      <c r="AN68" s="80">
        <f>SUMIFS(Aut_BlueMe_Sem_Pedido!$J:$J,Aut_BlueMe_Sem_Pedido!$Q:$Q,DRE!AL$4,Aut_BlueMe_Sem_Pedido!$H:$H,DRE!$A68)+SUMIFS(Aut_Ajustes_Manuais!$G:$G,Aut_Ajustes_Manuais!$I:$I,DRE!AL$4,Aut_Ajustes_Manuais!$F:$F,"Material de Escritório - Eventos")</f>
        <v/>
      </c>
      <c r="AO68" s="232" t="n">
        <v>-245.5</v>
      </c>
      <c r="AP68" s="79" t="n">
        <v>0</v>
      </c>
      <c r="AQ68" s="80">
        <f>SUMIFS(Aut_BlueMe_Sem_Pedido!$J:$J,Aut_BlueMe_Sem_Pedido!$Q:$Q,DRE!AO$4,Aut_BlueMe_Sem_Pedido!$H:$H,DRE!$A68)+SUMIFS(Aut_Ajustes_Manuais!$G:$G,Aut_Ajustes_Manuais!$I:$I,DRE!AO$4,Aut_Ajustes_Manuais!$F:$F,"Material de Escritório - Eventos")</f>
        <v/>
      </c>
      <c r="AR68" s="232">
        <f>SUMIFS($H68:$AO68,$H$5:$AO$5,"&lt;"&amp;MONTH(TODAY()),$H$6:$AO$6,"REAL 25")</f>
        <v/>
      </c>
      <c r="AS68" s="27">
        <f>SUM(I68,L68,O68,R68,U68)</f>
        <v/>
      </c>
      <c r="AT68" s="80">
        <f>SUMIFS($J68:$AQ68,$J$5:$AQ$5,"&lt;"&amp;MONTH(TODAY()),$J$6:$AQ$6,"REAL 26")</f>
        <v/>
      </c>
      <c r="AU68" s="232">
        <f>SUM(H68,K68,N68,Q68,T68,W68,Z68,AC68,AF68,AI68,AL68,AO68)</f>
        <v/>
      </c>
      <c r="AV68" s="79">
        <f>SUM(I68,L68,O68,R68,U68,X68,AA68,AD68,AG68,AJ68,AM68,AP68)</f>
        <v/>
      </c>
      <c r="AW68" s="80">
        <f>SUM(J68,M68,P68,S68,V68,Y68,AB68,AE68,AH68,AK68,AN68,AQ68)</f>
        <v/>
      </c>
      <c r="AX68" s="232">
        <f>SUM(H68,K68,N68)</f>
        <v/>
      </c>
      <c r="AY68" s="79">
        <f>SUM(I68,L68,O68)</f>
        <v/>
      </c>
      <c r="AZ68" s="80">
        <f>SUM(J68,M68,P68)</f>
        <v/>
      </c>
      <c r="BA68" s="232">
        <f>SUM(Q68,T68,W68)</f>
        <v/>
      </c>
      <c r="BB68" s="79">
        <f>SUM(R68,U68,X68)</f>
        <v/>
      </c>
      <c r="BC68" s="80">
        <f>SUM(S68,V68,Y68)</f>
        <v/>
      </c>
      <c r="BD68" s="232">
        <f>SUM(Z68,AC68,AF68)</f>
        <v/>
      </c>
      <c r="BE68" s="79">
        <f>SUM(AA68,AD68,AG68)</f>
        <v/>
      </c>
      <c r="BF68" s="80">
        <f>SUM(AB68,AE68,AH68)</f>
        <v/>
      </c>
      <c r="BG68" s="232">
        <f>SUM(AI68,AL68,AO68)</f>
        <v/>
      </c>
      <c r="BH68" s="79">
        <f>SUM(AJ68,AM68,AP68)</f>
        <v/>
      </c>
      <c r="BI68" s="80">
        <f>SUM(AK68,AN68,AQ68)</f>
        <v/>
      </c>
      <c r="BK68" s="451">
        <f>SUM(I68,L68,O68,R68,U68,X68,AA68,AD68,AG68,AJ68,AM68,AP68)</f>
        <v/>
      </c>
      <c r="BL68" s="451">
        <f>BK68-AV68</f>
        <v/>
      </c>
      <c r="BM68" s="451">
        <f>SUM(J68,M68,P68,S68,V68)</f>
        <v/>
      </c>
      <c r="BN68" s="451">
        <f>BM68-AT68</f>
        <v/>
      </c>
    </row>
    <row r="69" hidden="1" outlineLevel="1" customFormat="1" s="474">
      <c r="A69" s="22" t="inlineStr">
        <is>
          <t>Material de Manutenção - Eventos</t>
        </is>
      </c>
      <c r="B69" s="2" t="n"/>
      <c r="C69" s="24" t="n"/>
      <c r="D69" s="68" t="inlineStr">
        <is>
          <t>% sobre o Faturamento de Eventos</t>
        </is>
      </c>
      <c r="E69" s="78" t="n"/>
      <c r="F69" s="40" t="n"/>
      <c r="G69" s="110" t="n"/>
      <c r="H69" s="232" t="n">
        <v>0</v>
      </c>
      <c r="I69" s="79" t="n">
        <v>0</v>
      </c>
      <c r="J69" s="80">
        <f>SUMIFS(Aut_BlueMe_Sem_Pedido!$J:$J,Aut_BlueMe_Sem_Pedido!$Q:$Q,DRE!H$4,Aut_BlueMe_Sem_Pedido!$H:$H,DRE!$A69)+SUMIFS(Aut_Ajustes_Manuais!$G:$G,Aut_Ajustes_Manuais!$I:$I,DRE!H$4,Aut_Ajustes_Manuais!$F:$F,"Material de Manutenção - Eventos")</f>
        <v/>
      </c>
      <c r="K69" s="245" t="n">
        <v>0</v>
      </c>
      <c r="L69" s="79" t="n">
        <v>0</v>
      </c>
      <c r="M69" s="80">
        <f>SUMIFS(Aut_BlueMe_Sem_Pedido!$J:$J,Aut_BlueMe_Sem_Pedido!$Q:$Q,DRE!K$4,Aut_BlueMe_Sem_Pedido!$H:$H,DRE!$A69)+SUMIFS(Aut_Ajustes_Manuais!$G:$G,Aut_Ajustes_Manuais!$I:$I,DRE!K$4,Aut_Ajustes_Manuais!$F:$F,"Material de Manutenção - Eventos")</f>
        <v/>
      </c>
      <c r="N69" s="245" t="n">
        <v>0</v>
      </c>
      <c r="O69" s="79" t="n">
        <v>0</v>
      </c>
      <c r="P69" s="80">
        <f>SUMIFS(Aut_BlueMe_Sem_Pedido!$J:$J,Aut_BlueMe_Sem_Pedido!$Q:$Q,DRE!N$4,Aut_BlueMe_Sem_Pedido!$H:$H,DRE!$A69)+SUMIFS(Aut_Ajustes_Manuais!$G:$G,Aut_Ajustes_Manuais!$I:$I,DRE!N$4,Aut_Ajustes_Manuais!$F:$F,"Material de Manutenção - Eventos")</f>
        <v/>
      </c>
      <c r="Q69" s="232" t="n">
        <v>0</v>
      </c>
      <c r="R69" s="79" t="n">
        <v>0</v>
      </c>
      <c r="S69" s="80">
        <f>SUMIFS(Aut_BlueMe_Sem_Pedido!$J:$J,Aut_BlueMe_Sem_Pedido!$Q:$Q,DRE!Q$4,Aut_BlueMe_Sem_Pedido!$H:$H,DRE!$A69)+SUMIFS(Aut_Ajustes_Manuais!$G:$G,Aut_Ajustes_Manuais!$I:$I,DRE!Q$4,Aut_Ajustes_Manuais!$F:$F,"Material de Manutenção - Eventos")</f>
        <v/>
      </c>
      <c r="T69" s="232" t="n">
        <v>0</v>
      </c>
      <c r="U69" s="79" t="n">
        <v>0</v>
      </c>
      <c r="V69" s="80">
        <f>SUMIFS(Aut_BlueMe_Sem_Pedido!$J:$J,Aut_BlueMe_Sem_Pedido!$Q:$Q,DRE!T$4,Aut_BlueMe_Sem_Pedido!$H:$H,DRE!$A69)+SUMIFS(Aut_Ajustes_Manuais!$G:$G,Aut_Ajustes_Manuais!$I:$I,DRE!T$4,Aut_Ajustes_Manuais!$F:$F,"Material de Manutenção - Eventos")</f>
        <v/>
      </c>
      <c r="W69" s="232" t="n">
        <v>0</v>
      </c>
      <c r="X69" s="79" t="n">
        <v>0</v>
      </c>
      <c r="Y69" s="80">
        <f>SUMIFS(Aut_BlueMe_Sem_Pedido!$J:$J,Aut_BlueMe_Sem_Pedido!$Q:$Q,DRE!W$4,Aut_BlueMe_Sem_Pedido!$H:$H,DRE!$A69)+SUMIFS(Aut_Ajustes_Manuais!$G:$G,Aut_Ajustes_Manuais!$I:$I,DRE!W$4,Aut_Ajustes_Manuais!$F:$F,"Material de Manutenção - Eventos")</f>
        <v/>
      </c>
      <c r="Z69" s="232" t="n">
        <v>0</v>
      </c>
      <c r="AA69" s="79" t="n">
        <v>0</v>
      </c>
      <c r="AB69" s="80">
        <f>SUMIFS(Aut_BlueMe_Sem_Pedido!$J:$J,Aut_BlueMe_Sem_Pedido!$Q:$Q,DRE!Z$4,Aut_BlueMe_Sem_Pedido!$H:$H,DRE!$A69)+SUMIFS(Aut_Ajustes_Manuais!$G:$G,Aut_Ajustes_Manuais!$I:$I,DRE!Z$4,Aut_Ajustes_Manuais!$F:$F,"Material de Manutenção - Eventos")</f>
        <v/>
      </c>
      <c r="AC69" s="232" t="n">
        <v>0</v>
      </c>
      <c r="AD69" s="79" t="n">
        <v>0</v>
      </c>
      <c r="AE69" s="80">
        <f>SUMIFS(Aut_BlueMe_Sem_Pedido!$J:$J,Aut_BlueMe_Sem_Pedido!$Q:$Q,DRE!AC$4,Aut_BlueMe_Sem_Pedido!$H:$H,DRE!$A69)+SUMIFS(Aut_Ajustes_Manuais!$G:$G,Aut_Ajustes_Manuais!$I:$I,DRE!AC$4,Aut_Ajustes_Manuais!$F:$F,"Material de Manutenção - Eventos")</f>
        <v/>
      </c>
      <c r="AF69" s="232" t="n">
        <v>0</v>
      </c>
      <c r="AG69" s="79" t="n">
        <v>0</v>
      </c>
      <c r="AH69" s="80">
        <f>SUMIFS(Aut_BlueMe_Sem_Pedido!$J:$J,Aut_BlueMe_Sem_Pedido!$Q:$Q,DRE!AF$4,Aut_BlueMe_Sem_Pedido!$H:$H,DRE!$A69)+SUMIFS(Aut_Ajustes_Manuais!$G:$G,Aut_Ajustes_Manuais!$I:$I,DRE!AF$4,Aut_Ajustes_Manuais!$F:$F,"Material de Manutenção - Eventos")</f>
        <v/>
      </c>
      <c r="AI69" s="232" t="n">
        <v>0</v>
      </c>
      <c r="AJ69" s="79" t="n">
        <v>0</v>
      </c>
      <c r="AK69" s="80">
        <f>SUMIFS(Aut_BlueMe_Sem_Pedido!$J:$J,Aut_BlueMe_Sem_Pedido!$Q:$Q,DRE!AI$4,Aut_BlueMe_Sem_Pedido!$H:$H,DRE!$A69)+SUMIFS(Aut_Ajustes_Manuais!$G:$G,Aut_Ajustes_Manuais!$I:$I,DRE!AI$4,Aut_Ajustes_Manuais!$F:$F,"Material de Manutenção - Eventos")</f>
        <v/>
      </c>
      <c r="AL69" s="232" t="n">
        <v>0</v>
      </c>
      <c r="AM69" s="79" t="n">
        <v>0</v>
      </c>
      <c r="AN69" s="80">
        <f>SUMIFS(Aut_BlueMe_Sem_Pedido!$J:$J,Aut_BlueMe_Sem_Pedido!$Q:$Q,DRE!AL$4,Aut_BlueMe_Sem_Pedido!$H:$H,DRE!$A69)+SUMIFS(Aut_Ajustes_Manuais!$G:$G,Aut_Ajustes_Manuais!$I:$I,DRE!AL$4,Aut_Ajustes_Manuais!$F:$F,"Material de Manutenção - Eventos")</f>
        <v/>
      </c>
      <c r="AO69" s="232" t="n">
        <v>0</v>
      </c>
      <c r="AP69" s="79" t="n">
        <v>0</v>
      </c>
      <c r="AQ69" s="80">
        <f>SUMIFS(Aut_BlueMe_Sem_Pedido!$J:$J,Aut_BlueMe_Sem_Pedido!$Q:$Q,DRE!AO$4,Aut_BlueMe_Sem_Pedido!$H:$H,DRE!$A69)+SUMIFS(Aut_Ajustes_Manuais!$G:$G,Aut_Ajustes_Manuais!$I:$I,DRE!AO$4,Aut_Ajustes_Manuais!$F:$F,"Material de Manutenção - Eventos")</f>
        <v/>
      </c>
      <c r="AR69" s="232">
        <f>SUMIFS($H69:$AO69,$H$5:$AO$5,"&lt;"&amp;MONTH(TODAY()),$H$6:$AO$6,"REAL 25")</f>
        <v/>
      </c>
      <c r="AS69" s="27">
        <f>SUM(I69,L69,O69,R69,U69)</f>
        <v/>
      </c>
      <c r="AT69" s="80">
        <f>SUMIFS($J69:$AQ69,$J$5:$AQ$5,"&lt;"&amp;MONTH(TODAY()),$J$6:$AQ$6,"REAL 26")</f>
        <v/>
      </c>
      <c r="AU69" s="232">
        <f>SUM(H69,K69,N69,Q69,T69,W69,Z69,AC69,AF69,AI69,AL69,AO69)</f>
        <v/>
      </c>
      <c r="AV69" s="79">
        <f>SUM(I69,L69,O69,R69,U69,X69,AA69,AD69,AG69,AJ69,AM69,AP69)</f>
        <v/>
      </c>
      <c r="AW69" s="80">
        <f>SUM(J69,M69,P69,S69,V69,Y69,AB69,AE69,AH69,AK69,AN69,AQ69)</f>
        <v/>
      </c>
      <c r="AX69" s="232">
        <f>SUM(H69,K69,N69)</f>
        <v/>
      </c>
      <c r="AY69" s="79">
        <f>SUM(I69,L69,O69)</f>
        <v/>
      </c>
      <c r="AZ69" s="80">
        <f>SUM(J69,M69,P69)</f>
        <v/>
      </c>
      <c r="BA69" s="232">
        <f>SUM(Q69,T69,W69)</f>
        <v/>
      </c>
      <c r="BB69" s="79">
        <f>SUM(R69,U69,X69)</f>
        <v/>
      </c>
      <c r="BC69" s="80">
        <f>SUM(S69,V69,Y69)</f>
        <v/>
      </c>
      <c r="BD69" s="232">
        <f>SUM(Z69,AC69,AF69)</f>
        <v/>
      </c>
      <c r="BE69" s="79">
        <f>SUM(AA69,AD69,AG69)</f>
        <v/>
      </c>
      <c r="BF69" s="80">
        <f>SUM(AB69,AE69,AH69)</f>
        <v/>
      </c>
      <c r="BG69" s="232">
        <f>SUM(AI69,AL69,AO69)</f>
        <v/>
      </c>
      <c r="BH69" s="79">
        <f>SUM(AJ69,AM69,AP69)</f>
        <v/>
      </c>
      <c r="BI69" s="80">
        <f>SUM(AK69,AN69,AQ69)</f>
        <v/>
      </c>
      <c r="BK69" s="451">
        <f>SUM(I69,L69,O69,R69,U69,X69,AA69,AD69,AG69,AJ69,AM69,AP69)</f>
        <v/>
      </c>
      <c r="BL69" s="451">
        <f>BK69-AV69</f>
        <v/>
      </c>
      <c r="BM69" s="451">
        <f>SUM(J69,M69,P69,S69,V69)</f>
        <v/>
      </c>
      <c r="BN69" s="451">
        <f>BM69-AT69</f>
        <v/>
      </c>
    </row>
    <row r="70" hidden="1" outlineLevel="1" ht="18" customHeight="1">
      <c r="A70" s="71" t="inlineStr">
        <is>
          <t>Manutenção Geral</t>
        </is>
      </c>
      <c r="C70" s="24" t="n"/>
      <c r="D70" s="68" t="n"/>
      <c r="E70" s="78" t="n"/>
      <c r="F70" s="40" t="n"/>
      <c r="H70" s="243" t="n">
        <v>0</v>
      </c>
      <c r="I70" s="72" t="n">
        <v>0</v>
      </c>
      <c r="J70" s="74">
        <f>SUM(J71:J72)+SUMIFS(Aut_Ajustes_Manuais!$G:$G,Aut_Ajustes_Manuais!$I:$I,DRE!H$4,Aut_Ajustes_Manuais!$F:$F,"Manutenção Geral")</f>
        <v/>
      </c>
      <c r="K70" s="243" t="n">
        <v>0</v>
      </c>
      <c r="L70" s="72" t="n">
        <v>0</v>
      </c>
      <c r="M70" s="74">
        <f>SUM(M71:M72)+SUMIFS(Aut_Ajustes_Manuais!$G:$G,Aut_Ajustes_Manuais!$I:$I,DRE!K$4,Aut_Ajustes_Manuais!$F:$F,"Manutenção Geral")</f>
        <v/>
      </c>
      <c r="N70" s="243" t="n">
        <v>0</v>
      </c>
      <c r="O70" s="72" t="n">
        <v>0</v>
      </c>
      <c r="P70" s="74">
        <f>SUM(P71:P72)+SUMIFS(Aut_Ajustes_Manuais!$G:$G,Aut_Ajustes_Manuais!$I:$I,DRE!N$4,Aut_Ajustes_Manuais!$F:$F,"Manutenção Geral")</f>
        <v/>
      </c>
      <c r="Q70" s="243" t="n">
        <v>0</v>
      </c>
      <c r="R70" s="72" t="n">
        <v>0</v>
      </c>
      <c r="S70" s="74">
        <f>SUM(S71:S72)+SUMIFS(Aut_Ajustes_Manuais!$G:$G,Aut_Ajustes_Manuais!$I:$I,DRE!Q$4,Aut_Ajustes_Manuais!$F:$F,"Manutenção Geral")</f>
        <v/>
      </c>
      <c r="T70" s="243" t="n">
        <v>0</v>
      </c>
      <c r="U70" s="72" t="n">
        <v>0</v>
      </c>
      <c r="V70" s="74">
        <f>SUM(V71:V72)+SUMIFS(Aut_Ajustes_Manuais!$G:$G,Aut_Ajustes_Manuais!$I:$I,DRE!T$4,Aut_Ajustes_Manuais!$F:$F,"Manutenção Geral")</f>
        <v/>
      </c>
      <c r="W70" s="243" t="n">
        <v>0</v>
      </c>
      <c r="X70" s="72" t="n">
        <v>0</v>
      </c>
      <c r="Y70" s="74">
        <f>SUM(Y71:Y72)+SUMIFS(Aut_Ajustes_Manuais!$G:$G,Aut_Ajustes_Manuais!$I:$I,DRE!W$4,Aut_Ajustes_Manuais!$F:$F,"Manutenção Geral")</f>
        <v/>
      </c>
      <c r="Z70" s="243" t="n">
        <v>0</v>
      </c>
      <c r="AA70" s="72" t="n">
        <v>0</v>
      </c>
      <c r="AB70" s="74">
        <f>SUM(AB71:AB72)+SUMIFS(Aut_Ajustes_Manuais!$G:$G,Aut_Ajustes_Manuais!$I:$I,DRE!Z$4,Aut_Ajustes_Manuais!$F:$F,"Manutenção Geral")</f>
        <v/>
      </c>
      <c r="AC70" s="243" t="n">
        <v>0</v>
      </c>
      <c r="AD70" s="72" t="n">
        <v>0</v>
      </c>
      <c r="AE70" s="74">
        <f>SUM(AE71:AE72)+SUMIFS(Aut_Ajustes_Manuais!$G:$G,Aut_Ajustes_Manuais!$I:$I,DRE!AC$4,Aut_Ajustes_Manuais!$F:$F,"Manutenção Geral")</f>
        <v/>
      </c>
      <c r="AF70" s="243" t="n">
        <v>0</v>
      </c>
      <c r="AG70" s="72" t="n">
        <v>0</v>
      </c>
      <c r="AH70" s="74">
        <f>SUM(AH71:AH72)+SUMIFS(Aut_Ajustes_Manuais!$G:$G,Aut_Ajustes_Manuais!$I:$I,DRE!AF$4,Aut_Ajustes_Manuais!$F:$F,"Manutenção Geral")</f>
        <v/>
      </c>
      <c r="AI70" s="243" t="n">
        <v>0</v>
      </c>
      <c r="AJ70" s="72" t="n">
        <v>0</v>
      </c>
      <c r="AK70" s="74">
        <f>SUM(AK71:AK72)+SUMIFS(Aut_Ajustes_Manuais!$G:$G,Aut_Ajustes_Manuais!$I:$I,DRE!AI$4,Aut_Ajustes_Manuais!$F:$F,"Manutenção Geral")</f>
        <v/>
      </c>
      <c r="AL70" s="243" t="n">
        <v>0</v>
      </c>
      <c r="AM70" s="72" t="n">
        <v>0</v>
      </c>
      <c r="AN70" s="74">
        <f>SUM(AN71:AN72)+SUMIFS(Aut_Ajustes_Manuais!$G:$G,Aut_Ajustes_Manuais!$I:$I,DRE!AL$4,Aut_Ajustes_Manuais!$F:$F,"Manutenção Geral")</f>
        <v/>
      </c>
      <c r="AO70" s="243" t="n">
        <v>0</v>
      </c>
      <c r="AP70" s="72" t="n">
        <v>0</v>
      </c>
      <c r="AQ70" s="74">
        <f>SUM(AQ71:AQ72)+SUMIFS(Aut_Ajustes_Manuais!$G:$G,Aut_Ajustes_Manuais!$I:$I,DRE!AO$4,Aut_Ajustes_Manuais!$F:$F,"Manutenção Geral")</f>
        <v/>
      </c>
      <c r="AR70" s="232">
        <f>SUMIFS($H70:$AO70,$H$5:$AO$5,"&lt;"&amp;MONTH(TODAY()),$H$6:$AO$6,"REAL 25")</f>
        <v/>
      </c>
      <c r="AS70" s="27">
        <f>SUM(I70,L70,O70,R70,U70)</f>
        <v/>
      </c>
      <c r="AT70" s="74">
        <f>SUMIFS($J70:$AQ70,$J$5:$AQ$5,"&lt;"&amp;MONTH(TODAY()),$J$6:$AQ$6,"REAL 26")</f>
        <v/>
      </c>
      <c r="AU70" s="243">
        <f>SUM(AU71:AU72)</f>
        <v/>
      </c>
      <c r="AV70" s="72">
        <f>SUM(AV71:AV72)</f>
        <v/>
      </c>
      <c r="AW70" s="74">
        <f>SUM(AW71:AW72)</f>
        <v/>
      </c>
      <c r="AX70" s="243">
        <f>SUM(AX71:AX72)</f>
        <v/>
      </c>
      <c r="AY70" s="72">
        <f>SUM(AY71:AY72)</f>
        <v/>
      </c>
      <c r="AZ70" s="74">
        <f>SUM(AZ71:AZ72)</f>
        <v/>
      </c>
      <c r="BA70" s="243">
        <f>SUM(BA71:BA72)</f>
        <v/>
      </c>
      <c r="BB70" s="72">
        <f>SUM(BB71:BB72)</f>
        <v/>
      </c>
      <c r="BC70" s="74">
        <f>SUM(BC71:BC72)</f>
        <v/>
      </c>
      <c r="BD70" s="243">
        <f>SUM(BD71:BD72)</f>
        <v/>
      </c>
      <c r="BE70" s="72">
        <f>SUM(BE71:BE72)</f>
        <v/>
      </c>
      <c r="BF70" s="74">
        <f>SUM(BF71:BF72)</f>
        <v/>
      </c>
      <c r="BG70" s="243">
        <f>SUM(BG71:BG72)</f>
        <v/>
      </c>
      <c r="BH70" s="72">
        <f>SUM(BH71:BH72)</f>
        <v/>
      </c>
      <c r="BI70" s="74">
        <f>SUM(BI71:BI72)</f>
        <v/>
      </c>
      <c r="BK70" s="451">
        <f>SUM(I70,L70,O70,R70,U70,X70,AA70,AD70,AG70,AJ70,AM70,AP70)</f>
        <v/>
      </c>
      <c r="BL70" s="451">
        <f>BK70-AV70</f>
        <v/>
      </c>
      <c r="BM70" s="451">
        <f>SUM(J70,M70,P70,S70,V70)</f>
        <v/>
      </c>
      <c r="BN70" s="451">
        <f>BM70-AT70</f>
        <v/>
      </c>
    </row>
    <row r="71" hidden="1" outlineLevel="1" ht="25.2" customFormat="1" customHeight="1" s="474">
      <c r="A71" s="22" t="inlineStr">
        <is>
          <t>Serviço de Manutenção - Estrutura - Eventos</t>
        </is>
      </c>
      <c r="B71" s="2" t="n"/>
      <c r="C71" s="24" t="inlineStr">
        <is>
          <t>Estrutura Predial</t>
        </is>
      </c>
      <c r="D71" s="68" t="inlineStr">
        <is>
          <t>% sobre o Faturamento de Eventos</t>
        </is>
      </c>
      <c r="E71" s="78" t="n"/>
      <c r="F71" s="40" t="n"/>
      <c r="G71" s="110" t="n"/>
      <c r="H71" s="232" t="n">
        <v>0</v>
      </c>
      <c r="I71" s="79" t="n">
        <v>0</v>
      </c>
      <c r="J71" s="80">
        <f>SUMIFS(Aut_BlueMe_Sem_Pedido!$J:$J,Aut_BlueMe_Sem_Pedido!$Q:$Q,DRE!H$4,Aut_BlueMe_Sem_Pedido!$H:$H,DRE!$A71)+SUMIFS(Aut_Ajustes_Manuais!$G:$G,Aut_Ajustes_Manuais!$I:$I,DRE!H$4,Aut_Ajustes_Manuais!$F:$F,"Serviço de Manutenção - Estrutura - Eventos")</f>
        <v/>
      </c>
      <c r="K71" s="245" t="n">
        <v>0</v>
      </c>
      <c r="L71" s="79" t="n">
        <v>0</v>
      </c>
      <c r="M71" s="80">
        <f>SUMIFS(Aut_BlueMe_Sem_Pedido!$J:$J,Aut_BlueMe_Sem_Pedido!$Q:$Q,DRE!K$4,Aut_BlueMe_Sem_Pedido!$H:$H,DRE!$A71)+SUMIFS(Aut_Ajustes_Manuais!$G:$G,Aut_Ajustes_Manuais!$I:$I,DRE!K$4,Aut_Ajustes_Manuais!$F:$F,"Serviço de Manutenção - Estrutura - Eventos")</f>
        <v/>
      </c>
      <c r="N71" s="245" t="n">
        <v>0</v>
      </c>
      <c r="O71" s="79" t="n">
        <v>0</v>
      </c>
      <c r="P71" s="80">
        <f>SUMIFS(Aut_BlueMe_Sem_Pedido!$J:$J,Aut_BlueMe_Sem_Pedido!$Q:$Q,DRE!N$4,Aut_BlueMe_Sem_Pedido!$H:$H,DRE!$A71)+SUMIFS(Aut_Ajustes_Manuais!$G:$G,Aut_Ajustes_Manuais!$I:$I,DRE!N$4,Aut_Ajustes_Manuais!$F:$F,"Serviço de Manutenção - Estrutura - Eventos")</f>
        <v/>
      </c>
      <c r="Q71" s="232" t="n">
        <v>0</v>
      </c>
      <c r="R71" s="79" t="n">
        <v>0</v>
      </c>
      <c r="S71" s="80">
        <f>SUMIFS(Aut_BlueMe_Sem_Pedido!$J:$J,Aut_BlueMe_Sem_Pedido!$Q:$Q,DRE!Q$4,Aut_BlueMe_Sem_Pedido!$H:$H,DRE!$A71)+SUMIFS(Aut_Ajustes_Manuais!$G:$G,Aut_Ajustes_Manuais!$I:$I,DRE!Q$4,Aut_Ajustes_Manuais!$F:$F,"Serviço de Manutenção - Estrutura - Eventos")</f>
        <v/>
      </c>
      <c r="T71" s="232" t="n">
        <v>0</v>
      </c>
      <c r="U71" s="79" t="n">
        <v>0</v>
      </c>
      <c r="V71" s="80">
        <f>SUMIFS(Aut_BlueMe_Sem_Pedido!$J:$J,Aut_BlueMe_Sem_Pedido!$Q:$Q,DRE!T$4,Aut_BlueMe_Sem_Pedido!$H:$H,DRE!$A71)+SUMIFS(Aut_Ajustes_Manuais!$G:$G,Aut_Ajustes_Manuais!$I:$I,DRE!T$4,Aut_Ajustes_Manuais!$F:$F,"Serviço de Manutenção - Estrutura - Eventos")</f>
        <v/>
      </c>
      <c r="W71" s="232" t="n">
        <v>0</v>
      </c>
      <c r="X71" s="79" t="n">
        <v>0</v>
      </c>
      <c r="Y71" s="80">
        <f>SUMIFS(Aut_BlueMe_Sem_Pedido!$J:$J,Aut_BlueMe_Sem_Pedido!$Q:$Q,DRE!W$4,Aut_BlueMe_Sem_Pedido!$H:$H,DRE!$A71)+SUMIFS(Aut_Ajustes_Manuais!$G:$G,Aut_Ajustes_Manuais!$I:$I,DRE!W$4,Aut_Ajustes_Manuais!$F:$F,"Serviço de Manutenção - Estrutura - Eventos")</f>
        <v/>
      </c>
      <c r="Z71" s="232" t="n">
        <v>0</v>
      </c>
      <c r="AA71" s="79" t="n">
        <v>0</v>
      </c>
      <c r="AB71" s="80">
        <f>SUMIFS(Aut_BlueMe_Sem_Pedido!$J:$J,Aut_BlueMe_Sem_Pedido!$Q:$Q,DRE!Z$4,Aut_BlueMe_Sem_Pedido!$H:$H,DRE!$A71)+SUMIFS(Aut_Ajustes_Manuais!$G:$G,Aut_Ajustes_Manuais!$I:$I,DRE!Z$4,Aut_Ajustes_Manuais!$F:$F,"Serviço de Manutenção - Estrutura - Eventos")</f>
        <v/>
      </c>
      <c r="AC71" s="232" t="n">
        <v>0</v>
      </c>
      <c r="AD71" s="79" t="n">
        <v>0</v>
      </c>
      <c r="AE71" s="80">
        <f>SUMIFS(Aut_BlueMe_Sem_Pedido!$J:$J,Aut_BlueMe_Sem_Pedido!$Q:$Q,DRE!AC$4,Aut_BlueMe_Sem_Pedido!$H:$H,DRE!$A71)+SUMIFS(Aut_Ajustes_Manuais!$G:$G,Aut_Ajustes_Manuais!$I:$I,DRE!AC$4,Aut_Ajustes_Manuais!$F:$F,"Serviço de Manutenção - Estrutura - Eventos")</f>
        <v/>
      </c>
      <c r="AF71" s="232" t="n">
        <v>0</v>
      </c>
      <c r="AG71" s="79" t="n">
        <v>0</v>
      </c>
      <c r="AH71" s="80">
        <f>SUMIFS(Aut_BlueMe_Sem_Pedido!$J:$J,Aut_BlueMe_Sem_Pedido!$Q:$Q,DRE!AF$4,Aut_BlueMe_Sem_Pedido!$H:$H,DRE!$A71)+SUMIFS(Aut_Ajustes_Manuais!$G:$G,Aut_Ajustes_Manuais!$I:$I,DRE!AF$4,Aut_Ajustes_Manuais!$F:$F,"Serviço de Manutenção - Estrutura - Eventos")</f>
        <v/>
      </c>
      <c r="AI71" s="232" t="n">
        <v>0</v>
      </c>
      <c r="AJ71" s="79" t="n">
        <v>0</v>
      </c>
      <c r="AK71" s="80">
        <f>SUMIFS(Aut_BlueMe_Sem_Pedido!$J:$J,Aut_BlueMe_Sem_Pedido!$Q:$Q,DRE!AI$4,Aut_BlueMe_Sem_Pedido!$H:$H,DRE!$A71)+SUMIFS(Aut_Ajustes_Manuais!$G:$G,Aut_Ajustes_Manuais!$I:$I,DRE!AI$4,Aut_Ajustes_Manuais!$F:$F,"Serviço de Manutenção - Estrutura - Eventos")</f>
        <v/>
      </c>
      <c r="AL71" s="232" t="n">
        <v>0</v>
      </c>
      <c r="AM71" s="79" t="n">
        <v>0</v>
      </c>
      <c r="AN71" s="80">
        <f>SUMIFS(Aut_BlueMe_Sem_Pedido!$J:$J,Aut_BlueMe_Sem_Pedido!$Q:$Q,DRE!AL$4,Aut_BlueMe_Sem_Pedido!$H:$H,DRE!$A71)+SUMIFS(Aut_Ajustes_Manuais!$G:$G,Aut_Ajustes_Manuais!$I:$I,DRE!AL$4,Aut_Ajustes_Manuais!$F:$F,"Serviço de Manutenção - Estrutura - Eventos")</f>
        <v/>
      </c>
      <c r="AO71" s="232" t="n">
        <v>0</v>
      </c>
      <c r="AP71" s="79" t="n">
        <v>0</v>
      </c>
      <c r="AQ71" s="80">
        <f>SUMIFS(Aut_BlueMe_Sem_Pedido!$J:$J,Aut_BlueMe_Sem_Pedido!$Q:$Q,DRE!AO$4,Aut_BlueMe_Sem_Pedido!$H:$H,DRE!$A71)+SUMIFS(Aut_Ajustes_Manuais!$G:$G,Aut_Ajustes_Manuais!$I:$I,DRE!AO$4,Aut_Ajustes_Manuais!$F:$F,"Serviço de Manutenção - Estrutura - Eventos")</f>
        <v/>
      </c>
      <c r="AR71" s="232">
        <f>SUMIFS($H71:$AO71,$H$5:$AO$5,"&lt;"&amp;MONTH(TODAY()),$H$6:$AO$6,"REAL 25")</f>
        <v/>
      </c>
      <c r="AS71" s="27">
        <f>SUM(I71,L71,O71,R71,U71)</f>
        <v/>
      </c>
      <c r="AT71" s="80">
        <f>SUMIFS($J71:$AQ71,$J$5:$AQ$5,"&lt;"&amp;MONTH(TODAY()),$J$6:$AQ$6,"REAL 26")</f>
        <v/>
      </c>
      <c r="AU71" s="232" t="n"/>
      <c r="AV71" s="79" t="n"/>
      <c r="AW71" s="80" t="n"/>
      <c r="AX71" s="232" t="n"/>
      <c r="AY71" s="79" t="n">
        <v>0</v>
      </c>
      <c r="AZ71" s="80" t="n"/>
      <c r="BA71" s="232" t="n"/>
      <c r="BB71" s="79" t="n">
        <v>0</v>
      </c>
      <c r="BC71" s="80" t="n"/>
      <c r="BD71" s="232" t="n"/>
      <c r="BE71" s="79" t="n">
        <v>0</v>
      </c>
      <c r="BF71" s="80" t="n"/>
      <c r="BG71" s="232" t="n"/>
      <c r="BH71" s="79" t="n">
        <v>0</v>
      </c>
      <c r="BI71" s="80" t="n"/>
      <c r="BK71" s="451">
        <f>SUM(I71,L71,O71,R71,U71,X71,AA71,AD71,AG71,AJ71,AM71,AP71)</f>
        <v/>
      </c>
      <c r="BL71" s="451">
        <f>BK71-AV71</f>
        <v/>
      </c>
      <c r="BM71" s="451">
        <f>SUM(J71,M71,P71,S71,V71)</f>
        <v/>
      </c>
      <c r="BN71" s="451">
        <f>BM71-AT71</f>
        <v/>
      </c>
    </row>
    <row r="72" hidden="1" outlineLevel="1" ht="25.2" customFormat="1" customHeight="1" s="474">
      <c r="A72" s="22" t="inlineStr">
        <is>
          <t>Serviço de Manutenção - Equipamentos - Eventos</t>
        </is>
      </c>
      <c r="B72" s="2" t="n"/>
      <c r="C72" s="24" t="inlineStr">
        <is>
          <t>Equipamentos</t>
        </is>
      </c>
      <c r="D72" s="68" t="inlineStr">
        <is>
          <t>% sobre o Faturamento de Eventos</t>
        </is>
      </c>
      <c r="E72" s="78" t="n"/>
      <c r="F72" s="40" t="n"/>
      <c r="G72" s="110" t="n"/>
      <c r="H72" s="232" t="n">
        <v>0</v>
      </c>
      <c r="I72" s="79" t="n">
        <v>0</v>
      </c>
      <c r="J72" s="80">
        <f>SUMIFS(Aut_BlueMe_Sem_Pedido!$J:$J,Aut_BlueMe_Sem_Pedido!$Q:$Q,DRE!H$4,Aut_BlueMe_Sem_Pedido!$H:$H,DRE!$A72)+SUMIFS(Aut_Ajustes_Manuais!$G:$G,Aut_Ajustes_Manuais!$I:$I,DRE!H$4,Aut_Ajustes_Manuais!$F:$F,"Serviço de Manutenção - Equipamentos - Eventos")</f>
        <v/>
      </c>
      <c r="K72" s="245" t="n">
        <v>0</v>
      </c>
      <c r="L72" s="79" t="n">
        <v>0</v>
      </c>
      <c r="M72" s="80">
        <f>SUMIFS(Aut_BlueMe_Sem_Pedido!$J:$J,Aut_BlueMe_Sem_Pedido!$Q:$Q,DRE!K$4,Aut_BlueMe_Sem_Pedido!$H:$H,DRE!$A72)+SUMIFS(Aut_Ajustes_Manuais!$G:$G,Aut_Ajustes_Manuais!$I:$I,DRE!K$4,Aut_Ajustes_Manuais!$F:$F,"Serviço de Manutenção - Equipamentos - Eventos")</f>
        <v/>
      </c>
      <c r="N72" s="245" t="n">
        <v>0</v>
      </c>
      <c r="O72" s="79" t="n">
        <v>0</v>
      </c>
      <c r="P72" s="80">
        <f>SUMIFS(Aut_BlueMe_Sem_Pedido!$J:$J,Aut_BlueMe_Sem_Pedido!$Q:$Q,DRE!N$4,Aut_BlueMe_Sem_Pedido!$H:$H,DRE!$A72)+SUMIFS(Aut_Ajustes_Manuais!$G:$G,Aut_Ajustes_Manuais!$I:$I,DRE!N$4,Aut_Ajustes_Manuais!$F:$F,"Serviço de Manutenção - Equipamentos - Eventos")</f>
        <v/>
      </c>
      <c r="Q72" s="232" t="n">
        <v>0</v>
      </c>
      <c r="R72" s="79" t="n">
        <v>0</v>
      </c>
      <c r="S72" s="80">
        <f>SUMIFS(Aut_BlueMe_Sem_Pedido!$J:$J,Aut_BlueMe_Sem_Pedido!$Q:$Q,DRE!Q$4,Aut_BlueMe_Sem_Pedido!$H:$H,DRE!$A72)+SUMIFS(Aut_Ajustes_Manuais!$G:$G,Aut_Ajustes_Manuais!$I:$I,DRE!Q$4,Aut_Ajustes_Manuais!$F:$F,"Serviço de Manutenção - Equipamentos - Eventos")</f>
        <v/>
      </c>
      <c r="T72" s="232" t="n">
        <v>0</v>
      </c>
      <c r="U72" s="79" t="n">
        <v>0</v>
      </c>
      <c r="V72" s="80">
        <f>SUMIFS(Aut_BlueMe_Sem_Pedido!$J:$J,Aut_BlueMe_Sem_Pedido!$Q:$Q,DRE!T$4,Aut_BlueMe_Sem_Pedido!$H:$H,DRE!$A72)+SUMIFS(Aut_Ajustes_Manuais!$G:$G,Aut_Ajustes_Manuais!$I:$I,DRE!T$4,Aut_Ajustes_Manuais!$F:$F,"Serviço de Manutenção - Equipamentos - Eventos")</f>
        <v/>
      </c>
      <c r="W72" s="232" t="n">
        <v>0</v>
      </c>
      <c r="X72" s="79" t="n">
        <v>0</v>
      </c>
      <c r="Y72" s="80">
        <f>SUMIFS(Aut_BlueMe_Sem_Pedido!$J:$J,Aut_BlueMe_Sem_Pedido!$Q:$Q,DRE!W$4,Aut_BlueMe_Sem_Pedido!$H:$H,DRE!$A72)+SUMIFS(Aut_Ajustes_Manuais!$G:$G,Aut_Ajustes_Manuais!$I:$I,DRE!W$4,Aut_Ajustes_Manuais!$F:$F,"Serviço de Manutenção - Equipamentos - Eventos")</f>
        <v/>
      </c>
      <c r="Z72" s="232" t="n">
        <v>0</v>
      </c>
      <c r="AA72" s="79" t="n">
        <v>0</v>
      </c>
      <c r="AB72" s="80">
        <f>SUMIFS(Aut_BlueMe_Sem_Pedido!$J:$J,Aut_BlueMe_Sem_Pedido!$Q:$Q,DRE!Z$4,Aut_BlueMe_Sem_Pedido!$H:$H,DRE!$A72)+SUMIFS(Aut_Ajustes_Manuais!$G:$G,Aut_Ajustes_Manuais!$I:$I,DRE!Z$4,Aut_Ajustes_Manuais!$F:$F,"Serviço de Manutenção - Equipamentos - Eventos")</f>
        <v/>
      </c>
      <c r="AC72" s="232" t="n">
        <v>0</v>
      </c>
      <c r="AD72" s="79" t="n">
        <v>0</v>
      </c>
      <c r="AE72" s="80">
        <f>SUMIFS(Aut_BlueMe_Sem_Pedido!$J:$J,Aut_BlueMe_Sem_Pedido!$Q:$Q,DRE!AC$4,Aut_BlueMe_Sem_Pedido!$H:$H,DRE!$A72)+SUMIFS(Aut_Ajustes_Manuais!$G:$G,Aut_Ajustes_Manuais!$I:$I,DRE!AC$4,Aut_Ajustes_Manuais!$F:$F,"Serviço de Manutenção - Equipamentos - Eventos")</f>
        <v/>
      </c>
      <c r="AF72" s="232" t="n">
        <v>0</v>
      </c>
      <c r="AG72" s="79" t="n">
        <v>0</v>
      </c>
      <c r="AH72" s="80">
        <f>SUMIFS(Aut_BlueMe_Sem_Pedido!$J:$J,Aut_BlueMe_Sem_Pedido!$Q:$Q,DRE!AF$4,Aut_BlueMe_Sem_Pedido!$H:$H,DRE!$A72)+SUMIFS(Aut_Ajustes_Manuais!$G:$G,Aut_Ajustes_Manuais!$I:$I,DRE!AF$4,Aut_Ajustes_Manuais!$F:$F,"Serviço de Manutenção - Equipamentos - Eventos")</f>
        <v/>
      </c>
      <c r="AI72" s="232" t="n">
        <v>0</v>
      </c>
      <c r="AJ72" s="79" t="n">
        <v>0</v>
      </c>
      <c r="AK72" s="80">
        <f>SUMIFS(Aut_BlueMe_Sem_Pedido!$J:$J,Aut_BlueMe_Sem_Pedido!$Q:$Q,DRE!AI$4,Aut_BlueMe_Sem_Pedido!$H:$H,DRE!$A72)+SUMIFS(Aut_Ajustes_Manuais!$G:$G,Aut_Ajustes_Manuais!$I:$I,DRE!AI$4,Aut_Ajustes_Manuais!$F:$F,"Serviço de Manutenção - Equipamentos - Eventos")</f>
        <v/>
      </c>
      <c r="AL72" s="232" t="n">
        <v>0</v>
      </c>
      <c r="AM72" s="79" t="n">
        <v>0</v>
      </c>
      <c r="AN72" s="80">
        <f>SUMIFS(Aut_BlueMe_Sem_Pedido!$J:$J,Aut_BlueMe_Sem_Pedido!$Q:$Q,DRE!AL$4,Aut_BlueMe_Sem_Pedido!$H:$H,DRE!$A72)+SUMIFS(Aut_Ajustes_Manuais!$G:$G,Aut_Ajustes_Manuais!$I:$I,DRE!AL$4,Aut_Ajustes_Manuais!$F:$F,"Serviço de Manutenção - Equipamentos - Eventos")</f>
        <v/>
      </c>
      <c r="AO72" s="232" t="n">
        <v>0</v>
      </c>
      <c r="AP72" s="79" t="n">
        <v>0</v>
      </c>
      <c r="AQ72" s="80">
        <f>SUMIFS(Aut_BlueMe_Sem_Pedido!$J:$J,Aut_BlueMe_Sem_Pedido!$Q:$Q,DRE!AO$4,Aut_BlueMe_Sem_Pedido!$H:$H,DRE!$A72)+SUMIFS(Aut_Ajustes_Manuais!$G:$G,Aut_Ajustes_Manuais!$I:$I,DRE!AO$4,Aut_Ajustes_Manuais!$F:$F,"Serviço de Manutenção - Equipamentos - Eventos")</f>
        <v/>
      </c>
      <c r="AR72" s="232">
        <f>SUMIFS($H72:$AO72,$H$5:$AO$5,"&lt;"&amp;MONTH(TODAY()),$H$6:$AO$6,"REAL 25")</f>
        <v/>
      </c>
      <c r="AS72" s="27">
        <f>SUM(I72,L72,O72,R72,U72)</f>
        <v/>
      </c>
      <c r="AT72" s="80">
        <f>SUMIFS($J72:$AQ72,$J$5:$AQ$5,"&lt;"&amp;MONTH(TODAY()),$J$6:$AQ$6,"REAL 26")</f>
        <v/>
      </c>
      <c r="AU72" s="232" t="n"/>
      <c r="AV72" s="79" t="n"/>
      <c r="AW72" s="80" t="n"/>
      <c r="AX72" s="232" t="n"/>
      <c r="AY72" s="79" t="n">
        <v>0</v>
      </c>
      <c r="AZ72" s="80" t="n"/>
      <c r="BA72" s="232" t="n"/>
      <c r="BB72" s="79" t="n">
        <v>0</v>
      </c>
      <c r="BC72" s="80" t="n"/>
      <c r="BD72" s="232" t="n"/>
      <c r="BE72" s="79" t="n">
        <v>0</v>
      </c>
      <c r="BF72" s="80" t="n"/>
      <c r="BG72" s="232" t="n"/>
      <c r="BH72" s="79" t="n">
        <v>0</v>
      </c>
      <c r="BI72" s="80" t="n"/>
      <c r="BK72" s="451">
        <f>SUM(I72,L72,O72,R72,U72,X72,AA72,AD72,AG72,AJ72,AM72,AP72)</f>
        <v/>
      </c>
      <c r="BL72" s="451">
        <f>BK72-AV72</f>
        <v/>
      </c>
      <c r="BM72" s="451">
        <f>SUM(J72,M72,P72,S72,V72)</f>
        <v/>
      </c>
      <c r="BN72" s="451">
        <f>BM72-AT72</f>
        <v/>
      </c>
    </row>
    <row r="73" hidden="1" outlineLevel="1" ht="18" customHeight="1">
      <c r="A73" s="71" t="inlineStr">
        <is>
          <t>Transportes</t>
        </is>
      </c>
      <c r="C73" s="24" t="n"/>
      <c r="D73" s="68" t="n"/>
      <c r="E73" s="78" t="n"/>
      <c r="F73" s="40" t="n"/>
      <c r="H73" s="243" t="n">
        <v>0</v>
      </c>
      <c r="I73" s="72" t="n">
        <v>0</v>
      </c>
      <c r="J73" s="74">
        <f>SUM(J74:J76)+SUMIFS(Aut_Ajustes_Manuais!$G:$G,Aut_Ajustes_Manuais!$I:$I,DRE!H$4,Aut_Ajustes_Manuais!$F:$F,"Transportes")</f>
        <v/>
      </c>
      <c r="K73" s="243" t="n">
        <v>0</v>
      </c>
      <c r="L73" s="72" t="n">
        <v>0</v>
      </c>
      <c r="M73" s="74">
        <f>SUM(M74:M76)+SUMIFS(Aut_Ajustes_Manuais!$G:$G,Aut_Ajustes_Manuais!$I:$I,DRE!K$4,Aut_Ajustes_Manuais!$F:$F,"Transportes")</f>
        <v/>
      </c>
      <c r="N73" s="243" t="n">
        <v>0</v>
      </c>
      <c r="O73" s="72" t="n">
        <v>0</v>
      </c>
      <c r="P73" s="74">
        <f>SUM(P74:P76)+SUMIFS(Aut_Ajustes_Manuais!$G:$G,Aut_Ajustes_Manuais!$I:$I,DRE!N$4,Aut_Ajustes_Manuais!$F:$F,"Transportes")</f>
        <v/>
      </c>
      <c r="Q73" s="243" t="n">
        <v>0</v>
      </c>
      <c r="R73" s="72" t="n">
        <v>0</v>
      </c>
      <c r="S73" s="74">
        <f>SUM(S74:S76)+SUMIFS(Aut_Ajustes_Manuais!$G:$G,Aut_Ajustes_Manuais!$I:$I,DRE!Q$4,Aut_Ajustes_Manuais!$F:$F,"Transportes")</f>
        <v/>
      </c>
      <c r="T73" s="243" t="n">
        <v>0</v>
      </c>
      <c r="U73" s="72" t="n">
        <v>0</v>
      </c>
      <c r="V73" s="74">
        <f>SUM(V74:V76)+SUMIFS(Aut_Ajustes_Manuais!$G:$G,Aut_Ajustes_Manuais!$I:$I,DRE!T$4,Aut_Ajustes_Manuais!$F:$F,"Transportes")</f>
        <v/>
      </c>
      <c r="W73" s="243" t="n">
        <v>0</v>
      </c>
      <c r="X73" s="72" t="n">
        <v>0</v>
      </c>
      <c r="Y73" s="74">
        <f>SUM(Y74:Y76)+SUMIFS(Aut_Ajustes_Manuais!$G:$G,Aut_Ajustes_Manuais!$I:$I,DRE!W$4,Aut_Ajustes_Manuais!$F:$F,"Transportes")</f>
        <v/>
      </c>
      <c r="Z73" s="243" t="n">
        <v>0</v>
      </c>
      <c r="AA73" s="72" t="n">
        <v>0</v>
      </c>
      <c r="AB73" s="74">
        <f>SUM(AB74:AB76)+SUMIFS(Aut_Ajustes_Manuais!$G:$G,Aut_Ajustes_Manuais!$I:$I,DRE!Z$4,Aut_Ajustes_Manuais!$F:$F,"Transportes")</f>
        <v/>
      </c>
      <c r="AC73" s="243" t="n">
        <v>0</v>
      </c>
      <c r="AD73" s="72" t="n">
        <v>0</v>
      </c>
      <c r="AE73" s="74">
        <f>SUM(AE74:AE76)+SUMIFS(Aut_Ajustes_Manuais!$G:$G,Aut_Ajustes_Manuais!$I:$I,DRE!AC$4,Aut_Ajustes_Manuais!$F:$F,"Transportes")</f>
        <v/>
      </c>
      <c r="AF73" s="243" t="n">
        <v>0</v>
      </c>
      <c r="AG73" s="72" t="n">
        <v>0</v>
      </c>
      <c r="AH73" s="74">
        <f>SUM(AH74:AH76)+SUMIFS(Aut_Ajustes_Manuais!$G:$G,Aut_Ajustes_Manuais!$I:$I,DRE!AF$4,Aut_Ajustes_Manuais!$F:$F,"Transportes")</f>
        <v/>
      </c>
      <c r="AI73" s="243" t="n">
        <v>0</v>
      </c>
      <c r="AJ73" s="72" t="n">
        <v>0</v>
      </c>
      <c r="AK73" s="74">
        <f>SUM(AK74:AK76)+SUMIFS(Aut_Ajustes_Manuais!$G:$G,Aut_Ajustes_Manuais!$I:$I,DRE!AI$4,Aut_Ajustes_Manuais!$F:$F,"Transportes")</f>
        <v/>
      </c>
      <c r="AL73" s="243" t="n">
        <v>0</v>
      </c>
      <c r="AM73" s="72" t="n">
        <v>0</v>
      </c>
      <c r="AN73" s="74">
        <f>SUM(AN74:AN76)+SUMIFS(Aut_Ajustes_Manuais!$G:$G,Aut_Ajustes_Manuais!$I:$I,DRE!AL$4,Aut_Ajustes_Manuais!$F:$F,"Transportes")</f>
        <v/>
      </c>
      <c r="AO73" s="243" t="n">
        <v>0</v>
      </c>
      <c r="AP73" s="72" t="n">
        <v>0</v>
      </c>
      <c r="AQ73" s="74">
        <f>SUM(AQ74:AQ76)+SUMIFS(Aut_Ajustes_Manuais!$G:$G,Aut_Ajustes_Manuais!$I:$I,DRE!AO$4,Aut_Ajustes_Manuais!$F:$F,"Transportes")</f>
        <v/>
      </c>
      <c r="AR73" s="232">
        <f>SUMIFS($H73:$AO73,$H$5:$AO$5,"&lt;"&amp;MONTH(TODAY()),$H$6:$AO$6,"REAL 25")</f>
        <v/>
      </c>
      <c r="AS73" s="27">
        <f>SUM(I73,L73,O73,R73,U73)</f>
        <v/>
      </c>
      <c r="AT73" s="74">
        <f>SUMIFS($J73:$AQ73,$J$5:$AQ$5,"&lt;"&amp;MONTH(TODAY()),$J$6:$AQ$6,"REAL 26")</f>
        <v/>
      </c>
      <c r="AU73" s="243">
        <f>SUM(AU74:AU76)</f>
        <v/>
      </c>
      <c r="AV73" s="72">
        <f>SUM(AV74:AV76)</f>
        <v/>
      </c>
      <c r="AW73" s="74">
        <f>SUM(AW74:AW76)</f>
        <v/>
      </c>
      <c r="AX73" s="243">
        <f>SUM(AX74:AX76)</f>
        <v/>
      </c>
      <c r="AY73" s="72">
        <f>SUM(AY74:AY76)</f>
        <v/>
      </c>
      <c r="AZ73" s="74">
        <f>SUM(AZ74:AZ76)</f>
        <v/>
      </c>
      <c r="BA73" s="243">
        <f>SUM(BA74:BA76)</f>
        <v/>
      </c>
      <c r="BB73" s="72">
        <f>SUM(BB74:BB76)</f>
        <v/>
      </c>
      <c r="BC73" s="74">
        <f>SUM(BC74:BC76)</f>
        <v/>
      </c>
      <c r="BD73" s="243">
        <f>SUM(BD74:BD76)</f>
        <v/>
      </c>
      <c r="BE73" s="72">
        <f>SUM(BE74:BE76)</f>
        <v/>
      </c>
      <c r="BF73" s="74">
        <f>SUM(BF74:BF76)</f>
        <v/>
      </c>
      <c r="BG73" s="243">
        <f>SUM(BG74:BG76)</f>
        <v/>
      </c>
      <c r="BH73" s="72">
        <f>SUM(BH74:BH76)</f>
        <v/>
      </c>
      <c r="BI73" s="74">
        <f>SUM(BI74:BI76)</f>
        <v/>
      </c>
      <c r="BK73" s="451">
        <f>SUM(I73,L73,O73,R73,U73,X73,AA73,AD73,AG73,AJ73,AM73,AP73)</f>
        <v/>
      </c>
      <c r="BL73" s="451">
        <f>BK73-AV73</f>
        <v/>
      </c>
      <c r="BM73" s="451">
        <f>SUM(J73,M73,P73,S73,V73)</f>
        <v/>
      </c>
      <c r="BN73" s="451">
        <f>BM73-AT73</f>
        <v/>
      </c>
    </row>
    <row r="74" hidden="1" outlineLevel="1" customFormat="1" s="474">
      <c r="A74" s="22" t="inlineStr">
        <is>
          <t>Viagens e Estadias - Eventos</t>
        </is>
      </c>
      <c r="B74" s="2" t="n"/>
      <c r="C74" s="24" t="inlineStr">
        <is>
          <t>Passagem aérea/Hotel</t>
        </is>
      </c>
      <c r="D74" s="68" t="inlineStr">
        <is>
          <t>% sobre o Faturamento de Eventos</t>
        </is>
      </c>
      <c r="E74" s="78" t="n"/>
      <c r="F74" s="40" t="n"/>
      <c r="G74" s="110" t="n"/>
      <c r="H74" s="232" t="n">
        <v>0</v>
      </c>
      <c r="I74" s="79" t="n">
        <v>0</v>
      </c>
      <c r="J74" s="80">
        <f>SUMIFS(Aut_BlueMe_Sem_Pedido!$J:$J,Aut_BlueMe_Sem_Pedido!$Q:$Q,DRE!H$4,Aut_BlueMe_Sem_Pedido!$H:$H,DRE!$A74)+SUMIFS(Aut_Ajustes_Manuais!$G:$G,Aut_Ajustes_Manuais!$I:$I,DRE!H$4,Aut_Ajustes_Manuais!$F:$F,"Viagens e Estadias - Eventos")</f>
        <v/>
      </c>
      <c r="K74" s="245" t="n">
        <v>0</v>
      </c>
      <c r="L74" s="79" t="n">
        <v>0</v>
      </c>
      <c r="M74" s="80">
        <f>SUMIFS(Aut_BlueMe_Sem_Pedido!$J:$J,Aut_BlueMe_Sem_Pedido!$Q:$Q,DRE!K$4,Aut_BlueMe_Sem_Pedido!$H:$H,DRE!$A74)+SUMIFS(Aut_Ajustes_Manuais!$G:$G,Aut_Ajustes_Manuais!$I:$I,DRE!K$4,Aut_Ajustes_Manuais!$F:$F,"Viagens e Estadias - Eventos")</f>
        <v/>
      </c>
      <c r="N74" s="245" t="n">
        <v>0</v>
      </c>
      <c r="O74" s="79" t="n">
        <v>0</v>
      </c>
      <c r="P74" s="80">
        <f>SUMIFS(Aut_BlueMe_Sem_Pedido!$J:$J,Aut_BlueMe_Sem_Pedido!$Q:$Q,DRE!N$4,Aut_BlueMe_Sem_Pedido!$H:$H,DRE!$A74)+SUMIFS(Aut_Ajustes_Manuais!$G:$G,Aut_Ajustes_Manuais!$I:$I,DRE!N$4,Aut_Ajustes_Manuais!$F:$F,"Viagens e Estadias - Eventos")</f>
        <v/>
      </c>
      <c r="Q74" s="232" t="n">
        <v>0</v>
      </c>
      <c r="R74" s="79" t="n">
        <v>0</v>
      </c>
      <c r="S74" s="80">
        <f>SUMIFS(Aut_BlueMe_Sem_Pedido!$J:$J,Aut_BlueMe_Sem_Pedido!$Q:$Q,DRE!Q$4,Aut_BlueMe_Sem_Pedido!$H:$H,DRE!$A74)+SUMIFS(Aut_Ajustes_Manuais!$G:$G,Aut_Ajustes_Manuais!$I:$I,DRE!Q$4,Aut_Ajustes_Manuais!$F:$F,"Viagens e Estadias - Eventos")</f>
        <v/>
      </c>
      <c r="T74" s="232" t="n">
        <v>0</v>
      </c>
      <c r="U74" s="79" t="n">
        <v>0</v>
      </c>
      <c r="V74" s="80">
        <f>SUMIFS(Aut_BlueMe_Sem_Pedido!$J:$J,Aut_BlueMe_Sem_Pedido!$Q:$Q,DRE!T$4,Aut_BlueMe_Sem_Pedido!$H:$H,DRE!$A74)+SUMIFS(Aut_Ajustes_Manuais!$G:$G,Aut_Ajustes_Manuais!$I:$I,DRE!T$4,Aut_Ajustes_Manuais!$F:$F,"Viagens e Estadias - Eventos")</f>
        <v/>
      </c>
      <c r="W74" s="232" t="n">
        <v>0</v>
      </c>
      <c r="X74" s="79" t="n">
        <v>0</v>
      </c>
      <c r="Y74" s="80">
        <f>SUMIFS(Aut_BlueMe_Sem_Pedido!$J:$J,Aut_BlueMe_Sem_Pedido!$Q:$Q,DRE!W$4,Aut_BlueMe_Sem_Pedido!$H:$H,DRE!$A74)+SUMIFS(Aut_Ajustes_Manuais!$G:$G,Aut_Ajustes_Manuais!$I:$I,DRE!W$4,Aut_Ajustes_Manuais!$F:$F,"Viagens e Estadias - Eventos")</f>
        <v/>
      </c>
      <c r="Z74" s="232" t="n">
        <v>0</v>
      </c>
      <c r="AA74" s="79" t="n">
        <v>0</v>
      </c>
      <c r="AB74" s="80">
        <f>SUMIFS(Aut_BlueMe_Sem_Pedido!$J:$J,Aut_BlueMe_Sem_Pedido!$Q:$Q,DRE!Z$4,Aut_BlueMe_Sem_Pedido!$H:$H,DRE!$A74)+SUMIFS(Aut_Ajustes_Manuais!$G:$G,Aut_Ajustes_Manuais!$I:$I,DRE!Z$4,Aut_Ajustes_Manuais!$F:$F,"Viagens e Estadias - Eventos")</f>
        <v/>
      </c>
      <c r="AC74" s="232" t="n">
        <v>0</v>
      </c>
      <c r="AD74" s="79" t="n">
        <v>0</v>
      </c>
      <c r="AE74" s="80">
        <f>SUMIFS(Aut_BlueMe_Sem_Pedido!$J:$J,Aut_BlueMe_Sem_Pedido!$Q:$Q,DRE!AC$4,Aut_BlueMe_Sem_Pedido!$H:$H,DRE!$A74)+SUMIFS(Aut_Ajustes_Manuais!$G:$G,Aut_Ajustes_Manuais!$I:$I,DRE!AC$4,Aut_Ajustes_Manuais!$F:$F,"Viagens e Estadias - Eventos")</f>
        <v/>
      </c>
      <c r="AF74" s="232" t="n">
        <v>0</v>
      </c>
      <c r="AG74" s="79" t="n">
        <v>0</v>
      </c>
      <c r="AH74" s="80">
        <f>SUMIFS(Aut_BlueMe_Sem_Pedido!$J:$J,Aut_BlueMe_Sem_Pedido!$Q:$Q,DRE!AF$4,Aut_BlueMe_Sem_Pedido!$H:$H,DRE!$A74)+SUMIFS(Aut_Ajustes_Manuais!$G:$G,Aut_Ajustes_Manuais!$I:$I,DRE!AF$4,Aut_Ajustes_Manuais!$F:$F,"Viagens e Estadias - Eventos")</f>
        <v/>
      </c>
      <c r="AI74" s="232" t="n">
        <v>0</v>
      </c>
      <c r="AJ74" s="79" t="n">
        <v>0</v>
      </c>
      <c r="AK74" s="80">
        <f>SUMIFS(Aut_BlueMe_Sem_Pedido!$J:$J,Aut_BlueMe_Sem_Pedido!$Q:$Q,DRE!AI$4,Aut_BlueMe_Sem_Pedido!$H:$H,DRE!$A74)+SUMIFS(Aut_Ajustes_Manuais!$G:$G,Aut_Ajustes_Manuais!$I:$I,DRE!AI$4,Aut_Ajustes_Manuais!$F:$F,"Viagens e Estadias - Eventos")</f>
        <v/>
      </c>
      <c r="AL74" s="232" t="n">
        <v>0</v>
      </c>
      <c r="AM74" s="79" t="n">
        <v>0</v>
      </c>
      <c r="AN74" s="80">
        <f>SUMIFS(Aut_BlueMe_Sem_Pedido!$J:$J,Aut_BlueMe_Sem_Pedido!$Q:$Q,DRE!AL$4,Aut_BlueMe_Sem_Pedido!$H:$H,DRE!$A74)+SUMIFS(Aut_Ajustes_Manuais!$G:$G,Aut_Ajustes_Manuais!$I:$I,DRE!AL$4,Aut_Ajustes_Manuais!$F:$F,"Viagens e Estadias - Eventos")</f>
        <v/>
      </c>
      <c r="AO74" s="232" t="n">
        <v>0</v>
      </c>
      <c r="AP74" s="79" t="n">
        <v>0</v>
      </c>
      <c r="AQ74" s="80">
        <f>SUMIFS(Aut_BlueMe_Sem_Pedido!$J:$J,Aut_BlueMe_Sem_Pedido!$Q:$Q,DRE!AO$4,Aut_BlueMe_Sem_Pedido!$H:$H,DRE!$A74)+SUMIFS(Aut_Ajustes_Manuais!$G:$G,Aut_Ajustes_Manuais!$I:$I,DRE!AO$4,Aut_Ajustes_Manuais!$F:$F,"Viagens e Estadias - Eventos")</f>
        <v/>
      </c>
      <c r="AR74" s="232">
        <f>SUMIFS($H74:$AO74,$H$5:$AO$5,"&lt;"&amp;MONTH(TODAY()),$H$6:$AO$6,"REAL 25")</f>
        <v/>
      </c>
      <c r="AS74" s="27">
        <f>SUM(I74,L74,O74,R74,U74)</f>
        <v/>
      </c>
      <c r="AT74" s="80">
        <f>SUMIFS($J74:$AQ74,$J$5:$AQ$5,"&lt;"&amp;MONTH(TODAY()),$J$6:$AQ$6,"REAL 26")</f>
        <v/>
      </c>
      <c r="AU74" s="232">
        <f>SUM(H74,K74,N74,Q74,T74,W74,Z74,AC74,AF74,AI74,AL74,AO74)</f>
        <v/>
      </c>
      <c r="AV74" s="79">
        <f>SUM(I74,L74,O74,R74,U74,X74,AA74,AD74,AG74,AJ74,AM74,AP74)</f>
        <v/>
      </c>
      <c r="AW74" s="80">
        <f>SUM(J74,M74,P74,S74,V74,Y74,AB74,AE74,AH74,AK74,AN74,AQ74)</f>
        <v/>
      </c>
      <c r="AX74" s="232">
        <f>SUM(H74,K74,N74)</f>
        <v/>
      </c>
      <c r="AY74" s="79">
        <f>SUM(I74,L74,O74)</f>
        <v/>
      </c>
      <c r="AZ74" s="80">
        <f>SUM(J74,M74,P74)</f>
        <v/>
      </c>
      <c r="BA74" s="232">
        <f>SUM(Q74,T74,W74)</f>
        <v/>
      </c>
      <c r="BB74" s="79">
        <f>SUM(R74,U74,X74)</f>
        <v/>
      </c>
      <c r="BC74" s="80">
        <f>SUM(S74,V74,Y74)</f>
        <v/>
      </c>
      <c r="BD74" s="232">
        <f>SUM(Z74,AC74,AF74)</f>
        <v/>
      </c>
      <c r="BE74" s="79">
        <f>SUM(AA74,AD74,AG74)</f>
        <v/>
      </c>
      <c r="BF74" s="80">
        <f>SUM(AB74,AE74,AH74)</f>
        <v/>
      </c>
      <c r="BG74" s="232">
        <f>SUM(AI74,AL74,AO74)</f>
        <v/>
      </c>
      <c r="BH74" s="79">
        <f>SUM(AJ74,AM74,AP74)</f>
        <v/>
      </c>
      <c r="BI74" s="80">
        <f>SUM(AK74,AN74,AQ74)</f>
        <v/>
      </c>
      <c r="BK74" s="451">
        <f>SUM(I74,L74,O74,R74,U74,X74,AA74,AD74,AG74,AJ74,AM74,AP74)</f>
        <v/>
      </c>
      <c r="BL74" s="451">
        <f>BK74-AV74</f>
        <v/>
      </c>
      <c r="BM74" s="451">
        <f>SUM(J74,M74,P74,S74,V74)</f>
        <v/>
      </c>
      <c r="BN74" s="451">
        <f>BM74-AT74</f>
        <v/>
      </c>
    </row>
    <row r="75" hidden="1" outlineLevel="1" ht="25.2" customFormat="1" customHeight="1" s="474">
      <c r="A75" s="22" t="inlineStr">
        <is>
          <t>Transporte Equipe - Eventos</t>
        </is>
      </c>
      <c r="B75" s="2" t="n"/>
      <c r="C75" s="24" t="inlineStr">
        <is>
          <t>Uber/Taxi/Estacionamento para Equipe</t>
        </is>
      </c>
      <c r="D75" s="68" t="inlineStr">
        <is>
          <t>% sobre o Faturamento de Eventos</t>
        </is>
      </c>
      <c r="E75" s="78" t="n"/>
      <c r="F75" s="40" t="n"/>
      <c r="G75" s="110" t="n"/>
      <c r="H75" s="232" t="n">
        <v>0</v>
      </c>
      <c r="I75" s="79" t="n">
        <v>0</v>
      </c>
      <c r="J75" s="80">
        <f>SUMIFS(Aut_BlueMe_Sem_Pedido!$J:$J,Aut_BlueMe_Sem_Pedido!$Q:$Q,DRE!H$4,Aut_BlueMe_Sem_Pedido!$H:$H,DRE!$A75)+SUMIFS(Aut_Ajustes_Manuais!$G:$G,Aut_Ajustes_Manuais!$I:$I,DRE!H$4,Aut_Ajustes_Manuais!$F:$F,"Transporte Equipe - Eventos")</f>
        <v/>
      </c>
      <c r="K75" s="245" t="n">
        <v>0</v>
      </c>
      <c r="L75" s="79" t="n">
        <v>0</v>
      </c>
      <c r="M75" s="80">
        <f>SUMIFS(Aut_BlueMe_Sem_Pedido!$J:$J,Aut_BlueMe_Sem_Pedido!$Q:$Q,DRE!K$4,Aut_BlueMe_Sem_Pedido!$H:$H,DRE!$A75)+SUMIFS(Aut_Ajustes_Manuais!$G:$G,Aut_Ajustes_Manuais!$I:$I,DRE!K$4,Aut_Ajustes_Manuais!$F:$F,"Transporte Equipe - Eventos")</f>
        <v/>
      </c>
      <c r="N75" s="245" t="n">
        <v>0</v>
      </c>
      <c r="O75" s="79" t="n">
        <v>0</v>
      </c>
      <c r="P75" s="80">
        <f>SUMIFS(Aut_BlueMe_Sem_Pedido!$J:$J,Aut_BlueMe_Sem_Pedido!$Q:$Q,DRE!N$4,Aut_BlueMe_Sem_Pedido!$H:$H,DRE!$A75)+SUMIFS(Aut_Ajustes_Manuais!$G:$G,Aut_Ajustes_Manuais!$I:$I,DRE!N$4,Aut_Ajustes_Manuais!$F:$F,"Transporte Equipe - Eventos")</f>
        <v/>
      </c>
      <c r="Q75" s="232" t="n">
        <v>0</v>
      </c>
      <c r="R75" s="79" t="n">
        <v>0</v>
      </c>
      <c r="S75" s="80">
        <f>SUMIFS(Aut_BlueMe_Sem_Pedido!$J:$J,Aut_BlueMe_Sem_Pedido!$Q:$Q,DRE!Q$4,Aut_BlueMe_Sem_Pedido!$H:$H,DRE!$A75)+SUMIFS(Aut_Ajustes_Manuais!$G:$G,Aut_Ajustes_Manuais!$I:$I,DRE!Q$4,Aut_Ajustes_Manuais!$F:$F,"Transporte Equipe - Eventos")</f>
        <v/>
      </c>
      <c r="T75" s="232" t="n">
        <v>0</v>
      </c>
      <c r="U75" s="79" t="n">
        <v>0</v>
      </c>
      <c r="V75" s="80">
        <f>SUMIFS(Aut_BlueMe_Sem_Pedido!$J:$J,Aut_BlueMe_Sem_Pedido!$Q:$Q,DRE!T$4,Aut_BlueMe_Sem_Pedido!$H:$H,DRE!$A75)+SUMIFS(Aut_Ajustes_Manuais!$G:$G,Aut_Ajustes_Manuais!$I:$I,DRE!T$4,Aut_Ajustes_Manuais!$F:$F,"Transporte Equipe - Eventos")</f>
        <v/>
      </c>
      <c r="W75" s="232" t="n">
        <v>0</v>
      </c>
      <c r="X75" s="79" t="n">
        <v>0</v>
      </c>
      <c r="Y75" s="80">
        <f>SUMIFS(Aut_BlueMe_Sem_Pedido!$J:$J,Aut_BlueMe_Sem_Pedido!$Q:$Q,DRE!W$4,Aut_BlueMe_Sem_Pedido!$H:$H,DRE!$A75)+SUMIFS(Aut_Ajustes_Manuais!$G:$G,Aut_Ajustes_Manuais!$I:$I,DRE!W$4,Aut_Ajustes_Manuais!$F:$F,"Transporte Equipe - Eventos")</f>
        <v/>
      </c>
      <c r="Z75" s="232" t="n">
        <v>0</v>
      </c>
      <c r="AA75" s="79" t="n">
        <v>0</v>
      </c>
      <c r="AB75" s="80">
        <f>SUMIFS(Aut_BlueMe_Sem_Pedido!$J:$J,Aut_BlueMe_Sem_Pedido!$Q:$Q,DRE!Z$4,Aut_BlueMe_Sem_Pedido!$H:$H,DRE!$A75)+SUMIFS(Aut_Ajustes_Manuais!$G:$G,Aut_Ajustes_Manuais!$I:$I,DRE!Z$4,Aut_Ajustes_Manuais!$F:$F,"Transporte Equipe - Eventos")</f>
        <v/>
      </c>
      <c r="AC75" s="232" t="n">
        <v>0</v>
      </c>
      <c r="AD75" s="79" t="n">
        <v>0</v>
      </c>
      <c r="AE75" s="80">
        <f>SUMIFS(Aut_BlueMe_Sem_Pedido!$J:$J,Aut_BlueMe_Sem_Pedido!$Q:$Q,DRE!AC$4,Aut_BlueMe_Sem_Pedido!$H:$H,DRE!$A75)+SUMIFS(Aut_Ajustes_Manuais!$G:$G,Aut_Ajustes_Manuais!$I:$I,DRE!AC$4,Aut_Ajustes_Manuais!$F:$F,"Transporte Equipe - Eventos")</f>
        <v/>
      </c>
      <c r="AF75" s="232" t="n">
        <v>0</v>
      </c>
      <c r="AG75" s="79" t="n">
        <v>0</v>
      </c>
      <c r="AH75" s="80">
        <f>SUMIFS(Aut_BlueMe_Sem_Pedido!$J:$J,Aut_BlueMe_Sem_Pedido!$Q:$Q,DRE!AF$4,Aut_BlueMe_Sem_Pedido!$H:$H,DRE!$A75)+SUMIFS(Aut_Ajustes_Manuais!$G:$G,Aut_Ajustes_Manuais!$I:$I,DRE!AF$4,Aut_Ajustes_Manuais!$F:$F,"Transporte Equipe - Eventos")</f>
        <v/>
      </c>
      <c r="AI75" s="232" t="n">
        <v>0</v>
      </c>
      <c r="AJ75" s="79" t="n">
        <v>0</v>
      </c>
      <c r="AK75" s="80">
        <f>SUMIFS(Aut_BlueMe_Sem_Pedido!$J:$J,Aut_BlueMe_Sem_Pedido!$Q:$Q,DRE!AI$4,Aut_BlueMe_Sem_Pedido!$H:$H,DRE!$A75)+SUMIFS(Aut_Ajustes_Manuais!$G:$G,Aut_Ajustes_Manuais!$I:$I,DRE!AI$4,Aut_Ajustes_Manuais!$F:$F,"Transporte Equipe - Eventos")</f>
        <v/>
      </c>
      <c r="AL75" s="232" t="n">
        <v>0</v>
      </c>
      <c r="AM75" s="79" t="n">
        <v>0</v>
      </c>
      <c r="AN75" s="80">
        <f>SUMIFS(Aut_BlueMe_Sem_Pedido!$J:$J,Aut_BlueMe_Sem_Pedido!$Q:$Q,DRE!AL$4,Aut_BlueMe_Sem_Pedido!$H:$H,DRE!$A75)+SUMIFS(Aut_Ajustes_Manuais!$G:$G,Aut_Ajustes_Manuais!$I:$I,DRE!AL$4,Aut_Ajustes_Manuais!$F:$F,"Transporte Equipe - Eventos")</f>
        <v/>
      </c>
      <c r="AO75" s="232" t="n">
        <v>0</v>
      </c>
      <c r="AP75" s="79" t="n">
        <v>0</v>
      </c>
      <c r="AQ75" s="80">
        <f>SUMIFS(Aut_BlueMe_Sem_Pedido!$J:$J,Aut_BlueMe_Sem_Pedido!$Q:$Q,DRE!AO$4,Aut_BlueMe_Sem_Pedido!$H:$H,DRE!$A75)+SUMIFS(Aut_Ajustes_Manuais!$G:$G,Aut_Ajustes_Manuais!$I:$I,DRE!AO$4,Aut_Ajustes_Manuais!$F:$F,"Transporte Equipe - Eventos")</f>
        <v/>
      </c>
      <c r="AR75" s="232">
        <f>SUMIFS($H75:$AO75,$H$5:$AO$5,"&lt;"&amp;MONTH(TODAY()),$H$6:$AO$6,"REAL 25")</f>
        <v/>
      </c>
      <c r="AS75" s="27">
        <f>SUM(I75,L75,O75,R75,U75)</f>
        <v/>
      </c>
      <c r="AT75" s="80">
        <f>SUMIFS($J75:$AQ75,$J$5:$AQ$5,"&lt;"&amp;MONTH(TODAY()),$J$6:$AQ$6,"REAL 26")</f>
        <v/>
      </c>
      <c r="AU75" s="232">
        <f>SUM(H75,K75,N75,Q75,T75,W75,Z75,AC75,AF75,AI75,AL75,AO75)</f>
        <v/>
      </c>
      <c r="AV75" s="79">
        <f>SUM(I75,L75,O75,R75,U75,X75,AA75,AD75,AG75,AJ75,AM75,AP75)</f>
        <v/>
      </c>
      <c r="AW75" s="80">
        <f>SUM(J75,M75,P75,S75,V75,Y75,AB75,AE75,AH75,AK75,AN75,AQ75)</f>
        <v/>
      </c>
      <c r="AX75" s="232">
        <f>SUM(H75,K75,N75)</f>
        <v/>
      </c>
      <c r="AY75" s="79">
        <f>SUM(I75,L75,O75)</f>
        <v/>
      </c>
      <c r="AZ75" s="80">
        <f>SUM(J75,M75,P75)</f>
        <v/>
      </c>
      <c r="BA75" s="232">
        <f>SUM(Q75,T75,W75)</f>
        <v/>
      </c>
      <c r="BB75" s="79">
        <f>SUM(R75,U75,X75)</f>
        <v/>
      </c>
      <c r="BC75" s="80">
        <f>SUM(S75,V75,Y75)</f>
        <v/>
      </c>
      <c r="BD75" s="232">
        <f>SUM(Z75,AC75,AF75)</f>
        <v/>
      </c>
      <c r="BE75" s="79">
        <f>SUM(AA75,AD75,AG75)</f>
        <v/>
      </c>
      <c r="BF75" s="80">
        <f>SUM(AB75,AE75,AH75)</f>
        <v/>
      </c>
      <c r="BG75" s="232">
        <f>SUM(AI75,AL75,AO75)</f>
        <v/>
      </c>
      <c r="BH75" s="79">
        <f>SUM(AJ75,AM75,AP75)</f>
        <v/>
      </c>
      <c r="BI75" s="80">
        <f>SUM(AK75,AN75,AQ75)</f>
        <v/>
      </c>
      <c r="BK75" s="451">
        <f>SUM(I75,L75,O75,R75,U75,X75,AA75,AD75,AG75,AJ75,AM75,AP75)</f>
        <v/>
      </c>
      <c r="BL75" s="451">
        <f>BK75-AV75</f>
        <v/>
      </c>
      <c r="BM75" s="451">
        <f>SUM(J75,M75,P75,S75,V75)</f>
        <v/>
      </c>
      <c r="BN75" s="451">
        <f>BM75-AT75</f>
        <v/>
      </c>
    </row>
    <row r="76" hidden="1" outlineLevel="1" customFormat="1" s="474">
      <c r="A76" s="22" t="inlineStr">
        <is>
          <t>Fretes e Carretos - Eventos</t>
        </is>
      </c>
      <c r="B76" s="2" t="n"/>
      <c r="C76" s="24" t="n"/>
      <c r="D76" s="68" t="inlineStr">
        <is>
          <t>% sobre o Faturamento de Eventos</t>
        </is>
      </c>
      <c r="E76" s="44" t="n">
        <v>-0.002</v>
      </c>
      <c r="F76" s="40" t="n"/>
      <c r="G76" s="110" t="n"/>
      <c r="H76" s="232" t="n">
        <v>0</v>
      </c>
      <c r="I76" s="79" t="n">
        <v>0</v>
      </c>
      <c r="J76" s="80">
        <f>SUMIFS(Aut_BlueMe_Sem_Pedido!$J:$J,Aut_BlueMe_Sem_Pedido!$Q:$Q,DRE!H$4,Aut_BlueMe_Sem_Pedido!$H:$H,DRE!$A76)+SUMIFS(Aut_Ajustes_Manuais!$G:$G,Aut_Ajustes_Manuais!$I:$I,DRE!H$4,Aut_Ajustes_Manuais!$F:$F,"Fretes e Carretos - Eventos")</f>
        <v/>
      </c>
      <c r="K76" s="245" t="n">
        <v>0</v>
      </c>
      <c r="L76" s="79" t="n">
        <v>0</v>
      </c>
      <c r="M76" s="80">
        <f>SUMIFS(Aut_BlueMe_Sem_Pedido!$J:$J,Aut_BlueMe_Sem_Pedido!$Q:$Q,DRE!K$4,Aut_BlueMe_Sem_Pedido!$H:$H,DRE!$A76)+SUMIFS(Aut_Ajustes_Manuais!$G:$G,Aut_Ajustes_Manuais!$I:$I,DRE!K$4,Aut_Ajustes_Manuais!$F:$F,"Fretes e Carretos - Eventos")</f>
        <v/>
      </c>
      <c r="N76" s="245" t="n">
        <v>0</v>
      </c>
      <c r="O76" s="79" t="n">
        <v>0</v>
      </c>
      <c r="P76" s="80">
        <f>SUMIFS(Aut_BlueMe_Sem_Pedido!$J:$J,Aut_BlueMe_Sem_Pedido!$Q:$Q,DRE!N$4,Aut_BlueMe_Sem_Pedido!$H:$H,DRE!$A76)+SUMIFS(Aut_Ajustes_Manuais!$G:$G,Aut_Ajustes_Manuais!$I:$I,DRE!N$4,Aut_Ajustes_Manuais!$F:$F,"Fretes e Carretos - Eventos")</f>
        <v/>
      </c>
      <c r="Q76" s="232" t="n">
        <v>0</v>
      </c>
      <c r="R76" s="79" t="n">
        <v>0</v>
      </c>
      <c r="S76" s="80">
        <f>SUMIFS(Aut_BlueMe_Sem_Pedido!$J:$J,Aut_BlueMe_Sem_Pedido!$Q:$Q,DRE!Q$4,Aut_BlueMe_Sem_Pedido!$H:$H,DRE!$A76)+SUMIFS(Aut_Ajustes_Manuais!$G:$G,Aut_Ajustes_Manuais!$I:$I,DRE!Q$4,Aut_Ajustes_Manuais!$F:$F,"Fretes e Carretos - Eventos")</f>
        <v/>
      </c>
      <c r="T76" s="232" t="n">
        <v>0</v>
      </c>
      <c r="U76" s="79" t="n">
        <v>0</v>
      </c>
      <c r="V76" s="80">
        <f>SUMIFS(Aut_BlueMe_Sem_Pedido!$J:$J,Aut_BlueMe_Sem_Pedido!$Q:$Q,DRE!T$4,Aut_BlueMe_Sem_Pedido!$H:$H,DRE!$A76)+SUMIFS(Aut_Ajustes_Manuais!$G:$G,Aut_Ajustes_Manuais!$I:$I,DRE!T$4,Aut_Ajustes_Manuais!$F:$F,"Fretes e Carretos - Eventos")</f>
        <v/>
      </c>
      <c r="W76" s="232" t="n">
        <v>0</v>
      </c>
      <c r="X76" s="79" t="n">
        <v>0</v>
      </c>
      <c r="Y76" s="80">
        <f>SUMIFS(Aut_BlueMe_Sem_Pedido!$J:$J,Aut_BlueMe_Sem_Pedido!$Q:$Q,DRE!W$4,Aut_BlueMe_Sem_Pedido!$H:$H,DRE!$A76)+SUMIFS(Aut_Ajustes_Manuais!$G:$G,Aut_Ajustes_Manuais!$I:$I,DRE!W$4,Aut_Ajustes_Manuais!$F:$F,"Fretes e Carretos - Eventos")</f>
        <v/>
      </c>
      <c r="Z76" s="232" t="n">
        <v>0</v>
      </c>
      <c r="AA76" s="79" t="n">
        <v>0</v>
      </c>
      <c r="AB76" s="80">
        <f>SUMIFS(Aut_BlueMe_Sem_Pedido!$J:$J,Aut_BlueMe_Sem_Pedido!$Q:$Q,DRE!Z$4,Aut_BlueMe_Sem_Pedido!$H:$H,DRE!$A76)+SUMIFS(Aut_Ajustes_Manuais!$G:$G,Aut_Ajustes_Manuais!$I:$I,DRE!Z$4,Aut_Ajustes_Manuais!$F:$F,"Fretes e Carretos - Eventos")</f>
        <v/>
      </c>
      <c r="AC76" s="232" t="n">
        <v>0</v>
      </c>
      <c r="AD76" s="79" t="n">
        <v>0</v>
      </c>
      <c r="AE76" s="80">
        <f>SUMIFS(Aut_BlueMe_Sem_Pedido!$J:$J,Aut_BlueMe_Sem_Pedido!$Q:$Q,DRE!AC$4,Aut_BlueMe_Sem_Pedido!$H:$H,DRE!$A76)+SUMIFS(Aut_Ajustes_Manuais!$G:$G,Aut_Ajustes_Manuais!$I:$I,DRE!AC$4,Aut_Ajustes_Manuais!$F:$F,"Fretes e Carretos - Eventos")</f>
        <v/>
      </c>
      <c r="AF76" s="232" t="n">
        <v>0</v>
      </c>
      <c r="AG76" s="79" t="n">
        <v>0</v>
      </c>
      <c r="AH76" s="80">
        <f>SUMIFS(Aut_BlueMe_Sem_Pedido!$J:$J,Aut_BlueMe_Sem_Pedido!$Q:$Q,DRE!AF$4,Aut_BlueMe_Sem_Pedido!$H:$H,DRE!$A76)+SUMIFS(Aut_Ajustes_Manuais!$G:$G,Aut_Ajustes_Manuais!$I:$I,DRE!AF$4,Aut_Ajustes_Manuais!$F:$F,"Fretes e Carretos - Eventos")</f>
        <v/>
      </c>
      <c r="AI76" s="232" t="n">
        <v>0</v>
      </c>
      <c r="AJ76" s="79" t="n">
        <v>0</v>
      </c>
      <c r="AK76" s="80">
        <f>SUMIFS(Aut_BlueMe_Sem_Pedido!$J:$J,Aut_BlueMe_Sem_Pedido!$Q:$Q,DRE!AI$4,Aut_BlueMe_Sem_Pedido!$H:$H,DRE!$A76)+SUMIFS(Aut_Ajustes_Manuais!$G:$G,Aut_Ajustes_Manuais!$I:$I,DRE!AI$4,Aut_Ajustes_Manuais!$F:$F,"Fretes e Carretos - Eventos")</f>
        <v/>
      </c>
      <c r="AL76" s="232" t="n">
        <v>0</v>
      </c>
      <c r="AM76" s="79" t="n">
        <v>0</v>
      </c>
      <c r="AN76" s="80">
        <f>SUMIFS(Aut_BlueMe_Sem_Pedido!$J:$J,Aut_BlueMe_Sem_Pedido!$Q:$Q,DRE!AL$4,Aut_BlueMe_Sem_Pedido!$H:$H,DRE!$A76)+SUMIFS(Aut_Ajustes_Manuais!$G:$G,Aut_Ajustes_Manuais!$I:$I,DRE!AL$4,Aut_Ajustes_Manuais!$F:$F,"Fretes e Carretos - Eventos")</f>
        <v/>
      </c>
      <c r="AO76" s="232" t="n">
        <v>0</v>
      </c>
      <c r="AP76" s="79" t="n">
        <v>0</v>
      </c>
      <c r="AQ76" s="80">
        <f>SUMIFS(Aut_BlueMe_Sem_Pedido!$J:$J,Aut_BlueMe_Sem_Pedido!$Q:$Q,DRE!AO$4,Aut_BlueMe_Sem_Pedido!$H:$H,DRE!$A76)+SUMIFS(Aut_Ajustes_Manuais!$G:$G,Aut_Ajustes_Manuais!$I:$I,DRE!AO$4,Aut_Ajustes_Manuais!$F:$F,"Fretes e Carretos - Eventos")</f>
        <v/>
      </c>
      <c r="AR76" s="232">
        <f>SUMIFS($H76:$AO76,$H$5:$AO$5,"&lt;"&amp;MONTH(TODAY()),$H$6:$AO$6,"REAL 25")</f>
        <v/>
      </c>
      <c r="AS76" s="27">
        <f>SUM(I76,L76,O76,R76,U76)</f>
        <v/>
      </c>
      <c r="AT76" s="80">
        <f>SUMIFS($J76:$AQ76,$J$5:$AQ$5,"&lt;"&amp;MONTH(TODAY()),$J$6:$AQ$6,"REAL 26")</f>
        <v/>
      </c>
      <c r="AU76" s="232">
        <f>SUM(H76,K76,N76,Q76,T76,W76,Z76,AC76,AF76,AI76,AL76,AO76)</f>
        <v/>
      </c>
      <c r="AV76" s="79">
        <f>SUM(I76,L76,O76,R76,U76,X76,AA76,AD76,AG76,AJ76,AM76,AP76)</f>
        <v/>
      </c>
      <c r="AW76" s="80">
        <f>SUM(J76,M76,P76,S76,V76,Y76,AB76,AE76,AH76,AK76,AN76,AQ76)</f>
        <v/>
      </c>
      <c r="AX76" s="232">
        <f>SUM(H76,K76,N76)</f>
        <v/>
      </c>
      <c r="AY76" s="79">
        <f>SUM(I76,L76,O76)</f>
        <v/>
      </c>
      <c r="AZ76" s="80">
        <f>SUM(J76,M76,P76)</f>
        <v/>
      </c>
      <c r="BA76" s="232">
        <f>SUM(Q76,T76,W76)</f>
        <v/>
      </c>
      <c r="BB76" s="79">
        <f>SUM(R76,U76,X76)</f>
        <v/>
      </c>
      <c r="BC76" s="80">
        <f>SUM(S76,V76,Y76)</f>
        <v/>
      </c>
      <c r="BD76" s="232">
        <f>SUM(Z76,AC76,AF76)</f>
        <v/>
      </c>
      <c r="BE76" s="79">
        <f>SUM(AA76,AD76,AG76)</f>
        <v/>
      </c>
      <c r="BF76" s="80">
        <f>SUM(AB76,AE76,AH76)</f>
        <v/>
      </c>
      <c r="BG76" s="232">
        <f>SUM(AI76,AL76,AO76)</f>
        <v/>
      </c>
      <c r="BH76" s="79">
        <f>SUM(AJ76,AM76,AP76)</f>
        <v/>
      </c>
      <c r="BI76" s="80">
        <f>SUM(AK76,AN76,AQ76)</f>
        <v/>
      </c>
      <c r="BK76" s="451">
        <f>SUM(I76,L76,O76,R76,U76,X76,AA76,AD76,AG76,AJ76,AM76,AP76)</f>
        <v/>
      </c>
      <c r="BL76" s="451">
        <f>BK76-AV76</f>
        <v/>
      </c>
      <c r="BM76" s="451">
        <f>SUM(J76,M76,P76,S76,V76)</f>
        <v/>
      </c>
      <c r="BN76" s="451">
        <f>BM76-AT76</f>
        <v/>
      </c>
    </row>
    <row r="77" hidden="1" outlineLevel="1" ht="18" customHeight="1">
      <c r="A77" s="71" t="inlineStr">
        <is>
          <t>Locações</t>
        </is>
      </c>
      <c r="C77" s="24" t="n"/>
      <c r="D77" s="68" t="n"/>
      <c r="E77" s="68" t="n"/>
      <c r="F77" s="40" t="n"/>
      <c r="H77" s="243" t="n">
        <v>-2300</v>
      </c>
      <c r="I77" s="72" t="n">
        <v>0</v>
      </c>
      <c r="J77" s="74">
        <f>SUM(J78:J81)+SUMIFS(Aut_Ajustes_Manuais!$G:$G,Aut_Ajustes_Manuais!$I:$I,DRE!H$4,Aut_Ajustes_Manuais!$F:$F,"Locações")</f>
        <v/>
      </c>
      <c r="K77" s="243" t="n">
        <v>-1400</v>
      </c>
      <c r="L77" s="72" t="n">
        <v>0</v>
      </c>
      <c r="M77" s="74">
        <f>SUM(M78:M81)+SUMIFS(Aut_Ajustes_Manuais!$G:$G,Aut_Ajustes_Manuais!$I:$I,DRE!K$4,Aut_Ajustes_Manuais!$F:$F,"Locações")</f>
        <v/>
      </c>
      <c r="N77" s="243" t="n">
        <v>0</v>
      </c>
      <c r="O77" s="72" t="n">
        <v>0</v>
      </c>
      <c r="P77" s="74">
        <f>SUM(P78:P81)+SUMIFS(Aut_Ajustes_Manuais!$G:$G,Aut_Ajustes_Manuais!$I:$I,DRE!N$4,Aut_Ajustes_Manuais!$F:$F,"Locações")</f>
        <v/>
      </c>
      <c r="Q77" s="243" t="n">
        <v>-1605.08</v>
      </c>
      <c r="R77" s="72" t="n">
        <v>0</v>
      </c>
      <c r="S77" s="74">
        <f>SUM(S78:S81)+SUMIFS(Aut_Ajustes_Manuais!$G:$G,Aut_Ajustes_Manuais!$I:$I,DRE!Q$4,Aut_Ajustes_Manuais!$F:$F,"Locações")</f>
        <v/>
      </c>
      <c r="T77" s="243" t="n">
        <v>-3350</v>
      </c>
      <c r="U77" s="72" t="n">
        <v>0</v>
      </c>
      <c r="V77" s="74">
        <f>SUM(V78:V81)+SUMIFS(Aut_Ajustes_Manuais!$G:$G,Aut_Ajustes_Manuais!$I:$I,DRE!T$4,Aut_Ajustes_Manuais!$F:$F,"Locações")</f>
        <v/>
      </c>
      <c r="W77" s="243" t="n">
        <v>-5250</v>
      </c>
      <c r="X77" s="72" t="n">
        <v>0</v>
      </c>
      <c r="Y77" s="74">
        <f>SUM(Y78:Y81)+SUMIFS(Aut_Ajustes_Manuais!$G:$G,Aut_Ajustes_Manuais!$I:$I,DRE!W$4,Aut_Ajustes_Manuais!$F:$F,"Locações")</f>
        <v/>
      </c>
      <c r="Z77" s="243" t="n">
        <v>0</v>
      </c>
      <c r="AA77" s="72" t="n">
        <v>0</v>
      </c>
      <c r="AB77" s="74">
        <f>SUM(AB78:AB81)+SUMIFS(Aut_Ajustes_Manuais!$G:$G,Aut_Ajustes_Manuais!$I:$I,DRE!Z$4,Aut_Ajustes_Manuais!$F:$F,"Locações")</f>
        <v/>
      </c>
      <c r="AC77" s="243" t="n">
        <v>0</v>
      </c>
      <c r="AD77" s="72" t="n">
        <v>0</v>
      </c>
      <c r="AE77" s="74">
        <f>SUM(AE78:AE81)+SUMIFS(Aut_Ajustes_Manuais!$G:$G,Aut_Ajustes_Manuais!$I:$I,DRE!AC$4,Aut_Ajustes_Manuais!$F:$F,"Locações")</f>
        <v/>
      </c>
      <c r="AF77" s="243" t="n">
        <v>-1407.18</v>
      </c>
      <c r="AG77" s="72" t="n">
        <v>0</v>
      </c>
      <c r="AH77" s="74">
        <f>SUM(AH78:AH81)+SUMIFS(Aut_Ajustes_Manuais!$G:$G,Aut_Ajustes_Manuais!$I:$I,DRE!AF$4,Aut_Ajustes_Manuais!$F:$F,"Locações")</f>
        <v/>
      </c>
      <c r="AI77" s="243" t="n">
        <v>0</v>
      </c>
      <c r="AJ77" s="72" t="n">
        <v>0</v>
      </c>
      <c r="AK77" s="74">
        <f>SUM(AK78:AK81)+SUMIFS(Aut_Ajustes_Manuais!$G:$G,Aut_Ajustes_Manuais!$I:$I,DRE!AI$4,Aut_Ajustes_Manuais!$F:$F,"Locações")</f>
        <v/>
      </c>
      <c r="AL77" s="243" t="n">
        <v>-2544</v>
      </c>
      <c r="AM77" s="72" t="n">
        <v>0</v>
      </c>
      <c r="AN77" s="74">
        <f>SUM(AN78:AN81)+SUMIFS(Aut_Ajustes_Manuais!$G:$G,Aut_Ajustes_Manuais!$I:$I,DRE!AL$4,Aut_Ajustes_Manuais!$F:$F,"Locações")</f>
        <v/>
      </c>
      <c r="AO77" s="243" t="n">
        <v>-7136.33</v>
      </c>
      <c r="AP77" s="72" t="n">
        <v>0</v>
      </c>
      <c r="AQ77" s="74">
        <f>SUM(AQ78:AQ81)+SUMIFS(Aut_Ajustes_Manuais!$G:$G,Aut_Ajustes_Manuais!$I:$I,DRE!AO$4,Aut_Ajustes_Manuais!$F:$F,"Locações")</f>
        <v/>
      </c>
      <c r="AR77" s="232">
        <f>SUMIFS($H77:$AO77,$H$5:$AO$5,"&lt;"&amp;MONTH(TODAY()),$H$6:$AO$6,"REAL 25")</f>
        <v/>
      </c>
      <c r="AS77" s="27">
        <f>SUM(I77,L77,O77,R77,U77)</f>
        <v/>
      </c>
      <c r="AT77" s="74">
        <f>SUMIFS($J77:$AQ77,$J$5:$AQ$5,"&lt;"&amp;MONTH(TODAY()),$J$6:$AQ$6,"REAL 26")</f>
        <v/>
      </c>
      <c r="AU77" s="243">
        <f>SUM(AU78:AU81)</f>
        <v/>
      </c>
      <c r="AV77" s="72">
        <f>SUM(AV78:AV81)</f>
        <v/>
      </c>
      <c r="AW77" s="74">
        <f>SUM(AW78:AW81)</f>
        <v/>
      </c>
      <c r="AX77" s="243">
        <f>SUM(AX78:AX81)</f>
        <v/>
      </c>
      <c r="AY77" s="72">
        <f>SUM(AY78:AY81)</f>
        <v/>
      </c>
      <c r="AZ77" s="74">
        <f>SUM(AZ78:AZ81)</f>
        <v/>
      </c>
      <c r="BA77" s="243">
        <f>SUM(BA78:BA81)</f>
        <v/>
      </c>
      <c r="BB77" s="72">
        <f>SUM(BB78:BB81)</f>
        <v/>
      </c>
      <c r="BC77" s="74">
        <f>SUM(BC78:BC81)</f>
        <v/>
      </c>
      <c r="BD77" s="243">
        <f>SUM(BD78:BD81)</f>
        <v/>
      </c>
      <c r="BE77" s="72">
        <f>SUM(BE78:BE81)</f>
        <v/>
      </c>
      <c r="BF77" s="74">
        <f>SUM(BF78:BF81)</f>
        <v/>
      </c>
      <c r="BG77" s="243">
        <f>SUM(BG78:BG81)</f>
        <v/>
      </c>
      <c r="BH77" s="72">
        <f>SUM(BH78:BH81)</f>
        <v/>
      </c>
      <c r="BI77" s="74">
        <f>SUM(BI78:BI81)</f>
        <v/>
      </c>
      <c r="BK77" s="451">
        <f>SUM(I77,L77,O77,R77,U77,X77,AA77,AD77,AG77,AJ77,AM77,AP77)</f>
        <v/>
      </c>
      <c r="BL77" s="451">
        <f>BK77-AV77</f>
        <v/>
      </c>
      <c r="BM77" s="451">
        <f>SUM(J77,M77,P77,S77,V77)</f>
        <v/>
      </c>
      <c r="BN77" s="451">
        <f>BM77-AT77</f>
        <v/>
      </c>
    </row>
    <row r="78" hidden="1" outlineLevel="1" customFormat="1" s="474">
      <c r="A78" s="22" t="inlineStr">
        <is>
          <t>Locação de Utensílios - Eventos</t>
        </is>
      </c>
      <c r="B78" s="2" t="n"/>
      <c r="C78" s="24" t="n"/>
      <c r="D78" s="68" t="inlineStr">
        <is>
          <t>% sobre o Faturamento de Eventos</t>
        </is>
      </c>
      <c r="E78" s="44" t="n">
        <v>-0.018</v>
      </c>
      <c r="F78" s="40" t="n"/>
      <c r="G78" s="110" t="n"/>
      <c r="H78" s="232" t="n">
        <v>0</v>
      </c>
      <c r="I78" s="79" t="n">
        <v>0</v>
      </c>
      <c r="J78" s="80">
        <f>SUMIFS(Aut_BlueMe_Sem_Pedido!$J:$J,Aut_BlueMe_Sem_Pedido!$Q:$Q,DRE!H$4,Aut_BlueMe_Sem_Pedido!$H:$H,DRE!$A78)+SUMIFS(Aut_Ajustes_Manuais!$G:$G,Aut_Ajustes_Manuais!$I:$I,DRE!H$4,Aut_Ajustes_Manuais!$F:$F,"Locação de Utensílios - Eventos")</f>
        <v/>
      </c>
      <c r="K78" s="245" t="n">
        <v>0</v>
      </c>
      <c r="L78" s="79" t="n">
        <v>0</v>
      </c>
      <c r="M78" s="80">
        <f>SUMIFS(Aut_BlueMe_Sem_Pedido!$J:$J,Aut_BlueMe_Sem_Pedido!$Q:$Q,DRE!K$4,Aut_BlueMe_Sem_Pedido!$H:$H,DRE!$A78)+SUMIFS(Aut_Ajustes_Manuais!$G:$G,Aut_Ajustes_Manuais!$I:$I,DRE!K$4,Aut_Ajustes_Manuais!$F:$F,"Locação de Utensílios - Eventos")</f>
        <v/>
      </c>
      <c r="N78" s="245" t="n">
        <v>0</v>
      </c>
      <c r="O78" s="79" t="n">
        <v>0</v>
      </c>
      <c r="P78" s="80">
        <f>SUMIFS(Aut_BlueMe_Sem_Pedido!$J:$J,Aut_BlueMe_Sem_Pedido!$Q:$Q,DRE!N$4,Aut_BlueMe_Sem_Pedido!$H:$H,DRE!$A78)+SUMIFS(Aut_Ajustes_Manuais!$G:$G,Aut_Ajustes_Manuais!$I:$I,DRE!N$4,Aut_Ajustes_Manuais!$F:$F,"Locação de Utensílios - Eventos")</f>
        <v/>
      </c>
      <c r="Q78" s="232" t="n">
        <v>-805.08</v>
      </c>
      <c r="R78" s="79" t="n">
        <v>0</v>
      </c>
      <c r="S78" s="80">
        <f>SUMIFS(Aut_BlueMe_Sem_Pedido!$J:$J,Aut_BlueMe_Sem_Pedido!$Q:$Q,DRE!Q$4,Aut_BlueMe_Sem_Pedido!$H:$H,DRE!$A78)+SUMIFS(Aut_Ajustes_Manuais!$G:$G,Aut_Ajustes_Manuais!$I:$I,DRE!Q$4,Aut_Ajustes_Manuais!$F:$F,"Locação de Utensílios - Eventos")</f>
        <v/>
      </c>
      <c r="T78" s="232" t="n">
        <v>0</v>
      </c>
      <c r="U78" s="79" t="n">
        <v>0</v>
      </c>
      <c r="V78" s="80">
        <f>SUMIFS(Aut_BlueMe_Sem_Pedido!$J:$J,Aut_BlueMe_Sem_Pedido!$Q:$Q,DRE!T$4,Aut_BlueMe_Sem_Pedido!$H:$H,DRE!$A78)+SUMIFS(Aut_Ajustes_Manuais!$G:$G,Aut_Ajustes_Manuais!$I:$I,DRE!T$4,Aut_Ajustes_Manuais!$F:$F,"Locação de Utensílios - Eventos")</f>
        <v/>
      </c>
      <c r="W78" s="232" t="n">
        <v>0</v>
      </c>
      <c r="X78" s="79" t="n">
        <v>0</v>
      </c>
      <c r="Y78" s="80">
        <f>SUMIFS(Aut_BlueMe_Sem_Pedido!$J:$J,Aut_BlueMe_Sem_Pedido!$Q:$Q,DRE!W$4,Aut_BlueMe_Sem_Pedido!$H:$H,DRE!$A78)+SUMIFS(Aut_Ajustes_Manuais!$G:$G,Aut_Ajustes_Manuais!$I:$I,DRE!W$4,Aut_Ajustes_Manuais!$F:$F,"Locação de Utensílios - Eventos")</f>
        <v/>
      </c>
      <c r="Z78" s="232" t="n">
        <v>0</v>
      </c>
      <c r="AA78" s="79" t="n">
        <v>0</v>
      </c>
      <c r="AB78" s="80">
        <f>SUMIFS(Aut_BlueMe_Sem_Pedido!$J:$J,Aut_BlueMe_Sem_Pedido!$Q:$Q,DRE!Z$4,Aut_BlueMe_Sem_Pedido!$H:$H,DRE!$A78)+SUMIFS(Aut_Ajustes_Manuais!$G:$G,Aut_Ajustes_Manuais!$I:$I,DRE!Z$4,Aut_Ajustes_Manuais!$F:$F,"Locação de Utensílios - Eventos")</f>
        <v/>
      </c>
      <c r="AC78" s="232" t="n">
        <v>0</v>
      </c>
      <c r="AD78" s="79" t="n">
        <v>0</v>
      </c>
      <c r="AE78" s="80">
        <f>SUMIFS(Aut_BlueMe_Sem_Pedido!$J:$J,Aut_BlueMe_Sem_Pedido!$Q:$Q,DRE!AC$4,Aut_BlueMe_Sem_Pedido!$H:$H,DRE!$A78)+SUMIFS(Aut_Ajustes_Manuais!$G:$G,Aut_Ajustes_Manuais!$I:$I,DRE!AC$4,Aut_Ajustes_Manuais!$F:$F,"Locação de Utensílios - Eventos")</f>
        <v/>
      </c>
      <c r="AF78" s="232" t="n">
        <v>-1407.18</v>
      </c>
      <c r="AG78" s="79" t="n">
        <v>0</v>
      </c>
      <c r="AH78" s="80">
        <f>SUMIFS(Aut_BlueMe_Sem_Pedido!$J:$J,Aut_BlueMe_Sem_Pedido!$Q:$Q,DRE!AF$4,Aut_BlueMe_Sem_Pedido!$H:$H,DRE!$A78)+SUMIFS(Aut_Ajustes_Manuais!$G:$G,Aut_Ajustes_Manuais!$I:$I,DRE!AF$4,Aut_Ajustes_Manuais!$F:$F,"Locação de Utensílios - Eventos")</f>
        <v/>
      </c>
      <c r="AI78" s="232" t="n">
        <v>0</v>
      </c>
      <c r="AJ78" s="79" t="n">
        <v>0</v>
      </c>
      <c r="AK78" s="80">
        <f>SUMIFS(Aut_BlueMe_Sem_Pedido!$J:$J,Aut_BlueMe_Sem_Pedido!$Q:$Q,DRE!AI$4,Aut_BlueMe_Sem_Pedido!$H:$H,DRE!$A78)+SUMIFS(Aut_Ajustes_Manuais!$G:$G,Aut_Ajustes_Manuais!$I:$I,DRE!AI$4,Aut_Ajustes_Manuais!$F:$F,"Locação de Utensílios - Eventos")</f>
        <v/>
      </c>
      <c r="AL78" s="232" t="n">
        <v>0</v>
      </c>
      <c r="AM78" s="79" t="n">
        <v>0</v>
      </c>
      <c r="AN78" s="80">
        <f>SUMIFS(Aut_BlueMe_Sem_Pedido!$J:$J,Aut_BlueMe_Sem_Pedido!$Q:$Q,DRE!AL$4,Aut_BlueMe_Sem_Pedido!$H:$H,DRE!$A78)+SUMIFS(Aut_Ajustes_Manuais!$G:$G,Aut_Ajustes_Manuais!$I:$I,DRE!AL$4,Aut_Ajustes_Manuais!$F:$F,"Locação de Utensílios - Eventos")</f>
        <v/>
      </c>
      <c r="AO78" s="232" t="n">
        <v>-7136.33</v>
      </c>
      <c r="AP78" s="79" t="n">
        <v>0</v>
      </c>
      <c r="AQ78" s="80">
        <f>SUMIFS(Aut_BlueMe_Sem_Pedido!$J:$J,Aut_BlueMe_Sem_Pedido!$Q:$Q,DRE!AO$4,Aut_BlueMe_Sem_Pedido!$H:$H,DRE!$A78)+SUMIFS(Aut_Ajustes_Manuais!$G:$G,Aut_Ajustes_Manuais!$I:$I,DRE!AO$4,Aut_Ajustes_Manuais!$F:$F,"Locação de Utensílios - Eventos")</f>
        <v/>
      </c>
      <c r="AR78" s="232">
        <f>SUMIFS($H78:$AO78,$H$5:$AO$5,"&lt;"&amp;MONTH(TODAY()),$H$6:$AO$6,"REAL 25")</f>
        <v/>
      </c>
      <c r="AS78" s="27">
        <f>SUM(I78,L78,O78,R78,U78)</f>
        <v/>
      </c>
      <c r="AT78" s="80">
        <f>SUMIFS($J78:$AQ78,$J$5:$AQ$5,"&lt;"&amp;MONTH(TODAY()),$J$6:$AQ$6,"REAL 26")</f>
        <v/>
      </c>
      <c r="AU78" s="232">
        <f>SUM(H78,K78,N78,Q78,T78,W78,Z78,AC78,AF78,AI78,AL78,AO78)</f>
        <v/>
      </c>
      <c r="AV78" s="79">
        <f>SUM(I78,L78,O78,R78,U78,X78,AA78,AD78,AG78,AJ78,AM78,AP78)</f>
        <v/>
      </c>
      <c r="AW78" s="80">
        <f>SUM(J78,M78,P78,S78,V78,Y78,AB78,AE78,AH78,AK78,AN78,AQ78)</f>
        <v/>
      </c>
      <c r="AX78" s="232">
        <f>SUM(H78,K78,N78)</f>
        <v/>
      </c>
      <c r="AY78" s="79">
        <f>SUM(I78,L78,O78)</f>
        <v/>
      </c>
      <c r="AZ78" s="80">
        <f>SUM(J78,M78,P78)</f>
        <v/>
      </c>
      <c r="BA78" s="232">
        <f>SUM(Q78,T78,W78)</f>
        <v/>
      </c>
      <c r="BB78" s="79">
        <f>SUM(R78,U78,X78)</f>
        <v/>
      </c>
      <c r="BC78" s="80">
        <f>SUM(S78,V78,Y78)</f>
        <v/>
      </c>
      <c r="BD78" s="232">
        <f>SUM(Z78,AC78,AF78)</f>
        <v/>
      </c>
      <c r="BE78" s="79">
        <f>SUM(AA78,AD78,AG78)</f>
        <v/>
      </c>
      <c r="BF78" s="80">
        <f>SUM(AB78,AE78,AH78)</f>
        <v/>
      </c>
      <c r="BG78" s="232">
        <f>SUM(AI78,AL78,AO78)</f>
        <v/>
      </c>
      <c r="BH78" s="79">
        <f>SUM(AJ78,AM78,AP78)</f>
        <v/>
      </c>
      <c r="BI78" s="80">
        <f>SUM(AK78,AN78,AQ78)</f>
        <v/>
      </c>
      <c r="BK78" s="451">
        <f>SUM(I78,L78,O78,R78,U78,X78,AA78,AD78,AG78,AJ78,AM78,AP78)</f>
        <v/>
      </c>
      <c r="BL78" s="451">
        <f>BK78-AV78</f>
        <v/>
      </c>
      <c r="BM78" s="451">
        <f>SUM(J78,M78,P78,S78,V78)</f>
        <v/>
      </c>
      <c r="BN78" s="451">
        <f>BM78-AT78</f>
        <v/>
      </c>
    </row>
    <row r="79" hidden="1" outlineLevel="1" customFormat="1" s="474">
      <c r="A79" s="22" t="inlineStr">
        <is>
          <t>Locação de Equipamentos - Eventos</t>
        </is>
      </c>
      <c r="B79" s="2" t="n"/>
      <c r="C79" s="24" t="n"/>
      <c r="D79" s="68" t="inlineStr">
        <is>
          <t>% sobre o Faturamento de Eventos</t>
        </is>
      </c>
      <c r="E79" s="44" t="n">
        <v>-0.003</v>
      </c>
      <c r="F79" s="40" t="n"/>
      <c r="G79" s="110" t="n"/>
      <c r="H79" s="232" t="n">
        <v>-2300</v>
      </c>
      <c r="I79" s="79" t="n">
        <v>0</v>
      </c>
      <c r="J79" s="80">
        <f>SUMIFS(Aut_BlueMe_Sem_Pedido!$J:$J,Aut_BlueMe_Sem_Pedido!$Q:$Q,DRE!H$4,Aut_BlueMe_Sem_Pedido!$H:$H,DRE!$A79)+SUMIFS(Aut_Ajustes_Manuais!$G:$G,Aut_Ajustes_Manuais!$I:$I,DRE!H$4,Aut_Ajustes_Manuais!$F:$F,"Locação de Equipamentos - Eventos")</f>
        <v/>
      </c>
      <c r="K79" s="245" t="n">
        <v>-1400</v>
      </c>
      <c r="L79" s="79" t="n">
        <v>0</v>
      </c>
      <c r="M79" s="80">
        <f>SUMIFS(Aut_BlueMe_Sem_Pedido!$J:$J,Aut_BlueMe_Sem_Pedido!$Q:$Q,DRE!K$4,Aut_BlueMe_Sem_Pedido!$H:$H,DRE!$A79)+SUMIFS(Aut_Ajustes_Manuais!$G:$G,Aut_Ajustes_Manuais!$I:$I,DRE!K$4,Aut_Ajustes_Manuais!$F:$F,"Locação de Equipamentos - Eventos")</f>
        <v/>
      </c>
      <c r="N79" s="245" t="n">
        <v>0</v>
      </c>
      <c r="O79" s="79" t="n">
        <v>0</v>
      </c>
      <c r="P79" s="80">
        <f>SUMIFS(Aut_BlueMe_Sem_Pedido!$J:$J,Aut_BlueMe_Sem_Pedido!$Q:$Q,DRE!N$4,Aut_BlueMe_Sem_Pedido!$H:$H,DRE!$A79)+SUMIFS(Aut_Ajustes_Manuais!$G:$G,Aut_Ajustes_Manuais!$I:$I,DRE!N$4,Aut_Ajustes_Manuais!$F:$F,"Locação de Equipamentos - Eventos")</f>
        <v/>
      </c>
      <c r="Q79" s="232" t="n">
        <v>-800</v>
      </c>
      <c r="R79" s="79" t="n">
        <v>0</v>
      </c>
      <c r="S79" s="80">
        <f>SUMIFS(Aut_BlueMe_Sem_Pedido!$J:$J,Aut_BlueMe_Sem_Pedido!$Q:$Q,DRE!Q$4,Aut_BlueMe_Sem_Pedido!$H:$H,DRE!$A79)+SUMIFS(Aut_Ajustes_Manuais!$G:$G,Aut_Ajustes_Manuais!$I:$I,DRE!Q$4,Aut_Ajustes_Manuais!$F:$F,"Locação de Equipamentos - Eventos")</f>
        <v/>
      </c>
      <c r="T79" s="232" t="n">
        <v>-3350</v>
      </c>
      <c r="U79" s="79" t="n">
        <v>0</v>
      </c>
      <c r="V79" s="80">
        <f>SUMIFS(Aut_BlueMe_Sem_Pedido!$J:$J,Aut_BlueMe_Sem_Pedido!$Q:$Q,DRE!T$4,Aut_BlueMe_Sem_Pedido!$H:$H,DRE!$A79)+SUMIFS(Aut_Ajustes_Manuais!$G:$G,Aut_Ajustes_Manuais!$I:$I,DRE!T$4,Aut_Ajustes_Manuais!$F:$F,"Locação de Equipamentos - Eventos")</f>
        <v/>
      </c>
      <c r="W79" s="232" t="n">
        <v>-5250</v>
      </c>
      <c r="X79" s="79" t="n">
        <v>0</v>
      </c>
      <c r="Y79" s="80">
        <f>SUMIFS(Aut_BlueMe_Sem_Pedido!$J:$J,Aut_BlueMe_Sem_Pedido!$Q:$Q,DRE!W$4,Aut_BlueMe_Sem_Pedido!$H:$H,DRE!$A79)+SUMIFS(Aut_Ajustes_Manuais!$G:$G,Aut_Ajustes_Manuais!$I:$I,DRE!W$4,Aut_Ajustes_Manuais!$F:$F,"Locação de Equipamentos - Eventos")</f>
        <v/>
      </c>
      <c r="Z79" s="232" t="n">
        <v>0</v>
      </c>
      <c r="AA79" s="79" t="n">
        <v>0</v>
      </c>
      <c r="AB79" s="80">
        <f>SUMIFS(Aut_BlueMe_Sem_Pedido!$J:$J,Aut_BlueMe_Sem_Pedido!$Q:$Q,DRE!Z$4,Aut_BlueMe_Sem_Pedido!$H:$H,DRE!$A79)+SUMIFS(Aut_Ajustes_Manuais!$G:$G,Aut_Ajustes_Manuais!$I:$I,DRE!Z$4,Aut_Ajustes_Manuais!$F:$F,"Locação de Equipamentos - Eventos")</f>
        <v/>
      </c>
      <c r="AC79" s="232" t="n">
        <v>0</v>
      </c>
      <c r="AD79" s="79" t="n">
        <v>0</v>
      </c>
      <c r="AE79" s="80">
        <f>SUMIFS(Aut_BlueMe_Sem_Pedido!$J:$J,Aut_BlueMe_Sem_Pedido!$Q:$Q,DRE!AC$4,Aut_BlueMe_Sem_Pedido!$H:$H,DRE!$A79)+SUMIFS(Aut_Ajustes_Manuais!$G:$G,Aut_Ajustes_Manuais!$I:$I,DRE!AC$4,Aut_Ajustes_Manuais!$F:$F,"Locação de Equipamentos - Eventos")</f>
        <v/>
      </c>
      <c r="AF79" s="232" t="n">
        <v>0</v>
      </c>
      <c r="AG79" s="79" t="n">
        <v>0</v>
      </c>
      <c r="AH79" s="80">
        <f>SUMIFS(Aut_BlueMe_Sem_Pedido!$J:$J,Aut_BlueMe_Sem_Pedido!$Q:$Q,DRE!AF$4,Aut_BlueMe_Sem_Pedido!$H:$H,DRE!$A79)+SUMIFS(Aut_Ajustes_Manuais!$G:$G,Aut_Ajustes_Manuais!$I:$I,DRE!AF$4,Aut_Ajustes_Manuais!$F:$F,"Locação de Equipamentos - Eventos")</f>
        <v/>
      </c>
      <c r="AI79" s="232" t="n">
        <v>0</v>
      </c>
      <c r="AJ79" s="79" t="n">
        <v>0</v>
      </c>
      <c r="AK79" s="80">
        <f>SUMIFS(Aut_BlueMe_Sem_Pedido!$J:$J,Aut_BlueMe_Sem_Pedido!$Q:$Q,DRE!AI$4,Aut_BlueMe_Sem_Pedido!$H:$H,DRE!$A79)+SUMIFS(Aut_Ajustes_Manuais!$G:$G,Aut_Ajustes_Manuais!$I:$I,DRE!AI$4,Aut_Ajustes_Manuais!$F:$F,"Locação de Equipamentos - Eventos")</f>
        <v/>
      </c>
      <c r="AL79" s="232" t="n">
        <v>-2544</v>
      </c>
      <c r="AM79" s="79" t="n">
        <v>0</v>
      </c>
      <c r="AN79" s="80">
        <f>SUMIFS(Aut_BlueMe_Sem_Pedido!$J:$J,Aut_BlueMe_Sem_Pedido!$Q:$Q,DRE!AL$4,Aut_BlueMe_Sem_Pedido!$H:$H,DRE!$A79)+SUMIFS(Aut_Ajustes_Manuais!$G:$G,Aut_Ajustes_Manuais!$I:$I,DRE!AL$4,Aut_Ajustes_Manuais!$F:$F,"Locação de Equipamentos - Eventos")</f>
        <v/>
      </c>
      <c r="AO79" s="232" t="n">
        <v>0</v>
      </c>
      <c r="AP79" s="79" t="n">
        <v>0</v>
      </c>
      <c r="AQ79" s="80">
        <f>SUMIFS(Aut_BlueMe_Sem_Pedido!$J:$J,Aut_BlueMe_Sem_Pedido!$Q:$Q,DRE!AO$4,Aut_BlueMe_Sem_Pedido!$H:$H,DRE!$A79)+SUMIFS(Aut_Ajustes_Manuais!$G:$G,Aut_Ajustes_Manuais!$I:$I,DRE!AO$4,Aut_Ajustes_Manuais!$F:$F,"Locação de Equipamentos - Eventos")</f>
        <v/>
      </c>
      <c r="AR79" s="232">
        <f>SUMIFS($H79:$AO79,$H$5:$AO$5,"&lt;"&amp;MONTH(TODAY()),$H$6:$AO$6,"REAL 25")</f>
        <v/>
      </c>
      <c r="AS79" s="27">
        <f>SUM(I79,L79,O79,R79,U79)</f>
        <v/>
      </c>
      <c r="AT79" s="80">
        <f>SUMIFS($J79:$AQ79,$J$5:$AQ$5,"&lt;"&amp;MONTH(TODAY()),$J$6:$AQ$6,"REAL 26")</f>
        <v/>
      </c>
      <c r="AU79" s="232">
        <f>SUM(H79,K79,N79,Q79,T79,W79,Z79,AC79,AF79,AI79,AL79,AO79)</f>
        <v/>
      </c>
      <c r="AV79" s="79">
        <f>SUM(I79,L79,O79,R79,U79,X79,AA79,AD79,AG79,AJ79,AM79,AP79)</f>
        <v/>
      </c>
      <c r="AW79" s="80">
        <f>SUM(J79,M79,P79,S79,V79,Y79,AB79,AE79,AH79,AK79,AN79,AQ79)</f>
        <v/>
      </c>
      <c r="AX79" s="232">
        <f>SUM(H79,K79,N79)</f>
        <v/>
      </c>
      <c r="AY79" s="79">
        <f>SUM(I79,L79,O79)</f>
        <v/>
      </c>
      <c r="AZ79" s="80">
        <f>SUM(J79,M79,P79)</f>
        <v/>
      </c>
      <c r="BA79" s="232">
        <f>SUM(Q79,T79,W79)</f>
        <v/>
      </c>
      <c r="BB79" s="79">
        <f>SUM(R79,U79,X79)</f>
        <v/>
      </c>
      <c r="BC79" s="80">
        <f>SUM(S79,V79,Y79)</f>
        <v/>
      </c>
      <c r="BD79" s="232">
        <f>SUM(Z79,AC79,AF79)</f>
        <v/>
      </c>
      <c r="BE79" s="79">
        <f>SUM(AA79,AD79,AG79)</f>
        <v/>
      </c>
      <c r="BF79" s="80">
        <f>SUM(AB79,AE79,AH79)</f>
        <v/>
      </c>
      <c r="BG79" s="232">
        <f>SUM(AI79,AL79,AO79)</f>
        <v/>
      </c>
      <c r="BH79" s="79">
        <f>SUM(AJ79,AM79,AP79)</f>
        <v/>
      </c>
      <c r="BI79" s="80">
        <f>SUM(AK79,AN79,AQ79)</f>
        <v/>
      </c>
      <c r="BK79" s="451">
        <f>SUM(I79,L79,O79,R79,U79,X79,AA79,AD79,AG79,AJ79,AM79,AP79)</f>
        <v/>
      </c>
      <c r="BL79" s="451">
        <f>BK79-AV79</f>
        <v/>
      </c>
      <c r="BM79" s="451">
        <f>SUM(J79,M79,P79,S79,V79)</f>
        <v/>
      </c>
      <c r="BN79" s="451">
        <f>BM79-AT79</f>
        <v/>
      </c>
    </row>
    <row r="80" hidden="1" outlineLevel="1" customFormat="1" s="474">
      <c r="A80" s="22" t="inlineStr">
        <is>
          <t>Locação de Mobiliário - Eventos</t>
        </is>
      </c>
      <c r="B80" s="2" t="n"/>
      <c r="C80" s="24" t="n"/>
      <c r="D80" s="68" t="inlineStr">
        <is>
          <t>% sobre o Faturamento de Eventos</t>
        </is>
      </c>
      <c r="E80" s="68" t="n"/>
      <c r="F80" s="40" t="n"/>
      <c r="G80" s="110" t="n"/>
      <c r="H80" s="232" t="n">
        <v>0</v>
      </c>
      <c r="I80" s="79" t="n">
        <v>0</v>
      </c>
      <c r="J80" s="80">
        <f>SUMIFS(Aut_BlueMe_Sem_Pedido!$J:$J,Aut_BlueMe_Sem_Pedido!$Q:$Q,DRE!H$4,Aut_BlueMe_Sem_Pedido!$H:$H,DRE!$A80)+SUMIFS(Aut_Ajustes_Manuais!$G:$G,Aut_Ajustes_Manuais!$I:$I,DRE!H$4,Aut_Ajustes_Manuais!$F:$F,"Locação de Mobiliário - Eventos")</f>
        <v/>
      </c>
      <c r="K80" s="245" t="n">
        <v>0</v>
      </c>
      <c r="L80" s="79" t="n">
        <v>0</v>
      </c>
      <c r="M80" s="80">
        <f>SUMIFS(Aut_BlueMe_Sem_Pedido!$J:$J,Aut_BlueMe_Sem_Pedido!$Q:$Q,DRE!K$4,Aut_BlueMe_Sem_Pedido!$H:$H,DRE!$A80)+SUMIFS(Aut_Ajustes_Manuais!$G:$G,Aut_Ajustes_Manuais!$I:$I,DRE!K$4,Aut_Ajustes_Manuais!$F:$F,"Locação de Mobiliário - Eventos")</f>
        <v/>
      </c>
      <c r="N80" s="245" t="n">
        <v>0</v>
      </c>
      <c r="O80" s="79" t="n">
        <v>0</v>
      </c>
      <c r="P80" s="80">
        <f>SUMIFS(Aut_BlueMe_Sem_Pedido!$J:$J,Aut_BlueMe_Sem_Pedido!$Q:$Q,DRE!N$4,Aut_BlueMe_Sem_Pedido!$H:$H,DRE!$A80)+SUMIFS(Aut_Ajustes_Manuais!$G:$G,Aut_Ajustes_Manuais!$I:$I,DRE!N$4,Aut_Ajustes_Manuais!$F:$F,"Locação de Mobiliário - Eventos")</f>
        <v/>
      </c>
      <c r="Q80" s="232" t="n">
        <v>0</v>
      </c>
      <c r="R80" s="79" t="n">
        <v>0</v>
      </c>
      <c r="S80" s="80">
        <f>SUMIFS(Aut_BlueMe_Sem_Pedido!$J:$J,Aut_BlueMe_Sem_Pedido!$Q:$Q,DRE!Q$4,Aut_BlueMe_Sem_Pedido!$H:$H,DRE!$A80)+SUMIFS(Aut_Ajustes_Manuais!$G:$G,Aut_Ajustes_Manuais!$I:$I,DRE!Q$4,Aut_Ajustes_Manuais!$F:$F,"Locação de Mobiliário - Eventos")</f>
        <v/>
      </c>
      <c r="T80" s="232" t="n">
        <v>0</v>
      </c>
      <c r="U80" s="79" t="n">
        <v>0</v>
      </c>
      <c r="V80" s="80">
        <f>SUMIFS(Aut_BlueMe_Sem_Pedido!$J:$J,Aut_BlueMe_Sem_Pedido!$Q:$Q,DRE!T$4,Aut_BlueMe_Sem_Pedido!$H:$H,DRE!$A80)+SUMIFS(Aut_Ajustes_Manuais!$G:$G,Aut_Ajustes_Manuais!$I:$I,DRE!T$4,Aut_Ajustes_Manuais!$F:$F,"Locação de Mobiliário - Eventos")</f>
        <v/>
      </c>
      <c r="W80" s="232" t="n">
        <v>0</v>
      </c>
      <c r="X80" s="79" t="n">
        <v>0</v>
      </c>
      <c r="Y80" s="80">
        <f>SUMIFS(Aut_BlueMe_Sem_Pedido!$J:$J,Aut_BlueMe_Sem_Pedido!$Q:$Q,DRE!W$4,Aut_BlueMe_Sem_Pedido!$H:$H,DRE!$A80)+SUMIFS(Aut_Ajustes_Manuais!$G:$G,Aut_Ajustes_Manuais!$I:$I,DRE!W$4,Aut_Ajustes_Manuais!$F:$F,"Locação de Mobiliário - Eventos")</f>
        <v/>
      </c>
      <c r="Z80" s="232" t="n">
        <v>0</v>
      </c>
      <c r="AA80" s="79" t="n">
        <v>0</v>
      </c>
      <c r="AB80" s="80">
        <f>SUMIFS(Aut_BlueMe_Sem_Pedido!$J:$J,Aut_BlueMe_Sem_Pedido!$Q:$Q,DRE!Z$4,Aut_BlueMe_Sem_Pedido!$H:$H,DRE!$A80)+SUMIFS(Aut_Ajustes_Manuais!$G:$G,Aut_Ajustes_Manuais!$I:$I,DRE!Z$4,Aut_Ajustes_Manuais!$F:$F,"Locação de Mobiliário - Eventos")</f>
        <v/>
      </c>
      <c r="AC80" s="232" t="n">
        <v>0</v>
      </c>
      <c r="AD80" s="79" t="n">
        <v>0</v>
      </c>
      <c r="AE80" s="80">
        <f>SUMIFS(Aut_BlueMe_Sem_Pedido!$J:$J,Aut_BlueMe_Sem_Pedido!$Q:$Q,DRE!AC$4,Aut_BlueMe_Sem_Pedido!$H:$H,DRE!$A80)+SUMIFS(Aut_Ajustes_Manuais!$G:$G,Aut_Ajustes_Manuais!$I:$I,DRE!AC$4,Aut_Ajustes_Manuais!$F:$F,"Locação de Mobiliário - Eventos")</f>
        <v/>
      </c>
      <c r="AF80" s="232" t="n">
        <v>0</v>
      </c>
      <c r="AG80" s="79" t="n">
        <v>0</v>
      </c>
      <c r="AH80" s="80">
        <f>SUMIFS(Aut_BlueMe_Sem_Pedido!$J:$J,Aut_BlueMe_Sem_Pedido!$Q:$Q,DRE!AF$4,Aut_BlueMe_Sem_Pedido!$H:$H,DRE!$A80)+SUMIFS(Aut_Ajustes_Manuais!$G:$G,Aut_Ajustes_Manuais!$I:$I,DRE!AF$4,Aut_Ajustes_Manuais!$F:$F,"Locação de Mobiliário - Eventos")</f>
        <v/>
      </c>
      <c r="AI80" s="232" t="n">
        <v>0</v>
      </c>
      <c r="AJ80" s="79" t="n">
        <v>0</v>
      </c>
      <c r="AK80" s="80">
        <f>SUMIFS(Aut_BlueMe_Sem_Pedido!$J:$J,Aut_BlueMe_Sem_Pedido!$Q:$Q,DRE!AI$4,Aut_BlueMe_Sem_Pedido!$H:$H,DRE!$A80)+SUMIFS(Aut_Ajustes_Manuais!$G:$G,Aut_Ajustes_Manuais!$I:$I,DRE!AI$4,Aut_Ajustes_Manuais!$F:$F,"Locação de Mobiliário - Eventos")</f>
        <v/>
      </c>
      <c r="AL80" s="232" t="n">
        <v>0</v>
      </c>
      <c r="AM80" s="79" t="n">
        <v>0</v>
      </c>
      <c r="AN80" s="80">
        <f>SUMIFS(Aut_BlueMe_Sem_Pedido!$J:$J,Aut_BlueMe_Sem_Pedido!$Q:$Q,DRE!AL$4,Aut_BlueMe_Sem_Pedido!$H:$H,DRE!$A80)+SUMIFS(Aut_Ajustes_Manuais!$G:$G,Aut_Ajustes_Manuais!$I:$I,DRE!AL$4,Aut_Ajustes_Manuais!$F:$F,"Locação de Mobiliário - Eventos")</f>
        <v/>
      </c>
      <c r="AO80" s="232" t="n">
        <v>0</v>
      </c>
      <c r="AP80" s="79" t="n">
        <v>0</v>
      </c>
      <c r="AQ80" s="80">
        <f>SUMIFS(Aut_BlueMe_Sem_Pedido!$J:$J,Aut_BlueMe_Sem_Pedido!$Q:$Q,DRE!AO$4,Aut_BlueMe_Sem_Pedido!$H:$H,DRE!$A80)+SUMIFS(Aut_Ajustes_Manuais!$G:$G,Aut_Ajustes_Manuais!$I:$I,DRE!AO$4,Aut_Ajustes_Manuais!$F:$F,"Locação de Mobiliário - Eventos")</f>
        <v/>
      </c>
      <c r="AR80" s="232">
        <f>SUMIFS($H80:$AO80,$H$5:$AO$5,"&lt;"&amp;MONTH(TODAY()),$H$6:$AO$6,"REAL 25")</f>
        <v/>
      </c>
      <c r="AS80" s="27">
        <f>SUM(I80,L80,O80,R80,U80)</f>
        <v/>
      </c>
      <c r="AT80" s="80">
        <f>SUMIFS($J80:$AQ80,$J$5:$AQ$5,"&lt;"&amp;MONTH(TODAY()),$J$6:$AQ$6,"REAL 26")</f>
        <v/>
      </c>
      <c r="AU80" s="232">
        <f>SUM(H80,K80,N80,Q80,T80,W80,Z80,AC80,AF80,AI80,AL80,AO80)</f>
        <v/>
      </c>
      <c r="AV80" s="79">
        <f>SUM(I80,L80,O80,R80,U80,X80,AA80,AD80,AG80,AJ80,AM80,AP80)</f>
        <v/>
      </c>
      <c r="AW80" s="80">
        <f>SUM(J80,M80,P80,S80,V80,Y80,AB80,AE80,AH80,AK80,AN80,AQ80)</f>
        <v/>
      </c>
      <c r="AX80" s="232">
        <f>SUM(H80,K80,N80)</f>
        <v/>
      </c>
      <c r="AY80" s="79">
        <f>SUM(I80,L80,O80)</f>
        <v/>
      </c>
      <c r="AZ80" s="80">
        <f>SUM(J80,M80,P80)</f>
        <v/>
      </c>
      <c r="BA80" s="232">
        <f>SUM(Q80,T80,W80)</f>
        <v/>
      </c>
      <c r="BB80" s="79">
        <f>SUM(R80,U80,X80)</f>
        <v/>
      </c>
      <c r="BC80" s="80">
        <f>SUM(S80,V80,Y80)</f>
        <v/>
      </c>
      <c r="BD80" s="232">
        <f>SUM(Z80,AC80,AF80)</f>
        <v/>
      </c>
      <c r="BE80" s="79">
        <f>SUM(AA80,AD80,AG80)</f>
        <v/>
      </c>
      <c r="BF80" s="80">
        <f>SUM(AB80,AE80,AH80)</f>
        <v/>
      </c>
      <c r="BG80" s="232">
        <f>SUM(AI80,AL80,AO80)</f>
        <v/>
      </c>
      <c r="BH80" s="79">
        <f>SUM(AJ80,AM80,AP80)</f>
        <v/>
      </c>
      <c r="BI80" s="80">
        <f>SUM(AK80,AN80,AQ80)</f>
        <v/>
      </c>
      <c r="BK80" s="451">
        <f>SUM(I80,L80,O80,R80,U80,X80,AA80,AD80,AG80,AJ80,AM80,AP80)</f>
        <v/>
      </c>
      <c r="BL80" s="451">
        <f>BK80-AV80</f>
        <v/>
      </c>
      <c r="BM80" s="451">
        <f>SUM(J80,M80,P80,S80,V80)</f>
        <v/>
      </c>
      <c r="BN80" s="451">
        <f>BM80-AT80</f>
        <v/>
      </c>
    </row>
    <row r="81" hidden="1" outlineLevel="1" customFormat="1" s="474">
      <c r="A81" s="22" t="inlineStr">
        <is>
          <t>Locação de Coberturas - Eventos</t>
        </is>
      </c>
      <c r="B81" s="2" t="n"/>
      <c r="C81" s="24" t="inlineStr">
        <is>
          <t>Estrutura Externa</t>
        </is>
      </c>
      <c r="D81" s="68" t="inlineStr">
        <is>
          <t>% sobre o Faturamento de Eventos</t>
        </is>
      </c>
      <c r="E81" s="68" t="n"/>
      <c r="F81" s="40" t="n"/>
      <c r="G81" s="110" t="n"/>
      <c r="H81" s="232" t="n">
        <v>0</v>
      </c>
      <c r="I81" s="79" t="n">
        <v>0</v>
      </c>
      <c r="J81" s="80">
        <f>SUMIFS(Aut_BlueMe_Sem_Pedido!$J:$J,Aut_BlueMe_Sem_Pedido!$Q:$Q,DRE!H$4,Aut_BlueMe_Sem_Pedido!$H:$H,DRE!$A81)+SUMIFS(Aut_Ajustes_Manuais!$G:$G,Aut_Ajustes_Manuais!$I:$I,DRE!H$4,Aut_Ajustes_Manuais!$F:$F,"Locação de Coberturas - Eventos")</f>
        <v/>
      </c>
      <c r="K81" s="245" t="n">
        <v>0</v>
      </c>
      <c r="L81" s="79" t="n">
        <v>0</v>
      </c>
      <c r="M81" s="80">
        <f>SUMIFS(Aut_BlueMe_Sem_Pedido!$J:$J,Aut_BlueMe_Sem_Pedido!$Q:$Q,DRE!K$4,Aut_BlueMe_Sem_Pedido!$H:$H,DRE!$A81)+SUMIFS(Aut_Ajustes_Manuais!$G:$G,Aut_Ajustes_Manuais!$I:$I,DRE!K$4,Aut_Ajustes_Manuais!$F:$F,"Locação de Coberturas - Eventos")</f>
        <v/>
      </c>
      <c r="N81" s="245" t="n">
        <v>0</v>
      </c>
      <c r="O81" s="79" t="n">
        <v>0</v>
      </c>
      <c r="P81" s="80">
        <f>SUMIFS(Aut_BlueMe_Sem_Pedido!$J:$J,Aut_BlueMe_Sem_Pedido!$Q:$Q,DRE!N$4,Aut_BlueMe_Sem_Pedido!$H:$H,DRE!$A81)+SUMIFS(Aut_Ajustes_Manuais!$G:$G,Aut_Ajustes_Manuais!$I:$I,DRE!N$4,Aut_Ajustes_Manuais!$F:$F,"Locação de Coberturas - Eventos")</f>
        <v/>
      </c>
      <c r="Q81" s="232" t="n">
        <v>0</v>
      </c>
      <c r="R81" s="79" t="n">
        <v>0</v>
      </c>
      <c r="S81" s="80">
        <f>SUMIFS(Aut_BlueMe_Sem_Pedido!$J:$J,Aut_BlueMe_Sem_Pedido!$Q:$Q,DRE!Q$4,Aut_BlueMe_Sem_Pedido!$H:$H,DRE!$A81)+SUMIFS(Aut_Ajustes_Manuais!$G:$G,Aut_Ajustes_Manuais!$I:$I,DRE!Q$4,Aut_Ajustes_Manuais!$F:$F,"Locação de Coberturas - Eventos")</f>
        <v/>
      </c>
      <c r="T81" s="232" t="n">
        <v>0</v>
      </c>
      <c r="U81" s="79" t="n">
        <v>0</v>
      </c>
      <c r="V81" s="80">
        <f>SUMIFS(Aut_BlueMe_Sem_Pedido!$J:$J,Aut_BlueMe_Sem_Pedido!$Q:$Q,DRE!T$4,Aut_BlueMe_Sem_Pedido!$H:$H,DRE!$A81)+SUMIFS(Aut_Ajustes_Manuais!$G:$G,Aut_Ajustes_Manuais!$I:$I,DRE!T$4,Aut_Ajustes_Manuais!$F:$F,"Locação de Coberturas - Eventos")</f>
        <v/>
      </c>
      <c r="W81" s="232" t="n">
        <v>0</v>
      </c>
      <c r="X81" s="79" t="n">
        <v>0</v>
      </c>
      <c r="Y81" s="80">
        <f>SUMIFS(Aut_BlueMe_Sem_Pedido!$J:$J,Aut_BlueMe_Sem_Pedido!$Q:$Q,DRE!W$4,Aut_BlueMe_Sem_Pedido!$H:$H,DRE!$A81)+SUMIFS(Aut_Ajustes_Manuais!$G:$G,Aut_Ajustes_Manuais!$I:$I,DRE!W$4,Aut_Ajustes_Manuais!$F:$F,"Locação de Coberturas - Eventos")</f>
        <v/>
      </c>
      <c r="Z81" s="232" t="n">
        <v>0</v>
      </c>
      <c r="AA81" s="79" t="n">
        <v>0</v>
      </c>
      <c r="AB81" s="80">
        <f>SUMIFS(Aut_BlueMe_Sem_Pedido!$J:$J,Aut_BlueMe_Sem_Pedido!$Q:$Q,DRE!Z$4,Aut_BlueMe_Sem_Pedido!$H:$H,DRE!$A81)+SUMIFS(Aut_Ajustes_Manuais!$G:$G,Aut_Ajustes_Manuais!$I:$I,DRE!Z$4,Aut_Ajustes_Manuais!$F:$F,"Locação de Coberturas - Eventos")</f>
        <v/>
      </c>
      <c r="AC81" s="232" t="n">
        <v>0</v>
      </c>
      <c r="AD81" s="79" t="n">
        <v>0</v>
      </c>
      <c r="AE81" s="80">
        <f>SUMIFS(Aut_BlueMe_Sem_Pedido!$J:$J,Aut_BlueMe_Sem_Pedido!$Q:$Q,DRE!AC$4,Aut_BlueMe_Sem_Pedido!$H:$H,DRE!$A81)+SUMIFS(Aut_Ajustes_Manuais!$G:$G,Aut_Ajustes_Manuais!$I:$I,DRE!AC$4,Aut_Ajustes_Manuais!$F:$F,"Locação de Coberturas - Eventos")</f>
        <v/>
      </c>
      <c r="AF81" s="232" t="n">
        <v>0</v>
      </c>
      <c r="AG81" s="79" t="n">
        <v>0</v>
      </c>
      <c r="AH81" s="80">
        <f>SUMIFS(Aut_BlueMe_Sem_Pedido!$J:$J,Aut_BlueMe_Sem_Pedido!$Q:$Q,DRE!AF$4,Aut_BlueMe_Sem_Pedido!$H:$H,DRE!$A81)+SUMIFS(Aut_Ajustes_Manuais!$G:$G,Aut_Ajustes_Manuais!$I:$I,DRE!AF$4,Aut_Ajustes_Manuais!$F:$F,"Locação de Coberturas - Eventos")</f>
        <v/>
      </c>
      <c r="AI81" s="232" t="n">
        <v>0</v>
      </c>
      <c r="AJ81" s="79" t="n">
        <v>0</v>
      </c>
      <c r="AK81" s="80">
        <f>SUMIFS(Aut_BlueMe_Sem_Pedido!$J:$J,Aut_BlueMe_Sem_Pedido!$Q:$Q,DRE!AI$4,Aut_BlueMe_Sem_Pedido!$H:$H,DRE!$A81)+SUMIFS(Aut_Ajustes_Manuais!$G:$G,Aut_Ajustes_Manuais!$I:$I,DRE!AI$4,Aut_Ajustes_Manuais!$F:$F,"Locação de Coberturas - Eventos")</f>
        <v/>
      </c>
      <c r="AL81" s="232" t="n">
        <v>0</v>
      </c>
      <c r="AM81" s="79" t="n">
        <v>0</v>
      </c>
      <c r="AN81" s="80">
        <f>SUMIFS(Aut_BlueMe_Sem_Pedido!$J:$J,Aut_BlueMe_Sem_Pedido!$Q:$Q,DRE!AL$4,Aut_BlueMe_Sem_Pedido!$H:$H,DRE!$A81)+SUMIFS(Aut_Ajustes_Manuais!$G:$G,Aut_Ajustes_Manuais!$I:$I,DRE!AL$4,Aut_Ajustes_Manuais!$F:$F,"Locação de Coberturas - Eventos")</f>
        <v/>
      </c>
      <c r="AO81" s="232" t="n">
        <v>0</v>
      </c>
      <c r="AP81" s="79" t="n">
        <v>0</v>
      </c>
      <c r="AQ81" s="80">
        <f>SUMIFS(Aut_BlueMe_Sem_Pedido!$J:$J,Aut_BlueMe_Sem_Pedido!$Q:$Q,DRE!AO$4,Aut_BlueMe_Sem_Pedido!$H:$H,DRE!$A81)+SUMIFS(Aut_Ajustes_Manuais!$G:$G,Aut_Ajustes_Manuais!$I:$I,DRE!AO$4,Aut_Ajustes_Manuais!$F:$F,"Locação de Coberturas - Eventos")</f>
        <v/>
      </c>
      <c r="AR81" s="232">
        <f>SUMIFS($H81:$AO81,$H$5:$AO$5,"&lt;"&amp;MONTH(TODAY()),$H$6:$AO$6,"REAL 25")</f>
        <v/>
      </c>
      <c r="AS81" s="27">
        <f>SUM(I81,L81,O81,R81,U81)</f>
        <v/>
      </c>
      <c r="AT81" s="80">
        <f>SUMIFS($J81:$AQ81,$J$5:$AQ$5,"&lt;"&amp;MONTH(TODAY()),$J$6:$AQ$6,"REAL 26")</f>
        <v/>
      </c>
      <c r="AU81" s="232">
        <f>SUM(H81,K81,N81,Q81,T81,W81,Z81,AC81,AF81,AI81,AL81,AO81)</f>
        <v/>
      </c>
      <c r="AV81" s="79">
        <f>SUM(I81,L81,O81,R81,U81,X81,AA81,AD81,AG81,AJ81,AM81,AP81)</f>
        <v/>
      </c>
      <c r="AW81" s="80">
        <f>SUM(J81,M81,P81,S81,V81,Y81,AB81,AE81,AH81,AK81,AN81,AQ81)</f>
        <v/>
      </c>
      <c r="AX81" s="232">
        <f>SUM(H81,K81,N81)</f>
        <v/>
      </c>
      <c r="AY81" s="79">
        <f>SUM(I81,L81,O81)</f>
        <v/>
      </c>
      <c r="AZ81" s="80">
        <f>SUM(J81,M81,P81)</f>
        <v/>
      </c>
      <c r="BA81" s="232">
        <f>SUM(Q81,T81,W81)</f>
        <v/>
      </c>
      <c r="BB81" s="79">
        <f>SUM(R81,U81,X81)</f>
        <v/>
      </c>
      <c r="BC81" s="80">
        <f>SUM(S81,V81,Y81)</f>
        <v/>
      </c>
      <c r="BD81" s="232">
        <f>SUM(Z81,AC81,AF81)</f>
        <v/>
      </c>
      <c r="BE81" s="79">
        <f>SUM(AA81,AD81,AG81)</f>
        <v/>
      </c>
      <c r="BF81" s="80">
        <f>SUM(AB81,AE81,AH81)</f>
        <v/>
      </c>
      <c r="BG81" s="232">
        <f>SUM(AI81,AL81,AO81)</f>
        <v/>
      </c>
      <c r="BH81" s="79">
        <f>SUM(AJ81,AM81,AP81)</f>
        <v/>
      </c>
      <c r="BI81" s="80">
        <f>SUM(AK81,AN81,AQ81)</f>
        <v/>
      </c>
      <c r="BK81" s="451">
        <f>SUM(I81,L81,O81,R81,U81,X81,AA81,AD81,AG81,AJ81,AM81,AP81)</f>
        <v/>
      </c>
      <c r="BL81" s="451">
        <f>BK81-AV81</f>
        <v/>
      </c>
      <c r="BM81" s="451">
        <f>SUM(J81,M81,P81,S81,V81)</f>
        <v/>
      </c>
      <c r="BN81" s="451">
        <f>BM81-AT81</f>
        <v/>
      </c>
    </row>
    <row r="82" hidden="1" outlineLevel="1" ht="18" customHeight="1">
      <c r="A82" s="71" t="inlineStr">
        <is>
          <t>Repasses Locação de Espaço</t>
        </is>
      </c>
      <c r="C82" s="24" t="n"/>
      <c r="D82" s="68" t="n"/>
      <c r="E82" s="68" t="n"/>
      <c r="F82" s="40" t="n"/>
      <c r="H82" s="243" t="n">
        <v>0</v>
      </c>
      <c r="I82" s="72" t="n">
        <v>0</v>
      </c>
      <c r="J82" s="74">
        <f>SUM(J83:J84)+SUMIFS(Aut_Ajustes_Manuais!$G:$G,Aut_Ajustes_Manuais!$I:$I,DRE!H$4,Aut_Ajustes_Manuais!$F:$F,"Repasses Locação de Espaço")</f>
        <v/>
      </c>
      <c r="K82" s="243" t="n">
        <v>0</v>
      </c>
      <c r="L82" s="72" t="n">
        <v>0</v>
      </c>
      <c r="M82" s="74">
        <f>SUM(M83:M84)+SUMIFS(Aut_Ajustes_Manuais!$G:$G,Aut_Ajustes_Manuais!$I:$I,DRE!K$4,Aut_Ajustes_Manuais!$F:$F,"Repasses Locação de Espaço")</f>
        <v/>
      </c>
      <c r="N82" s="243" t="n">
        <v>0</v>
      </c>
      <c r="O82" s="72" t="n">
        <v>0</v>
      </c>
      <c r="P82" s="74">
        <f>SUM(P83:P84)+SUMIFS(Aut_Ajustes_Manuais!$G:$G,Aut_Ajustes_Manuais!$I:$I,DRE!N$4,Aut_Ajustes_Manuais!$F:$F,"Repasses Locação de Espaço")</f>
        <v/>
      </c>
      <c r="Q82" s="243" t="n">
        <v>0</v>
      </c>
      <c r="R82" s="72" t="n">
        <v>0</v>
      </c>
      <c r="S82" s="74">
        <f>SUM(S83:S84)+SUMIFS(Aut_Ajustes_Manuais!$G:$G,Aut_Ajustes_Manuais!$I:$I,DRE!Q$4,Aut_Ajustes_Manuais!$F:$F,"Repasses Locação de Espaço")</f>
        <v/>
      </c>
      <c r="T82" s="243" t="n">
        <v>0</v>
      </c>
      <c r="U82" s="72" t="n">
        <v>0</v>
      </c>
      <c r="V82" s="74">
        <f>SUM(V83:V84)+SUMIFS(Aut_Ajustes_Manuais!$G:$G,Aut_Ajustes_Manuais!$I:$I,DRE!T$4,Aut_Ajustes_Manuais!$F:$F,"Repasses Locação de Espaço")</f>
        <v/>
      </c>
      <c r="W82" s="243" t="n">
        <v>0</v>
      </c>
      <c r="X82" s="72" t="n">
        <v>0</v>
      </c>
      <c r="Y82" s="74">
        <f>SUM(Y83:Y84)+SUMIFS(Aut_Ajustes_Manuais!$G:$G,Aut_Ajustes_Manuais!$I:$I,DRE!W$4,Aut_Ajustes_Manuais!$F:$F,"Repasses Locação de Espaço")</f>
        <v/>
      </c>
      <c r="Z82" s="243" t="n">
        <v>0</v>
      </c>
      <c r="AA82" s="72" t="n">
        <v>0</v>
      </c>
      <c r="AB82" s="74">
        <f>SUM(AB83:AB84)+SUMIFS(Aut_Ajustes_Manuais!$G:$G,Aut_Ajustes_Manuais!$I:$I,DRE!Z$4,Aut_Ajustes_Manuais!$F:$F,"Repasses Locação de Espaço")</f>
        <v/>
      </c>
      <c r="AC82" s="243" t="n">
        <v>0</v>
      </c>
      <c r="AD82" s="72" t="n">
        <v>0</v>
      </c>
      <c r="AE82" s="74">
        <f>SUM(AE83:AE84)+SUMIFS(Aut_Ajustes_Manuais!$G:$G,Aut_Ajustes_Manuais!$I:$I,DRE!AC$4,Aut_Ajustes_Manuais!$F:$F,"Repasses Locação de Espaço")</f>
        <v/>
      </c>
      <c r="AF82" s="243" t="n">
        <v>0</v>
      </c>
      <c r="AG82" s="72" t="n">
        <v>0</v>
      </c>
      <c r="AH82" s="74">
        <f>SUM(AH83:AH84)+SUMIFS(Aut_Ajustes_Manuais!$G:$G,Aut_Ajustes_Manuais!$I:$I,DRE!AF$4,Aut_Ajustes_Manuais!$F:$F,"Repasses Locação de Espaço")</f>
        <v/>
      </c>
      <c r="AI82" s="243" t="n">
        <v>0</v>
      </c>
      <c r="AJ82" s="72" t="n">
        <v>0</v>
      </c>
      <c r="AK82" s="74">
        <f>SUM(AK83:AK84)+SUMIFS(Aut_Ajustes_Manuais!$G:$G,Aut_Ajustes_Manuais!$I:$I,DRE!AI$4,Aut_Ajustes_Manuais!$F:$F,"Repasses Locação de Espaço")</f>
        <v/>
      </c>
      <c r="AL82" s="243" t="n">
        <v>0</v>
      </c>
      <c r="AM82" s="72" t="n">
        <v>0</v>
      </c>
      <c r="AN82" s="74">
        <f>SUM(AN83:AN84)+SUMIFS(Aut_Ajustes_Manuais!$G:$G,Aut_Ajustes_Manuais!$I:$I,DRE!AL$4,Aut_Ajustes_Manuais!$F:$F,"Repasses Locação de Espaço")</f>
        <v/>
      </c>
      <c r="AO82" s="243" t="n">
        <v>0</v>
      </c>
      <c r="AP82" s="72" t="n">
        <v>0</v>
      </c>
      <c r="AQ82" s="74">
        <f>SUM(AQ83:AQ84)+SUMIFS(Aut_Ajustes_Manuais!$G:$G,Aut_Ajustes_Manuais!$I:$I,DRE!AO$4,Aut_Ajustes_Manuais!$F:$F,"Repasses Locação de Espaço")</f>
        <v/>
      </c>
      <c r="AR82" s="232">
        <f>SUMIFS($H82:$AO82,$H$5:$AO$5,"&lt;"&amp;MONTH(TODAY()),$H$6:$AO$6,"REAL 25")</f>
        <v/>
      </c>
      <c r="AS82" s="27">
        <f>SUM(I82,L82,O82,R82,U82)</f>
        <v/>
      </c>
      <c r="AT82" s="74">
        <f>SUMIFS($J82:$AQ82,$J$5:$AQ$5,"&lt;"&amp;MONTH(TODAY()),$J$6:$AQ$6,"REAL 26")</f>
        <v/>
      </c>
      <c r="AU82" s="243">
        <f>SUM(AU83:AU84)</f>
        <v/>
      </c>
      <c r="AV82" s="72">
        <f>SUM(AV83:AV84)</f>
        <v/>
      </c>
      <c r="AW82" s="74">
        <f>SUM(AW83:AW84)</f>
        <v/>
      </c>
      <c r="AX82" s="243">
        <f>SUM(AX83:AX84)</f>
        <v/>
      </c>
      <c r="AY82" s="72">
        <f>SUM(AY83:AY84)</f>
        <v/>
      </c>
      <c r="AZ82" s="74">
        <f>SUM(AZ83:AZ84)</f>
        <v/>
      </c>
      <c r="BA82" s="243">
        <f>SUM(BA83:BA84)</f>
        <v/>
      </c>
      <c r="BB82" s="72">
        <f>SUM(BB83:BB84)</f>
        <v/>
      </c>
      <c r="BC82" s="74">
        <f>SUM(BC83:BC84)</f>
        <v/>
      </c>
      <c r="BD82" s="243">
        <f>SUM(BD83:BD84)</f>
        <v/>
      </c>
      <c r="BE82" s="72">
        <f>SUM(BE83:BE84)</f>
        <v/>
      </c>
      <c r="BF82" s="74">
        <f>SUM(BF83:BF84)</f>
        <v/>
      </c>
      <c r="BG82" s="243">
        <f>SUM(BG83:BG84)</f>
        <v/>
      </c>
      <c r="BH82" s="72">
        <f>SUM(BH83:BH84)</f>
        <v/>
      </c>
      <c r="BI82" s="74">
        <f>SUM(BI83:BI84)</f>
        <v/>
      </c>
      <c r="BK82" s="451">
        <f>SUM(I82,L82,O82,R82,U82,X82,AA82,AD82,AG82,AJ82,AM82,AP82)</f>
        <v/>
      </c>
      <c r="BL82" s="451">
        <f>BK82-AV82</f>
        <v/>
      </c>
      <c r="BM82" s="451">
        <f>SUM(J82,M82,P82,S82,V82)</f>
        <v/>
      </c>
      <c r="BN82" s="451">
        <f>BM82-AT82</f>
        <v/>
      </c>
    </row>
    <row r="83" hidden="1" outlineLevel="1" customFormat="1" s="474">
      <c r="A83" s="22" t="inlineStr">
        <is>
          <t>Repasse Gazit - Locação Aroo</t>
        </is>
      </c>
      <c r="B83" s="2" t="n"/>
      <c r="C83" s="24" t="n"/>
      <c r="D83" s="68" t="inlineStr">
        <is>
          <t>% sobre o Faturamento de Eventos</t>
        </is>
      </c>
      <c r="E83" s="78" t="n">
        <v>0</v>
      </c>
      <c r="F83" s="40" t="n"/>
      <c r="G83" s="110" t="n"/>
      <c r="H83" s="232" t="n">
        <v>0</v>
      </c>
      <c r="I83" s="79" t="n">
        <v>0</v>
      </c>
      <c r="J83" s="80">
        <f>SUMIFS(Aut_BlueMe_Sem_Pedido!$J:$J,Aut_BlueMe_Sem_Pedido!$Q:$Q,DRE!H$4,Aut_BlueMe_Sem_Pedido!$H:$H,DRE!$A83)+SUMIFS(Aut_Ajustes_Manuais!$G:$G,Aut_Ajustes_Manuais!$I:$I,DRE!H$4,Aut_Ajustes_Manuais!$F:$F,"Repasse Gazit - Locação Aroo")</f>
        <v/>
      </c>
      <c r="K83" s="245" t="n">
        <v>0</v>
      </c>
      <c r="L83" s="79" t="n">
        <v>0</v>
      </c>
      <c r="M83" s="80">
        <f>SUMIFS(Aut_BlueMe_Sem_Pedido!$J:$J,Aut_BlueMe_Sem_Pedido!$Q:$Q,DRE!K$4,Aut_BlueMe_Sem_Pedido!$H:$H,DRE!$A83)+SUMIFS(Aut_Ajustes_Manuais!$G:$G,Aut_Ajustes_Manuais!$I:$I,DRE!K$4,Aut_Ajustes_Manuais!$F:$F,"Repasse Gazit - Locação Aroo")</f>
        <v/>
      </c>
      <c r="N83" s="245" t="n">
        <v>0</v>
      </c>
      <c r="O83" s="79" t="n">
        <v>0</v>
      </c>
      <c r="P83" s="80">
        <f>SUMIFS(Aut_BlueMe_Sem_Pedido!$J:$J,Aut_BlueMe_Sem_Pedido!$Q:$Q,DRE!N$4,Aut_BlueMe_Sem_Pedido!$H:$H,DRE!$A83)+SUMIFS(Aut_Ajustes_Manuais!$G:$G,Aut_Ajustes_Manuais!$I:$I,DRE!N$4,Aut_Ajustes_Manuais!$F:$F,"Repasse Gazit - Locação Aroo")</f>
        <v/>
      </c>
      <c r="Q83" s="232" t="n">
        <v>0</v>
      </c>
      <c r="R83" s="79" t="n">
        <v>0</v>
      </c>
      <c r="S83" s="80">
        <f>SUMIFS(Aut_BlueMe_Sem_Pedido!$J:$J,Aut_BlueMe_Sem_Pedido!$Q:$Q,DRE!Q$4,Aut_BlueMe_Sem_Pedido!$H:$H,DRE!$A83)+SUMIFS(Aut_Ajustes_Manuais!$G:$G,Aut_Ajustes_Manuais!$I:$I,DRE!Q$4,Aut_Ajustes_Manuais!$F:$F,"Repasse Gazit - Locação Aroo")</f>
        <v/>
      </c>
      <c r="T83" s="232" t="n">
        <v>0</v>
      </c>
      <c r="U83" s="79" t="n">
        <v>0</v>
      </c>
      <c r="V83" s="80">
        <f>SUMIFS(Aut_BlueMe_Sem_Pedido!$J:$J,Aut_BlueMe_Sem_Pedido!$Q:$Q,DRE!T$4,Aut_BlueMe_Sem_Pedido!$H:$H,DRE!$A83)+SUMIFS(Aut_Ajustes_Manuais!$G:$G,Aut_Ajustes_Manuais!$I:$I,DRE!T$4,Aut_Ajustes_Manuais!$F:$F,"Repasse Gazit - Locação Aroo")</f>
        <v/>
      </c>
      <c r="W83" s="232" t="n">
        <v>0</v>
      </c>
      <c r="X83" s="79" t="n">
        <v>0</v>
      </c>
      <c r="Y83" s="80">
        <f>SUMIFS(Aut_BlueMe_Sem_Pedido!$J:$J,Aut_BlueMe_Sem_Pedido!$Q:$Q,DRE!W$4,Aut_BlueMe_Sem_Pedido!$H:$H,DRE!$A83)+SUMIFS(Aut_Ajustes_Manuais!$G:$G,Aut_Ajustes_Manuais!$I:$I,DRE!W$4,Aut_Ajustes_Manuais!$F:$F,"Repasse Gazit - Locação Aroo")</f>
        <v/>
      </c>
      <c r="Z83" s="232" t="n">
        <v>0</v>
      </c>
      <c r="AA83" s="79" t="n">
        <v>0</v>
      </c>
      <c r="AB83" s="80">
        <f>SUMIFS(Aut_BlueMe_Sem_Pedido!$J:$J,Aut_BlueMe_Sem_Pedido!$Q:$Q,DRE!Z$4,Aut_BlueMe_Sem_Pedido!$H:$H,DRE!$A83)+SUMIFS(Aut_Ajustes_Manuais!$G:$G,Aut_Ajustes_Manuais!$I:$I,DRE!Z$4,Aut_Ajustes_Manuais!$F:$F,"Repasse Gazit - Locação Aroo")</f>
        <v/>
      </c>
      <c r="AC83" s="232" t="n">
        <v>0</v>
      </c>
      <c r="AD83" s="79" t="n">
        <v>0</v>
      </c>
      <c r="AE83" s="80">
        <f>SUMIFS(Aut_BlueMe_Sem_Pedido!$J:$J,Aut_BlueMe_Sem_Pedido!$Q:$Q,DRE!AC$4,Aut_BlueMe_Sem_Pedido!$H:$H,DRE!$A83)+SUMIFS(Aut_Ajustes_Manuais!$G:$G,Aut_Ajustes_Manuais!$I:$I,DRE!AC$4,Aut_Ajustes_Manuais!$F:$F,"Repasse Gazit - Locação Aroo")</f>
        <v/>
      </c>
      <c r="AF83" s="232" t="n">
        <v>0</v>
      </c>
      <c r="AG83" s="79" t="n">
        <v>0</v>
      </c>
      <c r="AH83" s="80">
        <f>SUMIFS(Aut_BlueMe_Sem_Pedido!$J:$J,Aut_BlueMe_Sem_Pedido!$Q:$Q,DRE!AF$4,Aut_BlueMe_Sem_Pedido!$H:$H,DRE!$A83)+SUMIFS(Aut_Ajustes_Manuais!$G:$G,Aut_Ajustes_Manuais!$I:$I,DRE!AF$4,Aut_Ajustes_Manuais!$F:$F,"Repasse Gazit - Locação Aroo")</f>
        <v/>
      </c>
      <c r="AI83" s="232" t="n">
        <v>0</v>
      </c>
      <c r="AJ83" s="79" t="n">
        <v>0</v>
      </c>
      <c r="AK83" s="80">
        <f>SUMIFS(Aut_BlueMe_Sem_Pedido!$J:$J,Aut_BlueMe_Sem_Pedido!$Q:$Q,DRE!AI$4,Aut_BlueMe_Sem_Pedido!$H:$H,DRE!$A83)+SUMIFS(Aut_Ajustes_Manuais!$G:$G,Aut_Ajustes_Manuais!$I:$I,DRE!AI$4,Aut_Ajustes_Manuais!$F:$F,"Repasse Gazit - Locação Aroo")</f>
        <v/>
      </c>
      <c r="AL83" s="232" t="n">
        <v>0</v>
      </c>
      <c r="AM83" s="79" t="n">
        <v>0</v>
      </c>
      <c r="AN83" s="80">
        <f>SUMIFS(Aut_BlueMe_Sem_Pedido!$J:$J,Aut_BlueMe_Sem_Pedido!$Q:$Q,DRE!AL$4,Aut_BlueMe_Sem_Pedido!$H:$H,DRE!$A83)+SUMIFS(Aut_Ajustes_Manuais!$G:$G,Aut_Ajustes_Manuais!$I:$I,DRE!AL$4,Aut_Ajustes_Manuais!$F:$F,"Repasse Gazit - Locação Aroo")</f>
        <v/>
      </c>
      <c r="AO83" s="232" t="n">
        <v>0</v>
      </c>
      <c r="AP83" s="79" t="n">
        <v>0</v>
      </c>
      <c r="AQ83" s="80">
        <f>SUMIFS(Aut_BlueMe_Sem_Pedido!$J:$J,Aut_BlueMe_Sem_Pedido!$Q:$Q,DRE!AO$4,Aut_BlueMe_Sem_Pedido!$H:$H,DRE!$A83)+SUMIFS(Aut_Ajustes_Manuais!$G:$G,Aut_Ajustes_Manuais!$I:$I,DRE!AO$4,Aut_Ajustes_Manuais!$F:$F,"Repasse Gazit - Locação Aroo")</f>
        <v/>
      </c>
      <c r="AR83" s="232">
        <f>SUMIFS($H83:$AO83,$H$5:$AO$5,"&lt;"&amp;MONTH(TODAY()),$H$6:$AO$6,"REAL 25")</f>
        <v/>
      </c>
      <c r="AS83" s="27">
        <f>SUM(I83,L83,O83,R83,U83)</f>
        <v/>
      </c>
      <c r="AT83" s="80">
        <f>SUMIFS($J83:$AQ83,$J$5:$AQ$5,"&lt;"&amp;MONTH(TODAY()),$J$6:$AQ$6,"REAL 26")</f>
        <v/>
      </c>
      <c r="AU83" s="232">
        <f>SUM(H83,K83,N83,Q83,T83,W83,Z83,AC83,AF83,AI83,AL83,AO83)</f>
        <v/>
      </c>
      <c r="AV83" s="79">
        <f>SUM(I83,L83,O83,R83,U83,X83,AA83,AD83,AG83,AJ83,AM83,AP83)</f>
        <v/>
      </c>
      <c r="AW83" s="80">
        <f>SUM(J83,M83,P83,S83,V83,Y83,AB83,AE83,AH83,AK83,AN83,AQ83)</f>
        <v/>
      </c>
      <c r="AX83" s="232">
        <f>SUM(H83,K83,N83)</f>
        <v/>
      </c>
      <c r="AY83" s="79">
        <f>SUM(I83,L83,O83)</f>
        <v/>
      </c>
      <c r="AZ83" s="80">
        <f>SUM(J83,M83,P83)</f>
        <v/>
      </c>
      <c r="BA83" s="232">
        <f>SUM(Q83,T83,W83)</f>
        <v/>
      </c>
      <c r="BB83" s="79">
        <f>SUM(R83,U83,X83)</f>
        <v/>
      </c>
      <c r="BC83" s="80">
        <f>SUM(S83,V83,Y83)</f>
        <v/>
      </c>
      <c r="BD83" s="232">
        <f>SUM(Z83,AC83,AF83)</f>
        <v/>
      </c>
      <c r="BE83" s="79">
        <f>SUM(AA83,AD83,AG83)</f>
        <v/>
      </c>
      <c r="BF83" s="80">
        <f>SUM(AB83,AE83,AH83)</f>
        <v/>
      </c>
      <c r="BG83" s="232">
        <f>SUM(AI83,AL83,AO83)</f>
        <v/>
      </c>
      <c r="BH83" s="79">
        <f>SUM(AJ83,AM83,AP83)</f>
        <v/>
      </c>
      <c r="BI83" s="80">
        <f>SUM(AK83,AN83,AQ83)</f>
        <v/>
      </c>
      <c r="BK83" s="451">
        <f>SUM(I83,L83,O83,R83,U83,X83,AA83,AD83,AG83,AJ83,AM83,AP83)</f>
        <v/>
      </c>
      <c r="BL83" s="451">
        <f>BK83-AV83</f>
        <v/>
      </c>
      <c r="BM83" s="451">
        <f>SUM(J83,M83,P83,S83,V83)</f>
        <v/>
      </c>
      <c r="BN83" s="451">
        <f>BM83-AT83</f>
        <v/>
      </c>
    </row>
    <row r="84" hidden="1" outlineLevel="1" customFormat="1" s="474">
      <c r="A84" s="22" t="inlineStr">
        <is>
          <t>Repasse Gazit - Locação Anexo Abaru</t>
        </is>
      </c>
      <c r="B84" s="2" t="n"/>
      <c r="C84" s="24" t="n"/>
      <c r="D84" s="68" t="inlineStr">
        <is>
          <t>% sobre o Faturamento de Eventos</t>
        </is>
      </c>
      <c r="E84" s="78" t="n">
        <v>0</v>
      </c>
      <c r="F84" s="40" t="n"/>
      <c r="G84" s="110" t="n"/>
      <c r="H84" s="232" t="n">
        <v>0</v>
      </c>
      <c r="I84" s="79" t="n">
        <v>0</v>
      </c>
      <c r="J84" s="80">
        <f>SUMIFS(Aut_BlueMe_Sem_Pedido!$J:$J,Aut_BlueMe_Sem_Pedido!$Q:$Q,DRE!H$4,Aut_BlueMe_Sem_Pedido!$H:$H,DRE!$A84)+SUMIFS(Aut_Ajustes_Manuais!$G:$G,Aut_Ajustes_Manuais!$I:$I,DRE!H$4,Aut_Ajustes_Manuais!$F:$F,"Repasse Gazit - Locação Anexo Abaru")</f>
        <v/>
      </c>
      <c r="K84" s="245" t="n">
        <v>0</v>
      </c>
      <c r="L84" s="79" t="n">
        <v>0</v>
      </c>
      <c r="M84" s="80">
        <f>SUMIFS(Aut_BlueMe_Sem_Pedido!$J:$J,Aut_BlueMe_Sem_Pedido!$Q:$Q,DRE!K$4,Aut_BlueMe_Sem_Pedido!$H:$H,DRE!$A84)+SUMIFS(Aut_Ajustes_Manuais!$G:$G,Aut_Ajustes_Manuais!$I:$I,DRE!K$4,Aut_Ajustes_Manuais!$F:$F,"Repasse Gazit - Locação Anexo Abaru")</f>
        <v/>
      </c>
      <c r="N84" s="245" t="n">
        <v>0</v>
      </c>
      <c r="O84" s="79" t="n">
        <v>0</v>
      </c>
      <c r="P84" s="80">
        <f>SUMIFS(Aut_BlueMe_Sem_Pedido!$J:$J,Aut_BlueMe_Sem_Pedido!$Q:$Q,DRE!N$4,Aut_BlueMe_Sem_Pedido!$H:$H,DRE!$A84)+SUMIFS(Aut_Ajustes_Manuais!$G:$G,Aut_Ajustes_Manuais!$I:$I,DRE!N$4,Aut_Ajustes_Manuais!$F:$F,"Repasse Gazit - Locação Anexo Abaru")</f>
        <v/>
      </c>
      <c r="Q84" s="232" t="n">
        <v>0</v>
      </c>
      <c r="R84" s="79" t="n">
        <v>0</v>
      </c>
      <c r="S84" s="80">
        <f>SUMIFS(Aut_BlueMe_Sem_Pedido!$J:$J,Aut_BlueMe_Sem_Pedido!$Q:$Q,DRE!Q$4,Aut_BlueMe_Sem_Pedido!$H:$H,DRE!$A84)+SUMIFS(Aut_Ajustes_Manuais!$G:$G,Aut_Ajustes_Manuais!$I:$I,DRE!Q$4,Aut_Ajustes_Manuais!$F:$F,"Repasse Gazit - Locação Anexo Abaru")</f>
        <v/>
      </c>
      <c r="T84" s="232" t="n">
        <v>0</v>
      </c>
      <c r="U84" s="79" t="n">
        <v>0</v>
      </c>
      <c r="V84" s="80">
        <f>SUMIFS(Aut_BlueMe_Sem_Pedido!$J:$J,Aut_BlueMe_Sem_Pedido!$Q:$Q,DRE!T$4,Aut_BlueMe_Sem_Pedido!$H:$H,DRE!$A84)+SUMIFS(Aut_Ajustes_Manuais!$G:$G,Aut_Ajustes_Manuais!$I:$I,DRE!T$4,Aut_Ajustes_Manuais!$F:$F,"Repasse Gazit - Locação Anexo Abaru")</f>
        <v/>
      </c>
      <c r="W84" s="232" t="n">
        <v>0</v>
      </c>
      <c r="X84" s="79" t="n">
        <v>0</v>
      </c>
      <c r="Y84" s="80">
        <f>SUMIFS(Aut_BlueMe_Sem_Pedido!$J:$J,Aut_BlueMe_Sem_Pedido!$Q:$Q,DRE!W$4,Aut_BlueMe_Sem_Pedido!$H:$H,DRE!$A84)+SUMIFS(Aut_Ajustes_Manuais!$G:$G,Aut_Ajustes_Manuais!$I:$I,DRE!W$4,Aut_Ajustes_Manuais!$F:$F,"Repasse Gazit - Locação Anexo Abaru")</f>
        <v/>
      </c>
      <c r="Z84" s="232" t="n">
        <v>0</v>
      </c>
      <c r="AA84" s="79" t="n">
        <v>0</v>
      </c>
      <c r="AB84" s="80">
        <f>SUMIFS(Aut_BlueMe_Sem_Pedido!$J:$J,Aut_BlueMe_Sem_Pedido!$Q:$Q,DRE!Z$4,Aut_BlueMe_Sem_Pedido!$H:$H,DRE!$A84)+SUMIFS(Aut_Ajustes_Manuais!$G:$G,Aut_Ajustes_Manuais!$I:$I,DRE!Z$4,Aut_Ajustes_Manuais!$F:$F,"Repasse Gazit - Locação Anexo Abaru")</f>
        <v/>
      </c>
      <c r="AC84" s="232" t="n">
        <v>0</v>
      </c>
      <c r="AD84" s="79" t="n">
        <v>0</v>
      </c>
      <c r="AE84" s="80">
        <f>SUMIFS(Aut_BlueMe_Sem_Pedido!$J:$J,Aut_BlueMe_Sem_Pedido!$Q:$Q,DRE!AC$4,Aut_BlueMe_Sem_Pedido!$H:$H,DRE!$A84)+SUMIFS(Aut_Ajustes_Manuais!$G:$G,Aut_Ajustes_Manuais!$I:$I,DRE!AC$4,Aut_Ajustes_Manuais!$F:$F,"Repasse Gazit - Locação Anexo Abaru")</f>
        <v/>
      </c>
      <c r="AF84" s="232" t="n">
        <v>0</v>
      </c>
      <c r="AG84" s="79" t="n">
        <v>0</v>
      </c>
      <c r="AH84" s="80">
        <f>SUMIFS(Aut_BlueMe_Sem_Pedido!$J:$J,Aut_BlueMe_Sem_Pedido!$Q:$Q,DRE!AF$4,Aut_BlueMe_Sem_Pedido!$H:$H,DRE!$A84)+SUMIFS(Aut_Ajustes_Manuais!$G:$G,Aut_Ajustes_Manuais!$I:$I,DRE!AF$4,Aut_Ajustes_Manuais!$F:$F,"Repasse Gazit - Locação Anexo Abaru")</f>
        <v/>
      </c>
      <c r="AI84" s="232" t="n">
        <v>0</v>
      </c>
      <c r="AJ84" s="79" t="n">
        <v>0</v>
      </c>
      <c r="AK84" s="80">
        <f>SUMIFS(Aut_BlueMe_Sem_Pedido!$J:$J,Aut_BlueMe_Sem_Pedido!$Q:$Q,DRE!AI$4,Aut_BlueMe_Sem_Pedido!$H:$H,DRE!$A84)+SUMIFS(Aut_Ajustes_Manuais!$G:$G,Aut_Ajustes_Manuais!$I:$I,DRE!AI$4,Aut_Ajustes_Manuais!$F:$F,"Repasse Gazit - Locação Anexo Abaru")</f>
        <v/>
      </c>
      <c r="AL84" s="232" t="n">
        <v>0</v>
      </c>
      <c r="AM84" s="79" t="n">
        <v>0</v>
      </c>
      <c r="AN84" s="80">
        <f>SUMIFS(Aut_BlueMe_Sem_Pedido!$J:$J,Aut_BlueMe_Sem_Pedido!$Q:$Q,DRE!AL$4,Aut_BlueMe_Sem_Pedido!$H:$H,DRE!$A84)+SUMIFS(Aut_Ajustes_Manuais!$G:$G,Aut_Ajustes_Manuais!$I:$I,DRE!AL$4,Aut_Ajustes_Manuais!$F:$F,"Repasse Gazit - Locação Anexo Abaru")</f>
        <v/>
      </c>
      <c r="AO84" s="232" t="n">
        <v>0</v>
      </c>
      <c r="AP84" s="79" t="n">
        <v>0</v>
      </c>
      <c r="AQ84" s="80">
        <f>SUMIFS(Aut_BlueMe_Sem_Pedido!$J:$J,Aut_BlueMe_Sem_Pedido!$Q:$Q,DRE!AO$4,Aut_BlueMe_Sem_Pedido!$H:$H,DRE!$A84)+SUMIFS(Aut_Ajustes_Manuais!$G:$G,Aut_Ajustes_Manuais!$I:$I,DRE!AO$4,Aut_Ajustes_Manuais!$F:$F,"Repasse Gazit - Locação Anexo Abaru")</f>
        <v/>
      </c>
      <c r="AR84" s="232">
        <f>SUMIFS($H84:$AO84,$H$5:$AO$5,"&lt;"&amp;MONTH(TODAY()),$H$6:$AO$6,"REAL 25")</f>
        <v/>
      </c>
      <c r="AS84" s="27">
        <f>SUM(I84,L84,O84,R84,U84)</f>
        <v/>
      </c>
      <c r="AT84" s="80">
        <f>SUMIFS($J84:$AQ84,$J$5:$AQ$5,"&lt;"&amp;MONTH(TODAY()),$J$6:$AQ$6,"REAL 26")</f>
        <v/>
      </c>
      <c r="AU84" s="232">
        <f>SUM(H84,K84,N84,Q84,T84,W84,Z84,AC84,AF84,AI84,AL84,AO84)</f>
        <v/>
      </c>
      <c r="AV84" s="79">
        <f>SUM(I84,L84,O84,R84,U84,X84,AA84,AD84,AG84,AJ84,AM84,AP84)</f>
        <v/>
      </c>
      <c r="AW84" s="80">
        <f>SUM(J84,M84,P84,S84,V84,Y84,AB84,AE84,AH84,AK84,AN84,AQ84)</f>
        <v/>
      </c>
      <c r="AX84" s="232">
        <f>SUM(H84,K84,N84)</f>
        <v/>
      </c>
      <c r="AY84" s="79">
        <f>SUM(I84,L84,O84)</f>
        <v/>
      </c>
      <c r="AZ84" s="80">
        <f>SUM(J84,M84,P84)</f>
        <v/>
      </c>
      <c r="BA84" s="232">
        <f>SUM(Q84,T84,W84)</f>
        <v/>
      </c>
      <c r="BB84" s="79">
        <f>SUM(R84,U84,X84)</f>
        <v/>
      </c>
      <c r="BC84" s="80">
        <f>SUM(S84,V84,Y84)</f>
        <v/>
      </c>
      <c r="BD84" s="232">
        <f>SUM(Z84,AC84,AF84)</f>
        <v/>
      </c>
      <c r="BE84" s="79">
        <f>SUM(AA84,AD84,AG84)</f>
        <v/>
      </c>
      <c r="BF84" s="80">
        <f>SUM(AB84,AE84,AH84)</f>
        <v/>
      </c>
      <c r="BG84" s="232">
        <f>SUM(AI84,AL84,AO84)</f>
        <v/>
      </c>
      <c r="BH84" s="79">
        <f>SUM(AJ84,AM84,AP84)</f>
        <v/>
      </c>
      <c r="BI84" s="80">
        <f>SUM(AK84,AN84,AQ84)</f>
        <v/>
      </c>
      <c r="BK84" s="451">
        <f>SUM(I84,L84,O84,R84,U84,X84,AA84,AD84,AG84,AJ84,AM84,AP84)</f>
        <v/>
      </c>
      <c r="BL84" s="451">
        <f>BK84-AV84</f>
        <v/>
      </c>
      <c r="BM84" s="451">
        <f>SUM(J84,M84,P84,S84,V84)</f>
        <v/>
      </c>
      <c r="BN84" s="451">
        <f>BM84-AT84</f>
        <v/>
      </c>
    </row>
    <row r="85" collapsed="1">
      <c r="A85" s="70" t="inlineStr">
        <is>
          <t>% sobre Receita de Eventos</t>
        </is>
      </c>
      <c r="C85" s="24" t="n"/>
      <c r="D85" s="68" t="n"/>
      <c r="E85" s="68" t="n"/>
      <c r="F85" s="40" t="n"/>
      <c r="H85" s="246" t="n">
        <v>0</v>
      </c>
      <c r="I85" s="81" t="n">
        <v>-0.073</v>
      </c>
      <c r="J85" s="82">
        <f>IFERROR(J56/(J14+J15+J16),0)+SUMIFS(Aut_Ajustes_Manuais!$G:$G,Aut_Ajustes_Manuais!$I:$I,DRE!H$4,Aut_Ajustes_Manuais!$F:$F,"% sobre Receita de Eventos")</f>
        <v/>
      </c>
      <c r="K85" s="246" t="n">
        <v>0</v>
      </c>
      <c r="L85" s="81" t="n">
        <v>-0.073</v>
      </c>
      <c r="M85" s="82">
        <f>IFERROR(M56/(M14+M15+M16),0)+SUMIFS(Aut_Ajustes_Manuais!$G:$G,Aut_Ajustes_Manuais!$I:$I,DRE!K$4,Aut_Ajustes_Manuais!$F:$F,"% sobre Receita de Eventos")</f>
        <v/>
      </c>
      <c r="N85" s="246" t="n">
        <v>0</v>
      </c>
      <c r="O85" s="81" t="n">
        <v>-0.073</v>
      </c>
      <c r="P85" s="82">
        <f>IFERROR(P56/(P14+P15+P16),0)+SUMIFS(Aut_Ajustes_Manuais!$G:$G,Aut_Ajustes_Manuais!$I:$I,DRE!N$4,Aut_Ajustes_Manuais!$F:$F,"% sobre Receita de Eventos")</f>
        <v/>
      </c>
      <c r="Q85" s="246" t="n">
        <v>-0.1832230508474576</v>
      </c>
      <c r="R85" s="81" t="n">
        <v>-0.07715819209039548</v>
      </c>
      <c r="S85" s="82">
        <f>IFERROR(S56/(S14+S15+S16),0)+SUMIFS(Aut_Ajustes_Manuais!$G:$G,Aut_Ajustes_Manuais!$I:$I,DRE!Q$4,Aut_Ajustes_Manuais!$F:$F,"% sobre Receita de Eventos")</f>
        <v/>
      </c>
      <c r="T85" s="246" t="n">
        <v>-1.03025720164609</v>
      </c>
      <c r="U85" s="81" t="n">
        <v>-0.07235410542817951</v>
      </c>
      <c r="V85" s="82">
        <f>IFERROR(V56/(V14+V15+V16),0)+SUMIFS(Aut_Ajustes_Manuais!$G:$G,Aut_Ajustes_Manuais!$I:$I,DRE!T$4,Aut_Ajustes_Manuais!$F:$F,"% sobre Receita de Eventos")</f>
        <v/>
      </c>
      <c r="W85" s="246" t="n">
        <v>-0.593131098854476</v>
      </c>
      <c r="X85" s="81" t="n">
        <v>-0.0681531607976241</v>
      </c>
      <c r="Y85" s="82">
        <f>IFERROR(Y56/(Y14+Y15+Y16),0)+SUMIFS(Aut_Ajustes_Manuais!$G:$G,Aut_Ajustes_Manuais!$I:$I,DRE!W$4,Aut_Ajustes_Manuais!$F:$F,"% sobre Receita de Eventos")</f>
        <v/>
      </c>
      <c r="Z85" s="246" t="n">
        <v>-0.1410857611817809</v>
      </c>
      <c r="AA85" s="81" t="n">
        <v>-0.06726179729175216</v>
      </c>
      <c r="AB85" s="82">
        <f>IFERROR(AB56/(AB14+AB15+AB16),0)+SUMIFS(Aut_Ajustes_Manuais!$G:$G,Aut_Ajustes_Manuais!$I:$I,DRE!Z$4,Aut_Ajustes_Manuais!$F:$F,"% sobre Receita de Eventos")</f>
        <v/>
      </c>
      <c r="AC85" s="246" t="n">
        <v>-0.1088105163862094</v>
      </c>
      <c r="AD85" s="81" t="n">
        <v>-0.07279571254688626</v>
      </c>
      <c r="AE85" s="82">
        <f>IFERROR(AE56/(AE14+AE15+AE16),0)+SUMIFS(Aut_Ajustes_Manuais!$G:$G,Aut_Ajustes_Manuais!$I:$I,DRE!AC$4,Aut_Ajustes_Manuais!$F:$F,"% sobre Receita de Eventos")</f>
        <v/>
      </c>
      <c r="AF85" s="246" t="n">
        <v>-0.04168200950613029</v>
      </c>
      <c r="AG85" s="81" t="n">
        <v>-0.05111963303680701</v>
      </c>
      <c r="AH85" s="82">
        <f>IFERROR(AH56/(AH14+AH15+AH16),0)+SUMIFS(Aut_Ajustes_Manuais!$G:$G,Aut_Ajustes_Manuais!$I:$I,DRE!AF$4,Aut_Ajustes_Manuais!$F:$F,"% sobre Receita de Eventos")</f>
        <v/>
      </c>
      <c r="AI85" s="246" t="n">
        <v>-0.04882978821066933</v>
      </c>
      <c r="AJ85" s="81" t="n">
        <v>-0.07037693359894977</v>
      </c>
      <c r="AK85" s="82">
        <f>IFERROR(AK56/(AK14+AK15+AK16),0)+SUMIFS(Aut_Ajustes_Manuais!$G:$G,Aut_Ajustes_Manuais!$I:$I,DRE!AI$4,Aut_Ajustes_Manuais!$F:$F,"% sobre Receita de Eventos")</f>
        <v/>
      </c>
      <c r="AL85" s="246" t="n">
        <v>-0.09045551204370088</v>
      </c>
      <c r="AM85" s="81" t="n">
        <v>-0.05867477312771681</v>
      </c>
      <c r="AN85" s="82">
        <f>IFERROR(AN56/(AN14+AN15+AN16),0)+SUMIFS(Aut_Ajustes_Manuais!$G:$G,Aut_Ajustes_Manuais!$I:$I,DRE!AL$4,Aut_Ajustes_Manuais!$F:$F,"% sobre Receita de Eventos")</f>
        <v/>
      </c>
      <c r="AO85" s="246" t="n">
        <v>-0.05824358325670145</v>
      </c>
      <c r="AP85" s="81" t="n">
        <v>-0.05330769230769231</v>
      </c>
      <c r="AQ85" s="82">
        <f>IFERROR(AQ56/(AQ14+AQ15+AQ16),0)+SUMIFS(Aut_Ajustes_Manuais!$G:$G,Aut_Ajustes_Manuais!$I:$I,DRE!AO$4,Aut_Ajustes_Manuais!$F:$F,"% sobre Receita de Eventos")</f>
        <v/>
      </c>
      <c r="AR85" s="246">
        <f>IFERROR(AR56/(AR14+AR15+AR16),0)</f>
        <v/>
      </c>
      <c r="AS85" s="81">
        <f>IFERROR(AS56/(AS14+AS15+AS16),0)</f>
        <v/>
      </c>
      <c r="AT85" s="82">
        <f>IFERROR(AT56/(AT14+AT15+AT16),0)</f>
        <v/>
      </c>
      <c r="AU85" s="246">
        <f>IFERROR(AU56/(AU14+AU15+AU16),0)</f>
        <v/>
      </c>
      <c r="AV85" s="81">
        <f>IFERROR(AV56/(AV14+AV15+AV16),0)</f>
        <v/>
      </c>
      <c r="AW85" s="82">
        <f>IFERROR(AW56/(AW14+AW15+AW16),0)</f>
        <v/>
      </c>
      <c r="AX85" s="246">
        <f>IFERROR(AX56/(AX14+AX15+AX16),0)</f>
        <v/>
      </c>
      <c r="AY85" s="81">
        <f>IFERROR(AY56/(AY14+AY15+AY16),0)</f>
        <v/>
      </c>
      <c r="AZ85" s="82">
        <f>IFERROR(AZ56/(AZ14+AZ15+AZ16),0)</f>
        <v/>
      </c>
      <c r="BA85" s="246">
        <f>IFERROR(BA56/(BA14+BA15+BA16),0)</f>
        <v/>
      </c>
      <c r="BB85" s="81">
        <f>IFERROR(BB56/(BB14+BB15+BB16),0)</f>
        <v/>
      </c>
      <c r="BC85" s="82">
        <f>IFERROR(BC56/(BC14+BC15+BC16),0)</f>
        <v/>
      </c>
      <c r="BD85" s="246">
        <f>IFERROR(BD56/(BD14+BD15+BD16),0)</f>
        <v/>
      </c>
      <c r="BE85" s="81">
        <f>IFERROR(BE56/(BE14+BE15+BE16),0)</f>
        <v/>
      </c>
      <c r="BF85" s="82">
        <f>IFERROR(BF56/(BF14+BF15+BF16),0)</f>
        <v/>
      </c>
      <c r="BG85" s="246">
        <f>IFERROR(BG56/(BG14+BG15+BG16),0)</f>
        <v/>
      </c>
      <c r="BH85" s="81">
        <f>IFERROR(BH56/(BH14+BH15+BH16),0)</f>
        <v/>
      </c>
      <c r="BI85" s="82">
        <f>IFERROR(BI56/(BI14+BI15+BI16),0)</f>
        <v/>
      </c>
      <c r="BK85" s="451">
        <f>SUM(I85,L85,O85,R85,U85,X85,AA85,AD85,AG85,AJ85,AM85,AP85)</f>
        <v/>
      </c>
      <c r="BL85" s="451">
        <f>BK85-AV85</f>
        <v/>
      </c>
      <c r="BM85" s="451">
        <f>SUM(J85,M85,P85,S85,V85)</f>
        <v/>
      </c>
      <c r="BN85" s="451">
        <f>BM85-AT85</f>
        <v/>
      </c>
    </row>
    <row r="86">
      <c r="A86" s="70" t="inlineStr">
        <is>
          <t>% sobre Receita Bruta</t>
        </is>
      </c>
      <c r="C86" s="24" t="n"/>
      <c r="D86" s="68" t="n"/>
      <c r="E86" s="68" t="n"/>
      <c r="F86" s="40" t="n"/>
      <c r="H86" s="246" t="n">
        <v>-0.03858039042862773</v>
      </c>
      <c r="I86" s="81" t="n">
        <v>-0.01699426094637458</v>
      </c>
      <c r="J86" s="82">
        <f>IFERROR(J56/J8,0)+SUMIFS(Aut_Ajustes_Manuais!$G:$G,Aut_Ajustes_Manuais!$I:$I,DRE!H$4,Aut_Ajustes_Manuais!$F:$F,"% sobre Receita Bruta")</f>
        <v/>
      </c>
      <c r="K86" s="246" t="n">
        <v>-0.02321063132213624</v>
      </c>
      <c r="L86" s="81" t="n">
        <v>-0.009373843969071352</v>
      </c>
      <c r="M86" s="82">
        <f>IFERROR(M56/M8,0)+SUMIFS(Aut_Ajustes_Manuais!$G:$G,Aut_Ajustes_Manuais!$I:$I,DRE!K$4,Aut_Ajustes_Manuais!$F:$F,"% sobre Receita Bruta")</f>
        <v/>
      </c>
      <c r="N86" s="246" t="n">
        <v>-0.02128602925354155</v>
      </c>
      <c r="O86" s="81" t="n">
        <v>-0.00903285141416349</v>
      </c>
      <c r="P86" s="82">
        <f>IFERROR(P56/P8,0)+SUMIFS(Aut_Ajustes_Manuais!$G:$G,Aut_Ajustes_Manuais!$I:$I,DRE!N$4,Aut_Ajustes_Manuais!$F:$F,"% sobre Receita Bruta")</f>
        <v/>
      </c>
      <c r="Q86" s="246" t="n">
        <v>-0.01038979248694835</v>
      </c>
      <c r="R86" s="81" t="n">
        <v>-0.007142550481566324</v>
      </c>
      <c r="S86" s="82">
        <f>IFERROR(S56/S8,0)+SUMIFS(Aut_Ajustes_Manuais!$G:$G,Aut_Ajustes_Manuais!$I:$I,DRE!Q$4,Aut_Ajustes_Manuais!$F:$F,"% sobre Receita Bruta")</f>
        <v/>
      </c>
      <c r="T86" s="246" t="n">
        <v>-0.01051205477315792</v>
      </c>
      <c r="U86" s="81" t="n">
        <v>-0.006696751304015657</v>
      </c>
      <c r="V86" s="82">
        <f>IFERROR(V56/V8,0)+SUMIFS(Aut_Ajustes_Manuais!$G:$G,Aut_Ajustes_Manuais!$I:$I,DRE!T$4,Aut_Ajustes_Manuais!$F:$F,"% sobre Receita Bruta")</f>
        <v/>
      </c>
      <c r="W86" s="246" t="n">
        <v>-0.01420416155791268</v>
      </c>
      <c r="X86" s="81" t="n">
        <v>-0.008447031076381157</v>
      </c>
      <c r="Y86" s="82">
        <f>IFERROR(Y56/Y8,0)+SUMIFS(Aut_Ajustes_Manuais!$G:$G,Aut_Ajustes_Manuais!$I:$I,DRE!W$4,Aut_Ajustes_Manuais!$F:$F,"% sobre Receita Bruta")</f>
        <v/>
      </c>
      <c r="Z86" s="246" t="n">
        <v>-0.004200396488421331</v>
      </c>
      <c r="AA86" s="81" t="n">
        <v>-0.008115946392615965</v>
      </c>
      <c r="AB86" s="82">
        <f>IFERROR(AB56/AB8,0)+SUMIFS(Aut_Ajustes_Manuais!$G:$G,Aut_Ajustes_Manuais!$I:$I,DRE!Z$4,Aut_Ajustes_Manuais!$F:$F,"% sobre Receita Bruta")</f>
        <v/>
      </c>
      <c r="AC86" s="246" t="n">
        <v>-0.003580178173496389</v>
      </c>
      <c r="AD86" s="81" t="n">
        <v>-0.006919551711186358</v>
      </c>
      <c r="AE86" s="82">
        <f>IFERROR(AE56/AE8,0)+SUMIFS(Aut_Ajustes_Manuais!$G:$G,Aut_Ajustes_Manuais!$I:$I,DRE!AC$4,Aut_Ajustes_Manuais!$F:$F,"% sobre Receita Bruta")</f>
        <v/>
      </c>
      <c r="AF86" s="246" t="n">
        <v>-0.0111968071256919</v>
      </c>
      <c r="AG86" s="81" t="n">
        <v>-0.01316202364087728</v>
      </c>
      <c r="AH86" s="82">
        <f>IFERROR(AH56/AH8,0)+SUMIFS(Aut_Ajustes_Manuais!$G:$G,Aut_Ajustes_Manuais!$I:$I,DRE!AF$4,Aut_Ajustes_Manuais!$F:$F,"% sobre Receita Bruta")</f>
        <v/>
      </c>
      <c r="AI86" s="246" t="n">
        <v>-0.005537257586612757</v>
      </c>
      <c r="AJ86" s="81" t="n">
        <v>-0.007355956803879586</v>
      </c>
      <c r="AK86" s="82">
        <f>IFERROR(AK56/AK8,0)+SUMIFS(Aut_Ajustes_Manuais!$G:$G,Aut_Ajustes_Manuais!$I:$I,DRE!AI$4,Aut_Ajustes_Manuais!$F:$F,"% sobre Receita Bruta")</f>
        <v/>
      </c>
      <c r="AL86" s="246" t="n">
        <v>-0.01367349130031622</v>
      </c>
      <c r="AM86" s="81" t="n">
        <v>-0.01009002880219447</v>
      </c>
      <c r="AN86" s="82">
        <f>IFERROR(AN56/AN8,0)+SUMIFS(Aut_Ajustes_Manuais!$G:$G,Aut_Ajustes_Manuais!$I:$I,DRE!AL$4,Aut_Ajustes_Manuais!$F:$F,"% sobre Receita Bruta")</f>
        <v/>
      </c>
      <c r="AO86" s="246" t="n">
        <v>-0.03163984955864833</v>
      </c>
      <c r="AP86" s="81" t="n">
        <v>-0.01551212821185655</v>
      </c>
      <c r="AQ86" s="82">
        <f>IFERROR(AQ56/AQ8,0)+SUMIFS(Aut_Ajustes_Manuais!$G:$G,Aut_Ajustes_Manuais!$I:$I,DRE!AO$4,Aut_Ajustes_Manuais!$F:$F,"% sobre Receita Bruta")</f>
        <v/>
      </c>
      <c r="AR86" s="246">
        <f>IFERROR(AR56/AR8,0)</f>
        <v/>
      </c>
      <c r="AS86" s="81">
        <f>IFERROR(AS56/AS8,0)</f>
        <v/>
      </c>
      <c r="AT86" s="82">
        <f>IFERROR(AT56/AT8,0)</f>
        <v/>
      </c>
      <c r="AU86" s="246">
        <f>IFERROR(AU56/AU8,0)</f>
        <v/>
      </c>
      <c r="AV86" s="81">
        <f>IFERROR(AV56/AV8,0)</f>
        <v/>
      </c>
      <c r="AW86" s="82">
        <f>IFERROR(AW56/AW8,0)</f>
        <v/>
      </c>
      <c r="AX86" s="246">
        <f>IFERROR(AX56/AX8,0)</f>
        <v/>
      </c>
      <c r="AY86" s="81">
        <f>IFERROR(AY56/AY8,0)</f>
        <v/>
      </c>
      <c r="AZ86" s="82">
        <f>IFERROR(AZ56/AZ8,0)</f>
        <v/>
      </c>
      <c r="BA86" s="246">
        <f>IFERROR(BA56/BA8,0)</f>
        <v/>
      </c>
      <c r="BB86" s="81">
        <f>IFERROR(BB56/BB8,0)</f>
        <v/>
      </c>
      <c r="BC86" s="82">
        <f>IFERROR(BC56/BC8,0)</f>
        <v/>
      </c>
      <c r="BD86" s="246">
        <f>IFERROR(BD56/BD8,0)</f>
        <v/>
      </c>
      <c r="BE86" s="81">
        <f>IFERROR(BE56/BE8,0)</f>
        <v/>
      </c>
      <c r="BF86" s="82">
        <f>IFERROR(BF56/BF8,0)</f>
        <v/>
      </c>
      <c r="BG86" s="246">
        <f>IFERROR(BG56/BG8,0)</f>
        <v/>
      </c>
      <c r="BH86" s="81">
        <f>IFERROR(BH56/BH8,0)</f>
        <v/>
      </c>
      <c r="BI86" s="82">
        <f>IFERROR(BI56/BI8,0)</f>
        <v/>
      </c>
      <c r="BK86" s="451">
        <f>SUM(I86,L86,O86,R86,U86,X86,AA86,AD86,AG86,AJ86,AM86,AP86)</f>
        <v/>
      </c>
      <c r="BL86" s="451">
        <f>BK86-AV86</f>
        <v/>
      </c>
      <c r="BM86" s="451">
        <f>SUM(J86,M86,P86,S86,V86)</f>
        <v/>
      </c>
      <c r="BN86" s="451">
        <f>BM86-AT86</f>
        <v/>
      </c>
    </row>
    <row r="87">
      <c r="A87" s="18" t="n"/>
      <c r="C87" s="59" t="n"/>
      <c r="E87" s="16" t="n"/>
      <c r="F87" s="464" t="n"/>
      <c r="H87" s="247" t="n"/>
      <c r="I87" s="223" t="n"/>
      <c r="J87" s="83" t="n"/>
      <c r="K87" s="247" t="n"/>
      <c r="L87" s="223" t="n"/>
      <c r="M87" s="83" t="n"/>
      <c r="N87" s="247" t="n"/>
      <c r="O87" s="223" t="n"/>
      <c r="P87" s="83" t="n"/>
      <c r="Q87" s="247" t="n"/>
      <c r="R87" s="223" t="n"/>
      <c r="S87" s="83" t="n"/>
      <c r="T87" s="247" t="n"/>
      <c r="U87" s="223" t="n"/>
      <c r="V87" s="83" t="n"/>
      <c r="W87" s="247" t="n"/>
      <c r="X87" s="223" t="n"/>
      <c r="Y87" s="83" t="n"/>
      <c r="Z87" s="247" t="n"/>
      <c r="AA87" s="223" t="n"/>
      <c r="AB87" s="83" t="n"/>
      <c r="AC87" s="247" t="n"/>
      <c r="AD87" s="223" t="n"/>
      <c r="AE87" s="83" t="n"/>
      <c r="AF87" s="247" t="n"/>
      <c r="AG87" s="223" t="n"/>
      <c r="AH87" s="83" t="n"/>
      <c r="AI87" s="247" t="n"/>
      <c r="AJ87" s="223" t="n"/>
      <c r="AK87" s="83" t="n"/>
      <c r="AL87" s="247" t="n"/>
      <c r="AM87" s="223" t="n"/>
      <c r="AN87" s="83" t="n"/>
      <c r="AO87" s="247" t="n"/>
      <c r="AP87" s="223" t="n"/>
      <c r="AQ87" s="83" t="n"/>
      <c r="AR87" s="247" t="n"/>
      <c r="AS87" s="223" t="n"/>
      <c r="AT87" s="83" t="n"/>
      <c r="AU87" s="247" t="n"/>
      <c r="AV87" s="223" t="n"/>
      <c r="AW87" s="83" t="n"/>
      <c r="AX87" s="247" t="n"/>
      <c r="AY87" s="223" t="n"/>
      <c r="AZ87" s="83" t="n"/>
      <c r="BA87" s="247" t="n"/>
      <c r="BB87" s="223" t="n"/>
      <c r="BC87" s="83" t="n"/>
      <c r="BD87" s="247" t="n"/>
      <c r="BE87" s="223" t="n"/>
      <c r="BF87" s="83" t="n"/>
      <c r="BG87" s="247" t="n"/>
      <c r="BH87" s="223" t="n"/>
      <c r="BI87" s="83" t="n"/>
      <c r="BK87" s="451">
        <f>SUM(I87,L87,O87,R87,U87,X87,AA87,AD87,AG87,AJ87,AM87,AP87)</f>
        <v/>
      </c>
      <c r="BL87" s="451">
        <f>BK87-AV87</f>
        <v/>
      </c>
      <c r="BM87" s="451">
        <f>SUM(J87,M87,P87,S87,V87)</f>
        <v/>
      </c>
      <c r="BN87" s="451">
        <f>BM87-AT87</f>
        <v/>
      </c>
    </row>
    <row r="88">
      <c r="A88" s="38" t="inlineStr">
        <is>
          <t>(-) Dedução da Gorjeta</t>
        </is>
      </c>
      <c r="C88" s="39" t="inlineStr">
        <is>
          <t>Premissas</t>
        </is>
      </c>
      <c r="D88" s="39" t="inlineStr">
        <is>
          <t>Valores</t>
        </is>
      </c>
      <c r="E88" s="39" t="inlineStr">
        <is>
          <t>% Incid</t>
        </is>
      </c>
      <c r="F88" s="40" t="n"/>
      <c r="G88" s="419" t="n"/>
      <c r="H88" s="242" t="n">
        <v>-5850</v>
      </c>
      <c r="I88" s="66" t="n">
        <v>-5656.922589951998</v>
      </c>
      <c r="J88" s="67">
        <f>SUM(J89:J90)+SUMIFS(Aut_Ajustes_Manuais!$G:$G,Aut_Ajustes_Manuais!$I:$I,DRE!H$4,Aut_Ajustes_Manuais!$F:$F,"(-) Dedução da Gorjeta")</f>
        <v/>
      </c>
      <c r="K88" s="242" t="n">
        <v>-10210</v>
      </c>
      <c r="L88" s="66" t="n">
        <v>-4841.199481664004</v>
      </c>
      <c r="M88" s="67">
        <f>SUM(M89:M90)+SUMIFS(Aut_Ajustes_Manuais!$G:$G,Aut_Ajustes_Manuais!$I:$I,DRE!K$4,Aut_Ajustes_Manuais!$F:$F,"(-) Dedução da Gorjeta")</f>
        <v/>
      </c>
      <c r="N88" s="242" t="n">
        <v>-5720</v>
      </c>
      <c r="O88" s="66" t="n">
        <v>-8287.961396518393</v>
      </c>
      <c r="P88" s="67">
        <f>SUM(P89:P90)+SUMIFS(Aut_Ajustes_Manuais!$G:$G,Aut_Ajustes_Manuais!$I:$I,DRE!N$4,Aut_Ajustes_Manuais!$F:$F,"(-) Dedução da Gorjeta")</f>
        <v/>
      </c>
      <c r="Q88" s="242" t="n">
        <v>-12600</v>
      </c>
      <c r="R88" s="66" t="n">
        <v>-11851.86215424</v>
      </c>
      <c r="S88" s="67">
        <f>SUM(S89:S90)+SUMIFS(Aut_Ajustes_Manuais!$G:$G,Aut_Ajustes_Manuais!$I:$I,DRE!Q$4,Aut_Ajustes_Manuais!$F:$F,"(-) Dedução da Gorjeta")</f>
        <v/>
      </c>
      <c r="T88" s="242" t="n">
        <v>-7760</v>
      </c>
      <c r="U88" s="66" t="n">
        <v>-12864.5823685248</v>
      </c>
      <c r="V88" s="67">
        <f>SUM(V89:V90)+SUMIFS(Aut_Ajustes_Manuais!$G:$G,Aut_Ajustes_Manuais!$I:$I,DRE!T$4,Aut_Ajustes_Manuais!$F:$F,"(-) Dedução da Gorjeta")</f>
        <v/>
      </c>
      <c r="W88" s="242" t="n">
        <v>-15300</v>
      </c>
      <c r="X88" s="66" t="n">
        <v>-10199.85202234879</v>
      </c>
      <c r="Y88" s="67">
        <f>SUM(Y89:Y90)+SUMIFS(Aut_Ajustes_Manuais!$G:$G,Aut_Ajustes_Manuais!$I:$I,DRE!W$4,Aut_Ajustes_Manuais!$F:$F,"(-) Dedução da Gorjeta")</f>
        <v/>
      </c>
      <c r="Z88" s="242" t="n">
        <v>-6070</v>
      </c>
      <c r="AA88" s="66" t="n">
        <v>-9848.734509587201</v>
      </c>
      <c r="AB88" s="67">
        <f>SUM(AB89:AB90)+SUMIFS(Aut_Ajustes_Manuais!$G:$G,Aut_Ajustes_Manuais!$I:$I,DRE!Z$4,Aut_Ajustes_Manuais!$F:$F,"(-) Dedução da Gorjeta")</f>
        <v/>
      </c>
      <c r="AC88" s="242" t="n">
        <v>-7880</v>
      </c>
      <c r="AD88" s="66" t="n">
        <v>-11415.5135156352</v>
      </c>
      <c r="AE88" s="67">
        <f>SUM(AE89:AE90)+SUMIFS(Aut_Ajustes_Manuais!$G:$G,Aut_Ajustes_Manuais!$I:$I,DRE!AC$4,Aut_Ajustes_Manuais!$F:$F,"(-) Dedução da Gorjeta")</f>
        <v/>
      </c>
      <c r="AF88" s="242" t="n">
        <v>-16140</v>
      </c>
      <c r="AG88" s="66" t="n">
        <v>-19022.17221203201</v>
      </c>
      <c r="AH88" s="67">
        <f>SUM(AH89:AH90)+SUMIFS(Aut_Ajustes_Manuais!$G:$G,Aut_Ajustes_Manuais!$I:$I,DRE!AF$4,Aut_Ajustes_Manuais!$F:$F,"(-) Dedução da Gorjeta")</f>
        <v/>
      </c>
      <c r="AI88" s="242" t="n">
        <v>-4190</v>
      </c>
      <c r="AJ88" s="66" t="n">
        <v>-8814.617200316792</v>
      </c>
      <c r="AK88" s="67">
        <f>SUM(AK89:AK90)+SUMIFS(Aut_Ajustes_Manuais!$G:$G,Aut_Ajustes_Manuais!$I:$I,DRE!AI$4,Aut_Ajustes_Manuais!$F:$F,"(-) Dedução da Gorjeta")</f>
        <v/>
      </c>
      <c r="AL88" s="242" t="n">
        <v>-11440</v>
      </c>
      <c r="AM88" s="66" t="n">
        <v>-12869.2865416576</v>
      </c>
      <c r="AN88" s="67">
        <f>SUM(AN89:AN90)+SUMIFS(Aut_Ajustes_Manuais!$G:$G,Aut_Ajustes_Manuais!$I:$I,DRE!AL$4,Aut_Ajustes_Manuais!$F:$F,"(-) Dedução da Gorjeta")</f>
        <v/>
      </c>
      <c r="AO88" s="242" t="n">
        <v>-22170</v>
      </c>
      <c r="AP88" s="66" t="n">
        <v>-8666.868161180802</v>
      </c>
      <c r="AQ88" s="67">
        <f>SUM(AQ89:AQ90)+SUMIFS(Aut_Ajustes_Manuais!$G:$G,Aut_Ajustes_Manuais!$I:$I,DRE!AO$4,Aut_Ajustes_Manuais!$F:$F,"(-) Dedução da Gorjeta")</f>
        <v/>
      </c>
      <c r="AR88" s="242">
        <f>SUM(AR89:AR90)</f>
        <v/>
      </c>
      <c r="AS88" s="66">
        <f>SUM(AS89:AS90)</f>
        <v/>
      </c>
      <c r="AT88" s="67">
        <f>SUM(AT89:AT90)</f>
        <v/>
      </c>
      <c r="AU88" s="242">
        <f>SUM(AU89:AU90)</f>
        <v/>
      </c>
      <c r="AV88" s="66">
        <f>SUM(AV89:AV90)</f>
        <v/>
      </c>
      <c r="AW88" s="67">
        <f>SUM(AW89:AW90)</f>
        <v/>
      </c>
      <c r="AX88" s="242">
        <f>SUM(AX89:AX90)</f>
        <v/>
      </c>
      <c r="AY88" s="66">
        <f>SUM(AY89:AY90)</f>
        <v/>
      </c>
      <c r="AZ88" s="67">
        <f>SUM(AZ89:AZ90)</f>
        <v/>
      </c>
      <c r="BA88" s="242">
        <f>SUM(BA89:BA90)</f>
        <v/>
      </c>
      <c r="BB88" s="66">
        <f>SUM(BB89:BB90)</f>
        <v/>
      </c>
      <c r="BC88" s="67">
        <f>SUM(BC89:BC90)</f>
        <v/>
      </c>
      <c r="BD88" s="242">
        <f>SUM(BD89:BD90)</f>
        <v/>
      </c>
      <c r="BE88" s="66">
        <f>SUM(BE89:BE90)</f>
        <v/>
      </c>
      <c r="BF88" s="67">
        <f>SUM(BF89:BF90)</f>
        <v/>
      </c>
      <c r="BG88" s="242">
        <f>SUM(BG89:BG90)</f>
        <v/>
      </c>
      <c r="BH88" s="66">
        <f>SUM(BH89:BH90)</f>
        <v/>
      </c>
      <c r="BI88" s="67">
        <f>SUM(BI89:BI90)</f>
        <v/>
      </c>
      <c r="BK88" s="451">
        <f>SUM(I88,L88,O88,R88,U88,X88,AA88,AD88,AG88,AJ88,AM88,AP88)</f>
        <v/>
      </c>
      <c r="BL88" s="451">
        <f>BK88-AV88</f>
        <v/>
      </c>
      <c r="BM88" s="451">
        <f>SUM(J88,M88,P88,S88,V88)</f>
        <v/>
      </c>
      <c r="BN88" s="451">
        <f>BM88-AT88</f>
        <v/>
      </c>
    </row>
    <row r="89" hidden="1" outlineLevel="1" customFormat="1" s="474">
      <c r="A89" s="22" t="inlineStr">
        <is>
          <t xml:space="preserve">  -  Comissões e Gorjeta</t>
        </is>
      </c>
      <c r="B89" s="2" t="n"/>
      <c r="C89" s="24" t="inlineStr">
        <is>
          <t>Valor Líquido Distribuído</t>
        </is>
      </c>
      <c r="D89" s="25" t="inlineStr">
        <is>
          <t xml:space="preserve">Impostos + Taxa Cartão + % Estaff </t>
        </is>
      </c>
      <c r="E89" s="84" t="n"/>
      <c r="F89" s="40" t="n"/>
      <c r="G89" s="110" t="n"/>
      <c r="H89" s="232" t="n">
        <v>-5850</v>
      </c>
      <c r="I89" s="79" t="n">
        <v>-5656.922589951998</v>
      </c>
      <c r="J89" s="80">
        <f>SUMIFS(Aut_BlueMe_Sem_Pedido!$J:$J,Aut_BlueMe_Sem_Pedido!$Q:$Q,DRE!H$4,Aut_BlueMe_Sem_Pedido!$H:$H,DRE!$A89)-SUMIFS(Aut_Folha!J:J,Aut_Folha!$K:$K,DRE!H$4,Aut_Folha!$G:$G,"Gorjeta")+SUMIFS(Aut_Ajustes_Manuais!$G:$G,Aut_Ajustes_Manuais!$I:$I,DRE!H$4,Aut_Ajustes_Manuais!$F:$F,"  -  Comissões e Gorjeta")</f>
        <v/>
      </c>
      <c r="K89" s="245" t="n">
        <v>-10210</v>
      </c>
      <c r="L89" s="79" t="n">
        <v>-4841.199481664004</v>
      </c>
      <c r="M89" s="80">
        <f>SUMIFS(Aut_BlueMe_Sem_Pedido!$J:$J,Aut_BlueMe_Sem_Pedido!$Q:$Q,DRE!K$4,Aut_BlueMe_Sem_Pedido!$H:$H,DRE!$A89)-SUMIFS(Aut_Folha!J:J,Aut_Folha!$K:$K,DRE!K$4,Aut_Folha!$G:$G,"Gorjeta")+SUMIFS(Aut_Ajustes_Manuais!$G:$G,Aut_Ajustes_Manuais!$I:$I,DRE!K$4,Aut_Ajustes_Manuais!$F:$F,"  -  Comissões e Gorjeta")</f>
        <v/>
      </c>
      <c r="N89" s="245" t="n">
        <v>-5720</v>
      </c>
      <c r="O89" s="79" t="n">
        <v>-8287.961396518393</v>
      </c>
      <c r="P89" s="80">
        <f>SUMIFS(Aut_BlueMe_Sem_Pedido!$J:$J,Aut_BlueMe_Sem_Pedido!$Q:$Q,DRE!N$4,Aut_BlueMe_Sem_Pedido!$H:$H,DRE!$A89)-SUMIFS(Aut_Folha!J:J,Aut_Folha!$K:$K,DRE!N$4,Aut_Folha!$G:$G,"Gorjeta")+SUMIFS(Aut_Ajustes_Manuais!$G:$G,Aut_Ajustes_Manuais!$I:$I,DRE!N$4,Aut_Ajustes_Manuais!$F:$F,"  -  Comissões e Gorjeta")</f>
        <v/>
      </c>
      <c r="Q89" s="232" t="n">
        <v>-12600</v>
      </c>
      <c r="R89" s="79" t="n">
        <v>-11851.86215424</v>
      </c>
      <c r="S89" s="80">
        <f>SUMIFS(Aut_BlueMe_Sem_Pedido!$J:$J,Aut_BlueMe_Sem_Pedido!$Q:$Q,DRE!Q$4,Aut_BlueMe_Sem_Pedido!$H:$H,DRE!$A89)-SUMIFS(Aut_Folha!J:J,Aut_Folha!$K:$K,DRE!Q$4,Aut_Folha!$G:$G,"Gorjeta")+SUMIFS(Aut_Ajustes_Manuais!$G:$G,Aut_Ajustes_Manuais!$I:$I,DRE!Q$4,Aut_Ajustes_Manuais!$F:$F,"  -  Comissões e Gorjeta")</f>
        <v/>
      </c>
      <c r="T89" s="232" t="n">
        <v>-7760</v>
      </c>
      <c r="U89" s="79" t="n">
        <v>-12864.5823685248</v>
      </c>
      <c r="V89" s="27">
        <f>SUMIFS(Aut_BlueMe_Sem_Pedido!$J:$J,Aut_BlueMe_Sem_Pedido!$Q:$Q,DRE!T$4,Aut_BlueMe_Sem_Pedido!$H:$H,DRE!$A89)-SUMIFS(Aut_Folha!$J:$J,Aut_Folha!$K:$K,DRE!T$4,Aut_Folha!$G:$G,"Gorjeta")+SUMIFS(Aut_Ajustes_Manuais!$G:$G,Aut_Ajustes_Manuais!$I:$I,DRE!T$4,Aut_Ajustes_Manuais!$F:$F,"  -  Comissões e Gorjeta")</f>
        <v/>
      </c>
      <c r="W89" s="232" t="n">
        <v>-15300</v>
      </c>
      <c r="X89" s="79" t="n">
        <v>-10199.85202234879</v>
      </c>
      <c r="Y89" s="80">
        <f>SUMIFS(Aut_BlueMe_Sem_Pedido!$J:$J,Aut_BlueMe_Sem_Pedido!$Q:$Q,DRE!W$4,Aut_BlueMe_Sem_Pedido!$H:$H,DRE!$A89)-SUMIFS(Aut_Folha!$J:$J,Aut_Folha!$K:$K,DRE!W$4,Aut_Folha!$G:$G,"Gorjeta")+SUMIFS(Aut_Ajustes_Manuais!$G:$G,Aut_Ajustes_Manuais!$I:$I,DRE!W$4,Aut_Ajustes_Manuais!$F:$F,"  -  Comissões e Gorjeta")</f>
        <v/>
      </c>
      <c r="Z89" s="232" t="n">
        <v>-6070</v>
      </c>
      <c r="AA89" s="79" t="n">
        <v>-9848.734509587201</v>
      </c>
      <c r="AB89" s="80">
        <f>SUMIFS(Aut_BlueMe_Sem_Pedido!$J:$J,Aut_BlueMe_Sem_Pedido!$Q:$Q,DRE!Z$4,Aut_BlueMe_Sem_Pedido!$H:$H,DRE!$A89)-SUMIFS(Aut_Folha!$J:$J,Aut_Folha!$K:$K,DRE!Z$4,Aut_Folha!$G:$G,"Gorjeta")+SUMIFS(Aut_Ajustes_Manuais!$G:$G,Aut_Ajustes_Manuais!$I:$I,DRE!Z$4,Aut_Ajustes_Manuais!$F:$F,"  -  Comissões e Gorjeta")</f>
        <v/>
      </c>
      <c r="AC89" s="232" t="n">
        <v>-7880</v>
      </c>
      <c r="AD89" s="79" t="n">
        <v>-11415.5135156352</v>
      </c>
      <c r="AE89" s="80">
        <f>SUMIFS(Aut_BlueMe_Sem_Pedido!$J:$J,Aut_BlueMe_Sem_Pedido!$Q:$Q,DRE!AC$4,Aut_BlueMe_Sem_Pedido!$H:$H,DRE!$A89)-SUMIFS(Aut_Folha!$J:$J,Aut_Folha!$K:$K,DRE!AC$4,Aut_Folha!$G:$G,"Gorjeta")+SUMIFS(Aut_Ajustes_Manuais!$G:$G,Aut_Ajustes_Manuais!$I:$I,DRE!AC$4,Aut_Ajustes_Manuais!$F:$F,"  -  Comissões e Gorjeta")</f>
        <v/>
      </c>
      <c r="AF89" s="232" t="n">
        <v>-16140</v>
      </c>
      <c r="AG89" s="79" t="n">
        <v>-19022.17221203201</v>
      </c>
      <c r="AH89" s="80">
        <f>SUMIFS(Aut_BlueMe_Sem_Pedido!$J:$J,Aut_BlueMe_Sem_Pedido!$Q:$Q,DRE!AF$4,Aut_BlueMe_Sem_Pedido!$H:$H,DRE!$A89)-SUMIFS(Aut_Folha!$J:$J,Aut_Folha!$K:$K,DRE!AF$4,Aut_Folha!$G:$G,"Gorjeta")+SUMIFS(Aut_Ajustes_Manuais!$G:$G,Aut_Ajustes_Manuais!$I:$I,DRE!AF$4,Aut_Ajustes_Manuais!$F:$F,"  -  Comissões e Gorjeta")</f>
        <v/>
      </c>
      <c r="AI89" s="232" t="n">
        <v>-4190</v>
      </c>
      <c r="AJ89" s="79" t="n">
        <v>-8814.617200316792</v>
      </c>
      <c r="AK89" s="80">
        <f>SUMIFS(Aut_BlueMe_Sem_Pedido!$J:$J,Aut_BlueMe_Sem_Pedido!$Q:$Q,DRE!AI$4,Aut_BlueMe_Sem_Pedido!$H:$H,DRE!$A89)-SUMIFS(Aut_Folha!$J:$J,Aut_Folha!$K:$K,DRE!AI$4,Aut_Folha!$G:$G,"Gorjeta")+SUMIFS(Aut_Ajustes_Manuais!$G:$G,Aut_Ajustes_Manuais!$I:$I,DRE!AI$4,Aut_Ajustes_Manuais!$F:$F,"  -  Comissões e Gorjeta")</f>
        <v/>
      </c>
      <c r="AL89" s="232" t="n">
        <v>-11440</v>
      </c>
      <c r="AM89" s="79" t="n">
        <v>-12869.2865416576</v>
      </c>
      <c r="AN89" s="80">
        <f>SUMIFS(Aut_BlueMe_Sem_Pedido!$J:$J,Aut_BlueMe_Sem_Pedido!$Q:$Q,DRE!AL$4,Aut_BlueMe_Sem_Pedido!$H:$H,DRE!$A89)-SUMIFS(Aut_Folha!$J:$J,Aut_Folha!$K:$K,DRE!AL$4,Aut_Folha!$G:$G,"Gorjeta")+SUMIFS(Aut_Ajustes_Manuais!$G:$G,Aut_Ajustes_Manuais!$I:$I,DRE!AL$4,Aut_Ajustes_Manuais!$F:$F,"  -  Comissões e Gorjeta")</f>
        <v/>
      </c>
      <c r="AO89" s="232" t="n">
        <v>-22170</v>
      </c>
      <c r="AP89" s="79" t="n">
        <v>-8666.868161180802</v>
      </c>
      <c r="AQ89" s="80">
        <f>SUMIFS(Aut_BlueMe_Sem_Pedido!$J:$J,Aut_BlueMe_Sem_Pedido!$Q:$Q,DRE!AO$4,Aut_BlueMe_Sem_Pedido!$H:$H,DRE!$A89)-SUMIFS(Aut_Folha!$J:$J,Aut_Folha!$K:$K,DRE!AO$4,Aut_Folha!$G:$G,"Gorjeta")+SUMIFS(Aut_Ajustes_Manuais!$G:$G,Aut_Ajustes_Manuais!$I:$I,DRE!AO$4,Aut_Ajustes_Manuais!$F:$F,"  -  Comissões e Gorjeta")</f>
        <v/>
      </c>
      <c r="AR89" s="232">
        <f>SUMIFS($H89:$AO89,$H$5:$AO$5,"&lt;"&amp;MONTH(TODAY()),$H$6:$AO$6,"REAL 25")</f>
        <v/>
      </c>
      <c r="AS89" s="79">
        <f>SUM(I89,L89,O89,R89,U89)</f>
        <v/>
      </c>
      <c r="AT89" s="80">
        <f>SUMIFS($J89:$AQ89,$J$5:$AQ$5,"&lt;"&amp;MONTH(TODAY()),$J$6:$AQ$6,"REAL 26")</f>
        <v/>
      </c>
      <c r="AU89" s="232">
        <f>SUM(H89,K89,N89,Q89,T89,W89,Z89,AC89,AF89,AI89,AL89,AO89)</f>
        <v/>
      </c>
      <c r="AV89" s="79">
        <f>SUM(I89,L89,O89,R89,U89,X89,AA89,AD89,AG89,AJ89,AM89,AP89)</f>
        <v/>
      </c>
      <c r="AW89" s="80">
        <f>SUM(J89,M89,P89,S89,V89,Y89,AB89,AE89,AH89,AK89,AN89,AQ89)</f>
        <v/>
      </c>
      <c r="AX89" s="232">
        <f>SUM(H89,K89,N89)</f>
        <v/>
      </c>
      <c r="AY89" s="79">
        <f>SUM(I89,L89,O89)</f>
        <v/>
      </c>
      <c r="AZ89" s="80">
        <f>SUM(J89,M89,P89)</f>
        <v/>
      </c>
      <c r="BA89" s="232">
        <f>SUM(Q89,T89,W89)</f>
        <v/>
      </c>
      <c r="BB89" s="79">
        <f>SUM(R89,U89,X89)</f>
        <v/>
      </c>
      <c r="BC89" s="80">
        <f>SUM(S89,V89,Y89)</f>
        <v/>
      </c>
      <c r="BD89" s="232">
        <f>SUM(Z89,AC89,AF89)</f>
        <v/>
      </c>
      <c r="BE89" s="79">
        <f>SUM(AA89,AD89,AG89)</f>
        <v/>
      </c>
      <c r="BF89" s="80">
        <f>SUM(AB89,AE89,AH89)</f>
        <v/>
      </c>
      <c r="BG89" s="232">
        <f>SUM(AI89,AL89,AO89)</f>
        <v/>
      </c>
      <c r="BH89" s="79">
        <f>SUM(AJ89,AM89,AP89)</f>
        <v/>
      </c>
      <c r="BI89" s="80">
        <f>SUM(AK89,AN89,AQ89)</f>
        <v/>
      </c>
      <c r="BK89" s="451">
        <f>SUM(I89,L89,O89,R89,U89,X89,AA89,AD89,AG89,AJ89,AM89,AP89)</f>
        <v/>
      </c>
      <c r="BL89" s="451">
        <f>BK89-AV89</f>
        <v/>
      </c>
      <c r="BM89" s="451">
        <f>SUM(J89,M89,P89,S89,V89)</f>
        <v/>
      </c>
      <c r="BN89" s="451">
        <f>BM89-AT89</f>
        <v/>
      </c>
    </row>
    <row r="90" hidden="1" outlineLevel="1" customFormat="1" s="474">
      <c r="A90" s="22" t="n"/>
      <c r="B90" s="2" t="n"/>
      <c r="C90" s="24" t="n"/>
      <c r="D90" s="25" t="n"/>
      <c r="E90" s="25" t="n"/>
      <c r="F90" s="40" t="n"/>
      <c r="G90" s="110" t="n"/>
      <c r="H90" s="245" t="n"/>
      <c r="I90" s="79" t="n"/>
      <c r="J90" s="80">
        <f>SUMIFS(Aut_BlueMe_Sem_Pedido!$J:$J,Aut_BlueMe_Sem_Pedido!$Q:$Q,DRE!H$4,Aut_BlueMe_Sem_Pedido!$H:$H,DRE!$A90)</f>
        <v/>
      </c>
      <c r="K90" s="245" t="n"/>
      <c r="L90" s="79" t="n"/>
      <c r="M90" s="80">
        <f>SUMIFS(Aut_BlueMe_Sem_Pedido!$J:$J,Aut_BlueMe_Sem_Pedido!$Q:$Q,DRE!K$4,Aut_BlueMe_Sem_Pedido!$H:$H,DRE!$A90)</f>
        <v/>
      </c>
      <c r="N90" s="245" t="n"/>
      <c r="O90" s="79" t="n"/>
      <c r="P90" s="80">
        <f>SUMIFS(Aut_BlueMe_Sem_Pedido!$J:$J,Aut_BlueMe_Sem_Pedido!$Q:$Q,DRE!N$4,Aut_BlueMe_Sem_Pedido!$H:$H,DRE!$A90)</f>
        <v/>
      </c>
      <c r="Q90" s="245" t="n"/>
      <c r="R90" s="79" t="n"/>
      <c r="S90" s="80">
        <f>SUMIFS(Aut_BlueMe_Sem_Pedido!$J:$J,Aut_BlueMe_Sem_Pedido!$Q:$Q,DRE!Q$4,Aut_BlueMe_Sem_Pedido!$H:$H,DRE!$A90)</f>
        <v/>
      </c>
      <c r="T90" s="245" t="n"/>
      <c r="U90" s="79" t="n"/>
      <c r="V90" s="80">
        <f>SUMIFS(Aut_BlueMe_Sem_Pedido!$J:$J,Aut_BlueMe_Sem_Pedido!$Q:$Q,DRE!T$4,Aut_BlueMe_Sem_Pedido!$H:$H,DRE!$A90)</f>
        <v/>
      </c>
      <c r="W90" s="245" t="n"/>
      <c r="X90" s="79" t="n"/>
      <c r="Y90" s="80">
        <f>SUMIFS(Aut_BlueMe_Sem_Pedido!$J:$J,Aut_BlueMe_Sem_Pedido!$Q:$Q,DRE!W$4,Aut_BlueMe_Sem_Pedido!$H:$H,DRE!$A90)</f>
        <v/>
      </c>
      <c r="Z90" s="245" t="n"/>
      <c r="AA90" s="79" t="n"/>
      <c r="AB90" s="80">
        <f>SUMIFS(Aut_BlueMe_Sem_Pedido!$J:$J,Aut_BlueMe_Sem_Pedido!$Q:$Q,DRE!Z$4,Aut_BlueMe_Sem_Pedido!$H:$H,DRE!$A90)</f>
        <v/>
      </c>
      <c r="AC90" s="245" t="n"/>
      <c r="AD90" s="79" t="n"/>
      <c r="AE90" s="80">
        <f>SUMIFS(Aut_BlueMe_Sem_Pedido!$J:$J,Aut_BlueMe_Sem_Pedido!$Q:$Q,DRE!AC$4,Aut_BlueMe_Sem_Pedido!$H:$H,DRE!$A90)</f>
        <v/>
      </c>
      <c r="AF90" s="245" t="n"/>
      <c r="AG90" s="79" t="n"/>
      <c r="AH90" s="80">
        <f>SUMIFS(Aut_BlueMe_Sem_Pedido!$J:$J,Aut_BlueMe_Sem_Pedido!$Q:$Q,DRE!AF$4,Aut_BlueMe_Sem_Pedido!$H:$H,DRE!$A90)</f>
        <v/>
      </c>
      <c r="AI90" s="245" t="n"/>
      <c r="AJ90" s="79" t="n"/>
      <c r="AK90" s="80">
        <f>SUMIFS(Aut_BlueMe_Sem_Pedido!$J:$J,Aut_BlueMe_Sem_Pedido!$Q:$Q,DRE!AI$4,Aut_BlueMe_Sem_Pedido!$H:$H,DRE!$A90)</f>
        <v/>
      </c>
      <c r="AL90" s="245" t="n"/>
      <c r="AM90" s="79" t="n"/>
      <c r="AN90" s="80">
        <f>SUMIFS(Aut_BlueMe_Sem_Pedido!$J:$J,Aut_BlueMe_Sem_Pedido!$Q:$Q,DRE!AL$4,Aut_BlueMe_Sem_Pedido!$H:$H,DRE!$A90)</f>
        <v/>
      </c>
      <c r="AO90" s="245" t="n"/>
      <c r="AP90" s="79" t="n"/>
      <c r="AQ90" s="80">
        <f>SUMIFS(Aut_BlueMe_Sem_Pedido!$J:$J,Aut_BlueMe_Sem_Pedido!$Q:$Q,DRE!AO$4,Aut_BlueMe_Sem_Pedido!$H:$H,DRE!$A90)</f>
        <v/>
      </c>
      <c r="AR90" s="232">
        <f>SUMIFS($H90:$AO90,$H$5:$AO$5,"&lt;"&amp;MONTH(TODAY()),$H$6:$AO$6,"REAL 25")</f>
        <v/>
      </c>
      <c r="AS90" s="79">
        <f>SUM(I90,L90,O90,R90,U90)</f>
        <v/>
      </c>
      <c r="AT90" s="80">
        <f>SUMIFS($J90:$AQ90,$J$5:$AQ$5,"&lt;"&amp;MONTH(TODAY()),$J$6:$AQ$6,"REAL 26")</f>
        <v/>
      </c>
      <c r="AU90" s="232">
        <f>SUM(H90,K90,N90,Q90,T90,W90,Z90,AC90,AF90,AI90,AL90,AO90)</f>
        <v/>
      </c>
      <c r="AV90" s="79">
        <f>SUM(I90,L90,O90,R90,U90,X90,AA90,AD90,AG90,AJ90,AM90,AP90)</f>
        <v/>
      </c>
      <c r="AW90" s="80">
        <f>SUM(J90,M90,P90,S90,V90,Y90,AB90,AE90,AH90,AK90,AN90,AQ90)</f>
        <v/>
      </c>
      <c r="AX90" s="232">
        <f>SUM(H90,K90,N90)</f>
        <v/>
      </c>
      <c r="AY90" s="79">
        <f>SUM(I90,L90,O90)</f>
        <v/>
      </c>
      <c r="AZ90" s="80">
        <f>SUM(J90,M90,P90)</f>
        <v/>
      </c>
      <c r="BA90" s="232">
        <f>SUM(Q90,T90,W90)</f>
        <v/>
      </c>
      <c r="BB90" s="79">
        <f>SUM(R90,U90,X90)</f>
        <v/>
      </c>
      <c r="BC90" s="80">
        <f>SUM(S90,V90,Y90)</f>
        <v/>
      </c>
      <c r="BD90" s="232">
        <f>SUM(Z90,AC90,AF90)</f>
        <v/>
      </c>
      <c r="BE90" s="79">
        <f>SUM(AA90,AD90,AG90)</f>
        <v/>
      </c>
      <c r="BF90" s="80">
        <f>SUM(AB90,AE90,AH90)</f>
        <v/>
      </c>
      <c r="BG90" s="232">
        <f>SUM(AI90,AL90,AO90)</f>
        <v/>
      </c>
      <c r="BH90" s="79">
        <f>SUM(AJ90,AM90,AP90)</f>
        <v/>
      </c>
      <c r="BI90" s="80">
        <f>SUM(AK90,AN90,AQ90)</f>
        <v/>
      </c>
      <c r="BK90" s="451">
        <f>SUM(I90,L90,O90,R90,U90,X90,AA90,AD90,AG90,AJ90,AM90,AP90)</f>
        <v/>
      </c>
      <c r="BL90" s="451">
        <f>BK90-AV90</f>
        <v/>
      </c>
      <c r="BM90" s="451">
        <f>SUM(J90,M90,P90,S90,V90)</f>
        <v/>
      </c>
      <c r="BN90" s="451">
        <f>BM90-AT90</f>
        <v/>
      </c>
    </row>
    <row r="91" collapsed="1">
      <c r="A91" s="70" t="inlineStr">
        <is>
          <t>% sobre Receita Bruta</t>
        </is>
      </c>
      <c r="C91" s="24" t="n"/>
      <c r="D91" s="25" t="n"/>
      <c r="E91" s="25" t="n"/>
      <c r="F91" s="40" t="n"/>
      <c r="H91" s="246" t="n">
        <v>-0.01600108358791012</v>
      </c>
      <c r="I91" s="81" t="n">
        <v>-0.02633841606769463</v>
      </c>
      <c r="J91" s="82">
        <f>IFERROR(J88/J8,0)+SUMIFS(Aut_Ajustes_Manuais!$G:$G,Aut_Ajustes_Manuais!$I:$I,DRE!H$4,Aut_Ajustes_Manuais!$F:$F,"% sobre Receita Bruta")</f>
        <v/>
      </c>
      <c r="K91" s="246" t="n">
        <v>-0.02962256822487638</v>
      </c>
      <c r="L91" s="81" t="n">
        <v>-0.01243305440116917</v>
      </c>
      <c r="M91" s="82">
        <f>IFERROR(M88/M8,0)+SUMIFS(Aut_Ajustes_Manuais!$G:$G,Aut_Ajustes_Manuais!$I:$I,DRE!K$4,Aut_Ajustes_Manuais!$F:$F,"% sobre Receita Bruta")</f>
        <v/>
      </c>
      <c r="N91" s="246" t="n">
        <v>-0.01736173157042845</v>
      </c>
      <c r="O91" s="81" t="n">
        <v>-0.0205106640605681</v>
      </c>
      <c r="P91" s="82">
        <f>IFERROR(P88/P8,0)+SUMIFS(Aut_Ajustes_Manuais!$G:$G,Aut_Ajustes_Manuais!$I:$I,DRE!N$4,Aut_Ajustes_Manuais!$F:$F,"% sobre Receita Bruta")</f>
        <v/>
      </c>
      <c r="Q91" s="246" t="n">
        <v>-0.02422006433494956</v>
      </c>
      <c r="R91" s="81" t="n">
        <v>-0.02479388554945437</v>
      </c>
      <c r="S91" s="82">
        <f>IFERROR(S88/S8,0)+SUMIFS(Aut_Ajustes_Manuais!$G:$G,Aut_Ajustes_Manuais!$I:$I,DRE!Q$4,Aut_Ajustes_Manuais!$F:$F,"% sobre Receita Bruta")</f>
        <v/>
      </c>
      <c r="T91" s="246" t="n">
        <v>-0.01629173765784353</v>
      </c>
      <c r="U91" s="81" t="n">
        <v>-0.0233330287528229</v>
      </c>
      <c r="V91" s="82">
        <f>IFERROR(V88/V8,0)+SUMIFS(Aut_Ajustes_Manuais!$G:$G,Aut_Ajustes_Manuais!$I:$I,DRE!T$4,Aut_Ajustes_Manuais!$F:$F,"% sobre Receita Bruta")</f>
        <v/>
      </c>
      <c r="W91" s="246" t="n">
        <v>-0.03109043166158525</v>
      </c>
      <c r="X91" s="81" t="n">
        <v>-0.0214542022092717</v>
      </c>
      <c r="Y91" s="82">
        <f>IFERROR(Y88/Y8,0)+SUMIFS(Aut_Ajustes_Manuais!$G:$G,Aut_Ajustes_Manuais!$I:$I,DRE!W$4,Aut_Ajustes_Manuais!$F:$F,"% sobre Receita Bruta")</f>
        <v/>
      </c>
      <c r="Z91" s="246" t="n">
        <v>-0.014830993982257</v>
      </c>
      <c r="AA91" s="81" t="n">
        <v>-0.01950543294836206</v>
      </c>
      <c r="AB91" s="82">
        <f>IFERROR(AB88/AB8,0)+SUMIFS(Aut_Ajustes_Manuais!$G:$G,Aut_Ajustes_Manuais!$I:$I,DRE!Z$4,Aut_Ajustes_Manuais!$F:$F,"% sobre Receita Bruta")</f>
        <v/>
      </c>
      <c r="AC91" s="246" t="n">
        <v>-0.0157791198751351</v>
      </c>
      <c r="AD91" s="81" t="n">
        <v>-0.02156334790004276</v>
      </c>
      <c r="AE91" s="82">
        <f>IFERROR(AE88/AE8,0)+SUMIFS(Aut_Ajustes_Manuais!$G:$G,Aut_Ajustes_Manuais!$I:$I,DRE!AC$4,Aut_Ajustes_Manuais!$F:$F,"% sobre Receita Bruta")</f>
        <v/>
      </c>
      <c r="AF91" s="246" t="n">
        <v>-0.02742166751771811</v>
      </c>
      <c r="AG91" s="81" t="n">
        <v>-0.03097703379806306</v>
      </c>
      <c r="AH91" s="82">
        <f>IFERROR(AH88/AH8,0)+SUMIFS(Aut_Ajustes_Manuais!$G:$G,Aut_Ajustes_Manuais!$I:$I,DRE!AF$4,Aut_Ajustes_Manuais!$F:$F,"% sobre Receita Bruta")</f>
        <v/>
      </c>
      <c r="AI91" s="246" t="n">
        <v>-0.008723894163131823</v>
      </c>
      <c r="AJ91" s="81" t="n">
        <v>-0.0169160424222219</v>
      </c>
      <c r="AK91" s="82">
        <f>IFERROR(AK88/AK8,0)+SUMIFS(Aut_Ajustes_Manuais!$G:$G,Aut_Ajustes_Manuais!$I:$I,DRE!AI$4,Aut_Ajustes_Manuais!$F:$F,"% sobre Receita Bruta")</f>
        <v/>
      </c>
      <c r="AL91" s="246" t="n">
        <v>-0.01910311860081011</v>
      </c>
      <c r="AM91" s="81" t="n">
        <v>-0.02444721111862353</v>
      </c>
      <c r="AN91" s="82">
        <f>IFERROR(AN88/AN8,0)+SUMIFS(Aut_Ajustes_Manuais!$G:$G,Aut_Ajustes_Manuais!$I:$I,DRE!AL$4,Aut_Ajustes_Manuais!$F:$F,"% sobre Receita Bruta")</f>
        <v/>
      </c>
      <c r="AO91" s="246" t="n">
        <v>-0.03320832503499681</v>
      </c>
      <c r="AP91" s="81" t="n">
        <v>-0.01939993796702655</v>
      </c>
      <c r="AQ91" s="82">
        <f>IFERROR(AQ88/AQ8,0)+SUMIFS(Aut_Ajustes_Manuais!$G:$G,Aut_Ajustes_Manuais!$I:$I,DRE!AO$4,Aut_Ajustes_Manuais!$F:$F,"% sobre Receita Bruta")</f>
        <v/>
      </c>
      <c r="AR91" s="246">
        <f>IFERROR(AR88/AR8,0)</f>
        <v/>
      </c>
      <c r="AS91" s="81">
        <f>IFERROR(AS88/AS8,0)</f>
        <v/>
      </c>
      <c r="AT91" s="82">
        <f>IFERROR(AT88/AT8,0)</f>
        <v/>
      </c>
      <c r="AU91" s="246">
        <f>IFERROR(AU88/AU8,0)</f>
        <v/>
      </c>
      <c r="AV91" s="81">
        <f>IFERROR(AV88/AV8,0)</f>
        <v/>
      </c>
      <c r="AW91" s="82">
        <f>IFERROR(AW88/AW8,0)</f>
        <v/>
      </c>
      <c r="AX91" s="246">
        <f>IFERROR(AX88/AX8,0)</f>
        <v/>
      </c>
      <c r="AY91" s="81">
        <f>IFERROR(AY88/AY8,0)</f>
        <v/>
      </c>
      <c r="AZ91" s="82">
        <f>IFERROR(AZ88/AZ8,0)</f>
        <v/>
      </c>
      <c r="BA91" s="246">
        <f>IFERROR(BA88/BA8,0)</f>
        <v/>
      </c>
      <c r="BB91" s="81">
        <f>IFERROR(BB88/BB8,0)</f>
        <v/>
      </c>
      <c r="BC91" s="82">
        <f>IFERROR(BC88/BC8,0)</f>
        <v/>
      </c>
      <c r="BD91" s="246">
        <f>IFERROR(BD88/BD8,0)</f>
        <v/>
      </c>
      <c r="BE91" s="81">
        <f>IFERROR(BE88/BE8,0)</f>
        <v/>
      </c>
      <c r="BF91" s="82">
        <f>IFERROR(BF88/BF8,0)</f>
        <v/>
      </c>
      <c r="BG91" s="246">
        <f>IFERROR(BG88/BG8,0)</f>
        <v/>
      </c>
      <c r="BH91" s="81">
        <f>IFERROR(BH88/BH8,0)</f>
        <v/>
      </c>
      <c r="BI91" s="82">
        <f>IFERROR(BI88/BI8,0)</f>
        <v/>
      </c>
      <c r="BK91" s="451">
        <f>SUM(I91,L91,O91,R91,U91,X91,AA91,AD91,AG91,AJ91,AM91,AP91)</f>
        <v/>
      </c>
      <c r="BL91" s="451">
        <f>BK91-AV91</f>
        <v/>
      </c>
      <c r="BM91" s="451">
        <f>SUM(J91,M91,P91,S91,V91)</f>
        <v/>
      </c>
      <c r="BN91" s="451">
        <f>BM91-AT91</f>
        <v/>
      </c>
    </row>
    <row r="92">
      <c r="A92" s="18" t="n"/>
      <c r="C92" s="59" t="n"/>
      <c r="E92" s="16" t="n"/>
      <c r="F92" s="464" t="n"/>
      <c r="H92" s="247" t="n"/>
      <c r="I92" s="223" t="n"/>
      <c r="J92" s="83" t="n"/>
      <c r="K92" s="247" t="n"/>
      <c r="L92" s="223" t="n"/>
      <c r="M92" s="83" t="n"/>
      <c r="N92" s="247" t="n"/>
      <c r="O92" s="223" t="n"/>
      <c r="P92" s="83" t="n"/>
      <c r="Q92" s="247" t="n"/>
      <c r="R92" s="223" t="n"/>
      <c r="S92" s="83" t="n"/>
      <c r="T92" s="247" t="n"/>
      <c r="U92" s="223" t="n"/>
      <c r="V92" s="83" t="n"/>
      <c r="W92" s="247" t="n"/>
      <c r="X92" s="223" t="n"/>
      <c r="Y92" s="83" t="n"/>
      <c r="Z92" s="247" t="n"/>
      <c r="AA92" s="223" t="n"/>
      <c r="AB92" s="83" t="n"/>
      <c r="AC92" s="247" t="n"/>
      <c r="AD92" s="223" t="n"/>
      <c r="AE92" s="83" t="n"/>
      <c r="AF92" s="247" t="n"/>
      <c r="AG92" s="223" t="n"/>
      <c r="AH92" s="83" t="n"/>
      <c r="AI92" s="247" t="n"/>
      <c r="AJ92" s="223" t="n"/>
      <c r="AK92" s="83" t="n"/>
      <c r="AL92" s="247" t="n"/>
      <c r="AM92" s="223" t="n"/>
      <c r="AN92" s="83" t="n"/>
      <c r="AO92" s="247" t="n"/>
      <c r="AP92" s="223" t="n"/>
      <c r="AQ92" s="83" t="n"/>
      <c r="AR92" s="247" t="n"/>
      <c r="AS92" s="223" t="n"/>
      <c r="AT92" s="83" t="n"/>
      <c r="AU92" s="247" t="n"/>
      <c r="AV92" s="223" t="n"/>
      <c r="AW92" s="83" t="n"/>
      <c r="AX92" s="247" t="n"/>
      <c r="AY92" s="223" t="n"/>
      <c r="AZ92" s="83" t="n"/>
      <c r="BA92" s="247" t="n"/>
      <c r="BB92" s="223" t="n"/>
      <c r="BC92" s="83" t="n"/>
      <c r="BD92" s="247" t="n"/>
      <c r="BE92" s="223" t="n"/>
      <c r="BF92" s="83" t="n"/>
      <c r="BG92" s="247" t="n"/>
      <c r="BH92" s="223" t="n"/>
      <c r="BI92" s="83" t="n"/>
      <c r="BK92" s="451">
        <f>SUM(I92,L92,O92,R92,U92,X92,AA92,AD92,AG92,AJ92,AM92,AP92)</f>
        <v/>
      </c>
      <c r="BL92" s="451">
        <f>BK92-AV92</f>
        <v/>
      </c>
      <c r="BM92" s="451">
        <f>SUM(J92,M92,P92,S92,V92)</f>
        <v/>
      </c>
      <c r="BN92" s="451">
        <f>BM92-AT92</f>
        <v/>
      </c>
    </row>
    <row r="93">
      <c r="A93" s="18" t="n"/>
      <c r="C93" s="59" t="n"/>
      <c r="E93" s="16" t="n"/>
      <c r="F93" s="464" t="n"/>
      <c r="H93" s="247" t="n"/>
      <c r="I93" s="223" t="n"/>
      <c r="J93" s="83" t="n"/>
      <c r="K93" s="247" t="n"/>
      <c r="L93" s="223" t="n"/>
      <c r="M93" s="83" t="n"/>
      <c r="N93" s="247" t="n"/>
      <c r="O93" s="223" t="n"/>
      <c r="P93" s="83" t="n"/>
      <c r="Q93" s="247" t="n"/>
      <c r="R93" s="223" t="n"/>
      <c r="S93" s="83" t="n"/>
      <c r="T93" s="247" t="n"/>
      <c r="U93" s="223" t="n"/>
      <c r="V93" s="83" t="n"/>
      <c r="W93" s="247" t="n"/>
      <c r="X93" s="223" t="n"/>
      <c r="Y93" s="83" t="n"/>
      <c r="Z93" s="247" t="n"/>
      <c r="AA93" s="223" t="n"/>
      <c r="AB93" s="83" t="n"/>
      <c r="AC93" s="247" t="n"/>
      <c r="AD93" s="223" t="n"/>
      <c r="AE93" s="83" t="n"/>
      <c r="AF93" s="247" t="n"/>
      <c r="AG93" s="223" t="n"/>
      <c r="AH93" s="83" t="n"/>
      <c r="AI93" s="247" t="n"/>
      <c r="AJ93" s="223" t="n"/>
      <c r="AK93" s="83" t="n"/>
      <c r="AL93" s="247" t="n"/>
      <c r="AM93" s="223" t="n"/>
      <c r="AN93" s="83" t="n"/>
      <c r="AO93" s="247" t="n"/>
      <c r="AP93" s="223" t="n"/>
      <c r="AQ93" s="83" t="n"/>
      <c r="AR93" s="247" t="n"/>
      <c r="AS93" s="223" t="n"/>
      <c r="AT93" s="83" t="n"/>
      <c r="AU93" s="247" t="n"/>
      <c r="AV93" s="223" t="n"/>
      <c r="AW93" s="83" t="n"/>
      <c r="AX93" s="247" t="n"/>
      <c r="AY93" s="223" t="n"/>
      <c r="AZ93" s="83" t="n"/>
      <c r="BA93" s="247" t="n"/>
      <c r="BB93" s="223" t="n"/>
      <c r="BC93" s="83" t="n"/>
      <c r="BD93" s="247" t="n"/>
      <c r="BE93" s="223" t="n"/>
      <c r="BF93" s="83" t="n"/>
      <c r="BG93" s="247" t="n"/>
      <c r="BH93" s="223" t="n"/>
      <c r="BI93" s="83" t="n"/>
      <c r="BK93" s="451">
        <f>SUM(I93,L93,O93,R93,U93,X93,AA93,AD93,AG93,AJ93,AM93,AP93)</f>
        <v/>
      </c>
      <c r="BL93" s="451">
        <f>BK93-AV93</f>
        <v/>
      </c>
      <c r="BM93" s="451">
        <f>SUM(J93,M93,P93,S93,V93)</f>
        <v/>
      </c>
      <c r="BN93" s="451">
        <f>BM93-AT93</f>
        <v/>
      </c>
    </row>
    <row r="94">
      <c r="A94" s="38" t="inlineStr">
        <is>
          <t>(-) Deduções sobre Venda</t>
        </is>
      </c>
      <c r="C94" s="39" t="inlineStr">
        <is>
          <t>Premissas</t>
        </is>
      </c>
      <c r="D94" s="39" t="inlineStr">
        <is>
          <t>Valores</t>
        </is>
      </c>
      <c r="E94" s="39" t="inlineStr">
        <is>
          <t>% Incid</t>
        </is>
      </c>
      <c r="F94" s="40" t="n"/>
      <c r="G94" s="228" t="n"/>
      <c r="H94" s="235" t="n">
        <v>-3169.08</v>
      </c>
      <c r="I94" s="41" t="n">
        <v>-3377.3901778438</v>
      </c>
      <c r="J94" s="42">
        <f>SUM(J95:J98)+SUMIFS(Aut_Ajustes_Manuais!$G:$G,Aut_Ajustes_Manuais!$I:$I,DRE!H$4,Aut_Ajustes_Manuais!$F:$F,"(-) Deduções sobre Venda")</f>
        <v/>
      </c>
      <c r="K94" s="235" t="n">
        <v>-2868.12</v>
      </c>
      <c r="L94" s="41" t="n">
        <v>-6123.02169626215</v>
      </c>
      <c r="M94" s="42">
        <f>SUM(M95:M98)+SUMIFS(Aut_Ajustes_Manuais!$G:$G,Aut_Ajustes_Manuais!$I:$I,DRE!K$4,Aut_Ajustes_Manuais!$F:$F,"(-) Deduções sobre Venda")</f>
        <v/>
      </c>
      <c r="N94" s="235" t="n">
        <v>-3330.3</v>
      </c>
      <c r="O94" s="41" t="n">
        <v>-6354.16740166929</v>
      </c>
      <c r="P94" s="42">
        <f>SUM(P95:P98)+SUMIFS(Aut_Ajustes_Manuais!$G:$G,Aut_Ajustes_Manuais!$I:$I,DRE!N$4,Aut_Ajustes_Manuais!$F:$F,"(-) Deduções sobre Venda")</f>
        <v/>
      </c>
      <c r="Q94" s="235" t="n">
        <v>-3997.26</v>
      </c>
      <c r="R94" s="41" t="n">
        <v>-7516.794090368999</v>
      </c>
      <c r="S94" s="42">
        <f>SUM(S95:S98)+SUMIFS(Aut_Ajustes_Manuais!$G:$G,Aut_Ajustes_Manuais!$I:$I,DRE!Q$4,Aut_Ajustes_Manuais!$F:$F,"(-) Deduções sobre Venda")</f>
        <v/>
      </c>
      <c r="T94" s="235" t="n">
        <v>-4131.46</v>
      </c>
      <c r="U94" s="41" t="n">
        <v>-8669.922790052628</v>
      </c>
      <c r="V94" s="42">
        <f>SUM(V95:V98)+SUMIFS(Aut_Ajustes_Manuais!$G:$G,Aut_Ajustes_Manuais!$I:$I,DRE!T$4,Aut_Ajustes_Manuais!$F:$F,"(-) Deduções sobre Venda")</f>
        <v/>
      </c>
      <c r="W94" s="235" t="n">
        <v>-4060.01</v>
      </c>
      <c r="X94" s="41" t="n">
        <v>-7476.049283348279</v>
      </c>
      <c r="Y94" s="42">
        <f>SUM(Y95:Y98)+SUMIFS(Aut_Ajustes_Manuais!$G:$G,Aut_Ajustes_Manuais!$I:$I,DRE!W$4,Aut_Ajustes_Manuais!$F:$F,"(-) Deduções sobre Venda")</f>
        <v/>
      </c>
      <c r="Z94" s="235" t="n">
        <v>-3449.2</v>
      </c>
      <c r="AA94" s="41" t="n">
        <v>-7939.908361596445</v>
      </c>
      <c r="AB94" s="42">
        <f>SUM(AB95:AB98)+SUMIFS(Aut_Ajustes_Manuais!$G:$G,Aut_Ajustes_Manuais!$I:$I,DRE!Z$4,Aut_Ajustes_Manuais!$F:$F,"(-) Deduções sobre Venda")</f>
        <v/>
      </c>
      <c r="AC94" s="235" t="n">
        <v>-3670.28</v>
      </c>
      <c r="AD94" s="41" t="n">
        <v>-8324.725402821494</v>
      </c>
      <c r="AE94" s="42">
        <f>SUM(AE95:AE98)+SUMIFS(Aut_Ajustes_Manuais!$G:$G,Aut_Ajustes_Manuais!$I:$I,DRE!AC$4,Aut_Ajustes_Manuais!$F:$F,"(-) Deduções sobre Venda")</f>
        <v/>
      </c>
      <c r="AF94" s="235" t="n">
        <v>-3583.47</v>
      </c>
      <c r="AG94" s="41" t="n">
        <v>-9656.3040859292</v>
      </c>
      <c r="AH94" s="42">
        <f>SUM(AH95:AH98)+SUMIFS(Aut_Ajustes_Manuais!$G:$G,Aut_Ajustes_Manuais!$I:$I,DRE!AF$4,Aut_Ajustes_Manuais!$F:$F,"(-) Deduções sobre Venda")</f>
        <v/>
      </c>
      <c r="AI94" s="235" t="n">
        <v>-4620.55</v>
      </c>
      <c r="AJ94" s="41" t="n">
        <v>-8193.98840552064</v>
      </c>
      <c r="AK94" s="42">
        <f>SUM(AK95:AK98)+SUMIFS(Aut_Ajustes_Manuais!$G:$G,Aut_Ajustes_Manuais!$I:$I,DRE!AI$4,Aut_Ajustes_Manuais!$F:$F,"(-) Deduções sobre Venda")</f>
        <v/>
      </c>
      <c r="AL94" s="235" t="n">
        <v>-4096.54</v>
      </c>
      <c r="AM94" s="41" t="n">
        <v>-8277.816634610057</v>
      </c>
      <c r="AN94" s="42">
        <f>SUM(AN95:AN98)+SUMIFS(Aut_Ajustes_Manuais!$G:$G,Aut_Ajustes_Manuais!$I:$I,DRE!AL$4,Aut_Ajustes_Manuais!$F:$F,"(-) Deduções sobre Venda")</f>
        <v/>
      </c>
      <c r="AO94" s="235" t="n">
        <v>-2449.7</v>
      </c>
      <c r="AP94" s="41" t="n">
        <v>-7025.099877443417</v>
      </c>
      <c r="AQ94" s="42">
        <f>SUM(AQ95:AQ98)+SUMIFS(Aut_Ajustes_Manuais!$G:$G,Aut_Ajustes_Manuais!$I:$I,DRE!AO$4,Aut_Ajustes_Manuais!$F:$F,"(-) Deduções sobre Venda")</f>
        <v/>
      </c>
      <c r="AR94" s="235">
        <f>SUM(AR95:AR98)</f>
        <v/>
      </c>
      <c r="AS94" s="41">
        <f>SUM(AS95:AS98)</f>
        <v/>
      </c>
      <c r="AT94" s="42">
        <f>SUM(AT95:AT98)</f>
        <v/>
      </c>
      <c r="AU94" s="235">
        <f>SUM(AU95:AU98)</f>
        <v/>
      </c>
      <c r="AV94" s="41">
        <f>SUM(AV95:AV98)</f>
        <v/>
      </c>
      <c r="AW94" s="42">
        <f>SUM(AW95:AW98)</f>
        <v/>
      </c>
      <c r="AX94" s="235">
        <f>SUM(AX95:AX98)</f>
        <v/>
      </c>
      <c r="AY94" s="41">
        <f>SUM(AY95:AY98)</f>
        <v/>
      </c>
      <c r="AZ94" s="42">
        <f>SUM(AZ95:AZ98)</f>
        <v/>
      </c>
      <c r="BA94" s="235">
        <f>SUM(BA95:BA98)</f>
        <v/>
      </c>
      <c r="BB94" s="41">
        <f>SUM(BB95:BB98)</f>
        <v/>
      </c>
      <c r="BC94" s="42">
        <f>SUM(BC95:BC98)</f>
        <v/>
      </c>
      <c r="BD94" s="235">
        <f>SUM(BD95:BD98)</f>
        <v/>
      </c>
      <c r="BE94" s="41">
        <f>SUM(BE95:BE98)</f>
        <v/>
      </c>
      <c r="BF94" s="42">
        <f>SUM(BF95:BF98)</f>
        <v/>
      </c>
      <c r="BG94" s="235">
        <f>SUM(BG95:BG98)</f>
        <v/>
      </c>
      <c r="BH94" s="41">
        <f>SUM(BH95:BH98)</f>
        <v/>
      </c>
      <c r="BI94" s="42">
        <f>SUM(BI95:BI98)</f>
        <v/>
      </c>
      <c r="BK94" s="451">
        <f>SUM(I94,L94,O94,R94,U94,X94,AA94,AD94,AG94,AJ94,AM94,AP94)</f>
        <v/>
      </c>
      <c r="BL94" s="451">
        <f>BK94-AV94</f>
        <v/>
      </c>
      <c r="BM94" s="451">
        <f>SUM(J94,M94,P94,S94,V94)</f>
        <v/>
      </c>
      <c r="BN94" s="451">
        <f>BM94-AT94</f>
        <v/>
      </c>
    </row>
    <row r="95" hidden="1" outlineLevel="1" customFormat="1" s="474">
      <c r="A95" s="22" t="inlineStr">
        <is>
          <t>Meios de pagamento</t>
        </is>
      </c>
      <c r="B95" s="23" t="n"/>
      <c r="C95" s="24" t="inlineStr">
        <is>
          <t>Taxa Cartão</t>
        </is>
      </c>
      <c r="D95" s="54" t="n">
        <v>0.02</v>
      </c>
      <c r="E95" s="84" t="n">
        <v>0.85</v>
      </c>
      <c r="F95" s="55" t="n"/>
      <c r="G95" s="416" t="n"/>
      <c r="H95" s="232" t="n">
        <v>-3169.08</v>
      </c>
      <c r="I95" s="27" t="n">
        <v>-3377.3901778438</v>
      </c>
      <c r="J95" s="28">
        <f>SUMIFS(Aut_BlueMe_Sem_Pedido!$J:$J,Aut_BlueMe_Sem_Pedido!$Q:$Q,DRE!H$4,Aut_BlueMe_Sem_Pedido!$H:$H,DRE!$A95)+SUMIFS(Aut_Ajustes_Manuais!$G:$G,Aut_Ajustes_Manuais!$I:$I,DRE!H$4,Aut_Ajustes_Manuais!$F:$F,"Meios de pagamento")</f>
        <v/>
      </c>
      <c r="K95" s="232" t="n">
        <v>-2868.12</v>
      </c>
      <c r="L95" s="27" t="n">
        <v>-6123.02169626215</v>
      </c>
      <c r="M95" s="28">
        <f>SUMIFS(Aut_BlueMe_Sem_Pedido!$J:$J,Aut_BlueMe_Sem_Pedido!$Q:$Q,DRE!K$4,Aut_BlueMe_Sem_Pedido!$H:$H,DRE!$A95)+SUMIFS(Aut_Ajustes_Manuais!$G:$G,Aut_Ajustes_Manuais!$I:$I,DRE!K$4,Aut_Ajustes_Manuais!$F:$F,"Meios de pagamento")</f>
        <v/>
      </c>
      <c r="N95" s="232" t="n">
        <v>-2952.88</v>
      </c>
      <c r="O95" s="27" t="n">
        <v>-6354.16740166929</v>
      </c>
      <c r="P95" s="28">
        <f>SUMIFS(Aut_BlueMe_Sem_Pedido!$J:$J,Aut_BlueMe_Sem_Pedido!$Q:$Q,DRE!N$4,Aut_BlueMe_Sem_Pedido!$H:$H,DRE!$A95)+SUMIFS(Aut_Ajustes_Manuais!$G:$G,Aut_Ajustes_Manuais!$I:$I,DRE!N$4,Aut_Ajustes_Manuais!$F:$F,"Meios de pagamento")</f>
        <v/>
      </c>
      <c r="Q95" s="232" t="n">
        <v>-3997.26</v>
      </c>
      <c r="R95" s="27" t="n">
        <v>-7516.794090368999</v>
      </c>
      <c r="S95" s="28">
        <f>SUMIFS(Aut_BlueMe_Sem_Pedido!$J:$J,Aut_BlueMe_Sem_Pedido!$Q:$Q,DRE!Q$4,Aut_BlueMe_Sem_Pedido!$H:$H,DRE!$A95)+SUMIFS(Aut_Ajustes_Manuais!$G:$G,Aut_Ajustes_Manuais!$I:$I,DRE!Q$4,Aut_Ajustes_Manuais!$F:$F,"Meios de pagamento")</f>
        <v/>
      </c>
      <c r="T95" s="232" t="n">
        <v>-4131.46</v>
      </c>
      <c r="U95" s="27" t="n">
        <v>-8669.922790052628</v>
      </c>
      <c r="V95" s="28">
        <f>SUMIFS(Aut_BlueMe_Sem_Pedido!$J:$J,Aut_BlueMe_Sem_Pedido!$Q:$Q,DRE!T$4,Aut_BlueMe_Sem_Pedido!$H:$H,DRE!$A95)+SUMIFS(Aut_Ajustes_Manuais!$G:$G,Aut_Ajustes_Manuais!$I:$I,DRE!T$4,Aut_Ajustes_Manuais!$F:$F,"Meios de pagamento")</f>
        <v/>
      </c>
      <c r="W95" s="232" t="n">
        <v>-4060.01</v>
      </c>
      <c r="X95" s="27" t="n">
        <v>-7476.049283348279</v>
      </c>
      <c r="Y95" s="28">
        <f>SUMIFS(Aut_BlueMe_Sem_Pedido!$J:$J,Aut_BlueMe_Sem_Pedido!$Q:$Q,DRE!W$4,Aut_BlueMe_Sem_Pedido!$H:$H,DRE!$A95)+SUMIFS(Aut_Ajustes_Manuais!$G:$G,Aut_Ajustes_Manuais!$I:$I,DRE!W$4,Aut_Ajustes_Manuais!$F:$F,"Meios de pagamento")</f>
        <v/>
      </c>
      <c r="Z95" s="232" t="n">
        <v>-3449.2</v>
      </c>
      <c r="AA95" s="27" t="n">
        <v>-7939.908361596445</v>
      </c>
      <c r="AB95" s="28">
        <f>SUMIFS(Aut_BlueMe_Sem_Pedido!$J:$J,Aut_BlueMe_Sem_Pedido!$Q:$Q,DRE!Z$4,Aut_BlueMe_Sem_Pedido!$H:$H,DRE!$A95)+SUMIFS(Aut_Ajustes_Manuais!$G:$G,Aut_Ajustes_Manuais!$I:$I,DRE!Z$4,Aut_Ajustes_Manuais!$F:$F,"Meios de pagamento")</f>
        <v/>
      </c>
      <c r="AC95" s="232" t="n">
        <v>-3670.28</v>
      </c>
      <c r="AD95" s="27" t="n">
        <v>-8324.725402821494</v>
      </c>
      <c r="AE95" s="28">
        <f>SUMIFS(Aut_BlueMe_Sem_Pedido!$J:$J,Aut_BlueMe_Sem_Pedido!$Q:$Q,DRE!AC$4,Aut_BlueMe_Sem_Pedido!$H:$H,DRE!$A95)+SUMIFS(Aut_Ajustes_Manuais!$G:$G,Aut_Ajustes_Manuais!$I:$I,DRE!AC$4,Aut_Ajustes_Manuais!$F:$F,"Meios de pagamento")</f>
        <v/>
      </c>
      <c r="AF95" s="232" t="n">
        <v>-3583.47</v>
      </c>
      <c r="AG95" s="27" t="n">
        <v>-9656.3040859292</v>
      </c>
      <c r="AH95" s="28">
        <f>SUMIFS(Aut_BlueMe_Sem_Pedido!$J:$J,Aut_BlueMe_Sem_Pedido!$Q:$Q,DRE!AF$4,Aut_BlueMe_Sem_Pedido!$H:$H,DRE!$A95)+SUMIFS(Aut_Ajustes_Manuais!$G:$G,Aut_Ajustes_Manuais!$I:$I,DRE!AF$4,Aut_Ajustes_Manuais!$F:$F,"Meios de pagamento")</f>
        <v/>
      </c>
      <c r="AI95" s="232" t="n">
        <v>-3690.55</v>
      </c>
      <c r="AJ95" s="27" t="n">
        <v>-8193.98840552064</v>
      </c>
      <c r="AK95" s="28">
        <f>SUMIFS(Aut_BlueMe_Sem_Pedido!$J:$J,Aut_BlueMe_Sem_Pedido!$Q:$Q,DRE!AI$4,Aut_BlueMe_Sem_Pedido!$H:$H,DRE!$A95)+SUMIFS(Aut_Ajustes_Manuais!$G:$G,Aut_Ajustes_Manuais!$I:$I,DRE!AI$4,Aut_Ajustes_Manuais!$F:$F,"Meios de pagamento")</f>
        <v/>
      </c>
      <c r="AL95" s="232" t="n">
        <v>-4096.54</v>
      </c>
      <c r="AM95" s="27" t="n">
        <v>-8277.816634610057</v>
      </c>
      <c r="AN95" s="28">
        <f>SUMIFS(Aut_BlueMe_Sem_Pedido!$J:$J,Aut_BlueMe_Sem_Pedido!$Q:$Q,DRE!AL$4,Aut_BlueMe_Sem_Pedido!$H:$H,DRE!$A95)+SUMIFS(Aut_Ajustes_Manuais!$G:$G,Aut_Ajustes_Manuais!$I:$I,DRE!AL$4,Aut_Ajustes_Manuais!$F:$F,"Meios de pagamento")</f>
        <v/>
      </c>
      <c r="AO95" s="232" t="n">
        <v>-2449.7</v>
      </c>
      <c r="AP95" s="27" t="n">
        <v>-7025.099877443417</v>
      </c>
      <c r="AQ95" s="28">
        <f>SUMIFS(Aut_BlueMe_Sem_Pedido!$J:$J,Aut_BlueMe_Sem_Pedido!$Q:$Q,DRE!AO$4,Aut_BlueMe_Sem_Pedido!$H:$H,DRE!$A95)+SUMIFS(Aut_Ajustes_Manuais!$G:$G,Aut_Ajustes_Manuais!$I:$I,DRE!AO$4,Aut_Ajustes_Manuais!$F:$F,"Meios de pagamento")</f>
        <v/>
      </c>
      <c r="AR95" s="232">
        <f>SUMIFS($H95:$AO95,$H$5:$AO$5,"&lt;"&amp;MONTH(TODAY()),$H$6:$AO$6,"REAL 25")</f>
        <v/>
      </c>
      <c r="AS95" s="27">
        <f>SUMIFS($I95:$AP95,$I$5:$AP$5,"&lt;"&amp;MONTH(TODAY()),$I$6:$AP$6,"ORÇADO ")</f>
        <v/>
      </c>
      <c r="AT95" s="28">
        <f>SUMIFS($J95:$AQ95,$J$5:$AQ$5,"&lt;"&amp;MONTH(TODAY()),$J$6:$AQ$6,"REAL 26")</f>
        <v/>
      </c>
      <c r="AU95" s="232">
        <f>SUM(H95,K95,N95,Q95,T95,W95,Z95,AC95,AF95,AI95,AL95,AO95)</f>
        <v/>
      </c>
      <c r="AV95" s="79">
        <f>SUM(I95,L95,O95,R95,U95,X95,AA95,AD95,AG95,AJ95,AM95,AP95)</f>
        <v/>
      </c>
      <c r="AW95" s="80">
        <f>SUM(J95,M95,P95,S95,V95,Y95,AB95,AE95,AH95,AK95,AN95,AQ95)</f>
        <v/>
      </c>
      <c r="AX95" s="232">
        <f>SUM(H95,K95,N95)</f>
        <v/>
      </c>
      <c r="AY95" s="79">
        <f>SUM(I95,L95,O95)</f>
        <v/>
      </c>
      <c r="AZ95" s="80">
        <f>SUM(J95,M95,P95)</f>
        <v/>
      </c>
      <c r="BA95" s="232">
        <f>SUM(Q95,T95,W95)</f>
        <v/>
      </c>
      <c r="BB95" s="79">
        <f>SUM(R95,U95,X95)</f>
        <v/>
      </c>
      <c r="BC95" s="80">
        <f>SUM(S95,V95,Y95)</f>
        <v/>
      </c>
      <c r="BD95" s="232">
        <f>SUM(Z95,AC95,AF95)</f>
        <v/>
      </c>
      <c r="BE95" s="79">
        <f>SUM(AA95,AD95,AG95)</f>
        <v/>
      </c>
      <c r="BF95" s="80">
        <f>SUM(AB95,AE95,AH95)</f>
        <v/>
      </c>
      <c r="BG95" s="232">
        <f>SUM(AI95,AL95,AO95)</f>
        <v/>
      </c>
      <c r="BH95" s="79">
        <f>SUM(AJ95,AM95,AP95)</f>
        <v/>
      </c>
      <c r="BI95" s="80">
        <f>SUM(AK95,AN95,AQ95)</f>
        <v/>
      </c>
      <c r="BK95" s="451">
        <f>SUM(I95,L95,O95,R95,U95,X95,AA95,AD95,AG95,AJ95,AM95,AP95)</f>
        <v/>
      </c>
      <c r="BL95" s="451">
        <f>BK95-AV95</f>
        <v/>
      </c>
      <c r="BM95" s="451">
        <f>SUM(J95,M95,P95,S95,V95)</f>
        <v/>
      </c>
      <c r="BN95" s="451">
        <f>BM95-AT95</f>
        <v/>
      </c>
    </row>
    <row r="96" hidden="1" outlineLevel="1" customFormat="1" s="474">
      <c r="A96" s="22" t="inlineStr">
        <is>
          <t>Meios de pagamento - Delivery</t>
        </is>
      </c>
      <c r="B96" s="23" t="n"/>
      <c r="C96" s="24" t="inlineStr">
        <is>
          <t xml:space="preserve">Taxa de Delivery </t>
        </is>
      </c>
      <c r="D96" s="54" t="n">
        <v>0.26</v>
      </c>
      <c r="E96" s="84" t="n"/>
      <c r="F96" s="55" t="n"/>
      <c r="G96" s="416" t="n"/>
      <c r="H96" s="232" t="n">
        <v>0</v>
      </c>
      <c r="I96" s="27" t="n">
        <v>0</v>
      </c>
      <c r="J96" s="28">
        <f>SUMIFS(Aut_BlueMe_Sem_Pedido!$J:$J,Aut_BlueMe_Sem_Pedido!$Q:$Q,DRE!H$4,Aut_BlueMe_Sem_Pedido!$H:$H,DRE!$A96)+SUMIFS(Aut_Ajustes_Manuais!$G:$G,Aut_Ajustes_Manuais!$I:$I,DRE!H$4,Aut_Ajustes_Manuais!$F:$F,"Meios de pagamento - Delivery")</f>
        <v/>
      </c>
      <c r="K96" s="232" t="n">
        <v>0</v>
      </c>
      <c r="L96" s="27" t="n">
        <v>0</v>
      </c>
      <c r="M96" s="28">
        <f>SUMIFS(Aut_BlueMe_Sem_Pedido!$J:$J,Aut_BlueMe_Sem_Pedido!$Q:$Q,DRE!K$4,Aut_BlueMe_Sem_Pedido!$H:$H,DRE!$A96)+SUMIFS(Aut_Ajustes_Manuais!$G:$G,Aut_Ajustes_Manuais!$I:$I,DRE!K$4,Aut_Ajustes_Manuais!$F:$F,"Meios de pagamento - Delivery")</f>
        <v/>
      </c>
      <c r="N96" s="232" t="n">
        <v>0</v>
      </c>
      <c r="O96" s="27" t="n">
        <v>0</v>
      </c>
      <c r="P96" s="28">
        <f>SUMIFS(Aut_BlueMe_Sem_Pedido!$J:$J,Aut_BlueMe_Sem_Pedido!$Q:$Q,DRE!N$4,Aut_BlueMe_Sem_Pedido!$H:$H,DRE!$A96)+SUMIFS(Aut_Ajustes_Manuais!$G:$G,Aut_Ajustes_Manuais!$I:$I,DRE!N$4,Aut_Ajustes_Manuais!$F:$F,"Meios de pagamento - Delivery")</f>
        <v/>
      </c>
      <c r="Q96" s="232" t="n">
        <v>0</v>
      </c>
      <c r="R96" s="27" t="n">
        <v>0</v>
      </c>
      <c r="S96" s="28">
        <f>SUMIFS(Aut_BlueMe_Sem_Pedido!$J:$J,Aut_BlueMe_Sem_Pedido!$Q:$Q,DRE!Q$4,Aut_BlueMe_Sem_Pedido!$H:$H,DRE!$A96)+SUMIFS(Aut_Ajustes_Manuais!$G:$G,Aut_Ajustes_Manuais!$I:$I,DRE!Q$4,Aut_Ajustes_Manuais!$F:$F,"Meios de pagamento - Delivery")</f>
        <v/>
      </c>
      <c r="T96" s="232" t="n">
        <v>0</v>
      </c>
      <c r="U96" s="27" t="n">
        <v>0</v>
      </c>
      <c r="V96" s="28">
        <f>SUMIFS(Aut_BlueMe_Sem_Pedido!$J:$J,Aut_BlueMe_Sem_Pedido!$Q:$Q,DRE!T$4,Aut_BlueMe_Sem_Pedido!$H:$H,DRE!$A96)+SUMIFS(Aut_Ajustes_Manuais!$G:$G,Aut_Ajustes_Manuais!$I:$I,DRE!T$4,Aut_Ajustes_Manuais!$F:$F,"Meios de pagamento - Delivery")</f>
        <v/>
      </c>
      <c r="W96" s="232" t="n">
        <v>0</v>
      </c>
      <c r="X96" s="27" t="n">
        <v>0</v>
      </c>
      <c r="Y96" s="28">
        <f>SUMIFS(Aut_BlueMe_Sem_Pedido!$J:$J,Aut_BlueMe_Sem_Pedido!$Q:$Q,DRE!W$4,Aut_BlueMe_Sem_Pedido!$H:$H,DRE!$A96)+SUMIFS(Aut_Ajustes_Manuais!$G:$G,Aut_Ajustes_Manuais!$I:$I,DRE!W$4,Aut_Ajustes_Manuais!$F:$F,"Meios de pagamento - Delivery")</f>
        <v/>
      </c>
      <c r="Z96" s="232" t="n">
        <v>0</v>
      </c>
      <c r="AA96" s="27" t="n">
        <v>0</v>
      </c>
      <c r="AB96" s="28">
        <f>SUMIFS(Aut_BlueMe_Sem_Pedido!$J:$J,Aut_BlueMe_Sem_Pedido!$Q:$Q,DRE!Z$4,Aut_BlueMe_Sem_Pedido!$H:$H,DRE!$A96)+SUMIFS(Aut_Ajustes_Manuais!$G:$G,Aut_Ajustes_Manuais!$I:$I,DRE!Z$4,Aut_Ajustes_Manuais!$F:$F,"Meios de pagamento - Delivery")</f>
        <v/>
      </c>
      <c r="AC96" s="232" t="n">
        <v>0</v>
      </c>
      <c r="AD96" s="27" t="n">
        <v>0</v>
      </c>
      <c r="AE96" s="28">
        <f>SUMIFS(Aut_BlueMe_Sem_Pedido!$J:$J,Aut_BlueMe_Sem_Pedido!$Q:$Q,DRE!AC$4,Aut_BlueMe_Sem_Pedido!$H:$H,DRE!$A96)+SUMIFS(Aut_Ajustes_Manuais!$G:$G,Aut_Ajustes_Manuais!$I:$I,DRE!AC$4,Aut_Ajustes_Manuais!$F:$F,"Meios de pagamento - Delivery")</f>
        <v/>
      </c>
      <c r="AF96" s="232" t="n">
        <v>0</v>
      </c>
      <c r="AG96" s="27" t="n">
        <v>0</v>
      </c>
      <c r="AH96" s="28">
        <f>SUMIFS(Aut_BlueMe_Sem_Pedido!$J:$J,Aut_BlueMe_Sem_Pedido!$Q:$Q,DRE!AF$4,Aut_BlueMe_Sem_Pedido!$H:$H,DRE!$A96)+SUMIFS(Aut_Ajustes_Manuais!$G:$G,Aut_Ajustes_Manuais!$I:$I,DRE!AF$4,Aut_Ajustes_Manuais!$F:$F,"Meios de pagamento - Delivery")</f>
        <v/>
      </c>
      <c r="AI96" s="232" t="n">
        <v>0</v>
      </c>
      <c r="AJ96" s="27" t="n">
        <v>0</v>
      </c>
      <c r="AK96" s="28">
        <f>SUMIFS(Aut_BlueMe_Sem_Pedido!$J:$J,Aut_BlueMe_Sem_Pedido!$Q:$Q,DRE!AI$4,Aut_BlueMe_Sem_Pedido!$H:$H,DRE!$A96)+SUMIFS(Aut_Ajustes_Manuais!$G:$G,Aut_Ajustes_Manuais!$I:$I,DRE!AI$4,Aut_Ajustes_Manuais!$F:$F,"Meios de pagamento - Delivery")</f>
        <v/>
      </c>
      <c r="AL96" s="232" t="n">
        <v>0</v>
      </c>
      <c r="AM96" s="27" t="n">
        <v>0</v>
      </c>
      <c r="AN96" s="28">
        <f>SUMIFS(Aut_BlueMe_Sem_Pedido!$J:$J,Aut_BlueMe_Sem_Pedido!$Q:$Q,DRE!AL$4,Aut_BlueMe_Sem_Pedido!$H:$H,DRE!$A96)+SUMIFS(Aut_Ajustes_Manuais!$G:$G,Aut_Ajustes_Manuais!$I:$I,DRE!AL$4,Aut_Ajustes_Manuais!$F:$F,"Meios de pagamento - Delivery")</f>
        <v/>
      </c>
      <c r="AO96" s="232" t="n">
        <v>0</v>
      </c>
      <c r="AP96" s="27" t="n">
        <v>0</v>
      </c>
      <c r="AQ96" s="28">
        <f>SUMIFS(Aut_BlueMe_Sem_Pedido!$J:$J,Aut_BlueMe_Sem_Pedido!$Q:$Q,DRE!AO$4,Aut_BlueMe_Sem_Pedido!$H:$H,DRE!$A96)+SUMIFS(Aut_Ajustes_Manuais!$G:$G,Aut_Ajustes_Manuais!$I:$I,DRE!AO$4,Aut_Ajustes_Manuais!$F:$F,"Meios de pagamento - Delivery")</f>
        <v/>
      </c>
      <c r="AR96" s="232">
        <f>SUMIFS($H96:$AO96,$H$5:$AO$5,"&lt;"&amp;MONTH(TODAY()),$H$6:$AO$6,"REAL 25")</f>
        <v/>
      </c>
      <c r="AS96" s="27">
        <f>SUMIFS($I96:$AP96,$I$5:$AP$5,"&lt;"&amp;MONTH(TODAY()),$I$6:$AP$6,"ORÇADO ")</f>
        <v/>
      </c>
      <c r="AT96" s="28">
        <f>SUMIFS($J96:$AQ96,$J$5:$AQ$5,"&lt;"&amp;MONTH(TODAY()),$J$6:$AQ$6,"REAL 26")</f>
        <v/>
      </c>
      <c r="AU96" s="232">
        <f>SUM(H96,K96,N96,Q96,T96,W96,Z96,AC96,AF96,AI96,AL96,AO96)</f>
        <v/>
      </c>
      <c r="AV96" s="79">
        <f>SUM(I96,L96,O96,R96,U96,X96,AA96,AD96,AG96,AJ96,AM96,AP96)</f>
        <v/>
      </c>
      <c r="AW96" s="80">
        <f>SUM(J96,M96,P96,S96,V96,Y96,AB96,AE96,AH96,AK96,AN96,AQ96)</f>
        <v/>
      </c>
      <c r="AX96" s="232">
        <f>SUM(H96,K96,N96)</f>
        <v/>
      </c>
      <c r="AY96" s="79">
        <f>SUM(I96,L96,O96)</f>
        <v/>
      </c>
      <c r="AZ96" s="80">
        <f>SUM(J96,M96,P96)</f>
        <v/>
      </c>
      <c r="BA96" s="232">
        <f>SUM(Q96,T96,W96)</f>
        <v/>
      </c>
      <c r="BB96" s="79">
        <f>SUM(R96,U96,X96)</f>
        <v/>
      </c>
      <c r="BC96" s="80">
        <f>SUM(S96,V96,Y96)</f>
        <v/>
      </c>
      <c r="BD96" s="232">
        <f>SUM(Z96,AC96,AF96)</f>
        <v/>
      </c>
      <c r="BE96" s="79">
        <f>SUM(AA96,AD96,AG96)</f>
        <v/>
      </c>
      <c r="BF96" s="80">
        <f>SUM(AB96,AE96,AH96)</f>
        <v/>
      </c>
      <c r="BG96" s="232">
        <f>SUM(AI96,AL96,AO96)</f>
        <v/>
      </c>
      <c r="BH96" s="79">
        <f>SUM(AJ96,AM96,AP96)</f>
        <v/>
      </c>
      <c r="BI96" s="80">
        <f>SUM(AK96,AN96,AQ96)</f>
        <v/>
      </c>
      <c r="BK96" s="451">
        <f>SUM(I96,L96,O96,R96,U96,X96,AA96,AD96,AG96,AJ96,AM96,AP96)</f>
        <v/>
      </c>
      <c r="BL96" s="451">
        <f>BK96-AV96</f>
        <v/>
      </c>
      <c r="BM96" s="451">
        <f>SUM(J96,M96,P96,S96,V96)</f>
        <v/>
      </c>
      <c r="BN96" s="451">
        <f>BM96-AT96</f>
        <v/>
      </c>
    </row>
    <row r="97" hidden="1" outlineLevel="1" customFormat="1" s="474">
      <c r="A97" s="22" t="inlineStr">
        <is>
          <t>Inadimplência</t>
        </is>
      </c>
      <c r="B97" s="23" t="n"/>
      <c r="C97" s="24" t="inlineStr">
        <is>
          <t>Contas em Aberto</t>
        </is>
      </c>
      <c r="D97" s="25" t="n"/>
      <c r="E97" s="25" t="n"/>
      <c r="F97" s="55" t="n"/>
      <c r="G97" s="416" t="n"/>
      <c r="H97" s="232" t="n">
        <v>0</v>
      </c>
      <c r="I97" s="27" t="n">
        <v>0</v>
      </c>
      <c r="J97" s="28">
        <f>SUMIFS(Aut_BlueMe_Sem_Pedido!$J:$J,Aut_BlueMe_Sem_Pedido!$Q:$Q,DRE!H$4,Aut_BlueMe_Sem_Pedido!$H:$H,DRE!$A97)+SUMIFS(Aut_Ajustes_Manuais!$G:$G,Aut_Ajustes_Manuais!$I:$I,DRE!H$4,Aut_Ajustes_Manuais!$F:$F,"Inadimplência")</f>
        <v/>
      </c>
      <c r="K97" s="232" t="n">
        <v>0</v>
      </c>
      <c r="L97" s="27" t="n">
        <v>0</v>
      </c>
      <c r="M97" s="28">
        <f>SUMIFS(Aut_BlueMe_Sem_Pedido!$J:$J,Aut_BlueMe_Sem_Pedido!$Q:$Q,DRE!K$4,Aut_BlueMe_Sem_Pedido!$H:$H,DRE!$A97)+SUMIFS(Aut_Ajustes_Manuais!$G:$G,Aut_Ajustes_Manuais!$I:$I,DRE!K$4,Aut_Ajustes_Manuais!$F:$F,"Inadimplência")</f>
        <v/>
      </c>
      <c r="N97" s="232" t="n">
        <v>0</v>
      </c>
      <c r="O97" s="27" t="n">
        <v>0</v>
      </c>
      <c r="P97" s="28">
        <f>SUMIFS(Aut_BlueMe_Sem_Pedido!$J:$J,Aut_BlueMe_Sem_Pedido!$Q:$Q,DRE!N$4,Aut_BlueMe_Sem_Pedido!$H:$H,DRE!$A97)+SUMIFS(Aut_Ajustes_Manuais!$G:$G,Aut_Ajustes_Manuais!$I:$I,DRE!N$4,Aut_Ajustes_Manuais!$F:$F,"Inadimplência")</f>
        <v/>
      </c>
      <c r="Q97" s="232" t="n">
        <v>0</v>
      </c>
      <c r="R97" s="27" t="n">
        <v>0</v>
      </c>
      <c r="S97" s="28">
        <f>SUMIFS(Aut_BlueMe_Sem_Pedido!$J:$J,Aut_BlueMe_Sem_Pedido!$Q:$Q,DRE!Q$4,Aut_BlueMe_Sem_Pedido!$H:$H,DRE!$A97)+SUMIFS(Aut_Ajustes_Manuais!$G:$G,Aut_Ajustes_Manuais!$I:$I,DRE!Q$4,Aut_Ajustes_Manuais!$F:$F,"Inadimplência")</f>
        <v/>
      </c>
      <c r="T97" s="232" t="n">
        <v>0</v>
      </c>
      <c r="U97" s="27" t="n">
        <v>0</v>
      </c>
      <c r="V97" s="28">
        <f>SUMIFS(Aut_BlueMe_Sem_Pedido!$J:$J,Aut_BlueMe_Sem_Pedido!$Q:$Q,DRE!T$4,Aut_BlueMe_Sem_Pedido!$H:$H,DRE!$A97)+SUMIFS(Aut_Ajustes_Manuais!$G:$G,Aut_Ajustes_Manuais!$I:$I,DRE!T$4,Aut_Ajustes_Manuais!$F:$F,"Inadimplência")</f>
        <v/>
      </c>
      <c r="W97" s="232" t="n">
        <v>0</v>
      </c>
      <c r="X97" s="27" t="n">
        <v>0</v>
      </c>
      <c r="Y97" s="28">
        <f>SUMIFS(Aut_BlueMe_Sem_Pedido!$J:$J,Aut_BlueMe_Sem_Pedido!$Q:$Q,DRE!W$4,Aut_BlueMe_Sem_Pedido!$H:$H,DRE!$A97)+SUMIFS(Aut_Ajustes_Manuais!$G:$G,Aut_Ajustes_Manuais!$I:$I,DRE!W$4,Aut_Ajustes_Manuais!$F:$F,"Inadimplência")</f>
        <v/>
      </c>
      <c r="Z97" s="232" t="n">
        <v>0</v>
      </c>
      <c r="AA97" s="27" t="n">
        <v>0</v>
      </c>
      <c r="AB97" s="28">
        <f>SUMIFS(Aut_BlueMe_Sem_Pedido!$J:$J,Aut_BlueMe_Sem_Pedido!$Q:$Q,DRE!Z$4,Aut_BlueMe_Sem_Pedido!$H:$H,DRE!$A97)+SUMIFS(Aut_Ajustes_Manuais!$G:$G,Aut_Ajustes_Manuais!$I:$I,DRE!Z$4,Aut_Ajustes_Manuais!$F:$F,"Inadimplência")</f>
        <v/>
      </c>
      <c r="AC97" s="232" t="n">
        <v>0</v>
      </c>
      <c r="AD97" s="27" t="n">
        <v>0</v>
      </c>
      <c r="AE97" s="28">
        <f>SUMIFS(Aut_BlueMe_Sem_Pedido!$J:$J,Aut_BlueMe_Sem_Pedido!$Q:$Q,DRE!AC$4,Aut_BlueMe_Sem_Pedido!$H:$H,DRE!$A97)+SUMIFS(Aut_Ajustes_Manuais!$G:$G,Aut_Ajustes_Manuais!$I:$I,DRE!AC$4,Aut_Ajustes_Manuais!$F:$F,"Inadimplência")</f>
        <v/>
      </c>
      <c r="AF97" s="232" t="n">
        <v>0</v>
      </c>
      <c r="AG97" s="27" t="n">
        <v>0</v>
      </c>
      <c r="AH97" s="28">
        <f>SUMIFS(Aut_BlueMe_Sem_Pedido!$J:$J,Aut_BlueMe_Sem_Pedido!$Q:$Q,DRE!AF$4,Aut_BlueMe_Sem_Pedido!$H:$H,DRE!$A97)+SUMIFS(Aut_Ajustes_Manuais!$G:$G,Aut_Ajustes_Manuais!$I:$I,DRE!AF$4,Aut_Ajustes_Manuais!$F:$F,"Inadimplência")</f>
        <v/>
      </c>
      <c r="AI97" s="232" t="n">
        <v>0</v>
      </c>
      <c r="AJ97" s="27" t="n">
        <v>0</v>
      </c>
      <c r="AK97" s="28">
        <f>SUMIFS(Aut_BlueMe_Sem_Pedido!$J:$J,Aut_BlueMe_Sem_Pedido!$Q:$Q,DRE!AI$4,Aut_BlueMe_Sem_Pedido!$H:$H,DRE!$A97)+SUMIFS(Aut_Ajustes_Manuais!$G:$G,Aut_Ajustes_Manuais!$I:$I,DRE!AI$4,Aut_Ajustes_Manuais!$F:$F,"Inadimplência")</f>
        <v/>
      </c>
      <c r="AL97" s="232" t="n">
        <v>0</v>
      </c>
      <c r="AM97" s="27" t="n">
        <v>0</v>
      </c>
      <c r="AN97" s="28">
        <f>SUMIFS(Aut_BlueMe_Sem_Pedido!$J:$J,Aut_BlueMe_Sem_Pedido!$Q:$Q,DRE!AL$4,Aut_BlueMe_Sem_Pedido!$H:$H,DRE!$A97)+SUMIFS(Aut_Ajustes_Manuais!$G:$G,Aut_Ajustes_Manuais!$I:$I,DRE!AL$4,Aut_Ajustes_Manuais!$F:$F,"Inadimplência")</f>
        <v/>
      </c>
      <c r="AO97" s="232" t="n">
        <v>0</v>
      </c>
      <c r="AP97" s="27" t="n">
        <v>0</v>
      </c>
      <c r="AQ97" s="28">
        <f>SUMIFS(Aut_BlueMe_Sem_Pedido!$J:$J,Aut_BlueMe_Sem_Pedido!$Q:$Q,DRE!AO$4,Aut_BlueMe_Sem_Pedido!$H:$H,DRE!$A97)+SUMIFS(Aut_Ajustes_Manuais!$G:$G,Aut_Ajustes_Manuais!$I:$I,DRE!AO$4,Aut_Ajustes_Manuais!$F:$F,"Inadimplência")</f>
        <v/>
      </c>
      <c r="AR97" s="232">
        <f>SUMIFS($H97:$AO97,$H$5:$AO$5,"&lt;"&amp;MONTH(TODAY()),$H$6:$AO$6,"REAL 25")</f>
        <v/>
      </c>
      <c r="AS97" s="27">
        <f>SUMIFS($I97:$AP97,$I$5:$AP$5,"&lt;"&amp;MONTH(TODAY()),$I$6:$AP$6,"ORÇADO ")</f>
        <v/>
      </c>
      <c r="AT97" s="28">
        <f>SUMIFS($J97:$AQ97,$J$5:$AQ$5,"&lt;"&amp;MONTH(TODAY()),$J$6:$AQ$6,"REAL 26")</f>
        <v/>
      </c>
      <c r="AU97" s="232">
        <f>SUM(H97,K97,N97,Q97,T97,W97,Z97,AC97,AF97,AI97,AL97,AO97)</f>
        <v/>
      </c>
      <c r="AV97" s="79">
        <f>SUM(I97,L97,O97,R97,U97,X97,AA97,AD97,AG97,AJ97,AM97,AP97)</f>
        <v/>
      </c>
      <c r="AW97" s="80">
        <f>SUM(J97,M97,P97,S97,V97,Y97,AB97,AE97,AH97,AK97,AN97,AQ97)</f>
        <v/>
      </c>
      <c r="AX97" s="232">
        <f>SUM(H97,K97,N97)</f>
        <v/>
      </c>
      <c r="AY97" s="79">
        <f>SUM(I97,L97,O97)</f>
        <v/>
      </c>
      <c r="AZ97" s="80">
        <f>SUM(J97,M97,P97)</f>
        <v/>
      </c>
      <c r="BA97" s="232">
        <f>SUM(Q97,T97,W97)</f>
        <v/>
      </c>
      <c r="BB97" s="79">
        <f>SUM(R97,U97,X97)</f>
        <v/>
      </c>
      <c r="BC97" s="80">
        <f>SUM(S97,V97,Y97)</f>
        <v/>
      </c>
      <c r="BD97" s="232">
        <f>SUM(Z97,AC97,AF97)</f>
        <v/>
      </c>
      <c r="BE97" s="79">
        <f>SUM(AA97,AD97,AG97)</f>
        <v/>
      </c>
      <c r="BF97" s="80">
        <f>SUM(AB97,AE97,AH97)</f>
        <v/>
      </c>
      <c r="BG97" s="232">
        <f>SUM(AI97,AL97,AO97)</f>
        <v/>
      </c>
      <c r="BH97" s="79">
        <f>SUM(AJ97,AM97,AP97)</f>
        <v/>
      </c>
      <c r="BI97" s="80">
        <f>SUM(AK97,AN97,AQ97)</f>
        <v/>
      </c>
      <c r="BK97" s="451">
        <f>SUM(I97,L97,O97,R97,U97,X97,AA97,AD97,AG97,AJ97,AM97,AP97)</f>
        <v/>
      </c>
      <c r="BL97" s="451">
        <f>BK97-AV97</f>
        <v/>
      </c>
      <c r="BM97" s="451">
        <f>SUM(J97,M97,P97,S97,V97)</f>
        <v/>
      </c>
      <c r="BN97" s="451">
        <f>BM97-AT97</f>
        <v/>
      </c>
    </row>
    <row r="98" hidden="1" outlineLevel="1" customFormat="1" s="474">
      <c r="A98" s="22" t="inlineStr">
        <is>
          <t>Outros D</t>
        </is>
      </c>
      <c r="B98" s="23" t="n"/>
      <c r="C98" s="24" t="inlineStr">
        <is>
          <t>Outras Deduções</t>
        </is>
      </c>
      <c r="D98" s="84" t="inlineStr">
        <is>
          <t>Devolução de Cliente</t>
        </is>
      </c>
      <c r="E98" s="85" t="n"/>
      <c r="F98" s="55" t="n"/>
      <c r="G98" s="416" t="n"/>
      <c r="H98" s="232" t="n">
        <v>0</v>
      </c>
      <c r="I98" s="27" t="n">
        <v>0</v>
      </c>
      <c r="J98" s="28">
        <f>SUMIFS(Aut_BlueMe_Sem_Pedido!$J:$J,Aut_BlueMe_Sem_Pedido!$Q:$Q,DRE!H$4,Aut_BlueMe_Sem_Pedido!$H:$H,DRE!$A98)+SUMIFS(Aut_Ajustes_Manuais!$G:$G,Aut_Ajustes_Manuais!$I:$I,DRE!H$4,Aut_Ajustes_Manuais!$F:$F,"Outros D")</f>
        <v/>
      </c>
      <c r="K98" s="232" t="n">
        <v>0</v>
      </c>
      <c r="L98" s="27" t="n">
        <v>0</v>
      </c>
      <c r="M98" s="28">
        <f>SUMIFS(Aut_BlueMe_Sem_Pedido!$J:$J,Aut_BlueMe_Sem_Pedido!$Q:$Q,DRE!K$4,Aut_BlueMe_Sem_Pedido!$H:$H,DRE!$A98)+SUMIFS(Aut_Ajustes_Manuais!$G:$G,Aut_Ajustes_Manuais!$I:$I,DRE!K$4,Aut_Ajustes_Manuais!$F:$F,"Outros D")</f>
        <v/>
      </c>
      <c r="N98" s="232" t="n">
        <v>-377.42</v>
      </c>
      <c r="O98" s="27" t="n">
        <v>0</v>
      </c>
      <c r="P98" s="28">
        <f>SUMIFS(Aut_BlueMe_Sem_Pedido!$J:$J,Aut_BlueMe_Sem_Pedido!$Q:$Q,DRE!N$4,Aut_BlueMe_Sem_Pedido!$H:$H,DRE!$A98)+SUMIFS(Aut_Ajustes_Manuais!$G:$G,Aut_Ajustes_Manuais!$I:$I,DRE!N$4,Aut_Ajustes_Manuais!$F:$F,"Outros D")</f>
        <v/>
      </c>
      <c r="Q98" s="232" t="n">
        <v>0</v>
      </c>
      <c r="R98" s="27" t="n">
        <v>0</v>
      </c>
      <c r="S98" s="28">
        <f>SUMIFS(Aut_BlueMe_Sem_Pedido!$J:$J,Aut_BlueMe_Sem_Pedido!$Q:$Q,DRE!Q$4,Aut_BlueMe_Sem_Pedido!$H:$H,DRE!$A98)+SUMIFS(Aut_Ajustes_Manuais!$G:$G,Aut_Ajustes_Manuais!$I:$I,DRE!Q$4,Aut_Ajustes_Manuais!$F:$F,"Outros D")</f>
        <v/>
      </c>
      <c r="T98" s="232" t="n">
        <v>0</v>
      </c>
      <c r="U98" s="27" t="n">
        <v>0</v>
      </c>
      <c r="V98" s="28">
        <f>SUMIFS(Aut_BlueMe_Sem_Pedido!$J:$J,Aut_BlueMe_Sem_Pedido!$Q:$Q,DRE!T$4,Aut_BlueMe_Sem_Pedido!$H:$H,DRE!$A98)+SUMIFS(Aut_Ajustes_Manuais!$G:$G,Aut_Ajustes_Manuais!$I:$I,DRE!T$4,Aut_Ajustes_Manuais!$F:$F,"Outros D")</f>
        <v/>
      </c>
      <c r="W98" s="232" t="n">
        <v>0</v>
      </c>
      <c r="X98" s="27" t="n">
        <v>0</v>
      </c>
      <c r="Y98" s="28">
        <f>SUMIFS(Aut_BlueMe_Sem_Pedido!$J:$J,Aut_BlueMe_Sem_Pedido!$Q:$Q,DRE!W$4,Aut_BlueMe_Sem_Pedido!$H:$H,DRE!$A98)+SUMIFS(Aut_Ajustes_Manuais!$G:$G,Aut_Ajustes_Manuais!$I:$I,DRE!W$4,Aut_Ajustes_Manuais!$F:$F,"Outros D")</f>
        <v/>
      </c>
      <c r="Z98" s="232" t="n">
        <v>0</v>
      </c>
      <c r="AA98" s="27" t="n">
        <v>0</v>
      </c>
      <c r="AB98" s="28">
        <f>SUMIFS(Aut_BlueMe_Sem_Pedido!$J:$J,Aut_BlueMe_Sem_Pedido!$Q:$Q,DRE!Z$4,Aut_BlueMe_Sem_Pedido!$H:$H,DRE!$A98)+SUMIFS(Aut_Ajustes_Manuais!$G:$G,Aut_Ajustes_Manuais!$I:$I,DRE!Z$4,Aut_Ajustes_Manuais!$F:$F,"Outros D")</f>
        <v/>
      </c>
      <c r="AC98" s="232" t="n">
        <v>0</v>
      </c>
      <c r="AD98" s="27" t="n">
        <v>0</v>
      </c>
      <c r="AE98" s="28">
        <f>SUMIFS(Aut_BlueMe_Sem_Pedido!$J:$J,Aut_BlueMe_Sem_Pedido!$Q:$Q,DRE!AC$4,Aut_BlueMe_Sem_Pedido!$H:$H,DRE!$A98)+SUMIFS(Aut_Ajustes_Manuais!$G:$G,Aut_Ajustes_Manuais!$I:$I,DRE!AC$4,Aut_Ajustes_Manuais!$F:$F,"Outros D")</f>
        <v/>
      </c>
      <c r="AF98" s="232" t="n">
        <v>0</v>
      </c>
      <c r="AG98" s="27" t="n">
        <v>0</v>
      </c>
      <c r="AH98" s="28">
        <f>SUMIFS(Aut_BlueMe_Sem_Pedido!$J:$J,Aut_BlueMe_Sem_Pedido!$Q:$Q,DRE!AF$4,Aut_BlueMe_Sem_Pedido!$H:$H,DRE!$A98)+SUMIFS(Aut_Ajustes_Manuais!$G:$G,Aut_Ajustes_Manuais!$I:$I,DRE!AF$4,Aut_Ajustes_Manuais!$F:$F,"Outros D")</f>
        <v/>
      </c>
      <c r="AI98" s="232" t="n">
        <v>-930</v>
      </c>
      <c r="AJ98" s="27" t="n">
        <v>0</v>
      </c>
      <c r="AK98" s="28">
        <f>SUMIFS(Aut_BlueMe_Sem_Pedido!$J:$J,Aut_BlueMe_Sem_Pedido!$Q:$Q,DRE!AI$4,Aut_BlueMe_Sem_Pedido!$H:$H,DRE!$A98)+SUMIFS(Aut_Ajustes_Manuais!$G:$G,Aut_Ajustes_Manuais!$I:$I,DRE!AI$4,Aut_Ajustes_Manuais!$F:$F,"Outros D")</f>
        <v/>
      </c>
      <c r="AL98" s="232" t="n">
        <v>0</v>
      </c>
      <c r="AM98" s="27" t="n">
        <v>0</v>
      </c>
      <c r="AN98" s="28">
        <f>SUMIFS(Aut_BlueMe_Sem_Pedido!$J:$J,Aut_BlueMe_Sem_Pedido!$Q:$Q,DRE!AL$4,Aut_BlueMe_Sem_Pedido!$H:$H,DRE!$A98)+SUMIFS(Aut_Ajustes_Manuais!$G:$G,Aut_Ajustes_Manuais!$I:$I,DRE!AL$4,Aut_Ajustes_Manuais!$F:$F,"Outros D")</f>
        <v/>
      </c>
      <c r="AO98" s="232" t="n">
        <v>0</v>
      </c>
      <c r="AP98" s="27" t="n">
        <v>0</v>
      </c>
      <c r="AQ98" s="28">
        <f>SUMIFS(Aut_BlueMe_Sem_Pedido!$J:$J,Aut_BlueMe_Sem_Pedido!$Q:$Q,DRE!AO$4,Aut_BlueMe_Sem_Pedido!$H:$H,DRE!$A98)+SUMIFS(Aut_Ajustes_Manuais!$G:$G,Aut_Ajustes_Manuais!$I:$I,DRE!AO$4,Aut_Ajustes_Manuais!$F:$F,"Outros D")</f>
        <v/>
      </c>
      <c r="AR98" s="232">
        <f>SUMIFS($H98:$AO98,$H$5:$AO$5,"&lt;"&amp;MONTH(TODAY()),$H$6:$AO$6,"REAL 25")</f>
        <v/>
      </c>
      <c r="AS98" s="27">
        <f>SUMIFS($I98:$AP98,$I$5:$AP$5,"&lt;"&amp;MONTH(TODAY()),$I$6:$AP$6,"ORÇADO ")</f>
        <v/>
      </c>
      <c r="AT98" s="28">
        <f>SUMIFS($J98:$AQ98,$J$5:$AQ$5,"&lt;"&amp;MONTH(TODAY()),$J$6:$AQ$6,"REAL 26")</f>
        <v/>
      </c>
      <c r="AU98" s="232">
        <f>SUM(H98,K98,N98,Q98,T98,W98,Z98,AC98,AF98,AI98,AL98,AO98)</f>
        <v/>
      </c>
      <c r="AV98" s="79">
        <f>SUM(I98,L98,O98,R98,U98,X98,AA98,AD98,AG98,AJ98,AM98,AP98)</f>
        <v/>
      </c>
      <c r="AW98" s="80">
        <f>SUM(J98,M98,P98,S98,V98,Y98,AB98,AE98,AH98,AK98,AN98,AQ98)</f>
        <v/>
      </c>
      <c r="AX98" s="232">
        <f>SUM(H98,K98,N98)</f>
        <v/>
      </c>
      <c r="AY98" s="79">
        <f>SUM(I98,L98,O98)</f>
        <v/>
      </c>
      <c r="AZ98" s="80">
        <f>SUM(J98,M98,P98)</f>
        <v/>
      </c>
      <c r="BA98" s="232">
        <f>SUM(Q98,T98,W98)</f>
        <v/>
      </c>
      <c r="BB98" s="79">
        <f>SUM(R98,U98,X98)</f>
        <v/>
      </c>
      <c r="BC98" s="80">
        <f>SUM(S98,V98,Y98)</f>
        <v/>
      </c>
      <c r="BD98" s="232">
        <f>SUM(Z98,AC98,AF98)</f>
        <v/>
      </c>
      <c r="BE98" s="79">
        <f>SUM(AA98,AD98,AG98)</f>
        <v/>
      </c>
      <c r="BF98" s="80">
        <f>SUM(AB98,AE98,AH98)</f>
        <v/>
      </c>
      <c r="BG98" s="232">
        <f>SUM(AI98,AL98,AO98)</f>
        <v/>
      </c>
      <c r="BH98" s="79">
        <f>SUM(AJ98,AM98,AP98)</f>
        <v/>
      </c>
      <c r="BI98" s="80">
        <f>SUM(AK98,AN98,AQ98)</f>
        <v/>
      </c>
      <c r="BK98" s="451">
        <f>SUM(I98,L98,O98,R98,U98,X98,AA98,AD98,AG98,AJ98,AM98,AP98)</f>
        <v/>
      </c>
      <c r="BL98" s="451">
        <f>BK98-AV98</f>
        <v/>
      </c>
      <c r="BM98" s="451">
        <f>SUM(J98,M98,P98,S98,V98)</f>
        <v/>
      </c>
      <c r="BN98" s="451">
        <f>BM98-AT98</f>
        <v/>
      </c>
    </row>
    <row r="99" collapsed="1">
      <c r="A99" s="70" t="inlineStr">
        <is>
          <t>% sobre Receita Bruta</t>
        </is>
      </c>
      <c r="C99" s="24" t="n"/>
      <c r="D99" s="84" t="n"/>
      <c r="E99" s="25" t="n"/>
      <c r="F99" s="40" t="n"/>
      <c r="G99" s="473" t="n"/>
      <c r="H99" s="236" t="n">
        <v>-0.008668156235346017</v>
      </c>
      <c r="I99" s="49" t="n">
        <v>-0.015725</v>
      </c>
      <c r="J99" s="50">
        <f>IFERROR(J94/J8,0)+SUMIFS(Aut_Ajustes_Manuais!$G:$G,Aut_Ajustes_Manuais!$I:$I,DRE!H$4,Aut_Ajustes_Manuais!$F:$F,"% sobre Receita Bruta")</f>
        <v/>
      </c>
      <c r="K99" s="236" t="n">
        <v>-0.008321359488455674</v>
      </c>
      <c r="L99" s="49" t="n">
        <v>-0.015725</v>
      </c>
      <c r="M99" s="50">
        <f>IFERROR(M94/M8,0)+SUMIFS(Aut_Ajustes_Manuais!$G:$G,Aut_Ajustes_Manuais!$I:$I,DRE!K$4,Aut_Ajustes_Manuais!$F:$F,"% sobre Receita Bruta")</f>
        <v/>
      </c>
      <c r="N99" s="236" t="n">
        <v>-0.01010835221136326</v>
      </c>
      <c r="O99" s="49" t="n">
        <v>-0.015725</v>
      </c>
      <c r="P99" s="50">
        <f>IFERROR(P94/P8,0)+SUMIFS(Aut_Ajustes_Manuais!$G:$G,Aut_Ajustes_Manuais!$I:$I,DRE!N$4,Aut_Ajustes_Manuais!$F:$F,"% sobre Receita Bruta")</f>
        <v/>
      </c>
      <c r="Q99" s="236" t="n">
        <v>-0.007683642409803213</v>
      </c>
      <c r="R99" s="49" t="n">
        <v>-0.015725</v>
      </c>
      <c r="S99" s="50">
        <f>IFERROR(S94/S8,0)+SUMIFS(Aut_Ajustes_Manuais!$G:$G,Aut_Ajustes_Manuais!$I:$I,DRE!Q$4,Aut_Ajustes_Manuais!$F:$F,"% sobre Receita Bruta")</f>
        <v/>
      </c>
      <c r="T99" s="236" t="n">
        <v>-0.008673796709262141</v>
      </c>
      <c r="U99" s="49" t="n">
        <v>-0.015725</v>
      </c>
      <c r="V99" s="50">
        <f>IFERROR(V94/V8,0)+SUMIFS(Aut_Ajustes_Manuais!$G:$G,Aut_Ajustes_Manuais!$I:$I,DRE!T$4,Aut_Ajustes_Manuais!$F:$F,"% sobre Receita Bruta")</f>
        <v/>
      </c>
      <c r="W99" s="236" t="n">
        <v>-0.008250161009826975</v>
      </c>
      <c r="X99" s="49" t="n">
        <v>-0.015725</v>
      </c>
      <c r="Y99" s="50">
        <f>IFERROR(Y94/Y8,0)+SUMIFS(Aut_Ajustes_Manuais!$G:$G,Aut_Ajustes_Manuais!$I:$I,DRE!W$4,Aut_Ajustes_Manuais!$F:$F,"% sobre Receita Bruta")</f>
        <v/>
      </c>
      <c r="Z99" s="236" t="n">
        <v>-0.008427522972586629</v>
      </c>
      <c r="AA99" s="49" t="n">
        <v>-0.015725</v>
      </c>
      <c r="AB99" s="50">
        <f>IFERROR(AB94/AB8,0)+SUMIFS(Aut_Ajustes_Manuais!$G:$G,Aut_Ajustes_Manuais!$I:$I,DRE!Z$4,Aut_Ajustes_Manuais!$F:$F,"% sobre Receita Bruta")</f>
        <v/>
      </c>
      <c r="AC99" s="236" t="n">
        <v>-0.007349465494328788</v>
      </c>
      <c r="AD99" s="49" t="n">
        <v>-0.015725</v>
      </c>
      <c r="AE99" s="50">
        <f>IFERROR(AE94/AE8,0)+SUMIFS(Aut_Ajustes_Manuais!$G:$G,Aut_Ajustes_Manuais!$I:$I,DRE!AC$4,Aut_Ajustes_Manuais!$F:$F,"% sobre Receita Bruta")</f>
        <v/>
      </c>
      <c r="AF99" s="236" t="n">
        <v>-0.006088272794282361</v>
      </c>
      <c r="AG99" s="49" t="n">
        <v>-0.015725</v>
      </c>
      <c r="AH99" s="50">
        <f>IFERROR(AH94/AH8,0)+SUMIFS(Aut_Ajustes_Manuais!$G:$G,Aut_Ajustes_Manuais!$I:$I,DRE!AF$4,Aut_Ajustes_Manuais!$F:$F,"% sobre Receita Bruta")</f>
        <v/>
      </c>
      <c r="AI99" s="236" t="n">
        <v>-0.009620331545455548</v>
      </c>
      <c r="AJ99" s="49" t="n">
        <v>-0.015725</v>
      </c>
      <c r="AK99" s="50">
        <f>IFERROR(AK94/AK8,0)+SUMIFS(Aut_Ajustes_Manuais!$G:$G,Aut_Ajustes_Manuais!$I:$I,DRE!AI$4,Aut_Ajustes_Manuais!$F:$F,"% sobre Receita Bruta")</f>
        <v/>
      </c>
      <c r="AL99" s="236" t="n">
        <v>-0.006840619709175058</v>
      </c>
      <c r="AM99" s="49" t="n">
        <v>-0.015725</v>
      </c>
      <c r="AN99" s="50">
        <f>IFERROR(AN94/AN8,0)+SUMIFS(Aut_Ajustes_Manuais!$G:$G,Aut_Ajustes_Manuais!$I:$I,DRE!AL$4,Aut_Ajustes_Manuais!$F:$F,"% sobre Receita Bruta")</f>
        <v/>
      </c>
      <c r="AO99" s="236" t="n">
        <v>-0.003669392595319427</v>
      </c>
      <c r="AP99" s="49" t="n">
        <v>-0.015725</v>
      </c>
      <c r="AQ99" s="50">
        <f>IFERROR(AQ94/AQ8,0)+SUMIFS(Aut_Ajustes_Manuais!$G:$G,Aut_Ajustes_Manuais!$I:$I,DRE!AO$4,Aut_Ajustes_Manuais!$F:$F,"% sobre Receita Bruta")</f>
        <v/>
      </c>
      <c r="AR99" s="236">
        <f>IFERROR(AR94/AR8,0)</f>
        <v/>
      </c>
      <c r="AS99" s="49">
        <f>IFERROR(AS94/AS8,0)</f>
        <v/>
      </c>
      <c r="AT99" s="50">
        <f>IFERROR(AT94/AT8,0)</f>
        <v/>
      </c>
      <c r="AU99" s="236">
        <f>IFERROR(AU94/AU8,0)</f>
        <v/>
      </c>
      <c r="AV99" s="49">
        <f>IFERROR(AV94/AV8,0)</f>
        <v/>
      </c>
      <c r="AW99" s="50">
        <f>IFERROR(AW94/AW8,0)</f>
        <v/>
      </c>
      <c r="AX99" s="236">
        <f>IFERROR(AX94/AX8,0)</f>
        <v/>
      </c>
      <c r="AY99" s="49">
        <f>IFERROR(AY94/AY8,0)</f>
        <v/>
      </c>
      <c r="AZ99" s="50">
        <f>IFERROR(AZ94/AZ8,0)</f>
        <v/>
      </c>
      <c r="BA99" s="236">
        <f>IFERROR(BA94/BA8,0)</f>
        <v/>
      </c>
      <c r="BB99" s="49">
        <f>IFERROR(BB94/BB8,0)</f>
        <v/>
      </c>
      <c r="BC99" s="50">
        <f>IFERROR(BC94/BC8,0)</f>
        <v/>
      </c>
      <c r="BD99" s="236">
        <f>IFERROR(BD94/BD8,0)</f>
        <v/>
      </c>
      <c r="BE99" s="49">
        <f>IFERROR(BE94/BE8,0)</f>
        <v/>
      </c>
      <c r="BF99" s="50">
        <f>IFERROR(BF94/BF8,0)</f>
        <v/>
      </c>
      <c r="BG99" s="236">
        <f>IFERROR(BG94/BG8,0)</f>
        <v/>
      </c>
      <c r="BH99" s="49">
        <f>IFERROR(BH94/BH8,0)</f>
        <v/>
      </c>
      <c r="BI99" s="50">
        <f>IFERROR(BI94/BI8,0)</f>
        <v/>
      </c>
      <c r="BK99" s="451">
        <f>SUM(I99,L99,O99,R99,U99,X99,AA99,AD99,AG99,AJ99,AM99,AP99)</f>
        <v/>
      </c>
      <c r="BL99" s="451">
        <f>BK99-AV99</f>
        <v/>
      </c>
      <c r="BM99" s="451">
        <f>SUM(J99,M99,P99,S99,V99)</f>
        <v/>
      </c>
      <c r="BN99" s="451">
        <f>BM99-AT99</f>
        <v/>
      </c>
    </row>
    <row r="100">
      <c r="A100" s="18" t="n"/>
      <c r="E100" s="16" t="n"/>
      <c r="F100" s="464" t="n"/>
      <c r="H100" s="238" t="n"/>
      <c r="I100" s="464" t="n"/>
      <c r="J100" s="56" t="n"/>
      <c r="K100" s="238" t="n"/>
      <c r="L100" s="464" t="n"/>
      <c r="M100" s="56" t="n"/>
      <c r="N100" s="238" t="n"/>
      <c r="O100" s="464" t="n"/>
      <c r="P100" s="56" t="n"/>
      <c r="Q100" s="238" t="n"/>
      <c r="R100" s="464" t="n"/>
      <c r="S100" s="56" t="n"/>
      <c r="T100" s="238" t="n"/>
      <c r="U100" s="464" t="n"/>
      <c r="V100" s="56" t="n"/>
      <c r="W100" s="238" t="n"/>
      <c r="X100" s="464" t="n"/>
      <c r="Y100" s="56" t="n"/>
      <c r="Z100" s="238" t="n"/>
      <c r="AA100" s="464" t="n"/>
      <c r="AB100" s="56" t="n"/>
      <c r="AC100" s="238" t="n"/>
      <c r="AD100" s="464" t="n"/>
      <c r="AE100" s="56" t="n"/>
      <c r="AF100" s="238" t="n"/>
      <c r="AG100" s="464" t="n"/>
      <c r="AH100" s="56" t="n"/>
      <c r="AI100" s="238" t="n"/>
      <c r="AJ100" s="464" t="n"/>
      <c r="AK100" s="56" t="n"/>
      <c r="AL100" s="238" t="n"/>
      <c r="AM100" s="464" t="n"/>
      <c r="AN100" s="56" t="n"/>
      <c r="AO100" s="238" t="n"/>
      <c r="AP100" s="464" t="n"/>
      <c r="AQ100" s="56" t="n"/>
      <c r="AR100" s="238" t="n"/>
      <c r="AS100" s="464" t="n"/>
      <c r="AT100" s="56" t="n"/>
      <c r="AU100" s="238" t="n"/>
      <c r="AV100" s="464" t="n"/>
      <c r="AW100" s="56" t="n"/>
      <c r="AX100" s="238" t="n"/>
      <c r="AY100" s="464" t="n"/>
      <c r="AZ100" s="56" t="n"/>
      <c r="BA100" s="238" t="n"/>
      <c r="BB100" s="464" t="n"/>
      <c r="BC100" s="56" t="n"/>
      <c r="BD100" s="238" t="n"/>
      <c r="BE100" s="464" t="n"/>
      <c r="BF100" s="56" t="n"/>
      <c r="BG100" s="238" t="n"/>
      <c r="BH100" s="464" t="n"/>
      <c r="BI100" s="56" t="n"/>
      <c r="BK100" s="451">
        <f>SUM(I100,L100,O100,R100,U100,X100,AA100,AD100,AG100,AJ100,AM100,AP100)</f>
        <v/>
      </c>
      <c r="BL100" s="451">
        <f>BK100-AV100</f>
        <v/>
      </c>
      <c r="BM100" s="451">
        <f>SUM(J100,M100,P100,S100,V100)</f>
        <v/>
      </c>
      <c r="BN100" s="451">
        <f>BM100-AT100</f>
        <v/>
      </c>
    </row>
    <row r="101">
      <c r="A101" s="18" t="n"/>
      <c r="E101" s="16" t="n"/>
      <c r="F101" s="464" t="n"/>
      <c r="H101" s="238" t="n"/>
      <c r="I101" s="464" t="n"/>
      <c r="J101" s="56" t="n"/>
      <c r="K101" s="238" t="n"/>
      <c r="L101" s="464" t="n"/>
      <c r="M101" s="56" t="n"/>
      <c r="N101" s="238" t="n"/>
      <c r="O101" s="464" t="n"/>
      <c r="P101" s="56" t="n"/>
      <c r="Q101" s="238" t="n"/>
      <c r="R101" s="464" t="n"/>
      <c r="S101" s="56" t="n"/>
      <c r="T101" s="238" t="n"/>
      <c r="U101" s="464" t="n"/>
      <c r="V101" s="56" t="n"/>
      <c r="W101" s="238" t="n"/>
      <c r="X101" s="464" t="n"/>
      <c r="Y101" s="56" t="n"/>
      <c r="Z101" s="238" t="n"/>
      <c r="AA101" s="464" t="n"/>
      <c r="AB101" s="56" t="n"/>
      <c r="AC101" s="238" t="n"/>
      <c r="AD101" s="464" t="n"/>
      <c r="AE101" s="56" t="n"/>
      <c r="AF101" s="238" t="n"/>
      <c r="AG101" s="464" t="n"/>
      <c r="AH101" s="56" t="n"/>
      <c r="AI101" s="238" t="n"/>
      <c r="AJ101" s="464" t="n"/>
      <c r="AK101" s="56" t="n"/>
      <c r="AL101" s="238" t="n"/>
      <c r="AM101" s="464" t="n"/>
      <c r="AN101" s="56" t="n"/>
      <c r="AO101" s="238" t="n"/>
      <c r="AP101" s="464" t="n"/>
      <c r="AQ101" s="56" t="n"/>
      <c r="AR101" s="238" t="n"/>
      <c r="AS101" s="464" t="n"/>
      <c r="AT101" s="56" t="n"/>
      <c r="AU101" s="238" t="n"/>
      <c r="AV101" s="464" t="n"/>
      <c r="AW101" s="56" t="n"/>
      <c r="AX101" s="238" t="n"/>
      <c r="AY101" s="464" t="n"/>
      <c r="AZ101" s="56" t="n"/>
      <c r="BA101" s="238" t="n"/>
      <c r="BB101" s="464" t="n"/>
      <c r="BC101" s="56" t="n"/>
      <c r="BD101" s="238" t="n"/>
      <c r="BE101" s="464" t="n"/>
      <c r="BF101" s="56" t="n"/>
      <c r="BG101" s="238" t="n"/>
      <c r="BH101" s="464" t="n"/>
      <c r="BI101" s="56" t="n"/>
      <c r="BK101" s="451">
        <f>SUM(I101,L101,O101,R101,U101,X101,AA101,AD101,AG101,AJ101,AM101,AP101)</f>
        <v/>
      </c>
      <c r="BL101" s="451">
        <f>BK101-AV101</f>
        <v/>
      </c>
      <c r="BM101" s="451">
        <f>SUM(J101,M101,P101,S101,V101)</f>
        <v/>
      </c>
      <c r="BN101" s="451">
        <f>BM101-AT101</f>
        <v/>
      </c>
    </row>
    <row r="102">
      <c r="A102" s="57" t="inlineStr">
        <is>
          <t>MARGEM BRUTA DE CONTRIBUIÇÃO</t>
        </is>
      </c>
      <c r="B102" s="58" t="n"/>
      <c r="C102" s="59" t="n"/>
      <c r="D102" s="60" t="n"/>
      <c r="E102" s="61" t="n"/>
      <c r="F102" s="62" t="n"/>
      <c r="G102" s="417" t="n"/>
      <c r="H102" s="239" t="n">
        <v>183518.97784713</v>
      </c>
      <c r="I102" s="63" t="n">
        <v>78688.37896859863</v>
      </c>
      <c r="J102" s="64">
        <f>SUM(J94,J88,J56,J42,J34,J32)+SUMIFS(Aut_Ajustes_Manuais!$G:$G,Aut_Ajustes_Manuais!$I:$I,DRE!H$4,Aut_Ajustes_Manuais!$F:$F,"MARGEM BRUTA DE CONTRIBUIÇÃO")</f>
        <v/>
      </c>
      <c r="K102" s="239" t="n">
        <v>148941.698516997</v>
      </c>
      <c r="L102" s="63" t="n">
        <v>218649.4047952381</v>
      </c>
      <c r="M102" s="64">
        <f>SUM(M94,M88,M56,M42,M34,M32)+SUMIFS(Aut_Ajustes_Manuais!$G:$G,Aut_Ajustes_Manuais!$I:$I,DRE!K$4,Aut_Ajustes_Manuais!$F:$F,"MARGEM BRUTA DE CONTRIBUIÇÃO")</f>
        <v/>
      </c>
      <c r="N102" s="239" t="n">
        <v>130585.1207240156</v>
      </c>
      <c r="O102" s="63" t="n">
        <v>229969.1948096468</v>
      </c>
      <c r="P102" s="64">
        <f>SUM(P94,P88,P56,P42,P34,P32)+SUMIFS(Aut_Ajustes_Manuais!$G:$G,Aut_Ajustes_Manuais!$I:$I,DRE!N$4,Aut_Ajustes_Manuais!$F:$F,"MARGEM BRUTA DE CONTRIBUIÇÃO")</f>
        <v/>
      </c>
      <c r="Q102" s="239" t="n">
        <v>305943.557597883</v>
      </c>
      <c r="R102" s="63" t="n">
        <v>273842.093883563</v>
      </c>
      <c r="S102" s="64">
        <f>SUM(S94,S88,S56,S42,S34,S32)+SUMIFS(Aut_Ajustes_Manuais!$G:$G,Aut_Ajustes_Manuais!$I:$I,DRE!Q$4,Aut_Ajustes_Manuais!$F:$F,"MARGEM BRUTA DE CONTRIBUIÇÃO")</f>
        <v/>
      </c>
      <c r="T102" s="239" t="n">
        <v>243880.1509667138</v>
      </c>
      <c r="U102" s="63" t="n">
        <v>316215.1264388929</v>
      </c>
      <c r="V102" s="64">
        <f>SUM(V94,V88,V56,V42,V34,V32)+SUMIFS(Aut_Ajustes_Manuais!$G:$G,Aut_Ajustes_Manuais!$I:$I,DRE!T$4,Aut_Ajustes_Manuais!$F:$F,"MARGEM BRUTA DE CONTRIBUIÇÃO")</f>
        <v/>
      </c>
      <c r="W102" s="239" t="n">
        <v>266147.6961681676</v>
      </c>
      <c r="X102" s="63" t="n">
        <v>277072.0485682355</v>
      </c>
      <c r="Y102" s="64">
        <f>SUM(Y94,Y88,Y56,Y42,Y34,Y32)+SUMIFS(Aut_Ajustes_Manuais!$G:$G,Aut_Ajustes_Manuais!$I:$I,DRE!W$4,Aut_Ajustes_Manuais!$F:$F,"MARGEM BRUTA DE CONTRIBUIÇÃO")</f>
        <v/>
      </c>
      <c r="Z102" s="239" t="n">
        <v>208480.7329531341</v>
      </c>
      <c r="AA102" s="63" t="n">
        <v>295886.4929563119</v>
      </c>
      <c r="AB102" s="64">
        <f>SUM(AB94,AB88,AB56,AB42,AB34,AB32)+SUMIFS(Aut_Ajustes_Manuais!$G:$G,Aut_Ajustes_Manuais!$I:$I,DRE!Z$4,Aut_Ajustes_Manuais!$F:$F,"MARGEM BRUTA DE CONTRIBUIÇÃO")</f>
        <v/>
      </c>
      <c r="AC102" s="239" t="n">
        <v>275779.1230823018</v>
      </c>
      <c r="AD102" s="63" t="n">
        <v>317066.1965023583</v>
      </c>
      <c r="AE102" s="64">
        <f>SUM(AE94,AE88,AE56,AE42,AE34,AE32)+SUMIFS(Aut_Ajustes_Manuais!$G:$G,Aut_Ajustes_Manuais!$I:$I,DRE!AC$4,Aut_Ajustes_Manuais!$F:$F,"MARGEM BRUTA DE CONTRIBUIÇÃO")</f>
        <v/>
      </c>
      <c r="AF102" s="239" t="n">
        <v>356711.0551509478</v>
      </c>
      <c r="AG102" s="63" t="n">
        <v>366232.7032210685</v>
      </c>
      <c r="AH102" s="64">
        <f>SUM(AH94,AH88,AH56,AH42,AH34,AH32)+SUMIFS(Aut_Ajustes_Manuais!$G:$G,Aut_Ajustes_Manuais!$I:$I,DRE!AF$4,Aut_Ajustes_Manuais!$F:$F,"MARGEM BRUTA DE CONTRIBUIÇÃO")</f>
        <v/>
      </c>
      <c r="AI102" s="239" t="n">
        <v>307673.1715696461</v>
      </c>
      <c r="AJ102" s="63" t="n">
        <v>304166.6683329092</v>
      </c>
      <c r="AK102" s="64">
        <f>SUM(AK94,AK88,AK56,AK42,AK34,AK32)+SUMIFS(Aut_Ajustes_Manuais!$G:$G,Aut_Ajustes_Manuais!$I:$I,DRE!AI$4,Aut_Ajustes_Manuais!$F:$F,"MARGEM BRUTA DE CONTRIBUIÇÃO")</f>
        <v/>
      </c>
      <c r="AL102" s="239" t="n">
        <v>271949.9570858291</v>
      </c>
      <c r="AM102" s="63" t="n">
        <v>313095.9794550355</v>
      </c>
      <c r="AN102" s="64">
        <f>SUM(AN94,AN88,AN56,AN42,AN34,AN32)+SUMIFS(Aut_Ajustes_Manuais!$G:$G,Aut_Ajustes_Manuais!$I:$I,DRE!AL$4,Aut_Ajustes_Manuais!$F:$F,"MARGEM BRUTA DE CONTRIBUIÇÃO")</f>
        <v/>
      </c>
      <c r="AO102" s="239" t="n">
        <v>441303.8340297021</v>
      </c>
      <c r="AP102" s="63" t="n">
        <v>253647.9963052843</v>
      </c>
      <c r="AQ102" s="64">
        <f>SUM(AQ94,AQ88,AQ56,AQ42,AQ34,AQ32)+SUMIFS(Aut_Ajustes_Manuais!$G:$G,Aut_Ajustes_Manuais!$I:$I,DRE!AO$4,Aut_Ajustes_Manuais!$F:$F,"MARGEM BRUTA DE CONTRIBUIÇÃO")</f>
        <v/>
      </c>
      <c r="AR102" s="239">
        <f>SUM(AR94,AR88,AR56,AR42,AR34,AR32)</f>
        <v/>
      </c>
      <c r="AS102" s="63">
        <f>SUM(AS94,AS88,AS56,AS42,AS34,AS32)</f>
        <v/>
      </c>
      <c r="AT102" s="64">
        <f>SUM(AT94,AT88,AT56,AT42,AT34,AT32)</f>
        <v/>
      </c>
      <c r="AU102" s="239">
        <f>SUM(AU94,AU88,AU56,AU42,AU34,AU32)</f>
        <v/>
      </c>
      <c r="AV102" s="63">
        <f>SUM(AV94,AV88,AV56,AV42,AV34,AV32)</f>
        <v/>
      </c>
      <c r="AW102" s="64">
        <f>SUM(AW94,AW88,AW56,AW42,AW34,AW32)</f>
        <v/>
      </c>
      <c r="AX102" s="239">
        <f>SUM(AX94,AX88,AX56,AX42,AX34,AX32)</f>
        <v/>
      </c>
      <c r="AY102" s="63">
        <f>SUM(AY94,AY88,AY56,AY42,AY34,AY32)</f>
        <v/>
      </c>
      <c r="AZ102" s="64">
        <f>SUM(AZ94,AZ88,AZ56,AZ42,AZ34,AZ32)</f>
        <v/>
      </c>
      <c r="BA102" s="239">
        <f>SUM(BA94,BA88,BA56,BA42,BA34,BA32)</f>
        <v/>
      </c>
      <c r="BB102" s="63">
        <f>SUM(BB94,BB88,BB56,BB42,BB34,BB32)</f>
        <v/>
      </c>
      <c r="BC102" s="64">
        <f>SUM(BC94,BC88,BC56,BC42,BC34,BC32)</f>
        <v/>
      </c>
      <c r="BD102" s="239">
        <f>SUM(BD94,BD88,BD56,BD42,BD34,BD32)</f>
        <v/>
      </c>
      <c r="BE102" s="63">
        <f>SUM(BE94,BE88,BE56,BE42,BE34,BE32)</f>
        <v/>
      </c>
      <c r="BF102" s="64">
        <f>SUM(BF94,BF88,BF56,BF42,BF34,BF32)</f>
        <v/>
      </c>
      <c r="BG102" s="239">
        <f>SUM(BG94,BG88,BG56,BG42,BG34,BG32)</f>
        <v/>
      </c>
      <c r="BH102" s="63">
        <f>SUM(BH94,BH88,BH56,BH42,BH34,BH32)</f>
        <v/>
      </c>
      <c r="BI102" s="64">
        <f>SUM(BI94,BI88,BI56,BI42,BI34,BI32)</f>
        <v/>
      </c>
      <c r="BK102" s="451">
        <f>SUM(I102,L102,O102,R102,U102,X102,AA102,AD102,AG102,AJ102,AM102,AP102)</f>
        <v/>
      </c>
      <c r="BL102" s="451">
        <f>BK102-AV102</f>
        <v/>
      </c>
      <c r="BM102" s="451">
        <f>SUM(J102,M102,P102,S102,V102)</f>
        <v/>
      </c>
      <c r="BN102" s="451">
        <f>BM102-AT102</f>
        <v/>
      </c>
    </row>
    <row r="103">
      <c r="A103" s="70" t="inlineStr">
        <is>
          <t>% sobre Receita</t>
        </is>
      </c>
      <c r="B103" s="58" t="n"/>
      <c r="C103" s="59" t="n"/>
      <c r="D103" s="60" t="n"/>
      <c r="E103" s="61" t="n"/>
      <c r="F103" s="62" t="n"/>
      <c r="G103" s="417" t="n"/>
      <c r="H103" s="236" t="n">
        <v>0.5019662400854279</v>
      </c>
      <c r="I103" s="49" t="n">
        <v>0.366370094695775</v>
      </c>
      <c r="J103" s="50">
        <f>IFERROR(J102/J8,0)+SUMIFS(Aut_Ajustes_Manuais!$G:$G,Aut_Ajustes_Manuais!$I:$I,DRE!H$4,Aut_Ajustes_Manuais!$F:$F,"% sobre Receita")</f>
        <v/>
      </c>
      <c r="K103" s="236" t="n">
        <v>0.4321288565963478</v>
      </c>
      <c r="L103" s="49" t="n">
        <v>0.5615302478029818</v>
      </c>
      <c r="M103" s="50">
        <f>IFERROR(M102/M8,0)+SUMIFS(Aut_Ajustes_Manuais!$G:$G,Aut_Ajustes_Manuais!$I:$I,DRE!K$4,Aut_Ajustes_Manuais!$F:$F,"% sobre Receita")</f>
        <v/>
      </c>
      <c r="N103" s="236" t="n">
        <v>0.3963608064864252</v>
      </c>
      <c r="O103" s="49" t="n">
        <v>0.5691171415206459</v>
      </c>
      <c r="P103" s="50">
        <f>IFERROR(P102/P8,0)+SUMIFS(Aut_Ajustes_Manuais!$G:$G,Aut_Ajustes_Manuais!$I:$I,DRE!N$4,Aut_Ajustes_Manuais!$F:$F,"% sobre Receita")</f>
        <v/>
      </c>
      <c r="Q103" s="236" t="n">
        <v>0.5880930672923866</v>
      </c>
      <c r="R103" s="49" t="n">
        <v>0.5728728064849304</v>
      </c>
      <c r="S103" s="50">
        <f>IFERROR(S102/S8,0)+SUMIFS(Aut_Ajustes_Manuais!$G:$G,Aut_Ajustes_Manuais!$I:$I,DRE!Q$4,Aut_Ajustes_Manuais!$F:$F,"% sobre Receita")</f>
        <v/>
      </c>
      <c r="T103" s="236" t="n">
        <v>0.5120143607609504</v>
      </c>
      <c r="U103" s="49" t="n">
        <v>0.5735325427530602</v>
      </c>
      <c r="V103" s="50">
        <f>IFERROR(V102/V8,0)+SUMIFS(Aut_Ajustes_Manuais!$G:$G,Aut_Ajustes_Manuais!$I:$I,DRE!T$4,Aut_Ajustes_Manuais!$F:$F,"% sobre Receita")</f>
        <v/>
      </c>
      <c r="W103" s="236" t="n">
        <v>0.5408265855950829</v>
      </c>
      <c r="X103" s="49" t="n">
        <v>0.5827888231609093</v>
      </c>
      <c r="Y103" s="50">
        <f>IFERROR(Y102/Y8,0)+SUMIFS(Aut_Ajustes_Manuais!$G:$G,Aut_Ajustes_Manuais!$I:$I,DRE!W$4,Aut_Ajustes_Manuais!$F:$F,"% sobre Receita")</f>
        <v/>
      </c>
      <c r="Z103" s="236" t="n">
        <v>0.5093865726267645</v>
      </c>
      <c r="AA103" s="49" t="n">
        <v>0.5860036274779477</v>
      </c>
      <c r="AB103" s="50">
        <f>IFERROR(AB102/AB8,0)+SUMIFS(Aut_Ajustes_Manuais!$G:$G,Aut_Ajustes_Manuais!$I:$I,DRE!Z$4,Aut_Ajustes_Manuais!$F:$F,"% sobre Receita")</f>
        <v/>
      </c>
      <c r="AC103" s="236" t="n">
        <v>0.5522273911389944</v>
      </c>
      <c r="AD103" s="49" t="n">
        <v>0.5989225708645871</v>
      </c>
      <c r="AE103" s="50">
        <f>IFERROR(AE102/AE8,0)+SUMIFS(Aut_Ajustes_Manuais!$G:$G,Aut_Ajustes_Manuais!$I:$I,DRE!AC$4,Aut_Ajustes_Manuais!$F:$F,"% sobre Receita")</f>
        <v/>
      </c>
      <c r="AF103" s="236" t="n">
        <v>0.6060478286396342</v>
      </c>
      <c r="AG103" s="49" t="n">
        <v>0.5963989127624006</v>
      </c>
      <c r="AH103" s="50">
        <f>IFERROR(AH102/AH8,0)+SUMIFS(Aut_Ajustes_Manuais!$G:$G,Aut_Ajustes_Manuais!$I:$I,DRE!AF$4,Aut_Ajustes_Manuais!$F:$F,"% sobre Receita")</f>
        <v/>
      </c>
      <c r="AI103" s="236" t="n">
        <v>0.6405986123171101</v>
      </c>
      <c r="AJ103" s="49" t="n">
        <v>0.5837231666464736</v>
      </c>
      <c r="AK103" s="50">
        <f>IFERROR(AK102/AK8,0)+SUMIFS(Aut_Ajustes_Manuais!$G:$G,Aut_Ajustes_Manuais!$I:$I,DRE!AI$4,Aut_Ajustes_Manuais!$F:$F,"% sobre Receita")</f>
        <v/>
      </c>
      <c r="AL103" s="236" t="n">
        <v>0.4541164583650187</v>
      </c>
      <c r="AM103" s="49" t="n">
        <v>0.5947745032603469</v>
      </c>
      <c r="AN103" s="50">
        <f>IFERROR(AN102/AN8,0)+SUMIFS(Aut_Ajustes_Manuais!$G:$G,Aut_Ajustes_Manuais!$I:$I,DRE!AL$4,Aut_Ajustes_Manuais!$F:$F,"% sobre Receita")</f>
        <v/>
      </c>
      <c r="AO103" s="236" t="n">
        <v>0.6610266648465781</v>
      </c>
      <c r="AP103" s="49" t="n">
        <v>0.5677662683070831</v>
      </c>
      <c r="AQ103" s="50">
        <f>IFERROR(AQ102/AQ8,0)+SUMIFS(Aut_Ajustes_Manuais!$G:$G,Aut_Ajustes_Manuais!$I:$I,DRE!AO$4,Aut_Ajustes_Manuais!$F:$F,"% sobre Receita")</f>
        <v/>
      </c>
      <c r="AR103" s="236">
        <f>IFERROR(AR102/AR8,0)</f>
        <v/>
      </c>
      <c r="AS103" s="49">
        <f>IFERROR(AS102/AS8,0)</f>
        <v/>
      </c>
      <c r="AT103" s="50">
        <f>IFERROR(AT102/AT8,0)</f>
        <v/>
      </c>
      <c r="AU103" s="236">
        <f>IFERROR(AU102/AU8,0)</f>
        <v/>
      </c>
      <c r="AV103" s="49">
        <f>IFERROR(AV102/AV8,0)</f>
        <v/>
      </c>
      <c r="AW103" s="50">
        <f>IFERROR(AW102/AW8,0)</f>
        <v/>
      </c>
      <c r="AX103" s="236">
        <f>IFERROR(AX102/AX8,0)</f>
        <v/>
      </c>
      <c r="AY103" s="49">
        <f>IFERROR(AY102/AY8,0)</f>
        <v/>
      </c>
      <c r="AZ103" s="50">
        <f>IFERROR(AZ102/AZ8,0)</f>
        <v/>
      </c>
      <c r="BA103" s="236">
        <f>IFERROR(BA102/BA8,0)</f>
        <v/>
      </c>
      <c r="BB103" s="49">
        <f>IFERROR(BB102/BB8,0)</f>
        <v/>
      </c>
      <c r="BC103" s="50">
        <f>IFERROR(BC102/BC8,0)</f>
        <v/>
      </c>
      <c r="BD103" s="236">
        <f>IFERROR(BD102/BD8,0)</f>
        <v/>
      </c>
      <c r="BE103" s="49">
        <f>IFERROR(BE102/BE8,0)</f>
        <v/>
      </c>
      <c r="BF103" s="50">
        <f>IFERROR(BF102/BF8,0)</f>
        <v/>
      </c>
      <c r="BG103" s="236">
        <f>IFERROR(BG102/BG8,0)</f>
        <v/>
      </c>
      <c r="BH103" s="49">
        <f>IFERROR(BH102/BH8,0)</f>
        <v/>
      </c>
      <c r="BI103" s="50">
        <f>IFERROR(BI102/BI8,0)</f>
        <v/>
      </c>
      <c r="BK103" s="451">
        <f>SUM(I103,L103,O103,R103,U103,X103,AA103,AD103,AG103,AJ103,AM103,AP103)</f>
        <v/>
      </c>
      <c r="BL103" s="451">
        <f>BK103-AV103</f>
        <v/>
      </c>
      <c r="BM103" s="451">
        <f>SUM(J103,M103,P103,S103,V103)</f>
        <v/>
      </c>
      <c r="BN103" s="451">
        <f>BM103-AT103</f>
        <v/>
      </c>
    </row>
    <row r="104">
      <c r="A104" s="18" t="n"/>
      <c r="E104" s="16" t="n"/>
      <c r="F104" s="464" t="n"/>
      <c r="H104" s="238" t="n"/>
      <c r="I104" s="464" t="n"/>
      <c r="J104" s="56" t="n"/>
      <c r="K104" s="238" t="n"/>
      <c r="L104" s="464" t="n"/>
      <c r="M104" s="56" t="n"/>
      <c r="N104" s="238" t="n"/>
      <c r="O104" s="464" t="n"/>
      <c r="P104" s="56" t="n"/>
      <c r="Q104" s="238" t="n"/>
      <c r="R104" s="464" t="n"/>
      <c r="S104" s="56" t="n"/>
      <c r="T104" s="238" t="n"/>
      <c r="U104" s="464" t="n"/>
      <c r="V104" s="56" t="n"/>
      <c r="W104" s="238" t="n"/>
      <c r="X104" s="464" t="n"/>
      <c r="Y104" s="56" t="n"/>
      <c r="Z104" s="238" t="n"/>
      <c r="AA104" s="464" t="n"/>
      <c r="AB104" s="56" t="n"/>
      <c r="AC104" s="238" t="n"/>
      <c r="AD104" s="464" t="n"/>
      <c r="AE104" s="56" t="n"/>
      <c r="AF104" s="238" t="n"/>
      <c r="AG104" s="464" t="n"/>
      <c r="AH104" s="56" t="n"/>
      <c r="AI104" s="238" t="n"/>
      <c r="AJ104" s="464" t="n"/>
      <c r="AK104" s="56" t="n"/>
      <c r="AL104" s="238" t="n"/>
      <c r="AM104" s="464" t="n"/>
      <c r="AN104" s="56" t="n"/>
      <c r="AO104" s="238" t="n"/>
      <c r="AP104" s="464" t="n"/>
      <c r="AQ104" s="56" t="n"/>
      <c r="AR104" s="238" t="n"/>
      <c r="AS104" s="464" t="n"/>
      <c r="AT104" s="56" t="n"/>
      <c r="AU104" s="238" t="n"/>
      <c r="AV104" s="464" t="n"/>
      <c r="AW104" s="56" t="n"/>
      <c r="AX104" s="238" t="n"/>
      <c r="AY104" s="464" t="n"/>
      <c r="AZ104" s="56" t="n"/>
      <c r="BA104" s="238" t="n"/>
      <c r="BB104" s="464" t="n"/>
      <c r="BC104" s="56" t="n"/>
      <c r="BD104" s="238" t="n"/>
      <c r="BE104" s="464" t="n"/>
      <c r="BF104" s="56" t="n"/>
      <c r="BG104" s="238" t="n"/>
      <c r="BH104" s="464" t="n"/>
      <c r="BI104" s="56" t="n"/>
      <c r="BK104" s="451">
        <f>SUM(I104,L104,O104,R104,U104,X104,AA104,AD104,AG104,AJ104,AM104,AP104)</f>
        <v/>
      </c>
      <c r="BL104" s="451">
        <f>BK104-AV104</f>
        <v/>
      </c>
      <c r="BM104" s="451">
        <f>SUM(J104,M104,P104,S104,V104)</f>
        <v/>
      </c>
      <c r="BN104" s="451">
        <f>BM104-AT104</f>
        <v/>
      </c>
    </row>
    <row r="105" customFormat="1" s="14">
      <c r="A105" s="86" t="n"/>
      <c r="B105" s="5" t="n"/>
      <c r="C105" s="87" t="n"/>
      <c r="D105" s="5" t="n"/>
      <c r="E105" s="88" t="n"/>
      <c r="F105" s="88" t="n"/>
      <c r="G105" s="35" t="n"/>
      <c r="H105" s="248" t="n"/>
      <c r="I105" s="88" t="n"/>
      <c r="J105" s="251">
        <f>J179/J8</f>
        <v/>
      </c>
      <c r="K105" s="248" t="n"/>
      <c r="L105" s="88" t="n"/>
      <c r="M105" s="251">
        <f>M179/M8</f>
        <v/>
      </c>
      <c r="N105" s="248" t="n"/>
      <c r="O105" s="88" t="n"/>
      <c r="P105" s="251">
        <f>P179/P8</f>
        <v/>
      </c>
      <c r="Q105" s="248" t="n"/>
      <c r="R105" s="88" t="n"/>
      <c r="S105" s="251">
        <f>S179/S8</f>
        <v/>
      </c>
      <c r="T105" s="248" t="n"/>
      <c r="U105" s="88" t="n"/>
      <c r="V105" s="89" t="n"/>
      <c r="W105" s="248" t="n"/>
      <c r="X105" s="88" t="n"/>
      <c r="Y105" s="89" t="n"/>
      <c r="Z105" s="248" t="n"/>
      <c r="AA105" s="88" t="n"/>
      <c r="AB105" s="89" t="n"/>
      <c r="AC105" s="248" t="n"/>
      <c r="AD105" s="88" t="n"/>
      <c r="AE105" s="89" t="n"/>
      <c r="AF105" s="248" t="n"/>
      <c r="AG105" s="88" t="n"/>
      <c r="AH105" s="89" t="n"/>
      <c r="AI105" s="248" t="n"/>
      <c r="AJ105" s="88" t="n"/>
      <c r="AK105" s="89" t="n"/>
      <c r="AL105" s="248" t="n"/>
      <c r="AM105" s="88" t="n"/>
      <c r="AN105" s="89" t="n"/>
      <c r="AO105" s="248" t="n"/>
      <c r="AP105" s="88" t="n"/>
      <c r="AQ105" s="89" t="n"/>
      <c r="AR105" s="248" t="n"/>
      <c r="AS105" s="88" t="n"/>
      <c r="AT105" s="251">
        <f>AT179/AT8</f>
        <v/>
      </c>
      <c r="AU105" s="248" t="n"/>
      <c r="AV105" s="88" t="n"/>
      <c r="AW105" s="89" t="n"/>
      <c r="AX105" s="248" t="n"/>
      <c r="AY105" s="88" t="n"/>
      <c r="AZ105" s="89" t="n"/>
      <c r="BA105" s="248" t="n"/>
      <c r="BB105" s="88" t="n"/>
      <c r="BC105" s="89" t="n"/>
      <c r="BD105" s="248" t="n"/>
      <c r="BE105" s="88" t="n"/>
      <c r="BF105" s="89" t="n"/>
      <c r="BG105" s="248" t="n"/>
      <c r="BH105" s="88" t="n"/>
      <c r="BI105" s="89" t="n"/>
      <c r="BK105" s="451">
        <f>SUM(I105,L105,O105,R105,U105,X105,AA105,AD105,AG105,AJ105,AM105,AP105)</f>
        <v/>
      </c>
      <c r="BL105" s="451">
        <f>BK105-AV105</f>
        <v/>
      </c>
      <c r="BM105" s="451">
        <f>SUM(J105,M105,P105,S105,V105)</f>
        <v/>
      </c>
      <c r="BN105" s="451">
        <f>BM105-AT105</f>
        <v/>
      </c>
    </row>
    <row r="106">
      <c r="A106" s="38" t="inlineStr">
        <is>
          <t>PESSOAL</t>
        </is>
      </c>
      <c r="C106" s="39" t="inlineStr">
        <is>
          <t>Premissas</t>
        </is>
      </c>
      <c r="D106" s="39" t="inlineStr">
        <is>
          <t>Valores</t>
        </is>
      </c>
      <c r="E106" s="39" t="inlineStr">
        <is>
          <t>% Incid</t>
        </is>
      </c>
      <c r="F106" s="40" t="n"/>
      <c r="G106" s="228" t="n"/>
      <c r="H106" s="235" t="n">
        <v>-118449.1801537079</v>
      </c>
      <c r="I106" s="41" t="n">
        <v>-115035.9083698443</v>
      </c>
      <c r="J106" s="42">
        <f>SUM(J107,J120,J179,J182,J199,J205)+SUMIFS(Aut_Ajustes_Manuais!$G:$G,Aut_Ajustes_Manuais!$I:$I,DRE!H$4,Aut_Ajustes_Manuais!$F:$F,"PESSOAL")</f>
        <v/>
      </c>
      <c r="K106" s="235" t="n">
        <v>-117253.715035445</v>
      </c>
      <c r="L106" s="41" t="n">
        <v>-102062.6414613336</v>
      </c>
      <c r="M106" s="42">
        <f>SUM(M107,M120,M179,M182,M199,M205)+SUMIFS(Aut_Ajustes_Manuais!$G:$G,Aut_Ajustes_Manuais!$I:$I,DRE!K$4,Aut_Ajustes_Manuais!$F:$F,"PESSOAL")</f>
        <v/>
      </c>
      <c r="N106" s="235" t="n">
        <v>-103514.1523418145</v>
      </c>
      <c r="O106" s="41" t="n">
        <v>-98624.74138139341</v>
      </c>
      <c r="P106" s="42">
        <f>SUM(P107,P120,P179,P182,P199,P205)+SUMIFS(Aut_Ajustes_Manuais!$G:$G,Aut_Ajustes_Manuais!$I:$I,DRE!N$4,Aut_Ajustes_Manuais!$F:$F,"PESSOAL")</f>
        <v/>
      </c>
      <c r="Q106" s="235" t="n">
        <v>-117583.4156052399</v>
      </c>
      <c r="R106" s="41" t="n">
        <v>-105560.6597153727</v>
      </c>
      <c r="S106" s="42">
        <f>SUM(S107,S120,S179,S182,S199,S205)+SUMIFS(Aut_Ajustes_Manuais!$G:$G,Aut_Ajustes_Manuais!$I:$I,DRE!Q$4,Aut_Ajustes_Manuais!$F:$F,"PESSOAL")</f>
        <v/>
      </c>
      <c r="T106" s="235" t="n">
        <v>-125826.4841938512</v>
      </c>
      <c r="U106" s="41" t="n">
        <v>-118822.3555017826</v>
      </c>
      <c r="V106" s="42">
        <f>SUM(V107,V120,V179,V182,V199,V205)+SUMIFS(Aut_Ajustes_Manuais!$G:$G,Aut_Ajustes_Manuais!$I:$I,DRE!T$4,Aut_Ajustes_Manuais!$F:$F,"PESSOAL")</f>
        <v/>
      </c>
      <c r="W106" s="235" t="n">
        <v>-113805.3913296409</v>
      </c>
      <c r="X106" s="41" t="n">
        <v>-105585.8691143942</v>
      </c>
      <c r="Y106" s="42">
        <f>SUM(Y107,Y120,Y179,Y182,Y199,Y205)+SUMIFS(Aut_Ajustes_Manuais!$G:$G,Aut_Ajustes_Manuais!$I:$I,DRE!W$4,Aut_Ajustes_Manuais!$F:$F,"PESSOAL")</f>
        <v/>
      </c>
      <c r="Z106" s="235" t="n">
        <v>-116182.826301184</v>
      </c>
      <c r="AA106" s="41" t="n">
        <v>-111964.4564396911</v>
      </c>
      <c r="AB106" s="42">
        <f>SUM(AB107,AB120,AB179,AB182,AB199,AB205)+SUMIFS(Aut_Ajustes_Manuais!$G:$G,Aut_Ajustes_Manuais!$I:$I,DRE!Z$4,Aut_Ajustes_Manuais!$F:$F,"PESSOAL")</f>
        <v/>
      </c>
      <c r="AC106" s="235" t="n">
        <v>-115036.0350319348</v>
      </c>
      <c r="AD106" s="41" t="n">
        <v>-112187.498699904</v>
      </c>
      <c r="AE106" s="42">
        <f>SUM(AE107,AE120,AE179,AE182,AE199,AE205)+SUMIFS(Aut_Ajustes_Manuais!$G:$G,Aut_Ajustes_Manuais!$I:$I,DRE!AC$4,Aut_Ajustes_Manuais!$F:$F,"PESSOAL")</f>
        <v/>
      </c>
      <c r="AF106" s="235" t="n">
        <v>-124735.0167680607</v>
      </c>
      <c r="AG106" s="41" t="n">
        <v>-106841.7898459285</v>
      </c>
      <c r="AH106" s="42">
        <f>SUM(AH107,AH120,AH179,AH182,AH199,AH205)+SUMIFS(Aut_Ajustes_Manuais!$G:$G,Aut_Ajustes_Manuais!$I:$I,DRE!AF$4,Aut_Ajustes_Manuais!$F:$F,"PESSOAL")</f>
        <v/>
      </c>
      <c r="AI106" s="235" t="n">
        <v>-120336.5380197484</v>
      </c>
      <c r="AJ106" s="41" t="n">
        <v>-118245.8138316342</v>
      </c>
      <c r="AK106" s="42">
        <f>SUM(AK107,AK120,AK179,AK182,AK199,AK205)+SUMIFS(Aut_Ajustes_Manuais!$G:$G,Aut_Ajustes_Manuais!$I:$I,DRE!AI$4,Aut_Ajustes_Manuais!$F:$F,"PESSOAL")</f>
        <v/>
      </c>
      <c r="AL106" s="235" t="n">
        <v>-133500.7369551906</v>
      </c>
      <c r="AM106" s="41" t="n">
        <v>-105965.8823175189</v>
      </c>
      <c r="AN106" s="42">
        <f>SUM(AN107,AN120,AN179,AN182,AN199,AN205)+SUMIFS(Aut_Ajustes_Manuais!$G:$G,Aut_Ajustes_Manuais!$I:$I,DRE!AL$4,Aut_Ajustes_Manuais!$F:$F,"PESSOAL")</f>
        <v/>
      </c>
      <c r="AO106" s="235" t="n">
        <v>-120221.3254680069</v>
      </c>
      <c r="AP106" s="41" t="n">
        <v>-105367.6378361189</v>
      </c>
      <c r="AQ106" s="42">
        <f>SUM(AQ107,AQ120,AQ179,AQ182,AQ199,AQ205)+SUMIFS(Aut_Ajustes_Manuais!$G:$G,Aut_Ajustes_Manuais!$I:$I,DRE!AO$4,Aut_Ajustes_Manuais!$F:$F,"PESSOAL")</f>
        <v/>
      </c>
      <c r="AR106" s="235">
        <f>SUM(AR107,AR120,AR179,AR182,AR199,AR205)</f>
        <v/>
      </c>
      <c r="AS106" s="41">
        <f>SUM(AS107,AS120,AS179,AS182,AS199,AS205)</f>
        <v/>
      </c>
      <c r="AT106" s="42">
        <f>SUM(AT107,AT120,AT179,AT182,AT199,AT205)</f>
        <v/>
      </c>
      <c r="AU106" s="235">
        <f>SUM(AU107,AU120,AU179,AU182,AU199,AU205)</f>
        <v/>
      </c>
      <c r="AV106" s="41">
        <f>SUM(AV107,AV120,AV179,AV182,AV199,AV205)</f>
        <v/>
      </c>
      <c r="AW106" s="42">
        <f>SUM(AW107,AW120,AW179,AW182,AW199,AW205)</f>
        <v/>
      </c>
      <c r="AX106" s="235">
        <f>SUM(AX107,AX120,AX179,AX182,AX199,AX205)</f>
        <v/>
      </c>
      <c r="AY106" s="41">
        <f>SUM(AY107,AY120,AY179,AY182,AY199,AY205)</f>
        <v/>
      </c>
      <c r="AZ106" s="42">
        <f>SUM(AZ107,AZ120,AZ179,AZ182,AZ199,AZ205)</f>
        <v/>
      </c>
      <c r="BA106" s="235">
        <f>SUM(BA107,BA120,BA179,BA182,BA199,BA205)</f>
        <v/>
      </c>
      <c r="BB106" s="41">
        <f>SUM(BB107,BB120,BB179,BB182,BB199,BB205)</f>
        <v/>
      </c>
      <c r="BC106" s="42">
        <f>SUM(BC107,BC120,BC179,BC182,BC199,BC205)</f>
        <v/>
      </c>
      <c r="BD106" s="235">
        <f>SUM(BD107,BD120,BD179,BD182,BD199,BD205)</f>
        <v/>
      </c>
      <c r="BE106" s="41">
        <f>SUM(BE107,BE120,BE179,BE182,BE199,BE205)</f>
        <v/>
      </c>
      <c r="BF106" s="42">
        <f>SUM(BF107,BF120,BF179,BF182,BF199,BF205)</f>
        <v/>
      </c>
      <c r="BG106" s="235">
        <f>SUM(BG107,BG120,BG179,BG182,BG199,BG205)</f>
        <v/>
      </c>
      <c r="BH106" s="41">
        <f>SUM(BH107,BH120,BH179,BH182,BH199,BH205)</f>
        <v/>
      </c>
      <c r="BI106" s="42">
        <f>SUM(BI107,BI120,BI179,BI182,BI199,BI205)</f>
        <v/>
      </c>
      <c r="BK106" s="451">
        <f>SUM(I106,L106,O106,R106,U106,X106,AA106,AD106,AG106,AJ106,AM106,AP106)</f>
        <v/>
      </c>
      <c r="BL106" s="451">
        <f>BK106-AV106</f>
        <v/>
      </c>
      <c r="BM106" s="451">
        <f>SUM(J106,M106,P106,S106,V106)</f>
        <v/>
      </c>
      <c r="BN106" s="451">
        <f>BM106-AT106</f>
        <v/>
      </c>
    </row>
    <row r="107">
      <c r="A107" s="71" t="inlineStr">
        <is>
          <t>PJ</t>
        </is>
      </c>
      <c r="C107" s="24" t="n"/>
      <c r="D107" s="54" t="n"/>
      <c r="E107" s="84" t="n"/>
      <c r="F107" s="40" t="n"/>
      <c r="G107" s="473" t="n"/>
      <c r="H107" s="243" t="n">
        <v>-39446.33</v>
      </c>
      <c r="I107" s="72" t="n">
        <v>-19550</v>
      </c>
      <c r="J107" s="74">
        <f>SUM(J108:J119)+SUMIFS(Aut_Ajustes_Manuais!$G:$G,Aut_Ajustes_Manuais!$I:$I,DRE!H$4,Aut_Ajustes_Manuais!$F:$F,"MDO PJ Fixo")</f>
        <v/>
      </c>
      <c r="K107" s="243" t="n">
        <v>-41787</v>
      </c>
      <c r="L107" s="72" t="n">
        <v>-19550</v>
      </c>
      <c r="M107" s="74">
        <f>SUM(M108:M119)+SUMIFS(Aut_Ajustes_Manuais!$G:$G,Aut_Ajustes_Manuais!$I:$I,DRE!K$4,Aut_Ajustes_Manuais!$F:$F,"MDO PJ Fixo")</f>
        <v/>
      </c>
      <c r="N107" s="243" t="n">
        <v>-39375</v>
      </c>
      <c r="O107" s="72" t="n">
        <v>-19550</v>
      </c>
      <c r="P107" s="74">
        <f>SUM(P108:P119)+SUMIFS(Aut_Ajustes_Manuais!$G:$G,Aut_Ajustes_Manuais!$I:$I,DRE!N$4,Aut_Ajustes_Manuais!$F:$F,"MDO PJ Fixo")</f>
        <v/>
      </c>
      <c r="Q107" s="243" t="n">
        <v>-35735</v>
      </c>
      <c r="R107" s="72" t="n">
        <v>-19550</v>
      </c>
      <c r="S107" s="74">
        <f>SUM(S108:S119)+SUMIFS(Aut_Ajustes_Manuais!$G:$G,Aut_Ajustes_Manuais!$I:$I,DRE!Q$4,Aut_Ajustes_Manuais!$F:$F,"MDO PJ Fixo")</f>
        <v/>
      </c>
      <c r="T107" s="243" t="n">
        <v>-32955</v>
      </c>
      <c r="U107" s="72" t="n">
        <v>-19550</v>
      </c>
      <c r="V107" s="74">
        <f>SUM(V108:V119)+SUMIFS(Aut_Ajustes_Manuais!$G:$G,Aut_Ajustes_Manuais!$I:$I,DRE!T$4,Aut_Ajustes_Manuais!$F:$F,"MDO PJ Fixo")</f>
        <v/>
      </c>
      <c r="W107" s="243" t="n">
        <v>-37625</v>
      </c>
      <c r="X107" s="72" t="n">
        <v>-19550</v>
      </c>
      <c r="Y107" s="74">
        <f>SUM(Y108:Y119)+SUMIFS(Aut_Ajustes_Manuais!$G:$G,Aut_Ajustes_Manuais!$I:$I,DRE!W$4,Aut_Ajustes_Manuais!$F:$F,"MDO PJ Fixo")</f>
        <v/>
      </c>
      <c r="Z107" s="243" t="n">
        <v>-35491.66</v>
      </c>
      <c r="AA107" s="72" t="n">
        <v>-19550</v>
      </c>
      <c r="AB107" s="74">
        <f>SUM(AB108:AB119)+SUMIFS(Aut_Ajustes_Manuais!$G:$G,Aut_Ajustes_Manuais!$I:$I,DRE!Z$4,Aut_Ajustes_Manuais!$F:$F,"MDO PJ Fixo")</f>
        <v/>
      </c>
      <c r="AC107" s="243" t="n">
        <v>-26025</v>
      </c>
      <c r="AD107" s="72" t="n">
        <v>-19550</v>
      </c>
      <c r="AE107" s="74">
        <f>SUM(AE108:AE119)+SUMIFS(Aut_Ajustes_Manuais!$G:$G,Aut_Ajustes_Manuais!$I:$I,DRE!AC$4,Aut_Ajustes_Manuais!$F:$F,"MDO PJ Fixo")</f>
        <v/>
      </c>
      <c r="AF107" s="243" t="n">
        <v>-31925.87</v>
      </c>
      <c r="AG107" s="72" t="n">
        <v>-19550</v>
      </c>
      <c r="AH107" s="74">
        <f>SUM(AH108:AH119)+SUMIFS(Aut_Ajustes_Manuais!$G:$G,Aut_Ajustes_Manuais!$I:$I,DRE!AF$4,Aut_Ajustes_Manuais!$F:$F,"MDO PJ Fixo")</f>
        <v/>
      </c>
      <c r="AI107" s="243" t="n">
        <v>-26125</v>
      </c>
      <c r="AJ107" s="72" t="n">
        <v>-19550</v>
      </c>
      <c r="AK107" s="74">
        <f>SUM(AK108:AK119)+SUMIFS(Aut_Ajustes_Manuais!$G:$G,Aut_Ajustes_Manuais!$I:$I,DRE!AI$4,Aut_Ajustes_Manuais!$F:$F,"MDO PJ Fixo")</f>
        <v/>
      </c>
      <c r="AL107" s="243" t="n">
        <v>-26125</v>
      </c>
      <c r="AM107" s="72" t="n">
        <v>-19550</v>
      </c>
      <c r="AN107" s="74">
        <f>SUM(AN108:AN119)+SUMIFS(Aut_Ajustes_Manuais!$G:$G,Aut_Ajustes_Manuais!$I:$I,DRE!AL$4,Aut_Ajustes_Manuais!$F:$F,"MDO PJ Fixo")</f>
        <v/>
      </c>
      <c r="AO107" s="243" t="n">
        <v>-23625</v>
      </c>
      <c r="AP107" s="72" t="n">
        <v>-19550</v>
      </c>
      <c r="AQ107" s="74">
        <f>SUM(AQ108:AQ119)+SUMIFS(Aut_Ajustes_Manuais!$G:$G,Aut_Ajustes_Manuais!$I:$I,DRE!AO$4,Aut_Ajustes_Manuais!$F:$F,"MDO PJ Fixo")</f>
        <v/>
      </c>
      <c r="AR107" s="243">
        <f>SUMIFS($H107:$AO107,$H$5:$AO$5,"&lt;"&amp;MONTH(TODAY()),$H$6:$AO$6,"REAL 25")</f>
        <v/>
      </c>
      <c r="AS107" s="72">
        <f>SUMIFS($I107:$AP107,$I$5:$AP$5,"&lt;"&amp;MONTH(TODAY()),$I$6:$AP$6,"ORÇADO ")</f>
        <v/>
      </c>
      <c r="AT107" s="74">
        <f>SUMIFS($J107:$AQ107,$J$5:$AQ$5,"&lt;"&amp;MONTH(TODAY()),$J$6:$AQ$6,"REAL 26")</f>
        <v/>
      </c>
      <c r="AU107" s="243">
        <f>SUM(AU108:AU119)</f>
        <v/>
      </c>
      <c r="AV107" s="72">
        <f>SUM(AV108:AV119)</f>
        <v/>
      </c>
      <c r="AW107" s="74">
        <f>SUM(AW108:AW119)</f>
        <v/>
      </c>
      <c r="AX107" s="243">
        <f>SUM(AX108:AX119)</f>
        <v/>
      </c>
      <c r="AY107" s="72">
        <f>SUM(AY108:AY119)</f>
        <v/>
      </c>
      <c r="AZ107" s="74">
        <f>SUM(AZ108:AZ119)</f>
        <v/>
      </c>
      <c r="BA107" s="243">
        <f>SUM(BA108:BA119)</f>
        <v/>
      </c>
      <c r="BB107" s="72">
        <f>SUM(BB108:BB119)</f>
        <v/>
      </c>
      <c r="BC107" s="74">
        <f>SUM(BC108:BC119)</f>
        <v/>
      </c>
      <c r="BD107" s="243">
        <f>SUM(BD108:BD119)</f>
        <v/>
      </c>
      <c r="BE107" s="72">
        <f>SUM(BE108:BE119)</f>
        <v/>
      </c>
      <c r="BF107" s="74">
        <f>SUM(BF108:BF119)</f>
        <v/>
      </c>
      <c r="BG107" s="243">
        <f>SUM(BG108:BG119)</f>
        <v/>
      </c>
      <c r="BH107" s="72">
        <f>SUM(BH108:BH119)</f>
        <v/>
      </c>
      <c r="BI107" s="74">
        <f>SUM(BI108:BI119)</f>
        <v/>
      </c>
      <c r="BK107" s="451">
        <f>SUM(I107,L107,O107,R107,U107,X107,AA107,AD107,AG107,AJ107,AM107,AP107)</f>
        <v/>
      </c>
      <c r="BL107" s="451">
        <f>BK107-AV107</f>
        <v/>
      </c>
      <c r="BM107" s="451">
        <f>SUM(J107,M107,P107,S107,V107)</f>
        <v/>
      </c>
      <c r="BN107" s="451">
        <f>BM107-AT107</f>
        <v/>
      </c>
    </row>
    <row r="108" hidden="1" outlineLevel="1">
      <c r="A108" s="22" t="inlineStr">
        <is>
          <t xml:space="preserve">  - Squad</t>
        </is>
      </c>
      <c r="C108" s="24" t="n"/>
      <c r="D108" s="54" t="n"/>
      <c r="E108" s="84" t="n"/>
      <c r="F108" s="40" t="n"/>
      <c r="G108" s="473" t="n"/>
      <c r="H108" s="232" t="n">
        <v>-19313</v>
      </c>
      <c r="I108" s="27" t="n">
        <v>-4850</v>
      </c>
      <c r="J108" s="28">
        <f>SUMIFS(Aut_BlueMe_Sem_Pedido!$J:$J,Aut_BlueMe_Sem_Pedido!$Q:$Q,DRE!H$4,Aut_BlueMe_Sem_Pedido!$N:$N,DRE!$A108,Aut_BlueMe_Sem_Pedido!$H:$H,"MDO PJ Fixo")+SUMIFS(Aut_Ajustes_Manuais!$G:$G,Aut_Ajustes_Manuais!$I:$I,DRE!H$4,Aut_Ajustes_Manuais!$F:$F,"  - Squad")</f>
        <v/>
      </c>
      <c r="K108" s="232" t="n">
        <v>-20987</v>
      </c>
      <c r="L108" s="27" t="n">
        <v>-4850</v>
      </c>
      <c r="M108" s="28">
        <f>SUMIFS(Aut_BlueMe_Sem_Pedido!$J:$J,Aut_BlueMe_Sem_Pedido!$Q:$Q,DRE!K$4,Aut_BlueMe_Sem_Pedido!$N:$N,DRE!$A108,Aut_BlueMe_Sem_Pedido!$H:$H,"MDO PJ Fixo")+SUMIFS(Aut_Ajustes_Manuais!$G:$G,Aut_Ajustes_Manuais!$I:$I,DRE!K$4,Aut_Ajustes_Manuais!$F:$F,"  - Squad")</f>
        <v/>
      </c>
      <c r="N108" s="232" t="n">
        <v>-18575</v>
      </c>
      <c r="O108" s="27" t="n">
        <v>-4850</v>
      </c>
      <c r="P108" s="28">
        <f>SUMIFS(Aut_BlueMe_Sem_Pedido!$J:$J,Aut_BlueMe_Sem_Pedido!$Q:$Q,DRE!N$4,Aut_BlueMe_Sem_Pedido!$N:$N,DRE!$A108,Aut_BlueMe_Sem_Pedido!$H:$H,"MDO PJ Fixo")+SUMIFS(Aut_Ajustes_Manuais!$G:$G,Aut_Ajustes_Manuais!$I:$I,DRE!N$4,Aut_Ajustes_Manuais!$F:$F,"  - Squad")</f>
        <v/>
      </c>
      <c r="Q108" s="232" t="n">
        <v>-18575</v>
      </c>
      <c r="R108" s="27" t="n">
        <v>-4850</v>
      </c>
      <c r="S108" s="28">
        <f>SUMIFS(Aut_BlueMe_Sem_Pedido!$J:$J,Aut_BlueMe_Sem_Pedido!$Q:$Q,DRE!Q$4,Aut_BlueMe_Sem_Pedido!$N:$N,DRE!$A108,Aut_BlueMe_Sem_Pedido!$H:$H,"MDO PJ Fixo")+SUMIFS(Aut_Ajustes_Manuais!$G:$G,Aut_Ajustes_Manuais!$I:$I,DRE!Q$4,Aut_Ajustes_Manuais!$F:$F,"  - Squad")</f>
        <v/>
      </c>
      <c r="T108" s="232" t="n">
        <v>-16355</v>
      </c>
      <c r="U108" s="27" t="n">
        <v>-4850</v>
      </c>
      <c r="V108" s="28">
        <f>SUMIFS(Aut_BlueMe_Sem_Pedido!$J:$J,Aut_BlueMe_Sem_Pedido!$Q:$Q,DRE!T$4,Aut_BlueMe_Sem_Pedido!$N:$N,DRE!$A108,Aut_BlueMe_Sem_Pedido!$H:$H,"MDO PJ Fixo")+SUMIFS(Aut_Ajustes_Manuais!$G:$G,Aut_Ajustes_Manuais!$I:$I,DRE!T$4,Aut_Ajustes_Manuais!$F:$F,"  - Squad")</f>
        <v/>
      </c>
      <c r="W108" s="232" t="n">
        <v>-21025</v>
      </c>
      <c r="X108" s="27" t="n">
        <v>-4850</v>
      </c>
      <c r="Y108" s="28">
        <f>SUMIFS(Aut_BlueMe_Sem_Pedido!$J:$J,Aut_BlueMe_Sem_Pedido!$Q:$Q,DRE!W$4,Aut_BlueMe_Sem_Pedido!$N:$N,DRE!$A108,Aut_BlueMe_Sem_Pedido!$H:$H,"MDO PJ Fixo")+SUMIFS(Aut_Ajustes_Manuais!$G:$G,Aut_Ajustes_Manuais!$I:$I,DRE!W$4,Aut_Ajustes_Manuais!$F:$F,"  - Squad")</f>
        <v/>
      </c>
      <c r="Z108" s="232" t="n">
        <v>-15425</v>
      </c>
      <c r="AA108" s="27" t="n">
        <v>-4850</v>
      </c>
      <c r="AB108" s="28">
        <f>SUMIFS(Aut_BlueMe_Sem_Pedido!$J:$J,Aut_BlueMe_Sem_Pedido!$Q:$Q,DRE!Z$4,Aut_BlueMe_Sem_Pedido!$N:$N,DRE!$A108,Aut_BlueMe_Sem_Pedido!$H:$H,"MDO PJ Fixo")+SUMIFS(Aut_Ajustes_Manuais!$G:$G,Aut_Ajustes_Manuais!$I:$I,DRE!Z$4,Aut_Ajustes_Manuais!$F:$F,"  - Squad")</f>
        <v/>
      </c>
      <c r="AC108" s="232" t="n">
        <v>-15425</v>
      </c>
      <c r="AD108" s="27" t="n">
        <v>-4850</v>
      </c>
      <c r="AE108" s="28">
        <f>SUMIFS(Aut_BlueMe_Sem_Pedido!$J:$J,Aut_BlueMe_Sem_Pedido!$Q:$Q,DRE!AC$4,Aut_BlueMe_Sem_Pedido!$N:$N,DRE!$A108,Aut_BlueMe_Sem_Pedido!$H:$H,"MDO PJ Fixo")+SUMIFS(Aut_Ajustes_Manuais!$G:$G,Aut_Ajustes_Manuais!$I:$I,DRE!AC$4,Aut_Ajustes_Manuais!$F:$F,"  - Squad")</f>
        <v/>
      </c>
      <c r="AF108" s="232" t="n">
        <v>-18199.2</v>
      </c>
      <c r="AG108" s="27" t="n">
        <v>-4850</v>
      </c>
      <c r="AH108" s="28">
        <f>SUMIFS(Aut_BlueMe_Sem_Pedido!$J:$J,Aut_BlueMe_Sem_Pedido!$Q:$Q,DRE!AF$4,Aut_BlueMe_Sem_Pedido!$N:$N,DRE!$A108,Aut_BlueMe_Sem_Pedido!$H:$H,"MDO PJ Fixo")+SUMIFS(Aut_Ajustes_Manuais!$G:$G,Aut_Ajustes_Manuais!$I:$I,DRE!AF$4,Aut_Ajustes_Manuais!$F:$F,"  - Squad")</f>
        <v/>
      </c>
      <c r="AI108" s="232" t="n">
        <v>-17425</v>
      </c>
      <c r="AJ108" s="27" t="n">
        <v>-4850</v>
      </c>
      <c r="AK108" s="28">
        <f>SUMIFS(Aut_BlueMe_Sem_Pedido!$J:$J,Aut_BlueMe_Sem_Pedido!$Q:$Q,DRE!AI$4,Aut_BlueMe_Sem_Pedido!$N:$N,DRE!$A108,Aut_BlueMe_Sem_Pedido!$H:$H,"MDO PJ Fixo")+SUMIFS(Aut_Ajustes_Manuais!$G:$G,Aut_Ajustes_Manuais!$I:$I,DRE!AI$4,Aut_Ajustes_Manuais!$F:$F,"  - Squad")</f>
        <v/>
      </c>
      <c r="AL108" s="232" t="n">
        <v>-17425</v>
      </c>
      <c r="AM108" s="27" t="n">
        <v>-4850</v>
      </c>
      <c r="AN108" s="28">
        <f>SUMIFS(Aut_BlueMe_Sem_Pedido!$J:$J,Aut_BlueMe_Sem_Pedido!$Q:$Q,DRE!AL$4,Aut_BlueMe_Sem_Pedido!$N:$N,DRE!$A108,Aut_BlueMe_Sem_Pedido!$H:$H,"MDO PJ Fixo")+SUMIFS(Aut_Ajustes_Manuais!$G:$G,Aut_Ajustes_Manuais!$I:$I,DRE!AL$4,Aut_Ajustes_Manuais!$F:$F,"  - Squad")</f>
        <v/>
      </c>
      <c r="AO108" s="232" t="n">
        <v>-17425</v>
      </c>
      <c r="AP108" s="27" t="n">
        <v>-4850</v>
      </c>
      <c r="AQ108" s="28">
        <f>SUMIFS(Aut_BlueMe_Sem_Pedido!$J:$J,Aut_BlueMe_Sem_Pedido!$Q:$Q,DRE!AO$4,Aut_BlueMe_Sem_Pedido!$N:$N,DRE!$A108,Aut_BlueMe_Sem_Pedido!$H:$H,"MDO PJ Fixo")+SUMIFS(Aut_Ajustes_Manuais!$G:$G,Aut_Ajustes_Manuais!$I:$I,DRE!AO$4,Aut_Ajustes_Manuais!$F:$F,"  - Squad")</f>
        <v/>
      </c>
      <c r="AR108" s="232">
        <f>SUMIFS($H108:$AO108,$H$5:$AO$5,"&lt;"&amp;MONTH(TODAY()),$H$6:$AO$6,"REAL 25")</f>
        <v/>
      </c>
      <c r="AS108" s="27">
        <f>SUMIFS($I108:$AP108,$I$5:$AP$5,"&lt;"&amp;MONTH(TODAY()),$I$6:$AP$6,"ORÇADO ")</f>
        <v/>
      </c>
      <c r="AT108" s="28">
        <f>SUMIFS($J108:$AQ108,$J$5:$AQ$5,"&lt;"&amp;MONTH(TODAY()),$J$6:$AQ$6,"REAL 26")</f>
        <v/>
      </c>
      <c r="AU108" s="232">
        <f>SUM(H108,K108,N108,Q108,T108,W108,Z108,AC108,AF108,AI108,AL108,AO108)</f>
        <v/>
      </c>
      <c r="AV108" s="79">
        <f>SUM(I108,L108,O108,R108,U108,X108,AA108,AD108,AG108,AJ108,AM108,AP108)</f>
        <v/>
      </c>
      <c r="AW108" s="80">
        <f>SUM(J108,M108,P108,S108,V108,Y108,AB108,AE108,AH108,AK108,AN108,AQ108)</f>
        <v/>
      </c>
      <c r="AX108" s="232">
        <f>SUM(H108,K108,N108)</f>
        <v/>
      </c>
      <c r="AY108" s="79">
        <f>SUM(I108,L108,O108)</f>
        <v/>
      </c>
      <c r="AZ108" s="80">
        <f>SUM(J108,M108,P108)</f>
        <v/>
      </c>
      <c r="BA108" s="232">
        <f>SUM(Q108,T108,W108)</f>
        <v/>
      </c>
      <c r="BB108" s="79">
        <f>SUM(R108,U108,X108)</f>
        <v/>
      </c>
      <c r="BC108" s="80">
        <f>SUM(S108,V108,Y108)</f>
        <v/>
      </c>
      <c r="BD108" s="232">
        <f>SUM(Z108,AC108,AF108)</f>
        <v/>
      </c>
      <c r="BE108" s="79">
        <f>SUM(AA108,AD108,AG108)</f>
        <v/>
      </c>
      <c r="BF108" s="80">
        <f>SUM(AB108,AE108,AH108)</f>
        <v/>
      </c>
      <c r="BG108" s="232">
        <f>SUM(AI108,AL108,AO108)</f>
        <v/>
      </c>
      <c r="BH108" s="79">
        <f>SUM(AJ108,AM108,AP108)</f>
        <v/>
      </c>
      <c r="BI108" s="80">
        <f>SUM(AK108,AN108,AQ108)</f>
        <v/>
      </c>
      <c r="BK108" s="451">
        <f>SUM(I108,L108,O108,R108,U108,X108,AA108,AD108,AG108,AJ108,AM108,AP108)</f>
        <v/>
      </c>
      <c r="BL108" s="451">
        <f>BK108-AV108</f>
        <v/>
      </c>
      <c r="BM108" s="451">
        <f>SUM(J108,M108,P108,S108,V108)</f>
        <v/>
      </c>
      <c r="BN108" s="451">
        <f>BM108-AT108</f>
        <v/>
      </c>
    </row>
    <row r="109" hidden="1" outlineLevel="1" customFormat="1" s="90">
      <c r="A109" s="22" t="inlineStr">
        <is>
          <t xml:space="preserve">  - Gerente</t>
        </is>
      </c>
      <c r="B109" s="2" t="n"/>
      <c r="C109" s="24" t="n"/>
      <c r="D109" s="54" t="n"/>
      <c r="E109" s="84" t="n"/>
      <c r="F109" s="40" t="n"/>
      <c r="G109" s="416" t="n"/>
      <c r="H109" s="232" t="n">
        <v>0</v>
      </c>
      <c r="I109" s="27" t="n">
        <v>0</v>
      </c>
      <c r="J109" s="28">
        <f>SUMIFS(Aut_BlueMe_Sem_Pedido!$J:$J,Aut_BlueMe_Sem_Pedido!$Q:$Q,DRE!H$4,Aut_BlueMe_Sem_Pedido!$N:$N,DRE!$A109,Aut_BlueMe_Sem_Pedido!$H:$H,"MDO PJ Fixo")+SUMIFS(Aut_Ajustes_Manuais!$G:$G,Aut_Ajustes_Manuais!$I:$I,DRE!H$4,Aut_Ajustes_Manuais!$F:$F,"  - Gerente")</f>
        <v/>
      </c>
      <c r="K109" s="232" t="n">
        <v>0</v>
      </c>
      <c r="L109" s="27" t="n">
        <v>0</v>
      </c>
      <c r="M109" s="28">
        <f>SUMIFS(Aut_BlueMe_Sem_Pedido!$J:$J,Aut_BlueMe_Sem_Pedido!$Q:$Q,DRE!K$4,Aut_BlueMe_Sem_Pedido!$N:$N,DRE!$A109,Aut_BlueMe_Sem_Pedido!$H:$H,"MDO PJ Fixo")+SUMIFS(Aut_Ajustes_Manuais!$G:$G,Aut_Ajustes_Manuais!$I:$I,DRE!K$4,Aut_Ajustes_Manuais!$F:$F,"  - Gerente")</f>
        <v/>
      </c>
      <c r="N109" s="232" t="n">
        <v>0</v>
      </c>
      <c r="O109" s="27" t="n">
        <v>0</v>
      </c>
      <c r="P109" s="28">
        <f>SUMIFS(Aut_BlueMe_Sem_Pedido!$J:$J,Aut_BlueMe_Sem_Pedido!$Q:$Q,DRE!N$4,Aut_BlueMe_Sem_Pedido!$N:$N,DRE!$A109,Aut_BlueMe_Sem_Pedido!$H:$H,"MDO PJ Fixo")+SUMIFS(Aut_Ajustes_Manuais!$G:$G,Aut_Ajustes_Manuais!$I:$I,DRE!N$4,Aut_Ajustes_Manuais!$F:$F,"  - Gerente")</f>
        <v/>
      </c>
      <c r="Q109" s="232" t="n">
        <v>0</v>
      </c>
      <c r="R109" s="27" t="n">
        <v>0</v>
      </c>
      <c r="S109" s="28">
        <f>SUMIFS(Aut_BlueMe_Sem_Pedido!$J:$J,Aut_BlueMe_Sem_Pedido!$Q:$Q,DRE!Q$4,Aut_BlueMe_Sem_Pedido!$N:$N,DRE!$A109,Aut_BlueMe_Sem_Pedido!$H:$H,"MDO PJ Fixo")+SUMIFS(Aut_Ajustes_Manuais!$G:$G,Aut_Ajustes_Manuais!$I:$I,DRE!Q$4,Aut_Ajustes_Manuais!$F:$F,"  - Gerente")</f>
        <v/>
      </c>
      <c r="T109" s="232" t="n">
        <v>0</v>
      </c>
      <c r="U109" s="27" t="n">
        <v>0</v>
      </c>
      <c r="V109" s="28">
        <f>SUMIFS(Aut_BlueMe_Sem_Pedido!$J:$J,Aut_BlueMe_Sem_Pedido!$Q:$Q,DRE!T$4,Aut_BlueMe_Sem_Pedido!$N:$N,DRE!$A109,Aut_BlueMe_Sem_Pedido!$H:$H,"MDO PJ Fixo")+SUMIFS(Aut_Ajustes_Manuais!$G:$G,Aut_Ajustes_Manuais!$I:$I,DRE!T$4,Aut_Ajustes_Manuais!$F:$F,"  - Gerente")</f>
        <v/>
      </c>
      <c r="W109" s="232" t="n">
        <v>0</v>
      </c>
      <c r="X109" s="27" t="n">
        <v>0</v>
      </c>
      <c r="Y109" s="28">
        <f>SUMIFS(Aut_BlueMe_Sem_Pedido!$J:$J,Aut_BlueMe_Sem_Pedido!$Q:$Q,DRE!W$4,Aut_BlueMe_Sem_Pedido!$N:$N,DRE!$A109,Aut_BlueMe_Sem_Pedido!$H:$H,"MDO PJ Fixo")+SUMIFS(Aut_Ajustes_Manuais!$G:$G,Aut_Ajustes_Manuais!$I:$I,DRE!W$4,Aut_Ajustes_Manuais!$F:$F,"  - Gerente")</f>
        <v/>
      </c>
      <c r="Z109" s="232" t="n">
        <v>0</v>
      </c>
      <c r="AA109" s="27" t="n">
        <v>0</v>
      </c>
      <c r="AB109" s="28">
        <f>SUMIFS(Aut_BlueMe_Sem_Pedido!$J:$J,Aut_BlueMe_Sem_Pedido!$Q:$Q,DRE!Z$4,Aut_BlueMe_Sem_Pedido!$N:$N,DRE!$A109,Aut_BlueMe_Sem_Pedido!$H:$H,"MDO PJ Fixo")+SUMIFS(Aut_Ajustes_Manuais!$G:$G,Aut_Ajustes_Manuais!$I:$I,DRE!Z$4,Aut_Ajustes_Manuais!$F:$F,"  - Gerente")</f>
        <v/>
      </c>
      <c r="AC109" s="232" t="n">
        <v>0</v>
      </c>
      <c r="AD109" s="27" t="n">
        <v>0</v>
      </c>
      <c r="AE109" s="28">
        <f>SUMIFS(Aut_BlueMe_Sem_Pedido!$J:$J,Aut_BlueMe_Sem_Pedido!$Q:$Q,DRE!AC$4,Aut_BlueMe_Sem_Pedido!$N:$N,DRE!$A109,Aut_BlueMe_Sem_Pedido!$H:$H,"MDO PJ Fixo")+SUMIFS(Aut_Ajustes_Manuais!$G:$G,Aut_Ajustes_Manuais!$I:$I,DRE!AC$4,Aut_Ajustes_Manuais!$F:$F,"  - Gerente")</f>
        <v/>
      </c>
      <c r="AF109" s="232" t="n">
        <v>0</v>
      </c>
      <c r="AG109" s="27" t="n">
        <v>0</v>
      </c>
      <c r="AH109" s="28">
        <f>SUMIFS(Aut_BlueMe_Sem_Pedido!$J:$J,Aut_BlueMe_Sem_Pedido!$Q:$Q,DRE!AF$4,Aut_BlueMe_Sem_Pedido!$N:$N,DRE!$A109,Aut_BlueMe_Sem_Pedido!$H:$H,"MDO PJ Fixo")+SUMIFS(Aut_Ajustes_Manuais!$G:$G,Aut_Ajustes_Manuais!$I:$I,DRE!AF$4,Aut_Ajustes_Manuais!$F:$F,"  - Gerente")</f>
        <v/>
      </c>
      <c r="AI109" s="232" t="n">
        <v>0</v>
      </c>
      <c r="AJ109" s="27" t="n">
        <v>0</v>
      </c>
      <c r="AK109" s="28">
        <f>SUMIFS(Aut_BlueMe_Sem_Pedido!$J:$J,Aut_BlueMe_Sem_Pedido!$Q:$Q,DRE!AI$4,Aut_BlueMe_Sem_Pedido!$N:$N,DRE!$A109,Aut_BlueMe_Sem_Pedido!$H:$H,"MDO PJ Fixo")+SUMIFS(Aut_Ajustes_Manuais!$G:$G,Aut_Ajustes_Manuais!$I:$I,DRE!AI$4,Aut_Ajustes_Manuais!$F:$F,"  - Gerente")</f>
        <v/>
      </c>
      <c r="AL109" s="232" t="n">
        <v>0</v>
      </c>
      <c r="AM109" s="27" t="n">
        <v>0</v>
      </c>
      <c r="AN109" s="28">
        <f>SUMIFS(Aut_BlueMe_Sem_Pedido!$J:$J,Aut_BlueMe_Sem_Pedido!$Q:$Q,DRE!AL$4,Aut_BlueMe_Sem_Pedido!$N:$N,DRE!$A109,Aut_BlueMe_Sem_Pedido!$H:$H,"MDO PJ Fixo")+SUMIFS(Aut_Ajustes_Manuais!$G:$G,Aut_Ajustes_Manuais!$I:$I,DRE!AL$4,Aut_Ajustes_Manuais!$F:$F,"  - Gerente")</f>
        <v/>
      </c>
      <c r="AO109" s="232" t="n">
        <v>0</v>
      </c>
      <c r="AP109" s="27" t="n">
        <v>0</v>
      </c>
      <c r="AQ109" s="28">
        <f>SUMIFS(Aut_BlueMe_Sem_Pedido!$J:$J,Aut_BlueMe_Sem_Pedido!$Q:$Q,DRE!AO$4,Aut_BlueMe_Sem_Pedido!$N:$N,DRE!$A109,Aut_BlueMe_Sem_Pedido!$H:$H,"MDO PJ Fixo")+SUMIFS(Aut_Ajustes_Manuais!$G:$G,Aut_Ajustes_Manuais!$I:$I,DRE!AO$4,Aut_Ajustes_Manuais!$F:$F,"  - Gerente")</f>
        <v/>
      </c>
      <c r="AR109" s="232">
        <f>SUMIFS($H109:$AO109,$H$5:$AO$5,"&lt;"&amp;MONTH(TODAY()),$H$6:$AO$6,"REAL 25")</f>
        <v/>
      </c>
      <c r="AS109" s="27">
        <f>SUMIFS($I109:$AP109,$I$5:$AP$5,"&lt;"&amp;MONTH(TODAY()),$I$6:$AP$6,"ORÇADO ")</f>
        <v/>
      </c>
      <c r="AT109" s="28">
        <f>SUMIFS($J109:$AQ109,$J$5:$AQ$5,"&lt;"&amp;MONTH(TODAY()),$J$6:$AQ$6,"REAL 26")</f>
        <v/>
      </c>
      <c r="AU109" s="232">
        <f>SUM(H109,K109,N109,Q109,T109,W109,Z109,AC109,AF109,AI109,AL109,AO109)</f>
        <v/>
      </c>
      <c r="AV109" s="79">
        <f>SUM(I109,L109,O109,R109,U109,X109,AA109,AD109,AG109,AJ109,AM109,AP109)</f>
        <v/>
      </c>
      <c r="AW109" s="80">
        <f>SUM(J109,M109,P109,S109,V109,Y109,AB109,AE109,AH109,AK109,AN109,AQ109)</f>
        <v/>
      </c>
      <c r="AX109" s="232">
        <f>SUM(H109,K109,N109)</f>
        <v/>
      </c>
      <c r="AY109" s="79">
        <f>SUM(I109,L109,O109)</f>
        <v/>
      </c>
      <c r="AZ109" s="80">
        <f>SUM(J109,M109,P109)</f>
        <v/>
      </c>
      <c r="BA109" s="232">
        <f>SUM(Q109,T109,W109)</f>
        <v/>
      </c>
      <c r="BB109" s="79">
        <f>SUM(R109,U109,X109)</f>
        <v/>
      </c>
      <c r="BC109" s="80">
        <f>SUM(S109,V109,Y109)</f>
        <v/>
      </c>
      <c r="BD109" s="232">
        <f>SUM(Z109,AC109,AF109)</f>
        <v/>
      </c>
      <c r="BE109" s="79">
        <f>SUM(AA109,AD109,AG109)</f>
        <v/>
      </c>
      <c r="BF109" s="80">
        <f>SUM(AB109,AE109,AH109)</f>
        <v/>
      </c>
      <c r="BG109" s="232">
        <f>SUM(AI109,AL109,AO109)</f>
        <v/>
      </c>
      <c r="BH109" s="79">
        <f>SUM(AJ109,AM109,AP109)</f>
        <v/>
      </c>
      <c r="BI109" s="80">
        <f>SUM(AK109,AN109,AQ109)</f>
        <v/>
      </c>
      <c r="BK109" s="451">
        <f>SUM(I109,L109,O109,R109,U109,X109,AA109,AD109,AG109,AJ109,AM109,AP109)</f>
        <v/>
      </c>
      <c r="BL109" s="451">
        <f>BK109-AV109</f>
        <v/>
      </c>
      <c r="BM109" s="451">
        <f>SUM(J109,M109,P109,S109,V109)</f>
        <v/>
      </c>
      <c r="BN109" s="451">
        <f>BM109-AT109</f>
        <v/>
      </c>
    </row>
    <row r="110" hidden="1" outlineLevel="1" customFormat="1" s="90">
      <c r="A110" s="22" t="inlineStr">
        <is>
          <t xml:space="preserve">  - Subgerente</t>
        </is>
      </c>
      <c r="B110" s="2" t="n"/>
      <c r="C110" s="24" t="n"/>
      <c r="D110" s="54" t="n"/>
      <c r="E110" s="84" t="n"/>
      <c r="F110" s="40" t="n"/>
      <c r="G110" s="416" t="n"/>
      <c r="H110" s="232" t="n">
        <v>0</v>
      </c>
      <c r="I110" s="27" t="n">
        <v>0</v>
      </c>
      <c r="J110" s="28">
        <f>SUMIFS(Aut_BlueMe_Sem_Pedido!$J:$J,Aut_BlueMe_Sem_Pedido!$Q:$Q,DRE!H$4,Aut_BlueMe_Sem_Pedido!$N:$N,DRE!$A110,Aut_BlueMe_Sem_Pedido!$H:$H,"MDO PJ Fixo")+SUMIFS(Aut_Ajustes_Manuais!$G:$G,Aut_Ajustes_Manuais!$I:$I,DRE!H$4,Aut_Ajustes_Manuais!$F:$F,"  - Subgerente")</f>
        <v/>
      </c>
      <c r="K110" s="232" t="n">
        <v>0</v>
      </c>
      <c r="L110" s="27" t="n">
        <v>0</v>
      </c>
      <c r="M110" s="28">
        <f>SUMIFS(Aut_BlueMe_Sem_Pedido!$J:$J,Aut_BlueMe_Sem_Pedido!$Q:$Q,DRE!K$4,Aut_BlueMe_Sem_Pedido!$N:$N,DRE!$A110,Aut_BlueMe_Sem_Pedido!$H:$H,"MDO PJ Fixo")+SUMIFS(Aut_Ajustes_Manuais!$G:$G,Aut_Ajustes_Manuais!$I:$I,DRE!K$4,Aut_Ajustes_Manuais!$F:$F,"  - Subgerente")</f>
        <v/>
      </c>
      <c r="N110" s="232" t="n">
        <v>0</v>
      </c>
      <c r="O110" s="27" t="n">
        <v>0</v>
      </c>
      <c r="P110" s="28">
        <f>SUMIFS(Aut_BlueMe_Sem_Pedido!$J:$J,Aut_BlueMe_Sem_Pedido!$Q:$Q,DRE!N$4,Aut_BlueMe_Sem_Pedido!$N:$N,DRE!$A110,Aut_BlueMe_Sem_Pedido!$H:$H,"MDO PJ Fixo")+SUMIFS(Aut_Ajustes_Manuais!$G:$G,Aut_Ajustes_Manuais!$I:$I,DRE!N$4,Aut_Ajustes_Manuais!$F:$F,"  - Subgerente")</f>
        <v/>
      </c>
      <c r="Q110" s="232" t="n">
        <v>0</v>
      </c>
      <c r="R110" s="27" t="n">
        <v>0</v>
      </c>
      <c r="S110" s="28">
        <f>SUMIFS(Aut_BlueMe_Sem_Pedido!$J:$J,Aut_BlueMe_Sem_Pedido!$Q:$Q,DRE!Q$4,Aut_BlueMe_Sem_Pedido!$N:$N,DRE!$A110,Aut_BlueMe_Sem_Pedido!$H:$H,"MDO PJ Fixo")+SUMIFS(Aut_Ajustes_Manuais!$G:$G,Aut_Ajustes_Manuais!$I:$I,DRE!Q$4,Aut_Ajustes_Manuais!$F:$F,"  - Subgerente")</f>
        <v/>
      </c>
      <c r="T110" s="232" t="n">
        <v>0</v>
      </c>
      <c r="U110" s="27" t="n">
        <v>0</v>
      </c>
      <c r="V110" s="28">
        <f>SUMIFS(Aut_BlueMe_Sem_Pedido!$J:$J,Aut_BlueMe_Sem_Pedido!$Q:$Q,DRE!T$4,Aut_BlueMe_Sem_Pedido!$N:$N,DRE!$A110,Aut_BlueMe_Sem_Pedido!$H:$H,"MDO PJ Fixo")+SUMIFS(Aut_Ajustes_Manuais!$G:$G,Aut_Ajustes_Manuais!$I:$I,DRE!T$4,Aut_Ajustes_Manuais!$F:$F,"  - Subgerente")</f>
        <v/>
      </c>
      <c r="W110" s="232" t="n">
        <v>0</v>
      </c>
      <c r="X110" s="27" t="n">
        <v>0</v>
      </c>
      <c r="Y110" s="28">
        <f>SUMIFS(Aut_BlueMe_Sem_Pedido!$J:$J,Aut_BlueMe_Sem_Pedido!$Q:$Q,DRE!W$4,Aut_BlueMe_Sem_Pedido!$N:$N,DRE!$A110,Aut_BlueMe_Sem_Pedido!$H:$H,"MDO PJ Fixo")+SUMIFS(Aut_Ajustes_Manuais!$G:$G,Aut_Ajustes_Manuais!$I:$I,DRE!W$4,Aut_Ajustes_Manuais!$F:$F,"  - Subgerente")</f>
        <v/>
      </c>
      <c r="Z110" s="232" t="n">
        <v>0</v>
      </c>
      <c r="AA110" s="27" t="n">
        <v>0</v>
      </c>
      <c r="AB110" s="28">
        <f>SUMIFS(Aut_BlueMe_Sem_Pedido!$J:$J,Aut_BlueMe_Sem_Pedido!$Q:$Q,DRE!Z$4,Aut_BlueMe_Sem_Pedido!$N:$N,DRE!$A110,Aut_BlueMe_Sem_Pedido!$H:$H,"MDO PJ Fixo")+SUMIFS(Aut_Ajustes_Manuais!$G:$G,Aut_Ajustes_Manuais!$I:$I,DRE!Z$4,Aut_Ajustes_Manuais!$F:$F,"  - Subgerente")</f>
        <v/>
      </c>
      <c r="AC110" s="232" t="n">
        <v>0</v>
      </c>
      <c r="AD110" s="27" t="n">
        <v>0</v>
      </c>
      <c r="AE110" s="28">
        <f>SUMIFS(Aut_BlueMe_Sem_Pedido!$J:$J,Aut_BlueMe_Sem_Pedido!$Q:$Q,DRE!AC$4,Aut_BlueMe_Sem_Pedido!$N:$N,DRE!$A110,Aut_BlueMe_Sem_Pedido!$H:$H,"MDO PJ Fixo")+SUMIFS(Aut_Ajustes_Manuais!$G:$G,Aut_Ajustes_Manuais!$I:$I,DRE!AC$4,Aut_Ajustes_Manuais!$F:$F,"  - Subgerente")</f>
        <v/>
      </c>
      <c r="AF110" s="232" t="n">
        <v>0</v>
      </c>
      <c r="AG110" s="27" t="n">
        <v>0</v>
      </c>
      <c r="AH110" s="28">
        <f>SUMIFS(Aut_BlueMe_Sem_Pedido!$J:$J,Aut_BlueMe_Sem_Pedido!$Q:$Q,DRE!AF$4,Aut_BlueMe_Sem_Pedido!$N:$N,DRE!$A110,Aut_BlueMe_Sem_Pedido!$H:$H,"MDO PJ Fixo")+SUMIFS(Aut_Ajustes_Manuais!$G:$G,Aut_Ajustes_Manuais!$I:$I,DRE!AF$4,Aut_Ajustes_Manuais!$F:$F,"  - Subgerente")</f>
        <v/>
      </c>
      <c r="AI110" s="232" t="n">
        <v>0</v>
      </c>
      <c r="AJ110" s="27" t="n">
        <v>0</v>
      </c>
      <c r="AK110" s="28">
        <f>SUMIFS(Aut_BlueMe_Sem_Pedido!$J:$J,Aut_BlueMe_Sem_Pedido!$Q:$Q,DRE!AI$4,Aut_BlueMe_Sem_Pedido!$N:$N,DRE!$A110,Aut_BlueMe_Sem_Pedido!$H:$H,"MDO PJ Fixo")+SUMIFS(Aut_Ajustes_Manuais!$G:$G,Aut_Ajustes_Manuais!$I:$I,DRE!AI$4,Aut_Ajustes_Manuais!$F:$F,"  - Subgerente")</f>
        <v/>
      </c>
      <c r="AL110" s="232" t="n">
        <v>0</v>
      </c>
      <c r="AM110" s="27" t="n">
        <v>0</v>
      </c>
      <c r="AN110" s="28">
        <f>SUMIFS(Aut_BlueMe_Sem_Pedido!$J:$J,Aut_BlueMe_Sem_Pedido!$Q:$Q,DRE!AL$4,Aut_BlueMe_Sem_Pedido!$N:$N,DRE!$A110,Aut_BlueMe_Sem_Pedido!$H:$H,"MDO PJ Fixo")+SUMIFS(Aut_Ajustes_Manuais!$G:$G,Aut_Ajustes_Manuais!$I:$I,DRE!AL$4,Aut_Ajustes_Manuais!$F:$F,"  - Subgerente")</f>
        <v/>
      </c>
      <c r="AO110" s="232" t="n">
        <v>0</v>
      </c>
      <c r="AP110" s="27" t="n">
        <v>0</v>
      </c>
      <c r="AQ110" s="28">
        <f>SUMIFS(Aut_BlueMe_Sem_Pedido!$J:$J,Aut_BlueMe_Sem_Pedido!$Q:$Q,DRE!AO$4,Aut_BlueMe_Sem_Pedido!$N:$N,DRE!$A110,Aut_BlueMe_Sem_Pedido!$H:$H,"MDO PJ Fixo")+SUMIFS(Aut_Ajustes_Manuais!$G:$G,Aut_Ajustes_Manuais!$I:$I,DRE!AO$4,Aut_Ajustes_Manuais!$F:$F,"  - Subgerente")</f>
        <v/>
      </c>
      <c r="AR110" s="232">
        <f>SUMIFS($H110:$AO110,$H$5:$AO$5,"&lt;"&amp;MONTH(TODAY()),$H$6:$AO$6,"REAL 25")</f>
        <v/>
      </c>
      <c r="AS110" s="27">
        <f>SUMIFS($I110:$AP110,$I$5:$AP$5,"&lt;"&amp;MONTH(TODAY()),$I$6:$AP$6,"ORÇADO ")</f>
        <v/>
      </c>
      <c r="AT110" s="28">
        <f>SUMIFS($J110:$AQ110,$J$5:$AQ$5,"&lt;"&amp;MONTH(TODAY()),$J$6:$AQ$6,"REAL 26")</f>
        <v/>
      </c>
      <c r="AU110" s="232">
        <f>SUM(H110,K110,N110,Q110,T110,W110,Z110,AC110,AF110,AI110,AL110,AO110)</f>
        <v/>
      </c>
      <c r="AV110" s="79">
        <f>SUM(I110,L110,O110,R110,U110,X110,AA110,AD110,AG110,AJ110,AM110,AP110)</f>
        <v/>
      </c>
      <c r="AW110" s="80">
        <f>SUM(J110,M110,P110,S110,V110,Y110,AB110,AE110,AH110,AK110,AN110,AQ110)</f>
        <v/>
      </c>
      <c r="AX110" s="232">
        <f>SUM(H110,K110,N110)</f>
        <v/>
      </c>
      <c r="AY110" s="79">
        <f>SUM(I110,L110,O110)</f>
        <v/>
      </c>
      <c r="AZ110" s="80">
        <f>SUM(J110,M110,P110)</f>
        <v/>
      </c>
      <c r="BA110" s="232">
        <f>SUM(Q110,T110,W110)</f>
        <v/>
      </c>
      <c r="BB110" s="79">
        <f>SUM(R110,U110,X110)</f>
        <v/>
      </c>
      <c r="BC110" s="80">
        <f>SUM(S110,V110,Y110)</f>
        <v/>
      </c>
      <c r="BD110" s="232">
        <f>SUM(Z110,AC110,AF110)</f>
        <v/>
      </c>
      <c r="BE110" s="79">
        <f>SUM(AA110,AD110,AG110)</f>
        <v/>
      </c>
      <c r="BF110" s="80">
        <f>SUM(AB110,AE110,AH110)</f>
        <v/>
      </c>
      <c r="BG110" s="232">
        <f>SUM(AI110,AL110,AO110)</f>
        <v/>
      </c>
      <c r="BH110" s="79">
        <f>SUM(AJ110,AM110,AP110)</f>
        <v/>
      </c>
      <c r="BI110" s="80">
        <f>SUM(AK110,AN110,AQ110)</f>
        <v/>
      </c>
      <c r="BK110" s="451">
        <f>SUM(I110,L110,O110,R110,U110,X110,AA110,AD110,AG110,AJ110,AM110,AP110)</f>
        <v/>
      </c>
      <c r="BL110" s="451">
        <f>BK110-AV110</f>
        <v/>
      </c>
      <c r="BM110" s="451">
        <f>SUM(J110,M110,P110,S110,V110)</f>
        <v/>
      </c>
      <c r="BN110" s="451">
        <f>BM110-AT110</f>
        <v/>
      </c>
    </row>
    <row r="111" hidden="1" outlineLevel="1" customFormat="1" s="90">
      <c r="A111" s="22" t="inlineStr">
        <is>
          <t xml:space="preserve">  - Coordenador</t>
        </is>
      </c>
      <c r="B111" s="2" t="n"/>
      <c r="C111" s="24" t="n"/>
      <c r="D111" s="54" t="n"/>
      <c r="E111" s="84" t="n"/>
      <c r="F111" s="40" t="n"/>
      <c r="G111" s="416" t="n"/>
      <c r="H111" s="232" t="n">
        <v>-9300</v>
      </c>
      <c r="I111" s="27" t="n">
        <v>-5200</v>
      </c>
      <c r="J111" s="28">
        <f>SUMIFS(Aut_BlueMe_Sem_Pedido!$J:$J,Aut_BlueMe_Sem_Pedido!$Q:$Q,DRE!H$4,Aut_BlueMe_Sem_Pedido!$N:$N,DRE!$A111,Aut_BlueMe_Sem_Pedido!$H:$H,"MDO PJ Fixo")+SUMIFS(Aut_Ajustes_Manuais!$G:$G,Aut_Ajustes_Manuais!$I:$I,DRE!H$4,Aut_Ajustes_Manuais!$F:$F,"  - Coordenador")</f>
        <v/>
      </c>
      <c r="K111" s="232" t="n">
        <v>-9300</v>
      </c>
      <c r="L111" s="27" t="n">
        <v>-5200</v>
      </c>
      <c r="M111" s="28">
        <f>SUMIFS(Aut_BlueMe_Sem_Pedido!$J:$J,Aut_BlueMe_Sem_Pedido!$Q:$Q,DRE!K$4,Aut_BlueMe_Sem_Pedido!$N:$N,DRE!$A111,Aut_BlueMe_Sem_Pedido!$H:$H,"MDO PJ Fixo")+SUMIFS(Aut_Ajustes_Manuais!$G:$G,Aut_Ajustes_Manuais!$I:$I,DRE!K$4,Aut_Ajustes_Manuais!$F:$F,"  - Coordenador")</f>
        <v/>
      </c>
      <c r="N111" s="232" t="n">
        <v>-9300</v>
      </c>
      <c r="O111" s="27" t="n">
        <v>-5200</v>
      </c>
      <c r="P111" s="28">
        <f>SUMIFS(Aut_BlueMe_Sem_Pedido!$J:$J,Aut_BlueMe_Sem_Pedido!$Q:$Q,DRE!N$4,Aut_BlueMe_Sem_Pedido!$N:$N,DRE!$A111,Aut_BlueMe_Sem_Pedido!$H:$H,"MDO PJ Fixo")+SUMIFS(Aut_Ajustes_Manuais!$G:$G,Aut_Ajustes_Manuais!$I:$I,DRE!N$4,Aut_Ajustes_Manuais!$F:$F,"  - Coordenador")</f>
        <v/>
      </c>
      <c r="Q111" s="232" t="n">
        <v>-5660</v>
      </c>
      <c r="R111" s="27" t="n">
        <v>-5200</v>
      </c>
      <c r="S111" s="28">
        <f>SUMIFS(Aut_BlueMe_Sem_Pedido!$J:$J,Aut_BlueMe_Sem_Pedido!$Q:$Q,DRE!Q$4,Aut_BlueMe_Sem_Pedido!$N:$N,DRE!$A111,Aut_BlueMe_Sem_Pedido!$H:$H,"MDO PJ Fixo")+SUMIFS(Aut_Ajustes_Manuais!$G:$G,Aut_Ajustes_Manuais!$I:$I,DRE!Q$4,Aut_Ajustes_Manuais!$F:$F,"  - Coordenador")</f>
        <v/>
      </c>
      <c r="T111" s="232" t="n">
        <v>-5100</v>
      </c>
      <c r="U111" s="27" t="n">
        <v>-5200</v>
      </c>
      <c r="V111" s="27">
        <f>SUMIFS(Aut_BlueMe_Sem_Pedido!$J:$J,Aut_BlueMe_Sem_Pedido!$Q:$Q,DRE!T$4,Aut_BlueMe_Sem_Pedido!$N:$N,DRE!$A111,Aut_BlueMe_Sem_Pedido!$H:$H,"MDO PJ Fixo")+SUMIFS(Aut_Ajustes_Manuais!$G:$G,Aut_Ajustes_Manuais!$I:$I,DRE!T$4,Aut_Ajustes_Manuais!$F:$F,"  - Coordenador")</f>
        <v/>
      </c>
      <c r="W111" s="232" t="n">
        <v>-5100</v>
      </c>
      <c r="X111" s="27" t="n">
        <v>-5200</v>
      </c>
      <c r="Y111" s="28">
        <f>SUMIFS(Aut_BlueMe_Sem_Pedido!$J:$J,Aut_BlueMe_Sem_Pedido!$Q:$Q,DRE!W$4,Aut_BlueMe_Sem_Pedido!$N:$N,DRE!$A111,Aut_BlueMe_Sem_Pedido!$H:$H,"MDO PJ Fixo")+SUMIFS(Aut_Ajustes_Manuais!$G:$G,Aut_Ajustes_Manuais!$I:$I,DRE!W$4,Aut_Ajustes_Manuais!$F:$F,"  - Coordenador")</f>
        <v/>
      </c>
      <c r="Z111" s="232" t="n">
        <v>-5100</v>
      </c>
      <c r="AA111" s="27" t="n">
        <v>-5200</v>
      </c>
      <c r="AB111" s="28">
        <f>SUMIFS(Aut_BlueMe_Sem_Pedido!$J:$J,Aut_BlueMe_Sem_Pedido!$Q:$Q,DRE!Z$4,Aut_BlueMe_Sem_Pedido!$N:$N,DRE!$A111,Aut_BlueMe_Sem_Pedido!$H:$H,"MDO PJ Fixo")+SUMIFS(Aut_Ajustes_Manuais!$G:$G,Aut_Ajustes_Manuais!$I:$I,DRE!Z$4,Aut_Ajustes_Manuais!$F:$F,"  - Coordenador")</f>
        <v/>
      </c>
      <c r="AC111" s="232" t="n">
        <v>-5100</v>
      </c>
      <c r="AD111" s="27" t="n">
        <v>-5200</v>
      </c>
      <c r="AE111" s="28">
        <f>SUMIFS(Aut_BlueMe_Sem_Pedido!$J:$J,Aut_BlueMe_Sem_Pedido!$Q:$Q,DRE!AC$4,Aut_BlueMe_Sem_Pedido!$N:$N,DRE!$A111,Aut_BlueMe_Sem_Pedido!$H:$H,"MDO PJ Fixo")+SUMIFS(Aut_Ajustes_Manuais!$G:$G,Aut_Ajustes_Manuais!$I:$I,DRE!AC$4,Aut_Ajustes_Manuais!$F:$F,"  - Coordenador")</f>
        <v/>
      </c>
      <c r="AF111" s="232" t="n">
        <v>-10226.67</v>
      </c>
      <c r="AG111" s="27" t="n">
        <v>-5200</v>
      </c>
      <c r="AH111" s="28">
        <f>SUMIFS(Aut_BlueMe_Sem_Pedido!$J:$J,Aut_BlueMe_Sem_Pedido!$Q:$Q,DRE!AF$4,Aut_BlueMe_Sem_Pedido!$N:$N,DRE!$A111,Aut_BlueMe_Sem_Pedido!$H:$H,"MDO PJ Fixo")+SUMIFS(Aut_Ajustes_Manuais!$G:$G,Aut_Ajustes_Manuais!$I:$I,DRE!AF$4,Aut_Ajustes_Manuais!$F:$F,"  - Coordenador")</f>
        <v/>
      </c>
      <c r="AI111" s="232" t="n">
        <v>-5200</v>
      </c>
      <c r="AJ111" s="27" t="n">
        <v>-5200</v>
      </c>
      <c r="AK111" s="28">
        <f>SUMIFS(Aut_BlueMe_Sem_Pedido!$J:$J,Aut_BlueMe_Sem_Pedido!$Q:$Q,DRE!AI$4,Aut_BlueMe_Sem_Pedido!$N:$N,DRE!$A111,Aut_BlueMe_Sem_Pedido!$H:$H,"MDO PJ Fixo")+SUMIFS(Aut_Ajustes_Manuais!$G:$G,Aut_Ajustes_Manuais!$I:$I,DRE!AI$4,Aut_Ajustes_Manuais!$F:$F,"  - Coordenador")</f>
        <v/>
      </c>
      <c r="AL111" s="232" t="n">
        <v>-5200</v>
      </c>
      <c r="AM111" s="27" t="n">
        <v>-5200</v>
      </c>
      <c r="AN111" s="28">
        <f>SUMIFS(Aut_BlueMe_Sem_Pedido!$J:$J,Aut_BlueMe_Sem_Pedido!$Q:$Q,DRE!AL$4,Aut_BlueMe_Sem_Pedido!$N:$N,DRE!$A111,Aut_BlueMe_Sem_Pedido!$H:$H,"MDO PJ Fixo")+SUMIFS(Aut_Ajustes_Manuais!$G:$G,Aut_Ajustes_Manuais!$I:$I,DRE!AL$4,Aut_Ajustes_Manuais!$F:$F,"  - Coordenador")</f>
        <v/>
      </c>
      <c r="AO111" s="232" t="n">
        <v>-5200</v>
      </c>
      <c r="AP111" s="27" t="n">
        <v>-5200</v>
      </c>
      <c r="AQ111" s="28">
        <f>SUMIFS(Aut_BlueMe_Sem_Pedido!$J:$J,Aut_BlueMe_Sem_Pedido!$Q:$Q,DRE!AO$4,Aut_BlueMe_Sem_Pedido!$N:$N,DRE!$A111,Aut_BlueMe_Sem_Pedido!$H:$H,"MDO PJ Fixo")+SUMIFS(Aut_Ajustes_Manuais!$G:$G,Aut_Ajustes_Manuais!$I:$I,DRE!AO$4,Aut_Ajustes_Manuais!$F:$F,"  - Coordenador")</f>
        <v/>
      </c>
      <c r="AR111" s="232">
        <f>SUMIFS($H111:$AO111,$H$5:$AO$5,"&lt;"&amp;MONTH(TODAY()),$H$6:$AO$6,"REAL 25")</f>
        <v/>
      </c>
      <c r="AS111" s="27">
        <f>SUMIFS($I111:$AP111,$I$5:$AP$5,"&lt;"&amp;MONTH(TODAY()),$I$6:$AP$6,"ORÇADO ")</f>
        <v/>
      </c>
      <c r="AT111" s="28">
        <f>SUMIFS($J111:$AQ111,$J$5:$AQ$5,"&lt;"&amp;MONTH(TODAY()),$J$6:$AQ$6,"REAL 26")</f>
        <v/>
      </c>
      <c r="AU111" s="232">
        <f>SUM(H111,K111,N111,Q111,T111,W111,Z111,AC111,AF111,AI111,AL111,AO111)</f>
        <v/>
      </c>
      <c r="AV111" s="79">
        <f>SUM(I111,L111,O111,R111,U111,X111,AA111,AD111,AG111,AJ111,AM111,AP111)</f>
        <v/>
      </c>
      <c r="AW111" s="80">
        <f>SUM(J111,M111,P111,S111,V111,Y111,AB111,AE111,AH111,AK111,AN111,AQ111)</f>
        <v/>
      </c>
      <c r="AX111" s="232">
        <f>SUM(H111,K111,N111)</f>
        <v/>
      </c>
      <c r="AY111" s="79">
        <f>SUM(I111,L111,O111)</f>
        <v/>
      </c>
      <c r="AZ111" s="80">
        <f>SUM(J111,M111,P111)</f>
        <v/>
      </c>
      <c r="BA111" s="232">
        <f>SUM(Q111,T111,W111)</f>
        <v/>
      </c>
      <c r="BB111" s="79">
        <f>SUM(R111,U111,X111)</f>
        <v/>
      </c>
      <c r="BC111" s="80">
        <f>SUM(S111,V111,Y111)</f>
        <v/>
      </c>
      <c r="BD111" s="232">
        <f>SUM(Z111,AC111,AF111)</f>
        <v/>
      </c>
      <c r="BE111" s="79">
        <f>SUM(AA111,AD111,AG111)</f>
        <v/>
      </c>
      <c r="BF111" s="80">
        <f>SUM(AB111,AE111,AH111)</f>
        <v/>
      </c>
      <c r="BG111" s="232">
        <f>SUM(AI111,AL111,AO111)</f>
        <v/>
      </c>
      <c r="BH111" s="79">
        <f>SUM(AJ111,AM111,AP111)</f>
        <v/>
      </c>
      <c r="BI111" s="80">
        <f>SUM(AK111,AN111,AQ111)</f>
        <v/>
      </c>
      <c r="BK111" s="451">
        <f>SUM(I111,L111,O111,R111,U111,X111,AA111,AD111,AG111,AJ111,AM111,AP111)</f>
        <v/>
      </c>
      <c r="BL111" s="451">
        <f>BK111-AV111</f>
        <v/>
      </c>
      <c r="BM111" s="451">
        <f>SUM(J111,M111,P111,S111,V111)</f>
        <v/>
      </c>
      <c r="BN111" s="451">
        <f>BM111-AT111</f>
        <v/>
      </c>
    </row>
    <row r="112" hidden="1" outlineLevel="1" customFormat="1" s="90">
      <c r="A112" s="22" t="inlineStr">
        <is>
          <t xml:space="preserve">  - Administrativa</t>
        </is>
      </c>
      <c r="B112" s="2" t="n"/>
      <c r="C112" s="24" t="n"/>
      <c r="D112" s="54" t="n"/>
      <c r="E112" s="84" t="n"/>
      <c r="F112" s="40" t="n"/>
      <c r="G112" s="416" t="n"/>
      <c r="H112" s="232" t="n">
        <v>-3500</v>
      </c>
      <c r="I112" s="27" t="n">
        <v>-3500</v>
      </c>
      <c r="J112" s="28">
        <f>SUMIFS(Aut_BlueMe_Sem_Pedido!$J:$J,Aut_BlueMe_Sem_Pedido!$Q:$Q,DRE!H$4,Aut_BlueMe_Sem_Pedido!$N:$N,DRE!$A112,Aut_BlueMe_Sem_Pedido!$H:$H,"MDO PJ Fixo")+SUMIFS(Aut_Ajustes_Manuais!$G:$G,Aut_Ajustes_Manuais!$I:$I,DRE!H$4,Aut_Ajustes_Manuais!$F:$F,"  - Administrativa")</f>
        <v/>
      </c>
      <c r="K112" s="232" t="n">
        <v>-3500</v>
      </c>
      <c r="L112" s="27" t="n">
        <v>-3500</v>
      </c>
      <c r="M112" s="28">
        <f>SUMIFS(Aut_BlueMe_Sem_Pedido!$J:$J,Aut_BlueMe_Sem_Pedido!$Q:$Q,DRE!K$4,Aut_BlueMe_Sem_Pedido!$N:$N,DRE!$A112,Aut_BlueMe_Sem_Pedido!$H:$H,"MDO PJ Fixo")+SUMIFS(Aut_Ajustes_Manuais!$G:$G,Aut_Ajustes_Manuais!$I:$I,DRE!K$4,Aut_Ajustes_Manuais!$F:$F,"  - Administrativa")</f>
        <v/>
      </c>
      <c r="N112" s="232" t="n">
        <v>-3500</v>
      </c>
      <c r="O112" s="27" t="n">
        <v>-3500</v>
      </c>
      <c r="P112" s="28">
        <f>SUMIFS(Aut_BlueMe_Sem_Pedido!$J:$J,Aut_BlueMe_Sem_Pedido!$Q:$Q,DRE!N$4,Aut_BlueMe_Sem_Pedido!$N:$N,DRE!$A112,Aut_BlueMe_Sem_Pedido!$H:$H,"MDO PJ Fixo")+SUMIFS(Aut_Ajustes_Manuais!$G:$G,Aut_Ajustes_Manuais!$I:$I,DRE!N$4,Aut_Ajustes_Manuais!$F:$F,"  - Administrativa")</f>
        <v/>
      </c>
      <c r="Q112" s="232" t="n">
        <v>-3500</v>
      </c>
      <c r="R112" s="27" t="n">
        <v>-3500</v>
      </c>
      <c r="S112" s="28">
        <f>SUMIFS(Aut_BlueMe_Sem_Pedido!$J:$J,Aut_BlueMe_Sem_Pedido!$Q:$Q,DRE!Q$4,Aut_BlueMe_Sem_Pedido!$N:$N,DRE!$A112,Aut_BlueMe_Sem_Pedido!$H:$H,"MDO PJ Fixo")+SUMIFS(Aut_Ajustes_Manuais!$G:$G,Aut_Ajustes_Manuais!$I:$I,DRE!Q$4,Aut_Ajustes_Manuais!$F:$F,"  - Administrativa")</f>
        <v/>
      </c>
      <c r="T112" s="232" t="n">
        <v>-3500</v>
      </c>
      <c r="U112" s="27" t="n">
        <v>-3500</v>
      </c>
      <c r="V112" s="28">
        <f>SUMIFS(Aut_BlueMe_Sem_Pedido!$J:$J,Aut_BlueMe_Sem_Pedido!$Q:$Q,DRE!T$4,Aut_BlueMe_Sem_Pedido!$N:$N,DRE!$A112,Aut_BlueMe_Sem_Pedido!$H:$H,"MDO PJ Fixo")+SUMIFS(Aut_Ajustes_Manuais!$G:$G,Aut_Ajustes_Manuais!$I:$I,DRE!T$4,Aut_Ajustes_Manuais!$F:$F,"  - Administrativa")</f>
        <v/>
      </c>
      <c r="W112" s="232" t="n">
        <v>-3500</v>
      </c>
      <c r="X112" s="27" t="n">
        <v>-3500</v>
      </c>
      <c r="Y112" s="28">
        <f>SUMIFS(Aut_BlueMe_Sem_Pedido!$J:$J,Aut_BlueMe_Sem_Pedido!$Q:$Q,DRE!W$4,Aut_BlueMe_Sem_Pedido!$N:$N,DRE!$A112,Aut_BlueMe_Sem_Pedido!$H:$H,"MDO PJ Fixo")+SUMIFS(Aut_Ajustes_Manuais!$G:$G,Aut_Ajustes_Manuais!$I:$I,DRE!W$4,Aut_Ajustes_Manuais!$F:$F,"  - Administrativa")</f>
        <v/>
      </c>
      <c r="Z112" s="232" t="n">
        <v>-3500</v>
      </c>
      <c r="AA112" s="27" t="n">
        <v>-3500</v>
      </c>
      <c r="AB112" s="28">
        <f>SUMIFS(Aut_BlueMe_Sem_Pedido!$J:$J,Aut_BlueMe_Sem_Pedido!$Q:$Q,DRE!Z$4,Aut_BlueMe_Sem_Pedido!$N:$N,DRE!$A112,Aut_BlueMe_Sem_Pedido!$H:$H,"MDO PJ Fixo")+SUMIFS(Aut_Ajustes_Manuais!$G:$G,Aut_Ajustes_Manuais!$I:$I,DRE!Z$4,Aut_Ajustes_Manuais!$F:$F,"  - Administrativa")</f>
        <v/>
      </c>
      <c r="AC112" s="232" t="n">
        <v>-3500</v>
      </c>
      <c r="AD112" s="27" t="n">
        <v>-3500</v>
      </c>
      <c r="AE112" s="28">
        <f>SUMIFS(Aut_BlueMe_Sem_Pedido!$J:$J,Aut_BlueMe_Sem_Pedido!$Q:$Q,DRE!AC$4,Aut_BlueMe_Sem_Pedido!$N:$N,DRE!$A112,Aut_BlueMe_Sem_Pedido!$H:$H,"MDO PJ Fixo")+SUMIFS(Aut_Ajustes_Manuais!$G:$G,Aut_Ajustes_Manuais!$I:$I,DRE!AC$4,Aut_Ajustes_Manuais!$F:$F,"  - Administrativa")</f>
        <v/>
      </c>
      <c r="AF112" s="232" t="n">
        <v>-3500</v>
      </c>
      <c r="AG112" s="27" t="n">
        <v>-3500</v>
      </c>
      <c r="AH112" s="28">
        <f>SUMIFS(Aut_BlueMe_Sem_Pedido!$J:$J,Aut_BlueMe_Sem_Pedido!$Q:$Q,DRE!AF$4,Aut_BlueMe_Sem_Pedido!$N:$N,DRE!$A112,Aut_BlueMe_Sem_Pedido!$H:$H,"MDO PJ Fixo")+SUMIFS(Aut_Ajustes_Manuais!$G:$G,Aut_Ajustes_Manuais!$I:$I,DRE!AF$4,Aut_Ajustes_Manuais!$F:$F,"  - Administrativa")</f>
        <v/>
      </c>
      <c r="AI112" s="232" t="n">
        <v>-3500</v>
      </c>
      <c r="AJ112" s="27" t="n">
        <v>-3500</v>
      </c>
      <c r="AK112" s="28">
        <f>SUMIFS(Aut_BlueMe_Sem_Pedido!$J:$J,Aut_BlueMe_Sem_Pedido!$Q:$Q,DRE!AI$4,Aut_BlueMe_Sem_Pedido!$N:$N,DRE!$A112,Aut_BlueMe_Sem_Pedido!$H:$H,"MDO PJ Fixo")+SUMIFS(Aut_Ajustes_Manuais!$G:$G,Aut_Ajustes_Manuais!$I:$I,DRE!AI$4,Aut_Ajustes_Manuais!$F:$F,"  - Administrativa")</f>
        <v/>
      </c>
      <c r="AL112" s="232" t="n">
        <v>-3500</v>
      </c>
      <c r="AM112" s="27" t="n">
        <v>-3500</v>
      </c>
      <c r="AN112" s="28">
        <f>SUMIFS(Aut_BlueMe_Sem_Pedido!$J:$J,Aut_BlueMe_Sem_Pedido!$Q:$Q,DRE!AL$4,Aut_BlueMe_Sem_Pedido!$N:$N,DRE!$A112,Aut_BlueMe_Sem_Pedido!$H:$H,"MDO PJ Fixo")+SUMIFS(Aut_Ajustes_Manuais!$G:$G,Aut_Ajustes_Manuais!$I:$I,DRE!AL$4,Aut_Ajustes_Manuais!$F:$F,"  - Administrativa")</f>
        <v/>
      </c>
      <c r="AO112" s="232" t="n">
        <v>-1000</v>
      </c>
      <c r="AP112" s="27" t="n">
        <v>-3500</v>
      </c>
      <c r="AQ112" s="28">
        <f>SUMIFS(Aut_BlueMe_Sem_Pedido!$J:$J,Aut_BlueMe_Sem_Pedido!$Q:$Q,DRE!AO$4,Aut_BlueMe_Sem_Pedido!$N:$N,DRE!$A112,Aut_BlueMe_Sem_Pedido!$H:$H,"MDO PJ Fixo")+SUMIFS(Aut_Ajustes_Manuais!$G:$G,Aut_Ajustes_Manuais!$I:$I,DRE!AO$4,Aut_Ajustes_Manuais!$F:$F,"  - Administrativa")</f>
        <v/>
      </c>
      <c r="AR112" s="232">
        <f>SUMIFS($H112:$AO112,$H$5:$AO$5,"&lt;"&amp;MONTH(TODAY()),$H$6:$AO$6,"REAL 25")</f>
        <v/>
      </c>
      <c r="AS112" s="27">
        <f>SUMIFS($I112:$AP112,$I$5:$AP$5,"&lt;"&amp;MONTH(TODAY()),$I$6:$AP$6,"ORÇADO ")</f>
        <v/>
      </c>
      <c r="AT112" s="28">
        <f>SUMIFS($J112:$AQ112,$J$5:$AQ$5,"&lt;"&amp;MONTH(TODAY()),$J$6:$AQ$6,"REAL 26")</f>
        <v/>
      </c>
      <c r="AU112" s="232">
        <f>SUM(H112,K112,N112,Q112,T112,W112,Z112,AC112,AF112,AI112,AL112,AO112)</f>
        <v/>
      </c>
      <c r="AV112" s="79">
        <f>SUM(I112,L112,O112,R112,U112,X112,AA112,AD112,AG112,AJ112,AM112,AP112)</f>
        <v/>
      </c>
      <c r="AW112" s="80">
        <f>SUM(J112,M112,P112,S112,V112,Y112,AB112,AE112,AH112,AK112,AN112,AQ112)</f>
        <v/>
      </c>
      <c r="AX112" s="232">
        <f>SUM(H112,K112,N112)</f>
        <v/>
      </c>
      <c r="AY112" s="79">
        <f>SUM(I112,L112,O112)</f>
        <v/>
      </c>
      <c r="AZ112" s="80">
        <f>SUM(J112,M112,P112)</f>
        <v/>
      </c>
      <c r="BA112" s="232">
        <f>SUM(Q112,T112,W112)</f>
        <v/>
      </c>
      <c r="BB112" s="79">
        <f>SUM(R112,U112,X112)</f>
        <v/>
      </c>
      <c r="BC112" s="80">
        <f>SUM(S112,V112,Y112)</f>
        <v/>
      </c>
      <c r="BD112" s="232">
        <f>SUM(Z112,AC112,AF112)</f>
        <v/>
      </c>
      <c r="BE112" s="79">
        <f>SUM(AA112,AD112,AG112)</f>
        <v/>
      </c>
      <c r="BF112" s="80">
        <f>SUM(AB112,AE112,AH112)</f>
        <v/>
      </c>
      <c r="BG112" s="232">
        <f>SUM(AI112,AL112,AO112)</f>
        <v/>
      </c>
      <c r="BH112" s="79">
        <f>SUM(AJ112,AM112,AP112)</f>
        <v/>
      </c>
      <c r="BI112" s="80">
        <f>SUM(AK112,AN112,AQ112)</f>
        <v/>
      </c>
      <c r="BK112" s="451">
        <f>SUM(I112,L112,O112,R112,U112,X112,AA112,AD112,AG112,AJ112,AM112,AP112)</f>
        <v/>
      </c>
      <c r="BL112" s="451">
        <f>BK112-AV112</f>
        <v/>
      </c>
      <c r="BM112" s="451">
        <f>SUM(J112,M112,P112,S112,V112)</f>
        <v/>
      </c>
      <c r="BN112" s="451">
        <f>BM112-AT112</f>
        <v/>
      </c>
    </row>
    <row r="113" hidden="1" outlineLevel="1" customFormat="1" s="90">
      <c r="A113" s="22" t="inlineStr">
        <is>
          <t xml:space="preserve">  - Chefe de Cozinha</t>
        </is>
      </c>
      <c r="B113" s="2" t="n"/>
      <c r="C113" s="24" t="n"/>
      <c r="D113" s="54" t="n"/>
      <c r="E113" s="84" t="n"/>
      <c r="F113" s="40" t="n"/>
      <c r="G113" s="416" t="n"/>
      <c r="H113" s="232" t="n">
        <v>0</v>
      </c>
      <c r="I113" s="27" t="n">
        <v>-4000</v>
      </c>
      <c r="J113" s="28">
        <f>SUMIFS(Aut_BlueMe_Sem_Pedido!$J:$J,Aut_BlueMe_Sem_Pedido!$Q:$Q,DRE!H$4,Aut_BlueMe_Sem_Pedido!$N:$N,DRE!$A113,Aut_BlueMe_Sem_Pedido!$H:$H,"MDO PJ Fixo")+SUMIFS(Aut_Ajustes_Manuais!$G:$G,Aut_Ajustes_Manuais!$I:$I,DRE!H$4,Aut_Ajustes_Manuais!$F:$F,"  - Chefe de Cozinha")</f>
        <v/>
      </c>
      <c r="K113" s="232" t="n">
        <v>0</v>
      </c>
      <c r="L113" s="27" t="n">
        <v>-4000</v>
      </c>
      <c r="M113" s="28">
        <f>SUMIFS(Aut_BlueMe_Sem_Pedido!$J:$J,Aut_BlueMe_Sem_Pedido!$Q:$Q,DRE!K$4,Aut_BlueMe_Sem_Pedido!$N:$N,DRE!$A113,Aut_BlueMe_Sem_Pedido!$H:$H,"MDO PJ Fixo")+SUMIFS(Aut_Ajustes_Manuais!$G:$G,Aut_Ajustes_Manuais!$I:$I,DRE!K$4,Aut_Ajustes_Manuais!$F:$F,"  - Chefe de Cozinha")</f>
        <v/>
      </c>
      <c r="N113" s="232" t="n">
        <v>0</v>
      </c>
      <c r="O113" s="27" t="n">
        <v>-4000</v>
      </c>
      <c r="P113" s="28">
        <f>SUMIFS(Aut_BlueMe_Sem_Pedido!$J:$J,Aut_BlueMe_Sem_Pedido!$Q:$Q,DRE!N$4,Aut_BlueMe_Sem_Pedido!$N:$N,DRE!$A113,Aut_BlueMe_Sem_Pedido!$H:$H,"MDO PJ Fixo")+SUMIFS(Aut_Ajustes_Manuais!$G:$G,Aut_Ajustes_Manuais!$I:$I,DRE!N$4,Aut_Ajustes_Manuais!$F:$F,"  - Chefe de Cozinha")</f>
        <v/>
      </c>
      <c r="Q113" s="232" t="n">
        <v>0</v>
      </c>
      <c r="R113" s="27" t="n">
        <v>-4000</v>
      </c>
      <c r="S113" s="28">
        <f>SUMIFS(Aut_BlueMe_Sem_Pedido!$J:$J,Aut_BlueMe_Sem_Pedido!$Q:$Q,DRE!Q$4,Aut_BlueMe_Sem_Pedido!$N:$N,DRE!$A113,Aut_BlueMe_Sem_Pedido!$H:$H,"MDO PJ Fixo")+SUMIFS(Aut_Ajustes_Manuais!$G:$G,Aut_Ajustes_Manuais!$I:$I,DRE!Q$4,Aut_Ajustes_Manuais!$F:$F,"  - Chefe de Cozinha")</f>
        <v/>
      </c>
      <c r="T113" s="232" t="n">
        <v>0</v>
      </c>
      <c r="U113" s="27" t="n">
        <v>-4000</v>
      </c>
      <c r="V113" s="28">
        <f>SUMIFS(Aut_BlueMe_Sem_Pedido!$J:$J,Aut_BlueMe_Sem_Pedido!$Q:$Q,DRE!T$4,Aut_BlueMe_Sem_Pedido!$N:$N,DRE!$A113,Aut_BlueMe_Sem_Pedido!$H:$H,"MDO PJ Fixo")+SUMIFS(Aut_Ajustes_Manuais!$G:$G,Aut_Ajustes_Manuais!$I:$I,DRE!T$4,Aut_Ajustes_Manuais!$F:$F,"  - Chefe de Cozinha")</f>
        <v/>
      </c>
      <c r="W113" s="232" t="n">
        <v>0</v>
      </c>
      <c r="X113" s="27" t="n">
        <v>-4000</v>
      </c>
      <c r="Y113" s="28">
        <f>SUMIFS(Aut_BlueMe_Sem_Pedido!$J:$J,Aut_BlueMe_Sem_Pedido!$Q:$Q,DRE!W$4,Aut_BlueMe_Sem_Pedido!$N:$N,DRE!$A113,Aut_BlueMe_Sem_Pedido!$H:$H,"MDO PJ Fixo")+SUMIFS(Aut_Ajustes_Manuais!$G:$G,Aut_Ajustes_Manuais!$I:$I,DRE!W$4,Aut_Ajustes_Manuais!$F:$F,"  - Chefe de Cozinha")</f>
        <v/>
      </c>
      <c r="Z113" s="232" t="n">
        <v>0</v>
      </c>
      <c r="AA113" s="27" t="n">
        <v>-4000</v>
      </c>
      <c r="AB113" s="28">
        <f>SUMIFS(Aut_BlueMe_Sem_Pedido!$J:$J,Aut_BlueMe_Sem_Pedido!$Q:$Q,DRE!Z$4,Aut_BlueMe_Sem_Pedido!$N:$N,DRE!$A113,Aut_BlueMe_Sem_Pedido!$H:$H,"MDO PJ Fixo")+SUMIFS(Aut_Ajustes_Manuais!$G:$G,Aut_Ajustes_Manuais!$I:$I,DRE!Z$4,Aut_Ajustes_Manuais!$F:$F,"  - Chefe de Cozinha")</f>
        <v/>
      </c>
      <c r="AC113" s="232" t="n">
        <v>0</v>
      </c>
      <c r="AD113" s="27" t="n">
        <v>-4000</v>
      </c>
      <c r="AE113" s="28">
        <f>SUMIFS(Aut_BlueMe_Sem_Pedido!$J:$J,Aut_BlueMe_Sem_Pedido!$Q:$Q,DRE!AC$4,Aut_BlueMe_Sem_Pedido!$N:$N,DRE!$A113,Aut_BlueMe_Sem_Pedido!$H:$H,"MDO PJ Fixo")+SUMIFS(Aut_Ajustes_Manuais!$G:$G,Aut_Ajustes_Manuais!$I:$I,DRE!AC$4,Aut_Ajustes_Manuais!$F:$F,"  - Chefe de Cozinha")</f>
        <v/>
      </c>
      <c r="AF113" s="232" t="n">
        <v>0</v>
      </c>
      <c r="AG113" s="27" t="n">
        <v>-4000</v>
      </c>
      <c r="AH113" s="28">
        <f>SUMIFS(Aut_BlueMe_Sem_Pedido!$J:$J,Aut_BlueMe_Sem_Pedido!$Q:$Q,DRE!AF$4,Aut_BlueMe_Sem_Pedido!$N:$N,DRE!$A113,Aut_BlueMe_Sem_Pedido!$H:$H,"MDO PJ Fixo")+SUMIFS(Aut_Ajustes_Manuais!$G:$G,Aut_Ajustes_Manuais!$I:$I,DRE!AF$4,Aut_Ajustes_Manuais!$F:$F,"  - Chefe de Cozinha")</f>
        <v/>
      </c>
      <c r="AI113" s="232" t="n">
        <v>0</v>
      </c>
      <c r="AJ113" s="27" t="n">
        <v>-4000</v>
      </c>
      <c r="AK113" s="28">
        <f>SUMIFS(Aut_BlueMe_Sem_Pedido!$J:$J,Aut_BlueMe_Sem_Pedido!$Q:$Q,DRE!AI$4,Aut_BlueMe_Sem_Pedido!$N:$N,DRE!$A113,Aut_BlueMe_Sem_Pedido!$H:$H,"MDO PJ Fixo")+SUMIFS(Aut_Ajustes_Manuais!$G:$G,Aut_Ajustes_Manuais!$I:$I,DRE!AI$4,Aut_Ajustes_Manuais!$F:$F,"  - Chefe de Cozinha")</f>
        <v/>
      </c>
      <c r="AL113" s="232" t="n">
        <v>0</v>
      </c>
      <c r="AM113" s="27" t="n">
        <v>-4000</v>
      </c>
      <c r="AN113" s="28">
        <f>SUMIFS(Aut_BlueMe_Sem_Pedido!$J:$J,Aut_BlueMe_Sem_Pedido!$Q:$Q,DRE!AL$4,Aut_BlueMe_Sem_Pedido!$N:$N,DRE!$A113,Aut_BlueMe_Sem_Pedido!$H:$H,"MDO PJ Fixo")+SUMIFS(Aut_Ajustes_Manuais!$G:$G,Aut_Ajustes_Manuais!$I:$I,DRE!AL$4,Aut_Ajustes_Manuais!$F:$F,"  - Chefe de Cozinha")</f>
        <v/>
      </c>
      <c r="AO113" s="232" t="n">
        <v>0</v>
      </c>
      <c r="AP113" s="27" t="n">
        <v>-4000</v>
      </c>
      <c r="AQ113" s="28">
        <f>SUMIFS(Aut_BlueMe_Sem_Pedido!$J:$J,Aut_BlueMe_Sem_Pedido!$Q:$Q,DRE!AO$4,Aut_BlueMe_Sem_Pedido!$N:$N,DRE!$A113,Aut_BlueMe_Sem_Pedido!$H:$H,"MDO PJ Fixo")+SUMIFS(Aut_Ajustes_Manuais!$G:$G,Aut_Ajustes_Manuais!$I:$I,DRE!AO$4,Aut_Ajustes_Manuais!$F:$F,"  - Chefe de Cozinha")</f>
        <v/>
      </c>
      <c r="AR113" s="232">
        <f>SUMIFS($H113:$AO113,$H$5:$AO$5,"&lt;"&amp;MONTH(TODAY()),$H$6:$AO$6,"REAL 25")</f>
        <v/>
      </c>
      <c r="AS113" s="27">
        <f>SUMIFS($I113:$AP113,$I$5:$AP$5,"&lt;"&amp;MONTH(TODAY()),$I$6:$AP$6,"ORÇADO ")</f>
        <v/>
      </c>
      <c r="AT113" s="28">
        <f>SUMIFS($J113:$AQ113,$J$5:$AQ$5,"&lt;"&amp;MONTH(TODAY()),$J$6:$AQ$6,"REAL 26")</f>
        <v/>
      </c>
      <c r="AU113" s="232">
        <f>SUM(H113,K113,N113,Q113,T113,W113,Z113,AC113,AF113,AI113,AL113,AO113)</f>
        <v/>
      </c>
      <c r="AV113" s="79">
        <f>SUM(I113,L113,O113,R113,U113,X113,AA113,AD113,AG113,AJ113,AM113,AP113)</f>
        <v/>
      </c>
      <c r="AW113" s="80">
        <f>SUM(J113,M113,P113,S113,V113,Y113,AB113,AE113,AH113,AK113,AN113,AQ113)</f>
        <v/>
      </c>
      <c r="AX113" s="232">
        <f>SUM(H113,K113,N113)</f>
        <v/>
      </c>
      <c r="AY113" s="79">
        <f>SUM(I113,L113,O113)</f>
        <v/>
      </c>
      <c r="AZ113" s="80">
        <f>SUM(J113,M113,P113)</f>
        <v/>
      </c>
      <c r="BA113" s="232">
        <f>SUM(Q113,T113,W113)</f>
        <v/>
      </c>
      <c r="BB113" s="79">
        <f>SUM(R113,U113,X113)</f>
        <v/>
      </c>
      <c r="BC113" s="80">
        <f>SUM(S113,V113,Y113)</f>
        <v/>
      </c>
      <c r="BD113" s="232">
        <f>SUM(Z113,AC113,AF113)</f>
        <v/>
      </c>
      <c r="BE113" s="79">
        <f>SUM(AA113,AD113,AG113)</f>
        <v/>
      </c>
      <c r="BF113" s="80">
        <f>SUM(AB113,AE113,AH113)</f>
        <v/>
      </c>
      <c r="BG113" s="232">
        <f>SUM(AI113,AL113,AO113)</f>
        <v/>
      </c>
      <c r="BH113" s="79">
        <f>SUM(AJ113,AM113,AP113)</f>
        <v/>
      </c>
      <c r="BI113" s="80">
        <f>SUM(AK113,AN113,AQ113)</f>
        <v/>
      </c>
      <c r="BK113" s="451">
        <f>SUM(I113,L113,O113,R113,U113,X113,AA113,AD113,AG113,AJ113,AM113,AP113)</f>
        <v/>
      </c>
      <c r="BL113" s="451">
        <f>BK113-AV113</f>
        <v/>
      </c>
      <c r="BM113" s="451">
        <f>SUM(J113,M113,P113,S113,V113)</f>
        <v/>
      </c>
      <c r="BN113" s="451">
        <f>BM113-AT113</f>
        <v/>
      </c>
    </row>
    <row r="114" hidden="1" outlineLevel="1" customFormat="1" s="90">
      <c r="A114" s="22" t="inlineStr">
        <is>
          <t xml:space="preserve">  - Chefe de Bar</t>
        </is>
      </c>
      <c r="B114" s="2" t="n"/>
      <c r="C114" s="24" t="n"/>
      <c r="D114" s="54" t="n"/>
      <c r="E114" s="84" t="n"/>
      <c r="F114" s="40" t="n"/>
      <c r="G114" s="416" t="n"/>
      <c r="H114" s="232" t="n">
        <v>-7333.33</v>
      </c>
      <c r="I114" s="27" t="n">
        <v>-2000</v>
      </c>
      <c r="J114" s="28">
        <f>SUMIFS(Aut_BlueMe_Sem_Pedido!$J:$J,Aut_BlueMe_Sem_Pedido!$Q:$Q,DRE!H$4,Aut_BlueMe_Sem_Pedido!$N:$N,DRE!$A114,Aut_BlueMe_Sem_Pedido!$H:$H,"MDO PJ Fixo")+SUMIFS(Aut_Ajustes_Manuais!$G:$G,Aut_Ajustes_Manuais!$I:$I,DRE!H$4,Aut_Ajustes_Manuais!$F:$F,"  - Chefe de Bar")</f>
        <v/>
      </c>
      <c r="K114" s="232" t="n">
        <v>-8000</v>
      </c>
      <c r="L114" s="27" t="n">
        <v>-2000</v>
      </c>
      <c r="M114" s="28">
        <f>SUMIFS(Aut_BlueMe_Sem_Pedido!$J:$J,Aut_BlueMe_Sem_Pedido!$Q:$Q,DRE!K$4,Aut_BlueMe_Sem_Pedido!$N:$N,DRE!$A114,Aut_BlueMe_Sem_Pedido!$H:$H,"MDO PJ Fixo")+SUMIFS(Aut_Ajustes_Manuais!$G:$G,Aut_Ajustes_Manuais!$I:$I,DRE!K$4,Aut_Ajustes_Manuais!$F:$F,"  - Chefe de Bar")</f>
        <v/>
      </c>
      <c r="N114" s="232" t="n">
        <v>-8000</v>
      </c>
      <c r="O114" s="27" t="n">
        <v>-2000</v>
      </c>
      <c r="P114" s="28">
        <f>SUMIFS(Aut_BlueMe_Sem_Pedido!$J:$J,Aut_BlueMe_Sem_Pedido!$Q:$Q,DRE!N$4,Aut_BlueMe_Sem_Pedido!$N:$N,DRE!$A114,Aut_BlueMe_Sem_Pedido!$H:$H,"MDO PJ Fixo")+SUMIFS(Aut_Ajustes_Manuais!$G:$G,Aut_Ajustes_Manuais!$I:$I,DRE!N$4,Aut_Ajustes_Manuais!$F:$F,"  - Chefe de Bar")</f>
        <v/>
      </c>
      <c r="Q114" s="232" t="n">
        <v>-8000</v>
      </c>
      <c r="R114" s="27" t="n">
        <v>-2000</v>
      </c>
      <c r="S114" s="28">
        <f>SUMIFS(Aut_BlueMe_Sem_Pedido!$J:$J,Aut_BlueMe_Sem_Pedido!$Q:$Q,DRE!Q$4,Aut_BlueMe_Sem_Pedido!$N:$N,DRE!$A114,Aut_BlueMe_Sem_Pedido!$H:$H,"MDO PJ Fixo")+SUMIFS(Aut_Ajustes_Manuais!$G:$G,Aut_Ajustes_Manuais!$I:$I,DRE!Q$4,Aut_Ajustes_Manuais!$F:$F,"  - Chefe de Bar")</f>
        <v/>
      </c>
      <c r="T114" s="232" t="n">
        <v>-8000</v>
      </c>
      <c r="U114" s="27" t="n">
        <v>-2000</v>
      </c>
      <c r="V114" s="28">
        <f>SUMIFS(Aut_BlueMe_Sem_Pedido!$J:$J,Aut_BlueMe_Sem_Pedido!$Q:$Q,DRE!T$4,Aut_BlueMe_Sem_Pedido!$N:$N,DRE!$A114,Aut_BlueMe_Sem_Pedido!$H:$H,"MDO PJ Fixo")+SUMIFS(Aut_Ajustes_Manuais!$G:$G,Aut_Ajustes_Manuais!$I:$I,DRE!T$4,Aut_Ajustes_Manuais!$F:$F,"  - Chefe de Bar")</f>
        <v/>
      </c>
      <c r="W114" s="232" t="n">
        <v>-8000</v>
      </c>
      <c r="X114" s="27" t="n">
        <v>-2000</v>
      </c>
      <c r="Y114" s="28">
        <f>SUMIFS(Aut_BlueMe_Sem_Pedido!$J:$J,Aut_BlueMe_Sem_Pedido!$Q:$Q,DRE!W$4,Aut_BlueMe_Sem_Pedido!$N:$N,DRE!$A114,Aut_BlueMe_Sem_Pedido!$H:$H,"MDO PJ Fixo")+SUMIFS(Aut_Ajustes_Manuais!$G:$G,Aut_Ajustes_Manuais!$I:$I,DRE!W$4,Aut_Ajustes_Manuais!$F:$F,"  - Chefe de Bar")</f>
        <v/>
      </c>
      <c r="Z114" s="232" t="n">
        <v>-11466.66</v>
      </c>
      <c r="AA114" s="27" t="n">
        <v>-2000</v>
      </c>
      <c r="AB114" s="28">
        <f>SUMIFS(Aut_BlueMe_Sem_Pedido!$J:$J,Aut_BlueMe_Sem_Pedido!$Q:$Q,DRE!Z$4,Aut_BlueMe_Sem_Pedido!$N:$N,DRE!$A114,Aut_BlueMe_Sem_Pedido!$H:$H,"MDO PJ Fixo")+SUMIFS(Aut_Ajustes_Manuais!$G:$G,Aut_Ajustes_Manuais!$I:$I,DRE!Z$4,Aut_Ajustes_Manuais!$F:$F,"  - Chefe de Bar")</f>
        <v/>
      </c>
      <c r="AC114" s="232" t="n">
        <v>-2000</v>
      </c>
      <c r="AD114" s="27" t="n">
        <v>-2000</v>
      </c>
      <c r="AE114" s="28">
        <f>SUMIFS(Aut_BlueMe_Sem_Pedido!$J:$J,Aut_BlueMe_Sem_Pedido!$Q:$Q,DRE!AC$4,Aut_BlueMe_Sem_Pedido!$N:$N,DRE!$A114,Aut_BlueMe_Sem_Pedido!$H:$H,"MDO PJ Fixo")+SUMIFS(Aut_Ajustes_Manuais!$G:$G,Aut_Ajustes_Manuais!$I:$I,DRE!AC$4,Aut_Ajustes_Manuais!$F:$F,"  - Chefe de Bar")</f>
        <v/>
      </c>
      <c r="AF114" s="232" t="n">
        <v>0</v>
      </c>
      <c r="AG114" s="27" t="n">
        <v>-2000</v>
      </c>
      <c r="AH114" s="28">
        <f>SUMIFS(Aut_BlueMe_Sem_Pedido!$J:$J,Aut_BlueMe_Sem_Pedido!$Q:$Q,DRE!AF$4,Aut_BlueMe_Sem_Pedido!$N:$N,DRE!$A114,Aut_BlueMe_Sem_Pedido!$H:$H,"MDO PJ Fixo")+SUMIFS(Aut_Ajustes_Manuais!$G:$G,Aut_Ajustes_Manuais!$I:$I,DRE!AF$4,Aut_Ajustes_Manuais!$F:$F,"  - Chefe de Bar")</f>
        <v/>
      </c>
      <c r="AI114" s="232" t="n">
        <v>0</v>
      </c>
      <c r="AJ114" s="27" t="n">
        <v>-2000</v>
      </c>
      <c r="AK114" s="28">
        <f>SUMIFS(Aut_BlueMe_Sem_Pedido!$J:$J,Aut_BlueMe_Sem_Pedido!$Q:$Q,DRE!AI$4,Aut_BlueMe_Sem_Pedido!$N:$N,DRE!$A114,Aut_BlueMe_Sem_Pedido!$H:$H,"MDO PJ Fixo")+SUMIFS(Aut_Ajustes_Manuais!$G:$G,Aut_Ajustes_Manuais!$I:$I,DRE!AI$4,Aut_Ajustes_Manuais!$F:$F,"  - Chefe de Bar")</f>
        <v/>
      </c>
      <c r="AL114" s="232" t="n">
        <v>0</v>
      </c>
      <c r="AM114" s="27" t="n">
        <v>-2000</v>
      </c>
      <c r="AN114" s="28">
        <f>SUMIFS(Aut_BlueMe_Sem_Pedido!$J:$J,Aut_BlueMe_Sem_Pedido!$Q:$Q,DRE!AL$4,Aut_BlueMe_Sem_Pedido!$N:$N,DRE!$A114,Aut_BlueMe_Sem_Pedido!$H:$H,"MDO PJ Fixo")+SUMIFS(Aut_Ajustes_Manuais!$G:$G,Aut_Ajustes_Manuais!$I:$I,DRE!AL$4,Aut_Ajustes_Manuais!$F:$F,"  - Chefe de Bar")</f>
        <v/>
      </c>
      <c r="AO114" s="232" t="n">
        <v>0</v>
      </c>
      <c r="AP114" s="27" t="n">
        <v>-2000</v>
      </c>
      <c r="AQ114" s="28">
        <f>SUMIFS(Aut_BlueMe_Sem_Pedido!$J:$J,Aut_BlueMe_Sem_Pedido!$Q:$Q,DRE!AO$4,Aut_BlueMe_Sem_Pedido!$N:$N,DRE!$A114,Aut_BlueMe_Sem_Pedido!$H:$H,"MDO PJ Fixo")+SUMIFS(Aut_Ajustes_Manuais!$G:$G,Aut_Ajustes_Manuais!$I:$I,DRE!AO$4,Aut_Ajustes_Manuais!$F:$F,"  - Chefe de Bar")</f>
        <v/>
      </c>
      <c r="AR114" s="232">
        <f>SUMIFS($H114:$AO114,$H$5:$AO$5,"&lt;"&amp;MONTH(TODAY()),$H$6:$AO$6,"REAL 25")</f>
        <v/>
      </c>
      <c r="AS114" s="27">
        <f>SUMIFS($I114:$AP114,$I$5:$AP$5,"&lt;"&amp;MONTH(TODAY()),$I$6:$AP$6,"ORÇADO ")</f>
        <v/>
      </c>
      <c r="AT114" s="28">
        <f>SUMIFS($J114:$AQ114,$J$5:$AQ$5,"&lt;"&amp;MONTH(TODAY()),$J$6:$AQ$6,"REAL 26")</f>
        <v/>
      </c>
      <c r="AU114" s="232">
        <f>SUM(H114,K114,N114,Q114,T114,W114,Z114,AC114,AF114,AI114,AL114,AO114)</f>
        <v/>
      </c>
      <c r="AV114" s="79">
        <f>SUM(I114,L114,O114,R114,U114,X114,AA114,AD114,AG114,AJ114,AM114,AP114)</f>
        <v/>
      </c>
      <c r="AW114" s="80">
        <f>SUM(J114,M114,P114,S114,V114,Y114,AB114,AE114,AH114,AK114,AN114,AQ114)</f>
        <v/>
      </c>
      <c r="AX114" s="232">
        <f>SUM(H114,K114,N114)</f>
        <v/>
      </c>
      <c r="AY114" s="79">
        <f>SUM(I114,L114,O114)</f>
        <v/>
      </c>
      <c r="AZ114" s="80">
        <f>SUM(J114,M114,P114)</f>
        <v/>
      </c>
      <c r="BA114" s="232">
        <f>SUM(Q114,T114,W114)</f>
        <v/>
      </c>
      <c r="BB114" s="79">
        <f>SUM(R114,U114,X114)</f>
        <v/>
      </c>
      <c r="BC114" s="80">
        <f>SUM(S114,V114,Y114)</f>
        <v/>
      </c>
      <c r="BD114" s="232">
        <f>SUM(Z114,AC114,AF114)</f>
        <v/>
      </c>
      <c r="BE114" s="79">
        <f>SUM(AA114,AD114,AG114)</f>
        <v/>
      </c>
      <c r="BF114" s="80">
        <f>SUM(AB114,AE114,AH114)</f>
        <v/>
      </c>
      <c r="BG114" s="232">
        <f>SUM(AI114,AL114,AO114)</f>
        <v/>
      </c>
      <c r="BH114" s="79">
        <f>SUM(AJ114,AM114,AP114)</f>
        <v/>
      </c>
      <c r="BI114" s="80">
        <f>SUM(AK114,AN114,AQ114)</f>
        <v/>
      </c>
      <c r="BK114" s="451">
        <f>SUM(I114,L114,O114,R114,U114,X114,AA114,AD114,AG114,AJ114,AM114,AP114)</f>
        <v/>
      </c>
      <c r="BL114" s="451">
        <f>BK114-AV114</f>
        <v/>
      </c>
      <c r="BM114" s="451">
        <f>SUM(J114,M114,P114,S114,V114)</f>
        <v/>
      </c>
      <c r="BN114" s="451">
        <f>BM114-AT114</f>
        <v/>
      </c>
    </row>
    <row r="115" hidden="1" outlineLevel="1" customFormat="1" s="90">
      <c r="A115" s="22" t="inlineStr">
        <is>
          <t xml:space="preserve">  - Sub Chefe de Cozinha</t>
        </is>
      </c>
      <c r="B115" s="2" t="n"/>
      <c r="C115" s="24" t="n"/>
      <c r="D115" s="54" t="n"/>
      <c r="E115" s="84" t="n"/>
      <c r="F115" s="40" t="n"/>
      <c r="G115" s="416" t="n"/>
      <c r="H115" s="232" t="n">
        <v>0</v>
      </c>
      <c r="I115" s="27" t="n">
        <v>0</v>
      </c>
      <c r="J115" s="28">
        <f>SUMIFS(Aut_BlueMe_Sem_Pedido!$J:$J,Aut_BlueMe_Sem_Pedido!$Q:$Q,DRE!H$4,Aut_BlueMe_Sem_Pedido!$N:$N,DRE!$A115,Aut_BlueMe_Sem_Pedido!$H:$H,"MDO PJ Fixo")+SUMIFS(Aut_Ajustes_Manuais!$G:$G,Aut_Ajustes_Manuais!$I:$I,DRE!H$4,Aut_Ajustes_Manuais!$F:$F,"  - Sub Chefe de Cozinha")</f>
        <v/>
      </c>
      <c r="K115" s="232" t="n">
        <v>0</v>
      </c>
      <c r="L115" s="27" t="n">
        <v>0</v>
      </c>
      <c r="M115" s="28">
        <f>SUMIFS(Aut_BlueMe_Sem_Pedido!$J:$J,Aut_BlueMe_Sem_Pedido!$Q:$Q,DRE!K$4,Aut_BlueMe_Sem_Pedido!$N:$N,DRE!$A115,Aut_BlueMe_Sem_Pedido!$H:$H,"MDO PJ Fixo")+SUMIFS(Aut_Ajustes_Manuais!$G:$G,Aut_Ajustes_Manuais!$I:$I,DRE!K$4,Aut_Ajustes_Manuais!$F:$F,"  - Sub Chefe de Cozinha")</f>
        <v/>
      </c>
      <c r="N115" s="232" t="n">
        <v>0</v>
      </c>
      <c r="O115" s="27" t="n">
        <v>0</v>
      </c>
      <c r="P115" s="28">
        <f>SUMIFS(Aut_BlueMe_Sem_Pedido!$J:$J,Aut_BlueMe_Sem_Pedido!$Q:$Q,DRE!N$4,Aut_BlueMe_Sem_Pedido!$N:$N,DRE!$A115,Aut_BlueMe_Sem_Pedido!$H:$H,"MDO PJ Fixo")+SUMIFS(Aut_Ajustes_Manuais!$G:$G,Aut_Ajustes_Manuais!$I:$I,DRE!N$4,Aut_Ajustes_Manuais!$F:$F,"  - Sub Chefe de Cozinha")</f>
        <v/>
      </c>
      <c r="Q115" s="232" t="n">
        <v>0</v>
      </c>
      <c r="R115" s="27" t="n">
        <v>0</v>
      </c>
      <c r="S115" s="28">
        <f>SUMIFS(Aut_BlueMe_Sem_Pedido!$J:$J,Aut_BlueMe_Sem_Pedido!$Q:$Q,DRE!Q$4,Aut_BlueMe_Sem_Pedido!$N:$N,DRE!$A115,Aut_BlueMe_Sem_Pedido!$H:$H,"MDO PJ Fixo")+SUMIFS(Aut_Ajustes_Manuais!$G:$G,Aut_Ajustes_Manuais!$I:$I,DRE!Q$4,Aut_Ajustes_Manuais!$F:$F,"  - Sub Chefe de Cozinha")</f>
        <v/>
      </c>
      <c r="T115" s="232" t="n">
        <v>0</v>
      </c>
      <c r="U115" s="27" t="n">
        <v>0</v>
      </c>
      <c r="V115" s="28">
        <f>SUMIFS(Aut_BlueMe_Sem_Pedido!$J:$J,Aut_BlueMe_Sem_Pedido!$Q:$Q,DRE!T$4,Aut_BlueMe_Sem_Pedido!$N:$N,DRE!$A115,Aut_BlueMe_Sem_Pedido!$H:$H,"MDO PJ Fixo")+SUMIFS(Aut_Ajustes_Manuais!$G:$G,Aut_Ajustes_Manuais!$I:$I,DRE!T$4,Aut_Ajustes_Manuais!$F:$F,"  - Sub Chefe de Cozinha")</f>
        <v/>
      </c>
      <c r="W115" s="232" t="n">
        <v>0</v>
      </c>
      <c r="X115" s="27" t="n">
        <v>0</v>
      </c>
      <c r="Y115" s="28">
        <f>SUMIFS(Aut_BlueMe_Sem_Pedido!$J:$J,Aut_BlueMe_Sem_Pedido!$Q:$Q,DRE!W$4,Aut_BlueMe_Sem_Pedido!$N:$N,DRE!$A115,Aut_BlueMe_Sem_Pedido!$H:$H,"MDO PJ Fixo")+SUMIFS(Aut_Ajustes_Manuais!$G:$G,Aut_Ajustes_Manuais!$I:$I,DRE!W$4,Aut_Ajustes_Manuais!$F:$F,"  - Sub Chefe de Cozinha")</f>
        <v/>
      </c>
      <c r="Z115" s="232" t="n">
        <v>0</v>
      </c>
      <c r="AA115" s="27" t="n">
        <v>0</v>
      </c>
      <c r="AB115" s="28">
        <f>SUMIFS(Aut_BlueMe_Sem_Pedido!$J:$J,Aut_BlueMe_Sem_Pedido!$Q:$Q,DRE!Z$4,Aut_BlueMe_Sem_Pedido!$N:$N,DRE!$A115,Aut_BlueMe_Sem_Pedido!$H:$H,"MDO PJ Fixo")+SUMIFS(Aut_Ajustes_Manuais!$G:$G,Aut_Ajustes_Manuais!$I:$I,DRE!Z$4,Aut_Ajustes_Manuais!$F:$F,"  - Sub Chefe de Cozinha")</f>
        <v/>
      </c>
      <c r="AC115" s="232" t="n">
        <v>0</v>
      </c>
      <c r="AD115" s="27" t="n">
        <v>0</v>
      </c>
      <c r="AE115" s="28">
        <f>SUMIFS(Aut_BlueMe_Sem_Pedido!$J:$J,Aut_BlueMe_Sem_Pedido!$Q:$Q,DRE!AC$4,Aut_BlueMe_Sem_Pedido!$N:$N,DRE!$A115,Aut_BlueMe_Sem_Pedido!$H:$H,"MDO PJ Fixo")+SUMIFS(Aut_Ajustes_Manuais!$G:$G,Aut_Ajustes_Manuais!$I:$I,DRE!AC$4,Aut_Ajustes_Manuais!$F:$F,"  - Sub Chefe de Cozinha")</f>
        <v/>
      </c>
      <c r="AF115" s="232" t="n">
        <v>0</v>
      </c>
      <c r="AG115" s="27" t="n">
        <v>0</v>
      </c>
      <c r="AH115" s="28">
        <f>SUMIFS(Aut_BlueMe_Sem_Pedido!$J:$J,Aut_BlueMe_Sem_Pedido!$Q:$Q,DRE!AF$4,Aut_BlueMe_Sem_Pedido!$N:$N,DRE!$A115,Aut_BlueMe_Sem_Pedido!$H:$H,"MDO PJ Fixo")+SUMIFS(Aut_Ajustes_Manuais!$G:$G,Aut_Ajustes_Manuais!$I:$I,DRE!AF$4,Aut_Ajustes_Manuais!$F:$F,"  - Sub Chefe de Cozinha")</f>
        <v/>
      </c>
      <c r="AI115" s="232" t="n">
        <v>0</v>
      </c>
      <c r="AJ115" s="27" t="n">
        <v>0</v>
      </c>
      <c r="AK115" s="28">
        <f>SUMIFS(Aut_BlueMe_Sem_Pedido!$J:$J,Aut_BlueMe_Sem_Pedido!$Q:$Q,DRE!AI$4,Aut_BlueMe_Sem_Pedido!$N:$N,DRE!$A115,Aut_BlueMe_Sem_Pedido!$H:$H,"MDO PJ Fixo")+SUMIFS(Aut_Ajustes_Manuais!$G:$G,Aut_Ajustes_Manuais!$I:$I,DRE!AI$4,Aut_Ajustes_Manuais!$F:$F,"  - Sub Chefe de Cozinha")</f>
        <v/>
      </c>
      <c r="AL115" s="232" t="n">
        <v>0</v>
      </c>
      <c r="AM115" s="27" t="n">
        <v>0</v>
      </c>
      <c r="AN115" s="28">
        <f>SUMIFS(Aut_BlueMe_Sem_Pedido!$J:$J,Aut_BlueMe_Sem_Pedido!$Q:$Q,DRE!AL$4,Aut_BlueMe_Sem_Pedido!$N:$N,DRE!$A115,Aut_BlueMe_Sem_Pedido!$H:$H,"MDO PJ Fixo")+SUMIFS(Aut_Ajustes_Manuais!$G:$G,Aut_Ajustes_Manuais!$I:$I,DRE!AL$4,Aut_Ajustes_Manuais!$F:$F,"  - Sub Chefe de Cozinha")</f>
        <v/>
      </c>
      <c r="AO115" s="232" t="n">
        <v>0</v>
      </c>
      <c r="AP115" s="27" t="n">
        <v>0</v>
      </c>
      <c r="AQ115" s="28">
        <f>SUMIFS(Aut_BlueMe_Sem_Pedido!$J:$J,Aut_BlueMe_Sem_Pedido!$Q:$Q,DRE!AO$4,Aut_BlueMe_Sem_Pedido!$N:$N,DRE!$A115,Aut_BlueMe_Sem_Pedido!$H:$H,"MDO PJ Fixo")+SUMIFS(Aut_Ajustes_Manuais!$G:$G,Aut_Ajustes_Manuais!$I:$I,DRE!AO$4,Aut_Ajustes_Manuais!$F:$F,"  - Sub Chefe de Cozinha")</f>
        <v/>
      </c>
      <c r="AR115" s="232">
        <f>SUMIFS($H115:$AO115,$H$5:$AO$5,"&lt;"&amp;MONTH(TODAY()),$H$6:$AO$6,"REAL 25")</f>
        <v/>
      </c>
      <c r="AS115" s="27">
        <f>SUMIFS($I115:$AP115,$I$5:$AP$5,"&lt;"&amp;MONTH(TODAY()),$I$6:$AP$6,"ORÇADO ")</f>
        <v/>
      </c>
      <c r="AT115" s="28">
        <f>SUMIFS($J115:$AQ115,$J$5:$AQ$5,"&lt;"&amp;MONTH(TODAY()),$J$6:$AQ$6,"REAL 26")</f>
        <v/>
      </c>
      <c r="AU115" s="232">
        <f>SUM(H115,K115,N115,Q115,T115,W115,Z115,AC115,AF115,AI115,AL115,AO115)</f>
        <v/>
      </c>
      <c r="AV115" s="79">
        <f>SUM(I115,L115,O115,R115,U115,X115,AA115,AD115,AG115,AJ115,AM115,AP115)</f>
        <v/>
      </c>
      <c r="AW115" s="80">
        <f>SUM(J115,M115,P115,S115,V115,Y115,AB115,AE115,AH115,AK115,AN115,AQ115)</f>
        <v/>
      </c>
      <c r="AX115" s="232">
        <f>SUM(H115,K115,N115)</f>
        <v/>
      </c>
      <c r="AY115" s="79">
        <f>SUM(I115,L115,O115)</f>
        <v/>
      </c>
      <c r="AZ115" s="80">
        <f>SUM(J115,M115,P115)</f>
        <v/>
      </c>
      <c r="BA115" s="232">
        <f>SUM(Q115,T115,W115)</f>
        <v/>
      </c>
      <c r="BB115" s="79">
        <f>SUM(R115,U115,X115)</f>
        <v/>
      </c>
      <c r="BC115" s="80">
        <f>SUM(S115,V115,Y115)</f>
        <v/>
      </c>
      <c r="BD115" s="232">
        <f>SUM(Z115,AC115,AF115)</f>
        <v/>
      </c>
      <c r="BE115" s="79">
        <f>SUM(AA115,AD115,AG115)</f>
        <v/>
      </c>
      <c r="BF115" s="80">
        <f>SUM(AB115,AE115,AH115)</f>
        <v/>
      </c>
      <c r="BG115" s="232">
        <f>SUM(AI115,AL115,AO115)</f>
        <v/>
      </c>
      <c r="BH115" s="79">
        <f>SUM(AJ115,AM115,AP115)</f>
        <v/>
      </c>
      <c r="BI115" s="80">
        <f>SUM(AK115,AN115,AQ115)</f>
        <v/>
      </c>
      <c r="BK115" s="451">
        <f>SUM(I115,L115,O115,R115,U115,X115,AA115,AD115,AG115,AJ115,AM115,AP115)</f>
        <v/>
      </c>
      <c r="BL115" s="451">
        <f>BK115-AV115</f>
        <v/>
      </c>
      <c r="BM115" s="451">
        <f>SUM(J115,M115,P115,S115,V115)</f>
        <v/>
      </c>
      <c r="BN115" s="451">
        <f>BM115-AT115</f>
        <v/>
      </c>
    </row>
    <row r="116" hidden="1" outlineLevel="1" customFormat="1" s="90">
      <c r="A116" s="22" t="inlineStr">
        <is>
          <t xml:space="preserve">  - Sub Chefe De Bar</t>
        </is>
      </c>
      <c r="B116" s="2" t="n"/>
      <c r="C116" s="24" t="n"/>
      <c r="D116" s="54" t="n"/>
      <c r="E116" s="84" t="n"/>
      <c r="F116" s="40" t="n"/>
      <c r="G116" s="416" t="n"/>
      <c r="H116" s="232" t="n">
        <v>0</v>
      </c>
      <c r="I116" s="27" t="n">
        <v>0</v>
      </c>
      <c r="J116" s="28">
        <f>SUMIFS(Aut_BlueMe_Sem_Pedido!$J:$J,Aut_BlueMe_Sem_Pedido!$Q:$Q,DRE!H$4,Aut_BlueMe_Sem_Pedido!$N:$N,DRE!$A116)+SUMIFS(Aut_Ajustes_Manuais!$G:$G,Aut_Ajustes_Manuais!$I:$I,DRE!H$4,Aut_Ajustes_Manuais!$F:$F,"  - Sub Chefe De Bar")</f>
        <v/>
      </c>
      <c r="K116" s="232" t="n">
        <v>0</v>
      </c>
      <c r="L116" s="27" t="n">
        <v>0</v>
      </c>
      <c r="M116" s="28">
        <f>SUMIFS(Aut_BlueMe_Sem_Pedido!$J:$J,Aut_BlueMe_Sem_Pedido!$Q:$Q,DRE!K$4,Aut_BlueMe_Sem_Pedido!$N:$N,DRE!$A116)+SUMIFS(Aut_Ajustes_Manuais!$G:$G,Aut_Ajustes_Manuais!$I:$I,DRE!K$4,Aut_Ajustes_Manuais!$F:$F,"  - Sub Chefe De Bar")</f>
        <v/>
      </c>
      <c r="N116" s="232" t="n">
        <v>0</v>
      </c>
      <c r="O116" s="27" t="n">
        <v>0</v>
      </c>
      <c r="P116" s="28">
        <f>SUMIFS(Aut_BlueMe_Sem_Pedido!$J:$J,Aut_BlueMe_Sem_Pedido!$Q:$Q,DRE!N$4,Aut_BlueMe_Sem_Pedido!$N:$N,DRE!$A116)+SUMIFS(Aut_Ajustes_Manuais!$G:$G,Aut_Ajustes_Manuais!$I:$I,DRE!N$4,Aut_Ajustes_Manuais!$F:$F,"  - Sub Chefe De Bar")</f>
        <v/>
      </c>
      <c r="Q116" s="232" t="n">
        <v>0</v>
      </c>
      <c r="R116" s="27" t="n">
        <v>0</v>
      </c>
      <c r="S116" s="28">
        <f>SUMIFS(Aut_BlueMe_Sem_Pedido!$J:$J,Aut_BlueMe_Sem_Pedido!$Q:$Q,DRE!Q$4,Aut_BlueMe_Sem_Pedido!$N:$N,DRE!$A116)+SUMIFS(Aut_Ajustes_Manuais!$G:$G,Aut_Ajustes_Manuais!$I:$I,DRE!Q$4,Aut_Ajustes_Manuais!$F:$F,"  - Sub Chefe De Bar")</f>
        <v/>
      </c>
      <c r="T116" s="232" t="n">
        <v>0</v>
      </c>
      <c r="U116" s="27" t="n">
        <v>0</v>
      </c>
      <c r="V116" s="28">
        <f>SUMIFS(Aut_BlueMe_Sem_Pedido!$J:$J,Aut_BlueMe_Sem_Pedido!$Q:$Q,DRE!T$4,Aut_BlueMe_Sem_Pedido!$N:$N,DRE!$A116)+SUMIFS(Aut_Ajustes_Manuais!$G:$G,Aut_Ajustes_Manuais!$I:$I,DRE!T$4,Aut_Ajustes_Manuais!$F:$F,"  - Sub Chefe De Bar")</f>
        <v/>
      </c>
      <c r="W116" s="232" t="n">
        <v>0</v>
      </c>
      <c r="X116" s="27" t="n">
        <v>0</v>
      </c>
      <c r="Y116" s="28">
        <f>SUMIFS(Aut_BlueMe_Sem_Pedido!$J:$J,Aut_BlueMe_Sem_Pedido!$Q:$Q,DRE!W$4,Aut_BlueMe_Sem_Pedido!$N:$N,DRE!$A116)+SUMIFS(Aut_Ajustes_Manuais!$G:$G,Aut_Ajustes_Manuais!$I:$I,DRE!W$4,Aut_Ajustes_Manuais!$F:$F,"  - Sub Chefe De Bar")</f>
        <v/>
      </c>
      <c r="Z116" s="232" t="n">
        <v>0</v>
      </c>
      <c r="AA116" s="27" t="n">
        <v>0</v>
      </c>
      <c r="AB116" s="28">
        <f>SUMIFS(Aut_BlueMe_Sem_Pedido!$J:$J,Aut_BlueMe_Sem_Pedido!$Q:$Q,DRE!Z$4,Aut_BlueMe_Sem_Pedido!$N:$N,DRE!$A116)+SUMIFS(Aut_Ajustes_Manuais!$G:$G,Aut_Ajustes_Manuais!$I:$I,DRE!Z$4,Aut_Ajustes_Manuais!$F:$F,"  - Sub Chefe De Bar")</f>
        <v/>
      </c>
      <c r="AC116" s="232" t="n">
        <v>0</v>
      </c>
      <c r="AD116" s="27" t="n">
        <v>0</v>
      </c>
      <c r="AE116" s="28">
        <f>SUMIFS(Aut_BlueMe_Sem_Pedido!$J:$J,Aut_BlueMe_Sem_Pedido!$Q:$Q,DRE!AC$4,Aut_BlueMe_Sem_Pedido!$N:$N,DRE!$A116)+SUMIFS(Aut_Ajustes_Manuais!$G:$G,Aut_Ajustes_Manuais!$I:$I,DRE!AC$4,Aut_Ajustes_Manuais!$F:$F,"  - Sub Chefe De Bar")</f>
        <v/>
      </c>
      <c r="AF116" s="232" t="n">
        <v>0</v>
      </c>
      <c r="AG116" s="27" t="n">
        <v>0</v>
      </c>
      <c r="AH116" s="28">
        <f>SUMIFS(Aut_BlueMe_Sem_Pedido!$J:$J,Aut_BlueMe_Sem_Pedido!$Q:$Q,DRE!AF$4,Aut_BlueMe_Sem_Pedido!$N:$N,DRE!$A116)+SUMIFS(Aut_Ajustes_Manuais!$G:$G,Aut_Ajustes_Manuais!$I:$I,DRE!AF$4,Aut_Ajustes_Manuais!$F:$F,"  - Sub Chefe De Bar")</f>
        <v/>
      </c>
      <c r="AI116" s="232" t="n">
        <v>0</v>
      </c>
      <c r="AJ116" s="27" t="n">
        <v>0</v>
      </c>
      <c r="AK116" s="28">
        <f>SUMIFS(Aut_BlueMe_Sem_Pedido!$J:$J,Aut_BlueMe_Sem_Pedido!$Q:$Q,DRE!AI$4,Aut_BlueMe_Sem_Pedido!$N:$N,DRE!$A116)+SUMIFS(Aut_Ajustes_Manuais!$G:$G,Aut_Ajustes_Manuais!$I:$I,DRE!AI$4,Aut_Ajustes_Manuais!$F:$F,"  - Sub Chefe De Bar")</f>
        <v/>
      </c>
      <c r="AL116" s="232" t="n">
        <v>0</v>
      </c>
      <c r="AM116" s="27" t="n">
        <v>0</v>
      </c>
      <c r="AN116" s="28">
        <f>SUMIFS(Aut_BlueMe_Sem_Pedido!$J:$J,Aut_BlueMe_Sem_Pedido!$Q:$Q,DRE!AL$4,Aut_BlueMe_Sem_Pedido!$N:$N,DRE!$A116)+SUMIFS(Aut_Ajustes_Manuais!$G:$G,Aut_Ajustes_Manuais!$I:$I,DRE!AL$4,Aut_Ajustes_Manuais!$F:$F,"  - Sub Chefe De Bar")</f>
        <v/>
      </c>
      <c r="AO116" s="232" t="n">
        <v>0</v>
      </c>
      <c r="AP116" s="27" t="n">
        <v>0</v>
      </c>
      <c r="AQ116" s="28">
        <f>SUMIFS(Aut_BlueMe_Sem_Pedido!$J:$J,Aut_BlueMe_Sem_Pedido!$Q:$Q,DRE!AO$4,Aut_BlueMe_Sem_Pedido!$N:$N,DRE!$A116)+SUMIFS(Aut_Ajustes_Manuais!$G:$G,Aut_Ajustes_Manuais!$I:$I,DRE!AO$4,Aut_Ajustes_Manuais!$F:$F,"  - Sub Chefe De Bar")</f>
        <v/>
      </c>
      <c r="AR116" s="232">
        <f>SUMIFS($H116:$AO116,$H$5:$AO$5,"&lt;"&amp;MONTH(TODAY()),$H$6:$AO$6,"REAL 25")</f>
        <v/>
      </c>
      <c r="AS116" s="27">
        <f>SUMIFS($I116:$AP116,$I$5:$AP$5,"&lt;"&amp;MONTH(TODAY()),$I$6:$AP$6,"ORÇADO ")</f>
        <v/>
      </c>
      <c r="AT116" s="28">
        <f>SUMIFS($J116:$AQ116,$J$5:$AQ$5,"&lt;"&amp;MONTH(TODAY()),$J$6:$AQ$6,"REAL 26")</f>
        <v/>
      </c>
      <c r="AU116" s="232">
        <f>SUM(H116,K116,N116,Q116,T116,W116,Z116,AC116,AF116,AI116,AL116,AO116)</f>
        <v/>
      </c>
      <c r="AV116" s="79">
        <f>SUM(I116,L116,O116,R116,U116,X116,AA116,AD116,AG116,AJ116,AM116,AP116)</f>
        <v/>
      </c>
      <c r="AW116" s="80">
        <f>SUM(J116,M116,P116,S116,V116,Y116,AB116,AE116,AH116,AK116,AN116,AQ116)</f>
        <v/>
      </c>
      <c r="AX116" s="232">
        <f>SUM(H116,K116,N116)</f>
        <v/>
      </c>
      <c r="AY116" s="79">
        <f>SUM(I116,L116,O116)</f>
        <v/>
      </c>
      <c r="AZ116" s="80">
        <f>SUM(J116,M116,P116)</f>
        <v/>
      </c>
      <c r="BA116" s="232">
        <f>SUM(Q116,T116,W116)</f>
        <v/>
      </c>
      <c r="BB116" s="79">
        <f>SUM(R116,U116,X116)</f>
        <v/>
      </c>
      <c r="BC116" s="80">
        <f>SUM(S116,V116,Y116)</f>
        <v/>
      </c>
      <c r="BD116" s="232">
        <f>SUM(Z116,AC116,AF116)</f>
        <v/>
      </c>
      <c r="BE116" s="79">
        <f>SUM(AA116,AD116,AG116)</f>
        <v/>
      </c>
      <c r="BF116" s="80">
        <f>SUM(AB116,AE116,AH116)</f>
        <v/>
      </c>
      <c r="BG116" s="232">
        <f>SUM(AI116,AL116,AO116)</f>
        <v/>
      </c>
      <c r="BH116" s="79">
        <f>SUM(AJ116,AM116,AP116)</f>
        <v/>
      </c>
      <c r="BI116" s="80">
        <f>SUM(AK116,AN116,AQ116)</f>
        <v/>
      </c>
      <c r="BK116" s="451">
        <f>SUM(I116,L116,O116,R116,U116,X116,AA116,AD116,AG116,AJ116,AM116,AP116)</f>
        <v/>
      </c>
      <c r="BL116" s="451">
        <f>BK116-AV116</f>
        <v/>
      </c>
      <c r="BM116" s="451">
        <f>SUM(J116,M116,P116,S116,V116)</f>
        <v/>
      </c>
      <c r="BN116" s="451">
        <f>BM116-AT116</f>
        <v/>
      </c>
    </row>
    <row r="117" hidden="1" outlineLevel="1" customFormat="1" s="90">
      <c r="A117" s="22" t="inlineStr">
        <is>
          <t xml:space="preserve">  - Maitre</t>
        </is>
      </c>
      <c r="B117" s="2" t="n"/>
      <c r="C117" s="24" t="n"/>
      <c r="D117" s="54" t="n"/>
      <c r="E117" s="84" t="n"/>
      <c r="F117" s="40" t="n"/>
      <c r="G117" s="416" t="n"/>
      <c r="H117" s="232" t="n">
        <v>0</v>
      </c>
      <c r="I117" s="27" t="n">
        <v>0</v>
      </c>
      <c r="J117" s="28">
        <f>SUMIFS(Aut_BlueMe_Sem_Pedido!$J:$J,Aut_BlueMe_Sem_Pedido!$Q:$Q,DRE!H$4,Aut_BlueMe_Sem_Pedido!$N:$N,DRE!$A117)+SUMIFS(Aut_Ajustes_Manuais!$G:$G,Aut_Ajustes_Manuais!$I:$I,DRE!H$4,Aut_Ajustes_Manuais!$F:$F,"  - Maitre")</f>
        <v/>
      </c>
      <c r="K117" s="232" t="n">
        <v>0</v>
      </c>
      <c r="L117" s="27" t="n">
        <v>0</v>
      </c>
      <c r="M117" s="28">
        <f>SUMIFS(Aut_BlueMe_Sem_Pedido!$J:$J,Aut_BlueMe_Sem_Pedido!$Q:$Q,DRE!K$4,Aut_BlueMe_Sem_Pedido!$N:$N,DRE!$A117)+SUMIFS(Aut_Ajustes_Manuais!$G:$G,Aut_Ajustes_Manuais!$I:$I,DRE!K$4,Aut_Ajustes_Manuais!$F:$F,"  - Maitre")</f>
        <v/>
      </c>
      <c r="N117" s="232" t="n">
        <v>0</v>
      </c>
      <c r="O117" s="27" t="n">
        <v>0</v>
      </c>
      <c r="P117" s="28">
        <f>SUMIFS(Aut_BlueMe_Sem_Pedido!$J:$J,Aut_BlueMe_Sem_Pedido!$Q:$Q,DRE!N$4,Aut_BlueMe_Sem_Pedido!$N:$N,DRE!$A117)+SUMIFS(Aut_Ajustes_Manuais!$G:$G,Aut_Ajustes_Manuais!$I:$I,DRE!N$4,Aut_Ajustes_Manuais!$F:$F,"  - Maitre")</f>
        <v/>
      </c>
      <c r="Q117" s="232" t="n">
        <v>0</v>
      </c>
      <c r="R117" s="27" t="n">
        <v>0</v>
      </c>
      <c r="S117" s="28">
        <f>SUMIFS(Aut_BlueMe_Sem_Pedido!$J:$J,Aut_BlueMe_Sem_Pedido!$Q:$Q,DRE!Q$4,Aut_BlueMe_Sem_Pedido!$N:$N,DRE!$A117)+SUMIFS(Aut_Ajustes_Manuais!$G:$G,Aut_Ajustes_Manuais!$I:$I,DRE!Q$4,Aut_Ajustes_Manuais!$F:$F,"  - Maitre")</f>
        <v/>
      </c>
      <c r="T117" s="232" t="n">
        <v>0</v>
      </c>
      <c r="U117" s="27" t="n">
        <v>0</v>
      </c>
      <c r="V117" s="28">
        <f>SUMIFS(Aut_BlueMe_Sem_Pedido!$J:$J,Aut_BlueMe_Sem_Pedido!$Q:$Q,DRE!T$4,Aut_BlueMe_Sem_Pedido!$N:$N,DRE!$A117)+SUMIFS(Aut_Ajustes_Manuais!$G:$G,Aut_Ajustes_Manuais!$I:$I,DRE!T$4,Aut_Ajustes_Manuais!$F:$F,"  - Maitre")</f>
        <v/>
      </c>
      <c r="W117" s="232" t="n">
        <v>0</v>
      </c>
      <c r="X117" s="27" t="n">
        <v>0</v>
      </c>
      <c r="Y117" s="28">
        <f>SUMIFS(Aut_BlueMe_Sem_Pedido!$J:$J,Aut_BlueMe_Sem_Pedido!$Q:$Q,DRE!W$4,Aut_BlueMe_Sem_Pedido!$N:$N,DRE!$A117)+SUMIFS(Aut_Ajustes_Manuais!$G:$G,Aut_Ajustes_Manuais!$I:$I,DRE!W$4,Aut_Ajustes_Manuais!$F:$F,"  - Maitre")</f>
        <v/>
      </c>
      <c r="Z117" s="232" t="n">
        <v>0</v>
      </c>
      <c r="AA117" s="27" t="n">
        <v>0</v>
      </c>
      <c r="AB117" s="28">
        <f>SUMIFS(Aut_BlueMe_Sem_Pedido!$J:$J,Aut_BlueMe_Sem_Pedido!$Q:$Q,DRE!Z$4,Aut_BlueMe_Sem_Pedido!$N:$N,DRE!$A117)+SUMIFS(Aut_Ajustes_Manuais!$G:$G,Aut_Ajustes_Manuais!$I:$I,DRE!Z$4,Aut_Ajustes_Manuais!$F:$F,"  - Maitre")</f>
        <v/>
      </c>
      <c r="AC117" s="232" t="n">
        <v>0</v>
      </c>
      <c r="AD117" s="27" t="n">
        <v>0</v>
      </c>
      <c r="AE117" s="28">
        <f>SUMIFS(Aut_BlueMe_Sem_Pedido!$J:$J,Aut_BlueMe_Sem_Pedido!$Q:$Q,DRE!AC$4,Aut_BlueMe_Sem_Pedido!$N:$N,DRE!$A117)+SUMIFS(Aut_Ajustes_Manuais!$G:$G,Aut_Ajustes_Manuais!$I:$I,DRE!AC$4,Aut_Ajustes_Manuais!$F:$F,"  - Maitre")</f>
        <v/>
      </c>
      <c r="AF117" s="232" t="n">
        <v>0</v>
      </c>
      <c r="AG117" s="27" t="n">
        <v>0</v>
      </c>
      <c r="AH117" s="28">
        <f>SUMIFS(Aut_BlueMe_Sem_Pedido!$J:$J,Aut_BlueMe_Sem_Pedido!$Q:$Q,DRE!AF$4,Aut_BlueMe_Sem_Pedido!$N:$N,DRE!$A117)+SUMIFS(Aut_Ajustes_Manuais!$G:$G,Aut_Ajustes_Manuais!$I:$I,DRE!AF$4,Aut_Ajustes_Manuais!$F:$F,"  - Maitre")</f>
        <v/>
      </c>
      <c r="AI117" s="232" t="n">
        <v>0</v>
      </c>
      <c r="AJ117" s="27" t="n">
        <v>0</v>
      </c>
      <c r="AK117" s="28">
        <f>SUMIFS(Aut_BlueMe_Sem_Pedido!$J:$J,Aut_BlueMe_Sem_Pedido!$Q:$Q,DRE!AI$4,Aut_BlueMe_Sem_Pedido!$N:$N,DRE!$A117)+SUMIFS(Aut_Ajustes_Manuais!$G:$G,Aut_Ajustes_Manuais!$I:$I,DRE!AI$4,Aut_Ajustes_Manuais!$F:$F,"  - Maitre")</f>
        <v/>
      </c>
      <c r="AL117" s="232" t="n">
        <v>0</v>
      </c>
      <c r="AM117" s="27" t="n">
        <v>0</v>
      </c>
      <c r="AN117" s="28">
        <f>SUMIFS(Aut_BlueMe_Sem_Pedido!$J:$J,Aut_BlueMe_Sem_Pedido!$Q:$Q,DRE!AL$4,Aut_BlueMe_Sem_Pedido!$N:$N,DRE!$A117)+SUMIFS(Aut_Ajustes_Manuais!$G:$G,Aut_Ajustes_Manuais!$I:$I,DRE!AL$4,Aut_Ajustes_Manuais!$F:$F,"  - Maitre")</f>
        <v/>
      </c>
      <c r="AO117" s="232" t="n">
        <v>0</v>
      </c>
      <c r="AP117" s="27" t="n">
        <v>0</v>
      </c>
      <c r="AQ117" s="28">
        <f>SUMIFS(Aut_BlueMe_Sem_Pedido!$J:$J,Aut_BlueMe_Sem_Pedido!$Q:$Q,DRE!AO$4,Aut_BlueMe_Sem_Pedido!$N:$N,DRE!$A117)+SUMIFS(Aut_Ajustes_Manuais!$G:$G,Aut_Ajustes_Manuais!$I:$I,DRE!AO$4,Aut_Ajustes_Manuais!$F:$F,"  - Maitre")</f>
        <v/>
      </c>
      <c r="AR117" s="232">
        <f>SUMIFS($H117:$AO117,$H$5:$AO$5,"&lt;"&amp;MONTH(TODAY()),$H$6:$AO$6,"REAL 25")</f>
        <v/>
      </c>
      <c r="AS117" s="27">
        <f>SUMIFS($I117:$AP117,$I$5:$AP$5,"&lt;"&amp;MONTH(TODAY()),$I$6:$AP$6,"ORÇADO ")</f>
        <v/>
      </c>
      <c r="AT117" s="28">
        <f>SUMIFS($J117:$AQ117,$J$5:$AQ$5,"&lt;"&amp;MONTH(TODAY()),$J$6:$AQ$6,"REAL 26")</f>
        <v/>
      </c>
      <c r="AU117" s="232">
        <f>SUM(H117,K117,N117,Q117,T117,W117,Z117,AC117,AF117,AI117,AL117,AO117)</f>
        <v/>
      </c>
      <c r="AV117" s="79">
        <f>SUM(I117,L117,O117,R117,U117,X117,AA117,AD117,AG117,AJ117,AM117,AP117)</f>
        <v/>
      </c>
      <c r="AW117" s="80">
        <f>SUM(J117,M117,P117,S117,V117,Y117,AB117,AE117,AH117,AK117,AN117,AQ117)</f>
        <v/>
      </c>
      <c r="AX117" s="232">
        <f>SUM(H117,K117,N117)</f>
        <v/>
      </c>
      <c r="AY117" s="79">
        <f>SUM(I117,L117,O117)</f>
        <v/>
      </c>
      <c r="AZ117" s="80">
        <f>SUM(J117,M117,P117)</f>
        <v/>
      </c>
      <c r="BA117" s="232">
        <f>SUM(Q117,T117,W117)</f>
        <v/>
      </c>
      <c r="BB117" s="79">
        <f>SUM(R117,U117,X117)</f>
        <v/>
      </c>
      <c r="BC117" s="80">
        <f>SUM(S117,V117,Y117)</f>
        <v/>
      </c>
      <c r="BD117" s="232">
        <f>SUM(Z117,AC117,AF117)</f>
        <v/>
      </c>
      <c r="BE117" s="79">
        <f>SUM(AA117,AD117,AG117)</f>
        <v/>
      </c>
      <c r="BF117" s="80">
        <f>SUM(AB117,AE117,AH117)</f>
        <v/>
      </c>
      <c r="BG117" s="232">
        <f>SUM(AI117,AL117,AO117)</f>
        <v/>
      </c>
      <c r="BH117" s="79">
        <f>SUM(AJ117,AM117,AP117)</f>
        <v/>
      </c>
      <c r="BI117" s="80">
        <f>SUM(AK117,AN117,AQ117)</f>
        <v/>
      </c>
      <c r="BK117" s="451">
        <f>SUM(I117,L117,O117,R117,U117,X117,AA117,AD117,AG117,AJ117,AM117,AP117)</f>
        <v/>
      </c>
      <c r="BL117" s="451">
        <f>BK117-AV117</f>
        <v/>
      </c>
      <c r="BM117" s="451">
        <f>SUM(J117,M117,P117,S117,V117)</f>
        <v/>
      </c>
      <c r="BN117" s="451">
        <f>BM117-AT117</f>
        <v/>
      </c>
    </row>
    <row r="118" hidden="1" outlineLevel="1" customFormat="1" s="90">
      <c r="A118" s="22" t="inlineStr">
        <is>
          <t xml:space="preserve">  - Chefe de Fila</t>
        </is>
      </c>
      <c r="B118" s="2" t="n"/>
      <c r="C118" s="24" t="n"/>
      <c r="D118" s="54" t="n"/>
      <c r="E118" s="84" t="n"/>
      <c r="F118" s="40" t="n"/>
      <c r="G118" s="416" t="n"/>
      <c r="H118" s="232" t="n">
        <v>0</v>
      </c>
      <c r="I118" s="27" t="n">
        <v>0</v>
      </c>
      <c r="J118" s="28">
        <f>SUMIFS(Aut_BlueMe_Sem_Pedido!$J:$J,Aut_BlueMe_Sem_Pedido!$Q:$Q,DRE!H$4,Aut_BlueMe_Sem_Pedido!$N:$N,DRE!$A118)+SUMIFS(Aut_Ajustes_Manuais!$G:$G,Aut_Ajustes_Manuais!$I:$I,DRE!H$4,Aut_Ajustes_Manuais!$F:$F,"  - Chefe de Fila")</f>
        <v/>
      </c>
      <c r="K118" s="232" t="n">
        <v>0</v>
      </c>
      <c r="L118" s="27" t="n">
        <v>0</v>
      </c>
      <c r="M118" s="28">
        <f>SUMIFS(Aut_BlueMe_Sem_Pedido!$J:$J,Aut_BlueMe_Sem_Pedido!$Q:$Q,DRE!K$4,Aut_BlueMe_Sem_Pedido!$N:$N,DRE!$A118)+SUMIFS(Aut_Ajustes_Manuais!$G:$G,Aut_Ajustes_Manuais!$I:$I,DRE!K$4,Aut_Ajustes_Manuais!$F:$F,"  - Chefe de Fila")</f>
        <v/>
      </c>
      <c r="N118" s="232" t="n">
        <v>0</v>
      </c>
      <c r="O118" s="27" t="n">
        <v>0</v>
      </c>
      <c r="P118" s="28">
        <f>SUMIFS(Aut_BlueMe_Sem_Pedido!$J:$J,Aut_BlueMe_Sem_Pedido!$Q:$Q,DRE!N$4,Aut_BlueMe_Sem_Pedido!$N:$N,DRE!$A118)+SUMIFS(Aut_Ajustes_Manuais!$G:$G,Aut_Ajustes_Manuais!$I:$I,DRE!N$4,Aut_Ajustes_Manuais!$F:$F,"  - Chefe de Fila")</f>
        <v/>
      </c>
      <c r="Q118" s="232" t="n">
        <v>0</v>
      </c>
      <c r="R118" s="27" t="n">
        <v>0</v>
      </c>
      <c r="S118" s="28">
        <f>SUMIFS(Aut_BlueMe_Sem_Pedido!$J:$J,Aut_BlueMe_Sem_Pedido!$Q:$Q,DRE!Q$4,Aut_BlueMe_Sem_Pedido!$N:$N,DRE!$A118)+SUMIFS(Aut_Ajustes_Manuais!$G:$G,Aut_Ajustes_Manuais!$I:$I,DRE!Q$4,Aut_Ajustes_Manuais!$F:$F,"  - Chefe de Fila")</f>
        <v/>
      </c>
      <c r="T118" s="232" t="n">
        <v>0</v>
      </c>
      <c r="U118" s="27" t="n">
        <v>0</v>
      </c>
      <c r="V118" s="28">
        <f>SUMIFS(Aut_BlueMe_Sem_Pedido!$J:$J,Aut_BlueMe_Sem_Pedido!$Q:$Q,DRE!T$4,Aut_BlueMe_Sem_Pedido!$N:$N,DRE!$A118)+SUMIFS(Aut_Ajustes_Manuais!$G:$G,Aut_Ajustes_Manuais!$I:$I,DRE!T$4,Aut_Ajustes_Manuais!$F:$F,"  - Chefe de Fila")</f>
        <v/>
      </c>
      <c r="W118" s="232" t="n">
        <v>0</v>
      </c>
      <c r="X118" s="27" t="n">
        <v>0</v>
      </c>
      <c r="Y118" s="28">
        <f>SUMIFS(Aut_BlueMe_Sem_Pedido!$J:$J,Aut_BlueMe_Sem_Pedido!$Q:$Q,DRE!W$4,Aut_BlueMe_Sem_Pedido!$N:$N,DRE!$A118)+SUMIFS(Aut_Ajustes_Manuais!$G:$G,Aut_Ajustes_Manuais!$I:$I,DRE!W$4,Aut_Ajustes_Manuais!$F:$F,"  - Chefe de Fila")</f>
        <v/>
      </c>
      <c r="Z118" s="232" t="n">
        <v>0</v>
      </c>
      <c r="AA118" s="27" t="n">
        <v>0</v>
      </c>
      <c r="AB118" s="28">
        <f>SUMIFS(Aut_BlueMe_Sem_Pedido!$J:$J,Aut_BlueMe_Sem_Pedido!$Q:$Q,DRE!Z$4,Aut_BlueMe_Sem_Pedido!$N:$N,DRE!$A118)+SUMIFS(Aut_Ajustes_Manuais!$G:$G,Aut_Ajustes_Manuais!$I:$I,DRE!Z$4,Aut_Ajustes_Manuais!$F:$F,"  - Chefe de Fila")</f>
        <v/>
      </c>
      <c r="AC118" s="232" t="n">
        <v>0</v>
      </c>
      <c r="AD118" s="27" t="n">
        <v>0</v>
      </c>
      <c r="AE118" s="28">
        <f>SUMIFS(Aut_BlueMe_Sem_Pedido!$J:$J,Aut_BlueMe_Sem_Pedido!$Q:$Q,DRE!AC$4,Aut_BlueMe_Sem_Pedido!$N:$N,DRE!$A118)+SUMIFS(Aut_Ajustes_Manuais!$G:$G,Aut_Ajustes_Manuais!$I:$I,DRE!AC$4,Aut_Ajustes_Manuais!$F:$F,"  - Chefe de Fila")</f>
        <v/>
      </c>
      <c r="AF118" s="232" t="n">
        <v>0</v>
      </c>
      <c r="AG118" s="27" t="n">
        <v>0</v>
      </c>
      <c r="AH118" s="28">
        <f>SUMIFS(Aut_BlueMe_Sem_Pedido!$J:$J,Aut_BlueMe_Sem_Pedido!$Q:$Q,DRE!AF$4,Aut_BlueMe_Sem_Pedido!$N:$N,DRE!$A118)+SUMIFS(Aut_Ajustes_Manuais!$G:$G,Aut_Ajustes_Manuais!$I:$I,DRE!AF$4,Aut_Ajustes_Manuais!$F:$F,"  - Chefe de Fila")</f>
        <v/>
      </c>
      <c r="AI118" s="232" t="n">
        <v>0</v>
      </c>
      <c r="AJ118" s="27" t="n">
        <v>0</v>
      </c>
      <c r="AK118" s="28">
        <f>SUMIFS(Aut_BlueMe_Sem_Pedido!$J:$J,Aut_BlueMe_Sem_Pedido!$Q:$Q,DRE!AI$4,Aut_BlueMe_Sem_Pedido!$N:$N,DRE!$A118)+SUMIFS(Aut_Ajustes_Manuais!$G:$G,Aut_Ajustes_Manuais!$I:$I,DRE!AI$4,Aut_Ajustes_Manuais!$F:$F,"  - Chefe de Fila")</f>
        <v/>
      </c>
      <c r="AL118" s="232" t="n">
        <v>0</v>
      </c>
      <c r="AM118" s="27" t="n">
        <v>0</v>
      </c>
      <c r="AN118" s="28">
        <f>SUMIFS(Aut_BlueMe_Sem_Pedido!$J:$J,Aut_BlueMe_Sem_Pedido!$Q:$Q,DRE!AL$4,Aut_BlueMe_Sem_Pedido!$N:$N,DRE!$A118)+SUMIFS(Aut_Ajustes_Manuais!$G:$G,Aut_Ajustes_Manuais!$I:$I,DRE!AL$4,Aut_Ajustes_Manuais!$F:$F,"  - Chefe de Fila")</f>
        <v/>
      </c>
      <c r="AO118" s="232" t="n">
        <v>0</v>
      </c>
      <c r="AP118" s="27" t="n">
        <v>0</v>
      </c>
      <c r="AQ118" s="28">
        <f>SUMIFS(Aut_BlueMe_Sem_Pedido!$J:$J,Aut_BlueMe_Sem_Pedido!$Q:$Q,DRE!AO$4,Aut_BlueMe_Sem_Pedido!$N:$N,DRE!$A118)+SUMIFS(Aut_Ajustes_Manuais!$G:$G,Aut_Ajustes_Manuais!$I:$I,DRE!AO$4,Aut_Ajustes_Manuais!$F:$F,"  - Chefe de Fila")</f>
        <v/>
      </c>
      <c r="AR118" s="232">
        <f>SUMIFS($H118:$AO118,$H$5:$AO$5,"&lt;"&amp;MONTH(TODAY()),$H$6:$AO$6,"REAL 25")</f>
        <v/>
      </c>
      <c r="AS118" s="27">
        <f>SUMIFS($I118:$AP118,$I$5:$AP$5,"&lt;"&amp;MONTH(TODAY()),$I$6:$AP$6,"ORÇADO ")</f>
        <v/>
      </c>
      <c r="AT118" s="28">
        <f>SUMIFS($J118:$AQ118,$J$5:$AQ$5,"&lt;"&amp;MONTH(TODAY()),$J$6:$AQ$6,"REAL 26")</f>
        <v/>
      </c>
      <c r="AU118" s="232">
        <f>SUM(H118,K118,N118,Q118,T118,W118,Z118,AC118,AF118,AI118,AL118,AO118)</f>
        <v/>
      </c>
      <c r="AV118" s="79">
        <f>SUM(I118,L118,O118,R118,U118,X118,AA118,AD118,AG118,AJ118,AM118,AP118)</f>
        <v/>
      </c>
      <c r="AW118" s="80">
        <f>SUM(J118,M118,P118,S118,V118,Y118,AB118,AE118,AH118,AK118,AN118,AQ118)</f>
        <v/>
      </c>
      <c r="AX118" s="232">
        <f>SUM(H118,K118,N118)</f>
        <v/>
      </c>
      <c r="AY118" s="79">
        <f>SUM(I118,L118,O118)</f>
        <v/>
      </c>
      <c r="AZ118" s="80">
        <f>SUM(J118,M118,P118)</f>
        <v/>
      </c>
      <c r="BA118" s="232">
        <f>SUM(Q118,T118,W118)</f>
        <v/>
      </c>
      <c r="BB118" s="79">
        <f>SUM(R118,U118,X118)</f>
        <v/>
      </c>
      <c r="BC118" s="80">
        <f>SUM(S118,V118,Y118)</f>
        <v/>
      </c>
      <c r="BD118" s="232">
        <f>SUM(Z118,AC118,AF118)</f>
        <v/>
      </c>
      <c r="BE118" s="79">
        <f>SUM(AA118,AD118,AG118)</f>
        <v/>
      </c>
      <c r="BF118" s="80">
        <f>SUM(AB118,AE118,AH118)</f>
        <v/>
      </c>
      <c r="BG118" s="232">
        <f>SUM(AI118,AL118,AO118)</f>
        <v/>
      </c>
      <c r="BH118" s="79">
        <f>SUM(AJ118,AM118,AP118)</f>
        <v/>
      </c>
      <c r="BI118" s="80">
        <f>SUM(AK118,AN118,AQ118)</f>
        <v/>
      </c>
      <c r="BK118" s="451">
        <f>SUM(I118,L118,O118,R118,U118,X118,AA118,AD118,AG118,AJ118,AM118,AP118)</f>
        <v/>
      </c>
      <c r="BL118" s="451">
        <f>BK118-AV118</f>
        <v/>
      </c>
      <c r="BM118" s="451">
        <f>SUM(J118,M118,P118,S118,V118)</f>
        <v/>
      </c>
      <c r="BN118" s="451">
        <f>BM118-AT118</f>
        <v/>
      </c>
    </row>
    <row r="119" hidden="1" outlineLevel="1" customFormat="1" s="90">
      <c r="A119" s="22" t="inlineStr">
        <is>
          <t xml:space="preserve">  - Hostess</t>
        </is>
      </c>
      <c r="B119" s="2" t="n"/>
      <c r="C119" s="24" t="n"/>
      <c r="D119" s="54" t="n"/>
      <c r="E119" s="84" t="n"/>
      <c r="F119" s="40" t="n"/>
      <c r="G119" s="416" t="n"/>
      <c r="H119" s="232" t="n">
        <v>0</v>
      </c>
      <c r="I119" s="27" t="n">
        <v>0</v>
      </c>
      <c r="J119" s="28">
        <f>SUMIFS(Aut_BlueMe_Sem_Pedido!$J:$J,Aut_BlueMe_Sem_Pedido!$Q:$Q,DRE!H$4,Aut_BlueMe_Sem_Pedido!$N:$N,DRE!$A119)+SUMIFS(Aut_Ajustes_Manuais!$G:$G,Aut_Ajustes_Manuais!$I:$I,DRE!H$4,Aut_Ajustes_Manuais!$F:$F,"  - Hostess")</f>
        <v/>
      </c>
      <c r="K119" s="232" t="n">
        <v>0</v>
      </c>
      <c r="L119" s="27" t="n">
        <v>0</v>
      </c>
      <c r="M119" s="28">
        <f>SUMIFS(Aut_BlueMe_Sem_Pedido!$J:$J,Aut_BlueMe_Sem_Pedido!$Q:$Q,DRE!K$4,Aut_BlueMe_Sem_Pedido!$N:$N,DRE!$A119)+SUMIFS(Aut_Ajustes_Manuais!$G:$G,Aut_Ajustes_Manuais!$I:$I,DRE!K$4,Aut_Ajustes_Manuais!$F:$F,"  - Hostess")</f>
        <v/>
      </c>
      <c r="N119" s="232" t="n">
        <v>0</v>
      </c>
      <c r="O119" s="27" t="n">
        <v>0</v>
      </c>
      <c r="P119" s="28">
        <f>SUMIFS(Aut_BlueMe_Sem_Pedido!$J:$J,Aut_BlueMe_Sem_Pedido!$Q:$Q,DRE!N$4,Aut_BlueMe_Sem_Pedido!$N:$N,DRE!$A119)+SUMIFS(Aut_Ajustes_Manuais!$G:$G,Aut_Ajustes_Manuais!$I:$I,DRE!N$4,Aut_Ajustes_Manuais!$F:$F,"  - Hostess")</f>
        <v/>
      </c>
      <c r="Q119" s="232" t="n">
        <v>0</v>
      </c>
      <c r="R119" s="27" t="n">
        <v>0</v>
      </c>
      <c r="S119" s="28">
        <f>SUMIFS(Aut_BlueMe_Sem_Pedido!$J:$J,Aut_BlueMe_Sem_Pedido!$Q:$Q,DRE!Q$4,Aut_BlueMe_Sem_Pedido!$N:$N,DRE!$A119)+SUMIFS(Aut_Ajustes_Manuais!$G:$G,Aut_Ajustes_Manuais!$I:$I,DRE!Q$4,Aut_Ajustes_Manuais!$F:$F,"  - Hostess")</f>
        <v/>
      </c>
      <c r="T119" s="232" t="n">
        <v>0</v>
      </c>
      <c r="U119" s="27" t="n">
        <v>0</v>
      </c>
      <c r="V119" s="28">
        <f>SUMIFS(Aut_BlueMe_Sem_Pedido!$J:$J,Aut_BlueMe_Sem_Pedido!$Q:$Q,DRE!T$4,Aut_BlueMe_Sem_Pedido!$N:$N,DRE!$A119)+SUMIFS(Aut_Ajustes_Manuais!$G:$G,Aut_Ajustes_Manuais!$I:$I,DRE!T$4,Aut_Ajustes_Manuais!$F:$F,"  - Hostess")</f>
        <v/>
      </c>
      <c r="W119" s="232" t="n">
        <v>0</v>
      </c>
      <c r="X119" s="27" t="n">
        <v>0</v>
      </c>
      <c r="Y119" s="28">
        <f>SUMIFS(Aut_BlueMe_Sem_Pedido!$J:$J,Aut_BlueMe_Sem_Pedido!$Q:$Q,DRE!W$4,Aut_BlueMe_Sem_Pedido!$N:$N,DRE!$A119)+SUMIFS(Aut_Ajustes_Manuais!$G:$G,Aut_Ajustes_Manuais!$I:$I,DRE!W$4,Aut_Ajustes_Manuais!$F:$F,"  - Hostess")</f>
        <v/>
      </c>
      <c r="Z119" s="232" t="n">
        <v>0</v>
      </c>
      <c r="AA119" s="27" t="n">
        <v>0</v>
      </c>
      <c r="AB119" s="28">
        <f>SUMIFS(Aut_BlueMe_Sem_Pedido!$J:$J,Aut_BlueMe_Sem_Pedido!$Q:$Q,DRE!Z$4,Aut_BlueMe_Sem_Pedido!$N:$N,DRE!$A119)+SUMIFS(Aut_Ajustes_Manuais!$G:$G,Aut_Ajustes_Manuais!$I:$I,DRE!Z$4,Aut_Ajustes_Manuais!$F:$F,"  - Hostess")</f>
        <v/>
      </c>
      <c r="AC119" s="232" t="n">
        <v>0</v>
      </c>
      <c r="AD119" s="27" t="n">
        <v>0</v>
      </c>
      <c r="AE119" s="28">
        <f>SUMIFS(Aut_BlueMe_Sem_Pedido!$J:$J,Aut_BlueMe_Sem_Pedido!$Q:$Q,DRE!AC$4,Aut_BlueMe_Sem_Pedido!$N:$N,DRE!$A119)+SUMIFS(Aut_Ajustes_Manuais!$G:$G,Aut_Ajustes_Manuais!$I:$I,DRE!AC$4,Aut_Ajustes_Manuais!$F:$F,"  - Hostess")</f>
        <v/>
      </c>
      <c r="AF119" s="232" t="n">
        <v>0</v>
      </c>
      <c r="AG119" s="27" t="n">
        <v>0</v>
      </c>
      <c r="AH119" s="28">
        <f>SUMIFS(Aut_BlueMe_Sem_Pedido!$J:$J,Aut_BlueMe_Sem_Pedido!$Q:$Q,DRE!AF$4,Aut_BlueMe_Sem_Pedido!$N:$N,DRE!$A119)+SUMIFS(Aut_Ajustes_Manuais!$G:$G,Aut_Ajustes_Manuais!$I:$I,DRE!AF$4,Aut_Ajustes_Manuais!$F:$F,"  - Hostess")</f>
        <v/>
      </c>
      <c r="AI119" s="232" t="n">
        <v>0</v>
      </c>
      <c r="AJ119" s="27" t="n">
        <v>0</v>
      </c>
      <c r="AK119" s="28">
        <f>SUMIFS(Aut_BlueMe_Sem_Pedido!$J:$J,Aut_BlueMe_Sem_Pedido!$Q:$Q,DRE!AI$4,Aut_BlueMe_Sem_Pedido!$N:$N,DRE!$A119)+SUMIFS(Aut_Ajustes_Manuais!$G:$G,Aut_Ajustes_Manuais!$I:$I,DRE!AI$4,Aut_Ajustes_Manuais!$F:$F,"  - Hostess")</f>
        <v/>
      </c>
      <c r="AL119" s="232" t="n">
        <v>0</v>
      </c>
      <c r="AM119" s="27" t="n">
        <v>0</v>
      </c>
      <c r="AN119" s="28">
        <f>SUMIFS(Aut_BlueMe_Sem_Pedido!$J:$J,Aut_BlueMe_Sem_Pedido!$Q:$Q,DRE!AL$4,Aut_BlueMe_Sem_Pedido!$N:$N,DRE!$A119)+SUMIFS(Aut_Ajustes_Manuais!$G:$G,Aut_Ajustes_Manuais!$I:$I,DRE!AL$4,Aut_Ajustes_Manuais!$F:$F,"  - Hostess")</f>
        <v/>
      </c>
      <c r="AO119" s="232" t="n">
        <v>0</v>
      </c>
      <c r="AP119" s="27" t="n">
        <v>0</v>
      </c>
      <c r="AQ119" s="28">
        <f>SUMIFS(Aut_BlueMe_Sem_Pedido!$J:$J,Aut_BlueMe_Sem_Pedido!$Q:$Q,DRE!AO$4,Aut_BlueMe_Sem_Pedido!$N:$N,DRE!$A119)+SUMIFS(Aut_Ajustes_Manuais!$G:$G,Aut_Ajustes_Manuais!$I:$I,DRE!AO$4,Aut_Ajustes_Manuais!$F:$F,"  - Hostess")</f>
        <v/>
      </c>
      <c r="AR119" s="232">
        <f>SUMIFS($H119:$AO119,$H$5:$AO$5,"&lt;"&amp;MONTH(TODAY()),$H$6:$AO$6,"REAL 25")</f>
        <v/>
      </c>
      <c r="AS119" s="27">
        <f>SUMIFS($I119:$AP119,$I$5:$AP$5,"&lt;"&amp;MONTH(TODAY()),$I$6:$AP$6,"ORÇADO ")</f>
        <v/>
      </c>
      <c r="AT119" s="28">
        <f>SUMIFS($J119:$AQ119,$J$5:$AQ$5,"&lt;"&amp;MONTH(TODAY()),$J$6:$AQ$6,"REAL 26")</f>
        <v/>
      </c>
      <c r="AU119" s="232">
        <f>SUM(H119,K119,N119,Q119,T119,W119,Z119,AC119,AF119,AI119,AL119,AO119)</f>
        <v/>
      </c>
      <c r="AV119" s="79">
        <f>SUM(I119,L119,O119,R119,U119,X119,AA119,AD119,AG119,AJ119,AM119,AP119)</f>
        <v/>
      </c>
      <c r="AW119" s="80">
        <f>SUM(J119,M119,P119,S119,V119,Y119,AB119,AE119,AH119,AK119,AN119,AQ119)</f>
        <v/>
      </c>
      <c r="AX119" s="232">
        <f>SUM(H119,K119,N119)</f>
        <v/>
      </c>
      <c r="AY119" s="79">
        <f>SUM(I119,L119,O119)</f>
        <v/>
      </c>
      <c r="AZ119" s="80">
        <f>SUM(J119,M119,P119)</f>
        <v/>
      </c>
      <c r="BA119" s="232">
        <f>SUM(Q119,T119,W119)</f>
        <v/>
      </c>
      <c r="BB119" s="79">
        <f>SUM(R119,U119,X119)</f>
        <v/>
      </c>
      <c r="BC119" s="80">
        <f>SUM(S119,V119,Y119)</f>
        <v/>
      </c>
      <c r="BD119" s="232">
        <f>SUM(Z119,AC119,AF119)</f>
        <v/>
      </c>
      <c r="BE119" s="79">
        <f>SUM(AA119,AD119,AG119)</f>
        <v/>
      </c>
      <c r="BF119" s="80">
        <f>SUM(AB119,AE119,AH119)</f>
        <v/>
      </c>
      <c r="BG119" s="232">
        <f>SUM(AI119,AL119,AO119)</f>
        <v/>
      </c>
      <c r="BH119" s="79">
        <f>SUM(AJ119,AM119,AP119)</f>
        <v/>
      </c>
      <c r="BI119" s="80">
        <f>SUM(AK119,AN119,AQ119)</f>
        <v/>
      </c>
      <c r="BK119" s="451">
        <f>SUM(I119,L119,O119,R119,U119,X119,AA119,AD119,AG119,AJ119,AM119,AP119)</f>
        <v/>
      </c>
      <c r="BL119" s="451">
        <f>BK119-AV119</f>
        <v/>
      </c>
      <c r="BM119" s="451">
        <f>SUM(J119,M119,P119,S119,V119)</f>
        <v/>
      </c>
      <c r="BN119" s="451">
        <f>BM119-AT119</f>
        <v/>
      </c>
    </row>
    <row r="120" collapsed="1">
      <c r="A120" s="71" t="inlineStr">
        <is>
          <t>Salários</t>
        </is>
      </c>
      <c r="C120" s="39" t="inlineStr">
        <is>
          <t>Premissas</t>
        </is>
      </c>
      <c r="D120" s="39" t="inlineStr">
        <is>
          <t>Valores</t>
        </is>
      </c>
      <c r="E120" s="39" t="inlineStr">
        <is>
          <t>% Incid</t>
        </is>
      </c>
      <c r="F120" s="40" t="n"/>
      <c r="G120" s="419" t="n"/>
      <c r="H120" s="243" t="n">
        <v>-5838.53</v>
      </c>
      <c r="I120" s="72" t="n">
        <v>-5427.059999999999</v>
      </c>
      <c r="J120" s="74">
        <f>SUMIFS(Aut_BlueMe_Sem_Pedido!$J:$J,Aut_BlueMe_Sem_Pedido!$Q:$Q,DRE!H$4,Aut_BlueMe_Sem_Pedido!$H:$H,"MDO CLT - Salário")+SUMIFS(Aut_Folha!$J:$J,Aut_Folha!$K:$K,DRE!H$4,Aut_Folha!$G:$G,"Gorjeta")+SUMIFS(Aut_BlueMe_Sem_Pedido!$J:$J,Aut_BlueMe_Sem_Pedido!$Q:$Q,DRE!H$4,Aut_BlueMe_Sem_Pedido!$H:$H,"IRRF - MDO CLT - Salário")+SUMIFS(Aut_BlueMe_Sem_Pedido!$J:$J,Aut_BlueMe_Sem_Pedido!$Q:$Q,DRE!H$4,Aut_BlueMe_Sem_Pedido!$H:$H,"  -  INSS Segurados")+SUMIFS(Aut_Ajustes_Manuais!$G:$G,Aut_Ajustes_Manuais!$I:$I,DRE!H$4,Aut_Ajustes_Manuais!$F:$F,"MDO CLT - Salário")</f>
        <v/>
      </c>
      <c r="K120" s="243" t="n">
        <v>-3781.11</v>
      </c>
      <c r="L120" s="72" t="n">
        <v>-5427.059999999999</v>
      </c>
      <c r="M120" s="74">
        <f>SUMIFS(Aut_BlueMe_Sem_Pedido!$J:$J,Aut_BlueMe_Sem_Pedido!$Q:$Q,DRE!K$4,Aut_BlueMe_Sem_Pedido!$H:$H,"MDO CLT - Salário")+SUMIFS(Aut_Folha!$J:$J,Aut_Folha!$K:$K,DRE!K$4,Aut_Folha!$G:$G,"Gorjeta")+SUMIFS(Aut_BlueMe_Sem_Pedido!$J:$J,Aut_BlueMe_Sem_Pedido!$Q:$Q,DRE!K$4,Aut_BlueMe_Sem_Pedido!$H:$H,"IRRF - MDO CLT - Salário")+SUMIFS(Aut_BlueMe_Sem_Pedido!$J:$J,Aut_BlueMe_Sem_Pedido!$Q:$Q,DRE!K$4,Aut_BlueMe_Sem_Pedido!$H:$H,"  -  INSS Segurados")+SUMIFS(Aut_Ajustes_Manuais!$G:$G,Aut_Ajustes_Manuais!$I:$I,DRE!K$4,Aut_Ajustes_Manuais!$F:$F,"MDO CLT - Salário")</f>
        <v/>
      </c>
      <c r="N120" s="243" t="n">
        <v>-3121.6</v>
      </c>
      <c r="O120" s="72" t="n">
        <v>-5427.059999999999</v>
      </c>
      <c r="P120" s="74">
        <f>SUMIFS(Aut_BlueMe_Sem_Pedido!$J:$J,Aut_BlueMe_Sem_Pedido!$Q:$Q,DRE!N$4,Aut_BlueMe_Sem_Pedido!$H:$H,"MDO CLT - Salário")+SUMIFS(Aut_Folha!$J:$J,Aut_Folha!$K:$K,DRE!N$4,Aut_Folha!$G:$G,"Gorjeta")+SUMIFS(Aut_BlueMe_Sem_Pedido!$J:$J,Aut_BlueMe_Sem_Pedido!$Q:$Q,DRE!N$4,Aut_BlueMe_Sem_Pedido!$H:$H,"IRRF - MDO CLT - Salário")+SUMIFS(Aut_BlueMe_Sem_Pedido!$J:$J,Aut_BlueMe_Sem_Pedido!$Q:$Q,DRE!N$4,Aut_BlueMe_Sem_Pedido!$H:$H,"  -  INSS Segurados")+SUMIFS(Aut_Ajustes_Manuais!$G:$G,Aut_Ajustes_Manuais!$I:$I,DRE!N$4,Aut_Ajustes_Manuais!$F:$F,"MDO CLT - Salário")</f>
        <v/>
      </c>
      <c r="Q120" s="243" t="n">
        <v>-3865.99</v>
      </c>
      <c r="R120" s="72" t="n">
        <v>-5427.059999999999</v>
      </c>
      <c r="S120" s="74">
        <f>SUMIFS(Aut_BlueMe_Sem_Pedido!$J:$J,Aut_BlueMe_Sem_Pedido!$Q:$Q,DRE!Q$4,Aut_BlueMe_Sem_Pedido!$H:$H,"MDO CLT - Salário")+SUMIFS(Aut_Folha!$J:$J,Aut_Folha!$K:$K,DRE!Q$4,Aut_Folha!$G:$G,"Gorjeta")+SUMIFS(Aut_BlueMe_Sem_Pedido!$J:$J,Aut_BlueMe_Sem_Pedido!$Q:$Q,DRE!Q$4,Aut_BlueMe_Sem_Pedido!$H:$H,"IRRF - MDO CLT - Salário")+SUMIFS(Aut_BlueMe_Sem_Pedido!$J:$J,Aut_BlueMe_Sem_Pedido!$Q:$Q,DRE!Q$4,Aut_BlueMe_Sem_Pedido!$H:$H,"  -  INSS Segurados")+SUMIFS(Aut_Ajustes_Manuais!$G:$G,Aut_Ajustes_Manuais!$I:$I,DRE!Q$4,Aut_Ajustes_Manuais!$F:$F,"MDO CLT - Salário")</f>
        <v/>
      </c>
      <c r="T120" s="243" t="n">
        <v>-4247.580000000001</v>
      </c>
      <c r="U120" s="72" t="n">
        <v>-5654.99652</v>
      </c>
      <c r="V120" s="72">
        <f>SUMIFS(Aut_BlueMe_Sem_Pedido!$J:$J,Aut_BlueMe_Sem_Pedido!$Q:$Q,DRE!T$4,Aut_BlueMe_Sem_Pedido!$H:$H,"MDO CLT - Salário")+SUMIFS(Aut_Folha!$J:$J,Aut_Folha!$K:$K,DRE!T$4,Aut_Folha!$G:$G,"Gorjeta")+SUMIFS(Aut_BlueMe_Sem_Pedido!$J:$J,Aut_BlueMe_Sem_Pedido!$Q:$Q,DRE!T$4,Aut_BlueMe_Sem_Pedido!$H:$H,"IRRF - MDO CLT - Salário")+SUMIFS(Aut_BlueMe_Sem_Pedido!$J:$J,Aut_BlueMe_Sem_Pedido!$Q:$Q,DRE!T$4,Aut_BlueMe_Sem_Pedido!$H:$H,"  -  INSS Segurados")+SUMIFS(Aut_Ajustes_Manuais!$G:$G,Aut_Ajustes_Manuais!$I:$I,DRE!T$4,Aut_Ajustes_Manuais!$F:$F,"MDO CLT - Salário")</f>
        <v/>
      </c>
      <c r="W120" s="243" t="n">
        <v>-2466.840000000001</v>
      </c>
      <c r="X120" s="72" t="n">
        <v>-5654.99652</v>
      </c>
      <c r="Y120" s="74">
        <f>SUMIFS(Aut_BlueMe_Sem_Pedido!$J:$J,Aut_BlueMe_Sem_Pedido!$Q:$Q,DRE!W$4,Aut_BlueMe_Sem_Pedido!$H:$H,"MDO CLT - Salário")+SUMIFS(Aut_Folha!$J:$J,Aut_Folha!$K:$K,DRE!W$4,Aut_Folha!$G:$G,"Gorjeta")+SUMIFS(Aut_BlueMe_Sem_Pedido!$J:$J,Aut_BlueMe_Sem_Pedido!$Q:$Q,DRE!W$4,Aut_BlueMe_Sem_Pedido!$H:$H,"IRRF - MDO CLT - Salário")+SUMIFS(Aut_BlueMe_Sem_Pedido!$J:$J,Aut_BlueMe_Sem_Pedido!$Q:$Q,DRE!W$4,Aut_BlueMe_Sem_Pedido!$H:$H,"  -  INSS Segurados")+SUMIFS(Aut_Ajustes_Manuais!$G:$G,Aut_Ajustes_Manuais!$I:$I,DRE!W$4,Aut_Ajustes_Manuais!$F:$F,"MDO CLT - Salário")</f>
        <v/>
      </c>
      <c r="Z120" s="243" t="n">
        <v>-2439.6</v>
      </c>
      <c r="AA120" s="72" t="n">
        <v>-5654.99652</v>
      </c>
      <c r="AB120" s="74">
        <f>SUMIFS(Aut_BlueMe_Sem_Pedido!$J:$J,Aut_BlueMe_Sem_Pedido!$Q:$Q,DRE!Z$4,Aut_BlueMe_Sem_Pedido!$H:$H,"MDO CLT - Salário")+SUMIFS(Aut_Folha!$J:$J,Aut_Folha!$K:$K,DRE!Z$4,Aut_Folha!$G:$G,"Gorjeta")+SUMIFS(Aut_BlueMe_Sem_Pedido!$J:$J,Aut_BlueMe_Sem_Pedido!$Q:$Q,DRE!Z$4,Aut_BlueMe_Sem_Pedido!$H:$H,"IRRF - MDO CLT - Salário")+SUMIFS(Aut_BlueMe_Sem_Pedido!$J:$J,Aut_BlueMe_Sem_Pedido!$Q:$Q,DRE!Z$4,Aut_BlueMe_Sem_Pedido!$H:$H,"  -  INSS Segurados")+SUMIFS(Aut_Ajustes_Manuais!$G:$G,Aut_Ajustes_Manuais!$I:$I,DRE!Z$4,Aut_Ajustes_Manuais!$F:$F,"MDO CLT - Salário")</f>
        <v/>
      </c>
      <c r="AC120" s="243" t="n">
        <v>-4546.78</v>
      </c>
      <c r="AD120" s="72" t="n">
        <v>-5654.99652</v>
      </c>
      <c r="AE120" s="74">
        <f>SUMIFS(Aut_BlueMe_Sem_Pedido!$J:$J,Aut_BlueMe_Sem_Pedido!$Q:$Q,DRE!AC$4,Aut_BlueMe_Sem_Pedido!$H:$H,"MDO CLT - Salário")+SUMIFS(Aut_Folha!$J:$J,Aut_Folha!$K:$K,DRE!AC$4,Aut_Folha!$G:$G,"Gorjeta")+SUMIFS(Aut_BlueMe_Sem_Pedido!$J:$J,Aut_BlueMe_Sem_Pedido!$Q:$Q,DRE!AC$4,Aut_BlueMe_Sem_Pedido!$H:$H,"IRRF - MDO CLT - Salário")+SUMIFS(Aut_BlueMe_Sem_Pedido!$J:$J,Aut_BlueMe_Sem_Pedido!$Q:$Q,DRE!AC$4,Aut_BlueMe_Sem_Pedido!$H:$H,"  -  INSS Segurados")+SUMIFS(Aut_Ajustes_Manuais!$G:$G,Aut_Ajustes_Manuais!$I:$I,DRE!AC$4,Aut_Ajustes_Manuais!$F:$F,"MDO CLT - Salário")</f>
        <v/>
      </c>
      <c r="AF120" s="243" t="n">
        <v>-4520.559999999999</v>
      </c>
      <c r="AG120" s="72" t="n">
        <v>-5654.99652</v>
      </c>
      <c r="AH120" s="74">
        <f>SUMIFS(Aut_BlueMe_Sem_Pedido!$J:$J,Aut_BlueMe_Sem_Pedido!$Q:$Q,DRE!AF$4,Aut_BlueMe_Sem_Pedido!$H:$H,"MDO CLT - Salário")+SUMIFS(Aut_Folha!$J:$J,Aut_Folha!$K:$K,DRE!AF$4,Aut_Folha!$G:$G,"Gorjeta")+SUMIFS(Aut_BlueMe_Sem_Pedido!$J:$J,Aut_BlueMe_Sem_Pedido!$Q:$Q,DRE!AF$4,Aut_BlueMe_Sem_Pedido!$H:$H,"IRRF - MDO CLT - Salário")+SUMIFS(Aut_BlueMe_Sem_Pedido!$J:$J,Aut_BlueMe_Sem_Pedido!$Q:$Q,DRE!AF$4,Aut_BlueMe_Sem_Pedido!$H:$H,"  -  INSS Segurados")+SUMIFS(Aut_Ajustes_Manuais!$G:$G,Aut_Ajustes_Manuais!$I:$I,DRE!AF$4,Aut_Ajustes_Manuais!$F:$F,"MDO CLT - Salário")</f>
        <v/>
      </c>
      <c r="AI120" s="243" t="n">
        <v>-5246</v>
      </c>
      <c r="AJ120" s="72" t="n">
        <v>-5654.99652</v>
      </c>
      <c r="AK120" s="74">
        <f>SUMIFS(Aut_BlueMe_Sem_Pedido!$J:$J,Aut_BlueMe_Sem_Pedido!$Q:$Q,DRE!AI$4,Aut_BlueMe_Sem_Pedido!$H:$H,"MDO CLT - Salário")+SUMIFS(Aut_Folha!$J:$J,Aut_Folha!$K:$K,DRE!AI$4,Aut_Folha!$G:$G,"Gorjeta")+SUMIFS(Aut_BlueMe_Sem_Pedido!$J:$J,Aut_BlueMe_Sem_Pedido!$Q:$Q,DRE!AI$4,Aut_BlueMe_Sem_Pedido!$H:$H,"IRRF - MDO CLT - Salário")+SUMIFS(Aut_BlueMe_Sem_Pedido!$J:$J,Aut_BlueMe_Sem_Pedido!$Q:$Q,DRE!AI$4,Aut_BlueMe_Sem_Pedido!$H:$H,"  -  INSS Segurados")+SUMIFS(Aut_Ajustes_Manuais!$G:$G,Aut_Ajustes_Manuais!$I:$I,DRE!AI$4,Aut_Ajustes_Manuais!$F:$F,"MDO CLT - Salário")</f>
        <v/>
      </c>
      <c r="AL120" s="243" t="n">
        <v>-4504.669999999999</v>
      </c>
      <c r="AM120" s="72" t="n">
        <v>-5654.99652</v>
      </c>
      <c r="AN120" s="74">
        <f>SUMIFS(Aut_BlueMe_Sem_Pedido!$J:$J,Aut_BlueMe_Sem_Pedido!$Q:$Q,DRE!AL$4,Aut_BlueMe_Sem_Pedido!$H:$H,"MDO CLT - Salário")+SUMIFS(Aut_Folha!$J:$J,Aut_Folha!$K:$K,DRE!AL$4,Aut_Folha!$G:$G,"Gorjeta")+SUMIFS(Aut_BlueMe_Sem_Pedido!$J:$J,Aut_BlueMe_Sem_Pedido!$Q:$Q,DRE!AL$4,Aut_BlueMe_Sem_Pedido!$H:$H,"IRRF - MDO CLT - Salário")+SUMIFS(Aut_BlueMe_Sem_Pedido!$J:$J,Aut_BlueMe_Sem_Pedido!$Q:$Q,DRE!AL$4,Aut_BlueMe_Sem_Pedido!$H:$H,"  -  INSS Segurados")+SUMIFS(Aut_Ajustes_Manuais!$G:$G,Aut_Ajustes_Manuais!$I:$I,DRE!AL$4,Aut_Ajustes_Manuais!$F:$F,"MDO CLT - Salário")</f>
        <v/>
      </c>
      <c r="AO120" s="243" t="n">
        <v>-4916.92</v>
      </c>
      <c r="AP120" s="72" t="n">
        <v>-5654.99652</v>
      </c>
      <c r="AQ120" s="74">
        <f>SUMIFS(Aut_BlueMe_Sem_Pedido!$J:$J,Aut_BlueMe_Sem_Pedido!$Q:$Q,DRE!AO$4,Aut_BlueMe_Sem_Pedido!$H:$H,"MDO CLT - Salário")+SUMIFS(Aut_Folha!$J:$J,Aut_Folha!$K:$K,DRE!AO$4,Aut_Folha!$G:$G,"Gorjeta")+SUMIFS(Aut_BlueMe_Sem_Pedido!$J:$J,Aut_BlueMe_Sem_Pedido!$Q:$Q,DRE!AO$4,Aut_BlueMe_Sem_Pedido!$H:$H,"IRRF - MDO CLT - Salário")+SUMIFS(Aut_BlueMe_Sem_Pedido!$J:$J,Aut_BlueMe_Sem_Pedido!$Q:$Q,DRE!AO$4,Aut_BlueMe_Sem_Pedido!$H:$H,"  -  INSS Segurados")+SUMIFS(Aut_Ajustes_Manuais!$G:$G,Aut_Ajustes_Manuais!$I:$I,DRE!AO$4,Aut_Ajustes_Manuais!$F:$F,"MDO CLT - Salário")</f>
        <v/>
      </c>
      <c r="AR120" s="243">
        <f>SUMIFS($H120:$AO120,$H$5:$AO$5,"&lt;"&amp;MONTH(TODAY()),$H$6:$AO$6,"REAL 25")</f>
        <v/>
      </c>
      <c r="AS120" s="72">
        <f>SUMIFS($I120:$AP120,$I$5:$AP$5,"&lt;"&amp;MONTH(TODAY()),$I$6:$AP$6,"ORÇADO ")</f>
        <v/>
      </c>
      <c r="AT120" s="74">
        <f>SUMIFS($J120:$AQ120,$J$5:$AQ$5,"&lt;"&amp;MONTH(TODAY()),$J$6:$AQ$6,"REAL 26")</f>
        <v/>
      </c>
      <c r="AU120" s="243">
        <f>SUM(H120,K120,N120,Q120,T120,W120,Z120,AC120,AF120,AI120,AL120,AO120)</f>
        <v/>
      </c>
      <c r="AV120" s="72">
        <f>SUM(I120,L120,O120,R120,U120,X120,AA120,AD120,AG120,AJ120,AM120,AP120)</f>
        <v/>
      </c>
      <c r="AW120" s="74">
        <f>SUM(J120,M120,P120,S120,V120,Y120,AB120,AE120,AH120,AK120,AN120,AQ120)</f>
        <v/>
      </c>
      <c r="AX120" s="243">
        <f>SUM(H120,K120,N120)</f>
        <v/>
      </c>
      <c r="AY120" s="72">
        <f>SUM(I120,L120,O120)</f>
        <v/>
      </c>
      <c r="AZ120" s="74">
        <f>SUM(J120,M120,P120)</f>
        <v/>
      </c>
      <c r="BA120" s="243">
        <f>SUM(Q120,T120,W120)</f>
        <v/>
      </c>
      <c r="BB120" s="72">
        <f>SUM(R120,U120,X120)</f>
        <v/>
      </c>
      <c r="BC120" s="74">
        <f>SUM(S120,V120,Y120)</f>
        <v/>
      </c>
      <c r="BD120" s="243">
        <f>SUM(Z120,AC120,AF120)</f>
        <v/>
      </c>
      <c r="BE120" s="72">
        <f>SUM(AA120,AD120,AG120)</f>
        <v/>
      </c>
      <c r="BF120" s="74">
        <f>SUM(AB120,AE120,AH120)</f>
        <v/>
      </c>
      <c r="BG120" s="243">
        <f>SUM(AI120,AL120,AO120)</f>
        <v/>
      </c>
      <c r="BH120" s="72">
        <f>SUM(AJ120,AM120,AP120)</f>
        <v/>
      </c>
      <c r="BI120" s="74">
        <f>SUM(AK120,AN120,AQ120)</f>
        <v/>
      </c>
      <c r="BK120" s="451">
        <f>SUM(I120,L120,O120,R120,U120,X120,AA120,AD120,AG120,AJ120,AM120,AP120)</f>
        <v/>
      </c>
      <c r="BL120" s="451">
        <f>BK120-AV120</f>
        <v/>
      </c>
      <c r="BM120" s="451">
        <f>SUM(J120,M120,P120,S120,V120)</f>
        <v/>
      </c>
      <c r="BN120" s="451">
        <f>BM120-AT120</f>
        <v/>
      </c>
    </row>
    <row r="121" hidden="1" outlineLevel="1" customFormat="1" s="474">
      <c r="A121" s="91" t="inlineStr">
        <is>
          <t xml:space="preserve">  -  Maitre</t>
        </is>
      </c>
      <c r="B121" s="2" t="n"/>
      <c r="C121" s="24" t="n"/>
      <c r="D121" s="54" t="inlineStr">
        <is>
          <t>Salário Bruto com INSS Segurado dentro do valor</t>
        </is>
      </c>
      <c r="E121" s="84" t="n"/>
      <c r="F121" s="55" t="n"/>
      <c r="G121" s="416" t="n"/>
      <c r="H121" s="232" t="n"/>
      <c r="I121" s="27" t="n">
        <v>0</v>
      </c>
      <c r="J121" s="28">
        <f>SUMIFS(T_REAL!$D:$D,T_REAL!$E:$E,DRE!J$7,T_REAL!$C:$C,DRE!$A121)+SUMIFS(Aut_Ajustes_Manuais!$G:$G,Aut_Ajustes_Manuais!$I:$I,DRE!H$4,Aut_Ajustes_Manuais!$F:$F,"  -  Maitre")</f>
        <v/>
      </c>
      <c r="K121" s="232" t="n"/>
      <c r="L121" s="27" t="n">
        <v>0</v>
      </c>
      <c r="M121" s="28">
        <f>SUMIFS(T_REAL!$D:$D,T_REAL!$E:$E,DRE!M$7,T_REAL!$C:$C,DRE!$A121)+SUMIFS(Aut_Ajustes_Manuais!$G:$G,Aut_Ajustes_Manuais!$I:$I,DRE!K$4,Aut_Ajustes_Manuais!$F:$F,"  -  Maitre")</f>
        <v/>
      </c>
      <c r="N121" s="232" t="n"/>
      <c r="O121" s="27" t="n">
        <v>0</v>
      </c>
      <c r="P121" s="28">
        <f>SUMIFS(T_REAL!$D:$D,T_REAL!$E:$E,DRE!P$7,T_REAL!$C:$C,DRE!$A121)+SUMIFS(Aut_Ajustes_Manuais!$G:$G,Aut_Ajustes_Manuais!$I:$I,DRE!N$4,Aut_Ajustes_Manuais!$F:$F,"  -  Maitre")</f>
        <v/>
      </c>
      <c r="Q121" s="232" t="n"/>
      <c r="R121" s="27" t="n">
        <v>0</v>
      </c>
      <c r="S121" s="28">
        <f>SUMIFS(T_REAL!$D:$D,T_REAL!$E:$E,DRE!S$7,T_REAL!$C:$C,DRE!$A121)+SUMIFS(Aut_Ajustes_Manuais!$G:$G,Aut_Ajustes_Manuais!$I:$I,DRE!Q$4,Aut_Ajustes_Manuais!$F:$F,"  -  Maitre")</f>
        <v/>
      </c>
      <c r="T121" s="232" t="n"/>
      <c r="U121" s="27" t="n">
        <v>0</v>
      </c>
      <c r="V121" s="28">
        <f>SUMIFS(T_REAL!$D:$D,T_REAL!$E:$E,DRE!V$7,T_REAL!$C:$C,DRE!$A121)+SUMIFS(Aut_Ajustes_Manuais!$G:$G,Aut_Ajustes_Manuais!$I:$I,DRE!T$4,Aut_Ajustes_Manuais!$F:$F,"  -  Maitre")</f>
        <v/>
      </c>
      <c r="W121" s="232" t="n"/>
      <c r="X121" s="27" t="n">
        <v>0</v>
      </c>
      <c r="Y121" s="28">
        <f>SUMIFS(T_REAL!$D:$D,T_REAL!$E:$E,DRE!Y$7,T_REAL!$C:$C,DRE!$A121)+SUMIFS(Aut_Ajustes_Manuais!$G:$G,Aut_Ajustes_Manuais!$I:$I,DRE!W$4,Aut_Ajustes_Manuais!$F:$F,"  -  Maitre")</f>
        <v/>
      </c>
      <c r="Z121" s="232" t="n"/>
      <c r="AA121" s="27" t="n">
        <v>0</v>
      </c>
      <c r="AB121" s="28">
        <f>SUMIFS(T_REAL!$D:$D,T_REAL!$E:$E,DRE!AB$7,T_REAL!$C:$C,DRE!$A121)+SUMIFS(Aut_Ajustes_Manuais!$G:$G,Aut_Ajustes_Manuais!$I:$I,DRE!Z$4,Aut_Ajustes_Manuais!$F:$F,"  -  Maitre")</f>
        <v/>
      </c>
      <c r="AC121" s="232" t="n"/>
      <c r="AD121" s="27" t="n">
        <v>0</v>
      </c>
      <c r="AE121" s="28">
        <f>SUMIFS(T_REAL!$D:$D,T_REAL!$E:$E,DRE!AE$7,T_REAL!$C:$C,DRE!$A121)+SUMIFS(Aut_Ajustes_Manuais!$G:$G,Aut_Ajustes_Manuais!$I:$I,DRE!AC$4,Aut_Ajustes_Manuais!$F:$F,"  -  Maitre")</f>
        <v/>
      </c>
      <c r="AF121" s="232" t="n"/>
      <c r="AG121" s="27" t="n">
        <v>0</v>
      </c>
      <c r="AH121" s="28">
        <f>SUMIFS(T_REAL!$D:$D,T_REAL!$E:$E,DRE!AH$7,T_REAL!$C:$C,DRE!$A121)+SUMIFS(Aut_Ajustes_Manuais!$G:$G,Aut_Ajustes_Manuais!$I:$I,DRE!AF$4,Aut_Ajustes_Manuais!$F:$F,"  -  Maitre")</f>
        <v/>
      </c>
      <c r="AI121" s="232" t="n"/>
      <c r="AJ121" s="27" t="n">
        <v>0</v>
      </c>
      <c r="AK121" s="28">
        <f>SUMIFS(T_REAL!$D:$D,T_REAL!$E:$E,DRE!AK$7,T_REAL!$C:$C,DRE!$A121)+SUMIFS(Aut_Ajustes_Manuais!$G:$G,Aut_Ajustes_Manuais!$I:$I,DRE!AI$4,Aut_Ajustes_Manuais!$F:$F,"  -  Maitre")</f>
        <v/>
      </c>
      <c r="AL121" s="232" t="n"/>
      <c r="AM121" s="27" t="n">
        <v>0</v>
      </c>
      <c r="AN121" s="28">
        <f>SUMIFS(T_REAL!$D:$D,T_REAL!$E:$E,DRE!AN$7,T_REAL!$C:$C,DRE!$A121)+SUMIFS(Aut_Ajustes_Manuais!$G:$G,Aut_Ajustes_Manuais!$I:$I,DRE!AL$4,Aut_Ajustes_Manuais!$F:$F,"  -  Maitre")</f>
        <v/>
      </c>
      <c r="AO121" s="232" t="n"/>
      <c r="AP121" s="27" t="n">
        <v>0</v>
      </c>
      <c r="AQ121" s="28">
        <f>SUMIFS(T_REAL!$D:$D,T_REAL!$E:$E,DRE!AQ$7,T_REAL!$C:$C,DRE!$A121)+SUMIFS(Aut_Ajustes_Manuais!$G:$G,Aut_Ajustes_Manuais!$I:$I,DRE!AO$4,Aut_Ajustes_Manuais!$F:$F,"  -  Maitre")</f>
        <v/>
      </c>
      <c r="AR121" s="232">
        <f>SUMIFS($H121:$AO121,$H$5:$AO$5,"&lt;"&amp;MONTH(TODAY()),$H$6:$AO$6,"REAL 25")</f>
        <v/>
      </c>
      <c r="AS121" s="27">
        <f>SUMIFS($I121:$AP121,$I$5:$AP$5,"&lt;"&amp;MONTH(TODAY()),$I$6:$AP$6,"ORÇADO ")</f>
        <v/>
      </c>
      <c r="AT121" s="28">
        <f>SUMIFS($J121:$AQ121,$J$5:$AQ$5,"&lt;"&amp;MONTH(TODAY()),$J$6:$AQ$6,"REAL 26")</f>
        <v/>
      </c>
      <c r="AU121" s="232" t="n"/>
      <c r="AV121" s="27" t="n"/>
      <c r="AW121" s="28" t="n"/>
      <c r="AX121" s="232" t="n"/>
      <c r="AY121" s="27" t="n">
        <v>-8835.119999999999</v>
      </c>
      <c r="AZ121" s="28" t="n"/>
      <c r="BA121" s="232" t="n"/>
      <c r="BB121" s="27" t="n">
        <v>-9082.503359999999</v>
      </c>
      <c r="BC121" s="28" t="n"/>
      <c r="BD121" s="232" t="n"/>
      <c r="BE121" s="27" t="n">
        <v>-9206.195039999999</v>
      </c>
      <c r="BF121" s="28" t="n"/>
      <c r="BG121" s="232" t="n"/>
      <c r="BH121" s="27" t="n">
        <v>-9206.195039999999</v>
      </c>
      <c r="BI121" s="28" t="n"/>
      <c r="BK121" s="451">
        <f>SUM(I121,L121,O121,R121,U121,X121,AA121,AD121,AG121,AJ121,AM121,AP121)</f>
        <v/>
      </c>
      <c r="BL121" s="451">
        <f>BK121-AV121</f>
        <v/>
      </c>
      <c r="BM121" s="451">
        <f>SUM(J121,M121,P121,S121,V121)</f>
        <v/>
      </c>
      <c r="BN121" s="451">
        <f>BM121-AT121</f>
        <v/>
      </c>
    </row>
    <row r="122" hidden="1" outlineLevel="1" customFormat="1" s="474">
      <c r="A122" s="91" t="inlineStr">
        <is>
          <t xml:space="preserve">  -  Garçon III</t>
        </is>
      </c>
      <c r="B122" s="2" t="n"/>
      <c r="C122" s="24" t="n"/>
      <c r="D122" s="54" t="inlineStr">
        <is>
          <t>Salário Bruto com INSS Segurado dentro do valor</t>
        </is>
      </c>
      <c r="E122" s="84" t="n"/>
      <c r="F122" s="55" t="n"/>
      <c r="G122" s="416" t="n"/>
      <c r="H122" s="232" t="n"/>
      <c r="I122" s="27" t="n">
        <v>0</v>
      </c>
      <c r="J122" s="28">
        <f>SUMIFS(T_REAL!$D:$D,T_REAL!$E:$E,DRE!J$7,T_REAL!$C:$C,DRE!$A122)+SUMIFS(Aut_Ajustes_Manuais!$G:$G,Aut_Ajustes_Manuais!$I:$I,DRE!H$4,Aut_Ajustes_Manuais!$F:$F,"  -  Garçon III")</f>
        <v/>
      </c>
      <c r="K122" s="232" t="n"/>
      <c r="L122" s="27" t="n">
        <v>0</v>
      </c>
      <c r="M122" s="28">
        <f>SUMIFS(T_REAL!$D:$D,T_REAL!$E:$E,DRE!M$7,T_REAL!$C:$C,DRE!$A122)+SUMIFS(Aut_Ajustes_Manuais!$G:$G,Aut_Ajustes_Manuais!$I:$I,DRE!K$4,Aut_Ajustes_Manuais!$F:$F,"  -  Garçon III")</f>
        <v/>
      </c>
      <c r="N122" s="232" t="n"/>
      <c r="O122" s="27" t="n">
        <v>0</v>
      </c>
      <c r="P122" s="28">
        <f>SUMIFS(T_REAL!$D:$D,T_REAL!$E:$E,DRE!P$7,T_REAL!$C:$C,DRE!$A122)+SUMIFS(Aut_Ajustes_Manuais!$G:$G,Aut_Ajustes_Manuais!$I:$I,DRE!N$4,Aut_Ajustes_Manuais!$F:$F,"  -  Garçon III")</f>
        <v/>
      </c>
      <c r="Q122" s="232" t="n"/>
      <c r="R122" s="27" t="n">
        <v>0</v>
      </c>
      <c r="S122" s="28">
        <f>SUMIFS(T_REAL!$D:$D,T_REAL!$E:$E,DRE!S$7,T_REAL!$C:$C,DRE!$A122)+SUMIFS(Aut_Ajustes_Manuais!$G:$G,Aut_Ajustes_Manuais!$I:$I,DRE!Q$4,Aut_Ajustes_Manuais!$F:$F,"  -  Garçon III")</f>
        <v/>
      </c>
      <c r="T122" s="232" t="n"/>
      <c r="U122" s="27" t="n">
        <v>0</v>
      </c>
      <c r="V122" s="28">
        <f>SUMIFS(T_REAL!$D:$D,T_REAL!$E:$E,DRE!V$7,T_REAL!$C:$C,DRE!$A122)+SUMIFS(Aut_Ajustes_Manuais!$G:$G,Aut_Ajustes_Manuais!$I:$I,DRE!T$4,Aut_Ajustes_Manuais!$F:$F,"  -  Garçon III")</f>
        <v/>
      </c>
      <c r="W122" s="232" t="n"/>
      <c r="X122" s="27" t="n">
        <v>0</v>
      </c>
      <c r="Y122" s="28">
        <f>SUMIFS(T_REAL!$D:$D,T_REAL!$E:$E,DRE!Y$7,T_REAL!$C:$C,DRE!$A122)+SUMIFS(Aut_Ajustes_Manuais!$G:$G,Aut_Ajustes_Manuais!$I:$I,DRE!W$4,Aut_Ajustes_Manuais!$F:$F,"  -  Garçon III")</f>
        <v/>
      </c>
      <c r="Z122" s="232" t="n"/>
      <c r="AA122" s="27" t="n">
        <v>0</v>
      </c>
      <c r="AB122" s="28">
        <f>SUMIFS(T_REAL!$D:$D,T_REAL!$E:$E,DRE!AB$7,T_REAL!$C:$C,DRE!$A122)+SUMIFS(Aut_Ajustes_Manuais!$G:$G,Aut_Ajustes_Manuais!$I:$I,DRE!Z$4,Aut_Ajustes_Manuais!$F:$F,"  -  Garçon III")</f>
        <v/>
      </c>
      <c r="AC122" s="232" t="n"/>
      <c r="AD122" s="27" t="n">
        <v>0</v>
      </c>
      <c r="AE122" s="28">
        <f>SUMIFS(T_REAL!$D:$D,T_REAL!$E:$E,DRE!AE$7,T_REAL!$C:$C,DRE!$A122)+SUMIFS(Aut_Ajustes_Manuais!$G:$G,Aut_Ajustes_Manuais!$I:$I,DRE!AC$4,Aut_Ajustes_Manuais!$F:$F,"  -  Garçon III")</f>
        <v/>
      </c>
      <c r="AF122" s="232" t="n"/>
      <c r="AG122" s="27" t="n">
        <v>0</v>
      </c>
      <c r="AH122" s="28">
        <f>SUMIFS(T_REAL!$D:$D,T_REAL!$E:$E,DRE!AH$7,T_REAL!$C:$C,DRE!$A122)+SUMIFS(Aut_Ajustes_Manuais!$G:$G,Aut_Ajustes_Manuais!$I:$I,DRE!AF$4,Aut_Ajustes_Manuais!$F:$F,"  -  Garçon III")</f>
        <v/>
      </c>
      <c r="AI122" s="232" t="n"/>
      <c r="AJ122" s="27" t="n">
        <v>0</v>
      </c>
      <c r="AK122" s="28">
        <f>SUMIFS(T_REAL!$D:$D,T_REAL!$E:$E,DRE!AK$7,T_REAL!$C:$C,DRE!$A122)+SUMIFS(Aut_Ajustes_Manuais!$G:$G,Aut_Ajustes_Manuais!$I:$I,DRE!AI$4,Aut_Ajustes_Manuais!$F:$F,"  -  Garçon III")</f>
        <v/>
      </c>
      <c r="AL122" s="232" t="n"/>
      <c r="AM122" s="27" t="n">
        <v>0</v>
      </c>
      <c r="AN122" s="28">
        <f>SUMIFS(T_REAL!$D:$D,T_REAL!$E:$E,DRE!AN$7,T_REAL!$C:$C,DRE!$A122)+SUMIFS(Aut_Ajustes_Manuais!$G:$G,Aut_Ajustes_Manuais!$I:$I,DRE!AL$4,Aut_Ajustes_Manuais!$F:$F,"  -  Garçon III")</f>
        <v/>
      </c>
      <c r="AO122" s="232" t="n"/>
      <c r="AP122" s="27" t="n">
        <v>0</v>
      </c>
      <c r="AQ122" s="28">
        <f>SUMIFS(T_REAL!$D:$D,T_REAL!$E:$E,DRE!AQ$7,T_REAL!$C:$C,DRE!$A122)+SUMIFS(Aut_Ajustes_Manuais!$G:$G,Aut_Ajustes_Manuais!$I:$I,DRE!AO$4,Aut_Ajustes_Manuais!$F:$F,"  -  Garçon III")</f>
        <v/>
      </c>
      <c r="AR122" s="232">
        <f>SUMIFS($H122:$AO122,$H$5:$AO$5,"&lt;"&amp;MONTH(TODAY()),$H$6:$AO$6,"REAL 25")</f>
        <v/>
      </c>
      <c r="AS122" s="27">
        <f>SUMIFS($I122:$AP122,$I$5:$AP$5,"&lt;"&amp;MONTH(TODAY()),$I$6:$AP$6,"ORÇADO ")</f>
        <v/>
      </c>
      <c r="AT122" s="28">
        <f>SUMIFS($J122:$AQ122,$J$5:$AQ$5,"&lt;"&amp;MONTH(TODAY()),$J$6:$AQ$6,"REAL 26")</f>
        <v/>
      </c>
      <c r="AU122" s="232" t="n"/>
      <c r="AV122" s="27" t="n"/>
      <c r="AW122" s="28" t="n"/>
      <c r="AX122" s="232" t="n"/>
      <c r="AY122" s="27" t="n">
        <v>-19385.6</v>
      </c>
      <c r="AZ122" s="28" t="n"/>
      <c r="BA122" s="232" t="n"/>
      <c r="BB122" s="27" t="n">
        <v>-11794.19904</v>
      </c>
      <c r="BC122" s="28" t="n"/>
      <c r="BD122" s="232" t="n"/>
      <c r="BE122" s="27" t="n">
        <v>-12119.87712</v>
      </c>
      <c r="BF122" s="28" t="n"/>
      <c r="BG122" s="232" t="n"/>
      <c r="BH122" s="27" t="n">
        <v>-12119.87712</v>
      </c>
      <c r="BI122" s="28" t="n"/>
      <c r="BK122" s="451">
        <f>SUM(I122,L122,O122,R122,U122,X122,AA122,AD122,AG122,AJ122,AM122,AP122)</f>
        <v/>
      </c>
      <c r="BL122" s="451">
        <f>BK122-AV122</f>
        <v/>
      </c>
      <c r="BM122" s="451">
        <f>SUM(J122,M122,P122,S122,V122)</f>
        <v/>
      </c>
      <c r="BN122" s="451">
        <f>BM122-AT122</f>
        <v/>
      </c>
    </row>
    <row r="123" hidden="1" outlineLevel="1" customFormat="1" s="474">
      <c r="A123" s="91" t="inlineStr">
        <is>
          <t xml:space="preserve">  -  Garçon II</t>
        </is>
      </c>
      <c r="B123" s="2" t="n"/>
      <c r="C123" s="24" t="n"/>
      <c r="D123" s="54" t="inlineStr">
        <is>
          <t>Salário Bruto com INSS Segurado dentro do valor</t>
        </is>
      </c>
      <c r="E123" s="84" t="n"/>
      <c r="F123" s="55" t="n"/>
      <c r="G123" s="416" t="n"/>
      <c r="H123" s="232" t="n"/>
      <c r="I123" s="27" t="n">
        <v>0</v>
      </c>
      <c r="J123" s="28">
        <f>SUMIFS(T_REAL!$D:$D,T_REAL!$E:$E,DRE!J$7,T_REAL!$C:$C,DRE!$A123)+SUMIFS(Aut_Ajustes_Manuais!$G:$G,Aut_Ajustes_Manuais!$I:$I,DRE!H$4,Aut_Ajustes_Manuais!$F:$F,"  -  Garçon II")</f>
        <v/>
      </c>
      <c r="K123" s="232" t="n"/>
      <c r="L123" s="27" t="n">
        <v>0</v>
      </c>
      <c r="M123" s="28">
        <f>SUMIFS(T_REAL!$D:$D,T_REAL!$E:$E,DRE!M$7,T_REAL!$C:$C,DRE!$A123)+SUMIFS(Aut_Ajustes_Manuais!$G:$G,Aut_Ajustes_Manuais!$I:$I,DRE!K$4,Aut_Ajustes_Manuais!$F:$F,"  -  Garçon II")</f>
        <v/>
      </c>
      <c r="N123" s="232" t="n"/>
      <c r="O123" s="27" t="n">
        <v>0</v>
      </c>
      <c r="P123" s="28">
        <f>SUMIFS(T_REAL!$D:$D,T_REAL!$E:$E,DRE!P$7,T_REAL!$C:$C,DRE!$A123)+SUMIFS(Aut_Ajustes_Manuais!$G:$G,Aut_Ajustes_Manuais!$I:$I,DRE!N$4,Aut_Ajustes_Manuais!$F:$F,"  -  Garçon II")</f>
        <v/>
      </c>
      <c r="Q123" s="232" t="n"/>
      <c r="R123" s="27" t="n">
        <v>0</v>
      </c>
      <c r="S123" s="28">
        <f>SUMIFS(T_REAL!$D:$D,T_REAL!$E:$E,DRE!S$7,T_REAL!$C:$C,DRE!$A123)+SUMIFS(Aut_Ajustes_Manuais!$G:$G,Aut_Ajustes_Manuais!$I:$I,DRE!Q$4,Aut_Ajustes_Manuais!$F:$F,"  -  Garçon II")</f>
        <v/>
      </c>
      <c r="T123" s="232" t="n"/>
      <c r="U123" s="27" t="n">
        <v>0</v>
      </c>
      <c r="V123" s="28">
        <f>SUMIFS(T_REAL!$D:$D,T_REAL!$E:$E,DRE!V$7,T_REAL!$C:$C,DRE!$A123)+SUMIFS(Aut_Ajustes_Manuais!$G:$G,Aut_Ajustes_Manuais!$I:$I,DRE!T$4,Aut_Ajustes_Manuais!$F:$F,"  -  Garçon II")</f>
        <v/>
      </c>
      <c r="W123" s="232" t="n"/>
      <c r="X123" s="27" t="n">
        <v>0</v>
      </c>
      <c r="Y123" s="28">
        <f>SUMIFS(T_REAL!$D:$D,T_REAL!$E:$E,DRE!Y$7,T_REAL!$C:$C,DRE!$A123)+SUMIFS(Aut_Ajustes_Manuais!$G:$G,Aut_Ajustes_Manuais!$I:$I,DRE!W$4,Aut_Ajustes_Manuais!$F:$F,"  -  Garçon II")</f>
        <v/>
      </c>
      <c r="Z123" s="232" t="n"/>
      <c r="AA123" s="27" t="n">
        <v>0</v>
      </c>
      <c r="AB123" s="28">
        <f>SUMIFS(T_REAL!$D:$D,T_REAL!$E:$E,DRE!AB$7,T_REAL!$C:$C,DRE!$A123)+SUMIFS(Aut_Ajustes_Manuais!$G:$G,Aut_Ajustes_Manuais!$I:$I,DRE!Z$4,Aut_Ajustes_Manuais!$F:$F,"  -  Garçon II")</f>
        <v/>
      </c>
      <c r="AC123" s="232" t="n"/>
      <c r="AD123" s="27" t="n">
        <v>0</v>
      </c>
      <c r="AE123" s="28">
        <f>SUMIFS(T_REAL!$D:$D,T_REAL!$E:$E,DRE!AE$7,T_REAL!$C:$C,DRE!$A123)+SUMIFS(Aut_Ajustes_Manuais!$G:$G,Aut_Ajustes_Manuais!$I:$I,DRE!AC$4,Aut_Ajustes_Manuais!$F:$F,"  -  Garçon II")</f>
        <v/>
      </c>
      <c r="AF123" s="232" t="n"/>
      <c r="AG123" s="27" t="n">
        <v>0</v>
      </c>
      <c r="AH123" s="28">
        <f>SUMIFS(T_REAL!$D:$D,T_REAL!$E:$E,DRE!AH$7,T_REAL!$C:$C,DRE!$A123)+SUMIFS(Aut_Ajustes_Manuais!$G:$G,Aut_Ajustes_Manuais!$I:$I,DRE!AF$4,Aut_Ajustes_Manuais!$F:$F,"  -  Garçon II")</f>
        <v/>
      </c>
      <c r="AI123" s="232" t="n"/>
      <c r="AJ123" s="27" t="n">
        <v>0</v>
      </c>
      <c r="AK123" s="28">
        <f>SUMIFS(T_REAL!$D:$D,T_REAL!$E:$E,DRE!AK$7,T_REAL!$C:$C,DRE!$A123)+SUMIFS(Aut_Ajustes_Manuais!$G:$G,Aut_Ajustes_Manuais!$I:$I,DRE!AI$4,Aut_Ajustes_Manuais!$F:$F,"  -  Garçon II")</f>
        <v/>
      </c>
      <c r="AL123" s="232" t="n"/>
      <c r="AM123" s="27" t="n">
        <v>0</v>
      </c>
      <c r="AN123" s="28">
        <f>SUMIFS(T_REAL!$D:$D,T_REAL!$E:$E,DRE!AN$7,T_REAL!$C:$C,DRE!$A123)+SUMIFS(Aut_Ajustes_Manuais!$G:$G,Aut_Ajustes_Manuais!$I:$I,DRE!AL$4,Aut_Ajustes_Manuais!$F:$F,"  -  Garçon II")</f>
        <v/>
      </c>
      <c r="AO123" s="232" t="n"/>
      <c r="AP123" s="27" t="n">
        <v>0</v>
      </c>
      <c r="AQ123" s="28">
        <f>SUMIFS(T_REAL!$D:$D,T_REAL!$E:$E,DRE!AQ$7,T_REAL!$C:$C,DRE!$A123)+SUMIFS(Aut_Ajustes_Manuais!$G:$G,Aut_Ajustes_Manuais!$I:$I,DRE!AO$4,Aut_Ajustes_Manuais!$F:$F,"  -  Garçon II")</f>
        <v/>
      </c>
      <c r="AR123" s="232">
        <f>SUMIFS($H123:$AO123,$H$5:$AO$5,"&lt;"&amp;MONTH(TODAY()),$H$6:$AO$6,"REAL 25")</f>
        <v/>
      </c>
      <c r="AS123" s="27">
        <f>SUMIFS($I123:$AP123,$I$5:$AP$5,"&lt;"&amp;MONTH(TODAY()),$I$6:$AP$6,"ORÇADO ")</f>
        <v/>
      </c>
      <c r="AT123" s="28">
        <f>SUMIFS($J123:$AQ123,$J$5:$AQ$5,"&lt;"&amp;MONTH(TODAY()),$J$6:$AQ$6,"REAL 26")</f>
        <v/>
      </c>
      <c r="AU123" s="232" t="n"/>
      <c r="AV123" s="27" t="n"/>
      <c r="AW123" s="28" t="n"/>
      <c r="AX123" s="232" t="n"/>
      <c r="AY123" s="27" t="n">
        <v>-8478.200000000001</v>
      </c>
      <c r="AZ123" s="28" t="n"/>
      <c r="BA123" s="232" t="n"/>
      <c r="BB123" s="27" t="n">
        <v>-12895.3422</v>
      </c>
      <c r="BC123" s="28" t="n"/>
      <c r="BD123" s="232" t="n"/>
      <c r="BE123" s="27" t="n">
        <v>-13251.4266</v>
      </c>
      <c r="BF123" s="28" t="n"/>
      <c r="BG123" s="232" t="n"/>
      <c r="BH123" s="27" t="n">
        <v>-13251.4266</v>
      </c>
      <c r="BI123" s="28" t="n"/>
      <c r="BK123" s="451">
        <f>SUM(I123,L123,O123,R123,U123,X123,AA123,AD123,AG123,AJ123,AM123,AP123)</f>
        <v/>
      </c>
      <c r="BL123" s="451">
        <f>BK123-AV123</f>
        <v/>
      </c>
      <c r="BM123" s="451">
        <f>SUM(J123,M123,P123,S123,V123)</f>
        <v/>
      </c>
      <c r="BN123" s="451">
        <f>BM123-AT123</f>
        <v/>
      </c>
    </row>
    <row r="124" hidden="1" outlineLevel="1" customFormat="1" s="474">
      <c r="A124" s="91" t="inlineStr">
        <is>
          <t xml:space="preserve">  -  Garçon I</t>
        </is>
      </c>
      <c r="B124" s="2" t="n"/>
      <c r="C124" s="24" t="n"/>
      <c r="D124" s="54" t="inlineStr">
        <is>
          <t>Salário Bruto com INSS Segurado dentro do valor</t>
        </is>
      </c>
      <c r="E124" s="84" t="n"/>
      <c r="F124" s="55" t="n"/>
      <c r="G124" s="416" t="n"/>
      <c r="H124" s="232" t="n"/>
      <c r="I124" s="27" t="n">
        <v>0</v>
      </c>
      <c r="J124" s="28">
        <f>SUMIFS(T_REAL!$D:$D,T_REAL!$E:$E,DRE!J$7,T_REAL!$C:$C,DRE!$A124)+SUMIFS(Aut_Ajustes_Manuais!$G:$G,Aut_Ajustes_Manuais!$I:$I,DRE!H$4,Aut_Ajustes_Manuais!$F:$F,"  -  Garçon I")</f>
        <v/>
      </c>
      <c r="K124" s="232" t="n"/>
      <c r="L124" s="27" t="n">
        <v>0</v>
      </c>
      <c r="M124" s="28">
        <f>SUMIFS(T_REAL!$D:$D,T_REAL!$E:$E,DRE!M$7,T_REAL!$C:$C,DRE!$A124)+SUMIFS(Aut_Ajustes_Manuais!$G:$G,Aut_Ajustes_Manuais!$I:$I,DRE!K$4,Aut_Ajustes_Manuais!$F:$F,"  -  Garçon I")</f>
        <v/>
      </c>
      <c r="N124" s="232" t="n"/>
      <c r="O124" s="27" t="n">
        <v>0</v>
      </c>
      <c r="P124" s="28">
        <f>SUMIFS(T_REAL!$D:$D,T_REAL!$E:$E,DRE!P$7,T_REAL!$C:$C,DRE!$A124)+SUMIFS(Aut_Ajustes_Manuais!$G:$G,Aut_Ajustes_Manuais!$I:$I,DRE!N$4,Aut_Ajustes_Manuais!$F:$F,"  -  Garçon I")</f>
        <v/>
      </c>
      <c r="Q124" s="232" t="n"/>
      <c r="R124" s="27" t="n">
        <v>0</v>
      </c>
      <c r="S124" s="28">
        <f>SUMIFS(T_REAL!$D:$D,T_REAL!$E:$E,DRE!S$7,T_REAL!$C:$C,DRE!$A124)+SUMIFS(Aut_Ajustes_Manuais!$G:$G,Aut_Ajustes_Manuais!$I:$I,DRE!Q$4,Aut_Ajustes_Manuais!$F:$F,"  -  Garçon I")</f>
        <v/>
      </c>
      <c r="T124" s="232" t="n"/>
      <c r="U124" s="27" t="n">
        <v>0</v>
      </c>
      <c r="V124" s="28">
        <f>SUMIFS(T_REAL!$D:$D,T_REAL!$E:$E,DRE!V$7,T_REAL!$C:$C,DRE!$A124)+SUMIFS(Aut_Ajustes_Manuais!$G:$G,Aut_Ajustes_Manuais!$I:$I,DRE!T$4,Aut_Ajustes_Manuais!$F:$F,"  -  Garçon I")</f>
        <v/>
      </c>
      <c r="W124" s="232" t="n"/>
      <c r="X124" s="27" t="n">
        <v>0</v>
      </c>
      <c r="Y124" s="28">
        <f>SUMIFS(T_REAL!$D:$D,T_REAL!$E:$E,DRE!Y$7,T_REAL!$C:$C,DRE!$A124)+SUMIFS(Aut_Ajustes_Manuais!$G:$G,Aut_Ajustes_Manuais!$I:$I,DRE!W$4,Aut_Ajustes_Manuais!$F:$F,"  -  Garçon I")</f>
        <v/>
      </c>
      <c r="Z124" s="232" t="n"/>
      <c r="AA124" s="27" t="n">
        <v>0</v>
      </c>
      <c r="AB124" s="28">
        <f>SUMIFS(T_REAL!$D:$D,T_REAL!$E:$E,DRE!AB$7,T_REAL!$C:$C,DRE!$A124)+SUMIFS(Aut_Ajustes_Manuais!$G:$G,Aut_Ajustes_Manuais!$I:$I,DRE!Z$4,Aut_Ajustes_Manuais!$F:$F,"  -  Garçon I")</f>
        <v/>
      </c>
      <c r="AC124" s="232" t="n"/>
      <c r="AD124" s="27" t="n">
        <v>0</v>
      </c>
      <c r="AE124" s="28">
        <f>SUMIFS(T_REAL!$D:$D,T_REAL!$E:$E,DRE!AE$7,T_REAL!$C:$C,DRE!$A124)+SUMIFS(Aut_Ajustes_Manuais!$G:$G,Aut_Ajustes_Manuais!$I:$I,DRE!AC$4,Aut_Ajustes_Manuais!$F:$F,"  -  Garçon I")</f>
        <v/>
      </c>
      <c r="AF124" s="232" t="n"/>
      <c r="AG124" s="27" t="n">
        <v>0</v>
      </c>
      <c r="AH124" s="28">
        <f>SUMIFS(T_REAL!$D:$D,T_REAL!$E:$E,DRE!AH$7,T_REAL!$C:$C,DRE!$A124)+SUMIFS(Aut_Ajustes_Manuais!$G:$G,Aut_Ajustes_Manuais!$I:$I,DRE!AF$4,Aut_Ajustes_Manuais!$F:$F,"  -  Garçon I")</f>
        <v/>
      </c>
      <c r="AI124" s="232" t="n"/>
      <c r="AJ124" s="27" t="n">
        <v>0</v>
      </c>
      <c r="AK124" s="28">
        <f>SUMIFS(T_REAL!$D:$D,T_REAL!$E:$E,DRE!AK$7,T_REAL!$C:$C,DRE!$A124)+SUMIFS(Aut_Ajustes_Manuais!$G:$G,Aut_Ajustes_Manuais!$I:$I,DRE!AI$4,Aut_Ajustes_Manuais!$F:$F,"  -  Garçon I")</f>
        <v/>
      </c>
      <c r="AL124" s="232" t="n"/>
      <c r="AM124" s="27" t="n">
        <v>0</v>
      </c>
      <c r="AN124" s="28">
        <f>SUMIFS(T_REAL!$D:$D,T_REAL!$E:$E,DRE!AN$7,T_REAL!$C:$C,DRE!$A124)+SUMIFS(Aut_Ajustes_Manuais!$G:$G,Aut_Ajustes_Manuais!$I:$I,DRE!AL$4,Aut_Ajustes_Manuais!$F:$F,"  -  Garçon I")</f>
        <v/>
      </c>
      <c r="AO124" s="232" t="n"/>
      <c r="AP124" s="27" t="n">
        <v>0</v>
      </c>
      <c r="AQ124" s="28">
        <f>SUMIFS(T_REAL!$D:$D,T_REAL!$E:$E,DRE!AQ$7,T_REAL!$C:$C,DRE!$A124)+SUMIFS(Aut_Ajustes_Manuais!$G:$G,Aut_Ajustes_Manuais!$I:$I,DRE!AO$4,Aut_Ajustes_Manuais!$F:$F,"  -  Garçon I")</f>
        <v/>
      </c>
      <c r="AR124" s="232">
        <f>SUMIFS($H124:$AO124,$H$5:$AO$5,"&lt;"&amp;MONTH(TODAY()),$H$6:$AO$6,"REAL 25")</f>
        <v/>
      </c>
      <c r="AS124" s="27">
        <f>SUMIFS($I124:$AP124,$I$5:$AP$5,"&lt;"&amp;MONTH(TODAY()),$I$6:$AP$6,"ORÇADO ")</f>
        <v/>
      </c>
      <c r="AT124" s="28">
        <f>SUMIFS($J124:$AQ124,$J$5:$AQ$5,"&lt;"&amp;MONTH(TODAY()),$J$6:$AQ$6,"REAL 26")</f>
        <v/>
      </c>
      <c r="AU124" s="232" t="n"/>
      <c r="AV124" s="27" t="n"/>
      <c r="AW124" s="28" t="n"/>
      <c r="AX124" s="232" t="n"/>
      <c r="AY124" s="27" t="n">
        <v>-12769.4</v>
      </c>
      <c r="AZ124" s="28" t="n"/>
      <c r="BA124" s="232" t="n"/>
      <c r="BB124" s="27" t="n">
        <v>-15537.80592</v>
      </c>
      <c r="BC124" s="28" t="n"/>
      <c r="BD124" s="232" t="n"/>
      <c r="BE124" s="27" t="n">
        <v>-15966.85776</v>
      </c>
      <c r="BF124" s="28" t="n"/>
      <c r="BG124" s="232" t="n"/>
      <c r="BH124" s="27" t="n">
        <v>-15966.85776</v>
      </c>
      <c r="BI124" s="28" t="n"/>
      <c r="BK124" s="451">
        <f>SUM(I124,L124,O124,R124,U124,X124,AA124,AD124,AG124,AJ124,AM124,AP124)</f>
        <v/>
      </c>
      <c r="BL124" s="451">
        <f>BK124-AV124</f>
        <v/>
      </c>
      <c r="BM124" s="451">
        <f>SUM(J124,M124,P124,S124,V124)</f>
        <v/>
      </c>
      <c r="BN124" s="451">
        <f>BM124-AT124</f>
        <v/>
      </c>
    </row>
    <row r="125" hidden="1" outlineLevel="1" customFormat="1" s="474">
      <c r="A125" s="91" t="inlineStr">
        <is>
          <t xml:space="preserve">  -  Passador de Chopp</t>
        </is>
      </c>
      <c r="B125" s="2" t="n"/>
      <c r="C125" s="24" t="n"/>
      <c r="D125" s="54" t="inlineStr">
        <is>
          <t>Salário Bruto com INSS Segurado dentro do valor</t>
        </is>
      </c>
      <c r="E125" s="84" t="n"/>
      <c r="F125" s="55" t="n"/>
      <c r="G125" s="416" t="n"/>
      <c r="H125" s="232" t="n"/>
      <c r="I125" s="27" t="n">
        <v>0</v>
      </c>
      <c r="J125" s="28">
        <f>SUMIFS(T_REAL!$D:$D,T_REAL!$E:$E,DRE!J$7,T_REAL!$C:$C,DRE!$A125)+SUMIFS(Aut_Ajustes_Manuais!$G:$G,Aut_Ajustes_Manuais!$I:$I,DRE!H$4,Aut_Ajustes_Manuais!$F:$F,"  -  Passador de Chopp")</f>
        <v/>
      </c>
      <c r="K125" s="232" t="n"/>
      <c r="L125" s="27" t="n">
        <v>0</v>
      </c>
      <c r="M125" s="28">
        <f>SUMIFS(T_REAL!$D:$D,T_REAL!$E:$E,DRE!M$7,T_REAL!$C:$C,DRE!$A125)+SUMIFS(Aut_Ajustes_Manuais!$G:$G,Aut_Ajustes_Manuais!$I:$I,DRE!K$4,Aut_Ajustes_Manuais!$F:$F,"  -  Passador de Chopp")</f>
        <v/>
      </c>
      <c r="N125" s="232" t="n"/>
      <c r="O125" s="27" t="n">
        <v>0</v>
      </c>
      <c r="P125" s="28">
        <f>SUMIFS(T_REAL!$D:$D,T_REAL!$E:$E,DRE!P$7,T_REAL!$C:$C,DRE!$A125)+SUMIFS(Aut_Ajustes_Manuais!$G:$G,Aut_Ajustes_Manuais!$I:$I,DRE!N$4,Aut_Ajustes_Manuais!$F:$F,"  -  Passador de Chopp")</f>
        <v/>
      </c>
      <c r="Q125" s="232" t="n"/>
      <c r="R125" s="27" t="n">
        <v>0</v>
      </c>
      <c r="S125" s="28">
        <f>SUMIFS(T_REAL!$D:$D,T_REAL!$E:$E,DRE!S$7,T_REAL!$C:$C,DRE!$A125)+SUMIFS(Aut_Ajustes_Manuais!$G:$G,Aut_Ajustes_Manuais!$I:$I,DRE!Q$4,Aut_Ajustes_Manuais!$F:$F,"  -  Passador de Chopp")</f>
        <v/>
      </c>
      <c r="T125" s="232" t="n"/>
      <c r="U125" s="27" t="n">
        <v>0</v>
      </c>
      <c r="V125" s="28">
        <f>SUMIFS(T_REAL!$D:$D,T_REAL!$E:$E,DRE!V$7,T_REAL!$C:$C,DRE!$A125)+SUMIFS(Aut_Ajustes_Manuais!$G:$G,Aut_Ajustes_Manuais!$I:$I,DRE!T$4,Aut_Ajustes_Manuais!$F:$F,"  -  Passador de Chopp")</f>
        <v/>
      </c>
      <c r="W125" s="232" t="n"/>
      <c r="X125" s="27" t="n">
        <v>0</v>
      </c>
      <c r="Y125" s="28">
        <f>SUMIFS(T_REAL!$D:$D,T_REAL!$E:$E,DRE!Y$7,T_REAL!$C:$C,DRE!$A125)+SUMIFS(Aut_Ajustes_Manuais!$G:$G,Aut_Ajustes_Manuais!$I:$I,DRE!W$4,Aut_Ajustes_Manuais!$F:$F,"  -  Passador de Chopp")</f>
        <v/>
      </c>
      <c r="Z125" s="232" t="n"/>
      <c r="AA125" s="27" t="n">
        <v>0</v>
      </c>
      <c r="AB125" s="28">
        <f>SUMIFS(T_REAL!$D:$D,T_REAL!$E:$E,DRE!AB$7,T_REAL!$C:$C,DRE!$A125)+SUMIFS(Aut_Ajustes_Manuais!$G:$G,Aut_Ajustes_Manuais!$I:$I,DRE!Z$4,Aut_Ajustes_Manuais!$F:$F,"  -  Passador de Chopp")</f>
        <v/>
      </c>
      <c r="AC125" s="232" t="n"/>
      <c r="AD125" s="27" t="n">
        <v>0</v>
      </c>
      <c r="AE125" s="28">
        <f>SUMIFS(T_REAL!$D:$D,T_REAL!$E:$E,DRE!AE$7,T_REAL!$C:$C,DRE!$A125)+SUMIFS(Aut_Ajustes_Manuais!$G:$G,Aut_Ajustes_Manuais!$I:$I,DRE!AC$4,Aut_Ajustes_Manuais!$F:$F,"  -  Passador de Chopp")</f>
        <v/>
      </c>
      <c r="AF125" s="232" t="n"/>
      <c r="AG125" s="27" t="n">
        <v>0</v>
      </c>
      <c r="AH125" s="28">
        <f>SUMIFS(T_REAL!$D:$D,T_REAL!$E:$E,DRE!AH$7,T_REAL!$C:$C,DRE!$A125)+SUMIFS(Aut_Ajustes_Manuais!$G:$G,Aut_Ajustes_Manuais!$I:$I,DRE!AF$4,Aut_Ajustes_Manuais!$F:$F,"  -  Passador de Chopp")</f>
        <v/>
      </c>
      <c r="AI125" s="232" t="n"/>
      <c r="AJ125" s="27" t="n">
        <v>0</v>
      </c>
      <c r="AK125" s="28">
        <f>SUMIFS(T_REAL!$D:$D,T_REAL!$E:$E,DRE!AK$7,T_REAL!$C:$C,DRE!$A125)+SUMIFS(Aut_Ajustes_Manuais!$G:$G,Aut_Ajustes_Manuais!$I:$I,DRE!AI$4,Aut_Ajustes_Manuais!$F:$F,"  -  Passador de Chopp")</f>
        <v/>
      </c>
      <c r="AL125" s="232" t="n"/>
      <c r="AM125" s="27" t="n">
        <v>0</v>
      </c>
      <c r="AN125" s="28">
        <f>SUMIFS(T_REAL!$D:$D,T_REAL!$E:$E,DRE!AN$7,T_REAL!$C:$C,DRE!$A125)+SUMIFS(Aut_Ajustes_Manuais!$G:$G,Aut_Ajustes_Manuais!$I:$I,DRE!AL$4,Aut_Ajustes_Manuais!$F:$F,"  -  Passador de Chopp")</f>
        <v/>
      </c>
      <c r="AO125" s="232" t="n"/>
      <c r="AP125" s="27" t="n">
        <v>0</v>
      </c>
      <c r="AQ125" s="28">
        <f>SUMIFS(T_REAL!$D:$D,T_REAL!$E:$E,DRE!AQ$7,T_REAL!$C:$C,DRE!$A125)+SUMIFS(Aut_Ajustes_Manuais!$G:$G,Aut_Ajustes_Manuais!$I:$I,DRE!AO$4,Aut_Ajustes_Manuais!$F:$F,"  -  Passador de Chopp")</f>
        <v/>
      </c>
      <c r="AR125" s="232">
        <f>SUMIFS($H125:$AO125,$H$5:$AO$5,"&lt;"&amp;MONTH(TODAY()),$H$6:$AO$6,"REAL 25")</f>
        <v/>
      </c>
      <c r="AS125" s="27">
        <f>SUMIFS($I125:$AP125,$I$5:$AP$5,"&lt;"&amp;MONTH(TODAY()),$I$6:$AP$6,"ORÇADO ")</f>
        <v/>
      </c>
      <c r="AT125" s="28">
        <f>SUMIFS($J125:$AQ125,$J$5:$AQ$5,"&lt;"&amp;MONTH(TODAY()),$J$6:$AQ$6,"REAL 26")</f>
        <v/>
      </c>
      <c r="AU125" s="232" t="n"/>
      <c r="AV125" s="27" t="n"/>
      <c r="AW125" s="28" t="n"/>
      <c r="AX125" s="232" t="n"/>
      <c r="AY125" s="27" t="n">
        <v>0</v>
      </c>
      <c r="AZ125" s="28" t="n"/>
      <c r="BA125" s="232" t="n"/>
      <c r="BB125" s="27" t="n">
        <v>0</v>
      </c>
      <c r="BC125" s="28" t="n"/>
      <c r="BD125" s="232" t="n"/>
      <c r="BE125" s="27" t="n">
        <v>0</v>
      </c>
      <c r="BF125" s="28" t="n"/>
      <c r="BG125" s="232" t="n"/>
      <c r="BH125" s="27" t="n">
        <v>0</v>
      </c>
      <c r="BI125" s="28" t="n"/>
      <c r="BK125" s="451">
        <f>SUM(I125,L125,O125,R125,U125,X125,AA125,AD125,AG125,AJ125,AM125,AP125)</f>
        <v/>
      </c>
      <c r="BL125" s="451">
        <f>BK125-AV125</f>
        <v/>
      </c>
      <c r="BM125" s="451">
        <f>SUM(J125,M125,P125,S125,V125)</f>
        <v/>
      </c>
      <c r="BN125" s="451">
        <f>BM125-AT125</f>
        <v/>
      </c>
    </row>
    <row r="126" hidden="1" outlineLevel="1" customFormat="1" s="474">
      <c r="A126" s="91" t="inlineStr">
        <is>
          <t xml:space="preserve">  -  Cumin</t>
        </is>
      </c>
      <c r="B126" s="2" t="n"/>
      <c r="C126" s="24" t="n"/>
      <c r="D126" s="54" t="inlineStr">
        <is>
          <t>Salário Bruto com INSS Segurado dentro do valor</t>
        </is>
      </c>
      <c r="E126" s="84" t="n"/>
      <c r="F126" s="55" t="n"/>
      <c r="G126" s="416" t="n"/>
      <c r="H126" s="232" t="n"/>
      <c r="I126" s="27" t="n">
        <v>0</v>
      </c>
      <c r="J126" s="28">
        <f>SUMIFS(T_REAL!$D:$D,T_REAL!$E:$E,DRE!J$7,T_REAL!$C:$C,DRE!$A126)+SUMIFS(Aut_Ajustes_Manuais!$G:$G,Aut_Ajustes_Manuais!$I:$I,DRE!H$4,Aut_Ajustes_Manuais!$F:$F,"  -  Cumin")</f>
        <v/>
      </c>
      <c r="K126" s="232" t="n"/>
      <c r="L126" s="27" t="n">
        <v>0</v>
      </c>
      <c r="M126" s="28">
        <f>SUMIFS(T_REAL!$D:$D,T_REAL!$E:$E,DRE!M$7,T_REAL!$C:$C,DRE!$A126)+SUMIFS(Aut_Ajustes_Manuais!$G:$G,Aut_Ajustes_Manuais!$I:$I,DRE!K$4,Aut_Ajustes_Manuais!$F:$F,"  -  Cumin")</f>
        <v/>
      </c>
      <c r="N126" s="232" t="n"/>
      <c r="O126" s="27" t="n">
        <v>0</v>
      </c>
      <c r="P126" s="28">
        <f>SUMIFS(T_REAL!$D:$D,T_REAL!$E:$E,DRE!P$7,T_REAL!$C:$C,DRE!$A126)+SUMIFS(Aut_Ajustes_Manuais!$G:$G,Aut_Ajustes_Manuais!$I:$I,DRE!N$4,Aut_Ajustes_Manuais!$F:$F,"  -  Cumin")</f>
        <v/>
      </c>
      <c r="Q126" s="232" t="n"/>
      <c r="R126" s="27" t="n">
        <v>0</v>
      </c>
      <c r="S126" s="28">
        <f>SUMIFS(T_REAL!$D:$D,T_REAL!$E:$E,DRE!S$7,T_REAL!$C:$C,DRE!$A126)+SUMIFS(Aut_Ajustes_Manuais!$G:$G,Aut_Ajustes_Manuais!$I:$I,DRE!Q$4,Aut_Ajustes_Manuais!$F:$F,"  -  Cumin")</f>
        <v/>
      </c>
      <c r="T126" s="232" t="n"/>
      <c r="U126" s="27" t="n">
        <v>0</v>
      </c>
      <c r="V126" s="28">
        <f>SUMIFS(T_REAL!$D:$D,T_REAL!$E:$E,DRE!V$7,T_REAL!$C:$C,DRE!$A126)+SUMIFS(Aut_Ajustes_Manuais!$G:$G,Aut_Ajustes_Manuais!$I:$I,DRE!T$4,Aut_Ajustes_Manuais!$F:$F,"  -  Cumin")</f>
        <v/>
      </c>
      <c r="W126" s="232" t="n"/>
      <c r="X126" s="27" t="n">
        <v>0</v>
      </c>
      <c r="Y126" s="28">
        <f>SUMIFS(T_REAL!$D:$D,T_REAL!$E:$E,DRE!Y$7,T_REAL!$C:$C,DRE!$A126)+SUMIFS(Aut_Ajustes_Manuais!$G:$G,Aut_Ajustes_Manuais!$I:$I,DRE!W$4,Aut_Ajustes_Manuais!$F:$F,"  -  Cumin")</f>
        <v/>
      </c>
      <c r="Z126" s="232" t="n"/>
      <c r="AA126" s="27" t="n">
        <v>0</v>
      </c>
      <c r="AB126" s="28">
        <f>SUMIFS(T_REAL!$D:$D,T_REAL!$E:$E,DRE!AB$7,T_REAL!$C:$C,DRE!$A126)+SUMIFS(Aut_Ajustes_Manuais!$G:$G,Aut_Ajustes_Manuais!$I:$I,DRE!Z$4,Aut_Ajustes_Manuais!$F:$F,"  -  Cumin")</f>
        <v/>
      </c>
      <c r="AC126" s="232" t="n"/>
      <c r="AD126" s="27" t="n">
        <v>0</v>
      </c>
      <c r="AE126" s="28">
        <f>SUMIFS(T_REAL!$D:$D,T_REAL!$E:$E,DRE!AE$7,T_REAL!$C:$C,DRE!$A126)+SUMIFS(Aut_Ajustes_Manuais!$G:$G,Aut_Ajustes_Manuais!$I:$I,DRE!AC$4,Aut_Ajustes_Manuais!$F:$F,"  -  Cumin")</f>
        <v/>
      </c>
      <c r="AF126" s="232" t="n"/>
      <c r="AG126" s="27" t="n">
        <v>0</v>
      </c>
      <c r="AH126" s="28">
        <f>SUMIFS(T_REAL!$D:$D,T_REAL!$E:$E,DRE!AH$7,T_REAL!$C:$C,DRE!$A126)+SUMIFS(Aut_Ajustes_Manuais!$G:$G,Aut_Ajustes_Manuais!$I:$I,DRE!AF$4,Aut_Ajustes_Manuais!$F:$F,"  -  Cumin")</f>
        <v/>
      </c>
      <c r="AI126" s="232" t="n"/>
      <c r="AJ126" s="27" t="n">
        <v>0</v>
      </c>
      <c r="AK126" s="28">
        <f>SUMIFS(T_REAL!$D:$D,T_REAL!$E:$E,DRE!AK$7,T_REAL!$C:$C,DRE!$A126)+SUMIFS(Aut_Ajustes_Manuais!$G:$G,Aut_Ajustes_Manuais!$I:$I,DRE!AI$4,Aut_Ajustes_Manuais!$F:$F,"  -  Cumin")</f>
        <v/>
      </c>
      <c r="AL126" s="232" t="n"/>
      <c r="AM126" s="27" t="n">
        <v>0</v>
      </c>
      <c r="AN126" s="28">
        <f>SUMIFS(T_REAL!$D:$D,T_REAL!$E:$E,DRE!AN$7,T_REAL!$C:$C,DRE!$A126)+SUMIFS(Aut_Ajustes_Manuais!$G:$G,Aut_Ajustes_Manuais!$I:$I,DRE!AL$4,Aut_Ajustes_Manuais!$F:$F,"  -  Cumin")</f>
        <v/>
      </c>
      <c r="AO126" s="232" t="n"/>
      <c r="AP126" s="27" t="n">
        <v>0</v>
      </c>
      <c r="AQ126" s="28">
        <f>SUMIFS(T_REAL!$D:$D,T_REAL!$E:$E,DRE!AQ$7,T_REAL!$C:$C,DRE!$A126)+SUMIFS(Aut_Ajustes_Manuais!$G:$G,Aut_Ajustes_Manuais!$I:$I,DRE!AO$4,Aut_Ajustes_Manuais!$F:$F,"  -  Cumin")</f>
        <v/>
      </c>
      <c r="AR126" s="232">
        <f>SUMIFS($H126:$AO126,$H$5:$AO$5,"&lt;"&amp;MONTH(TODAY()),$H$6:$AO$6,"REAL 25")</f>
        <v/>
      </c>
      <c r="AS126" s="27">
        <f>SUMIFS($I126:$AP126,$I$5:$AP$5,"&lt;"&amp;MONTH(TODAY()),$I$6:$AP$6,"ORÇADO ")</f>
        <v/>
      </c>
      <c r="AT126" s="28">
        <f>SUMIFS($J126:$AQ126,$J$5:$AQ$5,"&lt;"&amp;MONTH(TODAY()),$J$6:$AQ$6,"REAL 26")</f>
        <v/>
      </c>
      <c r="AU126" s="232" t="n"/>
      <c r="AV126" s="27" t="n"/>
      <c r="AW126" s="28" t="n"/>
      <c r="AX126" s="232" t="n"/>
      <c r="AY126" s="27" t="n">
        <v>-1869.4</v>
      </c>
      <c r="AZ126" s="28" t="n"/>
      <c r="BA126" s="232" t="n"/>
      <c r="BB126" s="27" t="n">
        <v>0</v>
      </c>
      <c r="BC126" s="28" t="n"/>
      <c r="BD126" s="232" t="n"/>
      <c r="BE126" s="27" t="n">
        <v>0</v>
      </c>
      <c r="BF126" s="28" t="n"/>
      <c r="BG126" s="232" t="n"/>
      <c r="BH126" s="27" t="n">
        <v>0</v>
      </c>
      <c r="BI126" s="28" t="n"/>
      <c r="BK126" s="451">
        <f>SUM(I126,L126,O126,R126,U126,X126,AA126,AD126,AG126,AJ126,AM126,AP126)</f>
        <v/>
      </c>
      <c r="BL126" s="451">
        <f>BK126-AV126</f>
        <v/>
      </c>
      <c r="BM126" s="451">
        <f>SUM(J126,M126,P126,S126,V126)</f>
        <v/>
      </c>
      <c r="BN126" s="451">
        <f>BM126-AT126</f>
        <v/>
      </c>
    </row>
    <row r="127" hidden="1" outlineLevel="1" customFormat="1" s="474">
      <c r="A127" s="91" t="inlineStr">
        <is>
          <t xml:space="preserve">  -  Sub Chefe de Bar</t>
        </is>
      </c>
      <c r="B127" s="2" t="n"/>
      <c r="C127" s="24" t="n"/>
      <c r="D127" s="54" t="inlineStr">
        <is>
          <t>Salário Bruto com INSS Segurado dentro do valor</t>
        </is>
      </c>
      <c r="E127" s="84" t="n"/>
      <c r="F127" s="55" t="n"/>
      <c r="G127" s="416" t="n"/>
      <c r="H127" s="232" t="n"/>
      <c r="I127" s="27" t="n">
        <v>0</v>
      </c>
      <c r="J127" s="28">
        <f>SUMIFS(T_REAL!$D:$D,T_REAL!$E:$E,DRE!J$7,T_REAL!$C:$C,DRE!$A127)+SUMIFS(Aut_Ajustes_Manuais!$G:$G,Aut_Ajustes_Manuais!$I:$I,DRE!H$4,Aut_Ajustes_Manuais!$F:$F,"  -  Sub Chefe de Bar")</f>
        <v/>
      </c>
      <c r="K127" s="232" t="n"/>
      <c r="L127" s="27" t="n">
        <v>0</v>
      </c>
      <c r="M127" s="28">
        <f>SUMIFS(T_REAL!$D:$D,T_REAL!$E:$E,DRE!M$7,T_REAL!$C:$C,DRE!$A127)+SUMIFS(Aut_Ajustes_Manuais!$G:$G,Aut_Ajustes_Manuais!$I:$I,DRE!K$4,Aut_Ajustes_Manuais!$F:$F,"  -  Sub Chefe de Bar")</f>
        <v/>
      </c>
      <c r="N127" s="232" t="n"/>
      <c r="O127" s="27" t="n">
        <v>0</v>
      </c>
      <c r="P127" s="28">
        <f>SUMIFS(T_REAL!$D:$D,T_REAL!$E:$E,DRE!P$7,T_REAL!$C:$C,DRE!$A127)+SUMIFS(Aut_Ajustes_Manuais!$G:$G,Aut_Ajustes_Manuais!$I:$I,DRE!N$4,Aut_Ajustes_Manuais!$F:$F,"  -  Sub Chefe de Bar")</f>
        <v/>
      </c>
      <c r="Q127" s="232" t="n"/>
      <c r="R127" s="27" t="n">
        <v>0</v>
      </c>
      <c r="S127" s="28">
        <f>SUMIFS(T_REAL!$D:$D,T_REAL!$E:$E,DRE!S$7,T_REAL!$C:$C,DRE!$A127)+SUMIFS(Aut_Ajustes_Manuais!$G:$G,Aut_Ajustes_Manuais!$I:$I,DRE!Q$4,Aut_Ajustes_Manuais!$F:$F,"  -  Sub Chefe de Bar")</f>
        <v/>
      </c>
      <c r="T127" s="232" t="n"/>
      <c r="U127" s="27" t="n">
        <v>0</v>
      </c>
      <c r="V127" s="28">
        <f>SUMIFS(T_REAL!$D:$D,T_REAL!$E:$E,DRE!V$7,T_REAL!$C:$C,DRE!$A127)+SUMIFS(Aut_Ajustes_Manuais!$G:$G,Aut_Ajustes_Manuais!$I:$I,DRE!T$4,Aut_Ajustes_Manuais!$F:$F,"  -  Sub Chefe de Bar")</f>
        <v/>
      </c>
      <c r="W127" s="232" t="n"/>
      <c r="X127" s="27" t="n">
        <v>0</v>
      </c>
      <c r="Y127" s="28">
        <f>SUMIFS(T_REAL!$D:$D,T_REAL!$E:$E,DRE!Y$7,T_REAL!$C:$C,DRE!$A127)+SUMIFS(Aut_Ajustes_Manuais!$G:$G,Aut_Ajustes_Manuais!$I:$I,DRE!W$4,Aut_Ajustes_Manuais!$F:$F,"  -  Sub Chefe de Bar")</f>
        <v/>
      </c>
      <c r="Z127" s="232" t="n"/>
      <c r="AA127" s="27" t="n">
        <v>0</v>
      </c>
      <c r="AB127" s="28">
        <f>SUMIFS(T_REAL!$D:$D,T_REAL!$E:$E,DRE!AB$7,T_REAL!$C:$C,DRE!$A127)+SUMIFS(Aut_Ajustes_Manuais!$G:$G,Aut_Ajustes_Manuais!$I:$I,DRE!Z$4,Aut_Ajustes_Manuais!$F:$F,"  -  Sub Chefe de Bar")</f>
        <v/>
      </c>
      <c r="AC127" s="232" t="n"/>
      <c r="AD127" s="27" t="n">
        <v>0</v>
      </c>
      <c r="AE127" s="28">
        <f>SUMIFS(T_REAL!$D:$D,T_REAL!$E:$E,DRE!AE$7,T_REAL!$C:$C,DRE!$A127)+SUMIFS(Aut_Ajustes_Manuais!$G:$G,Aut_Ajustes_Manuais!$I:$I,DRE!AC$4,Aut_Ajustes_Manuais!$F:$F,"  -  Sub Chefe de Bar")</f>
        <v/>
      </c>
      <c r="AF127" s="232" t="n"/>
      <c r="AG127" s="27" t="n">
        <v>0</v>
      </c>
      <c r="AH127" s="28">
        <f>SUMIFS(T_REAL!$D:$D,T_REAL!$E:$E,DRE!AH$7,T_REAL!$C:$C,DRE!$A127)+SUMIFS(Aut_Ajustes_Manuais!$G:$G,Aut_Ajustes_Manuais!$I:$I,DRE!AF$4,Aut_Ajustes_Manuais!$F:$F,"  -  Sub Chefe de Bar")</f>
        <v/>
      </c>
      <c r="AI127" s="232" t="n"/>
      <c r="AJ127" s="27" t="n">
        <v>0</v>
      </c>
      <c r="AK127" s="28">
        <f>SUMIFS(T_REAL!$D:$D,T_REAL!$E:$E,DRE!AK$7,T_REAL!$C:$C,DRE!$A127)+SUMIFS(Aut_Ajustes_Manuais!$G:$G,Aut_Ajustes_Manuais!$I:$I,DRE!AI$4,Aut_Ajustes_Manuais!$F:$F,"  -  Sub Chefe de Bar")</f>
        <v/>
      </c>
      <c r="AL127" s="232" t="n"/>
      <c r="AM127" s="27" t="n">
        <v>0</v>
      </c>
      <c r="AN127" s="28">
        <f>SUMIFS(T_REAL!$D:$D,T_REAL!$E:$E,DRE!AN$7,T_REAL!$C:$C,DRE!$A127)+SUMIFS(Aut_Ajustes_Manuais!$G:$G,Aut_Ajustes_Manuais!$I:$I,DRE!AL$4,Aut_Ajustes_Manuais!$F:$F,"  -  Sub Chefe de Bar")</f>
        <v/>
      </c>
      <c r="AO127" s="232" t="n"/>
      <c r="AP127" s="27" t="n">
        <v>0</v>
      </c>
      <c r="AQ127" s="28">
        <f>SUMIFS(T_REAL!$D:$D,T_REAL!$E:$E,DRE!AQ$7,T_REAL!$C:$C,DRE!$A127)+SUMIFS(Aut_Ajustes_Manuais!$G:$G,Aut_Ajustes_Manuais!$I:$I,DRE!AO$4,Aut_Ajustes_Manuais!$F:$F,"  -  Sub Chefe de Bar")</f>
        <v/>
      </c>
      <c r="AR127" s="232">
        <f>SUMIFS($H127:$AO127,$H$5:$AO$5,"&lt;"&amp;MONTH(TODAY()),$H$6:$AO$6,"REAL 25")</f>
        <v/>
      </c>
      <c r="AS127" s="27">
        <f>SUMIFS($I127:$AP127,$I$5:$AP$5,"&lt;"&amp;MONTH(TODAY()),$I$6:$AP$6,"ORÇADO ")</f>
        <v/>
      </c>
      <c r="AT127" s="28">
        <f>SUMIFS($J127:$AQ127,$J$5:$AQ$5,"&lt;"&amp;MONTH(TODAY()),$J$6:$AQ$6,"REAL 26")</f>
        <v/>
      </c>
      <c r="AU127" s="232" t="n"/>
      <c r="AV127" s="27" t="n"/>
      <c r="AW127" s="28" t="n"/>
      <c r="AX127" s="232" t="n"/>
      <c r="AY127" s="27" t="n">
        <v>0</v>
      </c>
      <c r="AZ127" s="28" t="n"/>
      <c r="BA127" s="232" t="n"/>
      <c r="BB127" s="27" t="n">
        <v>0</v>
      </c>
      <c r="BC127" s="28" t="n"/>
      <c r="BD127" s="232" t="n"/>
      <c r="BE127" s="27" t="n">
        <v>0</v>
      </c>
      <c r="BF127" s="28" t="n"/>
      <c r="BG127" s="232" t="n"/>
      <c r="BH127" s="27" t="n">
        <v>0</v>
      </c>
      <c r="BI127" s="28" t="n"/>
      <c r="BK127" s="451">
        <f>SUM(I127,L127,O127,R127,U127,X127,AA127,AD127,AG127,AJ127,AM127,AP127)</f>
        <v/>
      </c>
      <c r="BL127" s="451">
        <f>BK127-AV127</f>
        <v/>
      </c>
      <c r="BM127" s="451">
        <f>SUM(J127,M127,P127,S127,V127)</f>
        <v/>
      </c>
      <c r="BN127" s="451">
        <f>BM127-AT127</f>
        <v/>
      </c>
    </row>
    <row r="128" hidden="1" outlineLevel="1" customFormat="1" s="474">
      <c r="A128" s="91" t="inlineStr">
        <is>
          <t xml:space="preserve">  -  Bartender III</t>
        </is>
      </c>
      <c r="B128" s="2" t="n"/>
      <c r="C128" s="24" t="n"/>
      <c r="D128" s="54" t="inlineStr">
        <is>
          <t>Salário Bruto com INSS Segurado dentro do valor</t>
        </is>
      </c>
      <c r="E128" s="84" t="n"/>
      <c r="F128" s="55" t="n"/>
      <c r="G128" s="416" t="n"/>
      <c r="H128" s="232" t="n"/>
      <c r="I128" s="27" t="n">
        <v>0</v>
      </c>
      <c r="J128" s="28">
        <f>SUMIFS(T_REAL!$D:$D,T_REAL!$E:$E,DRE!J$7,T_REAL!$C:$C,DRE!$A128)+SUMIFS(Aut_Ajustes_Manuais!$G:$G,Aut_Ajustes_Manuais!$I:$I,DRE!H$4,Aut_Ajustes_Manuais!$F:$F,"  -  Bartender III")</f>
        <v/>
      </c>
      <c r="K128" s="232" t="n"/>
      <c r="L128" s="27" t="n">
        <v>0</v>
      </c>
      <c r="M128" s="28">
        <f>SUMIFS(T_REAL!$D:$D,T_REAL!$E:$E,DRE!M$7,T_REAL!$C:$C,DRE!$A128)+SUMIFS(Aut_Ajustes_Manuais!$G:$G,Aut_Ajustes_Manuais!$I:$I,DRE!K$4,Aut_Ajustes_Manuais!$F:$F,"  -  Bartender III")</f>
        <v/>
      </c>
      <c r="N128" s="232" t="n"/>
      <c r="O128" s="27" t="n">
        <v>0</v>
      </c>
      <c r="P128" s="28">
        <f>SUMIFS(T_REAL!$D:$D,T_REAL!$E:$E,DRE!P$7,T_REAL!$C:$C,DRE!$A128)+SUMIFS(Aut_Ajustes_Manuais!$G:$G,Aut_Ajustes_Manuais!$I:$I,DRE!N$4,Aut_Ajustes_Manuais!$F:$F,"  -  Bartender III")</f>
        <v/>
      </c>
      <c r="Q128" s="232" t="n"/>
      <c r="R128" s="27" t="n">
        <v>0</v>
      </c>
      <c r="S128" s="28">
        <f>SUMIFS(T_REAL!$D:$D,T_REAL!$E:$E,DRE!S$7,T_REAL!$C:$C,DRE!$A128)+SUMIFS(Aut_Ajustes_Manuais!$G:$G,Aut_Ajustes_Manuais!$I:$I,DRE!Q$4,Aut_Ajustes_Manuais!$F:$F,"  -  Bartender III")</f>
        <v/>
      </c>
      <c r="T128" s="232" t="n"/>
      <c r="U128" s="27" t="n">
        <v>0</v>
      </c>
      <c r="V128" s="28">
        <f>SUMIFS(T_REAL!$D:$D,T_REAL!$E:$E,DRE!V$7,T_REAL!$C:$C,DRE!$A128)+SUMIFS(Aut_Ajustes_Manuais!$G:$G,Aut_Ajustes_Manuais!$I:$I,DRE!T$4,Aut_Ajustes_Manuais!$F:$F,"  -  Bartender III")</f>
        <v/>
      </c>
      <c r="W128" s="232" t="n"/>
      <c r="X128" s="27" t="n">
        <v>0</v>
      </c>
      <c r="Y128" s="28">
        <f>SUMIFS(T_REAL!$D:$D,T_REAL!$E:$E,DRE!Y$7,T_REAL!$C:$C,DRE!$A128)+SUMIFS(Aut_Ajustes_Manuais!$G:$G,Aut_Ajustes_Manuais!$I:$I,DRE!W$4,Aut_Ajustes_Manuais!$F:$F,"  -  Bartender III")</f>
        <v/>
      </c>
      <c r="Z128" s="232" t="n"/>
      <c r="AA128" s="27" t="n">
        <v>0</v>
      </c>
      <c r="AB128" s="28">
        <f>SUMIFS(T_REAL!$D:$D,T_REAL!$E:$E,DRE!AB$7,T_REAL!$C:$C,DRE!$A128)+SUMIFS(Aut_Ajustes_Manuais!$G:$G,Aut_Ajustes_Manuais!$I:$I,DRE!Z$4,Aut_Ajustes_Manuais!$F:$F,"  -  Bartender III")</f>
        <v/>
      </c>
      <c r="AC128" s="232" t="n"/>
      <c r="AD128" s="27" t="n">
        <v>0</v>
      </c>
      <c r="AE128" s="28">
        <f>SUMIFS(T_REAL!$D:$D,T_REAL!$E:$E,DRE!AE$7,T_REAL!$C:$C,DRE!$A128)+SUMIFS(Aut_Ajustes_Manuais!$G:$G,Aut_Ajustes_Manuais!$I:$I,DRE!AC$4,Aut_Ajustes_Manuais!$F:$F,"  -  Bartender III")</f>
        <v/>
      </c>
      <c r="AF128" s="232" t="n"/>
      <c r="AG128" s="27" t="n">
        <v>0</v>
      </c>
      <c r="AH128" s="28">
        <f>SUMIFS(T_REAL!$D:$D,T_REAL!$E:$E,DRE!AH$7,T_REAL!$C:$C,DRE!$A128)+SUMIFS(Aut_Ajustes_Manuais!$G:$G,Aut_Ajustes_Manuais!$I:$I,DRE!AF$4,Aut_Ajustes_Manuais!$F:$F,"  -  Bartender III")</f>
        <v/>
      </c>
      <c r="AI128" s="232" t="n"/>
      <c r="AJ128" s="27" t="n">
        <v>0</v>
      </c>
      <c r="AK128" s="28">
        <f>SUMIFS(T_REAL!$D:$D,T_REAL!$E:$E,DRE!AK$7,T_REAL!$C:$C,DRE!$A128)+SUMIFS(Aut_Ajustes_Manuais!$G:$G,Aut_Ajustes_Manuais!$I:$I,DRE!AI$4,Aut_Ajustes_Manuais!$F:$F,"  -  Bartender III")</f>
        <v/>
      </c>
      <c r="AL128" s="232" t="n"/>
      <c r="AM128" s="27" t="n">
        <v>0</v>
      </c>
      <c r="AN128" s="28">
        <f>SUMIFS(T_REAL!$D:$D,T_REAL!$E:$E,DRE!AN$7,T_REAL!$C:$C,DRE!$A128)+SUMIFS(Aut_Ajustes_Manuais!$G:$G,Aut_Ajustes_Manuais!$I:$I,DRE!AL$4,Aut_Ajustes_Manuais!$F:$F,"  -  Bartender III")</f>
        <v/>
      </c>
      <c r="AO128" s="232" t="n"/>
      <c r="AP128" s="27" t="n">
        <v>0</v>
      </c>
      <c r="AQ128" s="28">
        <f>SUMIFS(T_REAL!$D:$D,T_REAL!$E:$E,DRE!AQ$7,T_REAL!$C:$C,DRE!$A128)+SUMIFS(Aut_Ajustes_Manuais!$G:$G,Aut_Ajustes_Manuais!$I:$I,DRE!AO$4,Aut_Ajustes_Manuais!$F:$F,"  -  Bartender III")</f>
        <v/>
      </c>
      <c r="AR128" s="232">
        <f>SUMIFS($H128:$AO128,$H$5:$AO$5,"&lt;"&amp;MONTH(TODAY()),$H$6:$AO$6,"REAL 25")</f>
        <v/>
      </c>
      <c r="AS128" s="27">
        <f>SUMIFS($I128:$AP128,$I$5:$AP$5,"&lt;"&amp;MONTH(TODAY()),$I$6:$AP$6,"ORÇADO ")</f>
        <v/>
      </c>
      <c r="AT128" s="28">
        <f>SUMIFS($J128:$AQ128,$J$5:$AQ$5,"&lt;"&amp;MONTH(TODAY()),$J$6:$AQ$6,"REAL 26")</f>
        <v/>
      </c>
      <c r="AU128" s="232" t="n"/>
      <c r="AV128" s="27" t="n"/>
      <c r="AW128" s="28" t="n"/>
      <c r="AX128" s="232" t="n"/>
      <c r="AY128" s="27" t="n">
        <v>-15508.48</v>
      </c>
      <c r="AZ128" s="28" t="n"/>
      <c r="BA128" s="232" t="n"/>
      <c r="BB128" s="27" t="n">
        <v>-11794.19904</v>
      </c>
      <c r="BC128" s="28" t="n"/>
      <c r="BD128" s="232" t="n"/>
      <c r="BE128" s="27" t="n">
        <v>-12119.87712</v>
      </c>
      <c r="BF128" s="28" t="n"/>
      <c r="BG128" s="232" t="n"/>
      <c r="BH128" s="27" t="n">
        <v>-12119.87712</v>
      </c>
      <c r="BI128" s="28" t="n"/>
      <c r="BK128" s="451">
        <f>SUM(I128,L128,O128,R128,U128,X128,AA128,AD128,AG128,AJ128,AM128,AP128)</f>
        <v/>
      </c>
      <c r="BL128" s="451">
        <f>BK128-AV128</f>
        <v/>
      </c>
      <c r="BM128" s="451">
        <f>SUM(J128,M128,P128,S128,V128)</f>
        <v/>
      </c>
      <c r="BN128" s="451">
        <f>BM128-AT128</f>
        <v/>
      </c>
    </row>
    <row r="129" hidden="1" outlineLevel="1" customFormat="1" s="474">
      <c r="A129" s="91" t="inlineStr">
        <is>
          <t xml:space="preserve">  -  Bartender II</t>
        </is>
      </c>
      <c r="B129" s="2" t="n"/>
      <c r="C129" s="24" t="n"/>
      <c r="D129" s="54" t="inlineStr">
        <is>
          <t>Salário Bruto com INSS Segurado dentro do valor</t>
        </is>
      </c>
      <c r="E129" s="84" t="n"/>
      <c r="F129" s="55" t="n"/>
      <c r="G129" s="416" t="n"/>
      <c r="H129" s="232" t="n"/>
      <c r="I129" s="27" t="n">
        <v>0</v>
      </c>
      <c r="J129" s="28">
        <f>SUMIFS(T_REAL!$D:$D,T_REAL!$E:$E,DRE!J$7,T_REAL!$C:$C,DRE!$A129)+SUMIFS(Aut_Ajustes_Manuais!$G:$G,Aut_Ajustes_Manuais!$I:$I,DRE!H$4,Aut_Ajustes_Manuais!$F:$F,"  -  Bartender II")</f>
        <v/>
      </c>
      <c r="K129" s="232" t="n"/>
      <c r="L129" s="27" t="n">
        <v>0</v>
      </c>
      <c r="M129" s="28">
        <f>SUMIFS(T_REAL!$D:$D,T_REAL!$E:$E,DRE!M$7,T_REAL!$C:$C,DRE!$A129)+SUMIFS(Aut_Ajustes_Manuais!$G:$G,Aut_Ajustes_Manuais!$I:$I,DRE!K$4,Aut_Ajustes_Manuais!$F:$F,"  -  Bartender II")</f>
        <v/>
      </c>
      <c r="N129" s="232" t="n"/>
      <c r="O129" s="27" t="n">
        <v>0</v>
      </c>
      <c r="P129" s="28">
        <f>SUMIFS(T_REAL!$D:$D,T_REAL!$E:$E,DRE!P$7,T_REAL!$C:$C,DRE!$A129)+SUMIFS(Aut_Ajustes_Manuais!$G:$G,Aut_Ajustes_Manuais!$I:$I,DRE!N$4,Aut_Ajustes_Manuais!$F:$F,"  -  Bartender II")</f>
        <v/>
      </c>
      <c r="Q129" s="232" t="n"/>
      <c r="R129" s="27" t="n">
        <v>0</v>
      </c>
      <c r="S129" s="28">
        <f>SUMIFS(T_REAL!$D:$D,T_REAL!$E:$E,DRE!S$7,T_REAL!$C:$C,DRE!$A129)+SUMIFS(Aut_Ajustes_Manuais!$G:$G,Aut_Ajustes_Manuais!$I:$I,DRE!Q$4,Aut_Ajustes_Manuais!$F:$F,"  -  Bartender II")</f>
        <v/>
      </c>
      <c r="T129" s="232" t="n"/>
      <c r="U129" s="27" t="n">
        <v>0</v>
      </c>
      <c r="V129" s="28">
        <f>SUMIFS(T_REAL!$D:$D,T_REAL!$E:$E,DRE!V$7,T_REAL!$C:$C,DRE!$A129)+SUMIFS(Aut_Ajustes_Manuais!$G:$G,Aut_Ajustes_Manuais!$I:$I,DRE!T$4,Aut_Ajustes_Manuais!$F:$F,"  -  Bartender II")</f>
        <v/>
      </c>
      <c r="W129" s="232" t="n"/>
      <c r="X129" s="27" t="n">
        <v>0</v>
      </c>
      <c r="Y129" s="28">
        <f>SUMIFS(T_REAL!$D:$D,T_REAL!$E:$E,DRE!Y$7,T_REAL!$C:$C,DRE!$A129)+SUMIFS(Aut_Ajustes_Manuais!$G:$G,Aut_Ajustes_Manuais!$I:$I,DRE!W$4,Aut_Ajustes_Manuais!$F:$F,"  -  Bartender II")</f>
        <v/>
      </c>
      <c r="Z129" s="232" t="n"/>
      <c r="AA129" s="27" t="n">
        <v>0</v>
      </c>
      <c r="AB129" s="28">
        <f>SUMIFS(T_REAL!$D:$D,T_REAL!$E:$E,DRE!AB$7,T_REAL!$C:$C,DRE!$A129)+SUMIFS(Aut_Ajustes_Manuais!$G:$G,Aut_Ajustes_Manuais!$I:$I,DRE!Z$4,Aut_Ajustes_Manuais!$F:$F,"  -  Bartender II")</f>
        <v/>
      </c>
      <c r="AC129" s="232" t="n"/>
      <c r="AD129" s="27" t="n">
        <v>0</v>
      </c>
      <c r="AE129" s="28">
        <f>SUMIFS(T_REAL!$D:$D,T_REAL!$E:$E,DRE!AE$7,T_REAL!$C:$C,DRE!$A129)+SUMIFS(Aut_Ajustes_Manuais!$G:$G,Aut_Ajustes_Manuais!$I:$I,DRE!AC$4,Aut_Ajustes_Manuais!$F:$F,"  -  Bartender II")</f>
        <v/>
      </c>
      <c r="AF129" s="232" t="n"/>
      <c r="AG129" s="27" t="n">
        <v>0</v>
      </c>
      <c r="AH129" s="28">
        <f>SUMIFS(T_REAL!$D:$D,T_REAL!$E:$E,DRE!AH$7,T_REAL!$C:$C,DRE!$A129)+SUMIFS(Aut_Ajustes_Manuais!$G:$G,Aut_Ajustes_Manuais!$I:$I,DRE!AF$4,Aut_Ajustes_Manuais!$F:$F,"  -  Bartender II")</f>
        <v/>
      </c>
      <c r="AI129" s="232" t="n"/>
      <c r="AJ129" s="27" t="n">
        <v>0</v>
      </c>
      <c r="AK129" s="28">
        <f>SUMIFS(T_REAL!$D:$D,T_REAL!$E:$E,DRE!AK$7,T_REAL!$C:$C,DRE!$A129)+SUMIFS(Aut_Ajustes_Manuais!$G:$G,Aut_Ajustes_Manuais!$I:$I,DRE!AI$4,Aut_Ajustes_Manuais!$F:$F,"  -  Bartender II")</f>
        <v/>
      </c>
      <c r="AL129" s="232" t="n"/>
      <c r="AM129" s="27" t="n">
        <v>0</v>
      </c>
      <c r="AN129" s="28">
        <f>SUMIFS(T_REAL!$D:$D,T_REAL!$E:$E,DRE!AN$7,T_REAL!$C:$C,DRE!$A129)+SUMIFS(Aut_Ajustes_Manuais!$G:$G,Aut_Ajustes_Manuais!$I:$I,DRE!AL$4,Aut_Ajustes_Manuais!$F:$F,"  -  Bartender II")</f>
        <v/>
      </c>
      <c r="AO129" s="232" t="n"/>
      <c r="AP129" s="27" t="n">
        <v>0</v>
      </c>
      <c r="AQ129" s="28">
        <f>SUMIFS(T_REAL!$D:$D,T_REAL!$E:$E,DRE!AQ$7,T_REAL!$C:$C,DRE!$A129)+SUMIFS(Aut_Ajustes_Manuais!$G:$G,Aut_Ajustes_Manuais!$I:$I,DRE!AO$4,Aut_Ajustes_Manuais!$F:$F,"  -  Bartender II")</f>
        <v/>
      </c>
      <c r="AR129" s="232">
        <f>SUMIFS($H129:$AO129,$H$5:$AO$5,"&lt;"&amp;MONTH(TODAY()),$H$6:$AO$6,"REAL 25")</f>
        <v/>
      </c>
      <c r="AS129" s="27">
        <f>SUMIFS($I129:$AP129,$I$5:$AP$5,"&lt;"&amp;MONTH(TODAY()),$I$6:$AP$6,"ORÇADO ")</f>
        <v/>
      </c>
      <c r="AT129" s="28">
        <f>SUMIFS($J129:$AQ129,$J$5:$AQ$5,"&lt;"&amp;MONTH(TODAY()),$J$6:$AQ$6,"REAL 26")</f>
        <v/>
      </c>
      <c r="AU129" s="232" t="n"/>
      <c r="AV129" s="27" t="n"/>
      <c r="AW129" s="28" t="n"/>
      <c r="AX129" s="232" t="n"/>
      <c r="AY129" s="27" t="n">
        <v>-7861.28</v>
      </c>
      <c r="AZ129" s="28" t="n"/>
      <c r="BA129" s="232" t="n"/>
      <c r="BB129" s="27" t="n">
        <v>-11957.00688</v>
      </c>
      <c r="BC129" s="28" t="n"/>
      <c r="BD129" s="232" t="n"/>
      <c r="BE129" s="27" t="n">
        <v>-12287.18064</v>
      </c>
      <c r="BF129" s="28" t="n"/>
      <c r="BG129" s="232" t="n"/>
      <c r="BH129" s="27" t="n">
        <v>-12287.18064</v>
      </c>
      <c r="BI129" s="28" t="n"/>
      <c r="BK129" s="451">
        <f>SUM(I129,L129,O129,R129,U129,X129,AA129,AD129,AG129,AJ129,AM129,AP129)</f>
        <v/>
      </c>
      <c r="BL129" s="451">
        <f>BK129-AV129</f>
        <v/>
      </c>
      <c r="BM129" s="451">
        <f>SUM(J129,M129,P129,S129,V129)</f>
        <v/>
      </c>
      <c r="BN129" s="451">
        <f>BM129-AT129</f>
        <v/>
      </c>
    </row>
    <row r="130" hidden="1" outlineLevel="1" customFormat="1" s="474">
      <c r="A130" s="91" t="inlineStr">
        <is>
          <t xml:space="preserve">  -  Bartender I</t>
        </is>
      </c>
      <c r="B130" s="2" t="n"/>
      <c r="C130" s="24" t="n"/>
      <c r="D130" s="54" t="inlineStr">
        <is>
          <t>Salário Bruto com INSS Segurado dentro do valor</t>
        </is>
      </c>
      <c r="E130" s="84" t="n"/>
      <c r="F130" s="55" t="n"/>
      <c r="G130" s="416" t="n"/>
      <c r="H130" s="232" t="n"/>
      <c r="I130" s="27" t="n">
        <v>0</v>
      </c>
      <c r="J130" s="28">
        <f>SUMIFS(T_REAL!$D:$D,T_REAL!$E:$E,DRE!J$7,T_REAL!$C:$C,DRE!$A130)+SUMIFS(Aut_Ajustes_Manuais!$G:$G,Aut_Ajustes_Manuais!$I:$I,DRE!H$4,Aut_Ajustes_Manuais!$F:$F,"  -  Bartender I")</f>
        <v/>
      </c>
      <c r="K130" s="232" t="n"/>
      <c r="L130" s="27" t="n">
        <v>0</v>
      </c>
      <c r="M130" s="28">
        <f>SUMIFS(T_REAL!$D:$D,T_REAL!$E:$E,DRE!M$7,T_REAL!$C:$C,DRE!$A130)+SUMIFS(Aut_Ajustes_Manuais!$G:$G,Aut_Ajustes_Manuais!$I:$I,DRE!K$4,Aut_Ajustes_Manuais!$F:$F,"  -  Bartender I")</f>
        <v/>
      </c>
      <c r="N130" s="232" t="n"/>
      <c r="O130" s="27" t="n">
        <v>0</v>
      </c>
      <c r="P130" s="28">
        <f>SUMIFS(T_REAL!$D:$D,T_REAL!$E:$E,DRE!P$7,T_REAL!$C:$C,DRE!$A130)+SUMIFS(Aut_Ajustes_Manuais!$G:$G,Aut_Ajustes_Manuais!$I:$I,DRE!N$4,Aut_Ajustes_Manuais!$F:$F,"  -  Bartender I")</f>
        <v/>
      </c>
      <c r="Q130" s="232" t="n"/>
      <c r="R130" s="27" t="n">
        <v>0</v>
      </c>
      <c r="S130" s="28">
        <f>SUMIFS(T_REAL!$D:$D,T_REAL!$E:$E,DRE!S$7,T_REAL!$C:$C,DRE!$A130)+SUMIFS(Aut_Ajustes_Manuais!$G:$G,Aut_Ajustes_Manuais!$I:$I,DRE!Q$4,Aut_Ajustes_Manuais!$F:$F,"  -  Bartender I")</f>
        <v/>
      </c>
      <c r="T130" s="232" t="n"/>
      <c r="U130" s="27" t="n">
        <v>0</v>
      </c>
      <c r="V130" s="28">
        <f>SUMIFS(T_REAL!$D:$D,T_REAL!$E:$E,DRE!V$7,T_REAL!$C:$C,DRE!$A130)+SUMIFS(Aut_Ajustes_Manuais!$G:$G,Aut_Ajustes_Manuais!$I:$I,DRE!T$4,Aut_Ajustes_Manuais!$F:$F,"  -  Bartender I")</f>
        <v/>
      </c>
      <c r="W130" s="232" t="n"/>
      <c r="X130" s="27" t="n">
        <v>0</v>
      </c>
      <c r="Y130" s="28">
        <f>SUMIFS(T_REAL!$D:$D,T_REAL!$E:$E,DRE!Y$7,T_REAL!$C:$C,DRE!$A130)+SUMIFS(Aut_Ajustes_Manuais!$G:$G,Aut_Ajustes_Manuais!$I:$I,DRE!W$4,Aut_Ajustes_Manuais!$F:$F,"  -  Bartender I")</f>
        <v/>
      </c>
      <c r="Z130" s="232" t="n"/>
      <c r="AA130" s="27" t="n">
        <v>0</v>
      </c>
      <c r="AB130" s="28">
        <f>SUMIFS(T_REAL!$D:$D,T_REAL!$E:$E,DRE!AB$7,T_REAL!$C:$C,DRE!$A130)+SUMIFS(Aut_Ajustes_Manuais!$G:$G,Aut_Ajustes_Manuais!$I:$I,DRE!Z$4,Aut_Ajustes_Manuais!$F:$F,"  -  Bartender I")</f>
        <v/>
      </c>
      <c r="AC130" s="232" t="n"/>
      <c r="AD130" s="27" t="n">
        <v>0</v>
      </c>
      <c r="AE130" s="28">
        <f>SUMIFS(T_REAL!$D:$D,T_REAL!$E:$E,DRE!AE$7,T_REAL!$C:$C,DRE!$A130)+SUMIFS(Aut_Ajustes_Manuais!$G:$G,Aut_Ajustes_Manuais!$I:$I,DRE!AC$4,Aut_Ajustes_Manuais!$F:$F,"  -  Bartender I")</f>
        <v/>
      </c>
      <c r="AF130" s="232" t="n"/>
      <c r="AG130" s="27" t="n">
        <v>0</v>
      </c>
      <c r="AH130" s="28">
        <f>SUMIFS(T_REAL!$D:$D,T_REAL!$E:$E,DRE!AH$7,T_REAL!$C:$C,DRE!$A130)+SUMIFS(Aut_Ajustes_Manuais!$G:$G,Aut_Ajustes_Manuais!$I:$I,DRE!AF$4,Aut_Ajustes_Manuais!$F:$F,"  -  Bartender I")</f>
        <v/>
      </c>
      <c r="AI130" s="232" t="n"/>
      <c r="AJ130" s="27" t="n">
        <v>0</v>
      </c>
      <c r="AK130" s="28">
        <f>SUMIFS(T_REAL!$D:$D,T_REAL!$E:$E,DRE!AK$7,T_REAL!$C:$C,DRE!$A130)+SUMIFS(Aut_Ajustes_Manuais!$G:$G,Aut_Ajustes_Manuais!$I:$I,DRE!AI$4,Aut_Ajustes_Manuais!$F:$F,"  -  Bartender I")</f>
        <v/>
      </c>
      <c r="AL130" s="232" t="n"/>
      <c r="AM130" s="27" t="n">
        <v>0</v>
      </c>
      <c r="AN130" s="28">
        <f>SUMIFS(T_REAL!$D:$D,T_REAL!$E:$E,DRE!AN$7,T_REAL!$C:$C,DRE!$A130)+SUMIFS(Aut_Ajustes_Manuais!$G:$G,Aut_Ajustes_Manuais!$I:$I,DRE!AL$4,Aut_Ajustes_Manuais!$F:$F,"  -  Bartender I")</f>
        <v/>
      </c>
      <c r="AO130" s="232" t="n"/>
      <c r="AP130" s="27" t="n">
        <v>0</v>
      </c>
      <c r="AQ130" s="28">
        <f>SUMIFS(T_REAL!$D:$D,T_REAL!$E:$E,DRE!AQ$7,T_REAL!$C:$C,DRE!$A130)+SUMIFS(Aut_Ajustes_Manuais!$G:$G,Aut_Ajustes_Manuais!$I:$I,DRE!AO$4,Aut_Ajustes_Manuais!$F:$F,"  -  Bartender I")</f>
        <v/>
      </c>
      <c r="AR130" s="232">
        <f>SUMIFS($H130:$AO130,$H$5:$AO$5,"&lt;"&amp;MONTH(TODAY()),$H$6:$AO$6,"REAL 25")</f>
        <v/>
      </c>
      <c r="AS130" s="27">
        <f>SUMIFS($I130:$AP130,$I$5:$AP$5,"&lt;"&amp;MONTH(TODAY()),$I$6:$AP$6,"ORÇADO ")</f>
        <v/>
      </c>
      <c r="AT130" s="28">
        <f>SUMIFS($J130:$AQ130,$J$5:$AQ$5,"&lt;"&amp;MONTH(TODAY()),$J$6:$AQ$6,"REAL 26")</f>
        <v/>
      </c>
      <c r="AU130" s="232" t="n"/>
      <c r="AV130" s="27" t="n"/>
      <c r="AW130" s="28" t="n"/>
      <c r="AX130" s="232" t="n"/>
      <c r="AY130" s="27" t="n">
        <v>-7691.49</v>
      </c>
      <c r="AZ130" s="28" t="n"/>
      <c r="BA130" s="232" t="n"/>
      <c r="BB130" s="27" t="n">
        <v>-7799.17086</v>
      </c>
      <c r="BC130" s="28" t="n"/>
      <c r="BD130" s="232" t="n"/>
      <c r="BE130" s="27" t="n">
        <v>-8014.532579999999</v>
      </c>
      <c r="BF130" s="28" t="n"/>
      <c r="BG130" s="232" t="n"/>
      <c r="BH130" s="27" t="n">
        <v>-8014.532579999999</v>
      </c>
      <c r="BI130" s="28" t="n"/>
      <c r="BK130" s="451">
        <f>SUM(I130,L130,O130,R130,U130,X130,AA130,AD130,AG130,AJ130,AM130,AP130)</f>
        <v/>
      </c>
      <c r="BL130" s="451">
        <f>BK130-AV130</f>
        <v/>
      </c>
      <c r="BM130" s="451">
        <f>SUM(J130,M130,P130,S130,V130)</f>
        <v/>
      </c>
      <c r="BN130" s="451">
        <f>BM130-AT130</f>
        <v/>
      </c>
    </row>
    <row r="131" hidden="1" outlineLevel="1" customFormat="1" s="474">
      <c r="A131" s="91" t="inlineStr">
        <is>
          <t xml:space="preserve">  -  Bar Back</t>
        </is>
      </c>
      <c r="B131" s="2" t="n"/>
      <c r="C131" s="24" t="n"/>
      <c r="D131" s="54" t="inlineStr">
        <is>
          <t>Salário Bruto com INSS Segurado dentro do valor</t>
        </is>
      </c>
      <c r="E131" s="84" t="n"/>
      <c r="F131" s="55" t="n"/>
      <c r="G131" s="416" t="n"/>
      <c r="H131" s="232" t="n"/>
      <c r="I131" s="27" t="n">
        <v>0</v>
      </c>
      <c r="J131" s="28">
        <f>SUMIFS(T_REAL!$D:$D,T_REAL!$E:$E,DRE!J$7,T_REAL!$C:$C,DRE!$A131)+SUMIFS(Aut_Ajustes_Manuais!$G:$G,Aut_Ajustes_Manuais!$I:$I,DRE!H$4,Aut_Ajustes_Manuais!$F:$F,"  -  Bar Back")</f>
        <v/>
      </c>
      <c r="K131" s="232" t="n"/>
      <c r="L131" s="27" t="n">
        <v>0</v>
      </c>
      <c r="M131" s="28">
        <f>SUMIFS(T_REAL!$D:$D,T_REAL!$E:$E,DRE!M$7,T_REAL!$C:$C,DRE!$A131)+SUMIFS(Aut_Ajustes_Manuais!$G:$G,Aut_Ajustes_Manuais!$I:$I,DRE!K$4,Aut_Ajustes_Manuais!$F:$F,"  -  Bar Back")</f>
        <v/>
      </c>
      <c r="N131" s="232" t="n"/>
      <c r="O131" s="27" t="n">
        <v>0</v>
      </c>
      <c r="P131" s="28">
        <f>SUMIFS(T_REAL!$D:$D,T_REAL!$E:$E,DRE!P$7,T_REAL!$C:$C,DRE!$A131)+SUMIFS(Aut_Ajustes_Manuais!$G:$G,Aut_Ajustes_Manuais!$I:$I,DRE!N$4,Aut_Ajustes_Manuais!$F:$F,"  -  Bar Back")</f>
        <v/>
      </c>
      <c r="Q131" s="232" t="n"/>
      <c r="R131" s="27" t="n">
        <v>0</v>
      </c>
      <c r="S131" s="28">
        <f>SUMIFS(T_REAL!$D:$D,T_REAL!$E:$E,DRE!S$7,T_REAL!$C:$C,DRE!$A131)+SUMIFS(Aut_Ajustes_Manuais!$G:$G,Aut_Ajustes_Manuais!$I:$I,DRE!Q$4,Aut_Ajustes_Manuais!$F:$F,"  -  Bar Back")</f>
        <v/>
      </c>
      <c r="T131" s="232" t="n"/>
      <c r="U131" s="27" t="n">
        <v>0</v>
      </c>
      <c r="V131" s="28">
        <f>SUMIFS(T_REAL!$D:$D,T_REAL!$E:$E,DRE!V$7,T_REAL!$C:$C,DRE!$A131)+SUMIFS(Aut_Ajustes_Manuais!$G:$G,Aut_Ajustes_Manuais!$I:$I,DRE!T$4,Aut_Ajustes_Manuais!$F:$F,"  -  Bar Back")</f>
        <v/>
      </c>
      <c r="W131" s="232" t="n"/>
      <c r="X131" s="27" t="n">
        <v>0</v>
      </c>
      <c r="Y131" s="28">
        <f>SUMIFS(T_REAL!$D:$D,T_REAL!$E:$E,DRE!Y$7,T_REAL!$C:$C,DRE!$A131)+SUMIFS(Aut_Ajustes_Manuais!$G:$G,Aut_Ajustes_Manuais!$I:$I,DRE!W$4,Aut_Ajustes_Manuais!$F:$F,"  -  Bar Back")</f>
        <v/>
      </c>
      <c r="Z131" s="232" t="n"/>
      <c r="AA131" s="27" t="n">
        <v>0</v>
      </c>
      <c r="AB131" s="28">
        <f>SUMIFS(T_REAL!$D:$D,T_REAL!$E:$E,DRE!AB$7,T_REAL!$C:$C,DRE!$A131)+SUMIFS(Aut_Ajustes_Manuais!$G:$G,Aut_Ajustes_Manuais!$I:$I,DRE!Z$4,Aut_Ajustes_Manuais!$F:$F,"  -  Bar Back")</f>
        <v/>
      </c>
      <c r="AC131" s="232" t="n"/>
      <c r="AD131" s="27" t="n">
        <v>0</v>
      </c>
      <c r="AE131" s="28">
        <f>SUMIFS(T_REAL!$D:$D,T_REAL!$E:$E,DRE!AE$7,T_REAL!$C:$C,DRE!$A131)+SUMIFS(Aut_Ajustes_Manuais!$G:$G,Aut_Ajustes_Manuais!$I:$I,DRE!AC$4,Aut_Ajustes_Manuais!$F:$F,"  -  Bar Back")</f>
        <v/>
      </c>
      <c r="AF131" s="232" t="n"/>
      <c r="AG131" s="27" t="n">
        <v>0</v>
      </c>
      <c r="AH131" s="28">
        <f>SUMIFS(T_REAL!$D:$D,T_REAL!$E:$E,DRE!AH$7,T_REAL!$C:$C,DRE!$A131)+SUMIFS(Aut_Ajustes_Manuais!$G:$G,Aut_Ajustes_Manuais!$I:$I,DRE!AF$4,Aut_Ajustes_Manuais!$F:$F,"  -  Bar Back")</f>
        <v/>
      </c>
      <c r="AI131" s="232" t="n"/>
      <c r="AJ131" s="27" t="n">
        <v>0</v>
      </c>
      <c r="AK131" s="28">
        <f>SUMIFS(T_REAL!$D:$D,T_REAL!$E:$E,DRE!AK$7,T_REAL!$C:$C,DRE!$A131)+SUMIFS(Aut_Ajustes_Manuais!$G:$G,Aut_Ajustes_Manuais!$I:$I,DRE!AI$4,Aut_Ajustes_Manuais!$F:$F,"  -  Bar Back")</f>
        <v/>
      </c>
      <c r="AL131" s="232" t="n"/>
      <c r="AM131" s="27" t="n">
        <v>0</v>
      </c>
      <c r="AN131" s="28">
        <f>SUMIFS(T_REAL!$D:$D,T_REAL!$E:$E,DRE!AN$7,T_REAL!$C:$C,DRE!$A131)+SUMIFS(Aut_Ajustes_Manuais!$G:$G,Aut_Ajustes_Manuais!$I:$I,DRE!AL$4,Aut_Ajustes_Manuais!$F:$F,"  -  Bar Back")</f>
        <v/>
      </c>
      <c r="AO131" s="232" t="n"/>
      <c r="AP131" s="27" t="n">
        <v>0</v>
      </c>
      <c r="AQ131" s="28">
        <f>SUMIFS(T_REAL!$D:$D,T_REAL!$E:$E,DRE!AQ$7,T_REAL!$C:$C,DRE!$A131)+SUMIFS(Aut_Ajustes_Manuais!$G:$G,Aut_Ajustes_Manuais!$I:$I,DRE!AO$4,Aut_Ajustes_Manuais!$F:$F,"  -  Bar Back")</f>
        <v/>
      </c>
      <c r="AR131" s="232">
        <f>SUMIFS($H131:$AO131,$H$5:$AO$5,"&lt;"&amp;MONTH(TODAY()),$H$6:$AO$6,"REAL 25")</f>
        <v/>
      </c>
      <c r="AS131" s="27">
        <f>SUMIFS($I131:$AP131,$I$5:$AP$5,"&lt;"&amp;MONTH(TODAY()),$I$6:$AP$6,"ORÇADO ")</f>
        <v/>
      </c>
      <c r="AT131" s="28">
        <f>SUMIFS($J131:$AQ131,$J$5:$AQ$5,"&lt;"&amp;MONTH(TODAY()),$J$6:$AQ$6,"REAL 26")</f>
        <v/>
      </c>
      <c r="AU131" s="232" t="n"/>
      <c r="AV131" s="27" t="n"/>
      <c r="AW131" s="28" t="n"/>
      <c r="AX131" s="232" t="n"/>
      <c r="AY131" s="27" t="n">
        <v>-11216.4</v>
      </c>
      <c r="AZ131" s="28" t="n"/>
      <c r="BA131" s="232" t="n"/>
      <c r="BB131" s="27" t="n">
        <v>-11373.4296</v>
      </c>
      <c r="BC131" s="28" t="n"/>
      <c r="BD131" s="232" t="n"/>
      <c r="BE131" s="27" t="n">
        <v>-11687.4888</v>
      </c>
      <c r="BF131" s="28" t="n"/>
      <c r="BG131" s="232" t="n"/>
      <c r="BH131" s="27" t="n">
        <v>-11687.4888</v>
      </c>
      <c r="BI131" s="28" t="n"/>
      <c r="BK131" s="451">
        <f>SUM(I131,L131,O131,R131,U131,X131,AA131,AD131,AG131,AJ131,AM131,AP131)</f>
        <v/>
      </c>
      <c r="BL131" s="451">
        <f>BK131-AV131</f>
        <v/>
      </c>
      <c r="BM131" s="451">
        <f>SUM(J131,M131,P131,S131,V131)</f>
        <v/>
      </c>
      <c r="BN131" s="451">
        <f>BM131-AT131</f>
        <v/>
      </c>
    </row>
    <row r="132" hidden="1" outlineLevel="1" customFormat="1" s="474">
      <c r="A132" s="91" t="inlineStr">
        <is>
          <t xml:space="preserve">  -  Barista III</t>
        </is>
      </c>
      <c r="B132" s="2" t="n"/>
      <c r="C132" s="24" t="n"/>
      <c r="D132" s="54" t="inlineStr">
        <is>
          <t>Salário Bruto com INSS Segurado dentro do valor</t>
        </is>
      </c>
      <c r="E132" s="84" t="n"/>
      <c r="F132" s="55" t="n"/>
      <c r="G132" s="416" t="n"/>
      <c r="H132" s="232" t="n"/>
      <c r="I132" s="27" t="n">
        <v>0</v>
      </c>
      <c r="J132" s="28">
        <f>SUMIFS(T_REAL!$D:$D,T_REAL!$E:$E,DRE!J$7,T_REAL!$C:$C,DRE!$A132)+SUMIFS(Aut_Ajustes_Manuais!$G:$G,Aut_Ajustes_Manuais!$I:$I,DRE!H$4,Aut_Ajustes_Manuais!$F:$F,"  -  Barista III")</f>
        <v/>
      </c>
      <c r="K132" s="232" t="n"/>
      <c r="L132" s="27" t="n">
        <v>0</v>
      </c>
      <c r="M132" s="28">
        <f>SUMIFS(T_REAL!$D:$D,T_REAL!$E:$E,DRE!M$7,T_REAL!$C:$C,DRE!$A132)+SUMIFS(Aut_Ajustes_Manuais!$G:$G,Aut_Ajustes_Manuais!$I:$I,DRE!K$4,Aut_Ajustes_Manuais!$F:$F,"  -  Barista III")</f>
        <v/>
      </c>
      <c r="N132" s="232" t="n"/>
      <c r="O132" s="27" t="n">
        <v>0</v>
      </c>
      <c r="P132" s="28">
        <f>SUMIFS(T_REAL!$D:$D,T_REAL!$E:$E,DRE!P$7,T_REAL!$C:$C,DRE!$A132)+SUMIFS(Aut_Ajustes_Manuais!$G:$G,Aut_Ajustes_Manuais!$I:$I,DRE!N$4,Aut_Ajustes_Manuais!$F:$F,"  -  Barista III")</f>
        <v/>
      </c>
      <c r="Q132" s="232" t="n"/>
      <c r="R132" s="27" t="n">
        <v>0</v>
      </c>
      <c r="S132" s="28">
        <f>SUMIFS(T_REAL!$D:$D,T_REAL!$E:$E,DRE!S$7,T_REAL!$C:$C,DRE!$A132)+SUMIFS(Aut_Ajustes_Manuais!$G:$G,Aut_Ajustes_Manuais!$I:$I,DRE!Q$4,Aut_Ajustes_Manuais!$F:$F,"  -  Barista III")</f>
        <v/>
      </c>
      <c r="T132" s="232" t="n"/>
      <c r="U132" s="27" t="n">
        <v>0</v>
      </c>
      <c r="V132" s="28">
        <f>SUMIFS(T_REAL!$D:$D,T_REAL!$E:$E,DRE!V$7,T_REAL!$C:$C,DRE!$A132)+SUMIFS(Aut_Ajustes_Manuais!$G:$G,Aut_Ajustes_Manuais!$I:$I,DRE!T$4,Aut_Ajustes_Manuais!$F:$F,"  -  Barista III")</f>
        <v/>
      </c>
      <c r="W132" s="232" t="n"/>
      <c r="X132" s="27" t="n">
        <v>0</v>
      </c>
      <c r="Y132" s="28">
        <f>SUMIFS(T_REAL!$D:$D,T_REAL!$E:$E,DRE!Y$7,T_REAL!$C:$C,DRE!$A132)+SUMIFS(Aut_Ajustes_Manuais!$G:$G,Aut_Ajustes_Manuais!$I:$I,DRE!W$4,Aut_Ajustes_Manuais!$F:$F,"  -  Barista III")</f>
        <v/>
      </c>
      <c r="Z132" s="232" t="n"/>
      <c r="AA132" s="27" t="n">
        <v>0</v>
      </c>
      <c r="AB132" s="28">
        <f>SUMIFS(T_REAL!$D:$D,T_REAL!$E:$E,DRE!AB$7,T_REAL!$C:$C,DRE!$A132)+SUMIFS(Aut_Ajustes_Manuais!$G:$G,Aut_Ajustes_Manuais!$I:$I,DRE!Z$4,Aut_Ajustes_Manuais!$F:$F,"  -  Barista III")</f>
        <v/>
      </c>
      <c r="AC132" s="232" t="n"/>
      <c r="AD132" s="27" t="n">
        <v>0</v>
      </c>
      <c r="AE132" s="28">
        <f>SUMIFS(T_REAL!$D:$D,T_REAL!$E:$E,DRE!AE$7,T_REAL!$C:$C,DRE!$A132)+SUMIFS(Aut_Ajustes_Manuais!$G:$G,Aut_Ajustes_Manuais!$I:$I,DRE!AC$4,Aut_Ajustes_Manuais!$F:$F,"  -  Barista III")</f>
        <v/>
      </c>
      <c r="AF132" s="232" t="n"/>
      <c r="AG132" s="27" t="n">
        <v>0</v>
      </c>
      <c r="AH132" s="28">
        <f>SUMIFS(T_REAL!$D:$D,T_REAL!$E:$E,DRE!AH$7,T_REAL!$C:$C,DRE!$A132)+SUMIFS(Aut_Ajustes_Manuais!$G:$G,Aut_Ajustes_Manuais!$I:$I,DRE!AF$4,Aut_Ajustes_Manuais!$F:$F,"  -  Barista III")</f>
        <v/>
      </c>
      <c r="AI132" s="232" t="n"/>
      <c r="AJ132" s="27" t="n">
        <v>0</v>
      </c>
      <c r="AK132" s="28">
        <f>SUMIFS(T_REAL!$D:$D,T_REAL!$E:$E,DRE!AK$7,T_REAL!$C:$C,DRE!$A132)+SUMIFS(Aut_Ajustes_Manuais!$G:$G,Aut_Ajustes_Manuais!$I:$I,DRE!AI$4,Aut_Ajustes_Manuais!$F:$F,"  -  Barista III")</f>
        <v/>
      </c>
      <c r="AL132" s="232" t="n"/>
      <c r="AM132" s="27" t="n">
        <v>0</v>
      </c>
      <c r="AN132" s="28">
        <f>SUMIFS(T_REAL!$D:$D,T_REAL!$E:$E,DRE!AN$7,T_REAL!$C:$C,DRE!$A132)+SUMIFS(Aut_Ajustes_Manuais!$G:$G,Aut_Ajustes_Manuais!$I:$I,DRE!AL$4,Aut_Ajustes_Manuais!$F:$F,"  -  Barista III")</f>
        <v/>
      </c>
      <c r="AO132" s="232" t="n"/>
      <c r="AP132" s="27" t="n">
        <v>0</v>
      </c>
      <c r="AQ132" s="28">
        <f>SUMIFS(T_REAL!$D:$D,T_REAL!$E:$E,DRE!AQ$7,T_REAL!$C:$C,DRE!$A132)+SUMIFS(Aut_Ajustes_Manuais!$G:$G,Aut_Ajustes_Manuais!$I:$I,DRE!AO$4,Aut_Ajustes_Manuais!$F:$F,"  -  Barista III")</f>
        <v/>
      </c>
      <c r="AR132" s="232">
        <f>SUMIFS($H132:$AO132,$H$5:$AO$5,"&lt;"&amp;MONTH(TODAY()),$H$6:$AO$6,"REAL 25")</f>
        <v/>
      </c>
      <c r="AS132" s="27">
        <f>SUMIFS($I132:$AP132,$I$5:$AP$5,"&lt;"&amp;MONTH(TODAY()),$I$6:$AP$6,"ORÇADO ")</f>
        <v/>
      </c>
      <c r="AT132" s="28">
        <f>SUMIFS($J132:$AQ132,$J$5:$AQ$5,"&lt;"&amp;MONTH(TODAY()),$J$6:$AQ$6,"REAL 26")</f>
        <v/>
      </c>
      <c r="AU132" s="232" t="n"/>
      <c r="AV132" s="27" t="n"/>
      <c r="AW132" s="28" t="n"/>
      <c r="AX132" s="232" t="n"/>
      <c r="AY132" s="27" t="n">
        <v>-2330.67</v>
      </c>
      <c r="AZ132" s="28" t="n"/>
      <c r="BA132" s="232" t="n"/>
      <c r="BB132" s="27" t="n">
        <v>0</v>
      </c>
      <c r="BC132" s="28" t="n"/>
      <c r="BD132" s="232" t="n"/>
      <c r="BE132" s="27" t="n">
        <v>0</v>
      </c>
      <c r="BF132" s="28" t="n"/>
      <c r="BG132" s="232" t="n"/>
      <c r="BH132" s="27" t="n">
        <v>0</v>
      </c>
      <c r="BI132" s="28" t="n"/>
      <c r="BK132" s="451">
        <f>SUM(I132,L132,O132,R132,U132,X132,AA132,AD132,AG132,AJ132,AM132,AP132)</f>
        <v/>
      </c>
      <c r="BL132" s="451">
        <f>BK132-AV132</f>
        <v/>
      </c>
      <c r="BM132" s="451">
        <f>SUM(J132,M132,P132,S132,V132)</f>
        <v/>
      </c>
      <c r="BN132" s="451">
        <f>BM132-AT132</f>
        <v/>
      </c>
    </row>
    <row r="133" hidden="1" outlineLevel="1" customFormat="1" s="474">
      <c r="A133" s="91" t="inlineStr">
        <is>
          <t xml:space="preserve">  -  Barista II</t>
        </is>
      </c>
      <c r="B133" s="2" t="n"/>
      <c r="C133" s="24" t="n"/>
      <c r="D133" s="54" t="inlineStr">
        <is>
          <t>Salário Bruto com INSS Segurado dentro do valor</t>
        </is>
      </c>
      <c r="E133" s="84" t="n"/>
      <c r="F133" s="55" t="n"/>
      <c r="G133" s="416" t="n"/>
      <c r="H133" s="232" t="n"/>
      <c r="I133" s="27" t="n">
        <v>0</v>
      </c>
      <c r="J133" s="28">
        <f>SUMIFS(T_REAL!$D:$D,T_REAL!$E:$E,DRE!J$7,T_REAL!$C:$C,DRE!$A133)+SUMIFS(Aut_Ajustes_Manuais!$G:$G,Aut_Ajustes_Manuais!$I:$I,DRE!H$4,Aut_Ajustes_Manuais!$F:$F,"  -  Barista II")</f>
        <v/>
      </c>
      <c r="K133" s="232" t="n"/>
      <c r="L133" s="27" t="n">
        <v>0</v>
      </c>
      <c r="M133" s="28">
        <f>SUMIFS(T_REAL!$D:$D,T_REAL!$E:$E,DRE!M$7,T_REAL!$C:$C,DRE!$A133)+SUMIFS(Aut_Ajustes_Manuais!$G:$G,Aut_Ajustes_Manuais!$I:$I,DRE!K$4,Aut_Ajustes_Manuais!$F:$F,"  -  Barista II")</f>
        <v/>
      </c>
      <c r="N133" s="232" t="n"/>
      <c r="O133" s="27" t="n">
        <v>0</v>
      </c>
      <c r="P133" s="28">
        <f>SUMIFS(T_REAL!$D:$D,T_REAL!$E:$E,DRE!P$7,T_REAL!$C:$C,DRE!$A133)+SUMIFS(Aut_Ajustes_Manuais!$G:$G,Aut_Ajustes_Manuais!$I:$I,DRE!N$4,Aut_Ajustes_Manuais!$F:$F,"  -  Barista II")</f>
        <v/>
      </c>
      <c r="Q133" s="232" t="n"/>
      <c r="R133" s="27" t="n">
        <v>0</v>
      </c>
      <c r="S133" s="28">
        <f>SUMIFS(T_REAL!$D:$D,T_REAL!$E:$E,DRE!S$7,T_REAL!$C:$C,DRE!$A133)+SUMIFS(Aut_Ajustes_Manuais!$G:$G,Aut_Ajustes_Manuais!$I:$I,DRE!Q$4,Aut_Ajustes_Manuais!$F:$F,"  -  Barista II")</f>
        <v/>
      </c>
      <c r="T133" s="232" t="n"/>
      <c r="U133" s="27" t="n">
        <v>0</v>
      </c>
      <c r="V133" s="28">
        <f>SUMIFS(T_REAL!$D:$D,T_REAL!$E:$E,DRE!V$7,T_REAL!$C:$C,DRE!$A133)+SUMIFS(Aut_Ajustes_Manuais!$G:$G,Aut_Ajustes_Manuais!$I:$I,DRE!T$4,Aut_Ajustes_Manuais!$F:$F,"  -  Barista II")</f>
        <v/>
      </c>
      <c r="W133" s="232" t="n"/>
      <c r="X133" s="27" t="n">
        <v>0</v>
      </c>
      <c r="Y133" s="28">
        <f>SUMIFS(T_REAL!$D:$D,T_REAL!$E:$E,DRE!Y$7,T_REAL!$C:$C,DRE!$A133)+SUMIFS(Aut_Ajustes_Manuais!$G:$G,Aut_Ajustes_Manuais!$I:$I,DRE!W$4,Aut_Ajustes_Manuais!$F:$F,"  -  Barista II")</f>
        <v/>
      </c>
      <c r="Z133" s="232" t="n"/>
      <c r="AA133" s="27" t="n">
        <v>0</v>
      </c>
      <c r="AB133" s="28">
        <f>SUMIFS(T_REAL!$D:$D,T_REAL!$E:$E,DRE!AB$7,T_REAL!$C:$C,DRE!$A133)+SUMIFS(Aut_Ajustes_Manuais!$G:$G,Aut_Ajustes_Manuais!$I:$I,DRE!Z$4,Aut_Ajustes_Manuais!$F:$F,"  -  Barista II")</f>
        <v/>
      </c>
      <c r="AC133" s="232" t="n"/>
      <c r="AD133" s="27" t="n">
        <v>0</v>
      </c>
      <c r="AE133" s="28">
        <f>SUMIFS(T_REAL!$D:$D,T_REAL!$E:$E,DRE!AE$7,T_REAL!$C:$C,DRE!$A133)+SUMIFS(Aut_Ajustes_Manuais!$G:$G,Aut_Ajustes_Manuais!$I:$I,DRE!AC$4,Aut_Ajustes_Manuais!$F:$F,"  -  Barista II")</f>
        <v/>
      </c>
      <c r="AF133" s="232" t="n"/>
      <c r="AG133" s="27" t="n">
        <v>0</v>
      </c>
      <c r="AH133" s="28">
        <f>SUMIFS(T_REAL!$D:$D,T_REAL!$E:$E,DRE!AH$7,T_REAL!$C:$C,DRE!$A133)+SUMIFS(Aut_Ajustes_Manuais!$G:$G,Aut_Ajustes_Manuais!$I:$I,DRE!AF$4,Aut_Ajustes_Manuais!$F:$F,"  -  Barista II")</f>
        <v/>
      </c>
      <c r="AI133" s="232" t="n"/>
      <c r="AJ133" s="27" t="n">
        <v>0</v>
      </c>
      <c r="AK133" s="28">
        <f>SUMIFS(T_REAL!$D:$D,T_REAL!$E:$E,DRE!AK$7,T_REAL!$C:$C,DRE!$A133)+SUMIFS(Aut_Ajustes_Manuais!$G:$G,Aut_Ajustes_Manuais!$I:$I,DRE!AI$4,Aut_Ajustes_Manuais!$F:$F,"  -  Barista II")</f>
        <v/>
      </c>
      <c r="AL133" s="232" t="n"/>
      <c r="AM133" s="27" t="n">
        <v>0</v>
      </c>
      <c r="AN133" s="28">
        <f>SUMIFS(T_REAL!$D:$D,T_REAL!$E:$E,DRE!AN$7,T_REAL!$C:$C,DRE!$A133)+SUMIFS(Aut_Ajustes_Manuais!$G:$G,Aut_Ajustes_Manuais!$I:$I,DRE!AL$4,Aut_Ajustes_Manuais!$F:$F,"  -  Barista II")</f>
        <v/>
      </c>
      <c r="AO133" s="232" t="n"/>
      <c r="AP133" s="27" t="n">
        <v>0</v>
      </c>
      <c r="AQ133" s="28">
        <f>SUMIFS(T_REAL!$D:$D,T_REAL!$E:$E,DRE!AQ$7,T_REAL!$C:$C,DRE!$A133)+SUMIFS(Aut_Ajustes_Manuais!$G:$G,Aut_Ajustes_Manuais!$I:$I,DRE!AO$4,Aut_Ajustes_Manuais!$F:$F,"  -  Barista II")</f>
        <v/>
      </c>
      <c r="AR133" s="232">
        <f>SUMIFS($H133:$AO133,$H$5:$AO$5,"&lt;"&amp;MONTH(TODAY()),$H$6:$AO$6,"REAL 25")</f>
        <v/>
      </c>
      <c r="AS133" s="27">
        <f>SUMIFS($I133:$AP133,$I$5:$AP$5,"&lt;"&amp;MONTH(TODAY()),$I$6:$AP$6,"ORÇADO ")</f>
        <v/>
      </c>
      <c r="AT133" s="28">
        <f>SUMIFS($J133:$AQ133,$J$5:$AQ$5,"&lt;"&amp;MONTH(TODAY()),$J$6:$AQ$6,"REAL 26")</f>
        <v/>
      </c>
      <c r="AU133" s="232" t="n"/>
      <c r="AV133" s="27" t="n"/>
      <c r="AW133" s="28" t="n"/>
      <c r="AX133" s="232" t="n"/>
      <c r="AY133" s="27" t="n">
        <v>-5107.76</v>
      </c>
      <c r="AZ133" s="28" t="n"/>
      <c r="BA133" s="232" t="n"/>
      <c r="BB133" s="27" t="n">
        <v>-7768.90296</v>
      </c>
      <c r="BC133" s="28" t="n"/>
      <c r="BD133" s="232" t="n"/>
      <c r="BE133" s="27" t="n">
        <v>-7983.42888</v>
      </c>
      <c r="BF133" s="28" t="n"/>
      <c r="BG133" s="232" t="n"/>
      <c r="BH133" s="27" t="n">
        <v>-7983.42888</v>
      </c>
      <c r="BI133" s="28" t="n"/>
      <c r="BK133" s="451">
        <f>SUM(I133,L133,O133,R133,U133,X133,AA133,AD133,AG133,AJ133,AM133,AP133)</f>
        <v/>
      </c>
      <c r="BL133" s="451">
        <f>BK133-AV133</f>
        <v/>
      </c>
      <c r="BM133" s="451">
        <f>SUM(J133,M133,P133,S133,V133)</f>
        <v/>
      </c>
      <c r="BN133" s="451">
        <f>BM133-AT133</f>
        <v/>
      </c>
    </row>
    <row r="134" hidden="1" outlineLevel="1" customFormat="1" s="474">
      <c r="A134" s="91" t="inlineStr">
        <is>
          <t xml:space="preserve">  -  Barista I</t>
        </is>
      </c>
      <c r="B134" s="2" t="n"/>
      <c r="C134" s="24" t="n"/>
      <c r="D134" s="54" t="inlineStr">
        <is>
          <t>Salário Bruto com INSS Segurado dentro do valor</t>
        </is>
      </c>
      <c r="E134" s="84" t="n"/>
      <c r="F134" s="55" t="n"/>
      <c r="G134" s="416" t="n"/>
      <c r="H134" s="232" t="n"/>
      <c r="I134" s="27" t="n">
        <v>0</v>
      </c>
      <c r="J134" s="28">
        <f>SUMIFS(T_REAL!$D:$D,T_REAL!$E:$E,DRE!J$7,T_REAL!$C:$C,DRE!$A134)+SUMIFS(Aut_Ajustes_Manuais!$G:$G,Aut_Ajustes_Manuais!$I:$I,DRE!H$4,Aut_Ajustes_Manuais!$F:$F,"  -  Barista I")</f>
        <v/>
      </c>
      <c r="K134" s="232" t="n"/>
      <c r="L134" s="27" t="n">
        <v>0</v>
      </c>
      <c r="M134" s="28">
        <f>SUMIFS(T_REAL!$D:$D,T_REAL!$E:$E,DRE!M$7,T_REAL!$C:$C,DRE!$A134)+SUMIFS(Aut_Ajustes_Manuais!$G:$G,Aut_Ajustes_Manuais!$I:$I,DRE!K$4,Aut_Ajustes_Manuais!$F:$F,"  -  Barista I")</f>
        <v/>
      </c>
      <c r="N134" s="232" t="n"/>
      <c r="O134" s="27" t="n">
        <v>0</v>
      </c>
      <c r="P134" s="28">
        <f>SUMIFS(T_REAL!$D:$D,T_REAL!$E:$E,DRE!P$7,T_REAL!$C:$C,DRE!$A134)+SUMIFS(Aut_Ajustes_Manuais!$G:$G,Aut_Ajustes_Manuais!$I:$I,DRE!N$4,Aut_Ajustes_Manuais!$F:$F,"  -  Barista I")</f>
        <v/>
      </c>
      <c r="Q134" s="232" t="n"/>
      <c r="R134" s="27" t="n">
        <v>0</v>
      </c>
      <c r="S134" s="28">
        <f>SUMIFS(T_REAL!$D:$D,T_REAL!$E:$E,DRE!S$7,T_REAL!$C:$C,DRE!$A134)+SUMIFS(Aut_Ajustes_Manuais!$G:$G,Aut_Ajustes_Manuais!$I:$I,DRE!Q$4,Aut_Ajustes_Manuais!$F:$F,"  -  Barista I")</f>
        <v/>
      </c>
      <c r="T134" s="232" t="n"/>
      <c r="U134" s="27" t="n">
        <v>0</v>
      </c>
      <c r="V134" s="28">
        <f>SUMIFS(T_REAL!$D:$D,T_REAL!$E:$E,DRE!V$7,T_REAL!$C:$C,DRE!$A134)+SUMIFS(Aut_Ajustes_Manuais!$G:$G,Aut_Ajustes_Manuais!$I:$I,DRE!T$4,Aut_Ajustes_Manuais!$F:$F,"  -  Barista I")</f>
        <v/>
      </c>
      <c r="W134" s="232" t="n"/>
      <c r="X134" s="27" t="n">
        <v>0</v>
      </c>
      <c r="Y134" s="28">
        <f>SUMIFS(T_REAL!$D:$D,T_REAL!$E:$E,DRE!Y$7,T_REAL!$C:$C,DRE!$A134)+SUMIFS(Aut_Ajustes_Manuais!$G:$G,Aut_Ajustes_Manuais!$I:$I,DRE!W$4,Aut_Ajustes_Manuais!$F:$F,"  -  Barista I")</f>
        <v/>
      </c>
      <c r="Z134" s="232" t="n"/>
      <c r="AA134" s="27" t="n">
        <v>0</v>
      </c>
      <c r="AB134" s="28">
        <f>SUMIFS(T_REAL!$D:$D,T_REAL!$E:$E,DRE!AB$7,T_REAL!$C:$C,DRE!$A134)+SUMIFS(Aut_Ajustes_Manuais!$G:$G,Aut_Ajustes_Manuais!$I:$I,DRE!Z$4,Aut_Ajustes_Manuais!$F:$F,"  -  Barista I")</f>
        <v/>
      </c>
      <c r="AC134" s="232" t="n"/>
      <c r="AD134" s="27" t="n">
        <v>0</v>
      </c>
      <c r="AE134" s="28">
        <f>SUMIFS(T_REAL!$D:$D,T_REAL!$E:$E,DRE!AE$7,T_REAL!$C:$C,DRE!$A134)+SUMIFS(Aut_Ajustes_Manuais!$G:$G,Aut_Ajustes_Manuais!$I:$I,DRE!AC$4,Aut_Ajustes_Manuais!$F:$F,"  -  Barista I")</f>
        <v/>
      </c>
      <c r="AF134" s="232" t="n"/>
      <c r="AG134" s="27" t="n">
        <v>0</v>
      </c>
      <c r="AH134" s="28">
        <f>SUMIFS(T_REAL!$D:$D,T_REAL!$E:$E,DRE!AH$7,T_REAL!$C:$C,DRE!$A134)+SUMIFS(Aut_Ajustes_Manuais!$G:$G,Aut_Ajustes_Manuais!$I:$I,DRE!AF$4,Aut_Ajustes_Manuais!$F:$F,"  -  Barista I")</f>
        <v/>
      </c>
      <c r="AI134" s="232" t="n"/>
      <c r="AJ134" s="27" t="n">
        <v>0</v>
      </c>
      <c r="AK134" s="28">
        <f>SUMIFS(T_REAL!$D:$D,T_REAL!$E:$E,DRE!AK$7,T_REAL!$C:$C,DRE!$A134)+SUMIFS(Aut_Ajustes_Manuais!$G:$G,Aut_Ajustes_Manuais!$I:$I,DRE!AI$4,Aut_Ajustes_Manuais!$F:$F,"  -  Barista I")</f>
        <v/>
      </c>
      <c r="AL134" s="232" t="n"/>
      <c r="AM134" s="27" t="n">
        <v>0</v>
      </c>
      <c r="AN134" s="28">
        <f>SUMIFS(T_REAL!$D:$D,T_REAL!$E:$E,DRE!AN$7,T_REAL!$C:$C,DRE!$A134)+SUMIFS(Aut_Ajustes_Manuais!$G:$G,Aut_Ajustes_Manuais!$I:$I,DRE!AL$4,Aut_Ajustes_Manuais!$F:$F,"  -  Barista I")</f>
        <v/>
      </c>
      <c r="AO134" s="232" t="n"/>
      <c r="AP134" s="27" t="n">
        <v>0</v>
      </c>
      <c r="AQ134" s="28">
        <f>SUMIFS(T_REAL!$D:$D,T_REAL!$E:$E,DRE!AQ$7,T_REAL!$C:$C,DRE!$A134)+SUMIFS(Aut_Ajustes_Manuais!$G:$G,Aut_Ajustes_Manuais!$I:$I,DRE!AO$4,Aut_Ajustes_Manuais!$F:$F,"  -  Barista I")</f>
        <v/>
      </c>
      <c r="AR134" s="232">
        <f>SUMIFS($H134:$AO134,$H$5:$AO$5,"&lt;"&amp;MONTH(TODAY()),$H$6:$AO$6,"REAL 25")</f>
        <v/>
      </c>
      <c r="AS134" s="27">
        <f>SUMIFS($I134:$AP134,$I$5:$AP$5,"&lt;"&amp;MONTH(TODAY()),$I$6:$AP$6,"ORÇADO ")</f>
        <v/>
      </c>
      <c r="AT134" s="28">
        <f>SUMIFS($J134:$AQ134,$J$5:$AQ$5,"&lt;"&amp;MONTH(TODAY()),$J$6:$AQ$6,"REAL 26")</f>
        <v/>
      </c>
      <c r="AU134" s="232" t="n"/>
      <c r="AV134" s="27" t="n"/>
      <c r="AW134" s="28" t="n"/>
      <c r="AX134" s="232" t="n"/>
      <c r="AY134" s="27" t="n">
        <v>0</v>
      </c>
      <c r="AZ134" s="28" t="n"/>
      <c r="BA134" s="232" t="n"/>
      <c r="BB134" s="27" t="n">
        <v>0</v>
      </c>
      <c r="BC134" s="28" t="n"/>
      <c r="BD134" s="232" t="n"/>
      <c r="BE134" s="27" t="n">
        <v>0</v>
      </c>
      <c r="BF134" s="28" t="n"/>
      <c r="BG134" s="232" t="n"/>
      <c r="BH134" s="27" t="n">
        <v>0</v>
      </c>
      <c r="BI134" s="28" t="n"/>
      <c r="BK134" s="451">
        <f>SUM(I134,L134,O134,R134,U134,X134,AA134,AD134,AG134,AJ134,AM134,AP134)</f>
        <v/>
      </c>
      <c r="BL134" s="451">
        <f>BK134-AV134</f>
        <v/>
      </c>
      <c r="BM134" s="451">
        <f>SUM(J134,M134,P134,S134,V134)</f>
        <v/>
      </c>
      <c r="BN134" s="451">
        <f>BM134-AT134</f>
        <v/>
      </c>
    </row>
    <row r="135" hidden="1" outlineLevel="1" customFormat="1" s="474">
      <c r="A135" s="91" t="inlineStr">
        <is>
          <t xml:space="preserve">  -  Chopeiro III</t>
        </is>
      </c>
      <c r="B135" s="2" t="n"/>
      <c r="C135" s="24" t="n"/>
      <c r="D135" s="54" t="inlineStr">
        <is>
          <t>Salário Bruto com INSS Segurado dentro do valor</t>
        </is>
      </c>
      <c r="E135" s="84" t="n"/>
      <c r="F135" s="55" t="n"/>
      <c r="G135" s="416" t="n"/>
      <c r="H135" s="232" t="n"/>
      <c r="I135" s="27" t="n">
        <v>0</v>
      </c>
      <c r="J135" s="28">
        <f>SUMIFS(T_REAL!$D:$D,T_REAL!$E:$E,DRE!J$7,T_REAL!$C:$C,DRE!$A135)+SUMIFS(Aut_Ajustes_Manuais!$G:$G,Aut_Ajustes_Manuais!$I:$I,DRE!H$4,Aut_Ajustes_Manuais!$F:$F,"  -  Chopeiro III")</f>
        <v/>
      </c>
      <c r="K135" s="232" t="n"/>
      <c r="L135" s="27" t="n">
        <v>0</v>
      </c>
      <c r="M135" s="28">
        <f>SUMIFS(T_REAL!$D:$D,T_REAL!$E:$E,DRE!M$7,T_REAL!$C:$C,DRE!$A135)+SUMIFS(Aut_Ajustes_Manuais!$G:$G,Aut_Ajustes_Manuais!$I:$I,DRE!K$4,Aut_Ajustes_Manuais!$F:$F,"  -  Chopeiro III")</f>
        <v/>
      </c>
      <c r="N135" s="232" t="n"/>
      <c r="O135" s="27" t="n">
        <v>0</v>
      </c>
      <c r="P135" s="28">
        <f>SUMIFS(T_REAL!$D:$D,T_REAL!$E:$E,DRE!P$7,T_REAL!$C:$C,DRE!$A135)+SUMIFS(Aut_Ajustes_Manuais!$G:$G,Aut_Ajustes_Manuais!$I:$I,DRE!N$4,Aut_Ajustes_Manuais!$F:$F,"  -  Chopeiro III")</f>
        <v/>
      </c>
      <c r="Q135" s="232" t="n"/>
      <c r="R135" s="27" t="n">
        <v>0</v>
      </c>
      <c r="S135" s="28">
        <f>SUMIFS(T_REAL!$D:$D,T_REAL!$E:$E,DRE!S$7,T_REAL!$C:$C,DRE!$A135)+SUMIFS(Aut_Ajustes_Manuais!$G:$G,Aut_Ajustes_Manuais!$I:$I,DRE!Q$4,Aut_Ajustes_Manuais!$F:$F,"  -  Chopeiro III")</f>
        <v/>
      </c>
      <c r="T135" s="232" t="n"/>
      <c r="U135" s="27" t="n">
        <v>0</v>
      </c>
      <c r="V135" s="28">
        <f>SUMIFS(T_REAL!$D:$D,T_REAL!$E:$E,DRE!V$7,T_REAL!$C:$C,DRE!$A135)+SUMIFS(Aut_Ajustes_Manuais!$G:$G,Aut_Ajustes_Manuais!$I:$I,DRE!T$4,Aut_Ajustes_Manuais!$F:$F,"  -  Chopeiro III")</f>
        <v/>
      </c>
      <c r="W135" s="232" t="n"/>
      <c r="X135" s="27" t="n">
        <v>0</v>
      </c>
      <c r="Y135" s="28">
        <f>SUMIFS(T_REAL!$D:$D,T_REAL!$E:$E,DRE!Y$7,T_REAL!$C:$C,DRE!$A135)+SUMIFS(Aut_Ajustes_Manuais!$G:$G,Aut_Ajustes_Manuais!$I:$I,DRE!W$4,Aut_Ajustes_Manuais!$F:$F,"  -  Chopeiro III")</f>
        <v/>
      </c>
      <c r="Z135" s="232" t="n"/>
      <c r="AA135" s="27" t="n">
        <v>0</v>
      </c>
      <c r="AB135" s="28">
        <f>SUMIFS(T_REAL!$D:$D,T_REAL!$E:$E,DRE!AB$7,T_REAL!$C:$C,DRE!$A135)+SUMIFS(Aut_Ajustes_Manuais!$G:$G,Aut_Ajustes_Manuais!$I:$I,DRE!Z$4,Aut_Ajustes_Manuais!$F:$F,"  -  Chopeiro III")</f>
        <v/>
      </c>
      <c r="AC135" s="232" t="n"/>
      <c r="AD135" s="27" t="n">
        <v>0</v>
      </c>
      <c r="AE135" s="28">
        <f>SUMIFS(T_REAL!$D:$D,T_REAL!$E:$E,DRE!AE$7,T_REAL!$C:$C,DRE!$A135)+SUMIFS(Aut_Ajustes_Manuais!$G:$G,Aut_Ajustes_Manuais!$I:$I,DRE!AC$4,Aut_Ajustes_Manuais!$F:$F,"  -  Chopeiro III")</f>
        <v/>
      </c>
      <c r="AF135" s="232" t="n"/>
      <c r="AG135" s="27" t="n">
        <v>0</v>
      </c>
      <c r="AH135" s="28">
        <f>SUMIFS(T_REAL!$D:$D,T_REAL!$E:$E,DRE!AH$7,T_REAL!$C:$C,DRE!$A135)+SUMIFS(Aut_Ajustes_Manuais!$G:$G,Aut_Ajustes_Manuais!$I:$I,DRE!AF$4,Aut_Ajustes_Manuais!$F:$F,"  -  Chopeiro III")</f>
        <v/>
      </c>
      <c r="AI135" s="232" t="n"/>
      <c r="AJ135" s="27" t="n">
        <v>0</v>
      </c>
      <c r="AK135" s="28">
        <f>SUMIFS(T_REAL!$D:$D,T_REAL!$E:$E,DRE!AK$7,T_REAL!$C:$C,DRE!$A135)+SUMIFS(Aut_Ajustes_Manuais!$G:$G,Aut_Ajustes_Manuais!$I:$I,DRE!AI$4,Aut_Ajustes_Manuais!$F:$F,"  -  Chopeiro III")</f>
        <v/>
      </c>
      <c r="AL135" s="232" t="n"/>
      <c r="AM135" s="27" t="n">
        <v>0</v>
      </c>
      <c r="AN135" s="28">
        <f>SUMIFS(T_REAL!$D:$D,T_REAL!$E:$E,DRE!AN$7,T_REAL!$C:$C,DRE!$A135)+SUMIFS(Aut_Ajustes_Manuais!$G:$G,Aut_Ajustes_Manuais!$I:$I,DRE!AL$4,Aut_Ajustes_Manuais!$F:$F,"  -  Chopeiro III")</f>
        <v/>
      </c>
      <c r="AO135" s="232" t="n"/>
      <c r="AP135" s="27" t="n">
        <v>0</v>
      </c>
      <c r="AQ135" s="28">
        <f>SUMIFS(T_REAL!$D:$D,T_REAL!$E:$E,DRE!AQ$7,T_REAL!$C:$C,DRE!$A135)+SUMIFS(Aut_Ajustes_Manuais!$G:$G,Aut_Ajustes_Manuais!$I:$I,DRE!AO$4,Aut_Ajustes_Manuais!$F:$F,"  -  Chopeiro III")</f>
        <v/>
      </c>
      <c r="AR135" s="232">
        <f>SUMIFS($H135:$AO135,$H$5:$AO$5,"&lt;"&amp;MONTH(TODAY()),$H$6:$AO$6,"REAL 25")</f>
        <v/>
      </c>
      <c r="AS135" s="27">
        <f>SUMIFS($I135:$AP135,$I$5:$AP$5,"&lt;"&amp;MONTH(TODAY()),$I$6:$AP$6,"ORÇADO ")</f>
        <v/>
      </c>
      <c r="AT135" s="28">
        <f>SUMIFS($J135:$AQ135,$J$5:$AQ$5,"&lt;"&amp;MONTH(TODAY()),$J$6:$AQ$6,"REAL 26")</f>
        <v/>
      </c>
      <c r="AU135" s="232" t="n"/>
      <c r="AV135" s="27" t="n"/>
      <c r="AW135" s="28" t="n"/>
      <c r="AX135" s="232" t="n"/>
      <c r="AY135" s="27" t="n">
        <v>0</v>
      </c>
      <c r="AZ135" s="28" t="n"/>
      <c r="BA135" s="232" t="n"/>
      <c r="BB135" s="27" t="n">
        <v>0</v>
      </c>
      <c r="BC135" s="28" t="n"/>
      <c r="BD135" s="232" t="n"/>
      <c r="BE135" s="27" t="n">
        <v>0</v>
      </c>
      <c r="BF135" s="28" t="n"/>
      <c r="BG135" s="232" t="n"/>
      <c r="BH135" s="27" t="n">
        <v>0</v>
      </c>
      <c r="BI135" s="28" t="n"/>
      <c r="BK135" s="451">
        <f>SUM(I135,L135,O135,R135,U135,X135,AA135,AD135,AG135,AJ135,AM135,AP135)</f>
        <v/>
      </c>
      <c r="BL135" s="451">
        <f>BK135-AV135</f>
        <v/>
      </c>
      <c r="BM135" s="451">
        <f>SUM(J135,M135,P135,S135,V135)</f>
        <v/>
      </c>
      <c r="BN135" s="451">
        <f>BM135-AT135</f>
        <v/>
      </c>
    </row>
    <row r="136" hidden="1" outlineLevel="1" customFormat="1" s="474">
      <c r="A136" s="91" t="inlineStr">
        <is>
          <t xml:space="preserve">  -  Chopeiro II</t>
        </is>
      </c>
      <c r="B136" s="2" t="n"/>
      <c r="C136" s="24" t="n"/>
      <c r="D136" s="54" t="inlineStr">
        <is>
          <t>Salário Bruto com INSS Segurado dentro do valor</t>
        </is>
      </c>
      <c r="E136" s="84" t="n"/>
      <c r="F136" s="55" t="n"/>
      <c r="G136" s="416" t="n"/>
      <c r="H136" s="232" t="n"/>
      <c r="I136" s="27" t="n">
        <v>0</v>
      </c>
      <c r="J136" s="28">
        <f>SUMIFS(T_REAL!$D:$D,T_REAL!$E:$E,DRE!J$7,T_REAL!$C:$C,DRE!$A136)+SUMIFS(Aut_Ajustes_Manuais!$G:$G,Aut_Ajustes_Manuais!$I:$I,DRE!H$4,Aut_Ajustes_Manuais!$F:$F,"  -  Chopeiro II")</f>
        <v/>
      </c>
      <c r="K136" s="232" t="n"/>
      <c r="L136" s="27" t="n">
        <v>0</v>
      </c>
      <c r="M136" s="28">
        <f>SUMIFS(T_REAL!$D:$D,T_REAL!$E:$E,DRE!M$7,T_REAL!$C:$C,DRE!$A136)+SUMIFS(Aut_Ajustes_Manuais!$G:$G,Aut_Ajustes_Manuais!$I:$I,DRE!K$4,Aut_Ajustes_Manuais!$F:$F,"  -  Chopeiro II")</f>
        <v/>
      </c>
      <c r="N136" s="232" t="n"/>
      <c r="O136" s="27" t="n">
        <v>0</v>
      </c>
      <c r="P136" s="28">
        <f>SUMIFS(T_REAL!$D:$D,T_REAL!$E:$E,DRE!P$7,T_REAL!$C:$C,DRE!$A136)+SUMIFS(Aut_Ajustes_Manuais!$G:$G,Aut_Ajustes_Manuais!$I:$I,DRE!N$4,Aut_Ajustes_Manuais!$F:$F,"  -  Chopeiro II")</f>
        <v/>
      </c>
      <c r="Q136" s="232" t="n"/>
      <c r="R136" s="27" t="n">
        <v>0</v>
      </c>
      <c r="S136" s="28">
        <f>SUMIFS(T_REAL!$D:$D,T_REAL!$E:$E,DRE!S$7,T_REAL!$C:$C,DRE!$A136)+SUMIFS(Aut_Ajustes_Manuais!$G:$G,Aut_Ajustes_Manuais!$I:$I,DRE!Q$4,Aut_Ajustes_Manuais!$F:$F,"  -  Chopeiro II")</f>
        <v/>
      </c>
      <c r="T136" s="232" t="n"/>
      <c r="U136" s="27" t="n">
        <v>0</v>
      </c>
      <c r="V136" s="28">
        <f>SUMIFS(T_REAL!$D:$D,T_REAL!$E:$E,DRE!V$7,T_REAL!$C:$C,DRE!$A136)+SUMIFS(Aut_Ajustes_Manuais!$G:$G,Aut_Ajustes_Manuais!$I:$I,DRE!T$4,Aut_Ajustes_Manuais!$F:$F,"  -  Chopeiro II")</f>
        <v/>
      </c>
      <c r="W136" s="232" t="n"/>
      <c r="X136" s="27" t="n">
        <v>0</v>
      </c>
      <c r="Y136" s="28">
        <f>SUMIFS(T_REAL!$D:$D,T_REAL!$E:$E,DRE!Y$7,T_REAL!$C:$C,DRE!$A136)+SUMIFS(Aut_Ajustes_Manuais!$G:$G,Aut_Ajustes_Manuais!$I:$I,DRE!W$4,Aut_Ajustes_Manuais!$F:$F,"  -  Chopeiro II")</f>
        <v/>
      </c>
      <c r="Z136" s="232" t="n"/>
      <c r="AA136" s="27" t="n">
        <v>0</v>
      </c>
      <c r="AB136" s="28">
        <f>SUMIFS(T_REAL!$D:$D,T_REAL!$E:$E,DRE!AB$7,T_REAL!$C:$C,DRE!$A136)+SUMIFS(Aut_Ajustes_Manuais!$G:$G,Aut_Ajustes_Manuais!$I:$I,DRE!Z$4,Aut_Ajustes_Manuais!$F:$F,"  -  Chopeiro II")</f>
        <v/>
      </c>
      <c r="AC136" s="232" t="n"/>
      <c r="AD136" s="27" t="n">
        <v>0</v>
      </c>
      <c r="AE136" s="28">
        <f>SUMIFS(T_REAL!$D:$D,T_REAL!$E:$E,DRE!AE$7,T_REAL!$C:$C,DRE!$A136)+SUMIFS(Aut_Ajustes_Manuais!$G:$G,Aut_Ajustes_Manuais!$I:$I,DRE!AC$4,Aut_Ajustes_Manuais!$F:$F,"  -  Chopeiro II")</f>
        <v/>
      </c>
      <c r="AF136" s="232" t="n"/>
      <c r="AG136" s="27" t="n">
        <v>0</v>
      </c>
      <c r="AH136" s="28">
        <f>SUMIFS(T_REAL!$D:$D,T_REAL!$E:$E,DRE!AH$7,T_REAL!$C:$C,DRE!$A136)+SUMIFS(Aut_Ajustes_Manuais!$G:$G,Aut_Ajustes_Manuais!$I:$I,DRE!AF$4,Aut_Ajustes_Manuais!$F:$F,"  -  Chopeiro II")</f>
        <v/>
      </c>
      <c r="AI136" s="232" t="n"/>
      <c r="AJ136" s="27" t="n">
        <v>0</v>
      </c>
      <c r="AK136" s="28">
        <f>SUMIFS(T_REAL!$D:$D,T_REAL!$E:$E,DRE!AK$7,T_REAL!$C:$C,DRE!$A136)+SUMIFS(Aut_Ajustes_Manuais!$G:$G,Aut_Ajustes_Manuais!$I:$I,DRE!AI$4,Aut_Ajustes_Manuais!$F:$F,"  -  Chopeiro II")</f>
        <v/>
      </c>
      <c r="AL136" s="232" t="n"/>
      <c r="AM136" s="27" t="n">
        <v>0</v>
      </c>
      <c r="AN136" s="28">
        <f>SUMIFS(T_REAL!$D:$D,T_REAL!$E:$E,DRE!AN$7,T_REAL!$C:$C,DRE!$A136)+SUMIFS(Aut_Ajustes_Manuais!$G:$G,Aut_Ajustes_Manuais!$I:$I,DRE!AL$4,Aut_Ajustes_Manuais!$F:$F,"  -  Chopeiro II")</f>
        <v/>
      </c>
      <c r="AO136" s="232" t="n"/>
      <c r="AP136" s="27" t="n">
        <v>0</v>
      </c>
      <c r="AQ136" s="28">
        <f>SUMIFS(T_REAL!$D:$D,T_REAL!$E:$E,DRE!AQ$7,T_REAL!$C:$C,DRE!$A136)+SUMIFS(Aut_Ajustes_Manuais!$G:$G,Aut_Ajustes_Manuais!$I:$I,DRE!AO$4,Aut_Ajustes_Manuais!$F:$F,"  -  Chopeiro II")</f>
        <v/>
      </c>
      <c r="AR136" s="232">
        <f>SUMIFS($H136:$AO136,$H$5:$AO$5,"&lt;"&amp;MONTH(TODAY()),$H$6:$AO$6,"REAL 25")</f>
        <v/>
      </c>
      <c r="AS136" s="27">
        <f>SUMIFS($I136:$AP136,$I$5:$AP$5,"&lt;"&amp;MONTH(TODAY()),$I$6:$AP$6,"ORÇADO ")</f>
        <v/>
      </c>
      <c r="AT136" s="28">
        <f>SUMIFS($J136:$AQ136,$J$5:$AQ$5,"&lt;"&amp;MONTH(TODAY()),$J$6:$AQ$6,"REAL 26")</f>
        <v/>
      </c>
      <c r="AU136" s="232" t="n"/>
      <c r="AV136" s="27" t="n"/>
      <c r="AW136" s="28" t="n"/>
      <c r="AX136" s="232" t="n"/>
      <c r="AY136" s="27" t="n">
        <v>0</v>
      </c>
      <c r="AZ136" s="28" t="n"/>
      <c r="BA136" s="232" t="n"/>
      <c r="BB136" s="27" t="n">
        <v>0</v>
      </c>
      <c r="BC136" s="28" t="n"/>
      <c r="BD136" s="232" t="n"/>
      <c r="BE136" s="27" t="n">
        <v>0</v>
      </c>
      <c r="BF136" s="28" t="n"/>
      <c r="BG136" s="232" t="n"/>
      <c r="BH136" s="27" t="n">
        <v>0</v>
      </c>
      <c r="BI136" s="28" t="n"/>
      <c r="BK136" s="451">
        <f>SUM(I136,L136,O136,R136,U136,X136,AA136,AD136,AG136,AJ136,AM136,AP136)</f>
        <v/>
      </c>
      <c r="BL136" s="451">
        <f>BK136-AV136</f>
        <v/>
      </c>
      <c r="BM136" s="451">
        <f>SUM(J136,M136,P136,S136,V136)</f>
        <v/>
      </c>
      <c r="BN136" s="451">
        <f>BM136-AT136</f>
        <v/>
      </c>
    </row>
    <row r="137" hidden="1" outlineLevel="1" customFormat="1" s="474">
      <c r="A137" s="91" t="inlineStr">
        <is>
          <t xml:space="preserve">  -  Chopeiro I</t>
        </is>
      </c>
      <c r="B137" s="2" t="n"/>
      <c r="C137" s="24" t="n"/>
      <c r="D137" s="54" t="inlineStr">
        <is>
          <t>Salário Bruto com INSS Segurado dentro do valor</t>
        </is>
      </c>
      <c r="E137" s="84" t="n"/>
      <c r="F137" s="55" t="n"/>
      <c r="G137" s="416" t="n"/>
      <c r="H137" s="232" t="n"/>
      <c r="I137" s="27" t="n">
        <v>0</v>
      </c>
      <c r="J137" s="28">
        <f>SUMIFS(T_REAL!$D:$D,T_REAL!$E:$E,DRE!J$7,T_REAL!$C:$C,DRE!$A137)+SUMIFS(Aut_Ajustes_Manuais!$G:$G,Aut_Ajustes_Manuais!$I:$I,DRE!H$4,Aut_Ajustes_Manuais!$F:$F,"  -  Chopeiro I")</f>
        <v/>
      </c>
      <c r="K137" s="232" t="n"/>
      <c r="L137" s="27" t="n">
        <v>0</v>
      </c>
      <c r="M137" s="28">
        <f>SUMIFS(T_REAL!$D:$D,T_REAL!$E:$E,DRE!M$7,T_REAL!$C:$C,DRE!$A137)+SUMIFS(Aut_Ajustes_Manuais!$G:$G,Aut_Ajustes_Manuais!$I:$I,DRE!K$4,Aut_Ajustes_Manuais!$F:$F,"  -  Chopeiro I")</f>
        <v/>
      </c>
      <c r="N137" s="232" t="n"/>
      <c r="O137" s="27" t="n">
        <v>0</v>
      </c>
      <c r="P137" s="28">
        <f>SUMIFS(T_REAL!$D:$D,T_REAL!$E:$E,DRE!P$7,T_REAL!$C:$C,DRE!$A137)+SUMIFS(Aut_Ajustes_Manuais!$G:$G,Aut_Ajustes_Manuais!$I:$I,DRE!N$4,Aut_Ajustes_Manuais!$F:$F,"  -  Chopeiro I")</f>
        <v/>
      </c>
      <c r="Q137" s="232" t="n"/>
      <c r="R137" s="27" t="n">
        <v>0</v>
      </c>
      <c r="S137" s="28">
        <f>SUMIFS(T_REAL!$D:$D,T_REAL!$E:$E,DRE!S$7,T_REAL!$C:$C,DRE!$A137)+SUMIFS(Aut_Ajustes_Manuais!$G:$G,Aut_Ajustes_Manuais!$I:$I,DRE!Q$4,Aut_Ajustes_Manuais!$F:$F,"  -  Chopeiro I")</f>
        <v/>
      </c>
      <c r="T137" s="232" t="n"/>
      <c r="U137" s="27" t="n">
        <v>0</v>
      </c>
      <c r="V137" s="28">
        <f>SUMIFS(T_REAL!$D:$D,T_REAL!$E:$E,DRE!V$7,T_REAL!$C:$C,DRE!$A137)+SUMIFS(Aut_Ajustes_Manuais!$G:$G,Aut_Ajustes_Manuais!$I:$I,DRE!T$4,Aut_Ajustes_Manuais!$F:$F,"  -  Chopeiro I")</f>
        <v/>
      </c>
      <c r="W137" s="232" t="n"/>
      <c r="X137" s="27" t="n">
        <v>0</v>
      </c>
      <c r="Y137" s="28">
        <f>SUMIFS(T_REAL!$D:$D,T_REAL!$E:$E,DRE!Y$7,T_REAL!$C:$C,DRE!$A137)+SUMIFS(Aut_Ajustes_Manuais!$G:$G,Aut_Ajustes_Manuais!$I:$I,DRE!W$4,Aut_Ajustes_Manuais!$F:$F,"  -  Chopeiro I")</f>
        <v/>
      </c>
      <c r="Z137" s="232" t="n"/>
      <c r="AA137" s="27" t="n">
        <v>0</v>
      </c>
      <c r="AB137" s="28">
        <f>SUMIFS(T_REAL!$D:$D,T_REAL!$E:$E,DRE!AB$7,T_REAL!$C:$C,DRE!$A137)+SUMIFS(Aut_Ajustes_Manuais!$G:$G,Aut_Ajustes_Manuais!$I:$I,DRE!Z$4,Aut_Ajustes_Manuais!$F:$F,"  -  Chopeiro I")</f>
        <v/>
      </c>
      <c r="AC137" s="232" t="n"/>
      <c r="AD137" s="27" t="n">
        <v>0</v>
      </c>
      <c r="AE137" s="28">
        <f>SUMIFS(T_REAL!$D:$D,T_REAL!$E:$E,DRE!AE$7,T_REAL!$C:$C,DRE!$A137)+SUMIFS(Aut_Ajustes_Manuais!$G:$G,Aut_Ajustes_Manuais!$I:$I,DRE!AC$4,Aut_Ajustes_Manuais!$F:$F,"  -  Chopeiro I")</f>
        <v/>
      </c>
      <c r="AF137" s="232" t="n"/>
      <c r="AG137" s="27" t="n">
        <v>0</v>
      </c>
      <c r="AH137" s="28">
        <f>SUMIFS(T_REAL!$D:$D,T_REAL!$E:$E,DRE!AH$7,T_REAL!$C:$C,DRE!$A137)+SUMIFS(Aut_Ajustes_Manuais!$G:$G,Aut_Ajustes_Manuais!$I:$I,DRE!AF$4,Aut_Ajustes_Manuais!$F:$F,"  -  Chopeiro I")</f>
        <v/>
      </c>
      <c r="AI137" s="232" t="n"/>
      <c r="AJ137" s="27" t="n">
        <v>0</v>
      </c>
      <c r="AK137" s="28">
        <f>SUMIFS(T_REAL!$D:$D,T_REAL!$E:$E,DRE!AK$7,T_REAL!$C:$C,DRE!$A137)+SUMIFS(Aut_Ajustes_Manuais!$G:$G,Aut_Ajustes_Manuais!$I:$I,DRE!AI$4,Aut_Ajustes_Manuais!$F:$F,"  -  Chopeiro I")</f>
        <v/>
      </c>
      <c r="AL137" s="232" t="n"/>
      <c r="AM137" s="27" t="n">
        <v>0</v>
      </c>
      <c r="AN137" s="28">
        <f>SUMIFS(T_REAL!$D:$D,T_REAL!$E:$E,DRE!AN$7,T_REAL!$C:$C,DRE!$A137)+SUMIFS(Aut_Ajustes_Manuais!$G:$G,Aut_Ajustes_Manuais!$I:$I,DRE!AL$4,Aut_Ajustes_Manuais!$F:$F,"  -  Chopeiro I")</f>
        <v/>
      </c>
      <c r="AO137" s="232" t="n"/>
      <c r="AP137" s="27" t="n">
        <v>0</v>
      </c>
      <c r="AQ137" s="28">
        <f>SUMIFS(T_REAL!$D:$D,T_REAL!$E:$E,DRE!AQ$7,T_REAL!$C:$C,DRE!$A137)+SUMIFS(Aut_Ajustes_Manuais!$G:$G,Aut_Ajustes_Manuais!$I:$I,DRE!AO$4,Aut_Ajustes_Manuais!$F:$F,"  -  Chopeiro I")</f>
        <v/>
      </c>
      <c r="AR137" s="232">
        <f>SUMIFS($H137:$AO137,$H$5:$AO$5,"&lt;"&amp;MONTH(TODAY()),$H$6:$AO$6,"REAL 25")</f>
        <v/>
      </c>
      <c r="AS137" s="27">
        <f>SUMIFS($I137:$AP137,$I$5:$AP$5,"&lt;"&amp;MONTH(TODAY()),$I$6:$AP$6,"ORÇADO ")</f>
        <v/>
      </c>
      <c r="AT137" s="28">
        <f>SUMIFS($J137:$AQ137,$J$5:$AQ$5,"&lt;"&amp;MONTH(TODAY()),$J$6:$AQ$6,"REAL 26")</f>
        <v/>
      </c>
      <c r="AU137" s="232" t="n"/>
      <c r="AV137" s="27" t="n"/>
      <c r="AW137" s="28" t="n"/>
      <c r="AX137" s="232" t="n"/>
      <c r="AY137" s="27" t="n">
        <v>0</v>
      </c>
      <c r="AZ137" s="28" t="n"/>
      <c r="BA137" s="232" t="n"/>
      <c r="BB137" s="27" t="n">
        <v>0</v>
      </c>
      <c r="BC137" s="28" t="n"/>
      <c r="BD137" s="232" t="n"/>
      <c r="BE137" s="27" t="n">
        <v>0</v>
      </c>
      <c r="BF137" s="28" t="n"/>
      <c r="BG137" s="232" t="n"/>
      <c r="BH137" s="27" t="n">
        <v>0</v>
      </c>
      <c r="BI137" s="28" t="n"/>
      <c r="BK137" s="451">
        <f>SUM(I137,L137,O137,R137,U137,X137,AA137,AD137,AG137,AJ137,AM137,AP137)</f>
        <v/>
      </c>
      <c r="BL137" s="451">
        <f>BK137-AV137</f>
        <v/>
      </c>
      <c r="BM137" s="451">
        <f>SUM(J137,M137,P137,S137,V137)</f>
        <v/>
      </c>
      <c r="BN137" s="451">
        <f>BM137-AT137</f>
        <v/>
      </c>
    </row>
    <row r="138" hidden="1" outlineLevel="1" customFormat="1" s="474">
      <c r="A138" s="91" t="inlineStr">
        <is>
          <t xml:space="preserve">  -  Sub Chefe de Cozinha</t>
        </is>
      </c>
      <c r="B138" s="2" t="n"/>
      <c r="C138" s="24" t="n"/>
      <c r="D138" s="54" t="inlineStr">
        <is>
          <t>Salário Bruto com INSS Segurado dentro do valor</t>
        </is>
      </c>
      <c r="E138" s="84" t="n"/>
      <c r="F138" s="55" t="n"/>
      <c r="G138" s="416" t="n"/>
      <c r="H138" s="232" t="n"/>
      <c r="I138" s="27" t="n">
        <v>0</v>
      </c>
      <c r="J138" s="28">
        <f>SUMIFS(T_REAL!$D:$D,T_REAL!$E:$E,DRE!J$7,T_REAL!$C:$C,DRE!$A138)+SUMIFS(Aut_Ajustes_Manuais!$G:$G,Aut_Ajustes_Manuais!$I:$I,DRE!H$4,Aut_Ajustes_Manuais!$F:$F,"  -  Sub Chefe de Cozinha")</f>
        <v/>
      </c>
      <c r="K138" s="232" t="n"/>
      <c r="L138" s="27" t="n">
        <v>0</v>
      </c>
      <c r="M138" s="28">
        <f>SUMIFS(T_REAL!$D:$D,T_REAL!$E:$E,DRE!M$7,T_REAL!$C:$C,DRE!$A138)+SUMIFS(Aut_Ajustes_Manuais!$G:$G,Aut_Ajustes_Manuais!$I:$I,DRE!K$4,Aut_Ajustes_Manuais!$F:$F,"  -  Sub Chefe de Cozinha")</f>
        <v/>
      </c>
      <c r="N138" s="232" t="n"/>
      <c r="O138" s="27" t="n">
        <v>0</v>
      </c>
      <c r="P138" s="28">
        <f>SUMIFS(T_REAL!$D:$D,T_REAL!$E:$E,DRE!P$7,T_REAL!$C:$C,DRE!$A138)+SUMIFS(Aut_Ajustes_Manuais!$G:$G,Aut_Ajustes_Manuais!$I:$I,DRE!N$4,Aut_Ajustes_Manuais!$F:$F,"  -  Sub Chefe de Cozinha")</f>
        <v/>
      </c>
      <c r="Q138" s="232" t="n"/>
      <c r="R138" s="27" t="n">
        <v>0</v>
      </c>
      <c r="S138" s="28">
        <f>SUMIFS(T_REAL!$D:$D,T_REAL!$E:$E,DRE!S$7,T_REAL!$C:$C,DRE!$A138)+SUMIFS(Aut_Ajustes_Manuais!$G:$G,Aut_Ajustes_Manuais!$I:$I,DRE!Q$4,Aut_Ajustes_Manuais!$F:$F,"  -  Sub Chefe de Cozinha")</f>
        <v/>
      </c>
      <c r="T138" s="232" t="n"/>
      <c r="U138" s="27" t="n">
        <v>0</v>
      </c>
      <c r="V138" s="28">
        <f>SUMIFS(T_REAL!$D:$D,T_REAL!$E:$E,DRE!V$7,T_REAL!$C:$C,DRE!$A138)+SUMIFS(Aut_Ajustes_Manuais!$G:$G,Aut_Ajustes_Manuais!$I:$I,DRE!T$4,Aut_Ajustes_Manuais!$F:$F,"  -  Sub Chefe de Cozinha")</f>
        <v/>
      </c>
      <c r="W138" s="232" t="n"/>
      <c r="X138" s="27" t="n">
        <v>0</v>
      </c>
      <c r="Y138" s="28">
        <f>SUMIFS(T_REAL!$D:$D,T_REAL!$E:$E,DRE!Y$7,T_REAL!$C:$C,DRE!$A138)+SUMIFS(Aut_Ajustes_Manuais!$G:$G,Aut_Ajustes_Manuais!$I:$I,DRE!W$4,Aut_Ajustes_Manuais!$F:$F,"  -  Sub Chefe de Cozinha")</f>
        <v/>
      </c>
      <c r="Z138" s="232" t="n"/>
      <c r="AA138" s="27" t="n">
        <v>0</v>
      </c>
      <c r="AB138" s="28">
        <f>SUMIFS(T_REAL!$D:$D,T_REAL!$E:$E,DRE!AB$7,T_REAL!$C:$C,DRE!$A138)+SUMIFS(Aut_Ajustes_Manuais!$G:$G,Aut_Ajustes_Manuais!$I:$I,DRE!Z$4,Aut_Ajustes_Manuais!$F:$F,"  -  Sub Chefe de Cozinha")</f>
        <v/>
      </c>
      <c r="AC138" s="232" t="n"/>
      <c r="AD138" s="27" t="n">
        <v>0</v>
      </c>
      <c r="AE138" s="28">
        <f>SUMIFS(T_REAL!$D:$D,T_REAL!$E:$E,DRE!AE$7,T_REAL!$C:$C,DRE!$A138)+SUMIFS(Aut_Ajustes_Manuais!$G:$G,Aut_Ajustes_Manuais!$I:$I,DRE!AC$4,Aut_Ajustes_Manuais!$F:$F,"  -  Sub Chefe de Cozinha")</f>
        <v/>
      </c>
      <c r="AF138" s="232" t="n"/>
      <c r="AG138" s="27" t="n">
        <v>0</v>
      </c>
      <c r="AH138" s="28">
        <f>SUMIFS(T_REAL!$D:$D,T_REAL!$E:$E,DRE!AH$7,T_REAL!$C:$C,DRE!$A138)+SUMIFS(Aut_Ajustes_Manuais!$G:$G,Aut_Ajustes_Manuais!$I:$I,DRE!AF$4,Aut_Ajustes_Manuais!$F:$F,"  -  Sub Chefe de Cozinha")</f>
        <v/>
      </c>
      <c r="AI138" s="232" t="n"/>
      <c r="AJ138" s="27" t="n">
        <v>0</v>
      </c>
      <c r="AK138" s="28">
        <f>SUMIFS(T_REAL!$D:$D,T_REAL!$E:$E,DRE!AK$7,T_REAL!$C:$C,DRE!$A138)+SUMIFS(Aut_Ajustes_Manuais!$G:$G,Aut_Ajustes_Manuais!$I:$I,DRE!AI$4,Aut_Ajustes_Manuais!$F:$F,"  -  Sub Chefe de Cozinha")</f>
        <v/>
      </c>
      <c r="AL138" s="232" t="n"/>
      <c r="AM138" s="27" t="n">
        <v>0</v>
      </c>
      <c r="AN138" s="28">
        <f>SUMIFS(T_REAL!$D:$D,T_REAL!$E:$E,DRE!AN$7,T_REAL!$C:$C,DRE!$A138)+SUMIFS(Aut_Ajustes_Manuais!$G:$G,Aut_Ajustes_Manuais!$I:$I,DRE!AL$4,Aut_Ajustes_Manuais!$F:$F,"  -  Sub Chefe de Cozinha")</f>
        <v/>
      </c>
      <c r="AO138" s="232" t="n"/>
      <c r="AP138" s="27" t="n">
        <v>0</v>
      </c>
      <c r="AQ138" s="28">
        <f>SUMIFS(T_REAL!$D:$D,T_REAL!$E:$E,DRE!AQ$7,T_REAL!$C:$C,DRE!$A138)+SUMIFS(Aut_Ajustes_Manuais!$G:$G,Aut_Ajustes_Manuais!$I:$I,DRE!AO$4,Aut_Ajustes_Manuais!$F:$F,"  -  Sub Chefe de Cozinha")</f>
        <v/>
      </c>
      <c r="AR138" s="232">
        <f>SUMIFS($H138:$AO138,$H$5:$AO$5,"&lt;"&amp;MONTH(TODAY()),$H$6:$AO$6,"REAL 25")</f>
        <v/>
      </c>
      <c r="AS138" s="27">
        <f>SUMIFS($I138:$AP138,$I$5:$AP$5,"&lt;"&amp;MONTH(TODAY()),$I$6:$AP$6,"ORÇADO ")</f>
        <v/>
      </c>
      <c r="AT138" s="28">
        <f>SUMIFS($J138:$AQ138,$J$5:$AQ$5,"&lt;"&amp;MONTH(TODAY()),$J$6:$AQ$6,"REAL 26")</f>
        <v/>
      </c>
      <c r="AU138" s="232" t="n"/>
      <c r="AV138" s="27" t="n"/>
      <c r="AW138" s="28" t="n"/>
      <c r="AX138" s="232" t="n"/>
      <c r="AY138" s="27" t="n">
        <v>0</v>
      </c>
      <c r="AZ138" s="28" t="n"/>
      <c r="BA138" s="232" t="n"/>
      <c r="BB138" s="27" t="n">
        <v>0</v>
      </c>
      <c r="BC138" s="28" t="n"/>
      <c r="BD138" s="232" t="n"/>
      <c r="BE138" s="27" t="n">
        <v>0</v>
      </c>
      <c r="BF138" s="28" t="n"/>
      <c r="BG138" s="232" t="n"/>
      <c r="BH138" s="27" t="n">
        <v>0</v>
      </c>
      <c r="BI138" s="28" t="n"/>
      <c r="BK138" s="451">
        <f>SUM(I138,L138,O138,R138,U138,X138,AA138,AD138,AG138,AJ138,AM138,AP138)</f>
        <v/>
      </c>
      <c r="BL138" s="451">
        <f>BK138-AV138</f>
        <v/>
      </c>
      <c r="BM138" s="451">
        <f>SUM(J138,M138,P138,S138,V138)</f>
        <v/>
      </c>
      <c r="BN138" s="451">
        <f>BM138-AT138</f>
        <v/>
      </c>
    </row>
    <row r="139" hidden="1" outlineLevel="1" customFormat="1" s="474">
      <c r="A139" s="91" t="inlineStr">
        <is>
          <t xml:space="preserve">  -  Cozinheiro Líder</t>
        </is>
      </c>
      <c r="B139" s="2" t="n"/>
      <c r="C139" s="24" t="n"/>
      <c r="D139" s="54" t="inlineStr">
        <is>
          <t>Salário Bruto com INSS Segurado dentro do valor</t>
        </is>
      </c>
      <c r="E139" s="84" t="n"/>
      <c r="F139" s="55" t="n"/>
      <c r="G139" s="416" t="n"/>
      <c r="H139" s="232" t="n"/>
      <c r="I139" s="27" t="n">
        <v>-3067</v>
      </c>
      <c r="J139" s="28">
        <f>SUMIFS(T_REAL!$D:$D,T_REAL!$E:$E,DRE!J$7,T_REAL!$C:$C,DRE!$A139)+SUMIFS(Aut_Ajustes_Manuais!$G:$G,Aut_Ajustes_Manuais!$I:$I,DRE!H$4,Aut_Ajustes_Manuais!$F:$F,"  -  Cozinheiro Líder")</f>
        <v/>
      </c>
      <c r="K139" s="232" t="n"/>
      <c r="L139" s="27" t="n">
        <v>-3067</v>
      </c>
      <c r="M139" s="28">
        <f>SUMIFS(T_REAL!$D:$D,T_REAL!$E:$E,DRE!M$7,T_REAL!$C:$C,DRE!$A139)+SUMIFS(Aut_Ajustes_Manuais!$G:$G,Aut_Ajustes_Manuais!$I:$I,DRE!K$4,Aut_Ajustes_Manuais!$F:$F,"  -  Cozinheiro Líder")</f>
        <v/>
      </c>
      <c r="N139" s="232" t="n"/>
      <c r="O139" s="27" t="n">
        <v>-3067</v>
      </c>
      <c r="P139" s="28">
        <f>SUMIFS(T_REAL!$D:$D,T_REAL!$E:$E,DRE!P$7,T_REAL!$C:$C,DRE!$A139)+SUMIFS(Aut_Ajustes_Manuais!$G:$G,Aut_Ajustes_Manuais!$I:$I,DRE!N$4,Aut_Ajustes_Manuais!$F:$F,"  -  Cozinheiro Líder")</f>
        <v/>
      </c>
      <c r="Q139" s="232" t="n"/>
      <c r="R139" s="27" t="n">
        <v>-3067</v>
      </c>
      <c r="S139" s="28">
        <f>SUMIFS(T_REAL!$D:$D,T_REAL!$E:$E,DRE!S$7,T_REAL!$C:$C,DRE!$A139)+SUMIFS(Aut_Ajustes_Manuais!$G:$G,Aut_Ajustes_Manuais!$I:$I,DRE!Q$4,Aut_Ajustes_Manuais!$F:$F,"  -  Cozinheiro Líder")</f>
        <v/>
      </c>
      <c r="T139" s="232" t="n"/>
      <c r="U139" s="27" t="n">
        <v>-3195.814</v>
      </c>
      <c r="V139" s="28">
        <f>SUMIFS(T_REAL!$D:$D,T_REAL!$E:$E,DRE!V$7,T_REAL!$C:$C,DRE!$A139)+SUMIFS(Aut_Ajustes_Manuais!$G:$G,Aut_Ajustes_Manuais!$I:$I,DRE!T$4,Aut_Ajustes_Manuais!$F:$F,"  -  Cozinheiro Líder")</f>
        <v/>
      </c>
      <c r="W139" s="232" t="n"/>
      <c r="X139" s="27" t="n">
        <v>-3195.814</v>
      </c>
      <c r="Y139" s="28">
        <f>SUMIFS(T_REAL!$D:$D,T_REAL!$E:$E,DRE!Y$7,T_REAL!$C:$C,DRE!$A139)+SUMIFS(Aut_Ajustes_Manuais!$G:$G,Aut_Ajustes_Manuais!$I:$I,DRE!W$4,Aut_Ajustes_Manuais!$F:$F,"  -  Cozinheiro Líder")</f>
        <v/>
      </c>
      <c r="Z139" s="232" t="n"/>
      <c r="AA139" s="27" t="n">
        <v>-3195.814</v>
      </c>
      <c r="AB139" s="28">
        <f>SUMIFS(T_REAL!$D:$D,T_REAL!$E:$E,DRE!AB$7,T_REAL!$C:$C,DRE!$A139)+SUMIFS(Aut_Ajustes_Manuais!$G:$G,Aut_Ajustes_Manuais!$I:$I,DRE!Z$4,Aut_Ajustes_Manuais!$F:$F,"  -  Cozinheiro Líder")</f>
        <v/>
      </c>
      <c r="AC139" s="232" t="n"/>
      <c r="AD139" s="27" t="n">
        <v>-3195.814</v>
      </c>
      <c r="AE139" s="28">
        <f>SUMIFS(T_REAL!$D:$D,T_REAL!$E:$E,DRE!AE$7,T_REAL!$C:$C,DRE!$A139)+SUMIFS(Aut_Ajustes_Manuais!$G:$G,Aut_Ajustes_Manuais!$I:$I,DRE!AC$4,Aut_Ajustes_Manuais!$F:$F,"  -  Cozinheiro Líder")</f>
        <v/>
      </c>
      <c r="AF139" s="232" t="n"/>
      <c r="AG139" s="27" t="n">
        <v>-3195.814</v>
      </c>
      <c r="AH139" s="28">
        <f>SUMIFS(T_REAL!$D:$D,T_REAL!$E:$E,DRE!AH$7,T_REAL!$C:$C,DRE!$A139)+SUMIFS(Aut_Ajustes_Manuais!$G:$G,Aut_Ajustes_Manuais!$I:$I,DRE!AF$4,Aut_Ajustes_Manuais!$F:$F,"  -  Cozinheiro Líder")</f>
        <v/>
      </c>
      <c r="AI139" s="232" t="n"/>
      <c r="AJ139" s="27" t="n">
        <v>-3195.814</v>
      </c>
      <c r="AK139" s="28">
        <f>SUMIFS(T_REAL!$D:$D,T_REAL!$E:$E,DRE!AK$7,T_REAL!$C:$C,DRE!$A139)+SUMIFS(Aut_Ajustes_Manuais!$G:$G,Aut_Ajustes_Manuais!$I:$I,DRE!AI$4,Aut_Ajustes_Manuais!$F:$F,"  -  Cozinheiro Líder")</f>
        <v/>
      </c>
      <c r="AL139" s="232" t="n"/>
      <c r="AM139" s="27" t="n">
        <v>-3195.814</v>
      </c>
      <c r="AN139" s="28">
        <f>SUMIFS(T_REAL!$D:$D,T_REAL!$E:$E,DRE!AN$7,T_REAL!$C:$C,DRE!$A139)+SUMIFS(Aut_Ajustes_Manuais!$G:$G,Aut_Ajustes_Manuais!$I:$I,DRE!AL$4,Aut_Ajustes_Manuais!$F:$F,"  -  Cozinheiro Líder")</f>
        <v/>
      </c>
      <c r="AO139" s="232" t="n"/>
      <c r="AP139" s="27" t="n">
        <v>-3195.814</v>
      </c>
      <c r="AQ139" s="28">
        <f>SUMIFS(T_REAL!$D:$D,T_REAL!$E:$E,DRE!AQ$7,T_REAL!$C:$C,DRE!$A139)+SUMIFS(Aut_Ajustes_Manuais!$G:$G,Aut_Ajustes_Manuais!$I:$I,DRE!AO$4,Aut_Ajustes_Manuais!$F:$F,"  -  Cozinheiro Líder")</f>
        <v/>
      </c>
      <c r="AR139" s="232">
        <f>SUMIFS($H139:$AO139,$H$5:$AO$5,"&lt;"&amp;MONTH(TODAY()),$H$6:$AO$6,"REAL 25")</f>
        <v/>
      </c>
      <c r="AS139" s="27">
        <f>SUMIFS($I139:$AP139,$I$5:$AP$5,"&lt;"&amp;MONTH(TODAY()),$I$6:$AP$6,"ORÇADO ")</f>
        <v/>
      </c>
      <c r="AT139" s="28">
        <f>SUMIFS($J139:$AQ139,$J$5:$AQ$5,"&lt;"&amp;MONTH(TODAY()),$J$6:$AQ$6,"REAL 26")</f>
        <v/>
      </c>
      <c r="AU139" s="232" t="n"/>
      <c r="AV139" s="27" t="n"/>
      <c r="AW139" s="28" t="n"/>
      <c r="AX139" s="232" t="n"/>
      <c r="AY139" s="27" t="n">
        <v>0</v>
      </c>
      <c r="AZ139" s="28" t="n"/>
      <c r="BA139" s="232" t="n"/>
      <c r="BB139" s="27" t="n">
        <v>0</v>
      </c>
      <c r="BC139" s="28" t="n"/>
      <c r="BD139" s="232" t="n"/>
      <c r="BE139" s="27" t="n">
        <v>0</v>
      </c>
      <c r="BF139" s="28" t="n"/>
      <c r="BG139" s="232" t="n"/>
      <c r="BH139" s="27" t="n">
        <v>0</v>
      </c>
      <c r="BI139" s="28" t="n"/>
      <c r="BK139" s="451">
        <f>SUM(I139,L139,O139,R139,U139,X139,AA139,AD139,AG139,AJ139,AM139,AP139)</f>
        <v/>
      </c>
      <c r="BL139" s="451">
        <f>BK139-AV139</f>
        <v/>
      </c>
      <c r="BM139" s="451">
        <f>SUM(J139,M139,P139,S139,V139)</f>
        <v/>
      </c>
      <c r="BN139" s="451">
        <f>BM139-AT139</f>
        <v/>
      </c>
    </row>
    <row r="140" hidden="1" outlineLevel="1" customFormat="1" s="474">
      <c r="A140" s="91" t="inlineStr">
        <is>
          <t xml:space="preserve">  -  Cozinheiro III</t>
        </is>
      </c>
      <c r="B140" s="2" t="n"/>
      <c r="C140" s="24" t="n"/>
      <c r="D140" s="54" t="inlineStr">
        <is>
          <t>Salário Bruto com INSS Segurado dentro do valor</t>
        </is>
      </c>
      <c r="E140" s="84" t="n"/>
      <c r="F140" s="55" t="n"/>
      <c r="G140" s="416" t="n"/>
      <c r="H140" s="232" t="n"/>
      <c r="I140" s="27" t="n">
        <v>0</v>
      </c>
      <c r="J140" s="28">
        <f>SUMIFS(T_REAL!$D:$D,T_REAL!$E:$E,DRE!J$7,T_REAL!$C:$C,DRE!$A140)+SUMIFS(Aut_Ajustes_Manuais!$G:$G,Aut_Ajustes_Manuais!$I:$I,DRE!H$4,Aut_Ajustes_Manuais!$F:$F,"  -  Cozinheiro III")</f>
        <v/>
      </c>
      <c r="K140" s="232" t="n"/>
      <c r="L140" s="27" t="n">
        <v>0</v>
      </c>
      <c r="M140" s="28">
        <f>SUMIFS(T_REAL!$D:$D,T_REAL!$E:$E,DRE!M$7,T_REAL!$C:$C,DRE!$A140)+SUMIFS(Aut_Ajustes_Manuais!$G:$G,Aut_Ajustes_Manuais!$I:$I,DRE!K$4,Aut_Ajustes_Manuais!$F:$F,"  -  Cozinheiro III")</f>
        <v/>
      </c>
      <c r="N140" s="232" t="n"/>
      <c r="O140" s="27" t="n">
        <v>0</v>
      </c>
      <c r="P140" s="28">
        <f>SUMIFS(T_REAL!$D:$D,T_REAL!$E:$E,DRE!P$7,T_REAL!$C:$C,DRE!$A140)+SUMIFS(Aut_Ajustes_Manuais!$G:$G,Aut_Ajustes_Manuais!$I:$I,DRE!N$4,Aut_Ajustes_Manuais!$F:$F,"  -  Cozinheiro III")</f>
        <v/>
      </c>
      <c r="Q140" s="232" t="n"/>
      <c r="R140" s="27" t="n">
        <v>0</v>
      </c>
      <c r="S140" s="28">
        <f>SUMIFS(T_REAL!$D:$D,T_REAL!$E:$E,DRE!S$7,T_REAL!$C:$C,DRE!$A140)+SUMIFS(Aut_Ajustes_Manuais!$G:$G,Aut_Ajustes_Manuais!$I:$I,DRE!Q$4,Aut_Ajustes_Manuais!$F:$F,"  -  Cozinheiro III")</f>
        <v/>
      </c>
      <c r="T140" s="232" t="n"/>
      <c r="U140" s="27" t="n">
        <v>0</v>
      </c>
      <c r="V140" s="28">
        <f>SUMIFS(T_REAL!$D:$D,T_REAL!$E:$E,DRE!V$7,T_REAL!$C:$C,DRE!$A140)+SUMIFS(Aut_Ajustes_Manuais!$G:$G,Aut_Ajustes_Manuais!$I:$I,DRE!T$4,Aut_Ajustes_Manuais!$F:$F,"  -  Cozinheiro III")</f>
        <v/>
      </c>
      <c r="W140" s="232" t="n"/>
      <c r="X140" s="27" t="n">
        <v>0</v>
      </c>
      <c r="Y140" s="28">
        <f>SUMIFS(T_REAL!$D:$D,T_REAL!$E:$E,DRE!Y$7,T_REAL!$C:$C,DRE!$A140)+SUMIFS(Aut_Ajustes_Manuais!$G:$G,Aut_Ajustes_Manuais!$I:$I,DRE!W$4,Aut_Ajustes_Manuais!$F:$F,"  -  Cozinheiro III")</f>
        <v/>
      </c>
      <c r="Z140" s="232" t="n"/>
      <c r="AA140" s="27" t="n">
        <v>0</v>
      </c>
      <c r="AB140" s="28">
        <f>SUMIFS(T_REAL!$D:$D,T_REAL!$E:$E,DRE!AB$7,T_REAL!$C:$C,DRE!$A140)+SUMIFS(Aut_Ajustes_Manuais!$G:$G,Aut_Ajustes_Manuais!$I:$I,DRE!Z$4,Aut_Ajustes_Manuais!$F:$F,"  -  Cozinheiro III")</f>
        <v/>
      </c>
      <c r="AC140" s="232" t="n"/>
      <c r="AD140" s="27" t="n">
        <v>0</v>
      </c>
      <c r="AE140" s="28">
        <f>SUMIFS(T_REAL!$D:$D,T_REAL!$E:$E,DRE!AE$7,T_REAL!$C:$C,DRE!$A140)+SUMIFS(Aut_Ajustes_Manuais!$G:$G,Aut_Ajustes_Manuais!$I:$I,DRE!AC$4,Aut_Ajustes_Manuais!$F:$F,"  -  Cozinheiro III")</f>
        <v/>
      </c>
      <c r="AF140" s="232" t="n"/>
      <c r="AG140" s="27" t="n">
        <v>0</v>
      </c>
      <c r="AH140" s="28">
        <f>SUMIFS(T_REAL!$D:$D,T_REAL!$E:$E,DRE!AH$7,T_REAL!$C:$C,DRE!$A140)+SUMIFS(Aut_Ajustes_Manuais!$G:$G,Aut_Ajustes_Manuais!$I:$I,DRE!AF$4,Aut_Ajustes_Manuais!$F:$F,"  -  Cozinheiro III")</f>
        <v/>
      </c>
      <c r="AI140" s="232" t="n"/>
      <c r="AJ140" s="27" t="n">
        <v>0</v>
      </c>
      <c r="AK140" s="28">
        <f>SUMIFS(T_REAL!$D:$D,T_REAL!$E:$E,DRE!AK$7,T_REAL!$C:$C,DRE!$A140)+SUMIFS(Aut_Ajustes_Manuais!$G:$G,Aut_Ajustes_Manuais!$I:$I,DRE!AI$4,Aut_Ajustes_Manuais!$F:$F,"  -  Cozinheiro III")</f>
        <v/>
      </c>
      <c r="AL140" s="232" t="n"/>
      <c r="AM140" s="27" t="n">
        <v>0</v>
      </c>
      <c r="AN140" s="28">
        <f>SUMIFS(T_REAL!$D:$D,T_REAL!$E:$E,DRE!AN$7,T_REAL!$C:$C,DRE!$A140)+SUMIFS(Aut_Ajustes_Manuais!$G:$G,Aut_Ajustes_Manuais!$I:$I,DRE!AL$4,Aut_Ajustes_Manuais!$F:$F,"  -  Cozinheiro III")</f>
        <v/>
      </c>
      <c r="AO140" s="232" t="n"/>
      <c r="AP140" s="27" t="n">
        <v>0</v>
      </c>
      <c r="AQ140" s="28">
        <f>SUMIFS(T_REAL!$D:$D,T_REAL!$E:$E,DRE!AQ$7,T_REAL!$C:$C,DRE!$A140)+SUMIFS(Aut_Ajustes_Manuais!$G:$G,Aut_Ajustes_Manuais!$I:$I,DRE!AO$4,Aut_Ajustes_Manuais!$F:$F,"  -  Cozinheiro III")</f>
        <v/>
      </c>
      <c r="AR140" s="232">
        <f>SUMIFS($H140:$AO140,$H$5:$AO$5,"&lt;"&amp;MONTH(TODAY()),$H$6:$AO$6,"REAL 25")</f>
        <v/>
      </c>
      <c r="AS140" s="27">
        <f>SUMIFS($I140:$AP140,$I$5:$AP$5,"&lt;"&amp;MONTH(TODAY()),$I$6:$AP$6,"ORÇADO ")</f>
        <v/>
      </c>
      <c r="AT140" s="28">
        <f>SUMIFS($J140:$AQ140,$J$5:$AQ$5,"&lt;"&amp;MONTH(TODAY()),$J$6:$AQ$6,"REAL 26")</f>
        <v/>
      </c>
      <c r="AU140" s="232" t="n"/>
      <c r="AV140" s="27" t="n"/>
      <c r="AW140" s="28" t="n"/>
      <c r="AX140" s="232" t="n"/>
      <c r="AY140" s="27" t="n">
        <v>-23262.72</v>
      </c>
      <c r="AZ140" s="28" t="n"/>
      <c r="BA140" s="232" t="n"/>
      <c r="BB140" s="27" t="n">
        <v>-23588.39808</v>
      </c>
      <c r="BC140" s="28" t="n"/>
      <c r="BD140" s="232" t="n"/>
      <c r="BE140" s="27" t="n">
        <v>-24239.75424</v>
      </c>
      <c r="BF140" s="28" t="n"/>
      <c r="BG140" s="232" t="n"/>
      <c r="BH140" s="27" t="n">
        <v>-24239.75424</v>
      </c>
      <c r="BI140" s="28" t="n"/>
      <c r="BK140" s="451">
        <f>SUM(I140,L140,O140,R140,U140,X140,AA140,AD140,AG140,AJ140,AM140,AP140)</f>
        <v/>
      </c>
      <c r="BL140" s="451">
        <f>BK140-AV140</f>
        <v/>
      </c>
      <c r="BM140" s="451">
        <f>SUM(J140,M140,P140,S140,V140)</f>
        <v/>
      </c>
      <c r="BN140" s="451">
        <f>BM140-AT140</f>
        <v/>
      </c>
    </row>
    <row r="141" hidden="1" outlineLevel="1" customFormat="1" s="474">
      <c r="A141" s="91" t="inlineStr">
        <is>
          <t xml:space="preserve">  -  Cozinheiro II</t>
        </is>
      </c>
      <c r="B141" s="2" t="n"/>
      <c r="C141" s="24" t="n"/>
      <c r="D141" s="54" t="inlineStr">
        <is>
          <t>Salário Bruto com INSS Segurado dentro do valor</t>
        </is>
      </c>
      <c r="E141" s="84" t="n"/>
      <c r="F141" s="55" t="n"/>
      <c r="G141" s="416" t="n"/>
      <c r="H141" s="232" t="n"/>
      <c r="I141" s="27" t="n">
        <v>0</v>
      </c>
      <c r="J141" s="28">
        <f>SUMIFS(T_REAL!$D:$D,T_REAL!$E:$E,DRE!J$7,T_REAL!$C:$C,DRE!$A141)+SUMIFS(Aut_Ajustes_Manuais!$G:$G,Aut_Ajustes_Manuais!$I:$I,DRE!H$4,Aut_Ajustes_Manuais!$F:$F,"  -  Cozinheiro II")</f>
        <v/>
      </c>
      <c r="K141" s="232" t="n"/>
      <c r="L141" s="27" t="n">
        <v>0</v>
      </c>
      <c r="M141" s="28">
        <f>SUMIFS(T_REAL!$D:$D,T_REAL!$E:$E,DRE!M$7,T_REAL!$C:$C,DRE!$A141)+SUMIFS(Aut_Ajustes_Manuais!$G:$G,Aut_Ajustes_Manuais!$I:$I,DRE!K$4,Aut_Ajustes_Manuais!$F:$F,"  -  Cozinheiro II")</f>
        <v/>
      </c>
      <c r="N141" s="232" t="n"/>
      <c r="O141" s="27" t="n">
        <v>0</v>
      </c>
      <c r="P141" s="28">
        <f>SUMIFS(T_REAL!$D:$D,T_REAL!$E:$E,DRE!P$7,T_REAL!$C:$C,DRE!$A141)+SUMIFS(Aut_Ajustes_Manuais!$G:$G,Aut_Ajustes_Manuais!$I:$I,DRE!N$4,Aut_Ajustes_Manuais!$F:$F,"  -  Cozinheiro II")</f>
        <v/>
      </c>
      <c r="Q141" s="232" t="n"/>
      <c r="R141" s="27" t="n">
        <v>0</v>
      </c>
      <c r="S141" s="28">
        <f>SUMIFS(T_REAL!$D:$D,T_REAL!$E:$E,DRE!S$7,T_REAL!$C:$C,DRE!$A141)+SUMIFS(Aut_Ajustes_Manuais!$G:$G,Aut_Ajustes_Manuais!$I:$I,DRE!Q$4,Aut_Ajustes_Manuais!$F:$F,"  -  Cozinheiro II")</f>
        <v/>
      </c>
      <c r="T141" s="232" t="n"/>
      <c r="U141" s="27" t="n">
        <v>0</v>
      </c>
      <c r="V141" s="28">
        <f>SUMIFS(T_REAL!$D:$D,T_REAL!$E:$E,DRE!V$7,T_REAL!$C:$C,DRE!$A141)+SUMIFS(Aut_Ajustes_Manuais!$G:$G,Aut_Ajustes_Manuais!$I:$I,DRE!T$4,Aut_Ajustes_Manuais!$F:$F,"  -  Cozinheiro II")</f>
        <v/>
      </c>
      <c r="W141" s="232" t="n"/>
      <c r="X141" s="27" t="n">
        <v>0</v>
      </c>
      <c r="Y141" s="28">
        <f>SUMIFS(T_REAL!$D:$D,T_REAL!$E:$E,DRE!Y$7,T_REAL!$C:$C,DRE!$A141)+SUMIFS(Aut_Ajustes_Manuais!$G:$G,Aut_Ajustes_Manuais!$I:$I,DRE!W$4,Aut_Ajustes_Manuais!$F:$F,"  -  Cozinheiro II")</f>
        <v/>
      </c>
      <c r="Z141" s="232" t="n"/>
      <c r="AA141" s="27" t="n">
        <v>0</v>
      </c>
      <c r="AB141" s="28">
        <f>SUMIFS(T_REAL!$D:$D,T_REAL!$E:$E,DRE!AB$7,T_REAL!$C:$C,DRE!$A141)+SUMIFS(Aut_Ajustes_Manuais!$G:$G,Aut_Ajustes_Manuais!$I:$I,DRE!Z$4,Aut_Ajustes_Manuais!$F:$F,"  -  Cozinheiro II")</f>
        <v/>
      </c>
      <c r="AC141" s="232" t="n"/>
      <c r="AD141" s="27" t="n">
        <v>0</v>
      </c>
      <c r="AE141" s="28">
        <f>SUMIFS(T_REAL!$D:$D,T_REAL!$E:$E,DRE!AE$7,T_REAL!$C:$C,DRE!$A141)+SUMIFS(Aut_Ajustes_Manuais!$G:$G,Aut_Ajustes_Manuais!$I:$I,DRE!AC$4,Aut_Ajustes_Manuais!$F:$F,"  -  Cozinheiro II")</f>
        <v/>
      </c>
      <c r="AF141" s="232" t="n"/>
      <c r="AG141" s="27" t="n">
        <v>0</v>
      </c>
      <c r="AH141" s="28">
        <f>SUMIFS(T_REAL!$D:$D,T_REAL!$E:$E,DRE!AH$7,T_REAL!$C:$C,DRE!$A141)+SUMIFS(Aut_Ajustes_Manuais!$G:$G,Aut_Ajustes_Manuais!$I:$I,DRE!AF$4,Aut_Ajustes_Manuais!$F:$F,"  -  Cozinheiro II")</f>
        <v/>
      </c>
      <c r="AI141" s="232" t="n"/>
      <c r="AJ141" s="27" t="n">
        <v>0</v>
      </c>
      <c r="AK141" s="28">
        <f>SUMIFS(T_REAL!$D:$D,T_REAL!$E:$E,DRE!AK$7,T_REAL!$C:$C,DRE!$A141)+SUMIFS(Aut_Ajustes_Manuais!$G:$G,Aut_Ajustes_Manuais!$I:$I,DRE!AI$4,Aut_Ajustes_Manuais!$F:$F,"  -  Cozinheiro II")</f>
        <v/>
      </c>
      <c r="AL141" s="232" t="n"/>
      <c r="AM141" s="27" t="n">
        <v>0</v>
      </c>
      <c r="AN141" s="28">
        <f>SUMIFS(T_REAL!$D:$D,T_REAL!$E:$E,DRE!AN$7,T_REAL!$C:$C,DRE!$A141)+SUMIFS(Aut_Ajustes_Manuais!$G:$G,Aut_Ajustes_Manuais!$I:$I,DRE!AL$4,Aut_Ajustes_Manuais!$F:$F,"  -  Cozinheiro II")</f>
        <v/>
      </c>
      <c r="AO141" s="232" t="n"/>
      <c r="AP141" s="27" t="n">
        <v>0</v>
      </c>
      <c r="AQ141" s="28">
        <f>SUMIFS(T_REAL!$D:$D,T_REAL!$E:$E,DRE!AQ$7,T_REAL!$C:$C,DRE!$A141)+SUMIFS(Aut_Ajustes_Manuais!$G:$G,Aut_Ajustes_Manuais!$I:$I,DRE!AO$4,Aut_Ajustes_Manuais!$F:$F,"  -  Cozinheiro II")</f>
        <v/>
      </c>
      <c r="AR141" s="232">
        <f>SUMIFS($H141:$AO141,$H$5:$AO$5,"&lt;"&amp;MONTH(TODAY()),$H$6:$AO$6,"REAL 25")</f>
        <v/>
      </c>
      <c r="AS141" s="27">
        <f>SUMIFS($I141:$AP141,$I$5:$AP$5,"&lt;"&amp;MONTH(TODAY()),$I$6:$AP$6,"ORÇADO ")</f>
        <v/>
      </c>
      <c r="AT141" s="28">
        <f>SUMIFS($J141:$AQ141,$J$5:$AQ$5,"&lt;"&amp;MONTH(TODAY()),$J$6:$AQ$6,"REAL 26")</f>
        <v/>
      </c>
      <c r="AU141" s="232" t="n"/>
      <c r="AV141" s="27" t="n"/>
      <c r="AW141" s="28" t="n"/>
      <c r="AX141" s="232" t="n"/>
      <c r="AY141" s="27" t="n">
        <v>-6688.02</v>
      </c>
      <c r="AZ141" s="28" t="n"/>
      <c r="BA141" s="232" t="n"/>
      <c r="BB141" s="27" t="n">
        <v>-6781.65228</v>
      </c>
      <c r="BC141" s="28" t="n"/>
      <c r="BD141" s="232" t="n"/>
      <c r="BE141" s="27" t="n">
        <v>-6968.91684</v>
      </c>
      <c r="BF141" s="28" t="n"/>
      <c r="BG141" s="232" t="n"/>
      <c r="BH141" s="27" t="n">
        <v>-6968.91684</v>
      </c>
      <c r="BI141" s="28" t="n"/>
      <c r="BK141" s="451">
        <f>SUM(I141,L141,O141,R141,U141,X141,AA141,AD141,AG141,AJ141,AM141,AP141)</f>
        <v/>
      </c>
      <c r="BL141" s="451">
        <f>BK141-AV141</f>
        <v/>
      </c>
      <c r="BM141" s="451">
        <f>SUM(J141,M141,P141,S141,V141)</f>
        <v/>
      </c>
      <c r="BN141" s="451">
        <f>BM141-AT141</f>
        <v/>
      </c>
    </row>
    <row r="142" hidden="1" outlineLevel="1" customFormat="1" s="474">
      <c r="A142" s="91" t="inlineStr">
        <is>
          <t xml:space="preserve">  -  Cozinheiro I</t>
        </is>
      </c>
      <c r="B142" s="2" t="n"/>
      <c r="C142" s="24" t="n"/>
      <c r="D142" s="54" t="inlineStr">
        <is>
          <t>Salário Bruto com INSS Segurado dentro do valor</t>
        </is>
      </c>
      <c r="E142" s="84" t="n"/>
      <c r="F142" s="55" t="n"/>
      <c r="G142" s="416" t="n"/>
      <c r="H142" s="232" t="n"/>
      <c r="I142" s="27" t="n">
        <v>0</v>
      </c>
      <c r="J142" s="28">
        <f>SUMIFS(T_REAL!$D:$D,T_REAL!$E:$E,DRE!J$7,T_REAL!$C:$C,DRE!$A142)+SUMIFS(Aut_Ajustes_Manuais!$G:$G,Aut_Ajustes_Manuais!$I:$I,DRE!H$4,Aut_Ajustes_Manuais!$F:$F,"  -  Cozinheiro I")</f>
        <v/>
      </c>
      <c r="K142" s="232" t="n"/>
      <c r="L142" s="27" t="n">
        <v>0</v>
      </c>
      <c r="M142" s="28">
        <f>SUMIFS(T_REAL!$D:$D,T_REAL!$E:$E,DRE!M$7,T_REAL!$C:$C,DRE!$A142)+SUMIFS(Aut_Ajustes_Manuais!$G:$G,Aut_Ajustes_Manuais!$I:$I,DRE!K$4,Aut_Ajustes_Manuais!$F:$F,"  -  Cozinheiro I")</f>
        <v/>
      </c>
      <c r="N142" s="232" t="n"/>
      <c r="O142" s="27" t="n">
        <v>0</v>
      </c>
      <c r="P142" s="28">
        <f>SUMIFS(T_REAL!$D:$D,T_REAL!$E:$E,DRE!P$7,T_REAL!$C:$C,DRE!$A142)+SUMIFS(Aut_Ajustes_Manuais!$G:$G,Aut_Ajustes_Manuais!$I:$I,DRE!N$4,Aut_Ajustes_Manuais!$F:$F,"  -  Cozinheiro I")</f>
        <v/>
      </c>
      <c r="Q142" s="232" t="n"/>
      <c r="R142" s="27" t="n">
        <v>0</v>
      </c>
      <c r="S142" s="28">
        <f>SUMIFS(T_REAL!$D:$D,T_REAL!$E:$E,DRE!S$7,T_REAL!$C:$C,DRE!$A142)+SUMIFS(Aut_Ajustes_Manuais!$G:$G,Aut_Ajustes_Manuais!$I:$I,DRE!Q$4,Aut_Ajustes_Manuais!$F:$F,"  -  Cozinheiro I")</f>
        <v/>
      </c>
      <c r="T142" s="232" t="n"/>
      <c r="U142" s="27" t="n">
        <v>0</v>
      </c>
      <c r="V142" s="28">
        <f>SUMIFS(T_REAL!$D:$D,T_REAL!$E:$E,DRE!V$7,T_REAL!$C:$C,DRE!$A142)+SUMIFS(Aut_Ajustes_Manuais!$G:$G,Aut_Ajustes_Manuais!$I:$I,DRE!T$4,Aut_Ajustes_Manuais!$F:$F,"  -  Cozinheiro I")</f>
        <v/>
      </c>
      <c r="W142" s="232" t="n"/>
      <c r="X142" s="27" t="n">
        <v>0</v>
      </c>
      <c r="Y142" s="28">
        <f>SUMIFS(T_REAL!$D:$D,T_REAL!$E:$E,DRE!Y$7,T_REAL!$C:$C,DRE!$A142)+SUMIFS(Aut_Ajustes_Manuais!$G:$G,Aut_Ajustes_Manuais!$I:$I,DRE!W$4,Aut_Ajustes_Manuais!$F:$F,"  -  Cozinheiro I")</f>
        <v/>
      </c>
      <c r="Z142" s="232" t="n"/>
      <c r="AA142" s="27" t="n">
        <v>0</v>
      </c>
      <c r="AB142" s="28">
        <f>SUMIFS(T_REAL!$D:$D,T_REAL!$E:$E,DRE!AB$7,T_REAL!$C:$C,DRE!$A142)+SUMIFS(Aut_Ajustes_Manuais!$G:$G,Aut_Ajustes_Manuais!$I:$I,DRE!Z$4,Aut_Ajustes_Manuais!$F:$F,"  -  Cozinheiro I")</f>
        <v/>
      </c>
      <c r="AC142" s="232" t="n"/>
      <c r="AD142" s="27" t="n">
        <v>0</v>
      </c>
      <c r="AE142" s="28">
        <f>SUMIFS(T_REAL!$D:$D,T_REAL!$E:$E,DRE!AE$7,T_REAL!$C:$C,DRE!$A142)+SUMIFS(Aut_Ajustes_Manuais!$G:$G,Aut_Ajustes_Manuais!$I:$I,DRE!AC$4,Aut_Ajustes_Manuais!$F:$F,"  -  Cozinheiro I")</f>
        <v/>
      </c>
      <c r="AF142" s="232" t="n"/>
      <c r="AG142" s="27" t="n">
        <v>0</v>
      </c>
      <c r="AH142" s="28">
        <f>SUMIFS(T_REAL!$D:$D,T_REAL!$E:$E,DRE!AH$7,T_REAL!$C:$C,DRE!$A142)+SUMIFS(Aut_Ajustes_Manuais!$G:$G,Aut_Ajustes_Manuais!$I:$I,DRE!AF$4,Aut_Ajustes_Manuais!$F:$F,"  -  Cozinheiro I")</f>
        <v/>
      </c>
      <c r="AI142" s="232" t="n"/>
      <c r="AJ142" s="27" t="n">
        <v>0</v>
      </c>
      <c r="AK142" s="28">
        <f>SUMIFS(T_REAL!$D:$D,T_REAL!$E:$E,DRE!AK$7,T_REAL!$C:$C,DRE!$A142)+SUMIFS(Aut_Ajustes_Manuais!$G:$G,Aut_Ajustes_Manuais!$I:$I,DRE!AI$4,Aut_Ajustes_Manuais!$F:$F,"  -  Cozinheiro I")</f>
        <v/>
      </c>
      <c r="AL142" s="232" t="n"/>
      <c r="AM142" s="27" t="n">
        <v>0</v>
      </c>
      <c r="AN142" s="28">
        <f>SUMIFS(T_REAL!$D:$D,T_REAL!$E:$E,DRE!AN$7,T_REAL!$C:$C,DRE!$A142)+SUMIFS(Aut_Ajustes_Manuais!$G:$G,Aut_Ajustes_Manuais!$I:$I,DRE!AL$4,Aut_Ajustes_Manuais!$F:$F,"  -  Cozinheiro I")</f>
        <v/>
      </c>
      <c r="AO142" s="232" t="n"/>
      <c r="AP142" s="27" t="n">
        <v>0</v>
      </c>
      <c r="AQ142" s="28">
        <f>SUMIFS(T_REAL!$D:$D,T_REAL!$E:$E,DRE!AQ$7,T_REAL!$C:$C,DRE!$A142)+SUMIFS(Aut_Ajustes_Manuais!$G:$G,Aut_Ajustes_Manuais!$I:$I,DRE!AO$4,Aut_Ajustes_Manuais!$F:$F,"  -  Cozinheiro I")</f>
        <v/>
      </c>
      <c r="AR142" s="232">
        <f>SUMIFS($H142:$AO142,$H$5:$AO$5,"&lt;"&amp;MONTH(TODAY()),$H$6:$AO$6,"REAL 25")</f>
        <v/>
      </c>
      <c r="AS142" s="27">
        <f>SUMIFS($I142:$AP142,$I$5:$AP$5,"&lt;"&amp;MONTH(TODAY()),$I$6:$AP$6,"ORÇADO ")</f>
        <v/>
      </c>
      <c r="AT142" s="28">
        <f>SUMIFS($J142:$AQ142,$J$5:$AQ$5,"&lt;"&amp;MONTH(TODAY()),$J$6:$AQ$6,"REAL 26")</f>
        <v/>
      </c>
      <c r="AU142" s="232" t="n"/>
      <c r="AV142" s="27" t="n"/>
      <c r="AW142" s="28" t="n"/>
      <c r="AX142" s="232" t="n"/>
      <c r="AY142" s="27" t="n">
        <v>-7691.25</v>
      </c>
      <c r="AZ142" s="28" t="n"/>
      <c r="BA142" s="232" t="n"/>
      <c r="BB142" s="27" t="n">
        <v>-7798.9275</v>
      </c>
      <c r="BC142" s="28" t="n"/>
      <c r="BD142" s="232" t="n"/>
      <c r="BE142" s="27" t="n">
        <v>-8014.282499999999</v>
      </c>
      <c r="BF142" s="28" t="n"/>
      <c r="BG142" s="232" t="n"/>
      <c r="BH142" s="27" t="n">
        <v>-8014.282499999999</v>
      </c>
      <c r="BI142" s="28" t="n"/>
      <c r="BK142" s="451">
        <f>SUM(I142,L142,O142,R142,U142,X142,AA142,AD142,AG142,AJ142,AM142,AP142)</f>
        <v/>
      </c>
      <c r="BL142" s="451">
        <f>BK142-AV142</f>
        <v/>
      </c>
      <c r="BM142" s="451">
        <f>SUM(J142,M142,P142,S142,V142)</f>
        <v/>
      </c>
      <c r="BN142" s="451">
        <f>BM142-AT142</f>
        <v/>
      </c>
    </row>
    <row r="143" hidden="1" outlineLevel="1" customFormat="1" s="474">
      <c r="A143" s="91" t="inlineStr">
        <is>
          <t xml:space="preserve">  -  Ajud cozinha</t>
        </is>
      </c>
      <c r="B143" s="2" t="n"/>
      <c r="C143" s="24" t="n"/>
      <c r="D143" s="54" t="inlineStr">
        <is>
          <t>Salário Bruto com INSS Segurado dentro do valor</t>
        </is>
      </c>
      <c r="E143" s="84" t="n"/>
      <c r="F143" s="55" t="n"/>
      <c r="G143" s="416" t="n"/>
      <c r="H143" s="232" t="n"/>
      <c r="I143" s="27" t="n">
        <v>-2360.06</v>
      </c>
      <c r="J143" s="28">
        <f>SUMIFS(T_REAL!$D:$D,T_REAL!$E:$E,DRE!J$7,T_REAL!$C:$C,DRE!$A143)+SUMIFS(Aut_Ajustes_Manuais!$G:$G,Aut_Ajustes_Manuais!$I:$I,DRE!H$4,Aut_Ajustes_Manuais!$F:$F,"  -  Ajud cozinha")</f>
        <v/>
      </c>
      <c r="K143" s="232" t="n"/>
      <c r="L143" s="27" t="n">
        <v>-2360.06</v>
      </c>
      <c r="M143" s="28">
        <f>SUMIFS(T_REAL!$D:$D,T_REAL!$E:$E,DRE!M$7,T_REAL!$C:$C,DRE!$A143)+SUMIFS(Aut_Ajustes_Manuais!$G:$G,Aut_Ajustes_Manuais!$I:$I,DRE!K$4,Aut_Ajustes_Manuais!$F:$F,"  -  Ajud cozinha")</f>
        <v/>
      </c>
      <c r="N143" s="232" t="n"/>
      <c r="O143" s="27" t="n">
        <v>-2360.06</v>
      </c>
      <c r="P143" s="28">
        <f>SUMIFS(T_REAL!$D:$D,T_REAL!$E:$E,DRE!P$7,T_REAL!$C:$C,DRE!$A143)+SUMIFS(Aut_Ajustes_Manuais!$G:$G,Aut_Ajustes_Manuais!$I:$I,DRE!N$4,Aut_Ajustes_Manuais!$F:$F,"  -  Ajud cozinha")</f>
        <v/>
      </c>
      <c r="Q143" s="232" t="n"/>
      <c r="R143" s="27" t="n">
        <v>-2360.06</v>
      </c>
      <c r="S143" s="28">
        <f>SUMIFS(T_REAL!$D:$D,T_REAL!$E:$E,DRE!S$7,T_REAL!$C:$C,DRE!$A143)+SUMIFS(Aut_Ajustes_Manuais!$G:$G,Aut_Ajustes_Manuais!$I:$I,DRE!Q$4,Aut_Ajustes_Manuais!$F:$F,"  -  Ajud cozinha")</f>
        <v/>
      </c>
      <c r="T143" s="232" t="n"/>
      <c r="U143" s="27" t="n">
        <v>-2459.18252</v>
      </c>
      <c r="V143" s="28">
        <f>SUMIFS(T_REAL!$D:$D,T_REAL!$E:$E,DRE!V$7,T_REAL!$C:$C,DRE!$A143)+SUMIFS(Aut_Ajustes_Manuais!$G:$G,Aut_Ajustes_Manuais!$I:$I,DRE!T$4,Aut_Ajustes_Manuais!$F:$F,"  -  Ajud cozinha")</f>
        <v/>
      </c>
      <c r="W143" s="232" t="n"/>
      <c r="X143" s="27" t="n">
        <v>-2459.18252</v>
      </c>
      <c r="Y143" s="28">
        <f>SUMIFS(T_REAL!$D:$D,T_REAL!$E:$E,DRE!Y$7,T_REAL!$C:$C,DRE!$A143)+SUMIFS(Aut_Ajustes_Manuais!$G:$G,Aut_Ajustes_Manuais!$I:$I,DRE!W$4,Aut_Ajustes_Manuais!$F:$F,"  -  Ajud cozinha")</f>
        <v/>
      </c>
      <c r="Z143" s="232" t="n"/>
      <c r="AA143" s="27" t="n">
        <v>-2459.18252</v>
      </c>
      <c r="AB143" s="28">
        <f>SUMIFS(T_REAL!$D:$D,T_REAL!$E:$E,DRE!AB$7,T_REAL!$C:$C,DRE!$A143)+SUMIFS(Aut_Ajustes_Manuais!$G:$G,Aut_Ajustes_Manuais!$I:$I,DRE!Z$4,Aut_Ajustes_Manuais!$F:$F,"  -  Ajud cozinha")</f>
        <v/>
      </c>
      <c r="AC143" s="232" t="n"/>
      <c r="AD143" s="27" t="n">
        <v>-2459.18252</v>
      </c>
      <c r="AE143" s="28">
        <f>SUMIFS(T_REAL!$D:$D,T_REAL!$E:$E,DRE!AE$7,T_REAL!$C:$C,DRE!$A143)+SUMIFS(Aut_Ajustes_Manuais!$G:$G,Aut_Ajustes_Manuais!$I:$I,DRE!AC$4,Aut_Ajustes_Manuais!$F:$F,"  -  Ajud cozinha")</f>
        <v/>
      </c>
      <c r="AF143" s="232" t="n"/>
      <c r="AG143" s="27" t="n">
        <v>-2459.18252</v>
      </c>
      <c r="AH143" s="28">
        <f>SUMIFS(T_REAL!$D:$D,T_REAL!$E:$E,DRE!AH$7,T_REAL!$C:$C,DRE!$A143)+SUMIFS(Aut_Ajustes_Manuais!$G:$G,Aut_Ajustes_Manuais!$I:$I,DRE!AF$4,Aut_Ajustes_Manuais!$F:$F,"  -  Ajud cozinha")</f>
        <v/>
      </c>
      <c r="AI143" s="232" t="n"/>
      <c r="AJ143" s="27" t="n">
        <v>-2459.18252</v>
      </c>
      <c r="AK143" s="28">
        <f>SUMIFS(T_REAL!$D:$D,T_REAL!$E:$E,DRE!AK$7,T_REAL!$C:$C,DRE!$A143)+SUMIFS(Aut_Ajustes_Manuais!$G:$G,Aut_Ajustes_Manuais!$I:$I,DRE!AI$4,Aut_Ajustes_Manuais!$F:$F,"  -  Ajud cozinha")</f>
        <v/>
      </c>
      <c r="AL143" s="232" t="n"/>
      <c r="AM143" s="27" t="n">
        <v>-2459.18252</v>
      </c>
      <c r="AN143" s="28">
        <f>SUMIFS(T_REAL!$D:$D,T_REAL!$E:$E,DRE!AN$7,T_REAL!$C:$C,DRE!$A143)+SUMIFS(Aut_Ajustes_Manuais!$G:$G,Aut_Ajustes_Manuais!$I:$I,DRE!AL$4,Aut_Ajustes_Manuais!$F:$F,"  -  Ajud cozinha")</f>
        <v/>
      </c>
      <c r="AO143" s="232" t="n"/>
      <c r="AP143" s="27" t="n">
        <v>-2459.18252</v>
      </c>
      <c r="AQ143" s="28">
        <f>SUMIFS(T_REAL!$D:$D,T_REAL!$E:$E,DRE!AQ$7,T_REAL!$C:$C,DRE!$A143)+SUMIFS(Aut_Ajustes_Manuais!$G:$G,Aut_Ajustes_Manuais!$I:$I,DRE!AO$4,Aut_Ajustes_Manuais!$F:$F,"  -  Ajud cozinha")</f>
        <v/>
      </c>
      <c r="AR143" s="232">
        <f>SUMIFS($H143:$AO143,$H$5:$AO$5,"&lt;"&amp;MONTH(TODAY()),$H$6:$AO$6,"REAL 25")</f>
        <v/>
      </c>
      <c r="AS143" s="27">
        <f>SUMIFS($I143:$AP143,$I$5:$AP$5,"&lt;"&amp;MONTH(TODAY()),$I$6:$AP$6,"ORÇADO ")</f>
        <v/>
      </c>
      <c r="AT143" s="28">
        <f>SUMIFS($J143:$AQ143,$J$5:$AQ$5,"&lt;"&amp;MONTH(TODAY()),$J$6:$AQ$6,"REAL 26")</f>
        <v/>
      </c>
      <c r="AU143" s="232" t="n"/>
      <c r="AV143" s="27" t="n"/>
      <c r="AW143" s="28" t="n"/>
      <c r="AX143" s="232" t="n"/>
      <c r="AY143" s="27" t="n">
        <v>0</v>
      </c>
      <c r="AZ143" s="28" t="n"/>
      <c r="BA143" s="232" t="n"/>
      <c r="BB143" s="27" t="n">
        <v>0</v>
      </c>
      <c r="BC143" s="28" t="n"/>
      <c r="BD143" s="232" t="n"/>
      <c r="BE143" s="27" t="n">
        <v>0</v>
      </c>
      <c r="BF143" s="28" t="n"/>
      <c r="BG143" s="232" t="n"/>
      <c r="BH143" s="27" t="n">
        <v>0</v>
      </c>
      <c r="BI143" s="28" t="n"/>
      <c r="BK143" s="451">
        <f>SUM(I143,L143,O143,R143,U143,X143,AA143,AD143,AG143,AJ143,AM143,AP143)</f>
        <v/>
      </c>
      <c r="BL143" s="451">
        <f>BK143-AV143</f>
        <v/>
      </c>
      <c r="BM143" s="451">
        <f>SUM(J143,M143,P143,S143,V143)</f>
        <v/>
      </c>
      <c r="BN143" s="451">
        <f>BM143-AT143</f>
        <v/>
      </c>
    </row>
    <row r="144" hidden="1" outlineLevel="1" customFormat="1" s="474">
      <c r="A144" s="91" t="inlineStr">
        <is>
          <t xml:space="preserve">  -  Saladeiro</t>
        </is>
      </c>
      <c r="B144" s="2" t="n"/>
      <c r="C144" s="24" t="n"/>
      <c r="D144" s="54" t="inlineStr">
        <is>
          <t>Salário Bruto com INSS Segurado dentro do valor</t>
        </is>
      </c>
      <c r="E144" s="84" t="n"/>
      <c r="F144" s="55" t="n"/>
      <c r="G144" s="416" t="n"/>
      <c r="H144" s="232" t="n"/>
      <c r="I144" s="27" t="n">
        <v>0</v>
      </c>
      <c r="J144" s="28">
        <f>SUMIFS(T_REAL!$D:$D,T_REAL!$E:$E,DRE!J$7,T_REAL!$C:$C,DRE!$A144)+SUMIFS(Aut_Ajustes_Manuais!$G:$G,Aut_Ajustes_Manuais!$I:$I,DRE!H$4,Aut_Ajustes_Manuais!$F:$F,"  -  Saladeiro")</f>
        <v/>
      </c>
      <c r="K144" s="232" t="n"/>
      <c r="L144" s="27" t="n">
        <v>0</v>
      </c>
      <c r="M144" s="28">
        <f>SUMIFS(T_REAL!$D:$D,T_REAL!$E:$E,DRE!M$7,T_REAL!$C:$C,DRE!$A144)+SUMIFS(Aut_Ajustes_Manuais!$G:$G,Aut_Ajustes_Manuais!$I:$I,DRE!K$4,Aut_Ajustes_Manuais!$F:$F,"  -  Saladeiro")</f>
        <v/>
      </c>
      <c r="N144" s="232" t="n"/>
      <c r="O144" s="27" t="n">
        <v>0</v>
      </c>
      <c r="P144" s="28">
        <f>SUMIFS(T_REAL!$D:$D,T_REAL!$E:$E,DRE!P$7,T_REAL!$C:$C,DRE!$A144)+SUMIFS(Aut_Ajustes_Manuais!$G:$G,Aut_Ajustes_Manuais!$I:$I,DRE!N$4,Aut_Ajustes_Manuais!$F:$F,"  -  Saladeiro")</f>
        <v/>
      </c>
      <c r="Q144" s="232" t="n"/>
      <c r="R144" s="27" t="n">
        <v>0</v>
      </c>
      <c r="S144" s="28">
        <f>SUMIFS(T_REAL!$D:$D,T_REAL!$E:$E,DRE!S$7,T_REAL!$C:$C,DRE!$A144)+SUMIFS(Aut_Ajustes_Manuais!$G:$G,Aut_Ajustes_Manuais!$I:$I,DRE!Q$4,Aut_Ajustes_Manuais!$F:$F,"  -  Saladeiro")</f>
        <v/>
      </c>
      <c r="T144" s="232" t="n"/>
      <c r="U144" s="27" t="n">
        <v>0</v>
      </c>
      <c r="V144" s="28">
        <f>SUMIFS(T_REAL!$D:$D,T_REAL!$E:$E,DRE!V$7,T_REAL!$C:$C,DRE!$A144)+SUMIFS(Aut_Ajustes_Manuais!$G:$G,Aut_Ajustes_Manuais!$I:$I,DRE!T$4,Aut_Ajustes_Manuais!$F:$F,"  -  Saladeiro")</f>
        <v/>
      </c>
      <c r="W144" s="232" t="n"/>
      <c r="X144" s="27" t="n">
        <v>0</v>
      </c>
      <c r="Y144" s="28">
        <f>SUMIFS(T_REAL!$D:$D,T_REAL!$E:$E,DRE!Y$7,T_REAL!$C:$C,DRE!$A144)+SUMIFS(Aut_Ajustes_Manuais!$G:$G,Aut_Ajustes_Manuais!$I:$I,DRE!W$4,Aut_Ajustes_Manuais!$F:$F,"  -  Saladeiro")</f>
        <v/>
      </c>
      <c r="Z144" s="232" t="n"/>
      <c r="AA144" s="27" t="n">
        <v>0</v>
      </c>
      <c r="AB144" s="28">
        <f>SUMIFS(T_REAL!$D:$D,T_REAL!$E:$E,DRE!AB$7,T_REAL!$C:$C,DRE!$A144)+SUMIFS(Aut_Ajustes_Manuais!$G:$G,Aut_Ajustes_Manuais!$I:$I,DRE!Z$4,Aut_Ajustes_Manuais!$F:$F,"  -  Saladeiro")</f>
        <v/>
      </c>
      <c r="AC144" s="232" t="n"/>
      <c r="AD144" s="27" t="n">
        <v>0</v>
      </c>
      <c r="AE144" s="28">
        <f>SUMIFS(T_REAL!$D:$D,T_REAL!$E:$E,DRE!AE$7,T_REAL!$C:$C,DRE!$A144)+SUMIFS(Aut_Ajustes_Manuais!$G:$G,Aut_Ajustes_Manuais!$I:$I,DRE!AC$4,Aut_Ajustes_Manuais!$F:$F,"  -  Saladeiro")</f>
        <v/>
      </c>
      <c r="AF144" s="232" t="n"/>
      <c r="AG144" s="27" t="n">
        <v>0</v>
      </c>
      <c r="AH144" s="28">
        <f>SUMIFS(T_REAL!$D:$D,T_REAL!$E:$E,DRE!AH$7,T_REAL!$C:$C,DRE!$A144)+SUMIFS(Aut_Ajustes_Manuais!$G:$G,Aut_Ajustes_Manuais!$I:$I,DRE!AF$4,Aut_Ajustes_Manuais!$F:$F,"  -  Saladeiro")</f>
        <v/>
      </c>
      <c r="AI144" s="232" t="n"/>
      <c r="AJ144" s="27" t="n">
        <v>0</v>
      </c>
      <c r="AK144" s="28">
        <f>SUMIFS(T_REAL!$D:$D,T_REAL!$E:$E,DRE!AK$7,T_REAL!$C:$C,DRE!$A144)+SUMIFS(Aut_Ajustes_Manuais!$G:$G,Aut_Ajustes_Manuais!$I:$I,DRE!AI$4,Aut_Ajustes_Manuais!$F:$F,"  -  Saladeiro")</f>
        <v/>
      </c>
      <c r="AL144" s="232" t="n"/>
      <c r="AM144" s="27" t="n">
        <v>0</v>
      </c>
      <c r="AN144" s="28">
        <f>SUMIFS(T_REAL!$D:$D,T_REAL!$E:$E,DRE!AN$7,T_REAL!$C:$C,DRE!$A144)+SUMIFS(Aut_Ajustes_Manuais!$G:$G,Aut_Ajustes_Manuais!$I:$I,DRE!AL$4,Aut_Ajustes_Manuais!$F:$F,"  -  Saladeiro")</f>
        <v/>
      </c>
      <c r="AO144" s="232" t="n"/>
      <c r="AP144" s="27" t="n">
        <v>0</v>
      </c>
      <c r="AQ144" s="28">
        <f>SUMIFS(T_REAL!$D:$D,T_REAL!$E:$E,DRE!AQ$7,T_REAL!$C:$C,DRE!$A144)+SUMIFS(Aut_Ajustes_Manuais!$G:$G,Aut_Ajustes_Manuais!$I:$I,DRE!AO$4,Aut_Ajustes_Manuais!$F:$F,"  -  Saladeiro")</f>
        <v/>
      </c>
      <c r="AR144" s="232">
        <f>SUMIFS($H144:$AO144,$H$5:$AO$5,"&lt;"&amp;MONTH(TODAY()),$H$6:$AO$6,"REAL 25")</f>
        <v/>
      </c>
      <c r="AS144" s="27">
        <f>SUMIFS($I144:$AP144,$I$5:$AP$5,"&lt;"&amp;MONTH(TODAY()),$I$6:$AP$6,"ORÇADO ")</f>
        <v/>
      </c>
      <c r="AT144" s="28">
        <f>SUMIFS($J144:$AQ144,$J$5:$AQ$5,"&lt;"&amp;MONTH(TODAY()),$J$6:$AQ$6,"REAL 26")</f>
        <v/>
      </c>
      <c r="AU144" s="232" t="n"/>
      <c r="AV144" s="27" t="n"/>
      <c r="AW144" s="28" t="n"/>
      <c r="AX144" s="232" t="n"/>
      <c r="AY144" s="27" t="n">
        <v>0</v>
      </c>
      <c r="AZ144" s="28" t="n"/>
      <c r="BA144" s="232" t="n"/>
      <c r="BB144" s="27" t="n">
        <v>0</v>
      </c>
      <c r="BC144" s="28" t="n"/>
      <c r="BD144" s="232" t="n"/>
      <c r="BE144" s="27" t="n">
        <v>0</v>
      </c>
      <c r="BF144" s="28" t="n"/>
      <c r="BG144" s="232" t="n"/>
      <c r="BH144" s="27" t="n">
        <v>0</v>
      </c>
      <c r="BI144" s="28" t="n"/>
      <c r="BK144" s="451">
        <f>SUM(I144,L144,O144,R144,U144,X144,AA144,AD144,AG144,AJ144,AM144,AP144)</f>
        <v/>
      </c>
      <c r="BL144" s="451">
        <f>BK144-AV144</f>
        <v/>
      </c>
      <c r="BM144" s="451">
        <f>SUM(J144,M144,P144,S144,V144)</f>
        <v/>
      </c>
      <c r="BN144" s="451">
        <f>BM144-AT144</f>
        <v/>
      </c>
    </row>
    <row r="145" hidden="1" outlineLevel="1" customFormat="1" s="474">
      <c r="A145" s="91" t="inlineStr">
        <is>
          <t xml:space="preserve">  -  Pia</t>
        </is>
      </c>
      <c r="B145" s="2" t="n"/>
      <c r="C145" s="24" t="n"/>
      <c r="D145" s="54" t="inlineStr">
        <is>
          <t>Salário Bruto com INSS Segurado dentro do valor</t>
        </is>
      </c>
      <c r="E145" s="84" t="n"/>
      <c r="F145" s="55" t="n"/>
      <c r="G145" s="416" t="n"/>
      <c r="H145" s="232" t="n"/>
      <c r="I145" s="27" t="n">
        <v>0</v>
      </c>
      <c r="J145" s="28">
        <f>SUMIFS(T_REAL!$D:$D,T_REAL!$E:$E,DRE!J$7,T_REAL!$C:$C,DRE!$A145)+SUMIFS(Aut_Ajustes_Manuais!$G:$G,Aut_Ajustes_Manuais!$I:$I,DRE!H$4,Aut_Ajustes_Manuais!$F:$F,"  -  Pia")</f>
        <v/>
      </c>
      <c r="K145" s="232" t="n"/>
      <c r="L145" s="27" t="n">
        <v>0</v>
      </c>
      <c r="M145" s="28">
        <f>SUMIFS(T_REAL!$D:$D,T_REAL!$E:$E,DRE!M$7,T_REAL!$C:$C,DRE!$A145)+SUMIFS(Aut_Ajustes_Manuais!$G:$G,Aut_Ajustes_Manuais!$I:$I,DRE!K$4,Aut_Ajustes_Manuais!$F:$F,"  -  Pia")</f>
        <v/>
      </c>
      <c r="N145" s="232" t="n"/>
      <c r="O145" s="27" t="n">
        <v>0</v>
      </c>
      <c r="P145" s="28">
        <f>SUMIFS(T_REAL!$D:$D,T_REAL!$E:$E,DRE!P$7,T_REAL!$C:$C,DRE!$A145)+SUMIFS(Aut_Ajustes_Manuais!$G:$G,Aut_Ajustes_Manuais!$I:$I,DRE!N$4,Aut_Ajustes_Manuais!$F:$F,"  -  Pia")</f>
        <v/>
      </c>
      <c r="Q145" s="232" t="n"/>
      <c r="R145" s="27" t="n">
        <v>0</v>
      </c>
      <c r="S145" s="28">
        <f>SUMIFS(T_REAL!$D:$D,T_REAL!$E:$E,DRE!S$7,T_REAL!$C:$C,DRE!$A145)+SUMIFS(Aut_Ajustes_Manuais!$G:$G,Aut_Ajustes_Manuais!$I:$I,DRE!Q$4,Aut_Ajustes_Manuais!$F:$F,"  -  Pia")</f>
        <v/>
      </c>
      <c r="T145" s="232" t="n"/>
      <c r="U145" s="27" t="n">
        <v>0</v>
      </c>
      <c r="V145" s="28">
        <f>SUMIFS(T_REAL!$D:$D,T_REAL!$E:$E,DRE!V$7,T_REAL!$C:$C,DRE!$A145)+SUMIFS(Aut_Ajustes_Manuais!$G:$G,Aut_Ajustes_Manuais!$I:$I,DRE!T$4,Aut_Ajustes_Manuais!$F:$F,"  -  Pia")</f>
        <v/>
      </c>
      <c r="W145" s="232" t="n"/>
      <c r="X145" s="27" t="n">
        <v>0</v>
      </c>
      <c r="Y145" s="28">
        <f>SUMIFS(T_REAL!$D:$D,T_REAL!$E:$E,DRE!Y$7,T_REAL!$C:$C,DRE!$A145)+SUMIFS(Aut_Ajustes_Manuais!$G:$G,Aut_Ajustes_Manuais!$I:$I,DRE!W$4,Aut_Ajustes_Manuais!$F:$F,"  -  Pia")</f>
        <v/>
      </c>
      <c r="Z145" s="232" t="n"/>
      <c r="AA145" s="27" t="n">
        <v>0</v>
      </c>
      <c r="AB145" s="28">
        <f>SUMIFS(T_REAL!$D:$D,T_REAL!$E:$E,DRE!AB$7,T_REAL!$C:$C,DRE!$A145)+SUMIFS(Aut_Ajustes_Manuais!$G:$G,Aut_Ajustes_Manuais!$I:$I,DRE!Z$4,Aut_Ajustes_Manuais!$F:$F,"  -  Pia")</f>
        <v/>
      </c>
      <c r="AC145" s="232" t="n"/>
      <c r="AD145" s="27" t="n">
        <v>0</v>
      </c>
      <c r="AE145" s="28">
        <f>SUMIFS(T_REAL!$D:$D,T_REAL!$E:$E,DRE!AE$7,T_REAL!$C:$C,DRE!$A145)+SUMIFS(Aut_Ajustes_Manuais!$G:$G,Aut_Ajustes_Manuais!$I:$I,DRE!AC$4,Aut_Ajustes_Manuais!$F:$F,"  -  Pia")</f>
        <v/>
      </c>
      <c r="AF145" s="232" t="n"/>
      <c r="AG145" s="27" t="n">
        <v>0</v>
      </c>
      <c r="AH145" s="28">
        <f>SUMIFS(T_REAL!$D:$D,T_REAL!$E:$E,DRE!AH$7,T_REAL!$C:$C,DRE!$A145)+SUMIFS(Aut_Ajustes_Manuais!$G:$G,Aut_Ajustes_Manuais!$I:$I,DRE!AF$4,Aut_Ajustes_Manuais!$F:$F,"  -  Pia")</f>
        <v/>
      </c>
      <c r="AI145" s="232" t="n"/>
      <c r="AJ145" s="27" t="n">
        <v>0</v>
      </c>
      <c r="AK145" s="28">
        <f>SUMIFS(T_REAL!$D:$D,T_REAL!$E:$E,DRE!AK$7,T_REAL!$C:$C,DRE!$A145)+SUMIFS(Aut_Ajustes_Manuais!$G:$G,Aut_Ajustes_Manuais!$I:$I,DRE!AI$4,Aut_Ajustes_Manuais!$F:$F,"  -  Pia")</f>
        <v/>
      </c>
      <c r="AL145" s="232" t="n"/>
      <c r="AM145" s="27" t="n">
        <v>0</v>
      </c>
      <c r="AN145" s="28">
        <f>SUMIFS(T_REAL!$D:$D,T_REAL!$E:$E,DRE!AN$7,T_REAL!$C:$C,DRE!$A145)+SUMIFS(Aut_Ajustes_Manuais!$G:$G,Aut_Ajustes_Manuais!$I:$I,DRE!AL$4,Aut_Ajustes_Manuais!$F:$F,"  -  Pia")</f>
        <v/>
      </c>
      <c r="AO145" s="232" t="n"/>
      <c r="AP145" s="27" t="n">
        <v>0</v>
      </c>
      <c r="AQ145" s="28">
        <f>SUMIFS(T_REAL!$D:$D,T_REAL!$E:$E,DRE!AQ$7,T_REAL!$C:$C,DRE!$A145)+SUMIFS(Aut_Ajustes_Manuais!$G:$G,Aut_Ajustes_Manuais!$I:$I,DRE!AO$4,Aut_Ajustes_Manuais!$F:$F,"  -  Pia")</f>
        <v/>
      </c>
      <c r="AR145" s="232">
        <f>SUMIFS($H145:$AO145,$H$5:$AO$5,"&lt;"&amp;MONTH(TODAY()),$H$6:$AO$6,"REAL 25")</f>
        <v/>
      </c>
      <c r="AS145" s="27">
        <f>SUMIFS($I145:$AP145,$I$5:$AP$5,"&lt;"&amp;MONTH(TODAY()),$I$6:$AP$6,"ORÇADO ")</f>
        <v/>
      </c>
      <c r="AT145" s="28">
        <f>SUMIFS($J145:$AQ145,$J$5:$AQ$5,"&lt;"&amp;MONTH(TODAY()),$J$6:$AQ$6,"REAL 26")</f>
        <v/>
      </c>
      <c r="AU145" s="232" t="n"/>
      <c r="AV145" s="27" t="n"/>
      <c r="AW145" s="28" t="n"/>
      <c r="AX145" s="232" t="n"/>
      <c r="AY145" s="27" t="n">
        <v>0</v>
      </c>
      <c r="AZ145" s="28" t="n"/>
      <c r="BA145" s="232" t="n"/>
      <c r="BB145" s="27" t="n">
        <v>0</v>
      </c>
      <c r="BC145" s="28" t="n"/>
      <c r="BD145" s="232" t="n"/>
      <c r="BE145" s="27" t="n">
        <v>0</v>
      </c>
      <c r="BF145" s="28" t="n"/>
      <c r="BG145" s="232" t="n"/>
      <c r="BH145" s="27" t="n">
        <v>0</v>
      </c>
      <c r="BI145" s="28" t="n"/>
      <c r="BK145" s="451">
        <f>SUM(I145,L145,O145,R145,U145,X145,AA145,AD145,AG145,AJ145,AM145,AP145)</f>
        <v/>
      </c>
      <c r="BL145" s="451">
        <f>BK145-AV145</f>
        <v/>
      </c>
      <c r="BM145" s="451">
        <f>SUM(J145,M145,P145,S145,V145)</f>
        <v/>
      </c>
      <c r="BN145" s="451">
        <f>BM145-AT145</f>
        <v/>
      </c>
    </row>
    <row r="146" hidden="1" outlineLevel="1" customFormat="1" s="474">
      <c r="A146" s="91" t="inlineStr">
        <is>
          <t xml:space="preserve">  -  Sub Chefe de Confeitaria</t>
        </is>
      </c>
      <c r="B146" s="2" t="n"/>
      <c r="C146" s="24" t="n"/>
      <c r="D146" s="54" t="inlineStr">
        <is>
          <t>Salário Bruto com INSS Segurado dentro do valor</t>
        </is>
      </c>
      <c r="E146" s="84" t="n"/>
      <c r="F146" s="55" t="n"/>
      <c r="G146" s="416" t="n"/>
      <c r="H146" s="232" t="n"/>
      <c r="I146" s="27" t="n">
        <v>0</v>
      </c>
      <c r="J146" s="28">
        <f>SUMIFS(T_REAL!$D:$D,T_REAL!$E:$E,DRE!J$7,T_REAL!$C:$C,DRE!$A146)+SUMIFS(Aut_Ajustes_Manuais!$G:$G,Aut_Ajustes_Manuais!$I:$I,DRE!H$4,Aut_Ajustes_Manuais!$F:$F,"  -  Sub Chefe de Confeitaria")</f>
        <v/>
      </c>
      <c r="K146" s="232" t="n"/>
      <c r="L146" s="27" t="n">
        <v>0</v>
      </c>
      <c r="M146" s="28">
        <f>SUMIFS(T_REAL!$D:$D,T_REAL!$E:$E,DRE!M$7,T_REAL!$C:$C,DRE!$A146)+SUMIFS(Aut_Ajustes_Manuais!$G:$G,Aut_Ajustes_Manuais!$I:$I,DRE!K$4,Aut_Ajustes_Manuais!$F:$F,"  -  Sub Chefe de Confeitaria")</f>
        <v/>
      </c>
      <c r="N146" s="232" t="n"/>
      <c r="O146" s="27" t="n">
        <v>0</v>
      </c>
      <c r="P146" s="28">
        <f>SUMIFS(T_REAL!$D:$D,T_REAL!$E:$E,DRE!P$7,T_REAL!$C:$C,DRE!$A146)+SUMIFS(Aut_Ajustes_Manuais!$G:$G,Aut_Ajustes_Manuais!$I:$I,DRE!N$4,Aut_Ajustes_Manuais!$F:$F,"  -  Sub Chefe de Confeitaria")</f>
        <v/>
      </c>
      <c r="Q146" s="232" t="n"/>
      <c r="R146" s="27" t="n">
        <v>0</v>
      </c>
      <c r="S146" s="28">
        <f>SUMIFS(T_REAL!$D:$D,T_REAL!$E:$E,DRE!S$7,T_REAL!$C:$C,DRE!$A146)+SUMIFS(Aut_Ajustes_Manuais!$G:$G,Aut_Ajustes_Manuais!$I:$I,DRE!Q$4,Aut_Ajustes_Manuais!$F:$F,"  -  Sub Chefe de Confeitaria")</f>
        <v/>
      </c>
      <c r="T146" s="232" t="n"/>
      <c r="U146" s="27" t="n">
        <v>0</v>
      </c>
      <c r="V146" s="28">
        <f>SUMIFS(T_REAL!$D:$D,T_REAL!$E:$E,DRE!V$7,T_REAL!$C:$C,DRE!$A146)+SUMIFS(Aut_Ajustes_Manuais!$G:$G,Aut_Ajustes_Manuais!$I:$I,DRE!T$4,Aut_Ajustes_Manuais!$F:$F,"  -  Sub Chefe de Confeitaria")</f>
        <v/>
      </c>
      <c r="W146" s="232" t="n"/>
      <c r="X146" s="27" t="n">
        <v>0</v>
      </c>
      <c r="Y146" s="28">
        <f>SUMIFS(T_REAL!$D:$D,T_REAL!$E:$E,DRE!Y$7,T_REAL!$C:$C,DRE!$A146)+SUMIFS(Aut_Ajustes_Manuais!$G:$G,Aut_Ajustes_Manuais!$I:$I,DRE!W$4,Aut_Ajustes_Manuais!$F:$F,"  -  Sub Chefe de Confeitaria")</f>
        <v/>
      </c>
      <c r="Z146" s="232" t="n"/>
      <c r="AA146" s="27" t="n">
        <v>0</v>
      </c>
      <c r="AB146" s="28">
        <f>SUMIFS(T_REAL!$D:$D,T_REAL!$E:$E,DRE!AB$7,T_REAL!$C:$C,DRE!$A146)+SUMIFS(Aut_Ajustes_Manuais!$G:$G,Aut_Ajustes_Manuais!$I:$I,DRE!Z$4,Aut_Ajustes_Manuais!$F:$F,"  -  Sub Chefe de Confeitaria")</f>
        <v/>
      </c>
      <c r="AC146" s="232" t="n"/>
      <c r="AD146" s="27" t="n">
        <v>0</v>
      </c>
      <c r="AE146" s="28">
        <f>SUMIFS(T_REAL!$D:$D,T_REAL!$E:$E,DRE!AE$7,T_REAL!$C:$C,DRE!$A146)+SUMIFS(Aut_Ajustes_Manuais!$G:$G,Aut_Ajustes_Manuais!$I:$I,DRE!AC$4,Aut_Ajustes_Manuais!$F:$F,"  -  Sub Chefe de Confeitaria")</f>
        <v/>
      </c>
      <c r="AF146" s="232" t="n"/>
      <c r="AG146" s="27" t="n">
        <v>0</v>
      </c>
      <c r="AH146" s="28">
        <f>SUMIFS(T_REAL!$D:$D,T_REAL!$E:$E,DRE!AH$7,T_REAL!$C:$C,DRE!$A146)+SUMIFS(Aut_Ajustes_Manuais!$G:$G,Aut_Ajustes_Manuais!$I:$I,DRE!AF$4,Aut_Ajustes_Manuais!$F:$F,"  -  Sub Chefe de Confeitaria")</f>
        <v/>
      </c>
      <c r="AI146" s="232" t="n"/>
      <c r="AJ146" s="27" t="n">
        <v>0</v>
      </c>
      <c r="AK146" s="28">
        <f>SUMIFS(T_REAL!$D:$D,T_REAL!$E:$E,DRE!AK$7,T_REAL!$C:$C,DRE!$A146)+SUMIFS(Aut_Ajustes_Manuais!$G:$G,Aut_Ajustes_Manuais!$I:$I,DRE!AI$4,Aut_Ajustes_Manuais!$F:$F,"  -  Sub Chefe de Confeitaria")</f>
        <v/>
      </c>
      <c r="AL146" s="232" t="n"/>
      <c r="AM146" s="27" t="n">
        <v>0</v>
      </c>
      <c r="AN146" s="28">
        <f>SUMIFS(T_REAL!$D:$D,T_REAL!$E:$E,DRE!AN$7,T_REAL!$C:$C,DRE!$A146)+SUMIFS(Aut_Ajustes_Manuais!$G:$G,Aut_Ajustes_Manuais!$I:$I,DRE!AL$4,Aut_Ajustes_Manuais!$F:$F,"  -  Sub Chefe de Confeitaria")</f>
        <v/>
      </c>
      <c r="AO146" s="232" t="n"/>
      <c r="AP146" s="27" t="n">
        <v>0</v>
      </c>
      <c r="AQ146" s="28">
        <f>SUMIFS(T_REAL!$D:$D,T_REAL!$E:$E,DRE!AQ$7,T_REAL!$C:$C,DRE!$A146)+SUMIFS(Aut_Ajustes_Manuais!$G:$G,Aut_Ajustes_Manuais!$I:$I,DRE!AO$4,Aut_Ajustes_Manuais!$F:$F,"  -  Sub Chefe de Confeitaria")</f>
        <v/>
      </c>
      <c r="AR146" s="232">
        <f>SUMIFS($H146:$AO146,$H$5:$AO$5,"&lt;"&amp;MONTH(TODAY()),$H$6:$AO$6,"REAL 25")</f>
        <v/>
      </c>
      <c r="AS146" s="27">
        <f>SUMIFS($I146:$AP146,$I$5:$AP$5,"&lt;"&amp;MONTH(TODAY()),$I$6:$AP$6,"ORÇADO ")</f>
        <v/>
      </c>
      <c r="AT146" s="28">
        <f>SUMIFS($J146:$AQ146,$J$5:$AQ$5,"&lt;"&amp;MONTH(TODAY()),$J$6:$AQ$6,"REAL 26")</f>
        <v/>
      </c>
      <c r="AU146" s="232" t="n"/>
      <c r="AV146" s="27" t="n"/>
      <c r="AW146" s="28" t="n"/>
      <c r="AX146" s="232" t="n"/>
      <c r="AY146" s="27" t="n">
        <v>0</v>
      </c>
      <c r="AZ146" s="28" t="n"/>
      <c r="BA146" s="232" t="n"/>
      <c r="BB146" s="27" t="n">
        <v>0</v>
      </c>
      <c r="BC146" s="28" t="n"/>
      <c r="BD146" s="232" t="n"/>
      <c r="BE146" s="27" t="n">
        <v>0</v>
      </c>
      <c r="BF146" s="28" t="n"/>
      <c r="BG146" s="232" t="n"/>
      <c r="BH146" s="27" t="n">
        <v>0</v>
      </c>
      <c r="BI146" s="28" t="n"/>
      <c r="BK146" s="451">
        <f>SUM(I146,L146,O146,R146,U146,X146,AA146,AD146,AG146,AJ146,AM146,AP146)</f>
        <v/>
      </c>
      <c r="BL146" s="451">
        <f>BK146-AV146</f>
        <v/>
      </c>
      <c r="BM146" s="451">
        <f>SUM(J146,M146,P146,S146,V146)</f>
        <v/>
      </c>
      <c r="BN146" s="451">
        <f>BM146-AT146</f>
        <v/>
      </c>
    </row>
    <row r="147" hidden="1" outlineLevel="1" customFormat="1" s="474">
      <c r="A147" s="91" t="inlineStr">
        <is>
          <t xml:space="preserve">  -  Confeiteiro III</t>
        </is>
      </c>
      <c r="B147" s="2" t="n"/>
      <c r="C147" s="24" t="n"/>
      <c r="D147" s="54" t="inlineStr">
        <is>
          <t>Salário Bruto com INSS Segurado dentro do valor</t>
        </is>
      </c>
      <c r="E147" s="84" t="n"/>
      <c r="F147" s="55" t="n"/>
      <c r="G147" s="416" t="n"/>
      <c r="H147" s="232" t="n"/>
      <c r="I147" s="27" t="n">
        <v>0</v>
      </c>
      <c r="J147" s="28">
        <f>SUMIFS(T_REAL!$D:$D,T_REAL!$E:$E,DRE!J$7,T_REAL!$C:$C,DRE!$A147)+SUMIFS(Aut_Ajustes_Manuais!$G:$G,Aut_Ajustes_Manuais!$I:$I,DRE!H$4,Aut_Ajustes_Manuais!$F:$F,"  -  Confeiteiro III")</f>
        <v/>
      </c>
      <c r="K147" s="232" t="n"/>
      <c r="L147" s="27" t="n">
        <v>0</v>
      </c>
      <c r="M147" s="28">
        <f>SUMIFS(T_REAL!$D:$D,T_REAL!$E:$E,DRE!M$7,T_REAL!$C:$C,DRE!$A147)+SUMIFS(Aut_Ajustes_Manuais!$G:$G,Aut_Ajustes_Manuais!$I:$I,DRE!K$4,Aut_Ajustes_Manuais!$F:$F,"  -  Confeiteiro III")</f>
        <v/>
      </c>
      <c r="N147" s="232" t="n"/>
      <c r="O147" s="27" t="n">
        <v>0</v>
      </c>
      <c r="P147" s="28">
        <f>SUMIFS(T_REAL!$D:$D,T_REAL!$E:$E,DRE!P$7,T_REAL!$C:$C,DRE!$A147)+SUMIFS(Aut_Ajustes_Manuais!$G:$G,Aut_Ajustes_Manuais!$I:$I,DRE!N$4,Aut_Ajustes_Manuais!$F:$F,"  -  Confeiteiro III")</f>
        <v/>
      </c>
      <c r="Q147" s="232" t="n"/>
      <c r="R147" s="27" t="n">
        <v>0</v>
      </c>
      <c r="S147" s="28">
        <f>SUMIFS(T_REAL!$D:$D,T_REAL!$E:$E,DRE!S$7,T_REAL!$C:$C,DRE!$A147)+SUMIFS(Aut_Ajustes_Manuais!$G:$G,Aut_Ajustes_Manuais!$I:$I,DRE!Q$4,Aut_Ajustes_Manuais!$F:$F,"  -  Confeiteiro III")</f>
        <v/>
      </c>
      <c r="T147" s="232" t="n"/>
      <c r="U147" s="27" t="n">
        <v>0</v>
      </c>
      <c r="V147" s="28">
        <f>SUMIFS(T_REAL!$D:$D,T_REAL!$E:$E,DRE!V$7,T_REAL!$C:$C,DRE!$A147)+SUMIFS(Aut_Ajustes_Manuais!$G:$G,Aut_Ajustes_Manuais!$I:$I,DRE!T$4,Aut_Ajustes_Manuais!$F:$F,"  -  Confeiteiro III")</f>
        <v/>
      </c>
      <c r="W147" s="232" t="n"/>
      <c r="X147" s="27" t="n">
        <v>0</v>
      </c>
      <c r="Y147" s="28">
        <f>SUMIFS(T_REAL!$D:$D,T_REAL!$E:$E,DRE!Y$7,T_REAL!$C:$C,DRE!$A147)+SUMIFS(Aut_Ajustes_Manuais!$G:$G,Aut_Ajustes_Manuais!$I:$I,DRE!W$4,Aut_Ajustes_Manuais!$F:$F,"  -  Confeiteiro III")</f>
        <v/>
      </c>
      <c r="Z147" s="232" t="n"/>
      <c r="AA147" s="27" t="n">
        <v>0</v>
      </c>
      <c r="AB147" s="28">
        <f>SUMIFS(T_REAL!$D:$D,T_REAL!$E:$E,DRE!AB$7,T_REAL!$C:$C,DRE!$A147)+SUMIFS(Aut_Ajustes_Manuais!$G:$G,Aut_Ajustes_Manuais!$I:$I,DRE!Z$4,Aut_Ajustes_Manuais!$F:$F,"  -  Confeiteiro III")</f>
        <v/>
      </c>
      <c r="AC147" s="232" t="n"/>
      <c r="AD147" s="27" t="n">
        <v>0</v>
      </c>
      <c r="AE147" s="28">
        <f>SUMIFS(T_REAL!$D:$D,T_REAL!$E:$E,DRE!AE$7,T_REAL!$C:$C,DRE!$A147)+SUMIFS(Aut_Ajustes_Manuais!$G:$G,Aut_Ajustes_Manuais!$I:$I,DRE!AC$4,Aut_Ajustes_Manuais!$F:$F,"  -  Confeiteiro III")</f>
        <v/>
      </c>
      <c r="AF147" s="232" t="n"/>
      <c r="AG147" s="27" t="n">
        <v>0</v>
      </c>
      <c r="AH147" s="28">
        <f>SUMIFS(T_REAL!$D:$D,T_REAL!$E:$E,DRE!AH$7,T_REAL!$C:$C,DRE!$A147)+SUMIFS(Aut_Ajustes_Manuais!$G:$G,Aut_Ajustes_Manuais!$I:$I,DRE!AF$4,Aut_Ajustes_Manuais!$F:$F,"  -  Confeiteiro III")</f>
        <v/>
      </c>
      <c r="AI147" s="232" t="n"/>
      <c r="AJ147" s="27" t="n">
        <v>0</v>
      </c>
      <c r="AK147" s="28">
        <f>SUMIFS(T_REAL!$D:$D,T_REAL!$E:$E,DRE!AK$7,T_REAL!$C:$C,DRE!$A147)+SUMIFS(Aut_Ajustes_Manuais!$G:$G,Aut_Ajustes_Manuais!$I:$I,DRE!AI$4,Aut_Ajustes_Manuais!$F:$F,"  -  Confeiteiro III")</f>
        <v/>
      </c>
      <c r="AL147" s="232" t="n"/>
      <c r="AM147" s="27" t="n">
        <v>0</v>
      </c>
      <c r="AN147" s="28">
        <f>SUMIFS(T_REAL!$D:$D,T_REAL!$E:$E,DRE!AN$7,T_REAL!$C:$C,DRE!$A147)+SUMIFS(Aut_Ajustes_Manuais!$G:$G,Aut_Ajustes_Manuais!$I:$I,DRE!AL$4,Aut_Ajustes_Manuais!$F:$F,"  -  Confeiteiro III")</f>
        <v/>
      </c>
      <c r="AO147" s="232" t="n"/>
      <c r="AP147" s="27" t="n">
        <v>0</v>
      </c>
      <c r="AQ147" s="28">
        <f>SUMIFS(T_REAL!$D:$D,T_REAL!$E:$E,DRE!AQ$7,T_REAL!$C:$C,DRE!$A147)+SUMIFS(Aut_Ajustes_Manuais!$G:$G,Aut_Ajustes_Manuais!$I:$I,DRE!AO$4,Aut_Ajustes_Manuais!$F:$F,"  -  Confeiteiro III")</f>
        <v/>
      </c>
      <c r="AR147" s="232">
        <f>SUMIFS($H147:$AO147,$H$5:$AO$5,"&lt;"&amp;MONTH(TODAY()),$H$6:$AO$6,"REAL 25")</f>
        <v/>
      </c>
      <c r="AS147" s="27">
        <f>SUMIFS($I147:$AP147,$I$5:$AP$5,"&lt;"&amp;MONTH(TODAY()),$I$6:$AP$6,"ORÇADO ")</f>
        <v/>
      </c>
      <c r="AT147" s="28">
        <f>SUMIFS($J147:$AQ147,$J$5:$AQ$5,"&lt;"&amp;MONTH(TODAY()),$J$6:$AQ$6,"REAL 26")</f>
        <v/>
      </c>
      <c r="AU147" s="232" t="n"/>
      <c r="AV147" s="27" t="n"/>
      <c r="AW147" s="28" t="n"/>
      <c r="AX147" s="232" t="n"/>
      <c r="AY147" s="27" t="n">
        <v>0</v>
      </c>
      <c r="AZ147" s="28" t="n"/>
      <c r="BA147" s="232" t="n"/>
      <c r="BB147" s="27" t="n">
        <v>0</v>
      </c>
      <c r="BC147" s="28" t="n"/>
      <c r="BD147" s="232" t="n"/>
      <c r="BE147" s="27" t="n">
        <v>0</v>
      </c>
      <c r="BF147" s="28" t="n"/>
      <c r="BG147" s="232" t="n"/>
      <c r="BH147" s="27" t="n">
        <v>0</v>
      </c>
      <c r="BI147" s="28" t="n"/>
      <c r="BK147" s="451">
        <f>SUM(I147,L147,O147,R147,U147,X147,AA147,AD147,AG147,AJ147,AM147,AP147)</f>
        <v/>
      </c>
      <c r="BL147" s="451">
        <f>BK147-AV147</f>
        <v/>
      </c>
      <c r="BM147" s="451">
        <f>SUM(J147,M147,P147,S147,V147)</f>
        <v/>
      </c>
      <c r="BN147" s="451">
        <f>BM147-AT147</f>
        <v/>
      </c>
    </row>
    <row r="148" hidden="1" outlineLevel="1" customFormat="1" s="474">
      <c r="A148" s="91" t="inlineStr">
        <is>
          <t xml:space="preserve">  -  Confeiteiro II</t>
        </is>
      </c>
      <c r="B148" s="2" t="n"/>
      <c r="C148" s="24" t="n"/>
      <c r="D148" s="54" t="inlineStr">
        <is>
          <t>Salário Bruto com INSS Segurado dentro do valor</t>
        </is>
      </c>
      <c r="E148" s="84" t="n"/>
      <c r="F148" s="55" t="n"/>
      <c r="G148" s="416" t="n"/>
      <c r="H148" s="232" t="n"/>
      <c r="I148" s="27" t="n">
        <v>0</v>
      </c>
      <c r="J148" s="28">
        <f>SUMIFS(T_REAL!$D:$D,T_REAL!$E:$E,DRE!J$7,T_REAL!$C:$C,DRE!$A148)+SUMIFS(Aut_Ajustes_Manuais!$G:$G,Aut_Ajustes_Manuais!$I:$I,DRE!H$4,Aut_Ajustes_Manuais!$F:$F,"  -  Confeiteiro II")</f>
        <v/>
      </c>
      <c r="K148" s="232" t="n"/>
      <c r="L148" s="27" t="n">
        <v>0</v>
      </c>
      <c r="M148" s="28">
        <f>SUMIFS(T_REAL!$D:$D,T_REAL!$E:$E,DRE!M$7,T_REAL!$C:$C,DRE!$A148)+SUMIFS(Aut_Ajustes_Manuais!$G:$G,Aut_Ajustes_Manuais!$I:$I,DRE!K$4,Aut_Ajustes_Manuais!$F:$F,"  -  Confeiteiro II")</f>
        <v/>
      </c>
      <c r="N148" s="232" t="n"/>
      <c r="O148" s="27" t="n">
        <v>0</v>
      </c>
      <c r="P148" s="28">
        <f>SUMIFS(T_REAL!$D:$D,T_REAL!$E:$E,DRE!P$7,T_REAL!$C:$C,DRE!$A148)+SUMIFS(Aut_Ajustes_Manuais!$G:$G,Aut_Ajustes_Manuais!$I:$I,DRE!N$4,Aut_Ajustes_Manuais!$F:$F,"  -  Confeiteiro II")</f>
        <v/>
      </c>
      <c r="Q148" s="232" t="n"/>
      <c r="R148" s="27" t="n">
        <v>0</v>
      </c>
      <c r="S148" s="28">
        <f>SUMIFS(T_REAL!$D:$D,T_REAL!$E:$E,DRE!S$7,T_REAL!$C:$C,DRE!$A148)+SUMIFS(Aut_Ajustes_Manuais!$G:$G,Aut_Ajustes_Manuais!$I:$I,DRE!Q$4,Aut_Ajustes_Manuais!$F:$F,"  -  Confeiteiro II")</f>
        <v/>
      </c>
      <c r="T148" s="232" t="n"/>
      <c r="U148" s="27" t="n">
        <v>0</v>
      </c>
      <c r="V148" s="28">
        <f>SUMIFS(T_REAL!$D:$D,T_REAL!$E:$E,DRE!V$7,T_REAL!$C:$C,DRE!$A148)+SUMIFS(Aut_Ajustes_Manuais!$G:$G,Aut_Ajustes_Manuais!$I:$I,DRE!T$4,Aut_Ajustes_Manuais!$F:$F,"  -  Confeiteiro II")</f>
        <v/>
      </c>
      <c r="W148" s="232" t="n"/>
      <c r="X148" s="27" t="n">
        <v>0</v>
      </c>
      <c r="Y148" s="28">
        <f>SUMIFS(T_REAL!$D:$D,T_REAL!$E:$E,DRE!Y$7,T_REAL!$C:$C,DRE!$A148)+SUMIFS(Aut_Ajustes_Manuais!$G:$G,Aut_Ajustes_Manuais!$I:$I,DRE!W$4,Aut_Ajustes_Manuais!$F:$F,"  -  Confeiteiro II")</f>
        <v/>
      </c>
      <c r="Z148" s="232" t="n"/>
      <c r="AA148" s="27" t="n">
        <v>0</v>
      </c>
      <c r="AB148" s="28">
        <f>SUMIFS(T_REAL!$D:$D,T_REAL!$E:$E,DRE!AB$7,T_REAL!$C:$C,DRE!$A148)+SUMIFS(Aut_Ajustes_Manuais!$G:$G,Aut_Ajustes_Manuais!$I:$I,DRE!Z$4,Aut_Ajustes_Manuais!$F:$F,"  -  Confeiteiro II")</f>
        <v/>
      </c>
      <c r="AC148" s="232" t="n"/>
      <c r="AD148" s="27" t="n">
        <v>0</v>
      </c>
      <c r="AE148" s="28">
        <f>SUMIFS(T_REAL!$D:$D,T_REAL!$E:$E,DRE!AE$7,T_REAL!$C:$C,DRE!$A148)+SUMIFS(Aut_Ajustes_Manuais!$G:$G,Aut_Ajustes_Manuais!$I:$I,DRE!AC$4,Aut_Ajustes_Manuais!$F:$F,"  -  Confeiteiro II")</f>
        <v/>
      </c>
      <c r="AF148" s="232" t="n"/>
      <c r="AG148" s="27" t="n">
        <v>0</v>
      </c>
      <c r="AH148" s="28">
        <f>SUMIFS(T_REAL!$D:$D,T_REAL!$E:$E,DRE!AH$7,T_REAL!$C:$C,DRE!$A148)+SUMIFS(Aut_Ajustes_Manuais!$G:$G,Aut_Ajustes_Manuais!$I:$I,DRE!AF$4,Aut_Ajustes_Manuais!$F:$F,"  -  Confeiteiro II")</f>
        <v/>
      </c>
      <c r="AI148" s="232" t="n"/>
      <c r="AJ148" s="27" t="n">
        <v>0</v>
      </c>
      <c r="AK148" s="28">
        <f>SUMIFS(T_REAL!$D:$D,T_REAL!$E:$E,DRE!AK$7,T_REAL!$C:$C,DRE!$A148)+SUMIFS(Aut_Ajustes_Manuais!$G:$G,Aut_Ajustes_Manuais!$I:$I,DRE!AI$4,Aut_Ajustes_Manuais!$F:$F,"  -  Confeiteiro II")</f>
        <v/>
      </c>
      <c r="AL148" s="232" t="n"/>
      <c r="AM148" s="27" t="n">
        <v>0</v>
      </c>
      <c r="AN148" s="28">
        <f>SUMIFS(T_REAL!$D:$D,T_REAL!$E:$E,DRE!AN$7,T_REAL!$C:$C,DRE!$A148)+SUMIFS(Aut_Ajustes_Manuais!$G:$G,Aut_Ajustes_Manuais!$I:$I,DRE!AL$4,Aut_Ajustes_Manuais!$F:$F,"  -  Confeiteiro II")</f>
        <v/>
      </c>
      <c r="AO148" s="232" t="n"/>
      <c r="AP148" s="27" t="n">
        <v>0</v>
      </c>
      <c r="AQ148" s="28">
        <f>SUMIFS(T_REAL!$D:$D,T_REAL!$E:$E,DRE!AQ$7,T_REAL!$C:$C,DRE!$A148)+SUMIFS(Aut_Ajustes_Manuais!$G:$G,Aut_Ajustes_Manuais!$I:$I,DRE!AO$4,Aut_Ajustes_Manuais!$F:$F,"  -  Confeiteiro II")</f>
        <v/>
      </c>
      <c r="AR148" s="232">
        <f>SUMIFS($H148:$AO148,$H$5:$AO$5,"&lt;"&amp;MONTH(TODAY()),$H$6:$AO$6,"REAL 25")</f>
        <v/>
      </c>
      <c r="AS148" s="27">
        <f>SUMIFS($I148:$AP148,$I$5:$AP$5,"&lt;"&amp;MONTH(TODAY()),$I$6:$AP$6,"ORÇADO ")</f>
        <v/>
      </c>
      <c r="AT148" s="28">
        <f>SUMIFS($J148:$AQ148,$J$5:$AQ$5,"&lt;"&amp;MONTH(TODAY()),$J$6:$AQ$6,"REAL 26")</f>
        <v/>
      </c>
      <c r="AU148" s="232" t="n"/>
      <c r="AV148" s="27" t="n"/>
      <c r="AW148" s="28" t="n"/>
      <c r="AX148" s="232" t="n"/>
      <c r="AY148" s="27" t="n">
        <v>0</v>
      </c>
      <c r="AZ148" s="28" t="n"/>
      <c r="BA148" s="232" t="n"/>
      <c r="BB148" s="27" t="n">
        <v>0</v>
      </c>
      <c r="BC148" s="28" t="n"/>
      <c r="BD148" s="232" t="n"/>
      <c r="BE148" s="27" t="n">
        <v>0</v>
      </c>
      <c r="BF148" s="28" t="n"/>
      <c r="BG148" s="232" t="n"/>
      <c r="BH148" s="27" t="n">
        <v>0</v>
      </c>
      <c r="BI148" s="28" t="n"/>
      <c r="BK148" s="451">
        <f>SUM(I148,L148,O148,R148,U148,X148,AA148,AD148,AG148,AJ148,AM148,AP148)</f>
        <v/>
      </c>
      <c r="BL148" s="451">
        <f>BK148-AV148</f>
        <v/>
      </c>
      <c r="BM148" s="451">
        <f>SUM(J148,M148,P148,S148,V148)</f>
        <v/>
      </c>
      <c r="BN148" s="451">
        <f>BM148-AT148</f>
        <v/>
      </c>
    </row>
    <row r="149" hidden="1" outlineLevel="1" customFormat="1" s="474">
      <c r="A149" s="91" t="inlineStr">
        <is>
          <t xml:space="preserve">  -  Confeiteiro I</t>
        </is>
      </c>
      <c r="B149" s="2" t="n"/>
      <c r="C149" s="24" t="n"/>
      <c r="D149" s="54" t="inlineStr">
        <is>
          <t>Salário Bruto com INSS Segurado dentro do valor</t>
        </is>
      </c>
      <c r="E149" s="84" t="n"/>
      <c r="F149" s="55" t="n"/>
      <c r="G149" s="416" t="n"/>
      <c r="H149" s="232" t="n"/>
      <c r="I149" s="27" t="n">
        <v>0</v>
      </c>
      <c r="J149" s="28">
        <f>SUMIFS(T_REAL!$D:$D,T_REAL!$E:$E,DRE!J$7,T_REAL!$C:$C,DRE!$A149)+SUMIFS(Aut_Ajustes_Manuais!$G:$G,Aut_Ajustes_Manuais!$I:$I,DRE!H$4,Aut_Ajustes_Manuais!$F:$F,"  -  Confeiteiro I")</f>
        <v/>
      </c>
      <c r="K149" s="232" t="n"/>
      <c r="L149" s="27" t="n">
        <v>0</v>
      </c>
      <c r="M149" s="28">
        <f>SUMIFS(T_REAL!$D:$D,T_REAL!$E:$E,DRE!M$7,T_REAL!$C:$C,DRE!$A149)+SUMIFS(Aut_Ajustes_Manuais!$G:$G,Aut_Ajustes_Manuais!$I:$I,DRE!K$4,Aut_Ajustes_Manuais!$F:$F,"  -  Confeiteiro I")</f>
        <v/>
      </c>
      <c r="N149" s="232" t="n"/>
      <c r="O149" s="27" t="n">
        <v>0</v>
      </c>
      <c r="P149" s="28">
        <f>SUMIFS(T_REAL!$D:$D,T_REAL!$E:$E,DRE!P$7,T_REAL!$C:$C,DRE!$A149)+SUMIFS(Aut_Ajustes_Manuais!$G:$G,Aut_Ajustes_Manuais!$I:$I,DRE!N$4,Aut_Ajustes_Manuais!$F:$F,"  -  Confeiteiro I")</f>
        <v/>
      </c>
      <c r="Q149" s="232" t="n"/>
      <c r="R149" s="27" t="n">
        <v>0</v>
      </c>
      <c r="S149" s="28">
        <f>SUMIFS(T_REAL!$D:$D,T_REAL!$E:$E,DRE!S$7,T_REAL!$C:$C,DRE!$A149)+SUMIFS(Aut_Ajustes_Manuais!$G:$G,Aut_Ajustes_Manuais!$I:$I,DRE!Q$4,Aut_Ajustes_Manuais!$F:$F,"  -  Confeiteiro I")</f>
        <v/>
      </c>
      <c r="T149" s="232" t="n"/>
      <c r="U149" s="27" t="n">
        <v>0</v>
      </c>
      <c r="V149" s="28">
        <f>SUMIFS(T_REAL!$D:$D,T_REAL!$E:$E,DRE!V$7,T_REAL!$C:$C,DRE!$A149)+SUMIFS(Aut_Ajustes_Manuais!$G:$G,Aut_Ajustes_Manuais!$I:$I,DRE!T$4,Aut_Ajustes_Manuais!$F:$F,"  -  Confeiteiro I")</f>
        <v/>
      </c>
      <c r="W149" s="232" t="n"/>
      <c r="X149" s="27" t="n">
        <v>0</v>
      </c>
      <c r="Y149" s="28">
        <f>SUMIFS(T_REAL!$D:$D,T_REAL!$E:$E,DRE!Y$7,T_REAL!$C:$C,DRE!$A149)+SUMIFS(Aut_Ajustes_Manuais!$G:$G,Aut_Ajustes_Manuais!$I:$I,DRE!W$4,Aut_Ajustes_Manuais!$F:$F,"  -  Confeiteiro I")</f>
        <v/>
      </c>
      <c r="Z149" s="232" t="n"/>
      <c r="AA149" s="27" t="n">
        <v>0</v>
      </c>
      <c r="AB149" s="28">
        <f>SUMIFS(T_REAL!$D:$D,T_REAL!$E:$E,DRE!AB$7,T_REAL!$C:$C,DRE!$A149)+SUMIFS(Aut_Ajustes_Manuais!$G:$G,Aut_Ajustes_Manuais!$I:$I,DRE!Z$4,Aut_Ajustes_Manuais!$F:$F,"  -  Confeiteiro I")</f>
        <v/>
      </c>
      <c r="AC149" s="232" t="n"/>
      <c r="AD149" s="27" t="n">
        <v>0</v>
      </c>
      <c r="AE149" s="28">
        <f>SUMIFS(T_REAL!$D:$D,T_REAL!$E:$E,DRE!AE$7,T_REAL!$C:$C,DRE!$A149)+SUMIFS(Aut_Ajustes_Manuais!$G:$G,Aut_Ajustes_Manuais!$I:$I,DRE!AC$4,Aut_Ajustes_Manuais!$F:$F,"  -  Confeiteiro I")</f>
        <v/>
      </c>
      <c r="AF149" s="232" t="n"/>
      <c r="AG149" s="27" t="n">
        <v>0</v>
      </c>
      <c r="AH149" s="28">
        <f>SUMIFS(T_REAL!$D:$D,T_REAL!$E:$E,DRE!AH$7,T_REAL!$C:$C,DRE!$A149)+SUMIFS(Aut_Ajustes_Manuais!$G:$G,Aut_Ajustes_Manuais!$I:$I,DRE!AF$4,Aut_Ajustes_Manuais!$F:$F,"  -  Confeiteiro I")</f>
        <v/>
      </c>
      <c r="AI149" s="232" t="n"/>
      <c r="AJ149" s="27" t="n">
        <v>0</v>
      </c>
      <c r="AK149" s="28">
        <f>SUMIFS(T_REAL!$D:$D,T_REAL!$E:$E,DRE!AK$7,T_REAL!$C:$C,DRE!$A149)+SUMIFS(Aut_Ajustes_Manuais!$G:$G,Aut_Ajustes_Manuais!$I:$I,DRE!AI$4,Aut_Ajustes_Manuais!$F:$F,"  -  Confeiteiro I")</f>
        <v/>
      </c>
      <c r="AL149" s="232" t="n"/>
      <c r="AM149" s="27" t="n">
        <v>0</v>
      </c>
      <c r="AN149" s="28">
        <f>SUMIFS(T_REAL!$D:$D,T_REAL!$E:$E,DRE!AN$7,T_REAL!$C:$C,DRE!$A149)+SUMIFS(Aut_Ajustes_Manuais!$G:$G,Aut_Ajustes_Manuais!$I:$I,DRE!AL$4,Aut_Ajustes_Manuais!$F:$F,"  -  Confeiteiro I")</f>
        <v/>
      </c>
      <c r="AO149" s="232" t="n"/>
      <c r="AP149" s="27" t="n">
        <v>0</v>
      </c>
      <c r="AQ149" s="28">
        <f>SUMIFS(T_REAL!$D:$D,T_REAL!$E:$E,DRE!AQ$7,T_REAL!$C:$C,DRE!$A149)+SUMIFS(Aut_Ajustes_Manuais!$G:$G,Aut_Ajustes_Manuais!$I:$I,DRE!AO$4,Aut_Ajustes_Manuais!$F:$F,"  -  Confeiteiro I")</f>
        <v/>
      </c>
      <c r="AR149" s="232">
        <f>SUMIFS($H149:$AO149,$H$5:$AO$5,"&lt;"&amp;MONTH(TODAY()),$H$6:$AO$6,"REAL 25")</f>
        <v/>
      </c>
      <c r="AS149" s="27">
        <f>SUMIFS($I149:$AP149,$I$5:$AP$5,"&lt;"&amp;MONTH(TODAY()),$I$6:$AP$6,"ORÇADO ")</f>
        <v/>
      </c>
      <c r="AT149" s="28">
        <f>SUMIFS($J149:$AQ149,$J$5:$AQ$5,"&lt;"&amp;MONTH(TODAY()),$J$6:$AQ$6,"REAL 26")</f>
        <v/>
      </c>
      <c r="AU149" s="232" t="n"/>
      <c r="AV149" s="27" t="n"/>
      <c r="AW149" s="28" t="n"/>
      <c r="AX149" s="232" t="n"/>
      <c r="AY149" s="27" t="n">
        <v>-6444.84</v>
      </c>
      <c r="AZ149" s="28" t="n"/>
      <c r="BA149" s="232" t="n"/>
      <c r="BB149" s="27" t="n">
        <v>-6535.067760000001</v>
      </c>
      <c r="BC149" s="28" t="n"/>
      <c r="BD149" s="232" t="n"/>
      <c r="BE149" s="27" t="n">
        <v>-6715.523280000001</v>
      </c>
      <c r="BF149" s="28" t="n"/>
      <c r="BG149" s="232" t="n"/>
      <c r="BH149" s="27" t="n">
        <v>-6715.523280000001</v>
      </c>
      <c r="BI149" s="28" t="n"/>
      <c r="BK149" s="451">
        <f>SUM(I149,L149,O149,R149,U149,X149,AA149,AD149,AG149,AJ149,AM149,AP149)</f>
        <v/>
      </c>
      <c r="BL149" s="451">
        <f>BK149-AV149</f>
        <v/>
      </c>
      <c r="BM149" s="451">
        <f>SUM(J149,M149,P149,S149,V149)</f>
        <v/>
      </c>
      <c r="BN149" s="451">
        <f>BM149-AT149</f>
        <v/>
      </c>
    </row>
    <row r="150" hidden="1" outlineLevel="1" customFormat="1" s="474">
      <c r="A150" s="91" t="inlineStr">
        <is>
          <t xml:space="preserve">  -  Copeiro</t>
        </is>
      </c>
      <c r="B150" s="2" t="n"/>
      <c r="C150" s="24" t="n"/>
      <c r="D150" s="54" t="inlineStr">
        <is>
          <t>Salário Bruto com INSS Segurado dentro do valor</t>
        </is>
      </c>
      <c r="E150" s="84" t="n"/>
      <c r="F150" s="55" t="n"/>
      <c r="G150" s="416" t="n"/>
      <c r="H150" s="232" t="n"/>
      <c r="I150" s="27" t="n">
        <v>0</v>
      </c>
      <c r="J150" s="28">
        <f>SUMIFS(T_REAL!$D:$D,T_REAL!$E:$E,DRE!J$7,T_REAL!$C:$C,DRE!$A150)+SUMIFS(Aut_Ajustes_Manuais!$G:$G,Aut_Ajustes_Manuais!$I:$I,DRE!H$4,Aut_Ajustes_Manuais!$F:$F,"  -  Copeiro")</f>
        <v/>
      </c>
      <c r="K150" s="232" t="n"/>
      <c r="L150" s="27" t="n">
        <v>0</v>
      </c>
      <c r="M150" s="28">
        <f>SUMIFS(T_REAL!$D:$D,T_REAL!$E:$E,DRE!M$7,T_REAL!$C:$C,DRE!$A150)+SUMIFS(Aut_Ajustes_Manuais!$G:$G,Aut_Ajustes_Manuais!$I:$I,DRE!K$4,Aut_Ajustes_Manuais!$F:$F,"  -  Copeiro")</f>
        <v/>
      </c>
      <c r="N150" s="232" t="n"/>
      <c r="O150" s="27" t="n">
        <v>0</v>
      </c>
      <c r="P150" s="28">
        <f>SUMIFS(T_REAL!$D:$D,T_REAL!$E:$E,DRE!P$7,T_REAL!$C:$C,DRE!$A150)+SUMIFS(Aut_Ajustes_Manuais!$G:$G,Aut_Ajustes_Manuais!$I:$I,DRE!N$4,Aut_Ajustes_Manuais!$F:$F,"  -  Copeiro")</f>
        <v/>
      </c>
      <c r="Q150" s="232" t="n"/>
      <c r="R150" s="27" t="n">
        <v>0</v>
      </c>
      <c r="S150" s="28">
        <f>SUMIFS(T_REAL!$D:$D,T_REAL!$E:$E,DRE!S$7,T_REAL!$C:$C,DRE!$A150)+SUMIFS(Aut_Ajustes_Manuais!$G:$G,Aut_Ajustes_Manuais!$I:$I,DRE!Q$4,Aut_Ajustes_Manuais!$F:$F,"  -  Copeiro")</f>
        <v/>
      </c>
      <c r="T150" s="232" t="n"/>
      <c r="U150" s="27" t="n">
        <v>0</v>
      </c>
      <c r="V150" s="28">
        <f>SUMIFS(T_REAL!$D:$D,T_REAL!$E:$E,DRE!V$7,T_REAL!$C:$C,DRE!$A150)+SUMIFS(Aut_Ajustes_Manuais!$G:$G,Aut_Ajustes_Manuais!$I:$I,DRE!T$4,Aut_Ajustes_Manuais!$F:$F,"  -  Copeiro")</f>
        <v/>
      </c>
      <c r="W150" s="232" t="n"/>
      <c r="X150" s="27" t="n">
        <v>0</v>
      </c>
      <c r="Y150" s="28">
        <f>SUMIFS(T_REAL!$D:$D,T_REAL!$E:$E,DRE!Y$7,T_REAL!$C:$C,DRE!$A150)+SUMIFS(Aut_Ajustes_Manuais!$G:$G,Aut_Ajustes_Manuais!$I:$I,DRE!W$4,Aut_Ajustes_Manuais!$F:$F,"  -  Copeiro")</f>
        <v/>
      </c>
      <c r="Z150" s="232" t="n"/>
      <c r="AA150" s="27" t="n">
        <v>0</v>
      </c>
      <c r="AB150" s="28">
        <f>SUMIFS(T_REAL!$D:$D,T_REAL!$E:$E,DRE!AB$7,T_REAL!$C:$C,DRE!$A150)+SUMIFS(Aut_Ajustes_Manuais!$G:$G,Aut_Ajustes_Manuais!$I:$I,DRE!Z$4,Aut_Ajustes_Manuais!$F:$F,"  -  Copeiro")</f>
        <v/>
      </c>
      <c r="AC150" s="232" t="n"/>
      <c r="AD150" s="27" t="n">
        <v>0</v>
      </c>
      <c r="AE150" s="28">
        <f>SUMIFS(T_REAL!$D:$D,T_REAL!$E:$E,DRE!AE$7,T_REAL!$C:$C,DRE!$A150)+SUMIFS(Aut_Ajustes_Manuais!$G:$G,Aut_Ajustes_Manuais!$I:$I,DRE!AC$4,Aut_Ajustes_Manuais!$F:$F,"  -  Copeiro")</f>
        <v/>
      </c>
      <c r="AF150" s="232" t="n"/>
      <c r="AG150" s="27" t="n">
        <v>0</v>
      </c>
      <c r="AH150" s="28">
        <f>SUMIFS(T_REAL!$D:$D,T_REAL!$E:$E,DRE!AH$7,T_REAL!$C:$C,DRE!$A150)+SUMIFS(Aut_Ajustes_Manuais!$G:$G,Aut_Ajustes_Manuais!$I:$I,DRE!AF$4,Aut_Ajustes_Manuais!$F:$F,"  -  Copeiro")</f>
        <v/>
      </c>
      <c r="AI150" s="232" t="n"/>
      <c r="AJ150" s="27" t="n">
        <v>0</v>
      </c>
      <c r="AK150" s="28">
        <f>SUMIFS(T_REAL!$D:$D,T_REAL!$E:$E,DRE!AK$7,T_REAL!$C:$C,DRE!$A150)+SUMIFS(Aut_Ajustes_Manuais!$G:$G,Aut_Ajustes_Manuais!$I:$I,DRE!AI$4,Aut_Ajustes_Manuais!$F:$F,"  -  Copeiro")</f>
        <v/>
      </c>
      <c r="AL150" s="232" t="n"/>
      <c r="AM150" s="27" t="n">
        <v>0</v>
      </c>
      <c r="AN150" s="28">
        <f>SUMIFS(T_REAL!$D:$D,T_REAL!$E:$E,DRE!AN$7,T_REAL!$C:$C,DRE!$A150)+SUMIFS(Aut_Ajustes_Manuais!$G:$G,Aut_Ajustes_Manuais!$I:$I,DRE!AL$4,Aut_Ajustes_Manuais!$F:$F,"  -  Copeiro")</f>
        <v/>
      </c>
      <c r="AO150" s="232" t="n"/>
      <c r="AP150" s="27" t="n">
        <v>0</v>
      </c>
      <c r="AQ150" s="28">
        <f>SUMIFS(T_REAL!$D:$D,T_REAL!$E:$E,DRE!AQ$7,T_REAL!$C:$C,DRE!$A150)+SUMIFS(Aut_Ajustes_Manuais!$G:$G,Aut_Ajustes_Manuais!$I:$I,DRE!AO$4,Aut_Ajustes_Manuais!$F:$F,"  -  Copeiro")</f>
        <v/>
      </c>
      <c r="AR150" s="232">
        <f>SUMIFS($H150:$AO150,$H$5:$AO$5,"&lt;"&amp;MONTH(TODAY()),$H$6:$AO$6,"REAL 25")</f>
        <v/>
      </c>
      <c r="AS150" s="27">
        <f>SUMIFS($I150:$AP150,$I$5:$AP$5,"&lt;"&amp;MONTH(TODAY()),$I$6:$AP$6,"ORÇADO ")</f>
        <v/>
      </c>
      <c r="AT150" s="28">
        <f>SUMIFS($J150:$AQ150,$J$5:$AQ$5,"&lt;"&amp;MONTH(TODAY()),$J$6:$AQ$6,"REAL 26")</f>
        <v/>
      </c>
      <c r="AU150" s="232" t="n"/>
      <c r="AV150" s="27" t="n"/>
      <c r="AW150" s="28" t="n"/>
      <c r="AX150" s="232" t="n"/>
      <c r="AY150" s="27" t="n">
        <v>0</v>
      </c>
      <c r="AZ150" s="28" t="n"/>
      <c r="BA150" s="232" t="n"/>
      <c r="BB150" s="27" t="n">
        <v>0</v>
      </c>
      <c r="BC150" s="28" t="n"/>
      <c r="BD150" s="232" t="n"/>
      <c r="BE150" s="27" t="n">
        <v>0</v>
      </c>
      <c r="BF150" s="28" t="n"/>
      <c r="BG150" s="232" t="n"/>
      <c r="BH150" s="27" t="n">
        <v>0</v>
      </c>
      <c r="BI150" s="28" t="n"/>
      <c r="BK150" s="451">
        <f>SUM(I150,L150,O150,R150,U150,X150,AA150,AD150,AG150,AJ150,AM150,AP150)</f>
        <v/>
      </c>
      <c r="BL150" s="451">
        <f>BK150-AV150</f>
        <v/>
      </c>
      <c r="BM150" s="451">
        <f>SUM(J150,M150,P150,S150,V150)</f>
        <v/>
      </c>
      <c r="BN150" s="451">
        <f>BM150-AT150</f>
        <v/>
      </c>
    </row>
    <row r="151" hidden="1" outlineLevel="1" customFormat="1" s="474">
      <c r="A151" s="91" t="inlineStr">
        <is>
          <t xml:space="preserve">  -  Pizzaiolo</t>
        </is>
      </c>
      <c r="B151" s="2" t="n"/>
      <c r="C151" s="24" t="n"/>
      <c r="D151" s="54" t="inlineStr">
        <is>
          <t>Salário Bruto com INSS Segurado dentro do valor</t>
        </is>
      </c>
      <c r="E151" s="84" t="n"/>
      <c r="F151" s="55" t="n"/>
      <c r="G151" s="416" t="n"/>
      <c r="H151" s="232" t="n"/>
      <c r="I151" s="27" t="n">
        <v>0</v>
      </c>
      <c r="J151" s="28">
        <f>SUMIFS(T_REAL!$D:$D,T_REAL!$E:$E,DRE!J$7,T_REAL!$C:$C,DRE!$A151)+SUMIFS(Aut_Ajustes_Manuais!$G:$G,Aut_Ajustes_Manuais!$I:$I,DRE!H$4,Aut_Ajustes_Manuais!$F:$F,"  -  Pizzaiolo")</f>
        <v/>
      </c>
      <c r="K151" s="232" t="n"/>
      <c r="L151" s="27" t="n">
        <v>0</v>
      </c>
      <c r="M151" s="28">
        <f>SUMIFS(T_REAL!$D:$D,T_REAL!$E:$E,DRE!M$7,T_REAL!$C:$C,DRE!$A151)+SUMIFS(Aut_Ajustes_Manuais!$G:$G,Aut_Ajustes_Manuais!$I:$I,DRE!K$4,Aut_Ajustes_Manuais!$F:$F,"  -  Pizzaiolo")</f>
        <v/>
      </c>
      <c r="N151" s="232" t="n"/>
      <c r="O151" s="27" t="n">
        <v>0</v>
      </c>
      <c r="P151" s="28">
        <f>SUMIFS(T_REAL!$D:$D,T_REAL!$E:$E,DRE!P$7,T_REAL!$C:$C,DRE!$A151)+SUMIFS(Aut_Ajustes_Manuais!$G:$G,Aut_Ajustes_Manuais!$I:$I,DRE!N$4,Aut_Ajustes_Manuais!$F:$F,"  -  Pizzaiolo")</f>
        <v/>
      </c>
      <c r="Q151" s="232" t="n"/>
      <c r="R151" s="27" t="n">
        <v>0</v>
      </c>
      <c r="S151" s="28">
        <f>SUMIFS(T_REAL!$D:$D,T_REAL!$E:$E,DRE!S$7,T_REAL!$C:$C,DRE!$A151)+SUMIFS(Aut_Ajustes_Manuais!$G:$G,Aut_Ajustes_Manuais!$I:$I,DRE!Q$4,Aut_Ajustes_Manuais!$F:$F,"  -  Pizzaiolo")</f>
        <v/>
      </c>
      <c r="T151" s="232" t="n"/>
      <c r="U151" s="27" t="n">
        <v>0</v>
      </c>
      <c r="V151" s="28">
        <f>SUMIFS(T_REAL!$D:$D,T_REAL!$E:$E,DRE!V$7,T_REAL!$C:$C,DRE!$A151)+SUMIFS(Aut_Ajustes_Manuais!$G:$G,Aut_Ajustes_Manuais!$I:$I,DRE!T$4,Aut_Ajustes_Manuais!$F:$F,"  -  Pizzaiolo")</f>
        <v/>
      </c>
      <c r="W151" s="232" t="n"/>
      <c r="X151" s="27" t="n">
        <v>0</v>
      </c>
      <c r="Y151" s="28">
        <f>SUMIFS(T_REAL!$D:$D,T_REAL!$E:$E,DRE!Y$7,T_REAL!$C:$C,DRE!$A151)+SUMIFS(Aut_Ajustes_Manuais!$G:$G,Aut_Ajustes_Manuais!$I:$I,DRE!W$4,Aut_Ajustes_Manuais!$F:$F,"  -  Pizzaiolo")</f>
        <v/>
      </c>
      <c r="Z151" s="232" t="n"/>
      <c r="AA151" s="27" t="n">
        <v>0</v>
      </c>
      <c r="AB151" s="28">
        <f>SUMIFS(T_REAL!$D:$D,T_REAL!$E:$E,DRE!AB$7,T_REAL!$C:$C,DRE!$A151)+SUMIFS(Aut_Ajustes_Manuais!$G:$G,Aut_Ajustes_Manuais!$I:$I,DRE!Z$4,Aut_Ajustes_Manuais!$F:$F,"  -  Pizzaiolo")</f>
        <v/>
      </c>
      <c r="AC151" s="232" t="n"/>
      <c r="AD151" s="27" t="n">
        <v>0</v>
      </c>
      <c r="AE151" s="28">
        <f>SUMIFS(T_REAL!$D:$D,T_REAL!$E:$E,DRE!AE$7,T_REAL!$C:$C,DRE!$A151)+SUMIFS(Aut_Ajustes_Manuais!$G:$G,Aut_Ajustes_Manuais!$I:$I,DRE!AC$4,Aut_Ajustes_Manuais!$F:$F,"  -  Pizzaiolo")</f>
        <v/>
      </c>
      <c r="AF151" s="232" t="n"/>
      <c r="AG151" s="27" t="n">
        <v>0</v>
      </c>
      <c r="AH151" s="28">
        <f>SUMIFS(T_REAL!$D:$D,T_REAL!$E:$E,DRE!AH$7,T_REAL!$C:$C,DRE!$A151)+SUMIFS(Aut_Ajustes_Manuais!$G:$G,Aut_Ajustes_Manuais!$I:$I,DRE!AF$4,Aut_Ajustes_Manuais!$F:$F,"  -  Pizzaiolo")</f>
        <v/>
      </c>
      <c r="AI151" s="232" t="n"/>
      <c r="AJ151" s="27" t="n">
        <v>0</v>
      </c>
      <c r="AK151" s="28">
        <f>SUMIFS(T_REAL!$D:$D,T_REAL!$E:$E,DRE!AK$7,T_REAL!$C:$C,DRE!$A151)+SUMIFS(Aut_Ajustes_Manuais!$G:$G,Aut_Ajustes_Manuais!$I:$I,DRE!AI$4,Aut_Ajustes_Manuais!$F:$F,"  -  Pizzaiolo")</f>
        <v/>
      </c>
      <c r="AL151" s="232" t="n"/>
      <c r="AM151" s="27" t="n">
        <v>0</v>
      </c>
      <c r="AN151" s="28">
        <f>SUMIFS(T_REAL!$D:$D,T_REAL!$E:$E,DRE!AN$7,T_REAL!$C:$C,DRE!$A151)+SUMIFS(Aut_Ajustes_Manuais!$G:$G,Aut_Ajustes_Manuais!$I:$I,DRE!AL$4,Aut_Ajustes_Manuais!$F:$F,"  -  Pizzaiolo")</f>
        <v/>
      </c>
      <c r="AO151" s="232" t="n"/>
      <c r="AP151" s="27" t="n">
        <v>0</v>
      </c>
      <c r="AQ151" s="28">
        <f>SUMIFS(T_REAL!$D:$D,T_REAL!$E:$E,DRE!AQ$7,T_REAL!$C:$C,DRE!$A151)+SUMIFS(Aut_Ajustes_Manuais!$G:$G,Aut_Ajustes_Manuais!$I:$I,DRE!AO$4,Aut_Ajustes_Manuais!$F:$F,"  -  Pizzaiolo")</f>
        <v/>
      </c>
      <c r="AR151" s="232">
        <f>SUMIFS($H151:$AO151,$H$5:$AO$5,"&lt;"&amp;MONTH(TODAY()),$H$6:$AO$6,"REAL 25")</f>
        <v/>
      </c>
      <c r="AS151" s="27">
        <f>SUMIFS($I151:$AP151,$I$5:$AP$5,"&lt;"&amp;MONTH(TODAY()),$I$6:$AP$6,"ORÇADO ")</f>
        <v/>
      </c>
      <c r="AT151" s="28">
        <f>SUMIFS($J151:$AQ151,$J$5:$AQ$5,"&lt;"&amp;MONTH(TODAY()),$J$6:$AQ$6,"REAL 26")</f>
        <v/>
      </c>
      <c r="AU151" s="232" t="n"/>
      <c r="AV151" s="27" t="n"/>
      <c r="AW151" s="28" t="n"/>
      <c r="AX151" s="232" t="n"/>
      <c r="AY151" s="27" t="n">
        <v>0</v>
      </c>
      <c r="AZ151" s="28" t="n"/>
      <c r="BA151" s="232" t="n"/>
      <c r="BB151" s="27" t="n">
        <v>0</v>
      </c>
      <c r="BC151" s="28" t="n"/>
      <c r="BD151" s="232" t="n"/>
      <c r="BE151" s="27" t="n">
        <v>0</v>
      </c>
      <c r="BF151" s="28" t="n"/>
      <c r="BG151" s="232" t="n"/>
      <c r="BH151" s="27" t="n">
        <v>0</v>
      </c>
      <c r="BI151" s="28" t="n"/>
      <c r="BK151" s="451">
        <f>SUM(I151,L151,O151,R151,U151,X151,AA151,AD151,AG151,AJ151,AM151,AP151)</f>
        <v/>
      </c>
      <c r="BL151" s="451">
        <f>BK151-AV151</f>
        <v/>
      </c>
      <c r="BM151" s="451">
        <f>SUM(J151,M151,P151,S151,V151)</f>
        <v/>
      </c>
      <c r="BN151" s="451">
        <f>BM151-AT151</f>
        <v/>
      </c>
    </row>
    <row r="152" hidden="1" outlineLevel="1" customFormat="1" s="474">
      <c r="A152" s="91" t="inlineStr">
        <is>
          <t xml:space="preserve">  -  Ajudante de Pizzaiolo</t>
        </is>
      </c>
      <c r="B152" s="2" t="n"/>
      <c r="C152" s="24" t="n"/>
      <c r="D152" s="54" t="inlineStr">
        <is>
          <t>Salário Bruto com INSS Segurado dentro do valor</t>
        </is>
      </c>
      <c r="E152" s="84" t="n"/>
      <c r="F152" s="55" t="n"/>
      <c r="G152" s="416" t="n"/>
      <c r="H152" s="232" t="n"/>
      <c r="I152" s="27" t="n">
        <v>0</v>
      </c>
      <c r="J152" s="28">
        <f>SUMIFS(T_REAL!$D:$D,T_REAL!$E:$E,DRE!J$7,T_REAL!$C:$C,DRE!$A152)+SUMIFS(Aut_Ajustes_Manuais!$G:$G,Aut_Ajustes_Manuais!$I:$I,DRE!H$4,Aut_Ajustes_Manuais!$F:$F,"  -  Ajudante de Pizzaiolo")</f>
        <v/>
      </c>
      <c r="K152" s="232" t="n"/>
      <c r="L152" s="27" t="n">
        <v>0</v>
      </c>
      <c r="M152" s="28">
        <f>SUMIFS(T_REAL!$D:$D,T_REAL!$E:$E,DRE!M$7,T_REAL!$C:$C,DRE!$A152)+SUMIFS(Aut_Ajustes_Manuais!$G:$G,Aut_Ajustes_Manuais!$I:$I,DRE!K$4,Aut_Ajustes_Manuais!$F:$F,"  -  Ajudante de Pizzaiolo")</f>
        <v/>
      </c>
      <c r="N152" s="232" t="n"/>
      <c r="O152" s="27" t="n">
        <v>0</v>
      </c>
      <c r="P152" s="28">
        <f>SUMIFS(T_REAL!$D:$D,T_REAL!$E:$E,DRE!P$7,T_REAL!$C:$C,DRE!$A152)+SUMIFS(Aut_Ajustes_Manuais!$G:$G,Aut_Ajustes_Manuais!$I:$I,DRE!N$4,Aut_Ajustes_Manuais!$F:$F,"  -  Ajudante de Pizzaiolo")</f>
        <v/>
      </c>
      <c r="Q152" s="232" t="n"/>
      <c r="R152" s="27" t="n">
        <v>0</v>
      </c>
      <c r="S152" s="28">
        <f>SUMIFS(T_REAL!$D:$D,T_REAL!$E:$E,DRE!S$7,T_REAL!$C:$C,DRE!$A152)+SUMIFS(Aut_Ajustes_Manuais!$G:$G,Aut_Ajustes_Manuais!$I:$I,DRE!Q$4,Aut_Ajustes_Manuais!$F:$F,"  -  Ajudante de Pizzaiolo")</f>
        <v/>
      </c>
      <c r="T152" s="232" t="n"/>
      <c r="U152" s="27" t="n">
        <v>0</v>
      </c>
      <c r="V152" s="28">
        <f>SUMIFS(T_REAL!$D:$D,T_REAL!$E:$E,DRE!V$7,T_REAL!$C:$C,DRE!$A152)+SUMIFS(Aut_Ajustes_Manuais!$G:$G,Aut_Ajustes_Manuais!$I:$I,DRE!T$4,Aut_Ajustes_Manuais!$F:$F,"  -  Ajudante de Pizzaiolo")</f>
        <v/>
      </c>
      <c r="W152" s="232" t="n"/>
      <c r="X152" s="27" t="n">
        <v>0</v>
      </c>
      <c r="Y152" s="28">
        <f>SUMIFS(T_REAL!$D:$D,T_REAL!$E:$E,DRE!Y$7,T_REAL!$C:$C,DRE!$A152)+SUMIFS(Aut_Ajustes_Manuais!$G:$G,Aut_Ajustes_Manuais!$I:$I,DRE!W$4,Aut_Ajustes_Manuais!$F:$F,"  -  Ajudante de Pizzaiolo")</f>
        <v/>
      </c>
      <c r="Z152" s="232" t="n"/>
      <c r="AA152" s="27" t="n">
        <v>0</v>
      </c>
      <c r="AB152" s="28">
        <f>SUMIFS(T_REAL!$D:$D,T_REAL!$E:$E,DRE!AB$7,T_REAL!$C:$C,DRE!$A152)+SUMIFS(Aut_Ajustes_Manuais!$G:$G,Aut_Ajustes_Manuais!$I:$I,DRE!Z$4,Aut_Ajustes_Manuais!$F:$F,"  -  Ajudante de Pizzaiolo")</f>
        <v/>
      </c>
      <c r="AC152" s="232" t="n"/>
      <c r="AD152" s="27" t="n">
        <v>0</v>
      </c>
      <c r="AE152" s="28">
        <f>SUMIFS(T_REAL!$D:$D,T_REAL!$E:$E,DRE!AE$7,T_REAL!$C:$C,DRE!$A152)+SUMIFS(Aut_Ajustes_Manuais!$G:$G,Aut_Ajustes_Manuais!$I:$I,DRE!AC$4,Aut_Ajustes_Manuais!$F:$F,"  -  Ajudante de Pizzaiolo")</f>
        <v/>
      </c>
      <c r="AF152" s="232" t="n"/>
      <c r="AG152" s="27" t="n">
        <v>0</v>
      </c>
      <c r="AH152" s="28">
        <f>SUMIFS(T_REAL!$D:$D,T_REAL!$E:$E,DRE!AH$7,T_REAL!$C:$C,DRE!$A152)+SUMIFS(Aut_Ajustes_Manuais!$G:$G,Aut_Ajustes_Manuais!$I:$I,DRE!AF$4,Aut_Ajustes_Manuais!$F:$F,"  -  Ajudante de Pizzaiolo")</f>
        <v/>
      </c>
      <c r="AI152" s="232" t="n"/>
      <c r="AJ152" s="27" t="n">
        <v>0</v>
      </c>
      <c r="AK152" s="28">
        <f>SUMIFS(T_REAL!$D:$D,T_REAL!$E:$E,DRE!AK$7,T_REAL!$C:$C,DRE!$A152)+SUMIFS(Aut_Ajustes_Manuais!$G:$G,Aut_Ajustes_Manuais!$I:$I,DRE!AI$4,Aut_Ajustes_Manuais!$F:$F,"  -  Ajudante de Pizzaiolo")</f>
        <v/>
      </c>
      <c r="AL152" s="232" t="n"/>
      <c r="AM152" s="27" t="n">
        <v>0</v>
      </c>
      <c r="AN152" s="28">
        <f>SUMIFS(T_REAL!$D:$D,T_REAL!$E:$E,DRE!AN$7,T_REAL!$C:$C,DRE!$A152)+SUMIFS(Aut_Ajustes_Manuais!$G:$G,Aut_Ajustes_Manuais!$I:$I,DRE!AL$4,Aut_Ajustes_Manuais!$F:$F,"  -  Ajudante de Pizzaiolo")</f>
        <v/>
      </c>
      <c r="AO152" s="232" t="n"/>
      <c r="AP152" s="27" t="n">
        <v>0</v>
      </c>
      <c r="AQ152" s="28">
        <f>SUMIFS(T_REAL!$D:$D,T_REAL!$E:$E,DRE!AQ$7,T_REAL!$C:$C,DRE!$A152)+SUMIFS(Aut_Ajustes_Manuais!$G:$G,Aut_Ajustes_Manuais!$I:$I,DRE!AO$4,Aut_Ajustes_Manuais!$F:$F,"  -  Ajudante de Pizzaiolo")</f>
        <v/>
      </c>
      <c r="AR152" s="232">
        <f>SUMIFS($H152:$AO152,$H$5:$AO$5,"&lt;"&amp;MONTH(TODAY()),$H$6:$AO$6,"REAL 25")</f>
        <v/>
      </c>
      <c r="AS152" s="27">
        <f>SUMIFS($I152:$AP152,$I$5:$AP$5,"&lt;"&amp;MONTH(TODAY()),$I$6:$AP$6,"ORÇADO ")</f>
        <v/>
      </c>
      <c r="AT152" s="28">
        <f>SUMIFS($J152:$AQ152,$J$5:$AQ$5,"&lt;"&amp;MONTH(TODAY()),$J$6:$AQ$6,"REAL 26")</f>
        <v/>
      </c>
      <c r="AU152" s="232" t="n"/>
      <c r="AV152" s="27" t="n"/>
      <c r="AW152" s="28" t="n"/>
      <c r="AX152" s="232" t="n"/>
      <c r="AY152" s="27" t="n">
        <v>0</v>
      </c>
      <c r="AZ152" s="28" t="n"/>
      <c r="BA152" s="232" t="n"/>
      <c r="BB152" s="27" t="n">
        <v>0</v>
      </c>
      <c r="BC152" s="28" t="n"/>
      <c r="BD152" s="232" t="n"/>
      <c r="BE152" s="27" t="n">
        <v>0</v>
      </c>
      <c r="BF152" s="28" t="n"/>
      <c r="BG152" s="232" t="n"/>
      <c r="BH152" s="27" t="n">
        <v>0</v>
      </c>
      <c r="BI152" s="28" t="n"/>
      <c r="BK152" s="451">
        <f>SUM(I152,L152,O152,R152,U152,X152,AA152,AD152,AG152,AJ152,AM152,AP152)</f>
        <v/>
      </c>
      <c r="BL152" s="451">
        <f>BK152-AV152</f>
        <v/>
      </c>
      <c r="BM152" s="451">
        <f>SUM(J152,M152,P152,S152,V152)</f>
        <v/>
      </c>
      <c r="BN152" s="451">
        <f>BM152-AT152</f>
        <v/>
      </c>
    </row>
    <row r="153" hidden="1" outlineLevel="1" customFormat="1" s="474">
      <c r="A153" s="91" t="inlineStr">
        <is>
          <t xml:space="preserve">  -  Boqueta</t>
        </is>
      </c>
      <c r="B153" s="2" t="n"/>
      <c r="C153" s="24" t="n"/>
      <c r="D153" s="54" t="inlineStr">
        <is>
          <t>Salário Bruto com INSS Segurado dentro do valor</t>
        </is>
      </c>
      <c r="E153" s="84" t="n"/>
      <c r="F153" s="55" t="n"/>
      <c r="G153" s="416" t="n"/>
      <c r="H153" s="232" t="n"/>
      <c r="I153" s="27" t="n">
        <v>0</v>
      </c>
      <c r="J153" s="28">
        <f>SUMIFS(T_REAL!$D:$D,T_REAL!$E:$E,DRE!J$7,T_REAL!$C:$C,DRE!$A153)+SUMIFS(Aut_Ajustes_Manuais!$G:$G,Aut_Ajustes_Manuais!$I:$I,DRE!H$4,Aut_Ajustes_Manuais!$F:$F,"  -  Boqueta")</f>
        <v/>
      </c>
      <c r="K153" s="232" t="n"/>
      <c r="L153" s="27" t="n">
        <v>0</v>
      </c>
      <c r="M153" s="28">
        <f>SUMIFS(T_REAL!$D:$D,T_REAL!$E:$E,DRE!M$7,T_REAL!$C:$C,DRE!$A153)+SUMIFS(Aut_Ajustes_Manuais!$G:$G,Aut_Ajustes_Manuais!$I:$I,DRE!K$4,Aut_Ajustes_Manuais!$F:$F,"  -  Boqueta")</f>
        <v/>
      </c>
      <c r="N153" s="232" t="n"/>
      <c r="O153" s="27" t="n">
        <v>0</v>
      </c>
      <c r="P153" s="28">
        <f>SUMIFS(T_REAL!$D:$D,T_REAL!$E:$E,DRE!P$7,T_REAL!$C:$C,DRE!$A153)+SUMIFS(Aut_Ajustes_Manuais!$G:$G,Aut_Ajustes_Manuais!$I:$I,DRE!N$4,Aut_Ajustes_Manuais!$F:$F,"  -  Boqueta")</f>
        <v/>
      </c>
      <c r="Q153" s="232" t="n"/>
      <c r="R153" s="27" t="n">
        <v>0</v>
      </c>
      <c r="S153" s="28">
        <f>SUMIFS(T_REAL!$D:$D,T_REAL!$E:$E,DRE!S$7,T_REAL!$C:$C,DRE!$A153)+SUMIFS(Aut_Ajustes_Manuais!$G:$G,Aut_Ajustes_Manuais!$I:$I,DRE!Q$4,Aut_Ajustes_Manuais!$F:$F,"  -  Boqueta")</f>
        <v/>
      </c>
      <c r="T153" s="232" t="n"/>
      <c r="U153" s="27" t="n">
        <v>0</v>
      </c>
      <c r="V153" s="28">
        <f>SUMIFS(T_REAL!$D:$D,T_REAL!$E:$E,DRE!V$7,T_REAL!$C:$C,DRE!$A153)+SUMIFS(Aut_Ajustes_Manuais!$G:$G,Aut_Ajustes_Manuais!$I:$I,DRE!T$4,Aut_Ajustes_Manuais!$F:$F,"  -  Boqueta")</f>
        <v/>
      </c>
      <c r="W153" s="232" t="n"/>
      <c r="X153" s="27" t="n">
        <v>0</v>
      </c>
      <c r="Y153" s="28">
        <f>SUMIFS(T_REAL!$D:$D,T_REAL!$E:$E,DRE!Y$7,T_REAL!$C:$C,DRE!$A153)+SUMIFS(Aut_Ajustes_Manuais!$G:$G,Aut_Ajustes_Manuais!$I:$I,DRE!W$4,Aut_Ajustes_Manuais!$F:$F,"  -  Boqueta")</f>
        <v/>
      </c>
      <c r="Z153" s="232" t="n"/>
      <c r="AA153" s="27" t="n">
        <v>0</v>
      </c>
      <c r="AB153" s="28">
        <f>SUMIFS(T_REAL!$D:$D,T_REAL!$E:$E,DRE!AB$7,T_REAL!$C:$C,DRE!$A153)+SUMIFS(Aut_Ajustes_Manuais!$G:$G,Aut_Ajustes_Manuais!$I:$I,DRE!Z$4,Aut_Ajustes_Manuais!$F:$F,"  -  Boqueta")</f>
        <v/>
      </c>
      <c r="AC153" s="232" t="n"/>
      <c r="AD153" s="27" t="n">
        <v>0</v>
      </c>
      <c r="AE153" s="28">
        <f>SUMIFS(T_REAL!$D:$D,T_REAL!$E:$E,DRE!AE$7,T_REAL!$C:$C,DRE!$A153)+SUMIFS(Aut_Ajustes_Manuais!$G:$G,Aut_Ajustes_Manuais!$I:$I,DRE!AC$4,Aut_Ajustes_Manuais!$F:$F,"  -  Boqueta")</f>
        <v/>
      </c>
      <c r="AF153" s="232" t="n"/>
      <c r="AG153" s="27" t="n">
        <v>0</v>
      </c>
      <c r="AH153" s="28">
        <f>SUMIFS(T_REAL!$D:$D,T_REAL!$E:$E,DRE!AH$7,T_REAL!$C:$C,DRE!$A153)+SUMIFS(Aut_Ajustes_Manuais!$G:$G,Aut_Ajustes_Manuais!$I:$I,DRE!AF$4,Aut_Ajustes_Manuais!$F:$F,"  -  Boqueta")</f>
        <v/>
      </c>
      <c r="AI153" s="232" t="n"/>
      <c r="AJ153" s="27" t="n">
        <v>0</v>
      </c>
      <c r="AK153" s="28">
        <f>SUMIFS(T_REAL!$D:$D,T_REAL!$E:$E,DRE!AK$7,T_REAL!$C:$C,DRE!$A153)+SUMIFS(Aut_Ajustes_Manuais!$G:$G,Aut_Ajustes_Manuais!$I:$I,DRE!AI$4,Aut_Ajustes_Manuais!$F:$F,"  -  Boqueta")</f>
        <v/>
      </c>
      <c r="AL153" s="232" t="n"/>
      <c r="AM153" s="27" t="n">
        <v>0</v>
      </c>
      <c r="AN153" s="28">
        <f>SUMIFS(T_REAL!$D:$D,T_REAL!$E:$E,DRE!AN$7,T_REAL!$C:$C,DRE!$A153)+SUMIFS(Aut_Ajustes_Manuais!$G:$G,Aut_Ajustes_Manuais!$I:$I,DRE!AL$4,Aut_Ajustes_Manuais!$F:$F,"  -  Boqueta")</f>
        <v/>
      </c>
      <c r="AO153" s="232" t="n"/>
      <c r="AP153" s="27" t="n">
        <v>0</v>
      </c>
      <c r="AQ153" s="28">
        <f>SUMIFS(T_REAL!$D:$D,T_REAL!$E:$E,DRE!AQ$7,T_REAL!$C:$C,DRE!$A153)+SUMIFS(Aut_Ajustes_Manuais!$G:$G,Aut_Ajustes_Manuais!$I:$I,DRE!AO$4,Aut_Ajustes_Manuais!$F:$F,"  -  Boqueta")</f>
        <v/>
      </c>
      <c r="AR153" s="232">
        <f>SUMIFS($H153:$AO153,$H$5:$AO$5,"&lt;"&amp;MONTH(TODAY()),$H$6:$AO$6,"REAL 25")</f>
        <v/>
      </c>
      <c r="AS153" s="27">
        <f>SUMIFS($I153:$AP153,$I$5:$AP$5,"&lt;"&amp;MONTH(TODAY()),$I$6:$AP$6,"ORÇADO ")</f>
        <v/>
      </c>
      <c r="AT153" s="28">
        <f>SUMIFS($J153:$AQ153,$J$5:$AQ$5,"&lt;"&amp;MONTH(TODAY()),$J$6:$AQ$6,"REAL 26")</f>
        <v/>
      </c>
      <c r="AU153" s="232" t="n"/>
      <c r="AV153" s="27" t="n"/>
      <c r="AW153" s="28" t="n"/>
      <c r="AX153" s="232" t="n"/>
      <c r="AY153" s="27" t="n">
        <v>0</v>
      </c>
      <c r="AZ153" s="28" t="n"/>
      <c r="BA153" s="232" t="n"/>
      <c r="BB153" s="27" t="n">
        <v>0</v>
      </c>
      <c r="BC153" s="28" t="n"/>
      <c r="BD153" s="232" t="n"/>
      <c r="BE153" s="27" t="n">
        <v>0</v>
      </c>
      <c r="BF153" s="28" t="n"/>
      <c r="BG153" s="232" t="n"/>
      <c r="BH153" s="27" t="n">
        <v>0</v>
      </c>
      <c r="BI153" s="28" t="n"/>
      <c r="BK153" s="451">
        <f>SUM(I153,L153,O153,R153,U153,X153,AA153,AD153,AG153,AJ153,AM153,AP153)</f>
        <v/>
      </c>
      <c r="BL153" s="451">
        <f>BK153-AV153</f>
        <v/>
      </c>
      <c r="BM153" s="451">
        <f>SUM(J153,M153,P153,S153,V153)</f>
        <v/>
      </c>
      <c r="BN153" s="451">
        <f>BM153-AT153</f>
        <v/>
      </c>
    </row>
    <row r="154" hidden="1" outlineLevel="1" customFormat="1" s="474">
      <c r="A154" s="91" t="inlineStr">
        <is>
          <t xml:space="preserve">  -  Churrasqueiro I</t>
        </is>
      </c>
      <c r="B154" s="2" t="n"/>
      <c r="C154" s="24" t="n"/>
      <c r="D154" s="54" t="inlineStr">
        <is>
          <t>Salário Bruto com INSS Segurado dentro do valor</t>
        </is>
      </c>
      <c r="E154" s="84" t="n"/>
      <c r="F154" s="55" t="n"/>
      <c r="G154" s="416" t="n"/>
      <c r="H154" s="232" t="n"/>
      <c r="I154" s="27" t="n">
        <v>0</v>
      </c>
      <c r="J154" s="28">
        <f>SUMIFS(T_REAL!$D:$D,T_REAL!$E:$E,DRE!J$7,T_REAL!$C:$C,DRE!$A154)+SUMIFS(Aut_Ajustes_Manuais!$G:$G,Aut_Ajustes_Manuais!$I:$I,DRE!H$4,Aut_Ajustes_Manuais!$F:$F,"  -  Churrasqueiro I")</f>
        <v/>
      </c>
      <c r="K154" s="232" t="n"/>
      <c r="L154" s="27" t="n">
        <v>0</v>
      </c>
      <c r="M154" s="28">
        <f>SUMIFS(T_REAL!$D:$D,T_REAL!$E:$E,DRE!M$7,T_REAL!$C:$C,DRE!$A154)+SUMIFS(Aut_Ajustes_Manuais!$G:$G,Aut_Ajustes_Manuais!$I:$I,DRE!K$4,Aut_Ajustes_Manuais!$F:$F,"  -  Churrasqueiro I")</f>
        <v/>
      </c>
      <c r="N154" s="232" t="n"/>
      <c r="O154" s="27" t="n">
        <v>0</v>
      </c>
      <c r="P154" s="28">
        <f>SUMIFS(T_REAL!$D:$D,T_REAL!$E:$E,DRE!P$7,T_REAL!$C:$C,DRE!$A154)+SUMIFS(Aut_Ajustes_Manuais!$G:$G,Aut_Ajustes_Manuais!$I:$I,DRE!N$4,Aut_Ajustes_Manuais!$F:$F,"  -  Churrasqueiro I")</f>
        <v/>
      </c>
      <c r="Q154" s="232" t="n"/>
      <c r="R154" s="27" t="n">
        <v>0</v>
      </c>
      <c r="S154" s="28">
        <f>SUMIFS(T_REAL!$D:$D,T_REAL!$E:$E,DRE!S$7,T_REAL!$C:$C,DRE!$A154)+SUMIFS(Aut_Ajustes_Manuais!$G:$G,Aut_Ajustes_Manuais!$I:$I,DRE!Q$4,Aut_Ajustes_Manuais!$F:$F,"  -  Churrasqueiro I")</f>
        <v/>
      </c>
      <c r="T154" s="232" t="n"/>
      <c r="U154" s="27" t="n">
        <v>0</v>
      </c>
      <c r="V154" s="28">
        <f>SUMIFS(T_REAL!$D:$D,T_REAL!$E:$E,DRE!V$7,T_REAL!$C:$C,DRE!$A154)+SUMIFS(Aut_Ajustes_Manuais!$G:$G,Aut_Ajustes_Manuais!$I:$I,DRE!T$4,Aut_Ajustes_Manuais!$F:$F,"  -  Churrasqueiro I")</f>
        <v/>
      </c>
      <c r="W154" s="232" t="n"/>
      <c r="X154" s="27" t="n">
        <v>0</v>
      </c>
      <c r="Y154" s="28">
        <f>SUMIFS(T_REAL!$D:$D,T_REAL!$E:$E,DRE!Y$7,T_REAL!$C:$C,DRE!$A154)+SUMIFS(Aut_Ajustes_Manuais!$G:$G,Aut_Ajustes_Manuais!$I:$I,DRE!W$4,Aut_Ajustes_Manuais!$F:$F,"  -  Churrasqueiro I")</f>
        <v/>
      </c>
      <c r="Z154" s="232" t="n"/>
      <c r="AA154" s="27" t="n">
        <v>0</v>
      </c>
      <c r="AB154" s="28">
        <f>SUMIFS(T_REAL!$D:$D,T_REAL!$E:$E,DRE!AB$7,T_REAL!$C:$C,DRE!$A154)+SUMIFS(Aut_Ajustes_Manuais!$G:$G,Aut_Ajustes_Manuais!$I:$I,DRE!Z$4,Aut_Ajustes_Manuais!$F:$F,"  -  Churrasqueiro I")</f>
        <v/>
      </c>
      <c r="AC154" s="232" t="n"/>
      <c r="AD154" s="27" t="n">
        <v>0</v>
      </c>
      <c r="AE154" s="28">
        <f>SUMIFS(T_REAL!$D:$D,T_REAL!$E:$E,DRE!AE$7,T_REAL!$C:$C,DRE!$A154)+SUMIFS(Aut_Ajustes_Manuais!$G:$G,Aut_Ajustes_Manuais!$I:$I,DRE!AC$4,Aut_Ajustes_Manuais!$F:$F,"  -  Churrasqueiro I")</f>
        <v/>
      </c>
      <c r="AF154" s="232" t="n"/>
      <c r="AG154" s="27" t="n">
        <v>0</v>
      </c>
      <c r="AH154" s="28">
        <f>SUMIFS(T_REAL!$D:$D,T_REAL!$E:$E,DRE!AH$7,T_REAL!$C:$C,DRE!$A154)+SUMIFS(Aut_Ajustes_Manuais!$G:$G,Aut_Ajustes_Manuais!$I:$I,DRE!AF$4,Aut_Ajustes_Manuais!$F:$F,"  -  Churrasqueiro I")</f>
        <v/>
      </c>
      <c r="AI154" s="232" t="n"/>
      <c r="AJ154" s="27" t="n">
        <v>0</v>
      </c>
      <c r="AK154" s="28">
        <f>SUMIFS(T_REAL!$D:$D,T_REAL!$E:$E,DRE!AK$7,T_REAL!$C:$C,DRE!$A154)+SUMIFS(Aut_Ajustes_Manuais!$G:$G,Aut_Ajustes_Manuais!$I:$I,DRE!AI$4,Aut_Ajustes_Manuais!$F:$F,"  -  Churrasqueiro I")</f>
        <v/>
      </c>
      <c r="AL154" s="232" t="n"/>
      <c r="AM154" s="27" t="n">
        <v>0</v>
      </c>
      <c r="AN154" s="28">
        <f>SUMIFS(T_REAL!$D:$D,T_REAL!$E:$E,DRE!AN$7,T_REAL!$C:$C,DRE!$A154)+SUMIFS(Aut_Ajustes_Manuais!$G:$G,Aut_Ajustes_Manuais!$I:$I,DRE!AL$4,Aut_Ajustes_Manuais!$F:$F,"  -  Churrasqueiro I")</f>
        <v/>
      </c>
      <c r="AO154" s="232" t="n"/>
      <c r="AP154" s="27" t="n">
        <v>0</v>
      </c>
      <c r="AQ154" s="28">
        <f>SUMIFS(T_REAL!$D:$D,T_REAL!$E:$E,DRE!AQ$7,T_REAL!$C:$C,DRE!$A154)+SUMIFS(Aut_Ajustes_Manuais!$G:$G,Aut_Ajustes_Manuais!$I:$I,DRE!AO$4,Aut_Ajustes_Manuais!$F:$F,"  -  Churrasqueiro I")</f>
        <v/>
      </c>
      <c r="AR154" s="232">
        <f>SUMIFS($H154:$AO154,$H$5:$AO$5,"&lt;"&amp;MONTH(TODAY()),$H$6:$AO$6,"REAL 25")</f>
        <v/>
      </c>
      <c r="AS154" s="27">
        <f>SUMIFS($I154:$AP154,$I$5:$AP$5,"&lt;"&amp;MONTH(TODAY()),$I$6:$AP$6,"ORÇADO ")</f>
        <v/>
      </c>
      <c r="AT154" s="28">
        <f>SUMIFS($J154:$AQ154,$J$5:$AQ$5,"&lt;"&amp;MONTH(TODAY()),$J$6:$AQ$6,"REAL 26")</f>
        <v/>
      </c>
      <c r="AU154" s="232" t="n"/>
      <c r="AV154" s="27" t="n"/>
      <c r="AW154" s="28" t="n"/>
      <c r="AX154" s="232" t="n"/>
      <c r="AY154" s="27" t="n">
        <v>0</v>
      </c>
      <c r="AZ154" s="28" t="n"/>
      <c r="BA154" s="232" t="n"/>
      <c r="BB154" s="27" t="n">
        <v>0</v>
      </c>
      <c r="BC154" s="28" t="n"/>
      <c r="BD154" s="232" t="n"/>
      <c r="BE154" s="27" t="n">
        <v>0</v>
      </c>
      <c r="BF154" s="28" t="n"/>
      <c r="BG154" s="232" t="n"/>
      <c r="BH154" s="27" t="n">
        <v>0</v>
      </c>
      <c r="BI154" s="28" t="n"/>
      <c r="BK154" s="451">
        <f>SUM(I154,L154,O154,R154,U154,X154,AA154,AD154,AG154,AJ154,AM154,AP154)</f>
        <v/>
      </c>
      <c r="BL154" s="451">
        <f>BK154-AV154</f>
        <v/>
      </c>
      <c r="BM154" s="451">
        <f>SUM(J154,M154,P154,S154,V154)</f>
        <v/>
      </c>
      <c r="BN154" s="451">
        <f>BM154-AT154</f>
        <v/>
      </c>
    </row>
    <row r="155" hidden="1" outlineLevel="1" customFormat="1" s="474">
      <c r="A155" s="91" t="inlineStr">
        <is>
          <t xml:space="preserve">  -  Churrasqueiro II</t>
        </is>
      </c>
      <c r="B155" s="2" t="n"/>
      <c r="C155" s="24" t="n"/>
      <c r="D155" s="54" t="inlineStr">
        <is>
          <t>Salário Bruto com INSS Segurado dentro do valor</t>
        </is>
      </c>
      <c r="E155" s="84" t="n"/>
      <c r="F155" s="55" t="n"/>
      <c r="G155" s="416" t="n"/>
      <c r="H155" s="232" t="n"/>
      <c r="I155" s="27" t="n">
        <v>0</v>
      </c>
      <c r="J155" s="28">
        <f>SUMIFS(T_REAL!$D:$D,T_REAL!$E:$E,DRE!J$7,T_REAL!$C:$C,DRE!$A155)+SUMIFS(Aut_Ajustes_Manuais!$G:$G,Aut_Ajustes_Manuais!$I:$I,DRE!H$4,Aut_Ajustes_Manuais!$F:$F,"  -  Churrasqueiro II")</f>
        <v/>
      </c>
      <c r="K155" s="232" t="n"/>
      <c r="L155" s="27" t="n">
        <v>0</v>
      </c>
      <c r="M155" s="28">
        <f>SUMIFS(T_REAL!$D:$D,T_REAL!$E:$E,DRE!M$7,T_REAL!$C:$C,DRE!$A155)+SUMIFS(Aut_Ajustes_Manuais!$G:$G,Aut_Ajustes_Manuais!$I:$I,DRE!K$4,Aut_Ajustes_Manuais!$F:$F,"  -  Churrasqueiro II")</f>
        <v/>
      </c>
      <c r="N155" s="232" t="n"/>
      <c r="O155" s="27" t="n">
        <v>0</v>
      </c>
      <c r="P155" s="28">
        <f>SUMIFS(T_REAL!$D:$D,T_REAL!$E:$E,DRE!P$7,T_REAL!$C:$C,DRE!$A155)+SUMIFS(Aut_Ajustes_Manuais!$G:$G,Aut_Ajustes_Manuais!$I:$I,DRE!N$4,Aut_Ajustes_Manuais!$F:$F,"  -  Churrasqueiro II")</f>
        <v/>
      </c>
      <c r="Q155" s="232" t="n"/>
      <c r="R155" s="27" t="n">
        <v>0</v>
      </c>
      <c r="S155" s="28">
        <f>SUMIFS(T_REAL!$D:$D,T_REAL!$E:$E,DRE!S$7,T_REAL!$C:$C,DRE!$A155)+SUMIFS(Aut_Ajustes_Manuais!$G:$G,Aut_Ajustes_Manuais!$I:$I,DRE!Q$4,Aut_Ajustes_Manuais!$F:$F,"  -  Churrasqueiro II")</f>
        <v/>
      </c>
      <c r="T155" s="232" t="n"/>
      <c r="U155" s="27" t="n">
        <v>0</v>
      </c>
      <c r="V155" s="28">
        <f>SUMIFS(T_REAL!$D:$D,T_REAL!$E:$E,DRE!V$7,T_REAL!$C:$C,DRE!$A155)+SUMIFS(Aut_Ajustes_Manuais!$G:$G,Aut_Ajustes_Manuais!$I:$I,DRE!T$4,Aut_Ajustes_Manuais!$F:$F,"  -  Churrasqueiro II")</f>
        <v/>
      </c>
      <c r="W155" s="232" t="n"/>
      <c r="X155" s="27" t="n">
        <v>0</v>
      </c>
      <c r="Y155" s="28">
        <f>SUMIFS(T_REAL!$D:$D,T_REAL!$E:$E,DRE!Y$7,T_REAL!$C:$C,DRE!$A155)+SUMIFS(Aut_Ajustes_Manuais!$G:$G,Aut_Ajustes_Manuais!$I:$I,DRE!W$4,Aut_Ajustes_Manuais!$F:$F,"  -  Churrasqueiro II")</f>
        <v/>
      </c>
      <c r="Z155" s="232" t="n"/>
      <c r="AA155" s="27" t="n">
        <v>0</v>
      </c>
      <c r="AB155" s="28">
        <f>SUMIFS(T_REAL!$D:$D,T_REAL!$E:$E,DRE!AB$7,T_REAL!$C:$C,DRE!$A155)+SUMIFS(Aut_Ajustes_Manuais!$G:$G,Aut_Ajustes_Manuais!$I:$I,DRE!Z$4,Aut_Ajustes_Manuais!$F:$F,"  -  Churrasqueiro II")</f>
        <v/>
      </c>
      <c r="AC155" s="232" t="n"/>
      <c r="AD155" s="27" t="n">
        <v>0</v>
      </c>
      <c r="AE155" s="28">
        <f>SUMIFS(T_REAL!$D:$D,T_REAL!$E:$E,DRE!AE$7,T_REAL!$C:$C,DRE!$A155)+SUMIFS(Aut_Ajustes_Manuais!$G:$G,Aut_Ajustes_Manuais!$I:$I,DRE!AC$4,Aut_Ajustes_Manuais!$F:$F,"  -  Churrasqueiro II")</f>
        <v/>
      </c>
      <c r="AF155" s="232" t="n"/>
      <c r="AG155" s="27" t="n">
        <v>0</v>
      </c>
      <c r="AH155" s="28">
        <f>SUMIFS(T_REAL!$D:$D,T_REAL!$E:$E,DRE!AH$7,T_REAL!$C:$C,DRE!$A155)+SUMIFS(Aut_Ajustes_Manuais!$G:$G,Aut_Ajustes_Manuais!$I:$I,DRE!AF$4,Aut_Ajustes_Manuais!$F:$F,"  -  Churrasqueiro II")</f>
        <v/>
      </c>
      <c r="AI155" s="232" t="n"/>
      <c r="AJ155" s="27" t="n">
        <v>0</v>
      </c>
      <c r="AK155" s="28">
        <f>SUMIFS(T_REAL!$D:$D,T_REAL!$E:$E,DRE!AK$7,T_REAL!$C:$C,DRE!$A155)+SUMIFS(Aut_Ajustes_Manuais!$G:$G,Aut_Ajustes_Manuais!$I:$I,DRE!AI$4,Aut_Ajustes_Manuais!$F:$F,"  -  Churrasqueiro II")</f>
        <v/>
      </c>
      <c r="AL155" s="232" t="n"/>
      <c r="AM155" s="27" t="n">
        <v>0</v>
      </c>
      <c r="AN155" s="28">
        <f>SUMIFS(T_REAL!$D:$D,T_REAL!$E:$E,DRE!AN$7,T_REAL!$C:$C,DRE!$A155)+SUMIFS(Aut_Ajustes_Manuais!$G:$G,Aut_Ajustes_Manuais!$I:$I,DRE!AL$4,Aut_Ajustes_Manuais!$F:$F,"  -  Churrasqueiro II")</f>
        <v/>
      </c>
      <c r="AO155" s="232" t="n"/>
      <c r="AP155" s="27" t="n">
        <v>0</v>
      </c>
      <c r="AQ155" s="28">
        <f>SUMIFS(T_REAL!$D:$D,T_REAL!$E:$E,DRE!AQ$7,T_REAL!$C:$C,DRE!$A155)+SUMIFS(Aut_Ajustes_Manuais!$G:$G,Aut_Ajustes_Manuais!$I:$I,DRE!AO$4,Aut_Ajustes_Manuais!$F:$F,"  -  Churrasqueiro II")</f>
        <v/>
      </c>
      <c r="AR155" s="232">
        <f>SUMIFS($H155:$AO155,$H$5:$AO$5,"&lt;"&amp;MONTH(TODAY()),$H$6:$AO$6,"REAL 25")</f>
        <v/>
      </c>
      <c r="AS155" s="27">
        <f>SUMIFS($I155:$AP155,$I$5:$AP$5,"&lt;"&amp;MONTH(TODAY()),$I$6:$AP$6,"ORÇADO ")</f>
        <v/>
      </c>
      <c r="AT155" s="28">
        <f>SUMIFS($J155:$AQ155,$J$5:$AQ$5,"&lt;"&amp;MONTH(TODAY()),$J$6:$AQ$6,"REAL 26")</f>
        <v/>
      </c>
      <c r="AU155" s="232" t="n"/>
      <c r="AV155" s="27" t="n"/>
      <c r="AW155" s="28" t="n"/>
      <c r="AX155" s="232" t="n"/>
      <c r="AY155" s="27" t="n">
        <v>0</v>
      </c>
      <c r="AZ155" s="28" t="n"/>
      <c r="BA155" s="232" t="n"/>
      <c r="BB155" s="27" t="n">
        <v>0</v>
      </c>
      <c r="BC155" s="28" t="n"/>
      <c r="BD155" s="232" t="n"/>
      <c r="BE155" s="27" t="n">
        <v>0</v>
      </c>
      <c r="BF155" s="28" t="n"/>
      <c r="BG155" s="232" t="n"/>
      <c r="BH155" s="27" t="n">
        <v>0</v>
      </c>
      <c r="BI155" s="28" t="n"/>
      <c r="BK155" s="451">
        <f>SUM(I155,L155,O155,R155,U155,X155,AA155,AD155,AG155,AJ155,AM155,AP155)</f>
        <v/>
      </c>
      <c r="BL155" s="451">
        <f>BK155-AV155</f>
        <v/>
      </c>
      <c r="BM155" s="451">
        <f>SUM(J155,M155,P155,S155,V155)</f>
        <v/>
      </c>
      <c r="BN155" s="451">
        <f>BM155-AT155</f>
        <v/>
      </c>
    </row>
    <row r="156" hidden="1" outlineLevel="1" customFormat="1" s="474">
      <c r="A156" s="91" t="inlineStr">
        <is>
          <t xml:space="preserve">  -  Churrasqueiro III</t>
        </is>
      </c>
      <c r="B156" s="2" t="n"/>
      <c r="C156" s="24" t="n"/>
      <c r="D156" s="54" t="inlineStr">
        <is>
          <t>Salário Bruto com INSS Segurado dentro do valor</t>
        </is>
      </c>
      <c r="E156" s="84" t="n"/>
      <c r="F156" s="55" t="n"/>
      <c r="G156" s="416" t="n"/>
      <c r="H156" s="232" t="n"/>
      <c r="I156" s="27" t="n">
        <v>0</v>
      </c>
      <c r="J156" s="28">
        <f>SUMIFS(T_REAL!$D:$D,T_REAL!$E:$E,DRE!J$7,T_REAL!$C:$C,DRE!$A156)+SUMIFS(Aut_Ajustes_Manuais!$G:$G,Aut_Ajustes_Manuais!$I:$I,DRE!H$4,Aut_Ajustes_Manuais!$F:$F,"  -  Churrasqueiro III")</f>
        <v/>
      </c>
      <c r="K156" s="232" t="n"/>
      <c r="L156" s="27" t="n">
        <v>0</v>
      </c>
      <c r="M156" s="28">
        <f>SUMIFS(T_REAL!$D:$D,T_REAL!$E:$E,DRE!M$7,T_REAL!$C:$C,DRE!$A156)+SUMIFS(Aut_Ajustes_Manuais!$G:$G,Aut_Ajustes_Manuais!$I:$I,DRE!K$4,Aut_Ajustes_Manuais!$F:$F,"  -  Churrasqueiro III")</f>
        <v/>
      </c>
      <c r="N156" s="232" t="n"/>
      <c r="O156" s="27" t="n">
        <v>0</v>
      </c>
      <c r="P156" s="28">
        <f>SUMIFS(T_REAL!$D:$D,T_REAL!$E:$E,DRE!P$7,T_REAL!$C:$C,DRE!$A156)+SUMIFS(Aut_Ajustes_Manuais!$G:$G,Aut_Ajustes_Manuais!$I:$I,DRE!N$4,Aut_Ajustes_Manuais!$F:$F,"  -  Churrasqueiro III")</f>
        <v/>
      </c>
      <c r="Q156" s="232" t="n"/>
      <c r="R156" s="27" t="n">
        <v>0</v>
      </c>
      <c r="S156" s="28">
        <f>SUMIFS(T_REAL!$D:$D,T_REAL!$E:$E,DRE!S$7,T_REAL!$C:$C,DRE!$A156)+SUMIFS(Aut_Ajustes_Manuais!$G:$G,Aut_Ajustes_Manuais!$I:$I,DRE!Q$4,Aut_Ajustes_Manuais!$F:$F,"  -  Churrasqueiro III")</f>
        <v/>
      </c>
      <c r="T156" s="232" t="n"/>
      <c r="U156" s="27" t="n">
        <v>0</v>
      </c>
      <c r="V156" s="28">
        <f>SUMIFS(T_REAL!$D:$D,T_REAL!$E:$E,DRE!V$7,T_REAL!$C:$C,DRE!$A156)+SUMIFS(Aut_Ajustes_Manuais!$G:$G,Aut_Ajustes_Manuais!$I:$I,DRE!T$4,Aut_Ajustes_Manuais!$F:$F,"  -  Churrasqueiro III")</f>
        <v/>
      </c>
      <c r="W156" s="232" t="n"/>
      <c r="X156" s="27" t="n">
        <v>0</v>
      </c>
      <c r="Y156" s="28">
        <f>SUMIFS(T_REAL!$D:$D,T_REAL!$E:$E,DRE!Y$7,T_REAL!$C:$C,DRE!$A156)+SUMIFS(Aut_Ajustes_Manuais!$G:$G,Aut_Ajustes_Manuais!$I:$I,DRE!W$4,Aut_Ajustes_Manuais!$F:$F,"  -  Churrasqueiro III")</f>
        <v/>
      </c>
      <c r="Z156" s="232" t="n"/>
      <c r="AA156" s="27" t="n">
        <v>0</v>
      </c>
      <c r="AB156" s="28">
        <f>SUMIFS(T_REAL!$D:$D,T_REAL!$E:$E,DRE!AB$7,T_REAL!$C:$C,DRE!$A156)+SUMIFS(Aut_Ajustes_Manuais!$G:$G,Aut_Ajustes_Manuais!$I:$I,DRE!Z$4,Aut_Ajustes_Manuais!$F:$F,"  -  Churrasqueiro III")</f>
        <v/>
      </c>
      <c r="AC156" s="232" t="n"/>
      <c r="AD156" s="27" t="n">
        <v>0</v>
      </c>
      <c r="AE156" s="28">
        <f>SUMIFS(T_REAL!$D:$D,T_REAL!$E:$E,DRE!AE$7,T_REAL!$C:$C,DRE!$A156)+SUMIFS(Aut_Ajustes_Manuais!$G:$G,Aut_Ajustes_Manuais!$I:$I,DRE!AC$4,Aut_Ajustes_Manuais!$F:$F,"  -  Churrasqueiro III")</f>
        <v/>
      </c>
      <c r="AF156" s="232" t="n"/>
      <c r="AG156" s="27" t="n">
        <v>0</v>
      </c>
      <c r="AH156" s="28">
        <f>SUMIFS(T_REAL!$D:$D,T_REAL!$E:$E,DRE!AH$7,T_REAL!$C:$C,DRE!$A156)+SUMIFS(Aut_Ajustes_Manuais!$G:$G,Aut_Ajustes_Manuais!$I:$I,DRE!AF$4,Aut_Ajustes_Manuais!$F:$F,"  -  Churrasqueiro III")</f>
        <v/>
      </c>
      <c r="AI156" s="232" t="n"/>
      <c r="AJ156" s="27" t="n">
        <v>0</v>
      </c>
      <c r="AK156" s="28">
        <f>SUMIFS(T_REAL!$D:$D,T_REAL!$E:$E,DRE!AK$7,T_REAL!$C:$C,DRE!$A156)+SUMIFS(Aut_Ajustes_Manuais!$G:$G,Aut_Ajustes_Manuais!$I:$I,DRE!AI$4,Aut_Ajustes_Manuais!$F:$F,"  -  Churrasqueiro III")</f>
        <v/>
      </c>
      <c r="AL156" s="232" t="n"/>
      <c r="AM156" s="27" t="n">
        <v>0</v>
      </c>
      <c r="AN156" s="28">
        <f>SUMIFS(T_REAL!$D:$D,T_REAL!$E:$E,DRE!AN$7,T_REAL!$C:$C,DRE!$A156)+SUMIFS(Aut_Ajustes_Manuais!$G:$G,Aut_Ajustes_Manuais!$I:$I,DRE!AL$4,Aut_Ajustes_Manuais!$F:$F,"  -  Churrasqueiro III")</f>
        <v/>
      </c>
      <c r="AO156" s="232" t="n"/>
      <c r="AP156" s="27" t="n">
        <v>0</v>
      </c>
      <c r="AQ156" s="28">
        <f>SUMIFS(T_REAL!$D:$D,T_REAL!$E:$E,DRE!AQ$7,T_REAL!$C:$C,DRE!$A156)+SUMIFS(Aut_Ajustes_Manuais!$G:$G,Aut_Ajustes_Manuais!$I:$I,DRE!AO$4,Aut_Ajustes_Manuais!$F:$F,"  -  Churrasqueiro III")</f>
        <v/>
      </c>
      <c r="AR156" s="232">
        <f>SUMIFS($H156:$AO156,$H$5:$AO$5,"&lt;"&amp;MONTH(TODAY()),$H$6:$AO$6,"REAL 25")</f>
        <v/>
      </c>
      <c r="AS156" s="27">
        <f>SUMIFS($I156:$AP156,$I$5:$AP$5,"&lt;"&amp;MONTH(TODAY()),$I$6:$AP$6,"ORÇADO ")</f>
        <v/>
      </c>
      <c r="AT156" s="28">
        <f>SUMIFS($J156:$AQ156,$J$5:$AQ$5,"&lt;"&amp;MONTH(TODAY()),$J$6:$AQ$6,"REAL 26")</f>
        <v/>
      </c>
      <c r="AU156" s="232" t="n"/>
      <c r="AV156" s="27" t="n"/>
      <c r="AW156" s="28" t="n"/>
      <c r="AX156" s="232" t="n"/>
      <c r="AY156" s="27" t="n">
        <v>0</v>
      </c>
      <c r="AZ156" s="28" t="n"/>
      <c r="BA156" s="232" t="n"/>
      <c r="BB156" s="27" t="n">
        <v>0</v>
      </c>
      <c r="BC156" s="28" t="n"/>
      <c r="BD156" s="232" t="n"/>
      <c r="BE156" s="27" t="n">
        <v>0</v>
      </c>
      <c r="BF156" s="28" t="n"/>
      <c r="BG156" s="232" t="n"/>
      <c r="BH156" s="27" t="n">
        <v>0</v>
      </c>
      <c r="BI156" s="28" t="n"/>
      <c r="BK156" s="451">
        <f>SUM(I156,L156,O156,R156,U156,X156,AA156,AD156,AG156,AJ156,AM156,AP156)</f>
        <v/>
      </c>
      <c r="BL156" s="451">
        <f>BK156-AV156</f>
        <v/>
      </c>
      <c r="BM156" s="451">
        <f>SUM(J156,M156,P156,S156,V156)</f>
        <v/>
      </c>
      <c r="BN156" s="451">
        <f>BM156-AT156</f>
        <v/>
      </c>
    </row>
    <row r="157" hidden="1" outlineLevel="1" customFormat="1" s="474">
      <c r="A157" s="91" t="inlineStr">
        <is>
          <t xml:space="preserve">  -  Ajud Limpeza</t>
        </is>
      </c>
      <c r="B157" s="2" t="n"/>
      <c r="C157" s="24" t="n"/>
      <c r="D157" s="54" t="inlineStr">
        <is>
          <t>Salário Bruto com INSS Segurado dentro do valor</t>
        </is>
      </c>
      <c r="E157" s="84" t="n"/>
      <c r="F157" s="55" t="n"/>
      <c r="G157" s="416" t="n"/>
      <c r="H157" s="232" t="n"/>
      <c r="I157" s="27" t="n">
        <v>0</v>
      </c>
      <c r="J157" s="28">
        <f>SUMIFS(T_REAL!$D:$D,T_REAL!$E:$E,DRE!J$7,T_REAL!$C:$C,DRE!$A157)+SUMIFS(Aut_Ajustes_Manuais!$G:$G,Aut_Ajustes_Manuais!$I:$I,DRE!H$4,Aut_Ajustes_Manuais!$F:$F,"  -  Ajud Limpeza")</f>
        <v/>
      </c>
      <c r="K157" s="232" t="n"/>
      <c r="L157" s="27" t="n">
        <v>0</v>
      </c>
      <c r="M157" s="28">
        <f>SUMIFS(T_REAL!$D:$D,T_REAL!$E:$E,DRE!M$7,T_REAL!$C:$C,DRE!$A157)+SUMIFS(Aut_Ajustes_Manuais!$G:$G,Aut_Ajustes_Manuais!$I:$I,DRE!K$4,Aut_Ajustes_Manuais!$F:$F,"  -  Ajud Limpeza")</f>
        <v/>
      </c>
      <c r="N157" s="232" t="n"/>
      <c r="O157" s="27" t="n">
        <v>0</v>
      </c>
      <c r="P157" s="28">
        <f>SUMIFS(T_REAL!$D:$D,T_REAL!$E:$E,DRE!P$7,T_REAL!$C:$C,DRE!$A157)+SUMIFS(Aut_Ajustes_Manuais!$G:$G,Aut_Ajustes_Manuais!$I:$I,DRE!N$4,Aut_Ajustes_Manuais!$F:$F,"  -  Ajud Limpeza")</f>
        <v/>
      </c>
      <c r="Q157" s="232" t="n"/>
      <c r="R157" s="27" t="n">
        <v>0</v>
      </c>
      <c r="S157" s="28">
        <f>SUMIFS(T_REAL!$D:$D,T_REAL!$E:$E,DRE!S$7,T_REAL!$C:$C,DRE!$A157)+SUMIFS(Aut_Ajustes_Manuais!$G:$G,Aut_Ajustes_Manuais!$I:$I,DRE!Q$4,Aut_Ajustes_Manuais!$F:$F,"  -  Ajud Limpeza")</f>
        <v/>
      </c>
      <c r="T157" s="232" t="n"/>
      <c r="U157" s="27" t="n">
        <v>0</v>
      </c>
      <c r="V157" s="28">
        <f>SUMIFS(T_REAL!$D:$D,T_REAL!$E:$E,DRE!V$7,T_REAL!$C:$C,DRE!$A157)+SUMIFS(Aut_Ajustes_Manuais!$G:$G,Aut_Ajustes_Manuais!$I:$I,DRE!T$4,Aut_Ajustes_Manuais!$F:$F,"  -  Ajud Limpeza")</f>
        <v/>
      </c>
      <c r="W157" s="232" t="n"/>
      <c r="X157" s="27" t="n">
        <v>0</v>
      </c>
      <c r="Y157" s="28">
        <f>SUMIFS(T_REAL!$D:$D,T_REAL!$E:$E,DRE!Y$7,T_REAL!$C:$C,DRE!$A157)+SUMIFS(Aut_Ajustes_Manuais!$G:$G,Aut_Ajustes_Manuais!$I:$I,DRE!W$4,Aut_Ajustes_Manuais!$F:$F,"  -  Ajud Limpeza")</f>
        <v/>
      </c>
      <c r="Z157" s="232" t="n"/>
      <c r="AA157" s="27" t="n">
        <v>0</v>
      </c>
      <c r="AB157" s="28">
        <f>SUMIFS(T_REAL!$D:$D,T_REAL!$E:$E,DRE!AB$7,T_REAL!$C:$C,DRE!$A157)+SUMIFS(Aut_Ajustes_Manuais!$G:$G,Aut_Ajustes_Manuais!$I:$I,DRE!Z$4,Aut_Ajustes_Manuais!$F:$F,"  -  Ajud Limpeza")</f>
        <v/>
      </c>
      <c r="AC157" s="232" t="n"/>
      <c r="AD157" s="27" t="n">
        <v>0</v>
      </c>
      <c r="AE157" s="28">
        <f>SUMIFS(T_REAL!$D:$D,T_REAL!$E:$E,DRE!AE$7,T_REAL!$C:$C,DRE!$A157)+SUMIFS(Aut_Ajustes_Manuais!$G:$G,Aut_Ajustes_Manuais!$I:$I,DRE!AC$4,Aut_Ajustes_Manuais!$F:$F,"  -  Ajud Limpeza")</f>
        <v/>
      </c>
      <c r="AF157" s="232" t="n"/>
      <c r="AG157" s="27" t="n">
        <v>0</v>
      </c>
      <c r="AH157" s="28">
        <f>SUMIFS(T_REAL!$D:$D,T_REAL!$E:$E,DRE!AH$7,T_REAL!$C:$C,DRE!$A157)+SUMIFS(Aut_Ajustes_Manuais!$G:$G,Aut_Ajustes_Manuais!$I:$I,DRE!AF$4,Aut_Ajustes_Manuais!$F:$F,"  -  Ajud Limpeza")</f>
        <v/>
      </c>
      <c r="AI157" s="232" t="n"/>
      <c r="AJ157" s="27" t="n">
        <v>0</v>
      </c>
      <c r="AK157" s="28">
        <f>SUMIFS(T_REAL!$D:$D,T_REAL!$E:$E,DRE!AK$7,T_REAL!$C:$C,DRE!$A157)+SUMIFS(Aut_Ajustes_Manuais!$G:$G,Aut_Ajustes_Manuais!$I:$I,DRE!AI$4,Aut_Ajustes_Manuais!$F:$F,"  -  Ajud Limpeza")</f>
        <v/>
      </c>
      <c r="AL157" s="232" t="n"/>
      <c r="AM157" s="27" t="n">
        <v>0</v>
      </c>
      <c r="AN157" s="28">
        <f>SUMIFS(T_REAL!$D:$D,T_REAL!$E:$E,DRE!AN$7,T_REAL!$C:$C,DRE!$A157)+SUMIFS(Aut_Ajustes_Manuais!$G:$G,Aut_Ajustes_Manuais!$I:$I,DRE!AL$4,Aut_Ajustes_Manuais!$F:$F,"  -  Ajud Limpeza")</f>
        <v/>
      </c>
      <c r="AO157" s="232" t="n"/>
      <c r="AP157" s="27" t="n">
        <v>0</v>
      </c>
      <c r="AQ157" s="28">
        <f>SUMIFS(T_REAL!$D:$D,T_REAL!$E:$E,DRE!AQ$7,T_REAL!$C:$C,DRE!$A157)+SUMIFS(Aut_Ajustes_Manuais!$G:$G,Aut_Ajustes_Manuais!$I:$I,DRE!AO$4,Aut_Ajustes_Manuais!$F:$F,"  -  Ajud Limpeza")</f>
        <v/>
      </c>
      <c r="AR157" s="232">
        <f>SUMIFS($H157:$AO157,$H$5:$AO$5,"&lt;"&amp;MONTH(TODAY()),$H$6:$AO$6,"REAL 25")</f>
        <v/>
      </c>
      <c r="AS157" s="27">
        <f>SUMIFS($I157:$AP157,$I$5:$AP$5,"&lt;"&amp;MONTH(TODAY()),$I$6:$AP$6,"ORÇADO ")</f>
        <v/>
      </c>
      <c r="AT157" s="28">
        <f>SUMIFS($J157:$AQ157,$J$5:$AQ$5,"&lt;"&amp;MONTH(TODAY()),$J$6:$AQ$6,"REAL 26")</f>
        <v/>
      </c>
      <c r="AU157" s="232" t="n"/>
      <c r="AV157" s="27" t="n"/>
      <c r="AW157" s="28" t="n"/>
      <c r="AX157" s="232" t="n"/>
      <c r="AY157" s="27" t="n">
        <v>-11216.4</v>
      </c>
      <c r="AZ157" s="28" t="n"/>
      <c r="BA157" s="232" t="n"/>
      <c r="BB157" s="27" t="n">
        <v>-11373.4296</v>
      </c>
      <c r="BC157" s="28" t="n"/>
      <c r="BD157" s="232" t="n"/>
      <c r="BE157" s="27" t="n">
        <v>-11687.4888</v>
      </c>
      <c r="BF157" s="28" t="n"/>
      <c r="BG157" s="232" t="n"/>
      <c r="BH157" s="27" t="n">
        <v>-11687.4888</v>
      </c>
      <c r="BI157" s="28" t="n"/>
      <c r="BK157" s="451">
        <f>SUM(I157,L157,O157,R157,U157,X157,AA157,AD157,AG157,AJ157,AM157,AP157)</f>
        <v/>
      </c>
      <c r="BL157" s="451">
        <f>BK157-AV157</f>
        <v/>
      </c>
      <c r="BM157" s="451">
        <f>SUM(J157,M157,P157,S157,V157)</f>
        <v/>
      </c>
      <c r="BN157" s="451">
        <f>BM157-AT157</f>
        <v/>
      </c>
    </row>
    <row r="158" hidden="1" outlineLevel="1" customFormat="1" s="474">
      <c r="A158" s="91" t="inlineStr">
        <is>
          <t xml:space="preserve">  -  Estoquista III</t>
        </is>
      </c>
      <c r="B158" s="2" t="n"/>
      <c r="C158" s="24" t="n"/>
      <c r="D158" s="54" t="inlineStr">
        <is>
          <t>Salário Bruto com INSS Segurado dentro do valor</t>
        </is>
      </c>
      <c r="E158" s="84" t="n"/>
      <c r="F158" s="55" t="n"/>
      <c r="G158" s="416" t="n"/>
      <c r="H158" s="232" t="n"/>
      <c r="I158" s="27" t="n">
        <v>0</v>
      </c>
      <c r="J158" s="28">
        <f>SUMIFS(T_REAL!$D:$D,T_REAL!$E:$E,DRE!J$7,T_REAL!$C:$C,DRE!$A158)+SUMIFS(Aut_Ajustes_Manuais!$G:$G,Aut_Ajustes_Manuais!$I:$I,DRE!H$4,Aut_Ajustes_Manuais!$F:$F,"  -  Estoquista III")</f>
        <v/>
      </c>
      <c r="K158" s="232" t="n"/>
      <c r="L158" s="27" t="n">
        <v>0</v>
      </c>
      <c r="M158" s="28">
        <f>SUMIFS(T_REAL!$D:$D,T_REAL!$E:$E,DRE!M$7,T_REAL!$C:$C,DRE!$A158)+SUMIFS(Aut_Ajustes_Manuais!$G:$G,Aut_Ajustes_Manuais!$I:$I,DRE!K$4,Aut_Ajustes_Manuais!$F:$F,"  -  Estoquista III")</f>
        <v/>
      </c>
      <c r="N158" s="232" t="n"/>
      <c r="O158" s="27" t="n">
        <v>0</v>
      </c>
      <c r="P158" s="28">
        <f>SUMIFS(T_REAL!$D:$D,T_REAL!$E:$E,DRE!P$7,T_REAL!$C:$C,DRE!$A158)+SUMIFS(Aut_Ajustes_Manuais!$G:$G,Aut_Ajustes_Manuais!$I:$I,DRE!N$4,Aut_Ajustes_Manuais!$F:$F,"  -  Estoquista III")</f>
        <v/>
      </c>
      <c r="Q158" s="232" t="n"/>
      <c r="R158" s="27" t="n">
        <v>0</v>
      </c>
      <c r="S158" s="28">
        <f>SUMIFS(T_REAL!$D:$D,T_REAL!$E:$E,DRE!S$7,T_REAL!$C:$C,DRE!$A158)+SUMIFS(Aut_Ajustes_Manuais!$G:$G,Aut_Ajustes_Manuais!$I:$I,DRE!Q$4,Aut_Ajustes_Manuais!$F:$F,"  -  Estoquista III")</f>
        <v/>
      </c>
      <c r="T158" s="232" t="n"/>
      <c r="U158" s="27" t="n">
        <v>0</v>
      </c>
      <c r="V158" s="28">
        <f>SUMIFS(T_REAL!$D:$D,T_REAL!$E:$E,DRE!V$7,T_REAL!$C:$C,DRE!$A158)+SUMIFS(Aut_Ajustes_Manuais!$G:$G,Aut_Ajustes_Manuais!$I:$I,DRE!T$4,Aut_Ajustes_Manuais!$F:$F,"  -  Estoquista III")</f>
        <v/>
      </c>
      <c r="W158" s="232" t="n"/>
      <c r="X158" s="27" t="n">
        <v>0</v>
      </c>
      <c r="Y158" s="28">
        <f>SUMIFS(T_REAL!$D:$D,T_REAL!$E:$E,DRE!Y$7,T_REAL!$C:$C,DRE!$A158)+SUMIFS(Aut_Ajustes_Manuais!$G:$G,Aut_Ajustes_Manuais!$I:$I,DRE!W$4,Aut_Ajustes_Manuais!$F:$F,"  -  Estoquista III")</f>
        <v/>
      </c>
      <c r="Z158" s="232" t="n"/>
      <c r="AA158" s="27" t="n">
        <v>0</v>
      </c>
      <c r="AB158" s="28">
        <f>SUMIFS(T_REAL!$D:$D,T_REAL!$E:$E,DRE!AB$7,T_REAL!$C:$C,DRE!$A158)+SUMIFS(Aut_Ajustes_Manuais!$G:$G,Aut_Ajustes_Manuais!$I:$I,DRE!Z$4,Aut_Ajustes_Manuais!$F:$F,"  -  Estoquista III")</f>
        <v/>
      </c>
      <c r="AC158" s="232" t="n"/>
      <c r="AD158" s="27" t="n">
        <v>0</v>
      </c>
      <c r="AE158" s="28">
        <f>SUMIFS(T_REAL!$D:$D,T_REAL!$E:$E,DRE!AE$7,T_REAL!$C:$C,DRE!$A158)+SUMIFS(Aut_Ajustes_Manuais!$G:$G,Aut_Ajustes_Manuais!$I:$I,DRE!AC$4,Aut_Ajustes_Manuais!$F:$F,"  -  Estoquista III")</f>
        <v/>
      </c>
      <c r="AF158" s="232" t="n"/>
      <c r="AG158" s="27" t="n">
        <v>0</v>
      </c>
      <c r="AH158" s="28">
        <f>SUMIFS(T_REAL!$D:$D,T_REAL!$E:$E,DRE!AH$7,T_REAL!$C:$C,DRE!$A158)+SUMIFS(Aut_Ajustes_Manuais!$G:$G,Aut_Ajustes_Manuais!$I:$I,DRE!AF$4,Aut_Ajustes_Manuais!$F:$F,"  -  Estoquista III")</f>
        <v/>
      </c>
      <c r="AI158" s="232" t="n"/>
      <c r="AJ158" s="27" t="n">
        <v>0</v>
      </c>
      <c r="AK158" s="28">
        <f>SUMIFS(T_REAL!$D:$D,T_REAL!$E:$E,DRE!AK$7,T_REAL!$C:$C,DRE!$A158)+SUMIFS(Aut_Ajustes_Manuais!$G:$G,Aut_Ajustes_Manuais!$I:$I,DRE!AI$4,Aut_Ajustes_Manuais!$F:$F,"  -  Estoquista III")</f>
        <v/>
      </c>
      <c r="AL158" s="232" t="n"/>
      <c r="AM158" s="27" t="n">
        <v>0</v>
      </c>
      <c r="AN158" s="28">
        <f>SUMIFS(T_REAL!$D:$D,T_REAL!$E:$E,DRE!AN$7,T_REAL!$C:$C,DRE!$A158)+SUMIFS(Aut_Ajustes_Manuais!$G:$G,Aut_Ajustes_Manuais!$I:$I,DRE!AL$4,Aut_Ajustes_Manuais!$F:$F,"  -  Estoquista III")</f>
        <v/>
      </c>
      <c r="AO158" s="232" t="n"/>
      <c r="AP158" s="27" t="n">
        <v>0</v>
      </c>
      <c r="AQ158" s="28">
        <f>SUMIFS(T_REAL!$D:$D,T_REAL!$E:$E,DRE!AQ$7,T_REAL!$C:$C,DRE!$A158)+SUMIFS(Aut_Ajustes_Manuais!$G:$G,Aut_Ajustes_Manuais!$I:$I,DRE!AO$4,Aut_Ajustes_Manuais!$F:$F,"  -  Estoquista III")</f>
        <v/>
      </c>
      <c r="AR158" s="232">
        <f>SUMIFS($H158:$AO158,$H$5:$AO$5,"&lt;"&amp;MONTH(TODAY()),$H$6:$AO$6,"REAL 25")</f>
        <v/>
      </c>
      <c r="AS158" s="27">
        <f>SUMIFS($I158:$AP158,$I$5:$AP$5,"&lt;"&amp;MONTH(TODAY()),$I$6:$AP$6,"ORÇADO ")</f>
        <v/>
      </c>
      <c r="AT158" s="28">
        <f>SUMIFS($J158:$AQ158,$J$5:$AQ$5,"&lt;"&amp;MONTH(TODAY()),$J$6:$AQ$6,"REAL 26")</f>
        <v/>
      </c>
      <c r="AU158" s="232" t="n"/>
      <c r="AV158" s="27" t="n"/>
      <c r="AW158" s="28" t="n"/>
      <c r="AX158" s="232" t="n"/>
      <c r="AY158" s="27" t="n">
        <v>0</v>
      </c>
      <c r="AZ158" s="28" t="n"/>
      <c r="BA158" s="232" t="n"/>
      <c r="BB158" s="27" t="n">
        <v>0</v>
      </c>
      <c r="BC158" s="28" t="n"/>
      <c r="BD158" s="232" t="n"/>
      <c r="BE158" s="27" t="n">
        <v>0</v>
      </c>
      <c r="BF158" s="28" t="n"/>
      <c r="BG158" s="232" t="n"/>
      <c r="BH158" s="27" t="n">
        <v>0</v>
      </c>
      <c r="BI158" s="28" t="n"/>
      <c r="BK158" s="451">
        <f>SUM(I158,L158,O158,R158,U158,X158,AA158,AD158,AG158,AJ158,AM158,AP158)</f>
        <v/>
      </c>
      <c r="BL158" s="451">
        <f>BK158-AV158</f>
        <v/>
      </c>
      <c r="BM158" s="451">
        <f>SUM(J158,M158,P158,S158,V158)</f>
        <v/>
      </c>
      <c r="BN158" s="451">
        <f>BM158-AT158</f>
        <v/>
      </c>
    </row>
    <row r="159" hidden="1" outlineLevel="1" customFormat="1" s="474">
      <c r="A159" s="91" t="inlineStr">
        <is>
          <t xml:space="preserve">  -  Estoquista II</t>
        </is>
      </c>
      <c r="B159" s="2" t="n"/>
      <c r="C159" s="24" t="n"/>
      <c r="D159" s="54" t="inlineStr">
        <is>
          <t>Salário Bruto com INSS Segurado dentro do valor</t>
        </is>
      </c>
      <c r="E159" s="84" t="n"/>
      <c r="F159" s="55" t="n"/>
      <c r="G159" s="416" t="n"/>
      <c r="H159" s="232" t="n"/>
      <c r="I159" s="27" t="n">
        <v>0</v>
      </c>
      <c r="J159" s="28">
        <f>SUMIFS(T_REAL!$D:$D,T_REAL!$E:$E,DRE!J$7,T_REAL!$C:$C,DRE!$A159)+SUMIFS(Aut_Ajustes_Manuais!$G:$G,Aut_Ajustes_Manuais!$I:$I,DRE!H$4,Aut_Ajustes_Manuais!$F:$F,"  -  Estoquista II")</f>
        <v/>
      </c>
      <c r="K159" s="232" t="n"/>
      <c r="L159" s="27" t="n">
        <v>0</v>
      </c>
      <c r="M159" s="28">
        <f>SUMIFS(T_REAL!$D:$D,T_REAL!$E:$E,DRE!M$7,T_REAL!$C:$C,DRE!$A159)+SUMIFS(Aut_Ajustes_Manuais!$G:$G,Aut_Ajustes_Manuais!$I:$I,DRE!K$4,Aut_Ajustes_Manuais!$F:$F,"  -  Estoquista II")</f>
        <v/>
      </c>
      <c r="N159" s="232" t="n"/>
      <c r="O159" s="27" t="n">
        <v>0</v>
      </c>
      <c r="P159" s="28">
        <f>SUMIFS(T_REAL!$D:$D,T_REAL!$E:$E,DRE!P$7,T_REAL!$C:$C,DRE!$A159)+SUMIFS(Aut_Ajustes_Manuais!$G:$G,Aut_Ajustes_Manuais!$I:$I,DRE!N$4,Aut_Ajustes_Manuais!$F:$F,"  -  Estoquista II")</f>
        <v/>
      </c>
      <c r="Q159" s="232" t="n"/>
      <c r="R159" s="27" t="n">
        <v>0</v>
      </c>
      <c r="S159" s="28">
        <f>SUMIFS(T_REAL!$D:$D,T_REAL!$E:$E,DRE!S$7,T_REAL!$C:$C,DRE!$A159)+SUMIFS(Aut_Ajustes_Manuais!$G:$G,Aut_Ajustes_Manuais!$I:$I,DRE!Q$4,Aut_Ajustes_Manuais!$F:$F,"  -  Estoquista II")</f>
        <v/>
      </c>
      <c r="T159" s="232" t="n"/>
      <c r="U159" s="27" t="n">
        <v>0</v>
      </c>
      <c r="V159" s="28">
        <f>SUMIFS(T_REAL!$D:$D,T_REAL!$E:$E,DRE!V$7,T_REAL!$C:$C,DRE!$A159)+SUMIFS(Aut_Ajustes_Manuais!$G:$G,Aut_Ajustes_Manuais!$I:$I,DRE!T$4,Aut_Ajustes_Manuais!$F:$F,"  -  Estoquista II")</f>
        <v/>
      </c>
      <c r="W159" s="232" t="n"/>
      <c r="X159" s="27" t="n">
        <v>0</v>
      </c>
      <c r="Y159" s="28">
        <f>SUMIFS(T_REAL!$D:$D,T_REAL!$E:$E,DRE!Y$7,T_REAL!$C:$C,DRE!$A159)+SUMIFS(Aut_Ajustes_Manuais!$G:$G,Aut_Ajustes_Manuais!$I:$I,DRE!W$4,Aut_Ajustes_Manuais!$F:$F,"  -  Estoquista II")</f>
        <v/>
      </c>
      <c r="Z159" s="232" t="n"/>
      <c r="AA159" s="27" t="n">
        <v>0</v>
      </c>
      <c r="AB159" s="28">
        <f>SUMIFS(T_REAL!$D:$D,T_REAL!$E:$E,DRE!AB$7,T_REAL!$C:$C,DRE!$A159)+SUMIFS(Aut_Ajustes_Manuais!$G:$G,Aut_Ajustes_Manuais!$I:$I,DRE!Z$4,Aut_Ajustes_Manuais!$F:$F,"  -  Estoquista II")</f>
        <v/>
      </c>
      <c r="AC159" s="232" t="n"/>
      <c r="AD159" s="27" t="n">
        <v>0</v>
      </c>
      <c r="AE159" s="28">
        <f>SUMIFS(T_REAL!$D:$D,T_REAL!$E:$E,DRE!AE$7,T_REAL!$C:$C,DRE!$A159)+SUMIFS(Aut_Ajustes_Manuais!$G:$G,Aut_Ajustes_Manuais!$I:$I,DRE!AC$4,Aut_Ajustes_Manuais!$F:$F,"  -  Estoquista II")</f>
        <v/>
      </c>
      <c r="AF159" s="232" t="n"/>
      <c r="AG159" s="27" t="n">
        <v>0</v>
      </c>
      <c r="AH159" s="28">
        <f>SUMIFS(T_REAL!$D:$D,T_REAL!$E:$E,DRE!AH$7,T_REAL!$C:$C,DRE!$A159)+SUMIFS(Aut_Ajustes_Manuais!$G:$G,Aut_Ajustes_Manuais!$I:$I,DRE!AF$4,Aut_Ajustes_Manuais!$F:$F,"  -  Estoquista II")</f>
        <v/>
      </c>
      <c r="AI159" s="232" t="n"/>
      <c r="AJ159" s="27" t="n">
        <v>0</v>
      </c>
      <c r="AK159" s="28">
        <f>SUMIFS(T_REAL!$D:$D,T_REAL!$E:$E,DRE!AK$7,T_REAL!$C:$C,DRE!$A159)+SUMIFS(Aut_Ajustes_Manuais!$G:$G,Aut_Ajustes_Manuais!$I:$I,DRE!AI$4,Aut_Ajustes_Manuais!$F:$F,"  -  Estoquista II")</f>
        <v/>
      </c>
      <c r="AL159" s="232" t="n"/>
      <c r="AM159" s="27" t="n">
        <v>0</v>
      </c>
      <c r="AN159" s="28">
        <f>SUMIFS(T_REAL!$D:$D,T_REAL!$E:$E,DRE!AN$7,T_REAL!$C:$C,DRE!$A159)+SUMIFS(Aut_Ajustes_Manuais!$G:$G,Aut_Ajustes_Manuais!$I:$I,DRE!AL$4,Aut_Ajustes_Manuais!$F:$F,"  -  Estoquista II")</f>
        <v/>
      </c>
      <c r="AO159" s="232" t="n"/>
      <c r="AP159" s="27" t="n">
        <v>0</v>
      </c>
      <c r="AQ159" s="28">
        <f>SUMIFS(T_REAL!$D:$D,T_REAL!$E:$E,DRE!AQ$7,T_REAL!$C:$C,DRE!$A159)+SUMIFS(Aut_Ajustes_Manuais!$G:$G,Aut_Ajustes_Manuais!$I:$I,DRE!AO$4,Aut_Ajustes_Manuais!$F:$F,"  -  Estoquista II")</f>
        <v/>
      </c>
      <c r="AR159" s="232">
        <f>SUMIFS($H159:$AO159,$H$5:$AO$5,"&lt;"&amp;MONTH(TODAY()),$H$6:$AO$6,"REAL 25")</f>
        <v/>
      </c>
      <c r="AS159" s="27">
        <f>SUMIFS($I159:$AP159,$I$5:$AP$5,"&lt;"&amp;MONTH(TODAY()),$I$6:$AP$6,"ORÇADO ")</f>
        <v/>
      </c>
      <c r="AT159" s="28">
        <f>SUMIFS($J159:$AQ159,$J$5:$AQ$5,"&lt;"&amp;MONTH(TODAY()),$J$6:$AQ$6,"REAL 26")</f>
        <v/>
      </c>
      <c r="AU159" s="232" t="n"/>
      <c r="AV159" s="27" t="n"/>
      <c r="AW159" s="28" t="n"/>
      <c r="AX159" s="232" t="n"/>
      <c r="AY159" s="27" t="n">
        <v>-5819.549999999999</v>
      </c>
      <c r="AZ159" s="28" t="n"/>
      <c r="BA159" s="232" t="n"/>
      <c r="BB159" s="27" t="n">
        <v>-5901.0237</v>
      </c>
      <c r="BC159" s="28" t="n"/>
      <c r="BD159" s="232" t="n"/>
      <c r="BE159" s="27" t="n">
        <v>-6063.9711</v>
      </c>
      <c r="BF159" s="28" t="n"/>
      <c r="BG159" s="232" t="n"/>
      <c r="BH159" s="27" t="n">
        <v>-6063.9711</v>
      </c>
      <c r="BI159" s="28" t="n"/>
      <c r="BK159" s="451">
        <f>SUM(I159,L159,O159,R159,U159,X159,AA159,AD159,AG159,AJ159,AM159,AP159)</f>
        <v/>
      </c>
      <c r="BL159" s="451">
        <f>BK159-AV159</f>
        <v/>
      </c>
      <c r="BM159" s="451">
        <f>SUM(J159,M159,P159,S159,V159)</f>
        <v/>
      </c>
      <c r="BN159" s="451">
        <f>BM159-AT159</f>
        <v/>
      </c>
    </row>
    <row r="160" hidden="1" outlineLevel="1" customFormat="1" s="474">
      <c r="A160" s="91" t="inlineStr">
        <is>
          <t xml:space="preserve">  -  Estoquista I</t>
        </is>
      </c>
      <c r="B160" s="2" t="n"/>
      <c r="C160" s="24" t="n"/>
      <c r="D160" s="54" t="inlineStr">
        <is>
          <t>Salário Bruto com INSS Segurado dentro do valor</t>
        </is>
      </c>
      <c r="E160" s="84" t="n"/>
      <c r="F160" s="55" t="n"/>
      <c r="G160" s="416" t="n"/>
      <c r="H160" s="232" t="n"/>
      <c r="I160" s="27" t="n">
        <v>0</v>
      </c>
      <c r="J160" s="28">
        <f>SUMIFS(T_REAL!$D:$D,T_REAL!$E:$E,DRE!J$7,T_REAL!$C:$C,DRE!$A160)+SUMIFS(Aut_Ajustes_Manuais!$G:$G,Aut_Ajustes_Manuais!$I:$I,DRE!H$4,Aut_Ajustes_Manuais!$F:$F,"  -  Estoquista I")</f>
        <v/>
      </c>
      <c r="K160" s="232" t="n"/>
      <c r="L160" s="27" t="n">
        <v>0</v>
      </c>
      <c r="M160" s="28">
        <f>SUMIFS(T_REAL!$D:$D,T_REAL!$E:$E,DRE!M$7,T_REAL!$C:$C,DRE!$A160)+SUMIFS(Aut_Ajustes_Manuais!$G:$G,Aut_Ajustes_Manuais!$I:$I,DRE!K$4,Aut_Ajustes_Manuais!$F:$F,"  -  Estoquista I")</f>
        <v/>
      </c>
      <c r="N160" s="232" t="n"/>
      <c r="O160" s="27" t="n">
        <v>0</v>
      </c>
      <c r="P160" s="28">
        <f>SUMIFS(T_REAL!$D:$D,T_REAL!$E:$E,DRE!P$7,T_REAL!$C:$C,DRE!$A160)+SUMIFS(Aut_Ajustes_Manuais!$G:$G,Aut_Ajustes_Manuais!$I:$I,DRE!N$4,Aut_Ajustes_Manuais!$F:$F,"  -  Estoquista I")</f>
        <v/>
      </c>
      <c r="Q160" s="232" t="n"/>
      <c r="R160" s="27" t="n">
        <v>0</v>
      </c>
      <c r="S160" s="28">
        <f>SUMIFS(T_REAL!$D:$D,T_REAL!$E:$E,DRE!S$7,T_REAL!$C:$C,DRE!$A160)+SUMIFS(Aut_Ajustes_Manuais!$G:$G,Aut_Ajustes_Manuais!$I:$I,DRE!Q$4,Aut_Ajustes_Manuais!$F:$F,"  -  Estoquista I")</f>
        <v/>
      </c>
      <c r="T160" s="232" t="n"/>
      <c r="U160" s="27" t="n">
        <v>0</v>
      </c>
      <c r="V160" s="28">
        <f>SUMIFS(T_REAL!$D:$D,T_REAL!$E:$E,DRE!V$7,T_REAL!$C:$C,DRE!$A160)+SUMIFS(Aut_Ajustes_Manuais!$G:$G,Aut_Ajustes_Manuais!$I:$I,DRE!T$4,Aut_Ajustes_Manuais!$F:$F,"  -  Estoquista I")</f>
        <v/>
      </c>
      <c r="W160" s="232" t="n"/>
      <c r="X160" s="27" t="n">
        <v>0</v>
      </c>
      <c r="Y160" s="28">
        <f>SUMIFS(T_REAL!$D:$D,T_REAL!$E:$E,DRE!Y$7,T_REAL!$C:$C,DRE!$A160)+SUMIFS(Aut_Ajustes_Manuais!$G:$G,Aut_Ajustes_Manuais!$I:$I,DRE!W$4,Aut_Ajustes_Manuais!$F:$F,"  -  Estoquista I")</f>
        <v/>
      </c>
      <c r="Z160" s="232" t="n"/>
      <c r="AA160" s="27" t="n">
        <v>0</v>
      </c>
      <c r="AB160" s="28">
        <f>SUMIFS(T_REAL!$D:$D,T_REAL!$E:$E,DRE!AB$7,T_REAL!$C:$C,DRE!$A160)+SUMIFS(Aut_Ajustes_Manuais!$G:$G,Aut_Ajustes_Manuais!$I:$I,DRE!Z$4,Aut_Ajustes_Manuais!$F:$F,"  -  Estoquista I")</f>
        <v/>
      </c>
      <c r="AC160" s="232" t="n"/>
      <c r="AD160" s="27" t="n">
        <v>0</v>
      </c>
      <c r="AE160" s="28">
        <f>SUMIFS(T_REAL!$D:$D,T_REAL!$E:$E,DRE!AE$7,T_REAL!$C:$C,DRE!$A160)+SUMIFS(Aut_Ajustes_Manuais!$G:$G,Aut_Ajustes_Manuais!$I:$I,DRE!AC$4,Aut_Ajustes_Manuais!$F:$F,"  -  Estoquista I")</f>
        <v/>
      </c>
      <c r="AF160" s="232" t="n"/>
      <c r="AG160" s="27" t="n">
        <v>0</v>
      </c>
      <c r="AH160" s="28">
        <f>SUMIFS(T_REAL!$D:$D,T_REAL!$E:$E,DRE!AH$7,T_REAL!$C:$C,DRE!$A160)+SUMIFS(Aut_Ajustes_Manuais!$G:$G,Aut_Ajustes_Manuais!$I:$I,DRE!AF$4,Aut_Ajustes_Manuais!$F:$F,"  -  Estoquista I")</f>
        <v/>
      </c>
      <c r="AI160" s="232" t="n"/>
      <c r="AJ160" s="27" t="n">
        <v>0</v>
      </c>
      <c r="AK160" s="28">
        <f>SUMIFS(T_REAL!$D:$D,T_REAL!$E:$E,DRE!AK$7,T_REAL!$C:$C,DRE!$A160)+SUMIFS(Aut_Ajustes_Manuais!$G:$G,Aut_Ajustes_Manuais!$I:$I,DRE!AI$4,Aut_Ajustes_Manuais!$F:$F,"  -  Estoquista I")</f>
        <v/>
      </c>
      <c r="AL160" s="232" t="n"/>
      <c r="AM160" s="27" t="n">
        <v>0</v>
      </c>
      <c r="AN160" s="28">
        <f>SUMIFS(T_REAL!$D:$D,T_REAL!$E:$E,DRE!AN$7,T_REAL!$C:$C,DRE!$A160)+SUMIFS(Aut_Ajustes_Manuais!$G:$G,Aut_Ajustes_Manuais!$I:$I,DRE!AL$4,Aut_Ajustes_Manuais!$F:$F,"  -  Estoquista I")</f>
        <v/>
      </c>
      <c r="AO160" s="232" t="n"/>
      <c r="AP160" s="27" t="n">
        <v>0</v>
      </c>
      <c r="AQ160" s="28">
        <f>SUMIFS(T_REAL!$D:$D,T_REAL!$E:$E,DRE!AQ$7,T_REAL!$C:$C,DRE!$A160)+SUMIFS(Aut_Ajustes_Manuais!$G:$G,Aut_Ajustes_Manuais!$I:$I,DRE!AO$4,Aut_Ajustes_Manuais!$F:$F,"  -  Estoquista I")</f>
        <v/>
      </c>
      <c r="AR160" s="232">
        <f>SUMIFS($H160:$AO160,$H$5:$AO$5,"&lt;"&amp;MONTH(TODAY()),$H$6:$AO$6,"REAL 25")</f>
        <v/>
      </c>
      <c r="AS160" s="27">
        <f>SUMIFS($I160:$AP160,$I$5:$AP$5,"&lt;"&amp;MONTH(TODAY()),$I$6:$AP$6,"ORÇADO ")</f>
        <v/>
      </c>
      <c r="AT160" s="28">
        <f>SUMIFS($J160:$AQ160,$J$5:$AQ$5,"&lt;"&amp;MONTH(TODAY()),$J$6:$AQ$6,"REAL 26")</f>
        <v/>
      </c>
      <c r="AU160" s="232" t="n"/>
      <c r="AV160" s="27" t="n"/>
      <c r="AW160" s="28" t="n"/>
      <c r="AX160" s="232" t="n"/>
      <c r="AY160" s="27" t="n">
        <v>0</v>
      </c>
      <c r="AZ160" s="28" t="n"/>
      <c r="BA160" s="232" t="n"/>
      <c r="BB160" s="27" t="n">
        <v>0</v>
      </c>
      <c r="BC160" s="28" t="n"/>
      <c r="BD160" s="232" t="n"/>
      <c r="BE160" s="27" t="n">
        <v>0</v>
      </c>
      <c r="BF160" s="28" t="n"/>
      <c r="BG160" s="232" t="n"/>
      <c r="BH160" s="27" t="n">
        <v>0</v>
      </c>
      <c r="BI160" s="28" t="n"/>
      <c r="BK160" s="451">
        <f>SUM(I160,L160,O160,R160,U160,X160,AA160,AD160,AG160,AJ160,AM160,AP160)</f>
        <v/>
      </c>
      <c r="BL160" s="451">
        <f>BK160-AV160</f>
        <v/>
      </c>
      <c r="BM160" s="451">
        <f>SUM(J160,M160,P160,S160,V160)</f>
        <v/>
      </c>
      <c r="BN160" s="451">
        <f>BM160-AT160</f>
        <v/>
      </c>
    </row>
    <row r="161" hidden="1" outlineLevel="1" customFormat="1" s="474">
      <c r="A161" s="91" t="inlineStr">
        <is>
          <t xml:space="preserve">  -  Chefe de Manutenção</t>
        </is>
      </c>
      <c r="B161" s="2" t="n"/>
      <c r="C161" s="24" t="n"/>
      <c r="D161" s="54" t="inlineStr">
        <is>
          <t>Salário Bruto com INSS Segurado dentro do valor</t>
        </is>
      </c>
      <c r="E161" s="84" t="n"/>
      <c r="F161" s="55" t="n"/>
      <c r="G161" s="416" t="n"/>
      <c r="H161" s="232" t="n"/>
      <c r="I161" s="27" t="n">
        <v>0</v>
      </c>
      <c r="J161" s="28">
        <f>SUMIFS(T_REAL!$D:$D,T_REAL!$E:$E,DRE!J$7,T_REAL!$C:$C,DRE!$A161)+SUMIFS(Aut_Ajustes_Manuais!$G:$G,Aut_Ajustes_Manuais!$I:$I,DRE!H$4,Aut_Ajustes_Manuais!$F:$F,"  -  Chefe de Manutenção")</f>
        <v/>
      </c>
      <c r="K161" s="232" t="n"/>
      <c r="L161" s="27" t="n">
        <v>0</v>
      </c>
      <c r="M161" s="28">
        <f>SUMIFS(T_REAL!$D:$D,T_REAL!$E:$E,DRE!M$7,T_REAL!$C:$C,DRE!$A161)+SUMIFS(Aut_Ajustes_Manuais!$G:$G,Aut_Ajustes_Manuais!$I:$I,DRE!K$4,Aut_Ajustes_Manuais!$F:$F,"  -  Chefe de Manutenção")</f>
        <v/>
      </c>
      <c r="N161" s="232" t="n"/>
      <c r="O161" s="27" t="n">
        <v>0</v>
      </c>
      <c r="P161" s="28">
        <f>SUMIFS(T_REAL!$D:$D,T_REAL!$E:$E,DRE!P$7,T_REAL!$C:$C,DRE!$A161)+SUMIFS(Aut_Ajustes_Manuais!$G:$G,Aut_Ajustes_Manuais!$I:$I,DRE!N$4,Aut_Ajustes_Manuais!$F:$F,"  -  Chefe de Manutenção")</f>
        <v/>
      </c>
      <c r="Q161" s="232" t="n"/>
      <c r="R161" s="27" t="n">
        <v>0</v>
      </c>
      <c r="S161" s="28">
        <f>SUMIFS(T_REAL!$D:$D,T_REAL!$E:$E,DRE!S$7,T_REAL!$C:$C,DRE!$A161)+SUMIFS(Aut_Ajustes_Manuais!$G:$G,Aut_Ajustes_Manuais!$I:$I,DRE!Q$4,Aut_Ajustes_Manuais!$F:$F,"  -  Chefe de Manutenção")</f>
        <v/>
      </c>
      <c r="T161" s="232" t="n"/>
      <c r="U161" s="27" t="n">
        <v>0</v>
      </c>
      <c r="V161" s="28">
        <f>SUMIFS(T_REAL!$D:$D,T_REAL!$E:$E,DRE!V$7,T_REAL!$C:$C,DRE!$A161)+SUMIFS(Aut_Ajustes_Manuais!$G:$G,Aut_Ajustes_Manuais!$I:$I,DRE!T$4,Aut_Ajustes_Manuais!$F:$F,"  -  Chefe de Manutenção")</f>
        <v/>
      </c>
      <c r="W161" s="232" t="n"/>
      <c r="X161" s="27" t="n">
        <v>0</v>
      </c>
      <c r="Y161" s="28">
        <f>SUMIFS(T_REAL!$D:$D,T_REAL!$E:$E,DRE!Y$7,T_REAL!$C:$C,DRE!$A161)+SUMIFS(Aut_Ajustes_Manuais!$G:$G,Aut_Ajustes_Manuais!$I:$I,DRE!W$4,Aut_Ajustes_Manuais!$F:$F,"  -  Chefe de Manutenção")</f>
        <v/>
      </c>
      <c r="Z161" s="232" t="n"/>
      <c r="AA161" s="27" t="n">
        <v>0</v>
      </c>
      <c r="AB161" s="28">
        <f>SUMIFS(T_REAL!$D:$D,T_REAL!$E:$E,DRE!AB$7,T_REAL!$C:$C,DRE!$A161)+SUMIFS(Aut_Ajustes_Manuais!$G:$G,Aut_Ajustes_Manuais!$I:$I,DRE!Z$4,Aut_Ajustes_Manuais!$F:$F,"  -  Chefe de Manutenção")</f>
        <v/>
      </c>
      <c r="AC161" s="232" t="n"/>
      <c r="AD161" s="27" t="n">
        <v>0</v>
      </c>
      <c r="AE161" s="28">
        <f>SUMIFS(T_REAL!$D:$D,T_REAL!$E:$E,DRE!AE$7,T_REAL!$C:$C,DRE!$A161)+SUMIFS(Aut_Ajustes_Manuais!$G:$G,Aut_Ajustes_Manuais!$I:$I,DRE!AC$4,Aut_Ajustes_Manuais!$F:$F,"  -  Chefe de Manutenção")</f>
        <v/>
      </c>
      <c r="AF161" s="232" t="n"/>
      <c r="AG161" s="27" t="n">
        <v>0</v>
      </c>
      <c r="AH161" s="28">
        <f>SUMIFS(T_REAL!$D:$D,T_REAL!$E:$E,DRE!AH$7,T_REAL!$C:$C,DRE!$A161)+SUMIFS(Aut_Ajustes_Manuais!$G:$G,Aut_Ajustes_Manuais!$I:$I,DRE!AF$4,Aut_Ajustes_Manuais!$F:$F,"  -  Chefe de Manutenção")</f>
        <v/>
      </c>
      <c r="AI161" s="232" t="n"/>
      <c r="AJ161" s="27" t="n">
        <v>0</v>
      </c>
      <c r="AK161" s="28">
        <f>SUMIFS(T_REAL!$D:$D,T_REAL!$E:$E,DRE!AK$7,T_REAL!$C:$C,DRE!$A161)+SUMIFS(Aut_Ajustes_Manuais!$G:$G,Aut_Ajustes_Manuais!$I:$I,DRE!AI$4,Aut_Ajustes_Manuais!$F:$F,"  -  Chefe de Manutenção")</f>
        <v/>
      </c>
      <c r="AL161" s="232" t="n"/>
      <c r="AM161" s="27" t="n">
        <v>0</v>
      </c>
      <c r="AN161" s="28">
        <f>SUMIFS(T_REAL!$D:$D,T_REAL!$E:$E,DRE!AN$7,T_REAL!$C:$C,DRE!$A161)+SUMIFS(Aut_Ajustes_Manuais!$G:$G,Aut_Ajustes_Manuais!$I:$I,DRE!AL$4,Aut_Ajustes_Manuais!$F:$F,"  -  Chefe de Manutenção")</f>
        <v/>
      </c>
      <c r="AO161" s="232" t="n"/>
      <c r="AP161" s="27" t="n">
        <v>0</v>
      </c>
      <c r="AQ161" s="28">
        <f>SUMIFS(T_REAL!$D:$D,T_REAL!$E:$E,DRE!AQ$7,T_REAL!$C:$C,DRE!$A161)+SUMIFS(Aut_Ajustes_Manuais!$G:$G,Aut_Ajustes_Manuais!$I:$I,DRE!AO$4,Aut_Ajustes_Manuais!$F:$F,"  -  Chefe de Manutenção")</f>
        <v/>
      </c>
      <c r="AR161" s="232">
        <f>SUMIFS($H161:$AO161,$H$5:$AO$5,"&lt;"&amp;MONTH(TODAY()),$H$6:$AO$6,"REAL 25")</f>
        <v/>
      </c>
      <c r="AS161" s="27">
        <f>SUMIFS($I161:$AP161,$I$5:$AP$5,"&lt;"&amp;MONTH(TODAY()),$I$6:$AP$6,"ORÇADO ")</f>
        <v/>
      </c>
      <c r="AT161" s="28">
        <f>SUMIFS($J161:$AQ161,$J$5:$AQ$5,"&lt;"&amp;MONTH(TODAY()),$J$6:$AQ$6,"REAL 26")</f>
        <v/>
      </c>
      <c r="AU161" s="232" t="n"/>
      <c r="AV161" s="27" t="n"/>
      <c r="AW161" s="28" t="n"/>
      <c r="AX161" s="232" t="n"/>
      <c r="AY161" s="27" t="n">
        <v>0</v>
      </c>
      <c r="AZ161" s="28" t="n"/>
      <c r="BA161" s="232" t="n"/>
      <c r="BB161" s="27" t="n">
        <v>0</v>
      </c>
      <c r="BC161" s="28" t="n"/>
      <c r="BD161" s="232" t="n"/>
      <c r="BE161" s="27" t="n">
        <v>0</v>
      </c>
      <c r="BF161" s="28" t="n"/>
      <c r="BG161" s="232" t="n"/>
      <c r="BH161" s="27" t="n">
        <v>0</v>
      </c>
      <c r="BI161" s="28" t="n"/>
      <c r="BK161" s="451">
        <f>SUM(I161,L161,O161,R161,U161,X161,AA161,AD161,AG161,AJ161,AM161,AP161)</f>
        <v/>
      </c>
      <c r="BL161" s="451">
        <f>BK161-AV161</f>
        <v/>
      </c>
      <c r="BM161" s="451">
        <f>SUM(J161,M161,P161,S161,V161)</f>
        <v/>
      </c>
      <c r="BN161" s="451">
        <f>BM161-AT161</f>
        <v/>
      </c>
    </row>
    <row r="162" hidden="1" outlineLevel="1" customFormat="1" s="474">
      <c r="A162" s="91" t="inlineStr">
        <is>
          <t xml:space="preserve">  -  Aux. Manutenção III</t>
        </is>
      </c>
      <c r="B162" s="2" t="n"/>
      <c r="C162" s="24" t="n"/>
      <c r="D162" s="54" t="inlineStr">
        <is>
          <t>Salário Bruto com INSS Segurado dentro do valor</t>
        </is>
      </c>
      <c r="E162" s="84" t="n"/>
      <c r="F162" s="55" t="n"/>
      <c r="G162" s="416" t="n"/>
      <c r="H162" s="232" t="n"/>
      <c r="I162" s="27" t="n">
        <v>0</v>
      </c>
      <c r="J162" s="28">
        <f>SUMIFS(T_REAL!$D:$D,T_REAL!$E:$E,DRE!J$7,T_REAL!$C:$C,DRE!$A162)+SUMIFS(Aut_Ajustes_Manuais!$G:$G,Aut_Ajustes_Manuais!$I:$I,DRE!H$4,Aut_Ajustes_Manuais!$F:$F,"  -  Aux. Manutenção III")</f>
        <v/>
      </c>
      <c r="K162" s="232" t="n"/>
      <c r="L162" s="27" t="n">
        <v>0</v>
      </c>
      <c r="M162" s="28">
        <f>SUMIFS(T_REAL!$D:$D,T_REAL!$E:$E,DRE!M$7,T_REAL!$C:$C,DRE!$A162)+SUMIFS(Aut_Ajustes_Manuais!$G:$G,Aut_Ajustes_Manuais!$I:$I,DRE!K$4,Aut_Ajustes_Manuais!$F:$F,"  -  Aux. Manutenção III")</f>
        <v/>
      </c>
      <c r="N162" s="232" t="n"/>
      <c r="O162" s="27" t="n">
        <v>0</v>
      </c>
      <c r="P162" s="28">
        <f>SUMIFS(T_REAL!$D:$D,T_REAL!$E:$E,DRE!P$7,T_REAL!$C:$C,DRE!$A162)+SUMIFS(Aut_Ajustes_Manuais!$G:$G,Aut_Ajustes_Manuais!$I:$I,DRE!N$4,Aut_Ajustes_Manuais!$F:$F,"  -  Aux. Manutenção III")</f>
        <v/>
      </c>
      <c r="Q162" s="232" t="n"/>
      <c r="R162" s="27" t="n">
        <v>0</v>
      </c>
      <c r="S162" s="28">
        <f>SUMIFS(T_REAL!$D:$D,T_REAL!$E:$E,DRE!S$7,T_REAL!$C:$C,DRE!$A162)+SUMIFS(Aut_Ajustes_Manuais!$G:$G,Aut_Ajustes_Manuais!$I:$I,DRE!Q$4,Aut_Ajustes_Manuais!$F:$F,"  -  Aux. Manutenção III")</f>
        <v/>
      </c>
      <c r="T162" s="232" t="n"/>
      <c r="U162" s="27" t="n">
        <v>0</v>
      </c>
      <c r="V162" s="28">
        <f>SUMIFS(T_REAL!$D:$D,T_REAL!$E:$E,DRE!V$7,T_REAL!$C:$C,DRE!$A162)+SUMIFS(Aut_Ajustes_Manuais!$G:$G,Aut_Ajustes_Manuais!$I:$I,DRE!T$4,Aut_Ajustes_Manuais!$F:$F,"  -  Aux. Manutenção III")</f>
        <v/>
      </c>
      <c r="W162" s="232" t="n"/>
      <c r="X162" s="27" t="n">
        <v>0</v>
      </c>
      <c r="Y162" s="28">
        <f>SUMIFS(T_REAL!$D:$D,T_REAL!$E:$E,DRE!Y$7,T_REAL!$C:$C,DRE!$A162)+SUMIFS(Aut_Ajustes_Manuais!$G:$G,Aut_Ajustes_Manuais!$I:$I,DRE!W$4,Aut_Ajustes_Manuais!$F:$F,"  -  Aux. Manutenção III")</f>
        <v/>
      </c>
      <c r="Z162" s="232" t="n"/>
      <c r="AA162" s="27" t="n">
        <v>0</v>
      </c>
      <c r="AB162" s="28">
        <f>SUMIFS(T_REAL!$D:$D,T_REAL!$E:$E,DRE!AB$7,T_REAL!$C:$C,DRE!$A162)+SUMIFS(Aut_Ajustes_Manuais!$G:$G,Aut_Ajustes_Manuais!$I:$I,DRE!Z$4,Aut_Ajustes_Manuais!$F:$F,"  -  Aux. Manutenção III")</f>
        <v/>
      </c>
      <c r="AC162" s="232" t="n"/>
      <c r="AD162" s="27" t="n">
        <v>0</v>
      </c>
      <c r="AE162" s="28">
        <f>SUMIFS(T_REAL!$D:$D,T_REAL!$E:$E,DRE!AE$7,T_REAL!$C:$C,DRE!$A162)+SUMIFS(Aut_Ajustes_Manuais!$G:$G,Aut_Ajustes_Manuais!$I:$I,DRE!AC$4,Aut_Ajustes_Manuais!$F:$F,"  -  Aux. Manutenção III")</f>
        <v/>
      </c>
      <c r="AF162" s="232" t="n"/>
      <c r="AG162" s="27" t="n">
        <v>0</v>
      </c>
      <c r="AH162" s="28">
        <f>SUMIFS(T_REAL!$D:$D,T_REAL!$E:$E,DRE!AH$7,T_REAL!$C:$C,DRE!$A162)+SUMIFS(Aut_Ajustes_Manuais!$G:$G,Aut_Ajustes_Manuais!$I:$I,DRE!AF$4,Aut_Ajustes_Manuais!$F:$F,"  -  Aux. Manutenção III")</f>
        <v/>
      </c>
      <c r="AI162" s="232" t="n"/>
      <c r="AJ162" s="27" t="n">
        <v>0</v>
      </c>
      <c r="AK162" s="28">
        <f>SUMIFS(T_REAL!$D:$D,T_REAL!$E:$E,DRE!AK$7,T_REAL!$C:$C,DRE!$A162)+SUMIFS(Aut_Ajustes_Manuais!$G:$G,Aut_Ajustes_Manuais!$I:$I,DRE!AI$4,Aut_Ajustes_Manuais!$F:$F,"  -  Aux. Manutenção III")</f>
        <v/>
      </c>
      <c r="AL162" s="232" t="n"/>
      <c r="AM162" s="27" t="n">
        <v>0</v>
      </c>
      <c r="AN162" s="28">
        <f>SUMIFS(T_REAL!$D:$D,T_REAL!$E:$E,DRE!AN$7,T_REAL!$C:$C,DRE!$A162)+SUMIFS(Aut_Ajustes_Manuais!$G:$G,Aut_Ajustes_Manuais!$I:$I,DRE!AL$4,Aut_Ajustes_Manuais!$F:$F,"  -  Aux. Manutenção III")</f>
        <v/>
      </c>
      <c r="AO162" s="232" t="n"/>
      <c r="AP162" s="27" t="n">
        <v>0</v>
      </c>
      <c r="AQ162" s="28">
        <f>SUMIFS(T_REAL!$D:$D,T_REAL!$E:$E,DRE!AQ$7,T_REAL!$C:$C,DRE!$A162)+SUMIFS(Aut_Ajustes_Manuais!$G:$G,Aut_Ajustes_Manuais!$I:$I,DRE!AO$4,Aut_Ajustes_Manuais!$F:$F,"  -  Aux. Manutenção III")</f>
        <v/>
      </c>
      <c r="AR162" s="232">
        <f>SUMIFS($H162:$AO162,$H$5:$AO$5,"&lt;"&amp;MONTH(TODAY()),$H$6:$AO$6,"REAL 25")</f>
        <v/>
      </c>
      <c r="AS162" s="27">
        <f>SUMIFS($I162:$AP162,$I$5:$AP$5,"&lt;"&amp;MONTH(TODAY()),$I$6:$AP$6,"ORÇADO ")</f>
        <v/>
      </c>
      <c r="AT162" s="28">
        <f>SUMIFS($J162:$AQ162,$J$5:$AQ$5,"&lt;"&amp;MONTH(TODAY()),$J$6:$AQ$6,"REAL 26")</f>
        <v/>
      </c>
      <c r="AU162" s="232" t="n"/>
      <c r="AV162" s="27" t="n"/>
      <c r="AW162" s="28" t="n"/>
      <c r="AX162" s="232" t="n"/>
      <c r="AY162" s="27" t="n">
        <v>0</v>
      </c>
      <c r="AZ162" s="28" t="n"/>
      <c r="BA162" s="232" t="n"/>
      <c r="BB162" s="27" t="n">
        <v>0</v>
      </c>
      <c r="BC162" s="28" t="n"/>
      <c r="BD162" s="232" t="n"/>
      <c r="BE162" s="27" t="n">
        <v>0</v>
      </c>
      <c r="BF162" s="28" t="n"/>
      <c r="BG162" s="232" t="n"/>
      <c r="BH162" s="27" t="n">
        <v>0</v>
      </c>
      <c r="BI162" s="28" t="n"/>
      <c r="BK162" s="451">
        <f>SUM(I162,L162,O162,R162,U162,X162,AA162,AD162,AG162,AJ162,AM162,AP162)</f>
        <v/>
      </c>
      <c r="BL162" s="451">
        <f>BK162-AV162</f>
        <v/>
      </c>
      <c r="BM162" s="451">
        <f>SUM(J162,M162,P162,S162,V162)</f>
        <v/>
      </c>
      <c r="BN162" s="451">
        <f>BM162-AT162</f>
        <v/>
      </c>
    </row>
    <row r="163" hidden="1" outlineLevel="1" customFormat="1" s="474">
      <c r="A163" s="91" t="inlineStr">
        <is>
          <t xml:space="preserve">  -  Aux. Manutenção II</t>
        </is>
      </c>
      <c r="B163" s="2" t="n"/>
      <c r="C163" s="24" t="n"/>
      <c r="D163" s="54" t="inlineStr">
        <is>
          <t>Salário Bruto com INSS Segurado dentro do valor</t>
        </is>
      </c>
      <c r="E163" s="84" t="n"/>
      <c r="F163" s="55" t="n"/>
      <c r="G163" s="416" t="n"/>
      <c r="H163" s="232" t="n"/>
      <c r="I163" s="27" t="n">
        <v>0</v>
      </c>
      <c r="J163" s="28">
        <f>SUMIFS(T_REAL!$D:$D,T_REAL!$E:$E,DRE!J$7,T_REAL!$C:$C,DRE!$A163)+SUMIFS(Aut_Ajustes_Manuais!$G:$G,Aut_Ajustes_Manuais!$I:$I,DRE!H$4,Aut_Ajustes_Manuais!$F:$F,"  -  Aux. Manutenção II")</f>
        <v/>
      </c>
      <c r="K163" s="232" t="n"/>
      <c r="L163" s="27" t="n">
        <v>0</v>
      </c>
      <c r="M163" s="28">
        <f>SUMIFS(T_REAL!$D:$D,T_REAL!$E:$E,DRE!M$7,T_REAL!$C:$C,DRE!$A163)+SUMIFS(Aut_Ajustes_Manuais!$G:$G,Aut_Ajustes_Manuais!$I:$I,DRE!K$4,Aut_Ajustes_Manuais!$F:$F,"  -  Aux. Manutenção II")</f>
        <v/>
      </c>
      <c r="N163" s="232" t="n"/>
      <c r="O163" s="27" t="n">
        <v>0</v>
      </c>
      <c r="P163" s="28">
        <f>SUMIFS(T_REAL!$D:$D,T_REAL!$E:$E,DRE!P$7,T_REAL!$C:$C,DRE!$A163)+SUMIFS(Aut_Ajustes_Manuais!$G:$G,Aut_Ajustes_Manuais!$I:$I,DRE!N$4,Aut_Ajustes_Manuais!$F:$F,"  -  Aux. Manutenção II")</f>
        <v/>
      </c>
      <c r="Q163" s="232" t="n"/>
      <c r="R163" s="27" t="n">
        <v>0</v>
      </c>
      <c r="S163" s="28">
        <f>SUMIFS(T_REAL!$D:$D,T_REAL!$E:$E,DRE!S$7,T_REAL!$C:$C,DRE!$A163)+SUMIFS(Aut_Ajustes_Manuais!$G:$G,Aut_Ajustes_Manuais!$I:$I,DRE!Q$4,Aut_Ajustes_Manuais!$F:$F,"  -  Aux. Manutenção II")</f>
        <v/>
      </c>
      <c r="T163" s="232" t="n"/>
      <c r="U163" s="27" t="n">
        <v>0</v>
      </c>
      <c r="V163" s="28">
        <f>SUMIFS(T_REAL!$D:$D,T_REAL!$E:$E,DRE!V$7,T_REAL!$C:$C,DRE!$A163)+SUMIFS(Aut_Ajustes_Manuais!$G:$G,Aut_Ajustes_Manuais!$I:$I,DRE!T$4,Aut_Ajustes_Manuais!$F:$F,"  -  Aux. Manutenção II")</f>
        <v/>
      </c>
      <c r="W163" s="232" t="n"/>
      <c r="X163" s="27" t="n">
        <v>0</v>
      </c>
      <c r="Y163" s="28">
        <f>SUMIFS(T_REAL!$D:$D,T_REAL!$E:$E,DRE!Y$7,T_REAL!$C:$C,DRE!$A163)+SUMIFS(Aut_Ajustes_Manuais!$G:$G,Aut_Ajustes_Manuais!$I:$I,DRE!W$4,Aut_Ajustes_Manuais!$F:$F,"  -  Aux. Manutenção II")</f>
        <v/>
      </c>
      <c r="Z163" s="232" t="n"/>
      <c r="AA163" s="27" t="n">
        <v>0</v>
      </c>
      <c r="AB163" s="28">
        <f>SUMIFS(T_REAL!$D:$D,T_REAL!$E:$E,DRE!AB$7,T_REAL!$C:$C,DRE!$A163)+SUMIFS(Aut_Ajustes_Manuais!$G:$G,Aut_Ajustes_Manuais!$I:$I,DRE!Z$4,Aut_Ajustes_Manuais!$F:$F,"  -  Aux. Manutenção II")</f>
        <v/>
      </c>
      <c r="AC163" s="232" t="n"/>
      <c r="AD163" s="27" t="n">
        <v>0</v>
      </c>
      <c r="AE163" s="28">
        <f>SUMIFS(T_REAL!$D:$D,T_REAL!$E:$E,DRE!AE$7,T_REAL!$C:$C,DRE!$A163)+SUMIFS(Aut_Ajustes_Manuais!$G:$G,Aut_Ajustes_Manuais!$I:$I,DRE!AC$4,Aut_Ajustes_Manuais!$F:$F,"  -  Aux. Manutenção II")</f>
        <v/>
      </c>
      <c r="AF163" s="232" t="n"/>
      <c r="AG163" s="27" t="n">
        <v>0</v>
      </c>
      <c r="AH163" s="28">
        <f>SUMIFS(T_REAL!$D:$D,T_REAL!$E:$E,DRE!AH$7,T_REAL!$C:$C,DRE!$A163)+SUMIFS(Aut_Ajustes_Manuais!$G:$G,Aut_Ajustes_Manuais!$I:$I,DRE!AF$4,Aut_Ajustes_Manuais!$F:$F,"  -  Aux. Manutenção II")</f>
        <v/>
      </c>
      <c r="AI163" s="232" t="n"/>
      <c r="AJ163" s="27" t="n">
        <v>0</v>
      </c>
      <c r="AK163" s="28">
        <f>SUMIFS(T_REAL!$D:$D,T_REAL!$E:$E,DRE!AK$7,T_REAL!$C:$C,DRE!$A163)+SUMIFS(Aut_Ajustes_Manuais!$G:$G,Aut_Ajustes_Manuais!$I:$I,DRE!AI$4,Aut_Ajustes_Manuais!$F:$F,"  -  Aux. Manutenção II")</f>
        <v/>
      </c>
      <c r="AL163" s="232" t="n"/>
      <c r="AM163" s="27" t="n">
        <v>0</v>
      </c>
      <c r="AN163" s="28">
        <f>SUMIFS(T_REAL!$D:$D,T_REAL!$E:$E,DRE!AN$7,T_REAL!$C:$C,DRE!$A163)+SUMIFS(Aut_Ajustes_Manuais!$G:$G,Aut_Ajustes_Manuais!$I:$I,DRE!AL$4,Aut_Ajustes_Manuais!$F:$F,"  -  Aux. Manutenção II")</f>
        <v/>
      </c>
      <c r="AO163" s="232" t="n"/>
      <c r="AP163" s="27" t="n">
        <v>0</v>
      </c>
      <c r="AQ163" s="28">
        <f>SUMIFS(T_REAL!$D:$D,T_REAL!$E:$E,DRE!AQ$7,T_REAL!$C:$C,DRE!$A163)+SUMIFS(Aut_Ajustes_Manuais!$G:$G,Aut_Ajustes_Manuais!$I:$I,DRE!AO$4,Aut_Ajustes_Manuais!$F:$F,"  -  Aux. Manutenção II")</f>
        <v/>
      </c>
      <c r="AR163" s="232">
        <f>SUMIFS($H163:$AO163,$H$5:$AO$5,"&lt;"&amp;MONTH(TODAY()),$H$6:$AO$6,"REAL 25")</f>
        <v/>
      </c>
      <c r="AS163" s="27">
        <f>SUMIFS($I163:$AP163,$I$5:$AP$5,"&lt;"&amp;MONTH(TODAY()),$I$6:$AP$6,"ORÇADO ")</f>
        <v/>
      </c>
      <c r="AT163" s="28">
        <f>SUMIFS($J163:$AQ163,$J$5:$AQ$5,"&lt;"&amp;MONTH(TODAY()),$J$6:$AQ$6,"REAL 26")</f>
        <v/>
      </c>
      <c r="AU163" s="232" t="n"/>
      <c r="AV163" s="27" t="n"/>
      <c r="AW163" s="28" t="n"/>
      <c r="AX163" s="232" t="n"/>
      <c r="AY163" s="27" t="n">
        <v>0</v>
      </c>
      <c r="AZ163" s="28" t="n"/>
      <c r="BA163" s="232" t="n"/>
      <c r="BB163" s="27" t="n">
        <v>0</v>
      </c>
      <c r="BC163" s="28" t="n"/>
      <c r="BD163" s="232" t="n"/>
      <c r="BE163" s="27" t="n">
        <v>0</v>
      </c>
      <c r="BF163" s="28" t="n"/>
      <c r="BG163" s="232" t="n"/>
      <c r="BH163" s="27" t="n">
        <v>0</v>
      </c>
      <c r="BI163" s="28" t="n"/>
      <c r="BK163" s="451">
        <f>SUM(I163,L163,O163,R163,U163,X163,AA163,AD163,AG163,AJ163,AM163,AP163)</f>
        <v/>
      </c>
      <c r="BL163" s="451">
        <f>BK163-AV163</f>
        <v/>
      </c>
      <c r="BM163" s="451">
        <f>SUM(J163,M163,P163,S163,V163)</f>
        <v/>
      </c>
      <c r="BN163" s="451">
        <f>BM163-AT163</f>
        <v/>
      </c>
    </row>
    <row r="164" hidden="1" outlineLevel="1" customFormat="1" s="474">
      <c r="A164" s="91" t="inlineStr">
        <is>
          <t xml:space="preserve">  -  Aux. Manutenção I</t>
        </is>
      </c>
      <c r="B164" s="2" t="n"/>
      <c r="C164" s="24" t="n"/>
      <c r="D164" s="54" t="inlineStr">
        <is>
          <t>Salário Bruto com INSS Segurado dentro do valor</t>
        </is>
      </c>
      <c r="E164" s="84" t="n"/>
      <c r="F164" s="55" t="n"/>
      <c r="G164" s="416" t="n"/>
      <c r="H164" s="232" t="n"/>
      <c r="I164" s="27" t="n">
        <v>0</v>
      </c>
      <c r="J164" s="28">
        <f>SUMIFS(T_REAL!$D:$D,T_REAL!$E:$E,DRE!J$7,T_REAL!$C:$C,DRE!$A164)+SUMIFS(Aut_Ajustes_Manuais!$G:$G,Aut_Ajustes_Manuais!$I:$I,DRE!H$4,Aut_Ajustes_Manuais!$F:$F,"  -  Aux. Manutenção I")</f>
        <v/>
      </c>
      <c r="K164" s="232" t="n"/>
      <c r="L164" s="27" t="n">
        <v>0</v>
      </c>
      <c r="M164" s="28">
        <f>SUMIFS(T_REAL!$D:$D,T_REAL!$E:$E,DRE!M$7,T_REAL!$C:$C,DRE!$A164)+SUMIFS(Aut_Ajustes_Manuais!$G:$G,Aut_Ajustes_Manuais!$I:$I,DRE!K$4,Aut_Ajustes_Manuais!$F:$F,"  -  Aux. Manutenção I")</f>
        <v/>
      </c>
      <c r="N164" s="232" t="n"/>
      <c r="O164" s="27" t="n">
        <v>0</v>
      </c>
      <c r="P164" s="28">
        <f>SUMIFS(T_REAL!$D:$D,T_REAL!$E:$E,DRE!P$7,T_REAL!$C:$C,DRE!$A164)+SUMIFS(Aut_Ajustes_Manuais!$G:$G,Aut_Ajustes_Manuais!$I:$I,DRE!N$4,Aut_Ajustes_Manuais!$F:$F,"  -  Aux. Manutenção I")</f>
        <v/>
      </c>
      <c r="Q164" s="232" t="n"/>
      <c r="R164" s="27" t="n">
        <v>0</v>
      </c>
      <c r="S164" s="28">
        <f>SUMIFS(T_REAL!$D:$D,T_REAL!$E:$E,DRE!S$7,T_REAL!$C:$C,DRE!$A164)+SUMIFS(Aut_Ajustes_Manuais!$G:$G,Aut_Ajustes_Manuais!$I:$I,DRE!Q$4,Aut_Ajustes_Manuais!$F:$F,"  -  Aux. Manutenção I")</f>
        <v/>
      </c>
      <c r="T164" s="232" t="n"/>
      <c r="U164" s="27" t="n">
        <v>0</v>
      </c>
      <c r="V164" s="28">
        <f>SUMIFS(T_REAL!$D:$D,T_REAL!$E:$E,DRE!V$7,T_REAL!$C:$C,DRE!$A164)+SUMIFS(Aut_Ajustes_Manuais!$G:$G,Aut_Ajustes_Manuais!$I:$I,DRE!T$4,Aut_Ajustes_Manuais!$F:$F,"  -  Aux. Manutenção I")</f>
        <v/>
      </c>
      <c r="W164" s="232" t="n"/>
      <c r="X164" s="27" t="n">
        <v>0</v>
      </c>
      <c r="Y164" s="28">
        <f>SUMIFS(T_REAL!$D:$D,T_REAL!$E:$E,DRE!Y$7,T_REAL!$C:$C,DRE!$A164)+SUMIFS(Aut_Ajustes_Manuais!$G:$G,Aut_Ajustes_Manuais!$I:$I,DRE!W$4,Aut_Ajustes_Manuais!$F:$F,"  -  Aux. Manutenção I")</f>
        <v/>
      </c>
      <c r="Z164" s="232" t="n"/>
      <c r="AA164" s="27" t="n">
        <v>0</v>
      </c>
      <c r="AB164" s="28">
        <f>SUMIFS(T_REAL!$D:$D,T_REAL!$E:$E,DRE!AB$7,T_REAL!$C:$C,DRE!$A164)+SUMIFS(Aut_Ajustes_Manuais!$G:$G,Aut_Ajustes_Manuais!$I:$I,DRE!Z$4,Aut_Ajustes_Manuais!$F:$F,"  -  Aux. Manutenção I")</f>
        <v/>
      </c>
      <c r="AC164" s="232" t="n"/>
      <c r="AD164" s="27" t="n">
        <v>0</v>
      </c>
      <c r="AE164" s="28">
        <f>SUMIFS(T_REAL!$D:$D,T_REAL!$E:$E,DRE!AE$7,T_REAL!$C:$C,DRE!$A164)+SUMIFS(Aut_Ajustes_Manuais!$G:$G,Aut_Ajustes_Manuais!$I:$I,DRE!AC$4,Aut_Ajustes_Manuais!$F:$F,"  -  Aux. Manutenção I")</f>
        <v/>
      </c>
      <c r="AF164" s="232" t="n"/>
      <c r="AG164" s="27" t="n">
        <v>0</v>
      </c>
      <c r="AH164" s="28">
        <f>SUMIFS(T_REAL!$D:$D,T_REAL!$E:$E,DRE!AH$7,T_REAL!$C:$C,DRE!$A164)+SUMIFS(Aut_Ajustes_Manuais!$G:$G,Aut_Ajustes_Manuais!$I:$I,DRE!AF$4,Aut_Ajustes_Manuais!$F:$F,"  -  Aux. Manutenção I")</f>
        <v/>
      </c>
      <c r="AI164" s="232" t="n"/>
      <c r="AJ164" s="27" t="n">
        <v>0</v>
      </c>
      <c r="AK164" s="28">
        <f>SUMIFS(T_REAL!$D:$D,T_REAL!$E:$E,DRE!AK$7,T_REAL!$C:$C,DRE!$A164)+SUMIFS(Aut_Ajustes_Manuais!$G:$G,Aut_Ajustes_Manuais!$I:$I,DRE!AI$4,Aut_Ajustes_Manuais!$F:$F,"  -  Aux. Manutenção I")</f>
        <v/>
      </c>
      <c r="AL164" s="232" t="n"/>
      <c r="AM164" s="27" t="n">
        <v>0</v>
      </c>
      <c r="AN164" s="28">
        <f>SUMIFS(T_REAL!$D:$D,T_REAL!$E:$E,DRE!AN$7,T_REAL!$C:$C,DRE!$A164)+SUMIFS(Aut_Ajustes_Manuais!$G:$G,Aut_Ajustes_Manuais!$I:$I,DRE!AL$4,Aut_Ajustes_Manuais!$F:$F,"  -  Aux. Manutenção I")</f>
        <v/>
      </c>
      <c r="AO164" s="232" t="n"/>
      <c r="AP164" s="27" t="n">
        <v>0</v>
      </c>
      <c r="AQ164" s="28">
        <f>SUMIFS(T_REAL!$D:$D,T_REAL!$E:$E,DRE!AQ$7,T_REAL!$C:$C,DRE!$A164)+SUMIFS(Aut_Ajustes_Manuais!$G:$G,Aut_Ajustes_Manuais!$I:$I,DRE!AO$4,Aut_Ajustes_Manuais!$F:$F,"  -  Aux. Manutenção I")</f>
        <v/>
      </c>
      <c r="AR164" s="232">
        <f>SUMIFS($H164:$AO164,$H$5:$AO$5,"&lt;"&amp;MONTH(TODAY()),$H$6:$AO$6,"REAL 25")</f>
        <v/>
      </c>
      <c r="AS164" s="27">
        <f>SUMIFS($I164:$AP164,$I$5:$AP$5,"&lt;"&amp;MONTH(TODAY()),$I$6:$AP$6,"ORÇADO ")</f>
        <v/>
      </c>
      <c r="AT164" s="28">
        <f>SUMIFS($J164:$AQ164,$J$5:$AQ$5,"&lt;"&amp;MONTH(TODAY()),$J$6:$AQ$6,"REAL 26")</f>
        <v/>
      </c>
      <c r="AU164" s="232" t="n"/>
      <c r="AV164" s="27" t="n"/>
      <c r="AW164" s="28" t="n"/>
      <c r="AX164" s="232" t="n"/>
      <c r="AY164" s="27" t="n">
        <v>0</v>
      </c>
      <c r="AZ164" s="28" t="n"/>
      <c r="BA164" s="232" t="n"/>
      <c r="BB164" s="27" t="n">
        <v>0</v>
      </c>
      <c r="BC164" s="28" t="n"/>
      <c r="BD164" s="232" t="n"/>
      <c r="BE164" s="27" t="n">
        <v>0</v>
      </c>
      <c r="BF164" s="28" t="n"/>
      <c r="BG164" s="232" t="n"/>
      <c r="BH164" s="27" t="n">
        <v>0</v>
      </c>
      <c r="BI164" s="28" t="n"/>
      <c r="BK164" s="451">
        <f>SUM(I164,L164,O164,R164,U164,X164,AA164,AD164,AG164,AJ164,AM164,AP164)</f>
        <v/>
      </c>
      <c r="BL164" s="451">
        <f>BK164-AV164</f>
        <v/>
      </c>
      <c r="BM164" s="451">
        <f>SUM(J164,M164,P164,S164,V164)</f>
        <v/>
      </c>
      <c r="BN164" s="451">
        <f>BM164-AT164</f>
        <v/>
      </c>
    </row>
    <row r="165" hidden="1" outlineLevel="1" customFormat="1" s="474">
      <c r="A165" s="91" t="inlineStr">
        <is>
          <t xml:space="preserve">  -  Chefe da Portaria</t>
        </is>
      </c>
      <c r="B165" s="2" t="n"/>
      <c r="C165" s="24" t="n"/>
      <c r="D165" s="54" t="inlineStr">
        <is>
          <t>Salário Bruto com INSS Segurado dentro do valor</t>
        </is>
      </c>
      <c r="E165" s="84" t="n"/>
      <c r="F165" s="55" t="n"/>
      <c r="G165" s="416" t="n"/>
      <c r="H165" s="232" t="n"/>
      <c r="I165" s="27" t="n">
        <v>0</v>
      </c>
      <c r="J165" s="28">
        <f>SUMIFS(T_REAL!$D:$D,T_REAL!$E:$E,DRE!J$7,T_REAL!$C:$C,DRE!$A165)+SUMIFS(Aut_Ajustes_Manuais!$G:$G,Aut_Ajustes_Manuais!$I:$I,DRE!H$4,Aut_Ajustes_Manuais!$F:$F,"  -  Chefe da Portaria")</f>
        <v/>
      </c>
      <c r="K165" s="232" t="n"/>
      <c r="L165" s="27" t="n">
        <v>0</v>
      </c>
      <c r="M165" s="28">
        <f>SUMIFS(T_REAL!$D:$D,T_REAL!$E:$E,DRE!M$7,T_REAL!$C:$C,DRE!$A165)+SUMIFS(Aut_Ajustes_Manuais!$G:$G,Aut_Ajustes_Manuais!$I:$I,DRE!K$4,Aut_Ajustes_Manuais!$F:$F,"  -  Chefe da Portaria")</f>
        <v/>
      </c>
      <c r="N165" s="232" t="n"/>
      <c r="O165" s="27" t="n">
        <v>0</v>
      </c>
      <c r="P165" s="28">
        <f>SUMIFS(T_REAL!$D:$D,T_REAL!$E:$E,DRE!P$7,T_REAL!$C:$C,DRE!$A165)+SUMIFS(Aut_Ajustes_Manuais!$G:$G,Aut_Ajustes_Manuais!$I:$I,DRE!N$4,Aut_Ajustes_Manuais!$F:$F,"  -  Chefe da Portaria")</f>
        <v/>
      </c>
      <c r="Q165" s="232" t="n"/>
      <c r="R165" s="27" t="n">
        <v>0</v>
      </c>
      <c r="S165" s="28">
        <f>SUMIFS(T_REAL!$D:$D,T_REAL!$E:$E,DRE!S$7,T_REAL!$C:$C,DRE!$A165)+SUMIFS(Aut_Ajustes_Manuais!$G:$G,Aut_Ajustes_Manuais!$I:$I,DRE!Q$4,Aut_Ajustes_Manuais!$F:$F,"  -  Chefe da Portaria")</f>
        <v/>
      </c>
      <c r="T165" s="232" t="n"/>
      <c r="U165" s="27" t="n">
        <v>0</v>
      </c>
      <c r="V165" s="28">
        <f>SUMIFS(T_REAL!$D:$D,T_REAL!$E:$E,DRE!V$7,T_REAL!$C:$C,DRE!$A165)+SUMIFS(Aut_Ajustes_Manuais!$G:$G,Aut_Ajustes_Manuais!$I:$I,DRE!T$4,Aut_Ajustes_Manuais!$F:$F,"  -  Chefe da Portaria")</f>
        <v/>
      </c>
      <c r="W165" s="232" t="n"/>
      <c r="X165" s="27" t="n">
        <v>0</v>
      </c>
      <c r="Y165" s="28">
        <f>SUMIFS(T_REAL!$D:$D,T_REAL!$E:$E,DRE!Y$7,T_REAL!$C:$C,DRE!$A165)+SUMIFS(Aut_Ajustes_Manuais!$G:$G,Aut_Ajustes_Manuais!$I:$I,DRE!W$4,Aut_Ajustes_Manuais!$F:$F,"  -  Chefe da Portaria")</f>
        <v/>
      </c>
      <c r="Z165" s="232" t="n"/>
      <c r="AA165" s="27" t="n">
        <v>0</v>
      </c>
      <c r="AB165" s="28">
        <f>SUMIFS(T_REAL!$D:$D,T_REAL!$E:$E,DRE!AB$7,T_REAL!$C:$C,DRE!$A165)+SUMIFS(Aut_Ajustes_Manuais!$G:$G,Aut_Ajustes_Manuais!$I:$I,DRE!Z$4,Aut_Ajustes_Manuais!$F:$F,"  -  Chefe da Portaria")</f>
        <v/>
      </c>
      <c r="AC165" s="232" t="n"/>
      <c r="AD165" s="27" t="n">
        <v>0</v>
      </c>
      <c r="AE165" s="28">
        <f>SUMIFS(T_REAL!$D:$D,T_REAL!$E:$E,DRE!AE$7,T_REAL!$C:$C,DRE!$A165)+SUMIFS(Aut_Ajustes_Manuais!$G:$G,Aut_Ajustes_Manuais!$I:$I,DRE!AC$4,Aut_Ajustes_Manuais!$F:$F,"  -  Chefe da Portaria")</f>
        <v/>
      </c>
      <c r="AF165" s="232" t="n"/>
      <c r="AG165" s="27" t="n">
        <v>0</v>
      </c>
      <c r="AH165" s="28">
        <f>SUMIFS(T_REAL!$D:$D,T_REAL!$E:$E,DRE!AH$7,T_REAL!$C:$C,DRE!$A165)+SUMIFS(Aut_Ajustes_Manuais!$G:$G,Aut_Ajustes_Manuais!$I:$I,DRE!AF$4,Aut_Ajustes_Manuais!$F:$F,"  -  Chefe da Portaria")</f>
        <v/>
      </c>
      <c r="AI165" s="232" t="n"/>
      <c r="AJ165" s="27" t="n">
        <v>0</v>
      </c>
      <c r="AK165" s="28">
        <f>SUMIFS(T_REAL!$D:$D,T_REAL!$E:$E,DRE!AK$7,T_REAL!$C:$C,DRE!$A165)+SUMIFS(Aut_Ajustes_Manuais!$G:$G,Aut_Ajustes_Manuais!$I:$I,DRE!AI$4,Aut_Ajustes_Manuais!$F:$F,"  -  Chefe da Portaria")</f>
        <v/>
      </c>
      <c r="AL165" s="232" t="n"/>
      <c r="AM165" s="27" t="n">
        <v>0</v>
      </c>
      <c r="AN165" s="28">
        <f>SUMIFS(T_REAL!$D:$D,T_REAL!$E:$E,DRE!AN$7,T_REAL!$C:$C,DRE!$A165)+SUMIFS(Aut_Ajustes_Manuais!$G:$G,Aut_Ajustes_Manuais!$I:$I,DRE!AL$4,Aut_Ajustes_Manuais!$F:$F,"  -  Chefe da Portaria")</f>
        <v/>
      </c>
      <c r="AO165" s="232" t="n"/>
      <c r="AP165" s="27" t="n">
        <v>0</v>
      </c>
      <c r="AQ165" s="28">
        <f>SUMIFS(T_REAL!$D:$D,T_REAL!$E:$E,DRE!AQ$7,T_REAL!$C:$C,DRE!$A165)+SUMIFS(Aut_Ajustes_Manuais!$G:$G,Aut_Ajustes_Manuais!$I:$I,DRE!AO$4,Aut_Ajustes_Manuais!$F:$F,"  -  Chefe da Portaria")</f>
        <v/>
      </c>
      <c r="AR165" s="232">
        <f>SUMIFS($H165:$AO165,$H$5:$AO$5,"&lt;"&amp;MONTH(TODAY()),$H$6:$AO$6,"REAL 25")</f>
        <v/>
      </c>
      <c r="AS165" s="27">
        <f>SUMIFS($I165:$AP165,$I$5:$AP$5,"&lt;"&amp;MONTH(TODAY()),$I$6:$AP$6,"ORÇADO ")</f>
        <v/>
      </c>
      <c r="AT165" s="28">
        <f>SUMIFS($J165:$AQ165,$J$5:$AQ$5,"&lt;"&amp;MONTH(TODAY()),$J$6:$AQ$6,"REAL 26")</f>
        <v/>
      </c>
      <c r="AU165" s="232" t="n"/>
      <c r="AV165" s="27" t="n"/>
      <c r="AW165" s="28" t="n"/>
      <c r="AX165" s="232" t="n"/>
      <c r="AY165" s="27" t="n">
        <v>0</v>
      </c>
      <c r="AZ165" s="28" t="n"/>
      <c r="BA165" s="232" t="n"/>
      <c r="BB165" s="27" t="n">
        <v>0</v>
      </c>
      <c r="BC165" s="28" t="n"/>
      <c r="BD165" s="232" t="n"/>
      <c r="BE165" s="27" t="n">
        <v>0</v>
      </c>
      <c r="BF165" s="28" t="n"/>
      <c r="BG165" s="232" t="n"/>
      <c r="BH165" s="27" t="n">
        <v>0</v>
      </c>
      <c r="BI165" s="28" t="n"/>
      <c r="BK165" s="451">
        <f>SUM(I165,L165,O165,R165,U165,X165,AA165,AD165,AG165,AJ165,AM165,AP165)</f>
        <v/>
      </c>
      <c r="BL165" s="451">
        <f>BK165-AV165</f>
        <v/>
      </c>
      <c r="BM165" s="451">
        <f>SUM(J165,M165,P165,S165,V165)</f>
        <v/>
      </c>
      <c r="BN165" s="451">
        <f>BM165-AT165</f>
        <v/>
      </c>
    </row>
    <row r="166" hidden="1" outlineLevel="1" customFormat="1" s="474">
      <c r="A166" s="91" t="inlineStr">
        <is>
          <t xml:space="preserve">  -  Porteiro III</t>
        </is>
      </c>
      <c r="B166" s="2" t="n"/>
      <c r="C166" s="24" t="n"/>
      <c r="D166" s="54" t="inlineStr">
        <is>
          <t>Salário Bruto com INSS Segurado dentro do valor</t>
        </is>
      </c>
      <c r="E166" s="84" t="n"/>
      <c r="F166" s="55" t="n"/>
      <c r="G166" s="416" t="n"/>
      <c r="H166" s="232" t="n"/>
      <c r="I166" s="27" t="n">
        <v>0</v>
      </c>
      <c r="J166" s="28">
        <f>SUMIFS(T_REAL!$D:$D,T_REAL!$E:$E,DRE!J$7,T_REAL!$C:$C,DRE!$A166)+SUMIFS(Aut_Ajustes_Manuais!$G:$G,Aut_Ajustes_Manuais!$I:$I,DRE!H$4,Aut_Ajustes_Manuais!$F:$F,"  -  Porteiro III")</f>
        <v/>
      </c>
      <c r="K166" s="232" t="n"/>
      <c r="L166" s="27" t="n">
        <v>0</v>
      </c>
      <c r="M166" s="28">
        <f>SUMIFS(T_REAL!$D:$D,T_REAL!$E:$E,DRE!M$7,T_REAL!$C:$C,DRE!$A166)+SUMIFS(Aut_Ajustes_Manuais!$G:$G,Aut_Ajustes_Manuais!$I:$I,DRE!K$4,Aut_Ajustes_Manuais!$F:$F,"  -  Porteiro III")</f>
        <v/>
      </c>
      <c r="N166" s="232" t="n"/>
      <c r="O166" s="27" t="n">
        <v>0</v>
      </c>
      <c r="P166" s="28">
        <f>SUMIFS(T_REAL!$D:$D,T_REAL!$E:$E,DRE!P$7,T_REAL!$C:$C,DRE!$A166)+SUMIFS(Aut_Ajustes_Manuais!$G:$G,Aut_Ajustes_Manuais!$I:$I,DRE!N$4,Aut_Ajustes_Manuais!$F:$F,"  -  Porteiro III")</f>
        <v/>
      </c>
      <c r="Q166" s="232" t="n"/>
      <c r="R166" s="27" t="n">
        <v>0</v>
      </c>
      <c r="S166" s="28">
        <f>SUMIFS(T_REAL!$D:$D,T_REAL!$E:$E,DRE!S$7,T_REAL!$C:$C,DRE!$A166)+SUMIFS(Aut_Ajustes_Manuais!$G:$G,Aut_Ajustes_Manuais!$I:$I,DRE!Q$4,Aut_Ajustes_Manuais!$F:$F,"  -  Porteiro III")</f>
        <v/>
      </c>
      <c r="T166" s="232" t="n"/>
      <c r="U166" s="27" t="n">
        <v>0</v>
      </c>
      <c r="V166" s="28">
        <f>SUMIFS(T_REAL!$D:$D,T_REAL!$E:$E,DRE!V$7,T_REAL!$C:$C,DRE!$A166)+SUMIFS(Aut_Ajustes_Manuais!$G:$G,Aut_Ajustes_Manuais!$I:$I,DRE!T$4,Aut_Ajustes_Manuais!$F:$F,"  -  Porteiro III")</f>
        <v/>
      </c>
      <c r="W166" s="232" t="n"/>
      <c r="X166" s="27" t="n">
        <v>0</v>
      </c>
      <c r="Y166" s="28">
        <f>SUMIFS(T_REAL!$D:$D,T_REAL!$E:$E,DRE!Y$7,T_REAL!$C:$C,DRE!$A166)+SUMIFS(Aut_Ajustes_Manuais!$G:$G,Aut_Ajustes_Manuais!$I:$I,DRE!W$4,Aut_Ajustes_Manuais!$F:$F,"  -  Porteiro III")</f>
        <v/>
      </c>
      <c r="Z166" s="232" t="n"/>
      <c r="AA166" s="27" t="n">
        <v>0</v>
      </c>
      <c r="AB166" s="28">
        <f>SUMIFS(T_REAL!$D:$D,T_REAL!$E:$E,DRE!AB$7,T_REAL!$C:$C,DRE!$A166)+SUMIFS(Aut_Ajustes_Manuais!$G:$G,Aut_Ajustes_Manuais!$I:$I,DRE!Z$4,Aut_Ajustes_Manuais!$F:$F,"  -  Porteiro III")</f>
        <v/>
      </c>
      <c r="AC166" s="232" t="n"/>
      <c r="AD166" s="27" t="n">
        <v>0</v>
      </c>
      <c r="AE166" s="28">
        <f>SUMIFS(T_REAL!$D:$D,T_REAL!$E:$E,DRE!AE$7,T_REAL!$C:$C,DRE!$A166)+SUMIFS(Aut_Ajustes_Manuais!$G:$G,Aut_Ajustes_Manuais!$I:$I,DRE!AC$4,Aut_Ajustes_Manuais!$F:$F,"  -  Porteiro III")</f>
        <v/>
      </c>
      <c r="AF166" s="232" t="n"/>
      <c r="AG166" s="27" t="n">
        <v>0</v>
      </c>
      <c r="AH166" s="28">
        <f>SUMIFS(T_REAL!$D:$D,T_REAL!$E:$E,DRE!AH$7,T_REAL!$C:$C,DRE!$A166)+SUMIFS(Aut_Ajustes_Manuais!$G:$G,Aut_Ajustes_Manuais!$I:$I,DRE!AF$4,Aut_Ajustes_Manuais!$F:$F,"  -  Porteiro III")</f>
        <v/>
      </c>
      <c r="AI166" s="232" t="n"/>
      <c r="AJ166" s="27" t="n">
        <v>0</v>
      </c>
      <c r="AK166" s="28">
        <f>SUMIFS(T_REAL!$D:$D,T_REAL!$E:$E,DRE!AK$7,T_REAL!$C:$C,DRE!$A166)+SUMIFS(Aut_Ajustes_Manuais!$G:$G,Aut_Ajustes_Manuais!$I:$I,DRE!AI$4,Aut_Ajustes_Manuais!$F:$F,"  -  Porteiro III")</f>
        <v/>
      </c>
      <c r="AL166" s="232" t="n"/>
      <c r="AM166" s="27" t="n">
        <v>0</v>
      </c>
      <c r="AN166" s="28">
        <f>SUMIFS(T_REAL!$D:$D,T_REAL!$E:$E,DRE!AN$7,T_REAL!$C:$C,DRE!$A166)+SUMIFS(Aut_Ajustes_Manuais!$G:$G,Aut_Ajustes_Manuais!$I:$I,DRE!AL$4,Aut_Ajustes_Manuais!$F:$F,"  -  Porteiro III")</f>
        <v/>
      </c>
      <c r="AO166" s="232" t="n"/>
      <c r="AP166" s="27" t="n">
        <v>0</v>
      </c>
      <c r="AQ166" s="28">
        <f>SUMIFS(T_REAL!$D:$D,T_REAL!$E:$E,DRE!AQ$7,T_REAL!$C:$C,DRE!$A166)+SUMIFS(Aut_Ajustes_Manuais!$G:$G,Aut_Ajustes_Manuais!$I:$I,DRE!AO$4,Aut_Ajustes_Manuais!$F:$F,"  -  Porteiro III")</f>
        <v/>
      </c>
      <c r="AR166" s="232">
        <f>SUMIFS($H166:$AO166,$H$5:$AO$5,"&lt;"&amp;MONTH(TODAY()),$H$6:$AO$6,"REAL 25")</f>
        <v/>
      </c>
      <c r="AS166" s="27">
        <f>SUMIFS($I166:$AP166,$I$5:$AP$5,"&lt;"&amp;MONTH(TODAY()),$I$6:$AP$6,"ORÇADO ")</f>
        <v/>
      </c>
      <c r="AT166" s="28">
        <f>SUMIFS($J166:$AQ166,$J$5:$AQ$5,"&lt;"&amp;MONTH(TODAY()),$J$6:$AQ$6,"REAL 26")</f>
        <v/>
      </c>
      <c r="AU166" s="232" t="n"/>
      <c r="AV166" s="27" t="n"/>
      <c r="AW166" s="28" t="n"/>
      <c r="AX166" s="232" t="n"/>
      <c r="AY166" s="27" t="n">
        <v>0</v>
      </c>
      <c r="AZ166" s="28" t="n"/>
      <c r="BA166" s="232" t="n"/>
      <c r="BB166" s="27" t="n">
        <v>0</v>
      </c>
      <c r="BC166" s="28" t="n"/>
      <c r="BD166" s="232" t="n"/>
      <c r="BE166" s="27" t="n">
        <v>0</v>
      </c>
      <c r="BF166" s="28" t="n"/>
      <c r="BG166" s="232" t="n"/>
      <c r="BH166" s="27" t="n">
        <v>0</v>
      </c>
      <c r="BI166" s="28" t="n"/>
      <c r="BK166" s="451">
        <f>SUM(I166,L166,O166,R166,U166,X166,AA166,AD166,AG166,AJ166,AM166,AP166)</f>
        <v/>
      </c>
      <c r="BL166" s="451">
        <f>BK166-AV166</f>
        <v/>
      </c>
      <c r="BM166" s="451">
        <f>SUM(J166,M166,P166,S166,V166)</f>
        <v/>
      </c>
      <c r="BN166" s="451">
        <f>BM166-AT166</f>
        <v/>
      </c>
    </row>
    <row r="167" hidden="1" outlineLevel="1" customFormat="1" s="474">
      <c r="A167" s="91" t="inlineStr">
        <is>
          <t xml:space="preserve">  -  Porteiro II</t>
        </is>
      </c>
      <c r="B167" s="2" t="n"/>
      <c r="C167" s="24" t="n"/>
      <c r="D167" s="54" t="inlineStr">
        <is>
          <t>Salário Bruto com INSS Segurado dentro do valor</t>
        </is>
      </c>
      <c r="E167" s="84" t="n"/>
      <c r="F167" s="55" t="n"/>
      <c r="G167" s="416" t="n"/>
      <c r="H167" s="232" t="n"/>
      <c r="I167" s="27" t="n">
        <v>0</v>
      </c>
      <c r="J167" s="28">
        <f>SUMIFS(T_REAL!$D:$D,T_REAL!$E:$E,DRE!J$7,T_REAL!$C:$C,DRE!$A167)+SUMIFS(Aut_Ajustes_Manuais!$G:$G,Aut_Ajustes_Manuais!$I:$I,DRE!H$4,Aut_Ajustes_Manuais!$F:$F,"  -  Porteiro II")</f>
        <v/>
      </c>
      <c r="K167" s="232" t="n"/>
      <c r="L167" s="27" t="n">
        <v>0</v>
      </c>
      <c r="M167" s="28">
        <f>SUMIFS(T_REAL!$D:$D,T_REAL!$E:$E,DRE!M$7,T_REAL!$C:$C,DRE!$A167)+SUMIFS(Aut_Ajustes_Manuais!$G:$G,Aut_Ajustes_Manuais!$I:$I,DRE!K$4,Aut_Ajustes_Manuais!$F:$F,"  -  Porteiro II")</f>
        <v/>
      </c>
      <c r="N167" s="232" t="n"/>
      <c r="O167" s="27" t="n">
        <v>0</v>
      </c>
      <c r="P167" s="28">
        <f>SUMIFS(T_REAL!$D:$D,T_REAL!$E:$E,DRE!P$7,T_REAL!$C:$C,DRE!$A167)+SUMIFS(Aut_Ajustes_Manuais!$G:$G,Aut_Ajustes_Manuais!$I:$I,DRE!N$4,Aut_Ajustes_Manuais!$F:$F,"  -  Porteiro II")</f>
        <v/>
      </c>
      <c r="Q167" s="232" t="n"/>
      <c r="R167" s="27" t="n">
        <v>0</v>
      </c>
      <c r="S167" s="28">
        <f>SUMIFS(T_REAL!$D:$D,T_REAL!$E:$E,DRE!S$7,T_REAL!$C:$C,DRE!$A167)+SUMIFS(Aut_Ajustes_Manuais!$G:$G,Aut_Ajustes_Manuais!$I:$I,DRE!Q$4,Aut_Ajustes_Manuais!$F:$F,"  -  Porteiro II")</f>
        <v/>
      </c>
      <c r="T167" s="232" t="n"/>
      <c r="U167" s="27" t="n">
        <v>0</v>
      </c>
      <c r="V167" s="28">
        <f>SUMIFS(T_REAL!$D:$D,T_REAL!$E:$E,DRE!V$7,T_REAL!$C:$C,DRE!$A167)+SUMIFS(Aut_Ajustes_Manuais!$G:$G,Aut_Ajustes_Manuais!$I:$I,DRE!T$4,Aut_Ajustes_Manuais!$F:$F,"  -  Porteiro II")</f>
        <v/>
      </c>
      <c r="W167" s="232" t="n"/>
      <c r="X167" s="27" t="n">
        <v>0</v>
      </c>
      <c r="Y167" s="28">
        <f>SUMIFS(T_REAL!$D:$D,T_REAL!$E:$E,DRE!Y$7,T_REAL!$C:$C,DRE!$A167)+SUMIFS(Aut_Ajustes_Manuais!$G:$G,Aut_Ajustes_Manuais!$I:$I,DRE!W$4,Aut_Ajustes_Manuais!$F:$F,"  -  Porteiro II")</f>
        <v/>
      </c>
      <c r="Z167" s="232" t="n"/>
      <c r="AA167" s="27" t="n">
        <v>0</v>
      </c>
      <c r="AB167" s="28">
        <f>SUMIFS(T_REAL!$D:$D,T_REAL!$E:$E,DRE!AB$7,T_REAL!$C:$C,DRE!$A167)+SUMIFS(Aut_Ajustes_Manuais!$G:$G,Aut_Ajustes_Manuais!$I:$I,DRE!Z$4,Aut_Ajustes_Manuais!$F:$F,"  -  Porteiro II")</f>
        <v/>
      </c>
      <c r="AC167" s="232" t="n"/>
      <c r="AD167" s="27" t="n">
        <v>0</v>
      </c>
      <c r="AE167" s="28">
        <f>SUMIFS(T_REAL!$D:$D,T_REAL!$E:$E,DRE!AE$7,T_REAL!$C:$C,DRE!$A167)+SUMIFS(Aut_Ajustes_Manuais!$G:$G,Aut_Ajustes_Manuais!$I:$I,DRE!AC$4,Aut_Ajustes_Manuais!$F:$F,"  -  Porteiro II")</f>
        <v/>
      </c>
      <c r="AF167" s="232" t="n"/>
      <c r="AG167" s="27" t="n">
        <v>0</v>
      </c>
      <c r="AH167" s="28">
        <f>SUMIFS(T_REAL!$D:$D,T_REAL!$E:$E,DRE!AH$7,T_REAL!$C:$C,DRE!$A167)+SUMIFS(Aut_Ajustes_Manuais!$G:$G,Aut_Ajustes_Manuais!$I:$I,DRE!AF$4,Aut_Ajustes_Manuais!$F:$F,"  -  Porteiro II")</f>
        <v/>
      </c>
      <c r="AI167" s="232" t="n"/>
      <c r="AJ167" s="27" t="n">
        <v>0</v>
      </c>
      <c r="AK167" s="28">
        <f>SUMIFS(T_REAL!$D:$D,T_REAL!$E:$E,DRE!AK$7,T_REAL!$C:$C,DRE!$A167)+SUMIFS(Aut_Ajustes_Manuais!$G:$G,Aut_Ajustes_Manuais!$I:$I,DRE!AI$4,Aut_Ajustes_Manuais!$F:$F,"  -  Porteiro II")</f>
        <v/>
      </c>
      <c r="AL167" s="232" t="n"/>
      <c r="AM167" s="27" t="n">
        <v>0</v>
      </c>
      <c r="AN167" s="28">
        <f>SUMIFS(T_REAL!$D:$D,T_REAL!$E:$E,DRE!AN$7,T_REAL!$C:$C,DRE!$A167)+SUMIFS(Aut_Ajustes_Manuais!$G:$G,Aut_Ajustes_Manuais!$I:$I,DRE!AL$4,Aut_Ajustes_Manuais!$F:$F,"  -  Porteiro II")</f>
        <v/>
      </c>
      <c r="AO167" s="232" t="n"/>
      <c r="AP167" s="27" t="n">
        <v>0</v>
      </c>
      <c r="AQ167" s="28">
        <f>SUMIFS(T_REAL!$D:$D,T_REAL!$E:$E,DRE!AQ$7,T_REAL!$C:$C,DRE!$A167)+SUMIFS(Aut_Ajustes_Manuais!$G:$G,Aut_Ajustes_Manuais!$I:$I,DRE!AO$4,Aut_Ajustes_Manuais!$F:$F,"  -  Porteiro II")</f>
        <v/>
      </c>
      <c r="AR167" s="232">
        <f>SUMIFS($H167:$AO167,$H$5:$AO$5,"&lt;"&amp;MONTH(TODAY()),$H$6:$AO$6,"REAL 25")</f>
        <v/>
      </c>
      <c r="AS167" s="27">
        <f>SUMIFS($I167:$AP167,$I$5:$AP$5,"&lt;"&amp;MONTH(TODAY()),$I$6:$AP$6,"ORÇADO ")</f>
        <v/>
      </c>
      <c r="AT167" s="28">
        <f>SUMIFS($J167:$AQ167,$J$5:$AQ$5,"&lt;"&amp;MONTH(TODAY()),$J$6:$AQ$6,"REAL 26")</f>
        <v/>
      </c>
      <c r="AU167" s="232" t="n"/>
      <c r="AV167" s="27" t="n"/>
      <c r="AW167" s="28" t="n"/>
      <c r="AX167" s="232" t="n"/>
      <c r="AY167" s="27" t="n">
        <v>0</v>
      </c>
      <c r="AZ167" s="28" t="n"/>
      <c r="BA167" s="232" t="n"/>
      <c r="BB167" s="27" t="n">
        <v>0</v>
      </c>
      <c r="BC167" s="28" t="n"/>
      <c r="BD167" s="232" t="n"/>
      <c r="BE167" s="27" t="n">
        <v>0</v>
      </c>
      <c r="BF167" s="28" t="n"/>
      <c r="BG167" s="232" t="n"/>
      <c r="BH167" s="27" t="n">
        <v>0</v>
      </c>
      <c r="BI167" s="28" t="n"/>
      <c r="BK167" s="451">
        <f>SUM(I167,L167,O167,R167,U167,X167,AA167,AD167,AG167,AJ167,AM167,AP167)</f>
        <v/>
      </c>
      <c r="BL167" s="451">
        <f>BK167-AV167</f>
        <v/>
      </c>
      <c r="BM167" s="451">
        <f>SUM(J167,M167,P167,S167,V167)</f>
        <v/>
      </c>
      <c r="BN167" s="451">
        <f>BM167-AT167</f>
        <v/>
      </c>
    </row>
    <row r="168" hidden="1" outlineLevel="1" customFormat="1" s="474">
      <c r="A168" s="91" t="inlineStr">
        <is>
          <t xml:space="preserve">  -  Porteiro I</t>
        </is>
      </c>
      <c r="B168" s="2" t="n"/>
      <c r="C168" s="24" t="n"/>
      <c r="D168" s="54" t="inlineStr">
        <is>
          <t>Salário Bruto com INSS Segurado dentro do valor</t>
        </is>
      </c>
      <c r="E168" s="84" t="n"/>
      <c r="F168" s="55" t="n"/>
      <c r="G168" s="416" t="n"/>
      <c r="H168" s="232" t="n"/>
      <c r="I168" s="27" t="n">
        <v>0</v>
      </c>
      <c r="J168" s="28">
        <f>SUMIFS(T_REAL!$D:$D,T_REAL!$E:$E,DRE!J$7,T_REAL!$C:$C,DRE!$A168)+SUMIFS(Aut_Ajustes_Manuais!$G:$G,Aut_Ajustes_Manuais!$I:$I,DRE!H$4,Aut_Ajustes_Manuais!$F:$F,"  -  Porteiro I")</f>
        <v/>
      </c>
      <c r="K168" s="232" t="n"/>
      <c r="L168" s="27" t="n">
        <v>0</v>
      </c>
      <c r="M168" s="28">
        <f>SUMIFS(T_REAL!$D:$D,T_REAL!$E:$E,DRE!M$7,T_REAL!$C:$C,DRE!$A168)+SUMIFS(Aut_Ajustes_Manuais!$G:$G,Aut_Ajustes_Manuais!$I:$I,DRE!K$4,Aut_Ajustes_Manuais!$F:$F,"  -  Porteiro I")</f>
        <v/>
      </c>
      <c r="N168" s="232" t="n"/>
      <c r="O168" s="27" t="n">
        <v>0</v>
      </c>
      <c r="P168" s="28">
        <f>SUMIFS(T_REAL!$D:$D,T_REAL!$E:$E,DRE!P$7,T_REAL!$C:$C,DRE!$A168)+SUMIFS(Aut_Ajustes_Manuais!$G:$G,Aut_Ajustes_Manuais!$I:$I,DRE!N$4,Aut_Ajustes_Manuais!$F:$F,"  -  Porteiro I")</f>
        <v/>
      </c>
      <c r="Q168" s="232" t="n"/>
      <c r="R168" s="27" t="n">
        <v>0</v>
      </c>
      <c r="S168" s="28">
        <f>SUMIFS(T_REAL!$D:$D,T_REAL!$E:$E,DRE!S$7,T_REAL!$C:$C,DRE!$A168)+SUMIFS(Aut_Ajustes_Manuais!$G:$G,Aut_Ajustes_Manuais!$I:$I,DRE!Q$4,Aut_Ajustes_Manuais!$F:$F,"  -  Porteiro I")</f>
        <v/>
      </c>
      <c r="T168" s="232" t="n"/>
      <c r="U168" s="27" t="n">
        <v>0</v>
      </c>
      <c r="V168" s="28">
        <f>SUMIFS(T_REAL!$D:$D,T_REAL!$E:$E,DRE!V$7,T_REAL!$C:$C,DRE!$A168)+SUMIFS(Aut_Ajustes_Manuais!$G:$G,Aut_Ajustes_Manuais!$I:$I,DRE!T$4,Aut_Ajustes_Manuais!$F:$F,"  -  Porteiro I")</f>
        <v/>
      </c>
      <c r="W168" s="232" t="n"/>
      <c r="X168" s="27" t="n">
        <v>0</v>
      </c>
      <c r="Y168" s="28">
        <f>SUMIFS(T_REAL!$D:$D,T_REAL!$E:$E,DRE!Y$7,T_REAL!$C:$C,DRE!$A168)+SUMIFS(Aut_Ajustes_Manuais!$G:$G,Aut_Ajustes_Manuais!$I:$I,DRE!W$4,Aut_Ajustes_Manuais!$F:$F,"  -  Porteiro I")</f>
        <v/>
      </c>
      <c r="Z168" s="232" t="n"/>
      <c r="AA168" s="27" t="n">
        <v>0</v>
      </c>
      <c r="AB168" s="28">
        <f>SUMIFS(T_REAL!$D:$D,T_REAL!$E:$E,DRE!AB$7,T_REAL!$C:$C,DRE!$A168)+SUMIFS(Aut_Ajustes_Manuais!$G:$G,Aut_Ajustes_Manuais!$I:$I,DRE!Z$4,Aut_Ajustes_Manuais!$F:$F,"  -  Porteiro I")</f>
        <v/>
      </c>
      <c r="AC168" s="232" t="n"/>
      <c r="AD168" s="27" t="n">
        <v>0</v>
      </c>
      <c r="AE168" s="28">
        <f>SUMIFS(T_REAL!$D:$D,T_REAL!$E:$E,DRE!AE$7,T_REAL!$C:$C,DRE!$A168)+SUMIFS(Aut_Ajustes_Manuais!$G:$G,Aut_Ajustes_Manuais!$I:$I,DRE!AC$4,Aut_Ajustes_Manuais!$F:$F,"  -  Porteiro I")</f>
        <v/>
      </c>
      <c r="AF168" s="232" t="n"/>
      <c r="AG168" s="27" t="n">
        <v>0</v>
      </c>
      <c r="AH168" s="28">
        <f>SUMIFS(T_REAL!$D:$D,T_REAL!$E:$E,DRE!AH$7,T_REAL!$C:$C,DRE!$A168)+SUMIFS(Aut_Ajustes_Manuais!$G:$G,Aut_Ajustes_Manuais!$I:$I,DRE!AF$4,Aut_Ajustes_Manuais!$F:$F,"  -  Porteiro I")</f>
        <v/>
      </c>
      <c r="AI168" s="232" t="n"/>
      <c r="AJ168" s="27" t="n">
        <v>0</v>
      </c>
      <c r="AK168" s="28">
        <f>SUMIFS(T_REAL!$D:$D,T_REAL!$E:$E,DRE!AK$7,T_REAL!$C:$C,DRE!$A168)+SUMIFS(Aut_Ajustes_Manuais!$G:$G,Aut_Ajustes_Manuais!$I:$I,DRE!AI$4,Aut_Ajustes_Manuais!$F:$F,"  -  Porteiro I")</f>
        <v/>
      </c>
      <c r="AL168" s="232" t="n"/>
      <c r="AM168" s="27" t="n">
        <v>0</v>
      </c>
      <c r="AN168" s="28">
        <f>SUMIFS(T_REAL!$D:$D,T_REAL!$E:$E,DRE!AN$7,T_REAL!$C:$C,DRE!$A168)+SUMIFS(Aut_Ajustes_Manuais!$G:$G,Aut_Ajustes_Manuais!$I:$I,DRE!AL$4,Aut_Ajustes_Manuais!$F:$F,"  -  Porteiro I")</f>
        <v/>
      </c>
      <c r="AO168" s="232" t="n"/>
      <c r="AP168" s="27" t="n">
        <v>0</v>
      </c>
      <c r="AQ168" s="28">
        <f>SUMIFS(T_REAL!$D:$D,T_REAL!$E:$E,DRE!AQ$7,T_REAL!$C:$C,DRE!$A168)+SUMIFS(Aut_Ajustes_Manuais!$G:$G,Aut_Ajustes_Manuais!$I:$I,DRE!AO$4,Aut_Ajustes_Manuais!$F:$F,"  -  Porteiro I")</f>
        <v/>
      </c>
      <c r="AR168" s="232">
        <f>SUMIFS($H168:$AO168,$H$5:$AO$5,"&lt;"&amp;MONTH(TODAY()),$H$6:$AO$6,"REAL 25")</f>
        <v/>
      </c>
      <c r="AS168" s="27">
        <f>SUMIFS($I168:$AP168,$I$5:$AP$5,"&lt;"&amp;MONTH(TODAY()),$I$6:$AP$6,"ORÇADO ")</f>
        <v/>
      </c>
      <c r="AT168" s="28">
        <f>SUMIFS($J168:$AQ168,$J$5:$AQ$5,"&lt;"&amp;MONTH(TODAY()),$J$6:$AQ$6,"REAL 26")</f>
        <v/>
      </c>
      <c r="AU168" s="232" t="n"/>
      <c r="AV168" s="27" t="n"/>
      <c r="AW168" s="28" t="n"/>
      <c r="AX168" s="232" t="n"/>
      <c r="AY168" s="27" t="n">
        <v>0</v>
      </c>
      <c r="AZ168" s="28" t="n"/>
      <c r="BA168" s="232" t="n"/>
      <c r="BB168" s="27" t="n">
        <v>0</v>
      </c>
      <c r="BC168" s="28" t="n"/>
      <c r="BD168" s="232" t="n"/>
      <c r="BE168" s="27" t="n">
        <v>0</v>
      </c>
      <c r="BF168" s="28" t="n"/>
      <c r="BG168" s="232" t="n"/>
      <c r="BH168" s="27" t="n">
        <v>0</v>
      </c>
      <c r="BI168" s="28" t="n"/>
      <c r="BK168" s="451">
        <f>SUM(I168,L168,O168,R168,U168,X168,AA168,AD168,AG168,AJ168,AM168,AP168)</f>
        <v/>
      </c>
      <c r="BL168" s="451">
        <f>BK168-AV168</f>
        <v/>
      </c>
      <c r="BM168" s="451">
        <f>SUM(J168,M168,P168,S168,V168)</f>
        <v/>
      </c>
      <c r="BN168" s="451">
        <f>BM168-AT168</f>
        <v/>
      </c>
    </row>
    <row r="169" hidden="1" outlineLevel="1" customFormat="1" s="474">
      <c r="A169" s="91" t="inlineStr">
        <is>
          <t xml:space="preserve">  -  Hostess III</t>
        </is>
      </c>
      <c r="B169" s="2" t="n"/>
      <c r="C169" s="24" t="n"/>
      <c r="D169" s="54" t="inlineStr">
        <is>
          <t>Salário Bruto com INSS Segurado dentro do valor</t>
        </is>
      </c>
      <c r="E169" s="84" t="n"/>
      <c r="F169" s="55" t="n"/>
      <c r="G169" s="416" t="n"/>
      <c r="H169" s="232" t="n"/>
      <c r="I169" s="27" t="n">
        <v>0</v>
      </c>
      <c r="J169" s="28">
        <f>SUMIFS(T_REAL!$D:$D,T_REAL!$E:$E,DRE!J$7,T_REAL!$C:$C,DRE!$A169)+SUMIFS(Aut_Ajustes_Manuais!$G:$G,Aut_Ajustes_Manuais!$I:$I,DRE!H$4,Aut_Ajustes_Manuais!$F:$F,"  -  Hostess III")</f>
        <v/>
      </c>
      <c r="K169" s="232" t="n"/>
      <c r="L169" s="27" t="n">
        <v>0</v>
      </c>
      <c r="M169" s="28">
        <f>SUMIFS(T_REAL!$D:$D,T_REAL!$E:$E,DRE!M$7,T_REAL!$C:$C,DRE!$A169)+SUMIFS(Aut_Ajustes_Manuais!$G:$G,Aut_Ajustes_Manuais!$I:$I,DRE!K$4,Aut_Ajustes_Manuais!$F:$F,"  -  Hostess III")</f>
        <v/>
      </c>
      <c r="N169" s="232" t="n"/>
      <c r="O169" s="27" t="n">
        <v>0</v>
      </c>
      <c r="P169" s="28">
        <f>SUMIFS(T_REAL!$D:$D,T_REAL!$E:$E,DRE!P$7,T_REAL!$C:$C,DRE!$A169)+SUMIFS(Aut_Ajustes_Manuais!$G:$G,Aut_Ajustes_Manuais!$I:$I,DRE!N$4,Aut_Ajustes_Manuais!$F:$F,"  -  Hostess III")</f>
        <v/>
      </c>
      <c r="Q169" s="232" t="n"/>
      <c r="R169" s="27" t="n">
        <v>0</v>
      </c>
      <c r="S169" s="28">
        <f>SUMIFS(T_REAL!$D:$D,T_REAL!$E:$E,DRE!S$7,T_REAL!$C:$C,DRE!$A169)+SUMIFS(Aut_Ajustes_Manuais!$G:$G,Aut_Ajustes_Manuais!$I:$I,DRE!Q$4,Aut_Ajustes_Manuais!$F:$F,"  -  Hostess III")</f>
        <v/>
      </c>
      <c r="T169" s="232" t="n"/>
      <c r="U169" s="27" t="n">
        <v>0</v>
      </c>
      <c r="V169" s="28">
        <f>SUMIFS(T_REAL!$D:$D,T_REAL!$E:$E,DRE!V$7,T_REAL!$C:$C,DRE!$A169)+SUMIFS(Aut_Ajustes_Manuais!$G:$G,Aut_Ajustes_Manuais!$I:$I,DRE!T$4,Aut_Ajustes_Manuais!$F:$F,"  -  Hostess III")</f>
        <v/>
      </c>
      <c r="W169" s="232" t="n"/>
      <c r="X169" s="27" t="n">
        <v>0</v>
      </c>
      <c r="Y169" s="28">
        <f>SUMIFS(T_REAL!$D:$D,T_REAL!$E:$E,DRE!Y$7,T_REAL!$C:$C,DRE!$A169)+SUMIFS(Aut_Ajustes_Manuais!$G:$G,Aut_Ajustes_Manuais!$I:$I,DRE!W$4,Aut_Ajustes_Manuais!$F:$F,"  -  Hostess III")</f>
        <v/>
      </c>
      <c r="Z169" s="232" t="n"/>
      <c r="AA169" s="27" t="n">
        <v>0</v>
      </c>
      <c r="AB169" s="28">
        <f>SUMIFS(T_REAL!$D:$D,T_REAL!$E:$E,DRE!AB$7,T_REAL!$C:$C,DRE!$A169)+SUMIFS(Aut_Ajustes_Manuais!$G:$G,Aut_Ajustes_Manuais!$I:$I,DRE!Z$4,Aut_Ajustes_Manuais!$F:$F,"  -  Hostess III")</f>
        <v/>
      </c>
      <c r="AC169" s="232" t="n"/>
      <c r="AD169" s="27" t="n">
        <v>0</v>
      </c>
      <c r="AE169" s="28">
        <f>SUMIFS(T_REAL!$D:$D,T_REAL!$E:$E,DRE!AE$7,T_REAL!$C:$C,DRE!$A169)+SUMIFS(Aut_Ajustes_Manuais!$G:$G,Aut_Ajustes_Manuais!$I:$I,DRE!AC$4,Aut_Ajustes_Manuais!$F:$F,"  -  Hostess III")</f>
        <v/>
      </c>
      <c r="AF169" s="232" t="n"/>
      <c r="AG169" s="27" t="n">
        <v>0</v>
      </c>
      <c r="AH169" s="28">
        <f>SUMIFS(T_REAL!$D:$D,T_REAL!$E:$E,DRE!AH$7,T_REAL!$C:$C,DRE!$A169)+SUMIFS(Aut_Ajustes_Manuais!$G:$G,Aut_Ajustes_Manuais!$I:$I,DRE!AF$4,Aut_Ajustes_Manuais!$F:$F,"  -  Hostess III")</f>
        <v/>
      </c>
      <c r="AI169" s="232" t="n"/>
      <c r="AJ169" s="27" t="n">
        <v>0</v>
      </c>
      <c r="AK169" s="28">
        <f>SUMIFS(T_REAL!$D:$D,T_REAL!$E:$E,DRE!AK$7,T_REAL!$C:$C,DRE!$A169)+SUMIFS(Aut_Ajustes_Manuais!$G:$G,Aut_Ajustes_Manuais!$I:$I,DRE!AI$4,Aut_Ajustes_Manuais!$F:$F,"  -  Hostess III")</f>
        <v/>
      </c>
      <c r="AL169" s="232" t="n"/>
      <c r="AM169" s="27" t="n">
        <v>0</v>
      </c>
      <c r="AN169" s="28">
        <f>SUMIFS(T_REAL!$D:$D,T_REAL!$E:$E,DRE!AN$7,T_REAL!$C:$C,DRE!$A169)+SUMIFS(Aut_Ajustes_Manuais!$G:$G,Aut_Ajustes_Manuais!$I:$I,DRE!AL$4,Aut_Ajustes_Manuais!$F:$F,"  -  Hostess III")</f>
        <v/>
      </c>
      <c r="AO169" s="232" t="n"/>
      <c r="AP169" s="27" t="n">
        <v>0</v>
      </c>
      <c r="AQ169" s="28">
        <f>SUMIFS(T_REAL!$D:$D,T_REAL!$E:$E,DRE!AQ$7,T_REAL!$C:$C,DRE!$A169)+SUMIFS(Aut_Ajustes_Manuais!$G:$G,Aut_Ajustes_Manuais!$I:$I,DRE!AO$4,Aut_Ajustes_Manuais!$F:$F,"  -  Hostess III")</f>
        <v/>
      </c>
      <c r="AR169" s="232">
        <f>SUMIFS($H169:$AO169,$H$5:$AO$5,"&lt;"&amp;MONTH(TODAY()),$H$6:$AO$6,"REAL 25")</f>
        <v/>
      </c>
      <c r="AS169" s="27">
        <f>SUMIFS($I169:$AP169,$I$5:$AP$5,"&lt;"&amp;MONTH(TODAY()),$I$6:$AP$6,"ORÇADO ")</f>
        <v/>
      </c>
      <c r="AT169" s="28">
        <f>SUMIFS($J169:$AQ169,$J$5:$AQ$5,"&lt;"&amp;MONTH(TODAY()),$J$6:$AQ$6,"REAL 26")</f>
        <v/>
      </c>
      <c r="AU169" s="232" t="n"/>
      <c r="AV169" s="27" t="n"/>
      <c r="AW169" s="28" t="n"/>
      <c r="AX169" s="232" t="n"/>
      <c r="AY169" s="27" t="n">
        <v>0</v>
      </c>
      <c r="AZ169" s="28" t="n"/>
      <c r="BA169" s="232" t="n"/>
      <c r="BB169" s="27" t="n">
        <v>0</v>
      </c>
      <c r="BC169" s="28" t="n"/>
      <c r="BD169" s="232" t="n"/>
      <c r="BE169" s="27" t="n">
        <v>0</v>
      </c>
      <c r="BF169" s="28" t="n"/>
      <c r="BG169" s="232" t="n"/>
      <c r="BH169" s="27" t="n">
        <v>0</v>
      </c>
      <c r="BI169" s="28" t="n"/>
      <c r="BK169" s="451">
        <f>SUM(I169,L169,O169,R169,U169,X169,AA169,AD169,AG169,AJ169,AM169,AP169)</f>
        <v/>
      </c>
      <c r="BL169" s="451">
        <f>BK169-AV169</f>
        <v/>
      </c>
      <c r="BM169" s="451">
        <f>SUM(J169,M169,P169,S169,V169)</f>
        <v/>
      </c>
      <c r="BN169" s="451">
        <f>BM169-AT169</f>
        <v/>
      </c>
    </row>
    <row r="170" hidden="1" outlineLevel="1" customFormat="1" s="474">
      <c r="A170" s="91" t="inlineStr">
        <is>
          <t xml:space="preserve">  -  Hostess II</t>
        </is>
      </c>
      <c r="B170" s="2" t="n"/>
      <c r="C170" s="24" t="n"/>
      <c r="D170" s="54" t="inlineStr">
        <is>
          <t>Salário Bruto com INSS Segurado dentro do valor</t>
        </is>
      </c>
      <c r="E170" s="84" t="n"/>
      <c r="F170" s="55" t="n"/>
      <c r="G170" s="416" t="n"/>
      <c r="H170" s="232" t="n"/>
      <c r="I170" s="27" t="n">
        <v>0</v>
      </c>
      <c r="J170" s="28">
        <f>SUMIFS(T_REAL!$D:$D,T_REAL!$E:$E,DRE!J$7,T_REAL!$C:$C,DRE!$A170)+SUMIFS(Aut_Ajustes_Manuais!$G:$G,Aut_Ajustes_Manuais!$I:$I,DRE!H$4,Aut_Ajustes_Manuais!$F:$F,"  -  Hostess II")</f>
        <v/>
      </c>
      <c r="K170" s="232" t="n"/>
      <c r="L170" s="27" t="n">
        <v>0</v>
      </c>
      <c r="M170" s="28">
        <f>SUMIFS(T_REAL!$D:$D,T_REAL!$E:$E,DRE!M$7,T_REAL!$C:$C,DRE!$A170)+SUMIFS(Aut_Ajustes_Manuais!$G:$G,Aut_Ajustes_Manuais!$I:$I,DRE!K$4,Aut_Ajustes_Manuais!$F:$F,"  -  Hostess II")</f>
        <v/>
      </c>
      <c r="N170" s="232" t="n"/>
      <c r="O170" s="27" t="n">
        <v>0</v>
      </c>
      <c r="P170" s="28">
        <f>SUMIFS(T_REAL!$D:$D,T_REAL!$E:$E,DRE!P$7,T_REAL!$C:$C,DRE!$A170)+SUMIFS(Aut_Ajustes_Manuais!$G:$G,Aut_Ajustes_Manuais!$I:$I,DRE!N$4,Aut_Ajustes_Manuais!$F:$F,"  -  Hostess II")</f>
        <v/>
      </c>
      <c r="Q170" s="232" t="n"/>
      <c r="R170" s="27" t="n">
        <v>0</v>
      </c>
      <c r="S170" s="28">
        <f>SUMIFS(T_REAL!$D:$D,T_REAL!$E:$E,DRE!S$7,T_REAL!$C:$C,DRE!$A170)+SUMIFS(Aut_Ajustes_Manuais!$G:$G,Aut_Ajustes_Manuais!$I:$I,DRE!Q$4,Aut_Ajustes_Manuais!$F:$F,"  -  Hostess II")</f>
        <v/>
      </c>
      <c r="T170" s="232" t="n"/>
      <c r="U170" s="27" t="n">
        <v>0</v>
      </c>
      <c r="V170" s="28">
        <f>SUMIFS(T_REAL!$D:$D,T_REAL!$E:$E,DRE!V$7,T_REAL!$C:$C,DRE!$A170)+SUMIFS(Aut_Ajustes_Manuais!$G:$G,Aut_Ajustes_Manuais!$I:$I,DRE!T$4,Aut_Ajustes_Manuais!$F:$F,"  -  Hostess II")</f>
        <v/>
      </c>
      <c r="W170" s="232" t="n"/>
      <c r="X170" s="27" t="n">
        <v>0</v>
      </c>
      <c r="Y170" s="28">
        <f>SUMIFS(T_REAL!$D:$D,T_REAL!$E:$E,DRE!Y$7,T_REAL!$C:$C,DRE!$A170)+SUMIFS(Aut_Ajustes_Manuais!$G:$G,Aut_Ajustes_Manuais!$I:$I,DRE!W$4,Aut_Ajustes_Manuais!$F:$F,"  -  Hostess II")</f>
        <v/>
      </c>
      <c r="Z170" s="232" t="n"/>
      <c r="AA170" s="27" t="n">
        <v>0</v>
      </c>
      <c r="AB170" s="28">
        <f>SUMIFS(T_REAL!$D:$D,T_REAL!$E:$E,DRE!AB$7,T_REAL!$C:$C,DRE!$A170)+SUMIFS(Aut_Ajustes_Manuais!$G:$G,Aut_Ajustes_Manuais!$I:$I,DRE!Z$4,Aut_Ajustes_Manuais!$F:$F,"  -  Hostess II")</f>
        <v/>
      </c>
      <c r="AC170" s="232" t="n"/>
      <c r="AD170" s="27" t="n">
        <v>0</v>
      </c>
      <c r="AE170" s="28">
        <f>SUMIFS(T_REAL!$D:$D,T_REAL!$E:$E,DRE!AE$7,T_REAL!$C:$C,DRE!$A170)+SUMIFS(Aut_Ajustes_Manuais!$G:$G,Aut_Ajustes_Manuais!$I:$I,DRE!AC$4,Aut_Ajustes_Manuais!$F:$F,"  -  Hostess II")</f>
        <v/>
      </c>
      <c r="AF170" s="232" t="n"/>
      <c r="AG170" s="27" t="n">
        <v>0</v>
      </c>
      <c r="AH170" s="28">
        <f>SUMIFS(T_REAL!$D:$D,T_REAL!$E:$E,DRE!AH$7,T_REAL!$C:$C,DRE!$A170)+SUMIFS(Aut_Ajustes_Manuais!$G:$G,Aut_Ajustes_Manuais!$I:$I,DRE!AF$4,Aut_Ajustes_Manuais!$F:$F,"  -  Hostess II")</f>
        <v/>
      </c>
      <c r="AI170" s="232" t="n"/>
      <c r="AJ170" s="27" t="n">
        <v>0</v>
      </c>
      <c r="AK170" s="28">
        <f>SUMIFS(T_REAL!$D:$D,T_REAL!$E:$E,DRE!AK$7,T_REAL!$C:$C,DRE!$A170)+SUMIFS(Aut_Ajustes_Manuais!$G:$G,Aut_Ajustes_Manuais!$I:$I,DRE!AI$4,Aut_Ajustes_Manuais!$F:$F,"  -  Hostess II")</f>
        <v/>
      </c>
      <c r="AL170" s="232" t="n"/>
      <c r="AM170" s="27" t="n">
        <v>0</v>
      </c>
      <c r="AN170" s="28">
        <f>SUMIFS(T_REAL!$D:$D,T_REAL!$E:$E,DRE!AN$7,T_REAL!$C:$C,DRE!$A170)+SUMIFS(Aut_Ajustes_Manuais!$G:$G,Aut_Ajustes_Manuais!$I:$I,DRE!AL$4,Aut_Ajustes_Manuais!$F:$F,"  -  Hostess II")</f>
        <v/>
      </c>
      <c r="AO170" s="232" t="n"/>
      <c r="AP170" s="27" t="n">
        <v>0</v>
      </c>
      <c r="AQ170" s="28">
        <f>SUMIFS(T_REAL!$D:$D,T_REAL!$E:$E,DRE!AQ$7,T_REAL!$C:$C,DRE!$A170)+SUMIFS(Aut_Ajustes_Manuais!$G:$G,Aut_Ajustes_Manuais!$I:$I,DRE!AO$4,Aut_Ajustes_Manuais!$F:$F,"  -  Hostess II")</f>
        <v/>
      </c>
      <c r="AR170" s="232">
        <f>SUMIFS($H170:$AO170,$H$5:$AO$5,"&lt;"&amp;MONTH(TODAY()),$H$6:$AO$6,"REAL 25")</f>
        <v/>
      </c>
      <c r="AS170" s="27">
        <f>SUMIFS($I170:$AP170,$I$5:$AP$5,"&lt;"&amp;MONTH(TODAY()),$I$6:$AP$6,"ORÇADO ")</f>
        <v/>
      </c>
      <c r="AT170" s="28">
        <f>SUMIFS($J170:$AQ170,$J$5:$AQ$5,"&lt;"&amp;MONTH(TODAY()),$J$6:$AQ$6,"REAL 26")</f>
        <v/>
      </c>
      <c r="AU170" s="232" t="n"/>
      <c r="AV170" s="27" t="n"/>
      <c r="AW170" s="28" t="n"/>
      <c r="AX170" s="232" t="n"/>
      <c r="AY170" s="27" t="n">
        <v>0</v>
      </c>
      <c r="AZ170" s="28" t="n"/>
      <c r="BA170" s="232" t="n"/>
      <c r="BB170" s="27" t="n">
        <v>0</v>
      </c>
      <c r="BC170" s="28" t="n"/>
      <c r="BD170" s="232" t="n"/>
      <c r="BE170" s="27" t="n">
        <v>0</v>
      </c>
      <c r="BF170" s="28" t="n"/>
      <c r="BG170" s="232" t="n"/>
      <c r="BH170" s="27" t="n">
        <v>0</v>
      </c>
      <c r="BI170" s="28" t="n"/>
      <c r="BK170" s="451">
        <f>SUM(I170,L170,O170,R170,U170,X170,AA170,AD170,AG170,AJ170,AM170,AP170)</f>
        <v/>
      </c>
      <c r="BL170" s="451">
        <f>BK170-AV170</f>
        <v/>
      </c>
      <c r="BM170" s="451">
        <f>SUM(J170,M170,P170,S170,V170)</f>
        <v/>
      </c>
      <c r="BN170" s="451">
        <f>BM170-AT170</f>
        <v/>
      </c>
    </row>
    <row r="171" hidden="1" outlineLevel="1" customFormat="1" s="474">
      <c r="A171" s="91" t="inlineStr">
        <is>
          <t xml:space="preserve">  -  Hostess I</t>
        </is>
      </c>
      <c r="B171" s="2" t="n"/>
      <c r="C171" s="24" t="n"/>
      <c r="D171" s="54" t="inlineStr">
        <is>
          <t>Salário Bruto com INSS Segurado dentro do valor</t>
        </is>
      </c>
      <c r="E171" s="84" t="n"/>
      <c r="F171" s="55" t="n"/>
      <c r="G171" s="416" t="n"/>
      <c r="H171" s="232" t="n"/>
      <c r="I171" s="27" t="n">
        <v>0</v>
      </c>
      <c r="J171" s="28">
        <f>SUMIFS(T_REAL!$D:$D,T_REAL!$E:$E,DRE!J$7,T_REAL!$C:$C,DRE!$A171)+SUMIFS(Aut_Ajustes_Manuais!$G:$G,Aut_Ajustes_Manuais!$I:$I,DRE!H$4,Aut_Ajustes_Manuais!$F:$F,"  -  Hostess I")</f>
        <v/>
      </c>
      <c r="K171" s="232" t="n"/>
      <c r="L171" s="27" t="n">
        <v>0</v>
      </c>
      <c r="M171" s="28">
        <f>SUMIFS(T_REAL!$D:$D,T_REAL!$E:$E,DRE!M$7,T_REAL!$C:$C,DRE!$A171)+SUMIFS(Aut_Ajustes_Manuais!$G:$G,Aut_Ajustes_Manuais!$I:$I,DRE!K$4,Aut_Ajustes_Manuais!$F:$F,"  -  Hostess I")</f>
        <v/>
      </c>
      <c r="N171" s="232" t="n"/>
      <c r="O171" s="27" t="n">
        <v>0</v>
      </c>
      <c r="P171" s="28">
        <f>SUMIFS(T_REAL!$D:$D,T_REAL!$E:$E,DRE!P$7,T_REAL!$C:$C,DRE!$A171)+SUMIFS(Aut_Ajustes_Manuais!$G:$G,Aut_Ajustes_Manuais!$I:$I,DRE!N$4,Aut_Ajustes_Manuais!$F:$F,"  -  Hostess I")</f>
        <v/>
      </c>
      <c r="Q171" s="232" t="n"/>
      <c r="R171" s="27" t="n">
        <v>0</v>
      </c>
      <c r="S171" s="28">
        <f>SUMIFS(T_REAL!$D:$D,T_REAL!$E:$E,DRE!S$7,T_REAL!$C:$C,DRE!$A171)+SUMIFS(Aut_Ajustes_Manuais!$G:$G,Aut_Ajustes_Manuais!$I:$I,DRE!Q$4,Aut_Ajustes_Manuais!$F:$F,"  -  Hostess I")</f>
        <v/>
      </c>
      <c r="T171" s="232" t="n"/>
      <c r="U171" s="27" t="n">
        <v>0</v>
      </c>
      <c r="V171" s="28">
        <f>SUMIFS(T_REAL!$D:$D,T_REAL!$E:$E,DRE!V$7,T_REAL!$C:$C,DRE!$A171)+SUMIFS(Aut_Ajustes_Manuais!$G:$G,Aut_Ajustes_Manuais!$I:$I,DRE!T$4,Aut_Ajustes_Manuais!$F:$F,"  -  Hostess I")</f>
        <v/>
      </c>
      <c r="W171" s="232" t="n"/>
      <c r="X171" s="27" t="n">
        <v>0</v>
      </c>
      <c r="Y171" s="28">
        <f>SUMIFS(T_REAL!$D:$D,T_REAL!$E:$E,DRE!Y$7,T_REAL!$C:$C,DRE!$A171)+SUMIFS(Aut_Ajustes_Manuais!$G:$G,Aut_Ajustes_Manuais!$I:$I,DRE!W$4,Aut_Ajustes_Manuais!$F:$F,"  -  Hostess I")</f>
        <v/>
      </c>
      <c r="Z171" s="232" t="n"/>
      <c r="AA171" s="27" t="n">
        <v>0</v>
      </c>
      <c r="AB171" s="28">
        <f>SUMIFS(T_REAL!$D:$D,T_REAL!$E:$E,DRE!AB$7,T_REAL!$C:$C,DRE!$A171)+SUMIFS(Aut_Ajustes_Manuais!$G:$G,Aut_Ajustes_Manuais!$I:$I,DRE!Z$4,Aut_Ajustes_Manuais!$F:$F,"  -  Hostess I")</f>
        <v/>
      </c>
      <c r="AC171" s="232" t="n"/>
      <c r="AD171" s="27" t="n">
        <v>0</v>
      </c>
      <c r="AE171" s="28">
        <f>SUMIFS(T_REAL!$D:$D,T_REAL!$E:$E,DRE!AE$7,T_REAL!$C:$C,DRE!$A171)+SUMIFS(Aut_Ajustes_Manuais!$G:$G,Aut_Ajustes_Manuais!$I:$I,DRE!AC$4,Aut_Ajustes_Manuais!$F:$F,"  -  Hostess I")</f>
        <v/>
      </c>
      <c r="AF171" s="232" t="n"/>
      <c r="AG171" s="27" t="n">
        <v>0</v>
      </c>
      <c r="AH171" s="28">
        <f>SUMIFS(T_REAL!$D:$D,T_REAL!$E:$E,DRE!AH$7,T_REAL!$C:$C,DRE!$A171)+SUMIFS(Aut_Ajustes_Manuais!$G:$G,Aut_Ajustes_Manuais!$I:$I,DRE!AF$4,Aut_Ajustes_Manuais!$F:$F,"  -  Hostess I")</f>
        <v/>
      </c>
      <c r="AI171" s="232" t="n"/>
      <c r="AJ171" s="27" t="n">
        <v>0</v>
      </c>
      <c r="AK171" s="28">
        <f>SUMIFS(T_REAL!$D:$D,T_REAL!$E:$E,DRE!AK$7,T_REAL!$C:$C,DRE!$A171)+SUMIFS(Aut_Ajustes_Manuais!$G:$G,Aut_Ajustes_Manuais!$I:$I,DRE!AI$4,Aut_Ajustes_Manuais!$F:$F,"  -  Hostess I")</f>
        <v/>
      </c>
      <c r="AL171" s="232" t="n"/>
      <c r="AM171" s="27" t="n">
        <v>0</v>
      </c>
      <c r="AN171" s="28">
        <f>SUMIFS(T_REAL!$D:$D,T_REAL!$E:$E,DRE!AN$7,T_REAL!$C:$C,DRE!$A171)+SUMIFS(Aut_Ajustes_Manuais!$G:$G,Aut_Ajustes_Manuais!$I:$I,DRE!AL$4,Aut_Ajustes_Manuais!$F:$F,"  -  Hostess I")</f>
        <v/>
      </c>
      <c r="AO171" s="232" t="n"/>
      <c r="AP171" s="27" t="n">
        <v>0</v>
      </c>
      <c r="AQ171" s="28">
        <f>SUMIFS(T_REAL!$D:$D,T_REAL!$E:$E,DRE!AQ$7,T_REAL!$C:$C,DRE!$A171)+SUMIFS(Aut_Ajustes_Manuais!$G:$G,Aut_Ajustes_Manuais!$I:$I,DRE!AO$4,Aut_Ajustes_Manuais!$F:$F,"  -  Hostess I")</f>
        <v/>
      </c>
      <c r="AR171" s="232">
        <f>SUMIFS($H171:$AO171,$H$5:$AO$5,"&lt;"&amp;MONTH(TODAY()),$H$6:$AO$6,"REAL 25")</f>
        <v/>
      </c>
      <c r="AS171" s="27">
        <f>SUMIFS($I171:$AP171,$I$5:$AP$5,"&lt;"&amp;MONTH(TODAY()),$I$6:$AP$6,"ORÇADO ")</f>
        <v/>
      </c>
      <c r="AT171" s="28">
        <f>SUMIFS($J171:$AQ171,$J$5:$AQ$5,"&lt;"&amp;MONTH(TODAY()),$J$6:$AQ$6,"REAL 26")</f>
        <v/>
      </c>
      <c r="AU171" s="232" t="n"/>
      <c r="AV171" s="27" t="n"/>
      <c r="AW171" s="28" t="n"/>
      <c r="AX171" s="232" t="n"/>
      <c r="AY171" s="27" t="n">
        <v>0</v>
      </c>
      <c r="AZ171" s="28" t="n"/>
      <c r="BA171" s="232" t="n"/>
      <c r="BB171" s="27" t="n">
        <v>0</v>
      </c>
      <c r="BC171" s="28" t="n"/>
      <c r="BD171" s="232" t="n"/>
      <c r="BE171" s="27" t="n">
        <v>0</v>
      </c>
      <c r="BF171" s="28" t="n"/>
      <c r="BG171" s="232" t="n"/>
      <c r="BH171" s="27" t="n">
        <v>0</v>
      </c>
      <c r="BI171" s="28" t="n"/>
      <c r="BK171" s="451">
        <f>SUM(I171,L171,O171,R171,U171,X171,AA171,AD171,AG171,AJ171,AM171,AP171)</f>
        <v/>
      </c>
      <c r="BL171" s="451">
        <f>BK171-AV171</f>
        <v/>
      </c>
      <c r="BM171" s="451">
        <f>SUM(J171,M171,P171,S171,V171)</f>
        <v/>
      </c>
      <c r="BN171" s="451">
        <f>BM171-AT171</f>
        <v/>
      </c>
    </row>
    <row r="172" hidden="1" outlineLevel="1" customFormat="1" s="474">
      <c r="A172" s="91" t="inlineStr">
        <is>
          <t xml:space="preserve">  -  Chefe de Bilheteria</t>
        </is>
      </c>
      <c r="B172" s="2" t="n"/>
      <c r="C172" s="24" t="n"/>
      <c r="D172" s="54" t="inlineStr">
        <is>
          <t>Salário Bruto com INSS Segurado dentro do valor</t>
        </is>
      </c>
      <c r="E172" s="84" t="n"/>
      <c r="F172" s="55" t="n"/>
      <c r="G172" s="416" t="n"/>
      <c r="H172" s="232" t="n"/>
      <c r="I172" s="27" t="n">
        <v>0</v>
      </c>
      <c r="J172" s="28">
        <f>SUMIFS(T_REAL!$D:$D,T_REAL!$E:$E,DRE!J$7,T_REAL!$C:$C,DRE!$A172)+SUMIFS(Aut_Ajustes_Manuais!$G:$G,Aut_Ajustes_Manuais!$I:$I,DRE!H$4,Aut_Ajustes_Manuais!$F:$F,"  -  Chefe de Bilheteria")</f>
        <v/>
      </c>
      <c r="K172" s="232" t="n"/>
      <c r="L172" s="27" t="n">
        <v>0</v>
      </c>
      <c r="M172" s="28">
        <f>SUMIFS(T_REAL!$D:$D,T_REAL!$E:$E,DRE!M$7,T_REAL!$C:$C,DRE!$A172)+SUMIFS(Aut_Ajustes_Manuais!$G:$G,Aut_Ajustes_Manuais!$I:$I,DRE!K$4,Aut_Ajustes_Manuais!$F:$F,"  -  Chefe de Bilheteria")</f>
        <v/>
      </c>
      <c r="N172" s="232" t="n"/>
      <c r="O172" s="27" t="n">
        <v>0</v>
      </c>
      <c r="P172" s="28">
        <f>SUMIFS(T_REAL!$D:$D,T_REAL!$E:$E,DRE!P$7,T_REAL!$C:$C,DRE!$A172)+SUMIFS(Aut_Ajustes_Manuais!$G:$G,Aut_Ajustes_Manuais!$I:$I,DRE!N$4,Aut_Ajustes_Manuais!$F:$F,"  -  Chefe de Bilheteria")</f>
        <v/>
      </c>
      <c r="Q172" s="232" t="n"/>
      <c r="R172" s="27" t="n">
        <v>0</v>
      </c>
      <c r="S172" s="28">
        <f>SUMIFS(T_REAL!$D:$D,T_REAL!$E:$E,DRE!S$7,T_REAL!$C:$C,DRE!$A172)+SUMIFS(Aut_Ajustes_Manuais!$G:$G,Aut_Ajustes_Manuais!$I:$I,DRE!Q$4,Aut_Ajustes_Manuais!$F:$F,"  -  Chefe de Bilheteria")</f>
        <v/>
      </c>
      <c r="T172" s="232" t="n"/>
      <c r="U172" s="27" t="n">
        <v>0</v>
      </c>
      <c r="V172" s="28">
        <f>SUMIFS(T_REAL!$D:$D,T_REAL!$E:$E,DRE!V$7,T_REAL!$C:$C,DRE!$A172)+SUMIFS(Aut_Ajustes_Manuais!$G:$G,Aut_Ajustes_Manuais!$I:$I,DRE!T$4,Aut_Ajustes_Manuais!$F:$F,"  -  Chefe de Bilheteria")</f>
        <v/>
      </c>
      <c r="W172" s="232" t="n"/>
      <c r="X172" s="27" t="n">
        <v>0</v>
      </c>
      <c r="Y172" s="28">
        <f>SUMIFS(T_REAL!$D:$D,T_REAL!$E:$E,DRE!Y$7,T_REAL!$C:$C,DRE!$A172)+SUMIFS(Aut_Ajustes_Manuais!$G:$G,Aut_Ajustes_Manuais!$I:$I,DRE!W$4,Aut_Ajustes_Manuais!$F:$F,"  -  Chefe de Bilheteria")</f>
        <v/>
      </c>
      <c r="Z172" s="232" t="n"/>
      <c r="AA172" s="27" t="n">
        <v>0</v>
      </c>
      <c r="AB172" s="28">
        <f>SUMIFS(T_REAL!$D:$D,T_REAL!$E:$E,DRE!AB$7,T_REAL!$C:$C,DRE!$A172)+SUMIFS(Aut_Ajustes_Manuais!$G:$G,Aut_Ajustes_Manuais!$I:$I,DRE!Z$4,Aut_Ajustes_Manuais!$F:$F,"  -  Chefe de Bilheteria")</f>
        <v/>
      </c>
      <c r="AC172" s="232" t="n"/>
      <c r="AD172" s="27" t="n">
        <v>0</v>
      </c>
      <c r="AE172" s="28">
        <f>SUMIFS(T_REAL!$D:$D,T_REAL!$E:$E,DRE!AE$7,T_REAL!$C:$C,DRE!$A172)+SUMIFS(Aut_Ajustes_Manuais!$G:$G,Aut_Ajustes_Manuais!$I:$I,DRE!AC$4,Aut_Ajustes_Manuais!$F:$F,"  -  Chefe de Bilheteria")</f>
        <v/>
      </c>
      <c r="AF172" s="232" t="n"/>
      <c r="AG172" s="27" t="n">
        <v>0</v>
      </c>
      <c r="AH172" s="28">
        <f>SUMIFS(T_REAL!$D:$D,T_REAL!$E:$E,DRE!AH$7,T_REAL!$C:$C,DRE!$A172)+SUMIFS(Aut_Ajustes_Manuais!$G:$G,Aut_Ajustes_Manuais!$I:$I,DRE!AF$4,Aut_Ajustes_Manuais!$F:$F,"  -  Chefe de Bilheteria")</f>
        <v/>
      </c>
      <c r="AI172" s="232" t="n"/>
      <c r="AJ172" s="27" t="n">
        <v>0</v>
      </c>
      <c r="AK172" s="28">
        <f>SUMIFS(T_REAL!$D:$D,T_REAL!$E:$E,DRE!AK$7,T_REAL!$C:$C,DRE!$A172)+SUMIFS(Aut_Ajustes_Manuais!$G:$G,Aut_Ajustes_Manuais!$I:$I,DRE!AI$4,Aut_Ajustes_Manuais!$F:$F,"  -  Chefe de Bilheteria")</f>
        <v/>
      </c>
      <c r="AL172" s="232" t="n"/>
      <c r="AM172" s="27" t="n">
        <v>0</v>
      </c>
      <c r="AN172" s="28">
        <f>SUMIFS(T_REAL!$D:$D,T_REAL!$E:$E,DRE!AN$7,T_REAL!$C:$C,DRE!$A172)+SUMIFS(Aut_Ajustes_Manuais!$G:$G,Aut_Ajustes_Manuais!$I:$I,DRE!AL$4,Aut_Ajustes_Manuais!$F:$F,"  -  Chefe de Bilheteria")</f>
        <v/>
      </c>
      <c r="AO172" s="232" t="n"/>
      <c r="AP172" s="27" t="n">
        <v>0</v>
      </c>
      <c r="AQ172" s="28">
        <f>SUMIFS(T_REAL!$D:$D,T_REAL!$E:$E,DRE!AQ$7,T_REAL!$C:$C,DRE!$A172)+SUMIFS(Aut_Ajustes_Manuais!$G:$G,Aut_Ajustes_Manuais!$I:$I,DRE!AO$4,Aut_Ajustes_Manuais!$F:$F,"  -  Chefe de Bilheteria")</f>
        <v/>
      </c>
      <c r="AR172" s="232">
        <f>SUMIFS($H172:$AO172,$H$5:$AO$5,"&lt;"&amp;MONTH(TODAY()),$H$6:$AO$6,"REAL 25")</f>
        <v/>
      </c>
      <c r="AS172" s="27">
        <f>SUMIFS($I172:$AP172,$I$5:$AP$5,"&lt;"&amp;MONTH(TODAY()),$I$6:$AP$6,"ORÇADO ")</f>
        <v/>
      </c>
      <c r="AT172" s="28">
        <f>SUMIFS($J172:$AQ172,$J$5:$AQ$5,"&lt;"&amp;MONTH(TODAY()),$J$6:$AQ$6,"REAL 26")</f>
        <v/>
      </c>
      <c r="AU172" s="232" t="n"/>
      <c r="AV172" s="27" t="n"/>
      <c r="AW172" s="28" t="n"/>
      <c r="AX172" s="232" t="n"/>
      <c r="AY172" s="27" t="n">
        <v>0</v>
      </c>
      <c r="AZ172" s="28" t="n"/>
      <c r="BA172" s="232" t="n"/>
      <c r="BB172" s="27" t="n">
        <v>0</v>
      </c>
      <c r="BC172" s="28" t="n"/>
      <c r="BD172" s="232" t="n"/>
      <c r="BE172" s="27" t="n">
        <v>0</v>
      </c>
      <c r="BF172" s="28" t="n"/>
      <c r="BG172" s="232" t="n"/>
      <c r="BH172" s="27" t="n">
        <v>0</v>
      </c>
      <c r="BI172" s="28" t="n"/>
      <c r="BK172" s="451">
        <f>SUM(I172,L172,O172,R172,U172,X172,AA172,AD172,AG172,AJ172,AM172,AP172)</f>
        <v/>
      </c>
      <c r="BL172" s="451">
        <f>BK172-AV172</f>
        <v/>
      </c>
      <c r="BM172" s="451">
        <f>SUM(J172,M172,P172,S172,V172)</f>
        <v/>
      </c>
      <c r="BN172" s="451">
        <f>BM172-AT172</f>
        <v/>
      </c>
    </row>
    <row r="173" hidden="1" outlineLevel="1" customFormat="1" s="474">
      <c r="A173" s="91" t="inlineStr">
        <is>
          <t xml:space="preserve">  -  Bilheteiro III</t>
        </is>
      </c>
      <c r="B173" s="2" t="n"/>
      <c r="C173" s="24" t="n"/>
      <c r="D173" s="54" t="inlineStr">
        <is>
          <t>Salário Bruto com INSS Segurado dentro do valor</t>
        </is>
      </c>
      <c r="E173" s="84" t="n"/>
      <c r="F173" s="55" t="n"/>
      <c r="G173" s="416" t="n"/>
      <c r="H173" s="232" t="n"/>
      <c r="I173" s="27" t="n">
        <v>0</v>
      </c>
      <c r="J173" s="28">
        <f>SUMIFS(T_REAL!$D:$D,T_REAL!$E:$E,DRE!J$7,T_REAL!$C:$C,DRE!$A173)+SUMIFS(Aut_Ajustes_Manuais!$G:$G,Aut_Ajustes_Manuais!$I:$I,DRE!H$4,Aut_Ajustes_Manuais!$F:$F,"  -  Bilheteiro III")</f>
        <v/>
      </c>
      <c r="K173" s="232" t="n"/>
      <c r="L173" s="27" t="n">
        <v>0</v>
      </c>
      <c r="M173" s="28">
        <f>SUMIFS(T_REAL!$D:$D,T_REAL!$E:$E,DRE!M$7,T_REAL!$C:$C,DRE!$A173)+SUMIFS(Aut_Ajustes_Manuais!$G:$G,Aut_Ajustes_Manuais!$I:$I,DRE!K$4,Aut_Ajustes_Manuais!$F:$F,"  -  Bilheteiro III")</f>
        <v/>
      </c>
      <c r="N173" s="232" t="n"/>
      <c r="O173" s="27" t="n">
        <v>0</v>
      </c>
      <c r="P173" s="28">
        <f>SUMIFS(T_REAL!$D:$D,T_REAL!$E:$E,DRE!P$7,T_REAL!$C:$C,DRE!$A173)+SUMIFS(Aut_Ajustes_Manuais!$G:$G,Aut_Ajustes_Manuais!$I:$I,DRE!N$4,Aut_Ajustes_Manuais!$F:$F,"  -  Bilheteiro III")</f>
        <v/>
      </c>
      <c r="Q173" s="232" t="n"/>
      <c r="R173" s="27" t="n">
        <v>0</v>
      </c>
      <c r="S173" s="28">
        <f>SUMIFS(T_REAL!$D:$D,T_REAL!$E:$E,DRE!S$7,T_REAL!$C:$C,DRE!$A173)+SUMIFS(Aut_Ajustes_Manuais!$G:$G,Aut_Ajustes_Manuais!$I:$I,DRE!Q$4,Aut_Ajustes_Manuais!$F:$F,"  -  Bilheteiro III")</f>
        <v/>
      </c>
      <c r="T173" s="232" t="n"/>
      <c r="U173" s="27" t="n">
        <v>0</v>
      </c>
      <c r="V173" s="28">
        <f>SUMIFS(T_REAL!$D:$D,T_REAL!$E:$E,DRE!V$7,T_REAL!$C:$C,DRE!$A173)+SUMIFS(Aut_Ajustes_Manuais!$G:$G,Aut_Ajustes_Manuais!$I:$I,DRE!T$4,Aut_Ajustes_Manuais!$F:$F,"  -  Bilheteiro III")</f>
        <v/>
      </c>
      <c r="W173" s="232" t="n"/>
      <c r="X173" s="27" t="n">
        <v>0</v>
      </c>
      <c r="Y173" s="28">
        <f>SUMIFS(T_REAL!$D:$D,T_REAL!$E:$E,DRE!Y$7,T_REAL!$C:$C,DRE!$A173)+SUMIFS(Aut_Ajustes_Manuais!$G:$G,Aut_Ajustes_Manuais!$I:$I,DRE!W$4,Aut_Ajustes_Manuais!$F:$F,"  -  Bilheteiro III")</f>
        <v/>
      </c>
      <c r="Z173" s="232" t="n"/>
      <c r="AA173" s="27" t="n">
        <v>0</v>
      </c>
      <c r="AB173" s="28">
        <f>SUMIFS(T_REAL!$D:$D,T_REAL!$E:$E,DRE!AB$7,T_REAL!$C:$C,DRE!$A173)+SUMIFS(Aut_Ajustes_Manuais!$G:$G,Aut_Ajustes_Manuais!$I:$I,DRE!Z$4,Aut_Ajustes_Manuais!$F:$F,"  -  Bilheteiro III")</f>
        <v/>
      </c>
      <c r="AC173" s="232" t="n"/>
      <c r="AD173" s="27" t="n">
        <v>0</v>
      </c>
      <c r="AE173" s="28">
        <f>SUMIFS(T_REAL!$D:$D,T_REAL!$E:$E,DRE!AE$7,T_REAL!$C:$C,DRE!$A173)+SUMIFS(Aut_Ajustes_Manuais!$G:$G,Aut_Ajustes_Manuais!$I:$I,DRE!AC$4,Aut_Ajustes_Manuais!$F:$F,"  -  Bilheteiro III")</f>
        <v/>
      </c>
      <c r="AF173" s="232" t="n"/>
      <c r="AG173" s="27" t="n">
        <v>0</v>
      </c>
      <c r="AH173" s="28">
        <f>SUMIFS(T_REAL!$D:$D,T_REAL!$E:$E,DRE!AH$7,T_REAL!$C:$C,DRE!$A173)+SUMIFS(Aut_Ajustes_Manuais!$G:$G,Aut_Ajustes_Manuais!$I:$I,DRE!AF$4,Aut_Ajustes_Manuais!$F:$F,"  -  Bilheteiro III")</f>
        <v/>
      </c>
      <c r="AI173" s="232" t="n"/>
      <c r="AJ173" s="27" t="n">
        <v>0</v>
      </c>
      <c r="AK173" s="28">
        <f>SUMIFS(T_REAL!$D:$D,T_REAL!$E:$E,DRE!AK$7,T_REAL!$C:$C,DRE!$A173)+SUMIFS(Aut_Ajustes_Manuais!$G:$G,Aut_Ajustes_Manuais!$I:$I,DRE!AI$4,Aut_Ajustes_Manuais!$F:$F,"  -  Bilheteiro III")</f>
        <v/>
      </c>
      <c r="AL173" s="232" t="n"/>
      <c r="AM173" s="27" t="n">
        <v>0</v>
      </c>
      <c r="AN173" s="28">
        <f>SUMIFS(T_REAL!$D:$D,T_REAL!$E:$E,DRE!AN$7,T_REAL!$C:$C,DRE!$A173)+SUMIFS(Aut_Ajustes_Manuais!$G:$G,Aut_Ajustes_Manuais!$I:$I,DRE!AL$4,Aut_Ajustes_Manuais!$F:$F,"  -  Bilheteiro III")</f>
        <v/>
      </c>
      <c r="AO173" s="232" t="n"/>
      <c r="AP173" s="27" t="n">
        <v>0</v>
      </c>
      <c r="AQ173" s="28">
        <f>SUMIFS(T_REAL!$D:$D,T_REAL!$E:$E,DRE!AQ$7,T_REAL!$C:$C,DRE!$A173)+SUMIFS(Aut_Ajustes_Manuais!$G:$G,Aut_Ajustes_Manuais!$I:$I,DRE!AO$4,Aut_Ajustes_Manuais!$F:$F,"  -  Bilheteiro III")</f>
        <v/>
      </c>
      <c r="AR173" s="232">
        <f>SUMIFS($H173:$AO173,$H$5:$AO$5,"&lt;"&amp;MONTH(TODAY()),$H$6:$AO$6,"REAL 25")</f>
        <v/>
      </c>
      <c r="AS173" s="27">
        <f>SUMIFS($I173:$AP173,$I$5:$AP$5,"&lt;"&amp;MONTH(TODAY()),$I$6:$AP$6,"ORÇADO ")</f>
        <v/>
      </c>
      <c r="AT173" s="28">
        <f>SUMIFS($J173:$AQ173,$J$5:$AQ$5,"&lt;"&amp;MONTH(TODAY()),$J$6:$AQ$6,"REAL 26")</f>
        <v/>
      </c>
      <c r="AU173" s="232" t="n"/>
      <c r="AV173" s="27" t="n"/>
      <c r="AW173" s="28" t="n"/>
      <c r="AX173" s="232" t="n"/>
      <c r="AY173" s="27" t="n">
        <v>0</v>
      </c>
      <c r="AZ173" s="28" t="n"/>
      <c r="BA173" s="232" t="n"/>
      <c r="BB173" s="27" t="n">
        <v>0</v>
      </c>
      <c r="BC173" s="28" t="n"/>
      <c r="BD173" s="232" t="n"/>
      <c r="BE173" s="27" t="n">
        <v>0</v>
      </c>
      <c r="BF173" s="28" t="n"/>
      <c r="BG173" s="232" t="n"/>
      <c r="BH173" s="27" t="n">
        <v>0</v>
      </c>
      <c r="BI173" s="28" t="n"/>
      <c r="BK173" s="451">
        <f>SUM(I173,L173,O173,R173,U173,X173,AA173,AD173,AG173,AJ173,AM173,AP173)</f>
        <v/>
      </c>
      <c r="BL173" s="451">
        <f>BK173-AV173</f>
        <v/>
      </c>
      <c r="BM173" s="451">
        <f>SUM(J173,M173,P173,S173,V173)</f>
        <v/>
      </c>
      <c r="BN173" s="451">
        <f>BM173-AT173</f>
        <v/>
      </c>
    </row>
    <row r="174" hidden="1" outlineLevel="1" customFormat="1" s="474">
      <c r="A174" s="91" t="inlineStr">
        <is>
          <t xml:space="preserve">  -  Bilheteiro II</t>
        </is>
      </c>
      <c r="B174" s="2" t="n"/>
      <c r="C174" s="24" t="n"/>
      <c r="D174" s="54" t="inlineStr">
        <is>
          <t>Salário Bruto com INSS Segurado dentro do valor</t>
        </is>
      </c>
      <c r="E174" s="84" t="n"/>
      <c r="F174" s="55" t="n"/>
      <c r="G174" s="416" t="n"/>
      <c r="H174" s="232" t="n"/>
      <c r="I174" s="27" t="n">
        <v>0</v>
      </c>
      <c r="J174" s="28">
        <f>SUMIFS(T_REAL!$D:$D,T_REAL!$E:$E,DRE!J$7,T_REAL!$C:$C,DRE!$A174)+SUMIFS(Aut_Ajustes_Manuais!$G:$G,Aut_Ajustes_Manuais!$I:$I,DRE!H$4,Aut_Ajustes_Manuais!$F:$F,"  -  Bilheteiro II")</f>
        <v/>
      </c>
      <c r="K174" s="232" t="n"/>
      <c r="L174" s="27" t="n">
        <v>0</v>
      </c>
      <c r="M174" s="28">
        <f>SUMIFS(T_REAL!$D:$D,T_REAL!$E:$E,DRE!M$7,T_REAL!$C:$C,DRE!$A174)+SUMIFS(Aut_Ajustes_Manuais!$G:$G,Aut_Ajustes_Manuais!$I:$I,DRE!K$4,Aut_Ajustes_Manuais!$F:$F,"  -  Bilheteiro II")</f>
        <v/>
      </c>
      <c r="N174" s="232" t="n"/>
      <c r="O174" s="27" t="n">
        <v>0</v>
      </c>
      <c r="P174" s="28">
        <f>SUMIFS(T_REAL!$D:$D,T_REAL!$E:$E,DRE!P$7,T_REAL!$C:$C,DRE!$A174)+SUMIFS(Aut_Ajustes_Manuais!$G:$G,Aut_Ajustes_Manuais!$I:$I,DRE!N$4,Aut_Ajustes_Manuais!$F:$F,"  -  Bilheteiro II")</f>
        <v/>
      </c>
      <c r="Q174" s="232" t="n"/>
      <c r="R174" s="27" t="n">
        <v>0</v>
      </c>
      <c r="S174" s="28">
        <f>SUMIFS(T_REAL!$D:$D,T_REAL!$E:$E,DRE!S$7,T_REAL!$C:$C,DRE!$A174)+SUMIFS(Aut_Ajustes_Manuais!$G:$G,Aut_Ajustes_Manuais!$I:$I,DRE!Q$4,Aut_Ajustes_Manuais!$F:$F,"  -  Bilheteiro II")</f>
        <v/>
      </c>
      <c r="T174" s="232" t="n"/>
      <c r="U174" s="27" t="n">
        <v>0</v>
      </c>
      <c r="V174" s="28">
        <f>SUMIFS(T_REAL!$D:$D,T_REAL!$E:$E,DRE!V$7,T_REAL!$C:$C,DRE!$A174)+SUMIFS(Aut_Ajustes_Manuais!$G:$G,Aut_Ajustes_Manuais!$I:$I,DRE!T$4,Aut_Ajustes_Manuais!$F:$F,"  -  Bilheteiro II")</f>
        <v/>
      </c>
      <c r="W174" s="232" t="n"/>
      <c r="X174" s="27" t="n">
        <v>0</v>
      </c>
      <c r="Y174" s="28">
        <f>SUMIFS(T_REAL!$D:$D,T_REAL!$E:$E,DRE!Y$7,T_REAL!$C:$C,DRE!$A174)+SUMIFS(Aut_Ajustes_Manuais!$G:$G,Aut_Ajustes_Manuais!$I:$I,DRE!W$4,Aut_Ajustes_Manuais!$F:$F,"  -  Bilheteiro II")</f>
        <v/>
      </c>
      <c r="Z174" s="232" t="n"/>
      <c r="AA174" s="27" t="n">
        <v>0</v>
      </c>
      <c r="AB174" s="28">
        <f>SUMIFS(T_REAL!$D:$D,T_REAL!$E:$E,DRE!AB$7,T_REAL!$C:$C,DRE!$A174)+SUMIFS(Aut_Ajustes_Manuais!$G:$G,Aut_Ajustes_Manuais!$I:$I,DRE!Z$4,Aut_Ajustes_Manuais!$F:$F,"  -  Bilheteiro II")</f>
        <v/>
      </c>
      <c r="AC174" s="232" t="n"/>
      <c r="AD174" s="27" t="n">
        <v>0</v>
      </c>
      <c r="AE174" s="28">
        <f>SUMIFS(T_REAL!$D:$D,T_REAL!$E:$E,DRE!AE$7,T_REAL!$C:$C,DRE!$A174)+SUMIFS(Aut_Ajustes_Manuais!$G:$G,Aut_Ajustes_Manuais!$I:$I,DRE!AC$4,Aut_Ajustes_Manuais!$F:$F,"  -  Bilheteiro II")</f>
        <v/>
      </c>
      <c r="AF174" s="232" t="n"/>
      <c r="AG174" s="27" t="n">
        <v>0</v>
      </c>
      <c r="AH174" s="28">
        <f>SUMIFS(T_REAL!$D:$D,T_REAL!$E:$E,DRE!AH$7,T_REAL!$C:$C,DRE!$A174)+SUMIFS(Aut_Ajustes_Manuais!$G:$G,Aut_Ajustes_Manuais!$I:$I,DRE!AF$4,Aut_Ajustes_Manuais!$F:$F,"  -  Bilheteiro II")</f>
        <v/>
      </c>
      <c r="AI174" s="232" t="n"/>
      <c r="AJ174" s="27" t="n">
        <v>0</v>
      </c>
      <c r="AK174" s="28">
        <f>SUMIFS(T_REAL!$D:$D,T_REAL!$E:$E,DRE!AK$7,T_REAL!$C:$C,DRE!$A174)+SUMIFS(Aut_Ajustes_Manuais!$G:$G,Aut_Ajustes_Manuais!$I:$I,DRE!AI$4,Aut_Ajustes_Manuais!$F:$F,"  -  Bilheteiro II")</f>
        <v/>
      </c>
      <c r="AL174" s="232" t="n"/>
      <c r="AM174" s="27" t="n">
        <v>0</v>
      </c>
      <c r="AN174" s="28">
        <f>SUMIFS(T_REAL!$D:$D,T_REAL!$E:$E,DRE!AN$7,T_REAL!$C:$C,DRE!$A174)+SUMIFS(Aut_Ajustes_Manuais!$G:$G,Aut_Ajustes_Manuais!$I:$I,DRE!AL$4,Aut_Ajustes_Manuais!$F:$F,"  -  Bilheteiro II")</f>
        <v/>
      </c>
      <c r="AO174" s="232" t="n"/>
      <c r="AP174" s="27" t="n">
        <v>0</v>
      </c>
      <c r="AQ174" s="28">
        <f>SUMIFS(T_REAL!$D:$D,T_REAL!$E:$E,DRE!AQ$7,T_REAL!$C:$C,DRE!$A174)+SUMIFS(Aut_Ajustes_Manuais!$G:$G,Aut_Ajustes_Manuais!$I:$I,DRE!AO$4,Aut_Ajustes_Manuais!$F:$F,"  -  Bilheteiro II")</f>
        <v/>
      </c>
      <c r="AR174" s="232">
        <f>SUMIFS($H174:$AO174,$H$5:$AO$5,"&lt;"&amp;MONTH(TODAY()),$H$6:$AO$6,"REAL 25")</f>
        <v/>
      </c>
      <c r="AS174" s="27">
        <f>SUMIFS($I174:$AP174,$I$5:$AP$5,"&lt;"&amp;MONTH(TODAY()),$I$6:$AP$6,"ORÇADO ")</f>
        <v/>
      </c>
      <c r="AT174" s="28">
        <f>SUMIFS($J174:$AQ174,$J$5:$AQ$5,"&lt;"&amp;MONTH(TODAY()),$J$6:$AQ$6,"REAL 26")</f>
        <v/>
      </c>
      <c r="AU174" s="232" t="n"/>
      <c r="AV174" s="27" t="n"/>
      <c r="AW174" s="28" t="n"/>
      <c r="AX174" s="232" t="n"/>
      <c r="AY174" s="27" t="n">
        <v>0</v>
      </c>
      <c r="AZ174" s="28" t="n"/>
      <c r="BA174" s="232" t="n"/>
      <c r="BB174" s="27" t="n">
        <v>0</v>
      </c>
      <c r="BC174" s="28" t="n"/>
      <c r="BD174" s="232" t="n"/>
      <c r="BE174" s="27" t="n">
        <v>0</v>
      </c>
      <c r="BF174" s="28" t="n"/>
      <c r="BG174" s="232" t="n"/>
      <c r="BH174" s="27" t="n">
        <v>0</v>
      </c>
      <c r="BI174" s="28" t="n"/>
      <c r="BK174" s="451">
        <f>SUM(I174,L174,O174,R174,U174,X174,AA174,AD174,AG174,AJ174,AM174,AP174)</f>
        <v/>
      </c>
      <c r="BL174" s="451">
        <f>BK174-AV174</f>
        <v/>
      </c>
      <c r="BM174" s="451">
        <f>SUM(J174,M174,P174,S174,V174)</f>
        <v/>
      </c>
      <c r="BN174" s="451">
        <f>BM174-AT174</f>
        <v/>
      </c>
    </row>
    <row r="175" hidden="1" outlineLevel="1" customFormat="1" s="474">
      <c r="A175" s="91" t="inlineStr">
        <is>
          <t xml:space="preserve">  -  Bilheteiro I</t>
        </is>
      </c>
      <c r="B175" s="2" t="n"/>
      <c r="C175" s="24" t="n"/>
      <c r="D175" s="54" t="inlineStr">
        <is>
          <t>Salário Bruto com INSS Segurado dentro do valor</t>
        </is>
      </c>
      <c r="E175" s="84" t="n"/>
      <c r="F175" s="55" t="n"/>
      <c r="G175" s="416" t="n"/>
      <c r="H175" s="232" t="n"/>
      <c r="I175" s="27" t="n">
        <v>0</v>
      </c>
      <c r="J175" s="28">
        <f>SUMIFS(T_REAL!$D:$D,T_REAL!$E:$E,DRE!J$7,T_REAL!$C:$C,DRE!$A175)+SUMIFS(Aut_Ajustes_Manuais!$G:$G,Aut_Ajustes_Manuais!$I:$I,DRE!H$4,Aut_Ajustes_Manuais!$F:$F,"  -  Bilheteiro I")</f>
        <v/>
      </c>
      <c r="K175" s="232" t="n"/>
      <c r="L175" s="27" t="n">
        <v>0</v>
      </c>
      <c r="M175" s="28">
        <f>SUMIFS(T_REAL!$D:$D,T_REAL!$E:$E,DRE!M$7,T_REAL!$C:$C,DRE!$A175)+SUMIFS(Aut_Ajustes_Manuais!$G:$G,Aut_Ajustes_Manuais!$I:$I,DRE!K$4,Aut_Ajustes_Manuais!$F:$F,"  -  Bilheteiro I")</f>
        <v/>
      </c>
      <c r="N175" s="232" t="n"/>
      <c r="O175" s="27" t="n">
        <v>0</v>
      </c>
      <c r="P175" s="28">
        <f>SUMIFS(T_REAL!$D:$D,T_REAL!$E:$E,DRE!P$7,T_REAL!$C:$C,DRE!$A175)+SUMIFS(Aut_Ajustes_Manuais!$G:$G,Aut_Ajustes_Manuais!$I:$I,DRE!N$4,Aut_Ajustes_Manuais!$F:$F,"  -  Bilheteiro I")</f>
        <v/>
      </c>
      <c r="Q175" s="232" t="n"/>
      <c r="R175" s="27" t="n">
        <v>0</v>
      </c>
      <c r="S175" s="28">
        <f>SUMIFS(T_REAL!$D:$D,T_REAL!$E:$E,DRE!S$7,T_REAL!$C:$C,DRE!$A175)+SUMIFS(Aut_Ajustes_Manuais!$G:$G,Aut_Ajustes_Manuais!$I:$I,DRE!Q$4,Aut_Ajustes_Manuais!$F:$F,"  -  Bilheteiro I")</f>
        <v/>
      </c>
      <c r="T175" s="232" t="n"/>
      <c r="U175" s="27" t="n">
        <v>0</v>
      </c>
      <c r="V175" s="28">
        <f>SUMIFS(T_REAL!$D:$D,T_REAL!$E:$E,DRE!V$7,T_REAL!$C:$C,DRE!$A175)+SUMIFS(Aut_Ajustes_Manuais!$G:$G,Aut_Ajustes_Manuais!$I:$I,DRE!T$4,Aut_Ajustes_Manuais!$F:$F,"  -  Bilheteiro I")</f>
        <v/>
      </c>
      <c r="W175" s="232" t="n"/>
      <c r="X175" s="27" t="n">
        <v>0</v>
      </c>
      <c r="Y175" s="28">
        <f>SUMIFS(T_REAL!$D:$D,T_REAL!$E:$E,DRE!Y$7,T_REAL!$C:$C,DRE!$A175)+SUMIFS(Aut_Ajustes_Manuais!$G:$G,Aut_Ajustes_Manuais!$I:$I,DRE!W$4,Aut_Ajustes_Manuais!$F:$F,"  -  Bilheteiro I")</f>
        <v/>
      </c>
      <c r="Z175" s="232" t="n"/>
      <c r="AA175" s="27" t="n">
        <v>0</v>
      </c>
      <c r="AB175" s="28">
        <f>SUMIFS(T_REAL!$D:$D,T_REAL!$E:$E,DRE!AB$7,T_REAL!$C:$C,DRE!$A175)+SUMIFS(Aut_Ajustes_Manuais!$G:$G,Aut_Ajustes_Manuais!$I:$I,DRE!Z$4,Aut_Ajustes_Manuais!$F:$F,"  -  Bilheteiro I")</f>
        <v/>
      </c>
      <c r="AC175" s="232" t="n"/>
      <c r="AD175" s="27" t="n">
        <v>0</v>
      </c>
      <c r="AE175" s="28">
        <f>SUMIFS(T_REAL!$D:$D,T_REAL!$E:$E,DRE!AE$7,T_REAL!$C:$C,DRE!$A175)+SUMIFS(Aut_Ajustes_Manuais!$G:$G,Aut_Ajustes_Manuais!$I:$I,DRE!AC$4,Aut_Ajustes_Manuais!$F:$F,"  -  Bilheteiro I")</f>
        <v/>
      </c>
      <c r="AF175" s="232" t="n"/>
      <c r="AG175" s="27" t="n">
        <v>0</v>
      </c>
      <c r="AH175" s="28">
        <f>SUMIFS(T_REAL!$D:$D,T_REAL!$E:$E,DRE!AH$7,T_REAL!$C:$C,DRE!$A175)+SUMIFS(Aut_Ajustes_Manuais!$G:$G,Aut_Ajustes_Manuais!$I:$I,DRE!AF$4,Aut_Ajustes_Manuais!$F:$F,"  -  Bilheteiro I")</f>
        <v/>
      </c>
      <c r="AI175" s="232" t="n"/>
      <c r="AJ175" s="27" t="n">
        <v>0</v>
      </c>
      <c r="AK175" s="28">
        <f>SUMIFS(T_REAL!$D:$D,T_REAL!$E:$E,DRE!AK$7,T_REAL!$C:$C,DRE!$A175)+SUMIFS(Aut_Ajustes_Manuais!$G:$G,Aut_Ajustes_Manuais!$I:$I,DRE!AI$4,Aut_Ajustes_Manuais!$F:$F,"  -  Bilheteiro I")</f>
        <v/>
      </c>
      <c r="AL175" s="232" t="n"/>
      <c r="AM175" s="27" t="n">
        <v>0</v>
      </c>
      <c r="AN175" s="28">
        <f>SUMIFS(T_REAL!$D:$D,T_REAL!$E:$E,DRE!AN$7,T_REAL!$C:$C,DRE!$A175)+SUMIFS(Aut_Ajustes_Manuais!$G:$G,Aut_Ajustes_Manuais!$I:$I,DRE!AL$4,Aut_Ajustes_Manuais!$F:$F,"  -  Bilheteiro I")</f>
        <v/>
      </c>
      <c r="AO175" s="232" t="n"/>
      <c r="AP175" s="27" t="n">
        <v>0</v>
      </c>
      <c r="AQ175" s="28">
        <f>SUMIFS(T_REAL!$D:$D,T_REAL!$E:$E,DRE!AQ$7,T_REAL!$C:$C,DRE!$A175)+SUMIFS(Aut_Ajustes_Manuais!$G:$G,Aut_Ajustes_Manuais!$I:$I,DRE!AO$4,Aut_Ajustes_Manuais!$F:$F,"  -  Bilheteiro I")</f>
        <v/>
      </c>
      <c r="AR175" s="232">
        <f>SUMIFS($H175:$AO175,$H$5:$AO$5,"&lt;"&amp;MONTH(TODAY()),$H$6:$AO$6,"REAL 25")</f>
        <v/>
      </c>
      <c r="AS175" s="27">
        <f>SUMIFS($I175:$AP175,$I$5:$AP$5,"&lt;"&amp;MONTH(TODAY()),$I$6:$AP$6,"ORÇADO ")</f>
        <v/>
      </c>
      <c r="AT175" s="28">
        <f>SUMIFS($J175:$AQ175,$J$5:$AQ$5,"&lt;"&amp;MONTH(TODAY()),$J$6:$AQ$6,"REAL 26")</f>
        <v/>
      </c>
      <c r="AU175" s="232" t="n"/>
      <c r="AV175" s="27" t="n"/>
      <c r="AW175" s="28" t="n"/>
      <c r="AX175" s="232" t="n"/>
      <c r="AY175" s="27" t="n">
        <v>0</v>
      </c>
      <c r="AZ175" s="28" t="n"/>
      <c r="BA175" s="232" t="n"/>
      <c r="BB175" s="27" t="n">
        <v>0</v>
      </c>
      <c r="BC175" s="28" t="n"/>
      <c r="BD175" s="232" t="n"/>
      <c r="BE175" s="27" t="n">
        <v>0</v>
      </c>
      <c r="BF175" s="28" t="n"/>
      <c r="BG175" s="232" t="n"/>
      <c r="BH175" s="27" t="n">
        <v>0</v>
      </c>
      <c r="BI175" s="28" t="n"/>
      <c r="BK175" s="451">
        <f>SUM(I175,L175,O175,R175,U175,X175,AA175,AD175,AG175,AJ175,AM175,AP175)</f>
        <v/>
      </c>
      <c r="BL175" s="451">
        <f>BK175-AV175</f>
        <v/>
      </c>
      <c r="BM175" s="451">
        <f>SUM(J175,M175,P175,S175,V175)</f>
        <v/>
      </c>
      <c r="BN175" s="451">
        <f>BM175-AT175</f>
        <v/>
      </c>
    </row>
    <row r="176" hidden="1" outlineLevel="1" customFormat="1" s="474">
      <c r="A176" s="91" t="inlineStr">
        <is>
          <t xml:space="preserve">  -  Caixa</t>
        </is>
      </c>
      <c r="B176" s="2" t="n"/>
      <c r="C176" s="24" t="n"/>
      <c r="D176" s="54" t="inlineStr">
        <is>
          <t>Salário Bruto com INSS Segurado dentro do valor</t>
        </is>
      </c>
      <c r="E176" s="84" t="n"/>
      <c r="F176" s="55" t="n"/>
      <c r="G176" s="416" t="n"/>
      <c r="H176" s="232" t="n"/>
      <c r="I176" s="27" t="n">
        <v>0</v>
      </c>
      <c r="J176" s="28">
        <f>SUMIFS(T_REAL!$D:$D,T_REAL!$E:$E,DRE!J$7,T_REAL!$C:$C,DRE!$A176)+SUMIFS(Aut_Ajustes_Manuais!$G:$G,Aut_Ajustes_Manuais!$I:$I,DRE!H$4,Aut_Ajustes_Manuais!$F:$F,"  -  Caixa")</f>
        <v/>
      </c>
      <c r="K176" s="232" t="n"/>
      <c r="L176" s="27" t="n">
        <v>0</v>
      </c>
      <c r="M176" s="28">
        <f>SUMIFS(T_REAL!$D:$D,T_REAL!$E:$E,DRE!M$7,T_REAL!$C:$C,DRE!$A176)+SUMIFS(Aut_Ajustes_Manuais!$G:$G,Aut_Ajustes_Manuais!$I:$I,DRE!K$4,Aut_Ajustes_Manuais!$F:$F,"  -  Caixa")</f>
        <v/>
      </c>
      <c r="N176" s="232" t="n"/>
      <c r="O176" s="27" t="n">
        <v>0</v>
      </c>
      <c r="P176" s="28">
        <f>SUMIFS(T_REAL!$D:$D,T_REAL!$E:$E,DRE!P$7,T_REAL!$C:$C,DRE!$A176)+SUMIFS(Aut_Ajustes_Manuais!$G:$G,Aut_Ajustes_Manuais!$I:$I,DRE!N$4,Aut_Ajustes_Manuais!$F:$F,"  -  Caixa")</f>
        <v/>
      </c>
      <c r="Q176" s="232" t="n"/>
      <c r="R176" s="27" t="n">
        <v>0</v>
      </c>
      <c r="S176" s="28">
        <f>SUMIFS(T_REAL!$D:$D,T_REAL!$E:$E,DRE!S$7,T_REAL!$C:$C,DRE!$A176)+SUMIFS(Aut_Ajustes_Manuais!$G:$G,Aut_Ajustes_Manuais!$I:$I,DRE!Q$4,Aut_Ajustes_Manuais!$F:$F,"  -  Caixa")</f>
        <v/>
      </c>
      <c r="T176" s="232" t="n"/>
      <c r="U176" s="27" t="n">
        <v>0</v>
      </c>
      <c r="V176" s="28">
        <f>SUMIFS(T_REAL!$D:$D,T_REAL!$E:$E,DRE!V$7,T_REAL!$C:$C,DRE!$A176)+SUMIFS(Aut_Ajustes_Manuais!$G:$G,Aut_Ajustes_Manuais!$I:$I,DRE!T$4,Aut_Ajustes_Manuais!$F:$F,"  -  Caixa")</f>
        <v/>
      </c>
      <c r="W176" s="232" t="n"/>
      <c r="X176" s="27" t="n">
        <v>0</v>
      </c>
      <c r="Y176" s="28">
        <f>SUMIFS(T_REAL!$D:$D,T_REAL!$E:$E,DRE!Y$7,T_REAL!$C:$C,DRE!$A176)+SUMIFS(Aut_Ajustes_Manuais!$G:$G,Aut_Ajustes_Manuais!$I:$I,DRE!W$4,Aut_Ajustes_Manuais!$F:$F,"  -  Caixa")</f>
        <v/>
      </c>
      <c r="Z176" s="232" t="n"/>
      <c r="AA176" s="27" t="n">
        <v>0</v>
      </c>
      <c r="AB176" s="28">
        <f>SUMIFS(T_REAL!$D:$D,T_REAL!$E:$E,DRE!AB$7,T_REAL!$C:$C,DRE!$A176)+SUMIFS(Aut_Ajustes_Manuais!$G:$G,Aut_Ajustes_Manuais!$I:$I,DRE!Z$4,Aut_Ajustes_Manuais!$F:$F,"  -  Caixa")</f>
        <v/>
      </c>
      <c r="AC176" s="232" t="n"/>
      <c r="AD176" s="27" t="n">
        <v>0</v>
      </c>
      <c r="AE176" s="28">
        <f>SUMIFS(T_REAL!$D:$D,T_REAL!$E:$E,DRE!AE$7,T_REAL!$C:$C,DRE!$A176)+SUMIFS(Aut_Ajustes_Manuais!$G:$G,Aut_Ajustes_Manuais!$I:$I,DRE!AC$4,Aut_Ajustes_Manuais!$F:$F,"  -  Caixa")</f>
        <v/>
      </c>
      <c r="AF176" s="232" t="n"/>
      <c r="AG176" s="27" t="n">
        <v>0</v>
      </c>
      <c r="AH176" s="28">
        <f>SUMIFS(T_REAL!$D:$D,T_REAL!$E:$E,DRE!AH$7,T_REAL!$C:$C,DRE!$A176)+SUMIFS(Aut_Ajustes_Manuais!$G:$G,Aut_Ajustes_Manuais!$I:$I,DRE!AF$4,Aut_Ajustes_Manuais!$F:$F,"  -  Caixa")</f>
        <v/>
      </c>
      <c r="AI176" s="232" t="n"/>
      <c r="AJ176" s="27" t="n">
        <v>0</v>
      </c>
      <c r="AK176" s="28">
        <f>SUMIFS(T_REAL!$D:$D,T_REAL!$E:$E,DRE!AK$7,T_REAL!$C:$C,DRE!$A176)+SUMIFS(Aut_Ajustes_Manuais!$G:$G,Aut_Ajustes_Manuais!$I:$I,DRE!AI$4,Aut_Ajustes_Manuais!$F:$F,"  -  Caixa")</f>
        <v/>
      </c>
      <c r="AL176" s="232" t="n"/>
      <c r="AM176" s="27" t="n">
        <v>0</v>
      </c>
      <c r="AN176" s="28">
        <f>SUMIFS(T_REAL!$D:$D,T_REAL!$E:$E,DRE!AN$7,T_REAL!$C:$C,DRE!$A176)+SUMIFS(Aut_Ajustes_Manuais!$G:$G,Aut_Ajustes_Manuais!$I:$I,DRE!AL$4,Aut_Ajustes_Manuais!$F:$F,"  -  Caixa")</f>
        <v/>
      </c>
      <c r="AO176" s="232" t="n"/>
      <c r="AP176" s="27" t="n">
        <v>0</v>
      </c>
      <c r="AQ176" s="28">
        <f>SUMIFS(T_REAL!$D:$D,T_REAL!$E:$E,DRE!AQ$7,T_REAL!$C:$C,DRE!$A176)+SUMIFS(Aut_Ajustes_Manuais!$G:$G,Aut_Ajustes_Manuais!$I:$I,DRE!AO$4,Aut_Ajustes_Manuais!$F:$F,"  -  Caixa")</f>
        <v/>
      </c>
      <c r="AR176" s="232">
        <f>SUMIFS($H176:$AO176,$H$5:$AO$5,"&lt;"&amp;MONTH(TODAY()),$H$6:$AO$6,"REAL 25")</f>
        <v/>
      </c>
      <c r="AS176" s="27">
        <f>SUMIFS($I176:$AP176,$I$5:$AP$5,"&lt;"&amp;MONTH(TODAY()),$I$6:$AP$6,"ORÇADO ")</f>
        <v/>
      </c>
      <c r="AT176" s="28">
        <f>SUMIFS($J176:$AQ176,$J$5:$AQ$5,"&lt;"&amp;MONTH(TODAY()),$J$6:$AQ$6,"REAL 26")</f>
        <v/>
      </c>
      <c r="AU176" s="232" t="n"/>
      <c r="AV176" s="27" t="n"/>
      <c r="AW176" s="28" t="n"/>
      <c r="AX176" s="232" t="n"/>
      <c r="AY176" s="27" t="n">
        <v>0</v>
      </c>
      <c r="AZ176" s="28" t="n"/>
      <c r="BA176" s="232" t="n"/>
      <c r="BB176" s="27" t="n">
        <v>0</v>
      </c>
      <c r="BC176" s="28" t="n"/>
      <c r="BD176" s="232" t="n"/>
      <c r="BE176" s="27" t="n">
        <v>0</v>
      </c>
      <c r="BF176" s="28" t="n"/>
      <c r="BG176" s="232" t="n"/>
      <c r="BH176" s="27" t="n">
        <v>0</v>
      </c>
      <c r="BI176" s="28" t="n"/>
      <c r="BK176" s="451">
        <f>SUM(I176,L176,O176,R176,U176,X176,AA176,AD176,AG176,AJ176,AM176,AP176)</f>
        <v/>
      </c>
      <c r="BL176" s="451">
        <f>BK176-AV176</f>
        <v/>
      </c>
      <c r="BM176" s="451">
        <f>SUM(J176,M176,P176,S176,V176)</f>
        <v/>
      </c>
      <c r="BN176" s="451">
        <f>BM176-AT176</f>
        <v/>
      </c>
    </row>
    <row r="177" hidden="1" outlineLevel="1" customFormat="1" s="474">
      <c r="A177" s="91" t="inlineStr">
        <is>
          <t xml:space="preserve">  -  Operador de Delivery</t>
        </is>
      </c>
      <c r="B177" s="2" t="n"/>
      <c r="C177" s="24" t="n"/>
      <c r="D177" s="54" t="inlineStr">
        <is>
          <t>Salário Bruto com INSS Segurado dentro do valor</t>
        </is>
      </c>
      <c r="E177" s="84" t="n"/>
      <c r="F177" s="55" t="n"/>
      <c r="G177" s="416" t="n"/>
      <c r="H177" s="232" t="n"/>
      <c r="I177" s="27" t="n">
        <v>0</v>
      </c>
      <c r="J177" s="28">
        <f>SUMIFS(T_REAL!$D:$D,T_REAL!$E:$E,DRE!J$7,T_REAL!$C:$C,DRE!$A177)+SUMIFS(Aut_Ajustes_Manuais!$G:$G,Aut_Ajustes_Manuais!$I:$I,DRE!H$4,Aut_Ajustes_Manuais!$F:$F,"  -  Operador de Delivery")</f>
        <v/>
      </c>
      <c r="K177" s="232" t="n"/>
      <c r="L177" s="27" t="n">
        <v>0</v>
      </c>
      <c r="M177" s="28">
        <f>SUMIFS(T_REAL!$D:$D,T_REAL!$E:$E,DRE!M$7,T_REAL!$C:$C,DRE!$A177)+SUMIFS(Aut_Ajustes_Manuais!$G:$G,Aut_Ajustes_Manuais!$I:$I,DRE!K$4,Aut_Ajustes_Manuais!$F:$F,"  -  Operador de Delivery")</f>
        <v/>
      </c>
      <c r="N177" s="232" t="n"/>
      <c r="O177" s="27" t="n">
        <v>0</v>
      </c>
      <c r="P177" s="28">
        <f>SUMIFS(T_REAL!$D:$D,T_REAL!$E:$E,DRE!P$7,T_REAL!$C:$C,DRE!$A177)+SUMIFS(Aut_Ajustes_Manuais!$G:$G,Aut_Ajustes_Manuais!$I:$I,DRE!N$4,Aut_Ajustes_Manuais!$F:$F,"  -  Operador de Delivery")</f>
        <v/>
      </c>
      <c r="Q177" s="232" t="n"/>
      <c r="R177" s="27" t="n">
        <v>0</v>
      </c>
      <c r="S177" s="28">
        <f>SUMIFS(T_REAL!$D:$D,T_REAL!$E:$E,DRE!S$7,T_REAL!$C:$C,DRE!$A177)+SUMIFS(Aut_Ajustes_Manuais!$G:$G,Aut_Ajustes_Manuais!$I:$I,DRE!Q$4,Aut_Ajustes_Manuais!$F:$F,"  -  Operador de Delivery")</f>
        <v/>
      </c>
      <c r="T177" s="232" t="n"/>
      <c r="U177" s="27" t="n">
        <v>0</v>
      </c>
      <c r="V177" s="28">
        <f>SUMIFS(T_REAL!$D:$D,T_REAL!$E:$E,DRE!V$7,T_REAL!$C:$C,DRE!$A177)+SUMIFS(Aut_Ajustes_Manuais!$G:$G,Aut_Ajustes_Manuais!$I:$I,DRE!T$4,Aut_Ajustes_Manuais!$F:$F,"  -  Operador de Delivery")</f>
        <v/>
      </c>
      <c r="W177" s="232" t="n"/>
      <c r="X177" s="27" t="n">
        <v>0</v>
      </c>
      <c r="Y177" s="28">
        <f>SUMIFS(T_REAL!$D:$D,T_REAL!$E:$E,DRE!Y$7,T_REAL!$C:$C,DRE!$A177)+SUMIFS(Aut_Ajustes_Manuais!$G:$G,Aut_Ajustes_Manuais!$I:$I,DRE!W$4,Aut_Ajustes_Manuais!$F:$F,"  -  Operador de Delivery")</f>
        <v/>
      </c>
      <c r="Z177" s="232" t="n"/>
      <c r="AA177" s="27" t="n">
        <v>0</v>
      </c>
      <c r="AB177" s="28">
        <f>SUMIFS(T_REAL!$D:$D,T_REAL!$E:$E,DRE!AB$7,T_REAL!$C:$C,DRE!$A177)+SUMIFS(Aut_Ajustes_Manuais!$G:$G,Aut_Ajustes_Manuais!$I:$I,DRE!Z$4,Aut_Ajustes_Manuais!$F:$F,"  -  Operador de Delivery")</f>
        <v/>
      </c>
      <c r="AC177" s="232" t="n"/>
      <c r="AD177" s="27" t="n">
        <v>0</v>
      </c>
      <c r="AE177" s="28">
        <f>SUMIFS(T_REAL!$D:$D,T_REAL!$E:$E,DRE!AE$7,T_REAL!$C:$C,DRE!$A177)+SUMIFS(Aut_Ajustes_Manuais!$G:$G,Aut_Ajustes_Manuais!$I:$I,DRE!AC$4,Aut_Ajustes_Manuais!$F:$F,"  -  Operador de Delivery")</f>
        <v/>
      </c>
      <c r="AF177" s="232" t="n"/>
      <c r="AG177" s="27" t="n">
        <v>0</v>
      </c>
      <c r="AH177" s="28">
        <f>SUMIFS(T_REAL!$D:$D,T_REAL!$E:$E,DRE!AH$7,T_REAL!$C:$C,DRE!$A177)+SUMIFS(Aut_Ajustes_Manuais!$G:$G,Aut_Ajustes_Manuais!$I:$I,DRE!AF$4,Aut_Ajustes_Manuais!$F:$F,"  -  Operador de Delivery")</f>
        <v/>
      </c>
      <c r="AI177" s="232" t="n"/>
      <c r="AJ177" s="27" t="n">
        <v>0</v>
      </c>
      <c r="AK177" s="28">
        <f>SUMIFS(T_REAL!$D:$D,T_REAL!$E:$E,DRE!AK$7,T_REAL!$C:$C,DRE!$A177)+SUMIFS(Aut_Ajustes_Manuais!$G:$G,Aut_Ajustes_Manuais!$I:$I,DRE!AI$4,Aut_Ajustes_Manuais!$F:$F,"  -  Operador de Delivery")</f>
        <v/>
      </c>
      <c r="AL177" s="232" t="n"/>
      <c r="AM177" s="27" t="n">
        <v>0</v>
      </c>
      <c r="AN177" s="28">
        <f>SUMIFS(T_REAL!$D:$D,T_REAL!$E:$E,DRE!AN$7,T_REAL!$C:$C,DRE!$A177)+SUMIFS(Aut_Ajustes_Manuais!$G:$G,Aut_Ajustes_Manuais!$I:$I,DRE!AL$4,Aut_Ajustes_Manuais!$F:$F,"  -  Operador de Delivery")</f>
        <v/>
      </c>
      <c r="AO177" s="232" t="n"/>
      <c r="AP177" s="27" t="n">
        <v>0</v>
      </c>
      <c r="AQ177" s="28">
        <f>SUMIFS(T_REAL!$D:$D,T_REAL!$E:$E,DRE!AQ$7,T_REAL!$C:$C,DRE!$A177)+SUMIFS(Aut_Ajustes_Manuais!$G:$G,Aut_Ajustes_Manuais!$I:$I,DRE!AO$4,Aut_Ajustes_Manuais!$F:$F,"  -  Operador de Delivery")</f>
        <v/>
      </c>
      <c r="AR177" s="232">
        <f>SUMIFS($H177:$AO177,$H$5:$AO$5,"&lt;"&amp;MONTH(TODAY()),$H$6:$AO$6,"REAL 25")</f>
        <v/>
      </c>
      <c r="AS177" s="27">
        <f>SUMIFS($I177:$AP177,$I$5:$AP$5,"&lt;"&amp;MONTH(TODAY()),$I$6:$AP$6,"ORÇADO ")</f>
        <v/>
      </c>
      <c r="AT177" s="28">
        <f>SUMIFS($J177:$AQ177,$J$5:$AQ$5,"&lt;"&amp;MONTH(TODAY()),$J$6:$AQ$6,"REAL 26")</f>
        <v/>
      </c>
      <c r="AU177" s="232" t="n"/>
      <c r="AV177" s="27" t="n"/>
      <c r="AW177" s="28" t="n"/>
      <c r="AX177" s="232" t="n"/>
      <c r="AY177" s="27" t="n">
        <v>0</v>
      </c>
      <c r="AZ177" s="28" t="n"/>
      <c r="BA177" s="232" t="n"/>
      <c r="BB177" s="27" t="n">
        <v>0</v>
      </c>
      <c r="BC177" s="28" t="n"/>
      <c r="BD177" s="232" t="n"/>
      <c r="BE177" s="27" t="n">
        <v>0</v>
      </c>
      <c r="BF177" s="28" t="n"/>
      <c r="BG177" s="232" t="n"/>
      <c r="BH177" s="27" t="n">
        <v>0</v>
      </c>
      <c r="BI177" s="28" t="n"/>
      <c r="BK177" s="451">
        <f>SUM(I177,L177,O177,R177,U177,X177,AA177,AD177,AG177,AJ177,AM177,AP177)</f>
        <v/>
      </c>
      <c r="BL177" s="451">
        <f>BK177-AV177</f>
        <v/>
      </c>
      <c r="BM177" s="451">
        <f>SUM(J177,M177,P177,S177,V177)</f>
        <v/>
      </c>
      <c r="BN177" s="451">
        <f>BM177-AT177</f>
        <v/>
      </c>
    </row>
    <row r="178" hidden="1" outlineLevel="1" customFormat="1" s="474">
      <c r="A178" s="91" t="n"/>
      <c r="B178" s="2" t="n"/>
      <c r="C178" s="24" t="n"/>
      <c r="D178" s="54" t="inlineStr">
        <is>
          <t>Salário Bruto com INSS Segurado dentro do valor</t>
        </is>
      </c>
      <c r="E178" s="84" t="n"/>
      <c r="F178" s="55" t="n"/>
      <c r="G178" s="416" t="n"/>
      <c r="H178" s="232" t="n"/>
      <c r="I178" s="27" t="n">
        <v>0</v>
      </c>
      <c r="J178" s="28" t="n"/>
      <c r="K178" s="232" t="n"/>
      <c r="L178" s="27" t="n">
        <v>0</v>
      </c>
      <c r="M178" s="28" t="n"/>
      <c r="N178" s="232" t="n"/>
      <c r="O178" s="27" t="n">
        <v>0</v>
      </c>
      <c r="P178" s="28" t="n"/>
      <c r="Q178" s="232" t="n"/>
      <c r="R178" s="27" t="n">
        <v>0</v>
      </c>
      <c r="S178" s="28" t="n"/>
      <c r="T178" s="232" t="n"/>
      <c r="U178" s="27" t="n">
        <v>0</v>
      </c>
      <c r="V178" s="28" t="n"/>
      <c r="W178" s="232" t="n"/>
      <c r="X178" s="27" t="n">
        <v>0</v>
      </c>
      <c r="Y178" s="28" t="n"/>
      <c r="Z178" s="232" t="n"/>
      <c r="AA178" s="27" t="n">
        <v>0</v>
      </c>
      <c r="AB178" s="28" t="n"/>
      <c r="AC178" s="232" t="n"/>
      <c r="AD178" s="27" t="n">
        <v>0</v>
      </c>
      <c r="AE178" s="28" t="n"/>
      <c r="AF178" s="232" t="n"/>
      <c r="AG178" s="27" t="n">
        <v>0</v>
      </c>
      <c r="AH178" s="28" t="n"/>
      <c r="AI178" s="232" t="n"/>
      <c r="AJ178" s="27" t="n">
        <v>0</v>
      </c>
      <c r="AK178" s="28" t="n"/>
      <c r="AL178" s="232" t="n"/>
      <c r="AM178" s="27" t="n">
        <v>0</v>
      </c>
      <c r="AN178" s="28" t="n"/>
      <c r="AO178" s="232" t="n"/>
      <c r="AP178" s="27" t="n">
        <v>0</v>
      </c>
      <c r="AQ178" s="28" t="n"/>
      <c r="AR178" s="232">
        <f>SUMIFS($H178:$AO178,$H$5:$AO$5,"&lt;"&amp;MONTH(TODAY()),$H$6:$AO$6,"REAL 25")</f>
        <v/>
      </c>
      <c r="AS178" s="27">
        <f>SUMIFS($I178:$AP178,$I$5:$AP$5,"&lt;"&amp;MONTH(TODAY()),$I$6:$AP$6,"ORÇADO ")</f>
        <v/>
      </c>
      <c r="AT178" s="28">
        <f>SUMIFS($J178:$AQ178,$J$5:$AQ$5,"&lt;"&amp;MONTH(TODAY()),$J$6:$AQ$6,"REAL 26")</f>
        <v/>
      </c>
      <c r="AU178" s="232" t="n"/>
      <c r="AV178" s="27" t="n"/>
      <c r="AW178" s="28" t="n"/>
      <c r="AX178" s="232" t="n"/>
      <c r="AY178" s="27" t="n">
        <v>0</v>
      </c>
      <c r="AZ178" s="28" t="n"/>
      <c r="BA178" s="232" t="n"/>
      <c r="BB178" s="27" t="n">
        <v>0</v>
      </c>
      <c r="BC178" s="28" t="n"/>
      <c r="BD178" s="232" t="n"/>
      <c r="BE178" s="27" t="n">
        <v>0</v>
      </c>
      <c r="BF178" s="28" t="n"/>
      <c r="BG178" s="232" t="n"/>
      <c r="BH178" s="27" t="n">
        <v>0</v>
      </c>
      <c r="BI178" s="28" t="n"/>
      <c r="BK178" s="451">
        <f>SUM(I178,L178,O178,R178,U178,X178,AA178,AD178,AG178,AJ178,AM178,AP178)</f>
        <v/>
      </c>
      <c r="BL178" s="451">
        <f>BK178-AV178</f>
        <v/>
      </c>
      <c r="BM178" s="451">
        <f>SUM(J178,M178,P178,S178,V178)</f>
        <v/>
      </c>
      <c r="BN178" s="451">
        <f>BM178-AT178</f>
        <v/>
      </c>
    </row>
    <row r="179" collapsed="1">
      <c r="A179" s="71" t="inlineStr">
        <is>
          <t>E-Staff</t>
        </is>
      </c>
      <c r="C179" s="39" t="inlineStr">
        <is>
          <t>Premissas</t>
        </is>
      </c>
      <c r="D179" s="39" t="inlineStr">
        <is>
          <t>Valores</t>
        </is>
      </c>
      <c r="E179" s="39" t="inlineStr">
        <is>
          <t>Acréscimo</t>
        </is>
      </c>
      <c r="F179" s="40" t="n"/>
      <c r="G179" s="134" t="n"/>
      <c r="H179" s="243" t="n">
        <v>-41171.5</v>
      </c>
      <c r="I179" s="72" t="n">
        <v>-72000</v>
      </c>
      <c r="J179" s="74">
        <f>SUM(J180)+SUMIFS(Aut_Ajustes_Manuais!$G:$G,Aut_Ajustes_Manuais!$I:$I,DRE!H$4,Aut_Ajustes_Manuais!$F:$F,"E-Staff")</f>
        <v/>
      </c>
      <c r="K179" s="243" t="n">
        <v>-50810.5</v>
      </c>
      <c r="L179" s="72" t="n">
        <v>-60000</v>
      </c>
      <c r="M179" s="74">
        <f>SUM(M180)+SUMIFS(Aut_Ajustes_Manuais!$G:$G,Aut_Ajustes_Manuais!$I:$I,DRE!K$4,Aut_Ajustes_Manuais!$F:$F,"E-Staff")</f>
        <v/>
      </c>
      <c r="N179" s="243" t="n">
        <v>-44467.5</v>
      </c>
      <c r="O179" s="72" t="n">
        <v>-54000</v>
      </c>
      <c r="P179" s="74">
        <f>SUM(P180)+SUMIFS(Aut_Ajustes_Manuais!$G:$G,Aut_Ajustes_Manuais!$I:$I,DRE!N$4,Aut_Ajustes_Manuais!$F:$F,"E-Staff")</f>
        <v/>
      </c>
      <c r="Q179" s="243" t="n">
        <v>-61175.4</v>
      </c>
      <c r="R179" s="72" t="n">
        <v>-60000</v>
      </c>
      <c r="S179" s="74">
        <f>SUM(S180)+SUMIFS(Aut_Ajustes_Manuais!$G:$G,Aut_Ajustes_Manuais!$I:$I,DRE!Q$4,Aut_Ajustes_Manuais!$F:$F,"E-Staff")</f>
        <v/>
      </c>
      <c r="T179" s="243" t="n">
        <v>-67755.29000000001</v>
      </c>
      <c r="U179" s="72" t="n">
        <v>-72000</v>
      </c>
      <c r="V179" s="74">
        <f>SUM(V180)+SUMIFS(Aut_Ajustes_Manuais!$G:$G,Aut_Ajustes_Manuais!$I:$I,DRE!T$4,Aut_Ajustes_Manuais!$F:$F,"E-Staff")</f>
        <v/>
      </c>
      <c r="W179" s="243" t="n">
        <v>-58561.56</v>
      </c>
      <c r="X179" s="72" t="n">
        <v>-60000</v>
      </c>
      <c r="Y179" s="74">
        <f>SUM(Y180)+SUMIFS(Aut_Ajustes_Manuais!$G:$G,Aut_Ajustes_Manuais!$I:$I,DRE!W$4,Aut_Ajustes_Manuais!$F:$F,"E-Staff")</f>
        <v/>
      </c>
      <c r="Z179" s="243" t="n">
        <v>-63401.52</v>
      </c>
      <c r="AA179" s="72" t="n">
        <v>-66000</v>
      </c>
      <c r="AB179" s="74">
        <f>SUM(AB180)+SUMIFS(Aut_Ajustes_Manuais!$G:$G,Aut_Ajustes_Manuais!$I:$I,DRE!Z$4,Aut_Ajustes_Manuais!$F:$F,"E-Staff")</f>
        <v/>
      </c>
      <c r="AC179" s="243" t="n">
        <v>-64985.16</v>
      </c>
      <c r="AD179" s="72" t="n">
        <v>-66000</v>
      </c>
      <c r="AE179" s="74">
        <f>SUM(AE180)+SUMIFS(Aut_Ajustes_Manuais!$G:$G,Aut_Ajustes_Manuais!$I:$I,DRE!AC$4,Aut_Ajustes_Manuais!$F:$F,"E-Staff")</f>
        <v/>
      </c>
      <c r="AF179" s="243" t="n">
        <v>-67873.63</v>
      </c>
      <c r="AG179" s="72" t="n">
        <v>-60000</v>
      </c>
      <c r="AH179" s="74">
        <f>SUM(AH180)+SUMIFS(Aut_Ajustes_Manuais!$G:$G,Aut_Ajustes_Manuais!$I:$I,DRE!AF$4,Aut_Ajustes_Manuais!$F:$F,"E-Staff")</f>
        <v/>
      </c>
      <c r="AI179" s="243" t="n">
        <v>-70858.95</v>
      </c>
      <c r="AJ179" s="72" t="n">
        <v>-72000</v>
      </c>
      <c r="AK179" s="74">
        <f>SUM(AK180)+SUMIFS(Aut_Ajustes_Manuais!$G:$G,Aut_Ajustes_Manuais!$I:$I,DRE!AI$4,Aut_Ajustes_Manuais!$F:$F,"E-Staff")</f>
        <v/>
      </c>
      <c r="AL179" s="243" t="n">
        <v>-83836.92999999999</v>
      </c>
      <c r="AM179" s="72" t="n">
        <v>-60000</v>
      </c>
      <c r="AN179" s="74">
        <f>SUM(AN180)+SUMIFS(Aut_Ajustes_Manuais!$G:$G,Aut_Ajustes_Manuais!$I:$I,DRE!AL$4,Aut_Ajustes_Manuais!$F:$F,"E-Staff")</f>
        <v/>
      </c>
      <c r="AO179" s="243" t="n">
        <v>-67844.79000000001</v>
      </c>
      <c r="AP179" s="72" t="n">
        <v>-60000</v>
      </c>
      <c r="AQ179" s="74">
        <f>SUM(AQ180)+SUMIFS(Aut_Ajustes_Manuais!$G:$G,Aut_Ajustes_Manuais!$I:$I,DRE!AO$4,Aut_Ajustes_Manuais!$F:$F,"E-Staff")</f>
        <v/>
      </c>
      <c r="AR179" s="243">
        <f>SUMIFS($H179:$AO179,$H$5:$AO$5,"&lt;"&amp;MONTH(TODAY()),$H$6:$AO$6,"REAL 25")</f>
        <v/>
      </c>
      <c r="AS179" s="72">
        <f>SUMIFS($I179:$AP179,$I$5:$AP$5,"&lt;"&amp;MONTH(TODAY()),$I$6:$AP$6,"ORÇADO ")</f>
        <v/>
      </c>
      <c r="AT179" s="74">
        <f>SUMIFS($J179:$AQ179,$J$5:$AQ$5,"&lt;"&amp;MONTH(TODAY()),$J$6:$AQ$6,"REAL 26")</f>
        <v/>
      </c>
      <c r="AU179" s="243">
        <f>SUM(AU180)</f>
        <v/>
      </c>
      <c r="AV179" s="72">
        <f>SUM(AV180)</f>
        <v/>
      </c>
      <c r="AW179" s="74">
        <f>SUM(AW180)</f>
        <v/>
      </c>
      <c r="AX179" s="243">
        <f>SUM(AX180)</f>
        <v/>
      </c>
      <c r="AY179" s="72">
        <f>SUM(AY180)</f>
        <v/>
      </c>
      <c r="AZ179" s="74">
        <f>SUM(AZ180)</f>
        <v/>
      </c>
      <c r="BA179" s="243">
        <f>SUM(BA180)</f>
        <v/>
      </c>
      <c r="BB179" s="72">
        <f>SUM(BB180)</f>
        <v/>
      </c>
      <c r="BC179" s="74">
        <f>SUM(BC180)</f>
        <v/>
      </c>
      <c r="BD179" s="243">
        <f>SUM(BD180)</f>
        <v/>
      </c>
      <c r="BE179" s="72">
        <f>SUM(BE180)</f>
        <v/>
      </c>
      <c r="BF179" s="74">
        <f>SUM(BF180)</f>
        <v/>
      </c>
      <c r="BG179" s="243">
        <f>SUM(BG180)</f>
        <v/>
      </c>
      <c r="BH179" s="72">
        <f>SUM(BH180)</f>
        <v/>
      </c>
      <c r="BI179" s="74">
        <f>SUM(BI180)</f>
        <v/>
      </c>
      <c r="BK179" s="451">
        <f>SUM(I179,L179,O179,R179,U179,X179,AA179,AD179,AG179,AJ179,AM179,AP179)</f>
        <v/>
      </c>
      <c r="BL179" s="451">
        <f>BK179-AV179</f>
        <v/>
      </c>
      <c r="BM179" s="451">
        <f>SUM(J179,M179,P179,S179,V179)</f>
        <v/>
      </c>
      <c r="BN179" s="451">
        <f>BM179-AT179</f>
        <v/>
      </c>
    </row>
    <row r="180" hidden="1" outlineLevel="1" customFormat="1" s="474">
      <c r="A180" s="22" t="inlineStr">
        <is>
          <t>Mão de Obra Extra</t>
        </is>
      </c>
      <c r="B180" s="2" t="n"/>
      <c r="C180" s="24" t="n"/>
      <c r="D180" s="54" t="n"/>
      <c r="E180" s="92" t="n"/>
      <c r="F180" s="40" t="n"/>
      <c r="G180" s="416" t="n"/>
      <c r="H180" s="232" t="n">
        <v>-41171.5</v>
      </c>
      <c r="I180" s="27" t="n">
        <v>-72000</v>
      </c>
      <c r="J180" s="28">
        <f>SUMIFS(Aut_BlueMe_Sem_Pedido!$J:$J,Aut_BlueMe_Sem_Pedido!$Q:$Q,DRE!H$4,Aut_BlueMe_Sem_Pedido!$H:$H,DRE!$A180)+SUMIFS(Aut_Ajustes_Manuais!$G:$G,Aut_Ajustes_Manuais!$I:$I,DRE!H$4,Aut_Ajustes_Manuais!$F:$F,"Mão de Obra Extra")</f>
        <v/>
      </c>
      <c r="K180" s="232" t="n">
        <v>-50810.5</v>
      </c>
      <c r="L180" s="27" t="n">
        <v>-60000</v>
      </c>
      <c r="M180" s="28">
        <f>SUMIFS(Aut_BlueMe_Sem_Pedido!$J:$J,Aut_BlueMe_Sem_Pedido!$Q:$Q,DRE!K$4,Aut_BlueMe_Sem_Pedido!$H:$H,DRE!$A180)+SUMIFS(Aut_Ajustes_Manuais!$G:$G,Aut_Ajustes_Manuais!$I:$I,DRE!K$4,Aut_Ajustes_Manuais!$F:$F,"Mão de Obra Extra")</f>
        <v/>
      </c>
      <c r="N180" s="232" t="n">
        <v>-44467.5</v>
      </c>
      <c r="O180" s="27" t="n">
        <v>-54000</v>
      </c>
      <c r="P180" s="28">
        <f>SUMIFS(Aut_BlueMe_Sem_Pedido!$J:$J,Aut_BlueMe_Sem_Pedido!$Q:$Q,DRE!N$4,Aut_BlueMe_Sem_Pedido!$H:$H,DRE!$A180)+SUMIFS(Aut_Ajustes_Manuais!$G:$G,Aut_Ajustes_Manuais!$I:$I,DRE!N$4,Aut_Ajustes_Manuais!$F:$F,"Mão de Obra Extra")</f>
        <v/>
      </c>
      <c r="Q180" s="232" t="n">
        <v>-61175.4</v>
      </c>
      <c r="R180" s="27" t="n">
        <v>-60000</v>
      </c>
      <c r="S180" s="28">
        <f>SUMIFS(Aut_BlueMe_Sem_Pedido!$J:$J,Aut_BlueMe_Sem_Pedido!$Q:$Q,DRE!Q$4,Aut_BlueMe_Sem_Pedido!$H:$H,DRE!$A180)+SUMIFS(Aut_Ajustes_Manuais!$G:$G,Aut_Ajustes_Manuais!$I:$I,DRE!Q$4,Aut_Ajustes_Manuais!$F:$F,"Mão de Obra Extra")</f>
        <v/>
      </c>
      <c r="T180" s="232" t="n">
        <v>-67755.29000000001</v>
      </c>
      <c r="U180" s="27" t="n">
        <v>-72000</v>
      </c>
      <c r="V180" s="28">
        <f>SUMIFS(Aut_BlueMe_Sem_Pedido!$J:$J,Aut_BlueMe_Sem_Pedido!$Q:$Q,DRE!T$4,Aut_BlueMe_Sem_Pedido!$H:$H,DRE!$A180)+SUMIFS(Aut_Ajustes_Manuais!$G:$G,Aut_Ajustes_Manuais!$I:$I,DRE!T$4,Aut_Ajustes_Manuais!$F:$F,"Mão de Obra Extra")</f>
        <v/>
      </c>
      <c r="W180" s="232" t="n">
        <v>-58561.56</v>
      </c>
      <c r="X180" s="27" t="n">
        <v>-60000</v>
      </c>
      <c r="Y180" s="28">
        <f>SUMIFS(Aut_BlueMe_Sem_Pedido!$J:$J,Aut_BlueMe_Sem_Pedido!$Q:$Q,DRE!W$4,Aut_BlueMe_Sem_Pedido!$H:$H,DRE!$A180)+SUMIFS(Aut_Ajustes_Manuais!$G:$G,Aut_Ajustes_Manuais!$I:$I,DRE!W$4,Aut_Ajustes_Manuais!$F:$F,"Mão de Obra Extra")</f>
        <v/>
      </c>
      <c r="Z180" s="232" t="n">
        <v>-63401.52</v>
      </c>
      <c r="AA180" s="27" t="n">
        <v>-66000</v>
      </c>
      <c r="AB180" s="28">
        <f>SUMIFS(Aut_BlueMe_Sem_Pedido!$J:$J,Aut_BlueMe_Sem_Pedido!$Q:$Q,DRE!Z$4,Aut_BlueMe_Sem_Pedido!$H:$H,DRE!$A180)+SUMIFS(Aut_Ajustes_Manuais!$G:$G,Aut_Ajustes_Manuais!$I:$I,DRE!Z$4,Aut_Ajustes_Manuais!$F:$F,"Mão de Obra Extra")</f>
        <v/>
      </c>
      <c r="AC180" s="232" t="n">
        <v>-64985.16</v>
      </c>
      <c r="AD180" s="27" t="n">
        <v>-66000</v>
      </c>
      <c r="AE180" s="28">
        <f>SUMIFS(Aut_BlueMe_Sem_Pedido!$J:$J,Aut_BlueMe_Sem_Pedido!$Q:$Q,DRE!AC$4,Aut_BlueMe_Sem_Pedido!$H:$H,DRE!$A180)+SUMIFS(Aut_Ajustes_Manuais!$G:$G,Aut_Ajustes_Manuais!$I:$I,DRE!AC$4,Aut_Ajustes_Manuais!$F:$F,"Mão de Obra Extra")</f>
        <v/>
      </c>
      <c r="AF180" s="232" t="n">
        <v>-67873.63</v>
      </c>
      <c r="AG180" s="27" t="n">
        <v>-60000</v>
      </c>
      <c r="AH180" s="28">
        <f>SUMIFS(Aut_BlueMe_Sem_Pedido!$J:$J,Aut_BlueMe_Sem_Pedido!$Q:$Q,DRE!AF$4,Aut_BlueMe_Sem_Pedido!$H:$H,DRE!$A180)+SUMIFS(Aut_Ajustes_Manuais!$G:$G,Aut_Ajustes_Manuais!$I:$I,DRE!AF$4,Aut_Ajustes_Manuais!$F:$F,"Mão de Obra Extra")</f>
        <v/>
      </c>
      <c r="AI180" s="232" t="n">
        <v>-70858.95</v>
      </c>
      <c r="AJ180" s="27" t="n">
        <v>-72000</v>
      </c>
      <c r="AK180" s="28">
        <f>SUMIFS(Aut_BlueMe_Sem_Pedido!$J:$J,Aut_BlueMe_Sem_Pedido!$Q:$Q,DRE!AI$4,Aut_BlueMe_Sem_Pedido!$H:$H,DRE!$A180)+SUMIFS(Aut_Ajustes_Manuais!$G:$G,Aut_Ajustes_Manuais!$I:$I,DRE!AI$4,Aut_Ajustes_Manuais!$F:$F,"Mão de Obra Extra")</f>
        <v/>
      </c>
      <c r="AL180" s="232" t="n">
        <v>-83836.92999999999</v>
      </c>
      <c r="AM180" s="27" t="n">
        <v>-60000</v>
      </c>
      <c r="AN180" s="28">
        <f>SUMIFS(Aut_BlueMe_Sem_Pedido!$J:$J,Aut_BlueMe_Sem_Pedido!$Q:$Q,DRE!AL$4,Aut_BlueMe_Sem_Pedido!$H:$H,DRE!$A180)+SUMIFS(Aut_Ajustes_Manuais!$G:$G,Aut_Ajustes_Manuais!$I:$I,DRE!AL$4,Aut_Ajustes_Manuais!$F:$F,"Mão de Obra Extra")</f>
        <v/>
      </c>
      <c r="AO180" s="232" t="n">
        <v>-67844.79000000001</v>
      </c>
      <c r="AP180" s="27" t="n">
        <v>-60000</v>
      </c>
      <c r="AQ180" s="28">
        <f>SUMIFS(Aut_BlueMe_Sem_Pedido!$J:$J,Aut_BlueMe_Sem_Pedido!$Q:$Q,DRE!AO$4,Aut_BlueMe_Sem_Pedido!$H:$H,DRE!$A180)+SUMIFS(Aut_Ajustes_Manuais!$G:$G,Aut_Ajustes_Manuais!$I:$I,DRE!AO$4,Aut_Ajustes_Manuais!$F:$F,"Mão de Obra Extra")</f>
        <v/>
      </c>
      <c r="AR180" s="232">
        <f>SUMIFS($H180:$AO180,$H$5:$AO$5,"&lt;"&amp;MONTH(TODAY()),$H$6:$AO$6,"REAL 25")</f>
        <v/>
      </c>
      <c r="AS180" s="27">
        <f>SUMIFS($I180:$AP180,$I$5:$AP$5,"&lt;"&amp;MONTH(TODAY()),$I$6:$AP$6,"ORÇADO ")</f>
        <v/>
      </c>
      <c r="AT180" s="28">
        <f>SUMIFS($J180:$AQ180,$J$5:$AQ$5,"&lt;"&amp;MONTH(TODAY()),$J$6:$AQ$6,"REAL 26")</f>
        <v/>
      </c>
      <c r="AU180" s="232">
        <f>SUM(H180,K180,N180,Q180,T180,W180,Z180,AC180,AF180,AI180,AL180,AO180)</f>
        <v/>
      </c>
      <c r="AV180" s="27">
        <f>SUM(I180,L180,O180,R180,U180,X180,AA180,AD180,AG180,AJ180,AM180,AP180)</f>
        <v/>
      </c>
      <c r="AW180" s="28">
        <f>SUM(J180,M180,P180,S180,V180,Y180,AB180,AE180,AH180,AK180,AN180,AQ180)</f>
        <v/>
      </c>
      <c r="AX180" s="232">
        <f>SUM(H180,K180,N180)</f>
        <v/>
      </c>
      <c r="AY180" s="27">
        <f>SUM(I180,L180,O180)</f>
        <v/>
      </c>
      <c r="AZ180" s="28">
        <f>SUM(J180,M180,P180)</f>
        <v/>
      </c>
      <c r="BA180" s="232">
        <f>SUM(Q180,T180,W180)</f>
        <v/>
      </c>
      <c r="BB180" s="27">
        <f>SUM(R180,U180,X180)</f>
        <v/>
      </c>
      <c r="BC180" s="28">
        <f>SUM(S180,V180,Y180)</f>
        <v/>
      </c>
      <c r="BD180" s="232">
        <f>SUM(Z180,AC180,AF180)</f>
        <v/>
      </c>
      <c r="BE180" s="27">
        <f>SUM(AA180,AD180,AG180)</f>
        <v/>
      </c>
      <c r="BF180" s="28">
        <f>SUM(AB180,AE180,AH180)</f>
        <v/>
      </c>
      <c r="BG180" s="232">
        <f>SUM(AI180,AL180,AO180)</f>
        <v/>
      </c>
      <c r="BH180" s="27">
        <f>SUM(AJ180,AM180,AP180)</f>
        <v/>
      </c>
      <c r="BI180" s="28">
        <f>SUM(AK180,AN180,AQ180)</f>
        <v/>
      </c>
      <c r="BK180" s="451">
        <f>SUM(I180,L180,O180,R180,U180,X180,AA180,AD180,AG180,AJ180,AM180,AP180)</f>
        <v/>
      </c>
      <c r="BL180" s="451">
        <f>BK180-AV180</f>
        <v/>
      </c>
      <c r="BM180" s="451">
        <f>SUM(J180,M180,P180,S180,V180)</f>
        <v/>
      </c>
      <c r="BN180" s="451">
        <f>BM180-AT180</f>
        <v/>
      </c>
    </row>
    <row r="181" hidden="1" outlineLevel="1" customFormat="1" s="474">
      <c r="A181" s="22" t="inlineStr">
        <is>
          <t xml:space="preserve">  -  Gorjeta (Retenção Estaff) (+)</t>
        </is>
      </c>
      <c r="B181" s="2" t="n"/>
      <c r="C181" s="24" t="n"/>
      <c r="D181" s="54" t="n"/>
      <c r="E181" s="92" t="n"/>
      <c r="F181" s="40" t="n"/>
      <c r="G181" s="416" t="n"/>
      <c r="H181" s="232" t="n">
        <v>20585.75</v>
      </c>
      <c r="I181" s="27" t="n">
        <v>21600</v>
      </c>
      <c r="J181" s="28">
        <f>-J180/2+SUMIFS(Aut_Ajustes_Manuais!$G:$G,Aut_Ajustes_Manuais!$I:$I,DRE!H$4,Aut_Ajustes_Manuais!$F:$F,"  -  Gorjeta (Retenção Estaff) (+)")</f>
        <v/>
      </c>
      <c r="K181" s="232" t="n">
        <v>25405.25</v>
      </c>
      <c r="L181" s="27" t="n">
        <v>18000</v>
      </c>
      <c r="M181" s="28">
        <f>-M180/2+SUMIFS(Aut_Ajustes_Manuais!$G:$G,Aut_Ajustes_Manuais!$I:$I,DRE!K$4,Aut_Ajustes_Manuais!$F:$F,"  -  Gorjeta (Retenção Estaff) (+)")</f>
        <v/>
      </c>
      <c r="N181" s="232" t="n">
        <v>22233.75</v>
      </c>
      <c r="O181" s="27" t="n">
        <v>16200</v>
      </c>
      <c r="P181" s="28">
        <f>-P180/2+SUMIFS(Aut_Ajustes_Manuais!$G:$G,Aut_Ajustes_Manuais!$I:$I,DRE!N$4,Aut_Ajustes_Manuais!$F:$F,"  -  Gorjeta (Retenção Estaff) (+)")</f>
        <v/>
      </c>
      <c r="Q181" s="232" t="n">
        <v>30587.7</v>
      </c>
      <c r="R181" s="27" t="n">
        <v>18000</v>
      </c>
      <c r="S181" s="28">
        <f>-S180/2+SUMIFS(Aut_Ajustes_Manuais!$G:$G,Aut_Ajustes_Manuais!$I:$I,DRE!Q$4,Aut_Ajustes_Manuais!$F:$F,"  -  Gorjeta (Retenção Estaff) (+)")</f>
        <v/>
      </c>
      <c r="T181" s="232" t="n">
        <v>33877.645</v>
      </c>
      <c r="U181" s="27" t="n">
        <v>21600</v>
      </c>
      <c r="V181" s="28">
        <f>-V180/2+SUMIFS(Aut_Ajustes_Manuais!$G:$G,Aut_Ajustes_Manuais!$I:$I,DRE!T$4,Aut_Ajustes_Manuais!$F:$F,"  -  Gorjeta (Retenção Estaff) (+)")</f>
        <v/>
      </c>
      <c r="W181" s="232" t="n">
        <v>29280.78</v>
      </c>
      <c r="X181" s="27" t="n">
        <v>18000</v>
      </c>
      <c r="Y181" s="28">
        <f>-Y180/2+SUMIFS(Aut_Ajustes_Manuais!$G:$G,Aut_Ajustes_Manuais!$I:$I,DRE!W$4,Aut_Ajustes_Manuais!$F:$F,"  -  Gorjeta (Retenção Estaff) (+)")</f>
        <v/>
      </c>
      <c r="Z181" s="232" t="n">
        <v>31700.76</v>
      </c>
      <c r="AA181" s="27" t="n">
        <v>19800</v>
      </c>
      <c r="AB181" s="28">
        <f>-AB180/2+SUMIFS(Aut_Ajustes_Manuais!$G:$G,Aut_Ajustes_Manuais!$I:$I,DRE!Z$4,Aut_Ajustes_Manuais!$F:$F,"  -  Gorjeta (Retenção Estaff) (+)")</f>
        <v/>
      </c>
      <c r="AC181" s="232" t="n">
        <v>32492.58</v>
      </c>
      <c r="AD181" s="27" t="n">
        <v>19800</v>
      </c>
      <c r="AE181" s="28">
        <f>-AE180/2+SUMIFS(Aut_Ajustes_Manuais!$G:$G,Aut_Ajustes_Manuais!$I:$I,DRE!AC$4,Aut_Ajustes_Manuais!$F:$F,"  -  Gorjeta (Retenção Estaff) (+)")</f>
        <v/>
      </c>
      <c r="AF181" s="232" t="n">
        <v>33936.815</v>
      </c>
      <c r="AG181" s="27" t="n">
        <v>18000</v>
      </c>
      <c r="AH181" s="28">
        <f>-AH180/2+SUMIFS(Aut_Ajustes_Manuais!$G:$G,Aut_Ajustes_Manuais!$I:$I,DRE!AF$4,Aut_Ajustes_Manuais!$F:$F,"  -  Gorjeta (Retenção Estaff) (+)")</f>
        <v/>
      </c>
      <c r="AI181" s="232" t="n">
        <v>35429.475</v>
      </c>
      <c r="AJ181" s="27" t="n">
        <v>21600</v>
      </c>
      <c r="AK181" s="28">
        <f>-AK180/2+SUMIFS(Aut_Ajustes_Manuais!$G:$G,Aut_Ajustes_Manuais!$I:$I,DRE!AI$4,Aut_Ajustes_Manuais!$F:$F,"  -  Gorjeta (Retenção Estaff) (+)")</f>
        <v/>
      </c>
      <c r="AL181" s="232" t="n">
        <v>41918.465</v>
      </c>
      <c r="AM181" s="27" t="n">
        <v>18000</v>
      </c>
      <c r="AN181" s="28">
        <f>-AN180/2+SUMIFS(Aut_Ajustes_Manuais!$G:$G,Aut_Ajustes_Manuais!$I:$I,DRE!AL$4,Aut_Ajustes_Manuais!$F:$F,"  -  Gorjeta (Retenção Estaff) (+)")</f>
        <v/>
      </c>
      <c r="AO181" s="232" t="n">
        <v>33922.395</v>
      </c>
      <c r="AP181" s="27" t="n">
        <v>18000</v>
      </c>
      <c r="AQ181" s="28">
        <f>-AQ180/2+SUMIFS(Aut_Ajustes_Manuais!$G:$G,Aut_Ajustes_Manuais!$I:$I,DRE!AO$4,Aut_Ajustes_Manuais!$F:$F,"  -  Gorjeta (Retenção Estaff) (+)")</f>
        <v/>
      </c>
      <c r="AR181" s="232">
        <f>SUMIFS($H181:$AO181,$H$5:$AO$5,"&lt;"&amp;MONTH(TODAY()),$H$6:$AO$6,"REAL 25")</f>
        <v/>
      </c>
      <c r="AS181" s="27">
        <f>SUMIFS($I181:$AP181,$I$5:$AP$5,"&lt;"&amp;MONTH(TODAY()),$I$6:$AP$6,"ORÇADO ")</f>
        <v/>
      </c>
      <c r="AT181" s="28">
        <f>SUMIFS($J181:$AQ181,$J$5:$AQ$5,"&lt;"&amp;MONTH(TODAY()),$J$6:$AQ$6,"REAL 26")</f>
        <v/>
      </c>
      <c r="AU181" s="232">
        <f>SUM(H181,K181,N181,Q181,T181,W181,Z181,AC181,AF181,AI181,AL181,AO181)</f>
        <v/>
      </c>
      <c r="AV181" s="27">
        <f>SUM(I181,L181,O181,R181,U181,X181,AA181,AD181,AG181,AJ181,AM181,AP181)</f>
        <v/>
      </c>
      <c r="AW181" s="28">
        <f>SUM(J181,M181,P181,S181,V181,Y181,AB181,AE181,AH181,AK181,AN181,AQ181)</f>
        <v/>
      </c>
      <c r="AX181" s="232">
        <f>SUM(H181,K181,N181)</f>
        <v/>
      </c>
      <c r="AY181" s="27">
        <f>SUM(I181,L181,O181)</f>
        <v/>
      </c>
      <c r="AZ181" s="28">
        <f>SUM(J181,M181,P181)</f>
        <v/>
      </c>
      <c r="BA181" s="232">
        <f>SUM(Q181,T181,W181)</f>
        <v/>
      </c>
      <c r="BB181" s="27">
        <f>SUM(R181,U181,X181)</f>
        <v/>
      </c>
      <c r="BC181" s="28">
        <f>SUM(S181,V181,Y181)</f>
        <v/>
      </c>
      <c r="BD181" s="232">
        <f>SUM(Z181,AC181,AF181)</f>
        <v/>
      </c>
      <c r="BE181" s="27">
        <f>SUM(AA181,AD181,AG181)</f>
        <v/>
      </c>
      <c r="BF181" s="28">
        <f>SUM(AB181,AE181,AH181)</f>
        <v/>
      </c>
      <c r="BG181" s="232">
        <f>SUM(AI181,AL181,AO181)</f>
        <v/>
      </c>
      <c r="BH181" s="27">
        <f>SUM(AJ181,AM181,AP181)</f>
        <v/>
      </c>
      <c r="BI181" s="28">
        <f>SUM(AK181,AN181,AQ181)</f>
        <v/>
      </c>
      <c r="BK181" s="451">
        <f>SUM(I181,L181,O181,R181,U181,X181,AA181,AD181,AG181,AJ181,AM181,AP181)</f>
        <v/>
      </c>
      <c r="BL181" s="451">
        <f>BK181-AV181</f>
        <v/>
      </c>
      <c r="BM181" s="451">
        <f>SUM(J181,M181,P181,S181,V181)</f>
        <v/>
      </c>
      <c r="BN181" s="451">
        <f>BM181-AT181</f>
        <v/>
      </c>
    </row>
    <row r="182" collapsed="1">
      <c r="A182" s="71" t="inlineStr">
        <is>
          <t>Encargos e Provisões</t>
        </is>
      </c>
      <c r="C182" s="39" t="inlineStr">
        <is>
          <t>Premissas</t>
        </is>
      </c>
      <c r="D182" s="39" t="inlineStr">
        <is>
          <t>Valores</t>
        </is>
      </c>
      <c r="E182" s="39" t="inlineStr">
        <is>
          <t>Acréscimo</t>
        </is>
      </c>
      <c r="F182" s="40" t="n"/>
      <c r="G182" s="473" t="n"/>
      <c r="H182" s="249" t="n">
        <v>-19980.55413849091</v>
      </c>
      <c r="I182" s="73" t="n">
        <v>-4688.769893653839</v>
      </c>
      <c r="J182" s="74">
        <f>SUM(J183:J198)+SUMIFS(Aut_Ajustes_Manuais!$G:$G,Aut_Ajustes_Manuais!$I:$I,DRE!H$4,Aut_Ajustes_Manuais!$F:$F,"Encargos e Provisões")</f>
        <v/>
      </c>
      <c r="K182" s="249" t="n">
        <v>-6399.592672872727</v>
      </c>
      <c r="L182" s="73" t="n">
        <v>-4572.64584228598</v>
      </c>
      <c r="M182" s="74">
        <f>SUM(M183:M198)+SUMIFS(Aut_Ajustes_Manuais!$G:$G,Aut_Ajustes_Manuais!$I:$I,DRE!K$4,Aut_Ajustes_Manuais!$F:$F,"Encargos e Provisões")</f>
        <v/>
      </c>
      <c r="N182" s="249" t="n">
        <v>-4987.972596363637</v>
      </c>
      <c r="O182" s="73" t="n">
        <v>-7563.31719091722</v>
      </c>
      <c r="P182" s="74">
        <f>SUM(P183:P198)+SUMIFS(Aut_Ajustes_Manuais!$G:$G,Aut_Ajustes_Manuais!$I:$I,DRE!N$4,Aut_Ajustes_Manuais!$F:$F,"Encargos e Provisões")</f>
        <v/>
      </c>
      <c r="Q182" s="249" t="n">
        <v>-4349.789994890909</v>
      </c>
      <c r="R182" s="73" t="n">
        <v>-8070.664096325111</v>
      </c>
      <c r="S182" s="74">
        <f>SUM(S183:S198)+SUMIFS(Aut_Ajustes_Manuais!$G:$G,Aut_Ajustes_Manuais!$I:$I,DRE!Q$4,Aut_Ajustes_Manuais!$F:$F,"Encargos e Provisões")</f>
        <v/>
      </c>
      <c r="T182" s="249" t="n">
        <v>-3873.265643036364</v>
      </c>
      <c r="U182" s="73" t="n">
        <v>-8247.280505592149</v>
      </c>
      <c r="V182" s="74">
        <f>SUM(V183:V198)+SUMIFS(Aut_Ajustes_Manuais!$G:$G,Aut_Ajustes_Manuais!$I:$I,DRE!T$4,Aut_Ajustes_Manuais!$F:$F,"Encargos e Provisões")</f>
        <v/>
      </c>
      <c r="W182" s="249" t="n">
        <v>-3312.940308363637</v>
      </c>
      <c r="X182" s="73" t="n">
        <v>-7867.936975346598</v>
      </c>
      <c r="Y182" s="74">
        <f>SUM(Y183:Y198)+SUMIFS(Aut_Ajustes_Manuais!$G:$G,Aut_Ajustes_Manuais!$I:$I,DRE!W$4,Aut_Ajustes_Manuais!$F:$F,"Encargos e Provisões")</f>
        <v/>
      </c>
      <c r="Z182" s="249" t="n">
        <v>-2406.303280000001</v>
      </c>
      <c r="AA182" s="73" t="n">
        <v>-7817.952872072075</v>
      </c>
      <c r="AB182" s="74">
        <f>SUM(AB183:AB198)+SUMIFS(Aut_Ajustes_Manuais!$G:$G,Aut_Ajustes_Manuais!$I:$I,DRE!Z$4,Aut_Ajustes_Manuais!$F:$F,"Encargos e Provisões")</f>
        <v/>
      </c>
      <c r="AC182" s="249" t="n">
        <v>-4239.168863999999</v>
      </c>
      <c r="AD182" s="73" t="n">
        <v>-8040.995132284921</v>
      </c>
      <c r="AE182" s="74">
        <f>SUM(AE183:AE198)+SUMIFS(Aut_Ajustes_Manuais!$G:$G,Aut_Ajustes_Manuais!$I:$I,DRE!AC$4,Aut_Ajustes_Manuais!$F:$F,"Encargos e Provisões")</f>
        <v/>
      </c>
      <c r="AF182" s="249" t="n">
        <v>-6908.604127018181</v>
      </c>
      <c r="AG182" s="73" t="n">
        <v>-9123.857706880897</v>
      </c>
      <c r="AH182" s="74">
        <f>SUM(AH183:AH198)+SUMIFS(Aut_Ajustes_Manuais!$G:$G,Aut_Ajustes_Manuais!$I:$I,DRE!AF$4,Aut_Ajustes_Manuais!$F:$F,"Encargos e Provisões")</f>
        <v/>
      </c>
      <c r="AI182" s="249" t="n">
        <v>-4677.743401709091</v>
      </c>
      <c r="AJ182" s="73" t="n">
        <v>-7670.738835443713</v>
      </c>
      <c r="AK182" s="74">
        <f>SUM(AK183:AK198)+SUMIFS(Aut_Ajustes_Manuais!$G:$G,Aut_Ajustes_Manuais!$I:$I,DRE!AI$4,Aut_Ajustes_Manuais!$F:$F,"Encargos e Provisões")</f>
        <v/>
      </c>
      <c r="AL182" s="249" t="n">
        <v>-5801.722000000002</v>
      </c>
      <c r="AM182" s="73" t="n">
        <v>-8247.950178471299</v>
      </c>
      <c r="AN182" s="74">
        <f>SUM(AN183:AN198)+SUMIFS(Aut_Ajustes_Manuais!$G:$G,Aut_Ajustes_Manuais!$I:$I,DRE!AL$4,Aut_Ajustes_Manuais!$F:$F,"Encargos e Provisões")</f>
        <v/>
      </c>
      <c r="AO182" s="249" t="n">
        <v>-8521.305199999999</v>
      </c>
      <c r="AP182" s="73" t="n">
        <v>-7649.70569707132</v>
      </c>
      <c r="AQ182" s="74">
        <f>SUM(AQ183:AQ198)+SUMIFS(Aut_Ajustes_Manuais!$G:$G,Aut_Ajustes_Manuais!$I:$I,DRE!AO$4,Aut_Ajustes_Manuais!$F:$F,"Encargos e Provisões")</f>
        <v/>
      </c>
      <c r="AR182" s="249">
        <f>SUMIFS($H182:$AO182,$H$5:$AO$5,"&lt;"&amp;MONTH(TODAY()),$H$6:$AO$6,"REAL 25")</f>
        <v/>
      </c>
      <c r="AS182" s="73">
        <f>SUMIFS($I182:$AP182,$I$5:$AP$5,"&lt;"&amp;MONTH(TODAY()),$I$6:$AP$6,"ORÇADO ")</f>
        <v/>
      </c>
      <c r="AT182" s="74">
        <f>SUMIFS($J182:$AQ182,$J$5:$AQ$5,"&lt;"&amp;MONTH(TODAY()),$J$6:$AQ$6,"REAL 26")</f>
        <v/>
      </c>
      <c r="AU182" s="249">
        <f>SUM(AU183:AU198)</f>
        <v/>
      </c>
      <c r="AV182" s="73">
        <f>SUM(AV183:AV198)</f>
        <v/>
      </c>
      <c r="AW182" s="74">
        <f>SUM(AW183:AW198)</f>
        <v/>
      </c>
      <c r="AX182" s="249">
        <f>SUM(AX183:AX198)</f>
        <v/>
      </c>
      <c r="AY182" s="73">
        <f>SUM(AY183:AY198)</f>
        <v/>
      </c>
      <c r="AZ182" s="74">
        <f>SUM(AZ183:AZ198)</f>
        <v/>
      </c>
      <c r="BA182" s="249">
        <f>SUM(BA183:BA198)</f>
        <v/>
      </c>
      <c r="BB182" s="73">
        <f>SUM(BB183:BB198)</f>
        <v/>
      </c>
      <c r="BC182" s="74">
        <f>SUM(BC183:BC198)</f>
        <v/>
      </c>
      <c r="BD182" s="249">
        <f>SUM(BD183:BD198)</f>
        <v/>
      </c>
      <c r="BE182" s="73">
        <f>SUM(BE183:BE198)</f>
        <v/>
      </c>
      <c r="BF182" s="74">
        <f>SUM(BF183:BF198)</f>
        <v/>
      </c>
      <c r="BG182" s="249">
        <f>SUM(BG183:BG198)</f>
        <v/>
      </c>
      <c r="BH182" s="73">
        <f>SUM(BH183:BH198)</f>
        <v/>
      </c>
      <c r="BI182" s="74">
        <f>SUM(BI183:BI198)</f>
        <v/>
      </c>
      <c r="BK182" s="451">
        <f>SUM(I182,L182,O182,R182,U182,X182,AA182,AD182,AG182,AJ182,AM182,AP182)</f>
        <v/>
      </c>
      <c r="BL182" s="451">
        <f>BK182-AV182</f>
        <v/>
      </c>
      <c r="BM182" s="451">
        <f>SUM(J182,M182,P182,S182,V182)</f>
        <v/>
      </c>
      <c r="BN182" s="451">
        <f>BM182-AT182</f>
        <v/>
      </c>
    </row>
    <row r="183" hidden="1" outlineLevel="1" ht="14.7" customFormat="1" customHeight="1" s="474">
      <c r="A183" s="22" t="inlineStr">
        <is>
          <t xml:space="preserve">  -  FGTS</t>
        </is>
      </c>
      <c r="B183" s="2" t="n"/>
      <c r="C183" s="460" t="inlineStr">
        <is>
          <t>Definir com o DP a base de cálculo para todos os impostos sobre Folha.</t>
        </is>
      </c>
      <c r="D183" s="93" t="inlineStr">
        <is>
          <t>Incidencias: salário e gorjeta e adicional noturno</t>
        </is>
      </c>
      <c r="E183" s="94" t="n">
        <v>0.08</v>
      </c>
      <c r="F183" s="40" t="n"/>
      <c r="G183" s="416" t="n"/>
      <c r="H183" s="232" t="n">
        <v>-4212.93</v>
      </c>
      <c r="I183" s="27" t="n">
        <v>-894.0887349580826</v>
      </c>
      <c r="J183" s="28">
        <f>SUMIFS(Aut_BlueMe_Sem_Pedido!$J:$J,Aut_BlueMe_Sem_Pedido!$Q:$Q,DRE!H$4,Aut_BlueMe_Sem_Pedido!$H:$H,DRE!$A183)+SUMIFS(Aut_Ajustes_Manuais!$G:$G,Aut_Ajustes_Manuais!$I:$I,DRE!H$4,Aut_Ajustes_Manuais!$F:$F,"  -  FGTS")</f>
        <v/>
      </c>
      <c r="K183" s="232" t="n">
        <v>-611.91</v>
      </c>
      <c r="L183" s="27" t="n">
        <v>-894.0887349580826</v>
      </c>
      <c r="M183" s="28">
        <f>SUMIFS(Aut_BlueMe_Sem_Pedido!$J:$J,Aut_BlueMe_Sem_Pedido!$Q:$Q,DRE!K$4,Aut_BlueMe_Sem_Pedido!$H:$H,DRE!$A183)+SUMIFS(Aut_Ajustes_Manuais!$G:$G,Aut_Ajustes_Manuais!$I:$I,DRE!K$4,Aut_Ajustes_Manuais!$F:$F,"  -  FGTS")</f>
        <v/>
      </c>
      <c r="N183" s="232" t="n">
        <v>-596.23</v>
      </c>
      <c r="O183" s="27" t="n">
        <v>-894.0887349580826</v>
      </c>
      <c r="P183" s="28">
        <f>SUMIFS(Aut_BlueMe_Sem_Pedido!$J:$J,Aut_BlueMe_Sem_Pedido!$Q:$Q,DRE!N$4,Aut_BlueMe_Sem_Pedido!$H:$H,DRE!$A183)+SUMIFS(Aut_Ajustes_Manuais!$G:$G,Aut_Ajustes_Manuais!$I:$I,DRE!N$4,Aut_Ajustes_Manuais!$F:$F,"  -  FGTS")</f>
        <v/>
      </c>
      <c r="Q183" s="232" t="n">
        <v>-615.0599999999999</v>
      </c>
      <c r="R183" s="27" t="n">
        <v>-894.0887349580826</v>
      </c>
      <c r="S183" s="28">
        <f>SUMIFS(Aut_BlueMe_Sem_Pedido!$J:$J,Aut_BlueMe_Sem_Pedido!$Q:$Q,DRE!Q$4,Aut_BlueMe_Sem_Pedido!$H:$H,DRE!$A183)+SUMIFS(Aut_Ajustes_Manuais!$G:$G,Aut_Ajustes_Manuais!$I:$I,DRE!Q$4,Aut_Ajustes_Manuais!$F:$F,"  -  FGTS")</f>
        <v/>
      </c>
      <c r="T183" s="232" t="n">
        <v>-539.9400000000001</v>
      </c>
      <c r="U183" s="27" t="n">
        <v>-894.0887349580826</v>
      </c>
      <c r="V183" s="27">
        <f>SUMIFS(Aut_BlueMe_Sem_Pedido!$J:$J,Aut_BlueMe_Sem_Pedido!$Q:$Q,DRE!T$4,Aut_BlueMe_Sem_Pedido!$H:$H,DRE!$A183)+SUMIFS(Aut_Ajustes_Manuais!$G:$G,Aut_Ajustes_Manuais!$I:$I,DRE!T$4,Aut_Ajustes_Manuais!$F:$F,"  -  FGTS")</f>
        <v/>
      </c>
      <c r="W183" s="232" t="n">
        <v>0</v>
      </c>
      <c r="X183" s="27" t="n">
        <v>-894.0887349580826</v>
      </c>
      <c r="Y183" s="28">
        <f>SUMIFS(Aut_BlueMe_Sem_Pedido!$J:$J,Aut_BlueMe_Sem_Pedido!$Q:$Q,DRE!W$4,Aut_BlueMe_Sem_Pedido!$H:$H,DRE!$A183)+SUMIFS(Aut_Ajustes_Manuais!$G:$G,Aut_Ajustes_Manuais!$I:$I,DRE!W$4,Aut_Ajustes_Manuais!$F:$F,"  -  FGTS")</f>
        <v/>
      </c>
      <c r="Z183" s="232" t="n">
        <v>-362.16</v>
      </c>
      <c r="AA183" s="27" t="n">
        <v>-894.0887349580826</v>
      </c>
      <c r="AB183" s="28">
        <f>SUMIFS(Aut_BlueMe_Sem_Pedido!$J:$J,Aut_BlueMe_Sem_Pedido!$Q:$Q,DRE!Z$4,Aut_BlueMe_Sem_Pedido!$H:$H,DRE!$A183)+SUMIFS(Aut_Ajustes_Manuais!$G:$G,Aut_Ajustes_Manuais!$I:$I,DRE!Z$4,Aut_Ajustes_Manuais!$F:$F,"  -  FGTS")</f>
        <v/>
      </c>
      <c r="AC183" s="232" t="n">
        <v>-639.41</v>
      </c>
      <c r="AD183" s="27" t="n">
        <v>-894.0887349580826</v>
      </c>
      <c r="AE183" s="28">
        <f>SUMIFS(Aut_BlueMe_Sem_Pedido!$J:$J,Aut_BlueMe_Sem_Pedido!$Q:$Q,DRE!AC$4,Aut_BlueMe_Sem_Pedido!$H:$H,DRE!$A183)+SUMIFS(Aut_Ajustes_Manuais!$G:$G,Aut_Ajustes_Manuais!$I:$I,DRE!AC$4,Aut_Ajustes_Manuais!$F:$F,"  -  FGTS")</f>
        <v/>
      </c>
      <c r="AF183" s="232" t="n">
        <v>-1016.3</v>
      </c>
      <c r="AG183" s="27" t="n">
        <v>-894.0887349580826</v>
      </c>
      <c r="AH183" s="28">
        <f>SUMIFS(Aut_BlueMe_Sem_Pedido!$J:$J,Aut_BlueMe_Sem_Pedido!$Q:$Q,DRE!AF$4,Aut_BlueMe_Sem_Pedido!$H:$H,DRE!$A183)+SUMIFS(Aut_Ajustes_Manuais!$G:$G,Aut_Ajustes_Manuais!$I:$I,DRE!AF$4,Aut_Ajustes_Manuais!$F:$F,"  -  FGTS")</f>
        <v/>
      </c>
      <c r="AI183" s="232" t="n">
        <v>-617.98</v>
      </c>
      <c r="AJ183" s="27" t="n">
        <v>-894.0887349580826</v>
      </c>
      <c r="AK183" s="28">
        <f>SUMIFS(Aut_BlueMe_Sem_Pedido!$J:$J,Aut_BlueMe_Sem_Pedido!$Q:$Q,DRE!AI$4,Aut_BlueMe_Sem_Pedido!$H:$H,DRE!$A183)+SUMIFS(Aut_Ajustes_Manuais!$G:$G,Aut_Ajustes_Manuais!$I:$I,DRE!AI$4,Aut_Ajustes_Manuais!$F:$F,"  -  FGTS")</f>
        <v/>
      </c>
      <c r="AL183" s="232" t="n">
        <v>-1082.43</v>
      </c>
      <c r="AM183" s="27" t="n">
        <v>-894.0887349580826</v>
      </c>
      <c r="AN183" s="28">
        <f>SUMIFS(Aut_BlueMe_Sem_Pedido!$J:$J,Aut_BlueMe_Sem_Pedido!$Q:$Q,DRE!AL$4,Aut_BlueMe_Sem_Pedido!$H:$H,DRE!$A183)+SUMIFS(Aut_Ajustes_Manuais!$G:$G,Aut_Ajustes_Manuais!$I:$I,DRE!AL$4,Aut_Ajustes_Manuais!$F:$F,"  -  FGTS")</f>
        <v/>
      </c>
      <c r="AO183" s="232" t="n">
        <v>-1560.31</v>
      </c>
      <c r="AP183" s="27" t="n">
        <v>-894.0887349580826</v>
      </c>
      <c r="AQ183" s="28">
        <f>SUMIFS(Aut_BlueMe_Sem_Pedido!$J:$J,Aut_BlueMe_Sem_Pedido!$Q:$Q,DRE!AO$4,Aut_BlueMe_Sem_Pedido!$H:$H,DRE!$A183)+SUMIFS(Aut_Ajustes_Manuais!$G:$G,Aut_Ajustes_Manuais!$I:$I,DRE!AO$4,Aut_Ajustes_Manuais!$F:$F,"  -  FGTS")</f>
        <v/>
      </c>
      <c r="AR183" s="232">
        <f>SUMIFS($H183:$AO183,$H$5:$AO$5,"&lt;"&amp;MONTH(TODAY()),$H$6:$AO$6,"REAL 25")</f>
        <v/>
      </c>
      <c r="AS183" s="27">
        <f>SUMIFS($I183:$AP183,$I$5:$AP$5,"&lt;"&amp;MONTH(TODAY()),$I$6:$AP$6,"ORÇADO ")</f>
        <v/>
      </c>
      <c r="AT183" s="28">
        <f>SUMIFS($J183:$AQ183,$J$5:$AQ$5,"&lt;"&amp;MONTH(TODAY()),$J$6:$AQ$6,"REAL 26")</f>
        <v/>
      </c>
      <c r="AU183" s="232">
        <f>SUM(H183,K183,N183,Q183,T183,W183,Z183,AC183,AF183,AI183,AL183,AO183)</f>
        <v/>
      </c>
      <c r="AV183" s="27">
        <f>SUM(I183,L183,O183,R183,U183,X183,AA183,AD183,AG183,AJ183,AM183,AP183)</f>
        <v/>
      </c>
      <c r="AW183" s="28">
        <f>SUM(J183,M183,P183,S183,V183,Y183,AB183,AE183,AH183,AK183,AN183,AQ183)</f>
        <v/>
      </c>
      <c r="AX183" s="232">
        <f>SUM(H183,K183,N183)</f>
        <v/>
      </c>
      <c r="AY183" s="27">
        <f>SUM(I183,L183,O183)</f>
        <v/>
      </c>
      <c r="AZ183" s="28">
        <f>SUM(J183,M183,P183)</f>
        <v/>
      </c>
      <c r="BA183" s="232">
        <f>SUM(Q183,T183,W183)</f>
        <v/>
      </c>
      <c r="BB183" s="27">
        <f>SUM(R183,U183,X183)</f>
        <v/>
      </c>
      <c r="BC183" s="28">
        <f>SUM(S183,V183,Y183)</f>
        <v/>
      </c>
      <c r="BD183" s="232">
        <f>SUM(Z183,AC183,AF183)</f>
        <v/>
      </c>
      <c r="BE183" s="27">
        <f>SUM(AA183,AD183,AG183)</f>
        <v/>
      </c>
      <c r="BF183" s="28">
        <f>SUM(AB183,AE183,AH183)</f>
        <v/>
      </c>
      <c r="BG183" s="232">
        <f>SUM(AI183,AL183,AO183)</f>
        <v/>
      </c>
      <c r="BH183" s="27">
        <f>SUM(AJ183,AM183,AP183)</f>
        <v/>
      </c>
      <c r="BI183" s="28">
        <f>SUM(AK183,AN183,AQ183)</f>
        <v/>
      </c>
      <c r="BK183" s="451">
        <f>SUM(I183,L183,O183,R183,U183,X183,AA183,AD183,AG183,AJ183,AM183,AP183)</f>
        <v/>
      </c>
      <c r="BL183" s="451">
        <f>BK183-AV183</f>
        <v/>
      </c>
      <c r="BM183" s="451">
        <f>SUM(J183,M183,P183,S183,V183)</f>
        <v/>
      </c>
      <c r="BN183" s="451">
        <f>BM183-AT183</f>
        <v/>
      </c>
    </row>
    <row r="184" hidden="1" outlineLevel="1" customFormat="1" s="474">
      <c r="A184" s="22" t="inlineStr">
        <is>
          <t xml:space="preserve">  -  INSS Patronal</t>
        </is>
      </c>
      <c r="B184" s="2" t="n"/>
      <c r="C184" s="461" t="n"/>
      <c r="D184" s="93" t="inlineStr">
        <is>
          <t xml:space="preserve">Incidencias: salário e gorjeta </t>
        </is>
      </c>
      <c r="E184" s="94" t="n">
        <v>0.2</v>
      </c>
      <c r="F184" s="40" t="n"/>
      <c r="G184" s="416" t="n"/>
      <c r="H184" s="232" t="n">
        <v>-3407.88</v>
      </c>
      <c r="I184" s="27" t="n">
        <v>-2216.796517990399</v>
      </c>
      <c r="J184" s="28">
        <f>SUMIFS(Aut_BlueMe_Sem_Pedido!$J:$J,Aut_BlueMe_Sem_Pedido!$Q:$Q,DRE!H$4,Aut_BlueMe_Sem_Pedido!$H:$H,DRE!$A184)+SUMIFS(Aut_Ajustes_Manuais!$G:$G,Aut_Ajustes_Manuais!$I:$I,DRE!H$4,Aut_Ajustes_Manuais!$F:$F,"  -  INSS Patronal")</f>
        <v/>
      </c>
      <c r="K184" s="232" t="n">
        <v>-2202.9</v>
      </c>
      <c r="L184" s="27" t="n">
        <v>-2216.796517990399</v>
      </c>
      <c r="M184" s="28">
        <f>SUMIFS(Aut_BlueMe_Sem_Pedido!$J:$J,Aut_BlueMe_Sem_Pedido!$Q:$Q,DRE!K$4,Aut_BlueMe_Sem_Pedido!$H:$H,DRE!$A184)+SUMIFS(Aut_Ajustes_Manuais!$G:$G,Aut_Ajustes_Manuais!$I:$I,DRE!K$4,Aut_Ajustes_Manuais!$F:$F,"  -  INSS Patronal")</f>
        <v/>
      </c>
      <c r="N184" s="232" t="n">
        <v>-1714.19</v>
      </c>
      <c r="O184" s="27" t="n">
        <v>-2216.796517990399</v>
      </c>
      <c r="P184" s="28">
        <f>SUMIFS(Aut_BlueMe_Sem_Pedido!$J:$J,Aut_BlueMe_Sem_Pedido!$Q:$Q,DRE!N$4,Aut_BlueMe_Sem_Pedido!$H:$H,DRE!$A184)+SUMIFS(Aut_Ajustes_Manuais!$G:$G,Aut_Ajustes_Manuais!$I:$I,DRE!N$4,Aut_Ajustes_Manuais!$F:$F,"  -  INSS Patronal")</f>
        <v/>
      </c>
      <c r="Q184" s="232" t="n">
        <v>-2214.22</v>
      </c>
      <c r="R184" s="27" t="n">
        <v>-2216.796517990399</v>
      </c>
      <c r="S184" s="28">
        <f>SUMIFS(Aut_BlueMe_Sem_Pedido!$J:$J,Aut_BlueMe_Sem_Pedido!$Q:$Q,DRE!Q$4,Aut_BlueMe_Sem_Pedido!$H:$H,DRE!$A184)+SUMIFS(Aut_Ajustes_Manuais!$G:$G,Aut_Ajustes_Manuais!$I:$I,DRE!Q$4,Aut_Ajustes_Manuais!$F:$F,"  -  INSS Patronal")</f>
        <v/>
      </c>
      <c r="T184" s="232" t="n">
        <v>-1943.79</v>
      </c>
      <c r="U184" s="27" t="n">
        <v>-2216.796517990399</v>
      </c>
      <c r="V184" s="27">
        <f>SUMIFS(Aut_BlueMe_Sem_Pedido!$J:$J,Aut_BlueMe_Sem_Pedido!$Q:$Q,DRE!T$4,Aut_BlueMe_Sem_Pedido!$H:$H,DRE!$A184)+SUMIFS(Aut_Ajustes_Manuais!$G:$G,Aut_Ajustes_Manuais!$I:$I,DRE!T$4,Aut_Ajustes_Manuais!$F:$F,"  -  INSS Patronal")</f>
        <v/>
      </c>
      <c r="W184" s="232" t="n">
        <v>-1981.52</v>
      </c>
      <c r="X184" s="27" t="n">
        <v>-2216.796517990399</v>
      </c>
      <c r="Y184" s="28">
        <f>SUMIFS(Aut_BlueMe_Sem_Pedido!$J:$J,Aut_BlueMe_Sem_Pedido!$Q:$Q,DRE!W$4,Aut_BlueMe_Sem_Pedido!$H:$H,DRE!$A184)+SUMIFS(Aut_Ajustes_Manuais!$G:$G,Aut_Ajustes_Manuais!$I:$I,DRE!W$4,Aut_Ajustes_Manuais!$F:$F,"  -  INSS Patronal")</f>
        <v/>
      </c>
      <c r="Z184" s="232" t="n">
        <v>-1303.76</v>
      </c>
      <c r="AA184" s="27" t="n">
        <v>-2216.796517990399</v>
      </c>
      <c r="AB184" s="28">
        <f>SUMIFS(Aut_BlueMe_Sem_Pedido!$J:$J,Aut_BlueMe_Sem_Pedido!$Q:$Q,DRE!Z$4,Aut_BlueMe_Sem_Pedido!$H:$H,DRE!$A184)+SUMIFS(Aut_Ajustes_Manuais!$G:$G,Aut_Ajustes_Manuais!$I:$I,DRE!Z$4,Aut_Ajustes_Manuais!$F:$F,"  -  INSS Patronal")</f>
        <v/>
      </c>
      <c r="AC184" s="232" t="n">
        <v>-2301.87</v>
      </c>
      <c r="AD184" s="27" t="n">
        <v>-2216.796517990399</v>
      </c>
      <c r="AE184" s="28">
        <f>SUMIFS(Aut_BlueMe_Sem_Pedido!$J:$J,Aut_BlueMe_Sem_Pedido!$Q:$Q,DRE!AC$4,Aut_BlueMe_Sem_Pedido!$H:$H,DRE!$A184)+SUMIFS(Aut_Ajustes_Manuais!$G:$G,Aut_Ajustes_Manuais!$I:$I,DRE!AC$4,Aut_Ajustes_Manuais!$F:$F,"  -  INSS Patronal")</f>
        <v/>
      </c>
      <c r="AF184" s="232" t="n">
        <v>-3658.68</v>
      </c>
      <c r="AG184" s="27" t="n">
        <v>-2216.796517990399</v>
      </c>
      <c r="AH184" s="28">
        <f>SUMIFS(Aut_BlueMe_Sem_Pedido!$J:$J,Aut_BlueMe_Sem_Pedido!$Q:$Q,DRE!AF$4,Aut_BlueMe_Sem_Pedido!$H:$H,DRE!$A184)+SUMIFS(Aut_Ajustes_Manuais!$G:$G,Aut_Ajustes_Manuais!$I:$I,DRE!AF$4,Aut_Ajustes_Manuais!$F:$F,"  -  INSS Patronal")</f>
        <v/>
      </c>
      <c r="AI184" s="232" t="n">
        <v>-2224.73</v>
      </c>
      <c r="AJ184" s="27" t="n">
        <v>-2216.796517990399</v>
      </c>
      <c r="AK184" s="28">
        <f>SUMIFS(Aut_BlueMe_Sem_Pedido!$J:$J,Aut_BlueMe_Sem_Pedido!$Q:$Q,DRE!AI$4,Aut_BlueMe_Sem_Pedido!$H:$H,DRE!$A184)+SUMIFS(Aut_Ajustes_Manuais!$G:$G,Aut_Ajustes_Manuais!$I:$I,DRE!AI$4,Aut_Ajustes_Manuais!$F:$F,"  -  INSS Patronal")</f>
        <v/>
      </c>
      <c r="AL184" s="232" t="n">
        <v>-3057.88</v>
      </c>
      <c r="AM184" s="27" t="n">
        <v>-2216.796517990399</v>
      </c>
      <c r="AN184" s="28">
        <f>SUMIFS(Aut_BlueMe_Sem_Pedido!$J:$J,Aut_BlueMe_Sem_Pedido!$Q:$Q,DRE!AL$4,Aut_BlueMe_Sem_Pedido!$H:$H,DRE!$A184)+SUMIFS(Aut_Ajustes_Manuais!$G:$G,Aut_Ajustes_Manuais!$I:$I,DRE!AL$4,Aut_Ajustes_Manuais!$F:$F,"  -  INSS Patronal")</f>
        <v/>
      </c>
      <c r="AO184" s="232" t="n">
        <v>-4597</v>
      </c>
      <c r="AP184" s="27" t="n">
        <v>-2216.796517990399</v>
      </c>
      <c r="AQ184" s="28">
        <f>SUMIFS(Aut_BlueMe_Sem_Pedido!$J:$J,Aut_BlueMe_Sem_Pedido!$Q:$Q,DRE!AO$4,Aut_BlueMe_Sem_Pedido!$H:$H,DRE!$A184)+SUMIFS(Aut_Ajustes_Manuais!$G:$G,Aut_Ajustes_Manuais!$I:$I,DRE!AO$4,Aut_Ajustes_Manuais!$F:$F,"  -  INSS Patronal")</f>
        <v/>
      </c>
      <c r="AR184" s="232">
        <f>SUMIFS($H184:$AO184,$H$5:$AO$5,"&lt;"&amp;MONTH(TODAY()),$H$6:$AO$6,"REAL 25")</f>
        <v/>
      </c>
      <c r="AS184" s="27">
        <f>SUMIFS($I184:$AP184,$I$5:$AP$5,"&lt;"&amp;MONTH(TODAY()),$I$6:$AP$6,"ORÇADO ")</f>
        <v/>
      </c>
      <c r="AT184" s="28">
        <f>SUMIFS($J184:$AQ184,$J$5:$AQ$5,"&lt;"&amp;MONTH(TODAY()),$J$6:$AQ$6,"REAL 26")</f>
        <v/>
      </c>
      <c r="AU184" s="232">
        <f>SUM(H184,K184,N184,Q184,T184,W184,Z184,AC184,AF184,AI184,AL184,AO184)</f>
        <v/>
      </c>
      <c r="AV184" s="27">
        <f>SUM(I184,L184,O184,R184,U184,X184,AA184,AD184,AG184,AJ184,AM184,AP184)</f>
        <v/>
      </c>
      <c r="AW184" s="28">
        <f>SUM(J184,M184,P184,S184,V184,Y184,AB184,AE184,AH184,AK184,AN184,AQ184)</f>
        <v/>
      </c>
      <c r="AX184" s="232">
        <f>SUM(H184,K184,N184)</f>
        <v/>
      </c>
      <c r="AY184" s="27">
        <f>SUM(I184,L184,O184)</f>
        <v/>
      </c>
      <c r="AZ184" s="28">
        <f>SUM(J184,M184,P184)</f>
        <v/>
      </c>
      <c r="BA184" s="232">
        <f>SUM(Q184,T184,W184)</f>
        <v/>
      </c>
      <c r="BB184" s="27">
        <f>SUM(R184,U184,X184)</f>
        <v/>
      </c>
      <c r="BC184" s="28">
        <f>SUM(S184,V184,Y184)</f>
        <v/>
      </c>
      <c r="BD184" s="232">
        <f>SUM(Z184,AC184,AF184)</f>
        <v/>
      </c>
      <c r="BE184" s="27">
        <f>SUM(AA184,AD184,AG184)</f>
        <v/>
      </c>
      <c r="BF184" s="28">
        <f>SUM(AB184,AE184,AH184)</f>
        <v/>
      </c>
      <c r="BG184" s="232">
        <f>SUM(AI184,AL184,AO184)</f>
        <v/>
      </c>
      <c r="BH184" s="27">
        <f>SUM(AJ184,AM184,AP184)</f>
        <v/>
      </c>
      <c r="BI184" s="28">
        <f>SUM(AK184,AN184,AQ184)</f>
        <v/>
      </c>
      <c r="BK184" s="451">
        <f>SUM(I184,L184,O184,R184,U184,X184,AA184,AD184,AG184,AJ184,AM184,AP184)</f>
        <v/>
      </c>
      <c r="BL184" s="451">
        <f>BK184-AV184</f>
        <v/>
      </c>
      <c r="BM184" s="451">
        <f>SUM(J184,M184,P184,S184,V184)</f>
        <v/>
      </c>
      <c r="BN184" s="451">
        <f>BM184-AT184</f>
        <v/>
      </c>
    </row>
    <row r="185" hidden="1" outlineLevel="1" ht="25.2" customFormat="1" customHeight="1" s="474">
      <c r="A185" s="22" t="inlineStr">
        <is>
          <t xml:space="preserve">  -  INSS Segurados</t>
        </is>
      </c>
      <c r="B185" s="2" t="n"/>
      <c r="C185" s="461" t="n"/>
      <c r="D185" s="95" t="inlineStr">
        <is>
          <t>Incidencias: salário e gorjeta / Não entra como Custo  Está dentro do valor bruto de Salário</t>
        </is>
      </c>
      <c r="E185" s="94" t="n">
        <v>0</v>
      </c>
      <c r="F185" s="40" t="n"/>
      <c r="G185" s="416" t="n"/>
      <c r="H185" s="232" t="n">
        <v>-1081.85</v>
      </c>
      <c r="I185" s="27" t="n">
        <v>0</v>
      </c>
      <c r="J185" s="28">
        <f>SUMIFS(Aut_BlueMe_Sem_Pedido!$J:$J,Aut_BlueMe_Sem_Pedido!$Q:$Q,DRE!H$4,Aut_BlueMe_Sem_Pedido!$H:$H,DRE!$A185)-SUMIFS(Aut_BlueMe_Sem_Pedido!$J:$J,Aut_BlueMe_Sem_Pedido!$Q:$Q,DRE!H$4,Aut_BlueMe_Sem_Pedido!$H:$H,"  -  INSS Segurados")+SUMIFS(Aut_Ajustes_Manuais!$G:$G,Aut_Ajustes_Manuais!$I:$I,DRE!H$4,Aut_Ajustes_Manuais!$F:$F,"  -  INSS Segurados")</f>
        <v/>
      </c>
      <c r="K185" s="232" t="n">
        <v>-705.5700000000001</v>
      </c>
      <c r="L185" s="27" t="n">
        <v>0</v>
      </c>
      <c r="M185" s="28">
        <f>SUMIFS(Aut_BlueMe_Sem_Pedido!$J:$J,Aut_BlueMe_Sem_Pedido!$Q:$Q,DRE!K$4,Aut_BlueMe_Sem_Pedido!$H:$H,DRE!$A185)-SUMIFS(Aut_BlueMe_Sem_Pedido!$J:$J,Aut_BlueMe_Sem_Pedido!$Q:$Q,DRE!K$4,Aut_BlueMe_Sem_Pedido!$H:$H,"  -  INSS Segurados")+SUMIFS(Aut_Ajustes_Manuais!$G:$G,Aut_Ajustes_Manuais!$I:$I,DRE!K$4,Aut_Ajustes_Manuais!$F:$F,"  -  INSS Segurados")</f>
        <v/>
      </c>
      <c r="N185" s="232" t="n">
        <v>-681.51</v>
      </c>
      <c r="O185" s="27" t="n">
        <v>0</v>
      </c>
      <c r="P185" s="28">
        <f>SUMIFS(Aut_BlueMe_Sem_Pedido!$J:$J,Aut_BlueMe_Sem_Pedido!$Q:$Q,DRE!N$4,Aut_BlueMe_Sem_Pedido!$H:$H,DRE!$A185)-SUMIFS(Aut_BlueMe_Sem_Pedido!$J:$J,Aut_BlueMe_Sem_Pedido!$Q:$Q,DRE!N$4,Aut_BlueMe_Sem_Pedido!$H:$H,"  -  INSS Segurados")+SUMIFS(Aut_Ajustes_Manuais!$G:$G,Aut_Ajustes_Manuais!$I:$I,DRE!N$4,Aut_Ajustes_Manuais!$F:$F,"  -  INSS Segurados")</f>
        <v/>
      </c>
      <c r="Q185" s="232" t="n">
        <v>-712.86</v>
      </c>
      <c r="R185" s="27" t="n">
        <v>0</v>
      </c>
      <c r="S185" s="28">
        <f>SUMIFS(Aut_BlueMe_Sem_Pedido!$J:$J,Aut_BlueMe_Sem_Pedido!$Q:$Q,DRE!Q$4,Aut_BlueMe_Sem_Pedido!$H:$H,DRE!$A185)-SUMIFS(Aut_BlueMe_Sem_Pedido!$J:$J,Aut_BlueMe_Sem_Pedido!$Q:$Q,DRE!Q$4,Aut_BlueMe_Sem_Pedido!$H:$H,"  -  INSS Segurados")+SUMIFS(Aut_Ajustes_Manuais!$G:$G,Aut_Ajustes_Manuais!$I:$I,DRE!Q$4,Aut_Ajustes_Manuais!$F:$F,"  -  INSS Segurados")</f>
        <v/>
      </c>
      <c r="T185" s="232" t="n">
        <v>-596.73</v>
      </c>
      <c r="U185" s="27" t="n">
        <v>0</v>
      </c>
      <c r="V185" s="28">
        <f>SUMIFS(Aut_BlueMe_Sem_Pedido!$J:$J,Aut_BlueMe_Sem_Pedido!$Q:$Q,DRE!T$4,Aut_BlueMe_Sem_Pedido!$H:$H,DRE!$A185)-SUMIFS(Aut_BlueMe_Sem_Pedido!$J:$J,Aut_BlueMe_Sem_Pedido!$Q:$Q,DRE!T$4,Aut_BlueMe_Sem_Pedido!$H:$H,"  -  INSS Segurados")+SUMIFS(Aut_Ajustes_Manuais!$G:$G,Aut_Ajustes_Manuais!$I:$I,DRE!T$4,Aut_Ajustes_Manuais!$F:$F,"  -  INSS Segurados")</f>
        <v/>
      </c>
      <c r="W185" s="232" t="n">
        <v>-696.24</v>
      </c>
      <c r="X185" s="27" t="n">
        <v>0</v>
      </c>
      <c r="Y185" s="28">
        <f>SUMIFS(Aut_BlueMe_Sem_Pedido!$J:$J,Aut_BlueMe_Sem_Pedido!$Q:$Q,DRE!W$4,Aut_BlueMe_Sem_Pedido!$H:$H,DRE!$A185)-SUMIFS(Aut_BlueMe_Sem_Pedido!$J:$J,Aut_BlueMe_Sem_Pedido!$Q:$Q,DRE!W$4,Aut_BlueMe_Sem_Pedido!$H:$H,"  -  INSS Segurados")+SUMIFS(Aut_Ajustes_Manuais!$G:$G,Aut_Ajustes_Manuais!$I:$I,DRE!W$4,Aut_Ajustes_Manuais!$F:$F,"  -  INSS Segurados")</f>
        <v/>
      </c>
      <c r="Z185" s="232" t="n">
        <v>-443.36</v>
      </c>
      <c r="AA185" s="27" t="n">
        <v>0</v>
      </c>
      <c r="AB185" s="28">
        <f>SUMIFS(Aut_BlueMe_Sem_Pedido!$J:$J,Aut_BlueMe_Sem_Pedido!$Q:$Q,DRE!Z$4,Aut_BlueMe_Sem_Pedido!$H:$H,DRE!$A185)-SUMIFS(Aut_BlueMe_Sem_Pedido!$J:$J,Aut_BlueMe_Sem_Pedido!$Q:$Q,DRE!Z$4,Aut_BlueMe_Sem_Pedido!$H:$H,"  -  INSS Segurados")+SUMIFS(Aut_Ajustes_Manuais!$G:$G,Aut_Ajustes_Manuais!$I:$I,DRE!Z$4,Aut_Ajustes_Manuais!$F:$F,"  -  INSS Segurados")</f>
        <v/>
      </c>
      <c r="AC185" s="232" t="n">
        <v>-773.91</v>
      </c>
      <c r="AD185" s="27" t="n">
        <v>0</v>
      </c>
      <c r="AE185" s="28">
        <f>SUMIFS(Aut_BlueMe_Sem_Pedido!$J:$J,Aut_BlueMe_Sem_Pedido!$Q:$Q,DRE!AC$4,Aut_BlueMe_Sem_Pedido!$H:$H,DRE!$A185)-SUMIFS(Aut_BlueMe_Sem_Pedido!$J:$J,Aut_BlueMe_Sem_Pedido!$Q:$Q,DRE!AC$4,Aut_BlueMe_Sem_Pedido!$H:$H,"  -  INSS Segurados")+SUMIFS(Aut_Ajustes_Manuais!$G:$G,Aut_Ajustes_Manuais!$I:$I,DRE!AC$4,Aut_Ajustes_Manuais!$F:$F,"  -  INSS Segurados")</f>
        <v/>
      </c>
      <c r="AF185" s="232" t="n">
        <v>-1397.71</v>
      </c>
      <c r="AG185" s="27" t="n">
        <v>0</v>
      </c>
      <c r="AH185" s="28">
        <f>SUMIFS(Aut_BlueMe_Sem_Pedido!$J:$J,Aut_BlueMe_Sem_Pedido!$Q:$Q,DRE!AF$4,Aut_BlueMe_Sem_Pedido!$H:$H,DRE!$A185)-SUMIFS(Aut_BlueMe_Sem_Pedido!$J:$J,Aut_BlueMe_Sem_Pedido!$Q:$Q,DRE!AF$4,Aut_BlueMe_Sem_Pedido!$H:$H,"  -  INSS Segurados")+SUMIFS(Aut_Ajustes_Manuais!$G:$G,Aut_Ajustes_Manuais!$I:$I,DRE!AF$4,Aut_Ajustes_Manuais!$F:$F,"  -  INSS Segurados")</f>
        <v/>
      </c>
      <c r="AI185" s="232" t="n">
        <v>-717.89</v>
      </c>
      <c r="AJ185" s="27" t="n">
        <v>0</v>
      </c>
      <c r="AK185" s="28">
        <f>SUMIFS(Aut_BlueMe_Sem_Pedido!$J:$J,Aut_BlueMe_Sem_Pedido!$Q:$Q,DRE!AI$4,Aut_BlueMe_Sem_Pedido!$H:$H,DRE!$A185)-SUMIFS(Aut_BlueMe_Sem_Pedido!$J:$J,Aut_BlueMe_Sem_Pedido!$Q:$Q,DRE!AI$4,Aut_BlueMe_Sem_Pedido!$H:$H,"  -  INSS Segurados")+SUMIFS(Aut_Ajustes_Manuais!$G:$G,Aut_Ajustes_Manuais!$I:$I,DRE!AI$4,Aut_Ajustes_Manuais!$F:$F,"  -  INSS Segurados")</f>
        <v/>
      </c>
      <c r="AL185" s="232" t="n">
        <v>-1105.65</v>
      </c>
      <c r="AM185" s="27" t="n">
        <v>0</v>
      </c>
      <c r="AN185" s="28">
        <f>SUMIFS(Aut_BlueMe_Sem_Pedido!$J:$J,Aut_BlueMe_Sem_Pedido!$Q:$Q,DRE!AL$4,Aut_BlueMe_Sem_Pedido!$H:$H,DRE!$A185)-SUMIFS(Aut_BlueMe_Sem_Pedido!$J:$J,Aut_BlueMe_Sem_Pedido!$Q:$Q,DRE!AL$4,Aut_BlueMe_Sem_Pedido!$H:$H,"  -  INSS Segurados")+SUMIFS(Aut_Ajustes_Manuais!$G:$G,Aut_Ajustes_Manuais!$I:$I,DRE!AL$4,Aut_Ajustes_Manuais!$F:$F,"  -  INSS Segurados")</f>
        <v/>
      </c>
      <c r="AO185" s="232" t="n">
        <v>-1756.19</v>
      </c>
      <c r="AP185" s="27" t="n">
        <v>0</v>
      </c>
      <c r="AQ185" s="28">
        <f>SUMIFS(Aut_BlueMe_Sem_Pedido!$J:$J,Aut_BlueMe_Sem_Pedido!$Q:$Q,DRE!AO$4,Aut_BlueMe_Sem_Pedido!$H:$H,DRE!$A185)-SUMIFS(Aut_BlueMe_Sem_Pedido!$J:$J,Aut_BlueMe_Sem_Pedido!$Q:$Q,DRE!AO$4,Aut_BlueMe_Sem_Pedido!$H:$H,"  -  INSS Segurados")+SUMIFS(Aut_Ajustes_Manuais!$G:$G,Aut_Ajustes_Manuais!$I:$I,DRE!AO$4,Aut_Ajustes_Manuais!$F:$F,"  -  INSS Segurados")</f>
        <v/>
      </c>
      <c r="AR185" s="232">
        <f>SUMIFS($H185:$AO185,$H$5:$AO$5,"&lt;"&amp;MONTH(TODAY()),$H$6:$AO$6,"REAL 25")</f>
        <v/>
      </c>
      <c r="AS185" s="27">
        <f>SUMIFS($I185:$AP185,$I$5:$AP$5,"&lt;"&amp;MONTH(TODAY()),$I$6:$AP$6,"ORÇADO ")</f>
        <v/>
      </c>
      <c r="AT185" s="28">
        <f>SUMIFS($J185:$AQ185,$J$5:$AQ$5,"&lt;"&amp;MONTH(TODAY()),$J$6:$AQ$6,"REAL 26")</f>
        <v/>
      </c>
      <c r="AU185" s="232">
        <f>SUM(H185,K185,N185,Q185,T185,W185,Z185,AC185,AF185,AI185,AL185,AO185)</f>
        <v/>
      </c>
      <c r="AV185" s="27">
        <f>SUM(I185,L185,O185,R185,U185,X185,AA185,AD185,AG185,AJ185,AM185,AP185)</f>
        <v/>
      </c>
      <c r="AW185" s="28">
        <f>SUM(J185,M185,P185,S185,V185,Y185,AB185,AE185,AH185,AK185,AN185,AQ185)</f>
        <v/>
      </c>
      <c r="AX185" s="232">
        <f>SUM(H185,K185,N185)</f>
        <v/>
      </c>
      <c r="AY185" s="27">
        <f>SUM(I185,L185,O185)</f>
        <v/>
      </c>
      <c r="AZ185" s="28">
        <f>SUM(J185,M185,P185)</f>
        <v/>
      </c>
      <c r="BA185" s="232">
        <f>SUM(Q185,T185,W185)</f>
        <v/>
      </c>
      <c r="BB185" s="27">
        <f>SUM(R185,U185,X185)</f>
        <v/>
      </c>
      <c r="BC185" s="28">
        <f>SUM(S185,V185,Y185)</f>
        <v/>
      </c>
      <c r="BD185" s="232">
        <f>SUM(Z185,AC185,AF185)</f>
        <v/>
      </c>
      <c r="BE185" s="27">
        <f>SUM(AA185,AD185,AG185)</f>
        <v/>
      </c>
      <c r="BF185" s="28">
        <f>SUM(AB185,AE185,AH185)</f>
        <v/>
      </c>
      <c r="BG185" s="232">
        <f>SUM(AI185,AL185,AO185)</f>
        <v/>
      </c>
      <c r="BH185" s="27">
        <f>SUM(AJ185,AM185,AP185)</f>
        <v/>
      </c>
      <c r="BI185" s="28">
        <f>SUM(AK185,AN185,AQ185)</f>
        <v/>
      </c>
      <c r="BK185" s="451">
        <f>SUM(I185,L185,O185,R185,U185,X185,AA185,AD185,AG185,AJ185,AM185,AP185)</f>
        <v/>
      </c>
      <c r="BL185" s="451">
        <f>BK185-AV185</f>
        <v/>
      </c>
      <c r="BM185" s="451">
        <f>SUM(J185,M185,P185,S185,V185)</f>
        <v/>
      </c>
      <c r="BN185" s="451">
        <f>BM185-AT185</f>
        <v/>
      </c>
    </row>
    <row r="186" hidden="1" outlineLevel="1" customFormat="1" s="474">
      <c r="A186" s="22" t="inlineStr">
        <is>
          <t xml:space="preserve">  -  13º Salário</t>
        </is>
      </c>
      <c r="B186" s="2" t="n"/>
      <c r="C186" s="461" t="n"/>
      <c r="D186" s="93" t="inlineStr">
        <is>
          <t>Salário dividido por 12 x</t>
        </is>
      </c>
      <c r="E186" s="94" t="n">
        <v>0.0833</v>
      </c>
      <c r="F186" s="40" t="n"/>
      <c r="G186" s="416" t="n"/>
      <c r="H186" s="232" t="n">
        <v>-506.0824</v>
      </c>
      <c r="I186" s="27" t="n">
        <v>-923.2957497430014</v>
      </c>
      <c r="J186" s="28">
        <f>((J120+J89)/12)*$E$186+SUMIFS(Aut_Ajustes_Manuais!$G:$G,Aut_Ajustes_Manuais!$I:$I,DRE!H$4,Aut_Ajustes_Manuais!$F:$F,"  -  13º Salário")</f>
        <v/>
      </c>
      <c r="K186" s="232" t="n">
        <v>-370.5554666666666</v>
      </c>
      <c r="L186" s="27" t="n">
        <v>-855.3460148226116</v>
      </c>
      <c r="M186" s="28">
        <f>((M120+M89)/12)*$E$186+SUMIFS(Aut_Ajustes_Manuais!$G:$G,Aut_Ajustes_Manuais!$I:$I,DRE!K$4,Aut_Ajustes_Manuais!$F:$F,"  -  13º Salário")</f>
        <v/>
      </c>
      <c r="N186" s="232" t="n">
        <v>-287.8613333333333</v>
      </c>
      <c r="O186" s="27" t="n">
        <v>-1142.461282329982</v>
      </c>
      <c r="P186" s="28">
        <f>((P120+P89)/12)*$E$186+SUMIFS(Aut_Ajustes_Manuais!$G:$G,Aut_Ajustes_Manuais!$I:$I,DRE!N$4,Aut_Ajustes_Manuais!$F:$F,"  -  13º Salário")</f>
        <v/>
      </c>
      <c r="Q186" s="232" t="n">
        <v>-393.2792</v>
      </c>
      <c r="R186" s="27" t="n">
        <v>-1439.334215448192</v>
      </c>
      <c r="S186" s="28">
        <f>((S120+S89)/12)*$E$186+SUMIFS(Aut_Ajustes_Manuais!$G:$G,Aut_Ajustes_Manuais!$I:$I,DRE!Q$4,Aut_Ajustes_Manuais!$F:$F,"  -  13º Salário")</f>
        <v/>
      </c>
      <c r="T186" s="232" t="n">
        <v>-391.5397333333335</v>
      </c>
      <c r="U186" s="27" t="n">
        <v>-1542.680921414116</v>
      </c>
      <c r="V186" s="28">
        <f>((V120+V89)/12)*$E$186+SUMIFS(Aut_Ajustes_Manuais!$G:$G,Aut_Ajustes_Manuais!$I:$I,DRE!T$4,Aut_Ajustes_Manuais!$F:$F,"  -  13º Salário")</f>
        <v/>
      </c>
      <c r="W186" s="232" t="n">
        <v>-299.3472</v>
      </c>
      <c r="X186" s="27" t="n">
        <v>-1320.708883577654</v>
      </c>
      <c r="Y186" s="28">
        <f>((Y120+Y89)/12)*$E$186+SUMIFS(Aut_Ajustes_Manuais!$G:$G,Aut_Ajustes_Manuais!$I:$I,DRE!W$4,Aut_Ajustes_Manuais!$F:$F,"  -  13º Salário")</f>
        <v/>
      </c>
      <c r="Z186" s="232" t="n">
        <v>-235.6346666666667</v>
      </c>
      <c r="AA186" s="27" t="n">
        <v>-1291.460794764614</v>
      </c>
      <c r="AB186" s="28">
        <f>((AB120+AB89)/12)*$E$186+SUMIFS(Aut_Ajustes_Manuais!$G:$G,Aut_Ajustes_Manuais!$I:$I,DRE!Z$4,Aut_Ajustes_Manuais!$F:$F,"  -  13º Salário")</f>
        <v/>
      </c>
      <c r="AC186" s="232" t="n">
        <v>-416.2757333333333</v>
      </c>
      <c r="AD186" s="27" t="n">
        <v>-1421.973485968412</v>
      </c>
      <c r="AE186" s="28">
        <f>((AE120+AE89)/12)*$E$186+SUMIFS(Aut_Ajustes_Manuais!$G:$G,Aut_Ajustes_Manuais!$I:$I,DRE!AC$4,Aut_Ajustes_Manuais!$F:$F,"  -  13º Salário")</f>
        <v/>
      </c>
      <c r="AF186" s="232" t="n">
        <v>-469.2447999999999</v>
      </c>
      <c r="AG186" s="27" t="n">
        <v>-2055.608155378266</v>
      </c>
      <c r="AH186" s="28">
        <f>((AH120+AH89)/12)*$E$186+SUMIFS(Aut_Ajustes_Manuais!$G:$G,Aut_Ajustes_Manuais!$I:$I,DRE!AF$4,Aut_Ajustes_Manuais!$F:$F,"  -  13º Salário")</f>
        <v/>
      </c>
      <c r="AI186" s="232" t="n">
        <v>-447.6133333333333</v>
      </c>
      <c r="AJ186" s="27" t="n">
        <v>-1205.318822902389</v>
      </c>
      <c r="AK186" s="28">
        <f>((AK120+AK89)/12)*$E$186+SUMIFS(Aut_Ajustes_Manuais!$G:$G,Aut_Ajustes_Manuais!$I:$I,DRE!AI$4,Aut_Ajustes_Manuais!$F:$F,"  -  13º Salário")</f>
        <v/>
      </c>
      <c r="AL186" s="232" t="n">
        <v>-421</v>
      </c>
      <c r="AM186" s="27" t="n">
        <v>-1543.072779036078</v>
      </c>
      <c r="AN186" s="28">
        <f>((AN120+AN89)/12)*$E$186+SUMIFS(Aut_Ajustes_Manuais!$G:$G,Aut_Ajustes_Manuais!$I:$I,DRE!AL$4,Aut_Ajustes_Manuais!$F:$F,"  -  13º Salário")</f>
        <v/>
      </c>
      <c r="AO186" s="232" t="n">
        <v>-421</v>
      </c>
      <c r="AP186" s="27" t="n">
        <v>-1193.011327942361</v>
      </c>
      <c r="AQ186" s="28">
        <f>((AQ120+AQ89)/12)*$E$186+SUMIFS(Aut_Ajustes_Manuais!$G:$G,Aut_Ajustes_Manuais!$I:$I,DRE!AO$4,Aut_Ajustes_Manuais!$F:$F,"  -  13º Salário")</f>
        <v/>
      </c>
      <c r="AR186" s="232">
        <f>SUMIFS($H186:$AO186,$H$5:$AO$5,"&lt;"&amp;MONTH(TODAY()),$H$6:$AO$6,"REAL 25")</f>
        <v/>
      </c>
      <c r="AS186" s="27">
        <f>SUMIFS($I186:$AP186,$I$5:$AP$5,"&lt;"&amp;MONTH(TODAY()),$I$6:$AP$6,"ORÇADO ")</f>
        <v/>
      </c>
      <c r="AT186" s="28">
        <f>SUMIFS($J186:$AQ186,$J$5:$AQ$5,"&lt;"&amp;MONTH(TODAY()),$J$6:$AQ$6,"REAL 26")</f>
        <v/>
      </c>
      <c r="AU186" s="232">
        <f>SUM(H186,K186,N186,Q186,T186,W186,Z186,AC186,AF186,AI186,AL186,AO186)</f>
        <v/>
      </c>
      <c r="AV186" s="27">
        <f>SUM(I186,L186,O186,R186,U186,X186,AA186,AD186,AG186,AJ186,AM186,AP186)</f>
        <v/>
      </c>
      <c r="AW186" s="28">
        <f>SUM(J186,M186,P186,S186,V186,Y186,AB186,AE186,AH186,AK186,AN186,AQ186)</f>
        <v/>
      </c>
      <c r="AX186" s="232">
        <f>SUM(H186,K186,N186)</f>
        <v/>
      </c>
      <c r="AY186" s="27">
        <f>SUM(I186,L186,O186)</f>
        <v/>
      </c>
      <c r="AZ186" s="28">
        <f>SUM(J186,M186,P186)</f>
        <v/>
      </c>
      <c r="BA186" s="232">
        <f>SUM(Q186,T186,W186)</f>
        <v/>
      </c>
      <c r="BB186" s="27">
        <f>SUM(R186,U186,X186)</f>
        <v/>
      </c>
      <c r="BC186" s="28">
        <f>SUM(S186,V186,Y186)</f>
        <v/>
      </c>
      <c r="BD186" s="232">
        <f>SUM(Z186,AC186,AF186)</f>
        <v/>
      </c>
      <c r="BE186" s="27">
        <f>SUM(AA186,AD186,AG186)</f>
        <v/>
      </c>
      <c r="BF186" s="28">
        <f>SUM(AB186,AE186,AH186)</f>
        <v/>
      </c>
      <c r="BG186" s="232">
        <f>SUM(AI186,AL186,AO186)</f>
        <v/>
      </c>
      <c r="BH186" s="27">
        <f>SUM(AJ186,AM186,AP186)</f>
        <v/>
      </c>
      <c r="BI186" s="28">
        <f>SUM(AK186,AN186,AQ186)</f>
        <v/>
      </c>
      <c r="BK186" s="451">
        <f>SUM(I186,L186,O186,R186,U186,X186,AA186,AD186,AG186,AJ186,AM186,AP186)</f>
        <v/>
      </c>
      <c r="BL186" s="451">
        <f>BK186-AV186</f>
        <v/>
      </c>
      <c r="BM186" s="451">
        <f>SUM(J186,M186,P186,S186,V186)</f>
        <v/>
      </c>
      <c r="BN186" s="451">
        <f>BM186-AT186</f>
        <v/>
      </c>
    </row>
    <row r="187" hidden="1" outlineLevel="1" ht="25.2" customFormat="1" customHeight="1" s="474">
      <c r="A187" s="22" t="inlineStr">
        <is>
          <t xml:space="preserve">  -  Férias</t>
        </is>
      </c>
      <c r="B187" s="2" t="n"/>
      <c r="C187" s="461" t="n"/>
      <c r="D187" s="95" t="inlineStr">
        <is>
          <t>Férias (salário + média de gorjeta) + 1/3 - Salário está no salário, consideramos 1/3 aqui</t>
        </is>
      </c>
      <c r="E187" s="93" t="n"/>
      <c r="F187" s="40" t="n"/>
      <c r="G187" s="416" t="n"/>
      <c r="H187" s="232" t="n">
        <v>-2348.5</v>
      </c>
      <c r="I187" s="27" t="n">
        <v>-307.5805168711679</v>
      </c>
      <c r="J187" s="28">
        <f>SUMIFS(Aut_BlueMe_Sem_Pedido!$J:$J,Aut_BlueMe_Sem_Pedido!$Q:$Q,DRE!H$4,Aut_BlueMe_Sem_Pedido!$H:$H,DRE!$A187)+SUMIFS(Aut_Ajustes_Manuais!$G:$G,Aut_Ajustes_Manuais!$I:$I,DRE!H$4,Aut_Ajustes_Manuais!$F:$F,"  -  Férias")</f>
        <v/>
      </c>
      <c r="K187" s="232" t="n">
        <v>-2134.28</v>
      </c>
      <c r="L187" s="27" t="n">
        <v>-284.9442006161761</v>
      </c>
      <c r="M187" s="28">
        <f>SUMIFS(Aut_BlueMe_Sem_Pedido!$J:$J,Aut_BlueMe_Sem_Pedido!$Q:$Q,DRE!K$4,Aut_BlueMe_Sem_Pedido!$H:$H,DRE!$A187)+SUMIFS(Aut_Ajustes_Manuais!$G:$G,Aut_Ajustes_Manuais!$I:$I,DRE!K$4,Aut_Ajustes_Manuais!$F:$F,"  -  Férias")</f>
        <v/>
      </c>
      <c r="N187" s="232" t="n">
        <v>-1374.79</v>
      </c>
      <c r="O187" s="27" t="n">
        <v>-380.5918437533854</v>
      </c>
      <c r="P187" s="28">
        <f>SUMIFS(Aut_BlueMe_Sem_Pedido!$J:$J,Aut_BlueMe_Sem_Pedido!$Q:$Q,DRE!N$4,Aut_BlueMe_Sem_Pedido!$H:$H,DRE!$A187)+SUMIFS(Aut_Ajustes_Manuais!$G:$G,Aut_Ajustes_Manuais!$I:$I,DRE!N$4,Aut_Ajustes_Manuais!$F:$F,"  -  Férias")</f>
        <v/>
      </c>
      <c r="Q187" s="232" t="n">
        <v>0</v>
      </c>
      <c r="R187" s="27" t="n">
        <v>-479.49008978016</v>
      </c>
      <c r="S187" s="28">
        <f>SUMIFS(Aut_BlueMe_Sem_Pedido!$J:$J,Aut_BlueMe_Sem_Pedido!$Q:$Q,DRE!Q$4,Aut_BlueMe_Sem_Pedido!$H:$H,DRE!$A187)+SUMIFS(Aut_Ajustes_Manuais!$G:$G,Aut_Ajustes_Manuais!$I:$I,DRE!Q$4,Aut_Ajustes_Manuais!$F:$F,"  -  Férias")</f>
        <v/>
      </c>
      <c r="T187" s="232" t="n">
        <v>0</v>
      </c>
      <c r="U187" s="27" t="n">
        <v>-513.9183141565633</v>
      </c>
      <c r="V187" s="28">
        <f>SUMIFS(Aut_BlueMe_Sem_Pedido!$J:$J,Aut_BlueMe_Sem_Pedido!$Q:$Q,DRE!T$4,Aut_BlueMe_Sem_Pedido!$H:$H,DRE!$A187)+SUMIFS(Aut_Ajustes_Manuais!$G:$G,Aut_Ajustes_Manuais!$I:$I,DRE!T$4,Aut_Ajustes_Manuais!$F:$F,"  -  Férias")</f>
        <v/>
      </c>
      <c r="W187" s="232" t="n">
        <v>0</v>
      </c>
      <c r="X187" s="27" t="n">
        <v>-439.972047050179</v>
      </c>
      <c r="Y187" s="28">
        <f>SUMIFS(Aut_BlueMe_Sem_Pedido!$J:$J,Aut_BlueMe_Sem_Pedido!$Q:$Q,DRE!W$4,Aut_BlueMe_Sem_Pedido!$H:$H,DRE!$A187)+SUMIFS(Aut_Ajustes_Manuais!$G:$G,Aut_Ajustes_Manuais!$I:$I,DRE!W$4,Aut_Ajustes_Manuais!$F:$F,"  -  Férias")</f>
        <v/>
      </c>
      <c r="Z187" s="232" t="n">
        <v>0</v>
      </c>
      <c r="AA187" s="27" t="n">
        <v>-430.2285360710449</v>
      </c>
      <c r="AB187" s="28">
        <f>SUMIFS(Aut_BlueMe_Sem_Pedido!$J:$J,Aut_BlueMe_Sem_Pedido!$Q:$Q,DRE!Z$4,Aut_BlueMe_Sem_Pedido!$H:$H,DRE!$A187)+SUMIFS(Aut_Ajustes_Manuais!$G:$G,Aut_Ajustes_Manuais!$I:$I,DRE!Z$4,Aut_Ajustes_Manuais!$F:$F,"  -  Férias")</f>
        <v/>
      </c>
      <c r="AC187" s="232" t="n">
        <v>0</v>
      </c>
      <c r="AD187" s="27" t="n">
        <v>-473.7066534888766</v>
      </c>
      <c r="AE187" s="28">
        <f>SUMIFS(Aut_BlueMe_Sem_Pedido!$J:$J,Aut_BlueMe_Sem_Pedido!$Q:$Q,DRE!AC$4,Aut_BlueMe_Sem_Pedido!$H:$H,DRE!$A187)+SUMIFS(Aut_Ajustes_Manuais!$G:$G,Aut_Ajustes_Manuais!$I:$I,DRE!AC$4,Aut_Ajustes_Manuais!$F:$F,"  -  Férias")</f>
        <v/>
      </c>
      <c r="AF187" s="232" t="n">
        <v>0</v>
      </c>
      <c r="AG187" s="27" t="n">
        <v>-684.7914323138883</v>
      </c>
      <c r="AH187" s="28">
        <f>SUMIFS(Aut_BlueMe_Sem_Pedido!$J:$J,Aut_BlueMe_Sem_Pedido!$Q:$Q,DRE!AF$4,Aut_BlueMe_Sem_Pedido!$H:$H,DRE!$A187)+SUMIFS(Aut_Ajustes_Manuais!$G:$G,Aut_Ajustes_Manuais!$I:$I,DRE!AF$4,Aut_Ajustes_Manuais!$F:$F,"  -  Férias")</f>
        <v/>
      </c>
      <c r="AI187" s="232" t="n">
        <v>0</v>
      </c>
      <c r="AJ187" s="27" t="n">
        <v>-401.531780738791</v>
      </c>
      <c r="AK187" s="28">
        <f>SUMIFS(Aut_BlueMe_Sem_Pedido!$J:$J,Aut_BlueMe_Sem_Pedido!$Q:$Q,DRE!AI$4,Aut_BlueMe_Sem_Pedido!$H:$H,DRE!$A187)+SUMIFS(Aut_Ajustes_Manuais!$G:$G,Aut_Ajustes_Manuais!$I:$I,DRE!AI$4,Aut_Ajustes_Manuais!$F:$F,"  -  Férias")</f>
        <v/>
      </c>
      <c r="AL187" s="232" t="n">
        <v>0</v>
      </c>
      <c r="AM187" s="27" t="n">
        <v>-514.0488549609985</v>
      </c>
      <c r="AN187" s="28">
        <f>SUMIFS(Aut_BlueMe_Sem_Pedido!$J:$J,Aut_BlueMe_Sem_Pedido!$Q:$Q,DRE!AL$4,Aut_BlueMe_Sem_Pedido!$H:$H,DRE!$A187)+SUMIFS(Aut_Ajustes_Manuais!$G:$G,Aut_Ajustes_Manuais!$I:$I,DRE!AL$4,Aut_Ajustes_Manuais!$F:$F,"  -  Férias")</f>
        <v/>
      </c>
      <c r="AO187" s="232" t="n">
        <v>0</v>
      </c>
      <c r="AP187" s="27" t="n">
        <v>-397.4317449027673</v>
      </c>
      <c r="AQ187" s="28">
        <f>SUMIFS(Aut_BlueMe_Sem_Pedido!$J:$J,Aut_BlueMe_Sem_Pedido!$Q:$Q,DRE!AO$4,Aut_BlueMe_Sem_Pedido!$H:$H,DRE!$A187)+SUMIFS(Aut_Ajustes_Manuais!$G:$G,Aut_Ajustes_Manuais!$I:$I,DRE!AO$4,Aut_Ajustes_Manuais!$F:$F,"  -  Férias")</f>
        <v/>
      </c>
      <c r="AR187" s="232">
        <f>SUMIFS($H187:$AO187,$H$5:$AO$5,"&lt;"&amp;MONTH(TODAY()),$H$6:$AO$6,"REAL 25")</f>
        <v/>
      </c>
      <c r="AS187" s="27">
        <f>SUMIFS($I187:$AP187,$I$5:$AP$5,"&lt;"&amp;MONTH(TODAY()),$I$6:$AP$6,"ORÇADO ")</f>
        <v/>
      </c>
      <c r="AT187" s="28">
        <f>SUMIFS($J187:$AQ187,$J$5:$AQ$5,"&lt;"&amp;MONTH(TODAY()),$J$6:$AQ$6,"REAL 26")</f>
        <v/>
      </c>
      <c r="AU187" s="232">
        <f>SUM(H187,K187,N187,Q187,T187,W187,Z187,AC187,AF187,AI187,AL187,AO187)</f>
        <v/>
      </c>
      <c r="AV187" s="27">
        <f>SUM(I187,L187,O187,R187,U187,X187,AA187,AD187,AG187,AJ187,AM187,AP187)</f>
        <v/>
      </c>
      <c r="AW187" s="28">
        <f>SUM(J187,M187,P187,S187,V187,Y187,AB187,AE187,AH187,AK187,AN187,AQ187)</f>
        <v/>
      </c>
      <c r="AX187" s="232">
        <f>SUM(H187,K187,N187)</f>
        <v/>
      </c>
      <c r="AY187" s="27">
        <f>SUM(I187,L187,O187)</f>
        <v/>
      </c>
      <c r="AZ187" s="28">
        <f>SUM(J187,M187,P187)</f>
        <v/>
      </c>
      <c r="BA187" s="232">
        <f>SUM(Q187,T187,W187)</f>
        <v/>
      </c>
      <c r="BB187" s="27">
        <f>SUM(R187,U187,X187)</f>
        <v/>
      </c>
      <c r="BC187" s="28">
        <f>SUM(S187,V187,Y187)</f>
        <v/>
      </c>
      <c r="BD187" s="232">
        <f>SUM(Z187,AC187,AF187)</f>
        <v/>
      </c>
      <c r="BE187" s="27">
        <f>SUM(AA187,AD187,AG187)</f>
        <v/>
      </c>
      <c r="BF187" s="28">
        <f>SUM(AB187,AE187,AH187)</f>
        <v/>
      </c>
      <c r="BG187" s="232">
        <f>SUM(AI187,AL187,AO187)</f>
        <v/>
      </c>
      <c r="BH187" s="27">
        <f>SUM(AJ187,AM187,AP187)</f>
        <v/>
      </c>
      <c r="BI187" s="28">
        <f>SUM(AK187,AN187,AQ187)</f>
        <v/>
      </c>
      <c r="BK187" s="451">
        <f>SUM(I187,L187,O187,R187,U187,X187,AA187,AD187,AG187,AJ187,AM187,AP187)</f>
        <v/>
      </c>
      <c r="BL187" s="451">
        <f>BK187-AV187</f>
        <v/>
      </c>
      <c r="BM187" s="451">
        <f>SUM(J187,M187,P187,S187,V187)</f>
        <v/>
      </c>
      <c r="BN187" s="451">
        <f>BM187-AT187</f>
        <v/>
      </c>
    </row>
    <row r="188" hidden="1" outlineLevel="1" customFormat="1" s="474">
      <c r="A188" s="22" t="inlineStr">
        <is>
          <t xml:space="preserve">  -  FGTS sobre 13º Salários</t>
        </is>
      </c>
      <c r="B188" s="2" t="n"/>
      <c r="C188" s="461" t="n"/>
      <c r="D188" s="93" t="inlineStr">
        <is>
          <t>FGTS s/ 13º</t>
        </is>
      </c>
      <c r="E188" s="94" t="n">
        <v>0.0067</v>
      </c>
      <c r="F188" s="40" t="n"/>
      <c r="G188" s="416" t="n"/>
      <c r="H188" s="232" t="n">
        <v>-86.54799999999999</v>
      </c>
      <c r="I188" s="27" t="n">
        <v>-8.217332172712712</v>
      </c>
      <c r="J188" s="28">
        <f>J186*$E$188+SUMIFS(Aut_Ajustes_Manuais!$G:$G,Aut_Ajustes_Manuais!$I:$I,DRE!H$4,Aut_Ajustes_Manuais!$F:$F,"  -  FGTS sobre 13º Salários")</f>
        <v/>
      </c>
      <c r="K188" s="232" t="n">
        <v>-56.44560000000001</v>
      </c>
      <c r="L188" s="27" t="n">
        <v>-7.612579531921242</v>
      </c>
      <c r="M188" s="28">
        <f>M186*$E$188+SUMIFS(Aut_Ajustes_Manuais!$G:$G,Aut_Ajustes_Manuais!$I:$I,DRE!K$4,Aut_Ajustes_Manuais!$F:$F,"  -  FGTS sobre 13º Salários")</f>
        <v/>
      </c>
      <c r="N188" s="232" t="n">
        <v>-54.5208</v>
      </c>
      <c r="O188" s="27" t="n">
        <v>-10.16790541273684</v>
      </c>
      <c r="P188" s="28">
        <f>P186*$E$188+SUMIFS(Aut_Ajustes_Manuais!$G:$G,Aut_Ajustes_Manuais!$I:$I,DRE!N$4,Aut_Ajustes_Manuais!$F:$F,"  -  FGTS sobre 13º Salários")</f>
        <v/>
      </c>
      <c r="Q188" s="232" t="n">
        <v>-57.0288</v>
      </c>
      <c r="R188" s="27" t="n">
        <v>-12.81007451748891</v>
      </c>
      <c r="S188" s="28">
        <f>S186*$E$188+SUMIFS(Aut_Ajustes_Manuais!$G:$G,Aut_Ajustes_Manuais!$I:$I,DRE!Q$4,Aut_Ajustes_Manuais!$F:$F,"  -  FGTS sobre 13º Salários")</f>
        <v/>
      </c>
      <c r="T188" s="232" t="n">
        <v>-47.73840000000001</v>
      </c>
      <c r="U188" s="27" t="n">
        <v>-13.72986020058563</v>
      </c>
      <c r="V188" s="28">
        <f>V186*$E$188+SUMIFS(Aut_Ajustes_Manuais!$G:$G,Aut_Ajustes_Manuais!$I:$I,DRE!T$4,Aut_Ajustes_Manuais!$F:$F,"  -  FGTS sobre 13º Salários")</f>
        <v/>
      </c>
      <c r="W188" s="232" t="n">
        <v>-55.6992</v>
      </c>
      <c r="X188" s="27" t="n">
        <v>-11.75430906384112</v>
      </c>
      <c r="Y188" s="28">
        <f>Y186*$E$188+SUMIFS(Aut_Ajustes_Manuais!$G:$G,Aut_Ajustes_Manuais!$I:$I,DRE!W$4,Aut_Ajustes_Manuais!$F:$F,"  -  FGTS sobre 13º Salários")</f>
        <v/>
      </c>
      <c r="Z188" s="232" t="n">
        <v>-35.4688</v>
      </c>
      <c r="AA188" s="27" t="n">
        <v>-11.49400107340506</v>
      </c>
      <c r="AB188" s="28">
        <f>AB186*$E$188+SUMIFS(Aut_Ajustes_Manuais!$G:$G,Aut_Ajustes_Manuais!$I:$I,DRE!Z$4,Aut_Ajustes_Manuais!$F:$F,"  -  FGTS sobre 13º Salários")</f>
        <v/>
      </c>
      <c r="AC188" s="232" t="n">
        <v>-61.9128</v>
      </c>
      <c r="AD188" s="27" t="n">
        <v>-12.65556402511887</v>
      </c>
      <c r="AE188" s="28">
        <f>AE186*$E$188+SUMIFS(Aut_Ajustes_Manuais!$G:$G,Aut_Ajustes_Manuais!$I:$I,DRE!AC$4,Aut_Ajustes_Manuais!$F:$F,"  -  FGTS sobre 13º Salários")</f>
        <v/>
      </c>
      <c r="AF188" s="232" t="n">
        <v>-111.8168</v>
      </c>
      <c r="AG188" s="27" t="n">
        <v>-18.29491258286657</v>
      </c>
      <c r="AH188" s="28">
        <f>AH186*$E$188+SUMIFS(Aut_Ajustes_Manuais!$G:$G,Aut_Ajustes_Manuais!$I:$I,DRE!AF$4,Aut_Ajustes_Manuais!$F:$F,"  -  FGTS sobre 13º Salários")</f>
        <v/>
      </c>
      <c r="AI188" s="232" t="n">
        <v>-57.4312</v>
      </c>
      <c r="AJ188" s="27" t="n">
        <v>-10.72733752383126</v>
      </c>
      <c r="AK188" s="28">
        <f>AK186*$E$188+SUMIFS(Aut_Ajustes_Manuais!$G:$G,Aut_Ajustes_Manuais!$I:$I,DRE!AI$4,Aut_Ajustes_Manuais!$F:$F,"  -  FGTS sobre 13º Salários")</f>
        <v/>
      </c>
      <c r="AL188" s="232" t="n">
        <v>-88.45200000000001</v>
      </c>
      <c r="AM188" s="27" t="n">
        <v>-13.7333477334211</v>
      </c>
      <c r="AN188" s="28">
        <f>AN186*$E$188+SUMIFS(Aut_Ajustes_Manuais!$G:$G,Aut_Ajustes_Manuais!$I:$I,DRE!AL$4,Aut_Ajustes_Manuais!$F:$F,"  -  FGTS sobre 13º Salários")</f>
        <v/>
      </c>
      <c r="AO188" s="232" t="n">
        <v>-140.4952</v>
      </c>
      <c r="AP188" s="27" t="n">
        <v>-10.61780081868701</v>
      </c>
      <c r="AQ188" s="28">
        <f>AQ186*$E$188+SUMIFS(Aut_Ajustes_Manuais!$G:$G,Aut_Ajustes_Manuais!$I:$I,DRE!AO$4,Aut_Ajustes_Manuais!$F:$F,"  -  FGTS sobre 13º Salários")</f>
        <v/>
      </c>
      <c r="AR188" s="232">
        <f>SUMIFS($H188:$AO188,$H$5:$AO$5,"&lt;"&amp;MONTH(TODAY()),$H$6:$AO$6,"REAL 25")</f>
        <v/>
      </c>
      <c r="AS188" s="27">
        <f>SUMIFS($I188:$AP188,$I$5:$AP$5,"&lt;"&amp;MONTH(TODAY()),$I$6:$AP$6,"ORÇADO ")</f>
        <v/>
      </c>
      <c r="AT188" s="28">
        <f>SUMIFS($J188:$AQ188,$J$5:$AQ$5,"&lt;"&amp;MONTH(TODAY()),$J$6:$AQ$6,"REAL 26")</f>
        <v/>
      </c>
      <c r="AU188" s="232">
        <f>SUM(H188,K188,N188,Q188,T188,W188,Z188,AC188,AF188,AI188,AL188,AO188)</f>
        <v/>
      </c>
      <c r="AV188" s="27">
        <f>SUM(I188,L188,O188,R188,U188,X188,AA188,AD188,AG188,AJ188,AM188,AP188)</f>
        <v/>
      </c>
      <c r="AW188" s="28">
        <f>SUM(J188,M188,P188,S188,V188,Y188,AB188,AE188,AH188,AK188,AN188,AQ188)</f>
        <v/>
      </c>
      <c r="AX188" s="232">
        <f>SUM(H188,K188,N188)</f>
        <v/>
      </c>
      <c r="AY188" s="27">
        <f>SUM(I188,L188,O188)</f>
        <v/>
      </c>
      <c r="AZ188" s="28">
        <f>SUM(J188,M188,P188)</f>
        <v/>
      </c>
      <c r="BA188" s="232">
        <f>SUM(Q188,T188,W188)</f>
        <v/>
      </c>
      <c r="BB188" s="27">
        <f>SUM(R188,U188,X188)</f>
        <v/>
      </c>
      <c r="BC188" s="28">
        <f>SUM(S188,V188,Y188)</f>
        <v/>
      </c>
      <c r="BD188" s="232">
        <f>SUM(Z188,AC188,AF188)</f>
        <v/>
      </c>
      <c r="BE188" s="27">
        <f>SUM(AA188,AD188,AG188)</f>
        <v/>
      </c>
      <c r="BF188" s="28">
        <f>SUM(AB188,AE188,AH188)</f>
        <v/>
      </c>
      <c r="BG188" s="232">
        <f>SUM(AI188,AL188,AO188)</f>
        <v/>
      </c>
      <c r="BH188" s="27">
        <f>SUM(AJ188,AM188,AP188)</f>
        <v/>
      </c>
      <c r="BI188" s="28">
        <f>SUM(AK188,AN188,AQ188)</f>
        <v/>
      </c>
      <c r="BK188" s="451">
        <f>SUM(I188,L188,O188,R188,U188,X188,AA188,AD188,AG188,AJ188,AM188,AP188)</f>
        <v/>
      </c>
      <c r="BL188" s="451">
        <f>BK188-AV188</f>
        <v/>
      </c>
      <c r="BM188" s="451">
        <f>SUM(J188,M188,P188,S188,V188)</f>
        <v/>
      </c>
      <c r="BN188" s="451">
        <f>BM188-AT188</f>
        <v/>
      </c>
    </row>
    <row r="189" hidden="1" outlineLevel="1" customFormat="1" s="474">
      <c r="A189" s="22" t="inlineStr">
        <is>
          <t xml:space="preserve">  -  FGTS sobre Férias</t>
        </is>
      </c>
      <c r="B189" s="2" t="n"/>
      <c r="C189" s="461" t="n"/>
      <c r="D189" s="93" t="inlineStr">
        <is>
          <t>FGTS s/ Férias</t>
        </is>
      </c>
      <c r="E189" s="94" t="n">
        <v>0.0089</v>
      </c>
      <c r="F189" s="40" t="n"/>
      <c r="G189" s="416" t="n"/>
      <c r="H189" s="232" t="n">
        <v>0</v>
      </c>
      <c r="I189" s="27" t="n">
        <v>-2.737466600153394</v>
      </c>
      <c r="J189" s="28">
        <f>SUMIFS(Aut_BlueMe_Sem_Pedido!$J:$J,Aut_BlueMe_Sem_Pedido!$Q:$Q,DRE!H$4,Aut_BlueMe_Sem_Pedido!$H:$H,DRE!$A189)+SUMIFS(Aut_Ajustes_Manuais!$G:$G,Aut_Ajustes_Manuais!$I:$I,DRE!H$4,Aut_Ajustes_Manuais!$F:$F,"  -  FGTS sobre Férias")</f>
        <v/>
      </c>
      <c r="K189" s="232" t="n">
        <v>0</v>
      </c>
      <c r="L189" s="27" t="n">
        <v>-2.536003385483968</v>
      </c>
      <c r="M189" s="28">
        <f>SUMIFS(Aut_BlueMe_Sem_Pedido!$J:$J,Aut_BlueMe_Sem_Pedido!$Q:$Q,DRE!K$4,Aut_BlueMe_Sem_Pedido!$H:$H,DRE!$A189)+SUMIFS(Aut_Ajustes_Manuais!$G:$G,Aut_Ajustes_Manuais!$I:$I,DRE!K$4,Aut_Ajustes_Manuais!$F:$F,"  -  FGTS sobre Férias")</f>
        <v/>
      </c>
      <c r="N189" s="232" t="n">
        <v>0</v>
      </c>
      <c r="O189" s="27" t="n">
        <v>-3.38726740940513</v>
      </c>
      <c r="P189" s="28">
        <f>SUMIFS(Aut_BlueMe_Sem_Pedido!$J:$J,Aut_BlueMe_Sem_Pedido!$Q:$Q,DRE!N$4,Aut_BlueMe_Sem_Pedido!$H:$H,DRE!$A189)+SUMIFS(Aut_Ajustes_Manuais!$G:$G,Aut_Ajustes_Manuais!$I:$I,DRE!N$4,Aut_Ajustes_Manuais!$F:$F,"  -  FGTS sobre Férias")</f>
        <v/>
      </c>
      <c r="Q189" s="232" t="n">
        <v>0</v>
      </c>
      <c r="R189" s="27" t="n">
        <v>-4.267461799043423</v>
      </c>
      <c r="S189" s="28">
        <f>SUMIFS(Aut_BlueMe_Sem_Pedido!$J:$J,Aut_BlueMe_Sem_Pedido!$Q:$Q,DRE!Q$4,Aut_BlueMe_Sem_Pedido!$H:$H,DRE!$A189)+SUMIFS(Aut_Ajustes_Manuais!$G:$G,Aut_Ajustes_Manuais!$I:$I,DRE!Q$4,Aut_Ajustes_Manuais!$F:$F,"  -  FGTS sobre Férias")</f>
        <v/>
      </c>
      <c r="T189" s="232" t="n">
        <v>0</v>
      </c>
      <c r="U189" s="27" t="n">
        <v>-4.573872995993413</v>
      </c>
      <c r="V189" s="28">
        <f>SUMIFS(Aut_BlueMe_Sem_Pedido!$J:$J,Aut_BlueMe_Sem_Pedido!$Q:$Q,DRE!T$4,Aut_BlueMe_Sem_Pedido!$H:$H,DRE!$A189)+SUMIFS(Aut_Ajustes_Manuais!$G:$G,Aut_Ajustes_Manuais!$I:$I,DRE!T$4,Aut_Ajustes_Manuais!$F:$F,"  -  FGTS sobre Férias")</f>
        <v/>
      </c>
      <c r="W189" s="232" t="n">
        <v>0</v>
      </c>
      <c r="X189" s="27" t="n">
        <v>-3.915751218746593</v>
      </c>
      <c r="Y189" s="28">
        <f>SUMIFS(Aut_BlueMe_Sem_Pedido!$J:$J,Aut_BlueMe_Sem_Pedido!$Q:$Q,DRE!W$4,Aut_BlueMe_Sem_Pedido!$H:$H,DRE!$A189)+SUMIFS(Aut_Ajustes_Manuais!$G:$G,Aut_Ajustes_Manuais!$I:$I,DRE!W$4,Aut_Ajustes_Manuais!$F:$F,"  -  FGTS sobre Férias")</f>
        <v/>
      </c>
      <c r="Z189" s="232" t="n">
        <v>0</v>
      </c>
      <c r="AA189" s="27" t="n">
        <v>-3.829033971032299</v>
      </c>
      <c r="AB189" s="28">
        <f>SUMIFS(Aut_BlueMe_Sem_Pedido!$J:$J,Aut_BlueMe_Sem_Pedido!$Q:$Q,DRE!Z$4,Aut_BlueMe_Sem_Pedido!$H:$H,DRE!$A189)+SUMIFS(Aut_Ajustes_Manuais!$G:$G,Aut_Ajustes_Manuais!$I:$I,DRE!Z$4,Aut_Ajustes_Manuais!$F:$F,"  -  FGTS sobre Férias")</f>
        <v/>
      </c>
      <c r="AC189" s="232" t="n">
        <v>0</v>
      </c>
      <c r="AD189" s="27" t="n">
        <v>-4.215989216051002</v>
      </c>
      <c r="AE189" s="28">
        <f>SUMIFS(Aut_BlueMe_Sem_Pedido!$J:$J,Aut_BlueMe_Sem_Pedido!$Q:$Q,DRE!AC$4,Aut_BlueMe_Sem_Pedido!$H:$H,DRE!$A189)+SUMIFS(Aut_Ajustes_Manuais!$G:$G,Aut_Ajustes_Manuais!$I:$I,DRE!AC$4,Aut_Ajustes_Manuais!$F:$F,"  -  FGTS sobre Férias")</f>
        <v/>
      </c>
      <c r="AF189" s="232" t="n">
        <v>0</v>
      </c>
      <c r="AG189" s="27" t="n">
        <v>-6.094643747593606</v>
      </c>
      <c r="AH189" s="28">
        <f>SUMIFS(Aut_BlueMe_Sem_Pedido!$J:$J,Aut_BlueMe_Sem_Pedido!$Q:$Q,DRE!AF$4,Aut_BlueMe_Sem_Pedido!$H:$H,DRE!$A189)+SUMIFS(Aut_Ajustes_Manuais!$G:$G,Aut_Ajustes_Manuais!$I:$I,DRE!AF$4,Aut_Ajustes_Manuais!$F:$F,"  -  FGTS sobre Férias")</f>
        <v/>
      </c>
      <c r="AI189" s="232" t="n">
        <v>0</v>
      </c>
      <c r="AJ189" s="27" t="n">
        <v>-3.57363284857524</v>
      </c>
      <c r="AK189" s="28">
        <f>SUMIFS(Aut_BlueMe_Sem_Pedido!$J:$J,Aut_BlueMe_Sem_Pedido!$Q:$Q,DRE!AI$4,Aut_BlueMe_Sem_Pedido!$H:$H,DRE!$A189)+SUMIFS(Aut_Ajustes_Manuais!$G:$G,Aut_Ajustes_Manuais!$I:$I,DRE!AI$4,Aut_Ajustes_Manuais!$F:$F,"  -  FGTS sobre Férias")</f>
        <v/>
      </c>
      <c r="AL189" s="232" t="n">
        <v>0</v>
      </c>
      <c r="AM189" s="27" t="n">
        <v>-4.575034809152887</v>
      </c>
      <c r="AN189" s="28">
        <f>SUMIFS(Aut_BlueMe_Sem_Pedido!$J:$J,Aut_BlueMe_Sem_Pedido!$Q:$Q,DRE!AL$4,Aut_BlueMe_Sem_Pedido!$H:$H,DRE!$A189)+SUMIFS(Aut_Ajustes_Manuais!$G:$G,Aut_Ajustes_Manuais!$I:$I,DRE!AL$4,Aut_Ajustes_Manuais!$F:$F,"  -  FGTS sobre Férias")</f>
        <v/>
      </c>
      <c r="AO189" s="232" t="n">
        <v>0</v>
      </c>
      <c r="AP189" s="27" t="n">
        <v>-3.537142529634629</v>
      </c>
      <c r="AQ189" s="28">
        <f>SUMIFS(Aut_BlueMe_Sem_Pedido!$J:$J,Aut_BlueMe_Sem_Pedido!$Q:$Q,DRE!AO$4,Aut_BlueMe_Sem_Pedido!$H:$H,DRE!$A189)+SUMIFS(Aut_Ajustes_Manuais!$G:$G,Aut_Ajustes_Manuais!$I:$I,DRE!AO$4,Aut_Ajustes_Manuais!$F:$F,"  -  FGTS sobre Férias")</f>
        <v/>
      </c>
      <c r="AR189" s="232">
        <f>SUMIFS($H189:$AO189,$H$5:$AO$5,"&lt;"&amp;MONTH(TODAY()),$H$6:$AO$6,"REAL 25")</f>
        <v/>
      </c>
      <c r="AS189" s="27">
        <f>SUMIFS($I189:$AP189,$I$5:$AP$5,"&lt;"&amp;MONTH(TODAY()),$I$6:$AP$6,"ORÇADO ")</f>
        <v/>
      </c>
      <c r="AT189" s="28">
        <f>SUMIFS($J189:$AQ189,$J$5:$AQ$5,"&lt;"&amp;MONTH(TODAY()),$J$6:$AQ$6,"REAL 26")</f>
        <v/>
      </c>
      <c r="AU189" s="232">
        <f>SUM(H189,K189,N189,Q189,T189,W189,Z189,AC189,AF189,AI189,AL189,AO189)</f>
        <v/>
      </c>
      <c r="AV189" s="27">
        <f>SUM(I189,L189,O189,R189,U189,X189,AA189,AD189,AG189,AJ189,AM189,AP189)</f>
        <v/>
      </c>
      <c r="AW189" s="28">
        <f>SUM(J189,M189,P189,S189,V189,Y189,AB189,AE189,AH189,AK189,AN189,AQ189)</f>
        <v/>
      </c>
      <c r="AX189" s="232">
        <f>SUM(H189,K189,N189)</f>
        <v/>
      </c>
      <c r="AY189" s="27">
        <f>SUM(I189,L189,O189)</f>
        <v/>
      </c>
      <c r="AZ189" s="28">
        <f>SUM(J189,M189,P189)</f>
        <v/>
      </c>
      <c r="BA189" s="232">
        <f>SUM(Q189,T189,W189)</f>
        <v/>
      </c>
      <c r="BB189" s="27">
        <f>SUM(R189,U189,X189)</f>
        <v/>
      </c>
      <c r="BC189" s="28">
        <f>SUM(S189,V189,Y189)</f>
        <v/>
      </c>
      <c r="BD189" s="232">
        <f>SUM(Z189,AC189,AF189)</f>
        <v/>
      </c>
      <c r="BE189" s="27">
        <f>SUM(AA189,AD189,AG189)</f>
        <v/>
      </c>
      <c r="BF189" s="28">
        <f>SUM(AB189,AE189,AH189)</f>
        <v/>
      </c>
      <c r="BG189" s="232">
        <f>SUM(AI189,AL189,AO189)</f>
        <v/>
      </c>
      <c r="BH189" s="27">
        <f>SUM(AJ189,AM189,AP189)</f>
        <v/>
      </c>
      <c r="BI189" s="28">
        <f>SUM(AK189,AN189,AQ189)</f>
        <v/>
      </c>
      <c r="BK189" s="451">
        <f>SUM(I189,L189,O189,R189,U189,X189,AA189,AD189,AG189,AJ189,AM189,AP189)</f>
        <v/>
      </c>
      <c r="BL189" s="451">
        <f>BK189-AV189</f>
        <v/>
      </c>
      <c r="BM189" s="451">
        <f>SUM(J189,M189,P189,S189,V189)</f>
        <v/>
      </c>
      <c r="BN189" s="451">
        <f>BM189-AT189</f>
        <v/>
      </c>
    </row>
    <row r="190" hidden="1" outlineLevel="1" customFormat="1" s="474">
      <c r="A190" s="22" t="inlineStr">
        <is>
          <t xml:space="preserve">  -  INSS sobre 13º Salários</t>
        </is>
      </c>
      <c r="B190" s="2" t="n"/>
      <c r="C190" s="461" t="n"/>
      <c r="D190" s="93" t="inlineStr">
        <is>
          <t>INSS s/ 13º</t>
        </is>
      </c>
      <c r="E190" s="94" t="n">
        <v>0.0167</v>
      </c>
      <c r="F190" s="40" t="n"/>
      <c r="G190" s="416" t="n"/>
      <c r="H190" s="232" t="n">
        <v>-55.669064</v>
      </c>
      <c r="I190" s="27" t="n">
        <v>-15.41903902070812</v>
      </c>
      <c r="J190" s="28">
        <f>J186*$E$190+SUMIFS(Aut_Ajustes_Manuais!$G:$G,Aut_Ajustes_Manuais!$I:$I,DRE!H$4,Aut_Ajustes_Manuais!$F:$F,"  -  INSS sobre 13º Salários")</f>
        <v/>
      </c>
      <c r="K190" s="232" t="n">
        <v>-40.76110133333333</v>
      </c>
      <c r="L190" s="27" t="n">
        <v>-14.28427844753761</v>
      </c>
      <c r="M190" s="28">
        <f>M186*$E$190+SUMIFS(Aut_Ajustes_Manuais!$G:$G,Aut_Ajustes_Manuais!$I:$I,DRE!K$4,Aut_Ajustes_Manuais!$F:$F,"  -  INSS sobre 13º Salários")</f>
        <v/>
      </c>
      <c r="N190" s="232" t="n">
        <v>-31.66474666666667</v>
      </c>
      <c r="O190" s="27" t="n">
        <v>-19.0791034149107</v>
      </c>
      <c r="P190" s="28">
        <f>P186*$E$190+SUMIFS(Aut_Ajustes_Manuais!$G:$G,Aut_Ajustes_Manuais!$I:$I,DRE!N$4,Aut_Ajustes_Manuais!$F:$F,"  -  INSS sobre 13º Salários")</f>
        <v/>
      </c>
      <c r="Q190" s="232" t="n">
        <v>-43.260712</v>
      </c>
      <c r="R190" s="27" t="n">
        <v>-24.0368813979848</v>
      </c>
      <c r="S190" s="28">
        <f>S186*$E$190+SUMIFS(Aut_Ajustes_Manuais!$G:$G,Aut_Ajustes_Manuais!$I:$I,DRE!Q$4,Aut_Ajustes_Manuais!$F:$F,"  -  INSS sobre 13º Salários")</f>
        <v/>
      </c>
      <c r="T190" s="232" t="n">
        <v>-43.06937066666668</v>
      </c>
      <c r="U190" s="27" t="n">
        <v>-25.76277138761574</v>
      </c>
      <c r="V190" s="28">
        <f>V186*$E$190+SUMIFS(Aut_Ajustes_Manuais!$G:$G,Aut_Ajustes_Manuais!$I:$I,DRE!T$4,Aut_Ajustes_Manuais!$F:$F,"  -  INSS sobre 13º Salários")</f>
        <v/>
      </c>
      <c r="W190" s="232" t="n">
        <v>-32.928192</v>
      </c>
      <c r="X190" s="27" t="n">
        <v>-22.05583835574683</v>
      </c>
      <c r="Y190" s="28">
        <f>Y186*$E$190+SUMIFS(Aut_Ajustes_Manuais!$G:$G,Aut_Ajustes_Manuais!$I:$I,DRE!W$4,Aut_Ajustes_Manuais!$F:$F,"  -  INSS sobre 13º Salários")</f>
        <v/>
      </c>
      <c r="Z190" s="232" t="n">
        <v>-25.91981333333333</v>
      </c>
      <c r="AA190" s="27" t="n">
        <v>-21.56739527256905</v>
      </c>
      <c r="AB190" s="28">
        <f>AB186*$E$190+SUMIFS(Aut_Ajustes_Manuais!$G:$G,Aut_Ajustes_Manuais!$I:$I,DRE!Z$4,Aut_Ajustes_Manuais!$F:$F,"  -  INSS sobre 13º Salários")</f>
        <v/>
      </c>
      <c r="AC190" s="232" t="n">
        <v>-45.79033066666667</v>
      </c>
      <c r="AD190" s="27" t="n">
        <v>-23.74695721567248</v>
      </c>
      <c r="AE190" s="28">
        <f>AE186*$E$190+SUMIFS(Aut_Ajustes_Manuais!$G:$G,Aut_Ajustes_Manuais!$I:$I,DRE!AC$4,Aut_Ajustes_Manuais!$F:$F,"  -  INSS sobre 13º Salários")</f>
        <v/>
      </c>
      <c r="AF190" s="232" t="n">
        <v>-51.61692799999999</v>
      </c>
      <c r="AG190" s="27" t="n">
        <v>-34.32865619481705</v>
      </c>
      <c r="AH190" s="28">
        <f>AH186*$E$190+SUMIFS(Aut_Ajustes_Manuais!$G:$G,Aut_Ajustes_Manuais!$I:$I,DRE!AF$4,Aut_Ajustes_Manuais!$F:$F,"  -  INSS sobre 13º Salários")</f>
        <v/>
      </c>
      <c r="AI190" s="232" t="n">
        <v>-49.23746666666667</v>
      </c>
      <c r="AJ190" s="27" t="n">
        <v>-20.12882434246989</v>
      </c>
      <c r="AK190" s="28">
        <f>AK186*$E$190+SUMIFS(Aut_Ajustes_Manuais!$G:$G,Aut_Ajustes_Manuais!$I:$I,DRE!AI$4,Aut_Ajustes_Manuais!$F:$F,"  -  INSS sobre 13º Salários")</f>
        <v/>
      </c>
      <c r="AL190" s="232" t="n">
        <v>-46.31</v>
      </c>
      <c r="AM190" s="27" t="n">
        <v>-25.76931540990251</v>
      </c>
      <c r="AN190" s="28">
        <f>AN186*$E$190+SUMIFS(Aut_Ajustes_Manuais!$G:$G,Aut_Ajustes_Manuais!$I:$I,DRE!AL$4,Aut_Ajustes_Manuais!$F:$F,"  -  INSS sobre 13º Salários")</f>
        <v/>
      </c>
      <c r="AO190" s="232" t="n">
        <v>-46.31</v>
      </c>
      <c r="AP190" s="27" t="n">
        <v>-19.92328917663743</v>
      </c>
      <c r="AQ190" s="28">
        <f>AQ186*$E$190+SUMIFS(Aut_Ajustes_Manuais!$G:$G,Aut_Ajustes_Manuais!$I:$I,DRE!AO$4,Aut_Ajustes_Manuais!$F:$F,"  -  INSS sobre 13º Salários")</f>
        <v/>
      </c>
      <c r="AR190" s="232">
        <f>SUMIFS($H190:$AO190,$H$5:$AO$5,"&lt;"&amp;MONTH(TODAY()),$H$6:$AO$6,"REAL 25")</f>
        <v/>
      </c>
      <c r="AS190" s="27">
        <f>SUMIFS($I190:$AP190,$I$5:$AP$5,"&lt;"&amp;MONTH(TODAY()),$I$6:$AP$6,"ORÇADO ")</f>
        <v/>
      </c>
      <c r="AT190" s="28">
        <f>SUMIFS($J190:$AQ190,$J$5:$AQ$5,"&lt;"&amp;MONTH(TODAY()),$J$6:$AQ$6,"REAL 26")</f>
        <v/>
      </c>
      <c r="AU190" s="232">
        <f>SUM(H190,K190,N190,Q190,T190,W190,Z190,AC190,AF190,AI190,AL190,AO190)</f>
        <v/>
      </c>
      <c r="AV190" s="27">
        <f>SUM(I190,L190,O190,R190,U190,X190,AA190,AD190,AG190,AJ190,AM190,AP190)</f>
        <v/>
      </c>
      <c r="AW190" s="28">
        <f>SUM(J190,M190,P190,S190,V190,Y190,AB190,AE190,AH190,AK190,AN190,AQ190)</f>
        <v/>
      </c>
      <c r="AX190" s="232">
        <f>SUM(H190,K190,N190)</f>
        <v/>
      </c>
      <c r="AY190" s="27">
        <f>SUM(I190,L190,O190)</f>
        <v/>
      </c>
      <c r="AZ190" s="28">
        <f>SUM(J190,M190,P190)</f>
        <v/>
      </c>
      <c r="BA190" s="232">
        <f>SUM(Q190,T190,W190)</f>
        <v/>
      </c>
      <c r="BB190" s="27">
        <f>SUM(R190,U190,X190)</f>
        <v/>
      </c>
      <c r="BC190" s="28">
        <f>SUM(S190,V190,Y190)</f>
        <v/>
      </c>
      <c r="BD190" s="232">
        <f>SUM(Z190,AC190,AF190)</f>
        <v/>
      </c>
      <c r="BE190" s="27">
        <f>SUM(AA190,AD190,AG190)</f>
        <v/>
      </c>
      <c r="BF190" s="28">
        <f>SUM(AB190,AE190,AH190)</f>
        <v/>
      </c>
      <c r="BG190" s="232">
        <f>SUM(AI190,AL190,AO190)</f>
        <v/>
      </c>
      <c r="BH190" s="27">
        <f>SUM(AJ190,AM190,AP190)</f>
        <v/>
      </c>
      <c r="BI190" s="28">
        <f>SUM(AK190,AN190,AQ190)</f>
        <v/>
      </c>
      <c r="BK190" s="451">
        <f>SUM(I190,L190,O190,R190,U190,X190,AA190,AD190,AG190,AJ190,AM190,AP190)</f>
        <v/>
      </c>
      <c r="BL190" s="451">
        <f>BK190-AV190</f>
        <v/>
      </c>
      <c r="BM190" s="451">
        <f>SUM(J190,M190,P190,S190,V190)</f>
        <v/>
      </c>
      <c r="BN190" s="451">
        <f>BM190-AT190</f>
        <v/>
      </c>
    </row>
    <row r="191" hidden="1" outlineLevel="1" customFormat="1" s="474">
      <c r="A191" s="22" t="inlineStr">
        <is>
          <t xml:space="preserve">  -  INSS sobre Férias</t>
        </is>
      </c>
      <c r="B191" s="2" t="n"/>
      <c r="C191" s="461" t="n"/>
      <c r="D191" s="93" t="inlineStr">
        <is>
          <t>INSS s/ Férias</t>
        </is>
      </c>
      <c r="E191" s="94" t="n">
        <v>0.0222</v>
      </c>
      <c r="F191" s="40" t="n"/>
      <c r="G191" s="416" t="n"/>
      <c r="H191" s="232" t="n">
        <v>0</v>
      </c>
      <c r="I191" s="27" t="n">
        <v>-6.828287474539928</v>
      </c>
      <c r="J191" s="28">
        <f>SUMIFS(Aut_BlueMe_Sem_Pedido!$J:$J,Aut_BlueMe_Sem_Pedido!$Q:$Q,DRE!H$4,Aut_BlueMe_Sem_Pedido!$H:$H,DRE!$A191)+SUMIFS(Aut_Ajustes_Manuais!$G:$G,Aut_Ajustes_Manuais!$I:$I,DRE!H$4,Aut_Ajustes_Manuais!$F:$F,"  -  INSS sobre Férias")</f>
        <v/>
      </c>
      <c r="K191" s="232" t="n">
        <v>0</v>
      </c>
      <c r="L191" s="27" t="n">
        <v>-6.325761253679111</v>
      </c>
      <c r="M191" s="28">
        <f>SUMIFS(Aut_BlueMe_Sem_Pedido!$J:$J,Aut_BlueMe_Sem_Pedido!$Q:$Q,DRE!K$4,Aut_BlueMe_Sem_Pedido!$H:$H,DRE!$A191)+SUMIFS(Aut_Ajustes_Manuais!$G:$G,Aut_Ajustes_Manuais!$I:$I,DRE!K$4,Aut_Ajustes_Manuais!$F:$F,"  -  INSS sobre Férias")</f>
        <v/>
      </c>
      <c r="N191" s="232" t="n">
        <v>0</v>
      </c>
      <c r="O191" s="27" t="n">
        <v>-8.449138931325155</v>
      </c>
      <c r="P191" s="28">
        <f>SUMIFS(Aut_BlueMe_Sem_Pedido!$J:$J,Aut_BlueMe_Sem_Pedido!$Q:$Q,DRE!N$4,Aut_BlueMe_Sem_Pedido!$H:$H,DRE!$A191)+SUMIFS(Aut_Ajustes_Manuais!$G:$G,Aut_Ajustes_Manuais!$I:$I,DRE!N$4,Aut_Ajustes_Manuais!$F:$F,"  -  INSS sobre Férias")</f>
        <v/>
      </c>
      <c r="Q191" s="232" t="n">
        <v>0</v>
      </c>
      <c r="R191" s="27" t="n">
        <v>-10.64467999311955</v>
      </c>
      <c r="S191" s="28">
        <f>SUMIFS(Aut_BlueMe_Sem_Pedido!$J:$J,Aut_BlueMe_Sem_Pedido!$Q:$Q,DRE!Q$4,Aut_BlueMe_Sem_Pedido!$H:$H,DRE!$A191)+SUMIFS(Aut_Ajustes_Manuais!$G:$G,Aut_Ajustes_Manuais!$I:$I,DRE!Q$4,Aut_Ajustes_Manuais!$F:$F,"  -  INSS sobre Férias")</f>
        <v/>
      </c>
      <c r="T191" s="232" t="n">
        <v>0</v>
      </c>
      <c r="U191" s="27" t="n">
        <v>-11.4089865742757</v>
      </c>
      <c r="V191" s="28">
        <f>SUMIFS(Aut_BlueMe_Sem_Pedido!$J:$J,Aut_BlueMe_Sem_Pedido!$Q:$Q,DRE!T$4,Aut_BlueMe_Sem_Pedido!$H:$H,DRE!$A191)+SUMIFS(Aut_Ajustes_Manuais!$G:$G,Aut_Ajustes_Manuais!$I:$I,DRE!T$4,Aut_Ajustes_Manuais!$F:$F,"  -  INSS sobre Férias")</f>
        <v/>
      </c>
      <c r="W191" s="232" t="n">
        <v>0</v>
      </c>
      <c r="X191" s="27" t="n">
        <v>-9.767379444513974</v>
      </c>
      <c r="Y191" s="28">
        <f>SUMIFS(Aut_BlueMe_Sem_Pedido!$J:$J,Aut_BlueMe_Sem_Pedido!$Q:$Q,DRE!W$4,Aut_BlueMe_Sem_Pedido!$H:$H,DRE!$A191)+SUMIFS(Aut_Ajustes_Manuais!$G:$G,Aut_Ajustes_Manuais!$I:$I,DRE!W$4,Aut_Ajustes_Manuais!$F:$F,"  -  INSS sobre Férias")</f>
        <v/>
      </c>
      <c r="Z191" s="232" t="n">
        <v>0</v>
      </c>
      <c r="AA191" s="27" t="n">
        <v>-9.551073500777196</v>
      </c>
      <c r="AB191" s="28">
        <f>SUMIFS(Aut_BlueMe_Sem_Pedido!$J:$J,Aut_BlueMe_Sem_Pedido!$Q:$Q,DRE!Z$4,Aut_BlueMe_Sem_Pedido!$H:$H,DRE!$A191)+SUMIFS(Aut_Ajustes_Manuais!$G:$G,Aut_Ajustes_Manuais!$I:$I,DRE!Z$4,Aut_Ajustes_Manuais!$F:$F,"  -  INSS sobre Férias")</f>
        <v/>
      </c>
      <c r="AC191" s="232" t="n">
        <v>0</v>
      </c>
      <c r="AD191" s="27" t="n">
        <v>-10.51628770745306</v>
      </c>
      <c r="AE191" s="28">
        <f>SUMIFS(Aut_BlueMe_Sem_Pedido!$J:$J,Aut_BlueMe_Sem_Pedido!$Q:$Q,DRE!AC$4,Aut_BlueMe_Sem_Pedido!$H:$H,DRE!$A191)+SUMIFS(Aut_Ajustes_Manuais!$G:$G,Aut_Ajustes_Manuais!$I:$I,DRE!AC$4,Aut_Ajustes_Manuais!$F:$F,"  -  INSS sobre Férias")</f>
        <v/>
      </c>
      <c r="AF191" s="232" t="n">
        <v>0</v>
      </c>
      <c r="AG191" s="27" t="n">
        <v>-15.20236979736832</v>
      </c>
      <c r="AH191" s="28">
        <f>SUMIFS(Aut_BlueMe_Sem_Pedido!$J:$J,Aut_BlueMe_Sem_Pedido!$Q:$Q,DRE!AF$4,Aut_BlueMe_Sem_Pedido!$H:$H,DRE!$A191)+SUMIFS(Aut_Ajustes_Manuais!$G:$G,Aut_Ajustes_Manuais!$I:$I,DRE!AF$4,Aut_Ajustes_Manuais!$F:$F,"  -  INSS sobre Férias")</f>
        <v/>
      </c>
      <c r="AI191" s="232" t="n">
        <v>0</v>
      </c>
      <c r="AJ191" s="27" t="n">
        <v>-8.914005532401161</v>
      </c>
      <c r="AK191" s="28">
        <f>SUMIFS(Aut_BlueMe_Sem_Pedido!$J:$J,Aut_BlueMe_Sem_Pedido!$Q:$Q,DRE!AI$4,Aut_BlueMe_Sem_Pedido!$H:$H,DRE!$A191)+SUMIFS(Aut_Ajustes_Manuais!$G:$G,Aut_Ajustes_Manuais!$I:$I,DRE!AI$4,Aut_Ajustes_Manuais!$F:$F,"  -  INSS sobre Férias")</f>
        <v/>
      </c>
      <c r="AL191" s="232" t="n">
        <v>0</v>
      </c>
      <c r="AM191" s="27" t="n">
        <v>-11.41188458013417</v>
      </c>
      <c r="AN191" s="28">
        <f>SUMIFS(Aut_BlueMe_Sem_Pedido!$J:$J,Aut_BlueMe_Sem_Pedido!$Q:$Q,DRE!AL$4,Aut_BlueMe_Sem_Pedido!$H:$H,DRE!$A191)+SUMIFS(Aut_Ajustes_Manuais!$G:$G,Aut_Ajustes_Manuais!$I:$I,DRE!AL$4,Aut_Ajustes_Manuais!$F:$F,"  -  INSS sobre Férias")</f>
        <v/>
      </c>
      <c r="AO191" s="232" t="n">
        <v>0</v>
      </c>
      <c r="AP191" s="27" t="n">
        <v>-8.822984736841434</v>
      </c>
      <c r="AQ191" s="28">
        <f>SUMIFS(Aut_BlueMe_Sem_Pedido!$J:$J,Aut_BlueMe_Sem_Pedido!$Q:$Q,DRE!AO$4,Aut_BlueMe_Sem_Pedido!$H:$H,DRE!$A191)+SUMIFS(Aut_Ajustes_Manuais!$G:$G,Aut_Ajustes_Manuais!$I:$I,DRE!AO$4,Aut_Ajustes_Manuais!$F:$F,"  -  INSS sobre Férias")</f>
        <v/>
      </c>
      <c r="AR191" s="232">
        <f>SUMIFS($H191:$AO191,$H$5:$AO$5,"&lt;"&amp;MONTH(TODAY()),$H$6:$AO$6,"REAL 25")</f>
        <v/>
      </c>
      <c r="AS191" s="27">
        <f>SUMIFS($I191:$AP191,$I$5:$AP$5,"&lt;"&amp;MONTH(TODAY()),$I$6:$AP$6,"ORÇADO ")</f>
        <v/>
      </c>
      <c r="AT191" s="28">
        <f>SUMIFS($J191:$AQ191,$J$5:$AQ$5,"&lt;"&amp;MONTH(TODAY()),$J$6:$AQ$6,"REAL 26")</f>
        <v/>
      </c>
      <c r="AU191" s="232">
        <f>SUM(H191,K191,N191,Q191,T191,W191,Z191,AC191,AF191,AI191,AL191,AO191)</f>
        <v/>
      </c>
      <c r="AV191" s="27">
        <f>SUM(I191,L191,O191,R191,U191,X191,AA191,AD191,AG191,AJ191,AM191,AP191)</f>
        <v/>
      </c>
      <c r="AW191" s="28">
        <f>SUM(J191,M191,P191,S191,V191,Y191,AB191,AE191,AH191,AK191,AN191,AQ191)</f>
        <v/>
      </c>
      <c r="AX191" s="232">
        <f>SUM(H191,K191,N191)</f>
        <v/>
      </c>
      <c r="AY191" s="27">
        <f>SUM(I191,L191,O191)</f>
        <v/>
      </c>
      <c r="AZ191" s="28">
        <f>SUM(J191,M191,P191)</f>
        <v/>
      </c>
      <c r="BA191" s="232">
        <f>SUM(Q191,T191,W191)</f>
        <v/>
      </c>
      <c r="BB191" s="27">
        <f>SUM(R191,U191,X191)</f>
        <v/>
      </c>
      <c r="BC191" s="28">
        <f>SUM(S191,V191,Y191)</f>
        <v/>
      </c>
      <c r="BD191" s="232">
        <f>SUM(Z191,AC191,AF191)</f>
        <v/>
      </c>
      <c r="BE191" s="27">
        <f>SUM(AA191,AD191,AG191)</f>
        <v/>
      </c>
      <c r="BF191" s="28">
        <f>SUM(AB191,AE191,AH191)</f>
        <v/>
      </c>
      <c r="BG191" s="232">
        <f>SUM(AI191,AL191,AO191)</f>
        <v/>
      </c>
      <c r="BH191" s="27">
        <f>SUM(AJ191,AM191,AP191)</f>
        <v/>
      </c>
      <c r="BI191" s="28">
        <f>SUM(AK191,AN191,AQ191)</f>
        <v/>
      </c>
      <c r="BK191" s="451">
        <f>SUM(I191,L191,O191,R191,U191,X191,AA191,AD191,AG191,AJ191,AM191,AP191)</f>
        <v/>
      </c>
      <c r="BL191" s="451">
        <f>BK191-AV191</f>
        <v/>
      </c>
      <c r="BM191" s="451">
        <f>SUM(J191,M191,P191,S191,V191)</f>
        <v/>
      </c>
      <c r="BN191" s="451">
        <f>BM191-AT191</f>
        <v/>
      </c>
    </row>
    <row r="192" hidden="1" outlineLevel="1" customFormat="1" s="474">
      <c r="A192" s="22" t="inlineStr">
        <is>
          <t xml:space="preserve">  -  Rescisão</t>
        </is>
      </c>
      <c r="B192" s="2" t="n"/>
      <c r="C192" s="461" t="n"/>
      <c r="D192" s="93" t="inlineStr">
        <is>
          <t xml:space="preserve">Sugestão - atribuir valor maximo de rescisão por mês </t>
        </is>
      </c>
      <c r="E192" s="94" t="n">
        <v>0.04</v>
      </c>
      <c r="F192" s="40" t="n"/>
      <c r="G192" s="416" t="n"/>
      <c r="H192" s="232" t="n">
        <v>-8231.049999999999</v>
      </c>
      <c r="I192" s="27" t="n">
        <v>-221.6796517990399</v>
      </c>
      <c r="J192" s="28">
        <f>SUMIFS(Aut_BlueMe_Sem_Pedido!$J:$J,Aut_BlueMe_Sem_Pedido!$Q:$Q,DRE!H$4,Aut_BlueMe_Sem_Pedido!$H:$H,DRE!$A192)+SUMIFS(Aut_Ajustes_Manuais!$G:$G,Aut_Ajustes_Manuais!$I:$I,DRE!H$4,Aut_Ajustes_Manuais!$F:$F,"  -  Rescisão")</f>
        <v/>
      </c>
      <c r="K192" s="232" t="n">
        <v>0</v>
      </c>
      <c r="L192" s="27" t="n">
        <v>-205.3651896332801</v>
      </c>
      <c r="M192" s="28">
        <f>SUMIFS(Aut_BlueMe_Sem_Pedido!$J:$J,Aut_BlueMe_Sem_Pedido!$Q:$Q,DRE!K$4,Aut_BlueMe_Sem_Pedido!$H:$H,DRE!$A192)+SUMIFS(Aut_Ajustes_Manuais!$G:$G,Aut_Ajustes_Manuais!$I:$I,DRE!K$4,Aut_Ajustes_Manuais!$F:$F,"  -  Rescisão")</f>
        <v/>
      </c>
      <c r="N192" s="232" t="n">
        <v>0</v>
      </c>
      <c r="O192" s="27" t="n">
        <v>-274.3004279303678</v>
      </c>
      <c r="P192" s="28">
        <f>SUMIFS(Aut_BlueMe_Sem_Pedido!$J:$J,Aut_BlueMe_Sem_Pedido!$Q:$Q,DRE!N$4,Aut_BlueMe_Sem_Pedido!$H:$H,DRE!$A192)+SUMIFS(Aut_Ajustes_Manuais!$G:$G,Aut_Ajustes_Manuais!$I:$I,DRE!N$4,Aut_Ajustes_Manuais!$F:$F,"  -  Rescisão")</f>
        <v/>
      </c>
      <c r="Q192" s="232" t="n">
        <v>0</v>
      </c>
      <c r="R192" s="27" t="n">
        <v>-345.5784430848</v>
      </c>
      <c r="S192" s="28">
        <f>SUMIFS(Aut_BlueMe_Sem_Pedido!$J:$J,Aut_BlueMe_Sem_Pedido!$Q:$Q,DRE!Q$4,Aut_BlueMe_Sem_Pedido!$H:$H,DRE!$A192)+SUMIFS(Aut_Ajustes_Manuais!$G:$G,Aut_Ajustes_Manuais!$I:$I,DRE!Q$4,Aut_Ajustes_Manuais!$F:$F,"  -  Rescisão")</f>
        <v/>
      </c>
      <c r="T192" s="232" t="n">
        <v>0</v>
      </c>
      <c r="U192" s="27" t="n">
        <v>-370.3915777704961</v>
      </c>
      <c r="V192" s="28">
        <f>SUMIFS(Aut_BlueMe_Sem_Pedido!$J:$J,Aut_BlueMe_Sem_Pedido!$Q:$Q,DRE!T$4,Aut_BlueMe_Sem_Pedido!$H:$H,DRE!$A192)+SUMIFS(Aut_Ajustes_Manuais!$G:$G,Aut_Ajustes_Manuais!$I:$I,DRE!T$4,Aut_Ajustes_Manuais!$F:$F,"  -  Rescisão")</f>
        <v/>
      </c>
      <c r="W192" s="232" t="n">
        <v>0</v>
      </c>
      <c r="X192" s="27" t="n">
        <v>-317.0969708469758</v>
      </c>
      <c r="Y192" s="28">
        <f>SUMIFS(Aut_BlueMe_Sem_Pedido!$J:$J,Aut_BlueMe_Sem_Pedido!$Q:$Q,DRE!W$4,Aut_BlueMe_Sem_Pedido!$H:$H,DRE!$A192)+SUMIFS(Aut_Ajustes_Manuais!$G:$G,Aut_Ajustes_Manuais!$I:$I,DRE!W$4,Aut_Ajustes_Manuais!$F:$F,"  -  Rescisão")</f>
        <v/>
      </c>
      <c r="Z192" s="232" t="n">
        <v>0</v>
      </c>
      <c r="AA192" s="27" t="n">
        <v>-310.074620591744</v>
      </c>
      <c r="AB192" s="28">
        <f>SUMIFS(Aut_BlueMe_Sem_Pedido!$J:$J,Aut_BlueMe_Sem_Pedido!$Q:$Q,DRE!Z$4,Aut_BlueMe_Sem_Pedido!$H:$H,DRE!$A192)+SUMIFS(Aut_Ajustes_Manuais!$G:$G,Aut_Ajustes_Manuais!$I:$I,DRE!Z$4,Aut_Ajustes_Manuais!$F:$F,"  -  Rescisão")</f>
        <v/>
      </c>
      <c r="AC192" s="232" t="n">
        <v>0</v>
      </c>
      <c r="AD192" s="27" t="n">
        <v>-341.4102007127039</v>
      </c>
      <c r="AE192" s="28">
        <f>SUMIFS(Aut_BlueMe_Sem_Pedido!$J:$J,Aut_BlueMe_Sem_Pedido!$Q:$Q,DRE!AC$4,Aut_BlueMe_Sem_Pedido!$H:$H,DRE!$A192)+SUMIFS(Aut_Ajustes_Manuais!$G:$G,Aut_Ajustes_Manuais!$I:$I,DRE!AC$4,Aut_Ajustes_Manuais!$F:$F,"  -  Rescisão")</f>
        <v/>
      </c>
      <c r="AF192" s="232" t="n">
        <v>0</v>
      </c>
      <c r="AG192" s="27" t="n">
        <v>-493.5433746406402</v>
      </c>
      <c r="AH192" s="28">
        <f>SUMIFS(Aut_BlueMe_Sem_Pedido!$J:$J,Aut_BlueMe_Sem_Pedido!$Q:$Q,DRE!AF$4,Aut_BlueMe_Sem_Pedido!$H:$H,DRE!$A192)+SUMIFS(Aut_Ajustes_Manuais!$G:$G,Aut_Ajustes_Manuais!$I:$I,DRE!AF$4,Aut_Ajustes_Manuais!$F:$F,"  -  Rescisão")</f>
        <v/>
      </c>
      <c r="AI192" s="232" t="n">
        <v>0</v>
      </c>
      <c r="AJ192" s="27" t="n">
        <v>-289.3922744063358</v>
      </c>
      <c r="AK192" s="28">
        <f>SUMIFS(Aut_BlueMe_Sem_Pedido!$J:$J,Aut_BlueMe_Sem_Pedido!$Q:$Q,DRE!AI$4,Aut_BlueMe_Sem_Pedido!$H:$H,DRE!$A192)+SUMIFS(Aut_Ajustes_Manuais!$G:$G,Aut_Ajustes_Manuais!$I:$I,DRE!AI$4,Aut_Ajustes_Manuais!$F:$F,"  -  Rescisão")</f>
        <v/>
      </c>
      <c r="AL192" s="232" t="n">
        <v>0</v>
      </c>
      <c r="AM192" s="27" t="n">
        <v>-370.4856612331521</v>
      </c>
      <c r="AN192" s="28">
        <f>SUMIFS(Aut_BlueMe_Sem_Pedido!$J:$J,Aut_BlueMe_Sem_Pedido!$Q:$Q,DRE!AL$4,Aut_BlueMe_Sem_Pedido!$H:$H,DRE!$A192)+SUMIFS(Aut_Ajustes_Manuais!$G:$G,Aut_Ajustes_Manuais!$I:$I,DRE!AL$4,Aut_Ajustes_Manuais!$F:$F,"  -  Rescisão")</f>
        <v/>
      </c>
      <c r="AO192" s="232" t="n">
        <v>0</v>
      </c>
      <c r="AP192" s="27" t="n">
        <v>-286.4372936236161</v>
      </c>
      <c r="AQ192" s="28">
        <f>SUMIFS(Aut_BlueMe_Sem_Pedido!$J:$J,Aut_BlueMe_Sem_Pedido!$Q:$Q,DRE!AO$4,Aut_BlueMe_Sem_Pedido!$H:$H,DRE!$A192)+SUMIFS(Aut_Ajustes_Manuais!$G:$G,Aut_Ajustes_Manuais!$I:$I,DRE!AO$4,Aut_Ajustes_Manuais!$F:$F,"  -  Rescisão")</f>
        <v/>
      </c>
      <c r="AR192" s="232">
        <f>SUMIFS($H192:$AO192,$H$5:$AO$5,"&lt;"&amp;MONTH(TODAY()),$H$6:$AO$6,"REAL 25")</f>
        <v/>
      </c>
      <c r="AS192" s="27">
        <f>SUMIFS($I192:$AP192,$I$5:$AP$5,"&lt;"&amp;MONTH(TODAY()),$I$6:$AP$6,"ORÇADO ")</f>
        <v/>
      </c>
      <c r="AT192" s="28">
        <f>SUMIFS($J192:$AQ192,$J$5:$AQ$5,"&lt;"&amp;MONTH(TODAY()),$J$6:$AQ$6,"REAL 26")</f>
        <v/>
      </c>
      <c r="AU192" s="232">
        <f>SUM(H192,K192,N192,Q192,T192,W192,Z192,AC192,AF192,AI192,AL192,AO192)</f>
        <v/>
      </c>
      <c r="AV192" s="27">
        <f>SUM(I192,L192,O192,R192,U192,X192,AA192,AD192,AG192,AJ192,AM192,AP192)</f>
        <v/>
      </c>
      <c r="AW192" s="28">
        <f>SUM(J192,M192,P192,S192,V192,Y192,AB192,AE192,AH192,AK192,AN192,AQ192)</f>
        <v/>
      </c>
      <c r="AX192" s="232">
        <f>SUM(H192,K192,N192)</f>
        <v/>
      </c>
      <c r="AY192" s="27">
        <f>SUM(I192,L192,O192)</f>
        <v/>
      </c>
      <c r="AZ192" s="28">
        <f>SUM(J192,M192,P192)</f>
        <v/>
      </c>
      <c r="BA192" s="232">
        <f>SUM(Q192,T192,W192)</f>
        <v/>
      </c>
      <c r="BB192" s="27">
        <f>SUM(R192,U192,X192)</f>
        <v/>
      </c>
      <c r="BC192" s="28">
        <f>SUM(S192,V192,Y192)</f>
        <v/>
      </c>
      <c r="BD192" s="232">
        <f>SUM(Z192,AC192,AF192)</f>
        <v/>
      </c>
      <c r="BE192" s="27">
        <f>SUM(AA192,AD192,AG192)</f>
        <v/>
      </c>
      <c r="BF192" s="28">
        <f>SUM(AB192,AE192,AH192)</f>
        <v/>
      </c>
      <c r="BG192" s="232">
        <f>SUM(AI192,AL192,AO192)</f>
        <v/>
      </c>
      <c r="BH192" s="27">
        <f>SUM(AJ192,AM192,AP192)</f>
        <v/>
      </c>
      <c r="BI192" s="28">
        <f>SUM(AK192,AN192,AQ192)</f>
        <v/>
      </c>
      <c r="BK192" s="451">
        <f>SUM(I192,L192,O192,R192,U192,X192,AA192,AD192,AG192,AJ192,AM192,AP192)</f>
        <v/>
      </c>
      <c r="BL192" s="451">
        <f>BK192-AV192</f>
        <v/>
      </c>
      <c r="BM192" s="451">
        <f>SUM(J192,M192,P192,S192,V192)</f>
        <v/>
      </c>
      <c r="BN192" s="451">
        <f>BM192-AT192</f>
        <v/>
      </c>
    </row>
    <row r="193" hidden="1" outlineLevel="1" customFormat="1" s="474">
      <c r="A193" s="22" t="inlineStr">
        <is>
          <t xml:space="preserve">  -  Multa Rescisória</t>
        </is>
      </c>
      <c r="B193" s="2" t="n"/>
      <c r="C193" s="461" t="n"/>
      <c r="D193" s="93" t="inlineStr">
        <is>
          <t xml:space="preserve"> 40% do saldo do FGTS do colaborador</t>
        </is>
      </c>
      <c r="E193" s="94" t="n">
        <v>0</v>
      </c>
      <c r="F193" s="40" t="n"/>
      <c r="G193" s="416" t="n"/>
      <c r="H193" s="232" t="n">
        <v>0</v>
      </c>
      <c r="I193" s="27" t="n"/>
      <c r="J193" s="28">
        <f>SUMIFS(Aut_BlueMe_Sem_Pedido!$J:$J,Aut_BlueMe_Sem_Pedido!$Q:$Q,DRE!H$4,Aut_BlueMe_Sem_Pedido!$H:$H,DRE!$A193)+SUMIFS(Aut_Ajustes_Manuais!$G:$G,Aut_Ajustes_Manuais!$I:$I,DRE!H$4,Aut_Ajustes_Manuais!$F:$F,"  -  Multa Rescisória")</f>
        <v/>
      </c>
      <c r="K193" s="232" t="n">
        <v>0</v>
      </c>
      <c r="L193" s="27" t="n"/>
      <c r="M193" s="28">
        <f>SUMIFS(Aut_BlueMe_Sem_Pedido!$J:$J,Aut_BlueMe_Sem_Pedido!$Q:$Q,DRE!K$4,Aut_BlueMe_Sem_Pedido!$H:$H,DRE!$A193)+SUMIFS(Aut_Ajustes_Manuais!$G:$G,Aut_Ajustes_Manuais!$I:$I,DRE!K$4,Aut_Ajustes_Manuais!$F:$F,"  -  Multa Rescisória")</f>
        <v/>
      </c>
      <c r="N193" s="232" t="n">
        <v>0</v>
      </c>
      <c r="O193" s="27" t="n"/>
      <c r="P193" s="28">
        <f>SUMIFS(Aut_BlueMe_Sem_Pedido!$J:$J,Aut_BlueMe_Sem_Pedido!$Q:$Q,DRE!N$4,Aut_BlueMe_Sem_Pedido!$H:$H,DRE!$A193)+SUMIFS(Aut_Ajustes_Manuais!$G:$G,Aut_Ajustes_Manuais!$I:$I,DRE!N$4,Aut_Ajustes_Manuais!$F:$F,"  -  Multa Rescisória")</f>
        <v/>
      </c>
      <c r="Q193" s="232" t="n">
        <v>0</v>
      </c>
      <c r="R193" s="27" t="n"/>
      <c r="S193" s="28">
        <f>SUMIFS(Aut_BlueMe_Sem_Pedido!$J:$J,Aut_BlueMe_Sem_Pedido!$Q:$Q,DRE!Q$4,Aut_BlueMe_Sem_Pedido!$H:$H,DRE!$A193)+SUMIFS(Aut_Ajustes_Manuais!$G:$G,Aut_Ajustes_Manuais!$I:$I,DRE!Q$4,Aut_Ajustes_Manuais!$F:$F,"  -  Multa Rescisória")</f>
        <v/>
      </c>
      <c r="T193" s="232" t="n">
        <v>0</v>
      </c>
      <c r="U193" s="27" t="n"/>
      <c r="V193" s="28">
        <f>SUMIFS(Aut_BlueMe_Sem_Pedido!$J:$J,Aut_BlueMe_Sem_Pedido!$Q:$Q,DRE!T$4,Aut_BlueMe_Sem_Pedido!$H:$H,DRE!$A193)+SUMIFS(Aut_Ajustes_Manuais!$G:$G,Aut_Ajustes_Manuais!$I:$I,DRE!T$4,Aut_Ajustes_Manuais!$F:$F,"  -  Multa Rescisória")</f>
        <v/>
      </c>
      <c r="W193" s="232" t="n">
        <v>0</v>
      </c>
      <c r="X193" s="27" t="n"/>
      <c r="Y193" s="28">
        <f>SUMIFS(Aut_BlueMe_Sem_Pedido!$J:$J,Aut_BlueMe_Sem_Pedido!$Q:$Q,DRE!W$4,Aut_BlueMe_Sem_Pedido!$H:$H,DRE!$A193)+SUMIFS(Aut_Ajustes_Manuais!$G:$G,Aut_Ajustes_Manuais!$I:$I,DRE!W$4,Aut_Ajustes_Manuais!$F:$F,"  -  Multa Rescisória")</f>
        <v/>
      </c>
      <c r="Z193" s="232" t="n">
        <v>0</v>
      </c>
      <c r="AA193" s="27" t="n"/>
      <c r="AB193" s="28">
        <f>SUMIFS(Aut_BlueMe_Sem_Pedido!$J:$J,Aut_BlueMe_Sem_Pedido!$Q:$Q,DRE!Z$4,Aut_BlueMe_Sem_Pedido!$H:$H,DRE!$A193)+SUMIFS(Aut_Ajustes_Manuais!$G:$G,Aut_Ajustes_Manuais!$I:$I,DRE!Z$4,Aut_Ajustes_Manuais!$F:$F,"  -  Multa Rescisória")</f>
        <v/>
      </c>
      <c r="AC193" s="232" t="n">
        <v>0</v>
      </c>
      <c r="AD193" s="27" t="n"/>
      <c r="AE193" s="28">
        <f>SUMIFS(Aut_BlueMe_Sem_Pedido!$J:$J,Aut_BlueMe_Sem_Pedido!$Q:$Q,DRE!AC$4,Aut_BlueMe_Sem_Pedido!$H:$H,DRE!$A193)+SUMIFS(Aut_Ajustes_Manuais!$G:$G,Aut_Ajustes_Manuais!$I:$I,DRE!AC$4,Aut_Ajustes_Manuais!$F:$F,"  -  Multa Rescisória")</f>
        <v/>
      </c>
      <c r="AF193" s="232" t="n">
        <v>0</v>
      </c>
      <c r="AG193" s="27" t="n"/>
      <c r="AH193" s="28">
        <f>SUMIFS(Aut_BlueMe_Sem_Pedido!$J:$J,Aut_BlueMe_Sem_Pedido!$Q:$Q,DRE!AF$4,Aut_BlueMe_Sem_Pedido!$H:$H,DRE!$A193)+SUMIFS(Aut_Ajustes_Manuais!$G:$G,Aut_Ajustes_Manuais!$I:$I,DRE!AF$4,Aut_Ajustes_Manuais!$F:$F,"  -  Multa Rescisória")</f>
        <v/>
      </c>
      <c r="AI193" s="232" t="n">
        <v>0</v>
      </c>
      <c r="AJ193" s="27" t="n"/>
      <c r="AK193" s="28">
        <f>SUMIFS(Aut_BlueMe_Sem_Pedido!$J:$J,Aut_BlueMe_Sem_Pedido!$Q:$Q,DRE!AI$4,Aut_BlueMe_Sem_Pedido!$H:$H,DRE!$A193)+SUMIFS(Aut_Ajustes_Manuais!$G:$G,Aut_Ajustes_Manuais!$I:$I,DRE!AI$4,Aut_Ajustes_Manuais!$F:$F,"  -  Multa Rescisória")</f>
        <v/>
      </c>
      <c r="AL193" s="232" t="n">
        <v>0</v>
      </c>
      <c r="AM193" s="27" t="n"/>
      <c r="AN193" s="28">
        <f>SUMIFS(Aut_BlueMe_Sem_Pedido!$J:$J,Aut_BlueMe_Sem_Pedido!$Q:$Q,DRE!AL$4,Aut_BlueMe_Sem_Pedido!$H:$H,DRE!$A193)+SUMIFS(Aut_Ajustes_Manuais!$G:$G,Aut_Ajustes_Manuais!$I:$I,DRE!AL$4,Aut_Ajustes_Manuais!$F:$F,"  -  Multa Rescisória")</f>
        <v/>
      </c>
      <c r="AO193" s="232" t="n">
        <v>0</v>
      </c>
      <c r="AP193" s="27" t="n"/>
      <c r="AQ193" s="28">
        <f>SUMIFS(Aut_BlueMe_Sem_Pedido!$J:$J,Aut_BlueMe_Sem_Pedido!$Q:$Q,DRE!AO$4,Aut_BlueMe_Sem_Pedido!$H:$H,DRE!$A193)+SUMIFS(Aut_Ajustes_Manuais!$G:$G,Aut_Ajustes_Manuais!$I:$I,DRE!AO$4,Aut_Ajustes_Manuais!$F:$F,"  -  Multa Rescisória")</f>
        <v/>
      </c>
      <c r="AR193" s="232">
        <f>SUMIFS($H193:$AO193,$H$5:$AO$5,"&lt;"&amp;MONTH(TODAY()),$H$6:$AO$6,"REAL 25")</f>
        <v/>
      </c>
      <c r="AS193" s="27">
        <f>SUMIFS($I193:$AP193,$I$5:$AP$5,"&lt;"&amp;MONTH(TODAY()),$I$6:$AP$6,"ORÇADO ")</f>
        <v/>
      </c>
      <c r="AT193" s="28">
        <f>SUMIFS($J193:$AQ193,$J$5:$AQ$5,"&lt;"&amp;MONTH(TODAY()),$J$6:$AQ$6,"REAL 26")</f>
        <v/>
      </c>
      <c r="AU193" s="232">
        <f>SUM(H193,K193,N193,Q193,T193,W193,Z193,AC193,AF193,AI193,AL193,AO193)</f>
        <v/>
      </c>
      <c r="AV193" s="27">
        <f>SUM(I193,L193,O193,R193,U193,X193,AA193,AD193,AG193,AJ193,AM193,AP193)</f>
        <v/>
      </c>
      <c r="AW193" s="28">
        <f>SUM(J193,M193,P193,S193,V193,Y193,AB193,AE193,AH193,AK193,AN193,AQ193)</f>
        <v/>
      </c>
      <c r="AX193" s="232">
        <f>SUM(H193,K193,N193)</f>
        <v/>
      </c>
      <c r="AY193" s="27">
        <f>SUM(I193,L193,O193)</f>
        <v/>
      </c>
      <c r="AZ193" s="28">
        <f>SUM(J193,M193,P193)</f>
        <v/>
      </c>
      <c r="BA193" s="232">
        <f>SUM(Q193,T193,W193)</f>
        <v/>
      </c>
      <c r="BB193" s="27">
        <f>SUM(R193,U193,X193)</f>
        <v/>
      </c>
      <c r="BC193" s="28">
        <f>SUM(S193,V193,Y193)</f>
        <v/>
      </c>
      <c r="BD193" s="232">
        <f>SUM(Z193,AC193,AF193)</f>
        <v/>
      </c>
      <c r="BE193" s="27">
        <f>SUM(AA193,AD193,AG193)</f>
        <v/>
      </c>
      <c r="BF193" s="28">
        <f>SUM(AB193,AE193,AH193)</f>
        <v/>
      </c>
      <c r="BG193" s="232">
        <f>SUM(AI193,AL193,AO193)</f>
        <v/>
      </c>
      <c r="BH193" s="27">
        <f>SUM(AJ193,AM193,AP193)</f>
        <v/>
      </c>
      <c r="BI193" s="28">
        <f>SUM(AK193,AN193,AQ193)</f>
        <v/>
      </c>
      <c r="BK193" s="451">
        <f>SUM(I193,L193,O193,R193,U193,X193,AA193,AD193,AG193,AJ193,AM193,AP193)</f>
        <v/>
      </c>
      <c r="BL193" s="451">
        <f>BK193-AV193</f>
        <v/>
      </c>
      <c r="BM193" s="451">
        <f>SUM(J193,M193,P193,S193,V193)</f>
        <v/>
      </c>
      <c r="BN193" s="451">
        <f>BM193-AT193</f>
        <v/>
      </c>
    </row>
    <row r="194" hidden="1" outlineLevel="1" customFormat="1" s="474">
      <c r="A194" s="22" t="inlineStr">
        <is>
          <t xml:space="preserve">  -  Ações trabalhistas</t>
        </is>
      </c>
      <c r="B194" s="2" t="n"/>
      <c r="C194" s="461" t="n"/>
      <c r="D194" s="93" t="inlineStr">
        <is>
          <t xml:space="preserve">Valor lançado em sistema </t>
        </is>
      </c>
      <c r="E194" s="94" t="n"/>
      <c r="F194" s="40" t="n"/>
      <c r="G194" s="416" t="n"/>
      <c r="H194" s="232" t="n">
        <v>0</v>
      </c>
      <c r="I194" s="27" t="n">
        <v>0</v>
      </c>
      <c r="J194" s="28">
        <f>SUMIFS(Aut_Endividamentos!$N:$N,Aut_Endividamentos!$S:$S,DRE!H$4,Aut_Endividamentos!$G:$G,DRE!$A194)+SUMIFS(Aut_Ajustes_Manuais!$G:$G,Aut_Ajustes_Manuais!$I:$I,DRE!H$4,Aut_Ajustes_Manuais!$F:$F,"  -  Ações trabalhistas")</f>
        <v/>
      </c>
      <c r="K194" s="232" t="n">
        <v>0</v>
      </c>
      <c r="L194" s="27" t="n">
        <v>0</v>
      </c>
      <c r="M194" s="28">
        <f>SUMIFS(Aut_Endividamentos!$N:$N,Aut_Endividamentos!$S:$S,DRE!K$4,Aut_Endividamentos!$G:$G,DRE!$A194)+SUMIFS(Aut_Ajustes_Manuais!$G:$G,Aut_Ajustes_Manuais!$I:$I,DRE!K$4,Aut_Ajustes_Manuais!$F:$F,"  -  Ações trabalhistas")</f>
        <v/>
      </c>
      <c r="N194" s="232" t="n">
        <v>0</v>
      </c>
      <c r="O194" s="27" t="n">
        <v>-2500</v>
      </c>
      <c r="P194" s="28">
        <f>SUMIFS(Aut_Endividamentos!$N:$N,Aut_Endividamentos!$S:$S,DRE!N$4,Aut_Endividamentos!$G:$G,DRE!$A194)+SUMIFS(Aut_Ajustes_Manuais!$G:$G,Aut_Ajustes_Manuais!$I:$I,DRE!N$4,Aut_Ajustes_Manuais!$F:$F,"  -  Ações trabalhistas")</f>
        <v/>
      </c>
      <c r="Q194" s="232" t="n">
        <v>0</v>
      </c>
      <c r="R194" s="27" t="n">
        <v>-2500</v>
      </c>
      <c r="S194" s="28">
        <f>SUMIFS(Aut_Endividamentos!$N:$N,Aut_Endividamentos!$S:$S,DRE!Q$4,Aut_Endividamentos!$G:$G,DRE!$A194)+SUMIFS(Aut_Ajustes_Manuais!$G:$G,Aut_Ajustes_Manuais!$I:$I,DRE!Q$4,Aut_Ajustes_Manuais!$F:$F,"  -  Ações trabalhistas")</f>
        <v/>
      </c>
      <c r="T194" s="232" t="n">
        <v>0</v>
      </c>
      <c r="U194" s="27" t="n">
        <v>-2500</v>
      </c>
      <c r="V194" s="28">
        <f>SUMIFS(Aut_Endividamentos!$N:$N,Aut_Endividamentos!$S:$S,DRE!T$4,Aut_Endividamentos!$G:$G,DRE!$A194)+SUMIFS(Aut_Ajustes_Manuais!$G:$G,Aut_Ajustes_Manuais!$I:$I,DRE!T$4,Aut_Ajustes_Manuais!$F:$F,"  -  Ações trabalhistas")</f>
        <v/>
      </c>
      <c r="W194" s="232" t="n">
        <v>0</v>
      </c>
      <c r="X194" s="27" t="n">
        <v>-2500</v>
      </c>
      <c r="Y194" s="28">
        <f>SUMIFS(Aut_Endividamentos!$N:$N,Aut_Endividamentos!$S:$S,DRE!W$4,Aut_Endividamentos!$G:$G,DRE!$A194)+SUMIFS(Aut_Ajustes_Manuais!$G:$G,Aut_Ajustes_Manuais!$I:$I,DRE!W$4,Aut_Ajustes_Manuais!$F:$F,"  -  Ações trabalhistas")</f>
        <v/>
      </c>
      <c r="Z194" s="232" t="n">
        <v>0</v>
      </c>
      <c r="AA194" s="27" t="n">
        <v>-2500</v>
      </c>
      <c r="AB194" s="28">
        <f>SUMIFS(Aut_Endividamentos!$N:$N,Aut_Endividamentos!$S:$S,DRE!Z$4,Aut_Endividamentos!$G:$G,DRE!$A194)+SUMIFS(Aut_Ajustes_Manuais!$G:$G,Aut_Ajustes_Manuais!$I:$I,DRE!Z$4,Aut_Ajustes_Manuais!$F:$F,"  -  Ações trabalhistas")</f>
        <v/>
      </c>
      <c r="AC194" s="232" t="n">
        <v>0</v>
      </c>
      <c r="AD194" s="27" t="n">
        <v>-2500</v>
      </c>
      <c r="AE194" s="28">
        <f>SUMIFS(Aut_Endividamentos!$N:$N,Aut_Endividamentos!$S:$S,DRE!AC$4,Aut_Endividamentos!$G:$G,DRE!$A194)+SUMIFS(Aut_Ajustes_Manuais!$G:$G,Aut_Ajustes_Manuais!$I:$I,DRE!AC$4,Aut_Ajustes_Manuais!$F:$F,"  -  Ações trabalhistas")</f>
        <v/>
      </c>
      <c r="AF194" s="232" t="n">
        <v>0</v>
      </c>
      <c r="AG194" s="27" t="n">
        <v>-2500</v>
      </c>
      <c r="AH194" s="28">
        <f>SUMIFS(Aut_Endividamentos!$N:$N,Aut_Endividamentos!$S:$S,DRE!AF$4,Aut_Endividamentos!$G:$G,DRE!$A194)+SUMIFS(Aut_Ajustes_Manuais!$G:$G,Aut_Ajustes_Manuais!$I:$I,DRE!AF$4,Aut_Ajustes_Manuais!$F:$F,"  -  Ações trabalhistas")</f>
        <v/>
      </c>
      <c r="AI194" s="232" t="n">
        <v>0</v>
      </c>
      <c r="AJ194" s="27" t="n">
        <v>-2500</v>
      </c>
      <c r="AK194" s="28">
        <f>SUMIFS(Aut_Endividamentos!$N:$N,Aut_Endividamentos!$S:$S,DRE!AI$4,Aut_Endividamentos!$G:$G,DRE!$A194)+SUMIFS(Aut_Ajustes_Manuais!$G:$G,Aut_Ajustes_Manuais!$I:$I,DRE!AI$4,Aut_Ajustes_Manuais!$F:$F,"  -  Ações trabalhistas")</f>
        <v/>
      </c>
      <c r="AL194" s="232" t="n">
        <v>0</v>
      </c>
      <c r="AM194" s="27" t="n">
        <v>-2500</v>
      </c>
      <c r="AN194" s="28">
        <f>SUMIFS(Aut_Endividamentos!$N:$N,Aut_Endividamentos!$S:$S,DRE!AL$4,Aut_Endividamentos!$G:$G,DRE!$A194)+SUMIFS(Aut_Ajustes_Manuais!$G:$G,Aut_Ajustes_Manuais!$I:$I,DRE!AL$4,Aut_Ajustes_Manuais!$F:$F,"  -  Ações trabalhistas")</f>
        <v/>
      </c>
      <c r="AO194" s="232" t="n">
        <v>0</v>
      </c>
      <c r="AP194" s="27" t="n">
        <v>-2500</v>
      </c>
      <c r="AQ194" s="28">
        <f>SUMIFS(Aut_Endividamentos!$N:$N,Aut_Endividamentos!$S:$S,DRE!AO$4,Aut_Endividamentos!$G:$G,DRE!$A194)+SUMIFS(Aut_Ajustes_Manuais!$G:$G,Aut_Ajustes_Manuais!$I:$I,DRE!AO$4,Aut_Ajustes_Manuais!$F:$F,"  -  Ações trabalhistas")</f>
        <v/>
      </c>
      <c r="AR194" s="232">
        <f>SUMIFS($H194:$AO194,$H$5:$AO$5,"&lt;"&amp;MONTH(TODAY()),$H$6:$AO$6,"REAL 25")</f>
        <v/>
      </c>
      <c r="AS194" s="27">
        <f>SUMIFS($I194:$AP194,$I$5:$AP$5,"&lt;"&amp;MONTH(TODAY()),$I$6:$AP$6,"ORÇADO ")</f>
        <v/>
      </c>
      <c r="AT194" s="28">
        <f>SUMIFS($J194:$AQ194,$J$5:$AQ$5,"&lt;"&amp;MONTH(TODAY()),$J$6:$AQ$6,"REAL 26")</f>
        <v/>
      </c>
      <c r="AU194" s="232">
        <f>SUM(H194,K194,N194,Q194,T194,W194,Z194,AC194,AF194,AI194,AL194,AO194)</f>
        <v/>
      </c>
      <c r="AV194" s="27">
        <f>SUM(I194,L194,O194,R194,U194,X194,AA194,AD194,AG194,AJ194,AM194,AP194)</f>
        <v/>
      </c>
      <c r="AW194" s="28">
        <f>SUM(J194,M194,P194,S194,V194,Y194,AB194,AE194,AH194,AK194,AN194,AQ194)</f>
        <v/>
      </c>
      <c r="AX194" s="232">
        <f>SUM(H194,K194,N194)</f>
        <v/>
      </c>
      <c r="AY194" s="27">
        <f>SUM(I194,L194,O194)</f>
        <v/>
      </c>
      <c r="AZ194" s="28">
        <f>SUM(J194,M194,P194)</f>
        <v/>
      </c>
      <c r="BA194" s="232">
        <f>SUM(Q194,T194,W194)</f>
        <v/>
      </c>
      <c r="BB194" s="27">
        <f>SUM(R194,U194,X194)</f>
        <v/>
      </c>
      <c r="BC194" s="28">
        <f>SUM(S194,V194,Y194)</f>
        <v/>
      </c>
      <c r="BD194" s="232">
        <f>SUM(Z194,AC194,AF194)</f>
        <v/>
      </c>
      <c r="BE194" s="27">
        <f>SUM(AA194,AD194,AG194)</f>
        <v/>
      </c>
      <c r="BF194" s="28">
        <f>SUM(AB194,AE194,AH194)</f>
        <v/>
      </c>
      <c r="BG194" s="232">
        <f>SUM(AI194,AL194,AO194)</f>
        <v/>
      </c>
      <c r="BH194" s="27">
        <f>SUM(AJ194,AM194,AP194)</f>
        <v/>
      </c>
      <c r="BI194" s="28">
        <f>SUM(AK194,AN194,AQ194)</f>
        <v/>
      </c>
      <c r="BK194" s="451">
        <f>SUM(I194,L194,O194,R194,U194,X194,AA194,AD194,AG194,AJ194,AM194,AP194)</f>
        <v/>
      </c>
      <c r="BL194" s="451">
        <f>BK194-AV194</f>
        <v/>
      </c>
      <c r="BM194" s="451">
        <f>SUM(J194,M194,P194,S194,V194)</f>
        <v/>
      </c>
      <c r="BN194" s="451">
        <f>BM194-AT194</f>
        <v/>
      </c>
    </row>
    <row r="195" hidden="1" outlineLevel="1" customFormat="1" s="474">
      <c r="A195" s="22" t="inlineStr">
        <is>
          <t xml:space="preserve">  -  Adicional Noturno</t>
        </is>
      </c>
      <c r="B195" s="2" t="n"/>
      <c r="C195" s="461" t="n"/>
      <c r="D195" s="93" t="inlineStr">
        <is>
          <t xml:space="preserve">(Salário / 220 x Nº de horas noturnas x1,142857) </t>
        </is>
      </c>
      <c r="E195" s="96" t="inlineStr">
        <is>
          <t>4 horas - 40% OP</t>
        </is>
      </c>
      <c r="F195" s="40" t="n"/>
      <c r="G195" s="416" t="n"/>
      <c r="H195" s="232" t="n">
        <v>0</v>
      </c>
      <c r="I195" s="27" t="n">
        <v>-92.12659702403469</v>
      </c>
      <c r="J195" s="28">
        <f>SUMIFS(Aut_BlueMe_Sem_Pedido!$J:$J,Aut_BlueMe_Sem_Pedido!$Q:$Q,DRE!H$4,Aut_BlueMe_Sem_Pedido!$H:$H,DRE!$A195)+SUMIFS(Aut_Ajustes_Manuais!$G:$G,Aut_Ajustes_Manuais!$I:$I,DRE!H$4,Aut_Ajustes_Manuais!$F:$F,"  -  Adicional Noturno")</f>
        <v/>
      </c>
      <c r="K195" s="232" t="n">
        <v>0</v>
      </c>
      <c r="L195" s="27" t="n">
        <v>-85.34656164680786</v>
      </c>
      <c r="M195" s="28">
        <f>SUMIFS(Aut_BlueMe_Sem_Pedido!$J:$J,Aut_BlueMe_Sem_Pedido!$Q:$Q,DRE!K$4,Aut_BlueMe_Sem_Pedido!$H:$H,DRE!$A195)+SUMIFS(Aut_Ajustes_Manuais!$G:$G,Aut_Ajustes_Manuais!$I:$I,DRE!K$4,Aut_Ajustes_Manuais!$F:$F,"  -  Adicional Noturno")</f>
        <v/>
      </c>
      <c r="N195" s="232" t="n">
        <v>0</v>
      </c>
      <c r="O195" s="27" t="n">
        <v>-113.9949687866242</v>
      </c>
      <c r="P195" s="28">
        <f>SUMIFS(Aut_BlueMe_Sem_Pedido!$J:$J,Aut_BlueMe_Sem_Pedido!$Q:$Q,DRE!N$4,Aut_BlueMe_Sem_Pedido!$H:$H,DRE!$A195)+SUMIFS(Aut_Ajustes_Manuais!$G:$G,Aut_Ajustes_Manuais!$I:$I,DRE!N$4,Aut_Ajustes_Manuais!$F:$F,"  -  Adicional Noturno")</f>
        <v/>
      </c>
      <c r="Q195" s="232" t="n">
        <v>0</v>
      </c>
      <c r="R195" s="27" t="n">
        <v>-143.6169973558419</v>
      </c>
      <c r="S195" s="28">
        <f>SUMIFS(Aut_BlueMe_Sem_Pedido!$J:$J,Aut_BlueMe_Sem_Pedido!$Q:$Q,DRE!Q$4,Aut_BlueMe_Sem_Pedido!$H:$H,DRE!$A195)+SUMIFS(Aut_Ajustes_Manuais!$G:$G,Aut_Ajustes_Manuais!$I:$I,DRE!Q$4,Aut_Ajustes_Manuais!$F:$F,"  -  Adicional Noturno")</f>
        <v/>
      </c>
      <c r="T195" s="232" t="n">
        <v>0</v>
      </c>
      <c r="U195" s="27" t="n">
        <v>-153.9289481440203</v>
      </c>
      <c r="V195" s="28">
        <f>SUMIFS(Aut_BlueMe_Sem_Pedido!$J:$J,Aut_BlueMe_Sem_Pedido!$Q:$Q,DRE!T$4,Aut_BlueMe_Sem_Pedido!$H:$H,DRE!$A195)+SUMIFS(Aut_Ajustes_Manuais!$G:$G,Aut_Ajustes_Manuais!$I:$I,DRE!T$4,Aut_Ajustes_Manuais!$F:$F,"  -  Adicional Noturno")</f>
        <v/>
      </c>
      <c r="W195" s="232" t="n">
        <v>0</v>
      </c>
      <c r="X195" s="27" t="n">
        <v>-131.780542840459</v>
      </c>
      <c r="Y195" s="28">
        <f>SUMIFS(Aut_BlueMe_Sem_Pedido!$J:$J,Aut_BlueMe_Sem_Pedido!$Q:$Q,DRE!W$4,Aut_BlueMe_Sem_Pedido!$H:$H,DRE!$A195)+SUMIFS(Aut_Ajustes_Manuais!$G:$G,Aut_Ajustes_Manuais!$I:$I,DRE!W$4,Aut_Ajustes_Manuais!$F:$F,"  -  Adicional Noturno")</f>
        <v/>
      </c>
      <c r="Z195" s="232" t="n">
        <v>0</v>
      </c>
      <c r="AA195" s="27" t="n">
        <v>-128.8621638784068</v>
      </c>
      <c r="AB195" s="28">
        <f>SUMIFS(Aut_BlueMe_Sem_Pedido!$J:$J,Aut_BlueMe_Sem_Pedido!$Q:$Q,DRE!Z$4,Aut_BlueMe_Sem_Pedido!$H:$H,DRE!$A195)+SUMIFS(Aut_Ajustes_Manuais!$G:$G,Aut_Ajustes_Manuais!$I:$I,DRE!Z$4,Aut_Ajustes_Manuais!$F:$F,"  -  Adicional Noturno")</f>
        <v/>
      </c>
      <c r="AC195" s="232" t="n">
        <v>0</v>
      </c>
      <c r="AD195" s="27" t="n">
        <v>-141.8847410021522</v>
      </c>
      <c r="AE195" s="28">
        <f>SUMIFS(Aut_BlueMe_Sem_Pedido!$J:$J,Aut_BlueMe_Sem_Pedido!$Q:$Q,DRE!AC$4,Aut_BlueMe_Sem_Pedido!$H:$H,DRE!$A195)+SUMIFS(Aut_Ajustes_Manuais!$G:$G,Aut_Ajustes_Manuais!$I:$I,DRE!AC$4,Aut_Ajustes_Manuais!$F:$F,"  -  Adicional Noturno")</f>
        <v/>
      </c>
      <c r="AF195" s="232" t="n">
        <v>0</v>
      </c>
      <c r="AG195" s="27" t="n">
        <v>-205.1089092769739</v>
      </c>
      <c r="AH195" s="28">
        <f>SUMIFS(Aut_BlueMe_Sem_Pedido!$J:$J,Aut_BlueMe_Sem_Pedido!$Q:$Q,DRE!AF$4,Aut_BlueMe_Sem_Pedido!$H:$H,DRE!$A195)+SUMIFS(Aut_Ajustes_Manuais!$G:$G,Aut_Ajustes_Manuais!$I:$I,DRE!AF$4,Aut_Ajustes_Manuais!$F:$F,"  -  Adicional Noturno")</f>
        <v/>
      </c>
      <c r="AI195" s="232" t="n">
        <v>0</v>
      </c>
      <c r="AJ195" s="27" t="n">
        <v>-120.266904200437</v>
      </c>
      <c r="AK195" s="28">
        <f>SUMIFS(Aut_BlueMe_Sem_Pedido!$J:$J,Aut_BlueMe_Sem_Pedido!$Q:$Q,DRE!AI$4,Aut_BlueMe_Sem_Pedido!$H:$H,DRE!$A195)+SUMIFS(Aut_Ajustes_Manuais!$G:$G,Aut_Ajustes_Manuais!$I:$I,DRE!AI$4,Aut_Ajustes_Manuais!$F:$F,"  -  Adicional Noturno")</f>
        <v/>
      </c>
      <c r="AL195" s="232" t="n">
        <v>0</v>
      </c>
      <c r="AM195" s="27" t="n">
        <v>-153.9680477599769</v>
      </c>
      <c r="AN195" s="28">
        <f>SUMIFS(Aut_BlueMe_Sem_Pedido!$J:$J,Aut_BlueMe_Sem_Pedido!$Q:$Q,DRE!AL$4,Aut_BlueMe_Sem_Pedido!$H:$H,DRE!$A195)+SUMIFS(Aut_Ajustes_Manuais!$G:$G,Aut_Ajustes_Manuais!$I:$I,DRE!AL$4,Aut_Ajustes_Manuais!$F:$F,"  -  Adicional Noturno")</f>
        <v/>
      </c>
      <c r="AO195" s="232" t="n">
        <v>0</v>
      </c>
      <c r="AP195" s="27" t="n">
        <v>-119.0388603922927</v>
      </c>
      <c r="AQ195" s="28">
        <f>SUMIFS(Aut_BlueMe_Sem_Pedido!$J:$J,Aut_BlueMe_Sem_Pedido!$Q:$Q,DRE!AO$4,Aut_BlueMe_Sem_Pedido!$H:$H,DRE!$A195)+SUMIFS(Aut_Ajustes_Manuais!$G:$G,Aut_Ajustes_Manuais!$I:$I,DRE!AO$4,Aut_Ajustes_Manuais!$F:$F,"  -  Adicional Noturno")</f>
        <v/>
      </c>
      <c r="AR195" s="232">
        <f>SUMIFS($H195:$AO195,$H$5:$AO$5,"&lt;"&amp;MONTH(TODAY()),$H$6:$AO$6,"REAL 25")</f>
        <v/>
      </c>
      <c r="AS195" s="27">
        <f>SUMIFS($I195:$AP195,$I$5:$AP$5,"&lt;"&amp;MONTH(TODAY()),$I$6:$AP$6,"ORÇADO ")</f>
        <v/>
      </c>
      <c r="AT195" s="28">
        <f>SUMIFS($J195:$AQ195,$J$5:$AQ$5,"&lt;"&amp;MONTH(TODAY()),$J$6:$AQ$6,"REAL 26")</f>
        <v/>
      </c>
      <c r="AU195" s="232">
        <f>SUM(H195,K195,N195,Q195,T195,W195,Z195,AC195,AF195,AI195,AL195,AO195)</f>
        <v/>
      </c>
      <c r="AV195" s="27">
        <f>SUM(I195,L195,O195,R195,U195,X195,AA195,AD195,AG195,AJ195,AM195,AP195)</f>
        <v/>
      </c>
      <c r="AW195" s="28">
        <f>SUM(J195,M195,P195,S195,V195,Y195,AB195,AE195,AH195,AK195,AN195,AQ195)</f>
        <v/>
      </c>
      <c r="AX195" s="232">
        <f>SUM(H195,K195,N195)</f>
        <v/>
      </c>
      <c r="AY195" s="27">
        <f>SUM(I195,L195,O195)</f>
        <v/>
      </c>
      <c r="AZ195" s="28">
        <f>SUM(J195,M195,P195)</f>
        <v/>
      </c>
      <c r="BA195" s="232">
        <f>SUM(Q195,T195,W195)</f>
        <v/>
      </c>
      <c r="BB195" s="27">
        <f>SUM(R195,U195,X195)</f>
        <v/>
      </c>
      <c r="BC195" s="28">
        <f>SUM(S195,V195,Y195)</f>
        <v/>
      </c>
      <c r="BD195" s="232">
        <f>SUM(Z195,AC195,AF195)</f>
        <v/>
      </c>
      <c r="BE195" s="27">
        <f>SUM(AA195,AD195,AG195)</f>
        <v/>
      </c>
      <c r="BF195" s="28">
        <f>SUM(AB195,AE195,AH195)</f>
        <v/>
      </c>
      <c r="BG195" s="232">
        <f>SUM(AI195,AL195,AO195)</f>
        <v/>
      </c>
      <c r="BH195" s="27">
        <f>SUM(AJ195,AM195,AP195)</f>
        <v/>
      </c>
      <c r="BI195" s="28">
        <f>SUM(AK195,AN195,AQ195)</f>
        <v/>
      </c>
      <c r="BK195" s="451">
        <f>SUM(I195,L195,O195,R195,U195,X195,AA195,AD195,AG195,AJ195,AM195,AP195)</f>
        <v/>
      </c>
      <c r="BL195" s="451">
        <f>BK195-AV195</f>
        <v/>
      </c>
      <c r="BM195" s="451">
        <f>SUM(J195,M195,P195,S195,V195)</f>
        <v/>
      </c>
      <c r="BN195" s="451">
        <f>BM195-AT195</f>
        <v/>
      </c>
    </row>
    <row r="196" hidden="1" outlineLevel="1" customFormat="1" s="474">
      <c r="A196" s="22" t="inlineStr">
        <is>
          <t xml:space="preserve">  -  Hora Extra</t>
        </is>
      </c>
      <c r="B196" s="2" t="n"/>
      <c r="C196" s="461" t="n"/>
      <c r="D196" s="93" t="inlineStr">
        <is>
          <t>Salário / 220 x 2  =  1 horas - 5% dos funcionários</t>
        </is>
      </c>
      <c r="E196" s="96" t="n"/>
      <c r="F196" s="40" t="n"/>
      <c r="G196" s="416" t="n"/>
      <c r="H196" s="232" t="n">
        <v>-50.04467449090911</v>
      </c>
      <c r="I196" s="27" t="n"/>
      <c r="J196" s="28">
        <f>SUMIFS(Aut_BlueMe_Sem_Pedido!$J:$J,Aut_BlueMe_Sem_Pedido!$Q:$Q,DRE!H$4,Aut_BlueMe_Sem_Pedido!$H:$H,DRE!$A196)+SUMIFS(Aut_Ajustes_Manuais!$G:$G,Aut_Ajustes_Manuais!$I:$I,DRE!H$4,Aut_Ajustes_Manuais!$F:$F,"  -  Hora Extra")</f>
        <v/>
      </c>
      <c r="K196" s="232" t="n">
        <v>-277.1705048727273</v>
      </c>
      <c r="L196" s="27" t="n"/>
      <c r="M196" s="28">
        <f>SUMIFS(Aut_BlueMe_Sem_Pedido!$J:$J,Aut_BlueMe_Sem_Pedido!$Q:$Q,DRE!K$4,Aut_BlueMe_Sem_Pedido!$H:$H,DRE!$A196)+SUMIFS(Aut_Ajustes_Manuais!$G:$G,Aut_Ajustes_Manuais!$I:$I,DRE!K$4,Aut_Ajustes_Manuais!$F:$F,"  -  Hora Extra")</f>
        <v/>
      </c>
      <c r="N196" s="232" t="n">
        <v>-247.2057163636364</v>
      </c>
      <c r="O196" s="27" t="n"/>
      <c r="P196" s="28">
        <f>SUMIFS(Aut_BlueMe_Sem_Pedido!$J:$J,Aut_BlueMe_Sem_Pedido!$Q:$Q,DRE!N$4,Aut_BlueMe_Sem_Pedido!$H:$H,DRE!$A196)+SUMIFS(Aut_Ajustes_Manuais!$G:$G,Aut_Ajustes_Manuais!$I:$I,DRE!N$4,Aut_Ajustes_Manuais!$F:$F,"  -  Hora Extra")</f>
        <v/>
      </c>
      <c r="Q196" s="232" t="n">
        <v>-314.0812828909092</v>
      </c>
      <c r="R196" s="27" t="n"/>
      <c r="S196" s="28">
        <f>SUMIFS(Aut_BlueMe_Sem_Pedido!$J:$J,Aut_BlueMe_Sem_Pedido!$Q:$Q,DRE!Q$4,Aut_BlueMe_Sem_Pedido!$H:$H,DRE!$A196)+SUMIFS(Aut_Ajustes_Manuais!$G:$G,Aut_Ajustes_Manuais!$I:$I,DRE!Q$4,Aut_Ajustes_Manuais!$F:$F,"  -  Hora Extra")</f>
        <v/>
      </c>
      <c r="T196" s="232" t="n">
        <v>-310.4581390363637</v>
      </c>
      <c r="U196" s="27" t="n"/>
      <c r="V196" s="28">
        <f>SUMIFS(Aut_BlueMe_Sem_Pedido!$J:$J,Aut_BlueMe_Sem_Pedido!$Q:$Q,DRE!T$4,Aut_BlueMe_Sem_Pedido!$H:$H,DRE!$A196)+SUMIFS(Aut_Ajustes_Manuais!$G:$G,Aut_Ajustes_Manuais!$I:$I,DRE!T$4,Aut_Ajustes_Manuais!$F:$F,"  -  Hora Extra")</f>
        <v/>
      </c>
      <c r="W196" s="232" t="n">
        <v>-247.2057163636364</v>
      </c>
      <c r="X196" s="27" t="n"/>
      <c r="Y196" s="28">
        <f>SUMIFS(Aut_BlueMe_Sem_Pedido!$J:$J,Aut_BlueMe_Sem_Pedido!$Q:$Q,DRE!W$4,Aut_BlueMe_Sem_Pedido!$H:$H,DRE!$A196)+SUMIFS(Aut_Ajustes_Manuais!$G:$G,Aut_Ajustes_Manuais!$I:$I,DRE!W$4,Aut_Ajustes_Manuais!$F:$F,"  -  Hora Extra")</f>
        <v/>
      </c>
      <c r="Z196" s="232" t="n">
        <v>0</v>
      </c>
      <c r="AA196" s="27" t="n"/>
      <c r="AB196" s="28">
        <f>SUMIFS(Aut_BlueMe_Sem_Pedido!$J:$J,Aut_BlueMe_Sem_Pedido!$Q:$Q,DRE!Z$4,Aut_BlueMe_Sem_Pedido!$H:$H,DRE!$A196)+SUMIFS(Aut_Ajustes_Manuais!$G:$G,Aut_Ajustes_Manuais!$I:$I,DRE!Z$4,Aut_Ajustes_Manuais!$F:$F,"  -  Hora Extra")</f>
        <v/>
      </c>
      <c r="AC196" s="232" t="n">
        <v>0</v>
      </c>
      <c r="AD196" s="27" t="n"/>
      <c r="AE196" s="28">
        <f>SUMIFS(Aut_BlueMe_Sem_Pedido!$J:$J,Aut_BlueMe_Sem_Pedido!$Q:$Q,DRE!AC$4,Aut_BlueMe_Sem_Pedido!$H:$H,DRE!$A196)+SUMIFS(Aut_Ajustes_Manuais!$G:$G,Aut_Ajustes_Manuais!$I:$I,DRE!AC$4,Aut_Ajustes_Manuais!$F:$F,"  -  Hora Extra")</f>
        <v/>
      </c>
      <c r="AF196" s="232" t="n">
        <v>-203.2355990181818</v>
      </c>
      <c r="AG196" s="27" t="n"/>
      <c r="AH196" s="28">
        <f>SUMIFS(Aut_BlueMe_Sem_Pedido!$J:$J,Aut_BlueMe_Sem_Pedido!$Q:$Q,DRE!AF$4,Aut_BlueMe_Sem_Pedido!$H:$H,DRE!$A196)+SUMIFS(Aut_Ajustes_Manuais!$G:$G,Aut_Ajustes_Manuais!$I:$I,DRE!AF$4,Aut_Ajustes_Manuais!$F:$F,"  -  Hora Extra")</f>
        <v/>
      </c>
      <c r="AI196" s="232" t="n">
        <v>-562.8614017090908</v>
      </c>
      <c r="AJ196" s="27" t="n"/>
      <c r="AK196" s="28">
        <f>SUMIFS(Aut_BlueMe_Sem_Pedido!$J:$J,Aut_BlueMe_Sem_Pedido!$Q:$Q,DRE!AI$4,Aut_BlueMe_Sem_Pedido!$H:$H,DRE!$A196)+SUMIFS(Aut_Ajustes_Manuais!$G:$G,Aut_Ajustes_Manuais!$I:$I,DRE!AI$4,Aut_Ajustes_Manuais!$F:$F,"  -  Hora Extra")</f>
        <v/>
      </c>
      <c r="AL196" s="232" t="n">
        <v>0</v>
      </c>
      <c r="AM196" s="27" t="n"/>
      <c r="AN196" s="28">
        <f>SUMIFS(Aut_BlueMe_Sem_Pedido!$J:$J,Aut_BlueMe_Sem_Pedido!$Q:$Q,DRE!AL$4,Aut_BlueMe_Sem_Pedido!$H:$H,DRE!$A196)+SUMIFS(Aut_Ajustes_Manuais!$G:$G,Aut_Ajustes_Manuais!$I:$I,DRE!AL$4,Aut_Ajustes_Manuais!$F:$F,"  -  Hora Extra")</f>
        <v/>
      </c>
      <c r="AO196" s="232" t="n">
        <v>0</v>
      </c>
      <c r="AP196" s="27" t="n"/>
      <c r="AQ196" s="28">
        <f>SUMIFS(Aut_BlueMe_Sem_Pedido!$J:$J,Aut_BlueMe_Sem_Pedido!$Q:$Q,DRE!AO$4,Aut_BlueMe_Sem_Pedido!$H:$H,DRE!$A196)+SUMIFS(Aut_Ajustes_Manuais!$G:$G,Aut_Ajustes_Manuais!$I:$I,DRE!AO$4,Aut_Ajustes_Manuais!$F:$F,"  -  Hora Extra")</f>
        <v/>
      </c>
      <c r="AR196" s="232">
        <f>SUMIFS($H196:$AO196,$H$5:$AO$5,"&lt;"&amp;MONTH(TODAY()),$H$6:$AO$6,"REAL 25")</f>
        <v/>
      </c>
      <c r="AS196" s="27">
        <f>SUMIFS($I196:$AP196,$I$5:$AP$5,"&lt;"&amp;MONTH(TODAY()),$I$6:$AP$6,"ORÇADO ")</f>
        <v/>
      </c>
      <c r="AT196" s="28">
        <f>SUMIFS($J196:$AQ196,$J$5:$AQ$5,"&lt;"&amp;MONTH(TODAY()),$J$6:$AQ$6,"REAL 26")</f>
        <v/>
      </c>
      <c r="AU196" s="232">
        <f>SUM(H196,K196,N196,Q196,T196,W196,Z196,AC196,AF196,AI196,AL196,AO196)</f>
        <v/>
      </c>
      <c r="AV196" s="27">
        <f>SUM(I196,L196,O196,R196,U196,X196,AA196,AD196,AG196,AJ196,AM196,AP196)</f>
        <v/>
      </c>
      <c r="AW196" s="28">
        <f>SUM(J196,M196,P196,S196,V196,Y196,AB196,AE196,AH196,AK196,AN196,AQ196)</f>
        <v/>
      </c>
      <c r="AX196" s="232">
        <f>SUM(H196,K196,N196)</f>
        <v/>
      </c>
      <c r="AY196" s="27">
        <f>SUM(I196,L196,O196)</f>
        <v/>
      </c>
      <c r="AZ196" s="28">
        <f>SUM(J196,M196,P196)</f>
        <v/>
      </c>
      <c r="BA196" s="232">
        <f>SUM(Q196,T196,W196)</f>
        <v/>
      </c>
      <c r="BB196" s="27">
        <f>SUM(R196,U196,X196)</f>
        <v/>
      </c>
      <c r="BC196" s="28">
        <f>SUM(S196,V196,Y196)</f>
        <v/>
      </c>
      <c r="BD196" s="232">
        <f>SUM(Z196,AC196,AF196)</f>
        <v/>
      </c>
      <c r="BE196" s="27">
        <f>SUM(AA196,AD196,AG196)</f>
        <v/>
      </c>
      <c r="BF196" s="28">
        <f>SUM(AB196,AE196,AH196)</f>
        <v/>
      </c>
      <c r="BG196" s="232">
        <f>SUM(AI196,AL196,AO196)</f>
        <v/>
      </c>
      <c r="BH196" s="27">
        <f>SUM(AJ196,AM196,AP196)</f>
        <v/>
      </c>
      <c r="BI196" s="28">
        <f>SUM(AK196,AN196,AQ196)</f>
        <v/>
      </c>
      <c r="BK196" s="451">
        <f>SUM(I196,L196,O196,R196,U196,X196,AA196,AD196,AG196,AJ196,AM196,AP196)</f>
        <v/>
      </c>
      <c r="BL196" s="451">
        <f>BK196-AV196</f>
        <v/>
      </c>
      <c r="BM196" s="451">
        <f>SUM(J196,M196,P196,S196,V196)</f>
        <v/>
      </c>
      <c r="BN196" s="451">
        <f>BM196-AT196</f>
        <v/>
      </c>
    </row>
    <row r="197" hidden="1" outlineLevel="1" customFormat="1" s="474">
      <c r="A197" s="22" t="inlineStr">
        <is>
          <t xml:space="preserve">  -  Remuneração Variável</t>
        </is>
      </c>
      <c r="B197" s="2" t="n"/>
      <c r="C197" s="461" t="n"/>
      <c r="D197" s="93" t="n"/>
      <c r="E197" s="96" t="n"/>
      <c r="F197" s="40" t="n"/>
      <c r="G197" s="416" t="n"/>
      <c r="H197" s="232" t="n">
        <v>0</v>
      </c>
      <c r="I197" s="27" t="n"/>
      <c r="J197" s="28">
        <f>SUMIFS(Aut_BlueMe_Sem_Pedido!$J:$J,Aut_BlueMe_Sem_Pedido!$Q:$Q,DRE!H$4,Aut_BlueMe_Sem_Pedido!$H:$H,DRE!$A197)+SUMIFS(Aut_Ajustes_Manuais!$G:$G,Aut_Ajustes_Manuais!$I:$I,DRE!H$4,Aut_Ajustes_Manuais!$F:$F,"  -  Remuneração Variável")</f>
        <v/>
      </c>
      <c r="K197" s="232" t="n">
        <v>0</v>
      </c>
      <c r="L197" s="27" t="n"/>
      <c r="M197" s="28">
        <f>SUMIFS(Aut_BlueMe_Sem_Pedido!$J:$J,Aut_BlueMe_Sem_Pedido!$Q:$Q,DRE!K$4,Aut_BlueMe_Sem_Pedido!$H:$H,DRE!$A197)+SUMIFS(Aut_Ajustes_Manuais!$G:$G,Aut_Ajustes_Manuais!$I:$I,DRE!K$4,Aut_Ajustes_Manuais!$F:$F,"  -  Remuneração Variável")</f>
        <v/>
      </c>
      <c r="N197" s="232" t="n">
        <v>0</v>
      </c>
      <c r="O197" s="27" t="n"/>
      <c r="P197" s="28">
        <f>SUMIFS(Aut_BlueMe_Sem_Pedido!$J:$J,Aut_BlueMe_Sem_Pedido!$Q:$Q,DRE!N$4,Aut_BlueMe_Sem_Pedido!$H:$H,DRE!$A197)+SUMIFS(Aut_Ajustes_Manuais!$G:$G,Aut_Ajustes_Manuais!$I:$I,DRE!N$4,Aut_Ajustes_Manuais!$F:$F,"  -  Remuneração Variável")</f>
        <v/>
      </c>
      <c r="Q197" s="232" t="n">
        <v>0</v>
      </c>
      <c r="R197" s="27" t="n"/>
      <c r="S197" s="28">
        <f>SUMIFS(Aut_BlueMe_Sem_Pedido!$J:$J,Aut_BlueMe_Sem_Pedido!$Q:$Q,DRE!Q$4,Aut_BlueMe_Sem_Pedido!$H:$H,DRE!$A197)+SUMIFS(Aut_Ajustes_Manuais!$G:$G,Aut_Ajustes_Manuais!$I:$I,DRE!Q$4,Aut_Ajustes_Manuais!$F:$F,"  -  Remuneração Variável")</f>
        <v/>
      </c>
      <c r="T197" s="232" t="n">
        <v>0</v>
      </c>
      <c r="U197" s="27" t="n"/>
      <c r="V197" s="28">
        <f>SUMIFS(Aut_BlueMe_Sem_Pedido!$J:$J,Aut_BlueMe_Sem_Pedido!$Q:$Q,DRE!T$4,Aut_BlueMe_Sem_Pedido!$H:$H,DRE!$A197)+SUMIFS(Aut_Ajustes_Manuais!$G:$G,Aut_Ajustes_Manuais!$I:$I,DRE!T$4,Aut_Ajustes_Manuais!$F:$F,"  -  Remuneração Variável")</f>
        <v/>
      </c>
      <c r="W197" s="232" t="n">
        <v>0</v>
      </c>
      <c r="X197" s="27" t="n"/>
      <c r="Y197" s="28">
        <f>SUMIFS(Aut_BlueMe_Sem_Pedido!$J:$J,Aut_BlueMe_Sem_Pedido!$Q:$Q,DRE!W$4,Aut_BlueMe_Sem_Pedido!$H:$H,DRE!$A197)+SUMIFS(Aut_Ajustes_Manuais!$G:$G,Aut_Ajustes_Manuais!$I:$I,DRE!W$4,Aut_Ajustes_Manuais!$F:$F,"  -  Remuneração Variável")</f>
        <v/>
      </c>
      <c r="Z197" s="232" t="n">
        <v>0</v>
      </c>
      <c r="AA197" s="27" t="n"/>
      <c r="AB197" s="28">
        <f>SUMIFS(Aut_BlueMe_Sem_Pedido!$J:$J,Aut_BlueMe_Sem_Pedido!$Q:$Q,DRE!Z$4,Aut_BlueMe_Sem_Pedido!$H:$H,DRE!$A197)+SUMIFS(Aut_Ajustes_Manuais!$G:$G,Aut_Ajustes_Manuais!$I:$I,DRE!Z$4,Aut_Ajustes_Manuais!$F:$F,"  -  Remuneração Variável")</f>
        <v/>
      </c>
      <c r="AC197" s="232" t="n">
        <v>0</v>
      </c>
      <c r="AD197" s="27" t="n"/>
      <c r="AE197" s="28">
        <f>SUMIFS(Aut_BlueMe_Sem_Pedido!$J:$J,Aut_BlueMe_Sem_Pedido!$Q:$Q,DRE!AC$4,Aut_BlueMe_Sem_Pedido!$H:$H,DRE!$A197)+SUMIFS(Aut_Ajustes_Manuais!$G:$G,Aut_Ajustes_Manuais!$I:$I,DRE!AC$4,Aut_Ajustes_Manuais!$F:$F,"  -  Remuneração Variável")</f>
        <v/>
      </c>
      <c r="AF197" s="232" t="n">
        <v>0</v>
      </c>
      <c r="AG197" s="27" t="n"/>
      <c r="AH197" s="28">
        <f>SUMIFS(Aut_BlueMe_Sem_Pedido!$J:$J,Aut_BlueMe_Sem_Pedido!$Q:$Q,DRE!AF$4,Aut_BlueMe_Sem_Pedido!$H:$H,DRE!$A197)+SUMIFS(Aut_Ajustes_Manuais!$G:$G,Aut_Ajustes_Manuais!$I:$I,DRE!AF$4,Aut_Ajustes_Manuais!$F:$F,"  -  Remuneração Variável")</f>
        <v/>
      </c>
      <c r="AI197" s="232" t="n">
        <v>0</v>
      </c>
      <c r="AJ197" s="27" t="n"/>
      <c r="AK197" s="28">
        <f>SUMIFS(Aut_BlueMe_Sem_Pedido!$J:$J,Aut_BlueMe_Sem_Pedido!$Q:$Q,DRE!AI$4,Aut_BlueMe_Sem_Pedido!$H:$H,DRE!$A197)+SUMIFS(Aut_Ajustes_Manuais!$G:$G,Aut_Ajustes_Manuais!$I:$I,DRE!AI$4,Aut_Ajustes_Manuais!$F:$F,"  -  Remuneração Variável")</f>
        <v/>
      </c>
      <c r="AL197" s="232" t="n">
        <v>0</v>
      </c>
      <c r="AM197" s="27" t="n"/>
      <c r="AN197" s="28">
        <f>SUMIFS(Aut_BlueMe_Sem_Pedido!$J:$J,Aut_BlueMe_Sem_Pedido!$Q:$Q,DRE!AL$4,Aut_BlueMe_Sem_Pedido!$H:$H,DRE!$A197)+SUMIFS(Aut_Ajustes_Manuais!$G:$G,Aut_Ajustes_Manuais!$I:$I,DRE!AL$4,Aut_Ajustes_Manuais!$F:$F,"  -  Remuneração Variável")</f>
        <v/>
      </c>
      <c r="AO197" s="232" t="n">
        <v>0</v>
      </c>
      <c r="AP197" s="27" t="n"/>
      <c r="AQ197" s="28">
        <f>SUMIFS(Aut_BlueMe_Sem_Pedido!$J:$J,Aut_BlueMe_Sem_Pedido!$Q:$Q,DRE!AO$4,Aut_BlueMe_Sem_Pedido!$H:$H,DRE!$A197)+SUMIFS(Aut_Ajustes_Manuais!$G:$G,Aut_Ajustes_Manuais!$I:$I,DRE!AO$4,Aut_Ajustes_Manuais!$F:$F,"  -  Remuneração Variável")</f>
        <v/>
      </c>
      <c r="AR197" s="232">
        <f>SUMIFS($H197:$AO197,$H$5:$AO$5,"&lt;"&amp;MONTH(TODAY()),$H$6:$AO$6,"REAL 25")</f>
        <v/>
      </c>
      <c r="AS197" s="27">
        <f>SUMIFS($I197:$AP197,$I$5:$AP$5,"&lt;"&amp;MONTH(TODAY()),$I$6:$AP$6,"ORÇADO ")</f>
        <v/>
      </c>
      <c r="AT197" s="28">
        <f>SUMIFS($J197:$AQ197,$J$5:$AQ$5,"&lt;"&amp;MONTH(TODAY()),$J$6:$AQ$6,"REAL 26")</f>
        <v/>
      </c>
      <c r="AU197" s="232">
        <f>SUM(H197,K197,N197,Q197,T197,W197,Z197,AC197,AF197,AI197,AL197,AO197)</f>
        <v/>
      </c>
      <c r="AV197" s="27">
        <f>SUM(I197,L197,O197,R197,U197,X197,AA197,AD197,AG197,AJ197,AM197,AP197)</f>
        <v/>
      </c>
      <c r="AW197" s="28">
        <f>SUM(J197,M197,P197,S197,V197,Y197,AB197,AE197,AH197,AK197,AN197,AQ197)</f>
        <v/>
      </c>
      <c r="AX197" s="232">
        <f>SUM(H197,K197,N197)</f>
        <v/>
      </c>
      <c r="AY197" s="27">
        <f>SUM(I197,L197,O197)</f>
        <v/>
      </c>
      <c r="AZ197" s="28">
        <f>SUM(J197,M197,P197)</f>
        <v/>
      </c>
      <c r="BA197" s="232">
        <f>SUM(Q197,T197,W197)</f>
        <v/>
      </c>
      <c r="BB197" s="27">
        <f>SUM(R197,U197,X197)</f>
        <v/>
      </c>
      <c r="BC197" s="28">
        <f>SUM(S197,V197,Y197)</f>
        <v/>
      </c>
      <c r="BD197" s="232">
        <f>SUM(Z197,AC197,AF197)</f>
        <v/>
      </c>
      <c r="BE197" s="27">
        <f>SUM(AA197,AD197,AG197)</f>
        <v/>
      </c>
      <c r="BF197" s="28">
        <f>SUM(AB197,AE197,AH197)</f>
        <v/>
      </c>
      <c r="BG197" s="232">
        <f>SUM(AI197,AL197,AO197)</f>
        <v/>
      </c>
      <c r="BH197" s="27">
        <f>SUM(AJ197,AM197,AP197)</f>
        <v/>
      </c>
      <c r="BI197" s="28">
        <f>SUM(AK197,AN197,AQ197)</f>
        <v/>
      </c>
      <c r="BK197" s="451">
        <f>SUM(I197,L197,O197,R197,U197,X197,AA197,AD197,AG197,AJ197,AM197,AP197)</f>
        <v/>
      </c>
      <c r="BL197" s="451">
        <f>BK197-AV197</f>
        <v/>
      </c>
      <c r="BM197" s="451">
        <f>SUM(J197,M197,P197,S197,V197)</f>
        <v/>
      </c>
      <c r="BN197" s="451">
        <f>BM197-AT197</f>
        <v/>
      </c>
    </row>
    <row r="198" hidden="1" outlineLevel="1" customFormat="1" s="474">
      <c r="A198" s="22" t="inlineStr">
        <is>
          <t xml:space="preserve">  -  Premiação</t>
        </is>
      </c>
      <c r="B198" s="2" t="n"/>
      <c r="C198" s="462" t="n"/>
      <c r="D198" s="93" t="n"/>
      <c r="E198" s="96" t="n"/>
      <c r="F198" s="40" t="n"/>
      <c r="G198" s="416" t="n"/>
      <c r="H198" s="232" t="n">
        <v>0</v>
      </c>
      <c r="I198" s="27" t="n"/>
      <c r="J198" s="28">
        <f>SUMIFS(Aut_BlueMe_Sem_Pedido!$J:$J,Aut_BlueMe_Sem_Pedido!$Q:$Q,DRE!H$4,Aut_BlueMe_Sem_Pedido!$H:$H,DRE!$A198)+SUMIFS(Aut_Ajustes_Manuais!$G:$G,Aut_Ajustes_Manuais!$I:$I,DRE!H$4,Aut_Ajustes_Manuais!$F:$F,"  -  Premiação")</f>
        <v/>
      </c>
      <c r="K198" s="232" t="n">
        <v>0</v>
      </c>
      <c r="L198" s="27" t="n"/>
      <c r="M198" s="28">
        <f>SUMIFS(Aut_BlueMe_Sem_Pedido!$J:$J,Aut_BlueMe_Sem_Pedido!$Q:$Q,DRE!K$4,Aut_BlueMe_Sem_Pedido!$H:$H,DRE!$A198)+SUMIFS(Aut_Ajustes_Manuais!$G:$G,Aut_Ajustes_Manuais!$I:$I,DRE!K$4,Aut_Ajustes_Manuais!$F:$F,"  -  Premiação")</f>
        <v/>
      </c>
      <c r="N198" s="232" t="n">
        <v>0</v>
      </c>
      <c r="O198" s="27" t="n"/>
      <c r="P198" s="28">
        <f>SUMIFS(Aut_BlueMe_Sem_Pedido!$J:$J,Aut_BlueMe_Sem_Pedido!$Q:$Q,DRE!N$4,Aut_BlueMe_Sem_Pedido!$H:$H,DRE!$A198)+SUMIFS(Aut_Ajustes_Manuais!$G:$G,Aut_Ajustes_Manuais!$I:$I,DRE!N$4,Aut_Ajustes_Manuais!$F:$F,"  -  Premiação")</f>
        <v/>
      </c>
      <c r="Q198" s="232" t="n">
        <v>0</v>
      </c>
      <c r="R198" s="27" t="n"/>
      <c r="S198" s="28">
        <f>SUMIFS(Aut_BlueMe_Sem_Pedido!$J:$J,Aut_BlueMe_Sem_Pedido!$Q:$Q,DRE!Q$4,Aut_BlueMe_Sem_Pedido!$H:$H,DRE!$A198)+SUMIFS(Aut_Ajustes_Manuais!$G:$G,Aut_Ajustes_Manuais!$I:$I,DRE!Q$4,Aut_Ajustes_Manuais!$F:$F,"  -  Premiação")</f>
        <v/>
      </c>
      <c r="T198" s="232" t="n">
        <v>0</v>
      </c>
      <c r="U198" s="27" t="n"/>
      <c r="V198" s="28">
        <f>SUMIFS(Aut_BlueMe_Sem_Pedido!$J:$J,Aut_BlueMe_Sem_Pedido!$Q:$Q,DRE!T$4,Aut_BlueMe_Sem_Pedido!$H:$H,DRE!$A198)+SUMIFS(Aut_Ajustes_Manuais!$G:$G,Aut_Ajustes_Manuais!$I:$I,DRE!T$4,Aut_Ajustes_Manuais!$F:$F,"  -  Premiação")</f>
        <v/>
      </c>
      <c r="W198" s="232" t="n">
        <v>0</v>
      </c>
      <c r="X198" s="27" t="n"/>
      <c r="Y198" s="28">
        <f>SUMIFS(Aut_BlueMe_Sem_Pedido!$J:$J,Aut_BlueMe_Sem_Pedido!$Q:$Q,DRE!W$4,Aut_BlueMe_Sem_Pedido!$H:$H,DRE!$A198)+SUMIFS(Aut_Ajustes_Manuais!$G:$G,Aut_Ajustes_Manuais!$I:$I,DRE!W$4,Aut_Ajustes_Manuais!$F:$F,"  -  Premiação")</f>
        <v/>
      </c>
      <c r="Z198" s="232" t="n">
        <v>0</v>
      </c>
      <c r="AA198" s="27" t="n"/>
      <c r="AB198" s="28">
        <f>SUMIFS(Aut_BlueMe_Sem_Pedido!$J:$J,Aut_BlueMe_Sem_Pedido!$Q:$Q,DRE!Z$4,Aut_BlueMe_Sem_Pedido!$H:$H,DRE!$A198)+SUMIFS(Aut_Ajustes_Manuais!$G:$G,Aut_Ajustes_Manuais!$I:$I,DRE!Z$4,Aut_Ajustes_Manuais!$F:$F,"  -  Premiação")</f>
        <v/>
      </c>
      <c r="AC198" s="232" t="n">
        <v>0</v>
      </c>
      <c r="AD198" s="27" t="n"/>
      <c r="AE198" s="28">
        <f>SUMIFS(Aut_BlueMe_Sem_Pedido!$J:$J,Aut_BlueMe_Sem_Pedido!$Q:$Q,DRE!AC$4,Aut_BlueMe_Sem_Pedido!$H:$H,DRE!$A198)+SUMIFS(Aut_Ajustes_Manuais!$G:$G,Aut_Ajustes_Manuais!$I:$I,DRE!AC$4,Aut_Ajustes_Manuais!$F:$F,"  -  Premiação")</f>
        <v/>
      </c>
      <c r="AF198" s="232" t="n">
        <v>0</v>
      </c>
      <c r="AG198" s="27" t="n"/>
      <c r="AH198" s="28">
        <f>SUMIFS(Aut_BlueMe_Sem_Pedido!$J:$J,Aut_BlueMe_Sem_Pedido!$Q:$Q,DRE!AF$4,Aut_BlueMe_Sem_Pedido!$H:$H,DRE!$A198)+SUMIFS(Aut_Ajustes_Manuais!$G:$G,Aut_Ajustes_Manuais!$I:$I,DRE!AF$4,Aut_Ajustes_Manuais!$F:$F,"  -  Premiação")</f>
        <v/>
      </c>
      <c r="AI198" s="232" t="n">
        <v>0</v>
      </c>
      <c r="AJ198" s="27" t="n"/>
      <c r="AK198" s="28">
        <f>SUMIFS(Aut_BlueMe_Sem_Pedido!$J:$J,Aut_BlueMe_Sem_Pedido!$Q:$Q,DRE!AI$4,Aut_BlueMe_Sem_Pedido!$H:$H,DRE!$A198)+SUMIFS(Aut_Ajustes_Manuais!$G:$G,Aut_Ajustes_Manuais!$I:$I,DRE!AI$4,Aut_Ajustes_Manuais!$F:$F,"  -  Premiação")</f>
        <v/>
      </c>
      <c r="AL198" s="232" t="n">
        <v>0</v>
      </c>
      <c r="AM198" s="27" t="n"/>
      <c r="AN198" s="28">
        <f>SUMIFS(Aut_BlueMe_Sem_Pedido!$J:$J,Aut_BlueMe_Sem_Pedido!$Q:$Q,DRE!AL$4,Aut_BlueMe_Sem_Pedido!$H:$H,DRE!$A198)+SUMIFS(Aut_Ajustes_Manuais!$G:$G,Aut_Ajustes_Manuais!$I:$I,DRE!AL$4,Aut_Ajustes_Manuais!$F:$F,"  -  Premiação")</f>
        <v/>
      </c>
      <c r="AO198" s="232" t="n">
        <v>0</v>
      </c>
      <c r="AP198" s="27" t="n"/>
      <c r="AQ198" s="28">
        <f>SUMIFS(Aut_BlueMe_Sem_Pedido!$J:$J,Aut_BlueMe_Sem_Pedido!$Q:$Q,DRE!AO$4,Aut_BlueMe_Sem_Pedido!$H:$H,DRE!$A198)+SUMIFS(Aut_Ajustes_Manuais!$G:$G,Aut_Ajustes_Manuais!$I:$I,DRE!AO$4,Aut_Ajustes_Manuais!$F:$F,"  -  Premiação")</f>
        <v/>
      </c>
      <c r="AR198" s="232">
        <f>SUMIFS($H198:$AO198,$H$5:$AO$5,"&lt;"&amp;MONTH(TODAY()),$H$6:$AO$6,"REAL 25")</f>
        <v/>
      </c>
      <c r="AS198" s="27">
        <f>SUMIFS($I198:$AP198,$I$5:$AP$5,"&lt;"&amp;MONTH(TODAY()),$I$6:$AP$6,"ORÇADO ")</f>
        <v/>
      </c>
      <c r="AT198" s="28">
        <f>SUMIFS($J198:$AQ198,$J$5:$AQ$5,"&lt;"&amp;MONTH(TODAY()),$J$6:$AQ$6,"REAL 26")</f>
        <v/>
      </c>
      <c r="AU198" s="232">
        <f>SUM(H198,K198,N198,Q198,T198,W198,Z198,AC198,AF198,AI198,AL198,AO198)</f>
        <v/>
      </c>
      <c r="AV198" s="27">
        <f>SUM(I198,L198,O198,R198,U198,X198,AA198,AD198,AG198,AJ198,AM198,AP198)</f>
        <v/>
      </c>
      <c r="AW198" s="28">
        <f>SUM(J198,M198,P198,S198,V198,Y198,AB198,AE198,AH198,AK198,AN198,AQ198)</f>
        <v/>
      </c>
      <c r="AX198" s="232">
        <f>SUM(H198,K198,N198)</f>
        <v/>
      </c>
      <c r="AY198" s="27">
        <f>SUM(I198,L198,O198)</f>
        <v/>
      </c>
      <c r="AZ198" s="28">
        <f>SUM(J198,M198,P198)</f>
        <v/>
      </c>
      <c r="BA198" s="232">
        <f>SUM(Q198,T198,W198)</f>
        <v/>
      </c>
      <c r="BB198" s="27">
        <f>SUM(R198,U198,X198)</f>
        <v/>
      </c>
      <c r="BC198" s="28">
        <f>SUM(S198,V198,Y198)</f>
        <v/>
      </c>
      <c r="BD198" s="232">
        <f>SUM(Z198,AC198,AF198)</f>
        <v/>
      </c>
      <c r="BE198" s="27">
        <f>SUM(AA198,AD198,AG198)</f>
        <v/>
      </c>
      <c r="BF198" s="28">
        <f>SUM(AB198,AE198,AH198)</f>
        <v/>
      </c>
      <c r="BG198" s="232">
        <f>SUM(AI198,AL198,AO198)</f>
        <v/>
      </c>
      <c r="BH198" s="27">
        <f>SUM(AJ198,AM198,AP198)</f>
        <v/>
      </c>
      <c r="BI198" s="28">
        <f>SUM(AK198,AN198,AQ198)</f>
        <v/>
      </c>
      <c r="BK198" s="451">
        <f>SUM(I198,L198,O198,R198,U198,X198,AA198,AD198,AG198,AJ198,AM198,AP198)</f>
        <v/>
      </c>
      <c r="BL198" s="451">
        <f>BK198-AV198</f>
        <v/>
      </c>
      <c r="BM198" s="451">
        <f>SUM(J198,M198,P198,S198,V198)</f>
        <v/>
      </c>
      <c r="BN198" s="451">
        <f>BM198-AT198</f>
        <v/>
      </c>
    </row>
    <row r="199" collapsed="1">
      <c r="A199" s="71" t="inlineStr">
        <is>
          <t>Benefícios</t>
        </is>
      </c>
      <c r="C199" s="39" t="inlineStr">
        <is>
          <t>Premissas</t>
        </is>
      </c>
      <c r="D199" s="39" t="inlineStr">
        <is>
          <t>Valores</t>
        </is>
      </c>
      <c r="E199" s="39" t="inlineStr">
        <is>
          <t>Acréscimo</t>
        </is>
      </c>
      <c r="F199" s="40" t="n"/>
      <c r="G199" s="473" t="n"/>
      <c r="H199" s="243" t="n">
        <v>-692.92</v>
      </c>
      <c r="I199" s="72" t="n">
        <v>-780</v>
      </c>
      <c r="J199" s="74">
        <f>SUM(J200:J204)+SUMIFS(Aut_Ajustes_Manuais!$G:$G,Aut_Ajustes_Manuais!$I:$I,DRE!H$4,Aut_Ajustes_Manuais!$F:$F,"Benefícios")</f>
        <v/>
      </c>
      <c r="K199" s="243" t="n">
        <v>-556.45</v>
      </c>
      <c r="L199" s="72" t="n">
        <v>-780</v>
      </c>
      <c r="M199" s="74">
        <f>SUM(M200:M204)+SUMIFS(Aut_Ajustes_Manuais!$G:$G,Aut_Ajustes_Manuais!$I:$I,DRE!K$4,Aut_Ajustes_Manuais!$F:$F,"Benefícios")</f>
        <v/>
      </c>
      <c r="N199" s="243" t="n">
        <v>-869.3200000000001</v>
      </c>
      <c r="O199" s="72" t="n">
        <v>-780</v>
      </c>
      <c r="P199" s="74">
        <f>SUM(P200:P204)+SUMIFS(Aut_Ajustes_Manuais!$G:$G,Aut_Ajustes_Manuais!$I:$I,DRE!N$4,Aut_Ajustes_Manuais!$F:$F,"Benefícios")</f>
        <v/>
      </c>
      <c r="Q199" s="243" t="n">
        <v>-886.89</v>
      </c>
      <c r="R199" s="72" t="n">
        <v>-780</v>
      </c>
      <c r="S199" s="74">
        <f>SUM(S200:S204)+SUMIFS(Aut_Ajustes_Manuais!$G:$G,Aut_Ajustes_Manuais!$I:$I,DRE!Q$4,Aut_Ajustes_Manuais!$F:$F,"Benefícios")</f>
        <v/>
      </c>
      <c r="T199" s="243" t="n">
        <v>-873.63</v>
      </c>
      <c r="U199" s="72" t="n">
        <v>-780</v>
      </c>
      <c r="V199" s="74">
        <f>SUM(V200:V204)+SUMIFS(Aut_Ajustes_Manuais!$G:$G,Aut_Ajustes_Manuais!$I:$I,DRE!T$4,Aut_Ajustes_Manuais!$F:$F,"Benefícios")</f>
        <v/>
      </c>
      <c r="W199" s="243" t="n">
        <v>-504.98</v>
      </c>
      <c r="X199" s="72" t="n">
        <v>-780</v>
      </c>
      <c r="Y199" s="74">
        <f>SUM(Y200:Y204)+SUMIFS(Aut_Ajustes_Manuais!$G:$G,Aut_Ajustes_Manuais!$I:$I,DRE!W$4,Aut_Ajustes_Manuais!$F:$F,"Benefícios")</f>
        <v/>
      </c>
      <c r="Z199" s="243" t="n">
        <v>-563.49</v>
      </c>
      <c r="AA199" s="72" t="n">
        <v>-780</v>
      </c>
      <c r="AB199" s="74">
        <f>SUM(AB200:AB204)+SUMIFS(Aut_Ajustes_Manuais!$G:$G,Aut_Ajustes_Manuais!$I:$I,DRE!Z$4,Aut_Ajustes_Manuais!$F:$F,"Benefícios")</f>
        <v/>
      </c>
      <c r="AC199" s="243" t="n">
        <v>-1416.15</v>
      </c>
      <c r="AD199" s="72" t="n">
        <v>-780</v>
      </c>
      <c r="AE199" s="74">
        <f>SUM(AE200:AE204)+SUMIFS(Aut_Ajustes_Manuais!$G:$G,Aut_Ajustes_Manuais!$I:$I,DRE!AC$4,Aut_Ajustes_Manuais!$F:$F,"Benefícios")</f>
        <v/>
      </c>
      <c r="AF199" s="243" t="n">
        <v>-102.42</v>
      </c>
      <c r="AG199" s="72" t="n">
        <v>-780</v>
      </c>
      <c r="AH199" s="74">
        <f>SUM(AH200:AH204)+SUMIFS(Aut_Ajustes_Manuais!$G:$G,Aut_Ajustes_Manuais!$I:$I,DRE!AF$4,Aut_Ajustes_Manuais!$F:$F,"Benefícios")</f>
        <v/>
      </c>
      <c r="AI199" s="243" t="n">
        <v>-1056.3</v>
      </c>
      <c r="AJ199" s="72" t="n">
        <v>-780</v>
      </c>
      <c r="AK199" s="74">
        <f>SUM(AK200:AK204)+SUMIFS(Aut_Ajustes_Manuais!$G:$G,Aut_Ajustes_Manuais!$I:$I,DRE!AI$4,Aut_Ajustes_Manuais!$F:$F,"Benefícios")</f>
        <v/>
      </c>
      <c r="AL199" s="243" t="n">
        <v>-958.62</v>
      </c>
      <c r="AM199" s="72" t="n">
        <v>-780</v>
      </c>
      <c r="AN199" s="74">
        <f>SUM(AN200:AN204)+SUMIFS(Aut_Ajustes_Manuais!$G:$G,Aut_Ajustes_Manuais!$I:$I,DRE!AL$4,Aut_Ajustes_Manuais!$F:$F,"Benefícios")</f>
        <v/>
      </c>
      <c r="AO199" s="243" t="n">
        <v>-585.38</v>
      </c>
      <c r="AP199" s="72" t="n">
        <v>-780</v>
      </c>
      <c r="AQ199" s="74">
        <f>SUM(AQ200:AQ204)+SUMIFS(Aut_Ajustes_Manuais!$G:$G,Aut_Ajustes_Manuais!$I:$I,DRE!AO$4,Aut_Ajustes_Manuais!$F:$F,"Benefícios")</f>
        <v/>
      </c>
      <c r="AR199" s="243">
        <f>SUMIFS($H199:$AO199,$H$5:$AO$5,"&lt;"&amp;MONTH(TODAY()),$H$6:$AO$6,"REAL 25")</f>
        <v/>
      </c>
      <c r="AS199" s="72">
        <f>SUMIFS($I199:$AP199,$I$5:$AP$5,"&lt;"&amp;MONTH(TODAY()),$I$6:$AP$6,"ORÇADO ")</f>
        <v/>
      </c>
      <c r="AT199" s="74">
        <f>SUMIFS($J199:$AQ199,$J$5:$AQ$5,"&lt;"&amp;MONTH(TODAY()),$J$6:$AQ$6,"REAL 26")</f>
        <v/>
      </c>
      <c r="AU199" s="243">
        <f>SUM(AU200:AU204)</f>
        <v/>
      </c>
      <c r="AV199" s="72">
        <f>SUM(AV200:AV204)</f>
        <v/>
      </c>
      <c r="AW199" s="74">
        <f>SUM(AW200:AW204)</f>
        <v/>
      </c>
      <c r="AX199" s="243">
        <f>SUM(AX200:AX204)</f>
        <v/>
      </c>
      <c r="AY199" s="72">
        <f>SUM(AY200:AY204)</f>
        <v/>
      </c>
      <c r="AZ199" s="74">
        <f>SUM(AZ200:AZ204)</f>
        <v/>
      </c>
      <c r="BA199" s="243">
        <f>SUM(BA200:BA204)</f>
        <v/>
      </c>
      <c r="BB199" s="72">
        <f>SUM(BB200:BB204)</f>
        <v/>
      </c>
      <c r="BC199" s="74">
        <f>SUM(BC200:BC204)</f>
        <v/>
      </c>
      <c r="BD199" s="243">
        <f>SUM(BD200:BD204)</f>
        <v/>
      </c>
      <c r="BE199" s="72">
        <f>SUM(BE200:BE204)</f>
        <v/>
      </c>
      <c r="BF199" s="74">
        <f>SUM(BF200:BF204)</f>
        <v/>
      </c>
      <c r="BG199" s="243">
        <f>SUM(BG200:BG204)</f>
        <v/>
      </c>
      <c r="BH199" s="72">
        <f>SUM(BH200:BH204)</f>
        <v/>
      </c>
      <c r="BI199" s="74">
        <f>SUM(BI200:BI204)</f>
        <v/>
      </c>
      <c r="BK199" s="451">
        <f>SUM(I199,L199,O199,R199,U199,X199,AA199,AD199,AG199,AJ199,AM199,AP199)</f>
        <v/>
      </c>
      <c r="BL199" s="451">
        <f>BK199-AV199</f>
        <v/>
      </c>
      <c r="BM199" s="451">
        <f>SUM(J199,M199,P199,S199,V199)</f>
        <v/>
      </c>
      <c r="BN199" s="451">
        <f>BM199-AT199</f>
        <v/>
      </c>
    </row>
    <row r="200" hidden="1" outlineLevel="1" ht="14.7" customFormat="1" customHeight="1" s="474">
      <c r="A200" s="22" t="inlineStr">
        <is>
          <t xml:space="preserve">  -  Vale-transporte</t>
        </is>
      </c>
      <c r="B200" s="2" t="n"/>
      <c r="C200" s="24" t="n"/>
      <c r="D200" s="54" t="n"/>
      <c r="E200" s="479" t="n">
        <v>-280</v>
      </c>
      <c r="F200" s="40" t="n"/>
      <c r="G200" s="416" t="n"/>
      <c r="H200" s="232" t="n">
        <v>-661.4299999999999</v>
      </c>
      <c r="I200" s="27" t="n">
        <v>-760</v>
      </c>
      <c r="J200" s="28">
        <f>SUMIFS(Aut_BlueMe_Sem_Pedido!$J:$J,Aut_BlueMe_Sem_Pedido!$Q:$Q,DRE!H$4,Aut_BlueMe_Sem_Pedido!$H:$H,DRE!$A200)+SUMIFS(Aut_Ajustes_Manuais!$G:$G,Aut_Ajustes_Manuais!$I:$I,DRE!H$4,Aut_Ajustes_Manuais!$F:$F,"  -  Vale-transporte")</f>
        <v/>
      </c>
      <c r="K200" s="232" t="n">
        <v>-556.45</v>
      </c>
      <c r="L200" s="27" t="n">
        <v>-760</v>
      </c>
      <c r="M200" s="28">
        <f>SUMIFS(Aut_BlueMe_Sem_Pedido!$J:$J,Aut_BlueMe_Sem_Pedido!$Q:$Q,DRE!K$4,Aut_BlueMe_Sem_Pedido!$H:$H,DRE!$A200)+SUMIFS(Aut_Ajustes_Manuais!$G:$G,Aut_Ajustes_Manuais!$I:$I,DRE!K$4,Aut_Ajustes_Manuais!$F:$F,"  -  Vale-transporte")</f>
        <v/>
      </c>
      <c r="N200" s="232" t="n">
        <v>-848.33</v>
      </c>
      <c r="O200" s="27" t="n">
        <v>-760</v>
      </c>
      <c r="P200" s="28">
        <f>SUMIFS(Aut_BlueMe_Sem_Pedido!$J:$J,Aut_BlueMe_Sem_Pedido!$Q:$Q,DRE!N$4,Aut_BlueMe_Sem_Pedido!$H:$H,DRE!$A200)+SUMIFS(Aut_Ajustes_Manuais!$G:$G,Aut_Ajustes_Manuais!$I:$I,DRE!N$4,Aut_Ajustes_Manuais!$F:$F,"  -  Vale-transporte")</f>
        <v/>
      </c>
      <c r="Q200" s="232" t="n">
        <v>-886.89</v>
      </c>
      <c r="R200" s="27" t="n">
        <v>-760</v>
      </c>
      <c r="S200" s="28">
        <f>SUMIFS(Aut_BlueMe_Sem_Pedido!$J:$J,Aut_BlueMe_Sem_Pedido!$Q:$Q,DRE!Q$4,Aut_BlueMe_Sem_Pedido!$H:$H,DRE!$A200)+SUMIFS(Aut_Ajustes_Manuais!$G:$G,Aut_Ajustes_Manuais!$I:$I,DRE!Q$4,Aut_Ajustes_Manuais!$F:$F,"  -  Vale-transporte")</f>
        <v/>
      </c>
      <c r="T200" s="232" t="n">
        <v>-771.21</v>
      </c>
      <c r="U200" s="27" t="n">
        <v>-760</v>
      </c>
      <c r="V200" s="28">
        <f>SUMIFS(Aut_BlueMe_Sem_Pedido!$J:$J,Aut_BlueMe_Sem_Pedido!$Q:$Q,DRE!T$4,Aut_BlueMe_Sem_Pedido!$H:$H,DRE!$A200)+SUMIFS(Aut_Ajustes_Manuais!$G:$G,Aut_Ajustes_Manuais!$I:$I,DRE!T$4,Aut_Ajustes_Manuais!$F:$F,"  -  Vale-transporte")</f>
        <v/>
      </c>
      <c r="W200" s="232" t="n">
        <v>-504.98</v>
      </c>
      <c r="X200" s="27" t="n">
        <v>-760</v>
      </c>
      <c r="Y200" s="28">
        <f>SUMIFS(Aut_BlueMe_Sem_Pedido!$J:$J,Aut_BlueMe_Sem_Pedido!$Q:$Q,DRE!W$4,Aut_BlueMe_Sem_Pedido!$H:$H,DRE!$A200)+SUMIFS(Aut_Ajustes_Manuais!$G:$G,Aut_Ajustes_Manuais!$I:$I,DRE!W$4,Aut_Ajustes_Manuais!$F:$F,"  -  Vale-transporte")</f>
        <v/>
      </c>
      <c r="Z200" s="232" t="n">
        <v>-461.07</v>
      </c>
      <c r="AA200" s="27" t="n">
        <v>-760</v>
      </c>
      <c r="AB200" s="28">
        <f>SUMIFS(Aut_BlueMe_Sem_Pedido!$J:$J,Aut_BlueMe_Sem_Pedido!$Q:$Q,DRE!Z$4,Aut_BlueMe_Sem_Pedido!$H:$H,DRE!$A200)+SUMIFS(Aut_Ajustes_Manuais!$G:$G,Aut_Ajustes_Manuais!$I:$I,DRE!Z$4,Aut_Ajustes_Manuais!$F:$F,"  -  Vale-transporte")</f>
        <v/>
      </c>
      <c r="AC200" s="232" t="n">
        <v>-1313.73</v>
      </c>
      <c r="AD200" s="27" t="n">
        <v>-760</v>
      </c>
      <c r="AE200" s="28">
        <f>SUMIFS(Aut_BlueMe_Sem_Pedido!$J:$J,Aut_BlueMe_Sem_Pedido!$Q:$Q,DRE!AC$4,Aut_BlueMe_Sem_Pedido!$H:$H,DRE!$A200)+SUMIFS(Aut_Ajustes_Manuais!$G:$G,Aut_Ajustes_Manuais!$I:$I,DRE!AC$4,Aut_Ajustes_Manuais!$F:$F,"  -  Vale-transporte")</f>
        <v/>
      </c>
      <c r="AF200" s="232" t="n">
        <v>0</v>
      </c>
      <c r="AG200" s="27" t="n">
        <v>-760</v>
      </c>
      <c r="AH200" s="28">
        <f>SUMIFS(Aut_BlueMe_Sem_Pedido!$J:$J,Aut_BlueMe_Sem_Pedido!$Q:$Q,DRE!AF$4,Aut_BlueMe_Sem_Pedido!$H:$H,DRE!$A200)+SUMIFS(Aut_Ajustes_Manuais!$G:$G,Aut_Ajustes_Manuais!$I:$I,DRE!AF$4,Aut_Ajustes_Manuais!$F:$F,"  -  Vale-transporte")</f>
        <v/>
      </c>
      <c r="AI200" s="232" t="n">
        <v>-1009.95</v>
      </c>
      <c r="AJ200" s="27" t="n">
        <v>-760</v>
      </c>
      <c r="AK200" s="28">
        <f>SUMIFS(Aut_BlueMe_Sem_Pedido!$J:$J,Aut_BlueMe_Sem_Pedido!$Q:$Q,DRE!AI$4,Aut_BlueMe_Sem_Pedido!$H:$H,DRE!$A200)+SUMIFS(Aut_Ajustes_Manuais!$G:$G,Aut_Ajustes_Manuais!$I:$I,DRE!AI$4,Aut_Ajustes_Manuais!$F:$F,"  -  Vale-transporte")</f>
        <v/>
      </c>
      <c r="AL200" s="232" t="n">
        <v>-878.22</v>
      </c>
      <c r="AM200" s="27" t="n">
        <v>-760</v>
      </c>
      <c r="AN200" s="28">
        <f>SUMIFS(Aut_BlueMe_Sem_Pedido!$J:$J,Aut_BlueMe_Sem_Pedido!$Q:$Q,DRE!AL$4,Aut_BlueMe_Sem_Pedido!$H:$H,DRE!$A200)+SUMIFS(Aut_Ajustes_Manuais!$G:$G,Aut_Ajustes_Manuais!$I:$I,DRE!AL$4,Aut_Ajustes_Manuais!$F:$F,"  -  Vale-transporte")</f>
        <v/>
      </c>
      <c r="AO200" s="232" t="n">
        <v>-504.98</v>
      </c>
      <c r="AP200" s="27" t="n">
        <v>-760</v>
      </c>
      <c r="AQ200" s="28">
        <f>SUMIFS(Aut_BlueMe_Sem_Pedido!$J:$J,Aut_BlueMe_Sem_Pedido!$Q:$Q,DRE!AO$4,Aut_BlueMe_Sem_Pedido!$H:$H,DRE!$A200)+SUMIFS(Aut_Ajustes_Manuais!$G:$G,Aut_Ajustes_Manuais!$I:$I,DRE!AO$4,Aut_Ajustes_Manuais!$F:$F,"  -  Vale-transporte")</f>
        <v/>
      </c>
      <c r="AR200" s="232">
        <f>SUMIFS($H200:$AO200,$H$5:$AO$5,"&lt;"&amp;MONTH(TODAY()),$H$6:$AO$6,"REAL 25")</f>
        <v/>
      </c>
      <c r="AS200" s="27">
        <f>SUMIFS($I200:$AP200,$I$5:$AP$5,"&lt;"&amp;MONTH(TODAY()),$I$6:$AP$6,"ORÇADO ")</f>
        <v/>
      </c>
      <c r="AT200" s="28">
        <f>SUMIFS($J200:$AQ200,$J$5:$AQ$5,"&lt;"&amp;MONTH(TODAY()),$J$6:$AQ$6,"REAL 26")</f>
        <v/>
      </c>
      <c r="AU200" s="232">
        <f>SUM(H200,K200,N200,Q200,T200,W200,Z200,AC200,AF200,AI200,AL200,AO200)</f>
        <v/>
      </c>
      <c r="AV200" s="27">
        <f>SUM(I200,L200,O200,R200,U200,X200,AA200,AD200,AG200,AJ200,AM200,AP200)</f>
        <v/>
      </c>
      <c r="AW200" s="28">
        <f>SUM(J200,M200,P200,S200,V200,Y200,AB200,AE200,AH200,AK200,AN200,AQ200)</f>
        <v/>
      </c>
      <c r="AX200" s="232">
        <f>SUM(H200,K200,N200)</f>
        <v/>
      </c>
      <c r="AY200" s="27">
        <f>SUM(I200,L200,O200)</f>
        <v/>
      </c>
      <c r="AZ200" s="28">
        <f>SUM(J200,M200,P200)</f>
        <v/>
      </c>
      <c r="BA200" s="232">
        <f>SUM(Q200,T200,W200)</f>
        <v/>
      </c>
      <c r="BB200" s="27">
        <f>SUM(R200,U200,X200)</f>
        <v/>
      </c>
      <c r="BC200" s="28">
        <f>SUM(S200,V200,Y200)</f>
        <v/>
      </c>
      <c r="BD200" s="232">
        <f>SUM(Z200,AC200,AF200)</f>
        <v/>
      </c>
      <c r="BE200" s="27">
        <f>SUM(AA200,AD200,AG200)</f>
        <v/>
      </c>
      <c r="BF200" s="28">
        <f>SUM(AB200,AE200,AH200)</f>
        <v/>
      </c>
      <c r="BG200" s="232">
        <f>SUM(AI200,AL200,AO200)</f>
        <v/>
      </c>
      <c r="BH200" s="27">
        <f>SUM(AJ200,AM200,AP200)</f>
        <v/>
      </c>
      <c r="BI200" s="28">
        <f>SUM(AK200,AN200,AQ200)</f>
        <v/>
      </c>
      <c r="BK200" s="451">
        <f>SUM(I200,L200,O200,R200,U200,X200,AA200,AD200,AG200,AJ200,AM200,AP200)</f>
        <v/>
      </c>
      <c r="BL200" s="451">
        <f>BK200-AV200</f>
        <v/>
      </c>
      <c r="BM200" s="451">
        <f>SUM(J200,M200,P200,S200,V200)</f>
        <v/>
      </c>
      <c r="BN200" s="451">
        <f>BM200-AT200</f>
        <v/>
      </c>
    </row>
    <row r="201" hidden="1" outlineLevel="1" customFormat="1" s="474">
      <c r="A201" s="22" t="inlineStr">
        <is>
          <t xml:space="preserve">  -  Assist. Médica</t>
        </is>
      </c>
      <c r="B201" s="2" t="n"/>
      <c r="C201" s="24" t="n"/>
      <c r="D201" s="54" t="n"/>
      <c r="E201" s="479" t="n">
        <v>-350</v>
      </c>
      <c r="F201" s="40" t="n"/>
      <c r="G201" s="480" t="n"/>
      <c r="H201" s="232" t="n">
        <v>0</v>
      </c>
      <c r="I201" s="27" t="n">
        <v>0</v>
      </c>
      <c r="J201" s="28">
        <f>SUMIFS(Aut_BlueMe_Sem_Pedido!$J:$J,Aut_BlueMe_Sem_Pedido!$Q:$Q,DRE!H$4,Aut_BlueMe_Sem_Pedido!$H:$H,DRE!$A201)+SUMIFS(Aut_Ajustes_Manuais!$G:$G,Aut_Ajustes_Manuais!$I:$I,DRE!H$4,Aut_Ajustes_Manuais!$F:$F,"  -  Assist. Médica")</f>
        <v/>
      </c>
      <c r="K201" s="232" t="n">
        <v>0</v>
      </c>
      <c r="L201" s="27" t="n">
        <v>0</v>
      </c>
      <c r="M201" s="28">
        <f>SUMIFS(Aut_BlueMe_Sem_Pedido!$J:$J,Aut_BlueMe_Sem_Pedido!$Q:$Q,DRE!K$4,Aut_BlueMe_Sem_Pedido!$H:$H,DRE!$A201)+SUMIFS(Aut_Ajustes_Manuais!$G:$G,Aut_Ajustes_Manuais!$I:$I,DRE!K$4,Aut_Ajustes_Manuais!$F:$F,"  -  Assist. Médica")</f>
        <v/>
      </c>
      <c r="N201" s="232" t="n">
        <v>0</v>
      </c>
      <c r="O201" s="27" t="n">
        <v>0</v>
      </c>
      <c r="P201" s="28">
        <f>SUMIFS(Aut_BlueMe_Sem_Pedido!$J:$J,Aut_BlueMe_Sem_Pedido!$Q:$Q,DRE!N$4,Aut_BlueMe_Sem_Pedido!$H:$H,DRE!$A201)+SUMIFS(Aut_Ajustes_Manuais!$G:$G,Aut_Ajustes_Manuais!$I:$I,DRE!N$4,Aut_Ajustes_Manuais!$F:$F,"  -  Assist. Médica")</f>
        <v/>
      </c>
      <c r="Q201" s="232" t="n">
        <v>0</v>
      </c>
      <c r="R201" s="27" t="n">
        <v>0</v>
      </c>
      <c r="S201" s="28">
        <f>SUMIFS(Aut_BlueMe_Sem_Pedido!$J:$J,Aut_BlueMe_Sem_Pedido!$Q:$Q,DRE!Q$4,Aut_BlueMe_Sem_Pedido!$H:$H,DRE!$A201)+SUMIFS(Aut_Ajustes_Manuais!$G:$G,Aut_Ajustes_Manuais!$I:$I,DRE!Q$4,Aut_Ajustes_Manuais!$F:$F,"  -  Assist. Médica")</f>
        <v/>
      </c>
      <c r="T201" s="232" t="n">
        <v>0</v>
      </c>
      <c r="U201" s="27" t="n">
        <v>0</v>
      </c>
      <c r="V201" s="28">
        <f>SUMIFS(Aut_BlueMe_Sem_Pedido!$J:$J,Aut_BlueMe_Sem_Pedido!$Q:$Q,DRE!T$4,Aut_BlueMe_Sem_Pedido!$H:$H,DRE!$A201)+SUMIFS(Aut_Ajustes_Manuais!$G:$G,Aut_Ajustes_Manuais!$I:$I,DRE!T$4,Aut_Ajustes_Manuais!$F:$F,"  -  Assist. Médica")</f>
        <v/>
      </c>
      <c r="W201" s="232" t="n">
        <v>0</v>
      </c>
      <c r="X201" s="27" t="n">
        <v>0</v>
      </c>
      <c r="Y201" s="28">
        <f>SUMIFS(Aut_BlueMe_Sem_Pedido!$J:$J,Aut_BlueMe_Sem_Pedido!$Q:$Q,DRE!W$4,Aut_BlueMe_Sem_Pedido!$H:$H,DRE!$A201)+SUMIFS(Aut_Ajustes_Manuais!$G:$G,Aut_Ajustes_Manuais!$I:$I,DRE!W$4,Aut_Ajustes_Manuais!$F:$F,"  -  Assist. Médica")</f>
        <v/>
      </c>
      <c r="Z201" s="232" t="n">
        <v>0</v>
      </c>
      <c r="AA201" s="27" t="n">
        <v>0</v>
      </c>
      <c r="AB201" s="28">
        <f>SUMIFS(Aut_BlueMe_Sem_Pedido!$J:$J,Aut_BlueMe_Sem_Pedido!$Q:$Q,DRE!Z$4,Aut_BlueMe_Sem_Pedido!$H:$H,DRE!$A201)+SUMIFS(Aut_Ajustes_Manuais!$G:$G,Aut_Ajustes_Manuais!$I:$I,DRE!Z$4,Aut_Ajustes_Manuais!$F:$F,"  -  Assist. Médica")</f>
        <v/>
      </c>
      <c r="AC201" s="232" t="n">
        <v>0</v>
      </c>
      <c r="AD201" s="27" t="n">
        <v>0</v>
      </c>
      <c r="AE201" s="28">
        <f>SUMIFS(Aut_BlueMe_Sem_Pedido!$J:$J,Aut_BlueMe_Sem_Pedido!$Q:$Q,DRE!AC$4,Aut_BlueMe_Sem_Pedido!$H:$H,DRE!$A201)+SUMIFS(Aut_Ajustes_Manuais!$G:$G,Aut_Ajustes_Manuais!$I:$I,DRE!AC$4,Aut_Ajustes_Manuais!$F:$F,"  -  Assist. Médica")</f>
        <v/>
      </c>
      <c r="AF201" s="232" t="n">
        <v>0</v>
      </c>
      <c r="AG201" s="27" t="n">
        <v>0</v>
      </c>
      <c r="AH201" s="28">
        <f>SUMIFS(Aut_BlueMe_Sem_Pedido!$J:$J,Aut_BlueMe_Sem_Pedido!$Q:$Q,DRE!AF$4,Aut_BlueMe_Sem_Pedido!$H:$H,DRE!$A201)+SUMIFS(Aut_Ajustes_Manuais!$G:$G,Aut_Ajustes_Manuais!$I:$I,DRE!AF$4,Aut_Ajustes_Manuais!$F:$F,"  -  Assist. Médica")</f>
        <v/>
      </c>
      <c r="AI201" s="232" t="n">
        <v>0</v>
      </c>
      <c r="AJ201" s="27" t="n">
        <v>0</v>
      </c>
      <c r="AK201" s="28">
        <f>SUMIFS(Aut_BlueMe_Sem_Pedido!$J:$J,Aut_BlueMe_Sem_Pedido!$Q:$Q,DRE!AI$4,Aut_BlueMe_Sem_Pedido!$H:$H,DRE!$A201)+SUMIFS(Aut_Ajustes_Manuais!$G:$G,Aut_Ajustes_Manuais!$I:$I,DRE!AI$4,Aut_Ajustes_Manuais!$F:$F,"  -  Assist. Médica")</f>
        <v/>
      </c>
      <c r="AL201" s="232" t="n">
        <v>0</v>
      </c>
      <c r="AM201" s="27" t="n">
        <v>0</v>
      </c>
      <c r="AN201" s="28">
        <f>SUMIFS(Aut_BlueMe_Sem_Pedido!$J:$J,Aut_BlueMe_Sem_Pedido!$Q:$Q,DRE!AL$4,Aut_BlueMe_Sem_Pedido!$H:$H,DRE!$A201)+SUMIFS(Aut_Ajustes_Manuais!$G:$G,Aut_Ajustes_Manuais!$I:$I,DRE!AL$4,Aut_Ajustes_Manuais!$F:$F,"  -  Assist. Médica")</f>
        <v/>
      </c>
      <c r="AO201" s="232" t="n">
        <v>0</v>
      </c>
      <c r="AP201" s="27" t="n">
        <v>0</v>
      </c>
      <c r="AQ201" s="28">
        <f>SUMIFS(Aut_BlueMe_Sem_Pedido!$J:$J,Aut_BlueMe_Sem_Pedido!$Q:$Q,DRE!AO$4,Aut_BlueMe_Sem_Pedido!$H:$H,DRE!$A201)+SUMIFS(Aut_Ajustes_Manuais!$G:$G,Aut_Ajustes_Manuais!$I:$I,DRE!AO$4,Aut_Ajustes_Manuais!$F:$F,"  -  Assist. Médica")</f>
        <v/>
      </c>
      <c r="AR201" s="232">
        <f>SUMIFS($H201:$AO201,$H$5:$AO$5,"&lt;"&amp;MONTH(TODAY()),$H$6:$AO$6,"REAL 25")</f>
        <v/>
      </c>
      <c r="AS201" s="27">
        <f>SUMIFS($I201:$AP201,$I$5:$AP$5,"&lt;"&amp;MONTH(TODAY()),$I$6:$AP$6,"ORÇADO ")</f>
        <v/>
      </c>
      <c r="AT201" s="28">
        <f>SUMIFS($J201:$AQ201,$J$5:$AQ$5,"&lt;"&amp;MONTH(TODAY()),$J$6:$AQ$6,"REAL 26")</f>
        <v/>
      </c>
      <c r="AU201" s="232">
        <f>SUM(H201,K201,N201,Q201,T201,W201,Z201,AC201,AF201,AI201,AL201,AO201)</f>
        <v/>
      </c>
      <c r="AV201" s="27">
        <f>SUM(I201,L201,O201,R201,U201,X201,AA201,AD201,AG201,AJ201,AM201,AP201)</f>
        <v/>
      </c>
      <c r="AW201" s="28">
        <f>SUM(J201,M201,P201,S201,V201,Y201,AB201,AE201,AH201,AK201,AN201,AQ201)</f>
        <v/>
      </c>
      <c r="AX201" s="232">
        <f>SUM(H201,K201,N201)</f>
        <v/>
      </c>
      <c r="AY201" s="27">
        <f>SUM(I201,L201,O201)</f>
        <v/>
      </c>
      <c r="AZ201" s="28">
        <f>SUM(J201,M201,P201)</f>
        <v/>
      </c>
      <c r="BA201" s="232">
        <f>SUM(Q201,T201,W201)</f>
        <v/>
      </c>
      <c r="BB201" s="27">
        <f>SUM(R201,U201,X201)</f>
        <v/>
      </c>
      <c r="BC201" s="28">
        <f>SUM(S201,V201,Y201)</f>
        <v/>
      </c>
      <c r="BD201" s="232">
        <f>SUM(Z201,AC201,AF201)</f>
        <v/>
      </c>
      <c r="BE201" s="27">
        <f>SUM(AA201,AD201,AG201)</f>
        <v/>
      </c>
      <c r="BF201" s="28">
        <f>SUM(AB201,AE201,AH201)</f>
        <v/>
      </c>
      <c r="BG201" s="232">
        <f>SUM(AI201,AL201,AO201)</f>
        <v/>
      </c>
      <c r="BH201" s="27">
        <f>SUM(AJ201,AM201,AP201)</f>
        <v/>
      </c>
      <c r="BI201" s="28">
        <f>SUM(AK201,AN201,AQ201)</f>
        <v/>
      </c>
      <c r="BK201" s="451">
        <f>SUM(I201,L201,O201,R201,U201,X201,AA201,AD201,AG201,AJ201,AM201,AP201)</f>
        <v/>
      </c>
      <c r="BL201" s="451">
        <f>BK201-AV201</f>
        <v/>
      </c>
      <c r="BM201" s="451">
        <f>SUM(J201,M201,P201,S201,V201)</f>
        <v/>
      </c>
      <c r="BN201" s="451">
        <f>BM201-AT201</f>
        <v/>
      </c>
    </row>
    <row r="202" hidden="1" outlineLevel="1" customFormat="1" s="474">
      <c r="A202" s="22" t="inlineStr">
        <is>
          <t xml:space="preserve">  -  Assist. Odontologica</t>
        </is>
      </c>
      <c r="B202" s="2" t="n"/>
      <c r="C202" s="24" t="n"/>
      <c r="D202" s="54" t="n"/>
      <c r="E202" s="84" t="n"/>
      <c r="F202" s="40" t="n"/>
      <c r="G202" s="481" t="n"/>
      <c r="H202" s="232" t="n">
        <v>0</v>
      </c>
      <c r="I202" s="27" t="n"/>
      <c r="J202" s="28">
        <f>SUMIFS(Aut_BlueMe_Sem_Pedido!$J:$J,Aut_BlueMe_Sem_Pedido!$Q:$Q,DRE!H$4,Aut_BlueMe_Sem_Pedido!$H:$H,DRE!$A202)+SUMIFS(Aut_Ajustes_Manuais!$G:$G,Aut_Ajustes_Manuais!$I:$I,DRE!H$4,Aut_Ajustes_Manuais!$F:$F,"  -  Assist. Odontologica")</f>
        <v/>
      </c>
      <c r="K202" s="232" t="n">
        <v>0</v>
      </c>
      <c r="L202" s="27" t="n"/>
      <c r="M202" s="28">
        <f>SUMIFS(Aut_BlueMe_Sem_Pedido!$J:$J,Aut_BlueMe_Sem_Pedido!$Q:$Q,DRE!K$4,Aut_BlueMe_Sem_Pedido!$H:$H,DRE!$A202)+SUMIFS(Aut_Ajustes_Manuais!$G:$G,Aut_Ajustes_Manuais!$I:$I,DRE!K$4,Aut_Ajustes_Manuais!$F:$F,"  -  Assist. Odontologica")</f>
        <v/>
      </c>
      <c r="N202" s="232" t="n">
        <v>0</v>
      </c>
      <c r="O202" s="27" t="n"/>
      <c r="P202" s="28">
        <f>SUMIFS(Aut_BlueMe_Sem_Pedido!$J:$J,Aut_BlueMe_Sem_Pedido!$Q:$Q,DRE!N$4,Aut_BlueMe_Sem_Pedido!$H:$H,DRE!$A202)+SUMIFS(Aut_Ajustes_Manuais!$G:$G,Aut_Ajustes_Manuais!$I:$I,DRE!N$4,Aut_Ajustes_Manuais!$F:$F,"  -  Assist. Odontologica")</f>
        <v/>
      </c>
      <c r="Q202" s="232" t="n">
        <v>0</v>
      </c>
      <c r="R202" s="27" t="n"/>
      <c r="S202" s="28">
        <f>SUMIFS(Aut_BlueMe_Sem_Pedido!$J:$J,Aut_BlueMe_Sem_Pedido!$Q:$Q,DRE!Q$4,Aut_BlueMe_Sem_Pedido!$H:$H,DRE!$A202)+SUMIFS(Aut_Ajustes_Manuais!$G:$G,Aut_Ajustes_Manuais!$I:$I,DRE!Q$4,Aut_Ajustes_Manuais!$F:$F,"  -  Assist. Odontologica")</f>
        <v/>
      </c>
      <c r="T202" s="232" t="n">
        <v>0</v>
      </c>
      <c r="U202" s="27" t="n"/>
      <c r="V202" s="28">
        <f>SUMIFS(Aut_BlueMe_Sem_Pedido!$J:$J,Aut_BlueMe_Sem_Pedido!$Q:$Q,DRE!T$4,Aut_BlueMe_Sem_Pedido!$H:$H,DRE!$A202)+SUMIFS(Aut_Ajustes_Manuais!$G:$G,Aut_Ajustes_Manuais!$I:$I,DRE!T$4,Aut_Ajustes_Manuais!$F:$F,"  -  Assist. Odontologica")</f>
        <v/>
      </c>
      <c r="W202" s="232" t="n">
        <v>0</v>
      </c>
      <c r="X202" s="27" t="n"/>
      <c r="Y202" s="28">
        <f>SUMIFS(Aut_BlueMe_Sem_Pedido!$J:$J,Aut_BlueMe_Sem_Pedido!$Q:$Q,DRE!W$4,Aut_BlueMe_Sem_Pedido!$H:$H,DRE!$A202)+SUMIFS(Aut_Ajustes_Manuais!$G:$G,Aut_Ajustes_Manuais!$I:$I,DRE!W$4,Aut_Ajustes_Manuais!$F:$F,"  -  Assist. Odontologica")</f>
        <v/>
      </c>
      <c r="Z202" s="232" t="n">
        <v>0</v>
      </c>
      <c r="AA202" s="27" t="n"/>
      <c r="AB202" s="28">
        <f>SUMIFS(Aut_BlueMe_Sem_Pedido!$J:$J,Aut_BlueMe_Sem_Pedido!$Q:$Q,DRE!Z$4,Aut_BlueMe_Sem_Pedido!$H:$H,DRE!$A202)+SUMIFS(Aut_Ajustes_Manuais!$G:$G,Aut_Ajustes_Manuais!$I:$I,DRE!Z$4,Aut_Ajustes_Manuais!$F:$F,"  -  Assist. Odontologica")</f>
        <v/>
      </c>
      <c r="AC202" s="232" t="n">
        <v>0</v>
      </c>
      <c r="AD202" s="27" t="n"/>
      <c r="AE202" s="28">
        <f>SUMIFS(Aut_BlueMe_Sem_Pedido!$J:$J,Aut_BlueMe_Sem_Pedido!$Q:$Q,DRE!AC$4,Aut_BlueMe_Sem_Pedido!$H:$H,DRE!$A202)+SUMIFS(Aut_Ajustes_Manuais!$G:$G,Aut_Ajustes_Manuais!$I:$I,DRE!AC$4,Aut_Ajustes_Manuais!$F:$F,"  -  Assist. Odontologica")</f>
        <v/>
      </c>
      <c r="AF202" s="232" t="n">
        <v>0</v>
      </c>
      <c r="AG202" s="27" t="n"/>
      <c r="AH202" s="28">
        <f>SUMIFS(Aut_BlueMe_Sem_Pedido!$J:$J,Aut_BlueMe_Sem_Pedido!$Q:$Q,DRE!AF$4,Aut_BlueMe_Sem_Pedido!$H:$H,DRE!$A202)+SUMIFS(Aut_Ajustes_Manuais!$G:$G,Aut_Ajustes_Manuais!$I:$I,DRE!AF$4,Aut_Ajustes_Manuais!$F:$F,"  -  Assist. Odontologica")</f>
        <v/>
      </c>
      <c r="AI202" s="232" t="n">
        <v>0</v>
      </c>
      <c r="AJ202" s="27" t="n"/>
      <c r="AK202" s="28">
        <f>SUMIFS(Aut_BlueMe_Sem_Pedido!$J:$J,Aut_BlueMe_Sem_Pedido!$Q:$Q,DRE!AI$4,Aut_BlueMe_Sem_Pedido!$H:$H,DRE!$A202)+SUMIFS(Aut_Ajustes_Manuais!$G:$G,Aut_Ajustes_Manuais!$I:$I,DRE!AI$4,Aut_Ajustes_Manuais!$F:$F,"  -  Assist. Odontologica")</f>
        <v/>
      </c>
      <c r="AL202" s="232" t="n">
        <v>0</v>
      </c>
      <c r="AM202" s="27" t="n"/>
      <c r="AN202" s="28">
        <f>SUMIFS(Aut_BlueMe_Sem_Pedido!$J:$J,Aut_BlueMe_Sem_Pedido!$Q:$Q,DRE!AL$4,Aut_BlueMe_Sem_Pedido!$H:$H,DRE!$A202)+SUMIFS(Aut_Ajustes_Manuais!$G:$G,Aut_Ajustes_Manuais!$I:$I,DRE!AL$4,Aut_Ajustes_Manuais!$F:$F,"  -  Assist. Odontologica")</f>
        <v/>
      </c>
      <c r="AO202" s="232" t="n">
        <v>0</v>
      </c>
      <c r="AP202" s="27" t="n"/>
      <c r="AQ202" s="28">
        <f>SUMIFS(Aut_BlueMe_Sem_Pedido!$J:$J,Aut_BlueMe_Sem_Pedido!$Q:$Q,DRE!AO$4,Aut_BlueMe_Sem_Pedido!$H:$H,DRE!$A202)+SUMIFS(Aut_Ajustes_Manuais!$G:$G,Aut_Ajustes_Manuais!$I:$I,DRE!AO$4,Aut_Ajustes_Manuais!$F:$F,"  -  Assist. Odontologica")</f>
        <v/>
      </c>
      <c r="AR202" s="232">
        <f>SUMIFS($H202:$AO202,$H$5:$AO$5,"&lt;"&amp;MONTH(TODAY()),$H$6:$AO$6,"REAL 25")</f>
        <v/>
      </c>
      <c r="AS202" s="27">
        <f>SUMIFS($I202:$AP202,$I$5:$AP$5,"&lt;"&amp;MONTH(TODAY()),$I$6:$AP$6,"ORÇADO ")</f>
        <v/>
      </c>
      <c r="AT202" s="28">
        <f>SUMIFS($J202:$AQ202,$J$5:$AQ$5,"&lt;"&amp;MONTH(TODAY()),$J$6:$AQ$6,"REAL 26")</f>
        <v/>
      </c>
      <c r="AU202" s="232">
        <f>SUM(H202,K202,N202,Q202,T202,W202,Z202,AC202,AF202,AI202,AL202,AO202)</f>
        <v/>
      </c>
      <c r="AV202" s="27">
        <f>SUM(I202,L202,O202,R202,U202,X202,AA202,AD202,AG202,AJ202,AM202,AP202)</f>
        <v/>
      </c>
      <c r="AW202" s="28">
        <f>SUM(J202,M202,P202,S202,V202,Y202,AB202,AE202,AH202,AK202,AN202,AQ202)</f>
        <v/>
      </c>
      <c r="AX202" s="232">
        <f>SUM(H202,K202,N202)</f>
        <v/>
      </c>
      <c r="AY202" s="27">
        <f>SUM(I202,L202,O202)</f>
        <v/>
      </c>
      <c r="AZ202" s="28">
        <f>SUM(J202,M202,P202)</f>
        <v/>
      </c>
      <c r="BA202" s="232">
        <f>SUM(Q202,T202,W202)</f>
        <v/>
      </c>
      <c r="BB202" s="27">
        <f>SUM(R202,U202,X202)</f>
        <v/>
      </c>
      <c r="BC202" s="28">
        <f>SUM(S202,V202,Y202)</f>
        <v/>
      </c>
      <c r="BD202" s="232">
        <f>SUM(Z202,AC202,AF202)</f>
        <v/>
      </c>
      <c r="BE202" s="27">
        <f>SUM(AA202,AD202,AG202)</f>
        <v/>
      </c>
      <c r="BF202" s="28">
        <f>SUM(AB202,AE202,AH202)</f>
        <v/>
      </c>
      <c r="BG202" s="232">
        <f>SUM(AI202,AL202,AO202)</f>
        <v/>
      </c>
      <c r="BH202" s="27">
        <f>SUM(AJ202,AM202,AP202)</f>
        <v/>
      </c>
      <c r="BI202" s="28">
        <f>SUM(AK202,AN202,AQ202)</f>
        <v/>
      </c>
      <c r="BK202" s="451">
        <f>SUM(I202,L202,O202,R202,U202,X202,AA202,AD202,AG202,AJ202,AM202,AP202)</f>
        <v/>
      </c>
      <c r="BL202" s="451">
        <f>BK202-AV202</f>
        <v/>
      </c>
      <c r="BM202" s="451">
        <f>SUM(J202,M202,P202,S202,V202)</f>
        <v/>
      </c>
      <c r="BN202" s="451">
        <f>BM202-AT202</f>
        <v/>
      </c>
    </row>
    <row r="203" hidden="1" outlineLevel="1" customFormat="1" s="474">
      <c r="A203" s="22" t="inlineStr">
        <is>
          <t xml:space="preserve">  -  Seguro de Vida</t>
        </is>
      </c>
      <c r="B203" s="2" t="n"/>
      <c r="C203" s="24" t="n"/>
      <c r="D203" s="54" t="inlineStr">
        <is>
          <t xml:space="preserve">Custo por colaborador </t>
        </is>
      </c>
      <c r="E203" s="479" t="n">
        <v>-5</v>
      </c>
      <c r="F203" s="40" t="n"/>
      <c r="G203" s="480" t="n"/>
      <c r="H203" s="232" t="n">
        <v>-31.49</v>
      </c>
      <c r="I203" s="27" t="n">
        <v>-20</v>
      </c>
      <c r="J203" s="28">
        <f>SUMIFS(Aut_BlueMe_Sem_Pedido!$J:$J,Aut_BlueMe_Sem_Pedido!$Q:$Q,DRE!H$4,Aut_BlueMe_Sem_Pedido!$H:$H,DRE!$A203)+SUMIFS(Aut_Ajustes_Manuais!$G:$G,Aut_Ajustes_Manuais!$I:$I,DRE!H$4,Aut_Ajustes_Manuais!$F:$F,"  -  Seguro de Vida")</f>
        <v/>
      </c>
      <c r="K203" s="232" t="n">
        <v>0</v>
      </c>
      <c r="L203" s="27" t="n">
        <v>-20</v>
      </c>
      <c r="M203" s="28">
        <f>SUMIFS(Aut_BlueMe_Sem_Pedido!$J:$J,Aut_BlueMe_Sem_Pedido!$Q:$Q,DRE!K$4,Aut_BlueMe_Sem_Pedido!$H:$H,DRE!$A203)+SUMIFS(Aut_Ajustes_Manuais!$G:$G,Aut_Ajustes_Manuais!$I:$I,DRE!K$4,Aut_Ajustes_Manuais!$F:$F,"  -  Seguro de Vida")</f>
        <v/>
      </c>
      <c r="N203" s="232" t="n">
        <v>-20.99</v>
      </c>
      <c r="O203" s="27" t="n">
        <v>-20</v>
      </c>
      <c r="P203" s="28">
        <f>SUMIFS(Aut_BlueMe_Sem_Pedido!$J:$J,Aut_BlueMe_Sem_Pedido!$Q:$Q,DRE!N$4,Aut_BlueMe_Sem_Pedido!$H:$H,DRE!$A203)+SUMIFS(Aut_Ajustes_Manuais!$G:$G,Aut_Ajustes_Manuais!$I:$I,DRE!N$4,Aut_Ajustes_Manuais!$F:$F,"  -  Seguro de Vida")</f>
        <v/>
      </c>
      <c r="Q203" s="232" t="n">
        <v>0</v>
      </c>
      <c r="R203" s="27" t="n">
        <v>-20</v>
      </c>
      <c r="S203" s="28">
        <f>SUMIFS(Aut_BlueMe_Sem_Pedido!$J:$J,Aut_BlueMe_Sem_Pedido!$Q:$Q,DRE!Q$4,Aut_BlueMe_Sem_Pedido!$H:$H,DRE!$A203)+SUMIFS(Aut_Ajustes_Manuais!$G:$G,Aut_Ajustes_Manuais!$I:$I,DRE!Q$4,Aut_Ajustes_Manuais!$F:$F,"  -  Seguro de Vida")</f>
        <v/>
      </c>
      <c r="T203" s="232" t="n">
        <v>-102.42</v>
      </c>
      <c r="U203" s="27" t="n">
        <v>-20</v>
      </c>
      <c r="V203" s="28">
        <f>SUMIFS(Aut_BlueMe_Sem_Pedido!$J:$J,Aut_BlueMe_Sem_Pedido!$Q:$Q,DRE!T$4,Aut_BlueMe_Sem_Pedido!$H:$H,DRE!$A203)+SUMIFS(Aut_Ajustes_Manuais!$G:$G,Aut_Ajustes_Manuais!$I:$I,DRE!T$4,Aut_Ajustes_Manuais!$F:$F,"  -  Seguro de Vida")</f>
        <v/>
      </c>
      <c r="W203" s="232" t="n">
        <v>0</v>
      </c>
      <c r="X203" s="27" t="n">
        <v>-20</v>
      </c>
      <c r="Y203" s="28">
        <f>SUMIFS(Aut_BlueMe_Sem_Pedido!$J:$J,Aut_BlueMe_Sem_Pedido!$Q:$Q,DRE!W$4,Aut_BlueMe_Sem_Pedido!$H:$H,DRE!$A203)+SUMIFS(Aut_Ajustes_Manuais!$G:$G,Aut_Ajustes_Manuais!$I:$I,DRE!W$4,Aut_Ajustes_Manuais!$F:$F,"  -  Seguro de Vida")</f>
        <v/>
      </c>
      <c r="Z203" s="232" t="n">
        <v>-102.42</v>
      </c>
      <c r="AA203" s="27" t="n">
        <v>-20</v>
      </c>
      <c r="AB203" s="28">
        <f>SUMIFS(Aut_BlueMe_Sem_Pedido!$J:$J,Aut_BlueMe_Sem_Pedido!$Q:$Q,DRE!Z$4,Aut_BlueMe_Sem_Pedido!$H:$H,DRE!$A203)+SUMIFS(Aut_Ajustes_Manuais!$G:$G,Aut_Ajustes_Manuais!$I:$I,DRE!Z$4,Aut_Ajustes_Manuais!$F:$F,"  -  Seguro de Vida")</f>
        <v/>
      </c>
      <c r="AC203" s="232" t="n">
        <v>-102.42</v>
      </c>
      <c r="AD203" s="27" t="n">
        <v>-20</v>
      </c>
      <c r="AE203" s="28">
        <f>SUMIFS(Aut_BlueMe_Sem_Pedido!$J:$J,Aut_BlueMe_Sem_Pedido!$Q:$Q,DRE!AC$4,Aut_BlueMe_Sem_Pedido!$H:$H,DRE!$A203)+SUMIFS(Aut_Ajustes_Manuais!$G:$G,Aut_Ajustes_Manuais!$I:$I,DRE!AC$4,Aut_Ajustes_Manuais!$F:$F,"  -  Seguro de Vida")</f>
        <v/>
      </c>
      <c r="AF203" s="232" t="n">
        <v>-102.42</v>
      </c>
      <c r="AG203" s="27" t="n">
        <v>-20</v>
      </c>
      <c r="AH203" s="28">
        <f>SUMIFS(Aut_BlueMe_Sem_Pedido!$J:$J,Aut_BlueMe_Sem_Pedido!$Q:$Q,DRE!AF$4,Aut_BlueMe_Sem_Pedido!$H:$H,DRE!$A203)+SUMIFS(Aut_Ajustes_Manuais!$G:$G,Aut_Ajustes_Manuais!$I:$I,DRE!AF$4,Aut_Ajustes_Manuais!$F:$F,"  -  Seguro de Vida")</f>
        <v/>
      </c>
      <c r="AI203" s="232" t="n">
        <v>-46.35</v>
      </c>
      <c r="AJ203" s="27" t="n">
        <v>-20</v>
      </c>
      <c r="AK203" s="28">
        <f>SUMIFS(Aut_BlueMe_Sem_Pedido!$J:$J,Aut_BlueMe_Sem_Pedido!$Q:$Q,DRE!AI$4,Aut_BlueMe_Sem_Pedido!$H:$H,DRE!$A203)+SUMIFS(Aut_Ajustes_Manuais!$G:$G,Aut_Ajustes_Manuais!$I:$I,DRE!AI$4,Aut_Ajustes_Manuais!$F:$F,"  -  Seguro de Vida")</f>
        <v/>
      </c>
      <c r="AL203" s="232" t="n">
        <v>-80.40000000000001</v>
      </c>
      <c r="AM203" s="27" t="n">
        <v>-20</v>
      </c>
      <c r="AN203" s="28">
        <f>SUMIFS(Aut_BlueMe_Sem_Pedido!$J:$J,Aut_BlueMe_Sem_Pedido!$Q:$Q,DRE!AL$4,Aut_BlueMe_Sem_Pedido!$H:$H,DRE!$A203)+SUMIFS(Aut_Ajustes_Manuais!$G:$G,Aut_Ajustes_Manuais!$I:$I,DRE!AL$4,Aut_Ajustes_Manuais!$F:$F,"  -  Seguro de Vida")</f>
        <v/>
      </c>
      <c r="AO203" s="232" t="n">
        <v>-80.40000000000001</v>
      </c>
      <c r="AP203" s="27" t="n">
        <v>-20</v>
      </c>
      <c r="AQ203" s="28">
        <f>SUMIFS(Aut_BlueMe_Sem_Pedido!$J:$J,Aut_BlueMe_Sem_Pedido!$Q:$Q,DRE!AO$4,Aut_BlueMe_Sem_Pedido!$H:$H,DRE!$A203)+SUMIFS(Aut_Ajustes_Manuais!$G:$G,Aut_Ajustes_Manuais!$I:$I,DRE!AO$4,Aut_Ajustes_Manuais!$F:$F,"  -  Seguro de Vida")</f>
        <v/>
      </c>
      <c r="AR203" s="232">
        <f>SUMIFS($H203:$AO203,$H$5:$AO$5,"&lt;"&amp;MONTH(TODAY()),$H$6:$AO$6,"REAL 25")</f>
        <v/>
      </c>
      <c r="AS203" s="27">
        <f>SUMIFS($I203:$AP203,$I$5:$AP$5,"&lt;"&amp;MONTH(TODAY()),$I$6:$AP$6,"ORÇADO ")</f>
        <v/>
      </c>
      <c r="AT203" s="28">
        <f>SUMIFS($J203:$AQ203,$J$5:$AQ$5,"&lt;"&amp;MONTH(TODAY()),$J$6:$AQ$6,"REAL 26")</f>
        <v/>
      </c>
      <c r="AU203" s="232">
        <f>SUM(H203,K203,N203,Q203,T203,W203,Z203,AC203,AF203,AI203,AL203,AO203)</f>
        <v/>
      </c>
      <c r="AV203" s="27">
        <f>SUM(I203,L203,O203,R203,U203,X203,AA203,AD203,AG203,AJ203,AM203,AP203)</f>
        <v/>
      </c>
      <c r="AW203" s="28">
        <f>SUM(J203,M203,P203,S203,V203,Y203,AB203,AE203,AH203,AK203,AN203,AQ203)</f>
        <v/>
      </c>
      <c r="AX203" s="232">
        <f>SUM(H203,K203,N203)</f>
        <v/>
      </c>
      <c r="AY203" s="27">
        <f>SUM(I203,L203,O203)</f>
        <v/>
      </c>
      <c r="AZ203" s="28">
        <f>SUM(J203,M203,P203)</f>
        <v/>
      </c>
      <c r="BA203" s="232">
        <f>SUM(Q203,T203,W203)</f>
        <v/>
      </c>
      <c r="BB203" s="27">
        <f>SUM(R203,U203,X203)</f>
        <v/>
      </c>
      <c r="BC203" s="28">
        <f>SUM(S203,V203,Y203)</f>
        <v/>
      </c>
      <c r="BD203" s="232">
        <f>SUM(Z203,AC203,AF203)</f>
        <v/>
      </c>
      <c r="BE203" s="27">
        <f>SUM(AA203,AD203,AG203)</f>
        <v/>
      </c>
      <c r="BF203" s="28">
        <f>SUM(AB203,AE203,AH203)</f>
        <v/>
      </c>
      <c r="BG203" s="232">
        <f>SUM(AI203,AL203,AO203)</f>
        <v/>
      </c>
      <c r="BH203" s="27">
        <f>SUM(AJ203,AM203,AP203)</f>
        <v/>
      </c>
      <c r="BI203" s="28">
        <f>SUM(AK203,AN203,AQ203)</f>
        <v/>
      </c>
      <c r="BK203" s="451">
        <f>SUM(I203,L203,O203,R203,U203,X203,AA203,AD203,AG203,AJ203,AM203,AP203)</f>
        <v/>
      </c>
      <c r="BL203" s="451">
        <f>BK203-AV203</f>
        <v/>
      </c>
      <c r="BM203" s="451">
        <f>SUM(J203,M203,P203,S203,V203)</f>
        <v/>
      </c>
      <c r="BN203" s="451">
        <f>BM203-AT203</f>
        <v/>
      </c>
    </row>
    <row r="204" hidden="1" outlineLevel="1" customFormat="1" s="474">
      <c r="A204" s="22" t="inlineStr">
        <is>
          <t xml:space="preserve">  -  Ajuda de Custo</t>
        </is>
      </c>
      <c r="B204" s="2" t="n"/>
      <c r="C204" s="24" t="n"/>
      <c r="D204" s="54" t="n"/>
      <c r="E204" s="84" t="n"/>
      <c r="F204" s="40" t="n"/>
      <c r="G204" s="482" t="n"/>
      <c r="H204" s="232" t="n">
        <v>0</v>
      </c>
      <c r="I204" s="27" t="n"/>
      <c r="J204" s="28">
        <f>SUMIFS(Aut_BlueMe_Sem_Pedido!$J:$J,Aut_BlueMe_Sem_Pedido!$Q:$Q,DRE!H$4,Aut_BlueMe_Sem_Pedido!$H:$H,DRE!$A204)+SUMIFS(Aut_Ajustes_Manuais!$G:$G,Aut_Ajustes_Manuais!$I:$I,DRE!H$4,Aut_Ajustes_Manuais!$F:$F,"  -  Ajuda de Custo")</f>
        <v/>
      </c>
      <c r="K204" s="232" t="n">
        <v>0</v>
      </c>
      <c r="L204" s="27" t="n"/>
      <c r="M204" s="28">
        <f>SUMIFS(Aut_BlueMe_Sem_Pedido!$J:$J,Aut_BlueMe_Sem_Pedido!$Q:$Q,DRE!K$4,Aut_BlueMe_Sem_Pedido!$H:$H,DRE!$A204)+SUMIFS(Aut_Ajustes_Manuais!$G:$G,Aut_Ajustes_Manuais!$I:$I,DRE!K$4,Aut_Ajustes_Manuais!$F:$F,"  -  Ajuda de Custo")</f>
        <v/>
      </c>
      <c r="N204" s="232" t="n">
        <v>0</v>
      </c>
      <c r="O204" s="27" t="n"/>
      <c r="P204" s="28">
        <f>SUMIFS(Aut_BlueMe_Sem_Pedido!$J:$J,Aut_BlueMe_Sem_Pedido!$Q:$Q,DRE!N$4,Aut_BlueMe_Sem_Pedido!$H:$H,DRE!$A204)+SUMIFS(Aut_Ajustes_Manuais!$G:$G,Aut_Ajustes_Manuais!$I:$I,DRE!N$4,Aut_Ajustes_Manuais!$F:$F,"  -  Ajuda de Custo")</f>
        <v/>
      </c>
      <c r="Q204" s="232" t="n">
        <v>0</v>
      </c>
      <c r="R204" s="27" t="n"/>
      <c r="S204" s="28">
        <f>SUMIFS(Aut_BlueMe_Sem_Pedido!$J:$J,Aut_BlueMe_Sem_Pedido!$Q:$Q,DRE!Q$4,Aut_BlueMe_Sem_Pedido!$H:$H,DRE!$A204)+SUMIFS(Aut_Ajustes_Manuais!$G:$G,Aut_Ajustes_Manuais!$I:$I,DRE!Q$4,Aut_Ajustes_Manuais!$F:$F,"  -  Ajuda de Custo")</f>
        <v/>
      </c>
      <c r="T204" s="232" t="n">
        <v>0</v>
      </c>
      <c r="U204" s="27" t="n"/>
      <c r="V204" s="28">
        <f>SUMIFS(Aut_BlueMe_Sem_Pedido!$J:$J,Aut_BlueMe_Sem_Pedido!$Q:$Q,DRE!T$4,Aut_BlueMe_Sem_Pedido!$H:$H,DRE!$A204)+SUMIFS(Aut_Ajustes_Manuais!$G:$G,Aut_Ajustes_Manuais!$I:$I,DRE!T$4,Aut_Ajustes_Manuais!$F:$F,"  -  Ajuda de Custo")</f>
        <v/>
      </c>
      <c r="W204" s="232" t="n">
        <v>0</v>
      </c>
      <c r="X204" s="27" t="n"/>
      <c r="Y204" s="28">
        <f>SUMIFS(Aut_BlueMe_Sem_Pedido!$J:$J,Aut_BlueMe_Sem_Pedido!$Q:$Q,DRE!W$4,Aut_BlueMe_Sem_Pedido!$H:$H,DRE!$A204)+SUMIFS(Aut_Ajustes_Manuais!$G:$G,Aut_Ajustes_Manuais!$I:$I,DRE!W$4,Aut_Ajustes_Manuais!$F:$F,"  -  Ajuda de Custo")</f>
        <v/>
      </c>
      <c r="Z204" s="232" t="n">
        <v>0</v>
      </c>
      <c r="AA204" s="27" t="n"/>
      <c r="AB204" s="28">
        <f>SUMIFS(Aut_BlueMe_Sem_Pedido!$J:$J,Aut_BlueMe_Sem_Pedido!$Q:$Q,DRE!Z$4,Aut_BlueMe_Sem_Pedido!$H:$H,DRE!$A204)+SUMIFS(Aut_Ajustes_Manuais!$G:$G,Aut_Ajustes_Manuais!$I:$I,DRE!Z$4,Aut_Ajustes_Manuais!$F:$F,"  -  Ajuda de Custo")</f>
        <v/>
      </c>
      <c r="AC204" s="232" t="n">
        <v>0</v>
      </c>
      <c r="AD204" s="27" t="n"/>
      <c r="AE204" s="28">
        <f>SUMIFS(Aut_BlueMe_Sem_Pedido!$J:$J,Aut_BlueMe_Sem_Pedido!$Q:$Q,DRE!AC$4,Aut_BlueMe_Sem_Pedido!$H:$H,DRE!$A204)+SUMIFS(Aut_Ajustes_Manuais!$G:$G,Aut_Ajustes_Manuais!$I:$I,DRE!AC$4,Aut_Ajustes_Manuais!$F:$F,"  -  Ajuda de Custo")</f>
        <v/>
      </c>
      <c r="AF204" s="232" t="n">
        <v>0</v>
      </c>
      <c r="AG204" s="27" t="n"/>
      <c r="AH204" s="28">
        <f>SUMIFS(Aut_BlueMe_Sem_Pedido!$J:$J,Aut_BlueMe_Sem_Pedido!$Q:$Q,DRE!AF$4,Aut_BlueMe_Sem_Pedido!$H:$H,DRE!$A204)+SUMIFS(Aut_Ajustes_Manuais!$G:$G,Aut_Ajustes_Manuais!$I:$I,DRE!AF$4,Aut_Ajustes_Manuais!$F:$F,"  -  Ajuda de Custo")</f>
        <v/>
      </c>
      <c r="AI204" s="232" t="n">
        <v>0</v>
      </c>
      <c r="AJ204" s="27" t="n"/>
      <c r="AK204" s="28">
        <f>SUMIFS(Aut_BlueMe_Sem_Pedido!$J:$J,Aut_BlueMe_Sem_Pedido!$Q:$Q,DRE!AI$4,Aut_BlueMe_Sem_Pedido!$H:$H,DRE!$A204)+SUMIFS(Aut_Ajustes_Manuais!$G:$G,Aut_Ajustes_Manuais!$I:$I,DRE!AI$4,Aut_Ajustes_Manuais!$F:$F,"  -  Ajuda de Custo")</f>
        <v/>
      </c>
      <c r="AL204" s="232" t="n">
        <v>0</v>
      </c>
      <c r="AM204" s="27" t="n"/>
      <c r="AN204" s="28">
        <f>SUMIFS(Aut_BlueMe_Sem_Pedido!$J:$J,Aut_BlueMe_Sem_Pedido!$Q:$Q,DRE!AL$4,Aut_BlueMe_Sem_Pedido!$H:$H,DRE!$A204)+SUMIFS(Aut_Ajustes_Manuais!$G:$G,Aut_Ajustes_Manuais!$I:$I,DRE!AL$4,Aut_Ajustes_Manuais!$F:$F,"  -  Ajuda de Custo")</f>
        <v/>
      </c>
      <c r="AO204" s="232" t="n">
        <v>0</v>
      </c>
      <c r="AP204" s="27" t="n"/>
      <c r="AQ204" s="28">
        <f>SUMIFS(Aut_BlueMe_Sem_Pedido!$J:$J,Aut_BlueMe_Sem_Pedido!$Q:$Q,DRE!AO$4,Aut_BlueMe_Sem_Pedido!$H:$H,DRE!$A204)+SUMIFS(Aut_Ajustes_Manuais!$G:$G,Aut_Ajustes_Manuais!$I:$I,DRE!AO$4,Aut_Ajustes_Manuais!$F:$F,"  -  Ajuda de Custo")</f>
        <v/>
      </c>
      <c r="AR204" s="232">
        <f>SUMIFS($H204:$AO204,$H$5:$AO$5,"&lt;"&amp;MONTH(TODAY()),$H$6:$AO$6,"REAL 25")</f>
        <v/>
      </c>
      <c r="AS204" s="27">
        <f>SUMIFS($I204:$AP204,$I$5:$AP$5,"&lt;"&amp;MONTH(TODAY()),$I$6:$AP$6,"ORÇADO ")</f>
        <v/>
      </c>
      <c r="AT204" s="28">
        <f>SUMIFS($J204:$AQ204,$J$5:$AQ$5,"&lt;"&amp;MONTH(TODAY()),$J$6:$AQ$6,"REAL 26")</f>
        <v/>
      </c>
      <c r="AU204" s="232">
        <f>SUM(H204,K204,N204,Q204,T204,W204,Z204,AC204,AF204,AI204,AL204,AO204)</f>
        <v/>
      </c>
      <c r="AV204" s="27">
        <f>SUM(I204,L204,O204,R204,U204,X204,AA204,AD204,AG204,AJ204,AM204,AP204)</f>
        <v/>
      </c>
      <c r="AW204" s="28">
        <f>SUM(J204,M204,P204,S204,V204,Y204,AB204,AE204,AH204,AK204,AN204,AQ204)</f>
        <v/>
      </c>
      <c r="AX204" s="232">
        <f>SUM(H204,K204,N204)</f>
        <v/>
      </c>
      <c r="AY204" s="27">
        <f>SUM(I204,L204,O204)</f>
        <v/>
      </c>
      <c r="AZ204" s="28">
        <f>SUM(J204,M204,P204)</f>
        <v/>
      </c>
      <c r="BA204" s="232">
        <f>SUM(Q204,T204,W204)</f>
        <v/>
      </c>
      <c r="BB204" s="27">
        <f>SUM(R204,U204,X204)</f>
        <v/>
      </c>
      <c r="BC204" s="28">
        <f>SUM(S204,V204,Y204)</f>
        <v/>
      </c>
      <c r="BD204" s="232">
        <f>SUM(Z204,AC204,AF204)</f>
        <v/>
      </c>
      <c r="BE204" s="27">
        <f>SUM(AA204,AD204,AG204)</f>
        <v/>
      </c>
      <c r="BF204" s="28">
        <f>SUM(AB204,AE204,AH204)</f>
        <v/>
      </c>
      <c r="BG204" s="232">
        <f>SUM(AI204,AL204,AO204)</f>
        <v/>
      </c>
      <c r="BH204" s="27">
        <f>SUM(AJ204,AM204,AP204)</f>
        <v/>
      </c>
      <c r="BI204" s="28">
        <f>SUM(AK204,AN204,AQ204)</f>
        <v/>
      </c>
      <c r="BK204" s="451">
        <f>SUM(I204,L204,O204,R204,U204,X204,AA204,AD204,AG204,AJ204,AM204,AP204)</f>
        <v/>
      </c>
      <c r="BL204" s="451">
        <f>BK204-AV204</f>
        <v/>
      </c>
      <c r="BM204" s="451">
        <f>SUM(J204,M204,P204,S204,V204)</f>
        <v/>
      </c>
      <c r="BN204" s="451">
        <f>BM204-AT204</f>
        <v/>
      </c>
    </row>
    <row r="205" collapsed="1">
      <c r="A205" s="71" t="inlineStr">
        <is>
          <t>Outros B</t>
        </is>
      </c>
      <c r="C205" s="39" t="inlineStr">
        <is>
          <t>Premissas</t>
        </is>
      </c>
      <c r="D205" s="39" t="inlineStr">
        <is>
          <t>Valores</t>
        </is>
      </c>
      <c r="E205" s="39" t="inlineStr">
        <is>
          <t>Acréscimo</t>
        </is>
      </c>
      <c r="F205" s="40" t="n"/>
      <c r="G205" s="473" t="n"/>
      <c r="H205" s="243" t="n">
        <v>-11319.34601521698</v>
      </c>
      <c r="I205" s="72" t="n">
        <v>-12590.07847619048</v>
      </c>
      <c r="J205" s="74">
        <f>SUM(J206:J212)+SUMIFS(Aut_Ajustes_Manuais!$G:$G,Aut_Ajustes_Manuais!$I:$I,DRE!H$4,Aut_Ajustes_Manuais!$F:$F,"Outros B")</f>
        <v/>
      </c>
      <c r="K205" s="243" t="n">
        <v>-13919.06236257225</v>
      </c>
      <c r="L205" s="72" t="n">
        <v>-11732.93561904762</v>
      </c>
      <c r="M205" s="74">
        <f>SUM(M206:M212)+SUMIFS(Aut_Ajustes_Manuais!$G:$G,Aut_Ajustes_Manuais!$I:$I,DRE!K$4,Aut_Ajustes_Manuais!$F:$F,"Outros B")</f>
        <v/>
      </c>
      <c r="N205" s="243" t="n">
        <v>-10692.75974545087</v>
      </c>
      <c r="O205" s="72" t="n">
        <v>-11304.36419047619</v>
      </c>
      <c r="P205" s="74">
        <f>SUM(P206:P212)+SUMIFS(Aut_Ajustes_Manuais!$G:$G,Aut_Ajustes_Manuais!$I:$I,DRE!N$4,Aut_Ajustes_Manuais!$F:$F,"Outros B")</f>
        <v/>
      </c>
      <c r="Q205" s="243" t="n">
        <v>-11570.34561034899</v>
      </c>
      <c r="R205" s="72" t="n">
        <v>-11732.93561904762</v>
      </c>
      <c r="S205" s="74">
        <f>SUM(S206:S212)+SUMIFS(Aut_Ajustes_Manuais!$G:$G,Aut_Ajustes_Manuais!$I:$I,DRE!Q$4,Aut_Ajustes_Manuais!$F:$F,"Outros B")</f>
        <v/>
      </c>
      <c r="T205" s="243" t="n">
        <v>-16121.71855081487</v>
      </c>
      <c r="U205" s="72" t="n">
        <v>-12590.07847619048</v>
      </c>
      <c r="V205" s="74">
        <f>SUM(V206:V212)+SUMIFS(Aut_Ajustes_Manuais!$G:$G,Aut_Ajustes_Manuais!$I:$I,DRE!T$4,Aut_Ajustes_Manuais!$F:$F,"Outros B")</f>
        <v/>
      </c>
      <c r="W205" s="243" t="n">
        <v>-11334.07102127725</v>
      </c>
      <c r="X205" s="72" t="n">
        <v>-11732.93561904762</v>
      </c>
      <c r="Y205" s="74">
        <f>SUM(Y206:Y212)+SUMIFS(Aut_Ajustes_Manuais!$G:$G,Aut_Ajustes_Manuais!$I:$I,DRE!W$4,Aut_Ajustes_Manuais!$F:$F,"Outros B")</f>
        <v/>
      </c>
      <c r="Z205" s="243" t="n">
        <v>-11880.25302118402</v>
      </c>
      <c r="AA205" s="72" t="n">
        <v>-12161.50704761905</v>
      </c>
      <c r="AB205" s="74">
        <f>SUM(AB206:AB212)+SUMIFS(Aut_Ajustes_Manuais!$G:$G,Aut_Ajustes_Manuais!$I:$I,DRE!Z$4,Aut_Ajustes_Manuais!$F:$F,"Outros B")</f>
        <v/>
      </c>
      <c r="AC205" s="243" t="n">
        <v>-13823.77616793482</v>
      </c>
      <c r="AD205" s="72" t="n">
        <v>-12161.50704761905</v>
      </c>
      <c r="AE205" s="74">
        <f>SUM(AE206:AE212)+SUMIFS(Aut_Ajustes_Manuais!$G:$G,Aut_Ajustes_Manuais!$I:$I,DRE!AC$4,Aut_Ajustes_Manuais!$F:$F,"Outros B")</f>
        <v/>
      </c>
      <c r="AF205" s="243" t="n">
        <v>-13403.93264104252</v>
      </c>
      <c r="AG205" s="72" t="n">
        <v>-11732.93561904762</v>
      </c>
      <c r="AH205" s="74">
        <f>SUM(AH206:AH212)+SUMIFS(Aut_Ajustes_Manuais!$G:$G,Aut_Ajustes_Manuais!$I:$I,DRE!AF$4,Aut_Ajustes_Manuais!$F:$F,"Outros B")</f>
        <v/>
      </c>
      <c r="AI205" s="243" t="n">
        <v>-12372.54461803931</v>
      </c>
      <c r="AJ205" s="72" t="n">
        <v>-12590.07847619048</v>
      </c>
      <c r="AK205" s="74">
        <f>SUM(AK206:AK212)+SUMIFS(Aut_Ajustes_Manuais!$G:$G,Aut_Ajustes_Manuais!$I:$I,DRE!AI$4,Aut_Ajustes_Manuais!$F:$F,"Outros B")</f>
        <v/>
      </c>
      <c r="AL205" s="243" t="n">
        <v>-12273.79495519063</v>
      </c>
      <c r="AM205" s="72" t="n">
        <v>-11732.93561904762</v>
      </c>
      <c r="AN205" s="74">
        <f>SUM(AN206:AN212)+SUMIFS(Aut_Ajustes_Manuais!$G:$G,Aut_Ajustes_Manuais!$I:$I,DRE!AL$4,Aut_Ajustes_Manuais!$F:$F,"Outros B")</f>
        <v/>
      </c>
      <c r="AO205" s="243" t="n">
        <v>-14727.93026800686</v>
      </c>
      <c r="AP205" s="72" t="n">
        <v>-11732.93561904762</v>
      </c>
      <c r="AQ205" s="74">
        <f>SUM(AQ206:AQ212)+SUMIFS(Aut_Ajustes_Manuais!$G:$G,Aut_Ajustes_Manuais!$I:$I,DRE!AO$4,Aut_Ajustes_Manuais!$F:$F,"Outros B")</f>
        <v/>
      </c>
      <c r="AR205" s="243">
        <f>SUMIFS($H205:$AO205,$H$5:$AO$5,"&lt;"&amp;MONTH(TODAY()),$H$6:$AO$6,"REAL 25")</f>
        <v/>
      </c>
      <c r="AS205" s="72">
        <f>SUMIFS($I205:$AP205,$I$5:$AP$5,"&lt;"&amp;MONTH(TODAY()),$I$6:$AP$6,"ORÇADO ")</f>
        <v/>
      </c>
      <c r="AT205" s="74">
        <f>SUMIFS($J205:$AQ205,$J$5:$AQ$5,"&lt;"&amp;MONTH(TODAY()),$J$6:$AQ$6,"REAL 26")</f>
        <v/>
      </c>
      <c r="AU205" s="243">
        <f>SUM(AU206:AU212)</f>
        <v/>
      </c>
      <c r="AV205" s="72">
        <f>SUM(AV206:AV212)</f>
        <v/>
      </c>
      <c r="AW205" s="74">
        <f>SUM(AW206:AW212)</f>
        <v/>
      </c>
      <c r="AX205" s="243">
        <f>SUM(AX206:AX212)</f>
        <v/>
      </c>
      <c r="AY205" s="72">
        <f>SUM(AY206:AY212)</f>
        <v/>
      </c>
      <c r="AZ205" s="74">
        <f>SUM(AZ206:AZ212)</f>
        <v/>
      </c>
      <c r="BA205" s="243">
        <f>SUM(BA206:BA212)</f>
        <v/>
      </c>
      <c r="BB205" s="72">
        <f>SUM(BB206:BB212)</f>
        <v/>
      </c>
      <c r="BC205" s="74">
        <f>SUM(BC206:BC212)</f>
        <v/>
      </c>
      <c r="BD205" s="243">
        <f>SUM(BD206:BD212)</f>
        <v/>
      </c>
      <c r="BE205" s="72">
        <f>SUM(BE206:BE212)</f>
        <v/>
      </c>
      <c r="BF205" s="74">
        <f>SUM(BF206:BF212)</f>
        <v/>
      </c>
      <c r="BG205" s="243">
        <f>SUM(BG206:BG212)</f>
        <v/>
      </c>
      <c r="BH205" s="72">
        <f>SUM(BH206:BH212)</f>
        <v/>
      </c>
      <c r="BI205" s="74">
        <f>SUM(BI206:BI212)</f>
        <v/>
      </c>
      <c r="BK205" s="451">
        <f>SUM(I205,L205,O205,R205,U205,X205,AA205,AD205,AG205,AJ205,AM205,AP205)</f>
        <v/>
      </c>
      <c r="BL205" s="451">
        <f>BK205-AV205</f>
        <v/>
      </c>
      <c r="BM205" s="451">
        <f>SUM(J205,M205,P205,S205,V205)</f>
        <v/>
      </c>
      <c r="BN205" s="451">
        <f>BM205-AT205</f>
        <v/>
      </c>
    </row>
    <row r="206" hidden="1" outlineLevel="2" customFormat="1" s="474">
      <c r="A206" s="22" t="inlineStr">
        <is>
          <t xml:space="preserve">  -  Uniformes Manutenção e Reposição</t>
        </is>
      </c>
      <c r="B206" s="2" t="n"/>
      <c r="C206" s="24" t="n"/>
      <c r="D206" s="483" t="n"/>
      <c r="E206" s="479" t="n"/>
      <c r="F206" s="40" t="n"/>
      <c r="G206" s="416" t="n"/>
      <c r="H206" s="232" t="n">
        <v>0</v>
      </c>
      <c r="I206" s="27" t="n"/>
      <c r="J206" s="28">
        <f>SUMIFS(Aut_BlueMe_Sem_Pedido!$J:$J,Aut_BlueMe_Sem_Pedido!$Q:$Q,DRE!H$4,Aut_BlueMe_Sem_Pedido!$H:$H,DRE!$A206)+SUMIFS(Aut_Ajustes_Manuais!$G:$G,Aut_Ajustes_Manuais!$I:$I,DRE!H$4,Aut_Ajustes_Manuais!$F:$F,"  -  Uniformes Manutenção e Reposição")</f>
        <v/>
      </c>
      <c r="K206" s="232" t="n">
        <v>0</v>
      </c>
      <c r="L206" s="27" t="n"/>
      <c r="M206" s="28">
        <f>SUMIFS(Aut_BlueMe_Sem_Pedido!$J:$J,Aut_BlueMe_Sem_Pedido!$Q:$Q,DRE!K$4,Aut_BlueMe_Sem_Pedido!$H:$H,DRE!$A206)+SUMIFS(Aut_Ajustes_Manuais!$G:$G,Aut_Ajustes_Manuais!$I:$I,DRE!K$4,Aut_Ajustes_Manuais!$F:$F,"  -  Uniformes Manutenção e Reposição")</f>
        <v/>
      </c>
      <c r="N206" s="232" t="n">
        <v>0</v>
      </c>
      <c r="O206" s="27" t="n"/>
      <c r="P206" s="28">
        <f>SUMIFS(Aut_BlueMe_Sem_Pedido!$J:$J,Aut_BlueMe_Sem_Pedido!$Q:$Q,DRE!N$4,Aut_BlueMe_Sem_Pedido!$H:$H,DRE!$A206)+SUMIFS(Aut_Ajustes_Manuais!$G:$G,Aut_Ajustes_Manuais!$I:$I,DRE!N$4,Aut_Ajustes_Manuais!$F:$F,"  -  Uniformes Manutenção e Reposição")</f>
        <v/>
      </c>
      <c r="Q206" s="232" t="n">
        <v>0</v>
      </c>
      <c r="R206" s="27" t="n"/>
      <c r="S206" s="28">
        <f>SUMIFS(Aut_BlueMe_Sem_Pedido!$J:$J,Aut_BlueMe_Sem_Pedido!$Q:$Q,DRE!Q$4,Aut_BlueMe_Sem_Pedido!$H:$H,DRE!$A206)+SUMIFS(Aut_Ajustes_Manuais!$G:$G,Aut_Ajustes_Manuais!$I:$I,DRE!Q$4,Aut_Ajustes_Manuais!$F:$F,"  -  Uniformes Manutenção e Reposição")</f>
        <v/>
      </c>
      <c r="T206" s="232" t="n">
        <v>0</v>
      </c>
      <c r="U206" s="27" t="n"/>
      <c r="V206" s="28">
        <f>SUMIFS(Aut_BlueMe_Sem_Pedido!$J:$J,Aut_BlueMe_Sem_Pedido!$Q:$Q,DRE!T$4,Aut_BlueMe_Sem_Pedido!$H:$H,DRE!$A206)+SUMIFS(Aut_Ajustes_Manuais!$G:$G,Aut_Ajustes_Manuais!$I:$I,DRE!T$4,Aut_Ajustes_Manuais!$F:$F,"  -  Uniformes Manutenção e Reposição")</f>
        <v/>
      </c>
      <c r="W206" s="232" t="n">
        <v>0</v>
      </c>
      <c r="X206" s="27" t="n"/>
      <c r="Y206" s="28">
        <f>SUMIFS(Aut_BlueMe_Sem_Pedido!$J:$J,Aut_BlueMe_Sem_Pedido!$Q:$Q,DRE!W$4,Aut_BlueMe_Sem_Pedido!$H:$H,DRE!$A206)+SUMIFS(Aut_Ajustes_Manuais!$G:$G,Aut_Ajustes_Manuais!$I:$I,DRE!W$4,Aut_Ajustes_Manuais!$F:$F,"  -  Uniformes Manutenção e Reposição")</f>
        <v/>
      </c>
      <c r="Z206" s="232" t="n">
        <v>0</v>
      </c>
      <c r="AA206" s="27" t="n"/>
      <c r="AB206" s="28">
        <f>SUMIFS(Aut_BlueMe_Sem_Pedido!$J:$J,Aut_BlueMe_Sem_Pedido!$Q:$Q,DRE!Z$4,Aut_BlueMe_Sem_Pedido!$H:$H,DRE!$A206)+SUMIFS(Aut_Ajustes_Manuais!$G:$G,Aut_Ajustes_Manuais!$I:$I,DRE!Z$4,Aut_Ajustes_Manuais!$F:$F,"  -  Uniformes Manutenção e Reposição")</f>
        <v/>
      </c>
      <c r="AC206" s="232" t="n">
        <v>-1060</v>
      </c>
      <c r="AD206" s="27" t="n"/>
      <c r="AE206" s="28">
        <f>SUMIFS(Aut_BlueMe_Sem_Pedido!$J:$J,Aut_BlueMe_Sem_Pedido!$Q:$Q,DRE!AC$4,Aut_BlueMe_Sem_Pedido!$H:$H,DRE!$A206)+SUMIFS(Aut_Ajustes_Manuais!$G:$G,Aut_Ajustes_Manuais!$I:$I,DRE!AC$4,Aut_Ajustes_Manuais!$F:$F,"  -  Uniformes Manutenção e Reposição")</f>
        <v/>
      </c>
      <c r="AF206" s="232" t="n">
        <v>0</v>
      </c>
      <c r="AG206" s="27" t="n"/>
      <c r="AH206" s="28">
        <f>SUMIFS(Aut_BlueMe_Sem_Pedido!$J:$J,Aut_BlueMe_Sem_Pedido!$Q:$Q,DRE!AF$4,Aut_BlueMe_Sem_Pedido!$H:$H,DRE!$A206)+SUMIFS(Aut_Ajustes_Manuais!$G:$G,Aut_Ajustes_Manuais!$I:$I,DRE!AF$4,Aut_Ajustes_Manuais!$F:$F,"  -  Uniformes Manutenção e Reposição")</f>
        <v/>
      </c>
      <c r="AI206" s="232" t="n">
        <v>0</v>
      </c>
      <c r="AJ206" s="27" t="n"/>
      <c r="AK206" s="28">
        <f>SUMIFS(Aut_BlueMe_Sem_Pedido!$J:$J,Aut_BlueMe_Sem_Pedido!$Q:$Q,DRE!AI$4,Aut_BlueMe_Sem_Pedido!$H:$H,DRE!$A206)+SUMIFS(Aut_Ajustes_Manuais!$G:$G,Aut_Ajustes_Manuais!$I:$I,DRE!AI$4,Aut_Ajustes_Manuais!$F:$F,"  -  Uniformes Manutenção e Reposição")</f>
        <v/>
      </c>
      <c r="AL206" s="232" t="n">
        <v>0</v>
      </c>
      <c r="AM206" s="27" t="n"/>
      <c r="AN206" s="28">
        <f>SUMIFS(Aut_BlueMe_Sem_Pedido!$J:$J,Aut_BlueMe_Sem_Pedido!$Q:$Q,DRE!AL$4,Aut_BlueMe_Sem_Pedido!$H:$H,DRE!$A206)+SUMIFS(Aut_Ajustes_Manuais!$G:$G,Aut_Ajustes_Manuais!$I:$I,DRE!AL$4,Aut_Ajustes_Manuais!$F:$F,"  -  Uniformes Manutenção e Reposição")</f>
        <v/>
      </c>
      <c r="AO206" s="232" t="n">
        <v>0</v>
      </c>
      <c r="AP206" s="27" t="n"/>
      <c r="AQ206" s="28">
        <f>SUMIFS(Aut_BlueMe_Sem_Pedido!$J:$J,Aut_BlueMe_Sem_Pedido!$Q:$Q,DRE!AO$4,Aut_BlueMe_Sem_Pedido!$H:$H,DRE!$A206)+SUMIFS(Aut_Ajustes_Manuais!$G:$G,Aut_Ajustes_Manuais!$I:$I,DRE!AO$4,Aut_Ajustes_Manuais!$F:$F,"  -  Uniformes Manutenção e Reposição")</f>
        <v/>
      </c>
      <c r="AR206" s="232">
        <f>SUMIFS($H206:$AO206,$H$5:$AO$5,"&lt;"&amp;MONTH(TODAY()),$H$6:$AO$6,"REAL 25")</f>
        <v/>
      </c>
      <c r="AS206" s="27">
        <f>SUMIFS($I206:$AP206,$I$5:$AP$5,"&lt;"&amp;MONTH(TODAY()),$I$6:$AP$6,"ORÇADO ")</f>
        <v/>
      </c>
      <c r="AT206" s="28">
        <f>SUMIFS($J206:$AQ206,$J$5:$AQ$5,"&lt;"&amp;MONTH(TODAY()),$J$6:$AQ$6,"REAL 26")</f>
        <v/>
      </c>
      <c r="AU206" s="232">
        <f>SUM(H206,K206,N206,Q206,T206,W206,Z206,AC206,AF206,AI206,AL206,AO206)</f>
        <v/>
      </c>
      <c r="AV206" s="27">
        <f>SUM(I206,L206,O206,R206,U206,X206,AA206,AD206,AG206,AJ206,AM206,AP206)</f>
        <v/>
      </c>
      <c r="AW206" s="28">
        <f>SUM(J206,M206,P206,S206,V206,Y206,AB206,AE206,AH206,AK206,AN206,AQ206)</f>
        <v/>
      </c>
      <c r="AX206" s="232">
        <f>SUM(H206,K206,N206)</f>
        <v/>
      </c>
      <c r="AY206" s="27">
        <f>SUM(I206,L206,O206)</f>
        <v/>
      </c>
      <c r="AZ206" s="28">
        <f>SUM(J206,M206,P206)</f>
        <v/>
      </c>
      <c r="BA206" s="232">
        <f>SUM(Q206,T206,W206)</f>
        <v/>
      </c>
      <c r="BB206" s="27">
        <f>SUM(R206,U206,X206)</f>
        <v/>
      </c>
      <c r="BC206" s="28">
        <f>SUM(S206,V206,Y206)</f>
        <v/>
      </c>
      <c r="BD206" s="232">
        <f>SUM(Z206,AC206,AF206)</f>
        <v/>
      </c>
      <c r="BE206" s="27">
        <f>SUM(AA206,AD206,AG206)</f>
        <v/>
      </c>
      <c r="BF206" s="28">
        <f>SUM(AB206,AE206,AH206)</f>
        <v/>
      </c>
      <c r="BG206" s="232">
        <f>SUM(AI206,AL206,AO206)</f>
        <v/>
      </c>
      <c r="BH206" s="27">
        <f>SUM(AJ206,AM206,AP206)</f>
        <v/>
      </c>
      <c r="BI206" s="28">
        <f>SUM(AK206,AN206,AQ206)</f>
        <v/>
      </c>
      <c r="BK206" s="451">
        <f>SUM(I206,L206,O206,R206,U206,X206,AA206,AD206,AG206,AJ206,AM206,AP206)</f>
        <v/>
      </c>
      <c r="BL206" s="451">
        <f>BK206-AV206</f>
        <v/>
      </c>
      <c r="BM206" s="451">
        <f>SUM(J206,M206,P206,S206,V206)</f>
        <v/>
      </c>
      <c r="BN206" s="451">
        <f>BM206-AT206</f>
        <v/>
      </c>
    </row>
    <row r="207" hidden="1" outlineLevel="2" ht="25.2" customFormat="1" customHeight="1" s="474">
      <c r="A207" s="22" t="inlineStr">
        <is>
          <t xml:space="preserve">  -  Exames Periódicos</t>
        </is>
      </c>
      <c r="B207" s="2" t="n"/>
      <c r="C207" s="24" t="n"/>
      <c r="D207" s="95" t="inlineStr">
        <is>
          <t>Discutir esse assunto, valor por func com todos os exames - Estimado 10%</t>
        </is>
      </c>
      <c r="E207" s="479" t="n">
        <v>-49.44</v>
      </c>
      <c r="F207" s="40" t="n"/>
      <c r="G207" s="416" t="n"/>
      <c r="H207" s="232" t="n">
        <v>-38.56</v>
      </c>
      <c r="I207" s="27" t="n">
        <v>-9.888</v>
      </c>
      <c r="J207" s="28">
        <f>SUMIFS(Aut_BlueMe_Sem_Pedido!$J:$J,Aut_BlueMe_Sem_Pedido!$Q:$Q,DRE!H$4,Aut_BlueMe_Sem_Pedido!$H:$H,DRE!$A207)+SUMIFS(Aut_Ajustes_Manuais!$G:$G,Aut_Ajustes_Manuais!$I:$I,DRE!H$4,Aut_Ajustes_Manuais!$F:$F,"  -  Exames Periódicos")</f>
        <v/>
      </c>
      <c r="K207" s="232" t="n">
        <v>-87.63</v>
      </c>
      <c r="L207" s="27" t="n">
        <v>-9.888</v>
      </c>
      <c r="M207" s="28">
        <f>SUMIFS(Aut_BlueMe_Sem_Pedido!$J:$J,Aut_BlueMe_Sem_Pedido!$Q:$Q,DRE!K$4,Aut_BlueMe_Sem_Pedido!$H:$H,DRE!$A207)+SUMIFS(Aut_Ajustes_Manuais!$G:$G,Aut_Ajustes_Manuais!$I:$I,DRE!K$4,Aut_Ajustes_Manuais!$F:$F,"  -  Exames Periódicos")</f>
        <v/>
      </c>
      <c r="N207" s="232" t="n">
        <v>-28.92</v>
      </c>
      <c r="O207" s="27" t="n">
        <v>-9.888</v>
      </c>
      <c r="P207" s="28">
        <f>SUMIFS(Aut_BlueMe_Sem_Pedido!$J:$J,Aut_BlueMe_Sem_Pedido!$Q:$Q,DRE!N$4,Aut_BlueMe_Sem_Pedido!$H:$H,DRE!$A207)+SUMIFS(Aut_Ajustes_Manuais!$G:$G,Aut_Ajustes_Manuais!$I:$I,DRE!N$4,Aut_Ajustes_Manuais!$F:$F,"  -  Exames Periódicos")</f>
        <v/>
      </c>
      <c r="Q207" s="232" t="n">
        <v>-28.92</v>
      </c>
      <c r="R207" s="27" t="n">
        <v>-9.888</v>
      </c>
      <c r="S207" s="28">
        <f>SUMIFS(Aut_BlueMe_Sem_Pedido!$J:$J,Aut_BlueMe_Sem_Pedido!$Q:$Q,DRE!Q$4,Aut_BlueMe_Sem_Pedido!$H:$H,DRE!$A207)+SUMIFS(Aut_Ajustes_Manuais!$G:$G,Aut_Ajustes_Manuais!$I:$I,DRE!Q$4,Aut_Ajustes_Manuais!$F:$F,"  -  Exames Periódicos")</f>
        <v/>
      </c>
      <c r="T207" s="232" t="n">
        <v>-303.64</v>
      </c>
      <c r="U207" s="27" t="n">
        <v>-9.888</v>
      </c>
      <c r="V207" s="28">
        <f>SUMIFS(Aut_BlueMe_Sem_Pedido!$J:$J,Aut_BlueMe_Sem_Pedido!$Q:$Q,DRE!T$4,Aut_BlueMe_Sem_Pedido!$H:$H,DRE!$A207)+SUMIFS(Aut_Ajustes_Manuais!$G:$G,Aut_Ajustes_Manuais!$I:$I,DRE!T$4,Aut_Ajustes_Manuais!$F:$F,"  -  Exames Periódicos")</f>
        <v/>
      </c>
      <c r="W207" s="232" t="n">
        <v>-111.58</v>
      </c>
      <c r="X207" s="27" t="n">
        <v>-9.888</v>
      </c>
      <c r="Y207" s="28">
        <f>SUMIFS(Aut_BlueMe_Sem_Pedido!$J:$J,Aut_BlueMe_Sem_Pedido!$Q:$Q,DRE!W$4,Aut_BlueMe_Sem_Pedido!$H:$H,DRE!$A207)+SUMIFS(Aut_Ajustes_Manuais!$G:$G,Aut_Ajustes_Manuais!$I:$I,DRE!W$4,Aut_Ajustes_Manuais!$F:$F,"  -  Exames Periódicos")</f>
        <v/>
      </c>
      <c r="Z207" s="232" t="n">
        <v>-43.6</v>
      </c>
      <c r="AA207" s="27" t="n">
        <v>-9.888</v>
      </c>
      <c r="AB207" s="28">
        <f>SUMIFS(Aut_BlueMe_Sem_Pedido!$J:$J,Aut_BlueMe_Sem_Pedido!$Q:$Q,DRE!Z$4,Aut_BlueMe_Sem_Pedido!$H:$H,DRE!$A207)+SUMIFS(Aut_Ajustes_Manuais!$G:$G,Aut_Ajustes_Manuais!$I:$I,DRE!Z$4,Aut_Ajustes_Manuais!$F:$F,"  -  Exames Periódicos")</f>
        <v/>
      </c>
      <c r="AC207" s="232" t="n">
        <v>-142.48</v>
      </c>
      <c r="AD207" s="27" t="n">
        <v>-9.888</v>
      </c>
      <c r="AE207" s="28">
        <f>SUMIFS(Aut_BlueMe_Sem_Pedido!$J:$J,Aut_BlueMe_Sem_Pedido!$Q:$Q,DRE!AC$4,Aut_BlueMe_Sem_Pedido!$H:$H,DRE!$A207)+SUMIFS(Aut_Ajustes_Manuais!$G:$G,Aut_Ajustes_Manuais!$I:$I,DRE!AC$4,Aut_Ajustes_Manuais!$F:$F,"  -  Exames Periódicos")</f>
        <v/>
      </c>
      <c r="AF207" s="232" t="n">
        <v>-43.6</v>
      </c>
      <c r="AG207" s="27" t="n">
        <v>-9.888</v>
      </c>
      <c r="AH207" s="28">
        <f>SUMIFS(Aut_BlueMe_Sem_Pedido!$J:$J,Aut_BlueMe_Sem_Pedido!$Q:$Q,DRE!AF$4,Aut_BlueMe_Sem_Pedido!$H:$H,DRE!$A207)+SUMIFS(Aut_Ajustes_Manuais!$G:$G,Aut_Ajustes_Manuais!$I:$I,DRE!AF$4,Aut_Ajustes_Manuais!$F:$F,"  -  Exames Periódicos")</f>
        <v/>
      </c>
      <c r="AI207" s="232" t="n">
        <v>-43.6</v>
      </c>
      <c r="AJ207" s="27" t="n">
        <v>-9.888</v>
      </c>
      <c r="AK207" s="28">
        <f>SUMIFS(Aut_BlueMe_Sem_Pedido!$J:$J,Aut_BlueMe_Sem_Pedido!$Q:$Q,DRE!AI$4,Aut_BlueMe_Sem_Pedido!$H:$H,DRE!$A207)+SUMIFS(Aut_Ajustes_Manuais!$G:$G,Aut_Ajustes_Manuais!$I:$I,DRE!AI$4,Aut_Ajustes_Manuais!$F:$F,"  -  Exames Periódicos")</f>
        <v/>
      </c>
      <c r="AL207" s="232" t="n">
        <v>-131.58</v>
      </c>
      <c r="AM207" s="27" t="n">
        <v>-9.888</v>
      </c>
      <c r="AN207" s="28">
        <f>SUMIFS(Aut_BlueMe_Sem_Pedido!$J:$J,Aut_BlueMe_Sem_Pedido!$Q:$Q,DRE!AL$4,Aut_BlueMe_Sem_Pedido!$H:$H,DRE!$A207)+SUMIFS(Aut_Ajustes_Manuais!$G:$G,Aut_Ajustes_Manuais!$I:$I,DRE!AL$4,Aut_Ajustes_Manuais!$F:$F,"  -  Exames Periódicos")</f>
        <v/>
      </c>
      <c r="AO207" s="232" t="n">
        <v>-32.7</v>
      </c>
      <c r="AP207" s="27" t="n">
        <v>-9.888</v>
      </c>
      <c r="AQ207" s="28">
        <f>SUMIFS(Aut_BlueMe_Sem_Pedido!$J:$J,Aut_BlueMe_Sem_Pedido!$Q:$Q,DRE!AO$4,Aut_BlueMe_Sem_Pedido!$H:$H,DRE!$A207)+SUMIFS(Aut_Ajustes_Manuais!$G:$G,Aut_Ajustes_Manuais!$I:$I,DRE!AO$4,Aut_Ajustes_Manuais!$F:$F,"  -  Exames Periódicos")</f>
        <v/>
      </c>
      <c r="AR207" s="232">
        <f>SUMIFS($H207:$AO207,$H$5:$AO$5,"&lt;"&amp;MONTH(TODAY()),$H$6:$AO$6,"REAL 25")</f>
        <v/>
      </c>
      <c r="AS207" s="27">
        <f>SUMIFS($I207:$AP207,$I$5:$AP$5,"&lt;"&amp;MONTH(TODAY()),$I$6:$AP$6,"ORÇADO ")</f>
        <v/>
      </c>
      <c r="AT207" s="28">
        <f>SUMIFS($J207:$AQ207,$J$5:$AQ$5,"&lt;"&amp;MONTH(TODAY()),$J$6:$AQ$6,"REAL 26")</f>
        <v/>
      </c>
      <c r="AU207" s="232">
        <f>SUM(H207,K207,N207,Q207,T207,W207,Z207,AC207,AF207,AI207,AL207,AO207)</f>
        <v/>
      </c>
      <c r="AV207" s="27">
        <f>SUM(I207,L207,O207,R207,U207,X207,AA207,AD207,AG207,AJ207,AM207,AP207)</f>
        <v/>
      </c>
      <c r="AW207" s="28">
        <f>SUM(J207,M207,P207,S207,V207,Y207,AB207,AE207,AH207,AK207,AN207,AQ207)</f>
        <v/>
      </c>
      <c r="AX207" s="232">
        <f>SUM(H207,K207,N207)</f>
        <v/>
      </c>
      <c r="AY207" s="27">
        <f>SUM(I207,L207,O207)</f>
        <v/>
      </c>
      <c r="AZ207" s="28">
        <f>SUM(J207,M207,P207)</f>
        <v/>
      </c>
      <c r="BA207" s="232">
        <f>SUM(Q207,T207,W207)</f>
        <v/>
      </c>
      <c r="BB207" s="27">
        <f>SUM(R207,U207,X207)</f>
        <v/>
      </c>
      <c r="BC207" s="28">
        <f>SUM(S207,V207,Y207)</f>
        <v/>
      </c>
      <c r="BD207" s="232">
        <f>SUM(Z207,AC207,AF207)</f>
        <v/>
      </c>
      <c r="BE207" s="27">
        <f>SUM(AA207,AD207,AG207)</f>
        <v/>
      </c>
      <c r="BF207" s="28">
        <f>SUM(AB207,AE207,AH207)</f>
        <v/>
      </c>
      <c r="BG207" s="232">
        <f>SUM(AI207,AL207,AO207)</f>
        <v/>
      </c>
      <c r="BH207" s="27">
        <f>SUM(AJ207,AM207,AP207)</f>
        <v/>
      </c>
      <c r="BI207" s="28">
        <f>SUM(AK207,AN207,AQ207)</f>
        <v/>
      </c>
      <c r="BK207" s="451">
        <f>SUM(I207,L207,O207,R207,U207,X207,AA207,AD207,AG207,AJ207,AM207,AP207)</f>
        <v/>
      </c>
      <c r="BL207" s="451">
        <f>BK207-AV207</f>
        <v/>
      </c>
      <c r="BM207" s="451">
        <f>SUM(J207,M207,P207,S207,V207)</f>
        <v/>
      </c>
      <c r="BN207" s="451">
        <f>BM207-AT207</f>
        <v/>
      </c>
    </row>
    <row r="208" hidden="1" outlineLevel="2" customFormat="1" s="474">
      <c r="A208" s="22" t="inlineStr">
        <is>
          <t xml:space="preserve">  -  Diversos - Vale Combustível</t>
        </is>
      </c>
      <c r="B208" s="2" t="n"/>
      <c r="C208" s="24" t="n"/>
      <c r="D208" s="54" t="n"/>
      <c r="E208" s="84" t="n"/>
      <c r="F208" s="40" t="n"/>
      <c r="G208" s="416" t="n"/>
      <c r="H208" s="232" t="n">
        <v>0</v>
      </c>
      <c r="I208" s="27" t="n"/>
      <c r="J208" s="28">
        <f>SUMIFS(Aut_BlueMe_Sem_Pedido!$J:$J,Aut_BlueMe_Sem_Pedido!$Q:$Q,DRE!H$4,Aut_BlueMe_Sem_Pedido!$H:$H,DRE!$A208)+SUMIFS(Aut_Ajustes_Manuais!$G:$G,Aut_Ajustes_Manuais!$I:$I,DRE!H$4,Aut_Ajustes_Manuais!$F:$F,"  -  Diversos - Vale Combustível")</f>
        <v/>
      </c>
      <c r="K208" s="232" t="n">
        <v>0</v>
      </c>
      <c r="L208" s="27" t="n"/>
      <c r="M208" s="28">
        <f>SUMIFS(Aut_BlueMe_Sem_Pedido!$J:$J,Aut_BlueMe_Sem_Pedido!$Q:$Q,DRE!K$4,Aut_BlueMe_Sem_Pedido!$H:$H,DRE!$A208)+SUMIFS(Aut_Ajustes_Manuais!$G:$G,Aut_Ajustes_Manuais!$I:$I,DRE!K$4,Aut_Ajustes_Manuais!$F:$F,"  -  Diversos - Vale Combustível")</f>
        <v/>
      </c>
      <c r="N208" s="232" t="n">
        <v>0</v>
      </c>
      <c r="O208" s="27" t="n"/>
      <c r="P208" s="28">
        <f>SUMIFS(Aut_BlueMe_Sem_Pedido!$J:$J,Aut_BlueMe_Sem_Pedido!$Q:$Q,DRE!N$4,Aut_BlueMe_Sem_Pedido!$H:$H,DRE!$A208)+SUMIFS(Aut_Ajustes_Manuais!$G:$G,Aut_Ajustes_Manuais!$I:$I,DRE!N$4,Aut_Ajustes_Manuais!$F:$F,"  -  Diversos - Vale Combustível")</f>
        <v/>
      </c>
      <c r="Q208" s="232" t="n">
        <v>0</v>
      </c>
      <c r="R208" s="27" t="n"/>
      <c r="S208" s="28">
        <f>SUMIFS(Aut_BlueMe_Sem_Pedido!$J:$J,Aut_BlueMe_Sem_Pedido!$Q:$Q,DRE!Q$4,Aut_BlueMe_Sem_Pedido!$H:$H,DRE!$A208)+SUMIFS(Aut_Ajustes_Manuais!$G:$G,Aut_Ajustes_Manuais!$I:$I,DRE!Q$4,Aut_Ajustes_Manuais!$F:$F,"  -  Diversos - Vale Combustível")</f>
        <v/>
      </c>
      <c r="T208" s="232" t="n">
        <v>0</v>
      </c>
      <c r="U208" s="27" t="n"/>
      <c r="V208" s="28">
        <f>SUMIFS(Aut_BlueMe_Sem_Pedido!$J:$J,Aut_BlueMe_Sem_Pedido!$Q:$Q,DRE!T$4,Aut_BlueMe_Sem_Pedido!$H:$H,DRE!$A208)+SUMIFS(Aut_Ajustes_Manuais!$G:$G,Aut_Ajustes_Manuais!$I:$I,DRE!T$4,Aut_Ajustes_Manuais!$F:$F,"  -  Diversos - Vale Combustível")</f>
        <v/>
      </c>
      <c r="W208" s="232" t="n">
        <v>0</v>
      </c>
      <c r="X208" s="27" t="n"/>
      <c r="Y208" s="28">
        <f>SUMIFS(Aut_BlueMe_Sem_Pedido!$J:$J,Aut_BlueMe_Sem_Pedido!$Q:$Q,DRE!W$4,Aut_BlueMe_Sem_Pedido!$H:$H,DRE!$A208)+SUMIFS(Aut_Ajustes_Manuais!$G:$G,Aut_Ajustes_Manuais!$I:$I,DRE!W$4,Aut_Ajustes_Manuais!$F:$F,"  -  Diversos - Vale Combustível")</f>
        <v/>
      </c>
      <c r="Z208" s="232" t="n">
        <v>0</v>
      </c>
      <c r="AA208" s="27" t="n"/>
      <c r="AB208" s="28">
        <f>SUMIFS(Aut_BlueMe_Sem_Pedido!$J:$J,Aut_BlueMe_Sem_Pedido!$Q:$Q,DRE!Z$4,Aut_BlueMe_Sem_Pedido!$H:$H,DRE!$A208)+SUMIFS(Aut_Ajustes_Manuais!$G:$G,Aut_Ajustes_Manuais!$I:$I,DRE!Z$4,Aut_Ajustes_Manuais!$F:$F,"  -  Diversos - Vale Combustível")</f>
        <v/>
      </c>
      <c r="AC208" s="232" t="n">
        <v>0</v>
      </c>
      <c r="AD208" s="27" t="n"/>
      <c r="AE208" s="28">
        <f>SUMIFS(Aut_BlueMe_Sem_Pedido!$J:$J,Aut_BlueMe_Sem_Pedido!$Q:$Q,DRE!AC$4,Aut_BlueMe_Sem_Pedido!$H:$H,DRE!$A208)+SUMIFS(Aut_Ajustes_Manuais!$G:$G,Aut_Ajustes_Manuais!$I:$I,DRE!AC$4,Aut_Ajustes_Manuais!$F:$F,"  -  Diversos - Vale Combustível")</f>
        <v/>
      </c>
      <c r="AF208" s="232" t="n">
        <v>0</v>
      </c>
      <c r="AG208" s="27" t="n"/>
      <c r="AH208" s="28">
        <f>SUMIFS(Aut_BlueMe_Sem_Pedido!$J:$J,Aut_BlueMe_Sem_Pedido!$Q:$Q,DRE!AF$4,Aut_BlueMe_Sem_Pedido!$H:$H,DRE!$A208)+SUMIFS(Aut_Ajustes_Manuais!$G:$G,Aut_Ajustes_Manuais!$I:$I,DRE!AF$4,Aut_Ajustes_Manuais!$F:$F,"  -  Diversos - Vale Combustível")</f>
        <v/>
      </c>
      <c r="AI208" s="232" t="n">
        <v>0</v>
      </c>
      <c r="AJ208" s="27" t="n"/>
      <c r="AK208" s="28">
        <f>SUMIFS(Aut_BlueMe_Sem_Pedido!$J:$J,Aut_BlueMe_Sem_Pedido!$Q:$Q,DRE!AI$4,Aut_BlueMe_Sem_Pedido!$H:$H,DRE!$A208)+SUMIFS(Aut_Ajustes_Manuais!$G:$G,Aut_Ajustes_Manuais!$I:$I,DRE!AI$4,Aut_Ajustes_Manuais!$F:$F,"  -  Diversos - Vale Combustível")</f>
        <v/>
      </c>
      <c r="AL208" s="232" t="n">
        <v>0</v>
      </c>
      <c r="AM208" s="27" t="n"/>
      <c r="AN208" s="28">
        <f>SUMIFS(Aut_BlueMe_Sem_Pedido!$J:$J,Aut_BlueMe_Sem_Pedido!$Q:$Q,DRE!AL$4,Aut_BlueMe_Sem_Pedido!$H:$H,DRE!$A208)+SUMIFS(Aut_Ajustes_Manuais!$G:$G,Aut_Ajustes_Manuais!$I:$I,DRE!AL$4,Aut_Ajustes_Manuais!$F:$F,"  -  Diversos - Vale Combustível")</f>
        <v/>
      </c>
      <c r="AO208" s="232" t="n">
        <v>0</v>
      </c>
      <c r="AP208" s="27" t="n"/>
      <c r="AQ208" s="28">
        <f>SUMIFS(Aut_BlueMe_Sem_Pedido!$J:$J,Aut_BlueMe_Sem_Pedido!$Q:$Q,DRE!AO$4,Aut_BlueMe_Sem_Pedido!$H:$H,DRE!$A208)+SUMIFS(Aut_Ajustes_Manuais!$G:$G,Aut_Ajustes_Manuais!$I:$I,DRE!AO$4,Aut_Ajustes_Manuais!$F:$F,"  -  Diversos - Vale Combustível")</f>
        <v/>
      </c>
      <c r="AR208" s="232">
        <f>SUMIFS($H208:$AO208,$H$5:$AO$5,"&lt;"&amp;MONTH(TODAY()),$H$6:$AO$6,"REAL 25")</f>
        <v/>
      </c>
      <c r="AS208" s="27">
        <f>SUMIFS($I208:$AP208,$I$5:$AP$5,"&lt;"&amp;MONTH(TODAY()),$I$6:$AP$6,"ORÇADO ")</f>
        <v/>
      </c>
      <c r="AT208" s="28">
        <f>SUMIFS($J208:$AQ208,$J$5:$AQ$5,"&lt;"&amp;MONTH(TODAY()),$J$6:$AQ$6,"REAL 26")</f>
        <v/>
      </c>
      <c r="AU208" s="232">
        <f>SUM(H208,K208,N208,Q208,T208,W208,Z208,AC208,AF208,AI208,AL208,AO208)</f>
        <v/>
      </c>
      <c r="AV208" s="27">
        <f>SUM(I208,L208,O208,R208,U208,X208,AA208,AD208,AG208,AJ208,AM208,AP208)</f>
        <v/>
      </c>
      <c r="AW208" s="28">
        <f>SUM(J208,M208,P208,S208,V208,Y208,AB208,AE208,AH208,AK208,AN208,AQ208)</f>
        <v/>
      </c>
      <c r="AX208" s="232">
        <f>SUM(H208,K208,N208)</f>
        <v/>
      </c>
      <c r="AY208" s="27">
        <f>SUM(I208,L208,O208)</f>
        <v/>
      </c>
      <c r="AZ208" s="28">
        <f>SUM(J208,M208,P208)</f>
        <v/>
      </c>
      <c r="BA208" s="232">
        <f>SUM(Q208,T208,W208)</f>
        <v/>
      </c>
      <c r="BB208" s="27">
        <f>SUM(R208,U208,X208)</f>
        <v/>
      </c>
      <c r="BC208" s="28">
        <f>SUM(S208,V208,Y208)</f>
        <v/>
      </c>
      <c r="BD208" s="232">
        <f>SUM(Z208,AC208,AF208)</f>
        <v/>
      </c>
      <c r="BE208" s="27">
        <f>SUM(AA208,AD208,AG208)</f>
        <v/>
      </c>
      <c r="BF208" s="28">
        <f>SUM(AB208,AE208,AH208)</f>
        <v/>
      </c>
      <c r="BG208" s="232">
        <f>SUM(AI208,AL208,AO208)</f>
        <v/>
      </c>
      <c r="BH208" s="27">
        <f>SUM(AJ208,AM208,AP208)</f>
        <v/>
      </c>
      <c r="BI208" s="28">
        <f>SUM(AK208,AN208,AQ208)</f>
        <v/>
      </c>
      <c r="BK208" s="451">
        <f>SUM(I208,L208,O208,R208,U208,X208,AA208,AD208,AG208,AJ208,AM208,AP208)</f>
        <v/>
      </c>
      <c r="BL208" s="451">
        <f>BK208-AV208</f>
        <v/>
      </c>
      <c r="BM208" s="451">
        <f>SUM(J208,M208,P208,S208,V208)</f>
        <v/>
      </c>
      <c r="BN208" s="451">
        <f>BM208-AT208</f>
        <v/>
      </c>
    </row>
    <row r="209" hidden="1" outlineLevel="2" customFormat="1" s="474">
      <c r="A209" s="22" t="inlineStr">
        <is>
          <t xml:space="preserve">  -  Gratificações</t>
        </is>
      </c>
      <c r="B209" s="2" t="n"/>
      <c r="C209" s="24" t="n"/>
      <c r="D209" s="54" t="n"/>
      <c r="E209" s="84" t="n"/>
      <c r="F209" s="40" t="n"/>
      <c r="G209" s="416" t="n"/>
      <c r="H209" s="232" t="n">
        <v>0</v>
      </c>
      <c r="I209" s="27" t="n"/>
      <c r="J209" s="28">
        <f>SUMIFS(Aut_BlueMe_Sem_Pedido!$J:$J,Aut_BlueMe_Sem_Pedido!$Q:$Q,DRE!H$4,Aut_BlueMe_Sem_Pedido!$H:$H,DRE!$A209)+SUMIFS(Aut_Ajustes_Manuais!$G:$G,Aut_Ajustes_Manuais!$I:$I,DRE!H$4,Aut_Ajustes_Manuais!$F:$F,"  -  Gratificações")</f>
        <v/>
      </c>
      <c r="K209" s="232" t="n">
        <v>0</v>
      </c>
      <c r="L209" s="27" t="n"/>
      <c r="M209" s="28">
        <f>SUMIFS(Aut_BlueMe_Sem_Pedido!$J:$J,Aut_BlueMe_Sem_Pedido!$Q:$Q,DRE!K$4,Aut_BlueMe_Sem_Pedido!$H:$H,DRE!$A209)+SUMIFS(Aut_Ajustes_Manuais!$G:$G,Aut_Ajustes_Manuais!$I:$I,DRE!K$4,Aut_Ajustes_Manuais!$F:$F,"  -  Gratificações")</f>
        <v/>
      </c>
      <c r="N209" s="232" t="n">
        <v>0</v>
      </c>
      <c r="O209" s="27" t="n"/>
      <c r="P209" s="28">
        <f>SUMIFS(Aut_BlueMe_Sem_Pedido!$J:$J,Aut_BlueMe_Sem_Pedido!$Q:$Q,DRE!N$4,Aut_BlueMe_Sem_Pedido!$H:$H,DRE!$A209)+SUMIFS(Aut_Ajustes_Manuais!$G:$G,Aut_Ajustes_Manuais!$I:$I,DRE!N$4,Aut_Ajustes_Manuais!$F:$F,"  -  Gratificações")</f>
        <v/>
      </c>
      <c r="Q209" s="232" t="n">
        <v>0</v>
      </c>
      <c r="R209" s="27" t="n"/>
      <c r="S209" s="28">
        <f>SUMIFS(Aut_BlueMe_Sem_Pedido!$J:$J,Aut_BlueMe_Sem_Pedido!$Q:$Q,DRE!Q$4,Aut_BlueMe_Sem_Pedido!$H:$H,DRE!$A209)+SUMIFS(Aut_Ajustes_Manuais!$G:$G,Aut_Ajustes_Manuais!$I:$I,DRE!Q$4,Aut_Ajustes_Manuais!$F:$F,"  -  Gratificações")</f>
        <v/>
      </c>
      <c r="T209" s="232" t="n">
        <v>0</v>
      </c>
      <c r="U209" s="27" t="n"/>
      <c r="V209" s="28">
        <f>SUMIFS(Aut_BlueMe_Sem_Pedido!$J:$J,Aut_BlueMe_Sem_Pedido!$Q:$Q,DRE!T$4,Aut_BlueMe_Sem_Pedido!$H:$H,DRE!$A209)+SUMIFS(Aut_Ajustes_Manuais!$G:$G,Aut_Ajustes_Manuais!$I:$I,DRE!T$4,Aut_Ajustes_Manuais!$F:$F,"  -  Gratificações")</f>
        <v/>
      </c>
      <c r="W209" s="232" t="n">
        <v>0</v>
      </c>
      <c r="X209" s="27" t="n"/>
      <c r="Y209" s="28">
        <f>SUMIFS(Aut_BlueMe_Sem_Pedido!$J:$J,Aut_BlueMe_Sem_Pedido!$Q:$Q,DRE!W$4,Aut_BlueMe_Sem_Pedido!$H:$H,DRE!$A209)+SUMIFS(Aut_Ajustes_Manuais!$G:$G,Aut_Ajustes_Manuais!$I:$I,DRE!W$4,Aut_Ajustes_Manuais!$F:$F,"  -  Gratificações")</f>
        <v/>
      </c>
      <c r="Z209" s="232" t="n">
        <v>0</v>
      </c>
      <c r="AA209" s="27" t="n"/>
      <c r="AB209" s="28">
        <f>SUMIFS(Aut_BlueMe_Sem_Pedido!$J:$J,Aut_BlueMe_Sem_Pedido!$Q:$Q,DRE!Z$4,Aut_BlueMe_Sem_Pedido!$H:$H,DRE!$A209)+SUMIFS(Aut_Ajustes_Manuais!$G:$G,Aut_Ajustes_Manuais!$I:$I,DRE!Z$4,Aut_Ajustes_Manuais!$F:$F,"  -  Gratificações")</f>
        <v/>
      </c>
      <c r="AC209" s="232" t="n">
        <v>0</v>
      </c>
      <c r="AD209" s="27" t="n"/>
      <c r="AE209" s="28">
        <f>SUMIFS(Aut_BlueMe_Sem_Pedido!$J:$J,Aut_BlueMe_Sem_Pedido!$Q:$Q,DRE!AC$4,Aut_BlueMe_Sem_Pedido!$H:$H,DRE!$A209)+SUMIFS(Aut_Ajustes_Manuais!$G:$G,Aut_Ajustes_Manuais!$I:$I,DRE!AC$4,Aut_Ajustes_Manuais!$F:$F,"  -  Gratificações")</f>
        <v/>
      </c>
      <c r="AF209" s="232" t="n">
        <v>0</v>
      </c>
      <c r="AG209" s="27" t="n"/>
      <c r="AH209" s="28">
        <f>SUMIFS(Aut_BlueMe_Sem_Pedido!$J:$J,Aut_BlueMe_Sem_Pedido!$Q:$Q,DRE!AF$4,Aut_BlueMe_Sem_Pedido!$H:$H,DRE!$A209)+SUMIFS(Aut_Ajustes_Manuais!$G:$G,Aut_Ajustes_Manuais!$I:$I,DRE!AF$4,Aut_Ajustes_Manuais!$F:$F,"  -  Gratificações")</f>
        <v/>
      </c>
      <c r="AI209" s="232" t="n">
        <v>0</v>
      </c>
      <c r="AJ209" s="27" t="n"/>
      <c r="AK209" s="28">
        <f>SUMIFS(Aut_BlueMe_Sem_Pedido!$J:$J,Aut_BlueMe_Sem_Pedido!$Q:$Q,DRE!AI$4,Aut_BlueMe_Sem_Pedido!$H:$H,DRE!$A209)+SUMIFS(Aut_Ajustes_Manuais!$G:$G,Aut_Ajustes_Manuais!$I:$I,DRE!AI$4,Aut_Ajustes_Manuais!$F:$F,"  -  Gratificações")</f>
        <v/>
      </c>
      <c r="AL209" s="232" t="n">
        <v>0</v>
      </c>
      <c r="AM209" s="27" t="n"/>
      <c r="AN209" s="28">
        <f>SUMIFS(Aut_BlueMe_Sem_Pedido!$J:$J,Aut_BlueMe_Sem_Pedido!$Q:$Q,DRE!AL$4,Aut_BlueMe_Sem_Pedido!$H:$H,DRE!$A209)+SUMIFS(Aut_Ajustes_Manuais!$G:$G,Aut_Ajustes_Manuais!$I:$I,DRE!AL$4,Aut_Ajustes_Manuais!$F:$F,"  -  Gratificações")</f>
        <v/>
      </c>
      <c r="AO209" s="232" t="n">
        <v>0</v>
      </c>
      <c r="AP209" s="27" t="n"/>
      <c r="AQ209" s="28">
        <f>SUMIFS(Aut_BlueMe_Sem_Pedido!$J:$J,Aut_BlueMe_Sem_Pedido!$Q:$Q,DRE!AO$4,Aut_BlueMe_Sem_Pedido!$H:$H,DRE!$A209)+SUMIFS(Aut_Ajustes_Manuais!$G:$G,Aut_Ajustes_Manuais!$I:$I,DRE!AO$4,Aut_Ajustes_Manuais!$F:$F,"  -  Gratificações")</f>
        <v/>
      </c>
      <c r="AR209" s="232">
        <f>SUMIFS($H209:$AO209,$H$5:$AO$5,"&lt;"&amp;MONTH(TODAY()),$H$6:$AO$6,"REAL 25")</f>
        <v/>
      </c>
      <c r="AS209" s="27">
        <f>SUMIFS($I209:$AP209,$I$5:$AP$5,"&lt;"&amp;MONTH(TODAY()),$I$6:$AP$6,"ORÇADO ")</f>
        <v/>
      </c>
      <c r="AT209" s="28">
        <f>SUMIFS($J209:$AQ209,$J$5:$AQ$5,"&lt;"&amp;MONTH(TODAY()),$J$6:$AQ$6,"REAL 26")</f>
        <v/>
      </c>
      <c r="AU209" s="232">
        <f>SUM(H209,K209,N209,Q209,T209,W209,Z209,AC209,AF209,AI209,AL209,AO209)</f>
        <v/>
      </c>
      <c r="AV209" s="27">
        <f>SUM(I209,L209,O209,R209,U209,X209,AA209,AD209,AG209,AJ209,AM209,AP209)</f>
        <v/>
      </c>
      <c r="AW209" s="28">
        <f>SUM(J209,M209,P209,S209,V209,Y209,AB209,AE209,AH209,AK209,AN209,AQ209)</f>
        <v/>
      </c>
      <c r="AX209" s="232">
        <f>SUM(H209,K209,N209)</f>
        <v/>
      </c>
      <c r="AY209" s="27">
        <f>SUM(I209,L209,O209)</f>
        <v/>
      </c>
      <c r="AZ209" s="28">
        <f>SUM(J209,M209,P209)</f>
        <v/>
      </c>
      <c r="BA209" s="232">
        <f>SUM(Q209,T209,W209)</f>
        <v/>
      </c>
      <c r="BB209" s="27">
        <f>SUM(R209,U209,X209)</f>
        <v/>
      </c>
      <c r="BC209" s="28">
        <f>SUM(S209,V209,Y209)</f>
        <v/>
      </c>
      <c r="BD209" s="232">
        <f>SUM(Z209,AC209,AF209)</f>
        <v/>
      </c>
      <c r="BE209" s="27">
        <f>SUM(AA209,AD209,AG209)</f>
        <v/>
      </c>
      <c r="BF209" s="28">
        <f>SUM(AB209,AE209,AH209)</f>
        <v/>
      </c>
      <c r="BG209" s="232">
        <f>SUM(AI209,AL209,AO209)</f>
        <v/>
      </c>
      <c r="BH209" s="27">
        <f>SUM(AJ209,AM209,AP209)</f>
        <v/>
      </c>
      <c r="BI209" s="28">
        <f>SUM(AK209,AN209,AQ209)</f>
        <v/>
      </c>
      <c r="BK209" s="451">
        <f>SUM(I209,L209,O209,R209,U209,X209,AA209,AD209,AG209,AJ209,AM209,AP209)</f>
        <v/>
      </c>
      <c r="BL209" s="451">
        <f>BK209-AV209</f>
        <v/>
      </c>
      <c r="BM209" s="451">
        <f>SUM(J209,M209,P209,S209,V209)</f>
        <v/>
      </c>
      <c r="BN209" s="451">
        <f>BM209-AT209</f>
        <v/>
      </c>
    </row>
    <row r="210" hidden="1" outlineLevel="2" customFormat="1" s="474">
      <c r="A210" s="22" t="inlineStr">
        <is>
          <t xml:space="preserve">  -  Cursos e Treinamentos</t>
        </is>
      </c>
      <c r="B210" s="2" t="n"/>
      <c r="C210" s="24" t="n"/>
      <c r="D210" s="54" t="n"/>
      <c r="E210" s="84" t="n"/>
      <c r="F210" s="40" t="n"/>
      <c r="G210" s="416" t="n"/>
      <c r="H210" s="232" t="n">
        <v>0</v>
      </c>
      <c r="I210" s="27" t="n"/>
      <c r="J210" s="28">
        <f>SUMIFS(Aut_BlueMe_Sem_Pedido!$J:$J,Aut_BlueMe_Sem_Pedido!$Q:$Q,DRE!H$4,Aut_BlueMe_Sem_Pedido!$H:$H,DRE!$A210)+SUMIFS(Aut_Ajustes_Manuais!$G:$G,Aut_Ajustes_Manuais!$I:$I,DRE!H$4,Aut_Ajustes_Manuais!$F:$F,"  -  Cursos e Treinamentos")</f>
        <v/>
      </c>
      <c r="K210" s="232" t="n">
        <v>0</v>
      </c>
      <c r="L210" s="27" t="n"/>
      <c r="M210" s="28">
        <f>SUMIFS(Aut_BlueMe_Sem_Pedido!$J:$J,Aut_BlueMe_Sem_Pedido!$Q:$Q,DRE!K$4,Aut_BlueMe_Sem_Pedido!$H:$H,DRE!$A210)+SUMIFS(Aut_Ajustes_Manuais!$G:$G,Aut_Ajustes_Manuais!$I:$I,DRE!K$4,Aut_Ajustes_Manuais!$F:$F,"  -  Cursos e Treinamentos")</f>
        <v/>
      </c>
      <c r="N210" s="232" t="n">
        <v>0</v>
      </c>
      <c r="O210" s="27" t="n"/>
      <c r="P210" s="28">
        <f>SUMIFS(Aut_BlueMe_Sem_Pedido!$J:$J,Aut_BlueMe_Sem_Pedido!$Q:$Q,DRE!N$4,Aut_BlueMe_Sem_Pedido!$H:$H,DRE!$A210)+SUMIFS(Aut_Ajustes_Manuais!$G:$G,Aut_Ajustes_Manuais!$I:$I,DRE!N$4,Aut_Ajustes_Manuais!$F:$F,"  -  Cursos e Treinamentos")</f>
        <v/>
      </c>
      <c r="Q210" s="232" t="n">
        <v>0</v>
      </c>
      <c r="R210" s="27" t="n"/>
      <c r="S210" s="28">
        <f>SUMIFS(Aut_BlueMe_Sem_Pedido!$J:$J,Aut_BlueMe_Sem_Pedido!$Q:$Q,DRE!Q$4,Aut_BlueMe_Sem_Pedido!$H:$H,DRE!$A210)+SUMIFS(Aut_Ajustes_Manuais!$G:$G,Aut_Ajustes_Manuais!$I:$I,DRE!Q$4,Aut_Ajustes_Manuais!$F:$F,"  -  Cursos e Treinamentos")</f>
        <v/>
      </c>
      <c r="T210" s="232" t="n">
        <v>0</v>
      </c>
      <c r="U210" s="27" t="n"/>
      <c r="V210" s="28">
        <f>SUMIFS(Aut_BlueMe_Sem_Pedido!$J:$J,Aut_BlueMe_Sem_Pedido!$Q:$Q,DRE!T$4,Aut_BlueMe_Sem_Pedido!$H:$H,DRE!$A210)+SUMIFS(Aut_Ajustes_Manuais!$G:$G,Aut_Ajustes_Manuais!$I:$I,DRE!T$4,Aut_Ajustes_Manuais!$F:$F,"  -  Cursos e Treinamentos")</f>
        <v/>
      </c>
      <c r="W210" s="232" t="n">
        <v>0</v>
      </c>
      <c r="X210" s="27" t="n"/>
      <c r="Y210" s="28">
        <f>SUMIFS(Aut_BlueMe_Sem_Pedido!$J:$J,Aut_BlueMe_Sem_Pedido!$Q:$Q,DRE!W$4,Aut_BlueMe_Sem_Pedido!$H:$H,DRE!$A210)+SUMIFS(Aut_Ajustes_Manuais!$G:$G,Aut_Ajustes_Manuais!$I:$I,DRE!W$4,Aut_Ajustes_Manuais!$F:$F,"  -  Cursos e Treinamentos")</f>
        <v/>
      </c>
      <c r="Z210" s="232" t="n">
        <v>0</v>
      </c>
      <c r="AA210" s="27" t="n"/>
      <c r="AB210" s="28">
        <f>SUMIFS(Aut_BlueMe_Sem_Pedido!$J:$J,Aut_BlueMe_Sem_Pedido!$Q:$Q,DRE!Z$4,Aut_BlueMe_Sem_Pedido!$H:$H,DRE!$A210)+SUMIFS(Aut_Ajustes_Manuais!$G:$G,Aut_Ajustes_Manuais!$I:$I,DRE!Z$4,Aut_Ajustes_Manuais!$F:$F,"  -  Cursos e Treinamentos")</f>
        <v/>
      </c>
      <c r="AC210" s="232" t="n">
        <v>0</v>
      </c>
      <c r="AD210" s="27" t="n"/>
      <c r="AE210" s="28">
        <f>SUMIFS(Aut_BlueMe_Sem_Pedido!$J:$J,Aut_BlueMe_Sem_Pedido!$Q:$Q,DRE!AC$4,Aut_BlueMe_Sem_Pedido!$H:$H,DRE!$A210)+SUMIFS(Aut_Ajustes_Manuais!$G:$G,Aut_Ajustes_Manuais!$I:$I,DRE!AC$4,Aut_Ajustes_Manuais!$F:$F,"  -  Cursos e Treinamentos")</f>
        <v/>
      </c>
      <c r="AF210" s="232" t="n">
        <v>0</v>
      </c>
      <c r="AG210" s="27" t="n"/>
      <c r="AH210" s="28">
        <f>SUMIFS(Aut_BlueMe_Sem_Pedido!$J:$J,Aut_BlueMe_Sem_Pedido!$Q:$Q,DRE!AF$4,Aut_BlueMe_Sem_Pedido!$H:$H,DRE!$A210)+SUMIFS(Aut_Ajustes_Manuais!$G:$G,Aut_Ajustes_Manuais!$I:$I,DRE!AF$4,Aut_Ajustes_Manuais!$F:$F,"  -  Cursos e Treinamentos")</f>
        <v/>
      </c>
      <c r="AI210" s="232" t="n">
        <v>0</v>
      </c>
      <c r="AJ210" s="27" t="n"/>
      <c r="AK210" s="28">
        <f>SUMIFS(Aut_BlueMe_Sem_Pedido!$J:$J,Aut_BlueMe_Sem_Pedido!$Q:$Q,DRE!AI$4,Aut_BlueMe_Sem_Pedido!$H:$H,DRE!$A210)+SUMIFS(Aut_Ajustes_Manuais!$G:$G,Aut_Ajustes_Manuais!$I:$I,DRE!AI$4,Aut_Ajustes_Manuais!$F:$F,"  -  Cursos e Treinamentos")</f>
        <v/>
      </c>
      <c r="AL210" s="232" t="n">
        <v>0</v>
      </c>
      <c r="AM210" s="27" t="n"/>
      <c r="AN210" s="28">
        <f>SUMIFS(Aut_BlueMe_Sem_Pedido!$J:$J,Aut_BlueMe_Sem_Pedido!$Q:$Q,DRE!AL$4,Aut_BlueMe_Sem_Pedido!$H:$H,DRE!$A210)+SUMIFS(Aut_Ajustes_Manuais!$G:$G,Aut_Ajustes_Manuais!$I:$I,DRE!AL$4,Aut_Ajustes_Manuais!$F:$F,"  -  Cursos e Treinamentos")</f>
        <v/>
      </c>
      <c r="AO210" s="232" t="n">
        <v>0</v>
      </c>
      <c r="AP210" s="27" t="n"/>
      <c r="AQ210" s="28">
        <f>SUMIFS(Aut_BlueMe_Sem_Pedido!$J:$J,Aut_BlueMe_Sem_Pedido!$Q:$Q,DRE!AO$4,Aut_BlueMe_Sem_Pedido!$H:$H,DRE!$A210)+SUMIFS(Aut_Ajustes_Manuais!$G:$G,Aut_Ajustes_Manuais!$I:$I,DRE!AO$4,Aut_Ajustes_Manuais!$F:$F,"  -  Cursos e Treinamentos")</f>
        <v/>
      </c>
      <c r="AR210" s="232">
        <f>SUMIFS($H210:$AO210,$H$5:$AO$5,"&lt;"&amp;MONTH(TODAY()),$H$6:$AO$6,"REAL 25")</f>
        <v/>
      </c>
      <c r="AS210" s="27">
        <f>SUMIFS($I210:$AP210,$I$5:$AP$5,"&lt;"&amp;MONTH(TODAY()),$I$6:$AP$6,"ORÇADO ")</f>
        <v/>
      </c>
      <c r="AT210" s="28">
        <f>SUMIFS($J210:$AQ210,$J$5:$AQ$5,"&lt;"&amp;MONTH(TODAY()),$J$6:$AQ$6,"REAL 26")</f>
        <v/>
      </c>
      <c r="AU210" s="232">
        <f>SUM(H210,K210,N210,Q210,T210,W210,Z210,AC210,AF210,AI210,AL210,AO210)</f>
        <v/>
      </c>
      <c r="AV210" s="27">
        <f>SUM(I210,L210,O210,R210,U210,X210,AA210,AD210,AG210,AJ210,AM210,AP210)</f>
        <v/>
      </c>
      <c r="AW210" s="28">
        <f>SUM(J210,M210,P210,S210,V210,Y210,AB210,AE210,AH210,AK210,AN210,AQ210)</f>
        <v/>
      </c>
      <c r="AX210" s="232">
        <f>SUM(H210,K210,N210)</f>
        <v/>
      </c>
      <c r="AY210" s="27">
        <f>SUM(I210,L210,O210)</f>
        <v/>
      </c>
      <c r="AZ210" s="28">
        <f>SUM(J210,M210,P210)</f>
        <v/>
      </c>
      <c r="BA210" s="232">
        <f>SUM(Q210,T210,W210)</f>
        <v/>
      </c>
      <c r="BB210" s="27">
        <f>SUM(R210,U210,X210)</f>
        <v/>
      </c>
      <c r="BC210" s="28">
        <f>SUM(S210,V210,Y210)</f>
        <v/>
      </c>
      <c r="BD210" s="232">
        <f>SUM(Z210,AC210,AF210)</f>
        <v/>
      </c>
      <c r="BE210" s="27">
        <f>SUM(AA210,AD210,AG210)</f>
        <v/>
      </c>
      <c r="BF210" s="28">
        <f>SUM(AB210,AE210,AH210)</f>
        <v/>
      </c>
      <c r="BG210" s="232">
        <f>SUM(AI210,AL210,AO210)</f>
        <v/>
      </c>
      <c r="BH210" s="27">
        <f>SUM(AJ210,AM210,AP210)</f>
        <v/>
      </c>
      <c r="BI210" s="28">
        <f>SUM(AK210,AN210,AQ210)</f>
        <v/>
      </c>
      <c r="BK210" s="451">
        <f>SUM(I210,L210,O210,R210,U210,X210,AA210,AD210,AG210,AJ210,AM210,AP210)</f>
        <v/>
      </c>
      <c r="BL210" s="451">
        <f>BK210-AV210</f>
        <v/>
      </c>
      <c r="BM210" s="451">
        <f>SUM(J210,M210,P210,S210,V210)</f>
        <v/>
      </c>
      <c r="BN210" s="451">
        <f>BM210-AT210</f>
        <v/>
      </c>
    </row>
    <row r="211" hidden="1" outlineLevel="2" customFormat="1" s="474">
      <c r="A211" s="22" t="inlineStr">
        <is>
          <t xml:space="preserve">  -  Alimentação Funcionário</t>
        </is>
      </c>
      <c r="B211" s="2" t="n"/>
      <c r="C211" s="99" t="n"/>
      <c r="D211" s="100" t="n"/>
      <c r="E211" s="479" t="n">
        <v>-22</v>
      </c>
      <c r="F211" s="40" t="n"/>
      <c r="G211" s="416" t="n"/>
      <c r="H211" s="232" t="n">
        <v>-11280.78601521698</v>
      </c>
      <c r="I211" s="27" t="n">
        <v>-12580.19047619048</v>
      </c>
      <c r="J211" s="28">
        <f>SUMIFS(Aut_BlueMe_Sem_Pedido!$J:$J,Aut_BlueMe_Sem_Pedido!$Q:$Q,DRE!H$4,Aut_BlueMe_Sem_Pedido!$H:$H,DRE!$A211)-SUMIFS(Aut_Descontos!$G:$G,Aut_Descontos!$H:$H,A211,Aut_Descontos!$L:$L,DRE!H$4)-CMV_Manual!D15+SUMIFS(Aut_Ajustes_Manuais!$G:$G,Aut_Ajustes_Manuais!$I:$I,DRE!H$4,Aut_Ajustes_Manuais!$F:$F,"  -  Alimentação Funcionário")</f>
        <v/>
      </c>
      <c r="K211" s="232" t="n">
        <v>-13831.43236257225</v>
      </c>
      <c r="L211" s="27" t="n">
        <v>-11723.04761904762</v>
      </c>
      <c r="M211" s="28">
        <f>SUMIFS(Aut_BlueMe_Sem_Pedido!$J:$J,Aut_BlueMe_Sem_Pedido!$Q:$Q,DRE!K$4,Aut_BlueMe_Sem_Pedido!$H:$H,DRE!$A211)-SUMIFS(Aut_Descontos!$G:$G,Aut_Descontos!$H:$H,A211,Aut_Descontos!$L:$L,DRE!K$4)-CMV_Manual!E15+SUMIFS(Aut_Ajustes_Manuais!$G:$G,Aut_Ajustes_Manuais!$I:$I,DRE!K$4,Aut_Ajustes_Manuais!$F:$F,"  -  Alimentação Funcionário")</f>
        <v/>
      </c>
      <c r="N211" s="232" t="n">
        <v>-10663.83974545087</v>
      </c>
      <c r="O211" s="27" t="n">
        <v>-11294.47619047619</v>
      </c>
      <c r="P211" s="28">
        <f>SUMIFS(Aut_BlueMe_Sem_Pedido!$J:$J,Aut_BlueMe_Sem_Pedido!$Q:$Q,DRE!N$4,Aut_BlueMe_Sem_Pedido!$H:$H,DRE!$A211)-SUMIFS(Aut_Descontos!$G:$G,Aut_Descontos!$H:$H,A211,Aut_Descontos!$L:$L,DRE!N$4)-CMV_Manual!F15+SUMIFS(Aut_Ajustes_Manuais!$G:$G,Aut_Ajustes_Manuais!$I:$I,DRE!N$4,Aut_Ajustes_Manuais!$F:$F,"  -  Alimentação Funcionário")</f>
        <v/>
      </c>
      <c r="Q211" s="232" t="n">
        <v>-11541.42561034899</v>
      </c>
      <c r="R211" s="27" t="n">
        <v>-11723.04761904762</v>
      </c>
      <c r="S211" s="28">
        <f>SUMIFS(Aut_BlueMe_Sem_Pedido!$J:$J,Aut_BlueMe_Sem_Pedido!$Q:$Q,DRE!Q$4,Aut_BlueMe_Sem_Pedido!$H:$H,DRE!$A211)-SUMIFS(Aut_Descontos!$G:$G,Aut_Descontos!$H:$H,A211,Aut_Descontos!$L:$L,DRE!Q$4)-CMV_Manual!G15+SUMIFS(Aut_Ajustes_Manuais!$G:$G,Aut_Ajustes_Manuais!$I:$I,DRE!Q$4,Aut_Ajustes_Manuais!$F:$F,"  -  Alimentação Funcionário")</f>
        <v/>
      </c>
      <c r="T211" s="232" t="n">
        <v>-15818.07855081487</v>
      </c>
      <c r="U211" s="27" t="n">
        <v>-12580.19047619048</v>
      </c>
      <c r="V211" s="27">
        <f>SUMIFS(Aut_BlueMe_Sem_Pedido!$J:$J,Aut_BlueMe_Sem_Pedido!$Q:$Q,DRE!T$4,Aut_BlueMe_Sem_Pedido!$H:$H,DRE!$A211)-SUMIFS(Aut_Descontos!$G:$G,Aut_Descontos!$H:$H,A211,Aut_Descontos!$L:$L,DRE!T$4)-CMV_Manual!H15+SUMIFS(Aut_Ajustes_Manuais!$G:$G,Aut_Ajustes_Manuais!$I:$I,DRE!T$4,Aut_Ajustes_Manuais!$F:$F,"  -  Alimentação Funcionário")</f>
        <v/>
      </c>
      <c r="W211" s="232" t="n">
        <v>-11222.49102127725</v>
      </c>
      <c r="X211" s="27" t="n">
        <v>-11723.04761904762</v>
      </c>
      <c r="Y211" s="28">
        <f>SUMIFS(Aut_BlueMe_Sem_Pedido!$J:$J,Aut_BlueMe_Sem_Pedido!$Q:$Q,DRE!W$4,Aut_BlueMe_Sem_Pedido!$H:$H,DRE!$A211)-SUMIFS(Aut_Descontos!$G:$G,Aut_Descontos!$H:$H,A211,Aut_Descontos!$L:$L,DRE!W$4)-CMV_Manual!I15+SUMIFS(Aut_Ajustes_Manuais!$G:$G,Aut_Ajustes_Manuais!$I:$I,DRE!W$4,Aut_Ajustes_Manuais!$F:$F,"  -  Alimentação Funcionário")</f>
        <v/>
      </c>
      <c r="Z211" s="232" t="n">
        <v>-11836.65302118402</v>
      </c>
      <c r="AA211" s="27" t="n">
        <v>-12151.61904761905</v>
      </c>
      <c r="AB211" s="28">
        <f>SUMIFS(Aut_BlueMe_Sem_Pedido!$J:$J,Aut_BlueMe_Sem_Pedido!$Q:$Q,DRE!Z$4,Aut_BlueMe_Sem_Pedido!$H:$H,DRE!$A211)-SUMIFS(Aut_Descontos!$G:$G,Aut_Descontos!$H:$H,A211,Aut_Descontos!$L:$L,DRE!Z$4)-CMV_Manual!J15+SUMIFS(Aut_Ajustes_Manuais!$G:$G,Aut_Ajustes_Manuais!$I:$I,DRE!Z$4,Aut_Ajustes_Manuais!$F:$F,"  -  Alimentação Funcionário")</f>
        <v/>
      </c>
      <c r="AC211" s="232" t="n">
        <v>-12621.29616793482</v>
      </c>
      <c r="AD211" s="27" t="n">
        <v>-12151.61904761905</v>
      </c>
      <c r="AE211" s="28">
        <f>SUMIFS(Aut_BlueMe_Sem_Pedido!$J:$J,Aut_BlueMe_Sem_Pedido!$Q:$Q,DRE!AC$4,Aut_BlueMe_Sem_Pedido!$H:$H,DRE!$A211)-SUMIFS(Aut_Descontos!$G:$G,Aut_Descontos!$H:$H,A211,Aut_Descontos!$L:$L,DRE!AC$4)-CMV_Manual!K15+SUMIFS(Aut_Ajustes_Manuais!$G:$G,Aut_Ajustes_Manuais!$I:$I,DRE!AC$4,Aut_Ajustes_Manuais!$F:$F,"  -  Alimentação Funcionário")</f>
        <v/>
      </c>
      <c r="AF211" s="232" t="n">
        <v>-13360.33264104252</v>
      </c>
      <c r="AG211" s="27" t="n">
        <v>-11723.04761904762</v>
      </c>
      <c r="AH211" s="28">
        <f>SUMIFS(Aut_BlueMe_Sem_Pedido!$J:$J,Aut_BlueMe_Sem_Pedido!$Q:$Q,DRE!AF$4,Aut_BlueMe_Sem_Pedido!$H:$H,DRE!$A211)-SUMIFS(Aut_Descontos!$G:$G,Aut_Descontos!$H:$H,A211,Aut_Descontos!$L:$L,DRE!AF$4)-CMV_Manual!L15+SUMIFS(Aut_Ajustes_Manuais!$G:$G,Aut_Ajustes_Manuais!$I:$I,DRE!AF$4,Aut_Ajustes_Manuais!$F:$F,"  -  Alimentação Funcionário")</f>
        <v/>
      </c>
      <c r="AI211" s="232" t="n">
        <v>-12328.94461803931</v>
      </c>
      <c r="AJ211" s="27" t="n">
        <v>-12580.19047619048</v>
      </c>
      <c r="AK211" s="28">
        <f>SUMIFS(Aut_BlueMe_Sem_Pedido!$J:$J,Aut_BlueMe_Sem_Pedido!$Q:$Q,DRE!AI$4,Aut_BlueMe_Sem_Pedido!$H:$H,DRE!$A211)-SUMIFS(Aut_Descontos!$G:$G,Aut_Descontos!$H:$H,A211,Aut_Descontos!$L:$L,DRE!AI$4)-CMV_Manual!M15+SUMIFS(Aut_Ajustes_Manuais!$G:$G,Aut_Ajustes_Manuais!$I:$I,DRE!AI$4,Aut_Ajustes_Manuais!$F:$F,"  -  Alimentação Funcionário")</f>
        <v/>
      </c>
      <c r="AL211" s="232" t="n">
        <v>-12142.21495519063</v>
      </c>
      <c r="AM211" s="27" t="n">
        <v>-11723.04761904762</v>
      </c>
      <c r="AN211" s="28">
        <f>SUMIFS(Aut_BlueMe_Sem_Pedido!$J:$J,Aut_BlueMe_Sem_Pedido!$Q:$Q,DRE!AL$4,Aut_BlueMe_Sem_Pedido!$H:$H,DRE!$A211)-SUMIFS(Aut_Descontos!$G:$G,Aut_Descontos!$H:$H,A211,Aut_Descontos!$L:$L,DRE!AL$4)-CMV_Manual!N15+SUMIFS(Aut_Ajustes_Manuais!$G:$G,Aut_Ajustes_Manuais!$I:$I,DRE!AL$4,Aut_Ajustes_Manuais!$F:$F,"  -  Alimentação Funcionário")</f>
        <v/>
      </c>
      <c r="AO211" s="232" t="n">
        <v>-14695.23026800686</v>
      </c>
      <c r="AP211" s="27" t="n">
        <v>-11723.04761904762</v>
      </c>
      <c r="AQ211" s="28">
        <f>SUMIFS(Aut_BlueMe_Sem_Pedido!$J:$J,Aut_BlueMe_Sem_Pedido!$Q:$Q,DRE!AO$4,Aut_BlueMe_Sem_Pedido!$H:$H,DRE!$A211)-SUMIFS(Aut_Descontos!$G:$G,Aut_Descontos!$H:$H,A211,Aut_Descontos!$L:$L,DRE!AO$4)-CMV_Manual!O15+SUMIFS(Aut_Ajustes_Manuais!$G:$G,Aut_Ajustes_Manuais!$I:$I,DRE!AO$4,Aut_Ajustes_Manuais!$F:$F,"  -  Alimentação Funcionário")</f>
        <v/>
      </c>
      <c r="AR211" s="232">
        <f>SUMIFS($H211:$AO211,$H$5:$AO$5,"&lt;"&amp;MONTH(TODAY()),$H$6:$AO$6,"REAL 25")</f>
        <v/>
      </c>
      <c r="AS211" s="27">
        <f>SUMIFS($I211:$AP211,$I$5:$AP$5,"&lt;"&amp;MONTH(TODAY()),$I$6:$AP$6,"ORÇADO ")</f>
        <v/>
      </c>
      <c r="AT211" s="28">
        <f>SUMIFS($J211:$AQ211,$J$5:$AQ$5,"&lt;"&amp;MONTH(TODAY()),$J$6:$AQ$6,"REAL 26")</f>
        <v/>
      </c>
      <c r="AU211" s="232">
        <f>SUM(H211,K211,N211,Q211,T211,W211,Z211,AC211,AF211,AI211,AL211,AO211)</f>
        <v/>
      </c>
      <c r="AV211" s="27">
        <f>SUM(I211,L211,O211,R211,U211,X211,AA211,AD211,AG211,AJ211,AM211,AP211)</f>
        <v/>
      </c>
      <c r="AW211" s="28">
        <f>SUM(J211,M211,P211,S211,V211,Y211,AB211,AE211,AH211,AK211,AN211,AQ211)</f>
        <v/>
      </c>
      <c r="AX211" s="232">
        <f>SUM(H211,K211,N211)</f>
        <v/>
      </c>
      <c r="AY211" s="27">
        <f>SUM(I211,L211,O211)</f>
        <v/>
      </c>
      <c r="AZ211" s="28">
        <f>SUM(J211,M211,P211)</f>
        <v/>
      </c>
      <c r="BA211" s="232">
        <f>SUM(Q211,T211,W211)</f>
        <v/>
      </c>
      <c r="BB211" s="27">
        <f>SUM(R211,U211,X211)</f>
        <v/>
      </c>
      <c r="BC211" s="28">
        <f>SUM(S211,V211,Y211)</f>
        <v/>
      </c>
      <c r="BD211" s="232">
        <f>SUM(Z211,AC211,AF211)</f>
        <v/>
      </c>
      <c r="BE211" s="27">
        <f>SUM(AA211,AD211,AG211)</f>
        <v/>
      </c>
      <c r="BF211" s="28">
        <f>SUM(AB211,AE211,AH211)</f>
        <v/>
      </c>
      <c r="BG211" s="232">
        <f>SUM(AI211,AL211,AO211)</f>
        <v/>
      </c>
      <c r="BH211" s="27">
        <f>SUM(AJ211,AM211,AP211)</f>
        <v/>
      </c>
      <c r="BI211" s="28">
        <f>SUM(AK211,AN211,AQ211)</f>
        <v/>
      </c>
      <c r="BK211" s="451">
        <f>SUM(I211,L211,O211,R211,U211,X211,AA211,AD211,AG211,AJ211,AM211,AP211)</f>
        <v/>
      </c>
      <c r="BL211" s="451">
        <f>BK211-AV211</f>
        <v/>
      </c>
      <c r="BM211" s="451">
        <f>SUM(J211,M211,P211,S211,V211)</f>
        <v/>
      </c>
      <c r="BN211" s="451">
        <f>BM211-AT211</f>
        <v/>
      </c>
    </row>
    <row r="212" hidden="1" outlineLevel="2" customFormat="1" s="474">
      <c r="A212" s="22" t="inlineStr">
        <is>
          <t xml:space="preserve">  -  Pro Labore</t>
        </is>
      </c>
      <c r="B212" s="2" t="n"/>
      <c r="C212" s="24" t="n"/>
      <c r="D212" s="54" t="n"/>
      <c r="E212" s="479" t="n"/>
      <c r="F212" s="40" t="n"/>
      <c r="G212" s="416" t="n"/>
      <c r="H212" s="232" t="n">
        <v>0</v>
      </c>
      <c r="I212" s="27" t="n"/>
      <c r="J212" s="28">
        <f>SUMIFS(Aut_BlueMe_Sem_Pedido!$J:$J,Aut_BlueMe_Sem_Pedido!$Q:$Q,DRE!H$4,Aut_BlueMe_Sem_Pedido!$H:$H,DRE!$A212)+SUMIFS(Aut_Ajustes_Manuais!$G:$G,Aut_Ajustes_Manuais!$I:$I,DRE!H$4,Aut_Ajustes_Manuais!$F:$F,"  -  Pro Labore")</f>
        <v/>
      </c>
      <c r="K212" s="232" t="n">
        <v>0</v>
      </c>
      <c r="L212" s="27" t="n"/>
      <c r="M212" s="28">
        <f>SUMIFS(Aut_BlueMe_Sem_Pedido!$J:$J,Aut_BlueMe_Sem_Pedido!$Q:$Q,DRE!K$4,Aut_BlueMe_Sem_Pedido!$H:$H,DRE!$A212)+SUMIFS(Aut_Ajustes_Manuais!$G:$G,Aut_Ajustes_Manuais!$I:$I,DRE!K$4,Aut_Ajustes_Manuais!$F:$F,"  -  Pro Labore")</f>
        <v/>
      </c>
      <c r="N212" s="232" t="n">
        <v>0</v>
      </c>
      <c r="O212" s="27" t="n"/>
      <c r="P212" s="28">
        <f>SUMIFS(Aut_BlueMe_Sem_Pedido!$J:$J,Aut_BlueMe_Sem_Pedido!$Q:$Q,DRE!N$4,Aut_BlueMe_Sem_Pedido!$H:$H,DRE!$A212)+SUMIFS(Aut_Ajustes_Manuais!$G:$G,Aut_Ajustes_Manuais!$I:$I,DRE!N$4,Aut_Ajustes_Manuais!$F:$F,"  -  Pro Labore")</f>
        <v/>
      </c>
      <c r="Q212" s="232" t="n">
        <v>0</v>
      </c>
      <c r="R212" s="27" t="n"/>
      <c r="S212" s="28">
        <f>SUMIFS(Aut_BlueMe_Sem_Pedido!$J:$J,Aut_BlueMe_Sem_Pedido!$Q:$Q,DRE!Q$4,Aut_BlueMe_Sem_Pedido!$H:$H,DRE!$A212)+SUMIFS(Aut_Ajustes_Manuais!$G:$G,Aut_Ajustes_Manuais!$I:$I,DRE!Q$4,Aut_Ajustes_Manuais!$F:$F,"  -  Pro Labore")</f>
        <v/>
      </c>
      <c r="T212" s="232" t="n">
        <v>0</v>
      </c>
      <c r="U212" s="27" t="n"/>
      <c r="V212" s="28">
        <f>SUMIFS(Aut_BlueMe_Sem_Pedido!$J:$J,Aut_BlueMe_Sem_Pedido!$Q:$Q,DRE!T$4,Aut_BlueMe_Sem_Pedido!$H:$H,DRE!$A212)+SUMIFS(Aut_Ajustes_Manuais!$G:$G,Aut_Ajustes_Manuais!$I:$I,DRE!T$4,Aut_Ajustes_Manuais!$F:$F,"  -  Pro Labore")</f>
        <v/>
      </c>
      <c r="W212" s="232" t="n">
        <v>0</v>
      </c>
      <c r="X212" s="27" t="n"/>
      <c r="Y212" s="28">
        <f>SUMIFS(Aut_BlueMe_Sem_Pedido!$J:$J,Aut_BlueMe_Sem_Pedido!$Q:$Q,DRE!W$4,Aut_BlueMe_Sem_Pedido!$H:$H,DRE!$A212)+SUMIFS(Aut_Ajustes_Manuais!$G:$G,Aut_Ajustes_Manuais!$I:$I,DRE!W$4,Aut_Ajustes_Manuais!$F:$F,"  -  Pro Labore")</f>
        <v/>
      </c>
      <c r="Z212" s="232" t="n">
        <v>0</v>
      </c>
      <c r="AA212" s="27" t="n"/>
      <c r="AB212" s="28">
        <f>SUMIFS(Aut_BlueMe_Sem_Pedido!$J:$J,Aut_BlueMe_Sem_Pedido!$Q:$Q,DRE!Z$4,Aut_BlueMe_Sem_Pedido!$H:$H,DRE!$A212)+SUMIFS(Aut_Ajustes_Manuais!$G:$G,Aut_Ajustes_Manuais!$I:$I,DRE!Z$4,Aut_Ajustes_Manuais!$F:$F,"  -  Pro Labore")</f>
        <v/>
      </c>
      <c r="AC212" s="232" t="n">
        <v>0</v>
      </c>
      <c r="AD212" s="27" t="n"/>
      <c r="AE212" s="28">
        <f>SUMIFS(Aut_BlueMe_Sem_Pedido!$J:$J,Aut_BlueMe_Sem_Pedido!$Q:$Q,DRE!AC$4,Aut_BlueMe_Sem_Pedido!$H:$H,DRE!$A212)+SUMIFS(Aut_Ajustes_Manuais!$G:$G,Aut_Ajustes_Manuais!$I:$I,DRE!AC$4,Aut_Ajustes_Manuais!$F:$F,"  -  Pro Labore")</f>
        <v/>
      </c>
      <c r="AF212" s="232" t="n">
        <v>0</v>
      </c>
      <c r="AG212" s="27" t="n"/>
      <c r="AH212" s="28">
        <f>SUMIFS(Aut_BlueMe_Sem_Pedido!$J:$J,Aut_BlueMe_Sem_Pedido!$Q:$Q,DRE!AF$4,Aut_BlueMe_Sem_Pedido!$H:$H,DRE!$A212)+SUMIFS(Aut_Ajustes_Manuais!$G:$G,Aut_Ajustes_Manuais!$I:$I,DRE!AF$4,Aut_Ajustes_Manuais!$F:$F,"  -  Pro Labore")</f>
        <v/>
      </c>
      <c r="AI212" s="232" t="n">
        <v>0</v>
      </c>
      <c r="AJ212" s="27" t="n"/>
      <c r="AK212" s="28">
        <f>SUMIFS(Aut_BlueMe_Sem_Pedido!$J:$J,Aut_BlueMe_Sem_Pedido!$Q:$Q,DRE!AI$4,Aut_BlueMe_Sem_Pedido!$H:$H,DRE!$A212)+SUMIFS(Aut_Ajustes_Manuais!$G:$G,Aut_Ajustes_Manuais!$I:$I,DRE!AI$4,Aut_Ajustes_Manuais!$F:$F,"  -  Pro Labore")</f>
        <v/>
      </c>
      <c r="AL212" s="232" t="n">
        <v>0</v>
      </c>
      <c r="AM212" s="27" t="n"/>
      <c r="AN212" s="28">
        <f>SUMIFS(Aut_BlueMe_Sem_Pedido!$J:$J,Aut_BlueMe_Sem_Pedido!$Q:$Q,DRE!AL$4,Aut_BlueMe_Sem_Pedido!$H:$H,DRE!$A212)+SUMIFS(Aut_Ajustes_Manuais!$G:$G,Aut_Ajustes_Manuais!$I:$I,DRE!AL$4,Aut_Ajustes_Manuais!$F:$F,"  -  Pro Labore")</f>
        <v/>
      </c>
      <c r="AO212" s="232" t="n">
        <v>0</v>
      </c>
      <c r="AP212" s="27" t="n"/>
      <c r="AQ212" s="28">
        <f>SUMIFS(Aut_BlueMe_Sem_Pedido!$J:$J,Aut_BlueMe_Sem_Pedido!$Q:$Q,DRE!AO$4,Aut_BlueMe_Sem_Pedido!$H:$H,DRE!$A212)+SUMIFS(Aut_Ajustes_Manuais!$G:$G,Aut_Ajustes_Manuais!$I:$I,DRE!AO$4,Aut_Ajustes_Manuais!$F:$F,"  -  Pro Labore")</f>
        <v/>
      </c>
      <c r="AR212" s="232">
        <f>SUMIFS($H212:$AO212,$H$5:$AO$5,"&lt;"&amp;MONTH(TODAY()),$H$6:$AO$6,"REAL 25")</f>
        <v/>
      </c>
      <c r="AS212" s="27">
        <f>SUMIFS($I212:$AP212,$I$5:$AP$5,"&lt;"&amp;MONTH(TODAY()),$I$6:$AP$6,"ORÇADO ")</f>
        <v/>
      </c>
      <c r="AT212" s="28">
        <f>SUMIFS($J212:$AQ212,$J$5:$AQ$5,"&lt;"&amp;MONTH(TODAY()),$J$6:$AQ$6,"REAL 26")</f>
        <v/>
      </c>
      <c r="AU212" s="232">
        <f>SUM(H212,K212,N212,Q212,T212,W212,Z212,AC212,AF212,AI212,AL212,AO212)</f>
        <v/>
      </c>
      <c r="AV212" s="27">
        <f>SUM(I212,L212,O212,R212,U212,X212,AA212,AD212,AG212,AJ212,AM212,AP212)</f>
        <v/>
      </c>
      <c r="AW212" s="28">
        <f>SUM(J212,M212,P212,S212,V212,Y212,AB212,AE212,AH212,AK212,AN212,AQ212)</f>
        <v/>
      </c>
      <c r="AX212" s="232">
        <f>SUM(H212,K212,N212)</f>
        <v/>
      </c>
      <c r="AY212" s="27">
        <f>SUM(I212,L212,O212)</f>
        <v/>
      </c>
      <c r="AZ212" s="28">
        <f>SUM(J212,M212,P212)</f>
        <v/>
      </c>
      <c r="BA212" s="232">
        <f>SUM(Q212,T212,W212)</f>
        <v/>
      </c>
      <c r="BB212" s="27">
        <f>SUM(R212,U212,X212)</f>
        <v/>
      </c>
      <c r="BC212" s="28">
        <f>SUM(S212,V212,Y212)</f>
        <v/>
      </c>
      <c r="BD212" s="232">
        <f>SUM(Z212,AC212,AF212)</f>
        <v/>
      </c>
      <c r="BE212" s="27">
        <f>SUM(AA212,AD212,AG212)</f>
        <v/>
      </c>
      <c r="BF212" s="28">
        <f>SUM(AB212,AE212,AH212)</f>
        <v/>
      </c>
      <c r="BG212" s="232">
        <f>SUM(AI212,AL212,AO212)</f>
        <v/>
      </c>
      <c r="BH212" s="27">
        <f>SUM(AJ212,AM212,AP212)</f>
        <v/>
      </c>
      <c r="BI212" s="28">
        <f>SUM(AK212,AN212,AQ212)</f>
        <v/>
      </c>
      <c r="BK212" s="451">
        <f>SUM(I212,L212,O212,R212,U212,X212,AA212,AD212,AG212,AJ212,AM212,AP212)</f>
        <v/>
      </c>
      <c r="BL212" s="451">
        <f>BK212-AV212</f>
        <v/>
      </c>
      <c r="BM212" s="451">
        <f>SUM(J212,M212,P212,S212,V212)</f>
        <v/>
      </c>
      <c r="BN212" s="451">
        <f>BM212-AT212</f>
        <v/>
      </c>
    </row>
    <row r="213" collapsed="1">
      <c r="A213" s="70" t="inlineStr">
        <is>
          <t>% sobre Receita c/ Squad</t>
        </is>
      </c>
      <c r="B213" s="58" t="n"/>
      <c r="C213" s="24" t="n"/>
      <c r="D213" s="54" t="n"/>
      <c r="E213" s="84" t="n"/>
      <c r="F213" s="62" t="n"/>
      <c r="G213" s="417" t="n"/>
      <c r="H213" s="236" t="n">
        <v>-0.3239855098391289</v>
      </c>
      <c r="I213" s="49" t="n">
        <v>-0.5356028068603754</v>
      </c>
      <c r="J213" s="50">
        <f>IFERROR(J106/J8,0)+SUMIFS(Aut_Ajustes_Manuais!$G:$G,Aut_Ajustes_Manuais!$I:$I,DRE!H$4,Aut_Ajustes_Manuais!$F:$F,"% sobre Receita c/ Squad")</f>
        <v/>
      </c>
      <c r="K213" s="236" t="n">
        <v>-0.340191593854817</v>
      </c>
      <c r="L213" s="49" t="n">
        <v>-0.2621148701725517</v>
      </c>
      <c r="M213" s="50">
        <f>IFERROR(M106/M8,0)+SUMIFS(Aut_Ajustes_Manuais!$G:$G,Aut_Ajustes_Manuais!$I:$I,DRE!K$4,Aut_Ajustes_Manuais!$F:$F,"% sobre Receita c/ Squad")</f>
        <v/>
      </c>
      <c r="N213" s="236" t="n">
        <v>-0.3141931690033254</v>
      </c>
      <c r="O213" s="49" t="n">
        <v>-0.2440719547009392</v>
      </c>
      <c r="P213" s="50">
        <f>IFERROR(P106/P8,0)+SUMIFS(Aut_Ajustes_Manuais!$G:$G,Aut_Ajustes_Manuais!$I:$I,DRE!N$4,Aut_Ajustes_Manuais!$F:$F,"% sobre Receita c/ Squad")</f>
        <v/>
      </c>
      <c r="Q213" s="236" t="n">
        <v>-0.2260220548160335</v>
      </c>
      <c r="R213" s="49" t="n">
        <v>-0.2208310290355113</v>
      </c>
      <c r="S213" s="50">
        <f>IFERROR(S106/S8,0)+SUMIFS(Aut_Ajustes_Manuais!$G:$G,Aut_Ajustes_Manuais!$I:$I,DRE!Q$4,Aut_Ajustes_Manuais!$F:$F,"% sobre Receita c/ Squad")</f>
        <v/>
      </c>
      <c r="T213" s="236" t="n">
        <v>-0.264166503981317</v>
      </c>
      <c r="U213" s="49" t="n">
        <v>-0.2155130542118922</v>
      </c>
      <c r="V213" s="50">
        <f>IFERROR(V106/V8,0)+SUMIFS(Aut_Ajustes_Manuais!$G:$G,Aut_Ajustes_Manuais!$I:$I,DRE!T$4,Aut_Ajustes_Manuais!$F:$F,"% sobre Receita c/ Squad")</f>
        <v/>
      </c>
      <c r="W213" s="236" t="n">
        <v>-0.2312587412976579</v>
      </c>
      <c r="X213" s="49" t="n">
        <v>-0.2220875931786578</v>
      </c>
      <c r="Y213" s="50">
        <f>IFERROR(Y106/Y8,0)+SUMIFS(Aut_Ajustes_Manuais!$G:$G,Aut_Ajustes_Manuais!$I:$I,DRE!W$4,Aut_Ajustes_Manuais!$F:$F,"% sobre Receita c/ Squad")</f>
        <v/>
      </c>
      <c r="Z213" s="236" t="n">
        <v>-0.2838726190633395</v>
      </c>
      <c r="AA213" s="49" t="n">
        <v>-0.2217457680028108</v>
      </c>
      <c r="AB213" s="50">
        <f>IFERROR(AB106/AB8,0)+SUMIFS(Aut_Ajustes_Manuais!$G:$G,Aut_Ajustes_Manuais!$I:$I,DRE!Z$4,Aut_Ajustes_Manuais!$F:$F,"% sobre Receita c/ Squad")</f>
        <v/>
      </c>
      <c r="AC213" s="236" t="n">
        <v>-0.2303511912092817</v>
      </c>
      <c r="AD213" s="49" t="n">
        <v>-0.2119167097641525</v>
      </c>
      <c r="AE213" s="50">
        <f>IFERROR(AE106/AE8,0)+SUMIFS(Aut_Ajustes_Manuais!$G:$G,Aut_Ajustes_Manuais!$I:$I,DRE!AC$4,Aut_Ajustes_Manuais!$F:$F,"% sobre Receita c/ Squad")</f>
        <v/>
      </c>
      <c r="AF213" s="236" t="n">
        <v>-0.2119233059250777</v>
      </c>
      <c r="AG213" s="49" t="n">
        <v>-0.1739886327498101</v>
      </c>
      <c r="AH213" s="50">
        <f>IFERROR(AH106/AH8,0)+SUMIFS(Aut_Ajustes_Manuais!$G:$G,Aut_Ajustes_Manuais!$I:$I,DRE!AF$4,Aut_Ajustes_Manuais!$F:$F,"% sobre Receita c/ Squad")</f>
        <v/>
      </c>
      <c r="AI213" s="236" t="n">
        <v>-0.250549694902619</v>
      </c>
      <c r="AJ213" s="49" t="n">
        <v>-0.2269243414171394</v>
      </c>
      <c r="AK213" s="50">
        <f>IFERROR(AK106/AK8,0)+SUMIFS(Aut_Ajustes_Manuais!$G:$G,Aut_Ajustes_Manuais!$I:$I,DRE!AI$4,Aut_Ajustes_Manuais!$F:$F,"% sobre Receita c/ Squad")</f>
        <v/>
      </c>
      <c r="AL213" s="236" t="n">
        <v>-0.2229266093837902</v>
      </c>
      <c r="AM213" s="49" t="n">
        <v>-0.2012986724634641</v>
      </c>
      <c r="AN213" s="50">
        <f>IFERROR(AN106/AN8,0)+SUMIFS(Aut_Ajustes_Manuais!$G:$G,Aut_Ajustes_Manuais!$I:$I,DRE!AL$4,Aut_Ajustes_Manuais!$F:$F,"% sobre Receita c/ Squad")</f>
        <v/>
      </c>
      <c r="AO213" s="236" t="n">
        <v>-0.180078883729351</v>
      </c>
      <c r="AP213" s="49" t="n">
        <v>-0.2358551670266008</v>
      </c>
      <c r="AQ213" s="50">
        <f>IFERROR(AQ106/AQ8,0)+SUMIFS(Aut_Ajustes_Manuais!$G:$G,Aut_Ajustes_Manuais!$I:$I,DRE!AO$4,Aut_Ajustes_Manuais!$F:$F,"% sobre Receita c/ Squad")</f>
        <v/>
      </c>
      <c r="AR213" s="236">
        <f>IFERROR(AR106/AR8,0)</f>
        <v/>
      </c>
      <c r="AS213" s="49">
        <f>IFERROR(AS106/AS8,0)</f>
        <v/>
      </c>
      <c r="AT213" s="50">
        <f>IFERROR(AT106/AT8,0)</f>
        <v/>
      </c>
      <c r="AU213" s="236">
        <f>IFERROR(AU106/AU8,0)</f>
        <v/>
      </c>
      <c r="AV213" s="49">
        <f>IFERROR(AV106/AV8,0)</f>
        <v/>
      </c>
      <c r="AW213" s="50">
        <f>IFERROR(AW106/AW8,0)</f>
        <v/>
      </c>
      <c r="AX213" s="236">
        <f>IFERROR(AX106/AX8,0)</f>
        <v/>
      </c>
      <c r="AY213" s="49">
        <f>IFERROR(AY106/AY8,0)</f>
        <v/>
      </c>
      <c r="AZ213" s="50">
        <f>IFERROR(AZ106/AZ8,0)</f>
        <v/>
      </c>
      <c r="BA213" s="236">
        <f>IFERROR(BA106/BA8,0)</f>
        <v/>
      </c>
      <c r="BB213" s="49">
        <f>IFERROR(BB106/BB8,0)</f>
        <v/>
      </c>
      <c r="BC213" s="50">
        <f>IFERROR(BC106/BC8,0)</f>
        <v/>
      </c>
      <c r="BD213" s="236">
        <f>IFERROR(BD106/BD8,0)</f>
        <v/>
      </c>
      <c r="BE213" s="49">
        <f>IFERROR(BE106/BE8,0)</f>
        <v/>
      </c>
      <c r="BF213" s="50">
        <f>IFERROR(BF106/BF8,0)</f>
        <v/>
      </c>
      <c r="BG213" s="236">
        <f>IFERROR(BG106/BG8,0)</f>
        <v/>
      </c>
      <c r="BH213" s="49">
        <f>IFERROR(BH106/BH8,0)</f>
        <v/>
      </c>
      <c r="BI213" s="50">
        <f>IFERROR(BI106/BI8,0)</f>
        <v/>
      </c>
      <c r="BK213" s="451">
        <f>SUM(I213,L213,O213,R213,U213,X213,AA213,AD213,AG213,AJ213,AM213,AP213)</f>
        <v/>
      </c>
      <c r="BL213" s="451">
        <f>BK213-AV213</f>
        <v/>
      </c>
      <c r="BM213" s="451">
        <f>SUM(J213,M213,P213,S213,V213)</f>
        <v/>
      </c>
      <c r="BN213" s="451">
        <f>BM213-AT213</f>
        <v/>
      </c>
    </row>
    <row r="214">
      <c r="A214" s="70" t="inlineStr">
        <is>
          <t>% sobre Receita s/ Squad</t>
        </is>
      </c>
      <c r="B214" s="58" t="n"/>
      <c r="C214" s="24" t="n"/>
      <c r="D214" s="54" t="n"/>
      <c r="E214" s="84" t="n"/>
      <c r="F214" s="62" t="n"/>
      <c r="G214" s="417" t="n"/>
      <c r="H214" s="236" t="n">
        <v>-0.216090804956003</v>
      </c>
      <c r="I214" s="49" t="n">
        <v>-0.5130213916302613</v>
      </c>
      <c r="J214" s="50">
        <f>IFERROR((J106-J108)/J8,0)+SUMIFS(Aut_Ajustes_Manuais!$G:$G,Aut_Ajustes_Manuais!$I:$I,DRE!H$4,Aut_Ajustes_Manuais!$F:$F,"% sobre Receita s/ Squad")</f>
        <v/>
      </c>
      <c r="K214" s="236" t="n">
        <v>-0.2189537624725536</v>
      </c>
      <c r="L214" s="49" t="n">
        <v>-0.2496592144876213</v>
      </c>
      <c r="M214" s="50">
        <f>IFERROR((M106-M108)/M8,0)+SUMIFS(Aut_Ajustes_Manuais!$G:$G,Aut_Ajustes_Manuais!$I:$I,DRE!K$4,Aut_Ajustes_Manuais!$F:$F,"% sobre Receita s/ Squad")</f>
        <v/>
      </c>
      <c r="N214" s="236" t="n">
        <v>-0.1946795010687764</v>
      </c>
      <c r="O214" s="49" t="n">
        <v>-0.2320693987122562</v>
      </c>
      <c r="P214" s="50">
        <f>IFERROR((P106-P108)/P8,0)+SUMIFS(Aut_Ajustes_Manuais!$G:$G,Aut_Ajustes_Manuais!$I:$I,DRE!N$4,Aut_Ajustes_Manuais!$F:$F,"% sobre Receita s/ Squad")</f>
        <v/>
      </c>
      <c r="Q214" s="236" t="n">
        <v>-0.1573312612438571</v>
      </c>
      <c r="R214" s="49" t="n">
        <v>-0.2106849150029722</v>
      </c>
      <c r="S214" s="50">
        <f>IFERROR((S106-S108)/S8,0)+SUMIFS(Aut_Ajustes_Manuais!$G:$G,Aut_Ajustes_Manuais!$I:$I,DRE!Q$4,Aut_Ajustes_Manuais!$F:$F,"% sobre Receita s/ Squad")</f>
        <v/>
      </c>
      <c r="T214" s="236" t="n">
        <v>-0.1949791052037096</v>
      </c>
      <c r="U214" s="49" t="n">
        <v>-0.2067164072466501</v>
      </c>
      <c r="V214" s="50">
        <f>IFERROR((V106-V108)/V8,0)+SUMIFS(Aut_Ajustes_Manuais!$G:$G,Aut_Ajustes_Manuais!$I:$I,DRE!T$4,Aut_Ajustes_Manuais!$F:$F,"% sobre Receita s/ Squad")</f>
        <v/>
      </c>
      <c r="W214" s="236" t="n">
        <v>-0.1548026961167988</v>
      </c>
      <c r="X214" s="49" t="n">
        <v>-0.2118861823653462</v>
      </c>
      <c r="Y214" s="50">
        <f>IFERROR((Y106-Y108)/Y8,0)+SUMIFS(Aut_Ajustes_Manuais!$G:$G,Aut_Ajustes_Manuais!$I:$I,DRE!W$4,Aut_Ajustes_Manuais!$F:$F,"% sobre Receita s/ Squad")</f>
        <v/>
      </c>
      <c r="Z214" s="236" t="n">
        <v>-0.1971548932181481</v>
      </c>
      <c r="AA214" s="49" t="n">
        <v>-0.2121403359843655</v>
      </c>
      <c r="AB214" s="50">
        <f>IFERROR((AB106-AB108)/AB8,0)+SUMIFS(Aut_Ajustes_Manuais!$G:$G,Aut_Ajustes_Manuais!$I:$I,DRE!Z$4,Aut_Ajustes_Manuais!$F:$F,"% sobre Receita s/ Squad")</f>
        <v/>
      </c>
      <c r="AC214" s="236" t="n">
        <v>-0.178238044667354</v>
      </c>
      <c r="AD214" s="49" t="n">
        <v>-0.2027552964670663</v>
      </c>
      <c r="AE214" s="50">
        <f>IFERROR((AE106-AE108)/AE8,0)+SUMIFS(Aut_Ajustes_Manuais!$G:$G,Aut_Ajustes_Manuais!$I:$I,DRE!AC$4,Aut_Ajustes_Manuais!$F:$F,"% sobre Receita s/ Squad")</f>
        <v/>
      </c>
      <c r="AF214" s="236" t="n">
        <v>-0.1576816335363608</v>
      </c>
      <c r="AG214" s="49" t="n">
        <v>-0.166090554010644</v>
      </c>
      <c r="AH214" s="50">
        <f>IFERROR((AH106-AH108)/AH8,0)+SUMIFS(Aut_Ajustes_Manuais!$G:$G,Aut_Ajustes_Manuais!$I:$I,DRE!AF$4,Aut_Ajustes_Manuais!$F:$F,"% sobre Receita s/ Squad")</f>
        <v/>
      </c>
      <c r="AI214" s="236" t="n">
        <v>-0.1961554860692494</v>
      </c>
      <c r="AJ214" s="49" t="n">
        <v>-0.2176167556328324</v>
      </c>
      <c r="AK214" s="50">
        <f>IFERROR((AK106-AK108)/AK8,0)+SUMIFS(Aut_Ajustes_Manuais!$G:$G,Aut_Ajustes_Manuais!$I:$I,DRE!AI$4,Aut_Ajustes_Manuais!$F:$F,"% sobre Receita s/ Squad")</f>
        <v/>
      </c>
      <c r="AL214" s="236" t="n">
        <v>-0.1793016991175171</v>
      </c>
      <c r="AM214" s="49" t="n">
        <v>-0.1920853432286601</v>
      </c>
      <c r="AN214" s="50">
        <f>IFERROR((AN106-AN108)/AN8,0)+SUMIFS(Aut_Ajustes_Manuais!$G:$G,Aut_Ajustes_Manuais!$I:$I,DRE!AL$4,Aut_Ajustes_Manuais!$F:$F,"% sobre Receita s/ Squad")</f>
        <v/>
      </c>
      <c r="AO214" s="236" t="n">
        <v>-0.1446911219363064</v>
      </c>
      <c r="AP214" s="49" t="n">
        <v>-0.2249989156806406</v>
      </c>
      <c r="AQ214" s="50">
        <f>IFERROR((AQ106-AQ108)/AQ8,0)+SUMIFS(Aut_Ajustes_Manuais!$G:$G,Aut_Ajustes_Manuais!$I:$I,DRE!AO$4,Aut_Ajustes_Manuais!$F:$F,"% sobre Receita s/ Squad")</f>
        <v/>
      </c>
      <c r="AR214" s="236">
        <f>IFERROR((AR106-AR108)/AR8,0)</f>
        <v/>
      </c>
      <c r="AS214" s="49">
        <f>IFERROR((AS106-AS108)/AS8,0)</f>
        <v/>
      </c>
      <c r="AT214" s="50">
        <f>IFERROR((AT106-AT108)/AT8,0)</f>
        <v/>
      </c>
      <c r="AU214" s="236">
        <f>IFERROR((AU106-AU108)/AU8,0)</f>
        <v/>
      </c>
      <c r="AV214" s="49">
        <f>IFERROR((AV106-AV108)/AV8,0)</f>
        <v/>
      </c>
      <c r="AW214" s="50">
        <f>IFERROR((AW106-AW108)/AW8,0)</f>
        <v/>
      </c>
      <c r="AX214" s="236">
        <f>IFERROR((AX106-AX108)/AX8,0)</f>
        <v/>
      </c>
      <c r="AY214" s="49">
        <f>IFERROR((AY106-AY108)/AY8,0)</f>
        <v/>
      </c>
      <c r="AZ214" s="50">
        <f>IFERROR((AZ106-AZ108)/AZ8,0)</f>
        <v/>
      </c>
      <c r="BA214" s="236">
        <f>IFERROR((BA106-BA108)/BA8,0)</f>
        <v/>
      </c>
      <c r="BB214" s="49">
        <f>IFERROR((BB106-BB108)/BB8,0)</f>
        <v/>
      </c>
      <c r="BC214" s="50">
        <f>IFERROR((BC106-BC108)/BC8,0)</f>
        <v/>
      </c>
      <c r="BD214" s="236">
        <f>IFERROR((BD106-BD108)/BD8,0)</f>
        <v/>
      </c>
      <c r="BE214" s="49">
        <f>IFERROR((BE106-BE108)/BE8,0)</f>
        <v/>
      </c>
      <c r="BF214" s="50">
        <f>IFERROR((BF106-BF108)/BF8,0)</f>
        <v/>
      </c>
      <c r="BG214" s="236">
        <f>IFERROR((BG106-BG108)/BG8,0)</f>
        <v/>
      </c>
      <c r="BH214" s="49">
        <f>IFERROR((BH106-BH108)/BH8,0)</f>
        <v/>
      </c>
      <c r="BI214" s="50" t="n"/>
      <c r="BK214" s="451">
        <f>SUM(I214,L214,O214,R214,U214,X214,AA214,AD214,AG214,AJ214,AM214,AP214)</f>
        <v/>
      </c>
      <c r="BL214" s="451">
        <f>BK214-AV214</f>
        <v/>
      </c>
      <c r="BM214" s="451">
        <f>SUM(J214,M214,P214,S214,V214)</f>
        <v/>
      </c>
      <c r="BN214" s="451">
        <f>BM214-AT214</f>
        <v/>
      </c>
    </row>
    <row r="215">
      <c r="A215" s="18" t="n"/>
      <c r="E215" s="16" t="n"/>
      <c r="F215" s="464" t="n"/>
      <c r="H215" s="250" t="n"/>
      <c r="I215" s="101" t="n"/>
      <c r="J215" s="251" t="n"/>
      <c r="K215" s="250" t="n"/>
      <c r="L215" s="101" t="n"/>
      <c r="M215" s="251" t="n"/>
      <c r="N215" s="250" t="n"/>
      <c r="O215" s="101" t="n"/>
      <c r="P215" s="251" t="n"/>
      <c r="Q215" s="250" t="n"/>
      <c r="R215" s="101" t="n"/>
      <c r="S215" s="251" t="n"/>
      <c r="T215" s="250" t="n"/>
      <c r="U215" s="101" t="n"/>
      <c r="V215" s="251" t="n"/>
      <c r="W215" s="250" t="n"/>
      <c r="X215" s="101" t="n"/>
      <c r="Y215" s="251" t="n"/>
      <c r="Z215" s="250" t="n"/>
      <c r="AA215" s="101" t="n"/>
      <c r="AB215" s="251" t="n"/>
      <c r="AC215" s="250" t="n"/>
      <c r="AD215" s="101" t="n"/>
      <c r="AE215" s="251" t="n"/>
      <c r="AF215" s="250" t="n"/>
      <c r="AG215" s="101" t="n"/>
      <c r="AH215" s="251" t="n"/>
      <c r="AI215" s="250" t="n"/>
      <c r="AJ215" s="101" t="n"/>
      <c r="AK215" s="251" t="n"/>
      <c r="AL215" s="250" t="n"/>
      <c r="AM215" s="101" t="n"/>
      <c r="AN215" s="251" t="n"/>
      <c r="AO215" s="250" t="n"/>
      <c r="AP215" s="101" t="n"/>
      <c r="AQ215" s="251" t="n"/>
      <c r="AR215" s="250" t="n"/>
      <c r="AS215" s="101" t="n"/>
      <c r="AT215" s="251" t="n"/>
      <c r="AU215" s="250" t="n"/>
      <c r="AV215" s="101" t="n"/>
      <c r="AW215" s="251" t="n"/>
      <c r="AX215" s="250" t="n"/>
      <c r="AY215" s="101" t="n"/>
      <c r="AZ215" s="251" t="n"/>
      <c r="BA215" s="250" t="n"/>
      <c r="BB215" s="101" t="n"/>
      <c r="BC215" s="251" t="n"/>
      <c r="BD215" s="250" t="n"/>
      <c r="BE215" s="101" t="n"/>
      <c r="BF215" s="251" t="n"/>
      <c r="BG215" s="250" t="n"/>
      <c r="BH215" s="101" t="n"/>
      <c r="BI215" s="251" t="n"/>
      <c r="BK215" s="451">
        <f>SUM(I215,L215,O215,R215,U215,X215,AA215,AD215,AG215,AJ215,AM215,AP215)</f>
        <v/>
      </c>
      <c r="BL215" s="451">
        <f>BK215-AV215</f>
        <v/>
      </c>
      <c r="BM215" s="451">
        <f>SUM(J215,M215,P215,S215,V215)</f>
        <v/>
      </c>
      <c r="BN215" s="451">
        <f>BM215-AT215</f>
        <v/>
      </c>
    </row>
    <row r="216">
      <c r="A216" s="38" t="inlineStr">
        <is>
          <t>Custo de Ocupação</t>
        </is>
      </c>
      <c r="C216" s="39" t="inlineStr">
        <is>
          <t>Premissas</t>
        </is>
      </c>
      <c r="D216" s="39" t="inlineStr">
        <is>
          <t>Valores</t>
        </is>
      </c>
      <c r="E216" s="39" t="inlineStr">
        <is>
          <t>Acréscimo</t>
        </is>
      </c>
      <c r="F216" s="40" t="n"/>
      <c r="H216" s="235" t="n">
        <v>-68191.17999999999</v>
      </c>
      <c r="I216" s="41" t="n">
        <v>-70476.7365</v>
      </c>
      <c r="J216" s="42">
        <f>SUM(J217:J223)+SUMIFS(Aut_Ajustes_Manuais!$G:$G,Aut_Ajustes_Manuais!$I:$I,DRE!H$4,Aut_Ajustes_Manuais!$F:$F,"Custo de Ocupação")</f>
        <v/>
      </c>
      <c r="K216" s="235" t="n">
        <v>-68191.17999999999</v>
      </c>
      <c r="L216" s="41" t="n">
        <v>-70476.7365</v>
      </c>
      <c r="M216" s="42">
        <f>SUM(M217:M223)+SUMIFS(Aut_Ajustes_Manuais!$G:$G,Aut_Ajustes_Manuais!$I:$I,DRE!K$4,Aut_Ajustes_Manuais!$F:$F,"Custo de Ocupação")</f>
        <v/>
      </c>
      <c r="N216" s="235" t="n">
        <v>-68191.17999999999</v>
      </c>
      <c r="O216" s="41" t="n">
        <v>-70476.7365</v>
      </c>
      <c r="P216" s="42">
        <f>SUM(P217:P223)+SUMIFS(Aut_Ajustes_Manuais!$G:$G,Aut_Ajustes_Manuais!$I:$I,DRE!N$4,Aut_Ajustes_Manuais!$F:$F,"Custo de Ocupação")</f>
        <v/>
      </c>
      <c r="Q216" s="235" t="n">
        <v>-68191.17999999999</v>
      </c>
      <c r="R216" s="41" t="n">
        <v>-70476.7365</v>
      </c>
      <c r="S216" s="42">
        <f>SUM(S217:S223)+SUMIFS(Aut_Ajustes_Manuais!$G:$G,Aut_Ajustes_Manuais!$I:$I,DRE!Q$4,Aut_Ajustes_Manuais!$F:$F,"Custo de Ocupação")</f>
        <v/>
      </c>
      <c r="T216" s="235" t="n">
        <v>-68191.17999999999</v>
      </c>
      <c r="U216" s="41" t="n">
        <v>-70476.7365</v>
      </c>
      <c r="V216" s="42">
        <f>SUM(V217:V223)+SUMIFS(Aut_Ajustes_Manuais!$G:$G,Aut_Ajustes_Manuais!$I:$I,DRE!T$4,Aut_Ajustes_Manuais!$F:$F,"Custo de Ocupação")</f>
        <v/>
      </c>
      <c r="W216" s="235" t="n">
        <v>-68417.85999999999</v>
      </c>
      <c r="X216" s="41" t="n">
        <v>-70707.9501</v>
      </c>
      <c r="Y216" s="42">
        <f>SUM(Y217:Y223)+SUMIFS(Aut_Ajustes_Manuais!$G:$G,Aut_Ajustes_Manuais!$I:$I,DRE!W$4,Aut_Ajustes_Manuais!$F:$F,"Custo de Ocupação")</f>
        <v/>
      </c>
      <c r="Z216" s="235" t="n">
        <v>-68191.17999999999</v>
      </c>
      <c r="AA216" s="41" t="n">
        <v>-70476.7365</v>
      </c>
      <c r="AB216" s="42">
        <f>SUM(AB217:AB223)+SUMIFS(Aut_Ajustes_Manuais!$G:$G,Aut_Ajustes_Manuais!$I:$I,DRE!Z$4,Aut_Ajustes_Manuais!$F:$F,"Custo de Ocupação")</f>
        <v/>
      </c>
      <c r="AC216" s="235" t="n">
        <v>-68420.46999999999</v>
      </c>
      <c r="AD216" s="41" t="n">
        <v>-70476.7365</v>
      </c>
      <c r="AE216" s="42">
        <f>SUM(AE217:AE223)+SUMIFS(Aut_Ajustes_Manuais!$G:$G,Aut_Ajustes_Manuais!$I:$I,DRE!AC$4,Aut_Ajustes_Manuais!$F:$F,"Custo de Ocupação")</f>
        <v/>
      </c>
      <c r="AF216" s="235" t="n">
        <v>-101974.18</v>
      </c>
      <c r="AG216" s="41" t="n">
        <v>-73540.59035999999</v>
      </c>
      <c r="AH216" s="42">
        <f>SUM(AH217:AH223)+SUMIFS(Aut_Ajustes_Manuais!$G:$G,Aut_Ajustes_Manuais!$I:$I,DRE!AF$4,Aut_Ajustes_Manuais!$F:$F,"Custo de Ocupação")</f>
        <v/>
      </c>
      <c r="AI216" s="235" t="n">
        <v>-70339.53999999999</v>
      </c>
      <c r="AJ216" s="41" t="n">
        <v>-73540.59035999999</v>
      </c>
      <c r="AK216" s="42">
        <f>SUM(AK217:AK223)+SUMIFS(Aut_Ajustes_Manuais!$G:$G,Aut_Ajustes_Manuais!$I:$I,DRE!AI$4,Aut_Ajustes_Manuais!$F:$F,"Custo de Ocupação")</f>
        <v/>
      </c>
      <c r="AL216" s="235" t="n">
        <v>-70339.53999999999</v>
      </c>
      <c r="AM216" s="41" t="n">
        <v>-73540.59035999999</v>
      </c>
      <c r="AN216" s="42">
        <f>SUM(AN217:AN223)+SUMIFS(Aut_Ajustes_Manuais!$G:$G,Aut_Ajustes_Manuais!$I:$I,DRE!AL$4,Aut_Ajustes_Manuais!$F:$F,"Custo de Ocupação")</f>
        <v/>
      </c>
      <c r="AO216" s="235" t="n">
        <v>-65417.64</v>
      </c>
      <c r="AP216" s="41" t="n">
        <v>-72008.66342999999</v>
      </c>
      <c r="AQ216" s="42">
        <f>SUM(AQ217:AQ223)+SUMIFS(Aut_Ajustes_Manuais!$G:$G,Aut_Ajustes_Manuais!$I:$I,DRE!AO$4,Aut_Ajustes_Manuais!$F:$F,"Custo de Ocupação")</f>
        <v/>
      </c>
      <c r="AR216" s="235">
        <f>SUM(AR217:AR223)</f>
        <v/>
      </c>
      <c r="AS216" s="41">
        <f>SUM(AS217:AS223)</f>
        <v/>
      </c>
      <c r="AT216" s="42">
        <f>SUM(AT217:AT223)</f>
        <v/>
      </c>
      <c r="AU216" s="235">
        <f>SUM(AU217:AU223)</f>
        <v/>
      </c>
      <c r="AV216" s="41">
        <f>SUM(AV217:AV223)</f>
        <v/>
      </c>
      <c r="AW216" s="42">
        <f>SUM(AW217:AW223)</f>
        <v/>
      </c>
      <c r="AX216" s="235">
        <f>SUM(AX217:AX223)</f>
        <v/>
      </c>
      <c r="AY216" s="41">
        <f>SUM(AY217:AY223)</f>
        <v/>
      </c>
      <c r="AZ216" s="42">
        <f>SUM(AZ217:AZ223)</f>
        <v/>
      </c>
      <c r="BA216" s="235">
        <f>SUM(BA217:BA223)</f>
        <v/>
      </c>
      <c r="BB216" s="41">
        <f>SUM(BB217:BB223)</f>
        <v/>
      </c>
      <c r="BC216" s="42">
        <f>SUM(BC217:BC223)</f>
        <v/>
      </c>
      <c r="BD216" s="235">
        <f>SUM(BD217:BD223)</f>
        <v/>
      </c>
      <c r="BE216" s="41">
        <f>SUM(BE217:BE223)</f>
        <v/>
      </c>
      <c r="BF216" s="42">
        <f>SUM(BF217:BF223)</f>
        <v/>
      </c>
      <c r="BG216" s="235">
        <f>SUM(BG217:BG223)</f>
        <v/>
      </c>
      <c r="BH216" s="41">
        <f>SUM(BH217:BH223)</f>
        <v/>
      </c>
      <c r="BI216" s="42">
        <f>SUM(BI217:BI223)</f>
        <v/>
      </c>
      <c r="BK216" s="451">
        <f>SUM(I216,L216,O216,R216,U216,X216,AA216,AD216,AG216,AJ216,AM216,AP216)</f>
        <v/>
      </c>
      <c r="BL216" s="451">
        <f>BK216-AV216</f>
        <v/>
      </c>
      <c r="BM216" s="451">
        <f>SUM(J216,M216,P216,S216,V216)</f>
        <v/>
      </c>
      <c r="BN216" s="451">
        <f>BM216-AT216</f>
        <v/>
      </c>
    </row>
    <row r="217" hidden="1" outlineLevel="1" customFormat="1" s="474">
      <c r="A217" s="22" t="inlineStr">
        <is>
          <t>Aluguel de Imoveis</t>
        </is>
      </c>
      <c r="B217" s="2" t="n"/>
      <c r="C217" s="24" t="inlineStr">
        <is>
          <t>Contr/Prov</t>
        </is>
      </c>
      <c r="D217" s="460" t="n"/>
      <c r="E217" s="25" t="n"/>
      <c r="F217" s="40" t="n"/>
      <c r="G217" s="416" t="n"/>
      <c r="H217" s="232" t="n">
        <v>-63269.28</v>
      </c>
      <c r="I217" s="27" t="n">
        <v>-65188.38</v>
      </c>
      <c r="J217" s="28">
        <f>SUMIFS(Aut_BlueMe_Sem_Pedido!$J:$J,Aut_BlueMe_Sem_Pedido!$Q:$Q,DRE!H$4,Aut_BlueMe_Sem_Pedido!$H:$H,DRE!$A217)+SUMIFS(Aut_Ajustes_Manuais!$G:$G,Aut_Ajustes_Manuais!$I:$I,DRE!H$4,Aut_Ajustes_Manuais!$F:$F,"Aluguel de Imoveis")</f>
        <v/>
      </c>
      <c r="K217" s="232" t="n">
        <v>-63269.28</v>
      </c>
      <c r="L217" s="27" t="n">
        <v>-65188.38</v>
      </c>
      <c r="M217" s="28">
        <f>SUMIFS(Aut_BlueMe_Sem_Pedido!$J:$J,Aut_BlueMe_Sem_Pedido!$Q:$Q,DRE!K$4,Aut_BlueMe_Sem_Pedido!$H:$H,DRE!$A217)+SUMIFS(Aut_Ajustes_Manuais!$G:$G,Aut_Ajustes_Manuais!$I:$I,DRE!K$4,Aut_Ajustes_Manuais!$F:$F,"Aluguel de Imoveis")</f>
        <v/>
      </c>
      <c r="N217" s="232" t="n">
        <v>-63269.28</v>
      </c>
      <c r="O217" s="27" t="n">
        <v>-65188.38</v>
      </c>
      <c r="P217" s="28">
        <f>SUMIFS(Aut_BlueMe_Sem_Pedido!$J:$J,Aut_BlueMe_Sem_Pedido!$Q:$Q,DRE!N$4,Aut_BlueMe_Sem_Pedido!$H:$H,DRE!$A217)+SUMIFS(Aut_Ajustes_Manuais!$G:$G,Aut_Ajustes_Manuais!$I:$I,DRE!N$4,Aut_Ajustes_Manuais!$F:$F,"Aluguel de Imoveis")</f>
        <v/>
      </c>
      <c r="Q217" s="232" t="n">
        <v>-63269.28</v>
      </c>
      <c r="R217" s="27" t="n">
        <v>-65188.38</v>
      </c>
      <c r="S217" s="28">
        <f>SUMIFS(Aut_BlueMe_Sem_Pedido!$J:$J,Aut_BlueMe_Sem_Pedido!$Q:$Q,DRE!Q$4,Aut_BlueMe_Sem_Pedido!$H:$H,DRE!$A217)+SUMIFS(Aut_Ajustes_Manuais!$G:$G,Aut_Ajustes_Manuais!$I:$I,DRE!Q$4,Aut_Ajustes_Manuais!$F:$F,"Aluguel de Imoveis")</f>
        <v/>
      </c>
      <c r="T217" s="232" t="n">
        <v>-63269.28</v>
      </c>
      <c r="U217" s="27" t="n">
        <v>-65188.38</v>
      </c>
      <c r="V217" s="28">
        <f>SUMIFS(Aut_BlueMe_Sem_Pedido!$J:$J,Aut_BlueMe_Sem_Pedido!$Q:$Q,DRE!T$4,Aut_BlueMe_Sem_Pedido!$H:$H,DRE!$A217)+SUMIFS(Aut_Ajustes_Manuais!$G:$G,Aut_Ajustes_Manuais!$I:$I,DRE!T$4,Aut_Ajustes_Manuais!$F:$F,"Aluguel de Imoveis")</f>
        <v/>
      </c>
      <c r="W217" s="232" t="n">
        <v>-63269.28</v>
      </c>
      <c r="X217" s="27" t="n">
        <v>-65188.38</v>
      </c>
      <c r="Y217" s="28">
        <f>SUMIFS(Aut_BlueMe_Sem_Pedido!$J:$J,Aut_BlueMe_Sem_Pedido!$Q:$Q,DRE!W$4,Aut_BlueMe_Sem_Pedido!$H:$H,DRE!$A217)+SUMIFS(Aut_Ajustes_Manuais!$G:$G,Aut_Ajustes_Manuais!$I:$I,DRE!W$4,Aut_Ajustes_Manuais!$F:$F,"Aluguel de Imoveis")</f>
        <v/>
      </c>
      <c r="Z217" s="232" t="n">
        <v>-63269.28</v>
      </c>
      <c r="AA217" s="27" t="n">
        <v>-65188.38</v>
      </c>
      <c r="AB217" s="28">
        <f>SUMIFS(Aut_BlueMe_Sem_Pedido!$J:$J,Aut_BlueMe_Sem_Pedido!$Q:$Q,DRE!Z$4,Aut_BlueMe_Sem_Pedido!$H:$H,DRE!$A217)+SUMIFS(Aut_Ajustes_Manuais!$G:$G,Aut_Ajustes_Manuais!$I:$I,DRE!Z$4,Aut_Ajustes_Manuais!$F:$F,"Aluguel de Imoveis")</f>
        <v/>
      </c>
      <c r="AC217" s="232" t="n">
        <v>-63269.28</v>
      </c>
      <c r="AD217" s="27" t="n">
        <v>-65188.38</v>
      </c>
      <c r="AE217" s="28">
        <f>SUMIFS(Aut_BlueMe_Sem_Pedido!$J:$J,Aut_BlueMe_Sem_Pedido!$Q:$Q,DRE!AC$4,Aut_BlueMe_Sem_Pedido!$H:$H,DRE!$A217)+SUMIFS(Aut_Ajustes_Manuais!$G:$G,Aut_Ajustes_Manuais!$I:$I,DRE!AC$4,Aut_Ajustes_Manuais!$F:$F,"Aluguel de Imoveis")</f>
        <v/>
      </c>
      <c r="AF217" s="232" t="n">
        <v>-96823.01999999999</v>
      </c>
      <c r="AG217" s="27" t="n">
        <v>-68252.23385999999</v>
      </c>
      <c r="AH217" s="28">
        <f>SUMIFS(Aut_BlueMe_Sem_Pedido!$J:$J,Aut_BlueMe_Sem_Pedido!$Q:$Q,DRE!AF$4,Aut_BlueMe_Sem_Pedido!$H:$H,DRE!$A217)+SUMIFS(Aut_Ajustes_Manuais!$G:$G,Aut_Ajustes_Manuais!$I:$I,DRE!AF$4,Aut_Ajustes_Manuais!$F:$F,"Aluguel de Imoveis")</f>
        <v/>
      </c>
      <c r="AI217" s="232" t="n">
        <v>-65188.38</v>
      </c>
      <c r="AJ217" s="27" t="n">
        <v>-68252.23385999999</v>
      </c>
      <c r="AK217" s="28">
        <f>SUMIFS(Aut_BlueMe_Sem_Pedido!$J:$J,Aut_BlueMe_Sem_Pedido!$Q:$Q,DRE!AI$4,Aut_BlueMe_Sem_Pedido!$H:$H,DRE!$A217)+SUMIFS(Aut_Ajustes_Manuais!$G:$G,Aut_Ajustes_Manuais!$I:$I,DRE!AI$4,Aut_Ajustes_Manuais!$F:$F,"Aluguel de Imoveis")</f>
        <v/>
      </c>
      <c r="AL217" s="232" t="n">
        <v>-65188.38</v>
      </c>
      <c r="AM217" s="27" t="n">
        <v>-68252.23385999999</v>
      </c>
      <c r="AN217" s="28">
        <f>SUMIFS(Aut_BlueMe_Sem_Pedido!$J:$J,Aut_BlueMe_Sem_Pedido!$Q:$Q,DRE!AL$4,Aut_BlueMe_Sem_Pedido!$H:$H,DRE!$A217)+SUMIFS(Aut_Ajustes_Manuais!$G:$G,Aut_Ajustes_Manuais!$I:$I,DRE!AL$4,Aut_Ajustes_Manuais!$F:$F,"Aluguel de Imoveis")</f>
        <v/>
      </c>
      <c r="AO217" s="232" t="n">
        <v>-65188.38</v>
      </c>
      <c r="AP217" s="27" t="n">
        <v>-66720.30692999999</v>
      </c>
      <c r="AQ217" s="28">
        <f>SUMIFS(Aut_BlueMe_Sem_Pedido!$J:$J,Aut_BlueMe_Sem_Pedido!$Q:$Q,DRE!AO$4,Aut_BlueMe_Sem_Pedido!$H:$H,DRE!$A217)+SUMIFS(Aut_Ajustes_Manuais!$G:$G,Aut_Ajustes_Manuais!$I:$I,DRE!AO$4,Aut_Ajustes_Manuais!$F:$F,"Aluguel de Imoveis")</f>
        <v/>
      </c>
      <c r="AR217" s="232">
        <f>SUMIFS($H217:$AO217,$H$5:$AO$5,"&lt;"&amp;MONTH(TODAY()),$H$6:$AO$6,"REAL 25")</f>
        <v/>
      </c>
      <c r="AS217" s="27">
        <f>SUMIFS($I217:$AP217,$I$5:$AP$5,"&lt;"&amp;MONTH(TODAY()),$I$6:$AP$6,"ORÇADO ")</f>
        <v/>
      </c>
      <c r="AT217" s="28">
        <f>SUMIFS($J217:$AQ217,$J$5:$AQ$5,"&lt;"&amp;MONTH(TODAY()),$J$6:$AQ$6,"REAL 26")</f>
        <v/>
      </c>
      <c r="AU217" s="232">
        <f>SUM(H217,K217,N217,Q217,T217,W217,Z217,AC217,AF217,AI217,AL217,AO217)</f>
        <v/>
      </c>
      <c r="AV217" s="27">
        <f>SUM(I217,L217,O217,R217,U217,X217,AA217,AD217,AG217,AJ217,AM217,AP217)</f>
        <v/>
      </c>
      <c r="AW217" s="28">
        <f>SUM(J217,M217,P217,S217,V217,Y217,AB217,AE217,AH217,AK217,AN217,AQ217)</f>
        <v/>
      </c>
      <c r="AX217" s="232">
        <f>SUM(H217,K217,N217)</f>
        <v/>
      </c>
      <c r="AY217" s="27">
        <f>SUM(I217,L217,O217)</f>
        <v/>
      </c>
      <c r="AZ217" s="28">
        <f>SUM(J217,M217,P217)</f>
        <v/>
      </c>
      <c r="BA217" s="232">
        <f>SUM(Q217,T217,W217)</f>
        <v/>
      </c>
      <c r="BB217" s="27">
        <f>SUM(R217,U217,X217)</f>
        <v/>
      </c>
      <c r="BC217" s="28">
        <f>SUM(S217,V217,Y217)</f>
        <v/>
      </c>
      <c r="BD217" s="232">
        <f>SUM(Z217,AC217,AF217)</f>
        <v/>
      </c>
      <c r="BE217" s="27">
        <f>SUM(AA217,AD217,AG217)</f>
        <v/>
      </c>
      <c r="BF217" s="28">
        <f>SUM(AB217,AE217,AH217)</f>
        <v/>
      </c>
      <c r="BG217" s="232">
        <f>SUM(AI217,AL217,AO217)</f>
        <v/>
      </c>
      <c r="BH217" s="27">
        <f>SUM(AJ217,AM217,AP217)</f>
        <v/>
      </c>
      <c r="BI217" s="28">
        <f>SUM(AK217,AN217,AQ217)</f>
        <v/>
      </c>
      <c r="BK217" s="451">
        <f>SUM(I217,L217,O217,R217,U217,X217,AA217,AD217,AG217,AJ217,AM217,AP217)</f>
        <v/>
      </c>
      <c r="BL217" s="451">
        <f>BK217-AV217</f>
        <v/>
      </c>
      <c r="BM217" s="451">
        <f>SUM(J217,M217,P217,S217,V217)</f>
        <v/>
      </c>
      <c r="BN217" s="451">
        <f>BM217-AT217</f>
        <v/>
      </c>
    </row>
    <row r="218" hidden="1" outlineLevel="1" customFormat="1" s="474">
      <c r="A218" s="22" t="inlineStr">
        <is>
          <t>Condominio</t>
        </is>
      </c>
      <c r="B218" s="2" t="n"/>
      <c r="C218" s="24" t="inlineStr">
        <is>
          <t>Contr/Prov</t>
        </is>
      </c>
      <c r="D218" s="460" t="n"/>
      <c r="E218" s="25" t="n"/>
      <c r="F218" s="40" t="n"/>
      <c r="G218" s="416" t="n"/>
      <c r="H218" s="232" t="n">
        <v>0</v>
      </c>
      <c r="I218" s="27" t="n">
        <v>0</v>
      </c>
      <c r="J218" s="28">
        <f>SUMIFS(Aut_BlueMe_Sem_Pedido!$J:$J,Aut_BlueMe_Sem_Pedido!$Q:$Q,DRE!H$4,Aut_BlueMe_Sem_Pedido!$H:$H,DRE!$A218)+SUMIFS(Aut_Ajustes_Manuais!$G:$G,Aut_Ajustes_Manuais!$I:$I,DRE!H$4,Aut_Ajustes_Manuais!$F:$F,"Condominio")</f>
        <v/>
      </c>
      <c r="K218" s="232" t="n">
        <v>0</v>
      </c>
      <c r="L218" s="27" t="n">
        <v>0</v>
      </c>
      <c r="M218" s="28">
        <f>SUMIFS(Aut_BlueMe_Sem_Pedido!$J:$J,Aut_BlueMe_Sem_Pedido!$Q:$Q,DRE!K$4,Aut_BlueMe_Sem_Pedido!$H:$H,DRE!$A218)+SUMIFS(Aut_Ajustes_Manuais!$G:$G,Aut_Ajustes_Manuais!$I:$I,DRE!K$4,Aut_Ajustes_Manuais!$F:$F,"Condominio")</f>
        <v/>
      </c>
      <c r="N218" s="232" t="n">
        <v>0</v>
      </c>
      <c r="O218" s="27" t="n">
        <v>0</v>
      </c>
      <c r="P218" s="28">
        <f>SUMIFS(Aut_BlueMe_Sem_Pedido!$J:$J,Aut_BlueMe_Sem_Pedido!$Q:$Q,DRE!N$4,Aut_BlueMe_Sem_Pedido!$H:$H,DRE!$A218)+SUMIFS(Aut_Ajustes_Manuais!$G:$G,Aut_Ajustes_Manuais!$I:$I,DRE!N$4,Aut_Ajustes_Manuais!$F:$F,"Condominio")</f>
        <v/>
      </c>
      <c r="Q218" s="232" t="n">
        <v>0</v>
      </c>
      <c r="R218" s="27" t="n">
        <v>0</v>
      </c>
      <c r="S218" s="28">
        <f>SUMIFS(Aut_BlueMe_Sem_Pedido!$J:$J,Aut_BlueMe_Sem_Pedido!$Q:$Q,DRE!Q$4,Aut_BlueMe_Sem_Pedido!$H:$H,DRE!$A218)+SUMIFS(Aut_Ajustes_Manuais!$G:$G,Aut_Ajustes_Manuais!$I:$I,DRE!Q$4,Aut_Ajustes_Manuais!$F:$F,"Condominio")</f>
        <v/>
      </c>
      <c r="T218" s="232" t="n">
        <v>0</v>
      </c>
      <c r="U218" s="27" t="n">
        <v>0</v>
      </c>
      <c r="V218" s="28">
        <f>SUMIFS(Aut_BlueMe_Sem_Pedido!$J:$J,Aut_BlueMe_Sem_Pedido!$Q:$Q,DRE!T$4,Aut_BlueMe_Sem_Pedido!$H:$H,DRE!$A218)+SUMIFS(Aut_Ajustes_Manuais!$G:$G,Aut_Ajustes_Manuais!$I:$I,DRE!T$4,Aut_Ajustes_Manuais!$F:$F,"Condominio")</f>
        <v/>
      </c>
      <c r="W218" s="232" t="n">
        <v>0</v>
      </c>
      <c r="X218" s="27" t="n">
        <v>0</v>
      </c>
      <c r="Y218" s="28">
        <f>SUMIFS(Aut_BlueMe_Sem_Pedido!$J:$J,Aut_BlueMe_Sem_Pedido!$Q:$Q,DRE!W$4,Aut_BlueMe_Sem_Pedido!$H:$H,DRE!$A218)+SUMIFS(Aut_Ajustes_Manuais!$G:$G,Aut_Ajustes_Manuais!$I:$I,DRE!W$4,Aut_Ajustes_Manuais!$F:$F,"Condominio")</f>
        <v/>
      </c>
      <c r="Z218" s="232" t="n">
        <v>0</v>
      </c>
      <c r="AA218" s="27" t="n">
        <v>0</v>
      </c>
      <c r="AB218" s="28">
        <f>SUMIFS(Aut_BlueMe_Sem_Pedido!$J:$J,Aut_BlueMe_Sem_Pedido!$Q:$Q,DRE!Z$4,Aut_BlueMe_Sem_Pedido!$H:$H,DRE!$A218)+SUMIFS(Aut_Ajustes_Manuais!$G:$G,Aut_Ajustes_Manuais!$I:$I,DRE!Z$4,Aut_Ajustes_Manuais!$F:$F,"Condominio")</f>
        <v/>
      </c>
      <c r="AC218" s="232" t="n">
        <v>0</v>
      </c>
      <c r="AD218" s="27" t="n">
        <v>0</v>
      </c>
      <c r="AE218" s="28">
        <f>SUMIFS(Aut_BlueMe_Sem_Pedido!$J:$J,Aut_BlueMe_Sem_Pedido!$Q:$Q,DRE!AC$4,Aut_BlueMe_Sem_Pedido!$H:$H,DRE!$A218)+SUMIFS(Aut_Ajustes_Manuais!$G:$G,Aut_Ajustes_Manuais!$I:$I,DRE!AC$4,Aut_Ajustes_Manuais!$F:$F,"Condominio")</f>
        <v/>
      </c>
      <c r="AF218" s="232" t="n">
        <v>0</v>
      </c>
      <c r="AG218" s="27" t="n">
        <v>0</v>
      </c>
      <c r="AH218" s="28">
        <f>SUMIFS(Aut_BlueMe_Sem_Pedido!$J:$J,Aut_BlueMe_Sem_Pedido!$Q:$Q,DRE!AF$4,Aut_BlueMe_Sem_Pedido!$H:$H,DRE!$A218)+SUMIFS(Aut_Ajustes_Manuais!$G:$G,Aut_Ajustes_Manuais!$I:$I,DRE!AF$4,Aut_Ajustes_Manuais!$F:$F,"Condominio")</f>
        <v/>
      </c>
      <c r="AI218" s="232" t="n">
        <v>0</v>
      </c>
      <c r="AJ218" s="27" t="n">
        <v>0</v>
      </c>
      <c r="AK218" s="28">
        <f>SUMIFS(Aut_BlueMe_Sem_Pedido!$J:$J,Aut_BlueMe_Sem_Pedido!$Q:$Q,DRE!AI$4,Aut_BlueMe_Sem_Pedido!$H:$H,DRE!$A218)+SUMIFS(Aut_Ajustes_Manuais!$G:$G,Aut_Ajustes_Manuais!$I:$I,DRE!AI$4,Aut_Ajustes_Manuais!$F:$F,"Condominio")</f>
        <v/>
      </c>
      <c r="AL218" s="232" t="n">
        <v>0</v>
      </c>
      <c r="AM218" s="27" t="n">
        <v>0</v>
      </c>
      <c r="AN218" s="28">
        <f>SUMIFS(Aut_BlueMe_Sem_Pedido!$J:$J,Aut_BlueMe_Sem_Pedido!$Q:$Q,DRE!AL$4,Aut_BlueMe_Sem_Pedido!$H:$H,DRE!$A218)+SUMIFS(Aut_Ajustes_Manuais!$G:$G,Aut_Ajustes_Manuais!$I:$I,DRE!AL$4,Aut_Ajustes_Manuais!$F:$F,"Condominio")</f>
        <v/>
      </c>
      <c r="AO218" s="232" t="n">
        <v>0</v>
      </c>
      <c r="AP218" s="27" t="n">
        <v>0</v>
      </c>
      <c r="AQ218" s="28">
        <f>SUMIFS(Aut_BlueMe_Sem_Pedido!$J:$J,Aut_BlueMe_Sem_Pedido!$Q:$Q,DRE!AO$4,Aut_BlueMe_Sem_Pedido!$H:$H,DRE!$A218)+SUMIFS(Aut_Ajustes_Manuais!$G:$G,Aut_Ajustes_Manuais!$I:$I,DRE!AO$4,Aut_Ajustes_Manuais!$F:$F,"Condominio")</f>
        <v/>
      </c>
      <c r="AR218" s="232">
        <f>SUMIFS($H218:$AO218,$H$5:$AO$5,"&lt;"&amp;MONTH(TODAY()),$H$6:$AO$6,"REAL 25")</f>
        <v/>
      </c>
      <c r="AS218" s="27">
        <f>SUMIFS($I218:$AP218,$I$5:$AP$5,"&lt;"&amp;MONTH(TODAY()),$I$6:$AP$6,"ORÇADO ")</f>
        <v/>
      </c>
      <c r="AT218" s="28">
        <f>SUMIFS($J218:$AQ218,$J$5:$AQ$5,"&lt;"&amp;MONTH(TODAY()),$J$6:$AQ$6,"REAL 26")</f>
        <v/>
      </c>
      <c r="AU218" s="232">
        <f>SUM(H218,K218,N218,Q218,T218,W218,Z218,AC218,AF218,AI218,AL218,AO218)</f>
        <v/>
      </c>
      <c r="AV218" s="27">
        <f>SUM(I218,L218,O218,R218,U218,X218,AA218,AD218,AG218,AJ218,AM218,AP218)</f>
        <v/>
      </c>
      <c r="AW218" s="28">
        <f>SUM(J218,M218,P218,S218,V218,Y218,AB218,AE218,AH218,AK218,AN218,AQ218)</f>
        <v/>
      </c>
      <c r="AX218" s="232">
        <f>SUM(H218,K218,N218)</f>
        <v/>
      </c>
      <c r="AY218" s="27">
        <f>SUM(I218,L218,O218)</f>
        <v/>
      </c>
      <c r="AZ218" s="28">
        <f>SUM(J218,M218,P218)</f>
        <v/>
      </c>
      <c r="BA218" s="232">
        <f>SUM(Q218,T218,W218)</f>
        <v/>
      </c>
      <c r="BB218" s="27">
        <f>SUM(R218,U218,X218)</f>
        <v/>
      </c>
      <c r="BC218" s="28">
        <f>SUM(S218,V218,Y218)</f>
        <v/>
      </c>
      <c r="BD218" s="232">
        <f>SUM(Z218,AC218,AF218)</f>
        <v/>
      </c>
      <c r="BE218" s="27">
        <f>SUM(AA218,AD218,AG218)</f>
        <v/>
      </c>
      <c r="BF218" s="28">
        <f>SUM(AB218,AE218,AH218)</f>
        <v/>
      </c>
      <c r="BG218" s="232">
        <f>SUM(AI218,AL218,AO218)</f>
        <v/>
      </c>
      <c r="BH218" s="27">
        <f>SUM(AJ218,AM218,AP218)</f>
        <v/>
      </c>
      <c r="BI218" s="28">
        <f>SUM(AK218,AN218,AQ218)</f>
        <v/>
      </c>
      <c r="BK218" s="451">
        <f>SUM(I218,L218,O218,R218,U218,X218,AA218,AD218,AG218,AJ218,AM218,AP218)</f>
        <v/>
      </c>
      <c r="BL218" s="451">
        <f>BK218-AV218</f>
        <v/>
      </c>
      <c r="BM218" s="451">
        <f>SUM(J218,M218,P218,S218,V218)</f>
        <v/>
      </c>
      <c r="BN218" s="451">
        <f>BM218-AT218</f>
        <v/>
      </c>
    </row>
    <row r="219" hidden="1" outlineLevel="1" customFormat="1" s="474">
      <c r="A219" s="22" t="inlineStr">
        <is>
          <t>IPTU</t>
        </is>
      </c>
      <c r="B219" s="2" t="n"/>
      <c r="C219" s="24" t="inlineStr">
        <is>
          <t>Contr/Prov</t>
        </is>
      </c>
      <c r="D219" s="25" t="n"/>
      <c r="E219" s="25" t="n"/>
      <c r="F219" s="40" t="n"/>
      <c r="G219" s="416" t="n"/>
      <c r="H219" s="232" t="n">
        <v>-4921.9</v>
      </c>
      <c r="I219" s="27" t="n">
        <v>-5167.995</v>
      </c>
      <c r="J219" s="28">
        <f>SUMIFS(Aut_BlueMe_Sem_Pedido!$J:$J,Aut_BlueMe_Sem_Pedido!$Q:$Q,DRE!H$4,Aut_BlueMe_Sem_Pedido!$H:$H,DRE!$A219)+SUMIFS(Aut_Ajustes_Manuais!$G:$G,Aut_Ajustes_Manuais!$I:$I,DRE!H$4,Aut_Ajustes_Manuais!$F:$F,"IPTU")</f>
        <v/>
      </c>
      <c r="K219" s="232" t="n">
        <v>-4921.9</v>
      </c>
      <c r="L219" s="27" t="n">
        <v>-5167.995</v>
      </c>
      <c r="M219" s="28">
        <f>(SUMIFS(Aut_BlueMe_Sem_Pedido!$J:$J,Aut_BlueMe_Sem_Pedido!$Q:$Q,DRE!K$4,Aut_BlueMe_Sem_Pedido!$H:$H,DRE!$A219)*10)/12+SUMIFS(Aut_Ajustes_Manuais!$G:$G,Aut_Ajustes_Manuais!$I:$I,DRE!K$4,Aut_Ajustes_Manuais!$F:$F,"IPTU")</f>
        <v/>
      </c>
      <c r="N219" s="232" t="n">
        <v>-4921.9</v>
      </c>
      <c r="O219" s="27" t="n">
        <v>-5167.995</v>
      </c>
      <c r="P219" s="28">
        <f>(SUMIFS(Aut_BlueMe_Sem_Pedido!$J:$J,Aut_BlueMe_Sem_Pedido!$Q:$Q,DRE!N$4,Aut_BlueMe_Sem_Pedido!$H:$H,DRE!$A219)*10)/12+SUMIFS(Aut_Ajustes_Manuais!$G:$G,Aut_Ajustes_Manuais!$I:$I,DRE!N$4,Aut_Ajustes_Manuais!$F:$F,"IPTU")</f>
        <v/>
      </c>
      <c r="Q219" s="232" t="n">
        <v>-4921.9</v>
      </c>
      <c r="R219" s="27" t="n">
        <v>-5167.995</v>
      </c>
      <c r="S219" s="28" t="n">
        <v>-5414.091666666666</v>
      </c>
      <c r="T219" s="232" t="n">
        <v>-4921.9</v>
      </c>
      <c r="U219" s="27" t="n">
        <v>-5167.995</v>
      </c>
      <c r="V219" s="28" t="n">
        <v>-5414.091666666666</v>
      </c>
      <c r="W219" s="232" t="n">
        <v>-4921.9</v>
      </c>
      <c r="X219" s="27" t="n">
        <v>-5167.995</v>
      </c>
      <c r="Y219" s="28" t="n">
        <v>-5414.091666666666</v>
      </c>
      <c r="Z219" s="232" t="n">
        <v>-4921.9</v>
      </c>
      <c r="AA219" s="27" t="n">
        <v>-5167.995</v>
      </c>
      <c r="AB219" s="28" t="n">
        <v>-5414.091666666666</v>
      </c>
      <c r="AC219" s="232" t="n">
        <v>-4921.9</v>
      </c>
      <c r="AD219" s="27" t="n">
        <v>-5167.995</v>
      </c>
      <c r="AE219" s="28" t="n">
        <v>-5414.091666666666</v>
      </c>
      <c r="AF219" s="232" t="n">
        <v>-4921.9</v>
      </c>
      <c r="AG219" s="27" t="n">
        <v>-5167.995</v>
      </c>
      <c r="AH219" s="28" t="n">
        <v>-5414.091666666666</v>
      </c>
      <c r="AI219" s="232" t="n">
        <v>-4921.9</v>
      </c>
      <c r="AJ219" s="27" t="n">
        <v>-5167.995</v>
      </c>
      <c r="AK219" s="28" t="n">
        <v>-5414.091666666666</v>
      </c>
      <c r="AL219" s="232" t="n">
        <v>-4921.9</v>
      </c>
      <c r="AM219" s="27" t="n">
        <v>-5167.995</v>
      </c>
      <c r="AN219" s="28" t="n">
        <v>-5414.091666666666</v>
      </c>
      <c r="AO219" s="232" t="n">
        <v>0</v>
      </c>
      <c r="AP219" s="27" t="n">
        <v>-5167.995</v>
      </c>
      <c r="AQ219" s="28" t="n">
        <v>-5414.091666666666</v>
      </c>
      <c r="AR219" s="232">
        <f>SUMIFS($H219:$AO219,$H$5:$AO$5,"&lt;"&amp;MONTH(TODAY()),$H$6:$AO$6,"REAL 25")</f>
        <v/>
      </c>
      <c r="AS219" s="27">
        <f>SUMIFS($I219:$AP219,$I$5:$AP$5,"&lt;"&amp;MONTH(TODAY()),$I$6:$AP$6,"ORÇADO ")</f>
        <v/>
      </c>
      <c r="AT219" s="28">
        <f>SUMIFS($J219:$AQ219,$J$5:$AQ$5,"&lt;"&amp;MONTH(TODAY()),$J$6:$AQ$6,"REAL 26")</f>
        <v/>
      </c>
      <c r="AU219" s="232">
        <f>SUM(H219,K219,N219,Q219,T219,W219,Z219,AC219,AF219,AI219,AL219,AO219)</f>
        <v/>
      </c>
      <c r="AV219" s="27">
        <f>SUM(I219,L219,O219,R219,U219,X219,AA219,AD219,AG219,AJ219,AM219,AP219)</f>
        <v/>
      </c>
      <c r="AW219" s="28">
        <f>SUM(J219,M219,P219,S219,V219,Y219,AB219,AE219,AH219,AK219,AN219,AQ219)</f>
        <v/>
      </c>
      <c r="AX219" s="232">
        <f>SUM(H219,K219,N219)</f>
        <v/>
      </c>
      <c r="AY219" s="27">
        <f>SUM(I219,L219,O219)</f>
        <v/>
      </c>
      <c r="AZ219" s="28">
        <f>SUM(J219,M219,P219)</f>
        <v/>
      </c>
      <c r="BA219" s="232">
        <f>SUM(Q219,T219,W219)</f>
        <v/>
      </c>
      <c r="BB219" s="27">
        <f>SUM(R219,U219,X219)</f>
        <v/>
      </c>
      <c r="BC219" s="28">
        <f>SUM(S219,V219,Y219)</f>
        <v/>
      </c>
      <c r="BD219" s="232">
        <f>SUM(Z219,AC219,AF219)</f>
        <v/>
      </c>
      <c r="BE219" s="27">
        <f>SUM(AA219,AD219,AG219)</f>
        <v/>
      </c>
      <c r="BF219" s="28">
        <f>SUM(AB219,AE219,AH219)</f>
        <v/>
      </c>
      <c r="BG219" s="232">
        <f>SUM(AI219,AL219,AO219)</f>
        <v/>
      </c>
      <c r="BH219" s="27">
        <f>SUM(AJ219,AM219,AP219)</f>
        <v/>
      </c>
      <c r="BI219" s="28">
        <f>SUM(AK219,AN219,AQ219)</f>
        <v/>
      </c>
      <c r="BK219" s="451">
        <f>SUM(I219,L219,O219,R219,U219,X219,AA219,AD219,AG219,AJ219,AM219,AP219)</f>
        <v/>
      </c>
      <c r="BL219" s="451">
        <f>BK219-AV219</f>
        <v/>
      </c>
      <c r="BM219" s="451">
        <f>SUM(J219,M219,P219,S219,V219)</f>
        <v/>
      </c>
      <c r="BN219" s="451">
        <f>BM219-AT219</f>
        <v/>
      </c>
    </row>
    <row r="220" hidden="1" outlineLevel="1" customFormat="1" s="474">
      <c r="A220" s="22" t="inlineStr">
        <is>
          <t>Fundo de Promoção</t>
        </is>
      </c>
      <c r="B220" s="2" t="n"/>
      <c r="C220" s="24" t="inlineStr">
        <is>
          <t>Contr/Prov</t>
        </is>
      </c>
      <c r="D220" s="25" t="n"/>
      <c r="E220" s="25" t="n"/>
      <c r="F220" s="40" t="n"/>
      <c r="G220" s="416" t="n"/>
      <c r="H220" s="232" t="n">
        <v>0</v>
      </c>
      <c r="I220" s="27" t="n">
        <v>0</v>
      </c>
      <c r="J220" s="28">
        <f>SUMIFS(Aut_BlueMe_Sem_Pedido!$J:$J,Aut_BlueMe_Sem_Pedido!$Q:$Q,DRE!H$4,Aut_BlueMe_Sem_Pedido!$H:$H,DRE!$A220)+SUMIFS(Aut_Ajustes_Manuais!$G:$G,Aut_Ajustes_Manuais!$I:$I,DRE!H$4,Aut_Ajustes_Manuais!$F:$F,"Fundo de Promoção")</f>
        <v/>
      </c>
      <c r="K220" s="232" t="n">
        <v>0</v>
      </c>
      <c r="L220" s="27" t="n">
        <v>0</v>
      </c>
      <c r="M220" s="28">
        <f>SUMIFS(Aut_BlueMe_Sem_Pedido!$J:$J,Aut_BlueMe_Sem_Pedido!$Q:$Q,DRE!K$4,Aut_BlueMe_Sem_Pedido!$H:$H,DRE!$A220)+SUMIFS(Aut_Ajustes_Manuais!$G:$G,Aut_Ajustes_Manuais!$I:$I,DRE!K$4,Aut_Ajustes_Manuais!$F:$F,"Fundo de Promoção")</f>
        <v/>
      </c>
      <c r="N220" s="232" t="n">
        <v>0</v>
      </c>
      <c r="O220" s="27" t="n">
        <v>0</v>
      </c>
      <c r="P220" s="28">
        <f>SUMIFS(Aut_BlueMe_Sem_Pedido!$J:$J,Aut_BlueMe_Sem_Pedido!$Q:$Q,DRE!N$4,Aut_BlueMe_Sem_Pedido!$H:$H,DRE!$A220)+SUMIFS(Aut_Ajustes_Manuais!$G:$G,Aut_Ajustes_Manuais!$I:$I,DRE!N$4,Aut_Ajustes_Manuais!$F:$F,"Fundo de Promoção")</f>
        <v/>
      </c>
      <c r="Q220" s="232" t="n">
        <v>0</v>
      </c>
      <c r="R220" s="27" t="n">
        <v>0</v>
      </c>
      <c r="S220" s="28">
        <f>SUMIFS(Aut_BlueMe_Sem_Pedido!$J:$J,Aut_BlueMe_Sem_Pedido!$Q:$Q,DRE!Q$4,Aut_BlueMe_Sem_Pedido!$H:$H,DRE!$A220)+SUMIFS(Aut_Ajustes_Manuais!$G:$G,Aut_Ajustes_Manuais!$I:$I,DRE!Q$4,Aut_Ajustes_Manuais!$F:$F,"Fundo de Promoção")</f>
        <v/>
      </c>
      <c r="T220" s="232" t="n">
        <v>0</v>
      </c>
      <c r="U220" s="27" t="n">
        <v>0</v>
      </c>
      <c r="V220" s="28">
        <f>SUMIFS(Aut_BlueMe_Sem_Pedido!$J:$J,Aut_BlueMe_Sem_Pedido!$Q:$Q,DRE!T$4,Aut_BlueMe_Sem_Pedido!$H:$H,DRE!$A220)+SUMIFS(Aut_Ajustes_Manuais!$G:$G,Aut_Ajustes_Manuais!$I:$I,DRE!T$4,Aut_Ajustes_Manuais!$F:$F,"Fundo de Promoção")</f>
        <v/>
      </c>
      <c r="W220" s="232" t="n">
        <v>0</v>
      </c>
      <c r="X220" s="27" t="n">
        <v>0</v>
      </c>
      <c r="Y220" s="28">
        <f>SUMIFS(Aut_BlueMe_Sem_Pedido!$J:$J,Aut_BlueMe_Sem_Pedido!$Q:$Q,DRE!W$4,Aut_BlueMe_Sem_Pedido!$H:$H,DRE!$A220)+SUMIFS(Aut_Ajustes_Manuais!$G:$G,Aut_Ajustes_Manuais!$I:$I,DRE!W$4,Aut_Ajustes_Manuais!$F:$F,"Fundo de Promoção")</f>
        <v/>
      </c>
      <c r="Z220" s="232" t="n">
        <v>0</v>
      </c>
      <c r="AA220" s="27" t="n">
        <v>0</v>
      </c>
      <c r="AB220" s="28">
        <f>SUMIFS(Aut_BlueMe_Sem_Pedido!$J:$J,Aut_BlueMe_Sem_Pedido!$Q:$Q,DRE!Z$4,Aut_BlueMe_Sem_Pedido!$H:$H,DRE!$A220)+SUMIFS(Aut_Ajustes_Manuais!$G:$G,Aut_Ajustes_Manuais!$I:$I,DRE!Z$4,Aut_Ajustes_Manuais!$F:$F,"Fundo de Promoção")</f>
        <v/>
      </c>
      <c r="AC220" s="232" t="n">
        <v>0</v>
      </c>
      <c r="AD220" s="27" t="n">
        <v>0</v>
      </c>
      <c r="AE220" s="28">
        <f>SUMIFS(Aut_BlueMe_Sem_Pedido!$J:$J,Aut_BlueMe_Sem_Pedido!$Q:$Q,DRE!AC$4,Aut_BlueMe_Sem_Pedido!$H:$H,DRE!$A220)+SUMIFS(Aut_Ajustes_Manuais!$G:$G,Aut_Ajustes_Manuais!$I:$I,DRE!AC$4,Aut_Ajustes_Manuais!$F:$F,"Fundo de Promoção")</f>
        <v/>
      </c>
      <c r="AF220" s="232" t="n">
        <v>0</v>
      </c>
      <c r="AG220" s="27" t="n">
        <v>0</v>
      </c>
      <c r="AH220" s="28">
        <f>SUMIFS(Aut_BlueMe_Sem_Pedido!$J:$J,Aut_BlueMe_Sem_Pedido!$Q:$Q,DRE!AF$4,Aut_BlueMe_Sem_Pedido!$H:$H,DRE!$A220)+SUMIFS(Aut_Ajustes_Manuais!$G:$G,Aut_Ajustes_Manuais!$I:$I,DRE!AF$4,Aut_Ajustes_Manuais!$F:$F,"Fundo de Promoção")</f>
        <v/>
      </c>
      <c r="AI220" s="232" t="n">
        <v>0</v>
      </c>
      <c r="AJ220" s="27" t="n">
        <v>0</v>
      </c>
      <c r="AK220" s="28">
        <f>SUMIFS(Aut_BlueMe_Sem_Pedido!$J:$J,Aut_BlueMe_Sem_Pedido!$Q:$Q,DRE!AI$4,Aut_BlueMe_Sem_Pedido!$H:$H,DRE!$A220)+SUMIFS(Aut_Ajustes_Manuais!$G:$G,Aut_Ajustes_Manuais!$I:$I,DRE!AI$4,Aut_Ajustes_Manuais!$F:$F,"Fundo de Promoção")</f>
        <v/>
      </c>
      <c r="AL220" s="232" t="n">
        <v>0</v>
      </c>
      <c r="AM220" s="27" t="n">
        <v>0</v>
      </c>
      <c r="AN220" s="28">
        <f>SUMIFS(Aut_BlueMe_Sem_Pedido!$J:$J,Aut_BlueMe_Sem_Pedido!$Q:$Q,DRE!AL$4,Aut_BlueMe_Sem_Pedido!$H:$H,DRE!$A220)+SUMIFS(Aut_Ajustes_Manuais!$G:$G,Aut_Ajustes_Manuais!$I:$I,DRE!AL$4,Aut_Ajustes_Manuais!$F:$F,"Fundo de Promoção")</f>
        <v/>
      </c>
      <c r="AO220" s="232" t="n">
        <v>0</v>
      </c>
      <c r="AP220" s="27" t="n">
        <v>0</v>
      </c>
      <c r="AQ220" s="28">
        <f>SUMIFS(Aut_BlueMe_Sem_Pedido!$J:$J,Aut_BlueMe_Sem_Pedido!$Q:$Q,DRE!AO$4,Aut_BlueMe_Sem_Pedido!$H:$H,DRE!$A220)+SUMIFS(Aut_Ajustes_Manuais!$G:$G,Aut_Ajustes_Manuais!$I:$I,DRE!AO$4,Aut_Ajustes_Manuais!$F:$F,"Fundo de Promoção")</f>
        <v/>
      </c>
      <c r="AR220" s="232">
        <f>SUMIFS($H220:$AO220,$H$5:$AO$5,"&lt;"&amp;MONTH(TODAY()),$H$6:$AO$6,"REAL 25")</f>
        <v/>
      </c>
      <c r="AS220" s="27">
        <f>SUMIFS($I220:$AP220,$I$5:$AP$5,"&lt;"&amp;MONTH(TODAY()),$I$6:$AP$6,"ORÇADO ")</f>
        <v/>
      </c>
      <c r="AT220" s="28">
        <f>SUMIFS($J220:$AQ220,$J$5:$AQ$5,"&lt;"&amp;MONTH(TODAY()),$J$6:$AQ$6,"REAL 26")</f>
        <v/>
      </c>
      <c r="AU220" s="232">
        <f>SUM(H220,K220,N220,Q220,T220,W220,Z220,AC220,AF220,AI220,AL220,AO220)</f>
        <v/>
      </c>
      <c r="AV220" s="27">
        <f>SUM(I220,L220,O220,R220,U220,X220,AA220,AD220,AG220,AJ220,AM220,AP220)</f>
        <v/>
      </c>
      <c r="AW220" s="28">
        <f>SUM(J220,M220,P220,S220,V220,Y220,AB220,AE220,AH220,AK220,AN220,AQ220)</f>
        <v/>
      </c>
      <c r="AX220" s="232">
        <f>SUM(H220,K220,N220)</f>
        <v/>
      </c>
      <c r="AY220" s="27">
        <f>SUM(I220,L220,O220)</f>
        <v/>
      </c>
      <c r="AZ220" s="28">
        <f>SUM(J220,M220,P220)</f>
        <v/>
      </c>
      <c r="BA220" s="232">
        <f>SUM(Q220,T220,W220)</f>
        <v/>
      </c>
      <c r="BB220" s="27">
        <f>SUM(R220,U220,X220)</f>
        <v/>
      </c>
      <c r="BC220" s="28">
        <f>SUM(S220,V220,Y220)</f>
        <v/>
      </c>
      <c r="BD220" s="232">
        <f>SUM(Z220,AC220,AF220)</f>
        <v/>
      </c>
      <c r="BE220" s="27">
        <f>SUM(AA220,AD220,AG220)</f>
        <v/>
      </c>
      <c r="BF220" s="28">
        <f>SUM(AB220,AE220,AH220)</f>
        <v/>
      </c>
      <c r="BG220" s="232">
        <f>SUM(AI220,AL220,AO220)</f>
        <v/>
      </c>
      <c r="BH220" s="27">
        <f>SUM(AJ220,AM220,AP220)</f>
        <v/>
      </c>
      <c r="BI220" s="28">
        <f>SUM(AK220,AN220,AQ220)</f>
        <v/>
      </c>
      <c r="BK220" s="451">
        <f>SUM(I220,L220,O220,R220,U220,X220,AA220,AD220,AG220,AJ220,AM220,AP220)</f>
        <v/>
      </c>
      <c r="BL220" s="451">
        <f>BK220-AV220</f>
        <v/>
      </c>
      <c r="BM220" s="451">
        <f>SUM(J220,M220,P220,S220,V220)</f>
        <v/>
      </c>
      <c r="BN220" s="451">
        <f>BM220-AT220</f>
        <v/>
      </c>
    </row>
    <row r="221" hidden="1" outlineLevel="1" customFormat="1" s="474">
      <c r="A221" s="22" t="inlineStr">
        <is>
          <t>Seguro Patrimonial</t>
        </is>
      </c>
      <c r="B221" s="2" t="n"/>
      <c r="C221" s="24" t="inlineStr">
        <is>
          <t>Estim. Mensal</t>
        </is>
      </c>
      <c r="D221" s="25" t="n"/>
      <c r="E221" s="25" t="n"/>
      <c r="F221" s="40" t="n"/>
      <c r="G221" s="416" t="n"/>
      <c r="H221" s="232" t="n">
        <v>0</v>
      </c>
      <c r="I221" s="27" t="n">
        <v>-120.3615</v>
      </c>
      <c r="J221" s="28">
        <f>SUMIFS(Aut_BlueMe_Sem_Pedido!$J:$J,Aut_BlueMe_Sem_Pedido!$Q:$Q,DRE!H$4,Aut_BlueMe_Sem_Pedido!$H:$H,DRE!$A221)+SUMIFS(Aut_Ajustes_Manuais!$G:$G,Aut_Ajustes_Manuais!$I:$I,DRE!H$4,Aut_Ajustes_Manuais!$F:$F,"Seguro Patrimonial")</f>
        <v/>
      </c>
      <c r="K221" s="232" t="n">
        <v>0</v>
      </c>
      <c r="L221" s="27" t="n">
        <v>-120.3615</v>
      </c>
      <c r="M221" s="28">
        <f>SUMIFS(Aut_BlueMe_Sem_Pedido!$J:$J,Aut_BlueMe_Sem_Pedido!$Q:$Q,DRE!K$4,Aut_BlueMe_Sem_Pedido!$H:$H,DRE!$A221)+SUMIFS(Aut_Ajustes_Manuais!$G:$G,Aut_Ajustes_Manuais!$I:$I,DRE!K$4,Aut_Ajustes_Manuais!$F:$F,"Seguro Patrimonial")</f>
        <v/>
      </c>
      <c r="N221" s="232" t="n">
        <v>0</v>
      </c>
      <c r="O221" s="27" t="n">
        <v>-120.3615</v>
      </c>
      <c r="P221" s="28">
        <f>SUMIFS(Aut_BlueMe_Sem_Pedido!$J:$J,Aut_BlueMe_Sem_Pedido!$Q:$Q,DRE!N$4,Aut_BlueMe_Sem_Pedido!$H:$H,DRE!$A221)+SUMIFS(Aut_Ajustes_Manuais!$G:$G,Aut_Ajustes_Manuais!$I:$I,DRE!N$4,Aut_Ajustes_Manuais!$F:$F,"Seguro Patrimonial")</f>
        <v/>
      </c>
      <c r="Q221" s="232" t="n">
        <v>0</v>
      </c>
      <c r="R221" s="27" t="n">
        <v>-120.3615</v>
      </c>
      <c r="S221" s="28">
        <f>SUMIFS(Aut_BlueMe_Sem_Pedido!$J:$J,Aut_BlueMe_Sem_Pedido!$Q:$Q,DRE!Q$4,Aut_BlueMe_Sem_Pedido!$H:$H,DRE!$A221)+SUMIFS(Aut_Ajustes_Manuais!$G:$G,Aut_Ajustes_Manuais!$I:$I,DRE!Q$4,Aut_Ajustes_Manuais!$F:$F,"Seguro Patrimonial")</f>
        <v/>
      </c>
      <c r="T221" s="232" t="n">
        <v>0</v>
      </c>
      <c r="U221" s="27" t="n">
        <v>-120.3615</v>
      </c>
      <c r="V221" s="28">
        <f>SUMIFS(Aut_BlueMe_Sem_Pedido!$J:$J,Aut_BlueMe_Sem_Pedido!$Q:$Q,DRE!T$4,Aut_BlueMe_Sem_Pedido!$H:$H,DRE!$A221)+SUMIFS(Aut_Ajustes_Manuais!$G:$G,Aut_Ajustes_Manuais!$I:$I,DRE!T$4,Aut_Ajustes_Manuais!$F:$F,"Seguro Patrimonial")</f>
        <v/>
      </c>
      <c r="W221" s="232" t="n">
        <v>0</v>
      </c>
      <c r="X221" s="27" t="n">
        <v>-120.3615</v>
      </c>
      <c r="Y221" s="28">
        <f>SUMIFS(Aut_BlueMe_Sem_Pedido!$J:$J,Aut_BlueMe_Sem_Pedido!$Q:$Q,DRE!W$4,Aut_BlueMe_Sem_Pedido!$H:$H,DRE!$A221)+SUMIFS(Aut_Ajustes_Manuais!$G:$G,Aut_Ajustes_Manuais!$I:$I,DRE!W$4,Aut_Ajustes_Manuais!$F:$F,"Seguro Patrimonial")</f>
        <v/>
      </c>
      <c r="Z221" s="232" t="n">
        <v>0</v>
      </c>
      <c r="AA221" s="27" t="n">
        <v>-120.3615</v>
      </c>
      <c r="AB221" s="28">
        <f>SUMIFS(Aut_BlueMe_Sem_Pedido!$J:$J,Aut_BlueMe_Sem_Pedido!$Q:$Q,DRE!Z$4,Aut_BlueMe_Sem_Pedido!$H:$H,DRE!$A221)+SUMIFS(Aut_Ajustes_Manuais!$G:$G,Aut_Ajustes_Manuais!$I:$I,DRE!Z$4,Aut_Ajustes_Manuais!$F:$F,"Seguro Patrimonial")</f>
        <v/>
      </c>
      <c r="AC221" s="232" t="n">
        <v>-229.29</v>
      </c>
      <c r="AD221" s="27" t="n">
        <v>-120.3615</v>
      </c>
      <c r="AE221" s="28">
        <f>SUMIFS(Aut_BlueMe_Sem_Pedido!$J:$J,Aut_BlueMe_Sem_Pedido!$Q:$Q,DRE!AC$4,Aut_BlueMe_Sem_Pedido!$H:$H,DRE!$A221)+SUMIFS(Aut_Ajustes_Manuais!$G:$G,Aut_Ajustes_Manuais!$I:$I,DRE!AC$4,Aut_Ajustes_Manuais!$F:$F,"Seguro Patrimonial")</f>
        <v/>
      </c>
      <c r="AF221" s="232" t="n">
        <v>-229.26</v>
      </c>
      <c r="AG221" s="27" t="n">
        <v>-120.3615</v>
      </c>
      <c r="AH221" s="28">
        <f>SUMIFS(Aut_BlueMe_Sem_Pedido!$J:$J,Aut_BlueMe_Sem_Pedido!$Q:$Q,DRE!AF$4,Aut_BlueMe_Sem_Pedido!$H:$H,DRE!$A221)+SUMIFS(Aut_Ajustes_Manuais!$G:$G,Aut_Ajustes_Manuais!$I:$I,DRE!AF$4,Aut_Ajustes_Manuais!$F:$F,"Seguro Patrimonial")</f>
        <v/>
      </c>
      <c r="AI221" s="232" t="n">
        <v>-229.26</v>
      </c>
      <c r="AJ221" s="27" t="n">
        <v>-120.3615</v>
      </c>
      <c r="AK221" s="28">
        <f>SUMIFS(Aut_BlueMe_Sem_Pedido!$J:$J,Aut_BlueMe_Sem_Pedido!$Q:$Q,DRE!AI$4,Aut_BlueMe_Sem_Pedido!$H:$H,DRE!$A221)+SUMIFS(Aut_Ajustes_Manuais!$G:$G,Aut_Ajustes_Manuais!$I:$I,DRE!AI$4,Aut_Ajustes_Manuais!$F:$F,"Seguro Patrimonial")</f>
        <v/>
      </c>
      <c r="AL221" s="232" t="n">
        <v>-229.26</v>
      </c>
      <c r="AM221" s="27" t="n">
        <v>-120.3615</v>
      </c>
      <c r="AN221" s="28">
        <f>SUMIFS(Aut_BlueMe_Sem_Pedido!$J:$J,Aut_BlueMe_Sem_Pedido!$Q:$Q,DRE!AL$4,Aut_BlueMe_Sem_Pedido!$H:$H,DRE!$A221)+SUMIFS(Aut_Ajustes_Manuais!$G:$G,Aut_Ajustes_Manuais!$I:$I,DRE!AL$4,Aut_Ajustes_Manuais!$F:$F,"Seguro Patrimonial")</f>
        <v/>
      </c>
      <c r="AO221" s="232" t="n">
        <v>-229.26</v>
      </c>
      <c r="AP221" s="27" t="n">
        <v>-120.3615</v>
      </c>
      <c r="AQ221" s="28">
        <f>SUMIFS(Aut_BlueMe_Sem_Pedido!$J:$J,Aut_BlueMe_Sem_Pedido!$Q:$Q,DRE!AO$4,Aut_BlueMe_Sem_Pedido!$H:$H,DRE!$A221)+SUMIFS(Aut_Ajustes_Manuais!$G:$G,Aut_Ajustes_Manuais!$I:$I,DRE!AO$4,Aut_Ajustes_Manuais!$F:$F,"Seguro Patrimonial")</f>
        <v/>
      </c>
      <c r="AR221" s="232">
        <f>SUMIFS($H221:$AO221,$H$5:$AO$5,"&lt;"&amp;MONTH(TODAY()),$H$6:$AO$6,"REAL 25")</f>
        <v/>
      </c>
      <c r="AS221" s="27">
        <f>SUMIFS($I221:$AP221,$I$5:$AP$5,"&lt;"&amp;MONTH(TODAY()),$I$6:$AP$6,"ORÇADO ")</f>
        <v/>
      </c>
      <c r="AT221" s="28">
        <f>SUMIFS($J221:$AQ221,$J$5:$AQ$5,"&lt;"&amp;MONTH(TODAY()),$J$6:$AQ$6,"REAL 26")</f>
        <v/>
      </c>
      <c r="AU221" s="232">
        <f>SUM(H221,K221,N221,Q221,T221,W221,Z221,AC221,AF221,AI221,AL221,AO221)</f>
        <v/>
      </c>
      <c r="AV221" s="27">
        <f>SUM(I221,L221,O221,R221,U221,X221,AA221,AD221,AG221,AJ221,AM221,AP221)</f>
        <v/>
      </c>
      <c r="AW221" s="28">
        <f>SUM(J221,M221,P221,S221,V221,Y221,AB221,AE221,AH221,AK221,AN221,AQ221)</f>
        <v/>
      </c>
      <c r="AX221" s="232">
        <f>SUM(H221,K221,N221)</f>
        <v/>
      </c>
      <c r="AY221" s="27">
        <f>SUM(I221,L221,O221)</f>
        <v/>
      </c>
      <c r="AZ221" s="28">
        <f>SUM(J221,M221,P221)</f>
        <v/>
      </c>
      <c r="BA221" s="232">
        <f>SUM(Q221,T221,W221)</f>
        <v/>
      </c>
      <c r="BB221" s="27">
        <f>SUM(R221,U221,X221)</f>
        <v/>
      </c>
      <c r="BC221" s="28">
        <f>SUM(S221,V221,Y221)</f>
        <v/>
      </c>
      <c r="BD221" s="232">
        <f>SUM(Z221,AC221,AF221)</f>
        <v/>
      </c>
      <c r="BE221" s="27">
        <f>SUM(AA221,AD221,AG221)</f>
        <v/>
      </c>
      <c r="BF221" s="28">
        <f>SUM(AB221,AE221,AH221)</f>
        <v/>
      </c>
      <c r="BG221" s="232">
        <f>SUM(AI221,AL221,AO221)</f>
        <v/>
      </c>
      <c r="BH221" s="27">
        <f>SUM(AJ221,AM221,AP221)</f>
        <v/>
      </c>
      <c r="BI221" s="28">
        <f>SUM(AK221,AN221,AQ221)</f>
        <v/>
      </c>
      <c r="BK221" s="451">
        <f>SUM(I221,L221,O221,R221,U221,X221,AA221,AD221,AG221,AJ221,AM221,AP221)</f>
        <v/>
      </c>
      <c r="BL221" s="451">
        <f>BK221-AV221</f>
        <v/>
      </c>
      <c r="BM221" s="451">
        <f>SUM(J221,M221,P221,S221,V221)</f>
        <v/>
      </c>
      <c r="BN221" s="451">
        <f>BM221-AT221</f>
        <v/>
      </c>
    </row>
    <row r="222" hidden="1" outlineLevel="1" ht="16.2" customFormat="1" customHeight="1" s="474">
      <c r="A222" s="22" t="inlineStr">
        <is>
          <t>Arrendamento</t>
        </is>
      </c>
      <c r="B222" s="2" t="n"/>
      <c r="C222" s="24" t="inlineStr">
        <is>
          <t>Estim. Mensal</t>
        </is>
      </c>
      <c r="D222" s="25" t="n"/>
      <c r="E222" s="54" t="n"/>
      <c r="F222" s="40" t="n"/>
      <c r="G222" s="416" t="n"/>
      <c r="H222" s="232" t="n">
        <v>0</v>
      </c>
      <c r="I222" s="27" t="n">
        <v>0</v>
      </c>
      <c r="J222" s="28">
        <f>SUMIFS(Aut_BlueMe_Sem_Pedido!$J:$J,Aut_BlueMe_Sem_Pedido!$Q:$Q,DRE!H$4,Aut_BlueMe_Sem_Pedido!$H:$H,DRE!$A222)+SUMIFS(Aut_Ajustes_Manuais!$G:$G,Aut_Ajustes_Manuais!$I:$I,DRE!H$4,Aut_Ajustes_Manuais!$F:$F,"Arrendamento")</f>
        <v/>
      </c>
      <c r="K222" s="232" t="n">
        <v>0</v>
      </c>
      <c r="L222" s="27" t="n">
        <v>0</v>
      </c>
      <c r="M222" s="28">
        <f>SUMIFS(Aut_BlueMe_Sem_Pedido!$J:$J,Aut_BlueMe_Sem_Pedido!$Q:$Q,DRE!K$4,Aut_BlueMe_Sem_Pedido!$H:$H,DRE!$A222)+SUMIFS(Aut_Ajustes_Manuais!$G:$G,Aut_Ajustes_Manuais!$I:$I,DRE!K$4,Aut_Ajustes_Manuais!$F:$F,"Arrendamento")</f>
        <v/>
      </c>
      <c r="N222" s="232" t="n">
        <v>0</v>
      </c>
      <c r="O222" s="27" t="n">
        <v>0</v>
      </c>
      <c r="P222" s="28">
        <f>SUMIFS(Aut_BlueMe_Sem_Pedido!$J:$J,Aut_BlueMe_Sem_Pedido!$Q:$Q,DRE!N$4,Aut_BlueMe_Sem_Pedido!$H:$H,DRE!$A222)+SUMIFS(Aut_Ajustes_Manuais!$G:$G,Aut_Ajustes_Manuais!$I:$I,DRE!N$4,Aut_Ajustes_Manuais!$F:$F,"Arrendamento")</f>
        <v/>
      </c>
      <c r="Q222" s="232" t="n">
        <v>0</v>
      </c>
      <c r="R222" s="27" t="n">
        <v>0</v>
      </c>
      <c r="S222" s="28">
        <f>SUMIFS(Aut_BlueMe_Sem_Pedido!$J:$J,Aut_BlueMe_Sem_Pedido!$Q:$Q,DRE!Q$4,Aut_BlueMe_Sem_Pedido!$H:$H,DRE!$A222)+SUMIFS(Aut_Ajustes_Manuais!$G:$G,Aut_Ajustes_Manuais!$I:$I,DRE!Q$4,Aut_Ajustes_Manuais!$F:$F,"Arrendamento")</f>
        <v/>
      </c>
      <c r="T222" s="232" t="n">
        <v>0</v>
      </c>
      <c r="U222" s="27" t="n">
        <v>0</v>
      </c>
      <c r="V222" s="28">
        <f>SUMIFS(Aut_BlueMe_Sem_Pedido!$J:$J,Aut_BlueMe_Sem_Pedido!$Q:$Q,DRE!T$4,Aut_BlueMe_Sem_Pedido!$H:$H,DRE!$A222)+SUMIFS(Aut_Ajustes_Manuais!$G:$G,Aut_Ajustes_Manuais!$I:$I,DRE!T$4,Aut_Ajustes_Manuais!$F:$F,"Arrendamento")</f>
        <v/>
      </c>
      <c r="W222" s="232" t="n">
        <v>0</v>
      </c>
      <c r="X222" s="27" t="n">
        <v>0</v>
      </c>
      <c r="Y222" s="28">
        <f>SUMIFS(Aut_BlueMe_Sem_Pedido!$J:$J,Aut_BlueMe_Sem_Pedido!$Q:$Q,DRE!W$4,Aut_BlueMe_Sem_Pedido!$H:$H,DRE!$A222)+SUMIFS(Aut_Ajustes_Manuais!$G:$G,Aut_Ajustes_Manuais!$I:$I,DRE!W$4,Aut_Ajustes_Manuais!$F:$F,"Arrendamento")</f>
        <v/>
      </c>
      <c r="Z222" s="232" t="n">
        <v>0</v>
      </c>
      <c r="AA222" s="27" t="n">
        <v>0</v>
      </c>
      <c r="AB222" s="28">
        <f>SUMIFS(Aut_BlueMe_Sem_Pedido!$J:$J,Aut_BlueMe_Sem_Pedido!$Q:$Q,DRE!Z$4,Aut_BlueMe_Sem_Pedido!$H:$H,DRE!$A222)+SUMIFS(Aut_Ajustes_Manuais!$G:$G,Aut_Ajustes_Manuais!$I:$I,DRE!Z$4,Aut_Ajustes_Manuais!$F:$F,"Arrendamento")</f>
        <v/>
      </c>
      <c r="AC222" s="232" t="n">
        <v>0</v>
      </c>
      <c r="AD222" s="27" t="n">
        <v>0</v>
      </c>
      <c r="AE222" s="28">
        <f>SUMIFS(Aut_BlueMe_Sem_Pedido!$J:$J,Aut_BlueMe_Sem_Pedido!$Q:$Q,DRE!AC$4,Aut_BlueMe_Sem_Pedido!$H:$H,DRE!$A222)+SUMIFS(Aut_Ajustes_Manuais!$G:$G,Aut_Ajustes_Manuais!$I:$I,DRE!AC$4,Aut_Ajustes_Manuais!$F:$F,"Arrendamento")</f>
        <v/>
      </c>
      <c r="AF222" s="232" t="n">
        <v>0</v>
      </c>
      <c r="AG222" s="27" t="n">
        <v>0</v>
      </c>
      <c r="AH222" s="28">
        <f>SUMIFS(Aut_BlueMe_Sem_Pedido!$J:$J,Aut_BlueMe_Sem_Pedido!$Q:$Q,DRE!AF$4,Aut_BlueMe_Sem_Pedido!$H:$H,DRE!$A222)+SUMIFS(Aut_Ajustes_Manuais!$G:$G,Aut_Ajustes_Manuais!$I:$I,DRE!AF$4,Aut_Ajustes_Manuais!$F:$F,"Arrendamento")</f>
        <v/>
      </c>
      <c r="AI222" s="232" t="n">
        <v>0</v>
      </c>
      <c r="AJ222" s="27" t="n">
        <v>0</v>
      </c>
      <c r="AK222" s="28">
        <f>SUMIFS(Aut_BlueMe_Sem_Pedido!$J:$J,Aut_BlueMe_Sem_Pedido!$Q:$Q,DRE!AI$4,Aut_BlueMe_Sem_Pedido!$H:$H,DRE!$A222)+SUMIFS(Aut_Ajustes_Manuais!$G:$G,Aut_Ajustes_Manuais!$I:$I,DRE!AI$4,Aut_Ajustes_Manuais!$F:$F,"Arrendamento")</f>
        <v/>
      </c>
      <c r="AL222" s="232" t="n">
        <v>0</v>
      </c>
      <c r="AM222" s="27" t="n">
        <v>0</v>
      </c>
      <c r="AN222" s="28">
        <f>SUMIFS(Aut_BlueMe_Sem_Pedido!$J:$J,Aut_BlueMe_Sem_Pedido!$Q:$Q,DRE!AL$4,Aut_BlueMe_Sem_Pedido!$H:$H,DRE!$A222)+SUMIFS(Aut_Ajustes_Manuais!$G:$G,Aut_Ajustes_Manuais!$I:$I,DRE!AL$4,Aut_Ajustes_Manuais!$F:$F,"Arrendamento")</f>
        <v/>
      </c>
      <c r="AO222" s="232" t="n">
        <v>0</v>
      </c>
      <c r="AP222" s="27" t="n">
        <v>0</v>
      </c>
      <c r="AQ222" s="28">
        <f>SUMIFS(Aut_BlueMe_Sem_Pedido!$J:$J,Aut_BlueMe_Sem_Pedido!$Q:$Q,DRE!AO$4,Aut_BlueMe_Sem_Pedido!$H:$H,DRE!$A222)+SUMIFS(Aut_Ajustes_Manuais!$G:$G,Aut_Ajustes_Manuais!$I:$I,DRE!AO$4,Aut_Ajustes_Manuais!$F:$F,"Arrendamento")</f>
        <v/>
      </c>
      <c r="AR222" s="232">
        <f>SUMIFS($H222:$AO222,$H$5:$AO$5,"&lt;"&amp;MONTH(TODAY()),$H$6:$AO$6,"REAL 25")</f>
        <v/>
      </c>
      <c r="AS222" s="27">
        <f>SUMIFS($I222:$AP222,$I$5:$AP$5,"&lt;"&amp;MONTH(TODAY()),$I$6:$AP$6,"ORÇADO ")</f>
        <v/>
      </c>
      <c r="AT222" s="28">
        <f>SUMIFS($J222:$AQ222,$J$5:$AQ$5,"&lt;"&amp;MONTH(TODAY()),$J$6:$AQ$6,"REAL 26")</f>
        <v/>
      </c>
      <c r="AU222" s="232">
        <f>SUM(H222,K222,N222,Q222,T222,W222,Z222,AC222,AF222,AI222,AL222,AO222)</f>
        <v/>
      </c>
      <c r="AV222" s="27">
        <f>SUM(I222,L222,O222,R222,U222,X222,AA222,AD222,AG222,AJ222,AM222,AP222)</f>
        <v/>
      </c>
      <c r="AW222" s="28">
        <f>SUM(J222,M222,P222,S222,V222,Y222,AB222,AE222,AH222,AK222,AN222,AQ222)</f>
        <v/>
      </c>
      <c r="AX222" s="232">
        <f>SUM(H222,K222,N222)</f>
        <v/>
      </c>
      <c r="AY222" s="27">
        <f>SUM(I222,L222,O222)</f>
        <v/>
      </c>
      <c r="AZ222" s="28">
        <f>SUM(J222,M222,P222)</f>
        <v/>
      </c>
      <c r="BA222" s="232">
        <f>SUM(Q222,T222,W222)</f>
        <v/>
      </c>
      <c r="BB222" s="27">
        <f>SUM(R222,U222,X222)</f>
        <v/>
      </c>
      <c r="BC222" s="28">
        <f>SUM(S222,V222,Y222)</f>
        <v/>
      </c>
      <c r="BD222" s="232">
        <f>SUM(Z222,AC222,AF222)</f>
        <v/>
      </c>
      <c r="BE222" s="27">
        <f>SUM(AA222,AD222,AG222)</f>
        <v/>
      </c>
      <c r="BF222" s="28">
        <f>SUM(AB222,AE222,AH222)</f>
        <v/>
      </c>
      <c r="BG222" s="232">
        <f>SUM(AI222,AL222,AO222)</f>
        <v/>
      </c>
      <c r="BH222" s="27">
        <f>SUM(AJ222,AM222,AP222)</f>
        <v/>
      </c>
      <c r="BI222" s="28">
        <f>SUM(AK222,AN222,AQ222)</f>
        <v/>
      </c>
      <c r="BK222" s="451">
        <f>SUM(I222,L222,O222,R222,U222,X222,AA222,AD222,AG222,AJ222,AM222,AP222)</f>
        <v/>
      </c>
      <c r="BL222" s="451">
        <f>BK222-AV222</f>
        <v/>
      </c>
      <c r="BM222" s="451">
        <f>SUM(J222,M222,P222,S222,V222)</f>
        <v/>
      </c>
      <c r="BN222" s="451">
        <f>BM222-AT222</f>
        <v/>
      </c>
    </row>
    <row r="223" hidden="1" outlineLevel="1" ht="25.2" customFormat="1" customHeight="1" s="474">
      <c r="A223" s="22" t="inlineStr">
        <is>
          <t>Taxas publicas administrativas - Ocupação</t>
        </is>
      </c>
      <c r="B223" s="2" t="n"/>
      <c r="C223" s="24" t="inlineStr">
        <is>
          <t>Estim. Mensal</t>
        </is>
      </c>
      <c r="D223" s="104" t="n"/>
      <c r="E223" s="54" t="n"/>
      <c r="F223" s="40" t="n"/>
      <c r="G223" s="416" t="n"/>
      <c r="H223" s="232" t="n">
        <v>0</v>
      </c>
      <c r="I223" s="27" t="n">
        <v>0</v>
      </c>
      <c r="J223" s="28">
        <f>SUMIFS(Aut_BlueMe_Sem_Pedido!$J:$J,Aut_BlueMe_Sem_Pedido!$Q:$Q,DRE!H$4,Aut_BlueMe_Sem_Pedido!$H:$H,DRE!$A223)+SUMIFS(Aut_Ajustes_Manuais!$G:$G,Aut_Ajustes_Manuais!$I:$I,DRE!H$4,Aut_Ajustes_Manuais!$F:$F,"Taxas publicas administrativas - Ocupação")</f>
        <v/>
      </c>
      <c r="K223" s="232" t="n">
        <v>0</v>
      </c>
      <c r="L223" s="27" t="n">
        <v>0</v>
      </c>
      <c r="M223" s="28">
        <f>SUMIFS(Aut_BlueMe_Sem_Pedido!$J:$J,Aut_BlueMe_Sem_Pedido!$Q:$Q,DRE!K$4,Aut_BlueMe_Sem_Pedido!$H:$H,DRE!$A223)+SUMIFS(Aut_Ajustes_Manuais!$G:$G,Aut_Ajustes_Manuais!$I:$I,DRE!K$4,Aut_Ajustes_Manuais!$F:$F,"Taxas publicas administrativas - Ocupação")</f>
        <v/>
      </c>
      <c r="N223" s="232" t="n">
        <v>0</v>
      </c>
      <c r="O223" s="27" t="n">
        <v>0</v>
      </c>
      <c r="P223" s="28">
        <f>SUMIFS(Aut_BlueMe_Sem_Pedido!$J:$J,Aut_BlueMe_Sem_Pedido!$Q:$Q,DRE!N$4,Aut_BlueMe_Sem_Pedido!$H:$H,DRE!$A223)+SUMIFS(Aut_Ajustes_Manuais!$G:$G,Aut_Ajustes_Manuais!$I:$I,DRE!N$4,Aut_Ajustes_Manuais!$F:$F,"Taxas publicas administrativas - Ocupação")</f>
        <v/>
      </c>
      <c r="Q223" s="232" t="n">
        <v>0</v>
      </c>
      <c r="R223" s="27" t="n">
        <v>0</v>
      </c>
      <c r="S223" s="28">
        <f>SUMIFS(Aut_BlueMe_Sem_Pedido!$J:$J,Aut_BlueMe_Sem_Pedido!$Q:$Q,DRE!Q$4,Aut_BlueMe_Sem_Pedido!$H:$H,DRE!$A223)+SUMIFS(Aut_Ajustes_Manuais!$G:$G,Aut_Ajustes_Manuais!$I:$I,DRE!Q$4,Aut_Ajustes_Manuais!$F:$F,"Taxas publicas administrativas - Ocupação")</f>
        <v/>
      </c>
      <c r="T223" s="232" t="n">
        <v>0</v>
      </c>
      <c r="U223" s="27" t="n">
        <v>0</v>
      </c>
      <c r="V223" s="28">
        <f>SUMIFS(Aut_BlueMe_Sem_Pedido!$J:$J,Aut_BlueMe_Sem_Pedido!$Q:$Q,DRE!T$4,Aut_BlueMe_Sem_Pedido!$H:$H,DRE!$A223)+SUMIFS(Aut_Ajustes_Manuais!$G:$G,Aut_Ajustes_Manuais!$I:$I,DRE!T$4,Aut_Ajustes_Manuais!$F:$F,"Taxas publicas administrativas - Ocupação")</f>
        <v/>
      </c>
      <c r="W223" s="232" t="n">
        <v>-226.68</v>
      </c>
      <c r="X223" s="27" t="n">
        <v>-231.2136</v>
      </c>
      <c r="Y223" s="28">
        <f>SUMIFS(Aut_BlueMe_Sem_Pedido!$J:$J,Aut_BlueMe_Sem_Pedido!$Q:$Q,DRE!W$4,Aut_BlueMe_Sem_Pedido!$H:$H,DRE!$A223)+SUMIFS(Aut_Ajustes_Manuais!$G:$G,Aut_Ajustes_Manuais!$I:$I,DRE!W$4,Aut_Ajustes_Manuais!$F:$F,"Taxas publicas administrativas - Ocupação")</f>
        <v/>
      </c>
      <c r="Z223" s="232" t="n">
        <v>0</v>
      </c>
      <c r="AA223" s="27" t="n">
        <v>0</v>
      </c>
      <c r="AB223" s="28">
        <f>SUMIFS(Aut_BlueMe_Sem_Pedido!$J:$J,Aut_BlueMe_Sem_Pedido!$Q:$Q,DRE!Z$4,Aut_BlueMe_Sem_Pedido!$H:$H,DRE!$A223)+SUMIFS(Aut_Ajustes_Manuais!$G:$G,Aut_Ajustes_Manuais!$I:$I,DRE!Z$4,Aut_Ajustes_Manuais!$F:$F,"Taxas publicas administrativas - Ocupação")</f>
        <v/>
      </c>
      <c r="AC223" s="232" t="n">
        <v>0</v>
      </c>
      <c r="AD223" s="27" t="n">
        <v>0</v>
      </c>
      <c r="AE223" s="28">
        <f>SUMIFS(Aut_BlueMe_Sem_Pedido!$J:$J,Aut_BlueMe_Sem_Pedido!$Q:$Q,DRE!AC$4,Aut_BlueMe_Sem_Pedido!$H:$H,DRE!$A223)+SUMIFS(Aut_Ajustes_Manuais!$G:$G,Aut_Ajustes_Manuais!$I:$I,DRE!AC$4,Aut_Ajustes_Manuais!$F:$F,"Taxas publicas administrativas - Ocupação")</f>
        <v/>
      </c>
      <c r="AF223" s="232" t="n">
        <v>0</v>
      </c>
      <c r="AG223" s="27" t="n">
        <v>0</v>
      </c>
      <c r="AH223" s="28">
        <f>SUMIFS(Aut_BlueMe_Sem_Pedido!$J:$J,Aut_BlueMe_Sem_Pedido!$Q:$Q,DRE!AF$4,Aut_BlueMe_Sem_Pedido!$H:$H,DRE!$A223)+SUMIFS(Aut_Ajustes_Manuais!$G:$G,Aut_Ajustes_Manuais!$I:$I,DRE!AF$4,Aut_Ajustes_Manuais!$F:$F,"Taxas publicas administrativas - Ocupação")</f>
        <v/>
      </c>
      <c r="AI223" s="232" t="n">
        <v>0</v>
      </c>
      <c r="AJ223" s="27" t="n">
        <v>0</v>
      </c>
      <c r="AK223" s="28">
        <f>SUMIFS(Aut_BlueMe_Sem_Pedido!$J:$J,Aut_BlueMe_Sem_Pedido!$Q:$Q,DRE!AI$4,Aut_BlueMe_Sem_Pedido!$H:$H,DRE!$A223)+SUMIFS(Aut_Ajustes_Manuais!$G:$G,Aut_Ajustes_Manuais!$I:$I,DRE!AI$4,Aut_Ajustes_Manuais!$F:$F,"Taxas publicas administrativas - Ocupação")</f>
        <v/>
      </c>
      <c r="AL223" s="232" t="n">
        <v>0</v>
      </c>
      <c r="AM223" s="27" t="n">
        <v>0</v>
      </c>
      <c r="AN223" s="28">
        <f>SUMIFS(Aut_BlueMe_Sem_Pedido!$J:$J,Aut_BlueMe_Sem_Pedido!$Q:$Q,DRE!AL$4,Aut_BlueMe_Sem_Pedido!$H:$H,DRE!$A223)+SUMIFS(Aut_Ajustes_Manuais!$G:$G,Aut_Ajustes_Manuais!$I:$I,DRE!AL$4,Aut_Ajustes_Manuais!$F:$F,"Taxas publicas administrativas - Ocupação")</f>
        <v/>
      </c>
      <c r="AO223" s="232" t="n">
        <v>0</v>
      </c>
      <c r="AP223" s="27" t="n">
        <v>0</v>
      </c>
      <c r="AQ223" s="28">
        <f>SUMIFS(Aut_BlueMe_Sem_Pedido!$J:$J,Aut_BlueMe_Sem_Pedido!$Q:$Q,DRE!AO$4,Aut_BlueMe_Sem_Pedido!$H:$H,DRE!$A223)+SUMIFS(Aut_Ajustes_Manuais!$G:$G,Aut_Ajustes_Manuais!$I:$I,DRE!AO$4,Aut_Ajustes_Manuais!$F:$F,"Taxas publicas administrativas - Ocupação")</f>
        <v/>
      </c>
      <c r="AR223" s="232">
        <f>SUMIFS($H223:$AO223,$H$5:$AO$5,"&lt;"&amp;MONTH(TODAY()),$H$6:$AO$6,"REAL 25")</f>
        <v/>
      </c>
      <c r="AS223" s="27">
        <f>SUMIFS($I223:$AP223,$I$5:$AP$5,"&lt;"&amp;MONTH(TODAY()),$I$6:$AP$6,"ORÇADO ")</f>
        <v/>
      </c>
      <c r="AT223" s="28">
        <f>SUMIFS($J223:$AQ223,$J$5:$AQ$5,"&lt;"&amp;MONTH(TODAY()),$J$6:$AQ$6,"REAL 26")</f>
        <v/>
      </c>
      <c r="AU223" s="232">
        <f>SUM(H223,K223,N223,Q223,T223,W223,Z223,AC223,AF223,AI223,AL223,AO223)</f>
        <v/>
      </c>
      <c r="AV223" s="27">
        <f>SUM(I223,L223,O223,R223,U223,X223,AA223,AD223,AG223,AJ223,AM223,AP223)</f>
        <v/>
      </c>
      <c r="AW223" s="28">
        <f>SUM(J223,M223,P223,S223,V223,Y223,AB223,AE223,AH223,AK223,AN223,AQ223)</f>
        <v/>
      </c>
      <c r="AX223" s="232">
        <f>SUM(H223,K223,N223)</f>
        <v/>
      </c>
      <c r="AY223" s="27">
        <f>SUM(I223,L223,O223)</f>
        <v/>
      </c>
      <c r="AZ223" s="28">
        <f>SUM(J223,M223,P223)</f>
        <v/>
      </c>
      <c r="BA223" s="232">
        <f>SUM(Q223,T223,W223)</f>
        <v/>
      </c>
      <c r="BB223" s="27">
        <f>SUM(R223,U223,X223)</f>
        <v/>
      </c>
      <c r="BC223" s="28">
        <f>SUM(S223,V223,Y223)</f>
        <v/>
      </c>
      <c r="BD223" s="232">
        <f>SUM(Z223,AC223,AF223)</f>
        <v/>
      </c>
      <c r="BE223" s="27">
        <f>SUM(AA223,AD223,AG223)</f>
        <v/>
      </c>
      <c r="BF223" s="28">
        <f>SUM(AB223,AE223,AH223)</f>
        <v/>
      </c>
      <c r="BG223" s="232">
        <f>SUM(AI223,AL223,AO223)</f>
        <v/>
      </c>
      <c r="BH223" s="27">
        <f>SUM(AJ223,AM223,AP223)</f>
        <v/>
      </c>
      <c r="BI223" s="28">
        <f>SUM(AK223,AN223,AQ223)</f>
        <v/>
      </c>
      <c r="BK223" s="451">
        <f>SUM(I223,L223,O223,R223,U223,X223,AA223,AD223,AG223,AJ223,AM223,AP223)</f>
        <v/>
      </c>
      <c r="BL223" s="451">
        <f>BK223-AV223</f>
        <v/>
      </c>
      <c r="BM223" s="451">
        <f>SUM(J223,M223,P223,S223,V223)</f>
        <v/>
      </c>
      <c r="BN223" s="451">
        <f>BM223-AT223</f>
        <v/>
      </c>
    </row>
    <row r="224" collapsed="1">
      <c r="A224" s="70" t="inlineStr">
        <is>
          <t>% sobre Receita Bruta</t>
        </is>
      </c>
      <c r="B224" s="58" t="n"/>
      <c r="C224" s="59" t="n"/>
      <c r="D224" s="60" t="n"/>
      <c r="E224" s="61" t="n"/>
      <c r="F224" s="62" t="n"/>
      <c r="G224" s="473" t="n"/>
      <c r="H224" s="236" t="n">
        <v>-0.1865184224167905</v>
      </c>
      <c r="I224" s="49" t="n">
        <v>-0.3281370001999677</v>
      </c>
      <c r="J224" s="50">
        <f>IFERROR(J216/J8,0)+SUMIFS(Aut_Ajustes_Manuais!$G:$G,Aut_Ajustes_Manuais!$I:$I,DRE!H$4,Aut_Ajustes_Manuais!$F:$F,"% sobre Receita Bruta")</f>
        <v/>
      </c>
      <c r="K224" s="236" t="n">
        <v>-0.1978450423001788</v>
      </c>
      <c r="L224" s="49" t="n">
        <v>-0.1809966935343441</v>
      </c>
      <c r="M224" s="50">
        <f>IFERROR(M216/M8,0)+SUMIFS(Aut_Ajustes_Manuais!$G:$G,Aut_Ajustes_Manuais!$I:$I,DRE!K$4,Aut_Ajustes_Manuais!$F:$F,"% sobre Receita Bruta")</f>
        <v/>
      </c>
      <c r="N224" s="236" t="n">
        <v>-0.2069784899704142</v>
      </c>
      <c r="O224" s="49" t="n">
        <v>-0.1744125723177131</v>
      </c>
      <c r="P224" s="50">
        <f>IFERROR(P216/P8,0)+SUMIFS(Aut_Ajustes_Manuais!$G:$G,Aut_Ajustes_Manuais!$I:$I,DRE!N$4,Aut_Ajustes_Manuais!$F:$F,"% sobre Receita Bruta")</f>
        <v/>
      </c>
      <c r="Q224" s="236" t="n">
        <v>-0.1310789497362004</v>
      </c>
      <c r="R224" s="49" t="n">
        <v>-0.1474360835402498</v>
      </c>
      <c r="S224" s="50">
        <f>IFERROR(S216/S8,0)+SUMIFS(Aut_Ajustes_Manuais!$G:$G,Aut_Ajustes_Manuais!$I:$I,DRE!Q$4,Aut_Ajustes_Manuais!$F:$F,"% sobre Receita Bruta")</f>
        <v/>
      </c>
      <c r="T224" s="236" t="n">
        <v>-0.1431640225694312</v>
      </c>
      <c r="U224" s="49" t="n">
        <v>-0.1278265918047204</v>
      </c>
      <c r="V224" s="50">
        <f>IFERROR(V216/V8,0)+SUMIFS(Aut_Ajustes_Manuais!$G:$G,Aut_Ajustes_Manuais!$I:$I,DRE!T$4,Aut_Ajustes_Manuais!$F:$F,"% sobre Receita Bruta")</f>
        <v/>
      </c>
      <c r="W224" s="236" t="n">
        <v>-0.1390288105073141</v>
      </c>
      <c r="X224" s="49" t="n">
        <v>-0.1487259477808744</v>
      </c>
      <c r="Y224" s="50">
        <f>IFERROR(Y216/Y8,0)+SUMIFS(Aut_Ajustes_Manuais!$G:$G,Aut_Ajustes_Manuais!$I:$I,DRE!W$4,Aut_Ajustes_Manuais!$F:$F,"% sobre Receita Bruta")</f>
        <v/>
      </c>
      <c r="Z224" s="236" t="n">
        <v>-0.1666133410581555</v>
      </c>
      <c r="AA224" s="49" t="n">
        <v>-0.139579278625285</v>
      </c>
      <c r="AB224" s="50">
        <f>IFERROR(AB216/AB8,0)+SUMIFS(Aut_Ajustes_Manuais!$G:$G,Aut_Ajustes_Manuais!$I:$I,DRE!Z$4,Aut_Ajustes_Manuais!$F:$F,"% sobre Receita Bruta")</f>
        <v/>
      </c>
      <c r="AC224" s="236" t="n">
        <v>-0.1370069540663813</v>
      </c>
      <c r="AD224" s="49" t="n">
        <v>-0.1331271156507916</v>
      </c>
      <c r="AE224" s="50">
        <f>IFERROR(AE216/AE8,0)+SUMIFS(Aut_Ajustes_Manuais!$G:$G,Aut_Ajustes_Manuais!$I:$I,DRE!AC$4,Aut_Ajustes_Manuais!$F:$F,"% sobre Receita Bruta")</f>
        <v/>
      </c>
      <c r="AF224" s="236" t="n">
        <v>-0.1732529156971462</v>
      </c>
      <c r="AG224" s="49" t="n">
        <v>-0.1197586336470182</v>
      </c>
      <c r="AH224" s="50">
        <f>IFERROR(AH216/AH8,0)+SUMIFS(Aut_Ajustes_Manuais!$G:$G,Aut_Ajustes_Manuais!$I:$I,DRE!AF$4,Aut_Ajustes_Manuais!$F:$F,"% sobre Receita Bruta")</f>
        <v/>
      </c>
      <c r="AI224" s="236" t="n">
        <v>-0.1464521962872022</v>
      </c>
      <c r="AJ224" s="49" t="n">
        <v>-0.1411310007019129</v>
      </c>
      <c r="AK224" s="50">
        <f>IFERROR(AK216/AK8,0)+SUMIFS(Aut_Ajustes_Manuais!$G:$G,Aut_Ajustes_Manuais!$I:$I,DRE!AI$4,Aut_Ajustes_Manuais!$F:$F,"% sobre Receita Bruta")</f>
        <v/>
      </c>
      <c r="AL224" s="236" t="n">
        <v>-0.1174566936141982</v>
      </c>
      <c r="AM224" s="49" t="n">
        <v>-0.13970178785743</v>
      </c>
      <c r="AN224" s="50">
        <f>IFERROR(AN216/AN8,0)+SUMIFS(Aut_Ajustes_Manuais!$G:$G,Aut_Ajustes_Manuais!$I:$I,DRE!AL$4,Aut_Ajustes_Manuais!$F:$F,"% sobre Receita Bruta")</f>
        <v/>
      </c>
      <c r="AO224" s="236" t="n">
        <v>-0.09798873487336081</v>
      </c>
      <c r="AP224" s="49" t="n">
        <v>-0.1611843606768522</v>
      </c>
      <c r="AQ224" s="50">
        <f>IFERROR(AQ216/AQ8,0)+SUMIFS(Aut_Ajustes_Manuais!$G:$G,Aut_Ajustes_Manuais!$I:$I,DRE!AO$4,Aut_Ajustes_Manuais!$F:$F,"% sobre Receita Bruta")</f>
        <v/>
      </c>
      <c r="AR224" s="236">
        <f>IFERROR(AR216/AR8,0)</f>
        <v/>
      </c>
      <c r="AS224" s="49">
        <f>IFERROR(AS216/AS8,0)</f>
        <v/>
      </c>
      <c r="AT224" s="50">
        <f>IFERROR(AT216/AT8,0)</f>
        <v/>
      </c>
      <c r="AU224" s="236">
        <f>IFERROR(AU216/AU8,0)</f>
        <v/>
      </c>
      <c r="AV224" s="49">
        <f>IFERROR(AV216/AV8,0)</f>
        <v/>
      </c>
      <c r="AW224" s="50">
        <f>IFERROR(AW216/AW8,0)</f>
        <v/>
      </c>
      <c r="AX224" s="236">
        <f>IFERROR(AX216/AX8,0)</f>
        <v/>
      </c>
      <c r="AY224" s="49">
        <f>IFERROR(AY216/AY8,0)</f>
        <v/>
      </c>
      <c r="AZ224" s="50">
        <f>IFERROR(AZ216/AZ8,0)</f>
        <v/>
      </c>
      <c r="BA224" s="236">
        <f>IFERROR(BA216/BA8,0)</f>
        <v/>
      </c>
      <c r="BB224" s="49">
        <f>IFERROR(BB216/BB8,0)</f>
        <v/>
      </c>
      <c r="BC224" s="50">
        <f>IFERROR(BC216/BC8,0)</f>
        <v/>
      </c>
      <c r="BD224" s="236">
        <f>IFERROR(BD216/BD8,0)</f>
        <v/>
      </c>
      <c r="BE224" s="49">
        <f>IFERROR(BE216/BE8,0)</f>
        <v/>
      </c>
      <c r="BF224" s="50">
        <f>IFERROR(BF216/BF8,0)</f>
        <v/>
      </c>
      <c r="BG224" s="236">
        <f>IFERROR(BG216/BG8,0)</f>
        <v/>
      </c>
      <c r="BH224" s="49">
        <f>IFERROR(BH216/BH8,0)</f>
        <v/>
      </c>
      <c r="BI224" s="50">
        <f>IFERROR(BI216/BI8,0)</f>
        <v/>
      </c>
      <c r="BK224" s="451">
        <f>SUM(I224,L224,O224,R224,U224,X224,AA224,AD224,AG224,AJ224,AM224,AP224)</f>
        <v/>
      </c>
      <c r="BL224" s="451">
        <f>BK224-AV224</f>
        <v/>
      </c>
      <c r="BM224" s="451">
        <f>SUM(J224,M224,P224,S224,V224)</f>
        <v/>
      </c>
      <c r="BN224" s="451">
        <f>BM224-AT224</f>
        <v/>
      </c>
    </row>
    <row r="225">
      <c r="A225" s="18" t="n"/>
      <c r="E225" s="16" t="n"/>
      <c r="F225" s="464" t="n"/>
      <c r="H225" s="252" t="n"/>
      <c r="I225" s="224" t="n"/>
      <c r="J225" s="105" t="n"/>
      <c r="K225" s="252" t="n"/>
      <c r="L225" s="224" t="n"/>
      <c r="M225" s="105" t="n"/>
      <c r="N225" s="252" t="n"/>
      <c r="O225" s="224" t="n"/>
      <c r="P225" s="105" t="n"/>
      <c r="Q225" s="252" t="n"/>
      <c r="R225" s="224" t="n"/>
      <c r="S225" s="105" t="n"/>
      <c r="T225" s="252" t="n"/>
      <c r="U225" s="224" t="n"/>
      <c r="V225" s="105" t="n"/>
      <c r="W225" s="252" t="n"/>
      <c r="X225" s="224" t="n"/>
      <c r="Y225" s="105" t="n"/>
      <c r="Z225" s="252" t="n"/>
      <c r="AA225" s="224" t="n"/>
      <c r="AB225" s="105" t="n"/>
      <c r="AC225" s="252" t="n"/>
      <c r="AD225" s="224" t="n"/>
      <c r="AE225" s="105" t="n"/>
      <c r="AF225" s="252" t="n"/>
      <c r="AG225" s="224" t="n"/>
      <c r="AH225" s="105" t="n"/>
      <c r="AI225" s="252" t="n"/>
      <c r="AJ225" s="224" t="n"/>
      <c r="AK225" s="105" t="n"/>
      <c r="AL225" s="252" t="n"/>
      <c r="AM225" s="224" t="n"/>
      <c r="AN225" s="105" t="n"/>
      <c r="AO225" s="252" t="n"/>
      <c r="AP225" s="224" t="n"/>
      <c r="AQ225" s="105" t="n"/>
      <c r="AR225" s="252" t="n"/>
      <c r="AS225" s="224" t="n"/>
      <c r="AT225" s="105" t="n"/>
      <c r="AU225" s="252" t="n"/>
      <c r="AV225" s="224" t="n"/>
      <c r="AW225" s="105" t="n"/>
      <c r="AX225" s="252" t="n"/>
      <c r="AY225" s="224" t="n"/>
      <c r="AZ225" s="105" t="n"/>
      <c r="BA225" s="252" t="n"/>
      <c r="BB225" s="224" t="n"/>
      <c r="BC225" s="105" t="n"/>
      <c r="BD225" s="252" t="n"/>
      <c r="BE225" s="224" t="n"/>
      <c r="BF225" s="105" t="n"/>
      <c r="BG225" s="252" t="n"/>
      <c r="BH225" s="224" t="n"/>
      <c r="BI225" s="105" t="n"/>
      <c r="BK225" s="451">
        <f>SUM(I225,L225,O225,R225,U225,X225,AA225,AD225,AG225,AJ225,AM225,AP225)</f>
        <v/>
      </c>
      <c r="BL225" s="451">
        <f>BK225-AV225</f>
        <v/>
      </c>
      <c r="BM225" s="451">
        <f>SUM(J225,M225,P225,S225,V225)</f>
        <v/>
      </c>
      <c r="BN225" s="451">
        <f>BM225-AT225</f>
        <v/>
      </c>
    </row>
    <row r="226">
      <c r="A226" s="38" t="inlineStr">
        <is>
          <t>Utilidades</t>
        </is>
      </c>
      <c r="C226" s="39" t="inlineStr">
        <is>
          <t>Premissas</t>
        </is>
      </c>
      <c r="D226" s="39" t="inlineStr">
        <is>
          <t>Valores</t>
        </is>
      </c>
      <c r="E226" s="39" t="inlineStr">
        <is>
          <t>Acréscimo</t>
        </is>
      </c>
      <c r="F226" s="40" t="n"/>
      <c r="H226" s="235" t="n">
        <v>-29340.2</v>
      </c>
      <c r="I226" s="41" t="n">
        <v>-30462.73444843999</v>
      </c>
      <c r="J226" s="42">
        <f>SUM(J227:J240)+SUMIFS(Aut_Ajustes_Manuais!$G:$G,Aut_Ajustes_Manuais!$I:$I,DRE!H$4,Aut_Ajustes_Manuais!$F:$F,"Utilidades")</f>
        <v/>
      </c>
      <c r="K226" s="235" t="n">
        <v>-34103.5</v>
      </c>
      <c r="L226" s="41" t="n">
        <v>-28835.74923967</v>
      </c>
      <c r="M226" s="42">
        <f>SUM(M227:M240)+SUMIFS(Aut_Ajustes_Manuais!$G:$G,Aut_Ajustes_Manuais!$I:$I,DRE!K$4,Aut_Ajustes_Manuais!$F:$F,"Utilidades")</f>
        <v/>
      </c>
      <c r="N226" s="235" t="n">
        <v>-30556.88</v>
      </c>
      <c r="O226" s="41" t="n">
        <v>-36142.07598940199</v>
      </c>
      <c r="P226" s="42">
        <f>SUM(P227:P240)+SUMIFS(Aut_Ajustes_Manuais!$G:$G,Aut_Ajustes_Manuais!$I:$I,DRE!N$4,Aut_Ajustes_Manuais!$F:$F,"Utilidades")</f>
        <v/>
      </c>
      <c r="Q226" s="235" t="n">
        <v>-34776.46000000001</v>
      </c>
      <c r="R226" s="41" t="n">
        <v>-31778.9201122</v>
      </c>
      <c r="S226" s="42">
        <f>SUM(S227:S240)+SUMIFS(Aut_Ajustes_Manuais!$G:$G,Aut_Ajustes_Manuais!$I:$I,DRE!Q$4,Aut_Ajustes_Manuais!$F:$F,"Utilidades")</f>
        <v/>
      </c>
      <c r="T226" s="235" t="n">
        <v>-29464.17</v>
      </c>
      <c r="U226" s="41" t="n">
        <v>-32145.57470669399</v>
      </c>
      <c r="V226" s="42">
        <f>SUM(V227:V240)+SUMIFS(Aut_Ajustes_Manuais!$G:$G,Aut_Ajustes_Manuais!$I:$I,DRE!T$4,Aut_Ajustes_Manuais!$F:$F,"Utilidades")</f>
        <v/>
      </c>
      <c r="W226" s="235" t="n">
        <v>-27818.72</v>
      </c>
      <c r="X226" s="41" t="n">
        <v>-31765.964688664</v>
      </c>
      <c r="Y226" s="42">
        <f>SUM(Y227:Y240)+SUMIFS(Aut_Ajustes_Manuais!$G:$G,Aut_Ajustes_Manuais!$I:$I,DRE!W$4,Aut_Ajustes_Manuais!$F:$F,"Utilidades")</f>
        <v/>
      </c>
      <c r="Z226" s="235" t="n">
        <v>-37067.84</v>
      </c>
      <c r="AA226" s="41" t="n">
        <v>-36454.70565154101</v>
      </c>
      <c r="AB226" s="42">
        <f>SUM(AB227:AB240)+SUMIFS(Aut_Ajustes_Manuais!$G:$G,Aut_Ajustes_Manuais!$I:$I,DRE!Z$4,Aut_Ajustes_Manuais!$F:$F,"Utilidades")</f>
        <v/>
      </c>
      <c r="AC226" s="235" t="n">
        <v>-29795.6</v>
      </c>
      <c r="AD226" s="41" t="n">
        <v>-34608.314011231</v>
      </c>
      <c r="AE226" s="42">
        <f>SUM(AE227:AE240)+SUMIFS(Aut_Ajustes_Manuais!$G:$G,Aut_Ajustes_Manuais!$I:$I,DRE!AC$4,Aut_Ajustes_Manuais!$F:$F,"Utilidades")</f>
        <v/>
      </c>
      <c r="AF226" s="235" t="n">
        <v>-40830.68</v>
      </c>
      <c r="AG226" s="41" t="n">
        <v>-32586.83695896</v>
      </c>
      <c r="AH226" s="42">
        <f>SUM(AH227:AH240)+SUMIFS(Aut_Ajustes_Manuais!$G:$G,Aut_Ajustes_Manuais!$I:$I,DRE!AF$4,Aut_Ajustes_Manuais!$F:$F,"Utilidades")</f>
        <v/>
      </c>
      <c r="AI226" s="235" t="n">
        <v>-31008.57</v>
      </c>
      <c r="AJ226" s="41" t="n">
        <v>-31994.24421876651</v>
      </c>
      <c r="AK226" s="42">
        <f>SUM(AK227:AK240)+SUMIFS(Aut_Ajustes_Manuais!$G:$G,Aut_Ajustes_Manuais!$I:$I,DRE!AI$4,Aut_Ajustes_Manuais!$F:$F,"Utilidades")</f>
        <v/>
      </c>
      <c r="AL226" s="235" t="n">
        <v>-28166.22</v>
      </c>
      <c r="AM226" s="41" t="n">
        <v>-32020.898663628</v>
      </c>
      <c r="AN226" s="42">
        <f>SUM(AN227:AN240)+SUMIFS(Aut_Ajustes_Manuais!$G:$G,Aut_Ajustes_Manuais!$I:$I,DRE!AL$4,Aut_Ajustes_Manuais!$F:$F,"Utilidades")</f>
        <v/>
      </c>
      <c r="AO226" s="235" t="n">
        <v>-35778.56</v>
      </c>
      <c r="AP226" s="41" t="n">
        <v>-31622.57855006149</v>
      </c>
      <c r="AQ226" s="42">
        <f>SUM(AQ227:AQ240)+SUMIFS(Aut_Ajustes_Manuais!$G:$G,Aut_Ajustes_Manuais!$I:$I,DRE!AO$4,Aut_Ajustes_Manuais!$F:$F,"Utilidades")</f>
        <v/>
      </c>
      <c r="AR226" s="235">
        <f>SUM(AR227:AR240)</f>
        <v/>
      </c>
      <c r="AS226" s="41">
        <f>SUM(AS227:AS240)</f>
        <v/>
      </c>
      <c r="AT226" s="42">
        <f>SUM(AT227:AT240)</f>
        <v/>
      </c>
      <c r="AU226" s="235">
        <f>SUM(AU227:AU240)</f>
        <v/>
      </c>
      <c r="AV226" s="41">
        <f>SUM(AV227:AV240)</f>
        <v/>
      </c>
      <c r="AW226" s="42">
        <f>SUM(AW227:AW240)</f>
        <v/>
      </c>
      <c r="AX226" s="235">
        <f>SUM(AX227:AX240)</f>
        <v/>
      </c>
      <c r="AY226" s="41">
        <f>SUM(AY227:AY240)</f>
        <v/>
      </c>
      <c r="AZ226" s="42">
        <f>SUM(AZ227:AZ240)</f>
        <v/>
      </c>
      <c r="BA226" s="235">
        <f>SUM(BA227:BA240)</f>
        <v/>
      </c>
      <c r="BB226" s="41">
        <f>SUM(BB227:BB240)</f>
        <v/>
      </c>
      <c r="BC226" s="42">
        <f>SUM(BC227:BC240)</f>
        <v/>
      </c>
      <c r="BD226" s="235">
        <f>SUM(BD227:BD240)</f>
        <v/>
      </c>
      <c r="BE226" s="41">
        <f>SUM(BE227:BE240)</f>
        <v/>
      </c>
      <c r="BF226" s="42">
        <f>SUM(BF227:BF240)</f>
        <v/>
      </c>
      <c r="BG226" s="235">
        <f>SUM(BG227:BG240)</f>
        <v/>
      </c>
      <c r="BH226" s="41">
        <f>SUM(BH227:BH240)</f>
        <v/>
      </c>
      <c r="BI226" s="42">
        <f>SUM(BI227:BI240)</f>
        <v/>
      </c>
      <c r="BK226" s="451">
        <f>SUM(I226,L226,O226,R226,U226,X226,AA226,AD226,AG226,AJ226,AM226,AP226)</f>
        <v/>
      </c>
      <c r="BL226" s="451">
        <f>BK226-AV226</f>
        <v/>
      </c>
      <c r="BM226" s="451">
        <f>SUM(J226,M226,P226,S226,V226)</f>
        <v/>
      </c>
      <c r="BN226" s="451">
        <f>BM226-AT226</f>
        <v/>
      </c>
    </row>
    <row r="227" hidden="1" outlineLevel="1" customFormat="1" s="474">
      <c r="A227" s="22" t="inlineStr">
        <is>
          <t>Agua/Esgoto</t>
        </is>
      </c>
      <c r="B227" s="23" t="n"/>
      <c r="C227" s="24" t="inlineStr">
        <is>
          <t>Estim. Mensal</t>
        </is>
      </c>
      <c r="D227" s="106" t="n">
        <v>-14800</v>
      </c>
      <c r="E227" s="107" t="n">
        <v>-0.0008</v>
      </c>
      <c r="F227" s="55" t="n"/>
      <c r="G227" s="416" t="n"/>
      <c r="H227" s="232" t="n">
        <v>-153.96</v>
      </c>
      <c r="I227" s="27" t="n">
        <v>-2607.389194844</v>
      </c>
      <c r="J227" s="27">
        <f>SUMIFS(Aut_BlueMe_Sem_Pedido!$J:$J,Aut_BlueMe_Sem_Pedido!$Q:$Q,DRE!H$4,Aut_BlueMe_Sem_Pedido!$H:$H,DRE!$A227)+SUMIFS(Aut_Ajustes_Manuais!$G:$G,Aut_Ajustes_Manuais!$I:$I,DRE!H$4,Aut_Ajustes_Manuais!$F:$F,"Agua/Esgoto")</f>
        <v/>
      </c>
      <c r="K227" s="232" t="n">
        <v>-153.96</v>
      </c>
      <c r="L227" s="27" t="n">
        <v>-2694.690673967</v>
      </c>
      <c r="M227" s="28">
        <f>SUMIFS(Aut_BlueMe_Sem_Pedido!$J:$J,Aut_BlueMe_Sem_Pedido!$Q:$Q,DRE!K$4,Aut_BlueMe_Sem_Pedido!$H:$H,DRE!$A227)+SUMIFS(Aut_Ajustes_Manuais!$G:$G,Aut_Ajustes_Manuais!$I:$I,DRE!K$4,Aut_Ajustes_Manuais!$F:$F,"Agua/Esgoto")</f>
        <v/>
      </c>
      <c r="N227" s="232" t="n">
        <v>-153.96</v>
      </c>
      <c r="O227" s="27" t="n">
        <v>-2702.0402989402</v>
      </c>
      <c r="P227" s="28">
        <f>SUMIFS(Aut_BlueMe_Sem_Pedido!$J:$J,Aut_BlueMe_Sem_Pedido!$Q:$Q,DRE!N$4,Aut_BlueMe_Sem_Pedido!$H:$H,DRE!$A227)+SUMIFS(Aut_Ajustes_Manuais!$G:$G,Aut_Ajustes_Manuais!$I:$I,DRE!N$4,Aut_Ajustes_Manuais!$F:$F,"Agua/Esgoto")</f>
        <v/>
      </c>
      <c r="Q227" s="232" t="n">
        <v>-153.96</v>
      </c>
      <c r="R227" s="27" t="n">
        <v>-2739.00776122</v>
      </c>
      <c r="S227" s="28">
        <f>SUMIFS(Aut_BlueMe_Sem_Pedido!$J:$J,Aut_BlueMe_Sem_Pedido!$Q:$Q,DRE!Q$4,Aut_BlueMe_Sem_Pedido!$H:$H,DRE!$A227)+SUMIFS(Aut_Ajustes_Manuais!$G:$G,Aut_Ajustes_Manuais!$I:$I,DRE!Q$4,Aut_Ajustes_Manuais!$F:$F,"Agua/Esgoto")</f>
        <v/>
      </c>
      <c r="T227" s="232" t="n">
        <v>-153.96</v>
      </c>
      <c r="U227" s="27" t="n">
        <v>-2775.6732206694</v>
      </c>
      <c r="V227" s="28">
        <f>SUMIFS(Aut_BlueMe_Sem_Pedido!$J:$J,Aut_BlueMe_Sem_Pedido!$Q:$Q,DRE!T$4,Aut_BlueMe_Sem_Pedido!$H:$H,DRE!$A227)+SUMIFS(Aut_Ajustes_Manuais!$G:$G,Aut_Ajustes_Manuais!$I:$I,DRE!T$4,Aut_Ajustes_Manuais!$F:$F,"Agua/Esgoto")</f>
        <v/>
      </c>
      <c r="W227" s="232" t="n">
        <v>-153.96</v>
      </c>
      <c r="X227" s="27" t="n">
        <v>-2737.7122188664</v>
      </c>
      <c r="Y227" s="28">
        <f>SUMIFS(Aut_BlueMe_Sem_Pedido!$J:$J,Aut_BlueMe_Sem_Pedido!$Q:$Q,DRE!W$4,Aut_BlueMe_Sem_Pedido!$H:$H,DRE!$A227)+SUMIFS(Aut_Ajustes_Manuais!$G:$G,Aut_Ajustes_Manuais!$I:$I,DRE!W$4,Aut_Ajustes_Manuais!$F:$F,"Agua/Esgoto")</f>
        <v/>
      </c>
      <c r="Z227" s="232" t="n">
        <v>-153.96</v>
      </c>
      <c r="AA227" s="27" t="n">
        <v>-2752.4613151541</v>
      </c>
      <c r="AB227" s="28">
        <f>SUMIFS(Aut_BlueMe_Sem_Pedido!$J:$J,Aut_BlueMe_Sem_Pedido!$Q:$Q,DRE!Z$4,Aut_BlueMe_Sem_Pedido!$H:$H,DRE!$A227)+SUMIFS(Aut_Ajustes_Manuais!$G:$G,Aut_Ajustes_Manuais!$I:$I,DRE!Z$4,Aut_Ajustes_Manuais!$F:$F,"Agua/Esgoto")</f>
        <v/>
      </c>
      <c r="AC227" s="232" t="n">
        <v>-153.96</v>
      </c>
      <c r="AD227" s="27" t="n">
        <v>-2764.6971511231</v>
      </c>
      <c r="AE227" s="28">
        <f>SUMIFS(Aut_BlueMe_Sem_Pedido!$J:$J,Aut_BlueMe_Sem_Pedido!$Q:$Q,DRE!AC$4,Aut_BlueMe_Sem_Pedido!$H:$H,DRE!$A227)+SUMIFS(Aut_Ajustes_Manuais!$G:$G,Aut_Ajustes_Manuais!$I:$I,DRE!AC$4,Aut_Ajustes_Manuais!$F:$F,"Agua/Esgoto")</f>
        <v/>
      </c>
      <c r="AF227" s="232" t="n">
        <v>-3053.96</v>
      </c>
      <c r="AG227" s="27" t="n">
        <v>-2807.036695896</v>
      </c>
      <c r="AH227" s="28">
        <f>SUMIFS(Aut_BlueMe_Sem_Pedido!$J:$J,Aut_BlueMe_Sem_Pedido!$Q:$Q,DRE!AF$4,Aut_BlueMe_Sem_Pedido!$H:$H,DRE!$A227)+SUMIFS(Aut_Ajustes_Manuais!$G:$G,Aut_Ajustes_Manuais!$I:$I,DRE!AF$4,Aut_Ajustes_Manuais!$F:$F,"Agua/Esgoto")</f>
        <v/>
      </c>
      <c r="AI227" s="232" t="n">
        <v>-153.96</v>
      </c>
      <c r="AJ227" s="27" t="n">
        <v>-2760.54017187665</v>
      </c>
      <c r="AK227" s="28">
        <f>SUMIFS(Aut_BlueMe_Sem_Pedido!$J:$J,Aut_BlueMe_Sem_Pedido!$Q:$Q,DRE!AI$4,Aut_BlueMe_Sem_Pedido!$H:$H,DRE!$A227)+SUMIFS(Aut_Ajustes_Manuais!$G:$G,Aut_Ajustes_Manuais!$I:$I,DRE!AI$4,Aut_Ajustes_Manuais!$F:$F,"Agua/Esgoto")</f>
        <v/>
      </c>
      <c r="AL227" s="232" t="n">
        <v>-2553.96</v>
      </c>
      <c r="AM227" s="27" t="n">
        <v>-2763.2056163628</v>
      </c>
      <c r="AN227" s="28">
        <f>SUMIFS(Aut_BlueMe_Sem_Pedido!$J:$J,Aut_BlueMe_Sem_Pedido!$Q:$Q,DRE!AL$4,Aut_BlueMe_Sem_Pedido!$H:$H,DRE!$A227)+SUMIFS(Aut_Ajustes_Manuais!$G:$G,Aut_Ajustes_Manuais!$I:$I,DRE!AL$4,Aut_Ajustes_Manuais!$F:$F,"Agua/Esgoto")</f>
        <v/>
      </c>
      <c r="AO227" s="232" t="n">
        <v>-3859.05</v>
      </c>
      <c r="AP227" s="27" t="n">
        <v>-2723.37360500615</v>
      </c>
      <c r="AQ227" s="28">
        <f>SUMIFS(Aut_BlueMe_Sem_Pedido!$J:$J,Aut_BlueMe_Sem_Pedido!$Q:$Q,DRE!AO$4,Aut_BlueMe_Sem_Pedido!$H:$H,DRE!$A227)+SUMIFS(Aut_Ajustes_Manuais!$G:$G,Aut_Ajustes_Manuais!$I:$I,DRE!AO$4,Aut_Ajustes_Manuais!$F:$F,"Agua/Esgoto")</f>
        <v/>
      </c>
      <c r="AR227" s="232">
        <f>SUMIFS($H227:$AO227,$H$5:$AO$5,"&lt;"&amp;MONTH(TODAY()),$H$6:$AO$6,"REAL 25")</f>
        <v/>
      </c>
      <c r="AS227" s="27">
        <f>SUMIFS($I227:$AP227,$I$5:$AP$5,"&lt;"&amp;MONTH(TODAY()),$I$6:$AP$6,"ORÇADO ")</f>
        <v/>
      </c>
      <c r="AT227" s="28">
        <f>SUMIFS($J227:$AQ227,$J$5:$AQ$5,"&lt;"&amp;MONTH(TODAY()),$J$6:$AQ$6,"REAL 26")</f>
        <v/>
      </c>
      <c r="AU227" s="232">
        <f>SUM(H227,K227,N227,Q227,T227,W227,Z227,AC227,AF227,AI227,AL227,AO227)</f>
        <v/>
      </c>
      <c r="AV227" s="27">
        <f>SUM(I227,L227,O227,R227,U227,X227,AA227,AD227,AG227,AJ227,AM227,AP227)</f>
        <v/>
      </c>
      <c r="AW227" s="28">
        <f>SUM(J227,M227,P227,S227,V227,Y227,AB227,AE227,AH227,AK227,AN227,AQ227)</f>
        <v/>
      </c>
      <c r="AX227" s="232">
        <f>SUM(H227,K227,N227)</f>
        <v/>
      </c>
      <c r="AY227" s="27">
        <f>SUM(I227,L227,O227)</f>
        <v/>
      </c>
      <c r="AZ227" s="28">
        <f>SUM(J227,M227,P227)</f>
        <v/>
      </c>
      <c r="BA227" s="232">
        <f>SUM(Q227,T227,W227)</f>
        <v/>
      </c>
      <c r="BB227" s="27">
        <f>SUM(R227,U227,X227)</f>
        <v/>
      </c>
      <c r="BC227" s="28">
        <f>SUM(S227,V227,Y227)</f>
        <v/>
      </c>
      <c r="BD227" s="232">
        <f>SUM(Z227,AC227,AF227)</f>
        <v/>
      </c>
      <c r="BE227" s="27">
        <f>SUM(AA227,AD227,AG227)</f>
        <v/>
      </c>
      <c r="BF227" s="28">
        <f>SUM(AB227,AE227,AH227)</f>
        <v/>
      </c>
      <c r="BG227" s="232">
        <f>SUM(AI227,AL227,AO227)</f>
        <v/>
      </c>
      <c r="BH227" s="27">
        <f>SUM(AJ227,AM227,AP227)</f>
        <v/>
      </c>
      <c r="BI227" s="28">
        <f>SUM(AK227,AN227,AQ227)</f>
        <v/>
      </c>
      <c r="BK227" s="451">
        <f>SUM(I227,L227,O227,R227,U227,X227,AA227,AD227,AG227,AJ227,AM227,AP227)</f>
        <v/>
      </c>
      <c r="BL227" s="451">
        <f>BK227-AV227</f>
        <v/>
      </c>
      <c r="BM227" s="451">
        <f>SUM(J227,M227,P227,S227,V227)</f>
        <v/>
      </c>
      <c r="BN227" s="451">
        <f>BM227-AT227</f>
        <v/>
      </c>
    </row>
    <row r="228" hidden="1" outlineLevel="1" customFormat="1" s="474">
      <c r="A228" s="22" t="inlineStr">
        <is>
          <t>Energia Eletrica</t>
        </is>
      </c>
      <c r="B228" s="23" t="n"/>
      <c r="C228" s="24" t="inlineStr">
        <is>
          <t>Estim. Mensal</t>
        </is>
      </c>
      <c r="D228" s="106" t="n">
        <v>-6600</v>
      </c>
      <c r="E228" s="107" t="n"/>
      <c r="F228" s="55" t="n"/>
      <c r="G228" s="416" t="n"/>
      <c r="H228" s="232" t="n">
        <v>-10236.61</v>
      </c>
      <c r="I228" s="27" t="n">
        <v>-9607.389194844</v>
      </c>
      <c r="J228" s="28">
        <f>SUMIFS(Aut_BlueMe_Sem_Pedido!$J:$J,Aut_BlueMe_Sem_Pedido!$Q:$Q,DRE!H$4,Aut_BlueMe_Sem_Pedido!$H:$H,DRE!$A228)+SUMIFS(Aut_Ajustes_Manuais!$G:$G,Aut_Ajustes_Manuais!$I:$I,DRE!H$4,Aut_Ajustes_Manuais!$F:$F,"Energia Eletrica")</f>
        <v/>
      </c>
      <c r="K228" s="232" t="n">
        <v>-13819.8</v>
      </c>
      <c r="L228" s="27" t="n">
        <v>-9694.690673966999</v>
      </c>
      <c r="M228" s="28">
        <f>SUMIFS(Aut_BlueMe_Sem_Pedido!$J:$J,Aut_BlueMe_Sem_Pedido!$Q:$Q,DRE!K$4,Aut_BlueMe_Sem_Pedido!$H:$H,DRE!$A228)+SUMIFS(Aut_Ajustes_Manuais!$G:$G,Aut_Ajustes_Manuais!$I:$I,DRE!K$4,Aut_Ajustes_Manuais!$F:$F,"Energia Eletrica")</f>
        <v/>
      </c>
      <c r="N228" s="232" t="n">
        <v>-12918.71</v>
      </c>
      <c r="O228" s="27" t="n">
        <v>-9702.040298940199</v>
      </c>
      <c r="P228" s="28">
        <f>SUMIFS(Aut_BlueMe_Sem_Pedido!$J:$J,Aut_BlueMe_Sem_Pedido!$Q:$Q,DRE!N$4,Aut_BlueMe_Sem_Pedido!$H:$H,DRE!$A228)+SUMIFS(Aut_Ajustes_Manuais!$G:$G,Aut_Ajustes_Manuais!$I:$I,DRE!N$4,Aut_Ajustes_Manuais!$F:$F,"Energia Eletrica")</f>
        <v/>
      </c>
      <c r="Q228" s="232" t="n">
        <v>-13315</v>
      </c>
      <c r="R228" s="27" t="n">
        <v>-9739.00776122</v>
      </c>
      <c r="S228" s="28">
        <f>SUMIFS(Aut_BlueMe_Sem_Pedido!$J:$J,Aut_BlueMe_Sem_Pedido!$Q:$Q,DRE!Q$4,Aut_BlueMe_Sem_Pedido!$H:$H,DRE!$A228)+SUMIFS(Aut_Ajustes_Manuais!$G:$G,Aut_Ajustes_Manuais!$I:$I,DRE!Q$4,Aut_Ajustes_Manuais!$F:$F,"Energia Eletrica")</f>
        <v/>
      </c>
      <c r="T228" s="232" t="n">
        <v>-12063.22</v>
      </c>
      <c r="U228" s="27" t="n">
        <v>-9775.6732206694</v>
      </c>
      <c r="V228" s="28">
        <f>SUMIFS(Aut_BlueMe_Sem_Pedido!$J:$J,Aut_BlueMe_Sem_Pedido!$Q:$Q,DRE!T$4,Aut_BlueMe_Sem_Pedido!$H:$H,DRE!$A228)+SUMIFS(Aut_Ajustes_Manuais!$G:$G,Aut_Ajustes_Manuais!$I:$I,DRE!T$4,Aut_Ajustes_Manuais!$F:$F,"Energia Eletrica")</f>
        <v/>
      </c>
      <c r="W228" s="232" t="n">
        <v>-3017.74</v>
      </c>
      <c r="X228" s="27" t="n">
        <v>-9737.7122188664</v>
      </c>
      <c r="Y228" s="28">
        <f>SUMIFS(Aut_BlueMe_Sem_Pedido!$J:$J,Aut_BlueMe_Sem_Pedido!$Q:$Q,DRE!W$4,Aut_BlueMe_Sem_Pedido!$H:$H,DRE!$A228)+SUMIFS(Aut_Ajustes_Manuais!$G:$G,Aut_Ajustes_Manuais!$I:$I,DRE!W$4,Aut_Ajustes_Manuais!$F:$F,"Energia Eletrica")</f>
        <v/>
      </c>
      <c r="Z228" s="232" t="n">
        <v>-15727.06</v>
      </c>
      <c r="AA228" s="27" t="n">
        <v>-9752.4613151541</v>
      </c>
      <c r="AB228" s="28">
        <f>SUMIFS(Aut_BlueMe_Sem_Pedido!$J:$J,Aut_BlueMe_Sem_Pedido!$Q:$Q,DRE!Z$4,Aut_BlueMe_Sem_Pedido!$H:$H,DRE!$A228)+SUMIFS(Aut_Ajustes_Manuais!$G:$G,Aut_Ajustes_Manuais!$I:$I,DRE!Z$4,Aut_Ajustes_Manuais!$F:$F,"Energia Eletrica")</f>
        <v/>
      </c>
      <c r="AC228" s="232" t="n">
        <v>-9185.440000000001</v>
      </c>
      <c r="AD228" s="27" t="n">
        <v>-9764.6971511231</v>
      </c>
      <c r="AE228" s="28">
        <f>SUMIFS(Aut_BlueMe_Sem_Pedido!$J:$J,Aut_BlueMe_Sem_Pedido!$Q:$Q,DRE!AC$4,Aut_BlueMe_Sem_Pedido!$H:$H,DRE!$A228)+SUMIFS(Aut_Ajustes_Manuais!$G:$G,Aut_Ajustes_Manuais!$I:$I,DRE!AC$4,Aut_Ajustes_Manuais!$F:$F,"Energia Eletrica")</f>
        <v/>
      </c>
      <c r="AF228" s="232" t="n">
        <v>-13033.4</v>
      </c>
      <c r="AG228" s="27" t="n">
        <v>-9807.036695896</v>
      </c>
      <c r="AH228" s="28">
        <f>SUMIFS(Aut_BlueMe_Sem_Pedido!$J:$J,Aut_BlueMe_Sem_Pedido!$Q:$Q,DRE!AF$4,Aut_BlueMe_Sem_Pedido!$H:$H,DRE!$A228)+SUMIFS(Aut_Ajustes_Manuais!$G:$G,Aut_Ajustes_Manuais!$I:$I,DRE!AF$4,Aut_Ajustes_Manuais!$F:$F,"Energia Eletrica")</f>
        <v/>
      </c>
      <c r="AI228" s="232" t="n">
        <v>-11487.02</v>
      </c>
      <c r="AJ228" s="27" t="n">
        <v>-9760.54017187665</v>
      </c>
      <c r="AK228" s="28">
        <f>SUMIFS(Aut_BlueMe_Sem_Pedido!$J:$J,Aut_BlueMe_Sem_Pedido!$Q:$Q,DRE!AI$4,Aut_BlueMe_Sem_Pedido!$H:$H,DRE!$A228)+SUMIFS(Aut_Ajustes_Manuais!$G:$G,Aut_Ajustes_Manuais!$I:$I,DRE!AI$4,Aut_Ajustes_Manuais!$F:$F,"Energia Eletrica")</f>
        <v/>
      </c>
      <c r="AL228" s="232" t="n">
        <v>-11726.71</v>
      </c>
      <c r="AM228" s="27" t="n">
        <v>-9763.2056163628</v>
      </c>
      <c r="AN228" s="28">
        <f>SUMIFS(Aut_BlueMe_Sem_Pedido!$J:$J,Aut_BlueMe_Sem_Pedido!$Q:$Q,DRE!AL$4,Aut_BlueMe_Sem_Pedido!$H:$H,DRE!$A228)+SUMIFS(Aut_Ajustes_Manuais!$G:$G,Aut_Ajustes_Manuais!$I:$I,DRE!AL$4,Aut_Ajustes_Manuais!$F:$F,"Energia Eletrica")</f>
        <v/>
      </c>
      <c r="AO228" s="232" t="n">
        <v>-15687.32</v>
      </c>
      <c r="AP228" s="27" t="n">
        <v>-9723.373605006151</v>
      </c>
      <c r="AQ228" s="28">
        <f>SUMIFS(Aut_BlueMe_Sem_Pedido!$J:$J,Aut_BlueMe_Sem_Pedido!$Q:$Q,DRE!AO$4,Aut_BlueMe_Sem_Pedido!$H:$H,DRE!$A228)+SUMIFS(Aut_Ajustes_Manuais!$G:$G,Aut_Ajustes_Manuais!$I:$I,DRE!AO$4,Aut_Ajustes_Manuais!$F:$F,"Energia Eletrica")</f>
        <v/>
      </c>
      <c r="AR228" s="232">
        <f>SUMIFS($H228:$AO228,$H$5:$AO$5,"&lt;"&amp;MONTH(TODAY()),$H$6:$AO$6,"REAL 25")</f>
        <v/>
      </c>
      <c r="AS228" s="27">
        <f>SUMIFS($I228:$AP228,$I$5:$AP$5,"&lt;"&amp;MONTH(TODAY()),$I$6:$AP$6,"ORÇADO ")</f>
        <v/>
      </c>
      <c r="AT228" s="28">
        <f>SUMIFS($J228:$AQ228,$J$5:$AQ$5,"&lt;"&amp;MONTH(TODAY()),$J$6:$AQ$6,"REAL 26")</f>
        <v/>
      </c>
      <c r="AU228" s="232">
        <f>SUM(H228,K228,N228,Q228,T228,W228,Z228,AC228,AF228,AI228,AL228,AO228)</f>
        <v/>
      </c>
      <c r="AV228" s="27">
        <f>SUM(I228,L228,O228,R228,U228,X228,AA228,AD228,AG228,AJ228,AM228,AP228)</f>
        <v/>
      </c>
      <c r="AW228" s="28">
        <f>SUM(J228,M228,P228,S228,V228,Y228,AB228,AE228,AH228,AK228,AN228,AQ228)</f>
        <v/>
      </c>
      <c r="AX228" s="232">
        <f>SUM(H228,K228,N228)</f>
        <v/>
      </c>
      <c r="AY228" s="27">
        <f>SUM(I228,L228,O228)</f>
        <v/>
      </c>
      <c r="AZ228" s="28">
        <f>SUM(J228,M228,P228)</f>
        <v/>
      </c>
      <c r="BA228" s="232">
        <f>SUM(Q228,T228,W228)</f>
        <v/>
      </c>
      <c r="BB228" s="27">
        <f>SUM(R228,U228,X228)</f>
        <v/>
      </c>
      <c r="BC228" s="28">
        <f>SUM(S228,V228,Y228)</f>
        <v/>
      </c>
      <c r="BD228" s="232">
        <f>SUM(Z228,AC228,AF228)</f>
        <v/>
      </c>
      <c r="BE228" s="27">
        <f>SUM(AA228,AD228,AG228)</f>
        <v/>
      </c>
      <c r="BF228" s="28">
        <f>SUM(AB228,AE228,AH228)</f>
        <v/>
      </c>
      <c r="BG228" s="232">
        <f>SUM(AI228,AL228,AO228)</f>
        <v/>
      </c>
      <c r="BH228" s="27">
        <f>SUM(AJ228,AM228,AP228)</f>
        <v/>
      </c>
      <c r="BI228" s="28">
        <f>SUM(AK228,AN228,AQ228)</f>
        <v/>
      </c>
      <c r="BK228" s="451">
        <f>SUM(I228,L228,O228,R228,U228,X228,AA228,AD228,AG228,AJ228,AM228,AP228)</f>
        <v/>
      </c>
      <c r="BL228" s="451">
        <f>BK228-AV228</f>
        <v/>
      </c>
      <c r="BM228" s="451">
        <f>SUM(J228,M228,P228,S228,V228)</f>
        <v/>
      </c>
      <c r="BN228" s="451">
        <f>BM228-AT228</f>
        <v/>
      </c>
    </row>
    <row r="229" hidden="1" outlineLevel="1" customFormat="1" s="474">
      <c r="A229" s="22" t="inlineStr">
        <is>
          <t>Gas de Cozinha</t>
        </is>
      </c>
      <c r="B229" s="23" t="n"/>
      <c r="C229" s="24" t="inlineStr">
        <is>
          <t>Estim. Mensal</t>
        </is>
      </c>
      <c r="D229" s="106" t="n">
        <v>-6300</v>
      </c>
      <c r="E229" s="107" t="n">
        <v>-0.0008</v>
      </c>
      <c r="F229" s="55" t="n"/>
      <c r="G229" s="416" t="n"/>
      <c r="H229" s="232" t="n">
        <v>-1086.01</v>
      </c>
      <c r="I229" s="27" t="n">
        <v>-1007.389194844</v>
      </c>
      <c r="J229" s="28">
        <f>SUMIFS(Aut_BlueMe_Sem_Pedido!$J:$J,Aut_BlueMe_Sem_Pedido!$Q:$Q,DRE!H$4,Aut_BlueMe_Sem_Pedido!$H:$H,DRE!$A229)+SUMIFS(Aut_Ajustes_Manuais!$G:$G,Aut_Ajustes_Manuais!$I:$I,DRE!H$4,Aut_Ajustes_Manuais!$F:$F,"Gas de Cozinha")</f>
        <v/>
      </c>
      <c r="K229" s="232" t="n">
        <v>-1731.27</v>
      </c>
      <c r="L229" s="27" t="n">
        <v>-1094.690673967</v>
      </c>
      <c r="M229" s="28">
        <f>SUMIFS(Aut_BlueMe_Sem_Pedido!$J:$J,Aut_BlueMe_Sem_Pedido!$Q:$Q,DRE!K$4,Aut_BlueMe_Sem_Pedido!$H:$H,DRE!$A229)+SUMIFS(Aut_Ajustes_Manuais!$G:$G,Aut_Ajustes_Manuais!$I:$I,DRE!K$4,Aut_Ajustes_Manuais!$F:$F,"Gas de Cozinha")</f>
        <v/>
      </c>
      <c r="N229" s="232" t="n">
        <v>-1380.14</v>
      </c>
      <c r="O229" s="27" t="n">
        <v>-1102.0402989402</v>
      </c>
      <c r="P229" s="28">
        <f>SUMIFS(Aut_BlueMe_Sem_Pedido!$J:$J,Aut_BlueMe_Sem_Pedido!$Q:$Q,DRE!N$4,Aut_BlueMe_Sem_Pedido!$H:$H,DRE!$A229)+SUMIFS(Aut_Ajustes_Manuais!$G:$G,Aut_Ajustes_Manuais!$I:$I,DRE!N$4,Aut_Ajustes_Manuais!$F:$F,"Gas de Cozinha")</f>
        <v/>
      </c>
      <c r="Q229" s="232" t="n">
        <v>-1530.38</v>
      </c>
      <c r="R229" s="27" t="n">
        <v>-1139.00776122</v>
      </c>
      <c r="S229" s="28">
        <f>SUMIFS(Aut_BlueMe_Sem_Pedido!$J:$J,Aut_BlueMe_Sem_Pedido!$Q:$Q,DRE!Q$4,Aut_BlueMe_Sem_Pedido!$H:$H,DRE!$A229)+SUMIFS(Aut_Ajustes_Manuais!$G:$G,Aut_Ajustes_Manuais!$I:$I,DRE!Q$4,Aut_Ajustes_Manuais!$F:$F,"Gas de Cozinha")</f>
        <v/>
      </c>
      <c r="T229" s="232" t="n">
        <v>-1819.31</v>
      </c>
      <c r="U229" s="27" t="n">
        <v>-1175.6732206694</v>
      </c>
      <c r="V229" s="28">
        <f>SUMIFS(Aut_BlueMe_Sem_Pedido!$J:$J,Aut_BlueMe_Sem_Pedido!$Q:$Q,DRE!T$4,Aut_BlueMe_Sem_Pedido!$H:$H,DRE!$A229)+SUMIFS(Aut_Ajustes_Manuais!$G:$G,Aut_Ajustes_Manuais!$I:$I,DRE!T$4,Aut_Ajustes_Manuais!$F:$F,"Gas de Cozinha")</f>
        <v/>
      </c>
      <c r="W229" s="232" t="n">
        <v>-1556.52</v>
      </c>
      <c r="X229" s="27" t="n">
        <v>-1137.7122188664</v>
      </c>
      <c r="Y229" s="28">
        <f>SUMIFS(Aut_BlueMe_Sem_Pedido!$J:$J,Aut_BlueMe_Sem_Pedido!$Q:$Q,DRE!W$4,Aut_BlueMe_Sem_Pedido!$H:$H,DRE!$A229)+SUMIFS(Aut_Ajustes_Manuais!$G:$G,Aut_Ajustes_Manuais!$I:$I,DRE!W$4,Aut_Ajustes_Manuais!$F:$F,"Gas de Cozinha")</f>
        <v/>
      </c>
      <c r="Z229" s="232" t="n">
        <v>-1800.11</v>
      </c>
      <c r="AA229" s="27" t="n">
        <v>-1152.4613151541</v>
      </c>
      <c r="AB229" s="28">
        <f>SUMIFS(Aut_BlueMe_Sem_Pedido!$J:$J,Aut_BlueMe_Sem_Pedido!$Q:$Q,DRE!Z$4,Aut_BlueMe_Sem_Pedido!$H:$H,DRE!$A229)+SUMIFS(Aut_Ajustes_Manuais!$G:$G,Aut_Ajustes_Manuais!$I:$I,DRE!Z$4,Aut_Ajustes_Manuais!$F:$F,"Gas de Cozinha")</f>
        <v/>
      </c>
      <c r="AC229" s="232" t="n">
        <v>-1659.06</v>
      </c>
      <c r="AD229" s="27" t="n">
        <v>-1164.6971511231</v>
      </c>
      <c r="AE229" s="28">
        <f>SUMIFS(Aut_BlueMe_Sem_Pedido!$J:$J,Aut_BlueMe_Sem_Pedido!$Q:$Q,DRE!AC$4,Aut_BlueMe_Sem_Pedido!$H:$H,DRE!$A229)+SUMIFS(Aut_Ajustes_Manuais!$G:$G,Aut_Ajustes_Manuais!$I:$I,DRE!AC$4,Aut_Ajustes_Manuais!$F:$F,"Gas de Cozinha")</f>
        <v/>
      </c>
      <c r="AF229" s="232" t="n">
        <v>-1311.31</v>
      </c>
      <c r="AG229" s="27" t="n">
        <v>-1207.036695896</v>
      </c>
      <c r="AH229" s="28">
        <f>SUMIFS(Aut_BlueMe_Sem_Pedido!$J:$J,Aut_BlueMe_Sem_Pedido!$Q:$Q,DRE!AF$4,Aut_BlueMe_Sem_Pedido!$H:$H,DRE!$A229)+SUMIFS(Aut_Ajustes_Manuais!$G:$G,Aut_Ajustes_Manuais!$I:$I,DRE!AF$4,Aut_Ajustes_Manuais!$F:$F,"Gas de Cozinha")</f>
        <v/>
      </c>
      <c r="AI229" s="232" t="n">
        <v>-1994.47</v>
      </c>
      <c r="AJ229" s="27" t="n">
        <v>-1160.54017187665</v>
      </c>
      <c r="AK229" s="28">
        <f>SUMIFS(Aut_BlueMe_Sem_Pedido!$J:$J,Aut_BlueMe_Sem_Pedido!$Q:$Q,DRE!AI$4,Aut_BlueMe_Sem_Pedido!$H:$H,DRE!$A229)+SUMIFS(Aut_Ajustes_Manuais!$G:$G,Aut_Ajustes_Manuais!$I:$I,DRE!AI$4,Aut_Ajustes_Manuais!$F:$F,"Gas de Cozinha")</f>
        <v/>
      </c>
      <c r="AL229" s="232" t="n">
        <v>-1482.21</v>
      </c>
      <c r="AM229" s="27" t="n">
        <v>-1163.2056163628</v>
      </c>
      <c r="AN229" s="28">
        <f>SUMIFS(Aut_BlueMe_Sem_Pedido!$J:$J,Aut_BlueMe_Sem_Pedido!$Q:$Q,DRE!AL$4,Aut_BlueMe_Sem_Pedido!$H:$H,DRE!$A229)+SUMIFS(Aut_Ajustes_Manuais!$G:$G,Aut_Ajustes_Manuais!$I:$I,DRE!AL$4,Aut_Ajustes_Manuais!$F:$F,"Gas de Cozinha")</f>
        <v/>
      </c>
      <c r="AO229" s="232" t="n">
        <v>-1887.06</v>
      </c>
      <c r="AP229" s="27" t="n">
        <v>-1123.37360500615</v>
      </c>
      <c r="AQ229" s="28">
        <f>SUMIFS(Aut_BlueMe_Sem_Pedido!$J:$J,Aut_BlueMe_Sem_Pedido!$Q:$Q,DRE!AO$4,Aut_BlueMe_Sem_Pedido!$H:$H,DRE!$A229)+SUMIFS(Aut_Ajustes_Manuais!$G:$G,Aut_Ajustes_Manuais!$I:$I,DRE!AO$4,Aut_Ajustes_Manuais!$F:$F,"Gas de Cozinha")</f>
        <v/>
      </c>
      <c r="AR229" s="232">
        <f>SUMIFS($H229:$AO229,$H$5:$AO$5,"&lt;"&amp;MONTH(TODAY()),$H$6:$AO$6,"REAL 25")</f>
        <v/>
      </c>
      <c r="AS229" s="27">
        <f>SUMIFS($I229:$AP229,$I$5:$AP$5,"&lt;"&amp;MONTH(TODAY()),$I$6:$AP$6,"ORÇADO ")</f>
        <v/>
      </c>
      <c r="AT229" s="28">
        <f>SUMIFS($J229:$AQ229,$J$5:$AQ$5,"&lt;"&amp;MONTH(TODAY()),$J$6:$AQ$6,"REAL 26")</f>
        <v/>
      </c>
      <c r="AU229" s="232">
        <f>SUM(H229,K229,N229,Q229,T229,W229,Z229,AC229,AF229,AI229,AL229,AO229)</f>
        <v/>
      </c>
      <c r="AV229" s="27">
        <f>SUM(I229,L229,O229,R229,U229,X229,AA229,AD229,AG229,AJ229,AM229,AP229)</f>
        <v/>
      </c>
      <c r="AW229" s="28">
        <f>SUM(J229,M229,P229,S229,V229,Y229,AB229,AE229,AH229,AK229,AN229,AQ229)</f>
        <v/>
      </c>
      <c r="AX229" s="232">
        <f>SUM(H229,K229,N229)</f>
        <v/>
      </c>
      <c r="AY229" s="27">
        <f>SUM(I229,L229,O229)</f>
        <v/>
      </c>
      <c r="AZ229" s="28">
        <f>SUM(J229,M229,P229)</f>
        <v/>
      </c>
      <c r="BA229" s="232">
        <f>SUM(Q229,T229,W229)</f>
        <v/>
      </c>
      <c r="BB229" s="27">
        <f>SUM(R229,U229,X229)</f>
        <v/>
      </c>
      <c r="BC229" s="28">
        <f>SUM(S229,V229,Y229)</f>
        <v/>
      </c>
      <c r="BD229" s="232">
        <f>SUM(Z229,AC229,AF229)</f>
        <v/>
      </c>
      <c r="BE229" s="27">
        <f>SUM(AA229,AD229,AG229)</f>
        <v/>
      </c>
      <c r="BF229" s="28">
        <f>SUM(AB229,AE229,AH229)</f>
        <v/>
      </c>
      <c r="BG229" s="232">
        <f>SUM(AI229,AL229,AO229)</f>
        <v/>
      </c>
      <c r="BH229" s="27">
        <f>SUM(AJ229,AM229,AP229)</f>
        <v/>
      </c>
      <c r="BI229" s="28">
        <f>SUM(AK229,AN229,AQ229)</f>
        <v/>
      </c>
      <c r="BK229" s="451">
        <f>SUM(I229,L229,O229,R229,U229,X229,AA229,AD229,AG229,AJ229,AM229,AP229)</f>
        <v/>
      </c>
      <c r="BL229" s="451">
        <f>BK229-AV229</f>
        <v/>
      </c>
      <c r="BM229" s="451">
        <f>SUM(J229,M229,P229,S229,V229)</f>
        <v/>
      </c>
      <c r="BN229" s="451">
        <f>BM229-AT229</f>
        <v/>
      </c>
    </row>
    <row r="230" hidden="1" outlineLevel="1" customFormat="1" s="474">
      <c r="A230" s="22" t="inlineStr">
        <is>
          <t>Higiene e Limpeza</t>
        </is>
      </c>
      <c r="B230" s="23" t="n"/>
      <c r="C230" s="24" t="inlineStr">
        <is>
          <t>Estim. Mensal</t>
        </is>
      </c>
      <c r="D230" s="106" t="n">
        <v>-25500</v>
      </c>
      <c r="E230" s="107" t="n">
        <v>-0.0008</v>
      </c>
      <c r="F230" s="55" t="n"/>
      <c r="G230" s="416" t="n"/>
      <c r="H230" s="232" t="n">
        <v>-9009.550000000001</v>
      </c>
      <c r="I230" s="27" t="n">
        <v>-11107.389194844</v>
      </c>
      <c r="J230" s="28">
        <f>SUMIFS(Aut_BlueMe_Sem_Pedido!$J:$J,Aut_BlueMe_Sem_Pedido!$Q:$Q,DRE!H$4,Aut_BlueMe_Sem_Pedido!$H:$H,DRE!$A230)-SUMIFS(Aut_BlueMe_Com_Pedido!$M:$M,Aut_BlueMe_Com_Pedido!$Q:$Q,DRE!H$4)+SUMIFS(Aut_Ajustes_Manuais!$G:$G,Aut_Ajustes_Manuais!$I:$I,DRE!H$4,Aut_Ajustes_Manuais!$F:$F,"Higiene e Limpeza")</f>
        <v/>
      </c>
      <c r="K230" s="232" t="n">
        <v>-6794.410000000001</v>
      </c>
      <c r="L230" s="27" t="n">
        <v>-9194.690673966999</v>
      </c>
      <c r="M230" s="28">
        <f>SUMIFS(Aut_BlueMe_Sem_Pedido!$J:$J,Aut_BlueMe_Sem_Pedido!$Q:$Q,DRE!K$4,Aut_BlueMe_Sem_Pedido!$H:$H,DRE!$A230)-SUMIFS(Aut_BlueMe_Com_Pedido!$M:$M,Aut_BlueMe_Com_Pedido!$Q:$Q,DRE!K$4)+SUMIFS(Aut_Ajustes_Manuais!$G:$G,Aut_Ajustes_Manuais!$I:$I,DRE!K$4,Aut_Ajustes_Manuais!$F:$F,"Higiene e Limpeza")</f>
        <v/>
      </c>
      <c r="N230" s="232" t="n">
        <v>-9437.450000000001</v>
      </c>
      <c r="O230" s="27" t="n">
        <v>-9202.040298940199</v>
      </c>
      <c r="P230" s="28">
        <f>SUMIFS(Aut_BlueMe_Sem_Pedido!$J:$J,Aut_BlueMe_Sem_Pedido!$Q:$Q,DRE!N$4,Aut_BlueMe_Sem_Pedido!$H:$H,DRE!$A230)-SUMIFS(Aut_BlueMe_Com_Pedido!$M:$M,Aut_BlueMe_Com_Pedido!$Q:$Q,DRE!N$4)+SUMIFS(Aut_Ajustes_Manuais!$G:$G,Aut_Ajustes_Manuais!$I:$I,DRE!N$4,Aut_Ajustes_Manuais!$F:$F,"Higiene e Limpeza")</f>
        <v/>
      </c>
      <c r="Q230" s="232" t="n">
        <v>-9931.67</v>
      </c>
      <c r="R230" s="27" t="n">
        <v>-11239.00776122</v>
      </c>
      <c r="S230" s="28">
        <f>SUMIFS(Aut_BlueMe_Sem_Pedido!$J:$J,Aut_BlueMe_Sem_Pedido!$Q:$Q,DRE!Q$4,Aut_BlueMe_Sem_Pedido!$H:$H,DRE!$A230)-SUMIFS(Aut_BlueMe_Com_Pedido!$M:$M,Aut_BlueMe_Com_Pedido!$Q:$Q,DRE!Q$4)+SUMIFS(Aut_Ajustes_Manuais!$G:$G,Aut_Ajustes_Manuais!$I:$I,DRE!Q$4,Aut_Ajustes_Manuais!$F:$F,"Higiene e Limpeza")</f>
        <v/>
      </c>
      <c r="T230" s="232" t="n">
        <v>-10091.95</v>
      </c>
      <c r="U230" s="27" t="n">
        <v>-11275.6732206694</v>
      </c>
      <c r="V230" s="28">
        <f>SUMIFS(Aut_BlueMe_Sem_Pedido!$J:$J,Aut_BlueMe_Sem_Pedido!$Q:$Q,DRE!T$4,Aut_BlueMe_Sem_Pedido!$H:$H,DRE!$A230)-SUMIFS(Aut_BlueMe_Com_Pedido!$M:$M,Aut_BlueMe_Com_Pedido!$Q:$Q,DRE!T$4)+SUMIFS(Aut_Ajustes_Manuais!$G:$G,Aut_Ajustes_Manuais!$I:$I,DRE!T$4,Aut_Ajustes_Manuais!$F:$F,"Higiene e Limpeza")</f>
        <v/>
      </c>
      <c r="W230" s="232" t="n">
        <v>-12439.68</v>
      </c>
      <c r="X230" s="27" t="n">
        <v>-11237.7122188664</v>
      </c>
      <c r="Y230" s="28">
        <f>SUMIFS(Aut_BlueMe_Sem_Pedido!$J:$J,Aut_BlueMe_Sem_Pedido!$Q:$Q,DRE!W$4,Aut_BlueMe_Sem_Pedido!$H:$H,DRE!$A230)-SUMIFS(Aut_BlueMe_Com_Pedido!$M:$M,Aut_BlueMe_Com_Pedido!$Q:$Q,DRE!W$4)+SUMIFS(Aut_Ajustes_Manuais!$G:$G,Aut_Ajustes_Manuais!$I:$I,DRE!W$4,Aut_Ajustes_Manuais!$F:$F,"Higiene e Limpeza")</f>
        <v/>
      </c>
      <c r="Z230" s="232" t="n">
        <v>-10110.19</v>
      </c>
      <c r="AA230" s="27" t="n">
        <v>-11252.4613151541</v>
      </c>
      <c r="AB230" s="28">
        <f>SUMIFS(Aut_BlueMe_Sem_Pedido!$J:$J,Aut_BlueMe_Sem_Pedido!$Q:$Q,DRE!Z$4,Aut_BlueMe_Sem_Pedido!$H:$H,DRE!$A230)-SUMIFS(Aut_BlueMe_Com_Pedido!$M:$M,Aut_BlueMe_Com_Pedido!$Q:$Q,DRE!Z$4)+SUMIFS(Aut_Ajustes_Manuais!$G:$G,Aut_Ajustes_Manuais!$I:$I,DRE!Z$4,Aut_Ajustes_Manuais!$F:$F,"Higiene e Limpeza")</f>
        <v/>
      </c>
      <c r="AC230" s="232" t="n">
        <v>-11058.64</v>
      </c>
      <c r="AD230" s="27" t="n">
        <v>-11264.6971511231</v>
      </c>
      <c r="AE230" s="28">
        <f>SUMIFS(Aut_BlueMe_Sem_Pedido!$J:$J,Aut_BlueMe_Sem_Pedido!$Q:$Q,DRE!AC$4,Aut_BlueMe_Sem_Pedido!$H:$H,DRE!$A230)-SUMIFS(Aut_BlueMe_Com_Pedido!$M:$M,Aut_BlueMe_Com_Pedido!$Q:$Q,DRE!AC$4)+SUMIFS(Aut_Ajustes_Manuais!$G:$G,Aut_Ajustes_Manuais!$I:$I,DRE!AC$4,Aut_Ajustes_Manuais!$F:$F,"Higiene e Limpeza")</f>
        <v/>
      </c>
      <c r="AF230" s="232" t="n">
        <v>-15890.29</v>
      </c>
      <c r="AG230" s="27" t="n">
        <v>-11307.036695896</v>
      </c>
      <c r="AH230" s="28">
        <f>SUMIFS(Aut_BlueMe_Sem_Pedido!$J:$J,Aut_BlueMe_Sem_Pedido!$Q:$Q,DRE!AF$4,Aut_BlueMe_Sem_Pedido!$H:$H,DRE!$A230)-SUMIFS(Aut_BlueMe_Com_Pedido!$M:$M,Aut_BlueMe_Com_Pedido!$Q:$Q,DRE!AF$4)+SUMIFS(Aut_Ajustes_Manuais!$G:$G,Aut_Ajustes_Manuais!$I:$I,DRE!AF$4,Aut_Ajustes_Manuais!$F:$F,"Higiene e Limpeza")</f>
        <v/>
      </c>
      <c r="AI230" s="232" t="n">
        <v>-11074.33</v>
      </c>
      <c r="AJ230" s="27" t="n">
        <v>-11260.54017187665</v>
      </c>
      <c r="AK230" s="28">
        <f>SUMIFS(Aut_BlueMe_Sem_Pedido!$J:$J,Aut_BlueMe_Sem_Pedido!$Q:$Q,DRE!AI$4,Aut_BlueMe_Sem_Pedido!$H:$H,DRE!$A230)-SUMIFS(Aut_BlueMe_Com_Pedido!$M:$M,Aut_BlueMe_Com_Pedido!$Q:$Q,DRE!AI$4)+SUMIFS(Aut_Ajustes_Manuais!$G:$G,Aut_Ajustes_Manuais!$I:$I,DRE!AI$4,Aut_Ajustes_Manuais!$F:$F,"Higiene e Limpeza")</f>
        <v/>
      </c>
      <c r="AL230" s="232" t="n">
        <v>-6419.410000000001</v>
      </c>
      <c r="AM230" s="27" t="n">
        <v>-11263.2056163628</v>
      </c>
      <c r="AN230" s="28">
        <f>SUMIFS(Aut_BlueMe_Sem_Pedido!$J:$J,Aut_BlueMe_Sem_Pedido!$Q:$Q,DRE!AL$4,Aut_BlueMe_Sem_Pedido!$H:$H,DRE!$A230)-SUMIFS(Aut_BlueMe_Com_Pedido!$M:$M,Aut_BlueMe_Com_Pedido!$Q:$Q,DRE!AL$4)+SUMIFS(Aut_Ajustes_Manuais!$G:$G,Aut_Ajustes_Manuais!$I:$I,DRE!AL$4,Aut_Ajustes_Manuais!$F:$F,"Higiene e Limpeza")</f>
        <v/>
      </c>
      <c r="AO230" s="232" t="n">
        <v>-6958.039999999999</v>
      </c>
      <c r="AP230" s="27" t="n">
        <v>-11223.37360500615</v>
      </c>
      <c r="AQ230" s="28">
        <f>SUMIFS(Aut_BlueMe_Sem_Pedido!$J:$J,Aut_BlueMe_Sem_Pedido!$Q:$Q,DRE!AO$4,Aut_BlueMe_Sem_Pedido!$H:$H,DRE!$A230)-SUMIFS(Aut_BlueMe_Com_Pedido!$M:$M,Aut_BlueMe_Com_Pedido!$Q:$Q,DRE!AO$4)+SUMIFS(Aut_Ajustes_Manuais!$G:$G,Aut_Ajustes_Manuais!$I:$I,DRE!AO$4,Aut_Ajustes_Manuais!$F:$F,"Higiene e Limpeza")</f>
        <v/>
      </c>
      <c r="AR230" s="232">
        <f>SUMIFS($H230:$AO230,$H$5:$AO$5,"&lt;"&amp;MONTH(TODAY()),$H$6:$AO$6,"REAL 25")</f>
        <v/>
      </c>
      <c r="AS230" s="27">
        <f>SUMIFS($I230:$AP230,$I$5:$AP$5,"&lt;"&amp;MONTH(TODAY()),$I$6:$AP$6,"ORÇADO ")</f>
        <v/>
      </c>
      <c r="AT230" s="28">
        <f>SUMIFS($J230:$AQ230,$J$5:$AQ$5,"&lt;"&amp;MONTH(TODAY()),$J$6:$AQ$6,"REAL 26")</f>
        <v/>
      </c>
      <c r="AU230" s="232">
        <f>SUM(H230,K230,N230,Q230,T230,W230,Z230,AC230,AF230,AI230,AL230,AO230)</f>
        <v/>
      </c>
      <c r="AV230" s="27">
        <f>SUM(I230,L230,O230,R230,U230,X230,AA230,AD230,AG230,AJ230,AM230,AP230)</f>
        <v/>
      </c>
      <c r="AW230" s="28">
        <f>SUM(J230,M230,P230,S230,V230,Y230,AB230,AE230,AH230,AK230,AN230,AQ230)</f>
        <v/>
      </c>
      <c r="AX230" s="232">
        <f>SUM(H230,K230,N230)</f>
        <v/>
      </c>
      <c r="AY230" s="27">
        <f>SUM(I230,L230,O230)</f>
        <v/>
      </c>
      <c r="AZ230" s="28">
        <f>SUM(J230,M230,P230)</f>
        <v/>
      </c>
      <c r="BA230" s="232">
        <f>SUM(Q230,T230,W230)</f>
        <v/>
      </c>
      <c r="BB230" s="27">
        <f>SUM(R230,U230,X230)</f>
        <v/>
      </c>
      <c r="BC230" s="28">
        <f>SUM(S230,V230,Y230)</f>
        <v/>
      </c>
      <c r="BD230" s="232">
        <f>SUM(Z230,AC230,AF230)</f>
        <v/>
      </c>
      <c r="BE230" s="27">
        <f>SUM(AA230,AD230,AG230)</f>
        <v/>
      </c>
      <c r="BF230" s="28">
        <f>SUM(AB230,AE230,AH230)</f>
        <v/>
      </c>
      <c r="BG230" s="232">
        <f>SUM(AI230,AL230,AO230)</f>
        <v/>
      </c>
      <c r="BH230" s="27">
        <f>SUM(AJ230,AM230,AP230)</f>
        <v/>
      </c>
      <c r="BI230" s="28">
        <f>SUM(AK230,AN230,AQ230)</f>
        <v/>
      </c>
      <c r="BK230" s="451">
        <f>SUM(I230,L230,O230,R230,U230,X230,AA230,AD230,AG230,AJ230,AM230,AP230)</f>
        <v/>
      </c>
      <c r="BL230" s="451">
        <f>BK230-AV230</f>
        <v/>
      </c>
      <c r="BM230" s="451">
        <f>SUM(J230,M230,P230,S230,V230)</f>
        <v/>
      </c>
      <c r="BN230" s="451">
        <f>BM230-AT230</f>
        <v/>
      </c>
    </row>
    <row r="231" hidden="1" outlineLevel="1" customFormat="1" s="474">
      <c r="A231" s="22" t="inlineStr">
        <is>
          <t>Descartaveis</t>
        </is>
      </c>
      <c r="B231" s="23" t="n"/>
      <c r="C231" s="24" t="inlineStr">
        <is>
          <t>Estim. Mensal</t>
        </is>
      </c>
      <c r="D231" s="106" t="n"/>
      <c r="E231" s="107" t="n">
        <v>-0.004</v>
      </c>
      <c r="F231" s="55" t="n"/>
      <c r="G231" s="416" t="n"/>
      <c r="H231" s="232" t="n">
        <v>0</v>
      </c>
      <c r="I231" s="27" t="n">
        <v>-307.389194844</v>
      </c>
      <c r="J231" s="28">
        <f>SUMIFS(Aut_BlueMe_Sem_Pedido!$J:$J,Aut_BlueMe_Sem_Pedido!$Q:$Q,DRE!H$4,Aut_BlueMe_Sem_Pedido!$H:$H,DRE!$A231)+SUMIFS(Aut_Ajustes_Manuais!$G:$G,Aut_Ajustes_Manuais!$I:$I,DRE!H$4,Aut_Ajustes_Manuais!$F:$F,"Descartaveis")</f>
        <v/>
      </c>
      <c r="K231" s="232" t="n">
        <v>0</v>
      </c>
      <c r="L231" s="27" t="n">
        <v>-394.690673967</v>
      </c>
      <c r="M231" s="28">
        <f>SUMIFS(Aut_BlueMe_Sem_Pedido!$J:$J,Aut_BlueMe_Sem_Pedido!$Q:$Q,DRE!K$4,Aut_BlueMe_Sem_Pedido!$H:$H,DRE!$A231)+SUMIFS(Aut_Ajustes_Manuais!$G:$G,Aut_Ajustes_Manuais!$I:$I,DRE!K$4,Aut_Ajustes_Manuais!$F:$F,"Descartaveis")</f>
        <v/>
      </c>
      <c r="N231" s="232" t="n">
        <v>0</v>
      </c>
      <c r="O231" s="27" t="n">
        <v>-402.0402989402</v>
      </c>
      <c r="P231" s="28">
        <f>SUMIFS(Aut_BlueMe_Sem_Pedido!$J:$J,Aut_BlueMe_Sem_Pedido!$Q:$Q,DRE!N$4,Aut_BlueMe_Sem_Pedido!$H:$H,DRE!$A231)+SUMIFS(Aut_Ajustes_Manuais!$G:$G,Aut_Ajustes_Manuais!$I:$I,DRE!N$4,Aut_Ajustes_Manuais!$F:$F,"Descartaveis")</f>
        <v/>
      </c>
      <c r="Q231" s="232" t="n">
        <v>0</v>
      </c>
      <c r="R231" s="27" t="n">
        <v>-439.00776122</v>
      </c>
      <c r="S231" s="28">
        <f>SUMIFS(Aut_BlueMe_Sem_Pedido!$J:$J,Aut_BlueMe_Sem_Pedido!$Q:$Q,DRE!Q$4,Aut_BlueMe_Sem_Pedido!$H:$H,DRE!$A231)+SUMIFS(Aut_Ajustes_Manuais!$G:$G,Aut_Ajustes_Manuais!$I:$I,DRE!Q$4,Aut_Ajustes_Manuais!$F:$F,"Descartaveis")</f>
        <v/>
      </c>
      <c r="T231" s="232" t="n">
        <v>0</v>
      </c>
      <c r="U231" s="27" t="n">
        <v>-475.6732206693999</v>
      </c>
      <c r="V231" s="28">
        <f>SUMIFS(Aut_BlueMe_Sem_Pedido!$J:$J,Aut_BlueMe_Sem_Pedido!$Q:$Q,DRE!T$4,Aut_BlueMe_Sem_Pedido!$H:$H,DRE!$A231)+SUMIFS(Aut_Ajustes_Manuais!$G:$G,Aut_Ajustes_Manuais!$I:$I,DRE!T$4,Aut_Ajustes_Manuais!$F:$F,"Descartaveis")</f>
        <v/>
      </c>
      <c r="W231" s="232" t="n">
        <v>-2049.6</v>
      </c>
      <c r="X231" s="27" t="n">
        <v>-437.7122188664</v>
      </c>
      <c r="Y231" s="28">
        <f>SUMIFS(Aut_BlueMe_Sem_Pedido!$J:$J,Aut_BlueMe_Sem_Pedido!$Q:$Q,DRE!W$4,Aut_BlueMe_Sem_Pedido!$H:$H,DRE!$A231)+SUMIFS(Aut_Ajustes_Manuais!$G:$G,Aut_Ajustes_Manuais!$I:$I,DRE!W$4,Aut_Ajustes_Manuais!$F:$F,"Descartaveis")</f>
        <v/>
      </c>
      <c r="Z231" s="232" t="n">
        <v>0</v>
      </c>
      <c r="AA231" s="27" t="n">
        <v>-452.4613151541</v>
      </c>
      <c r="AB231" s="28">
        <f>SUMIFS(Aut_BlueMe_Sem_Pedido!$J:$J,Aut_BlueMe_Sem_Pedido!$Q:$Q,DRE!Z$4,Aut_BlueMe_Sem_Pedido!$H:$H,DRE!$A231)+SUMIFS(Aut_Ajustes_Manuais!$G:$G,Aut_Ajustes_Manuais!$I:$I,DRE!Z$4,Aut_Ajustes_Manuais!$F:$F,"Descartaveis")</f>
        <v/>
      </c>
      <c r="AC231" s="232" t="n">
        <v>-169.5</v>
      </c>
      <c r="AD231" s="27" t="n">
        <v>-464.6971511231</v>
      </c>
      <c r="AE231" s="28">
        <f>SUMIFS(Aut_BlueMe_Sem_Pedido!$J:$J,Aut_BlueMe_Sem_Pedido!$Q:$Q,DRE!AC$4,Aut_BlueMe_Sem_Pedido!$H:$H,DRE!$A231)+SUMIFS(Aut_Ajustes_Manuais!$G:$G,Aut_Ajustes_Manuais!$I:$I,DRE!AC$4,Aut_Ajustes_Manuais!$F:$F,"Descartaveis")</f>
        <v/>
      </c>
      <c r="AF231" s="232" t="n">
        <v>-295.95</v>
      </c>
      <c r="AG231" s="27" t="n">
        <v>-507.036695896</v>
      </c>
      <c r="AH231" s="28">
        <f>SUMIFS(Aut_BlueMe_Sem_Pedido!$J:$J,Aut_BlueMe_Sem_Pedido!$Q:$Q,DRE!AF$4,Aut_BlueMe_Sem_Pedido!$H:$H,DRE!$A231)+SUMIFS(Aut_Ajustes_Manuais!$G:$G,Aut_Ajustes_Manuais!$I:$I,DRE!AF$4,Aut_Ajustes_Manuais!$F:$F,"Descartaveis")</f>
        <v/>
      </c>
      <c r="AI231" s="232" t="n">
        <v>0</v>
      </c>
      <c r="AJ231" s="27" t="n">
        <v>-460.5401718766499</v>
      </c>
      <c r="AK231" s="28">
        <f>SUMIFS(Aut_BlueMe_Sem_Pedido!$J:$J,Aut_BlueMe_Sem_Pedido!$Q:$Q,DRE!AI$4,Aut_BlueMe_Sem_Pedido!$H:$H,DRE!$A231)+SUMIFS(Aut_Ajustes_Manuais!$G:$G,Aut_Ajustes_Manuais!$I:$I,DRE!AI$4,Aut_Ajustes_Manuais!$F:$F,"Descartaveis")</f>
        <v/>
      </c>
      <c r="AL231" s="232" t="n">
        <v>0</v>
      </c>
      <c r="AM231" s="27" t="n">
        <v>-463.2056163628</v>
      </c>
      <c r="AN231" s="28">
        <f>SUMIFS(Aut_BlueMe_Sem_Pedido!$J:$J,Aut_BlueMe_Sem_Pedido!$Q:$Q,DRE!AL$4,Aut_BlueMe_Sem_Pedido!$H:$H,DRE!$A231)+SUMIFS(Aut_Ajustes_Manuais!$G:$G,Aut_Ajustes_Manuais!$I:$I,DRE!AL$4,Aut_Ajustes_Manuais!$F:$F,"Descartaveis")</f>
        <v/>
      </c>
      <c r="AO231" s="232" t="n">
        <v>0</v>
      </c>
      <c r="AP231" s="27" t="n">
        <v>-423.37360500615</v>
      </c>
      <c r="AQ231" s="28">
        <f>SUMIFS(Aut_BlueMe_Sem_Pedido!$J:$J,Aut_BlueMe_Sem_Pedido!$Q:$Q,DRE!AO$4,Aut_BlueMe_Sem_Pedido!$H:$H,DRE!$A231)+SUMIFS(Aut_Ajustes_Manuais!$G:$G,Aut_Ajustes_Manuais!$I:$I,DRE!AO$4,Aut_Ajustes_Manuais!$F:$F,"Descartaveis")</f>
        <v/>
      </c>
      <c r="AR231" s="232">
        <f>SUMIFS($H231:$AO231,$H$5:$AO$5,"&lt;"&amp;MONTH(TODAY()),$H$6:$AO$6,"REAL 25")</f>
        <v/>
      </c>
      <c r="AS231" s="27">
        <f>SUMIFS($I231:$AP231,$I$5:$AP$5,"&lt;"&amp;MONTH(TODAY()),$I$6:$AP$6,"ORÇADO ")</f>
        <v/>
      </c>
      <c r="AT231" s="28">
        <f>SUMIFS($J231:$AQ231,$J$5:$AQ$5,"&lt;"&amp;MONTH(TODAY()),$J$6:$AQ$6,"REAL 26")</f>
        <v/>
      </c>
      <c r="AU231" s="232">
        <f>SUM(H231,K231,N231,Q231,T231,W231,Z231,AC231,AF231,AI231,AL231,AO231)</f>
        <v/>
      </c>
      <c r="AV231" s="27">
        <f>SUM(I231,L231,O231,R231,U231,X231,AA231,AD231,AG231,AJ231,AM231,AP231)</f>
        <v/>
      </c>
      <c r="AW231" s="28">
        <f>SUM(J231,M231,P231,S231,V231,Y231,AB231,AE231,AH231,AK231,AN231,AQ231)</f>
        <v/>
      </c>
      <c r="AX231" s="232">
        <f>SUM(H231,K231,N231)</f>
        <v/>
      </c>
      <c r="AY231" s="27">
        <f>SUM(I231,L231,O231)</f>
        <v/>
      </c>
      <c r="AZ231" s="28">
        <f>SUM(J231,M231,P231)</f>
        <v/>
      </c>
      <c r="BA231" s="232">
        <f>SUM(Q231,T231,W231)</f>
        <v/>
      </c>
      <c r="BB231" s="27">
        <f>SUM(R231,U231,X231)</f>
        <v/>
      </c>
      <c r="BC231" s="28">
        <f>SUM(S231,V231,Y231)</f>
        <v/>
      </c>
      <c r="BD231" s="232">
        <f>SUM(Z231,AC231,AF231)</f>
        <v/>
      </c>
      <c r="BE231" s="27">
        <f>SUM(AA231,AD231,AG231)</f>
        <v/>
      </c>
      <c r="BF231" s="28">
        <f>SUM(AB231,AE231,AH231)</f>
        <v/>
      </c>
      <c r="BG231" s="232">
        <f>SUM(AI231,AL231,AO231)</f>
        <v/>
      </c>
      <c r="BH231" s="27">
        <f>SUM(AJ231,AM231,AP231)</f>
        <v/>
      </c>
      <c r="BI231" s="28">
        <f>SUM(AK231,AN231,AQ231)</f>
        <v/>
      </c>
      <c r="BK231" s="451">
        <f>SUM(I231,L231,O231,R231,U231,X231,AA231,AD231,AG231,AJ231,AM231,AP231)</f>
        <v/>
      </c>
      <c r="BL231" s="451">
        <f>BK231-AV231</f>
        <v/>
      </c>
      <c r="BM231" s="451">
        <f>SUM(J231,M231,P231,S231,V231)</f>
        <v/>
      </c>
      <c r="BN231" s="451">
        <f>BM231-AT231</f>
        <v/>
      </c>
    </row>
    <row r="232" hidden="1" outlineLevel="1" customFormat="1" s="474">
      <c r="A232" s="22" t="inlineStr">
        <is>
          <t>Controle de Pragas</t>
        </is>
      </c>
      <c r="B232" s="23" t="n"/>
      <c r="C232" s="24" t="inlineStr">
        <is>
          <t>Contr/Prov</t>
        </is>
      </c>
      <c r="D232" s="79" t="n"/>
      <c r="E232" s="108" t="n"/>
      <c r="F232" s="55" t="n"/>
      <c r="G232" s="416" t="n"/>
      <c r="H232" s="232" t="n">
        <v>-630</v>
      </c>
      <c r="I232" s="27" t="n">
        <v>-642.6</v>
      </c>
      <c r="J232" s="28">
        <f>SUMIFS(Aut_BlueMe_Sem_Pedido!$J:$J,Aut_BlueMe_Sem_Pedido!$Q:$Q,DRE!H$4,Aut_BlueMe_Sem_Pedido!$H:$H,DRE!$A232)+SUMIFS(Aut_Ajustes_Manuais!$G:$G,Aut_Ajustes_Manuais!$I:$I,DRE!H$4,Aut_Ajustes_Manuais!$F:$F,"Controle de Pragas")</f>
        <v/>
      </c>
      <c r="K232" s="232" t="n">
        <v>-630</v>
      </c>
      <c r="L232" s="27" t="n">
        <v>-642.6</v>
      </c>
      <c r="M232" s="28">
        <f>SUMIFS(Aut_BlueMe_Sem_Pedido!$J:$J,Aut_BlueMe_Sem_Pedido!$Q:$Q,DRE!K$4,Aut_BlueMe_Sem_Pedido!$H:$H,DRE!$A232)+SUMIFS(Aut_Ajustes_Manuais!$G:$G,Aut_Ajustes_Manuais!$I:$I,DRE!K$4,Aut_Ajustes_Manuais!$F:$F,"Controle de Pragas")</f>
        <v/>
      </c>
      <c r="N232" s="232" t="n">
        <v>-630</v>
      </c>
      <c r="O232" s="27" t="n">
        <v>-642.6</v>
      </c>
      <c r="P232" s="28">
        <f>SUMIFS(Aut_BlueMe_Sem_Pedido!$J:$J,Aut_BlueMe_Sem_Pedido!$Q:$Q,DRE!N$4,Aut_BlueMe_Sem_Pedido!$H:$H,DRE!$A232)+SUMIFS(Aut_Ajustes_Manuais!$G:$G,Aut_Ajustes_Manuais!$I:$I,DRE!N$4,Aut_Ajustes_Manuais!$F:$F,"Controle de Pragas")</f>
        <v/>
      </c>
      <c r="Q232" s="232" t="n">
        <v>-630</v>
      </c>
      <c r="R232" s="27" t="n">
        <v>-642.6</v>
      </c>
      <c r="S232" s="28">
        <f>SUMIFS(Aut_BlueMe_Sem_Pedido!$J:$J,Aut_BlueMe_Sem_Pedido!$Q:$Q,DRE!Q$4,Aut_BlueMe_Sem_Pedido!$H:$H,DRE!$A232)+SUMIFS(Aut_Ajustes_Manuais!$G:$G,Aut_Ajustes_Manuais!$I:$I,DRE!Q$4,Aut_Ajustes_Manuais!$F:$F,"Controle de Pragas")</f>
        <v/>
      </c>
      <c r="T232" s="232" t="n">
        <v>-630</v>
      </c>
      <c r="U232" s="27" t="n">
        <v>-642.6</v>
      </c>
      <c r="V232" s="28">
        <f>SUMIFS(Aut_BlueMe_Sem_Pedido!$J:$J,Aut_BlueMe_Sem_Pedido!$Q:$Q,DRE!T$4,Aut_BlueMe_Sem_Pedido!$H:$H,DRE!$A232)+SUMIFS(Aut_Ajustes_Manuais!$G:$G,Aut_Ajustes_Manuais!$I:$I,DRE!T$4,Aut_Ajustes_Manuais!$F:$F,"Controle de Pragas")</f>
        <v/>
      </c>
      <c r="W232" s="232" t="n">
        <v>-630</v>
      </c>
      <c r="X232" s="27" t="n">
        <v>-642.6</v>
      </c>
      <c r="Y232" s="28">
        <f>SUMIFS(Aut_BlueMe_Sem_Pedido!$J:$J,Aut_BlueMe_Sem_Pedido!$Q:$Q,DRE!W$4,Aut_BlueMe_Sem_Pedido!$H:$H,DRE!$A232)+SUMIFS(Aut_Ajustes_Manuais!$G:$G,Aut_Ajustes_Manuais!$I:$I,DRE!W$4,Aut_Ajustes_Manuais!$F:$F,"Controle de Pragas")</f>
        <v/>
      </c>
      <c r="Z232" s="232" t="n">
        <v>-630</v>
      </c>
      <c r="AA232" s="27" t="n">
        <v>-642.6</v>
      </c>
      <c r="AB232" s="28">
        <f>SUMIFS(Aut_BlueMe_Sem_Pedido!$J:$J,Aut_BlueMe_Sem_Pedido!$Q:$Q,DRE!Z$4,Aut_BlueMe_Sem_Pedido!$H:$H,DRE!$A232)+SUMIFS(Aut_Ajustes_Manuais!$G:$G,Aut_Ajustes_Manuais!$I:$I,DRE!Z$4,Aut_Ajustes_Manuais!$F:$F,"Controle de Pragas")</f>
        <v/>
      </c>
      <c r="AC232" s="232" t="n">
        <v>-630</v>
      </c>
      <c r="AD232" s="27" t="n">
        <v>-642.6</v>
      </c>
      <c r="AE232" s="28">
        <f>SUMIFS(Aut_BlueMe_Sem_Pedido!$J:$J,Aut_BlueMe_Sem_Pedido!$Q:$Q,DRE!AC$4,Aut_BlueMe_Sem_Pedido!$H:$H,DRE!$A232)+SUMIFS(Aut_Ajustes_Manuais!$G:$G,Aut_Ajustes_Manuais!$I:$I,DRE!AC$4,Aut_Ajustes_Manuais!$F:$F,"Controle de Pragas")</f>
        <v/>
      </c>
      <c r="AF232" s="232" t="n">
        <v>-630</v>
      </c>
      <c r="AG232" s="27" t="n">
        <v>-642.6</v>
      </c>
      <c r="AH232" s="28">
        <f>SUMIFS(Aut_BlueMe_Sem_Pedido!$J:$J,Aut_BlueMe_Sem_Pedido!$Q:$Q,DRE!AF$4,Aut_BlueMe_Sem_Pedido!$H:$H,DRE!$A232)+SUMIFS(Aut_Ajustes_Manuais!$G:$G,Aut_Ajustes_Manuais!$I:$I,DRE!AF$4,Aut_Ajustes_Manuais!$F:$F,"Controle de Pragas")</f>
        <v/>
      </c>
      <c r="AI232" s="232" t="n">
        <v>-630</v>
      </c>
      <c r="AJ232" s="27" t="n">
        <v>-642.6</v>
      </c>
      <c r="AK232" s="28">
        <f>SUMIFS(Aut_BlueMe_Sem_Pedido!$J:$J,Aut_BlueMe_Sem_Pedido!$Q:$Q,DRE!AI$4,Aut_BlueMe_Sem_Pedido!$H:$H,DRE!$A232)+SUMIFS(Aut_Ajustes_Manuais!$G:$G,Aut_Ajustes_Manuais!$I:$I,DRE!AI$4,Aut_Ajustes_Manuais!$F:$F,"Controle de Pragas")</f>
        <v/>
      </c>
      <c r="AL232" s="232" t="n">
        <v>-630</v>
      </c>
      <c r="AM232" s="27" t="n">
        <v>-642.6</v>
      </c>
      <c r="AN232" s="28">
        <f>SUMIFS(Aut_BlueMe_Sem_Pedido!$J:$J,Aut_BlueMe_Sem_Pedido!$Q:$Q,DRE!AL$4,Aut_BlueMe_Sem_Pedido!$H:$H,DRE!$A232)+SUMIFS(Aut_Ajustes_Manuais!$G:$G,Aut_Ajustes_Manuais!$I:$I,DRE!AL$4,Aut_Ajustes_Manuais!$F:$F,"Controle de Pragas")</f>
        <v/>
      </c>
      <c r="AO232" s="232" t="n">
        <v>-630</v>
      </c>
      <c r="AP232" s="27" t="n">
        <v>-642.6</v>
      </c>
      <c r="AQ232" s="28">
        <f>SUMIFS(Aut_BlueMe_Sem_Pedido!$J:$J,Aut_BlueMe_Sem_Pedido!$Q:$Q,DRE!AO$4,Aut_BlueMe_Sem_Pedido!$H:$H,DRE!$A232)+SUMIFS(Aut_Ajustes_Manuais!$G:$G,Aut_Ajustes_Manuais!$I:$I,DRE!AO$4,Aut_Ajustes_Manuais!$F:$F,"Controle de Pragas")</f>
        <v/>
      </c>
      <c r="AR232" s="232">
        <f>SUMIFS($H232:$AO232,$H$5:$AO$5,"&lt;"&amp;MONTH(TODAY()),$H$6:$AO$6,"REAL 25")</f>
        <v/>
      </c>
      <c r="AS232" s="27">
        <f>SUMIFS($I232:$AP232,$I$5:$AP$5,"&lt;"&amp;MONTH(TODAY()),$I$6:$AP$6,"ORÇADO ")</f>
        <v/>
      </c>
      <c r="AT232" s="28">
        <f>SUMIFS($J232:$AQ232,$J$5:$AQ$5,"&lt;"&amp;MONTH(TODAY()),$J$6:$AQ$6,"REAL 26")</f>
        <v/>
      </c>
      <c r="AU232" s="232">
        <f>SUM(H232,K232,N232,Q232,T232,W232,Z232,AC232,AF232,AI232,AL232,AO232)</f>
        <v/>
      </c>
      <c r="AV232" s="27">
        <f>SUM(I232,L232,O232,R232,U232,X232,AA232,AD232,AG232,AJ232,AM232,AP232)</f>
        <v/>
      </c>
      <c r="AW232" s="28">
        <f>SUM(J232,M232,P232,S232,V232,Y232,AB232,AE232,AH232,AK232,AN232,AQ232)</f>
        <v/>
      </c>
      <c r="AX232" s="232">
        <f>SUM(H232,K232,N232)</f>
        <v/>
      </c>
      <c r="AY232" s="27">
        <f>SUM(I232,L232,O232)</f>
        <v/>
      </c>
      <c r="AZ232" s="28">
        <f>SUM(J232,M232,P232)</f>
        <v/>
      </c>
      <c r="BA232" s="232">
        <f>SUM(Q232,T232,W232)</f>
        <v/>
      </c>
      <c r="BB232" s="27">
        <f>SUM(R232,U232,X232)</f>
        <v/>
      </c>
      <c r="BC232" s="28">
        <f>SUM(S232,V232,Y232)</f>
        <v/>
      </c>
      <c r="BD232" s="232">
        <f>SUM(Z232,AC232,AF232)</f>
        <v/>
      </c>
      <c r="BE232" s="27">
        <f>SUM(AA232,AD232,AG232)</f>
        <v/>
      </c>
      <c r="BF232" s="28">
        <f>SUM(AB232,AE232,AH232)</f>
        <v/>
      </c>
      <c r="BG232" s="232">
        <f>SUM(AI232,AL232,AO232)</f>
        <v/>
      </c>
      <c r="BH232" s="27">
        <f>SUM(AJ232,AM232,AP232)</f>
        <v/>
      </c>
      <c r="BI232" s="28">
        <f>SUM(AK232,AN232,AQ232)</f>
        <v/>
      </c>
      <c r="BK232" s="451">
        <f>SUM(I232,L232,O232,R232,U232,X232,AA232,AD232,AG232,AJ232,AM232,AP232)</f>
        <v/>
      </c>
      <c r="BL232" s="451">
        <f>BK232-AV232</f>
        <v/>
      </c>
      <c r="BM232" s="451">
        <f>SUM(J232,M232,P232,S232,V232)</f>
        <v/>
      </c>
      <c r="BN232" s="451">
        <f>BM232-AT232</f>
        <v/>
      </c>
    </row>
    <row r="233" hidden="1" outlineLevel="1" customFormat="1" s="474">
      <c r="A233" s="22" t="inlineStr">
        <is>
          <t>Coleta de lixo</t>
        </is>
      </c>
      <c r="B233" s="23" t="n"/>
      <c r="C233" s="24" t="inlineStr">
        <is>
          <t>Estim. Mensal</t>
        </is>
      </c>
      <c r="D233" s="106" t="n">
        <v>-4000</v>
      </c>
      <c r="E233" s="107" t="n">
        <v>-0.0008</v>
      </c>
      <c r="F233" s="55" t="n"/>
      <c r="G233" s="416" t="n"/>
      <c r="H233" s="232" t="n">
        <v>-794.58</v>
      </c>
      <c r="I233" s="27" t="n">
        <v>-1207.389194844</v>
      </c>
      <c r="J233" s="28">
        <f>SUMIFS(Aut_BlueMe_Sem_Pedido!$J:$J,Aut_BlueMe_Sem_Pedido!$Q:$Q,DRE!H$4,Aut_BlueMe_Sem_Pedido!$H:$H,DRE!$A233)+SUMIFS(Aut_Ajustes_Manuais!$G:$G,Aut_Ajustes_Manuais!$I:$I,DRE!H$4,Aut_Ajustes_Manuais!$F:$F,"Coleta de lixo")</f>
        <v/>
      </c>
      <c r="K233" s="232" t="n">
        <v>-1236.98</v>
      </c>
      <c r="L233" s="27" t="n">
        <v>-1294.690673967</v>
      </c>
      <c r="M233" s="28">
        <f>SUMIFS(Aut_BlueMe_Sem_Pedido!$J:$J,Aut_BlueMe_Sem_Pedido!$Q:$Q,DRE!K$4,Aut_BlueMe_Sem_Pedido!$H:$H,DRE!$A233)+SUMIFS(Aut_Ajustes_Manuais!$G:$G,Aut_Ajustes_Manuais!$I:$I,DRE!K$4,Aut_Ajustes_Manuais!$F:$F,"Coleta de lixo")</f>
        <v/>
      </c>
      <c r="N233" s="232" t="n">
        <v>-1013.17</v>
      </c>
      <c r="O233" s="27" t="n">
        <v>-1302.0402989402</v>
      </c>
      <c r="P233" s="28">
        <f>SUMIFS(Aut_BlueMe_Sem_Pedido!$J:$J,Aut_BlueMe_Sem_Pedido!$Q:$Q,DRE!N$4,Aut_BlueMe_Sem_Pedido!$H:$H,DRE!$A233)+SUMIFS(Aut_Ajustes_Manuais!$G:$G,Aut_Ajustes_Manuais!$I:$I,DRE!N$4,Aut_Ajustes_Manuais!$F:$F,"Coleta de lixo")</f>
        <v/>
      </c>
      <c r="Q233" s="232" t="n">
        <v>-1995.04</v>
      </c>
      <c r="R233" s="27" t="n">
        <v>-1339.00776122</v>
      </c>
      <c r="S233" s="28">
        <f>SUMIFS(Aut_BlueMe_Sem_Pedido!$J:$J,Aut_BlueMe_Sem_Pedido!$Q:$Q,DRE!Q$4,Aut_BlueMe_Sem_Pedido!$H:$H,DRE!$A233)+SUMIFS(Aut_Ajustes_Manuais!$G:$G,Aut_Ajustes_Manuais!$I:$I,DRE!Q$4,Aut_Ajustes_Manuais!$F:$F,"Coleta de lixo")</f>
        <v/>
      </c>
      <c r="T233" s="232" t="n">
        <v>-1524.78</v>
      </c>
      <c r="U233" s="27" t="n">
        <v>-1375.6732206694</v>
      </c>
      <c r="V233" s="28">
        <f>SUMIFS(Aut_BlueMe_Sem_Pedido!$J:$J,Aut_BlueMe_Sem_Pedido!$Q:$Q,DRE!T$4,Aut_BlueMe_Sem_Pedido!$H:$H,DRE!$A233)+SUMIFS(Aut_Ajustes_Manuais!$G:$G,Aut_Ajustes_Manuais!$I:$I,DRE!T$4,Aut_Ajustes_Manuais!$F:$F,"Coleta de lixo")</f>
        <v/>
      </c>
      <c r="W233" s="232" t="n">
        <v>-1532.28</v>
      </c>
      <c r="X233" s="27" t="n">
        <v>-1337.7122188664</v>
      </c>
      <c r="Y233" s="28">
        <f>SUMIFS(Aut_BlueMe_Sem_Pedido!$J:$J,Aut_BlueMe_Sem_Pedido!$Q:$Q,DRE!W$4,Aut_BlueMe_Sem_Pedido!$H:$H,DRE!$A233)+SUMIFS(Aut_Ajustes_Manuais!$G:$G,Aut_Ajustes_Manuais!$I:$I,DRE!W$4,Aut_Ajustes_Manuais!$F:$F,"Coleta de lixo")</f>
        <v/>
      </c>
      <c r="Z233" s="232" t="n">
        <v>-1600.22</v>
      </c>
      <c r="AA233" s="27" t="n">
        <v>-1352.4613151541</v>
      </c>
      <c r="AB233" s="28">
        <f>SUMIFS(Aut_BlueMe_Sem_Pedido!$J:$J,Aut_BlueMe_Sem_Pedido!$Q:$Q,DRE!Z$4,Aut_BlueMe_Sem_Pedido!$H:$H,DRE!$A233)+SUMIFS(Aut_Ajustes_Manuais!$G:$G,Aut_Ajustes_Manuais!$I:$I,DRE!Z$4,Aut_Ajustes_Manuais!$F:$F,"Coleta de lixo")</f>
        <v/>
      </c>
      <c r="AC233" s="232" t="n">
        <v>-1433.27</v>
      </c>
      <c r="AD233" s="27" t="n">
        <v>-1364.6971511231</v>
      </c>
      <c r="AE233" s="28">
        <f>SUMIFS(Aut_BlueMe_Sem_Pedido!$J:$J,Aut_BlueMe_Sem_Pedido!$Q:$Q,DRE!AC$4,Aut_BlueMe_Sem_Pedido!$H:$H,DRE!$A233)+SUMIFS(Aut_Ajustes_Manuais!$G:$G,Aut_Ajustes_Manuais!$I:$I,DRE!AC$4,Aut_Ajustes_Manuais!$F:$F,"Coleta de lixo")</f>
        <v/>
      </c>
      <c r="AF233" s="232" t="n">
        <v>-1801.8</v>
      </c>
      <c r="AG233" s="27" t="n">
        <v>-1407.036695896</v>
      </c>
      <c r="AH233" s="28">
        <f>SUMIFS(Aut_BlueMe_Sem_Pedido!$J:$J,Aut_BlueMe_Sem_Pedido!$Q:$Q,DRE!AF$4,Aut_BlueMe_Sem_Pedido!$H:$H,DRE!$A233)+SUMIFS(Aut_Ajustes_Manuais!$G:$G,Aut_Ajustes_Manuais!$I:$I,DRE!AF$4,Aut_Ajustes_Manuais!$F:$F,"Coleta de lixo")</f>
        <v/>
      </c>
      <c r="AI233" s="232" t="n">
        <v>-1740.08</v>
      </c>
      <c r="AJ233" s="27" t="n">
        <v>-1360.54017187665</v>
      </c>
      <c r="AK233" s="28">
        <f>SUMIFS(Aut_BlueMe_Sem_Pedido!$J:$J,Aut_BlueMe_Sem_Pedido!$Q:$Q,DRE!AI$4,Aut_BlueMe_Sem_Pedido!$H:$H,DRE!$A233)+SUMIFS(Aut_Ajustes_Manuais!$G:$G,Aut_Ajustes_Manuais!$I:$I,DRE!AI$4,Aut_Ajustes_Manuais!$F:$F,"Coleta de lixo")</f>
        <v/>
      </c>
      <c r="AL233" s="232" t="n">
        <v>-1726.36</v>
      </c>
      <c r="AM233" s="27" t="n">
        <v>-1363.2056163628</v>
      </c>
      <c r="AN233" s="28">
        <f>SUMIFS(Aut_BlueMe_Sem_Pedido!$J:$J,Aut_BlueMe_Sem_Pedido!$Q:$Q,DRE!AL$4,Aut_BlueMe_Sem_Pedido!$H:$H,DRE!$A233)+SUMIFS(Aut_Ajustes_Manuais!$G:$G,Aut_Ajustes_Manuais!$I:$I,DRE!AL$4,Aut_Ajustes_Manuais!$F:$F,"Coleta de lixo")</f>
        <v/>
      </c>
      <c r="AO233" s="232" t="n">
        <v>-2229.59</v>
      </c>
      <c r="AP233" s="27" t="n">
        <v>-1323.37360500615</v>
      </c>
      <c r="AQ233" s="28">
        <f>SUMIFS(Aut_BlueMe_Sem_Pedido!$J:$J,Aut_BlueMe_Sem_Pedido!$Q:$Q,DRE!AO$4,Aut_BlueMe_Sem_Pedido!$H:$H,DRE!$A233)+SUMIFS(Aut_Ajustes_Manuais!$G:$G,Aut_Ajustes_Manuais!$I:$I,DRE!AO$4,Aut_Ajustes_Manuais!$F:$F,"Coleta de lixo")</f>
        <v/>
      </c>
      <c r="AR233" s="232">
        <f>SUMIFS($H233:$AO233,$H$5:$AO$5,"&lt;"&amp;MONTH(TODAY()),$H$6:$AO$6,"REAL 25")</f>
        <v/>
      </c>
      <c r="AS233" s="27">
        <f>SUMIFS($I233:$AP233,$I$5:$AP$5,"&lt;"&amp;MONTH(TODAY()),$I$6:$AP$6,"ORÇADO ")</f>
        <v/>
      </c>
      <c r="AT233" s="28">
        <f>SUMIFS($J233:$AQ233,$J$5:$AQ$5,"&lt;"&amp;MONTH(TODAY()),$J$6:$AQ$6,"REAL 26")</f>
        <v/>
      </c>
      <c r="AU233" s="232">
        <f>SUM(H233,K233,N233,Q233,T233,W233,Z233,AC233,AF233,AI233,AL233,AO233)</f>
        <v/>
      </c>
      <c r="AV233" s="27">
        <f>SUM(I233,L233,O233,R233,U233,X233,AA233,AD233,AG233,AJ233,AM233,AP233)</f>
        <v/>
      </c>
      <c r="AW233" s="28">
        <f>SUM(J233,M233,P233,S233,V233,Y233,AB233,AE233,AH233,AK233,AN233,AQ233)</f>
        <v/>
      </c>
      <c r="AX233" s="232">
        <f>SUM(H233,K233,N233)</f>
        <v/>
      </c>
      <c r="AY233" s="27">
        <f>SUM(I233,L233,O233)</f>
        <v/>
      </c>
      <c r="AZ233" s="28">
        <f>SUM(J233,M233,P233)</f>
        <v/>
      </c>
      <c r="BA233" s="232">
        <f>SUM(Q233,T233,W233)</f>
        <v/>
      </c>
      <c r="BB233" s="27">
        <f>SUM(R233,U233,X233)</f>
        <v/>
      </c>
      <c r="BC233" s="28">
        <f>SUM(S233,V233,Y233)</f>
        <v/>
      </c>
      <c r="BD233" s="232">
        <f>SUM(Z233,AC233,AF233)</f>
        <v/>
      </c>
      <c r="BE233" s="27">
        <f>SUM(AA233,AD233,AG233)</f>
        <v/>
      </c>
      <c r="BF233" s="28">
        <f>SUM(AB233,AE233,AH233)</f>
        <v/>
      </c>
      <c r="BG233" s="232">
        <f>SUM(AI233,AL233,AO233)</f>
        <v/>
      </c>
      <c r="BH233" s="27">
        <f>SUM(AJ233,AM233,AP233)</f>
        <v/>
      </c>
      <c r="BI233" s="28">
        <f>SUM(AK233,AN233,AQ233)</f>
        <v/>
      </c>
      <c r="BK233" s="451">
        <f>SUM(I233,L233,O233,R233,U233,X233,AA233,AD233,AG233,AJ233,AM233,AP233)</f>
        <v/>
      </c>
      <c r="BL233" s="451">
        <f>BK233-AV233</f>
        <v/>
      </c>
      <c r="BM233" s="451">
        <f>SUM(J233,M233,P233,S233,V233)</f>
        <v/>
      </c>
      <c r="BN233" s="451">
        <f>BM233-AT233</f>
        <v/>
      </c>
    </row>
    <row r="234" hidden="1" outlineLevel="1" customFormat="1" s="474">
      <c r="A234" s="22" t="inlineStr">
        <is>
          <t>Utensilios</t>
        </is>
      </c>
      <c r="B234" s="23" t="n"/>
      <c r="C234" s="24" t="inlineStr">
        <is>
          <t>Estim. Mensal</t>
        </is>
      </c>
      <c r="D234" s="106" t="n">
        <v>-6000</v>
      </c>
      <c r="E234" s="107" t="n">
        <v>-0.0008</v>
      </c>
      <c r="F234" s="55" t="n"/>
      <c r="G234" s="416" t="n"/>
      <c r="H234" s="232" t="n">
        <v>-4012.34</v>
      </c>
      <c r="I234" s="27" t="n">
        <v>-1507.389194844</v>
      </c>
      <c r="J234" s="28">
        <f>SUMIFS(Aut_BlueMe_Sem_Pedido!$J:$J,Aut_BlueMe_Sem_Pedido!$Q:$Q,DRE!H$4,Aut_BlueMe_Sem_Pedido!$H:$H,DRE!$A234)-SUMIFS(Aut_BlueMe_Com_Pedido!$O:$O,Aut_BlueMe_Com_Pedido!$Q:$Q,DRE!H$4)+SUMIFS(Aut_Ajustes_Manuais!$G:$G,Aut_Ajustes_Manuais!$I:$I,DRE!H$4,Aut_Ajustes_Manuais!$F:$F,"Utensilios")</f>
        <v/>
      </c>
      <c r="K234" s="232" t="n">
        <v>-8075.9</v>
      </c>
      <c r="L234" s="27" t="n">
        <v>-1094.690673967</v>
      </c>
      <c r="M234" s="28">
        <f>SUMIFS(Aut_BlueMe_Sem_Pedido!$J:$J,Aut_BlueMe_Sem_Pedido!$Q:$Q,DRE!K$4,Aut_BlueMe_Sem_Pedido!$H:$H,DRE!$A234)-SUMIFS(Aut_BlueMe_Com_Pedido!$O:$O,Aut_BlueMe_Com_Pedido!$Q:$Q,DRE!K$4)+SUMIFS(Aut_Ajustes_Manuais!$G:$G,Aut_Ajustes_Manuais!$I:$I,DRE!K$4,Aut_Ajustes_Manuais!$F:$F,"Utensilios")</f>
        <v/>
      </c>
      <c r="N234" s="232" t="n">
        <v>-482.5699999999999</v>
      </c>
      <c r="O234" s="27" t="n">
        <v>-1102.0402989402</v>
      </c>
      <c r="P234" s="28">
        <f>SUMIFS(Aut_BlueMe_Sem_Pedido!$J:$J,Aut_BlueMe_Sem_Pedido!$Q:$Q,DRE!N$4,Aut_BlueMe_Sem_Pedido!$H:$H,DRE!$A234)-SUMIFS(Aut_BlueMe_Com_Pedido!$O:$O,Aut_BlueMe_Com_Pedido!$Q:$Q,DRE!N$4)+SUMIFS(Aut_Ajustes_Manuais!$G:$G,Aut_Ajustes_Manuais!$I:$I,DRE!N$4,Aut_Ajustes_Manuais!$F:$F,"Utensilios")</f>
        <v/>
      </c>
      <c r="Q234" s="232" t="n">
        <v>-875.75</v>
      </c>
      <c r="R234" s="27" t="n">
        <v>-1639.00776122</v>
      </c>
      <c r="S234" s="28">
        <f>SUMIFS(Aut_BlueMe_Sem_Pedido!$J:$J,Aut_BlueMe_Sem_Pedido!$Q:$Q,DRE!Q$4,Aut_BlueMe_Sem_Pedido!$H:$H,DRE!$A234)-SUMIFS(Aut_BlueMe_Com_Pedido!$O:$O,Aut_BlueMe_Com_Pedido!$Q:$Q,DRE!Q$4)+SUMIFS(Aut_Ajustes_Manuais!$G:$G,Aut_Ajustes_Manuais!$I:$I,DRE!Q$4,Aut_Ajustes_Manuais!$F:$F,"Utensilios")</f>
        <v/>
      </c>
      <c r="T234" s="232" t="n">
        <v>-1515.47</v>
      </c>
      <c r="U234" s="27" t="n">
        <v>-1675.6732206694</v>
      </c>
      <c r="V234" s="28">
        <f>SUMIFS(Aut_BlueMe_Sem_Pedido!$J:$J,Aut_BlueMe_Sem_Pedido!$Q:$Q,DRE!T$4,Aut_BlueMe_Sem_Pedido!$H:$H,DRE!$A234)-SUMIFS(Aut_BlueMe_Com_Pedido!$O:$O,Aut_BlueMe_Com_Pedido!$Q:$Q,DRE!T$4)+SUMIFS(Aut_Ajustes_Manuais!$G:$G,Aut_Ajustes_Manuais!$I:$I,DRE!T$4,Aut_Ajustes_Manuais!$F:$F,"Utensilios")</f>
        <v/>
      </c>
      <c r="W234" s="232" t="n">
        <v>-2864.27</v>
      </c>
      <c r="X234" s="27" t="n">
        <v>-1637.7122188664</v>
      </c>
      <c r="Y234" s="28">
        <f>SUMIFS(Aut_BlueMe_Sem_Pedido!$J:$J,Aut_BlueMe_Sem_Pedido!$Q:$Q,DRE!W$4,Aut_BlueMe_Sem_Pedido!$H:$H,DRE!$A234)-SUMIFS(Aut_BlueMe_Com_Pedido!$O:$O,Aut_BlueMe_Com_Pedido!$Q:$Q,DRE!W$4)+SUMIFS(Aut_Ajustes_Manuais!$G:$G,Aut_Ajustes_Manuais!$I:$I,DRE!W$4,Aut_Ajustes_Manuais!$F:$F,"Utensilios")</f>
        <v/>
      </c>
      <c r="Z234" s="232" t="n">
        <v>-223.42</v>
      </c>
      <c r="AA234" s="27" t="n">
        <v>-1652.4613151541</v>
      </c>
      <c r="AB234" s="28">
        <f>SUMIFS(Aut_BlueMe_Sem_Pedido!$J:$J,Aut_BlueMe_Sem_Pedido!$Q:$Q,DRE!Z$4,Aut_BlueMe_Sem_Pedido!$H:$H,DRE!$A234)-SUMIFS(Aut_BlueMe_Com_Pedido!$O:$O,Aut_BlueMe_Com_Pedido!$Q:$Q,DRE!Z$4)+SUMIFS(Aut_Ajustes_Manuais!$G:$G,Aut_Ajustes_Manuais!$I:$I,DRE!Z$4,Aut_Ajustes_Manuais!$F:$F,"Utensilios")</f>
        <v/>
      </c>
      <c r="AC234" s="232" t="n">
        <v>-835.25</v>
      </c>
      <c r="AD234" s="27" t="n">
        <v>-1664.6971511231</v>
      </c>
      <c r="AE234" s="28">
        <f>SUMIFS(Aut_BlueMe_Sem_Pedido!$J:$J,Aut_BlueMe_Sem_Pedido!$Q:$Q,DRE!AC$4,Aut_BlueMe_Sem_Pedido!$H:$H,DRE!$A234)-SUMIFS(Aut_BlueMe_Com_Pedido!$O:$O,Aut_BlueMe_Com_Pedido!$Q:$Q,DRE!AC$4)+SUMIFS(Aut_Ajustes_Manuais!$G:$G,Aut_Ajustes_Manuais!$I:$I,DRE!AC$4,Aut_Ajustes_Manuais!$F:$F,"Utensilios")</f>
        <v/>
      </c>
      <c r="AF234" s="232" t="n">
        <v>-2083.28</v>
      </c>
      <c r="AG234" s="27" t="n">
        <v>-1707.036695896</v>
      </c>
      <c r="AH234" s="28">
        <f>SUMIFS(Aut_BlueMe_Sem_Pedido!$J:$J,Aut_BlueMe_Sem_Pedido!$Q:$Q,DRE!AF$4,Aut_BlueMe_Sem_Pedido!$H:$H,DRE!$A234)-SUMIFS(Aut_BlueMe_Com_Pedido!$O:$O,Aut_BlueMe_Com_Pedido!$Q:$Q,DRE!AF$4)+SUMIFS(Aut_Ajustes_Manuais!$G:$G,Aut_Ajustes_Manuais!$I:$I,DRE!AF$4,Aut_Ajustes_Manuais!$F:$F,"Utensilios")</f>
        <v/>
      </c>
      <c r="AI234" s="232" t="n">
        <v>-1854.52</v>
      </c>
      <c r="AJ234" s="27" t="n">
        <v>-1660.54017187665</v>
      </c>
      <c r="AK234" s="28">
        <f>SUMIFS(Aut_BlueMe_Sem_Pedido!$J:$J,Aut_BlueMe_Sem_Pedido!$Q:$Q,DRE!AI$4,Aut_BlueMe_Sem_Pedido!$H:$H,DRE!$A234)-SUMIFS(Aut_BlueMe_Com_Pedido!$O:$O,Aut_BlueMe_Com_Pedido!$Q:$Q,DRE!AI$4)+SUMIFS(Aut_Ajustes_Manuais!$G:$G,Aut_Ajustes_Manuais!$I:$I,DRE!AI$4,Aut_Ajustes_Manuais!$F:$F,"Utensilios")</f>
        <v/>
      </c>
      <c r="AL234" s="232" t="n">
        <v>-1132.47</v>
      </c>
      <c r="AM234" s="27" t="n">
        <v>-1663.2056163628</v>
      </c>
      <c r="AN234" s="28">
        <f>SUMIFS(Aut_BlueMe_Sem_Pedido!$J:$J,Aut_BlueMe_Sem_Pedido!$Q:$Q,DRE!AL$4,Aut_BlueMe_Sem_Pedido!$H:$H,DRE!$A234)-SUMIFS(Aut_BlueMe_Com_Pedido!$O:$O,Aut_BlueMe_Com_Pedido!$Q:$Q,DRE!AL$4)+SUMIFS(Aut_Ajustes_Manuais!$G:$G,Aut_Ajustes_Manuais!$I:$I,DRE!AL$4,Aut_Ajustes_Manuais!$F:$F,"Utensilios")</f>
        <v/>
      </c>
      <c r="AO234" s="232" t="n">
        <v>-1188.62</v>
      </c>
      <c r="AP234" s="27" t="n">
        <v>-1623.37360500615</v>
      </c>
      <c r="AQ234" s="28">
        <f>SUMIFS(Aut_BlueMe_Sem_Pedido!$J:$J,Aut_BlueMe_Sem_Pedido!$Q:$Q,DRE!AO$4,Aut_BlueMe_Sem_Pedido!$H:$H,DRE!$A234)-SUMIFS(Aut_BlueMe_Com_Pedido!$O:$O,Aut_BlueMe_Com_Pedido!$Q:$Q,DRE!AO$4)+SUMIFS(Aut_Ajustes_Manuais!$G:$G,Aut_Ajustes_Manuais!$I:$I,DRE!AO$4,Aut_Ajustes_Manuais!$F:$F,"Utensilios")</f>
        <v/>
      </c>
      <c r="AR234" s="232">
        <f>SUMIFS($H234:$AO234,$H$5:$AO$5,"&lt;"&amp;MONTH(TODAY()),$H$6:$AO$6,"REAL 25")</f>
        <v/>
      </c>
      <c r="AS234" s="27">
        <f>SUMIFS($I234:$AP234,$I$5:$AP$5,"&lt;"&amp;MONTH(TODAY()),$I$6:$AP$6,"ORÇADO ")</f>
        <v/>
      </c>
      <c r="AT234" s="28">
        <f>SUMIFS($J234:$AQ234,$J$5:$AQ$5,"&lt;"&amp;MONTH(TODAY()),$J$6:$AQ$6,"REAL 26")</f>
        <v/>
      </c>
      <c r="AU234" s="232">
        <f>SUM(H234,K234,N234,Q234,T234,W234,Z234,AC234,AF234,AI234,AL234,AO234)</f>
        <v/>
      </c>
      <c r="AV234" s="27">
        <f>SUM(I234,L234,O234,R234,U234,X234,AA234,AD234,AG234,AJ234,AM234,AP234)</f>
        <v/>
      </c>
      <c r="AW234" s="28">
        <f>SUM(J234,M234,P234,S234,V234,Y234,AB234,AE234,AH234,AK234,AN234,AQ234)</f>
        <v/>
      </c>
      <c r="AX234" s="232">
        <f>SUM(H234,K234,N234)</f>
        <v/>
      </c>
      <c r="AY234" s="27">
        <f>SUM(I234,L234,O234)</f>
        <v/>
      </c>
      <c r="AZ234" s="28">
        <f>SUM(J234,M234,P234)</f>
        <v/>
      </c>
      <c r="BA234" s="232">
        <f>SUM(Q234,T234,W234)</f>
        <v/>
      </c>
      <c r="BB234" s="27">
        <f>SUM(R234,U234,X234)</f>
        <v/>
      </c>
      <c r="BC234" s="28">
        <f>SUM(S234,V234,Y234)</f>
        <v/>
      </c>
      <c r="BD234" s="232">
        <f>SUM(Z234,AC234,AF234)</f>
        <v/>
      </c>
      <c r="BE234" s="27">
        <f>SUM(AA234,AD234,AG234)</f>
        <v/>
      </c>
      <c r="BF234" s="28">
        <f>SUM(AB234,AE234,AH234)</f>
        <v/>
      </c>
      <c r="BG234" s="232">
        <f>SUM(AI234,AL234,AO234)</f>
        <v/>
      </c>
      <c r="BH234" s="27">
        <f>SUM(AJ234,AM234,AP234)</f>
        <v/>
      </c>
      <c r="BI234" s="28">
        <f>SUM(AK234,AN234,AQ234)</f>
        <v/>
      </c>
      <c r="BK234" s="451">
        <f>SUM(I234,L234,O234,R234,U234,X234,AA234,AD234,AG234,AJ234,AM234,AP234)</f>
        <v/>
      </c>
      <c r="BL234" s="451">
        <f>BK234-AV234</f>
        <v/>
      </c>
      <c r="BM234" s="451">
        <f>SUM(J234,M234,P234,S234,V234)</f>
        <v/>
      </c>
      <c r="BN234" s="451">
        <f>BM234-AT234</f>
        <v/>
      </c>
    </row>
    <row r="235" hidden="1" outlineLevel="1" customFormat="1" s="474">
      <c r="A235" s="22" t="inlineStr">
        <is>
          <t>Serviços Graficos</t>
        </is>
      </c>
      <c r="B235" s="23" t="n"/>
      <c r="C235" s="24" t="inlineStr">
        <is>
          <t>Estim. Mensal</t>
        </is>
      </c>
      <c r="D235" s="106" t="n">
        <v>-300</v>
      </c>
      <c r="E235" s="107" t="n"/>
      <c r="F235" s="55" t="n"/>
      <c r="G235" s="416" t="n"/>
      <c r="H235" s="232" t="n">
        <v>-1765.17</v>
      </c>
      <c r="I235" s="27" t="n">
        <v>-287.389194844</v>
      </c>
      <c r="J235" s="28">
        <f>SUMIFS(Aut_BlueMe_Sem_Pedido!$J:$J,Aut_BlueMe_Sem_Pedido!$Q:$Q,DRE!H$4,Aut_BlueMe_Sem_Pedido!$H:$H,DRE!$A235)+SUMIFS(Aut_Ajustes_Manuais!$G:$G,Aut_Ajustes_Manuais!$I:$I,DRE!H$4,Aut_Ajustes_Manuais!$F:$F,"Serviços Graficos")</f>
        <v/>
      </c>
      <c r="K235" s="232" t="n">
        <v>-116.5</v>
      </c>
      <c r="L235" s="27" t="n">
        <v>-374.690673967</v>
      </c>
      <c r="M235" s="28">
        <f>SUMIFS(Aut_BlueMe_Sem_Pedido!$J:$J,Aut_BlueMe_Sem_Pedido!$Q:$Q,DRE!K$4,Aut_BlueMe_Sem_Pedido!$H:$H,DRE!$A235)+SUMIFS(Aut_Ajustes_Manuais!$G:$G,Aut_Ajustes_Manuais!$I:$I,DRE!K$4,Aut_Ajustes_Manuais!$F:$F,"Serviços Graficos")</f>
        <v/>
      </c>
      <c r="N235" s="232" t="n">
        <v>-233.7</v>
      </c>
      <c r="O235" s="27" t="n">
        <v>-382.0402989402</v>
      </c>
      <c r="P235" s="28">
        <f>SUMIFS(Aut_BlueMe_Sem_Pedido!$J:$J,Aut_BlueMe_Sem_Pedido!$Q:$Q,DRE!N$4,Aut_BlueMe_Sem_Pedido!$H:$H,DRE!$A235)+SUMIFS(Aut_Ajustes_Manuais!$G:$G,Aut_Ajustes_Manuais!$I:$I,DRE!N$4,Aut_Ajustes_Manuais!$F:$F,"Serviços Graficos")</f>
        <v/>
      </c>
      <c r="Q235" s="232" t="n">
        <v>-516.66</v>
      </c>
      <c r="R235" s="27" t="n">
        <v>-419.00776122</v>
      </c>
      <c r="S235" s="28">
        <f>SUMIFS(Aut_BlueMe_Sem_Pedido!$J:$J,Aut_BlueMe_Sem_Pedido!$Q:$Q,DRE!Q$4,Aut_BlueMe_Sem_Pedido!$H:$H,DRE!$A235)+SUMIFS(Aut_Ajustes_Manuais!$G:$G,Aut_Ajustes_Manuais!$I:$I,DRE!Q$4,Aut_Ajustes_Manuais!$F:$F,"Serviços Graficos")</f>
        <v/>
      </c>
      <c r="T235" s="232" t="n">
        <v>-208.28</v>
      </c>
      <c r="U235" s="27" t="n">
        <v>-455.6732206693999</v>
      </c>
      <c r="V235" s="28">
        <f>SUMIFS(Aut_BlueMe_Sem_Pedido!$J:$J,Aut_BlueMe_Sem_Pedido!$Q:$Q,DRE!T$4,Aut_BlueMe_Sem_Pedido!$H:$H,DRE!$A235)+SUMIFS(Aut_Ajustes_Manuais!$G:$G,Aut_Ajustes_Manuais!$I:$I,DRE!T$4,Aut_Ajustes_Manuais!$F:$F,"Serviços Graficos")</f>
        <v/>
      </c>
      <c r="W235" s="232" t="n">
        <v>-1396.7</v>
      </c>
      <c r="X235" s="27" t="n">
        <v>-417.7122188664</v>
      </c>
      <c r="Y235" s="28">
        <f>SUMIFS(Aut_BlueMe_Sem_Pedido!$J:$J,Aut_BlueMe_Sem_Pedido!$Q:$Q,DRE!W$4,Aut_BlueMe_Sem_Pedido!$H:$H,DRE!$A235)+SUMIFS(Aut_Ajustes_Manuais!$G:$G,Aut_Ajustes_Manuais!$I:$I,DRE!W$4,Aut_Ajustes_Manuais!$F:$F,"Serviços Graficos")</f>
        <v/>
      </c>
      <c r="Z235" s="232" t="n">
        <v>0</v>
      </c>
      <c r="AA235" s="27" t="n">
        <v>-432.4613151541</v>
      </c>
      <c r="AB235" s="28">
        <f>SUMIFS(Aut_BlueMe_Sem_Pedido!$J:$J,Aut_BlueMe_Sem_Pedido!$Q:$Q,DRE!Z$4,Aut_BlueMe_Sem_Pedido!$H:$H,DRE!$A235)+SUMIFS(Aut_Ajustes_Manuais!$G:$G,Aut_Ajustes_Manuais!$I:$I,DRE!Z$4,Aut_Ajustes_Manuais!$F:$F,"Serviços Graficos")</f>
        <v/>
      </c>
      <c r="AC235" s="232" t="n">
        <v>-101.88</v>
      </c>
      <c r="AD235" s="27" t="n">
        <v>-444.6971511231</v>
      </c>
      <c r="AE235" s="28">
        <f>SUMIFS(Aut_BlueMe_Sem_Pedido!$J:$J,Aut_BlueMe_Sem_Pedido!$Q:$Q,DRE!AC$4,Aut_BlueMe_Sem_Pedido!$H:$H,DRE!$A235)+SUMIFS(Aut_Ajustes_Manuais!$G:$G,Aut_Ajustes_Manuais!$I:$I,DRE!AC$4,Aut_Ajustes_Manuais!$F:$F,"Serviços Graficos")</f>
        <v/>
      </c>
      <c r="AF235" s="232" t="n">
        <v>-265.35</v>
      </c>
      <c r="AG235" s="27" t="n">
        <v>-487.036695896</v>
      </c>
      <c r="AH235" s="28">
        <f>SUMIFS(Aut_BlueMe_Sem_Pedido!$J:$J,Aut_BlueMe_Sem_Pedido!$Q:$Q,DRE!AF$4,Aut_BlueMe_Sem_Pedido!$H:$H,DRE!$A235)+SUMIFS(Aut_Ajustes_Manuais!$G:$G,Aut_Ajustes_Manuais!$I:$I,DRE!AF$4,Aut_Ajustes_Manuais!$F:$F,"Serviços Graficos")</f>
        <v/>
      </c>
      <c r="AI235" s="232" t="n">
        <v>-577.3</v>
      </c>
      <c r="AJ235" s="27" t="n">
        <v>-440.5401718766499</v>
      </c>
      <c r="AK235" s="28">
        <f>SUMIFS(Aut_BlueMe_Sem_Pedido!$J:$J,Aut_BlueMe_Sem_Pedido!$Q:$Q,DRE!AI$4,Aut_BlueMe_Sem_Pedido!$H:$H,DRE!$A235)+SUMIFS(Aut_Ajustes_Manuais!$G:$G,Aut_Ajustes_Manuais!$I:$I,DRE!AI$4,Aut_Ajustes_Manuais!$F:$F,"Serviços Graficos")</f>
        <v/>
      </c>
      <c r="AL235" s="232" t="n">
        <v>-691.1</v>
      </c>
      <c r="AM235" s="27" t="n">
        <v>-443.2056163628</v>
      </c>
      <c r="AN235" s="28">
        <f>SUMIFS(Aut_BlueMe_Sem_Pedido!$J:$J,Aut_BlueMe_Sem_Pedido!$Q:$Q,DRE!AL$4,Aut_BlueMe_Sem_Pedido!$H:$H,DRE!$A235)+SUMIFS(Aut_Ajustes_Manuais!$G:$G,Aut_Ajustes_Manuais!$I:$I,DRE!AL$4,Aut_Ajustes_Manuais!$F:$F,"Serviços Graficos")</f>
        <v/>
      </c>
      <c r="AO235" s="232" t="n">
        <v>-990</v>
      </c>
      <c r="AP235" s="27" t="n">
        <v>-403.37360500615</v>
      </c>
      <c r="AQ235" s="28">
        <f>SUMIFS(Aut_BlueMe_Sem_Pedido!$J:$J,Aut_BlueMe_Sem_Pedido!$Q:$Q,DRE!AO$4,Aut_BlueMe_Sem_Pedido!$H:$H,DRE!$A235)+SUMIFS(Aut_Ajustes_Manuais!$G:$G,Aut_Ajustes_Manuais!$I:$I,DRE!AO$4,Aut_Ajustes_Manuais!$F:$F,"Serviços Graficos")</f>
        <v/>
      </c>
      <c r="AR235" s="232">
        <f>SUMIFS($H235:$AO235,$H$5:$AO$5,"&lt;"&amp;MONTH(TODAY()),$H$6:$AO$6,"REAL 25")</f>
        <v/>
      </c>
      <c r="AS235" s="27">
        <f>SUMIFS($I235:$AP235,$I$5:$AP$5,"&lt;"&amp;MONTH(TODAY()),$I$6:$AP$6,"ORÇADO ")</f>
        <v/>
      </c>
      <c r="AT235" s="28">
        <f>SUMIFS($J235:$AQ235,$J$5:$AQ$5,"&lt;"&amp;MONTH(TODAY()),$J$6:$AQ$6,"REAL 26")</f>
        <v/>
      </c>
      <c r="AU235" s="232">
        <f>SUM(H235,K235,N235,Q235,T235,W235,Z235,AC235,AF235,AI235,AL235,AO235)</f>
        <v/>
      </c>
      <c r="AV235" s="27">
        <f>SUM(I235,L235,O235,R235,U235,X235,AA235,AD235,AG235,AJ235,AM235,AP235)</f>
        <v/>
      </c>
      <c r="AW235" s="28">
        <f>SUM(J235,M235,P235,S235,V235,Y235,AB235,AE235,AH235,AK235,AN235,AQ235)</f>
        <v/>
      </c>
      <c r="AX235" s="232">
        <f>SUM(H235,K235,N235)</f>
        <v/>
      </c>
      <c r="AY235" s="27">
        <f>SUM(I235,L235,O235)</f>
        <v/>
      </c>
      <c r="AZ235" s="28">
        <f>SUM(J235,M235,P235)</f>
        <v/>
      </c>
      <c r="BA235" s="232">
        <f>SUM(Q235,T235,W235)</f>
        <v/>
      </c>
      <c r="BB235" s="27">
        <f>SUM(R235,U235,X235)</f>
        <v/>
      </c>
      <c r="BC235" s="28">
        <f>SUM(S235,V235,Y235)</f>
        <v/>
      </c>
      <c r="BD235" s="232">
        <f>SUM(Z235,AC235,AF235)</f>
        <v/>
      </c>
      <c r="BE235" s="27">
        <f>SUM(AA235,AD235,AG235)</f>
        <v/>
      </c>
      <c r="BF235" s="28">
        <f>SUM(AB235,AE235,AH235)</f>
        <v/>
      </c>
      <c r="BG235" s="232">
        <f>SUM(AI235,AL235,AO235)</f>
        <v/>
      </c>
      <c r="BH235" s="27">
        <f>SUM(AJ235,AM235,AP235)</f>
        <v/>
      </c>
      <c r="BI235" s="28">
        <f>SUM(AK235,AN235,AQ235)</f>
        <v/>
      </c>
      <c r="BK235" s="451">
        <f>SUM(I235,L235,O235,R235,U235,X235,AA235,AD235,AG235,AJ235,AM235,AP235)</f>
        <v/>
      </c>
      <c r="BL235" s="451">
        <f>BK235-AV235</f>
        <v/>
      </c>
      <c r="BM235" s="451">
        <f>SUM(J235,M235,P235,S235,V235)</f>
        <v/>
      </c>
      <c r="BN235" s="451">
        <f>BM235-AT235</f>
        <v/>
      </c>
    </row>
    <row r="236" hidden="1" outlineLevel="1" customFormat="1" s="474">
      <c r="A236" s="22" t="inlineStr">
        <is>
          <t>Custas Cartório</t>
        </is>
      </c>
      <c r="B236" s="23" t="n"/>
      <c r="C236" s="24" t="inlineStr">
        <is>
          <t>Estim. Mensal</t>
        </is>
      </c>
      <c r="D236" s="106" t="n">
        <v>-280</v>
      </c>
      <c r="E236" s="107" t="n"/>
      <c r="F236" s="55" t="n"/>
      <c r="G236" s="416" t="n"/>
      <c r="H236" s="232" t="n">
        <v>0</v>
      </c>
      <c r="I236" s="27" t="n">
        <v>-107.389194844</v>
      </c>
      <c r="J236" s="28">
        <f>SUMIFS(Aut_BlueMe_Sem_Pedido!$J:$J,Aut_BlueMe_Sem_Pedido!$Q:$Q,DRE!H$4,Aut_BlueMe_Sem_Pedido!$H:$H,DRE!$A236)+SUMIFS(Aut_Ajustes_Manuais!$G:$G,Aut_Ajustes_Manuais!$I:$I,DRE!H$4,Aut_Ajustes_Manuais!$F:$F,"Custas Cartório")</f>
        <v/>
      </c>
      <c r="K236" s="232" t="n">
        <v>0</v>
      </c>
      <c r="L236" s="27" t="n">
        <v>-194.690673967</v>
      </c>
      <c r="M236" s="28">
        <f>SUMIFS(Aut_BlueMe_Sem_Pedido!$J:$J,Aut_BlueMe_Sem_Pedido!$Q:$Q,DRE!K$4,Aut_BlueMe_Sem_Pedido!$H:$H,DRE!$A236)+SUMIFS(Aut_Ajustes_Manuais!$G:$G,Aut_Ajustes_Manuais!$I:$I,DRE!K$4,Aut_Ajustes_Manuais!$F:$F,"Custas Cartório")</f>
        <v/>
      </c>
      <c r="N236" s="232" t="n">
        <v>0</v>
      </c>
      <c r="O236" s="27" t="n">
        <v>-202.0402989402</v>
      </c>
      <c r="P236" s="28">
        <f>SUMIFS(Aut_BlueMe_Sem_Pedido!$J:$J,Aut_BlueMe_Sem_Pedido!$Q:$Q,DRE!N$4,Aut_BlueMe_Sem_Pedido!$H:$H,DRE!$A236)+SUMIFS(Aut_Ajustes_Manuais!$G:$G,Aut_Ajustes_Manuais!$I:$I,DRE!N$4,Aut_Ajustes_Manuais!$F:$F,"Custas Cartório")</f>
        <v/>
      </c>
      <c r="Q236" s="232" t="n">
        <v>0</v>
      </c>
      <c r="R236" s="27" t="n">
        <v>-239.00776122</v>
      </c>
      <c r="S236" s="28">
        <f>SUMIFS(Aut_BlueMe_Sem_Pedido!$J:$J,Aut_BlueMe_Sem_Pedido!$Q:$Q,DRE!Q$4,Aut_BlueMe_Sem_Pedido!$H:$H,DRE!$A236)+SUMIFS(Aut_Ajustes_Manuais!$G:$G,Aut_Ajustes_Manuais!$I:$I,DRE!Q$4,Aut_Ajustes_Manuais!$F:$F,"Custas Cartório")</f>
        <v/>
      </c>
      <c r="T236" s="232" t="n">
        <v>0</v>
      </c>
      <c r="U236" s="27" t="n">
        <v>-275.6732206693999</v>
      </c>
      <c r="V236" s="28">
        <f>SUMIFS(Aut_BlueMe_Sem_Pedido!$J:$J,Aut_BlueMe_Sem_Pedido!$Q:$Q,DRE!T$4,Aut_BlueMe_Sem_Pedido!$H:$H,DRE!$A236)+SUMIFS(Aut_Ajustes_Manuais!$G:$G,Aut_Ajustes_Manuais!$I:$I,DRE!T$4,Aut_Ajustes_Manuais!$F:$F,"Custas Cartório")</f>
        <v/>
      </c>
      <c r="W236" s="232" t="n">
        <v>0</v>
      </c>
      <c r="X236" s="27" t="n">
        <v>-237.7122188664</v>
      </c>
      <c r="Y236" s="28">
        <f>SUMIFS(Aut_BlueMe_Sem_Pedido!$J:$J,Aut_BlueMe_Sem_Pedido!$Q:$Q,DRE!W$4,Aut_BlueMe_Sem_Pedido!$H:$H,DRE!$A236)+SUMIFS(Aut_Ajustes_Manuais!$G:$G,Aut_Ajustes_Manuais!$I:$I,DRE!W$4,Aut_Ajustes_Manuais!$F:$F,"Custas Cartório")</f>
        <v/>
      </c>
      <c r="Z236" s="232" t="n">
        <v>0</v>
      </c>
      <c r="AA236" s="27" t="n">
        <v>-252.4613151541</v>
      </c>
      <c r="AB236" s="28">
        <f>SUMIFS(Aut_BlueMe_Sem_Pedido!$J:$J,Aut_BlueMe_Sem_Pedido!$Q:$Q,DRE!Z$4,Aut_BlueMe_Sem_Pedido!$H:$H,DRE!$A236)+SUMIFS(Aut_Ajustes_Manuais!$G:$G,Aut_Ajustes_Manuais!$I:$I,DRE!Z$4,Aut_Ajustes_Manuais!$F:$F,"Custas Cartório")</f>
        <v/>
      </c>
      <c r="AC236" s="232" t="n">
        <v>0</v>
      </c>
      <c r="AD236" s="27" t="n">
        <v>-264.6971511231</v>
      </c>
      <c r="AE236" s="28">
        <f>SUMIFS(Aut_BlueMe_Sem_Pedido!$J:$J,Aut_BlueMe_Sem_Pedido!$Q:$Q,DRE!AC$4,Aut_BlueMe_Sem_Pedido!$H:$H,DRE!$A236)+SUMIFS(Aut_Ajustes_Manuais!$G:$G,Aut_Ajustes_Manuais!$I:$I,DRE!AC$4,Aut_Ajustes_Manuais!$F:$F,"Custas Cartório")</f>
        <v/>
      </c>
      <c r="AF236" s="232" t="n">
        <v>0</v>
      </c>
      <c r="AG236" s="27" t="n">
        <v>-307.036695896</v>
      </c>
      <c r="AH236" s="28">
        <f>SUMIFS(Aut_BlueMe_Sem_Pedido!$J:$J,Aut_BlueMe_Sem_Pedido!$Q:$Q,DRE!AF$4,Aut_BlueMe_Sem_Pedido!$H:$H,DRE!$A236)+SUMIFS(Aut_Ajustes_Manuais!$G:$G,Aut_Ajustes_Manuais!$I:$I,DRE!AF$4,Aut_Ajustes_Manuais!$F:$F,"Custas Cartório")</f>
        <v/>
      </c>
      <c r="AI236" s="232" t="n">
        <v>0</v>
      </c>
      <c r="AJ236" s="27" t="n">
        <v>-260.5401718766499</v>
      </c>
      <c r="AK236" s="28">
        <f>SUMIFS(Aut_BlueMe_Sem_Pedido!$J:$J,Aut_BlueMe_Sem_Pedido!$Q:$Q,DRE!AI$4,Aut_BlueMe_Sem_Pedido!$H:$H,DRE!$A236)+SUMIFS(Aut_Ajustes_Manuais!$G:$G,Aut_Ajustes_Manuais!$I:$I,DRE!AI$4,Aut_Ajustes_Manuais!$F:$F,"Custas Cartório")</f>
        <v/>
      </c>
      <c r="AL236" s="232" t="n">
        <v>0</v>
      </c>
      <c r="AM236" s="27" t="n">
        <v>-263.2056163628</v>
      </c>
      <c r="AN236" s="28">
        <f>SUMIFS(Aut_BlueMe_Sem_Pedido!$J:$J,Aut_BlueMe_Sem_Pedido!$Q:$Q,DRE!AL$4,Aut_BlueMe_Sem_Pedido!$H:$H,DRE!$A236)+SUMIFS(Aut_Ajustes_Manuais!$G:$G,Aut_Ajustes_Manuais!$I:$I,DRE!AL$4,Aut_Ajustes_Manuais!$F:$F,"Custas Cartório")</f>
        <v/>
      </c>
      <c r="AO236" s="232" t="n">
        <v>0</v>
      </c>
      <c r="AP236" s="27" t="n">
        <v>-223.37360500615</v>
      </c>
      <c r="AQ236" s="28">
        <f>SUMIFS(Aut_BlueMe_Sem_Pedido!$J:$J,Aut_BlueMe_Sem_Pedido!$Q:$Q,DRE!AO$4,Aut_BlueMe_Sem_Pedido!$H:$H,DRE!$A236)+SUMIFS(Aut_Ajustes_Manuais!$G:$G,Aut_Ajustes_Manuais!$I:$I,DRE!AO$4,Aut_Ajustes_Manuais!$F:$F,"Custas Cartório")</f>
        <v/>
      </c>
      <c r="AR236" s="232">
        <f>SUMIFS($H236:$AO236,$H$5:$AO$5,"&lt;"&amp;MONTH(TODAY()),$H$6:$AO$6,"REAL 25")</f>
        <v/>
      </c>
      <c r="AS236" s="27">
        <f>SUMIFS($I236:$AP236,$I$5:$AP$5,"&lt;"&amp;MONTH(TODAY()),$I$6:$AP$6,"ORÇADO ")</f>
        <v/>
      </c>
      <c r="AT236" s="28">
        <f>SUMIFS($J236:$AQ236,$J$5:$AQ$5,"&lt;"&amp;MONTH(TODAY()),$J$6:$AQ$6,"REAL 26")</f>
        <v/>
      </c>
      <c r="AU236" s="232">
        <f>SUM(H236,K236,N236,Q236,T236,W236,Z236,AC236,AF236,AI236,AL236,AO236)</f>
        <v/>
      </c>
      <c r="AV236" s="27">
        <f>SUM(I236,L236,O236,R236,U236,X236,AA236,AD236,AG236,AJ236,AM236,AP236)</f>
        <v/>
      </c>
      <c r="AW236" s="28">
        <f>SUM(J236,M236,P236,S236,V236,Y236,AB236,AE236,AH236,AK236,AN236,AQ236)</f>
        <v/>
      </c>
      <c r="AX236" s="232">
        <f>SUM(H236,K236,N236)</f>
        <v/>
      </c>
      <c r="AY236" s="27">
        <f>SUM(I236,L236,O236)</f>
        <v/>
      </c>
      <c r="AZ236" s="28">
        <f>SUM(J236,M236,P236)</f>
        <v/>
      </c>
      <c r="BA236" s="232">
        <f>SUM(Q236,T236,W236)</f>
        <v/>
      </c>
      <c r="BB236" s="27">
        <f>SUM(R236,U236,X236)</f>
        <v/>
      </c>
      <c r="BC236" s="28">
        <f>SUM(S236,V236,Y236)</f>
        <v/>
      </c>
      <c r="BD236" s="232">
        <f>SUM(Z236,AC236,AF236)</f>
        <v/>
      </c>
      <c r="BE236" s="27">
        <f>SUM(AA236,AD236,AG236)</f>
        <v/>
      </c>
      <c r="BF236" s="28">
        <f>SUM(AB236,AE236,AH236)</f>
        <v/>
      </c>
      <c r="BG236" s="232">
        <f>SUM(AI236,AL236,AO236)</f>
        <v/>
      </c>
      <c r="BH236" s="27">
        <f>SUM(AJ236,AM236,AP236)</f>
        <v/>
      </c>
      <c r="BI236" s="28">
        <f>SUM(AK236,AN236,AQ236)</f>
        <v/>
      </c>
      <c r="BK236" s="451">
        <f>SUM(I236,L236,O236,R236,U236,X236,AA236,AD236,AG236,AJ236,AM236,AP236)</f>
        <v/>
      </c>
      <c r="BL236" s="451">
        <f>BK236-AV236</f>
        <v/>
      </c>
      <c r="BM236" s="451">
        <f>SUM(J236,M236,P236,S236,V236)</f>
        <v/>
      </c>
      <c r="BN236" s="451">
        <f>BM236-AT236</f>
        <v/>
      </c>
    </row>
    <row r="237" hidden="1" outlineLevel="1" customFormat="1" s="474">
      <c r="A237" s="22" t="inlineStr">
        <is>
          <t>Material de Escritorio</t>
        </is>
      </c>
      <c r="B237" s="23" t="n"/>
      <c r="C237" s="24" t="inlineStr">
        <is>
          <t>Estim. Mensal</t>
        </is>
      </c>
      <c r="D237" s="106" t="n"/>
      <c r="E237" s="107" t="n">
        <v>-0.0007</v>
      </c>
      <c r="F237" s="55" t="n"/>
      <c r="G237" s="416" t="n"/>
      <c r="H237" s="232" t="n">
        <v>-73.98</v>
      </c>
      <c r="I237" s="27" t="n">
        <v>-29.9925</v>
      </c>
      <c r="J237" s="28">
        <f>SUMIFS(Aut_BlueMe_Sem_Pedido!$J:$J,Aut_BlueMe_Sem_Pedido!$Q:$Q,DRE!H$4,Aut_BlueMe_Sem_Pedido!$H:$H,DRE!$A237)-SUMIFS(Aut_BlueMe_Com_Pedido!$P:$P,Aut_BlueMe_Com_Pedido!$Q:$Q,DRE!H$4)+SUMIFS(Aut_Ajustes_Manuais!$G:$G,Aut_Ajustes_Manuais!$I:$I,DRE!H$4,Aut_Ajustes_Manuais!$F:$F,"Material de Escritorio")</f>
        <v/>
      </c>
      <c r="K237" s="232" t="n">
        <v>-111.68</v>
      </c>
      <c r="L237" s="27" t="n">
        <v>-29.9925</v>
      </c>
      <c r="M237" s="28">
        <f>SUMIFS(Aut_BlueMe_Sem_Pedido!$J:$J,Aut_BlueMe_Sem_Pedido!$Q:$Q,DRE!K$4,Aut_BlueMe_Sem_Pedido!$H:$H,DRE!$A237)-SUMIFS(Aut_BlueMe_Com_Pedido!$P:$P,Aut_BlueMe_Com_Pedido!$Q:$Q,DRE!K$4)+SUMIFS(Aut_Ajustes_Manuais!$G:$G,Aut_Ajustes_Manuais!$I:$I,DRE!K$4,Aut_Ajustes_Manuais!$F:$F,"Material de Escritorio")</f>
        <v/>
      </c>
      <c r="N237" s="232" t="n">
        <v>-220.77</v>
      </c>
      <c r="O237" s="27" t="n">
        <v>-29.9925</v>
      </c>
      <c r="P237" s="28">
        <f>SUMIFS(Aut_BlueMe_Sem_Pedido!$J:$J,Aut_BlueMe_Sem_Pedido!$Q:$Q,DRE!N$4,Aut_BlueMe_Sem_Pedido!$H:$H,DRE!$A237)-SUMIFS(Aut_BlueMe_Com_Pedido!$P:$P,Aut_BlueMe_Com_Pedido!$Q:$Q,DRE!N$4)+SUMIFS(Aut_Ajustes_Manuais!$G:$G,Aut_Ajustes_Manuais!$I:$I,DRE!N$4,Aut_Ajustes_Manuais!$F:$F,"Material de Escritorio")</f>
        <v/>
      </c>
      <c r="Q237" s="232" t="n">
        <v>-230</v>
      </c>
      <c r="R237" s="27" t="n">
        <v>-29.9925</v>
      </c>
      <c r="S237" s="28">
        <f>SUMIFS(Aut_BlueMe_Sem_Pedido!$J:$J,Aut_BlueMe_Sem_Pedido!$Q:$Q,DRE!Q$4,Aut_BlueMe_Sem_Pedido!$H:$H,DRE!$A237)-SUMIFS(Aut_BlueMe_Com_Pedido!$P:$P,Aut_BlueMe_Com_Pedido!$Q:$Q,DRE!Q$4)+SUMIFS(Aut_Ajustes_Manuais!$G:$G,Aut_Ajustes_Manuais!$I:$I,DRE!Q$4,Aut_Ajustes_Manuais!$F:$F,"Material de Escritorio")</f>
        <v/>
      </c>
      <c r="T237" s="232" t="n">
        <v>-59.2</v>
      </c>
      <c r="U237" s="27" t="n">
        <v>-29.9925</v>
      </c>
      <c r="V237" s="28">
        <f>SUMIFS(Aut_BlueMe_Sem_Pedido!$J:$J,Aut_BlueMe_Sem_Pedido!$Q:$Q,DRE!T$4,Aut_BlueMe_Sem_Pedido!$H:$H,DRE!$A237)-SUMIFS(Aut_BlueMe_Com_Pedido!$P:$P,Aut_BlueMe_Com_Pedido!$Q:$Q,DRE!T$4)+SUMIFS(Aut_Ajustes_Manuais!$G:$G,Aut_Ajustes_Manuais!$I:$I,DRE!T$4,Aut_Ajustes_Manuais!$F:$F,"Material de Escritorio")</f>
        <v/>
      </c>
      <c r="W237" s="232" t="n">
        <v>-675.97</v>
      </c>
      <c r="X237" s="27" t="n">
        <v>-29.9925</v>
      </c>
      <c r="Y237" s="28">
        <f>SUMIFS(Aut_BlueMe_Sem_Pedido!$J:$J,Aut_BlueMe_Sem_Pedido!$Q:$Q,DRE!W$4,Aut_BlueMe_Sem_Pedido!$H:$H,DRE!$A237)-SUMIFS(Aut_BlueMe_Com_Pedido!$P:$P,Aut_BlueMe_Com_Pedido!$Q:$Q,DRE!W$4)+SUMIFS(Aut_Ajustes_Manuais!$G:$G,Aut_Ajustes_Manuais!$I:$I,DRE!W$4,Aut_Ajustes_Manuais!$F:$F,"Material de Escritorio")</f>
        <v/>
      </c>
      <c r="Z237" s="232" t="n">
        <v>-639.88</v>
      </c>
      <c r="AA237" s="27" t="n">
        <v>-29.9925</v>
      </c>
      <c r="AB237" s="28">
        <f>SUMIFS(Aut_BlueMe_Sem_Pedido!$J:$J,Aut_BlueMe_Sem_Pedido!$Q:$Q,DRE!Z$4,Aut_BlueMe_Sem_Pedido!$H:$H,DRE!$A237)-SUMIFS(Aut_BlueMe_Com_Pedido!$P:$P,Aut_BlueMe_Com_Pedido!$Q:$Q,DRE!Z$4)+SUMIFS(Aut_Ajustes_Manuais!$G:$G,Aut_Ajustes_Manuais!$I:$I,DRE!Z$4,Aut_Ajustes_Manuais!$F:$F,"Material de Escritorio")</f>
        <v/>
      </c>
      <c r="AC237" s="232" t="n">
        <v>-873.6</v>
      </c>
      <c r="AD237" s="27" t="n">
        <v>-29.9925</v>
      </c>
      <c r="AE237" s="28">
        <f>SUMIFS(Aut_BlueMe_Sem_Pedido!$J:$J,Aut_BlueMe_Sem_Pedido!$Q:$Q,DRE!AC$4,Aut_BlueMe_Sem_Pedido!$H:$H,DRE!$A237)-SUMIFS(Aut_BlueMe_Com_Pedido!$P:$P,Aut_BlueMe_Com_Pedido!$Q:$Q,DRE!AC$4)+SUMIFS(Aut_Ajustes_Manuais!$G:$G,Aut_Ajustes_Manuais!$I:$I,DRE!AC$4,Aut_Ajustes_Manuais!$F:$F,"Material de Escritorio")</f>
        <v/>
      </c>
      <c r="AF237" s="232" t="n">
        <v>-39.98999999999999</v>
      </c>
      <c r="AG237" s="27" t="n">
        <v>-29.9925</v>
      </c>
      <c r="AH237" s="28">
        <f>SUMIFS(Aut_BlueMe_Sem_Pedido!$J:$J,Aut_BlueMe_Sem_Pedido!$Q:$Q,DRE!AF$4,Aut_BlueMe_Sem_Pedido!$H:$H,DRE!$A237)-SUMIFS(Aut_BlueMe_Com_Pedido!$P:$P,Aut_BlueMe_Com_Pedido!$Q:$Q,DRE!AF$4)+SUMIFS(Aut_Ajustes_Manuais!$G:$G,Aut_Ajustes_Manuais!$I:$I,DRE!AF$4,Aut_Ajustes_Manuais!$F:$F,"Material de Escritorio")</f>
        <v/>
      </c>
      <c r="AI237" s="232" t="n">
        <v>-160.89</v>
      </c>
      <c r="AJ237" s="27" t="n">
        <v>-29.9925</v>
      </c>
      <c r="AK237" s="28">
        <f>SUMIFS(Aut_BlueMe_Sem_Pedido!$J:$J,Aut_BlueMe_Sem_Pedido!$Q:$Q,DRE!AI$4,Aut_BlueMe_Sem_Pedido!$H:$H,DRE!$A237)-SUMIFS(Aut_BlueMe_Com_Pedido!$P:$P,Aut_BlueMe_Com_Pedido!$Q:$Q,DRE!AI$4)+SUMIFS(Aut_Ajustes_Manuais!$G:$G,Aut_Ajustes_Manuais!$I:$I,DRE!AI$4,Aut_Ajustes_Manuais!$F:$F,"Material de Escritorio")</f>
        <v/>
      </c>
      <c r="AL237" s="232" t="n">
        <v>-88</v>
      </c>
      <c r="AM237" s="27" t="n">
        <v>-29.9925</v>
      </c>
      <c r="AN237" s="28">
        <f>SUMIFS(Aut_BlueMe_Sem_Pedido!$J:$J,Aut_BlueMe_Sem_Pedido!$Q:$Q,DRE!AL$4,Aut_BlueMe_Sem_Pedido!$H:$H,DRE!$A237)-SUMIFS(Aut_BlueMe_Com_Pedido!$P:$P,Aut_BlueMe_Com_Pedido!$Q:$Q,DRE!AL$4)+SUMIFS(Aut_Ajustes_Manuais!$G:$G,Aut_Ajustes_Manuais!$I:$I,DRE!AL$4,Aut_Ajustes_Manuais!$F:$F,"Material de Escritorio")</f>
        <v/>
      </c>
      <c r="AO237" s="232" t="n">
        <v>-752.88</v>
      </c>
      <c r="AP237" s="27" t="n">
        <v>-29.9925</v>
      </c>
      <c r="AQ237" s="28">
        <f>SUMIFS(Aut_BlueMe_Sem_Pedido!$J:$J,Aut_BlueMe_Sem_Pedido!$Q:$Q,DRE!AO$4,Aut_BlueMe_Sem_Pedido!$H:$H,DRE!$A237)-SUMIFS(Aut_BlueMe_Com_Pedido!$P:$P,Aut_BlueMe_Com_Pedido!$Q:$Q,DRE!AO$4)+SUMIFS(Aut_Ajustes_Manuais!$G:$G,Aut_Ajustes_Manuais!$I:$I,DRE!AO$4,Aut_Ajustes_Manuais!$F:$F,"Material de Escritorio")</f>
        <v/>
      </c>
      <c r="AR237" s="232">
        <f>SUMIFS($H237:$AO237,$H$5:$AO$5,"&lt;"&amp;MONTH(TODAY()),$H$6:$AO$6,"REAL 25")</f>
        <v/>
      </c>
      <c r="AS237" s="27">
        <f>SUMIFS($I237:$AP237,$I$5:$AP$5,"&lt;"&amp;MONTH(TODAY()),$I$6:$AP$6,"ORÇADO ")</f>
        <v/>
      </c>
      <c r="AT237" s="28">
        <f>SUMIFS($J237:$AQ237,$J$5:$AQ$5,"&lt;"&amp;MONTH(TODAY()),$J$6:$AQ$6,"REAL 26")</f>
        <v/>
      </c>
      <c r="AU237" s="232">
        <f>SUM(H237,K237,N237,Q237,T237,W237,Z237,AC237,AF237,AI237,AL237,AO237)</f>
        <v/>
      </c>
      <c r="AV237" s="27">
        <f>SUM(I237,L237,O237,R237,U237,X237,AA237,AD237,AG237,AJ237,AM237,AP237)</f>
        <v/>
      </c>
      <c r="AW237" s="28">
        <f>SUM(J237,M237,P237,S237,V237,Y237,AB237,AE237,AH237,AK237,AN237,AQ237)</f>
        <v/>
      </c>
      <c r="AX237" s="232">
        <f>SUM(H237,K237,N237)</f>
        <v/>
      </c>
      <c r="AY237" s="27">
        <f>SUM(I237,L237,O237)</f>
        <v/>
      </c>
      <c r="AZ237" s="28">
        <f>SUM(J237,M237,P237)</f>
        <v/>
      </c>
      <c r="BA237" s="232">
        <f>SUM(Q237,T237,W237)</f>
        <v/>
      </c>
      <c r="BB237" s="27">
        <f>SUM(R237,U237,X237)</f>
        <v/>
      </c>
      <c r="BC237" s="28">
        <f>SUM(S237,V237,Y237)</f>
        <v/>
      </c>
      <c r="BD237" s="232">
        <f>SUM(Z237,AC237,AF237)</f>
        <v/>
      </c>
      <c r="BE237" s="27">
        <f>SUM(AA237,AD237,AG237)</f>
        <v/>
      </c>
      <c r="BF237" s="28">
        <f>SUM(AB237,AE237,AH237)</f>
        <v/>
      </c>
      <c r="BG237" s="232">
        <f>SUM(AI237,AL237,AO237)</f>
        <v/>
      </c>
      <c r="BH237" s="27">
        <f>SUM(AJ237,AM237,AP237)</f>
        <v/>
      </c>
      <c r="BI237" s="28">
        <f>SUM(AK237,AN237,AQ237)</f>
        <v/>
      </c>
      <c r="BK237" s="451">
        <f>SUM(I237,L237,O237,R237,U237,X237,AA237,AD237,AG237,AJ237,AM237,AP237)</f>
        <v/>
      </c>
      <c r="BL237" s="451">
        <f>BK237-AV237</f>
        <v/>
      </c>
      <c r="BM237" s="451">
        <f>SUM(J237,M237,P237,S237,V237)</f>
        <v/>
      </c>
      <c r="BN237" s="451">
        <f>BM237-AT237</f>
        <v/>
      </c>
    </row>
    <row r="238" hidden="1" outlineLevel="1" customFormat="1" s="474">
      <c r="A238" s="22" t="inlineStr">
        <is>
          <t>Serviços de Limpeza</t>
        </is>
      </c>
      <c r="B238" s="23" t="n"/>
      <c r="C238" s="24" t="inlineStr">
        <is>
          <t>Contr/Prov</t>
        </is>
      </c>
      <c r="D238" s="79" t="n"/>
      <c r="E238" s="108" t="n"/>
      <c r="F238" s="55" t="n"/>
      <c r="G238" s="416" t="n"/>
      <c r="H238" s="232" t="n">
        <v>-1200</v>
      </c>
      <c r="I238" s="27" t="n">
        <v>-1260</v>
      </c>
      <c r="J238" s="28">
        <f>SUMIFS(Aut_BlueMe_Sem_Pedido!$J:$J,Aut_BlueMe_Sem_Pedido!$Q:$Q,DRE!H$4,Aut_BlueMe_Sem_Pedido!$H:$H,DRE!$A238)+SUMIFS(Aut_Ajustes_Manuais!$G:$G,Aut_Ajustes_Manuais!$I:$I,DRE!H$4,Aut_Ajustes_Manuais!$F:$F,"Serviços de Limpeza")</f>
        <v/>
      </c>
      <c r="K238" s="232" t="n">
        <v>-1200</v>
      </c>
      <c r="L238" s="27" t="n">
        <v>-1260</v>
      </c>
      <c r="M238" s="28">
        <f>SUMIFS(Aut_BlueMe_Sem_Pedido!$J:$J,Aut_BlueMe_Sem_Pedido!$Q:$Q,DRE!K$4,Aut_BlueMe_Sem_Pedido!$H:$H,DRE!$A238)+SUMIFS(Aut_Ajustes_Manuais!$G:$G,Aut_Ajustes_Manuais!$I:$I,DRE!K$4,Aut_Ajustes_Manuais!$F:$F,"Serviços de Limpeza")</f>
        <v/>
      </c>
      <c r="N238" s="232" t="n">
        <v>-3888.41</v>
      </c>
      <c r="O238" s="27" t="n">
        <v>-8492.8305</v>
      </c>
      <c r="P238" s="28">
        <f>SUMIFS(Aut_BlueMe_Sem_Pedido!$J:$J,Aut_BlueMe_Sem_Pedido!$Q:$Q,DRE!N$4,Aut_BlueMe_Sem_Pedido!$H:$H,DRE!$A238)+SUMIFS(Aut_Ajustes_Manuais!$G:$G,Aut_Ajustes_Manuais!$I:$I,DRE!N$4,Aut_Ajustes_Manuais!$F:$F,"Serviços de Limpeza")</f>
        <v/>
      </c>
      <c r="Q238" s="232" t="n">
        <v>-5400</v>
      </c>
      <c r="R238" s="27" t="n">
        <v>-1260</v>
      </c>
      <c r="S238" s="28">
        <f>SUMIFS(Aut_BlueMe_Sem_Pedido!$J:$J,Aut_BlueMe_Sem_Pedido!$Q:$Q,DRE!Q$4,Aut_BlueMe_Sem_Pedido!$H:$H,DRE!$A238)+SUMIFS(Aut_Ajustes_Manuais!$G:$G,Aut_Ajustes_Manuais!$I:$I,DRE!Q$4,Aut_Ajustes_Manuais!$F:$F,"Serviços de Limpeza")</f>
        <v/>
      </c>
      <c r="T238" s="232" t="n">
        <v>-1200</v>
      </c>
      <c r="U238" s="27" t="n">
        <v>-1260</v>
      </c>
      <c r="V238" s="28">
        <f>SUMIFS(Aut_BlueMe_Sem_Pedido!$J:$J,Aut_BlueMe_Sem_Pedido!$Q:$Q,DRE!T$4,Aut_BlueMe_Sem_Pedido!$H:$H,DRE!$A238)+SUMIFS(Aut_Ajustes_Manuais!$G:$G,Aut_Ajustes_Manuais!$I:$I,DRE!T$4,Aut_Ajustes_Manuais!$F:$F,"Serviços de Limpeza")</f>
        <v/>
      </c>
      <c r="W238" s="232" t="n">
        <v>-1200</v>
      </c>
      <c r="X238" s="27" t="n">
        <v>-1260</v>
      </c>
      <c r="Y238" s="28">
        <f>SUMIFS(Aut_BlueMe_Sem_Pedido!$J:$J,Aut_BlueMe_Sem_Pedido!$Q:$Q,DRE!W$4,Aut_BlueMe_Sem_Pedido!$H:$H,DRE!$A238)+SUMIFS(Aut_Ajustes_Manuais!$G:$G,Aut_Ajustes_Manuais!$I:$I,DRE!W$4,Aut_Ajustes_Manuais!$F:$F,"Serviços de Limpeza")</f>
        <v/>
      </c>
      <c r="Z238" s="232" t="n">
        <v>-5525</v>
      </c>
      <c r="AA238" s="27" t="n">
        <v>-5801.25</v>
      </c>
      <c r="AB238" s="28">
        <f>SUMIFS(Aut_BlueMe_Sem_Pedido!$J:$J,Aut_BlueMe_Sem_Pedido!$Q:$Q,DRE!Z$4,Aut_BlueMe_Sem_Pedido!$H:$H,DRE!$A238)+SUMIFS(Aut_Ajustes_Manuais!$G:$G,Aut_Ajustes_Manuais!$I:$I,DRE!Z$4,Aut_Ajustes_Manuais!$F:$F,"Serviços de Limpeza")</f>
        <v/>
      </c>
      <c r="AC238" s="232" t="n">
        <v>-3650</v>
      </c>
      <c r="AD238" s="27" t="n">
        <v>-3832.5</v>
      </c>
      <c r="AE238" s="28">
        <f>SUMIFS(Aut_BlueMe_Sem_Pedido!$J:$J,Aut_BlueMe_Sem_Pedido!$Q:$Q,DRE!AC$4,Aut_BlueMe_Sem_Pedido!$H:$H,DRE!$A238)+SUMIFS(Aut_Ajustes_Manuais!$G:$G,Aut_Ajustes_Manuais!$I:$I,DRE!AC$4,Aut_Ajustes_Manuais!$F:$F,"Serviços de Limpeza")</f>
        <v/>
      </c>
      <c r="AF238" s="232" t="n">
        <v>-1321.55</v>
      </c>
      <c r="AG238" s="27" t="n">
        <v>-1387.6275</v>
      </c>
      <c r="AH238" s="28">
        <f>SUMIFS(Aut_BlueMe_Sem_Pedido!$J:$J,Aut_BlueMe_Sem_Pedido!$Q:$Q,DRE!AF$4,Aut_BlueMe_Sem_Pedido!$H:$H,DRE!$A238)+SUMIFS(Aut_Ajustes_Manuais!$G:$G,Aut_Ajustes_Manuais!$I:$I,DRE!AF$4,Aut_Ajustes_Manuais!$F:$F,"Serviços de Limpeza")</f>
        <v/>
      </c>
      <c r="AI238" s="232" t="n">
        <v>-1200</v>
      </c>
      <c r="AJ238" s="27" t="n">
        <v>-1260</v>
      </c>
      <c r="AK238" s="28">
        <f>SUMIFS(Aut_BlueMe_Sem_Pedido!$J:$J,Aut_BlueMe_Sem_Pedido!$Q:$Q,DRE!AI$4,Aut_BlueMe_Sem_Pedido!$H:$H,DRE!$A238)+SUMIFS(Aut_Ajustes_Manuais!$G:$G,Aut_Ajustes_Manuais!$I:$I,DRE!AI$4,Aut_Ajustes_Manuais!$F:$F,"Serviços de Limpeza")</f>
        <v/>
      </c>
      <c r="AL238" s="232" t="n">
        <v>-1200</v>
      </c>
      <c r="AM238" s="27" t="n">
        <v>-1260</v>
      </c>
      <c r="AN238" s="28">
        <f>SUMIFS(Aut_BlueMe_Sem_Pedido!$J:$J,Aut_BlueMe_Sem_Pedido!$Q:$Q,DRE!AL$4,Aut_BlueMe_Sem_Pedido!$H:$H,DRE!$A238)+SUMIFS(Aut_Ajustes_Manuais!$G:$G,Aut_Ajustes_Manuais!$I:$I,DRE!AL$4,Aut_Ajustes_Manuais!$F:$F,"Serviços de Limpeza")</f>
        <v/>
      </c>
      <c r="AO238" s="232" t="n">
        <v>-1200</v>
      </c>
      <c r="AP238" s="27" t="n">
        <v>-1260</v>
      </c>
      <c r="AQ238" s="28">
        <f>SUMIFS(Aut_BlueMe_Sem_Pedido!$J:$J,Aut_BlueMe_Sem_Pedido!$Q:$Q,DRE!AO$4,Aut_BlueMe_Sem_Pedido!$H:$H,DRE!$A238)+SUMIFS(Aut_Ajustes_Manuais!$G:$G,Aut_Ajustes_Manuais!$I:$I,DRE!AO$4,Aut_Ajustes_Manuais!$F:$F,"Serviços de Limpeza")</f>
        <v/>
      </c>
      <c r="AR238" s="232">
        <f>SUMIFS($H238:$AO238,$H$5:$AO$5,"&lt;"&amp;MONTH(TODAY()),$H$6:$AO$6,"REAL 25")</f>
        <v/>
      </c>
      <c r="AS238" s="27">
        <f>SUMIFS($I238:$AP238,$I$5:$AP$5,"&lt;"&amp;MONTH(TODAY()),$I$6:$AP$6,"ORÇADO ")</f>
        <v/>
      </c>
      <c r="AT238" s="28">
        <f>SUMIFS($J238:$AQ238,$J$5:$AQ$5,"&lt;"&amp;MONTH(TODAY()),$J$6:$AQ$6,"REAL 26")</f>
        <v/>
      </c>
      <c r="AU238" s="232">
        <f>SUM(H238,K238,N238,Q238,T238,W238,Z238,AC238,AF238,AI238,AL238,AO238)</f>
        <v/>
      </c>
      <c r="AV238" s="27">
        <f>SUM(I238,L238,O238,R238,U238,X238,AA238,AD238,AG238,AJ238,AM238,AP238)</f>
        <v/>
      </c>
      <c r="AW238" s="28">
        <f>SUM(J238,M238,P238,S238,V238,Y238,AB238,AE238,AH238,AK238,AN238,AQ238)</f>
        <v/>
      </c>
      <c r="AX238" s="232">
        <f>SUM(H238,K238,N238)</f>
        <v/>
      </c>
      <c r="AY238" s="27">
        <f>SUM(I238,L238,O238)</f>
        <v/>
      </c>
      <c r="AZ238" s="28">
        <f>SUM(J238,M238,P238)</f>
        <v/>
      </c>
      <c r="BA238" s="232">
        <f>SUM(Q238,T238,W238)</f>
        <v/>
      </c>
      <c r="BB238" s="27">
        <f>SUM(R238,U238,X238)</f>
        <v/>
      </c>
      <c r="BC238" s="28">
        <f>SUM(S238,V238,Y238)</f>
        <v/>
      </c>
      <c r="BD238" s="232">
        <f>SUM(Z238,AC238,AF238)</f>
        <v/>
      </c>
      <c r="BE238" s="27">
        <f>SUM(AA238,AD238,AG238)</f>
        <v/>
      </c>
      <c r="BF238" s="28">
        <f>SUM(AB238,AE238,AH238)</f>
        <v/>
      </c>
      <c r="BG238" s="232">
        <f>SUM(AI238,AL238,AO238)</f>
        <v/>
      </c>
      <c r="BH238" s="27">
        <f>SUM(AJ238,AM238,AP238)</f>
        <v/>
      </c>
      <c r="BI238" s="28">
        <f>SUM(AK238,AN238,AQ238)</f>
        <v/>
      </c>
      <c r="BK238" s="451">
        <f>SUM(I238,L238,O238,R238,U238,X238,AA238,AD238,AG238,AJ238,AM238,AP238)</f>
        <v/>
      </c>
      <c r="BL238" s="451">
        <f>BK238-AV238</f>
        <v/>
      </c>
      <c r="BM238" s="451">
        <f>SUM(J238,M238,P238,S238,V238)</f>
        <v/>
      </c>
      <c r="BN238" s="451">
        <f>BM238-AT238</f>
        <v/>
      </c>
    </row>
    <row r="239" hidden="1" outlineLevel="1" customFormat="1" s="474">
      <c r="A239" s="22" t="inlineStr">
        <is>
          <t>Serviço de Lavanderia</t>
        </is>
      </c>
      <c r="B239" s="23" t="n"/>
      <c r="C239" s="24" t="inlineStr">
        <is>
          <t>Estim. Mensal</t>
        </is>
      </c>
      <c r="D239" s="106" t="n"/>
      <c r="E239" s="107" t="n">
        <v>-0.0005</v>
      </c>
      <c r="F239" s="55" t="n"/>
      <c r="G239" s="416" t="n"/>
      <c r="H239" s="232" t="n">
        <v>0</v>
      </c>
      <c r="I239" s="27" t="n">
        <v>-26.25</v>
      </c>
      <c r="J239" s="28">
        <f>SUMIFS(Aut_BlueMe_Sem_Pedido!$J:$J,Aut_BlueMe_Sem_Pedido!$Q:$Q,DRE!H$4,Aut_BlueMe_Sem_Pedido!$H:$H,DRE!$A239)+SUMIFS(Aut_Ajustes_Manuais!$G:$G,Aut_Ajustes_Manuais!$I:$I,DRE!H$4,Aut_Ajustes_Manuais!$F:$F,"Serviço de Lavanderia")</f>
        <v/>
      </c>
      <c r="K239" s="232" t="n">
        <v>-35</v>
      </c>
      <c r="L239" s="27" t="n">
        <v>-26.25</v>
      </c>
      <c r="M239" s="28">
        <f>SUMIFS(Aut_BlueMe_Sem_Pedido!$J:$J,Aut_BlueMe_Sem_Pedido!$Q:$Q,DRE!K$4,Aut_BlueMe_Sem_Pedido!$H:$H,DRE!$A239)+SUMIFS(Aut_Ajustes_Manuais!$G:$G,Aut_Ajustes_Manuais!$I:$I,DRE!K$4,Aut_Ajustes_Manuais!$F:$F,"Serviço de Lavanderia")</f>
        <v/>
      </c>
      <c r="N239" s="232" t="n">
        <v>0</v>
      </c>
      <c r="O239" s="27" t="n">
        <v>-26.25</v>
      </c>
      <c r="P239" s="28">
        <f>SUMIFS(Aut_BlueMe_Sem_Pedido!$J:$J,Aut_BlueMe_Sem_Pedido!$Q:$Q,DRE!N$4,Aut_BlueMe_Sem_Pedido!$H:$H,DRE!$A239)+SUMIFS(Aut_Ajustes_Manuais!$G:$G,Aut_Ajustes_Manuais!$I:$I,DRE!N$4,Aut_Ajustes_Manuais!$F:$F,"Serviço de Lavanderia")</f>
        <v/>
      </c>
      <c r="Q239" s="232" t="n">
        <v>0</v>
      </c>
      <c r="R239" s="27" t="n">
        <v>-26.25</v>
      </c>
      <c r="S239" s="28">
        <f>SUMIFS(Aut_BlueMe_Sem_Pedido!$J:$J,Aut_BlueMe_Sem_Pedido!$Q:$Q,DRE!Q$4,Aut_BlueMe_Sem_Pedido!$H:$H,DRE!$A239)+SUMIFS(Aut_Ajustes_Manuais!$G:$G,Aut_Ajustes_Manuais!$I:$I,DRE!Q$4,Aut_Ajustes_Manuais!$F:$F,"Serviço de Lavanderia")</f>
        <v/>
      </c>
      <c r="T239" s="232" t="n">
        <v>0</v>
      </c>
      <c r="U239" s="27" t="n">
        <v>-26.25</v>
      </c>
      <c r="V239" s="28">
        <f>SUMIFS(Aut_BlueMe_Sem_Pedido!$J:$J,Aut_BlueMe_Sem_Pedido!$Q:$Q,DRE!T$4,Aut_BlueMe_Sem_Pedido!$H:$H,DRE!$A239)+SUMIFS(Aut_Ajustes_Manuais!$G:$G,Aut_Ajustes_Manuais!$I:$I,DRE!T$4,Aut_Ajustes_Manuais!$F:$F,"Serviço de Lavanderia")</f>
        <v/>
      </c>
      <c r="W239" s="232" t="n">
        <v>-95</v>
      </c>
      <c r="X239" s="27" t="n">
        <v>-26.25</v>
      </c>
      <c r="Y239" s="28">
        <f>SUMIFS(Aut_BlueMe_Sem_Pedido!$J:$J,Aut_BlueMe_Sem_Pedido!$Q:$Q,DRE!W$4,Aut_BlueMe_Sem_Pedido!$H:$H,DRE!$A239)+SUMIFS(Aut_Ajustes_Manuais!$G:$G,Aut_Ajustes_Manuais!$I:$I,DRE!W$4,Aut_Ajustes_Manuais!$F:$F,"Serviço de Lavanderia")</f>
        <v/>
      </c>
      <c r="Z239" s="232" t="n">
        <v>0</v>
      </c>
      <c r="AA239" s="27" t="n">
        <v>-26.25</v>
      </c>
      <c r="AB239" s="28">
        <f>SUMIFS(Aut_BlueMe_Sem_Pedido!$J:$J,Aut_BlueMe_Sem_Pedido!$Q:$Q,DRE!Z$4,Aut_BlueMe_Sem_Pedido!$H:$H,DRE!$A239)+SUMIFS(Aut_Ajustes_Manuais!$G:$G,Aut_Ajustes_Manuais!$I:$I,DRE!Z$4,Aut_Ajustes_Manuais!$F:$F,"Serviço de Lavanderia")</f>
        <v/>
      </c>
      <c r="AC239" s="232" t="n">
        <v>-45</v>
      </c>
      <c r="AD239" s="27" t="n">
        <v>-26.25</v>
      </c>
      <c r="AE239" s="28">
        <f>SUMIFS(Aut_BlueMe_Sem_Pedido!$J:$J,Aut_BlueMe_Sem_Pedido!$Q:$Q,DRE!AC$4,Aut_BlueMe_Sem_Pedido!$H:$H,DRE!$A239)+SUMIFS(Aut_Ajustes_Manuais!$G:$G,Aut_Ajustes_Manuais!$I:$I,DRE!AC$4,Aut_Ajustes_Manuais!$F:$F,"Serviço de Lavanderia")</f>
        <v/>
      </c>
      <c r="AF239" s="232" t="n">
        <v>-35</v>
      </c>
      <c r="AG239" s="27" t="n">
        <v>-26.25</v>
      </c>
      <c r="AH239" s="28">
        <f>SUMIFS(Aut_BlueMe_Sem_Pedido!$J:$J,Aut_BlueMe_Sem_Pedido!$Q:$Q,DRE!AF$4,Aut_BlueMe_Sem_Pedido!$H:$H,DRE!$A239)+SUMIFS(Aut_Ajustes_Manuais!$G:$G,Aut_Ajustes_Manuais!$I:$I,DRE!AF$4,Aut_Ajustes_Manuais!$F:$F,"Serviço de Lavanderia")</f>
        <v/>
      </c>
      <c r="AI239" s="232" t="n">
        <v>0</v>
      </c>
      <c r="AJ239" s="27" t="n">
        <v>-26.25</v>
      </c>
      <c r="AK239" s="28">
        <f>SUMIFS(Aut_BlueMe_Sem_Pedido!$J:$J,Aut_BlueMe_Sem_Pedido!$Q:$Q,DRE!AI$4,Aut_BlueMe_Sem_Pedido!$H:$H,DRE!$A239)+SUMIFS(Aut_Ajustes_Manuais!$G:$G,Aut_Ajustes_Manuais!$I:$I,DRE!AI$4,Aut_Ajustes_Manuais!$F:$F,"Serviço de Lavanderia")</f>
        <v/>
      </c>
      <c r="AL239" s="232" t="n">
        <v>0</v>
      </c>
      <c r="AM239" s="27" t="n">
        <v>-26.25</v>
      </c>
      <c r="AN239" s="28">
        <f>SUMIFS(Aut_BlueMe_Sem_Pedido!$J:$J,Aut_BlueMe_Sem_Pedido!$Q:$Q,DRE!AL$4,Aut_BlueMe_Sem_Pedido!$H:$H,DRE!$A239)+SUMIFS(Aut_Ajustes_Manuais!$G:$G,Aut_Ajustes_Manuais!$I:$I,DRE!AL$4,Aut_Ajustes_Manuais!$F:$F,"Serviço de Lavanderia")</f>
        <v/>
      </c>
      <c r="AO239" s="232" t="n">
        <v>0</v>
      </c>
      <c r="AP239" s="27" t="n">
        <v>-26.25</v>
      </c>
      <c r="AQ239" s="28">
        <f>SUMIFS(Aut_BlueMe_Sem_Pedido!$J:$J,Aut_BlueMe_Sem_Pedido!$Q:$Q,DRE!AO$4,Aut_BlueMe_Sem_Pedido!$H:$H,DRE!$A239)+SUMIFS(Aut_Ajustes_Manuais!$G:$G,Aut_Ajustes_Manuais!$I:$I,DRE!AO$4,Aut_Ajustes_Manuais!$F:$F,"Serviço de Lavanderia")</f>
        <v/>
      </c>
      <c r="AR239" s="232">
        <f>SUMIFS($H239:$AO239,$H$5:$AO$5,"&lt;"&amp;MONTH(TODAY()),$H$6:$AO$6,"REAL 25")</f>
        <v/>
      </c>
      <c r="AS239" s="27">
        <f>SUMIFS($I239:$AP239,$I$5:$AP$5,"&lt;"&amp;MONTH(TODAY()),$I$6:$AP$6,"ORÇADO ")</f>
        <v/>
      </c>
      <c r="AT239" s="28">
        <f>SUMIFS($J239:$AQ239,$J$5:$AQ$5,"&lt;"&amp;MONTH(TODAY()),$J$6:$AQ$6,"REAL 26")</f>
        <v/>
      </c>
      <c r="AU239" s="232">
        <f>SUM(H239,K239,N239,Q239,T239,W239,Z239,AC239,AF239,AI239,AL239,AO239)</f>
        <v/>
      </c>
      <c r="AV239" s="27">
        <f>SUM(I239,L239,O239,R239,U239,X239,AA239,AD239,AG239,AJ239,AM239,AP239)</f>
        <v/>
      </c>
      <c r="AW239" s="28">
        <f>SUM(J239,M239,P239,S239,V239,Y239,AB239,AE239,AH239,AK239,AN239,AQ239)</f>
        <v/>
      </c>
      <c r="AX239" s="232">
        <f>SUM(H239,K239,N239)</f>
        <v/>
      </c>
      <c r="AY239" s="27">
        <f>SUM(I239,L239,O239)</f>
        <v/>
      </c>
      <c r="AZ239" s="28">
        <f>SUM(J239,M239,P239)</f>
        <v/>
      </c>
      <c r="BA239" s="232">
        <f>SUM(Q239,T239,W239)</f>
        <v/>
      </c>
      <c r="BB239" s="27">
        <f>SUM(R239,U239,X239)</f>
        <v/>
      </c>
      <c r="BC239" s="28">
        <f>SUM(S239,V239,Y239)</f>
        <v/>
      </c>
      <c r="BD239" s="232">
        <f>SUM(Z239,AC239,AF239)</f>
        <v/>
      </c>
      <c r="BE239" s="27">
        <f>SUM(AA239,AD239,AG239)</f>
        <v/>
      </c>
      <c r="BF239" s="28">
        <f>SUM(AB239,AE239,AH239)</f>
        <v/>
      </c>
      <c r="BG239" s="232">
        <f>SUM(AI239,AL239,AO239)</f>
        <v/>
      </c>
      <c r="BH239" s="27">
        <f>SUM(AJ239,AM239,AP239)</f>
        <v/>
      </c>
      <c r="BI239" s="28">
        <f>SUM(AK239,AN239,AQ239)</f>
        <v/>
      </c>
      <c r="BK239" s="451">
        <f>SUM(I239,L239,O239,R239,U239,X239,AA239,AD239,AG239,AJ239,AM239,AP239)</f>
        <v/>
      </c>
      <c r="BL239" s="451">
        <f>BK239-AV239</f>
        <v/>
      </c>
      <c r="BM239" s="451">
        <f>SUM(J239,M239,P239,S239,V239)</f>
        <v/>
      </c>
      <c r="BN239" s="451">
        <f>BM239-AT239</f>
        <v/>
      </c>
    </row>
    <row r="240" hidden="1" outlineLevel="1" ht="25.2" customFormat="1" customHeight="1" s="474">
      <c r="A240" s="22" t="inlineStr">
        <is>
          <t>Material de Consumo - Gelo/ Gas CO2/ Carvao /Velas</t>
        </is>
      </c>
      <c r="B240" s="23" t="n"/>
      <c r="C240" s="24" t="inlineStr">
        <is>
          <t>Estim. Mensal</t>
        </is>
      </c>
      <c r="D240" s="106" t="n">
        <v>-550</v>
      </c>
      <c r="E240" s="107" t="n">
        <v>-0.0005</v>
      </c>
      <c r="F240" s="55" t="n"/>
      <c r="G240" s="416" t="n"/>
      <c r="H240" s="232" t="n">
        <v>-378</v>
      </c>
      <c r="I240" s="27" t="n">
        <v>-757.389194844</v>
      </c>
      <c r="J240" s="28">
        <f>SUMIFS(Aut_BlueMe_Sem_Pedido!$J:$J,Aut_BlueMe_Sem_Pedido!$Q:$Q,DRE!H$4,Aut_BlueMe_Sem_Pedido!$H:$H,DRE!$A240)-SUMIFS(Aut_BlueMe_Com_Pedido!$N:$N,Aut_BlueMe_Com_Pedido!$Q:$Q,DRE!H$4)+SUMIFS(Aut_Ajustes_Manuais!$G:$G,Aut_Ajustes_Manuais!$I:$I,DRE!H$4,Aut_Ajustes_Manuais!$F:$F,"Material de Consumo - Gelo/ Gas CO2/ Carvao /Velas")</f>
        <v/>
      </c>
      <c r="K240" s="232" t="n">
        <v>-198</v>
      </c>
      <c r="L240" s="27" t="n">
        <v>-844.6906739670001</v>
      </c>
      <c r="M240" s="28">
        <f>SUMIFS(Aut_BlueMe_Sem_Pedido!$J:$J,Aut_BlueMe_Sem_Pedido!$Q:$Q,DRE!K$4,Aut_BlueMe_Sem_Pedido!$H:$H,DRE!$A240)-SUMIFS(Aut_BlueMe_Com_Pedido!$N:$N,Aut_BlueMe_Com_Pedido!$Q:$Q,DRE!K$4)+SUMIFS(Aut_Ajustes_Manuais!$G:$G,Aut_Ajustes_Manuais!$I:$I,DRE!K$4,Aut_Ajustes_Manuais!$F:$F,"Material de Consumo - Gelo/ Gas CO2/ Carvao /Velas")</f>
        <v/>
      </c>
      <c r="N240" s="232" t="n">
        <v>-198</v>
      </c>
      <c r="O240" s="27" t="n">
        <v>-852.0402989402</v>
      </c>
      <c r="P240" s="28">
        <f>SUMIFS(Aut_BlueMe_Sem_Pedido!$J:$J,Aut_BlueMe_Sem_Pedido!$Q:$Q,DRE!N$4,Aut_BlueMe_Sem_Pedido!$H:$H,DRE!$A240)-SUMIFS(Aut_BlueMe_Com_Pedido!$N:$N,Aut_BlueMe_Com_Pedido!$Q:$Q,DRE!N$4)+SUMIFS(Aut_Ajustes_Manuais!$G:$G,Aut_Ajustes_Manuais!$I:$I,DRE!N$4,Aut_Ajustes_Manuais!$F:$F,"Material de Consumo - Gelo/ Gas CO2/ Carvao /Velas")</f>
        <v/>
      </c>
      <c r="Q240" s="232" t="n">
        <v>-198</v>
      </c>
      <c r="R240" s="27" t="n">
        <v>-889.00776122</v>
      </c>
      <c r="S240" s="28">
        <f>SUMIFS(Aut_BlueMe_Sem_Pedido!$J:$J,Aut_BlueMe_Sem_Pedido!$Q:$Q,DRE!Q$4,Aut_BlueMe_Sem_Pedido!$H:$H,DRE!$A240)-SUMIFS(Aut_BlueMe_Com_Pedido!$N:$N,Aut_BlueMe_Com_Pedido!$Q:$Q,DRE!Q$4)+SUMIFS(Aut_Ajustes_Manuais!$G:$G,Aut_Ajustes_Manuais!$I:$I,DRE!Q$4,Aut_Ajustes_Manuais!$F:$F,"Material de Consumo - Gelo/ Gas CO2/ Carvao /Velas")</f>
        <v/>
      </c>
      <c r="T240" s="232" t="n">
        <v>-198</v>
      </c>
      <c r="U240" s="27" t="n">
        <v>-925.6732206693999</v>
      </c>
      <c r="V240" s="28">
        <f>SUMIFS(Aut_BlueMe_Sem_Pedido!$J:$J,Aut_BlueMe_Sem_Pedido!$Q:$Q,DRE!T$4,Aut_BlueMe_Sem_Pedido!$H:$H,DRE!$A240)-SUMIFS(Aut_BlueMe_Com_Pedido!$N:$N,Aut_BlueMe_Com_Pedido!$Q:$Q,DRE!T$4)+SUMIFS(Aut_Ajustes_Manuais!$G:$G,Aut_Ajustes_Manuais!$I:$I,DRE!T$4,Aut_Ajustes_Manuais!$F:$F,"Material de Consumo - Gelo/ Gas CO2/ Carvao /Velas")</f>
        <v/>
      </c>
      <c r="W240" s="232" t="n">
        <v>-207</v>
      </c>
      <c r="X240" s="27" t="n">
        <v>-887.7122188664</v>
      </c>
      <c r="Y240" s="28">
        <f>SUMIFS(Aut_BlueMe_Sem_Pedido!$J:$J,Aut_BlueMe_Sem_Pedido!$Q:$Q,DRE!W$4,Aut_BlueMe_Sem_Pedido!$H:$H,DRE!$A240)-SUMIFS(Aut_BlueMe_Com_Pedido!$N:$N,Aut_BlueMe_Com_Pedido!$Q:$Q,DRE!W$4)+SUMIFS(Aut_Ajustes_Manuais!$G:$G,Aut_Ajustes_Manuais!$I:$I,DRE!W$4,Aut_Ajustes_Manuais!$F:$F,"Material de Consumo - Gelo/ Gas CO2/ Carvao /Velas")</f>
        <v/>
      </c>
      <c r="Z240" s="232" t="n">
        <v>-658</v>
      </c>
      <c r="AA240" s="27" t="n">
        <v>-902.4613151541</v>
      </c>
      <c r="AB240" s="28">
        <f>SUMIFS(Aut_BlueMe_Sem_Pedido!$J:$J,Aut_BlueMe_Sem_Pedido!$Q:$Q,DRE!Z$4,Aut_BlueMe_Sem_Pedido!$H:$H,DRE!$A240)-SUMIFS(Aut_BlueMe_Com_Pedido!$N:$N,Aut_BlueMe_Com_Pedido!$Q:$Q,DRE!Z$4)+SUMIFS(Aut_Ajustes_Manuais!$G:$G,Aut_Ajustes_Manuais!$I:$I,DRE!Z$4,Aut_Ajustes_Manuais!$F:$F,"Material de Consumo - Gelo/ Gas CO2/ Carvao /Velas")</f>
        <v/>
      </c>
      <c r="AC240" s="232" t="n">
        <v>0</v>
      </c>
      <c r="AD240" s="27" t="n">
        <v>-914.6971511231</v>
      </c>
      <c r="AE240" s="28">
        <f>SUMIFS(Aut_BlueMe_Sem_Pedido!$J:$J,Aut_BlueMe_Sem_Pedido!$Q:$Q,DRE!AC$4,Aut_BlueMe_Sem_Pedido!$H:$H,DRE!$A240)-SUMIFS(Aut_BlueMe_Com_Pedido!$N:$N,Aut_BlueMe_Com_Pedido!$Q:$Q,DRE!AC$4)+SUMIFS(Aut_Ajustes_Manuais!$G:$G,Aut_Ajustes_Manuais!$I:$I,DRE!AC$4,Aut_Ajustes_Manuais!$F:$F,"Material de Consumo - Gelo/ Gas CO2/ Carvao /Velas")</f>
        <v/>
      </c>
      <c r="AF240" s="232" t="n">
        <v>-1068.8</v>
      </c>
      <c r="AG240" s="27" t="n">
        <v>-957.0366958960001</v>
      </c>
      <c r="AH240" s="28">
        <f>SUMIFS(Aut_BlueMe_Sem_Pedido!$J:$J,Aut_BlueMe_Sem_Pedido!$Q:$Q,DRE!AF$4,Aut_BlueMe_Sem_Pedido!$H:$H,DRE!$A240)-SUMIFS(Aut_BlueMe_Com_Pedido!$N:$N,Aut_BlueMe_Com_Pedido!$Q:$Q,DRE!AF$4)+SUMIFS(Aut_Ajustes_Manuais!$G:$G,Aut_Ajustes_Manuais!$I:$I,DRE!AF$4,Aut_Ajustes_Manuais!$F:$F,"Material de Consumo - Gelo/ Gas CO2/ Carvao /Velas")</f>
        <v/>
      </c>
      <c r="AI240" s="232" t="n">
        <v>-136</v>
      </c>
      <c r="AJ240" s="27" t="n">
        <v>-910.54017187665</v>
      </c>
      <c r="AK240" s="28">
        <f>SUMIFS(Aut_BlueMe_Sem_Pedido!$J:$J,Aut_BlueMe_Sem_Pedido!$Q:$Q,DRE!AI$4,Aut_BlueMe_Sem_Pedido!$H:$H,DRE!$A240)-SUMIFS(Aut_BlueMe_Com_Pedido!$N:$N,Aut_BlueMe_Com_Pedido!$Q:$Q,DRE!AI$4)+SUMIFS(Aut_Ajustes_Manuais!$G:$G,Aut_Ajustes_Manuais!$I:$I,DRE!AI$4,Aut_Ajustes_Manuais!$F:$F,"Material de Consumo - Gelo/ Gas CO2/ Carvao /Velas")</f>
        <v/>
      </c>
      <c r="AL240" s="232" t="n">
        <v>-516</v>
      </c>
      <c r="AM240" s="27" t="n">
        <v>-913.2056163627999</v>
      </c>
      <c r="AN240" s="28">
        <f>SUMIFS(Aut_BlueMe_Sem_Pedido!$J:$J,Aut_BlueMe_Sem_Pedido!$Q:$Q,DRE!AL$4,Aut_BlueMe_Sem_Pedido!$H:$H,DRE!$A240)-SUMIFS(Aut_BlueMe_Com_Pedido!$N:$N,Aut_BlueMe_Com_Pedido!$Q:$Q,DRE!AL$4)+SUMIFS(Aut_Ajustes_Manuais!$G:$G,Aut_Ajustes_Manuais!$I:$I,DRE!AL$4,Aut_Ajustes_Manuais!$F:$F,"Material de Consumo - Gelo/ Gas CO2/ Carvao /Velas")</f>
        <v/>
      </c>
      <c r="AO240" s="232" t="n">
        <v>-396</v>
      </c>
      <c r="AP240" s="27" t="n">
        <v>-873.37360500615</v>
      </c>
      <c r="AQ240" s="28">
        <f>SUMIFS(Aut_BlueMe_Sem_Pedido!$J:$J,Aut_BlueMe_Sem_Pedido!$Q:$Q,DRE!AO$4,Aut_BlueMe_Sem_Pedido!$H:$H,DRE!$A240)-SUMIFS(Aut_BlueMe_Com_Pedido!$N:$N,Aut_BlueMe_Com_Pedido!$Q:$Q,DRE!AO$4)+SUMIFS(Aut_Ajustes_Manuais!$G:$G,Aut_Ajustes_Manuais!$I:$I,DRE!AO$4,Aut_Ajustes_Manuais!$F:$F,"Material de Consumo - Gelo/ Gas CO2/ Carvao /Velas")</f>
        <v/>
      </c>
      <c r="AR240" s="232">
        <f>SUMIFS($H240:$AO240,$H$5:$AO$5,"&lt;"&amp;MONTH(TODAY()),$H$6:$AO$6,"REAL 25")</f>
        <v/>
      </c>
      <c r="AS240" s="27">
        <f>SUMIFS($I240:$AP240,$I$5:$AP$5,"&lt;"&amp;MONTH(TODAY()),$I$6:$AP$6,"ORÇADO ")</f>
        <v/>
      </c>
      <c r="AT240" s="28">
        <f>SUMIFS($J240:$AQ240,$J$5:$AQ$5,"&lt;"&amp;MONTH(TODAY()),$J$6:$AQ$6,"REAL 26")</f>
        <v/>
      </c>
      <c r="AU240" s="232">
        <f>SUM(H240,K240,N240,Q240,T240,W240,Z240,AC240,AF240,AI240,AL240,AO240)</f>
        <v/>
      </c>
      <c r="AV240" s="27">
        <f>SUM(I240,L240,O240,R240,U240,X240,AA240,AD240,AG240,AJ240,AM240,AP240)</f>
        <v/>
      </c>
      <c r="AW240" s="28">
        <f>SUM(J240,M240,P240,S240,V240,Y240,AB240,AE240,AH240,AK240,AN240,AQ240)</f>
        <v/>
      </c>
      <c r="AX240" s="232">
        <f>SUM(H240,K240,N240)</f>
        <v/>
      </c>
      <c r="AY240" s="27">
        <f>SUM(I240,L240,O240)</f>
        <v/>
      </c>
      <c r="AZ240" s="28">
        <f>SUM(J240,M240,P240)</f>
        <v/>
      </c>
      <c r="BA240" s="232">
        <f>SUM(Q240,T240,W240)</f>
        <v/>
      </c>
      <c r="BB240" s="27">
        <f>SUM(R240,U240,X240)</f>
        <v/>
      </c>
      <c r="BC240" s="28">
        <f>SUM(S240,V240,Y240)</f>
        <v/>
      </c>
      <c r="BD240" s="232">
        <f>SUM(Z240,AC240,AF240)</f>
        <v/>
      </c>
      <c r="BE240" s="27">
        <f>SUM(AA240,AD240,AG240)</f>
        <v/>
      </c>
      <c r="BF240" s="28">
        <f>SUM(AB240,AE240,AH240)</f>
        <v/>
      </c>
      <c r="BG240" s="232">
        <f>SUM(AI240,AL240,AO240)</f>
        <v/>
      </c>
      <c r="BH240" s="27">
        <f>SUM(AJ240,AM240,AP240)</f>
        <v/>
      </c>
      <c r="BI240" s="28">
        <f>SUM(AK240,AN240,AQ240)</f>
        <v/>
      </c>
      <c r="BK240" s="451">
        <f>SUM(I240,L240,O240,R240,U240,X240,AA240,AD240,AG240,AJ240,AM240,AP240)</f>
        <v/>
      </c>
      <c r="BL240" s="451">
        <f>BK240-AV240</f>
        <v/>
      </c>
      <c r="BM240" s="451">
        <f>SUM(J240,M240,P240,S240,V240)</f>
        <v/>
      </c>
      <c r="BN240" s="451">
        <f>BM240-AT240</f>
        <v/>
      </c>
    </row>
    <row r="241" collapsed="1">
      <c r="A241" s="70" t="inlineStr">
        <is>
          <t>% sobre Receita Bruta</t>
        </is>
      </c>
      <c r="B241" s="58" t="n"/>
      <c r="C241" s="59" t="n"/>
      <c r="D241" s="60" t="n"/>
      <c r="E241" s="61" t="n"/>
      <c r="F241" s="62" t="n"/>
      <c r="G241" s="473" t="n"/>
      <c r="H241" s="236" t="n">
        <v>-0.08025213550188041</v>
      </c>
      <c r="I241" s="49" t="n">
        <v>-0.1418333310566859</v>
      </c>
      <c r="J241" s="50">
        <f>IFERROR(J226/J8,0)+SUMIFS(Aut_Ajustes_Manuais!$G:$G,Aut_Ajustes_Manuais!$I:$I,DRE!H$4,Aut_Ajustes_Manuais!$F:$F,"% sobre Receita Bruta")</f>
        <v/>
      </c>
      <c r="K241" s="236" t="n">
        <v>-0.09894547066180917</v>
      </c>
      <c r="L241" s="49" t="n">
        <v>-0.07405529153532452</v>
      </c>
      <c r="M241" s="50">
        <f>IFERROR(M226/M8,0)+SUMIFS(Aut_Ajustes_Manuais!$G:$G,Aut_Ajustes_Manuais!$I:$I,DRE!K$4,Aut_Ajustes_Manuais!$F:$F,"% sobre Receita Bruta")</f>
        <v/>
      </c>
      <c r="N241" s="236" t="n">
        <v>-0.09274831262059331</v>
      </c>
      <c r="O241" s="49" t="n">
        <v>-0.08944274033196552</v>
      </c>
      <c r="P241" s="50">
        <f>IFERROR(P226/P8,0)+SUMIFS(Aut_Ajustes_Manuais!$G:$G,Aut_Ajustes_Manuais!$I:$I,DRE!N$4,Aut_Ajustes_Manuais!$F:$F,"% sobre Receita Bruta")</f>
        <v/>
      </c>
      <c r="Q241" s="236" t="n">
        <v>-0.06684826178903176</v>
      </c>
      <c r="R241" s="49" t="n">
        <v>-0.06648093758542926</v>
      </c>
      <c r="S241" s="50">
        <f>IFERROR(S226/S8,0)+SUMIFS(Aut_Ajustes_Manuais!$G:$G,Aut_Ajustes_Manuais!$I:$I,DRE!Q$4,Aut_Ajustes_Manuais!$F:$F,"% sobre Receita Bruta")</f>
        <v/>
      </c>
      <c r="T241" s="236" t="n">
        <v>-0.06185857318893087</v>
      </c>
      <c r="U241" s="49" t="n">
        <v>-0.05830376746177397</v>
      </c>
      <c r="V241" s="50">
        <f>IFERROR(V226/V8,0)+SUMIFS(Aut_Ajustes_Manuais!$G:$G,Aut_Ajustes_Manuais!$I:$I,DRE!T$4,Aut_Ajustes_Manuais!$F:$F,"% sobre Receita Bruta")</f>
        <v/>
      </c>
      <c r="W241" s="236" t="n">
        <v>-0.05652915118122711</v>
      </c>
      <c r="X241" s="49" t="n">
        <v>-0.06681601147839446</v>
      </c>
      <c r="Y241" s="50">
        <f>IFERROR(Y226/Y8,0)+SUMIFS(Aut_Ajustes_Manuais!$G:$G,Aut_Ajustes_Manuais!$I:$I,DRE!W$4,Aut_Ajustes_Manuais!$F:$F,"% sobre Receita Bruta")</f>
        <v/>
      </c>
      <c r="Z241" s="236" t="n">
        <v>-0.09056884876034024</v>
      </c>
      <c r="AA241" s="49" t="n">
        <v>-0.07219859729655889</v>
      </c>
      <c r="AB241" s="50">
        <f>IFERROR(AB226/AB8,0)+SUMIFS(Aut_Ajustes_Manuais!$G:$G,Aut_Ajustes_Manuais!$I:$I,DRE!Z$4,Aut_Ajustes_Manuais!$F:$F,"% sobre Receita Bruta")</f>
        <v/>
      </c>
      <c r="AC241" s="236" t="n">
        <v>-0.05966349545070752</v>
      </c>
      <c r="AD241" s="49" t="n">
        <v>-0.06537341611798472</v>
      </c>
      <c r="AE241" s="50">
        <f>IFERROR(AE226/AE8,0)+SUMIFS(Aut_Ajustes_Manuais!$G:$G,Aut_Ajustes_Manuais!$I:$I,DRE!AC$4,Aut_Ajustes_Manuais!$F:$F,"% sobre Receita Bruta")</f>
        <v/>
      </c>
      <c r="AF241" s="236" t="n">
        <v>-0.06937083838180561</v>
      </c>
      <c r="AG241" s="49" t="n">
        <v>-0.05306668127056362</v>
      </c>
      <c r="AH241" s="50">
        <f>IFERROR(AH226/AH8,0)+SUMIFS(Aut_Ajustes_Manuais!$G:$G,Aut_Ajustes_Manuais!$I:$I,DRE!AF$4,Aut_Ajustes_Manuais!$F:$F,"% sobre Receita Bruta")</f>
        <v/>
      </c>
      <c r="AI241" s="236" t="n">
        <v>-0.06456216773987221</v>
      </c>
      <c r="AJ241" s="49" t="n">
        <v>-0.06139982941654359</v>
      </c>
      <c r="AK241" s="50">
        <f>IFERROR(AK226/AK8,0)+SUMIFS(Aut_Ajustes_Manuais!$G:$G,Aut_Ajustes_Manuais!$I:$I,DRE!AI$4,Aut_Ajustes_Manuais!$F:$F,"% sobre Receita Bruta")</f>
        <v/>
      </c>
      <c r="AL241" s="236" t="n">
        <v>-0.04703344765703757</v>
      </c>
      <c r="AM241" s="49" t="n">
        <v>-0.0608286766561446</v>
      </c>
      <c r="AN241" s="50">
        <f>IFERROR(AN226/AN8,0)+SUMIFS(Aut_Ajustes_Manuais!$G:$G,Aut_Ajustes_Manuais!$I:$I,DRE!AL$4,Aut_Ajustes_Manuais!$F:$F,"% sobre Receita Bruta")</f>
        <v/>
      </c>
      <c r="AO241" s="236" t="n">
        <v>-0.0535925146488108</v>
      </c>
      <c r="AP241" s="49" t="n">
        <v>-0.07078405380347166</v>
      </c>
      <c r="AQ241" s="50">
        <f>IFERROR(AQ226/AQ8,0)+SUMIFS(Aut_Ajustes_Manuais!$G:$G,Aut_Ajustes_Manuais!$I:$I,DRE!AO$4,Aut_Ajustes_Manuais!$F:$F,"% sobre Receita Bruta")</f>
        <v/>
      </c>
      <c r="AR241" s="236">
        <f>IFERROR(AR226/AR8,0)</f>
        <v/>
      </c>
      <c r="AS241" s="49">
        <f>IFERROR(AS226/AS8,0)</f>
        <v/>
      </c>
      <c r="AT241" s="50">
        <f>IFERROR(AT226/AT8,0)</f>
        <v/>
      </c>
      <c r="AU241" s="236">
        <f>IFERROR(AU226/AU8,0)</f>
        <v/>
      </c>
      <c r="AV241" s="49">
        <f>IFERROR(AV226/AV8,0)</f>
        <v/>
      </c>
      <c r="AW241" s="50">
        <f>IFERROR(AW226/AW8,0)</f>
        <v/>
      </c>
      <c r="AX241" s="236">
        <f>IFERROR(AX226/AX8,0)</f>
        <v/>
      </c>
      <c r="AY241" s="49">
        <f>IFERROR(AY226/AY8,0)</f>
        <v/>
      </c>
      <c r="AZ241" s="50">
        <f>IFERROR(AZ226/AZ8,0)</f>
        <v/>
      </c>
      <c r="BA241" s="236">
        <f>IFERROR(BA226/BA8,0)</f>
        <v/>
      </c>
      <c r="BB241" s="49">
        <f>IFERROR(BB226/BB8,0)</f>
        <v/>
      </c>
      <c r="BC241" s="50">
        <f>IFERROR(BC226/BC8,0)</f>
        <v/>
      </c>
      <c r="BD241" s="236">
        <f>IFERROR(BD226/BD8,0)</f>
        <v/>
      </c>
      <c r="BE241" s="49">
        <f>IFERROR(BE226/BE8,0)</f>
        <v/>
      </c>
      <c r="BF241" s="50">
        <f>IFERROR(BF226/BF8,0)</f>
        <v/>
      </c>
      <c r="BG241" s="236">
        <f>IFERROR(BG226/BG8,0)</f>
        <v/>
      </c>
      <c r="BH241" s="49">
        <f>IFERROR(BH226/BH8,0)</f>
        <v/>
      </c>
      <c r="BI241" s="50">
        <f>IFERROR(BI226/BI8,0)</f>
        <v/>
      </c>
      <c r="BK241" s="451">
        <f>SUM(I241,L241,O241,R241,U241,X241,AA241,AD241,AG241,AJ241,AM241,AP241)</f>
        <v/>
      </c>
      <c r="BL241" s="451">
        <f>BK241-AV241</f>
        <v/>
      </c>
      <c r="BM241" s="451">
        <f>SUM(J241,M241,P241,S241,V241)</f>
        <v/>
      </c>
      <c r="BN241" s="451">
        <f>BM241-AT241</f>
        <v/>
      </c>
    </row>
    <row r="242">
      <c r="A242" s="18" t="n"/>
      <c r="E242" s="16" t="n"/>
      <c r="F242" s="464" t="n"/>
      <c r="G242" s="473" t="n"/>
      <c r="H242" s="238" t="n"/>
      <c r="I242" s="464" t="n"/>
      <c r="J242" s="56" t="n"/>
      <c r="K242" s="238" t="n"/>
      <c r="L242" s="464" t="n"/>
      <c r="M242" s="56" t="n"/>
      <c r="N242" s="238" t="n"/>
      <c r="O242" s="464" t="n"/>
      <c r="P242" s="56" t="n"/>
      <c r="Q242" s="238" t="n"/>
      <c r="R242" s="464" t="n"/>
      <c r="S242" s="56" t="n"/>
      <c r="T242" s="238" t="n"/>
      <c r="U242" s="464" t="n"/>
      <c r="V242" s="56" t="n"/>
      <c r="W242" s="238" t="n"/>
      <c r="X242" s="464" t="n"/>
      <c r="Y242" s="56" t="n"/>
      <c r="Z242" s="238" t="n"/>
      <c r="AA242" s="464" t="n"/>
      <c r="AB242" s="56" t="n"/>
      <c r="AC242" s="238" t="n"/>
      <c r="AD242" s="464" t="n"/>
      <c r="AE242" s="56" t="n"/>
      <c r="AF242" s="238" t="n"/>
      <c r="AG242" s="464" t="n"/>
      <c r="AH242" s="56" t="n"/>
      <c r="AI242" s="238" t="n"/>
      <c r="AJ242" s="464" t="n"/>
      <c r="AK242" s="56" t="n"/>
      <c r="AL242" s="238" t="n"/>
      <c r="AM242" s="464" t="n"/>
      <c r="AN242" s="56" t="n"/>
      <c r="AO242" s="238" t="n"/>
      <c r="AP242" s="464" t="n"/>
      <c r="AQ242" s="56" t="n"/>
      <c r="AR242" s="238" t="n"/>
      <c r="AS242" s="464" t="n"/>
      <c r="AT242" s="56" t="n"/>
      <c r="AU242" s="238" t="n"/>
      <c r="AV242" s="464" t="n"/>
      <c r="AW242" s="56" t="n"/>
      <c r="AX242" s="238" t="n"/>
      <c r="AY242" s="464" t="n"/>
      <c r="AZ242" s="56" t="n"/>
      <c r="BA242" s="238" t="n"/>
      <c r="BB242" s="464" t="n"/>
      <c r="BC242" s="56" t="n"/>
      <c r="BD242" s="238" t="n"/>
      <c r="BE242" s="464" t="n"/>
      <c r="BF242" s="56" t="n"/>
      <c r="BG242" s="238" t="n"/>
      <c r="BH242" s="464" t="n"/>
      <c r="BI242" s="56" t="n"/>
      <c r="BK242" s="451">
        <f>SUM(I242,L242,O242,R242,U242,X242,AA242,AD242,AG242,AJ242,AM242,AP242)</f>
        <v/>
      </c>
      <c r="BL242" s="451">
        <f>BK242-AV242</f>
        <v/>
      </c>
      <c r="BM242" s="451">
        <f>SUM(J242,M242,P242,S242,V242)</f>
        <v/>
      </c>
      <c r="BN242" s="451">
        <f>BM242-AT242</f>
        <v/>
      </c>
    </row>
    <row r="243">
      <c r="A243" s="38" t="inlineStr">
        <is>
          <t>Informática e TI</t>
        </is>
      </c>
      <c r="C243" s="39" t="inlineStr">
        <is>
          <t>Premissas</t>
        </is>
      </c>
      <c r="D243" s="39" t="inlineStr">
        <is>
          <t>Valores</t>
        </is>
      </c>
      <c r="E243" s="39" t="inlineStr">
        <is>
          <t>Acréscimo</t>
        </is>
      </c>
      <c r="F243" s="464" t="n"/>
      <c r="G243" s="473" t="n"/>
      <c r="H243" s="235" t="n">
        <v>-4596.41</v>
      </c>
      <c r="I243" s="41" t="n">
        <v>-4161.202499999999</v>
      </c>
      <c r="J243" s="42">
        <f>SUM(J244:J252)+SUMIFS(Aut_Ajustes_Manuais!$G:$G,Aut_Ajustes_Manuais!$I:$I,DRE!H$4,Aut_Ajustes_Manuais!$F:$F,"Informática e TI")</f>
        <v/>
      </c>
      <c r="K243" s="235" t="n">
        <v>-4708.26</v>
      </c>
      <c r="L243" s="41" t="n">
        <v>-4161.202499999999</v>
      </c>
      <c r="M243" s="42">
        <f>SUM(M244:M252)+SUMIFS(Aut_Ajustes_Manuais!$G:$G,Aut_Ajustes_Manuais!$I:$I,DRE!K$4,Aut_Ajustes_Manuais!$F:$F,"Informática e TI")</f>
        <v/>
      </c>
      <c r="N243" s="235" t="n">
        <v>-5824.53</v>
      </c>
      <c r="O243" s="41" t="n">
        <v>-4161.202499999999</v>
      </c>
      <c r="P243" s="42">
        <f>SUM(P244:P252)+SUMIFS(Aut_Ajustes_Manuais!$G:$G,Aut_Ajustes_Manuais!$I:$I,DRE!N$4,Aut_Ajustes_Manuais!$F:$F,"Informática e TI")</f>
        <v/>
      </c>
      <c r="Q243" s="235" t="n">
        <v>-6413.929999999999</v>
      </c>
      <c r="R243" s="41" t="n">
        <v>-4161.202499999999</v>
      </c>
      <c r="S243" s="42">
        <f>SUM(S244:S252)+SUMIFS(Aut_Ajustes_Manuais!$G:$G,Aut_Ajustes_Manuais!$I:$I,DRE!Q$4,Aut_Ajustes_Manuais!$F:$F,"Informática e TI")</f>
        <v/>
      </c>
      <c r="T243" s="235" t="n">
        <v>-9217.720000000001</v>
      </c>
      <c r="U243" s="41" t="n">
        <v>-4161.202499999999</v>
      </c>
      <c r="V243" s="42">
        <f>SUM(V244:V252)+SUMIFS(Aut_Ajustes_Manuais!$G:$G,Aut_Ajustes_Manuais!$I:$I,DRE!T$4,Aut_Ajustes_Manuais!$F:$F,"Informática e TI")</f>
        <v/>
      </c>
      <c r="W243" s="235" t="n">
        <v>-6421.22</v>
      </c>
      <c r="X243" s="41" t="n">
        <v>-4161.202499999999</v>
      </c>
      <c r="Y243" s="42">
        <f>SUM(Y244:Y252)+SUMIFS(Aut_Ajustes_Manuais!$G:$G,Aut_Ajustes_Manuais!$I:$I,DRE!W$4,Aut_Ajustes_Manuais!$F:$F,"Informática e TI")</f>
        <v/>
      </c>
      <c r="Z243" s="235" t="n">
        <v>-6484.240000000001</v>
      </c>
      <c r="AA243" s="41" t="n">
        <v>-4161.202499999999</v>
      </c>
      <c r="AB243" s="42">
        <f>SUM(AB244:AB252)+SUMIFS(Aut_Ajustes_Manuais!$G:$G,Aut_Ajustes_Manuais!$I:$I,DRE!Z$4,Aut_Ajustes_Manuais!$F:$F,"Informática e TI")</f>
        <v/>
      </c>
      <c r="AC243" s="235" t="n">
        <v>-4781.37</v>
      </c>
      <c r="AD243" s="41" t="n">
        <v>-4161.202499999999</v>
      </c>
      <c r="AE243" s="42">
        <f>SUM(AE244:AE252)+SUMIFS(Aut_Ajustes_Manuais!$G:$G,Aut_Ajustes_Manuais!$I:$I,DRE!AC$4,Aut_Ajustes_Manuais!$F:$F,"Informática e TI")</f>
        <v/>
      </c>
      <c r="AF243" s="235" t="n">
        <v>-7320.92</v>
      </c>
      <c r="AG243" s="41" t="n">
        <v>-4161.202499999999</v>
      </c>
      <c r="AH243" s="42">
        <f>SUM(AH244:AH252)+SUMIFS(Aut_Ajustes_Manuais!$G:$G,Aut_Ajustes_Manuais!$I:$I,DRE!AF$4,Aut_Ajustes_Manuais!$F:$F,"Informática e TI")</f>
        <v/>
      </c>
      <c r="AI243" s="235" t="n">
        <v>-7051.219999999999</v>
      </c>
      <c r="AJ243" s="41" t="n">
        <v>-4161.202499999999</v>
      </c>
      <c r="AK243" s="42">
        <f>SUM(AK244:AK252)+SUMIFS(Aut_Ajustes_Manuais!$G:$G,Aut_Ajustes_Manuais!$I:$I,DRE!AI$4,Aut_Ajustes_Manuais!$F:$F,"Informática e TI")</f>
        <v/>
      </c>
      <c r="AL243" s="235" t="n">
        <v>-7327.27</v>
      </c>
      <c r="AM243" s="41" t="n">
        <v>-4161.202499999999</v>
      </c>
      <c r="AN243" s="42">
        <f>SUM(AN244:AN252)+SUMIFS(Aut_Ajustes_Manuais!$G:$G,Aut_Ajustes_Manuais!$I:$I,DRE!AL$4,Aut_Ajustes_Manuais!$F:$F,"Informática e TI")</f>
        <v/>
      </c>
      <c r="AO243" s="235" t="n">
        <v>-6841.219999999999</v>
      </c>
      <c r="AP243" s="41" t="n">
        <v>-4161.202499999999</v>
      </c>
      <c r="AQ243" s="42">
        <f>SUM(AQ244:AQ252)+SUMIFS(Aut_Ajustes_Manuais!$G:$G,Aut_Ajustes_Manuais!$I:$I,DRE!AO$4,Aut_Ajustes_Manuais!$F:$F,"Informática e TI")</f>
        <v/>
      </c>
      <c r="AR243" s="235">
        <f>SUM(AR244:AR252)</f>
        <v/>
      </c>
      <c r="AS243" s="41">
        <f>SUM(AS244:AS252)</f>
        <v/>
      </c>
      <c r="AT243" s="42">
        <f>SUM(AT244:AT252)</f>
        <v/>
      </c>
      <c r="AU243" s="235">
        <f>SUM(AU244:AU252)</f>
        <v/>
      </c>
      <c r="AV243" s="41">
        <f>SUM(AV244:AV252)</f>
        <v/>
      </c>
      <c r="AW243" s="42">
        <f>SUM(AW244:AW252)</f>
        <v/>
      </c>
      <c r="AX243" s="235">
        <f>SUM(AX244:AX252)</f>
        <v/>
      </c>
      <c r="AY243" s="41">
        <f>SUM(AY244:AY252)</f>
        <v/>
      </c>
      <c r="AZ243" s="42">
        <f>SUM(AZ244:AZ252)</f>
        <v/>
      </c>
      <c r="BA243" s="235">
        <f>SUM(BA244:BA252)</f>
        <v/>
      </c>
      <c r="BB243" s="41">
        <f>SUM(BB244:BB252)</f>
        <v/>
      </c>
      <c r="BC243" s="42">
        <f>SUM(BC244:BC252)</f>
        <v/>
      </c>
      <c r="BD243" s="235">
        <f>SUM(BD244:BD252)</f>
        <v/>
      </c>
      <c r="BE243" s="41">
        <f>SUM(BE244:BE252)</f>
        <v/>
      </c>
      <c r="BF243" s="42">
        <f>SUM(BF244:BF252)</f>
        <v/>
      </c>
      <c r="BG243" s="235">
        <f>SUM(BG244:BG252)</f>
        <v/>
      </c>
      <c r="BH243" s="41">
        <f>SUM(BH244:BH252)</f>
        <v/>
      </c>
      <c r="BI243" s="42">
        <f>SUM(BI244:BI252)</f>
        <v/>
      </c>
      <c r="BK243" s="451">
        <f>SUM(I243,L243,O243,R243,U243,X243,AA243,AD243,AG243,AJ243,AM243,AP243)</f>
        <v/>
      </c>
      <c r="BL243" s="451">
        <f>BK243-AV243</f>
        <v/>
      </c>
      <c r="BM243" s="451">
        <f>SUM(J243,M243,P243,S243,V243)</f>
        <v/>
      </c>
      <c r="BN243" s="451">
        <f>BM243-AT243</f>
        <v/>
      </c>
    </row>
    <row r="244" hidden="1" outlineLevel="1" customFormat="1" s="474">
      <c r="A244" s="22" t="inlineStr">
        <is>
          <t>Telefone</t>
        </is>
      </c>
      <c r="B244" s="23" t="n"/>
      <c r="C244" s="24" t="inlineStr">
        <is>
          <t>Contr/Prov</t>
        </is>
      </c>
      <c r="D244" s="109" t="n">
        <v>-90</v>
      </c>
      <c r="E244" s="108" t="n"/>
      <c r="F244" s="110" t="n"/>
      <c r="G244" s="416" t="n"/>
      <c r="H244" s="232" t="n">
        <v>-93.7</v>
      </c>
      <c r="I244" s="27" t="n">
        <v>0</v>
      </c>
      <c r="J244" s="28">
        <f>SUMIFS(Aut_BlueMe_Sem_Pedido!$J:$J,Aut_BlueMe_Sem_Pedido!$Q:$Q,DRE!H$4,Aut_BlueMe_Sem_Pedido!$H:$H,DRE!$A244)+SUMIFS(Aut_Ajustes_Manuais!$G:$G,Aut_Ajustes_Manuais!$I:$I,DRE!H$4,Aut_Ajustes_Manuais!$F:$F,"Telefone")</f>
        <v/>
      </c>
      <c r="K244" s="232" t="n">
        <v>-93.7</v>
      </c>
      <c r="L244" s="27" t="n">
        <v>0</v>
      </c>
      <c r="M244" s="28">
        <f>SUMIFS(Aut_BlueMe_Sem_Pedido!$J:$J,Aut_BlueMe_Sem_Pedido!$Q:$Q,DRE!K$4,Aut_BlueMe_Sem_Pedido!$H:$H,DRE!$A244)+SUMIFS(Aut_Ajustes_Manuais!$G:$G,Aut_Ajustes_Manuais!$I:$I,DRE!K$4,Aut_Ajustes_Manuais!$F:$F,"Telefone")</f>
        <v/>
      </c>
      <c r="N244" s="232" t="n">
        <v>-93.7</v>
      </c>
      <c r="O244" s="27" t="n">
        <v>0</v>
      </c>
      <c r="P244" s="28">
        <f>SUMIFS(Aut_BlueMe_Sem_Pedido!$J:$J,Aut_BlueMe_Sem_Pedido!$Q:$Q,DRE!N$4,Aut_BlueMe_Sem_Pedido!$H:$H,DRE!$A244)+SUMIFS(Aut_Ajustes_Manuais!$G:$G,Aut_Ajustes_Manuais!$I:$I,DRE!N$4,Aut_Ajustes_Manuais!$F:$F,"Telefone")</f>
        <v/>
      </c>
      <c r="Q244" s="232" t="n">
        <v>-93.7</v>
      </c>
      <c r="R244" s="27" t="n">
        <v>0</v>
      </c>
      <c r="S244" s="28">
        <f>SUMIFS(Aut_BlueMe_Sem_Pedido!$J:$J,Aut_BlueMe_Sem_Pedido!$Q:$Q,DRE!Q$4,Aut_BlueMe_Sem_Pedido!$H:$H,DRE!$A244)+SUMIFS(Aut_Ajustes_Manuais!$G:$G,Aut_Ajustes_Manuais!$I:$I,DRE!Q$4,Aut_Ajustes_Manuais!$F:$F,"Telefone")</f>
        <v/>
      </c>
      <c r="T244" s="232" t="n">
        <v>-95.65000000000001</v>
      </c>
      <c r="U244" s="27" t="n">
        <v>0</v>
      </c>
      <c r="V244" s="28">
        <f>SUMIFS(Aut_BlueMe_Sem_Pedido!$J:$J,Aut_BlueMe_Sem_Pedido!$Q:$Q,DRE!T$4,Aut_BlueMe_Sem_Pedido!$H:$H,DRE!$A244)+SUMIFS(Aut_Ajustes_Manuais!$G:$G,Aut_Ajustes_Manuais!$I:$I,DRE!T$4,Aut_Ajustes_Manuais!$F:$F,"Telefone")</f>
        <v/>
      </c>
      <c r="W244" s="232" t="n">
        <v>-93.7</v>
      </c>
      <c r="X244" s="27" t="n">
        <v>0</v>
      </c>
      <c r="Y244" s="28">
        <f>SUMIFS(Aut_BlueMe_Sem_Pedido!$J:$J,Aut_BlueMe_Sem_Pedido!$Q:$Q,DRE!W$4,Aut_BlueMe_Sem_Pedido!$H:$H,DRE!$A244)+SUMIFS(Aut_Ajustes_Manuais!$G:$G,Aut_Ajustes_Manuais!$I:$I,DRE!W$4,Aut_Ajustes_Manuais!$F:$F,"Telefone")</f>
        <v/>
      </c>
      <c r="Z244" s="232" t="n">
        <v>-93.7</v>
      </c>
      <c r="AA244" s="27" t="n">
        <v>0</v>
      </c>
      <c r="AB244" s="28">
        <f>SUMIFS(Aut_BlueMe_Sem_Pedido!$J:$J,Aut_BlueMe_Sem_Pedido!$Q:$Q,DRE!Z$4,Aut_BlueMe_Sem_Pedido!$H:$H,DRE!$A244)+SUMIFS(Aut_Ajustes_Manuais!$G:$G,Aut_Ajustes_Manuais!$I:$I,DRE!Z$4,Aut_Ajustes_Manuais!$F:$F,"Telefone")</f>
        <v/>
      </c>
      <c r="AC244" s="232" t="n">
        <v>-93.7</v>
      </c>
      <c r="AD244" s="27" t="n">
        <v>0</v>
      </c>
      <c r="AE244" s="28">
        <f>SUMIFS(Aut_BlueMe_Sem_Pedido!$J:$J,Aut_BlueMe_Sem_Pedido!$Q:$Q,DRE!AC$4,Aut_BlueMe_Sem_Pedido!$H:$H,DRE!$A244)+SUMIFS(Aut_Ajustes_Manuais!$G:$G,Aut_Ajustes_Manuais!$I:$I,DRE!AC$4,Aut_Ajustes_Manuais!$F:$F,"Telefone")</f>
        <v/>
      </c>
      <c r="AF244" s="232" t="n">
        <v>-93.7</v>
      </c>
      <c r="AG244" s="27" t="n">
        <v>0</v>
      </c>
      <c r="AH244" s="28">
        <f>SUMIFS(Aut_BlueMe_Sem_Pedido!$J:$J,Aut_BlueMe_Sem_Pedido!$Q:$Q,DRE!AF$4,Aut_BlueMe_Sem_Pedido!$H:$H,DRE!$A244)+SUMIFS(Aut_Ajustes_Manuais!$G:$G,Aut_Ajustes_Manuais!$I:$I,DRE!AF$4,Aut_Ajustes_Manuais!$F:$F,"Telefone")</f>
        <v/>
      </c>
      <c r="AI244" s="232" t="n">
        <v>-96.45999999999999</v>
      </c>
      <c r="AJ244" s="27" t="n">
        <v>0</v>
      </c>
      <c r="AK244" s="28">
        <f>SUMIFS(Aut_BlueMe_Sem_Pedido!$J:$J,Aut_BlueMe_Sem_Pedido!$Q:$Q,DRE!AI$4,Aut_BlueMe_Sem_Pedido!$H:$H,DRE!$A244)+SUMIFS(Aut_Ajustes_Manuais!$G:$G,Aut_Ajustes_Manuais!$I:$I,DRE!AI$4,Aut_Ajustes_Manuais!$F:$F,"Telefone")</f>
        <v/>
      </c>
      <c r="AL244" s="232" t="n">
        <v>-96.45999999999999</v>
      </c>
      <c r="AM244" s="27" t="n">
        <v>0</v>
      </c>
      <c r="AN244" s="28">
        <f>SUMIFS(Aut_BlueMe_Sem_Pedido!$J:$J,Aut_BlueMe_Sem_Pedido!$Q:$Q,DRE!AL$4,Aut_BlueMe_Sem_Pedido!$H:$H,DRE!$A244)+SUMIFS(Aut_Ajustes_Manuais!$G:$G,Aut_Ajustes_Manuais!$I:$I,DRE!AL$4,Aut_Ajustes_Manuais!$F:$F,"Telefone")</f>
        <v/>
      </c>
      <c r="AO244" s="232" t="n">
        <v>-98.63</v>
      </c>
      <c r="AP244" s="27" t="n">
        <v>0</v>
      </c>
      <c r="AQ244" s="28">
        <f>SUMIFS(Aut_BlueMe_Sem_Pedido!$J:$J,Aut_BlueMe_Sem_Pedido!$Q:$Q,DRE!AO$4,Aut_BlueMe_Sem_Pedido!$H:$H,DRE!$A244)+SUMIFS(Aut_Ajustes_Manuais!$G:$G,Aut_Ajustes_Manuais!$I:$I,DRE!AO$4,Aut_Ajustes_Manuais!$F:$F,"Telefone")</f>
        <v/>
      </c>
      <c r="AR244" s="232">
        <f>SUMIFS($H244:$AO244,$H$5:$AO$5,"&lt;"&amp;MONTH(TODAY()),$H$6:$AO$6,"REAL 25")</f>
        <v/>
      </c>
      <c r="AS244" s="27">
        <f>SUMIFS($I244:$AP244,$I$5:$AP$5,"&lt;"&amp;MONTH(TODAY()),$I$6:$AP$6,"ORÇADO ")</f>
        <v/>
      </c>
      <c r="AT244" s="28">
        <f>SUMIFS($J244:$AQ244,$J$5:$AQ$5,"&lt;"&amp;MONTH(TODAY()),$J$6:$AQ$6,"REAL 26")</f>
        <v/>
      </c>
      <c r="AU244" s="232">
        <f>SUM(H244,K244,N244,Q244,T244,W244,Z244,AC244,AF244,AI244,AL244,AO244)</f>
        <v/>
      </c>
      <c r="AV244" s="27">
        <f>SUM(I244,L244,O244,R244,U244,X244,AA244,AD244,AG244,AJ244,AM244,AP244)</f>
        <v/>
      </c>
      <c r="AW244" s="28">
        <f>SUM(J244,M244,P244,S244,V244,Y244,AB244,AE244,AH244,AK244,AN244,AQ244)</f>
        <v/>
      </c>
      <c r="AX244" s="232">
        <f>SUM(H244,K244,N244)</f>
        <v/>
      </c>
      <c r="AY244" s="27">
        <f>SUM(I244,L244,O244)</f>
        <v/>
      </c>
      <c r="AZ244" s="28">
        <f>SUM(J244,M244,P244)</f>
        <v/>
      </c>
      <c r="BA244" s="232">
        <f>SUM(Q244,T244,W244)</f>
        <v/>
      </c>
      <c r="BB244" s="27">
        <f>SUM(R244,U244,X244)</f>
        <v/>
      </c>
      <c r="BC244" s="28">
        <f>SUM(S244,V244,Y244)</f>
        <v/>
      </c>
      <c r="BD244" s="232">
        <f>SUM(Z244,AC244,AF244)</f>
        <v/>
      </c>
      <c r="BE244" s="27">
        <f>SUM(AA244,AD244,AG244)</f>
        <v/>
      </c>
      <c r="BF244" s="28">
        <f>SUM(AB244,AE244,AH244)</f>
        <v/>
      </c>
      <c r="BG244" s="232">
        <f>SUM(AI244,AL244,AO244)</f>
        <v/>
      </c>
      <c r="BH244" s="27">
        <f>SUM(AJ244,AM244,AP244)</f>
        <v/>
      </c>
      <c r="BI244" s="28">
        <f>SUM(AK244,AN244,AQ244)</f>
        <v/>
      </c>
      <c r="BK244" s="451">
        <f>SUM(I244,L244,O244,R244,U244,X244,AA244,AD244,AG244,AJ244,AM244,AP244)</f>
        <v/>
      </c>
      <c r="BL244" s="451">
        <f>BK244-AV244</f>
        <v/>
      </c>
      <c r="BM244" s="451">
        <f>SUM(J244,M244,P244,S244,V244)</f>
        <v/>
      </c>
      <c r="BN244" s="451">
        <f>BM244-AT244</f>
        <v/>
      </c>
    </row>
    <row r="245" hidden="1" outlineLevel="1" customFormat="1" s="474">
      <c r="A245" s="22" t="inlineStr">
        <is>
          <t>Internet</t>
        </is>
      </c>
      <c r="B245" s="23" t="n"/>
      <c r="C245" s="24" t="inlineStr">
        <is>
          <t>Contr/Prov</t>
        </is>
      </c>
      <c r="D245" s="109" t="n"/>
      <c r="E245" s="109" t="n"/>
      <c r="F245" s="110" t="n"/>
      <c r="G245" s="416" t="n"/>
      <c r="H245" s="232" t="n">
        <v>-1096.29</v>
      </c>
      <c r="I245" s="27" t="n">
        <v>-1193.2725</v>
      </c>
      <c r="J245" s="28">
        <f>SUMIFS(Aut_BlueMe_Sem_Pedido!$J:$J,Aut_BlueMe_Sem_Pedido!$Q:$Q,DRE!H$4,Aut_BlueMe_Sem_Pedido!$H:$H,DRE!$A245)+SUMIFS(Aut_Ajustes_Manuais!$G:$G,Aut_Ajustes_Manuais!$I:$I,DRE!H$4,Aut_Ajustes_Manuais!$F:$F,"Internet")</f>
        <v/>
      </c>
      <c r="K245" s="232" t="n">
        <v>-1096.29</v>
      </c>
      <c r="L245" s="27" t="n">
        <v>-1193.2725</v>
      </c>
      <c r="M245" s="28">
        <f>SUMIFS(Aut_BlueMe_Sem_Pedido!$J:$J,Aut_BlueMe_Sem_Pedido!$Q:$Q,DRE!K$4,Aut_BlueMe_Sem_Pedido!$H:$H,DRE!$A245)+SUMIFS(Aut_Ajustes_Manuais!$G:$G,Aut_Ajustes_Manuais!$I:$I,DRE!K$4,Aut_Ajustes_Manuais!$F:$F,"Internet")</f>
        <v/>
      </c>
      <c r="N245" s="232" t="n">
        <v>-1098</v>
      </c>
      <c r="O245" s="27" t="n">
        <v>-1193.2725</v>
      </c>
      <c r="P245" s="28">
        <f>SUMIFS(Aut_BlueMe_Sem_Pedido!$J:$J,Aut_BlueMe_Sem_Pedido!$Q:$Q,DRE!N$4,Aut_BlueMe_Sem_Pedido!$H:$H,DRE!$A245)+SUMIFS(Aut_Ajustes_Manuais!$G:$G,Aut_Ajustes_Manuais!$I:$I,DRE!N$4,Aut_Ajustes_Manuais!$F:$F,"Internet")</f>
        <v/>
      </c>
      <c r="Q245" s="232" t="n">
        <v>-1136.45</v>
      </c>
      <c r="R245" s="27" t="n">
        <v>-1193.2725</v>
      </c>
      <c r="S245" s="28">
        <f>SUMIFS(Aut_BlueMe_Sem_Pedido!$J:$J,Aut_BlueMe_Sem_Pedido!$Q:$Q,DRE!Q$4,Aut_BlueMe_Sem_Pedido!$H:$H,DRE!$A245)+SUMIFS(Aut_Ajustes_Manuais!$G:$G,Aut_Ajustes_Manuais!$I:$I,DRE!Q$4,Aut_Ajustes_Manuais!$F:$F,"Internet")</f>
        <v/>
      </c>
      <c r="T245" s="232" t="n">
        <v>-1143.29</v>
      </c>
      <c r="U245" s="27" t="n">
        <v>-1193.2725</v>
      </c>
      <c r="V245" s="28">
        <f>SUMIFS(Aut_BlueMe_Sem_Pedido!$J:$J,Aut_BlueMe_Sem_Pedido!$Q:$Q,DRE!T$4,Aut_BlueMe_Sem_Pedido!$H:$H,DRE!$A245)+SUMIFS(Aut_Ajustes_Manuais!$G:$G,Aut_Ajustes_Manuais!$I:$I,DRE!T$4,Aut_Ajustes_Manuais!$F:$F,"Internet")</f>
        <v/>
      </c>
      <c r="W245" s="232" t="n">
        <v>-1114.74</v>
      </c>
      <c r="X245" s="27" t="n">
        <v>-1193.2725</v>
      </c>
      <c r="Y245" s="28">
        <f>SUMIFS(Aut_BlueMe_Sem_Pedido!$J:$J,Aut_BlueMe_Sem_Pedido!$Q:$Q,DRE!W$4,Aut_BlueMe_Sem_Pedido!$H:$H,DRE!$A245)+SUMIFS(Aut_Ajustes_Manuais!$G:$G,Aut_Ajustes_Manuais!$I:$I,DRE!W$4,Aut_Ajustes_Manuais!$F:$F,"Internet")</f>
        <v/>
      </c>
      <c r="Z245" s="232" t="n">
        <v>-1158.16</v>
      </c>
      <c r="AA245" s="27" t="n">
        <v>-1193.2725</v>
      </c>
      <c r="AB245" s="28">
        <f>SUMIFS(Aut_BlueMe_Sem_Pedido!$J:$J,Aut_BlueMe_Sem_Pedido!$Q:$Q,DRE!Z$4,Aut_BlueMe_Sem_Pedido!$H:$H,DRE!$A245)+SUMIFS(Aut_Ajustes_Manuais!$G:$G,Aut_Ajustes_Manuais!$I:$I,DRE!Z$4,Aut_Ajustes_Manuais!$F:$F,"Internet")</f>
        <v/>
      </c>
      <c r="AC245" s="232" t="n">
        <v>-1033.06</v>
      </c>
      <c r="AD245" s="27" t="n">
        <v>-1193.2725</v>
      </c>
      <c r="AE245" s="28">
        <f>SUMIFS(Aut_BlueMe_Sem_Pedido!$J:$J,Aut_BlueMe_Sem_Pedido!$Q:$Q,DRE!AC$4,Aut_BlueMe_Sem_Pedido!$H:$H,DRE!$A245)+SUMIFS(Aut_Ajustes_Manuais!$G:$G,Aut_Ajustes_Manuais!$I:$I,DRE!AC$4,Aut_Ajustes_Manuais!$F:$F,"Internet")</f>
        <v/>
      </c>
      <c r="AF245" s="232" t="n">
        <v>-1033.06</v>
      </c>
      <c r="AG245" s="27" t="n">
        <v>-1193.2725</v>
      </c>
      <c r="AH245" s="28">
        <f>SUMIFS(Aut_BlueMe_Sem_Pedido!$J:$J,Aut_BlueMe_Sem_Pedido!$Q:$Q,DRE!AF$4,Aut_BlueMe_Sem_Pedido!$H:$H,DRE!$A245)+SUMIFS(Aut_Ajustes_Manuais!$G:$G,Aut_Ajustes_Manuais!$I:$I,DRE!AF$4,Aut_Ajustes_Manuais!$F:$F,"Internet")</f>
        <v/>
      </c>
      <c r="AI245" s="232" t="n">
        <v>-1033.18</v>
      </c>
      <c r="AJ245" s="27" t="n">
        <v>-1193.2725</v>
      </c>
      <c r="AK245" s="28">
        <f>SUMIFS(Aut_BlueMe_Sem_Pedido!$J:$J,Aut_BlueMe_Sem_Pedido!$Q:$Q,DRE!AI$4,Aut_BlueMe_Sem_Pedido!$H:$H,DRE!$A245)+SUMIFS(Aut_Ajustes_Manuais!$G:$G,Aut_Ajustes_Manuais!$I:$I,DRE!AI$4,Aut_Ajustes_Manuais!$F:$F,"Internet")</f>
        <v/>
      </c>
      <c r="AL245" s="232" t="n">
        <v>-1033.65</v>
      </c>
      <c r="AM245" s="27" t="n">
        <v>-1193.2725</v>
      </c>
      <c r="AN245" s="28">
        <f>SUMIFS(Aut_BlueMe_Sem_Pedido!$J:$J,Aut_BlueMe_Sem_Pedido!$Q:$Q,DRE!AL$4,Aut_BlueMe_Sem_Pedido!$H:$H,DRE!$A245)+SUMIFS(Aut_Ajustes_Manuais!$G:$G,Aut_Ajustes_Manuais!$I:$I,DRE!AL$4,Aut_Ajustes_Manuais!$F:$F,"Internet")</f>
        <v/>
      </c>
      <c r="AO245" s="232" t="n">
        <v>-1048.95</v>
      </c>
      <c r="AP245" s="27" t="n">
        <v>-1193.2725</v>
      </c>
      <c r="AQ245" s="28">
        <f>SUMIFS(Aut_BlueMe_Sem_Pedido!$J:$J,Aut_BlueMe_Sem_Pedido!$Q:$Q,DRE!AO$4,Aut_BlueMe_Sem_Pedido!$H:$H,DRE!$A245)+SUMIFS(Aut_Ajustes_Manuais!$G:$G,Aut_Ajustes_Manuais!$I:$I,DRE!AO$4,Aut_Ajustes_Manuais!$F:$F,"Internet")</f>
        <v/>
      </c>
      <c r="AR245" s="232">
        <f>SUMIFS($H245:$AO245,$H$5:$AO$5,"&lt;"&amp;MONTH(TODAY()),$H$6:$AO$6,"REAL 25")</f>
        <v/>
      </c>
      <c r="AS245" s="27">
        <f>SUMIFS($I245:$AP245,$I$5:$AP$5,"&lt;"&amp;MONTH(TODAY()),$I$6:$AP$6,"ORÇADO ")</f>
        <v/>
      </c>
      <c r="AT245" s="28">
        <f>SUMIFS($J245:$AQ245,$J$5:$AQ$5,"&lt;"&amp;MONTH(TODAY()),$J$6:$AQ$6,"REAL 26")</f>
        <v/>
      </c>
      <c r="AU245" s="232">
        <f>SUM(H245,K245,N245,Q245,T245,W245,Z245,AC245,AF245,AI245,AL245,AO245)</f>
        <v/>
      </c>
      <c r="AV245" s="27">
        <f>SUM(I245,L245,O245,R245,U245,X245,AA245,AD245,AG245,AJ245,AM245,AP245)</f>
        <v/>
      </c>
      <c r="AW245" s="28">
        <f>SUM(J245,M245,P245,S245,V245,Y245,AB245,AE245,AH245,AK245,AN245,AQ245)</f>
        <v/>
      </c>
      <c r="AX245" s="232">
        <f>SUM(H245,K245,N245)</f>
        <v/>
      </c>
      <c r="AY245" s="27">
        <f>SUM(I245,L245,O245)</f>
        <v/>
      </c>
      <c r="AZ245" s="28">
        <f>SUM(J245,M245,P245)</f>
        <v/>
      </c>
      <c r="BA245" s="232">
        <f>SUM(Q245,T245,W245)</f>
        <v/>
      </c>
      <c r="BB245" s="27">
        <f>SUM(R245,U245,X245)</f>
        <v/>
      </c>
      <c r="BC245" s="28">
        <f>SUM(S245,V245,Y245)</f>
        <v/>
      </c>
      <c r="BD245" s="232">
        <f>SUM(Z245,AC245,AF245)</f>
        <v/>
      </c>
      <c r="BE245" s="27">
        <f>SUM(AA245,AD245,AG245)</f>
        <v/>
      </c>
      <c r="BF245" s="28">
        <f>SUM(AB245,AE245,AH245)</f>
        <v/>
      </c>
      <c r="BG245" s="232">
        <f>SUM(AI245,AL245,AO245)</f>
        <v/>
      </c>
      <c r="BH245" s="27">
        <f>SUM(AJ245,AM245,AP245)</f>
        <v/>
      </c>
      <c r="BI245" s="28">
        <f>SUM(AK245,AN245,AQ245)</f>
        <v/>
      </c>
      <c r="BK245" s="451">
        <f>SUM(I245,L245,O245,R245,U245,X245,AA245,AD245,AG245,AJ245,AM245,AP245)</f>
        <v/>
      </c>
      <c r="BL245" s="451">
        <f>BK245-AV245</f>
        <v/>
      </c>
      <c r="BM245" s="451">
        <f>SUM(J245,M245,P245,S245,V245)</f>
        <v/>
      </c>
      <c r="BN245" s="451">
        <f>BM245-AT245</f>
        <v/>
      </c>
    </row>
    <row r="246" hidden="1" outlineLevel="1" customFormat="1" s="474">
      <c r="A246" s="22" t="inlineStr">
        <is>
          <t>TV por assinatura/musica ambiente</t>
        </is>
      </c>
      <c r="B246" s="23" t="n"/>
      <c r="C246" s="24" t="inlineStr">
        <is>
          <t>Contr/Prov</t>
        </is>
      </c>
      <c r="D246" s="109" t="n"/>
      <c r="E246" s="109" t="n"/>
      <c r="F246" s="110" t="n"/>
      <c r="G246" s="416" t="n"/>
      <c r="H246" s="232" t="n">
        <v>0</v>
      </c>
      <c r="I246" s="27" t="n">
        <v>0</v>
      </c>
      <c r="J246" s="28">
        <f>SUMIFS(Aut_BlueMe_Sem_Pedido!$J:$J,Aut_BlueMe_Sem_Pedido!$Q:$Q,DRE!H$4,Aut_BlueMe_Sem_Pedido!$H:$H,DRE!$A246)+SUMIFS(Aut_Ajustes_Manuais!$G:$G,Aut_Ajustes_Manuais!$I:$I,DRE!H$4,Aut_Ajustes_Manuais!$F:$F,"TV por assinatura/musica ambiente")</f>
        <v/>
      </c>
      <c r="K246" s="232" t="n">
        <v>0</v>
      </c>
      <c r="L246" s="27" t="n">
        <v>0</v>
      </c>
      <c r="M246" s="28">
        <f>SUMIFS(Aut_BlueMe_Sem_Pedido!$J:$J,Aut_BlueMe_Sem_Pedido!$Q:$Q,DRE!K$4,Aut_BlueMe_Sem_Pedido!$H:$H,DRE!$A246)+SUMIFS(Aut_Ajustes_Manuais!$G:$G,Aut_Ajustes_Manuais!$I:$I,DRE!K$4,Aut_Ajustes_Manuais!$F:$F,"TV por assinatura/musica ambiente")</f>
        <v/>
      </c>
      <c r="N246" s="232" t="n">
        <v>0</v>
      </c>
      <c r="O246" s="27" t="n">
        <v>0</v>
      </c>
      <c r="P246" s="28">
        <f>SUMIFS(Aut_BlueMe_Sem_Pedido!$J:$J,Aut_BlueMe_Sem_Pedido!$Q:$Q,DRE!N$4,Aut_BlueMe_Sem_Pedido!$H:$H,DRE!$A246)+SUMIFS(Aut_Ajustes_Manuais!$G:$G,Aut_Ajustes_Manuais!$I:$I,DRE!N$4,Aut_Ajustes_Manuais!$F:$F,"TV por assinatura/musica ambiente")</f>
        <v/>
      </c>
      <c r="Q246" s="232" t="n">
        <v>0</v>
      </c>
      <c r="R246" s="27" t="n">
        <v>0</v>
      </c>
      <c r="S246" s="28">
        <f>SUMIFS(Aut_BlueMe_Sem_Pedido!$J:$J,Aut_BlueMe_Sem_Pedido!$Q:$Q,DRE!Q$4,Aut_BlueMe_Sem_Pedido!$H:$H,DRE!$A246)+SUMIFS(Aut_Ajustes_Manuais!$G:$G,Aut_Ajustes_Manuais!$I:$I,DRE!Q$4,Aut_Ajustes_Manuais!$F:$F,"TV por assinatura/musica ambiente")</f>
        <v/>
      </c>
      <c r="T246" s="232" t="n">
        <v>0</v>
      </c>
      <c r="U246" s="27" t="n">
        <v>0</v>
      </c>
      <c r="V246" s="28">
        <f>SUMIFS(Aut_BlueMe_Sem_Pedido!$J:$J,Aut_BlueMe_Sem_Pedido!$Q:$Q,DRE!T$4,Aut_BlueMe_Sem_Pedido!$H:$H,DRE!$A246)+SUMIFS(Aut_Ajustes_Manuais!$G:$G,Aut_Ajustes_Manuais!$I:$I,DRE!T$4,Aut_Ajustes_Manuais!$F:$F,"TV por assinatura/musica ambiente")</f>
        <v/>
      </c>
      <c r="W246" s="232" t="n">
        <v>0</v>
      </c>
      <c r="X246" s="27" t="n">
        <v>0</v>
      </c>
      <c r="Y246" s="28">
        <f>SUMIFS(Aut_BlueMe_Sem_Pedido!$J:$J,Aut_BlueMe_Sem_Pedido!$Q:$Q,DRE!W$4,Aut_BlueMe_Sem_Pedido!$H:$H,DRE!$A246)+SUMIFS(Aut_Ajustes_Manuais!$G:$G,Aut_Ajustes_Manuais!$I:$I,DRE!W$4,Aut_Ajustes_Manuais!$F:$F,"TV por assinatura/musica ambiente")</f>
        <v/>
      </c>
      <c r="Z246" s="232" t="n">
        <v>-17.45</v>
      </c>
      <c r="AA246" s="27" t="n">
        <v>0</v>
      </c>
      <c r="AB246" s="28">
        <f>SUMIFS(Aut_BlueMe_Sem_Pedido!$J:$J,Aut_BlueMe_Sem_Pedido!$Q:$Q,DRE!Z$4,Aut_BlueMe_Sem_Pedido!$H:$H,DRE!$A246)+SUMIFS(Aut_Ajustes_Manuais!$G:$G,Aut_Ajustes_Manuais!$I:$I,DRE!Z$4,Aut_Ajustes_Manuais!$F:$F,"TV por assinatura/musica ambiente")</f>
        <v/>
      </c>
      <c r="AC246" s="232" t="n">
        <v>-17.45</v>
      </c>
      <c r="AD246" s="27" t="n">
        <v>0</v>
      </c>
      <c r="AE246" s="28">
        <f>SUMIFS(Aut_BlueMe_Sem_Pedido!$J:$J,Aut_BlueMe_Sem_Pedido!$Q:$Q,DRE!AC$4,Aut_BlueMe_Sem_Pedido!$H:$H,DRE!$A246)+SUMIFS(Aut_Ajustes_Manuais!$G:$G,Aut_Ajustes_Manuais!$I:$I,DRE!AC$4,Aut_Ajustes_Manuais!$F:$F,"TV por assinatura/musica ambiente")</f>
        <v/>
      </c>
      <c r="AF246" s="232" t="n">
        <v>-17.45</v>
      </c>
      <c r="AG246" s="27" t="n">
        <v>0</v>
      </c>
      <c r="AH246" s="28">
        <f>SUMIFS(Aut_BlueMe_Sem_Pedido!$J:$J,Aut_BlueMe_Sem_Pedido!$Q:$Q,DRE!AF$4,Aut_BlueMe_Sem_Pedido!$H:$H,DRE!$A246)+SUMIFS(Aut_Ajustes_Manuais!$G:$G,Aut_Ajustes_Manuais!$I:$I,DRE!AF$4,Aut_Ajustes_Manuais!$F:$F,"TV por assinatura/musica ambiente")</f>
        <v/>
      </c>
      <c r="AI246" s="232" t="n">
        <v>-17.45</v>
      </c>
      <c r="AJ246" s="27" t="n">
        <v>0</v>
      </c>
      <c r="AK246" s="28">
        <f>SUMIFS(Aut_BlueMe_Sem_Pedido!$J:$J,Aut_BlueMe_Sem_Pedido!$Q:$Q,DRE!AI$4,Aut_BlueMe_Sem_Pedido!$H:$H,DRE!$A246)+SUMIFS(Aut_Ajustes_Manuais!$G:$G,Aut_Ajustes_Manuais!$I:$I,DRE!AI$4,Aut_Ajustes_Manuais!$F:$F,"TV por assinatura/musica ambiente")</f>
        <v/>
      </c>
      <c r="AL246" s="232" t="n">
        <v>-20.45</v>
      </c>
      <c r="AM246" s="27" t="n">
        <v>0</v>
      </c>
      <c r="AN246" s="28">
        <f>SUMIFS(Aut_BlueMe_Sem_Pedido!$J:$J,Aut_BlueMe_Sem_Pedido!$Q:$Q,DRE!AL$4,Aut_BlueMe_Sem_Pedido!$H:$H,DRE!$A246)+SUMIFS(Aut_Ajustes_Manuais!$G:$G,Aut_Ajustes_Manuais!$I:$I,DRE!AL$4,Aut_Ajustes_Manuais!$F:$F,"TV por assinatura/musica ambiente")</f>
        <v/>
      </c>
      <c r="AO246" s="232" t="n">
        <v>-20.45</v>
      </c>
      <c r="AP246" s="27" t="n">
        <v>0</v>
      </c>
      <c r="AQ246" s="28">
        <f>SUMIFS(Aut_BlueMe_Sem_Pedido!$J:$J,Aut_BlueMe_Sem_Pedido!$Q:$Q,DRE!AO$4,Aut_BlueMe_Sem_Pedido!$H:$H,DRE!$A246)+SUMIFS(Aut_Ajustes_Manuais!$G:$G,Aut_Ajustes_Manuais!$I:$I,DRE!AO$4,Aut_Ajustes_Manuais!$F:$F,"TV por assinatura/musica ambiente")</f>
        <v/>
      </c>
      <c r="AR246" s="232">
        <f>SUMIFS($H246:$AO246,$H$5:$AO$5,"&lt;"&amp;MONTH(TODAY()),$H$6:$AO$6,"REAL 25")</f>
        <v/>
      </c>
      <c r="AS246" s="27">
        <f>SUMIFS($I246:$AP246,$I$5:$AP$5,"&lt;"&amp;MONTH(TODAY()),$I$6:$AP$6,"ORÇADO ")</f>
        <v/>
      </c>
      <c r="AT246" s="28">
        <f>SUMIFS($J246:$AQ246,$J$5:$AQ$5,"&lt;"&amp;MONTH(TODAY()),$J$6:$AQ$6,"REAL 26")</f>
        <v/>
      </c>
      <c r="AU246" s="232">
        <f>SUM(H246,K246,N246,Q246,T246,W246,Z246,AC246,AF246,AI246,AL246,AO246)</f>
        <v/>
      </c>
      <c r="AV246" s="27">
        <f>SUM(I246,L246,O246,R246,U246,X246,AA246,AD246,AG246,AJ246,AM246,AP246)</f>
        <v/>
      </c>
      <c r="AW246" s="28">
        <f>SUM(J246,M246,P246,S246,V246,Y246,AB246,AE246,AH246,AK246,AN246,AQ246)</f>
        <v/>
      </c>
      <c r="AX246" s="232">
        <f>SUM(H246,K246,N246)</f>
        <v/>
      </c>
      <c r="AY246" s="27">
        <f>SUM(I246,L246,O246)</f>
        <v/>
      </c>
      <c r="AZ246" s="28">
        <f>SUM(J246,M246,P246)</f>
        <v/>
      </c>
      <c r="BA246" s="232">
        <f>SUM(Q246,T246,W246)</f>
        <v/>
      </c>
      <c r="BB246" s="27">
        <f>SUM(R246,U246,X246)</f>
        <v/>
      </c>
      <c r="BC246" s="28">
        <f>SUM(S246,V246,Y246)</f>
        <v/>
      </c>
      <c r="BD246" s="232">
        <f>SUM(Z246,AC246,AF246)</f>
        <v/>
      </c>
      <c r="BE246" s="27">
        <f>SUM(AA246,AD246,AG246)</f>
        <v/>
      </c>
      <c r="BF246" s="28">
        <f>SUM(AB246,AE246,AH246)</f>
        <v/>
      </c>
      <c r="BG246" s="232">
        <f>SUM(AI246,AL246,AO246)</f>
        <v/>
      </c>
      <c r="BH246" s="27">
        <f>SUM(AJ246,AM246,AP246)</f>
        <v/>
      </c>
      <c r="BI246" s="28">
        <f>SUM(AK246,AN246,AQ246)</f>
        <v/>
      </c>
      <c r="BK246" s="451">
        <f>SUM(I246,L246,O246,R246,U246,X246,AA246,AD246,AG246,AJ246,AM246,AP246)</f>
        <v/>
      </c>
      <c r="BL246" s="451">
        <f>BK246-AV246</f>
        <v/>
      </c>
      <c r="BM246" s="451">
        <f>SUM(J246,M246,P246,S246,V246)</f>
        <v/>
      </c>
      <c r="BN246" s="451">
        <f>BM246-AT246</f>
        <v/>
      </c>
    </row>
    <row r="247" hidden="1" outlineLevel="1" customFormat="1" s="474">
      <c r="A247" s="22" t="inlineStr">
        <is>
          <t>Sistemas de Segurança e Alarme</t>
        </is>
      </c>
      <c r="B247" s="23" t="n"/>
      <c r="C247" s="24" t="inlineStr">
        <is>
          <t>Contr/Prov</t>
        </is>
      </c>
      <c r="D247" s="109" t="n"/>
      <c r="E247" s="111" t="n"/>
      <c r="F247" s="110" t="n"/>
      <c r="G247" s="416" t="n"/>
      <c r="H247" s="232" t="n">
        <v>-263.78</v>
      </c>
      <c r="I247" s="27" t="n">
        <v>0</v>
      </c>
      <c r="J247" s="28">
        <f>SUMIFS(Aut_BlueMe_Sem_Pedido!$J:$J,Aut_BlueMe_Sem_Pedido!$Q:$Q,DRE!H$4,Aut_BlueMe_Sem_Pedido!$H:$H,DRE!$A247)+SUMIFS(Aut_Ajustes_Manuais!$G:$G,Aut_Ajustes_Manuais!$I:$I,DRE!H$4,Aut_Ajustes_Manuais!$F:$F,"Sistemas de Segurança e Alarme")</f>
        <v/>
      </c>
      <c r="K247" s="232" t="n">
        <v>-263.78</v>
      </c>
      <c r="L247" s="27" t="n">
        <v>0</v>
      </c>
      <c r="M247" s="27">
        <f>SUMIFS(Aut_BlueMe_Sem_Pedido!$J:$J,Aut_BlueMe_Sem_Pedido!$Q:$Q,DRE!K$4,Aut_BlueMe_Sem_Pedido!$H:$H,DRE!$A247)+SUMIFS(Aut_Ajustes_Manuais!$G:$G,Aut_Ajustes_Manuais!$I:$I,DRE!K$4,Aut_Ajustes_Manuais!$F:$F,"Sistemas de Segurança e Alarme")</f>
        <v/>
      </c>
      <c r="N247" s="232" t="n">
        <v>-263.78</v>
      </c>
      <c r="O247" s="27" t="n">
        <v>0</v>
      </c>
      <c r="P247" s="28">
        <f>SUMIFS(Aut_BlueMe_Sem_Pedido!$J:$J,Aut_BlueMe_Sem_Pedido!$Q:$Q,DRE!N$4,Aut_BlueMe_Sem_Pedido!$H:$H,DRE!$A247)+SUMIFS(Aut_Ajustes_Manuais!$G:$G,Aut_Ajustes_Manuais!$I:$I,DRE!N$4,Aut_Ajustes_Manuais!$F:$F,"Sistemas de Segurança e Alarme")</f>
        <v/>
      </c>
      <c r="Q247" s="232" t="n">
        <v>-263.78</v>
      </c>
      <c r="R247" s="27" t="n">
        <v>0</v>
      </c>
      <c r="S247" s="28">
        <f>SUMIFS(Aut_BlueMe_Sem_Pedido!$J:$J,Aut_BlueMe_Sem_Pedido!$Q:$Q,DRE!Q$4,Aut_BlueMe_Sem_Pedido!$H:$H,DRE!$A247)+SUMIFS(Aut_Ajustes_Manuais!$G:$G,Aut_Ajustes_Manuais!$I:$I,DRE!Q$4,Aut_Ajustes_Manuais!$F:$F,"Sistemas de Segurança e Alarme")</f>
        <v/>
      </c>
      <c r="T247" s="232" t="n">
        <v>-263.78</v>
      </c>
      <c r="U247" s="27" t="n">
        <v>0</v>
      </c>
      <c r="V247" s="28">
        <f>SUMIFS(Aut_BlueMe_Sem_Pedido!$J:$J,Aut_BlueMe_Sem_Pedido!$Q:$Q,DRE!T$4,Aut_BlueMe_Sem_Pedido!$H:$H,DRE!$A247)+SUMIFS(Aut_Ajustes_Manuais!$G:$G,Aut_Ajustes_Manuais!$I:$I,DRE!T$4,Aut_Ajustes_Manuais!$F:$F,"Sistemas de Segurança e Alarme")</f>
        <v/>
      </c>
      <c r="W247" s="232" t="n">
        <v>-263.78</v>
      </c>
      <c r="X247" s="27" t="n">
        <v>0</v>
      </c>
      <c r="Y247" s="28">
        <f>SUMIFS(Aut_BlueMe_Sem_Pedido!$J:$J,Aut_BlueMe_Sem_Pedido!$Q:$Q,DRE!W$4,Aut_BlueMe_Sem_Pedido!$H:$H,DRE!$A247)+SUMIFS(Aut_Ajustes_Manuais!$G:$G,Aut_Ajustes_Manuais!$I:$I,DRE!W$4,Aut_Ajustes_Manuais!$F:$F,"Sistemas de Segurança e Alarme")</f>
        <v/>
      </c>
      <c r="Z247" s="232" t="n">
        <v>-263.78</v>
      </c>
      <c r="AA247" s="27" t="n">
        <v>0</v>
      </c>
      <c r="AB247" s="28">
        <f>SUMIFS(Aut_BlueMe_Sem_Pedido!$J:$J,Aut_BlueMe_Sem_Pedido!$Q:$Q,DRE!Z$4,Aut_BlueMe_Sem_Pedido!$H:$H,DRE!$A247)+SUMIFS(Aut_Ajustes_Manuais!$G:$G,Aut_Ajustes_Manuais!$I:$I,DRE!Z$4,Aut_Ajustes_Manuais!$F:$F,"Sistemas de Segurança e Alarme")</f>
        <v/>
      </c>
      <c r="AC247" s="232" t="n">
        <v>-270.11</v>
      </c>
      <c r="AD247" s="27" t="n">
        <v>0</v>
      </c>
      <c r="AE247" s="28">
        <f>SUMIFS(Aut_BlueMe_Sem_Pedido!$J:$J,Aut_BlueMe_Sem_Pedido!$Q:$Q,DRE!AC$4,Aut_BlueMe_Sem_Pedido!$H:$H,DRE!$A247)+SUMIFS(Aut_Ajustes_Manuais!$G:$G,Aut_Ajustes_Manuais!$I:$I,DRE!AC$4,Aut_Ajustes_Manuais!$F:$F,"Sistemas de Segurança e Alarme")</f>
        <v/>
      </c>
      <c r="AF247" s="232" t="n">
        <v>-270.11</v>
      </c>
      <c r="AG247" s="27" t="n">
        <v>0</v>
      </c>
      <c r="AH247" s="28">
        <f>SUMIFS(Aut_BlueMe_Sem_Pedido!$J:$J,Aut_BlueMe_Sem_Pedido!$Q:$Q,DRE!AF$4,Aut_BlueMe_Sem_Pedido!$H:$H,DRE!$A247)+SUMIFS(Aut_Ajustes_Manuais!$G:$G,Aut_Ajustes_Manuais!$I:$I,DRE!AF$4,Aut_Ajustes_Manuais!$F:$F,"Sistemas de Segurança e Alarme")</f>
        <v/>
      </c>
      <c r="AI247" s="232" t="n">
        <v>-270.55</v>
      </c>
      <c r="AJ247" s="27" t="n">
        <v>0</v>
      </c>
      <c r="AK247" s="28">
        <f>SUMIFS(Aut_BlueMe_Sem_Pedido!$J:$J,Aut_BlueMe_Sem_Pedido!$Q:$Q,DRE!AI$4,Aut_BlueMe_Sem_Pedido!$H:$H,DRE!$A247)+SUMIFS(Aut_Ajustes_Manuais!$G:$G,Aut_Ajustes_Manuais!$I:$I,DRE!AI$4,Aut_Ajustes_Manuais!$F:$F,"Sistemas de Segurança e Alarme")</f>
        <v/>
      </c>
      <c r="AL247" s="232" t="n">
        <v>-270.11</v>
      </c>
      <c r="AM247" s="27" t="n">
        <v>0</v>
      </c>
      <c r="AN247" s="28">
        <f>SUMIFS(Aut_BlueMe_Sem_Pedido!$J:$J,Aut_BlueMe_Sem_Pedido!$Q:$Q,DRE!AL$4,Aut_BlueMe_Sem_Pedido!$H:$H,DRE!$A247)+SUMIFS(Aut_Ajustes_Manuais!$G:$G,Aut_Ajustes_Manuais!$I:$I,DRE!AL$4,Aut_Ajustes_Manuais!$F:$F,"Sistemas de Segurança e Alarme")</f>
        <v/>
      </c>
      <c r="AO247" s="232" t="n">
        <v>-270.11</v>
      </c>
      <c r="AP247" s="27" t="n">
        <v>0</v>
      </c>
      <c r="AQ247" s="28">
        <f>SUMIFS(Aut_BlueMe_Sem_Pedido!$J:$J,Aut_BlueMe_Sem_Pedido!$Q:$Q,DRE!AO$4,Aut_BlueMe_Sem_Pedido!$H:$H,DRE!$A247)+SUMIFS(Aut_Ajustes_Manuais!$G:$G,Aut_Ajustes_Manuais!$I:$I,DRE!AO$4,Aut_Ajustes_Manuais!$F:$F,"Sistemas de Segurança e Alarme")</f>
        <v/>
      </c>
      <c r="AR247" s="232">
        <f>SUMIFS($H247:$AO247,$H$5:$AO$5,"&lt;"&amp;MONTH(TODAY()),$H$6:$AO$6,"REAL 25")</f>
        <v/>
      </c>
      <c r="AS247" s="27">
        <f>SUMIFS($I247:$AP247,$I$5:$AP$5,"&lt;"&amp;MONTH(TODAY()),$I$6:$AP$6,"ORÇADO ")</f>
        <v/>
      </c>
      <c r="AT247" s="28">
        <f>SUMIFS($J247:$AQ247,$J$5:$AQ$5,"&lt;"&amp;MONTH(TODAY()),$J$6:$AQ$6,"REAL 26")</f>
        <v/>
      </c>
      <c r="AU247" s="232">
        <f>SUM(H247,K247,N247,Q247,T247,W247,Z247,AC247,AF247,AI247,AL247,AO247)</f>
        <v/>
      </c>
      <c r="AV247" s="27">
        <f>SUM(I247,L247,O247,R247,U247,X247,AA247,AD247,AG247,AJ247,AM247,AP247)</f>
        <v/>
      </c>
      <c r="AW247" s="28">
        <f>SUM(J247,M247,P247,S247,V247,Y247,AB247,AE247,AH247,AK247,AN247,AQ247)</f>
        <v/>
      </c>
      <c r="AX247" s="232">
        <f>SUM(H247,K247,N247)</f>
        <v/>
      </c>
      <c r="AY247" s="27">
        <f>SUM(I247,L247,O247)</f>
        <v/>
      </c>
      <c r="AZ247" s="28">
        <f>SUM(J247,M247,P247)</f>
        <v/>
      </c>
      <c r="BA247" s="232">
        <f>SUM(Q247,T247,W247)</f>
        <v/>
      </c>
      <c r="BB247" s="27">
        <f>SUM(R247,U247,X247)</f>
        <v/>
      </c>
      <c r="BC247" s="28">
        <f>SUM(S247,V247,Y247)</f>
        <v/>
      </c>
      <c r="BD247" s="232">
        <f>SUM(Z247,AC247,AF247)</f>
        <v/>
      </c>
      <c r="BE247" s="27">
        <f>SUM(AA247,AD247,AG247)</f>
        <v/>
      </c>
      <c r="BF247" s="28">
        <f>SUM(AB247,AE247,AH247)</f>
        <v/>
      </c>
      <c r="BG247" s="232">
        <f>SUM(AI247,AL247,AO247)</f>
        <v/>
      </c>
      <c r="BH247" s="27">
        <f>SUM(AJ247,AM247,AP247)</f>
        <v/>
      </c>
      <c r="BI247" s="28">
        <f>SUM(AK247,AN247,AQ247)</f>
        <v/>
      </c>
      <c r="BK247" s="451">
        <f>SUM(I247,L247,O247,R247,U247,X247,AA247,AD247,AG247,AJ247,AM247,AP247)</f>
        <v/>
      </c>
      <c r="BL247" s="451">
        <f>BK247-AV247</f>
        <v/>
      </c>
      <c r="BM247" s="451">
        <f>SUM(J247,M247,P247,S247,V247)</f>
        <v/>
      </c>
      <c r="BN247" s="451">
        <f>BM247-AT247</f>
        <v/>
      </c>
    </row>
    <row r="248" hidden="1" outlineLevel="1" customFormat="1" s="474">
      <c r="A248" s="22" t="inlineStr">
        <is>
          <t>Sistemas Gerais - Operacionais</t>
        </is>
      </c>
      <c r="B248" s="23" t="n"/>
      <c r="C248" s="24" t="inlineStr">
        <is>
          <t>Contr/Prov</t>
        </is>
      </c>
      <c r="D248" s="25" t="n"/>
      <c r="E248" s="112" t="n"/>
      <c r="F248" s="110" t="n"/>
      <c r="G248" s="416" t="n"/>
      <c r="H248" s="232" t="n">
        <v>-2417.81</v>
      </c>
      <c r="I248" s="27" t="n">
        <v>-1554</v>
      </c>
      <c r="J248" s="28">
        <f>SUMIFS(Aut_BlueMe_Sem_Pedido!$J:$J,Aut_BlueMe_Sem_Pedido!$Q:$Q,DRE!H$4,Aut_BlueMe_Sem_Pedido!$H:$H,DRE!$A248)+SUMIFS(Aut_Ajustes_Manuais!$G:$G,Aut_Ajustes_Manuais!$I:$I,DRE!H$4,Aut_Ajustes_Manuais!$F:$F,"Sistemas Gerais - Operacionais")</f>
        <v/>
      </c>
      <c r="K248" s="232" t="n">
        <v>-2561.29</v>
      </c>
      <c r="L248" s="27" t="n">
        <v>-1554</v>
      </c>
      <c r="M248" s="28">
        <f>SUMIFS(Aut_BlueMe_Sem_Pedido!$J:$J,Aut_BlueMe_Sem_Pedido!$Q:$Q,DRE!K$4,Aut_BlueMe_Sem_Pedido!$H:$H,DRE!$A248)+SUMIFS(Aut_Ajustes_Manuais!$G:$G,Aut_Ajustes_Manuais!$I:$I,DRE!K$4,Aut_Ajustes_Manuais!$F:$F,"Sistemas Gerais - Operacionais")</f>
        <v/>
      </c>
      <c r="N248" s="232" t="n">
        <v>-2009.05</v>
      </c>
      <c r="O248" s="27" t="n">
        <v>-1554</v>
      </c>
      <c r="P248" s="28">
        <f>SUMIFS(Aut_BlueMe_Sem_Pedido!$J:$J,Aut_BlueMe_Sem_Pedido!$Q:$Q,DRE!N$4,Aut_BlueMe_Sem_Pedido!$H:$H,DRE!$A248)+SUMIFS(Aut_Ajustes_Manuais!$G:$G,Aut_Ajustes_Manuais!$I:$I,DRE!N$4,Aut_Ajustes_Manuais!$F:$F,"Sistemas Gerais - Operacionais")</f>
        <v/>
      </c>
      <c r="Q248" s="232" t="n">
        <v>-2560</v>
      </c>
      <c r="R248" s="27" t="n">
        <v>-1554</v>
      </c>
      <c r="S248" s="28">
        <f>SUMIFS(Aut_BlueMe_Sem_Pedido!$J:$J,Aut_BlueMe_Sem_Pedido!$Q:$Q,DRE!Q$4,Aut_BlueMe_Sem_Pedido!$H:$H,DRE!$A248)+SUMIFS(Aut_Ajustes_Manuais!$G:$G,Aut_Ajustes_Manuais!$I:$I,DRE!Q$4,Aut_Ajustes_Manuais!$F:$F,"Sistemas Gerais - Operacionais")</f>
        <v/>
      </c>
      <c r="T248" s="232" t="n">
        <v>-5326</v>
      </c>
      <c r="U248" s="27" t="n">
        <v>-1554</v>
      </c>
      <c r="V248" s="28">
        <f>SUMIFS(Aut_BlueMe_Sem_Pedido!$J:$J,Aut_BlueMe_Sem_Pedido!$Q:$Q,DRE!T$4,Aut_BlueMe_Sem_Pedido!$H:$H,DRE!$A248)+SUMIFS(Aut_Ajustes_Manuais!$G:$G,Aut_Ajustes_Manuais!$I:$I,DRE!T$4,Aut_Ajustes_Manuais!$F:$F,"Sistemas Gerais - Operacionais")</f>
        <v/>
      </c>
      <c r="W248" s="232" t="n">
        <v>-2560</v>
      </c>
      <c r="X248" s="27" t="n">
        <v>-1554</v>
      </c>
      <c r="Y248" s="28">
        <f>SUMIFS(Aut_BlueMe_Sem_Pedido!$J:$J,Aut_BlueMe_Sem_Pedido!$Q:$Q,DRE!W$4,Aut_BlueMe_Sem_Pedido!$H:$H,DRE!$A248)+SUMIFS(Aut_Ajustes_Manuais!$G:$G,Aut_Ajustes_Manuais!$I:$I,DRE!W$4,Aut_Ajustes_Manuais!$F:$F,"Sistemas Gerais - Operacionais")</f>
        <v/>
      </c>
      <c r="Z248" s="232" t="n">
        <v>-2562.150000000001</v>
      </c>
      <c r="AA248" s="27" t="n">
        <v>-1554</v>
      </c>
      <c r="AB248" s="28">
        <f>SUMIFS(Aut_BlueMe_Sem_Pedido!$J:$J,Aut_BlueMe_Sem_Pedido!$Q:$Q,DRE!Z$4,Aut_BlueMe_Sem_Pedido!$H:$H,DRE!$A248)+SUMIFS(Aut_Ajustes_Manuais!$G:$G,Aut_Ajustes_Manuais!$I:$I,DRE!Z$4,Aut_Ajustes_Manuais!$F:$F,"Sistemas Gerais - Operacionais")</f>
        <v/>
      </c>
      <c r="AC248" s="232" t="n">
        <v>-978.05</v>
      </c>
      <c r="AD248" s="27" t="n">
        <v>-1554</v>
      </c>
      <c r="AE248" s="28">
        <f>SUMIFS(Aut_BlueMe_Sem_Pedido!$J:$J,Aut_BlueMe_Sem_Pedido!$Q:$Q,DRE!AC$4,Aut_BlueMe_Sem_Pedido!$H:$H,DRE!$A248)+SUMIFS(Aut_Ajustes_Manuais!$G:$G,Aut_Ajustes_Manuais!$I:$I,DRE!AC$4,Aut_Ajustes_Manuais!$F:$F,"Sistemas Gerais - Operacionais")</f>
        <v/>
      </c>
      <c r="AF248" s="232" t="n">
        <v>-2560</v>
      </c>
      <c r="AG248" s="27" t="n">
        <v>-1554</v>
      </c>
      <c r="AH248" s="28">
        <f>SUMIFS(Aut_BlueMe_Sem_Pedido!$J:$J,Aut_BlueMe_Sem_Pedido!$Q:$Q,DRE!AF$4,Aut_BlueMe_Sem_Pedido!$H:$H,DRE!$A248)+SUMIFS(Aut_Ajustes_Manuais!$G:$G,Aut_Ajustes_Manuais!$I:$I,DRE!AF$4,Aut_Ajustes_Manuais!$F:$F,"Sistemas Gerais - Operacionais")</f>
        <v/>
      </c>
      <c r="AI248" s="232" t="n">
        <v>-2286.979999999999</v>
      </c>
      <c r="AJ248" s="27" t="n">
        <v>-1554</v>
      </c>
      <c r="AK248" s="28">
        <f>SUMIFS(Aut_BlueMe_Sem_Pedido!$J:$J,Aut_BlueMe_Sem_Pedido!$Q:$Q,DRE!AI$4,Aut_BlueMe_Sem_Pedido!$H:$H,DRE!$A248)+SUMIFS(Aut_Ajustes_Manuais!$G:$G,Aut_Ajustes_Manuais!$I:$I,DRE!AI$4,Aut_Ajustes_Manuais!$F:$F,"Sistemas Gerais - Operacionais")</f>
        <v/>
      </c>
      <c r="AL248" s="232" t="n">
        <v>-2560</v>
      </c>
      <c r="AM248" s="27" t="n">
        <v>-1554</v>
      </c>
      <c r="AN248" s="28">
        <f>SUMIFS(Aut_BlueMe_Sem_Pedido!$J:$J,Aut_BlueMe_Sem_Pedido!$Q:$Q,DRE!AL$4,Aut_BlueMe_Sem_Pedido!$H:$H,DRE!$A248)+SUMIFS(Aut_Ajustes_Manuais!$G:$G,Aut_Ajustes_Manuais!$I:$I,DRE!AL$4,Aut_Ajustes_Manuais!$F:$F,"Sistemas Gerais - Operacionais")</f>
        <v/>
      </c>
      <c r="AO248" s="232" t="n">
        <v>-2056.48</v>
      </c>
      <c r="AP248" s="27" t="n">
        <v>-1554</v>
      </c>
      <c r="AQ248" s="28">
        <f>SUMIFS(Aut_BlueMe_Sem_Pedido!$J:$J,Aut_BlueMe_Sem_Pedido!$Q:$Q,DRE!AO$4,Aut_BlueMe_Sem_Pedido!$H:$H,DRE!$A248)+SUMIFS(Aut_Ajustes_Manuais!$G:$G,Aut_Ajustes_Manuais!$I:$I,DRE!AO$4,Aut_Ajustes_Manuais!$F:$F,"Sistemas Gerais - Operacionais")</f>
        <v/>
      </c>
      <c r="AR248" s="232">
        <f>SUMIFS($H248:$AO248,$H$5:$AO$5,"&lt;"&amp;MONTH(TODAY()),$H$6:$AO$6,"REAL 25")</f>
        <v/>
      </c>
      <c r="AS248" s="27">
        <f>SUMIFS($I248:$AP248,$I$5:$AP$5,"&lt;"&amp;MONTH(TODAY()),$I$6:$AP$6,"ORÇADO ")</f>
        <v/>
      </c>
      <c r="AT248" s="28">
        <f>SUMIFS($J248:$AQ248,$J$5:$AQ$5,"&lt;"&amp;MONTH(TODAY()),$J$6:$AQ$6,"REAL 26")</f>
        <v/>
      </c>
      <c r="AU248" s="232">
        <f>SUM(H248,K248,N248,Q248,T248,W248,Z248,AC248,AF248,AI248,AL248,AO248)</f>
        <v/>
      </c>
      <c r="AV248" s="27">
        <f>SUM(I248,L248,O248,R248,U248,X248,AA248,AD248,AG248,AJ248,AM248,AP248)</f>
        <v/>
      </c>
      <c r="AW248" s="28">
        <f>SUM(J248,M248,P248,S248,V248,Y248,AB248,AE248,AH248,AK248,AN248,AQ248)</f>
        <v/>
      </c>
      <c r="AX248" s="232">
        <f>SUM(H248,K248,N248)</f>
        <v/>
      </c>
      <c r="AY248" s="27">
        <f>SUM(I248,L248,O248)</f>
        <v/>
      </c>
      <c r="AZ248" s="28">
        <f>SUM(J248,M248,P248)</f>
        <v/>
      </c>
      <c r="BA248" s="232">
        <f>SUM(Q248,T248,W248)</f>
        <v/>
      </c>
      <c r="BB248" s="27">
        <f>SUM(R248,U248,X248)</f>
        <v/>
      </c>
      <c r="BC248" s="28">
        <f>SUM(S248,V248,Y248)</f>
        <v/>
      </c>
      <c r="BD248" s="232">
        <f>SUM(Z248,AC248,AF248)</f>
        <v/>
      </c>
      <c r="BE248" s="27">
        <f>SUM(AA248,AD248,AG248)</f>
        <v/>
      </c>
      <c r="BF248" s="28">
        <f>SUM(AB248,AE248,AH248)</f>
        <v/>
      </c>
      <c r="BG248" s="232">
        <f>SUM(AI248,AL248,AO248)</f>
        <v/>
      </c>
      <c r="BH248" s="27">
        <f>SUM(AJ248,AM248,AP248)</f>
        <v/>
      </c>
      <c r="BI248" s="28">
        <f>SUM(AK248,AN248,AQ248)</f>
        <v/>
      </c>
      <c r="BK248" s="451">
        <f>SUM(I248,L248,O248,R248,U248,X248,AA248,AD248,AG248,AJ248,AM248,AP248)</f>
        <v/>
      </c>
      <c r="BL248" s="451">
        <f>BK248-AV248</f>
        <v/>
      </c>
      <c r="BM248" s="451">
        <f>SUM(J248,M248,P248,S248,V248)</f>
        <v/>
      </c>
      <c r="BN248" s="451">
        <f>BM248-AT248</f>
        <v/>
      </c>
    </row>
    <row r="249" hidden="1" outlineLevel="1" customFormat="1" s="474">
      <c r="A249" s="22" t="inlineStr">
        <is>
          <t>Sistemas Gerais - Financeiros</t>
        </is>
      </c>
      <c r="B249" s="23" t="n"/>
      <c r="C249" s="24" t="inlineStr">
        <is>
          <t>Contr/Prov</t>
        </is>
      </c>
      <c r="D249" s="25" t="n"/>
      <c r="E249" s="484" t="n"/>
      <c r="F249" s="110" t="n"/>
      <c r="G249" s="416" t="n"/>
      <c r="H249" s="232" t="n">
        <v>-724.8299999999999</v>
      </c>
      <c r="I249" s="27" t="n">
        <v>-408.45</v>
      </c>
      <c r="J249" s="28">
        <f>SUMIFS(Aut_BlueMe_Sem_Pedido!$J:$J,Aut_BlueMe_Sem_Pedido!$Q:$Q,DRE!H$4,Aut_BlueMe_Sem_Pedido!$H:$H,DRE!$A249)+SUMIFS(Aut_Ajustes_Manuais!$G:$G,Aut_Ajustes_Manuais!$I:$I,DRE!H$4,Aut_Ajustes_Manuais!$F:$F,"Sistemas Gerais - Financeiros")</f>
        <v/>
      </c>
      <c r="K249" s="232" t="n">
        <v>-360</v>
      </c>
      <c r="L249" s="27" t="n">
        <v>-408.45</v>
      </c>
      <c r="M249" s="28">
        <f>SUMIFS(Aut_BlueMe_Sem_Pedido!$J:$J,Aut_BlueMe_Sem_Pedido!$Q:$Q,DRE!K$4,Aut_BlueMe_Sem_Pedido!$H:$H,DRE!$A249)+SUMIFS(Aut_Ajustes_Manuais!$G:$G,Aut_Ajustes_Manuais!$I:$I,DRE!K$4,Aut_Ajustes_Manuais!$F:$F,"Sistemas Gerais - Financeiros")</f>
        <v/>
      </c>
      <c r="N249" s="232" t="n">
        <v>-360</v>
      </c>
      <c r="O249" s="27" t="n">
        <v>-408.45</v>
      </c>
      <c r="P249" s="28">
        <f>SUMIFS(Aut_BlueMe_Sem_Pedido!$J:$J,Aut_BlueMe_Sem_Pedido!$Q:$Q,DRE!N$4,Aut_BlueMe_Sem_Pedido!$H:$H,DRE!$A249)+SUMIFS(Aut_Ajustes_Manuais!$G:$G,Aut_Ajustes_Manuais!$I:$I,DRE!N$4,Aut_Ajustes_Manuais!$F:$F,"Sistemas Gerais - Financeiros")</f>
        <v/>
      </c>
      <c r="Q249" s="232" t="n">
        <v>-360</v>
      </c>
      <c r="R249" s="27" t="n">
        <v>-408.45</v>
      </c>
      <c r="S249" s="28">
        <f>SUMIFS(Aut_BlueMe_Sem_Pedido!$J:$J,Aut_BlueMe_Sem_Pedido!$Q:$Q,DRE!Q$4,Aut_BlueMe_Sem_Pedido!$H:$H,DRE!$A249)+SUMIFS(Aut_Ajustes_Manuais!$G:$G,Aut_Ajustes_Manuais!$I:$I,DRE!Q$4,Aut_Ajustes_Manuais!$F:$F,"Sistemas Gerais - Financeiros")</f>
        <v/>
      </c>
      <c r="T249" s="232" t="n">
        <v>-389</v>
      </c>
      <c r="U249" s="27" t="n">
        <v>-408.45</v>
      </c>
      <c r="V249" s="28">
        <f>SUMIFS(Aut_BlueMe_Sem_Pedido!$J:$J,Aut_BlueMe_Sem_Pedido!$Q:$Q,DRE!T$4,Aut_BlueMe_Sem_Pedido!$H:$H,DRE!$A249)+SUMIFS(Aut_Ajustes_Manuais!$G:$G,Aut_Ajustes_Manuais!$I:$I,DRE!T$4,Aut_Ajustes_Manuais!$F:$F,"Sistemas Gerais - Financeiros")</f>
        <v/>
      </c>
      <c r="W249" s="232" t="n">
        <v>-389</v>
      </c>
      <c r="X249" s="27" t="n">
        <v>-408.45</v>
      </c>
      <c r="Y249" s="28">
        <f>SUMIFS(Aut_BlueMe_Sem_Pedido!$J:$J,Aut_BlueMe_Sem_Pedido!$Q:$Q,DRE!W$4,Aut_BlueMe_Sem_Pedido!$H:$H,DRE!$A249)+SUMIFS(Aut_Ajustes_Manuais!$G:$G,Aut_Ajustes_Manuais!$I:$I,DRE!W$4,Aut_Ajustes_Manuais!$F:$F,"Sistemas Gerais - Financeiros")</f>
        <v/>
      </c>
      <c r="Z249" s="232" t="n">
        <v>-389</v>
      </c>
      <c r="AA249" s="27" t="n">
        <v>-408.45</v>
      </c>
      <c r="AB249" s="28">
        <f>SUMIFS(Aut_BlueMe_Sem_Pedido!$J:$J,Aut_BlueMe_Sem_Pedido!$Q:$Q,DRE!Z$4,Aut_BlueMe_Sem_Pedido!$H:$H,DRE!$A249)+SUMIFS(Aut_Ajustes_Manuais!$G:$G,Aut_Ajustes_Manuais!$I:$I,DRE!Z$4,Aut_Ajustes_Manuais!$F:$F,"Sistemas Gerais - Financeiros")</f>
        <v/>
      </c>
      <c r="AC249" s="232" t="n">
        <v>-389</v>
      </c>
      <c r="AD249" s="27" t="n">
        <v>-408.45</v>
      </c>
      <c r="AE249" s="28">
        <f>SUMIFS(Aut_BlueMe_Sem_Pedido!$J:$J,Aut_BlueMe_Sem_Pedido!$Q:$Q,DRE!AC$4,Aut_BlueMe_Sem_Pedido!$H:$H,DRE!$A249)+SUMIFS(Aut_Ajustes_Manuais!$G:$G,Aut_Ajustes_Manuais!$I:$I,DRE!AC$4,Aut_Ajustes_Manuais!$F:$F,"Sistemas Gerais - Financeiros")</f>
        <v/>
      </c>
      <c r="AF249" s="232" t="n">
        <v>-389</v>
      </c>
      <c r="AG249" s="27" t="n">
        <v>-408.45</v>
      </c>
      <c r="AH249" s="28">
        <f>SUMIFS(Aut_BlueMe_Sem_Pedido!$J:$J,Aut_BlueMe_Sem_Pedido!$Q:$Q,DRE!AF$4,Aut_BlueMe_Sem_Pedido!$H:$H,DRE!$A249)+SUMIFS(Aut_Ajustes_Manuais!$G:$G,Aut_Ajustes_Manuais!$I:$I,DRE!AF$4,Aut_Ajustes_Manuais!$F:$F,"Sistemas Gerais - Financeiros")</f>
        <v/>
      </c>
      <c r="AI249" s="232" t="n">
        <v>-389</v>
      </c>
      <c r="AJ249" s="27" t="n">
        <v>-408.45</v>
      </c>
      <c r="AK249" s="28">
        <f>SUMIFS(Aut_BlueMe_Sem_Pedido!$J:$J,Aut_BlueMe_Sem_Pedido!$Q:$Q,DRE!AI$4,Aut_BlueMe_Sem_Pedido!$H:$H,DRE!$A249)+SUMIFS(Aut_Ajustes_Manuais!$G:$G,Aut_Ajustes_Manuais!$I:$I,DRE!AI$4,Aut_Ajustes_Manuais!$F:$F,"Sistemas Gerais - Financeiros")</f>
        <v/>
      </c>
      <c r="AL249" s="232" t="n">
        <v>-389</v>
      </c>
      <c r="AM249" s="27" t="n">
        <v>-408.45</v>
      </c>
      <c r="AN249" s="28">
        <f>SUMIFS(Aut_BlueMe_Sem_Pedido!$J:$J,Aut_BlueMe_Sem_Pedido!$Q:$Q,DRE!AL$4,Aut_BlueMe_Sem_Pedido!$H:$H,DRE!$A249)+SUMIFS(Aut_Ajustes_Manuais!$G:$G,Aut_Ajustes_Manuais!$I:$I,DRE!AL$4,Aut_Ajustes_Manuais!$F:$F,"Sistemas Gerais - Financeiros")</f>
        <v/>
      </c>
      <c r="AO249" s="232" t="n">
        <v>-389</v>
      </c>
      <c r="AP249" s="27" t="n">
        <v>-408.45</v>
      </c>
      <c r="AQ249" s="28">
        <f>SUMIFS(Aut_BlueMe_Sem_Pedido!$J:$J,Aut_BlueMe_Sem_Pedido!$Q:$Q,DRE!AO$4,Aut_BlueMe_Sem_Pedido!$H:$H,DRE!$A249)+SUMIFS(Aut_Ajustes_Manuais!$G:$G,Aut_Ajustes_Manuais!$I:$I,DRE!AO$4,Aut_Ajustes_Manuais!$F:$F,"Sistemas Gerais - Financeiros")</f>
        <v/>
      </c>
      <c r="AR249" s="232">
        <f>SUMIFS($H249:$AO249,$H$5:$AO$5,"&lt;"&amp;MONTH(TODAY()),$H$6:$AO$6,"REAL 25")</f>
        <v/>
      </c>
      <c r="AS249" s="27">
        <f>SUMIFS($I249:$AP249,$I$5:$AP$5,"&lt;"&amp;MONTH(TODAY()),$I$6:$AP$6,"ORÇADO ")</f>
        <v/>
      </c>
      <c r="AT249" s="28">
        <f>SUMIFS($J249:$AQ249,$J$5:$AQ$5,"&lt;"&amp;MONTH(TODAY()),$J$6:$AQ$6,"REAL 26")</f>
        <v/>
      </c>
      <c r="AU249" s="232">
        <f>SUM(H249,K249,N249,Q249,T249,W249,Z249,AC249,AF249,AI249,AL249,AO249)</f>
        <v/>
      </c>
      <c r="AV249" s="27">
        <f>SUM(I249,L249,O249,R249,U249,X249,AA249,AD249,AG249,AJ249,AM249,AP249)</f>
        <v/>
      </c>
      <c r="AW249" s="28">
        <f>SUM(J249,M249,P249,S249,V249,Y249,AB249,AE249,AH249,AK249,AN249,AQ249)</f>
        <v/>
      </c>
      <c r="AX249" s="232">
        <f>SUM(H249,K249,N249)</f>
        <v/>
      </c>
      <c r="AY249" s="27">
        <f>SUM(I249,L249,O249)</f>
        <v/>
      </c>
      <c r="AZ249" s="28">
        <f>SUM(J249,M249,P249)</f>
        <v/>
      </c>
      <c r="BA249" s="232">
        <f>SUM(Q249,T249,W249)</f>
        <v/>
      </c>
      <c r="BB249" s="27">
        <f>SUM(R249,U249,X249)</f>
        <v/>
      </c>
      <c r="BC249" s="28">
        <f>SUM(S249,V249,Y249)</f>
        <v/>
      </c>
      <c r="BD249" s="232">
        <f>SUM(Z249,AC249,AF249)</f>
        <v/>
      </c>
      <c r="BE249" s="27">
        <f>SUM(AA249,AD249,AG249)</f>
        <v/>
      </c>
      <c r="BF249" s="28">
        <f>SUM(AB249,AE249,AH249)</f>
        <v/>
      </c>
      <c r="BG249" s="232">
        <f>SUM(AI249,AL249,AO249)</f>
        <v/>
      </c>
      <c r="BH249" s="27">
        <f>SUM(AJ249,AM249,AP249)</f>
        <v/>
      </c>
      <c r="BI249" s="28">
        <f>SUM(AK249,AN249,AQ249)</f>
        <v/>
      </c>
      <c r="BK249" s="451">
        <f>SUM(I249,L249,O249,R249,U249,X249,AA249,AD249,AG249,AJ249,AM249,AP249)</f>
        <v/>
      </c>
      <c r="BL249" s="451">
        <f>BK249-AV249</f>
        <v/>
      </c>
      <c r="BM249" s="451">
        <f>SUM(J249,M249,P249,S249,V249)</f>
        <v/>
      </c>
      <c r="BN249" s="451">
        <f>BM249-AT249</f>
        <v/>
      </c>
    </row>
    <row r="250" hidden="1" outlineLevel="1" ht="25.2" customFormat="1" customHeight="1" s="474">
      <c r="A250" s="22" t="inlineStr">
        <is>
          <t>Sistemas Gerais - Comunicação e Marketing</t>
        </is>
      </c>
      <c r="B250" s="23" t="n"/>
      <c r="C250" s="24" t="inlineStr">
        <is>
          <t>Contr/Prov</t>
        </is>
      </c>
      <c r="D250" s="25" t="n"/>
      <c r="E250" s="484" t="n"/>
      <c r="F250" s="110" t="n"/>
      <c r="G250" s="416" t="n"/>
      <c r="H250" s="232" t="n">
        <v>0</v>
      </c>
      <c r="I250" s="27" t="n">
        <v>-1005.48</v>
      </c>
      <c r="J250" s="28">
        <f>SUMIFS(Aut_BlueMe_Sem_Pedido!$J:$J,Aut_BlueMe_Sem_Pedido!$Q:$Q,DRE!H$4,Aut_BlueMe_Sem_Pedido!$H:$H,DRE!$A250)+SUMIFS(Aut_Ajustes_Manuais!$G:$G,Aut_Ajustes_Manuais!$I:$I,DRE!H$4,Aut_Ajustes_Manuais!$F:$F,"Sistemas Gerais - Comunicação e Marketing")</f>
        <v/>
      </c>
      <c r="K250" s="232" t="n">
        <v>-333.2</v>
      </c>
      <c r="L250" s="27" t="n">
        <v>-1005.48</v>
      </c>
      <c r="M250" s="28">
        <f>SUMIFS(Aut_BlueMe_Sem_Pedido!$J:$J,Aut_BlueMe_Sem_Pedido!$Q:$Q,DRE!K$4,Aut_BlueMe_Sem_Pedido!$H:$H,DRE!$A250)+SUMIFS(Aut_Ajustes_Manuais!$G:$G,Aut_Ajustes_Manuais!$I:$I,DRE!K$4,Aut_Ajustes_Manuais!$F:$F,"Sistemas Gerais - Comunicação e Marketing")</f>
        <v/>
      </c>
      <c r="N250" s="232" t="n">
        <v>-2000</v>
      </c>
      <c r="O250" s="27" t="n">
        <v>-1005.48</v>
      </c>
      <c r="P250" s="28">
        <f>SUMIFS(Aut_BlueMe_Sem_Pedido!$J:$J,Aut_BlueMe_Sem_Pedido!$Q:$Q,DRE!N$4,Aut_BlueMe_Sem_Pedido!$H:$H,DRE!$A250)+SUMIFS(Aut_Ajustes_Manuais!$G:$G,Aut_Ajustes_Manuais!$I:$I,DRE!N$4,Aut_Ajustes_Manuais!$F:$F,"Sistemas Gerais - Comunicação e Marketing")</f>
        <v/>
      </c>
      <c r="Q250" s="232" t="n">
        <v>-2000</v>
      </c>
      <c r="R250" s="27" t="n">
        <v>-1005.48</v>
      </c>
      <c r="S250" s="28">
        <f>SUMIFS(Aut_BlueMe_Sem_Pedido!$J:$J,Aut_BlueMe_Sem_Pedido!$Q:$Q,DRE!Q$4,Aut_BlueMe_Sem_Pedido!$H:$H,DRE!$A250)+SUMIFS(Aut_Ajustes_Manuais!$G:$G,Aut_Ajustes_Manuais!$I:$I,DRE!Q$4,Aut_Ajustes_Manuais!$F:$F,"Sistemas Gerais - Comunicação e Marketing")</f>
        <v/>
      </c>
      <c r="T250" s="232" t="n">
        <v>-2000</v>
      </c>
      <c r="U250" s="27" t="n">
        <v>-1005.48</v>
      </c>
      <c r="V250" s="28">
        <f>SUMIFS(Aut_BlueMe_Sem_Pedido!$J:$J,Aut_BlueMe_Sem_Pedido!$Q:$Q,DRE!T$4,Aut_BlueMe_Sem_Pedido!$H:$H,DRE!$A250)+SUMIFS(Aut_Ajustes_Manuais!$G:$G,Aut_Ajustes_Manuais!$I:$I,DRE!T$4,Aut_Ajustes_Manuais!$F:$F,"Sistemas Gerais - Comunicação e Marketing")</f>
        <v/>
      </c>
      <c r="W250" s="232" t="n">
        <v>-2000</v>
      </c>
      <c r="X250" s="27" t="n">
        <v>-1005.48</v>
      </c>
      <c r="Y250" s="28">
        <f>SUMIFS(Aut_BlueMe_Sem_Pedido!$J:$J,Aut_BlueMe_Sem_Pedido!$Q:$Q,DRE!W$4,Aut_BlueMe_Sem_Pedido!$H:$H,DRE!$A250)+SUMIFS(Aut_Ajustes_Manuais!$G:$G,Aut_Ajustes_Manuais!$I:$I,DRE!W$4,Aut_Ajustes_Manuais!$F:$F,"Sistemas Gerais - Comunicação e Marketing")</f>
        <v/>
      </c>
      <c r="Z250" s="232" t="n">
        <v>-2000</v>
      </c>
      <c r="AA250" s="27" t="n">
        <v>-1005.48</v>
      </c>
      <c r="AB250" s="28">
        <f>SUMIFS(Aut_BlueMe_Sem_Pedido!$J:$J,Aut_BlueMe_Sem_Pedido!$Q:$Q,DRE!Z$4,Aut_BlueMe_Sem_Pedido!$H:$H,DRE!$A250)+SUMIFS(Aut_Ajustes_Manuais!$G:$G,Aut_Ajustes_Manuais!$I:$I,DRE!Z$4,Aut_Ajustes_Manuais!$F:$F,"Sistemas Gerais - Comunicação e Marketing")</f>
        <v/>
      </c>
      <c r="AC250" s="232" t="n">
        <v>-2000</v>
      </c>
      <c r="AD250" s="27" t="n">
        <v>-1005.48</v>
      </c>
      <c r="AE250" s="28">
        <f>SUMIFS(Aut_BlueMe_Sem_Pedido!$J:$J,Aut_BlueMe_Sem_Pedido!$Q:$Q,DRE!AC$4,Aut_BlueMe_Sem_Pedido!$H:$H,DRE!$A250)+SUMIFS(Aut_Ajustes_Manuais!$G:$G,Aut_Ajustes_Manuais!$I:$I,DRE!AC$4,Aut_Ajustes_Manuais!$F:$F,"Sistemas Gerais - Comunicação e Marketing")</f>
        <v/>
      </c>
      <c r="AF250" s="232" t="n">
        <v>-2957.6</v>
      </c>
      <c r="AG250" s="27" t="n">
        <v>-1005.48</v>
      </c>
      <c r="AH250" s="28">
        <f>SUMIFS(Aut_BlueMe_Sem_Pedido!$J:$J,Aut_BlueMe_Sem_Pedido!$Q:$Q,DRE!AF$4,Aut_BlueMe_Sem_Pedido!$H:$H,DRE!$A250)+SUMIFS(Aut_Ajustes_Manuais!$G:$G,Aut_Ajustes_Manuais!$I:$I,DRE!AF$4,Aut_Ajustes_Manuais!$F:$F,"Sistemas Gerais - Comunicação e Marketing")</f>
        <v/>
      </c>
      <c r="AI250" s="232" t="n">
        <v>-2957.6</v>
      </c>
      <c r="AJ250" s="27" t="n">
        <v>-1005.48</v>
      </c>
      <c r="AK250" s="28">
        <f>SUMIFS(Aut_BlueMe_Sem_Pedido!$J:$J,Aut_BlueMe_Sem_Pedido!$Q:$Q,DRE!AI$4,Aut_BlueMe_Sem_Pedido!$H:$H,DRE!$A250)+SUMIFS(Aut_Ajustes_Manuais!$G:$G,Aut_Ajustes_Manuais!$I:$I,DRE!AI$4,Aut_Ajustes_Manuais!$F:$F,"Sistemas Gerais - Comunicação e Marketing")</f>
        <v/>
      </c>
      <c r="AL250" s="232" t="n">
        <v>-2957.6</v>
      </c>
      <c r="AM250" s="27" t="n">
        <v>-1005.48</v>
      </c>
      <c r="AN250" s="28">
        <f>SUMIFS(Aut_BlueMe_Sem_Pedido!$J:$J,Aut_BlueMe_Sem_Pedido!$Q:$Q,DRE!AL$4,Aut_BlueMe_Sem_Pedido!$H:$H,DRE!$A250)+SUMIFS(Aut_Ajustes_Manuais!$G:$G,Aut_Ajustes_Manuais!$I:$I,DRE!AL$4,Aut_Ajustes_Manuais!$F:$F,"Sistemas Gerais - Comunicação e Marketing")</f>
        <v/>
      </c>
      <c r="AO250" s="232" t="n">
        <v>-2957.6</v>
      </c>
      <c r="AP250" s="27" t="n">
        <v>-1005.48</v>
      </c>
      <c r="AQ250" s="28">
        <f>SUMIFS(Aut_BlueMe_Sem_Pedido!$J:$J,Aut_BlueMe_Sem_Pedido!$Q:$Q,DRE!AO$4,Aut_BlueMe_Sem_Pedido!$H:$H,DRE!$A250)+SUMIFS(Aut_Ajustes_Manuais!$G:$G,Aut_Ajustes_Manuais!$I:$I,DRE!AO$4,Aut_Ajustes_Manuais!$F:$F,"Sistemas Gerais - Comunicação e Marketing")</f>
        <v/>
      </c>
      <c r="AR250" s="232">
        <f>SUMIFS($H250:$AO250,$H$5:$AO$5,"&lt;"&amp;MONTH(TODAY()),$H$6:$AO$6,"REAL 25")</f>
        <v/>
      </c>
      <c r="AS250" s="27">
        <f>SUMIFS($I250:$AP250,$I$5:$AP$5,"&lt;"&amp;MONTH(TODAY()),$I$6:$AP$6,"ORÇADO ")</f>
        <v/>
      </c>
      <c r="AT250" s="28">
        <f>SUMIFS($J250:$AQ250,$J$5:$AQ$5,"&lt;"&amp;MONTH(TODAY()),$J$6:$AQ$6,"REAL 26")</f>
        <v/>
      </c>
      <c r="AU250" s="232">
        <f>SUM(H250,K250,N250,Q250,T250,W250,Z250,AC250,AF250,AI250,AL250,AO250)</f>
        <v/>
      </c>
      <c r="AV250" s="27">
        <f>SUM(I250,L250,O250,R250,U250,X250,AA250,AD250,AG250,AJ250,AM250,AP250)</f>
        <v/>
      </c>
      <c r="AW250" s="28">
        <f>SUM(J250,M250,P250,S250,V250,Y250,AB250,AE250,AH250,AK250,AN250,AQ250)</f>
        <v/>
      </c>
      <c r="AX250" s="232">
        <f>SUM(H250,K250,N250)</f>
        <v/>
      </c>
      <c r="AY250" s="27">
        <f>SUM(I250,L250,O250)</f>
        <v/>
      </c>
      <c r="AZ250" s="28">
        <f>SUM(J250,M250,P250)</f>
        <v/>
      </c>
      <c r="BA250" s="232">
        <f>SUM(Q250,T250,W250)</f>
        <v/>
      </c>
      <c r="BB250" s="27">
        <f>SUM(R250,U250,X250)</f>
        <v/>
      </c>
      <c r="BC250" s="28">
        <f>SUM(S250,V250,Y250)</f>
        <v/>
      </c>
      <c r="BD250" s="232">
        <f>SUM(Z250,AC250,AF250)</f>
        <v/>
      </c>
      <c r="BE250" s="27">
        <f>SUM(AA250,AD250,AG250)</f>
        <v/>
      </c>
      <c r="BF250" s="28">
        <f>SUM(AB250,AE250,AH250)</f>
        <v/>
      </c>
      <c r="BG250" s="232">
        <f>SUM(AI250,AL250,AO250)</f>
        <v/>
      </c>
      <c r="BH250" s="27">
        <f>SUM(AJ250,AM250,AP250)</f>
        <v/>
      </c>
      <c r="BI250" s="28">
        <f>SUM(AK250,AN250,AQ250)</f>
        <v/>
      </c>
      <c r="BK250" s="451">
        <f>SUM(I250,L250,O250,R250,U250,X250,AA250,AD250,AG250,AJ250,AM250,AP250)</f>
        <v/>
      </c>
      <c r="BL250" s="451">
        <f>BK250-AV250</f>
        <v/>
      </c>
      <c r="BM250" s="451">
        <f>SUM(J250,M250,P250,S250,V250)</f>
        <v/>
      </c>
      <c r="BN250" s="451">
        <f>BM250-AT250</f>
        <v/>
      </c>
    </row>
    <row r="251" hidden="1" outlineLevel="1" customFormat="1" s="474">
      <c r="A251" s="22" t="n"/>
      <c r="B251" s="23" t="n"/>
      <c r="C251" s="24" t="n"/>
      <c r="D251" s="109" t="n"/>
      <c r="E251" s="111" t="n"/>
      <c r="F251" s="110" t="n"/>
      <c r="G251" s="416" t="n"/>
      <c r="H251" s="245" t="n">
        <v>0</v>
      </c>
      <c r="I251" s="79" t="n"/>
      <c r="J251" s="80" t="n"/>
      <c r="K251" s="245" t="n">
        <v>0</v>
      </c>
      <c r="L251" s="79" t="n"/>
      <c r="M251" s="80" t="n"/>
      <c r="N251" s="245" t="n">
        <v>0</v>
      </c>
      <c r="O251" s="79" t="n"/>
      <c r="P251" s="80" t="n"/>
      <c r="Q251" s="245" t="n">
        <v>0</v>
      </c>
      <c r="R251" s="79" t="n"/>
      <c r="S251" s="80" t="n"/>
      <c r="T251" s="245" t="n">
        <v>0</v>
      </c>
      <c r="U251" s="79" t="n"/>
      <c r="V251" s="80" t="n"/>
      <c r="W251" s="245" t="n">
        <v>0</v>
      </c>
      <c r="X251" s="79" t="n"/>
      <c r="Y251" s="80" t="n"/>
      <c r="Z251" s="245" t="n">
        <v>0</v>
      </c>
      <c r="AA251" s="79" t="n"/>
      <c r="AB251" s="80" t="n"/>
      <c r="AC251" s="245" t="n">
        <v>0</v>
      </c>
      <c r="AD251" s="79" t="n"/>
      <c r="AE251" s="80" t="n"/>
      <c r="AF251" s="245" t="n">
        <v>0</v>
      </c>
      <c r="AG251" s="79" t="n"/>
      <c r="AH251" s="80" t="n"/>
      <c r="AI251" s="245" t="n">
        <v>0</v>
      </c>
      <c r="AJ251" s="79" t="n"/>
      <c r="AK251" s="80" t="n"/>
      <c r="AL251" s="245" t="n">
        <v>0</v>
      </c>
      <c r="AM251" s="79" t="n"/>
      <c r="AN251" s="80" t="n"/>
      <c r="AO251" s="245" t="n">
        <v>0</v>
      </c>
      <c r="AP251" s="79" t="n"/>
      <c r="AQ251" s="80" t="n"/>
      <c r="AR251" s="232">
        <f>SUMIFS($H251:$AO251,$H$5:$AO$5,"&lt;"&amp;MONTH(TODAY()),$H$6:$AO$6,"REAL 25")</f>
        <v/>
      </c>
      <c r="AS251" s="27">
        <f>SUMIFS($I251:$AP251,$I$5:$AP$5,"&lt;"&amp;MONTH(TODAY()),$I$6:$AP$6,"ORÇADO ")</f>
        <v/>
      </c>
      <c r="AT251" s="80">
        <f>SUMIFS($J251:$AQ251,$J$5:$AQ$5,"&lt;"&amp;MONTH(TODAY()),$J$6:$AQ$6,"REAL 26")</f>
        <v/>
      </c>
      <c r="AU251" s="245" t="n"/>
      <c r="AV251" s="79" t="n"/>
      <c r="AW251" s="80" t="n"/>
      <c r="AX251" s="245" t="n"/>
      <c r="AY251" s="79" t="n">
        <v>0</v>
      </c>
      <c r="AZ251" s="80" t="n"/>
      <c r="BA251" s="245" t="n"/>
      <c r="BB251" s="79" t="n">
        <v>0</v>
      </c>
      <c r="BC251" s="80" t="n"/>
      <c r="BD251" s="245" t="n"/>
      <c r="BE251" s="79" t="n">
        <v>0</v>
      </c>
      <c r="BF251" s="80" t="n"/>
      <c r="BG251" s="245" t="n"/>
      <c r="BH251" s="79" t="n">
        <v>0</v>
      </c>
      <c r="BI251" s="80" t="n"/>
      <c r="BK251" s="451">
        <f>SUM(I251,L251,O251,R251,U251,X251,AA251,AD251,AG251,AJ251,AM251,AP251)</f>
        <v/>
      </c>
      <c r="BL251" s="451">
        <f>BK251-AV251</f>
        <v/>
      </c>
      <c r="BM251" s="451">
        <f>SUM(J251,M251,P251,S251,V251)</f>
        <v/>
      </c>
      <c r="BN251" s="451">
        <f>BM251-AT251</f>
        <v/>
      </c>
    </row>
    <row r="252" hidden="1" outlineLevel="1" customFormat="1" s="474">
      <c r="A252" s="22" t="n"/>
      <c r="B252" s="23" t="n"/>
      <c r="C252" s="24" t="n"/>
      <c r="D252" s="109" t="n"/>
      <c r="E252" s="484" t="n"/>
      <c r="F252" s="110" t="n"/>
      <c r="G252" s="416" t="n"/>
      <c r="H252" s="245" t="n">
        <v>0</v>
      </c>
      <c r="I252" s="79" t="n"/>
      <c r="J252" s="80" t="n"/>
      <c r="K252" s="245" t="n">
        <v>0</v>
      </c>
      <c r="L252" s="79" t="n"/>
      <c r="M252" s="80" t="n"/>
      <c r="N252" s="245" t="n">
        <v>0</v>
      </c>
      <c r="O252" s="79" t="n"/>
      <c r="P252" s="80" t="n"/>
      <c r="Q252" s="245" t="n">
        <v>0</v>
      </c>
      <c r="R252" s="79" t="n"/>
      <c r="S252" s="80" t="n"/>
      <c r="T252" s="245" t="n">
        <v>0</v>
      </c>
      <c r="U252" s="79" t="n"/>
      <c r="V252" s="80" t="n"/>
      <c r="W252" s="245" t="n">
        <v>0</v>
      </c>
      <c r="X252" s="79" t="n"/>
      <c r="Y252" s="80" t="n"/>
      <c r="Z252" s="245" t="n">
        <v>0</v>
      </c>
      <c r="AA252" s="79" t="n"/>
      <c r="AB252" s="80" t="n"/>
      <c r="AC252" s="245" t="n">
        <v>0</v>
      </c>
      <c r="AD252" s="79" t="n"/>
      <c r="AE252" s="80" t="n"/>
      <c r="AF252" s="245" t="n">
        <v>0</v>
      </c>
      <c r="AG252" s="79" t="n"/>
      <c r="AH252" s="80" t="n"/>
      <c r="AI252" s="245" t="n">
        <v>0</v>
      </c>
      <c r="AJ252" s="79" t="n"/>
      <c r="AK252" s="80" t="n"/>
      <c r="AL252" s="245" t="n">
        <v>0</v>
      </c>
      <c r="AM252" s="79" t="n"/>
      <c r="AN252" s="80" t="n"/>
      <c r="AO252" s="245" t="n">
        <v>0</v>
      </c>
      <c r="AP252" s="79" t="n"/>
      <c r="AQ252" s="80" t="n"/>
      <c r="AR252" s="232">
        <f>SUMIFS($H252:$AO252,$H$5:$AO$5,"&lt;"&amp;MONTH(TODAY()),$H$6:$AO$6,"REAL 25")</f>
        <v/>
      </c>
      <c r="AS252" s="27">
        <f>SUMIFS($I252:$AP252,$I$5:$AP$5,"&lt;"&amp;MONTH(TODAY()),$I$6:$AP$6,"ORÇADO ")</f>
        <v/>
      </c>
      <c r="AT252" s="80">
        <f>SUMIFS($J252:$AQ252,$J$5:$AQ$5,"&lt;"&amp;MONTH(TODAY()),$J$6:$AQ$6,"REAL 26")</f>
        <v/>
      </c>
      <c r="AU252" s="245" t="n"/>
      <c r="AV252" s="79" t="n"/>
      <c r="AW252" s="80" t="n"/>
      <c r="AX252" s="245" t="n"/>
      <c r="AY252" s="79" t="n">
        <v>0</v>
      </c>
      <c r="AZ252" s="80" t="n"/>
      <c r="BA252" s="245" t="n"/>
      <c r="BB252" s="79" t="n">
        <v>0</v>
      </c>
      <c r="BC252" s="80" t="n"/>
      <c r="BD252" s="245" t="n"/>
      <c r="BE252" s="79" t="n">
        <v>0</v>
      </c>
      <c r="BF252" s="80" t="n"/>
      <c r="BG252" s="245" t="n"/>
      <c r="BH252" s="79" t="n">
        <v>0</v>
      </c>
      <c r="BI252" s="80" t="n"/>
      <c r="BK252" s="451">
        <f>SUM(I252,L252,O252,R252,U252,X252,AA252,AD252,AG252,AJ252,AM252,AP252)</f>
        <v/>
      </c>
      <c r="BL252" s="451">
        <f>BK252-AV252</f>
        <v/>
      </c>
      <c r="BM252" s="451">
        <f>SUM(J252,M252,P252,S252,V252)</f>
        <v/>
      </c>
      <c r="BN252" s="451">
        <f>BM252-AT252</f>
        <v/>
      </c>
    </row>
    <row r="253" collapsed="1">
      <c r="A253" s="70" t="inlineStr">
        <is>
          <t>% sobre Receita Bruta</t>
        </is>
      </c>
      <c r="C253" s="24" t="n"/>
      <c r="D253" s="109" t="n"/>
      <c r="E253" s="484" t="n"/>
      <c r="F253" s="464" t="n"/>
      <c r="G253" s="473" t="n"/>
      <c r="H253" s="236" t="n">
        <v>-0.01257222916483862</v>
      </c>
      <c r="I253" s="49" t="n">
        <v>-0.0193744003111524</v>
      </c>
      <c r="J253" s="50">
        <f>IFERROR(J243/J8,0)+SUMIFS(Aut_Ajustes_Manuais!$G:$G,Aut_Ajustes_Manuais!$I:$I,DRE!H$4,Aut_Ajustes_Manuais!$F:$F,"% sobre Receita Bruta")</f>
        <v/>
      </c>
      <c r="K253" s="236" t="n">
        <v>-0.01366021087859515</v>
      </c>
      <c r="L253" s="49" t="n">
        <v>-0.01068670218046839</v>
      </c>
      <c r="M253" s="50">
        <f>IFERROR(M243/M8,0)+SUMIFS(Aut_Ajustes_Manuais!$G:$G,Aut_Ajustes_Manuais!$I:$I,DRE!K$4,Aut_Ajustes_Manuais!$F:$F,"% sobre Receita Bruta")</f>
        <v/>
      </c>
      <c r="N253" s="236" t="n">
        <v>-0.01767900810907476</v>
      </c>
      <c r="O253" s="49" t="n">
        <v>-0.01029795174979333</v>
      </c>
      <c r="P253" s="50">
        <f>IFERROR(P243/P8,0)+SUMIFS(Aut_Ajustes_Manuais!$G:$G,Aut_Ajustes_Manuais!$I:$I,DRE!N$4,Aut_Ajustes_Manuais!$F:$F,"% sobre Receita Bruta")</f>
        <v/>
      </c>
      <c r="Q253" s="236" t="n">
        <v>-0.01232903152697326</v>
      </c>
      <c r="R253" s="49" t="n">
        <v>-0.008705161871646772</v>
      </c>
      <c r="S253" s="50">
        <f>IFERROR(S243/S8,0)+SUMIFS(Aut_Ajustes_Manuais!$G:$G,Aut_Ajustes_Manuais!$I:$I,DRE!Q$4,Aut_Ajustes_Manuais!$F:$F,"% sobre Receita Bruta")</f>
        <v/>
      </c>
      <c r="T253" s="236" t="n">
        <v>-0.01935214897467235</v>
      </c>
      <c r="U253" s="49" t="n">
        <v>-0.007547346256367617</v>
      </c>
      <c r="V253" s="50">
        <f>IFERROR(V243/V8,0)+SUMIFS(Aut_Ajustes_Manuais!$G:$G,Aut_Ajustes_Manuais!$I:$I,DRE!T$4,Aut_Ajustes_Manuais!$F:$F,"% sobre Receita Bruta")</f>
        <v/>
      </c>
      <c r="W253" s="236" t="n">
        <v>-0.01304826807803951</v>
      </c>
      <c r="X253" s="49" t="n">
        <v>-0.008752605397913298</v>
      </c>
      <c r="Y253" s="50">
        <f>IFERROR(Y243/Y8,0)+SUMIFS(Aut_Ajustes_Manuais!$G:$G,Aut_Ajustes_Manuais!$I:$I,DRE!W$4,Aut_Ajustes_Manuais!$F:$F,"% sobre Receita Bruta")</f>
        <v/>
      </c>
      <c r="Z253" s="236" t="n">
        <v>-0.01584311769678915</v>
      </c>
      <c r="AA253" s="49" t="n">
        <v>-0.008241267572934969</v>
      </c>
      <c r="AB253" s="50">
        <f>IFERROR(AB243/AB8,0)+SUMIFS(Aut_Ajustes_Manuais!$G:$G,Aut_Ajustes_Manuais!$I:$I,DRE!Z$4,Aut_Ajustes_Manuais!$F:$F,"% sobre Receita Bruta")</f>
        <v/>
      </c>
      <c r="AC253" s="236" t="n">
        <v>-0.009574341420986638</v>
      </c>
      <c r="AD253" s="49" t="n">
        <v>-0.007860308436158408</v>
      </c>
      <c r="AE253" s="50">
        <f>IFERROR(AE243/AE8,0)+SUMIFS(Aut_Ajustes_Manuais!$G:$G,Aut_Ajustes_Manuais!$I:$I,DRE!AC$4,Aut_Ajustes_Manuais!$F:$F,"% sobre Receita Bruta")</f>
        <v/>
      </c>
      <c r="AF253" s="236" t="n">
        <v>-0.01243815577223128</v>
      </c>
      <c r="AG253" s="49" t="n">
        <v>-0.006776392782394794</v>
      </c>
      <c r="AH253" s="50">
        <f>IFERROR(AH243/AH8,0)+SUMIFS(Aut_Ajustes_Manuais!$G:$G,Aut_Ajustes_Manuais!$I:$I,DRE!AF$4,Aut_Ajustes_Manuais!$F:$F,"% sobre Receita Bruta")</f>
        <v/>
      </c>
      <c r="AI253" s="236" t="n">
        <v>-0.01468116873531226</v>
      </c>
      <c r="AJ253" s="49" t="n">
        <v>-0.007985721491674761</v>
      </c>
      <c r="AK253" s="50">
        <f>IFERROR(AK243/AK8,0)+SUMIFS(Aut_Ajustes_Manuais!$G:$G,Aut_Ajustes_Manuais!$I:$I,DRE!AI$4,Aut_Ajustes_Manuais!$F:$F,"% sobre Receita Bruta")</f>
        <v/>
      </c>
      <c r="AL253" s="236" t="n">
        <v>-0.01223546397116765</v>
      </c>
      <c r="AM253" s="49" t="n">
        <v>-0.007904851267049408</v>
      </c>
      <c r="AN253" s="50">
        <f>IFERROR(AN243/AN8,0)+SUMIFS(Aut_Ajustes_Manuais!$G:$G,Aut_Ajustes_Manuais!$I:$I,DRE!AL$4,Aut_Ajustes_Manuais!$F:$F,"% sobre Receita Bruta")</f>
        <v/>
      </c>
      <c r="AO253" s="236" t="n">
        <v>-0.01024742703635187</v>
      </c>
      <c r="AP253" s="49" t="n">
        <v>-0.009314445410605769</v>
      </c>
      <c r="AQ253" s="50">
        <f>IFERROR(AQ243/AQ8,0)+SUMIFS(Aut_Ajustes_Manuais!$G:$G,Aut_Ajustes_Manuais!$I:$I,DRE!AO$4,Aut_Ajustes_Manuais!$F:$F,"% sobre Receita Bruta")</f>
        <v/>
      </c>
      <c r="AR253" s="236">
        <f>IFERROR(AR243/AR8,0)</f>
        <v/>
      </c>
      <c r="AS253" s="49">
        <f>IFERROR(AS243/AS8,0)</f>
        <v/>
      </c>
      <c r="AT253" s="50">
        <f>IFERROR(AT243/AT8,0)</f>
        <v/>
      </c>
      <c r="AU253" s="236">
        <f>IFERROR(AU243/AU8,0)</f>
        <v/>
      </c>
      <c r="AV253" s="49">
        <f>IFERROR(AV243/AV8,0)</f>
        <v/>
      </c>
      <c r="AW253" s="50">
        <f>IFERROR(AW243/AW8,0)</f>
        <v/>
      </c>
      <c r="AX253" s="236">
        <f>IFERROR(AX243/AX8,0)</f>
        <v/>
      </c>
      <c r="AY253" s="49">
        <f>IFERROR(AY243/AY8,0)</f>
        <v/>
      </c>
      <c r="AZ253" s="50">
        <f>IFERROR(AZ243/AZ8,0)</f>
        <v/>
      </c>
      <c r="BA253" s="236">
        <f>IFERROR(BA243/BA8,0)</f>
        <v/>
      </c>
      <c r="BB253" s="49">
        <f>IFERROR(BB243/BB8,0)</f>
        <v/>
      </c>
      <c r="BC253" s="50">
        <f>IFERROR(BC243/BC8,0)</f>
        <v/>
      </c>
      <c r="BD253" s="236">
        <f>IFERROR(BD243/BD8,0)</f>
        <v/>
      </c>
      <c r="BE253" s="49">
        <f>IFERROR(BE243/BE8,0)</f>
        <v/>
      </c>
      <c r="BF253" s="50">
        <f>IFERROR(BF243/BF8,0)</f>
        <v/>
      </c>
      <c r="BG253" s="236">
        <f>IFERROR(BG243/BG8,0)</f>
        <v/>
      </c>
      <c r="BH253" s="49">
        <f>IFERROR(BH243/BH8,0)</f>
        <v/>
      </c>
      <c r="BI253" s="50">
        <f>IFERROR(BI243/BI8,0)</f>
        <v/>
      </c>
      <c r="BK253" s="451">
        <f>SUM(I253,L253,O253,R253,U253,X253,AA253,AD253,AG253,AJ253,AM253,AP253)</f>
        <v/>
      </c>
      <c r="BL253" s="451">
        <f>BK253-AV253</f>
        <v/>
      </c>
      <c r="BM253" s="451">
        <f>SUM(J253,M253,P253,S253,V253)</f>
        <v/>
      </c>
      <c r="BN253" s="451">
        <f>BM253-AT253</f>
        <v/>
      </c>
    </row>
    <row r="254">
      <c r="A254" s="18" t="n"/>
      <c r="E254" s="16" t="n"/>
      <c r="F254" s="464" t="n"/>
      <c r="G254" s="473" t="n"/>
      <c r="H254" s="238" t="n"/>
      <c r="I254" s="464" t="n"/>
      <c r="J254" s="56" t="n"/>
      <c r="K254" s="238" t="n"/>
      <c r="L254" s="464" t="n"/>
      <c r="M254" s="56" t="n"/>
      <c r="N254" s="238" t="n"/>
      <c r="O254" s="464" t="n"/>
      <c r="P254" s="56" t="n"/>
      <c r="Q254" s="238" t="n"/>
      <c r="R254" s="464" t="n"/>
      <c r="S254" s="56" t="n"/>
      <c r="T254" s="238" t="n"/>
      <c r="U254" s="464" t="n"/>
      <c r="V254" s="56" t="n"/>
      <c r="W254" s="238" t="n"/>
      <c r="X254" s="464" t="n"/>
      <c r="Y254" s="56" t="n"/>
      <c r="Z254" s="238" t="n"/>
      <c r="AA254" s="464" t="n"/>
      <c r="AB254" s="56" t="n"/>
      <c r="AC254" s="238" t="n"/>
      <c r="AD254" s="464" t="n"/>
      <c r="AE254" s="56" t="n"/>
      <c r="AF254" s="238" t="n"/>
      <c r="AG254" s="464" t="n"/>
      <c r="AH254" s="56" t="n"/>
      <c r="AI254" s="238" t="n"/>
      <c r="AJ254" s="464" t="n"/>
      <c r="AK254" s="56" t="n"/>
      <c r="AL254" s="238" t="n"/>
      <c r="AM254" s="464" t="n"/>
      <c r="AN254" s="56" t="n"/>
      <c r="AO254" s="238" t="n"/>
      <c r="AP254" s="464" t="n"/>
      <c r="AQ254" s="56" t="n"/>
      <c r="AR254" s="238" t="n"/>
      <c r="AS254" s="464" t="n"/>
      <c r="AT254" s="56" t="n"/>
      <c r="AU254" s="238" t="n"/>
      <c r="AV254" s="464" t="n"/>
      <c r="AW254" s="56" t="n"/>
      <c r="AX254" s="238" t="n"/>
      <c r="AY254" s="464" t="n"/>
      <c r="AZ254" s="56" t="n"/>
      <c r="BA254" s="238" t="n"/>
      <c r="BB254" s="464" t="n"/>
      <c r="BC254" s="56" t="n"/>
      <c r="BD254" s="238" t="n"/>
      <c r="BE254" s="464" t="n"/>
      <c r="BF254" s="56" t="n"/>
      <c r="BG254" s="238" t="n"/>
      <c r="BH254" s="464" t="n"/>
      <c r="BI254" s="56" t="n"/>
      <c r="BK254" s="451">
        <f>SUM(I254,L254,O254,R254,U254,X254,AA254,AD254,AG254,AJ254,AM254,AP254)</f>
        <v/>
      </c>
      <c r="BL254" s="451">
        <f>BK254-AV254</f>
        <v/>
      </c>
      <c r="BM254" s="451">
        <f>SUM(J254,M254,P254,S254,V254)</f>
        <v/>
      </c>
      <c r="BN254" s="451">
        <f>BM254-AT254</f>
        <v/>
      </c>
    </row>
    <row r="255">
      <c r="A255" s="38" t="inlineStr">
        <is>
          <t>Despesas Gerais</t>
        </is>
      </c>
      <c r="C255" s="39" t="inlineStr">
        <is>
          <t>Premissas</t>
        </is>
      </c>
      <c r="D255" s="39" t="inlineStr">
        <is>
          <t>Valores</t>
        </is>
      </c>
      <c r="E255" s="39" t="inlineStr">
        <is>
          <t>Acréscimo</t>
        </is>
      </c>
      <c r="F255" s="464" t="n"/>
      <c r="G255" s="473" t="n"/>
      <c r="H255" s="235" t="n">
        <v>-13926.92</v>
      </c>
      <c r="I255" s="41" t="n">
        <v>-4073.89194844</v>
      </c>
      <c r="J255" s="42">
        <f>SUM(J256:J263)+SUMIFS(Aut_Ajustes_Manuais!$G:$G,Aut_Ajustes_Manuais!$I:$I,DRE!H$4,Aut_Ajustes_Manuais!$F:$F,"Despesas Gerais")</f>
        <v/>
      </c>
      <c r="K255" s="235" t="n">
        <v>-14298.68</v>
      </c>
      <c r="L255" s="41" t="n">
        <v>-3862.834717769</v>
      </c>
      <c r="M255" s="42">
        <f>SUM(M256:M263)+SUMIFS(Aut_Ajustes_Manuais!$G:$G,Aut_Ajustes_Manuais!$I:$I,DRE!K$4,Aut_Ajustes_Manuais!$F:$F,"Despesas Gerais")</f>
        <v/>
      </c>
      <c r="N255" s="235" t="n">
        <v>-27705.38</v>
      </c>
      <c r="O255" s="41" t="n">
        <v>-3914.2820925814</v>
      </c>
      <c r="P255" s="42">
        <f>SUM(P256:P263)+SUMIFS(Aut_Ajustes_Manuais!$G:$G,Aut_Ajustes_Manuais!$I:$I,DRE!N$4,Aut_Ajustes_Manuais!$F:$F,"Despesas Gerais")</f>
        <v/>
      </c>
      <c r="Q255" s="235" t="n">
        <v>-16560.47</v>
      </c>
      <c r="R255" s="41" t="n">
        <v>-5390.0776122</v>
      </c>
      <c r="S255" s="42">
        <f>SUM(S256:S263)+SUMIFS(Aut_Ajustes_Manuais!$G:$G,Aut_Ajustes_Manuais!$I:$I,DRE!Q$4,Aut_Ajustes_Manuais!$F:$F,"Despesas Gerais")</f>
        <v/>
      </c>
      <c r="T255" s="235" t="n">
        <v>-7328.959999999999</v>
      </c>
      <c r="U255" s="41" t="n">
        <v>-5756.732206693999</v>
      </c>
      <c r="V255" s="42">
        <f>SUM(V256:V263)+SUMIFS(Aut_Ajustes_Manuais!$G:$G,Aut_Ajustes_Manuais!$I:$I,DRE!T$4,Aut_Ajustes_Manuais!$F:$F,"Despesas Gerais")</f>
        <v/>
      </c>
      <c r="W255" s="235" t="n">
        <v>-8226.629999999999</v>
      </c>
      <c r="X255" s="41" t="n">
        <v>-5377.122188664</v>
      </c>
      <c r="Y255" s="42">
        <f>SUM(Y256:Y263)+SUMIFS(Aut_Ajustes_Manuais!$G:$G,Aut_Ajustes_Manuais!$I:$I,DRE!W$4,Aut_Ajustes_Manuais!$F:$F,"Despesas Gerais")</f>
        <v/>
      </c>
      <c r="Z255" s="235" t="n">
        <v>-13768.77</v>
      </c>
      <c r="AA255" s="41" t="n">
        <v>-5524.613151541</v>
      </c>
      <c r="AB255" s="42">
        <f>SUM(AB256:AB263)+SUMIFS(Aut_Ajustes_Manuais!$G:$G,Aut_Ajustes_Manuais!$I:$I,DRE!Z$4,Aut_Ajustes_Manuais!$F:$F,"Despesas Gerais")</f>
        <v/>
      </c>
      <c r="AC255" s="235" t="n">
        <v>-8975.230000000001</v>
      </c>
      <c r="AD255" s="41" t="n">
        <v>-5646.971511231</v>
      </c>
      <c r="AE255" s="42">
        <f>SUM(AE256:AE263)+SUMIFS(Aut_Ajustes_Manuais!$G:$G,Aut_Ajustes_Manuais!$I:$I,DRE!AC$4,Aut_Ajustes_Manuais!$F:$F,"Despesas Gerais")</f>
        <v/>
      </c>
      <c r="AF255" s="235" t="n">
        <v>-10965.33</v>
      </c>
      <c r="AG255" s="41" t="n">
        <v>-6070.36695896</v>
      </c>
      <c r="AH255" s="42">
        <f>SUM(AH256:AH263)+SUMIFS(Aut_Ajustes_Manuais!$G:$G,Aut_Ajustes_Manuais!$I:$I,DRE!AF$4,Aut_Ajustes_Manuais!$F:$F,"Despesas Gerais")</f>
        <v/>
      </c>
      <c r="AI255" s="235" t="n">
        <v>-14171.01</v>
      </c>
      <c r="AJ255" s="41" t="n">
        <v>-5605.401718766499</v>
      </c>
      <c r="AK255" s="42">
        <f>SUM(AK256:AK263)+SUMIFS(Aut_Ajustes_Manuais!$G:$G,Aut_Ajustes_Manuais!$I:$I,DRE!AI$4,Aut_Ajustes_Manuais!$F:$F,"Despesas Gerais")</f>
        <v/>
      </c>
      <c r="AL255" s="235" t="n">
        <v>-8933.49</v>
      </c>
      <c r="AM255" s="41" t="n">
        <v>-5632.056163628</v>
      </c>
      <c r="AN255" s="42">
        <f>SUM(AN256:AN263)+SUMIFS(Aut_Ajustes_Manuais!$G:$G,Aut_Ajustes_Manuais!$I:$I,DRE!AL$4,Aut_Ajustes_Manuais!$F:$F,"Despesas Gerais")</f>
        <v/>
      </c>
      <c r="AO255" s="235" t="n">
        <v>-7339.62</v>
      </c>
      <c r="AP255" s="41" t="n">
        <v>-5233.7360500615</v>
      </c>
      <c r="AQ255" s="42">
        <f>SUM(AQ256:AQ263)+SUMIFS(Aut_Ajustes_Manuais!$G:$G,Aut_Ajustes_Manuais!$I:$I,DRE!AO$4,Aut_Ajustes_Manuais!$F:$F,"Despesas Gerais")</f>
        <v/>
      </c>
      <c r="AR255" s="235">
        <f>SUM(AR256:AR263)</f>
        <v/>
      </c>
      <c r="AS255" s="41">
        <f>SUM(AS256:AS263)</f>
        <v/>
      </c>
      <c r="AT255" s="42">
        <f>SUM(AT256:AT263)</f>
        <v/>
      </c>
      <c r="AU255" s="235">
        <f>SUM(AU256:AU263)</f>
        <v/>
      </c>
      <c r="AV255" s="41">
        <f>SUM(AV256:AV263)</f>
        <v/>
      </c>
      <c r="AW255" s="42">
        <f>SUM(AW256:AW263)</f>
        <v/>
      </c>
      <c r="AX255" s="235">
        <f>SUM(AX256:AX263)</f>
        <v/>
      </c>
      <c r="AY255" s="41">
        <f>SUM(AY256:AY263)</f>
        <v/>
      </c>
      <c r="AZ255" s="42">
        <f>SUM(AZ256:AZ263)</f>
        <v/>
      </c>
      <c r="BA255" s="235">
        <f>SUM(BA256:BA263)</f>
        <v/>
      </c>
      <c r="BB255" s="41">
        <f>SUM(BB256:BB263)</f>
        <v/>
      </c>
      <c r="BC255" s="42">
        <f>SUM(BC256:BC263)</f>
        <v/>
      </c>
      <c r="BD255" s="235">
        <f>SUM(BD256:BD263)</f>
        <v/>
      </c>
      <c r="BE255" s="41">
        <f>SUM(BE256:BE263)</f>
        <v/>
      </c>
      <c r="BF255" s="42">
        <f>SUM(BF256:BF263)</f>
        <v/>
      </c>
      <c r="BG255" s="235">
        <f>SUM(BG256:BG263)</f>
        <v/>
      </c>
      <c r="BH255" s="41">
        <f>SUM(BH256:BH263)</f>
        <v/>
      </c>
      <c r="BI255" s="42">
        <f>SUM(BI256:BI263)</f>
        <v/>
      </c>
      <c r="BK255" s="451">
        <f>SUM(I255,L255,O255,R255,U255,X255,AA255,AD255,AG255,AJ255,AM255,AP255)</f>
        <v/>
      </c>
      <c r="BL255" s="451">
        <f>BK255-AV255</f>
        <v/>
      </c>
      <c r="BM255" s="451">
        <f>SUM(J255,M255,P255,S255,V255)</f>
        <v/>
      </c>
      <c r="BN255" s="451">
        <f>BM255-AT255</f>
        <v/>
      </c>
    </row>
    <row r="256" hidden="1" outlineLevel="1" customFormat="1" s="474">
      <c r="A256" s="22" t="inlineStr">
        <is>
          <t>Manutenção Predial</t>
        </is>
      </c>
      <c r="B256" s="23" t="n"/>
      <c r="C256" s="24" t="inlineStr">
        <is>
          <t>Estim. Mensal</t>
        </is>
      </c>
      <c r="D256" s="114" t="n">
        <v>-7300</v>
      </c>
      <c r="E256" s="107" t="n"/>
      <c r="F256" s="55" t="n"/>
      <c r="G256" s="416" t="n"/>
      <c r="H256" s="232" t="n">
        <v>-10526.74</v>
      </c>
      <c r="I256" s="27" t="n">
        <v>-1322.167584532</v>
      </c>
      <c r="J256" s="27">
        <f>SUMIFS(Aut_BlueMe_Sem_Pedido!$J:$J,Aut_BlueMe_Sem_Pedido!$Q:$Q,DRE!H$4,Aut_BlueMe_Sem_Pedido!$H:$H,DRE!$A256)+SUMIFS(Aut_Ajustes_Manuais!$G:$G,Aut_Ajustes_Manuais!$I:$I,DRE!H$4,Aut_Ajustes_Manuais!$F:$F,"Manutenção Predial")</f>
        <v/>
      </c>
      <c r="K256" s="232" t="n">
        <v>-6452.94</v>
      </c>
      <c r="L256" s="27" t="n">
        <v>-1584.072021901</v>
      </c>
      <c r="M256" s="27">
        <f>SUMIFS(Aut_BlueMe_Sem_Pedido!$J:$J,Aut_BlueMe_Sem_Pedido!$Q:$Q,DRE!K$4,Aut_BlueMe_Sem_Pedido!$H:$H,DRE!$A256)+SUMIFS(Aut_Ajustes_Manuais!$G:$G,Aut_Ajustes_Manuais!$I:$I,DRE!K$4,Aut_Ajustes_Manuais!$F:$F,"Manutenção Predial")</f>
        <v/>
      </c>
      <c r="N256" s="232" t="n">
        <v>-27151.89</v>
      </c>
      <c r="O256" s="27" t="n">
        <v>-1606.1208968206</v>
      </c>
      <c r="P256" s="28">
        <f>SUMIFS(Aut_BlueMe_Sem_Pedido!$J:$J,Aut_BlueMe_Sem_Pedido!$Q:$Q,DRE!N$4,Aut_BlueMe_Sem_Pedido!$H:$H,DRE!$A256)+SUMIFS(Aut_Ajustes_Manuais!$G:$G,Aut_Ajustes_Manuais!$I:$I,DRE!N$4,Aut_Ajustes_Manuais!$F:$F,"Manutenção Predial")</f>
        <v/>
      </c>
      <c r="Q256" s="232" t="n">
        <v>-14752.94</v>
      </c>
      <c r="R256" s="27" t="n">
        <v>-1717.02328366</v>
      </c>
      <c r="S256" s="28">
        <f>SUMIFS(Aut_BlueMe_Sem_Pedido!$J:$J,Aut_BlueMe_Sem_Pedido!$Q:$Q,DRE!Q$4,Aut_BlueMe_Sem_Pedido!$H:$H,DRE!$A256)+SUMIFS(Aut_Ajustes_Manuais!$G:$G,Aut_Ajustes_Manuais!$I:$I,DRE!Q$4,Aut_Ajustes_Manuais!$F:$F,"Manutenção Predial")</f>
        <v/>
      </c>
      <c r="T256" s="232" t="n">
        <v>-6252.94</v>
      </c>
      <c r="U256" s="27" t="n">
        <v>-1827.0196620082</v>
      </c>
      <c r="V256" s="27">
        <f>SUMIFS(Aut_BlueMe_Sem_Pedido!$J:$J,Aut_BlueMe_Sem_Pedido!$Q:$Q,DRE!T$4,Aut_BlueMe_Sem_Pedido!$H:$H,DRE!$A256)+SUMIFS(Aut_Ajustes_Manuais!$G:$G,Aut_Ajustes_Manuais!$I:$I,DRE!T$4,Aut_Ajustes_Manuais!$F:$F,"Manutenção Predial")</f>
        <v/>
      </c>
      <c r="W256" s="232" t="n">
        <v>-6640.469999999999</v>
      </c>
      <c r="X256" s="27" t="n">
        <v>-1713.1366565992</v>
      </c>
      <c r="Y256" s="28">
        <f>SUMIFS(Aut_BlueMe_Sem_Pedido!$J:$J,Aut_BlueMe_Sem_Pedido!$Q:$Q,DRE!W$4,Aut_BlueMe_Sem_Pedido!$H:$H,DRE!$A256)+SUMIFS(Aut_Ajustes_Manuais!$G:$G,Aut_Ajustes_Manuais!$I:$I,DRE!W$4,Aut_Ajustes_Manuais!$F:$F,"Manutenção Predial")</f>
        <v/>
      </c>
      <c r="Z256" s="232" t="n">
        <v>-7067.19</v>
      </c>
      <c r="AA256" s="27" t="n">
        <v>-1757.3839454623</v>
      </c>
      <c r="AB256" s="28">
        <f>SUMIFS(Aut_BlueMe_Sem_Pedido!$J:$J,Aut_BlueMe_Sem_Pedido!$Q:$Q,DRE!Z$4,Aut_BlueMe_Sem_Pedido!$H:$H,DRE!$A256)+SUMIFS(Aut_Ajustes_Manuais!$G:$G,Aut_Ajustes_Manuais!$I:$I,DRE!Z$4,Aut_Ajustes_Manuais!$F:$F,"Manutenção Predial")</f>
        <v/>
      </c>
      <c r="AC256" s="232" t="n">
        <v>-6601.38</v>
      </c>
      <c r="AD256" s="27" t="n">
        <v>-1794.0914533693</v>
      </c>
      <c r="AE256" s="28">
        <f>SUMIFS(Aut_BlueMe_Sem_Pedido!$J:$J,Aut_BlueMe_Sem_Pedido!$Q:$Q,DRE!AC$4,Aut_BlueMe_Sem_Pedido!$H:$H,DRE!$A256)+SUMIFS(Aut_Ajustes_Manuais!$G:$G,Aut_Ajustes_Manuais!$I:$I,DRE!AC$4,Aut_Ajustes_Manuais!$F:$F,"Manutenção Predial")</f>
        <v/>
      </c>
      <c r="AF256" s="232" t="n">
        <v>-6601.38</v>
      </c>
      <c r="AG256" s="27" t="n">
        <v>-1921.110087688</v>
      </c>
      <c r="AH256" s="28">
        <f>SUMIFS(Aut_BlueMe_Sem_Pedido!$J:$J,Aut_BlueMe_Sem_Pedido!$Q:$Q,DRE!AF$4,Aut_BlueMe_Sem_Pedido!$H:$H,DRE!$A256)+SUMIFS(Aut_Ajustes_Manuais!$G:$G,Aut_Ajustes_Manuais!$I:$I,DRE!AF$4,Aut_Ajustes_Manuais!$F:$F,"Manutenção Predial")</f>
        <v/>
      </c>
      <c r="AI256" s="232" t="n">
        <v>-6601.38</v>
      </c>
      <c r="AJ256" s="27" t="n">
        <v>-1781.62051562995</v>
      </c>
      <c r="AK256" s="28">
        <f>SUMIFS(Aut_BlueMe_Sem_Pedido!$J:$J,Aut_BlueMe_Sem_Pedido!$Q:$Q,DRE!AI$4,Aut_BlueMe_Sem_Pedido!$H:$H,DRE!$A256)+SUMIFS(Aut_Ajustes_Manuais!$G:$G,Aut_Ajustes_Manuais!$I:$I,DRE!AI$4,Aut_Ajustes_Manuais!$F:$F,"Manutenção Predial")</f>
        <v/>
      </c>
      <c r="AL256" s="232" t="n">
        <v>-6601.38</v>
      </c>
      <c r="AM256" s="27" t="n">
        <v>-1789.6168490884</v>
      </c>
      <c r="AN256" s="28">
        <f>SUMIFS(Aut_BlueMe_Sem_Pedido!$J:$J,Aut_BlueMe_Sem_Pedido!$Q:$Q,DRE!AL$4,Aut_BlueMe_Sem_Pedido!$H:$H,DRE!$A256)+SUMIFS(Aut_Ajustes_Manuais!$G:$G,Aut_Ajustes_Manuais!$I:$I,DRE!AL$4,Aut_Ajustes_Manuais!$F:$F,"Manutenção Predial")</f>
        <v/>
      </c>
      <c r="AO256" s="232" t="n">
        <v>-6601.38</v>
      </c>
      <c r="AP256" s="27" t="n">
        <v>-1670.12081501845</v>
      </c>
      <c r="AQ256" s="28">
        <f>SUMIFS(Aut_BlueMe_Sem_Pedido!$J:$J,Aut_BlueMe_Sem_Pedido!$Q:$Q,DRE!AO$4,Aut_BlueMe_Sem_Pedido!$H:$H,DRE!$A256)+SUMIFS(Aut_Ajustes_Manuais!$G:$G,Aut_Ajustes_Manuais!$I:$I,DRE!AO$4,Aut_Ajustes_Manuais!$F:$F,"Manutenção Predial")</f>
        <v/>
      </c>
      <c r="AR256" s="232">
        <f>SUMIFS($H256:$AO256,$H$5:$AO$5,"&lt;"&amp;MONTH(TODAY()),$H$6:$AO$6,"REAL 25")</f>
        <v/>
      </c>
      <c r="AS256" s="27">
        <f>SUMIFS($I256:$AP256,$I$5:$AP$5,"&lt;"&amp;MONTH(TODAY()),$I$6:$AP$6,"ORÇADO ")</f>
        <v/>
      </c>
      <c r="AT256" s="28">
        <f>SUMIFS($J256:$AQ256,$J$5:$AQ$5,"&lt;"&amp;MONTH(TODAY()),$J$6:$AQ$6,"REAL 26")</f>
        <v/>
      </c>
      <c r="AU256" s="232">
        <f>SUM(H256,K256,N256,Q256,T256,W256,Z256,AC256,AF256,AI256,AL256,AO256)</f>
        <v/>
      </c>
      <c r="AV256" s="27">
        <f>SUM(I256,L256,O256,R256,U256,X256,AA256,AD256,AG256,AJ256,AM256,AP256)</f>
        <v/>
      </c>
      <c r="AW256" s="28">
        <f>SUM(J256,M256,P256,S256,V256,Y256,AB256,AE256,AH256,AK256,AN256,AQ256)</f>
        <v/>
      </c>
      <c r="AX256" s="232">
        <f>SUM(H256,K256,N256)</f>
        <v/>
      </c>
      <c r="AY256" s="27">
        <f>SUM(I256,L256,O256)</f>
        <v/>
      </c>
      <c r="AZ256" s="28">
        <f>SUM(J256,M256,P256)</f>
        <v/>
      </c>
      <c r="BA256" s="232">
        <f>SUM(Q256,T256,W256)</f>
        <v/>
      </c>
      <c r="BB256" s="27">
        <f>SUM(R256,U256,X256)</f>
        <v/>
      </c>
      <c r="BC256" s="28">
        <f>SUM(S256,V256,Y256)</f>
        <v/>
      </c>
      <c r="BD256" s="232">
        <f>SUM(Z256,AC256,AF256)</f>
        <v/>
      </c>
      <c r="BE256" s="27">
        <f>SUM(AA256,AD256,AG256)</f>
        <v/>
      </c>
      <c r="BF256" s="28">
        <f>SUM(AB256,AE256,AH256)</f>
        <v/>
      </c>
      <c r="BG256" s="232">
        <f>SUM(AI256,AL256,AO256)</f>
        <v/>
      </c>
      <c r="BH256" s="27">
        <f>SUM(AJ256,AM256,AP256)</f>
        <v/>
      </c>
      <c r="BI256" s="28">
        <f>SUM(AK256,AN256,AQ256)</f>
        <v/>
      </c>
      <c r="BK256" s="451">
        <f>SUM(I256,L256,O256,R256,U256,X256,AA256,AD256,AG256,AJ256,AM256,AP256)</f>
        <v/>
      </c>
      <c r="BL256" s="451">
        <f>BK256-AV256</f>
        <v/>
      </c>
      <c r="BM256" s="451">
        <f>SUM(J256,M256,P256,S256,V256)</f>
        <v/>
      </c>
      <c r="BN256" s="451">
        <f>BM256-AT256</f>
        <v/>
      </c>
    </row>
    <row r="257" hidden="1" outlineLevel="1" customFormat="1" s="474">
      <c r="A257" s="22" t="inlineStr">
        <is>
          <t>Manutenção de Equipamentos</t>
        </is>
      </c>
      <c r="B257" s="23" t="n"/>
      <c r="C257" s="24" t="inlineStr">
        <is>
          <t>Estim. Mensal</t>
        </is>
      </c>
      <c r="D257" s="114" t="n"/>
      <c r="E257" s="107" t="n"/>
      <c r="F257" s="55" t="n"/>
      <c r="G257" s="416" t="n"/>
      <c r="H257" s="232" t="n">
        <v>-1470</v>
      </c>
      <c r="I257" s="27" t="n">
        <v>-1322.167584532</v>
      </c>
      <c r="J257" s="28">
        <f>SUMIFS(Aut_BlueMe_Sem_Pedido!$J:$J,Aut_BlueMe_Sem_Pedido!$Q:$Q,DRE!H$4,Aut_BlueMe_Sem_Pedido!$H:$H,DRE!$A257)+SUMIFS(Aut_Ajustes_Manuais!$G:$G,Aut_Ajustes_Manuais!$I:$I,DRE!H$4,Aut_Ajustes_Manuais!$F:$F,"Manutenção de Equipamentos")</f>
        <v/>
      </c>
      <c r="K257" s="232" t="n">
        <v>-6500</v>
      </c>
      <c r="L257" s="27" t="n">
        <v>-1584.072021901</v>
      </c>
      <c r="M257" s="28">
        <f>SUMIFS(Aut_BlueMe_Sem_Pedido!$J:$J,Aut_BlueMe_Sem_Pedido!$Q:$Q,DRE!K$4,Aut_BlueMe_Sem_Pedido!$H:$H,DRE!$A257)+SUMIFS(Aut_Ajustes_Manuais!$G:$G,Aut_Ajustes_Manuais!$I:$I,DRE!K$4,Aut_Ajustes_Manuais!$F:$F,"Manutenção de Equipamentos")</f>
        <v/>
      </c>
      <c r="N257" s="232" t="n">
        <v>0</v>
      </c>
      <c r="O257" s="27" t="n">
        <v>-1606.1208968206</v>
      </c>
      <c r="P257" s="28">
        <f>SUMIFS(Aut_BlueMe_Sem_Pedido!$J:$J,Aut_BlueMe_Sem_Pedido!$Q:$Q,DRE!N$4,Aut_BlueMe_Sem_Pedido!$H:$H,DRE!$A257)+SUMIFS(Aut_Ajustes_Manuais!$G:$G,Aut_Ajustes_Manuais!$I:$I,DRE!N$4,Aut_Ajustes_Manuais!$F:$F,"Manutenção de Equipamentos")</f>
        <v/>
      </c>
      <c r="Q257" s="232" t="n">
        <v>-570</v>
      </c>
      <c r="R257" s="27" t="n">
        <v>-1717.02328366</v>
      </c>
      <c r="S257" s="28">
        <f>SUMIFS(Aut_BlueMe_Sem_Pedido!$J:$J,Aut_BlueMe_Sem_Pedido!$Q:$Q,DRE!Q$4,Aut_BlueMe_Sem_Pedido!$H:$H,DRE!$A257)+SUMIFS(Aut_Ajustes_Manuais!$G:$G,Aut_Ajustes_Manuais!$I:$I,DRE!Q$4,Aut_Ajustes_Manuais!$F:$F,"Manutenção de Equipamentos")</f>
        <v/>
      </c>
      <c r="T257" s="232" t="n">
        <v>0</v>
      </c>
      <c r="U257" s="27" t="n">
        <v>-1827.0196620082</v>
      </c>
      <c r="V257" s="28">
        <f>SUMIFS(Aut_BlueMe_Sem_Pedido!$J:$J,Aut_BlueMe_Sem_Pedido!$Q:$Q,DRE!T$4,Aut_BlueMe_Sem_Pedido!$H:$H,DRE!$A257)+SUMIFS(Aut_Ajustes_Manuais!$G:$G,Aut_Ajustes_Manuais!$I:$I,DRE!T$4,Aut_Ajustes_Manuais!$F:$F,"Manutenção de Equipamentos")</f>
        <v/>
      </c>
      <c r="W257" s="232" t="n">
        <v>0</v>
      </c>
      <c r="X257" s="27" t="n">
        <v>-1713.1366565992</v>
      </c>
      <c r="Y257" s="28">
        <f>SUMIFS(Aut_BlueMe_Sem_Pedido!$J:$J,Aut_BlueMe_Sem_Pedido!$Q:$Q,DRE!W$4,Aut_BlueMe_Sem_Pedido!$H:$H,DRE!$A257)+SUMIFS(Aut_Ajustes_Manuais!$G:$G,Aut_Ajustes_Manuais!$I:$I,DRE!W$4,Aut_Ajustes_Manuais!$F:$F,"Manutenção de Equipamentos")</f>
        <v/>
      </c>
      <c r="Z257" s="232" t="n">
        <v>-1900</v>
      </c>
      <c r="AA257" s="27" t="n">
        <v>-1757.3839454623</v>
      </c>
      <c r="AB257" s="28">
        <f>SUMIFS(Aut_BlueMe_Sem_Pedido!$J:$J,Aut_BlueMe_Sem_Pedido!$Q:$Q,DRE!Z$4,Aut_BlueMe_Sem_Pedido!$H:$H,DRE!$A257)+SUMIFS(Aut_Ajustes_Manuais!$G:$G,Aut_Ajustes_Manuais!$I:$I,DRE!Z$4,Aut_Ajustes_Manuais!$F:$F,"Manutenção de Equipamentos")</f>
        <v/>
      </c>
      <c r="AC257" s="232" t="n">
        <v>-1575</v>
      </c>
      <c r="AD257" s="27" t="n">
        <v>-1794.0914533693</v>
      </c>
      <c r="AE257" s="28">
        <f>SUMIFS(Aut_BlueMe_Sem_Pedido!$J:$J,Aut_BlueMe_Sem_Pedido!$Q:$Q,DRE!AC$4,Aut_BlueMe_Sem_Pedido!$H:$H,DRE!$A257)+SUMIFS(Aut_Ajustes_Manuais!$G:$G,Aut_Ajustes_Manuais!$I:$I,DRE!AC$4,Aut_Ajustes_Manuais!$F:$F,"Manutenção de Equipamentos")</f>
        <v/>
      </c>
      <c r="AF257" s="232" t="n">
        <v>-3195.5</v>
      </c>
      <c r="AG257" s="27" t="n">
        <v>-1921.110087688</v>
      </c>
      <c r="AH257" s="28">
        <f>SUMIFS(Aut_BlueMe_Sem_Pedido!$J:$J,Aut_BlueMe_Sem_Pedido!$Q:$Q,DRE!AF$4,Aut_BlueMe_Sem_Pedido!$H:$H,DRE!$A257)+SUMIFS(Aut_Ajustes_Manuais!$G:$G,Aut_Ajustes_Manuais!$I:$I,DRE!AF$4,Aut_Ajustes_Manuais!$F:$F,"Manutenção de Equipamentos")</f>
        <v/>
      </c>
      <c r="AI257" s="232" t="n">
        <v>-4410</v>
      </c>
      <c r="AJ257" s="27" t="n">
        <v>-1781.62051562995</v>
      </c>
      <c r="AK257" s="28">
        <f>SUMIFS(Aut_BlueMe_Sem_Pedido!$J:$J,Aut_BlueMe_Sem_Pedido!$Q:$Q,DRE!AI$4,Aut_BlueMe_Sem_Pedido!$H:$H,DRE!$A257)+SUMIFS(Aut_Ajustes_Manuais!$G:$G,Aut_Ajustes_Manuais!$I:$I,DRE!AI$4,Aut_Ajustes_Manuais!$F:$F,"Manutenção de Equipamentos")</f>
        <v/>
      </c>
      <c r="AL257" s="232" t="n">
        <v>0</v>
      </c>
      <c r="AM257" s="27" t="n">
        <v>-1789.6168490884</v>
      </c>
      <c r="AN257" s="28">
        <f>SUMIFS(Aut_BlueMe_Sem_Pedido!$J:$J,Aut_BlueMe_Sem_Pedido!$Q:$Q,DRE!AL$4,Aut_BlueMe_Sem_Pedido!$H:$H,DRE!$A257)+SUMIFS(Aut_Ajustes_Manuais!$G:$G,Aut_Ajustes_Manuais!$I:$I,DRE!AL$4,Aut_Ajustes_Manuais!$F:$F,"Manutenção de Equipamentos")</f>
        <v/>
      </c>
      <c r="AO257" s="232" t="n">
        <v>-370</v>
      </c>
      <c r="AP257" s="27" t="n">
        <v>-1670.12081501845</v>
      </c>
      <c r="AQ257" s="28">
        <f>SUMIFS(Aut_BlueMe_Sem_Pedido!$J:$J,Aut_BlueMe_Sem_Pedido!$Q:$Q,DRE!AO$4,Aut_BlueMe_Sem_Pedido!$H:$H,DRE!$A257)+SUMIFS(Aut_Ajustes_Manuais!$G:$G,Aut_Ajustes_Manuais!$I:$I,DRE!AO$4,Aut_Ajustes_Manuais!$F:$F,"Manutenção de Equipamentos")</f>
        <v/>
      </c>
      <c r="AR257" s="232">
        <f>SUMIFS($H257:$AO257,$H$5:$AO$5,"&lt;"&amp;MONTH(TODAY()),$H$6:$AO$6,"REAL 25")</f>
        <v/>
      </c>
      <c r="AS257" s="27">
        <f>SUMIFS($I257:$AP257,$I$5:$AP$5,"&lt;"&amp;MONTH(TODAY()),$I$6:$AP$6,"ORÇADO ")</f>
        <v/>
      </c>
      <c r="AT257" s="28">
        <f>SUMIFS($J257:$AQ257,$J$5:$AQ$5,"&lt;"&amp;MONTH(TODAY()),$J$6:$AQ$6,"REAL 26")</f>
        <v/>
      </c>
      <c r="AU257" s="232">
        <f>SUM(H257,K257,N257,Q257,T257,W257,Z257,AC257,AF257,AI257,AL257,AO257)</f>
        <v/>
      </c>
      <c r="AV257" s="27">
        <f>SUM(I257,L257,O257,R257,U257,X257,AA257,AD257,AG257,AJ257,AM257,AP257)</f>
        <v/>
      </c>
      <c r="AW257" s="28">
        <f>SUM(J257,M257,P257,S257,V257,Y257,AB257,AE257,AH257,AK257,AN257,AQ257)</f>
        <v/>
      </c>
      <c r="AX257" s="232">
        <f>SUM(H257,K257,N257)</f>
        <v/>
      </c>
      <c r="AY257" s="27">
        <f>SUM(I257,L257,O257)</f>
        <v/>
      </c>
      <c r="AZ257" s="28">
        <f>SUM(J257,M257,P257)</f>
        <v/>
      </c>
      <c r="BA257" s="232">
        <f>SUM(Q257,T257,W257)</f>
        <v/>
      </c>
      <c r="BB257" s="27">
        <f>SUM(R257,U257,X257)</f>
        <v/>
      </c>
      <c r="BC257" s="28">
        <f>SUM(S257,V257,Y257)</f>
        <v/>
      </c>
      <c r="BD257" s="232">
        <f>SUM(Z257,AC257,AF257)</f>
        <v/>
      </c>
      <c r="BE257" s="27">
        <f>SUM(AA257,AD257,AG257)</f>
        <v/>
      </c>
      <c r="BF257" s="28">
        <f>SUM(AB257,AE257,AH257)</f>
        <v/>
      </c>
      <c r="BG257" s="232">
        <f>SUM(AI257,AL257,AO257)</f>
        <v/>
      </c>
      <c r="BH257" s="27">
        <f>SUM(AJ257,AM257,AP257)</f>
        <v/>
      </c>
      <c r="BI257" s="28">
        <f>SUM(AK257,AN257,AQ257)</f>
        <v/>
      </c>
      <c r="BK257" s="451">
        <f>SUM(I257,L257,O257,R257,U257,X257,AA257,AD257,AG257,AJ257,AM257,AP257)</f>
        <v/>
      </c>
      <c r="BL257" s="451">
        <f>BK257-AV257</f>
        <v/>
      </c>
      <c r="BM257" s="451">
        <f>SUM(J257,M257,P257,S257,V257)</f>
        <v/>
      </c>
      <c r="BN257" s="451">
        <f>BM257-AT257</f>
        <v/>
      </c>
    </row>
    <row r="258" hidden="1" outlineLevel="1" customFormat="1" s="474">
      <c r="A258" s="22" t="inlineStr">
        <is>
          <t>Manutenção de Mobiliário</t>
        </is>
      </c>
      <c r="B258" s="23" t="n"/>
      <c r="C258" s="24" t="inlineStr">
        <is>
          <t>Estim. Mensal</t>
        </is>
      </c>
      <c r="D258" s="114" t="n"/>
      <c r="E258" s="107" t="n"/>
      <c r="F258" s="55" t="n"/>
      <c r="G258" s="416" t="n"/>
      <c r="H258" s="232" t="n">
        <v>0</v>
      </c>
      <c r="I258" s="27" t="n">
        <v>-1322.167584532</v>
      </c>
      <c r="J258" s="28">
        <f>SUMIFS(Aut_BlueMe_Sem_Pedido!$J:$J,Aut_BlueMe_Sem_Pedido!$Q:$Q,DRE!H$4,Aut_BlueMe_Sem_Pedido!$H:$H,DRE!$A258)+SUMIFS(Aut_Ajustes_Manuais!$G:$G,Aut_Ajustes_Manuais!$I:$I,DRE!H$4,Aut_Ajustes_Manuais!$F:$F,"Manutenção de Mobiliário")</f>
        <v/>
      </c>
      <c r="K258" s="232" t="n">
        <v>0</v>
      </c>
      <c r="L258" s="27" t="n">
        <v>-500</v>
      </c>
      <c r="M258" s="28">
        <f>SUMIFS(Aut_BlueMe_Sem_Pedido!$J:$J,Aut_BlueMe_Sem_Pedido!$Q:$Q,DRE!K$4,Aut_BlueMe_Sem_Pedido!$H:$H,DRE!$A258)+SUMIFS(Aut_Ajustes_Manuais!$G:$G,Aut_Ajustes_Manuais!$I:$I,DRE!K$4,Aut_Ajustes_Manuais!$F:$F,"Manutenção de Mobiliário")</f>
        <v/>
      </c>
      <c r="N258" s="232" t="n">
        <v>0</v>
      </c>
      <c r="O258" s="27" t="n">
        <v>-500</v>
      </c>
      <c r="P258" s="28">
        <f>SUMIFS(Aut_BlueMe_Sem_Pedido!$J:$J,Aut_BlueMe_Sem_Pedido!$Q:$Q,DRE!N$4,Aut_BlueMe_Sem_Pedido!$H:$H,DRE!$A258)+SUMIFS(Aut_Ajustes_Manuais!$G:$G,Aut_Ajustes_Manuais!$I:$I,DRE!N$4,Aut_Ajustes_Manuais!$F:$F,"Manutenção de Mobiliário")</f>
        <v/>
      </c>
      <c r="Q258" s="232" t="n">
        <v>0</v>
      </c>
      <c r="R258" s="27" t="n">
        <v>-1717.02328366</v>
      </c>
      <c r="S258" s="28">
        <f>SUMIFS(Aut_BlueMe_Sem_Pedido!$J:$J,Aut_BlueMe_Sem_Pedido!$Q:$Q,DRE!Q$4,Aut_BlueMe_Sem_Pedido!$H:$H,DRE!$A258)+SUMIFS(Aut_Ajustes_Manuais!$G:$G,Aut_Ajustes_Manuais!$I:$I,DRE!Q$4,Aut_Ajustes_Manuais!$F:$F,"Manutenção de Mobiliário")</f>
        <v/>
      </c>
      <c r="T258" s="232" t="n">
        <v>0</v>
      </c>
      <c r="U258" s="27" t="n">
        <v>-1827.0196620082</v>
      </c>
      <c r="V258" s="28">
        <f>SUMIFS(Aut_BlueMe_Sem_Pedido!$J:$J,Aut_BlueMe_Sem_Pedido!$Q:$Q,DRE!T$4,Aut_BlueMe_Sem_Pedido!$H:$H,DRE!$A258)+SUMIFS(Aut_Ajustes_Manuais!$G:$G,Aut_Ajustes_Manuais!$I:$I,DRE!T$4,Aut_Ajustes_Manuais!$F:$F,"Manutenção de Mobiliário")</f>
        <v/>
      </c>
      <c r="W258" s="232" t="n">
        <v>0</v>
      </c>
      <c r="X258" s="27" t="n">
        <v>-1713.1366565992</v>
      </c>
      <c r="Y258" s="28">
        <f>SUMIFS(Aut_BlueMe_Sem_Pedido!$J:$J,Aut_BlueMe_Sem_Pedido!$Q:$Q,DRE!W$4,Aut_BlueMe_Sem_Pedido!$H:$H,DRE!$A258)+SUMIFS(Aut_Ajustes_Manuais!$G:$G,Aut_Ajustes_Manuais!$I:$I,DRE!W$4,Aut_Ajustes_Manuais!$F:$F,"Manutenção de Mobiliário")</f>
        <v/>
      </c>
      <c r="Z258" s="232" t="n">
        <v>0</v>
      </c>
      <c r="AA258" s="27" t="n">
        <v>-1757.3839454623</v>
      </c>
      <c r="AB258" s="28">
        <f>SUMIFS(Aut_BlueMe_Sem_Pedido!$J:$J,Aut_BlueMe_Sem_Pedido!$Q:$Q,DRE!Z$4,Aut_BlueMe_Sem_Pedido!$H:$H,DRE!$A258)+SUMIFS(Aut_Ajustes_Manuais!$G:$G,Aut_Ajustes_Manuais!$I:$I,DRE!Z$4,Aut_Ajustes_Manuais!$F:$F,"Manutenção de Mobiliário")</f>
        <v/>
      </c>
      <c r="AC258" s="232" t="n">
        <v>0</v>
      </c>
      <c r="AD258" s="27" t="n">
        <v>-1794.0914533693</v>
      </c>
      <c r="AE258" s="28">
        <f>SUMIFS(Aut_BlueMe_Sem_Pedido!$J:$J,Aut_BlueMe_Sem_Pedido!$Q:$Q,DRE!AC$4,Aut_BlueMe_Sem_Pedido!$H:$H,DRE!$A258)+SUMIFS(Aut_Ajustes_Manuais!$G:$G,Aut_Ajustes_Manuais!$I:$I,DRE!AC$4,Aut_Ajustes_Manuais!$F:$F,"Manutenção de Mobiliário")</f>
        <v/>
      </c>
      <c r="AF258" s="232" t="n">
        <v>0</v>
      </c>
      <c r="AG258" s="27" t="n">
        <v>-1921.110087688</v>
      </c>
      <c r="AH258" s="28">
        <f>SUMIFS(Aut_BlueMe_Sem_Pedido!$J:$J,Aut_BlueMe_Sem_Pedido!$Q:$Q,DRE!AF$4,Aut_BlueMe_Sem_Pedido!$H:$H,DRE!$A258)+SUMIFS(Aut_Ajustes_Manuais!$G:$G,Aut_Ajustes_Manuais!$I:$I,DRE!AF$4,Aut_Ajustes_Manuais!$F:$F,"Manutenção de Mobiliário")</f>
        <v/>
      </c>
      <c r="AI258" s="232" t="n">
        <v>0</v>
      </c>
      <c r="AJ258" s="27" t="n">
        <v>-1781.62051562995</v>
      </c>
      <c r="AK258" s="28">
        <f>SUMIFS(Aut_BlueMe_Sem_Pedido!$J:$J,Aut_BlueMe_Sem_Pedido!$Q:$Q,DRE!AI$4,Aut_BlueMe_Sem_Pedido!$H:$H,DRE!$A258)+SUMIFS(Aut_Ajustes_Manuais!$G:$G,Aut_Ajustes_Manuais!$I:$I,DRE!AI$4,Aut_Ajustes_Manuais!$F:$F,"Manutenção de Mobiliário")</f>
        <v/>
      </c>
      <c r="AL258" s="232" t="n">
        <v>0</v>
      </c>
      <c r="AM258" s="27" t="n">
        <v>-1789.6168490884</v>
      </c>
      <c r="AN258" s="28">
        <f>SUMIFS(Aut_BlueMe_Sem_Pedido!$J:$J,Aut_BlueMe_Sem_Pedido!$Q:$Q,DRE!AL$4,Aut_BlueMe_Sem_Pedido!$H:$H,DRE!$A258)+SUMIFS(Aut_Ajustes_Manuais!$G:$G,Aut_Ajustes_Manuais!$I:$I,DRE!AL$4,Aut_Ajustes_Manuais!$F:$F,"Manutenção de Mobiliário")</f>
        <v/>
      </c>
      <c r="AO258" s="232" t="n">
        <v>0</v>
      </c>
      <c r="AP258" s="27" t="n">
        <v>-1670.12081501845</v>
      </c>
      <c r="AQ258" s="28">
        <f>SUMIFS(Aut_BlueMe_Sem_Pedido!$J:$J,Aut_BlueMe_Sem_Pedido!$Q:$Q,DRE!AO$4,Aut_BlueMe_Sem_Pedido!$H:$H,DRE!$A258)+SUMIFS(Aut_Ajustes_Manuais!$G:$G,Aut_Ajustes_Manuais!$I:$I,DRE!AO$4,Aut_Ajustes_Manuais!$F:$F,"Manutenção de Mobiliário")</f>
        <v/>
      </c>
      <c r="AR258" s="232">
        <f>SUMIFS($H258:$AO258,$H$5:$AO$5,"&lt;"&amp;MONTH(TODAY()),$H$6:$AO$6,"REAL 25")</f>
        <v/>
      </c>
      <c r="AS258" s="27">
        <f>SUMIFS($I258:$AP258,$I$5:$AP$5,"&lt;"&amp;MONTH(TODAY()),$I$6:$AP$6,"ORÇADO ")</f>
        <v/>
      </c>
      <c r="AT258" s="28">
        <f>SUMIFS($J258:$AQ258,$J$5:$AQ$5,"&lt;"&amp;MONTH(TODAY()),$J$6:$AQ$6,"REAL 26")</f>
        <v/>
      </c>
      <c r="AU258" s="232">
        <f>SUM(H258,K258,N258,Q258,T258,W258,Z258,AC258,AF258,AI258,AL258,AO258)</f>
        <v/>
      </c>
      <c r="AV258" s="27">
        <f>SUM(I258,L258,O258,R258,U258,X258,AA258,AD258,AG258,AJ258,AM258,AP258)</f>
        <v/>
      </c>
      <c r="AW258" s="28">
        <f>SUM(J258,M258,P258,S258,V258,Y258,AB258,AE258,AH258,AK258,AN258,AQ258)</f>
        <v/>
      </c>
      <c r="AX258" s="232">
        <f>SUM(H258,K258,N258)</f>
        <v/>
      </c>
      <c r="AY258" s="27">
        <f>SUM(I258,L258,O258)</f>
        <v/>
      </c>
      <c r="AZ258" s="28">
        <f>SUM(J258,M258,P258)</f>
        <v/>
      </c>
      <c r="BA258" s="232">
        <f>SUM(Q258,T258,W258)</f>
        <v/>
      </c>
      <c r="BB258" s="27">
        <f>SUM(R258,U258,X258)</f>
        <v/>
      </c>
      <c r="BC258" s="28">
        <f>SUM(S258,V258,Y258)</f>
        <v/>
      </c>
      <c r="BD258" s="232">
        <f>SUM(Z258,AC258,AF258)</f>
        <v/>
      </c>
      <c r="BE258" s="27">
        <f>SUM(AA258,AD258,AG258)</f>
        <v/>
      </c>
      <c r="BF258" s="28">
        <f>SUM(AB258,AE258,AH258)</f>
        <v/>
      </c>
      <c r="BG258" s="232">
        <f>SUM(AI258,AL258,AO258)</f>
        <v/>
      </c>
      <c r="BH258" s="27">
        <f>SUM(AJ258,AM258,AP258)</f>
        <v/>
      </c>
      <c r="BI258" s="28">
        <f>SUM(AK258,AN258,AQ258)</f>
        <v/>
      </c>
      <c r="BK258" s="451">
        <f>SUM(I258,L258,O258,R258,U258,X258,AA258,AD258,AG258,AJ258,AM258,AP258)</f>
        <v/>
      </c>
      <c r="BL258" s="451">
        <f>BK258-AV258</f>
        <v/>
      </c>
      <c r="BM258" s="451">
        <f>SUM(J258,M258,P258,S258,V258)</f>
        <v/>
      </c>
      <c r="BN258" s="451">
        <f>BM258-AT258</f>
        <v/>
      </c>
    </row>
    <row r="259" hidden="1" outlineLevel="1" customFormat="1" s="474">
      <c r="A259" s="22" t="inlineStr">
        <is>
          <t>Material de Manutenção</t>
        </is>
      </c>
      <c r="B259" s="23" t="n"/>
      <c r="C259" s="24" t="inlineStr">
        <is>
          <t>Estim. Mensal</t>
        </is>
      </c>
      <c r="D259" s="114" t="n"/>
      <c r="E259" s="107" t="n">
        <v>-0.0015</v>
      </c>
      <c r="F259" s="55" t="n"/>
      <c r="G259" s="416" t="n"/>
      <c r="H259" s="232" t="n">
        <v>0</v>
      </c>
      <c r="I259" s="27" t="n">
        <v>0</v>
      </c>
      <c r="J259" s="28">
        <f>SUMIFS(Aut_BlueMe_Sem_Pedido!$J:$J,Aut_BlueMe_Sem_Pedido!$Q:$Q,DRE!H$4,Aut_BlueMe_Sem_Pedido!$H:$H,DRE!$A259)+SUMIFS(Aut_Ajustes_Manuais!$G:$G,Aut_Ajustes_Manuais!$I:$I,DRE!H$4,Aut_Ajustes_Manuais!$F:$F,"Material de Manutenção")</f>
        <v/>
      </c>
      <c r="K259" s="232" t="n">
        <v>-830</v>
      </c>
      <c r="L259" s="27" t="n">
        <v>0</v>
      </c>
      <c r="M259" s="28">
        <f>SUMIFS(Aut_BlueMe_Sem_Pedido!$J:$J,Aut_BlueMe_Sem_Pedido!$Q:$Q,DRE!K$4,Aut_BlueMe_Sem_Pedido!$H:$H,DRE!$A259)+SUMIFS(Aut_Ajustes_Manuais!$G:$G,Aut_Ajustes_Manuais!$I:$I,DRE!K$4,Aut_Ajustes_Manuais!$F:$F,"Material de Manutenção")</f>
        <v/>
      </c>
      <c r="N259" s="232" t="n">
        <v>-38.3</v>
      </c>
      <c r="O259" s="27" t="n">
        <v>0</v>
      </c>
      <c r="P259" s="27">
        <f>SUMIFS(Aut_BlueMe_Sem_Pedido!$J:$J,Aut_BlueMe_Sem_Pedido!$Q:$Q,DRE!N$4,Aut_BlueMe_Sem_Pedido!$H:$H,DRE!$A259)+SUMIFS(Aut_Ajustes_Manuais!$G:$G,Aut_Ajustes_Manuais!$I:$I,DRE!N$4,Aut_Ajustes_Manuais!$F:$F,"Material de Manutenção")</f>
        <v/>
      </c>
      <c r="Q259" s="232" t="n">
        <v>-635.3</v>
      </c>
      <c r="R259" s="27" t="n">
        <v>0</v>
      </c>
      <c r="S259" s="28">
        <f>SUMIFS(Aut_BlueMe_Sem_Pedido!$J:$J,Aut_BlueMe_Sem_Pedido!$Q:$Q,DRE!Q$4,Aut_BlueMe_Sem_Pedido!$H:$H,DRE!$A259)+SUMIFS(Aut_Ajustes_Manuais!$G:$G,Aut_Ajustes_Manuais!$I:$I,DRE!Q$4,Aut_Ajustes_Manuais!$F:$F,"Material de Manutenção")</f>
        <v/>
      </c>
      <c r="T259" s="232" t="n">
        <v>-469.16</v>
      </c>
      <c r="U259" s="27" t="n">
        <v>0</v>
      </c>
      <c r="V259" s="28">
        <f>SUMIFS(Aut_BlueMe_Sem_Pedido!$J:$J,Aut_BlueMe_Sem_Pedido!$Q:$Q,DRE!T$4,Aut_BlueMe_Sem_Pedido!$H:$H,DRE!$A259)+SUMIFS(Aut_Ajustes_Manuais!$G:$G,Aut_Ajustes_Manuais!$I:$I,DRE!T$4,Aut_Ajustes_Manuais!$F:$F,"Material de Manutenção")</f>
        <v/>
      </c>
      <c r="W259" s="232" t="n">
        <v>-258.3</v>
      </c>
      <c r="X259" s="27" t="n">
        <v>0</v>
      </c>
      <c r="Y259" s="28">
        <f>SUMIFS(Aut_BlueMe_Sem_Pedido!$J:$J,Aut_BlueMe_Sem_Pedido!$Q:$Q,DRE!W$4,Aut_BlueMe_Sem_Pedido!$H:$H,DRE!$A259)+SUMIFS(Aut_Ajustes_Manuais!$G:$G,Aut_Ajustes_Manuais!$I:$I,DRE!W$4,Aut_Ajustes_Manuais!$F:$F,"Material de Manutenção")</f>
        <v/>
      </c>
      <c r="Z259" s="232" t="n">
        <v>-4271.58</v>
      </c>
      <c r="AA259" s="27" t="n">
        <v>0</v>
      </c>
      <c r="AB259" s="28">
        <f>SUMIFS(Aut_BlueMe_Sem_Pedido!$J:$J,Aut_BlueMe_Sem_Pedido!$Q:$Q,DRE!Z$4,Aut_BlueMe_Sem_Pedido!$H:$H,DRE!$A259)+SUMIFS(Aut_Ajustes_Manuais!$G:$G,Aut_Ajustes_Manuais!$I:$I,DRE!Z$4,Aut_Ajustes_Manuais!$F:$F,"Material de Manutenção")</f>
        <v/>
      </c>
      <c r="AC259" s="232" t="n">
        <v>-76.8</v>
      </c>
      <c r="AD259" s="27" t="n">
        <v>0</v>
      </c>
      <c r="AE259" s="28">
        <f>SUMIFS(Aut_BlueMe_Sem_Pedido!$J:$J,Aut_BlueMe_Sem_Pedido!$Q:$Q,DRE!AC$4,Aut_BlueMe_Sem_Pedido!$H:$H,DRE!$A259)+SUMIFS(Aut_Ajustes_Manuais!$G:$G,Aut_Ajustes_Manuais!$I:$I,DRE!AC$4,Aut_Ajustes_Manuais!$F:$F,"Material de Manutenção")</f>
        <v/>
      </c>
      <c r="AF259" s="232" t="n">
        <v>-339.8</v>
      </c>
      <c r="AG259" s="27" t="n">
        <v>0</v>
      </c>
      <c r="AH259" s="28">
        <f>SUMIFS(Aut_BlueMe_Sem_Pedido!$J:$J,Aut_BlueMe_Sem_Pedido!$Q:$Q,DRE!AF$4,Aut_BlueMe_Sem_Pedido!$H:$H,DRE!$A259)+SUMIFS(Aut_Ajustes_Manuais!$G:$G,Aut_Ajustes_Manuais!$I:$I,DRE!AF$4,Aut_Ajustes_Manuais!$F:$F,"Material de Manutenção")</f>
        <v/>
      </c>
      <c r="AI259" s="232" t="n">
        <v>-2519.45</v>
      </c>
      <c r="AJ259" s="27" t="n">
        <v>0</v>
      </c>
      <c r="AK259" s="28">
        <f>SUMIFS(Aut_BlueMe_Sem_Pedido!$J:$J,Aut_BlueMe_Sem_Pedido!$Q:$Q,DRE!AI$4,Aut_BlueMe_Sem_Pedido!$H:$H,DRE!$A259)+SUMIFS(Aut_Ajustes_Manuais!$G:$G,Aut_Ajustes_Manuais!$I:$I,DRE!AI$4,Aut_Ajustes_Manuais!$F:$F,"Material de Manutenção")</f>
        <v/>
      </c>
      <c r="AL259" s="232" t="n">
        <v>-2163.23</v>
      </c>
      <c r="AM259" s="27" t="n">
        <v>0</v>
      </c>
      <c r="AN259" s="28">
        <f>SUMIFS(Aut_BlueMe_Sem_Pedido!$J:$J,Aut_BlueMe_Sem_Pedido!$Q:$Q,DRE!AL$4,Aut_BlueMe_Sem_Pedido!$H:$H,DRE!$A259)+SUMIFS(Aut_Ajustes_Manuais!$G:$G,Aut_Ajustes_Manuais!$I:$I,DRE!AL$4,Aut_Ajustes_Manuais!$F:$F,"Material de Manutenção")</f>
        <v/>
      </c>
      <c r="AO259" s="232" t="n">
        <v>-55.3</v>
      </c>
      <c r="AP259" s="27" t="n">
        <v>0</v>
      </c>
      <c r="AQ259" s="28">
        <f>SUMIFS(Aut_BlueMe_Sem_Pedido!$J:$J,Aut_BlueMe_Sem_Pedido!$Q:$Q,DRE!AO$4,Aut_BlueMe_Sem_Pedido!$H:$H,DRE!$A259)+SUMIFS(Aut_Ajustes_Manuais!$G:$G,Aut_Ajustes_Manuais!$I:$I,DRE!AO$4,Aut_Ajustes_Manuais!$F:$F,"Material de Manutenção")</f>
        <v/>
      </c>
      <c r="AR259" s="232">
        <f>SUMIFS($H259:$AO259,$H$5:$AO$5,"&lt;"&amp;MONTH(TODAY()),$H$6:$AO$6,"REAL 25")</f>
        <v/>
      </c>
      <c r="AS259" s="27">
        <f>SUMIFS($I259:$AP259,$I$5:$AP$5,"&lt;"&amp;MONTH(TODAY()),$I$6:$AP$6,"ORÇADO ")</f>
        <v/>
      </c>
      <c r="AT259" s="28">
        <f>SUMIFS($J259:$AQ259,$J$5:$AQ$5,"&lt;"&amp;MONTH(TODAY()),$J$6:$AQ$6,"REAL 26")</f>
        <v/>
      </c>
      <c r="AU259" s="232">
        <f>SUM(H259,K259,N259,Q259,T259,W259,Z259,AC259,AF259,AI259,AL259,AO259)</f>
        <v/>
      </c>
      <c r="AV259" s="27">
        <f>SUM(I259,L259,O259,R259,U259,X259,AA259,AD259,AG259,AJ259,AM259,AP259)</f>
        <v/>
      </c>
      <c r="AW259" s="28">
        <f>SUM(J259,M259,P259,S259,V259,Y259,AB259,AE259,AH259,AK259,AN259,AQ259)</f>
        <v/>
      </c>
      <c r="AX259" s="232">
        <f>SUM(H259,K259,N259)</f>
        <v/>
      </c>
      <c r="AY259" s="27">
        <f>SUM(I259,L259,O259)</f>
        <v/>
      </c>
      <c r="AZ259" s="28">
        <f>SUM(J259,M259,P259)</f>
        <v/>
      </c>
      <c r="BA259" s="232">
        <f>SUM(Q259,T259,W259)</f>
        <v/>
      </c>
      <c r="BB259" s="27">
        <f>SUM(R259,U259,X259)</f>
        <v/>
      </c>
      <c r="BC259" s="28">
        <f>SUM(S259,V259,Y259)</f>
        <v/>
      </c>
      <c r="BD259" s="232">
        <f>SUM(Z259,AC259,AF259)</f>
        <v/>
      </c>
      <c r="BE259" s="27">
        <f>SUM(AA259,AD259,AG259)</f>
        <v/>
      </c>
      <c r="BF259" s="28">
        <f>SUM(AB259,AE259,AH259)</f>
        <v/>
      </c>
      <c r="BG259" s="232">
        <f>SUM(AI259,AL259,AO259)</f>
        <v/>
      </c>
      <c r="BH259" s="27">
        <f>SUM(AJ259,AM259,AP259)</f>
        <v/>
      </c>
      <c r="BI259" s="28">
        <f>SUM(AK259,AN259,AQ259)</f>
        <v/>
      </c>
      <c r="BK259" s="451">
        <f>SUM(I259,L259,O259,R259,U259,X259,AA259,AD259,AG259,AJ259,AM259,AP259)</f>
        <v/>
      </c>
      <c r="BL259" s="451">
        <f>BK259-AV259</f>
        <v/>
      </c>
      <c r="BM259" s="451">
        <f>SUM(J259,M259,P259,S259,V259)</f>
        <v/>
      </c>
      <c r="BN259" s="451">
        <f>BM259-AT259</f>
        <v/>
      </c>
    </row>
    <row r="260" hidden="1" outlineLevel="1" customFormat="1" s="474">
      <c r="A260" s="22" t="inlineStr">
        <is>
          <t>Decoração/Paisagismo e Jardinagem</t>
        </is>
      </c>
      <c r="B260" s="23" t="n"/>
      <c r="C260" s="24" t="inlineStr">
        <is>
          <t>Estim. Mensal</t>
        </is>
      </c>
      <c r="D260" s="114" t="n"/>
      <c r="E260" s="107" t="n">
        <v>-0.0027</v>
      </c>
      <c r="F260" s="55" t="n"/>
      <c r="G260" s="416" t="n"/>
      <c r="H260" s="232" t="n">
        <v>-1905</v>
      </c>
      <c r="I260" s="27" t="n">
        <v>0</v>
      </c>
      <c r="J260" s="28">
        <f>SUMIFS(Aut_BlueMe_Sem_Pedido!$J:$J,Aut_BlueMe_Sem_Pedido!$Q:$Q,DRE!H$4,Aut_BlueMe_Sem_Pedido!$H:$H,DRE!$A260)+SUMIFS(Aut_Ajustes_Manuais!$G:$G,Aut_Ajustes_Manuais!$I:$I,DRE!H$4,Aut_Ajustes_Manuais!$F:$F,"Decoração/Paisagismo e Jardinagem")</f>
        <v/>
      </c>
      <c r="K260" s="232" t="n">
        <v>-500</v>
      </c>
      <c r="L260" s="27" t="n">
        <v>0</v>
      </c>
      <c r="M260" s="28">
        <f>SUMIFS(Aut_BlueMe_Sem_Pedido!$J:$J,Aut_BlueMe_Sem_Pedido!$Q:$Q,DRE!K$4,Aut_BlueMe_Sem_Pedido!$H:$H,DRE!$A260)+SUMIFS(Aut_Ajustes_Manuais!$G:$G,Aut_Ajustes_Manuais!$I:$I,DRE!K$4,Aut_Ajustes_Manuais!$F:$F,"Decoração/Paisagismo e Jardinagem")</f>
        <v/>
      </c>
      <c r="N260" s="232" t="n">
        <v>-500</v>
      </c>
      <c r="O260" s="27" t="n">
        <v>0</v>
      </c>
      <c r="P260" s="28">
        <f>SUMIFS(Aut_BlueMe_Sem_Pedido!$J:$J,Aut_BlueMe_Sem_Pedido!$Q:$Q,DRE!N$4,Aut_BlueMe_Sem_Pedido!$H:$H,DRE!$A260)+SUMIFS(Aut_Ajustes_Manuais!$G:$G,Aut_Ajustes_Manuais!$I:$I,DRE!N$4,Aut_Ajustes_Manuais!$F:$F,"Decoração/Paisagismo e Jardinagem")</f>
        <v/>
      </c>
      <c r="Q260" s="232" t="n">
        <v>-500</v>
      </c>
      <c r="R260" s="27" t="n">
        <v>0</v>
      </c>
      <c r="S260" s="28">
        <f>SUMIFS(Aut_BlueMe_Sem_Pedido!$J:$J,Aut_BlueMe_Sem_Pedido!$Q:$Q,DRE!Q$4,Aut_BlueMe_Sem_Pedido!$H:$H,DRE!$A260)+SUMIFS(Aut_Ajustes_Manuais!$G:$G,Aut_Ajustes_Manuais!$I:$I,DRE!Q$4,Aut_Ajustes_Manuais!$F:$F,"Decoração/Paisagismo e Jardinagem")</f>
        <v/>
      </c>
      <c r="T260" s="232" t="n">
        <v>-530</v>
      </c>
      <c r="U260" s="27" t="n">
        <v>0</v>
      </c>
      <c r="V260" s="28">
        <f>SUMIFS(Aut_BlueMe_Sem_Pedido!$J:$J,Aut_BlueMe_Sem_Pedido!$Q:$Q,DRE!T$4,Aut_BlueMe_Sem_Pedido!$H:$H,DRE!$A260)+SUMIFS(Aut_Ajustes_Manuais!$G:$G,Aut_Ajustes_Manuais!$I:$I,DRE!T$4,Aut_Ajustes_Manuais!$F:$F,"Decoração/Paisagismo e Jardinagem")</f>
        <v/>
      </c>
      <c r="W260" s="232" t="n">
        <v>-530</v>
      </c>
      <c r="X260" s="27" t="n">
        <v>0</v>
      </c>
      <c r="Y260" s="28">
        <f>SUMIFS(Aut_BlueMe_Sem_Pedido!$J:$J,Aut_BlueMe_Sem_Pedido!$Q:$Q,DRE!W$4,Aut_BlueMe_Sem_Pedido!$H:$H,DRE!$A260)+SUMIFS(Aut_Ajustes_Manuais!$G:$G,Aut_Ajustes_Manuais!$I:$I,DRE!W$4,Aut_Ajustes_Manuais!$F:$F,"Decoração/Paisagismo e Jardinagem")</f>
        <v/>
      </c>
      <c r="Z260" s="232" t="n">
        <v>-530</v>
      </c>
      <c r="AA260" s="27" t="n">
        <v>0</v>
      </c>
      <c r="AB260" s="28">
        <f>SUMIFS(Aut_BlueMe_Sem_Pedido!$J:$J,Aut_BlueMe_Sem_Pedido!$Q:$Q,DRE!Z$4,Aut_BlueMe_Sem_Pedido!$H:$H,DRE!$A260)+SUMIFS(Aut_Ajustes_Manuais!$G:$G,Aut_Ajustes_Manuais!$I:$I,DRE!Z$4,Aut_Ajustes_Manuais!$F:$F,"Decoração/Paisagismo e Jardinagem")</f>
        <v/>
      </c>
      <c r="AC260" s="232" t="n">
        <v>-530</v>
      </c>
      <c r="AD260" s="27" t="n">
        <v>0</v>
      </c>
      <c r="AE260" s="28">
        <f>SUMIFS(Aut_BlueMe_Sem_Pedido!$J:$J,Aut_BlueMe_Sem_Pedido!$Q:$Q,DRE!AC$4,Aut_BlueMe_Sem_Pedido!$H:$H,DRE!$A260)+SUMIFS(Aut_Ajustes_Manuais!$G:$G,Aut_Ajustes_Manuais!$I:$I,DRE!AC$4,Aut_Ajustes_Manuais!$F:$F,"Decoração/Paisagismo e Jardinagem")</f>
        <v/>
      </c>
      <c r="AF260" s="232" t="n">
        <v>-530</v>
      </c>
      <c r="AG260" s="27" t="n">
        <v>0</v>
      </c>
      <c r="AH260" s="28">
        <f>SUMIFS(Aut_BlueMe_Sem_Pedido!$J:$J,Aut_BlueMe_Sem_Pedido!$Q:$Q,DRE!AF$4,Aut_BlueMe_Sem_Pedido!$H:$H,DRE!$A260)+SUMIFS(Aut_Ajustes_Manuais!$G:$G,Aut_Ajustes_Manuais!$I:$I,DRE!AF$4,Aut_Ajustes_Manuais!$F:$F,"Decoração/Paisagismo e Jardinagem")</f>
        <v/>
      </c>
      <c r="AI260" s="232" t="n">
        <v>-530</v>
      </c>
      <c r="AJ260" s="27" t="n">
        <v>0</v>
      </c>
      <c r="AK260" s="28">
        <f>SUMIFS(Aut_BlueMe_Sem_Pedido!$J:$J,Aut_BlueMe_Sem_Pedido!$Q:$Q,DRE!AI$4,Aut_BlueMe_Sem_Pedido!$H:$H,DRE!$A260)+SUMIFS(Aut_Ajustes_Manuais!$G:$G,Aut_Ajustes_Manuais!$I:$I,DRE!AI$4,Aut_Ajustes_Manuais!$F:$F,"Decoração/Paisagismo e Jardinagem")</f>
        <v/>
      </c>
      <c r="AL260" s="232" t="n">
        <v>0</v>
      </c>
      <c r="AM260" s="27" t="n">
        <v>0</v>
      </c>
      <c r="AN260" s="28">
        <f>SUMIFS(Aut_BlueMe_Sem_Pedido!$J:$J,Aut_BlueMe_Sem_Pedido!$Q:$Q,DRE!AL$4,Aut_BlueMe_Sem_Pedido!$H:$H,DRE!$A260)+SUMIFS(Aut_Ajustes_Manuais!$G:$G,Aut_Ajustes_Manuais!$I:$I,DRE!AL$4,Aut_Ajustes_Manuais!$F:$F,"Decoração/Paisagismo e Jardinagem")</f>
        <v/>
      </c>
      <c r="AO260" s="232" t="n">
        <v>0</v>
      </c>
      <c r="AP260" s="27" t="n">
        <v>0</v>
      </c>
      <c r="AQ260" s="28">
        <f>SUMIFS(Aut_BlueMe_Sem_Pedido!$J:$J,Aut_BlueMe_Sem_Pedido!$Q:$Q,DRE!AO$4,Aut_BlueMe_Sem_Pedido!$H:$H,DRE!$A260)+SUMIFS(Aut_Ajustes_Manuais!$G:$G,Aut_Ajustes_Manuais!$I:$I,DRE!AO$4,Aut_Ajustes_Manuais!$F:$F,"Decoração/Paisagismo e Jardinagem")</f>
        <v/>
      </c>
      <c r="AR260" s="232">
        <f>SUMIFS($H260:$AO260,$H$5:$AO$5,"&lt;"&amp;MONTH(TODAY()),$H$6:$AO$6,"REAL 25")</f>
        <v/>
      </c>
      <c r="AS260" s="27">
        <f>SUMIFS($I260:$AP260,$I$5:$AP$5,"&lt;"&amp;MONTH(TODAY()),$I$6:$AP$6,"ORÇADO ")</f>
        <v/>
      </c>
      <c r="AT260" s="28">
        <f>SUMIFS($J260:$AQ260,$J$5:$AQ$5,"&lt;"&amp;MONTH(TODAY()),$J$6:$AQ$6,"REAL 26")</f>
        <v/>
      </c>
      <c r="AU260" s="232">
        <f>SUM(H260,K260,N260,Q260,T260,W260,Z260,AC260,AF260,AI260,AL260,AO260)</f>
        <v/>
      </c>
      <c r="AV260" s="27">
        <f>SUM(I260,L260,O260,R260,U260,X260,AA260,AD260,AG260,AJ260,AM260,AP260)</f>
        <v/>
      </c>
      <c r="AW260" s="28">
        <f>SUM(J260,M260,P260,S260,V260,Y260,AB260,AE260,AH260,AK260,AN260,AQ260)</f>
        <v/>
      </c>
      <c r="AX260" s="232">
        <f>SUM(H260,K260,N260)</f>
        <v/>
      </c>
      <c r="AY260" s="27">
        <f>SUM(I260,L260,O260)</f>
        <v/>
      </c>
      <c r="AZ260" s="28">
        <f>SUM(J260,M260,P260)</f>
        <v/>
      </c>
      <c r="BA260" s="232">
        <f>SUM(Q260,T260,W260)</f>
        <v/>
      </c>
      <c r="BB260" s="27">
        <f>SUM(R260,U260,X260)</f>
        <v/>
      </c>
      <c r="BC260" s="28">
        <f>SUM(S260,V260,Y260)</f>
        <v/>
      </c>
      <c r="BD260" s="232">
        <f>SUM(Z260,AC260,AF260)</f>
        <v/>
      </c>
      <c r="BE260" s="27">
        <f>SUM(AA260,AD260,AG260)</f>
        <v/>
      </c>
      <c r="BF260" s="28">
        <f>SUM(AB260,AE260,AH260)</f>
        <v/>
      </c>
      <c r="BG260" s="232">
        <f>SUM(AI260,AL260,AO260)</f>
        <v/>
      </c>
      <c r="BH260" s="27">
        <f>SUM(AJ260,AM260,AP260)</f>
        <v/>
      </c>
      <c r="BI260" s="28">
        <f>SUM(AK260,AN260,AQ260)</f>
        <v/>
      </c>
      <c r="BK260" s="451">
        <f>SUM(I260,L260,O260,R260,U260,X260,AA260,AD260,AG260,AJ260,AM260,AP260)</f>
        <v/>
      </c>
      <c r="BL260" s="451">
        <f>BK260-AV260</f>
        <v/>
      </c>
      <c r="BM260" s="451">
        <f>SUM(J260,M260,P260,S260,V260)</f>
        <v/>
      </c>
      <c r="BN260" s="451">
        <f>BM260-AT260</f>
        <v/>
      </c>
    </row>
    <row r="261" hidden="1" outlineLevel="1" customFormat="1" s="474">
      <c r="A261" s="22" t="inlineStr">
        <is>
          <t>Fretes e Carretos</t>
        </is>
      </c>
      <c r="B261" s="23" t="n"/>
      <c r="C261" s="24" t="inlineStr">
        <is>
          <t>Estim. Mensal</t>
        </is>
      </c>
      <c r="D261" s="114" t="n"/>
      <c r="E261" s="107" t="n">
        <v>-0.0002</v>
      </c>
      <c r="F261" s="55" t="n"/>
      <c r="G261" s="416" t="n"/>
      <c r="H261" s="232" t="n">
        <v>-25.18</v>
      </c>
      <c r="I261" s="27" t="n">
        <v>-107.389194844</v>
      </c>
      <c r="J261" s="28">
        <f>SUMIFS(Aut_BlueMe_Sem_Pedido!$J:$J,Aut_BlueMe_Sem_Pedido!$Q:$Q,DRE!H$4,Aut_BlueMe_Sem_Pedido!$H:$H,DRE!$A261)+SUMIFS(Aut_Ajustes_Manuais!$G:$G,Aut_Ajustes_Manuais!$I:$I,DRE!H$4,Aut_Ajustes_Manuais!$F:$F,"Fretes e Carretos")</f>
        <v/>
      </c>
      <c r="K261" s="232" t="n">
        <v>-15.74</v>
      </c>
      <c r="L261" s="27" t="n">
        <v>-194.690673967</v>
      </c>
      <c r="M261" s="28">
        <f>SUMIFS(Aut_BlueMe_Sem_Pedido!$J:$J,Aut_BlueMe_Sem_Pedido!$Q:$Q,DRE!K$4,Aut_BlueMe_Sem_Pedido!$H:$H,DRE!$A261)+SUMIFS(Aut_Ajustes_Manuais!$G:$G,Aut_Ajustes_Manuais!$I:$I,DRE!K$4,Aut_Ajustes_Manuais!$F:$F,"Fretes e Carretos")</f>
        <v/>
      </c>
      <c r="N261" s="232" t="n">
        <v>-15.19</v>
      </c>
      <c r="O261" s="27" t="n">
        <v>-202.0402989402</v>
      </c>
      <c r="P261" s="28">
        <f>SUMIFS(Aut_BlueMe_Sem_Pedido!$J:$J,Aut_BlueMe_Sem_Pedido!$Q:$Q,DRE!N$4,Aut_BlueMe_Sem_Pedido!$H:$H,DRE!$A261)+SUMIFS(Aut_Ajustes_Manuais!$G:$G,Aut_Ajustes_Manuais!$I:$I,DRE!N$4,Aut_Ajustes_Manuais!$F:$F,"Fretes e Carretos")</f>
        <v/>
      </c>
      <c r="Q261" s="232" t="n">
        <v>-102.23</v>
      </c>
      <c r="R261" s="27" t="n">
        <v>-239.00776122</v>
      </c>
      <c r="S261" s="28">
        <f>SUMIFS(Aut_BlueMe_Sem_Pedido!$J:$J,Aut_BlueMe_Sem_Pedido!$Q:$Q,DRE!Q$4,Aut_BlueMe_Sem_Pedido!$H:$H,DRE!$A261)+SUMIFS(Aut_Ajustes_Manuais!$G:$G,Aut_Ajustes_Manuais!$I:$I,DRE!Q$4,Aut_Ajustes_Manuais!$F:$F,"Fretes e Carretos")</f>
        <v/>
      </c>
      <c r="T261" s="232" t="n">
        <v>-76.86</v>
      </c>
      <c r="U261" s="27" t="n">
        <v>-275.6732206693999</v>
      </c>
      <c r="V261" s="28">
        <f>SUMIFS(Aut_BlueMe_Sem_Pedido!$J:$J,Aut_BlueMe_Sem_Pedido!$Q:$Q,DRE!T$4,Aut_BlueMe_Sem_Pedido!$H:$H,DRE!$A261)+SUMIFS(Aut_Ajustes_Manuais!$G:$G,Aut_Ajustes_Manuais!$I:$I,DRE!T$4,Aut_Ajustes_Manuais!$F:$F,"Fretes e Carretos")</f>
        <v/>
      </c>
      <c r="W261" s="232" t="n">
        <v>-740.9</v>
      </c>
      <c r="X261" s="27" t="n">
        <v>-237.7122188664</v>
      </c>
      <c r="Y261" s="28">
        <f>SUMIFS(Aut_BlueMe_Sem_Pedido!$J:$J,Aut_BlueMe_Sem_Pedido!$Q:$Q,DRE!W$4,Aut_BlueMe_Sem_Pedido!$H:$H,DRE!$A261)+SUMIFS(Aut_Ajustes_Manuais!$G:$G,Aut_Ajustes_Manuais!$I:$I,DRE!W$4,Aut_Ajustes_Manuais!$F:$F,"Fretes e Carretos")</f>
        <v/>
      </c>
      <c r="Z261" s="232" t="n">
        <v>0</v>
      </c>
      <c r="AA261" s="27" t="n">
        <v>-252.4613151541</v>
      </c>
      <c r="AB261" s="28">
        <f>SUMIFS(Aut_BlueMe_Sem_Pedido!$J:$J,Aut_BlueMe_Sem_Pedido!$Q:$Q,DRE!Z$4,Aut_BlueMe_Sem_Pedido!$H:$H,DRE!$A261)+SUMIFS(Aut_Ajustes_Manuais!$G:$G,Aut_Ajustes_Manuais!$I:$I,DRE!Z$4,Aut_Ajustes_Manuais!$F:$F,"Fretes e Carretos")</f>
        <v/>
      </c>
      <c r="AC261" s="232" t="n">
        <v>-164.53</v>
      </c>
      <c r="AD261" s="27" t="n">
        <v>-264.6971511231</v>
      </c>
      <c r="AE261" s="28">
        <f>SUMIFS(Aut_BlueMe_Sem_Pedido!$J:$J,Aut_BlueMe_Sem_Pedido!$Q:$Q,DRE!AC$4,Aut_BlueMe_Sem_Pedido!$H:$H,DRE!$A261)+SUMIFS(Aut_Ajustes_Manuais!$G:$G,Aut_Ajustes_Manuais!$I:$I,DRE!AC$4,Aut_Ajustes_Manuais!$F:$F,"Fretes e Carretos")</f>
        <v/>
      </c>
      <c r="AF261" s="232" t="n">
        <v>-204.79</v>
      </c>
      <c r="AG261" s="27" t="n">
        <v>-307.036695896</v>
      </c>
      <c r="AH261" s="28">
        <f>SUMIFS(Aut_BlueMe_Sem_Pedido!$J:$J,Aut_BlueMe_Sem_Pedido!$Q:$Q,DRE!AF$4,Aut_BlueMe_Sem_Pedido!$H:$H,DRE!$A261)+SUMIFS(Aut_Ajustes_Manuais!$G:$G,Aut_Ajustes_Manuais!$I:$I,DRE!AF$4,Aut_Ajustes_Manuais!$F:$F,"Fretes e Carretos")</f>
        <v/>
      </c>
      <c r="AI261" s="232" t="n">
        <v>-92.45999999999999</v>
      </c>
      <c r="AJ261" s="27" t="n">
        <v>-260.5401718766499</v>
      </c>
      <c r="AK261" s="28">
        <f>SUMIFS(Aut_BlueMe_Sem_Pedido!$J:$J,Aut_BlueMe_Sem_Pedido!$Q:$Q,DRE!AI$4,Aut_BlueMe_Sem_Pedido!$H:$H,DRE!$A261)+SUMIFS(Aut_Ajustes_Manuais!$G:$G,Aut_Ajustes_Manuais!$I:$I,DRE!AI$4,Aut_Ajustes_Manuais!$F:$F,"Fretes e Carretos")</f>
        <v/>
      </c>
      <c r="AL261" s="232" t="n">
        <v>-168.88</v>
      </c>
      <c r="AM261" s="27" t="n">
        <v>-263.2056163628</v>
      </c>
      <c r="AN261" s="28">
        <f>SUMIFS(Aut_BlueMe_Sem_Pedido!$J:$J,Aut_BlueMe_Sem_Pedido!$Q:$Q,DRE!AL$4,Aut_BlueMe_Sem_Pedido!$H:$H,DRE!$A261)+SUMIFS(Aut_Ajustes_Manuais!$G:$G,Aut_Ajustes_Manuais!$I:$I,DRE!AL$4,Aut_Ajustes_Manuais!$F:$F,"Fretes e Carretos")</f>
        <v/>
      </c>
      <c r="AO261" s="232" t="n">
        <v>-312.94</v>
      </c>
      <c r="AP261" s="27" t="n">
        <v>-223.37360500615</v>
      </c>
      <c r="AQ261" s="28">
        <f>SUMIFS(Aut_BlueMe_Sem_Pedido!$J:$J,Aut_BlueMe_Sem_Pedido!$Q:$Q,DRE!AO$4,Aut_BlueMe_Sem_Pedido!$H:$H,DRE!$A261)+SUMIFS(Aut_Ajustes_Manuais!$G:$G,Aut_Ajustes_Manuais!$I:$I,DRE!AO$4,Aut_Ajustes_Manuais!$F:$F,"Fretes e Carretos")</f>
        <v/>
      </c>
      <c r="AR261" s="232">
        <f>SUMIFS($H261:$AO261,$H$5:$AO$5,"&lt;"&amp;MONTH(TODAY()),$H$6:$AO$6,"REAL 25")</f>
        <v/>
      </c>
      <c r="AS261" s="27">
        <f>SUMIFS($I261:$AP261,$I$5:$AP$5,"&lt;"&amp;MONTH(TODAY()),$I$6:$AP$6,"ORÇADO ")</f>
        <v/>
      </c>
      <c r="AT261" s="28">
        <f>SUMIFS($J261:$AQ261,$J$5:$AQ$5,"&lt;"&amp;MONTH(TODAY()),$J$6:$AQ$6,"REAL 26")</f>
        <v/>
      </c>
      <c r="AU261" s="232">
        <f>SUM(H261,K261,N261,Q261,T261,W261,Z261,AC261,AF261,AI261,AL261,AO261)</f>
        <v/>
      </c>
      <c r="AV261" s="27">
        <f>SUM(I261,L261,O261,R261,U261,X261,AA261,AD261,AG261,AJ261,AM261,AP261)</f>
        <v/>
      </c>
      <c r="AW261" s="28">
        <f>SUM(J261,M261,P261,S261,V261,Y261,AB261,AE261,AH261,AK261,AN261,AQ261)</f>
        <v/>
      </c>
      <c r="AX261" s="232">
        <f>SUM(H261,K261,N261)</f>
        <v/>
      </c>
      <c r="AY261" s="27">
        <f>SUM(I261,L261,O261)</f>
        <v/>
      </c>
      <c r="AZ261" s="28">
        <f>SUM(J261,M261,P261)</f>
        <v/>
      </c>
      <c r="BA261" s="232">
        <f>SUM(Q261,T261,W261)</f>
        <v/>
      </c>
      <c r="BB261" s="27">
        <f>SUM(R261,U261,X261)</f>
        <v/>
      </c>
      <c r="BC261" s="28">
        <f>SUM(S261,V261,Y261)</f>
        <v/>
      </c>
      <c r="BD261" s="232">
        <f>SUM(Z261,AC261,AF261)</f>
        <v/>
      </c>
      <c r="BE261" s="27">
        <f>SUM(AA261,AD261,AG261)</f>
        <v/>
      </c>
      <c r="BF261" s="28">
        <f>SUM(AB261,AE261,AH261)</f>
        <v/>
      </c>
      <c r="BG261" s="232">
        <f>SUM(AI261,AL261,AO261)</f>
        <v/>
      </c>
      <c r="BH261" s="27">
        <f>SUM(AJ261,AM261,AP261)</f>
        <v/>
      </c>
      <c r="BI261" s="28">
        <f>SUM(AK261,AN261,AQ261)</f>
        <v/>
      </c>
      <c r="BK261" s="451">
        <f>SUM(I261,L261,O261,R261,U261,X261,AA261,AD261,AG261,AJ261,AM261,AP261)</f>
        <v/>
      </c>
      <c r="BL261" s="451">
        <f>BK261-AV261</f>
        <v/>
      </c>
      <c r="BM261" s="451">
        <f>SUM(J261,M261,P261,S261,V261)</f>
        <v/>
      </c>
      <c r="BN261" s="451">
        <f>BM261-AT261</f>
        <v/>
      </c>
    </row>
    <row r="262" hidden="1" outlineLevel="1" customFormat="1" s="474">
      <c r="A262" s="22" t="inlineStr">
        <is>
          <t>Conduções/Taxi/Uber</t>
        </is>
      </c>
      <c r="B262" s="23" t="n"/>
      <c r="C262" s="24" t="n"/>
      <c r="D262" s="114" t="n">
        <v>-300</v>
      </c>
      <c r="E262" s="107" t="n"/>
      <c r="F262" s="55" t="n"/>
      <c r="G262" s="416" t="n"/>
      <c r="H262" s="232" t="n">
        <v>0</v>
      </c>
      <c r="I262" s="27" t="n">
        <v>0</v>
      </c>
      <c r="J262" s="28">
        <f>SUMIFS(Aut_BlueMe_Sem_Pedido!$J:$J,Aut_BlueMe_Sem_Pedido!$Q:$Q,DRE!H$4,Aut_BlueMe_Sem_Pedido!$H:$H,DRE!$A262)+SUMIFS(Aut_Ajustes_Manuais!$G:$G,Aut_Ajustes_Manuais!$I:$I,DRE!H$4,Aut_Ajustes_Manuais!$F:$F,"Conduções/Taxi/Uber")</f>
        <v/>
      </c>
      <c r="K262" s="232" t="n">
        <v>0</v>
      </c>
      <c r="L262" s="27" t="n">
        <v>0</v>
      </c>
      <c r="M262" s="28">
        <f>SUMIFS(Aut_BlueMe_Sem_Pedido!$J:$J,Aut_BlueMe_Sem_Pedido!$Q:$Q,DRE!K$4,Aut_BlueMe_Sem_Pedido!$H:$H,DRE!$A262)+SUMIFS(Aut_Ajustes_Manuais!$G:$G,Aut_Ajustes_Manuais!$I:$I,DRE!K$4,Aut_Ajustes_Manuais!$F:$F,"Conduções/Taxi/Uber")</f>
        <v/>
      </c>
      <c r="N262" s="232" t="n">
        <v>0</v>
      </c>
      <c r="O262" s="27" t="n">
        <v>0</v>
      </c>
      <c r="P262" s="28">
        <f>SUMIFS(Aut_BlueMe_Sem_Pedido!$J:$J,Aut_BlueMe_Sem_Pedido!$Q:$Q,DRE!N$4,Aut_BlueMe_Sem_Pedido!$H:$H,DRE!$A262)+SUMIFS(Aut_Ajustes_Manuais!$G:$G,Aut_Ajustes_Manuais!$I:$I,DRE!N$4,Aut_Ajustes_Manuais!$F:$F,"Conduções/Taxi/Uber")</f>
        <v/>
      </c>
      <c r="Q262" s="232" t="n">
        <v>0</v>
      </c>
      <c r="R262" s="27" t="n">
        <v>0</v>
      </c>
      <c r="S262" s="28">
        <f>SUMIFS(Aut_BlueMe_Sem_Pedido!$J:$J,Aut_BlueMe_Sem_Pedido!$Q:$Q,DRE!Q$4,Aut_BlueMe_Sem_Pedido!$H:$H,DRE!$A262)+SUMIFS(Aut_Ajustes_Manuais!$G:$G,Aut_Ajustes_Manuais!$I:$I,DRE!Q$4,Aut_Ajustes_Manuais!$F:$F,"Conduções/Taxi/Uber")</f>
        <v/>
      </c>
      <c r="T262" s="232" t="n">
        <v>0</v>
      </c>
      <c r="U262" s="27" t="n">
        <v>0</v>
      </c>
      <c r="V262" s="28">
        <f>SUMIFS(Aut_BlueMe_Sem_Pedido!$J:$J,Aut_BlueMe_Sem_Pedido!$Q:$Q,DRE!T$4,Aut_BlueMe_Sem_Pedido!$H:$H,DRE!$A262)+SUMIFS(Aut_Ajustes_Manuais!$G:$G,Aut_Ajustes_Manuais!$I:$I,DRE!T$4,Aut_Ajustes_Manuais!$F:$F,"Conduções/Taxi/Uber")</f>
        <v/>
      </c>
      <c r="W262" s="232" t="n">
        <v>-56.96</v>
      </c>
      <c r="X262" s="27" t="n">
        <v>0</v>
      </c>
      <c r="Y262" s="28">
        <f>SUMIFS(Aut_BlueMe_Sem_Pedido!$J:$J,Aut_BlueMe_Sem_Pedido!$Q:$Q,DRE!W$4,Aut_BlueMe_Sem_Pedido!$H:$H,DRE!$A262)+SUMIFS(Aut_Ajustes_Manuais!$G:$G,Aut_Ajustes_Manuais!$I:$I,DRE!W$4,Aut_Ajustes_Manuais!$F:$F,"Conduções/Taxi/Uber")</f>
        <v/>
      </c>
      <c r="Z262" s="232" t="n">
        <v>0</v>
      </c>
      <c r="AA262" s="27" t="n">
        <v>0</v>
      </c>
      <c r="AB262" s="28">
        <f>SUMIFS(Aut_BlueMe_Sem_Pedido!$J:$J,Aut_BlueMe_Sem_Pedido!$Q:$Q,DRE!Z$4,Aut_BlueMe_Sem_Pedido!$H:$H,DRE!$A262)+SUMIFS(Aut_Ajustes_Manuais!$G:$G,Aut_Ajustes_Manuais!$I:$I,DRE!Z$4,Aut_Ajustes_Manuais!$F:$F,"Conduções/Taxi/Uber")</f>
        <v/>
      </c>
      <c r="AC262" s="232" t="n">
        <v>-27.52</v>
      </c>
      <c r="AD262" s="27" t="n">
        <v>0</v>
      </c>
      <c r="AE262" s="28">
        <f>SUMIFS(Aut_BlueMe_Sem_Pedido!$J:$J,Aut_BlueMe_Sem_Pedido!$Q:$Q,DRE!AC$4,Aut_BlueMe_Sem_Pedido!$H:$H,DRE!$A262)+SUMIFS(Aut_Ajustes_Manuais!$G:$G,Aut_Ajustes_Manuais!$I:$I,DRE!AC$4,Aut_Ajustes_Manuais!$F:$F,"Conduções/Taxi/Uber")</f>
        <v/>
      </c>
      <c r="AF262" s="232" t="n">
        <v>-93.86</v>
      </c>
      <c r="AG262" s="27" t="n">
        <v>0</v>
      </c>
      <c r="AH262" s="28">
        <f>SUMIFS(Aut_BlueMe_Sem_Pedido!$J:$J,Aut_BlueMe_Sem_Pedido!$Q:$Q,DRE!AF$4,Aut_BlueMe_Sem_Pedido!$H:$H,DRE!$A262)+SUMIFS(Aut_Ajustes_Manuais!$G:$G,Aut_Ajustes_Manuais!$I:$I,DRE!AF$4,Aut_Ajustes_Manuais!$F:$F,"Conduções/Taxi/Uber")</f>
        <v/>
      </c>
      <c r="AI262" s="232" t="n">
        <v>-17.72</v>
      </c>
      <c r="AJ262" s="27" t="n">
        <v>0</v>
      </c>
      <c r="AK262" s="28">
        <f>SUMIFS(Aut_BlueMe_Sem_Pedido!$J:$J,Aut_BlueMe_Sem_Pedido!$Q:$Q,DRE!AI$4,Aut_BlueMe_Sem_Pedido!$H:$H,DRE!$A262)+SUMIFS(Aut_Ajustes_Manuais!$G:$G,Aut_Ajustes_Manuais!$I:$I,DRE!AI$4,Aut_Ajustes_Manuais!$F:$F,"Conduções/Taxi/Uber")</f>
        <v/>
      </c>
      <c r="AL262" s="232" t="n">
        <v>0</v>
      </c>
      <c r="AM262" s="27" t="n">
        <v>0</v>
      </c>
      <c r="AN262" s="28">
        <f>SUMIFS(Aut_BlueMe_Sem_Pedido!$J:$J,Aut_BlueMe_Sem_Pedido!$Q:$Q,DRE!AL$4,Aut_BlueMe_Sem_Pedido!$H:$H,DRE!$A262)+SUMIFS(Aut_Ajustes_Manuais!$G:$G,Aut_Ajustes_Manuais!$I:$I,DRE!AL$4,Aut_Ajustes_Manuais!$F:$F,"Conduções/Taxi/Uber")</f>
        <v/>
      </c>
      <c r="AO262" s="232" t="n">
        <v>0</v>
      </c>
      <c r="AP262" s="27" t="n">
        <v>0</v>
      </c>
      <c r="AQ262" s="28">
        <f>SUMIFS(Aut_BlueMe_Sem_Pedido!$J:$J,Aut_BlueMe_Sem_Pedido!$Q:$Q,DRE!AO$4,Aut_BlueMe_Sem_Pedido!$H:$H,DRE!$A262)+SUMIFS(Aut_Ajustes_Manuais!$G:$G,Aut_Ajustes_Manuais!$I:$I,DRE!AO$4,Aut_Ajustes_Manuais!$F:$F,"Conduções/Taxi/Uber")</f>
        <v/>
      </c>
      <c r="AR262" s="232">
        <f>SUMIFS($H262:$AO262,$H$5:$AO$5,"&lt;"&amp;MONTH(TODAY()),$H$6:$AO$6,"REAL 25")</f>
        <v/>
      </c>
      <c r="AS262" s="27">
        <f>SUMIFS($I262:$AP262,$I$5:$AP$5,"&lt;"&amp;MONTH(TODAY()),$I$6:$AP$6,"ORÇADO ")</f>
        <v/>
      </c>
      <c r="AT262" s="28">
        <f>SUMIFS($J262:$AQ262,$J$5:$AQ$5,"&lt;"&amp;MONTH(TODAY()),$J$6:$AQ$6,"REAL 26")</f>
        <v/>
      </c>
      <c r="AU262" s="232">
        <f>SUM(H262,K262,N262,Q262,T262,W262,Z262,AC262,AF262,AI262,AL262,AO262)</f>
        <v/>
      </c>
      <c r="AV262" s="27">
        <f>SUM(I262,L262,O262,R262,U262,X262,AA262,AD262,AG262,AJ262,AM262,AP262)</f>
        <v/>
      </c>
      <c r="AW262" s="28">
        <f>SUM(J262,M262,P262,S262,V262,Y262,AB262,AE262,AH262,AK262,AN262,AQ262)</f>
        <v/>
      </c>
      <c r="AX262" s="232">
        <f>SUM(H262,K262,N262)</f>
        <v/>
      </c>
      <c r="AY262" s="27">
        <f>SUM(I262,L262,O262)</f>
        <v/>
      </c>
      <c r="AZ262" s="28">
        <f>SUM(J262,M262,P262)</f>
        <v/>
      </c>
      <c r="BA262" s="232">
        <f>SUM(Q262,T262,W262)</f>
        <v/>
      </c>
      <c r="BB262" s="27">
        <f>SUM(R262,U262,X262)</f>
        <v/>
      </c>
      <c r="BC262" s="28">
        <f>SUM(S262,V262,Y262)</f>
        <v/>
      </c>
      <c r="BD262" s="232">
        <f>SUM(Z262,AC262,AF262)</f>
        <v/>
      </c>
      <c r="BE262" s="27">
        <f>SUM(AA262,AD262,AG262)</f>
        <v/>
      </c>
      <c r="BF262" s="28">
        <f>SUM(AB262,AE262,AH262)</f>
        <v/>
      </c>
      <c r="BG262" s="232">
        <f>SUM(AI262,AL262,AO262)</f>
        <v/>
      </c>
      <c r="BH262" s="27">
        <f>SUM(AJ262,AM262,AP262)</f>
        <v/>
      </c>
      <c r="BI262" s="28">
        <f>SUM(AK262,AN262,AQ262)</f>
        <v/>
      </c>
      <c r="BK262" s="451">
        <f>SUM(I262,L262,O262,R262,U262,X262,AA262,AD262,AG262,AJ262,AM262,AP262)</f>
        <v/>
      </c>
      <c r="BL262" s="451">
        <f>BK262-AV262</f>
        <v/>
      </c>
      <c r="BM262" s="451">
        <f>SUM(J262,M262,P262,S262,V262)</f>
        <v/>
      </c>
      <c r="BN262" s="451">
        <f>BM262-AT262</f>
        <v/>
      </c>
    </row>
    <row r="263" hidden="1" outlineLevel="1" customFormat="1" s="474">
      <c r="A263" s="22" t="inlineStr">
        <is>
          <t>Viagens e Estadias - Operação</t>
        </is>
      </c>
      <c r="B263" s="23" t="n"/>
      <c r="C263" s="24" t="n"/>
      <c r="D263" s="114" t="n"/>
      <c r="E263" s="107" t="n"/>
      <c r="F263" s="55" t="n"/>
      <c r="G263" s="416" t="n"/>
      <c r="H263" s="232" t="n">
        <v>0</v>
      </c>
      <c r="I263" s="27" t="n">
        <v>0</v>
      </c>
      <c r="J263" s="28">
        <f>SUMIFS(Aut_BlueMe_Sem_Pedido!$J:$J,Aut_BlueMe_Sem_Pedido!$Q:$Q,DRE!H$4,Aut_BlueMe_Sem_Pedido!$H:$H,DRE!$A263)+SUMIFS(Aut_Ajustes_Manuais!$G:$G,Aut_Ajustes_Manuais!$I:$I,DRE!H$4,Aut_Ajustes_Manuais!$F:$F,"Viagens e Estadias - Operação")</f>
        <v/>
      </c>
      <c r="K263" s="232" t="n">
        <v>0</v>
      </c>
      <c r="L263" s="27" t="n">
        <v>0</v>
      </c>
      <c r="M263" s="28">
        <f>SUMIFS(Aut_BlueMe_Sem_Pedido!$J:$J,Aut_BlueMe_Sem_Pedido!$Q:$Q,DRE!K$4,Aut_BlueMe_Sem_Pedido!$H:$H,DRE!$A263)+SUMIFS(Aut_Ajustes_Manuais!$G:$G,Aut_Ajustes_Manuais!$I:$I,DRE!K$4,Aut_Ajustes_Manuais!$F:$F,"Viagens e Estadias - Operação")</f>
        <v/>
      </c>
      <c r="N263" s="232" t="n">
        <v>0</v>
      </c>
      <c r="O263" s="27" t="n">
        <v>0</v>
      </c>
      <c r="P263" s="28">
        <f>SUMIFS(Aut_BlueMe_Sem_Pedido!$J:$J,Aut_BlueMe_Sem_Pedido!$Q:$Q,DRE!N$4,Aut_BlueMe_Sem_Pedido!$H:$H,DRE!$A263)+SUMIFS(Aut_Ajustes_Manuais!$G:$G,Aut_Ajustes_Manuais!$I:$I,DRE!N$4,Aut_Ajustes_Manuais!$F:$F,"Viagens e Estadias - Operação")</f>
        <v/>
      </c>
      <c r="Q263" s="232" t="n">
        <v>0</v>
      </c>
      <c r="R263" s="27" t="n">
        <v>0</v>
      </c>
      <c r="S263" s="28">
        <f>SUMIFS(Aut_BlueMe_Sem_Pedido!$J:$J,Aut_BlueMe_Sem_Pedido!$Q:$Q,DRE!Q$4,Aut_BlueMe_Sem_Pedido!$H:$H,DRE!$A263)+SUMIFS(Aut_Ajustes_Manuais!$G:$G,Aut_Ajustes_Manuais!$I:$I,DRE!Q$4,Aut_Ajustes_Manuais!$F:$F,"Viagens e Estadias - Operação")</f>
        <v/>
      </c>
      <c r="T263" s="232" t="n">
        <v>0</v>
      </c>
      <c r="U263" s="27" t="n">
        <v>0</v>
      </c>
      <c r="V263" s="28">
        <f>SUMIFS(Aut_BlueMe_Sem_Pedido!$J:$J,Aut_BlueMe_Sem_Pedido!$Q:$Q,DRE!T$4,Aut_BlueMe_Sem_Pedido!$H:$H,DRE!$A263)+SUMIFS(Aut_Ajustes_Manuais!$G:$G,Aut_Ajustes_Manuais!$I:$I,DRE!T$4,Aut_Ajustes_Manuais!$F:$F,"Viagens e Estadias - Operação")</f>
        <v/>
      </c>
      <c r="W263" s="232" t="n">
        <v>0</v>
      </c>
      <c r="X263" s="27" t="n">
        <v>0</v>
      </c>
      <c r="Y263" s="28">
        <f>SUMIFS(Aut_BlueMe_Sem_Pedido!$J:$J,Aut_BlueMe_Sem_Pedido!$Q:$Q,DRE!W$4,Aut_BlueMe_Sem_Pedido!$H:$H,DRE!$A263)+SUMIFS(Aut_Ajustes_Manuais!$G:$G,Aut_Ajustes_Manuais!$I:$I,DRE!W$4,Aut_Ajustes_Manuais!$F:$F,"Viagens e Estadias - Operação")</f>
        <v/>
      </c>
      <c r="Z263" s="232" t="n">
        <v>0</v>
      </c>
      <c r="AA263" s="27" t="n">
        <v>0</v>
      </c>
      <c r="AB263" s="28">
        <f>SUMIFS(Aut_BlueMe_Sem_Pedido!$J:$J,Aut_BlueMe_Sem_Pedido!$Q:$Q,DRE!Z$4,Aut_BlueMe_Sem_Pedido!$H:$H,DRE!$A263)+SUMIFS(Aut_Ajustes_Manuais!$G:$G,Aut_Ajustes_Manuais!$I:$I,DRE!Z$4,Aut_Ajustes_Manuais!$F:$F,"Viagens e Estadias - Operação")</f>
        <v/>
      </c>
      <c r="AC263" s="232" t="n">
        <v>0</v>
      </c>
      <c r="AD263" s="27" t="n">
        <v>0</v>
      </c>
      <c r="AE263" s="28">
        <f>SUMIFS(Aut_BlueMe_Sem_Pedido!$J:$J,Aut_BlueMe_Sem_Pedido!$Q:$Q,DRE!AC$4,Aut_BlueMe_Sem_Pedido!$H:$H,DRE!$A263)+SUMIFS(Aut_Ajustes_Manuais!$G:$G,Aut_Ajustes_Manuais!$I:$I,DRE!AC$4,Aut_Ajustes_Manuais!$F:$F,"Viagens e Estadias - Operação")</f>
        <v/>
      </c>
      <c r="AF263" s="232" t="n">
        <v>0</v>
      </c>
      <c r="AG263" s="27" t="n">
        <v>0</v>
      </c>
      <c r="AH263" s="28">
        <f>SUMIFS(Aut_BlueMe_Sem_Pedido!$J:$J,Aut_BlueMe_Sem_Pedido!$Q:$Q,DRE!AF$4,Aut_BlueMe_Sem_Pedido!$H:$H,DRE!$A263)+SUMIFS(Aut_Ajustes_Manuais!$G:$G,Aut_Ajustes_Manuais!$I:$I,DRE!AF$4,Aut_Ajustes_Manuais!$F:$F,"Viagens e Estadias - Operação")</f>
        <v/>
      </c>
      <c r="AI263" s="232" t="n">
        <v>0</v>
      </c>
      <c r="AJ263" s="27" t="n">
        <v>0</v>
      </c>
      <c r="AK263" s="28">
        <f>SUMIFS(Aut_BlueMe_Sem_Pedido!$J:$J,Aut_BlueMe_Sem_Pedido!$Q:$Q,DRE!AI$4,Aut_BlueMe_Sem_Pedido!$H:$H,DRE!$A263)+SUMIFS(Aut_Ajustes_Manuais!$G:$G,Aut_Ajustes_Manuais!$I:$I,DRE!AI$4,Aut_Ajustes_Manuais!$F:$F,"Viagens e Estadias - Operação")</f>
        <v/>
      </c>
      <c r="AL263" s="232" t="n">
        <v>0</v>
      </c>
      <c r="AM263" s="27" t="n">
        <v>0</v>
      </c>
      <c r="AN263" s="28">
        <f>SUMIFS(Aut_BlueMe_Sem_Pedido!$J:$J,Aut_BlueMe_Sem_Pedido!$Q:$Q,DRE!AL$4,Aut_BlueMe_Sem_Pedido!$H:$H,DRE!$A263)+SUMIFS(Aut_Ajustes_Manuais!$G:$G,Aut_Ajustes_Manuais!$I:$I,DRE!AL$4,Aut_Ajustes_Manuais!$F:$F,"Viagens e Estadias - Operação")</f>
        <v/>
      </c>
      <c r="AO263" s="232" t="n">
        <v>0</v>
      </c>
      <c r="AP263" s="27" t="n">
        <v>0</v>
      </c>
      <c r="AQ263" s="28">
        <f>SUMIFS(Aut_BlueMe_Sem_Pedido!$J:$J,Aut_BlueMe_Sem_Pedido!$Q:$Q,DRE!AO$4,Aut_BlueMe_Sem_Pedido!$H:$H,DRE!$A263)+SUMIFS(Aut_Ajustes_Manuais!$G:$G,Aut_Ajustes_Manuais!$I:$I,DRE!AO$4,Aut_Ajustes_Manuais!$F:$F,"Viagens e Estadias - Operação")</f>
        <v/>
      </c>
      <c r="AR263" s="232">
        <f>SUMIFS($H263:$AO263,$H$5:$AO$5,"&lt;"&amp;MONTH(TODAY()),$H$6:$AO$6,"REAL 25")</f>
        <v/>
      </c>
      <c r="AS263" s="27">
        <f>SUMIFS($I263:$AP263,$I$5:$AP$5,"&lt;"&amp;MONTH(TODAY()),$I$6:$AP$6,"ORÇADO ")</f>
        <v/>
      </c>
      <c r="AT263" s="28">
        <f>SUMIFS($J263:$AQ263,$J$5:$AQ$5,"&lt;"&amp;MONTH(TODAY()),$J$6:$AQ$6,"REAL 26")</f>
        <v/>
      </c>
      <c r="AU263" s="232">
        <f>SUM(H263,K263,N263,Q263,T263,W263,Z263,AC263,AF263,AI263,AL263,AO263)</f>
        <v/>
      </c>
      <c r="AV263" s="27">
        <f>SUM(I263,L263,O263,R263,U263,X263,AA263,AD263,AG263,AJ263,AM263,AP263)</f>
        <v/>
      </c>
      <c r="AW263" s="28">
        <f>SUM(J263,M263,P263,S263,V263,Y263,AB263,AE263,AH263,AK263,AN263,AQ263)</f>
        <v/>
      </c>
      <c r="AX263" s="232">
        <f>SUM(H263,K263,N263)</f>
        <v/>
      </c>
      <c r="AY263" s="27">
        <f>SUM(I263,L263,O263)</f>
        <v/>
      </c>
      <c r="AZ263" s="28">
        <f>SUM(J263,M263,P263)</f>
        <v/>
      </c>
      <c r="BA263" s="232">
        <f>SUM(Q263,T263,W263)</f>
        <v/>
      </c>
      <c r="BB263" s="27">
        <f>SUM(R263,U263,X263)</f>
        <v/>
      </c>
      <c r="BC263" s="28">
        <f>SUM(S263,V263,Y263)</f>
        <v/>
      </c>
      <c r="BD263" s="232">
        <f>SUM(Z263,AC263,AF263)</f>
        <v/>
      </c>
      <c r="BE263" s="27">
        <f>SUM(AA263,AD263,AG263)</f>
        <v/>
      </c>
      <c r="BF263" s="28">
        <f>SUM(AB263,AE263,AH263)</f>
        <v/>
      </c>
      <c r="BG263" s="232">
        <f>SUM(AI263,AL263,AO263)</f>
        <v/>
      </c>
      <c r="BH263" s="27">
        <f>SUM(AJ263,AM263,AP263)</f>
        <v/>
      </c>
      <c r="BI263" s="28">
        <f>SUM(AK263,AN263,AQ263)</f>
        <v/>
      </c>
      <c r="BK263" s="451">
        <f>SUM(I263,L263,O263,R263,U263,X263,AA263,AD263,AG263,AJ263,AM263,AP263)</f>
        <v/>
      </c>
      <c r="BL263" s="451">
        <f>BK263-AV263</f>
        <v/>
      </c>
      <c r="BM263" s="451">
        <f>SUM(J263,M263,P263,S263,V263)</f>
        <v/>
      </c>
      <c r="BN263" s="451">
        <f>BM263-AT263</f>
        <v/>
      </c>
    </row>
    <row r="264" collapsed="1">
      <c r="A264" s="70" t="inlineStr">
        <is>
          <t>% sobre Receita Bruta</t>
        </is>
      </c>
      <c r="B264" s="58" t="n"/>
      <c r="C264" s="59" t="n"/>
      <c r="D264" s="60" t="n"/>
      <c r="E264" s="61" t="n"/>
      <c r="F264" s="62" t="n"/>
      <c r="G264" s="473" t="n"/>
      <c r="H264" s="236" t="n">
        <v>-0.03809330103284396</v>
      </c>
      <c r="I264" s="49" t="n">
        <v>-0.01896788570934898</v>
      </c>
      <c r="J264" s="50">
        <f>IFERROR(J255/J8,0)+SUMIFS(Aut_Ajustes_Manuais!$G:$G,Aut_Ajustes_Manuais!$I:$I,DRE!H$4,Aut_Ajustes_Manuais!$F:$F,"% sobre Receita Bruta")</f>
        <v/>
      </c>
      <c r="K264" s="236" t="n">
        <v>-0.04148517373415038</v>
      </c>
      <c r="L264" s="49" t="n">
        <v>-0.009920441074706405</v>
      </c>
      <c r="M264" s="50">
        <f>IFERROR(M255/M8,0)+SUMIFS(Aut_Ajustes_Manuais!$G:$G,Aut_Ajustes_Manuais!$I:$I,DRE!K$4,Aut_Ajustes_Manuais!$F:$F,"% sobre Receita Bruta")</f>
        <v/>
      </c>
      <c r="N264" s="236" t="n">
        <v>-0.08409324661131415</v>
      </c>
      <c r="O264" s="49" t="n">
        <v>-0.009686884530248966</v>
      </c>
      <c r="P264" s="50">
        <f>IFERROR(P255/P8,0)+SUMIFS(Aut_Ajustes_Manuais!$G:$G,Aut_Ajustes_Manuais!$I:$I,DRE!N$4,Aut_Ajustes_Manuais!$F:$F,"% sobre Receita Bruta")</f>
        <v/>
      </c>
      <c r="Q264" s="236" t="n">
        <v>-0.03183298800134937</v>
      </c>
      <c r="R264" s="49" t="n">
        <v>-0.011275946824251</v>
      </c>
      <c r="S264" s="50">
        <f>IFERROR(S255/S8,0)+SUMIFS(Aut_Ajustes_Manuais!$G:$G,Aut_Ajustes_Manuais!$I:$I,DRE!Q$4,Aut_Ajustes_Manuais!$F:$F,"% sobre Receita Bruta")</f>
        <v/>
      </c>
      <c r="T264" s="236" t="n">
        <v>-0.01538679041557073</v>
      </c>
      <c r="U264" s="49" t="n">
        <v>-0.01044122492695389</v>
      </c>
      <c r="V264" s="50">
        <f>IFERROR(V255/V8,0)+SUMIFS(Aut_Ajustes_Manuais!$G:$G,Aut_Ajustes_Manuais!$I:$I,DRE!T$4,Aut_Ajustes_Manuais!$F:$F,"% sobre Receita Bruta")</f>
        <v/>
      </c>
      <c r="W264" s="236" t="n">
        <v>-0.01671695933465013</v>
      </c>
      <c r="X264" s="49" t="n">
        <v>-0.01131015101854329</v>
      </c>
      <c r="Y264" s="50">
        <f>IFERROR(Y255/Y8,0)+SUMIFS(Aut_Ajustes_Manuais!$G:$G,Aut_Ajustes_Manuais!$I:$I,DRE!W$4,Aut_Ajustes_Manuais!$F:$F,"% sobre Receita Bruta")</f>
        <v/>
      </c>
      <c r="Z264" s="236" t="n">
        <v>-0.03364160543872828</v>
      </c>
      <c r="AA264" s="49" t="n">
        <v>-0.01094150434130637</v>
      </c>
      <c r="AB264" s="50">
        <f>IFERROR(AB255/AB8,0)+SUMIFS(Aut_Ajustes_Manuais!$G:$G,Aut_Ajustes_Manuais!$I:$I,DRE!Z$4,Aut_Ajustes_Manuais!$F:$F,"% sobre Receita Bruta")</f>
        <v/>
      </c>
      <c r="AC264" s="236" t="n">
        <v>-0.01797223731940467</v>
      </c>
      <c r="AD264" s="49" t="n">
        <v>-0.01066685358582651</v>
      </c>
      <c r="AE264" s="50">
        <f>IFERROR(AE255/AE8,0)+SUMIFS(Aut_Ajustes_Manuais!$G:$G,Aut_Ajustes_Manuais!$I:$I,DRE!AC$4,Aut_Ajustes_Manuais!$F:$F,"% sobre Receita Bruta")</f>
        <v/>
      </c>
      <c r="AF264" s="236" t="n">
        <v>-0.01862996489975588</v>
      </c>
      <c r="AG264" s="49" t="n">
        <v>-0.009885409529381084</v>
      </c>
      <c r="AH264" s="50">
        <f>IFERROR(AH255/AH8,0)+SUMIFS(Aut_Ajustes_Manuais!$G:$G,Aut_Ajustes_Manuais!$I:$I,DRE!AF$4,Aut_Ajustes_Manuais!$F:$F,"% sobre Receita Bruta")</f>
        <v/>
      </c>
      <c r="AI264" s="236" t="n">
        <v>-0.02950510535195291</v>
      </c>
      <c r="AJ264" s="49" t="n">
        <v>-0.01075726955730328</v>
      </c>
      <c r="AK264" s="50">
        <f>IFERROR(AK255/AK8,0)+SUMIFS(Aut_Ajustes_Manuais!$G:$G,Aut_Ajustes_Manuais!$I:$I,DRE!AI$4,Aut_Ajustes_Manuais!$F:$F,"% sobre Receita Bruta")</f>
        <v/>
      </c>
      <c r="AL264" s="236" t="n">
        <v>-0.01491761529625447</v>
      </c>
      <c r="AM264" s="49" t="n">
        <v>-0.01069896653699219</v>
      </c>
      <c r="AN264" s="50">
        <f>IFERROR(AN255/AN8,0)+SUMIFS(Aut_Ajustes_Manuais!$G:$G,Aut_Ajustes_Manuais!$I:$I,DRE!AL$4,Aut_Ajustes_Manuais!$F:$F,"% sobre Receita Bruta")</f>
        <v/>
      </c>
      <c r="AO264" s="236" t="n">
        <v>-0.01099397774440069</v>
      </c>
      <c r="AP264" s="49" t="n">
        <v>-0.01171520701811972</v>
      </c>
      <c r="AQ264" s="50">
        <f>IFERROR(AQ255/AQ8,0)+SUMIFS(Aut_Ajustes_Manuais!$G:$G,Aut_Ajustes_Manuais!$I:$I,DRE!AO$4,Aut_Ajustes_Manuais!$F:$F,"% sobre Receita Bruta")</f>
        <v/>
      </c>
      <c r="AR264" s="236">
        <f>IFERROR(AR255/AR8,0)</f>
        <v/>
      </c>
      <c r="AS264" s="49">
        <f>IFERROR(AS255/AS8,0)</f>
        <v/>
      </c>
      <c r="AT264" s="50">
        <f>IFERROR(AT255/AT8,0)</f>
        <v/>
      </c>
      <c r="AU264" s="236">
        <f>IFERROR(AU255/AU8,0)</f>
        <v/>
      </c>
      <c r="AV264" s="49">
        <f>IFERROR(AV255/AV8,0)</f>
        <v/>
      </c>
      <c r="AW264" s="50">
        <f>IFERROR(AW255/AW8,0)</f>
        <v/>
      </c>
      <c r="AX264" s="236">
        <f>IFERROR(AX255/AX8,0)</f>
        <v/>
      </c>
      <c r="AY264" s="49">
        <f>IFERROR(AY255/AY8,0)</f>
        <v/>
      </c>
      <c r="AZ264" s="50">
        <f>IFERROR(AZ255/AZ8,0)</f>
        <v/>
      </c>
      <c r="BA264" s="236">
        <f>IFERROR(BA255/BA8,0)</f>
        <v/>
      </c>
      <c r="BB264" s="49">
        <f>IFERROR(BB255/BB8,0)</f>
        <v/>
      </c>
      <c r="BC264" s="50">
        <f>IFERROR(BC255/BC8,0)</f>
        <v/>
      </c>
      <c r="BD264" s="236">
        <f>IFERROR(BD255/BD8,0)</f>
        <v/>
      </c>
      <c r="BE264" s="49">
        <f>IFERROR(BE255/BE8,0)</f>
        <v/>
      </c>
      <c r="BF264" s="50">
        <f>IFERROR(BF255/BF8,0)</f>
        <v/>
      </c>
      <c r="BG264" s="236">
        <f>IFERROR(BG255/BG8,0)</f>
        <v/>
      </c>
      <c r="BH264" s="49">
        <f>IFERROR(BH255/BH8,0)</f>
        <v/>
      </c>
      <c r="BI264" s="50">
        <f>IFERROR(BI255/BI8,0)</f>
        <v/>
      </c>
      <c r="BK264" s="451">
        <f>SUM(I264,L264,O264,R264,U264,X264,AA264,AD264,AG264,AJ264,AM264,AP264)</f>
        <v/>
      </c>
      <c r="BL264" s="451">
        <f>BK264-AV264</f>
        <v/>
      </c>
      <c r="BM264" s="451">
        <f>SUM(J264,M264,P264,S264,V264)</f>
        <v/>
      </c>
      <c r="BN264" s="451">
        <f>BM264-AT264</f>
        <v/>
      </c>
    </row>
    <row r="265">
      <c r="A265" s="18" t="n"/>
      <c r="E265" s="16" t="n"/>
      <c r="F265" s="464" t="n"/>
      <c r="G265" s="473" t="n"/>
      <c r="H265" s="238" t="n"/>
      <c r="I265" s="464" t="n"/>
      <c r="J265" s="56" t="n"/>
      <c r="K265" s="238" t="n"/>
      <c r="L265" s="464" t="n"/>
      <c r="M265" s="56" t="n"/>
      <c r="N265" s="238" t="n"/>
      <c r="O265" s="464" t="n"/>
      <c r="P265" s="56" t="n"/>
      <c r="Q265" s="238" t="n"/>
      <c r="R265" s="464" t="n"/>
      <c r="S265" s="56" t="n"/>
      <c r="T265" s="238" t="n"/>
      <c r="U265" s="464" t="n"/>
      <c r="V265" s="56" t="n"/>
      <c r="W265" s="238" t="n"/>
      <c r="X265" s="464" t="n"/>
      <c r="Y265" s="56" t="n"/>
      <c r="Z265" s="238" t="n"/>
      <c r="AA265" s="464" t="n"/>
      <c r="AB265" s="56" t="n"/>
      <c r="AC265" s="238" t="n"/>
      <c r="AD265" s="464" t="n"/>
      <c r="AE265" s="56" t="n"/>
      <c r="AF265" s="238" t="n"/>
      <c r="AG265" s="464" t="n"/>
      <c r="AH265" s="56" t="n"/>
      <c r="AI265" s="238" t="n"/>
      <c r="AJ265" s="464" t="n"/>
      <c r="AK265" s="56" t="n"/>
      <c r="AL265" s="238" t="n"/>
      <c r="AM265" s="464" t="n"/>
      <c r="AN265" s="56" t="n"/>
      <c r="AO265" s="238" t="n"/>
      <c r="AP265" s="464" t="n"/>
      <c r="AQ265" s="56" t="n"/>
      <c r="AR265" s="238" t="n"/>
      <c r="AS265" s="464" t="n"/>
      <c r="AT265" s="56" t="n"/>
      <c r="AU265" s="238" t="n"/>
      <c r="AV265" s="464" t="n"/>
      <c r="AW265" s="56" t="n"/>
      <c r="AX265" s="238" t="n"/>
      <c r="AY265" s="464" t="n"/>
      <c r="AZ265" s="56" t="n"/>
      <c r="BA265" s="238" t="n"/>
      <c r="BB265" s="464" t="n"/>
      <c r="BC265" s="56" t="n"/>
      <c r="BD265" s="238" t="n"/>
      <c r="BE265" s="464" t="n"/>
      <c r="BF265" s="56" t="n"/>
      <c r="BG265" s="238" t="n"/>
      <c r="BH265" s="464" t="n"/>
      <c r="BI265" s="56" t="n"/>
      <c r="BK265" s="451">
        <f>SUM(I265,L265,O265,R265,U265,X265,AA265,AD265,AG265,AJ265,AM265,AP265)</f>
        <v/>
      </c>
      <c r="BL265" s="451">
        <f>BK265-AV265</f>
        <v/>
      </c>
      <c r="BM265" s="451">
        <f>SUM(J265,M265,P265,S265,V265)</f>
        <v/>
      </c>
      <c r="BN265" s="451">
        <f>BM265-AT265</f>
        <v/>
      </c>
    </row>
    <row r="266">
      <c r="A266" s="38" t="inlineStr">
        <is>
          <t>Marketing</t>
        </is>
      </c>
      <c r="C266" s="39" t="inlineStr">
        <is>
          <t>Premissas</t>
        </is>
      </c>
      <c r="D266" s="39" t="inlineStr">
        <is>
          <t>Valores</t>
        </is>
      </c>
      <c r="E266" s="39" t="inlineStr">
        <is>
          <t>Acréscimo</t>
        </is>
      </c>
      <c r="F266" s="464" t="n"/>
      <c r="G266" s="473" t="n"/>
      <c r="H266" s="235" t="n">
        <v>-11324.70708338217</v>
      </c>
      <c r="I266" s="41" t="n">
        <v>-21428.4815</v>
      </c>
      <c r="J266" s="42">
        <f>SUM(J267:J277)+SUMIFS(Aut_Ajustes_Manuais!$G:$G,Aut_Ajustes_Manuais!$I:$I,DRE!H$4,Aut_Ajustes_Manuais!$F:$F,"Marketing")</f>
        <v/>
      </c>
      <c r="K266" s="235" t="n">
        <v>-11122.30901783305</v>
      </c>
      <c r="L266" s="41" t="n">
        <v>-23428.4815</v>
      </c>
      <c r="M266" s="42">
        <f>SUM(M267:M277)+SUMIFS(Aut_Ajustes_Manuais!$G:$G,Aut_Ajustes_Manuais!$I:$I,DRE!K$4,Aut_Ajustes_Manuais!$F:$F,"Marketing")</f>
        <v/>
      </c>
      <c r="N266" s="235" t="n">
        <v>-8103.968164694536</v>
      </c>
      <c r="O266" s="41" t="n">
        <v>-21428.4815</v>
      </c>
      <c r="P266" s="42">
        <f>SUM(P267:P277)+SUMIFS(Aut_Ajustes_Manuais!$G:$G,Aut_Ajustes_Manuais!$I:$I,DRE!N$4,Aut_Ajustes_Manuais!$F:$F,"Marketing")</f>
        <v/>
      </c>
      <c r="Q266" s="235" t="n">
        <v>-12238.83850908306</v>
      </c>
      <c r="R266" s="41" t="n">
        <v>-23428.4815</v>
      </c>
      <c r="S266" s="42">
        <f>SUM(S267:S277)+SUMIFS(Aut_Ajustes_Manuais!$G:$G,Aut_Ajustes_Manuais!$I:$I,DRE!Q$4,Aut_Ajustes_Manuais!$F:$F,"Marketing")</f>
        <v/>
      </c>
      <c r="T266" s="235" t="n">
        <v>-20157.05349964821</v>
      </c>
      <c r="U266" s="41" t="n">
        <v>-21428.4815</v>
      </c>
      <c r="V266" s="42">
        <f>SUM(V267:V277)+SUMIFS(Aut_Ajustes_Manuais!$G:$G,Aut_Ajustes_Manuais!$I:$I,DRE!T$4,Aut_Ajustes_Manuais!$F:$F,"Marketing")</f>
        <v/>
      </c>
      <c r="W266" s="235" t="n">
        <v>-18506.29125648936</v>
      </c>
      <c r="X266" s="41" t="n">
        <v>-23428.4815</v>
      </c>
      <c r="Y266" s="42">
        <f>SUM(Y267:Y277)+SUMIFS(Aut_Ajustes_Manuais!$G:$G,Aut_Ajustes_Manuais!$I:$I,DRE!W$4,Aut_Ajustes_Manuais!$F:$F,"Marketing")</f>
        <v/>
      </c>
      <c r="Z266" s="235" t="n">
        <v>-20299.03</v>
      </c>
      <c r="AA266" s="41" t="n">
        <v>-21428.4815</v>
      </c>
      <c r="AB266" s="42">
        <f>SUM(AB267:AB277)+SUMIFS(Aut_Ajustes_Manuais!$G:$G,Aut_Ajustes_Manuais!$I:$I,DRE!Z$4,Aut_Ajustes_Manuais!$F:$F,"Marketing")</f>
        <v/>
      </c>
      <c r="AC266" s="235" t="n">
        <v>-27278.82</v>
      </c>
      <c r="AD266" s="41" t="n">
        <v>-23428.4815</v>
      </c>
      <c r="AE266" s="42">
        <f>SUM(AE267:AE277)+SUMIFS(Aut_Ajustes_Manuais!$G:$G,Aut_Ajustes_Manuais!$I:$I,DRE!AC$4,Aut_Ajustes_Manuais!$F:$F,"Marketing")</f>
        <v/>
      </c>
      <c r="AF266" s="235" t="n">
        <v>-18574.27614240662</v>
      </c>
      <c r="AG266" s="41" t="n">
        <v>-21428.4815</v>
      </c>
      <c r="AH266" s="42">
        <f>SUM(AH267:AH277)+SUMIFS(Aut_Ajustes_Manuais!$G:$G,Aut_Ajustes_Manuais!$I:$I,DRE!AF$4,Aut_Ajustes_Manuais!$F:$F,"Marketing")</f>
        <v/>
      </c>
      <c r="AI266" s="235" t="n">
        <v>-23668.93293731898</v>
      </c>
      <c r="AJ266" s="41" t="n">
        <v>-23428.4815</v>
      </c>
      <c r="AK266" s="42">
        <f>SUM(AK267:AK277)+SUMIFS(Aut_Ajustes_Manuais!$G:$G,Aut_Ajustes_Manuais!$I:$I,DRE!AI$4,Aut_Ajustes_Manuais!$F:$F,"Marketing")</f>
        <v/>
      </c>
      <c r="AL266" s="235" t="n">
        <v>-25663.78909194164</v>
      </c>
      <c r="AM266" s="41" t="n">
        <v>-21428.4815</v>
      </c>
      <c r="AN266" s="42">
        <f>SUM(AN267:AN277)+SUMIFS(Aut_Ajustes_Manuais!$G:$G,Aut_Ajustes_Manuais!$I:$I,DRE!AL$4,Aut_Ajustes_Manuais!$F:$F,"Marketing")</f>
        <v/>
      </c>
      <c r="AO266" s="235" t="n">
        <v>-18659.03</v>
      </c>
      <c r="AP266" s="41" t="n">
        <v>-23428.4815</v>
      </c>
      <c r="AQ266" s="42">
        <f>SUM(AQ267:AQ277)+SUMIFS(Aut_Ajustes_Manuais!$G:$G,Aut_Ajustes_Manuais!$I:$I,DRE!AO$4,Aut_Ajustes_Manuais!$F:$F,"Marketing")</f>
        <v/>
      </c>
      <c r="AR266" s="235">
        <f>SUM(AR267:AR277)</f>
        <v/>
      </c>
      <c r="AS266" s="41">
        <f>SUM(AS267:AS277)</f>
        <v/>
      </c>
      <c r="AT266" s="42">
        <f>SUM(AT267:AT277)</f>
        <v/>
      </c>
      <c r="AU266" s="235">
        <f>SUM(AU267:AU277)</f>
        <v/>
      </c>
      <c r="AV266" s="41">
        <f>SUM(AV267:AV277)</f>
        <v/>
      </c>
      <c r="AW266" s="42">
        <f>SUM(AW267:AW277)</f>
        <v/>
      </c>
      <c r="AX266" s="235">
        <f>SUM(AX267:AX277)</f>
        <v/>
      </c>
      <c r="AY266" s="41">
        <f>SUM(AY267:AY277)</f>
        <v/>
      </c>
      <c r="AZ266" s="42">
        <f>SUM(AZ267:AZ277)</f>
        <v/>
      </c>
      <c r="BA266" s="235">
        <f>SUM(BA267:BA277)</f>
        <v/>
      </c>
      <c r="BB266" s="41">
        <f>SUM(BB267:BB277)</f>
        <v/>
      </c>
      <c r="BC266" s="42">
        <f>SUM(BC267:BC277)</f>
        <v/>
      </c>
      <c r="BD266" s="235">
        <f>SUM(BD267:BD277)</f>
        <v/>
      </c>
      <c r="BE266" s="41">
        <f>SUM(BE267:BE277)</f>
        <v/>
      </c>
      <c r="BF266" s="42">
        <f>SUM(BF267:BF277)</f>
        <v/>
      </c>
      <c r="BG266" s="235">
        <f>SUM(BG267:BG277)</f>
        <v/>
      </c>
      <c r="BH266" s="41">
        <f>SUM(BH267:BH277)</f>
        <v/>
      </c>
      <c r="BI266" s="42">
        <f>SUM(BI267:BI277)</f>
        <v/>
      </c>
      <c r="BK266" s="451">
        <f>SUM(I266,L266,O266,R266,U266,X266,AA266,AD266,AG266,AJ266,AM266,AP266)</f>
        <v/>
      </c>
      <c r="BL266" s="451">
        <f>BK266-AV266</f>
        <v/>
      </c>
      <c r="BM266" s="451">
        <f>SUM(J266,M266,P266,S266,V266)</f>
        <v/>
      </c>
      <c r="BN266" s="451">
        <f>BM266-AT266</f>
        <v/>
      </c>
    </row>
    <row r="267" hidden="1" outlineLevel="1" customFormat="1" s="474">
      <c r="A267" s="22" t="inlineStr">
        <is>
          <t>Agência de Propaganda</t>
        </is>
      </c>
      <c r="B267" s="23" t="n"/>
      <c r="C267" s="24" t="inlineStr">
        <is>
          <t>Contr/Prov</t>
        </is>
      </c>
      <c r="D267" s="109" t="n"/>
      <c r="E267" s="108" t="n"/>
      <c r="F267" s="55" t="n"/>
      <c r="G267" s="416" t="n"/>
      <c r="H267" s="232" t="n">
        <v>-7000</v>
      </c>
      <c r="I267" s="27" t="n">
        <v>-10400</v>
      </c>
      <c r="J267" s="28">
        <f>SUMIFS(Aut_BlueMe_Sem_Pedido!$J:$J,Aut_BlueMe_Sem_Pedido!$Q:$Q,DRE!H$4,Aut_BlueMe_Sem_Pedido!$H:$H,DRE!$A267)+SUMIFS(Aut_Ajustes_Manuais!$G:$G,Aut_Ajustes_Manuais!$I:$I,DRE!H$4,Aut_Ajustes_Manuais!$F:$F,"Agência de Propaganda")</f>
        <v/>
      </c>
      <c r="K267" s="232" t="n">
        <v>-7000</v>
      </c>
      <c r="L267" s="27" t="n">
        <v>-10400</v>
      </c>
      <c r="M267" s="28">
        <f>SUMIFS(Aut_BlueMe_Sem_Pedido!$J:$J,Aut_BlueMe_Sem_Pedido!$Q:$Q,DRE!K$4,Aut_BlueMe_Sem_Pedido!$H:$H,DRE!$A267)+SUMIFS(Aut_Ajustes_Manuais!$G:$G,Aut_Ajustes_Manuais!$I:$I,DRE!K$4,Aut_Ajustes_Manuais!$F:$F,"Agência de Propaganda")</f>
        <v/>
      </c>
      <c r="N267" s="232" t="n">
        <v>-7000</v>
      </c>
      <c r="O267" s="27" t="n">
        <v>-10400</v>
      </c>
      <c r="P267" s="28">
        <f>SUMIFS(Aut_BlueMe_Sem_Pedido!$J:$J,Aut_BlueMe_Sem_Pedido!$Q:$Q,DRE!N$4,Aut_BlueMe_Sem_Pedido!$H:$H,DRE!$A267)+SUMIFS(Aut_Ajustes_Manuais!$G:$G,Aut_Ajustes_Manuais!$I:$I,DRE!N$4,Aut_Ajustes_Manuais!$F:$F,"Agência de Propaganda")</f>
        <v/>
      </c>
      <c r="Q267" s="232" t="n">
        <v>-7000</v>
      </c>
      <c r="R267" s="27" t="n">
        <v>-10400</v>
      </c>
      <c r="S267" s="28">
        <f>SUMIFS(Aut_BlueMe_Sem_Pedido!$J:$J,Aut_BlueMe_Sem_Pedido!$Q:$Q,DRE!Q$4,Aut_BlueMe_Sem_Pedido!$H:$H,DRE!$A267)+SUMIFS(Aut_Ajustes_Manuais!$G:$G,Aut_Ajustes_Manuais!$I:$I,DRE!Q$4,Aut_Ajustes_Manuais!$F:$F,"Agência de Propaganda")</f>
        <v/>
      </c>
      <c r="T267" s="232" t="n">
        <v>-7000</v>
      </c>
      <c r="U267" s="27" t="n">
        <v>-10400</v>
      </c>
      <c r="V267" s="28">
        <f>SUMIFS(Aut_BlueMe_Sem_Pedido!$J:$J,Aut_BlueMe_Sem_Pedido!$Q:$Q,DRE!T$4,Aut_BlueMe_Sem_Pedido!$H:$H,DRE!$A267)+SUMIFS(Aut_Ajustes_Manuais!$G:$G,Aut_Ajustes_Manuais!$I:$I,DRE!T$4,Aut_Ajustes_Manuais!$F:$F,"Agência de Propaganda")</f>
        <v/>
      </c>
      <c r="W267" s="232" t="n">
        <v>-7000</v>
      </c>
      <c r="X267" s="27" t="n">
        <v>-10400</v>
      </c>
      <c r="Y267" s="28">
        <f>SUMIFS(Aut_BlueMe_Sem_Pedido!$J:$J,Aut_BlueMe_Sem_Pedido!$Q:$Q,DRE!W$4,Aut_BlueMe_Sem_Pedido!$H:$H,DRE!$A267)+SUMIFS(Aut_Ajustes_Manuais!$G:$G,Aut_Ajustes_Manuais!$I:$I,DRE!W$4,Aut_Ajustes_Manuais!$F:$F,"Agência de Propaganda")</f>
        <v/>
      </c>
      <c r="Z267" s="232" t="n">
        <v>-8000</v>
      </c>
      <c r="AA267" s="27" t="n">
        <v>-10400</v>
      </c>
      <c r="AB267" s="28">
        <f>SUMIFS(Aut_BlueMe_Sem_Pedido!$J:$J,Aut_BlueMe_Sem_Pedido!$Q:$Q,DRE!Z$4,Aut_BlueMe_Sem_Pedido!$H:$H,DRE!$A267)+SUMIFS(Aut_Ajustes_Manuais!$G:$G,Aut_Ajustes_Manuais!$I:$I,DRE!Z$4,Aut_Ajustes_Manuais!$F:$F,"Agência de Propaganda")</f>
        <v/>
      </c>
      <c r="AC267" s="232" t="n">
        <v>-8000</v>
      </c>
      <c r="AD267" s="27" t="n">
        <v>-10400</v>
      </c>
      <c r="AE267" s="28">
        <f>SUMIFS(Aut_BlueMe_Sem_Pedido!$J:$J,Aut_BlueMe_Sem_Pedido!$Q:$Q,DRE!AC$4,Aut_BlueMe_Sem_Pedido!$H:$H,DRE!$A267)+SUMIFS(Aut_Ajustes_Manuais!$G:$G,Aut_Ajustes_Manuais!$I:$I,DRE!AC$4,Aut_Ajustes_Manuais!$F:$F,"Agência de Propaganda")</f>
        <v/>
      </c>
      <c r="AF267" s="232" t="n">
        <v>-8000</v>
      </c>
      <c r="AG267" s="27" t="n">
        <v>-10400</v>
      </c>
      <c r="AH267" s="28">
        <f>SUMIFS(Aut_BlueMe_Sem_Pedido!$J:$J,Aut_BlueMe_Sem_Pedido!$Q:$Q,DRE!AF$4,Aut_BlueMe_Sem_Pedido!$H:$H,DRE!$A267)+SUMIFS(Aut_Ajustes_Manuais!$G:$G,Aut_Ajustes_Manuais!$I:$I,DRE!AF$4,Aut_Ajustes_Manuais!$F:$F,"Agência de Propaganda")</f>
        <v/>
      </c>
      <c r="AI267" s="232" t="n">
        <v>-8000</v>
      </c>
      <c r="AJ267" s="27" t="n">
        <v>-10400</v>
      </c>
      <c r="AK267" s="28">
        <f>SUMIFS(Aut_BlueMe_Sem_Pedido!$J:$J,Aut_BlueMe_Sem_Pedido!$Q:$Q,DRE!AI$4,Aut_BlueMe_Sem_Pedido!$H:$H,DRE!$A267)+SUMIFS(Aut_Ajustes_Manuais!$G:$G,Aut_Ajustes_Manuais!$I:$I,DRE!AI$4,Aut_Ajustes_Manuais!$F:$F,"Agência de Propaganda")</f>
        <v/>
      </c>
      <c r="AL267" s="232" t="n">
        <v>-8000</v>
      </c>
      <c r="AM267" s="27" t="n">
        <v>-10400</v>
      </c>
      <c r="AN267" s="28">
        <f>SUMIFS(Aut_BlueMe_Sem_Pedido!$J:$J,Aut_BlueMe_Sem_Pedido!$Q:$Q,DRE!AL$4,Aut_BlueMe_Sem_Pedido!$H:$H,DRE!$A267)+SUMIFS(Aut_Ajustes_Manuais!$G:$G,Aut_Ajustes_Manuais!$I:$I,DRE!AL$4,Aut_Ajustes_Manuais!$F:$F,"Agência de Propaganda")</f>
        <v/>
      </c>
      <c r="AO267" s="232" t="n">
        <v>-8000</v>
      </c>
      <c r="AP267" s="27" t="n">
        <v>-10400</v>
      </c>
      <c r="AQ267" s="28">
        <f>SUMIFS(Aut_BlueMe_Sem_Pedido!$J:$J,Aut_BlueMe_Sem_Pedido!$Q:$Q,DRE!AO$4,Aut_BlueMe_Sem_Pedido!$H:$H,DRE!$A267)+SUMIFS(Aut_Ajustes_Manuais!$G:$G,Aut_Ajustes_Manuais!$I:$I,DRE!AO$4,Aut_Ajustes_Manuais!$F:$F,"Agência de Propaganda")</f>
        <v/>
      </c>
      <c r="AR267" s="232">
        <f>SUMIFS($H267:$AO267,$H$5:$AO$5,"&lt;"&amp;MONTH(TODAY()),$H$6:$AO$6,"REAL 25")</f>
        <v/>
      </c>
      <c r="AS267" s="27">
        <f>SUMIFS($I267:$AP267,$I$5:$AP$5,"&lt;"&amp;MONTH(TODAY()),$I$6:$AP$6,"ORÇADO ")</f>
        <v/>
      </c>
      <c r="AT267" s="28">
        <f>SUMIFS($J267:$AQ267,$J$5:$AQ$5,"&lt;"&amp;MONTH(TODAY()),$J$6:$AQ$6,"REAL 26")</f>
        <v/>
      </c>
      <c r="AU267" s="232">
        <f>SUM(H267,K267,N267,Q267,T267,W267,Z267,AC267,AF267,AI267,AL267,AO267)</f>
        <v/>
      </c>
      <c r="AV267" s="27">
        <f>SUM(I267,L267,O267,R267,U267,X267,AA267,AD267,AG267,AJ267,AM267,AP267)</f>
        <v/>
      </c>
      <c r="AW267" s="28">
        <f>SUM(J267,M267,P267,S267,V267,Y267,AB267,AE267,AH267,AK267,AN267,AQ267)</f>
        <v/>
      </c>
      <c r="AX267" s="232">
        <f>SUM(H267,K267,N267)</f>
        <v/>
      </c>
      <c r="AY267" s="27">
        <f>SUM(I267,L267,O267)</f>
        <v/>
      </c>
      <c r="AZ267" s="28">
        <f>SUM(J267,M267,P267)</f>
        <v/>
      </c>
      <c r="BA267" s="232">
        <f>SUM(Q267,T267,W267)</f>
        <v/>
      </c>
      <c r="BB267" s="27">
        <f>SUM(R267,U267,X267)</f>
        <v/>
      </c>
      <c r="BC267" s="28">
        <f>SUM(S267,V267,Y267)</f>
        <v/>
      </c>
      <c r="BD267" s="232">
        <f>SUM(Z267,AC267,AF267)</f>
        <v/>
      </c>
      <c r="BE267" s="27">
        <f>SUM(AA267,AD267,AG267)</f>
        <v/>
      </c>
      <c r="BF267" s="28">
        <f>SUM(AB267,AE267,AH267)</f>
        <v/>
      </c>
      <c r="BG267" s="232">
        <f>SUM(AI267,AL267,AO267)</f>
        <v/>
      </c>
      <c r="BH267" s="27">
        <f>SUM(AJ267,AM267,AP267)</f>
        <v/>
      </c>
      <c r="BI267" s="28">
        <f>SUM(AK267,AN267,AQ267)</f>
        <v/>
      </c>
      <c r="BK267" s="451">
        <f>SUM(I267,L267,O267,R267,U267,X267,AA267,AD267,AG267,AJ267,AM267,AP267)</f>
        <v/>
      </c>
      <c r="BL267" s="451">
        <f>BK267-AV267</f>
        <v/>
      </c>
      <c r="BM267" s="451">
        <f>SUM(J267,M267,P267,S267,V267)</f>
        <v/>
      </c>
      <c r="BN267" s="451">
        <f>BM267-AT267</f>
        <v/>
      </c>
    </row>
    <row r="268" hidden="1" outlineLevel="1" customFormat="1" s="474">
      <c r="A268" s="22" t="inlineStr">
        <is>
          <t>Assessoria de Imprensa</t>
        </is>
      </c>
      <c r="B268" s="23" t="n"/>
      <c r="C268" s="24" t="inlineStr">
        <is>
          <t>Contr/Prov</t>
        </is>
      </c>
      <c r="D268" s="109" t="n"/>
      <c r="E268" s="108" t="n"/>
      <c r="F268" s="55" t="n"/>
      <c r="G268" s="416" t="n"/>
      <c r="H268" s="232" t="n">
        <v>0</v>
      </c>
      <c r="I268" s="27" t="n">
        <v>-2100</v>
      </c>
      <c r="J268" s="28">
        <f>SUMIFS(Aut_BlueMe_Sem_Pedido!$J:$J,Aut_BlueMe_Sem_Pedido!$Q:$Q,DRE!H$4,Aut_BlueMe_Sem_Pedido!$H:$H,DRE!$A268)+SUMIFS(Aut_Ajustes_Manuais!$G:$G,Aut_Ajustes_Manuais!$I:$I,DRE!H$4,Aut_Ajustes_Manuais!$F:$F,"Assessoria de Imprensa")</f>
        <v/>
      </c>
      <c r="K268" s="232" t="n">
        <v>0</v>
      </c>
      <c r="L268" s="27" t="n">
        <v>-2100</v>
      </c>
      <c r="M268" s="28">
        <f>SUMIFS(Aut_BlueMe_Sem_Pedido!$J:$J,Aut_BlueMe_Sem_Pedido!$Q:$Q,DRE!K$4,Aut_BlueMe_Sem_Pedido!$H:$H,DRE!$A268)+SUMIFS(Aut_Ajustes_Manuais!$G:$G,Aut_Ajustes_Manuais!$I:$I,DRE!K$4,Aut_Ajustes_Manuais!$F:$F,"Assessoria de Imprensa")</f>
        <v/>
      </c>
      <c r="N268" s="232" t="n">
        <v>0</v>
      </c>
      <c r="O268" s="27" t="n">
        <v>-2100</v>
      </c>
      <c r="P268" s="28">
        <f>SUMIFS(Aut_BlueMe_Sem_Pedido!$J:$J,Aut_BlueMe_Sem_Pedido!$Q:$Q,DRE!N$4,Aut_BlueMe_Sem_Pedido!$H:$H,DRE!$A268)+SUMIFS(Aut_Ajustes_Manuais!$G:$G,Aut_Ajustes_Manuais!$I:$I,DRE!N$4,Aut_Ajustes_Manuais!$F:$F,"Assessoria de Imprensa")</f>
        <v/>
      </c>
      <c r="Q268" s="232" t="n">
        <v>0</v>
      </c>
      <c r="R268" s="27" t="n">
        <v>-2100</v>
      </c>
      <c r="S268" s="28">
        <f>SUMIFS(Aut_BlueMe_Sem_Pedido!$J:$J,Aut_BlueMe_Sem_Pedido!$Q:$Q,DRE!Q$4,Aut_BlueMe_Sem_Pedido!$H:$H,DRE!$A268)+SUMIFS(Aut_Ajustes_Manuais!$G:$G,Aut_Ajustes_Manuais!$I:$I,DRE!Q$4,Aut_Ajustes_Manuais!$F:$F,"Assessoria de Imprensa")</f>
        <v/>
      </c>
      <c r="T268" s="232" t="n">
        <v>0</v>
      </c>
      <c r="U268" s="27" t="n">
        <v>-2100</v>
      </c>
      <c r="V268" s="28">
        <f>SUMIFS(Aut_BlueMe_Sem_Pedido!$J:$J,Aut_BlueMe_Sem_Pedido!$Q:$Q,DRE!T$4,Aut_BlueMe_Sem_Pedido!$H:$H,DRE!$A268)+SUMIFS(Aut_Ajustes_Manuais!$G:$G,Aut_Ajustes_Manuais!$I:$I,DRE!T$4,Aut_Ajustes_Manuais!$F:$F,"Assessoria de Imprensa")</f>
        <v/>
      </c>
      <c r="W268" s="232" t="n">
        <v>0</v>
      </c>
      <c r="X268" s="27" t="n">
        <v>-2100</v>
      </c>
      <c r="Y268" s="28">
        <f>SUMIFS(Aut_BlueMe_Sem_Pedido!$J:$J,Aut_BlueMe_Sem_Pedido!$Q:$Q,DRE!W$4,Aut_BlueMe_Sem_Pedido!$H:$H,DRE!$A268)+SUMIFS(Aut_Ajustes_Manuais!$G:$G,Aut_Ajustes_Manuais!$I:$I,DRE!W$4,Aut_Ajustes_Manuais!$F:$F,"Assessoria de Imprensa")</f>
        <v/>
      </c>
      <c r="Z268" s="232" t="n">
        <v>0</v>
      </c>
      <c r="AA268" s="27" t="n">
        <v>-2100</v>
      </c>
      <c r="AB268" s="28">
        <f>SUMIFS(Aut_BlueMe_Sem_Pedido!$J:$J,Aut_BlueMe_Sem_Pedido!$Q:$Q,DRE!Z$4,Aut_BlueMe_Sem_Pedido!$H:$H,DRE!$A268)+SUMIFS(Aut_Ajustes_Manuais!$G:$G,Aut_Ajustes_Manuais!$I:$I,DRE!Z$4,Aut_Ajustes_Manuais!$F:$F,"Assessoria de Imprensa")</f>
        <v/>
      </c>
      <c r="AC268" s="232" t="n">
        <v>0</v>
      </c>
      <c r="AD268" s="27" t="n">
        <v>-2100</v>
      </c>
      <c r="AE268" s="28">
        <f>SUMIFS(Aut_BlueMe_Sem_Pedido!$J:$J,Aut_BlueMe_Sem_Pedido!$Q:$Q,DRE!AC$4,Aut_BlueMe_Sem_Pedido!$H:$H,DRE!$A268)+SUMIFS(Aut_Ajustes_Manuais!$G:$G,Aut_Ajustes_Manuais!$I:$I,DRE!AC$4,Aut_Ajustes_Manuais!$F:$F,"Assessoria de Imprensa")</f>
        <v/>
      </c>
      <c r="AF268" s="232" t="n">
        <v>0</v>
      </c>
      <c r="AG268" s="27" t="n">
        <v>-2100</v>
      </c>
      <c r="AH268" s="28">
        <f>SUMIFS(Aut_BlueMe_Sem_Pedido!$J:$J,Aut_BlueMe_Sem_Pedido!$Q:$Q,DRE!AF$4,Aut_BlueMe_Sem_Pedido!$H:$H,DRE!$A268)+SUMIFS(Aut_Ajustes_Manuais!$G:$G,Aut_Ajustes_Manuais!$I:$I,DRE!AF$4,Aut_Ajustes_Manuais!$F:$F,"Assessoria de Imprensa")</f>
        <v/>
      </c>
      <c r="AI268" s="232" t="n">
        <v>0</v>
      </c>
      <c r="AJ268" s="27" t="n">
        <v>-2100</v>
      </c>
      <c r="AK268" s="28">
        <f>SUMIFS(Aut_BlueMe_Sem_Pedido!$J:$J,Aut_BlueMe_Sem_Pedido!$Q:$Q,DRE!AI$4,Aut_BlueMe_Sem_Pedido!$H:$H,DRE!$A268)+SUMIFS(Aut_Ajustes_Manuais!$G:$G,Aut_Ajustes_Manuais!$I:$I,DRE!AI$4,Aut_Ajustes_Manuais!$F:$F,"Assessoria de Imprensa")</f>
        <v/>
      </c>
      <c r="AL268" s="232" t="n">
        <v>0</v>
      </c>
      <c r="AM268" s="27" t="n">
        <v>-2100</v>
      </c>
      <c r="AN268" s="28">
        <f>SUMIFS(Aut_BlueMe_Sem_Pedido!$J:$J,Aut_BlueMe_Sem_Pedido!$Q:$Q,DRE!AL$4,Aut_BlueMe_Sem_Pedido!$H:$H,DRE!$A268)+SUMIFS(Aut_Ajustes_Manuais!$G:$G,Aut_Ajustes_Manuais!$I:$I,DRE!AL$4,Aut_Ajustes_Manuais!$F:$F,"Assessoria de Imprensa")</f>
        <v/>
      </c>
      <c r="AO268" s="232" t="n">
        <v>0</v>
      </c>
      <c r="AP268" s="27" t="n">
        <v>-2100</v>
      </c>
      <c r="AQ268" s="28">
        <f>SUMIFS(Aut_BlueMe_Sem_Pedido!$J:$J,Aut_BlueMe_Sem_Pedido!$Q:$Q,DRE!AO$4,Aut_BlueMe_Sem_Pedido!$H:$H,DRE!$A268)+SUMIFS(Aut_Ajustes_Manuais!$G:$G,Aut_Ajustes_Manuais!$I:$I,DRE!AO$4,Aut_Ajustes_Manuais!$F:$F,"Assessoria de Imprensa")</f>
        <v/>
      </c>
      <c r="AR268" s="232">
        <f>SUMIFS($H268:$AO268,$H$5:$AO$5,"&lt;"&amp;MONTH(TODAY()),$H$6:$AO$6,"REAL 25")</f>
        <v/>
      </c>
      <c r="AS268" s="27">
        <f>SUMIFS($I268:$AP268,$I$5:$AP$5,"&lt;"&amp;MONTH(TODAY()),$I$6:$AP$6,"ORÇADO ")</f>
        <v/>
      </c>
      <c r="AT268" s="28">
        <f>SUMIFS($J268:$AQ268,$J$5:$AQ$5,"&lt;"&amp;MONTH(TODAY()),$J$6:$AQ$6,"REAL 26")</f>
        <v/>
      </c>
      <c r="AU268" s="232">
        <f>SUM(H268,K268,N268,Q268,T268,W268,Z268,AC268,AF268,AI268,AL268,AO268)</f>
        <v/>
      </c>
      <c r="AV268" s="27">
        <f>SUM(I268,L268,O268,R268,U268,X268,AA268,AD268,AG268,AJ268,AM268,AP268)</f>
        <v/>
      </c>
      <c r="AW268" s="28">
        <f>SUM(J268,M268,P268,S268,V268,Y268,AB268,AE268,AH268,AK268,AN268,AQ268)</f>
        <v/>
      </c>
      <c r="AX268" s="232">
        <f>SUM(H268,K268,N268)</f>
        <v/>
      </c>
      <c r="AY268" s="27">
        <f>SUM(I268,L268,O268)</f>
        <v/>
      </c>
      <c r="AZ268" s="28">
        <f>SUM(J268,M268,P268)</f>
        <v/>
      </c>
      <c r="BA268" s="232">
        <f>SUM(Q268,T268,W268)</f>
        <v/>
      </c>
      <c r="BB268" s="27">
        <f>SUM(R268,U268,X268)</f>
        <v/>
      </c>
      <c r="BC268" s="28">
        <f>SUM(S268,V268,Y268)</f>
        <v/>
      </c>
      <c r="BD268" s="232">
        <f>SUM(Z268,AC268,AF268)</f>
        <v/>
      </c>
      <c r="BE268" s="27">
        <f>SUM(AA268,AD268,AG268)</f>
        <v/>
      </c>
      <c r="BF268" s="28">
        <f>SUM(AB268,AE268,AH268)</f>
        <v/>
      </c>
      <c r="BG268" s="232">
        <f>SUM(AI268,AL268,AO268)</f>
        <v/>
      </c>
      <c r="BH268" s="27">
        <f>SUM(AJ268,AM268,AP268)</f>
        <v/>
      </c>
      <c r="BI268" s="28">
        <f>SUM(AK268,AN268,AQ268)</f>
        <v/>
      </c>
      <c r="BK268" s="451">
        <f>SUM(I268,L268,O268,R268,U268,X268,AA268,AD268,AG268,AJ268,AM268,AP268)</f>
        <v/>
      </c>
      <c r="BL268" s="451">
        <f>BK268-AV268</f>
        <v/>
      </c>
      <c r="BM268" s="451">
        <f>SUM(J268,M268,P268,S268,V268)</f>
        <v/>
      </c>
      <c r="BN268" s="451">
        <f>BM268-AT268</f>
        <v/>
      </c>
    </row>
    <row r="269" hidden="1" outlineLevel="1" customFormat="1" s="474">
      <c r="A269" s="22" t="inlineStr">
        <is>
          <t>Assessoria de Relações Públicas</t>
        </is>
      </c>
      <c r="B269" s="23" t="n"/>
      <c r="C269" s="24" t="inlineStr">
        <is>
          <t>Contr/Prov</t>
        </is>
      </c>
      <c r="D269" s="109" t="n"/>
      <c r="E269" s="108" t="n"/>
      <c r="F269" s="55" t="n"/>
      <c r="G269" s="416" t="n"/>
      <c r="H269" s="232" t="n">
        <v>0</v>
      </c>
      <c r="I269" s="27" t="n">
        <v>0</v>
      </c>
      <c r="J269" s="28">
        <f>SUMIFS(Aut_BlueMe_Sem_Pedido!$J:$J,Aut_BlueMe_Sem_Pedido!$Q:$Q,DRE!H$4,Aut_BlueMe_Sem_Pedido!$H:$H,DRE!$A269)+SUMIFS(Aut_Ajustes_Manuais!$G:$G,Aut_Ajustes_Manuais!$I:$I,DRE!H$4,Aut_Ajustes_Manuais!$F:$F,"Assessoria de Relações Públicas")</f>
        <v/>
      </c>
      <c r="K269" s="232" t="n">
        <v>0</v>
      </c>
      <c r="L269" s="27" t="n">
        <v>0</v>
      </c>
      <c r="M269" s="28">
        <f>SUMIFS(Aut_BlueMe_Sem_Pedido!$J:$J,Aut_BlueMe_Sem_Pedido!$Q:$Q,DRE!K$4,Aut_BlueMe_Sem_Pedido!$H:$H,DRE!$A269)+SUMIFS(Aut_Ajustes_Manuais!$G:$G,Aut_Ajustes_Manuais!$I:$I,DRE!K$4,Aut_Ajustes_Manuais!$F:$F,"Assessoria de Relações Públicas")</f>
        <v/>
      </c>
      <c r="N269" s="232" t="n">
        <v>0</v>
      </c>
      <c r="O269" s="27" t="n">
        <v>0</v>
      </c>
      <c r="P269" s="28">
        <f>SUMIFS(Aut_BlueMe_Sem_Pedido!$J:$J,Aut_BlueMe_Sem_Pedido!$Q:$Q,DRE!N$4,Aut_BlueMe_Sem_Pedido!$H:$H,DRE!$A269)+SUMIFS(Aut_Ajustes_Manuais!$G:$G,Aut_Ajustes_Manuais!$I:$I,DRE!N$4,Aut_Ajustes_Manuais!$F:$F,"Assessoria de Relações Públicas")</f>
        <v/>
      </c>
      <c r="Q269" s="232" t="n">
        <v>0</v>
      </c>
      <c r="R269" s="27" t="n">
        <v>0</v>
      </c>
      <c r="S269" s="28">
        <f>SUMIFS(Aut_BlueMe_Sem_Pedido!$J:$J,Aut_BlueMe_Sem_Pedido!$Q:$Q,DRE!Q$4,Aut_BlueMe_Sem_Pedido!$H:$H,DRE!$A269)+SUMIFS(Aut_Ajustes_Manuais!$G:$G,Aut_Ajustes_Manuais!$I:$I,DRE!Q$4,Aut_Ajustes_Manuais!$F:$F,"Assessoria de Relações Públicas")</f>
        <v/>
      </c>
      <c r="T269" s="232" t="n">
        <v>0</v>
      </c>
      <c r="U269" s="27" t="n">
        <v>0</v>
      </c>
      <c r="V269" s="28">
        <f>SUMIFS(Aut_BlueMe_Sem_Pedido!$J:$J,Aut_BlueMe_Sem_Pedido!$Q:$Q,DRE!T$4,Aut_BlueMe_Sem_Pedido!$H:$H,DRE!$A269)+SUMIFS(Aut_Ajustes_Manuais!$G:$G,Aut_Ajustes_Manuais!$I:$I,DRE!T$4,Aut_Ajustes_Manuais!$F:$F,"Assessoria de Relações Públicas")</f>
        <v/>
      </c>
      <c r="W269" s="232" t="n">
        <v>0</v>
      </c>
      <c r="X269" s="27" t="n">
        <v>0</v>
      </c>
      <c r="Y269" s="28">
        <f>SUMIFS(Aut_BlueMe_Sem_Pedido!$J:$J,Aut_BlueMe_Sem_Pedido!$Q:$Q,DRE!W$4,Aut_BlueMe_Sem_Pedido!$H:$H,DRE!$A269)+SUMIFS(Aut_Ajustes_Manuais!$G:$G,Aut_Ajustes_Manuais!$I:$I,DRE!W$4,Aut_Ajustes_Manuais!$F:$F,"Assessoria de Relações Públicas")</f>
        <v/>
      </c>
      <c r="Z269" s="232" t="n">
        <v>0</v>
      </c>
      <c r="AA269" s="27" t="n">
        <v>0</v>
      </c>
      <c r="AB269" s="28">
        <f>SUMIFS(Aut_BlueMe_Sem_Pedido!$J:$J,Aut_BlueMe_Sem_Pedido!$Q:$Q,DRE!Z$4,Aut_BlueMe_Sem_Pedido!$H:$H,DRE!$A269)+SUMIFS(Aut_Ajustes_Manuais!$G:$G,Aut_Ajustes_Manuais!$I:$I,DRE!Z$4,Aut_Ajustes_Manuais!$F:$F,"Assessoria de Relações Públicas")</f>
        <v/>
      </c>
      <c r="AC269" s="232" t="n">
        <v>0</v>
      </c>
      <c r="AD269" s="27" t="n">
        <v>0</v>
      </c>
      <c r="AE269" s="28">
        <f>SUMIFS(Aut_BlueMe_Sem_Pedido!$J:$J,Aut_BlueMe_Sem_Pedido!$Q:$Q,DRE!AC$4,Aut_BlueMe_Sem_Pedido!$H:$H,DRE!$A269)+SUMIFS(Aut_Ajustes_Manuais!$G:$G,Aut_Ajustes_Manuais!$I:$I,DRE!AC$4,Aut_Ajustes_Manuais!$F:$F,"Assessoria de Relações Públicas")</f>
        <v/>
      </c>
      <c r="AF269" s="232" t="n">
        <v>0</v>
      </c>
      <c r="AG269" s="27" t="n">
        <v>0</v>
      </c>
      <c r="AH269" s="28">
        <f>SUMIFS(Aut_BlueMe_Sem_Pedido!$J:$J,Aut_BlueMe_Sem_Pedido!$Q:$Q,DRE!AF$4,Aut_BlueMe_Sem_Pedido!$H:$H,DRE!$A269)+SUMIFS(Aut_Ajustes_Manuais!$G:$G,Aut_Ajustes_Manuais!$I:$I,DRE!AF$4,Aut_Ajustes_Manuais!$F:$F,"Assessoria de Relações Públicas")</f>
        <v/>
      </c>
      <c r="AI269" s="232" t="n">
        <v>0</v>
      </c>
      <c r="AJ269" s="27" t="n">
        <v>0</v>
      </c>
      <c r="AK269" s="28">
        <f>SUMIFS(Aut_BlueMe_Sem_Pedido!$J:$J,Aut_BlueMe_Sem_Pedido!$Q:$Q,DRE!AI$4,Aut_BlueMe_Sem_Pedido!$H:$H,DRE!$A269)+SUMIFS(Aut_Ajustes_Manuais!$G:$G,Aut_Ajustes_Manuais!$I:$I,DRE!AI$4,Aut_Ajustes_Manuais!$F:$F,"Assessoria de Relações Públicas")</f>
        <v/>
      </c>
      <c r="AL269" s="232" t="n">
        <v>0</v>
      </c>
      <c r="AM269" s="27" t="n">
        <v>0</v>
      </c>
      <c r="AN269" s="28">
        <f>SUMIFS(Aut_BlueMe_Sem_Pedido!$J:$J,Aut_BlueMe_Sem_Pedido!$Q:$Q,DRE!AL$4,Aut_BlueMe_Sem_Pedido!$H:$H,DRE!$A269)+SUMIFS(Aut_Ajustes_Manuais!$G:$G,Aut_Ajustes_Manuais!$I:$I,DRE!AL$4,Aut_Ajustes_Manuais!$F:$F,"Assessoria de Relações Públicas")</f>
        <v/>
      </c>
      <c r="AO269" s="232" t="n">
        <v>0</v>
      </c>
      <c r="AP269" s="27" t="n">
        <v>0</v>
      </c>
      <c r="AQ269" s="28">
        <f>SUMIFS(Aut_BlueMe_Sem_Pedido!$J:$J,Aut_BlueMe_Sem_Pedido!$Q:$Q,DRE!AO$4,Aut_BlueMe_Sem_Pedido!$H:$H,DRE!$A269)+SUMIFS(Aut_Ajustes_Manuais!$G:$G,Aut_Ajustes_Manuais!$I:$I,DRE!AO$4,Aut_Ajustes_Manuais!$F:$F,"Assessoria de Relações Públicas")</f>
        <v/>
      </c>
      <c r="AR269" s="232">
        <f>SUMIFS($H269:$AO269,$H$5:$AO$5,"&lt;"&amp;MONTH(TODAY()),$H$6:$AO$6,"REAL 25")</f>
        <v/>
      </c>
      <c r="AS269" s="27">
        <f>SUMIFS($I269:$AP269,$I$5:$AP$5,"&lt;"&amp;MONTH(TODAY()),$I$6:$AP$6,"ORÇADO ")</f>
        <v/>
      </c>
      <c r="AT269" s="28">
        <f>SUMIFS($J269:$AQ269,$J$5:$AQ$5,"&lt;"&amp;MONTH(TODAY()),$J$6:$AQ$6,"REAL 26")</f>
        <v/>
      </c>
      <c r="AU269" s="232">
        <f>SUM(H269,K269,N269,Q269,T269,W269,Z269,AC269,AF269,AI269,AL269,AO269)</f>
        <v/>
      </c>
      <c r="AV269" s="27">
        <f>SUM(I269,L269,O269,R269,U269,X269,AA269,AD269,AG269,AJ269,AM269,AP269)</f>
        <v/>
      </c>
      <c r="AW269" s="28">
        <f>SUM(J269,M269,P269,S269,V269,Y269,AB269,AE269,AH269,AK269,AN269,AQ269)</f>
        <v/>
      </c>
      <c r="AX269" s="232">
        <f>SUM(H269,K269,N269)</f>
        <v/>
      </c>
      <c r="AY269" s="27">
        <f>SUM(I269,L269,O269)</f>
        <v/>
      </c>
      <c r="AZ269" s="28">
        <f>SUM(J269,M269,P269)</f>
        <v/>
      </c>
      <c r="BA269" s="232">
        <f>SUM(Q269,T269,W269)</f>
        <v/>
      </c>
      <c r="BB269" s="27">
        <f>SUM(R269,U269,X269)</f>
        <v/>
      </c>
      <c r="BC269" s="28">
        <f>SUM(S269,V269,Y269)</f>
        <v/>
      </c>
      <c r="BD269" s="232">
        <f>SUM(Z269,AC269,AF269)</f>
        <v/>
      </c>
      <c r="BE269" s="27">
        <f>SUM(AA269,AD269,AG269)</f>
        <v/>
      </c>
      <c r="BF269" s="28">
        <f>SUM(AB269,AE269,AH269)</f>
        <v/>
      </c>
      <c r="BG269" s="232">
        <f>SUM(AI269,AL269,AO269)</f>
        <v/>
      </c>
      <c r="BH269" s="27">
        <f>SUM(AJ269,AM269,AP269)</f>
        <v/>
      </c>
      <c r="BI269" s="28">
        <f>SUM(AK269,AN269,AQ269)</f>
        <v/>
      </c>
      <c r="BK269" s="451">
        <f>SUM(I269,L269,O269,R269,U269,X269,AA269,AD269,AG269,AJ269,AM269,AP269)</f>
        <v/>
      </c>
      <c r="BL269" s="451">
        <f>BK269-AV269</f>
        <v/>
      </c>
      <c r="BM269" s="451">
        <f>SUM(J269,M269,P269,S269,V269)</f>
        <v/>
      </c>
      <c r="BN269" s="451">
        <f>BM269-AT269</f>
        <v/>
      </c>
    </row>
    <row r="270" hidden="1" outlineLevel="1" customFormat="1" s="474">
      <c r="A270" s="22" t="inlineStr">
        <is>
          <t>Influenciadores</t>
        </is>
      </c>
      <c r="B270" s="23" t="n"/>
      <c r="C270" s="24" t="inlineStr">
        <is>
          <t>Estim. Mensal</t>
        </is>
      </c>
      <c r="D270" s="114" t="n"/>
      <c r="E270" s="107" t="n"/>
      <c r="F270" s="55" t="n"/>
      <c r="G270" s="416" t="n"/>
      <c r="H270" s="232" t="n">
        <v>0</v>
      </c>
      <c r="I270" s="27" t="n">
        <v>0</v>
      </c>
      <c r="J270" s="28">
        <f>SUMIFS(Aut_BlueMe_Sem_Pedido!$J:$J,Aut_BlueMe_Sem_Pedido!$Q:$Q,DRE!H$4,Aut_BlueMe_Sem_Pedido!$H:$H,DRE!$A270)+SUMIFS(Aut_Ajustes_Manuais!$G:$G,Aut_Ajustes_Manuais!$I:$I,DRE!H$4,Aut_Ajustes_Manuais!$F:$F,"Influenciadores")</f>
        <v/>
      </c>
      <c r="K270" s="232" t="n">
        <v>-822.3090178330471</v>
      </c>
      <c r="L270" s="27" t="n">
        <v>0</v>
      </c>
      <c r="M270" s="28">
        <f>SUMIFS(Aut_BlueMe_Sem_Pedido!$J:$J,Aut_BlueMe_Sem_Pedido!$Q:$Q,DRE!K$4,Aut_BlueMe_Sem_Pedido!$H:$H,DRE!$A270)+SUMIFS(Aut_Ajustes_Manuais!$G:$G,Aut_Ajustes_Manuais!$I:$I,DRE!K$4,Aut_Ajustes_Manuais!$F:$F,"Influenciadores")</f>
        <v/>
      </c>
      <c r="N270" s="232" t="n">
        <v>-603.9681646945365</v>
      </c>
      <c r="O270" s="27" t="n">
        <v>0</v>
      </c>
      <c r="P270" s="28">
        <f>SUMIFS(Aut_BlueMe_Sem_Pedido!$J:$J,Aut_BlueMe_Sem_Pedido!$Q:$Q,DRE!N$4,Aut_BlueMe_Sem_Pedido!$H:$H,DRE!$A270)+SUMIFS(Aut_Ajustes_Manuais!$G:$G,Aut_Ajustes_Manuais!$I:$I,DRE!N$4,Aut_Ajustes_Manuais!$F:$F,"Influenciadores")</f>
        <v/>
      </c>
      <c r="Q270" s="232" t="n">
        <v>-838.8385090830579</v>
      </c>
      <c r="R270" s="27" t="n">
        <v>0</v>
      </c>
      <c r="S270" s="28">
        <f>SUMIFS(Aut_BlueMe_Sem_Pedido!$J:$J,Aut_BlueMe_Sem_Pedido!$Q:$Q,DRE!Q$4,Aut_BlueMe_Sem_Pedido!$H:$H,DRE!$A270)+SUMIFS(Aut_Ajustes_Manuais!$G:$G,Aut_Ajustes_Manuais!$I:$I,DRE!Q$4,Aut_Ajustes_Manuais!$F:$F,"Influenciadores")</f>
        <v/>
      </c>
      <c r="T270" s="232" t="n">
        <v>-965.0534996482075</v>
      </c>
      <c r="U270" s="27" t="n">
        <v>0</v>
      </c>
      <c r="V270" s="28">
        <f>SUMIFS(Aut_BlueMe_Sem_Pedido!$J:$J,Aut_BlueMe_Sem_Pedido!$Q:$Q,DRE!T$4,Aut_BlueMe_Sem_Pedido!$H:$H,DRE!$A270)+SUMIFS(Aut_Ajustes_Manuais!$G:$G,Aut_Ajustes_Manuais!$I:$I,DRE!T$4,Aut_Ajustes_Manuais!$F:$F,"Influenciadores")</f>
        <v/>
      </c>
      <c r="W270" s="232" t="n">
        <v>-136.2912564893563</v>
      </c>
      <c r="X270" s="27" t="n">
        <v>0</v>
      </c>
      <c r="Y270" s="28">
        <f>SUMIFS(Aut_BlueMe_Sem_Pedido!$J:$J,Aut_BlueMe_Sem_Pedido!$Q:$Q,DRE!W$4,Aut_BlueMe_Sem_Pedido!$H:$H,DRE!$A270)+SUMIFS(Aut_Ajustes_Manuais!$G:$G,Aut_Ajustes_Manuais!$I:$I,DRE!W$4,Aut_Ajustes_Manuais!$F:$F,"Influenciadores")</f>
        <v/>
      </c>
      <c r="Z270" s="232" t="n">
        <v>0</v>
      </c>
      <c r="AA270" s="27" t="n">
        <v>0</v>
      </c>
      <c r="AB270" s="28">
        <f>SUMIFS(Aut_BlueMe_Sem_Pedido!$J:$J,Aut_BlueMe_Sem_Pedido!$Q:$Q,DRE!Z$4,Aut_BlueMe_Sem_Pedido!$H:$H,DRE!$A270)+SUMIFS(Aut_Ajustes_Manuais!$G:$G,Aut_Ajustes_Manuais!$I:$I,DRE!Z$4,Aut_Ajustes_Manuais!$F:$F,"Influenciadores")</f>
        <v/>
      </c>
      <c r="AC270" s="232" t="n">
        <v>0</v>
      </c>
      <c r="AD270" s="27" t="n">
        <v>0</v>
      </c>
      <c r="AE270" s="28">
        <f>SUMIFS(Aut_BlueMe_Sem_Pedido!$J:$J,Aut_BlueMe_Sem_Pedido!$Q:$Q,DRE!AC$4,Aut_BlueMe_Sem_Pedido!$H:$H,DRE!$A270)+SUMIFS(Aut_Ajustes_Manuais!$G:$G,Aut_Ajustes_Manuais!$I:$I,DRE!AC$4,Aut_Ajustes_Manuais!$F:$F,"Influenciadores")</f>
        <v/>
      </c>
      <c r="AF270" s="232" t="n">
        <v>0</v>
      </c>
      <c r="AG270" s="27" t="n">
        <v>0</v>
      </c>
      <c r="AH270" s="28">
        <f>SUMIFS(Aut_BlueMe_Sem_Pedido!$J:$J,Aut_BlueMe_Sem_Pedido!$Q:$Q,DRE!AF$4,Aut_BlueMe_Sem_Pedido!$H:$H,DRE!$A270)+SUMIFS(Aut_Ajustes_Manuais!$G:$G,Aut_Ajustes_Manuais!$I:$I,DRE!AF$4,Aut_Ajustes_Manuais!$F:$F,"Influenciadores")</f>
        <v/>
      </c>
      <c r="AI270" s="232" t="n">
        <v>0</v>
      </c>
      <c r="AJ270" s="27" t="n">
        <v>0</v>
      </c>
      <c r="AK270" s="28">
        <f>SUMIFS(Aut_BlueMe_Sem_Pedido!$J:$J,Aut_BlueMe_Sem_Pedido!$Q:$Q,DRE!AI$4,Aut_BlueMe_Sem_Pedido!$H:$H,DRE!$A270)+SUMIFS(Aut_Ajustes_Manuais!$G:$G,Aut_Ajustes_Manuais!$I:$I,DRE!AI$4,Aut_Ajustes_Manuais!$F:$F,"Influenciadores")</f>
        <v/>
      </c>
      <c r="AL270" s="232" t="n">
        <v>0</v>
      </c>
      <c r="AM270" s="27" t="n">
        <v>0</v>
      </c>
      <c r="AN270" s="28">
        <f>SUMIFS(Aut_BlueMe_Sem_Pedido!$J:$J,Aut_BlueMe_Sem_Pedido!$Q:$Q,DRE!AL$4,Aut_BlueMe_Sem_Pedido!$H:$H,DRE!$A270)+SUMIFS(Aut_Ajustes_Manuais!$G:$G,Aut_Ajustes_Manuais!$I:$I,DRE!AL$4,Aut_Ajustes_Manuais!$F:$F,"Influenciadores")</f>
        <v/>
      </c>
      <c r="AO270" s="232" t="n">
        <v>0</v>
      </c>
      <c r="AP270" s="27" t="n">
        <v>0</v>
      </c>
      <c r="AQ270" s="28">
        <f>SUMIFS(Aut_BlueMe_Sem_Pedido!$J:$J,Aut_BlueMe_Sem_Pedido!$Q:$Q,DRE!AO$4,Aut_BlueMe_Sem_Pedido!$H:$H,DRE!$A270)+SUMIFS(Aut_Ajustes_Manuais!$G:$G,Aut_Ajustes_Manuais!$I:$I,DRE!AO$4,Aut_Ajustes_Manuais!$F:$F,"Influenciadores")</f>
        <v/>
      </c>
      <c r="AR270" s="232">
        <f>SUMIFS($H270:$AO270,$H$5:$AO$5,"&lt;"&amp;MONTH(TODAY()),$H$6:$AO$6,"REAL 25")</f>
        <v/>
      </c>
      <c r="AS270" s="27">
        <f>SUMIFS($I270:$AP270,$I$5:$AP$5,"&lt;"&amp;MONTH(TODAY()),$I$6:$AP$6,"ORÇADO ")</f>
        <v/>
      </c>
      <c r="AT270" s="28">
        <f>SUMIFS($J270:$AQ270,$J$5:$AQ$5,"&lt;"&amp;MONTH(TODAY()),$J$6:$AQ$6,"REAL 26")</f>
        <v/>
      </c>
      <c r="AU270" s="232">
        <f>SUM(H270,K270,N270,Q270,T270,W270,Z270,AC270,AF270,AI270,AL270,AO270)</f>
        <v/>
      </c>
      <c r="AV270" s="27">
        <f>SUM(I270,L270,O270,R270,U270,X270,AA270,AD270,AG270,AJ270,AM270,AP270)</f>
        <v/>
      </c>
      <c r="AW270" s="28">
        <f>SUM(J270,M270,P270,S270,V270,Y270,AB270,AE270,AH270,AK270,AN270,AQ270)</f>
        <v/>
      </c>
      <c r="AX270" s="232">
        <f>SUM(H270,K270,N270)</f>
        <v/>
      </c>
      <c r="AY270" s="27">
        <f>SUM(I270,L270,O270)</f>
        <v/>
      </c>
      <c r="AZ270" s="28">
        <f>SUM(J270,M270,P270)</f>
        <v/>
      </c>
      <c r="BA270" s="232">
        <f>SUM(Q270,T270,W270)</f>
        <v/>
      </c>
      <c r="BB270" s="27">
        <f>SUM(R270,U270,X270)</f>
        <v/>
      </c>
      <c r="BC270" s="28">
        <f>SUM(S270,V270,Y270)</f>
        <v/>
      </c>
      <c r="BD270" s="232">
        <f>SUM(Z270,AC270,AF270)</f>
        <v/>
      </c>
      <c r="BE270" s="27">
        <f>SUM(AA270,AD270,AG270)</f>
        <v/>
      </c>
      <c r="BF270" s="28">
        <f>SUM(AB270,AE270,AH270)</f>
        <v/>
      </c>
      <c r="BG270" s="232">
        <f>SUM(AI270,AL270,AO270)</f>
        <v/>
      </c>
      <c r="BH270" s="27">
        <f>SUM(AJ270,AM270,AP270)</f>
        <v/>
      </c>
      <c r="BI270" s="28">
        <f>SUM(AK270,AN270,AQ270)</f>
        <v/>
      </c>
      <c r="BK270" s="451">
        <f>SUM(I270,L270,O270,R270,U270,X270,AA270,AD270,AG270,AJ270,AM270,AP270)</f>
        <v/>
      </c>
      <c r="BL270" s="451">
        <f>BK270-AV270</f>
        <v/>
      </c>
      <c r="BM270" s="451">
        <f>SUM(J270,M270,P270,S270,V270)</f>
        <v/>
      </c>
      <c r="BN270" s="451">
        <f>BM270-AT270</f>
        <v/>
      </c>
    </row>
    <row r="271" hidden="1" outlineLevel="1" customFormat="1" s="474">
      <c r="A271" s="22" t="inlineStr">
        <is>
          <t>Publicidade e Propaganda</t>
        </is>
      </c>
      <c r="B271" s="23" t="n"/>
      <c r="C271" s="24" t="inlineStr">
        <is>
          <t>Estim. Mensal</t>
        </is>
      </c>
      <c r="D271" s="114" t="n">
        <v>-11000</v>
      </c>
      <c r="E271" s="107" t="n"/>
      <c r="F271" s="55" t="n"/>
      <c r="G271" s="416" t="n"/>
      <c r="H271" s="232" t="n">
        <v>-2500</v>
      </c>
      <c r="I271" s="27" t="n">
        <v>-6000</v>
      </c>
      <c r="J271" s="28">
        <f>SUMIFS(Aut_BlueMe_Sem_Pedido!$J:$J,Aut_BlueMe_Sem_Pedido!$Q:$Q,DRE!H$4,Aut_BlueMe_Sem_Pedido!$H:$H,DRE!$A271)+SUMIFS(Aut_Ajustes_Manuais!$G:$G,Aut_Ajustes_Manuais!$I:$I,DRE!H$4,Aut_Ajustes_Manuais!$F:$F,"Publicidade e Propaganda")</f>
        <v/>
      </c>
      <c r="K271" s="232" t="n">
        <v>-500</v>
      </c>
      <c r="L271" s="27" t="n">
        <v>-6000</v>
      </c>
      <c r="M271" s="28">
        <f>SUMIFS(Aut_BlueMe_Sem_Pedido!$J:$J,Aut_BlueMe_Sem_Pedido!$Q:$Q,DRE!K$4,Aut_BlueMe_Sem_Pedido!$H:$H,DRE!$A271)+SUMIFS(Aut_Ajustes_Manuais!$G:$G,Aut_Ajustes_Manuais!$I:$I,DRE!K$4,Aut_Ajustes_Manuais!$F:$F,"Publicidade e Propaganda")</f>
        <v/>
      </c>
      <c r="N271" s="232" t="n">
        <v>-500</v>
      </c>
      <c r="O271" s="27" t="n">
        <v>-6000</v>
      </c>
      <c r="P271" s="28">
        <f>SUMIFS(Aut_BlueMe_Sem_Pedido!$J:$J,Aut_BlueMe_Sem_Pedido!$Q:$Q,DRE!N$4,Aut_BlueMe_Sem_Pedido!$H:$H,DRE!$A271)+SUMIFS(Aut_Ajustes_Manuais!$G:$G,Aut_Ajustes_Manuais!$I:$I,DRE!N$4,Aut_Ajustes_Manuais!$F:$F,"Publicidade e Propaganda")</f>
        <v/>
      </c>
      <c r="Q271" s="232" t="n">
        <v>-500</v>
      </c>
      <c r="R271" s="27" t="n">
        <v>-6000</v>
      </c>
      <c r="S271" s="28">
        <f>SUMIFS(Aut_BlueMe_Sem_Pedido!$J:$J,Aut_BlueMe_Sem_Pedido!$Q:$Q,DRE!Q$4,Aut_BlueMe_Sem_Pedido!$H:$H,DRE!$A271)+SUMIFS(Aut_Ajustes_Manuais!$G:$G,Aut_Ajustes_Manuais!$I:$I,DRE!Q$4,Aut_Ajustes_Manuais!$F:$F,"Publicidade e Propaganda")</f>
        <v/>
      </c>
      <c r="T271" s="232" t="n">
        <v>-9000</v>
      </c>
      <c r="U271" s="27" t="n">
        <v>-6000</v>
      </c>
      <c r="V271" s="28">
        <f>SUMIFS(Aut_BlueMe_Sem_Pedido!$J:$J,Aut_BlueMe_Sem_Pedido!$Q:$Q,DRE!T$4,Aut_BlueMe_Sem_Pedido!$H:$H,DRE!$A271)+SUMIFS(Aut_Ajustes_Manuais!$G:$G,Aut_Ajustes_Manuais!$I:$I,DRE!T$4,Aut_Ajustes_Manuais!$F:$F,"Publicidade e Propaganda")</f>
        <v/>
      </c>
      <c r="W271" s="232" t="n">
        <v>-6000</v>
      </c>
      <c r="X271" s="27" t="n">
        <v>-6000</v>
      </c>
      <c r="Y271" s="28">
        <f>SUMIFS(Aut_BlueMe_Sem_Pedido!$J:$J,Aut_BlueMe_Sem_Pedido!$Q:$Q,DRE!W$4,Aut_BlueMe_Sem_Pedido!$H:$H,DRE!$A271)+SUMIFS(Aut_Ajustes_Manuais!$G:$G,Aut_Ajustes_Manuais!$I:$I,DRE!W$4,Aut_Ajustes_Manuais!$F:$F,"Publicidade e Propaganda")</f>
        <v/>
      </c>
      <c r="Z271" s="232" t="n">
        <v>-6000</v>
      </c>
      <c r="AA271" s="27" t="n">
        <v>-6000</v>
      </c>
      <c r="AB271" s="28">
        <f>SUMIFS(Aut_BlueMe_Sem_Pedido!$J:$J,Aut_BlueMe_Sem_Pedido!$Q:$Q,DRE!Z$4,Aut_BlueMe_Sem_Pedido!$H:$H,DRE!$A271)+SUMIFS(Aut_Ajustes_Manuais!$G:$G,Aut_Ajustes_Manuais!$I:$I,DRE!Z$4,Aut_Ajustes_Manuais!$F:$F,"Publicidade e Propaganda")</f>
        <v/>
      </c>
      <c r="AC271" s="232" t="n">
        <v>-12741.99</v>
      </c>
      <c r="AD271" s="27" t="n">
        <v>-6000</v>
      </c>
      <c r="AE271" s="28">
        <f>SUMIFS(Aut_BlueMe_Sem_Pedido!$J:$J,Aut_BlueMe_Sem_Pedido!$Q:$Q,DRE!AC$4,Aut_BlueMe_Sem_Pedido!$H:$H,DRE!$A271)+SUMIFS(Aut_Ajustes_Manuais!$G:$G,Aut_Ajustes_Manuais!$I:$I,DRE!AC$4,Aut_Ajustes_Manuais!$F:$F,"Publicidade e Propaganda")</f>
        <v/>
      </c>
      <c r="AF271" s="232" t="n">
        <v>-6850</v>
      </c>
      <c r="AG271" s="27" t="n">
        <v>-6000</v>
      </c>
      <c r="AH271" s="28">
        <f>SUMIFS(Aut_BlueMe_Sem_Pedido!$J:$J,Aut_BlueMe_Sem_Pedido!$Q:$Q,DRE!AF$4,Aut_BlueMe_Sem_Pedido!$H:$H,DRE!$A271)+SUMIFS(Aut_Ajustes_Manuais!$G:$G,Aut_Ajustes_Manuais!$I:$I,DRE!AF$4,Aut_Ajustes_Manuais!$F:$F,"Publicidade e Propaganda")</f>
        <v/>
      </c>
      <c r="AI271" s="232" t="n">
        <v>-12850</v>
      </c>
      <c r="AJ271" s="27" t="n">
        <v>-6000</v>
      </c>
      <c r="AK271" s="28">
        <f>SUMIFS(Aut_BlueMe_Sem_Pedido!$J:$J,Aut_BlueMe_Sem_Pedido!$Q:$Q,DRE!AI$4,Aut_BlueMe_Sem_Pedido!$H:$H,DRE!$A271)+SUMIFS(Aut_Ajustes_Manuais!$G:$G,Aut_Ajustes_Manuais!$I:$I,DRE!AI$4,Aut_Ajustes_Manuais!$F:$F,"Publicidade e Propaganda")</f>
        <v/>
      </c>
      <c r="AL271" s="232" t="n">
        <v>-12850</v>
      </c>
      <c r="AM271" s="27" t="n">
        <v>-6000</v>
      </c>
      <c r="AN271" s="28">
        <f>SUMIFS(Aut_BlueMe_Sem_Pedido!$J:$J,Aut_BlueMe_Sem_Pedido!$Q:$Q,DRE!AL$4,Aut_BlueMe_Sem_Pedido!$H:$H,DRE!$A271)+SUMIFS(Aut_Ajustes_Manuais!$G:$G,Aut_Ajustes_Manuais!$I:$I,DRE!AL$4,Aut_Ajustes_Manuais!$F:$F,"Publicidade e Propaganda")</f>
        <v/>
      </c>
      <c r="AO271" s="232" t="n">
        <v>-6850</v>
      </c>
      <c r="AP271" s="27" t="n">
        <v>-6000</v>
      </c>
      <c r="AQ271" s="28">
        <f>SUMIFS(Aut_BlueMe_Sem_Pedido!$J:$J,Aut_BlueMe_Sem_Pedido!$Q:$Q,DRE!AO$4,Aut_BlueMe_Sem_Pedido!$H:$H,DRE!$A271)+SUMIFS(Aut_Ajustes_Manuais!$G:$G,Aut_Ajustes_Manuais!$I:$I,DRE!AO$4,Aut_Ajustes_Manuais!$F:$F,"Publicidade e Propaganda")</f>
        <v/>
      </c>
      <c r="AR271" s="232">
        <f>SUMIFS($H271:$AO271,$H$5:$AO$5,"&lt;"&amp;MONTH(TODAY()),$H$6:$AO$6,"REAL 25")</f>
        <v/>
      </c>
      <c r="AS271" s="27">
        <f>SUMIFS($I271:$AP271,$I$5:$AP$5,"&lt;"&amp;MONTH(TODAY()),$I$6:$AP$6,"ORÇADO ")</f>
        <v/>
      </c>
      <c r="AT271" s="28">
        <f>SUMIFS($J271:$AQ271,$J$5:$AQ$5,"&lt;"&amp;MONTH(TODAY()),$J$6:$AQ$6,"REAL 26")</f>
        <v/>
      </c>
      <c r="AU271" s="232">
        <f>SUM(H271,K271,N271,Q271,T271,W271,Z271,AC271,AF271,AI271,AL271,AO271)</f>
        <v/>
      </c>
      <c r="AV271" s="27">
        <f>SUM(I271,L271,O271,R271,U271,X271,AA271,AD271,AG271,AJ271,AM271,AP271)</f>
        <v/>
      </c>
      <c r="AW271" s="28">
        <f>SUM(J271,M271,P271,S271,V271,Y271,AB271,AE271,AH271,AK271,AN271,AQ271)</f>
        <v/>
      </c>
      <c r="AX271" s="232">
        <f>SUM(H271,K271,N271)</f>
        <v/>
      </c>
      <c r="AY271" s="27">
        <f>SUM(I271,L271,O271)</f>
        <v/>
      </c>
      <c r="AZ271" s="28">
        <f>SUM(J271,M271,P271)</f>
        <v/>
      </c>
      <c r="BA271" s="232">
        <f>SUM(Q271,T271,W271)</f>
        <v/>
      </c>
      <c r="BB271" s="27">
        <f>SUM(R271,U271,X271)</f>
        <v/>
      </c>
      <c r="BC271" s="28">
        <f>SUM(S271,V271,Y271)</f>
        <v/>
      </c>
      <c r="BD271" s="232">
        <f>SUM(Z271,AC271,AF271)</f>
        <v/>
      </c>
      <c r="BE271" s="27">
        <f>SUM(AA271,AD271,AG271)</f>
        <v/>
      </c>
      <c r="BF271" s="28">
        <f>SUM(AB271,AE271,AH271)</f>
        <v/>
      </c>
      <c r="BG271" s="232">
        <f>SUM(AI271,AL271,AO271)</f>
        <v/>
      </c>
      <c r="BH271" s="27">
        <f>SUM(AJ271,AM271,AP271)</f>
        <v/>
      </c>
      <c r="BI271" s="28">
        <f>SUM(AK271,AN271,AQ271)</f>
        <v/>
      </c>
      <c r="BK271" s="451">
        <f>SUM(I271,L271,O271,R271,U271,X271,AA271,AD271,AG271,AJ271,AM271,AP271)</f>
        <v/>
      </c>
      <c r="BL271" s="451">
        <f>BK271-AV271</f>
        <v/>
      </c>
      <c r="BM271" s="451">
        <f>SUM(J271,M271,P271,S271,V271)</f>
        <v/>
      </c>
      <c r="BN271" s="451">
        <f>BM271-AT271</f>
        <v/>
      </c>
    </row>
    <row r="272" hidden="1" outlineLevel="1" customFormat="1" s="474">
      <c r="A272" s="22" t="inlineStr">
        <is>
          <t>Pesquisa de Mercado</t>
        </is>
      </c>
      <c r="B272" s="23" t="n"/>
      <c r="C272" s="24" t="inlineStr">
        <is>
          <t>Estim. Mensal</t>
        </is>
      </c>
      <c r="D272" s="114" t="n"/>
      <c r="E272" s="107" t="n"/>
      <c r="F272" s="55" t="n"/>
      <c r="G272" s="416" t="n"/>
      <c r="H272" s="232" t="n">
        <v>0</v>
      </c>
      <c r="I272" s="27" t="n">
        <v>0</v>
      </c>
      <c r="J272" s="28">
        <f>SUMIFS(Aut_BlueMe_Sem_Pedido!$J:$J,Aut_BlueMe_Sem_Pedido!$Q:$Q,DRE!H$4,Aut_BlueMe_Sem_Pedido!$H:$H,DRE!$A272)+SUMIFS(Aut_Ajustes_Manuais!$G:$G,Aut_Ajustes_Manuais!$I:$I,DRE!H$4,Aut_Ajustes_Manuais!$F:$F,"Pesquisa de Mercado")</f>
        <v/>
      </c>
      <c r="K272" s="232" t="n">
        <v>0</v>
      </c>
      <c r="L272" s="27" t="n">
        <v>0</v>
      </c>
      <c r="M272" s="28">
        <f>SUMIFS(Aut_BlueMe_Sem_Pedido!$J:$J,Aut_BlueMe_Sem_Pedido!$Q:$Q,DRE!K$4,Aut_BlueMe_Sem_Pedido!$H:$H,DRE!$A272)+SUMIFS(Aut_Ajustes_Manuais!$G:$G,Aut_Ajustes_Manuais!$I:$I,DRE!K$4,Aut_Ajustes_Manuais!$F:$F,"Pesquisa de Mercado")</f>
        <v/>
      </c>
      <c r="N272" s="232" t="n">
        <v>0</v>
      </c>
      <c r="O272" s="27" t="n">
        <v>0</v>
      </c>
      <c r="P272" s="28">
        <f>SUMIFS(Aut_BlueMe_Sem_Pedido!$J:$J,Aut_BlueMe_Sem_Pedido!$Q:$Q,DRE!N$4,Aut_BlueMe_Sem_Pedido!$H:$H,DRE!$A272)+SUMIFS(Aut_Ajustes_Manuais!$G:$G,Aut_Ajustes_Manuais!$I:$I,DRE!N$4,Aut_Ajustes_Manuais!$F:$F,"Pesquisa de Mercado")</f>
        <v/>
      </c>
      <c r="Q272" s="232" t="n">
        <v>0</v>
      </c>
      <c r="R272" s="27" t="n">
        <v>0</v>
      </c>
      <c r="S272" s="28">
        <f>SUMIFS(Aut_BlueMe_Sem_Pedido!$J:$J,Aut_BlueMe_Sem_Pedido!$Q:$Q,DRE!Q$4,Aut_BlueMe_Sem_Pedido!$H:$H,DRE!$A272)+SUMIFS(Aut_Ajustes_Manuais!$G:$G,Aut_Ajustes_Manuais!$I:$I,DRE!Q$4,Aut_Ajustes_Manuais!$F:$F,"Pesquisa de Mercado")</f>
        <v/>
      </c>
      <c r="T272" s="232" t="n">
        <v>0</v>
      </c>
      <c r="U272" s="27" t="n">
        <v>0</v>
      </c>
      <c r="V272" s="28">
        <f>SUMIFS(Aut_BlueMe_Sem_Pedido!$J:$J,Aut_BlueMe_Sem_Pedido!$Q:$Q,DRE!T$4,Aut_BlueMe_Sem_Pedido!$H:$H,DRE!$A272)+SUMIFS(Aut_Ajustes_Manuais!$G:$G,Aut_Ajustes_Manuais!$I:$I,DRE!T$4,Aut_Ajustes_Manuais!$F:$F,"Pesquisa de Mercado")</f>
        <v/>
      </c>
      <c r="W272" s="232" t="n">
        <v>0</v>
      </c>
      <c r="X272" s="27" t="n">
        <v>0</v>
      </c>
      <c r="Y272" s="28">
        <f>SUMIFS(Aut_BlueMe_Sem_Pedido!$J:$J,Aut_BlueMe_Sem_Pedido!$Q:$Q,DRE!W$4,Aut_BlueMe_Sem_Pedido!$H:$H,DRE!$A272)+SUMIFS(Aut_Ajustes_Manuais!$G:$G,Aut_Ajustes_Manuais!$I:$I,DRE!W$4,Aut_Ajustes_Manuais!$F:$F,"Pesquisa de Mercado")</f>
        <v/>
      </c>
      <c r="Z272" s="232" t="n">
        <v>0</v>
      </c>
      <c r="AA272" s="27" t="n">
        <v>0</v>
      </c>
      <c r="AB272" s="28">
        <f>SUMIFS(Aut_BlueMe_Sem_Pedido!$J:$J,Aut_BlueMe_Sem_Pedido!$Q:$Q,DRE!Z$4,Aut_BlueMe_Sem_Pedido!$H:$H,DRE!$A272)+SUMIFS(Aut_Ajustes_Manuais!$G:$G,Aut_Ajustes_Manuais!$I:$I,DRE!Z$4,Aut_Ajustes_Manuais!$F:$F,"Pesquisa de Mercado")</f>
        <v/>
      </c>
      <c r="AC272" s="232" t="n">
        <v>0</v>
      </c>
      <c r="AD272" s="27" t="n">
        <v>0</v>
      </c>
      <c r="AE272" s="28">
        <f>SUMIFS(Aut_BlueMe_Sem_Pedido!$J:$J,Aut_BlueMe_Sem_Pedido!$Q:$Q,DRE!AC$4,Aut_BlueMe_Sem_Pedido!$H:$H,DRE!$A272)+SUMIFS(Aut_Ajustes_Manuais!$G:$G,Aut_Ajustes_Manuais!$I:$I,DRE!AC$4,Aut_Ajustes_Manuais!$F:$F,"Pesquisa de Mercado")</f>
        <v/>
      </c>
      <c r="AF272" s="232" t="n">
        <v>0</v>
      </c>
      <c r="AG272" s="27" t="n">
        <v>0</v>
      </c>
      <c r="AH272" s="28">
        <f>SUMIFS(Aut_BlueMe_Sem_Pedido!$J:$J,Aut_BlueMe_Sem_Pedido!$Q:$Q,DRE!AF$4,Aut_BlueMe_Sem_Pedido!$H:$H,DRE!$A272)+SUMIFS(Aut_Ajustes_Manuais!$G:$G,Aut_Ajustes_Manuais!$I:$I,DRE!AF$4,Aut_Ajustes_Manuais!$F:$F,"Pesquisa de Mercado")</f>
        <v/>
      </c>
      <c r="AI272" s="232" t="n">
        <v>0</v>
      </c>
      <c r="AJ272" s="27" t="n">
        <v>0</v>
      </c>
      <c r="AK272" s="28">
        <f>SUMIFS(Aut_BlueMe_Sem_Pedido!$J:$J,Aut_BlueMe_Sem_Pedido!$Q:$Q,DRE!AI$4,Aut_BlueMe_Sem_Pedido!$H:$H,DRE!$A272)+SUMIFS(Aut_Ajustes_Manuais!$G:$G,Aut_Ajustes_Manuais!$I:$I,DRE!AI$4,Aut_Ajustes_Manuais!$F:$F,"Pesquisa de Mercado")</f>
        <v/>
      </c>
      <c r="AL272" s="232" t="n">
        <v>0</v>
      </c>
      <c r="AM272" s="27" t="n">
        <v>0</v>
      </c>
      <c r="AN272" s="28">
        <f>SUMIFS(Aut_BlueMe_Sem_Pedido!$J:$J,Aut_BlueMe_Sem_Pedido!$Q:$Q,DRE!AL$4,Aut_BlueMe_Sem_Pedido!$H:$H,DRE!$A272)+SUMIFS(Aut_Ajustes_Manuais!$G:$G,Aut_Ajustes_Manuais!$I:$I,DRE!AL$4,Aut_Ajustes_Manuais!$F:$F,"Pesquisa de Mercado")</f>
        <v/>
      </c>
      <c r="AO272" s="232" t="n">
        <v>0</v>
      </c>
      <c r="AP272" s="27" t="n">
        <v>0</v>
      </c>
      <c r="AQ272" s="28">
        <f>SUMIFS(Aut_BlueMe_Sem_Pedido!$J:$J,Aut_BlueMe_Sem_Pedido!$Q:$Q,DRE!AO$4,Aut_BlueMe_Sem_Pedido!$H:$H,DRE!$A272)+SUMIFS(Aut_Ajustes_Manuais!$G:$G,Aut_Ajustes_Manuais!$I:$I,DRE!AO$4,Aut_Ajustes_Manuais!$F:$F,"Pesquisa de Mercado")</f>
        <v/>
      </c>
      <c r="AR272" s="232">
        <f>SUMIFS($H272:$AO272,$H$5:$AO$5,"&lt;"&amp;MONTH(TODAY()),$H$6:$AO$6,"REAL 25")</f>
        <v/>
      </c>
      <c r="AS272" s="27">
        <f>SUMIFS($I272:$AP272,$I$5:$AP$5,"&lt;"&amp;MONTH(TODAY()),$I$6:$AP$6,"ORÇADO ")</f>
        <v/>
      </c>
      <c r="AT272" s="28">
        <f>SUMIFS($J272:$AQ272,$J$5:$AQ$5,"&lt;"&amp;MONTH(TODAY()),$J$6:$AQ$6,"REAL 26")</f>
        <v/>
      </c>
      <c r="AU272" s="232">
        <f>SUM(H272,K272,N272,Q272,T272,W272,Z272,AC272,AF272,AI272,AL272,AO272)</f>
        <v/>
      </c>
      <c r="AV272" s="27">
        <f>SUM(I272,L272,O272,R272,U272,X272,AA272,AD272,AG272,AJ272,AM272,AP272)</f>
        <v/>
      </c>
      <c r="AW272" s="28">
        <f>SUM(J272,M272,P272,S272,V272,Y272,AB272,AE272,AH272,AK272,AN272,AQ272)</f>
        <v/>
      </c>
      <c r="AX272" s="232">
        <f>SUM(H272,K272,N272)</f>
        <v/>
      </c>
      <c r="AY272" s="27">
        <f>SUM(I272,L272,O272)</f>
        <v/>
      </c>
      <c r="AZ272" s="28">
        <f>SUM(J272,M272,P272)</f>
        <v/>
      </c>
      <c r="BA272" s="232">
        <f>SUM(Q272,T272,W272)</f>
        <v/>
      </c>
      <c r="BB272" s="27">
        <f>SUM(R272,U272,X272)</f>
        <v/>
      </c>
      <c r="BC272" s="28">
        <f>SUM(S272,V272,Y272)</f>
        <v/>
      </c>
      <c r="BD272" s="232">
        <f>SUM(Z272,AC272,AF272)</f>
        <v/>
      </c>
      <c r="BE272" s="27">
        <f>SUM(AA272,AD272,AG272)</f>
        <v/>
      </c>
      <c r="BF272" s="28">
        <f>SUM(AB272,AE272,AH272)</f>
        <v/>
      </c>
      <c r="BG272" s="232">
        <f>SUM(AI272,AL272,AO272)</f>
        <v/>
      </c>
      <c r="BH272" s="27">
        <f>SUM(AJ272,AM272,AP272)</f>
        <v/>
      </c>
      <c r="BI272" s="28">
        <f>SUM(AK272,AN272,AQ272)</f>
        <v/>
      </c>
      <c r="BK272" s="451">
        <f>SUM(I272,L272,O272,R272,U272,X272,AA272,AD272,AG272,AJ272,AM272,AP272)</f>
        <v/>
      </c>
      <c r="BL272" s="451">
        <f>BK272-AV272</f>
        <v/>
      </c>
      <c r="BM272" s="451">
        <f>SUM(J272,M272,P272,S272,V272)</f>
        <v/>
      </c>
      <c r="BN272" s="451">
        <f>BM272-AT272</f>
        <v/>
      </c>
    </row>
    <row r="273" hidden="1" outlineLevel="1" customFormat="1" s="474">
      <c r="A273" s="22" t="inlineStr">
        <is>
          <t>Sessão de Fotos/Captação de Vídeo</t>
        </is>
      </c>
      <c r="B273" s="23" t="n"/>
      <c r="C273" s="24" t="inlineStr">
        <is>
          <t>Estim. Mensal</t>
        </is>
      </c>
      <c r="D273" s="114" t="n"/>
      <c r="E273" s="107" t="n"/>
      <c r="F273" s="55" t="n"/>
      <c r="G273" s="416" t="n"/>
      <c r="H273" s="232" t="n">
        <v>0</v>
      </c>
      <c r="I273" s="27" t="n">
        <v>0</v>
      </c>
      <c r="J273" s="28">
        <f>SUMIFS(Aut_BlueMe_Sem_Pedido!$J:$J,Aut_BlueMe_Sem_Pedido!$Q:$Q,DRE!H$4,Aut_BlueMe_Sem_Pedido!$H:$H,DRE!$A273)+SUMIFS(Aut_Ajustes_Manuais!$G:$G,Aut_Ajustes_Manuais!$I:$I,DRE!H$4,Aut_Ajustes_Manuais!$F:$F,"Sessão de Fotos/Captação de Vídeo")</f>
        <v/>
      </c>
      <c r="K273" s="232" t="n">
        <v>-800</v>
      </c>
      <c r="L273" s="27" t="n">
        <v>-2000</v>
      </c>
      <c r="M273" s="28">
        <f>SUMIFS(Aut_BlueMe_Sem_Pedido!$J:$J,Aut_BlueMe_Sem_Pedido!$Q:$Q,DRE!K$4,Aut_BlueMe_Sem_Pedido!$H:$H,DRE!$A273)+SUMIFS(Aut_Ajustes_Manuais!$G:$G,Aut_Ajustes_Manuais!$I:$I,DRE!K$4,Aut_Ajustes_Manuais!$F:$F,"Sessão de Fotos/Captação de Vídeo")</f>
        <v/>
      </c>
      <c r="N273" s="232" t="n">
        <v>0</v>
      </c>
      <c r="O273" s="27" t="n">
        <v>0</v>
      </c>
      <c r="P273" s="28">
        <f>SUMIFS(Aut_BlueMe_Sem_Pedido!$J:$J,Aut_BlueMe_Sem_Pedido!$Q:$Q,DRE!N$4,Aut_BlueMe_Sem_Pedido!$H:$H,DRE!$A273)+SUMIFS(Aut_Ajustes_Manuais!$G:$G,Aut_Ajustes_Manuais!$I:$I,DRE!N$4,Aut_Ajustes_Manuais!$F:$F,"Sessão de Fotos/Captação de Vídeo")</f>
        <v/>
      </c>
      <c r="Q273" s="232" t="n">
        <v>0</v>
      </c>
      <c r="R273" s="27" t="n">
        <v>-2000</v>
      </c>
      <c r="S273" s="28">
        <f>SUMIFS(Aut_BlueMe_Sem_Pedido!$J:$J,Aut_BlueMe_Sem_Pedido!$Q:$Q,DRE!Q$4,Aut_BlueMe_Sem_Pedido!$H:$H,DRE!$A273)+SUMIFS(Aut_Ajustes_Manuais!$G:$G,Aut_Ajustes_Manuais!$I:$I,DRE!Q$4,Aut_Ajustes_Manuais!$F:$F,"Sessão de Fotos/Captação de Vídeo")</f>
        <v/>
      </c>
      <c r="T273" s="232" t="n">
        <v>0</v>
      </c>
      <c r="U273" s="27" t="n">
        <v>0</v>
      </c>
      <c r="V273" s="28">
        <f>SUMIFS(Aut_BlueMe_Sem_Pedido!$J:$J,Aut_BlueMe_Sem_Pedido!$Q:$Q,DRE!T$4,Aut_BlueMe_Sem_Pedido!$H:$H,DRE!$A273)+SUMIFS(Aut_Ajustes_Manuais!$G:$G,Aut_Ajustes_Manuais!$I:$I,DRE!T$4,Aut_Ajustes_Manuais!$F:$F,"Sessão de Fotos/Captação de Vídeo")</f>
        <v/>
      </c>
      <c r="W273" s="232" t="n">
        <v>-450</v>
      </c>
      <c r="X273" s="27" t="n">
        <v>-2000</v>
      </c>
      <c r="Y273" s="28">
        <f>SUMIFS(Aut_BlueMe_Sem_Pedido!$J:$J,Aut_BlueMe_Sem_Pedido!$Q:$Q,DRE!W$4,Aut_BlueMe_Sem_Pedido!$H:$H,DRE!$A273)+SUMIFS(Aut_Ajustes_Manuais!$G:$G,Aut_Ajustes_Manuais!$I:$I,DRE!W$4,Aut_Ajustes_Manuais!$F:$F,"Sessão de Fotos/Captação de Vídeo")</f>
        <v/>
      </c>
      <c r="Z273" s="232" t="n">
        <v>-500</v>
      </c>
      <c r="AA273" s="27" t="n">
        <v>0</v>
      </c>
      <c r="AB273" s="28">
        <f>SUMIFS(Aut_BlueMe_Sem_Pedido!$J:$J,Aut_BlueMe_Sem_Pedido!$Q:$Q,DRE!Z$4,Aut_BlueMe_Sem_Pedido!$H:$H,DRE!$A273)+SUMIFS(Aut_Ajustes_Manuais!$G:$G,Aut_Ajustes_Manuais!$I:$I,DRE!Z$4,Aut_Ajustes_Manuais!$F:$F,"Sessão de Fotos/Captação de Vídeo")</f>
        <v/>
      </c>
      <c r="AC273" s="232" t="n">
        <v>-600</v>
      </c>
      <c r="AD273" s="27" t="n">
        <v>-2000</v>
      </c>
      <c r="AE273" s="28">
        <f>SUMIFS(Aut_BlueMe_Sem_Pedido!$J:$J,Aut_BlueMe_Sem_Pedido!$Q:$Q,DRE!AC$4,Aut_BlueMe_Sem_Pedido!$H:$H,DRE!$A273)+SUMIFS(Aut_Ajustes_Manuais!$G:$G,Aut_Ajustes_Manuais!$I:$I,DRE!AC$4,Aut_Ajustes_Manuais!$F:$F,"Sessão de Fotos/Captação de Vídeo")</f>
        <v/>
      </c>
      <c r="AF273" s="232" t="n">
        <v>0</v>
      </c>
      <c r="AG273" s="27" t="n">
        <v>0</v>
      </c>
      <c r="AH273" s="28">
        <f>SUMIFS(Aut_BlueMe_Sem_Pedido!$J:$J,Aut_BlueMe_Sem_Pedido!$Q:$Q,DRE!AF$4,Aut_BlueMe_Sem_Pedido!$H:$H,DRE!$A273)+SUMIFS(Aut_Ajustes_Manuais!$G:$G,Aut_Ajustes_Manuais!$I:$I,DRE!AF$4,Aut_Ajustes_Manuais!$F:$F,"Sessão de Fotos/Captação de Vídeo")</f>
        <v/>
      </c>
      <c r="AI273" s="232" t="n">
        <v>0</v>
      </c>
      <c r="AJ273" s="27" t="n">
        <v>-2000</v>
      </c>
      <c r="AK273" s="28">
        <f>SUMIFS(Aut_BlueMe_Sem_Pedido!$J:$J,Aut_BlueMe_Sem_Pedido!$Q:$Q,DRE!AI$4,Aut_BlueMe_Sem_Pedido!$H:$H,DRE!$A273)+SUMIFS(Aut_Ajustes_Manuais!$G:$G,Aut_Ajustes_Manuais!$I:$I,DRE!AI$4,Aut_Ajustes_Manuais!$F:$F,"Sessão de Fotos/Captação de Vídeo")</f>
        <v/>
      </c>
      <c r="AL273" s="232" t="n">
        <v>-1550</v>
      </c>
      <c r="AM273" s="27" t="n">
        <v>0</v>
      </c>
      <c r="AN273" s="28">
        <f>SUMIFS(Aut_BlueMe_Sem_Pedido!$J:$J,Aut_BlueMe_Sem_Pedido!$Q:$Q,DRE!AL$4,Aut_BlueMe_Sem_Pedido!$H:$H,DRE!$A273)+SUMIFS(Aut_Ajustes_Manuais!$G:$G,Aut_Ajustes_Manuais!$I:$I,DRE!AL$4,Aut_Ajustes_Manuais!$F:$F,"Sessão de Fotos/Captação de Vídeo")</f>
        <v/>
      </c>
      <c r="AO273" s="232" t="n">
        <v>-650</v>
      </c>
      <c r="AP273" s="27" t="n">
        <v>-2000</v>
      </c>
      <c r="AQ273" s="28">
        <f>SUMIFS(Aut_BlueMe_Sem_Pedido!$J:$J,Aut_BlueMe_Sem_Pedido!$Q:$Q,DRE!AO$4,Aut_BlueMe_Sem_Pedido!$H:$H,DRE!$A273)+SUMIFS(Aut_Ajustes_Manuais!$G:$G,Aut_Ajustes_Manuais!$I:$I,DRE!AO$4,Aut_Ajustes_Manuais!$F:$F,"Sessão de Fotos/Captação de Vídeo")</f>
        <v/>
      </c>
      <c r="AR273" s="232">
        <f>SUMIFS($H273:$AO273,$H$5:$AO$5,"&lt;"&amp;MONTH(TODAY()),$H$6:$AO$6,"REAL 25")</f>
        <v/>
      </c>
      <c r="AS273" s="27">
        <f>SUMIFS($I273:$AP273,$I$5:$AP$5,"&lt;"&amp;MONTH(TODAY()),$I$6:$AP$6,"ORÇADO ")</f>
        <v/>
      </c>
      <c r="AT273" s="28">
        <f>SUMIFS($J273:$AQ273,$J$5:$AQ$5,"&lt;"&amp;MONTH(TODAY()),$J$6:$AQ$6,"REAL 26")</f>
        <v/>
      </c>
      <c r="AU273" s="232">
        <f>SUM(H273,K273,N273,Q273,T273,W273,Z273,AC273,AF273,AI273,AL273,AO273)</f>
        <v/>
      </c>
      <c r="AV273" s="27">
        <f>SUM(I273,L273,O273,R273,U273,X273,AA273,AD273,AG273,AJ273,AM273,AP273)</f>
        <v/>
      </c>
      <c r="AW273" s="28">
        <f>SUM(J273,M273,P273,S273,V273,Y273,AB273,AE273,AH273,AK273,AN273,AQ273)</f>
        <v/>
      </c>
      <c r="AX273" s="232">
        <f>SUM(H273,K273,N273)</f>
        <v/>
      </c>
      <c r="AY273" s="27">
        <f>SUM(I273,L273,O273)</f>
        <v/>
      </c>
      <c r="AZ273" s="28">
        <f>SUM(J273,M273,P273)</f>
        <v/>
      </c>
      <c r="BA273" s="232">
        <f>SUM(Q273,T273,W273)</f>
        <v/>
      </c>
      <c r="BB273" s="27">
        <f>SUM(R273,U273,X273)</f>
        <v/>
      </c>
      <c r="BC273" s="28">
        <f>SUM(S273,V273,Y273)</f>
        <v/>
      </c>
      <c r="BD273" s="232">
        <f>SUM(Z273,AC273,AF273)</f>
        <v/>
      </c>
      <c r="BE273" s="27">
        <f>SUM(AA273,AD273,AG273)</f>
        <v/>
      </c>
      <c r="BF273" s="28">
        <f>SUM(AB273,AE273,AH273)</f>
        <v/>
      </c>
      <c r="BG273" s="232">
        <f>SUM(AI273,AL273,AO273)</f>
        <v/>
      </c>
      <c r="BH273" s="27">
        <f>SUM(AJ273,AM273,AP273)</f>
        <v/>
      </c>
      <c r="BI273" s="28">
        <f>SUM(AK273,AN273,AQ273)</f>
        <v/>
      </c>
      <c r="BK273" s="451">
        <f>SUM(I273,L273,O273,R273,U273,X273,AA273,AD273,AG273,AJ273,AM273,AP273)</f>
        <v/>
      </c>
      <c r="BL273" s="451">
        <f>BK273-AV273</f>
        <v/>
      </c>
      <c r="BM273" s="451">
        <f>SUM(J273,M273,P273,S273,V273)</f>
        <v/>
      </c>
      <c r="BN273" s="451">
        <f>BM273-AT273</f>
        <v/>
      </c>
    </row>
    <row r="274" hidden="1" outlineLevel="1" customFormat="1" s="474">
      <c r="A274" s="22" t="inlineStr">
        <is>
          <t>Produção Gráfica e Material Institucional</t>
        </is>
      </c>
      <c r="B274" s="23" t="n"/>
      <c r="C274" s="24" t="inlineStr">
        <is>
          <t>Estim. Mensal</t>
        </is>
      </c>
      <c r="D274" s="114" t="n"/>
      <c r="E274" s="107" t="n"/>
      <c r="F274" s="55" t="n"/>
      <c r="G274" s="416" t="n"/>
      <c r="H274" s="232" t="n">
        <v>-1800</v>
      </c>
      <c r="I274" s="27" t="n">
        <v>0</v>
      </c>
      <c r="J274" s="28">
        <f>SUMIFS(Aut_BlueMe_Sem_Pedido!$J:$J,Aut_BlueMe_Sem_Pedido!$Q:$Q,DRE!H$4,Aut_BlueMe_Sem_Pedido!$H:$H,DRE!$A274)-SUMIFS(Aut_Descontos!$G:$G,Aut_Descontos!$H:$H,A274,Aut_Descontos!$L:$L,DRE!H$4)+SUMIFS(Aut_Ajustes_Manuais!$G:$G,Aut_Ajustes_Manuais!$I:$I,DRE!H$4,Aut_Ajustes_Manuais!$F:$F,"Produção Gráfica e Material Institucional")</f>
        <v/>
      </c>
      <c r="K274" s="232" t="n">
        <v>0</v>
      </c>
      <c r="L274" s="27" t="n">
        <v>0</v>
      </c>
      <c r="M274" s="28">
        <f>SUMIFS(Aut_BlueMe_Sem_Pedido!$J:$J,Aut_BlueMe_Sem_Pedido!$Q:$Q,DRE!K$4,Aut_BlueMe_Sem_Pedido!$H:$H,DRE!$A274)-SUMIFS(Aut_Descontos!$G:$G,Aut_Descontos!$H:$H,A274,Aut_Descontos!$L:$L,DRE!K$4)+SUMIFS(Aut_Ajustes_Manuais!$G:$G,Aut_Ajustes_Manuais!$I:$I,DRE!K$4,Aut_Ajustes_Manuais!$F:$F,"Produção Gráfica e Material Institucional")</f>
        <v/>
      </c>
      <c r="N274" s="232" t="n">
        <v>0</v>
      </c>
      <c r="O274" s="27" t="n">
        <v>0</v>
      </c>
      <c r="P274" s="28">
        <f>SUMIFS(Aut_BlueMe_Sem_Pedido!$J:$J,Aut_BlueMe_Sem_Pedido!$Q:$Q,DRE!N$4,Aut_BlueMe_Sem_Pedido!$H:$H,DRE!$A274)-SUMIFS(Aut_Descontos!$G:$G,Aut_Descontos!$H:$H,A274,Aut_Descontos!$L:$L,DRE!N$4)+SUMIFS(Aut_Ajustes_Manuais!$G:$G,Aut_Ajustes_Manuais!$I:$I,DRE!N$4,Aut_Ajustes_Manuais!$F:$F,"Produção Gráfica e Material Institucional")</f>
        <v/>
      </c>
      <c r="Q274" s="232" t="n">
        <v>-1900</v>
      </c>
      <c r="R274" s="27" t="n">
        <v>0</v>
      </c>
      <c r="S274" s="28">
        <f>SUMIFS(Aut_BlueMe_Sem_Pedido!$J:$J,Aut_BlueMe_Sem_Pedido!$Q:$Q,DRE!Q$4,Aut_BlueMe_Sem_Pedido!$H:$H,DRE!$A274)-SUMIFS(Aut_Descontos!$G:$G,Aut_Descontos!$H:$H,A274,Aut_Descontos!$L:$L,DRE!Q$4)+SUMIFS(Aut_Ajustes_Manuais!$G:$G,Aut_Ajustes_Manuais!$I:$I,DRE!Q$4,Aut_Ajustes_Manuais!$F:$F,"Produção Gráfica e Material Institucional")</f>
        <v/>
      </c>
      <c r="T274" s="232" t="n">
        <v>-1400</v>
      </c>
      <c r="U274" s="27" t="n">
        <v>0</v>
      </c>
      <c r="V274" s="28">
        <f>SUMIFS(Aut_BlueMe_Sem_Pedido!$J:$J,Aut_BlueMe_Sem_Pedido!$Q:$Q,DRE!T$4,Aut_BlueMe_Sem_Pedido!$H:$H,DRE!$A274)-SUMIFS(Aut_Descontos!$G:$G,Aut_Descontos!$H:$H,A274,Aut_Descontos!$L:$L,DRE!T$4)+SUMIFS(Aut_Ajustes_Manuais!$G:$G,Aut_Ajustes_Manuais!$I:$I,DRE!T$4,Aut_Ajustes_Manuais!$F:$F,"Produção Gráfica e Material Institucional")</f>
        <v/>
      </c>
      <c r="W274" s="232" t="n">
        <v>-1800</v>
      </c>
      <c r="X274" s="27" t="n">
        <v>0</v>
      </c>
      <c r="Y274" s="28">
        <f>SUMIFS(Aut_BlueMe_Sem_Pedido!$J:$J,Aut_BlueMe_Sem_Pedido!$Q:$Q,DRE!W$4,Aut_BlueMe_Sem_Pedido!$H:$H,DRE!$A274)-SUMIFS(Aut_Descontos!$G:$G,Aut_Descontos!$H:$H,A274,Aut_Descontos!$L:$L,DRE!W$4)+SUMIFS(Aut_Ajustes_Manuais!$G:$G,Aut_Ajustes_Manuais!$I:$I,DRE!W$4,Aut_Ajustes_Manuais!$F:$F,"Produção Gráfica e Material Institucional")</f>
        <v/>
      </c>
      <c r="Z274" s="232" t="n">
        <v>-1800</v>
      </c>
      <c r="AA274" s="27" t="n">
        <v>0</v>
      </c>
      <c r="AB274" s="28">
        <f>SUMIFS(Aut_BlueMe_Sem_Pedido!$J:$J,Aut_BlueMe_Sem_Pedido!$Q:$Q,DRE!Z$4,Aut_BlueMe_Sem_Pedido!$H:$H,DRE!$A274)-SUMIFS(Aut_Descontos!$G:$G,Aut_Descontos!$H:$H,A274,Aut_Descontos!$L:$L,DRE!Z$4)+SUMIFS(Aut_Ajustes_Manuais!$G:$G,Aut_Ajustes_Manuais!$I:$I,DRE!Z$4,Aut_Ajustes_Manuais!$F:$F,"Produção Gráfica e Material Institucional")</f>
        <v/>
      </c>
      <c r="AC274" s="232" t="n">
        <v>-1800</v>
      </c>
      <c r="AD274" s="27" t="n">
        <v>0</v>
      </c>
      <c r="AE274" s="28">
        <f>SUMIFS(Aut_BlueMe_Sem_Pedido!$J:$J,Aut_BlueMe_Sem_Pedido!$Q:$Q,DRE!AC$4,Aut_BlueMe_Sem_Pedido!$H:$H,DRE!$A274)-SUMIFS(Aut_Descontos!$G:$G,Aut_Descontos!$H:$H,A274,Aut_Descontos!$L:$L,DRE!AC$4)+SUMIFS(Aut_Ajustes_Manuais!$G:$G,Aut_Ajustes_Manuais!$I:$I,DRE!AC$4,Aut_Ajustes_Manuais!$F:$F,"Produção Gráfica e Material Institucional")</f>
        <v/>
      </c>
      <c r="AF274" s="232" t="n">
        <v>-1800</v>
      </c>
      <c r="AG274" s="27" t="n">
        <v>0</v>
      </c>
      <c r="AH274" s="28">
        <f>SUMIFS(Aut_BlueMe_Sem_Pedido!$J:$J,Aut_BlueMe_Sem_Pedido!$Q:$Q,DRE!AF$4,Aut_BlueMe_Sem_Pedido!$H:$H,DRE!$A274)-SUMIFS(Aut_Descontos!$G:$G,Aut_Descontos!$H:$H,A274,Aut_Descontos!$L:$L,DRE!AF$4)+SUMIFS(Aut_Ajustes_Manuais!$G:$G,Aut_Ajustes_Manuais!$I:$I,DRE!AF$4,Aut_Ajustes_Manuais!$F:$F,"Produção Gráfica e Material Institucional")</f>
        <v/>
      </c>
      <c r="AI274" s="232" t="n">
        <v>-1800</v>
      </c>
      <c r="AJ274" s="27" t="n">
        <v>0</v>
      </c>
      <c r="AK274" s="28">
        <f>SUMIFS(Aut_BlueMe_Sem_Pedido!$J:$J,Aut_BlueMe_Sem_Pedido!$Q:$Q,DRE!AI$4,Aut_BlueMe_Sem_Pedido!$H:$H,DRE!$A274)-SUMIFS(Aut_Descontos!$G:$G,Aut_Descontos!$H:$H,A274,Aut_Descontos!$L:$L,DRE!AI$4)+SUMIFS(Aut_Ajustes_Manuais!$G:$G,Aut_Ajustes_Manuais!$I:$I,DRE!AI$4,Aut_Ajustes_Manuais!$F:$F,"Produção Gráfica e Material Institucional")</f>
        <v/>
      </c>
      <c r="AL274" s="232" t="n">
        <v>-1800</v>
      </c>
      <c r="AM274" s="27" t="n">
        <v>0</v>
      </c>
      <c r="AN274" s="28">
        <f>SUMIFS(Aut_BlueMe_Sem_Pedido!$J:$J,Aut_BlueMe_Sem_Pedido!$Q:$Q,DRE!AL$4,Aut_BlueMe_Sem_Pedido!$H:$H,DRE!$A274)-SUMIFS(Aut_Descontos!$G:$G,Aut_Descontos!$H:$H,A274,Aut_Descontos!$L:$L,DRE!AL$4)+SUMIFS(Aut_Ajustes_Manuais!$G:$G,Aut_Ajustes_Manuais!$I:$I,DRE!AL$4,Aut_Ajustes_Manuais!$F:$F,"Produção Gráfica e Material Institucional")</f>
        <v/>
      </c>
      <c r="AO274" s="232" t="n">
        <v>-1800</v>
      </c>
      <c r="AP274" s="27" t="n">
        <v>0</v>
      </c>
      <c r="AQ274" s="28">
        <f>SUMIFS(Aut_BlueMe_Sem_Pedido!$J:$J,Aut_BlueMe_Sem_Pedido!$Q:$Q,DRE!AO$4,Aut_BlueMe_Sem_Pedido!$H:$H,DRE!$A274)-SUMIFS(Aut_Descontos!$G:$G,Aut_Descontos!$H:$H,A274,Aut_Descontos!$L:$L,DRE!AO$4)+SUMIFS(Aut_Ajustes_Manuais!$G:$G,Aut_Ajustes_Manuais!$I:$I,DRE!AO$4,Aut_Ajustes_Manuais!$F:$F,"Produção Gráfica e Material Institucional")</f>
        <v/>
      </c>
      <c r="AR274" s="232">
        <f>SUMIFS($H274:$AO274,$H$5:$AO$5,"&lt;"&amp;MONTH(TODAY()),$H$6:$AO$6,"REAL 25")</f>
        <v/>
      </c>
      <c r="AS274" s="27">
        <f>SUMIFS($I274:$AP274,$I$5:$AP$5,"&lt;"&amp;MONTH(TODAY()),$I$6:$AP$6,"ORÇADO ")</f>
        <v/>
      </c>
      <c r="AT274" s="28">
        <f>SUMIFS($J274:$AQ274,$J$5:$AQ$5,"&lt;"&amp;MONTH(TODAY()),$J$6:$AQ$6,"REAL 26")</f>
        <v/>
      </c>
      <c r="AU274" s="232">
        <f>SUM(H274,K274,N274,Q274,T274,W274,Z274,AC274,AF274,AI274,AL274,AO274)</f>
        <v/>
      </c>
      <c r="AV274" s="27">
        <f>SUM(I274,L274,O274,R274,U274,X274,AA274,AD274,AG274,AJ274,AM274,AP274)</f>
        <v/>
      </c>
      <c r="AW274" s="28">
        <f>SUM(J274,M274,P274,S274,V274,Y274,AB274,AE274,AH274,AK274,AN274,AQ274)</f>
        <v/>
      </c>
      <c r="AX274" s="232">
        <f>SUM(H274,K274,N274)</f>
        <v/>
      </c>
      <c r="AY274" s="27">
        <f>SUM(I274,L274,O274)</f>
        <v/>
      </c>
      <c r="AZ274" s="28">
        <f>SUM(J274,M274,P274)</f>
        <v/>
      </c>
      <c r="BA274" s="232">
        <f>SUM(Q274,T274,W274)</f>
        <v/>
      </c>
      <c r="BB274" s="27">
        <f>SUM(R274,U274,X274)</f>
        <v/>
      </c>
      <c r="BC274" s="28">
        <f>SUM(S274,V274,Y274)</f>
        <v/>
      </c>
      <c r="BD274" s="232">
        <f>SUM(Z274,AC274,AF274)</f>
        <v/>
      </c>
      <c r="BE274" s="27">
        <f>SUM(AA274,AD274,AG274)</f>
        <v/>
      </c>
      <c r="BF274" s="28">
        <f>SUM(AB274,AE274,AH274)</f>
        <v/>
      </c>
      <c r="BG274" s="232">
        <f>SUM(AI274,AL274,AO274)</f>
        <v/>
      </c>
      <c r="BH274" s="27">
        <f>SUM(AJ274,AM274,AP274)</f>
        <v/>
      </c>
      <c r="BI274" s="28">
        <f>SUM(AK274,AN274,AQ274)</f>
        <v/>
      </c>
      <c r="BK274" s="451">
        <f>SUM(I274,L274,O274,R274,U274,X274,AA274,AD274,AG274,AJ274,AM274,AP274)</f>
        <v/>
      </c>
      <c r="BL274" s="451">
        <f>BK274-AV274</f>
        <v/>
      </c>
      <c r="BM274" s="451">
        <f>SUM(J274,M274,P274,S274,V274)</f>
        <v/>
      </c>
      <c r="BN274" s="451">
        <f>BM274-AT274</f>
        <v/>
      </c>
    </row>
    <row r="275" hidden="1" outlineLevel="1" customFormat="1" s="474">
      <c r="A275" s="22" t="inlineStr">
        <is>
          <t>Eventos de Marketing</t>
        </is>
      </c>
      <c r="B275" s="23" t="n"/>
      <c r="C275" s="24" t="inlineStr">
        <is>
          <t>Estim. Mensal</t>
        </is>
      </c>
      <c r="D275" s="114" t="n"/>
      <c r="E275" s="107" t="n"/>
      <c r="F275" s="55" t="n"/>
      <c r="G275" s="416" t="n"/>
      <c r="H275" s="232" t="n">
        <v>-24.7070833821657</v>
      </c>
      <c r="I275" s="27" t="n">
        <v>0</v>
      </c>
      <c r="J275" s="28">
        <f>SUMIFS(Aut_BlueMe_Sem_Pedido!$J:$J,Aut_BlueMe_Sem_Pedido!$Q:$Q,DRE!H$4,Aut_BlueMe_Sem_Pedido!$H:$H,DRE!$A275)-SUMIFS(Aut_Descontos!$G:$G,Aut_Descontos!$H:$H,A275,Aut_Descontos!$L:$L,DRE!H$4)+SUMIFS(Aut_Ajustes_Manuais!$G:$G,Aut_Ajustes_Manuais!$I:$I,DRE!H$4,Aut_Ajustes_Manuais!$F:$F,"Eventos de Marketing")</f>
        <v/>
      </c>
      <c r="K275" s="232" t="n">
        <v>0</v>
      </c>
      <c r="L275" s="27" t="n">
        <v>0</v>
      </c>
      <c r="M275" s="28">
        <f>SUMIFS(Aut_BlueMe_Sem_Pedido!$J:$J,Aut_BlueMe_Sem_Pedido!$Q:$Q,DRE!K$4,Aut_BlueMe_Sem_Pedido!$H:$H,DRE!$A275)-SUMIFS(Aut_Descontos!$G:$G,Aut_Descontos!$H:$H,A275,Aut_Descontos!$L:$L,DRE!K$4)+SUMIFS(Aut_Ajustes_Manuais!$G:$G,Aut_Ajustes_Manuais!$I:$I,DRE!K$4,Aut_Ajustes_Manuais!$F:$F,"Eventos de Marketing")</f>
        <v/>
      </c>
      <c r="N275" s="232" t="n">
        <v>0</v>
      </c>
      <c r="O275" s="27" t="n">
        <v>0</v>
      </c>
      <c r="P275" s="28">
        <f>SUMIFS(Aut_BlueMe_Sem_Pedido!$J:$J,Aut_BlueMe_Sem_Pedido!$Q:$Q,DRE!N$4,Aut_BlueMe_Sem_Pedido!$H:$H,DRE!$A275)-SUMIFS(Aut_Descontos!$G:$G,Aut_Descontos!$H:$H,A275,Aut_Descontos!$L:$L,DRE!N$4)+SUMIFS(Aut_Ajustes_Manuais!$G:$G,Aut_Ajustes_Manuais!$I:$I,DRE!N$4,Aut_Ajustes_Manuais!$F:$F,"Eventos de Marketing")</f>
        <v/>
      </c>
      <c r="Q275" s="232" t="n">
        <v>0</v>
      </c>
      <c r="R275" s="27" t="n">
        <v>0</v>
      </c>
      <c r="S275" s="28">
        <f>SUMIFS(Aut_BlueMe_Sem_Pedido!$J:$J,Aut_BlueMe_Sem_Pedido!$Q:$Q,DRE!Q$4,Aut_BlueMe_Sem_Pedido!$H:$H,DRE!$A275)-SUMIFS(Aut_Descontos!$G:$G,Aut_Descontos!$H:$H,A275,Aut_Descontos!$L:$L,DRE!Q$4)+SUMIFS(Aut_Ajustes_Manuais!$G:$G,Aut_Ajustes_Manuais!$I:$I,DRE!Q$4,Aut_Ajustes_Manuais!$F:$F,"Eventos de Marketing")</f>
        <v/>
      </c>
      <c r="T275" s="232" t="n">
        <v>0</v>
      </c>
      <c r="U275" s="27" t="n">
        <v>0</v>
      </c>
      <c r="V275" s="28">
        <f>SUMIFS(Aut_BlueMe_Sem_Pedido!$J:$J,Aut_BlueMe_Sem_Pedido!$Q:$Q,DRE!T$4,Aut_BlueMe_Sem_Pedido!$H:$H,DRE!$A275)-SUMIFS(Aut_Descontos!$G:$G,Aut_Descontos!$H:$H,A275,Aut_Descontos!$L:$L,DRE!T$4)+SUMIFS(Aut_Ajustes_Manuais!$G:$G,Aut_Ajustes_Manuais!$I:$I,DRE!T$4,Aut_Ajustes_Manuais!$F:$F,"Eventos de Marketing")</f>
        <v/>
      </c>
      <c r="W275" s="232" t="n">
        <v>0</v>
      </c>
      <c r="X275" s="27" t="n">
        <v>0</v>
      </c>
      <c r="Y275" s="28">
        <f>SUMIFS(Aut_BlueMe_Sem_Pedido!$J:$J,Aut_BlueMe_Sem_Pedido!$Q:$Q,DRE!W$4,Aut_BlueMe_Sem_Pedido!$H:$H,DRE!$A275)-SUMIFS(Aut_Descontos!$G:$G,Aut_Descontos!$H:$H,A275,Aut_Descontos!$L:$L,DRE!W$4)+SUMIFS(Aut_Ajustes_Manuais!$G:$G,Aut_Ajustes_Manuais!$I:$I,DRE!W$4,Aut_Ajustes_Manuais!$F:$F,"Eventos de Marketing")</f>
        <v/>
      </c>
      <c r="Z275" s="232" t="n">
        <v>0</v>
      </c>
      <c r="AA275" s="27" t="n">
        <v>0</v>
      </c>
      <c r="AB275" s="28">
        <f>SUMIFS(Aut_BlueMe_Sem_Pedido!$J:$J,Aut_BlueMe_Sem_Pedido!$Q:$Q,DRE!Z$4,Aut_BlueMe_Sem_Pedido!$H:$H,DRE!$A275)-SUMIFS(Aut_Descontos!$G:$G,Aut_Descontos!$H:$H,A275,Aut_Descontos!$L:$L,DRE!Z$4)+SUMIFS(Aut_Ajustes_Manuais!$G:$G,Aut_Ajustes_Manuais!$I:$I,DRE!Z$4,Aut_Ajustes_Manuais!$F:$F,"Eventos de Marketing")</f>
        <v/>
      </c>
      <c r="AC275" s="232" t="n">
        <v>0</v>
      </c>
      <c r="AD275" s="27" t="n">
        <v>0</v>
      </c>
      <c r="AE275" s="28">
        <f>SUMIFS(Aut_BlueMe_Sem_Pedido!$J:$J,Aut_BlueMe_Sem_Pedido!$Q:$Q,DRE!AC$4,Aut_BlueMe_Sem_Pedido!$H:$H,DRE!$A275)-SUMIFS(Aut_Descontos!$G:$G,Aut_Descontos!$H:$H,A275,Aut_Descontos!$L:$L,DRE!AC$4)+SUMIFS(Aut_Ajustes_Manuais!$G:$G,Aut_Ajustes_Manuais!$I:$I,DRE!AC$4,Aut_Ajustes_Manuais!$F:$F,"Eventos de Marketing")</f>
        <v/>
      </c>
      <c r="AF275" s="232" t="n">
        <v>-985.2461424066187</v>
      </c>
      <c r="AG275" s="27" t="n">
        <v>0</v>
      </c>
      <c r="AH275" s="28">
        <f>SUMIFS(Aut_BlueMe_Sem_Pedido!$J:$J,Aut_BlueMe_Sem_Pedido!$Q:$Q,DRE!AF$4,Aut_BlueMe_Sem_Pedido!$H:$H,DRE!$A275)-SUMIFS(Aut_Descontos!$G:$G,Aut_Descontos!$H:$H,A275,Aut_Descontos!$L:$L,DRE!AF$4)+SUMIFS(Aut_Ajustes_Manuais!$G:$G,Aut_Ajustes_Manuais!$I:$I,DRE!AF$4,Aut_Ajustes_Manuais!$F:$F,"Eventos de Marketing")</f>
        <v/>
      </c>
      <c r="AI275" s="232" t="n">
        <v>-79.90293731897708</v>
      </c>
      <c r="AJ275" s="27" t="n">
        <v>0</v>
      </c>
      <c r="AK275" s="28">
        <f>SUMIFS(Aut_BlueMe_Sem_Pedido!$J:$J,Aut_BlueMe_Sem_Pedido!$Q:$Q,DRE!AI$4,Aut_BlueMe_Sem_Pedido!$H:$H,DRE!$A275)-SUMIFS(Aut_Descontos!$G:$G,Aut_Descontos!$H:$H,A275,Aut_Descontos!$L:$L,DRE!AI$4)+SUMIFS(Aut_Ajustes_Manuais!$G:$G,Aut_Ajustes_Manuais!$I:$I,DRE!AI$4,Aut_Ajustes_Manuais!$F:$F,"Eventos de Marketing")</f>
        <v/>
      </c>
      <c r="AL275" s="232" t="n">
        <v>-104.7590919416415</v>
      </c>
      <c r="AM275" s="27" t="n">
        <v>0</v>
      </c>
      <c r="AN275" s="28">
        <f>SUMIFS(Aut_BlueMe_Sem_Pedido!$J:$J,Aut_BlueMe_Sem_Pedido!$Q:$Q,DRE!AL$4,Aut_BlueMe_Sem_Pedido!$H:$H,DRE!$A275)-SUMIFS(Aut_Descontos!$G:$G,Aut_Descontos!$H:$H,A275,Aut_Descontos!$L:$L,DRE!AL$4)+SUMIFS(Aut_Ajustes_Manuais!$G:$G,Aut_Ajustes_Manuais!$I:$I,DRE!AL$4,Aut_Ajustes_Manuais!$F:$F,"Eventos de Marketing")</f>
        <v/>
      </c>
      <c r="AO275" s="232" t="n">
        <v>0</v>
      </c>
      <c r="AP275" s="27" t="n">
        <v>0</v>
      </c>
      <c r="AQ275" s="28">
        <f>SUMIFS(Aut_BlueMe_Sem_Pedido!$J:$J,Aut_BlueMe_Sem_Pedido!$Q:$Q,DRE!AO$4,Aut_BlueMe_Sem_Pedido!$H:$H,DRE!$A275)-SUMIFS(Aut_Descontos!$G:$G,Aut_Descontos!$H:$H,A275,Aut_Descontos!$L:$L,DRE!AO$4)+SUMIFS(Aut_Ajustes_Manuais!$G:$G,Aut_Ajustes_Manuais!$I:$I,DRE!AO$4,Aut_Ajustes_Manuais!$F:$F,"Eventos de Marketing")</f>
        <v/>
      </c>
      <c r="AR275" s="232">
        <f>SUMIFS($H275:$AO275,$H$5:$AO$5,"&lt;"&amp;MONTH(TODAY()),$H$6:$AO$6,"REAL 25")</f>
        <v/>
      </c>
      <c r="AS275" s="27">
        <f>SUMIFS($I275:$AP275,$I$5:$AP$5,"&lt;"&amp;MONTH(TODAY()),$I$6:$AP$6,"ORÇADO ")</f>
        <v/>
      </c>
      <c r="AT275" s="28">
        <f>SUMIFS($J275:$AQ275,$J$5:$AQ$5,"&lt;"&amp;MONTH(TODAY()),$J$6:$AQ$6,"REAL 26")</f>
        <v/>
      </c>
      <c r="AU275" s="232">
        <f>SUM(H275,K275,N275,Q275,T275,W275,Z275,AC275,AF275,AI275,AL275,AO275)</f>
        <v/>
      </c>
      <c r="AV275" s="27">
        <f>SUM(I275,L275,O275,R275,U275,X275,AA275,AD275,AG275,AJ275,AM275,AP275)</f>
        <v/>
      </c>
      <c r="AW275" s="28">
        <f>SUM(J275,M275,P275,S275,V275,Y275,AB275,AE275,AH275,AK275,AN275,AQ275)</f>
        <v/>
      </c>
      <c r="AX275" s="232">
        <f>SUM(H275,K275,N275)</f>
        <v/>
      </c>
      <c r="AY275" s="27">
        <f>SUM(I275,L275,O275)</f>
        <v/>
      </c>
      <c r="AZ275" s="28">
        <f>SUM(J275,M275,P275)</f>
        <v/>
      </c>
      <c r="BA275" s="232">
        <f>SUM(Q275,T275,W275)</f>
        <v/>
      </c>
      <c r="BB275" s="27">
        <f>SUM(R275,U275,X275)</f>
        <v/>
      </c>
      <c r="BC275" s="28">
        <f>SUM(S275,V275,Y275)</f>
        <v/>
      </c>
      <c r="BD275" s="232">
        <f>SUM(Z275,AC275,AF275)</f>
        <v/>
      </c>
      <c r="BE275" s="27">
        <f>SUM(AA275,AD275,AG275)</f>
        <v/>
      </c>
      <c r="BF275" s="28">
        <f>SUM(AB275,AE275,AH275)</f>
        <v/>
      </c>
      <c r="BG275" s="232">
        <f>SUM(AI275,AL275,AO275)</f>
        <v/>
      </c>
      <c r="BH275" s="27">
        <f>SUM(AJ275,AM275,AP275)</f>
        <v/>
      </c>
      <c r="BI275" s="28">
        <f>SUM(AK275,AN275,AQ275)</f>
        <v/>
      </c>
      <c r="BK275" s="451">
        <f>SUM(I275,L275,O275,R275,U275,X275,AA275,AD275,AG275,AJ275,AM275,AP275)</f>
        <v/>
      </c>
      <c r="BL275" s="451">
        <f>BK275-AV275</f>
        <v/>
      </c>
      <c r="BM275" s="451">
        <f>SUM(J275,M275,P275,S275,V275)</f>
        <v/>
      </c>
      <c r="BN275" s="451">
        <f>BM275-AT275</f>
        <v/>
      </c>
    </row>
    <row r="276" hidden="1" outlineLevel="1" customFormat="1" s="474">
      <c r="A276" s="22" t="inlineStr">
        <is>
          <t>Brindes e Confraternizações</t>
        </is>
      </c>
      <c r="B276" s="23" t="n"/>
      <c r="C276" s="24" t="inlineStr">
        <is>
          <t>Estim. Mensal</t>
        </is>
      </c>
      <c r="D276" s="114" t="n"/>
      <c r="E276" s="107" t="n"/>
      <c r="F276" s="55" t="n"/>
      <c r="G276" s="416" t="n"/>
      <c r="H276" s="232" t="n">
        <v>0</v>
      </c>
      <c r="I276" s="27" t="n">
        <v>0</v>
      </c>
      <c r="J276" s="28">
        <f>SUMIFS(Aut_BlueMe_Sem_Pedido!$J:$J,Aut_BlueMe_Sem_Pedido!$Q:$Q,DRE!H$4,Aut_BlueMe_Sem_Pedido!$H:$H,DRE!$A276)+SUMIFS(Aut_Ajustes_Manuais!$G:$G,Aut_Ajustes_Manuais!$I:$I,DRE!H$4,Aut_Ajustes_Manuais!$F:$F,"Brindes e Confraternizações")</f>
        <v/>
      </c>
      <c r="K276" s="232" t="n">
        <v>0</v>
      </c>
      <c r="L276" s="27" t="n">
        <v>0</v>
      </c>
      <c r="M276" s="28">
        <f>SUMIFS(Aut_BlueMe_Sem_Pedido!$J:$J,Aut_BlueMe_Sem_Pedido!$Q:$Q,DRE!K$4,Aut_BlueMe_Sem_Pedido!$H:$H,DRE!$A276)+SUMIFS(Aut_Ajustes_Manuais!$G:$G,Aut_Ajustes_Manuais!$I:$I,DRE!K$4,Aut_Ajustes_Manuais!$F:$F,"Brindes e Confraternizações")</f>
        <v/>
      </c>
      <c r="N276" s="232" t="n">
        <v>0</v>
      </c>
      <c r="O276" s="27" t="n">
        <v>0</v>
      </c>
      <c r="P276" s="28">
        <f>SUMIFS(Aut_BlueMe_Sem_Pedido!$J:$J,Aut_BlueMe_Sem_Pedido!$Q:$Q,DRE!N$4,Aut_BlueMe_Sem_Pedido!$H:$H,DRE!$A276)+SUMIFS(Aut_Ajustes_Manuais!$G:$G,Aut_Ajustes_Manuais!$I:$I,DRE!N$4,Aut_Ajustes_Manuais!$F:$F,"Brindes e Confraternizações")</f>
        <v/>
      </c>
      <c r="Q276" s="232" t="n">
        <v>0</v>
      </c>
      <c r="R276" s="27" t="n">
        <v>0</v>
      </c>
      <c r="S276" s="28">
        <f>SUMIFS(Aut_BlueMe_Sem_Pedido!$J:$J,Aut_BlueMe_Sem_Pedido!$Q:$Q,DRE!Q$4,Aut_BlueMe_Sem_Pedido!$H:$H,DRE!$A276)+SUMIFS(Aut_Ajustes_Manuais!$G:$G,Aut_Ajustes_Manuais!$I:$I,DRE!Q$4,Aut_Ajustes_Manuais!$F:$F,"Brindes e Confraternizações")</f>
        <v/>
      </c>
      <c r="T276" s="232" t="n">
        <v>0</v>
      </c>
      <c r="U276" s="27" t="n">
        <v>0</v>
      </c>
      <c r="V276" s="28">
        <f>SUMIFS(Aut_BlueMe_Sem_Pedido!$J:$J,Aut_BlueMe_Sem_Pedido!$Q:$Q,DRE!T$4,Aut_BlueMe_Sem_Pedido!$H:$H,DRE!$A276)+SUMIFS(Aut_Ajustes_Manuais!$G:$G,Aut_Ajustes_Manuais!$I:$I,DRE!T$4,Aut_Ajustes_Manuais!$F:$F,"Brindes e Confraternizações")</f>
        <v/>
      </c>
      <c r="W276" s="232" t="n">
        <v>0</v>
      </c>
      <c r="X276" s="27" t="n">
        <v>0</v>
      </c>
      <c r="Y276" s="28">
        <f>SUMIFS(Aut_BlueMe_Sem_Pedido!$J:$J,Aut_BlueMe_Sem_Pedido!$Q:$Q,DRE!W$4,Aut_BlueMe_Sem_Pedido!$H:$H,DRE!$A276)+SUMIFS(Aut_Ajustes_Manuais!$G:$G,Aut_Ajustes_Manuais!$I:$I,DRE!W$4,Aut_Ajustes_Manuais!$F:$F,"Brindes e Confraternizações")</f>
        <v/>
      </c>
      <c r="Z276" s="232" t="n">
        <v>0</v>
      </c>
      <c r="AA276" s="27" t="n">
        <v>0</v>
      </c>
      <c r="AB276" s="28">
        <f>SUMIFS(Aut_BlueMe_Sem_Pedido!$J:$J,Aut_BlueMe_Sem_Pedido!$Q:$Q,DRE!Z$4,Aut_BlueMe_Sem_Pedido!$H:$H,DRE!$A276)+SUMIFS(Aut_Ajustes_Manuais!$G:$G,Aut_Ajustes_Manuais!$I:$I,DRE!Z$4,Aut_Ajustes_Manuais!$F:$F,"Brindes e Confraternizações")</f>
        <v/>
      </c>
      <c r="AC276" s="232" t="n">
        <v>0</v>
      </c>
      <c r="AD276" s="27" t="n">
        <v>0</v>
      </c>
      <c r="AE276" s="28">
        <f>SUMIFS(Aut_BlueMe_Sem_Pedido!$J:$J,Aut_BlueMe_Sem_Pedido!$Q:$Q,DRE!AC$4,Aut_BlueMe_Sem_Pedido!$H:$H,DRE!$A276)+SUMIFS(Aut_Ajustes_Manuais!$G:$G,Aut_Ajustes_Manuais!$I:$I,DRE!AC$4,Aut_Ajustes_Manuais!$F:$F,"Brindes e Confraternizações")</f>
        <v/>
      </c>
      <c r="AF276" s="232" t="n">
        <v>0</v>
      </c>
      <c r="AG276" s="27" t="n">
        <v>0</v>
      </c>
      <c r="AH276" s="28">
        <f>SUMIFS(Aut_BlueMe_Sem_Pedido!$J:$J,Aut_BlueMe_Sem_Pedido!$Q:$Q,DRE!AF$4,Aut_BlueMe_Sem_Pedido!$H:$H,DRE!$A276)+SUMIFS(Aut_Ajustes_Manuais!$G:$G,Aut_Ajustes_Manuais!$I:$I,DRE!AF$4,Aut_Ajustes_Manuais!$F:$F,"Brindes e Confraternizações")</f>
        <v/>
      </c>
      <c r="AI276" s="232" t="n">
        <v>0</v>
      </c>
      <c r="AJ276" s="27" t="n">
        <v>0</v>
      </c>
      <c r="AK276" s="28">
        <f>SUMIFS(Aut_BlueMe_Sem_Pedido!$J:$J,Aut_BlueMe_Sem_Pedido!$Q:$Q,DRE!AI$4,Aut_BlueMe_Sem_Pedido!$H:$H,DRE!$A276)+SUMIFS(Aut_Ajustes_Manuais!$G:$G,Aut_Ajustes_Manuais!$I:$I,DRE!AI$4,Aut_Ajustes_Manuais!$F:$F,"Brindes e Confraternizações")</f>
        <v/>
      </c>
      <c r="AL276" s="232" t="n">
        <v>0</v>
      </c>
      <c r="AM276" s="27" t="n">
        <v>0</v>
      </c>
      <c r="AN276" s="28">
        <f>SUMIFS(Aut_BlueMe_Sem_Pedido!$J:$J,Aut_BlueMe_Sem_Pedido!$Q:$Q,DRE!AL$4,Aut_BlueMe_Sem_Pedido!$H:$H,DRE!$A276)+SUMIFS(Aut_Ajustes_Manuais!$G:$G,Aut_Ajustes_Manuais!$I:$I,DRE!AL$4,Aut_Ajustes_Manuais!$F:$F,"Brindes e Confraternizações")</f>
        <v/>
      </c>
      <c r="AO276" s="232" t="n">
        <v>0</v>
      </c>
      <c r="AP276" s="27" t="n">
        <v>0</v>
      </c>
      <c r="AQ276" s="28">
        <f>SUMIFS(Aut_BlueMe_Sem_Pedido!$J:$J,Aut_BlueMe_Sem_Pedido!$Q:$Q,DRE!AO$4,Aut_BlueMe_Sem_Pedido!$H:$H,DRE!$A276)+SUMIFS(Aut_Ajustes_Manuais!$G:$G,Aut_Ajustes_Manuais!$I:$I,DRE!AO$4,Aut_Ajustes_Manuais!$F:$F,"Brindes e Confraternizações")</f>
        <v/>
      </c>
      <c r="AR276" s="232">
        <f>SUMIFS($H276:$AO276,$H$5:$AO$5,"&lt;"&amp;MONTH(TODAY()),$H$6:$AO$6,"REAL 25")</f>
        <v/>
      </c>
      <c r="AS276" s="27">
        <f>SUMIFS($I276:$AP276,$I$5:$AP$5,"&lt;"&amp;MONTH(TODAY()),$I$6:$AP$6,"ORÇADO ")</f>
        <v/>
      </c>
      <c r="AT276" s="28">
        <f>SUMIFS($J276:$AQ276,$J$5:$AQ$5,"&lt;"&amp;MONTH(TODAY()),$J$6:$AQ$6,"REAL 26")</f>
        <v/>
      </c>
      <c r="AU276" s="232">
        <f>SUM(H276,K276,N276,Q276,T276,W276,Z276,AC276,AF276,AI276,AL276,AO276)</f>
        <v/>
      </c>
      <c r="AV276" s="27">
        <f>SUM(I276,L276,O276,R276,U276,X276,AA276,AD276,AG276,AJ276,AM276,AP276)</f>
        <v/>
      </c>
      <c r="AW276" s="28">
        <f>SUM(J276,M276,P276,S276,V276,Y276,AB276,AE276,AH276,AK276,AN276,AQ276)</f>
        <v/>
      </c>
      <c r="AX276" s="232">
        <f>SUM(H276,K276,N276)</f>
        <v/>
      </c>
      <c r="AY276" s="27">
        <f>SUM(I276,L276,O276)</f>
        <v/>
      </c>
      <c r="AZ276" s="28">
        <f>SUM(J276,M276,P276)</f>
        <v/>
      </c>
      <c r="BA276" s="232">
        <f>SUM(Q276,T276,W276)</f>
        <v/>
      </c>
      <c r="BB276" s="27">
        <f>SUM(R276,U276,X276)</f>
        <v/>
      </c>
      <c r="BC276" s="28">
        <f>SUM(S276,V276,Y276)</f>
        <v/>
      </c>
      <c r="BD276" s="232">
        <f>SUM(Z276,AC276,AF276)</f>
        <v/>
      </c>
      <c r="BE276" s="27">
        <f>SUM(AA276,AD276,AG276)</f>
        <v/>
      </c>
      <c r="BF276" s="28">
        <f>SUM(AB276,AE276,AH276)</f>
        <v/>
      </c>
      <c r="BG276" s="232">
        <f>SUM(AI276,AL276,AO276)</f>
        <v/>
      </c>
      <c r="BH276" s="27">
        <f>SUM(AJ276,AM276,AP276)</f>
        <v/>
      </c>
      <c r="BI276" s="28">
        <f>SUM(AK276,AN276,AQ276)</f>
        <v/>
      </c>
      <c r="BK276" s="451">
        <f>SUM(I276,L276,O276,R276,U276,X276,AA276,AD276,AG276,AJ276,AM276,AP276)</f>
        <v/>
      </c>
      <c r="BL276" s="451">
        <f>BK276-AV276</f>
        <v/>
      </c>
      <c r="BM276" s="451">
        <f>SUM(J276,M276,P276,S276,V276)</f>
        <v/>
      </c>
      <c r="BN276" s="451">
        <f>BM276-AT276</f>
        <v/>
      </c>
    </row>
    <row r="277" hidden="1" outlineLevel="1" customFormat="1" s="474">
      <c r="A277" s="22" t="inlineStr">
        <is>
          <t>Ferramentas de Marketing</t>
        </is>
      </c>
      <c r="B277" s="23" t="n"/>
      <c r="C277" s="24" t="inlineStr">
        <is>
          <t>Contr/Prov</t>
        </is>
      </c>
      <c r="D277" s="109" t="n"/>
      <c r="E277" s="108" t="n"/>
      <c r="F277" s="55" t="n"/>
      <c r="G277" s="416" t="n"/>
      <c r="H277" s="232" t="n">
        <v>0</v>
      </c>
      <c r="I277" s="27" t="n">
        <v>-2928.4815</v>
      </c>
      <c r="J277" s="28">
        <f>SUMIFS(Aut_BlueMe_Sem_Pedido!$J:$J,Aut_BlueMe_Sem_Pedido!$Q:$Q,DRE!H$4,Aut_BlueMe_Sem_Pedido!$H:$H,DRE!$A277)-SUMIFS(Aut_Descontos!$G:$G,Aut_Descontos!$H:$H,A277,Aut_Descontos!$L:$L,H$4)+SUMIFS(Aut_Ajustes_Manuais!$G:$G,Aut_Ajustes_Manuais!$I:$I,DRE!H$4,Aut_Ajustes_Manuais!$F:$F,"Ferramentas de Marketing")</f>
        <v/>
      </c>
      <c r="K277" s="232" t="n">
        <v>-2000</v>
      </c>
      <c r="L277" s="27" t="n">
        <v>-2928.4815</v>
      </c>
      <c r="M277" s="28">
        <f>SUMIFS(Aut_BlueMe_Sem_Pedido!$J:$J,Aut_BlueMe_Sem_Pedido!$Q:$Q,DRE!K$4,Aut_BlueMe_Sem_Pedido!$H:$H,DRE!$A277)-SUMIFS(Aut_Descontos!$G:$G,Aut_Descontos!$H:$H,A277,Aut_Descontos!$L:$L,K$4)+SUMIFS(Aut_Ajustes_Manuais!$G:$G,Aut_Ajustes_Manuais!$I:$I,DRE!K$4,Aut_Ajustes_Manuais!$F:$F,"Ferramentas de Marketing")</f>
        <v/>
      </c>
      <c r="N277" s="232" t="n">
        <v>0</v>
      </c>
      <c r="O277" s="27" t="n">
        <v>-2928.4815</v>
      </c>
      <c r="P277" s="28">
        <f>SUMIFS(Aut_BlueMe_Sem_Pedido!$J:$J,Aut_BlueMe_Sem_Pedido!$Q:$Q,DRE!N$4,Aut_BlueMe_Sem_Pedido!$H:$H,DRE!$A277)-SUMIFS(Aut_Descontos!$G:$G,Aut_Descontos!$H:$H,A277,Aut_Descontos!$L:$L,N$4)+SUMIFS(Aut_Ajustes_Manuais!$G:$G,Aut_Ajustes_Manuais!$I:$I,DRE!N$4,Aut_Ajustes_Manuais!$F:$F,"Ferramentas de Marketing")</f>
        <v/>
      </c>
      <c r="Q277" s="232" t="n">
        <v>-2000</v>
      </c>
      <c r="R277" s="27" t="n">
        <v>-2928.4815</v>
      </c>
      <c r="S277" s="28">
        <f>SUMIFS(Aut_BlueMe_Sem_Pedido!$J:$J,Aut_BlueMe_Sem_Pedido!$Q:$Q,DRE!Q$4,Aut_BlueMe_Sem_Pedido!$H:$H,DRE!$A277)-SUMIFS(Aut_Descontos!$G:$G,Aut_Descontos!$H:$H,A277,Aut_Descontos!$L:$L,Q$4)+SUMIFS(Aut_Ajustes_Manuais!$G:$G,Aut_Ajustes_Manuais!$I:$I,DRE!Q$4,Aut_Ajustes_Manuais!$F:$F,"Ferramentas de Marketing")</f>
        <v/>
      </c>
      <c r="T277" s="232" t="n">
        <v>-1792</v>
      </c>
      <c r="U277" s="27" t="n">
        <v>-2928.4815</v>
      </c>
      <c r="V277" s="28">
        <f>SUMIFS(Aut_BlueMe_Sem_Pedido!$J:$J,Aut_BlueMe_Sem_Pedido!$Q:$Q,DRE!T$4,Aut_BlueMe_Sem_Pedido!$H:$H,DRE!$A277)-SUMIFS(Aut_Descontos!$G:$G,Aut_Descontos!$H:$H,A277,Aut_Descontos!$L:$L,T$4)+SUMIFS(Aut_Ajustes_Manuais!$G:$G,Aut_Ajustes_Manuais!$I:$I,DRE!T$4,Aut_Ajustes_Manuais!$F:$F,"Ferramentas de Marketing")</f>
        <v/>
      </c>
      <c r="W277" s="232" t="n">
        <v>-3120</v>
      </c>
      <c r="X277" s="27" t="n">
        <v>-2928.4815</v>
      </c>
      <c r="Y277" s="28">
        <f>SUMIFS(Aut_BlueMe_Sem_Pedido!$J:$J,Aut_BlueMe_Sem_Pedido!$Q:$Q,DRE!W$4,Aut_BlueMe_Sem_Pedido!$H:$H,DRE!$A277)-SUMIFS(Aut_Descontos!$G:$G,Aut_Descontos!$H:$H,A277,Aut_Descontos!$L:$L,W$4)+SUMIFS(Aut_Ajustes_Manuais!$G:$G,Aut_Ajustes_Manuais!$I:$I,DRE!W$4,Aut_Ajustes_Manuais!$F:$F,"Ferramentas de Marketing")</f>
        <v/>
      </c>
      <c r="Z277" s="232" t="n">
        <v>-3999.03</v>
      </c>
      <c r="AA277" s="27" t="n">
        <v>-2928.4815</v>
      </c>
      <c r="AB277" s="28">
        <f>SUMIFS(Aut_BlueMe_Sem_Pedido!$J:$J,Aut_BlueMe_Sem_Pedido!$Q:$Q,DRE!Z$4,Aut_BlueMe_Sem_Pedido!$H:$H,DRE!$A277)-SUMIFS(Aut_Descontos!$G:$G,Aut_Descontos!$H:$H,A277,Aut_Descontos!$L:$L,Z$4)+SUMIFS(Aut_Ajustes_Manuais!$G:$G,Aut_Ajustes_Manuais!$I:$I,DRE!Z$4,Aut_Ajustes_Manuais!$F:$F,"Ferramentas de Marketing")</f>
        <v/>
      </c>
      <c r="AC277" s="232" t="n">
        <v>-4136.83</v>
      </c>
      <c r="AD277" s="27" t="n">
        <v>-2928.4815</v>
      </c>
      <c r="AE277" s="28">
        <f>SUMIFS(Aut_BlueMe_Sem_Pedido!$J:$J,Aut_BlueMe_Sem_Pedido!$Q:$Q,DRE!AC$4,Aut_BlueMe_Sem_Pedido!$H:$H,DRE!$A277)-SUMIFS(Aut_Descontos!$G:$G,Aut_Descontos!$H:$H,A277,Aut_Descontos!$L:$L,AC$4)+SUMIFS(Aut_Ajustes_Manuais!$G:$G,Aut_Ajustes_Manuais!$I:$I,DRE!AC$4,Aut_Ajustes_Manuais!$F:$F,"Ferramentas de Marketing")</f>
        <v/>
      </c>
      <c r="AF277" s="232" t="n">
        <v>-939.03</v>
      </c>
      <c r="AG277" s="27" t="n">
        <v>-2928.4815</v>
      </c>
      <c r="AH277" s="28">
        <f>SUMIFS(Aut_BlueMe_Sem_Pedido!$J:$J,Aut_BlueMe_Sem_Pedido!$Q:$Q,DRE!AF$4,Aut_BlueMe_Sem_Pedido!$H:$H,DRE!$A277)-SUMIFS(Aut_Descontos!$G:$G,Aut_Descontos!$H:$H,A277,Aut_Descontos!$L:$L,AF$4)+SUMIFS(Aut_Ajustes_Manuais!$G:$G,Aut_Ajustes_Manuais!$I:$I,DRE!AF$4,Aut_Ajustes_Manuais!$F:$F,"Ferramentas de Marketing")</f>
        <v/>
      </c>
      <c r="AI277" s="232" t="n">
        <v>-939.03</v>
      </c>
      <c r="AJ277" s="27" t="n">
        <v>-2928.4815</v>
      </c>
      <c r="AK277" s="28">
        <f>SUMIFS(Aut_BlueMe_Sem_Pedido!$J:$J,Aut_BlueMe_Sem_Pedido!$Q:$Q,DRE!AI$4,Aut_BlueMe_Sem_Pedido!$H:$H,DRE!$A277)-SUMIFS(Aut_Descontos!$G:$G,Aut_Descontos!$H:$H,A277,Aut_Descontos!$L:$L,AI$4)+SUMIFS(Aut_Ajustes_Manuais!$G:$G,Aut_Ajustes_Manuais!$I:$I,DRE!AI$4,Aut_Ajustes_Manuais!$F:$F,"Ferramentas de Marketing")</f>
        <v/>
      </c>
      <c r="AL277" s="232" t="n">
        <v>-1359.03</v>
      </c>
      <c r="AM277" s="27" t="n">
        <v>-2928.4815</v>
      </c>
      <c r="AN277" s="28">
        <f>SUMIFS(Aut_BlueMe_Sem_Pedido!$J:$J,Aut_BlueMe_Sem_Pedido!$Q:$Q,DRE!AL$4,Aut_BlueMe_Sem_Pedido!$H:$H,DRE!$A277)-SUMIFS(Aut_Descontos!$G:$G,Aut_Descontos!$H:$H,A277,Aut_Descontos!$L:$L,AL$4)+SUMIFS(Aut_Ajustes_Manuais!$G:$G,Aut_Ajustes_Manuais!$I:$I,DRE!AL$4,Aut_Ajustes_Manuais!$F:$F,"Ferramentas de Marketing")</f>
        <v/>
      </c>
      <c r="AO277" s="232" t="n">
        <v>-1359.03</v>
      </c>
      <c r="AP277" s="27" t="n">
        <v>-2928.4815</v>
      </c>
      <c r="AQ277" s="28">
        <f>SUMIFS(Aut_BlueMe_Sem_Pedido!$J:$J,Aut_BlueMe_Sem_Pedido!$Q:$Q,DRE!AO$4,Aut_BlueMe_Sem_Pedido!$H:$H,DRE!$A277)-SUMIFS(Aut_Descontos!$G:$G,Aut_Descontos!$H:$H,A277,Aut_Descontos!$L:$L,AO$4)+SUMIFS(Aut_Ajustes_Manuais!$G:$G,Aut_Ajustes_Manuais!$I:$I,DRE!AO$4,Aut_Ajustes_Manuais!$F:$F,"Ferramentas de Marketing")</f>
        <v/>
      </c>
      <c r="AR277" s="232">
        <f>SUMIFS($H277:$AO277,$H$5:$AO$5,"&lt;"&amp;MONTH(TODAY()),$H$6:$AO$6,"REAL 25")</f>
        <v/>
      </c>
      <c r="AS277" s="27">
        <f>SUMIFS($I277:$AP277,$I$5:$AP$5,"&lt;"&amp;MONTH(TODAY()),$I$6:$AP$6,"ORÇADO ")</f>
        <v/>
      </c>
      <c r="AT277" s="28">
        <f>SUMIFS($J277:$AQ277,$J$5:$AQ$5,"&lt;"&amp;MONTH(TODAY()),$J$6:$AQ$6,"REAL 26")</f>
        <v/>
      </c>
      <c r="AU277" s="232">
        <f>SUM(H277,K277,N277,Q277,T277,W277,Z277,AC277,AF277,AI277,AL277,AO277)</f>
        <v/>
      </c>
      <c r="AV277" s="27">
        <f>SUM(I277,L277,O277,R277,U277,X277,AA277,AD277,AG277,AJ277,AM277,AP277)</f>
        <v/>
      </c>
      <c r="AW277" s="28">
        <f>SUM(J277,M277,P277,S277,V277,Y277,AB277,AE277,AH277,AK277,AN277,AQ277)</f>
        <v/>
      </c>
      <c r="AX277" s="232">
        <f>SUM(H277,K277,N277)</f>
        <v/>
      </c>
      <c r="AY277" s="27">
        <f>SUM(I277,L277,O277)</f>
        <v/>
      </c>
      <c r="AZ277" s="28">
        <f>SUM(J277,M277,P277)</f>
        <v/>
      </c>
      <c r="BA277" s="232">
        <f>SUM(Q277,T277,W277)</f>
        <v/>
      </c>
      <c r="BB277" s="27">
        <f>SUM(R277,U277,X277)</f>
        <v/>
      </c>
      <c r="BC277" s="28">
        <f>SUM(S277,V277,Y277)</f>
        <v/>
      </c>
      <c r="BD277" s="232">
        <f>SUM(Z277,AC277,AF277)</f>
        <v/>
      </c>
      <c r="BE277" s="27">
        <f>SUM(AA277,AD277,AG277)</f>
        <v/>
      </c>
      <c r="BF277" s="28">
        <f>SUM(AB277,AE277,AH277)</f>
        <v/>
      </c>
      <c r="BG277" s="232">
        <f>SUM(AI277,AL277,AO277)</f>
        <v/>
      </c>
      <c r="BH277" s="27">
        <f>SUM(AJ277,AM277,AP277)</f>
        <v/>
      </c>
      <c r="BI277" s="28">
        <f>SUM(AK277,AN277,AQ277)</f>
        <v/>
      </c>
      <c r="BK277" s="451">
        <f>SUM(I277,L277,O277,R277,U277,X277,AA277,AD277,AG277,AJ277,AM277,AP277)</f>
        <v/>
      </c>
      <c r="BL277" s="451">
        <f>BK277-AV277</f>
        <v/>
      </c>
      <c r="BM277" s="451">
        <f>SUM(J277,M277,P277,S277,V277)</f>
        <v/>
      </c>
      <c r="BN277" s="451">
        <f>BM277-AT277</f>
        <v/>
      </c>
    </row>
    <row r="278" collapsed="1">
      <c r="A278" s="70" t="inlineStr">
        <is>
          <t>% sobre Receita Bruta</t>
        </is>
      </c>
      <c r="B278" s="58" t="n"/>
      <c r="C278" s="59" t="n"/>
      <c r="D278" s="60" t="n"/>
      <c r="E278" s="61" t="n"/>
      <c r="F278" s="62" t="n"/>
      <c r="G278" s="473" t="n"/>
      <c r="H278" s="236" t="n">
        <v>-0.03097565549569159</v>
      </c>
      <c r="I278" s="49" t="n">
        <v>-0.09977019350563296</v>
      </c>
      <c r="J278" s="50">
        <f>IFERROR(J266/J8,0)+SUMIFS(Aut_Ajustes_Manuais!$G:$G,Aut_Ajustes_Manuais!$I:$I,DRE!H$4,Aut_Ajustes_Manuais!$F:$F,"% sobre Receita Bruta")</f>
        <v/>
      </c>
      <c r="K278" s="236" t="n">
        <v>-0.03226947675797426</v>
      </c>
      <c r="L278" s="49" t="n">
        <v>-0.06016847397623967</v>
      </c>
      <c r="M278" s="50">
        <f>IFERROR(M266/M8,0)+SUMIFS(Aut_Ajustes_Manuais!$G:$G,Aut_Ajustes_Manuais!$I:$I,DRE!K$4,Aut_Ajustes_Manuais!$F:$F,"% sobre Receita Bruta")</f>
        <v/>
      </c>
      <c r="N278" s="236" t="n">
        <v>-0.02459771327460214</v>
      </c>
      <c r="O278" s="49" t="n">
        <v>-0.05303021627963047</v>
      </c>
      <c r="P278" s="50">
        <f>IFERROR(P266/P8,0)+SUMIFS(Aut_Ajustes_Manuais!$G:$G,Aut_Ajustes_Manuais!$I:$I,DRE!N$4,Aut_Ajustes_Manuais!$F:$F,"% sobre Receita Bruta")</f>
        <v/>
      </c>
      <c r="Q278" s="236" t="n">
        <v>-0.02352582984722618</v>
      </c>
      <c r="R278" s="49" t="n">
        <v>-0.0490119680223161</v>
      </c>
      <c r="S278" s="50">
        <f>IFERROR(S266/S8,0)+SUMIFS(Aut_Ajustes_Manuais!$G:$G,Aut_Ajustes_Manuais!$I:$I,DRE!Q$4,Aut_Ajustes_Manuais!$F:$F,"% sobre Receita Bruta")</f>
        <v/>
      </c>
      <c r="T278" s="236" t="n">
        <v>-0.04231874066641565</v>
      </c>
      <c r="U278" s="49" t="n">
        <v>-0.03886572922819011</v>
      </c>
      <c r="V278" s="50">
        <f>IFERROR(V266/V8,0)+SUMIFS(Aut_Ajustes_Manuais!$G:$G,Aut_Ajustes_Manuais!$I:$I,DRE!T$4,Aut_Ajustes_Manuais!$F:$F,"% sobre Receita Bruta")</f>
        <v/>
      </c>
      <c r="W278" s="236" t="n">
        <v>-0.03760578977903758</v>
      </c>
      <c r="X278" s="49" t="n">
        <v>-0.0492790854667159</v>
      </c>
      <c r="Y278" s="50">
        <f>IFERROR(Y266/Y8,0)+SUMIFS(Aut_Ajustes_Manuais!$G:$G,Aut_Ajustes_Manuais!$I:$I,DRE!W$4,Aut_Ajustes_Manuais!$F:$F,"% sobre Receita Bruta")</f>
        <v/>
      </c>
      <c r="Z278" s="236" t="n">
        <v>-0.04959716503717533</v>
      </c>
      <c r="AA278" s="49" t="n">
        <v>-0.04243913861995106</v>
      </c>
      <c r="AB278" s="50">
        <f>IFERROR(AB266/AB8,0)+SUMIFS(Aut_Ajustes_Manuais!$G:$G,Aut_Ajustes_Manuais!$I:$I,DRE!Z$4,Aut_Ajustes_Manuais!$F:$F,"% sobre Receita Bruta")</f>
        <v/>
      </c>
      <c r="AC278" s="236" t="n">
        <v>-0.05462382878581635</v>
      </c>
      <c r="AD278" s="49" t="n">
        <v>-0.044255258132915</v>
      </c>
      <c r="AE278" s="50">
        <f>IFERROR(AE266/AE8,0)+SUMIFS(Aut_Ajustes_Manuais!$G:$G,Aut_Ajustes_Manuais!$I:$I,DRE!AC$4,Aut_Ajustes_Manuais!$F:$F,"% sobre Receita Bruta")</f>
        <v/>
      </c>
      <c r="AF278" s="236" t="n">
        <v>-0.03155747365299616</v>
      </c>
      <c r="AG278" s="49" t="n">
        <v>-0.03489563590675542</v>
      </c>
      <c r="AH278" s="50">
        <f>IFERROR(AH266/AH8,0)+SUMIFS(Aut_Ajustes_Manuais!$G:$G,Aut_Ajustes_Manuais!$I:$I,DRE!AF$4,Aut_Ajustes_Manuais!$F:$F,"% sobre Receita Bruta")</f>
        <v/>
      </c>
      <c r="AI278" s="236" t="n">
        <v>-0.04928049305475789</v>
      </c>
      <c r="AJ278" s="49" t="n">
        <v>-0.04496136110459767</v>
      </c>
      <c r="AK278" s="50">
        <f>IFERROR(AK266/AK8,0)+SUMIFS(Aut_Ajustes_Manuais!$G:$G,Aut_Ajustes_Manuais!$I:$I,DRE!AI$4,Aut_Ajustes_Manuais!$F:$F,"% sobre Receita Bruta")</f>
        <v/>
      </c>
      <c r="AL278" s="236" t="n">
        <v>-0.04285475583649808</v>
      </c>
      <c r="AM278" s="49" t="n">
        <v>-0.04070673300235205</v>
      </c>
      <c r="AN278" s="50">
        <f>IFERROR(AN266/AN8,0)+SUMIFS(Aut_Ajustes_Manuais!$G:$G,Aut_Ajustes_Manuais!$I:$I,DRE!AL$4,Aut_Ajustes_Manuais!$F:$F,"% sobre Receita Bruta")</f>
        <v/>
      </c>
      <c r="AO278" s="236" t="n">
        <v>-0.02794926175362005</v>
      </c>
      <c r="AP278" s="49" t="n">
        <v>-0.05244236779756265</v>
      </c>
      <c r="AQ278" s="50">
        <f>IFERROR(AQ266/AQ8,0)+SUMIFS(Aut_Ajustes_Manuais!$G:$G,Aut_Ajustes_Manuais!$I:$I,DRE!AO$4,Aut_Ajustes_Manuais!$F:$F,"% sobre Receita Bruta")</f>
        <v/>
      </c>
      <c r="AR278" s="236">
        <f>IFERROR(AR266/AR8,0)</f>
        <v/>
      </c>
      <c r="AS278" s="49">
        <f>IFERROR(AS266/AS8,0)</f>
        <v/>
      </c>
      <c r="AT278" s="50">
        <f>IFERROR(AT266/AT8,0)</f>
        <v/>
      </c>
      <c r="AU278" s="236">
        <f>IFERROR(AU266/AU8,0)</f>
        <v/>
      </c>
      <c r="AV278" s="49">
        <f>IFERROR(AV266/AV8,0)</f>
        <v/>
      </c>
      <c r="AW278" s="50">
        <f>IFERROR(AW266/AW8,0)</f>
        <v/>
      </c>
      <c r="AX278" s="236">
        <f>IFERROR(AX266/AX8,0)</f>
        <v/>
      </c>
      <c r="AY278" s="49">
        <f>IFERROR(AY266/AY8,0)</f>
        <v/>
      </c>
      <c r="AZ278" s="50">
        <f>IFERROR(AZ266/AZ8,0)</f>
        <v/>
      </c>
      <c r="BA278" s="236">
        <f>IFERROR(BA266/BA8,0)</f>
        <v/>
      </c>
      <c r="BB278" s="49">
        <f>IFERROR(BB266/BB8,0)</f>
        <v/>
      </c>
      <c r="BC278" s="50">
        <f>IFERROR(BC266/BC8,0)</f>
        <v/>
      </c>
      <c r="BD278" s="236">
        <f>IFERROR(BD266/BD8,0)</f>
        <v/>
      </c>
      <c r="BE278" s="49">
        <f>IFERROR(BE266/BE8,0)</f>
        <v/>
      </c>
      <c r="BF278" s="50">
        <f>IFERROR(BF266/BF8,0)</f>
        <v/>
      </c>
      <c r="BG278" s="236">
        <f>IFERROR(BG266/BG8,0)</f>
        <v/>
      </c>
      <c r="BH278" s="49">
        <f>IFERROR(BH266/BH8,0)</f>
        <v/>
      </c>
      <c r="BI278" s="50">
        <f>IFERROR(BI266/BI8,0)</f>
        <v/>
      </c>
      <c r="BK278" s="451">
        <f>SUM(I278,L278,O278,R278,U278,X278,AA278,AD278,AG278,AJ278,AM278,AP278)</f>
        <v/>
      </c>
      <c r="BL278" s="451">
        <f>BK278-AV278</f>
        <v/>
      </c>
      <c r="BM278" s="451">
        <f>SUM(J278,M278,P278,S278,V278)</f>
        <v/>
      </c>
      <c r="BN278" s="451">
        <f>BM278-AT278</f>
        <v/>
      </c>
    </row>
    <row r="279">
      <c r="A279" s="18" t="n"/>
      <c r="E279" s="16" t="n"/>
      <c r="F279" s="464" t="n"/>
      <c r="G279" s="473" t="n"/>
      <c r="H279" s="238" t="n"/>
      <c r="I279" s="464" t="n"/>
      <c r="J279" s="56" t="n"/>
      <c r="K279" s="238" t="n"/>
      <c r="L279" s="464" t="n"/>
      <c r="M279" s="56" t="n"/>
      <c r="N279" s="238" t="n"/>
      <c r="O279" s="464" t="n"/>
      <c r="P279" s="56" t="n"/>
      <c r="Q279" s="238" t="n"/>
      <c r="R279" s="464" t="n"/>
      <c r="S279" s="56" t="n"/>
      <c r="T279" s="238" t="n"/>
      <c r="U279" s="464" t="n"/>
      <c r="V279" s="56" t="n"/>
      <c r="W279" s="238" t="n"/>
      <c r="X279" s="464" t="n"/>
      <c r="Y279" s="56" t="n"/>
      <c r="Z279" s="238" t="n"/>
      <c r="AA279" s="464" t="n"/>
      <c r="AB279" s="56" t="n"/>
      <c r="AC279" s="238" t="n"/>
      <c r="AD279" s="464" t="n"/>
      <c r="AE279" s="56" t="n"/>
      <c r="AF279" s="238" t="n"/>
      <c r="AG279" s="464" t="n"/>
      <c r="AH279" s="56" t="n"/>
      <c r="AI279" s="238" t="n"/>
      <c r="AJ279" s="464" t="n"/>
      <c r="AK279" s="56" t="n"/>
      <c r="AL279" s="238" t="n"/>
      <c r="AM279" s="464" t="n"/>
      <c r="AN279" s="56" t="n"/>
      <c r="AO279" s="238" t="n"/>
      <c r="AP279" s="464" t="n"/>
      <c r="AQ279" s="56" t="n"/>
      <c r="AR279" s="238" t="n"/>
      <c r="AS279" s="464" t="n"/>
      <c r="AT279" s="56" t="n"/>
      <c r="AU279" s="238" t="n"/>
      <c r="AV279" s="464" t="n"/>
      <c r="AW279" s="56" t="n"/>
      <c r="AX279" s="238" t="n"/>
      <c r="AY279" s="464" t="n"/>
      <c r="AZ279" s="56" t="n"/>
      <c r="BA279" s="238" t="n"/>
      <c r="BB279" s="464" t="n"/>
      <c r="BC279" s="56" t="n"/>
      <c r="BD279" s="238" t="n"/>
      <c r="BE279" s="464" t="n"/>
      <c r="BF279" s="56" t="n"/>
      <c r="BG279" s="238" t="n"/>
      <c r="BH279" s="464" t="n"/>
      <c r="BI279" s="56" t="n"/>
      <c r="BK279" s="451">
        <f>SUM(I279,L279,O279,R279,U279,X279,AA279,AD279,AG279,AJ279,AM279,AP279)</f>
        <v/>
      </c>
      <c r="BL279" s="451">
        <f>BK279-AV279</f>
        <v/>
      </c>
      <c r="BM279" s="451">
        <f>SUM(J279,M279,P279,S279,V279)</f>
        <v/>
      </c>
      <c r="BN279" s="451">
        <f>BM279-AT279</f>
        <v/>
      </c>
    </row>
    <row r="280">
      <c r="A280" s="38" t="inlineStr">
        <is>
          <t>Serviços de Terceiros</t>
        </is>
      </c>
      <c r="C280" s="39" t="inlineStr">
        <is>
          <t>Premissas</t>
        </is>
      </c>
      <c r="D280" s="39" t="inlineStr">
        <is>
          <t>Valores</t>
        </is>
      </c>
      <c r="E280" s="39" t="inlineStr">
        <is>
          <t>Acréscimo</t>
        </is>
      </c>
      <c r="F280" s="40" t="n"/>
      <c r="G280" s="473" t="n"/>
      <c r="H280" s="235" t="n">
        <v>-28931.19</v>
      </c>
      <c r="I280" s="41" t="n">
        <v>-33566.83655263158</v>
      </c>
      <c r="J280" s="42">
        <f>SUM(J281:J288)+SUMIFS(Aut_Ajustes_Manuais!$G:$G,Aut_Ajustes_Manuais!$I:$I,DRE!H$4,Aut_Ajustes_Manuais!$F:$F,"Serviços de Terceiros")</f>
        <v/>
      </c>
      <c r="K280" s="235" t="n">
        <v>-29061.36</v>
      </c>
      <c r="L280" s="41" t="n">
        <v>-33796.78655263157</v>
      </c>
      <c r="M280" s="42">
        <f>SUM(M281:M288)+SUMIFS(Aut_Ajustes_Manuais!$G:$G,Aut_Ajustes_Manuais!$I:$I,DRE!K$4,Aut_Ajustes_Manuais!$F:$F,"Serviços de Terceiros")</f>
        <v/>
      </c>
      <c r="N280" s="235" t="n">
        <v>-26279.09</v>
      </c>
      <c r="O280" s="41" t="n">
        <v>-33566.83655263158</v>
      </c>
      <c r="P280" s="42">
        <f>SUM(P281:P288)+SUMIFS(Aut_Ajustes_Manuais!$G:$G,Aut_Ajustes_Manuais!$I:$I,DRE!N$4,Aut_Ajustes_Manuais!$F:$F,"Serviços de Terceiros")</f>
        <v/>
      </c>
      <c r="Q280" s="235" t="n">
        <v>-30119.26</v>
      </c>
      <c r="R280" s="41" t="n">
        <v>-33566.83655263158</v>
      </c>
      <c r="S280" s="42">
        <f>SUM(S281:S288)+SUMIFS(Aut_Ajustes_Manuais!$G:$G,Aut_Ajustes_Manuais!$I:$I,DRE!Q$4,Aut_Ajustes_Manuais!$F:$F,"Serviços de Terceiros")</f>
        <v/>
      </c>
      <c r="T280" s="235" t="n">
        <v>-32228.49</v>
      </c>
      <c r="U280" s="41" t="n">
        <v>-33566.83655263158</v>
      </c>
      <c r="V280" s="42">
        <f>SUM(V281:V288)+SUMIFS(Aut_Ajustes_Manuais!$G:$G,Aut_Ajustes_Manuais!$I:$I,DRE!T$4,Aut_Ajustes_Manuais!$F:$F,"Serviços de Terceiros")</f>
        <v/>
      </c>
      <c r="W280" s="235" t="n">
        <v>-27806.06</v>
      </c>
      <c r="X280" s="41" t="n">
        <v>-33566.83655263158</v>
      </c>
      <c r="Y280" s="42">
        <f>SUM(Y281:Y288)+SUMIFS(Aut_Ajustes_Manuais!$G:$G,Aut_Ajustes_Manuais!$I:$I,DRE!W$4,Aut_Ajustes_Manuais!$F:$F,"Serviços de Terceiros")</f>
        <v/>
      </c>
      <c r="Z280" s="235" t="n">
        <v>-28253.49</v>
      </c>
      <c r="AA280" s="41" t="n">
        <v>-33566.83655263158</v>
      </c>
      <c r="AB280" s="42">
        <f>SUM(AB281:AB288)+SUMIFS(Aut_Ajustes_Manuais!$G:$G,Aut_Ajustes_Manuais!$I:$I,DRE!Z$4,Aut_Ajustes_Manuais!$F:$F,"Serviços de Terceiros")</f>
        <v/>
      </c>
      <c r="AC280" s="235" t="n">
        <v>-45884.14</v>
      </c>
      <c r="AD280" s="41" t="n">
        <v>-33566.83655263158</v>
      </c>
      <c r="AE280" s="42">
        <f>SUM(AE281:AE288)+SUMIFS(Aut_Ajustes_Manuais!$G:$G,Aut_Ajustes_Manuais!$I:$I,DRE!AC$4,Aut_Ajustes_Manuais!$F:$F,"Serviços de Terceiros")</f>
        <v/>
      </c>
      <c r="AF280" s="235" t="n">
        <v>-35122.75</v>
      </c>
      <c r="AG280" s="41" t="n">
        <v>-33566.83655263158</v>
      </c>
      <c r="AH280" s="42">
        <f>SUM(AH281:AH288)+SUMIFS(Aut_Ajustes_Manuais!$G:$G,Aut_Ajustes_Manuais!$I:$I,DRE!AF$4,Aut_Ajustes_Manuais!$F:$F,"Serviços de Terceiros")</f>
        <v/>
      </c>
      <c r="AI280" s="235" t="n">
        <v>-40984.84</v>
      </c>
      <c r="AJ280" s="41" t="n">
        <v>-33566.83655263158</v>
      </c>
      <c r="AK280" s="42">
        <f>SUM(AK281:AK288)+SUMIFS(Aut_Ajustes_Manuais!$G:$G,Aut_Ajustes_Manuais!$I:$I,DRE!AI$4,Aut_Ajustes_Manuais!$F:$F,"Serviços de Terceiros")</f>
        <v/>
      </c>
      <c r="AL280" s="235" t="n">
        <v>-32370.77</v>
      </c>
      <c r="AM280" s="41" t="n">
        <v>-33566.83655263158</v>
      </c>
      <c r="AN280" s="42">
        <f>SUM(AN281:AN288)+SUMIFS(Aut_Ajustes_Manuais!$G:$G,Aut_Ajustes_Manuais!$I:$I,DRE!AL$4,Aut_Ajustes_Manuais!$F:$F,"Serviços de Terceiros")</f>
        <v/>
      </c>
      <c r="AO280" s="235" t="n">
        <v>-27426.97</v>
      </c>
      <c r="AP280" s="41" t="n">
        <v>-33566.83655263158</v>
      </c>
      <c r="AQ280" s="42">
        <f>SUM(AQ281:AQ288)+SUMIFS(Aut_Ajustes_Manuais!$G:$G,Aut_Ajustes_Manuais!$I:$I,DRE!AO$4,Aut_Ajustes_Manuais!$F:$F,"Serviços de Terceiros")</f>
        <v/>
      </c>
      <c r="AR280" s="235">
        <f>SUM(AR281:AR289)</f>
        <v/>
      </c>
      <c r="AS280" s="41">
        <f>SUM(AS281:AS289)</f>
        <v/>
      </c>
      <c r="AT280" s="42">
        <f>SUM(AT281:AT289)</f>
        <v/>
      </c>
      <c r="AU280" s="235">
        <f>SUM(AU281:AU288)</f>
        <v/>
      </c>
      <c r="AV280" s="41">
        <f>SUM(AV281:AV288)</f>
        <v/>
      </c>
      <c r="AW280" s="42">
        <f>SUM(AW281:AW288)</f>
        <v/>
      </c>
      <c r="AX280" s="235">
        <f>SUM(AX281:AX288)</f>
        <v/>
      </c>
      <c r="AY280" s="41">
        <f>SUM(AY281:AY288)</f>
        <v/>
      </c>
      <c r="AZ280" s="42">
        <f>SUM(AZ281:AZ288)</f>
        <v/>
      </c>
      <c r="BA280" s="235">
        <f>SUM(BA281:BA288)</f>
        <v/>
      </c>
      <c r="BB280" s="41">
        <f>SUM(BB281:BB288)</f>
        <v/>
      </c>
      <c r="BC280" s="42">
        <f>SUM(BC281:BC288)</f>
        <v/>
      </c>
      <c r="BD280" s="235">
        <f>SUM(BD281:BD288)</f>
        <v/>
      </c>
      <c r="BE280" s="41">
        <f>SUM(BE281:BE288)</f>
        <v/>
      </c>
      <c r="BF280" s="42">
        <f>SUM(BF281:BF288)</f>
        <v/>
      </c>
      <c r="BG280" s="235">
        <f>SUM(BG281:BG288)</f>
        <v/>
      </c>
      <c r="BH280" s="41">
        <f>SUM(BH281:BH288)</f>
        <v/>
      </c>
      <c r="BI280" s="42">
        <f>SUM(BI281:BI288)</f>
        <v/>
      </c>
      <c r="BK280" s="451">
        <f>SUM(I280,L280,O280,R280,U280,X280,AA280,AD280,AG280,AJ280,AM280,AP280)</f>
        <v/>
      </c>
      <c r="BL280" s="451">
        <f>BK280-AV280</f>
        <v/>
      </c>
      <c r="BM280" s="451">
        <f>SUM(J280,M280,P280,S280,V280)</f>
        <v/>
      </c>
      <c r="BN280" s="451">
        <f>BM280-AT280</f>
        <v/>
      </c>
    </row>
    <row r="281" hidden="1" outlineLevel="1" customFormat="1" s="474">
      <c r="A281" s="22" t="inlineStr">
        <is>
          <t>Assessoria Contabil</t>
        </is>
      </c>
      <c r="B281" s="23" t="n"/>
      <c r="C281" s="24" t="inlineStr">
        <is>
          <t>Contr/Prov</t>
        </is>
      </c>
      <c r="D281" s="109" t="n"/>
      <c r="E281" s="108" t="n"/>
      <c r="F281" s="55" t="n"/>
      <c r="G281" s="416" t="n"/>
      <c r="H281" s="232" t="n">
        <v>-3414.45</v>
      </c>
      <c r="I281" s="27" t="n">
        <v>-3585.1725</v>
      </c>
      <c r="J281" s="28">
        <f>SUMIFS(Aut_BlueMe_Sem_Pedido!$J:$J,Aut_BlueMe_Sem_Pedido!$Q:$Q,DRE!H$4,Aut_BlueMe_Sem_Pedido!$H:$H,DRE!$A281)+SUMIFS(Aut_Ajustes_Manuais!$G:$G,Aut_Ajustes_Manuais!$I:$I,DRE!H$4,Aut_Ajustes_Manuais!$F:$F,"Assessoria Contabil")</f>
        <v/>
      </c>
      <c r="K281" s="232" t="n">
        <v>-3755.62</v>
      </c>
      <c r="L281" s="27" t="n">
        <v>-3815.122499999999</v>
      </c>
      <c r="M281" s="28">
        <f>SUMIFS(Aut_BlueMe_Sem_Pedido!$J:$J,Aut_BlueMe_Sem_Pedido!$Q:$Q,DRE!K$4,Aut_BlueMe_Sem_Pedido!$H:$H,DRE!$A281)+SUMIFS(Aut_Ajustes_Manuais!$G:$G,Aut_Ajustes_Manuais!$I:$I,DRE!K$4,Aut_Ajustes_Manuais!$F:$F,"Assessoria Contabil")</f>
        <v/>
      </c>
      <c r="N281" s="232" t="n">
        <v>-3292.28</v>
      </c>
      <c r="O281" s="27" t="n">
        <v>-3585.1725</v>
      </c>
      <c r="P281" s="28">
        <f>SUMIFS(Aut_BlueMe_Sem_Pedido!$J:$J,Aut_BlueMe_Sem_Pedido!$Q:$Q,DRE!N$4,Aut_BlueMe_Sem_Pedido!$H:$H,DRE!$A281)+SUMIFS(Aut_Ajustes_Manuais!$G:$G,Aut_Ajustes_Manuais!$I:$I,DRE!N$4,Aut_Ajustes_Manuais!$F:$F,"Assessoria Contabil")</f>
        <v/>
      </c>
      <c r="Q281" s="232" t="n">
        <v>-3204.47</v>
      </c>
      <c r="R281" s="27" t="n">
        <v>-3585.1725</v>
      </c>
      <c r="S281" s="28">
        <f>SUMIFS(Aut_BlueMe_Sem_Pedido!$J:$J,Aut_BlueMe_Sem_Pedido!$Q:$Q,DRE!Q$4,Aut_BlueMe_Sem_Pedido!$H:$H,DRE!$A281)+SUMIFS(Aut_Ajustes_Manuais!$G:$G,Aut_Ajustes_Manuais!$I:$I,DRE!Q$4,Aut_Ajustes_Manuais!$F:$F,"Assessoria Contabil")</f>
        <v/>
      </c>
      <c r="T281" s="232" t="n">
        <v>-3414.45</v>
      </c>
      <c r="U281" s="27" t="n">
        <v>-3585.1725</v>
      </c>
      <c r="V281" s="28">
        <f>SUMIFS(Aut_BlueMe_Sem_Pedido!$J:$J,Aut_BlueMe_Sem_Pedido!$Q:$Q,DRE!T$4,Aut_BlueMe_Sem_Pedido!$H:$H,DRE!$A281)+SUMIFS(Aut_Ajustes_Manuais!$G:$G,Aut_Ajustes_Manuais!$I:$I,DRE!T$4,Aut_Ajustes_Manuais!$F:$F,"Assessoria Contabil")</f>
        <v/>
      </c>
      <c r="W281" s="232" t="n">
        <v>-3414.45</v>
      </c>
      <c r="X281" s="27" t="n">
        <v>-3585.1725</v>
      </c>
      <c r="Y281" s="28">
        <f>SUMIFS(Aut_BlueMe_Sem_Pedido!$J:$J,Aut_BlueMe_Sem_Pedido!$Q:$Q,DRE!W$4,Aut_BlueMe_Sem_Pedido!$H:$H,DRE!$A281)+SUMIFS(Aut_Ajustes_Manuais!$G:$G,Aut_Ajustes_Manuais!$I:$I,DRE!W$4,Aut_Ajustes_Manuais!$F:$F,"Assessoria Contabil")</f>
        <v/>
      </c>
      <c r="Z281" s="232" t="n">
        <v>-3414.45</v>
      </c>
      <c r="AA281" s="27" t="n">
        <v>-3585.1725</v>
      </c>
      <c r="AB281" s="28">
        <f>SUMIFS(Aut_BlueMe_Sem_Pedido!$J:$J,Aut_BlueMe_Sem_Pedido!$Q:$Q,DRE!Z$4,Aut_BlueMe_Sem_Pedido!$H:$H,DRE!$A281)+SUMIFS(Aut_Ajustes_Manuais!$G:$G,Aut_Ajustes_Manuais!$I:$I,DRE!Z$4,Aut_Ajustes_Manuais!$F:$F,"Assessoria Contabil")</f>
        <v/>
      </c>
      <c r="AC281" s="232" t="n">
        <v>-3414.45</v>
      </c>
      <c r="AD281" s="27" t="n">
        <v>-3585.1725</v>
      </c>
      <c r="AE281" s="28">
        <f>SUMIFS(Aut_BlueMe_Sem_Pedido!$J:$J,Aut_BlueMe_Sem_Pedido!$Q:$Q,DRE!AC$4,Aut_BlueMe_Sem_Pedido!$H:$H,DRE!$A281)+SUMIFS(Aut_Ajustes_Manuais!$G:$G,Aut_Ajustes_Manuais!$I:$I,DRE!AC$4,Aut_Ajustes_Manuais!$F:$F,"Assessoria Contabil")</f>
        <v/>
      </c>
      <c r="AF281" s="232" t="n">
        <v>-3414.45</v>
      </c>
      <c r="AG281" s="27" t="n">
        <v>-3585.1725</v>
      </c>
      <c r="AH281" s="28">
        <f>SUMIFS(Aut_BlueMe_Sem_Pedido!$J:$J,Aut_BlueMe_Sem_Pedido!$Q:$Q,DRE!AF$4,Aut_BlueMe_Sem_Pedido!$H:$H,DRE!$A281)+SUMIFS(Aut_Ajustes_Manuais!$G:$G,Aut_Ajustes_Manuais!$I:$I,DRE!AF$4,Aut_Ajustes_Manuais!$F:$F,"Assessoria Contabil")</f>
        <v/>
      </c>
      <c r="AI281" s="232" t="n">
        <v>-3204.47</v>
      </c>
      <c r="AJ281" s="27" t="n">
        <v>-3585.1725</v>
      </c>
      <c r="AK281" s="28">
        <f>SUMIFS(Aut_BlueMe_Sem_Pedido!$J:$J,Aut_BlueMe_Sem_Pedido!$Q:$Q,DRE!AI$4,Aut_BlueMe_Sem_Pedido!$H:$H,DRE!$A281)+SUMIFS(Aut_Ajustes_Manuais!$G:$G,Aut_Ajustes_Manuais!$I:$I,DRE!AI$4,Aut_Ajustes_Manuais!$F:$F,"Assessoria Contabil")</f>
        <v/>
      </c>
      <c r="AL281" s="232" t="n">
        <v>-6408.93</v>
      </c>
      <c r="AM281" s="27" t="n">
        <v>-3585.1725</v>
      </c>
      <c r="AN281" s="28">
        <f>SUMIFS(Aut_BlueMe_Sem_Pedido!$J:$J,Aut_BlueMe_Sem_Pedido!$Q:$Q,DRE!AL$4,Aut_BlueMe_Sem_Pedido!$H:$H,DRE!$A281)+SUMIFS(Aut_Ajustes_Manuais!$G:$G,Aut_Ajustes_Manuais!$I:$I,DRE!AL$4,Aut_Ajustes_Manuais!$F:$F,"Assessoria Contabil")</f>
        <v/>
      </c>
      <c r="AO281" s="232" t="n">
        <v>-4175.91</v>
      </c>
      <c r="AP281" s="27" t="n">
        <v>-3585.1725</v>
      </c>
      <c r="AQ281" s="28">
        <f>SUMIFS(Aut_BlueMe_Sem_Pedido!$J:$J,Aut_BlueMe_Sem_Pedido!$Q:$Q,DRE!AO$4,Aut_BlueMe_Sem_Pedido!$H:$H,DRE!$A281)+SUMIFS(Aut_Ajustes_Manuais!$G:$G,Aut_Ajustes_Manuais!$I:$I,DRE!AO$4,Aut_Ajustes_Manuais!$F:$F,"Assessoria Contabil")</f>
        <v/>
      </c>
      <c r="AR281" s="232">
        <f>SUMIFS($H281:$AO281,$H$5:$AO$5,"&lt;"&amp;MONTH(TODAY()),$H$6:$AO$6,"REAL 25")</f>
        <v/>
      </c>
      <c r="AS281" s="27">
        <f>SUMIFS($I281:$AP281,$I$5:$AP$5,"&lt;"&amp;MONTH(TODAY()),$I$6:$AP$6,"ORÇADO ")</f>
        <v/>
      </c>
      <c r="AT281" s="28">
        <f>SUMIFS($J281:$AQ281,$J$5:$AQ$5,"&lt;"&amp;MONTH(TODAY()),$J$6:$AQ$6,"REAL 26")</f>
        <v/>
      </c>
      <c r="AU281" s="232">
        <f>SUM(H281,K281,N281,Q281,T281,W281,Z281,AC281,AF281,AI281,AL281,AO281)</f>
        <v/>
      </c>
      <c r="AV281" s="27">
        <f>SUM(I281,L281,O281,R281,U281,X281,AA281,AD281,AG281,AJ281,AM281,AP281)</f>
        <v/>
      </c>
      <c r="AW281" s="28">
        <f>SUM(J281,M281,P281,S281,V281,Y281,AB281,AE281,AH281,AK281,AN281,AQ281)</f>
        <v/>
      </c>
      <c r="AX281" s="232">
        <f>SUM(H281,K281,N281)</f>
        <v/>
      </c>
      <c r="AY281" s="27">
        <f>SUM(I281,L281,O281)</f>
        <v/>
      </c>
      <c r="AZ281" s="28">
        <f>SUM(J281,M281,P281)</f>
        <v/>
      </c>
      <c r="BA281" s="232">
        <f>SUM(Q281,T281,W281)</f>
        <v/>
      </c>
      <c r="BB281" s="27">
        <f>SUM(R281,U281,X281)</f>
        <v/>
      </c>
      <c r="BC281" s="28">
        <f>SUM(S281,V281,Y281)</f>
        <v/>
      </c>
      <c r="BD281" s="232">
        <f>SUM(Z281,AC281,AF281)</f>
        <v/>
      </c>
      <c r="BE281" s="27">
        <f>SUM(AA281,AD281,AG281)</f>
        <v/>
      </c>
      <c r="BF281" s="28">
        <f>SUM(AB281,AE281,AH281)</f>
        <v/>
      </c>
      <c r="BG281" s="232">
        <f>SUM(AI281,AL281,AO281)</f>
        <v/>
      </c>
      <c r="BH281" s="27">
        <f>SUM(AJ281,AM281,AP281)</f>
        <v/>
      </c>
      <c r="BI281" s="28">
        <f>SUM(AK281,AN281,AQ281)</f>
        <v/>
      </c>
      <c r="BK281" s="451">
        <f>SUM(I281,L281,O281,R281,U281,X281,AA281,AD281,AG281,AJ281,AM281,AP281)</f>
        <v/>
      </c>
      <c r="BL281" s="451">
        <f>BK281-AV281</f>
        <v/>
      </c>
      <c r="BM281" s="451">
        <f>SUM(J281,M281,P281,S281,V281)</f>
        <v/>
      </c>
      <c r="BN281" s="451">
        <f>BM281-AT281</f>
        <v/>
      </c>
    </row>
    <row r="282" hidden="1" outlineLevel="1" customFormat="1" s="474">
      <c r="A282" s="22" t="inlineStr">
        <is>
          <t>Assessoria RH</t>
        </is>
      </c>
      <c r="B282" s="23" t="n"/>
      <c r="C282" s="24" t="inlineStr">
        <is>
          <t>Contr/Prov</t>
        </is>
      </c>
      <c r="D282" s="109" t="n"/>
      <c r="E282" s="115" t="n"/>
      <c r="F282" s="55" t="n"/>
      <c r="G282" s="416" t="n"/>
      <c r="H282" s="232" t="n">
        <v>-100</v>
      </c>
      <c r="I282" s="27" t="n">
        <v>0</v>
      </c>
      <c r="J282" s="28">
        <f>SUMIFS(Aut_BlueMe_Sem_Pedido!$J:$J,Aut_BlueMe_Sem_Pedido!$Q:$Q,DRE!H$4,Aut_BlueMe_Sem_Pedido!$H:$H,DRE!$A282)+SUMIFS(Aut_Ajustes_Manuais!$G:$G,Aut_Ajustes_Manuais!$I:$I,DRE!H$4,Aut_Ajustes_Manuais!$F:$F,"Assessoria RH")</f>
        <v/>
      </c>
      <c r="K282" s="232" t="n">
        <v>-100</v>
      </c>
      <c r="L282" s="27" t="n">
        <v>0</v>
      </c>
      <c r="M282" s="28">
        <f>SUMIFS(Aut_BlueMe_Sem_Pedido!$J:$J,Aut_BlueMe_Sem_Pedido!$Q:$Q,DRE!K$4,Aut_BlueMe_Sem_Pedido!$H:$H,DRE!$A282)+SUMIFS(Aut_Ajustes_Manuais!$G:$G,Aut_Ajustes_Manuais!$I:$I,DRE!K$4,Aut_Ajustes_Manuais!$F:$F,"Assessoria RH")</f>
        <v/>
      </c>
      <c r="N282" s="232" t="n">
        <v>-100</v>
      </c>
      <c r="O282" s="27" t="n">
        <v>0</v>
      </c>
      <c r="P282" s="28">
        <f>SUMIFS(Aut_BlueMe_Sem_Pedido!$J:$J,Aut_BlueMe_Sem_Pedido!$Q:$Q,DRE!N$4,Aut_BlueMe_Sem_Pedido!$H:$H,DRE!$A282)+SUMIFS(Aut_Ajustes_Manuais!$G:$G,Aut_Ajustes_Manuais!$I:$I,DRE!N$4,Aut_Ajustes_Manuais!$F:$F,"Assessoria RH")</f>
        <v/>
      </c>
      <c r="Q282" s="232" t="n">
        <v>-100</v>
      </c>
      <c r="R282" s="27" t="n">
        <v>0</v>
      </c>
      <c r="S282" s="28">
        <f>SUMIFS(Aut_BlueMe_Sem_Pedido!$J:$J,Aut_BlueMe_Sem_Pedido!$Q:$Q,DRE!Q$4,Aut_BlueMe_Sem_Pedido!$H:$H,DRE!$A282)+SUMIFS(Aut_Ajustes_Manuais!$G:$G,Aut_Ajustes_Manuais!$I:$I,DRE!Q$4,Aut_Ajustes_Manuais!$F:$F,"Assessoria RH")</f>
        <v/>
      </c>
      <c r="T282" s="232" t="n">
        <v>-100</v>
      </c>
      <c r="U282" s="27" t="n">
        <v>0</v>
      </c>
      <c r="V282" s="28">
        <f>SUMIFS(Aut_BlueMe_Sem_Pedido!$J:$J,Aut_BlueMe_Sem_Pedido!$Q:$Q,DRE!T$4,Aut_BlueMe_Sem_Pedido!$H:$H,DRE!$A282)+SUMIFS(Aut_Ajustes_Manuais!$G:$G,Aut_Ajustes_Manuais!$I:$I,DRE!T$4,Aut_Ajustes_Manuais!$F:$F,"Assessoria RH")</f>
        <v/>
      </c>
      <c r="W282" s="232" t="n">
        <v>-100</v>
      </c>
      <c r="X282" s="27" t="n">
        <v>0</v>
      </c>
      <c r="Y282" s="28">
        <f>SUMIFS(Aut_BlueMe_Sem_Pedido!$J:$J,Aut_BlueMe_Sem_Pedido!$Q:$Q,DRE!W$4,Aut_BlueMe_Sem_Pedido!$H:$H,DRE!$A282)+SUMIFS(Aut_Ajustes_Manuais!$G:$G,Aut_Ajustes_Manuais!$I:$I,DRE!W$4,Aut_Ajustes_Manuais!$F:$F,"Assessoria RH")</f>
        <v/>
      </c>
      <c r="Z282" s="232" t="n">
        <v>-50</v>
      </c>
      <c r="AA282" s="27" t="n">
        <v>0</v>
      </c>
      <c r="AB282" s="28">
        <f>SUMIFS(Aut_BlueMe_Sem_Pedido!$J:$J,Aut_BlueMe_Sem_Pedido!$Q:$Q,DRE!Z$4,Aut_BlueMe_Sem_Pedido!$H:$H,DRE!$A282)+SUMIFS(Aut_Ajustes_Manuais!$G:$G,Aut_Ajustes_Manuais!$I:$I,DRE!Z$4,Aut_Ajustes_Manuais!$F:$F,"Assessoria RH")</f>
        <v/>
      </c>
      <c r="AC282" s="232" t="n">
        <v>-100</v>
      </c>
      <c r="AD282" s="27" t="n">
        <v>0</v>
      </c>
      <c r="AE282" s="28">
        <f>SUMIFS(Aut_BlueMe_Sem_Pedido!$J:$J,Aut_BlueMe_Sem_Pedido!$Q:$Q,DRE!AC$4,Aut_BlueMe_Sem_Pedido!$H:$H,DRE!$A282)+SUMIFS(Aut_Ajustes_Manuais!$G:$G,Aut_Ajustes_Manuais!$I:$I,DRE!AC$4,Aut_Ajustes_Manuais!$F:$F,"Assessoria RH")</f>
        <v/>
      </c>
      <c r="AF282" s="232" t="n">
        <v>-100</v>
      </c>
      <c r="AG282" s="27" t="n">
        <v>0</v>
      </c>
      <c r="AH282" s="28">
        <f>SUMIFS(Aut_BlueMe_Sem_Pedido!$J:$J,Aut_BlueMe_Sem_Pedido!$Q:$Q,DRE!AF$4,Aut_BlueMe_Sem_Pedido!$H:$H,DRE!$A282)+SUMIFS(Aut_Ajustes_Manuais!$G:$G,Aut_Ajustes_Manuais!$I:$I,DRE!AF$4,Aut_Ajustes_Manuais!$F:$F,"Assessoria RH")</f>
        <v/>
      </c>
      <c r="AI282" s="232" t="n">
        <v>-100</v>
      </c>
      <c r="AJ282" s="27" t="n">
        <v>0</v>
      </c>
      <c r="AK282" s="28">
        <f>SUMIFS(Aut_BlueMe_Sem_Pedido!$J:$J,Aut_BlueMe_Sem_Pedido!$Q:$Q,DRE!AI$4,Aut_BlueMe_Sem_Pedido!$H:$H,DRE!$A282)+SUMIFS(Aut_Ajustes_Manuais!$G:$G,Aut_Ajustes_Manuais!$I:$I,DRE!AI$4,Aut_Ajustes_Manuais!$F:$F,"Assessoria RH")</f>
        <v/>
      </c>
      <c r="AL282" s="232" t="n">
        <v>-100</v>
      </c>
      <c r="AM282" s="27" t="n">
        <v>0</v>
      </c>
      <c r="AN282" s="28">
        <f>SUMIFS(Aut_BlueMe_Sem_Pedido!$J:$J,Aut_BlueMe_Sem_Pedido!$Q:$Q,DRE!AL$4,Aut_BlueMe_Sem_Pedido!$H:$H,DRE!$A282)+SUMIFS(Aut_Ajustes_Manuais!$G:$G,Aut_Ajustes_Manuais!$I:$I,DRE!AL$4,Aut_Ajustes_Manuais!$F:$F,"Assessoria RH")</f>
        <v/>
      </c>
      <c r="AO282" s="232" t="n">
        <v>-150</v>
      </c>
      <c r="AP282" s="27" t="n">
        <v>0</v>
      </c>
      <c r="AQ282" s="28">
        <f>SUMIFS(Aut_BlueMe_Sem_Pedido!$J:$J,Aut_BlueMe_Sem_Pedido!$Q:$Q,DRE!AO$4,Aut_BlueMe_Sem_Pedido!$H:$H,DRE!$A282)+SUMIFS(Aut_Ajustes_Manuais!$G:$G,Aut_Ajustes_Manuais!$I:$I,DRE!AO$4,Aut_Ajustes_Manuais!$F:$F,"Assessoria RH")</f>
        <v/>
      </c>
      <c r="AR282" s="232">
        <f>SUMIFS($H282:$AO282,$H$5:$AO$5,"&lt;"&amp;MONTH(TODAY()),$H$6:$AO$6,"REAL 25")</f>
        <v/>
      </c>
      <c r="AS282" s="27">
        <f>SUMIFS($I282:$AP282,$I$5:$AP$5,"&lt;"&amp;MONTH(TODAY()),$I$6:$AP$6,"ORÇADO ")</f>
        <v/>
      </c>
      <c r="AT282" s="28">
        <f>SUMIFS($J282:$AQ282,$J$5:$AQ$5,"&lt;"&amp;MONTH(TODAY()),$J$6:$AQ$6,"REAL 26")</f>
        <v/>
      </c>
      <c r="AU282" s="232">
        <f>SUM(H282,K282,N282,Q282,T282,W282,Z282,AC282,AF282,AI282,AL282,AO282)</f>
        <v/>
      </c>
      <c r="AV282" s="27">
        <f>SUM(I282,L282,O282,R282,U282,X282,AA282,AD282,AG282,AJ282,AM282,AP282)</f>
        <v/>
      </c>
      <c r="AW282" s="28">
        <f>SUM(J282,M282,P282,S282,V282,Y282,AB282,AE282,AH282,AK282,AN282,AQ282)</f>
        <v/>
      </c>
      <c r="AX282" s="232">
        <f>SUM(H282,K282,N282)</f>
        <v/>
      </c>
      <c r="AY282" s="27">
        <f>SUM(I282,L282,O282)</f>
        <v/>
      </c>
      <c r="AZ282" s="28">
        <f>SUM(J282,M282,P282)</f>
        <v/>
      </c>
      <c r="BA282" s="232">
        <f>SUM(Q282,T282,W282)</f>
        <v/>
      </c>
      <c r="BB282" s="27">
        <f>SUM(R282,U282,X282)</f>
        <v/>
      </c>
      <c r="BC282" s="28">
        <f>SUM(S282,V282,Y282)</f>
        <v/>
      </c>
      <c r="BD282" s="232">
        <f>SUM(Z282,AC282,AF282)</f>
        <v/>
      </c>
      <c r="BE282" s="27">
        <f>SUM(AA282,AD282,AG282)</f>
        <v/>
      </c>
      <c r="BF282" s="28">
        <f>SUM(AB282,AE282,AH282)</f>
        <v/>
      </c>
      <c r="BG282" s="232">
        <f>SUM(AI282,AL282,AO282)</f>
        <v/>
      </c>
      <c r="BH282" s="27">
        <f>SUM(AJ282,AM282,AP282)</f>
        <v/>
      </c>
      <c r="BI282" s="28">
        <f>SUM(AK282,AN282,AQ282)</f>
        <v/>
      </c>
      <c r="BK282" s="451">
        <f>SUM(I282,L282,O282,R282,U282,X282,AA282,AD282,AG282,AJ282,AM282,AP282)</f>
        <v/>
      </c>
      <c r="BL282" s="451">
        <f>BK282-AV282</f>
        <v/>
      </c>
      <c r="BM282" s="451">
        <f>SUM(J282,M282,P282,S282,V282)</f>
        <v/>
      </c>
      <c r="BN282" s="451">
        <f>BM282-AT282</f>
        <v/>
      </c>
    </row>
    <row r="283" hidden="1" outlineLevel="1" customFormat="1" s="474">
      <c r="A283" s="22" t="inlineStr">
        <is>
          <t>Assessoria em Geral</t>
        </is>
      </c>
      <c r="B283" s="23" t="n"/>
      <c r="C283" s="24" t="inlineStr">
        <is>
          <t>Contr/Prov</t>
        </is>
      </c>
      <c r="D283" s="109" t="n"/>
      <c r="E283" s="115" t="n"/>
      <c r="F283" s="55" t="n"/>
      <c r="G283" s="416" t="n"/>
      <c r="H283" s="232" t="n">
        <v>-2200</v>
      </c>
      <c r="I283" s="27" t="n">
        <v>-2688</v>
      </c>
      <c r="J283" s="28">
        <f>SUMIFS(Aut_BlueMe_Sem_Pedido!$J:$J,Aut_BlueMe_Sem_Pedido!$Q:$Q,DRE!H$4,Aut_BlueMe_Sem_Pedido!$H:$H,DRE!$A283)+SUMIFS(Aut_Ajustes_Manuais!$G:$G,Aut_Ajustes_Manuais!$I:$I,DRE!H$4,Aut_Ajustes_Manuais!$F:$F,"Assessoria em Geral")</f>
        <v/>
      </c>
      <c r="K283" s="232" t="n">
        <v>-2200</v>
      </c>
      <c r="L283" s="27" t="n">
        <v>-2688</v>
      </c>
      <c r="M283" s="28">
        <f>SUMIFS(Aut_BlueMe_Sem_Pedido!$J:$J,Aut_BlueMe_Sem_Pedido!$Q:$Q,DRE!K$4,Aut_BlueMe_Sem_Pedido!$H:$H,DRE!$A283)+SUMIFS(Aut_Ajustes_Manuais!$G:$G,Aut_Ajustes_Manuais!$I:$I,DRE!K$4,Aut_Ajustes_Manuais!$F:$F,"Assessoria em Geral")</f>
        <v/>
      </c>
      <c r="N283" s="232" t="n">
        <v>-2200</v>
      </c>
      <c r="O283" s="27" t="n">
        <v>-2688</v>
      </c>
      <c r="P283" s="28">
        <f>SUMIFS(Aut_BlueMe_Sem_Pedido!$J:$J,Aut_BlueMe_Sem_Pedido!$Q:$Q,DRE!N$4,Aut_BlueMe_Sem_Pedido!$H:$H,DRE!$A283)+SUMIFS(Aut_Ajustes_Manuais!$G:$G,Aut_Ajustes_Manuais!$I:$I,DRE!N$4,Aut_Ajustes_Manuais!$F:$F,"Assessoria em Geral")</f>
        <v/>
      </c>
      <c r="Q283" s="232" t="n">
        <v>-2500</v>
      </c>
      <c r="R283" s="27" t="n">
        <v>-2688</v>
      </c>
      <c r="S283" s="28">
        <f>SUMIFS(Aut_BlueMe_Sem_Pedido!$J:$J,Aut_BlueMe_Sem_Pedido!$Q:$Q,DRE!Q$4,Aut_BlueMe_Sem_Pedido!$H:$H,DRE!$A283)+SUMIFS(Aut_Ajustes_Manuais!$G:$G,Aut_Ajustes_Manuais!$I:$I,DRE!Q$4,Aut_Ajustes_Manuais!$F:$F,"Assessoria em Geral")</f>
        <v/>
      </c>
      <c r="T283" s="232" t="n">
        <v>-2500</v>
      </c>
      <c r="U283" s="27" t="n">
        <v>-2688</v>
      </c>
      <c r="V283" s="28">
        <f>SUMIFS(Aut_BlueMe_Sem_Pedido!$J:$J,Aut_BlueMe_Sem_Pedido!$Q:$Q,DRE!T$4,Aut_BlueMe_Sem_Pedido!$H:$H,DRE!$A283)+SUMIFS(Aut_Ajustes_Manuais!$G:$G,Aut_Ajustes_Manuais!$I:$I,DRE!T$4,Aut_Ajustes_Manuais!$F:$F,"Assessoria em Geral")</f>
        <v/>
      </c>
      <c r="W283" s="232" t="n">
        <v>-2500</v>
      </c>
      <c r="X283" s="27" t="n">
        <v>-2688</v>
      </c>
      <c r="Y283" s="28">
        <f>SUMIFS(Aut_BlueMe_Sem_Pedido!$J:$J,Aut_BlueMe_Sem_Pedido!$Q:$Q,DRE!W$4,Aut_BlueMe_Sem_Pedido!$H:$H,DRE!$A283)+SUMIFS(Aut_Ajustes_Manuais!$G:$G,Aut_Ajustes_Manuais!$I:$I,DRE!W$4,Aut_Ajustes_Manuais!$F:$F,"Assessoria em Geral")</f>
        <v/>
      </c>
      <c r="Z283" s="232" t="n">
        <v>-2560</v>
      </c>
      <c r="AA283" s="27" t="n">
        <v>-2688</v>
      </c>
      <c r="AB283" s="28">
        <f>SUMIFS(Aut_BlueMe_Sem_Pedido!$J:$J,Aut_BlueMe_Sem_Pedido!$Q:$Q,DRE!Z$4,Aut_BlueMe_Sem_Pedido!$H:$H,DRE!$A283)+SUMIFS(Aut_Ajustes_Manuais!$G:$G,Aut_Ajustes_Manuais!$I:$I,DRE!Z$4,Aut_Ajustes_Manuais!$F:$F,"Assessoria em Geral")</f>
        <v/>
      </c>
      <c r="AC283" s="232" t="n">
        <v>-19560</v>
      </c>
      <c r="AD283" s="27" t="n">
        <v>-2688</v>
      </c>
      <c r="AE283" s="28">
        <f>SUMIFS(Aut_BlueMe_Sem_Pedido!$J:$J,Aut_BlueMe_Sem_Pedido!$Q:$Q,DRE!AC$4,Aut_BlueMe_Sem_Pedido!$H:$H,DRE!$A283)+SUMIFS(Aut_Ajustes_Manuais!$G:$G,Aut_Ajustes_Manuais!$I:$I,DRE!AC$4,Aut_Ajustes_Manuais!$F:$F,"Assessoria em Geral")</f>
        <v/>
      </c>
      <c r="AF283" s="232" t="n">
        <v>-7560</v>
      </c>
      <c r="AG283" s="27" t="n">
        <v>-2688</v>
      </c>
      <c r="AH283" s="28">
        <f>SUMIFS(Aut_BlueMe_Sem_Pedido!$J:$J,Aut_BlueMe_Sem_Pedido!$Q:$Q,DRE!AF$4,Aut_BlueMe_Sem_Pedido!$H:$H,DRE!$A283)+SUMIFS(Aut_Ajustes_Manuais!$G:$G,Aut_Ajustes_Manuais!$I:$I,DRE!AF$4,Aut_Ajustes_Manuais!$F:$F,"Assessoria em Geral")</f>
        <v/>
      </c>
      <c r="AI283" s="232" t="n">
        <v>-12560</v>
      </c>
      <c r="AJ283" s="27" t="n">
        <v>-2688</v>
      </c>
      <c r="AK283" s="28">
        <f>SUMIFS(Aut_BlueMe_Sem_Pedido!$J:$J,Aut_BlueMe_Sem_Pedido!$Q:$Q,DRE!AI$4,Aut_BlueMe_Sem_Pedido!$H:$H,DRE!$A283)+SUMIFS(Aut_Ajustes_Manuais!$G:$G,Aut_Ajustes_Manuais!$I:$I,DRE!AI$4,Aut_Ajustes_Manuais!$F:$F,"Assessoria em Geral")</f>
        <v/>
      </c>
      <c r="AL283" s="232" t="n">
        <v>-2560</v>
      </c>
      <c r="AM283" s="27" t="n">
        <v>-2688</v>
      </c>
      <c r="AN283" s="28">
        <f>SUMIFS(Aut_BlueMe_Sem_Pedido!$J:$J,Aut_BlueMe_Sem_Pedido!$Q:$Q,DRE!AL$4,Aut_BlueMe_Sem_Pedido!$H:$H,DRE!$A283)+SUMIFS(Aut_Ajustes_Manuais!$G:$G,Aut_Ajustes_Manuais!$I:$I,DRE!AL$4,Aut_Ajustes_Manuais!$F:$F,"Assessoria em Geral")</f>
        <v/>
      </c>
      <c r="AO283" s="232" t="n">
        <v>-2560</v>
      </c>
      <c r="AP283" s="27" t="n">
        <v>-2688</v>
      </c>
      <c r="AQ283" s="28">
        <f>SUMIFS(Aut_BlueMe_Sem_Pedido!$J:$J,Aut_BlueMe_Sem_Pedido!$Q:$Q,DRE!AO$4,Aut_BlueMe_Sem_Pedido!$H:$H,DRE!$A283)+SUMIFS(Aut_Ajustes_Manuais!$G:$G,Aut_Ajustes_Manuais!$I:$I,DRE!AO$4,Aut_Ajustes_Manuais!$F:$F,"Assessoria em Geral")</f>
        <v/>
      </c>
      <c r="AR283" s="232">
        <f>SUMIFS($H283:$AO283,$H$5:$AO$5,"&lt;"&amp;MONTH(TODAY()),$H$6:$AO$6,"REAL 25")</f>
        <v/>
      </c>
      <c r="AS283" s="27">
        <f>SUMIFS($I283:$AP283,$I$5:$AP$5,"&lt;"&amp;MONTH(TODAY()),$I$6:$AP$6,"ORÇADO ")</f>
        <v/>
      </c>
      <c r="AT283" s="28">
        <f>SUMIFS($J283:$AQ283,$J$5:$AQ$5,"&lt;"&amp;MONTH(TODAY()),$J$6:$AQ$6,"REAL 26")</f>
        <v/>
      </c>
      <c r="AU283" s="232">
        <f>SUM(H283,K283,N283,Q283,T283,W283,Z283,AC283,AF283,AI283,AL283,AO283)</f>
        <v/>
      </c>
      <c r="AV283" s="27">
        <f>SUM(I283,L283,O283,R283,U283,X283,AA283,AD283,AG283,AJ283,AM283,AP283)</f>
        <v/>
      </c>
      <c r="AW283" s="28">
        <f>SUM(J283,M283,P283,S283,V283,Y283,AB283,AE283,AH283,AK283,AN283,AQ283)</f>
        <v/>
      </c>
      <c r="AX283" s="232">
        <f>SUM(H283,K283,N283)</f>
        <v/>
      </c>
      <c r="AY283" s="27">
        <f>SUM(I283,L283,O283)</f>
        <v/>
      </c>
      <c r="AZ283" s="28">
        <f>SUM(J283,M283,P283)</f>
        <v/>
      </c>
      <c r="BA283" s="232">
        <f>SUM(Q283,T283,W283)</f>
        <v/>
      </c>
      <c r="BB283" s="27">
        <f>SUM(R283,U283,X283)</f>
        <v/>
      </c>
      <c r="BC283" s="28">
        <f>SUM(S283,V283,Y283)</f>
        <v/>
      </c>
      <c r="BD283" s="232">
        <f>SUM(Z283,AC283,AF283)</f>
        <v/>
      </c>
      <c r="BE283" s="27">
        <f>SUM(AA283,AD283,AG283)</f>
        <v/>
      </c>
      <c r="BF283" s="28">
        <f>SUM(AB283,AE283,AH283)</f>
        <v/>
      </c>
      <c r="BG283" s="232">
        <f>SUM(AI283,AL283,AO283)</f>
        <v/>
      </c>
      <c r="BH283" s="27">
        <f>SUM(AJ283,AM283,AP283)</f>
        <v/>
      </c>
      <c r="BI283" s="28">
        <f>SUM(AK283,AN283,AQ283)</f>
        <v/>
      </c>
      <c r="BK283" s="451">
        <f>SUM(I283,L283,O283,R283,U283,X283,AA283,AD283,AG283,AJ283,AM283,AP283)</f>
        <v/>
      </c>
      <c r="BL283" s="451">
        <f>BK283-AV283</f>
        <v/>
      </c>
      <c r="BM283" s="451">
        <f>SUM(J283,M283,P283,S283,V283)</f>
        <v/>
      </c>
      <c r="BN283" s="451">
        <f>BM283-AT283</f>
        <v/>
      </c>
    </row>
    <row r="284" hidden="1" outlineLevel="1" customFormat="1" s="474">
      <c r="A284" s="22" t="inlineStr">
        <is>
          <t>Assessoria Financeira</t>
        </is>
      </c>
      <c r="B284" s="23" t="n"/>
      <c r="C284" s="24" t="inlineStr">
        <is>
          <t>Contr/Prov</t>
        </is>
      </c>
      <c r="D284" s="109" t="n"/>
      <c r="E284" s="115" t="n"/>
      <c r="F284" s="55" t="n"/>
      <c r="G284" s="416" t="n"/>
      <c r="H284" s="232" t="n">
        <v>0</v>
      </c>
      <c r="I284" s="27" t="n">
        <v>0</v>
      </c>
      <c r="J284" s="28">
        <f>SUMIFS(Aut_BlueMe_Sem_Pedido!$J:$J,Aut_BlueMe_Sem_Pedido!$Q:$Q,DRE!H$4,Aut_BlueMe_Sem_Pedido!$H:$H,DRE!$A284)+SUMIFS(Aut_Ajustes_Manuais!$G:$G,Aut_Ajustes_Manuais!$I:$I,DRE!H$4,Aut_Ajustes_Manuais!$F:$F,"Assessoria Financeira")</f>
        <v/>
      </c>
      <c r="K284" s="232" t="n">
        <v>0</v>
      </c>
      <c r="L284" s="27" t="n">
        <v>0</v>
      </c>
      <c r="M284" s="28">
        <f>SUMIFS(Aut_BlueMe_Sem_Pedido!$J:$J,Aut_BlueMe_Sem_Pedido!$Q:$Q,DRE!K$4,Aut_BlueMe_Sem_Pedido!$H:$H,DRE!$A284)+SUMIFS(Aut_Ajustes_Manuais!$G:$G,Aut_Ajustes_Manuais!$I:$I,DRE!K$4,Aut_Ajustes_Manuais!$F:$F,"Assessoria Financeira")</f>
        <v/>
      </c>
      <c r="N284" s="232" t="n">
        <v>0</v>
      </c>
      <c r="O284" s="27" t="n">
        <v>0</v>
      </c>
      <c r="P284" s="28">
        <f>SUMIFS(Aut_BlueMe_Sem_Pedido!$J:$J,Aut_BlueMe_Sem_Pedido!$Q:$Q,DRE!N$4,Aut_BlueMe_Sem_Pedido!$H:$H,DRE!$A284)+SUMIFS(Aut_Ajustes_Manuais!$G:$G,Aut_Ajustes_Manuais!$I:$I,DRE!N$4,Aut_Ajustes_Manuais!$F:$F,"Assessoria Financeira")</f>
        <v/>
      </c>
      <c r="Q284" s="232" t="n">
        <v>0</v>
      </c>
      <c r="R284" s="27" t="n">
        <v>0</v>
      </c>
      <c r="S284" s="28">
        <f>SUMIFS(Aut_BlueMe_Sem_Pedido!$J:$J,Aut_BlueMe_Sem_Pedido!$Q:$Q,DRE!Q$4,Aut_BlueMe_Sem_Pedido!$H:$H,DRE!$A284)+SUMIFS(Aut_Ajustes_Manuais!$G:$G,Aut_Ajustes_Manuais!$I:$I,DRE!Q$4,Aut_Ajustes_Manuais!$F:$F,"Assessoria Financeira")</f>
        <v/>
      </c>
      <c r="T284" s="232" t="n">
        <v>0</v>
      </c>
      <c r="U284" s="27" t="n">
        <v>0</v>
      </c>
      <c r="V284" s="28">
        <f>SUMIFS(Aut_BlueMe_Sem_Pedido!$J:$J,Aut_BlueMe_Sem_Pedido!$Q:$Q,DRE!T$4,Aut_BlueMe_Sem_Pedido!$H:$H,DRE!$A284)+SUMIFS(Aut_Ajustes_Manuais!$G:$G,Aut_Ajustes_Manuais!$I:$I,DRE!T$4,Aut_Ajustes_Manuais!$F:$F,"Assessoria Financeira")</f>
        <v/>
      </c>
      <c r="W284" s="232" t="n">
        <v>0</v>
      </c>
      <c r="X284" s="27" t="n">
        <v>0</v>
      </c>
      <c r="Y284" s="28">
        <f>SUMIFS(Aut_BlueMe_Sem_Pedido!$J:$J,Aut_BlueMe_Sem_Pedido!$Q:$Q,DRE!W$4,Aut_BlueMe_Sem_Pedido!$H:$H,DRE!$A284)+SUMIFS(Aut_Ajustes_Manuais!$G:$G,Aut_Ajustes_Manuais!$I:$I,DRE!W$4,Aut_Ajustes_Manuais!$F:$F,"Assessoria Financeira")</f>
        <v/>
      </c>
      <c r="Z284" s="232" t="n">
        <v>0</v>
      </c>
      <c r="AA284" s="27" t="n">
        <v>0</v>
      </c>
      <c r="AB284" s="28">
        <f>SUMIFS(Aut_BlueMe_Sem_Pedido!$J:$J,Aut_BlueMe_Sem_Pedido!$Q:$Q,DRE!Z$4,Aut_BlueMe_Sem_Pedido!$H:$H,DRE!$A284)+SUMIFS(Aut_Ajustes_Manuais!$G:$G,Aut_Ajustes_Manuais!$I:$I,DRE!Z$4,Aut_Ajustes_Manuais!$F:$F,"Assessoria Financeira")</f>
        <v/>
      </c>
      <c r="AC284" s="232" t="n">
        <v>0</v>
      </c>
      <c r="AD284" s="27" t="n">
        <v>0</v>
      </c>
      <c r="AE284" s="28">
        <f>SUMIFS(Aut_BlueMe_Sem_Pedido!$J:$J,Aut_BlueMe_Sem_Pedido!$Q:$Q,DRE!AC$4,Aut_BlueMe_Sem_Pedido!$H:$H,DRE!$A284)+SUMIFS(Aut_Ajustes_Manuais!$G:$G,Aut_Ajustes_Manuais!$I:$I,DRE!AC$4,Aut_Ajustes_Manuais!$F:$F,"Assessoria Financeira")</f>
        <v/>
      </c>
      <c r="AF284" s="232" t="n">
        <v>0</v>
      </c>
      <c r="AG284" s="27" t="n">
        <v>0</v>
      </c>
      <c r="AH284" s="28">
        <f>SUMIFS(Aut_BlueMe_Sem_Pedido!$J:$J,Aut_BlueMe_Sem_Pedido!$Q:$Q,DRE!AF$4,Aut_BlueMe_Sem_Pedido!$H:$H,DRE!$A284)+SUMIFS(Aut_Ajustes_Manuais!$G:$G,Aut_Ajustes_Manuais!$I:$I,DRE!AF$4,Aut_Ajustes_Manuais!$F:$F,"Assessoria Financeira")</f>
        <v/>
      </c>
      <c r="AI284" s="232" t="n">
        <v>0</v>
      </c>
      <c r="AJ284" s="27" t="n">
        <v>0</v>
      </c>
      <c r="AK284" s="28">
        <f>SUMIFS(Aut_BlueMe_Sem_Pedido!$J:$J,Aut_BlueMe_Sem_Pedido!$Q:$Q,DRE!AI$4,Aut_BlueMe_Sem_Pedido!$H:$H,DRE!$A284)+SUMIFS(Aut_Ajustes_Manuais!$G:$G,Aut_Ajustes_Manuais!$I:$I,DRE!AI$4,Aut_Ajustes_Manuais!$F:$F,"Assessoria Financeira")</f>
        <v/>
      </c>
      <c r="AL284" s="232" t="n">
        <v>0</v>
      </c>
      <c r="AM284" s="27" t="n">
        <v>0</v>
      </c>
      <c r="AN284" s="28">
        <f>SUMIFS(Aut_BlueMe_Sem_Pedido!$J:$J,Aut_BlueMe_Sem_Pedido!$Q:$Q,DRE!AL$4,Aut_BlueMe_Sem_Pedido!$H:$H,DRE!$A284)+SUMIFS(Aut_Ajustes_Manuais!$G:$G,Aut_Ajustes_Manuais!$I:$I,DRE!AL$4,Aut_Ajustes_Manuais!$F:$F,"Assessoria Financeira")</f>
        <v/>
      </c>
      <c r="AO284" s="232" t="n">
        <v>0</v>
      </c>
      <c r="AP284" s="27" t="n">
        <v>0</v>
      </c>
      <c r="AQ284" s="28">
        <f>SUMIFS(Aut_BlueMe_Sem_Pedido!$J:$J,Aut_BlueMe_Sem_Pedido!$Q:$Q,DRE!AO$4,Aut_BlueMe_Sem_Pedido!$H:$H,DRE!$A284)+SUMIFS(Aut_Ajustes_Manuais!$G:$G,Aut_Ajustes_Manuais!$I:$I,DRE!AO$4,Aut_Ajustes_Manuais!$F:$F,"Assessoria Financeira")</f>
        <v/>
      </c>
      <c r="AR284" s="232">
        <f>SUMIFS($H284:$AO284,$H$5:$AO$5,"&lt;"&amp;MONTH(TODAY()),$H$6:$AO$6,"REAL 25")</f>
        <v/>
      </c>
      <c r="AS284" s="27">
        <f>SUMIFS($I284:$AP284,$I$5:$AP$5,"&lt;"&amp;MONTH(TODAY()),$I$6:$AP$6,"ORÇADO ")</f>
        <v/>
      </c>
      <c r="AT284" s="28">
        <f>SUMIFS($J284:$AQ284,$J$5:$AQ$5,"&lt;"&amp;MONTH(TODAY()),$J$6:$AQ$6,"REAL 26")</f>
        <v/>
      </c>
      <c r="AU284" s="232">
        <f>SUM(H284,K284,N284,Q284,T284,W284,Z284,AC284,AF284,AI284,AL284,AO284)</f>
        <v/>
      </c>
      <c r="AV284" s="27">
        <f>SUM(I284,L284,O284,R284,U284,X284,AA284,AD284,AG284,AJ284,AM284,AP284)</f>
        <v/>
      </c>
      <c r="AW284" s="28">
        <f>SUM(J284,M284,P284,S284,V284,Y284,AB284,AE284,AH284,AK284,AN284,AQ284)</f>
        <v/>
      </c>
      <c r="AX284" s="232">
        <f>SUM(H284,K284,N284)</f>
        <v/>
      </c>
      <c r="AY284" s="27">
        <f>SUM(I284,L284,O284)</f>
        <v/>
      </c>
      <c r="AZ284" s="28">
        <f>SUM(J284,M284,P284)</f>
        <v/>
      </c>
      <c r="BA284" s="232">
        <f>SUM(Q284,T284,W284)</f>
        <v/>
      </c>
      <c r="BB284" s="27">
        <f>SUM(R284,U284,X284)</f>
        <v/>
      </c>
      <c r="BC284" s="28">
        <f>SUM(S284,V284,Y284)</f>
        <v/>
      </c>
      <c r="BD284" s="232">
        <f>SUM(Z284,AC284,AF284)</f>
        <v/>
      </c>
      <c r="BE284" s="27">
        <f>SUM(AA284,AD284,AG284)</f>
        <v/>
      </c>
      <c r="BF284" s="28">
        <f>SUM(AB284,AE284,AH284)</f>
        <v/>
      </c>
      <c r="BG284" s="232">
        <f>SUM(AI284,AL284,AO284)</f>
        <v/>
      </c>
      <c r="BH284" s="27">
        <f>SUM(AJ284,AM284,AP284)</f>
        <v/>
      </c>
      <c r="BI284" s="28">
        <f>SUM(AK284,AN284,AQ284)</f>
        <v/>
      </c>
      <c r="BK284" s="451">
        <f>SUM(I284,L284,O284,R284,U284,X284,AA284,AD284,AG284,AJ284,AM284,AP284)</f>
        <v/>
      </c>
      <c r="BL284" s="451">
        <f>BK284-AV284</f>
        <v/>
      </c>
      <c r="BM284" s="451">
        <f>SUM(J284,M284,P284,S284,V284)</f>
        <v/>
      </c>
      <c r="BN284" s="451">
        <f>BM284-AT284</f>
        <v/>
      </c>
    </row>
    <row r="285" hidden="1" outlineLevel="1" customFormat="1" s="474">
      <c r="A285" s="22" t="inlineStr">
        <is>
          <t>Assessoria Jurídica</t>
        </is>
      </c>
      <c r="B285" s="23" t="n"/>
      <c r="C285" s="24" t="inlineStr">
        <is>
          <t>Contr/Prov</t>
        </is>
      </c>
      <c r="D285" s="109" t="n"/>
      <c r="E285" s="115" t="n"/>
      <c r="F285" s="55" t="n"/>
      <c r="G285" s="416" t="n"/>
      <c r="H285" s="232" t="n">
        <v>-2500</v>
      </c>
      <c r="I285" s="27" t="n">
        <v>-3360</v>
      </c>
      <c r="J285" s="28">
        <f>SUMIFS(Aut_BlueMe_Sem_Pedido!$J:$J,Aut_BlueMe_Sem_Pedido!$Q:$Q,DRE!H$4,Aut_BlueMe_Sem_Pedido!$H:$H,DRE!$A285)+SUMIFS(Aut_Ajustes_Manuais!$G:$G,Aut_Ajustes_Manuais!$I:$I,DRE!H$4,Aut_Ajustes_Manuais!$F:$F,"Assessoria Jurídica")</f>
        <v/>
      </c>
      <c r="K285" s="232" t="n">
        <v>-3980</v>
      </c>
      <c r="L285" s="27" t="n">
        <v>-3360</v>
      </c>
      <c r="M285" s="28">
        <f>SUMIFS(Aut_BlueMe_Sem_Pedido!$J:$J,Aut_BlueMe_Sem_Pedido!$Q:$Q,DRE!K$4,Aut_BlueMe_Sem_Pedido!$H:$H,DRE!$A285)+SUMIFS(Aut_Ajustes_Manuais!$G:$G,Aut_Ajustes_Manuais!$I:$I,DRE!K$4,Aut_Ajustes_Manuais!$F:$F,"Assessoria Jurídica")</f>
        <v/>
      </c>
      <c r="N285" s="232" t="n">
        <v>-2500</v>
      </c>
      <c r="O285" s="27" t="n">
        <v>-3360</v>
      </c>
      <c r="P285" s="28">
        <f>SUMIFS(Aut_BlueMe_Sem_Pedido!$J:$J,Aut_BlueMe_Sem_Pedido!$Q:$Q,DRE!N$4,Aut_BlueMe_Sem_Pedido!$H:$H,DRE!$A285)+SUMIFS(Aut_Ajustes_Manuais!$G:$G,Aut_Ajustes_Manuais!$I:$I,DRE!N$4,Aut_Ajustes_Manuais!$F:$F,"Assessoria Jurídica")</f>
        <v/>
      </c>
      <c r="Q285" s="232" t="n">
        <v>-3200</v>
      </c>
      <c r="R285" s="27" t="n">
        <v>-3360</v>
      </c>
      <c r="S285" s="28">
        <f>SUMIFS(Aut_BlueMe_Sem_Pedido!$J:$J,Aut_BlueMe_Sem_Pedido!$Q:$Q,DRE!Q$4,Aut_BlueMe_Sem_Pedido!$H:$H,DRE!$A285)+SUMIFS(Aut_Ajustes_Manuais!$G:$G,Aut_Ajustes_Manuais!$I:$I,DRE!Q$4,Aut_Ajustes_Manuais!$F:$F,"Assessoria Jurídica")</f>
        <v/>
      </c>
      <c r="T285" s="232" t="n">
        <v>-3200</v>
      </c>
      <c r="U285" s="27" t="n">
        <v>-3360</v>
      </c>
      <c r="V285" s="28">
        <f>SUMIFS(Aut_BlueMe_Sem_Pedido!$J:$J,Aut_BlueMe_Sem_Pedido!$Q:$Q,DRE!T$4,Aut_BlueMe_Sem_Pedido!$H:$H,DRE!$A285)+SUMIFS(Aut_Ajustes_Manuais!$G:$G,Aut_Ajustes_Manuais!$I:$I,DRE!T$4,Aut_Ajustes_Manuais!$F:$F,"Assessoria Jurídica")</f>
        <v/>
      </c>
      <c r="W285" s="232" t="n">
        <v>-3200</v>
      </c>
      <c r="X285" s="27" t="n">
        <v>-3360</v>
      </c>
      <c r="Y285" s="28">
        <f>SUMIFS(Aut_BlueMe_Sem_Pedido!$J:$J,Aut_BlueMe_Sem_Pedido!$Q:$Q,DRE!W$4,Aut_BlueMe_Sem_Pedido!$H:$H,DRE!$A285)+SUMIFS(Aut_Ajustes_Manuais!$G:$G,Aut_Ajustes_Manuais!$I:$I,DRE!W$4,Aut_Ajustes_Manuais!$F:$F,"Assessoria Jurídica")</f>
        <v/>
      </c>
      <c r="Z285" s="232" t="n">
        <v>-3200</v>
      </c>
      <c r="AA285" s="27" t="n">
        <v>-3360</v>
      </c>
      <c r="AB285" s="28">
        <f>SUMIFS(Aut_BlueMe_Sem_Pedido!$J:$J,Aut_BlueMe_Sem_Pedido!$Q:$Q,DRE!Z$4,Aut_BlueMe_Sem_Pedido!$H:$H,DRE!$A285)+SUMIFS(Aut_Ajustes_Manuais!$G:$G,Aut_Ajustes_Manuais!$I:$I,DRE!Z$4,Aut_Ajustes_Manuais!$F:$F,"Assessoria Jurídica")</f>
        <v/>
      </c>
      <c r="AC285" s="232" t="n">
        <v>-3200</v>
      </c>
      <c r="AD285" s="27" t="n">
        <v>-3360</v>
      </c>
      <c r="AE285" s="28">
        <f>SUMIFS(Aut_BlueMe_Sem_Pedido!$J:$J,Aut_BlueMe_Sem_Pedido!$Q:$Q,DRE!AC$4,Aut_BlueMe_Sem_Pedido!$H:$H,DRE!$A285)+SUMIFS(Aut_Ajustes_Manuais!$G:$G,Aut_Ajustes_Manuais!$I:$I,DRE!AC$4,Aut_Ajustes_Manuais!$F:$F,"Assessoria Jurídica")</f>
        <v/>
      </c>
      <c r="AF285" s="232" t="n">
        <v>-3200</v>
      </c>
      <c r="AG285" s="27" t="n">
        <v>-3360</v>
      </c>
      <c r="AH285" s="28">
        <f>SUMIFS(Aut_BlueMe_Sem_Pedido!$J:$J,Aut_BlueMe_Sem_Pedido!$Q:$Q,DRE!AF$4,Aut_BlueMe_Sem_Pedido!$H:$H,DRE!$A285)+SUMIFS(Aut_Ajustes_Manuais!$G:$G,Aut_Ajustes_Manuais!$I:$I,DRE!AF$4,Aut_Ajustes_Manuais!$F:$F,"Assessoria Jurídica")</f>
        <v/>
      </c>
      <c r="AI285" s="232" t="n">
        <v>-3200</v>
      </c>
      <c r="AJ285" s="27" t="n">
        <v>-3360</v>
      </c>
      <c r="AK285" s="28">
        <f>SUMIFS(Aut_BlueMe_Sem_Pedido!$J:$J,Aut_BlueMe_Sem_Pedido!$Q:$Q,DRE!AI$4,Aut_BlueMe_Sem_Pedido!$H:$H,DRE!$A285)+SUMIFS(Aut_Ajustes_Manuais!$G:$G,Aut_Ajustes_Manuais!$I:$I,DRE!AI$4,Aut_Ajustes_Manuais!$F:$F,"Assessoria Jurídica")</f>
        <v/>
      </c>
      <c r="AL285" s="232" t="n">
        <v>-3200</v>
      </c>
      <c r="AM285" s="27" t="n">
        <v>-3360</v>
      </c>
      <c r="AN285" s="28">
        <f>SUMIFS(Aut_BlueMe_Sem_Pedido!$J:$J,Aut_BlueMe_Sem_Pedido!$Q:$Q,DRE!AL$4,Aut_BlueMe_Sem_Pedido!$H:$H,DRE!$A285)+SUMIFS(Aut_Ajustes_Manuais!$G:$G,Aut_Ajustes_Manuais!$I:$I,DRE!AL$4,Aut_Ajustes_Manuais!$F:$F,"Assessoria Jurídica")</f>
        <v/>
      </c>
      <c r="AO285" s="232" t="n">
        <v>-3200</v>
      </c>
      <c r="AP285" s="27" t="n">
        <v>-3360</v>
      </c>
      <c r="AQ285" s="28">
        <f>SUMIFS(Aut_BlueMe_Sem_Pedido!$J:$J,Aut_BlueMe_Sem_Pedido!$Q:$Q,DRE!AO$4,Aut_BlueMe_Sem_Pedido!$H:$H,DRE!$A285)+SUMIFS(Aut_Ajustes_Manuais!$G:$G,Aut_Ajustes_Manuais!$I:$I,DRE!AO$4,Aut_Ajustes_Manuais!$F:$F,"Assessoria Jurídica")</f>
        <v/>
      </c>
      <c r="AR285" s="232">
        <f>SUMIFS($H285:$AO285,$H$5:$AO$5,"&lt;"&amp;MONTH(TODAY()),$H$6:$AO$6,"REAL 25")</f>
        <v/>
      </c>
      <c r="AS285" s="27">
        <f>SUMIFS($I285:$AP285,$I$5:$AP$5,"&lt;"&amp;MONTH(TODAY()),$I$6:$AP$6,"ORÇADO ")</f>
        <v/>
      </c>
      <c r="AT285" s="28">
        <f>SUMIFS($J285:$AQ285,$J$5:$AQ$5,"&lt;"&amp;MONTH(TODAY()),$J$6:$AQ$6,"REAL 26")</f>
        <v/>
      </c>
      <c r="AU285" s="232">
        <f>SUM(H285,K285,N285,Q285,T285,W285,Z285,AC285,AF285,AI285,AL285,AO285)</f>
        <v/>
      </c>
      <c r="AV285" s="27">
        <f>SUM(I285,L285,O285,R285,U285,X285,AA285,AD285,AG285,AJ285,AM285,AP285)</f>
        <v/>
      </c>
      <c r="AW285" s="28">
        <f>SUM(J285,M285,P285,S285,V285,Y285,AB285,AE285,AH285,AK285,AN285,AQ285)</f>
        <v/>
      </c>
      <c r="AX285" s="232">
        <f>SUM(H285,K285,N285)</f>
        <v/>
      </c>
      <c r="AY285" s="27">
        <f>SUM(I285,L285,O285)</f>
        <v/>
      </c>
      <c r="AZ285" s="28">
        <f>SUM(J285,M285,P285)</f>
        <v/>
      </c>
      <c r="BA285" s="232">
        <f>SUM(Q285,T285,W285)</f>
        <v/>
      </c>
      <c r="BB285" s="27">
        <f>SUM(R285,U285,X285)</f>
        <v/>
      </c>
      <c r="BC285" s="28">
        <f>SUM(S285,V285,Y285)</f>
        <v/>
      </c>
      <c r="BD285" s="232">
        <f>SUM(Z285,AC285,AF285)</f>
        <v/>
      </c>
      <c r="BE285" s="27">
        <f>SUM(AA285,AD285,AG285)</f>
        <v/>
      </c>
      <c r="BF285" s="28">
        <f>SUM(AB285,AE285,AH285)</f>
        <v/>
      </c>
      <c r="BG285" s="232">
        <f>SUM(AI285,AL285,AO285)</f>
        <v/>
      </c>
      <c r="BH285" s="27">
        <f>SUM(AJ285,AM285,AP285)</f>
        <v/>
      </c>
      <c r="BI285" s="28">
        <f>SUM(AK285,AN285,AQ285)</f>
        <v/>
      </c>
      <c r="BK285" s="451">
        <f>SUM(I285,L285,O285,R285,U285,X285,AA285,AD285,AG285,AJ285,AM285,AP285)</f>
        <v/>
      </c>
      <c r="BL285" s="451">
        <f>BK285-AV285</f>
        <v/>
      </c>
      <c r="BM285" s="451">
        <f>SUM(J285,M285,P285,S285,V285)</f>
        <v/>
      </c>
      <c r="BN285" s="451">
        <f>BM285-AT285</f>
        <v/>
      </c>
    </row>
    <row r="286" hidden="1" outlineLevel="1" customFormat="1" s="474">
      <c r="A286" s="22" t="inlineStr">
        <is>
          <t>Assessoria de Alimentos e Bebidas</t>
        </is>
      </c>
      <c r="B286" s="23" t="n"/>
      <c r="C286" s="24" t="inlineStr">
        <is>
          <t>Contr/Prov</t>
        </is>
      </c>
      <c r="D286" s="109" t="n"/>
      <c r="E286" s="115" t="n"/>
      <c r="F286" s="55" t="n"/>
      <c r="G286" s="416" t="n"/>
      <c r="H286" s="232" t="n">
        <v>-3891.06</v>
      </c>
      <c r="I286" s="27" t="n">
        <v>-935.6129999999999</v>
      </c>
      <c r="J286" s="28">
        <f>SUMIFS(Aut_BlueMe_Sem_Pedido!$J:$J,Aut_BlueMe_Sem_Pedido!$Q:$Q,DRE!H$4,Aut_BlueMe_Sem_Pedido!$H:$H,DRE!$A286)+SUMIFS(Aut_Ajustes_Manuais!$G:$G,Aut_Ajustes_Manuais!$I:$I,DRE!H$4,Aut_Ajustes_Manuais!$F:$F,"Assessoria de Alimentos e Bebidas")</f>
        <v/>
      </c>
      <c r="K286" s="232" t="n">
        <v>-891.0599999999999</v>
      </c>
      <c r="L286" s="27" t="n">
        <v>-935.6129999999999</v>
      </c>
      <c r="M286" s="28">
        <f>SUMIFS(Aut_BlueMe_Sem_Pedido!$J:$J,Aut_BlueMe_Sem_Pedido!$Q:$Q,DRE!K$4,Aut_BlueMe_Sem_Pedido!$H:$H,DRE!$A286)+SUMIFS(Aut_Ajustes_Manuais!$G:$G,Aut_Ajustes_Manuais!$I:$I,DRE!K$4,Aut_Ajustes_Manuais!$F:$F,"Assessoria de Alimentos e Bebidas")</f>
        <v/>
      </c>
      <c r="N286" s="232" t="n">
        <v>-891.0599999999999</v>
      </c>
      <c r="O286" s="27" t="n">
        <v>-935.6129999999999</v>
      </c>
      <c r="P286" s="28">
        <f>SUMIFS(Aut_BlueMe_Sem_Pedido!$J:$J,Aut_BlueMe_Sem_Pedido!$Q:$Q,DRE!N$4,Aut_BlueMe_Sem_Pedido!$H:$H,DRE!$A286)+SUMIFS(Aut_Ajustes_Manuais!$G:$G,Aut_Ajustes_Manuais!$I:$I,DRE!N$4,Aut_Ajustes_Manuais!$F:$F,"Assessoria de Alimentos e Bebidas")</f>
        <v/>
      </c>
      <c r="Q286" s="232" t="n">
        <v>-891.0599999999999</v>
      </c>
      <c r="R286" s="27" t="n">
        <v>-935.6129999999999</v>
      </c>
      <c r="S286" s="28">
        <f>SUMIFS(Aut_BlueMe_Sem_Pedido!$J:$J,Aut_BlueMe_Sem_Pedido!$Q:$Q,DRE!Q$4,Aut_BlueMe_Sem_Pedido!$H:$H,DRE!$A286)+SUMIFS(Aut_Ajustes_Manuais!$G:$G,Aut_Ajustes_Manuais!$I:$I,DRE!Q$4,Aut_Ajustes_Manuais!$F:$F,"Assessoria de Alimentos e Bebidas")</f>
        <v/>
      </c>
      <c r="T286" s="232" t="n">
        <v>-1266.06</v>
      </c>
      <c r="U286" s="27" t="n">
        <v>-935.6129999999999</v>
      </c>
      <c r="V286" s="28">
        <f>SUMIFS(Aut_BlueMe_Sem_Pedido!$J:$J,Aut_BlueMe_Sem_Pedido!$Q:$Q,DRE!T$4,Aut_BlueMe_Sem_Pedido!$H:$H,DRE!$A286)+SUMIFS(Aut_Ajustes_Manuais!$G:$G,Aut_Ajustes_Manuais!$I:$I,DRE!T$4,Aut_Ajustes_Manuais!$F:$F,"Assessoria de Alimentos e Bebidas")</f>
        <v/>
      </c>
      <c r="W286" s="232" t="n">
        <v>-891.0599999999999</v>
      </c>
      <c r="X286" s="27" t="n">
        <v>-935.6129999999999</v>
      </c>
      <c r="Y286" s="28">
        <f>SUMIFS(Aut_BlueMe_Sem_Pedido!$J:$J,Aut_BlueMe_Sem_Pedido!$Q:$Q,DRE!W$4,Aut_BlueMe_Sem_Pedido!$H:$H,DRE!$A286)+SUMIFS(Aut_Ajustes_Manuais!$G:$G,Aut_Ajustes_Manuais!$I:$I,DRE!W$4,Aut_Ajustes_Manuais!$F:$F,"Assessoria de Alimentos e Bebidas")</f>
        <v/>
      </c>
      <c r="Z286" s="232" t="n">
        <v>-891.0599999999999</v>
      </c>
      <c r="AA286" s="27" t="n">
        <v>-935.6129999999999</v>
      </c>
      <c r="AB286" s="28">
        <f>SUMIFS(Aut_BlueMe_Sem_Pedido!$J:$J,Aut_BlueMe_Sem_Pedido!$Q:$Q,DRE!Z$4,Aut_BlueMe_Sem_Pedido!$H:$H,DRE!$A286)+SUMIFS(Aut_Ajustes_Manuais!$G:$G,Aut_Ajustes_Manuais!$I:$I,DRE!Z$4,Aut_Ajustes_Manuais!$F:$F,"Assessoria de Alimentos e Bebidas")</f>
        <v/>
      </c>
      <c r="AC286" s="232" t="n">
        <v>-891.0599999999999</v>
      </c>
      <c r="AD286" s="27" t="n">
        <v>-935.6129999999999</v>
      </c>
      <c r="AE286" s="28">
        <f>SUMIFS(Aut_BlueMe_Sem_Pedido!$J:$J,Aut_BlueMe_Sem_Pedido!$Q:$Q,DRE!AC$4,Aut_BlueMe_Sem_Pedido!$H:$H,DRE!$A286)+SUMIFS(Aut_Ajustes_Manuais!$G:$G,Aut_Ajustes_Manuais!$I:$I,DRE!AC$4,Aut_Ajustes_Manuais!$F:$F,"Assessoria de Alimentos e Bebidas")</f>
        <v/>
      </c>
      <c r="AF286" s="232" t="n">
        <v>-891.0599999999999</v>
      </c>
      <c r="AG286" s="27" t="n">
        <v>-935.6129999999999</v>
      </c>
      <c r="AH286" s="28">
        <f>SUMIFS(Aut_BlueMe_Sem_Pedido!$J:$J,Aut_BlueMe_Sem_Pedido!$Q:$Q,DRE!AF$4,Aut_BlueMe_Sem_Pedido!$H:$H,DRE!$A286)+SUMIFS(Aut_Ajustes_Manuais!$G:$G,Aut_Ajustes_Manuais!$I:$I,DRE!AF$4,Aut_Ajustes_Manuais!$F:$F,"Assessoria de Alimentos e Bebidas")</f>
        <v/>
      </c>
      <c r="AI286" s="232" t="n">
        <v>-891.0599999999999</v>
      </c>
      <c r="AJ286" s="27" t="n">
        <v>-935.6129999999999</v>
      </c>
      <c r="AK286" s="28">
        <f>SUMIFS(Aut_BlueMe_Sem_Pedido!$J:$J,Aut_BlueMe_Sem_Pedido!$Q:$Q,DRE!AI$4,Aut_BlueMe_Sem_Pedido!$H:$H,DRE!$A286)+SUMIFS(Aut_Ajustes_Manuais!$G:$G,Aut_Ajustes_Manuais!$I:$I,DRE!AI$4,Aut_Ajustes_Manuais!$F:$F,"Assessoria de Alimentos e Bebidas")</f>
        <v/>
      </c>
      <c r="AL286" s="232" t="n">
        <v>-891.0599999999999</v>
      </c>
      <c r="AM286" s="27" t="n">
        <v>-935.6129999999999</v>
      </c>
      <c r="AN286" s="28">
        <f>SUMIFS(Aut_BlueMe_Sem_Pedido!$J:$J,Aut_BlueMe_Sem_Pedido!$Q:$Q,DRE!AL$4,Aut_BlueMe_Sem_Pedido!$H:$H,DRE!$A286)+SUMIFS(Aut_Ajustes_Manuais!$G:$G,Aut_Ajustes_Manuais!$I:$I,DRE!AL$4,Aut_Ajustes_Manuais!$F:$F,"Assessoria de Alimentos e Bebidas")</f>
        <v/>
      </c>
      <c r="AO286" s="232" t="n">
        <v>-891.0599999999999</v>
      </c>
      <c r="AP286" s="27" t="n">
        <v>-935.6129999999999</v>
      </c>
      <c r="AQ286" s="28">
        <f>SUMIFS(Aut_BlueMe_Sem_Pedido!$J:$J,Aut_BlueMe_Sem_Pedido!$Q:$Q,DRE!AO$4,Aut_BlueMe_Sem_Pedido!$H:$H,DRE!$A286)+SUMIFS(Aut_Ajustes_Manuais!$G:$G,Aut_Ajustes_Manuais!$I:$I,DRE!AO$4,Aut_Ajustes_Manuais!$F:$F,"Assessoria de Alimentos e Bebidas")</f>
        <v/>
      </c>
      <c r="AR286" s="232">
        <f>SUMIFS($H286:$AO286,$H$5:$AO$5,"&lt;"&amp;MONTH(TODAY()),$H$6:$AO$6,"REAL 25")</f>
        <v/>
      </c>
      <c r="AS286" s="27">
        <f>SUMIFS($I286:$AP286,$I$5:$AP$5,"&lt;"&amp;MONTH(TODAY()),$I$6:$AP$6,"ORÇADO ")</f>
        <v/>
      </c>
      <c r="AT286" s="28">
        <f>SUMIFS($J286:$AQ286,$J$5:$AQ$5,"&lt;"&amp;MONTH(TODAY()),$J$6:$AQ$6,"REAL 26")</f>
        <v/>
      </c>
      <c r="AU286" s="232">
        <f>SUM(H286,K286,N286,Q286,T286,W286,Z286,AC286,AF286,AI286,AL286,AO286)</f>
        <v/>
      </c>
      <c r="AV286" s="27">
        <f>SUM(I286,L286,O286,R286,U286,X286,AA286,AD286,AG286,AJ286,AM286,AP286)</f>
        <v/>
      </c>
      <c r="AW286" s="28">
        <f>SUM(J286,M286,P286,S286,V286,Y286,AB286,AE286,AH286,AK286,AN286,AQ286)</f>
        <v/>
      </c>
      <c r="AX286" s="232">
        <f>SUM(H286,K286,N286)</f>
        <v/>
      </c>
      <c r="AY286" s="27">
        <f>SUM(I286,L286,O286)</f>
        <v/>
      </c>
      <c r="AZ286" s="28">
        <f>SUM(J286,M286,P286)</f>
        <v/>
      </c>
      <c r="BA286" s="232">
        <f>SUM(Q286,T286,W286)</f>
        <v/>
      </c>
      <c r="BB286" s="27">
        <f>SUM(R286,U286,X286)</f>
        <v/>
      </c>
      <c r="BC286" s="28">
        <f>SUM(S286,V286,Y286)</f>
        <v/>
      </c>
      <c r="BD286" s="232">
        <f>SUM(Z286,AC286,AF286)</f>
        <v/>
      </c>
      <c r="BE286" s="27">
        <f>SUM(AA286,AD286,AG286)</f>
        <v/>
      </c>
      <c r="BF286" s="28">
        <f>SUM(AB286,AE286,AH286)</f>
        <v/>
      </c>
      <c r="BG286" s="232">
        <f>SUM(AI286,AL286,AO286)</f>
        <v/>
      </c>
      <c r="BH286" s="27">
        <f>SUM(AJ286,AM286,AP286)</f>
        <v/>
      </c>
      <c r="BI286" s="28">
        <f>SUM(AK286,AN286,AQ286)</f>
        <v/>
      </c>
      <c r="BK286" s="451">
        <f>SUM(I286,L286,O286,R286,U286,X286,AA286,AD286,AG286,AJ286,AM286,AP286)</f>
        <v/>
      </c>
      <c r="BL286" s="451">
        <f>BK286-AV286</f>
        <v/>
      </c>
      <c r="BM286" s="451">
        <f>SUM(J286,M286,P286,S286,V286)</f>
        <v/>
      </c>
      <c r="BN286" s="451">
        <f>BM286-AT286</f>
        <v/>
      </c>
    </row>
    <row r="287" hidden="1" outlineLevel="1" customFormat="1" s="474">
      <c r="A287" s="22" t="inlineStr">
        <is>
          <t>Assessoria de Projetos</t>
        </is>
      </c>
      <c r="B287" s="23" t="n"/>
      <c r="C287" s="24" t="inlineStr">
        <is>
          <t>Contr/Prov</t>
        </is>
      </c>
      <c r="D287" s="109" t="n"/>
      <c r="E287" s="115" t="n"/>
      <c r="F287" s="55" t="n"/>
      <c r="G287" s="416" t="n"/>
      <c r="H287" s="232" t="n">
        <v>0</v>
      </c>
      <c r="I287" s="27" t="n">
        <v>0</v>
      </c>
      <c r="J287" s="28">
        <f>SUMIFS(Aut_BlueMe_Sem_Pedido!$J:$J,Aut_BlueMe_Sem_Pedido!$Q:$Q,DRE!H$4,Aut_BlueMe_Sem_Pedido!$H:$H,DRE!$A287)+SUMIFS(Aut_Ajustes_Manuais!$G:$G,Aut_Ajustes_Manuais!$I:$I,DRE!H$4,Aut_Ajustes_Manuais!$F:$F,"Assessoria de Projetos")</f>
        <v/>
      </c>
      <c r="K287" s="232" t="n">
        <v>0</v>
      </c>
      <c r="L287" s="27" t="n">
        <v>0</v>
      </c>
      <c r="M287" s="28">
        <f>SUMIFS(Aut_BlueMe_Sem_Pedido!$J:$J,Aut_BlueMe_Sem_Pedido!$Q:$Q,DRE!K$4,Aut_BlueMe_Sem_Pedido!$H:$H,DRE!$A287)+SUMIFS(Aut_Ajustes_Manuais!$G:$G,Aut_Ajustes_Manuais!$I:$I,DRE!K$4,Aut_Ajustes_Manuais!$F:$F,"Assessoria de Projetos")</f>
        <v/>
      </c>
      <c r="N287" s="232" t="n">
        <v>0</v>
      </c>
      <c r="O287" s="27" t="n">
        <v>0</v>
      </c>
      <c r="P287" s="28">
        <f>SUMIFS(Aut_BlueMe_Sem_Pedido!$J:$J,Aut_BlueMe_Sem_Pedido!$Q:$Q,DRE!N$4,Aut_BlueMe_Sem_Pedido!$H:$H,DRE!$A287)+SUMIFS(Aut_Ajustes_Manuais!$G:$G,Aut_Ajustes_Manuais!$I:$I,DRE!N$4,Aut_Ajustes_Manuais!$F:$F,"Assessoria de Projetos")</f>
        <v/>
      </c>
      <c r="Q287" s="232" t="n">
        <v>0</v>
      </c>
      <c r="R287" s="27" t="n">
        <v>0</v>
      </c>
      <c r="S287" s="28">
        <f>SUMIFS(Aut_BlueMe_Sem_Pedido!$J:$J,Aut_BlueMe_Sem_Pedido!$Q:$Q,DRE!Q$4,Aut_BlueMe_Sem_Pedido!$H:$H,DRE!$A287)+SUMIFS(Aut_Ajustes_Manuais!$G:$G,Aut_Ajustes_Manuais!$I:$I,DRE!Q$4,Aut_Ajustes_Manuais!$F:$F,"Assessoria de Projetos")</f>
        <v/>
      </c>
      <c r="T287" s="232" t="n">
        <v>0</v>
      </c>
      <c r="U287" s="27" t="n">
        <v>0</v>
      </c>
      <c r="V287" s="28">
        <f>SUMIFS(Aut_BlueMe_Sem_Pedido!$J:$J,Aut_BlueMe_Sem_Pedido!$Q:$Q,DRE!T$4,Aut_BlueMe_Sem_Pedido!$H:$H,DRE!$A287)+SUMIFS(Aut_Ajustes_Manuais!$G:$G,Aut_Ajustes_Manuais!$I:$I,DRE!T$4,Aut_Ajustes_Manuais!$F:$F,"Assessoria de Projetos")</f>
        <v/>
      </c>
      <c r="W287" s="232" t="n">
        <v>0</v>
      </c>
      <c r="X287" s="27" t="n">
        <v>0</v>
      </c>
      <c r="Y287" s="28">
        <f>SUMIFS(Aut_BlueMe_Sem_Pedido!$J:$J,Aut_BlueMe_Sem_Pedido!$Q:$Q,DRE!W$4,Aut_BlueMe_Sem_Pedido!$H:$H,DRE!$A287)+SUMIFS(Aut_Ajustes_Manuais!$G:$G,Aut_Ajustes_Manuais!$I:$I,DRE!W$4,Aut_Ajustes_Manuais!$F:$F,"Assessoria de Projetos")</f>
        <v/>
      </c>
      <c r="Z287" s="232" t="n">
        <v>0</v>
      </c>
      <c r="AA287" s="27" t="n">
        <v>0</v>
      </c>
      <c r="AB287" s="28">
        <f>SUMIFS(Aut_BlueMe_Sem_Pedido!$J:$J,Aut_BlueMe_Sem_Pedido!$Q:$Q,DRE!Z$4,Aut_BlueMe_Sem_Pedido!$H:$H,DRE!$A287)+SUMIFS(Aut_Ajustes_Manuais!$G:$G,Aut_Ajustes_Manuais!$I:$I,DRE!Z$4,Aut_Ajustes_Manuais!$F:$F,"Assessoria de Projetos")</f>
        <v/>
      </c>
      <c r="AC287" s="232" t="n">
        <v>0</v>
      </c>
      <c r="AD287" s="27" t="n">
        <v>0</v>
      </c>
      <c r="AE287" s="28">
        <f>SUMIFS(Aut_BlueMe_Sem_Pedido!$J:$J,Aut_BlueMe_Sem_Pedido!$Q:$Q,DRE!AC$4,Aut_BlueMe_Sem_Pedido!$H:$H,DRE!$A287)+SUMIFS(Aut_Ajustes_Manuais!$G:$G,Aut_Ajustes_Manuais!$I:$I,DRE!AC$4,Aut_Ajustes_Manuais!$F:$F,"Assessoria de Projetos")</f>
        <v/>
      </c>
      <c r="AF287" s="232" t="n">
        <v>0</v>
      </c>
      <c r="AG287" s="27" t="n">
        <v>0</v>
      </c>
      <c r="AH287" s="28">
        <f>SUMIFS(Aut_BlueMe_Sem_Pedido!$J:$J,Aut_BlueMe_Sem_Pedido!$Q:$Q,DRE!AF$4,Aut_BlueMe_Sem_Pedido!$H:$H,DRE!$A287)+SUMIFS(Aut_Ajustes_Manuais!$G:$G,Aut_Ajustes_Manuais!$I:$I,DRE!AF$4,Aut_Ajustes_Manuais!$F:$F,"Assessoria de Projetos")</f>
        <v/>
      </c>
      <c r="AI287" s="232" t="n">
        <v>0</v>
      </c>
      <c r="AJ287" s="27" t="n">
        <v>0</v>
      </c>
      <c r="AK287" s="28">
        <f>SUMIFS(Aut_BlueMe_Sem_Pedido!$J:$J,Aut_BlueMe_Sem_Pedido!$Q:$Q,DRE!AI$4,Aut_BlueMe_Sem_Pedido!$H:$H,DRE!$A287)+SUMIFS(Aut_Ajustes_Manuais!$G:$G,Aut_Ajustes_Manuais!$I:$I,DRE!AI$4,Aut_Ajustes_Manuais!$F:$F,"Assessoria de Projetos")</f>
        <v/>
      </c>
      <c r="AL287" s="232" t="n">
        <v>0</v>
      </c>
      <c r="AM287" s="27" t="n">
        <v>0</v>
      </c>
      <c r="AN287" s="28">
        <f>SUMIFS(Aut_BlueMe_Sem_Pedido!$J:$J,Aut_BlueMe_Sem_Pedido!$Q:$Q,DRE!AL$4,Aut_BlueMe_Sem_Pedido!$H:$H,DRE!$A287)+SUMIFS(Aut_Ajustes_Manuais!$G:$G,Aut_Ajustes_Manuais!$I:$I,DRE!AL$4,Aut_Ajustes_Manuais!$F:$F,"Assessoria de Projetos")</f>
        <v/>
      </c>
      <c r="AO287" s="232" t="n">
        <v>0</v>
      </c>
      <c r="AP287" s="27" t="n">
        <v>0</v>
      </c>
      <c r="AQ287" s="28">
        <f>SUMIFS(Aut_BlueMe_Sem_Pedido!$J:$J,Aut_BlueMe_Sem_Pedido!$Q:$Q,DRE!AO$4,Aut_BlueMe_Sem_Pedido!$H:$H,DRE!$A287)+SUMIFS(Aut_Ajustes_Manuais!$G:$G,Aut_Ajustes_Manuais!$I:$I,DRE!AO$4,Aut_Ajustes_Manuais!$F:$F,"Assessoria de Projetos")</f>
        <v/>
      </c>
      <c r="AR287" s="232">
        <f>SUMIFS($H287:$AO287,$H$5:$AO$5,"&lt;"&amp;MONTH(TODAY()),$H$6:$AO$6,"REAL 25")</f>
        <v/>
      </c>
      <c r="AS287" s="27">
        <f>SUMIFS($I287:$AP287,$I$5:$AP$5,"&lt;"&amp;MONTH(TODAY()),$I$6:$AP$6,"ORÇADO ")</f>
        <v/>
      </c>
      <c r="AT287" s="28">
        <f>SUMIFS($J287:$AQ287,$J$5:$AQ$5,"&lt;"&amp;MONTH(TODAY()),$J$6:$AQ$6,"REAL 26")</f>
        <v/>
      </c>
      <c r="AU287" s="232">
        <f>SUM(H287,K287,N287,Q287,T287,W287,Z287,AC287,AF287,AI287,AL287,AO287)</f>
        <v/>
      </c>
      <c r="AV287" s="27">
        <f>SUM(I287,L287,O287,R287,U287,X287,AA287,AD287,AG287,AJ287,AM287,AP287)</f>
        <v/>
      </c>
      <c r="AW287" s="28">
        <f>SUM(J287,M287,P287,S287,V287,Y287,AB287,AE287,AH287,AK287,AN287,AQ287)</f>
        <v/>
      </c>
      <c r="AX287" s="232">
        <f>SUM(H287,K287,N287)</f>
        <v/>
      </c>
      <c r="AY287" s="27">
        <f>SUM(I287,L287,O287)</f>
        <v/>
      </c>
      <c r="AZ287" s="28">
        <f>SUM(J287,M287,P287)</f>
        <v/>
      </c>
      <c r="BA287" s="232">
        <f>SUM(Q287,T287,W287)</f>
        <v/>
      </c>
      <c r="BB287" s="27">
        <f>SUM(R287,U287,X287)</f>
        <v/>
      </c>
      <c r="BC287" s="28">
        <f>SUM(S287,V287,Y287)</f>
        <v/>
      </c>
      <c r="BD287" s="232">
        <f>SUM(Z287,AC287,AF287)</f>
        <v/>
      </c>
      <c r="BE287" s="27">
        <f>SUM(AA287,AD287,AG287)</f>
        <v/>
      </c>
      <c r="BF287" s="28">
        <f>SUM(AB287,AE287,AH287)</f>
        <v/>
      </c>
      <c r="BG287" s="232">
        <f>SUM(AI287,AL287,AO287)</f>
        <v/>
      </c>
      <c r="BH287" s="27">
        <f>SUM(AJ287,AM287,AP287)</f>
        <v/>
      </c>
      <c r="BI287" s="28">
        <f>SUM(AK287,AN287,AQ287)</f>
        <v/>
      </c>
      <c r="BK287" s="451">
        <f>SUM(I287,L287,O287,R287,U287,X287,AA287,AD287,AG287,AJ287,AM287,AP287)</f>
        <v/>
      </c>
      <c r="BL287" s="451">
        <f>BK287-AV287</f>
        <v/>
      </c>
      <c r="BM287" s="451">
        <f>SUM(J287,M287,P287,S287,V287)</f>
        <v/>
      </c>
      <c r="BN287" s="451">
        <f>BM287-AT287</f>
        <v/>
      </c>
    </row>
    <row r="288" hidden="1" outlineLevel="1" customFormat="1" s="474">
      <c r="A288" s="22" t="inlineStr">
        <is>
          <t>Serviços de Segurança</t>
        </is>
      </c>
      <c r="B288" s="23" t="n"/>
      <c r="C288" s="24" t="inlineStr">
        <is>
          <t>Estim. Mensal</t>
        </is>
      </c>
      <c r="D288" s="114" t="n">
        <v>-21160</v>
      </c>
      <c r="E288" s="116" t="n"/>
      <c r="F288" s="55" t="n"/>
      <c r="G288" s="416" t="n"/>
      <c r="H288" s="232" t="n">
        <v>-16825.68</v>
      </c>
      <c r="I288" s="27" t="n">
        <v>-22998.05105263158</v>
      </c>
      <c r="J288" s="28">
        <f>SUMIFS(Aut_BlueMe_Sem_Pedido!$J:$J,Aut_BlueMe_Sem_Pedido!$Q:$Q,DRE!H$4,Aut_BlueMe_Sem_Pedido!$H:$H,DRE!$A288)+SUMIFS(Aut_Ajustes_Manuais!$G:$G,Aut_Ajustes_Manuais!$I:$I,DRE!H$4,Aut_Ajustes_Manuais!$F:$F,"Serviços de Segurança")</f>
        <v/>
      </c>
      <c r="K288" s="232" t="n">
        <v>-18134.68</v>
      </c>
      <c r="L288" s="27" t="n">
        <v>-22998.05105263158</v>
      </c>
      <c r="M288" s="28">
        <f>SUMIFS(Aut_BlueMe_Sem_Pedido!$J:$J,Aut_BlueMe_Sem_Pedido!$Q:$Q,DRE!K$4,Aut_BlueMe_Sem_Pedido!$H:$H,DRE!$A288)+SUMIFS(Aut_Ajustes_Manuais!$G:$G,Aut_Ajustes_Manuais!$I:$I,DRE!K$4,Aut_Ajustes_Manuais!$F:$F,"Serviços de Segurança")</f>
        <v/>
      </c>
      <c r="N288" s="232" t="n">
        <v>-17295.75</v>
      </c>
      <c r="O288" s="27" t="n">
        <v>-22998.05105263158</v>
      </c>
      <c r="P288" s="28">
        <f>SUMIFS(Aut_BlueMe_Sem_Pedido!$J:$J,Aut_BlueMe_Sem_Pedido!$Q:$Q,DRE!N$4,Aut_BlueMe_Sem_Pedido!$H:$H,DRE!$A288)+SUMIFS(Aut_Ajustes_Manuais!$G:$G,Aut_Ajustes_Manuais!$I:$I,DRE!N$4,Aut_Ajustes_Manuais!$F:$F,"Serviços de Segurança")</f>
        <v/>
      </c>
      <c r="Q288" s="232" t="n">
        <v>-20223.73</v>
      </c>
      <c r="R288" s="27" t="n">
        <v>-22998.05105263158</v>
      </c>
      <c r="S288" s="28">
        <f>SUMIFS(Aut_BlueMe_Sem_Pedido!$J:$J,Aut_BlueMe_Sem_Pedido!$Q:$Q,DRE!Q$4,Aut_BlueMe_Sem_Pedido!$H:$H,DRE!$A288)+SUMIFS(Aut_Ajustes_Manuais!$G:$G,Aut_Ajustes_Manuais!$I:$I,DRE!Q$4,Aut_Ajustes_Manuais!$F:$F,"Serviços de Segurança")</f>
        <v/>
      </c>
      <c r="T288" s="232" t="n">
        <v>-21747.98</v>
      </c>
      <c r="U288" s="27" t="n">
        <v>-22998.05105263158</v>
      </c>
      <c r="V288" s="27">
        <f>SUMIFS(Aut_BlueMe_Sem_Pedido!$J:$J,Aut_BlueMe_Sem_Pedido!$Q:$Q,DRE!T$4,Aut_BlueMe_Sem_Pedido!$H:$H,DRE!$A288)+SUMIFS(Aut_Ajustes_Manuais!$G:$G,Aut_Ajustes_Manuais!$I:$I,DRE!T$4,Aut_Ajustes_Manuais!$F:$F,"Serviços de Segurança")</f>
        <v/>
      </c>
      <c r="W288" s="232" t="n">
        <v>-17700.55</v>
      </c>
      <c r="X288" s="27" t="n">
        <v>-22998.05105263158</v>
      </c>
      <c r="Y288" s="28">
        <f>SUMIFS(Aut_BlueMe_Sem_Pedido!$J:$J,Aut_BlueMe_Sem_Pedido!$Q:$Q,DRE!W$4,Aut_BlueMe_Sem_Pedido!$H:$H,DRE!$A288)+SUMIFS(Aut_Ajustes_Manuais!$G:$G,Aut_Ajustes_Manuais!$I:$I,DRE!W$4,Aut_Ajustes_Manuais!$F:$F,"Serviços de Segurança")</f>
        <v/>
      </c>
      <c r="Z288" s="232" t="n">
        <v>-18137.98</v>
      </c>
      <c r="AA288" s="27" t="n">
        <v>-22998.05105263158</v>
      </c>
      <c r="AB288" s="28">
        <f>SUMIFS(Aut_BlueMe_Sem_Pedido!$J:$J,Aut_BlueMe_Sem_Pedido!$Q:$Q,DRE!Z$4,Aut_BlueMe_Sem_Pedido!$H:$H,DRE!$A288)+SUMIFS(Aut_Ajustes_Manuais!$G:$G,Aut_Ajustes_Manuais!$I:$I,DRE!Z$4,Aut_Ajustes_Manuais!$F:$F,"Serviços de Segurança")</f>
        <v/>
      </c>
      <c r="AC288" s="232" t="n">
        <v>-18718.63</v>
      </c>
      <c r="AD288" s="27" t="n">
        <v>-22998.05105263158</v>
      </c>
      <c r="AE288" s="28">
        <f>SUMIFS(Aut_BlueMe_Sem_Pedido!$J:$J,Aut_BlueMe_Sem_Pedido!$Q:$Q,DRE!AC$4,Aut_BlueMe_Sem_Pedido!$H:$H,DRE!$A288)+SUMIFS(Aut_Ajustes_Manuais!$G:$G,Aut_Ajustes_Manuais!$I:$I,DRE!AC$4,Aut_Ajustes_Manuais!$F:$F,"Serviços de Segurança")</f>
        <v/>
      </c>
      <c r="AF288" s="232" t="n">
        <v>-19957.24</v>
      </c>
      <c r="AG288" s="27" t="n">
        <v>-22998.05105263158</v>
      </c>
      <c r="AH288" s="28">
        <f>SUMIFS(Aut_BlueMe_Sem_Pedido!$J:$J,Aut_BlueMe_Sem_Pedido!$Q:$Q,DRE!AF$4,Aut_BlueMe_Sem_Pedido!$H:$H,DRE!$A288)+SUMIFS(Aut_Ajustes_Manuais!$G:$G,Aut_Ajustes_Manuais!$I:$I,DRE!AF$4,Aut_Ajustes_Manuais!$F:$F,"Serviços de Segurança")</f>
        <v/>
      </c>
      <c r="AI288" s="232" t="n">
        <v>-21029.31</v>
      </c>
      <c r="AJ288" s="27" t="n">
        <v>-22998.05105263158</v>
      </c>
      <c r="AK288" s="28">
        <f>SUMIFS(Aut_BlueMe_Sem_Pedido!$J:$J,Aut_BlueMe_Sem_Pedido!$Q:$Q,DRE!AI$4,Aut_BlueMe_Sem_Pedido!$H:$H,DRE!$A288)+SUMIFS(Aut_Ajustes_Manuais!$G:$G,Aut_Ajustes_Manuais!$I:$I,DRE!AI$4,Aut_Ajustes_Manuais!$F:$F,"Serviços de Segurança")</f>
        <v/>
      </c>
      <c r="AL288" s="232" t="n">
        <v>-19210.78</v>
      </c>
      <c r="AM288" s="27" t="n">
        <v>-22998.05105263158</v>
      </c>
      <c r="AN288" s="28">
        <f>SUMIFS(Aut_BlueMe_Sem_Pedido!$J:$J,Aut_BlueMe_Sem_Pedido!$Q:$Q,DRE!AL$4,Aut_BlueMe_Sem_Pedido!$H:$H,DRE!$A288)+SUMIFS(Aut_Ajustes_Manuais!$G:$G,Aut_Ajustes_Manuais!$I:$I,DRE!AL$4,Aut_Ajustes_Manuais!$F:$F,"Serviços de Segurança")</f>
        <v/>
      </c>
      <c r="AO288" s="232" t="n">
        <v>-16450</v>
      </c>
      <c r="AP288" s="27" t="n">
        <v>-22998.05105263158</v>
      </c>
      <c r="AQ288" s="28">
        <f>SUMIFS(Aut_BlueMe_Sem_Pedido!$J:$J,Aut_BlueMe_Sem_Pedido!$Q:$Q,DRE!AO$4,Aut_BlueMe_Sem_Pedido!$H:$H,DRE!$A288)+SUMIFS(Aut_Ajustes_Manuais!$G:$G,Aut_Ajustes_Manuais!$I:$I,DRE!AO$4,Aut_Ajustes_Manuais!$F:$F,"Serviços de Segurança")</f>
        <v/>
      </c>
      <c r="AR288" s="232">
        <f>SUMIFS($H288:$AO288,$H$5:$AO$5,"&lt;"&amp;MONTH(TODAY()),$H$6:$AO$6,"REAL 25")</f>
        <v/>
      </c>
      <c r="AS288" s="27">
        <f>SUMIFS($I288:$AP288,$I$5:$AP$5,"&lt;"&amp;MONTH(TODAY()),$I$6:$AP$6,"ORÇADO ")</f>
        <v/>
      </c>
      <c r="AT288" s="28">
        <f>SUMIFS($J288:$AQ288,$J$5:$AQ$5,"&lt;"&amp;MONTH(TODAY()),$J$6:$AQ$6,"REAL 26")</f>
        <v/>
      </c>
      <c r="AU288" s="232">
        <f>SUM(H288,K288,N288,Q288,T288,W288,Z288,AC288,AF288,AI288,AL288,AO288)</f>
        <v/>
      </c>
      <c r="AV288" s="27">
        <f>SUM(I288,L288,O288,R288,U288,X288,AA288,AD288,AG288,AJ288,AM288,AP288)</f>
        <v/>
      </c>
      <c r="AW288" s="28">
        <f>SUM(J288,M288,P288,S288,V288,Y288,AB288,AE288,AH288,AK288,AN288,AQ288)</f>
        <v/>
      </c>
      <c r="AX288" s="232">
        <f>SUM(H288,K288,N288)</f>
        <v/>
      </c>
      <c r="AY288" s="27">
        <f>SUM(I288,L288,O288)</f>
        <v/>
      </c>
      <c r="AZ288" s="28">
        <f>SUM(J288,M288,P288)</f>
        <v/>
      </c>
      <c r="BA288" s="232">
        <f>SUM(Q288,T288,W288)</f>
        <v/>
      </c>
      <c r="BB288" s="27">
        <f>SUM(R288,U288,X288)</f>
        <v/>
      </c>
      <c r="BC288" s="28">
        <f>SUM(S288,V288,Y288)</f>
        <v/>
      </c>
      <c r="BD288" s="232">
        <f>SUM(Z288,AC288,AF288)</f>
        <v/>
      </c>
      <c r="BE288" s="27">
        <f>SUM(AA288,AD288,AG288)</f>
        <v/>
      </c>
      <c r="BF288" s="28">
        <f>SUM(AB288,AE288,AH288)</f>
        <v/>
      </c>
      <c r="BG288" s="232">
        <f>SUM(AI288,AL288,AO288)</f>
        <v/>
      </c>
      <c r="BH288" s="27">
        <f>SUM(AJ288,AM288,AP288)</f>
        <v/>
      </c>
      <c r="BI288" s="28">
        <f>SUM(AK288,AN288,AQ288)</f>
        <v/>
      </c>
      <c r="BK288" s="451">
        <f>SUM(I288,L288,O288,R288,U288,X288,AA288,AD288,AG288,AJ288,AM288,AP288)</f>
        <v/>
      </c>
      <c r="BL288" s="451">
        <f>BK288-AV288</f>
        <v/>
      </c>
      <c r="BM288" s="451">
        <f>SUM(J288,M288,P288,S288,V288)</f>
        <v/>
      </c>
      <c r="BN288" s="451">
        <f>BM288-AT288</f>
        <v/>
      </c>
    </row>
    <row r="289" hidden="1" outlineLevel="1" customFormat="1" s="474">
      <c r="A289" s="22" t="inlineStr">
        <is>
          <t>Valet/Motoboy</t>
        </is>
      </c>
      <c r="B289" s="23" t="n"/>
      <c r="C289" s="24" t="inlineStr">
        <is>
          <t>Estim. Mensal</t>
        </is>
      </c>
      <c r="D289" s="114" t="n"/>
      <c r="E289" s="116" t="n"/>
      <c r="F289" s="55" t="n"/>
      <c r="G289" s="416" t="n"/>
      <c r="H289" s="232" t="n">
        <v>0</v>
      </c>
      <c r="I289" s="27" t="n">
        <v>0</v>
      </c>
      <c r="J289" s="28" t="n"/>
      <c r="K289" s="232" t="n">
        <v>0</v>
      </c>
      <c r="L289" s="27" t="n">
        <v>0</v>
      </c>
      <c r="M289" s="28" t="n"/>
      <c r="N289" s="232" t="n">
        <v>0</v>
      </c>
      <c r="O289" s="27" t="n">
        <v>0</v>
      </c>
      <c r="P289" s="28" t="n"/>
      <c r="Q289" s="232" t="n">
        <v>0</v>
      </c>
      <c r="R289" s="27" t="n">
        <v>0</v>
      </c>
      <c r="S289" s="28" t="n"/>
      <c r="T289" s="232" t="n">
        <v>0</v>
      </c>
      <c r="U289" s="27" t="n">
        <v>0</v>
      </c>
      <c r="V289" s="28" t="n"/>
      <c r="W289" s="232" t="n">
        <v>0</v>
      </c>
      <c r="X289" s="27" t="n">
        <v>0</v>
      </c>
      <c r="Y289" s="28" t="n"/>
      <c r="Z289" s="232" t="n">
        <v>0</v>
      </c>
      <c r="AA289" s="27" t="n">
        <v>0</v>
      </c>
      <c r="AB289" s="28" t="n"/>
      <c r="AC289" s="232" t="n">
        <v>0</v>
      </c>
      <c r="AD289" s="27" t="n">
        <v>0</v>
      </c>
      <c r="AE289" s="28" t="n"/>
      <c r="AF289" s="232" t="n">
        <v>0</v>
      </c>
      <c r="AG289" s="27" t="n">
        <v>0</v>
      </c>
      <c r="AH289" s="28" t="n"/>
      <c r="AI289" s="232" t="n">
        <v>0</v>
      </c>
      <c r="AJ289" s="27" t="n">
        <v>0</v>
      </c>
      <c r="AK289" s="28" t="n"/>
      <c r="AL289" s="232" t="n">
        <v>0</v>
      </c>
      <c r="AM289" s="27" t="n">
        <v>0</v>
      </c>
      <c r="AN289" s="28" t="n"/>
      <c r="AO289" s="232" t="n">
        <v>0</v>
      </c>
      <c r="AP289" s="27" t="n">
        <v>0</v>
      </c>
      <c r="AQ289" s="28" t="n"/>
      <c r="AR289" s="232">
        <f>SUMIFS($H289:$AO289,$H$5:$AO$5,"&lt;"&amp;MONTH(TODAY()),$H$6:$AO$6,"REAL 25")</f>
        <v/>
      </c>
      <c r="AS289" s="27">
        <f>SUMIFS($I289:$AP289,$I$5:$AP$5,"&lt;"&amp;MONTH(TODAY()),$I$6:$AP$6,"ORÇADO ")</f>
        <v/>
      </c>
      <c r="AT289" s="28">
        <f>SUMIFS($J289:$AQ289,$J$5:$AQ$5,"&lt;"&amp;MONTH(TODAY()),$J$6:$AQ$6,"REAL 26")</f>
        <v/>
      </c>
      <c r="AU289" s="232" t="n"/>
      <c r="AV289" s="27" t="n"/>
      <c r="AW289" s="28" t="n"/>
      <c r="AX289" s="232" t="n"/>
      <c r="AY289" s="27" t="n">
        <v>0</v>
      </c>
      <c r="AZ289" s="28" t="n"/>
      <c r="BA289" s="232" t="n"/>
      <c r="BB289" s="27" t="n">
        <v>0</v>
      </c>
      <c r="BC289" s="28" t="n"/>
      <c r="BD289" s="232" t="n"/>
      <c r="BE289" s="27" t="n">
        <v>0</v>
      </c>
      <c r="BF289" s="28" t="n"/>
      <c r="BG289" s="232" t="n"/>
      <c r="BH289" s="27" t="n">
        <v>0</v>
      </c>
      <c r="BI289" s="28" t="n"/>
      <c r="BK289" s="451">
        <f>SUM(I289,L289,O289,R289,U289,X289,AA289,AD289,AG289,AJ289,AM289,AP289)</f>
        <v/>
      </c>
      <c r="BL289" s="451">
        <f>BK289-AV289</f>
        <v/>
      </c>
      <c r="BM289" s="451">
        <f>SUM(J289,M289,P289,S289,V289)</f>
        <v/>
      </c>
      <c r="BN289" s="451">
        <f>BM289-AT289</f>
        <v/>
      </c>
    </row>
    <row r="290" hidden="1" outlineLevel="1" customFormat="1" s="474">
      <c r="A290" s="22" t="n"/>
      <c r="B290" s="23" t="n"/>
      <c r="C290" s="24" t="n"/>
      <c r="D290" s="114" t="n"/>
      <c r="E290" s="116" t="n"/>
      <c r="F290" s="55" t="n"/>
      <c r="G290" s="416" t="n"/>
      <c r="H290" s="232" t="n"/>
      <c r="I290" s="27" t="n"/>
      <c r="J290" s="28" t="n"/>
      <c r="K290" s="232" t="n"/>
      <c r="L290" s="27" t="n"/>
      <c r="M290" s="28" t="n"/>
      <c r="N290" s="232" t="n"/>
      <c r="O290" s="27" t="n"/>
      <c r="P290" s="28" t="n"/>
      <c r="Q290" s="232" t="n"/>
      <c r="R290" s="27" t="n"/>
      <c r="S290" s="28" t="n"/>
      <c r="T290" s="232" t="n"/>
      <c r="U290" s="27" t="n"/>
      <c r="V290" s="28" t="n"/>
      <c r="W290" s="232" t="n"/>
      <c r="X290" s="27" t="n"/>
      <c r="Y290" s="28" t="n"/>
      <c r="Z290" s="232" t="n"/>
      <c r="AA290" s="27" t="n"/>
      <c r="AB290" s="28" t="n"/>
      <c r="AC290" s="232" t="n"/>
      <c r="AD290" s="27" t="n"/>
      <c r="AE290" s="28" t="n"/>
      <c r="AF290" s="232" t="n"/>
      <c r="AG290" s="27" t="n"/>
      <c r="AH290" s="28" t="n"/>
      <c r="AI290" s="232" t="n"/>
      <c r="AJ290" s="27" t="n"/>
      <c r="AK290" s="28" t="n"/>
      <c r="AL290" s="232" t="n"/>
      <c r="AM290" s="27" t="n"/>
      <c r="AN290" s="28" t="n"/>
      <c r="AO290" s="232" t="n"/>
      <c r="AP290" s="27" t="n"/>
      <c r="AQ290" s="28" t="n"/>
      <c r="AR290" s="232">
        <f>SUMIFS($H290:$AO290,$H$5:$AO$5,"&lt;"&amp;MONTH(TODAY()),$H$6:$AO$6,"REAL 25")</f>
        <v/>
      </c>
      <c r="AS290" s="27">
        <f>SUMIFS($I290:$AP290,$I$5:$AP$5,"&lt;"&amp;MONTH(TODAY()),$I$6:$AP$6,"ORÇADO ")</f>
        <v/>
      </c>
      <c r="AT290" s="28">
        <f>SUMIFS($J290:$AQ290,$J$5:$AQ$5,"&lt;"&amp;MONTH(TODAY()),$J$6:$AQ$6,"REAL 26")</f>
        <v/>
      </c>
      <c r="AU290" s="232" t="n"/>
      <c r="AV290" s="27" t="n"/>
      <c r="AW290" s="28" t="n"/>
      <c r="AX290" s="232" t="n"/>
      <c r="AY290" s="27" t="n">
        <v>0</v>
      </c>
      <c r="AZ290" s="28" t="n"/>
      <c r="BA290" s="232" t="n"/>
      <c r="BB290" s="27" t="n">
        <v>0</v>
      </c>
      <c r="BC290" s="28" t="n"/>
      <c r="BD290" s="232" t="n"/>
      <c r="BE290" s="27" t="n">
        <v>0</v>
      </c>
      <c r="BF290" s="28" t="n"/>
      <c r="BG290" s="232" t="n"/>
      <c r="BH290" s="27" t="n">
        <v>0</v>
      </c>
      <c r="BI290" s="28" t="n"/>
      <c r="BK290" s="451">
        <f>SUM(I290,L290,O290,R290,U290,X290,AA290,AD290,AG290,AJ290,AM290,AP290)</f>
        <v/>
      </c>
      <c r="BL290" s="451">
        <f>BK290-AV290</f>
        <v/>
      </c>
      <c r="BM290" s="451">
        <f>SUM(J290,M290,P290,S290,V290)</f>
        <v/>
      </c>
      <c r="BN290" s="451">
        <f>BM290-AT290</f>
        <v/>
      </c>
    </row>
    <row r="291" hidden="1" outlineLevel="1" customFormat="1" s="474">
      <c r="A291" s="22" t="n"/>
      <c r="B291" s="23" t="n"/>
      <c r="C291" s="24" t="n"/>
      <c r="D291" s="114" t="n"/>
      <c r="E291" s="116" t="n"/>
      <c r="F291" s="55" t="n"/>
      <c r="G291" s="416" t="n"/>
      <c r="H291" s="232" t="n"/>
      <c r="I291" s="27" t="n"/>
      <c r="J291" s="28" t="n"/>
      <c r="K291" s="232" t="n"/>
      <c r="L291" s="27" t="n"/>
      <c r="M291" s="28" t="n"/>
      <c r="N291" s="232" t="n"/>
      <c r="O291" s="27" t="n"/>
      <c r="P291" s="28" t="n"/>
      <c r="Q291" s="232" t="n"/>
      <c r="R291" s="27" t="n"/>
      <c r="S291" s="28" t="n"/>
      <c r="T291" s="232" t="n"/>
      <c r="U291" s="27" t="n"/>
      <c r="V291" s="28" t="n"/>
      <c r="W291" s="232" t="n"/>
      <c r="X291" s="27" t="n"/>
      <c r="Y291" s="28" t="n"/>
      <c r="Z291" s="232" t="n"/>
      <c r="AA291" s="27" t="n"/>
      <c r="AB291" s="28" t="n"/>
      <c r="AC291" s="232" t="n"/>
      <c r="AD291" s="27" t="n"/>
      <c r="AE291" s="28" t="n"/>
      <c r="AF291" s="232" t="n"/>
      <c r="AG291" s="27" t="n"/>
      <c r="AH291" s="28" t="n"/>
      <c r="AI291" s="232" t="n"/>
      <c r="AJ291" s="27" t="n"/>
      <c r="AK291" s="28" t="n"/>
      <c r="AL291" s="232" t="n"/>
      <c r="AM291" s="27" t="n"/>
      <c r="AN291" s="28" t="n"/>
      <c r="AO291" s="232" t="n"/>
      <c r="AP291" s="27" t="n"/>
      <c r="AQ291" s="28" t="n"/>
      <c r="AR291" s="232">
        <f>SUMIFS($H291:$AO291,$H$5:$AO$5,"&lt;"&amp;MONTH(TODAY()),$H$6:$AO$6,"REAL 25")</f>
        <v/>
      </c>
      <c r="AS291" s="27">
        <f>SUMIFS($I291:$AP291,$I$5:$AP$5,"&lt;"&amp;MONTH(TODAY()),$I$6:$AP$6,"ORÇADO ")</f>
        <v/>
      </c>
      <c r="AT291" s="28">
        <f>SUMIFS($J291:$AQ291,$J$5:$AQ$5,"&lt;"&amp;MONTH(TODAY()),$J$6:$AQ$6,"REAL 26")</f>
        <v/>
      </c>
      <c r="AU291" s="232" t="n"/>
      <c r="AV291" s="27" t="n"/>
      <c r="AW291" s="28" t="n"/>
      <c r="AX291" s="232" t="n"/>
      <c r="AY291" s="27" t="n">
        <v>0</v>
      </c>
      <c r="AZ291" s="28" t="n"/>
      <c r="BA291" s="232" t="n"/>
      <c r="BB291" s="27" t="n">
        <v>0</v>
      </c>
      <c r="BC291" s="28" t="n"/>
      <c r="BD291" s="232" t="n"/>
      <c r="BE291" s="27" t="n">
        <v>0</v>
      </c>
      <c r="BF291" s="28" t="n"/>
      <c r="BG291" s="232" t="n"/>
      <c r="BH291" s="27" t="n">
        <v>0</v>
      </c>
      <c r="BI291" s="28" t="n"/>
      <c r="BK291" s="451">
        <f>SUM(I291,L291,O291,R291,U291,X291,AA291,AD291,AG291,AJ291,AM291,AP291)</f>
        <v/>
      </c>
      <c r="BL291" s="451">
        <f>BK291-AV291</f>
        <v/>
      </c>
      <c r="BM291" s="451">
        <f>SUM(J291,M291,P291,S291,V291)</f>
        <v/>
      </c>
      <c r="BN291" s="451">
        <f>BM291-AT291</f>
        <v/>
      </c>
    </row>
    <row r="292" collapsed="1">
      <c r="A292" s="70" t="inlineStr">
        <is>
          <t>% sobre Receita Bruta</t>
        </is>
      </c>
      <c r="B292" s="58" t="n"/>
      <c r="C292" s="59" t="n"/>
      <c r="D292" s="60" t="n"/>
      <c r="E292" s="61" t="n"/>
      <c r="F292" s="62" t="n"/>
      <c r="G292" s="473" t="n"/>
      <c r="H292" s="236" t="n">
        <v>-0.07913339991242895</v>
      </c>
      <c r="I292" s="49" t="n">
        <v>-0.1562859121971851</v>
      </c>
      <c r="J292" s="50">
        <f>IFERROR(J280/J8,0)+SUMIFS(Aut_Ajustes_Manuais!$G:$G,Aut_Ajustes_Manuais!$I:$I,DRE!H$4,Aut_Ajustes_Manuais!$F:$F,"% sobre Receita Bruta")</f>
        <v/>
      </c>
      <c r="K292" s="236" t="n">
        <v>-0.08431656408498467</v>
      </c>
      <c r="L292" s="49" t="n">
        <v>-0.08679611063024034</v>
      </c>
      <c r="M292" s="50">
        <f>IFERROR(M280/M8,0)+SUMIFS(Aut_Ajustes_Manuais!$G:$G,Aut_Ajustes_Manuais!$I:$I,DRE!K$4,Aut_Ajustes_Manuais!$F:$F,"% sobre Receita Bruta")</f>
        <v/>
      </c>
      <c r="N292" s="236" t="n">
        <v>-0.07976407456208577</v>
      </c>
      <c r="O292" s="49" t="n">
        <v>-0.08306965671874873</v>
      </c>
      <c r="P292" s="50">
        <f>IFERROR(P280/P8,0)+SUMIFS(Aut_Ajustes_Manuais!$G:$G,Aut_Ajustes_Manuais!$I:$I,DRE!N$4,Aut_Ajustes_Manuais!$F:$F,"% sobre Receita Bruta")</f>
        <v/>
      </c>
      <c r="Q292" s="236" t="n">
        <v>-0.05789606467627562</v>
      </c>
      <c r="R292" s="49" t="n">
        <v>-0.07022122708754683</v>
      </c>
      <c r="S292" s="50">
        <f>IFERROR(S280/S8,0)+SUMIFS(Aut_Ajustes_Manuais!$G:$G,Aut_Ajustes_Manuais!$I:$I,DRE!Q$4,Aut_Ajustes_Manuais!$F:$F,"% sobre Receita Bruta")</f>
        <v/>
      </c>
      <c r="T292" s="236" t="n">
        <v>-0.06766212682840637</v>
      </c>
      <c r="U292" s="49" t="n">
        <v>-0.06088156925638866</v>
      </c>
      <c r="V292" s="50">
        <f>IFERROR(V280/V8,0)+SUMIFS(Aut_Ajustes_Manuais!$G:$G,Aut_Ajustes_Manuais!$I:$I,DRE!T$4,Aut_Ajustes_Manuais!$F:$F,"% sobre Receita Bruta")</f>
        <v/>
      </c>
      <c r="W292" s="236" t="n">
        <v>-0.05650342537306791</v>
      </c>
      <c r="X292" s="49" t="n">
        <v>-0.07060393595395478</v>
      </c>
      <c r="Y292" s="50">
        <f>IFERROR(Y280/Y8,0)+SUMIFS(Aut_Ajustes_Manuais!$G:$G,Aut_Ajustes_Manuais!$I:$I,DRE!W$4,Aut_Ajustes_Manuais!$F:$F,"% sobre Receita Bruta")</f>
        <v/>
      </c>
      <c r="Z292" s="236" t="n">
        <v>-0.06903251073603925</v>
      </c>
      <c r="AA292" s="49" t="n">
        <v>-0.06647916836712725</v>
      </c>
      <c r="AB292" s="50">
        <f>IFERROR(AB280/AB8,0)+SUMIFS(Aut_Ajustes_Manuais!$G:$G,Aut_Ajustes_Manuais!$I:$I,DRE!Z$4,Aut_Ajustes_Manuais!$F:$F,"% sobre Receita Bruta")</f>
        <v/>
      </c>
      <c r="AC292" s="236" t="n">
        <v>-0.09187961236389357</v>
      </c>
      <c r="AD292" s="49" t="n">
        <v>-0.06340611602771085</v>
      </c>
      <c r="AE292" s="50">
        <f>IFERROR(AE280/AE8,0)+SUMIFS(Aut_Ajustes_Manuais!$G:$G,Aut_Ajustes_Manuais!$I:$I,DRE!AC$4,Aut_Ajustes_Manuais!$F:$F,"% sobre Receita Bruta")</f>
        <v/>
      </c>
      <c r="AF292" s="236" t="n">
        <v>-0.05967313338339118</v>
      </c>
      <c r="AG292" s="49" t="n">
        <v>-0.05466258105513452</v>
      </c>
      <c r="AH292" s="50">
        <f>IFERROR(AH280/AH8,0)+SUMIFS(Aut_Ajustes_Manuais!$G:$G,Aut_Ajustes_Manuais!$I:$I,DRE!AF$4,Aut_Ajustes_Manuais!$F:$F,"% sobre Receita Bruta")</f>
        <v/>
      </c>
      <c r="AI292" s="236" t="n">
        <v>-0.08533350989329158</v>
      </c>
      <c r="AJ292" s="49" t="n">
        <v>-0.06441777540648021</v>
      </c>
      <c r="AK292" s="50">
        <f>IFERROR(AK280/AK8,0)+SUMIFS(Aut_Ajustes_Manuais!$G:$G,Aut_Ajustes_Manuais!$I:$I,DRE!AI$4,Aut_Ajustes_Manuais!$F:$F,"% sobre Receita Bruta")</f>
        <v/>
      </c>
      <c r="AL292" s="236" t="n">
        <v>-0.05405442819139387</v>
      </c>
      <c r="AM292" s="49" t="n">
        <v>-0.06376542608871118</v>
      </c>
      <c r="AN292" s="50">
        <f>IFERROR(AN280/AN8,0)+SUMIFS(Aut_Ajustes_Manuais!$G:$G,Aut_Ajustes_Manuais!$I:$I,DRE!AL$4,Aut_Ajustes_Manuais!$F:$F,"% sobre Receita Bruta")</f>
        <v/>
      </c>
      <c r="AO292" s="236" t="n">
        <v>-0.04108271242603097</v>
      </c>
      <c r="AP292" s="49" t="n">
        <v>-0.07513608546476967</v>
      </c>
      <c r="AQ292" s="50">
        <f>IFERROR(AQ280/AQ8,0)+SUMIFS(Aut_Ajustes_Manuais!$G:$G,Aut_Ajustes_Manuais!$I:$I,DRE!AO$4,Aut_Ajustes_Manuais!$F:$F,"% sobre Receita Bruta")</f>
        <v/>
      </c>
      <c r="AR292" s="236">
        <f>IFERROR(AR280/AR8,0)</f>
        <v/>
      </c>
      <c r="AS292" s="49">
        <f>IFERROR(AS280/AS8,0)</f>
        <v/>
      </c>
      <c r="AT292" s="50">
        <f>IFERROR(AT280/AT8,0)</f>
        <v/>
      </c>
      <c r="AU292" s="236">
        <f>IFERROR(AU280/AU8,0)</f>
        <v/>
      </c>
      <c r="AV292" s="49">
        <f>IFERROR(AV280/AV8,0)</f>
        <v/>
      </c>
      <c r="AW292" s="50">
        <f>IFERROR(AW280/AW8,0)</f>
        <v/>
      </c>
      <c r="AX292" s="236">
        <f>IFERROR(AX280/AX8,0)</f>
        <v/>
      </c>
      <c r="AY292" s="49">
        <f>IFERROR(AY280/AY8,0)</f>
        <v/>
      </c>
      <c r="AZ292" s="50">
        <f>IFERROR(AZ280/AZ8,0)</f>
        <v/>
      </c>
      <c r="BA292" s="236">
        <f>IFERROR(BA280/BA8,0)</f>
        <v/>
      </c>
      <c r="BB292" s="49">
        <f>IFERROR(BB280/BB8,0)</f>
        <v/>
      </c>
      <c r="BC292" s="50">
        <f>IFERROR(BC280/BC8,0)</f>
        <v/>
      </c>
      <c r="BD292" s="236">
        <f>IFERROR(BD280/BD8,0)</f>
        <v/>
      </c>
      <c r="BE292" s="49">
        <f>IFERROR(BE280/BE8,0)</f>
        <v/>
      </c>
      <c r="BF292" s="50">
        <f>IFERROR(BF280/BF8,0)</f>
        <v/>
      </c>
      <c r="BG292" s="236">
        <f>IFERROR(BG280/BG8,0)</f>
        <v/>
      </c>
      <c r="BH292" s="49">
        <f>IFERROR(BH280/BH8,0)</f>
        <v/>
      </c>
      <c r="BI292" s="50">
        <f>IFERROR(BI280/BI8,0)</f>
        <v/>
      </c>
      <c r="BK292" s="451">
        <f>SUM(I292,L292,O292,R292,U292,X292,AA292,AD292,AG292,AJ292,AM292,AP292)</f>
        <v/>
      </c>
      <c r="BL292" s="451">
        <f>BK292-AV292</f>
        <v/>
      </c>
      <c r="BM292" s="451">
        <f>SUM(J292,M292,P292,S292,V292)</f>
        <v/>
      </c>
      <c r="BN292" s="451">
        <f>BM292-AT292</f>
        <v/>
      </c>
    </row>
    <row r="293">
      <c r="A293" s="18" t="n"/>
      <c r="E293" s="16" t="n"/>
      <c r="F293" s="464" t="n"/>
      <c r="G293" s="473" t="n"/>
      <c r="H293" s="247" t="n"/>
      <c r="I293" s="223" t="n"/>
      <c r="J293" s="83" t="n"/>
      <c r="K293" s="247" t="n"/>
      <c r="L293" s="223" t="n"/>
      <c r="M293" s="83" t="n"/>
      <c r="N293" s="247" t="n"/>
      <c r="O293" s="223" t="n"/>
      <c r="P293" s="83" t="n"/>
      <c r="Q293" s="247" t="n"/>
      <c r="R293" s="223" t="n"/>
      <c r="S293" s="83" t="n"/>
      <c r="T293" s="247" t="n"/>
      <c r="U293" s="223" t="n"/>
      <c r="V293" s="83" t="n"/>
      <c r="W293" s="247" t="n"/>
      <c r="X293" s="223" t="n"/>
      <c r="Y293" s="83" t="n"/>
      <c r="Z293" s="247" t="n"/>
      <c r="AA293" s="223" t="n"/>
      <c r="AB293" s="83" t="n"/>
      <c r="AC293" s="247" t="n"/>
      <c r="AD293" s="223" t="n"/>
      <c r="AE293" s="83" t="n"/>
      <c r="AF293" s="247" t="n"/>
      <c r="AG293" s="223" t="n"/>
      <c r="AH293" s="83" t="n"/>
      <c r="AI293" s="247" t="n"/>
      <c r="AJ293" s="223" t="n"/>
      <c r="AK293" s="83" t="n"/>
      <c r="AL293" s="247" t="n"/>
      <c r="AM293" s="223" t="n"/>
      <c r="AN293" s="83" t="n"/>
      <c r="AO293" s="247" t="n"/>
      <c r="AP293" s="223" t="n"/>
      <c r="AQ293" s="83" t="n"/>
      <c r="AR293" s="247" t="n"/>
      <c r="AS293" s="223" t="n"/>
      <c r="AT293" s="83" t="n"/>
      <c r="AU293" s="247" t="n"/>
      <c r="AV293" s="223" t="n"/>
      <c r="AW293" s="83" t="n"/>
      <c r="AX293" s="247" t="n"/>
      <c r="AY293" s="223" t="n"/>
      <c r="AZ293" s="83" t="n"/>
      <c r="BA293" s="247" t="n"/>
      <c r="BB293" s="223" t="n"/>
      <c r="BC293" s="83" t="n"/>
      <c r="BD293" s="247" t="n"/>
      <c r="BE293" s="223" t="n"/>
      <c r="BF293" s="83" t="n"/>
      <c r="BG293" s="247" t="n"/>
      <c r="BH293" s="223" t="n"/>
      <c r="BI293" s="83" t="n"/>
      <c r="BK293" s="451">
        <f>SUM(I293,L293,O293,R293,U293,X293,AA293,AD293,AG293,AJ293,AM293,AP293)</f>
        <v/>
      </c>
      <c r="BL293" s="451">
        <f>BK293-AV293</f>
        <v/>
      </c>
      <c r="BM293" s="451">
        <f>SUM(J293,M293,P293,S293,V293)</f>
        <v/>
      </c>
      <c r="BN293" s="451">
        <f>BM293-AT293</f>
        <v/>
      </c>
    </row>
    <row r="294">
      <c r="A294" s="38" t="inlineStr">
        <is>
          <t>Locação de Equipamentos</t>
        </is>
      </c>
      <c r="C294" s="39" t="inlineStr">
        <is>
          <t>Premissas</t>
        </is>
      </c>
      <c r="D294" s="39" t="inlineStr">
        <is>
          <t>Valores</t>
        </is>
      </c>
      <c r="E294" s="39" t="inlineStr">
        <is>
          <t>Acréscimo</t>
        </is>
      </c>
      <c r="F294" s="40" t="n"/>
      <c r="G294" s="473" t="n"/>
      <c r="H294" s="235" t="n">
        <v>-4937.9</v>
      </c>
      <c r="I294" s="41" t="n">
        <v>-5836.067999999999</v>
      </c>
      <c r="J294" s="42">
        <f>SUM(J295:J298)+SUMIFS(Aut_Ajustes_Manuais!$G:$G,Aut_Ajustes_Manuais!$I:$I,DRE!H$4,Aut_Ajustes_Manuais!$F:$F,"Locação de Equipamentos")</f>
        <v/>
      </c>
      <c r="K294" s="235" t="n">
        <v>-4947.9</v>
      </c>
      <c r="L294" s="41" t="n">
        <v>-5836.067999999999</v>
      </c>
      <c r="M294" s="42">
        <f>SUM(M295:M298)+SUMIFS(Aut_Ajustes_Manuais!$G:$G,Aut_Ajustes_Manuais!$I:$I,DRE!K$4,Aut_Ajustes_Manuais!$F:$F,"Locação de Equipamentos")</f>
        <v/>
      </c>
      <c r="N294" s="235" t="n">
        <v>-5045.46</v>
      </c>
      <c r="O294" s="41" t="n">
        <v>-5836.067999999999</v>
      </c>
      <c r="P294" s="42">
        <f>SUM(P295:P298)+SUMIFS(Aut_Ajustes_Manuais!$G:$G,Aut_Ajustes_Manuais!$I:$I,DRE!N$4,Aut_Ajustes_Manuais!$F:$F,"Locação de Equipamentos")</f>
        <v/>
      </c>
      <c r="Q294" s="235" t="n">
        <v>-5145.46</v>
      </c>
      <c r="R294" s="41" t="n">
        <v>-5836.067999999999</v>
      </c>
      <c r="S294" s="42">
        <f>SUM(S295:S298)+SUMIFS(Aut_Ajustes_Manuais!$G:$G,Aut_Ajustes_Manuais!$I:$I,DRE!Q$4,Aut_Ajustes_Manuais!$F:$F,"Locação de Equipamentos")</f>
        <v/>
      </c>
      <c r="T294" s="235" t="n">
        <v>-5958.16</v>
      </c>
      <c r="U294" s="41" t="n">
        <v>-5836.067999999999</v>
      </c>
      <c r="V294" s="42">
        <f>SUM(V295:V298)+SUMIFS(Aut_Ajustes_Manuais!$G:$G,Aut_Ajustes_Manuais!$I:$I,DRE!T$4,Aut_Ajustes_Manuais!$F:$F,"Locação de Equipamentos")</f>
        <v/>
      </c>
      <c r="W294" s="235" t="n">
        <v>-5958.16</v>
      </c>
      <c r="X294" s="41" t="n">
        <v>-5836.067999999999</v>
      </c>
      <c r="Y294" s="42">
        <f>SUM(Y295:Y298)+SUMIFS(Aut_Ajustes_Manuais!$G:$G,Aut_Ajustes_Manuais!$I:$I,DRE!W$4,Aut_Ajustes_Manuais!$F:$F,"Locação de Equipamentos")</f>
        <v/>
      </c>
      <c r="Z294" s="235" t="n">
        <v>-5958.16</v>
      </c>
      <c r="AA294" s="41" t="n">
        <v>-5836.067999999999</v>
      </c>
      <c r="AB294" s="42">
        <f>SUM(AB295:AB298)+SUMIFS(Aut_Ajustes_Manuais!$G:$G,Aut_Ajustes_Manuais!$I:$I,DRE!Z$4,Aut_Ajustes_Manuais!$F:$F,"Locação de Equipamentos")</f>
        <v/>
      </c>
      <c r="AC294" s="235" t="n">
        <v>-5958.16</v>
      </c>
      <c r="AD294" s="41" t="n">
        <v>-5836.067999999999</v>
      </c>
      <c r="AE294" s="42">
        <f>SUM(AE295:AE298)+SUMIFS(Aut_Ajustes_Manuais!$G:$G,Aut_Ajustes_Manuais!$I:$I,DRE!AC$4,Aut_Ajustes_Manuais!$F:$F,"Locação de Equipamentos")</f>
        <v/>
      </c>
      <c r="AF294" s="235" t="n">
        <v>-5958.16</v>
      </c>
      <c r="AG294" s="41" t="n">
        <v>-5836.067999999999</v>
      </c>
      <c r="AH294" s="42">
        <f>SUM(AH295:AH298)+SUMIFS(Aut_Ajustes_Manuais!$G:$G,Aut_Ajustes_Manuais!$I:$I,DRE!AF$4,Aut_Ajustes_Manuais!$F:$F,"Locação de Equipamentos")</f>
        <v/>
      </c>
      <c r="AI294" s="235" t="n">
        <v>-5958.16</v>
      </c>
      <c r="AJ294" s="41" t="n">
        <v>-5836.067999999999</v>
      </c>
      <c r="AK294" s="42">
        <f>SUM(AK295:AK298)+SUMIFS(Aut_Ajustes_Manuais!$G:$G,Aut_Ajustes_Manuais!$I:$I,DRE!AI$4,Aut_Ajustes_Manuais!$F:$F,"Locação de Equipamentos")</f>
        <v/>
      </c>
      <c r="AL294" s="235" t="n">
        <v>-5958.16</v>
      </c>
      <c r="AM294" s="41" t="n">
        <v>-5836.067999999999</v>
      </c>
      <c r="AN294" s="42">
        <f>SUM(AN295:AN298)+SUMIFS(Aut_Ajustes_Manuais!$G:$G,Aut_Ajustes_Manuais!$I:$I,DRE!AL$4,Aut_Ajustes_Manuais!$F:$F,"Locação de Equipamentos")</f>
        <v/>
      </c>
      <c r="AO294" s="235" t="n">
        <v>-5558.16</v>
      </c>
      <c r="AP294" s="41" t="n">
        <v>-5836.067999999999</v>
      </c>
      <c r="AQ294" s="42">
        <f>SUM(AQ295:AQ298)+SUMIFS(Aut_Ajustes_Manuais!$G:$G,Aut_Ajustes_Manuais!$I:$I,DRE!AO$4,Aut_Ajustes_Manuais!$F:$F,"Locação de Equipamentos")</f>
        <v/>
      </c>
      <c r="AR294" s="235">
        <f>SUM(AR295:AR298)</f>
        <v/>
      </c>
      <c r="AS294" s="41">
        <f>SUM(AS295:AS298)</f>
        <v/>
      </c>
      <c r="AT294" s="42">
        <f>SUM(AT295:AT298)</f>
        <v/>
      </c>
      <c r="AU294" s="235">
        <f>SUM(AU295:AU298)</f>
        <v/>
      </c>
      <c r="AV294" s="41">
        <f>SUM(AV295:AV298)</f>
        <v/>
      </c>
      <c r="AW294" s="42">
        <f>SUM(AW295:AW298)</f>
        <v/>
      </c>
      <c r="AX294" s="235">
        <f>SUM(AX295:AX298)</f>
        <v/>
      </c>
      <c r="AY294" s="41">
        <f>SUM(AY295:AY298)</f>
        <v/>
      </c>
      <c r="AZ294" s="42">
        <f>SUM(AZ295:AZ298)</f>
        <v/>
      </c>
      <c r="BA294" s="235">
        <f>SUM(BA295:BA298)</f>
        <v/>
      </c>
      <c r="BB294" s="41">
        <f>SUM(BB295:BB298)</f>
        <v/>
      </c>
      <c r="BC294" s="42">
        <f>SUM(BC295:BC298)</f>
        <v/>
      </c>
      <c r="BD294" s="235">
        <f>SUM(BD295:BD298)</f>
        <v/>
      </c>
      <c r="BE294" s="41">
        <f>SUM(BE295:BE298)</f>
        <v/>
      </c>
      <c r="BF294" s="42">
        <f>SUM(BF295:BF298)</f>
        <v/>
      </c>
      <c r="BG294" s="235">
        <f>SUM(BG295:BG298)</f>
        <v/>
      </c>
      <c r="BH294" s="41">
        <f>SUM(BH295:BH298)</f>
        <v/>
      </c>
      <c r="BI294" s="42">
        <f>SUM(BI295:BI298)</f>
        <v/>
      </c>
      <c r="BK294" s="451">
        <f>SUM(I294,L294,O294,R294,U294,X294,AA294,AD294,AG294,AJ294,AM294,AP294)</f>
        <v/>
      </c>
      <c r="BL294" s="451">
        <f>BK294-AV294</f>
        <v/>
      </c>
      <c r="BM294" s="451">
        <f>SUM(J294,M294,P294,S294,V294)</f>
        <v/>
      </c>
      <c r="BN294" s="451">
        <f>BM294-AT294</f>
        <v/>
      </c>
    </row>
    <row r="295" hidden="1" outlineLevel="1" ht="25.2" customFormat="1" customHeight="1" s="474">
      <c r="A295" s="22" t="inlineStr">
        <is>
          <t>Locações de Equipamentos - Operacionais</t>
        </is>
      </c>
      <c r="B295" s="23" t="n"/>
      <c r="C295" s="24" t="inlineStr">
        <is>
          <t>Contr/Prov</t>
        </is>
      </c>
      <c r="D295" s="109" t="n"/>
      <c r="E295" s="109" t="n"/>
      <c r="F295" s="55" t="n"/>
      <c r="G295" s="416" t="n"/>
      <c r="H295" s="232" t="n">
        <v>-4727.9</v>
      </c>
      <c r="I295" s="27" t="n">
        <v>-5605.067999999999</v>
      </c>
      <c r="J295" s="28">
        <f>SUMIFS(Aut_BlueMe_Sem_Pedido!$J:$J,Aut_BlueMe_Sem_Pedido!$Q:$Q,DRE!H$4,Aut_BlueMe_Sem_Pedido!$H:$H,DRE!$A295)+SUMIFS(Aut_Ajustes_Manuais!$G:$G,Aut_Ajustes_Manuais!$I:$I,DRE!H$4,Aut_Ajustes_Manuais!$F:$F,"Locações de Equipamentos - Operacionais")</f>
        <v/>
      </c>
      <c r="K295" s="232" t="n">
        <v>-4727.9</v>
      </c>
      <c r="L295" s="27" t="n">
        <v>-5605.067999999999</v>
      </c>
      <c r="M295" s="28">
        <f>SUMIFS(Aut_BlueMe_Sem_Pedido!$J:$J,Aut_BlueMe_Sem_Pedido!$Q:$Q,DRE!K$4,Aut_BlueMe_Sem_Pedido!$H:$H,DRE!$A295)+SUMIFS(Aut_Ajustes_Manuais!$G:$G,Aut_Ajustes_Manuais!$I:$I,DRE!K$4,Aut_Ajustes_Manuais!$F:$F,"Locações de Equipamentos - Operacionais")</f>
        <v/>
      </c>
      <c r="N295" s="232" t="n">
        <v>-4825.46</v>
      </c>
      <c r="O295" s="27" t="n">
        <v>-5605.067999999999</v>
      </c>
      <c r="P295" s="28">
        <f>SUMIFS(Aut_BlueMe_Sem_Pedido!$J:$J,Aut_BlueMe_Sem_Pedido!$Q:$Q,DRE!N$4,Aut_BlueMe_Sem_Pedido!$H:$H,DRE!$A295)+SUMIFS(Aut_Ajustes_Manuais!$G:$G,Aut_Ajustes_Manuais!$I:$I,DRE!N$4,Aut_Ajustes_Manuais!$F:$F,"Locações de Equipamentos - Operacionais")</f>
        <v/>
      </c>
      <c r="Q295" s="232" t="n">
        <v>-4925.46</v>
      </c>
      <c r="R295" s="27" t="n">
        <v>-5605.067999999999</v>
      </c>
      <c r="S295" s="28">
        <f>SUMIFS(Aut_BlueMe_Sem_Pedido!$J:$J,Aut_BlueMe_Sem_Pedido!$Q:$Q,DRE!Q$4,Aut_BlueMe_Sem_Pedido!$H:$H,DRE!$A295)+SUMIFS(Aut_Ajustes_Manuais!$G:$G,Aut_Ajustes_Manuais!$I:$I,DRE!Q$4,Aut_Ajustes_Manuais!$F:$F,"Locações de Equipamentos - Operacionais")</f>
        <v/>
      </c>
      <c r="T295" s="232" t="n">
        <v>-5738.16</v>
      </c>
      <c r="U295" s="27" t="n">
        <v>-5605.067999999999</v>
      </c>
      <c r="V295" s="28">
        <f>SUMIFS(Aut_BlueMe_Sem_Pedido!$J:$J,Aut_BlueMe_Sem_Pedido!$Q:$Q,DRE!T$4,Aut_BlueMe_Sem_Pedido!$H:$H,DRE!$A295)+SUMIFS(Aut_Ajustes_Manuais!$G:$G,Aut_Ajustes_Manuais!$I:$I,DRE!T$4,Aut_Ajustes_Manuais!$F:$F,"Locações de Equipamentos - Operacionais")</f>
        <v/>
      </c>
      <c r="W295" s="232" t="n">
        <v>-5738.16</v>
      </c>
      <c r="X295" s="27" t="n">
        <v>-5605.067999999999</v>
      </c>
      <c r="Y295" s="28">
        <f>SUMIFS(Aut_BlueMe_Sem_Pedido!$J:$J,Aut_BlueMe_Sem_Pedido!$Q:$Q,DRE!W$4,Aut_BlueMe_Sem_Pedido!$H:$H,DRE!$A295)+SUMIFS(Aut_Ajustes_Manuais!$G:$G,Aut_Ajustes_Manuais!$I:$I,DRE!W$4,Aut_Ajustes_Manuais!$F:$F,"Locações de Equipamentos - Operacionais")</f>
        <v/>
      </c>
      <c r="Z295" s="232" t="n">
        <v>-5738.16</v>
      </c>
      <c r="AA295" s="27" t="n">
        <v>-5605.067999999999</v>
      </c>
      <c r="AB295" s="28">
        <f>SUMIFS(Aut_BlueMe_Sem_Pedido!$J:$J,Aut_BlueMe_Sem_Pedido!$Q:$Q,DRE!Z$4,Aut_BlueMe_Sem_Pedido!$H:$H,DRE!$A295)+SUMIFS(Aut_Ajustes_Manuais!$G:$G,Aut_Ajustes_Manuais!$I:$I,DRE!Z$4,Aut_Ajustes_Manuais!$F:$F,"Locações de Equipamentos - Operacionais")</f>
        <v/>
      </c>
      <c r="AC295" s="232" t="n">
        <v>-5738.16</v>
      </c>
      <c r="AD295" s="27" t="n">
        <v>-5605.067999999999</v>
      </c>
      <c r="AE295" s="28">
        <f>SUMIFS(Aut_BlueMe_Sem_Pedido!$J:$J,Aut_BlueMe_Sem_Pedido!$Q:$Q,DRE!AC$4,Aut_BlueMe_Sem_Pedido!$H:$H,DRE!$A295)+SUMIFS(Aut_Ajustes_Manuais!$G:$G,Aut_Ajustes_Manuais!$I:$I,DRE!AC$4,Aut_Ajustes_Manuais!$F:$F,"Locações de Equipamentos - Operacionais")</f>
        <v/>
      </c>
      <c r="AF295" s="232" t="n">
        <v>-5738.16</v>
      </c>
      <c r="AG295" s="27" t="n">
        <v>-5605.067999999999</v>
      </c>
      <c r="AH295" s="28">
        <f>SUMIFS(Aut_BlueMe_Sem_Pedido!$J:$J,Aut_BlueMe_Sem_Pedido!$Q:$Q,DRE!AF$4,Aut_BlueMe_Sem_Pedido!$H:$H,DRE!$A295)+SUMIFS(Aut_Ajustes_Manuais!$G:$G,Aut_Ajustes_Manuais!$I:$I,DRE!AF$4,Aut_Ajustes_Manuais!$F:$F,"Locações de Equipamentos - Operacionais")</f>
        <v/>
      </c>
      <c r="AI295" s="232" t="n">
        <v>-5738.16</v>
      </c>
      <c r="AJ295" s="27" t="n">
        <v>-5605.067999999999</v>
      </c>
      <c r="AK295" s="28">
        <f>SUMIFS(Aut_BlueMe_Sem_Pedido!$J:$J,Aut_BlueMe_Sem_Pedido!$Q:$Q,DRE!AI$4,Aut_BlueMe_Sem_Pedido!$H:$H,DRE!$A295)+SUMIFS(Aut_Ajustes_Manuais!$G:$G,Aut_Ajustes_Manuais!$I:$I,DRE!AI$4,Aut_Ajustes_Manuais!$F:$F,"Locações de Equipamentos - Operacionais")</f>
        <v/>
      </c>
      <c r="AL295" s="232" t="n">
        <v>-5738.16</v>
      </c>
      <c r="AM295" s="27" t="n">
        <v>-5605.067999999999</v>
      </c>
      <c r="AN295" s="28">
        <f>SUMIFS(Aut_BlueMe_Sem_Pedido!$J:$J,Aut_BlueMe_Sem_Pedido!$Q:$Q,DRE!AL$4,Aut_BlueMe_Sem_Pedido!$H:$H,DRE!$A295)+SUMIFS(Aut_Ajustes_Manuais!$G:$G,Aut_Ajustes_Manuais!$I:$I,DRE!AL$4,Aut_Ajustes_Manuais!$F:$F,"Locações de Equipamentos - Operacionais")</f>
        <v/>
      </c>
      <c r="AO295" s="232" t="n">
        <v>-5338.16</v>
      </c>
      <c r="AP295" s="27" t="n">
        <v>-5605.067999999999</v>
      </c>
      <c r="AQ295" s="28">
        <f>SUMIFS(Aut_BlueMe_Sem_Pedido!$J:$J,Aut_BlueMe_Sem_Pedido!$Q:$Q,DRE!AO$4,Aut_BlueMe_Sem_Pedido!$H:$H,DRE!$A295)+SUMIFS(Aut_Ajustes_Manuais!$G:$G,Aut_Ajustes_Manuais!$I:$I,DRE!AO$4,Aut_Ajustes_Manuais!$F:$F,"Locações de Equipamentos - Operacionais")</f>
        <v/>
      </c>
      <c r="AR295" s="232">
        <f>SUMIFS($H295:$AO295,$H$5:$AO$5,"&lt;"&amp;MONTH(TODAY()),$H$6:$AO$6,"REAL 25")</f>
        <v/>
      </c>
      <c r="AS295" s="27">
        <f>SUMIFS($I295:$AP295,$I$5:$AP$5,"&lt;"&amp;MONTH(TODAY()),$I$6:$AP$6,"ORÇADO ")</f>
        <v/>
      </c>
      <c r="AT295" s="28">
        <f>SUMIFS($J295:$AQ295,$J$5:$AQ$5,"&lt;"&amp;MONTH(TODAY()),$J$6:$AQ$6,"REAL 26")</f>
        <v/>
      </c>
      <c r="AU295" s="232">
        <f>SUM(H295,K295,N295,Q295,T295,W295,Z295,AC295,AF295,AI295,AL295,AO295)</f>
        <v/>
      </c>
      <c r="AV295" s="27">
        <f>SUM(I295,L295,O295,R295,U295,X295,AA295,AD295,AG295,AJ295,AM295,AP295)</f>
        <v/>
      </c>
      <c r="AW295" s="28">
        <f>SUM(J295,M295,P295,S295,V295,Y295,AB295,AE295,AH295,AK295,AN295,AQ295)</f>
        <v/>
      </c>
      <c r="AX295" s="232">
        <f>SUM(H295,K295,N295)</f>
        <v/>
      </c>
      <c r="AY295" s="27">
        <f>SUM(I295,L295,O295)</f>
        <v/>
      </c>
      <c r="AZ295" s="28">
        <f>SUM(J295,M295,P295)</f>
        <v/>
      </c>
      <c r="BA295" s="232">
        <f>SUM(Q295,T295,W295)</f>
        <v/>
      </c>
      <c r="BB295" s="27">
        <f>SUM(R295,U295,X295)</f>
        <v/>
      </c>
      <c r="BC295" s="28">
        <f>SUM(S295,V295,Y295)</f>
        <v/>
      </c>
      <c r="BD295" s="232">
        <f>SUM(Z295,AC295,AF295)</f>
        <v/>
      </c>
      <c r="BE295" s="27">
        <f>SUM(AA295,AD295,AG295)</f>
        <v/>
      </c>
      <c r="BF295" s="28">
        <f>SUM(AB295,AE295,AH295)</f>
        <v/>
      </c>
      <c r="BG295" s="232">
        <f>SUM(AI295,AL295,AO295)</f>
        <v/>
      </c>
      <c r="BH295" s="27">
        <f>SUM(AJ295,AM295,AP295)</f>
        <v/>
      </c>
      <c r="BI295" s="28">
        <f>SUM(AK295,AN295,AQ295)</f>
        <v/>
      </c>
      <c r="BK295" s="451">
        <f>SUM(I295,L295,O295,R295,U295,X295,AA295,AD295,AG295,AJ295,AM295,AP295)</f>
        <v/>
      </c>
      <c r="BL295" s="451">
        <f>BK295-AV295</f>
        <v/>
      </c>
      <c r="BM295" s="451">
        <f>SUM(J295,M295,P295,S295,V295)</f>
        <v/>
      </c>
      <c r="BN295" s="451">
        <f>BM295-AT295</f>
        <v/>
      </c>
    </row>
    <row r="296" hidden="1" outlineLevel="1" ht="25.2" customFormat="1" customHeight="1" s="474">
      <c r="A296" s="22" t="inlineStr">
        <is>
          <t>Locação de Equipamentos - Informatica e TI</t>
        </is>
      </c>
      <c r="B296" s="23" t="n"/>
      <c r="C296" s="24" t="inlineStr">
        <is>
          <t>Contr/Prov</t>
        </is>
      </c>
      <c r="D296" s="109" t="n"/>
      <c r="E296" s="109" t="n"/>
      <c r="F296" s="55" t="n"/>
      <c r="G296" s="416" t="n"/>
      <c r="H296" s="232" t="n">
        <v>-210</v>
      </c>
      <c r="I296" s="27" t="n">
        <v>-231</v>
      </c>
      <c r="J296" s="28">
        <f>SUMIFS(Aut_BlueMe_Sem_Pedido!$J:$J,Aut_BlueMe_Sem_Pedido!$Q:$Q,DRE!H$4,Aut_BlueMe_Sem_Pedido!$H:$H,DRE!$A296)+SUMIFS(Aut_Ajustes_Manuais!$G:$G,Aut_Ajustes_Manuais!$I:$I,DRE!H$4,Aut_Ajustes_Manuais!$F:$F,"Locação de Equipamentos - Informatica e TI")</f>
        <v/>
      </c>
      <c r="K296" s="232" t="n">
        <v>-220</v>
      </c>
      <c r="L296" s="27" t="n">
        <v>-231</v>
      </c>
      <c r="M296" s="28">
        <f>SUMIFS(Aut_BlueMe_Sem_Pedido!$J:$J,Aut_BlueMe_Sem_Pedido!$Q:$Q,DRE!K$4,Aut_BlueMe_Sem_Pedido!$H:$H,DRE!$A296)+SUMIFS(Aut_Ajustes_Manuais!$G:$G,Aut_Ajustes_Manuais!$I:$I,DRE!K$4,Aut_Ajustes_Manuais!$F:$F,"Locação de Equipamentos - Informatica e TI")</f>
        <v/>
      </c>
      <c r="N296" s="232" t="n">
        <v>-220</v>
      </c>
      <c r="O296" s="27" t="n">
        <v>-231</v>
      </c>
      <c r="P296" s="28">
        <f>SUMIFS(Aut_BlueMe_Sem_Pedido!$J:$J,Aut_BlueMe_Sem_Pedido!$Q:$Q,DRE!N$4,Aut_BlueMe_Sem_Pedido!$H:$H,DRE!$A296)+SUMIFS(Aut_Ajustes_Manuais!$G:$G,Aut_Ajustes_Manuais!$I:$I,DRE!N$4,Aut_Ajustes_Manuais!$F:$F,"Locação de Equipamentos - Informatica e TI")</f>
        <v/>
      </c>
      <c r="Q296" s="232" t="n">
        <v>-220</v>
      </c>
      <c r="R296" s="27" t="n">
        <v>-231</v>
      </c>
      <c r="S296" s="28">
        <f>SUMIFS(Aut_BlueMe_Sem_Pedido!$J:$J,Aut_BlueMe_Sem_Pedido!$Q:$Q,DRE!Q$4,Aut_BlueMe_Sem_Pedido!$H:$H,DRE!$A296)+SUMIFS(Aut_Ajustes_Manuais!$G:$G,Aut_Ajustes_Manuais!$I:$I,DRE!Q$4,Aut_Ajustes_Manuais!$F:$F,"Locação de Equipamentos - Informatica e TI")</f>
        <v/>
      </c>
      <c r="T296" s="232" t="n">
        <v>-220</v>
      </c>
      <c r="U296" s="27" t="n">
        <v>-231</v>
      </c>
      <c r="V296" s="28">
        <f>SUMIFS(Aut_BlueMe_Sem_Pedido!$J:$J,Aut_BlueMe_Sem_Pedido!$Q:$Q,DRE!T$4,Aut_BlueMe_Sem_Pedido!$H:$H,DRE!$A296)+SUMIFS(Aut_Ajustes_Manuais!$G:$G,Aut_Ajustes_Manuais!$I:$I,DRE!T$4,Aut_Ajustes_Manuais!$F:$F,"Locação de Equipamentos - Informatica e TI")</f>
        <v/>
      </c>
      <c r="W296" s="232" t="n">
        <v>-220</v>
      </c>
      <c r="X296" s="27" t="n">
        <v>-231</v>
      </c>
      <c r="Y296" s="28">
        <f>SUMIFS(Aut_BlueMe_Sem_Pedido!$J:$J,Aut_BlueMe_Sem_Pedido!$Q:$Q,DRE!W$4,Aut_BlueMe_Sem_Pedido!$H:$H,DRE!$A296)+SUMIFS(Aut_Ajustes_Manuais!$G:$G,Aut_Ajustes_Manuais!$I:$I,DRE!W$4,Aut_Ajustes_Manuais!$F:$F,"Locação de Equipamentos - Informatica e TI")</f>
        <v/>
      </c>
      <c r="Z296" s="232" t="n">
        <v>-220</v>
      </c>
      <c r="AA296" s="27" t="n">
        <v>-231</v>
      </c>
      <c r="AB296" s="28">
        <f>SUMIFS(Aut_BlueMe_Sem_Pedido!$J:$J,Aut_BlueMe_Sem_Pedido!$Q:$Q,DRE!Z$4,Aut_BlueMe_Sem_Pedido!$H:$H,DRE!$A296)+SUMIFS(Aut_Ajustes_Manuais!$G:$G,Aut_Ajustes_Manuais!$I:$I,DRE!Z$4,Aut_Ajustes_Manuais!$F:$F,"Locação de Equipamentos - Informatica e TI")</f>
        <v/>
      </c>
      <c r="AC296" s="232" t="n">
        <v>-220</v>
      </c>
      <c r="AD296" s="27" t="n">
        <v>-231</v>
      </c>
      <c r="AE296" s="28">
        <f>SUMIFS(Aut_BlueMe_Sem_Pedido!$J:$J,Aut_BlueMe_Sem_Pedido!$Q:$Q,DRE!AC$4,Aut_BlueMe_Sem_Pedido!$H:$H,DRE!$A296)+SUMIFS(Aut_Ajustes_Manuais!$G:$G,Aut_Ajustes_Manuais!$I:$I,DRE!AC$4,Aut_Ajustes_Manuais!$F:$F,"Locação de Equipamentos - Informatica e TI")</f>
        <v/>
      </c>
      <c r="AF296" s="232" t="n">
        <v>-220</v>
      </c>
      <c r="AG296" s="27" t="n">
        <v>-231</v>
      </c>
      <c r="AH296" s="28">
        <f>SUMIFS(Aut_BlueMe_Sem_Pedido!$J:$J,Aut_BlueMe_Sem_Pedido!$Q:$Q,DRE!AF$4,Aut_BlueMe_Sem_Pedido!$H:$H,DRE!$A296)+SUMIFS(Aut_Ajustes_Manuais!$G:$G,Aut_Ajustes_Manuais!$I:$I,DRE!AF$4,Aut_Ajustes_Manuais!$F:$F,"Locação de Equipamentos - Informatica e TI")</f>
        <v/>
      </c>
      <c r="AI296" s="232" t="n">
        <v>-220</v>
      </c>
      <c r="AJ296" s="27" t="n">
        <v>-231</v>
      </c>
      <c r="AK296" s="28">
        <f>SUMIFS(Aut_BlueMe_Sem_Pedido!$J:$J,Aut_BlueMe_Sem_Pedido!$Q:$Q,DRE!AI$4,Aut_BlueMe_Sem_Pedido!$H:$H,DRE!$A296)+SUMIFS(Aut_Ajustes_Manuais!$G:$G,Aut_Ajustes_Manuais!$I:$I,DRE!AI$4,Aut_Ajustes_Manuais!$F:$F,"Locação de Equipamentos - Informatica e TI")</f>
        <v/>
      </c>
      <c r="AL296" s="232" t="n">
        <v>-220</v>
      </c>
      <c r="AM296" s="27" t="n">
        <v>-231</v>
      </c>
      <c r="AN296" s="28">
        <f>SUMIFS(Aut_BlueMe_Sem_Pedido!$J:$J,Aut_BlueMe_Sem_Pedido!$Q:$Q,DRE!AL$4,Aut_BlueMe_Sem_Pedido!$H:$H,DRE!$A296)+SUMIFS(Aut_Ajustes_Manuais!$G:$G,Aut_Ajustes_Manuais!$I:$I,DRE!AL$4,Aut_Ajustes_Manuais!$F:$F,"Locação de Equipamentos - Informatica e TI")</f>
        <v/>
      </c>
      <c r="AO296" s="232" t="n">
        <v>-220</v>
      </c>
      <c r="AP296" s="27" t="n">
        <v>-231</v>
      </c>
      <c r="AQ296" s="28">
        <f>SUMIFS(Aut_BlueMe_Sem_Pedido!$J:$J,Aut_BlueMe_Sem_Pedido!$Q:$Q,DRE!AO$4,Aut_BlueMe_Sem_Pedido!$H:$H,DRE!$A296)+SUMIFS(Aut_Ajustes_Manuais!$G:$G,Aut_Ajustes_Manuais!$I:$I,DRE!AO$4,Aut_Ajustes_Manuais!$F:$F,"Locação de Equipamentos - Informatica e TI")</f>
        <v/>
      </c>
      <c r="AR296" s="232">
        <f>SUMIFS($H296:$AO296,$H$5:$AO$5,"&lt;"&amp;MONTH(TODAY()),$H$6:$AO$6,"REAL 25")</f>
        <v/>
      </c>
      <c r="AS296" s="27">
        <f>SUMIFS($I296:$AP296,$I$5:$AP$5,"&lt;"&amp;MONTH(TODAY()),$I$6:$AP$6,"ORÇADO ")</f>
        <v/>
      </c>
      <c r="AT296" s="28">
        <f>SUMIFS($J296:$AQ296,$J$5:$AQ$5,"&lt;"&amp;MONTH(TODAY()),$J$6:$AQ$6,"REAL 26")</f>
        <v/>
      </c>
      <c r="AU296" s="232">
        <f>SUM(H296,K296,N296,Q296,T296,W296,Z296,AC296,AF296,AI296,AL296,AO296)</f>
        <v/>
      </c>
      <c r="AV296" s="27">
        <f>SUM(I296,L296,O296,R296,U296,X296,AA296,AD296,AG296,AJ296,AM296,AP296)</f>
        <v/>
      </c>
      <c r="AW296" s="28">
        <f>SUM(J296,M296,P296,S296,V296,Y296,AB296,AE296,AH296,AK296,AN296,AQ296)</f>
        <v/>
      </c>
      <c r="AX296" s="232">
        <f>SUM(H296,K296,N296)</f>
        <v/>
      </c>
      <c r="AY296" s="27">
        <f>SUM(I296,L296,O296)</f>
        <v/>
      </c>
      <c r="AZ296" s="28">
        <f>SUM(J296,M296,P296)</f>
        <v/>
      </c>
      <c r="BA296" s="232">
        <f>SUM(Q296,T296,W296)</f>
        <v/>
      </c>
      <c r="BB296" s="27">
        <f>SUM(R296,U296,X296)</f>
        <v/>
      </c>
      <c r="BC296" s="28">
        <f>SUM(S296,V296,Y296)</f>
        <v/>
      </c>
      <c r="BD296" s="232">
        <f>SUM(Z296,AC296,AF296)</f>
        <v/>
      </c>
      <c r="BE296" s="27">
        <f>SUM(AA296,AD296,AG296)</f>
        <v/>
      </c>
      <c r="BF296" s="28">
        <f>SUM(AB296,AE296,AH296)</f>
        <v/>
      </c>
      <c r="BG296" s="232">
        <f>SUM(AI296,AL296,AO296)</f>
        <v/>
      </c>
      <c r="BH296" s="27">
        <f>SUM(AJ296,AM296,AP296)</f>
        <v/>
      </c>
      <c r="BI296" s="28">
        <f>SUM(AK296,AN296,AQ296)</f>
        <v/>
      </c>
      <c r="BK296" s="451">
        <f>SUM(I296,L296,O296,R296,U296,X296,AA296,AD296,AG296,AJ296,AM296,AP296)</f>
        <v/>
      </c>
      <c r="BL296" s="451">
        <f>BK296-AV296</f>
        <v/>
      </c>
      <c r="BM296" s="451">
        <f>SUM(J296,M296,P296,S296,V296)</f>
        <v/>
      </c>
      <c r="BN296" s="451">
        <f>BM296-AT296</f>
        <v/>
      </c>
    </row>
    <row r="297" hidden="1" outlineLevel="1" ht="25.2" customFormat="1" customHeight="1" s="474">
      <c r="A297" s="22" t="inlineStr">
        <is>
          <t>Locações de Equipamentos - Comunicação e Marketing</t>
        </is>
      </c>
      <c r="B297" s="23" t="n"/>
      <c r="C297" s="24" t="inlineStr">
        <is>
          <t>Contr/Prov</t>
        </is>
      </c>
      <c r="D297" s="109" t="n"/>
      <c r="E297" s="109" t="n"/>
      <c r="F297" s="55" t="n"/>
      <c r="G297" s="416" t="n"/>
      <c r="H297" s="232" t="n">
        <v>0</v>
      </c>
      <c r="I297" s="27" t="n">
        <v>0</v>
      </c>
      <c r="J297" s="28">
        <f>SUMIFS(Aut_BlueMe_Sem_Pedido!$J:$J,Aut_BlueMe_Sem_Pedido!$Q:$Q,DRE!H$4,Aut_BlueMe_Sem_Pedido!$H:$H,DRE!$A297)+SUMIFS(Aut_Ajustes_Manuais!$G:$G,Aut_Ajustes_Manuais!$I:$I,DRE!H$4,Aut_Ajustes_Manuais!$F:$F,"Locações de Equipamentos - Comunicação e Marketing")</f>
        <v/>
      </c>
      <c r="K297" s="232" t="n">
        <v>0</v>
      </c>
      <c r="L297" s="27" t="n">
        <v>0</v>
      </c>
      <c r="M297" s="28">
        <f>SUMIFS(Aut_BlueMe_Sem_Pedido!$J:$J,Aut_BlueMe_Sem_Pedido!$Q:$Q,DRE!K$4,Aut_BlueMe_Sem_Pedido!$H:$H,DRE!$A297)+SUMIFS(Aut_Ajustes_Manuais!$G:$G,Aut_Ajustes_Manuais!$I:$I,DRE!K$4,Aut_Ajustes_Manuais!$F:$F,"Locações de Equipamentos - Comunicação e Marketing")</f>
        <v/>
      </c>
      <c r="N297" s="232" t="n">
        <v>0</v>
      </c>
      <c r="O297" s="27" t="n">
        <v>0</v>
      </c>
      <c r="P297" s="28">
        <f>SUMIFS(Aut_BlueMe_Sem_Pedido!$J:$J,Aut_BlueMe_Sem_Pedido!$Q:$Q,DRE!N$4,Aut_BlueMe_Sem_Pedido!$H:$H,DRE!$A297)+SUMIFS(Aut_Ajustes_Manuais!$G:$G,Aut_Ajustes_Manuais!$I:$I,DRE!N$4,Aut_Ajustes_Manuais!$F:$F,"Locações de Equipamentos - Comunicação e Marketing")</f>
        <v/>
      </c>
      <c r="Q297" s="232" t="n">
        <v>0</v>
      </c>
      <c r="R297" s="27" t="n">
        <v>0</v>
      </c>
      <c r="S297" s="28">
        <f>SUMIFS(Aut_BlueMe_Sem_Pedido!$J:$J,Aut_BlueMe_Sem_Pedido!$Q:$Q,DRE!Q$4,Aut_BlueMe_Sem_Pedido!$H:$H,DRE!$A297)+SUMIFS(Aut_Ajustes_Manuais!$G:$G,Aut_Ajustes_Manuais!$I:$I,DRE!Q$4,Aut_Ajustes_Manuais!$F:$F,"Locações de Equipamentos - Comunicação e Marketing")</f>
        <v/>
      </c>
      <c r="T297" s="232" t="n">
        <v>0</v>
      </c>
      <c r="U297" s="27" t="n">
        <v>0</v>
      </c>
      <c r="V297" s="28">
        <f>SUMIFS(Aut_BlueMe_Sem_Pedido!$J:$J,Aut_BlueMe_Sem_Pedido!$Q:$Q,DRE!T$4,Aut_BlueMe_Sem_Pedido!$H:$H,DRE!$A297)+SUMIFS(Aut_Ajustes_Manuais!$G:$G,Aut_Ajustes_Manuais!$I:$I,DRE!T$4,Aut_Ajustes_Manuais!$F:$F,"Locações de Equipamentos - Comunicação e Marketing")</f>
        <v/>
      </c>
      <c r="W297" s="232" t="n">
        <v>0</v>
      </c>
      <c r="X297" s="27" t="n">
        <v>0</v>
      </c>
      <c r="Y297" s="28">
        <f>SUMIFS(Aut_BlueMe_Sem_Pedido!$J:$J,Aut_BlueMe_Sem_Pedido!$Q:$Q,DRE!W$4,Aut_BlueMe_Sem_Pedido!$H:$H,DRE!$A297)+SUMIFS(Aut_Ajustes_Manuais!$G:$G,Aut_Ajustes_Manuais!$I:$I,DRE!W$4,Aut_Ajustes_Manuais!$F:$F,"Locações de Equipamentos - Comunicação e Marketing")</f>
        <v/>
      </c>
      <c r="Z297" s="232" t="n">
        <v>0</v>
      </c>
      <c r="AA297" s="27" t="n">
        <v>0</v>
      </c>
      <c r="AB297" s="28">
        <f>SUMIFS(Aut_BlueMe_Sem_Pedido!$J:$J,Aut_BlueMe_Sem_Pedido!$Q:$Q,DRE!Z$4,Aut_BlueMe_Sem_Pedido!$H:$H,DRE!$A297)+SUMIFS(Aut_Ajustes_Manuais!$G:$G,Aut_Ajustes_Manuais!$I:$I,DRE!Z$4,Aut_Ajustes_Manuais!$F:$F,"Locações de Equipamentos - Comunicação e Marketing")</f>
        <v/>
      </c>
      <c r="AC297" s="232" t="n">
        <v>0</v>
      </c>
      <c r="AD297" s="27" t="n">
        <v>0</v>
      </c>
      <c r="AE297" s="28">
        <f>SUMIFS(Aut_BlueMe_Sem_Pedido!$J:$J,Aut_BlueMe_Sem_Pedido!$Q:$Q,DRE!AC$4,Aut_BlueMe_Sem_Pedido!$H:$H,DRE!$A297)+SUMIFS(Aut_Ajustes_Manuais!$G:$G,Aut_Ajustes_Manuais!$I:$I,DRE!AC$4,Aut_Ajustes_Manuais!$F:$F,"Locações de Equipamentos - Comunicação e Marketing")</f>
        <v/>
      </c>
      <c r="AF297" s="232" t="n">
        <v>0</v>
      </c>
      <c r="AG297" s="27" t="n">
        <v>0</v>
      </c>
      <c r="AH297" s="28">
        <f>SUMIFS(Aut_BlueMe_Sem_Pedido!$J:$J,Aut_BlueMe_Sem_Pedido!$Q:$Q,DRE!AF$4,Aut_BlueMe_Sem_Pedido!$H:$H,DRE!$A297)+SUMIFS(Aut_Ajustes_Manuais!$G:$G,Aut_Ajustes_Manuais!$I:$I,DRE!AF$4,Aut_Ajustes_Manuais!$F:$F,"Locações de Equipamentos - Comunicação e Marketing")</f>
        <v/>
      </c>
      <c r="AI297" s="232" t="n">
        <v>0</v>
      </c>
      <c r="AJ297" s="27" t="n">
        <v>0</v>
      </c>
      <c r="AK297" s="28">
        <f>SUMIFS(Aut_BlueMe_Sem_Pedido!$J:$J,Aut_BlueMe_Sem_Pedido!$Q:$Q,DRE!AI$4,Aut_BlueMe_Sem_Pedido!$H:$H,DRE!$A297)+SUMIFS(Aut_Ajustes_Manuais!$G:$G,Aut_Ajustes_Manuais!$I:$I,DRE!AI$4,Aut_Ajustes_Manuais!$F:$F,"Locações de Equipamentos - Comunicação e Marketing")</f>
        <v/>
      </c>
      <c r="AL297" s="232" t="n">
        <v>0</v>
      </c>
      <c r="AM297" s="27" t="n">
        <v>0</v>
      </c>
      <c r="AN297" s="28">
        <f>SUMIFS(Aut_BlueMe_Sem_Pedido!$J:$J,Aut_BlueMe_Sem_Pedido!$Q:$Q,DRE!AL$4,Aut_BlueMe_Sem_Pedido!$H:$H,DRE!$A297)+SUMIFS(Aut_Ajustes_Manuais!$G:$G,Aut_Ajustes_Manuais!$I:$I,DRE!AL$4,Aut_Ajustes_Manuais!$F:$F,"Locações de Equipamentos - Comunicação e Marketing")</f>
        <v/>
      </c>
      <c r="AO297" s="232" t="n">
        <v>0</v>
      </c>
      <c r="AP297" s="27" t="n">
        <v>0</v>
      </c>
      <c r="AQ297" s="28">
        <f>SUMIFS(Aut_BlueMe_Sem_Pedido!$J:$J,Aut_BlueMe_Sem_Pedido!$Q:$Q,DRE!AO$4,Aut_BlueMe_Sem_Pedido!$H:$H,DRE!$A297)+SUMIFS(Aut_Ajustes_Manuais!$G:$G,Aut_Ajustes_Manuais!$I:$I,DRE!AO$4,Aut_Ajustes_Manuais!$F:$F,"Locações de Equipamentos - Comunicação e Marketing")</f>
        <v/>
      </c>
      <c r="AR297" s="232">
        <f>SUMIFS($H297:$AO297,$H$5:$AO$5,"&lt;"&amp;MONTH(TODAY()),$H$6:$AO$6,"REAL 25")</f>
        <v/>
      </c>
      <c r="AS297" s="27">
        <f>SUMIFS($I297:$AP297,$I$5:$AP$5,"&lt;"&amp;MONTH(TODAY()),$I$6:$AP$6,"ORÇADO ")</f>
        <v/>
      </c>
      <c r="AT297" s="28">
        <f>SUMIFS($J297:$AQ297,$J$5:$AQ$5,"&lt;"&amp;MONTH(TODAY()),$J$6:$AQ$6,"REAL 26")</f>
        <v/>
      </c>
      <c r="AU297" s="232">
        <f>SUM(H297,K297,N297,Q297,T297,W297,Z297,AC297,AF297,AI297,AL297,AO297)</f>
        <v/>
      </c>
      <c r="AV297" s="27">
        <f>SUM(I297,L297,O297,R297,U297,X297,AA297,AD297,AG297,AJ297,AM297,AP297)</f>
        <v/>
      </c>
      <c r="AW297" s="28">
        <f>SUM(J297,M297,P297,S297,V297,Y297,AB297,AE297,AH297,AK297,AN297,AQ297)</f>
        <v/>
      </c>
      <c r="AX297" s="232">
        <f>SUM(H297,K297,N297)</f>
        <v/>
      </c>
      <c r="AY297" s="27">
        <f>SUM(I297,L297,O297)</f>
        <v/>
      </c>
      <c r="AZ297" s="28">
        <f>SUM(J297,M297,P297)</f>
        <v/>
      </c>
      <c r="BA297" s="232">
        <f>SUM(Q297,T297,W297)</f>
        <v/>
      </c>
      <c r="BB297" s="27">
        <f>SUM(R297,U297,X297)</f>
        <v/>
      </c>
      <c r="BC297" s="28">
        <f>SUM(S297,V297,Y297)</f>
        <v/>
      </c>
      <c r="BD297" s="232">
        <f>SUM(Z297,AC297,AF297)</f>
        <v/>
      </c>
      <c r="BE297" s="27">
        <f>SUM(AA297,AD297,AG297)</f>
        <v/>
      </c>
      <c r="BF297" s="28">
        <f>SUM(AB297,AE297,AH297)</f>
        <v/>
      </c>
      <c r="BG297" s="232">
        <f>SUM(AI297,AL297,AO297)</f>
        <v/>
      </c>
      <c r="BH297" s="27">
        <f>SUM(AJ297,AM297,AP297)</f>
        <v/>
      </c>
      <c r="BI297" s="28">
        <f>SUM(AK297,AN297,AQ297)</f>
        <v/>
      </c>
      <c r="BK297" s="451">
        <f>SUM(I297,L297,O297,R297,U297,X297,AA297,AD297,AG297,AJ297,AM297,AP297)</f>
        <v/>
      </c>
      <c r="BL297" s="451">
        <f>BK297-AV297</f>
        <v/>
      </c>
      <c r="BM297" s="451">
        <f>SUM(J297,M297,P297,S297,V297)</f>
        <v/>
      </c>
      <c r="BN297" s="451">
        <f>BM297-AT297</f>
        <v/>
      </c>
    </row>
    <row r="298" hidden="1" outlineLevel="1" customFormat="1" s="474">
      <c r="A298" s="22" t="inlineStr">
        <is>
          <t>Locação de Utensílios</t>
        </is>
      </c>
      <c r="B298" s="23" t="n"/>
      <c r="C298" s="24" t="inlineStr">
        <is>
          <t>Contr/Prov</t>
        </is>
      </c>
      <c r="D298" s="109" t="n"/>
      <c r="E298" s="108" t="n"/>
      <c r="F298" s="55" t="n"/>
      <c r="G298" s="416" t="n"/>
      <c r="H298" s="232" t="n">
        <v>0</v>
      </c>
      <c r="I298" s="27" t="n">
        <v>0</v>
      </c>
      <c r="J298" s="28">
        <f>SUMIFS(Aut_BlueMe_Sem_Pedido!$J:$J,Aut_BlueMe_Sem_Pedido!$Q:$Q,DRE!H$4,Aut_BlueMe_Sem_Pedido!$H:$H,DRE!$A298)+SUMIFS(Aut_Ajustes_Manuais!$G:$G,Aut_Ajustes_Manuais!$I:$I,DRE!H$4,Aut_Ajustes_Manuais!$F:$F,"Locação de Utensílios")</f>
        <v/>
      </c>
      <c r="K298" s="232" t="n">
        <v>0</v>
      </c>
      <c r="L298" s="27" t="n">
        <v>0</v>
      </c>
      <c r="M298" s="28">
        <f>SUMIFS(Aut_BlueMe_Sem_Pedido!$J:$J,Aut_BlueMe_Sem_Pedido!$Q:$Q,DRE!K$4,Aut_BlueMe_Sem_Pedido!$H:$H,DRE!$A298)+SUMIFS(Aut_Ajustes_Manuais!$G:$G,Aut_Ajustes_Manuais!$I:$I,DRE!K$4,Aut_Ajustes_Manuais!$F:$F,"Locação de Utensílios")</f>
        <v/>
      </c>
      <c r="N298" s="232" t="n">
        <v>0</v>
      </c>
      <c r="O298" s="27" t="n">
        <v>0</v>
      </c>
      <c r="P298" s="28">
        <f>SUMIFS(Aut_BlueMe_Sem_Pedido!$J:$J,Aut_BlueMe_Sem_Pedido!$Q:$Q,DRE!N$4,Aut_BlueMe_Sem_Pedido!$H:$H,DRE!$A298)+SUMIFS(Aut_Ajustes_Manuais!$G:$G,Aut_Ajustes_Manuais!$I:$I,DRE!N$4,Aut_Ajustes_Manuais!$F:$F,"Locação de Utensílios")</f>
        <v/>
      </c>
      <c r="Q298" s="232" t="n">
        <v>0</v>
      </c>
      <c r="R298" s="27" t="n">
        <v>0</v>
      </c>
      <c r="S298" s="28">
        <f>SUMIFS(Aut_BlueMe_Sem_Pedido!$J:$J,Aut_BlueMe_Sem_Pedido!$Q:$Q,DRE!Q$4,Aut_BlueMe_Sem_Pedido!$H:$H,DRE!$A298)+SUMIFS(Aut_Ajustes_Manuais!$G:$G,Aut_Ajustes_Manuais!$I:$I,DRE!Q$4,Aut_Ajustes_Manuais!$F:$F,"Locação de Utensílios")</f>
        <v/>
      </c>
      <c r="T298" s="232" t="n">
        <v>0</v>
      </c>
      <c r="U298" s="27" t="n">
        <v>0</v>
      </c>
      <c r="V298" s="28">
        <f>SUMIFS(Aut_BlueMe_Sem_Pedido!$J:$J,Aut_BlueMe_Sem_Pedido!$Q:$Q,DRE!T$4,Aut_BlueMe_Sem_Pedido!$H:$H,DRE!$A298)+SUMIFS(Aut_Ajustes_Manuais!$G:$G,Aut_Ajustes_Manuais!$I:$I,DRE!T$4,Aut_Ajustes_Manuais!$F:$F,"Locação de Utensílios")</f>
        <v/>
      </c>
      <c r="W298" s="232" t="n">
        <v>0</v>
      </c>
      <c r="X298" s="27" t="n">
        <v>0</v>
      </c>
      <c r="Y298" s="28">
        <f>SUMIFS(Aut_BlueMe_Sem_Pedido!$J:$J,Aut_BlueMe_Sem_Pedido!$Q:$Q,DRE!W$4,Aut_BlueMe_Sem_Pedido!$H:$H,DRE!$A298)+SUMIFS(Aut_Ajustes_Manuais!$G:$G,Aut_Ajustes_Manuais!$I:$I,DRE!W$4,Aut_Ajustes_Manuais!$F:$F,"Locação de Utensílios")</f>
        <v/>
      </c>
      <c r="Z298" s="232" t="n">
        <v>0</v>
      </c>
      <c r="AA298" s="27" t="n">
        <v>0</v>
      </c>
      <c r="AB298" s="28">
        <f>SUMIFS(Aut_BlueMe_Sem_Pedido!$J:$J,Aut_BlueMe_Sem_Pedido!$Q:$Q,DRE!Z$4,Aut_BlueMe_Sem_Pedido!$H:$H,DRE!$A298)+SUMIFS(Aut_Ajustes_Manuais!$G:$G,Aut_Ajustes_Manuais!$I:$I,DRE!Z$4,Aut_Ajustes_Manuais!$F:$F,"Locação de Utensílios")</f>
        <v/>
      </c>
      <c r="AC298" s="232" t="n">
        <v>0</v>
      </c>
      <c r="AD298" s="27" t="n">
        <v>0</v>
      </c>
      <c r="AE298" s="28">
        <f>SUMIFS(Aut_BlueMe_Sem_Pedido!$J:$J,Aut_BlueMe_Sem_Pedido!$Q:$Q,DRE!AC$4,Aut_BlueMe_Sem_Pedido!$H:$H,DRE!$A298)+SUMIFS(Aut_Ajustes_Manuais!$G:$G,Aut_Ajustes_Manuais!$I:$I,DRE!AC$4,Aut_Ajustes_Manuais!$F:$F,"Locação de Utensílios")</f>
        <v/>
      </c>
      <c r="AF298" s="232" t="n">
        <v>0</v>
      </c>
      <c r="AG298" s="27" t="n">
        <v>0</v>
      </c>
      <c r="AH298" s="28">
        <f>SUMIFS(Aut_BlueMe_Sem_Pedido!$J:$J,Aut_BlueMe_Sem_Pedido!$Q:$Q,DRE!AF$4,Aut_BlueMe_Sem_Pedido!$H:$H,DRE!$A298)+SUMIFS(Aut_Ajustes_Manuais!$G:$G,Aut_Ajustes_Manuais!$I:$I,DRE!AF$4,Aut_Ajustes_Manuais!$F:$F,"Locação de Utensílios")</f>
        <v/>
      </c>
      <c r="AI298" s="232" t="n">
        <v>0</v>
      </c>
      <c r="AJ298" s="27" t="n">
        <v>0</v>
      </c>
      <c r="AK298" s="28">
        <f>SUMIFS(Aut_BlueMe_Sem_Pedido!$J:$J,Aut_BlueMe_Sem_Pedido!$Q:$Q,DRE!AI$4,Aut_BlueMe_Sem_Pedido!$H:$H,DRE!$A298)+SUMIFS(Aut_Ajustes_Manuais!$G:$G,Aut_Ajustes_Manuais!$I:$I,DRE!AI$4,Aut_Ajustes_Manuais!$F:$F,"Locação de Utensílios")</f>
        <v/>
      </c>
      <c r="AL298" s="232" t="n">
        <v>0</v>
      </c>
      <c r="AM298" s="27" t="n">
        <v>0</v>
      </c>
      <c r="AN298" s="28">
        <f>SUMIFS(Aut_BlueMe_Sem_Pedido!$J:$J,Aut_BlueMe_Sem_Pedido!$Q:$Q,DRE!AL$4,Aut_BlueMe_Sem_Pedido!$H:$H,DRE!$A298)+SUMIFS(Aut_Ajustes_Manuais!$G:$G,Aut_Ajustes_Manuais!$I:$I,DRE!AL$4,Aut_Ajustes_Manuais!$F:$F,"Locação de Utensílios")</f>
        <v/>
      </c>
      <c r="AO298" s="232" t="n">
        <v>0</v>
      </c>
      <c r="AP298" s="27" t="n">
        <v>0</v>
      </c>
      <c r="AQ298" s="28">
        <f>SUMIFS(Aut_BlueMe_Sem_Pedido!$J:$J,Aut_BlueMe_Sem_Pedido!$Q:$Q,DRE!AO$4,Aut_BlueMe_Sem_Pedido!$H:$H,DRE!$A298)+SUMIFS(Aut_Ajustes_Manuais!$G:$G,Aut_Ajustes_Manuais!$I:$I,DRE!AO$4,Aut_Ajustes_Manuais!$F:$F,"Locação de Utensílios")</f>
        <v/>
      </c>
      <c r="AR298" s="232">
        <f>SUMIFS($H298:$AO298,$H$5:$AO$5,"&lt;"&amp;MONTH(TODAY()),$H$6:$AO$6,"REAL 25")</f>
        <v/>
      </c>
      <c r="AS298" s="27">
        <f>SUMIFS($I298:$AP298,$I$5:$AP$5,"&lt;"&amp;MONTH(TODAY()),$I$6:$AP$6,"ORÇADO ")</f>
        <v/>
      </c>
      <c r="AT298" s="28">
        <f>SUMIFS($J298:$AQ298,$J$5:$AQ$5,"&lt;"&amp;MONTH(TODAY()),$J$6:$AQ$6,"REAL 26")</f>
        <v/>
      </c>
      <c r="AU298" s="232">
        <f>SUM(H298,K298,N298,Q298,T298,W298,Z298,AC298,AF298,AI298,AL298,AO298)</f>
        <v/>
      </c>
      <c r="AV298" s="27">
        <f>SUM(I298,L298,O298,R298,U298,X298,AA298,AD298,AG298,AJ298,AM298,AP298)</f>
        <v/>
      </c>
      <c r="AW298" s="28">
        <f>SUM(J298,M298,P298,S298,V298,Y298,AB298,AE298,AH298,AK298,AN298,AQ298)</f>
        <v/>
      </c>
      <c r="AX298" s="232">
        <f>SUM(H298,K298,N298)</f>
        <v/>
      </c>
      <c r="AY298" s="27">
        <f>SUM(I298,L298,O298)</f>
        <v/>
      </c>
      <c r="AZ298" s="28">
        <f>SUM(J298,M298,P298)</f>
        <v/>
      </c>
      <c r="BA298" s="232">
        <f>SUM(Q298,T298,W298)</f>
        <v/>
      </c>
      <c r="BB298" s="27">
        <f>SUM(R298,U298,X298)</f>
        <v/>
      </c>
      <c r="BC298" s="28">
        <f>SUM(S298,V298,Y298)</f>
        <v/>
      </c>
      <c r="BD298" s="232">
        <f>SUM(Z298,AC298,AF298)</f>
        <v/>
      </c>
      <c r="BE298" s="27">
        <f>SUM(AA298,AD298,AG298)</f>
        <v/>
      </c>
      <c r="BF298" s="28">
        <f>SUM(AB298,AE298,AH298)</f>
        <v/>
      </c>
      <c r="BG298" s="232">
        <f>SUM(AI298,AL298,AO298)</f>
        <v/>
      </c>
      <c r="BH298" s="27">
        <f>SUM(AJ298,AM298,AP298)</f>
        <v/>
      </c>
      <c r="BI298" s="28">
        <f>SUM(AK298,AN298,AQ298)</f>
        <v/>
      </c>
      <c r="BK298" s="451">
        <f>SUM(I298,L298,O298,R298,U298,X298,AA298,AD298,AG298,AJ298,AM298,AP298)</f>
        <v/>
      </c>
      <c r="BL298" s="451">
        <f>BK298-AV298</f>
        <v/>
      </c>
      <c r="BM298" s="451">
        <f>SUM(J298,M298,P298,S298,V298)</f>
        <v/>
      </c>
      <c r="BN298" s="451">
        <f>BM298-AT298</f>
        <v/>
      </c>
    </row>
    <row r="299" hidden="1" outlineLevel="1" customFormat="1" s="474">
      <c r="A299" s="22" t="n"/>
      <c r="B299" s="23" t="n"/>
      <c r="C299" s="24" t="n"/>
      <c r="D299" s="109" t="n"/>
      <c r="E299" s="109" t="n"/>
      <c r="F299" s="55" t="n"/>
      <c r="G299" s="416" t="n"/>
      <c r="H299" s="232" t="n"/>
      <c r="I299" s="27" t="n"/>
      <c r="J299" s="28" t="n"/>
      <c r="K299" s="232" t="n"/>
      <c r="L299" s="27" t="n"/>
      <c r="M299" s="28" t="n"/>
      <c r="N299" s="232" t="n"/>
      <c r="O299" s="27" t="n"/>
      <c r="P299" s="28" t="n"/>
      <c r="Q299" s="232" t="n"/>
      <c r="R299" s="27" t="n"/>
      <c r="S299" s="28" t="n"/>
      <c r="T299" s="232" t="n"/>
      <c r="U299" s="27" t="n"/>
      <c r="V299" s="28" t="n"/>
      <c r="W299" s="232" t="n"/>
      <c r="X299" s="27" t="n"/>
      <c r="Y299" s="28" t="n"/>
      <c r="Z299" s="232" t="n"/>
      <c r="AA299" s="27" t="n"/>
      <c r="AB299" s="28" t="n"/>
      <c r="AC299" s="232" t="n"/>
      <c r="AD299" s="27" t="n"/>
      <c r="AE299" s="28" t="n"/>
      <c r="AF299" s="232" t="n"/>
      <c r="AG299" s="27" t="n"/>
      <c r="AH299" s="28" t="n"/>
      <c r="AI299" s="232" t="n"/>
      <c r="AJ299" s="27" t="n"/>
      <c r="AK299" s="28" t="n"/>
      <c r="AL299" s="232" t="n"/>
      <c r="AM299" s="27" t="n"/>
      <c r="AN299" s="28" t="n"/>
      <c r="AO299" s="232" t="n"/>
      <c r="AP299" s="27" t="n"/>
      <c r="AQ299" s="28" t="n"/>
      <c r="AR299" s="232">
        <f>SUMIFS($H299:$AO299,$H$5:$AO$5,"&lt;"&amp;MONTH(TODAY()),$H$6:$AO$6,"REAL 25")</f>
        <v/>
      </c>
      <c r="AS299" s="27">
        <f>SUMIFS($I299:$AP299,$I$5:$AP$5,"&lt;"&amp;MONTH(TODAY()),$I$6:$AP$6,"ORÇADO ")</f>
        <v/>
      </c>
      <c r="AT299" s="28">
        <f>SUMIFS($J299:$AQ299,$J$5:$AQ$5,"&lt;"&amp;MONTH(TODAY()),$J$6:$AQ$6,"REAL 26")</f>
        <v/>
      </c>
      <c r="AU299" s="232">
        <f>SUM(H299,K299,N299,Q299,T299,W299,Z299,AC299,AF299,AI299,AL299,AO299)</f>
        <v/>
      </c>
      <c r="AV299" s="27">
        <f>SUM(I299,L299,O299,R299,U299,X299,AA299,AD299,AG299,AJ299,AM299,AP299)</f>
        <v/>
      </c>
      <c r="AW299" s="28">
        <f>SUM(J299,M299,P299,S299,V299,Y299,AB299,AE299,AH299,AK299,AN299,AQ299)</f>
        <v/>
      </c>
      <c r="AX299" s="232">
        <f>SUM(H299,K299,N299)</f>
        <v/>
      </c>
      <c r="AY299" s="27">
        <f>SUM(I299,L299,O299)</f>
        <v/>
      </c>
      <c r="AZ299" s="28">
        <f>SUM(J299,M299,P299)</f>
        <v/>
      </c>
      <c r="BA299" s="232">
        <f>SUM(Q299,T299,W299)</f>
        <v/>
      </c>
      <c r="BB299" s="27">
        <f>SUM(R299,U299,X299)</f>
        <v/>
      </c>
      <c r="BC299" s="28">
        <f>SUM(S299,V299,Y299)</f>
        <v/>
      </c>
      <c r="BD299" s="232">
        <f>SUM(Z299,AC299,AF299)</f>
        <v/>
      </c>
      <c r="BE299" s="27">
        <f>SUM(AA299,AD299,AG299)</f>
        <v/>
      </c>
      <c r="BF299" s="28">
        <f>SUM(AB299,AE299,AH299)</f>
        <v/>
      </c>
      <c r="BG299" s="232">
        <f>SUM(AI299,AL299,AO299)</f>
        <v/>
      </c>
      <c r="BH299" s="27">
        <f>SUM(AJ299,AM299,AP299)</f>
        <v/>
      </c>
      <c r="BI299" s="28">
        <f>SUM(AK299,AN299,AQ299)</f>
        <v/>
      </c>
      <c r="BK299" s="451">
        <f>SUM(I299,L299,O299,R299,U299,X299,AA299,AD299,AG299,AJ299,AM299,AP299)</f>
        <v/>
      </c>
      <c r="BL299" s="451">
        <f>BK299-AV299</f>
        <v/>
      </c>
      <c r="BM299" s="451">
        <f>SUM(J299,M299,P299,S299,V299)</f>
        <v/>
      </c>
      <c r="BN299" s="451">
        <f>BM299-AT299</f>
        <v/>
      </c>
    </row>
    <row r="300" collapsed="1">
      <c r="A300" s="70" t="inlineStr">
        <is>
          <t>% sobre Receita Bruta</t>
        </is>
      </c>
      <c r="B300" s="58" t="n"/>
      <c r="C300" s="59" t="n"/>
      <c r="D300" s="60" t="n"/>
      <c r="E300" s="61" t="n"/>
      <c r="F300" s="62" t="n"/>
      <c r="G300" s="473" t="n"/>
      <c r="H300" s="236" t="n">
        <v>-0.01350628216217801</v>
      </c>
      <c r="I300" s="49" t="n">
        <v>-0.02717251027199628</v>
      </c>
      <c r="J300" s="50">
        <f>IFERROR(J294/J8,0)+SUMIFS(Aut_Ajustes_Manuais!$G:$G,Aut_Ajustes_Manuais!$I:$I,DRE!H$4,Aut_Ajustes_Manuais!$F:$F,"% sobre Receita Bruta")</f>
        <v/>
      </c>
      <c r="K300" s="236" t="n">
        <v>-0.01435548533984974</v>
      </c>
      <c r="L300" s="49" t="n">
        <v>-0.01498805228079186</v>
      </c>
      <c r="M300" s="50">
        <f>IFERROR(M294/M8,0)+SUMIFS(Aut_Ajustes_Manuais!$G:$G,Aut_Ajustes_Manuais!$I:$I,DRE!K$4,Aut_Ajustes_Manuais!$F:$F,"% sobre Receita Bruta")</f>
        <v/>
      </c>
      <c r="N300" s="236" t="n">
        <v>-0.01531432205757586</v>
      </c>
      <c r="O300" s="49" t="n">
        <v>-0.01444283153067241</v>
      </c>
      <c r="P300" s="50">
        <f>IFERROR(P294/P8,0)+SUMIFS(Aut_Ajustes_Manuais!$G:$G,Aut_Ajustes_Manuais!$I:$I,DRE!N$4,Aut_Ajustes_Manuais!$F:$F,"% sobre Receita Bruta")</f>
        <v/>
      </c>
      <c r="Q300" s="236" t="n">
        <v>-0.009890743828008695</v>
      </c>
      <c r="R300" s="49" t="n">
        <v>-0.01220895081023762</v>
      </c>
      <c r="S300" s="50">
        <f>IFERROR(S294/S8,0)+SUMIFS(Aut_Ajustes_Manuais!$G:$G,Aut_Ajustes_Manuais!$I:$I,DRE!Q$4,Aut_Ajustes_Manuais!$F:$F,"% sobre Receita Bruta")</f>
        <v/>
      </c>
      <c r="T300" s="236" t="n">
        <v>-0.01250886335611559</v>
      </c>
      <c r="U300" s="49" t="n">
        <v>-0.01058511955899931</v>
      </c>
      <c r="V300" s="50">
        <f>IFERROR(V294/V8,0)+SUMIFS(Aut_Ajustes_Manuais!$G:$G,Aut_Ajustes_Manuais!$I:$I,DRE!T$4,Aut_Ajustes_Manuais!$F:$F,"% sobre Receita Bruta")</f>
        <v/>
      </c>
      <c r="W300" s="236" t="n">
        <v>-0.01210730498750266</v>
      </c>
      <c r="X300" s="49" t="n">
        <v>-0.0122754901448293</v>
      </c>
      <c r="Y300" s="50">
        <f>IFERROR(Y294/Y8,0)+SUMIFS(Aut_Ajustes_Manuais!$G:$G,Aut_Ajustes_Manuais!$I:$I,DRE!W$4,Aut_Ajustes_Manuais!$F:$F,"% sobre Receita Bruta")</f>
        <v/>
      </c>
      <c r="Z300" s="236" t="n">
        <v>-0.0145577323073022</v>
      </c>
      <c r="AA300" s="49" t="n">
        <v>-0.01155834111938639</v>
      </c>
      <c r="AB300" s="50">
        <f>IFERROR(AB294/AB8,0)+SUMIFS(Aut_Ajustes_Manuais!$G:$G,Aut_Ajustes_Manuais!$I:$I,DRE!Z$4,Aut_Ajustes_Manuais!$F:$F,"% sobre Receita Bruta")</f>
        <v/>
      </c>
      <c r="AC300" s="236" t="n">
        <v>-0.01193077676081662</v>
      </c>
      <c r="AD300" s="49" t="n">
        <v>-0.01102404762430911</v>
      </c>
      <c r="AE300" s="50">
        <f>IFERROR(AE294/AE8,0)+SUMIFS(Aut_Ajustes_Manuais!$G:$G,Aut_Ajustes_Manuais!$I:$I,DRE!AC$4,Aut_Ajustes_Manuais!$F:$F,"% sobre Receita Bruta")</f>
        <v/>
      </c>
      <c r="AF300" s="236" t="n">
        <v>-0.0101228427842235</v>
      </c>
      <c r="AG300" s="49" t="n">
        <v>-0.009503860740438665</v>
      </c>
      <c r="AH300" s="50">
        <f>IFERROR(AH294/AH8,0)+SUMIFS(Aut_Ajustes_Manuais!$G:$G,Aut_Ajustes_Manuais!$I:$I,DRE!AF$4,Aut_Ajustes_Manuais!$F:$F,"% sobre Receita Bruta")</f>
        <v/>
      </c>
      <c r="AI300" s="236" t="n">
        <v>-0.01240533585847387</v>
      </c>
      <c r="AJ300" s="49" t="n">
        <v>-0.01119993887691727</v>
      </c>
      <c r="AK300" s="50">
        <f>IFERROR(AK294/AK8,0)+SUMIFS(Aut_Ajustes_Manuais!$G:$G,Aut_Ajustes_Manuais!$I:$I,DRE!AI$4,Aut_Ajustes_Manuais!$F:$F,"% sobre Receita Bruta")</f>
        <v/>
      </c>
      <c r="AL300" s="236" t="n">
        <v>-0.009949251496731013</v>
      </c>
      <c r="AM300" s="49" t="n">
        <v>-0.01108651874653697</v>
      </c>
      <c r="AN300" s="50">
        <f>IFERROR(AN294/AN8,0)+SUMIFS(Aut_Ajustes_Manuais!$G:$G,Aut_Ajustes_Manuais!$I:$I,DRE!AL$4,Aut_Ajustes_Manuais!$F:$F,"% sobre Receita Bruta")</f>
        <v/>
      </c>
      <c r="AO300" s="236" t="n">
        <v>-0.008325538289423451</v>
      </c>
      <c r="AP300" s="49" t="n">
        <v>-0.0130634682639413</v>
      </c>
      <c r="AQ300" s="50">
        <f>IFERROR(AQ294/AQ8,0)+SUMIFS(Aut_Ajustes_Manuais!$G:$G,Aut_Ajustes_Manuais!$I:$I,DRE!AO$4,Aut_Ajustes_Manuais!$F:$F,"% sobre Receita Bruta")</f>
        <v/>
      </c>
      <c r="AR300" s="236">
        <f>IFERROR(AR294/AR8,0)</f>
        <v/>
      </c>
      <c r="AS300" s="49">
        <f>IFERROR(AS294/AS8,0)</f>
        <v/>
      </c>
      <c r="AT300" s="50">
        <f>IFERROR(AT294/AT8,0)</f>
        <v/>
      </c>
      <c r="AU300" s="236">
        <f>IFERROR(AU294/AU8,0)</f>
        <v/>
      </c>
      <c r="AV300" s="49">
        <f>IFERROR(AV294/AV8,0)</f>
        <v/>
      </c>
      <c r="AW300" s="50">
        <f>IFERROR(AW294/AW8,0)</f>
        <v/>
      </c>
      <c r="AX300" s="236">
        <f>IFERROR(AX294/AX8,0)</f>
        <v/>
      </c>
      <c r="AY300" s="49">
        <f>IFERROR(AY294/AY8,0)</f>
        <v/>
      </c>
      <c r="AZ300" s="50">
        <f>IFERROR(AZ294/AZ8,0)</f>
        <v/>
      </c>
      <c r="BA300" s="236">
        <f>IFERROR(BA294/BA8,0)</f>
        <v/>
      </c>
      <c r="BB300" s="49">
        <f>IFERROR(BB294/BB8,0)</f>
        <v/>
      </c>
      <c r="BC300" s="50">
        <f>IFERROR(BC294/BC8,0)</f>
        <v/>
      </c>
      <c r="BD300" s="236">
        <f>IFERROR(BD294/BD8,0)</f>
        <v/>
      </c>
      <c r="BE300" s="49">
        <f>IFERROR(BE294/BE8,0)</f>
        <v/>
      </c>
      <c r="BF300" s="50">
        <f>IFERROR(BF294/BF8,0)</f>
        <v/>
      </c>
      <c r="BG300" s="236">
        <f>IFERROR(BG294/BG8,0)</f>
        <v/>
      </c>
      <c r="BH300" s="49">
        <f>IFERROR(BH294/BH8,0)</f>
        <v/>
      </c>
      <c r="BI300" s="50">
        <f>IFERROR(BI294/BI8,0)</f>
        <v/>
      </c>
      <c r="BK300" s="451">
        <f>SUM(I300,L300,O300,R300,U300,X300,AA300,AD300,AG300,AJ300,AM300,AP300)</f>
        <v/>
      </c>
      <c r="BL300" s="451">
        <f>BK300-AV300</f>
        <v/>
      </c>
      <c r="BM300" s="451">
        <f>SUM(J300,M300,P300,S300,V300)</f>
        <v/>
      </c>
      <c r="BN300" s="451">
        <f>BM300-AT300</f>
        <v/>
      </c>
    </row>
    <row r="301">
      <c r="A301" s="18" t="n"/>
      <c r="E301" s="16" t="n"/>
      <c r="F301" s="464" t="n"/>
      <c r="G301" s="473" t="n"/>
      <c r="H301" s="247" t="n"/>
      <c r="I301" s="223" t="n"/>
      <c r="J301" s="83" t="n"/>
      <c r="K301" s="247" t="n"/>
      <c r="L301" s="223" t="n"/>
      <c r="M301" s="83" t="n"/>
      <c r="N301" s="247" t="n"/>
      <c r="O301" s="223" t="n"/>
      <c r="P301" s="83" t="n"/>
      <c r="Q301" s="247" t="n"/>
      <c r="R301" s="223" t="n"/>
      <c r="S301" s="83" t="n"/>
      <c r="T301" s="247" t="n"/>
      <c r="U301" s="223" t="n"/>
      <c r="V301" s="83" t="n"/>
      <c r="W301" s="247" t="n"/>
      <c r="X301" s="223" t="n"/>
      <c r="Y301" s="83" t="n"/>
      <c r="Z301" s="247" t="n"/>
      <c r="AA301" s="223" t="n"/>
      <c r="AB301" s="83" t="n"/>
      <c r="AC301" s="247" t="n"/>
      <c r="AD301" s="223" t="n"/>
      <c r="AE301" s="83" t="n"/>
      <c r="AF301" s="247" t="n"/>
      <c r="AG301" s="223" t="n"/>
      <c r="AH301" s="83" t="n"/>
      <c r="AI301" s="247" t="n"/>
      <c r="AJ301" s="223" t="n"/>
      <c r="AK301" s="83" t="n"/>
      <c r="AL301" s="247" t="n"/>
      <c r="AM301" s="223" t="n"/>
      <c r="AN301" s="83" t="n"/>
      <c r="AO301" s="247" t="n"/>
      <c r="AP301" s="223" t="n"/>
      <c r="AQ301" s="83" t="n"/>
      <c r="AR301" s="247" t="n"/>
      <c r="AS301" s="223" t="n"/>
      <c r="AT301" s="83" t="n"/>
      <c r="AU301" s="247" t="n"/>
      <c r="AV301" s="223" t="n"/>
      <c r="AW301" s="83" t="n"/>
      <c r="AX301" s="247" t="n"/>
      <c r="AY301" s="223" t="n"/>
      <c r="AZ301" s="83" t="n"/>
      <c r="BA301" s="247" t="n"/>
      <c r="BB301" s="223" t="n"/>
      <c r="BC301" s="83" t="n"/>
      <c r="BD301" s="247" t="n"/>
      <c r="BE301" s="223" t="n"/>
      <c r="BF301" s="83" t="n"/>
      <c r="BG301" s="247" t="n"/>
      <c r="BH301" s="223" t="n"/>
      <c r="BI301" s="83" t="n"/>
      <c r="BK301" s="451">
        <f>SUM(I301,L301,O301,R301,U301,X301,AA301,AD301,AG301,AJ301,AM301,AP301)</f>
        <v/>
      </c>
      <c r="BL301" s="451">
        <f>BK301-AV301</f>
        <v/>
      </c>
      <c r="BM301" s="451">
        <f>SUM(J301,M301,P301,S301,V301)</f>
        <v/>
      </c>
      <c r="BN301" s="451">
        <f>BM301-AT301</f>
        <v/>
      </c>
    </row>
    <row r="302">
      <c r="A302" s="38" t="inlineStr">
        <is>
          <t>Sistema de Franquias</t>
        </is>
      </c>
      <c r="C302" s="39" t="inlineStr">
        <is>
          <t>Premissas</t>
        </is>
      </c>
      <c r="D302" s="39" t="inlineStr">
        <is>
          <t>Valores</t>
        </is>
      </c>
      <c r="E302" s="39" t="inlineStr">
        <is>
          <t>Acréscimo</t>
        </is>
      </c>
      <c r="F302" s="40" t="n"/>
      <c r="G302" s="473" t="n"/>
      <c r="H302" s="235" t="n">
        <v>0</v>
      </c>
      <c r="I302" s="41" t="n">
        <v>-15000</v>
      </c>
      <c r="J302" s="42">
        <f>SUM(J303:J305)+SUMIFS(Aut_Ajustes_Manuais!$G:$G,Aut_Ajustes_Manuais!$I:$I,DRE!H$4,Aut_Ajustes_Manuais!$F:$F,"Sistema de Franquias")</f>
        <v/>
      </c>
      <c r="K302" s="235" t="n">
        <v>0</v>
      </c>
      <c r="L302" s="41" t="n">
        <v>-15000</v>
      </c>
      <c r="M302" s="42">
        <f>SUM(M303:M305)+SUMIFS(Aut_Ajustes_Manuais!$G:$G,Aut_Ajustes_Manuais!$I:$I,DRE!K$4,Aut_Ajustes_Manuais!$F:$F,"Sistema de Franquias")</f>
        <v/>
      </c>
      <c r="N302" s="235" t="n">
        <v>0</v>
      </c>
      <c r="O302" s="41" t="n">
        <v>-15000</v>
      </c>
      <c r="P302" s="42">
        <f>SUM(P303:P305)+SUMIFS(Aut_Ajustes_Manuais!$G:$G,Aut_Ajustes_Manuais!$I:$I,DRE!N$4,Aut_Ajustes_Manuais!$F:$F,"Sistema de Franquias")</f>
        <v/>
      </c>
      <c r="Q302" s="235" t="n">
        <v>0</v>
      </c>
      <c r="R302" s="41" t="n">
        <v>-15000</v>
      </c>
      <c r="S302" s="42">
        <f>SUM(S303:S305)+SUMIFS(Aut_Ajustes_Manuais!$G:$G,Aut_Ajustes_Manuais!$I:$I,DRE!Q$4,Aut_Ajustes_Manuais!$F:$F,"Sistema de Franquias")</f>
        <v/>
      </c>
      <c r="T302" s="235" t="n">
        <v>0</v>
      </c>
      <c r="U302" s="41" t="n">
        <v>-15000</v>
      </c>
      <c r="V302" s="42">
        <f>SUM(V303:V305)+SUMIFS(Aut_Ajustes_Manuais!$G:$G,Aut_Ajustes_Manuais!$I:$I,DRE!T$4,Aut_Ajustes_Manuais!$F:$F,"Sistema de Franquias")</f>
        <v/>
      </c>
      <c r="W302" s="235" t="n">
        <v>0</v>
      </c>
      <c r="X302" s="41" t="n">
        <v>-15000</v>
      </c>
      <c r="Y302" s="42">
        <f>SUM(Y303:Y305)+SUMIFS(Aut_Ajustes_Manuais!$G:$G,Aut_Ajustes_Manuais!$I:$I,DRE!W$4,Aut_Ajustes_Manuais!$F:$F,"Sistema de Franquias")</f>
        <v/>
      </c>
      <c r="Z302" s="235" t="n">
        <v>0</v>
      </c>
      <c r="AA302" s="41" t="n">
        <v>-15000</v>
      </c>
      <c r="AB302" s="42">
        <f>SUM(AB303:AB305)+SUMIFS(Aut_Ajustes_Manuais!$G:$G,Aut_Ajustes_Manuais!$I:$I,DRE!Z$4,Aut_Ajustes_Manuais!$F:$F,"Sistema de Franquias")</f>
        <v/>
      </c>
      <c r="AC302" s="235" t="n">
        <v>0</v>
      </c>
      <c r="AD302" s="41" t="n">
        <v>-15000</v>
      </c>
      <c r="AE302" s="42">
        <f>SUM(AE303:AE305)+SUMIFS(Aut_Ajustes_Manuais!$G:$G,Aut_Ajustes_Manuais!$I:$I,DRE!AC$4,Aut_Ajustes_Manuais!$F:$F,"Sistema de Franquias")</f>
        <v/>
      </c>
      <c r="AF302" s="235" t="n">
        <v>0</v>
      </c>
      <c r="AG302" s="41" t="n">
        <v>-15000</v>
      </c>
      <c r="AH302" s="42">
        <f>SUM(AH303:AH305)+SUMIFS(Aut_Ajustes_Manuais!$G:$G,Aut_Ajustes_Manuais!$I:$I,DRE!AF$4,Aut_Ajustes_Manuais!$F:$F,"Sistema de Franquias")</f>
        <v/>
      </c>
      <c r="AI302" s="235" t="n">
        <v>0</v>
      </c>
      <c r="AJ302" s="41" t="n">
        <v>-15000</v>
      </c>
      <c r="AK302" s="42">
        <f>SUM(AK303:AK305)+SUMIFS(Aut_Ajustes_Manuais!$G:$G,Aut_Ajustes_Manuais!$I:$I,DRE!AI$4,Aut_Ajustes_Manuais!$F:$F,"Sistema de Franquias")</f>
        <v/>
      </c>
      <c r="AL302" s="235" t="n">
        <v>0</v>
      </c>
      <c r="AM302" s="41" t="n">
        <v>-15000</v>
      </c>
      <c r="AN302" s="42">
        <f>SUM(AN303:AN305)+SUMIFS(Aut_Ajustes_Manuais!$G:$G,Aut_Ajustes_Manuais!$I:$I,DRE!AL$4,Aut_Ajustes_Manuais!$F:$F,"Sistema de Franquias")</f>
        <v/>
      </c>
      <c r="AO302" s="235" t="n">
        <v>0</v>
      </c>
      <c r="AP302" s="41" t="n">
        <v>-15000</v>
      </c>
      <c r="AQ302" s="42">
        <f>SUM(AQ303:AQ305)+SUMIFS(Aut_Ajustes_Manuais!$G:$G,Aut_Ajustes_Manuais!$I:$I,DRE!AO$4,Aut_Ajustes_Manuais!$F:$F,"Sistema de Franquias")</f>
        <v/>
      </c>
      <c r="AR302" s="235">
        <f>SUM(AR303:AR305)</f>
        <v/>
      </c>
      <c r="AS302" s="41">
        <f>SUM(AS303:AS305)</f>
        <v/>
      </c>
      <c r="AT302" s="42">
        <f>SUM(AT303:AT305)</f>
        <v/>
      </c>
      <c r="AU302" s="235">
        <f>SUM(AU303:AU305)</f>
        <v/>
      </c>
      <c r="AV302" s="41">
        <f>SUM(AV303:AV305)</f>
        <v/>
      </c>
      <c r="AW302" s="42">
        <f>SUM(AW303:AW305)</f>
        <v/>
      </c>
      <c r="AX302" s="235">
        <f>SUM(AX303:AX305)</f>
        <v/>
      </c>
      <c r="AY302" s="41">
        <f>SUM(AY303:AY305)</f>
        <v/>
      </c>
      <c r="AZ302" s="42">
        <f>SUM(AZ303:AZ305)</f>
        <v/>
      </c>
      <c r="BA302" s="235">
        <f>SUM(BA303:BA305)</f>
        <v/>
      </c>
      <c r="BB302" s="41">
        <f>SUM(BB303:BB305)</f>
        <v/>
      </c>
      <c r="BC302" s="42">
        <f>SUM(BC303:BC305)</f>
        <v/>
      </c>
      <c r="BD302" s="235">
        <f>SUM(BD303:BD305)</f>
        <v/>
      </c>
      <c r="BE302" s="41">
        <f>SUM(BE303:BE305)</f>
        <v/>
      </c>
      <c r="BF302" s="42">
        <f>SUM(BF303:BF305)</f>
        <v/>
      </c>
      <c r="BG302" s="235">
        <f>SUM(BG303:BG305)</f>
        <v/>
      </c>
      <c r="BH302" s="41">
        <f>SUM(BH303:BH305)</f>
        <v/>
      </c>
      <c r="BI302" s="42">
        <f>SUM(BI303:BI305)</f>
        <v/>
      </c>
      <c r="BK302" s="451">
        <f>SUM(I302,L302,O302,R302,U302,X302,AA302,AD302,AG302,AJ302,AM302,AP302)</f>
        <v/>
      </c>
      <c r="BL302" s="451">
        <f>BK302-AV302</f>
        <v/>
      </c>
      <c r="BM302" s="451">
        <f>SUM(J302,M302,P302,S302,V302)</f>
        <v/>
      </c>
      <c r="BN302" s="451">
        <f>BM302-AT302</f>
        <v/>
      </c>
    </row>
    <row r="303" hidden="1" outlineLevel="1" customFormat="1" s="474">
      <c r="A303" s="22" t="inlineStr">
        <is>
          <t>Royalties</t>
        </is>
      </c>
      <c r="B303" s="23" t="n"/>
      <c r="C303" s="24" t="inlineStr">
        <is>
          <t>Estim. Mensal</t>
        </is>
      </c>
      <c r="D303" s="25" t="n"/>
      <c r="E303" s="117" t="n"/>
      <c r="F303" s="55" t="n"/>
      <c r="G303" s="416" t="n"/>
      <c r="H303" s="232" t="n">
        <v>0</v>
      </c>
      <c r="I303" s="27" t="n">
        <v>0</v>
      </c>
      <c r="J303" s="28">
        <f>SUMIFS(Aut_BlueMe_Sem_Pedido!$J:$J,Aut_BlueMe_Sem_Pedido!$Q:$Q,DRE!H$4,Aut_BlueMe_Sem_Pedido!$H:$H,DRE!$A303)+SUMIFS(Aut_Ajustes_Manuais!$G:$G,Aut_Ajustes_Manuais!$I:$I,DRE!H$4,Aut_Ajustes_Manuais!$F:$F,"Royalties")</f>
        <v/>
      </c>
      <c r="K303" s="232" t="n">
        <v>0</v>
      </c>
      <c r="L303" s="27" t="n">
        <v>0</v>
      </c>
      <c r="M303" s="28">
        <f>SUMIFS(Aut_BlueMe_Sem_Pedido!$J:$J,Aut_BlueMe_Sem_Pedido!$Q:$Q,DRE!K$4,Aut_BlueMe_Sem_Pedido!$H:$H,DRE!$A303)+SUMIFS(Aut_Ajustes_Manuais!$G:$G,Aut_Ajustes_Manuais!$I:$I,DRE!K$4,Aut_Ajustes_Manuais!$F:$F,"Royalties")</f>
        <v/>
      </c>
      <c r="N303" s="232" t="n">
        <v>0</v>
      </c>
      <c r="O303" s="27" t="n">
        <v>0</v>
      </c>
      <c r="P303" s="28">
        <f>SUMIFS(Aut_BlueMe_Sem_Pedido!$J:$J,Aut_BlueMe_Sem_Pedido!$Q:$Q,DRE!N$4,Aut_BlueMe_Sem_Pedido!$H:$H,DRE!$A303)+SUMIFS(Aut_Ajustes_Manuais!$G:$G,Aut_Ajustes_Manuais!$I:$I,DRE!N$4,Aut_Ajustes_Manuais!$F:$F,"Royalties")</f>
        <v/>
      </c>
      <c r="Q303" s="232" t="n">
        <v>0</v>
      </c>
      <c r="R303" s="27" t="n">
        <v>0</v>
      </c>
      <c r="S303" s="28">
        <f>SUMIFS(Aut_BlueMe_Sem_Pedido!$J:$J,Aut_BlueMe_Sem_Pedido!$Q:$Q,DRE!Q$4,Aut_BlueMe_Sem_Pedido!$H:$H,DRE!$A303)+SUMIFS(Aut_Ajustes_Manuais!$G:$G,Aut_Ajustes_Manuais!$I:$I,DRE!Q$4,Aut_Ajustes_Manuais!$F:$F,"Royalties")</f>
        <v/>
      </c>
      <c r="T303" s="232" t="n">
        <v>0</v>
      </c>
      <c r="U303" s="27" t="n">
        <v>0</v>
      </c>
      <c r="V303" s="28">
        <f>SUMIFS(Aut_BlueMe_Sem_Pedido!$J:$J,Aut_BlueMe_Sem_Pedido!$Q:$Q,DRE!T$4,Aut_BlueMe_Sem_Pedido!$H:$H,DRE!$A303)+SUMIFS(Aut_Ajustes_Manuais!$G:$G,Aut_Ajustes_Manuais!$I:$I,DRE!T$4,Aut_Ajustes_Manuais!$F:$F,"Royalties")</f>
        <v/>
      </c>
      <c r="W303" s="232" t="n">
        <v>0</v>
      </c>
      <c r="X303" s="27" t="n">
        <v>0</v>
      </c>
      <c r="Y303" s="28">
        <f>SUMIFS(Aut_BlueMe_Sem_Pedido!$J:$J,Aut_BlueMe_Sem_Pedido!$Q:$Q,DRE!W$4,Aut_BlueMe_Sem_Pedido!$H:$H,DRE!$A303)+SUMIFS(Aut_Ajustes_Manuais!$G:$G,Aut_Ajustes_Manuais!$I:$I,DRE!W$4,Aut_Ajustes_Manuais!$F:$F,"Royalties")</f>
        <v/>
      </c>
      <c r="Z303" s="232" t="n">
        <v>0</v>
      </c>
      <c r="AA303" s="27" t="n">
        <v>0</v>
      </c>
      <c r="AB303" s="28">
        <f>SUMIFS(Aut_BlueMe_Sem_Pedido!$J:$J,Aut_BlueMe_Sem_Pedido!$Q:$Q,DRE!Z$4,Aut_BlueMe_Sem_Pedido!$H:$H,DRE!$A303)+SUMIFS(Aut_Ajustes_Manuais!$G:$G,Aut_Ajustes_Manuais!$I:$I,DRE!Z$4,Aut_Ajustes_Manuais!$F:$F,"Royalties")</f>
        <v/>
      </c>
      <c r="AC303" s="232" t="n">
        <v>0</v>
      </c>
      <c r="AD303" s="27" t="n">
        <v>0</v>
      </c>
      <c r="AE303" s="28">
        <f>SUMIFS(Aut_BlueMe_Sem_Pedido!$J:$J,Aut_BlueMe_Sem_Pedido!$Q:$Q,DRE!AC$4,Aut_BlueMe_Sem_Pedido!$H:$H,DRE!$A303)+SUMIFS(Aut_Ajustes_Manuais!$G:$G,Aut_Ajustes_Manuais!$I:$I,DRE!AC$4,Aut_Ajustes_Manuais!$F:$F,"Royalties")</f>
        <v/>
      </c>
      <c r="AF303" s="232" t="n">
        <v>0</v>
      </c>
      <c r="AG303" s="27" t="n">
        <v>0</v>
      </c>
      <c r="AH303" s="28">
        <f>SUMIFS(Aut_BlueMe_Sem_Pedido!$J:$J,Aut_BlueMe_Sem_Pedido!$Q:$Q,DRE!AF$4,Aut_BlueMe_Sem_Pedido!$H:$H,DRE!$A303)+SUMIFS(Aut_Ajustes_Manuais!$G:$G,Aut_Ajustes_Manuais!$I:$I,DRE!AF$4,Aut_Ajustes_Manuais!$F:$F,"Royalties")</f>
        <v/>
      </c>
      <c r="AI303" s="232" t="n">
        <v>0</v>
      </c>
      <c r="AJ303" s="27" t="n">
        <v>0</v>
      </c>
      <c r="AK303" s="28">
        <f>SUMIFS(Aut_BlueMe_Sem_Pedido!$J:$J,Aut_BlueMe_Sem_Pedido!$Q:$Q,DRE!AI$4,Aut_BlueMe_Sem_Pedido!$H:$H,DRE!$A303)+SUMIFS(Aut_Ajustes_Manuais!$G:$G,Aut_Ajustes_Manuais!$I:$I,DRE!AI$4,Aut_Ajustes_Manuais!$F:$F,"Royalties")</f>
        <v/>
      </c>
      <c r="AL303" s="232" t="n">
        <v>0</v>
      </c>
      <c r="AM303" s="27" t="n">
        <v>0</v>
      </c>
      <c r="AN303" s="28">
        <f>SUMIFS(Aut_BlueMe_Sem_Pedido!$J:$J,Aut_BlueMe_Sem_Pedido!$Q:$Q,DRE!AL$4,Aut_BlueMe_Sem_Pedido!$H:$H,DRE!$A303)+SUMIFS(Aut_Ajustes_Manuais!$G:$G,Aut_Ajustes_Manuais!$I:$I,DRE!AL$4,Aut_Ajustes_Manuais!$F:$F,"Royalties")</f>
        <v/>
      </c>
      <c r="AO303" s="232" t="n">
        <v>0</v>
      </c>
      <c r="AP303" s="27" t="n">
        <v>0</v>
      </c>
      <c r="AQ303" s="28">
        <f>SUMIFS(Aut_BlueMe_Sem_Pedido!$J:$J,Aut_BlueMe_Sem_Pedido!$Q:$Q,DRE!AO$4,Aut_BlueMe_Sem_Pedido!$H:$H,DRE!$A303)+SUMIFS(Aut_Ajustes_Manuais!$G:$G,Aut_Ajustes_Manuais!$I:$I,DRE!AO$4,Aut_Ajustes_Manuais!$F:$F,"Royalties")</f>
        <v/>
      </c>
      <c r="AR303" s="232">
        <f>SUMIFS($H303:$AO303,$H$5:$AO$5,"&lt;"&amp;MONTH(TODAY()),$H$6:$AO$6,"REAL 25")</f>
        <v/>
      </c>
      <c r="AS303" s="27">
        <f>SUMIFS($I303:$AP303,$I$5:$AP$5,"&lt;"&amp;MONTH(TODAY()),$I$6:$AP$6,"ORÇADO ")</f>
        <v/>
      </c>
      <c r="AT303" s="28">
        <f>SUMIFS($J303:$AQ303,$J$5:$AQ$5,"&lt;"&amp;MONTH(TODAY()),$J$6:$AQ$6,"REAL 26")</f>
        <v/>
      </c>
      <c r="AU303" s="232">
        <f>SUM(H303,K303,N303,Q303,T303,W303,Z303,AC303,AF303,AI303,AL303,AO303)</f>
        <v/>
      </c>
      <c r="AV303" s="27">
        <f>SUM(I303,L303,O303,R303,U303,X303,AA303,AD303,AG303,AJ303,AM303,AP303)</f>
        <v/>
      </c>
      <c r="AW303" s="28">
        <f>SUM(J303,M303,P303,S303,V303,Y303,AB303,AE303,AH303,AK303,AN303,AQ303)</f>
        <v/>
      </c>
      <c r="AX303" s="232">
        <f>SUM(H303,K303,N303)</f>
        <v/>
      </c>
      <c r="AY303" s="27">
        <f>SUM(I303,L303,O303)</f>
        <v/>
      </c>
      <c r="AZ303" s="28">
        <f>SUM(J303,M303,P303)</f>
        <v/>
      </c>
      <c r="BA303" s="232">
        <f>SUM(Q303,T303,W303)</f>
        <v/>
      </c>
      <c r="BB303" s="27">
        <f>SUM(R303,U303,X303)</f>
        <v/>
      </c>
      <c r="BC303" s="28">
        <f>SUM(S303,V303,Y303)</f>
        <v/>
      </c>
      <c r="BD303" s="232">
        <f>SUM(Z303,AC303,AF303)</f>
        <v/>
      </c>
      <c r="BE303" s="27">
        <f>SUM(AA303,AD303,AG303)</f>
        <v/>
      </c>
      <c r="BF303" s="28">
        <f>SUM(AB303,AE303,AH303)</f>
        <v/>
      </c>
      <c r="BG303" s="232">
        <f>SUM(AI303,AL303,AO303)</f>
        <v/>
      </c>
      <c r="BH303" s="27">
        <f>SUM(AJ303,AM303,AP303)</f>
        <v/>
      </c>
      <c r="BI303" s="28">
        <f>SUM(AK303,AN303,AQ303)</f>
        <v/>
      </c>
      <c r="BK303" s="451">
        <f>SUM(I303,L303,O303,R303,U303,X303,AA303,AD303,AG303,AJ303,AM303,AP303)</f>
        <v/>
      </c>
      <c r="BL303" s="451">
        <f>BK303-AV303</f>
        <v/>
      </c>
      <c r="BM303" s="451">
        <f>SUM(J303,M303,P303,S303,V303)</f>
        <v/>
      </c>
      <c r="BN303" s="451">
        <f>BM303-AT303</f>
        <v/>
      </c>
    </row>
    <row r="304" hidden="1" outlineLevel="1" customFormat="1" s="474">
      <c r="A304" s="22" t="inlineStr">
        <is>
          <t>Fundo de Propaganda</t>
        </is>
      </c>
      <c r="B304" s="23" t="n"/>
      <c r="C304" s="24" t="inlineStr">
        <is>
          <t>Estim. Mensal</t>
        </is>
      </c>
      <c r="D304" s="25" t="n"/>
      <c r="E304" s="117" t="n"/>
      <c r="F304" s="55" t="n"/>
      <c r="G304" s="416" t="n"/>
      <c r="H304" s="232" t="n">
        <v>0</v>
      </c>
      <c r="I304" s="27" t="n">
        <v>0</v>
      </c>
      <c r="J304" s="28">
        <f>SUMIFS(Aut_BlueMe_Sem_Pedido!$J:$J,Aut_BlueMe_Sem_Pedido!$Q:$Q,DRE!H$4,Aut_BlueMe_Sem_Pedido!$H:$H,DRE!$A304)+SUMIFS(Aut_Ajustes_Manuais!$G:$G,Aut_Ajustes_Manuais!$I:$I,DRE!H$4,Aut_Ajustes_Manuais!$F:$F,"Fundo de Propaganda")</f>
        <v/>
      </c>
      <c r="K304" s="232" t="n">
        <v>0</v>
      </c>
      <c r="L304" s="27" t="n">
        <v>0</v>
      </c>
      <c r="M304" s="28">
        <f>SUMIFS(Aut_BlueMe_Sem_Pedido!$J:$J,Aut_BlueMe_Sem_Pedido!$Q:$Q,DRE!K$4,Aut_BlueMe_Sem_Pedido!$H:$H,DRE!$A304)+SUMIFS(Aut_Ajustes_Manuais!$G:$G,Aut_Ajustes_Manuais!$I:$I,DRE!K$4,Aut_Ajustes_Manuais!$F:$F,"Fundo de Propaganda")</f>
        <v/>
      </c>
      <c r="N304" s="232" t="n">
        <v>0</v>
      </c>
      <c r="O304" s="27" t="n">
        <v>0</v>
      </c>
      <c r="P304" s="28">
        <f>SUMIFS(Aut_BlueMe_Sem_Pedido!$J:$J,Aut_BlueMe_Sem_Pedido!$Q:$Q,DRE!N$4,Aut_BlueMe_Sem_Pedido!$H:$H,DRE!$A304)+SUMIFS(Aut_Ajustes_Manuais!$G:$G,Aut_Ajustes_Manuais!$I:$I,DRE!N$4,Aut_Ajustes_Manuais!$F:$F,"Fundo de Propaganda")</f>
        <v/>
      </c>
      <c r="Q304" s="232" t="n">
        <v>0</v>
      </c>
      <c r="R304" s="27" t="n">
        <v>0</v>
      </c>
      <c r="S304" s="28">
        <f>SUMIFS(Aut_BlueMe_Sem_Pedido!$J:$J,Aut_BlueMe_Sem_Pedido!$Q:$Q,DRE!Q$4,Aut_BlueMe_Sem_Pedido!$H:$H,DRE!$A304)+SUMIFS(Aut_Ajustes_Manuais!$G:$G,Aut_Ajustes_Manuais!$I:$I,DRE!Q$4,Aut_Ajustes_Manuais!$F:$F,"Fundo de Propaganda")</f>
        <v/>
      </c>
      <c r="T304" s="232" t="n">
        <v>0</v>
      </c>
      <c r="U304" s="27" t="n">
        <v>0</v>
      </c>
      <c r="V304" s="28">
        <f>SUMIFS(Aut_BlueMe_Sem_Pedido!$J:$J,Aut_BlueMe_Sem_Pedido!$Q:$Q,DRE!T$4,Aut_BlueMe_Sem_Pedido!$H:$H,DRE!$A304)+SUMIFS(Aut_Ajustes_Manuais!$G:$G,Aut_Ajustes_Manuais!$I:$I,DRE!T$4,Aut_Ajustes_Manuais!$F:$F,"Fundo de Propaganda")</f>
        <v/>
      </c>
      <c r="W304" s="232" t="n">
        <v>0</v>
      </c>
      <c r="X304" s="27" t="n">
        <v>0</v>
      </c>
      <c r="Y304" s="28">
        <f>SUMIFS(Aut_BlueMe_Sem_Pedido!$J:$J,Aut_BlueMe_Sem_Pedido!$Q:$Q,DRE!W$4,Aut_BlueMe_Sem_Pedido!$H:$H,DRE!$A304)+SUMIFS(Aut_Ajustes_Manuais!$G:$G,Aut_Ajustes_Manuais!$I:$I,DRE!W$4,Aut_Ajustes_Manuais!$F:$F,"Fundo de Propaganda")</f>
        <v/>
      </c>
      <c r="Z304" s="232" t="n">
        <v>0</v>
      </c>
      <c r="AA304" s="27" t="n">
        <v>0</v>
      </c>
      <c r="AB304" s="28">
        <f>SUMIFS(Aut_BlueMe_Sem_Pedido!$J:$J,Aut_BlueMe_Sem_Pedido!$Q:$Q,DRE!Z$4,Aut_BlueMe_Sem_Pedido!$H:$H,DRE!$A304)+SUMIFS(Aut_Ajustes_Manuais!$G:$G,Aut_Ajustes_Manuais!$I:$I,DRE!Z$4,Aut_Ajustes_Manuais!$F:$F,"Fundo de Propaganda")</f>
        <v/>
      </c>
      <c r="AC304" s="232" t="n">
        <v>0</v>
      </c>
      <c r="AD304" s="27" t="n">
        <v>0</v>
      </c>
      <c r="AE304" s="28">
        <f>SUMIFS(Aut_BlueMe_Sem_Pedido!$J:$J,Aut_BlueMe_Sem_Pedido!$Q:$Q,DRE!AC$4,Aut_BlueMe_Sem_Pedido!$H:$H,DRE!$A304)+SUMIFS(Aut_Ajustes_Manuais!$G:$G,Aut_Ajustes_Manuais!$I:$I,DRE!AC$4,Aut_Ajustes_Manuais!$F:$F,"Fundo de Propaganda")</f>
        <v/>
      </c>
      <c r="AF304" s="232" t="n">
        <v>0</v>
      </c>
      <c r="AG304" s="27" t="n">
        <v>0</v>
      </c>
      <c r="AH304" s="28">
        <f>SUMIFS(Aut_BlueMe_Sem_Pedido!$J:$J,Aut_BlueMe_Sem_Pedido!$Q:$Q,DRE!AF$4,Aut_BlueMe_Sem_Pedido!$H:$H,DRE!$A304)+SUMIFS(Aut_Ajustes_Manuais!$G:$G,Aut_Ajustes_Manuais!$I:$I,DRE!AF$4,Aut_Ajustes_Manuais!$F:$F,"Fundo de Propaganda")</f>
        <v/>
      </c>
      <c r="AI304" s="232" t="n">
        <v>0</v>
      </c>
      <c r="AJ304" s="27" t="n">
        <v>0</v>
      </c>
      <c r="AK304" s="28">
        <f>SUMIFS(Aut_BlueMe_Sem_Pedido!$J:$J,Aut_BlueMe_Sem_Pedido!$Q:$Q,DRE!AI$4,Aut_BlueMe_Sem_Pedido!$H:$H,DRE!$A304)+SUMIFS(Aut_Ajustes_Manuais!$G:$G,Aut_Ajustes_Manuais!$I:$I,DRE!AI$4,Aut_Ajustes_Manuais!$F:$F,"Fundo de Propaganda")</f>
        <v/>
      </c>
      <c r="AL304" s="232" t="n">
        <v>0</v>
      </c>
      <c r="AM304" s="27" t="n">
        <v>0</v>
      </c>
      <c r="AN304" s="28">
        <f>SUMIFS(Aut_BlueMe_Sem_Pedido!$J:$J,Aut_BlueMe_Sem_Pedido!$Q:$Q,DRE!AL$4,Aut_BlueMe_Sem_Pedido!$H:$H,DRE!$A304)+SUMIFS(Aut_Ajustes_Manuais!$G:$G,Aut_Ajustes_Manuais!$I:$I,DRE!AL$4,Aut_Ajustes_Manuais!$F:$F,"Fundo de Propaganda")</f>
        <v/>
      </c>
      <c r="AO304" s="232" t="n">
        <v>0</v>
      </c>
      <c r="AP304" s="27" t="n">
        <v>0</v>
      </c>
      <c r="AQ304" s="28">
        <f>SUMIFS(Aut_BlueMe_Sem_Pedido!$J:$J,Aut_BlueMe_Sem_Pedido!$Q:$Q,DRE!AO$4,Aut_BlueMe_Sem_Pedido!$H:$H,DRE!$A304)+SUMIFS(Aut_Ajustes_Manuais!$G:$G,Aut_Ajustes_Manuais!$I:$I,DRE!AO$4,Aut_Ajustes_Manuais!$F:$F,"Fundo de Propaganda")</f>
        <v/>
      </c>
      <c r="AR304" s="232">
        <f>SUMIFS($H304:$AO304,$H$5:$AO$5,"&lt;"&amp;MONTH(TODAY()),$H$6:$AO$6,"REAL 25")</f>
        <v/>
      </c>
      <c r="AS304" s="27">
        <f>SUMIFS($I304:$AP304,$I$5:$AP$5,"&lt;"&amp;MONTH(TODAY()),$I$6:$AP$6,"ORÇADO ")</f>
        <v/>
      </c>
      <c r="AT304" s="28">
        <f>SUMIFS($J304:$AQ304,$J$5:$AQ$5,"&lt;"&amp;MONTH(TODAY()),$J$6:$AQ$6,"REAL 26")</f>
        <v/>
      </c>
      <c r="AU304" s="232">
        <f>SUM(H304,K304,N304,Q304,T304,W304,Z304,AC304,AF304,AI304,AL304,AO304)</f>
        <v/>
      </c>
      <c r="AV304" s="27">
        <f>SUM(I304,L304,O304,R304,U304,X304,AA304,AD304,AG304,AJ304,AM304,AP304)</f>
        <v/>
      </c>
      <c r="AW304" s="28">
        <f>SUM(J304,M304,P304,S304,V304,Y304,AB304,AE304,AH304,AK304,AN304,AQ304)</f>
        <v/>
      </c>
      <c r="AX304" s="232">
        <f>SUM(H304,K304,N304)</f>
        <v/>
      </c>
      <c r="AY304" s="27">
        <f>SUM(I304,L304,O304)</f>
        <v/>
      </c>
      <c r="AZ304" s="28">
        <f>SUM(J304,M304,P304)</f>
        <v/>
      </c>
      <c r="BA304" s="232">
        <f>SUM(Q304,T304,W304)</f>
        <v/>
      </c>
      <c r="BB304" s="27">
        <f>SUM(R304,U304,X304)</f>
        <v/>
      </c>
      <c r="BC304" s="28">
        <f>SUM(S304,V304,Y304)</f>
        <v/>
      </c>
      <c r="BD304" s="232">
        <f>SUM(Z304,AC304,AF304)</f>
        <v/>
      </c>
      <c r="BE304" s="27">
        <f>SUM(AA304,AD304,AG304)</f>
        <v/>
      </c>
      <c r="BF304" s="28">
        <f>SUM(AB304,AE304,AH304)</f>
        <v/>
      </c>
      <c r="BG304" s="232">
        <f>SUM(AI304,AL304,AO304)</f>
        <v/>
      </c>
      <c r="BH304" s="27">
        <f>SUM(AJ304,AM304,AP304)</f>
        <v/>
      </c>
      <c r="BI304" s="28">
        <f>SUM(AK304,AN304,AQ304)</f>
        <v/>
      </c>
      <c r="BK304" s="451">
        <f>SUM(I304,L304,O304,R304,U304,X304,AA304,AD304,AG304,AJ304,AM304,AP304)</f>
        <v/>
      </c>
      <c r="BL304" s="451">
        <f>BK304-AV304</f>
        <v/>
      </c>
      <c r="BM304" s="451">
        <f>SUM(J304,M304,P304,S304,V304)</f>
        <v/>
      </c>
      <c r="BN304" s="451">
        <f>BM304-AT304</f>
        <v/>
      </c>
    </row>
    <row r="305" hidden="1" outlineLevel="1" customFormat="1" s="474">
      <c r="A305" s="22" t="inlineStr">
        <is>
          <t>Fee Gestão FB</t>
        </is>
      </c>
      <c r="B305" s="23" t="n"/>
      <c r="C305" s="24" t="inlineStr">
        <is>
          <t>Contrato %</t>
        </is>
      </c>
      <c r="D305" s="25" t="n">
        <v>-20000</v>
      </c>
      <c r="E305" s="117" t="n">
        <v>0</v>
      </c>
      <c r="F305" s="55" t="n"/>
      <c r="G305" s="416" t="n"/>
      <c r="H305" s="232" t="n"/>
      <c r="I305" s="27" t="n">
        <v>-15000</v>
      </c>
      <c r="J305" s="27">
        <f>+SUMIFS(Aut_Ajustes_Manuais!$G:$G,Aut_Ajustes_Manuais!$I:$I,DRE!H$4,Aut_Ajustes_Manuais!$F:$F,"Fee Gestão FB")</f>
        <v/>
      </c>
      <c r="K305" s="232" t="n"/>
      <c r="L305" s="27" t="n">
        <v>-15000</v>
      </c>
      <c r="M305" s="27">
        <f>SUMIFS(Aut_Ajustes_Manuais!$G:$G,Aut_Ajustes_Manuais!$I:$I,DRE!K$4,Aut_Ajustes_Manuais!$F:$F,"Fee Gestão FB")</f>
        <v/>
      </c>
      <c r="N305" s="232" t="n"/>
      <c r="O305" s="27" t="n">
        <v>-15000</v>
      </c>
      <c r="P305" s="27">
        <f>SUMIFS(Aut_Ajustes_Manuais!$G:$G,Aut_Ajustes_Manuais!$I:$I,DRE!N$4,Aut_Ajustes_Manuais!$F:$F,"Fee Gestão FB")</f>
        <v/>
      </c>
      <c r="Q305" s="232" t="n"/>
      <c r="R305" s="27" t="n">
        <v>-15000</v>
      </c>
      <c r="S305" s="27">
        <f>SUMIFS(Aut_Ajustes_Manuais!$G:$G,Aut_Ajustes_Manuais!$I:$I,DRE!Q$4,Aut_Ajustes_Manuais!$F:$F,"Fee Gestão FB")</f>
        <v/>
      </c>
      <c r="T305" s="232" t="n"/>
      <c r="U305" s="27" t="n">
        <v>-15000</v>
      </c>
      <c r="V305" s="28">
        <f>SUMIFS(Aut_Ajustes_Manuais!$G:$G,Aut_Ajustes_Manuais!$I:$I,DRE!T$4,Aut_Ajustes_Manuais!$F:$F,"Fee Gestão FB")</f>
        <v/>
      </c>
      <c r="W305" s="232" t="n"/>
      <c r="X305" s="27" t="n">
        <v>-15000</v>
      </c>
      <c r="Y305" s="28">
        <f>SUMIFS(Aut_Ajustes_Manuais!$G:$G,Aut_Ajustes_Manuais!$I:$I,DRE!W$4,Aut_Ajustes_Manuais!$F:$F,"Fee Gestão FB")</f>
        <v/>
      </c>
      <c r="Z305" s="232" t="n"/>
      <c r="AA305" s="27" t="n">
        <v>-15000</v>
      </c>
      <c r="AB305" s="28">
        <f>SUMIFS(Aut_Ajustes_Manuais!$G:$G,Aut_Ajustes_Manuais!$I:$I,DRE!Z$4,Aut_Ajustes_Manuais!$F:$F,"Fee Gestão FB")</f>
        <v/>
      </c>
      <c r="AC305" s="232" t="n"/>
      <c r="AD305" s="27" t="n">
        <v>-15000</v>
      </c>
      <c r="AE305" s="28">
        <f>SUMIFS(Aut_Ajustes_Manuais!$G:$G,Aut_Ajustes_Manuais!$I:$I,DRE!AC$4,Aut_Ajustes_Manuais!$F:$F,"Fee Gestão FB")</f>
        <v/>
      </c>
      <c r="AF305" s="232" t="n"/>
      <c r="AG305" s="27" t="n">
        <v>-15000</v>
      </c>
      <c r="AH305" s="28">
        <f>SUMIFS(Aut_Ajustes_Manuais!$G:$G,Aut_Ajustes_Manuais!$I:$I,DRE!AF$4,Aut_Ajustes_Manuais!$F:$F,"Fee Gestão FB")</f>
        <v/>
      </c>
      <c r="AI305" s="232" t="n"/>
      <c r="AJ305" s="27" t="n">
        <v>-15000</v>
      </c>
      <c r="AK305" s="28">
        <f>SUMIFS(Aut_Ajustes_Manuais!$G:$G,Aut_Ajustes_Manuais!$I:$I,DRE!AI$4,Aut_Ajustes_Manuais!$F:$F,"Fee Gestão FB")</f>
        <v/>
      </c>
      <c r="AL305" s="232" t="n"/>
      <c r="AM305" s="27" t="n">
        <v>-15000</v>
      </c>
      <c r="AN305" s="28">
        <f>SUMIFS(Aut_Ajustes_Manuais!$G:$G,Aut_Ajustes_Manuais!$I:$I,DRE!AL$4,Aut_Ajustes_Manuais!$F:$F,"Fee Gestão FB")</f>
        <v/>
      </c>
      <c r="AO305" s="232" t="n"/>
      <c r="AP305" s="27" t="n">
        <v>-15000</v>
      </c>
      <c r="AQ305" s="28">
        <f>SUMIFS(Aut_Ajustes_Manuais!$G:$G,Aut_Ajustes_Manuais!$I:$I,DRE!AO$4,Aut_Ajustes_Manuais!$F:$F,"Fee Gestão FB")</f>
        <v/>
      </c>
      <c r="AR305" s="232">
        <f>SUMIFS($H305:$AO305,$H$5:$AO$5,"&lt;"&amp;MONTH(TODAY()),$H$6:$AO$6,"REAL 25")</f>
        <v/>
      </c>
      <c r="AS305" s="27">
        <f>SUMIFS($I305:$AP305,$I$5:$AP$5,"&lt;"&amp;MONTH(TODAY()),$I$6:$AP$6,"ORÇADO ")</f>
        <v/>
      </c>
      <c r="AT305" s="28">
        <f>SUMIFS($J305:$AQ305,$J$5:$AQ$5,"&lt;"&amp;MONTH(TODAY()),$J$6:$AQ$6,"REAL 26")</f>
        <v/>
      </c>
      <c r="AU305" s="232">
        <f>SUM(H305,K305,N305,Q305,T305,W305,Z305,AC305,AF305,AI305,AL305,AO305)</f>
        <v/>
      </c>
      <c r="AV305" s="27">
        <f>SUM(I305,L305,O305,R305,U305,X305,AA305,AD305,AG305,AJ305,AM305,AP305)</f>
        <v/>
      </c>
      <c r="AW305" s="28">
        <f>SUM(J305,M305,P305,S305,V305,Y305,AB305,AE305,AH305,AK305,AN305,AQ305)</f>
        <v/>
      </c>
      <c r="AX305" s="232">
        <f>SUM(H305,K305,N305)</f>
        <v/>
      </c>
      <c r="AY305" s="27">
        <f>SUM(I305,L305,O305)</f>
        <v/>
      </c>
      <c r="AZ305" s="28">
        <f>SUM(J305,M305,P305)</f>
        <v/>
      </c>
      <c r="BA305" s="232">
        <f>SUM(Q305,T305,W305)</f>
        <v/>
      </c>
      <c r="BB305" s="27">
        <f>SUM(R305,U305,X305)</f>
        <v/>
      </c>
      <c r="BC305" s="28">
        <f>SUM(S305,V305,Y305)</f>
        <v/>
      </c>
      <c r="BD305" s="232">
        <f>SUM(Z305,AC305,AF305)</f>
        <v/>
      </c>
      <c r="BE305" s="27">
        <f>SUM(AA305,AD305,AG305)</f>
        <v/>
      </c>
      <c r="BF305" s="28">
        <f>SUM(AB305,AE305,AH305)</f>
        <v/>
      </c>
      <c r="BG305" s="232">
        <f>SUM(AI305,AL305,AO305)</f>
        <v/>
      </c>
      <c r="BH305" s="27">
        <f>SUM(AJ305,AM305,AP305)</f>
        <v/>
      </c>
      <c r="BI305" s="28">
        <f>SUM(AK305,AN305,AQ305)</f>
        <v/>
      </c>
      <c r="BK305" s="451">
        <f>SUM(I305,L305,O305,R305,U305,X305,AA305,AD305,AG305,AJ305,AM305,AP305)</f>
        <v/>
      </c>
      <c r="BL305" s="451">
        <f>BK305-AV305</f>
        <v/>
      </c>
      <c r="BM305" s="451">
        <f>SUM(J305,M305,P305,S305,V305)</f>
        <v/>
      </c>
      <c r="BN305" s="451">
        <f>BM305-AT305</f>
        <v/>
      </c>
    </row>
    <row r="306" collapsed="1">
      <c r="A306" s="70" t="inlineStr">
        <is>
          <t>% sobre Receita Bruta</t>
        </is>
      </c>
      <c r="B306" s="58" t="n"/>
      <c r="C306" s="59" t="n"/>
      <c r="D306" s="60" t="n"/>
      <c r="E306" s="61" t="n"/>
      <c r="F306" s="62" t="n"/>
      <c r="G306" s="473" t="n"/>
      <c r="H306" s="236" t="n">
        <v>0</v>
      </c>
      <c r="I306" s="49" t="n">
        <v>-0.06983942854674487</v>
      </c>
      <c r="J306" s="50">
        <f>IFERROR(J302/J8,0)+SUMIFS(Aut_Ajustes_Manuais!$G:$G,Aut_Ajustes_Manuais!$I:$I,DRE!H$4,Aut_Ajustes_Manuais!$F:$F,"% sobre Receita Bruta")</f>
        <v/>
      </c>
      <c r="K306" s="236" t="n">
        <v>0</v>
      </c>
      <c r="L306" s="49" t="n">
        <v>-0.03852264644823843</v>
      </c>
      <c r="M306" s="50">
        <f>IFERROR(M302/M8,0)+SUMIFS(Aut_Ajustes_Manuais!$G:$G,Aut_Ajustes_Manuais!$I:$I,DRE!K$4,Aut_Ajustes_Manuais!$F:$F,"% sobre Receita Bruta")</f>
        <v/>
      </c>
      <c r="N306" s="236" t="n">
        <v>0</v>
      </c>
      <c r="O306" s="49" t="n">
        <v>-0.0371213071814938</v>
      </c>
      <c r="P306" s="50">
        <f>IFERROR(P302/P8,0)+SUMIFS(Aut_Ajustes_Manuais!$G:$G,Aut_Ajustes_Manuais!$I:$I,DRE!N$4,Aut_Ajustes_Manuais!$F:$F,"% sobre Receita Bruta")</f>
        <v/>
      </c>
      <c r="Q306" s="236" t="n">
        <v>0</v>
      </c>
      <c r="R306" s="49" t="n">
        <v>-0.031379734121255</v>
      </c>
      <c r="S306" s="50">
        <f>IFERROR(S302/S8,0)+SUMIFS(Aut_Ajustes_Manuais!$G:$G,Aut_Ajustes_Manuais!$I:$I,DRE!Q$4,Aut_Ajustes_Manuais!$F:$F,"% sobre Receita Bruta")</f>
        <v/>
      </c>
      <c r="T306" s="236" t="n">
        <v>0</v>
      </c>
      <c r="U306" s="49" t="n">
        <v>-0.02720612463476946</v>
      </c>
      <c r="V306" s="50">
        <f>IFERROR(V302/V8,0)+SUMIFS(Aut_Ajustes_Manuais!$G:$G,Aut_Ajustes_Manuais!$I:$I,DRE!T$4,Aut_Ajustes_Manuais!$F:$F,"% sobre Receita Bruta")</f>
        <v/>
      </c>
      <c r="W306" s="236" t="n">
        <v>0</v>
      </c>
      <c r="X306" s="49" t="n">
        <v>-0.03155075509271647</v>
      </c>
      <c r="Y306" s="50">
        <f>IFERROR(Y302/Y8,0)+SUMIFS(Aut_Ajustes_Manuais!$G:$G,Aut_Ajustes_Manuais!$I:$I,DRE!W$4,Aut_Ajustes_Manuais!$F:$F,"% sobre Receita Bruta")</f>
        <v/>
      </c>
      <c r="Z306" s="236" t="n">
        <v>0</v>
      </c>
      <c r="AA306" s="49" t="n">
        <v>-0.02970752170653184</v>
      </c>
      <c r="AB306" s="50">
        <f>IFERROR(AB302/AB8,0)+SUMIFS(Aut_Ajustes_Manuais!$G:$G,Aut_Ajustes_Manuais!$I:$I,DRE!Z$4,Aut_Ajustes_Manuais!$F:$F,"% sobre Receita Bruta")</f>
        <v/>
      </c>
      <c r="AC306" s="236" t="n">
        <v>0</v>
      </c>
      <c r="AD306" s="49" t="n">
        <v>-0.02833426792913254</v>
      </c>
      <c r="AE306" s="50">
        <f>IFERROR(AE302/AE8,0)+SUMIFS(Aut_Ajustes_Manuais!$G:$G,Aut_Ajustes_Manuais!$I:$I,DRE!AC$4,Aut_Ajustes_Manuais!$F:$F,"% sobre Receita Bruta")</f>
        <v/>
      </c>
      <c r="AF306" s="236" t="n">
        <v>0</v>
      </c>
      <c r="AG306" s="49" t="n">
        <v>-0.02442704764690541</v>
      </c>
      <c r="AH306" s="50">
        <f>IFERROR(AH302/AH8,0)+SUMIFS(Aut_Ajustes_Manuais!$G:$G,Aut_Ajustes_Manuais!$I:$I,DRE!AF$4,Aut_Ajustes_Manuais!$F:$F,"% sobre Receita Bruta")</f>
        <v/>
      </c>
      <c r="AI306" s="236" t="n">
        <v>0</v>
      </c>
      <c r="AJ306" s="49" t="n">
        <v>-0.02878634778651638</v>
      </c>
      <c r="AK306" s="50">
        <f>IFERROR(AK302/AK8,0)+SUMIFS(Aut_Ajustes_Manuais!$G:$G,Aut_Ajustes_Manuais!$I:$I,DRE!AI$4,Aut_Ajustes_Manuais!$F:$F,"% sobre Receita Bruta")</f>
        <v/>
      </c>
      <c r="AL306" s="236" t="n">
        <v>0</v>
      </c>
      <c r="AM306" s="49" t="n">
        <v>-0.02849483268496093</v>
      </c>
      <c r="AN306" s="50">
        <f>IFERROR(AN302/AN8,0)+SUMIFS(Aut_Ajustes_Manuais!$G:$G,Aut_Ajustes_Manuais!$I:$I,DRE!AL$4,Aut_Ajustes_Manuais!$F:$F,"% sobre Receita Bruta")</f>
        <v/>
      </c>
      <c r="AO306" s="236" t="n">
        <v>0</v>
      </c>
      <c r="AP306" s="49" t="n">
        <v>-0.03357603509059858</v>
      </c>
      <c r="AQ306" s="50">
        <f>IFERROR(AQ302/AQ8,0)+SUMIFS(Aut_Ajustes_Manuais!$G:$G,Aut_Ajustes_Manuais!$I:$I,DRE!AO$4,Aut_Ajustes_Manuais!$F:$F,"% sobre Receita Bruta")</f>
        <v/>
      </c>
      <c r="AR306" s="236">
        <f>IFERROR(AR302/AR8,0)</f>
        <v/>
      </c>
      <c r="AS306" s="49">
        <f>IFERROR(AS302/AS8,0)</f>
        <v/>
      </c>
      <c r="AT306" s="50">
        <f>IFERROR(AT302/AT8,0)</f>
        <v/>
      </c>
      <c r="AU306" s="236">
        <f>IFERROR(AU302/AU8,0)</f>
        <v/>
      </c>
      <c r="AV306" s="49">
        <f>IFERROR(AV302/AV8,0)</f>
        <v/>
      </c>
      <c r="AW306" s="50">
        <f>IFERROR(AW302/AW8,0)</f>
        <v/>
      </c>
      <c r="AX306" s="236">
        <f>IFERROR(AX302/AX8,0)</f>
        <v/>
      </c>
      <c r="AY306" s="49">
        <f>IFERROR(AY302/AY8,0)</f>
        <v/>
      </c>
      <c r="AZ306" s="50">
        <f>IFERROR(AZ302/AZ8,0)</f>
        <v/>
      </c>
      <c r="BA306" s="236">
        <f>IFERROR(BA302/BA8,0)</f>
        <v/>
      </c>
      <c r="BB306" s="49">
        <f>IFERROR(BB302/BB8,0)</f>
        <v/>
      </c>
      <c r="BC306" s="50">
        <f>IFERROR(BC302/BC8,0)</f>
        <v/>
      </c>
      <c r="BD306" s="236">
        <f>IFERROR(BD302/BD8,0)</f>
        <v/>
      </c>
      <c r="BE306" s="49">
        <f>IFERROR(BE302/BE8,0)</f>
        <v/>
      </c>
      <c r="BF306" s="50">
        <f>IFERROR(BF302/BF8,0)</f>
        <v/>
      </c>
      <c r="BG306" s="236">
        <f>IFERROR(BG302/BG8,0)</f>
        <v/>
      </c>
      <c r="BH306" s="49">
        <f>IFERROR(BH302/BH8,0)</f>
        <v/>
      </c>
      <c r="BI306" s="50">
        <f>IFERROR(BI302/BI8,0)</f>
        <v/>
      </c>
      <c r="BK306" s="451">
        <f>SUM(I306,L306,O306,R306,U306,X306,AA306,AD306,AG306,AJ306,AM306,AP306)</f>
        <v/>
      </c>
      <c r="BL306" s="451">
        <f>BK306-AV306</f>
        <v/>
      </c>
      <c r="BM306" s="451">
        <f>SUM(J306,M306,P306,S306,V306)</f>
        <v/>
      </c>
      <c r="BN306" s="451">
        <f>BM306-AT306</f>
        <v/>
      </c>
    </row>
    <row r="307">
      <c r="A307" s="18" t="n"/>
      <c r="E307" s="16" t="n"/>
      <c r="F307" s="464" t="n"/>
      <c r="G307" s="473" t="n"/>
      <c r="H307" s="238" t="n"/>
      <c r="I307" s="464" t="n"/>
      <c r="J307" s="256" t="n"/>
      <c r="K307" s="238" t="n"/>
      <c r="L307" s="464" t="n"/>
      <c r="M307" s="56" t="n"/>
      <c r="N307" s="238" t="n"/>
      <c r="O307" s="464" t="n"/>
      <c r="P307" s="56" t="n"/>
      <c r="Q307" s="238" t="n"/>
      <c r="R307" s="464" t="n"/>
      <c r="S307" s="56" t="n"/>
      <c r="T307" s="238" t="n"/>
      <c r="U307" s="464" t="n"/>
      <c r="V307" s="56" t="n"/>
      <c r="W307" s="238" t="n"/>
      <c r="X307" s="464" t="n"/>
      <c r="Y307" s="56" t="n"/>
      <c r="Z307" s="238" t="n"/>
      <c r="AA307" s="464" t="n"/>
      <c r="AB307" s="56" t="n"/>
      <c r="AC307" s="238" t="n"/>
      <c r="AD307" s="464" t="n"/>
      <c r="AE307" s="56" t="n"/>
      <c r="AF307" s="238" t="n"/>
      <c r="AG307" s="464" t="n"/>
      <c r="AH307" s="56" t="n"/>
      <c r="AI307" s="238" t="n"/>
      <c r="AJ307" s="464" t="n"/>
      <c r="AK307" s="56" t="n"/>
      <c r="AL307" s="238" t="n"/>
      <c r="AM307" s="464" t="n"/>
      <c r="AN307" s="56" t="n"/>
      <c r="AO307" s="238" t="n"/>
      <c r="AP307" s="464" t="n"/>
      <c r="AQ307" s="56" t="n"/>
      <c r="AR307" s="238" t="n"/>
      <c r="AS307" s="464" t="n"/>
      <c r="AT307" s="56" t="n"/>
      <c r="AU307" s="238" t="n"/>
      <c r="AV307" s="464" t="n"/>
      <c r="AW307" s="56" t="n"/>
      <c r="AX307" s="238" t="n"/>
      <c r="AY307" s="464" t="n"/>
      <c r="AZ307" s="56" t="n"/>
      <c r="BA307" s="238" t="n"/>
      <c r="BB307" s="464" t="n"/>
      <c r="BC307" s="56" t="n"/>
      <c r="BD307" s="238" t="n"/>
      <c r="BE307" s="464" t="n"/>
      <c r="BF307" s="56" t="n"/>
      <c r="BG307" s="238" t="n"/>
      <c r="BH307" s="464" t="n"/>
      <c r="BI307" s="56" t="n"/>
      <c r="BK307" s="451">
        <f>SUM(I307,L307,O307,R307,U307,X307,AA307,AD307,AG307,AJ307,AM307,AP307)</f>
        <v/>
      </c>
      <c r="BL307" s="451">
        <f>BK307-AV307</f>
        <v/>
      </c>
      <c r="BM307" s="451">
        <f>SUM(J307,M307,P307,S307,V307)</f>
        <v/>
      </c>
      <c r="BN307" s="451">
        <f>BM307-AT307</f>
        <v/>
      </c>
    </row>
    <row r="308">
      <c r="A308" s="38" t="inlineStr">
        <is>
          <t>TOTAL - DESPESAS OPERATIVAS</t>
        </is>
      </c>
      <c r="B308" s="58" t="n"/>
      <c r="C308" s="59" t="n"/>
      <c r="D308" s="118" t="n"/>
      <c r="E308" s="61" t="n"/>
      <c r="F308" s="62" t="n"/>
      <c r="G308" s="473" t="n"/>
      <c r="H308" s="235" t="n">
        <v>-279697.6872370901</v>
      </c>
      <c r="I308" s="41" t="n">
        <v>-300041.8598193559</v>
      </c>
      <c r="J308" s="42">
        <f>SUM(J302,J294,J280,J266,J255,J243,J226,J216,J106)+SUMIFS(Aut_Ajustes_Manuais!$G:$G,Aut_Ajustes_Manuais!$I:$I,DRE!H$4,Aut_Ajustes_Manuais!$F:$F,"TOTAL - DESPESAS OPERATIVAS")</f>
        <v/>
      </c>
      <c r="K308" s="235" t="n">
        <v>-283686.904053278</v>
      </c>
      <c r="L308" s="41" t="n">
        <v>-287460.5004714042</v>
      </c>
      <c r="M308" s="42">
        <f>SUM(M302,M294,M280,M266,M255,M243,M226,M216,M106)+SUMIFS(Aut_Ajustes_Manuais!$G:$G,Aut_Ajustes_Manuais!$I:$I,DRE!K$4,Aut_Ajustes_Manuais!$F:$F,"TOTAL - DESPESAS OPERATIVAS")</f>
        <v/>
      </c>
      <c r="N308" s="235" t="n">
        <v>-275220.640506509</v>
      </c>
      <c r="O308" s="41" t="n">
        <v>-289150.4245160084</v>
      </c>
      <c r="P308" s="42">
        <f>SUM(P302,P294,P280,P266,P255,P243,P226,P216,P106)+SUMIFS(Aut_Ajustes_Manuais!$G:$G,Aut_Ajustes_Manuais!$I:$I,DRE!N$4,Aut_Ajustes_Manuais!$F:$F,"TOTAL - DESPESAS OPERATIVAS")</f>
        <v/>
      </c>
      <c r="Q308" s="235" t="n">
        <v>-291029.014114323</v>
      </c>
      <c r="R308" s="41" t="n">
        <v>-295198.9824924043</v>
      </c>
      <c r="S308" s="42">
        <f>SUM(S302,S294,S280,S266,S255,S243,S226,S216,S106)+SUMIFS(Aut_Ajustes_Manuais!$G:$G,Aut_Ajustes_Manuais!$I:$I,DRE!Q$4,Aut_Ajustes_Manuais!$F:$F,"TOTAL - DESPESAS OPERATIVAS")</f>
        <v/>
      </c>
      <c r="T308" s="235" t="n">
        <v>-298372.2176934994</v>
      </c>
      <c r="U308" s="41" t="n">
        <v>-307193.9874678022</v>
      </c>
      <c r="V308" s="42">
        <f>SUM(V302,V294,V280,V266,V255,V243,V226,V216,V106)+SUMIFS(Aut_Ajustes_Manuais!$G:$G,Aut_Ajustes_Manuais!$I:$I,DRE!T$4,Aut_Ajustes_Manuais!$F:$F,"TOTAL - DESPESAS OPERATIVAS")</f>
        <v/>
      </c>
      <c r="W308" s="235" t="n">
        <v>-276960.3325861302</v>
      </c>
      <c r="X308" s="41" t="n">
        <v>-295429.4946443538</v>
      </c>
      <c r="Y308" s="42">
        <f>SUM(Y302,Y294,Y280,Y266,Y255,Y243,Y226,Y216,Y106)+SUMIFS(Aut_Ajustes_Manuais!$G:$G,Aut_Ajustes_Manuais!$I:$I,DRE!W$4,Aut_Ajustes_Manuais!$F:$F,"TOTAL - DESPESAS OPERATIVAS")</f>
        <v/>
      </c>
      <c r="Z308" s="235" t="n">
        <v>-296205.536301184</v>
      </c>
      <c r="AA308" s="41" t="n">
        <v>-304413.1002954047</v>
      </c>
      <c r="AB308" s="42">
        <f>SUM(AB302,AB294,AB280,AB266,AB255,AB243,AB226,AB216,AB106)+SUMIFS(Aut_Ajustes_Manuais!$G:$G,Aut_Ajustes_Manuais!$I:$I,DRE!Z$4,Aut_Ajustes_Manuais!$F:$F,"TOTAL - DESPESAS OPERATIVAS")</f>
        <v/>
      </c>
      <c r="AC308" s="235" t="n">
        <v>-306129.8250319348</v>
      </c>
      <c r="AD308" s="41" t="n">
        <v>-304912.1092749976</v>
      </c>
      <c r="AE308" s="42">
        <f>SUM(AE302,AE294,AE280,AE266,AE255,AE243,AE226,AE216,AE106)+SUMIFS(Aut_Ajustes_Manuais!$G:$G,Aut_Ajustes_Manuais!$I:$I,DRE!AC$4,Aut_Ajustes_Manuais!$F:$F,"TOTAL - DESPESAS OPERATIVAS")</f>
        <v/>
      </c>
      <c r="AF308" s="235" t="n">
        <v>-345481.3129104673</v>
      </c>
      <c r="AG308" s="41" t="n">
        <v>-299032.1726764801</v>
      </c>
      <c r="AH308" s="42">
        <f>SUM(AH302,AH294,AH280,AH266,AH255,AH243,AH226,AH216,AH106)+SUMIFS(Aut_Ajustes_Manuais!$G:$G,Aut_Ajustes_Manuais!$I:$I,DRE!AF$4,Aut_Ajustes_Manuais!$F:$F,"TOTAL - DESPESAS OPERATIVAS")</f>
        <v/>
      </c>
      <c r="AI308" s="235" t="n">
        <v>-313518.8109570674</v>
      </c>
      <c r="AJ308" s="41" t="n">
        <v>-311378.6386817988</v>
      </c>
      <c r="AK308" s="42">
        <f>SUM(AK302,AK294,AK280,AK266,AK255,AK243,AK226,AK216,AK106)+SUMIFS(Aut_Ajustes_Manuais!$G:$G,Aut_Ajustes_Manuais!$I:$I,DRE!AI$4,Aut_Ajustes_Manuais!$F:$F,"TOTAL - DESPESAS OPERATIVAS")</f>
        <v/>
      </c>
      <c r="AL308" s="235" t="n">
        <v>-312259.9760471322</v>
      </c>
      <c r="AM308" s="41" t="n">
        <v>-297152.0160574065</v>
      </c>
      <c r="AN308" s="42">
        <f>SUM(AN302,AN294,AN280,AN266,AN255,AN243,AN226,AN216,AN106)+SUMIFS(Aut_Ajustes_Manuais!$G:$G,Aut_Ajustes_Manuais!$I:$I,DRE!AL$4,Aut_Ajustes_Manuais!$F:$F,"TOTAL - DESPESAS OPERATIVAS")</f>
        <v/>
      </c>
      <c r="AO308" s="235" t="n">
        <v>-287242.5254680068</v>
      </c>
      <c r="AP308" s="41" t="n">
        <v>-296225.2044188735</v>
      </c>
      <c r="AQ308" s="42">
        <f>SUM(AQ302,AQ294,AQ280,AQ266,AQ255,AQ243,AQ226,AQ216,AQ106)+SUMIFS(Aut_Ajustes_Manuais!$G:$G,Aut_Ajustes_Manuais!$I:$I,DRE!AO$4,Aut_Ajustes_Manuais!$F:$F,"TOTAL - DESPESAS OPERATIVAS")</f>
        <v/>
      </c>
      <c r="AR308" s="235">
        <f>SUM(AR302,AR294,AR280,AR266,AR255,AR243,AR226,AR216,,AR106)</f>
        <v/>
      </c>
      <c r="AS308" s="41">
        <f>SUM(AS302,AS294,AS280,AS266,AS255,AS243,AS226,AS216,,AS106)</f>
        <v/>
      </c>
      <c r="AT308" s="42">
        <f>SUM(AT302,AT294,AT280,AT266,AT255,AT243,AT226,AT216,,AT106)</f>
        <v/>
      </c>
      <c r="AU308" s="235">
        <f>SUM(AU302,AU294,AU280,AU266,AU255,AU243,AU226,AU216,AU106)</f>
        <v/>
      </c>
      <c r="AV308" s="41">
        <f>SUM(AV302,AV294,AV280,AV266,AV255,AV243,AV226,AV216,AV106)</f>
        <v/>
      </c>
      <c r="AW308" s="42">
        <f>SUM(AW302,AW294,AW280,AW266,AW255,AW243,AW226,AW216,AW106)</f>
        <v/>
      </c>
      <c r="AX308" s="235">
        <f>SUM(AX302,AX294,AX280,AX266,AX255,AX243,AX226,AX216,AX106)</f>
        <v/>
      </c>
      <c r="AY308" s="41">
        <f>SUM(AY302,AY294,AY280,AY266,AY255,AY243,AY226,AY216,AY106)</f>
        <v/>
      </c>
      <c r="AZ308" s="42">
        <f>SUM(AZ302,AZ294,AZ280,AZ266,AZ255,AZ243,AZ226,AZ216,AZ106)</f>
        <v/>
      </c>
      <c r="BA308" s="235">
        <f>SUM(BA302,BA294,BA280,BA266,BA255,BA243,BA226,BA216,BA106)</f>
        <v/>
      </c>
      <c r="BB308" s="41">
        <f>SUM(BB302,BB294,BB280,BB266,BB255,BB243,BB226,BB216,BB106)</f>
        <v/>
      </c>
      <c r="BC308" s="42">
        <f>SUM(BC302,BC294,BC280,BC266,BC255,BC243,BC226,BC216,BC106)</f>
        <v/>
      </c>
      <c r="BD308" s="235">
        <f>SUM(BD302,BD294,BD280,BD266,BD255,BD243,BD226,BD216,BD106)</f>
        <v/>
      </c>
      <c r="BE308" s="41">
        <f>SUM(BE302,BE294,BE280,BE266,BE255,BE243,BE226,BE216,BE106)</f>
        <v/>
      </c>
      <c r="BF308" s="42">
        <f>SUM(BF302,BF294,BF280,BF266,BF255,BF243,BF226,BF216,BF106)</f>
        <v/>
      </c>
      <c r="BG308" s="235">
        <f>SUM(BG302,BG294,BG280,BG266,BG255,BG243,BG226,BG216,BG106)</f>
        <v/>
      </c>
      <c r="BH308" s="41">
        <f>SUM(BH302,BH294,BH280,BH266,BH255,BH243,BH226,BH216,BH106)</f>
        <v/>
      </c>
      <c r="BI308" s="42">
        <f>SUM(BI302,BI294,BI280,BI266,BI255,BI243,BI226,BI216,BI106)</f>
        <v/>
      </c>
      <c r="BK308" s="451">
        <f>SUM(I308,L308,O308,R308,U308,X308,AA308,AD308,AG308,AJ308,AM308,AP308)</f>
        <v/>
      </c>
      <c r="BL308" s="451">
        <f>BK308-AV308</f>
        <v/>
      </c>
      <c r="BM308" s="451">
        <f>SUM(J308,M308,P308,S308,V308)</f>
        <v/>
      </c>
      <c r="BN308" s="451">
        <f>BM308-AT308</f>
        <v/>
      </c>
    </row>
    <row r="309">
      <c r="A309" s="70" t="inlineStr">
        <is>
          <t>% sobre Receita Bruta</t>
        </is>
      </c>
      <c r="B309" s="58" t="n"/>
      <c r="C309" s="59" t="n"/>
      <c r="D309" s="61" t="n"/>
      <c r="E309" s="61" t="n"/>
      <c r="F309" s="62" t="n"/>
      <c r="G309" s="473" t="n"/>
      <c r="H309" s="236" t="n">
        <v>-0.7650369355257811</v>
      </c>
      <c r="I309" s="49" t="n">
        <v>-1.39698346865909</v>
      </c>
      <c r="J309" s="50">
        <f>IFERROR(J308/J8,0)+SUMIFS(Aut_Ajustes_Manuais!$G:$G,Aut_Ajustes_Manuais!$I:$I,DRE!H$4,Aut_Ajustes_Manuais!$F:$F,"% sobre Receita Bruta")</f>
        <v/>
      </c>
      <c r="K309" s="236" t="n">
        <v>-0.8230690176123593</v>
      </c>
      <c r="L309" s="49" t="n">
        <v>-0.7382492818329054</v>
      </c>
      <c r="M309" s="50">
        <f>IFERROR(M308/M8,0)+SUMIFS(Aut_Ajustes_Manuais!$G:$G,Aut_Ajustes_Manuais!$I:$I,DRE!K$4,Aut_Ajustes_Manuais!$F:$F,"% sobre Receita Bruta")</f>
        <v/>
      </c>
      <c r="N309" s="236" t="n">
        <v>-0.8353683362089854</v>
      </c>
      <c r="O309" s="49" t="n">
        <v>-0.7155761153412054</v>
      </c>
      <c r="P309" s="50">
        <f>IFERROR(P308/P8,0)+SUMIFS(Aut_Ajustes_Manuais!$G:$G,Aut_Ajustes_Manuais!$I:$I,DRE!N$4,Aut_Ajustes_Manuais!$F:$F,"% sobre Receita Bruta")</f>
        <v/>
      </c>
      <c r="Q309" s="236" t="n">
        <v>-0.5594239242210989</v>
      </c>
      <c r="R309" s="49" t="n">
        <v>-0.6175510388984436</v>
      </c>
      <c r="S309" s="50">
        <f>IFERROR(S308/S8,0)+SUMIFS(Aut_Ajustes_Manuais!$G:$G,Aut_Ajustes_Manuais!$I:$I,DRE!Q$4,Aut_Ajustes_Manuais!$F:$F,"% sobre Receita Bruta")</f>
        <v/>
      </c>
      <c r="T309" s="236" t="n">
        <v>-0.6264177699808596</v>
      </c>
      <c r="U309" s="49" t="n">
        <v>-0.5571705273400557</v>
      </c>
      <c r="V309" s="50">
        <f>IFERROR(V308/V8,0)+SUMIFS(Aut_Ajustes_Manuais!$G:$G,Aut_Ajustes_Manuais!$I:$I,DRE!T$4,Aut_Ajustes_Manuais!$F:$F,"% sobre Receita Bruta")</f>
        <v/>
      </c>
      <c r="W309" s="236" t="n">
        <v>-0.562798450538497</v>
      </c>
      <c r="X309" s="49" t="n">
        <v>-0.6214015755125998</v>
      </c>
      <c r="Y309" s="50">
        <f>IFERROR(Y308/Y8,0)+SUMIFS(Aut_Ajustes_Manuais!$G:$G,Aut_Ajustes_Manuais!$I:$I,DRE!W$4,Aut_Ajustes_Manuais!$F:$F,"% sobre Receita Bruta")</f>
        <v/>
      </c>
      <c r="Z309" s="236" t="n">
        <v>-0.7237269400978694</v>
      </c>
      <c r="AA309" s="49" t="n">
        <v>-0.6028905856518925</v>
      </c>
      <c r="AB309" s="50">
        <f>IFERROR(AB308/AB8,0)+SUMIFS(Aut_Ajustes_Manuais!$G:$G,Aut_Ajustes_Manuais!$I:$I,DRE!Z$4,Aut_Ajustes_Manuais!$F:$F,"% sobre Receita Bruta")</f>
        <v/>
      </c>
      <c r="AC309" s="236" t="n">
        <v>-0.6130024373772883</v>
      </c>
      <c r="AD309" s="49" t="n">
        <v>-0.5759640932689812</v>
      </c>
      <c r="AE309" s="50">
        <f>IFERROR(AE308/AE8,0)+SUMIFS(Aut_Ajustes_Manuais!$G:$G,Aut_Ajustes_Manuais!$I:$I,DRE!AC$4,Aut_Ajustes_Manuais!$F:$F,"% sobre Receita Bruta")</f>
        <v/>
      </c>
      <c r="AF309" s="236" t="n">
        <v>-0.5869686304966274</v>
      </c>
      <c r="AG309" s="49" t="n">
        <v>-0.4869648753284017</v>
      </c>
      <c r="AH309" s="50">
        <f>IFERROR(AH308/AH8,0)+SUMIFS(Aut_Ajustes_Manuais!$G:$G,Aut_Ajustes_Manuais!$I:$I,DRE!AF$4,Aut_Ajustes_Manuais!$F:$F,"% sobre Receita Bruta")</f>
        <v/>
      </c>
      <c r="AI309" s="236" t="n">
        <v>-0.652769671823482</v>
      </c>
      <c r="AJ309" s="49" t="n">
        <v>-0.5975635857590854</v>
      </c>
      <c r="AK309" s="50">
        <f>IFERROR(AK308/AK8,0)+SUMIFS(Aut_Ajustes_Manuais!$G:$G,Aut_Ajustes_Manuais!$I:$I,DRE!AI$4,Aut_Ajustes_Manuais!$F:$F,"% sobre Receita Bruta")</f>
        <v/>
      </c>
      <c r="AL309" s="236" t="n">
        <v>-0.521428265447071</v>
      </c>
      <c r="AM309" s="49" t="n">
        <v>-0.5644864653036415</v>
      </c>
      <c r="AN309" s="50">
        <f>IFERROR(AN308/AN8,0)+SUMIFS(Aut_Ajustes_Manuais!$G:$G,Aut_Ajustes_Manuais!$I:$I,DRE!AL$4,Aut_Ajustes_Manuais!$F:$F,"% sobre Receita Bruta")</f>
        <v/>
      </c>
      <c r="AO309" s="236" t="n">
        <v>-0.4302590505013497</v>
      </c>
      <c r="AP309" s="49" t="n">
        <v>-0.6630711905525223</v>
      </c>
      <c r="AQ309" s="50">
        <f>IFERROR(AQ308/AQ8,0)+SUMIFS(Aut_Ajustes_Manuais!$G:$G,Aut_Ajustes_Manuais!$I:$I,DRE!AO$4,Aut_Ajustes_Manuais!$F:$F,"% sobre Receita Bruta")</f>
        <v/>
      </c>
      <c r="AR309" s="236">
        <f>IFERROR(AR308/AR8,0)</f>
        <v/>
      </c>
      <c r="AS309" s="49">
        <f>IFERROR(AS308/AS8,0)</f>
        <v/>
      </c>
      <c r="AT309" s="50">
        <f>IFERROR(AT308/AT8,0)</f>
        <v/>
      </c>
      <c r="AU309" s="236">
        <f>IFERROR(AU308/AU8,0)</f>
        <v/>
      </c>
      <c r="AV309" s="49">
        <f>IFERROR(AV308/AV8,0)</f>
        <v/>
      </c>
      <c r="AW309" s="50">
        <f>IFERROR(AW308/AW8,0)</f>
        <v/>
      </c>
      <c r="AX309" s="236">
        <f>IFERROR(AX308/AX8,0)</f>
        <v/>
      </c>
      <c r="AY309" s="49">
        <f>IFERROR(AY308/AY8,0)</f>
        <v/>
      </c>
      <c r="AZ309" s="50">
        <f>IFERROR(AZ308/AZ8,0)</f>
        <v/>
      </c>
      <c r="BA309" s="236">
        <f>IFERROR(BA308/BA8,0)</f>
        <v/>
      </c>
      <c r="BB309" s="49">
        <f>IFERROR(BB308/BB8,0)</f>
        <v/>
      </c>
      <c r="BC309" s="50">
        <f>IFERROR(BC308/BC8,0)</f>
        <v/>
      </c>
      <c r="BD309" s="236">
        <f>IFERROR(BD308/BD8,0)</f>
        <v/>
      </c>
      <c r="BE309" s="49">
        <f>IFERROR(BE308/BE8,0)</f>
        <v/>
      </c>
      <c r="BF309" s="50">
        <f>IFERROR(BF308/BF8,0)</f>
        <v/>
      </c>
      <c r="BG309" s="236">
        <f>IFERROR(BG308/BG8,0)</f>
        <v/>
      </c>
      <c r="BH309" s="49">
        <f>IFERROR(BH308/BH8,0)</f>
        <v/>
      </c>
      <c r="BI309" s="50">
        <f>IFERROR(BI308/BI8,0)</f>
        <v/>
      </c>
      <c r="BK309" s="451">
        <f>SUM(I309,L309,O309,R309,U309,X309,AA309,AD309,AG309,AJ309,AM309,AP309)</f>
        <v/>
      </c>
      <c r="BL309" s="451">
        <f>BK309-AV309</f>
        <v/>
      </c>
      <c r="BM309" s="451">
        <f>SUM(J309,M309,P309,S309,V309)</f>
        <v/>
      </c>
      <c r="BN309" s="451">
        <f>BM309-AT309</f>
        <v/>
      </c>
    </row>
    <row r="310">
      <c r="A310" s="18" t="n"/>
      <c r="E310" s="16" t="n"/>
      <c r="F310" s="464" t="n"/>
      <c r="G310" s="473" t="n"/>
      <c r="H310" s="238" t="n"/>
      <c r="I310" s="464" t="n"/>
      <c r="J310" s="56" t="n"/>
      <c r="K310" s="238" t="n"/>
      <c r="L310" s="464" t="n"/>
      <c r="M310" s="56" t="n"/>
      <c r="N310" s="238" t="n"/>
      <c r="O310" s="464" t="n"/>
      <c r="P310" s="56" t="n"/>
      <c r="Q310" s="238" t="n"/>
      <c r="R310" s="464" t="n"/>
      <c r="S310" s="56" t="n"/>
      <c r="T310" s="238" t="n"/>
      <c r="U310" s="464" t="n"/>
      <c r="V310" s="56" t="n"/>
      <c r="W310" s="238" t="n"/>
      <c r="X310" s="464" t="n"/>
      <c r="Y310" s="56" t="n"/>
      <c r="Z310" s="238" t="n"/>
      <c r="AA310" s="464" t="n"/>
      <c r="AB310" s="56" t="n"/>
      <c r="AC310" s="238" t="n"/>
      <c r="AD310" s="464" t="n"/>
      <c r="AE310" s="56" t="n"/>
      <c r="AF310" s="238" t="n"/>
      <c r="AG310" s="464" t="n"/>
      <c r="AH310" s="56" t="n"/>
      <c r="AI310" s="238" t="n"/>
      <c r="AJ310" s="464" t="n"/>
      <c r="AK310" s="56" t="n"/>
      <c r="AL310" s="238" t="n"/>
      <c r="AM310" s="464" t="n"/>
      <c r="AN310" s="56" t="n"/>
      <c r="AO310" s="238" t="n"/>
      <c r="AP310" s="464" t="n"/>
      <c r="AQ310" s="56" t="n"/>
      <c r="AR310" s="238" t="n"/>
      <c r="AS310" s="464" t="n"/>
      <c r="AT310" s="444" t="n"/>
      <c r="AU310" s="238" t="n"/>
      <c r="AV310" s="464" t="n"/>
      <c r="AW310" s="56" t="n"/>
      <c r="AX310" s="238" t="n"/>
      <c r="AY310" s="464" t="n"/>
      <c r="AZ310" s="56" t="n"/>
      <c r="BA310" s="238" t="n"/>
      <c r="BB310" s="464" t="n"/>
      <c r="BC310" s="56" t="n"/>
      <c r="BD310" s="238" t="n"/>
      <c r="BE310" s="464" t="n"/>
      <c r="BF310" s="56" t="n"/>
      <c r="BG310" s="238" t="n"/>
      <c r="BH310" s="464" t="n"/>
      <c r="BI310" s="56" t="n"/>
      <c r="BK310" s="451" t="n"/>
      <c r="BL310" s="451" t="n"/>
      <c r="BM310" s="451" t="n"/>
      <c r="BN310" s="451" t="n"/>
    </row>
    <row r="311">
      <c r="A311" s="57" t="inlineStr">
        <is>
          <t>EBITDA</t>
        </is>
      </c>
      <c r="B311" s="58" t="n"/>
      <c r="C311" s="59" t="n"/>
      <c r="D311" s="60" t="n"/>
      <c r="E311" s="61" t="n"/>
      <c r="F311" s="62" t="n"/>
      <c r="G311" s="473" t="n"/>
      <c r="H311" s="239" t="n">
        <v>-96178.70938996004</v>
      </c>
      <c r="I311" s="63" t="n">
        <v>-221353.4808507573</v>
      </c>
      <c r="J311" s="64">
        <f>SUM(J308,J102)+SUMIFS(Aut_Ajustes_Manuais!$G:$G,Aut_Ajustes_Manuais!$I:$I,DRE!H$4,Aut_Ajustes_Manuais!$F:$F,"EBITDA")</f>
        <v/>
      </c>
      <c r="K311" s="239" t="n">
        <v>-134745.2055362811</v>
      </c>
      <c r="L311" s="63" t="n">
        <v>-68811.09567616606</v>
      </c>
      <c r="M311" s="64">
        <f>SUM(M308,M102)+SUMIFS(Aut_Ajustes_Manuais!$G:$G,Aut_Ajustes_Manuais!$I:$I,DRE!K$4,Aut_Ajustes_Manuais!$F:$F,"EBITDA")</f>
        <v/>
      </c>
      <c r="N311" s="239" t="n">
        <v>-144635.5197824934</v>
      </c>
      <c r="O311" s="63" t="n">
        <v>-59181.22970636154</v>
      </c>
      <c r="P311" s="64">
        <f>SUM(P308,P102)+SUMIFS(Aut_Ajustes_Manuais!$G:$G,Aut_Ajustes_Manuais!$I:$I,DRE!N$4,Aut_Ajustes_Manuais!$F:$F,"EBITDA")</f>
        <v/>
      </c>
      <c r="Q311" s="239" t="n">
        <v>14914.54348356003</v>
      </c>
      <c r="R311" s="63" t="n">
        <v>-21356.88860884128</v>
      </c>
      <c r="S311" s="64">
        <f>SUM(S308,S102)+SUMIFS(Aut_Ajustes_Manuais!$G:$G,Aut_Ajustes_Manuais!$I:$I,DRE!Q$4,Aut_Ajustes_Manuais!$F:$F,"EBITDA")</f>
        <v/>
      </c>
      <c r="T311" s="239" t="n">
        <v>-54492.06672678565</v>
      </c>
      <c r="U311" s="63" t="n">
        <v>9021.138971090666</v>
      </c>
      <c r="V311" s="64">
        <f>SUM(V308,V102)+SUMIFS(Aut_Ajustes_Manuais!$G:$G,Aut_Ajustes_Manuais!$I:$I,DRE!T$4,Aut_Ajustes_Manuais!$F:$F,"EBITDA")</f>
        <v/>
      </c>
      <c r="W311" s="64" t="n">
        <v>-10812.63641796267</v>
      </c>
      <c r="X311" s="63" t="n">
        <v>-18357.44607611833</v>
      </c>
      <c r="Y311" s="64">
        <f>SUM(Y308,Y102)+SUMIFS(Aut_Ajustes_Manuais!$G:$G,Aut_Ajustes_Manuais!$I:$I,DRE!W$4,Aut_Ajustes_Manuais!$F:$F,"EBITDA")</f>
        <v/>
      </c>
      <c r="Z311" s="239" t="n">
        <v>-87724.80334804993</v>
      </c>
      <c r="AA311" s="63" t="n">
        <v>-8526.607339092763</v>
      </c>
      <c r="AB311" s="64">
        <f>SUM(AB308,AB102)+SUMIFS(Aut_Ajustes_Manuais!$G:$G,Aut_Ajustes_Manuais!$I:$I,DRE!Z$4,Aut_Ajustes_Manuais!$F:$F,"EBITDA")</f>
        <v/>
      </c>
      <c r="AC311" s="239" t="n">
        <v>-30350.70194963302</v>
      </c>
      <c r="AD311" s="63" t="n">
        <v>12154.08722736075</v>
      </c>
      <c r="AE311" s="64">
        <f>SUM(AE308,AE102)+SUMIFS(Aut_Ajustes_Manuais!$G:$G,Aut_Ajustes_Manuais!$I:$I,DRE!AC$4,Aut_Ajustes_Manuais!$F:$F,"EBITDA")</f>
        <v/>
      </c>
      <c r="AF311" s="63" t="n">
        <v>11229.7422404805</v>
      </c>
      <c r="AG311" s="63" t="n">
        <v>67200.5305445884</v>
      </c>
      <c r="AH311" s="64">
        <f>SUM(AH308,AH102)+SUMIFS(Aut_Ajustes_Manuais!$G:$G,Aut_Ajustes_Manuais!$I:$I,DRE!AF$4,Aut_Ajustes_Manuais!$F:$F,"EBITDA")</f>
        <v/>
      </c>
      <c r="AI311" s="239" t="n">
        <v>-5845.639387421252</v>
      </c>
      <c r="AJ311" s="63" t="n">
        <v>-7211.970348889532</v>
      </c>
      <c r="AK311" s="64">
        <f>SUM(AK308,AK102)+SUMIFS(Aut_Ajustes_Manuais!$G:$G,Aut_Ajustes_Manuais!$I:$I,DRE!AI$4,Aut_Ajustes_Manuais!$F:$F,"EBITDA")</f>
        <v/>
      </c>
      <c r="AL311" s="239" t="n">
        <v>-40310.01896130311</v>
      </c>
      <c r="AM311" s="63" t="n">
        <v>15943.96339762904</v>
      </c>
      <c r="AN311" s="64">
        <f>SUM(AN308,AN102)+SUMIFS(Aut_Ajustes_Manuais!$G:$G,Aut_Ajustes_Manuais!$I:$I,DRE!AL$4,Aut_Ajustes_Manuais!$F:$F,"EBITDA")</f>
        <v/>
      </c>
      <c r="AO311" s="64" t="n">
        <v>154061.3085616953</v>
      </c>
      <c r="AP311" s="63" t="n">
        <v>-42577.20811358915</v>
      </c>
      <c r="AQ311" s="64">
        <f>SUM(AQ308,AQ102)+SUMIFS(Aut_Ajustes_Manuais!$G:$G,Aut_Ajustes_Manuais!$I:$I,DRE!AO$4,Aut_Ajustes_Manuais!$F:$F,"EBITDA")</f>
        <v/>
      </c>
      <c r="AR311" s="239">
        <f>SUM(AR308,AR102)</f>
        <v/>
      </c>
      <c r="AS311" s="63">
        <f>SUM(AS308,AS102)</f>
        <v/>
      </c>
      <c r="AT311" s="64">
        <f>SUM(AT308,AT102)</f>
        <v/>
      </c>
      <c r="AU311" s="239">
        <f>SUM(AU308,AU102)</f>
        <v/>
      </c>
      <c r="AV311" s="63">
        <f>SUM(AV308,AV102)</f>
        <v/>
      </c>
      <c r="AW311" s="64">
        <f>SUM(AW308,AW102)</f>
        <v/>
      </c>
      <c r="AX311" s="239">
        <f>SUM(AX308,AX102)</f>
        <v/>
      </c>
      <c r="AY311" s="63">
        <f>SUM(AY308,AY102)</f>
        <v/>
      </c>
      <c r="AZ311" s="64">
        <f>SUM(AZ308,AZ102)</f>
        <v/>
      </c>
      <c r="BA311" s="239">
        <f>SUM(BA308,BA102)</f>
        <v/>
      </c>
      <c r="BB311" s="63">
        <f>SUM(BB308,BB102)</f>
        <v/>
      </c>
      <c r="BC311" s="64">
        <f>SUM(BC308,BC102)</f>
        <v/>
      </c>
      <c r="BD311" s="239">
        <f>SUM(BD308,BD102)</f>
        <v/>
      </c>
      <c r="BE311" s="63">
        <f>SUM(BE308,BE102)</f>
        <v/>
      </c>
      <c r="BF311" s="64">
        <f>SUM(BF308,BF102)</f>
        <v/>
      </c>
      <c r="BG311" s="239">
        <f>SUM(BG308,BG102)</f>
        <v/>
      </c>
      <c r="BH311" s="63">
        <f>SUM(BH308,BH102)</f>
        <v/>
      </c>
      <c r="BI311" s="64">
        <f>SUM(BI308,BI102)</f>
        <v/>
      </c>
      <c r="BJ311" s="51" t="n"/>
      <c r="BK311" s="451">
        <f>SUM(I311,L311,O311,R311,U311,X311,AA311,AD311,AG311,AJ311,AM311,AP311)</f>
        <v/>
      </c>
      <c r="BL311" s="451">
        <f>BK311-AV311</f>
        <v/>
      </c>
      <c r="BM311" s="451">
        <f>SUM(J311,M311,P311,S311)</f>
        <v/>
      </c>
      <c r="BN311" s="451">
        <f>BM311-AT311</f>
        <v/>
      </c>
    </row>
    <row r="312" ht="15" customHeight="1" thickBot="1">
      <c r="A312" s="119" t="inlineStr">
        <is>
          <t>% sobre Receita Bruta</t>
        </is>
      </c>
      <c r="B312" s="120" t="n"/>
      <c r="C312" s="121" t="n"/>
      <c r="D312" s="122" t="n"/>
      <c r="E312" s="123" t="n"/>
      <c r="F312" s="124" t="n"/>
      <c r="G312" s="423" t="n"/>
      <c r="H312" s="253" t="n">
        <v>-0.2630706954403532</v>
      </c>
      <c r="I312" s="125" t="n">
        <v>-1.030613373963315</v>
      </c>
      <c r="J312" s="126">
        <f>IFERROR(J311/J8,0)+SUMIFS(Aut_Ajustes_Manuais!$G:$G,Aut_Ajustes_Manuais!$I:$I,DRE!H$4,Aut_Ajustes_Manuais!$F:$F,"% sobre Receita Bruta")</f>
        <v/>
      </c>
      <c r="K312" s="253" t="n">
        <v>-0.3909401610160114</v>
      </c>
      <c r="L312" s="125" t="n">
        <v>-0.1767190340299236</v>
      </c>
      <c r="M312" s="126">
        <f>IFERROR(M311/M8,0)+SUMIFS(Aut_Ajustes_Manuais!$G:$G,Aut_Ajustes_Manuais!$I:$I,DRE!K$4,Aut_Ajustes_Manuais!$F:$F,"% sobre Receita Bruta")</f>
        <v/>
      </c>
      <c r="N312" s="253" t="n">
        <v>-0.4390075297225602</v>
      </c>
      <c r="O312" s="125" t="n">
        <v>-0.1464589738205595</v>
      </c>
      <c r="P312" s="126">
        <f>IFERROR(P311/P8,0)+SUMIFS(Aut_Ajustes_Manuais!$G:$G,Aut_Ajustes_Manuais!$I:$I,DRE!N$4,Aut_Ajustes_Manuais!$F:$F,"% sobre Receita Bruta")</f>
        <v/>
      </c>
      <c r="Q312" s="253" t="n">
        <v>0.02866914307128783</v>
      </c>
      <c r="R312" s="125" t="n">
        <v>-0.04467823241351326</v>
      </c>
      <c r="S312" s="126">
        <f>IFERROR(S311/S8,0)+SUMIFS(Aut_Ajustes_Manuais!$G:$G,Aut_Ajustes_Manuais!$I:$I,DRE!Q$4,Aut_Ajustes_Manuais!$F:$F,"% sobre Receita Bruta")</f>
        <v/>
      </c>
      <c r="T312" s="253" t="n">
        <v>-0.1144034092199093</v>
      </c>
      <c r="U312" s="125" t="n">
        <v>0.01636201541300458</v>
      </c>
      <c r="V312" s="126">
        <f>IFERROR(V311/V8,0)+SUMIFS(Aut_Ajustes_Manuais!$G:$G,Aut_Ajustes_Manuais!$I:$I,DRE!T$4,Aut_Ajustes_Manuais!$F:$F,"% sobre Receita Bruta")</f>
        <v/>
      </c>
      <c r="W312" s="126" t="n">
        <v>-0.02197186494341414</v>
      </c>
      <c r="X312" s="125" t="n">
        <v>-0.03861275235169055</v>
      </c>
      <c r="Y312" s="126">
        <f>IFERROR(Y311/Y8,0)+SUMIFS(Aut_Ajustes_Manuais!$G:$G,Aut_Ajustes_Manuais!$I:$I,DRE!W$4,Aut_Ajustes_Manuais!$F:$F,"% sobre Receita Bruta")</f>
        <v/>
      </c>
      <c r="Z312" s="253" t="n">
        <v>-0.214340367471105</v>
      </c>
      <c r="AA312" s="125" t="n">
        <v>-0.01688695817394479</v>
      </c>
      <c r="AB312" s="126">
        <f>IFERROR(AB311/AB8,0)+SUMIFS(Aut_Ajustes_Manuais!$G:$G,Aut_Ajustes_Manuais!$I:$I,DRE!Z$4,Aut_Ajustes_Manuais!$F:$F,"% sobre Receita Bruta")</f>
        <v/>
      </c>
      <c r="AC312" s="253" t="n">
        <v>-0.0607750462382939</v>
      </c>
      <c r="AD312" s="125" t="n">
        <v>0.02295847759560581</v>
      </c>
      <c r="AE312" s="126">
        <f>IFERROR(AE311/AE8,0)+SUMIFS(Aut_Ajustes_Manuais!$G:$G,Aut_Ajustes_Manuais!$I:$I,DRE!AC$4,Aut_Ajustes_Manuais!$F:$F,"% sobre Receita Bruta")</f>
        <v/>
      </c>
      <c r="AF312" s="125" t="n">
        <v>0.01907919814300688</v>
      </c>
      <c r="AG312" s="125" t="n">
        <v>0.1094340374339989</v>
      </c>
      <c r="AH312" s="126">
        <f>IFERROR(AH311/AH8,0)+SUMIFS(Aut_Ajustes_Manuais!$G:$G,Aut_Ajustes_Manuais!$I:$I,DRE!AF$4,Aut_Ajustes_Manuais!$F:$F,"% sobre Receita Bruta")</f>
        <v/>
      </c>
      <c r="AI312" s="253" t="n">
        <v>-0.01217105950637178</v>
      </c>
      <c r="AJ312" s="125" t="n">
        <v>-0.01384041911261186</v>
      </c>
      <c r="AK312" s="126">
        <f>IFERROR(AK311/AK8,0)+SUMIFS(Aut_Ajustes_Manuais!$G:$G,Aut_Ajustes_Manuais!$I:$I,DRE!AI$4,Aut_Ajustes_Manuais!$F:$F,"% sobre Receita Bruta")</f>
        <v/>
      </c>
      <c r="AL312" s="253" t="n">
        <v>-0.06731180708205226</v>
      </c>
      <c r="AM312" s="125" t="n">
        <v>0.03028803795670537</v>
      </c>
      <c r="AN312" s="126">
        <f>IFERROR(AN311/AN8,0)+SUMIFS(Aut_Ajustes_Manuais!$G:$G,Aut_Ajustes_Manuais!$I:$I,DRE!AL$4,Aut_Ajustes_Manuais!$F:$F,"% sobre Receita Bruta")</f>
        <v/>
      </c>
      <c r="AO312" s="126" t="n">
        <v>0.2307676143452284</v>
      </c>
      <c r="AP312" s="125" t="n">
        <v>-0.0953049222454392</v>
      </c>
      <c r="AQ312" s="126">
        <f>IFERROR(AQ311/AQ8,0)+SUMIFS(Aut_Ajustes_Manuais!$G:$G,Aut_Ajustes_Manuais!$I:$I,DRE!AO$4,Aut_Ajustes_Manuais!$F:$F,"% sobre Receita Bruta")</f>
        <v/>
      </c>
      <c r="AR312" s="253">
        <f>IFERROR(AR311/AR8,0)</f>
        <v/>
      </c>
      <c r="AS312" s="125">
        <f>IFERROR(AS311/AS8,0)</f>
        <v/>
      </c>
      <c r="AT312" s="126">
        <f>IFERROR(AT311/AT8,0)</f>
        <v/>
      </c>
      <c r="AU312" s="253">
        <f>IFERROR(AU311/AU8,0)</f>
        <v/>
      </c>
      <c r="AV312" s="125">
        <f>IFERROR(AV311/AV8,0)</f>
        <v/>
      </c>
      <c r="AW312" s="126">
        <f>IFERROR(AW311/AW8,0)</f>
        <v/>
      </c>
      <c r="AX312" s="253">
        <f>IFERROR(AX311/AX8,0)</f>
        <v/>
      </c>
      <c r="AY312" s="125">
        <f>IFERROR(AY311/AY8,0)</f>
        <v/>
      </c>
      <c r="AZ312" s="126">
        <f>IFERROR(AZ311/AZ8,0)</f>
        <v/>
      </c>
      <c r="BA312" s="253">
        <f>IFERROR(BA311/BA8,0)</f>
        <v/>
      </c>
      <c r="BB312" s="125">
        <f>IFERROR(BB311/BB8,0)</f>
        <v/>
      </c>
      <c r="BC312" s="126">
        <f>IFERROR(BC311/BC8,0)</f>
        <v/>
      </c>
      <c r="BD312" s="253">
        <f>IFERROR(BD311/BD8,0)</f>
        <v/>
      </c>
      <c r="BE312" s="125">
        <f>IFERROR(BE311/BE8,0)</f>
        <v/>
      </c>
      <c r="BF312" s="126">
        <f>IFERROR(BF311/BF8,0)</f>
        <v/>
      </c>
      <c r="BG312" s="253">
        <f>IFERROR(BG311/BG8,0)</f>
        <v/>
      </c>
      <c r="BH312" s="125">
        <f>IFERROR(BH311/BH8,0)</f>
        <v/>
      </c>
      <c r="BI312" s="126">
        <f>IFERROR(BI311/BI8,0)</f>
        <v/>
      </c>
      <c r="BK312" s="451">
        <f>SUM(I312,L312,O312,R312,U312,X312,AA312,AD312,AG312,AJ312,AM312,AP312)</f>
        <v/>
      </c>
      <c r="BL312" s="451">
        <f>BK312-AV312</f>
        <v/>
      </c>
      <c r="BM312" s="451">
        <f>SUM(J312,M312,P312,S312)</f>
        <v/>
      </c>
      <c r="BN312" s="451">
        <f>BM312-AT312</f>
        <v/>
      </c>
    </row>
    <row r="313">
      <c r="A313" s="18" t="n"/>
      <c r="E313" s="16" t="n"/>
      <c r="F313" s="464" t="n"/>
      <c r="G313" s="473" t="n"/>
      <c r="H313" s="238" t="n"/>
      <c r="I313" s="464" t="n"/>
      <c r="J313" s="56" t="n"/>
      <c r="K313" s="238" t="n"/>
      <c r="L313" s="464" t="n"/>
      <c r="M313" s="56" t="n"/>
      <c r="N313" s="238" t="n"/>
      <c r="O313" s="464" t="n"/>
      <c r="P313" s="56" t="n"/>
      <c r="Q313" s="238" t="n"/>
      <c r="R313" s="464" t="n"/>
      <c r="S313" s="56" t="n"/>
      <c r="T313" s="238" t="n"/>
      <c r="U313" s="464" t="n"/>
      <c r="V313" s="56" t="n"/>
      <c r="W313" s="238" t="n"/>
      <c r="X313" s="464" t="n"/>
      <c r="Y313" s="56" t="n"/>
      <c r="Z313" s="238" t="n"/>
      <c r="AA313" s="464" t="n"/>
      <c r="AB313" s="56" t="n"/>
      <c r="AC313" s="238" t="n"/>
      <c r="AD313" s="464" t="n"/>
      <c r="AE313" s="56" t="n"/>
      <c r="AF313" s="238" t="n"/>
      <c r="AG313" s="464" t="n"/>
      <c r="AH313" s="56" t="n"/>
      <c r="AI313" s="238" t="n"/>
      <c r="AJ313" s="464" t="n"/>
      <c r="AK313" s="56" t="n"/>
      <c r="AL313" s="238" t="n"/>
      <c r="AM313" s="464" t="n"/>
      <c r="AN313" s="56" t="n"/>
      <c r="AO313" s="238" t="n"/>
      <c r="AP313" s="464" t="n"/>
      <c r="AQ313" s="56" t="n"/>
      <c r="AR313" s="238" t="n"/>
      <c r="AS313" s="464" t="n"/>
      <c r="AT313" s="56" t="n"/>
      <c r="AU313" s="238" t="n"/>
      <c r="AV313" s="464" t="n"/>
      <c r="AW313" s="56" t="n"/>
      <c r="AX313" s="238" t="n"/>
      <c r="AY313" s="464" t="n"/>
      <c r="AZ313" s="56" t="n"/>
      <c r="BA313" s="238" t="n"/>
      <c r="BB313" s="464" t="n"/>
      <c r="BC313" s="56" t="n"/>
      <c r="BD313" s="238" t="n"/>
      <c r="BE313" s="464" t="n"/>
      <c r="BF313" s="56" t="n"/>
      <c r="BG313" s="238" t="n"/>
      <c r="BH313" s="464" t="n"/>
      <c r="BI313" s="56" t="n"/>
      <c r="BK313" s="451">
        <f>SUM(I313,L313,O313,R313,U313,X313,AA313,AD313,AG313,AJ313,AM313,AP313)</f>
        <v/>
      </c>
      <c r="BL313" s="451">
        <f>BK313-AV313</f>
        <v/>
      </c>
      <c r="BM313" s="451">
        <f>SUM(J313,M313,P313,S313)</f>
        <v/>
      </c>
      <c r="BN313" s="451">
        <f>BM313-AT313</f>
        <v/>
      </c>
    </row>
    <row r="314">
      <c r="A314" s="38" t="inlineStr">
        <is>
          <t>(-) Depreciação/Amortização</t>
        </is>
      </c>
      <c r="B314" s="58" t="n"/>
      <c r="C314" s="127" t="inlineStr">
        <is>
          <t>CAPEX / 60</t>
        </is>
      </c>
      <c r="D314" s="60" t="n"/>
      <c r="E314" s="61" t="n"/>
      <c r="F314" s="62" t="n"/>
      <c r="G314" s="473" t="n"/>
      <c r="H314" s="235" t="n"/>
      <c r="I314" s="41" t="n"/>
      <c r="J314" s="42" t="n"/>
      <c r="K314" s="235" t="n"/>
      <c r="L314" s="41" t="n"/>
      <c r="M314" s="42" t="n"/>
      <c r="N314" s="235" t="n"/>
      <c r="O314" s="41" t="n"/>
      <c r="P314" s="42" t="n"/>
      <c r="Q314" s="235" t="n"/>
      <c r="R314" s="41" t="n"/>
      <c r="S314" s="42" t="n"/>
      <c r="T314" s="235" t="n"/>
      <c r="U314" s="41" t="n"/>
      <c r="V314" s="42" t="n"/>
      <c r="W314" s="235" t="n"/>
      <c r="X314" s="41" t="n"/>
      <c r="Y314" s="42" t="n"/>
      <c r="Z314" s="235" t="n"/>
      <c r="AA314" s="41" t="n"/>
      <c r="AB314" s="42" t="n"/>
      <c r="AC314" s="235" t="n"/>
      <c r="AD314" s="41" t="n"/>
      <c r="AE314" s="42" t="n"/>
      <c r="AF314" s="235" t="n"/>
      <c r="AG314" s="41" t="n"/>
      <c r="AH314" s="42" t="n"/>
      <c r="AI314" s="235" t="n"/>
      <c r="AJ314" s="41" t="n"/>
      <c r="AK314" s="42" t="n"/>
      <c r="AL314" s="235" t="n"/>
      <c r="AM314" s="41" t="n"/>
      <c r="AN314" s="42" t="n"/>
      <c r="AO314" s="235" t="n"/>
      <c r="AP314" s="41" t="n"/>
      <c r="AQ314" s="42" t="n"/>
      <c r="AR314" s="235">
        <f>SUMIFS($H314:$AO314,$H$5:$AO$5,"&lt;"&amp;MONTH(TODAY()),$H$6:$AO$6,"REAL 25")</f>
        <v/>
      </c>
      <c r="AS314" s="41">
        <f>SUMIFS($I314:$AP314,$I$5:$AP$5,"&lt;"&amp;MONTH(TODAY()),$I$6:$AP$6,"ORÇADO ")</f>
        <v/>
      </c>
      <c r="AT314" s="42">
        <f>SUMIFS($J314:$AQ314,$J$5:$AQ$5,"&lt;"&amp;MONTH(TODAY()),$J$6:$AQ$6,"REAL 26")</f>
        <v/>
      </c>
      <c r="AU314" s="235">
        <f>SUM(H314,K314,N314,Q314,T314,W314,Z314,AC314,AF314,AI314,AL314,AO314)</f>
        <v/>
      </c>
      <c r="AV314" s="41">
        <f>SUM(I314,L314,O314,R314,U314,X314,AA314,AD314,AG314,AJ314,AM314,AP314)</f>
        <v/>
      </c>
      <c r="AW314" s="42">
        <f>SUM(J314,M314,P314,S314,V314,Y314,AB314,AE314,AH314,AK314,AN314,AQ314)</f>
        <v/>
      </c>
      <c r="AX314" s="235">
        <f>SUM(H314,K314,N314)</f>
        <v/>
      </c>
      <c r="AY314" s="41">
        <f>SUM(I314,L314,O314)</f>
        <v/>
      </c>
      <c r="AZ314" s="42">
        <f>SUM(J314,M314,P314)</f>
        <v/>
      </c>
      <c r="BA314" s="235">
        <f>SUM(Q314,T314,W314)</f>
        <v/>
      </c>
      <c r="BB314" s="41">
        <f>SUM(R314,U314,X314)</f>
        <v/>
      </c>
      <c r="BC314" s="42">
        <f>SUM(S314,V314,Y314)</f>
        <v/>
      </c>
      <c r="BD314" s="235">
        <f>SUM(Z314,AC314,AF314)</f>
        <v/>
      </c>
      <c r="BE314" s="41">
        <f>SUM(AA314,AD314,AG314)</f>
        <v/>
      </c>
      <c r="BF314" s="42">
        <f>SUM(AB314,AE314,AH314)</f>
        <v/>
      </c>
      <c r="BG314" s="235">
        <f>SUM(AI314,AL314,AO314)</f>
        <v/>
      </c>
      <c r="BH314" s="41">
        <f>SUM(AJ314,AM314,AP314)</f>
        <v/>
      </c>
      <c r="BI314" s="42">
        <f>SUM(AK314,AN314,AQ314)</f>
        <v/>
      </c>
      <c r="BK314" s="451">
        <f>SUM(I314,L314,O314,R314,U314,X314,AA314,AD314,AG314,AJ314,AM314,AP314)</f>
        <v/>
      </c>
      <c r="BL314" s="451">
        <f>BK314-AV314</f>
        <v/>
      </c>
      <c r="BM314" s="451">
        <f>SUM(J314,M314,P314,S314)</f>
        <v/>
      </c>
      <c r="BN314" s="451">
        <f>BM314-AT314</f>
        <v/>
      </c>
    </row>
    <row r="315">
      <c r="A315" s="18" t="n"/>
      <c r="E315" s="16" t="n"/>
      <c r="F315" s="464" t="n"/>
      <c r="G315" s="473" t="n"/>
      <c r="H315" s="238" t="n"/>
      <c r="I315" s="464" t="n"/>
      <c r="J315" s="56" t="n"/>
      <c r="K315" s="238" t="n"/>
      <c r="L315" s="464" t="n"/>
      <c r="M315" s="56" t="n"/>
      <c r="N315" s="238" t="n"/>
      <c r="O315" s="464" t="n"/>
      <c r="P315" s="56" t="n"/>
      <c r="Q315" s="238" t="n"/>
      <c r="R315" s="464" t="n"/>
      <c r="S315" s="56" t="n"/>
      <c r="T315" s="238" t="n"/>
      <c r="U315" s="464" t="n"/>
      <c r="V315" s="56" t="n"/>
      <c r="W315" s="238" t="n"/>
      <c r="X315" s="464" t="n"/>
      <c r="Y315" s="56" t="n"/>
      <c r="Z315" s="238" t="n"/>
      <c r="AA315" s="464" t="n"/>
      <c r="AB315" s="56" t="n"/>
      <c r="AC315" s="238" t="n"/>
      <c r="AD315" s="464" t="n"/>
      <c r="AE315" s="56" t="n"/>
      <c r="AF315" s="238" t="n"/>
      <c r="AG315" s="464" t="n"/>
      <c r="AH315" s="56" t="n"/>
      <c r="AI315" s="238" t="n"/>
      <c r="AJ315" s="464" t="n"/>
      <c r="AK315" s="56" t="n"/>
      <c r="AL315" s="238" t="n"/>
      <c r="AM315" s="464" t="n"/>
      <c r="AN315" s="56" t="n"/>
      <c r="AO315" s="238" t="n"/>
      <c r="AP315" s="464" t="n"/>
      <c r="AQ315" s="56" t="n"/>
      <c r="AR315" s="238" t="n"/>
      <c r="AS315" s="464" t="n"/>
      <c r="AT315" s="56" t="n"/>
      <c r="AU315" s="238" t="n"/>
      <c r="AV315" s="464" t="n"/>
      <c r="AW315" s="56" t="n"/>
      <c r="AX315" s="238" t="n"/>
      <c r="AY315" s="464" t="n"/>
      <c r="AZ315" s="56" t="n"/>
      <c r="BA315" s="238" t="n"/>
      <c r="BB315" s="464" t="n"/>
      <c r="BC315" s="56" t="n"/>
      <c r="BD315" s="238" t="n"/>
      <c r="BE315" s="464" t="n"/>
      <c r="BF315" s="56" t="n"/>
      <c r="BG315" s="238" t="n"/>
      <c r="BH315" s="464" t="n"/>
      <c r="BI315" s="56" t="n"/>
      <c r="BK315" s="451">
        <f>SUM(I315,L315,O315,R315,U315,X315,AA315,AD315,AG315,AJ315,AM315,AP315)</f>
        <v/>
      </c>
      <c r="BL315" s="451">
        <f>BK315-AV315</f>
        <v/>
      </c>
      <c r="BM315" s="451">
        <f>SUM(J315,M315,P315,S315)</f>
        <v/>
      </c>
      <c r="BN315" s="451">
        <f>BM315-AT315</f>
        <v/>
      </c>
    </row>
    <row r="316">
      <c r="A316" s="57" t="inlineStr">
        <is>
          <t>EBIT</t>
        </is>
      </c>
      <c r="B316" s="58" t="n"/>
      <c r="C316" s="59" t="n"/>
      <c r="D316" s="60" t="n"/>
      <c r="E316" s="61" t="n"/>
      <c r="F316" s="62" t="n"/>
      <c r="G316" s="473" t="n"/>
      <c r="H316" s="239" t="n">
        <v>-96178.70938996004</v>
      </c>
      <c r="I316" s="63" t="n">
        <v>-221353.4808507573</v>
      </c>
      <c r="J316" s="64">
        <f>SUM(J314,J311)+SUMIFS(Aut_Ajustes_Manuais!$G:$G,Aut_Ajustes_Manuais!$I:$I,DRE!H$4,Aut_Ajustes_Manuais!$F:$F,"EBIT")</f>
        <v/>
      </c>
      <c r="K316" s="239" t="n">
        <v>-134745.2055362811</v>
      </c>
      <c r="L316" s="63" t="n">
        <v>-68811.09567616606</v>
      </c>
      <c r="M316" s="64">
        <f>SUM(M314,M311)+SUMIFS(Aut_Ajustes_Manuais!$G:$G,Aut_Ajustes_Manuais!$I:$I,DRE!K$4,Aut_Ajustes_Manuais!$F:$F,"EBIT")</f>
        <v/>
      </c>
      <c r="N316" s="239" t="n">
        <v>-144635.5197824934</v>
      </c>
      <c r="O316" s="63" t="n">
        <v>-59181.22970636154</v>
      </c>
      <c r="P316" s="64">
        <f>SUM(P314,P311)+SUMIFS(Aut_Ajustes_Manuais!$G:$G,Aut_Ajustes_Manuais!$I:$I,DRE!N$4,Aut_Ajustes_Manuais!$F:$F,"EBIT")</f>
        <v/>
      </c>
      <c r="Q316" s="239" t="n">
        <v>14914.54348356003</v>
      </c>
      <c r="R316" s="63" t="n">
        <v>-21356.88860884128</v>
      </c>
      <c r="S316" s="64">
        <f>SUM(S314,S311)+SUMIFS(Aut_Ajustes_Manuais!$G:$G,Aut_Ajustes_Manuais!$I:$I,DRE!Q$4,Aut_Ajustes_Manuais!$F:$F,"EBIT")</f>
        <v/>
      </c>
      <c r="T316" s="239" t="n">
        <v>-54492.06672678565</v>
      </c>
      <c r="U316" s="63" t="n">
        <v>9021.138971090666</v>
      </c>
      <c r="V316" s="64">
        <f>SUM(V314,V311)+SUMIFS(Aut_Ajustes_Manuais!$G:$G,Aut_Ajustes_Manuais!$I:$I,DRE!T$4,Aut_Ajustes_Manuais!$F:$F,"EBIT")</f>
        <v/>
      </c>
      <c r="W316" s="239" t="n">
        <v>-10812.63641796267</v>
      </c>
      <c r="X316" s="63" t="n">
        <v>-18357.44607611833</v>
      </c>
      <c r="Y316" s="64">
        <f>SUM(Y314,Y311)+SUMIFS(Aut_Ajustes_Manuais!$G:$G,Aut_Ajustes_Manuais!$I:$I,DRE!W$4,Aut_Ajustes_Manuais!$F:$F,"EBIT")</f>
        <v/>
      </c>
      <c r="Z316" s="239" t="n">
        <v>-87724.80334804993</v>
      </c>
      <c r="AA316" s="63" t="n">
        <v>-8526.607339092763</v>
      </c>
      <c r="AB316" s="64">
        <f>SUM(AB314,AB311)+SUMIFS(Aut_Ajustes_Manuais!$G:$G,Aut_Ajustes_Manuais!$I:$I,DRE!Z$4,Aut_Ajustes_Manuais!$F:$F,"EBIT")</f>
        <v/>
      </c>
      <c r="AC316" s="239" t="n">
        <v>-30350.70194963302</v>
      </c>
      <c r="AD316" s="63" t="n">
        <v>12154.08722736075</v>
      </c>
      <c r="AE316" s="64">
        <f>SUM(AE314,AE311)+SUMIFS(Aut_Ajustes_Manuais!$G:$G,Aut_Ajustes_Manuais!$I:$I,DRE!AC$4,Aut_Ajustes_Manuais!$F:$F,"EBIT")</f>
        <v/>
      </c>
      <c r="AF316" s="239" t="n">
        <v>11229.7422404805</v>
      </c>
      <c r="AG316" s="63" t="n">
        <v>67200.5305445884</v>
      </c>
      <c r="AH316" s="64">
        <f>SUM(AH314,AH311)+SUMIFS(Aut_Ajustes_Manuais!$G:$G,Aut_Ajustes_Manuais!$I:$I,DRE!AF$4,Aut_Ajustes_Manuais!$F:$F,"EBIT")</f>
        <v/>
      </c>
      <c r="AI316" s="239" t="n">
        <v>-5845.639387421252</v>
      </c>
      <c r="AJ316" s="63" t="n">
        <v>-7211.970348889532</v>
      </c>
      <c r="AK316" s="64">
        <f>SUM(AK314,AK311)+SUMIFS(Aut_Ajustes_Manuais!$G:$G,Aut_Ajustes_Manuais!$I:$I,DRE!AI$4,Aut_Ajustes_Manuais!$F:$F,"EBIT")</f>
        <v/>
      </c>
      <c r="AL316" s="239" t="n">
        <v>-40310.01896130311</v>
      </c>
      <c r="AM316" s="63" t="n">
        <v>15943.96339762904</v>
      </c>
      <c r="AN316" s="64">
        <f>SUM(AN314,AN311)+SUMIFS(Aut_Ajustes_Manuais!$G:$G,Aut_Ajustes_Manuais!$I:$I,DRE!AL$4,Aut_Ajustes_Manuais!$F:$F,"EBIT")</f>
        <v/>
      </c>
      <c r="AO316" s="239" t="n">
        <v>154061.3085616953</v>
      </c>
      <c r="AP316" s="63" t="n">
        <v>-42577.20811358915</v>
      </c>
      <c r="AQ316" s="64">
        <f>SUM(AQ314,AQ311)+SUMIFS(Aut_Ajustes_Manuais!$G:$G,Aut_Ajustes_Manuais!$I:$I,DRE!AO$4,Aut_Ajustes_Manuais!$F:$F,"EBIT")</f>
        <v/>
      </c>
      <c r="AR316" s="239">
        <f>SUM(AR314,AR311)</f>
        <v/>
      </c>
      <c r="AS316" s="63">
        <f>SUM(AS314,AS311)</f>
        <v/>
      </c>
      <c r="AT316" s="64">
        <f>SUM(AT314,AT311)</f>
        <v/>
      </c>
      <c r="AU316" s="239">
        <f>SUM(AU314,AU311)</f>
        <v/>
      </c>
      <c r="AV316" s="63">
        <f>SUM(AV314,AV311)</f>
        <v/>
      </c>
      <c r="AW316" s="64">
        <f>SUM(AW314,AW311)</f>
        <v/>
      </c>
      <c r="AX316" s="239">
        <f>SUM(AX314,AX311)</f>
        <v/>
      </c>
      <c r="AY316" s="63">
        <f>SUM(AY314,AY311)</f>
        <v/>
      </c>
      <c r="AZ316" s="64">
        <f>SUM(AZ314,AZ311)</f>
        <v/>
      </c>
      <c r="BA316" s="239">
        <f>SUM(BA314,BA311)</f>
        <v/>
      </c>
      <c r="BB316" s="63">
        <f>SUM(BB314,BB311)</f>
        <v/>
      </c>
      <c r="BC316" s="64">
        <f>SUM(BC314,BC311)</f>
        <v/>
      </c>
      <c r="BD316" s="239">
        <f>SUM(BD314,BD311)</f>
        <v/>
      </c>
      <c r="BE316" s="63">
        <f>SUM(BE314,BE311)</f>
        <v/>
      </c>
      <c r="BF316" s="64">
        <f>SUM(BF314,BF311)</f>
        <v/>
      </c>
      <c r="BG316" s="239">
        <f>SUM(BG314,BG311)</f>
        <v/>
      </c>
      <c r="BH316" s="63">
        <f>SUM(BH314,BH311)</f>
        <v/>
      </c>
      <c r="BI316" s="64">
        <f>SUM(BI314,BI311)</f>
        <v/>
      </c>
      <c r="BK316" s="451">
        <f>SUM(I316,L316,O316,R316,U316,X316,AA316,AD316,AG316,AJ316,AM316,AP316)</f>
        <v/>
      </c>
      <c r="BL316" s="451">
        <f>BK316-AV316</f>
        <v/>
      </c>
      <c r="BM316" s="451">
        <f>SUM(J316,M316,P316,S316)</f>
        <v/>
      </c>
      <c r="BN316" s="451">
        <f>BM316-AT316</f>
        <v/>
      </c>
    </row>
    <row r="317">
      <c r="A317" s="18" t="n"/>
      <c r="E317" s="16" t="n"/>
      <c r="F317" s="464" t="n"/>
      <c r="G317" s="473" t="n"/>
      <c r="H317" s="238" t="n"/>
      <c r="I317" s="464" t="n"/>
      <c r="J317" s="56" t="n"/>
      <c r="K317" s="238" t="n"/>
      <c r="L317" s="464" t="n"/>
      <c r="M317" s="56" t="n"/>
      <c r="N317" s="238" t="n"/>
      <c r="O317" s="464" t="n"/>
      <c r="P317" s="56" t="n"/>
      <c r="Q317" s="238" t="n"/>
      <c r="R317" s="464" t="n"/>
      <c r="S317" s="56" t="n"/>
      <c r="T317" s="238" t="n"/>
      <c r="U317" s="464" t="n"/>
      <c r="V317" s="56" t="n"/>
      <c r="W317" s="238" t="n"/>
      <c r="X317" s="464" t="n"/>
      <c r="Y317" s="56" t="n"/>
      <c r="Z317" s="238" t="n"/>
      <c r="AA317" s="464" t="n"/>
      <c r="AB317" s="56" t="n"/>
      <c r="AC317" s="238" t="n"/>
      <c r="AD317" s="464" t="n"/>
      <c r="AE317" s="56" t="n"/>
      <c r="AF317" s="238" t="n"/>
      <c r="AG317" s="464" t="n"/>
      <c r="AH317" s="56" t="n"/>
      <c r="AI317" s="238" t="n"/>
      <c r="AJ317" s="464" t="n"/>
      <c r="AK317" s="56" t="n"/>
      <c r="AL317" s="238" t="n"/>
      <c r="AM317" s="464" t="n"/>
      <c r="AN317" s="56" t="n"/>
      <c r="AO317" s="238" t="n"/>
      <c r="AP317" s="464" t="n"/>
      <c r="AQ317" s="56" t="n"/>
      <c r="AR317" s="238" t="n"/>
      <c r="AS317" s="464" t="n"/>
      <c r="AT317" s="56" t="n"/>
      <c r="AU317" s="238" t="n"/>
      <c r="AV317" s="464" t="n"/>
      <c r="AW317" s="56" t="n"/>
      <c r="AX317" s="238" t="n"/>
      <c r="AY317" s="464" t="n"/>
      <c r="AZ317" s="56" t="n"/>
      <c r="BA317" s="238" t="n"/>
      <c r="BB317" s="464" t="n"/>
      <c r="BC317" s="56" t="n"/>
      <c r="BD317" s="238" t="n"/>
      <c r="BE317" s="464" t="n"/>
      <c r="BF317" s="56" t="n"/>
      <c r="BG317" s="238" t="n"/>
      <c r="BH317" s="464" t="n"/>
      <c r="BI317" s="56" t="n"/>
      <c r="BK317" s="451">
        <f>SUM(I317,L317,O317,R317,U317,X317,AA317,AD317,AG317,AJ317,AM317,AP317)</f>
        <v/>
      </c>
      <c r="BL317" s="451">
        <f>BK317-AV317</f>
        <v/>
      </c>
      <c r="BM317" s="451">
        <f>SUM(J317,M317,P317,S317)</f>
        <v/>
      </c>
      <c r="BN317" s="451">
        <f>BM317-AT317</f>
        <v/>
      </c>
    </row>
    <row r="318" ht="25.2" customHeight="1">
      <c r="A318" s="38" t="inlineStr">
        <is>
          <t>(+/-) Receitas/Despesas Financeiras</t>
        </is>
      </c>
      <c r="B318" s="58" t="n"/>
      <c r="C318" s="128" t="inlineStr">
        <is>
          <t>Estim. Mensal</t>
        </is>
      </c>
      <c r="D318" s="129" t="n">
        <v>0.0015</v>
      </c>
      <c r="E318" s="61" t="n"/>
      <c r="F318" s="62" t="n"/>
      <c r="G318" s="473" t="n"/>
      <c r="H318" s="235" t="n">
        <v>8846.66</v>
      </c>
      <c r="I318" s="41" t="n">
        <v>-322.167584532</v>
      </c>
      <c r="J318" s="42">
        <f>SUMIFS(Aut_BlueMe_Sem_Pedido!$J:$J,Aut_BlueMe_Sem_Pedido!$Q:$Q,DRE!H$4,Aut_BlueMe_Sem_Pedido!$H:$H,"Tarifas Bancárias")+SUMIFS(Aut_Ajustes_Manuais!$G:$G,Aut_Ajustes_Manuais!$I:$I,DRE!H$4,Aut_Ajustes_Manuais!$F:$F,"(+/-) Receitas/Despesas Financeiras")</f>
        <v/>
      </c>
      <c r="K318" s="235" t="n">
        <v>3241.18</v>
      </c>
      <c r="L318" s="41" t="n">
        <v>-584.0720219010001</v>
      </c>
      <c r="M318" s="42">
        <f>SUMIFS(Aut_BlueMe_Sem_Pedido!$J:$J,Aut_BlueMe_Sem_Pedido!$Q:$Q,DRE!K$4,Aut_BlueMe_Sem_Pedido!$H:$H,"Tarifas Bancárias")+SUMIFS(Aut_Ajustes_Manuais!$G:$G,Aut_Ajustes_Manuais!$I:$I,DRE!K$4,Aut_Ajustes_Manuais!$F:$F,"(+/-) Receitas/Despesas Financeiras")</f>
        <v/>
      </c>
      <c r="N318" s="235" t="n">
        <v>2418.0556</v>
      </c>
      <c r="O318" s="41" t="n">
        <v>-606.1208968206</v>
      </c>
      <c r="P318" s="42">
        <f>SUMIFS(Aut_BlueMe_Sem_Pedido!$J:$J,Aut_BlueMe_Sem_Pedido!$Q:$Q,DRE!N$4,Aut_BlueMe_Sem_Pedido!$H:$H,"Tarifas Bancárias")+SUMIFS(Aut_Ajustes_Manuais!$G:$G,Aut_Ajustes_Manuais!$I:$I,DRE!N$4,Aut_Ajustes_Manuais!$F:$F,"(+/-) Receitas/Despesas Financeiras")</f>
        <v/>
      </c>
      <c r="Q318" s="235" t="n">
        <v>2355.0356</v>
      </c>
      <c r="R318" s="41" t="n">
        <v>-717.0232836599999</v>
      </c>
      <c r="S318" s="42">
        <f>SUMIFS(Aut_BlueMe_Sem_Pedido!$J:$J,Aut_BlueMe_Sem_Pedido!$Q:$Q,DRE!Q$4,Aut_BlueMe_Sem_Pedido!$H:$H,"Tarifas Bancárias")+SUMIFS(Aut_Ajustes_Manuais!$G:$G,Aut_Ajustes_Manuais!$I:$I,DRE!Q$4,Aut_Ajustes_Manuais!$F:$F,"(+/-) Receitas/Despesas Financeiras")</f>
        <v/>
      </c>
      <c r="T318" s="235" t="n">
        <v>2373.5356</v>
      </c>
      <c r="U318" s="41" t="n">
        <v>-827.0196620081998</v>
      </c>
      <c r="V318" s="42">
        <f>SUMIFS(Aut_BlueMe_Sem_Pedido!$J:$J,Aut_BlueMe_Sem_Pedido!$Q:$Q,DRE!T$4,Aut_BlueMe_Sem_Pedido!$H:$H,"Tarifas Bancárias")+SUMIFS(Aut_Ajustes_Manuais!$G:$G,Aut_Ajustes_Manuais!$I:$I,DRE!T$4,Aut_Ajustes_Manuais!$F:$F,"(+/-) Receitas/Despesas Financeiras")</f>
        <v/>
      </c>
      <c r="W318" s="235" t="n">
        <v>2641.5656</v>
      </c>
      <c r="X318" s="41" t="n">
        <v>-713.1366565992</v>
      </c>
      <c r="Y318" s="42">
        <f>SUMIFS(Aut_BlueMe_Sem_Pedido!$J:$J,Aut_BlueMe_Sem_Pedido!$Q:$Q,DRE!W$4,Aut_BlueMe_Sem_Pedido!$H:$H,"Tarifas Bancárias")+SUMIFS(Aut_Ajustes_Manuais!$G:$G,Aut_Ajustes_Manuais!$I:$I,DRE!W$4,Aut_Ajustes_Manuais!$F:$F,"(+/-) Receitas/Despesas Financeiras")</f>
        <v/>
      </c>
      <c r="Z318" s="235" t="n">
        <v>2938.6856</v>
      </c>
      <c r="AA318" s="41" t="n">
        <v>-757.3839454622999</v>
      </c>
      <c r="AB318" s="42">
        <f>SUMIFS(Aut_BlueMe_Sem_Pedido!$J:$J,Aut_BlueMe_Sem_Pedido!$Q:$Q,DRE!Z$4,Aut_BlueMe_Sem_Pedido!$H:$H,"Tarifas Bancárias")+SUMIFS(Aut_Ajustes_Manuais!$G:$G,Aut_Ajustes_Manuais!$I:$I,DRE!Z$4,Aut_Ajustes_Manuais!$F:$F,"(+/-) Receitas/Despesas Financeiras")</f>
        <v/>
      </c>
      <c r="AC318" s="235" t="n">
        <v>3006.7356</v>
      </c>
      <c r="AD318" s="41" t="n">
        <v>-794.0914533692999</v>
      </c>
      <c r="AE318" s="42">
        <f>SUMIFS(Aut_BlueMe_Sem_Pedido!$J:$J,Aut_BlueMe_Sem_Pedido!$Q:$Q,DRE!AC$4,Aut_BlueMe_Sem_Pedido!$H:$H,"Tarifas Bancárias")+SUMIFS(Aut_Ajustes_Manuais!$G:$G,Aut_Ajustes_Manuais!$I:$I,DRE!AC$4,Aut_Ajustes_Manuais!$F:$F,"(+/-) Receitas/Despesas Financeiras")</f>
        <v/>
      </c>
      <c r="AF318" s="235" t="n">
        <v>3014.0356</v>
      </c>
      <c r="AG318" s="41" t="n">
        <v>-921.110087688</v>
      </c>
      <c r="AH318" s="42">
        <f>SUMIFS(Aut_BlueMe_Sem_Pedido!$J:$J,Aut_BlueMe_Sem_Pedido!$Q:$Q,DRE!AF$4,Aut_BlueMe_Sem_Pedido!$H:$H,"Tarifas Bancárias")+SUMIFS(Aut_Ajustes_Manuais!$G:$G,Aut_Ajustes_Manuais!$I:$I,DRE!AF$4,Aut_Ajustes_Manuais!$F:$F,"(+/-) Receitas/Despesas Financeiras")</f>
        <v/>
      </c>
      <c r="AI318" s="235" t="n">
        <v>2914.5356</v>
      </c>
      <c r="AJ318" s="41" t="n">
        <v>-781.6205156299499</v>
      </c>
      <c r="AK318" s="42">
        <f>SUMIFS(Aut_BlueMe_Sem_Pedido!$J:$J,Aut_BlueMe_Sem_Pedido!$Q:$Q,DRE!AI$4,Aut_BlueMe_Sem_Pedido!$H:$H,"Tarifas Bancárias")+SUMIFS(Aut_Ajustes_Manuais!$G:$G,Aut_Ajustes_Manuais!$I:$I,DRE!AI$4,Aut_Ajustes_Manuais!$F:$F,"(+/-) Receitas/Despesas Financeiras")</f>
        <v/>
      </c>
      <c r="AL318" s="235" t="n">
        <v>2966.0356</v>
      </c>
      <c r="AM318" s="41" t="n">
        <v>-789.6168490883998</v>
      </c>
      <c r="AN318" s="42">
        <f>SUMIFS(Aut_BlueMe_Sem_Pedido!$J:$J,Aut_BlueMe_Sem_Pedido!$Q:$Q,DRE!AL$4,Aut_BlueMe_Sem_Pedido!$H:$H,"Tarifas Bancárias")+SUMIFS(Aut_Ajustes_Manuais!$G:$G,Aut_Ajustes_Manuais!$I:$I,DRE!AL$4,Aut_Ajustes_Manuais!$F:$F,"(+/-) Receitas/Despesas Financeiras")</f>
        <v/>
      </c>
      <c r="AO318" s="235" t="n">
        <v>3001.2356</v>
      </c>
      <c r="AP318" s="41" t="n">
        <v>-670.12081501845</v>
      </c>
      <c r="AQ318" s="42">
        <f>SUMIFS(Aut_BlueMe_Sem_Pedido!$J:$J,Aut_BlueMe_Sem_Pedido!$Q:$Q,DRE!AO$4,Aut_BlueMe_Sem_Pedido!$H:$H,"Tarifas Bancárias")+SUMIFS(Aut_Ajustes_Manuais!$G:$G,Aut_Ajustes_Manuais!$I:$I,DRE!AO$4,Aut_Ajustes_Manuais!$F:$F,"(+/-) Receitas/Despesas Financeiras")</f>
        <v/>
      </c>
      <c r="AR318" s="235">
        <f>SUMIFS($H318:$AO318,$H$5:$AO$5,"&lt;"&amp;MONTH(TODAY()),$H$6:$AO$6,"REAL 25")</f>
        <v/>
      </c>
      <c r="AS318" s="41">
        <f>SUMIFS($I318:$AP318,$I$5:$AP$5,"&lt;"&amp;MONTH(TODAY()),$I$6:$AP$6,"ORÇADO ")</f>
        <v/>
      </c>
      <c r="AT318" s="42">
        <f>SUMIFS($J318:$AQ318,$J$5:$AQ$5,"&lt;"&amp;MONTH(TODAY()),$J$6:$AQ$6,"REAL 26")</f>
        <v/>
      </c>
      <c r="AU318" s="235">
        <f>SUM(H318,K318,N318,Q318,T318,W318,Z318,AC318,AF318,AI318,AL318,AO318)</f>
        <v/>
      </c>
      <c r="AV318" s="41">
        <f>SUM(I318,L318,O318,R318,U318,X318,AA318,AD318,AG318,AJ318,AM318,AP318)</f>
        <v/>
      </c>
      <c r="AW318" s="42">
        <f>SUM(J318,M318,P318,S318,V318,Y318,AB318,AE318,AH318,AK318,AN318,AQ318)</f>
        <v/>
      </c>
      <c r="AX318" s="235">
        <f>SUM(H318,K318,N318)</f>
        <v/>
      </c>
      <c r="AY318" s="41">
        <f>SUM(I318,L318,O318)</f>
        <v/>
      </c>
      <c r="AZ318" s="42">
        <f>SUM(J318,M318,P318)</f>
        <v/>
      </c>
      <c r="BA318" s="235">
        <f>SUM(Q318,T318,W318)</f>
        <v/>
      </c>
      <c r="BB318" s="41">
        <f>SUM(R318,U318,X318)</f>
        <v/>
      </c>
      <c r="BC318" s="42">
        <f>SUM(S318,V318,Y318)</f>
        <v/>
      </c>
      <c r="BD318" s="235">
        <f>SUM(Z318,AC318,AF318)</f>
        <v/>
      </c>
      <c r="BE318" s="41">
        <f>SUM(AA318,AD318,AG318)</f>
        <v/>
      </c>
      <c r="BF318" s="42">
        <f>SUM(AB318,AE318,AH318)</f>
        <v/>
      </c>
      <c r="BG318" s="235">
        <f>SUM(AI318,AL318,AO318)</f>
        <v/>
      </c>
      <c r="BH318" s="41">
        <f>SUM(AJ318,AM318,AP318)</f>
        <v/>
      </c>
      <c r="BI318" s="42">
        <f>SUM(AK318,AN318,AQ318)</f>
        <v/>
      </c>
      <c r="BK318" s="451">
        <f>SUM(I318,L318,O318,R318,U318,X318,AA318,AD318,AG318,AJ318,AM318,AP318)</f>
        <v/>
      </c>
      <c r="BL318" s="451">
        <f>BK318-AV318</f>
        <v/>
      </c>
      <c r="BM318" s="451">
        <f>SUM(J318,M318,P318,S318)</f>
        <v/>
      </c>
      <c r="BN318" s="451">
        <f>BM318-AT318</f>
        <v/>
      </c>
    </row>
    <row r="319">
      <c r="A319" s="18" t="n"/>
      <c r="E319" s="16" t="n"/>
      <c r="F319" s="464" t="n"/>
      <c r="G319" s="473" t="n"/>
      <c r="H319" s="238" t="n"/>
      <c r="I319" s="464" t="n">
        <v>1</v>
      </c>
      <c r="J319" s="56" t="n"/>
      <c r="K319" s="238" t="n"/>
      <c r="L319" s="464" t="n">
        <v>2</v>
      </c>
      <c r="M319" s="56" t="n"/>
      <c r="N319" s="238" t="n"/>
      <c r="O319" s="464" t="n">
        <v>3</v>
      </c>
      <c r="P319" s="56" t="n"/>
      <c r="Q319" s="238" t="n"/>
      <c r="R319" s="464" t="n">
        <v>4</v>
      </c>
      <c r="S319" s="56" t="n"/>
      <c r="T319" s="238" t="n"/>
      <c r="U319" s="464" t="n">
        <v>5</v>
      </c>
      <c r="V319" s="56" t="n"/>
      <c r="W319" s="238" t="n"/>
      <c r="X319" s="464" t="n">
        <v>6</v>
      </c>
      <c r="Y319" s="56" t="n"/>
      <c r="Z319" s="238" t="n"/>
      <c r="AA319" s="464" t="n">
        <v>7</v>
      </c>
      <c r="AB319" s="56" t="n"/>
      <c r="AC319" s="238" t="n"/>
      <c r="AD319" s="464" t="n">
        <v>8</v>
      </c>
      <c r="AE319" s="56" t="n"/>
      <c r="AF319" s="238" t="n"/>
      <c r="AG319" s="464" t="n">
        <v>9</v>
      </c>
      <c r="AH319" s="56" t="n"/>
      <c r="AI319" s="238" t="n"/>
      <c r="AJ319" s="464" t="n">
        <v>10</v>
      </c>
      <c r="AK319" s="56" t="n"/>
      <c r="AL319" s="238" t="n"/>
      <c r="AM319" s="464" t="n">
        <v>11</v>
      </c>
      <c r="AN319" s="56" t="n"/>
      <c r="AO319" s="238" t="n"/>
      <c r="AP319" s="464" t="n">
        <v>12</v>
      </c>
      <c r="AQ319" s="56" t="n"/>
      <c r="AR319" s="238" t="n"/>
      <c r="AS319" s="464" t="n"/>
      <c r="AT319" s="56" t="n"/>
      <c r="AU319" s="238" t="n"/>
      <c r="AV319" s="464" t="n"/>
      <c r="AW319" s="56" t="n"/>
      <c r="AX319" s="238" t="n"/>
      <c r="AY319" s="464" t="n"/>
      <c r="AZ319" s="56" t="n"/>
      <c r="BA319" s="238" t="n"/>
      <c r="BB319" s="464" t="n"/>
      <c r="BC319" s="56" t="n"/>
      <c r="BD319" s="238" t="n"/>
      <c r="BE319" s="464" t="n"/>
      <c r="BF319" s="56" t="n"/>
      <c r="BG319" s="238" t="n"/>
      <c r="BH319" s="464" t="n"/>
      <c r="BI319" s="56" t="n"/>
      <c r="BK319" s="451">
        <f>SUM(I319,L319,O319,R319,U319,X319,AA319,AD319,AG319,AJ319,AM319,AP319)</f>
        <v/>
      </c>
      <c r="BL319" s="451">
        <f>BK319-AV319</f>
        <v/>
      </c>
      <c r="BM319" s="451">
        <f>SUM(J319,M319,P319,S319)</f>
        <v/>
      </c>
      <c r="BN319" s="451">
        <f>BM319-AT319</f>
        <v/>
      </c>
    </row>
    <row r="320">
      <c r="A320" s="38" t="inlineStr">
        <is>
          <t>(+) Receitas de Patrocínio</t>
        </is>
      </c>
      <c r="B320" s="58" t="n"/>
      <c r="C320" s="128" t="inlineStr">
        <is>
          <t xml:space="preserve">Base - COMERCIAL </t>
        </is>
      </c>
      <c r="D320" s="129" t="n"/>
      <c r="E320" s="61" t="n"/>
      <c r="F320" s="62" t="n"/>
      <c r="G320" s="473" t="n"/>
      <c r="H320" s="235" t="n">
        <v>770000</v>
      </c>
      <c r="I320" s="41" t="n">
        <v>194700</v>
      </c>
      <c r="J320" s="41">
        <f>SUMIFS(Aut_Receitas_Extraord!$L:$L,Aut_Receitas_Extraord!$V:$V,DRE!H$4,Aut_Receitas_Extraord!$D:$D,"Patrocínio")+SUMIFS(Aut_Ajustes_Manuais!$G:$G,Aut_Ajustes_Manuais!$I:$I,DRE!H$4,Aut_Ajustes_Manuais!$F:$F,"(+) Receitas de Patrocínio")</f>
        <v/>
      </c>
      <c r="K320" s="235" t="n">
        <v>0</v>
      </c>
      <c r="L320" s="41" t="n"/>
      <c r="M320" s="66">
        <f>SUMIFS(Aut_Receitas_Extraord!$L:$L,Aut_Receitas_Extraord!$V:$V,DRE!K$4,Aut_Receitas_Extraord!$D:$D,"Patrocínio")+SUMIFS(Aut_Ajustes_Manuais!$G:$G,Aut_Ajustes_Manuais!$I:$I,DRE!K$4,Aut_Ajustes_Manuais!$F:$F,"(+) Receitas de Patrocínio")</f>
        <v/>
      </c>
      <c r="N320" s="235" t="n">
        <v>0</v>
      </c>
      <c r="O320" s="41" t="n">
        <v>32000</v>
      </c>
      <c r="P320" s="42">
        <f>SUMIFS(Aut_Receitas_Extraord!$L:$L,Aut_Receitas_Extraord!$V:$V,DRE!N$4,Aut_Receitas_Extraord!$D:$D,"Patrocínio")+SUMIFS(Aut_Ajustes_Manuais!$G:$G,Aut_Ajustes_Manuais!$I:$I,DRE!N$4,Aut_Ajustes_Manuais!$F:$F,"(+) Receitas de Patrocínio")</f>
        <v/>
      </c>
      <c r="Q320" s="235" t="n">
        <v>0</v>
      </c>
      <c r="R320" s="41" t="n"/>
      <c r="S320" s="42">
        <f>SUMIFS(Aut_Receitas_Extraord!$L:$L,Aut_Receitas_Extraord!$V:$V,DRE!Q$4,Aut_Receitas_Extraord!$D:$D,"Patrocínio")+SUMIFS(Aut_Ajustes_Manuais!$G:$G,Aut_Ajustes_Manuais!$I:$I,DRE!Q$4,Aut_Ajustes_Manuais!$F:$F,"(+) Receitas de Patrocínio")</f>
        <v/>
      </c>
      <c r="T320" s="235" t="n">
        <v>0</v>
      </c>
      <c r="U320" s="41" t="n"/>
      <c r="V320" s="42">
        <f>SUMIFS(Aut_Receitas_Extraord!$L:$L,Aut_Receitas_Extraord!$V:$V,DRE!T$4,Aut_Receitas_Extraord!$D:$D,"Patrocínio")+SUMIFS(Aut_Ajustes_Manuais!$G:$G,Aut_Ajustes_Manuais!$I:$I,DRE!T$4,Aut_Ajustes_Manuais!$F:$F,"(+) Receitas de Patrocínio")</f>
        <v/>
      </c>
      <c r="W320" s="235" t="n">
        <v>0</v>
      </c>
      <c r="X320" s="41" t="n">
        <v>32000</v>
      </c>
      <c r="Y320" s="42">
        <f>SUMIFS(Aut_Receitas_Extraord!$L:$L,Aut_Receitas_Extraord!$V:$V,DRE!W$4,Aut_Receitas_Extraord!$D:$D,"Patrocínio")+SUMIFS(Aut_Ajustes_Manuais!$G:$G,Aut_Ajustes_Manuais!$I:$I,DRE!W$4,Aut_Ajustes_Manuais!$F:$F,"(+) Receitas de Patrocínio")</f>
        <v/>
      </c>
      <c r="Z320" s="235" t="n">
        <v>0</v>
      </c>
      <c r="AA320" s="41" t="n"/>
      <c r="AB320" s="42">
        <f>SUMIFS(Aut_Receitas_Extraord!$L:$L,Aut_Receitas_Extraord!$V:$V,DRE!Z$4,Aut_Receitas_Extraord!$D:$D,"Patrocínio")+SUMIFS(Aut_Ajustes_Manuais!$G:$G,Aut_Ajustes_Manuais!$I:$I,DRE!Z$4,Aut_Ajustes_Manuais!$F:$F,"(+) Receitas de Patrocínio")</f>
        <v/>
      </c>
      <c r="AC320" s="235" t="n">
        <v>0</v>
      </c>
      <c r="AD320" s="41" t="n">
        <v>20000</v>
      </c>
      <c r="AE320" s="42">
        <f>SUMIFS(Aut_Receitas_Extraord!$L:$L,Aut_Receitas_Extraord!$V:$V,DRE!AC$4,Aut_Receitas_Extraord!$D:$D,"Patrocínio")+SUMIFS(Aut_Ajustes_Manuais!$G:$G,Aut_Ajustes_Manuais!$I:$I,DRE!AC$4,Aut_Ajustes_Manuais!$F:$F,"(+) Receitas de Patrocínio")</f>
        <v/>
      </c>
      <c r="AF320" s="235" t="n">
        <v>0</v>
      </c>
      <c r="AG320" s="41" t="n">
        <v>32000</v>
      </c>
      <c r="AH320" s="42">
        <f>SUMIFS(Aut_Receitas_Extraord!$L:$L,Aut_Receitas_Extraord!$V:$V,DRE!AF$4,Aut_Receitas_Extraord!$D:$D,"Patrocínio")+SUMIFS(Aut_Ajustes_Manuais!$G:$G,Aut_Ajustes_Manuais!$I:$I,DRE!AF$4,Aut_Ajustes_Manuais!$F:$F,"(+) Receitas de Patrocínio")</f>
        <v/>
      </c>
      <c r="AI320" s="235" t="n">
        <v>0</v>
      </c>
      <c r="AJ320" s="41" t="n"/>
      <c r="AK320" s="42">
        <f>SUMIFS(Aut_Receitas_Extraord!$L:$L,Aut_Receitas_Extraord!$V:$V,DRE!AI$4,Aut_Receitas_Extraord!$D:$D,"Patrocínio")+SUMIFS(Aut_Ajustes_Manuais!$G:$G,Aut_Ajustes_Manuais!$I:$I,DRE!AI$4,Aut_Ajustes_Manuais!$F:$F,"(+) Receitas de Patrocínio")</f>
        <v/>
      </c>
      <c r="AL320" s="235" t="n">
        <v>0</v>
      </c>
      <c r="AM320" s="41" t="n"/>
      <c r="AN320" s="42">
        <f>SUMIFS(Aut_Receitas_Extraord!$L:$L,Aut_Receitas_Extraord!$V:$V,DRE!AL$4,Aut_Receitas_Extraord!$D:$D,"Patrocínio")+SUMIFS(Aut_Ajustes_Manuais!$G:$G,Aut_Ajustes_Manuais!$I:$I,DRE!AL$4,Aut_Ajustes_Manuais!$F:$F,"(+) Receitas de Patrocínio")</f>
        <v/>
      </c>
      <c r="AO320" s="235" t="n">
        <v>0</v>
      </c>
      <c r="AP320" s="41" t="n">
        <v>77000</v>
      </c>
      <c r="AQ320" s="42">
        <f>SUMIFS(Aut_Receitas_Extraord!$L:$L,Aut_Receitas_Extraord!$V:$V,DRE!AO$4,Aut_Receitas_Extraord!$D:$D,"Patrocínio")+SUMIFS(Aut_Ajustes_Manuais!$G:$G,Aut_Ajustes_Manuais!$I:$I,DRE!AO$4,Aut_Ajustes_Manuais!$F:$F,"(+) Receitas de Patrocínio")</f>
        <v/>
      </c>
      <c r="AR320" s="235">
        <f>SUMIFS($H320:$AO320,$H$5:$AO$5,"&lt;"&amp;MONTH(TODAY()),$H$6:$AO$6,"REAL 25")</f>
        <v/>
      </c>
      <c r="AS320" s="41">
        <f>SUMIFS($I320:$AP320,$I$5:$AP$5,"&lt;"&amp;MONTH(TODAY()),$I$6:$AP$6,"ORÇADO ")</f>
        <v/>
      </c>
      <c r="AT320" s="42">
        <f>SUMIFS($J320:$AQ320,$J$5:$AQ$5,"&lt;"&amp;MONTH(TODAY()),$J$6:$AQ$6,"REAL 26")</f>
        <v/>
      </c>
      <c r="AU320" s="235">
        <f>SUM(H320,K320,N320,Q320,T320,W320,Z320,AC320,AF320,AI320,AL320,AO320)</f>
        <v/>
      </c>
      <c r="AV320" s="41">
        <f>SUM(I320,L320,O320,R320,U320,X320,AA320,AD320,AG320,AJ320,AM320,AP320)</f>
        <v/>
      </c>
      <c r="AW320" s="42">
        <f>SUM(J320,M320,P320,S320,V320,Y320,AB320,AE320,AH320,AK320,AN320,AQ320)</f>
        <v/>
      </c>
      <c r="AX320" s="235">
        <f>SUM(H320,K320,N320)</f>
        <v/>
      </c>
      <c r="AY320" s="41">
        <f>SUM(I320,L320,O320)</f>
        <v/>
      </c>
      <c r="AZ320" s="42">
        <f>SUM(J320,M320,P320)</f>
        <v/>
      </c>
      <c r="BA320" s="235">
        <f>SUM(Q320,T320,W320)</f>
        <v/>
      </c>
      <c r="BB320" s="41">
        <f>SUM(R320,U320,X320)</f>
        <v/>
      </c>
      <c r="BC320" s="42">
        <f>SUM(S320,V320,Y320)</f>
        <v/>
      </c>
      <c r="BD320" s="235">
        <f>SUM(Z320,AC320,AF320)</f>
        <v/>
      </c>
      <c r="BE320" s="41">
        <f>SUM(AA320,AD320,AG320)</f>
        <v/>
      </c>
      <c r="BF320" s="42">
        <f>SUM(AB320,AE320,AH320)</f>
        <v/>
      </c>
      <c r="BG320" s="235">
        <f>SUM(AI320,AL320,AO320)</f>
        <v/>
      </c>
      <c r="BH320" s="41">
        <f>SUM(AJ320,AM320,AP320)</f>
        <v/>
      </c>
      <c r="BI320" s="42">
        <f>SUM(AK320,AN320,AQ320)</f>
        <v/>
      </c>
      <c r="BK320" s="451">
        <f>SUM(I320,L320,O320,R320,U320,X320,AA320,AD320,AG320,AJ320,AM320,AP320)</f>
        <v/>
      </c>
      <c r="BL320" s="451">
        <f>BK320-AV320</f>
        <v/>
      </c>
      <c r="BM320" s="451">
        <f>SUM(J320,M320,P320,S320)</f>
        <v/>
      </c>
      <c r="BN320" s="451">
        <f>BM320-AT320</f>
        <v/>
      </c>
    </row>
    <row r="321" ht="19.95" customHeight="1">
      <c r="A321" s="38" t="inlineStr">
        <is>
          <t>(-) Despesas de Patrocínio</t>
        </is>
      </c>
      <c r="B321" s="58" t="n"/>
      <c r="C321" s="130" t="inlineStr">
        <is>
          <t>Base - DESPESA COMERCIAL</t>
        </is>
      </c>
      <c r="D321" s="131" t="n">
        <v>0</v>
      </c>
      <c r="E321" s="61" t="n"/>
      <c r="F321" s="62" t="n"/>
      <c r="G321" s="473" t="n"/>
      <c r="H321" s="254" t="n">
        <v>0</v>
      </c>
      <c r="I321" s="132" t="n"/>
      <c r="J321" s="133">
        <f>SUMIFS(Aut_BlueMe_Sem_Pedido!$J:$J,Aut_BlueMe_Sem_Pedido!$Q:$Q,DRE!H$4,Aut_BlueMe_Sem_Pedido!$H:$H,DRE!$A321)+SUMIFS(Aut_Ajustes_Manuais!$G:$G,Aut_Ajustes_Manuais!$I:$I,DRE!H$4,Aut_Ajustes_Manuais!$F:$F,"(-) Despesas de Patrocínio")</f>
        <v/>
      </c>
      <c r="K321" s="254" t="n">
        <v>0</v>
      </c>
      <c r="L321" s="132" t="n"/>
      <c r="M321" s="133">
        <f>SUMIFS(Aut_BlueMe_Sem_Pedido!$J:$J,Aut_BlueMe_Sem_Pedido!$Q:$Q,DRE!K$4,Aut_BlueMe_Sem_Pedido!$H:$H,DRE!$A321)+SUMIFS(Aut_Ajustes_Manuais!$G:$G,Aut_Ajustes_Manuais!$I:$I,DRE!K$4,Aut_Ajustes_Manuais!$F:$F,"(-) Despesas de Patrocínio")</f>
        <v/>
      </c>
      <c r="N321" s="254" t="n">
        <v>0</v>
      </c>
      <c r="O321" s="132" t="n"/>
      <c r="P321" s="133">
        <f>SUMIFS(Aut_BlueMe_Sem_Pedido!$J:$J,Aut_BlueMe_Sem_Pedido!$Q:$Q,DRE!N$4,Aut_BlueMe_Sem_Pedido!$H:$H,DRE!$A321)+SUMIFS(Aut_Ajustes_Manuais!$G:$G,Aut_Ajustes_Manuais!$I:$I,DRE!N$4,Aut_Ajustes_Manuais!$F:$F,"(-) Despesas de Patrocínio")</f>
        <v/>
      </c>
      <c r="Q321" s="254" t="n">
        <v>0</v>
      </c>
      <c r="R321" s="132" t="n"/>
      <c r="S321" s="133">
        <f>SUMIFS(Aut_BlueMe_Sem_Pedido!$J:$J,Aut_BlueMe_Sem_Pedido!$Q:$Q,DRE!Q$4,Aut_BlueMe_Sem_Pedido!$H:$H,DRE!$A321)+SUMIFS(Aut_Ajustes_Manuais!$G:$G,Aut_Ajustes_Manuais!$I:$I,DRE!Q$4,Aut_Ajustes_Manuais!$F:$F,"(-) Despesas de Patrocínio")</f>
        <v/>
      </c>
      <c r="T321" s="254" t="n">
        <v>0</v>
      </c>
      <c r="U321" s="132" t="n"/>
      <c r="V321" s="133">
        <f>SUMIFS(Aut_BlueMe_Sem_Pedido!$J:$J,Aut_BlueMe_Sem_Pedido!$Q:$Q,DRE!T$4,Aut_BlueMe_Sem_Pedido!$H:$H,DRE!$A321)+SUMIFS(Aut_Ajustes_Manuais!$G:$G,Aut_Ajustes_Manuais!$I:$I,DRE!T$4,Aut_Ajustes_Manuais!$F:$F,"(-) Despesas de Patrocínio")</f>
        <v/>
      </c>
      <c r="W321" s="254" t="n">
        <v>0</v>
      </c>
      <c r="X321" s="132" t="n"/>
      <c r="Y321" s="133">
        <f>SUMIFS(Aut_BlueMe_Sem_Pedido!$J:$J,Aut_BlueMe_Sem_Pedido!$Q:$Q,DRE!W$4,Aut_BlueMe_Sem_Pedido!$H:$H,DRE!$A321)+SUMIFS(Aut_Ajustes_Manuais!$G:$G,Aut_Ajustes_Manuais!$I:$I,DRE!W$4,Aut_Ajustes_Manuais!$F:$F,"(-) Despesas de Patrocínio")</f>
        <v/>
      </c>
      <c r="Z321" s="254" t="n">
        <v>0</v>
      </c>
      <c r="AA321" s="132" t="n"/>
      <c r="AB321" s="133">
        <f>SUMIFS(Aut_BlueMe_Sem_Pedido!$J:$J,Aut_BlueMe_Sem_Pedido!$Q:$Q,DRE!Z$4,Aut_BlueMe_Sem_Pedido!$H:$H,DRE!$A321)+SUMIFS(Aut_Ajustes_Manuais!$G:$G,Aut_Ajustes_Manuais!$I:$I,DRE!Z$4,Aut_Ajustes_Manuais!$F:$F,"(-) Despesas de Patrocínio")</f>
        <v/>
      </c>
      <c r="AC321" s="254" t="n">
        <v>0</v>
      </c>
      <c r="AD321" s="132" t="n"/>
      <c r="AE321" s="133">
        <f>SUMIFS(Aut_BlueMe_Sem_Pedido!$J:$J,Aut_BlueMe_Sem_Pedido!$Q:$Q,DRE!AC$4,Aut_BlueMe_Sem_Pedido!$H:$H,DRE!$A321)+SUMIFS(Aut_Ajustes_Manuais!$G:$G,Aut_Ajustes_Manuais!$I:$I,DRE!AC$4,Aut_Ajustes_Manuais!$F:$F,"(-) Despesas de Patrocínio")</f>
        <v/>
      </c>
      <c r="AF321" s="254" t="n">
        <v>0</v>
      </c>
      <c r="AG321" s="132" t="n"/>
      <c r="AH321" s="133">
        <f>SUMIFS(Aut_BlueMe_Sem_Pedido!$J:$J,Aut_BlueMe_Sem_Pedido!$Q:$Q,DRE!AF$4,Aut_BlueMe_Sem_Pedido!$H:$H,DRE!$A321)+SUMIFS(Aut_Ajustes_Manuais!$G:$G,Aut_Ajustes_Manuais!$I:$I,DRE!AF$4,Aut_Ajustes_Manuais!$F:$F,"(-) Despesas de Patrocínio")</f>
        <v/>
      </c>
      <c r="AI321" s="254" t="n">
        <v>-5000</v>
      </c>
      <c r="AJ321" s="132" t="n"/>
      <c r="AK321" s="133">
        <f>SUMIFS(Aut_BlueMe_Sem_Pedido!$J:$J,Aut_BlueMe_Sem_Pedido!$Q:$Q,DRE!AI$4,Aut_BlueMe_Sem_Pedido!$H:$H,DRE!$A321)+SUMIFS(Aut_Ajustes_Manuais!$G:$G,Aut_Ajustes_Manuais!$I:$I,DRE!AI$4,Aut_Ajustes_Manuais!$F:$F,"(-) Despesas de Patrocínio")</f>
        <v/>
      </c>
      <c r="AL321" s="254" t="n">
        <v>-9304.9</v>
      </c>
      <c r="AM321" s="132" t="n"/>
      <c r="AN321" s="133">
        <f>SUMIFS(Aut_BlueMe_Sem_Pedido!$J:$J,Aut_BlueMe_Sem_Pedido!$Q:$Q,DRE!AL$4,Aut_BlueMe_Sem_Pedido!$H:$H,DRE!$A321)+SUMIFS(Aut_Ajustes_Manuais!$G:$G,Aut_Ajustes_Manuais!$I:$I,DRE!AL$4,Aut_Ajustes_Manuais!$F:$F,"(-) Despesas de Patrocínio")</f>
        <v/>
      </c>
      <c r="AO321" s="254" t="n">
        <v>-2800</v>
      </c>
      <c r="AP321" s="132" t="n"/>
      <c r="AQ321" s="133">
        <f>SUMIFS(Aut_BlueMe_Sem_Pedido!$J:$J,Aut_BlueMe_Sem_Pedido!$Q:$Q,DRE!AO$4,Aut_BlueMe_Sem_Pedido!$H:$H,DRE!$A321)+SUMIFS(Aut_Ajustes_Manuais!$G:$G,Aut_Ajustes_Manuais!$I:$I,DRE!AO$4,Aut_Ajustes_Manuais!$F:$F,"(-) Despesas de Patrocínio")</f>
        <v/>
      </c>
      <c r="AR321" s="254">
        <f>SUMIFS($H321:$AO321,$H$5:$AO$5,"&lt;"&amp;MONTH(TODAY()),$H$6:$AO$6,"REAL 25")</f>
        <v/>
      </c>
      <c r="AS321" s="132">
        <f>SUMIFS($I321:$AP321,$I$5:$AP$5,"&lt;"&amp;MONTH(TODAY()),$I$6:$AP$6,"ORÇADO ")</f>
        <v/>
      </c>
      <c r="AT321" s="133">
        <f>SUMIFS($J321:$AQ321,$J$5:$AQ$5,"&lt;"&amp;MONTH(TODAY()),$J$6:$AQ$6,"REAL 26")</f>
        <v/>
      </c>
      <c r="AU321" s="254">
        <f>SUM(H321,K321,N321,Q321,T321,W321,Z321,AC321,AF321,AI321,AL321,AO321)</f>
        <v/>
      </c>
      <c r="AV321" s="132">
        <f>SUM(I321,L321,O321,R321,U321,X321,AA321,AD321,AG321,AJ321,AM321,AP321)</f>
        <v/>
      </c>
      <c r="AW321" s="133">
        <f>SUM(J321,M321,P321,S321,V321,Y321,AB321,AE321,AH321,AK321,AN321,AQ321)</f>
        <v/>
      </c>
      <c r="AX321" s="254">
        <f>SUM(H321,K321,N321)</f>
        <v/>
      </c>
      <c r="AY321" s="132">
        <f>SUM(I321,L321,O321)</f>
        <v/>
      </c>
      <c r="AZ321" s="133">
        <f>SUM(J321,M321,P321)</f>
        <v/>
      </c>
      <c r="BA321" s="254">
        <f>SUM(Q321,T321,W321)</f>
        <v/>
      </c>
      <c r="BB321" s="132">
        <f>SUM(R321,U321,X321)</f>
        <v/>
      </c>
      <c r="BC321" s="133">
        <f>SUM(S321,V321,Y321)</f>
        <v/>
      </c>
      <c r="BD321" s="254">
        <f>SUM(Z321,AC321,AF321)</f>
        <v/>
      </c>
      <c r="BE321" s="132">
        <f>SUM(AA321,AD321,AG321)</f>
        <v/>
      </c>
      <c r="BF321" s="133">
        <f>SUM(AB321,AE321,AH321)</f>
        <v/>
      </c>
      <c r="BG321" s="254">
        <f>SUM(AI321,AL321,AO321)</f>
        <v/>
      </c>
      <c r="BH321" s="132">
        <f>SUM(AJ321,AM321,AP321)</f>
        <v/>
      </c>
      <c r="BI321" s="133">
        <f>SUM(AK321,AN321,AQ321)</f>
        <v/>
      </c>
      <c r="BK321" s="451">
        <f>SUM(I321,L321,O321,R321,U321,X321,AA321,AD321,AG321,AJ321,AM321,AP321)</f>
        <v/>
      </c>
      <c r="BL321" s="451">
        <f>BK321-AV321</f>
        <v/>
      </c>
      <c r="BM321" s="451">
        <f>SUM(J321,M321,P321,S321)</f>
        <v/>
      </c>
      <c r="BN321" s="451">
        <f>BM321-AT321</f>
        <v/>
      </c>
    </row>
    <row r="322">
      <c r="A322" s="18" t="n"/>
      <c r="E322" s="16" t="n"/>
      <c r="F322" s="464" t="n"/>
      <c r="G322" s="473" t="n"/>
      <c r="H322" s="255" t="n"/>
      <c r="I322" s="228" t="n"/>
      <c r="J322" s="256" t="n"/>
      <c r="K322" s="255" t="n"/>
      <c r="L322" s="228" t="n"/>
      <c r="M322" s="256" t="n"/>
      <c r="N322" s="255" t="n"/>
      <c r="O322" s="228" t="n"/>
      <c r="P322" s="256" t="n"/>
      <c r="Q322" s="255" t="n"/>
      <c r="R322" s="228" t="n"/>
      <c r="S322" s="256" t="n"/>
      <c r="T322" s="255" t="n"/>
      <c r="U322" s="228" t="n"/>
      <c r="V322" s="256" t="n"/>
      <c r="W322" s="255" t="n"/>
      <c r="X322" s="228" t="n"/>
      <c r="Y322" s="256" t="n"/>
      <c r="Z322" s="255" t="n"/>
      <c r="AA322" s="228" t="n"/>
      <c r="AB322" s="256" t="n"/>
      <c r="AC322" s="255" t="n"/>
      <c r="AD322" s="228" t="n"/>
      <c r="AE322" s="256" t="n"/>
      <c r="AF322" s="255" t="n"/>
      <c r="AG322" s="228" t="n"/>
      <c r="AH322" s="256" t="n"/>
      <c r="AI322" s="255" t="n"/>
      <c r="AJ322" s="228" t="n"/>
      <c r="AK322" s="256" t="n"/>
      <c r="AL322" s="255" t="n"/>
      <c r="AM322" s="228" t="n"/>
      <c r="AN322" s="256" t="n"/>
      <c r="AO322" s="255" t="n"/>
      <c r="AP322" s="228" t="n"/>
      <c r="AQ322" s="256" t="n"/>
      <c r="AR322" s="255" t="n"/>
      <c r="AS322" s="228" t="n"/>
      <c r="AT322" s="256" t="n"/>
      <c r="AU322" s="255" t="n"/>
      <c r="AV322" s="228" t="n"/>
      <c r="AW322" s="256" t="n"/>
      <c r="AX322" s="255" t="n"/>
      <c r="AY322" s="228" t="n"/>
      <c r="AZ322" s="256" t="n"/>
      <c r="BA322" s="255" t="n"/>
      <c r="BB322" s="228" t="n"/>
      <c r="BC322" s="256" t="n"/>
      <c r="BD322" s="255" t="n"/>
      <c r="BE322" s="228" t="n"/>
      <c r="BF322" s="256" t="n"/>
      <c r="BG322" s="255" t="n"/>
      <c r="BH322" s="228" t="n"/>
      <c r="BI322" s="256" t="n"/>
      <c r="BK322" s="451">
        <f>SUM(I322,L322,O322,R322,U322,X322,AA322,AD322,AG322,AJ322,AM322,AP322)</f>
        <v/>
      </c>
      <c r="BL322" s="451">
        <f>BK322-AV322</f>
        <v/>
      </c>
      <c r="BM322" s="451">
        <f>SUM(J322,M322,P322,S322)</f>
        <v/>
      </c>
      <c r="BN322" s="451">
        <f>BM322-AT322</f>
        <v/>
      </c>
    </row>
    <row r="323">
      <c r="A323" s="57" t="inlineStr">
        <is>
          <t>Resultado Antes do IR</t>
        </is>
      </c>
      <c r="B323" s="58" t="n"/>
      <c r="C323" s="59" t="n"/>
      <c r="D323" s="60" t="n"/>
      <c r="E323" s="61" t="n"/>
      <c r="F323" s="62" t="n"/>
      <c r="G323" s="473" t="n"/>
      <c r="H323" s="239" t="n">
        <v>682667.95061004</v>
      </c>
      <c r="I323" s="63" t="n">
        <v>-26975.64843528927</v>
      </c>
      <c r="J323" s="64">
        <f>SUM(J321,J320,J318,J316)+SUMIFS(Aut_Ajustes_Manuais!$G:$G,Aut_Ajustes_Manuais!$I:$I,DRE!H$4,Aut_Ajustes_Manuais!$F:$F,"Resultado Antes do IR")</f>
        <v/>
      </c>
      <c r="K323" s="239" t="n">
        <v>-131504.0255362811</v>
      </c>
      <c r="L323" s="63" t="n">
        <v>-69395.16769806706</v>
      </c>
      <c r="M323" s="64">
        <f>SUM(M321,M320,M318,M316)+SUMIFS(Aut_Ajustes_Manuais!$G:$G,Aut_Ajustes_Manuais!$I:$I,DRE!K$4,Aut_Ajustes_Manuais!$F:$F,"Resultado Antes do IR")</f>
        <v/>
      </c>
      <c r="N323" s="239" t="n">
        <v>-142217.4641824934</v>
      </c>
      <c r="O323" s="63" t="n">
        <v>-27787.35060318214</v>
      </c>
      <c r="P323" s="64">
        <f>SUM(P321,P320,P318,P316)+SUMIFS(Aut_Ajustes_Manuais!$G:$G,Aut_Ajustes_Manuais!$I:$I,DRE!N$4,Aut_Ajustes_Manuais!$F:$F,"Resultado Antes do IR")</f>
        <v/>
      </c>
      <c r="Q323" s="239" t="n">
        <v>17269.57908356003</v>
      </c>
      <c r="R323" s="63" t="n">
        <v>-22073.91189250128</v>
      </c>
      <c r="S323" s="64">
        <f>SUM(S321,S320,S318,S316)+SUMIFS(Aut_Ajustes_Manuais!$G:$G,Aut_Ajustes_Manuais!$I:$I,DRE!Q$4,Aut_Ajustes_Manuais!$F:$F,"Resultado Antes do IR")</f>
        <v/>
      </c>
      <c r="T323" s="239" t="n">
        <v>-52118.53112678565</v>
      </c>
      <c r="U323" s="63" t="n">
        <v>8194.119309082465</v>
      </c>
      <c r="V323" s="64">
        <f>SUM(V321,V320,V318,V316)+SUMIFS(Aut_Ajustes_Manuais!$G:$G,Aut_Ajustes_Manuais!$I:$I,DRE!T$4,Aut_Ajustes_Manuais!$F:$F,"Resultado Antes do IR")</f>
        <v/>
      </c>
      <c r="W323" s="239" t="n">
        <v>-8171.070817962669</v>
      </c>
      <c r="X323" s="63" t="n">
        <v>12929.41726728247</v>
      </c>
      <c r="Y323" s="64">
        <f>SUM(Y321,Y320,Y318,Y316)+SUMIFS(Aut_Ajustes_Manuais!$G:$G,Aut_Ajustes_Manuais!$I:$I,DRE!W$4,Aut_Ajustes_Manuais!$F:$F,"Resultado Antes do IR")</f>
        <v/>
      </c>
      <c r="Z323" s="239" t="n">
        <v>-84786.11774804993</v>
      </c>
      <c r="AA323" s="63" t="n">
        <v>-9283.991284555063</v>
      </c>
      <c r="AB323" s="64">
        <f>SUM(AB321,AB320,AB318,AB316)+SUMIFS(Aut_Ajustes_Manuais!$G:$G,Aut_Ajustes_Manuais!$I:$I,DRE!Z$4,Aut_Ajustes_Manuais!$F:$F,"Resultado Antes do IR")</f>
        <v/>
      </c>
      <c r="AC323" s="239" t="n">
        <v>-27343.96634963302</v>
      </c>
      <c r="AD323" s="63" t="n">
        <v>31359.99577399145</v>
      </c>
      <c r="AE323" s="64">
        <f>SUM(AE321,AE320,AE318,AE316)+SUMIFS(Aut_Ajustes_Manuais!$G:$G,Aut_Ajustes_Manuais!$I:$I,DRE!AC$4,Aut_Ajustes_Manuais!$F:$F,"Resultado Antes do IR")</f>
        <v/>
      </c>
      <c r="AF323" s="239" t="n">
        <v>14243.7778404805</v>
      </c>
      <c r="AG323" s="63" t="n">
        <v>98279.42045690041</v>
      </c>
      <c r="AH323" s="64">
        <f>SUM(AH321,AH320,AH318,AH316)+SUMIFS(Aut_Ajustes_Manuais!$G:$G,Aut_Ajustes_Manuais!$I:$I,DRE!AF$4,Aut_Ajustes_Manuais!$F:$F,"Resultado Antes do IR")</f>
        <v/>
      </c>
      <c r="AI323" s="239" t="n">
        <v>-7931.103787421252</v>
      </c>
      <c r="AJ323" s="63" t="n">
        <v>-7993.590864519482</v>
      </c>
      <c r="AK323" s="64">
        <f>SUM(AK321,AK320,AK318,AK316)+SUMIFS(Aut_Ajustes_Manuais!$G:$G,Aut_Ajustes_Manuais!$I:$I,DRE!AI$4,Aut_Ajustes_Manuais!$F:$F,"Resultado Antes do IR")</f>
        <v/>
      </c>
      <c r="AL323" s="239" t="n">
        <v>-46648.88336130311</v>
      </c>
      <c r="AM323" s="63" t="n">
        <v>15154.34654854064</v>
      </c>
      <c r="AN323" s="64">
        <f>SUM(AN321,AN320,AN318,AN316)+SUMIFS(Aut_Ajustes_Manuais!$G:$G,Aut_Ajustes_Manuais!$I:$I,DRE!AL$4,Aut_Ajustes_Manuais!$F:$F,"Resultado Antes do IR")</f>
        <v/>
      </c>
      <c r="AO323" s="239" t="n">
        <v>154262.5441616953</v>
      </c>
      <c r="AP323" s="63" t="n">
        <v>33752.6710713924</v>
      </c>
      <c r="AQ323" s="64">
        <f>SUM(AQ321,AQ320,AQ318,AQ316)+SUMIFS(Aut_Ajustes_Manuais!$G:$G,Aut_Ajustes_Manuais!$I:$I,DRE!AO$4,Aut_Ajustes_Manuais!$F:$F,"Resultado Antes do IR")</f>
        <v/>
      </c>
      <c r="AR323" s="239">
        <f>SUM(AR321,AR320,AR318,AR316)</f>
        <v/>
      </c>
      <c r="AS323" s="63">
        <f>SUM(AS321,AS320,AS318,AS316)</f>
        <v/>
      </c>
      <c r="AT323" s="64">
        <f>SUM(AT321,AT320,AT318,AT316)</f>
        <v/>
      </c>
      <c r="AU323" s="239">
        <f>SUM(AU321,AU320,AU318,AU316)</f>
        <v/>
      </c>
      <c r="AV323" s="63">
        <f>SUM(AV321,AV320,AV318,AV316)</f>
        <v/>
      </c>
      <c r="AW323" s="64">
        <f>SUM(AW321,AW320,AW318,AW316)</f>
        <v/>
      </c>
      <c r="AX323" s="239">
        <f>SUM(AX321,AX320,AX318,AX316)</f>
        <v/>
      </c>
      <c r="AY323" s="63">
        <f>SUM(AY321,AY320,AY318,AY316)</f>
        <v/>
      </c>
      <c r="AZ323" s="64">
        <f>SUM(AZ321,AZ320,AZ318,AZ316)</f>
        <v/>
      </c>
      <c r="BA323" s="239">
        <f>SUM(BA321,BA320,BA318,BA316)</f>
        <v/>
      </c>
      <c r="BB323" s="63">
        <f>SUM(BB321,BB320,BB318,BB316)</f>
        <v/>
      </c>
      <c r="BC323" s="64">
        <f>SUM(BC321,BC320,BC318,BC316)</f>
        <v/>
      </c>
      <c r="BD323" s="239">
        <f>SUM(BD321,BD320,BD318,BD316)</f>
        <v/>
      </c>
      <c r="BE323" s="63">
        <f>SUM(BE321,BE320,BE318,BE316)</f>
        <v/>
      </c>
      <c r="BF323" s="64">
        <f>SUM(BF321,BF320,BF318,BF316)</f>
        <v/>
      </c>
      <c r="BG323" s="239">
        <f>SUM(BG321,BG320,BG318,BG316)</f>
        <v/>
      </c>
      <c r="BH323" s="63">
        <f>SUM(BH321,BH320,BH318,BH316)</f>
        <v/>
      </c>
      <c r="BI323" s="64">
        <f>SUM(BI321,BI320,BI318,BI316)</f>
        <v/>
      </c>
      <c r="BK323" s="451">
        <f>SUM(I323,L323,O323,R323,U323,X323,AA323,AD323,AG323,AJ323,AM323,AP323)</f>
        <v/>
      </c>
      <c r="BL323" s="451">
        <f>BK323-AV323</f>
        <v/>
      </c>
      <c r="BM323" s="451">
        <f>SUM(J323,M323,P323,S323)</f>
        <v/>
      </c>
      <c r="BN323" s="451">
        <f>BM323-AT323</f>
        <v/>
      </c>
    </row>
    <row r="324">
      <c r="A324" s="18" t="n"/>
      <c r="E324" s="16" t="n"/>
      <c r="F324" s="464" t="n"/>
      <c r="G324" s="473" t="n"/>
      <c r="H324" s="257" t="n"/>
      <c r="I324" s="134" t="n"/>
      <c r="J324" s="258" t="n"/>
      <c r="K324" s="257" t="n"/>
      <c r="L324" s="134" t="n"/>
      <c r="M324" s="258" t="n"/>
      <c r="N324" s="257" t="n"/>
      <c r="O324" s="134" t="n"/>
      <c r="P324" s="258" t="n"/>
      <c r="Q324" s="257" t="n"/>
      <c r="R324" s="134" t="n"/>
      <c r="S324" s="258" t="n"/>
      <c r="T324" s="257" t="n"/>
      <c r="U324" s="134" t="n"/>
      <c r="V324" s="258" t="n"/>
      <c r="W324" s="257" t="n"/>
      <c r="X324" s="134" t="n"/>
      <c r="Y324" s="258" t="n"/>
      <c r="Z324" s="257" t="n"/>
      <c r="AA324" s="134" t="n"/>
      <c r="AB324" s="258" t="n"/>
      <c r="AC324" s="257" t="n"/>
      <c r="AD324" s="134" t="n"/>
      <c r="AE324" s="258" t="n"/>
      <c r="AF324" s="257" t="n"/>
      <c r="AG324" s="134" t="n"/>
      <c r="AH324" s="258" t="n"/>
      <c r="AI324" s="257" t="n"/>
      <c r="AJ324" s="134" t="n"/>
      <c r="AK324" s="258" t="n"/>
      <c r="AL324" s="257" t="n"/>
      <c r="AM324" s="134" t="n"/>
      <c r="AN324" s="258" t="n"/>
      <c r="AO324" s="257" t="n"/>
      <c r="AP324" s="134" t="n"/>
      <c r="AQ324" s="258" t="n"/>
      <c r="AR324" s="257" t="n"/>
      <c r="AS324" s="134" t="n"/>
      <c r="AT324" s="258" t="n"/>
      <c r="AU324" s="257" t="n"/>
      <c r="AV324" s="134" t="n"/>
      <c r="AW324" s="258" t="n"/>
      <c r="AX324" s="257" t="n"/>
      <c r="AY324" s="134" t="n"/>
      <c r="AZ324" s="258" t="n"/>
      <c r="BA324" s="257" t="n"/>
      <c r="BB324" s="134" t="n"/>
      <c r="BC324" s="258" t="n"/>
      <c r="BD324" s="257" t="n"/>
      <c r="BE324" s="134" t="n"/>
      <c r="BF324" s="258" t="n"/>
      <c r="BG324" s="257" t="n"/>
      <c r="BH324" s="134" t="n"/>
      <c r="BI324" s="258" t="n"/>
      <c r="BK324" s="451">
        <f>SUM(I324,L324,O324,R324,U324,X324,AA324,AD324,AG324,AJ324,AM324,AP324)</f>
        <v/>
      </c>
      <c r="BL324" s="451">
        <f>BK324-AV324</f>
        <v/>
      </c>
      <c r="BM324" s="451">
        <f>SUM(J324,M324,P324,S324)</f>
        <v/>
      </c>
      <c r="BN324" s="451">
        <f>BM324-AT324</f>
        <v/>
      </c>
    </row>
    <row r="325" ht="16.95" customHeight="1">
      <c r="A325" s="38" t="inlineStr">
        <is>
          <t>(-) Impostos</t>
        </is>
      </c>
      <c r="B325" s="58" t="n"/>
      <c r="C325" s="39" t="inlineStr">
        <is>
          <t>Drivers</t>
        </is>
      </c>
      <c r="D325" s="39" t="inlineStr">
        <is>
          <t>Valores fixos</t>
        </is>
      </c>
      <c r="E325" s="39" t="inlineStr">
        <is>
          <t>Acréscimo</t>
        </is>
      </c>
      <c r="F325" s="62" t="n"/>
      <c r="G325" s="473" t="n"/>
      <c r="H325" s="235" t="n">
        <v>-9278.283191363182</v>
      </c>
      <c r="I325" s="41" t="n">
        <v>-12943.030259952</v>
      </c>
      <c r="J325" s="42">
        <f>SUM(J326:J329)+SUMIFS(Aut_Ajustes_Manuais!$G:$G,Aut_Ajustes_Manuais!$I:$I,DRE!H$4,Aut_Ajustes_Manuais!$F:$F,"(-) Impostos")</f>
        <v/>
      </c>
      <c r="K325" s="235" t="n">
        <v>-8747.101890799926</v>
      </c>
      <c r="L325" s="41" t="n">
        <v>-16728.352471836</v>
      </c>
      <c r="M325" s="42">
        <f>SUM(M326:M329)+SUMIFS(Aut_Ajustes_Manuais!$G:$G,Aut_Ajustes_Manuais!$I:$I,DRE!K$4,Aut_Ajustes_Manuais!$F:$F,"(-) Impostos")</f>
        <v/>
      </c>
      <c r="N325" s="235" t="n">
        <v>-8361.113968106811</v>
      </c>
      <c r="O325" s="41" t="n">
        <v>-29304.7420366376</v>
      </c>
      <c r="P325" s="42">
        <f>SUM(P326:P329)+SUMIFS(Aut_Ajustes_Manuais!$G:$G,Aut_Ajustes_Manuais!$I:$I,DRE!N$4,Aut_Ajustes_Manuais!$F:$F,"(-) Impostos")</f>
        <v/>
      </c>
      <c r="Q325" s="235" t="n">
        <v>-13202.50694007009</v>
      </c>
      <c r="R325" s="41" t="n">
        <v>-18423.13269576</v>
      </c>
      <c r="S325" s="42">
        <f>SUM(S326:S329)+SUMIFS(Aut_Ajustes_Manuais!$G:$G,Aut_Ajustes_Manuais!$I:$I,DRE!Q$4,Aut_Ajustes_Manuais!$F:$F,"(-) Impostos")</f>
        <v/>
      </c>
      <c r="T325" s="235" t="n">
        <v>-12088.02821078878</v>
      </c>
      <c r="U325" s="41" t="n">
        <v>-20094.1060609752</v>
      </c>
      <c r="V325" s="42">
        <f>SUM(V326:V329)+SUMIFS(Aut_Ajustes_Manuais!$G:$G,Aut_Ajustes_Manuais!$I:$I,DRE!T$4,Aut_Ajustes_Manuais!$F:$F,"(-) Impostos")</f>
        <v/>
      </c>
      <c r="W325" s="235" t="n">
        <v>-12488.9472338977</v>
      </c>
      <c r="X325" s="41" t="n">
        <v>-34713.10308715519</v>
      </c>
      <c r="Y325" s="42">
        <f>SUM(Y326:Y329)+SUMIFS(Aut_Ajustes_Manuais!$G:$G,Aut_Ajustes_Manuais!$I:$I,DRE!W$4,Aut_Ajustes_Manuais!$F:$F,"(-) Impostos")</f>
        <v/>
      </c>
      <c r="Z325" s="235" t="n">
        <v>-10386.74773939765</v>
      </c>
      <c r="AA325" s="41" t="n">
        <v>-19387.3343096628</v>
      </c>
      <c r="AB325" s="42">
        <f>SUM(AB326:AB329)+SUMIFS(Aut_Ajustes_Manuais!$G:$G,Aut_Ajustes_Manuais!$I:$I,DRE!Z$4,Aut_Ajustes_Manuais!$F:$F,"(-) Impostos")</f>
        <v/>
      </c>
      <c r="AC325" s="235" t="n">
        <v>-12673.73417213094</v>
      </c>
      <c r="AD325" s="41" t="n">
        <v>-19677.7823111148</v>
      </c>
      <c r="AE325" s="42">
        <f>SUM(AE326:AE329)+SUMIFS(Aut_Ajustes_Manuais!$G:$G,Aut_Ajustes_Manuais!$I:$I,DRE!AC$4,Aut_Ajustes_Manuais!$F:$F,"(-) Impostos")</f>
        <v/>
      </c>
      <c r="AF325" s="235" t="n">
        <v>-14937.25590298457</v>
      </c>
      <c r="AG325" s="41" t="n">
        <v>-41827.62759998399</v>
      </c>
      <c r="AH325" s="42">
        <f>SUM(AH326:AH329)+SUMIFS(Aut_Ajustes_Manuais!$G:$G,Aut_Ajustes_Manuais!$I:$I,DRE!AF$4,Aut_Ajustes_Manuais!$F:$F,"(-) Impostos")</f>
        <v/>
      </c>
      <c r="AI325" s="235" t="n">
        <v>-12188.9076489888</v>
      </c>
      <c r="AJ325" s="41" t="n">
        <v>-19594.76646230819</v>
      </c>
      <c r="AK325" s="42">
        <f>SUM(AK326:AK329)+SUMIFS(Aut_Ajustes_Manuais!$G:$G,Aut_Ajustes_Manuais!$I:$I,DRE!AI$4,Aut_Ajustes_Manuais!$F:$F,"(-) Impostos")</f>
        <v/>
      </c>
      <c r="AL325" s="235" t="n">
        <v>-15197.87626067236</v>
      </c>
      <c r="AM325" s="41" t="n">
        <v>-20463.1592873424</v>
      </c>
      <c r="AN325" s="42">
        <f>SUM(AN326:AN329)+SUMIFS(Aut_Ajustes_Manuais!$G:$G,Aut_Ajustes_Manuais!$I:$I,DRE!AL$4,Aut_Ajustes_Manuais!$F:$F,"(-) Impostos")</f>
        <v/>
      </c>
      <c r="AO325" s="235" t="n">
        <v>-16942.5928238893</v>
      </c>
      <c r="AP325" s="41" t="n">
        <v>-36650.2363981222</v>
      </c>
      <c r="AQ325" s="42">
        <f>SUM(AQ326:AQ329)+SUMIFS(Aut_Ajustes_Manuais!$G:$G,Aut_Ajustes_Manuais!$I:$I,DRE!AO$4,Aut_Ajustes_Manuais!$F:$F,"(-) Impostos")</f>
        <v/>
      </c>
      <c r="AR325" s="235">
        <f>SUM(AR326:AR329)</f>
        <v/>
      </c>
      <c r="AS325" s="41">
        <f>SUM(AS326:AS329)</f>
        <v/>
      </c>
      <c r="AT325" s="42">
        <f>SUM(AT326:AT329)</f>
        <v/>
      </c>
      <c r="AU325" s="235">
        <f>SUM(AU326:AU329)</f>
        <v/>
      </c>
      <c r="AV325" s="41">
        <f>SUM(AV326:AV329)</f>
        <v/>
      </c>
      <c r="AW325" s="42">
        <f>SUM(AW326:AW329)</f>
        <v/>
      </c>
      <c r="AX325" s="235">
        <f>SUM(AX326:AX329)</f>
        <v/>
      </c>
      <c r="AY325" s="41">
        <f>SUM(AY326:AY329)</f>
        <v/>
      </c>
      <c r="AZ325" s="42">
        <f>SUM(AZ326:AZ329)</f>
        <v/>
      </c>
      <c r="BA325" s="235">
        <f>SUM(BA326:BA329)</f>
        <v/>
      </c>
      <c r="BB325" s="41">
        <f>SUM(BB326:BB329)</f>
        <v/>
      </c>
      <c r="BC325" s="42">
        <f>SUM(BC326:BC329)</f>
        <v/>
      </c>
      <c r="BD325" s="235">
        <f>SUM(BD326:BD329)</f>
        <v/>
      </c>
      <c r="BE325" s="41">
        <f>SUM(BE326:BE329)</f>
        <v/>
      </c>
      <c r="BF325" s="42">
        <f>SUM(BF326:BF329)</f>
        <v/>
      </c>
      <c r="BG325" s="235">
        <f>SUM(BG326:BG329)</f>
        <v/>
      </c>
      <c r="BH325" s="41">
        <f>SUM(BH326:BH329)</f>
        <v/>
      </c>
      <c r="BI325" s="42">
        <f>SUM(BI326:BI329)</f>
        <v/>
      </c>
      <c r="BK325" s="451">
        <f>SUM(I325,L325,O325,R325,U325,X325,AA325,AD325,AG325,AJ325,AM325,AP325)</f>
        <v/>
      </c>
      <c r="BL325" s="451">
        <f>BK325-AV325</f>
        <v/>
      </c>
      <c r="BM325" s="451">
        <f>SUM(J325,M325,P325,S325)</f>
        <v/>
      </c>
      <c r="BN325" s="451">
        <f>BM325-AT325</f>
        <v/>
      </c>
    </row>
    <row r="326" hidden="1" outlineLevel="1" customFormat="1" s="474">
      <c r="A326" s="22" t="inlineStr">
        <is>
          <t>SIMPLES</t>
        </is>
      </c>
      <c r="B326" s="58" t="n"/>
      <c r="C326" s="24" t="inlineStr">
        <is>
          <t>Estim. Mensal - Base Fiscal</t>
        </is>
      </c>
      <c r="D326" s="25" t="n"/>
      <c r="E326" s="25" t="n"/>
      <c r="F326" s="62" t="n"/>
      <c r="G326" s="416" t="n"/>
      <c r="H326" s="232" t="n">
        <v>0</v>
      </c>
      <c r="I326" s="27" t="n"/>
      <c r="J326" s="28" t="n"/>
      <c r="K326" s="232" t="n">
        <v>0</v>
      </c>
      <c r="L326" s="27" t="n"/>
      <c r="M326" s="28" t="n"/>
      <c r="N326" s="232" t="n">
        <v>0</v>
      </c>
      <c r="O326" s="27" t="n"/>
      <c r="P326" s="28" t="n"/>
      <c r="Q326" s="232" t="n">
        <v>0</v>
      </c>
      <c r="R326" s="27" t="n"/>
      <c r="S326" s="28" t="n"/>
      <c r="T326" s="232" t="n">
        <v>0</v>
      </c>
      <c r="U326" s="27" t="n"/>
      <c r="V326" s="28" t="n"/>
      <c r="W326" s="232" t="n">
        <v>0</v>
      </c>
      <c r="X326" s="27" t="n"/>
      <c r="Y326" s="28" t="n"/>
      <c r="Z326" s="232" t="n">
        <v>0</v>
      </c>
      <c r="AA326" s="27" t="n"/>
      <c r="AB326" s="28" t="n"/>
      <c r="AC326" s="232" t="n">
        <v>0</v>
      </c>
      <c r="AD326" s="27" t="n"/>
      <c r="AE326" s="28" t="n"/>
      <c r="AF326" s="232" t="n">
        <v>0</v>
      </c>
      <c r="AG326" s="27" t="n"/>
      <c r="AH326" s="28" t="n"/>
      <c r="AI326" s="232" t="n">
        <v>0</v>
      </c>
      <c r="AJ326" s="27" t="n"/>
      <c r="AK326" s="28" t="n"/>
      <c r="AL326" s="232" t="n">
        <v>0</v>
      </c>
      <c r="AM326" s="27" t="n"/>
      <c r="AN326" s="28" t="n"/>
      <c r="AO326" s="232" t="n">
        <v>0</v>
      </c>
      <c r="AP326" s="27" t="n"/>
      <c r="AQ326" s="28" t="n"/>
      <c r="AR326" s="232">
        <f>SUMIFS($H326:$AO326,$H$5:$AO$5,"&lt;"&amp;MONTH(TODAY()),$H$6:$AO$6,"REAL 25")</f>
        <v/>
      </c>
      <c r="AS326" s="27">
        <f>SUMIFS($I326:$AP326,$I$5:$AP$5,"&lt;"&amp;MONTH(TODAY()),$I$6:$AP$6,"ORÇADO ")</f>
        <v/>
      </c>
      <c r="AT326" s="28">
        <f>SUMIFS($J326:$AQ326,$J$5:$AQ$5,"&lt;"&amp;MONTH(TODAY()),$J$6:$AQ$6,"REAL 26")</f>
        <v/>
      </c>
      <c r="AU326" s="232">
        <f>SUM(H326,K326,N326,Q326,T326,W326,Z326,AC326,AF326,AI326,AL326,AO326)</f>
        <v/>
      </c>
      <c r="AV326" s="27">
        <f>SUM(I326,L326,O326,R326,U326,X326,AA326,AD326,AG326,AJ326,AM326,AP326)</f>
        <v/>
      </c>
      <c r="AW326" s="28">
        <f>SUM(J326,M326,P326,S326,V326,Y326,AB326,AE326,AH326,AK326,AN326,AQ326)</f>
        <v/>
      </c>
      <c r="AX326" s="232">
        <f>SUM(H326,K326,N326)</f>
        <v/>
      </c>
      <c r="AY326" s="27">
        <f>SUM(I326,L326,O326)</f>
        <v/>
      </c>
      <c r="AZ326" s="28">
        <f>SUM(J326,M326,P326)</f>
        <v/>
      </c>
      <c r="BA326" s="232">
        <f>SUM(Q326,T326,W326)</f>
        <v/>
      </c>
      <c r="BB326" s="27">
        <f>SUM(R326,U326,X326)</f>
        <v/>
      </c>
      <c r="BC326" s="28">
        <f>SUM(S326,V326,Y326)</f>
        <v/>
      </c>
      <c r="BD326" s="232">
        <f>SUM(Z326,AC326,AF326)</f>
        <v/>
      </c>
      <c r="BE326" s="27">
        <f>SUM(AA326,AD326,AG326)</f>
        <v/>
      </c>
      <c r="BF326" s="28">
        <f>SUM(AB326,AE326,AH326)</f>
        <v/>
      </c>
      <c r="BG326" s="232">
        <f>SUM(AI326,AL326,AO326)</f>
        <v/>
      </c>
      <c r="BH326" s="27">
        <f>SUM(AJ326,AM326,AP326)</f>
        <v/>
      </c>
      <c r="BI326" s="28">
        <f>SUM(AK326,AN326,AQ326)</f>
        <v/>
      </c>
      <c r="BK326" s="451">
        <f>SUM(I326,L326,O326,R326,U326,X326,AA326,AD326,AG326,AJ326,AM326,AP326)</f>
        <v/>
      </c>
      <c r="BL326" s="451">
        <f>BK326-AV326</f>
        <v/>
      </c>
      <c r="BM326" s="451">
        <f>SUM(J326,M326,P326,S326)</f>
        <v/>
      </c>
      <c r="BN326" s="451">
        <f>BM326-AT326</f>
        <v/>
      </c>
    </row>
    <row r="327" hidden="1" outlineLevel="1" customFormat="1" s="474">
      <c r="A327" s="22" t="inlineStr">
        <is>
          <t>IRPJ</t>
        </is>
      </c>
      <c r="B327" s="58" t="n"/>
      <c r="C327" s="24" t="inlineStr">
        <is>
          <t>Estim. Mensal - Base Fiscal</t>
        </is>
      </c>
      <c r="D327" s="25" t="n"/>
      <c r="E327" s="25" t="n"/>
      <c r="F327" s="62" t="n"/>
      <c r="G327" s="416" t="n"/>
      <c r="H327" s="232" t="n">
        <v>-4387.20288</v>
      </c>
      <c r="I327" s="27" t="n">
        <v>-7763.942242079999</v>
      </c>
      <c r="J327" s="28">
        <f>-Fiscal!D29+SUMIFS(Aut_Ajustes_Manuais!$G:$G,Aut_Ajustes_Manuais!$I:$I,DRE!H$4,Aut_Ajustes_Manuais!$F:$F,"IRPJ")</f>
        <v/>
      </c>
      <c r="K327" s="232" t="n">
        <v>-4136.035709999999</v>
      </c>
      <c r="L327" s="27" t="n">
        <v>-9756.217090439999</v>
      </c>
      <c r="M327" s="28">
        <f>-Fiscal!E29+SUMIFS(Aut_Ajustes_Manuais!$G:$G,Aut_Ajustes_Manuais!$I:$I,DRE!K$4,Aut_Ajustes_Manuais!$F:$F,"IRPJ")</f>
        <v/>
      </c>
      <c r="N327" s="232" t="n">
        <v>-3953.5227072</v>
      </c>
      <c r="O327" s="27" t="n">
        <v>-9908.998369464</v>
      </c>
      <c r="P327" s="28">
        <f>-Fiscal!F29+SUMIFS(Aut_Ajustes_Manuais!$G:$G,Aut_Ajustes_Manuais!$I:$I,DRE!N$4,Aut_Ajustes_Manuais!$F:$F,"IRPJ")</f>
        <v/>
      </c>
      <c r="Q327" s="232" t="n">
        <v>-6242.757983999999</v>
      </c>
      <c r="R327" s="27" t="n">
        <v>-10632.9540504</v>
      </c>
      <c r="S327" s="28">
        <f>-Fiscal!H29+SUMIFS(Aut_Ajustes_Manuais!$G:$G,Aut_Ajustes_Manuais!$I:$I,DRE!Q$4,Aut_Ajustes_Manuais!$F:$F,"IRPJ")</f>
        <v/>
      </c>
      <c r="T327" s="232" t="n">
        <v>-5715.780720000001</v>
      </c>
      <c r="U327" s="27" t="n">
        <v>-11530.398558408</v>
      </c>
      <c r="V327" s="28">
        <f>-Fiscal!I29+SUMIFS(Aut_Ajustes_Manuais!$G:$G,Aut_Ajustes_Manuais!$I:$I,DRE!T$4,Aut_Ajustes_Manuais!$F:$F,"IRPJ")</f>
        <v/>
      </c>
      <c r="W327" s="232" t="n">
        <v>-5905.35384</v>
      </c>
      <c r="X327" s="27" t="n">
        <v>-10827.653252448</v>
      </c>
      <c r="Y327" s="28">
        <f>-Fiscal!J29+SUMIFS(Aut_Ajustes_Manuais!$G:$G,Aut_Ajustes_Manuais!$I:$I,DRE!W$4,Aut_Ajustes_Manuais!$F:$F,"IRPJ")</f>
        <v/>
      </c>
      <c r="Z327" s="232" t="n">
        <v>-4911.33636</v>
      </c>
      <c r="AA327" s="27" t="n">
        <v>-11184.661215612</v>
      </c>
      <c r="AB327" s="28">
        <f>-Fiscal!L29+SUMIFS(Aut_Ajustes_Manuais!$G:$G,Aut_Ajustes_Manuais!$I:$I,DRE!Z$4,Aut_Ajustes_Manuais!$F:$F,"IRPJ")</f>
        <v/>
      </c>
      <c r="AC327" s="232" t="n">
        <v>-5992.72968</v>
      </c>
      <c r="AD327" s="27" t="n">
        <v>-11309.400742692</v>
      </c>
      <c r="AE327" s="28">
        <f>-Fiscal!M29+SUMIFS(Aut_Ajustes_Manuais!$G:$G,Aut_Ajustes_Manuais!$I:$I,DRE!AC$4,Aut_Ajustes_Manuais!$F:$F,"IRPJ")</f>
        <v/>
      </c>
      <c r="AF327" s="232" t="n">
        <v>-7063.027800000001</v>
      </c>
      <c r="AG327" s="27" t="n">
        <v>-13708.40771472</v>
      </c>
      <c r="AH327" s="28">
        <f>-Fiscal!N29+SUMIFS(Aut_Ajustes_Manuais!$G:$G,Aut_Ajustes_Manuais!$I:$I,DRE!AF$4,Aut_Ajustes_Manuais!$F:$F,"IRPJ")</f>
        <v/>
      </c>
      <c r="AI327" s="232" t="n">
        <v>-5763.4812</v>
      </c>
      <c r="AJ327" s="27" t="n">
        <v>-11276.698706478</v>
      </c>
      <c r="AK327" s="28">
        <f>-Fiscal!P29+SUMIFS(Aut_Ajustes_Manuais!$G:$G,Aut_Ajustes_Manuais!$I:$I,DRE!AI$4,Aut_Ajustes_Manuais!$F:$F,"IRPJ")</f>
        <v/>
      </c>
      <c r="AL327" s="232" t="n">
        <v>-7186.2612</v>
      </c>
      <c r="AM327" s="27" t="n">
        <v>-11829.401456496</v>
      </c>
      <c r="AN327" s="28">
        <f>-Fiscal!Q29+SUMIFS(Aut_Ajustes_Manuais!$G:$G,Aut_Ajustes_Manuais!$I:$I,DRE!AL$4,Aut_Ajustes_Manuais!$F:$F,"IRPJ")</f>
        <v/>
      </c>
      <c r="AO327" s="232" t="n">
        <v>-8011.244159999999</v>
      </c>
      <c r="AP327" s="27" t="n">
        <v>-11477.076476418</v>
      </c>
      <c r="AQ327" s="28">
        <f>-Fiscal!R29+SUMIFS(Aut_Ajustes_Manuais!$G:$G,Aut_Ajustes_Manuais!$I:$I,DRE!AO$4,Aut_Ajustes_Manuais!$F:$F,"IRPJ")</f>
        <v/>
      </c>
      <c r="AR327" s="232">
        <f>SUMIFS($H327:$AO327,$H$5:$AO$5,"&lt;"&amp;MONTH(TODAY()),$H$6:$AO$6,"REAL 25")</f>
        <v/>
      </c>
      <c r="AS327" s="27">
        <f>SUMIFS($I327:$AP327,$I$5:$AP$5,"&lt;"&amp;MONTH(TODAY()),$I$6:$AP$6,"ORÇADO ")</f>
        <v/>
      </c>
      <c r="AT327" s="28">
        <f>SUMIFS($J327:$AQ327,$J$5:$AQ$5,"&lt;"&amp;MONTH(TODAY()),$J$6:$AQ$6,"REAL 26")</f>
        <v/>
      </c>
      <c r="AU327" s="232">
        <f>SUM(H327,K327,N327,Q327,T327,W327,Z327,AC327,AF327,AI327,AL327,AO327)</f>
        <v/>
      </c>
      <c r="AV327" s="27">
        <f>SUM(I327,L327,O327,R327,U327,X327,AA327,AD327,AG327,AJ327,AM327,AP327)</f>
        <v/>
      </c>
      <c r="AW327" s="28">
        <f>SUM(J327,M327,P327,S327,V327,Y327,AB327,AE327,AH327,AK327,AN327,AQ327)</f>
        <v/>
      </c>
      <c r="AX327" s="232">
        <f>SUM(H327,K327,N327)</f>
        <v/>
      </c>
      <c r="AY327" s="27">
        <f>SUM(I327,L327,O327)</f>
        <v/>
      </c>
      <c r="AZ327" s="28">
        <f>SUM(J327,M327,P327)</f>
        <v/>
      </c>
      <c r="BA327" s="232">
        <f>SUM(Q327,T327,W327)</f>
        <v/>
      </c>
      <c r="BB327" s="27">
        <f>SUM(R327,U327,X327)</f>
        <v/>
      </c>
      <c r="BC327" s="28">
        <f>SUM(S327,V327,Y327)</f>
        <v/>
      </c>
      <c r="BD327" s="232">
        <f>SUM(Z327,AC327,AF327)</f>
        <v/>
      </c>
      <c r="BE327" s="27">
        <f>SUM(AA327,AD327,AG327)</f>
        <v/>
      </c>
      <c r="BF327" s="28">
        <f>SUM(AB327,AE327,AH327)</f>
        <v/>
      </c>
      <c r="BG327" s="232">
        <f>SUM(AI327,AL327,AO327)</f>
        <v/>
      </c>
      <c r="BH327" s="27">
        <f>SUM(AJ327,AM327,AP327)</f>
        <v/>
      </c>
      <c r="BI327" s="28">
        <f>SUM(AK327,AN327,AQ327)</f>
        <v/>
      </c>
      <c r="BK327" s="451">
        <f>SUM(I327,L327,O327,R327,U327,X327,AA327,AD327,AG327,AJ327,AM327,AP327)</f>
        <v/>
      </c>
      <c r="BL327" s="451">
        <f>BK327-AV327</f>
        <v/>
      </c>
      <c r="BM327" s="451">
        <f>SUM(J327,M327,P327,S327)</f>
        <v/>
      </c>
      <c r="BN327" s="451">
        <f>BM327-AT327</f>
        <v/>
      </c>
    </row>
    <row r="328" hidden="1" outlineLevel="1" customFormat="1" s="474">
      <c r="A328" s="22" t="inlineStr">
        <is>
          <t>IRPJ 10%</t>
        </is>
      </c>
      <c r="B328" s="58" t="n"/>
      <c r="C328" s="24" t="inlineStr">
        <is>
          <t>Estim. Mensal - Base Fiscal</t>
        </is>
      </c>
      <c r="D328" s="25" t="n"/>
      <c r="E328" s="25" t="n"/>
      <c r="F328" s="62" t="n"/>
      <c r="G328" s="416" t="n"/>
      <c r="H328" s="232" t="n">
        <v>-942.5977193631835</v>
      </c>
      <c r="I328" s="27" t="n"/>
      <c r="J328" s="28" t="n"/>
      <c r="K328" s="232" t="n">
        <v>-888.6340417999281</v>
      </c>
      <c r="L328" s="27" t="n"/>
      <c r="M328" s="28" t="n"/>
      <c r="N328" s="232" t="n">
        <v>-849.420824426811</v>
      </c>
      <c r="O328" s="27" t="n">
        <v>-12286.105134656</v>
      </c>
      <c r="P328" s="28" t="n"/>
      <c r="Q328" s="232" t="n">
        <v>-1341.266770470096</v>
      </c>
      <c r="R328" s="27" t="n"/>
      <c r="S328" s="28" t="n"/>
      <c r="T328" s="232" t="n">
        <v>-1228.044842788774</v>
      </c>
      <c r="U328" s="27" t="n"/>
      <c r="V328" s="28" t="n"/>
      <c r="W328" s="232" t="n">
        <v>-1268.774937897702</v>
      </c>
      <c r="X328" s="27" t="n">
        <v>-15994.003907504</v>
      </c>
      <c r="Y328" s="28">
        <f>-Fiscal!K28+SUMIFS(Aut_Ajustes_Manuais!$G:$G,Aut_Ajustes_Manuais!$I:$I,DRE!W$4,Aut_Ajustes_Manuais!$F:$F,"IRPJ 10%")</f>
        <v/>
      </c>
      <c r="Z328" s="232" t="n">
        <v>-1055.208655397646</v>
      </c>
      <c r="AA328" s="27" t="n"/>
      <c r="AB328" s="28" t="n"/>
      <c r="AC328" s="232" t="n">
        <v>-1287.547780130939</v>
      </c>
      <c r="AD328" s="27" t="n"/>
      <c r="AE328" s="28" t="n"/>
      <c r="AF328" s="232" t="n">
        <v>-1517.503082984565</v>
      </c>
      <c r="AG328" s="27" t="n">
        <v>-18134.979782016</v>
      </c>
      <c r="AH328" s="28">
        <f>-Fiscal!O28+SUMIFS(Aut_Ajustes_Manuais!$G:$G,Aut_Ajustes_Manuais!$I:$I,DRE!AF$4,Aut_Ajustes_Manuais!$F:$F,"IRPJ 10%")</f>
        <v/>
      </c>
      <c r="AI328" s="232" t="n">
        <v>-1238.293368988804</v>
      </c>
      <c r="AJ328" s="27" t="n"/>
      <c r="AK328" s="28" t="n"/>
      <c r="AL328" s="232" t="n">
        <v>-1543.979980672363</v>
      </c>
      <c r="AM328" s="27" t="n"/>
      <c r="AN328" s="28" t="n"/>
      <c r="AO328" s="232" t="n">
        <v>-1721.228919889299</v>
      </c>
      <c r="AP328" s="27" t="n">
        <v>-17055.451092928</v>
      </c>
      <c r="AQ328" s="28">
        <f>-Fiscal!S28+SUMIFS(Aut_Ajustes_Manuais!$G:$G,Aut_Ajustes_Manuais!$I:$I,DRE!AO$4,Aut_Ajustes_Manuais!$F:$F,"IRPJ 10%")</f>
        <v/>
      </c>
      <c r="AR328" s="232">
        <f>SUMIFS($H328:$AO328,$H$5:$AO$5,"&lt;"&amp;MONTH(TODAY()),$H$6:$AO$6,"REAL 25")</f>
        <v/>
      </c>
      <c r="AS328" s="27">
        <f>SUMIFS($I328:$AP328,$I$5:$AP$5,"&lt;"&amp;MONTH(TODAY()),$I$6:$AP$6,"ORÇADO ")</f>
        <v/>
      </c>
      <c r="AT328" s="28">
        <f>SUMIFS($J328:$AQ328,$J$5:$AQ$5,"&lt;"&amp;MONTH(TODAY()),$J$6:$AQ$6,"REAL 26")</f>
        <v/>
      </c>
      <c r="AU328" s="232">
        <f>SUM(H328,K328,N328,Q328,T328,W328,Z328,AC328,AF328,AI328,AL328,AO328)</f>
        <v/>
      </c>
      <c r="AV328" s="27">
        <f>SUM(I328,L328,O328,R328,U328,X328,AA328,AD328,AG328,AJ328,AM328,AP328)</f>
        <v/>
      </c>
      <c r="AW328" s="28">
        <f>SUM(J328,M328,P328,S328,V328,Y328,AB328,AE328,AH328,AK328,AN328,AQ328)</f>
        <v/>
      </c>
      <c r="AX328" s="232">
        <f>SUM(H328,K328,N328)</f>
        <v/>
      </c>
      <c r="AY328" s="27">
        <f>SUM(I328,L328,O328)</f>
        <v/>
      </c>
      <c r="AZ328" s="28">
        <f>SUM(J328,M328,P328)</f>
        <v/>
      </c>
      <c r="BA328" s="232">
        <f>SUM(Q328,T328,W328)</f>
        <v/>
      </c>
      <c r="BB328" s="27">
        <f>SUM(R328,U328,X328)</f>
        <v/>
      </c>
      <c r="BC328" s="28">
        <f>SUM(S328,V328,Y328)</f>
        <v/>
      </c>
      <c r="BD328" s="232">
        <f>SUM(Z328,AC328,AF328)</f>
        <v/>
      </c>
      <c r="BE328" s="27">
        <f>SUM(AA328,AD328,AG328)</f>
        <v/>
      </c>
      <c r="BF328" s="28">
        <f>SUM(AB328,AE328,AH328)</f>
        <v/>
      </c>
      <c r="BG328" s="232">
        <f>SUM(AI328,AL328,AO328)</f>
        <v/>
      </c>
      <c r="BH328" s="27">
        <f>SUM(AJ328,AM328,AP328)</f>
        <v/>
      </c>
      <c r="BI328" s="28">
        <f>SUM(AK328,AN328,AQ328)</f>
        <v/>
      </c>
      <c r="BK328" s="451">
        <f>SUM(I328,L328,O328,R328,U328,X328,AA328,AD328,AG328,AJ328,AM328,AP328)</f>
        <v/>
      </c>
      <c r="BL328" s="451">
        <f>BK328-AV328</f>
        <v/>
      </c>
      <c r="BM328" s="451">
        <f>SUM(J328,M328,P328,S328)</f>
        <v/>
      </c>
      <c r="BN328" s="451">
        <f>BM328-AT328</f>
        <v/>
      </c>
    </row>
    <row r="329" hidden="1" outlineLevel="1" customFormat="1" s="474">
      <c r="A329" s="22" t="inlineStr">
        <is>
          <t>CSLL</t>
        </is>
      </c>
      <c r="B329" s="58" t="n"/>
      <c r="C329" s="24" t="inlineStr">
        <is>
          <t>Estim. Mensal - Base Fiscal</t>
        </is>
      </c>
      <c r="D329" s="25" t="n"/>
      <c r="E329" s="25" t="n"/>
      <c r="F329" s="62" t="n"/>
      <c r="G329" s="416" t="n"/>
      <c r="H329" s="232" t="n">
        <v>-3948.482591999999</v>
      </c>
      <c r="I329" s="27" t="n">
        <v>-5179.088017872</v>
      </c>
      <c r="J329" s="28">
        <f>-Fiscal!D34+SUMIFS(Aut_Ajustes_Manuais!$G:$G,Aut_Ajustes_Manuais!$I:$I,DRE!H$4,Aut_Ajustes_Manuais!$F:$F,"CSLL")</f>
        <v/>
      </c>
      <c r="K329" s="232" t="n">
        <v>-3722.432138999999</v>
      </c>
      <c r="L329" s="27" t="n">
        <v>-6972.135381396</v>
      </c>
      <c r="M329" s="28">
        <f>-Fiscal!E34+SUMIFS(Aut_Ajustes_Manuais!$G:$G,Aut_Ajustes_Manuais!$I:$I,DRE!K$4,Aut_Ajustes_Manuais!$F:$F,"CSLL")</f>
        <v/>
      </c>
      <c r="N329" s="232" t="n">
        <v>-3558.17043648</v>
      </c>
      <c r="O329" s="27" t="n">
        <v>-7109.638532517599</v>
      </c>
      <c r="P329" s="28">
        <f>-Fiscal!F34+SUMIFS(Aut_Ajustes_Manuais!$G:$G,Aut_Ajustes_Manuais!$I:$I,DRE!N$4,Aut_Ajustes_Manuais!$F:$F,"CSLL")</f>
        <v/>
      </c>
      <c r="Q329" s="232" t="n">
        <v>-5618.482185599999</v>
      </c>
      <c r="R329" s="27" t="n">
        <v>-7790.17864536</v>
      </c>
      <c r="S329" s="28">
        <f>-Fiscal!H34+SUMIFS(Aut_Ajustes_Manuais!$G:$G,Aut_Ajustes_Manuais!$I:$I,DRE!Q$4,Aut_Ajustes_Manuais!$F:$F,"CSLL")</f>
        <v/>
      </c>
      <c r="T329" s="232" t="n">
        <v>-5144.202648</v>
      </c>
      <c r="U329" s="27" t="n">
        <v>-8563.707502567198</v>
      </c>
      <c r="V329" s="28">
        <f>-Fiscal!I34+SUMIFS(Aut_Ajustes_Manuais!$G:$G,Aut_Ajustes_Manuais!$I:$I,DRE!T$4,Aut_Ajustes_Manuais!$F:$F,"CSLL")</f>
        <v/>
      </c>
      <c r="W329" s="232" t="n">
        <v>-5314.818455999999</v>
      </c>
      <c r="X329" s="27" t="n">
        <v>-7891.445927203199</v>
      </c>
      <c r="Y329" s="28">
        <f>-Fiscal!J34+SUMIFS(Aut_Ajustes_Manuais!$G:$G,Aut_Ajustes_Manuais!$I:$I,DRE!W$4,Aut_Ajustes_Manuais!$F:$F,"CSLL")</f>
        <v/>
      </c>
      <c r="Z329" s="232" t="n">
        <v>-4420.202724</v>
      </c>
      <c r="AA329" s="27" t="n">
        <v>-8202.673094050799</v>
      </c>
      <c r="AB329" s="28">
        <f>-Fiscal!L34+SUMIFS(Aut_Ajustes_Manuais!$G:$G,Aut_Ajustes_Manuais!$I:$I,DRE!Z$4,Aut_Ajustes_Manuais!$F:$F,"CSLL")</f>
        <v/>
      </c>
      <c r="AC329" s="232" t="n">
        <v>-5393.456711999999</v>
      </c>
      <c r="AD329" s="27" t="n">
        <v>-8368.381568422799</v>
      </c>
      <c r="AE329" s="28">
        <f>-Fiscal!M34+SUMIFS(Aut_Ajustes_Manuais!$G:$G,Aut_Ajustes_Manuais!$I:$I,DRE!AC$4,Aut_Ajustes_Manuais!$F:$F,"CSLL")</f>
        <v/>
      </c>
      <c r="AF329" s="232" t="n">
        <v>-6356.72502</v>
      </c>
      <c r="AG329" s="27" t="n">
        <v>-9984.240103247999</v>
      </c>
      <c r="AH329" s="28">
        <f>-Fiscal!N34+SUMIFS(Aut_Ajustes_Manuais!$G:$G,Aut_Ajustes_Manuais!$I:$I,DRE!AF$4,Aut_Ajustes_Manuais!$F:$F,"CSLL")</f>
        <v/>
      </c>
      <c r="AI329" s="232" t="n">
        <v>-5187.13308</v>
      </c>
      <c r="AJ329" s="27" t="n">
        <v>-8318.067755830198</v>
      </c>
      <c r="AK329" s="28">
        <f>-Fiscal!P34+SUMIFS(Aut_Ajustes_Manuais!$G:$G,Aut_Ajustes_Manuais!$I:$I,DRE!AI$4,Aut_Ajustes_Manuais!$F:$F,"CSLL")</f>
        <v/>
      </c>
      <c r="AL329" s="232" t="n">
        <v>-6467.635079999999</v>
      </c>
      <c r="AM329" s="27" t="n">
        <v>-8633.7578308464</v>
      </c>
      <c r="AN329" s="28">
        <f>-Fiscal!Q34+SUMIFS(Aut_Ajustes_Manuais!$G:$G,Aut_Ajustes_Manuais!$I:$I,DRE!AL$4,Aut_Ajustes_Manuais!$F:$F,"CSLL")</f>
        <v/>
      </c>
      <c r="AO329" s="232" t="n">
        <v>-7210.119743999999</v>
      </c>
      <c r="AP329" s="27" t="n">
        <v>-8117.708828776199</v>
      </c>
      <c r="AQ329" s="28">
        <f>-Fiscal!R34+SUMIFS(Aut_Ajustes_Manuais!$G:$G,Aut_Ajustes_Manuais!$I:$I,DRE!AO$4,Aut_Ajustes_Manuais!$F:$F,"CSLL")</f>
        <v/>
      </c>
      <c r="AR329" s="232">
        <f>SUMIFS($H329:$AO329,$H$5:$AO$5,"&lt;"&amp;MONTH(TODAY()),$H$6:$AO$6,"REAL 25")</f>
        <v/>
      </c>
      <c r="AS329" s="27">
        <f>SUMIFS($I329:$AP329,$I$5:$AP$5,"&lt;"&amp;MONTH(TODAY()),$I$6:$AP$6,"ORÇADO ")</f>
        <v/>
      </c>
      <c r="AT329" s="28">
        <f>SUMIFS($J329:$AQ329,$J$5:$AQ$5,"&lt;"&amp;MONTH(TODAY()),$J$6:$AQ$6,"REAL 26")</f>
        <v/>
      </c>
      <c r="AU329" s="232">
        <f>SUM(H329,K329,N329,Q329,T329,W329,Z329,AC329,AF329,AI329,AL329,AO329)</f>
        <v/>
      </c>
      <c r="AV329" s="27">
        <f>SUM(I329,L329,O329,R329,U329,X329,AA329,AD329,AG329,AJ329,AM329,AP329)</f>
        <v/>
      </c>
      <c r="AW329" s="28">
        <f>SUM(J329,M329,P329,S329,V329,Y329,AB329,AE329,AH329,AK329,AN329,AQ329)</f>
        <v/>
      </c>
      <c r="AX329" s="232">
        <f>SUM(H329,K329,N329)</f>
        <v/>
      </c>
      <c r="AY329" s="27">
        <f>SUM(I329,L329,O329)</f>
        <v/>
      </c>
      <c r="AZ329" s="28">
        <f>SUM(J329,M329,P329)</f>
        <v/>
      </c>
      <c r="BA329" s="232">
        <f>SUM(Q329,T329,W329)</f>
        <v/>
      </c>
      <c r="BB329" s="27">
        <f>SUM(R329,U329,X329)</f>
        <v/>
      </c>
      <c r="BC329" s="28">
        <f>SUM(S329,V329,Y329)</f>
        <v/>
      </c>
      <c r="BD329" s="232">
        <f>SUM(Z329,AC329,AF329)</f>
        <v/>
      </c>
      <c r="BE329" s="27">
        <f>SUM(AA329,AD329,AG329)</f>
        <v/>
      </c>
      <c r="BF329" s="28">
        <f>SUM(AB329,AE329,AH329)</f>
        <v/>
      </c>
      <c r="BG329" s="232">
        <f>SUM(AI329,AL329,AO329)</f>
        <v/>
      </c>
      <c r="BH329" s="27">
        <f>SUM(AJ329,AM329,AP329)</f>
        <v/>
      </c>
      <c r="BI329" s="28">
        <f>SUM(AK329,AN329,AQ329)</f>
        <v/>
      </c>
      <c r="BK329" s="451">
        <f>SUM(I329,L329,O329,R329,U329,X329,AA329,AD329,AG329,AJ329,AM329,AP329)</f>
        <v/>
      </c>
      <c r="BL329" s="451">
        <f>BK329-AV329</f>
        <v/>
      </c>
      <c r="BM329" s="451">
        <f>SUM(J329,M329,P329,S329)</f>
        <v/>
      </c>
      <c r="BN329" s="451">
        <f>BM329-AT329</f>
        <v/>
      </c>
    </row>
    <row r="330" collapsed="1">
      <c r="A330" s="18" t="n"/>
      <c r="E330" s="16" t="n"/>
      <c r="F330" s="464" t="n"/>
      <c r="G330" s="473" t="n"/>
      <c r="H330" s="237" t="n"/>
      <c r="I330" s="52" t="n"/>
      <c r="J330" s="53" t="n"/>
      <c r="K330" s="237" t="n"/>
      <c r="L330" s="52" t="n"/>
      <c r="M330" s="53" t="n"/>
      <c r="N330" s="237" t="n"/>
      <c r="O330" s="52" t="n"/>
      <c r="P330" s="53" t="n"/>
      <c r="Q330" s="237" t="n"/>
      <c r="R330" s="52" t="n"/>
      <c r="S330" s="53" t="n"/>
      <c r="T330" s="237" t="n"/>
      <c r="U330" s="52" t="n"/>
      <c r="V330" s="53" t="n"/>
      <c r="W330" s="237" t="n"/>
      <c r="X330" s="52" t="n"/>
      <c r="Y330" s="53" t="n"/>
      <c r="Z330" s="237" t="n"/>
      <c r="AA330" s="52" t="n"/>
      <c r="AB330" s="53" t="n"/>
      <c r="AC330" s="237" t="n"/>
      <c r="AD330" s="52" t="n"/>
      <c r="AE330" s="53" t="n"/>
      <c r="AF330" s="237" t="n"/>
      <c r="AG330" s="52" t="n"/>
      <c r="AH330" s="53" t="n"/>
      <c r="AI330" s="237" t="n"/>
      <c r="AJ330" s="52" t="n"/>
      <c r="AK330" s="53" t="n"/>
      <c r="AL330" s="237" t="n"/>
      <c r="AM330" s="52" t="n"/>
      <c r="AN330" s="53" t="n"/>
      <c r="AO330" s="237" t="n"/>
      <c r="AP330" s="52" t="n"/>
      <c r="AQ330" s="53" t="n"/>
      <c r="AR330" s="237" t="n"/>
      <c r="AS330" s="52" t="n">
        <v>-0.03284236536395604</v>
      </c>
      <c r="AT330" s="53" t="n"/>
      <c r="AU330" s="237" t="n"/>
      <c r="AV330" s="52" t="n"/>
      <c r="AW330" s="53" t="n"/>
      <c r="AX330" s="237" t="n"/>
      <c r="AY330" s="52" t="n"/>
      <c r="AZ330" s="53" t="n"/>
      <c r="BA330" s="237" t="n"/>
      <c r="BB330" s="52" t="n"/>
      <c r="BC330" s="53" t="n"/>
      <c r="BD330" s="237" t="n"/>
      <c r="BE330" s="52" t="n"/>
      <c r="BF330" s="53" t="n"/>
      <c r="BG330" s="237" t="n"/>
      <c r="BH330" s="52" t="n"/>
      <c r="BI330" s="53" t="n"/>
      <c r="BK330" s="451">
        <f>SUM(I330,L330,O330,R330,U330,X330,AA330,AD330,AG330,AJ330,AM330,AP330)</f>
        <v/>
      </c>
      <c r="BL330" s="451">
        <f>BK330-AV330</f>
        <v/>
      </c>
      <c r="BM330" s="451">
        <f>SUM(J330,M330,P330,S330)</f>
        <v/>
      </c>
      <c r="BN330" s="451">
        <f>BM330-AT330</f>
        <v/>
      </c>
    </row>
    <row r="331">
      <c r="A331" s="57" t="inlineStr">
        <is>
          <t>Resultado Líquido</t>
        </is>
      </c>
      <c r="B331" s="58" t="n"/>
      <c r="C331" s="59" t="n"/>
      <c r="D331" s="60" t="n"/>
      <c r="E331" s="61" t="n"/>
      <c r="F331" s="62" t="n"/>
      <c r="G331" s="473" t="n"/>
      <c r="H331" s="239" t="n">
        <v>673389.6674186768</v>
      </c>
      <c r="I331" s="63" t="n">
        <v>-39918.67869524127</v>
      </c>
      <c r="J331" s="64">
        <f>SUM(J325,J323)+SUMIFS(Aut_Ajustes_Manuais!$G:$G,Aut_Ajustes_Manuais!$I:$I,DRE!H$4,Aut_Ajustes_Manuais!$F:$F,"Resultado Líquido")</f>
        <v/>
      </c>
      <c r="K331" s="239" t="n">
        <v>-140251.127427081</v>
      </c>
      <c r="L331" s="63" t="n">
        <v>-86123.52016990306</v>
      </c>
      <c r="M331" s="64">
        <f>SUM(M325,M323)+SUMIFS(Aut_Ajustes_Manuais!$G:$G,Aut_Ajustes_Manuais!$I:$I,DRE!K$4,Aut_Ajustes_Manuais!$F:$F,"Resultado Líquido")</f>
        <v/>
      </c>
      <c r="N331" s="239" t="n">
        <v>-150578.5781506002</v>
      </c>
      <c r="O331" s="63" t="n">
        <v>-57092.09263981973</v>
      </c>
      <c r="P331" s="64">
        <f>SUM(P325,P323)+SUMIFS(Aut_Ajustes_Manuais!$G:$G,Aut_Ajustes_Manuais!$I:$I,DRE!N$4,Aut_Ajustes_Manuais!$F:$F,"Resultado Líquido")</f>
        <v/>
      </c>
      <c r="Q331" s="239" t="n">
        <v>4067.072143489937</v>
      </c>
      <c r="R331" s="63" t="n">
        <v>-40497.04458826128</v>
      </c>
      <c r="S331" s="64">
        <f>SUM(S325,S323)+SUMIFS(Aut_Ajustes_Manuais!$G:$G,Aut_Ajustes_Manuais!$I:$I,DRE!Q$4,Aut_Ajustes_Manuais!$F:$F,"Resultado Líquido")</f>
        <v/>
      </c>
      <c r="T331" s="239" t="n">
        <v>-64206.55933757442</v>
      </c>
      <c r="U331" s="63" t="n">
        <v>-11899.98675189273</v>
      </c>
      <c r="V331" s="64">
        <f>SUM(V325,V323)+SUMIFS(Aut_Ajustes_Manuais!$G:$G,Aut_Ajustes_Manuais!$I:$I,DRE!T$4,Aut_Ajustes_Manuais!$F:$F,"Resultado Líquido")</f>
        <v/>
      </c>
      <c r="W331" s="239" t="n">
        <v>-20660.01805186037</v>
      </c>
      <c r="X331" s="63" t="n">
        <v>-21783.68581987272</v>
      </c>
      <c r="Y331" s="64">
        <f>SUM(Y325,Y323)+SUMIFS(Aut_Ajustes_Manuais!$G:$G,Aut_Ajustes_Manuais!$I:$I,DRE!W$4,Aut_Ajustes_Manuais!$F:$F,"Resultado Líquido")</f>
        <v/>
      </c>
      <c r="Z331" s="239" t="n">
        <v>-95172.86548744758</v>
      </c>
      <c r="AA331" s="63" t="n">
        <v>-28671.32559421787</v>
      </c>
      <c r="AB331" s="64">
        <f>SUM(AB325,AB323)+SUMIFS(Aut_Ajustes_Manuais!$G:$G,Aut_Ajustes_Manuais!$I:$I,DRE!Z$4,Aut_Ajustes_Manuais!$F:$F,"Resultado Líquido")</f>
        <v/>
      </c>
      <c r="AC331" s="239" t="n">
        <v>-40017.70052176395</v>
      </c>
      <c r="AD331" s="63" t="n">
        <v>11682.21346287665</v>
      </c>
      <c r="AE331" s="64">
        <f>SUM(AE325,AE323)+SUMIFS(Aut_Ajustes_Manuais!$G:$G,Aut_Ajustes_Manuais!$I:$I,DRE!AC$4,Aut_Ajustes_Manuais!$F:$F,"Resultado Líquido")</f>
        <v/>
      </c>
      <c r="AF331" s="239" t="n">
        <v>-693.4780625040694</v>
      </c>
      <c r="AG331" s="63" t="n">
        <v>56451.79285691641</v>
      </c>
      <c r="AH331" s="64">
        <f>SUM(AH325,AH323)+SUMIFS(Aut_Ajustes_Manuais!$G:$G,Aut_Ajustes_Manuais!$I:$I,DRE!AF$4,Aut_Ajustes_Manuais!$F:$F,"Resultado Líquido")</f>
        <v/>
      </c>
      <c r="AI331" s="239" t="n">
        <v>-20120.01143641006</v>
      </c>
      <c r="AJ331" s="63" t="n">
        <v>-27588.35732682768</v>
      </c>
      <c r="AK331" s="64">
        <f>SUM(AK325,AK323)+SUMIFS(Aut_Ajustes_Manuais!$G:$G,Aut_Ajustes_Manuais!$I:$I,DRE!AI$4,Aut_Ajustes_Manuais!$F:$F,"Resultado Líquido")</f>
        <v/>
      </c>
      <c r="AL331" s="239" t="n">
        <v>-61846.75962197547</v>
      </c>
      <c r="AM331" s="63" t="n">
        <v>-5308.812738801766</v>
      </c>
      <c r="AN331" s="64">
        <f>SUM(AN325,AN323)+SUMIFS(Aut_Ajustes_Manuais!$G:$G,Aut_Ajustes_Manuais!$I:$I,DRE!AL$4,Aut_Ajustes_Manuais!$F:$F,"Resultado Líquido")</f>
        <v/>
      </c>
      <c r="AO331" s="239" t="n">
        <v>137319.951337806</v>
      </c>
      <c r="AP331" s="63" t="n">
        <v>-2897.565326729797</v>
      </c>
      <c r="AQ331" s="64">
        <f>SUM(AQ325,AQ323)+SUMIFS(Aut_Ajustes_Manuais!$G:$G,Aut_Ajustes_Manuais!$I:$I,DRE!AO$4,Aut_Ajustes_Manuais!$F:$F,"Resultado Líquido")</f>
        <v/>
      </c>
      <c r="AR331" s="239">
        <f>SUM(AR325,AR323)</f>
        <v/>
      </c>
      <c r="AS331" s="63">
        <f>SUM(AS325,AS323)</f>
        <v/>
      </c>
      <c r="AT331" s="64">
        <f>SUM(AT325,AT323)</f>
        <v/>
      </c>
      <c r="AU331" s="239">
        <f>SUM(AU325,AU323)</f>
        <v/>
      </c>
      <c r="AV331" s="63">
        <f>SUM(AV325,AV323)</f>
        <v/>
      </c>
      <c r="AW331" s="64">
        <f>SUM(AW325,AW323)</f>
        <v/>
      </c>
      <c r="AX331" s="239">
        <f>SUM(AX325,AX323)</f>
        <v/>
      </c>
      <c r="AY331" s="63">
        <f>SUM(AY325,AY323)</f>
        <v/>
      </c>
      <c r="AZ331" s="64">
        <f>SUM(AZ325,AZ323)</f>
        <v/>
      </c>
      <c r="BA331" s="239">
        <f>SUM(BA325,BA323)</f>
        <v/>
      </c>
      <c r="BB331" s="63">
        <f>SUM(BB325,BB323)</f>
        <v/>
      </c>
      <c r="BC331" s="64">
        <f>SUM(BC325,BC323)</f>
        <v/>
      </c>
      <c r="BD331" s="239">
        <f>SUM(BD325,BD323)</f>
        <v/>
      </c>
      <c r="BE331" s="63">
        <f>SUM(BE325,BE323)</f>
        <v/>
      </c>
      <c r="BF331" s="64">
        <f>SUM(BF325,BF323)</f>
        <v/>
      </c>
      <c r="BG331" s="239">
        <f>SUM(BG325,BG323)</f>
        <v/>
      </c>
      <c r="BH331" s="63">
        <f>SUM(BH325,BH323)</f>
        <v/>
      </c>
      <c r="BI331" s="64">
        <f>SUM(BI325,BI323)</f>
        <v/>
      </c>
      <c r="BK331" s="451">
        <f>SUM(I331,L331,O331,R331,U331,X331,AA331,AD331,AG331,AJ331,AM331,AP331)</f>
        <v/>
      </c>
      <c r="BL331" s="451">
        <f>BK331-AV331</f>
        <v/>
      </c>
      <c r="BM331" s="451">
        <f>SUM(J331,M331,P331,S331)</f>
        <v/>
      </c>
      <c r="BN331" s="451">
        <f>BM331-AT331</f>
        <v/>
      </c>
    </row>
    <row r="332">
      <c r="A332" s="70" t="inlineStr">
        <is>
          <t>% sobre Receita Bruta</t>
        </is>
      </c>
      <c r="B332" s="58" t="n"/>
      <c r="C332" s="59" t="n"/>
      <c r="D332" s="60" t="n"/>
      <c r="E332" s="61" t="n"/>
      <c r="F332" s="62" t="n"/>
      <c r="G332" s="473" t="n"/>
      <c r="H332" s="236" t="n">
        <v>1.841874248820725</v>
      </c>
      <c r="I332" s="49" t="n">
        <v>-0.1858598472277846</v>
      </c>
      <c r="J332" s="50">
        <f>IFERROR(J331/J8,0)+SUMIFS(Aut_Ajustes_Manuais!$G:$G,Aut_Ajustes_Manuais!$I:$I,DRE!H$4,Aut_Ajustes_Manuais!$F:$F,"% sobre Receita Bruta")</f>
        <v/>
      </c>
      <c r="K332" s="236" t="n">
        <v>-0.406914651402991</v>
      </c>
      <c r="L332" s="49" t="n">
        <v>-0.2211803945588605</v>
      </c>
      <c r="M332" s="50">
        <f>IFERROR(M331/M8,0)+SUMIFS(Aut_Ajustes_Manuais!$G:$G,Aut_Ajustes_Manuais!$I:$I,DRE!K$4,Aut_Ajustes_Manuais!$F:$F,"% sobre Receita Bruta")</f>
        <v/>
      </c>
      <c r="N332" s="236" t="n">
        <v>-0.4570463031656474</v>
      </c>
      <c r="O332" s="49" t="n">
        <v>-0.1412888739011366</v>
      </c>
      <c r="P332" s="50">
        <f>IFERROR(P331/P8,0)+SUMIFS(Aut_Ajustes_Manuais!$G:$G,Aut_Ajustes_Manuais!$I:$I,DRE!N$4,Aut_Ajustes_Manuais!$F:$F,"% sobre Receita Bruta")</f>
        <v/>
      </c>
      <c r="Q332" s="236" t="n">
        <v>0.007817837219857737</v>
      </c>
      <c r="R332" s="49" t="n">
        <v>-0.08471909945841651</v>
      </c>
      <c r="S332" s="50">
        <f>IFERROR(S331/S8,0)+SUMIFS(Aut_Ajustes_Manuais!$G:$G,Aut_Ajustes_Manuais!$I:$I,DRE!Q$4,Aut_Ajustes_Manuais!$F:$F,"% sobre Receita Bruta")</f>
        <v/>
      </c>
      <c r="T332" s="236" t="n">
        <v>-0.1347985078145008</v>
      </c>
      <c r="U332" s="49" t="n">
        <v>-0.02158350151493994</v>
      </c>
      <c r="V332" s="50">
        <f>IFERROR(V331/V8,0)+SUMIFS(Aut_Ajustes_Manuais!$G:$G,Aut_Ajustes_Manuais!$I:$I,DRE!T$4,Aut_Ajustes_Manuais!$F:$F,"% sobre Receita Bruta")</f>
        <v/>
      </c>
      <c r="W332" s="236" t="n">
        <v>-0.04198227969728643</v>
      </c>
      <c r="X332" s="49" t="n">
        <v>-0.04581944908796565</v>
      </c>
      <c r="Y332" s="50">
        <f>IFERROR(Y331/Y8,0)+SUMIFS(Aut_Ajustes_Manuais!$G:$G,Aut_Ajustes_Manuais!$I:$I,DRE!W$4,Aut_Ajustes_Manuais!$F:$F,"% sobre Receita Bruta")</f>
        <v/>
      </c>
      <c r="Z332" s="236" t="n">
        <v>-0.2325384176801466</v>
      </c>
      <c r="AA332" s="49" t="n">
        <v>-0.0567836018296846</v>
      </c>
      <c r="AB332" s="50">
        <f>IFERROR(AB331/AB8,0)+SUMIFS(Aut_Ajustes_Manuais!$G:$G,Aut_Ajustes_Manuais!$I:$I,DRE!Z$4,Aut_Ajustes_Manuais!$F:$F,"% sobre Receita Bruta")</f>
        <v/>
      </c>
      <c r="AC332" s="236" t="n">
        <v>-0.08013249919545301</v>
      </c>
      <c r="AD332" s="49" t="n">
        <v>0.02206713108416442</v>
      </c>
      <c r="AE332" s="50">
        <f>IFERROR(AE331/AE8,0)+SUMIFS(Aut_Ajustes_Manuais!$G:$G,Aut_Ajustes_Manuais!$I:$I,DRE!AC$4,Aut_Ajustes_Manuais!$F:$F,"% sobre Receita Bruta")</f>
        <v/>
      </c>
      <c r="AF332" s="236" t="n">
        <v>-0.001178210957919326</v>
      </c>
      <c r="AG332" s="49" t="n">
        <v>0.09193004225794213</v>
      </c>
      <c r="AH332" s="50">
        <f>IFERROR(AH331/AH8,0)+SUMIFS(Aut_Ajustes_Manuais!$G:$G,Aut_Ajustes_Manuais!$I:$I,DRE!AF$4,Aut_Ajustes_Manuais!$F:$F,"% sobre Receita Bruta")</f>
        <v/>
      </c>
      <c r="AI332" s="236" t="n">
        <v>-0.04189137239433012</v>
      </c>
      <c r="AJ332" s="49" t="n">
        <v>-0.05294453659124992</v>
      </c>
      <c r="AK332" s="50">
        <f>IFERROR(AK331/AK8,0)+SUMIFS(Aut_Ajustes_Manuais!$G:$G,Aut_Ajustes_Manuais!$I:$I,DRE!AI$4,Aut_Ajustes_Manuais!$F:$F,"% sobre Receita Bruta")</f>
        <v/>
      </c>
      <c r="AL332" s="236" t="n">
        <v>-0.1032749986131461</v>
      </c>
      <c r="AM332" s="49" t="n">
        <v>-0.01008491538319637</v>
      </c>
      <c r="AN332" s="50">
        <f>IFERROR(AN331/AN8,0)+SUMIFS(Aut_Ajustes_Manuais!$G:$G,Aut_Ajustes_Manuais!$I:$I,DRE!AL$4,Aut_Ajustes_Manuais!$F:$F,"% sobre Receita Bruta")</f>
        <v/>
      </c>
      <c r="AO332" s="236" t="n">
        <v>0.2056908244391433</v>
      </c>
      <c r="AP332" s="49" t="n">
        <v>-0.00648591700583876</v>
      </c>
      <c r="AQ332" s="50">
        <f>IFERROR(AQ331/AQ8,0)+SUMIFS(Aut_Ajustes_Manuais!$G:$G,Aut_Ajustes_Manuais!$I:$I,DRE!AO$4,Aut_Ajustes_Manuais!$F:$F,"% sobre Receita Bruta")</f>
        <v/>
      </c>
      <c r="AR332" s="236">
        <f>IFERROR(AR331/AR8,0)</f>
        <v/>
      </c>
      <c r="AS332" s="49">
        <f>IFERROR(AS331/AS8,0)</f>
        <v/>
      </c>
      <c r="AT332" s="50">
        <f>IFERROR(AT331/AT8,0)</f>
        <v/>
      </c>
      <c r="AU332" s="236">
        <f>IFERROR(AU331/AU8,0)</f>
        <v/>
      </c>
      <c r="AV332" s="49">
        <f>IFERROR(AV331/AV8,0)</f>
        <v/>
      </c>
      <c r="AW332" s="50">
        <f>IFERROR(AW331/AW8,0)</f>
        <v/>
      </c>
      <c r="AX332" s="236">
        <f>IFERROR(AX331/AX8,0)</f>
        <v/>
      </c>
      <c r="AY332" s="49">
        <f>IFERROR(AY331/AY8,0)</f>
        <v/>
      </c>
      <c r="AZ332" s="50">
        <f>IFERROR(AZ331/AZ8,0)</f>
        <v/>
      </c>
      <c r="BA332" s="236">
        <f>IFERROR(BA331/BA8,0)</f>
        <v/>
      </c>
      <c r="BB332" s="49">
        <f>IFERROR(BB331/BB8,0)</f>
        <v/>
      </c>
      <c r="BC332" s="50">
        <f>IFERROR(BC331/BC8,0)</f>
        <v/>
      </c>
      <c r="BD332" s="236">
        <f>IFERROR(BD331/BD8,0)</f>
        <v/>
      </c>
      <c r="BE332" s="49">
        <f>IFERROR(BE331/BE8,0)</f>
        <v/>
      </c>
      <c r="BF332" s="50">
        <f>IFERROR(BF331/BF8,0)</f>
        <v/>
      </c>
      <c r="BG332" s="236">
        <f>IFERROR(BG331/BG8,0)</f>
        <v/>
      </c>
      <c r="BH332" s="49">
        <f>IFERROR(BH331/BH8,0)</f>
        <v/>
      </c>
      <c r="BI332" s="50">
        <f>IFERROR(BI331/BI8,0)</f>
        <v/>
      </c>
      <c r="BK332" s="451">
        <f>SUM(I332,L332,O332,R332,U332,X332,AA332,AD332,AG332,AJ332,AM332,AP332)</f>
        <v/>
      </c>
      <c r="BL332" s="451">
        <f>BK332-AV332</f>
        <v/>
      </c>
      <c r="BM332" s="451">
        <f>SUM(J332,M332,P332,S332)</f>
        <v/>
      </c>
      <c r="BN332" s="451">
        <f>BM332-AT332</f>
        <v/>
      </c>
    </row>
    <row r="333">
      <c r="A333" s="18" t="n"/>
      <c r="E333" s="16" t="n"/>
      <c r="F333" s="464" t="n"/>
      <c r="G333" s="473" t="n"/>
      <c r="H333" s="238" t="n"/>
      <c r="I333" s="464" t="n"/>
      <c r="J333" s="56" t="n"/>
      <c r="K333" s="238" t="n"/>
      <c r="L333" s="464" t="n"/>
      <c r="M333" s="56" t="n"/>
      <c r="N333" s="238" t="n"/>
      <c r="O333" s="464" t="n"/>
      <c r="P333" s="56" t="n"/>
      <c r="Q333" s="238" t="n"/>
      <c r="R333" s="464" t="n"/>
      <c r="S333" s="56" t="n"/>
      <c r="T333" s="238" t="n"/>
      <c r="U333" s="464" t="n"/>
      <c r="V333" s="56" t="n"/>
      <c r="W333" s="238" t="n"/>
      <c r="X333" s="464" t="n"/>
      <c r="Y333" s="56" t="n"/>
      <c r="Z333" s="238" t="n"/>
      <c r="AA333" s="464" t="n"/>
      <c r="AB333" s="56" t="n"/>
      <c r="AC333" s="238" t="n"/>
      <c r="AD333" s="464" t="n"/>
      <c r="AE333" s="56" t="n"/>
      <c r="AF333" s="238" t="n"/>
      <c r="AG333" s="464" t="n"/>
      <c r="AH333" s="56" t="n"/>
      <c r="AI333" s="238" t="n"/>
      <c r="AJ333" s="464" t="n"/>
      <c r="AK333" s="56" t="n"/>
      <c r="AL333" s="238" t="n"/>
      <c r="AM333" s="464" t="n"/>
      <c r="AN333" s="56" t="n"/>
      <c r="AO333" s="238" t="n"/>
      <c r="AP333" s="464" t="n"/>
      <c r="AQ333" s="56" t="n"/>
      <c r="AR333" s="238" t="n"/>
      <c r="AS333" s="464" t="n"/>
      <c r="AT333" s="56" t="n"/>
      <c r="AU333" s="238" t="n"/>
      <c r="AV333" s="464" t="n"/>
      <c r="AW333" s="56" t="n"/>
      <c r="AX333" s="238" t="n"/>
      <c r="AY333" s="464" t="n"/>
      <c r="AZ333" s="56" t="n"/>
      <c r="BA333" s="238" t="n"/>
      <c r="BB333" s="464" t="n"/>
      <c r="BC333" s="56" t="n"/>
      <c r="BD333" s="238" t="n"/>
      <c r="BE333" s="464" t="n"/>
      <c r="BF333" s="56" t="n"/>
      <c r="BG333" s="238" t="n"/>
      <c r="BH333" s="464" t="n"/>
      <c r="BI333" s="56" t="n"/>
      <c r="BK333" s="451">
        <f>SUM(I333,L333,O333,R333,U333,X333,AA333,AD333,AG333,AJ333,AM333,AP333)</f>
        <v/>
      </c>
      <c r="BL333" s="451">
        <f>BK333-AV333</f>
        <v/>
      </c>
      <c r="BM333" s="451">
        <f>SUM(J333,M333,P333,S333)</f>
        <v/>
      </c>
      <c r="BN333" s="451">
        <f>BM333-AT333</f>
        <v/>
      </c>
    </row>
    <row r="334" ht="16.95" customHeight="1">
      <c r="A334" s="38" t="inlineStr">
        <is>
          <t>(-) CAPEX (Investimentos)</t>
        </is>
      </c>
      <c r="B334" s="58" t="n"/>
      <c r="C334" s="39" t="inlineStr">
        <is>
          <t>Drivers</t>
        </is>
      </c>
      <c r="D334" s="39" t="inlineStr">
        <is>
          <t>Valores fixos</t>
        </is>
      </c>
      <c r="E334" s="39" t="inlineStr">
        <is>
          <t>Acréscimo</t>
        </is>
      </c>
      <c r="F334" s="62" t="n"/>
      <c r="G334" s="473" t="n"/>
      <c r="H334" s="235" t="n">
        <v>-3950</v>
      </c>
      <c r="I334" s="41" t="n">
        <v>0</v>
      </c>
      <c r="J334" s="42">
        <f>SUM(J335:J351)+SUMIFS(Aut_Ajustes_Manuais!$G:$G,Aut_Ajustes_Manuais!$I:$I,DRE!H$4,Aut_Ajustes_Manuais!$F:$F,"(-) CAPEX (Investimentos)")</f>
        <v/>
      </c>
      <c r="K334" s="235" t="n">
        <v>0</v>
      </c>
      <c r="L334" s="41" t="n">
        <v>0</v>
      </c>
      <c r="M334" s="42">
        <f>SUM(M335:M351)+SUMIFS(Aut_Ajustes_Manuais!$G:$G,Aut_Ajustes_Manuais!$I:$I,DRE!K$4,Aut_Ajustes_Manuais!$F:$F,"(-) CAPEX (Investimentos)")</f>
        <v/>
      </c>
      <c r="N334" s="235" t="n">
        <v>0</v>
      </c>
      <c r="O334" s="41" t="n">
        <v>0</v>
      </c>
      <c r="P334" s="42">
        <f>SUM(P335:P351)+SUMIFS(Aut_Ajustes_Manuais!$G:$G,Aut_Ajustes_Manuais!$I:$I,DRE!N$4,Aut_Ajustes_Manuais!$F:$F,"(-) CAPEX (Investimentos)")</f>
        <v/>
      </c>
      <c r="Q334" s="235" t="n">
        <v>0</v>
      </c>
      <c r="R334" s="41" t="n">
        <v>0</v>
      </c>
      <c r="S334" s="42">
        <f>SUM(S335:S351)+SUMIFS(Aut_Ajustes_Manuais!$G:$G,Aut_Ajustes_Manuais!$I:$I,DRE!Q$4,Aut_Ajustes_Manuais!$F:$F,"(-) CAPEX (Investimentos)")</f>
        <v/>
      </c>
      <c r="T334" s="235" t="n">
        <v>0</v>
      </c>
      <c r="U334" s="41" t="n">
        <v>0</v>
      </c>
      <c r="V334" s="42">
        <f>SUM(V335:V351)+SUMIFS(Aut_Ajustes_Manuais!$G:$G,Aut_Ajustes_Manuais!$I:$I,DRE!T$4,Aut_Ajustes_Manuais!$F:$F,"(-) CAPEX (Investimentos)")</f>
        <v/>
      </c>
      <c r="W334" s="235" t="n">
        <v>0</v>
      </c>
      <c r="X334" s="41" t="n">
        <v>0</v>
      </c>
      <c r="Y334" s="42">
        <f>SUM(Y335:Y351)+SUMIFS(Aut_Ajustes_Manuais!$G:$G,Aut_Ajustes_Manuais!$I:$I,DRE!W$4,Aut_Ajustes_Manuais!$F:$F,"(-) CAPEX (Investimentos)")</f>
        <v/>
      </c>
      <c r="Z334" s="235" t="n">
        <v>0</v>
      </c>
      <c r="AA334" s="41" t="n">
        <v>0</v>
      </c>
      <c r="AB334" s="42">
        <f>SUM(AB335:AB351)+SUMIFS(Aut_Ajustes_Manuais!$G:$G,Aut_Ajustes_Manuais!$I:$I,DRE!Z$4,Aut_Ajustes_Manuais!$F:$F,"(-) CAPEX (Investimentos)")</f>
        <v/>
      </c>
      <c r="AC334" s="235" t="n">
        <v>0</v>
      </c>
      <c r="AD334" s="41" t="n">
        <v>0</v>
      </c>
      <c r="AE334" s="42">
        <f>SUM(AE335:AE351)+SUMIFS(Aut_Ajustes_Manuais!$G:$G,Aut_Ajustes_Manuais!$I:$I,DRE!AC$4,Aut_Ajustes_Manuais!$F:$F,"(-) CAPEX (Investimentos)")</f>
        <v/>
      </c>
      <c r="AF334" s="235" t="n">
        <v>0</v>
      </c>
      <c r="AG334" s="41" t="n">
        <v>0</v>
      </c>
      <c r="AH334" s="42">
        <f>SUM(AH335:AH351)+SUMIFS(Aut_Ajustes_Manuais!$G:$G,Aut_Ajustes_Manuais!$I:$I,DRE!AF$4,Aut_Ajustes_Manuais!$F:$F,"(-) CAPEX (Investimentos)")</f>
        <v/>
      </c>
      <c r="AI334" s="235" t="n">
        <v>0</v>
      </c>
      <c r="AJ334" s="41" t="n">
        <v>0</v>
      </c>
      <c r="AK334" s="42">
        <f>SUM(AK335:AK351)+SUMIFS(Aut_Ajustes_Manuais!$G:$G,Aut_Ajustes_Manuais!$I:$I,DRE!AI$4,Aut_Ajustes_Manuais!$F:$F,"(-) CAPEX (Investimentos)")</f>
        <v/>
      </c>
      <c r="AL334" s="235" t="n">
        <v>0</v>
      </c>
      <c r="AM334" s="41" t="n">
        <v>0</v>
      </c>
      <c r="AN334" s="42">
        <f>SUM(AN335:AN351)+SUMIFS(Aut_Ajustes_Manuais!$G:$G,Aut_Ajustes_Manuais!$I:$I,DRE!AL$4,Aut_Ajustes_Manuais!$F:$F,"(-) CAPEX (Investimentos)")</f>
        <v/>
      </c>
      <c r="AO334" s="235" t="n">
        <v>0</v>
      </c>
      <c r="AP334" s="41" t="n">
        <v>0</v>
      </c>
      <c r="AQ334" s="42">
        <f>SUM(AQ335:AQ351)+SUMIFS(Aut_Ajustes_Manuais!$G:$G,Aut_Ajustes_Manuais!$I:$I,DRE!AO$4,Aut_Ajustes_Manuais!$F:$F,"(-) CAPEX (Investimentos)")</f>
        <v/>
      </c>
      <c r="AR334" s="235">
        <f>SUM(AR335:AR351)</f>
        <v/>
      </c>
      <c r="AS334" s="41">
        <f>SUM(AS335:AS351)</f>
        <v/>
      </c>
      <c r="AT334" s="42">
        <f>SUM(AT335:AT351)</f>
        <v/>
      </c>
      <c r="AU334" s="235">
        <f>SUM(AU335:AU351)</f>
        <v/>
      </c>
      <c r="AV334" s="41">
        <f>SUM(AV335:AV351)</f>
        <v/>
      </c>
      <c r="AW334" s="42">
        <f>SUM(AW335:AW351)</f>
        <v/>
      </c>
      <c r="AX334" s="235">
        <f>SUM(AX335:AX351)</f>
        <v/>
      </c>
      <c r="AY334" s="41">
        <f>SUM(AY335:AY351)</f>
        <v/>
      </c>
      <c r="AZ334" s="42">
        <f>SUM(AZ335:AZ351)</f>
        <v/>
      </c>
      <c r="BA334" s="235">
        <f>SUM(BA335:BA351)</f>
        <v/>
      </c>
      <c r="BB334" s="41">
        <f>SUM(BB335:BB351)</f>
        <v/>
      </c>
      <c r="BC334" s="42">
        <f>SUM(BC335:BC351)</f>
        <v/>
      </c>
      <c r="BD334" s="235">
        <f>SUM(BD335:BD351)</f>
        <v/>
      </c>
      <c r="BE334" s="41">
        <f>SUM(BE335:BE351)</f>
        <v/>
      </c>
      <c r="BF334" s="42">
        <f>SUM(BF335:BF351)</f>
        <v/>
      </c>
      <c r="BG334" s="235">
        <f>SUM(BG335:BG351)</f>
        <v/>
      </c>
      <c r="BH334" s="41">
        <f>SUM(BH335:BH351)</f>
        <v/>
      </c>
      <c r="BI334" s="42">
        <f>SUM(BI335:BI351)</f>
        <v/>
      </c>
      <c r="BK334" s="451">
        <f>SUM(I334,L334,O334,R334,U334,X334,AA334,AD334,AG334,AJ334,AM334,AP334)</f>
        <v/>
      </c>
      <c r="BL334" s="451">
        <f>BK334-AV334</f>
        <v/>
      </c>
      <c r="BM334" s="451">
        <f>SUM(J334,M334,P334,S334)</f>
        <v/>
      </c>
      <c r="BN334" s="451">
        <f>BM334-AT334</f>
        <v/>
      </c>
    </row>
    <row r="335" hidden="1" outlineLevel="1" customFormat="1" s="474">
      <c r="A335" s="22" t="inlineStr">
        <is>
          <t xml:space="preserve">Investimento - Construção - Obra </t>
        </is>
      </c>
      <c r="B335" s="58" t="n"/>
      <c r="C335" s="24" t="inlineStr">
        <is>
          <t>Estim. Mensal</t>
        </is>
      </c>
      <c r="D335" s="25" t="n"/>
      <c r="E335" s="25" t="n"/>
      <c r="F335" s="62" t="n"/>
      <c r="G335" s="416" t="n"/>
      <c r="H335" s="232" t="n">
        <v>0</v>
      </c>
      <c r="I335" s="79" t="n"/>
      <c r="J335" s="80">
        <f>SUMIFS(Aut_BlueMe_Sem_Pedido!$J:$J,Aut_BlueMe_Sem_Pedido!$Q:$Q,DRE!H$4,Aut_BlueMe_Sem_Pedido!$H:$H,DRE!$A335)+SUMIFS(Aut_Ajustes_Manuais!$G:$G,Aut_Ajustes_Manuais!$I:$I,DRE!H$4,Aut_Ajustes_Manuais!$F:$F,"Investimento - Construção - Obra ")</f>
        <v/>
      </c>
      <c r="K335" s="245" t="n">
        <v>0</v>
      </c>
      <c r="L335" s="79" t="n"/>
      <c r="M335" s="80">
        <f>SUMIFS(Aut_BlueMe_Sem_Pedido!$J:$J,Aut_BlueMe_Sem_Pedido!$Q:$Q,DRE!K$4,Aut_BlueMe_Sem_Pedido!$H:$H,DRE!$A335)+SUMIFS(Aut_Ajustes_Manuais!$G:$G,Aut_Ajustes_Manuais!$I:$I,DRE!K$4,Aut_Ajustes_Manuais!$F:$F,"Investimento - Construção - Obra ")</f>
        <v/>
      </c>
      <c r="N335" s="245" t="n">
        <v>0</v>
      </c>
      <c r="O335" s="79" t="n"/>
      <c r="P335" s="80">
        <f>SUMIFS(Aut_BlueMe_Sem_Pedido!$J:$J,Aut_BlueMe_Sem_Pedido!$Q:$Q,DRE!N$4,Aut_BlueMe_Sem_Pedido!$H:$H,DRE!$A335)+SUMIFS(Aut_Ajustes_Manuais!$G:$G,Aut_Ajustes_Manuais!$I:$I,DRE!N$4,Aut_Ajustes_Manuais!$F:$F,"Investimento - Construção - Obra ")</f>
        <v/>
      </c>
      <c r="Q335" s="232" t="n">
        <v>0</v>
      </c>
      <c r="R335" s="79" t="n"/>
      <c r="S335" s="80">
        <f>SUMIFS(Aut_BlueMe_Sem_Pedido!$J:$J,Aut_BlueMe_Sem_Pedido!$Q:$Q,DRE!Q$4,Aut_BlueMe_Sem_Pedido!$H:$H,DRE!$A335)+SUMIFS(Aut_Ajustes_Manuais!$G:$G,Aut_Ajustes_Manuais!$I:$I,DRE!Q$4,Aut_Ajustes_Manuais!$F:$F,"Investimento - Construção - Obra ")</f>
        <v/>
      </c>
      <c r="T335" s="232" t="n">
        <v>0</v>
      </c>
      <c r="U335" s="79" t="n"/>
      <c r="V335" s="80">
        <f>SUMIFS(Aut_BlueMe_Sem_Pedido!$J:$J,Aut_BlueMe_Sem_Pedido!$Q:$Q,DRE!T$4,Aut_BlueMe_Sem_Pedido!$H:$H,DRE!$A335)+SUMIFS(Aut_Ajustes_Manuais!$G:$G,Aut_Ajustes_Manuais!$I:$I,DRE!T$4,Aut_Ajustes_Manuais!$F:$F,"Investimento - Construção - Obra ")</f>
        <v/>
      </c>
      <c r="W335" s="232" t="n">
        <v>0</v>
      </c>
      <c r="X335" s="79" t="n"/>
      <c r="Y335" s="80">
        <f>SUMIFS(Aut_BlueMe_Sem_Pedido!$J:$J,Aut_BlueMe_Sem_Pedido!$Q:$Q,DRE!W$4,Aut_BlueMe_Sem_Pedido!$H:$H,DRE!$A335)+SUMIFS(Aut_Ajustes_Manuais!$G:$G,Aut_Ajustes_Manuais!$I:$I,DRE!W$4,Aut_Ajustes_Manuais!$F:$F,"Investimento - Construção - Obra ")</f>
        <v/>
      </c>
      <c r="Z335" s="232" t="n">
        <v>0</v>
      </c>
      <c r="AA335" s="79" t="n"/>
      <c r="AB335" s="80">
        <f>SUMIFS(Aut_BlueMe_Sem_Pedido!$J:$J,Aut_BlueMe_Sem_Pedido!$Q:$Q,DRE!Z$4,Aut_BlueMe_Sem_Pedido!$H:$H,DRE!$A335)+SUMIFS(Aut_Ajustes_Manuais!$G:$G,Aut_Ajustes_Manuais!$I:$I,DRE!Z$4,Aut_Ajustes_Manuais!$F:$F,"Investimento - Construção - Obra ")</f>
        <v/>
      </c>
      <c r="AC335" s="232" t="n">
        <v>0</v>
      </c>
      <c r="AD335" s="79" t="n"/>
      <c r="AE335" s="80">
        <f>SUMIFS(Aut_BlueMe_Sem_Pedido!$J:$J,Aut_BlueMe_Sem_Pedido!$Q:$Q,DRE!AC$4,Aut_BlueMe_Sem_Pedido!$H:$H,DRE!$A335)+SUMIFS(Aut_Ajustes_Manuais!$G:$G,Aut_Ajustes_Manuais!$I:$I,DRE!AC$4,Aut_Ajustes_Manuais!$F:$F,"Investimento - Construção - Obra ")</f>
        <v/>
      </c>
      <c r="AF335" s="232" t="n">
        <v>0</v>
      </c>
      <c r="AG335" s="79" t="n"/>
      <c r="AH335" s="80">
        <f>SUMIFS(Aut_BlueMe_Sem_Pedido!$J:$J,Aut_BlueMe_Sem_Pedido!$Q:$Q,DRE!AF$4,Aut_BlueMe_Sem_Pedido!$H:$H,DRE!$A335)+SUMIFS(Aut_Ajustes_Manuais!$G:$G,Aut_Ajustes_Manuais!$I:$I,DRE!AF$4,Aut_Ajustes_Manuais!$F:$F,"Investimento - Construção - Obra ")</f>
        <v/>
      </c>
      <c r="AI335" s="232" t="n">
        <v>0</v>
      </c>
      <c r="AJ335" s="79" t="n"/>
      <c r="AK335" s="80">
        <f>SUMIFS(Aut_BlueMe_Sem_Pedido!$J:$J,Aut_BlueMe_Sem_Pedido!$Q:$Q,DRE!AI$4,Aut_BlueMe_Sem_Pedido!$H:$H,DRE!$A335)+SUMIFS(Aut_Ajustes_Manuais!$G:$G,Aut_Ajustes_Manuais!$I:$I,DRE!AI$4,Aut_Ajustes_Manuais!$F:$F,"Investimento - Construção - Obra ")</f>
        <v/>
      </c>
      <c r="AL335" s="232" t="n">
        <v>0</v>
      </c>
      <c r="AM335" s="79" t="n"/>
      <c r="AN335" s="80">
        <f>SUMIFS(Aut_BlueMe_Sem_Pedido!$J:$J,Aut_BlueMe_Sem_Pedido!$Q:$Q,DRE!AL$4,Aut_BlueMe_Sem_Pedido!$H:$H,DRE!$A335)+SUMIFS(Aut_Ajustes_Manuais!$G:$G,Aut_Ajustes_Manuais!$I:$I,DRE!AL$4,Aut_Ajustes_Manuais!$F:$F,"Investimento - Construção - Obra ")</f>
        <v/>
      </c>
      <c r="AO335" s="232" t="n">
        <v>0</v>
      </c>
      <c r="AP335" s="79" t="n"/>
      <c r="AQ335" s="80">
        <f>SUMIFS(Aut_BlueMe_Sem_Pedido!$J:$J,Aut_BlueMe_Sem_Pedido!$Q:$Q,DRE!AO$4,Aut_BlueMe_Sem_Pedido!$H:$H,DRE!$A335)+SUMIFS(Aut_Ajustes_Manuais!$G:$G,Aut_Ajustes_Manuais!$I:$I,DRE!AO$4,Aut_Ajustes_Manuais!$F:$F,"Investimento - Construção - Obra ")</f>
        <v/>
      </c>
      <c r="AR335" s="232">
        <f>SUMIFS($H335:$AO335,$H$5:$AO$5,"&lt;"&amp;MONTH(TODAY()),$H$6:$AO$6,"REAL 25")</f>
        <v/>
      </c>
      <c r="AS335" s="79">
        <f>SUMIFS($I335:$AP335,$I$5:$AP$5,"&lt;"&amp;MONTH(TODAY()),$I$6:$AP$6,"ORÇADO ")</f>
        <v/>
      </c>
      <c r="AT335" s="80">
        <f>SUMIFS($J335:$AQ335,$J$5:$AQ$5,"&lt;"&amp;MONTH(TODAY()),$J$6:$AQ$6,"REAL 26")</f>
        <v/>
      </c>
      <c r="AU335" s="232">
        <f>SUM(H335,K335,N335,Q335,T335,W335,Z335,AC335,AF335,AI335,AL335,AO335)</f>
        <v/>
      </c>
      <c r="AV335" s="79">
        <f>SUM(I335,L335,O335,R335,U335,X335,AA335,AD335,AG335,AJ335,AM335,AP335)</f>
        <v/>
      </c>
      <c r="AW335" s="80">
        <f>SUM(J335,M335,P335,S335,V335,Y335,AB335,AE335,AH335,AK335,AN335,AQ335)</f>
        <v/>
      </c>
      <c r="AX335" s="232">
        <f>SUM(H335,K335,N335)</f>
        <v/>
      </c>
      <c r="AY335" s="79">
        <f>SUM(I335,L335,O335)</f>
        <v/>
      </c>
      <c r="AZ335" s="80">
        <f>SUM(J335,M335,P335)</f>
        <v/>
      </c>
      <c r="BA335" s="232">
        <f>SUM(Q335,T335,W335)</f>
        <v/>
      </c>
      <c r="BB335" s="79">
        <f>SUM(R335,U335,X335)</f>
        <v/>
      </c>
      <c r="BC335" s="80">
        <f>SUM(S335,V335,Y335)</f>
        <v/>
      </c>
      <c r="BD335" s="232">
        <f>SUM(Z335,AC335,AF335)</f>
        <v/>
      </c>
      <c r="BE335" s="79">
        <f>SUM(AA335,AD335,AG335)</f>
        <v/>
      </c>
      <c r="BF335" s="80">
        <f>SUM(AB335,AE335,AH335)</f>
        <v/>
      </c>
      <c r="BG335" s="232">
        <f>SUM(AI335,AL335,AO335)</f>
        <v/>
      </c>
      <c r="BH335" s="79">
        <f>SUM(AJ335,AM335,AP335)</f>
        <v/>
      </c>
      <c r="BI335" s="80">
        <f>SUM(AK335,AN335,AQ335)</f>
        <v/>
      </c>
      <c r="BK335" s="451">
        <f>SUM(I335,L335,O335,R335,U335,X335,AA335,AD335,AG335,AJ335,AM335,AP335)</f>
        <v/>
      </c>
      <c r="BL335" s="451">
        <f>BK335-AV335</f>
        <v/>
      </c>
      <c r="BM335" s="451">
        <f>SUM(J335,M335,P335,S335)</f>
        <v/>
      </c>
      <c r="BN335" s="451">
        <f>BM335-AT335</f>
        <v/>
      </c>
    </row>
    <row r="336" hidden="1" outlineLevel="1" customFormat="1" s="474">
      <c r="A336" s="22" t="inlineStr">
        <is>
          <t>Investimento - Equipamentos</t>
        </is>
      </c>
      <c r="B336" s="58" t="n"/>
      <c r="C336" s="24" t="inlineStr">
        <is>
          <t>Estim. Mensal</t>
        </is>
      </c>
      <c r="D336" s="25" t="n"/>
      <c r="E336" s="54" t="n">
        <v>-0.005</v>
      </c>
      <c r="F336" s="62" t="n"/>
      <c r="G336" s="416" t="n"/>
      <c r="H336" s="232" t="n">
        <v>-3950</v>
      </c>
      <c r="I336" s="79" t="n"/>
      <c r="J336" s="80">
        <f>SUMIFS(Aut_BlueMe_Sem_Pedido!$J:$J,Aut_BlueMe_Sem_Pedido!$Q:$Q,DRE!H$4,Aut_BlueMe_Sem_Pedido!$H:$H,DRE!$A336)+SUMIFS(Aut_Ajustes_Manuais!$G:$G,Aut_Ajustes_Manuais!$I:$I,DRE!H$4,Aut_Ajustes_Manuais!$F:$F,"Investimento - Equipamentos")</f>
        <v/>
      </c>
      <c r="K336" s="245" t="n">
        <v>0</v>
      </c>
      <c r="L336" s="79" t="n"/>
      <c r="M336" s="80">
        <f>SUMIFS(Aut_BlueMe_Sem_Pedido!$J:$J,Aut_BlueMe_Sem_Pedido!$Q:$Q,DRE!K$4,Aut_BlueMe_Sem_Pedido!$H:$H,DRE!$A336)+SUMIFS(Aut_Ajustes_Manuais!$G:$G,Aut_Ajustes_Manuais!$I:$I,DRE!K$4,Aut_Ajustes_Manuais!$F:$F,"Investimento - Equipamentos")</f>
        <v/>
      </c>
      <c r="N336" s="245" t="n">
        <v>0</v>
      </c>
      <c r="O336" s="79" t="n"/>
      <c r="P336" s="80">
        <f>SUMIFS(Aut_BlueMe_Sem_Pedido!$J:$J,Aut_BlueMe_Sem_Pedido!$Q:$Q,DRE!N$4,Aut_BlueMe_Sem_Pedido!$H:$H,DRE!$A336)+SUMIFS(Aut_Ajustes_Manuais!$G:$G,Aut_Ajustes_Manuais!$I:$I,DRE!N$4,Aut_Ajustes_Manuais!$F:$F,"Investimento - Equipamentos")</f>
        <v/>
      </c>
      <c r="Q336" s="232" t="n">
        <v>0</v>
      </c>
      <c r="R336" s="79" t="n"/>
      <c r="S336" s="80">
        <f>SUMIFS(Aut_BlueMe_Sem_Pedido!$J:$J,Aut_BlueMe_Sem_Pedido!$Q:$Q,DRE!Q$4,Aut_BlueMe_Sem_Pedido!$H:$H,DRE!$A336)+SUMIFS(Aut_Ajustes_Manuais!$G:$G,Aut_Ajustes_Manuais!$I:$I,DRE!Q$4,Aut_Ajustes_Manuais!$F:$F,"Investimento - Equipamentos")</f>
        <v/>
      </c>
      <c r="T336" s="232" t="n">
        <v>0</v>
      </c>
      <c r="U336" s="79" t="n"/>
      <c r="V336" s="80">
        <f>SUMIFS(Aut_BlueMe_Sem_Pedido!$J:$J,Aut_BlueMe_Sem_Pedido!$Q:$Q,DRE!T$4,Aut_BlueMe_Sem_Pedido!$H:$H,DRE!$A336)+SUMIFS(Aut_Ajustes_Manuais!$G:$G,Aut_Ajustes_Manuais!$I:$I,DRE!T$4,Aut_Ajustes_Manuais!$F:$F,"Investimento - Equipamentos")</f>
        <v/>
      </c>
      <c r="W336" s="232" t="n">
        <v>0</v>
      </c>
      <c r="X336" s="79" t="n"/>
      <c r="Y336" s="80">
        <f>SUMIFS(Aut_BlueMe_Sem_Pedido!$J:$J,Aut_BlueMe_Sem_Pedido!$Q:$Q,DRE!W$4,Aut_BlueMe_Sem_Pedido!$H:$H,DRE!$A336)+SUMIFS(Aut_Ajustes_Manuais!$G:$G,Aut_Ajustes_Manuais!$I:$I,DRE!W$4,Aut_Ajustes_Manuais!$F:$F,"Investimento - Equipamentos")</f>
        <v/>
      </c>
      <c r="Z336" s="232" t="n">
        <v>0</v>
      </c>
      <c r="AA336" s="79" t="n"/>
      <c r="AB336" s="80">
        <f>SUMIFS(Aut_BlueMe_Sem_Pedido!$J:$J,Aut_BlueMe_Sem_Pedido!$Q:$Q,DRE!Z$4,Aut_BlueMe_Sem_Pedido!$H:$H,DRE!$A336)+SUMIFS(Aut_Ajustes_Manuais!$G:$G,Aut_Ajustes_Manuais!$I:$I,DRE!Z$4,Aut_Ajustes_Manuais!$F:$F,"Investimento - Equipamentos")</f>
        <v/>
      </c>
      <c r="AC336" s="232" t="n">
        <v>0</v>
      </c>
      <c r="AD336" s="79" t="n"/>
      <c r="AE336" s="80">
        <f>SUMIFS(Aut_BlueMe_Sem_Pedido!$J:$J,Aut_BlueMe_Sem_Pedido!$Q:$Q,DRE!AC$4,Aut_BlueMe_Sem_Pedido!$H:$H,DRE!$A336)+SUMIFS(Aut_Ajustes_Manuais!$G:$G,Aut_Ajustes_Manuais!$I:$I,DRE!AC$4,Aut_Ajustes_Manuais!$F:$F,"Investimento - Equipamentos")</f>
        <v/>
      </c>
      <c r="AF336" s="232" t="n">
        <v>0</v>
      </c>
      <c r="AG336" s="79" t="n"/>
      <c r="AH336" s="80">
        <f>SUMIFS(Aut_BlueMe_Sem_Pedido!$J:$J,Aut_BlueMe_Sem_Pedido!$Q:$Q,DRE!AF$4,Aut_BlueMe_Sem_Pedido!$H:$H,DRE!$A336)+SUMIFS(Aut_Ajustes_Manuais!$G:$G,Aut_Ajustes_Manuais!$I:$I,DRE!AF$4,Aut_Ajustes_Manuais!$F:$F,"Investimento - Equipamentos")</f>
        <v/>
      </c>
      <c r="AI336" s="232" t="n">
        <v>0</v>
      </c>
      <c r="AJ336" s="79" t="n"/>
      <c r="AK336" s="80">
        <f>SUMIFS(Aut_BlueMe_Sem_Pedido!$J:$J,Aut_BlueMe_Sem_Pedido!$Q:$Q,DRE!AI$4,Aut_BlueMe_Sem_Pedido!$H:$H,DRE!$A336)+SUMIFS(Aut_Ajustes_Manuais!$G:$G,Aut_Ajustes_Manuais!$I:$I,DRE!AI$4,Aut_Ajustes_Manuais!$F:$F,"Investimento - Equipamentos")</f>
        <v/>
      </c>
      <c r="AL336" s="232" t="n">
        <v>0</v>
      </c>
      <c r="AM336" s="79" t="n"/>
      <c r="AN336" s="80">
        <f>SUMIFS(Aut_BlueMe_Sem_Pedido!$J:$J,Aut_BlueMe_Sem_Pedido!$Q:$Q,DRE!AL$4,Aut_BlueMe_Sem_Pedido!$H:$H,DRE!$A336)+SUMIFS(Aut_Ajustes_Manuais!$G:$G,Aut_Ajustes_Manuais!$I:$I,DRE!AL$4,Aut_Ajustes_Manuais!$F:$F,"Investimento - Equipamentos")</f>
        <v/>
      </c>
      <c r="AO336" s="232" t="n">
        <v>0</v>
      </c>
      <c r="AP336" s="79" t="n"/>
      <c r="AQ336" s="80">
        <f>SUMIFS(Aut_BlueMe_Sem_Pedido!$J:$J,Aut_BlueMe_Sem_Pedido!$Q:$Q,DRE!AO$4,Aut_BlueMe_Sem_Pedido!$H:$H,DRE!$A336)+SUMIFS(Aut_Ajustes_Manuais!$G:$G,Aut_Ajustes_Manuais!$I:$I,DRE!AO$4,Aut_Ajustes_Manuais!$F:$F,"Investimento - Equipamentos")</f>
        <v/>
      </c>
      <c r="AR336" s="232">
        <f>SUMIFS($H336:$AO336,$H$5:$AO$5,"&lt;"&amp;MONTH(TODAY()),$H$6:$AO$6,"REAL 25")</f>
        <v/>
      </c>
      <c r="AS336" s="79">
        <f>SUMIFS($I336:$AP336,$I$5:$AP$5,"&lt;"&amp;MONTH(TODAY()),$I$6:$AP$6,"ORÇADO ")</f>
        <v/>
      </c>
      <c r="AT336" s="80">
        <f>SUMIFS($J336:$AQ336,$J$5:$AQ$5,"&lt;"&amp;MONTH(TODAY()),$J$6:$AQ$6,"REAL 26")</f>
        <v/>
      </c>
      <c r="AU336" s="232">
        <f>SUM(H336,K336,N336,Q336,T336,W336,Z336,AC336,AF336,AI336,AL336,AO336)</f>
        <v/>
      </c>
      <c r="AV336" s="79">
        <f>SUM(I336,L336,O336,R336,U336,X336,AA336,AD336,AG336,AJ336,AM336,AP336)</f>
        <v/>
      </c>
      <c r="AW336" s="80">
        <f>SUM(J336,M336,P336,S336,V336,Y336,AB336,AE336,AH336,AK336,AN336,AQ336)</f>
        <v/>
      </c>
      <c r="AX336" s="232">
        <f>SUM(H336,K336,N336)</f>
        <v/>
      </c>
      <c r="AY336" s="79">
        <f>SUM(I336,L336,O336)</f>
        <v/>
      </c>
      <c r="AZ336" s="80">
        <f>SUM(J336,M336,P336)</f>
        <v/>
      </c>
      <c r="BA336" s="232">
        <f>SUM(Q336,T336,W336)</f>
        <v/>
      </c>
      <c r="BB336" s="79">
        <f>SUM(R336,U336,X336)</f>
        <v/>
      </c>
      <c r="BC336" s="80">
        <f>SUM(S336,V336,Y336)</f>
        <v/>
      </c>
      <c r="BD336" s="232">
        <f>SUM(Z336,AC336,AF336)</f>
        <v/>
      </c>
      <c r="BE336" s="79">
        <f>SUM(AA336,AD336,AG336)</f>
        <v/>
      </c>
      <c r="BF336" s="80">
        <f>SUM(AB336,AE336,AH336)</f>
        <v/>
      </c>
      <c r="BG336" s="232">
        <f>SUM(AI336,AL336,AO336)</f>
        <v/>
      </c>
      <c r="BH336" s="79">
        <f>SUM(AJ336,AM336,AP336)</f>
        <v/>
      </c>
      <c r="BI336" s="80">
        <f>SUM(AK336,AN336,AQ336)</f>
        <v/>
      </c>
      <c r="BK336" s="451">
        <f>SUM(I336,L336,O336,R336,U336,X336,AA336,AD336,AG336,AJ336,AM336,AP336)</f>
        <v/>
      </c>
      <c r="BL336" s="451">
        <f>BK336-AV336</f>
        <v/>
      </c>
      <c r="BM336" s="451">
        <f>SUM(J336,M336,P336,S336)</f>
        <v/>
      </c>
      <c r="BN336" s="451">
        <f>BM336-AT336</f>
        <v/>
      </c>
    </row>
    <row r="337" hidden="1" outlineLevel="1" customFormat="1" s="474">
      <c r="A337" s="22" t="inlineStr">
        <is>
          <t>Investimento - Utensílios</t>
        </is>
      </c>
      <c r="B337" s="58" t="n"/>
      <c r="C337" s="24" t="inlineStr">
        <is>
          <t>Estim. Mensal</t>
        </is>
      </c>
      <c r="D337" s="25" t="n"/>
      <c r="E337" s="25" t="n"/>
      <c r="F337" s="62" t="n"/>
      <c r="G337" s="416" t="n"/>
      <c r="H337" s="232" t="n">
        <v>0</v>
      </c>
      <c r="I337" s="79" t="n"/>
      <c r="J337" s="80">
        <f>SUMIFS(Aut_BlueMe_Sem_Pedido!$J:$J,Aut_BlueMe_Sem_Pedido!$Q:$Q,DRE!H$4,Aut_BlueMe_Sem_Pedido!$H:$H,DRE!$A337)+SUMIFS(Aut_Ajustes_Manuais!$G:$G,Aut_Ajustes_Manuais!$I:$I,DRE!H$4,Aut_Ajustes_Manuais!$F:$F,"Investimento - Utensílios")</f>
        <v/>
      </c>
      <c r="K337" s="245" t="n">
        <v>0</v>
      </c>
      <c r="L337" s="79" t="n"/>
      <c r="M337" s="80">
        <f>SUMIFS(Aut_BlueMe_Sem_Pedido!$J:$J,Aut_BlueMe_Sem_Pedido!$Q:$Q,DRE!K$4,Aut_BlueMe_Sem_Pedido!$H:$H,DRE!$A337)+SUMIFS(Aut_Ajustes_Manuais!$G:$G,Aut_Ajustes_Manuais!$I:$I,DRE!K$4,Aut_Ajustes_Manuais!$F:$F,"Investimento - Utensílios")</f>
        <v/>
      </c>
      <c r="N337" s="245" t="n">
        <v>0</v>
      </c>
      <c r="O337" s="79" t="n"/>
      <c r="P337" s="80">
        <f>SUMIFS(Aut_BlueMe_Sem_Pedido!$J:$J,Aut_BlueMe_Sem_Pedido!$Q:$Q,DRE!N$4,Aut_BlueMe_Sem_Pedido!$H:$H,DRE!$A337)+SUMIFS(Aut_Ajustes_Manuais!$G:$G,Aut_Ajustes_Manuais!$I:$I,DRE!N$4,Aut_Ajustes_Manuais!$F:$F,"Investimento - Utensílios")</f>
        <v/>
      </c>
      <c r="Q337" s="232" t="n">
        <v>0</v>
      </c>
      <c r="R337" s="79" t="n"/>
      <c r="S337" s="80">
        <f>SUMIFS(Aut_BlueMe_Sem_Pedido!$J:$J,Aut_BlueMe_Sem_Pedido!$Q:$Q,DRE!Q$4,Aut_BlueMe_Sem_Pedido!$H:$H,DRE!$A337)+SUMIFS(Aut_Ajustes_Manuais!$G:$G,Aut_Ajustes_Manuais!$I:$I,DRE!Q$4,Aut_Ajustes_Manuais!$F:$F,"Investimento - Utensílios")</f>
        <v/>
      </c>
      <c r="T337" s="232" t="n">
        <v>0</v>
      </c>
      <c r="U337" s="79" t="n"/>
      <c r="V337" s="80">
        <f>SUMIFS(Aut_BlueMe_Sem_Pedido!$J:$J,Aut_BlueMe_Sem_Pedido!$Q:$Q,DRE!T$4,Aut_BlueMe_Sem_Pedido!$H:$H,DRE!$A337)+SUMIFS(Aut_Ajustes_Manuais!$G:$G,Aut_Ajustes_Manuais!$I:$I,DRE!T$4,Aut_Ajustes_Manuais!$F:$F,"Investimento - Utensílios")</f>
        <v/>
      </c>
      <c r="W337" s="232" t="n">
        <v>0</v>
      </c>
      <c r="X337" s="79" t="n"/>
      <c r="Y337" s="80">
        <f>SUMIFS(Aut_BlueMe_Sem_Pedido!$J:$J,Aut_BlueMe_Sem_Pedido!$Q:$Q,DRE!W$4,Aut_BlueMe_Sem_Pedido!$H:$H,DRE!$A337)+SUMIFS(Aut_Ajustes_Manuais!$G:$G,Aut_Ajustes_Manuais!$I:$I,DRE!W$4,Aut_Ajustes_Manuais!$F:$F,"Investimento - Utensílios")</f>
        <v/>
      </c>
      <c r="Z337" s="232" t="n">
        <v>0</v>
      </c>
      <c r="AA337" s="79" t="n"/>
      <c r="AB337" s="80">
        <f>SUMIFS(Aut_BlueMe_Sem_Pedido!$J:$J,Aut_BlueMe_Sem_Pedido!$Q:$Q,DRE!Z$4,Aut_BlueMe_Sem_Pedido!$H:$H,DRE!$A337)+SUMIFS(Aut_Ajustes_Manuais!$G:$G,Aut_Ajustes_Manuais!$I:$I,DRE!Z$4,Aut_Ajustes_Manuais!$F:$F,"Investimento - Utensílios")</f>
        <v/>
      </c>
      <c r="AC337" s="232" t="n">
        <v>0</v>
      </c>
      <c r="AD337" s="79" t="n"/>
      <c r="AE337" s="80">
        <f>SUMIFS(Aut_BlueMe_Sem_Pedido!$J:$J,Aut_BlueMe_Sem_Pedido!$Q:$Q,DRE!AC$4,Aut_BlueMe_Sem_Pedido!$H:$H,DRE!$A337)+SUMIFS(Aut_Ajustes_Manuais!$G:$G,Aut_Ajustes_Manuais!$I:$I,DRE!AC$4,Aut_Ajustes_Manuais!$F:$F,"Investimento - Utensílios")</f>
        <v/>
      </c>
      <c r="AF337" s="232" t="n">
        <v>0</v>
      </c>
      <c r="AG337" s="79" t="n"/>
      <c r="AH337" s="80">
        <f>SUMIFS(Aut_BlueMe_Sem_Pedido!$J:$J,Aut_BlueMe_Sem_Pedido!$Q:$Q,DRE!AF$4,Aut_BlueMe_Sem_Pedido!$H:$H,DRE!$A337)+SUMIFS(Aut_Ajustes_Manuais!$G:$G,Aut_Ajustes_Manuais!$I:$I,DRE!AF$4,Aut_Ajustes_Manuais!$F:$F,"Investimento - Utensílios")</f>
        <v/>
      </c>
      <c r="AI337" s="232" t="n">
        <v>0</v>
      </c>
      <c r="AJ337" s="79" t="n"/>
      <c r="AK337" s="80">
        <f>SUMIFS(Aut_BlueMe_Sem_Pedido!$J:$J,Aut_BlueMe_Sem_Pedido!$Q:$Q,DRE!AI$4,Aut_BlueMe_Sem_Pedido!$H:$H,DRE!$A337)+SUMIFS(Aut_Ajustes_Manuais!$G:$G,Aut_Ajustes_Manuais!$I:$I,DRE!AI$4,Aut_Ajustes_Manuais!$F:$F,"Investimento - Utensílios")</f>
        <v/>
      </c>
      <c r="AL337" s="232" t="n">
        <v>0</v>
      </c>
      <c r="AM337" s="79" t="n"/>
      <c r="AN337" s="80">
        <f>SUMIFS(Aut_BlueMe_Sem_Pedido!$J:$J,Aut_BlueMe_Sem_Pedido!$Q:$Q,DRE!AL$4,Aut_BlueMe_Sem_Pedido!$H:$H,DRE!$A337)+SUMIFS(Aut_Ajustes_Manuais!$G:$G,Aut_Ajustes_Manuais!$I:$I,DRE!AL$4,Aut_Ajustes_Manuais!$F:$F,"Investimento - Utensílios")</f>
        <v/>
      </c>
      <c r="AO337" s="232" t="n">
        <v>0</v>
      </c>
      <c r="AP337" s="79" t="n"/>
      <c r="AQ337" s="80">
        <f>SUMIFS(Aut_BlueMe_Sem_Pedido!$J:$J,Aut_BlueMe_Sem_Pedido!$Q:$Q,DRE!AO$4,Aut_BlueMe_Sem_Pedido!$H:$H,DRE!$A337)+SUMIFS(Aut_Ajustes_Manuais!$G:$G,Aut_Ajustes_Manuais!$I:$I,DRE!AO$4,Aut_Ajustes_Manuais!$F:$F,"Investimento - Utensílios")</f>
        <v/>
      </c>
      <c r="AR337" s="232">
        <f>SUMIFS($H337:$AO337,$H$5:$AO$5,"&lt;"&amp;MONTH(TODAY()),$H$6:$AO$6,"REAL 25")</f>
        <v/>
      </c>
      <c r="AS337" s="79">
        <f>SUMIFS($I337:$AP337,$I$5:$AP$5,"&lt;"&amp;MONTH(TODAY()),$I$6:$AP$6,"ORÇADO ")</f>
        <v/>
      </c>
      <c r="AT337" s="80">
        <f>SUMIFS($J337:$AQ337,$J$5:$AQ$5,"&lt;"&amp;MONTH(TODAY()),$J$6:$AQ$6,"REAL 26")</f>
        <v/>
      </c>
      <c r="AU337" s="232">
        <f>SUM(H337,K337,N337,Q337,T337,W337,Z337,AC337,AF337,AI337,AL337,AO337)</f>
        <v/>
      </c>
      <c r="AV337" s="79">
        <f>SUM(I337,L337,O337,R337,U337,X337,AA337,AD337,AG337,AJ337,AM337,AP337)</f>
        <v/>
      </c>
      <c r="AW337" s="80">
        <f>SUM(J337,M337,P337,S337,V337,Y337,AB337,AE337,AH337,AK337,AN337,AQ337)</f>
        <v/>
      </c>
      <c r="AX337" s="232">
        <f>SUM(H337,K337,N337)</f>
        <v/>
      </c>
      <c r="AY337" s="79">
        <f>SUM(I337,L337,O337)</f>
        <v/>
      </c>
      <c r="AZ337" s="80">
        <f>SUM(J337,M337,P337)</f>
        <v/>
      </c>
      <c r="BA337" s="232">
        <f>SUM(Q337,T337,W337)</f>
        <v/>
      </c>
      <c r="BB337" s="79">
        <f>SUM(R337,U337,X337)</f>
        <v/>
      </c>
      <c r="BC337" s="80">
        <f>SUM(S337,V337,Y337)</f>
        <v/>
      </c>
      <c r="BD337" s="232">
        <f>SUM(Z337,AC337,AF337)</f>
        <v/>
      </c>
      <c r="BE337" s="79">
        <f>SUM(AA337,AD337,AG337)</f>
        <v/>
      </c>
      <c r="BF337" s="80">
        <f>SUM(AB337,AE337,AH337)</f>
        <v/>
      </c>
      <c r="BG337" s="232">
        <f>SUM(AI337,AL337,AO337)</f>
        <v/>
      </c>
      <c r="BH337" s="79">
        <f>SUM(AJ337,AM337,AP337)</f>
        <v/>
      </c>
      <c r="BI337" s="80">
        <f>SUM(AK337,AN337,AQ337)</f>
        <v/>
      </c>
      <c r="BK337" s="451">
        <f>SUM(I337,L337,O337,R337,U337,X337,AA337,AD337,AG337,AJ337,AM337,AP337)</f>
        <v/>
      </c>
      <c r="BL337" s="451">
        <f>BK337-AV337</f>
        <v/>
      </c>
      <c r="BM337" s="451">
        <f>SUM(J337,M337,P337,S337)</f>
        <v/>
      </c>
      <c r="BN337" s="451">
        <f>BM337-AT337</f>
        <v/>
      </c>
    </row>
    <row r="338" hidden="1" outlineLevel="1" customFormat="1" s="474">
      <c r="A338" s="22" t="inlineStr">
        <is>
          <t>Investimento - Mobiliário e Decoração</t>
        </is>
      </c>
      <c r="B338" s="58" t="n"/>
      <c r="C338" s="24" t="inlineStr">
        <is>
          <t>Estim. Mensal</t>
        </is>
      </c>
      <c r="D338" s="25" t="n"/>
      <c r="E338" s="54" t="n">
        <v>-0.005</v>
      </c>
      <c r="F338" s="62" t="n"/>
      <c r="G338" s="416" t="n"/>
      <c r="H338" s="232" t="n">
        <v>0</v>
      </c>
      <c r="I338" s="79" t="n"/>
      <c r="J338" s="80">
        <f>SUMIFS(Aut_BlueMe_Sem_Pedido!$J:$J,Aut_BlueMe_Sem_Pedido!$Q:$Q,DRE!H$4,Aut_BlueMe_Sem_Pedido!$H:$H,DRE!$A338)+SUMIFS(Aut_Ajustes_Manuais!$G:$G,Aut_Ajustes_Manuais!$I:$I,DRE!H$4,Aut_Ajustes_Manuais!$F:$F,"Investimento - Mobiliário e Decoração")</f>
        <v/>
      </c>
      <c r="K338" s="245" t="n">
        <v>0</v>
      </c>
      <c r="L338" s="79" t="n"/>
      <c r="M338" s="80">
        <f>SUMIFS(Aut_BlueMe_Sem_Pedido!$J:$J,Aut_BlueMe_Sem_Pedido!$Q:$Q,DRE!K$4,Aut_BlueMe_Sem_Pedido!$H:$H,DRE!$A338)+SUMIFS(Aut_Ajustes_Manuais!$G:$G,Aut_Ajustes_Manuais!$I:$I,DRE!K$4,Aut_Ajustes_Manuais!$F:$F,"Investimento - Mobiliário e Decoração")</f>
        <v/>
      </c>
      <c r="N338" s="245" t="n">
        <v>0</v>
      </c>
      <c r="O338" s="79" t="n"/>
      <c r="P338" s="80">
        <f>SUMIFS(Aut_BlueMe_Sem_Pedido!$J:$J,Aut_BlueMe_Sem_Pedido!$Q:$Q,DRE!N$4,Aut_BlueMe_Sem_Pedido!$H:$H,DRE!$A338)+SUMIFS(Aut_Ajustes_Manuais!$G:$G,Aut_Ajustes_Manuais!$I:$I,DRE!N$4,Aut_Ajustes_Manuais!$F:$F,"Investimento - Mobiliário e Decoração")</f>
        <v/>
      </c>
      <c r="Q338" s="232" t="n">
        <v>0</v>
      </c>
      <c r="R338" s="79" t="n"/>
      <c r="S338" s="80">
        <f>SUMIFS(Aut_BlueMe_Sem_Pedido!$J:$J,Aut_BlueMe_Sem_Pedido!$Q:$Q,DRE!Q$4,Aut_BlueMe_Sem_Pedido!$H:$H,DRE!$A338)+SUMIFS(Aut_Ajustes_Manuais!$G:$G,Aut_Ajustes_Manuais!$I:$I,DRE!Q$4,Aut_Ajustes_Manuais!$F:$F,"Investimento - Mobiliário e Decoração")</f>
        <v/>
      </c>
      <c r="T338" s="232" t="n">
        <v>0</v>
      </c>
      <c r="U338" s="79" t="n"/>
      <c r="V338" s="80">
        <f>SUMIFS(Aut_BlueMe_Sem_Pedido!$J:$J,Aut_BlueMe_Sem_Pedido!$Q:$Q,DRE!T$4,Aut_BlueMe_Sem_Pedido!$H:$H,DRE!$A338)+SUMIFS(Aut_Ajustes_Manuais!$G:$G,Aut_Ajustes_Manuais!$I:$I,DRE!T$4,Aut_Ajustes_Manuais!$F:$F,"Investimento - Mobiliário e Decoração")</f>
        <v/>
      </c>
      <c r="W338" s="232" t="n">
        <v>0</v>
      </c>
      <c r="X338" s="79" t="n"/>
      <c r="Y338" s="80">
        <f>SUMIFS(Aut_BlueMe_Sem_Pedido!$J:$J,Aut_BlueMe_Sem_Pedido!$Q:$Q,DRE!W$4,Aut_BlueMe_Sem_Pedido!$H:$H,DRE!$A338)+SUMIFS(Aut_Ajustes_Manuais!$G:$G,Aut_Ajustes_Manuais!$I:$I,DRE!W$4,Aut_Ajustes_Manuais!$F:$F,"Investimento - Mobiliário e Decoração")</f>
        <v/>
      </c>
      <c r="Z338" s="232" t="n">
        <v>0</v>
      </c>
      <c r="AA338" s="79" t="n"/>
      <c r="AB338" s="80">
        <f>SUMIFS(Aut_BlueMe_Sem_Pedido!$J:$J,Aut_BlueMe_Sem_Pedido!$Q:$Q,DRE!Z$4,Aut_BlueMe_Sem_Pedido!$H:$H,DRE!$A338)+SUMIFS(Aut_Ajustes_Manuais!$G:$G,Aut_Ajustes_Manuais!$I:$I,DRE!Z$4,Aut_Ajustes_Manuais!$F:$F,"Investimento - Mobiliário e Decoração")</f>
        <v/>
      </c>
      <c r="AC338" s="232" t="n">
        <v>0</v>
      </c>
      <c r="AD338" s="79" t="n"/>
      <c r="AE338" s="80">
        <f>SUMIFS(Aut_BlueMe_Sem_Pedido!$J:$J,Aut_BlueMe_Sem_Pedido!$Q:$Q,DRE!AC$4,Aut_BlueMe_Sem_Pedido!$H:$H,DRE!$A338)+SUMIFS(Aut_Ajustes_Manuais!$G:$G,Aut_Ajustes_Manuais!$I:$I,DRE!AC$4,Aut_Ajustes_Manuais!$F:$F,"Investimento - Mobiliário e Decoração")</f>
        <v/>
      </c>
      <c r="AF338" s="232" t="n">
        <v>0</v>
      </c>
      <c r="AG338" s="79" t="n"/>
      <c r="AH338" s="80">
        <f>SUMIFS(Aut_BlueMe_Sem_Pedido!$J:$J,Aut_BlueMe_Sem_Pedido!$Q:$Q,DRE!AF$4,Aut_BlueMe_Sem_Pedido!$H:$H,DRE!$A338)+SUMIFS(Aut_Ajustes_Manuais!$G:$G,Aut_Ajustes_Manuais!$I:$I,DRE!AF$4,Aut_Ajustes_Manuais!$F:$F,"Investimento - Mobiliário e Decoração")</f>
        <v/>
      </c>
      <c r="AI338" s="232" t="n">
        <v>0</v>
      </c>
      <c r="AJ338" s="79" t="n"/>
      <c r="AK338" s="80">
        <f>SUMIFS(Aut_BlueMe_Sem_Pedido!$J:$J,Aut_BlueMe_Sem_Pedido!$Q:$Q,DRE!AI$4,Aut_BlueMe_Sem_Pedido!$H:$H,DRE!$A338)+SUMIFS(Aut_Ajustes_Manuais!$G:$G,Aut_Ajustes_Manuais!$I:$I,DRE!AI$4,Aut_Ajustes_Manuais!$F:$F,"Investimento - Mobiliário e Decoração")</f>
        <v/>
      </c>
      <c r="AL338" s="232" t="n">
        <v>0</v>
      </c>
      <c r="AM338" s="79" t="n"/>
      <c r="AN338" s="80">
        <f>SUMIFS(Aut_BlueMe_Sem_Pedido!$J:$J,Aut_BlueMe_Sem_Pedido!$Q:$Q,DRE!AL$4,Aut_BlueMe_Sem_Pedido!$H:$H,DRE!$A338)+SUMIFS(Aut_Ajustes_Manuais!$G:$G,Aut_Ajustes_Manuais!$I:$I,DRE!AL$4,Aut_Ajustes_Manuais!$F:$F,"Investimento - Mobiliário e Decoração")</f>
        <v/>
      </c>
      <c r="AO338" s="232" t="n">
        <v>0</v>
      </c>
      <c r="AP338" s="79" t="n"/>
      <c r="AQ338" s="80">
        <f>SUMIFS(Aut_BlueMe_Sem_Pedido!$J:$J,Aut_BlueMe_Sem_Pedido!$Q:$Q,DRE!AO$4,Aut_BlueMe_Sem_Pedido!$H:$H,DRE!$A338)+SUMIFS(Aut_Ajustes_Manuais!$G:$G,Aut_Ajustes_Manuais!$I:$I,DRE!AO$4,Aut_Ajustes_Manuais!$F:$F,"Investimento - Mobiliário e Decoração")</f>
        <v/>
      </c>
      <c r="AR338" s="232">
        <f>SUMIFS($H338:$AO338,$H$5:$AO$5,"&lt;"&amp;MONTH(TODAY()),$H$6:$AO$6,"REAL 25")</f>
        <v/>
      </c>
      <c r="AS338" s="79">
        <f>SUMIFS($I338:$AP338,$I$5:$AP$5,"&lt;"&amp;MONTH(TODAY()),$I$6:$AP$6,"ORÇADO ")</f>
        <v/>
      </c>
      <c r="AT338" s="80">
        <f>SUMIFS($J338:$AQ338,$J$5:$AQ$5,"&lt;"&amp;MONTH(TODAY()),$J$6:$AQ$6,"REAL 26")</f>
        <v/>
      </c>
      <c r="AU338" s="232">
        <f>SUM(H338,K338,N338,Q338,T338,W338,Z338,AC338,AF338,AI338,AL338,AO338)</f>
        <v/>
      </c>
      <c r="AV338" s="79">
        <f>SUM(I338,L338,O338,R338,U338,X338,AA338,AD338,AG338,AJ338,AM338,AP338)</f>
        <v/>
      </c>
      <c r="AW338" s="80">
        <f>SUM(J338,M338,P338,S338,V338,Y338,AB338,AE338,AH338,AK338,AN338,AQ338)</f>
        <v/>
      </c>
      <c r="AX338" s="232">
        <f>SUM(H338,K338,N338)</f>
        <v/>
      </c>
      <c r="AY338" s="79">
        <f>SUM(I338,L338,O338)</f>
        <v/>
      </c>
      <c r="AZ338" s="80">
        <f>SUM(J338,M338,P338)</f>
        <v/>
      </c>
      <c r="BA338" s="232">
        <f>SUM(Q338,T338,W338)</f>
        <v/>
      </c>
      <c r="BB338" s="79">
        <f>SUM(R338,U338,X338)</f>
        <v/>
      </c>
      <c r="BC338" s="80">
        <f>SUM(S338,V338,Y338)</f>
        <v/>
      </c>
      <c r="BD338" s="232">
        <f>SUM(Z338,AC338,AF338)</f>
        <v/>
      </c>
      <c r="BE338" s="79">
        <f>SUM(AA338,AD338,AG338)</f>
        <v/>
      </c>
      <c r="BF338" s="80">
        <f>SUM(AB338,AE338,AH338)</f>
        <v/>
      </c>
      <c r="BG338" s="232">
        <f>SUM(AI338,AL338,AO338)</f>
        <v/>
      </c>
      <c r="BH338" s="79">
        <f>SUM(AJ338,AM338,AP338)</f>
        <v/>
      </c>
      <c r="BI338" s="80">
        <f>SUM(AK338,AN338,AQ338)</f>
        <v/>
      </c>
      <c r="BK338" s="451">
        <f>SUM(I338,L338,O338,R338,U338,X338,AA338,AD338,AG338,AJ338,AM338,AP338)</f>
        <v/>
      </c>
      <c r="BL338" s="451">
        <f>BK338-AV338</f>
        <v/>
      </c>
      <c r="BM338" s="451">
        <f>SUM(J338,M338,P338,S338)</f>
        <v/>
      </c>
      <c r="BN338" s="451">
        <f>BM338-AT338</f>
        <v/>
      </c>
    </row>
    <row r="339" hidden="1" outlineLevel="1" customFormat="1" s="474">
      <c r="A339" s="22" t="inlineStr">
        <is>
          <t>Investimento - Projetos</t>
        </is>
      </c>
      <c r="B339" s="58" t="n"/>
      <c r="C339" s="24" t="inlineStr">
        <is>
          <t>Estim. Mensal</t>
        </is>
      </c>
      <c r="D339" s="25" t="n"/>
      <c r="E339" s="54" t="n">
        <v>-0.005</v>
      </c>
      <c r="F339" s="62" t="n"/>
      <c r="G339" s="416" t="n"/>
      <c r="H339" s="232" t="n">
        <v>0</v>
      </c>
      <c r="I339" s="79" t="n"/>
      <c r="J339" s="80">
        <f>SUMIFS(Aut_BlueMe_Sem_Pedido!$J:$J,Aut_BlueMe_Sem_Pedido!$Q:$Q,DRE!H$4,Aut_BlueMe_Sem_Pedido!$H:$H,DRE!$A339)+SUMIFS(Aut_Ajustes_Manuais!$G:$G,Aut_Ajustes_Manuais!$I:$I,DRE!H$4,Aut_Ajustes_Manuais!$F:$F,"Investimento - Projetos")</f>
        <v/>
      </c>
      <c r="K339" s="245" t="n">
        <v>0</v>
      </c>
      <c r="L339" s="79" t="n"/>
      <c r="M339" s="80">
        <f>SUMIFS(Aut_BlueMe_Sem_Pedido!$J:$J,Aut_BlueMe_Sem_Pedido!$Q:$Q,DRE!K$4,Aut_BlueMe_Sem_Pedido!$H:$H,DRE!$A339)+SUMIFS(Aut_Ajustes_Manuais!$G:$G,Aut_Ajustes_Manuais!$I:$I,DRE!K$4,Aut_Ajustes_Manuais!$F:$F,"Investimento - Projetos")</f>
        <v/>
      </c>
      <c r="N339" s="245" t="n">
        <v>0</v>
      </c>
      <c r="O339" s="79" t="n"/>
      <c r="P339" s="80">
        <f>SUMIFS(Aut_BlueMe_Sem_Pedido!$J:$J,Aut_BlueMe_Sem_Pedido!$Q:$Q,DRE!N$4,Aut_BlueMe_Sem_Pedido!$H:$H,DRE!$A339)+SUMIFS(Aut_Ajustes_Manuais!$G:$G,Aut_Ajustes_Manuais!$I:$I,DRE!N$4,Aut_Ajustes_Manuais!$F:$F,"Investimento - Projetos")</f>
        <v/>
      </c>
      <c r="Q339" s="232" t="n">
        <v>0</v>
      </c>
      <c r="R339" s="79" t="n"/>
      <c r="S339" s="80">
        <f>SUMIFS(Aut_BlueMe_Sem_Pedido!$J:$J,Aut_BlueMe_Sem_Pedido!$Q:$Q,DRE!Q$4,Aut_BlueMe_Sem_Pedido!$H:$H,DRE!$A339)+SUMIFS(Aut_Ajustes_Manuais!$G:$G,Aut_Ajustes_Manuais!$I:$I,DRE!Q$4,Aut_Ajustes_Manuais!$F:$F,"Investimento - Projetos")</f>
        <v/>
      </c>
      <c r="T339" s="232" t="n">
        <v>0</v>
      </c>
      <c r="U339" s="79" t="n"/>
      <c r="V339" s="80">
        <f>SUMIFS(Aut_BlueMe_Sem_Pedido!$J:$J,Aut_BlueMe_Sem_Pedido!$Q:$Q,DRE!T$4,Aut_BlueMe_Sem_Pedido!$H:$H,DRE!$A339)+SUMIFS(Aut_Ajustes_Manuais!$G:$G,Aut_Ajustes_Manuais!$I:$I,DRE!T$4,Aut_Ajustes_Manuais!$F:$F,"Investimento - Projetos")</f>
        <v/>
      </c>
      <c r="W339" s="232" t="n">
        <v>0</v>
      </c>
      <c r="X339" s="79" t="n"/>
      <c r="Y339" s="80">
        <f>SUMIFS(Aut_BlueMe_Sem_Pedido!$J:$J,Aut_BlueMe_Sem_Pedido!$Q:$Q,DRE!W$4,Aut_BlueMe_Sem_Pedido!$H:$H,DRE!$A339)+SUMIFS(Aut_Ajustes_Manuais!$G:$G,Aut_Ajustes_Manuais!$I:$I,DRE!W$4,Aut_Ajustes_Manuais!$F:$F,"Investimento - Projetos")</f>
        <v/>
      </c>
      <c r="Z339" s="232" t="n">
        <v>0</v>
      </c>
      <c r="AA339" s="79" t="n"/>
      <c r="AB339" s="80">
        <f>SUMIFS(Aut_BlueMe_Sem_Pedido!$J:$J,Aut_BlueMe_Sem_Pedido!$Q:$Q,DRE!Z$4,Aut_BlueMe_Sem_Pedido!$H:$H,DRE!$A339)+SUMIFS(Aut_Ajustes_Manuais!$G:$G,Aut_Ajustes_Manuais!$I:$I,DRE!Z$4,Aut_Ajustes_Manuais!$F:$F,"Investimento - Projetos")</f>
        <v/>
      </c>
      <c r="AC339" s="232" t="n">
        <v>0</v>
      </c>
      <c r="AD339" s="79" t="n"/>
      <c r="AE339" s="80">
        <f>SUMIFS(Aut_BlueMe_Sem_Pedido!$J:$J,Aut_BlueMe_Sem_Pedido!$Q:$Q,DRE!AC$4,Aut_BlueMe_Sem_Pedido!$H:$H,DRE!$A339)+SUMIFS(Aut_Ajustes_Manuais!$G:$G,Aut_Ajustes_Manuais!$I:$I,DRE!AC$4,Aut_Ajustes_Manuais!$F:$F,"Investimento - Projetos")</f>
        <v/>
      </c>
      <c r="AF339" s="232" t="n">
        <v>0</v>
      </c>
      <c r="AG339" s="79" t="n"/>
      <c r="AH339" s="80">
        <f>SUMIFS(Aut_BlueMe_Sem_Pedido!$J:$J,Aut_BlueMe_Sem_Pedido!$Q:$Q,DRE!AF$4,Aut_BlueMe_Sem_Pedido!$H:$H,DRE!$A339)+SUMIFS(Aut_Ajustes_Manuais!$G:$G,Aut_Ajustes_Manuais!$I:$I,DRE!AF$4,Aut_Ajustes_Manuais!$F:$F,"Investimento - Projetos")</f>
        <v/>
      </c>
      <c r="AI339" s="232" t="n">
        <v>0</v>
      </c>
      <c r="AJ339" s="79" t="n"/>
      <c r="AK339" s="80">
        <f>SUMIFS(Aut_BlueMe_Sem_Pedido!$J:$J,Aut_BlueMe_Sem_Pedido!$Q:$Q,DRE!AI$4,Aut_BlueMe_Sem_Pedido!$H:$H,DRE!$A339)+SUMIFS(Aut_Ajustes_Manuais!$G:$G,Aut_Ajustes_Manuais!$I:$I,DRE!AI$4,Aut_Ajustes_Manuais!$F:$F,"Investimento - Projetos")</f>
        <v/>
      </c>
      <c r="AL339" s="232" t="n">
        <v>0</v>
      </c>
      <c r="AM339" s="79" t="n"/>
      <c r="AN339" s="80">
        <f>SUMIFS(Aut_BlueMe_Sem_Pedido!$J:$J,Aut_BlueMe_Sem_Pedido!$Q:$Q,DRE!AL$4,Aut_BlueMe_Sem_Pedido!$H:$H,DRE!$A339)+SUMIFS(Aut_Ajustes_Manuais!$G:$G,Aut_Ajustes_Manuais!$I:$I,DRE!AL$4,Aut_Ajustes_Manuais!$F:$F,"Investimento - Projetos")</f>
        <v/>
      </c>
      <c r="AO339" s="232" t="n">
        <v>0</v>
      </c>
      <c r="AP339" s="79" t="n"/>
      <c r="AQ339" s="80">
        <f>SUMIFS(Aut_BlueMe_Sem_Pedido!$J:$J,Aut_BlueMe_Sem_Pedido!$Q:$Q,DRE!AO$4,Aut_BlueMe_Sem_Pedido!$H:$H,DRE!$A339)+SUMIFS(Aut_Ajustes_Manuais!$G:$G,Aut_Ajustes_Manuais!$I:$I,DRE!AO$4,Aut_Ajustes_Manuais!$F:$F,"Investimento - Projetos")</f>
        <v/>
      </c>
      <c r="AR339" s="232">
        <f>SUMIFS($H339:$AO339,$H$5:$AO$5,"&lt;"&amp;MONTH(TODAY()),$H$6:$AO$6,"REAL 25")</f>
        <v/>
      </c>
      <c r="AS339" s="79">
        <f>SUMIFS($I339:$AP339,$I$5:$AP$5,"&lt;"&amp;MONTH(TODAY()),$I$6:$AP$6,"ORÇADO ")</f>
        <v/>
      </c>
      <c r="AT339" s="80">
        <f>SUMIFS($J339:$AQ339,$J$5:$AQ$5,"&lt;"&amp;MONTH(TODAY()),$J$6:$AQ$6,"REAL 26")</f>
        <v/>
      </c>
      <c r="AU339" s="232">
        <f>SUM(H339,K339,N339,Q339,T339,W339,Z339,AC339,AF339,AI339,AL339,AO339)</f>
        <v/>
      </c>
      <c r="AV339" s="79">
        <f>SUM(I339,L339,O339,R339,U339,X339,AA339,AD339,AG339,AJ339,AM339,AP339)</f>
        <v/>
      </c>
      <c r="AW339" s="80">
        <f>SUM(J339,M339,P339,S339,V339,Y339,AB339,AE339,AH339,AK339,AN339,AQ339)</f>
        <v/>
      </c>
      <c r="AX339" s="232">
        <f>SUM(H339,K339,N339)</f>
        <v/>
      </c>
      <c r="AY339" s="79">
        <f>SUM(I339,L339,O339)</f>
        <v/>
      </c>
      <c r="AZ339" s="80">
        <f>SUM(J339,M339,P339)</f>
        <v/>
      </c>
      <c r="BA339" s="232">
        <f>SUM(Q339,T339,W339)</f>
        <v/>
      </c>
      <c r="BB339" s="79">
        <f>SUM(R339,U339,X339)</f>
        <v/>
      </c>
      <c r="BC339" s="80">
        <f>SUM(S339,V339,Y339)</f>
        <v/>
      </c>
      <c r="BD339" s="232">
        <f>SUM(Z339,AC339,AF339)</f>
        <v/>
      </c>
      <c r="BE339" s="79">
        <f>SUM(AA339,AD339,AG339)</f>
        <v/>
      </c>
      <c r="BF339" s="80">
        <f>SUM(AB339,AE339,AH339)</f>
        <v/>
      </c>
      <c r="BG339" s="232">
        <f>SUM(AI339,AL339,AO339)</f>
        <v/>
      </c>
      <c r="BH339" s="79">
        <f>SUM(AJ339,AM339,AP339)</f>
        <v/>
      </c>
      <c r="BI339" s="80">
        <f>SUM(AK339,AN339,AQ339)</f>
        <v/>
      </c>
      <c r="BK339" s="451">
        <f>SUM(I339,L339,O339,R339,U339,X339,AA339,AD339,AG339,AJ339,AM339,AP339)</f>
        <v/>
      </c>
      <c r="BL339" s="451">
        <f>BK339-AV339</f>
        <v/>
      </c>
      <c r="BM339" s="451">
        <f>SUM(J339,M339,P339,S339)</f>
        <v/>
      </c>
      <c r="BN339" s="451">
        <f>BM339-AT339</f>
        <v/>
      </c>
    </row>
    <row r="340" hidden="1" outlineLevel="1" customFormat="1" s="474">
      <c r="A340" s="22" t="inlineStr">
        <is>
          <t>Investimento - Paisagismo</t>
        </is>
      </c>
      <c r="B340" s="58" t="n"/>
      <c r="C340" s="24" t="inlineStr">
        <is>
          <t>Estim. Mensal</t>
        </is>
      </c>
      <c r="D340" s="25" t="n"/>
      <c r="E340" s="25" t="n"/>
      <c r="F340" s="62" t="n"/>
      <c r="G340" s="416" t="n"/>
      <c r="H340" s="232" t="n">
        <v>0</v>
      </c>
      <c r="I340" s="79" t="n"/>
      <c r="J340" s="80">
        <f>SUMIFS(Aut_BlueMe_Sem_Pedido!$J:$J,Aut_BlueMe_Sem_Pedido!$Q:$Q,DRE!H$4,Aut_BlueMe_Sem_Pedido!$H:$H,DRE!$A340)+SUMIFS(Aut_Ajustes_Manuais!$G:$G,Aut_Ajustes_Manuais!$I:$I,DRE!H$4,Aut_Ajustes_Manuais!$F:$F,"Investimento - Paisagismo")</f>
        <v/>
      </c>
      <c r="K340" s="245" t="n">
        <v>0</v>
      </c>
      <c r="L340" s="79" t="n"/>
      <c r="M340" s="80">
        <f>SUMIFS(Aut_BlueMe_Sem_Pedido!$J:$J,Aut_BlueMe_Sem_Pedido!$Q:$Q,DRE!K$4,Aut_BlueMe_Sem_Pedido!$H:$H,DRE!$A340)+SUMIFS(Aut_Ajustes_Manuais!$G:$G,Aut_Ajustes_Manuais!$I:$I,DRE!K$4,Aut_Ajustes_Manuais!$F:$F,"Investimento - Paisagismo")</f>
        <v/>
      </c>
      <c r="N340" s="245" t="n">
        <v>0</v>
      </c>
      <c r="O340" s="79" t="n"/>
      <c r="P340" s="80">
        <f>SUMIFS(Aut_BlueMe_Sem_Pedido!$J:$J,Aut_BlueMe_Sem_Pedido!$Q:$Q,DRE!N$4,Aut_BlueMe_Sem_Pedido!$H:$H,DRE!$A340)+SUMIFS(Aut_Ajustes_Manuais!$G:$G,Aut_Ajustes_Manuais!$I:$I,DRE!N$4,Aut_Ajustes_Manuais!$F:$F,"Investimento - Paisagismo")</f>
        <v/>
      </c>
      <c r="Q340" s="232" t="n">
        <v>0</v>
      </c>
      <c r="R340" s="79" t="n"/>
      <c r="S340" s="80">
        <f>SUMIFS(Aut_BlueMe_Sem_Pedido!$J:$J,Aut_BlueMe_Sem_Pedido!$Q:$Q,DRE!Q$4,Aut_BlueMe_Sem_Pedido!$H:$H,DRE!$A340)+SUMIFS(Aut_Ajustes_Manuais!$G:$G,Aut_Ajustes_Manuais!$I:$I,DRE!Q$4,Aut_Ajustes_Manuais!$F:$F,"Investimento - Paisagismo")</f>
        <v/>
      </c>
      <c r="T340" s="232" t="n">
        <v>0</v>
      </c>
      <c r="U340" s="79" t="n"/>
      <c r="V340" s="80">
        <f>SUMIFS(Aut_BlueMe_Sem_Pedido!$J:$J,Aut_BlueMe_Sem_Pedido!$Q:$Q,DRE!T$4,Aut_BlueMe_Sem_Pedido!$H:$H,DRE!$A340)+SUMIFS(Aut_Ajustes_Manuais!$G:$G,Aut_Ajustes_Manuais!$I:$I,DRE!T$4,Aut_Ajustes_Manuais!$F:$F,"Investimento - Paisagismo")</f>
        <v/>
      </c>
      <c r="W340" s="232" t="n">
        <v>0</v>
      </c>
      <c r="X340" s="79" t="n"/>
      <c r="Y340" s="80">
        <f>SUMIFS(Aut_BlueMe_Sem_Pedido!$J:$J,Aut_BlueMe_Sem_Pedido!$Q:$Q,DRE!W$4,Aut_BlueMe_Sem_Pedido!$H:$H,DRE!$A340)+SUMIFS(Aut_Ajustes_Manuais!$G:$G,Aut_Ajustes_Manuais!$I:$I,DRE!W$4,Aut_Ajustes_Manuais!$F:$F,"Investimento - Paisagismo")</f>
        <v/>
      </c>
      <c r="Z340" s="232" t="n">
        <v>0</v>
      </c>
      <c r="AA340" s="79" t="n"/>
      <c r="AB340" s="80">
        <f>SUMIFS(Aut_BlueMe_Sem_Pedido!$J:$J,Aut_BlueMe_Sem_Pedido!$Q:$Q,DRE!Z$4,Aut_BlueMe_Sem_Pedido!$H:$H,DRE!$A340)+SUMIFS(Aut_Ajustes_Manuais!$G:$G,Aut_Ajustes_Manuais!$I:$I,DRE!Z$4,Aut_Ajustes_Manuais!$F:$F,"Investimento - Paisagismo")</f>
        <v/>
      </c>
      <c r="AC340" s="232" t="n">
        <v>0</v>
      </c>
      <c r="AD340" s="79" t="n"/>
      <c r="AE340" s="80">
        <f>SUMIFS(Aut_BlueMe_Sem_Pedido!$J:$J,Aut_BlueMe_Sem_Pedido!$Q:$Q,DRE!AC$4,Aut_BlueMe_Sem_Pedido!$H:$H,DRE!$A340)+SUMIFS(Aut_Ajustes_Manuais!$G:$G,Aut_Ajustes_Manuais!$I:$I,DRE!AC$4,Aut_Ajustes_Manuais!$F:$F,"Investimento - Paisagismo")</f>
        <v/>
      </c>
      <c r="AF340" s="232" t="n">
        <v>0</v>
      </c>
      <c r="AG340" s="79" t="n"/>
      <c r="AH340" s="80">
        <f>SUMIFS(Aut_BlueMe_Sem_Pedido!$J:$J,Aut_BlueMe_Sem_Pedido!$Q:$Q,DRE!AF$4,Aut_BlueMe_Sem_Pedido!$H:$H,DRE!$A340)+SUMIFS(Aut_Ajustes_Manuais!$G:$G,Aut_Ajustes_Manuais!$I:$I,DRE!AF$4,Aut_Ajustes_Manuais!$F:$F,"Investimento - Paisagismo")</f>
        <v/>
      </c>
      <c r="AI340" s="232" t="n">
        <v>0</v>
      </c>
      <c r="AJ340" s="79" t="n"/>
      <c r="AK340" s="80">
        <f>SUMIFS(Aut_BlueMe_Sem_Pedido!$J:$J,Aut_BlueMe_Sem_Pedido!$Q:$Q,DRE!AI$4,Aut_BlueMe_Sem_Pedido!$H:$H,DRE!$A340)+SUMIFS(Aut_Ajustes_Manuais!$G:$G,Aut_Ajustes_Manuais!$I:$I,DRE!AI$4,Aut_Ajustes_Manuais!$F:$F,"Investimento - Paisagismo")</f>
        <v/>
      </c>
      <c r="AL340" s="232" t="n">
        <v>0</v>
      </c>
      <c r="AM340" s="79" t="n"/>
      <c r="AN340" s="80">
        <f>SUMIFS(Aut_BlueMe_Sem_Pedido!$J:$J,Aut_BlueMe_Sem_Pedido!$Q:$Q,DRE!AL$4,Aut_BlueMe_Sem_Pedido!$H:$H,DRE!$A340)+SUMIFS(Aut_Ajustes_Manuais!$G:$G,Aut_Ajustes_Manuais!$I:$I,DRE!AL$4,Aut_Ajustes_Manuais!$F:$F,"Investimento - Paisagismo")</f>
        <v/>
      </c>
      <c r="AO340" s="232" t="n">
        <v>0</v>
      </c>
      <c r="AP340" s="79" t="n"/>
      <c r="AQ340" s="80">
        <f>SUMIFS(Aut_BlueMe_Sem_Pedido!$J:$J,Aut_BlueMe_Sem_Pedido!$Q:$Q,DRE!AO$4,Aut_BlueMe_Sem_Pedido!$H:$H,DRE!$A340)+SUMIFS(Aut_Ajustes_Manuais!$G:$G,Aut_Ajustes_Manuais!$I:$I,DRE!AO$4,Aut_Ajustes_Manuais!$F:$F,"Investimento - Paisagismo")</f>
        <v/>
      </c>
      <c r="AR340" s="232">
        <f>SUMIFS($H340:$AO340,$H$5:$AO$5,"&lt;"&amp;MONTH(TODAY()),$H$6:$AO$6,"REAL 25")</f>
        <v/>
      </c>
      <c r="AS340" s="79">
        <f>SUMIFS($I340:$AP340,$I$5:$AP$5,"&lt;"&amp;MONTH(TODAY()),$I$6:$AP$6,"ORÇADO ")</f>
        <v/>
      </c>
      <c r="AT340" s="80">
        <f>SUMIFS($J340:$AQ340,$J$5:$AQ$5,"&lt;"&amp;MONTH(TODAY()),$J$6:$AQ$6,"REAL 26")</f>
        <v/>
      </c>
      <c r="AU340" s="232">
        <f>SUM(H340,K340,N340,Q340,T340,W340,Z340,AC340,AF340,AI340,AL340,AO340)</f>
        <v/>
      </c>
      <c r="AV340" s="79">
        <f>SUM(I340,L340,O340,R340,U340,X340,AA340,AD340,AG340,AJ340,AM340,AP340)</f>
        <v/>
      </c>
      <c r="AW340" s="80">
        <f>SUM(J340,M340,P340,S340,V340,Y340,AB340,AE340,AH340,AK340,AN340,AQ340)</f>
        <v/>
      </c>
      <c r="AX340" s="232">
        <f>SUM(H340,K340,N340)</f>
        <v/>
      </c>
      <c r="AY340" s="79">
        <f>SUM(I340,L340,O340)</f>
        <v/>
      </c>
      <c r="AZ340" s="80">
        <f>SUM(J340,M340,P340)</f>
        <v/>
      </c>
      <c r="BA340" s="232">
        <f>SUM(Q340,T340,W340)</f>
        <v/>
      </c>
      <c r="BB340" s="79">
        <f>SUM(R340,U340,X340)</f>
        <v/>
      </c>
      <c r="BC340" s="80">
        <f>SUM(S340,V340,Y340)</f>
        <v/>
      </c>
      <c r="BD340" s="232">
        <f>SUM(Z340,AC340,AF340)</f>
        <v/>
      </c>
      <c r="BE340" s="79">
        <f>SUM(AA340,AD340,AG340)</f>
        <v/>
      </c>
      <c r="BF340" s="80">
        <f>SUM(AB340,AE340,AH340)</f>
        <v/>
      </c>
      <c r="BG340" s="232">
        <f>SUM(AI340,AL340,AO340)</f>
        <v/>
      </c>
      <c r="BH340" s="79">
        <f>SUM(AJ340,AM340,AP340)</f>
        <v/>
      </c>
      <c r="BI340" s="80">
        <f>SUM(AK340,AN340,AQ340)</f>
        <v/>
      </c>
      <c r="BK340" s="451">
        <f>SUM(I340,L340,O340,R340,U340,X340,AA340,AD340,AG340,AJ340,AM340,AP340)</f>
        <v/>
      </c>
      <c r="BL340" s="451">
        <f>BK340-AV340</f>
        <v/>
      </c>
      <c r="BM340" s="451">
        <f>SUM(J340,M340,P340,S340)</f>
        <v/>
      </c>
      <c r="BN340" s="451">
        <f>BM340-AT340</f>
        <v/>
      </c>
    </row>
    <row r="341" hidden="1" outlineLevel="1" ht="25.2" customFormat="1" customHeight="1" s="474">
      <c r="A341" s="22" t="inlineStr">
        <is>
          <t>Investimento - Sistemas Gerais - Implantação</t>
        </is>
      </c>
      <c r="B341" s="58" t="n"/>
      <c r="C341" s="24" t="inlineStr">
        <is>
          <t>Estim. Mensal</t>
        </is>
      </c>
      <c r="D341" s="25" t="n"/>
      <c r="E341" s="25" t="n"/>
      <c r="F341" s="62" t="n"/>
      <c r="G341" s="416" t="n"/>
      <c r="H341" s="232" t="n">
        <v>0</v>
      </c>
      <c r="I341" s="79" t="n"/>
      <c r="J341" s="80">
        <f>SUMIFS(Aut_BlueMe_Sem_Pedido!$J:$J,Aut_BlueMe_Sem_Pedido!$Q:$Q,DRE!H$4,Aut_BlueMe_Sem_Pedido!$H:$H,DRE!$A341)+SUMIFS(Aut_Ajustes_Manuais!$G:$G,Aut_Ajustes_Manuais!$I:$I,DRE!H$4,Aut_Ajustes_Manuais!$F:$F,"Investimento - Sistemas Gerais - Implantação")</f>
        <v/>
      </c>
      <c r="K341" s="245" t="n">
        <v>0</v>
      </c>
      <c r="L341" s="79" t="n"/>
      <c r="M341" s="80">
        <f>SUMIFS(Aut_BlueMe_Sem_Pedido!$J:$J,Aut_BlueMe_Sem_Pedido!$Q:$Q,DRE!K$4,Aut_BlueMe_Sem_Pedido!$H:$H,DRE!$A341)+SUMIFS(Aut_Ajustes_Manuais!$G:$G,Aut_Ajustes_Manuais!$I:$I,DRE!K$4,Aut_Ajustes_Manuais!$F:$F,"Investimento - Sistemas Gerais - Implantação")</f>
        <v/>
      </c>
      <c r="N341" s="245" t="n">
        <v>0</v>
      </c>
      <c r="O341" s="79" t="n"/>
      <c r="P341" s="80">
        <f>SUMIFS(Aut_BlueMe_Sem_Pedido!$J:$J,Aut_BlueMe_Sem_Pedido!$Q:$Q,DRE!N$4,Aut_BlueMe_Sem_Pedido!$H:$H,DRE!$A341)+SUMIFS(Aut_Ajustes_Manuais!$G:$G,Aut_Ajustes_Manuais!$I:$I,DRE!N$4,Aut_Ajustes_Manuais!$F:$F,"Investimento - Sistemas Gerais - Implantação")</f>
        <v/>
      </c>
      <c r="Q341" s="232" t="n">
        <v>0</v>
      </c>
      <c r="R341" s="79" t="n"/>
      <c r="S341" s="80">
        <f>SUMIFS(Aut_BlueMe_Sem_Pedido!$J:$J,Aut_BlueMe_Sem_Pedido!$Q:$Q,DRE!Q$4,Aut_BlueMe_Sem_Pedido!$H:$H,DRE!$A341)+SUMIFS(Aut_Ajustes_Manuais!$G:$G,Aut_Ajustes_Manuais!$I:$I,DRE!Q$4,Aut_Ajustes_Manuais!$F:$F,"Investimento - Sistemas Gerais - Implantação")</f>
        <v/>
      </c>
      <c r="T341" s="232" t="n">
        <v>0</v>
      </c>
      <c r="U341" s="79" t="n"/>
      <c r="V341" s="80">
        <f>SUMIFS(Aut_BlueMe_Sem_Pedido!$J:$J,Aut_BlueMe_Sem_Pedido!$Q:$Q,DRE!T$4,Aut_BlueMe_Sem_Pedido!$H:$H,DRE!$A341)+SUMIFS(Aut_Ajustes_Manuais!$G:$G,Aut_Ajustes_Manuais!$I:$I,DRE!T$4,Aut_Ajustes_Manuais!$F:$F,"Investimento - Sistemas Gerais - Implantação")</f>
        <v/>
      </c>
      <c r="W341" s="232" t="n">
        <v>0</v>
      </c>
      <c r="X341" s="79" t="n"/>
      <c r="Y341" s="80">
        <f>SUMIFS(Aut_BlueMe_Sem_Pedido!$J:$J,Aut_BlueMe_Sem_Pedido!$Q:$Q,DRE!W$4,Aut_BlueMe_Sem_Pedido!$H:$H,DRE!$A341)+SUMIFS(Aut_Ajustes_Manuais!$G:$G,Aut_Ajustes_Manuais!$I:$I,DRE!W$4,Aut_Ajustes_Manuais!$F:$F,"Investimento - Sistemas Gerais - Implantação")</f>
        <v/>
      </c>
      <c r="Z341" s="232" t="n">
        <v>0</v>
      </c>
      <c r="AA341" s="79" t="n"/>
      <c r="AB341" s="80">
        <f>SUMIFS(Aut_BlueMe_Sem_Pedido!$J:$J,Aut_BlueMe_Sem_Pedido!$Q:$Q,DRE!Z$4,Aut_BlueMe_Sem_Pedido!$H:$H,DRE!$A341)+SUMIFS(Aut_Ajustes_Manuais!$G:$G,Aut_Ajustes_Manuais!$I:$I,DRE!Z$4,Aut_Ajustes_Manuais!$F:$F,"Investimento - Sistemas Gerais - Implantação")</f>
        <v/>
      </c>
      <c r="AC341" s="232" t="n">
        <v>0</v>
      </c>
      <c r="AD341" s="79" t="n"/>
      <c r="AE341" s="80">
        <f>SUMIFS(Aut_BlueMe_Sem_Pedido!$J:$J,Aut_BlueMe_Sem_Pedido!$Q:$Q,DRE!AC$4,Aut_BlueMe_Sem_Pedido!$H:$H,DRE!$A341)+SUMIFS(Aut_Ajustes_Manuais!$G:$G,Aut_Ajustes_Manuais!$I:$I,DRE!AC$4,Aut_Ajustes_Manuais!$F:$F,"Investimento - Sistemas Gerais - Implantação")</f>
        <v/>
      </c>
      <c r="AF341" s="232" t="n">
        <v>0</v>
      </c>
      <c r="AG341" s="79" t="n"/>
      <c r="AH341" s="80">
        <f>SUMIFS(Aut_BlueMe_Sem_Pedido!$J:$J,Aut_BlueMe_Sem_Pedido!$Q:$Q,DRE!AF$4,Aut_BlueMe_Sem_Pedido!$H:$H,DRE!$A341)+SUMIFS(Aut_Ajustes_Manuais!$G:$G,Aut_Ajustes_Manuais!$I:$I,DRE!AF$4,Aut_Ajustes_Manuais!$F:$F,"Investimento - Sistemas Gerais - Implantação")</f>
        <v/>
      </c>
      <c r="AI341" s="232" t="n">
        <v>0</v>
      </c>
      <c r="AJ341" s="79" t="n"/>
      <c r="AK341" s="80">
        <f>SUMIFS(Aut_BlueMe_Sem_Pedido!$J:$J,Aut_BlueMe_Sem_Pedido!$Q:$Q,DRE!AI$4,Aut_BlueMe_Sem_Pedido!$H:$H,DRE!$A341)+SUMIFS(Aut_Ajustes_Manuais!$G:$G,Aut_Ajustes_Manuais!$I:$I,DRE!AI$4,Aut_Ajustes_Manuais!$F:$F,"Investimento - Sistemas Gerais - Implantação")</f>
        <v/>
      </c>
      <c r="AL341" s="232" t="n">
        <v>0</v>
      </c>
      <c r="AM341" s="79" t="n"/>
      <c r="AN341" s="80">
        <f>SUMIFS(Aut_BlueMe_Sem_Pedido!$J:$J,Aut_BlueMe_Sem_Pedido!$Q:$Q,DRE!AL$4,Aut_BlueMe_Sem_Pedido!$H:$H,DRE!$A341)+SUMIFS(Aut_Ajustes_Manuais!$G:$G,Aut_Ajustes_Manuais!$I:$I,DRE!AL$4,Aut_Ajustes_Manuais!$F:$F,"Investimento - Sistemas Gerais - Implantação")</f>
        <v/>
      </c>
      <c r="AO341" s="232" t="n">
        <v>0</v>
      </c>
      <c r="AP341" s="79" t="n"/>
      <c r="AQ341" s="80">
        <f>SUMIFS(Aut_BlueMe_Sem_Pedido!$J:$J,Aut_BlueMe_Sem_Pedido!$Q:$Q,DRE!AO$4,Aut_BlueMe_Sem_Pedido!$H:$H,DRE!$A341)+SUMIFS(Aut_Ajustes_Manuais!$G:$G,Aut_Ajustes_Manuais!$I:$I,DRE!AO$4,Aut_Ajustes_Manuais!$F:$F,"Investimento - Sistemas Gerais - Implantação")</f>
        <v/>
      </c>
      <c r="AR341" s="232">
        <f>SUMIFS($H341:$AO341,$H$5:$AO$5,"&lt;"&amp;MONTH(TODAY()),$H$6:$AO$6,"REAL 25")</f>
        <v/>
      </c>
      <c r="AS341" s="79">
        <f>SUMIFS($I341:$AP341,$I$5:$AP$5,"&lt;"&amp;MONTH(TODAY()),$I$6:$AP$6,"ORÇADO ")</f>
        <v/>
      </c>
      <c r="AT341" s="80">
        <f>SUMIFS($J341:$AQ341,$J$5:$AQ$5,"&lt;"&amp;MONTH(TODAY()),$J$6:$AQ$6,"REAL 26")</f>
        <v/>
      </c>
      <c r="AU341" s="232">
        <f>SUM(H341,K341,N341,Q341,T341,W341,Z341,AC341,AF341,AI341,AL341,AO341)</f>
        <v/>
      </c>
      <c r="AV341" s="79">
        <f>SUM(I341,L341,O341,R341,U341,X341,AA341,AD341,AG341,AJ341,AM341,AP341)</f>
        <v/>
      </c>
      <c r="AW341" s="80">
        <f>SUM(J341,M341,P341,S341,V341,Y341,AB341,AE341,AH341,AK341,AN341,AQ341)</f>
        <v/>
      </c>
      <c r="AX341" s="232">
        <f>SUM(H341,K341,N341)</f>
        <v/>
      </c>
      <c r="AY341" s="79">
        <f>SUM(I341,L341,O341)</f>
        <v/>
      </c>
      <c r="AZ341" s="80">
        <f>SUM(J341,M341,P341)</f>
        <v/>
      </c>
      <c r="BA341" s="232">
        <f>SUM(Q341,T341,W341)</f>
        <v/>
      </c>
      <c r="BB341" s="79">
        <f>SUM(R341,U341,X341)</f>
        <v/>
      </c>
      <c r="BC341" s="80">
        <f>SUM(S341,V341,Y341)</f>
        <v/>
      </c>
      <c r="BD341" s="232">
        <f>SUM(Z341,AC341,AF341)</f>
        <v/>
      </c>
      <c r="BE341" s="79">
        <f>SUM(AA341,AD341,AG341)</f>
        <v/>
      </c>
      <c r="BF341" s="80">
        <f>SUM(AB341,AE341,AH341)</f>
        <v/>
      </c>
      <c r="BG341" s="232">
        <f>SUM(AI341,AL341,AO341)</f>
        <v/>
      </c>
      <c r="BH341" s="79">
        <f>SUM(AJ341,AM341,AP341)</f>
        <v/>
      </c>
      <c r="BI341" s="80">
        <f>SUM(AK341,AN341,AQ341)</f>
        <v/>
      </c>
      <c r="BK341" s="451">
        <f>SUM(I341,L341,O341,R341,U341,X341,AA341,AD341,AG341,AJ341,AM341,AP341)</f>
        <v/>
      </c>
      <c r="BL341" s="451">
        <f>BK341-AV341</f>
        <v/>
      </c>
      <c r="BM341" s="451">
        <f>SUM(J341,M341,P341,S341)</f>
        <v/>
      </c>
      <c r="BN341" s="451">
        <f>BM341-AT341</f>
        <v/>
      </c>
    </row>
    <row r="342" hidden="1" outlineLevel="1" customFormat="1" s="474">
      <c r="A342" s="22" t="inlineStr">
        <is>
          <t>Investimento - Marketing</t>
        </is>
      </c>
      <c r="B342" s="58" t="n"/>
      <c r="C342" s="24" t="inlineStr">
        <is>
          <t>Estim. Mensal</t>
        </is>
      </c>
      <c r="D342" s="25" t="n"/>
      <c r="E342" s="25" t="n"/>
      <c r="F342" s="62" t="n"/>
      <c r="G342" s="416" t="n"/>
      <c r="H342" s="232" t="n">
        <v>0</v>
      </c>
      <c r="I342" s="79" t="n"/>
      <c r="J342" s="80">
        <f>SUMIFS(Aut_BlueMe_Sem_Pedido!$J:$J,Aut_BlueMe_Sem_Pedido!$Q:$Q,DRE!H$4,Aut_BlueMe_Sem_Pedido!$H:$H,DRE!$A342)+SUMIFS(Aut_Ajustes_Manuais!$G:$G,Aut_Ajustes_Manuais!$I:$I,DRE!H$4,Aut_Ajustes_Manuais!$F:$F,"Investimento - Marketing")</f>
        <v/>
      </c>
      <c r="K342" s="245" t="n">
        <v>0</v>
      </c>
      <c r="L342" s="79" t="n"/>
      <c r="M342" s="80">
        <f>SUMIFS(Aut_BlueMe_Sem_Pedido!$J:$J,Aut_BlueMe_Sem_Pedido!$Q:$Q,DRE!K$4,Aut_BlueMe_Sem_Pedido!$H:$H,DRE!$A342)+SUMIFS(Aut_Ajustes_Manuais!$G:$G,Aut_Ajustes_Manuais!$I:$I,DRE!K$4,Aut_Ajustes_Manuais!$F:$F,"Investimento - Marketing")</f>
        <v/>
      </c>
      <c r="N342" s="245" t="n">
        <v>0</v>
      </c>
      <c r="O342" s="79" t="n"/>
      <c r="P342" s="80">
        <f>SUMIFS(Aut_BlueMe_Sem_Pedido!$J:$J,Aut_BlueMe_Sem_Pedido!$Q:$Q,DRE!N$4,Aut_BlueMe_Sem_Pedido!$H:$H,DRE!$A342)+SUMIFS(Aut_Ajustes_Manuais!$G:$G,Aut_Ajustes_Manuais!$I:$I,DRE!N$4,Aut_Ajustes_Manuais!$F:$F,"Investimento - Marketing")</f>
        <v/>
      </c>
      <c r="Q342" s="232" t="n">
        <v>0</v>
      </c>
      <c r="R342" s="79" t="n"/>
      <c r="S342" s="80">
        <f>SUMIFS(Aut_BlueMe_Sem_Pedido!$J:$J,Aut_BlueMe_Sem_Pedido!$Q:$Q,DRE!Q$4,Aut_BlueMe_Sem_Pedido!$H:$H,DRE!$A342)+SUMIFS(Aut_Ajustes_Manuais!$G:$G,Aut_Ajustes_Manuais!$I:$I,DRE!Q$4,Aut_Ajustes_Manuais!$F:$F,"Investimento - Marketing")</f>
        <v/>
      </c>
      <c r="T342" s="232" t="n">
        <v>0</v>
      </c>
      <c r="U342" s="79" t="n"/>
      <c r="V342" s="80">
        <f>SUMIFS(Aut_BlueMe_Sem_Pedido!$J:$J,Aut_BlueMe_Sem_Pedido!$Q:$Q,DRE!T$4,Aut_BlueMe_Sem_Pedido!$H:$H,DRE!$A342)+SUMIFS(Aut_Ajustes_Manuais!$G:$G,Aut_Ajustes_Manuais!$I:$I,DRE!T$4,Aut_Ajustes_Manuais!$F:$F,"Investimento - Marketing")</f>
        <v/>
      </c>
      <c r="W342" s="232" t="n">
        <v>0</v>
      </c>
      <c r="X342" s="79" t="n"/>
      <c r="Y342" s="80">
        <f>SUMIFS(Aut_BlueMe_Sem_Pedido!$J:$J,Aut_BlueMe_Sem_Pedido!$Q:$Q,DRE!W$4,Aut_BlueMe_Sem_Pedido!$H:$H,DRE!$A342)+SUMIFS(Aut_Ajustes_Manuais!$G:$G,Aut_Ajustes_Manuais!$I:$I,DRE!W$4,Aut_Ajustes_Manuais!$F:$F,"Investimento - Marketing")</f>
        <v/>
      </c>
      <c r="Z342" s="232" t="n">
        <v>0</v>
      </c>
      <c r="AA342" s="79" t="n"/>
      <c r="AB342" s="80">
        <f>SUMIFS(Aut_BlueMe_Sem_Pedido!$J:$J,Aut_BlueMe_Sem_Pedido!$Q:$Q,DRE!Z$4,Aut_BlueMe_Sem_Pedido!$H:$H,DRE!$A342)+SUMIFS(Aut_Ajustes_Manuais!$G:$G,Aut_Ajustes_Manuais!$I:$I,DRE!Z$4,Aut_Ajustes_Manuais!$F:$F,"Investimento - Marketing")</f>
        <v/>
      </c>
      <c r="AC342" s="232" t="n">
        <v>0</v>
      </c>
      <c r="AD342" s="79" t="n"/>
      <c r="AE342" s="80">
        <f>SUMIFS(Aut_BlueMe_Sem_Pedido!$J:$J,Aut_BlueMe_Sem_Pedido!$Q:$Q,DRE!AC$4,Aut_BlueMe_Sem_Pedido!$H:$H,DRE!$A342)+SUMIFS(Aut_Ajustes_Manuais!$G:$G,Aut_Ajustes_Manuais!$I:$I,DRE!AC$4,Aut_Ajustes_Manuais!$F:$F,"Investimento - Marketing")</f>
        <v/>
      </c>
      <c r="AF342" s="232" t="n">
        <v>0</v>
      </c>
      <c r="AG342" s="79" t="n"/>
      <c r="AH342" s="80">
        <f>SUMIFS(Aut_BlueMe_Sem_Pedido!$J:$J,Aut_BlueMe_Sem_Pedido!$Q:$Q,DRE!AF$4,Aut_BlueMe_Sem_Pedido!$H:$H,DRE!$A342)+SUMIFS(Aut_Ajustes_Manuais!$G:$G,Aut_Ajustes_Manuais!$I:$I,DRE!AF$4,Aut_Ajustes_Manuais!$F:$F,"Investimento - Marketing")</f>
        <v/>
      </c>
      <c r="AI342" s="232" t="n">
        <v>0</v>
      </c>
      <c r="AJ342" s="79" t="n"/>
      <c r="AK342" s="80">
        <f>SUMIFS(Aut_BlueMe_Sem_Pedido!$J:$J,Aut_BlueMe_Sem_Pedido!$Q:$Q,DRE!AI$4,Aut_BlueMe_Sem_Pedido!$H:$H,DRE!$A342)+SUMIFS(Aut_Ajustes_Manuais!$G:$G,Aut_Ajustes_Manuais!$I:$I,DRE!AI$4,Aut_Ajustes_Manuais!$F:$F,"Investimento - Marketing")</f>
        <v/>
      </c>
      <c r="AL342" s="232" t="n">
        <v>0</v>
      </c>
      <c r="AM342" s="79" t="n"/>
      <c r="AN342" s="80">
        <f>SUMIFS(Aut_BlueMe_Sem_Pedido!$J:$J,Aut_BlueMe_Sem_Pedido!$Q:$Q,DRE!AL$4,Aut_BlueMe_Sem_Pedido!$H:$H,DRE!$A342)+SUMIFS(Aut_Ajustes_Manuais!$G:$G,Aut_Ajustes_Manuais!$I:$I,DRE!AL$4,Aut_Ajustes_Manuais!$F:$F,"Investimento - Marketing")</f>
        <v/>
      </c>
      <c r="AO342" s="232" t="n">
        <v>0</v>
      </c>
      <c r="AP342" s="79" t="n"/>
      <c r="AQ342" s="80">
        <f>SUMIFS(Aut_BlueMe_Sem_Pedido!$J:$J,Aut_BlueMe_Sem_Pedido!$Q:$Q,DRE!AO$4,Aut_BlueMe_Sem_Pedido!$H:$H,DRE!$A342)+SUMIFS(Aut_Ajustes_Manuais!$G:$G,Aut_Ajustes_Manuais!$I:$I,DRE!AO$4,Aut_Ajustes_Manuais!$F:$F,"Investimento - Marketing")</f>
        <v/>
      </c>
      <c r="AR342" s="232">
        <f>SUMIFS($H342:$AO342,$H$5:$AO$5,"&lt;"&amp;MONTH(TODAY()),$H$6:$AO$6,"REAL 25")</f>
        <v/>
      </c>
      <c r="AS342" s="79">
        <f>SUMIFS($I342:$AP342,$I$5:$AP$5,"&lt;"&amp;MONTH(TODAY()),$I$6:$AP$6,"ORÇADO ")</f>
        <v/>
      </c>
      <c r="AT342" s="80">
        <f>SUMIFS($J342:$AQ342,$J$5:$AQ$5,"&lt;"&amp;MONTH(TODAY()),$J$6:$AQ$6,"REAL 26")</f>
        <v/>
      </c>
      <c r="AU342" s="232">
        <f>SUM(H342,K342,N342,Q342,T342,W342,Z342,AC342,AF342,AI342,AL342,AO342)</f>
        <v/>
      </c>
      <c r="AV342" s="79">
        <f>SUM(I342,L342,O342,R342,U342,X342,AA342,AD342,AG342,AJ342,AM342,AP342)</f>
        <v/>
      </c>
      <c r="AW342" s="80">
        <f>SUM(J342,M342,P342,S342,V342,Y342,AB342,AE342,AH342,AK342,AN342,AQ342)</f>
        <v/>
      </c>
      <c r="AX342" s="232">
        <f>SUM(H342,K342,N342)</f>
        <v/>
      </c>
      <c r="AY342" s="79">
        <f>SUM(I342,L342,O342)</f>
        <v/>
      </c>
      <c r="AZ342" s="80">
        <f>SUM(J342,M342,P342)</f>
        <v/>
      </c>
      <c r="BA342" s="232">
        <f>SUM(Q342,T342,W342)</f>
        <v/>
      </c>
      <c r="BB342" s="79">
        <f>SUM(R342,U342,X342)</f>
        <v/>
      </c>
      <c r="BC342" s="80">
        <f>SUM(S342,V342,Y342)</f>
        <v/>
      </c>
      <c r="BD342" s="232">
        <f>SUM(Z342,AC342,AF342)</f>
        <v/>
      </c>
      <c r="BE342" s="79">
        <f>SUM(AA342,AD342,AG342)</f>
        <v/>
      </c>
      <c r="BF342" s="80">
        <f>SUM(AB342,AE342,AH342)</f>
        <v/>
      </c>
      <c r="BG342" s="232">
        <f>SUM(AI342,AL342,AO342)</f>
        <v/>
      </c>
      <c r="BH342" s="79">
        <f>SUM(AJ342,AM342,AP342)</f>
        <v/>
      </c>
      <c r="BI342" s="80">
        <f>SUM(AK342,AN342,AQ342)</f>
        <v/>
      </c>
      <c r="BK342" s="451">
        <f>SUM(I342,L342,O342,R342,U342,X342,AA342,AD342,AG342,AJ342,AM342,AP342)</f>
        <v/>
      </c>
      <c r="BL342" s="451">
        <f>BK342-AV342</f>
        <v/>
      </c>
      <c r="BM342" s="451">
        <f>SUM(J342,M342,P342,S342)</f>
        <v/>
      </c>
      <c r="BN342" s="451">
        <f>BM342-AT342</f>
        <v/>
      </c>
    </row>
    <row r="343" hidden="1" outlineLevel="1" customFormat="1" s="474">
      <c r="A343" s="22" t="inlineStr">
        <is>
          <t>Investimento - Uniformes</t>
        </is>
      </c>
      <c r="B343" s="58" t="n"/>
      <c r="C343" s="24" t="inlineStr">
        <is>
          <t>Estim. Mensal</t>
        </is>
      </c>
      <c r="D343" s="25" t="n"/>
      <c r="E343" s="25" t="n"/>
      <c r="F343" s="62" t="n"/>
      <c r="G343" s="416" t="n"/>
      <c r="H343" s="232" t="n">
        <v>0</v>
      </c>
      <c r="I343" s="79" t="n"/>
      <c r="J343" s="80">
        <f>SUMIFS(Aut_BlueMe_Sem_Pedido!$J:$J,Aut_BlueMe_Sem_Pedido!$Q:$Q,DRE!H$4,Aut_BlueMe_Sem_Pedido!$H:$H,DRE!$A343)+SUMIFS(Aut_Ajustes_Manuais!$G:$G,Aut_Ajustes_Manuais!$I:$I,DRE!H$4,Aut_Ajustes_Manuais!$F:$F,"Investimento - Uniformes")</f>
        <v/>
      </c>
      <c r="K343" s="245" t="n">
        <v>0</v>
      </c>
      <c r="L343" s="79" t="n"/>
      <c r="M343" s="80">
        <f>SUMIFS(Aut_BlueMe_Sem_Pedido!$J:$J,Aut_BlueMe_Sem_Pedido!$Q:$Q,DRE!K$4,Aut_BlueMe_Sem_Pedido!$H:$H,DRE!$A343)+SUMIFS(Aut_Ajustes_Manuais!$G:$G,Aut_Ajustes_Manuais!$I:$I,DRE!K$4,Aut_Ajustes_Manuais!$F:$F,"Investimento - Uniformes")</f>
        <v/>
      </c>
      <c r="N343" s="245" t="n">
        <v>0</v>
      </c>
      <c r="O343" s="79" t="n"/>
      <c r="P343" s="80">
        <f>SUMIFS(Aut_BlueMe_Sem_Pedido!$J:$J,Aut_BlueMe_Sem_Pedido!$Q:$Q,DRE!N$4,Aut_BlueMe_Sem_Pedido!$H:$H,DRE!$A343)+SUMIFS(Aut_Ajustes_Manuais!$G:$G,Aut_Ajustes_Manuais!$I:$I,DRE!N$4,Aut_Ajustes_Manuais!$F:$F,"Investimento - Uniformes")</f>
        <v/>
      </c>
      <c r="Q343" s="232" t="n">
        <v>0</v>
      </c>
      <c r="R343" s="79" t="n"/>
      <c r="S343" s="80">
        <f>SUMIFS(Aut_BlueMe_Sem_Pedido!$J:$J,Aut_BlueMe_Sem_Pedido!$Q:$Q,DRE!Q$4,Aut_BlueMe_Sem_Pedido!$H:$H,DRE!$A343)+SUMIFS(Aut_Ajustes_Manuais!$G:$G,Aut_Ajustes_Manuais!$I:$I,DRE!Q$4,Aut_Ajustes_Manuais!$F:$F,"Investimento - Uniformes")</f>
        <v/>
      </c>
      <c r="T343" s="232" t="n">
        <v>0</v>
      </c>
      <c r="U343" s="79" t="n"/>
      <c r="V343" s="80">
        <f>SUMIFS(Aut_BlueMe_Sem_Pedido!$J:$J,Aut_BlueMe_Sem_Pedido!$Q:$Q,DRE!T$4,Aut_BlueMe_Sem_Pedido!$H:$H,DRE!$A343)+SUMIFS(Aut_Ajustes_Manuais!$G:$G,Aut_Ajustes_Manuais!$I:$I,DRE!T$4,Aut_Ajustes_Manuais!$F:$F,"Investimento - Uniformes")</f>
        <v/>
      </c>
      <c r="W343" s="232" t="n">
        <v>0</v>
      </c>
      <c r="X343" s="79" t="n"/>
      <c r="Y343" s="80">
        <f>SUMIFS(Aut_BlueMe_Sem_Pedido!$J:$J,Aut_BlueMe_Sem_Pedido!$Q:$Q,DRE!W$4,Aut_BlueMe_Sem_Pedido!$H:$H,DRE!$A343)+SUMIFS(Aut_Ajustes_Manuais!$G:$G,Aut_Ajustes_Manuais!$I:$I,DRE!W$4,Aut_Ajustes_Manuais!$F:$F,"Investimento - Uniformes")</f>
        <v/>
      </c>
      <c r="Z343" s="232" t="n">
        <v>0</v>
      </c>
      <c r="AA343" s="79" t="n"/>
      <c r="AB343" s="80">
        <f>SUMIFS(Aut_BlueMe_Sem_Pedido!$J:$J,Aut_BlueMe_Sem_Pedido!$Q:$Q,DRE!Z$4,Aut_BlueMe_Sem_Pedido!$H:$H,DRE!$A343)+SUMIFS(Aut_Ajustes_Manuais!$G:$G,Aut_Ajustes_Manuais!$I:$I,DRE!Z$4,Aut_Ajustes_Manuais!$F:$F,"Investimento - Uniformes")</f>
        <v/>
      </c>
      <c r="AC343" s="232" t="n">
        <v>0</v>
      </c>
      <c r="AD343" s="79" t="n"/>
      <c r="AE343" s="80">
        <f>SUMIFS(Aut_BlueMe_Sem_Pedido!$J:$J,Aut_BlueMe_Sem_Pedido!$Q:$Q,DRE!AC$4,Aut_BlueMe_Sem_Pedido!$H:$H,DRE!$A343)+SUMIFS(Aut_Ajustes_Manuais!$G:$G,Aut_Ajustes_Manuais!$I:$I,DRE!AC$4,Aut_Ajustes_Manuais!$F:$F,"Investimento - Uniformes")</f>
        <v/>
      </c>
      <c r="AF343" s="232" t="n">
        <v>0</v>
      </c>
      <c r="AG343" s="79" t="n"/>
      <c r="AH343" s="80">
        <f>SUMIFS(Aut_BlueMe_Sem_Pedido!$J:$J,Aut_BlueMe_Sem_Pedido!$Q:$Q,DRE!AF$4,Aut_BlueMe_Sem_Pedido!$H:$H,DRE!$A343)+SUMIFS(Aut_Ajustes_Manuais!$G:$G,Aut_Ajustes_Manuais!$I:$I,DRE!AF$4,Aut_Ajustes_Manuais!$F:$F,"Investimento - Uniformes")</f>
        <v/>
      </c>
      <c r="AI343" s="232" t="n">
        <v>0</v>
      </c>
      <c r="AJ343" s="79" t="n"/>
      <c r="AK343" s="80">
        <f>SUMIFS(Aut_BlueMe_Sem_Pedido!$J:$J,Aut_BlueMe_Sem_Pedido!$Q:$Q,DRE!AI$4,Aut_BlueMe_Sem_Pedido!$H:$H,DRE!$A343)+SUMIFS(Aut_Ajustes_Manuais!$G:$G,Aut_Ajustes_Manuais!$I:$I,DRE!AI$4,Aut_Ajustes_Manuais!$F:$F,"Investimento - Uniformes")</f>
        <v/>
      </c>
      <c r="AL343" s="232" t="n">
        <v>0</v>
      </c>
      <c r="AM343" s="79" t="n"/>
      <c r="AN343" s="80">
        <f>SUMIFS(Aut_BlueMe_Sem_Pedido!$J:$J,Aut_BlueMe_Sem_Pedido!$Q:$Q,DRE!AL$4,Aut_BlueMe_Sem_Pedido!$H:$H,DRE!$A343)+SUMIFS(Aut_Ajustes_Manuais!$G:$G,Aut_Ajustes_Manuais!$I:$I,DRE!AL$4,Aut_Ajustes_Manuais!$F:$F,"Investimento - Uniformes")</f>
        <v/>
      </c>
      <c r="AO343" s="232" t="n">
        <v>0</v>
      </c>
      <c r="AP343" s="79" t="n"/>
      <c r="AQ343" s="80">
        <f>SUMIFS(Aut_BlueMe_Sem_Pedido!$J:$J,Aut_BlueMe_Sem_Pedido!$Q:$Q,DRE!AO$4,Aut_BlueMe_Sem_Pedido!$H:$H,DRE!$A343)+SUMIFS(Aut_Ajustes_Manuais!$G:$G,Aut_Ajustes_Manuais!$I:$I,DRE!AO$4,Aut_Ajustes_Manuais!$F:$F,"Investimento - Uniformes")</f>
        <v/>
      </c>
      <c r="AR343" s="232">
        <f>SUMIFS($H343:$AO343,$H$5:$AO$5,"&lt;"&amp;MONTH(TODAY()),$H$6:$AO$6,"REAL 25")</f>
        <v/>
      </c>
      <c r="AS343" s="79">
        <f>SUMIFS($I343:$AP343,$I$5:$AP$5,"&lt;"&amp;MONTH(TODAY()),$I$6:$AP$6,"ORÇADO ")</f>
        <v/>
      </c>
      <c r="AT343" s="80">
        <f>SUMIFS($J343:$AQ343,$J$5:$AQ$5,"&lt;"&amp;MONTH(TODAY()),$J$6:$AQ$6,"REAL 26")</f>
        <v/>
      </c>
      <c r="AU343" s="232">
        <f>SUM(H343,K343,N343,Q343,T343,W343,Z343,AC343,AF343,AI343,AL343,AO343)</f>
        <v/>
      </c>
      <c r="AV343" s="79">
        <f>SUM(I343,L343,O343,R343,U343,X343,AA343,AD343,AG343,AJ343,AM343,AP343)</f>
        <v/>
      </c>
      <c r="AW343" s="80">
        <f>SUM(J343,M343,P343,S343,V343,Y343,AB343,AE343,AH343,AK343,AN343,AQ343)</f>
        <v/>
      </c>
      <c r="AX343" s="232">
        <f>SUM(H343,K343,N343)</f>
        <v/>
      </c>
      <c r="AY343" s="79">
        <f>SUM(I343,L343,O343)</f>
        <v/>
      </c>
      <c r="AZ343" s="80">
        <f>SUM(J343,M343,P343)</f>
        <v/>
      </c>
      <c r="BA343" s="232">
        <f>SUM(Q343,T343,W343)</f>
        <v/>
      </c>
      <c r="BB343" s="79">
        <f>SUM(R343,U343,X343)</f>
        <v/>
      </c>
      <c r="BC343" s="80">
        <f>SUM(S343,V343,Y343)</f>
        <v/>
      </c>
      <c r="BD343" s="232">
        <f>SUM(Z343,AC343,AF343)</f>
        <v/>
      </c>
      <c r="BE343" s="79">
        <f>SUM(AA343,AD343,AG343)</f>
        <v/>
      </c>
      <c r="BF343" s="80">
        <f>SUM(AB343,AE343,AH343)</f>
        <v/>
      </c>
      <c r="BG343" s="232">
        <f>SUM(AI343,AL343,AO343)</f>
        <v/>
      </c>
      <c r="BH343" s="79">
        <f>SUM(AJ343,AM343,AP343)</f>
        <v/>
      </c>
      <c r="BI343" s="80">
        <f>SUM(AK343,AN343,AQ343)</f>
        <v/>
      </c>
      <c r="BK343" s="451">
        <f>SUM(I343,L343,O343,R343,U343,X343,AA343,AD343,AG343,AJ343,AM343,AP343)</f>
        <v/>
      </c>
      <c r="BL343" s="451">
        <f>BK343-AV343</f>
        <v/>
      </c>
      <c r="BM343" s="451">
        <f>SUM(J343,M343,P343,S343)</f>
        <v/>
      </c>
      <c r="BN343" s="451">
        <f>BM343-AT343</f>
        <v/>
      </c>
    </row>
    <row r="344" hidden="1" outlineLevel="1" ht="25.2" customFormat="1" customHeight="1" s="474">
      <c r="A344" s="22" t="inlineStr">
        <is>
          <t>Investimento - Despesas pré-operacionais</t>
        </is>
      </c>
      <c r="B344" s="58" t="n"/>
      <c r="C344" s="24" t="inlineStr">
        <is>
          <t>Estim. Mensal</t>
        </is>
      </c>
      <c r="D344" s="25" t="n"/>
      <c r="E344" s="25" t="n"/>
      <c r="F344" s="62" t="n"/>
      <c r="G344" s="416" t="n"/>
      <c r="H344" s="232" t="n">
        <v>0</v>
      </c>
      <c r="I344" s="79" t="n"/>
      <c r="J344" s="80">
        <f>SUMIFS(Aut_BlueMe_Sem_Pedido!$J:$J,Aut_BlueMe_Sem_Pedido!$Q:$Q,DRE!H$4,Aut_BlueMe_Sem_Pedido!$H:$H,DRE!$A344)+SUMIFS(Aut_Ajustes_Manuais!$G:$G,Aut_Ajustes_Manuais!$I:$I,DRE!H$4,Aut_Ajustes_Manuais!$F:$F,"Investimento - Despesas pré-operacionais")</f>
        <v/>
      </c>
      <c r="K344" s="245" t="n">
        <v>0</v>
      </c>
      <c r="L344" s="79" t="n"/>
      <c r="M344" s="80">
        <f>SUMIFS(Aut_BlueMe_Sem_Pedido!$J:$J,Aut_BlueMe_Sem_Pedido!$Q:$Q,DRE!K$4,Aut_BlueMe_Sem_Pedido!$H:$H,DRE!$A344)+SUMIFS(Aut_Ajustes_Manuais!$G:$G,Aut_Ajustes_Manuais!$I:$I,DRE!K$4,Aut_Ajustes_Manuais!$F:$F,"Investimento - Despesas pré-operacionais")</f>
        <v/>
      </c>
      <c r="N344" s="245" t="n">
        <v>0</v>
      </c>
      <c r="O344" s="79" t="n"/>
      <c r="P344" s="80">
        <f>SUMIFS(Aut_BlueMe_Sem_Pedido!$J:$J,Aut_BlueMe_Sem_Pedido!$Q:$Q,DRE!N$4,Aut_BlueMe_Sem_Pedido!$H:$H,DRE!$A344)+SUMIFS(Aut_Ajustes_Manuais!$G:$G,Aut_Ajustes_Manuais!$I:$I,DRE!N$4,Aut_Ajustes_Manuais!$F:$F,"Investimento - Despesas pré-operacionais")</f>
        <v/>
      </c>
      <c r="Q344" s="232" t="n">
        <v>0</v>
      </c>
      <c r="R344" s="79" t="n"/>
      <c r="S344" s="80">
        <f>SUMIFS(Aut_BlueMe_Sem_Pedido!$J:$J,Aut_BlueMe_Sem_Pedido!$Q:$Q,DRE!Q$4,Aut_BlueMe_Sem_Pedido!$H:$H,DRE!$A344)+SUMIFS(Aut_Ajustes_Manuais!$G:$G,Aut_Ajustes_Manuais!$I:$I,DRE!Q$4,Aut_Ajustes_Manuais!$F:$F,"Investimento - Despesas pré-operacionais")</f>
        <v/>
      </c>
      <c r="T344" s="232" t="n">
        <v>0</v>
      </c>
      <c r="U344" s="79" t="n"/>
      <c r="V344" s="80">
        <f>SUMIFS(Aut_BlueMe_Sem_Pedido!$J:$J,Aut_BlueMe_Sem_Pedido!$Q:$Q,DRE!T$4,Aut_BlueMe_Sem_Pedido!$H:$H,DRE!$A344)+SUMIFS(Aut_Ajustes_Manuais!$G:$G,Aut_Ajustes_Manuais!$I:$I,DRE!T$4,Aut_Ajustes_Manuais!$F:$F,"Investimento - Despesas pré-operacionais")</f>
        <v/>
      </c>
      <c r="W344" s="232" t="n">
        <v>0</v>
      </c>
      <c r="X344" s="79" t="n"/>
      <c r="Y344" s="80">
        <f>SUMIFS(Aut_BlueMe_Sem_Pedido!$J:$J,Aut_BlueMe_Sem_Pedido!$Q:$Q,DRE!W$4,Aut_BlueMe_Sem_Pedido!$H:$H,DRE!$A344)+SUMIFS(Aut_Ajustes_Manuais!$G:$G,Aut_Ajustes_Manuais!$I:$I,DRE!W$4,Aut_Ajustes_Manuais!$F:$F,"Investimento - Despesas pré-operacionais")</f>
        <v/>
      </c>
      <c r="Z344" s="232" t="n">
        <v>0</v>
      </c>
      <c r="AA344" s="79" t="n"/>
      <c r="AB344" s="80">
        <f>SUMIFS(Aut_BlueMe_Sem_Pedido!$J:$J,Aut_BlueMe_Sem_Pedido!$Q:$Q,DRE!Z$4,Aut_BlueMe_Sem_Pedido!$H:$H,DRE!$A344)+SUMIFS(Aut_Ajustes_Manuais!$G:$G,Aut_Ajustes_Manuais!$I:$I,DRE!Z$4,Aut_Ajustes_Manuais!$F:$F,"Investimento - Despesas pré-operacionais")</f>
        <v/>
      </c>
      <c r="AC344" s="232" t="n">
        <v>0</v>
      </c>
      <c r="AD344" s="79" t="n"/>
      <c r="AE344" s="80">
        <f>SUMIFS(Aut_BlueMe_Sem_Pedido!$J:$J,Aut_BlueMe_Sem_Pedido!$Q:$Q,DRE!AC$4,Aut_BlueMe_Sem_Pedido!$H:$H,DRE!$A344)+SUMIFS(Aut_Ajustes_Manuais!$G:$G,Aut_Ajustes_Manuais!$I:$I,DRE!AC$4,Aut_Ajustes_Manuais!$F:$F,"Investimento - Despesas pré-operacionais")</f>
        <v/>
      </c>
      <c r="AF344" s="232" t="n">
        <v>0</v>
      </c>
      <c r="AG344" s="79" t="n"/>
      <c r="AH344" s="80">
        <f>SUMIFS(Aut_BlueMe_Sem_Pedido!$J:$J,Aut_BlueMe_Sem_Pedido!$Q:$Q,DRE!AF$4,Aut_BlueMe_Sem_Pedido!$H:$H,DRE!$A344)+SUMIFS(Aut_Ajustes_Manuais!$G:$G,Aut_Ajustes_Manuais!$I:$I,DRE!AF$4,Aut_Ajustes_Manuais!$F:$F,"Investimento - Despesas pré-operacionais")</f>
        <v/>
      </c>
      <c r="AI344" s="232" t="n">
        <v>0</v>
      </c>
      <c r="AJ344" s="79" t="n"/>
      <c r="AK344" s="80">
        <f>SUMIFS(Aut_BlueMe_Sem_Pedido!$J:$J,Aut_BlueMe_Sem_Pedido!$Q:$Q,DRE!AI$4,Aut_BlueMe_Sem_Pedido!$H:$H,DRE!$A344)+SUMIFS(Aut_Ajustes_Manuais!$G:$G,Aut_Ajustes_Manuais!$I:$I,DRE!AI$4,Aut_Ajustes_Manuais!$F:$F,"Investimento - Despesas pré-operacionais")</f>
        <v/>
      </c>
      <c r="AL344" s="232" t="n">
        <v>0</v>
      </c>
      <c r="AM344" s="79" t="n"/>
      <c r="AN344" s="80">
        <f>SUMIFS(Aut_BlueMe_Sem_Pedido!$J:$J,Aut_BlueMe_Sem_Pedido!$Q:$Q,DRE!AL$4,Aut_BlueMe_Sem_Pedido!$H:$H,DRE!$A344)+SUMIFS(Aut_Ajustes_Manuais!$G:$G,Aut_Ajustes_Manuais!$I:$I,DRE!AL$4,Aut_Ajustes_Manuais!$F:$F,"Investimento - Despesas pré-operacionais")</f>
        <v/>
      </c>
      <c r="AO344" s="232" t="n">
        <v>0</v>
      </c>
      <c r="AP344" s="79" t="n"/>
      <c r="AQ344" s="80">
        <f>SUMIFS(Aut_BlueMe_Sem_Pedido!$J:$J,Aut_BlueMe_Sem_Pedido!$Q:$Q,DRE!AO$4,Aut_BlueMe_Sem_Pedido!$H:$H,DRE!$A344)+SUMIFS(Aut_Ajustes_Manuais!$G:$G,Aut_Ajustes_Manuais!$I:$I,DRE!AO$4,Aut_Ajustes_Manuais!$F:$F,"Investimento - Despesas pré-operacionais")</f>
        <v/>
      </c>
      <c r="AR344" s="232">
        <f>SUMIFS($H344:$AO344,$H$5:$AO$5,"&lt;"&amp;MONTH(TODAY()),$H$6:$AO$6,"REAL 25")</f>
        <v/>
      </c>
      <c r="AS344" s="79">
        <f>SUMIFS($I344:$AP344,$I$5:$AP$5,"&lt;"&amp;MONTH(TODAY()),$I$6:$AP$6,"ORÇADO ")</f>
        <v/>
      </c>
      <c r="AT344" s="80">
        <f>SUMIFS($J344:$AQ344,$J$5:$AQ$5,"&lt;"&amp;MONTH(TODAY()),$J$6:$AQ$6,"REAL 26")</f>
        <v/>
      </c>
      <c r="AU344" s="232">
        <f>SUM(H344,K344,N344,Q344,T344,W344,Z344,AC344,AF344,AI344,AL344,AO344)</f>
        <v/>
      </c>
      <c r="AV344" s="79">
        <f>SUM(I344,L344,O344,R344,U344,X344,AA344,AD344,AG344,AJ344,AM344,AP344)</f>
        <v/>
      </c>
      <c r="AW344" s="80">
        <f>SUM(J344,M344,P344,S344,V344,Y344,AB344,AE344,AH344,AK344,AN344,AQ344)</f>
        <v/>
      </c>
      <c r="AX344" s="232">
        <f>SUM(H344,K344,N344)</f>
        <v/>
      </c>
      <c r="AY344" s="79">
        <f>SUM(I344,L344,O344)</f>
        <v/>
      </c>
      <c r="AZ344" s="80">
        <f>SUM(J344,M344,P344)</f>
        <v/>
      </c>
      <c r="BA344" s="232">
        <f>SUM(Q344,T344,W344)</f>
        <v/>
      </c>
      <c r="BB344" s="79">
        <f>SUM(R344,U344,X344)</f>
        <v/>
      </c>
      <c r="BC344" s="80">
        <f>SUM(S344,V344,Y344)</f>
        <v/>
      </c>
      <c r="BD344" s="232">
        <f>SUM(Z344,AC344,AF344)</f>
        <v/>
      </c>
      <c r="BE344" s="79">
        <f>SUM(AA344,AD344,AG344)</f>
        <v/>
      </c>
      <c r="BF344" s="80">
        <f>SUM(AB344,AE344,AH344)</f>
        <v/>
      </c>
      <c r="BG344" s="232">
        <f>SUM(AI344,AL344,AO344)</f>
        <v/>
      </c>
      <c r="BH344" s="79">
        <f>SUM(AJ344,AM344,AP344)</f>
        <v/>
      </c>
      <c r="BI344" s="80">
        <f>SUM(AK344,AN344,AQ344)</f>
        <v/>
      </c>
      <c r="BK344" s="451">
        <f>SUM(I344,L344,O344,R344,U344,X344,AA344,AD344,AG344,AJ344,AM344,AP344)</f>
        <v/>
      </c>
      <c r="BL344" s="451">
        <f>BK344-AV344</f>
        <v/>
      </c>
      <c r="BM344" s="451">
        <f>SUM(J344,M344,P344,S344)</f>
        <v/>
      </c>
      <c r="BN344" s="451">
        <f>BM344-AT344</f>
        <v/>
      </c>
    </row>
    <row r="345" hidden="1" outlineLevel="1" customFormat="1" s="474">
      <c r="A345" s="22" t="inlineStr">
        <is>
          <t>Investimento - Taxa de Licença</t>
        </is>
      </c>
      <c r="B345" s="58" t="n"/>
      <c r="C345" s="24" t="inlineStr">
        <is>
          <t>Estim. Mensal</t>
        </is>
      </c>
      <c r="D345" s="25" t="n"/>
      <c r="E345" s="25" t="n"/>
      <c r="F345" s="62" t="n"/>
      <c r="G345" s="416" t="n"/>
      <c r="H345" s="232" t="n">
        <v>0</v>
      </c>
      <c r="I345" s="79" t="n"/>
      <c r="J345" s="80">
        <f>SUMIFS(Aut_BlueMe_Sem_Pedido!$J:$J,Aut_BlueMe_Sem_Pedido!$Q:$Q,DRE!H$4,Aut_BlueMe_Sem_Pedido!$H:$H,DRE!$A345)+SUMIFS(Aut_Ajustes_Manuais!$G:$G,Aut_Ajustes_Manuais!$I:$I,DRE!H$4,Aut_Ajustes_Manuais!$F:$F,"Investimento - Taxa de Licença")</f>
        <v/>
      </c>
      <c r="K345" s="245" t="n">
        <v>0</v>
      </c>
      <c r="L345" s="79" t="n"/>
      <c r="M345" s="80">
        <f>SUMIFS(Aut_BlueMe_Sem_Pedido!$J:$J,Aut_BlueMe_Sem_Pedido!$Q:$Q,DRE!K$4,Aut_BlueMe_Sem_Pedido!$H:$H,DRE!$A345)+SUMIFS(Aut_Ajustes_Manuais!$G:$G,Aut_Ajustes_Manuais!$I:$I,DRE!K$4,Aut_Ajustes_Manuais!$F:$F,"Investimento - Taxa de Licença")</f>
        <v/>
      </c>
      <c r="N345" s="245" t="n">
        <v>0</v>
      </c>
      <c r="O345" s="79" t="n"/>
      <c r="P345" s="80">
        <f>SUMIFS(Aut_BlueMe_Sem_Pedido!$J:$J,Aut_BlueMe_Sem_Pedido!$Q:$Q,DRE!N$4,Aut_BlueMe_Sem_Pedido!$H:$H,DRE!$A345)+SUMIFS(Aut_Ajustes_Manuais!$G:$G,Aut_Ajustes_Manuais!$I:$I,DRE!N$4,Aut_Ajustes_Manuais!$F:$F,"Investimento - Taxa de Licença")</f>
        <v/>
      </c>
      <c r="Q345" s="232" t="n">
        <v>0</v>
      </c>
      <c r="R345" s="79" t="n"/>
      <c r="S345" s="80">
        <f>SUMIFS(Aut_BlueMe_Sem_Pedido!$J:$J,Aut_BlueMe_Sem_Pedido!$Q:$Q,DRE!Q$4,Aut_BlueMe_Sem_Pedido!$H:$H,DRE!$A345)+SUMIFS(Aut_Ajustes_Manuais!$G:$G,Aut_Ajustes_Manuais!$I:$I,DRE!Q$4,Aut_Ajustes_Manuais!$F:$F,"Investimento - Taxa de Licença")</f>
        <v/>
      </c>
      <c r="T345" s="232" t="n">
        <v>0</v>
      </c>
      <c r="U345" s="79" t="n"/>
      <c r="V345" s="80">
        <f>SUMIFS(Aut_BlueMe_Sem_Pedido!$J:$J,Aut_BlueMe_Sem_Pedido!$Q:$Q,DRE!T$4,Aut_BlueMe_Sem_Pedido!$H:$H,DRE!$A345)+SUMIFS(Aut_Ajustes_Manuais!$G:$G,Aut_Ajustes_Manuais!$I:$I,DRE!T$4,Aut_Ajustes_Manuais!$F:$F,"Investimento - Taxa de Licença")</f>
        <v/>
      </c>
      <c r="W345" s="232" t="n">
        <v>0</v>
      </c>
      <c r="X345" s="79" t="n"/>
      <c r="Y345" s="80">
        <f>SUMIFS(Aut_BlueMe_Sem_Pedido!$J:$J,Aut_BlueMe_Sem_Pedido!$Q:$Q,DRE!W$4,Aut_BlueMe_Sem_Pedido!$H:$H,DRE!$A345)+SUMIFS(Aut_Ajustes_Manuais!$G:$G,Aut_Ajustes_Manuais!$I:$I,DRE!W$4,Aut_Ajustes_Manuais!$F:$F,"Investimento - Taxa de Licença")</f>
        <v/>
      </c>
      <c r="Z345" s="232" t="n">
        <v>0</v>
      </c>
      <c r="AA345" s="79" t="n"/>
      <c r="AB345" s="80">
        <f>SUMIFS(Aut_BlueMe_Sem_Pedido!$J:$J,Aut_BlueMe_Sem_Pedido!$Q:$Q,DRE!Z$4,Aut_BlueMe_Sem_Pedido!$H:$H,DRE!$A345)+SUMIFS(Aut_Ajustes_Manuais!$G:$G,Aut_Ajustes_Manuais!$I:$I,DRE!Z$4,Aut_Ajustes_Manuais!$F:$F,"Investimento - Taxa de Licença")</f>
        <v/>
      </c>
      <c r="AC345" s="232" t="n">
        <v>0</v>
      </c>
      <c r="AD345" s="79" t="n"/>
      <c r="AE345" s="80">
        <f>SUMIFS(Aut_BlueMe_Sem_Pedido!$J:$J,Aut_BlueMe_Sem_Pedido!$Q:$Q,DRE!AC$4,Aut_BlueMe_Sem_Pedido!$H:$H,DRE!$A345)+SUMIFS(Aut_Ajustes_Manuais!$G:$G,Aut_Ajustes_Manuais!$I:$I,DRE!AC$4,Aut_Ajustes_Manuais!$F:$F,"Investimento - Taxa de Licença")</f>
        <v/>
      </c>
      <c r="AF345" s="232" t="n">
        <v>0</v>
      </c>
      <c r="AG345" s="79" t="n"/>
      <c r="AH345" s="80">
        <f>SUMIFS(Aut_BlueMe_Sem_Pedido!$J:$J,Aut_BlueMe_Sem_Pedido!$Q:$Q,DRE!AF$4,Aut_BlueMe_Sem_Pedido!$H:$H,DRE!$A345)+SUMIFS(Aut_Ajustes_Manuais!$G:$G,Aut_Ajustes_Manuais!$I:$I,DRE!AF$4,Aut_Ajustes_Manuais!$F:$F,"Investimento - Taxa de Licença")</f>
        <v/>
      </c>
      <c r="AI345" s="232" t="n">
        <v>0</v>
      </c>
      <c r="AJ345" s="79" t="n"/>
      <c r="AK345" s="80">
        <f>SUMIFS(Aut_BlueMe_Sem_Pedido!$J:$J,Aut_BlueMe_Sem_Pedido!$Q:$Q,DRE!AI$4,Aut_BlueMe_Sem_Pedido!$H:$H,DRE!$A345)+SUMIFS(Aut_Ajustes_Manuais!$G:$G,Aut_Ajustes_Manuais!$I:$I,DRE!AI$4,Aut_Ajustes_Manuais!$F:$F,"Investimento - Taxa de Licença")</f>
        <v/>
      </c>
      <c r="AL345" s="232" t="n">
        <v>0</v>
      </c>
      <c r="AM345" s="79" t="n"/>
      <c r="AN345" s="80">
        <f>SUMIFS(Aut_BlueMe_Sem_Pedido!$J:$J,Aut_BlueMe_Sem_Pedido!$Q:$Q,DRE!AL$4,Aut_BlueMe_Sem_Pedido!$H:$H,DRE!$A345)+SUMIFS(Aut_Ajustes_Manuais!$G:$G,Aut_Ajustes_Manuais!$I:$I,DRE!AL$4,Aut_Ajustes_Manuais!$F:$F,"Investimento - Taxa de Licença")</f>
        <v/>
      </c>
      <c r="AO345" s="232" t="n">
        <v>0</v>
      </c>
      <c r="AP345" s="79" t="n"/>
      <c r="AQ345" s="80">
        <f>SUMIFS(Aut_BlueMe_Sem_Pedido!$J:$J,Aut_BlueMe_Sem_Pedido!$Q:$Q,DRE!AO$4,Aut_BlueMe_Sem_Pedido!$H:$H,DRE!$A345)+SUMIFS(Aut_Ajustes_Manuais!$G:$G,Aut_Ajustes_Manuais!$I:$I,DRE!AO$4,Aut_Ajustes_Manuais!$F:$F,"Investimento - Taxa de Licença")</f>
        <v/>
      </c>
      <c r="AR345" s="232">
        <f>SUMIFS($H345:$AO345,$H$5:$AO$5,"&lt;"&amp;MONTH(TODAY()),$H$6:$AO$6,"REAL 25")</f>
        <v/>
      </c>
      <c r="AS345" s="79">
        <f>SUMIFS($I345:$AP345,$I$5:$AP$5,"&lt;"&amp;MONTH(TODAY()),$I$6:$AP$6,"ORÇADO ")</f>
        <v/>
      </c>
      <c r="AT345" s="80">
        <f>SUMIFS($J345:$AQ345,$J$5:$AQ$5,"&lt;"&amp;MONTH(TODAY()),$J$6:$AQ$6,"REAL 26")</f>
        <v/>
      </c>
      <c r="AU345" s="232">
        <f>SUM(H345,K345,N345,Q345,T345,W345,Z345,AC345,AF345,AI345,AL345,AO345)</f>
        <v/>
      </c>
      <c r="AV345" s="79">
        <f>SUM(I345,L345,O345,R345,U345,X345,AA345,AD345,AG345,AJ345,AM345,AP345)</f>
        <v/>
      </c>
      <c r="AW345" s="80">
        <f>SUM(J345,M345,P345,S345,V345,Y345,AB345,AE345,AH345,AK345,AN345,AQ345)</f>
        <v/>
      </c>
      <c r="AX345" s="232">
        <f>SUM(H345,K345,N345)</f>
        <v/>
      </c>
      <c r="AY345" s="79">
        <f>SUM(I345,L345,O345)</f>
        <v/>
      </c>
      <c r="AZ345" s="80">
        <f>SUM(J345,M345,P345)</f>
        <v/>
      </c>
      <c r="BA345" s="232">
        <f>SUM(Q345,T345,W345)</f>
        <v/>
      </c>
      <c r="BB345" s="79">
        <f>SUM(R345,U345,X345)</f>
        <v/>
      </c>
      <c r="BC345" s="80">
        <f>SUM(S345,V345,Y345)</f>
        <v/>
      </c>
      <c r="BD345" s="232">
        <f>SUM(Z345,AC345,AF345)</f>
        <v/>
      </c>
      <c r="BE345" s="79">
        <f>SUM(AA345,AD345,AG345)</f>
        <v/>
      </c>
      <c r="BF345" s="80">
        <f>SUM(AB345,AE345,AH345)</f>
        <v/>
      </c>
      <c r="BG345" s="232">
        <f>SUM(AI345,AL345,AO345)</f>
        <v/>
      </c>
      <c r="BH345" s="79">
        <f>SUM(AJ345,AM345,AP345)</f>
        <v/>
      </c>
      <c r="BI345" s="80">
        <f>SUM(AK345,AN345,AQ345)</f>
        <v/>
      </c>
      <c r="BK345" s="451">
        <f>SUM(I345,L345,O345,R345,U345,X345,AA345,AD345,AG345,AJ345,AM345,AP345)</f>
        <v/>
      </c>
      <c r="BL345" s="451">
        <f>BK345-AV345</f>
        <v/>
      </c>
      <c r="BM345" s="451">
        <f>SUM(J345,M345,P345,S345)</f>
        <v/>
      </c>
      <c r="BN345" s="451">
        <f>BM345-AT345</f>
        <v/>
      </c>
    </row>
    <row r="346" hidden="1" outlineLevel="1" customFormat="1" s="474">
      <c r="A346" s="22" t="inlineStr">
        <is>
          <t>Investimento - Outros luvas</t>
        </is>
      </c>
      <c r="B346" s="58" t="n"/>
      <c r="C346" s="24" t="inlineStr">
        <is>
          <t>Estim. Mensal</t>
        </is>
      </c>
      <c r="D346" s="25" t="n"/>
      <c r="E346" s="25" t="n"/>
      <c r="F346" s="62" t="n"/>
      <c r="G346" s="416" t="n"/>
      <c r="H346" s="232" t="n">
        <v>0</v>
      </c>
      <c r="I346" s="79" t="n"/>
      <c r="J346" s="80">
        <f>SUMIFS(Aut_BlueMe_Sem_Pedido!$J:$J,Aut_BlueMe_Sem_Pedido!$Q:$Q,DRE!H$4,Aut_BlueMe_Sem_Pedido!$H:$H,DRE!$A346)+SUMIFS(Aut_Ajustes_Manuais!$G:$G,Aut_Ajustes_Manuais!$I:$I,DRE!H$4,Aut_Ajustes_Manuais!$F:$F,"Investimento - Outros luvas")</f>
        <v/>
      </c>
      <c r="K346" s="245" t="n">
        <v>0</v>
      </c>
      <c r="L346" s="79" t="n"/>
      <c r="M346" s="80">
        <f>SUMIFS(Aut_BlueMe_Sem_Pedido!$J:$J,Aut_BlueMe_Sem_Pedido!$Q:$Q,DRE!K$4,Aut_BlueMe_Sem_Pedido!$H:$H,DRE!$A346)+SUMIFS(Aut_Ajustes_Manuais!$G:$G,Aut_Ajustes_Manuais!$I:$I,DRE!K$4,Aut_Ajustes_Manuais!$F:$F,"Investimento - Outros luvas")</f>
        <v/>
      </c>
      <c r="N346" s="245" t="n">
        <v>0</v>
      </c>
      <c r="O346" s="79" t="n"/>
      <c r="P346" s="80">
        <f>SUMIFS(Aut_BlueMe_Sem_Pedido!$J:$J,Aut_BlueMe_Sem_Pedido!$Q:$Q,DRE!N$4,Aut_BlueMe_Sem_Pedido!$H:$H,DRE!$A346)+SUMIFS(Aut_Ajustes_Manuais!$G:$G,Aut_Ajustes_Manuais!$I:$I,DRE!N$4,Aut_Ajustes_Manuais!$F:$F,"Investimento - Outros luvas")</f>
        <v/>
      </c>
      <c r="Q346" s="232" t="n">
        <v>0</v>
      </c>
      <c r="R346" s="79" t="n"/>
      <c r="S346" s="80">
        <f>SUMIFS(Aut_BlueMe_Sem_Pedido!$J:$J,Aut_BlueMe_Sem_Pedido!$Q:$Q,DRE!Q$4,Aut_BlueMe_Sem_Pedido!$H:$H,DRE!$A346)+SUMIFS(Aut_Ajustes_Manuais!$G:$G,Aut_Ajustes_Manuais!$I:$I,DRE!Q$4,Aut_Ajustes_Manuais!$F:$F,"Investimento - Outros luvas")</f>
        <v/>
      </c>
      <c r="T346" s="232" t="n">
        <v>0</v>
      </c>
      <c r="U346" s="79" t="n"/>
      <c r="V346" s="80">
        <f>SUMIFS(Aut_BlueMe_Sem_Pedido!$J:$J,Aut_BlueMe_Sem_Pedido!$Q:$Q,DRE!T$4,Aut_BlueMe_Sem_Pedido!$H:$H,DRE!$A346)+SUMIFS(Aut_Ajustes_Manuais!$G:$G,Aut_Ajustes_Manuais!$I:$I,DRE!T$4,Aut_Ajustes_Manuais!$F:$F,"Investimento - Outros luvas")</f>
        <v/>
      </c>
      <c r="W346" s="232" t="n">
        <v>0</v>
      </c>
      <c r="X346" s="79" t="n"/>
      <c r="Y346" s="80">
        <f>SUMIFS(Aut_BlueMe_Sem_Pedido!$J:$J,Aut_BlueMe_Sem_Pedido!$Q:$Q,DRE!W$4,Aut_BlueMe_Sem_Pedido!$H:$H,DRE!$A346)+SUMIFS(Aut_Ajustes_Manuais!$G:$G,Aut_Ajustes_Manuais!$I:$I,DRE!W$4,Aut_Ajustes_Manuais!$F:$F,"Investimento - Outros luvas")</f>
        <v/>
      </c>
      <c r="Z346" s="232" t="n">
        <v>0</v>
      </c>
      <c r="AA346" s="79" t="n"/>
      <c r="AB346" s="80">
        <f>SUMIFS(Aut_BlueMe_Sem_Pedido!$J:$J,Aut_BlueMe_Sem_Pedido!$Q:$Q,DRE!Z$4,Aut_BlueMe_Sem_Pedido!$H:$H,DRE!$A346)+SUMIFS(Aut_Ajustes_Manuais!$G:$G,Aut_Ajustes_Manuais!$I:$I,DRE!Z$4,Aut_Ajustes_Manuais!$F:$F,"Investimento - Outros luvas")</f>
        <v/>
      </c>
      <c r="AC346" s="232" t="n">
        <v>0</v>
      </c>
      <c r="AD346" s="79" t="n"/>
      <c r="AE346" s="80">
        <f>SUMIFS(Aut_BlueMe_Sem_Pedido!$J:$J,Aut_BlueMe_Sem_Pedido!$Q:$Q,DRE!AC$4,Aut_BlueMe_Sem_Pedido!$H:$H,DRE!$A346)+SUMIFS(Aut_Ajustes_Manuais!$G:$G,Aut_Ajustes_Manuais!$I:$I,DRE!AC$4,Aut_Ajustes_Manuais!$F:$F,"Investimento - Outros luvas")</f>
        <v/>
      </c>
      <c r="AF346" s="232" t="n">
        <v>0</v>
      </c>
      <c r="AG346" s="79" t="n"/>
      <c r="AH346" s="80">
        <f>SUMIFS(Aut_BlueMe_Sem_Pedido!$J:$J,Aut_BlueMe_Sem_Pedido!$Q:$Q,DRE!AF$4,Aut_BlueMe_Sem_Pedido!$H:$H,DRE!$A346)+SUMIFS(Aut_Ajustes_Manuais!$G:$G,Aut_Ajustes_Manuais!$I:$I,DRE!AF$4,Aut_Ajustes_Manuais!$F:$F,"Investimento - Outros luvas")</f>
        <v/>
      </c>
      <c r="AI346" s="232" t="n">
        <v>0</v>
      </c>
      <c r="AJ346" s="79" t="n"/>
      <c r="AK346" s="80">
        <f>SUMIFS(Aut_BlueMe_Sem_Pedido!$J:$J,Aut_BlueMe_Sem_Pedido!$Q:$Q,DRE!AI$4,Aut_BlueMe_Sem_Pedido!$H:$H,DRE!$A346)+SUMIFS(Aut_Ajustes_Manuais!$G:$G,Aut_Ajustes_Manuais!$I:$I,DRE!AI$4,Aut_Ajustes_Manuais!$F:$F,"Investimento - Outros luvas")</f>
        <v/>
      </c>
      <c r="AL346" s="232" t="n">
        <v>0</v>
      </c>
      <c r="AM346" s="79" t="n"/>
      <c r="AN346" s="80">
        <f>SUMIFS(Aut_BlueMe_Sem_Pedido!$J:$J,Aut_BlueMe_Sem_Pedido!$Q:$Q,DRE!AL$4,Aut_BlueMe_Sem_Pedido!$H:$H,DRE!$A346)+SUMIFS(Aut_Ajustes_Manuais!$G:$G,Aut_Ajustes_Manuais!$I:$I,DRE!AL$4,Aut_Ajustes_Manuais!$F:$F,"Investimento - Outros luvas")</f>
        <v/>
      </c>
      <c r="AO346" s="232" t="n">
        <v>0</v>
      </c>
      <c r="AP346" s="79" t="n"/>
      <c r="AQ346" s="80">
        <f>SUMIFS(Aut_BlueMe_Sem_Pedido!$J:$J,Aut_BlueMe_Sem_Pedido!$Q:$Q,DRE!AO$4,Aut_BlueMe_Sem_Pedido!$H:$H,DRE!$A346)+SUMIFS(Aut_Ajustes_Manuais!$G:$G,Aut_Ajustes_Manuais!$I:$I,DRE!AO$4,Aut_Ajustes_Manuais!$F:$F,"Investimento - Outros luvas")</f>
        <v/>
      </c>
      <c r="AR346" s="232">
        <f>SUMIFS($H346:$AO346,$H$5:$AO$5,"&lt;"&amp;MONTH(TODAY()),$H$6:$AO$6,"REAL 25")</f>
        <v/>
      </c>
      <c r="AS346" s="79">
        <f>SUMIFS($I346:$AP346,$I$5:$AP$5,"&lt;"&amp;MONTH(TODAY()),$I$6:$AP$6,"ORÇADO ")</f>
        <v/>
      </c>
      <c r="AT346" s="80">
        <f>SUMIFS($J346:$AQ346,$J$5:$AQ$5,"&lt;"&amp;MONTH(TODAY()),$J$6:$AQ$6,"REAL 26")</f>
        <v/>
      </c>
      <c r="AU346" s="232">
        <f>SUM(H346,K346,N346,Q346,T346,W346,Z346,AC346,AF346,AI346,AL346,AO346)</f>
        <v/>
      </c>
      <c r="AV346" s="79">
        <f>SUM(I346,L346,O346,R346,U346,X346,AA346,AD346,AG346,AJ346,AM346,AP346)</f>
        <v/>
      </c>
      <c r="AW346" s="80">
        <f>SUM(J346,M346,P346,S346,V346,Y346,AB346,AE346,AH346,AK346,AN346,AQ346)</f>
        <v/>
      </c>
      <c r="AX346" s="232">
        <f>SUM(H346,K346,N346)</f>
        <v/>
      </c>
      <c r="AY346" s="79">
        <f>SUM(I346,L346,O346)</f>
        <v/>
      </c>
      <c r="AZ346" s="80">
        <f>SUM(J346,M346,P346)</f>
        <v/>
      </c>
      <c r="BA346" s="232">
        <f>SUM(Q346,T346,W346)</f>
        <v/>
      </c>
      <c r="BB346" s="79">
        <f>SUM(R346,U346,X346)</f>
        <v/>
      </c>
      <c r="BC346" s="80">
        <f>SUM(S346,V346,Y346)</f>
        <v/>
      </c>
      <c r="BD346" s="232">
        <f>SUM(Z346,AC346,AF346)</f>
        <v/>
      </c>
      <c r="BE346" s="79">
        <f>SUM(AA346,AD346,AG346)</f>
        <v/>
      </c>
      <c r="BF346" s="80">
        <f>SUM(AB346,AE346,AH346)</f>
        <v/>
      </c>
      <c r="BG346" s="232">
        <f>SUM(AI346,AL346,AO346)</f>
        <v/>
      </c>
      <c r="BH346" s="79">
        <f>SUM(AJ346,AM346,AP346)</f>
        <v/>
      </c>
      <c r="BI346" s="80">
        <f>SUM(AK346,AN346,AQ346)</f>
        <v/>
      </c>
      <c r="BK346" s="451">
        <f>SUM(I346,L346,O346,R346,U346,X346,AA346,AD346,AG346,AJ346,AM346,AP346)</f>
        <v/>
      </c>
      <c r="BL346" s="451">
        <f>BK346-AV346</f>
        <v/>
      </c>
      <c r="BM346" s="451">
        <f>SUM(J346,M346,P346,S346)</f>
        <v/>
      </c>
      <c r="BN346" s="451">
        <f>BM346-AT346</f>
        <v/>
      </c>
    </row>
    <row r="347" hidden="1" outlineLevel="1" customFormat="1" s="474">
      <c r="A347" s="22" t="inlineStr">
        <is>
          <t>Investimento - Ativos AMBEV</t>
        </is>
      </c>
      <c r="B347" s="58" t="n"/>
      <c r="C347" s="24" t="inlineStr">
        <is>
          <t>Estim. Mensal</t>
        </is>
      </c>
      <c r="D347" s="25" t="n"/>
      <c r="E347" s="25" t="n"/>
      <c r="F347" s="62" t="n"/>
      <c r="G347" s="416" t="n"/>
      <c r="H347" s="232" t="n">
        <v>0</v>
      </c>
      <c r="I347" s="79" t="n"/>
      <c r="J347" s="80">
        <f>SUMIFS(Aut_BlueMe_Sem_Pedido!$J:$J,Aut_BlueMe_Sem_Pedido!$Q:$Q,DRE!H$4,Aut_BlueMe_Sem_Pedido!$H:$H,DRE!$A347)+SUMIFS(Aut_Ajustes_Manuais!$G:$G,Aut_Ajustes_Manuais!$I:$I,DRE!H$4,Aut_Ajustes_Manuais!$F:$F,"Investimento - Ativos AMBEV")</f>
        <v/>
      </c>
      <c r="K347" s="245" t="n">
        <v>0</v>
      </c>
      <c r="L347" s="79" t="n"/>
      <c r="M347" s="80">
        <f>SUMIFS(Aut_BlueMe_Sem_Pedido!$J:$J,Aut_BlueMe_Sem_Pedido!$Q:$Q,DRE!K$4,Aut_BlueMe_Sem_Pedido!$H:$H,DRE!$A347)+SUMIFS(Aut_Ajustes_Manuais!$G:$G,Aut_Ajustes_Manuais!$I:$I,DRE!K$4,Aut_Ajustes_Manuais!$F:$F,"Investimento - Ativos AMBEV")</f>
        <v/>
      </c>
      <c r="N347" s="245" t="n">
        <v>0</v>
      </c>
      <c r="O347" s="79" t="n"/>
      <c r="P347" s="80">
        <f>SUMIFS(Aut_BlueMe_Sem_Pedido!$J:$J,Aut_BlueMe_Sem_Pedido!$Q:$Q,DRE!N$4,Aut_BlueMe_Sem_Pedido!$H:$H,DRE!$A347)+SUMIFS(Aut_Ajustes_Manuais!$G:$G,Aut_Ajustes_Manuais!$I:$I,DRE!N$4,Aut_Ajustes_Manuais!$F:$F,"Investimento - Ativos AMBEV")</f>
        <v/>
      </c>
      <c r="Q347" s="232" t="n">
        <v>0</v>
      </c>
      <c r="R347" s="79" t="n"/>
      <c r="S347" s="80">
        <f>SUMIFS(Aut_BlueMe_Sem_Pedido!$J:$J,Aut_BlueMe_Sem_Pedido!$Q:$Q,DRE!Q$4,Aut_BlueMe_Sem_Pedido!$H:$H,DRE!$A347)+SUMIFS(Aut_Ajustes_Manuais!$G:$G,Aut_Ajustes_Manuais!$I:$I,DRE!Q$4,Aut_Ajustes_Manuais!$F:$F,"Investimento - Ativos AMBEV")</f>
        <v/>
      </c>
      <c r="T347" s="232" t="n">
        <v>0</v>
      </c>
      <c r="U347" s="79" t="n"/>
      <c r="V347" s="80">
        <f>SUMIFS(Aut_BlueMe_Sem_Pedido!$J:$J,Aut_BlueMe_Sem_Pedido!$Q:$Q,DRE!T$4,Aut_BlueMe_Sem_Pedido!$H:$H,DRE!$A347)+SUMIFS(Aut_Ajustes_Manuais!$G:$G,Aut_Ajustes_Manuais!$I:$I,DRE!T$4,Aut_Ajustes_Manuais!$F:$F,"Investimento - Ativos AMBEV")</f>
        <v/>
      </c>
      <c r="W347" s="232" t="n">
        <v>0</v>
      </c>
      <c r="X347" s="79" t="n"/>
      <c r="Y347" s="80">
        <f>SUMIFS(Aut_BlueMe_Sem_Pedido!$J:$J,Aut_BlueMe_Sem_Pedido!$Q:$Q,DRE!W$4,Aut_BlueMe_Sem_Pedido!$H:$H,DRE!$A347)+SUMIFS(Aut_Ajustes_Manuais!$G:$G,Aut_Ajustes_Manuais!$I:$I,DRE!W$4,Aut_Ajustes_Manuais!$F:$F,"Investimento - Ativos AMBEV")</f>
        <v/>
      </c>
      <c r="Z347" s="232" t="n">
        <v>0</v>
      </c>
      <c r="AA347" s="79" t="n"/>
      <c r="AB347" s="80">
        <f>SUMIFS(Aut_BlueMe_Sem_Pedido!$J:$J,Aut_BlueMe_Sem_Pedido!$Q:$Q,DRE!Z$4,Aut_BlueMe_Sem_Pedido!$H:$H,DRE!$A347)+SUMIFS(Aut_Ajustes_Manuais!$G:$G,Aut_Ajustes_Manuais!$I:$I,DRE!Z$4,Aut_Ajustes_Manuais!$F:$F,"Investimento - Ativos AMBEV")</f>
        <v/>
      </c>
      <c r="AC347" s="232" t="n">
        <v>0</v>
      </c>
      <c r="AD347" s="79" t="n"/>
      <c r="AE347" s="80">
        <f>SUMIFS(Aut_BlueMe_Sem_Pedido!$J:$J,Aut_BlueMe_Sem_Pedido!$Q:$Q,DRE!AC$4,Aut_BlueMe_Sem_Pedido!$H:$H,DRE!$A347)+SUMIFS(Aut_Ajustes_Manuais!$G:$G,Aut_Ajustes_Manuais!$I:$I,DRE!AC$4,Aut_Ajustes_Manuais!$F:$F,"Investimento - Ativos AMBEV")</f>
        <v/>
      </c>
      <c r="AF347" s="232" t="n">
        <v>0</v>
      </c>
      <c r="AG347" s="79" t="n"/>
      <c r="AH347" s="80">
        <f>SUMIFS(Aut_BlueMe_Sem_Pedido!$J:$J,Aut_BlueMe_Sem_Pedido!$Q:$Q,DRE!AF$4,Aut_BlueMe_Sem_Pedido!$H:$H,DRE!$A347)+SUMIFS(Aut_Ajustes_Manuais!$G:$G,Aut_Ajustes_Manuais!$I:$I,DRE!AF$4,Aut_Ajustes_Manuais!$F:$F,"Investimento - Ativos AMBEV")</f>
        <v/>
      </c>
      <c r="AI347" s="232" t="n">
        <v>0</v>
      </c>
      <c r="AJ347" s="79" t="n"/>
      <c r="AK347" s="80">
        <f>SUMIFS(Aut_BlueMe_Sem_Pedido!$J:$J,Aut_BlueMe_Sem_Pedido!$Q:$Q,DRE!AI$4,Aut_BlueMe_Sem_Pedido!$H:$H,DRE!$A347)+SUMIFS(Aut_Ajustes_Manuais!$G:$G,Aut_Ajustes_Manuais!$I:$I,DRE!AI$4,Aut_Ajustes_Manuais!$F:$F,"Investimento - Ativos AMBEV")</f>
        <v/>
      </c>
      <c r="AL347" s="232" t="n">
        <v>0</v>
      </c>
      <c r="AM347" s="79" t="n"/>
      <c r="AN347" s="80">
        <f>SUMIFS(Aut_BlueMe_Sem_Pedido!$J:$J,Aut_BlueMe_Sem_Pedido!$Q:$Q,DRE!AL$4,Aut_BlueMe_Sem_Pedido!$H:$H,DRE!$A347)+SUMIFS(Aut_Ajustes_Manuais!$G:$G,Aut_Ajustes_Manuais!$I:$I,DRE!AL$4,Aut_Ajustes_Manuais!$F:$F,"Investimento - Ativos AMBEV")</f>
        <v/>
      </c>
      <c r="AO347" s="232" t="n">
        <v>0</v>
      </c>
      <c r="AP347" s="79" t="n"/>
      <c r="AQ347" s="80">
        <f>SUMIFS(Aut_BlueMe_Sem_Pedido!$J:$J,Aut_BlueMe_Sem_Pedido!$Q:$Q,DRE!AO$4,Aut_BlueMe_Sem_Pedido!$H:$H,DRE!$A347)+SUMIFS(Aut_Ajustes_Manuais!$G:$G,Aut_Ajustes_Manuais!$I:$I,DRE!AO$4,Aut_Ajustes_Manuais!$F:$F,"Investimento - Ativos AMBEV")</f>
        <v/>
      </c>
      <c r="AR347" s="232">
        <f>SUMIFS($H347:$AO347,$H$5:$AO$5,"&lt;"&amp;MONTH(TODAY()),$H$6:$AO$6,"REAL 25")</f>
        <v/>
      </c>
      <c r="AS347" s="79">
        <f>SUMIFS($I347:$AP347,$I$5:$AP$5,"&lt;"&amp;MONTH(TODAY()),$I$6:$AP$6,"ORÇADO ")</f>
        <v/>
      </c>
      <c r="AT347" s="80">
        <f>SUMIFS($J347:$AQ347,$J$5:$AQ$5,"&lt;"&amp;MONTH(TODAY()),$J$6:$AQ$6,"REAL 26")</f>
        <v/>
      </c>
      <c r="AU347" s="232">
        <f>SUM(H347,K347,N347,Q347,T347,W347,Z347,AC347,AF347,AI347,AL347,AO347)</f>
        <v/>
      </c>
      <c r="AV347" s="79">
        <f>SUM(I347,L347,O347,R347,U347,X347,AA347,AD347,AG347,AJ347,AM347,AP347)</f>
        <v/>
      </c>
      <c r="AW347" s="80">
        <f>SUM(J347,M347,P347,S347,V347,Y347,AB347,AE347,AH347,AK347,AN347,AQ347)</f>
        <v/>
      </c>
      <c r="AX347" s="232">
        <f>SUM(H347,K347,N347)</f>
        <v/>
      </c>
      <c r="AY347" s="79">
        <f>SUM(I347,L347,O347)</f>
        <v/>
      </c>
      <c r="AZ347" s="80">
        <f>SUM(J347,M347,P347)</f>
        <v/>
      </c>
      <c r="BA347" s="232">
        <f>SUM(Q347,T347,W347)</f>
        <v/>
      </c>
      <c r="BB347" s="79">
        <f>SUM(R347,U347,X347)</f>
        <v/>
      </c>
      <c r="BC347" s="80">
        <f>SUM(S347,V347,Y347)</f>
        <v/>
      </c>
      <c r="BD347" s="232">
        <f>SUM(Z347,AC347,AF347)</f>
        <v/>
      </c>
      <c r="BE347" s="79">
        <f>SUM(AA347,AD347,AG347)</f>
        <v/>
      </c>
      <c r="BF347" s="80">
        <f>SUM(AB347,AE347,AH347)</f>
        <v/>
      </c>
      <c r="BG347" s="232">
        <f>SUM(AI347,AL347,AO347)</f>
        <v/>
      </c>
      <c r="BH347" s="79">
        <f>SUM(AJ347,AM347,AP347)</f>
        <v/>
      </c>
      <c r="BI347" s="80">
        <f>SUM(AK347,AN347,AQ347)</f>
        <v/>
      </c>
      <c r="BK347" s="451">
        <f>SUM(I347,L347,O347,R347,U347,X347,AA347,AD347,AG347,AJ347,AM347,AP347)</f>
        <v/>
      </c>
      <c r="BL347" s="451">
        <f>BK347-AV347</f>
        <v/>
      </c>
      <c r="BM347" s="451">
        <f>SUM(J347,M347,P347,S347)</f>
        <v/>
      </c>
      <c r="BN347" s="451">
        <f>BM347-AT347</f>
        <v/>
      </c>
    </row>
    <row r="348" hidden="1" outlineLevel="1" ht="25.2" customFormat="1" customHeight="1" s="474">
      <c r="A348" s="22" t="inlineStr">
        <is>
          <t>Investimento - Estrutura Chopp - Balcão</t>
        </is>
      </c>
      <c r="B348" s="58" t="n"/>
      <c r="C348" s="24" t="inlineStr">
        <is>
          <t>Estim. Mensal</t>
        </is>
      </c>
      <c r="D348" s="25" t="n"/>
      <c r="E348" s="25" t="n"/>
      <c r="F348" s="62" t="n"/>
      <c r="G348" s="416" t="n"/>
      <c r="H348" s="232" t="n">
        <v>0</v>
      </c>
      <c r="I348" s="79" t="n"/>
      <c r="J348" s="80">
        <f>SUMIFS(Aut_BlueMe_Sem_Pedido!$J:$J,Aut_BlueMe_Sem_Pedido!$Q:$Q,DRE!H$4,Aut_BlueMe_Sem_Pedido!$H:$H,DRE!$A348)+SUMIFS(Aut_Ajustes_Manuais!$G:$G,Aut_Ajustes_Manuais!$I:$I,DRE!H$4,Aut_Ajustes_Manuais!$F:$F,"Investimento - Estrutura Chopp - Balcão")</f>
        <v/>
      </c>
      <c r="K348" s="245" t="n">
        <v>0</v>
      </c>
      <c r="L348" s="79" t="n"/>
      <c r="M348" s="80">
        <f>SUMIFS(Aut_BlueMe_Sem_Pedido!$J:$J,Aut_BlueMe_Sem_Pedido!$Q:$Q,DRE!K$4,Aut_BlueMe_Sem_Pedido!$H:$H,DRE!$A348)+SUMIFS(Aut_Ajustes_Manuais!$G:$G,Aut_Ajustes_Manuais!$I:$I,DRE!K$4,Aut_Ajustes_Manuais!$F:$F,"Investimento - Estrutura Chopp - Balcão")</f>
        <v/>
      </c>
      <c r="N348" s="245" t="n">
        <v>0</v>
      </c>
      <c r="O348" s="79" t="n"/>
      <c r="P348" s="80">
        <f>SUMIFS(Aut_BlueMe_Sem_Pedido!$J:$J,Aut_BlueMe_Sem_Pedido!$Q:$Q,DRE!N$4,Aut_BlueMe_Sem_Pedido!$H:$H,DRE!$A348)+SUMIFS(Aut_Ajustes_Manuais!$G:$G,Aut_Ajustes_Manuais!$I:$I,DRE!N$4,Aut_Ajustes_Manuais!$F:$F,"Investimento - Estrutura Chopp - Balcão")</f>
        <v/>
      </c>
      <c r="Q348" s="232" t="n">
        <v>0</v>
      </c>
      <c r="R348" s="79" t="n"/>
      <c r="S348" s="80">
        <f>SUMIFS(Aut_BlueMe_Sem_Pedido!$J:$J,Aut_BlueMe_Sem_Pedido!$Q:$Q,DRE!Q$4,Aut_BlueMe_Sem_Pedido!$H:$H,DRE!$A348)+SUMIFS(Aut_Ajustes_Manuais!$G:$G,Aut_Ajustes_Manuais!$I:$I,DRE!Q$4,Aut_Ajustes_Manuais!$F:$F,"Investimento - Estrutura Chopp - Balcão")</f>
        <v/>
      </c>
      <c r="T348" s="232" t="n">
        <v>0</v>
      </c>
      <c r="U348" s="79" t="n"/>
      <c r="V348" s="80">
        <f>SUMIFS(Aut_BlueMe_Sem_Pedido!$J:$J,Aut_BlueMe_Sem_Pedido!$Q:$Q,DRE!T$4,Aut_BlueMe_Sem_Pedido!$H:$H,DRE!$A348)+SUMIFS(Aut_Ajustes_Manuais!$G:$G,Aut_Ajustes_Manuais!$I:$I,DRE!T$4,Aut_Ajustes_Manuais!$F:$F,"Investimento - Estrutura Chopp - Balcão")</f>
        <v/>
      </c>
      <c r="W348" s="232" t="n">
        <v>0</v>
      </c>
      <c r="X348" s="79" t="n"/>
      <c r="Y348" s="80">
        <f>SUMIFS(Aut_BlueMe_Sem_Pedido!$J:$J,Aut_BlueMe_Sem_Pedido!$Q:$Q,DRE!W$4,Aut_BlueMe_Sem_Pedido!$H:$H,DRE!$A348)+SUMIFS(Aut_Ajustes_Manuais!$G:$G,Aut_Ajustes_Manuais!$I:$I,DRE!W$4,Aut_Ajustes_Manuais!$F:$F,"Investimento - Estrutura Chopp - Balcão")</f>
        <v/>
      </c>
      <c r="Z348" s="232" t="n">
        <v>0</v>
      </c>
      <c r="AA348" s="79" t="n"/>
      <c r="AB348" s="80">
        <f>SUMIFS(Aut_BlueMe_Sem_Pedido!$J:$J,Aut_BlueMe_Sem_Pedido!$Q:$Q,DRE!Z$4,Aut_BlueMe_Sem_Pedido!$H:$H,DRE!$A348)+SUMIFS(Aut_Ajustes_Manuais!$G:$G,Aut_Ajustes_Manuais!$I:$I,DRE!Z$4,Aut_Ajustes_Manuais!$F:$F,"Investimento - Estrutura Chopp - Balcão")</f>
        <v/>
      </c>
      <c r="AC348" s="232" t="n">
        <v>0</v>
      </c>
      <c r="AD348" s="79" t="n"/>
      <c r="AE348" s="80">
        <f>SUMIFS(Aut_BlueMe_Sem_Pedido!$J:$J,Aut_BlueMe_Sem_Pedido!$Q:$Q,DRE!AC$4,Aut_BlueMe_Sem_Pedido!$H:$H,DRE!$A348)+SUMIFS(Aut_Ajustes_Manuais!$G:$G,Aut_Ajustes_Manuais!$I:$I,DRE!AC$4,Aut_Ajustes_Manuais!$F:$F,"Investimento - Estrutura Chopp - Balcão")</f>
        <v/>
      </c>
      <c r="AF348" s="232" t="n">
        <v>0</v>
      </c>
      <c r="AG348" s="79" t="n"/>
      <c r="AH348" s="80">
        <f>SUMIFS(Aut_BlueMe_Sem_Pedido!$J:$J,Aut_BlueMe_Sem_Pedido!$Q:$Q,DRE!AF$4,Aut_BlueMe_Sem_Pedido!$H:$H,DRE!$A348)+SUMIFS(Aut_Ajustes_Manuais!$G:$G,Aut_Ajustes_Manuais!$I:$I,DRE!AF$4,Aut_Ajustes_Manuais!$F:$F,"Investimento - Estrutura Chopp - Balcão")</f>
        <v/>
      </c>
      <c r="AI348" s="232" t="n">
        <v>0</v>
      </c>
      <c r="AJ348" s="79" t="n"/>
      <c r="AK348" s="80">
        <f>SUMIFS(Aut_BlueMe_Sem_Pedido!$J:$J,Aut_BlueMe_Sem_Pedido!$Q:$Q,DRE!AI$4,Aut_BlueMe_Sem_Pedido!$H:$H,DRE!$A348)+SUMIFS(Aut_Ajustes_Manuais!$G:$G,Aut_Ajustes_Manuais!$I:$I,DRE!AI$4,Aut_Ajustes_Manuais!$F:$F,"Investimento - Estrutura Chopp - Balcão")</f>
        <v/>
      </c>
      <c r="AL348" s="232" t="n">
        <v>0</v>
      </c>
      <c r="AM348" s="79" t="n"/>
      <c r="AN348" s="80">
        <f>SUMIFS(Aut_BlueMe_Sem_Pedido!$J:$J,Aut_BlueMe_Sem_Pedido!$Q:$Q,DRE!AL$4,Aut_BlueMe_Sem_Pedido!$H:$H,DRE!$A348)+SUMIFS(Aut_Ajustes_Manuais!$G:$G,Aut_Ajustes_Manuais!$I:$I,DRE!AL$4,Aut_Ajustes_Manuais!$F:$F,"Investimento - Estrutura Chopp - Balcão")</f>
        <v/>
      </c>
      <c r="AO348" s="232" t="n">
        <v>0</v>
      </c>
      <c r="AP348" s="79" t="n"/>
      <c r="AQ348" s="80">
        <f>SUMIFS(Aut_BlueMe_Sem_Pedido!$J:$J,Aut_BlueMe_Sem_Pedido!$Q:$Q,DRE!AO$4,Aut_BlueMe_Sem_Pedido!$H:$H,DRE!$A348)+SUMIFS(Aut_Ajustes_Manuais!$G:$G,Aut_Ajustes_Manuais!$I:$I,DRE!AO$4,Aut_Ajustes_Manuais!$F:$F,"Investimento - Estrutura Chopp - Balcão")</f>
        <v/>
      </c>
      <c r="AR348" s="232">
        <f>SUMIFS($H348:$AO348,$H$5:$AO$5,"&lt;"&amp;MONTH(TODAY()),$H$6:$AO$6,"REAL 25")</f>
        <v/>
      </c>
      <c r="AS348" s="79">
        <f>SUMIFS($I348:$AP348,$I$5:$AP$5,"&lt;"&amp;MONTH(TODAY()),$I$6:$AP$6,"ORÇADO ")</f>
        <v/>
      </c>
      <c r="AT348" s="80">
        <f>SUMIFS($J348:$AQ348,$J$5:$AQ$5,"&lt;"&amp;MONTH(TODAY()),$J$6:$AQ$6,"REAL 26")</f>
        <v/>
      </c>
      <c r="AU348" s="232">
        <f>SUM(H348,K348,N348,Q348,T348,W348,Z348,AC348,AF348,AI348,AL348,AO348)</f>
        <v/>
      </c>
      <c r="AV348" s="79">
        <f>SUM(I348,L348,O348,R348,U348,X348,AA348,AD348,AG348,AJ348,AM348,AP348)</f>
        <v/>
      </c>
      <c r="AW348" s="80">
        <f>SUM(J348,M348,P348,S348,V348,Y348,AB348,AE348,AH348,AK348,AN348,AQ348)</f>
        <v/>
      </c>
      <c r="AX348" s="232">
        <f>SUM(H348,K348,N348)</f>
        <v/>
      </c>
      <c r="AY348" s="79">
        <f>SUM(I348,L348,O348)</f>
        <v/>
      </c>
      <c r="AZ348" s="80">
        <f>SUM(J348,M348,P348)</f>
        <v/>
      </c>
      <c r="BA348" s="232">
        <f>SUM(Q348,T348,W348)</f>
        <v/>
      </c>
      <c r="BB348" s="79">
        <f>SUM(R348,U348,X348)</f>
        <v/>
      </c>
      <c r="BC348" s="80">
        <f>SUM(S348,V348,Y348)</f>
        <v/>
      </c>
      <c r="BD348" s="232">
        <f>SUM(Z348,AC348,AF348)</f>
        <v/>
      </c>
      <c r="BE348" s="79">
        <f>SUM(AA348,AD348,AG348)</f>
        <v/>
      </c>
      <c r="BF348" s="80">
        <f>SUM(AB348,AE348,AH348)</f>
        <v/>
      </c>
      <c r="BG348" s="232">
        <f>SUM(AI348,AL348,AO348)</f>
        <v/>
      </c>
      <c r="BH348" s="79">
        <f>SUM(AJ348,AM348,AP348)</f>
        <v/>
      </c>
      <c r="BI348" s="80">
        <f>SUM(AK348,AN348,AQ348)</f>
        <v/>
      </c>
      <c r="BK348" s="451">
        <f>SUM(I348,L348,O348,R348,U348,X348,AA348,AD348,AG348,AJ348,AM348,AP348)</f>
        <v/>
      </c>
      <c r="BL348" s="451">
        <f>BK348-AV348</f>
        <v/>
      </c>
      <c r="BM348" s="451">
        <f>SUM(J348,M348,P348,S348)</f>
        <v/>
      </c>
      <c r="BN348" s="451">
        <f>BM348-AT348</f>
        <v/>
      </c>
    </row>
    <row r="349" hidden="1" outlineLevel="1" ht="25.2" customFormat="1" customHeight="1" s="474">
      <c r="A349" s="22" t="inlineStr">
        <is>
          <t>Investimento - Estrutura Chopp - Camara Refrigerada</t>
        </is>
      </c>
      <c r="B349" s="58" t="n"/>
      <c r="C349" s="24" t="inlineStr">
        <is>
          <t>Estim. Mensal</t>
        </is>
      </c>
      <c r="D349" s="25" t="n"/>
      <c r="E349" s="25" t="n"/>
      <c r="F349" s="62" t="n"/>
      <c r="G349" s="416" t="n"/>
      <c r="H349" s="232" t="n">
        <v>0</v>
      </c>
      <c r="I349" s="79" t="n"/>
      <c r="J349" s="80">
        <f>SUMIFS(Aut_BlueMe_Sem_Pedido!$J:$J,Aut_BlueMe_Sem_Pedido!$Q:$Q,DRE!H$4,Aut_BlueMe_Sem_Pedido!$H:$H,DRE!$A349)+SUMIFS(Aut_Ajustes_Manuais!$G:$G,Aut_Ajustes_Manuais!$I:$I,DRE!H$4,Aut_Ajustes_Manuais!$F:$F,"Investimento - Estrutura Chopp - Camara Refrigerada")</f>
        <v/>
      </c>
      <c r="K349" s="245" t="n">
        <v>0</v>
      </c>
      <c r="L349" s="79" t="n"/>
      <c r="M349" s="80">
        <f>SUMIFS(Aut_BlueMe_Sem_Pedido!$J:$J,Aut_BlueMe_Sem_Pedido!$Q:$Q,DRE!K$4,Aut_BlueMe_Sem_Pedido!$H:$H,DRE!$A349)+SUMIFS(Aut_Ajustes_Manuais!$G:$G,Aut_Ajustes_Manuais!$I:$I,DRE!K$4,Aut_Ajustes_Manuais!$F:$F,"Investimento - Estrutura Chopp - Camara Refrigerada")</f>
        <v/>
      </c>
      <c r="N349" s="245" t="n">
        <v>0</v>
      </c>
      <c r="O349" s="79" t="n"/>
      <c r="P349" s="80">
        <f>SUMIFS(Aut_BlueMe_Sem_Pedido!$J:$J,Aut_BlueMe_Sem_Pedido!$Q:$Q,DRE!N$4,Aut_BlueMe_Sem_Pedido!$H:$H,DRE!$A349)+SUMIFS(Aut_Ajustes_Manuais!$G:$G,Aut_Ajustes_Manuais!$I:$I,DRE!N$4,Aut_Ajustes_Manuais!$F:$F,"Investimento - Estrutura Chopp - Camara Refrigerada")</f>
        <v/>
      </c>
      <c r="Q349" s="232" t="n">
        <v>0</v>
      </c>
      <c r="R349" s="79" t="n"/>
      <c r="S349" s="80">
        <f>SUMIFS(Aut_BlueMe_Sem_Pedido!$J:$J,Aut_BlueMe_Sem_Pedido!$Q:$Q,DRE!Q$4,Aut_BlueMe_Sem_Pedido!$H:$H,DRE!$A349)+SUMIFS(Aut_Ajustes_Manuais!$G:$G,Aut_Ajustes_Manuais!$I:$I,DRE!Q$4,Aut_Ajustes_Manuais!$F:$F,"Investimento - Estrutura Chopp - Camara Refrigerada")</f>
        <v/>
      </c>
      <c r="T349" s="232" t="n">
        <v>0</v>
      </c>
      <c r="U349" s="79" t="n"/>
      <c r="V349" s="80">
        <f>SUMIFS(Aut_BlueMe_Sem_Pedido!$J:$J,Aut_BlueMe_Sem_Pedido!$Q:$Q,DRE!T$4,Aut_BlueMe_Sem_Pedido!$H:$H,DRE!$A349)+SUMIFS(Aut_Ajustes_Manuais!$G:$G,Aut_Ajustes_Manuais!$I:$I,DRE!T$4,Aut_Ajustes_Manuais!$F:$F,"Investimento - Estrutura Chopp - Camara Refrigerada")</f>
        <v/>
      </c>
      <c r="W349" s="232" t="n">
        <v>0</v>
      </c>
      <c r="X349" s="79" t="n"/>
      <c r="Y349" s="80">
        <f>SUMIFS(Aut_BlueMe_Sem_Pedido!$J:$J,Aut_BlueMe_Sem_Pedido!$Q:$Q,DRE!W$4,Aut_BlueMe_Sem_Pedido!$H:$H,DRE!$A349)+SUMIFS(Aut_Ajustes_Manuais!$G:$G,Aut_Ajustes_Manuais!$I:$I,DRE!W$4,Aut_Ajustes_Manuais!$F:$F,"Investimento - Estrutura Chopp - Camara Refrigerada")</f>
        <v/>
      </c>
      <c r="Z349" s="232" t="n">
        <v>0</v>
      </c>
      <c r="AA349" s="79" t="n"/>
      <c r="AB349" s="80">
        <f>SUMIFS(Aut_BlueMe_Sem_Pedido!$J:$J,Aut_BlueMe_Sem_Pedido!$Q:$Q,DRE!Z$4,Aut_BlueMe_Sem_Pedido!$H:$H,DRE!$A349)+SUMIFS(Aut_Ajustes_Manuais!$G:$G,Aut_Ajustes_Manuais!$I:$I,DRE!Z$4,Aut_Ajustes_Manuais!$F:$F,"Investimento - Estrutura Chopp - Camara Refrigerada")</f>
        <v/>
      </c>
      <c r="AC349" s="232" t="n">
        <v>0</v>
      </c>
      <c r="AD349" s="79" t="n"/>
      <c r="AE349" s="80">
        <f>SUMIFS(Aut_BlueMe_Sem_Pedido!$J:$J,Aut_BlueMe_Sem_Pedido!$Q:$Q,DRE!AC$4,Aut_BlueMe_Sem_Pedido!$H:$H,DRE!$A349)+SUMIFS(Aut_Ajustes_Manuais!$G:$G,Aut_Ajustes_Manuais!$I:$I,DRE!AC$4,Aut_Ajustes_Manuais!$F:$F,"Investimento - Estrutura Chopp - Camara Refrigerada")</f>
        <v/>
      </c>
      <c r="AF349" s="232" t="n">
        <v>0</v>
      </c>
      <c r="AG349" s="79" t="n"/>
      <c r="AH349" s="80">
        <f>SUMIFS(Aut_BlueMe_Sem_Pedido!$J:$J,Aut_BlueMe_Sem_Pedido!$Q:$Q,DRE!AF$4,Aut_BlueMe_Sem_Pedido!$H:$H,DRE!$A349)+SUMIFS(Aut_Ajustes_Manuais!$G:$G,Aut_Ajustes_Manuais!$I:$I,DRE!AF$4,Aut_Ajustes_Manuais!$F:$F,"Investimento - Estrutura Chopp - Camara Refrigerada")</f>
        <v/>
      </c>
      <c r="AI349" s="232" t="n">
        <v>0</v>
      </c>
      <c r="AJ349" s="79" t="n"/>
      <c r="AK349" s="80">
        <f>SUMIFS(Aut_BlueMe_Sem_Pedido!$J:$J,Aut_BlueMe_Sem_Pedido!$Q:$Q,DRE!AI$4,Aut_BlueMe_Sem_Pedido!$H:$H,DRE!$A349)+SUMIFS(Aut_Ajustes_Manuais!$G:$G,Aut_Ajustes_Manuais!$I:$I,DRE!AI$4,Aut_Ajustes_Manuais!$F:$F,"Investimento - Estrutura Chopp - Camara Refrigerada")</f>
        <v/>
      </c>
      <c r="AL349" s="232" t="n">
        <v>0</v>
      </c>
      <c r="AM349" s="79" t="n"/>
      <c r="AN349" s="80">
        <f>SUMIFS(Aut_BlueMe_Sem_Pedido!$J:$J,Aut_BlueMe_Sem_Pedido!$Q:$Q,DRE!AL$4,Aut_BlueMe_Sem_Pedido!$H:$H,DRE!$A349)+SUMIFS(Aut_Ajustes_Manuais!$G:$G,Aut_Ajustes_Manuais!$I:$I,DRE!AL$4,Aut_Ajustes_Manuais!$F:$F,"Investimento - Estrutura Chopp - Camara Refrigerada")</f>
        <v/>
      </c>
      <c r="AO349" s="232" t="n">
        <v>0</v>
      </c>
      <c r="AP349" s="79" t="n"/>
      <c r="AQ349" s="80">
        <f>SUMIFS(Aut_BlueMe_Sem_Pedido!$J:$J,Aut_BlueMe_Sem_Pedido!$Q:$Q,DRE!AO$4,Aut_BlueMe_Sem_Pedido!$H:$H,DRE!$A349)+SUMIFS(Aut_Ajustes_Manuais!$G:$G,Aut_Ajustes_Manuais!$I:$I,DRE!AO$4,Aut_Ajustes_Manuais!$F:$F,"Investimento - Estrutura Chopp - Camara Refrigerada")</f>
        <v/>
      </c>
      <c r="AR349" s="232">
        <f>SUMIFS($H349:$AO349,$H$5:$AO$5,"&lt;"&amp;MONTH(TODAY()),$H$6:$AO$6,"REAL 25")</f>
        <v/>
      </c>
      <c r="AS349" s="79">
        <f>SUMIFS($I349:$AP349,$I$5:$AP$5,"&lt;"&amp;MONTH(TODAY()),$I$6:$AP$6,"ORÇADO ")</f>
        <v/>
      </c>
      <c r="AT349" s="80">
        <f>SUMIFS($J349:$AQ349,$J$5:$AQ$5,"&lt;"&amp;MONTH(TODAY()),$J$6:$AQ$6,"REAL 26")</f>
        <v/>
      </c>
      <c r="AU349" s="232">
        <f>SUM(H349,K349,N349,Q349,T349,W349,Z349,AC349,AF349,AI349,AL349,AO349)</f>
        <v/>
      </c>
      <c r="AV349" s="79">
        <f>SUM(I349,L349,O349,R349,U349,X349,AA349,AD349,AG349,AJ349,AM349,AP349)</f>
        <v/>
      </c>
      <c r="AW349" s="80">
        <f>SUM(J349,M349,P349,S349,V349,Y349,AB349,AE349,AH349,AK349,AN349,AQ349)</f>
        <v/>
      </c>
      <c r="AX349" s="232">
        <f>SUM(H349,K349,N349)</f>
        <v/>
      </c>
      <c r="AY349" s="79">
        <f>SUM(I349,L349,O349)</f>
        <v/>
      </c>
      <c r="AZ349" s="80">
        <f>SUM(J349,M349,P349)</f>
        <v/>
      </c>
      <c r="BA349" s="232">
        <f>SUM(Q349,T349,W349)</f>
        <v/>
      </c>
      <c r="BB349" s="79">
        <f>SUM(R349,U349,X349)</f>
        <v/>
      </c>
      <c r="BC349" s="80">
        <f>SUM(S349,V349,Y349)</f>
        <v/>
      </c>
      <c r="BD349" s="232">
        <f>SUM(Z349,AC349,AF349)</f>
        <v/>
      </c>
      <c r="BE349" s="79">
        <f>SUM(AA349,AD349,AG349)</f>
        <v/>
      </c>
      <c r="BF349" s="80">
        <f>SUM(AB349,AE349,AH349)</f>
        <v/>
      </c>
      <c r="BG349" s="232">
        <f>SUM(AI349,AL349,AO349)</f>
        <v/>
      </c>
      <c r="BH349" s="79">
        <f>SUM(AJ349,AM349,AP349)</f>
        <v/>
      </c>
      <c r="BI349" s="80">
        <f>SUM(AK349,AN349,AQ349)</f>
        <v/>
      </c>
      <c r="BK349" s="451">
        <f>SUM(I349,L349,O349,R349,U349,X349,AA349,AD349,AG349,AJ349,AM349,AP349)</f>
        <v/>
      </c>
      <c r="BL349" s="451">
        <f>BK349-AV349</f>
        <v/>
      </c>
      <c r="BM349" s="451">
        <f>SUM(J349,M349,P349,S349)</f>
        <v/>
      </c>
      <c r="BN349" s="451">
        <f>BM349-AT349</f>
        <v/>
      </c>
    </row>
    <row r="350" hidden="1" outlineLevel="1" ht="25.2" customFormat="1" customHeight="1" s="474">
      <c r="A350" s="22" t="inlineStr">
        <is>
          <t>Investimento - Estrutura Chopp - Chopeira</t>
        </is>
      </c>
      <c r="B350" s="58" t="n"/>
      <c r="C350" s="24" t="inlineStr">
        <is>
          <t>Estim. Mensal</t>
        </is>
      </c>
      <c r="D350" s="25" t="n"/>
      <c r="E350" s="25" t="n"/>
      <c r="F350" s="62" t="n"/>
      <c r="G350" s="416" t="n"/>
      <c r="H350" s="232" t="n">
        <v>0</v>
      </c>
      <c r="I350" s="79" t="n"/>
      <c r="J350" s="80">
        <f>SUMIFS(Aut_BlueMe_Sem_Pedido!$J:$J,Aut_BlueMe_Sem_Pedido!$Q:$Q,DRE!H$4,Aut_BlueMe_Sem_Pedido!$H:$H,DRE!$A350)+SUMIFS(Aut_Ajustes_Manuais!$G:$G,Aut_Ajustes_Manuais!$I:$I,DRE!H$4,Aut_Ajustes_Manuais!$F:$F,"Investimento - Estrutura Chopp - Chopeira")</f>
        <v/>
      </c>
      <c r="K350" s="245" t="n">
        <v>0</v>
      </c>
      <c r="L350" s="79" t="n"/>
      <c r="M350" s="80">
        <f>SUMIFS(Aut_BlueMe_Sem_Pedido!$J:$J,Aut_BlueMe_Sem_Pedido!$Q:$Q,DRE!K$4,Aut_BlueMe_Sem_Pedido!$H:$H,DRE!$A350)+SUMIFS(Aut_Ajustes_Manuais!$G:$G,Aut_Ajustes_Manuais!$I:$I,DRE!K$4,Aut_Ajustes_Manuais!$F:$F,"Investimento - Estrutura Chopp - Chopeira")</f>
        <v/>
      </c>
      <c r="N350" s="245" t="n">
        <v>0</v>
      </c>
      <c r="O350" s="79" t="n"/>
      <c r="P350" s="80">
        <f>SUMIFS(Aut_BlueMe_Sem_Pedido!$J:$J,Aut_BlueMe_Sem_Pedido!$Q:$Q,DRE!N$4,Aut_BlueMe_Sem_Pedido!$H:$H,DRE!$A350)+SUMIFS(Aut_Ajustes_Manuais!$G:$G,Aut_Ajustes_Manuais!$I:$I,DRE!N$4,Aut_Ajustes_Manuais!$F:$F,"Investimento - Estrutura Chopp - Chopeira")</f>
        <v/>
      </c>
      <c r="Q350" s="232" t="n">
        <v>0</v>
      </c>
      <c r="R350" s="79" t="n"/>
      <c r="S350" s="80">
        <f>SUMIFS(Aut_BlueMe_Sem_Pedido!$J:$J,Aut_BlueMe_Sem_Pedido!$Q:$Q,DRE!Q$4,Aut_BlueMe_Sem_Pedido!$H:$H,DRE!$A350)+SUMIFS(Aut_Ajustes_Manuais!$G:$G,Aut_Ajustes_Manuais!$I:$I,DRE!Q$4,Aut_Ajustes_Manuais!$F:$F,"Investimento - Estrutura Chopp - Chopeira")</f>
        <v/>
      </c>
      <c r="T350" s="232" t="n">
        <v>0</v>
      </c>
      <c r="U350" s="79" t="n"/>
      <c r="V350" s="80">
        <f>SUMIFS(Aut_BlueMe_Sem_Pedido!$J:$J,Aut_BlueMe_Sem_Pedido!$Q:$Q,DRE!T$4,Aut_BlueMe_Sem_Pedido!$H:$H,DRE!$A350)+SUMIFS(Aut_Ajustes_Manuais!$G:$G,Aut_Ajustes_Manuais!$I:$I,DRE!T$4,Aut_Ajustes_Manuais!$F:$F,"Investimento - Estrutura Chopp - Chopeira")</f>
        <v/>
      </c>
      <c r="W350" s="232" t="n">
        <v>0</v>
      </c>
      <c r="X350" s="79" t="n"/>
      <c r="Y350" s="80">
        <f>SUMIFS(Aut_BlueMe_Sem_Pedido!$J:$J,Aut_BlueMe_Sem_Pedido!$Q:$Q,DRE!W$4,Aut_BlueMe_Sem_Pedido!$H:$H,DRE!$A350)+SUMIFS(Aut_Ajustes_Manuais!$G:$G,Aut_Ajustes_Manuais!$I:$I,DRE!W$4,Aut_Ajustes_Manuais!$F:$F,"Investimento - Estrutura Chopp - Chopeira")</f>
        <v/>
      </c>
      <c r="Z350" s="232" t="n">
        <v>0</v>
      </c>
      <c r="AA350" s="79" t="n"/>
      <c r="AB350" s="80">
        <f>SUMIFS(Aut_BlueMe_Sem_Pedido!$J:$J,Aut_BlueMe_Sem_Pedido!$Q:$Q,DRE!Z$4,Aut_BlueMe_Sem_Pedido!$H:$H,DRE!$A350)+SUMIFS(Aut_Ajustes_Manuais!$G:$G,Aut_Ajustes_Manuais!$I:$I,DRE!Z$4,Aut_Ajustes_Manuais!$F:$F,"Investimento - Estrutura Chopp - Chopeira")</f>
        <v/>
      </c>
      <c r="AC350" s="232" t="n">
        <v>0</v>
      </c>
      <c r="AD350" s="79" t="n"/>
      <c r="AE350" s="80">
        <f>SUMIFS(Aut_BlueMe_Sem_Pedido!$J:$J,Aut_BlueMe_Sem_Pedido!$Q:$Q,DRE!AC$4,Aut_BlueMe_Sem_Pedido!$H:$H,DRE!$A350)+SUMIFS(Aut_Ajustes_Manuais!$G:$G,Aut_Ajustes_Manuais!$I:$I,DRE!AC$4,Aut_Ajustes_Manuais!$F:$F,"Investimento - Estrutura Chopp - Chopeira")</f>
        <v/>
      </c>
      <c r="AF350" s="232" t="n">
        <v>0</v>
      </c>
      <c r="AG350" s="79" t="n"/>
      <c r="AH350" s="80">
        <f>SUMIFS(Aut_BlueMe_Sem_Pedido!$J:$J,Aut_BlueMe_Sem_Pedido!$Q:$Q,DRE!AF$4,Aut_BlueMe_Sem_Pedido!$H:$H,DRE!$A350)+SUMIFS(Aut_Ajustes_Manuais!$G:$G,Aut_Ajustes_Manuais!$I:$I,DRE!AF$4,Aut_Ajustes_Manuais!$F:$F,"Investimento - Estrutura Chopp - Chopeira")</f>
        <v/>
      </c>
      <c r="AI350" s="232" t="n">
        <v>0</v>
      </c>
      <c r="AJ350" s="79" t="n"/>
      <c r="AK350" s="80">
        <f>SUMIFS(Aut_BlueMe_Sem_Pedido!$J:$J,Aut_BlueMe_Sem_Pedido!$Q:$Q,DRE!AI$4,Aut_BlueMe_Sem_Pedido!$H:$H,DRE!$A350)+SUMIFS(Aut_Ajustes_Manuais!$G:$G,Aut_Ajustes_Manuais!$I:$I,DRE!AI$4,Aut_Ajustes_Manuais!$F:$F,"Investimento - Estrutura Chopp - Chopeira")</f>
        <v/>
      </c>
      <c r="AL350" s="232" t="n">
        <v>0</v>
      </c>
      <c r="AM350" s="79" t="n"/>
      <c r="AN350" s="80">
        <f>SUMIFS(Aut_BlueMe_Sem_Pedido!$J:$J,Aut_BlueMe_Sem_Pedido!$Q:$Q,DRE!AL$4,Aut_BlueMe_Sem_Pedido!$H:$H,DRE!$A350)+SUMIFS(Aut_Ajustes_Manuais!$G:$G,Aut_Ajustes_Manuais!$I:$I,DRE!AL$4,Aut_Ajustes_Manuais!$F:$F,"Investimento - Estrutura Chopp - Chopeira")</f>
        <v/>
      </c>
      <c r="AO350" s="232" t="n">
        <v>0</v>
      </c>
      <c r="AP350" s="79" t="n"/>
      <c r="AQ350" s="80">
        <f>SUMIFS(Aut_BlueMe_Sem_Pedido!$J:$J,Aut_BlueMe_Sem_Pedido!$Q:$Q,DRE!AO$4,Aut_BlueMe_Sem_Pedido!$H:$H,DRE!$A350)+SUMIFS(Aut_Ajustes_Manuais!$G:$G,Aut_Ajustes_Manuais!$I:$I,DRE!AO$4,Aut_Ajustes_Manuais!$F:$F,"Investimento - Estrutura Chopp - Chopeira")</f>
        <v/>
      </c>
      <c r="AR350" s="232">
        <f>SUMIFS($H350:$AO350,$H$5:$AO$5,"&lt;"&amp;MONTH(TODAY()),$H$6:$AO$6,"REAL 25")</f>
        <v/>
      </c>
      <c r="AS350" s="79">
        <f>SUMIFS($I350:$AP350,$I$5:$AP$5,"&lt;"&amp;MONTH(TODAY()),$I$6:$AP$6,"ORÇADO ")</f>
        <v/>
      </c>
      <c r="AT350" s="80">
        <f>SUMIFS($J350:$AQ350,$J$5:$AQ$5,"&lt;"&amp;MONTH(TODAY()),$J$6:$AQ$6,"REAL 26")</f>
        <v/>
      </c>
      <c r="AU350" s="232">
        <f>SUM(H350,K350,N350,Q350,T350,W350,Z350,AC350,AF350,AI350,AL350,AO350)</f>
        <v/>
      </c>
      <c r="AV350" s="79">
        <f>SUM(I350,L350,O350,R350,U350,X350,AA350,AD350,AG350,AJ350,AM350,AP350)</f>
        <v/>
      </c>
      <c r="AW350" s="80">
        <f>SUM(J350,M350,P350,S350,V350,Y350,AB350,AE350,AH350,AK350,AN350,AQ350)</f>
        <v/>
      </c>
      <c r="AX350" s="232">
        <f>SUM(H350,K350,N350)</f>
        <v/>
      </c>
      <c r="AY350" s="79">
        <f>SUM(I350,L350,O350)</f>
        <v/>
      </c>
      <c r="AZ350" s="80">
        <f>SUM(J350,M350,P350)</f>
        <v/>
      </c>
      <c r="BA350" s="232">
        <f>SUM(Q350,T350,W350)</f>
        <v/>
      </c>
      <c r="BB350" s="79">
        <f>SUM(R350,U350,X350)</f>
        <v/>
      </c>
      <c r="BC350" s="80">
        <f>SUM(S350,V350,Y350)</f>
        <v/>
      </c>
      <c r="BD350" s="232">
        <f>SUM(Z350,AC350,AF350)</f>
        <v/>
      </c>
      <c r="BE350" s="79">
        <f>SUM(AA350,AD350,AG350)</f>
        <v/>
      </c>
      <c r="BF350" s="80">
        <f>SUM(AB350,AE350,AH350)</f>
        <v/>
      </c>
      <c r="BG350" s="232">
        <f>SUM(AI350,AL350,AO350)</f>
        <v/>
      </c>
      <c r="BH350" s="79">
        <f>SUM(AJ350,AM350,AP350)</f>
        <v/>
      </c>
      <c r="BI350" s="80">
        <f>SUM(AK350,AN350,AQ350)</f>
        <v/>
      </c>
      <c r="BK350" s="451">
        <f>SUM(I350,L350,O350,R350,U350,X350,AA350,AD350,AG350,AJ350,AM350,AP350)</f>
        <v/>
      </c>
      <c r="BL350" s="451">
        <f>BK350-AV350</f>
        <v/>
      </c>
      <c r="BM350" s="451">
        <f>SUM(J350,M350,P350,S350)</f>
        <v/>
      </c>
      <c r="BN350" s="451">
        <f>BM350-AT350</f>
        <v/>
      </c>
    </row>
    <row r="351" hidden="1" outlineLevel="1" customFormat="1" s="474">
      <c r="A351" s="22" t="n"/>
      <c r="B351" s="58" t="n"/>
      <c r="C351" s="24" t="inlineStr">
        <is>
          <t>Estim. Mensal</t>
        </is>
      </c>
      <c r="D351" s="25" t="n"/>
      <c r="E351" s="25" t="n"/>
      <c r="F351" s="62" t="n"/>
      <c r="G351" s="416" t="n"/>
      <c r="H351" s="245" t="n"/>
      <c r="I351" s="79" t="n"/>
      <c r="J351" s="80">
        <f>SUMIFS(Aut_BlueMe_Sem_Pedido!$J:$J,Aut_BlueMe_Sem_Pedido!$Q:$Q,DRE!H$4,Aut_BlueMe_Sem_Pedido!$H:$H,DRE!$A351)</f>
        <v/>
      </c>
      <c r="K351" s="245" t="n"/>
      <c r="L351" s="79" t="n"/>
      <c r="M351" s="80">
        <f>SUMIFS(Aut_BlueMe_Sem_Pedido!$J:$J,Aut_BlueMe_Sem_Pedido!$Q:$Q,DRE!K$4,Aut_BlueMe_Sem_Pedido!$H:$H,DRE!$A351)</f>
        <v/>
      </c>
      <c r="N351" s="245" t="n"/>
      <c r="O351" s="79" t="n"/>
      <c r="P351" s="80">
        <f>SUMIFS(Aut_BlueMe_Sem_Pedido!$J:$J,Aut_BlueMe_Sem_Pedido!$Q:$Q,DRE!N$4,Aut_BlueMe_Sem_Pedido!$H:$H,DRE!$A351)</f>
        <v/>
      </c>
      <c r="Q351" s="245" t="n"/>
      <c r="R351" s="79" t="n"/>
      <c r="S351" s="80">
        <f>SUMIFS(Aut_BlueMe_Sem_Pedido!$J:$J,Aut_BlueMe_Sem_Pedido!$Q:$Q,DRE!Q$4,Aut_BlueMe_Sem_Pedido!$H:$H,DRE!$A351)</f>
        <v/>
      </c>
      <c r="T351" s="245" t="n"/>
      <c r="U351" s="79" t="n"/>
      <c r="V351" s="80">
        <f>SUMIFS(Aut_BlueMe_Sem_Pedido!$J:$J,Aut_BlueMe_Sem_Pedido!$Q:$Q,DRE!T$4,Aut_BlueMe_Sem_Pedido!$H:$H,DRE!$A351)</f>
        <v/>
      </c>
      <c r="W351" s="245" t="n"/>
      <c r="X351" s="79" t="n"/>
      <c r="Y351" s="80">
        <f>SUMIFS(Aut_BlueMe_Sem_Pedido!$J:$J,Aut_BlueMe_Sem_Pedido!$Q:$Q,DRE!W$4,Aut_BlueMe_Sem_Pedido!$H:$H,DRE!$A351)</f>
        <v/>
      </c>
      <c r="Z351" s="245" t="n"/>
      <c r="AA351" s="79" t="n"/>
      <c r="AB351" s="80">
        <f>SUMIFS(Aut_BlueMe_Sem_Pedido!$J:$J,Aut_BlueMe_Sem_Pedido!$Q:$Q,DRE!Z$4,Aut_BlueMe_Sem_Pedido!$H:$H,DRE!$A351)</f>
        <v/>
      </c>
      <c r="AC351" s="245" t="n"/>
      <c r="AD351" s="79" t="n"/>
      <c r="AE351" s="80">
        <f>SUMIFS(Aut_BlueMe_Sem_Pedido!$J:$J,Aut_BlueMe_Sem_Pedido!$Q:$Q,DRE!AC$4,Aut_BlueMe_Sem_Pedido!$H:$H,DRE!$A351)</f>
        <v/>
      </c>
      <c r="AF351" s="245" t="n"/>
      <c r="AG351" s="79" t="n"/>
      <c r="AH351" s="80">
        <f>SUMIFS(Aut_BlueMe_Sem_Pedido!$J:$J,Aut_BlueMe_Sem_Pedido!$Q:$Q,DRE!AF$4,Aut_BlueMe_Sem_Pedido!$H:$H,DRE!$A351)</f>
        <v/>
      </c>
      <c r="AI351" s="245" t="n"/>
      <c r="AJ351" s="79" t="n"/>
      <c r="AK351" s="80">
        <f>SUMIFS(Aut_BlueMe_Sem_Pedido!$J:$J,Aut_BlueMe_Sem_Pedido!$Q:$Q,DRE!AI$4,Aut_BlueMe_Sem_Pedido!$H:$H,DRE!$A351)</f>
        <v/>
      </c>
      <c r="AL351" s="245" t="n"/>
      <c r="AM351" s="79" t="n"/>
      <c r="AN351" s="80">
        <f>SUMIFS(Aut_BlueMe_Sem_Pedido!$J:$J,Aut_BlueMe_Sem_Pedido!$Q:$Q,DRE!AL$4,Aut_BlueMe_Sem_Pedido!$H:$H,DRE!$A351)</f>
        <v/>
      </c>
      <c r="AO351" s="245" t="n"/>
      <c r="AP351" s="79" t="n"/>
      <c r="AQ351" s="80">
        <f>SUMIFS(Aut_BlueMe_Sem_Pedido!$J:$J,Aut_BlueMe_Sem_Pedido!$Q:$Q,DRE!AO$4,Aut_BlueMe_Sem_Pedido!$H:$H,DRE!$A351)</f>
        <v/>
      </c>
      <c r="AR351" s="232">
        <f>SUMIFS($H351:$AO351,$H$5:$AO$5,"&lt;"&amp;MONTH(TODAY()),$H$6:$AO$6,"REAL 25")</f>
        <v/>
      </c>
      <c r="AS351" s="79">
        <f>SUMIFS($I351:$AP351,$I$5:$AP$5,"&lt;"&amp;MONTH(TODAY()),$I$6:$AP$6,"ORÇADO ")</f>
        <v/>
      </c>
      <c r="AT351" s="80">
        <f>SUMIFS($J351:$AQ351,$J$5:$AQ$5,"&lt;"&amp;MONTH(TODAY()),$J$6:$AQ$6,"REAL 26")</f>
        <v/>
      </c>
      <c r="AU351" s="245">
        <f>SUM(H351,K351,N351,Q351,T351,W351,Z351,AC351,AF351,AI351,AL351,AO351)</f>
        <v/>
      </c>
      <c r="AV351" s="79">
        <f>SUM(I351,L351,O351,R351,U351,X351,AA351,AD351,AG351,AJ351,AM351,AP351)</f>
        <v/>
      </c>
      <c r="AW351" s="80">
        <f>SUM(J351,M351,P351,S351,V351,Y351,AB351,AE351,AH351,AK351,AN351,AQ351)</f>
        <v/>
      </c>
      <c r="AX351" s="245">
        <f>SUM(H351,K351,N351)</f>
        <v/>
      </c>
      <c r="AY351" s="79">
        <f>SUM(I351,L351,O351)</f>
        <v/>
      </c>
      <c r="AZ351" s="80">
        <f>SUM(J351,M351,P351)</f>
        <v/>
      </c>
      <c r="BA351" s="245">
        <f>SUM(Q351,T351,W351)</f>
        <v/>
      </c>
      <c r="BB351" s="79">
        <f>SUM(R351,U351,X351)</f>
        <v/>
      </c>
      <c r="BC351" s="80">
        <f>SUM(S351,V351,Y351)</f>
        <v/>
      </c>
      <c r="BD351" s="245">
        <f>SUM(Z351,AC351,AF351)</f>
        <v/>
      </c>
      <c r="BE351" s="79">
        <f>SUM(AA351,AD351,AG351)</f>
        <v/>
      </c>
      <c r="BF351" s="80">
        <f>SUM(AB351,AE351,AH351)</f>
        <v/>
      </c>
      <c r="BG351" s="245">
        <f>SUM(AI351,AL351,AO351)</f>
        <v/>
      </c>
      <c r="BH351" s="79">
        <f>SUM(AJ351,AM351,AP351)</f>
        <v/>
      </c>
      <c r="BI351" s="80">
        <f>SUM(AK351,AN351,AQ351)</f>
        <v/>
      </c>
      <c r="BK351" s="451">
        <f>SUM(I351,L351,O351,R351,U351,X351,AA351,AD351,AG351,AJ351,AM351,AP351)</f>
        <v/>
      </c>
      <c r="BL351" s="451">
        <f>BK351-AV351</f>
        <v/>
      </c>
      <c r="BM351" s="451">
        <f>SUM(J351,M351,P351,S351)</f>
        <v/>
      </c>
      <c r="BN351" s="451">
        <f>BM351-AT351</f>
        <v/>
      </c>
    </row>
    <row r="352" collapsed="1">
      <c r="A352" s="18" t="n"/>
      <c r="E352" s="16" t="n"/>
      <c r="F352" s="464" t="n"/>
      <c r="G352" s="473" t="n"/>
      <c r="H352" s="240" t="n"/>
      <c r="I352" s="65" t="n"/>
      <c r="J352" s="241" t="n"/>
      <c r="K352" s="240" t="n"/>
      <c r="L352" s="65" t="n"/>
      <c r="M352" s="241" t="n"/>
      <c r="N352" s="240" t="n"/>
      <c r="O352" s="65" t="n"/>
      <c r="P352" s="241" t="n"/>
      <c r="Q352" s="240" t="n"/>
      <c r="R352" s="65" t="n"/>
      <c r="S352" s="241" t="n"/>
      <c r="T352" s="240" t="n"/>
      <c r="U352" s="65" t="n"/>
      <c r="V352" s="241" t="n"/>
      <c r="W352" s="240" t="n"/>
      <c r="X352" s="65" t="n"/>
      <c r="Y352" s="241" t="n"/>
      <c r="Z352" s="240" t="n"/>
      <c r="AA352" s="65" t="n"/>
      <c r="AB352" s="241" t="n"/>
      <c r="AC352" s="240" t="n"/>
      <c r="AD352" s="65" t="n"/>
      <c r="AE352" s="241" t="n"/>
      <c r="AF352" s="240" t="n"/>
      <c r="AG352" s="65" t="n"/>
      <c r="AH352" s="241" t="n"/>
      <c r="AI352" s="240" t="n"/>
      <c r="AJ352" s="65" t="n"/>
      <c r="AK352" s="241" t="n"/>
      <c r="AL352" s="240" t="n"/>
      <c r="AM352" s="65" t="n"/>
      <c r="AN352" s="241" t="n"/>
      <c r="AO352" s="240" t="n"/>
      <c r="AP352" s="65" t="n"/>
      <c r="AQ352" s="241" t="n"/>
      <c r="AR352" s="240" t="n"/>
      <c r="AS352" s="65" t="n"/>
      <c r="AT352" s="241" t="n"/>
      <c r="AU352" s="240" t="n"/>
      <c r="AV352" s="65" t="n"/>
      <c r="AW352" s="241" t="n"/>
      <c r="AX352" s="240" t="n"/>
      <c r="AY352" s="65" t="n"/>
      <c r="AZ352" s="241" t="n"/>
      <c r="BA352" s="240" t="n"/>
      <c r="BB352" s="65" t="n"/>
      <c r="BC352" s="241" t="n"/>
      <c r="BD352" s="240" t="n"/>
      <c r="BE352" s="65" t="n"/>
      <c r="BF352" s="241" t="n"/>
      <c r="BG352" s="240" t="n"/>
      <c r="BH352" s="65" t="n"/>
      <c r="BI352" s="241" t="n"/>
      <c r="BK352" s="451">
        <f>SUM(I352,L352,O352,R352,U352,X352,AA352,AD352,AG352,AJ352,AM352,AP352)</f>
        <v/>
      </c>
      <c r="BL352" s="451">
        <f>BK352-AV352</f>
        <v/>
      </c>
      <c r="BM352" s="451">
        <f>SUM(J352,M352,P352,S352)</f>
        <v/>
      </c>
      <c r="BN352" s="451">
        <f>BM352-AT352</f>
        <v/>
      </c>
    </row>
    <row r="353" ht="19.2" customHeight="1">
      <c r="A353" s="38" t="inlineStr">
        <is>
          <t>(+/-) Outras variações no fluxo de caixa</t>
        </is>
      </c>
      <c r="B353" s="58" t="n"/>
      <c r="C353" s="39" t="inlineStr">
        <is>
          <t>Drivers</t>
        </is>
      </c>
      <c r="D353" s="39" t="inlineStr">
        <is>
          <t>Valores fixos</t>
        </is>
      </c>
      <c r="E353" s="39" t="inlineStr">
        <is>
          <t>Acréscimo</t>
        </is>
      </c>
      <c r="F353" s="62" t="n"/>
      <c r="G353" s="473" t="n"/>
      <c r="H353" s="235" t="n">
        <v>-3454.84</v>
      </c>
      <c r="I353" s="41" t="n">
        <v>-68860.90999999999</v>
      </c>
      <c r="J353" s="42">
        <f>SUM(J354:J360)+SUMIFS(Aut_Ajustes_Manuais!$G:$G,Aut_Ajustes_Manuais!$I:$I,DRE!H$4,Aut_Ajustes_Manuais!$F:$F,"(+/-) Outras variações no fluxo de caixa")</f>
        <v/>
      </c>
      <c r="K353" s="235" t="n">
        <v>-314085.97</v>
      </c>
      <c r="L353" s="41" t="n">
        <v>-161588.1827272727</v>
      </c>
      <c r="M353" s="42">
        <f>SUM(M354:M360)+SUMIFS(Aut_Ajustes_Manuais!$G:$G,Aut_Ajustes_Manuais!$I:$I,DRE!K$4,Aut_Ajustes_Manuais!$F:$F,"(+/-) Outras variações no fluxo de caixa")</f>
        <v/>
      </c>
      <c r="N353" s="235" t="n">
        <v>-45005.55</v>
      </c>
      <c r="O353" s="41" t="n">
        <v>-161588.1827272727</v>
      </c>
      <c r="P353" s="42">
        <f>SUM(P354:P360)+SUMIFS(Aut_Ajustes_Manuais!$G:$G,Aut_Ajustes_Manuais!$I:$I,DRE!N$4,Aut_Ajustes_Manuais!$F:$F,"(+/-) Outras variações no fluxo de caixa")</f>
        <v/>
      </c>
      <c r="Q353" s="235" t="n">
        <v>-64657.26</v>
      </c>
      <c r="R353" s="41" t="n">
        <v>-181388.1827272727</v>
      </c>
      <c r="S353" s="42">
        <f>SUM(S354:S360)+SUMIFS(Aut_Ajustes_Manuais!$G:$G,Aut_Ajustes_Manuais!$I:$I,DRE!Q$4,Aut_Ajustes_Manuais!$F:$F,"(+/-) Outras variações no fluxo de caixa")</f>
        <v/>
      </c>
      <c r="T353" s="235" t="n">
        <v>-25155.46</v>
      </c>
      <c r="U353" s="41" t="n">
        <v>-161588.1827272727</v>
      </c>
      <c r="V353" s="42">
        <f>SUM(V354:V360)+SUMIFS(Aut_Ajustes_Manuais!$G:$G,Aut_Ajustes_Manuais!$I:$I,DRE!T$4,Aut_Ajustes_Manuais!$F:$F,"(+/-) Outras variações no fluxo de caixa")</f>
        <v/>
      </c>
      <c r="W353" s="235" t="n">
        <v>-43324.63</v>
      </c>
      <c r="X353" s="41" t="n">
        <v>-161588.1827272727</v>
      </c>
      <c r="Y353" s="42">
        <f>SUM(Y354:Y360)+SUMIFS(Aut_Ajustes_Manuais!$G:$G,Aut_Ajustes_Manuais!$I:$I,DRE!W$4,Aut_Ajustes_Manuais!$F:$F,"(+/-) Outras variações no fluxo de caixa")</f>
        <v/>
      </c>
      <c r="Z353" s="235" t="n">
        <v>-45562.23</v>
      </c>
      <c r="AA353" s="41" t="n">
        <v>-181388.1827272727</v>
      </c>
      <c r="AB353" s="42">
        <f>SUM(AB354:AB360)+SUMIFS(Aut_Ajustes_Manuais!$G:$G,Aut_Ajustes_Manuais!$I:$I,DRE!Z$4,Aut_Ajustes_Manuais!$F:$F,"(+/-) Outras variações no fluxo de caixa")</f>
        <v/>
      </c>
      <c r="AC353" s="235" t="n">
        <v>-50470.22</v>
      </c>
      <c r="AD353" s="41" t="n">
        <v>-161588.1827272727</v>
      </c>
      <c r="AE353" s="42">
        <f>SUM(AE354:AE360)+SUMIFS(Aut_Ajustes_Manuais!$G:$G,Aut_Ajustes_Manuais!$I:$I,DRE!AC$4,Aut_Ajustes_Manuais!$F:$F,"(+/-) Outras variações no fluxo de caixa")</f>
        <v/>
      </c>
      <c r="AF353" s="235" t="n">
        <v>-50203.62</v>
      </c>
      <c r="AG353" s="41" t="n">
        <v>-161588.1827272727</v>
      </c>
      <c r="AH353" s="42">
        <f>SUM(AH354:AH360)+SUMIFS(Aut_Ajustes_Manuais!$G:$G,Aut_Ajustes_Manuais!$I:$I,DRE!AF$4,Aut_Ajustes_Manuais!$F:$F,"(+/-) Outras variações no fluxo de caixa")</f>
        <v/>
      </c>
      <c r="AI353" s="235" t="n">
        <v>-29418.29</v>
      </c>
      <c r="AJ353" s="41" t="n">
        <v>-184715.2227272727</v>
      </c>
      <c r="AK353" s="42">
        <f>SUM(AK354:AK360)+SUMIFS(Aut_Ajustes_Manuais!$G:$G,Aut_Ajustes_Manuais!$I:$I,DRE!AI$4,Aut_Ajustes_Manuais!$F:$F,"(+/-) Outras variações no fluxo de caixa")</f>
        <v/>
      </c>
      <c r="AL353" s="235" t="n">
        <v>-31443.38</v>
      </c>
      <c r="AM353" s="41" t="n">
        <v>-161588.1827272727</v>
      </c>
      <c r="AN353" s="42">
        <f>SUM(AN354:AN360)+SUMIFS(Aut_Ajustes_Manuais!$G:$G,Aut_Ajustes_Manuais!$I:$I,DRE!AL$4,Aut_Ajustes_Manuais!$F:$F,"(+/-) Outras variações no fluxo de caixa")</f>
        <v/>
      </c>
      <c r="AO353" s="235" t="n">
        <v>-57435.3</v>
      </c>
      <c r="AP353" s="41" t="n">
        <v>-161588.1827272727</v>
      </c>
      <c r="AQ353" s="42">
        <f>SUM(AQ354:AQ360)+SUMIFS(Aut_Ajustes_Manuais!$G:$G,Aut_Ajustes_Manuais!$I:$I,DRE!AO$4,Aut_Ajustes_Manuais!$F:$F,"(+/-) Outras variações no fluxo de caixa")</f>
        <v/>
      </c>
      <c r="AR353" s="235">
        <f>SUM(AR354:AR360)</f>
        <v/>
      </c>
      <c r="AS353" s="41">
        <f>SUM(AS354:AS360)</f>
        <v/>
      </c>
      <c r="AT353" s="42">
        <f>SUM(AT354:AT360)</f>
        <v/>
      </c>
      <c r="AU353" s="235">
        <f>SUM(AU354:AU360)</f>
        <v/>
      </c>
      <c r="AV353" s="41">
        <f>SUM(AV354:AV360)</f>
        <v/>
      </c>
      <c r="AW353" s="42">
        <f>SUM(AW354:AW360)</f>
        <v/>
      </c>
      <c r="AX353" s="235">
        <f>SUM(AX354:AX360)</f>
        <v/>
      </c>
      <c r="AY353" s="41">
        <f>SUM(AY354:AY360)</f>
        <v/>
      </c>
      <c r="AZ353" s="42">
        <f>SUM(AZ354:AZ360)</f>
        <v/>
      </c>
      <c r="BA353" s="235">
        <f>SUM(BA354:BA360)</f>
        <v/>
      </c>
      <c r="BB353" s="41">
        <f>SUM(BB354:BB360)</f>
        <v/>
      </c>
      <c r="BC353" s="42">
        <f>SUM(BC354:BC360)</f>
        <v/>
      </c>
      <c r="BD353" s="235">
        <f>SUM(BD354:BD360)</f>
        <v/>
      </c>
      <c r="BE353" s="41">
        <f>SUM(BE354:BE360)</f>
        <v/>
      </c>
      <c r="BF353" s="42">
        <f>SUM(BF354:BF360)</f>
        <v/>
      </c>
      <c r="BG353" s="235">
        <f>SUM(BG354:BG360)</f>
        <v/>
      </c>
      <c r="BH353" s="41">
        <f>SUM(BH354:BH360)</f>
        <v/>
      </c>
      <c r="BI353" s="42">
        <f>SUM(BI354:BI360)</f>
        <v/>
      </c>
      <c r="BK353" s="451">
        <f>SUM(I353,L353,O353,R353,U353,X353,AA353,AD353,AG353,AJ353,AM353,AP353)</f>
        <v/>
      </c>
      <c r="BL353" s="451">
        <f>BK353-AV353</f>
        <v/>
      </c>
      <c r="BM353" s="451">
        <f>SUM(J353,M353,P353,S353)</f>
        <v/>
      </c>
      <c r="BN353" s="451">
        <f>BM353-AT353</f>
        <v/>
      </c>
    </row>
    <row r="354" hidden="1" outlineLevel="1" customFormat="1" s="474">
      <c r="A354" s="22" t="inlineStr">
        <is>
          <t>Remuneração Variável</t>
        </is>
      </c>
      <c r="B354" s="58" t="n"/>
      <c r="C354" s="24" t="inlineStr">
        <is>
          <t>Estim. Mensal</t>
        </is>
      </c>
      <c r="D354" s="25" t="n"/>
      <c r="E354" s="25" t="n"/>
      <c r="F354" s="62" t="n"/>
      <c r="G354" s="416" t="n"/>
      <c r="H354" s="232" t="n"/>
      <c r="I354" s="27" t="n"/>
      <c r="J354" s="28">
        <f>SUMIFS(Aut_BlueMe_Sem_Pedido!$J:$J,Aut_BlueMe_Sem_Pedido!$Q:$Q,DRE!H$4,Aut_BlueMe_Sem_Pedido!$H:$H,DRE!$A354)+SUMIFS(Aut_Ajustes_Manuais!$G:$G,Aut_Ajustes_Manuais!$I:$I,DRE!H$4,Aut_Ajustes_Manuais!$F:$F,"Remuneração Variável")</f>
        <v/>
      </c>
      <c r="K354" s="232" t="n"/>
      <c r="L354" s="27" t="n"/>
      <c r="M354" s="28">
        <f>SUMIFS(Aut_BlueMe_Sem_Pedido!$J:$J,Aut_BlueMe_Sem_Pedido!$Q:$Q,DRE!K$4,Aut_BlueMe_Sem_Pedido!$H:$H,DRE!$A354)+SUMIFS(Aut_Ajustes_Manuais!$G:$G,Aut_Ajustes_Manuais!$I:$I,DRE!K$4,Aut_Ajustes_Manuais!$F:$F,"Remuneração Variável")</f>
        <v/>
      </c>
      <c r="N354" s="232" t="n"/>
      <c r="O354" s="27" t="n"/>
      <c r="P354" s="28">
        <f>SUMIFS(Aut_BlueMe_Sem_Pedido!$J:$J,Aut_BlueMe_Sem_Pedido!$Q:$Q,DRE!N$4,Aut_BlueMe_Sem_Pedido!$H:$H,DRE!$A354)+SUMIFS(Aut_Ajustes_Manuais!$G:$G,Aut_Ajustes_Manuais!$I:$I,DRE!N$4,Aut_Ajustes_Manuais!$F:$F,"Remuneração Variável")</f>
        <v/>
      </c>
      <c r="Q354" s="232" t="n"/>
      <c r="R354" s="27" t="n">
        <v>-19800</v>
      </c>
      <c r="S354" s="28">
        <f>SUMIFS(Aut_BlueMe_Sem_Pedido!$J:$J,Aut_BlueMe_Sem_Pedido!$Q:$Q,DRE!Q$4,Aut_BlueMe_Sem_Pedido!$H:$H,DRE!$A354)+SUMIFS(Aut_Ajustes_Manuais!$G:$G,Aut_Ajustes_Manuais!$I:$I,DRE!Q$4,Aut_Ajustes_Manuais!$F:$F,"Remuneração Variável")</f>
        <v/>
      </c>
      <c r="T354" s="232" t="n"/>
      <c r="U354" s="27" t="n"/>
      <c r="V354" s="28">
        <f>SUMIFS(Aut_BlueMe_Sem_Pedido!$J:$J,Aut_BlueMe_Sem_Pedido!$Q:$Q,DRE!T$4,Aut_BlueMe_Sem_Pedido!$H:$H,DRE!$A354)+SUMIFS(Aut_Ajustes_Manuais!$G:$G,Aut_Ajustes_Manuais!$I:$I,DRE!T$4,Aut_Ajustes_Manuais!$F:$F,"Remuneração Variável")</f>
        <v/>
      </c>
      <c r="W354" s="232" t="n"/>
      <c r="X354" s="27" t="n"/>
      <c r="Y354" s="28">
        <f>SUMIFS(Aut_BlueMe_Sem_Pedido!$J:$J,Aut_BlueMe_Sem_Pedido!$Q:$Q,DRE!W$4,Aut_BlueMe_Sem_Pedido!$H:$H,DRE!$A354)+SUMIFS(Aut_Ajustes_Manuais!$G:$G,Aut_Ajustes_Manuais!$I:$I,DRE!W$4,Aut_Ajustes_Manuais!$F:$F,"Remuneração Variável")</f>
        <v/>
      </c>
      <c r="Z354" s="232" t="n"/>
      <c r="AA354" s="27" t="n">
        <v>-19800</v>
      </c>
      <c r="AB354" s="28">
        <f>SUMIFS(Aut_BlueMe_Sem_Pedido!$J:$J,Aut_BlueMe_Sem_Pedido!$Q:$Q,DRE!Z$4,Aut_BlueMe_Sem_Pedido!$H:$H,DRE!$A354)+SUMIFS(Aut_Ajustes_Manuais!$G:$G,Aut_Ajustes_Manuais!$I:$I,DRE!Z$4,Aut_Ajustes_Manuais!$F:$F,"Remuneração Variável")</f>
        <v/>
      </c>
      <c r="AC354" s="232" t="n"/>
      <c r="AD354" s="27" t="n"/>
      <c r="AE354" s="28">
        <f>SUMIFS(Aut_BlueMe_Sem_Pedido!$J:$J,Aut_BlueMe_Sem_Pedido!$Q:$Q,DRE!AC$4,Aut_BlueMe_Sem_Pedido!$H:$H,DRE!$A354)+SUMIFS(Aut_Ajustes_Manuais!$G:$G,Aut_Ajustes_Manuais!$I:$I,DRE!AC$4,Aut_Ajustes_Manuais!$F:$F,"Remuneração Variável")</f>
        <v/>
      </c>
      <c r="AF354" s="232" t="n"/>
      <c r="AG354" s="27" t="n"/>
      <c r="AH354" s="28">
        <f>SUMIFS(Aut_BlueMe_Sem_Pedido!$J:$J,Aut_BlueMe_Sem_Pedido!$Q:$Q,DRE!AF$4,Aut_BlueMe_Sem_Pedido!$H:$H,DRE!$A354)+SUMIFS(Aut_Ajustes_Manuais!$G:$G,Aut_Ajustes_Manuais!$I:$I,DRE!AF$4,Aut_Ajustes_Manuais!$F:$F,"Remuneração Variável")</f>
        <v/>
      </c>
      <c r="AI354" s="232" t="n"/>
      <c r="AJ354" s="27" t="n">
        <v>-19800</v>
      </c>
      <c r="AK354" s="28">
        <f>SUMIFS(Aut_BlueMe_Sem_Pedido!$J:$J,Aut_BlueMe_Sem_Pedido!$Q:$Q,DRE!AI$4,Aut_BlueMe_Sem_Pedido!$H:$H,DRE!$A354)+SUMIFS(Aut_Ajustes_Manuais!$G:$G,Aut_Ajustes_Manuais!$I:$I,DRE!AI$4,Aut_Ajustes_Manuais!$F:$F,"Remuneração Variável")</f>
        <v/>
      </c>
      <c r="AL354" s="232" t="n"/>
      <c r="AM354" s="27" t="n"/>
      <c r="AN354" s="28">
        <f>SUMIFS(Aut_BlueMe_Sem_Pedido!$J:$J,Aut_BlueMe_Sem_Pedido!$Q:$Q,DRE!AL$4,Aut_BlueMe_Sem_Pedido!$H:$H,DRE!$A354)+SUMIFS(Aut_Ajustes_Manuais!$G:$G,Aut_Ajustes_Manuais!$I:$I,DRE!AL$4,Aut_Ajustes_Manuais!$F:$F,"Remuneração Variável")</f>
        <v/>
      </c>
      <c r="AO354" s="232" t="n"/>
      <c r="AP354" s="27" t="n"/>
      <c r="AQ354" s="28">
        <f>SUMIFS(Aut_BlueMe_Sem_Pedido!$J:$J,Aut_BlueMe_Sem_Pedido!$Q:$Q,DRE!AO$4,Aut_BlueMe_Sem_Pedido!$H:$H,DRE!$A354)+SUMIFS(Aut_Ajustes_Manuais!$G:$G,Aut_Ajustes_Manuais!$I:$I,DRE!AO$4,Aut_Ajustes_Manuais!$F:$F,"Remuneração Variável")</f>
        <v/>
      </c>
      <c r="AR354" s="232">
        <f>SUMIFS($H354:$AO354,$H$5:$AO$5,"&lt;"&amp;MONTH(TODAY()),$H$6:$AO$6,"REAL 25")</f>
        <v/>
      </c>
      <c r="AS354" s="27">
        <f>SUMIFS($I354:$AP354,$I$5:$AP$5,"&lt;"&amp;MONTH(TODAY()),$I$6:$AP$6,"ORÇADO ")</f>
        <v/>
      </c>
      <c r="AT354" s="28">
        <f>SUMIFS($J354:$AQ354,$J$5:$AQ$5,"&lt;"&amp;MONTH(TODAY()),$J$6:$AQ$6,"REAL 26")</f>
        <v/>
      </c>
      <c r="AU354" s="232">
        <f>SUM(H354,K354,N354,Q354,T354,W354,Z354,AC354,AF354,AI354,AL354,AO354)</f>
        <v/>
      </c>
      <c r="AV354" s="27">
        <f>SUM(I354,L354,O354,R354,U354,X354,AA354,AD354,AG354,AJ354,AM354,AP354)</f>
        <v/>
      </c>
      <c r="AW354" s="28">
        <f>SUM(J354,M354,P354,S354,V354,Y354,AB354,AE354,AH354,AK354,AN354,AQ354)</f>
        <v/>
      </c>
      <c r="AX354" s="232">
        <f>SUM(H354,K354,N354)</f>
        <v/>
      </c>
      <c r="AY354" s="27">
        <f>SUM(I354,L354,O354)</f>
        <v/>
      </c>
      <c r="AZ354" s="28">
        <f>SUM(J354,M354,P354)</f>
        <v/>
      </c>
      <c r="BA354" s="232">
        <f>SUM(Q354,T354,W354)</f>
        <v/>
      </c>
      <c r="BB354" s="27">
        <f>SUM(R354,U354,X354)</f>
        <v/>
      </c>
      <c r="BC354" s="28">
        <f>SUM(S354,V354,Y354)</f>
        <v/>
      </c>
      <c r="BD354" s="232">
        <f>SUM(Z354,AC354,AF354)</f>
        <v/>
      </c>
      <c r="BE354" s="27">
        <f>SUM(AA354,AD354,AG354)</f>
        <v/>
      </c>
      <c r="BF354" s="28">
        <f>SUM(AB354,AE354,AH354)</f>
        <v/>
      </c>
      <c r="BG354" s="232">
        <f>SUM(AI354,AL354,AO354)</f>
        <v/>
      </c>
      <c r="BH354" s="27">
        <f>SUM(AJ354,AM354,AP354)</f>
        <v/>
      </c>
      <c r="BI354" s="28">
        <f>SUM(AK354,AN354,AQ354)</f>
        <v/>
      </c>
      <c r="BK354" s="451">
        <f>SUM(I354,L354,O354,R354,U354,X354,AA354,AD354,AG354,AJ354,AM354,AP354)</f>
        <v/>
      </c>
      <c r="BL354" s="451">
        <f>BK354-AV354</f>
        <v/>
      </c>
      <c r="BM354" s="451">
        <f>SUM(J354,M354,P354,S354)</f>
        <v/>
      </c>
      <c r="BN354" s="451">
        <f>BM354-AT354</f>
        <v/>
      </c>
    </row>
    <row r="355" hidden="1" outlineLevel="1" customFormat="1" s="474">
      <c r="A355" s="22" t="inlineStr">
        <is>
          <t>Dividendos</t>
        </is>
      </c>
      <c r="B355" s="58" t="n"/>
      <c r="C355" s="24" t="inlineStr">
        <is>
          <t>Estim. Mensal</t>
        </is>
      </c>
      <c r="D355" s="25" t="n"/>
      <c r="E355" s="25" t="n"/>
      <c r="F355" s="62" t="n"/>
      <c r="G355" s="416" t="n"/>
      <c r="H355" s="232" t="n"/>
      <c r="I355" s="27" t="n"/>
      <c r="J355" s="28">
        <f>SUMIFS(Aut_BlueMe_Sem_Pedido!$J:$J,Aut_BlueMe_Sem_Pedido!$Q:$Q,DRE!H$4,Aut_BlueMe_Sem_Pedido!$H:$H,DRE!$A355)+SUMIFS(Aut_Ajustes_Manuais!$G:$G,Aut_Ajustes_Manuais!$I:$I,DRE!H$4,Aut_Ajustes_Manuais!$F:$F,"Dividendos")</f>
        <v/>
      </c>
      <c r="K355" s="232" t="n"/>
      <c r="L355" s="27" t="n"/>
      <c r="M355" s="28">
        <f>SUMIFS(Aut_BlueMe_Sem_Pedido!$J:$J,Aut_BlueMe_Sem_Pedido!$Q:$Q,DRE!K$4,Aut_BlueMe_Sem_Pedido!$H:$H,DRE!$A355)+SUMIFS(Aut_Ajustes_Manuais!$G:$G,Aut_Ajustes_Manuais!$I:$I,DRE!K$4,Aut_Ajustes_Manuais!$F:$F,"Dividendos")</f>
        <v/>
      </c>
      <c r="N355" s="232" t="n"/>
      <c r="O355" s="27" t="n"/>
      <c r="P355" s="28">
        <f>SUMIFS(Aut_BlueMe_Sem_Pedido!$J:$J,Aut_BlueMe_Sem_Pedido!$Q:$Q,DRE!N$4,Aut_BlueMe_Sem_Pedido!$H:$H,DRE!$A355)+SUMIFS(Aut_Ajustes_Manuais!$G:$G,Aut_Ajustes_Manuais!$I:$I,DRE!N$4,Aut_Ajustes_Manuais!$F:$F,"Dividendos")</f>
        <v/>
      </c>
      <c r="Q355" s="232" t="n"/>
      <c r="R355" s="27" t="n"/>
      <c r="S355" s="28">
        <f>SUMIFS(Aut_BlueMe_Sem_Pedido!$J:$J,Aut_BlueMe_Sem_Pedido!$Q:$Q,DRE!Q$4,Aut_BlueMe_Sem_Pedido!$H:$H,DRE!$A355)+SUMIFS(Aut_Ajustes_Manuais!$G:$G,Aut_Ajustes_Manuais!$I:$I,DRE!Q$4,Aut_Ajustes_Manuais!$F:$F,"Dividendos")</f>
        <v/>
      </c>
      <c r="T355" s="232" t="n"/>
      <c r="U355" s="27" t="n"/>
      <c r="V355" s="28">
        <f>SUMIFS(Aut_BlueMe_Sem_Pedido!$J:$J,Aut_BlueMe_Sem_Pedido!$Q:$Q,DRE!T$4,Aut_BlueMe_Sem_Pedido!$H:$H,DRE!$A355)+SUMIFS(Aut_Ajustes_Manuais!$G:$G,Aut_Ajustes_Manuais!$I:$I,DRE!T$4,Aut_Ajustes_Manuais!$F:$F,"Dividendos")</f>
        <v/>
      </c>
      <c r="W355" s="232" t="n"/>
      <c r="X355" s="27" t="n"/>
      <c r="Y355" s="28">
        <f>SUMIFS(Aut_BlueMe_Sem_Pedido!$J:$J,Aut_BlueMe_Sem_Pedido!$Q:$Q,DRE!W$4,Aut_BlueMe_Sem_Pedido!$H:$H,DRE!$A355)+SUMIFS(Aut_Ajustes_Manuais!$G:$G,Aut_Ajustes_Manuais!$I:$I,DRE!W$4,Aut_Ajustes_Manuais!$F:$F,"Dividendos")</f>
        <v/>
      </c>
      <c r="Z355" s="232" t="n"/>
      <c r="AA355" s="27" t="n"/>
      <c r="AB355" s="28">
        <f>SUMIFS(Aut_BlueMe_Sem_Pedido!$J:$J,Aut_BlueMe_Sem_Pedido!$Q:$Q,DRE!Z$4,Aut_BlueMe_Sem_Pedido!$H:$H,DRE!$A355)+SUMIFS(Aut_Ajustes_Manuais!$G:$G,Aut_Ajustes_Manuais!$I:$I,DRE!Z$4,Aut_Ajustes_Manuais!$F:$F,"Dividendos")</f>
        <v/>
      </c>
      <c r="AC355" s="232" t="n"/>
      <c r="AD355" s="27" t="n"/>
      <c r="AE355" s="28">
        <f>SUMIFS(Aut_BlueMe_Sem_Pedido!$J:$J,Aut_BlueMe_Sem_Pedido!$Q:$Q,DRE!AC$4,Aut_BlueMe_Sem_Pedido!$H:$H,DRE!$A355)+SUMIFS(Aut_Ajustes_Manuais!$G:$G,Aut_Ajustes_Manuais!$I:$I,DRE!AC$4,Aut_Ajustes_Manuais!$F:$F,"Dividendos")</f>
        <v/>
      </c>
      <c r="AF355" s="232" t="n"/>
      <c r="AG355" s="27" t="n"/>
      <c r="AH355" s="28">
        <f>SUMIFS(Aut_BlueMe_Sem_Pedido!$J:$J,Aut_BlueMe_Sem_Pedido!$Q:$Q,DRE!AF$4,Aut_BlueMe_Sem_Pedido!$H:$H,DRE!$A355)+SUMIFS(Aut_Ajustes_Manuais!$G:$G,Aut_Ajustes_Manuais!$I:$I,DRE!AF$4,Aut_Ajustes_Manuais!$F:$F,"Dividendos")</f>
        <v/>
      </c>
      <c r="AI355" s="232" t="n"/>
      <c r="AJ355" s="27" t="n"/>
      <c r="AK355" s="28">
        <f>SUMIFS(Aut_BlueMe_Sem_Pedido!$J:$J,Aut_BlueMe_Sem_Pedido!$Q:$Q,DRE!AI$4,Aut_BlueMe_Sem_Pedido!$H:$H,DRE!$A355)+SUMIFS(Aut_Ajustes_Manuais!$G:$G,Aut_Ajustes_Manuais!$I:$I,DRE!AI$4,Aut_Ajustes_Manuais!$F:$F,"Dividendos")</f>
        <v/>
      </c>
      <c r="AL355" s="232" t="n"/>
      <c r="AM355" s="27" t="n"/>
      <c r="AN355" s="28">
        <f>SUMIFS(Aut_BlueMe_Sem_Pedido!$J:$J,Aut_BlueMe_Sem_Pedido!$Q:$Q,DRE!AL$4,Aut_BlueMe_Sem_Pedido!$H:$H,DRE!$A355)+SUMIFS(Aut_Ajustes_Manuais!$G:$G,Aut_Ajustes_Manuais!$I:$I,DRE!AL$4,Aut_Ajustes_Manuais!$F:$F,"Dividendos")</f>
        <v/>
      </c>
      <c r="AO355" s="232" t="n"/>
      <c r="AP355" s="27" t="n"/>
      <c r="AQ355" s="28">
        <f>SUMIFS(Aut_BlueMe_Sem_Pedido!$J:$J,Aut_BlueMe_Sem_Pedido!$Q:$Q,DRE!AO$4,Aut_BlueMe_Sem_Pedido!$H:$H,DRE!$A355)+SUMIFS(Aut_Ajustes_Manuais!$G:$G,Aut_Ajustes_Manuais!$I:$I,DRE!AO$4,Aut_Ajustes_Manuais!$F:$F,"Dividendos")</f>
        <v/>
      </c>
      <c r="AR355" s="232">
        <f>SUMIFS($H355:$AO355,$H$5:$AO$5,"&lt;"&amp;MONTH(TODAY()),$H$6:$AO$6,"REAL 25")</f>
        <v/>
      </c>
      <c r="AS355" s="27">
        <f>SUMIFS($I355:$AP355,$I$5:$AP$5,"&lt;"&amp;MONTH(TODAY()),$I$6:$AP$6,"ORÇADO ")</f>
        <v/>
      </c>
      <c r="AT355" s="28">
        <f>SUMIFS($J355:$AQ355,$J$5:$AQ$5,"&lt;"&amp;MONTH(TODAY()),$J$6:$AQ$6,"REAL 26")</f>
        <v/>
      </c>
      <c r="AU355" s="232">
        <f>SUM(H355,K355,N355,Q355,T355,W355,Z355,AC355,AF355,AI355,AL355,AO355)</f>
        <v/>
      </c>
      <c r="AV355" s="27">
        <f>SUM(I355,L355,O355,R355,U355,X355,AA355,AD355,AG355,AJ355,AM355,AP355)</f>
        <v/>
      </c>
      <c r="AW355" s="28">
        <f>SUM(J355,M355,P355,S355,V355,Y355,AB355,AE355,AH355,AK355,AN355,AQ355)</f>
        <v/>
      </c>
      <c r="AX355" s="232">
        <f>SUM(H355,K355,N355)</f>
        <v/>
      </c>
      <c r="AY355" s="27">
        <f>SUM(I355,L355,O355)</f>
        <v/>
      </c>
      <c r="AZ355" s="28">
        <f>SUM(J355,M355,P355)</f>
        <v/>
      </c>
      <c r="BA355" s="232">
        <f>SUM(Q355,T355,W355)</f>
        <v/>
      </c>
      <c r="BB355" s="27">
        <f>SUM(R355,U355,X355)</f>
        <v/>
      </c>
      <c r="BC355" s="28">
        <f>SUM(S355,V355,Y355)</f>
        <v/>
      </c>
      <c r="BD355" s="232">
        <f>SUM(Z355,AC355,AF355)</f>
        <v/>
      </c>
      <c r="BE355" s="27">
        <f>SUM(AA355,AD355,AG355)</f>
        <v/>
      </c>
      <c r="BF355" s="28">
        <f>SUM(AB355,AE355,AH355)</f>
        <v/>
      </c>
      <c r="BG355" s="232">
        <f>SUM(AI355,AL355,AO355)</f>
        <v/>
      </c>
      <c r="BH355" s="27">
        <f>SUM(AJ355,AM355,AP355)</f>
        <v/>
      </c>
      <c r="BI355" s="28">
        <f>SUM(AK355,AN355,AQ355)</f>
        <v/>
      </c>
      <c r="BK355" s="451">
        <f>SUM(I355,L355,O355,R355,U355,X355,AA355,AD355,AG355,AJ355,AM355,AP355)</f>
        <v/>
      </c>
      <c r="BL355" s="451">
        <f>BK355-AV355</f>
        <v/>
      </c>
      <c r="BM355" s="451">
        <f>SUM(J355,M355,P355,S355)</f>
        <v/>
      </c>
      <c r="BN355" s="451">
        <f>BM355-AT355</f>
        <v/>
      </c>
    </row>
    <row r="356" hidden="1" outlineLevel="1" customFormat="1" s="474">
      <c r="A356" s="22" t="inlineStr">
        <is>
          <t>Endividamento Geral</t>
        </is>
      </c>
      <c r="B356" s="58" t="n"/>
      <c r="C356" s="24" t="inlineStr">
        <is>
          <t>Estim. Mensal</t>
        </is>
      </c>
      <c r="D356" s="25" t="n"/>
      <c r="E356" s="25" t="n"/>
      <c r="F356" s="62" t="n"/>
      <c r="G356" s="416" t="n"/>
      <c r="H356" s="232" t="n">
        <v>-3454.84</v>
      </c>
      <c r="I356" s="27" t="n">
        <v>-68860.90999999999</v>
      </c>
      <c r="J356" s="28">
        <f>-SUMIFS(Aut_Endividamentos!$N:$N,Aut_Endividamentos!$S:$S,DRE!H$4,Aut_Endividamentos!$G:$G,$A356)+SUMIFS(Aut_Ajustes_Manuais!$G:$G,Aut_Ajustes_Manuais!$I:$I,DRE!H$4,Aut_Ajustes_Manuais!$F:$F,"Endividamento Geral")</f>
        <v/>
      </c>
      <c r="K356" s="232" t="n">
        <v>-27468.23</v>
      </c>
      <c r="L356" s="27" t="n">
        <v>-161588.1827272727</v>
      </c>
      <c r="M356" s="28">
        <f>-SUMIFS(Aut_Endividamentos!$N:$N,Aut_Endividamentos!$S:$S,DRE!K$4,Aut_Endividamentos!$G:$G,$A356)+SUMIFS(Aut_Ajustes_Manuais!$G:$G,Aut_Ajustes_Manuais!$I:$I,DRE!K$4,Aut_Ajustes_Manuais!$F:$F,"Endividamento Geral")</f>
        <v/>
      </c>
      <c r="N356" s="232" t="n">
        <v>-45005.55</v>
      </c>
      <c r="O356" s="27" t="n">
        <v>-161588.1827272727</v>
      </c>
      <c r="P356" s="28">
        <f>-SUMIFS(Aut_Endividamentos!$N:$N,Aut_Endividamentos!$S:$S,DRE!N$4,Aut_Endividamentos!$G:$G,$A356)+SUMIFS(Aut_Ajustes_Manuais!$G:$G,Aut_Ajustes_Manuais!$I:$I,DRE!N$4,Aut_Ajustes_Manuais!$F:$F,"Endividamento Geral")</f>
        <v/>
      </c>
      <c r="Q356" s="232" t="n">
        <v>-64657.26</v>
      </c>
      <c r="R356" s="27" t="n">
        <v>-161588.1827272727</v>
      </c>
      <c r="S356" s="28">
        <f>-SUMIFS(Aut_Endividamentos!$N:$N,Aut_Endividamentos!$S:$S,DRE!Q$4,Aut_Endividamentos!$G:$G,$A356)+SUMIFS(Aut_Ajustes_Manuais!$G:$G,Aut_Ajustes_Manuais!$I:$I,DRE!Q$4,Aut_Ajustes_Manuais!$F:$F,"Endividamento Geral")</f>
        <v/>
      </c>
      <c r="T356" s="232" t="n">
        <v>-25155.46</v>
      </c>
      <c r="U356" s="27" t="n">
        <v>-161588.1827272727</v>
      </c>
      <c r="V356" s="28">
        <f>-SUMIFS(Aut_Endividamentos!$N:$N,Aut_Endividamentos!$S:$S,DRE!T$4,Aut_Endividamentos!$G:$G,$A356)+SUMIFS(Aut_Ajustes_Manuais!$G:$G,Aut_Ajustes_Manuais!$I:$I,DRE!T$4,Aut_Ajustes_Manuais!$F:$F,"Endividamento Geral")</f>
        <v/>
      </c>
      <c r="W356" s="232" t="n">
        <v>-43324.63</v>
      </c>
      <c r="X356" s="27" t="n">
        <v>-161588.1827272727</v>
      </c>
      <c r="Y356" s="28">
        <f>-SUMIFS(Aut_Endividamentos!$N:$N,Aut_Endividamentos!$S:$S,DRE!W$4,Aut_Endividamentos!$G:$G,$A356)+SUMIFS(Aut_Ajustes_Manuais!$G:$G,Aut_Ajustes_Manuais!$I:$I,DRE!W$4,Aut_Ajustes_Manuais!$F:$F,"Endividamento Geral")</f>
        <v/>
      </c>
      <c r="Z356" s="232" t="n">
        <v>-45562.23</v>
      </c>
      <c r="AA356" s="27" t="n">
        <v>-161588.1827272727</v>
      </c>
      <c r="AB356" s="28">
        <f>-SUMIFS(Aut_Endividamentos!$N:$N,Aut_Endividamentos!$S:$S,DRE!Z$4,Aut_Endividamentos!$G:$G,$A356)+SUMIFS(Aut_Ajustes_Manuais!$G:$G,Aut_Ajustes_Manuais!$I:$I,DRE!Z$4,Aut_Ajustes_Manuais!$F:$F,"Endividamento Geral")</f>
        <v/>
      </c>
      <c r="AC356" s="232" t="n">
        <v>-47250.77</v>
      </c>
      <c r="AD356" s="27" t="n">
        <v>-161588.1827272727</v>
      </c>
      <c r="AE356" s="28">
        <f>-SUMIFS(Aut_Endividamentos!$N:$N,Aut_Endividamentos!$S:$S,DRE!AC$4,Aut_Endividamentos!$G:$G,$A356)+SUMIFS(Aut_Ajustes_Manuais!$G:$G,Aut_Ajustes_Manuais!$I:$I,DRE!AC$4,Aut_Ajustes_Manuais!$F:$F,"Endividamento Geral")</f>
        <v/>
      </c>
      <c r="AF356" s="232" t="n">
        <v>-47203.62</v>
      </c>
      <c r="AG356" s="27" t="n">
        <v>-161588.1827272727</v>
      </c>
      <c r="AH356" s="28">
        <f>-SUMIFS(Aut_Endividamentos!$N:$N,Aut_Endividamentos!$S:$S,DRE!AF$4,Aut_Endividamentos!$G:$G,$A356)+SUMIFS(Aut_Ajustes_Manuais!$G:$G,Aut_Ajustes_Manuais!$I:$I,DRE!AF$4,Aut_Ajustes_Manuais!$F:$F,"Endividamento Geral")</f>
        <v/>
      </c>
      <c r="AI356" s="232" t="n">
        <v>-26218.29</v>
      </c>
      <c r="AJ356" s="27" t="n">
        <v>-164915.2227272727</v>
      </c>
      <c r="AK356" s="28">
        <f>-SUMIFS(Aut_Endividamentos!$N:$N,Aut_Endividamentos!$S:$S,DRE!AI$4,Aut_Endividamentos!$G:$G,$A356)+SUMIFS(Aut_Ajustes_Manuais!$G:$G,Aut_Ajustes_Manuais!$I:$I,DRE!AI$4,Aut_Ajustes_Manuais!$F:$F,"Endividamento Geral")</f>
        <v/>
      </c>
      <c r="AL356" s="232" t="n">
        <v>-28443.38</v>
      </c>
      <c r="AM356" s="27" t="n">
        <v>-161588.1827272727</v>
      </c>
      <c r="AN356" s="28">
        <f>-SUMIFS(Aut_Endividamentos!$N:$N,Aut_Endividamentos!$S:$S,DRE!AL$4,Aut_Endividamentos!$G:$G,$A356)+SUMIFS(Aut_Ajustes_Manuais!$G:$G,Aut_Ajustes_Manuais!$I:$I,DRE!AL$4,Aut_Ajustes_Manuais!$F:$F,"Endividamento Geral")</f>
        <v/>
      </c>
      <c r="AO356" s="232" t="n">
        <v>-54435.3</v>
      </c>
      <c r="AP356" s="27" t="n">
        <v>-161588.1827272727</v>
      </c>
      <c r="AQ356" s="28">
        <f>-SUMIFS(Aut_Endividamentos!$N:$N,Aut_Endividamentos!$S:$S,DRE!AO$4,Aut_Endividamentos!$G:$G,$A356)+SUMIFS(Aut_Ajustes_Manuais!$G:$G,Aut_Ajustes_Manuais!$I:$I,DRE!AO$4,Aut_Ajustes_Manuais!$F:$F,"Endividamento Geral")</f>
        <v/>
      </c>
      <c r="AR356" s="232">
        <f>SUMIFS($H356:$AO356,$H$5:$AO$5,"&lt;"&amp;MONTH(TODAY()),$H$6:$AO$6,"REAL 25")</f>
        <v/>
      </c>
      <c r="AS356" s="27">
        <f>SUMIFS($I356:$AP356,$I$5:$AP$5,"&lt;"&amp;MONTH(TODAY()),$I$6:$AP$6,"ORÇADO ")</f>
        <v/>
      </c>
      <c r="AT356" s="28">
        <f>SUMIFS($J356:$AQ356,$J$5:$AQ$5,"&lt;"&amp;MONTH(TODAY()),$J$6:$AQ$6,"REAL 26")</f>
        <v/>
      </c>
      <c r="AU356" s="232">
        <f>SUM(H356,K356,N356,Q356,T356,W356,Z356,AC356,AF356,AI356,AL356,AO356)</f>
        <v/>
      </c>
      <c r="AV356" s="27">
        <f>SUM(I356,L356,O356,R356,U356,X356,AA356,AD356,AG356,AJ356,AM356,AP356)</f>
        <v/>
      </c>
      <c r="AW356" s="28">
        <f>SUM(J356,M356,P356,S356,V356,Y356,AB356,AE356,AH356,AK356,AN356,AQ356)</f>
        <v/>
      </c>
      <c r="AX356" s="232">
        <f>SUM(H356,K356,N356)</f>
        <v/>
      </c>
      <c r="AY356" s="27">
        <f>SUM(I356,L356,O356)</f>
        <v/>
      </c>
      <c r="AZ356" s="28">
        <f>SUM(J356,M356,P356)</f>
        <v/>
      </c>
      <c r="BA356" s="232">
        <f>SUM(Q356,T356,W356)</f>
        <v/>
      </c>
      <c r="BB356" s="27">
        <f>SUM(R356,U356,X356)</f>
        <v/>
      </c>
      <c r="BC356" s="28">
        <f>SUM(S356,V356,Y356)</f>
        <v/>
      </c>
      <c r="BD356" s="232">
        <f>SUM(Z356,AC356,AF356)</f>
        <v/>
      </c>
      <c r="BE356" s="27">
        <f>SUM(AA356,AD356,AG356)</f>
        <v/>
      </c>
      <c r="BF356" s="28">
        <f>SUM(AB356,AE356,AH356)</f>
        <v/>
      </c>
      <c r="BG356" s="232">
        <f>SUM(AI356,AL356,AO356)</f>
        <v/>
      </c>
      <c r="BH356" s="27">
        <f>SUM(AJ356,AM356,AP356)</f>
        <v/>
      </c>
      <c r="BI356" s="28">
        <f>SUM(AK356,AN356,AQ356)</f>
        <v/>
      </c>
      <c r="BK356" s="451">
        <f>SUM(I356,L356,O356,R356,U356,X356,AA356,AD356,AG356,AJ356,AM356,AP356)</f>
        <v/>
      </c>
      <c r="BL356" s="451">
        <f>BK356-AV356</f>
        <v/>
      </c>
      <c r="BM356" s="451">
        <f>SUM(J356,M356,P356,S356)</f>
        <v/>
      </c>
      <c r="BN356" s="451">
        <f>BM356-AT356</f>
        <v/>
      </c>
    </row>
    <row r="357" hidden="1" outlineLevel="1" customFormat="1" s="474">
      <c r="A357" s="22" t="inlineStr">
        <is>
          <t>Processo Judicial</t>
        </is>
      </c>
      <c r="B357" s="58" t="n"/>
      <c r="C357" s="24" t="inlineStr">
        <is>
          <t>Estim. Mensal</t>
        </is>
      </c>
      <c r="D357" s="25" t="n"/>
      <c r="E357" s="25" t="n"/>
      <c r="F357" s="62" t="n"/>
      <c r="G357" s="416" t="n"/>
      <c r="H357" s="232" t="n">
        <v>0</v>
      </c>
      <c r="I357" s="27" t="n"/>
      <c r="J357" s="28">
        <f>-SUMIFS(Aut_Endividamentos!$N:$N,Aut_Endividamentos!$S:$S,DRE!H$4,Aut_Endividamentos!$G:$G,$A357)+SUMIFS(Aut_Ajustes_Manuais!$G:$G,Aut_Ajustes_Manuais!$I:$I,DRE!H$4,Aut_Ajustes_Manuais!$F:$F,"Processo Judicial")</f>
        <v/>
      </c>
      <c r="K357" s="232" t="n">
        <v>0</v>
      </c>
      <c r="L357" s="27" t="n"/>
      <c r="M357" s="28">
        <f>-SUMIFS(Aut_Endividamentos!$N:$N,Aut_Endividamentos!$S:$S,DRE!K$4,Aut_Endividamentos!$G:$G,$A357)+SUMIFS(Aut_Ajustes_Manuais!$G:$G,Aut_Ajustes_Manuais!$I:$I,DRE!K$4,Aut_Ajustes_Manuais!$F:$F,"Processo Judicial")</f>
        <v/>
      </c>
      <c r="N357" s="232" t="n">
        <v>0</v>
      </c>
      <c r="O357" s="27" t="n"/>
      <c r="P357" s="28">
        <f>-SUMIFS(Aut_Endividamentos!$N:$N,Aut_Endividamentos!$S:$S,DRE!N$4,Aut_Endividamentos!$G:$G,$A357)+SUMIFS(Aut_Ajustes_Manuais!$G:$G,Aut_Ajustes_Manuais!$I:$I,DRE!N$4,Aut_Ajustes_Manuais!$F:$F,"Processo Judicial")</f>
        <v/>
      </c>
      <c r="Q357" s="232" t="n">
        <v>0</v>
      </c>
      <c r="R357" s="27" t="n"/>
      <c r="S357" s="28">
        <f>-SUMIFS(Aut_Endividamentos!$N:$N,Aut_Endividamentos!$S:$S,DRE!Q$4,Aut_Endividamentos!$G:$G,$A357)+SUMIFS(Aut_Ajustes_Manuais!$G:$G,Aut_Ajustes_Manuais!$I:$I,DRE!Q$4,Aut_Ajustes_Manuais!$F:$F,"Processo Judicial")</f>
        <v/>
      </c>
      <c r="T357" s="232" t="n">
        <v>0</v>
      </c>
      <c r="U357" s="27" t="n"/>
      <c r="V357" s="28">
        <f>-SUMIFS(Aut_Endividamentos!$N:$N,Aut_Endividamentos!$S:$S,DRE!T$4,Aut_Endividamentos!$G:$G,$A357)+SUMIFS(Aut_Ajustes_Manuais!$G:$G,Aut_Ajustes_Manuais!$I:$I,DRE!T$4,Aut_Ajustes_Manuais!$F:$F,"Processo Judicial")</f>
        <v/>
      </c>
      <c r="W357" s="232" t="n">
        <v>0</v>
      </c>
      <c r="X357" s="27" t="n"/>
      <c r="Y357" s="28">
        <f>-SUMIFS(Aut_Endividamentos!$N:$N,Aut_Endividamentos!$S:$S,DRE!W$4,Aut_Endividamentos!$G:$G,$A357)+SUMIFS(Aut_Ajustes_Manuais!$G:$G,Aut_Ajustes_Manuais!$I:$I,DRE!W$4,Aut_Ajustes_Manuais!$F:$F,"Processo Judicial")</f>
        <v/>
      </c>
      <c r="Z357" s="232" t="n">
        <v>0</v>
      </c>
      <c r="AA357" s="27" t="n"/>
      <c r="AB357" s="28">
        <f>-SUMIFS(Aut_Endividamentos!$N:$N,Aut_Endividamentos!$S:$S,DRE!Z$4,Aut_Endividamentos!$G:$G,$A357)+SUMIFS(Aut_Ajustes_Manuais!$G:$G,Aut_Ajustes_Manuais!$I:$I,DRE!Z$4,Aut_Ajustes_Manuais!$F:$F,"Processo Judicial")</f>
        <v/>
      </c>
      <c r="AC357" s="232" t="n">
        <v>-3000</v>
      </c>
      <c r="AD357" s="27" t="n"/>
      <c r="AE357" s="28">
        <f>-SUMIFS(Aut_Endividamentos!$N:$N,Aut_Endividamentos!$S:$S,DRE!AC$4,Aut_Endividamentos!$G:$G,$A357)+SUMIFS(Aut_Ajustes_Manuais!$G:$G,Aut_Ajustes_Manuais!$I:$I,DRE!AC$4,Aut_Ajustes_Manuais!$F:$F,"Processo Judicial")</f>
        <v/>
      </c>
      <c r="AF357" s="232" t="n">
        <v>-3000</v>
      </c>
      <c r="AG357" s="27" t="n"/>
      <c r="AH357" s="28">
        <f>-SUMIFS(Aut_Endividamentos!$N:$N,Aut_Endividamentos!$S:$S,DRE!AF$4,Aut_Endividamentos!$G:$G,$A357)+SUMIFS(Aut_Ajustes_Manuais!$G:$G,Aut_Ajustes_Manuais!$I:$I,DRE!AF$4,Aut_Ajustes_Manuais!$F:$F,"Processo Judicial")</f>
        <v/>
      </c>
      <c r="AI357" s="232" t="n">
        <v>-3000</v>
      </c>
      <c r="AJ357" s="27" t="n"/>
      <c r="AK357" s="28">
        <f>-SUMIFS(Aut_Endividamentos!$N:$N,Aut_Endividamentos!$S:$S,DRE!AI$4,Aut_Endividamentos!$G:$G,$A357)+SUMIFS(Aut_Ajustes_Manuais!$G:$G,Aut_Ajustes_Manuais!$I:$I,DRE!AI$4,Aut_Ajustes_Manuais!$F:$F,"Processo Judicial")</f>
        <v/>
      </c>
      <c r="AL357" s="232" t="n">
        <v>-3000</v>
      </c>
      <c r="AM357" s="27" t="n"/>
      <c r="AN357" s="28">
        <f>-SUMIFS(Aut_Endividamentos!$N:$N,Aut_Endividamentos!$S:$S,DRE!AL$4,Aut_Endividamentos!$G:$G,$A357)+SUMIFS(Aut_Ajustes_Manuais!$G:$G,Aut_Ajustes_Manuais!$I:$I,DRE!AL$4,Aut_Ajustes_Manuais!$F:$F,"Processo Judicial")</f>
        <v/>
      </c>
      <c r="AO357" s="232" t="n">
        <v>-3000</v>
      </c>
      <c r="AP357" s="27" t="n"/>
      <c r="AQ357" s="28">
        <f>-SUMIFS(Aut_Endividamentos!$N:$N,Aut_Endividamentos!$S:$S,DRE!AO$4,Aut_Endividamentos!$G:$G,$A357)+SUMIFS(Aut_Ajustes_Manuais!$G:$G,Aut_Ajustes_Manuais!$I:$I,DRE!AO$4,Aut_Ajustes_Manuais!$F:$F,"Processo Judicial")</f>
        <v/>
      </c>
      <c r="AR357" s="232">
        <f>SUMIFS($H357:$AO357,$H$5:$AO$5,"&lt;"&amp;MONTH(TODAY()),$H$6:$AO$6,"REAL 25")</f>
        <v/>
      </c>
      <c r="AS357" s="27">
        <f>SUMIFS($I357:$AP357,$I$5:$AP$5,"&lt;"&amp;MONTH(TODAY()),$I$6:$AP$6,"ORÇADO ")</f>
        <v/>
      </c>
      <c r="AT357" s="28">
        <f>SUMIFS($J357:$AQ357,$J$5:$AQ$5,"&lt;"&amp;MONTH(TODAY()),$J$6:$AQ$6,"REAL 26")</f>
        <v/>
      </c>
      <c r="AU357" s="232">
        <f>SUM(H357,K357,N357,Q357,T357,W357,Z357,AC357,AF357,AI357,AL357,AO357)</f>
        <v/>
      </c>
      <c r="AV357" s="27">
        <f>SUM(I357,L357,O357,R357,U357,X357,AA357,AD357,AG357,AJ357,AM357,AP357)</f>
        <v/>
      </c>
      <c r="AW357" s="28">
        <f>SUM(J357,M357,P357,S357,V357,Y357,AB357,AE357,AH357,AK357,AN357,AQ357)</f>
        <v/>
      </c>
      <c r="AX357" s="232">
        <f>SUM(H357,K357,N357)</f>
        <v/>
      </c>
      <c r="AY357" s="27">
        <f>SUM(I357,L357,O357)</f>
        <v/>
      </c>
      <c r="AZ357" s="28">
        <f>SUM(J357,M357,P357)</f>
        <v/>
      </c>
      <c r="BA357" s="232">
        <f>SUM(Q357,T357,W357)</f>
        <v/>
      </c>
      <c r="BB357" s="27">
        <f>SUM(R357,U357,X357)</f>
        <v/>
      </c>
      <c r="BC357" s="28">
        <f>SUM(S357,V357,Y357)</f>
        <v/>
      </c>
      <c r="BD357" s="232">
        <f>SUM(Z357,AC357,AF357)</f>
        <v/>
      </c>
      <c r="BE357" s="27">
        <f>SUM(AA357,AD357,AG357)</f>
        <v/>
      </c>
      <c r="BF357" s="28">
        <f>SUM(AB357,AE357,AH357)</f>
        <v/>
      </c>
      <c r="BG357" s="232">
        <f>SUM(AI357,AL357,AO357)</f>
        <v/>
      </c>
      <c r="BH357" s="27">
        <f>SUM(AJ357,AM357,AP357)</f>
        <v/>
      </c>
      <c r="BI357" s="28">
        <f>SUM(AK357,AN357,AQ357)</f>
        <v/>
      </c>
      <c r="BK357" s="451">
        <f>SUM(I357,L357,O357,R357,U357,X357,AA357,AD357,AG357,AJ357,AM357,AP357)</f>
        <v/>
      </c>
      <c r="BL357" s="451">
        <f>BK357-AV357</f>
        <v/>
      </c>
      <c r="BM357" s="451">
        <f>SUM(J357,M357,P357,S357)</f>
        <v/>
      </c>
      <c r="BN357" s="451">
        <f>BM357-AT357</f>
        <v/>
      </c>
    </row>
    <row r="358" hidden="1" outlineLevel="1" customFormat="1" s="474">
      <c r="A358" s="22" t="inlineStr">
        <is>
          <t>Processo Civil</t>
        </is>
      </c>
      <c r="B358" s="58" t="n"/>
      <c r="C358" s="24" t="inlineStr">
        <is>
          <t>Estim. Mensal</t>
        </is>
      </c>
      <c r="D358" s="25" t="n"/>
      <c r="E358" s="25" t="n"/>
      <c r="F358" s="62" t="n"/>
      <c r="G358" s="416" t="n"/>
      <c r="H358" s="232" t="n">
        <v>0</v>
      </c>
      <c r="I358" s="27" t="n"/>
      <c r="J358" s="28">
        <f>-SUMIFS(Aut_Endividamentos!$N:$N,Aut_Endividamentos!$S:$S,DRE!H$4,Aut_Endividamentos!$G:$G,$A358)+SUMIFS(Aut_Ajustes_Manuais!$G:$G,Aut_Ajustes_Manuais!$I:$I,DRE!H$4,Aut_Ajustes_Manuais!$F:$F,"Processo Civil")</f>
        <v/>
      </c>
      <c r="K358" s="232" t="n">
        <v>0</v>
      </c>
      <c r="L358" s="27" t="n"/>
      <c r="M358" s="28">
        <f>-SUMIFS(Aut_Endividamentos!$N:$N,Aut_Endividamentos!$S:$S,DRE!K$4,Aut_Endividamentos!$G:$G,$A358)+SUMIFS(Aut_Ajustes_Manuais!$G:$G,Aut_Ajustes_Manuais!$I:$I,DRE!K$4,Aut_Ajustes_Manuais!$F:$F,"Processo Civil")</f>
        <v/>
      </c>
      <c r="N358" s="232" t="n">
        <v>0</v>
      </c>
      <c r="O358" s="27" t="n"/>
      <c r="P358" s="28">
        <f>-SUMIFS(Aut_Endividamentos!$N:$N,Aut_Endividamentos!$S:$S,DRE!N$4,Aut_Endividamentos!$G:$G,$A358)+SUMIFS(Aut_Ajustes_Manuais!$G:$G,Aut_Ajustes_Manuais!$I:$I,DRE!N$4,Aut_Ajustes_Manuais!$F:$F,"Processo Civil")</f>
        <v/>
      </c>
      <c r="Q358" s="232" t="n">
        <v>0</v>
      </c>
      <c r="R358" s="27" t="n"/>
      <c r="S358" s="28">
        <f>-SUMIFS(Aut_Endividamentos!$N:$N,Aut_Endividamentos!$S:$S,DRE!Q$4,Aut_Endividamentos!$G:$G,$A358)+SUMIFS(Aut_Ajustes_Manuais!$G:$G,Aut_Ajustes_Manuais!$I:$I,DRE!Q$4,Aut_Ajustes_Manuais!$F:$F,"Processo Civil")</f>
        <v/>
      </c>
      <c r="T358" s="232" t="n">
        <v>0</v>
      </c>
      <c r="U358" s="27" t="n"/>
      <c r="V358" s="28">
        <f>-SUMIFS(Aut_Endividamentos!$N:$N,Aut_Endividamentos!$S:$S,DRE!T$4,Aut_Endividamentos!$G:$G,$A358)+SUMIFS(Aut_Ajustes_Manuais!$G:$G,Aut_Ajustes_Manuais!$I:$I,DRE!T$4,Aut_Ajustes_Manuais!$F:$F,"Processo Civil")</f>
        <v/>
      </c>
      <c r="W358" s="232" t="n">
        <v>0</v>
      </c>
      <c r="X358" s="27" t="n"/>
      <c r="Y358" s="28">
        <f>-SUMIFS(Aut_Endividamentos!$N:$N,Aut_Endividamentos!$S:$S,DRE!W$4,Aut_Endividamentos!$G:$G,$A358)+SUMIFS(Aut_Ajustes_Manuais!$G:$G,Aut_Ajustes_Manuais!$I:$I,DRE!W$4,Aut_Ajustes_Manuais!$F:$F,"Processo Civil")</f>
        <v/>
      </c>
      <c r="Z358" s="232" t="n">
        <v>0</v>
      </c>
      <c r="AA358" s="27" t="n"/>
      <c r="AB358" s="28">
        <f>-SUMIFS(Aut_Endividamentos!$N:$N,Aut_Endividamentos!$S:$S,DRE!Z$4,Aut_Endividamentos!$G:$G,$A358)+SUMIFS(Aut_Ajustes_Manuais!$G:$G,Aut_Ajustes_Manuais!$I:$I,DRE!Z$4,Aut_Ajustes_Manuais!$F:$F,"Processo Civil")</f>
        <v/>
      </c>
      <c r="AC358" s="232" t="n">
        <v>-219.45</v>
      </c>
      <c r="AD358" s="27" t="n"/>
      <c r="AE358" s="28">
        <f>-SUMIFS(Aut_Endividamentos!$N:$N,Aut_Endividamentos!$S:$S,DRE!AC$4,Aut_Endividamentos!$G:$G,$A358)+SUMIFS(Aut_Ajustes_Manuais!$G:$G,Aut_Ajustes_Manuais!$I:$I,DRE!AC$4,Aut_Ajustes_Manuais!$F:$F,"Processo Civil")</f>
        <v/>
      </c>
      <c r="AF358" s="232" t="n">
        <v>0</v>
      </c>
      <c r="AG358" s="27" t="n"/>
      <c r="AH358" s="28">
        <f>-SUMIFS(Aut_Endividamentos!$N:$N,Aut_Endividamentos!$S:$S,DRE!AF$4,Aut_Endividamentos!$G:$G,$A358)+SUMIFS(Aut_Ajustes_Manuais!$G:$G,Aut_Ajustes_Manuais!$I:$I,DRE!AF$4,Aut_Ajustes_Manuais!$F:$F,"Processo Civil")</f>
        <v/>
      </c>
      <c r="AI358" s="232" t="n">
        <v>0</v>
      </c>
      <c r="AJ358" s="27" t="n"/>
      <c r="AK358" s="28">
        <f>-SUMIFS(Aut_Endividamentos!$N:$N,Aut_Endividamentos!$S:$S,DRE!AI$4,Aut_Endividamentos!$G:$G,$A358)+SUMIFS(Aut_Ajustes_Manuais!$G:$G,Aut_Ajustes_Manuais!$I:$I,DRE!AI$4,Aut_Ajustes_Manuais!$F:$F,"Processo Civil")</f>
        <v/>
      </c>
      <c r="AL358" s="232" t="n">
        <v>0</v>
      </c>
      <c r="AM358" s="27" t="n"/>
      <c r="AN358" s="28">
        <f>-SUMIFS(Aut_Endividamentos!$N:$N,Aut_Endividamentos!$S:$S,DRE!AL$4,Aut_Endividamentos!$G:$G,$A358)+SUMIFS(Aut_Ajustes_Manuais!$G:$G,Aut_Ajustes_Manuais!$I:$I,DRE!AL$4,Aut_Ajustes_Manuais!$F:$F,"Processo Civil")</f>
        <v/>
      </c>
      <c r="AO358" s="232" t="n">
        <v>0</v>
      </c>
      <c r="AP358" s="27" t="n"/>
      <c r="AQ358" s="28">
        <f>-SUMIFS(Aut_Endividamentos!$N:$N,Aut_Endividamentos!$S:$S,DRE!AO$4,Aut_Endividamentos!$G:$G,$A358)+SUMIFS(Aut_Ajustes_Manuais!$G:$G,Aut_Ajustes_Manuais!$I:$I,DRE!AO$4,Aut_Ajustes_Manuais!$F:$F,"Processo Civil")</f>
        <v/>
      </c>
      <c r="AR358" s="232">
        <f>SUMIFS($H358:$AO358,$H$5:$AO$5,"&lt;"&amp;MONTH(TODAY()),$H$6:$AO$6,"REAL 25")</f>
        <v/>
      </c>
      <c r="AS358" s="27">
        <f>SUMIFS($I358:$AP358,$I$5:$AP$5,"&lt;"&amp;MONTH(TODAY()),$I$6:$AP$6,"ORÇADO ")</f>
        <v/>
      </c>
      <c r="AT358" s="28">
        <f>SUMIFS($J358:$AQ358,$J$5:$AQ$5,"&lt;"&amp;MONTH(TODAY()),$J$6:$AQ$6,"REAL 26")</f>
        <v/>
      </c>
      <c r="AU358" s="232">
        <f>SUM(H358,K358,N358,Q358,T358,W358,Z358,AC358,AF358,AI358,AL358,AO358)</f>
        <v/>
      </c>
      <c r="AV358" s="27">
        <f>SUM(I358,L358,O358,R358,U358,X358,AA358,AD358,AG358,AJ358,AM358,AP358)</f>
        <v/>
      </c>
      <c r="AW358" s="28">
        <f>SUM(J358,M358,P358,S358,V358,Y358,AB358,AE358,AH358,AK358,AN358,AQ358)</f>
        <v/>
      </c>
      <c r="AX358" s="232">
        <f>SUM(H358,K358,N358)</f>
        <v/>
      </c>
      <c r="AY358" s="27">
        <f>SUM(I358,L358,O358)</f>
        <v/>
      </c>
      <c r="AZ358" s="28">
        <f>SUM(J358,M358,P358)</f>
        <v/>
      </c>
      <c r="BA358" s="232">
        <f>SUM(Q358,T358,W358)</f>
        <v/>
      </c>
      <c r="BB358" s="27">
        <f>SUM(R358,U358,X358)</f>
        <v/>
      </c>
      <c r="BC358" s="28">
        <f>SUM(S358,V358,Y358)</f>
        <v/>
      </c>
      <c r="BD358" s="232">
        <f>SUM(Z358,AC358,AF358)</f>
        <v/>
      </c>
      <c r="BE358" s="27">
        <f>SUM(AA358,AD358,AG358)</f>
        <v/>
      </c>
      <c r="BF358" s="28">
        <f>SUM(AB358,AE358,AH358)</f>
        <v/>
      </c>
      <c r="BG358" s="232">
        <f>SUM(AI358,AL358,AO358)</f>
        <v/>
      </c>
      <c r="BH358" s="27">
        <f>SUM(AJ358,AM358,AP358)</f>
        <v/>
      </c>
      <c r="BI358" s="28">
        <f>SUM(AK358,AN358,AQ358)</f>
        <v/>
      </c>
      <c r="BK358" s="451">
        <f>SUM(I358,L358,O358,R358,U358,X358,AA358,AD358,AG358,AJ358,AM358,AP358)</f>
        <v/>
      </c>
      <c r="BL358" s="451">
        <f>BK358-AV358</f>
        <v/>
      </c>
      <c r="BM358" s="451">
        <f>SUM(J358,M358,P358,S358)</f>
        <v/>
      </c>
      <c r="BN358" s="451">
        <f>BM358-AT358</f>
        <v/>
      </c>
    </row>
    <row r="359" hidden="1" outlineLevel="1" customFormat="1" s="474">
      <c r="A359" s="22" t="inlineStr">
        <is>
          <t>Recurso Processual</t>
        </is>
      </c>
      <c r="B359" s="58" t="n"/>
      <c r="C359" s="24" t="inlineStr">
        <is>
          <t>Estim. Mensal</t>
        </is>
      </c>
      <c r="D359" s="25" t="n"/>
      <c r="E359" s="25" t="n"/>
      <c r="F359" s="62" t="n"/>
      <c r="G359" s="416" t="n"/>
      <c r="H359" s="232" t="n">
        <v>0</v>
      </c>
      <c r="I359" s="27" t="n"/>
      <c r="J359" s="28">
        <f>-SUMIFS(Aut_Endividamentos!$N:$N,Aut_Endividamentos!$S:$S,DRE!H$4,Aut_Endividamentos!$G:$G,$A359)+SUMIFS(Aut_Ajustes_Manuais!$G:$G,Aut_Ajustes_Manuais!$I:$I,DRE!H$4,Aut_Ajustes_Manuais!$F:$F,"Recurso Processual")</f>
        <v/>
      </c>
      <c r="K359" s="232" t="n">
        <v>0</v>
      </c>
      <c r="L359" s="27" t="n"/>
      <c r="M359" s="28">
        <f>-SUMIFS(Aut_Endividamentos!$N:$N,Aut_Endividamentos!$S:$S,DRE!K$4,Aut_Endividamentos!$G:$G,$A359)+SUMIFS(Aut_Ajustes_Manuais!$G:$G,Aut_Ajustes_Manuais!$I:$I,DRE!K$4,Aut_Ajustes_Manuais!$F:$F,"Recurso Processual")</f>
        <v/>
      </c>
      <c r="N359" s="232" t="n">
        <v>0</v>
      </c>
      <c r="O359" s="27" t="n"/>
      <c r="P359" s="28">
        <f>-SUMIFS(Aut_Endividamentos!$N:$N,Aut_Endividamentos!$S:$S,DRE!N$4,Aut_Endividamentos!$G:$G,$A359)+SUMIFS(Aut_Ajustes_Manuais!$G:$G,Aut_Ajustes_Manuais!$I:$I,DRE!N$4,Aut_Ajustes_Manuais!$F:$F,"Recurso Processual")</f>
        <v/>
      </c>
      <c r="Q359" s="232" t="n">
        <v>0</v>
      </c>
      <c r="R359" s="27" t="n"/>
      <c r="S359" s="28">
        <f>-SUMIFS(Aut_Endividamentos!$N:$N,Aut_Endividamentos!$S:$S,DRE!Q$4,Aut_Endividamentos!$G:$G,$A359)+SUMIFS(Aut_Ajustes_Manuais!$G:$G,Aut_Ajustes_Manuais!$I:$I,DRE!Q$4,Aut_Ajustes_Manuais!$F:$F,"Recurso Processual")</f>
        <v/>
      </c>
      <c r="T359" s="232" t="n">
        <v>0</v>
      </c>
      <c r="U359" s="27" t="n"/>
      <c r="V359" s="28">
        <f>-SUMIFS(Aut_Endividamentos!$N:$N,Aut_Endividamentos!$S:$S,DRE!T$4,Aut_Endividamentos!$G:$G,$A359)+SUMIFS(Aut_Ajustes_Manuais!$G:$G,Aut_Ajustes_Manuais!$I:$I,DRE!T$4,Aut_Ajustes_Manuais!$F:$F,"Recurso Processual")</f>
        <v/>
      </c>
      <c r="W359" s="232" t="n">
        <v>0</v>
      </c>
      <c r="X359" s="27" t="n"/>
      <c r="Y359" s="28">
        <f>-SUMIFS(Aut_Endividamentos!$N:$N,Aut_Endividamentos!$S:$S,DRE!W$4,Aut_Endividamentos!$G:$G,$A359)+SUMIFS(Aut_Ajustes_Manuais!$G:$G,Aut_Ajustes_Manuais!$I:$I,DRE!W$4,Aut_Ajustes_Manuais!$F:$F,"Recurso Processual")</f>
        <v/>
      </c>
      <c r="Z359" s="232" t="n">
        <v>0</v>
      </c>
      <c r="AA359" s="27" t="n"/>
      <c r="AB359" s="28">
        <f>-SUMIFS(Aut_Endividamentos!$N:$N,Aut_Endividamentos!$S:$S,DRE!Z$4,Aut_Endividamentos!$G:$G,$A359)+SUMIFS(Aut_Ajustes_Manuais!$G:$G,Aut_Ajustes_Manuais!$I:$I,DRE!Z$4,Aut_Ajustes_Manuais!$F:$F,"Recurso Processual")</f>
        <v/>
      </c>
      <c r="AC359" s="232" t="n">
        <v>0</v>
      </c>
      <c r="AD359" s="27" t="n"/>
      <c r="AE359" s="28">
        <f>-SUMIFS(Aut_Endividamentos!$N:$N,Aut_Endividamentos!$S:$S,DRE!AC$4,Aut_Endividamentos!$G:$G,$A359)+SUMIFS(Aut_Ajustes_Manuais!$G:$G,Aut_Ajustes_Manuais!$I:$I,DRE!AC$4,Aut_Ajustes_Manuais!$F:$F,"Recurso Processual")</f>
        <v/>
      </c>
      <c r="AF359" s="232" t="n">
        <v>0</v>
      </c>
      <c r="AG359" s="27" t="n"/>
      <c r="AH359" s="28">
        <f>-SUMIFS(Aut_Endividamentos!$N:$N,Aut_Endividamentos!$S:$S,DRE!AF$4,Aut_Endividamentos!$G:$G,$A359)+SUMIFS(Aut_Ajustes_Manuais!$G:$G,Aut_Ajustes_Manuais!$I:$I,DRE!AF$4,Aut_Ajustes_Manuais!$F:$F,"Recurso Processual")</f>
        <v/>
      </c>
      <c r="AI359" s="232" t="n">
        <v>-200</v>
      </c>
      <c r="AJ359" s="27" t="n"/>
      <c r="AK359" s="28">
        <f>-SUMIFS(Aut_Endividamentos!$N:$N,Aut_Endividamentos!$S:$S,DRE!AI$4,Aut_Endividamentos!$G:$G,$A359)+SUMIFS(Aut_Ajustes_Manuais!$G:$G,Aut_Ajustes_Manuais!$I:$I,DRE!AI$4,Aut_Ajustes_Manuais!$F:$F,"Recurso Processual")</f>
        <v/>
      </c>
      <c r="AL359" s="232" t="n">
        <v>0</v>
      </c>
      <c r="AM359" s="27" t="n"/>
      <c r="AN359" s="28">
        <f>-SUMIFS(Aut_Endividamentos!$N:$N,Aut_Endividamentos!$S:$S,DRE!AL$4,Aut_Endividamentos!$G:$G,$A359)+SUMIFS(Aut_Ajustes_Manuais!$G:$G,Aut_Ajustes_Manuais!$I:$I,DRE!AL$4,Aut_Ajustes_Manuais!$F:$F,"Recurso Processual")</f>
        <v/>
      </c>
      <c r="AO359" s="232" t="n">
        <v>0</v>
      </c>
      <c r="AP359" s="27" t="n"/>
      <c r="AQ359" s="28">
        <f>-SUMIFS(Aut_Endividamentos!$N:$N,Aut_Endividamentos!$S:$S,DRE!AO$4,Aut_Endividamentos!$G:$G,$A359)+SUMIFS(Aut_Ajustes_Manuais!$G:$G,Aut_Ajustes_Manuais!$I:$I,DRE!AO$4,Aut_Ajustes_Manuais!$F:$F,"Recurso Processual")</f>
        <v/>
      </c>
      <c r="AR359" s="232">
        <f>SUMIFS($H359:$AO359,$H$5:$AO$5,"&lt;"&amp;MONTH(TODAY()),$H$6:$AO$6,"REAL 25")</f>
        <v/>
      </c>
      <c r="AS359" s="27">
        <f>SUMIFS($I359:$AP359,$I$5:$AP$5,"&lt;"&amp;MONTH(TODAY()),$I$6:$AP$6,"ORÇADO ")</f>
        <v/>
      </c>
      <c r="AT359" s="28">
        <f>SUMIFS($J359:$AQ359,$J$5:$AQ$5,"&lt;"&amp;MONTH(TODAY()),$J$6:$AQ$6,"REAL 26")</f>
        <v/>
      </c>
      <c r="AU359" s="232">
        <f>SUM(H359,K359,N359,Q359,T359,W359,Z359,AC359,AF359,AI359,AL359,AO359)</f>
        <v/>
      </c>
      <c r="AV359" s="27">
        <f>SUM(I359,L359,O359,R359,U359,X359,AA359,AD359,AG359,AJ359,AM359,AP359)</f>
        <v/>
      </c>
      <c r="AW359" s="28">
        <f>SUM(J359,M359,P359,S359,V359,Y359,AB359,AE359,AH359,AK359,AN359,AQ359)</f>
        <v/>
      </c>
      <c r="AX359" s="232">
        <f>SUM(H359,K359,N359)</f>
        <v/>
      </c>
      <c r="AY359" s="27">
        <f>SUM(I359,L359,O359)</f>
        <v/>
      </c>
      <c r="AZ359" s="28">
        <f>SUM(J359,M359,P359)</f>
        <v/>
      </c>
      <c r="BA359" s="232">
        <f>SUM(Q359,T359,W359)</f>
        <v/>
      </c>
      <c r="BB359" s="27">
        <f>SUM(R359,U359,X359)</f>
        <v/>
      </c>
      <c r="BC359" s="28">
        <f>SUM(S359,V359,Y359)</f>
        <v/>
      </c>
      <c r="BD359" s="232">
        <f>SUM(Z359,AC359,AF359)</f>
        <v/>
      </c>
      <c r="BE359" s="27">
        <f>SUM(AA359,AD359,AG359)</f>
        <v/>
      </c>
      <c r="BF359" s="28">
        <f>SUM(AB359,AE359,AH359)</f>
        <v/>
      </c>
      <c r="BG359" s="232">
        <f>SUM(AI359,AL359,AO359)</f>
        <v/>
      </c>
      <c r="BH359" s="27">
        <f>SUM(AJ359,AM359,AP359)</f>
        <v/>
      </c>
      <c r="BI359" s="28">
        <f>SUM(AK359,AN359,AQ359)</f>
        <v/>
      </c>
      <c r="BK359" s="451">
        <f>SUM(I359,L359,O359,R359,U359,X359,AA359,AD359,AG359,AJ359,AM359,AP359)</f>
        <v/>
      </c>
      <c r="BL359" s="451">
        <f>BK359-AV359</f>
        <v/>
      </c>
      <c r="BM359" s="451">
        <f>SUM(J359,M359,P359,S359)</f>
        <v/>
      </c>
      <c r="BN359" s="451">
        <f>BM359-AT359</f>
        <v/>
      </c>
    </row>
    <row r="360" hidden="1" outlineLevel="1" customFormat="1" s="474">
      <c r="A360" s="22" t="inlineStr">
        <is>
          <t>Empréstimos Gerais</t>
        </is>
      </c>
      <c r="B360" s="58" t="n"/>
      <c r="C360" s="24" t="inlineStr">
        <is>
          <t>Estim. Mensal</t>
        </is>
      </c>
      <c r="D360" s="25" t="n"/>
      <c r="E360" s="25" t="n"/>
      <c r="F360" s="62" t="n"/>
      <c r="G360" s="416" t="n"/>
      <c r="H360" s="232" t="n">
        <v>0</v>
      </c>
      <c r="I360" s="27" t="n"/>
      <c r="J360" s="28">
        <f>-SUMIFS(Aut_Endividamentos!$N:$N,Aut_Endividamentos!$S:$S,DRE!H$4,Aut_Endividamentos!$G:$G,$A360)+SUMIFS(Aut_Ajustes_Manuais!$G:$G,Aut_Ajustes_Manuais!$I:$I,DRE!H$4,Aut_Ajustes_Manuais!$F:$F,"Empréstimos Gerais")</f>
        <v/>
      </c>
      <c r="K360" s="232" t="n">
        <v>-286617.74</v>
      </c>
      <c r="L360" s="27" t="n"/>
      <c r="M360" s="28">
        <f>-SUMIFS(Aut_Endividamentos!$N:$N,Aut_Endividamentos!$S:$S,DRE!K$4,Aut_Endividamentos!$G:$G,$A360)+SUMIFS(Aut_Ajustes_Manuais!$G:$G,Aut_Ajustes_Manuais!$I:$I,DRE!K$4,Aut_Ajustes_Manuais!$F:$F,"Empréstimos Gerais")</f>
        <v/>
      </c>
      <c r="N360" s="232" t="n">
        <v>0</v>
      </c>
      <c r="O360" s="27" t="n"/>
      <c r="P360" s="28">
        <f>-SUMIFS(Aut_Endividamentos!$N:$N,Aut_Endividamentos!$S:$S,DRE!N$4,Aut_Endividamentos!$G:$G,$A360)+SUMIFS(Aut_Ajustes_Manuais!$G:$G,Aut_Ajustes_Manuais!$I:$I,DRE!N$4,Aut_Ajustes_Manuais!$F:$F,"Empréstimos Gerais")</f>
        <v/>
      </c>
      <c r="Q360" s="232" t="n">
        <v>0</v>
      </c>
      <c r="R360" s="27" t="n"/>
      <c r="S360" s="28">
        <f>-SUMIFS(Aut_Endividamentos!$N:$N,Aut_Endividamentos!$S:$S,DRE!Q$4,Aut_Endividamentos!$G:$G,$A360)+SUMIFS(Aut_Ajustes_Manuais!$G:$G,Aut_Ajustes_Manuais!$I:$I,DRE!Q$4,Aut_Ajustes_Manuais!$F:$F,"Empréstimos Gerais")</f>
        <v/>
      </c>
      <c r="T360" s="232" t="n">
        <v>0</v>
      </c>
      <c r="U360" s="27" t="n"/>
      <c r="V360" s="28">
        <f>-SUMIFS(Aut_Endividamentos!$N:$N,Aut_Endividamentos!$S:$S,DRE!T$4,Aut_Endividamentos!$G:$G,$A360)+SUMIFS(Aut_Ajustes_Manuais!$G:$G,Aut_Ajustes_Manuais!$I:$I,DRE!T$4,Aut_Ajustes_Manuais!$F:$F,"Empréstimos Gerais")</f>
        <v/>
      </c>
      <c r="W360" s="232" t="n">
        <v>0</v>
      </c>
      <c r="X360" s="27" t="n"/>
      <c r="Y360" s="28">
        <f>-SUMIFS(Aut_Endividamentos!$N:$N,Aut_Endividamentos!$S:$S,DRE!W$4,Aut_Endividamentos!$G:$G,$A360)+SUMIFS(Aut_Ajustes_Manuais!$G:$G,Aut_Ajustes_Manuais!$I:$I,DRE!W$4,Aut_Ajustes_Manuais!$F:$F,"Empréstimos Gerais")</f>
        <v/>
      </c>
      <c r="Z360" s="232" t="n">
        <v>0</v>
      </c>
      <c r="AA360" s="27" t="n"/>
      <c r="AB360" s="28">
        <f>-SUMIFS(Aut_Endividamentos!$N:$N,Aut_Endividamentos!$S:$S,DRE!Z$4,Aut_Endividamentos!$G:$G,$A360)+SUMIFS(Aut_Ajustes_Manuais!$G:$G,Aut_Ajustes_Manuais!$I:$I,DRE!Z$4,Aut_Ajustes_Manuais!$F:$F,"Empréstimos Gerais")</f>
        <v/>
      </c>
      <c r="AC360" s="232" t="n">
        <v>0</v>
      </c>
      <c r="AD360" s="27" t="n"/>
      <c r="AE360" s="28">
        <f>-SUMIFS(Aut_Endividamentos!$N:$N,Aut_Endividamentos!$S:$S,DRE!AC$4,Aut_Endividamentos!$G:$G,$A360)+SUMIFS(Aut_Ajustes_Manuais!$G:$G,Aut_Ajustes_Manuais!$I:$I,DRE!AC$4,Aut_Ajustes_Manuais!$F:$F,"Empréstimos Gerais")</f>
        <v/>
      </c>
      <c r="AF360" s="232" t="n">
        <v>0</v>
      </c>
      <c r="AG360" s="27" t="n"/>
      <c r="AH360" s="28">
        <f>-SUMIFS(Aut_Endividamentos!$N:$N,Aut_Endividamentos!$S:$S,DRE!AF$4,Aut_Endividamentos!$G:$G,$A360)+SUMIFS(Aut_Ajustes_Manuais!$G:$G,Aut_Ajustes_Manuais!$I:$I,DRE!AF$4,Aut_Ajustes_Manuais!$F:$F,"Empréstimos Gerais")</f>
        <v/>
      </c>
      <c r="AI360" s="232" t="n">
        <v>0</v>
      </c>
      <c r="AJ360" s="27" t="n"/>
      <c r="AK360" s="28">
        <f>-SUMIFS(Aut_Endividamentos!$N:$N,Aut_Endividamentos!$S:$S,DRE!AI$4,Aut_Endividamentos!$G:$G,$A360)+SUMIFS(Aut_Ajustes_Manuais!$G:$G,Aut_Ajustes_Manuais!$I:$I,DRE!AI$4,Aut_Ajustes_Manuais!$F:$F,"Empréstimos Gerais")</f>
        <v/>
      </c>
      <c r="AL360" s="232" t="n">
        <v>0</v>
      </c>
      <c r="AM360" s="27" t="n"/>
      <c r="AN360" s="28">
        <f>-SUMIFS(Aut_Endividamentos!$N:$N,Aut_Endividamentos!$S:$S,DRE!AL$4,Aut_Endividamentos!$G:$G,$A360)+SUMIFS(Aut_Ajustes_Manuais!$G:$G,Aut_Ajustes_Manuais!$I:$I,DRE!AL$4,Aut_Ajustes_Manuais!$F:$F,"Empréstimos Gerais")</f>
        <v/>
      </c>
      <c r="AO360" s="232" t="n">
        <v>0</v>
      </c>
      <c r="AP360" s="27" t="n"/>
      <c r="AQ360" s="28">
        <f>-SUMIFS(Aut_Endividamentos!$N:$N,Aut_Endividamentos!$S:$S,DRE!AO$4,Aut_Endividamentos!$G:$G,$A360)+SUMIFS(Aut_Ajustes_Manuais!$G:$G,Aut_Ajustes_Manuais!$I:$I,DRE!AO$4,Aut_Ajustes_Manuais!$F:$F,"Empréstimos Gerais")</f>
        <v/>
      </c>
      <c r="AR360" s="232">
        <f>SUMIFS($H360:$AO360,$H$5:$AO$5,"&lt;"&amp;MONTH(TODAY()),$H$6:$AO$6,"REAL 25")</f>
        <v/>
      </c>
      <c r="AS360" s="27">
        <f>SUMIFS($I360:$AP360,$I$5:$AP$5,"&lt;"&amp;MONTH(TODAY()),$I$6:$AP$6,"ORÇADO ")</f>
        <v/>
      </c>
      <c r="AT360" s="28">
        <f>SUMIFS($J360:$AQ360,$J$5:$AQ$5,"&lt;"&amp;MONTH(TODAY()),$J$6:$AQ$6,"REAL 26")</f>
        <v/>
      </c>
      <c r="AU360" s="232">
        <f>SUM(H360,K360,N360,Q360,T360,W360,Z360,AC360,AF360,AI360,AL360,AO360)</f>
        <v/>
      </c>
      <c r="AV360" s="27">
        <f>SUM(I360,L360,O360,R360,U360,X360,AA360,AD360,AG360,AJ360,AM360,AP360)</f>
        <v/>
      </c>
      <c r="AW360" s="28">
        <f>SUM(J360,M360,P360,S360,V360,Y360,AB360,AE360,AH360,AK360,AN360,AQ360)</f>
        <v/>
      </c>
      <c r="AX360" s="232">
        <f>SUM(H360,K360,N360)</f>
        <v/>
      </c>
      <c r="AY360" s="27">
        <f>SUM(I360,L360,O360)</f>
        <v/>
      </c>
      <c r="AZ360" s="28">
        <f>SUM(J360,M360,P360)</f>
        <v/>
      </c>
      <c r="BA360" s="232">
        <f>SUM(Q360,T360,W360)</f>
        <v/>
      </c>
      <c r="BB360" s="27">
        <f>SUM(R360,U360,X360)</f>
        <v/>
      </c>
      <c r="BC360" s="28">
        <f>SUM(S360,V360,Y360)</f>
        <v/>
      </c>
      <c r="BD360" s="232">
        <f>SUM(Z360,AC360,AF360)</f>
        <v/>
      </c>
      <c r="BE360" s="27">
        <f>SUM(AA360,AD360,AG360)</f>
        <v/>
      </c>
      <c r="BF360" s="28">
        <f>SUM(AB360,AE360,AH360)</f>
        <v/>
      </c>
      <c r="BG360" s="232">
        <f>SUM(AI360,AL360,AO360)</f>
        <v/>
      </c>
      <c r="BH360" s="27">
        <f>SUM(AJ360,AM360,AP360)</f>
        <v/>
      </c>
      <c r="BI360" s="28">
        <f>SUM(AK360,AN360,AQ360)</f>
        <v/>
      </c>
      <c r="BK360" s="451">
        <f>SUM(I360,L360,O360,R360,U360,X360,AA360,AD360,AG360,AJ360,AM360,AP360)</f>
        <v/>
      </c>
      <c r="BL360" s="451">
        <f>BK360-AV360</f>
        <v/>
      </c>
      <c r="BM360" s="451">
        <f>SUM(J360,M360,P360,S360)</f>
        <v/>
      </c>
      <c r="BN360" s="451">
        <f>BM360-AT360</f>
        <v/>
      </c>
    </row>
    <row r="361" hidden="1" outlineLevel="1" customFormat="1" s="474">
      <c r="A361" s="135" t="n"/>
      <c r="B361" s="58" t="n"/>
      <c r="C361" s="136" t="n"/>
      <c r="D361" s="137" t="n"/>
      <c r="E361" s="137" t="n"/>
      <c r="F361" s="62" t="n"/>
      <c r="G361" s="416" t="n"/>
      <c r="H361" s="259" t="n"/>
      <c r="I361" s="138" t="n"/>
      <c r="J361" s="139" t="n"/>
      <c r="K361" s="259" t="n"/>
      <c r="L361" s="138" t="n"/>
      <c r="M361" s="139" t="n"/>
      <c r="N361" s="259" t="n"/>
      <c r="O361" s="138" t="n"/>
      <c r="P361" s="139" t="n"/>
      <c r="Q361" s="259" t="n"/>
      <c r="R361" s="138" t="n"/>
      <c r="S361" s="139" t="n"/>
      <c r="T361" s="259" t="n"/>
      <c r="U361" s="138" t="n"/>
      <c r="V361" s="139" t="n"/>
      <c r="W361" s="259" t="n"/>
      <c r="X361" s="138" t="n"/>
      <c r="Y361" s="139" t="n"/>
      <c r="Z361" s="259" t="n"/>
      <c r="AA361" s="138" t="n"/>
      <c r="AB361" s="139" t="n"/>
      <c r="AC361" s="259" t="n"/>
      <c r="AD361" s="138" t="n"/>
      <c r="AE361" s="139" t="n"/>
      <c r="AF361" s="259" t="n"/>
      <c r="AG361" s="138" t="n"/>
      <c r="AH361" s="139" t="n"/>
      <c r="AI361" s="259" t="n"/>
      <c r="AJ361" s="138" t="n"/>
      <c r="AK361" s="139" t="n"/>
      <c r="AL361" s="259" t="n"/>
      <c r="AM361" s="138" t="n"/>
      <c r="AN361" s="139" t="n"/>
      <c r="AO361" s="259" t="n"/>
      <c r="AP361" s="138" t="n"/>
      <c r="AQ361" s="139" t="n"/>
      <c r="AR361" s="232">
        <f>SUMIFS($H361:$AO361,$H$5:$AO$5,"&lt;"&amp;MONTH(TODAY()),$H$6:$AO$6,"REAL 25")</f>
        <v/>
      </c>
      <c r="AS361" s="27">
        <f>SUMIFS($I361:$AP361,$I$5:$AP$5,"&lt;"&amp;MONTH(TODAY()),$I$6:$AP$6,"ORÇADO ")</f>
        <v/>
      </c>
      <c r="AT361" s="28">
        <f>SUMIFS($J361:$AQ361,$J$5:$AQ$5,"&lt;"&amp;MONTH(TODAY()),$J$6:$AQ$6,"REAL 26")</f>
        <v/>
      </c>
      <c r="AU361" s="259">
        <f>SUM(H361,K361,N361,Q361,T361,W361,Z361,AC361,AF361,AI361,AL361,AO361)</f>
        <v/>
      </c>
      <c r="AV361" s="138">
        <f>SUM(I361,L361,O361,R361,U361,X361,AA361,AD361,AG361,AJ361,AM361,AP361)</f>
        <v/>
      </c>
      <c r="AW361" s="139">
        <f>SUM(J361,M361,P361,S361,V361,Y361,AB361,AE361,AH361,AK361,AN361,AQ361)</f>
        <v/>
      </c>
      <c r="AX361" s="259">
        <f>SUM(H361,K361,N361)</f>
        <v/>
      </c>
      <c r="AY361" s="138">
        <f>SUM(I361,L361,O361)</f>
        <v/>
      </c>
      <c r="AZ361" s="139">
        <f>SUM(J361,M361,P361)</f>
        <v/>
      </c>
      <c r="BA361" s="259">
        <f>SUM(Q361,T361,W361)</f>
        <v/>
      </c>
      <c r="BB361" s="138">
        <f>SUM(R361,U361,X361)</f>
        <v/>
      </c>
      <c r="BC361" s="139">
        <f>SUM(S361,V361,Y361)</f>
        <v/>
      </c>
      <c r="BD361" s="259">
        <f>SUM(Z361,AC361,AF361)</f>
        <v/>
      </c>
      <c r="BE361" s="138">
        <f>SUM(AA361,AD361,AG361)</f>
        <v/>
      </c>
      <c r="BF361" s="139">
        <f>SUM(AB361,AE361,AH361)</f>
        <v/>
      </c>
      <c r="BG361" s="259">
        <f>SUM(AI361,AL361,AO361)</f>
        <v/>
      </c>
      <c r="BH361" s="138">
        <f>SUM(AJ361,AM361,AP361)</f>
        <v/>
      </c>
      <c r="BI361" s="139">
        <f>SUM(AK361,AN361,AQ361)</f>
        <v/>
      </c>
      <c r="BK361" s="451">
        <f>SUM(I361,L361,O361,R361,U361,X361,AA361,AD361,AG361,AJ361,AM361,AP361)</f>
        <v/>
      </c>
      <c r="BL361" s="451">
        <f>BK361-AV361</f>
        <v/>
      </c>
      <c r="BM361" s="451">
        <f>SUM(J361,M361,P361,S361)</f>
        <v/>
      </c>
      <c r="BN361" s="451">
        <f>BM361-AT361</f>
        <v/>
      </c>
    </row>
    <row r="362" collapsed="1" customFormat="1" s="474">
      <c r="A362" s="140" t="n"/>
      <c r="B362" s="23" t="n"/>
      <c r="C362" s="3" t="n"/>
      <c r="D362" s="4" t="n"/>
      <c r="E362" s="16" t="n"/>
      <c r="F362" s="110" t="n"/>
      <c r="G362" s="416" t="n"/>
      <c r="H362" s="260" t="n"/>
      <c r="I362" s="110" t="n"/>
      <c r="J362" s="141" t="n"/>
      <c r="K362" s="260" t="n"/>
      <c r="L362" s="110" t="n"/>
      <c r="M362" s="141" t="n"/>
      <c r="N362" s="260" t="n"/>
      <c r="O362" s="110" t="n"/>
      <c r="P362" s="141" t="n"/>
      <c r="Q362" s="260" t="n"/>
      <c r="R362" s="110" t="n"/>
      <c r="S362" s="141" t="n"/>
      <c r="T362" s="260" t="n"/>
      <c r="U362" s="110" t="n"/>
      <c r="V362" s="141" t="n"/>
      <c r="W362" s="260" t="n"/>
      <c r="X362" s="110" t="n"/>
      <c r="Y362" s="141" t="n"/>
      <c r="Z362" s="260" t="n"/>
      <c r="AA362" s="110" t="n"/>
      <c r="AB362" s="141" t="n"/>
      <c r="AC362" s="260" t="n"/>
      <c r="AD362" s="110" t="n"/>
      <c r="AE362" s="141" t="n"/>
      <c r="AF362" s="260" t="n"/>
      <c r="AG362" s="110" t="n"/>
      <c r="AH362" s="141" t="n"/>
      <c r="AI362" s="260" t="n"/>
      <c r="AJ362" s="110" t="n"/>
      <c r="AK362" s="141" t="n"/>
      <c r="AL362" s="260" t="n"/>
      <c r="AM362" s="110" t="n"/>
      <c r="AN362" s="141" t="n"/>
      <c r="AO362" s="260" t="n"/>
      <c r="AP362" s="110" t="n"/>
      <c r="AQ362" s="141" t="n"/>
      <c r="AR362" s="260" t="n"/>
      <c r="AS362" s="110">
        <f>SUMIFS($I362:$AP362,$I$5:$AP$5,"&lt;"&amp;MONTH(TODAY()),$I$6:$AP$6,"ORÇADO ")</f>
        <v/>
      </c>
      <c r="AT362" s="141" t="n"/>
      <c r="AU362" s="260" t="n"/>
      <c r="AV362" s="110" t="n"/>
      <c r="AW362" s="141" t="n"/>
      <c r="AX362" s="260" t="n"/>
      <c r="AY362" s="110" t="n"/>
      <c r="AZ362" s="141" t="n"/>
      <c r="BA362" s="260" t="n"/>
      <c r="BB362" s="110" t="n"/>
      <c r="BC362" s="141" t="n"/>
      <c r="BD362" s="260" t="n"/>
      <c r="BE362" s="110" t="n"/>
      <c r="BF362" s="141" t="n"/>
      <c r="BG362" s="260" t="n"/>
      <c r="BH362" s="110" t="n"/>
      <c r="BI362" s="141" t="n"/>
      <c r="BK362" s="451">
        <f>SUM(I362,L362,O362,R362,U362,X362,AA362,AD362,AG362,AJ362,AM362,AP362)</f>
        <v/>
      </c>
      <c r="BL362" s="451">
        <f>BK362-AV362</f>
        <v/>
      </c>
      <c r="BM362" s="451">
        <f>SUM(J362,M362,P362,S362)</f>
        <v/>
      </c>
      <c r="BN362" s="451">
        <f>BM362-AT362</f>
        <v/>
      </c>
    </row>
    <row r="363" ht="25.2" customHeight="1">
      <c r="A363" s="38" t="inlineStr">
        <is>
          <t>Total - Variações s/ Resultado Líquido</t>
        </is>
      </c>
      <c r="B363" s="58" t="n"/>
      <c r="C363" s="59" t="n"/>
      <c r="D363" s="60" t="n"/>
      <c r="E363" s="61" t="n"/>
      <c r="F363" s="62" t="n"/>
      <c r="G363" s="473" t="n"/>
      <c r="H363" s="235" t="n">
        <v>-7404.84</v>
      </c>
      <c r="I363" s="41" t="n">
        <v>-68860.90999999999</v>
      </c>
      <c r="J363" s="42">
        <f>SUM(J353,J334)+SUMIFS(Aut_Ajustes_Manuais!$G:$G,Aut_Ajustes_Manuais!$I:$I,DRE!H$4,Aut_Ajustes_Manuais!$F:$F,"Total - Variações s/ Resultado Líquido")</f>
        <v/>
      </c>
      <c r="K363" s="235" t="n">
        <v>-314085.97</v>
      </c>
      <c r="L363" s="41" t="n">
        <v>-161588.1827272727</v>
      </c>
      <c r="M363" s="42">
        <f>SUM(M353,M334)+SUMIFS(Aut_Ajustes_Manuais!$G:$G,Aut_Ajustes_Manuais!$I:$I,DRE!K$4,Aut_Ajustes_Manuais!$F:$F,"Total - Variações s/ Resultado Líquido")</f>
        <v/>
      </c>
      <c r="N363" s="235" t="n">
        <v>-45005.55</v>
      </c>
      <c r="O363" s="41" t="n">
        <v>-161588.1827272727</v>
      </c>
      <c r="P363" s="42">
        <f>SUM(P353,P334)+SUMIFS(Aut_Ajustes_Manuais!$G:$G,Aut_Ajustes_Manuais!$I:$I,DRE!N$4,Aut_Ajustes_Manuais!$F:$F,"Total - Variações s/ Resultado Líquido")</f>
        <v/>
      </c>
      <c r="Q363" s="235" t="n">
        <v>-64657.26</v>
      </c>
      <c r="R363" s="41" t="n">
        <v>-181388.1827272727</v>
      </c>
      <c r="S363" s="42">
        <f>SUM(S353,S334)+SUMIFS(Aut_Ajustes_Manuais!$G:$G,Aut_Ajustes_Manuais!$I:$I,DRE!Q$4,Aut_Ajustes_Manuais!$F:$F,"Total - Variações s/ Resultado Líquido")</f>
        <v/>
      </c>
      <c r="T363" s="235" t="n">
        <v>-25155.46</v>
      </c>
      <c r="U363" s="41" t="n">
        <v>-161588.1827272727</v>
      </c>
      <c r="V363" s="42">
        <f>SUM(V353,V334)+SUMIFS(Aut_Ajustes_Manuais!$G:$G,Aut_Ajustes_Manuais!$I:$I,DRE!T$4,Aut_Ajustes_Manuais!$F:$F,"Total - Variações s/ Resultado Líquido")</f>
        <v/>
      </c>
      <c r="W363" s="235" t="n">
        <v>-43324.63</v>
      </c>
      <c r="X363" s="41" t="n">
        <v>-161588.1827272727</v>
      </c>
      <c r="Y363" s="42">
        <f>SUM(Y353,Y334)+SUMIFS(Aut_Ajustes_Manuais!$G:$G,Aut_Ajustes_Manuais!$I:$I,DRE!W$4,Aut_Ajustes_Manuais!$F:$F,"Total - Variações s/ Resultado Líquido")</f>
        <v/>
      </c>
      <c r="Z363" s="235" t="n">
        <v>-45562.23</v>
      </c>
      <c r="AA363" s="41" t="n">
        <v>-181388.1827272727</v>
      </c>
      <c r="AB363" s="42">
        <f>SUM(AB353,AB334)+SUMIFS(Aut_Ajustes_Manuais!$G:$G,Aut_Ajustes_Manuais!$I:$I,DRE!Z$4,Aut_Ajustes_Manuais!$F:$F,"Total - Variações s/ Resultado Líquido")</f>
        <v/>
      </c>
      <c r="AC363" s="235" t="n">
        <v>-50470.22</v>
      </c>
      <c r="AD363" s="41" t="n">
        <v>-161588.1827272727</v>
      </c>
      <c r="AE363" s="42">
        <f>SUM(AE353,AE334)+SUMIFS(Aut_Ajustes_Manuais!$G:$G,Aut_Ajustes_Manuais!$I:$I,DRE!AC$4,Aut_Ajustes_Manuais!$F:$F,"Total - Variações s/ Resultado Líquido")</f>
        <v/>
      </c>
      <c r="AF363" s="235" t="n">
        <v>-50203.62</v>
      </c>
      <c r="AG363" s="41" t="n">
        <v>-161588.1827272727</v>
      </c>
      <c r="AH363" s="42">
        <f>SUM(AH353,AH334)+SUMIFS(Aut_Ajustes_Manuais!$G:$G,Aut_Ajustes_Manuais!$I:$I,DRE!AF$4,Aut_Ajustes_Manuais!$F:$F,"Total - Variações s/ Resultado Líquido")</f>
        <v/>
      </c>
      <c r="AI363" s="235" t="n">
        <v>-29418.29</v>
      </c>
      <c r="AJ363" s="41" t="n">
        <v>-184715.2227272727</v>
      </c>
      <c r="AK363" s="42">
        <f>SUM(AK353,AK334)+SUMIFS(Aut_Ajustes_Manuais!$G:$G,Aut_Ajustes_Manuais!$I:$I,DRE!AI$4,Aut_Ajustes_Manuais!$F:$F,"Total - Variações s/ Resultado Líquido")</f>
        <v/>
      </c>
      <c r="AL363" s="235" t="n">
        <v>-31443.38</v>
      </c>
      <c r="AM363" s="41" t="n">
        <v>-161588.1827272727</v>
      </c>
      <c r="AN363" s="42">
        <f>SUM(AN353,AN334)+SUMIFS(Aut_Ajustes_Manuais!$G:$G,Aut_Ajustes_Manuais!$I:$I,DRE!AL$4,Aut_Ajustes_Manuais!$F:$F,"Total - Variações s/ Resultado Líquido")</f>
        <v/>
      </c>
      <c r="AO363" s="235" t="n">
        <v>-57435.3</v>
      </c>
      <c r="AP363" s="41" t="n">
        <v>-161588.1827272727</v>
      </c>
      <c r="AQ363" s="42">
        <f>SUM(AQ353,AQ334)+SUMIFS(Aut_Ajustes_Manuais!$G:$G,Aut_Ajustes_Manuais!$I:$I,DRE!AO$4,Aut_Ajustes_Manuais!$F:$F,"Total - Variações s/ Resultado Líquido")</f>
        <v/>
      </c>
      <c r="AR363" s="235">
        <f>SUM(AR353,AR334)</f>
        <v/>
      </c>
      <c r="AS363" s="41">
        <f>SUM(AS353,AS334)</f>
        <v/>
      </c>
      <c r="AT363" s="42">
        <f>SUM(AT353,AT334)</f>
        <v/>
      </c>
      <c r="AU363" s="235">
        <f>SUM(AU353,AU334)</f>
        <v/>
      </c>
      <c r="AV363" s="41">
        <f>SUM(AV353,AV334)</f>
        <v/>
      </c>
      <c r="AW363" s="42">
        <f>SUM(AW353,AW334)</f>
        <v/>
      </c>
      <c r="AX363" s="235">
        <f>SUM(AX353,AX334)</f>
        <v/>
      </c>
      <c r="AY363" s="41">
        <f>SUM(AY353,AY334)</f>
        <v/>
      </c>
      <c r="AZ363" s="42">
        <f>SUM(AZ353,AZ334)</f>
        <v/>
      </c>
      <c r="BA363" s="235">
        <f>SUM(BA353,BA334)</f>
        <v/>
      </c>
      <c r="BB363" s="41">
        <f>SUM(BB353,BB334)</f>
        <v/>
      </c>
      <c r="BC363" s="42">
        <f>SUM(BC353,BC334)</f>
        <v/>
      </c>
      <c r="BD363" s="235">
        <f>SUM(BD353,BD334)</f>
        <v/>
      </c>
      <c r="BE363" s="41">
        <f>SUM(BE353,BE334)</f>
        <v/>
      </c>
      <c r="BF363" s="42">
        <f>SUM(BF353,BF334)</f>
        <v/>
      </c>
      <c r="BG363" s="235">
        <f>SUM(BG353,BG334)</f>
        <v/>
      </c>
      <c r="BH363" s="41">
        <f>SUM(BH353,BH334)</f>
        <v/>
      </c>
      <c r="BI363" s="42">
        <f>SUM(BI353,BI334)</f>
        <v/>
      </c>
      <c r="BK363" s="451">
        <f>SUM(I363,L363,O363,R363,U363,X363,AA363,AD363,AG363,AJ363,AM363,AP363)</f>
        <v/>
      </c>
      <c r="BL363" s="451">
        <f>BK363-AV363</f>
        <v/>
      </c>
      <c r="BM363" s="451">
        <f>SUM(J363,M363,P363,S363)</f>
        <v/>
      </c>
      <c r="BN363" s="451">
        <f>BM363-AT363</f>
        <v/>
      </c>
    </row>
    <row r="364" customFormat="1" s="474">
      <c r="A364" s="140" t="n"/>
      <c r="B364" s="23" t="n"/>
      <c r="C364" s="3" t="n"/>
      <c r="D364" s="4" t="n"/>
      <c r="E364" s="16" t="n"/>
      <c r="F364" s="110" t="n"/>
      <c r="G364" s="416" t="n"/>
      <c r="H364" s="260" t="n"/>
      <c r="I364" s="110" t="n"/>
      <c r="J364" s="141" t="n"/>
      <c r="K364" s="260" t="n"/>
      <c r="L364" s="110" t="n"/>
      <c r="M364" s="141" t="n"/>
      <c r="N364" s="260" t="n"/>
      <c r="O364" s="110" t="n"/>
      <c r="P364" s="141" t="n"/>
      <c r="Q364" s="260" t="n"/>
      <c r="R364" s="110" t="n"/>
      <c r="S364" s="141" t="n"/>
      <c r="T364" s="260" t="n"/>
      <c r="U364" s="110" t="n"/>
      <c r="V364" s="141" t="n"/>
      <c r="W364" s="260" t="n"/>
      <c r="X364" s="110" t="n"/>
      <c r="Y364" s="141" t="n"/>
      <c r="Z364" s="260" t="n"/>
      <c r="AA364" s="110" t="n"/>
      <c r="AB364" s="141" t="n"/>
      <c r="AC364" s="260" t="n"/>
      <c r="AD364" s="110" t="n"/>
      <c r="AE364" s="141" t="n"/>
      <c r="AF364" s="260" t="n"/>
      <c r="AG364" s="110" t="n"/>
      <c r="AH364" s="141" t="n"/>
      <c r="AI364" s="260" t="n"/>
      <c r="AJ364" s="110" t="n"/>
      <c r="AK364" s="141" t="n"/>
      <c r="AL364" s="260" t="n"/>
      <c r="AM364" s="110" t="n"/>
      <c r="AN364" s="141" t="n"/>
      <c r="AO364" s="260" t="n"/>
      <c r="AP364" s="110" t="n"/>
      <c r="AQ364" s="141" t="n"/>
      <c r="AR364" s="260" t="n"/>
      <c r="AS364" s="110" t="n"/>
      <c r="AT364" s="141" t="n"/>
      <c r="AU364" s="260" t="n"/>
      <c r="AV364" s="110" t="n"/>
      <c r="AW364" s="141" t="n"/>
      <c r="AX364" s="260" t="n"/>
      <c r="AY364" s="110" t="n"/>
      <c r="AZ364" s="141" t="n"/>
      <c r="BA364" s="260" t="n"/>
      <c r="BB364" s="110" t="n"/>
      <c r="BC364" s="141" t="n"/>
      <c r="BD364" s="260" t="n"/>
      <c r="BE364" s="110" t="n"/>
      <c r="BF364" s="141" t="n"/>
      <c r="BG364" s="260" t="n"/>
      <c r="BH364" s="110" t="n"/>
      <c r="BI364" s="141" t="n"/>
      <c r="BK364" s="451">
        <f>SUM(I364,L364,O364,R364,U364,X364,AA364,AD364,AG364,AJ364,AM364,AP364)</f>
        <v/>
      </c>
      <c r="BL364" s="451">
        <f>BK364-AV364</f>
        <v/>
      </c>
      <c r="BM364" s="451">
        <f>SUM(J364,M364,P364,S364)</f>
        <v/>
      </c>
      <c r="BN364" s="451">
        <f>BM364-AT364</f>
        <v/>
      </c>
    </row>
    <row r="365">
      <c r="A365" s="142" t="inlineStr">
        <is>
          <t>FCF</t>
        </is>
      </c>
      <c r="B365" s="58" t="n"/>
      <c r="C365" s="59" t="n"/>
      <c r="D365" s="60" t="n"/>
      <c r="E365" s="61" t="n"/>
      <c r="F365" s="62" t="n"/>
      <c r="G365" s="473" t="n"/>
      <c r="H365" s="285" t="n">
        <v>665984.8274186768</v>
      </c>
      <c r="I365" s="286" t="n">
        <v>-108779.5886952413</v>
      </c>
      <c r="J365" s="287">
        <f>SUM(J363,J331)+SUMIFS(Aut_Ajustes_Manuais!$G:$G,Aut_Ajustes_Manuais!$I:$I,DRE!H$4,Aut_Ajustes_Manuais!$F:$F,"FCF")</f>
        <v/>
      </c>
      <c r="K365" s="285" t="n">
        <v>-454337.097427081</v>
      </c>
      <c r="L365" s="286" t="n">
        <v>-247711.7028971758</v>
      </c>
      <c r="M365" s="287">
        <f>SUM(M363,M331)+SUMIFS(Aut_Ajustes_Manuais!$G:$G,Aut_Ajustes_Manuais!$I:$I,DRE!K$4,Aut_Ajustes_Manuais!$F:$F,"FCF")</f>
        <v/>
      </c>
      <c r="N365" s="285" t="n">
        <v>-195584.1281506002</v>
      </c>
      <c r="O365" s="286" t="n">
        <v>-218680.2753670925</v>
      </c>
      <c r="P365" s="287">
        <f>SUM(P363,P331)+SUMIFS(Aut_Ajustes_Manuais!$G:$G,Aut_Ajustes_Manuais!$I:$I,DRE!N$4,Aut_Ajustes_Manuais!$F:$F,"FCF")</f>
        <v/>
      </c>
      <c r="Q365" s="285" t="n">
        <v>-60590.18785651006</v>
      </c>
      <c r="R365" s="286" t="n">
        <v>-221885.227315534</v>
      </c>
      <c r="S365" s="287">
        <f>SUM(S363,S331)+SUMIFS(Aut_Ajustes_Manuais!$G:$G,Aut_Ajustes_Manuais!$I:$I,DRE!Q$4,Aut_Ajustes_Manuais!$F:$F,"FCF")</f>
        <v/>
      </c>
      <c r="T365" s="285" t="n">
        <v>-89362.01933757443</v>
      </c>
      <c r="U365" s="286" t="n">
        <v>-173488.1694791654</v>
      </c>
      <c r="V365" s="287">
        <f>SUM(V363,V331)+SUMIFS(Aut_Ajustes_Manuais!$G:$G,Aut_Ajustes_Manuais!$I:$I,DRE!T$4,Aut_Ajustes_Manuais!$F:$F,"FCF")</f>
        <v/>
      </c>
      <c r="W365" s="285" t="n">
        <v>-63984.64805186036</v>
      </c>
      <c r="X365" s="286" t="n">
        <v>-183371.8685471454</v>
      </c>
      <c r="Y365" s="287">
        <f>SUM(Y363,Y331)+SUMIFS(Aut_Ajustes_Manuais!$G:$G,Aut_Ajustes_Manuais!$I:$I,DRE!W$4,Aut_Ajustes_Manuais!$F:$F,"FCF")</f>
        <v/>
      </c>
      <c r="Z365" s="285" t="n">
        <v>-140735.0954874476</v>
      </c>
      <c r="AA365" s="286" t="n">
        <v>-210059.5083214906</v>
      </c>
      <c r="AB365" s="287">
        <f>SUM(AB363,AB331)+SUMIFS(Aut_Ajustes_Manuais!$G:$G,Aut_Ajustes_Manuais!$I:$I,DRE!Z$4,Aut_Ajustes_Manuais!$F:$F,"FCF")</f>
        <v/>
      </c>
      <c r="AC365" s="285" t="n">
        <v>-90487.92052176395</v>
      </c>
      <c r="AD365" s="286" t="n">
        <v>-149905.9692643961</v>
      </c>
      <c r="AE365" s="287">
        <f>SUM(AE363,AE331)+SUMIFS(Aut_Ajustes_Manuais!$G:$G,Aut_Ajustes_Manuais!$I:$I,DRE!AC$4,Aut_Ajustes_Manuais!$F:$F,"FCF")</f>
        <v/>
      </c>
      <c r="AF365" s="285" t="n">
        <v>-50897.09806250407</v>
      </c>
      <c r="AG365" s="286" t="n">
        <v>-105136.3898703563</v>
      </c>
      <c r="AH365" s="287">
        <f>SUM(AH363,AH331)+SUMIFS(Aut_Ajustes_Manuais!$G:$G,Aut_Ajustes_Manuais!$I:$I,DRE!AF$4,Aut_Ajustes_Manuais!$F:$F,"FCF")</f>
        <v/>
      </c>
      <c r="AI365" s="285" t="n">
        <v>-49538.30143641005</v>
      </c>
      <c r="AJ365" s="286" t="n">
        <v>-212303.5800541004</v>
      </c>
      <c r="AK365" s="287">
        <f>SUM(AK363,AK331)+SUMIFS(Aut_Ajustes_Manuais!$G:$G,Aut_Ajustes_Manuais!$I:$I,DRE!AI$4,Aut_Ajustes_Manuais!$F:$F,"FCF")</f>
        <v/>
      </c>
      <c r="AL365" s="285" t="n">
        <v>-93290.13962197547</v>
      </c>
      <c r="AM365" s="286" t="n">
        <v>-166896.9954660745</v>
      </c>
      <c r="AN365" s="287">
        <f>SUM(AN363,AN331)+SUMIFS(Aut_Ajustes_Manuais!$G:$G,Aut_Ajustes_Manuais!$I:$I,DRE!AL$4,Aut_Ajustes_Manuais!$F:$F,"FCF")</f>
        <v/>
      </c>
      <c r="AO365" s="285" t="n">
        <v>79884.65133780602</v>
      </c>
      <c r="AP365" s="286" t="n">
        <v>-164485.7480540025</v>
      </c>
      <c r="AQ365" s="287">
        <f>SUM(AQ363,AQ331)+SUMIFS(Aut_Ajustes_Manuais!$G:$G,Aut_Ajustes_Manuais!$I:$I,DRE!AO$4,Aut_Ajustes_Manuais!$F:$F,"FCF")</f>
        <v/>
      </c>
      <c r="AR365" s="285">
        <f>SUM(AR363,AR331)</f>
        <v/>
      </c>
      <c r="AS365" s="286">
        <f>SUM(AS363,AS331)</f>
        <v/>
      </c>
      <c r="AT365" s="287">
        <f>SUM(AT363,AT331)</f>
        <v/>
      </c>
      <c r="AU365" s="285">
        <f>SUM(AU363,AU331)</f>
        <v/>
      </c>
      <c r="AV365" s="286">
        <f>SUM(AV363,AV331)</f>
        <v/>
      </c>
      <c r="AW365" s="287">
        <f>SUM(AW363,AW331)</f>
        <v/>
      </c>
      <c r="AX365" s="285">
        <f>SUM(AX363,AX331)</f>
        <v/>
      </c>
      <c r="AY365" s="286">
        <f>SUM(AY363,AY331)</f>
        <v/>
      </c>
      <c r="AZ365" s="287">
        <f>SUM(AZ363,AZ331)</f>
        <v/>
      </c>
      <c r="BA365" s="285">
        <f>SUM(BA363,BA331)</f>
        <v/>
      </c>
      <c r="BB365" s="286">
        <f>SUM(BB363,BB331)</f>
        <v/>
      </c>
      <c r="BC365" s="287">
        <f>SUM(BC363,BC331)</f>
        <v/>
      </c>
      <c r="BD365" s="285">
        <f>SUM(BD363,BD331)</f>
        <v/>
      </c>
      <c r="BE365" s="286">
        <f>SUM(BE363,BE331)</f>
        <v/>
      </c>
      <c r="BF365" s="287">
        <f>SUM(BF363,BF331)</f>
        <v/>
      </c>
      <c r="BG365" s="285">
        <f>SUM(BG363,BG331)</f>
        <v/>
      </c>
      <c r="BH365" s="286">
        <f>SUM(BH363,BH331)</f>
        <v/>
      </c>
      <c r="BI365" s="287">
        <f>SUM(BI363,BI331)</f>
        <v/>
      </c>
      <c r="BK365" s="451">
        <f>SUM(I365,L365,O365,R365,U365,X365,AA365,AD365,AG365,AJ365,AM365,AP365)</f>
        <v/>
      </c>
      <c r="BL365" s="451">
        <f>BK365-AV365</f>
        <v/>
      </c>
      <c r="BM365" s="451">
        <f>SUM(J365,M365,P365,S365)</f>
        <v/>
      </c>
      <c r="BN365" s="451">
        <f>BM365-AT365</f>
        <v/>
      </c>
    </row>
    <row r="366" customFormat="1" s="474">
      <c r="A366" s="140" t="n"/>
      <c r="B366" s="23" t="n"/>
      <c r="C366" s="3" t="n"/>
      <c r="D366" s="4" t="n"/>
      <c r="E366" s="16" t="n"/>
      <c r="F366" s="110" t="n"/>
      <c r="G366" s="416" t="n"/>
      <c r="H366" s="260" t="n"/>
      <c r="I366" s="110" t="n"/>
      <c r="J366" s="141" t="n"/>
      <c r="K366" s="260" t="n"/>
      <c r="L366" s="110" t="n"/>
      <c r="M366" s="141" t="n"/>
      <c r="N366" s="260" t="n"/>
      <c r="O366" s="110" t="n"/>
      <c r="P366" s="141" t="n"/>
      <c r="Q366" s="260" t="n"/>
      <c r="R366" s="110" t="n"/>
      <c r="S366" s="141" t="n"/>
      <c r="T366" s="260" t="n"/>
      <c r="U366" s="110" t="n"/>
      <c r="V366" s="141" t="n"/>
      <c r="W366" s="260" t="n"/>
      <c r="X366" s="110" t="n"/>
      <c r="Y366" s="141" t="n"/>
      <c r="Z366" s="260" t="n"/>
      <c r="AA366" s="110" t="n"/>
      <c r="AB366" s="141" t="n"/>
      <c r="AC366" s="260" t="n"/>
      <c r="AD366" s="110" t="n"/>
      <c r="AE366" s="141" t="n"/>
      <c r="AF366" s="260" t="n"/>
      <c r="AG366" s="110" t="n"/>
      <c r="AH366" s="141" t="n"/>
      <c r="AI366" s="260" t="n"/>
      <c r="AJ366" s="110" t="n"/>
      <c r="AK366" s="141" t="n"/>
      <c r="AL366" s="260" t="n"/>
      <c r="AM366" s="110" t="n"/>
      <c r="AN366" s="141" t="n"/>
      <c r="AO366" s="260" t="n"/>
      <c r="AP366" s="110" t="n"/>
      <c r="AQ366" s="141" t="n"/>
      <c r="AR366" s="260" t="n"/>
      <c r="AS366" s="110" t="n"/>
      <c r="AT366" s="141" t="n"/>
      <c r="AU366" s="260" t="n"/>
      <c r="AV366" s="110" t="n"/>
      <c r="AW366" s="141" t="n"/>
      <c r="AX366" s="260" t="n"/>
      <c r="AY366" s="110" t="n"/>
      <c r="AZ366" s="141" t="n"/>
      <c r="BA366" s="260" t="n"/>
      <c r="BB366" s="110" t="n"/>
      <c r="BC366" s="141" t="n"/>
      <c r="BD366" s="260" t="n"/>
      <c r="BE366" s="110" t="n"/>
      <c r="BF366" s="141" t="n"/>
      <c r="BG366" s="260" t="n"/>
      <c r="BH366" s="110" t="n"/>
      <c r="BI366" s="141" t="n"/>
      <c r="BK366" s="451">
        <f>SUM(I366,L366,O366,R366,U366,X366,AA366,AD366,AG366,AJ366,AM366,AP366)</f>
        <v/>
      </c>
      <c r="BL366" s="451">
        <f>BK366-AV366</f>
        <v/>
      </c>
      <c r="BM366" s="451">
        <f>SUM(J366,M366,P366,S366)</f>
        <v/>
      </c>
      <c r="BN366" s="451">
        <f>BM366-AT366</f>
        <v/>
      </c>
    </row>
    <row r="367" customFormat="1" s="474">
      <c r="A367" s="142" t="inlineStr">
        <is>
          <t>Saldo Operacional</t>
        </is>
      </c>
      <c r="B367" s="58" t="n"/>
      <c r="C367" s="59" t="n"/>
      <c r="D367" s="60" t="n"/>
      <c r="E367" s="61" t="n"/>
      <c r="F367" s="62" t="n"/>
      <c r="G367" s="416" t="n"/>
      <c r="H367" s="261" t="n"/>
      <c r="I367" s="143" t="n"/>
      <c r="J367" s="144" t="n"/>
      <c r="K367" s="261" t="n"/>
      <c r="L367" s="143" t="n"/>
      <c r="M367" s="144" t="n"/>
      <c r="N367" s="261" t="n"/>
      <c r="O367" s="143" t="n"/>
      <c r="P367" s="144" t="n"/>
      <c r="Q367" s="261" t="n"/>
      <c r="R367" s="143" t="n"/>
      <c r="S367" s="144" t="n"/>
      <c r="T367" s="261" t="n"/>
      <c r="U367" s="143" t="n"/>
      <c r="V367" s="144" t="n"/>
      <c r="W367" s="261" t="n"/>
      <c r="X367" s="143" t="n"/>
      <c r="Y367" s="144" t="n"/>
      <c r="Z367" s="261" t="n"/>
      <c r="AA367" s="143" t="n"/>
      <c r="AB367" s="144" t="n"/>
      <c r="AC367" s="261" t="n"/>
      <c r="AD367" s="143" t="n"/>
      <c r="AE367" s="144" t="n"/>
      <c r="AF367" s="261" t="n"/>
      <c r="AG367" s="143" t="n"/>
      <c r="AH367" s="144" t="n"/>
      <c r="AI367" s="261" t="n"/>
      <c r="AJ367" s="143" t="n"/>
      <c r="AK367" s="144" t="n"/>
      <c r="AL367" s="261" t="n"/>
      <c r="AM367" s="143" t="n"/>
      <c r="AN367" s="144" t="n"/>
      <c r="AO367" s="261" t="n"/>
      <c r="AP367" s="143" t="n"/>
      <c r="AQ367" s="144" t="n"/>
      <c r="AR367" s="261" t="n"/>
      <c r="AS367" s="143" t="n"/>
      <c r="AT367" s="144" t="n"/>
      <c r="AU367" s="261" t="n"/>
      <c r="AV367" s="143" t="n"/>
      <c r="AW367" s="144" t="n"/>
      <c r="AX367" s="261" t="n"/>
      <c r="AY367" s="143" t="n"/>
      <c r="AZ367" s="144" t="n"/>
      <c r="BA367" s="261" t="n"/>
      <c r="BB367" s="143" t="n"/>
      <c r="BC367" s="144" t="n"/>
      <c r="BD367" s="261" t="n"/>
      <c r="BE367" s="143" t="n"/>
      <c r="BF367" s="144" t="n"/>
      <c r="BG367" s="261" t="n"/>
      <c r="BH367" s="143" t="n"/>
      <c r="BI367" s="144" t="n"/>
      <c r="BK367" s="451">
        <f>SUM(I367,L367,O367,R367,U367,X367,AA367,AD367,AG367,AJ367,AM367,AP367)</f>
        <v/>
      </c>
      <c r="BL367" s="451">
        <f>BK367-AV367</f>
        <v/>
      </c>
      <c r="BM367" s="451">
        <f>SUM(J367,M367,P367,S367)</f>
        <v/>
      </c>
      <c r="BN367" s="451">
        <f>BM367-AT367</f>
        <v/>
      </c>
    </row>
    <row r="368" ht="15" customHeight="1" thickBot="1">
      <c r="A368" s="145" t="n"/>
      <c r="C368" s="59" t="n"/>
      <c r="D368" s="60" t="n"/>
      <c r="E368" s="60" t="n"/>
      <c r="G368" s="473" t="n"/>
      <c r="H368" s="262" t="n"/>
      <c r="I368" s="146" t="n"/>
      <c r="J368" s="147" t="n"/>
      <c r="K368" s="262" t="n"/>
      <c r="L368" s="146" t="n"/>
      <c r="M368" s="147" t="n"/>
      <c r="N368" s="262" t="n"/>
      <c r="O368" s="146" t="n"/>
      <c r="P368" s="147" t="n"/>
      <c r="Q368" s="262" t="n"/>
      <c r="R368" s="146" t="n"/>
      <c r="S368" s="147" t="n"/>
      <c r="T368" s="262" t="n"/>
      <c r="U368" s="146" t="n"/>
      <c r="V368" s="147" t="n"/>
      <c r="W368" s="262" t="n"/>
      <c r="X368" s="146" t="n"/>
      <c r="Y368" s="147" t="n"/>
      <c r="Z368" s="262" t="n"/>
      <c r="AA368" s="146" t="n"/>
      <c r="AB368" s="147" t="n"/>
      <c r="AC368" s="262" t="n"/>
      <c r="AD368" s="146" t="n"/>
      <c r="AE368" s="147" t="n"/>
      <c r="AF368" s="262" t="n"/>
      <c r="AG368" s="146" t="n"/>
      <c r="AH368" s="147" t="n"/>
      <c r="AI368" s="262" t="n"/>
      <c r="AJ368" s="146" t="n"/>
      <c r="AK368" s="147" t="n"/>
      <c r="AL368" s="262" t="n"/>
      <c r="AM368" s="146" t="n"/>
      <c r="AN368" s="147" t="n"/>
      <c r="AO368" s="262" t="n"/>
      <c r="AP368" s="146" t="n"/>
      <c r="AQ368" s="147" t="n"/>
      <c r="AR368" s="262" t="n"/>
      <c r="AS368" s="146" t="n"/>
      <c r="AT368" s="147" t="n"/>
      <c r="AU368" s="262" t="n"/>
      <c r="AV368" s="146" t="n"/>
      <c r="AW368" s="147" t="n"/>
      <c r="AX368" s="262" t="n"/>
      <c r="AY368" s="146" t="n"/>
      <c r="AZ368" s="147" t="n"/>
      <c r="BA368" s="262" t="n"/>
      <c r="BB368" s="146" t="n"/>
      <c r="BC368" s="147" t="n"/>
      <c r="BD368" s="262" t="n"/>
      <c r="BE368" s="146" t="n"/>
      <c r="BF368" s="147" t="n"/>
      <c r="BG368" s="262" t="n"/>
      <c r="BH368" s="146" t="n"/>
      <c r="BI368" s="147" t="n"/>
    </row>
    <row r="369" ht="30.45" customFormat="1" customHeight="1" s="14" thickBot="1">
      <c r="A369" s="148" t="inlineStr">
        <is>
          <t>MEMÓRIA DE CÁLCULO DAS PROJEÇÕES DE CUSTOS COM IMPOSTOS E PESSOAL</t>
        </is>
      </c>
      <c r="B369" s="149" t="n"/>
      <c r="C369" s="150" t="n"/>
      <c r="D369" s="151" t="n"/>
      <c r="E369" s="152" t="n"/>
      <c r="F369" s="153" t="n"/>
      <c r="G369" s="424" t="n"/>
      <c r="H369" s="263" t="n"/>
      <c r="I369" s="153" t="n"/>
      <c r="J369" s="154" t="n"/>
      <c r="K369" s="263" t="n"/>
      <c r="L369" s="153" t="n"/>
      <c r="M369" s="154" t="n"/>
      <c r="N369" s="263" t="n"/>
      <c r="O369" s="153" t="n"/>
      <c r="P369" s="154" t="n"/>
      <c r="Q369" s="263" t="n"/>
      <c r="R369" s="153" t="n"/>
      <c r="S369" s="154" t="n"/>
      <c r="T369" s="263" t="n"/>
      <c r="U369" s="153" t="n"/>
      <c r="V369" s="154" t="n"/>
      <c r="W369" s="263" t="n"/>
      <c r="X369" s="153" t="n"/>
      <c r="Y369" s="154" t="n"/>
      <c r="Z369" s="263" t="n"/>
      <c r="AA369" s="153" t="n"/>
      <c r="AB369" s="154" t="n"/>
      <c r="AC369" s="263" t="n"/>
      <c r="AD369" s="153" t="n"/>
      <c r="AE369" s="154" t="n"/>
      <c r="AF369" s="263" t="n"/>
      <c r="AG369" s="153" t="n"/>
      <c r="AH369" s="154" t="n"/>
      <c r="AI369" s="263" t="n"/>
      <c r="AJ369" s="153" t="n"/>
      <c r="AK369" s="154" t="n"/>
      <c r="AL369" s="263" t="n"/>
      <c r="AM369" s="153" t="n"/>
      <c r="AN369" s="154" t="n"/>
      <c r="AO369" s="263" t="n"/>
      <c r="AP369" s="153" t="n"/>
      <c r="AQ369" s="154" t="n"/>
      <c r="AR369" s="263" t="n"/>
      <c r="AS369" s="153" t="n"/>
      <c r="AT369" s="154" t="n"/>
      <c r="AU369" s="263" t="n"/>
      <c r="AV369" s="153" t="n"/>
      <c r="AW369" s="154" t="n"/>
      <c r="AX369" s="263" t="n"/>
      <c r="AY369" s="153" t="n"/>
      <c r="AZ369" s="154" t="n"/>
      <c r="BA369" s="263" t="n"/>
      <c r="BB369" s="153" t="n"/>
      <c r="BC369" s="154" t="n"/>
      <c r="BD369" s="263" t="n"/>
      <c r="BE369" s="153" t="n"/>
      <c r="BF369" s="154" t="n"/>
      <c r="BG369" s="263" t="n"/>
      <c r="BH369" s="153" t="n"/>
      <c r="BI369" s="154" t="n"/>
      <c r="BK369" s="449" t="n"/>
      <c r="BL369" s="449" t="n"/>
      <c r="BM369" s="449" t="n"/>
      <c r="BN369" s="449" t="n"/>
    </row>
    <row r="370" hidden="1" outlineLevel="1" ht="14.4" customFormat="1" customHeight="1" s="474">
      <c r="A370" s="155" t="n"/>
      <c r="B370" s="23" t="n"/>
      <c r="C370" s="3" t="n"/>
      <c r="D370" s="4" t="n"/>
      <c r="E370" s="4" t="n"/>
      <c r="F370" s="23" t="n"/>
      <c r="G370" s="425" t="n"/>
      <c r="H370" s="264" t="n"/>
      <c r="I370" s="23" t="n"/>
      <c r="J370" s="156" t="n"/>
      <c r="K370" s="264" t="n"/>
      <c r="L370" s="23" t="n"/>
      <c r="M370" s="156" t="n"/>
      <c r="N370" s="264" t="n"/>
      <c r="O370" s="23" t="n"/>
      <c r="P370" s="156" t="n"/>
      <c r="Q370" s="264" t="n"/>
      <c r="R370" s="23" t="n"/>
      <c r="S370" s="156" t="n"/>
      <c r="T370" s="264" t="n"/>
      <c r="U370" s="23" t="n"/>
      <c r="V370" s="156" t="n"/>
      <c r="W370" s="264" t="n"/>
      <c r="X370" s="23" t="n"/>
      <c r="Y370" s="156" t="n"/>
      <c r="Z370" s="264" t="n"/>
      <c r="AA370" s="23" t="n"/>
      <c r="AB370" s="156" t="n"/>
      <c r="AC370" s="264" t="n"/>
      <c r="AD370" s="23" t="n"/>
      <c r="AE370" s="156" t="n"/>
      <c r="AF370" s="264" t="n"/>
      <c r="AG370" s="23" t="n"/>
      <c r="AH370" s="156" t="n"/>
      <c r="AI370" s="264" t="n"/>
      <c r="AJ370" s="23" t="n"/>
      <c r="AK370" s="156" t="n"/>
      <c r="AL370" s="264" t="n"/>
      <c r="AM370" s="23" t="n"/>
      <c r="AN370" s="156" t="n"/>
      <c r="AO370" s="264" t="n"/>
      <c r="AP370" s="23" t="n"/>
      <c r="AQ370" s="156" t="n"/>
      <c r="AR370" s="264" t="n"/>
      <c r="AS370" s="23" t="n"/>
      <c r="AT370" s="156" t="n"/>
      <c r="AU370" s="264" t="n"/>
      <c r="AV370" s="23" t="n"/>
      <c r="AW370" s="156" t="n"/>
      <c r="AX370" s="264" t="n"/>
      <c r="AY370" s="23" t="n"/>
      <c r="AZ370" s="156" t="n"/>
      <c r="BA370" s="264" t="n"/>
      <c r="BB370" s="23" t="n"/>
      <c r="BC370" s="156" t="n"/>
      <c r="BD370" s="264" t="n"/>
      <c r="BE370" s="23" t="n"/>
      <c r="BF370" s="156" t="n"/>
      <c r="BG370" s="264" t="n"/>
      <c r="BH370" s="23" t="n"/>
      <c r="BI370" s="156" t="n"/>
      <c r="BK370" s="452" t="n"/>
      <c r="BL370" s="452" t="n"/>
      <c r="BM370" s="452" t="n"/>
      <c r="BN370" s="452" t="n"/>
    </row>
    <row r="371" hidden="1" outlineLevel="1" ht="14.4" customFormat="1" customHeight="1" s="474">
      <c r="A371" s="157" t="inlineStr">
        <is>
          <t>Premissas e parâmetros usados...</t>
        </is>
      </c>
      <c r="B371" s="2" t="n"/>
      <c r="C371" s="3" t="n"/>
      <c r="D371" s="4" t="n"/>
      <c r="E371" s="16" t="n"/>
      <c r="F371" s="110" t="n"/>
      <c r="G371" s="425" t="n"/>
      <c r="H371" s="265" t="n"/>
      <c r="I371" s="158" t="inlineStr">
        <is>
          <t>Mês 1</t>
        </is>
      </c>
      <c r="J371" s="266" t="n"/>
      <c r="K371" s="265" t="n"/>
      <c r="L371" s="158" t="inlineStr">
        <is>
          <t>Mês 2</t>
        </is>
      </c>
      <c r="M371" s="266" t="n"/>
      <c r="N371" s="265" t="n"/>
      <c r="O371" s="158" t="inlineStr">
        <is>
          <t>Mês 3</t>
        </is>
      </c>
      <c r="P371" s="266" t="n"/>
      <c r="Q371" s="265" t="n"/>
      <c r="R371" s="158" t="inlineStr">
        <is>
          <t>Mês 4</t>
        </is>
      </c>
      <c r="S371" s="266" t="n"/>
      <c r="T371" s="265" t="n"/>
      <c r="U371" s="158" t="inlineStr">
        <is>
          <t>Mês 5</t>
        </is>
      </c>
      <c r="V371" s="266" t="n"/>
      <c r="W371" s="265" t="n"/>
      <c r="X371" s="158" t="inlineStr">
        <is>
          <t>Mês 6</t>
        </is>
      </c>
      <c r="Y371" s="266" t="n"/>
      <c r="Z371" s="265" t="n"/>
      <c r="AA371" s="158" t="inlineStr">
        <is>
          <t>Mês 7</t>
        </is>
      </c>
      <c r="AB371" s="266" t="n"/>
      <c r="AC371" s="265" t="n"/>
      <c r="AD371" s="158" t="inlineStr">
        <is>
          <t>Mês 8</t>
        </is>
      </c>
      <c r="AE371" s="266" t="n"/>
      <c r="AF371" s="265" t="n"/>
      <c r="AG371" s="158" t="inlineStr">
        <is>
          <t>Mês 9</t>
        </is>
      </c>
      <c r="AH371" s="266" t="n"/>
      <c r="AI371" s="265" t="n"/>
      <c r="AJ371" s="158" t="inlineStr">
        <is>
          <t>Mês 10</t>
        </is>
      </c>
      <c r="AK371" s="266" t="n"/>
      <c r="AL371" s="265" t="n"/>
      <c r="AM371" s="158" t="inlineStr">
        <is>
          <t>Mês 11</t>
        </is>
      </c>
      <c r="AN371" s="266" t="n"/>
      <c r="AO371" s="265" t="n"/>
      <c r="AP371" s="158" t="inlineStr">
        <is>
          <t>Mês 12</t>
        </is>
      </c>
      <c r="AQ371" s="266" t="n"/>
      <c r="AR371" s="265" t="n"/>
      <c r="AS371" s="158" t="inlineStr">
        <is>
          <t>Ano 1</t>
        </is>
      </c>
      <c r="AT371" s="266" t="n"/>
      <c r="AU371" s="265" t="n"/>
      <c r="AV371" s="158" t="n"/>
      <c r="AW371" s="266" t="n"/>
      <c r="AX371" s="265" t="n"/>
      <c r="AY371" s="158" t="inlineStr">
        <is>
          <t>1º TRIMESTRE</t>
        </is>
      </c>
      <c r="AZ371" s="266" t="n"/>
      <c r="BA371" s="265" t="n"/>
      <c r="BB371" s="158" t="inlineStr">
        <is>
          <t>2º TRIMESTRE</t>
        </is>
      </c>
      <c r="BC371" s="266" t="n"/>
      <c r="BD371" s="265" t="n"/>
      <c r="BE371" s="158" t="inlineStr">
        <is>
          <t>3º TRIMESTRE</t>
        </is>
      </c>
      <c r="BF371" s="266" t="n"/>
      <c r="BG371" s="265" t="n"/>
      <c r="BH371" s="158" t="inlineStr">
        <is>
          <t>4º TRIMESTRE</t>
        </is>
      </c>
      <c r="BI371" s="266" t="n"/>
      <c r="BK371" s="452" t="n"/>
      <c r="BL371" s="452" t="n"/>
      <c r="BM371" s="452" t="n"/>
      <c r="BN371" s="452" t="n"/>
    </row>
    <row r="372" hidden="1" outlineLevel="1" ht="14.4" customFormat="1" customHeight="1" s="474">
      <c r="A372" s="140" t="n"/>
      <c r="B372" s="23" t="n"/>
      <c r="C372" s="3" t="n"/>
      <c r="D372" s="4" t="n"/>
      <c r="E372" s="16" t="n"/>
      <c r="F372" s="110" t="n"/>
      <c r="G372" s="425" t="n"/>
      <c r="H372" s="260" t="n"/>
      <c r="I372" s="110" t="n"/>
      <c r="J372" s="141" t="n"/>
      <c r="K372" s="260" t="n"/>
      <c r="L372" s="110" t="n"/>
      <c r="M372" s="141" t="n"/>
      <c r="N372" s="260" t="n"/>
      <c r="O372" s="110" t="n"/>
      <c r="P372" s="141" t="n"/>
      <c r="Q372" s="260" t="n"/>
      <c r="R372" s="110" t="n"/>
      <c r="S372" s="141" t="n"/>
      <c r="T372" s="260" t="n"/>
      <c r="U372" s="110" t="n"/>
      <c r="V372" s="141" t="n"/>
      <c r="W372" s="260" t="n"/>
      <c r="X372" s="110" t="n"/>
      <c r="Y372" s="141" t="n"/>
      <c r="Z372" s="260" t="n"/>
      <c r="AA372" s="110" t="n"/>
      <c r="AB372" s="141" t="n"/>
      <c r="AC372" s="260" t="n"/>
      <c r="AD372" s="110" t="n"/>
      <c r="AE372" s="141" t="n"/>
      <c r="AF372" s="260" t="n"/>
      <c r="AG372" s="110" t="n"/>
      <c r="AH372" s="141" t="n"/>
      <c r="AI372" s="260" t="n"/>
      <c r="AJ372" s="110" t="n"/>
      <c r="AK372" s="141" t="n"/>
      <c r="AL372" s="260" t="n"/>
      <c r="AM372" s="110" t="n"/>
      <c r="AN372" s="141" t="n"/>
      <c r="AO372" s="260" t="n"/>
      <c r="AP372" s="110" t="n"/>
      <c r="AQ372" s="141" t="n"/>
      <c r="AR372" s="260" t="n"/>
      <c r="AS372" s="110" t="n"/>
      <c r="AT372" s="141" t="n"/>
      <c r="AU372" s="260" t="n"/>
      <c r="AV372" s="110" t="n"/>
      <c r="AW372" s="141" t="n"/>
      <c r="AX372" s="260" t="n"/>
      <c r="AY372" s="110" t="n"/>
      <c r="AZ372" s="141" t="n"/>
      <c r="BA372" s="260" t="n"/>
      <c r="BB372" s="110" t="n"/>
      <c r="BC372" s="141" t="n"/>
      <c r="BD372" s="260" t="n"/>
      <c r="BE372" s="110" t="n"/>
      <c r="BF372" s="141" t="n"/>
      <c r="BG372" s="260" t="n"/>
      <c r="BH372" s="110" t="n"/>
      <c r="BI372" s="141" t="n"/>
      <c r="BK372" s="452" t="n"/>
      <c r="BL372" s="452" t="n"/>
      <c r="BM372" s="452" t="n"/>
      <c r="BN372" s="452" t="n"/>
    </row>
    <row r="373" hidden="1" outlineLevel="2" ht="14.4" customFormat="1" customHeight="1" s="474">
      <c r="A373" s="70" t="inlineStr">
        <is>
          <t>Receita Bruta Total</t>
        </is>
      </c>
      <c r="B373" s="2" t="n"/>
      <c r="C373" s="59" t="n"/>
      <c r="D373" s="60" t="n"/>
      <c r="E373" s="60" t="n"/>
      <c r="F373" s="40" t="n"/>
      <c r="G373" s="425" t="n"/>
      <c r="H373" s="267" t="n"/>
      <c r="I373" s="159" t="n"/>
      <c r="J373" s="160" t="n"/>
      <c r="K373" s="267" t="n"/>
      <c r="L373" s="159" t="n"/>
      <c r="M373" s="160" t="n"/>
      <c r="N373" s="267" t="n"/>
      <c r="O373" s="159" t="n"/>
      <c r="P373" s="160" t="n"/>
      <c r="Q373" s="267" t="n"/>
      <c r="R373" s="159" t="n"/>
      <c r="S373" s="160" t="n"/>
      <c r="T373" s="267" t="n"/>
      <c r="U373" s="159" t="n"/>
      <c r="V373" s="160" t="n"/>
      <c r="W373" s="267" t="n"/>
      <c r="X373" s="159" t="n"/>
      <c r="Y373" s="160" t="n"/>
      <c r="Z373" s="267" t="n"/>
      <c r="AA373" s="159" t="n"/>
      <c r="AB373" s="160" t="n"/>
      <c r="AC373" s="267" t="n"/>
      <c r="AD373" s="159" t="n"/>
      <c r="AE373" s="160" t="n"/>
      <c r="AF373" s="267" t="n"/>
      <c r="AG373" s="159" t="n"/>
      <c r="AH373" s="160" t="n"/>
      <c r="AI373" s="267" t="n"/>
      <c r="AJ373" s="159" t="n"/>
      <c r="AK373" s="160" t="n"/>
      <c r="AL373" s="267" t="n"/>
      <c r="AM373" s="159" t="n"/>
      <c r="AN373" s="160" t="n"/>
      <c r="AO373" s="267" t="n"/>
      <c r="AP373" s="159" t="n"/>
      <c r="AQ373" s="160" t="n"/>
      <c r="AR373" s="267" t="n"/>
      <c r="AS373" s="159" t="n"/>
      <c r="AT373" s="160" t="n"/>
      <c r="AU373" s="267" t="n"/>
      <c r="AV373" s="159" t="n"/>
      <c r="AW373" s="160" t="n"/>
      <c r="AX373" s="267" t="n"/>
      <c r="AY373" s="159" t="n"/>
      <c r="AZ373" s="160" t="n"/>
      <c r="BA373" s="267" t="n"/>
      <c r="BB373" s="159" t="n"/>
      <c r="BC373" s="160" t="n"/>
      <c r="BD373" s="267" t="n"/>
      <c r="BE373" s="159" t="n"/>
      <c r="BF373" s="160" t="n"/>
      <c r="BG373" s="267" t="n"/>
      <c r="BH373" s="159" t="n"/>
      <c r="BI373" s="160" t="n"/>
      <c r="BK373" s="452" t="n"/>
      <c r="BL373" s="452" t="n"/>
      <c r="BM373" s="452" t="n"/>
      <c r="BN373" s="452" t="n"/>
    </row>
    <row r="374" hidden="1" outlineLevel="2" ht="14.4" customFormat="1" customHeight="1" s="474">
      <c r="A374" s="22" t="inlineStr">
        <is>
          <t>Grau de formalidade do Faturamento (% Rec. Bruta)</t>
        </is>
      </c>
      <c r="B374" s="23" t="n"/>
      <c r="C374" s="3" t="n"/>
      <c r="D374" s="4" t="n"/>
      <c r="E374" s="4" t="n"/>
      <c r="F374" s="55" t="n"/>
      <c r="G374" s="425" t="n"/>
      <c r="H374" s="268" t="n"/>
      <c r="I374" s="161" t="n"/>
      <c r="J374" s="162" t="n"/>
      <c r="K374" s="268" t="n"/>
      <c r="L374" s="161" t="n"/>
      <c r="M374" s="162" t="n"/>
      <c r="N374" s="268" t="n"/>
      <c r="O374" s="161" t="n"/>
      <c r="P374" s="162" t="n"/>
      <c r="Q374" s="268" t="n"/>
      <c r="R374" s="161" t="n"/>
      <c r="S374" s="162" t="n"/>
      <c r="T374" s="268" t="n"/>
      <c r="U374" s="161" t="n"/>
      <c r="V374" s="162" t="n"/>
      <c r="W374" s="268" t="n"/>
      <c r="X374" s="161" t="n"/>
      <c r="Y374" s="162" t="n"/>
      <c r="Z374" s="268" t="n"/>
      <c r="AA374" s="161" t="n"/>
      <c r="AB374" s="162" t="n"/>
      <c r="AC374" s="268" t="n"/>
      <c r="AD374" s="161" t="n"/>
      <c r="AE374" s="162" t="n"/>
      <c r="AF374" s="268" t="n"/>
      <c r="AG374" s="161" t="n"/>
      <c r="AH374" s="162" t="n"/>
      <c r="AI374" s="268" t="n"/>
      <c r="AJ374" s="161" t="n"/>
      <c r="AK374" s="162" t="n"/>
      <c r="AL374" s="268" t="n"/>
      <c r="AM374" s="161" t="n"/>
      <c r="AN374" s="162" t="n"/>
      <c r="AO374" s="268" t="n"/>
      <c r="AP374" s="161" t="n"/>
      <c r="AQ374" s="162" t="n"/>
      <c r="AR374" s="268" t="n"/>
      <c r="AS374" s="161" t="n"/>
      <c r="AT374" s="162" t="n"/>
      <c r="AU374" s="268" t="n"/>
      <c r="AV374" s="161" t="n"/>
      <c r="AW374" s="162" t="n"/>
      <c r="AX374" s="268" t="n"/>
      <c r="AY374" s="161" t="n"/>
      <c r="AZ374" s="162" t="n"/>
      <c r="BA374" s="268" t="n"/>
      <c r="BB374" s="161" t="n"/>
      <c r="BC374" s="162" t="n"/>
      <c r="BD374" s="268" t="n"/>
      <c r="BE374" s="161" t="n"/>
      <c r="BF374" s="162" t="n"/>
      <c r="BG374" s="268" t="n"/>
      <c r="BH374" s="161" t="n"/>
      <c r="BI374" s="162" t="n"/>
      <c r="BK374" s="452" t="n"/>
      <c r="BL374" s="452" t="n"/>
      <c r="BM374" s="452" t="n"/>
      <c r="BN374" s="452" t="n"/>
    </row>
    <row r="375" hidden="1" outlineLevel="2" ht="14.4" customFormat="1" customHeight="1" s="474">
      <c r="A375" s="70" t="inlineStr">
        <is>
          <t>Receita Bruta Total (PD)</t>
        </is>
      </c>
      <c r="B375" s="23" t="n"/>
      <c r="C375" s="3" t="n"/>
      <c r="D375" s="4" t="n"/>
      <c r="E375" s="4" t="n"/>
      <c r="F375" s="55" t="n"/>
      <c r="G375" s="425" t="n"/>
      <c r="H375" s="232" t="n"/>
      <c r="I375" s="27" t="n"/>
      <c r="J375" s="28" t="n"/>
      <c r="K375" s="232" t="n"/>
      <c r="L375" s="27" t="n"/>
      <c r="M375" s="28" t="n"/>
      <c r="N375" s="232" t="n"/>
      <c r="O375" s="27" t="n"/>
      <c r="P375" s="28" t="n"/>
      <c r="Q375" s="232" t="n"/>
      <c r="R375" s="27" t="n"/>
      <c r="S375" s="28" t="n"/>
      <c r="T375" s="232" t="n"/>
      <c r="U375" s="27" t="n"/>
      <c r="V375" s="28" t="n"/>
      <c r="W375" s="232" t="n"/>
      <c r="X375" s="27" t="n"/>
      <c r="Y375" s="28" t="n"/>
      <c r="Z375" s="232" t="n"/>
      <c r="AA375" s="27" t="n"/>
      <c r="AB375" s="28" t="n"/>
      <c r="AC375" s="232" t="n"/>
      <c r="AD375" s="27" t="n"/>
      <c r="AE375" s="28" t="n"/>
      <c r="AF375" s="232" t="n"/>
      <c r="AG375" s="27" t="n"/>
      <c r="AH375" s="28" t="n"/>
      <c r="AI375" s="232" t="n"/>
      <c r="AJ375" s="27" t="n"/>
      <c r="AK375" s="28" t="n"/>
      <c r="AL375" s="232" t="n"/>
      <c r="AM375" s="27" t="n"/>
      <c r="AN375" s="28" t="n"/>
      <c r="AO375" s="232" t="n"/>
      <c r="AP375" s="27" t="n"/>
      <c r="AQ375" s="28" t="n"/>
      <c r="AR375" s="232" t="n"/>
      <c r="AS375" s="27" t="n"/>
      <c r="AT375" s="28" t="n"/>
      <c r="AU375" s="232" t="n"/>
      <c r="AV375" s="27" t="n"/>
      <c r="AW375" s="28" t="n"/>
      <c r="AX375" s="232" t="n"/>
      <c r="AY375" s="27" t="n"/>
      <c r="AZ375" s="28" t="n"/>
      <c r="BA375" s="232" t="n"/>
      <c r="BB375" s="27" t="n"/>
      <c r="BC375" s="28" t="n"/>
      <c r="BD375" s="232" t="n"/>
      <c r="BE375" s="27" t="n"/>
      <c r="BF375" s="28" t="n"/>
      <c r="BG375" s="232" t="n"/>
      <c r="BH375" s="27" t="n"/>
      <c r="BI375" s="28" t="n"/>
      <c r="BK375" s="452" t="n"/>
      <c r="BL375" s="452" t="n"/>
      <c r="BM375" s="452" t="n"/>
      <c r="BN375" s="452" t="n"/>
    </row>
    <row r="376" hidden="1" outlineLevel="2" ht="14.4" customFormat="1" customHeight="1" s="474">
      <c r="A376" s="157" t="inlineStr">
        <is>
          <t>Receita Bruta Anual Acumulada (PD)</t>
        </is>
      </c>
      <c r="B376" s="2" t="n"/>
      <c r="C376" s="59" t="n"/>
      <c r="D376" s="60" t="n"/>
      <c r="E376" s="60" t="n"/>
      <c r="F376" s="40" t="n"/>
      <c r="G376" s="425" t="n"/>
      <c r="H376" s="232" t="n"/>
      <c r="I376" s="27" t="n"/>
      <c r="J376" s="28" t="n"/>
      <c r="K376" s="232" t="n"/>
      <c r="L376" s="27" t="n"/>
      <c r="M376" s="28" t="n"/>
      <c r="N376" s="232" t="n"/>
      <c r="O376" s="27" t="n"/>
      <c r="P376" s="28" t="n"/>
      <c r="Q376" s="232" t="n"/>
      <c r="R376" s="27" t="n"/>
      <c r="S376" s="28" t="n"/>
      <c r="T376" s="232" t="n"/>
      <c r="U376" s="27" t="n"/>
      <c r="V376" s="28" t="n"/>
      <c r="W376" s="232" t="n"/>
      <c r="X376" s="27" t="n"/>
      <c r="Y376" s="28" t="n"/>
      <c r="Z376" s="232" t="n"/>
      <c r="AA376" s="27" t="n"/>
      <c r="AB376" s="28" t="n"/>
      <c r="AC376" s="232" t="n"/>
      <c r="AD376" s="27" t="n"/>
      <c r="AE376" s="28" t="n"/>
      <c r="AF376" s="232" t="n"/>
      <c r="AG376" s="27" t="n"/>
      <c r="AH376" s="28" t="n"/>
      <c r="AI376" s="232" t="n"/>
      <c r="AJ376" s="27" t="n"/>
      <c r="AK376" s="28" t="n"/>
      <c r="AL376" s="232" t="n"/>
      <c r="AM376" s="27" t="n"/>
      <c r="AN376" s="28" t="n"/>
      <c r="AO376" s="232" t="n"/>
      <c r="AP376" s="27" t="n"/>
      <c r="AQ376" s="28" t="n"/>
      <c r="AR376" s="232" t="n"/>
      <c r="AS376" s="27" t="n"/>
      <c r="AT376" s="28" t="n"/>
      <c r="AU376" s="232" t="n"/>
      <c r="AV376" s="27" t="n"/>
      <c r="AW376" s="28" t="n"/>
      <c r="AX376" s="232" t="n"/>
      <c r="AY376" s="27" t="n"/>
      <c r="AZ376" s="28" t="n"/>
      <c r="BA376" s="232" t="n"/>
      <c r="BB376" s="27" t="n"/>
      <c r="BC376" s="28" t="n"/>
      <c r="BD376" s="232" t="n"/>
      <c r="BE376" s="27" t="n"/>
      <c r="BF376" s="28" t="n"/>
      <c r="BG376" s="232" t="n"/>
      <c r="BH376" s="27" t="n"/>
      <c r="BI376" s="28" t="n"/>
      <c r="BK376" s="452" t="n"/>
      <c r="BL376" s="452" t="n"/>
      <c r="BM376" s="452" t="n"/>
      <c r="BN376" s="452" t="n"/>
    </row>
    <row r="377" hidden="1" outlineLevel="1" collapsed="1" ht="14.4" customFormat="1" customHeight="1" s="474">
      <c r="A377" s="140" t="n"/>
      <c r="B377" s="23" t="n"/>
      <c r="C377" s="3" t="n"/>
      <c r="D377" s="4" t="n"/>
      <c r="E377" s="16" t="n"/>
      <c r="F377" s="110" t="n"/>
      <c r="G377" s="425" t="n"/>
      <c r="H377" s="260" t="n"/>
      <c r="I377" s="110" t="n"/>
      <c r="J377" s="141" t="n"/>
      <c r="K377" s="260" t="n"/>
      <c r="L377" s="110" t="n"/>
      <c r="M377" s="141" t="n"/>
      <c r="N377" s="260" t="n"/>
      <c r="O377" s="110" t="n"/>
      <c r="P377" s="141" t="n"/>
      <c r="Q377" s="260" t="n"/>
      <c r="R377" s="110" t="n"/>
      <c r="S377" s="141" t="n"/>
      <c r="T377" s="260" t="n"/>
      <c r="U377" s="110" t="n"/>
      <c r="V377" s="141" t="n"/>
      <c r="W377" s="260" t="n"/>
      <c r="X377" s="110" t="n"/>
      <c r="Y377" s="141" t="n"/>
      <c r="Z377" s="260" t="n"/>
      <c r="AA377" s="110" t="n"/>
      <c r="AB377" s="141" t="n"/>
      <c r="AC377" s="260" t="n"/>
      <c r="AD377" s="110" t="n"/>
      <c r="AE377" s="141" t="n"/>
      <c r="AF377" s="260" t="n"/>
      <c r="AG377" s="110" t="n"/>
      <c r="AH377" s="141" t="n"/>
      <c r="AI377" s="260" t="n"/>
      <c r="AJ377" s="110" t="n"/>
      <c r="AK377" s="141" t="n"/>
      <c r="AL377" s="260" t="n"/>
      <c r="AM377" s="110" t="n"/>
      <c r="AN377" s="141" t="n"/>
      <c r="AO377" s="260" t="n"/>
      <c r="AP377" s="110" t="n"/>
      <c r="AQ377" s="141" t="n"/>
      <c r="AR377" s="260" t="n"/>
      <c r="AS377" s="110" t="n"/>
      <c r="AT377" s="141" t="n"/>
      <c r="AU377" s="260" t="n"/>
      <c r="AV377" s="110" t="n"/>
      <c r="AW377" s="141" t="n"/>
      <c r="AX377" s="260" t="n"/>
      <c r="AY377" s="110" t="n"/>
      <c r="AZ377" s="141" t="n"/>
      <c r="BA377" s="260" t="n"/>
      <c r="BB377" s="110" t="n"/>
      <c r="BC377" s="141" t="n"/>
      <c r="BD377" s="260" t="n"/>
      <c r="BE377" s="110" t="n"/>
      <c r="BF377" s="141" t="n"/>
      <c r="BG377" s="260" t="n"/>
      <c r="BH377" s="110" t="n"/>
      <c r="BI377" s="141" t="n"/>
      <c r="BK377" s="452" t="n"/>
      <c r="BL377" s="452" t="n"/>
      <c r="BM377" s="452" t="n"/>
      <c r="BN377" s="452" t="n"/>
    </row>
    <row r="378" hidden="1" outlineLevel="1" ht="14.4" customFormat="1" customHeight="1" s="474">
      <c r="A378" s="163" t="inlineStr">
        <is>
          <t>Premissas sobre Impostos</t>
        </is>
      </c>
      <c r="B378" s="164" t="n"/>
      <c r="C378" s="164" t="n"/>
      <c r="D378" s="164" t="n"/>
      <c r="E378" s="164" t="n"/>
      <c r="F378" s="164" t="n"/>
      <c r="G378" s="426" t="n"/>
      <c r="H378" s="163" t="n"/>
      <c r="I378" s="164" t="n"/>
      <c r="J378" s="165" t="n"/>
      <c r="K378" s="163" t="n"/>
      <c r="L378" s="164" t="n"/>
      <c r="M378" s="165" t="n"/>
      <c r="N378" s="163" t="n"/>
      <c r="O378" s="164" t="n"/>
      <c r="P378" s="165" t="n"/>
      <c r="Q378" s="163" t="n"/>
      <c r="R378" s="164" t="n"/>
      <c r="S378" s="165" t="n"/>
      <c r="T378" s="163" t="n"/>
      <c r="U378" s="164" t="n"/>
      <c r="V378" s="165" t="n"/>
      <c r="W378" s="163" t="n"/>
      <c r="X378" s="164" t="n"/>
      <c r="Y378" s="165" t="n"/>
      <c r="Z378" s="163" t="n"/>
      <c r="AA378" s="164" t="n"/>
      <c r="AB378" s="165" t="n"/>
      <c r="AC378" s="163" t="n"/>
      <c r="AD378" s="164" t="n"/>
      <c r="AE378" s="165" t="n"/>
      <c r="AF378" s="163" t="n"/>
      <c r="AG378" s="164" t="n"/>
      <c r="AH378" s="165" t="n"/>
      <c r="AI378" s="163" t="n"/>
      <c r="AJ378" s="164" t="n"/>
      <c r="AK378" s="165" t="n"/>
      <c r="AL378" s="163" t="n"/>
      <c r="AM378" s="164" t="n"/>
      <c r="AN378" s="165" t="n"/>
      <c r="AO378" s="163" t="n"/>
      <c r="AP378" s="164" t="n"/>
      <c r="AQ378" s="165" t="n"/>
      <c r="AR378" s="163" t="n"/>
      <c r="AS378" s="164" t="n"/>
      <c r="AT378" s="165" t="n"/>
      <c r="AU378" s="163" t="n"/>
      <c r="AV378" s="164" t="n"/>
      <c r="AW378" s="165" t="n"/>
      <c r="AX378" s="163" t="n"/>
      <c r="AY378" s="164" t="n"/>
      <c r="AZ378" s="165" t="n"/>
      <c r="BA378" s="163" t="n"/>
      <c r="BB378" s="164" t="n"/>
      <c r="BC378" s="165" t="n"/>
      <c r="BD378" s="163" t="n"/>
      <c r="BE378" s="164" t="n"/>
      <c r="BF378" s="165" t="n"/>
      <c r="BG378" s="163" t="n"/>
      <c r="BH378" s="164" t="n"/>
      <c r="BI378" s="165" t="n"/>
      <c r="BK378" s="452" t="n"/>
      <c r="BL378" s="452" t="n"/>
      <c r="BM378" s="452" t="n"/>
      <c r="BN378" s="452" t="n"/>
    </row>
    <row r="379" hidden="1" outlineLevel="2" ht="14.4" customFormat="1" customHeight="1" s="474">
      <c r="A379" s="22" t="inlineStr">
        <is>
          <t xml:space="preserve">Qual Modelo ? </t>
        </is>
      </c>
      <c r="B379" s="23" t="n"/>
      <c r="C379" s="3" t="n"/>
      <c r="D379" s="4" t="n"/>
      <c r="E379" s="4" t="n"/>
      <c r="F379" s="55" t="n"/>
      <c r="G379" s="425" t="n"/>
      <c r="H379" s="269" t="n"/>
      <c r="I379" s="117" t="n"/>
      <c r="J379" s="166" t="n"/>
      <c r="K379" s="269" t="n"/>
      <c r="L379" s="117" t="n"/>
      <c r="M379" s="166" t="n"/>
      <c r="N379" s="269" t="n"/>
      <c r="O379" s="117" t="n"/>
      <c r="P379" s="166" t="n"/>
      <c r="Q379" s="269" t="n"/>
      <c r="R379" s="117" t="n"/>
      <c r="S379" s="166" t="n"/>
      <c r="T379" s="269" t="n"/>
      <c r="U379" s="117" t="n"/>
      <c r="V379" s="166" t="n"/>
      <c r="W379" s="269" t="n"/>
      <c r="X379" s="117" t="n"/>
      <c r="Y379" s="166" t="n"/>
      <c r="Z379" s="269" t="n"/>
      <c r="AA379" s="117" t="n"/>
      <c r="AB379" s="166" t="n"/>
      <c r="AC379" s="269" t="n"/>
      <c r="AD379" s="117" t="n"/>
      <c r="AE379" s="166" t="n"/>
      <c r="AF379" s="269" t="n"/>
      <c r="AG379" s="117" t="n"/>
      <c r="AH379" s="166" t="n"/>
      <c r="AI379" s="269" t="n"/>
      <c r="AJ379" s="117" t="n"/>
      <c r="AK379" s="166" t="n"/>
      <c r="AL379" s="269" t="n"/>
      <c r="AM379" s="117" t="n"/>
      <c r="AN379" s="166" t="n"/>
      <c r="AO379" s="269" t="n"/>
      <c r="AP379" s="117" t="n"/>
      <c r="AQ379" s="166" t="n"/>
      <c r="AR379" s="269" t="n"/>
      <c r="AS379" s="117" t="n"/>
      <c r="AT379" s="166" t="n"/>
      <c r="AU379" s="269" t="n"/>
      <c r="AV379" s="117" t="n"/>
      <c r="AW379" s="166" t="n"/>
      <c r="AX379" s="269" t="n"/>
      <c r="AY379" s="117" t="n"/>
      <c r="AZ379" s="166" t="n"/>
      <c r="BA379" s="269" t="n"/>
      <c r="BB379" s="117" t="n"/>
      <c r="BC379" s="166" t="n"/>
      <c r="BD379" s="269" t="n"/>
      <c r="BE379" s="117" t="n"/>
      <c r="BF379" s="166" t="n"/>
      <c r="BG379" s="269" t="n"/>
      <c r="BH379" s="117" t="n"/>
      <c r="BI379" s="166" t="n"/>
      <c r="BK379" s="452" t="n"/>
      <c r="BL379" s="452" t="n"/>
      <c r="BM379" s="452" t="n"/>
      <c r="BN379" s="452" t="n"/>
    </row>
    <row r="380" hidden="1" outlineLevel="2" ht="14.4" customFormat="1" customHeight="1" s="474">
      <c r="A380" s="22" t="inlineStr">
        <is>
          <t>Alíquota de Tributação - SIMPLES</t>
        </is>
      </c>
      <c r="B380" s="23" t="n"/>
      <c r="C380" s="3" t="n"/>
      <c r="D380" s="4" t="n"/>
      <c r="E380" s="4" t="n"/>
      <c r="F380" s="55" t="n"/>
      <c r="G380" s="425" t="n"/>
      <c r="H380" s="269" t="n"/>
      <c r="I380" s="117" t="n"/>
      <c r="J380" s="166" t="n"/>
      <c r="K380" s="269" t="n"/>
      <c r="L380" s="117" t="n"/>
      <c r="M380" s="166" t="n"/>
      <c r="N380" s="269" t="n"/>
      <c r="O380" s="117" t="n"/>
      <c r="P380" s="166" t="n"/>
      <c r="Q380" s="269" t="n"/>
      <c r="R380" s="117" t="n"/>
      <c r="S380" s="166" t="n"/>
      <c r="T380" s="269" t="n"/>
      <c r="U380" s="117" t="n"/>
      <c r="V380" s="166" t="n"/>
      <c r="W380" s="269" t="n"/>
      <c r="X380" s="117" t="n"/>
      <c r="Y380" s="166" t="n"/>
      <c r="Z380" s="269" t="n"/>
      <c r="AA380" s="117" t="n"/>
      <c r="AB380" s="166" t="n"/>
      <c r="AC380" s="269" t="n"/>
      <c r="AD380" s="117" t="n"/>
      <c r="AE380" s="166" t="n"/>
      <c r="AF380" s="269" t="n"/>
      <c r="AG380" s="117" t="n"/>
      <c r="AH380" s="166" t="n"/>
      <c r="AI380" s="269" t="n"/>
      <c r="AJ380" s="117" t="n"/>
      <c r="AK380" s="166" t="n"/>
      <c r="AL380" s="269" t="n"/>
      <c r="AM380" s="117" t="n"/>
      <c r="AN380" s="166" t="n"/>
      <c r="AO380" s="269" t="n"/>
      <c r="AP380" s="117" t="n"/>
      <c r="AQ380" s="166" t="n"/>
      <c r="AR380" s="269" t="n"/>
      <c r="AS380" s="117" t="n"/>
      <c r="AT380" s="166" t="n"/>
      <c r="AU380" s="269" t="n"/>
      <c r="AV380" s="117" t="n"/>
      <c r="AW380" s="166" t="n"/>
      <c r="AX380" s="269" t="n"/>
      <c r="AY380" s="117" t="n"/>
      <c r="AZ380" s="166" t="n"/>
      <c r="BA380" s="269" t="n"/>
      <c r="BB380" s="117" t="n"/>
      <c r="BC380" s="166" t="n"/>
      <c r="BD380" s="269" t="n"/>
      <c r="BE380" s="117" t="n"/>
      <c r="BF380" s="166" t="n"/>
      <c r="BG380" s="269" t="n"/>
      <c r="BH380" s="117" t="n"/>
      <c r="BI380" s="166" t="n"/>
      <c r="BK380" s="452" t="n"/>
      <c r="BL380" s="452" t="n"/>
      <c r="BM380" s="452" t="n"/>
      <c r="BN380" s="452" t="n"/>
    </row>
    <row r="381" hidden="1" outlineLevel="2" ht="14.4" customFormat="1" customHeight="1" s="474">
      <c r="A381" s="22" t="inlineStr">
        <is>
          <t>Alíquota de Tributação - SIMPLES (cont. param.)</t>
        </is>
      </c>
      <c r="B381" s="23" t="n"/>
      <c r="C381" s="3" t="n"/>
      <c r="D381" s="4" t="n"/>
      <c r="E381" s="4" t="n"/>
      <c r="F381" s="55" t="n"/>
      <c r="G381" s="425" t="n"/>
      <c r="H381" s="269" t="n"/>
      <c r="I381" s="117" t="n"/>
      <c r="J381" s="166" t="n"/>
      <c r="K381" s="269" t="n"/>
      <c r="L381" s="117" t="n"/>
      <c r="M381" s="166" t="n"/>
      <c r="N381" s="269" t="n"/>
      <c r="O381" s="117" t="n"/>
      <c r="P381" s="166" t="n"/>
      <c r="Q381" s="269" t="n"/>
      <c r="R381" s="117" t="n"/>
      <c r="S381" s="166" t="n"/>
      <c r="T381" s="269" t="n"/>
      <c r="U381" s="117" t="n"/>
      <c r="V381" s="166" t="n"/>
      <c r="W381" s="269" t="n"/>
      <c r="X381" s="117" t="n"/>
      <c r="Y381" s="166" t="n"/>
      <c r="Z381" s="269" t="n"/>
      <c r="AA381" s="117" t="n"/>
      <c r="AB381" s="166" t="n"/>
      <c r="AC381" s="269" t="n"/>
      <c r="AD381" s="117" t="n"/>
      <c r="AE381" s="166" t="n"/>
      <c r="AF381" s="269" t="n"/>
      <c r="AG381" s="117" t="n"/>
      <c r="AH381" s="166" t="n"/>
      <c r="AI381" s="269" t="n"/>
      <c r="AJ381" s="117" t="n"/>
      <c r="AK381" s="166" t="n"/>
      <c r="AL381" s="269" t="n"/>
      <c r="AM381" s="117" t="n"/>
      <c r="AN381" s="166" t="n"/>
      <c r="AO381" s="269" t="n"/>
      <c r="AP381" s="117" t="n"/>
      <c r="AQ381" s="166" t="n"/>
      <c r="AR381" s="269" t="n"/>
      <c r="AS381" s="117" t="n"/>
      <c r="AT381" s="166" t="n"/>
      <c r="AU381" s="269" t="n"/>
      <c r="AV381" s="117" t="n"/>
      <c r="AW381" s="166" t="n"/>
      <c r="AX381" s="269" t="n"/>
      <c r="AY381" s="117" t="n"/>
      <c r="AZ381" s="166" t="n"/>
      <c r="BA381" s="269" t="n"/>
      <c r="BB381" s="117" t="n"/>
      <c r="BC381" s="166" t="n"/>
      <c r="BD381" s="269" t="n"/>
      <c r="BE381" s="117" t="n"/>
      <c r="BF381" s="166" t="n"/>
      <c r="BG381" s="269" t="n"/>
      <c r="BH381" s="117" t="n"/>
      <c r="BI381" s="166" t="n"/>
      <c r="BK381" s="452" t="n"/>
      <c r="BL381" s="452" t="n"/>
      <c r="BM381" s="452" t="n"/>
      <c r="BN381" s="452" t="n"/>
    </row>
    <row r="382" hidden="1" outlineLevel="2" ht="14.4" customFormat="1" customHeight="1" s="474">
      <c r="A382" s="22" t="inlineStr">
        <is>
          <t>Alíquota de Tributação - PIS/COFINS</t>
        </is>
      </c>
      <c r="B382" s="23" t="n"/>
      <c r="C382" s="3" t="n"/>
      <c r="D382" s="4" t="n"/>
      <c r="E382" s="4" t="n"/>
      <c r="F382" s="55" t="n"/>
      <c r="G382" s="425" t="n"/>
      <c r="H382" s="268" t="n"/>
      <c r="I382" s="161" t="n"/>
      <c r="J382" s="162" t="n"/>
      <c r="K382" s="268" t="n"/>
      <c r="L382" s="161" t="n"/>
      <c r="M382" s="162" t="n"/>
      <c r="N382" s="268" t="n"/>
      <c r="O382" s="161" t="n"/>
      <c r="P382" s="162" t="n"/>
      <c r="Q382" s="268" t="n"/>
      <c r="R382" s="161" t="n"/>
      <c r="S382" s="162" t="n"/>
      <c r="T382" s="268" t="n"/>
      <c r="U382" s="161" t="n"/>
      <c r="V382" s="162" t="n"/>
      <c r="W382" s="268" t="n"/>
      <c r="X382" s="161" t="n"/>
      <c r="Y382" s="162" t="n"/>
      <c r="Z382" s="268" t="n"/>
      <c r="AA382" s="161" t="n"/>
      <c r="AB382" s="162" t="n"/>
      <c r="AC382" s="268" t="n"/>
      <c r="AD382" s="161" t="n"/>
      <c r="AE382" s="162" t="n"/>
      <c r="AF382" s="268" t="n"/>
      <c r="AG382" s="161" t="n"/>
      <c r="AH382" s="162" t="n"/>
      <c r="AI382" s="268" t="n"/>
      <c r="AJ382" s="161" t="n"/>
      <c r="AK382" s="162" t="n"/>
      <c r="AL382" s="268" t="n"/>
      <c r="AM382" s="161" t="n"/>
      <c r="AN382" s="162" t="n"/>
      <c r="AO382" s="268" t="n"/>
      <c r="AP382" s="161" t="n"/>
      <c r="AQ382" s="162" t="n"/>
      <c r="AR382" s="268" t="n"/>
      <c r="AS382" s="161" t="n"/>
      <c r="AT382" s="162" t="n"/>
      <c r="AU382" s="268" t="n"/>
      <c r="AV382" s="161" t="n"/>
      <c r="AW382" s="162" t="n"/>
      <c r="AX382" s="268" t="n"/>
      <c r="AY382" s="161" t="n"/>
      <c r="AZ382" s="162" t="n"/>
      <c r="BA382" s="268" t="n"/>
      <c r="BB382" s="161" t="n"/>
      <c r="BC382" s="162" t="n"/>
      <c r="BD382" s="268" t="n"/>
      <c r="BE382" s="161" t="n"/>
      <c r="BF382" s="162" t="n"/>
      <c r="BG382" s="268" t="n"/>
      <c r="BH382" s="161" t="n"/>
      <c r="BI382" s="162" t="n"/>
      <c r="BK382" s="452" t="n"/>
      <c r="BL382" s="452" t="n"/>
      <c r="BM382" s="452" t="n"/>
      <c r="BN382" s="452" t="n"/>
    </row>
    <row r="383" hidden="1" outlineLevel="2" ht="14.4" customFormat="1" customHeight="1" s="474">
      <c r="A383" s="22" t="inlineStr">
        <is>
          <t>Alíquota de Tributação - IRPJ (presumido)</t>
        </is>
      </c>
      <c r="B383" s="23" t="n"/>
      <c r="C383" s="167" t="inlineStr">
        <is>
          <t>L. Presumido ?</t>
        </is>
      </c>
      <c r="D383" s="168" t="inlineStr">
        <is>
          <t>S</t>
        </is>
      </c>
      <c r="E383" s="4" t="n"/>
      <c r="F383" s="55" t="n"/>
      <c r="G383" s="425" t="n"/>
      <c r="H383" s="268" t="n"/>
      <c r="I383" s="161" t="n"/>
      <c r="J383" s="162" t="n"/>
      <c r="K383" s="268" t="n"/>
      <c r="L383" s="161" t="n"/>
      <c r="M383" s="162" t="n"/>
      <c r="N383" s="268" t="n"/>
      <c r="O383" s="161" t="n"/>
      <c r="P383" s="162" t="n"/>
      <c r="Q383" s="268" t="n"/>
      <c r="R383" s="161" t="n"/>
      <c r="S383" s="162" t="n"/>
      <c r="T383" s="268" t="n"/>
      <c r="U383" s="161" t="n"/>
      <c r="V383" s="162" t="n"/>
      <c r="W383" s="268" t="n"/>
      <c r="X383" s="161" t="n"/>
      <c r="Y383" s="162" t="n"/>
      <c r="Z383" s="268" t="n"/>
      <c r="AA383" s="161" t="n"/>
      <c r="AB383" s="162" t="n"/>
      <c r="AC383" s="268" t="n"/>
      <c r="AD383" s="161" t="n"/>
      <c r="AE383" s="162" t="n"/>
      <c r="AF383" s="268" t="n"/>
      <c r="AG383" s="161" t="n"/>
      <c r="AH383" s="162" t="n"/>
      <c r="AI383" s="268" t="n"/>
      <c r="AJ383" s="161" t="n"/>
      <c r="AK383" s="162" t="n"/>
      <c r="AL383" s="268" t="n"/>
      <c r="AM383" s="161" t="n"/>
      <c r="AN383" s="162" t="n"/>
      <c r="AO383" s="268" t="n"/>
      <c r="AP383" s="161" t="n"/>
      <c r="AQ383" s="162" t="n"/>
      <c r="AR383" s="268" t="n"/>
      <c r="AS383" s="161" t="n"/>
      <c r="AT383" s="162" t="n"/>
      <c r="AU383" s="268" t="n"/>
      <c r="AV383" s="161" t="n"/>
      <c r="AW383" s="162" t="n"/>
      <c r="AX383" s="268" t="n"/>
      <c r="AY383" s="161" t="n"/>
      <c r="AZ383" s="162" t="n"/>
      <c r="BA383" s="268" t="n"/>
      <c r="BB383" s="161" t="n"/>
      <c r="BC383" s="162" t="n"/>
      <c r="BD383" s="268" t="n"/>
      <c r="BE383" s="161" t="n"/>
      <c r="BF383" s="162" t="n"/>
      <c r="BG383" s="268" t="n"/>
      <c r="BH383" s="161" t="n"/>
      <c r="BI383" s="162" t="n"/>
      <c r="BK383" s="452" t="n"/>
      <c r="BL383" s="452" t="n"/>
      <c r="BM383" s="452" t="n"/>
      <c r="BN383" s="452" t="n"/>
    </row>
    <row r="384" hidden="1" outlineLevel="2" ht="14.4" customFormat="1" customHeight="1" s="474">
      <c r="A384" s="22" t="inlineStr">
        <is>
          <t>Alíquota de Tributação - CSLL (presumido)</t>
        </is>
      </c>
      <c r="B384" s="23" t="n"/>
      <c r="C384" s="3" t="n"/>
      <c r="D384" s="4" t="n"/>
      <c r="E384" s="4" t="n"/>
      <c r="F384" s="55" t="n"/>
      <c r="G384" s="425" t="n"/>
      <c r="H384" s="268" t="n"/>
      <c r="I384" s="161" t="n"/>
      <c r="J384" s="162" t="n"/>
      <c r="K384" s="268" t="n"/>
      <c r="L384" s="161" t="n"/>
      <c r="M384" s="162" t="n"/>
      <c r="N384" s="268" t="n"/>
      <c r="O384" s="161" t="n"/>
      <c r="P384" s="162" t="n"/>
      <c r="Q384" s="268" t="n"/>
      <c r="R384" s="161" t="n"/>
      <c r="S384" s="162" t="n"/>
      <c r="T384" s="268" t="n"/>
      <c r="U384" s="161" t="n"/>
      <c r="V384" s="162" t="n"/>
      <c r="W384" s="268" t="n"/>
      <c r="X384" s="161" t="n"/>
      <c r="Y384" s="162" t="n"/>
      <c r="Z384" s="268" t="n"/>
      <c r="AA384" s="161" t="n"/>
      <c r="AB384" s="162" t="n"/>
      <c r="AC384" s="268" t="n"/>
      <c r="AD384" s="161" t="n"/>
      <c r="AE384" s="162" t="n"/>
      <c r="AF384" s="268" t="n"/>
      <c r="AG384" s="161" t="n"/>
      <c r="AH384" s="162" t="n"/>
      <c r="AI384" s="268" t="n"/>
      <c r="AJ384" s="161" t="n"/>
      <c r="AK384" s="162" t="n"/>
      <c r="AL384" s="268" t="n"/>
      <c r="AM384" s="161" t="n"/>
      <c r="AN384" s="162" t="n"/>
      <c r="AO384" s="268" t="n"/>
      <c r="AP384" s="161" t="n"/>
      <c r="AQ384" s="162" t="n"/>
      <c r="AR384" s="268" t="n"/>
      <c r="AS384" s="161" t="n"/>
      <c r="AT384" s="162" t="n"/>
      <c r="AU384" s="268" t="n"/>
      <c r="AV384" s="161" t="n"/>
      <c r="AW384" s="162" t="n"/>
      <c r="AX384" s="268" t="n"/>
      <c r="AY384" s="161" t="n"/>
      <c r="AZ384" s="162" t="n"/>
      <c r="BA384" s="268" t="n"/>
      <c r="BB384" s="161" t="n"/>
      <c r="BC384" s="162" t="n"/>
      <c r="BD384" s="268" t="n"/>
      <c r="BE384" s="161" t="n"/>
      <c r="BF384" s="162" t="n"/>
      <c r="BG384" s="268" t="n"/>
      <c r="BH384" s="161" t="n"/>
      <c r="BI384" s="162" t="n"/>
      <c r="BK384" s="452" t="n"/>
      <c r="BL384" s="452" t="n"/>
      <c r="BM384" s="452" t="n"/>
      <c r="BN384" s="452" t="n"/>
    </row>
    <row r="385" hidden="1" outlineLevel="2" ht="14.4" customFormat="1" customHeight="1" s="474">
      <c r="A385" s="22" t="inlineStr">
        <is>
          <t>Alíquota de Tributação - CPMF</t>
        </is>
      </c>
      <c r="B385" s="23" t="n"/>
      <c r="C385" s="3" t="n"/>
      <c r="D385" s="4" t="n"/>
      <c r="E385" s="4" t="n"/>
      <c r="F385" s="55" t="n"/>
      <c r="G385" s="425" t="n"/>
      <c r="H385" s="268" t="n"/>
      <c r="I385" s="161" t="n"/>
      <c r="J385" s="162" t="n"/>
      <c r="K385" s="268" t="n"/>
      <c r="L385" s="161" t="n"/>
      <c r="M385" s="162" t="n"/>
      <c r="N385" s="268" t="n"/>
      <c r="O385" s="161" t="n"/>
      <c r="P385" s="162" t="n"/>
      <c r="Q385" s="268" t="n"/>
      <c r="R385" s="161" t="n"/>
      <c r="S385" s="162" t="n"/>
      <c r="T385" s="268" t="n"/>
      <c r="U385" s="161" t="n"/>
      <c r="V385" s="162" t="n"/>
      <c r="W385" s="268" t="n"/>
      <c r="X385" s="161" t="n"/>
      <c r="Y385" s="162" t="n"/>
      <c r="Z385" s="268" t="n"/>
      <c r="AA385" s="161" t="n"/>
      <c r="AB385" s="162" t="n"/>
      <c r="AC385" s="268" t="n"/>
      <c r="AD385" s="161" t="n"/>
      <c r="AE385" s="162" t="n"/>
      <c r="AF385" s="268" t="n"/>
      <c r="AG385" s="161" t="n"/>
      <c r="AH385" s="162" t="n"/>
      <c r="AI385" s="268" t="n"/>
      <c r="AJ385" s="161" t="n"/>
      <c r="AK385" s="162" t="n"/>
      <c r="AL385" s="268" t="n"/>
      <c r="AM385" s="161" t="n"/>
      <c r="AN385" s="162" t="n"/>
      <c r="AO385" s="268" t="n"/>
      <c r="AP385" s="161" t="n"/>
      <c r="AQ385" s="162" t="n"/>
      <c r="AR385" s="268" t="n"/>
      <c r="AS385" s="161" t="n"/>
      <c r="AT385" s="162" t="n"/>
      <c r="AU385" s="268" t="n"/>
      <c r="AV385" s="161" t="n"/>
      <c r="AW385" s="162" t="n"/>
      <c r="AX385" s="268" t="n"/>
      <c r="AY385" s="161" t="n"/>
      <c r="AZ385" s="162" t="n"/>
      <c r="BA385" s="268" t="n"/>
      <c r="BB385" s="161" t="n"/>
      <c r="BC385" s="162" t="n"/>
      <c r="BD385" s="268" t="n"/>
      <c r="BE385" s="161" t="n"/>
      <c r="BF385" s="162" t="n"/>
      <c r="BG385" s="268" t="n"/>
      <c r="BH385" s="161" t="n"/>
      <c r="BI385" s="162" t="n"/>
      <c r="BK385" s="452" t="n"/>
      <c r="BL385" s="452" t="n"/>
      <c r="BM385" s="452" t="n"/>
      <c r="BN385" s="452" t="n"/>
    </row>
    <row r="386" hidden="1" outlineLevel="2" ht="14.4" customFormat="1" customHeight="1" s="474">
      <c r="A386" s="22" t="inlineStr">
        <is>
          <t>Alíquota de Tributação - ICMS</t>
        </is>
      </c>
      <c r="B386" s="23" t="n"/>
      <c r="C386" s="3" t="n"/>
      <c r="D386" s="4" t="n"/>
      <c r="E386" s="4" t="n"/>
      <c r="F386" s="55" t="n"/>
      <c r="G386" s="425" t="n"/>
      <c r="H386" s="268" t="n"/>
      <c r="I386" s="161" t="n"/>
      <c r="J386" s="162" t="n"/>
      <c r="K386" s="268" t="n"/>
      <c r="L386" s="161" t="n"/>
      <c r="M386" s="162" t="n"/>
      <c r="N386" s="268" t="n"/>
      <c r="O386" s="161" t="n"/>
      <c r="P386" s="162" t="n"/>
      <c r="Q386" s="268" t="n"/>
      <c r="R386" s="161" t="n"/>
      <c r="S386" s="162" t="n"/>
      <c r="T386" s="268" t="n"/>
      <c r="U386" s="161" t="n"/>
      <c r="V386" s="162" t="n"/>
      <c r="W386" s="268" t="n"/>
      <c r="X386" s="161" t="n"/>
      <c r="Y386" s="162" t="n"/>
      <c r="Z386" s="268" t="n"/>
      <c r="AA386" s="161" t="n"/>
      <c r="AB386" s="162" t="n"/>
      <c r="AC386" s="268" t="n"/>
      <c r="AD386" s="161" t="n"/>
      <c r="AE386" s="162" t="n"/>
      <c r="AF386" s="268" t="n"/>
      <c r="AG386" s="161" t="n"/>
      <c r="AH386" s="162" t="n"/>
      <c r="AI386" s="268" t="n"/>
      <c r="AJ386" s="161" t="n"/>
      <c r="AK386" s="162" t="n"/>
      <c r="AL386" s="268" t="n"/>
      <c r="AM386" s="161" t="n"/>
      <c r="AN386" s="162" t="n"/>
      <c r="AO386" s="268" t="n"/>
      <c r="AP386" s="161" t="n"/>
      <c r="AQ386" s="162" t="n"/>
      <c r="AR386" s="268" t="n"/>
      <c r="AS386" s="161" t="n"/>
      <c r="AT386" s="162" t="n"/>
      <c r="AU386" s="268" t="n"/>
      <c r="AV386" s="161" t="n"/>
      <c r="AW386" s="162" t="n"/>
      <c r="AX386" s="268" t="n"/>
      <c r="AY386" s="161" t="n"/>
      <c r="AZ386" s="162" t="n"/>
      <c r="BA386" s="268" t="n"/>
      <c r="BB386" s="161" t="n"/>
      <c r="BC386" s="162" t="n"/>
      <c r="BD386" s="268" t="n"/>
      <c r="BE386" s="161" t="n"/>
      <c r="BF386" s="162" t="n"/>
      <c r="BG386" s="268" t="n"/>
      <c r="BH386" s="161" t="n"/>
      <c r="BI386" s="162" t="n"/>
      <c r="BK386" s="452" t="n"/>
      <c r="BL386" s="452" t="n"/>
      <c r="BM386" s="452" t="n"/>
      <c r="BN386" s="452" t="n"/>
    </row>
    <row r="387" hidden="1" outlineLevel="2" ht="14.4" customFormat="1" customHeight="1" s="474">
      <c r="A387" s="22" t="inlineStr">
        <is>
          <t>Alíquota de Tributação - ISS</t>
        </is>
      </c>
      <c r="B387" s="23" t="n"/>
      <c r="C387" s="3" t="n"/>
      <c r="D387" s="4" t="n"/>
      <c r="E387" s="4" t="n"/>
      <c r="F387" s="55" t="n"/>
      <c r="G387" s="425" t="n"/>
      <c r="H387" s="268" t="n"/>
      <c r="I387" s="161" t="n"/>
      <c r="J387" s="162" t="n"/>
      <c r="K387" s="268" t="n"/>
      <c r="L387" s="161" t="n"/>
      <c r="M387" s="162" t="n"/>
      <c r="N387" s="268" t="n"/>
      <c r="O387" s="161" t="n"/>
      <c r="P387" s="162" t="n"/>
      <c r="Q387" s="268" t="n"/>
      <c r="R387" s="161" t="n"/>
      <c r="S387" s="162" t="n"/>
      <c r="T387" s="268" t="n"/>
      <c r="U387" s="161" t="n"/>
      <c r="V387" s="162" t="n"/>
      <c r="W387" s="268" t="n"/>
      <c r="X387" s="161" t="n"/>
      <c r="Y387" s="162" t="n"/>
      <c r="Z387" s="268" t="n"/>
      <c r="AA387" s="161" t="n"/>
      <c r="AB387" s="162" t="n"/>
      <c r="AC387" s="268" t="n"/>
      <c r="AD387" s="161" t="n"/>
      <c r="AE387" s="162" t="n"/>
      <c r="AF387" s="268" t="n"/>
      <c r="AG387" s="161" t="n"/>
      <c r="AH387" s="162" t="n"/>
      <c r="AI387" s="268" t="n"/>
      <c r="AJ387" s="161" t="n"/>
      <c r="AK387" s="162" t="n"/>
      <c r="AL387" s="268" t="n"/>
      <c r="AM387" s="161" t="n"/>
      <c r="AN387" s="162" t="n"/>
      <c r="AO387" s="268" t="n"/>
      <c r="AP387" s="161" t="n"/>
      <c r="AQ387" s="162" t="n"/>
      <c r="AR387" s="268" t="n"/>
      <c r="AS387" s="161" t="n"/>
      <c r="AT387" s="162" t="n"/>
      <c r="AU387" s="268" t="n"/>
      <c r="AV387" s="161" t="n"/>
      <c r="AW387" s="162" t="n"/>
      <c r="AX387" s="268" t="n"/>
      <c r="AY387" s="161" t="n"/>
      <c r="AZ387" s="162" t="n"/>
      <c r="BA387" s="268" t="n"/>
      <c r="BB387" s="161" t="n"/>
      <c r="BC387" s="162" t="n"/>
      <c r="BD387" s="268" t="n"/>
      <c r="BE387" s="161" t="n"/>
      <c r="BF387" s="162" t="n"/>
      <c r="BG387" s="268" t="n"/>
      <c r="BH387" s="161" t="n"/>
      <c r="BI387" s="162" t="n"/>
      <c r="BK387" s="452" t="n"/>
      <c r="BL387" s="452" t="n"/>
      <c r="BM387" s="452" t="n"/>
      <c r="BN387" s="452" t="n"/>
    </row>
    <row r="388" hidden="1" outlineLevel="2" ht="14.4" customFormat="1" customHeight="1" s="474">
      <c r="A388" s="169" t="inlineStr">
        <is>
          <t>Elegível ao SIMPLES ? (critério: faturamento)</t>
        </is>
      </c>
      <c r="B388" s="23" t="n"/>
      <c r="C388" s="170" t="inlineStr">
        <is>
          <t>Fat. Max.</t>
        </is>
      </c>
      <c r="D388" s="171" t="n">
        <v>4800000</v>
      </c>
      <c r="E388" s="4" t="n"/>
      <c r="F388" s="55" t="n"/>
      <c r="G388" s="425" t="n"/>
      <c r="H388" s="270" t="n"/>
      <c r="I388" s="172" t="n"/>
      <c r="J388" s="173" t="n"/>
      <c r="K388" s="270" t="n"/>
      <c r="L388" s="172" t="n"/>
      <c r="M388" s="173" t="n"/>
      <c r="N388" s="270" t="n"/>
      <c r="O388" s="172" t="n"/>
      <c r="P388" s="173" t="n"/>
      <c r="Q388" s="270" t="n"/>
      <c r="R388" s="172" t="n"/>
      <c r="S388" s="173" t="n"/>
      <c r="T388" s="270" t="n"/>
      <c r="U388" s="172" t="n"/>
      <c r="V388" s="173" t="n"/>
      <c r="W388" s="270" t="n"/>
      <c r="X388" s="172" t="n"/>
      <c r="Y388" s="173" t="n"/>
      <c r="Z388" s="270" t="n"/>
      <c r="AA388" s="172" t="n"/>
      <c r="AB388" s="173" t="n"/>
      <c r="AC388" s="270" t="n"/>
      <c r="AD388" s="172" t="n"/>
      <c r="AE388" s="173" t="n"/>
      <c r="AF388" s="270" t="n"/>
      <c r="AG388" s="172" t="n"/>
      <c r="AH388" s="173" t="n"/>
      <c r="AI388" s="270" t="n"/>
      <c r="AJ388" s="172" t="n"/>
      <c r="AK388" s="173" t="n"/>
      <c r="AL388" s="270" t="n"/>
      <c r="AM388" s="172" t="n"/>
      <c r="AN388" s="173" t="n"/>
      <c r="AO388" s="270" t="n"/>
      <c r="AP388" s="172" t="n"/>
      <c r="AQ388" s="173" t="n"/>
      <c r="AR388" s="270" t="n"/>
      <c r="AS388" s="172" t="n"/>
      <c r="AT388" s="173" t="n"/>
      <c r="AU388" s="270" t="n"/>
      <c r="AV388" s="172" t="n"/>
      <c r="AW388" s="173" t="n"/>
      <c r="AX388" s="270" t="n"/>
      <c r="AY388" s="172" t="n"/>
      <c r="AZ388" s="173" t="n"/>
      <c r="BA388" s="270" t="n"/>
      <c r="BB388" s="172" t="n"/>
      <c r="BC388" s="173" t="n"/>
      <c r="BD388" s="270" t="n"/>
      <c r="BE388" s="172" t="n"/>
      <c r="BF388" s="173" t="n"/>
      <c r="BG388" s="270" t="n"/>
      <c r="BH388" s="172" t="n"/>
      <c r="BI388" s="173" t="n"/>
      <c r="BK388" s="452" t="n"/>
      <c r="BL388" s="452" t="n"/>
      <c r="BM388" s="452" t="n"/>
      <c r="BN388" s="452" t="n"/>
    </row>
    <row r="389" hidden="1" outlineLevel="2" ht="14.4" customFormat="1" customHeight="1" s="474">
      <c r="A389" s="22" t="inlineStr">
        <is>
          <t>Utilização do SIMPLES no Exercício</t>
        </is>
      </c>
      <c r="B389" s="23" t="n"/>
      <c r="C389" s="174" t="inlineStr">
        <is>
          <t>Usa Simples ?</t>
        </is>
      </c>
      <c r="D389" s="175" t="inlineStr">
        <is>
          <t>N</t>
        </is>
      </c>
      <c r="E389" s="4" t="n"/>
      <c r="F389" s="55" t="n"/>
      <c r="G389" s="425" t="n"/>
      <c r="H389" s="270" t="n"/>
      <c r="I389" s="172" t="n"/>
      <c r="J389" s="173" t="n"/>
      <c r="K389" s="270" t="n"/>
      <c r="L389" s="172" t="n"/>
      <c r="M389" s="173" t="n"/>
      <c r="N389" s="270" t="n"/>
      <c r="O389" s="172" t="n"/>
      <c r="P389" s="173" t="n"/>
      <c r="Q389" s="270" t="n"/>
      <c r="R389" s="172" t="n"/>
      <c r="S389" s="173" t="n"/>
      <c r="T389" s="270" t="n"/>
      <c r="U389" s="172" t="n"/>
      <c r="V389" s="173" t="n"/>
      <c r="W389" s="270" t="n"/>
      <c r="X389" s="172" t="n"/>
      <c r="Y389" s="173" t="n"/>
      <c r="Z389" s="270" t="n"/>
      <c r="AA389" s="172" t="n"/>
      <c r="AB389" s="173" t="n"/>
      <c r="AC389" s="270" t="n"/>
      <c r="AD389" s="172" t="n"/>
      <c r="AE389" s="173" t="n"/>
      <c r="AF389" s="270" t="n"/>
      <c r="AG389" s="172" t="n"/>
      <c r="AH389" s="173" t="n"/>
      <c r="AI389" s="270" t="n"/>
      <c r="AJ389" s="172" t="n"/>
      <c r="AK389" s="173" t="n"/>
      <c r="AL389" s="270" t="n"/>
      <c r="AM389" s="172" t="n"/>
      <c r="AN389" s="173" t="n"/>
      <c r="AO389" s="270" t="n"/>
      <c r="AP389" s="172" t="n"/>
      <c r="AQ389" s="173" t="n"/>
      <c r="AR389" s="270" t="n"/>
      <c r="AS389" s="172" t="n"/>
      <c r="AT389" s="173" t="n"/>
      <c r="AU389" s="270" t="n"/>
      <c r="AV389" s="172" t="n"/>
      <c r="AW389" s="173" t="n"/>
      <c r="AX389" s="270" t="n"/>
      <c r="AY389" s="172" t="n"/>
      <c r="AZ389" s="173" t="n"/>
      <c r="BA389" s="270" t="n"/>
      <c r="BB389" s="172" t="n"/>
      <c r="BC389" s="173" t="n"/>
      <c r="BD389" s="270" t="n"/>
      <c r="BE389" s="172" t="n"/>
      <c r="BF389" s="173" t="n"/>
      <c r="BG389" s="270" t="n"/>
      <c r="BH389" s="172" t="n"/>
      <c r="BI389" s="173" t="n"/>
      <c r="BK389" s="452" t="n"/>
      <c r="BL389" s="452" t="n"/>
      <c r="BM389" s="452" t="n"/>
      <c r="BN389" s="452" t="n"/>
    </row>
    <row r="390" hidden="1" outlineLevel="2" ht="14.4" customFormat="1" customHeight="1" s="474">
      <c r="A390" s="140" t="n"/>
      <c r="B390" s="23" t="n"/>
      <c r="C390" s="3" t="n"/>
      <c r="D390" s="4" t="n"/>
      <c r="E390" s="4" t="n"/>
      <c r="F390" s="55" t="n"/>
      <c r="G390" s="425" t="n"/>
      <c r="H390" s="271" t="n"/>
      <c r="I390" s="55" t="n"/>
      <c r="J390" s="176" t="n"/>
      <c r="K390" s="271" t="n"/>
      <c r="L390" s="55" t="n"/>
      <c r="M390" s="176" t="n"/>
      <c r="N390" s="271" t="n"/>
      <c r="O390" s="55" t="n"/>
      <c r="P390" s="176" t="n"/>
      <c r="Q390" s="271" t="n"/>
      <c r="R390" s="55" t="n"/>
      <c r="S390" s="176" t="n"/>
      <c r="T390" s="271" t="n"/>
      <c r="U390" s="55" t="n"/>
      <c r="V390" s="176" t="n"/>
      <c r="W390" s="271" t="n"/>
      <c r="X390" s="55" t="n"/>
      <c r="Y390" s="176" t="n"/>
      <c r="Z390" s="271" t="n"/>
      <c r="AA390" s="55" t="n"/>
      <c r="AB390" s="176" t="n"/>
      <c r="AC390" s="271" t="n"/>
      <c r="AD390" s="55" t="n"/>
      <c r="AE390" s="176" t="n"/>
      <c r="AF390" s="271" t="n"/>
      <c r="AG390" s="55" t="n"/>
      <c r="AH390" s="176" t="n"/>
      <c r="AI390" s="271" t="n"/>
      <c r="AJ390" s="55" t="n"/>
      <c r="AK390" s="176" t="n"/>
      <c r="AL390" s="271" t="n"/>
      <c r="AM390" s="55" t="n"/>
      <c r="AN390" s="176" t="n"/>
      <c r="AO390" s="271" t="n"/>
      <c r="AP390" s="55" t="n"/>
      <c r="AQ390" s="176" t="n"/>
      <c r="AR390" s="271" t="n"/>
      <c r="AS390" s="55" t="n"/>
      <c r="AT390" s="176" t="n"/>
      <c r="AU390" s="271" t="n"/>
      <c r="AV390" s="55" t="n"/>
      <c r="AW390" s="176" t="n"/>
      <c r="AX390" s="271" t="n"/>
      <c r="AY390" s="55" t="n"/>
      <c r="AZ390" s="176" t="n"/>
      <c r="BA390" s="271" t="n"/>
      <c r="BB390" s="55" t="n"/>
      <c r="BC390" s="176" t="n"/>
      <c r="BD390" s="271" t="n"/>
      <c r="BE390" s="55" t="n"/>
      <c r="BF390" s="176" t="n"/>
      <c r="BG390" s="271" t="n"/>
      <c r="BH390" s="55" t="n"/>
      <c r="BI390" s="176" t="n"/>
      <c r="BK390" s="452" t="n"/>
      <c r="BL390" s="452" t="n"/>
      <c r="BM390" s="452" t="n"/>
      <c r="BN390" s="452" t="n"/>
    </row>
    <row r="391" hidden="1" outlineLevel="2" ht="14.4" customFormat="1" customHeight="1" s="474">
      <c r="A391" s="163" t="inlineStr">
        <is>
          <t>Premissas para Apuração de IRPJ e CSL</t>
        </is>
      </c>
      <c r="B391" s="164" t="n"/>
      <c r="C391" s="164" t="n"/>
      <c r="D391" s="164" t="n"/>
      <c r="E391" s="164" t="n"/>
      <c r="F391" s="164" t="n"/>
      <c r="G391" s="426" t="n"/>
      <c r="H391" s="163" t="n"/>
      <c r="I391" s="164" t="n"/>
      <c r="J391" s="165" t="n"/>
      <c r="K391" s="163" t="n"/>
      <c r="L391" s="164" t="n"/>
      <c r="M391" s="165" t="n"/>
      <c r="N391" s="163" t="n"/>
      <c r="O391" s="164" t="n"/>
      <c r="P391" s="165" t="n"/>
      <c r="Q391" s="163" t="n"/>
      <c r="R391" s="164" t="n"/>
      <c r="S391" s="165" t="n"/>
      <c r="T391" s="163" t="n"/>
      <c r="U391" s="164" t="n"/>
      <c r="V391" s="165" t="n"/>
      <c r="W391" s="163" t="n"/>
      <c r="X391" s="164" t="n"/>
      <c r="Y391" s="165" t="n"/>
      <c r="Z391" s="163" t="n"/>
      <c r="AA391" s="164" t="n"/>
      <c r="AB391" s="165" t="n"/>
      <c r="AC391" s="163" t="n"/>
      <c r="AD391" s="164" t="n"/>
      <c r="AE391" s="165" t="n"/>
      <c r="AF391" s="163" t="n"/>
      <c r="AG391" s="164" t="n"/>
      <c r="AH391" s="165" t="n"/>
      <c r="AI391" s="163" t="n"/>
      <c r="AJ391" s="164" t="n"/>
      <c r="AK391" s="165" t="n"/>
      <c r="AL391" s="163" t="n"/>
      <c r="AM391" s="164" t="n"/>
      <c r="AN391" s="165" t="n"/>
      <c r="AO391" s="163" t="n"/>
      <c r="AP391" s="164" t="n"/>
      <c r="AQ391" s="165" t="n"/>
      <c r="AR391" s="163" t="n"/>
      <c r="AS391" s="164" t="n"/>
      <c r="AT391" s="165" t="n"/>
      <c r="AU391" s="163" t="n"/>
      <c r="AV391" s="164" t="n"/>
      <c r="AW391" s="165" t="n"/>
      <c r="AX391" s="163" t="n"/>
      <c r="AY391" s="164" t="n"/>
      <c r="AZ391" s="165" t="n"/>
      <c r="BA391" s="163" t="n"/>
      <c r="BB391" s="164" t="n"/>
      <c r="BC391" s="165" t="n"/>
      <c r="BD391" s="163" t="n"/>
      <c r="BE391" s="164" t="n"/>
      <c r="BF391" s="165" t="n"/>
      <c r="BG391" s="163" t="n"/>
      <c r="BH391" s="164" t="n"/>
      <c r="BI391" s="165" t="n"/>
      <c r="BK391" s="452" t="n"/>
      <c r="BL391" s="452" t="n"/>
      <c r="BM391" s="452" t="n"/>
      <c r="BN391" s="452" t="n"/>
    </row>
    <row r="392" hidden="1" outlineLevel="2" ht="14.4" customFormat="1" customHeight="1" s="474">
      <c r="A392" s="22" t="inlineStr">
        <is>
          <t>Resultado antes do IR</t>
        </is>
      </c>
      <c r="B392" s="23" t="n"/>
      <c r="C392" s="3" t="n"/>
      <c r="D392" s="4" t="n"/>
      <c r="E392" s="4" t="n"/>
      <c r="F392" s="55" t="n"/>
      <c r="G392" s="425" t="n"/>
      <c r="H392" s="232" t="n"/>
      <c r="I392" s="27" t="n"/>
      <c r="J392" s="28" t="n"/>
      <c r="K392" s="232" t="n"/>
      <c r="L392" s="27" t="n"/>
      <c r="M392" s="28" t="n"/>
      <c r="N392" s="232" t="n"/>
      <c r="O392" s="27" t="n"/>
      <c r="P392" s="28" t="n"/>
      <c r="Q392" s="232" t="n"/>
      <c r="R392" s="27" t="n"/>
      <c r="S392" s="28" t="n"/>
      <c r="T392" s="232" t="n"/>
      <c r="U392" s="27" t="n"/>
      <c r="V392" s="28" t="n"/>
      <c r="W392" s="232" t="n"/>
      <c r="X392" s="27" t="n"/>
      <c r="Y392" s="28" t="n"/>
      <c r="Z392" s="232" t="n"/>
      <c r="AA392" s="27" t="n"/>
      <c r="AB392" s="28" t="n"/>
      <c r="AC392" s="232" t="n"/>
      <c r="AD392" s="27" t="n"/>
      <c r="AE392" s="28" t="n"/>
      <c r="AF392" s="232" t="n"/>
      <c r="AG392" s="27" t="n"/>
      <c r="AH392" s="28" t="n"/>
      <c r="AI392" s="232" t="n"/>
      <c r="AJ392" s="27" t="n"/>
      <c r="AK392" s="28" t="n"/>
      <c r="AL392" s="232" t="n"/>
      <c r="AM392" s="27" t="n"/>
      <c r="AN392" s="28" t="n"/>
      <c r="AO392" s="232" t="n"/>
      <c r="AP392" s="27" t="n"/>
      <c r="AQ392" s="28" t="n"/>
      <c r="AR392" s="232" t="n"/>
      <c r="AS392" s="27" t="n"/>
      <c r="AT392" s="28" t="n"/>
      <c r="AU392" s="232" t="n"/>
      <c r="AV392" s="27" t="n"/>
      <c r="AW392" s="28" t="n"/>
      <c r="AX392" s="232" t="n"/>
      <c r="AY392" s="27" t="n"/>
      <c r="AZ392" s="28" t="n"/>
      <c r="BA392" s="232" t="n"/>
      <c r="BB392" s="27" t="n"/>
      <c r="BC392" s="28" t="n"/>
      <c r="BD392" s="232" t="n"/>
      <c r="BE392" s="27" t="n"/>
      <c r="BF392" s="28" t="n"/>
      <c r="BG392" s="232" t="n"/>
      <c r="BH392" s="27" t="n"/>
      <c r="BI392" s="28" t="n"/>
      <c r="BK392" s="452" t="n"/>
      <c r="BL392" s="452" t="n"/>
      <c r="BM392" s="452" t="n"/>
      <c r="BN392" s="452" t="n"/>
    </row>
    <row r="393" hidden="1" outlineLevel="2" ht="14.4" customFormat="1" customHeight="1" s="474">
      <c r="A393" s="22" t="inlineStr">
        <is>
          <t>Prejuízos Acumulados</t>
        </is>
      </c>
      <c r="B393" s="23" t="n"/>
      <c r="C393" s="177" t="inlineStr">
        <is>
          <t>Despesas Pre-op</t>
        </is>
      </c>
      <c r="D393" s="178" t="n"/>
      <c r="E393" s="179" t="n">
        <v>0</v>
      </c>
      <c r="F393" s="55" t="n"/>
      <c r="G393" s="425" t="n"/>
      <c r="H393" s="272" t="n"/>
      <c r="I393" s="225" t="n"/>
      <c r="J393" s="180" t="n"/>
      <c r="K393" s="272" t="n"/>
      <c r="L393" s="225" t="n"/>
      <c r="M393" s="180" t="n"/>
      <c r="N393" s="272" t="n"/>
      <c r="O393" s="225" t="n"/>
      <c r="P393" s="180" t="n"/>
      <c r="Q393" s="272" t="n"/>
      <c r="R393" s="225" t="n"/>
      <c r="S393" s="180" t="n"/>
      <c r="T393" s="272" t="n"/>
      <c r="U393" s="225" t="n"/>
      <c r="V393" s="180" t="n"/>
      <c r="W393" s="272" t="n"/>
      <c r="X393" s="225" t="n"/>
      <c r="Y393" s="180" t="n"/>
      <c r="Z393" s="272" t="n"/>
      <c r="AA393" s="225" t="n"/>
      <c r="AB393" s="180" t="n"/>
      <c r="AC393" s="272" t="n"/>
      <c r="AD393" s="225" t="n"/>
      <c r="AE393" s="180" t="n"/>
      <c r="AF393" s="272" t="n"/>
      <c r="AG393" s="225" t="n"/>
      <c r="AH393" s="180" t="n"/>
      <c r="AI393" s="272" t="n"/>
      <c r="AJ393" s="225" t="n"/>
      <c r="AK393" s="180" t="n"/>
      <c r="AL393" s="272" t="n"/>
      <c r="AM393" s="225" t="n"/>
      <c r="AN393" s="180" t="n"/>
      <c r="AO393" s="272" t="n"/>
      <c r="AP393" s="225" t="n"/>
      <c r="AQ393" s="180" t="n"/>
      <c r="AR393" s="272" t="n"/>
      <c r="AS393" s="225" t="n"/>
      <c r="AT393" s="180" t="n"/>
      <c r="AU393" s="272" t="n"/>
      <c r="AV393" s="225" t="n"/>
      <c r="AW393" s="180" t="n"/>
      <c r="AX393" s="272" t="n"/>
      <c r="AY393" s="225" t="n"/>
      <c r="AZ393" s="180" t="n"/>
      <c r="BA393" s="272" t="n"/>
      <c r="BB393" s="225" t="n"/>
      <c r="BC393" s="180" t="n"/>
      <c r="BD393" s="272" t="n"/>
      <c r="BE393" s="225" t="n"/>
      <c r="BF393" s="180" t="n"/>
      <c r="BG393" s="272" t="n"/>
      <c r="BH393" s="225" t="n"/>
      <c r="BI393" s="180" t="n"/>
      <c r="BK393" s="452" t="n"/>
      <c r="BL393" s="452" t="n"/>
      <c r="BM393" s="452" t="n"/>
      <c r="BN393" s="452" t="n"/>
    </row>
    <row r="394" hidden="1" outlineLevel="2" ht="14.4" customFormat="1" customHeight="1" s="474">
      <c r="A394" s="22" t="inlineStr">
        <is>
          <t>Dedução de Prejuízos Acumulados</t>
        </is>
      </c>
      <c r="B394" s="23" t="n"/>
      <c r="C394" s="181" t="inlineStr">
        <is>
          <t>Limite dedutível prejuízo</t>
        </is>
      </c>
      <c r="D394" s="182" t="n"/>
      <c r="E394" s="183" t="n">
        <v>0.3</v>
      </c>
      <c r="F394" s="55" t="n"/>
      <c r="G394" s="425" t="n"/>
      <c r="H394" s="272" t="n"/>
      <c r="I394" s="225" t="n"/>
      <c r="J394" s="180" t="n"/>
      <c r="K394" s="272" t="n"/>
      <c r="L394" s="225" t="n"/>
      <c r="M394" s="180" t="n"/>
      <c r="N394" s="272" t="n"/>
      <c r="O394" s="225" t="n"/>
      <c r="P394" s="180" t="n"/>
      <c r="Q394" s="272" t="n"/>
      <c r="R394" s="225" t="n"/>
      <c r="S394" s="180" t="n"/>
      <c r="T394" s="272" t="n"/>
      <c r="U394" s="225" t="n"/>
      <c r="V394" s="180" t="n"/>
      <c r="W394" s="272" t="n"/>
      <c r="X394" s="225" t="n"/>
      <c r="Y394" s="180" t="n"/>
      <c r="Z394" s="272" t="n"/>
      <c r="AA394" s="225" t="n"/>
      <c r="AB394" s="180" t="n"/>
      <c r="AC394" s="272" t="n"/>
      <c r="AD394" s="225" t="n"/>
      <c r="AE394" s="180" t="n"/>
      <c r="AF394" s="272" t="n"/>
      <c r="AG394" s="225" t="n"/>
      <c r="AH394" s="180" t="n"/>
      <c r="AI394" s="272" t="n"/>
      <c r="AJ394" s="225" t="n"/>
      <c r="AK394" s="180" t="n"/>
      <c r="AL394" s="272" t="n"/>
      <c r="AM394" s="225" t="n"/>
      <c r="AN394" s="180" t="n"/>
      <c r="AO394" s="272" t="n"/>
      <c r="AP394" s="225" t="n"/>
      <c r="AQ394" s="180" t="n"/>
      <c r="AR394" s="272" t="n"/>
      <c r="AS394" s="225" t="n"/>
      <c r="AT394" s="180" t="n"/>
      <c r="AU394" s="272" t="n"/>
      <c r="AV394" s="225" t="n"/>
      <c r="AW394" s="180" t="n"/>
      <c r="AX394" s="272" t="n"/>
      <c r="AY394" s="225" t="n"/>
      <c r="AZ394" s="180" t="n"/>
      <c r="BA394" s="272" t="n"/>
      <c r="BB394" s="225" t="n"/>
      <c r="BC394" s="180" t="n"/>
      <c r="BD394" s="272" t="n"/>
      <c r="BE394" s="225" t="n"/>
      <c r="BF394" s="180" t="n"/>
      <c r="BG394" s="272" t="n"/>
      <c r="BH394" s="225" t="n"/>
      <c r="BI394" s="180" t="n"/>
      <c r="BK394" s="452" t="n"/>
      <c r="BL394" s="452" t="n"/>
      <c r="BM394" s="452" t="n"/>
      <c r="BN394" s="452" t="n"/>
    </row>
    <row r="395" hidden="1" outlineLevel="2" ht="14.4" customFormat="1" customHeight="1" s="474">
      <c r="A395" s="22" t="inlineStr">
        <is>
          <t>Base para cálculo do IRPJ e CSL</t>
        </is>
      </c>
      <c r="B395" s="23" t="n"/>
      <c r="C395" s="184" t="inlineStr">
        <is>
          <t>Faixa LAIR  &gt;</t>
        </is>
      </c>
      <c r="D395" s="185" t="n">
        <v>240000</v>
      </c>
      <c r="E395" s="186" t="n"/>
      <c r="F395" s="55" t="n"/>
      <c r="G395" s="425" t="n"/>
      <c r="H395" s="272" t="n"/>
      <c r="I395" s="225" t="n"/>
      <c r="J395" s="180" t="n"/>
      <c r="K395" s="272" t="n"/>
      <c r="L395" s="225" t="n"/>
      <c r="M395" s="180" t="n"/>
      <c r="N395" s="272" t="n"/>
      <c r="O395" s="225" t="n"/>
      <c r="P395" s="180" t="n"/>
      <c r="Q395" s="272" t="n"/>
      <c r="R395" s="225" t="n"/>
      <c r="S395" s="180" t="n"/>
      <c r="T395" s="272" t="n"/>
      <c r="U395" s="225" t="n"/>
      <c r="V395" s="180" t="n"/>
      <c r="W395" s="272" t="n"/>
      <c r="X395" s="225" t="n"/>
      <c r="Y395" s="180" t="n"/>
      <c r="Z395" s="272" t="n"/>
      <c r="AA395" s="225" t="n"/>
      <c r="AB395" s="180" t="n"/>
      <c r="AC395" s="272" t="n"/>
      <c r="AD395" s="225" t="n"/>
      <c r="AE395" s="180" t="n"/>
      <c r="AF395" s="272" t="n"/>
      <c r="AG395" s="225" t="n"/>
      <c r="AH395" s="180" t="n"/>
      <c r="AI395" s="272" t="n"/>
      <c r="AJ395" s="225" t="n"/>
      <c r="AK395" s="180" t="n"/>
      <c r="AL395" s="272" t="n"/>
      <c r="AM395" s="225" t="n"/>
      <c r="AN395" s="180" t="n"/>
      <c r="AO395" s="272" t="n"/>
      <c r="AP395" s="225" t="n"/>
      <c r="AQ395" s="180" t="n"/>
      <c r="AR395" s="272" t="n"/>
      <c r="AS395" s="225" t="n"/>
      <c r="AT395" s="180" t="n"/>
      <c r="AU395" s="272" t="n"/>
      <c r="AV395" s="225" t="n"/>
      <c r="AW395" s="180" t="n"/>
      <c r="AX395" s="272" t="n"/>
      <c r="AY395" s="225" t="n"/>
      <c r="AZ395" s="180" t="n"/>
      <c r="BA395" s="272" t="n"/>
      <c r="BB395" s="225" t="n"/>
      <c r="BC395" s="180" t="n"/>
      <c r="BD395" s="272" t="n"/>
      <c r="BE395" s="225" t="n"/>
      <c r="BF395" s="180" t="n"/>
      <c r="BG395" s="272" t="n"/>
      <c r="BH395" s="225" t="n"/>
      <c r="BI395" s="180" t="n"/>
      <c r="BK395" s="452" t="n"/>
      <c r="BL395" s="452" t="n"/>
      <c r="BM395" s="452" t="n"/>
      <c r="BN395" s="452" t="n"/>
    </row>
    <row r="396" hidden="1" outlineLevel="2" ht="14.4" customFormat="1" customHeight="1" s="474">
      <c r="A396" s="22" t="inlineStr">
        <is>
          <t>Valores distribuidos mensalmente - IRPJ</t>
        </is>
      </c>
      <c r="B396" s="23" t="n"/>
      <c r="C396" s="184" t="inlineStr">
        <is>
          <t>Aliq. IRPJ</t>
        </is>
      </c>
      <c r="D396" s="54" t="n">
        <v>0.15</v>
      </c>
      <c r="E396" s="183" t="n">
        <v>0.25</v>
      </c>
      <c r="F396" s="55" t="n"/>
      <c r="G396" s="425" t="n"/>
      <c r="H396" s="232" t="n"/>
      <c r="I396" s="27" t="n"/>
      <c r="J396" s="28" t="n"/>
      <c r="K396" s="232" t="n"/>
      <c r="L396" s="27" t="n"/>
      <c r="M396" s="28" t="n"/>
      <c r="N396" s="232" t="n"/>
      <c r="O396" s="27" t="n"/>
      <c r="P396" s="28" t="n"/>
      <c r="Q396" s="232" t="n"/>
      <c r="R396" s="27" t="n"/>
      <c r="S396" s="28" t="n"/>
      <c r="T396" s="232" t="n"/>
      <c r="U396" s="27" t="n"/>
      <c r="V396" s="28" t="n"/>
      <c r="W396" s="232" t="n"/>
      <c r="X396" s="27" t="n"/>
      <c r="Y396" s="28" t="n"/>
      <c r="Z396" s="232" t="n"/>
      <c r="AA396" s="27" t="n"/>
      <c r="AB396" s="28" t="n"/>
      <c r="AC396" s="232" t="n"/>
      <c r="AD396" s="27" t="n"/>
      <c r="AE396" s="28" t="n"/>
      <c r="AF396" s="232" t="n"/>
      <c r="AG396" s="27" t="n"/>
      <c r="AH396" s="28" t="n"/>
      <c r="AI396" s="232" t="n"/>
      <c r="AJ396" s="27" t="n"/>
      <c r="AK396" s="28" t="n"/>
      <c r="AL396" s="232" t="n"/>
      <c r="AM396" s="27" t="n"/>
      <c r="AN396" s="28" t="n"/>
      <c r="AO396" s="232" t="n"/>
      <c r="AP396" s="27" t="n"/>
      <c r="AQ396" s="28" t="n"/>
      <c r="AR396" s="232" t="n"/>
      <c r="AS396" s="27" t="n"/>
      <c r="AT396" s="28" t="n"/>
      <c r="AU396" s="232" t="n"/>
      <c r="AV396" s="27" t="n"/>
      <c r="AW396" s="28" t="n"/>
      <c r="AX396" s="232" t="n"/>
      <c r="AY396" s="27" t="n"/>
      <c r="AZ396" s="28" t="n"/>
      <c r="BA396" s="232" t="n"/>
      <c r="BB396" s="27" t="n"/>
      <c r="BC396" s="28" t="n"/>
      <c r="BD396" s="232" t="n"/>
      <c r="BE396" s="27" t="n"/>
      <c r="BF396" s="28" t="n"/>
      <c r="BG396" s="232" t="n"/>
      <c r="BH396" s="27" t="n"/>
      <c r="BI396" s="28" t="n"/>
      <c r="BK396" s="452" t="n"/>
      <c r="BL396" s="452" t="n"/>
      <c r="BM396" s="452" t="n"/>
      <c r="BN396" s="452" t="n"/>
    </row>
    <row r="397" hidden="1" outlineLevel="2" ht="14.4" customFormat="1" customHeight="1" s="474">
      <c r="A397" s="22" t="inlineStr">
        <is>
          <t>Valores distribuidos mensalmente - CSL</t>
        </is>
      </c>
      <c r="B397" s="23" t="n"/>
      <c r="C397" s="187" t="inlineStr">
        <is>
          <t>Aliq. CSL</t>
        </is>
      </c>
      <c r="D397" s="188" t="inlineStr">
        <is>
          <t>Aliq. CSL</t>
        </is>
      </c>
      <c r="E397" s="189" t="n">
        <v>0.09</v>
      </c>
      <c r="F397" s="55" t="n"/>
      <c r="G397" s="425" t="n"/>
      <c r="H397" s="232" t="n"/>
      <c r="I397" s="27" t="n"/>
      <c r="J397" s="28" t="n"/>
      <c r="K397" s="232" t="n"/>
      <c r="L397" s="27" t="n"/>
      <c r="M397" s="28" t="n"/>
      <c r="N397" s="232" t="n"/>
      <c r="O397" s="27" t="n"/>
      <c r="P397" s="28" t="n"/>
      <c r="Q397" s="232" t="n"/>
      <c r="R397" s="27" t="n"/>
      <c r="S397" s="28" t="n"/>
      <c r="T397" s="232" t="n"/>
      <c r="U397" s="27" t="n"/>
      <c r="V397" s="28" t="n"/>
      <c r="W397" s="232" t="n"/>
      <c r="X397" s="27" t="n"/>
      <c r="Y397" s="28" t="n"/>
      <c r="Z397" s="232" t="n"/>
      <c r="AA397" s="27" t="n"/>
      <c r="AB397" s="28" t="n"/>
      <c r="AC397" s="232" t="n"/>
      <c r="AD397" s="27" t="n"/>
      <c r="AE397" s="28" t="n"/>
      <c r="AF397" s="232" t="n"/>
      <c r="AG397" s="27" t="n"/>
      <c r="AH397" s="28" t="n"/>
      <c r="AI397" s="232" t="n"/>
      <c r="AJ397" s="27" t="n"/>
      <c r="AK397" s="28" t="n"/>
      <c r="AL397" s="232" t="n"/>
      <c r="AM397" s="27" t="n"/>
      <c r="AN397" s="28" t="n"/>
      <c r="AO397" s="232" t="n"/>
      <c r="AP397" s="27" t="n"/>
      <c r="AQ397" s="28" t="n"/>
      <c r="AR397" s="232" t="n"/>
      <c r="AS397" s="27" t="n"/>
      <c r="AT397" s="28" t="n"/>
      <c r="AU397" s="232" t="n"/>
      <c r="AV397" s="27" t="n"/>
      <c r="AW397" s="28" t="n"/>
      <c r="AX397" s="232" t="n"/>
      <c r="AY397" s="27" t="n"/>
      <c r="AZ397" s="28" t="n"/>
      <c r="BA397" s="232" t="n"/>
      <c r="BB397" s="27" t="n"/>
      <c r="BC397" s="28" t="n"/>
      <c r="BD397" s="232" t="n"/>
      <c r="BE397" s="27" t="n"/>
      <c r="BF397" s="28" t="n"/>
      <c r="BG397" s="232" t="n"/>
      <c r="BH397" s="27" t="n"/>
      <c r="BI397" s="28" t="n"/>
      <c r="BK397" s="452" t="n"/>
      <c r="BL397" s="452" t="n"/>
      <c r="BM397" s="452" t="n"/>
      <c r="BN397" s="452" t="n"/>
    </row>
    <row r="398" hidden="1" outlineLevel="1" collapsed="1" ht="14.4" customFormat="1" customHeight="1" s="474">
      <c r="A398" s="155" t="n"/>
      <c r="B398" s="23" t="n"/>
      <c r="C398" s="3" t="n"/>
      <c r="D398" s="4" t="n"/>
      <c r="E398" s="4" t="n"/>
      <c r="F398" s="55" t="n"/>
      <c r="G398" s="425" t="n"/>
      <c r="H398" s="271" t="n"/>
      <c r="I398" s="55" t="n"/>
      <c r="J398" s="176" t="n"/>
      <c r="K398" s="271" t="n"/>
      <c r="L398" s="55" t="n"/>
      <c r="M398" s="176" t="n"/>
      <c r="N398" s="271" t="n"/>
      <c r="O398" s="55" t="n"/>
      <c r="P398" s="176" t="n"/>
      <c r="Q398" s="271" t="n"/>
      <c r="R398" s="55" t="n"/>
      <c r="S398" s="176" t="n"/>
      <c r="T398" s="271" t="n"/>
      <c r="U398" s="55" t="n"/>
      <c r="V398" s="176" t="n"/>
      <c r="W398" s="271" t="n"/>
      <c r="X398" s="55" t="n"/>
      <c r="Y398" s="176" t="n"/>
      <c r="Z398" s="271" t="n"/>
      <c r="AA398" s="55" t="n"/>
      <c r="AB398" s="176" t="n"/>
      <c r="AC398" s="271" t="n"/>
      <c r="AD398" s="55" t="n"/>
      <c r="AE398" s="176" t="n"/>
      <c r="AF398" s="271" t="n"/>
      <c r="AG398" s="55" t="n"/>
      <c r="AH398" s="176" t="n"/>
      <c r="AI398" s="271" t="n"/>
      <c r="AJ398" s="55" t="n"/>
      <c r="AK398" s="176" t="n"/>
      <c r="AL398" s="271" t="n"/>
      <c r="AM398" s="55" t="n"/>
      <c r="AN398" s="176" t="n"/>
      <c r="AO398" s="271" t="n"/>
      <c r="AP398" s="55" t="n"/>
      <c r="AQ398" s="176" t="n"/>
      <c r="AR398" s="271" t="n"/>
      <c r="AS398" s="55" t="n"/>
      <c r="AT398" s="176" t="n"/>
      <c r="AU398" s="271" t="n"/>
      <c r="AV398" s="55" t="n"/>
      <c r="AW398" s="176" t="n"/>
      <c r="AX398" s="271" t="n"/>
      <c r="AY398" s="55" t="n"/>
      <c r="AZ398" s="176" t="n"/>
      <c r="BA398" s="271" t="n"/>
      <c r="BB398" s="55" t="n"/>
      <c r="BC398" s="176" t="n"/>
      <c r="BD398" s="271" t="n"/>
      <c r="BE398" s="55" t="n"/>
      <c r="BF398" s="176" t="n"/>
      <c r="BG398" s="271" t="n"/>
      <c r="BH398" s="55" t="n"/>
      <c r="BI398" s="176" t="n"/>
      <c r="BK398" s="452" t="n"/>
      <c r="BL398" s="452" t="n"/>
      <c r="BM398" s="452" t="n"/>
      <c r="BN398" s="452" t="n"/>
    </row>
    <row r="399" hidden="1" outlineLevel="1" ht="14.4" customFormat="1" customHeight="1" s="474">
      <c r="A399" s="163" t="inlineStr">
        <is>
          <t>Plano de Pessoal</t>
        </is>
      </c>
      <c r="B399" s="164" t="n"/>
      <c r="C399" s="164" t="n"/>
      <c r="D399" s="164" t="n"/>
      <c r="E399" s="164" t="n"/>
      <c r="F399" s="164" t="n"/>
      <c r="G399" s="426" t="n"/>
      <c r="H399" s="163" t="n"/>
      <c r="I399" s="164" t="n"/>
      <c r="J399" s="165" t="n"/>
      <c r="K399" s="163" t="n"/>
      <c r="L399" s="164" t="n"/>
      <c r="M399" s="165" t="n"/>
      <c r="N399" s="163" t="n"/>
      <c r="O399" s="164" t="n"/>
      <c r="P399" s="165" t="n"/>
      <c r="Q399" s="163" t="n"/>
      <c r="R399" s="164" t="n"/>
      <c r="S399" s="165" t="n"/>
      <c r="T399" s="163" t="n"/>
      <c r="U399" s="164" t="n"/>
      <c r="V399" s="165" t="n"/>
      <c r="W399" s="163" t="n"/>
      <c r="X399" s="164" t="n"/>
      <c r="Y399" s="165" t="n"/>
      <c r="Z399" s="163" t="n"/>
      <c r="AA399" s="164" t="n"/>
      <c r="AB399" s="165" t="n"/>
      <c r="AC399" s="163" t="n"/>
      <c r="AD399" s="164" t="n"/>
      <c r="AE399" s="165" t="n"/>
      <c r="AF399" s="163" t="n"/>
      <c r="AG399" s="164" t="n"/>
      <c r="AH399" s="165" t="n"/>
      <c r="AI399" s="163" t="n"/>
      <c r="AJ399" s="164" t="n"/>
      <c r="AK399" s="165" t="n"/>
      <c r="AL399" s="163" t="n"/>
      <c r="AM399" s="164" t="n"/>
      <c r="AN399" s="165" t="n"/>
      <c r="AO399" s="163" t="n"/>
      <c r="AP399" s="164" t="n"/>
      <c r="AQ399" s="165" t="n"/>
      <c r="AR399" s="163" t="n"/>
      <c r="AS399" s="164" t="n"/>
      <c r="AT399" s="165" t="n"/>
      <c r="AU399" s="163" t="n"/>
      <c r="AV399" s="164" t="n"/>
      <c r="AW399" s="165" t="n"/>
      <c r="AX399" s="163" t="n"/>
      <c r="AY399" s="164" t="n"/>
      <c r="AZ399" s="165" t="n"/>
      <c r="BA399" s="163" t="n"/>
      <c r="BB399" s="164" t="n"/>
      <c r="BC399" s="165" t="n"/>
      <c r="BD399" s="163" t="n"/>
      <c r="BE399" s="164" t="n"/>
      <c r="BF399" s="165" t="n"/>
      <c r="BG399" s="163" t="n"/>
      <c r="BH399" s="164" t="n"/>
      <c r="BI399" s="165" t="n"/>
      <c r="BK399" s="452" t="n"/>
      <c r="BL399" s="452" t="n"/>
      <c r="BM399" s="452" t="n"/>
      <c r="BN399" s="452" t="n"/>
    </row>
    <row r="400" hidden="1" outlineLevel="1" ht="14.4" customFormat="1" customHeight="1" s="474">
      <c r="A400" s="155" t="n"/>
      <c r="B400" s="23" t="n"/>
      <c r="C400" s="3" t="n"/>
      <c r="D400" s="4" t="n"/>
      <c r="E400" s="190" t="n"/>
      <c r="F400" s="55" t="n"/>
      <c r="G400" s="425" t="n"/>
      <c r="H400" s="273" t="n"/>
      <c r="I400" s="226" t="n"/>
      <c r="J400" s="191" t="n"/>
      <c r="K400" s="273" t="n"/>
      <c r="L400" s="226" t="n"/>
      <c r="M400" s="191" t="n"/>
      <c r="N400" s="273" t="n"/>
      <c r="O400" s="226" t="n"/>
      <c r="P400" s="191" t="n"/>
      <c r="Q400" s="273" t="n"/>
      <c r="R400" s="226" t="n"/>
      <c r="S400" s="191" t="n"/>
      <c r="T400" s="273" t="n"/>
      <c r="U400" s="226" t="n"/>
      <c r="V400" s="191" t="n"/>
      <c r="W400" s="273" t="n"/>
      <c r="X400" s="226" t="n"/>
      <c r="Y400" s="191" t="n"/>
      <c r="Z400" s="273" t="n"/>
      <c r="AA400" s="226" t="n"/>
      <c r="AB400" s="191" t="n"/>
      <c r="AC400" s="273" t="n"/>
      <c r="AD400" s="226" t="n"/>
      <c r="AE400" s="191" t="n"/>
      <c r="AF400" s="273" t="n"/>
      <c r="AG400" s="226" t="n"/>
      <c r="AH400" s="191" t="n"/>
      <c r="AI400" s="273" t="n"/>
      <c r="AJ400" s="226" t="n"/>
      <c r="AK400" s="191" t="n"/>
      <c r="AL400" s="273" t="n"/>
      <c r="AM400" s="226" t="n"/>
      <c r="AN400" s="191" t="n"/>
      <c r="AO400" s="273" t="n"/>
      <c r="AP400" s="226" t="n"/>
      <c r="AQ400" s="191" t="n"/>
      <c r="AR400" s="273" t="n"/>
      <c r="AS400" s="226" t="n"/>
      <c r="AT400" s="191" t="n"/>
      <c r="AU400" s="273" t="n"/>
      <c r="AV400" s="226" t="n"/>
      <c r="AW400" s="191" t="n"/>
      <c r="AX400" s="273" t="n"/>
      <c r="AY400" s="226" t="n"/>
      <c r="AZ400" s="191" t="n"/>
      <c r="BA400" s="273" t="n"/>
      <c r="BB400" s="226" t="n"/>
      <c r="BC400" s="191" t="n"/>
      <c r="BD400" s="273" t="n"/>
      <c r="BE400" s="226" t="n"/>
      <c r="BF400" s="191" t="n"/>
      <c r="BG400" s="273" t="n"/>
      <c r="BH400" s="226" t="n"/>
      <c r="BI400" s="191" t="n"/>
      <c r="BK400" s="452" t="n"/>
      <c r="BL400" s="452" t="n"/>
      <c r="BM400" s="452" t="n"/>
      <c r="BN400" s="452" t="n"/>
    </row>
    <row r="401" hidden="1" outlineLevel="2" ht="14.4" customFormat="1" customHeight="1" s="474">
      <c r="A401" s="192" t="inlineStr">
        <is>
          <t>PJ</t>
        </is>
      </c>
      <c r="B401" s="58" t="n"/>
      <c r="C401" s="193" t="n"/>
      <c r="D401" s="40" t="n"/>
      <c r="E401" s="40" t="n"/>
      <c r="F401" s="62" t="n"/>
      <c r="G401" s="425" t="n"/>
      <c r="H401" s="203" t="n"/>
      <c r="I401" s="194" t="n">
        <v>9</v>
      </c>
      <c r="J401" s="195" t="n"/>
      <c r="K401" s="203" t="n"/>
      <c r="L401" s="194" t="n">
        <v>10</v>
      </c>
      <c r="M401" s="195" t="n"/>
      <c r="N401" s="203" t="n"/>
      <c r="O401" s="194" t="n">
        <v>10</v>
      </c>
      <c r="P401" s="195" t="n"/>
      <c r="Q401" s="203" t="n"/>
      <c r="R401" s="194" t="n">
        <v>10</v>
      </c>
      <c r="S401" s="195" t="n"/>
      <c r="T401" s="203" t="n"/>
      <c r="U401" s="194" t="n">
        <v>10</v>
      </c>
      <c r="V401" s="195" t="n"/>
      <c r="W401" s="203" t="n"/>
      <c r="X401" s="194" t="n">
        <v>10</v>
      </c>
      <c r="Y401" s="195" t="n"/>
      <c r="Z401" s="203" t="n"/>
      <c r="AA401" s="194" t="n">
        <v>10</v>
      </c>
      <c r="AB401" s="195" t="n"/>
      <c r="AC401" s="203" t="n"/>
      <c r="AD401" s="194" t="n">
        <v>10</v>
      </c>
      <c r="AE401" s="195" t="n"/>
      <c r="AF401" s="203" t="n"/>
      <c r="AG401" s="194" t="n">
        <v>10</v>
      </c>
      <c r="AH401" s="195" t="n"/>
      <c r="AI401" s="203" t="n"/>
      <c r="AJ401" s="194" t="n">
        <v>10</v>
      </c>
      <c r="AK401" s="195" t="n"/>
      <c r="AL401" s="203" t="n"/>
      <c r="AM401" s="194" t="n">
        <v>10</v>
      </c>
      <c r="AN401" s="195" t="n"/>
      <c r="AO401" s="203" t="n"/>
      <c r="AP401" s="194" t="n">
        <v>10</v>
      </c>
      <c r="AQ401" s="195" t="n"/>
      <c r="AR401" s="203" t="n"/>
      <c r="AS401" s="194" t="n"/>
      <c r="AT401" s="195" t="n"/>
      <c r="AU401" s="203" t="n"/>
      <c r="AV401" s="194" t="n"/>
      <c r="AW401" s="195" t="n"/>
      <c r="AX401" s="203" t="n"/>
      <c r="AY401" s="194" t="n"/>
      <c r="AZ401" s="195" t="n"/>
      <c r="BA401" s="203" t="n"/>
      <c r="BB401" s="194" t="n"/>
      <c r="BC401" s="195" t="n"/>
      <c r="BD401" s="203" t="n"/>
      <c r="BE401" s="194" t="n"/>
      <c r="BF401" s="195" t="n"/>
      <c r="BG401" s="203" t="n"/>
      <c r="BH401" s="194" t="n"/>
      <c r="BI401" s="195" t="n"/>
      <c r="BK401" s="452" t="n"/>
      <c r="BL401" s="452" t="n"/>
      <c r="BM401" s="452" t="n"/>
      <c r="BN401" s="452" t="n"/>
    </row>
    <row r="402" hidden="1" outlineLevel="2" ht="14.4" customFormat="1" customHeight="1" s="474">
      <c r="A402" s="196" t="inlineStr">
        <is>
          <t xml:space="preserve">  - Squad</t>
        </is>
      </c>
      <c r="B402" s="2" t="n"/>
      <c r="C402" s="193" t="n"/>
      <c r="D402" s="40" t="n"/>
      <c r="E402" s="40" t="n"/>
      <c r="F402" s="40" t="n"/>
      <c r="G402" s="425" t="n"/>
      <c r="H402" s="232" t="n"/>
      <c r="I402" s="27" t="n">
        <v>1</v>
      </c>
      <c r="J402" s="28" t="n"/>
      <c r="K402" s="232" t="n"/>
      <c r="L402" s="27" t="n">
        <v>1</v>
      </c>
      <c r="M402" s="28" t="n"/>
      <c r="N402" s="232" t="n"/>
      <c r="O402" s="27" t="n">
        <v>1</v>
      </c>
      <c r="P402" s="28" t="n"/>
      <c r="Q402" s="232" t="n"/>
      <c r="R402" s="27" t="n">
        <v>1</v>
      </c>
      <c r="S402" s="28" t="n"/>
      <c r="T402" s="232" t="n"/>
      <c r="U402" s="27" t="n">
        <v>1</v>
      </c>
      <c r="V402" s="28" t="n"/>
      <c r="W402" s="232" t="n"/>
      <c r="X402" s="27" t="n">
        <v>1</v>
      </c>
      <c r="Y402" s="28" t="n"/>
      <c r="Z402" s="232" t="n"/>
      <c r="AA402" s="27" t="n">
        <v>1</v>
      </c>
      <c r="AB402" s="28" t="n"/>
      <c r="AC402" s="232" t="n"/>
      <c r="AD402" s="27" t="n">
        <v>1</v>
      </c>
      <c r="AE402" s="28" t="n"/>
      <c r="AF402" s="232" t="n"/>
      <c r="AG402" s="27" t="n">
        <v>1</v>
      </c>
      <c r="AH402" s="28" t="n"/>
      <c r="AI402" s="232" t="n"/>
      <c r="AJ402" s="27" t="n">
        <v>1</v>
      </c>
      <c r="AK402" s="28" t="n"/>
      <c r="AL402" s="232" t="n"/>
      <c r="AM402" s="27" t="n">
        <v>1</v>
      </c>
      <c r="AN402" s="28" t="n"/>
      <c r="AO402" s="232" t="n"/>
      <c r="AP402" s="27" t="n">
        <v>1</v>
      </c>
      <c r="AQ402" s="28" t="n"/>
      <c r="AR402" s="232" t="n"/>
      <c r="AS402" s="27" t="n"/>
      <c r="AT402" s="28" t="n"/>
      <c r="AU402" s="232" t="n"/>
      <c r="AV402" s="27" t="n"/>
      <c r="AW402" s="28" t="n"/>
      <c r="AX402" s="232" t="n"/>
      <c r="AY402" s="27" t="n"/>
      <c r="AZ402" s="28" t="n"/>
      <c r="BA402" s="232" t="n"/>
      <c r="BB402" s="27" t="n"/>
      <c r="BC402" s="28" t="n"/>
      <c r="BD402" s="232" t="n"/>
      <c r="BE402" s="27" t="n"/>
      <c r="BF402" s="28" t="n"/>
      <c r="BG402" s="232" t="n"/>
      <c r="BH402" s="27" t="n"/>
      <c r="BI402" s="28" t="n"/>
      <c r="BK402" s="452" t="n"/>
      <c r="BL402" s="452" t="n"/>
      <c r="BM402" s="452" t="n"/>
      <c r="BN402" s="452" t="n"/>
    </row>
    <row r="403" hidden="1" outlineLevel="2" ht="14.4" customFormat="1" customHeight="1" s="474">
      <c r="A403" s="196" t="inlineStr">
        <is>
          <t xml:space="preserve">  - Gerente</t>
        </is>
      </c>
      <c r="B403" s="2" t="n"/>
      <c r="C403" s="193" t="n"/>
      <c r="D403" s="40" t="n"/>
      <c r="E403" s="40" t="n"/>
      <c r="F403" s="40" t="n"/>
      <c r="G403" s="425" t="n"/>
      <c r="H403" s="232" t="n"/>
      <c r="I403" s="27" t="n">
        <v>1</v>
      </c>
      <c r="J403" s="28" t="n"/>
      <c r="K403" s="232" t="n"/>
      <c r="L403" s="27" t="n">
        <v>1</v>
      </c>
      <c r="M403" s="28" t="n"/>
      <c r="N403" s="232" t="n"/>
      <c r="O403" s="27" t="n">
        <v>1</v>
      </c>
      <c r="P403" s="28" t="n"/>
      <c r="Q403" s="232" t="n"/>
      <c r="R403" s="27" t="n">
        <v>1</v>
      </c>
      <c r="S403" s="28" t="n"/>
      <c r="T403" s="232" t="n"/>
      <c r="U403" s="27" t="n">
        <v>1</v>
      </c>
      <c r="V403" s="28" t="n"/>
      <c r="W403" s="232" t="n"/>
      <c r="X403" s="27" t="n">
        <v>1</v>
      </c>
      <c r="Y403" s="28" t="n"/>
      <c r="Z403" s="232" t="n"/>
      <c r="AA403" s="27" t="n">
        <v>1</v>
      </c>
      <c r="AB403" s="28" t="n"/>
      <c r="AC403" s="232" t="n"/>
      <c r="AD403" s="27" t="n">
        <v>1</v>
      </c>
      <c r="AE403" s="28" t="n"/>
      <c r="AF403" s="232" t="n"/>
      <c r="AG403" s="27" t="n">
        <v>1</v>
      </c>
      <c r="AH403" s="28" t="n"/>
      <c r="AI403" s="232" t="n"/>
      <c r="AJ403" s="27" t="n">
        <v>1</v>
      </c>
      <c r="AK403" s="28" t="n"/>
      <c r="AL403" s="232" t="n"/>
      <c r="AM403" s="27" t="n">
        <v>1</v>
      </c>
      <c r="AN403" s="28" t="n"/>
      <c r="AO403" s="232" t="n"/>
      <c r="AP403" s="27" t="n">
        <v>1</v>
      </c>
      <c r="AQ403" s="28" t="n"/>
      <c r="AR403" s="232" t="n"/>
      <c r="AS403" s="27" t="n"/>
      <c r="AT403" s="28" t="n"/>
      <c r="AU403" s="232" t="n"/>
      <c r="AV403" s="27" t="n"/>
      <c r="AW403" s="28" t="n"/>
      <c r="AX403" s="232" t="n"/>
      <c r="AY403" s="27" t="n"/>
      <c r="AZ403" s="28" t="n"/>
      <c r="BA403" s="232" t="n"/>
      <c r="BB403" s="27" t="n"/>
      <c r="BC403" s="28" t="n"/>
      <c r="BD403" s="232" t="n"/>
      <c r="BE403" s="27" t="n"/>
      <c r="BF403" s="28" t="n"/>
      <c r="BG403" s="232" t="n"/>
      <c r="BH403" s="27" t="n"/>
      <c r="BI403" s="28" t="n"/>
      <c r="BK403" s="452" t="n"/>
      <c r="BL403" s="452" t="n"/>
      <c r="BM403" s="452" t="n"/>
      <c r="BN403" s="452" t="n"/>
    </row>
    <row r="404" hidden="1" outlineLevel="2" ht="14.4" customFormat="1" customHeight="1" s="474">
      <c r="A404" s="196" t="inlineStr">
        <is>
          <t xml:space="preserve">  - Subgerente</t>
        </is>
      </c>
      <c r="B404" s="2" t="n"/>
      <c r="C404" s="193" t="n"/>
      <c r="D404" s="40" t="n"/>
      <c r="E404" s="40" t="n"/>
      <c r="F404" s="40" t="n"/>
      <c r="G404" s="425" t="n"/>
      <c r="H404" s="232" t="n"/>
      <c r="I404" s="27" t="n">
        <v>0</v>
      </c>
      <c r="J404" s="28" t="n"/>
      <c r="K404" s="232" t="n"/>
      <c r="L404" s="27" t="n">
        <v>0</v>
      </c>
      <c r="M404" s="28" t="n"/>
      <c r="N404" s="232" t="n"/>
      <c r="O404" s="27" t="n">
        <v>0</v>
      </c>
      <c r="P404" s="28" t="n"/>
      <c r="Q404" s="232" t="n"/>
      <c r="R404" s="27" t="n">
        <v>0</v>
      </c>
      <c r="S404" s="28" t="n"/>
      <c r="T404" s="232" t="n"/>
      <c r="U404" s="27" t="n">
        <v>0</v>
      </c>
      <c r="V404" s="28" t="n"/>
      <c r="W404" s="232" t="n"/>
      <c r="X404" s="27" t="n">
        <v>0</v>
      </c>
      <c r="Y404" s="28" t="n"/>
      <c r="Z404" s="232" t="n"/>
      <c r="AA404" s="27" t="n">
        <v>0</v>
      </c>
      <c r="AB404" s="28" t="n"/>
      <c r="AC404" s="232" t="n"/>
      <c r="AD404" s="27" t="n">
        <v>0</v>
      </c>
      <c r="AE404" s="28" t="n"/>
      <c r="AF404" s="232" t="n"/>
      <c r="AG404" s="27" t="n">
        <v>0</v>
      </c>
      <c r="AH404" s="28" t="n"/>
      <c r="AI404" s="232" t="n"/>
      <c r="AJ404" s="27" t="n">
        <v>0</v>
      </c>
      <c r="AK404" s="28" t="n"/>
      <c r="AL404" s="232" t="n"/>
      <c r="AM404" s="27" t="n">
        <v>0</v>
      </c>
      <c r="AN404" s="28" t="n"/>
      <c r="AO404" s="232" t="n"/>
      <c r="AP404" s="27" t="n">
        <v>0</v>
      </c>
      <c r="AQ404" s="28" t="n"/>
      <c r="AR404" s="232" t="n"/>
      <c r="AS404" s="27" t="n"/>
      <c r="AT404" s="28" t="n"/>
      <c r="AU404" s="232" t="n"/>
      <c r="AV404" s="27" t="n"/>
      <c r="AW404" s="28" t="n"/>
      <c r="AX404" s="232" t="n"/>
      <c r="AY404" s="27" t="n"/>
      <c r="AZ404" s="28" t="n"/>
      <c r="BA404" s="232" t="n"/>
      <c r="BB404" s="27" t="n"/>
      <c r="BC404" s="28" t="n"/>
      <c r="BD404" s="232" t="n"/>
      <c r="BE404" s="27" t="n"/>
      <c r="BF404" s="28" t="n"/>
      <c r="BG404" s="232" t="n"/>
      <c r="BH404" s="27" t="n"/>
      <c r="BI404" s="28" t="n"/>
      <c r="BK404" s="452" t="n"/>
      <c r="BL404" s="452" t="n"/>
      <c r="BM404" s="452" t="n"/>
      <c r="BN404" s="452" t="n"/>
    </row>
    <row r="405" hidden="1" outlineLevel="2" ht="14.4" customFormat="1" customHeight="1" s="474">
      <c r="A405" s="196" t="inlineStr">
        <is>
          <t xml:space="preserve">  - Coordenador</t>
        </is>
      </c>
      <c r="B405" s="2" t="n"/>
      <c r="C405" s="193" t="n"/>
      <c r="D405" s="40" t="n"/>
      <c r="E405" s="40" t="n"/>
      <c r="F405" s="40" t="n"/>
      <c r="G405" s="425" t="n"/>
      <c r="H405" s="232" t="n"/>
      <c r="I405" s="27" t="n">
        <v>2</v>
      </c>
      <c r="J405" s="28" t="n"/>
      <c r="K405" s="232" t="n"/>
      <c r="L405" s="27" t="n">
        <v>2</v>
      </c>
      <c r="M405" s="28" t="n"/>
      <c r="N405" s="232" t="n"/>
      <c r="O405" s="27" t="n">
        <v>2</v>
      </c>
      <c r="P405" s="28" t="n"/>
      <c r="Q405" s="232" t="n"/>
      <c r="R405" s="27" t="n">
        <v>2</v>
      </c>
      <c r="S405" s="28" t="n"/>
      <c r="T405" s="232" t="n"/>
      <c r="U405" s="27" t="n">
        <v>2</v>
      </c>
      <c r="V405" s="28" t="n"/>
      <c r="W405" s="232" t="n"/>
      <c r="X405" s="27" t="n">
        <v>2</v>
      </c>
      <c r="Y405" s="28" t="n"/>
      <c r="Z405" s="232" t="n"/>
      <c r="AA405" s="27" t="n">
        <v>2</v>
      </c>
      <c r="AB405" s="28" t="n"/>
      <c r="AC405" s="232" t="n"/>
      <c r="AD405" s="27" t="n">
        <v>2</v>
      </c>
      <c r="AE405" s="28" t="n"/>
      <c r="AF405" s="232" t="n"/>
      <c r="AG405" s="27" t="n">
        <v>2</v>
      </c>
      <c r="AH405" s="28" t="n"/>
      <c r="AI405" s="232" t="n"/>
      <c r="AJ405" s="27" t="n">
        <v>2</v>
      </c>
      <c r="AK405" s="28" t="n"/>
      <c r="AL405" s="232" t="n"/>
      <c r="AM405" s="27" t="n">
        <v>2</v>
      </c>
      <c r="AN405" s="28" t="n"/>
      <c r="AO405" s="232" t="n"/>
      <c r="AP405" s="27" t="n">
        <v>2</v>
      </c>
      <c r="AQ405" s="28" t="n"/>
      <c r="AR405" s="232" t="n"/>
      <c r="AS405" s="27" t="n"/>
      <c r="AT405" s="28" t="n"/>
      <c r="AU405" s="232" t="n"/>
      <c r="AV405" s="27" t="n"/>
      <c r="AW405" s="28" t="n"/>
      <c r="AX405" s="232" t="n"/>
      <c r="AY405" s="27" t="n"/>
      <c r="AZ405" s="28" t="n"/>
      <c r="BA405" s="232" t="n"/>
      <c r="BB405" s="27" t="n"/>
      <c r="BC405" s="28" t="n"/>
      <c r="BD405" s="232" t="n"/>
      <c r="BE405" s="27" t="n"/>
      <c r="BF405" s="28" t="n"/>
      <c r="BG405" s="232" t="n"/>
      <c r="BH405" s="27" t="n"/>
      <c r="BI405" s="28" t="n"/>
      <c r="BK405" s="452" t="n"/>
      <c r="BL405" s="452" t="n"/>
      <c r="BM405" s="452" t="n"/>
      <c r="BN405" s="452" t="n"/>
    </row>
    <row r="406" hidden="1" outlineLevel="2" ht="14.4" customFormat="1" customHeight="1" s="474">
      <c r="A406" s="196" t="inlineStr">
        <is>
          <t xml:space="preserve">  - Administrativa</t>
        </is>
      </c>
      <c r="B406" s="2" t="n"/>
      <c r="C406" s="193" t="n"/>
      <c r="D406" s="40" t="n"/>
      <c r="E406" s="40" t="n"/>
      <c r="F406" s="40" t="n"/>
      <c r="G406" s="425" t="n"/>
      <c r="H406" s="232" t="n"/>
      <c r="I406" s="27" t="n">
        <v>0</v>
      </c>
      <c r="J406" s="28" t="n"/>
      <c r="K406" s="232" t="n"/>
      <c r="L406" s="27" t="n">
        <v>0</v>
      </c>
      <c r="M406" s="28" t="n"/>
      <c r="N406" s="232" t="n"/>
      <c r="O406" s="27" t="n">
        <v>0</v>
      </c>
      <c r="P406" s="28" t="n"/>
      <c r="Q406" s="232" t="n"/>
      <c r="R406" s="27" t="n">
        <v>0</v>
      </c>
      <c r="S406" s="28" t="n"/>
      <c r="T406" s="232" t="n"/>
      <c r="U406" s="27" t="n">
        <v>0</v>
      </c>
      <c r="V406" s="28" t="n"/>
      <c r="W406" s="232" t="n"/>
      <c r="X406" s="27" t="n">
        <v>0</v>
      </c>
      <c r="Y406" s="28" t="n"/>
      <c r="Z406" s="232" t="n"/>
      <c r="AA406" s="27" t="n">
        <v>0</v>
      </c>
      <c r="AB406" s="28" t="n"/>
      <c r="AC406" s="232" t="n"/>
      <c r="AD406" s="27" t="n">
        <v>0</v>
      </c>
      <c r="AE406" s="28" t="n"/>
      <c r="AF406" s="232" t="n"/>
      <c r="AG406" s="27" t="n">
        <v>0</v>
      </c>
      <c r="AH406" s="28" t="n"/>
      <c r="AI406" s="232" t="n"/>
      <c r="AJ406" s="27" t="n">
        <v>0</v>
      </c>
      <c r="AK406" s="28" t="n"/>
      <c r="AL406" s="232" t="n"/>
      <c r="AM406" s="27" t="n">
        <v>0</v>
      </c>
      <c r="AN406" s="28" t="n"/>
      <c r="AO406" s="232" t="n"/>
      <c r="AP406" s="27" t="n">
        <v>0</v>
      </c>
      <c r="AQ406" s="28" t="n"/>
      <c r="AR406" s="232" t="n"/>
      <c r="AS406" s="27" t="n"/>
      <c r="AT406" s="28" t="n"/>
      <c r="AU406" s="232" t="n"/>
      <c r="AV406" s="27" t="n"/>
      <c r="AW406" s="28" t="n"/>
      <c r="AX406" s="232" t="n"/>
      <c r="AY406" s="27" t="n"/>
      <c r="AZ406" s="28" t="n"/>
      <c r="BA406" s="232" t="n"/>
      <c r="BB406" s="27" t="n"/>
      <c r="BC406" s="28" t="n"/>
      <c r="BD406" s="232" t="n"/>
      <c r="BE406" s="27" t="n"/>
      <c r="BF406" s="28" t="n"/>
      <c r="BG406" s="232" t="n"/>
      <c r="BH406" s="27" t="n"/>
      <c r="BI406" s="28" t="n"/>
      <c r="BK406" s="452" t="n"/>
      <c r="BL406" s="452" t="n"/>
      <c r="BM406" s="452" t="n"/>
      <c r="BN406" s="452" t="n"/>
    </row>
    <row r="407" hidden="1" outlineLevel="2" ht="14.4" customFormat="1" customHeight="1" s="474">
      <c r="A407" s="196" t="inlineStr">
        <is>
          <t xml:space="preserve">  - Chefe de Cozinha</t>
        </is>
      </c>
      <c r="B407" s="2" t="n"/>
      <c r="C407" s="193" t="n"/>
      <c r="D407" s="40" t="n"/>
      <c r="E407" s="40" t="n"/>
      <c r="F407" s="40" t="n"/>
      <c r="G407" s="425" t="n"/>
      <c r="H407" s="232" t="n"/>
      <c r="I407" s="27" t="n">
        <v>2</v>
      </c>
      <c r="J407" s="28" t="n"/>
      <c r="K407" s="232" t="n"/>
      <c r="L407" s="27" t="n">
        <v>2</v>
      </c>
      <c r="M407" s="28" t="n"/>
      <c r="N407" s="232" t="n"/>
      <c r="O407" s="27" t="n">
        <v>2</v>
      </c>
      <c r="P407" s="28" t="n"/>
      <c r="Q407" s="232" t="n"/>
      <c r="R407" s="27" t="n">
        <v>2</v>
      </c>
      <c r="S407" s="28" t="n"/>
      <c r="T407" s="232" t="n"/>
      <c r="U407" s="27" t="n">
        <v>2</v>
      </c>
      <c r="V407" s="28" t="n"/>
      <c r="W407" s="232" t="n"/>
      <c r="X407" s="27" t="n">
        <v>2</v>
      </c>
      <c r="Y407" s="28" t="n"/>
      <c r="Z407" s="232" t="n"/>
      <c r="AA407" s="27" t="n">
        <v>2</v>
      </c>
      <c r="AB407" s="28" t="n"/>
      <c r="AC407" s="232" t="n"/>
      <c r="AD407" s="27" t="n">
        <v>2</v>
      </c>
      <c r="AE407" s="28" t="n"/>
      <c r="AF407" s="232" t="n"/>
      <c r="AG407" s="27" t="n">
        <v>2</v>
      </c>
      <c r="AH407" s="28" t="n"/>
      <c r="AI407" s="232" t="n"/>
      <c r="AJ407" s="27" t="n">
        <v>2</v>
      </c>
      <c r="AK407" s="28" t="n"/>
      <c r="AL407" s="232" t="n"/>
      <c r="AM407" s="27" t="n">
        <v>2</v>
      </c>
      <c r="AN407" s="28" t="n"/>
      <c r="AO407" s="232" t="n"/>
      <c r="AP407" s="27" t="n">
        <v>2</v>
      </c>
      <c r="AQ407" s="28" t="n"/>
      <c r="AR407" s="232" t="n"/>
      <c r="AS407" s="27" t="n"/>
      <c r="AT407" s="28" t="n"/>
      <c r="AU407" s="232" t="n"/>
      <c r="AV407" s="27" t="n"/>
      <c r="AW407" s="28" t="n"/>
      <c r="AX407" s="232" t="n"/>
      <c r="AY407" s="27" t="n"/>
      <c r="AZ407" s="28" t="n"/>
      <c r="BA407" s="232" t="n"/>
      <c r="BB407" s="27" t="n"/>
      <c r="BC407" s="28" t="n"/>
      <c r="BD407" s="232" t="n"/>
      <c r="BE407" s="27" t="n"/>
      <c r="BF407" s="28" t="n"/>
      <c r="BG407" s="232" t="n"/>
      <c r="BH407" s="27" t="n"/>
      <c r="BI407" s="28" t="n"/>
      <c r="BK407" s="452" t="n"/>
      <c r="BL407" s="452" t="n"/>
      <c r="BM407" s="452" t="n"/>
      <c r="BN407" s="452" t="n"/>
    </row>
    <row r="408" hidden="1" outlineLevel="2" ht="14.4" customFormat="1" customHeight="1" s="474">
      <c r="A408" s="196" t="inlineStr">
        <is>
          <t xml:space="preserve">  - Chefe de Bar</t>
        </is>
      </c>
      <c r="B408" s="2" t="n"/>
      <c r="C408" s="193" t="n"/>
      <c r="D408" s="40" t="n"/>
      <c r="E408" s="40" t="n"/>
      <c r="F408" s="40" t="n"/>
      <c r="G408" s="425" t="n"/>
      <c r="H408" s="232" t="n"/>
      <c r="I408" s="27" t="n">
        <v>2</v>
      </c>
      <c r="J408" s="28" t="n"/>
      <c r="K408" s="232" t="n"/>
      <c r="L408" s="27" t="n">
        <v>2</v>
      </c>
      <c r="M408" s="28" t="n"/>
      <c r="N408" s="232" t="n"/>
      <c r="O408" s="27" t="n">
        <v>2</v>
      </c>
      <c r="P408" s="28" t="n"/>
      <c r="Q408" s="232" t="n"/>
      <c r="R408" s="27" t="n">
        <v>2</v>
      </c>
      <c r="S408" s="28" t="n"/>
      <c r="T408" s="232" t="n"/>
      <c r="U408" s="27" t="n">
        <v>2</v>
      </c>
      <c r="V408" s="28" t="n"/>
      <c r="W408" s="232" t="n"/>
      <c r="X408" s="27" t="n">
        <v>2</v>
      </c>
      <c r="Y408" s="28" t="n"/>
      <c r="Z408" s="232" t="n"/>
      <c r="AA408" s="27" t="n">
        <v>2</v>
      </c>
      <c r="AB408" s="28" t="n"/>
      <c r="AC408" s="232" t="n"/>
      <c r="AD408" s="27" t="n">
        <v>2</v>
      </c>
      <c r="AE408" s="28" t="n"/>
      <c r="AF408" s="232" t="n"/>
      <c r="AG408" s="27" t="n">
        <v>2</v>
      </c>
      <c r="AH408" s="28" t="n"/>
      <c r="AI408" s="232" t="n"/>
      <c r="AJ408" s="27" t="n">
        <v>2</v>
      </c>
      <c r="AK408" s="28" t="n"/>
      <c r="AL408" s="232" t="n"/>
      <c r="AM408" s="27" t="n">
        <v>2</v>
      </c>
      <c r="AN408" s="28" t="n"/>
      <c r="AO408" s="232" t="n"/>
      <c r="AP408" s="27" t="n">
        <v>2</v>
      </c>
      <c r="AQ408" s="28" t="n"/>
      <c r="AR408" s="232" t="n"/>
      <c r="AS408" s="27" t="n"/>
      <c r="AT408" s="28" t="n"/>
      <c r="AU408" s="232" t="n"/>
      <c r="AV408" s="27" t="n"/>
      <c r="AW408" s="28" t="n"/>
      <c r="AX408" s="232" t="n"/>
      <c r="AY408" s="27" t="n"/>
      <c r="AZ408" s="28" t="n"/>
      <c r="BA408" s="232" t="n"/>
      <c r="BB408" s="27" t="n"/>
      <c r="BC408" s="28" t="n"/>
      <c r="BD408" s="232" t="n"/>
      <c r="BE408" s="27" t="n"/>
      <c r="BF408" s="28" t="n"/>
      <c r="BG408" s="232" t="n"/>
      <c r="BH408" s="27" t="n"/>
      <c r="BI408" s="28" t="n"/>
      <c r="BK408" s="452" t="n"/>
      <c r="BL408" s="452" t="n"/>
      <c r="BM408" s="452" t="n"/>
      <c r="BN408" s="452" t="n"/>
    </row>
    <row r="409" hidden="1" outlineLevel="2" ht="14.4" customFormat="1" customHeight="1" s="474">
      <c r="A409" s="196" t="inlineStr">
        <is>
          <t xml:space="preserve">  - Sub Chefe de Cozinha</t>
        </is>
      </c>
      <c r="B409" s="2" t="n"/>
      <c r="C409" s="193" t="n"/>
      <c r="D409" s="40" t="n"/>
      <c r="E409" s="40" t="n"/>
      <c r="F409" s="40" t="n"/>
      <c r="G409" s="425" t="n"/>
      <c r="H409" s="232" t="n"/>
      <c r="I409" s="27" t="n">
        <v>1</v>
      </c>
      <c r="J409" s="28" t="n"/>
      <c r="K409" s="232" t="n"/>
      <c r="L409" s="27" t="n">
        <v>1</v>
      </c>
      <c r="M409" s="28" t="n"/>
      <c r="N409" s="232" t="n"/>
      <c r="O409" s="27" t="n">
        <v>1</v>
      </c>
      <c r="P409" s="28" t="n"/>
      <c r="Q409" s="232" t="n"/>
      <c r="R409" s="27" t="n">
        <v>1</v>
      </c>
      <c r="S409" s="28" t="n"/>
      <c r="T409" s="232" t="n"/>
      <c r="U409" s="27" t="n">
        <v>1</v>
      </c>
      <c r="V409" s="28" t="n"/>
      <c r="W409" s="232" t="n"/>
      <c r="X409" s="27" t="n">
        <v>1</v>
      </c>
      <c r="Y409" s="28" t="n"/>
      <c r="Z409" s="232" t="n"/>
      <c r="AA409" s="27" t="n">
        <v>1</v>
      </c>
      <c r="AB409" s="28" t="n"/>
      <c r="AC409" s="232" t="n"/>
      <c r="AD409" s="27" t="n">
        <v>1</v>
      </c>
      <c r="AE409" s="28" t="n"/>
      <c r="AF409" s="232" t="n"/>
      <c r="AG409" s="27" t="n">
        <v>1</v>
      </c>
      <c r="AH409" s="28" t="n"/>
      <c r="AI409" s="232" t="n"/>
      <c r="AJ409" s="27" t="n">
        <v>1</v>
      </c>
      <c r="AK409" s="28" t="n"/>
      <c r="AL409" s="232" t="n"/>
      <c r="AM409" s="27" t="n">
        <v>1</v>
      </c>
      <c r="AN409" s="28" t="n"/>
      <c r="AO409" s="232" t="n"/>
      <c r="AP409" s="27" t="n">
        <v>1</v>
      </c>
      <c r="AQ409" s="28" t="n"/>
      <c r="AR409" s="232" t="n"/>
      <c r="AS409" s="27" t="n"/>
      <c r="AT409" s="28" t="n"/>
      <c r="AU409" s="232" t="n"/>
      <c r="AV409" s="27" t="n"/>
      <c r="AW409" s="28" t="n"/>
      <c r="AX409" s="232" t="n"/>
      <c r="AY409" s="27" t="n"/>
      <c r="AZ409" s="28" t="n"/>
      <c r="BA409" s="232" t="n"/>
      <c r="BB409" s="27" t="n"/>
      <c r="BC409" s="28" t="n"/>
      <c r="BD409" s="232" t="n"/>
      <c r="BE409" s="27" t="n"/>
      <c r="BF409" s="28" t="n"/>
      <c r="BG409" s="232" t="n"/>
      <c r="BH409" s="27" t="n"/>
      <c r="BI409" s="28" t="n"/>
      <c r="BK409" s="452" t="n"/>
      <c r="BL409" s="452" t="n"/>
      <c r="BM409" s="452" t="n"/>
      <c r="BN409" s="452" t="n"/>
    </row>
    <row r="410" hidden="1" outlineLevel="2" ht="14.4" customFormat="1" customHeight="1" s="474">
      <c r="A410" s="196" t="inlineStr">
        <is>
          <t xml:space="preserve">  - Sub Chefe De Bar</t>
        </is>
      </c>
      <c r="B410" s="2" t="n"/>
      <c r="C410" s="193" t="n"/>
      <c r="D410" s="40" t="n"/>
      <c r="E410" s="40" t="n"/>
      <c r="F410" s="40" t="n"/>
      <c r="G410" s="425" t="n"/>
      <c r="H410" s="232" t="n"/>
      <c r="I410" s="27" t="n">
        <v>0</v>
      </c>
      <c r="J410" s="28" t="n"/>
      <c r="K410" s="232" t="n"/>
      <c r="L410" s="27" t="n">
        <v>1</v>
      </c>
      <c r="M410" s="28" t="n"/>
      <c r="N410" s="232" t="n"/>
      <c r="O410" s="27" t="n">
        <v>1</v>
      </c>
      <c r="P410" s="28" t="n"/>
      <c r="Q410" s="232" t="n"/>
      <c r="R410" s="27" t="n">
        <v>1</v>
      </c>
      <c r="S410" s="28" t="n"/>
      <c r="T410" s="232" t="n"/>
      <c r="U410" s="27" t="n">
        <v>1</v>
      </c>
      <c r="V410" s="28" t="n"/>
      <c r="W410" s="232" t="n"/>
      <c r="X410" s="27" t="n">
        <v>1</v>
      </c>
      <c r="Y410" s="28" t="n"/>
      <c r="Z410" s="232" t="n"/>
      <c r="AA410" s="27" t="n">
        <v>1</v>
      </c>
      <c r="AB410" s="28" t="n"/>
      <c r="AC410" s="232" t="n"/>
      <c r="AD410" s="27" t="n">
        <v>1</v>
      </c>
      <c r="AE410" s="28" t="n"/>
      <c r="AF410" s="232" t="n"/>
      <c r="AG410" s="27" t="n">
        <v>1</v>
      </c>
      <c r="AH410" s="28" t="n"/>
      <c r="AI410" s="232" t="n"/>
      <c r="AJ410" s="27" t="n">
        <v>1</v>
      </c>
      <c r="AK410" s="28" t="n"/>
      <c r="AL410" s="232" t="n"/>
      <c r="AM410" s="27" t="n">
        <v>1</v>
      </c>
      <c r="AN410" s="28" t="n"/>
      <c r="AO410" s="232" t="n"/>
      <c r="AP410" s="27" t="n">
        <v>1</v>
      </c>
      <c r="AQ410" s="28" t="n"/>
      <c r="AR410" s="232" t="n"/>
      <c r="AS410" s="27" t="n"/>
      <c r="AT410" s="28" t="n"/>
      <c r="AU410" s="232" t="n"/>
      <c r="AV410" s="27" t="n"/>
      <c r="AW410" s="28" t="n"/>
      <c r="AX410" s="232" t="n"/>
      <c r="AY410" s="27" t="n"/>
      <c r="AZ410" s="28" t="n"/>
      <c r="BA410" s="232" t="n"/>
      <c r="BB410" s="27" t="n"/>
      <c r="BC410" s="28" t="n"/>
      <c r="BD410" s="232" t="n"/>
      <c r="BE410" s="27" t="n"/>
      <c r="BF410" s="28" t="n"/>
      <c r="BG410" s="232" t="n"/>
      <c r="BH410" s="27" t="n"/>
      <c r="BI410" s="28" t="n"/>
      <c r="BK410" s="452" t="n"/>
      <c r="BL410" s="452" t="n"/>
      <c r="BM410" s="452" t="n"/>
      <c r="BN410" s="452" t="n"/>
    </row>
    <row r="411" hidden="1" outlineLevel="2" ht="14.4" customFormat="1" customHeight="1" s="474">
      <c r="A411" s="196" t="inlineStr">
        <is>
          <t xml:space="preserve">  - Maitre</t>
        </is>
      </c>
      <c r="B411" s="2" t="n"/>
      <c r="C411" s="193" t="n"/>
      <c r="D411" s="40" t="n"/>
      <c r="E411" s="40" t="n"/>
      <c r="F411" s="40" t="n"/>
      <c r="G411" s="425" t="n"/>
      <c r="H411" s="232" t="n"/>
      <c r="I411" s="27" t="n">
        <v>0</v>
      </c>
      <c r="J411" s="28" t="n"/>
      <c r="K411" s="232" t="n"/>
      <c r="L411" s="27" t="n">
        <v>0</v>
      </c>
      <c r="M411" s="28" t="n"/>
      <c r="N411" s="232" t="n"/>
      <c r="O411" s="27" t="n">
        <v>0</v>
      </c>
      <c r="P411" s="28" t="n"/>
      <c r="Q411" s="232" t="n"/>
      <c r="R411" s="27" t="n">
        <v>0</v>
      </c>
      <c r="S411" s="28" t="n"/>
      <c r="T411" s="232" t="n"/>
      <c r="U411" s="27" t="n">
        <v>0</v>
      </c>
      <c r="V411" s="28" t="n"/>
      <c r="W411" s="232" t="n"/>
      <c r="X411" s="27" t="n">
        <v>0</v>
      </c>
      <c r="Y411" s="28" t="n"/>
      <c r="Z411" s="232" t="n"/>
      <c r="AA411" s="27" t="n">
        <v>0</v>
      </c>
      <c r="AB411" s="28" t="n"/>
      <c r="AC411" s="232" t="n"/>
      <c r="AD411" s="27" t="n">
        <v>0</v>
      </c>
      <c r="AE411" s="28" t="n"/>
      <c r="AF411" s="232" t="n"/>
      <c r="AG411" s="27" t="n">
        <v>0</v>
      </c>
      <c r="AH411" s="28" t="n"/>
      <c r="AI411" s="232" t="n"/>
      <c r="AJ411" s="27" t="n">
        <v>0</v>
      </c>
      <c r="AK411" s="28" t="n"/>
      <c r="AL411" s="232" t="n"/>
      <c r="AM411" s="27" t="n">
        <v>0</v>
      </c>
      <c r="AN411" s="28" t="n"/>
      <c r="AO411" s="232" t="n"/>
      <c r="AP411" s="27" t="n">
        <v>0</v>
      </c>
      <c r="AQ411" s="28" t="n"/>
      <c r="AR411" s="232" t="n"/>
      <c r="AS411" s="27" t="n"/>
      <c r="AT411" s="28" t="n"/>
      <c r="AU411" s="232" t="n"/>
      <c r="AV411" s="27" t="n"/>
      <c r="AW411" s="28" t="n"/>
      <c r="AX411" s="232" t="n"/>
      <c r="AY411" s="27" t="n"/>
      <c r="AZ411" s="28" t="n"/>
      <c r="BA411" s="232" t="n"/>
      <c r="BB411" s="27" t="n"/>
      <c r="BC411" s="28" t="n"/>
      <c r="BD411" s="232" t="n"/>
      <c r="BE411" s="27" t="n"/>
      <c r="BF411" s="28" t="n"/>
      <c r="BG411" s="232" t="n"/>
      <c r="BH411" s="27" t="n"/>
      <c r="BI411" s="28" t="n"/>
      <c r="BK411" s="452" t="n"/>
      <c r="BL411" s="452" t="n"/>
      <c r="BM411" s="452" t="n"/>
      <c r="BN411" s="452" t="n"/>
    </row>
    <row r="412" hidden="1" outlineLevel="2" ht="14.4" customFormat="1" customHeight="1" s="474">
      <c r="A412" s="196" t="inlineStr">
        <is>
          <t xml:space="preserve">  - Chefe de Fila</t>
        </is>
      </c>
      <c r="B412" s="2" t="n"/>
      <c r="C412" s="193" t="n"/>
      <c r="D412" s="40" t="n"/>
      <c r="E412" s="40" t="n"/>
      <c r="F412" s="40" t="n"/>
      <c r="G412" s="425" t="n"/>
      <c r="H412" s="232" t="n"/>
      <c r="I412" s="27" t="n">
        <v>0</v>
      </c>
      <c r="J412" s="28" t="n"/>
      <c r="K412" s="232" t="n"/>
      <c r="L412" s="27" t="n">
        <v>0</v>
      </c>
      <c r="M412" s="28" t="n"/>
      <c r="N412" s="232" t="n"/>
      <c r="O412" s="27" t="n">
        <v>0</v>
      </c>
      <c r="P412" s="28" t="n"/>
      <c r="Q412" s="232" t="n"/>
      <c r="R412" s="27" t="n">
        <v>0</v>
      </c>
      <c r="S412" s="28" t="n"/>
      <c r="T412" s="232" t="n"/>
      <c r="U412" s="27" t="n">
        <v>0</v>
      </c>
      <c r="V412" s="28" t="n"/>
      <c r="W412" s="232" t="n"/>
      <c r="X412" s="27" t="n">
        <v>0</v>
      </c>
      <c r="Y412" s="28" t="n"/>
      <c r="Z412" s="232" t="n"/>
      <c r="AA412" s="27" t="n">
        <v>0</v>
      </c>
      <c r="AB412" s="28" t="n"/>
      <c r="AC412" s="232" t="n"/>
      <c r="AD412" s="27" t="n">
        <v>0</v>
      </c>
      <c r="AE412" s="28" t="n"/>
      <c r="AF412" s="232" t="n"/>
      <c r="AG412" s="27" t="n">
        <v>0</v>
      </c>
      <c r="AH412" s="28" t="n"/>
      <c r="AI412" s="232" t="n"/>
      <c r="AJ412" s="27" t="n">
        <v>0</v>
      </c>
      <c r="AK412" s="28" t="n"/>
      <c r="AL412" s="232" t="n"/>
      <c r="AM412" s="27" t="n">
        <v>0</v>
      </c>
      <c r="AN412" s="28" t="n"/>
      <c r="AO412" s="232" t="n"/>
      <c r="AP412" s="27" t="n">
        <v>0</v>
      </c>
      <c r="AQ412" s="28" t="n"/>
      <c r="AR412" s="232" t="n"/>
      <c r="AS412" s="27" t="n"/>
      <c r="AT412" s="28" t="n"/>
      <c r="AU412" s="232" t="n"/>
      <c r="AV412" s="27" t="n"/>
      <c r="AW412" s="28" t="n"/>
      <c r="AX412" s="232" t="n"/>
      <c r="AY412" s="27" t="n"/>
      <c r="AZ412" s="28" t="n"/>
      <c r="BA412" s="232" t="n"/>
      <c r="BB412" s="27" t="n"/>
      <c r="BC412" s="28" t="n"/>
      <c r="BD412" s="232" t="n"/>
      <c r="BE412" s="27" t="n"/>
      <c r="BF412" s="28" t="n"/>
      <c r="BG412" s="232" t="n"/>
      <c r="BH412" s="27" t="n"/>
      <c r="BI412" s="28" t="n"/>
      <c r="BK412" s="452" t="n"/>
      <c r="BL412" s="452" t="n"/>
      <c r="BM412" s="452" t="n"/>
      <c r="BN412" s="452" t="n"/>
    </row>
    <row r="413" hidden="1" outlineLevel="2" ht="14.4" customFormat="1" customHeight="1" s="474">
      <c r="A413" s="196" t="inlineStr">
        <is>
          <t xml:space="preserve">  - Hostess</t>
        </is>
      </c>
      <c r="B413" s="2" t="n"/>
      <c r="C413" s="193" t="n"/>
      <c r="D413" s="40" t="n"/>
      <c r="E413" s="40" t="n"/>
      <c r="F413" s="40" t="n"/>
      <c r="G413" s="425" t="n"/>
      <c r="H413" s="232" t="n"/>
      <c r="I413" s="27" t="n">
        <v>1</v>
      </c>
      <c r="J413" s="28" t="n"/>
      <c r="K413" s="232" t="n"/>
      <c r="L413" s="27" t="n">
        <v>1</v>
      </c>
      <c r="M413" s="28" t="n"/>
      <c r="N413" s="232" t="n"/>
      <c r="O413" s="27" t="n">
        <v>1</v>
      </c>
      <c r="P413" s="28" t="n"/>
      <c r="Q413" s="232" t="n"/>
      <c r="R413" s="27" t="n">
        <v>1</v>
      </c>
      <c r="S413" s="28" t="n"/>
      <c r="T413" s="232" t="n"/>
      <c r="U413" s="27" t="n">
        <v>1</v>
      </c>
      <c r="V413" s="28" t="n"/>
      <c r="W413" s="232" t="n"/>
      <c r="X413" s="27" t="n">
        <v>1</v>
      </c>
      <c r="Y413" s="28" t="n"/>
      <c r="Z413" s="232" t="n"/>
      <c r="AA413" s="27" t="n">
        <v>1</v>
      </c>
      <c r="AB413" s="28" t="n"/>
      <c r="AC413" s="232" t="n"/>
      <c r="AD413" s="27" t="n">
        <v>1</v>
      </c>
      <c r="AE413" s="28" t="n"/>
      <c r="AF413" s="232" t="n"/>
      <c r="AG413" s="27" t="n">
        <v>1</v>
      </c>
      <c r="AH413" s="28" t="n"/>
      <c r="AI413" s="232" t="n"/>
      <c r="AJ413" s="27" t="n">
        <v>1</v>
      </c>
      <c r="AK413" s="28" t="n"/>
      <c r="AL413" s="232" t="n"/>
      <c r="AM413" s="27" t="n">
        <v>1</v>
      </c>
      <c r="AN413" s="28" t="n"/>
      <c r="AO413" s="232" t="n"/>
      <c r="AP413" s="27" t="n">
        <v>1</v>
      </c>
      <c r="AQ413" s="28" t="n"/>
      <c r="AR413" s="232" t="n"/>
      <c r="AS413" s="27" t="n"/>
      <c r="AT413" s="28" t="n"/>
      <c r="AU413" s="232" t="n"/>
      <c r="AV413" s="27" t="n"/>
      <c r="AW413" s="28" t="n"/>
      <c r="AX413" s="232" t="n"/>
      <c r="AY413" s="27" t="n"/>
      <c r="AZ413" s="28" t="n"/>
      <c r="BA413" s="232" t="n"/>
      <c r="BB413" s="27" t="n"/>
      <c r="BC413" s="28" t="n"/>
      <c r="BD413" s="232" t="n"/>
      <c r="BE413" s="27" t="n"/>
      <c r="BF413" s="28" t="n"/>
      <c r="BG413" s="232" t="n"/>
      <c r="BH413" s="27" t="n"/>
      <c r="BI413" s="28" t="n"/>
      <c r="BK413" s="452" t="n"/>
      <c r="BL413" s="452" t="n"/>
      <c r="BM413" s="452" t="n"/>
      <c r="BN413" s="452" t="n"/>
    </row>
    <row r="414" hidden="1" outlineLevel="2" ht="14.4" customFormat="1" customHeight="1" s="474">
      <c r="A414" s="197" t="n"/>
      <c r="B414" s="23" t="n"/>
      <c r="C414" s="3" t="n"/>
      <c r="D414" s="4" t="n"/>
      <c r="E414" s="190" t="n"/>
      <c r="F414" s="55" t="n"/>
      <c r="G414" s="425" t="n"/>
      <c r="H414" s="273" t="n"/>
      <c r="I414" s="226" t="n"/>
      <c r="J414" s="191" t="n"/>
      <c r="K414" s="273" t="n"/>
      <c r="L414" s="226" t="n"/>
      <c r="M414" s="191" t="n"/>
      <c r="N414" s="273" t="n"/>
      <c r="O414" s="226" t="n"/>
      <c r="P414" s="191" t="n"/>
      <c r="Q414" s="273" t="n"/>
      <c r="R414" s="226" t="n"/>
      <c r="S414" s="191" t="n"/>
      <c r="T414" s="273" t="n"/>
      <c r="U414" s="226" t="n"/>
      <c r="V414" s="191" t="n"/>
      <c r="W414" s="273" t="n"/>
      <c r="X414" s="226" t="n"/>
      <c r="Y414" s="191" t="n"/>
      <c r="Z414" s="273" t="n"/>
      <c r="AA414" s="226" t="n"/>
      <c r="AB414" s="191" t="n"/>
      <c r="AC414" s="273" t="n"/>
      <c r="AD414" s="226" t="n"/>
      <c r="AE414" s="191" t="n"/>
      <c r="AF414" s="273" t="n"/>
      <c r="AG414" s="226" t="n"/>
      <c r="AH414" s="191" t="n"/>
      <c r="AI414" s="273" t="n"/>
      <c r="AJ414" s="226" t="n"/>
      <c r="AK414" s="191" t="n"/>
      <c r="AL414" s="273" t="n"/>
      <c r="AM414" s="226" t="n"/>
      <c r="AN414" s="191" t="n"/>
      <c r="AO414" s="273" t="n"/>
      <c r="AP414" s="226" t="n"/>
      <c r="AQ414" s="191" t="n"/>
      <c r="AR414" s="273" t="n"/>
      <c r="AS414" s="226" t="n"/>
      <c r="AT414" s="191" t="n"/>
      <c r="AU414" s="273" t="n"/>
      <c r="AV414" s="226" t="n"/>
      <c r="AW414" s="191" t="n"/>
      <c r="AX414" s="273" t="n"/>
      <c r="AY414" s="226" t="n"/>
      <c r="AZ414" s="191" t="n"/>
      <c r="BA414" s="273" t="n"/>
      <c r="BB414" s="226" t="n"/>
      <c r="BC414" s="191" t="n"/>
      <c r="BD414" s="273" t="n"/>
      <c r="BE414" s="226" t="n"/>
      <c r="BF414" s="191" t="n"/>
      <c r="BG414" s="273" t="n"/>
      <c r="BH414" s="226" t="n"/>
      <c r="BI414" s="191" t="n"/>
      <c r="BK414" s="452" t="n"/>
      <c r="BL414" s="452" t="n"/>
      <c r="BM414" s="452" t="n"/>
      <c r="BN414" s="452" t="n"/>
    </row>
    <row r="415" hidden="1" outlineLevel="2" ht="14.4" customFormat="1" customHeight="1" s="474">
      <c r="A415" s="192" t="inlineStr">
        <is>
          <t>Quadro de funcionários, por função</t>
        </is>
      </c>
      <c r="B415" s="58" t="n"/>
      <c r="C415" s="59" t="n"/>
      <c r="D415" s="60" t="n"/>
      <c r="E415" s="61" t="n"/>
      <c r="F415" s="62" t="n"/>
      <c r="G415" s="425" t="n"/>
      <c r="H415" s="203" t="n"/>
      <c r="I415" s="194" t="n">
        <v>27</v>
      </c>
      <c r="J415" s="195" t="n"/>
      <c r="K415" s="203" t="n"/>
      <c r="L415" s="194" t="n">
        <v>25</v>
      </c>
      <c r="M415" s="195" t="n"/>
      <c r="N415" s="203" t="n"/>
      <c r="O415" s="194" t="n">
        <v>25</v>
      </c>
      <c r="P415" s="195" t="n"/>
      <c r="Q415" s="203" t="n"/>
      <c r="R415" s="194" t="n">
        <v>25</v>
      </c>
      <c r="S415" s="195" t="n"/>
      <c r="T415" s="203" t="n"/>
      <c r="U415" s="194" t="n">
        <v>25</v>
      </c>
      <c r="V415" s="195" t="n"/>
      <c r="W415" s="203" t="n"/>
      <c r="X415" s="194" t="n">
        <v>25</v>
      </c>
      <c r="Y415" s="195" t="n"/>
      <c r="Z415" s="203" t="n"/>
      <c r="AA415" s="194" t="n">
        <v>25</v>
      </c>
      <c r="AB415" s="195" t="n"/>
      <c r="AC415" s="203" t="n"/>
      <c r="AD415" s="194" t="n">
        <v>25</v>
      </c>
      <c r="AE415" s="195" t="n"/>
      <c r="AF415" s="203" t="n"/>
      <c r="AG415" s="194" t="n">
        <v>25</v>
      </c>
      <c r="AH415" s="195" t="n"/>
      <c r="AI415" s="203" t="n"/>
      <c r="AJ415" s="194" t="n">
        <v>25</v>
      </c>
      <c r="AK415" s="195" t="n"/>
      <c r="AL415" s="203" t="n"/>
      <c r="AM415" s="194" t="n">
        <v>25</v>
      </c>
      <c r="AN415" s="195" t="n"/>
      <c r="AO415" s="203" t="n"/>
      <c r="AP415" s="194" t="n">
        <v>25</v>
      </c>
      <c r="AQ415" s="195" t="n"/>
      <c r="AR415" s="203" t="n"/>
      <c r="AS415" s="194" t="n"/>
      <c r="AT415" s="195" t="n"/>
      <c r="AU415" s="203" t="n"/>
      <c r="AV415" s="194" t="n"/>
      <c r="AW415" s="195" t="n"/>
      <c r="AX415" s="203" t="n"/>
      <c r="AY415" s="194" t="n"/>
      <c r="AZ415" s="195" t="n"/>
      <c r="BA415" s="203" t="n"/>
      <c r="BB415" s="194" t="n"/>
      <c r="BC415" s="195" t="n"/>
      <c r="BD415" s="203" t="n"/>
      <c r="BE415" s="194" t="n"/>
      <c r="BF415" s="195" t="n"/>
      <c r="BG415" s="203" t="n"/>
      <c r="BH415" s="194" t="n"/>
      <c r="BI415" s="195" t="n"/>
      <c r="BK415" s="452" t="n"/>
      <c r="BL415" s="452" t="n"/>
      <c r="BM415" s="452" t="n"/>
      <c r="BN415" s="452" t="n"/>
    </row>
    <row r="416" hidden="1" outlineLevel="2" ht="14.4" customFormat="1" customHeight="1" s="474">
      <c r="A416" s="196" t="inlineStr">
        <is>
          <t xml:space="preserve">  -  Maitre</t>
        </is>
      </c>
      <c r="B416" s="2" t="n"/>
      <c r="C416" s="59" t="n"/>
      <c r="D416" s="60" t="n"/>
      <c r="E416" s="61" t="n"/>
      <c r="F416" s="40" t="n"/>
      <c r="G416" s="425" t="n"/>
      <c r="H416" s="232" t="n"/>
      <c r="I416" s="27" t="n">
        <v>1</v>
      </c>
      <c r="J416" s="28" t="n"/>
      <c r="K416" s="232" t="n"/>
      <c r="L416" s="27" t="n">
        <v>1</v>
      </c>
      <c r="M416" s="28" t="n"/>
      <c r="N416" s="232" t="n"/>
      <c r="O416" s="27" t="n">
        <v>1</v>
      </c>
      <c r="P416" s="28" t="n"/>
      <c r="Q416" s="232" t="n"/>
      <c r="R416" s="27" t="n">
        <v>1</v>
      </c>
      <c r="S416" s="28" t="n"/>
      <c r="T416" s="232" t="n"/>
      <c r="U416" s="27" t="n">
        <v>1</v>
      </c>
      <c r="V416" s="28" t="n"/>
      <c r="W416" s="232" t="n"/>
      <c r="X416" s="27" t="n">
        <v>1</v>
      </c>
      <c r="Y416" s="28" t="n"/>
      <c r="Z416" s="232" t="n"/>
      <c r="AA416" s="27" t="n">
        <v>1</v>
      </c>
      <c r="AB416" s="28" t="n"/>
      <c r="AC416" s="232" t="n"/>
      <c r="AD416" s="27" t="n">
        <v>1</v>
      </c>
      <c r="AE416" s="28" t="n"/>
      <c r="AF416" s="232" t="n"/>
      <c r="AG416" s="27" t="n">
        <v>1</v>
      </c>
      <c r="AH416" s="28" t="n"/>
      <c r="AI416" s="232" t="n"/>
      <c r="AJ416" s="27" t="n">
        <v>1</v>
      </c>
      <c r="AK416" s="28" t="n"/>
      <c r="AL416" s="232" t="n"/>
      <c r="AM416" s="27" t="n">
        <v>1</v>
      </c>
      <c r="AN416" s="28" t="n"/>
      <c r="AO416" s="232" t="n"/>
      <c r="AP416" s="27" t="n">
        <v>1</v>
      </c>
      <c r="AQ416" s="28" t="n"/>
      <c r="AR416" s="232" t="n"/>
      <c r="AS416" s="27" t="n"/>
      <c r="AT416" s="28" t="n"/>
      <c r="AU416" s="232" t="n"/>
      <c r="AV416" s="27" t="n"/>
      <c r="AW416" s="28" t="n"/>
      <c r="AX416" s="232" t="n"/>
      <c r="AY416" s="27" t="n"/>
      <c r="AZ416" s="28" t="n"/>
      <c r="BA416" s="232" t="n"/>
      <c r="BB416" s="27" t="n"/>
      <c r="BC416" s="28" t="n"/>
      <c r="BD416" s="232" t="n"/>
      <c r="BE416" s="27" t="n"/>
      <c r="BF416" s="28" t="n"/>
      <c r="BG416" s="232" t="n"/>
      <c r="BH416" s="27" t="n"/>
      <c r="BI416" s="28" t="n"/>
      <c r="BK416" s="452" t="n"/>
      <c r="BL416" s="452" t="n"/>
      <c r="BM416" s="452" t="n"/>
      <c r="BN416" s="452" t="n"/>
    </row>
    <row r="417" hidden="1" outlineLevel="2" ht="14.4" customFormat="1" customHeight="1" s="474">
      <c r="A417" s="196" t="inlineStr">
        <is>
          <t xml:space="preserve">  -  Garçon III</t>
        </is>
      </c>
      <c r="B417" s="2" t="n"/>
      <c r="C417" s="59" t="n"/>
      <c r="D417" s="60" t="n"/>
      <c r="E417" s="61" t="n"/>
      <c r="F417" s="40" t="n"/>
      <c r="G417" s="425" t="n"/>
      <c r="H417" s="232" t="n"/>
      <c r="I417" s="27" t="n">
        <v>6</v>
      </c>
      <c r="J417" s="28" t="n"/>
      <c r="K417" s="232" t="n"/>
      <c r="L417" s="27" t="n">
        <v>2</v>
      </c>
      <c r="M417" s="28" t="n"/>
      <c r="N417" s="232" t="n"/>
      <c r="O417" s="27" t="n">
        <v>2</v>
      </c>
      <c r="P417" s="28" t="n"/>
      <c r="Q417" s="232" t="n"/>
      <c r="R417" s="27" t="n">
        <v>2</v>
      </c>
      <c r="S417" s="28" t="n"/>
      <c r="T417" s="232" t="n"/>
      <c r="U417" s="27" t="n">
        <v>2</v>
      </c>
      <c r="V417" s="28" t="n"/>
      <c r="W417" s="232" t="n"/>
      <c r="X417" s="27" t="n">
        <v>2</v>
      </c>
      <c r="Y417" s="28" t="n"/>
      <c r="Z417" s="232" t="n"/>
      <c r="AA417" s="27" t="n">
        <v>2</v>
      </c>
      <c r="AB417" s="28" t="n"/>
      <c r="AC417" s="232" t="n"/>
      <c r="AD417" s="27" t="n">
        <v>2</v>
      </c>
      <c r="AE417" s="28" t="n"/>
      <c r="AF417" s="232" t="n"/>
      <c r="AG417" s="27" t="n">
        <v>2</v>
      </c>
      <c r="AH417" s="28" t="n"/>
      <c r="AI417" s="232" t="n"/>
      <c r="AJ417" s="27" t="n">
        <v>2</v>
      </c>
      <c r="AK417" s="28" t="n"/>
      <c r="AL417" s="232" t="n"/>
      <c r="AM417" s="27" t="n">
        <v>2</v>
      </c>
      <c r="AN417" s="28" t="n"/>
      <c r="AO417" s="232" t="n"/>
      <c r="AP417" s="27" t="n">
        <v>2</v>
      </c>
      <c r="AQ417" s="28" t="n"/>
      <c r="AR417" s="232" t="n"/>
      <c r="AS417" s="27" t="n"/>
      <c r="AT417" s="28" t="n"/>
      <c r="AU417" s="232" t="n"/>
      <c r="AV417" s="27" t="n"/>
      <c r="AW417" s="28" t="n"/>
      <c r="AX417" s="232" t="n"/>
      <c r="AY417" s="27" t="n"/>
      <c r="AZ417" s="28" t="n"/>
      <c r="BA417" s="232" t="n"/>
      <c r="BB417" s="27" t="n"/>
      <c r="BC417" s="28" t="n"/>
      <c r="BD417" s="232" t="n"/>
      <c r="BE417" s="27" t="n"/>
      <c r="BF417" s="28" t="n"/>
      <c r="BG417" s="232" t="n"/>
      <c r="BH417" s="27" t="n"/>
      <c r="BI417" s="28" t="n"/>
      <c r="BK417" s="452" t="n"/>
      <c r="BL417" s="452" t="n"/>
      <c r="BM417" s="452" t="n"/>
      <c r="BN417" s="452" t="n"/>
    </row>
    <row r="418" hidden="1" outlineLevel="2" ht="14.4" customFormat="1" customHeight="1" s="474">
      <c r="A418" s="196" t="inlineStr">
        <is>
          <t xml:space="preserve">  -  Garçon II</t>
        </is>
      </c>
      <c r="B418" s="2" t="n"/>
      <c r="C418" s="59" t="n"/>
      <c r="D418" s="60" t="n"/>
      <c r="E418" s="61" t="n"/>
      <c r="F418" s="40" t="n"/>
      <c r="G418" s="425" t="n"/>
      <c r="H418" s="232" t="n"/>
      <c r="I418" s="27" t="n">
        <v>0</v>
      </c>
      <c r="J418" s="28" t="n"/>
      <c r="K418" s="232" t="n"/>
      <c r="L418" s="27" t="n">
        <v>2</v>
      </c>
      <c r="M418" s="28" t="n"/>
      <c r="N418" s="232" t="n"/>
      <c r="O418" s="27" t="n">
        <v>2</v>
      </c>
      <c r="P418" s="28" t="n"/>
      <c r="Q418" s="232" t="n"/>
      <c r="R418" s="27" t="n">
        <v>2</v>
      </c>
      <c r="S418" s="28" t="n"/>
      <c r="T418" s="232" t="n"/>
      <c r="U418" s="27" t="n">
        <v>2</v>
      </c>
      <c r="V418" s="28" t="n"/>
      <c r="W418" s="232" t="n"/>
      <c r="X418" s="27" t="n">
        <v>2</v>
      </c>
      <c r="Y418" s="28" t="n"/>
      <c r="Z418" s="232" t="n"/>
      <c r="AA418" s="27" t="n">
        <v>2</v>
      </c>
      <c r="AB418" s="28" t="n"/>
      <c r="AC418" s="232" t="n"/>
      <c r="AD418" s="27" t="n">
        <v>2</v>
      </c>
      <c r="AE418" s="28" t="n"/>
      <c r="AF418" s="232" t="n"/>
      <c r="AG418" s="27" t="n">
        <v>2</v>
      </c>
      <c r="AH418" s="28" t="n"/>
      <c r="AI418" s="232" t="n"/>
      <c r="AJ418" s="27" t="n">
        <v>2</v>
      </c>
      <c r="AK418" s="28" t="n"/>
      <c r="AL418" s="232" t="n"/>
      <c r="AM418" s="27" t="n">
        <v>2</v>
      </c>
      <c r="AN418" s="28" t="n"/>
      <c r="AO418" s="232" t="n"/>
      <c r="AP418" s="27" t="n">
        <v>2</v>
      </c>
      <c r="AQ418" s="28" t="n"/>
      <c r="AR418" s="232" t="n"/>
      <c r="AS418" s="27" t="n"/>
      <c r="AT418" s="28" t="n"/>
      <c r="AU418" s="232" t="n"/>
      <c r="AV418" s="27" t="n"/>
      <c r="AW418" s="28" t="n"/>
      <c r="AX418" s="232" t="n"/>
      <c r="AY418" s="27" t="n"/>
      <c r="AZ418" s="28" t="n"/>
      <c r="BA418" s="232" t="n"/>
      <c r="BB418" s="27" t="n"/>
      <c r="BC418" s="28" t="n"/>
      <c r="BD418" s="232" t="n"/>
      <c r="BE418" s="27" t="n"/>
      <c r="BF418" s="28" t="n"/>
      <c r="BG418" s="232" t="n"/>
      <c r="BH418" s="27" t="n"/>
      <c r="BI418" s="28" t="n"/>
      <c r="BK418" s="452" t="n"/>
      <c r="BL418" s="452" t="n"/>
      <c r="BM418" s="452" t="n"/>
      <c r="BN418" s="452" t="n"/>
    </row>
    <row r="419" hidden="1" outlineLevel="2" ht="14.4" customFormat="1" customHeight="1" s="474">
      <c r="A419" s="196" t="inlineStr">
        <is>
          <t xml:space="preserve">  -  Garçon I</t>
        </is>
      </c>
      <c r="B419" s="2" t="n"/>
      <c r="C419" s="59" t="n"/>
      <c r="D419" s="60" t="n"/>
      <c r="E419" s="61" t="n"/>
      <c r="F419" s="40" t="n"/>
      <c r="G419" s="425" t="n"/>
      <c r="H419" s="232" t="n"/>
      <c r="I419" s="27" t="n">
        <v>1</v>
      </c>
      <c r="J419" s="28" t="n"/>
      <c r="K419" s="232" t="n"/>
      <c r="L419" s="27" t="n">
        <v>2</v>
      </c>
      <c r="M419" s="28" t="n"/>
      <c r="N419" s="232" t="n"/>
      <c r="O419" s="27" t="n">
        <v>2</v>
      </c>
      <c r="P419" s="28" t="n"/>
      <c r="Q419" s="232" t="n"/>
      <c r="R419" s="27" t="n">
        <v>2</v>
      </c>
      <c r="S419" s="28" t="n"/>
      <c r="T419" s="232" t="n"/>
      <c r="U419" s="27" t="n">
        <v>2</v>
      </c>
      <c r="V419" s="28" t="n"/>
      <c r="W419" s="232" t="n"/>
      <c r="X419" s="27" t="n">
        <v>2</v>
      </c>
      <c r="Y419" s="28" t="n"/>
      <c r="Z419" s="232" t="n"/>
      <c r="AA419" s="27" t="n">
        <v>2</v>
      </c>
      <c r="AB419" s="28" t="n"/>
      <c r="AC419" s="232" t="n"/>
      <c r="AD419" s="27" t="n">
        <v>2</v>
      </c>
      <c r="AE419" s="28" t="n"/>
      <c r="AF419" s="232" t="n"/>
      <c r="AG419" s="27" t="n">
        <v>2</v>
      </c>
      <c r="AH419" s="28" t="n"/>
      <c r="AI419" s="232" t="n"/>
      <c r="AJ419" s="27" t="n">
        <v>2</v>
      </c>
      <c r="AK419" s="28" t="n"/>
      <c r="AL419" s="232" t="n"/>
      <c r="AM419" s="27" t="n">
        <v>2</v>
      </c>
      <c r="AN419" s="28" t="n"/>
      <c r="AO419" s="232" t="n"/>
      <c r="AP419" s="27" t="n">
        <v>2</v>
      </c>
      <c r="AQ419" s="28" t="n"/>
      <c r="AR419" s="232" t="n"/>
      <c r="AS419" s="27" t="n"/>
      <c r="AT419" s="28" t="n"/>
      <c r="AU419" s="232" t="n"/>
      <c r="AV419" s="27" t="n"/>
      <c r="AW419" s="28" t="n"/>
      <c r="AX419" s="232" t="n"/>
      <c r="AY419" s="27" t="n"/>
      <c r="AZ419" s="28" t="n"/>
      <c r="BA419" s="232" t="n"/>
      <c r="BB419" s="27" t="n"/>
      <c r="BC419" s="28" t="n"/>
      <c r="BD419" s="232" t="n"/>
      <c r="BE419" s="27" t="n"/>
      <c r="BF419" s="28" t="n"/>
      <c r="BG419" s="232" t="n"/>
      <c r="BH419" s="27" t="n"/>
      <c r="BI419" s="28" t="n"/>
      <c r="BK419" s="452" t="n"/>
      <c r="BL419" s="452" t="n"/>
      <c r="BM419" s="452" t="n"/>
      <c r="BN419" s="452" t="n"/>
    </row>
    <row r="420" hidden="1" outlineLevel="2" ht="14.4" customFormat="1" customHeight="1" s="474">
      <c r="A420" s="196" t="inlineStr">
        <is>
          <t xml:space="preserve">  -  Passador de Chopp</t>
        </is>
      </c>
      <c r="B420" s="2" t="n"/>
      <c r="C420" s="59" t="n"/>
      <c r="D420" s="60" t="n"/>
      <c r="E420" s="198" t="n"/>
      <c r="F420" s="40" t="n"/>
      <c r="G420" s="425" t="n"/>
      <c r="H420" s="232" t="n"/>
      <c r="I420" s="27" t="n">
        <v>0</v>
      </c>
      <c r="J420" s="28" t="n"/>
      <c r="K420" s="232" t="n"/>
      <c r="L420" s="27" t="n">
        <v>0</v>
      </c>
      <c r="M420" s="28" t="n"/>
      <c r="N420" s="232" t="n"/>
      <c r="O420" s="27" t="n">
        <v>0</v>
      </c>
      <c r="P420" s="28" t="n"/>
      <c r="Q420" s="232" t="n"/>
      <c r="R420" s="27" t="n">
        <v>0</v>
      </c>
      <c r="S420" s="28" t="n"/>
      <c r="T420" s="232" t="n"/>
      <c r="U420" s="27" t="n">
        <v>0</v>
      </c>
      <c r="V420" s="28" t="n"/>
      <c r="W420" s="232" t="n"/>
      <c r="X420" s="27" t="n">
        <v>0</v>
      </c>
      <c r="Y420" s="28" t="n"/>
      <c r="Z420" s="232" t="n"/>
      <c r="AA420" s="27" t="n">
        <v>0</v>
      </c>
      <c r="AB420" s="28" t="n"/>
      <c r="AC420" s="232" t="n"/>
      <c r="AD420" s="27" t="n">
        <v>0</v>
      </c>
      <c r="AE420" s="28" t="n"/>
      <c r="AF420" s="232" t="n"/>
      <c r="AG420" s="27" t="n">
        <v>0</v>
      </c>
      <c r="AH420" s="28" t="n"/>
      <c r="AI420" s="232" t="n"/>
      <c r="AJ420" s="27" t="n">
        <v>0</v>
      </c>
      <c r="AK420" s="28" t="n"/>
      <c r="AL420" s="232" t="n"/>
      <c r="AM420" s="27" t="n">
        <v>0</v>
      </c>
      <c r="AN420" s="28" t="n"/>
      <c r="AO420" s="232" t="n"/>
      <c r="AP420" s="27" t="n">
        <v>0</v>
      </c>
      <c r="AQ420" s="28" t="n"/>
      <c r="AR420" s="232" t="n"/>
      <c r="AS420" s="27" t="n"/>
      <c r="AT420" s="28" t="n"/>
      <c r="AU420" s="232" t="n"/>
      <c r="AV420" s="27" t="n"/>
      <c r="AW420" s="28" t="n"/>
      <c r="AX420" s="232" t="n"/>
      <c r="AY420" s="27" t="n"/>
      <c r="AZ420" s="28" t="n"/>
      <c r="BA420" s="232" t="n"/>
      <c r="BB420" s="27" t="n"/>
      <c r="BC420" s="28" t="n"/>
      <c r="BD420" s="232" t="n"/>
      <c r="BE420" s="27" t="n"/>
      <c r="BF420" s="28" t="n"/>
      <c r="BG420" s="232" t="n"/>
      <c r="BH420" s="27" t="n"/>
      <c r="BI420" s="28" t="n"/>
      <c r="BK420" s="452" t="n"/>
      <c r="BL420" s="452" t="n"/>
      <c r="BM420" s="452" t="n"/>
      <c r="BN420" s="452" t="n"/>
    </row>
    <row r="421" hidden="1" outlineLevel="2" ht="14.4" customFormat="1" customHeight="1" s="474">
      <c r="A421" s="196" t="inlineStr">
        <is>
          <t xml:space="preserve">  -  Cumin</t>
        </is>
      </c>
      <c r="B421" s="2" t="n"/>
      <c r="C421" s="59" t="n"/>
      <c r="D421" s="60" t="n"/>
      <c r="E421" s="61" t="n"/>
      <c r="F421" s="40" t="n"/>
      <c r="G421" s="425" t="n"/>
      <c r="H421" s="232" t="n"/>
      <c r="I421" s="27" t="n">
        <v>1</v>
      </c>
      <c r="J421" s="28" t="n"/>
      <c r="K421" s="232" t="n"/>
      <c r="L421" s="27" t="n">
        <v>0</v>
      </c>
      <c r="M421" s="28" t="n"/>
      <c r="N421" s="232" t="n"/>
      <c r="O421" s="27" t="n">
        <v>0</v>
      </c>
      <c r="P421" s="28" t="n"/>
      <c r="Q421" s="232" t="n"/>
      <c r="R421" s="27" t="n">
        <v>0</v>
      </c>
      <c r="S421" s="28" t="n"/>
      <c r="T421" s="232" t="n"/>
      <c r="U421" s="27" t="n">
        <v>0</v>
      </c>
      <c r="V421" s="28" t="n"/>
      <c r="W421" s="232" t="n"/>
      <c r="X421" s="27" t="n">
        <v>0</v>
      </c>
      <c r="Y421" s="28" t="n"/>
      <c r="Z421" s="232" t="n"/>
      <c r="AA421" s="27" t="n">
        <v>0</v>
      </c>
      <c r="AB421" s="28" t="n"/>
      <c r="AC421" s="232" t="n"/>
      <c r="AD421" s="27" t="n">
        <v>0</v>
      </c>
      <c r="AE421" s="28" t="n"/>
      <c r="AF421" s="232" t="n"/>
      <c r="AG421" s="27" t="n">
        <v>0</v>
      </c>
      <c r="AH421" s="28" t="n"/>
      <c r="AI421" s="232" t="n"/>
      <c r="AJ421" s="27" t="n">
        <v>0</v>
      </c>
      <c r="AK421" s="28" t="n"/>
      <c r="AL421" s="232" t="n"/>
      <c r="AM421" s="27" t="n">
        <v>0</v>
      </c>
      <c r="AN421" s="28" t="n"/>
      <c r="AO421" s="232" t="n"/>
      <c r="AP421" s="27" t="n">
        <v>0</v>
      </c>
      <c r="AQ421" s="28" t="n"/>
      <c r="AR421" s="232" t="n"/>
      <c r="AS421" s="27" t="n"/>
      <c r="AT421" s="28" t="n"/>
      <c r="AU421" s="232" t="n"/>
      <c r="AV421" s="27" t="n"/>
      <c r="AW421" s="28" t="n"/>
      <c r="AX421" s="232" t="n"/>
      <c r="AY421" s="27" t="n"/>
      <c r="AZ421" s="28" t="n"/>
      <c r="BA421" s="232" t="n"/>
      <c r="BB421" s="27" t="n"/>
      <c r="BC421" s="28" t="n"/>
      <c r="BD421" s="232" t="n"/>
      <c r="BE421" s="27" t="n"/>
      <c r="BF421" s="28" t="n"/>
      <c r="BG421" s="232" t="n"/>
      <c r="BH421" s="27" t="n"/>
      <c r="BI421" s="28" t="n"/>
      <c r="BK421" s="452" t="n"/>
      <c r="BL421" s="452" t="n"/>
      <c r="BM421" s="452" t="n"/>
      <c r="BN421" s="452" t="n"/>
    </row>
    <row r="422" hidden="1" outlineLevel="2" ht="14.4" customFormat="1" customHeight="1" s="474">
      <c r="A422" s="196" t="inlineStr">
        <is>
          <t xml:space="preserve">  -  Sub Chefe de Bar</t>
        </is>
      </c>
      <c r="B422" s="2" t="n"/>
      <c r="C422" s="59" t="n"/>
      <c r="D422" s="60" t="n"/>
      <c r="E422" s="61" t="n"/>
      <c r="F422" s="40" t="n"/>
      <c r="G422" s="425" t="n"/>
      <c r="H422" s="232" t="n"/>
      <c r="I422" s="27" t="n">
        <v>0</v>
      </c>
      <c r="J422" s="28" t="n"/>
      <c r="K422" s="232" t="n"/>
      <c r="L422" s="27" t="n">
        <v>0</v>
      </c>
      <c r="M422" s="28" t="n"/>
      <c r="N422" s="232" t="n"/>
      <c r="O422" s="27" t="n">
        <v>0</v>
      </c>
      <c r="P422" s="28" t="n"/>
      <c r="Q422" s="232" t="n"/>
      <c r="R422" s="27" t="n">
        <v>0</v>
      </c>
      <c r="S422" s="28" t="n"/>
      <c r="T422" s="232" t="n"/>
      <c r="U422" s="27" t="n">
        <v>0</v>
      </c>
      <c r="V422" s="28" t="n"/>
      <c r="W422" s="232" t="n"/>
      <c r="X422" s="27" t="n">
        <v>0</v>
      </c>
      <c r="Y422" s="28" t="n"/>
      <c r="Z422" s="232" t="n"/>
      <c r="AA422" s="27" t="n">
        <v>0</v>
      </c>
      <c r="AB422" s="28" t="n"/>
      <c r="AC422" s="232" t="n"/>
      <c r="AD422" s="27" t="n">
        <v>0</v>
      </c>
      <c r="AE422" s="28" t="n"/>
      <c r="AF422" s="232" t="n"/>
      <c r="AG422" s="27" t="n">
        <v>0</v>
      </c>
      <c r="AH422" s="28" t="n"/>
      <c r="AI422" s="232" t="n"/>
      <c r="AJ422" s="27" t="n">
        <v>0</v>
      </c>
      <c r="AK422" s="28" t="n"/>
      <c r="AL422" s="232" t="n"/>
      <c r="AM422" s="27" t="n">
        <v>0</v>
      </c>
      <c r="AN422" s="28" t="n"/>
      <c r="AO422" s="232" t="n"/>
      <c r="AP422" s="27" t="n">
        <v>0</v>
      </c>
      <c r="AQ422" s="28" t="n"/>
      <c r="AR422" s="232" t="n"/>
      <c r="AS422" s="27" t="n"/>
      <c r="AT422" s="28" t="n"/>
      <c r="AU422" s="232" t="n"/>
      <c r="AV422" s="27" t="n"/>
      <c r="AW422" s="28" t="n"/>
      <c r="AX422" s="232" t="n"/>
      <c r="AY422" s="27" t="n"/>
      <c r="AZ422" s="28" t="n"/>
      <c r="BA422" s="232" t="n"/>
      <c r="BB422" s="27" t="n"/>
      <c r="BC422" s="28" t="n"/>
      <c r="BD422" s="232" t="n"/>
      <c r="BE422" s="27" t="n"/>
      <c r="BF422" s="28" t="n"/>
      <c r="BG422" s="232" t="n"/>
      <c r="BH422" s="27" t="n"/>
      <c r="BI422" s="28" t="n"/>
      <c r="BK422" s="452" t="n"/>
      <c r="BL422" s="452" t="n"/>
      <c r="BM422" s="452" t="n"/>
      <c r="BN422" s="452" t="n"/>
    </row>
    <row r="423" hidden="1" outlineLevel="2" ht="14.4" customFormat="1" customHeight="1" s="474">
      <c r="A423" s="196" t="inlineStr">
        <is>
          <t xml:space="preserve">  -  Bartender III</t>
        </is>
      </c>
      <c r="B423" s="2" t="n"/>
      <c r="C423" s="59" t="n"/>
      <c r="D423" s="60" t="n"/>
      <c r="E423" s="61" t="n"/>
      <c r="F423" s="40" t="n"/>
      <c r="G423" s="425" t="n"/>
      <c r="H423" s="232" t="n"/>
      <c r="I423" s="27" t="n">
        <v>4</v>
      </c>
      <c r="J423" s="28" t="n"/>
      <c r="K423" s="232" t="n"/>
      <c r="L423" s="27" t="n">
        <v>2</v>
      </c>
      <c r="M423" s="28" t="n"/>
      <c r="N423" s="232" t="n"/>
      <c r="O423" s="27" t="n">
        <v>2</v>
      </c>
      <c r="P423" s="28" t="n"/>
      <c r="Q423" s="232" t="n"/>
      <c r="R423" s="27" t="n">
        <v>2</v>
      </c>
      <c r="S423" s="28" t="n"/>
      <c r="T423" s="232" t="n"/>
      <c r="U423" s="27" t="n">
        <v>2</v>
      </c>
      <c r="V423" s="28" t="n"/>
      <c r="W423" s="232" t="n"/>
      <c r="X423" s="27" t="n">
        <v>2</v>
      </c>
      <c r="Y423" s="28" t="n"/>
      <c r="Z423" s="232" t="n"/>
      <c r="AA423" s="27" t="n">
        <v>2</v>
      </c>
      <c r="AB423" s="28" t="n"/>
      <c r="AC423" s="232" t="n"/>
      <c r="AD423" s="27" t="n">
        <v>2</v>
      </c>
      <c r="AE423" s="28" t="n"/>
      <c r="AF423" s="232" t="n"/>
      <c r="AG423" s="27" t="n">
        <v>2</v>
      </c>
      <c r="AH423" s="28" t="n"/>
      <c r="AI423" s="232" t="n"/>
      <c r="AJ423" s="27" t="n">
        <v>2</v>
      </c>
      <c r="AK423" s="28" t="n"/>
      <c r="AL423" s="232" t="n"/>
      <c r="AM423" s="27" t="n">
        <v>2</v>
      </c>
      <c r="AN423" s="28" t="n"/>
      <c r="AO423" s="232" t="n"/>
      <c r="AP423" s="27" t="n">
        <v>2</v>
      </c>
      <c r="AQ423" s="28" t="n"/>
      <c r="AR423" s="232" t="n"/>
      <c r="AS423" s="27" t="n"/>
      <c r="AT423" s="28" t="n"/>
      <c r="AU423" s="232" t="n"/>
      <c r="AV423" s="27" t="n"/>
      <c r="AW423" s="28" t="n"/>
      <c r="AX423" s="232" t="n"/>
      <c r="AY423" s="27" t="n"/>
      <c r="AZ423" s="28" t="n"/>
      <c r="BA423" s="232" t="n"/>
      <c r="BB423" s="27" t="n"/>
      <c r="BC423" s="28" t="n"/>
      <c r="BD423" s="232" t="n"/>
      <c r="BE423" s="27" t="n"/>
      <c r="BF423" s="28" t="n"/>
      <c r="BG423" s="232" t="n"/>
      <c r="BH423" s="27" t="n"/>
      <c r="BI423" s="28" t="n"/>
      <c r="BK423" s="452" t="n"/>
      <c r="BL423" s="452" t="n"/>
      <c r="BM423" s="452" t="n"/>
      <c r="BN423" s="452" t="n"/>
    </row>
    <row r="424" hidden="1" outlineLevel="2" ht="14.4" customFormat="1" customHeight="1" s="474">
      <c r="A424" s="196" t="inlineStr">
        <is>
          <t xml:space="preserve">  -  Bartender II</t>
        </is>
      </c>
      <c r="B424" s="2" t="n"/>
      <c r="C424" s="59" t="n"/>
      <c r="D424" s="60" t="n"/>
      <c r="E424" s="61" t="n"/>
      <c r="F424" s="40" t="n"/>
      <c r="G424" s="425" t="n"/>
      <c r="H424" s="232" t="n"/>
      <c r="I424" s="27" t="n">
        <v>0</v>
      </c>
      <c r="J424" s="28" t="n"/>
      <c r="K424" s="232" t="n"/>
      <c r="L424" s="27" t="n">
        <v>2</v>
      </c>
      <c r="M424" s="28" t="n"/>
      <c r="N424" s="232" t="n"/>
      <c r="O424" s="27" t="n">
        <v>2</v>
      </c>
      <c r="P424" s="28" t="n"/>
      <c r="Q424" s="232" t="n"/>
      <c r="R424" s="27" t="n">
        <v>2</v>
      </c>
      <c r="S424" s="28" t="n"/>
      <c r="T424" s="232" t="n"/>
      <c r="U424" s="27" t="n">
        <v>2</v>
      </c>
      <c r="V424" s="28" t="n"/>
      <c r="W424" s="232" t="n"/>
      <c r="X424" s="27" t="n">
        <v>2</v>
      </c>
      <c r="Y424" s="28" t="n"/>
      <c r="Z424" s="232" t="n"/>
      <c r="AA424" s="27" t="n">
        <v>2</v>
      </c>
      <c r="AB424" s="28" t="n"/>
      <c r="AC424" s="232" t="n"/>
      <c r="AD424" s="27" t="n">
        <v>2</v>
      </c>
      <c r="AE424" s="28" t="n"/>
      <c r="AF424" s="232" t="n"/>
      <c r="AG424" s="27" t="n">
        <v>2</v>
      </c>
      <c r="AH424" s="28" t="n"/>
      <c r="AI424" s="232" t="n"/>
      <c r="AJ424" s="27" t="n">
        <v>2</v>
      </c>
      <c r="AK424" s="28" t="n"/>
      <c r="AL424" s="232" t="n"/>
      <c r="AM424" s="27" t="n">
        <v>2</v>
      </c>
      <c r="AN424" s="28" t="n"/>
      <c r="AO424" s="232" t="n"/>
      <c r="AP424" s="27" t="n">
        <v>2</v>
      </c>
      <c r="AQ424" s="28" t="n"/>
      <c r="AR424" s="232" t="n"/>
      <c r="AS424" s="27" t="n"/>
      <c r="AT424" s="28" t="n"/>
      <c r="AU424" s="232" t="n"/>
      <c r="AV424" s="27" t="n"/>
      <c r="AW424" s="28" t="n"/>
      <c r="AX424" s="232" t="n"/>
      <c r="AY424" s="27" t="n"/>
      <c r="AZ424" s="28" t="n"/>
      <c r="BA424" s="232" t="n"/>
      <c r="BB424" s="27" t="n"/>
      <c r="BC424" s="28" t="n"/>
      <c r="BD424" s="232" t="n"/>
      <c r="BE424" s="27" t="n"/>
      <c r="BF424" s="28" t="n"/>
      <c r="BG424" s="232" t="n"/>
      <c r="BH424" s="27" t="n"/>
      <c r="BI424" s="28" t="n"/>
      <c r="BK424" s="452" t="n"/>
      <c r="BL424" s="452" t="n"/>
      <c r="BM424" s="452" t="n"/>
      <c r="BN424" s="452" t="n"/>
    </row>
    <row r="425" hidden="1" outlineLevel="2" ht="14.4" customFormat="1" customHeight="1" s="474">
      <c r="A425" s="196" t="inlineStr">
        <is>
          <t xml:space="preserve">  -  Bartender I</t>
        </is>
      </c>
      <c r="B425" s="2" t="n"/>
      <c r="C425" s="59" t="n"/>
      <c r="D425" s="60" t="n"/>
      <c r="E425" s="198" t="n"/>
      <c r="F425" s="40" t="n"/>
      <c r="G425" s="425" t="n"/>
      <c r="H425" s="232" t="n"/>
      <c r="I425" s="27" t="n">
        <v>1</v>
      </c>
      <c r="J425" s="28" t="n"/>
      <c r="K425" s="232" t="n"/>
      <c r="L425" s="27" t="n">
        <v>1</v>
      </c>
      <c r="M425" s="28" t="n"/>
      <c r="N425" s="232" t="n"/>
      <c r="O425" s="27" t="n">
        <v>1</v>
      </c>
      <c r="P425" s="28" t="n"/>
      <c r="Q425" s="232" t="n"/>
      <c r="R425" s="27" t="n">
        <v>1</v>
      </c>
      <c r="S425" s="28" t="n"/>
      <c r="T425" s="232" t="n"/>
      <c r="U425" s="27" t="n">
        <v>1</v>
      </c>
      <c r="V425" s="28" t="n"/>
      <c r="W425" s="232" t="n"/>
      <c r="X425" s="27" t="n">
        <v>1</v>
      </c>
      <c r="Y425" s="28" t="n"/>
      <c r="Z425" s="232" t="n"/>
      <c r="AA425" s="27" t="n">
        <v>1</v>
      </c>
      <c r="AB425" s="28" t="n"/>
      <c r="AC425" s="232" t="n"/>
      <c r="AD425" s="27" t="n">
        <v>1</v>
      </c>
      <c r="AE425" s="28" t="n"/>
      <c r="AF425" s="232" t="n"/>
      <c r="AG425" s="27" t="n">
        <v>1</v>
      </c>
      <c r="AH425" s="28" t="n"/>
      <c r="AI425" s="232" t="n"/>
      <c r="AJ425" s="27" t="n">
        <v>1</v>
      </c>
      <c r="AK425" s="28" t="n"/>
      <c r="AL425" s="232" t="n"/>
      <c r="AM425" s="27" t="n">
        <v>1</v>
      </c>
      <c r="AN425" s="28" t="n"/>
      <c r="AO425" s="232" t="n"/>
      <c r="AP425" s="27" t="n">
        <v>1</v>
      </c>
      <c r="AQ425" s="28" t="n"/>
      <c r="AR425" s="232" t="n"/>
      <c r="AS425" s="27" t="n"/>
      <c r="AT425" s="28" t="n"/>
      <c r="AU425" s="232" t="n"/>
      <c r="AV425" s="27" t="n"/>
      <c r="AW425" s="28" t="n"/>
      <c r="AX425" s="232" t="n"/>
      <c r="AY425" s="27" t="n"/>
      <c r="AZ425" s="28" t="n"/>
      <c r="BA425" s="232" t="n"/>
      <c r="BB425" s="27" t="n"/>
      <c r="BC425" s="28" t="n"/>
      <c r="BD425" s="232" t="n"/>
      <c r="BE425" s="27" t="n"/>
      <c r="BF425" s="28" t="n"/>
      <c r="BG425" s="232" t="n"/>
      <c r="BH425" s="27" t="n"/>
      <c r="BI425" s="28" t="n"/>
      <c r="BK425" s="452" t="n"/>
      <c r="BL425" s="452" t="n"/>
      <c r="BM425" s="452" t="n"/>
      <c r="BN425" s="452" t="n"/>
    </row>
    <row r="426" hidden="1" outlineLevel="2" ht="14.4" customFormat="1" customHeight="1" s="474">
      <c r="A426" s="196" t="inlineStr">
        <is>
          <t xml:space="preserve">  -  Bar Back</t>
        </is>
      </c>
      <c r="B426" s="2" t="n"/>
      <c r="C426" s="59" t="n"/>
      <c r="D426" s="60" t="n"/>
      <c r="E426" s="198" t="n"/>
      <c r="F426" s="40" t="n"/>
      <c r="G426" s="425" t="n"/>
      <c r="H426" s="232" t="n"/>
      <c r="I426" s="27" t="n">
        <v>2</v>
      </c>
      <c r="J426" s="28" t="n"/>
      <c r="K426" s="232" t="n"/>
      <c r="L426" s="27" t="n">
        <v>2</v>
      </c>
      <c r="M426" s="28" t="n"/>
      <c r="N426" s="232" t="n"/>
      <c r="O426" s="27" t="n">
        <v>2</v>
      </c>
      <c r="P426" s="28" t="n"/>
      <c r="Q426" s="232" t="n"/>
      <c r="R426" s="27" t="n">
        <v>2</v>
      </c>
      <c r="S426" s="28" t="n"/>
      <c r="T426" s="232" t="n"/>
      <c r="U426" s="27" t="n">
        <v>2</v>
      </c>
      <c r="V426" s="28" t="n"/>
      <c r="W426" s="232" t="n"/>
      <c r="X426" s="27" t="n">
        <v>2</v>
      </c>
      <c r="Y426" s="28" t="n"/>
      <c r="Z426" s="232" t="n"/>
      <c r="AA426" s="27" t="n">
        <v>2</v>
      </c>
      <c r="AB426" s="28" t="n"/>
      <c r="AC426" s="232" t="n"/>
      <c r="AD426" s="27" t="n">
        <v>2</v>
      </c>
      <c r="AE426" s="28" t="n"/>
      <c r="AF426" s="232" t="n"/>
      <c r="AG426" s="27" t="n">
        <v>2</v>
      </c>
      <c r="AH426" s="28" t="n"/>
      <c r="AI426" s="232" t="n"/>
      <c r="AJ426" s="27" t="n">
        <v>2</v>
      </c>
      <c r="AK426" s="28" t="n"/>
      <c r="AL426" s="232" t="n"/>
      <c r="AM426" s="27" t="n">
        <v>2</v>
      </c>
      <c r="AN426" s="28" t="n"/>
      <c r="AO426" s="232" t="n"/>
      <c r="AP426" s="27" t="n">
        <v>2</v>
      </c>
      <c r="AQ426" s="28" t="n"/>
      <c r="AR426" s="232" t="n"/>
      <c r="AS426" s="27" t="n"/>
      <c r="AT426" s="28" t="n"/>
      <c r="AU426" s="232" t="n"/>
      <c r="AV426" s="27" t="n"/>
      <c r="AW426" s="28" t="n"/>
      <c r="AX426" s="232" t="n"/>
      <c r="AY426" s="27" t="n"/>
      <c r="AZ426" s="28" t="n"/>
      <c r="BA426" s="232" t="n"/>
      <c r="BB426" s="27" t="n"/>
      <c r="BC426" s="28" t="n"/>
      <c r="BD426" s="232" t="n"/>
      <c r="BE426" s="27" t="n"/>
      <c r="BF426" s="28" t="n"/>
      <c r="BG426" s="232" t="n"/>
      <c r="BH426" s="27" t="n"/>
      <c r="BI426" s="28" t="n"/>
      <c r="BK426" s="452" t="n"/>
      <c r="BL426" s="452" t="n"/>
      <c r="BM426" s="452" t="n"/>
      <c r="BN426" s="452" t="n"/>
    </row>
    <row r="427" hidden="1" outlineLevel="2" ht="14.4" customFormat="1" customHeight="1" s="474">
      <c r="A427" s="196" t="inlineStr">
        <is>
          <t xml:space="preserve">  -  Barista III</t>
        </is>
      </c>
      <c r="B427" s="2" t="n"/>
      <c r="C427" s="59" t="n"/>
      <c r="D427" s="60" t="n"/>
      <c r="E427" s="198" t="n"/>
      <c r="F427" s="40" t="n"/>
      <c r="G427" s="425" t="n"/>
      <c r="H427" s="232" t="n"/>
      <c r="I427" s="27" t="n">
        <v>1</v>
      </c>
      <c r="J427" s="28" t="n"/>
      <c r="K427" s="232" t="n"/>
      <c r="L427" s="27" t="n">
        <v>0</v>
      </c>
      <c r="M427" s="28" t="n"/>
      <c r="N427" s="232" t="n"/>
      <c r="O427" s="27" t="n">
        <v>0</v>
      </c>
      <c r="P427" s="28" t="n"/>
      <c r="Q427" s="232" t="n"/>
      <c r="R427" s="27" t="n">
        <v>0</v>
      </c>
      <c r="S427" s="28" t="n"/>
      <c r="T427" s="232" t="n"/>
      <c r="U427" s="27" t="n">
        <v>0</v>
      </c>
      <c r="V427" s="28" t="n"/>
      <c r="W427" s="232" t="n"/>
      <c r="X427" s="27" t="n">
        <v>0</v>
      </c>
      <c r="Y427" s="28" t="n"/>
      <c r="Z427" s="232" t="n"/>
      <c r="AA427" s="27" t="n">
        <v>0</v>
      </c>
      <c r="AB427" s="28" t="n"/>
      <c r="AC427" s="232" t="n"/>
      <c r="AD427" s="27" t="n">
        <v>0</v>
      </c>
      <c r="AE427" s="28" t="n"/>
      <c r="AF427" s="232" t="n"/>
      <c r="AG427" s="27" t="n">
        <v>0</v>
      </c>
      <c r="AH427" s="28" t="n"/>
      <c r="AI427" s="232" t="n"/>
      <c r="AJ427" s="27" t="n">
        <v>0</v>
      </c>
      <c r="AK427" s="28" t="n"/>
      <c r="AL427" s="232" t="n"/>
      <c r="AM427" s="27" t="n">
        <v>0</v>
      </c>
      <c r="AN427" s="28" t="n"/>
      <c r="AO427" s="232" t="n"/>
      <c r="AP427" s="27" t="n">
        <v>0</v>
      </c>
      <c r="AQ427" s="28" t="n"/>
      <c r="AR427" s="232" t="n"/>
      <c r="AS427" s="27" t="n"/>
      <c r="AT427" s="28" t="n"/>
      <c r="AU427" s="232" t="n"/>
      <c r="AV427" s="27" t="n"/>
      <c r="AW427" s="28" t="n"/>
      <c r="AX427" s="232" t="n"/>
      <c r="AY427" s="27" t="n"/>
      <c r="AZ427" s="28" t="n"/>
      <c r="BA427" s="232" t="n"/>
      <c r="BB427" s="27" t="n"/>
      <c r="BC427" s="28" t="n"/>
      <c r="BD427" s="232" t="n"/>
      <c r="BE427" s="27" t="n"/>
      <c r="BF427" s="28" t="n"/>
      <c r="BG427" s="232" t="n"/>
      <c r="BH427" s="27" t="n"/>
      <c r="BI427" s="28" t="n"/>
      <c r="BK427" s="452" t="n"/>
      <c r="BL427" s="452" t="n"/>
      <c r="BM427" s="452" t="n"/>
      <c r="BN427" s="452" t="n"/>
    </row>
    <row r="428" hidden="1" outlineLevel="2" ht="14.4" customFormat="1" customHeight="1" s="474">
      <c r="A428" s="196" t="inlineStr">
        <is>
          <t xml:space="preserve">  -  Barista II</t>
        </is>
      </c>
      <c r="B428" s="2" t="n"/>
      <c r="C428" s="59" t="n"/>
      <c r="D428" s="60" t="n"/>
      <c r="E428" s="198" t="n"/>
      <c r="F428" s="40" t="n"/>
      <c r="G428" s="425" t="n"/>
      <c r="H428" s="232" t="n"/>
      <c r="I428" s="27" t="n">
        <v>0</v>
      </c>
      <c r="J428" s="28" t="n"/>
      <c r="K428" s="232" t="n"/>
      <c r="L428" s="27" t="n">
        <v>1</v>
      </c>
      <c r="M428" s="28" t="n"/>
      <c r="N428" s="232" t="n"/>
      <c r="O428" s="27" t="n">
        <v>1</v>
      </c>
      <c r="P428" s="28" t="n"/>
      <c r="Q428" s="232" t="n"/>
      <c r="R428" s="27" t="n">
        <v>1</v>
      </c>
      <c r="S428" s="28" t="n"/>
      <c r="T428" s="232" t="n"/>
      <c r="U428" s="27" t="n">
        <v>1</v>
      </c>
      <c r="V428" s="28" t="n"/>
      <c r="W428" s="232" t="n"/>
      <c r="X428" s="27" t="n">
        <v>1</v>
      </c>
      <c r="Y428" s="28" t="n"/>
      <c r="Z428" s="232" t="n"/>
      <c r="AA428" s="27" t="n">
        <v>1</v>
      </c>
      <c r="AB428" s="28" t="n"/>
      <c r="AC428" s="232" t="n"/>
      <c r="AD428" s="27" t="n">
        <v>1</v>
      </c>
      <c r="AE428" s="28" t="n"/>
      <c r="AF428" s="232" t="n"/>
      <c r="AG428" s="27" t="n">
        <v>1</v>
      </c>
      <c r="AH428" s="28" t="n"/>
      <c r="AI428" s="232" t="n"/>
      <c r="AJ428" s="27" t="n">
        <v>1</v>
      </c>
      <c r="AK428" s="28" t="n"/>
      <c r="AL428" s="232" t="n"/>
      <c r="AM428" s="27" t="n">
        <v>1</v>
      </c>
      <c r="AN428" s="28" t="n"/>
      <c r="AO428" s="232" t="n"/>
      <c r="AP428" s="27" t="n">
        <v>1</v>
      </c>
      <c r="AQ428" s="28" t="n"/>
      <c r="AR428" s="232" t="n"/>
      <c r="AS428" s="27" t="n"/>
      <c r="AT428" s="28" t="n"/>
      <c r="AU428" s="232" t="n"/>
      <c r="AV428" s="27" t="n"/>
      <c r="AW428" s="28" t="n"/>
      <c r="AX428" s="232" t="n"/>
      <c r="AY428" s="27" t="n"/>
      <c r="AZ428" s="28" t="n"/>
      <c r="BA428" s="232" t="n"/>
      <c r="BB428" s="27" t="n"/>
      <c r="BC428" s="28" t="n"/>
      <c r="BD428" s="232" t="n"/>
      <c r="BE428" s="27" t="n"/>
      <c r="BF428" s="28" t="n"/>
      <c r="BG428" s="232" t="n"/>
      <c r="BH428" s="27" t="n"/>
      <c r="BI428" s="28" t="n"/>
      <c r="BK428" s="452" t="n"/>
      <c r="BL428" s="452" t="n"/>
      <c r="BM428" s="452" t="n"/>
      <c r="BN428" s="452" t="n"/>
    </row>
    <row r="429" hidden="1" outlineLevel="2" ht="14.4" customFormat="1" customHeight="1" s="474">
      <c r="A429" s="196" t="inlineStr">
        <is>
          <t xml:space="preserve">  -  Barista I</t>
        </is>
      </c>
      <c r="B429" s="2" t="n"/>
      <c r="C429" s="59" t="n"/>
      <c r="D429" s="60" t="n"/>
      <c r="E429" s="198" t="n"/>
      <c r="F429" s="40" t="n"/>
      <c r="G429" s="425" t="n"/>
      <c r="H429" s="232" t="n"/>
      <c r="I429" s="27" t="n">
        <v>0</v>
      </c>
      <c r="J429" s="28" t="n"/>
      <c r="K429" s="232" t="n"/>
      <c r="L429" s="27" t="n">
        <v>0</v>
      </c>
      <c r="M429" s="28" t="n"/>
      <c r="N429" s="232" t="n"/>
      <c r="O429" s="27" t="n">
        <v>0</v>
      </c>
      <c r="P429" s="28" t="n"/>
      <c r="Q429" s="232" t="n"/>
      <c r="R429" s="27" t="n">
        <v>0</v>
      </c>
      <c r="S429" s="28" t="n"/>
      <c r="T429" s="232" t="n"/>
      <c r="U429" s="27" t="n">
        <v>0</v>
      </c>
      <c r="V429" s="28" t="n"/>
      <c r="W429" s="232" t="n"/>
      <c r="X429" s="27" t="n">
        <v>0</v>
      </c>
      <c r="Y429" s="28" t="n"/>
      <c r="Z429" s="232" t="n"/>
      <c r="AA429" s="27" t="n">
        <v>0</v>
      </c>
      <c r="AB429" s="28" t="n"/>
      <c r="AC429" s="232" t="n"/>
      <c r="AD429" s="27" t="n">
        <v>0</v>
      </c>
      <c r="AE429" s="28" t="n"/>
      <c r="AF429" s="232" t="n"/>
      <c r="AG429" s="27" t="n">
        <v>0</v>
      </c>
      <c r="AH429" s="28" t="n"/>
      <c r="AI429" s="232" t="n"/>
      <c r="AJ429" s="27" t="n">
        <v>0</v>
      </c>
      <c r="AK429" s="28" t="n"/>
      <c r="AL429" s="232" t="n"/>
      <c r="AM429" s="27" t="n">
        <v>0</v>
      </c>
      <c r="AN429" s="28" t="n"/>
      <c r="AO429" s="232" t="n"/>
      <c r="AP429" s="27" t="n">
        <v>0</v>
      </c>
      <c r="AQ429" s="28" t="n"/>
      <c r="AR429" s="232" t="n"/>
      <c r="AS429" s="27" t="n"/>
      <c r="AT429" s="28" t="n"/>
      <c r="AU429" s="232" t="n"/>
      <c r="AV429" s="27" t="n"/>
      <c r="AW429" s="28" t="n"/>
      <c r="AX429" s="232" t="n"/>
      <c r="AY429" s="27" t="n"/>
      <c r="AZ429" s="28" t="n"/>
      <c r="BA429" s="232" t="n"/>
      <c r="BB429" s="27" t="n"/>
      <c r="BC429" s="28" t="n"/>
      <c r="BD429" s="232" t="n"/>
      <c r="BE429" s="27" t="n"/>
      <c r="BF429" s="28" t="n"/>
      <c r="BG429" s="232" t="n"/>
      <c r="BH429" s="27" t="n"/>
      <c r="BI429" s="28" t="n"/>
      <c r="BK429" s="452" t="n"/>
      <c r="BL429" s="452" t="n"/>
      <c r="BM429" s="452" t="n"/>
      <c r="BN429" s="452" t="n"/>
    </row>
    <row r="430" hidden="1" outlineLevel="2" ht="14.4" customFormat="1" customHeight="1" s="474">
      <c r="A430" s="196" t="inlineStr">
        <is>
          <t xml:space="preserve">  -  Chopeiro III</t>
        </is>
      </c>
      <c r="B430" s="2" t="n"/>
      <c r="C430" s="59" t="n"/>
      <c r="D430" s="60" t="n"/>
      <c r="E430" s="198" t="n"/>
      <c r="F430" s="40" t="n"/>
      <c r="G430" s="425" t="n"/>
      <c r="H430" s="232" t="n"/>
      <c r="I430" s="27" t="n">
        <v>0</v>
      </c>
      <c r="J430" s="28" t="n"/>
      <c r="K430" s="232" t="n"/>
      <c r="L430" s="27" t="n">
        <v>0</v>
      </c>
      <c r="M430" s="28" t="n"/>
      <c r="N430" s="232" t="n"/>
      <c r="O430" s="27" t="n">
        <v>0</v>
      </c>
      <c r="P430" s="28" t="n"/>
      <c r="Q430" s="232" t="n"/>
      <c r="R430" s="27" t="n">
        <v>0</v>
      </c>
      <c r="S430" s="28" t="n"/>
      <c r="T430" s="232" t="n"/>
      <c r="U430" s="27" t="n">
        <v>0</v>
      </c>
      <c r="V430" s="28" t="n"/>
      <c r="W430" s="232" t="n"/>
      <c r="X430" s="27" t="n">
        <v>0</v>
      </c>
      <c r="Y430" s="28" t="n"/>
      <c r="Z430" s="232" t="n"/>
      <c r="AA430" s="27" t="n">
        <v>0</v>
      </c>
      <c r="AB430" s="28" t="n"/>
      <c r="AC430" s="232" t="n"/>
      <c r="AD430" s="27" t="n">
        <v>0</v>
      </c>
      <c r="AE430" s="28" t="n"/>
      <c r="AF430" s="232" t="n"/>
      <c r="AG430" s="27" t="n">
        <v>0</v>
      </c>
      <c r="AH430" s="28" t="n"/>
      <c r="AI430" s="232" t="n"/>
      <c r="AJ430" s="27" t="n">
        <v>0</v>
      </c>
      <c r="AK430" s="28" t="n"/>
      <c r="AL430" s="232" t="n"/>
      <c r="AM430" s="27" t="n">
        <v>0</v>
      </c>
      <c r="AN430" s="28" t="n"/>
      <c r="AO430" s="232" t="n"/>
      <c r="AP430" s="27" t="n">
        <v>0</v>
      </c>
      <c r="AQ430" s="28" t="n"/>
      <c r="AR430" s="232" t="n"/>
      <c r="AS430" s="27" t="n"/>
      <c r="AT430" s="28" t="n"/>
      <c r="AU430" s="232" t="n"/>
      <c r="AV430" s="27" t="n"/>
      <c r="AW430" s="28" t="n"/>
      <c r="AX430" s="232" t="n"/>
      <c r="AY430" s="27" t="n"/>
      <c r="AZ430" s="28" t="n"/>
      <c r="BA430" s="232" t="n"/>
      <c r="BB430" s="27" t="n"/>
      <c r="BC430" s="28" t="n"/>
      <c r="BD430" s="232" t="n"/>
      <c r="BE430" s="27" t="n"/>
      <c r="BF430" s="28" t="n"/>
      <c r="BG430" s="232" t="n"/>
      <c r="BH430" s="27" t="n"/>
      <c r="BI430" s="28" t="n"/>
      <c r="BK430" s="452" t="n"/>
      <c r="BL430" s="452" t="n"/>
      <c r="BM430" s="452" t="n"/>
      <c r="BN430" s="452" t="n"/>
    </row>
    <row r="431" hidden="1" outlineLevel="2" ht="14.4" customFormat="1" customHeight="1" s="474">
      <c r="A431" s="196" t="inlineStr">
        <is>
          <t xml:space="preserve">  -  Chopeiro II</t>
        </is>
      </c>
      <c r="B431" s="2" t="n"/>
      <c r="C431" s="59" t="n"/>
      <c r="D431" s="60" t="n"/>
      <c r="E431" s="198" t="n"/>
      <c r="F431" s="40" t="n"/>
      <c r="G431" s="425" t="n"/>
      <c r="H431" s="232" t="n"/>
      <c r="I431" s="27" t="n">
        <v>0</v>
      </c>
      <c r="J431" s="28" t="n"/>
      <c r="K431" s="232" t="n"/>
      <c r="L431" s="27" t="n">
        <v>0</v>
      </c>
      <c r="M431" s="28" t="n"/>
      <c r="N431" s="232" t="n"/>
      <c r="O431" s="27" t="n">
        <v>0</v>
      </c>
      <c r="P431" s="28" t="n"/>
      <c r="Q431" s="232" t="n"/>
      <c r="R431" s="27" t="n">
        <v>0</v>
      </c>
      <c r="S431" s="28" t="n"/>
      <c r="T431" s="232" t="n"/>
      <c r="U431" s="27" t="n">
        <v>0</v>
      </c>
      <c r="V431" s="28" t="n"/>
      <c r="W431" s="232" t="n"/>
      <c r="X431" s="27" t="n">
        <v>0</v>
      </c>
      <c r="Y431" s="28" t="n"/>
      <c r="Z431" s="232" t="n"/>
      <c r="AA431" s="27" t="n">
        <v>0</v>
      </c>
      <c r="AB431" s="28" t="n"/>
      <c r="AC431" s="232" t="n"/>
      <c r="AD431" s="27" t="n">
        <v>0</v>
      </c>
      <c r="AE431" s="28" t="n"/>
      <c r="AF431" s="232" t="n"/>
      <c r="AG431" s="27" t="n">
        <v>0</v>
      </c>
      <c r="AH431" s="28" t="n"/>
      <c r="AI431" s="232" t="n"/>
      <c r="AJ431" s="27" t="n">
        <v>0</v>
      </c>
      <c r="AK431" s="28" t="n"/>
      <c r="AL431" s="232" t="n"/>
      <c r="AM431" s="27" t="n">
        <v>0</v>
      </c>
      <c r="AN431" s="28" t="n"/>
      <c r="AO431" s="232" t="n"/>
      <c r="AP431" s="27" t="n">
        <v>0</v>
      </c>
      <c r="AQ431" s="28" t="n"/>
      <c r="AR431" s="232" t="n"/>
      <c r="AS431" s="27" t="n"/>
      <c r="AT431" s="28" t="n"/>
      <c r="AU431" s="232" t="n"/>
      <c r="AV431" s="27" t="n"/>
      <c r="AW431" s="28" t="n"/>
      <c r="AX431" s="232" t="n"/>
      <c r="AY431" s="27" t="n"/>
      <c r="AZ431" s="28" t="n"/>
      <c r="BA431" s="232" t="n"/>
      <c r="BB431" s="27" t="n"/>
      <c r="BC431" s="28" t="n"/>
      <c r="BD431" s="232" t="n"/>
      <c r="BE431" s="27" t="n"/>
      <c r="BF431" s="28" t="n"/>
      <c r="BG431" s="232" t="n"/>
      <c r="BH431" s="27" t="n"/>
      <c r="BI431" s="28" t="n"/>
      <c r="BK431" s="452" t="n"/>
      <c r="BL431" s="452" t="n"/>
      <c r="BM431" s="452" t="n"/>
      <c r="BN431" s="452" t="n"/>
    </row>
    <row r="432" hidden="1" outlineLevel="2" ht="14.4" customFormat="1" customHeight="1" s="474">
      <c r="A432" s="196" t="inlineStr">
        <is>
          <t xml:space="preserve">  -  Chopeiro I</t>
        </is>
      </c>
      <c r="B432" s="2" t="n"/>
      <c r="C432" s="59" t="n"/>
      <c r="D432" s="60" t="n"/>
      <c r="E432" s="198" t="n"/>
      <c r="F432" s="40" t="n"/>
      <c r="G432" s="425" t="n"/>
      <c r="H432" s="232" t="n"/>
      <c r="I432" s="27" t="n">
        <v>0</v>
      </c>
      <c r="J432" s="28" t="n"/>
      <c r="K432" s="232" t="n"/>
      <c r="L432" s="27" t="n">
        <v>0</v>
      </c>
      <c r="M432" s="28" t="n"/>
      <c r="N432" s="232" t="n"/>
      <c r="O432" s="27" t="n">
        <v>0</v>
      </c>
      <c r="P432" s="28" t="n"/>
      <c r="Q432" s="232" t="n"/>
      <c r="R432" s="27" t="n">
        <v>0</v>
      </c>
      <c r="S432" s="28" t="n"/>
      <c r="T432" s="232" t="n"/>
      <c r="U432" s="27" t="n">
        <v>0</v>
      </c>
      <c r="V432" s="28" t="n"/>
      <c r="W432" s="232" t="n"/>
      <c r="X432" s="27" t="n">
        <v>0</v>
      </c>
      <c r="Y432" s="28" t="n"/>
      <c r="Z432" s="232" t="n"/>
      <c r="AA432" s="27" t="n">
        <v>0</v>
      </c>
      <c r="AB432" s="28" t="n"/>
      <c r="AC432" s="232" t="n"/>
      <c r="AD432" s="27" t="n">
        <v>0</v>
      </c>
      <c r="AE432" s="28" t="n"/>
      <c r="AF432" s="232" t="n"/>
      <c r="AG432" s="27" t="n">
        <v>0</v>
      </c>
      <c r="AH432" s="28" t="n"/>
      <c r="AI432" s="232" t="n"/>
      <c r="AJ432" s="27" t="n">
        <v>0</v>
      </c>
      <c r="AK432" s="28" t="n"/>
      <c r="AL432" s="232" t="n"/>
      <c r="AM432" s="27" t="n">
        <v>0</v>
      </c>
      <c r="AN432" s="28" t="n"/>
      <c r="AO432" s="232" t="n"/>
      <c r="AP432" s="27" t="n">
        <v>0</v>
      </c>
      <c r="AQ432" s="28" t="n"/>
      <c r="AR432" s="232" t="n"/>
      <c r="AS432" s="27" t="n"/>
      <c r="AT432" s="28" t="n"/>
      <c r="AU432" s="232" t="n"/>
      <c r="AV432" s="27" t="n"/>
      <c r="AW432" s="28" t="n"/>
      <c r="AX432" s="232" t="n"/>
      <c r="AY432" s="27" t="n"/>
      <c r="AZ432" s="28" t="n"/>
      <c r="BA432" s="232" t="n"/>
      <c r="BB432" s="27" t="n"/>
      <c r="BC432" s="28" t="n"/>
      <c r="BD432" s="232" t="n"/>
      <c r="BE432" s="27" t="n"/>
      <c r="BF432" s="28" t="n"/>
      <c r="BG432" s="232" t="n"/>
      <c r="BH432" s="27" t="n"/>
      <c r="BI432" s="28" t="n"/>
      <c r="BK432" s="452" t="n"/>
      <c r="BL432" s="452" t="n"/>
      <c r="BM432" s="452" t="n"/>
      <c r="BN432" s="452" t="n"/>
    </row>
    <row r="433" hidden="1" outlineLevel="2" ht="14.4" customFormat="1" customHeight="1" s="474">
      <c r="A433" s="196" t="inlineStr">
        <is>
          <t xml:space="preserve">  -  Sub Chefe de Cozinha</t>
        </is>
      </c>
      <c r="B433" s="2" t="n"/>
      <c r="C433" s="59" t="n"/>
      <c r="D433" s="60" t="n"/>
      <c r="E433" s="198" t="n"/>
      <c r="F433" s="40" t="n"/>
      <c r="G433" s="425" t="n"/>
      <c r="H433" s="232" t="n"/>
      <c r="I433" s="27" t="n">
        <v>0</v>
      </c>
      <c r="J433" s="28" t="n"/>
      <c r="K433" s="232" t="n"/>
      <c r="L433" s="27" t="n">
        <v>0</v>
      </c>
      <c r="M433" s="28" t="n"/>
      <c r="N433" s="232" t="n"/>
      <c r="O433" s="27" t="n">
        <v>0</v>
      </c>
      <c r="P433" s="28" t="n"/>
      <c r="Q433" s="232" t="n"/>
      <c r="R433" s="27" t="n">
        <v>0</v>
      </c>
      <c r="S433" s="28" t="n"/>
      <c r="T433" s="232" t="n"/>
      <c r="U433" s="27" t="n">
        <v>0</v>
      </c>
      <c r="V433" s="28" t="n"/>
      <c r="W433" s="232" t="n"/>
      <c r="X433" s="27" t="n">
        <v>0</v>
      </c>
      <c r="Y433" s="28" t="n"/>
      <c r="Z433" s="232" t="n"/>
      <c r="AA433" s="27" t="n">
        <v>0</v>
      </c>
      <c r="AB433" s="28" t="n"/>
      <c r="AC433" s="232" t="n"/>
      <c r="AD433" s="27" t="n">
        <v>0</v>
      </c>
      <c r="AE433" s="28" t="n"/>
      <c r="AF433" s="232" t="n"/>
      <c r="AG433" s="27" t="n">
        <v>0</v>
      </c>
      <c r="AH433" s="28" t="n"/>
      <c r="AI433" s="232" t="n"/>
      <c r="AJ433" s="27" t="n">
        <v>0</v>
      </c>
      <c r="AK433" s="28" t="n"/>
      <c r="AL433" s="232" t="n"/>
      <c r="AM433" s="27" t="n">
        <v>0</v>
      </c>
      <c r="AN433" s="28" t="n"/>
      <c r="AO433" s="232" t="n"/>
      <c r="AP433" s="27" t="n">
        <v>0</v>
      </c>
      <c r="AQ433" s="28" t="n"/>
      <c r="AR433" s="232" t="n"/>
      <c r="AS433" s="27" t="n"/>
      <c r="AT433" s="28" t="n"/>
      <c r="AU433" s="232" t="n"/>
      <c r="AV433" s="27" t="n"/>
      <c r="AW433" s="28" t="n"/>
      <c r="AX433" s="232" t="n"/>
      <c r="AY433" s="27" t="n"/>
      <c r="AZ433" s="28" t="n"/>
      <c r="BA433" s="232" t="n"/>
      <c r="BB433" s="27" t="n"/>
      <c r="BC433" s="28" t="n"/>
      <c r="BD433" s="232" t="n"/>
      <c r="BE433" s="27" t="n"/>
      <c r="BF433" s="28" t="n"/>
      <c r="BG433" s="232" t="n"/>
      <c r="BH433" s="27" t="n"/>
      <c r="BI433" s="28" t="n"/>
      <c r="BK433" s="452" t="n"/>
      <c r="BL433" s="452" t="n"/>
      <c r="BM433" s="452" t="n"/>
      <c r="BN433" s="452" t="n"/>
    </row>
    <row r="434" hidden="1" outlineLevel="2" ht="14.4" customFormat="1" customHeight="1" s="474">
      <c r="A434" s="196" t="inlineStr">
        <is>
          <t xml:space="preserve">  -  Cozinheiro Líder</t>
        </is>
      </c>
      <c r="B434" s="2" t="n"/>
      <c r="C434" s="59" t="n"/>
      <c r="D434" s="60" t="n"/>
      <c r="E434" s="198" t="n"/>
      <c r="F434" s="40" t="n"/>
      <c r="G434" s="425" t="n"/>
      <c r="H434" s="232" t="n"/>
      <c r="I434" s="27" t="n">
        <v>0</v>
      </c>
      <c r="J434" s="28" t="n"/>
      <c r="K434" s="232" t="n"/>
      <c r="L434" s="27" t="n">
        <v>0</v>
      </c>
      <c r="M434" s="28" t="n"/>
      <c r="N434" s="232" t="n"/>
      <c r="O434" s="27" t="n">
        <v>0</v>
      </c>
      <c r="P434" s="28" t="n"/>
      <c r="Q434" s="232" t="n"/>
      <c r="R434" s="27" t="n">
        <v>0</v>
      </c>
      <c r="S434" s="28" t="n"/>
      <c r="T434" s="232" t="n"/>
      <c r="U434" s="27" t="n">
        <v>0</v>
      </c>
      <c r="V434" s="28" t="n"/>
      <c r="W434" s="232" t="n"/>
      <c r="X434" s="27" t="n">
        <v>0</v>
      </c>
      <c r="Y434" s="28" t="n"/>
      <c r="Z434" s="232" t="n"/>
      <c r="AA434" s="27" t="n">
        <v>0</v>
      </c>
      <c r="AB434" s="28" t="n"/>
      <c r="AC434" s="232" t="n"/>
      <c r="AD434" s="27" t="n">
        <v>0</v>
      </c>
      <c r="AE434" s="28" t="n"/>
      <c r="AF434" s="232" t="n"/>
      <c r="AG434" s="27" t="n">
        <v>0</v>
      </c>
      <c r="AH434" s="28" t="n"/>
      <c r="AI434" s="232" t="n"/>
      <c r="AJ434" s="27" t="n">
        <v>0</v>
      </c>
      <c r="AK434" s="28" t="n"/>
      <c r="AL434" s="232" t="n"/>
      <c r="AM434" s="27" t="n">
        <v>0</v>
      </c>
      <c r="AN434" s="28" t="n"/>
      <c r="AO434" s="232" t="n"/>
      <c r="AP434" s="27" t="n">
        <v>0</v>
      </c>
      <c r="AQ434" s="28" t="n"/>
      <c r="AR434" s="232" t="n"/>
      <c r="AS434" s="27" t="n"/>
      <c r="AT434" s="28" t="n"/>
      <c r="AU434" s="232" t="n"/>
      <c r="AV434" s="27" t="n"/>
      <c r="AW434" s="28" t="n"/>
      <c r="AX434" s="232" t="n"/>
      <c r="AY434" s="27" t="n"/>
      <c r="AZ434" s="28" t="n"/>
      <c r="BA434" s="232" t="n"/>
      <c r="BB434" s="27" t="n"/>
      <c r="BC434" s="28" t="n"/>
      <c r="BD434" s="232" t="n"/>
      <c r="BE434" s="27" t="n"/>
      <c r="BF434" s="28" t="n"/>
      <c r="BG434" s="232" t="n"/>
      <c r="BH434" s="27" t="n"/>
      <c r="BI434" s="28" t="n"/>
      <c r="BK434" s="452" t="n"/>
      <c r="BL434" s="452" t="n"/>
      <c r="BM434" s="452" t="n"/>
      <c r="BN434" s="452" t="n"/>
    </row>
    <row r="435" hidden="1" outlineLevel="2" ht="14.4" customFormat="1" customHeight="1" s="474">
      <c r="A435" s="196" t="inlineStr">
        <is>
          <t xml:space="preserve">  -  Cozinheiro III</t>
        </is>
      </c>
      <c r="B435" s="2" t="n"/>
      <c r="C435" s="59" t="n"/>
      <c r="D435" s="60" t="n"/>
      <c r="E435" s="198" t="n"/>
      <c r="F435" s="40" t="n"/>
      <c r="G435" s="425" t="n"/>
      <c r="H435" s="232" t="n"/>
      <c r="I435" s="27" t="n">
        <v>4</v>
      </c>
      <c r="J435" s="28" t="n"/>
      <c r="K435" s="232" t="n"/>
      <c r="L435" s="27" t="n">
        <v>4</v>
      </c>
      <c r="M435" s="28" t="n"/>
      <c r="N435" s="232" t="n"/>
      <c r="O435" s="27" t="n">
        <v>4</v>
      </c>
      <c r="P435" s="28" t="n"/>
      <c r="Q435" s="232" t="n"/>
      <c r="R435" s="27" t="n">
        <v>4</v>
      </c>
      <c r="S435" s="28" t="n"/>
      <c r="T435" s="232" t="n"/>
      <c r="U435" s="27" t="n">
        <v>4</v>
      </c>
      <c r="V435" s="28" t="n"/>
      <c r="W435" s="232" t="n"/>
      <c r="X435" s="27" t="n">
        <v>4</v>
      </c>
      <c r="Y435" s="28" t="n"/>
      <c r="Z435" s="232" t="n"/>
      <c r="AA435" s="27" t="n">
        <v>4</v>
      </c>
      <c r="AB435" s="28" t="n"/>
      <c r="AC435" s="232" t="n"/>
      <c r="AD435" s="27" t="n">
        <v>4</v>
      </c>
      <c r="AE435" s="28" t="n"/>
      <c r="AF435" s="232" t="n"/>
      <c r="AG435" s="27" t="n">
        <v>4</v>
      </c>
      <c r="AH435" s="28" t="n"/>
      <c r="AI435" s="232" t="n"/>
      <c r="AJ435" s="27" t="n">
        <v>4</v>
      </c>
      <c r="AK435" s="28" t="n"/>
      <c r="AL435" s="232" t="n"/>
      <c r="AM435" s="27" t="n">
        <v>4</v>
      </c>
      <c r="AN435" s="28" t="n"/>
      <c r="AO435" s="232" t="n"/>
      <c r="AP435" s="27" t="n">
        <v>4</v>
      </c>
      <c r="AQ435" s="28" t="n"/>
      <c r="AR435" s="232" t="n"/>
      <c r="AS435" s="27" t="n"/>
      <c r="AT435" s="28" t="n"/>
      <c r="AU435" s="232" t="n"/>
      <c r="AV435" s="27" t="n"/>
      <c r="AW435" s="28" t="n"/>
      <c r="AX435" s="232" t="n"/>
      <c r="AY435" s="27" t="n"/>
      <c r="AZ435" s="28" t="n"/>
      <c r="BA435" s="232" t="n"/>
      <c r="BB435" s="27" t="n"/>
      <c r="BC435" s="28" t="n"/>
      <c r="BD435" s="232" t="n"/>
      <c r="BE435" s="27" t="n"/>
      <c r="BF435" s="28" t="n"/>
      <c r="BG435" s="232" t="n"/>
      <c r="BH435" s="27" t="n"/>
      <c r="BI435" s="28" t="n"/>
      <c r="BK435" s="452" t="n"/>
      <c r="BL435" s="452" t="n"/>
      <c r="BM435" s="452" t="n"/>
      <c r="BN435" s="452" t="n"/>
    </row>
    <row r="436" hidden="1" outlineLevel="2" ht="14.4" customFormat="1" customHeight="1" s="474">
      <c r="A436" s="196" t="inlineStr">
        <is>
          <t xml:space="preserve">  -  Cozinheiro II</t>
        </is>
      </c>
      <c r="B436" s="2" t="n"/>
      <c r="C436" s="59" t="n"/>
      <c r="D436" s="60" t="n"/>
      <c r="E436" s="198" t="n"/>
      <c r="F436" s="40" t="n"/>
      <c r="G436" s="425" t="n"/>
      <c r="H436" s="232" t="n"/>
      <c r="I436" s="27" t="n">
        <v>1</v>
      </c>
      <c r="J436" s="28" t="n"/>
      <c r="K436" s="232" t="n"/>
      <c r="L436" s="27" t="n">
        <v>1</v>
      </c>
      <c r="M436" s="28" t="n"/>
      <c r="N436" s="232" t="n"/>
      <c r="O436" s="27" t="n">
        <v>1</v>
      </c>
      <c r="P436" s="28" t="n"/>
      <c r="Q436" s="232" t="n"/>
      <c r="R436" s="27" t="n">
        <v>1</v>
      </c>
      <c r="S436" s="28" t="n"/>
      <c r="T436" s="232" t="n"/>
      <c r="U436" s="27" t="n">
        <v>1</v>
      </c>
      <c r="V436" s="28" t="n"/>
      <c r="W436" s="232" t="n"/>
      <c r="X436" s="27" t="n">
        <v>1</v>
      </c>
      <c r="Y436" s="28" t="n"/>
      <c r="Z436" s="232" t="n"/>
      <c r="AA436" s="27" t="n">
        <v>1</v>
      </c>
      <c r="AB436" s="28" t="n"/>
      <c r="AC436" s="232" t="n"/>
      <c r="AD436" s="27" t="n">
        <v>1</v>
      </c>
      <c r="AE436" s="28" t="n"/>
      <c r="AF436" s="232" t="n"/>
      <c r="AG436" s="27" t="n">
        <v>1</v>
      </c>
      <c r="AH436" s="28" t="n"/>
      <c r="AI436" s="232" t="n"/>
      <c r="AJ436" s="27" t="n">
        <v>1</v>
      </c>
      <c r="AK436" s="28" t="n"/>
      <c r="AL436" s="232" t="n"/>
      <c r="AM436" s="27" t="n">
        <v>1</v>
      </c>
      <c r="AN436" s="28" t="n"/>
      <c r="AO436" s="232" t="n"/>
      <c r="AP436" s="27" t="n">
        <v>1</v>
      </c>
      <c r="AQ436" s="28" t="n"/>
      <c r="AR436" s="232" t="n"/>
      <c r="AS436" s="27" t="n"/>
      <c r="AT436" s="28" t="n"/>
      <c r="AU436" s="232" t="n"/>
      <c r="AV436" s="27" t="n"/>
      <c r="AW436" s="28" t="n"/>
      <c r="AX436" s="232" t="n"/>
      <c r="AY436" s="27" t="n"/>
      <c r="AZ436" s="28" t="n"/>
      <c r="BA436" s="232" t="n"/>
      <c r="BB436" s="27" t="n"/>
      <c r="BC436" s="28" t="n"/>
      <c r="BD436" s="232" t="n"/>
      <c r="BE436" s="27" t="n"/>
      <c r="BF436" s="28" t="n"/>
      <c r="BG436" s="232" t="n"/>
      <c r="BH436" s="27" t="n"/>
      <c r="BI436" s="28" t="n"/>
      <c r="BK436" s="452" t="n"/>
      <c r="BL436" s="452" t="n"/>
      <c r="BM436" s="452" t="n"/>
      <c r="BN436" s="452" t="n"/>
    </row>
    <row r="437" hidden="1" outlineLevel="2" ht="14.4" customFormat="1" customHeight="1" s="474">
      <c r="A437" s="196" t="inlineStr">
        <is>
          <t xml:space="preserve">  -  Cozinheiro I</t>
        </is>
      </c>
      <c r="B437" s="2" t="n"/>
      <c r="C437" s="59" t="n"/>
      <c r="D437" s="60" t="n"/>
      <c r="E437" s="198" t="n"/>
      <c r="F437" s="40" t="n"/>
      <c r="G437" s="425" t="n"/>
      <c r="H437" s="232" t="n"/>
      <c r="I437" s="27" t="n">
        <v>1</v>
      </c>
      <c r="J437" s="28" t="n"/>
      <c r="K437" s="232" t="n"/>
      <c r="L437" s="27" t="n">
        <v>1</v>
      </c>
      <c r="M437" s="28" t="n"/>
      <c r="N437" s="232" t="n"/>
      <c r="O437" s="27" t="n">
        <v>1</v>
      </c>
      <c r="P437" s="28" t="n"/>
      <c r="Q437" s="232" t="n"/>
      <c r="R437" s="27" t="n">
        <v>1</v>
      </c>
      <c r="S437" s="28" t="n"/>
      <c r="T437" s="232" t="n"/>
      <c r="U437" s="27" t="n">
        <v>1</v>
      </c>
      <c r="V437" s="28" t="n"/>
      <c r="W437" s="232" t="n"/>
      <c r="X437" s="27" t="n">
        <v>1</v>
      </c>
      <c r="Y437" s="28" t="n"/>
      <c r="Z437" s="232" t="n"/>
      <c r="AA437" s="27" t="n">
        <v>1</v>
      </c>
      <c r="AB437" s="28" t="n"/>
      <c r="AC437" s="232" t="n"/>
      <c r="AD437" s="27" t="n">
        <v>1</v>
      </c>
      <c r="AE437" s="28" t="n"/>
      <c r="AF437" s="232" t="n"/>
      <c r="AG437" s="27" t="n">
        <v>1</v>
      </c>
      <c r="AH437" s="28" t="n"/>
      <c r="AI437" s="232" t="n"/>
      <c r="AJ437" s="27" t="n">
        <v>1</v>
      </c>
      <c r="AK437" s="28" t="n"/>
      <c r="AL437" s="232" t="n"/>
      <c r="AM437" s="27" t="n">
        <v>1</v>
      </c>
      <c r="AN437" s="28" t="n"/>
      <c r="AO437" s="232" t="n"/>
      <c r="AP437" s="27" t="n">
        <v>1</v>
      </c>
      <c r="AQ437" s="28" t="n"/>
      <c r="AR437" s="232" t="n"/>
      <c r="AS437" s="27" t="n"/>
      <c r="AT437" s="28" t="n"/>
      <c r="AU437" s="232" t="n"/>
      <c r="AV437" s="27" t="n"/>
      <c r="AW437" s="28" t="n"/>
      <c r="AX437" s="232" t="n"/>
      <c r="AY437" s="27" t="n"/>
      <c r="AZ437" s="28" t="n"/>
      <c r="BA437" s="232" t="n"/>
      <c r="BB437" s="27" t="n"/>
      <c r="BC437" s="28" t="n"/>
      <c r="BD437" s="232" t="n"/>
      <c r="BE437" s="27" t="n"/>
      <c r="BF437" s="28" t="n"/>
      <c r="BG437" s="232" t="n"/>
      <c r="BH437" s="27" t="n"/>
      <c r="BI437" s="28" t="n"/>
      <c r="BK437" s="452" t="n"/>
      <c r="BL437" s="452" t="n"/>
      <c r="BM437" s="452" t="n"/>
      <c r="BN437" s="452" t="n"/>
    </row>
    <row r="438" hidden="1" outlineLevel="2" ht="14.4" customFormat="1" customHeight="1" s="474">
      <c r="A438" s="196" t="inlineStr">
        <is>
          <t xml:space="preserve">  -  Ajud cozinha</t>
        </is>
      </c>
      <c r="B438" s="2" t="n"/>
      <c r="C438" s="59" t="n"/>
      <c r="D438" s="60" t="n"/>
      <c r="E438" s="198" t="n"/>
      <c r="F438" s="40" t="n"/>
      <c r="G438" s="425" t="n"/>
      <c r="H438" s="232" t="n"/>
      <c r="I438" s="27" t="n">
        <v>0</v>
      </c>
      <c r="J438" s="28" t="n"/>
      <c r="K438" s="232" t="n"/>
      <c r="L438" s="27" t="n">
        <v>0</v>
      </c>
      <c r="M438" s="28" t="n"/>
      <c r="N438" s="232" t="n"/>
      <c r="O438" s="27" t="n">
        <v>0</v>
      </c>
      <c r="P438" s="28" t="n"/>
      <c r="Q438" s="232" t="n"/>
      <c r="R438" s="27" t="n">
        <v>0</v>
      </c>
      <c r="S438" s="28" t="n"/>
      <c r="T438" s="232" t="n"/>
      <c r="U438" s="27" t="n">
        <v>0</v>
      </c>
      <c r="V438" s="28" t="n"/>
      <c r="W438" s="232" t="n"/>
      <c r="X438" s="27" t="n">
        <v>0</v>
      </c>
      <c r="Y438" s="28" t="n"/>
      <c r="Z438" s="232" t="n"/>
      <c r="AA438" s="27" t="n">
        <v>0</v>
      </c>
      <c r="AB438" s="28" t="n"/>
      <c r="AC438" s="232" t="n"/>
      <c r="AD438" s="27" t="n">
        <v>0</v>
      </c>
      <c r="AE438" s="28" t="n"/>
      <c r="AF438" s="232" t="n"/>
      <c r="AG438" s="27" t="n">
        <v>0</v>
      </c>
      <c r="AH438" s="28" t="n"/>
      <c r="AI438" s="232" t="n"/>
      <c r="AJ438" s="27" t="n">
        <v>0</v>
      </c>
      <c r="AK438" s="28" t="n"/>
      <c r="AL438" s="232" t="n"/>
      <c r="AM438" s="27" t="n">
        <v>0</v>
      </c>
      <c r="AN438" s="28" t="n"/>
      <c r="AO438" s="232" t="n"/>
      <c r="AP438" s="27" t="n">
        <v>0</v>
      </c>
      <c r="AQ438" s="28" t="n"/>
      <c r="AR438" s="232" t="n"/>
      <c r="AS438" s="27" t="n"/>
      <c r="AT438" s="28" t="n"/>
      <c r="AU438" s="232" t="n"/>
      <c r="AV438" s="27" t="n"/>
      <c r="AW438" s="28" t="n"/>
      <c r="AX438" s="232" t="n"/>
      <c r="AY438" s="27" t="n"/>
      <c r="AZ438" s="28" t="n"/>
      <c r="BA438" s="232" t="n"/>
      <c r="BB438" s="27" t="n"/>
      <c r="BC438" s="28" t="n"/>
      <c r="BD438" s="232" t="n"/>
      <c r="BE438" s="27" t="n"/>
      <c r="BF438" s="28" t="n"/>
      <c r="BG438" s="232" t="n"/>
      <c r="BH438" s="27" t="n"/>
      <c r="BI438" s="28" t="n"/>
      <c r="BK438" s="452" t="n"/>
      <c r="BL438" s="452" t="n"/>
      <c r="BM438" s="452" t="n"/>
      <c r="BN438" s="452" t="n"/>
    </row>
    <row r="439" hidden="1" outlineLevel="2" ht="14.4" customFormat="1" customHeight="1" s="474">
      <c r="A439" s="196" t="inlineStr">
        <is>
          <t xml:space="preserve">  -  Saladeiro</t>
        </is>
      </c>
      <c r="B439" s="2" t="n"/>
      <c r="C439" s="59" t="n"/>
      <c r="D439" s="60" t="n"/>
      <c r="E439" s="198" t="n"/>
      <c r="F439" s="40" t="n"/>
      <c r="G439" s="425" t="n"/>
      <c r="H439" s="232" t="n"/>
      <c r="I439" s="27" t="n">
        <v>0</v>
      </c>
      <c r="J439" s="28" t="n"/>
      <c r="K439" s="232" t="n"/>
      <c r="L439" s="27" t="n">
        <v>0</v>
      </c>
      <c r="M439" s="28" t="n"/>
      <c r="N439" s="232" t="n"/>
      <c r="O439" s="27" t="n">
        <v>0</v>
      </c>
      <c r="P439" s="28" t="n"/>
      <c r="Q439" s="232" t="n"/>
      <c r="R439" s="27" t="n">
        <v>0</v>
      </c>
      <c r="S439" s="28" t="n"/>
      <c r="T439" s="232" t="n"/>
      <c r="U439" s="27" t="n">
        <v>0</v>
      </c>
      <c r="V439" s="28" t="n"/>
      <c r="W439" s="232" t="n"/>
      <c r="X439" s="27" t="n">
        <v>0</v>
      </c>
      <c r="Y439" s="28" t="n"/>
      <c r="Z439" s="232" t="n"/>
      <c r="AA439" s="27" t="n">
        <v>0</v>
      </c>
      <c r="AB439" s="28" t="n"/>
      <c r="AC439" s="232" t="n"/>
      <c r="AD439" s="27" t="n">
        <v>0</v>
      </c>
      <c r="AE439" s="28" t="n"/>
      <c r="AF439" s="232" t="n"/>
      <c r="AG439" s="27" t="n">
        <v>0</v>
      </c>
      <c r="AH439" s="28" t="n"/>
      <c r="AI439" s="232" t="n"/>
      <c r="AJ439" s="27" t="n">
        <v>0</v>
      </c>
      <c r="AK439" s="28" t="n"/>
      <c r="AL439" s="232" t="n"/>
      <c r="AM439" s="27" t="n">
        <v>0</v>
      </c>
      <c r="AN439" s="28" t="n"/>
      <c r="AO439" s="232" t="n"/>
      <c r="AP439" s="27" t="n">
        <v>0</v>
      </c>
      <c r="AQ439" s="28" t="n"/>
      <c r="AR439" s="232" t="n"/>
      <c r="AS439" s="27" t="n"/>
      <c r="AT439" s="28" t="n"/>
      <c r="AU439" s="232" t="n"/>
      <c r="AV439" s="27" t="n"/>
      <c r="AW439" s="28" t="n"/>
      <c r="AX439" s="232" t="n"/>
      <c r="AY439" s="27" t="n"/>
      <c r="AZ439" s="28" t="n"/>
      <c r="BA439" s="232" t="n"/>
      <c r="BB439" s="27" t="n"/>
      <c r="BC439" s="28" t="n"/>
      <c r="BD439" s="232" t="n"/>
      <c r="BE439" s="27" t="n"/>
      <c r="BF439" s="28" t="n"/>
      <c r="BG439" s="232" t="n"/>
      <c r="BH439" s="27" t="n"/>
      <c r="BI439" s="28" t="n"/>
      <c r="BK439" s="452" t="n"/>
      <c r="BL439" s="452" t="n"/>
      <c r="BM439" s="452" t="n"/>
      <c r="BN439" s="452" t="n"/>
    </row>
    <row r="440" hidden="1" outlineLevel="2" ht="14.4" customFormat="1" customHeight="1" s="474">
      <c r="A440" s="196" t="inlineStr">
        <is>
          <t xml:space="preserve">  -  Pia</t>
        </is>
      </c>
      <c r="B440" s="2" t="n"/>
      <c r="C440" s="59" t="n"/>
      <c r="D440" s="60" t="n"/>
      <c r="E440" s="198" t="n"/>
      <c r="F440" s="40" t="n"/>
      <c r="G440" s="425" t="n"/>
      <c r="H440" s="232" t="n"/>
      <c r="I440" s="27" t="n">
        <v>0</v>
      </c>
      <c r="J440" s="28" t="n"/>
      <c r="K440" s="232" t="n"/>
      <c r="L440" s="27" t="n">
        <v>0</v>
      </c>
      <c r="M440" s="28" t="n"/>
      <c r="N440" s="232" t="n"/>
      <c r="O440" s="27" t="n">
        <v>0</v>
      </c>
      <c r="P440" s="28" t="n"/>
      <c r="Q440" s="232" t="n"/>
      <c r="R440" s="27" t="n">
        <v>0</v>
      </c>
      <c r="S440" s="28" t="n"/>
      <c r="T440" s="232" t="n"/>
      <c r="U440" s="27" t="n">
        <v>0</v>
      </c>
      <c r="V440" s="28" t="n"/>
      <c r="W440" s="232" t="n"/>
      <c r="X440" s="27" t="n">
        <v>0</v>
      </c>
      <c r="Y440" s="28" t="n"/>
      <c r="Z440" s="232" t="n"/>
      <c r="AA440" s="27" t="n">
        <v>0</v>
      </c>
      <c r="AB440" s="28" t="n"/>
      <c r="AC440" s="232" t="n"/>
      <c r="AD440" s="27" t="n">
        <v>0</v>
      </c>
      <c r="AE440" s="28" t="n"/>
      <c r="AF440" s="232" t="n"/>
      <c r="AG440" s="27" t="n">
        <v>0</v>
      </c>
      <c r="AH440" s="28" t="n"/>
      <c r="AI440" s="232" t="n"/>
      <c r="AJ440" s="27" t="n">
        <v>0</v>
      </c>
      <c r="AK440" s="28" t="n"/>
      <c r="AL440" s="232" t="n"/>
      <c r="AM440" s="27" t="n">
        <v>0</v>
      </c>
      <c r="AN440" s="28" t="n"/>
      <c r="AO440" s="232" t="n"/>
      <c r="AP440" s="27" t="n">
        <v>0</v>
      </c>
      <c r="AQ440" s="28" t="n"/>
      <c r="AR440" s="232" t="n"/>
      <c r="AS440" s="27" t="n"/>
      <c r="AT440" s="28" t="n"/>
      <c r="AU440" s="232" t="n"/>
      <c r="AV440" s="27" t="n"/>
      <c r="AW440" s="28" t="n"/>
      <c r="AX440" s="232" t="n"/>
      <c r="AY440" s="27" t="n"/>
      <c r="AZ440" s="28" t="n"/>
      <c r="BA440" s="232" t="n"/>
      <c r="BB440" s="27" t="n"/>
      <c r="BC440" s="28" t="n"/>
      <c r="BD440" s="232" t="n"/>
      <c r="BE440" s="27" t="n"/>
      <c r="BF440" s="28" t="n"/>
      <c r="BG440" s="232" t="n"/>
      <c r="BH440" s="27" t="n"/>
      <c r="BI440" s="28" t="n"/>
      <c r="BK440" s="452" t="n"/>
      <c r="BL440" s="452" t="n"/>
      <c r="BM440" s="452" t="n"/>
      <c r="BN440" s="452" t="n"/>
    </row>
    <row r="441" hidden="1" outlineLevel="2" ht="14.4" customFormat="1" customHeight="1" s="474">
      <c r="A441" s="196" t="inlineStr">
        <is>
          <t xml:space="preserve">  -  Sub Chefe de Confeitaria</t>
        </is>
      </c>
      <c r="B441" s="2" t="n"/>
      <c r="C441" s="59" t="n"/>
      <c r="D441" s="60" t="n"/>
      <c r="E441" s="198" t="n"/>
      <c r="F441" s="40" t="n"/>
      <c r="G441" s="425" t="n"/>
      <c r="H441" s="232" t="n"/>
      <c r="I441" s="27" t="n">
        <v>0</v>
      </c>
      <c r="J441" s="28" t="n"/>
      <c r="K441" s="232" t="n"/>
      <c r="L441" s="27" t="n">
        <v>0</v>
      </c>
      <c r="M441" s="28" t="n"/>
      <c r="N441" s="232" t="n"/>
      <c r="O441" s="27" t="n">
        <v>0</v>
      </c>
      <c r="P441" s="28" t="n"/>
      <c r="Q441" s="232" t="n"/>
      <c r="R441" s="27" t="n">
        <v>0</v>
      </c>
      <c r="S441" s="28" t="n"/>
      <c r="T441" s="232" t="n"/>
      <c r="U441" s="27" t="n">
        <v>0</v>
      </c>
      <c r="V441" s="28" t="n"/>
      <c r="W441" s="232" t="n"/>
      <c r="X441" s="27" t="n">
        <v>0</v>
      </c>
      <c r="Y441" s="28" t="n"/>
      <c r="Z441" s="232" t="n"/>
      <c r="AA441" s="27" t="n">
        <v>0</v>
      </c>
      <c r="AB441" s="28" t="n"/>
      <c r="AC441" s="232" t="n"/>
      <c r="AD441" s="27" t="n">
        <v>0</v>
      </c>
      <c r="AE441" s="28" t="n"/>
      <c r="AF441" s="232" t="n"/>
      <c r="AG441" s="27" t="n">
        <v>0</v>
      </c>
      <c r="AH441" s="28" t="n"/>
      <c r="AI441" s="232" t="n"/>
      <c r="AJ441" s="27" t="n">
        <v>0</v>
      </c>
      <c r="AK441" s="28" t="n"/>
      <c r="AL441" s="232" t="n"/>
      <c r="AM441" s="27" t="n">
        <v>0</v>
      </c>
      <c r="AN441" s="28" t="n"/>
      <c r="AO441" s="232" t="n"/>
      <c r="AP441" s="27" t="n">
        <v>0</v>
      </c>
      <c r="AQ441" s="28" t="n"/>
      <c r="AR441" s="232" t="n"/>
      <c r="AS441" s="27" t="n"/>
      <c r="AT441" s="28" t="n"/>
      <c r="AU441" s="232" t="n"/>
      <c r="AV441" s="27" t="n"/>
      <c r="AW441" s="28" t="n"/>
      <c r="AX441" s="232" t="n"/>
      <c r="AY441" s="27" t="n"/>
      <c r="AZ441" s="28" t="n"/>
      <c r="BA441" s="232" t="n"/>
      <c r="BB441" s="27" t="n"/>
      <c r="BC441" s="28" t="n"/>
      <c r="BD441" s="232" t="n"/>
      <c r="BE441" s="27" t="n"/>
      <c r="BF441" s="28" t="n"/>
      <c r="BG441" s="232" t="n"/>
      <c r="BH441" s="27" t="n"/>
      <c r="BI441" s="28" t="n"/>
      <c r="BK441" s="452" t="n"/>
      <c r="BL441" s="452" t="n"/>
      <c r="BM441" s="452" t="n"/>
      <c r="BN441" s="452" t="n"/>
    </row>
    <row r="442" hidden="1" outlineLevel="2" ht="14.4" customFormat="1" customHeight="1" s="474">
      <c r="A442" s="196" t="inlineStr">
        <is>
          <t xml:space="preserve">  -  Confeiteiro III</t>
        </is>
      </c>
      <c r="B442" s="2" t="n"/>
      <c r="C442" s="59" t="n"/>
      <c r="D442" s="60" t="n"/>
      <c r="E442" s="198" t="n"/>
      <c r="F442" s="40" t="n"/>
      <c r="G442" s="425" t="n"/>
      <c r="H442" s="232" t="n"/>
      <c r="I442" s="27" t="n">
        <v>0</v>
      </c>
      <c r="J442" s="28" t="n"/>
      <c r="K442" s="232" t="n"/>
      <c r="L442" s="27" t="n">
        <v>0</v>
      </c>
      <c r="M442" s="28" t="n"/>
      <c r="N442" s="232" t="n"/>
      <c r="O442" s="27" t="n">
        <v>0</v>
      </c>
      <c r="P442" s="28" t="n"/>
      <c r="Q442" s="232" t="n"/>
      <c r="R442" s="27" t="n">
        <v>0</v>
      </c>
      <c r="S442" s="28" t="n"/>
      <c r="T442" s="232" t="n"/>
      <c r="U442" s="27" t="n">
        <v>0</v>
      </c>
      <c r="V442" s="28" t="n"/>
      <c r="W442" s="232" t="n"/>
      <c r="X442" s="27" t="n">
        <v>0</v>
      </c>
      <c r="Y442" s="28" t="n"/>
      <c r="Z442" s="232" t="n"/>
      <c r="AA442" s="27" t="n">
        <v>0</v>
      </c>
      <c r="AB442" s="28" t="n"/>
      <c r="AC442" s="232" t="n"/>
      <c r="AD442" s="27" t="n">
        <v>0</v>
      </c>
      <c r="AE442" s="28" t="n"/>
      <c r="AF442" s="232" t="n"/>
      <c r="AG442" s="27" t="n">
        <v>0</v>
      </c>
      <c r="AH442" s="28" t="n"/>
      <c r="AI442" s="232" t="n"/>
      <c r="AJ442" s="27" t="n">
        <v>0</v>
      </c>
      <c r="AK442" s="28" t="n"/>
      <c r="AL442" s="232" t="n"/>
      <c r="AM442" s="27" t="n">
        <v>0</v>
      </c>
      <c r="AN442" s="28" t="n"/>
      <c r="AO442" s="232" t="n"/>
      <c r="AP442" s="27" t="n">
        <v>0</v>
      </c>
      <c r="AQ442" s="28" t="n"/>
      <c r="AR442" s="232" t="n"/>
      <c r="AS442" s="27" t="n"/>
      <c r="AT442" s="28" t="n"/>
      <c r="AU442" s="232" t="n"/>
      <c r="AV442" s="27" t="n"/>
      <c r="AW442" s="28" t="n"/>
      <c r="AX442" s="232" t="n"/>
      <c r="AY442" s="27" t="n"/>
      <c r="AZ442" s="28" t="n"/>
      <c r="BA442" s="232" t="n"/>
      <c r="BB442" s="27" t="n"/>
      <c r="BC442" s="28" t="n"/>
      <c r="BD442" s="232" t="n"/>
      <c r="BE442" s="27" t="n"/>
      <c r="BF442" s="28" t="n"/>
      <c r="BG442" s="232" t="n"/>
      <c r="BH442" s="27" t="n"/>
      <c r="BI442" s="28" t="n"/>
      <c r="BK442" s="452" t="n"/>
      <c r="BL442" s="452" t="n"/>
      <c r="BM442" s="452" t="n"/>
      <c r="BN442" s="452" t="n"/>
    </row>
    <row r="443" hidden="1" outlineLevel="2" ht="14.4" customFormat="1" customHeight="1" s="474">
      <c r="A443" s="196" t="inlineStr">
        <is>
          <t xml:space="preserve">  -  Confeiteiro II</t>
        </is>
      </c>
      <c r="B443" s="2" t="n"/>
      <c r="C443" s="59" t="n"/>
      <c r="D443" s="60" t="n"/>
      <c r="E443" s="198" t="n"/>
      <c r="F443" s="40" t="n"/>
      <c r="G443" s="425" t="n"/>
      <c r="H443" s="232" t="n"/>
      <c r="I443" s="27" t="n">
        <v>0</v>
      </c>
      <c r="J443" s="28" t="n"/>
      <c r="K443" s="232" t="n"/>
      <c r="L443" s="27" t="n">
        <v>0</v>
      </c>
      <c r="M443" s="28" t="n"/>
      <c r="N443" s="232" t="n"/>
      <c r="O443" s="27" t="n">
        <v>0</v>
      </c>
      <c r="P443" s="28" t="n"/>
      <c r="Q443" s="232" t="n"/>
      <c r="R443" s="27" t="n">
        <v>0</v>
      </c>
      <c r="S443" s="28" t="n"/>
      <c r="T443" s="232" t="n"/>
      <c r="U443" s="27" t="n">
        <v>0</v>
      </c>
      <c r="V443" s="28" t="n"/>
      <c r="W443" s="232" t="n"/>
      <c r="X443" s="27" t="n">
        <v>0</v>
      </c>
      <c r="Y443" s="28" t="n"/>
      <c r="Z443" s="232" t="n"/>
      <c r="AA443" s="27" t="n">
        <v>0</v>
      </c>
      <c r="AB443" s="28" t="n"/>
      <c r="AC443" s="232" t="n"/>
      <c r="AD443" s="27" t="n">
        <v>0</v>
      </c>
      <c r="AE443" s="28" t="n"/>
      <c r="AF443" s="232" t="n"/>
      <c r="AG443" s="27" t="n">
        <v>0</v>
      </c>
      <c r="AH443" s="28" t="n"/>
      <c r="AI443" s="232" t="n"/>
      <c r="AJ443" s="27" t="n">
        <v>0</v>
      </c>
      <c r="AK443" s="28" t="n"/>
      <c r="AL443" s="232" t="n"/>
      <c r="AM443" s="27" t="n">
        <v>0</v>
      </c>
      <c r="AN443" s="28" t="n"/>
      <c r="AO443" s="232" t="n"/>
      <c r="AP443" s="27" t="n">
        <v>0</v>
      </c>
      <c r="AQ443" s="28" t="n"/>
      <c r="AR443" s="232" t="n"/>
      <c r="AS443" s="27" t="n"/>
      <c r="AT443" s="28" t="n"/>
      <c r="AU443" s="232" t="n"/>
      <c r="AV443" s="27" t="n"/>
      <c r="AW443" s="28" t="n"/>
      <c r="AX443" s="232" t="n"/>
      <c r="AY443" s="27" t="n"/>
      <c r="AZ443" s="28" t="n"/>
      <c r="BA443" s="232" t="n"/>
      <c r="BB443" s="27" t="n"/>
      <c r="BC443" s="28" t="n"/>
      <c r="BD443" s="232" t="n"/>
      <c r="BE443" s="27" t="n"/>
      <c r="BF443" s="28" t="n"/>
      <c r="BG443" s="232" t="n"/>
      <c r="BH443" s="27" t="n"/>
      <c r="BI443" s="28" t="n"/>
      <c r="BK443" s="452" t="n"/>
      <c r="BL443" s="452" t="n"/>
      <c r="BM443" s="452" t="n"/>
      <c r="BN443" s="452" t="n"/>
    </row>
    <row r="444" hidden="1" outlineLevel="2" ht="14.4" customFormat="1" customHeight="1" s="474">
      <c r="A444" s="196" t="inlineStr">
        <is>
          <t xml:space="preserve">  -  Confeiteiro I</t>
        </is>
      </c>
      <c r="B444" s="2" t="n"/>
      <c r="C444" s="59" t="n"/>
      <c r="D444" s="60" t="n"/>
      <c r="E444" s="198" t="n"/>
      <c r="F444" s="40" t="n"/>
      <c r="G444" s="425" t="n"/>
      <c r="H444" s="232" t="n"/>
      <c r="I444" s="27" t="n">
        <v>1</v>
      </c>
      <c r="J444" s="28" t="n"/>
      <c r="K444" s="232" t="n"/>
      <c r="L444" s="27" t="n">
        <v>1</v>
      </c>
      <c r="M444" s="28" t="n"/>
      <c r="N444" s="232" t="n"/>
      <c r="O444" s="27" t="n">
        <v>1</v>
      </c>
      <c r="P444" s="28" t="n"/>
      <c r="Q444" s="232" t="n"/>
      <c r="R444" s="27" t="n">
        <v>1</v>
      </c>
      <c r="S444" s="28" t="n"/>
      <c r="T444" s="232" t="n"/>
      <c r="U444" s="27" t="n">
        <v>1</v>
      </c>
      <c r="V444" s="28" t="n"/>
      <c r="W444" s="232" t="n"/>
      <c r="X444" s="27" t="n">
        <v>1</v>
      </c>
      <c r="Y444" s="28" t="n"/>
      <c r="Z444" s="232" t="n"/>
      <c r="AA444" s="27" t="n">
        <v>1</v>
      </c>
      <c r="AB444" s="28" t="n"/>
      <c r="AC444" s="232" t="n"/>
      <c r="AD444" s="27" t="n">
        <v>1</v>
      </c>
      <c r="AE444" s="28" t="n"/>
      <c r="AF444" s="232" t="n"/>
      <c r="AG444" s="27" t="n">
        <v>1</v>
      </c>
      <c r="AH444" s="28" t="n"/>
      <c r="AI444" s="232" t="n"/>
      <c r="AJ444" s="27" t="n">
        <v>1</v>
      </c>
      <c r="AK444" s="28" t="n"/>
      <c r="AL444" s="232" t="n"/>
      <c r="AM444" s="27" t="n">
        <v>1</v>
      </c>
      <c r="AN444" s="28" t="n"/>
      <c r="AO444" s="232" t="n"/>
      <c r="AP444" s="27" t="n">
        <v>1</v>
      </c>
      <c r="AQ444" s="28" t="n"/>
      <c r="AR444" s="232" t="n"/>
      <c r="AS444" s="27" t="n"/>
      <c r="AT444" s="28" t="n"/>
      <c r="AU444" s="232" t="n"/>
      <c r="AV444" s="27" t="n"/>
      <c r="AW444" s="28" t="n"/>
      <c r="AX444" s="232" t="n"/>
      <c r="AY444" s="27" t="n"/>
      <c r="AZ444" s="28" t="n"/>
      <c r="BA444" s="232" t="n"/>
      <c r="BB444" s="27" t="n"/>
      <c r="BC444" s="28" t="n"/>
      <c r="BD444" s="232" t="n"/>
      <c r="BE444" s="27" t="n"/>
      <c r="BF444" s="28" t="n"/>
      <c r="BG444" s="232" t="n"/>
      <c r="BH444" s="27" t="n"/>
      <c r="BI444" s="28" t="n"/>
      <c r="BK444" s="452" t="n"/>
      <c r="BL444" s="452" t="n"/>
      <c r="BM444" s="452" t="n"/>
      <c r="BN444" s="452" t="n"/>
    </row>
    <row r="445" hidden="1" outlineLevel="2" ht="14.4" customFormat="1" customHeight="1" s="474">
      <c r="A445" s="196" t="inlineStr">
        <is>
          <t xml:space="preserve">  -  Copeiro</t>
        </is>
      </c>
      <c r="B445" s="2" t="n"/>
      <c r="C445" s="59" t="n"/>
      <c r="D445" s="60" t="n"/>
      <c r="E445" s="198" t="n"/>
      <c r="F445" s="40" t="n"/>
      <c r="G445" s="425" t="n"/>
      <c r="H445" s="232" t="n"/>
      <c r="I445" s="27" t="n">
        <v>0</v>
      </c>
      <c r="J445" s="28" t="n"/>
      <c r="K445" s="232" t="n"/>
      <c r="L445" s="27" t="n">
        <v>0</v>
      </c>
      <c r="M445" s="28" t="n"/>
      <c r="N445" s="232" t="n"/>
      <c r="O445" s="27" t="n">
        <v>0</v>
      </c>
      <c r="P445" s="28" t="n"/>
      <c r="Q445" s="232" t="n"/>
      <c r="R445" s="27" t="n">
        <v>0</v>
      </c>
      <c r="S445" s="28" t="n"/>
      <c r="T445" s="232" t="n"/>
      <c r="U445" s="27" t="n">
        <v>0</v>
      </c>
      <c r="V445" s="28" t="n"/>
      <c r="W445" s="232" t="n"/>
      <c r="X445" s="27" t="n">
        <v>0</v>
      </c>
      <c r="Y445" s="28" t="n"/>
      <c r="Z445" s="232" t="n"/>
      <c r="AA445" s="27" t="n">
        <v>0</v>
      </c>
      <c r="AB445" s="28" t="n"/>
      <c r="AC445" s="232" t="n"/>
      <c r="AD445" s="27" t="n">
        <v>0</v>
      </c>
      <c r="AE445" s="28" t="n"/>
      <c r="AF445" s="232" t="n"/>
      <c r="AG445" s="27" t="n">
        <v>0</v>
      </c>
      <c r="AH445" s="28" t="n"/>
      <c r="AI445" s="232" t="n"/>
      <c r="AJ445" s="27" t="n">
        <v>0</v>
      </c>
      <c r="AK445" s="28" t="n"/>
      <c r="AL445" s="232" t="n"/>
      <c r="AM445" s="27" t="n">
        <v>0</v>
      </c>
      <c r="AN445" s="28" t="n"/>
      <c r="AO445" s="232" t="n"/>
      <c r="AP445" s="27" t="n">
        <v>0</v>
      </c>
      <c r="AQ445" s="28" t="n"/>
      <c r="AR445" s="232" t="n"/>
      <c r="AS445" s="27" t="n"/>
      <c r="AT445" s="28" t="n"/>
      <c r="AU445" s="232" t="n"/>
      <c r="AV445" s="27" t="n"/>
      <c r="AW445" s="28" t="n"/>
      <c r="AX445" s="232" t="n"/>
      <c r="AY445" s="27" t="n"/>
      <c r="AZ445" s="28" t="n"/>
      <c r="BA445" s="232" t="n"/>
      <c r="BB445" s="27" t="n"/>
      <c r="BC445" s="28" t="n"/>
      <c r="BD445" s="232" t="n"/>
      <c r="BE445" s="27" t="n"/>
      <c r="BF445" s="28" t="n"/>
      <c r="BG445" s="232" t="n"/>
      <c r="BH445" s="27" t="n"/>
      <c r="BI445" s="28" t="n"/>
      <c r="BK445" s="452" t="n"/>
      <c r="BL445" s="452" t="n"/>
      <c r="BM445" s="452" t="n"/>
      <c r="BN445" s="452" t="n"/>
    </row>
    <row r="446" hidden="1" outlineLevel="2" ht="14.4" customFormat="1" customHeight="1" s="474">
      <c r="A446" s="196" t="inlineStr">
        <is>
          <t xml:space="preserve">  -  Pizzaiolo</t>
        </is>
      </c>
      <c r="B446" s="2" t="n"/>
      <c r="C446" s="59" t="n"/>
      <c r="D446" s="60" t="n"/>
      <c r="E446" s="198" t="n"/>
      <c r="F446" s="40" t="n"/>
      <c r="G446" s="425" t="n"/>
      <c r="H446" s="232" t="n"/>
      <c r="I446" s="27" t="n">
        <v>0</v>
      </c>
      <c r="J446" s="28" t="n"/>
      <c r="K446" s="232" t="n"/>
      <c r="L446" s="27" t="n">
        <v>0</v>
      </c>
      <c r="M446" s="28" t="n"/>
      <c r="N446" s="232" t="n"/>
      <c r="O446" s="27" t="n">
        <v>0</v>
      </c>
      <c r="P446" s="28" t="n"/>
      <c r="Q446" s="232" t="n"/>
      <c r="R446" s="27" t="n">
        <v>0</v>
      </c>
      <c r="S446" s="28" t="n"/>
      <c r="T446" s="232" t="n"/>
      <c r="U446" s="27" t="n">
        <v>0</v>
      </c>
      <c r="V446" s="28" t="n"/>
      <c r="W446" s="232" t="n"/>
      <c r="X446" s="27" t="n">
        <v>0</v>
      </c>
      <c r="Y446" s="28" t="n"/>
      <c r="Z446" s="232" t="n"/>
      <c r="AA446" s="27" t="n">
        <v>0</v>
      </c>
      <c r="AB446" s="28" t="n"/>
      <c r="AC446" s="232" t="n"/>
      <c r="AD446" s="27" t="n">
        <v>0</v>
      </c>
      <c r="AE446" s="28" t="n"/>
      <c r="AF446" s="232" t="n"/>
      <c r="AG446" s="27" t="n">
        <v>0</v>
      </c>
      <c r="AH446" s="28" t="n"/>
      <c r="AI446" s="232" t="n"/>
      <c r="AJ446" s="27" t="n">
        <v>0</v>
      </c>
      <c r="AK446" s="28" t="n"/>
      <c r="AL446" s="232" t="n"/>
      <c r="AM446" s="27" t="n">
        <v>0</v>
      </c>
      <c r="AN446" s="28" t="n"/>
      <c r="AO446" s="232" t="n"/>
      <c r="AP446" s="27" t="n">
        <v>0</v>
      </c>
      <c r="AQ446" s="28" t="n"/>
      <c r="AR446" s="232" t="n"/>
      <c r="AS446" s="27" t="n"/>
      <c r="AT446" s="28" t="n"/>
      <c r="AU446" s="232" t="n"/>
      <c r="AV446" s="27" t="n"/>
      <c r="AW446" s="28" t="n"/>
      <c r="AX446" s="232" t="n"/>
      <c r="AY446" s="27" t="n"/>
      <c r="AZ446" s="28" t="n"/>
      <c r="BA446" s="232" t="n"/>
      <c r="BB446" s="27" t="n"/>
      <c r="BC446" s="28" t="n"/>
      <c r="BD446" s="232" t="n"/>
      <c r="BE446" s="27" t="n"/>
      <c r="BF446" s="28" t="n"/>
      <c r="BG446" s="232" t="n"/>
      <c r="BH446" s="27" t="n"/>
      <c r="BI446" s="28" t="n"/>
      <c r="BK446" s="452" t="n"/>
      <c r="BL446" s="452" t="n"/>
      <c r="BM446" s="452" t="n"/>
      <c r="BN446" s="452" t="n"/>
    </row>
    <row r="447" hidden="1" outlineLevel="2" ht="14.4" customFormat="1" customHeight="1" s="474">
      <c r="A447" s="196" t="inlineStr">
        <is>
          <t xml:space="preserve">  -  Ajudante de Pizzaiolo</t>
        </is>
      </c>
      <c r="B447" s="2" t="n"/>
      <c r="C447" s="59" t="n"/>
      <c r="D447" s="60" t="n"/>
      <c r="E447" s="198" t="n"/>
      <c r="F447" s="40" t="n"/>
      <c r="G447" s="425" t="n"/>
      <c r="H447" s="232" t="n"/>
      <c r="I447" s="27" t="n">
        <v>0</v>
      </c>
      <c r="J447" s="28" t="n"/>
      <c r="K447" s="232" t="n"/>
      <c r="L447" s="27" t="n">
        <v>0</v>
      </c>
      <c r="M447" s="28" t="n"/>
      <c r="N447" s="232" t="n"/>
      <c r="O447" s="27" t="n">
        <v>0</v>
      </c>
      <c r="P447" s="28" t="n"/>
      <c r="Q447" s="232" t="n"/>
      <c r="R447" s="27" t="n">
        <v>0</v>
      </c>
      <c r="S447" s="28" t="n"/>
      <c r="T447" s="232" t="n"/>
      <c r="U447" s="27" t="n">
        <v>0</v>
      </c>
      <c r="V447" s="28" t="n"/>
      <c r="W447" s="232" t="n"/>
      <c r="X447" s="27" t="n">
        <v>0</v>
      </c>
      <c r="Y447" s="28" t="n"/>
      <c r="Z447" s="232" t="n"/>
      <c r="AA447" s="27" t="n">
        <v>0</v>
      </c>
      <c r="AB447" s="28" t="n"/>
      <c r="AC447" s="232" t="n"/>
      <c r="AD447" s="27" t="n">
        <v>0</v>
      </c>
      <c r="AE447" s="28" t="n"/>
      <c r="AF447" s="232" t="n"/>
      <c r="AG447" s="27" t="n">
        <v>0</v>
      </c>
      <c r="AH447" s="28" t="n"/>
      <c r="AI447" s="232" t="n"/>
      <c r="AJ447" s="27" t="n">
        <v>0</v>
      </c>
      <c r="AK447" s="28" t="n"/>
      <c r="AL447" s="232" t="n"/>
      <c r="AM447" s="27" t="n">
        <v>0</v>
      </c>
      <c r="AN447" s="28" t="n"/>
      <c r="AO447" s="232" t="n"/>
      <c r="AP447" s="27" t="n">
        <v>0</v>
      </c>
      <c r="AQ447" s="28" t="n"/>
      <c r="AR447" s="232" t="n"/>
      <c r="AS447" s="27" t="n"/>
      <c r="AT447" s="28" t="n"/>
      <c r="AU447" s="232" t="n"/>
      <c r="AV447" s="27" t="n"/>
      <c r="AW447" s="28" t="n"/>
      <c r="AX447" s="232" t="n"/>
      <c r="AY447" s="27" t="n"/>
      <c r="AZ447" s="28" t="n"/>
      <c r="BA447" s="232" t="n"/>
      <c r="BB447" s="27" t="n"/>
      <c r="BC447" s="28" t="n"/>
      <c r="BD447" s="232" t="n"/>
      <c r="BE447" s="27" t="n"/>
      <c r="BF447" s="28" t="n"/>
      <c r="BG447" s="232" t="n"/>
      <c r="BH447" s="27" t="n"/>
      <c r="BI447" s="28" t="n"/>
      <c r="BK447" s="452" t="n"/>
      <c r="BL447" s="452" t="n"/>
      <c r="BM447" s="452" t="n"/>
      <c r="BN447" s="452" t="n"/>
    </row>
    <row r="448" hidden="1" outlineLevel="2" ht="14.4" customFormat="1" customHeight="1" s="474">
      <c r="A448" s="196" t="inlineStr">
        <is>
          <t xml:space="preserve">  -  Boqueta</t>
        </is>
      </c>
      <c r="B448" s="2" t="n"/>
      <c r="C448" s="59" t="n"/>
      <c r="D448" s="60" t="n"/>
      <c r="E448" s="198" t="n"/>
      <c r="F448" s="40" t="n"/>
      <c r="G448" s="425" t="n"/>
      <c r="H448" s="232" t="n"/>
      <c r="I448" s="27" t="n">
        <v>0</v>
      </c>
      <c r="J448" s="28" t="n"/>
      <c r="K448" s="232" t="n"/>
      <c r="L448" s="27" t="n">
        <v>0</v>
      </c>
      <c r="M448" s="28" t="n"/>
      <c r="N448" s="232" t="n"/>
      <c r="O448" s="27" t="n">
        <v>0</v>
      </c>
      <c r="P448" s="28" t="n"/>
      <c r="Q448" s="232" t="n"/>
      <c r="R448" s="27" t="n">
        <v>0</v>
      </c>
      <c r="S448" s="28" t="n"/>
      <c r="T448" s="232" t="n"/>
      <c r="U448" s="27" t="n">
        <v>0</v>
      </c>
      <c r="V448" s="28" t="n"/>
      <c r="W448" s="232" t="n"/>
      <c r="X448" s="27" t="n">
        <v>0</v>
      </c>
      <c r="Y448" s="28" t="n"/>
      <c r="Z448" s="232" t="n"/>
      <c r="AA448" s="27" t="n">
        <v>0</v>
      </c>
      <c r="AB448" s="28" t="n"/>
      <c r="AC448" s="232" t="n"/>
      <c r="AD448" s="27" t="n">
        <v>0</v>
      </c>
      <c r="AE448" s="28" t="n"/>
      <c r="AF448" s="232" t="n"/>
      <c r="AG448" s="27" t="n">
        <v>0</v>
      </c>
      <c r="AH448" s="28" t="n"/>
      <c r="AI448" s="232" t="n"/>
      <c r="AJ448" s="27" t="n">
        <v>0</v>
      </c>
      <c r="AK448" s="28" t="n"/>
      <c r="AL448" s="232" t="n"/>
      <c r="AM448" s="27" t="n">
        <v>0</v>
      </c>
      <c r="AN448" s="28" t="n"/>
      <c r="AO448" s="232" t="n"/>
      <c r="AP448" s="27" t="n">
        <v>0</v>
      </c>
      <c r="AQ448" s="28" t="n"/>
      <c r="AR448" s="232" t="n"/>
      <c r="AS448" s="27" t="n"/>
      <c r="AT448" s="28" t="n"/>
      <c r="AU448" s="232" t="n"/>
      <c r="AV448" s="27" t="n"/>
      <c r="AW448" s="28" t="n"/>
      <c r="AX448" s="232" t="n"/>
      <c r="AY448" s="27" t="n"/>
      <c r="AZ448" s="28" t="n"/>
      <c r="BA448" s="232" t="n"/>
      <c r="BB448" s="27" t="n"/>
      <c r="BC448" s="28" t="n"/>
      <c r="BD448" s="232" t="n"/>
      <c r="BE448" s="27" t="n"/>
      <c r="BF448" s="28" t="n"/>
      <c r="BG448" s="232" t="n"/>
      <c r="BH448" s="27" t="n"/>
      <c r="BI448" s="28" t="n"/>
      <c r="BK448" s="452" t="n"/>
      <c r="BL448" s="452" t="n"/>
      <c r="BM448" s="452" t="n"/>
      <c r="BN448" s="452" t="n"/>
    </row>
    <row r="449" hidden="1" outlineLevel="2" ht="14.4" customFormat="1" customHeight="1" s="474">
      <c r="A449" s="196" t="inlineStr">
        <is>
          <t xml:space="preserve">  -  Churrasqueiro I</t>
        </is>
      </c>
      <c r="B449" s="2" t="n"/>
      <c r="C449" s="59" t="n"/>
      <c r="D449" s="60" t="n"/>
      <c r="E449" s="198" t="n"/>
      <c r="F449" s="40" t="n"/>
      <c r="G449" s="425" t="n"/>
      <c r="H449" s="232" t="n"/>
      <c r="I449" s="27" t="n">
        <v>0</v>
      </c>
      <c r="J449" s="28" t="n"/>
      <c r="K449" s="232" t="n"/>
      <c r="L449" s="27" t="n">
        <v>0</v>
      </c>
      <c r="M449" s="28" t="n"/>
      <c r="N449" s="232" t="n"/>
      <c r="O449" s="27" t="n">
        <v>0</v>
      </c>
      <c r="P449" s="28" t="n"/>
      <c r="Q449" s="232" t="n"/>
      <c r="R449" s="27" t="n">
        <v>0</v>
      </c>
      <c r="S449" s="28" t="n"/>
      <c r="T449" s="232" t="n"/>
      <c r="U449" s="27" t="n">
        <v>0</v>
      </c>
      <c r="V449" s="28" t="n"/>
      <c r="W449" s="232" t="n"/>
      <c r="X449" s="27" t="n">
        <v>0</v>
      </c>
      <c r="Y449" s="28" t="n"/>
      <c r="Z449" s="232" t="n"/>
      <c r="AA449" s="27" t="n">
        <v>0</v>
      </c>
      <c r="AB449" s="28" t="n"/>
      <c r="AC449" s="232" t="n"/>
      <c r="AD449" s="27" t="n">
        <v>0</v>
      </c>
      <c r="AE449" s="28" t="n"/>
      <c r="AF449" s="232" t="n"/>
      <c r="AG449" s="27" t="n">
        <v>0</v>
      </c>
      <c r="AH449" s="28" t="n"/>
      <c r="AI449" s="232" t="n"/>
      <c r="AJ449" s="27" t="n">
        <v>0</v>
      </c>
      <c r="AK449" s="28" t="n"/>
      <c r="AL449" s="232" t="n"/>
      <c r="AM449" s="27" t="n">
        <v>0</v>
      </c>
      <c r="AN449" s="28" t="n"/>
      <c r="AO449" s="232" t="n"/>
      <c r="AP449" s="27" t="n">
        <v>0</v>
      </c>
      <c r="AQ449" s="28" t="n"/>
      <c r="AR449" s="232" t="n"/>
      <c r="AS449" s="27" t="n"/>
      <c r="AT449" s="28" t="n"/>
      <c r="AU449" s="232" t="n"/>
      <c r="AV449" s="27" t="n"/>
      <c r="AW449" s="28" t="n"/>
      <c r="AX449" s="232" t="n"/>
      <c r="AY449" s="27" t="n"/>
      <c r="AZ449" s="28" t="n"/>
      <c r="BA449" s="232" t="n"/>
      <c r="BB449" s="27" t="n"/>
      <c r="BC449" s="28" t="n"/>
      <c r="BD449" s="232" t="n"/>
      <c r="BE449" s="27" t="n"/>
      <c r="BF449" s="28" t="n"/>
      <c r="BG449" s="232" t="n"/>
      <c r="BH449" s="27" t="n"/>
      <c r="BI449" s="28" t="n"/>
      <c r="BK449" s="452" t="n"/>
      <c r="BL449" s="452" t="n"/>
      <c r="BM449" s="452" t="n"/>
      <c r="BN449" s="452" t="n"/>
    </row>
    <row r="450" hidden="1" outlineLevel="2" ht="14.4" customFormat="1" customHeight="1" s="474">
      <c r="A450" s="196" t="inlineStr">
        <is>
          <t xml:space="preserve">  -  Churrasqueiro II</t>
        </is>
      </c>
      <c r="B450" s="2" t="n"/>
      <c r="C450" s="59" t="n"/>
      <c r="D450" s="60" t="n"/>
      <c r="E450" s="198" t="n"/>
      <c r="F450" s="40" t="n"/>
      <c r="G450" s="425" t="n"/>
      <c r="H450" s="232" t="n"/>
      <c r="I450" s="27" t="n">
        <v>0</v>
      </c>
      <c r="J450" s="28" t="n"/>
      <c r="K450" s="232" t="n"/>
      <c r="L450" s="27" t="n">
        <v>0</v>
      </c>
      <c r="M450" s="28" t="n"/>
      <c r="N450" s="232" t="n"/>
      <c r="O450" s="27" t="n">
        <v>0</v>
      </c>
      <c r="P450" s="28" t="n"/>
      <c r="Q450" s="232" t="n"/>
      <c r="R450" s="27" t="n">
        <v>0</v>
      </c>
      <c r="S450" s="28" t="n"/>
      <c r="T450" s="232" t="n"/>
      <c r="U450" s="27" t="n">
        <v>0</v>
      </c>
      <c r="V450" s="28" t="n"/>
      <c r="W450" s="232" t="n"/>
      <c r="X450" s="27" t="n">
        <v>0</v>
      </c>
      <c r="Y450" s="28" t="n"/>
      <c r="Z450" s="232" t="n"/>
      <c r="AA450" s="27" t="n">
        <v>0</v>
      </c>
      <c r="AB450" s="28" t="n"/>
      <c r="AC450" s="232" t="n"/>
      <c r="AD450" s="27" t="n">
        <v>0</v>
      </c>
      <c r="AE450" s="28" t="n"/>
      <c r="AF450" s="232" t="n"/>
      <c r="AG450" s="27" t="n">
        <v>0</v>
      </c>
      <c r="AH450" s="28" t="n"/>
      <c r="AI450" s="232" t="n"/>
      <c r="AJ450" s="27" t="n">
        <v>0</v>
      </c>
      <c r="AK450" s="28" t="n"/>
      <c r="AL450" s="232" t="n"/>
      <c r="AM450" s="27" t="n">
        <v>0</v>
      </c>
      <c r="AN450" s="28" t="n"/>
      <c r="AO450" s="232" t="n"/>
      <c r="AP450" s="27" t="n">
        <v>0</v>
      </c>
      <c r="AQ450" s="28" t="n"/>
      <c r="AR450" s="232" t="n"/>
      <c r="AS450" s="27" t="n"/>
      <c r="AT450" s="28" t="n"/>
      <c r="AU450" s="232" t="n"/>
      <c r="AV450" s="27" t="n"/>
      <c r="AW450" s="28" t="n"/>
      <c r="AX450" s="232" t="n"/>
      <c r="AY450" s="27" t="n"/>
      <c r="AZ450" s="28" t="n"/>
      <c r="BA450" s="232" t="n"/>
      <c r="BB450" s="27" t="n"/>
      <c r="BC450" s="28" t="n"/>
      <c r="BD450" s="232" t="n"/>
      <c r="BE450" s="27" t="n"/>
      <c r="BF450" s="28" t="n"/>
      <c r="BG450" s="232" t="n"/>
      <c r="BH450" s="27" t="n"/>
      <c r="BI450" s="28" t="n"/>
      <c r="BK450" s="452" t="n"/>
      <c r="BL450" s="452" t="n"/>
      <c r="BM450" s="452" t="n"/>
      <c r="BN450" s="452" t="n"/>
    </row>
    <row r="451" hidden="1" outlineLevel="2" ht="14.4" customFormat="1" customHeight="1" s="474">
      <c r="A451" s="196" t="inlineStr">
        <is>
          <t xml:space="preserve">  -  Churrasqueiro III</t>
        </is>
      </c>
      <c r="B451" s="2" t="n"/>
      <c r="C451" s="59" t="n"/>
      <c r="D451" s="60" t="n"/>
      <c r="E451" s="198" t="n"/>
      <c r="F451" s="40" t="n"/>
      <c r="G451" s="425" t="n"/>
      <c r="H451" s="232" t="n"/>
      <c r="I451" s="27" t="n">
        <v>0</v>
      </c>
      <c r="J451" s="28" t="n"/>
      <c r="K451" s="232" t="n"/>
      <c r="L451" s="27" t="n">
        <v>0</v>
      </c>
      <c r="M451" s="28" t="n"/>
      <c r="N451" s="232" t="n"/>
      <c r="O451" s="27" t="n">
        <v>0</v>
      </c>
      <c r="P451" s="28" t="n"/>
      <c r="Q451" s="232" t="n"/>
      <c r="R451" s="27" t="n">
        <v>0</v>
      </c>
      <c r="S451" s="28" t="n"/>
      <c r="T451" s="232" t="n"/>
      <c r="U451" s="27" t="n">
        <v>0</v>
      </c>
      <c r="V451" s="28" t="n"/>
      <c r="W451" s="232" t="n"/>
      <c r="X451" s="27" t="n">
        <v>0</v>
      </c>
      <c r="Y451" s="28" t="n"/>
      <c r="Z451" s="232" t="n"/>
      <c r="AA451" s="27" t="n">
        <v>0</v>
      </c>
      <c r="AB451" s="28" t="n"/>
      <c r="AC451" s="232" t="n"/>
      <c r="AD451" s="27" t="n">
        <v>0</v>
      </c>
      <c r="AE451" s="28" t="n"/>
      <c r="AF451" s="232" t="n"/>
      <c r="AG451" s="27" t="n">
        <v>0</v>
      </c>
      <c r="AH451" s="28" t="n"/>
      <c r="AI451" s="232" t="n"/>
      <c r="AJ451" s="27" t="n">
        <v>0</v>
      </c>
      <c r="AK451" s="28" t="n"/>
      <c r="AL451" s="232" t="n"/>
      <c r="AM451" s="27" t="n">
        <v>0</v>
      </c>
      <c r="AN451" s="28" t="n"/>
      <c r="AO451" s="232" t="n"/>
      <c r="AP451" s="27" t="n">
        <v>0</v>
      </c>
      <c r="AQ451" s="28" t="n"/>
      <c r="AR451" s="232" t="n"/>
      <c r="AS451" s="27" t="n"/>
      <c r="AT451" s="28" t="n"/>
      <c r="AU451" s="232" t="n"/>
      <c r="AV451" s="27" t="n"/>
      <c r="AW451" s="28" t="n"/>
      <c r="AX451" s="232" t="n"/>
      <c r="AY451" s="27" t="n"/>
      <c r="AZ451" s="28" t="n"/>
      <c r="BA451" s="232" t="n"/>
      <c r="BB451" s="27" t="n"/>
      <c r="BC451" s="28" t="n"/>
      <c r="BD451" s="232" t="n"/>
      <c r="BE451" s="27" t="n"/>
      <c r="BF451" s="28" t="n"/>
      <c r="BG451" s="232" t="n"/>
      <c r="BH451" s="27" t="n"/>
      <c r="BI451" s="28" t="n"/>
      <c r="BK451" s="452" t="n"/>
      <c r="BL451" s="452" t="n"/>
      <c r="BM451" s="452" t="n"/>
      <c r="BN451" s="452" t="n"/>
    </row>
    <row r="452" hidden="1" outlineLevel="2" ht="14.4" customFormat="1" customHeight="1" s="474">
      <c r="A452" s="196" t="inlineStr">
        <is>
          <t xml:space="preserve">  -  Ajud Limpeza</t>
        </is>
      </c>
      <c r="B452" s="2" t="n"/>
      <c r="C452" s="59" t="n"/>
      <c r="D452" s="60" t="n"/>
      <c r="E452" s="198" t="n"/>
      <c r="F452" s="40" t="n"/>
      <c r="G452" s="425" t="n"/>
      <c r="H452" s="232" t="n"/>
      <c r="I452" s="27" t="n">
        <v>2</v>
      </c>
      <c r="J452" s="28" t="n"/>
      <c r="K452" s="232" t="n"/>
      <c r="L452" s="27" t="n">
        <v>2</v>
      </c>
      <c r="M452" s="28" t="n"/>
      <c r="N452" s="232" t="n"/>
      <c r="O452" s="27" t="n">
        <v>2</v>
      </c>
      <c r="P452" s="28" t="n"/>
      <c r="Q452" s="232" t="n"/>
      <c r="R452" s="27" t="n">
        <v>2</v>
      </c>
      <c r="S452" s="28" t="n"/>
      <c r="T452" s="232" t="n"/>
      <c r="U452" s="27" t="n">
        <v>2</v>
      </c>
      <c r="V452" s="28" t="n"/>
      <c r="W452" s="232" t="n"/>
      <c r="X452" s="27" t="n">
        <v>2</v>
      </c>
      <c r="Y452" s="28" t="n"/>
      <c r="Z452" s="232" t="n"/>
      <c r="AA452" s="27" t="n">
        <v>2</v>
      </c>
      <c r="AB452" s="28" t="n"/>
      <c r="AC452" s="232" t="n"/>
      <c r="AD452" s="27" t="n">
        <v>2</v>
      </c>
      <c r="AE452" s="28" t="n"/>
      <c r="AF452" s="232" t="n"/>
      <c r="AG452" s="27" t="n">
        <v>2</v>
      </c>
      <c r="AH452" s="28" t="n"/>
      <c r="AI452" s="232" t="n"/>
      <c r="AJ452" s="27" t="n">
        <v>2</v>
      </c>
      <c r="AK452" s="28" t="n"/>
      <c r="AL452" s="232" t="n"/>
      <c r="AM452" s="27" t="n">
        <v>2</v>
      </c>
      <c r="AN452" s="28" t="n"/>
      <c r="AO452" s="232" t="n"/>
      <c r="AP452" s="27" t="n">
        <v>2</v>
      </c>
      <c r="AQ452" s="28" t="n"/>
      <c r="AR452" s="232" t="n"/>
      <c r="AS452" s="27" t="n"/>
      <c r="AT452" s="28" t="n"/>
      <c r="AU452" s="232" t="n"/>
      <c r="AV452" s="27" t="n"/>
      <c r="AW452" s="28" t="n"/>
      <c r="AX452" s="232" t="n"/>
      <c r="AY452" s="27" t="n"/>
      <c r="AZ452" s="28" t="n"/>
      <c r="BA452" s="232" t="n"/>
      <c r="BB452" s="27" t="n"/>
      <c r="BC452" s="28" t="n"/>
      <c r="BD452" s="232" t="n"/>
      <c r="BE452" s="27" t="n"/>
      <c r="BF452" s="28" t="n"/>
      <c r="BG452" s="232" t="n"/>
      <c r="BH452" s="27" t="n"/>
      <c r="BI452" s="28" t="n"/>
      <c r="BK452" s="452" t="n"/>
      <c r="BL452" s="452" t="n"/>
      <c r="BM452" s="452" t="n"/>
      <c r="BN452" s="452" t="n"/>
    </row>
    <row r="453" hidden="1" outlineLevel="2" ht="14.4" customFormat="1" customHeight="1" s="474">
      <c r="A453" s="196" t="inlineStr">
        <is>
          <t xml:space="preserve">  -  Estoquista III</t>
        </is>
      </c>
      <c r="B453" s="2" t="n"/>
      <c r="C453" s="59" t="n"/>
      <c r="D453" s="60" t="n"/>
      <c r="E453" s="198" t="n"/>
      <c r="F453" s="40" t="n"/>
      <c r="G453" s="425" t="n"/>
      <c r="H453" s="232" t="n"/>
      <c r="I453" s="27" t="n">
        <v>0</v>
      </c>
      <c r="J453" s="28" t="n"/>
      <c r="K453" s="232" t="n"/>
      <c r="L453" s="27" t="n">
        <v>0</v>
      </c>
      <c r="M453" s="28" t="n"/>
      <c r="N453" s="232" t="n"/>
      <c r="O453" s="27" t="n">
        <v>0</v>
      </c>
      <c r="P453" s="28" t="n"/>
      <c r="Q453" s="232" t="n"/>
      <c r="R453" s="27" t="n">
        <v>0</v>
      </c>
      <c r="S453" s="28" t="n"/>
      <c r="T453" s="232" t="n"/>
      <c r="U453" s="27" t="n">
        <v>0</v>
      </c>
      <c r="V453" s="28" t="n"/>
      <c r="W453" s="232" t="n"/>
      <c r="X453" s="27" t="n">
        <v>0</v>
      </c>
      <c r="Y453" s="28" t="n"/>
      <c r="Z453" s="232" t="n"/>
      <c r="AA453" s="27" t="n">
        <v>0</v>
      </c>
      <c r="AB453" s="28" t="n"/>
      <c r="AC453" s="232" t="n"/>
      <c r="AD453" s="27" t="n">
        <v>0</v>
      </c>
      <c r="AE453" s="28" t="n"/>
      <c r="AF453" s="232" t="n"/>
      <c r="AG453" s="27" t="n">
        <v>0</v>
      </c>
      <c r="AH453" s="28" t="n"/>
      <c r="AI453" s="232" t="n"/>
      <c r="AJ453" s="27" t="n">
        <v>0</v>
      </c>
      <c r="AK453" s="28" t="n"/>
      <c r="AL453" s="232" t="n"/>
      <c r="AM453" s="27" t="n">
        <v>0</v>
      </c>
      <c r="AN453" s="28" t="n"/>
      <c r="AO453" s="232" t="n"/>
      <c r="AP453" s="27" t="n">
        <v>0</v>
      </c>
      <c r="AQ453" s="28" t="n"/>
      <c r="AR453" s="232" t="n"/>
      <c r="AS453" s="27" t="n"/>
      <c r="AT453" s="28" t="n"/>
      <c r="AU453" s="232" t="n"/>
      <c r="AV453" s="27" t="n"/>
      <c r="AW453" s="28" t="n"/>
      <c r="AX453" s="232" t="n"/>
      <c r="AY453" s="27" t="n"/>
      <c r="AZ453" s="28" t="n"/>
      <c r="BA453" s="232" t="n"/>
      <c r="BB453" s="27" t="n"/>
      <c r="BC453" s="28" t="n"/>
      <c r="BD453" s="232" t="n"/>
      <c r="BE453" s="27" t="n"/>
      <c r="BF453" s="28" t="n"/>
      <c r="BG453" s="232" t="n"/>
      <c r="BH453" s="27" t="n"/>
      <c r="BI453" s="28" t="n"/>
      <c r="BK453" s="452" t="n"/>
      <c r="BL453" s="452" t="n"/>
      <c r="BM453" s="452" t="n"/>
      <c r="BN453" s="452" t="n"/>
    </row>
    <row r="454" hidden="1" outlineLevel="2" ht="14.4" customFormat="1" customHeight="1" s="474">
      <c r="A454" s="196" t="inlineStr">
        <is>
          <t xml:space="preserve">  -  Estoquista II</t>
        </is>
      </c>
      <c r="B454" s="2" t="n"/>
      <c r="C454" s="59" t="n"/>
      <c r="D454" s="60" t="n"/>
      <c r="E454" s="198" t="n"/>
      <c r="F454" s="40" t="n"/>
      <c r="G454" s="425" t="n"/>
      <c r="H454" s="232" t="n"/>
      <c r="I454" s="27" t="n">
        <v>1</v>
      </c>
      <c r="J454" s="28" t="n"/>
      <c r="K454" s="232" t="n"/>
      <c r="L454" s="27" t="n">
        <v>1</v>
      </c>
      <c r="M454" s="28" t="n"/>
      <c r="N454" s="232" t="n"/>
      <c r="O454" s="27" t="n">
        <v>1</v>
      </c>
      <c r="P454" s="28" t="n"/>
      <c r="Q454" s="232" t="n"/>
      <c r="R454" s="27" t="n">
        <v>1</v>
      </c>
      <c r="S454" s="28" t="n"/>
      <c r="T454" s="232" t="n"/>
      <c r="U454" s="27" t="n">
        <v>1</v>
      </c>
      <c r="V454" s="28" t="n"/>
      <c r="W454" s="232" t="n"/>
      <c r="X454" s="27" t="n">
        <v>1</v>
      </c>
      <c r="Y454" s="28" t="n"/>
      <c r="Z454" s="232" t="n"/>
      <c r="AA454" s="27" t="n">
        <v>1</v>
      </c>
      <c r="AB454" s="28" t="n"/>
      <c r="AC454" s="232" t="n"/>
      <c r="AD454" s="27" t="n">
        <v>1</v>
      </c>
      <c r="AE454" s="28" t="n"/>
      <c r="AF454" s="232" t="n"/>
      <c r="AG454" s="27" t="n">
        <v>1</v>
      </c>
      <c r="AH454" s="28" t="n"/>
      <c r="AI454" s="232" t="n"/>
      <c r="AJ454" s="27" t="n">
        <v>1</v>
      </c>
      <c r="AK454" s="28" t="n"/>
      <c r="AL454" s="232" t="n"/>
      <c r="AM454" s="27" t="n">
        <v>1</v>
      </c>
      <c r="AN454" s="28" t="n"/>
      <c r="AO454" s="232" t="n"/>
      <c r="AP454" s="27" t="n">
        <v>1</v>
      </c>
      <c r="AQ454" s="28" t="n"/>
      <c r="AR454" s="232" t="n"/>
      <c r="AS454" s="27" t="n"/>
      <c r="AT454" s="28" t="n"/>
      <c r="AU454" s="232" t="n"/>
      <c r="AV454" s="27" t="n"/>
      <c r="AW454" s="28" t="n"/>
      <c r="AX454" s="232" t="n"/>
      <c r="AY454" s="27" t="n"/>
      <c r="AZ454" s="28" t="n"/>
      <c r="BA454" s="232" t="n"/>
      <c r="BB454" s="27" t="n"/>
      <c r="BC454" s="28" t="n"/>
      <c r="BD454" s="232" t="n"/>
      <c r="BE454" s="27" t="n"/>
      <c r="BF454" s="28" t="n"/>
      <c r="BG454" s="232" t="n"/>
      <c r="BH454" s="27" t="n"/>
      <c r="BI454" s="28" t="n"/>
      <c r="BK454" s="452" t="n"/>
      <c r="BL454" s="452" t="n"/>
      <c r="BM454" s="452" t="n"/>
      <c r="BN454" s="452" t="n"/>
    </row>
    <row r="455" hidden="1" outlineLevel="2" ht="14.4" customFormat="1" customHeight="1" s="474">
      <c r="A455" s="196" t="inlineStr">
        <is>
          <t xml:space="preserve">  -  Estoquista I</t>
        </is>
      </c>
      <c r="B455" s="2" t="n"/>
      <c r="C455" s="59" t="n"/>
      <c r="D455" s="60" t="n"/>
      <c r="E455" s="198" t="n"/>
      <c r="F455" s="40" t="n"/>
      <c r="G455" s="425" t="n"/>
      <c r="H455" s="232" t="n"/>
      <c r="I455" s="27" t="n">
        <v>0</v>
      </c>
      <c r="J455" s="28" t="n"/>
      <c r="K455" s="232" t="n"/>
      <c r="L455" s="27" t="n">
        <v>0</v>
      </c>
      <c r="M455" s="28" t="n"/>
      <c r="N455" s="232" t="n"/>
      <c r="O455" s="27" t="n">
        <v>0</v>
      </c>
      <c r="P455" s="28" t="n"/>
      <c r="Q455" s="232" t="n"/>
      <c r="R455" s="27" t="n">
        <v>0</v>
      </c>
      <c r="S455" s="28" t="n"/>
      <c r="T455" s="232" t="n"/>
      <c r="U455" s="27" t="n">
        <v>0</v>
      </c>
      <c r="V455" s="28" t="n"/>
      <c r="W455" s="232" t="n"/>
      <c r="X455" s="27" t="n">
        <v>0</v>
      </c>
      <c r="Y455" s="28" t="n"/>
      <c r="Z455" s="232" t="n"/>
      <c r="AA455" s="27" t="n">
        <v>0</v>
      </c>
      <c r="AB455" s="28" t="n"/>
      <c r="AC455" s="232" t="n"/>
      <c r="AD455" s="27" t="n">
        <v>0</v>
      </c>
      <c r="AE455" s="28" t="n"/>
      <c r="AF455" s="232" t="n"/>
      <c r="AG455" s="27" t="n">
        <v>0</v>
      </c>
      <c r="AH455" s="28" t="n"/>
      <c r="AI455" s="232" t="n"/>
      <c r="AJ455" s="27" t="n">
        <v>0</v>
      </c>
      <c r="AK455" s="28" t="n"/>
      <c r="AL455" s="232" t="n"/>
      <c r="AM455" s="27" t="n">
        <v>0</v>
      </c>
      <c r="AN455" s="28" t="n"/>
      <c r="AO455" s="232" t="n"/>
      <c r="AP455" s="27" t="n">
        <v>0</v>
      </c>
      <c r="AQ455" s="28" t="n"/>
      <c r="AR455" s="232" t="n"/>
      <c r="AS455" s="27" t="n"/>
      <c r="AT455" s="28" t="n"/>
      <c r="AU455" s="232" t="n"/>
      <c r="AV455" s="27" t="n"/>
      <c r="AW455" s="28" t="n"/>
      <c r="AX455" s="232" t="n"/>
      <c r="AY455" s="27" t="n"/>
      <c r="AZ455" s="28" t="n"/>
      <c r="BA455" s="232" t="n"/>
      <c r="BB455" s="27" t="n"/>
      <c r="BC455" s="28" t="n"/>
      <c r="BD455" s="232" t="n"/>
      <c r="BE455" s="27" t="n"/>
      <c r="BF455" s="28" t="n"/>
      <c r="BG455" s="232" t="n"/>
      <c r="BH455" s="27" t="n"/>
      <c r="BI455" s="28" t="n"/>
      <c r="BK455" s="452" t="n"/>
      <c r="BL455" s="452" t="n"/>
      <c r="BM455" s="452" t="n"/>
      <c r="BN455" s="452" t="n"/>
    </row>
    <row r="456" hidden="1" outlineLevel="2" ht="14.4" customFormat="1" customHeight="1" s="474">
      <c r="A456" s="196" t="inlineStr">
        <is>
          <t xml:space="preserve">  -  Chefe de Manutenção</t>
        </is>
      </c>
      <c r="B456" s="2" t="n"/>
      <c r="C456" s="59" t="n"/>
      <c r="D456" s="60" t="n"/>
      <c r="E456" s="198" t="n"/>
      <c r="F456" s="40" t="n"/>
      <c r="G456" s="425" t="n"/>
      <c r="H456" s="232" t="n"/>
      <c r="I456" s="27" t="n">
        <v>0</v>
      </c>
      <c r="J456" s="28" t="n"/>
      <c r="K456" s="232" t="n"/>
      <c r="L456" s="27" t="n">
        <v>0</v>
      </c>
      <c r="M456" s="28" t="n"/>
      <c r="N456" s="232" t="n"/>
      <c r="O456" s="27" t="n">
        <v>0</v>
      </c>
      <c r="P456" s="28" t="n"/>
      <c r="Q456" s="232" t="n"/>
      <c r="R456" s="27" t="n">
        <v>0</v>
      </c>
      <c r="S456" s="28" t="n"/>
      <c r="T456" s="232" t="n"/>
      <c r="U456" s="27" t="n">
        <v>0</v>
      </c>
      <c r="V456" s="28" t="n"/>
      <c r="W456" s="232" t="n"/>
      <c r="X456" s="27" t="n">
        <v>0</v>
      </c>
      <c r="Y456" s="28" t="n"/>
      <c r="Z456" s="232" t="n"/>
      <c r="AA456" s="27" t="n">
        <v>0</v>
      </c>
      <c r="AB456" s="28" t="n"/>
      <c r="AC456" s="232" t="n"/>
      <c r="AD456" s="27" t="n">
        <v>0</v>
      </c>
      <c r="AE456" s="28" t="n"/>
      <c r="AF456" s="232" t="n"/>
      <c r="AG456" s="27" t="n">
        <v>0</v>
      </c>
      <c r="AH456" s="28" t="n"/>
      <c r="AI456" s="232" t="n"/>
      <c r="AJ456" s="27" t="n">
        <v>0</v>
      </c>
      <c r="AK456" s="28" t="n"/>
      <c r="AL456" s="232" t="n"/>
      <c r="AM456" s="27" t="n">
        <v>0</v>
      </c>
      <c r="AN456" s="28" t="n"/>
      <c r="AO456" s="232" t="n"/>
      <c r="AP456" s="27" t="n">
        <v>0</v>
      </c>
      <c r="AQ456" s="28" t="n"/>
      <c r="AR456" s="232" t="n"/>
      <c r="AS456" s="27" t="n"/>
      <c r="AT456" s="28" t="n"/>
      <c r="AU456" s="232" t="n"/>
      <c r="AV456" s="27" t="n"/>
      <c r="AW456" s="28" t="n"/>
      <c r="AX456" s="232" t="n"/>
      <c r="AY456" s="27" t="n"/>
      <c r="AZ456" s="28" t="n"/>
      <c r="BA456" s="232" t="n"/>
      <c r="BB456" s="27" t="n"/>
      <c r="BC456" s="28" t="n"/>
      <c r="BD456" s="232" t="n"/>
      <c r="BE456" s="27" t="n"/>
      <c r="BF456" s="28" t="n"/>
      <c r="BG456" s="232" t="n"/>
      <c r="BH456" s="27" t="n"/>
      <c r="BI456" s="28" t="n"/>
      <c r="BK456" s="452" t="n"/>
      <c r="BL456" s="452" t="n"/>
      <c r="BM456" s="452" t="n"/>
      <c r="BN456" s="452" t="n"/>
    </row>
    <row r="457" hidden="1" outlineLevel="2" ht="14.4" customFormat="1" customHeight="1" s="474">
      <c r="A457" s="196" t="inlineStr">
        <is>
          <t xml:space="preserve">  -  Aux. Manutenção III</t>
        </is>
      </c>
      <c r="B457" s="2" t="n"/>
      <c r="C457" s="59" t="n"/>
      <c r="D457" s="60" t="n"/>
      <c r="E457" s="198" t="n"/>
      <c r="F457" s="40" t="n"/>
      <c r="G457" s="425" t="n"/>
      <c r="H457" s="232" t="n"/>
      <c r="I457" s="27" t="n">
        <v>0</v>
      </c>
      <c r="J457" s="28" t="n"/>
      <c r="K457" s="232" t="n"/>
      <c r="L457" s="27" t="n">
        <v>0</v>
      </c>
      <c r="M457" s="28" t="n"/>
      <c r="N457" s="232" t="n"/>
      <c r="O457" s="27" t="n">
        <v>0</v>
      </c>
      <c r="P457" s="28" t="n"/>
      <c r="Q457" s="232" t="n"/>
      <c r="R457" s="27" t="n">
        <v>0</v>
      </c>
      <c r="S457" s="28" t="n"/>
      <c r="T457" s="232" t="n"/>
      <c r="U457" s="27" t="n">
        <v>0</v>
      </c>
      <c r="V457" s="28" t="n"/>
      <c r="W457" s="232" t="n"/>
      <c r="X457" s="27" t="n">
        <v>0</v>
      </c>
      <c r="Y457" s="28" t="n"/>
      <c r="Z457" s="232" t="n"/>
      <c r="AA457" s="27" t="n">
        <v>0</v>
      </c>
      <c r="AB457" s="28" t="n"/>
      <c r="AC457" s="232" t="n"/>
      <c r="AD457" s="27" t="n">
        <v>0</v>
      </c>
      <c r="AE457" s="28" t="n"/>
      <c r="AF457" s="232" t="n"/>
      <c r="AG457" s="27" t="n">
        <v>0</v>
      </c>
      <c r="AH457" s="28" t="n"/>
      <c r="AI457" s="232" t="n"/>
      <c r="AJ457" s="27" t="n">
        <v>0</v>
      </c>
      <c r="AK457" s="28" t="n"/>
      <c r="AL457" s="232" t="n"/>
      <c r="AM457" s="27" t="n">
        <v>0</v>
      </c>
      <c r="AN457" s="28" t="n"/>
      <c r="AO457" s="232" t="n"/>
      <c r="AP457" s="27" t="n">
        <v>0</v>
      </c>
      <c r="AQ457" s="28" t="n"/>
      <c r="AR457" s="232" t="n"/>
      <c r="AS457" s="27" t="n"/>
      <c r="AT457" s="28" t="n"/>
      <c r="AU457" s="232" t="n"/>
      <c r="AV457" s="27" t="n"/>
      <c r="AW457" s="28" t="n"/>
      <c r="AX457" s="232" t="n"/>
      <c r="AY457" s="27" t="n"/>
      <c r="AZ457" s="28" t="n"/>
      <c r="BA457" s="232" t="n"/>
      <c r="BB457" s="27" t="n"/>
      <c r="BC457" s="28" t="n"/>
      <c r="BD457" s="232" t="n"/>
      <c r="BE457" s="27" t="n"/>
      <c r="BF457" s="28" t="n"/>
      <c r="BG457" s="232" t="n"/>
      <c r="BH457" s="27" t="n"/>
      <c r="BI457" s="28" t="n"/>
      <c r="BK457" s="452" t="n"/>
      <c r="BL457" s="452" t="n"/>
      <c r="BM457" s="452" t="n"/>
      <c r="BN457" s="452" t="n"/>
    </row>
    <row r="458" hidden="1" outlineLevel="2" ht="14.4" customFormat="1" customHeight="1" s="474">
      <c r="A458" s="196" t="inlineStr">
        <is>
          <t xml:space="preserve">  -  Aux. Manutenção II</t>
        </is>
      </c>
      <c r="B458" s="2" t="n"/>
      <c r="C458" s="59" t="n"/>
      <c r="D458" s="60" t="n"/>
      <c r="E458" s="198" t="n"/>
      <c r="F458" s="40" t="n"/>
      <c r="G458" s="425" t="n"/>
      <c r="H458" s="232" t="n"/>
      <c r="I458" s="27" t="n">
        <v>0</v>
      </c>
      <c r="J458" s="28" t="n"/>
      <c r="K458" s="232" t="n"/>
      <c r="L458" s="27" t="n">
        <v>0</v>
      </c>
      <c r="M458" s="28" t="n"/>
      <c r="N458" s="232" t="n"/>
      <c r="O458" s="27" t="n">
        <v>0</v>
      </c>
      <c r="P458" s="28" t="n"/>
      <c r="Q458" s="232" t="n"/>
      <c r="R458" s="27" t="n">
        <v>0</v>
      </c>
      <c r="S458" s="28" t="n"/>
      <c r="T458" s="232" t="n"/>
      <c r="U458" s="27" t="n">
        <v>0</v>
      </c>
      <c r="V458" s="28" t="n"/>
      <c r="W458" s="232" t="n"/>
      <c r="X458" s="27" t="n">
        <v>0</v>
      </c>
      <c r="Y458" s="28" t="n"/>
      <c r="Z458" s="232" t="n"/>
      <c r="AA458" s="27" t="n">
        <v>0</v>
      </c>
      <c r="AB458" s="28" t="n"/>
      <c r="AC458" s="232" t="n"/>
      <c r="AD458" s="27" t="n">
        <v>0</v>
      </c>
      <c r="AE458" s="28" t="n"/>
      <c r="AF458" s="232" t="n"/>
      <c r="AG458" s="27" t="n">
        <v>0</v>
      </c>
      <c r="AH458" s="28" t="n"/>
      <c r="AI458" s="232" t="n"/>
      <c r="AJ458" s="27" t="n">
        <v>0</v>
      </c>
      <c r="AK458" s="28" t="n"/>
      <c r="AL458" s="232" t="n"/>
      <c r="AM458" s="27" t="n">
        <v>0</v>
      </c>
      <c r="AN458" s="28" t="n"/>
      <c r="AO458" s="232" t="n"/>
      <c r="AP458" s="27" t="n">
        <v>0</v>
      </c>
      <c r="AQ458" s="28" t="n"/>
      <c r="AR458" s="232" t="n"/>
      <c r="AS458" s="27" t="n"/>
      <c r="AT458" s="28" t="n"/>
      <c r="AU458" s="232" t="n"/>
      <c r="AV458" s="27" t="n"/>
      <c r="AW458" s="28" t="n"/>
      <c r="AX458" s="232" t="n"/>
      <c r="AY458" s="27" t="n"/>
      <c r="AZ458" s="28" t="n"/>
      <c r="BA458" s="232" t="n"/>
      <c r="BB458" s="27" t="n"/>
      <c r="BC458" s="28" t="n"/>
      <c r="BD458" s="232" t="n"/>
      <c r="BE458" s="27" t="n"/>
      <c r="BF458" s="28" t="n"/>
      <c r="BG458" s="232" t="n"/>
      <c r="BH458" s="27" t="n"/>
      <c r="BI458" s="28" t="n"/>
      <c r="BK458" s="452" t="n"/>
      <c r="BL458" s="452" t="n"/>
      <c r="BM458" s="452" t="n"/>
      <c r="BN458" s="452" t="n"/>
    </row>
    <row r="459" hidden="1" outlineLevel="2" ht="14.4" customFormat="1" customHeight="1" s="474">
      <c r="A459" s="196" t="inlineStr">
        <is>
          <t xml:space="preserve">  -  Aux. Manutenção I</t>
        </is>
      </c>
      <c r="B459" s="2" t="n"/>
      <c r="C459" s="59" t="n"/>
      <c r="D459" s="60" t="n"/>
      <c r="E459" s="198" t="n"/>
      <c r="F459" s="40" t="n"/>
      <c r="G459" s="425" t="n"/>
      <c r="H459" s="232" t="n"/>
      <c r="I459" s="27" t="n">
        <v>0</v>
      </c>
      <c r="J459" s="28" t="n"/>
      <c r="K459" s="232" t="n"/>
      <c r="L459" s="27" t="n">
        <v>0</v>
      </c>
      <c r="M459" s="28" t="n"/>
      <c r="N459" s="232" t="n"/>
      <c r="O459" s="27" t="n">
        <v>0</v>
      </c>
      <c r="P459" s="28" t="n"/>
      <c r="Q459" s="232" t="n"/>
      <c r="R459" s="27" t="n">
        <v>0</v>
      </c>
      <c r="S459" s="28" t="n"/>
      <c r="T459" s="232" t="n"/>
      <c r="U459" s="27" t="n">
        <v>0</v>
      </c>
      <c r="V459" s="28" t="n"/>
      <c r="W459" s="232" t="n"/>
      <c r="X459" s="27" t="n">
        <v>0</v>
      </c>
      <c r="Y459" s="28" t="n"/>
      <c r="Z459" s="232" t="n"/>
      <c r="AA459" s="27" t="n">
        <v>0</v>
      </c>
      <c r="AB459" s="28" t="n"/>
      <c r="AC459" s="232" t="n"/>
      <c r="AD459" s="27" t="n">
        <v>0</v>
      </c>
      <c r="AE459" s="28" t="n"/>
      <c r="AF459" s="232" t="n"/>
      <c r="AG459" s="27" t="n">
        <v>0</v>
      </c>
      <c r="AH459" s="28" t="n"/>
      <c r="AI459" s="232" t="n"/>
      <c r="AJ459" s="27" t="n">
        <v>0</v>
      </c>
      <c r="AK459" s="28" t="n"/>
      <c r="AL459" s="232" t="n"/>
      <c r="AM459" s="27" t="n">
        <v>0</v>
      </c>
      <c r="AN459" s="28" t="n"/>
      <c r="AO459" s="232" t="n"/>
      <c r="AP459" s="27" t="n">
        <v>0</v>
      </c>
      <c r="AQ459" s="28" t="n"/>
      <c r="AR459" s="232" t="n"/>
      <c r="AS459" s="27" t="n"/>
      <c r="AT459" s="28" t="n"/>
      <c r="AU459" s="232" t="n"/>
      <c r="AV459" s="27" t="n"/>
      <c r="AW459" s="28" t="n"/>
      <c r="AX459" s="232" t="n"/>
      <c r="AY459" s="27" t="n"/>
      <c r="AZ459" s="28" t="n"/>
      <c r="BA459" s="232" t="n"/>
      <c r="BB459" s="27" t="n"/>
      <c r="BC459" s="28" t="n"/>
      <c r="BD459" s="232" t="n"/>
      <c r="BE459" s="27" t="n"/>
      <c r="BF459" s="28" t="n"/>
      <c r="BG459" s="232" t="n"/>
      <c r="BH459" s="27" t="n"/>
      <c r="BI459" s="28" t="n"/>
      <c r="BK459" s="452" t="n"/>
      <c r="BL459" s="452" t="n"/>
      <c r="BM459" s="452" t="n"/>
      <c r="BN459" s="452" t="n"/>
    </row>
    <row r="460" hidden="1" outlineLevel="2" ht="14.4" customFormat="1" customHeight="1" s="474">
      <c r="A460" s="196" t="inlineStr">
        <is>
          <t xml:space="preserve">  -  Chefe da Portaria</t>
        </is>
      </c>
      <c r="B460" s="2" t="n"/>
      <c r="C460" s="59" t="n"/>
      <c r="D460" s="60" t="n"/>
      <c r="E460" s="198" t="n"/>
      <c r="F460" s="40" t="n"/>
      <c r="G460" s="425" t="n"/>
      <c r="H460" s="232" t="n"/>
      <c r="I460" s="27" t="n">
        <v>0</v>
      </c>
      <c r="J460" s="28" t="n"/>
      <c r="K460" s="232" t="n"/>
      <c r="L460" s="27" t="n">
        <v>0</v>
      </c>
      <c r="M460" s="28" t="n"/>
      <c r="N460" s="232" t="n"/>
      <c r="O460" s="27" t="n">
        <v>0</v>
      </c>
      <c r="P460" s="28" t="n"/>
      <c r="Q460" s="232" t="n"/>
      <c r="R460" s="27" t="n">
        <v>0</v>
      </c>
      <c r="S460" s="28" t="n"/>
      <c r="T460" s="232" t="n"/>
      <c r="U460" s="27" t="n">
        <v>0</v>
      </c>
      <c r="V460" s="28" t="n"/>
      <c r="W460" s="232" t="n"/>
      <c r="X460" s="27" t="n">
        <v>0</v>
      </c>
      <c r="Y460" s="28" t="n"/>
      <c r="Z460" s="232" t="n"/>
      <c r="AA460" s="27" t="n">
        <v>0</v>
      </c>
      <c r="AB460" s="28" t="n"/>
      <c r="AC460" s="232" t="n"/>
      <c r="AD460" s="27" t="n">
        <v>0</v>
      </c>
      <c r="AE460" s="28" t="n"/>
      <c r="AF460" s="232" t="n"/>
      <c r="AG460" s="27" t="n">
        <v>0</v>
      </c>
      <c r="AH460" s="28" t="n"/>
      <c r="AI460" s="232" t="n"/>
      <c r="AJ460" s="27" t="n">
        <v>0</v>
      </c>
      <c r="AK460" s="28" t="n"/>
      <c r="AL460" s="232" t="n"/>
      <c r="AM460" s="27" t="n">
        <v>0</v>
      </c>
      <c r="AN460" s="28" t="n"/>
      <c r="AO460" s="232" t="n"/>
      <c r="AP460" s="27" t="n">
        <v>0</v>
      </c>
      <c r="AQ460" s="28" t="n"/>
      <c r="AR460" s="232" t="n"/>
      <c r="AS460" s="27" t="n"/>
      <c r="AT460" s="28" t="n"/>
      <c r="AU460" s="232" t="n"/>
      <c r="AV460" s="27" t="n"/>
      <c r="AW460" s="28" t="n"/>
      <c r="AX460" s="232" t="n"/>
      <c r="AY460" s="27" t="n"/>
      <c r="AZ460" s="28" t="n"/>
      <c r="BA460" s="232" t="n"/>
      <c r="BB460" s="27" t="n"/>
      <c r="BC460" s="28" t="n"/>
      <c r="BD460" s="232" t="n"/>
      <c r="BE460" s="27" t="n"/>
      <c r="BF460" s="28" t="n"/>
      <c r="BG460" s="232" t="n"/>
      <c r="BH460" s="27" t="n"/>
      <c r="BI460" s="28" t="n"/>
      <c r="BK460" s="452" t="n"/>
      <c r="BL460" s="452" t="n"/>
      <c r="BM460" s="452" t="n"/>
      <c r="BN460" s="452" t="n"/>
    </row>
    <row r="461" hidden="1" outlineLevel="2" ht="14.4" customFormat="1" customHeight="1" s="474">
      <c r="A461" s="196" t="inlineStr">
        <is>
          <t xml:space="preserve">  -  Porteiro III</t>
        </is>
      </c>
      <c r="B461" s="2" t="n"/>
      <c r="C461" s="59" t="n"/>
      <c r="D461" s="60" t="n"/>
      <c r="E461" s="198" t="n"/>
      <c r="F461" s="40" t="n"/>
      <c r="G461" s="425" t="n"/>
      <c r="H461" s="232" t="n"/>
      <c r="I461" s="27" t="n">
        <v>0</v>
      </c>
      <c r="J461" s="28" t="n"/>
      <c r="K461" s="232" t="n"/>
      <c r="L461" s="27" t="n">
        <v>0</v>
      </c>
      <c r="M461" s="28" t="n"/>
      <c r="N461" s="232" t="n"/>
      <c r="O461" s="27" t="n">
        <v>0</v>
      </c>
      <c r="P461" s="28" t="n"/>
      <c r="Q461" s="232" t="n"/>
      <c r="R461" s="27" t="n">
        <v>0</v>
      </c>
      <c r="S461" s="28" t="n"/>
      <c r="T461" s="232" t="n"/>
      <c r="U461" s="27" t="n">
        <v>0</v>
      </c>
      <c r="V461" s="28" t="n"/>
      <c r="W461" s="232" t="n"/>
      <c r="X461" s="27" t="n">
        <v>0</v>
      </c>
      <c r="Y461" s="28" t="n"/>
      <c r="Z461" s="232" t="n"/>
      <c r="AA461" s="27" t="n">
        <v>0</v>
      </c>
      <c r="AB461" s="28" t="n"/>
      <c r="AC461" s="232" t="n"/>
      <c r="AD461" s="27" t="n">
        <v>0</v>
      </c>
      <c r="AE461" s="28" t="n"/>
      <c r="AF461" s="232" t="n"/>
      <c r="AG461" s="27" t="n">
        <v>0</v>
      </c>
      <c r="AH461" s="28" t="n"/>
      <c r="AI461" s="232" t="n"/>
      <c r="AJ461" s="27" t="n">
        <v>0</v>
      </c>
      <c r="AK461" s="28" t="n"/>
      <c r="AL461" s="232" t="n"/>
      <c r="AM461" s="27" t="n">
        <v>0</v>
      </c>
      <c r="AN461" s="28" t="n"/>
      <c r="AO461" s="232" t="n"/>
      <c r="AP461" s="27" t="n">
        <v>0</v>
      </c>
      <c r="AQ461" s="28" t="n"/>
      <c r="AR461" s="232" t="n"/>
      <c r="AS461" s="27" t="n"/>
      <c r="AT461" s="28" t="n"/>
      <c r="AU461" s="232" t="n"/>
      <c r="AV461" s="27" t="n"/>
      <c r="AW461" s="28" t="n"/>
      <c r="AX461" s="232" t="n"/>
      <c r="AY461" s="27" t="n"/>
      <c r="AZ461" s="28" t="n"/>
      <c r="BA461" s="232" t="n"/>
      <c r="BB461" s="27" t="n"/>
      <c r="BC461" s="28" t="n"/>
      <c r="BD461" s="232" t="n"/>
      <c r="BE461" s="27" t="n"/>
      <c r="BF461" s="28" t="n"/>
      <c r="BG461" s="232" t="n"/>
      <c r="BH461" s="27" t="n"/>
      <c r="BI461" s="28" t="n"/>
      <c r="BK461" s="452" t="n"/>
      <c r="BL461" s="452" t="n"/>
      <c r="BM461" s="452" t="n"/>
      <c r="BN461" s="452" t="n"/>
    </row>
    <row r="462" hidden="1" outlineLevel="2" ht="14.4" customFormat="1" customHeight="1" s="474">
      <c r="A462" s="196" t="inlineStr">
        <is>
          <t xml:space="preserve">  -  Porteiro II</t>
        </is>
      </c>
      <c r="B462" s="2" t="n"/>
      <c r="C462" s="59" t="n"/>
      <c r="D462" s="60" t="n"/>
      <c r="E462" s="198" t="n"/>
      <c r="F462" s="40" t="n"/>
      <c r="G462" s="425" t="n"/>
      <c r="H462" s="232" t="n"/>
      <c r="I462" s="27" t="n">
        <v>0</v>
      </c>
      <c r="J462" s="28" t="n"/>
      <c r="K462" s="232" t="n"/>
      <c r="L462" s="27" t="n">
        <v>0</v>
      </c>
      <c r="M462" s="28" t="n"/>
      <c r="N462" s="232" t="n"/>
      <c r="O462" s="27" t="n">
        <v>0</v>
      </c>
      <c r="P462" s="28" t="n"/>
      <c r="Q462" s="232" t="n"/>
      <c r="R462" s="27" t="n">
        <v>0</v>
      </c>
      <c r="S462" s="28" t="n"/>
      <c r="T462" s="232" t="n"/>
      <c r="U462" s="27" t="n">
        <v>0</v>
      </c>
      <c r="V462" s="28" t="n"/>
      <c r="W462" s="232" t="n"/>
      <c r="X462" s="27" t="n">
        <v>0</v>
      </c>
      <c r="Y462" s="28" t="n"/>
      <c r="Z462" s="232" t="n"/>
      <c r="AA462" s="27" t="n">
        <v>0</v>
      </c>
      <c r="AB462" s="28" t="n"/>
      <c r="AC462" s="232" t="n"/>
      <c r="AD462" s="27" t="n">
        <v>0</v>
      </c>
      <c r="AE462" s="28" t="n"/>
      <c r="AF462" s="232" t="n"/>
      <c r="AG462" s="27" t="n">
        <v>0</v>
      </c>
      <c r="AH462" s="28" t="n"/>
      <c r="AI462" s="232" t="n"/>
      <c r="AJ462" s="27" t="n">
        <v>0</v>
      </c>
      <c r="AK462" s="28" t="n"/>
      <c r="AL462" s="232" t="n"/>
      <c r="AM462" s="27" t="n">
        <v>0</v>
      </c>
      <c r="AN462" s="28" t="n"/>
      <c r="AO462" s="232" t="n"/>
      <c r="AP462" s="27" t="n">
        <v>0</v>
      </c>
      <c r="AQ462" s="28" t="n"/>
      <c r="AR462" s="232" t="n"/>
      <c r="AS462" s="27" t="n"/>
      <c r="AT462" s="28" t="n"/>
      <c r="AU462" s="232" t="n"/>
      <c r="AV462" s="27" t="n"/>
      <c r="AW462" s="28" t="n"/>
      <c r="AX462" s="232" t="n"/>
      <c r="AY462" s="27" t="n"/>
      <c r="AZ462" s="28" t="n"/>
      <c r="BA462" s="232" t="n"/>
      <c r="BB462" s="27" t="n"/>
      <c r="BC462" s="28" t="n"/>
      <c r="BD462" s="232" t="n"/>
      <c r="BE462" s="27" t="n"/>
      <c r="BF462" s="28" t="n"/>
      <c r="BG462" s="232" t="n"/>
      <c r="BH462" s="27" t="n"/>
      <c r="BI462" s="28" t="n"/>
      <c r="BK462" s="452" t="n"/>
      <c r="BL462" s="452" t="n"/>
      <c r="BM462" s="452" t="n"/>
      <c r="BN462" s="452" t="n"/>
    </row>
    <row r="463" hidden="1" outlineLevel="2" ht="14.4" customFormat="1" customHeight="1" s="474">
      <c r="A463" s="196" t="inlineStr">
        <is>
          <t xml:space="preserve">  -  Porteiro I</t>
        </is>
      </c>
      <c r="B463" s="2" t="n"/>
      <c r="C463" s="59" t="n"/>
      <c r="D463" s="60" t="n"/>
      <c r="E463" s="198" t="n"/>
      <c r="F463" s="40" t="n"/>
      <c r="G463" s="425" t="n"/>
      <c r="H463" s="232" t="n"/>
      <c r="I463" s="27" t="n">
        <v>0</v>
      </c>
      <c r="J463" s="28" t="n"/>
      <c r="K463" s="232" t="n"/>
      <c r="L463" s="27" t="n">
        <v>0</v>
      </c>
      <c r="M463" s="28" t="n"/>
      <c r="N463" s="232" t="n"/>
      <c r="O463" s="27" t="n">
        <v>0</v>
      </c>
      <c r="P463" s="28" t="n"/>
      <c r="Q463" s="232" t="n"/>
      <c r="R463" s="27" t="n">
        <v>0</v>
      </c>
      <c r="S463" s="28" t="n"/>
      <c r="T463" s="232" t="n"/>
      <c r="U463" s="27" t="n">
        <v>0</v>
      </c>
      <c r="V463" s="28" t="n"/>
      <c r="W463" s="232" t="n"/>
      <c r="X463" s="27" t="n">
        <v>0</v>
      </c>
      <c r="Y463" s="28" t="n"/>
      <c r="Z463" s="232" t="n"/>
      <c r="AA463" s="27" t="n">
        <v>0</v>
      </c>
      <c r="AB463" s="28" t="n"/>
      <c r="AC463" s="232" t="n"/>
      <c r="AD463" s="27" t="n">
        <v>0</v>
      </c>
      <c r="AE463" s="28" t="n"/>
      <c r="AF463" s="232" t="n"/>
      <c r="AG463" s="27" t="n">
        <v>0</v>
      </c>
      <c r="AH463" s="28" t="n"/>
      <c r="AI463" s="232" t="n"/>
      <c r="AJ463" s="27" t="n">
        <v>0</v>
      </c>
      <c r="AK463" s="28" t="n"/>
      <c r="AL463" s="232" t="n"/>
      <c r="AM463" s="27" t="n">
        <v>0</v>
      </c>
      <c r="AN463" s="28" t="n"/>
      <c r="AO463" s="232" t="n"/>
      <c r="AP463" s="27" t="n">
        <v>0</v>
      </c>
      <c r="AQ463" s="28" t="n"/>
      <c r="AR463" s="232" t="n"/>
      <c r="AS463" s="27" t="n"/>
      <c r="AT463" s="28" t="n"/>
      <c r="AU463" s="232" t="n"/>
      <c r="AV463" s="27" t="n"/>
      <c r="AW463" s="28" t="n"/>
      <c r="AX463" s="232" t="n"/>
      <c r="AY463" s="27" t="n"/>
      <c r="AZ463" s="28" t="n"/>
      <c r="BA463" s="232" t="n"/>
      <c r="BB463" s="27" t="n"/>
      <c r="BC463" s="28" t="n"/>
      <c r="BD463" s="232" t="n"/>
      <c r="BE463" s="27" t="n"/>
      <c r="BF463" s="28" t="n"/>
      <c r="BG463" s="232" t="n"/>
      <c r="BH463" s="27" t="n"/>
      <c r="BI463" s="28" t="n"/>
      <c r="BK463" s="452" t="n"/>
      <c r="BL463" s="452" t="n"/>
      <c r="BM463" s="452" t="n"/>
      <c r="BN463" s="452" t="n"/>
    </row>
    <row r="464" hidden="1" outlineLevel="2" ht="14.4" customFormat="1" customHeight="1" s="474">
      <c r="A464" s="196" t="inlineStr">
        <is>
          <t xml:space="preserve">  -  Hostess III</t>
        </is>
      </c>
      <c r="B464" s="2" t="n"/>
      <c r="C464" s="59" t="n"/>
      <c r="D464" s="60" t="n"/>
      <c r="E464" s="198" t="n"/>
      <c r="F464" s="40" t="n"/>
      <c r="G464" s="425" t="n"/>
      <c r="H464" s="232" t="n"/>
      <c r="I464" s="27" t="n">
        <v>0</v>
      </c>
      <c r="J464" s="28" t="n"/>
      <c r="K464" s="232" t="n"/>
      <c r="L464" s="27" t="n">
        <v>0</v>
      </c>
      <c r="M464" s="28" t="n"/>
      <c r="N464" s="232" t="n"/>
      <c r="O464" s="27" t="n">
        <v>0</v>
      </c>
      <c r="P464" s="28" t="n"/>
      <c r="Q464" s="232" t="n"/>
      <c r="R464" s="27" t="n">
        <v>0</v>
      </c>
      <c r="S464" s="28" t="n"/>
      <c r="T464" s="232" t="n"/>
      <c r="U464" s="27" t="n">
        <v>0</v>
      </c>
      <c r="V464" s="28" t="n"/>
      <c r="W464" s="232" t="n"/>
      <c r="X464" s="27" t="n">
        <v>0</v>
      </c>
      <c r="Y464" s="28" t="n"/>
      <c r="Z464" s="232" t="n"/>
      <c r="AA464" s="27" t="n">
        <v>0</v>
      </c>
      <c r="AB464" s="28" t="n"/>
      <c r="AC464" s="232" t="n"/>
      <c r="AD464" s="27" t="n">
        <v>0</v>
      </c>
      <c r="AE464" s="28" t="n"/>
      <c r="AF464" s="232" t="n"/>
      <c r="AG464" s="27" t="n">
        <v>0</v>
      </c>
      <c r="AH464" s="28" t="n"/>
      <c r="AI464" s="232" t="n"/>
      <c r="AJ464" s="27" t="n">
        <v>0</v>
      </c>
      <c r="AK464" s="28" t="n"/>
      <c r="AL464" s="232" t="n"/>
      <c r="AM464" s="27" t="n">
        <v>0</v>
      </c>
      <c r="AN464" s="28" t="n"/>
      <c r="AO464" s="232" t="n"/>
      <c r="AP464" s="27" t="n">
        <v>0</v>
      </c>
      <c r="AQ464" s="28" t="n"/>
      <c r="AR464" s="232" t="n"/>
      <c r="AS464" s="27" t="n"/>
      <c r="AT464" s="28" t="n"/>
      <c r="AU464" s="232" t="n"/>
      <c r="AV464" s="27" t="n"/>
      <c r="AW464" s="28" t="n"/>
      <c r="AX464" s="232" t="n"/>
      <c r="AY464" s="27" t="n"/>
      <c r="AZ464" s="28" t="n"/>
      <c r="BA464" s="232" t="n"/>
      <c r="BB464" s="27" t="n"/>
      <c r="BC464" s="28" t="n"/>
      <c r="BD464" s="232" t="n"/>
      <c r="BE464" s="27" t="n"/>
      <c r="BF464" s="28" t="n"/>
      <c r="BG464" s="232" t="n"/>
      <c r="BH464" s="27" t="n"/>
      <c r="BI464" s="28" t="n"/>
      <c r="BK464" s="452" t="n"/>
      <c r="BL464" s="452" t="n"/>
      <c r="BM464" s="452" t="n"/>
      <c r="BN464" s="452" t="n"/>
    </row>
    <row r="465" hidden="1" outlineLevel="2" ht="14.4" customFormat="1" customHeight="1" s="474">
      <c r="A465" s="196" t="inlineStr">
        <is>
          <t xml:space="preserve">  -  Hostess II</t>
        </is>
      </c>
      <c r="B465" s="2" t="n"/>
      <c r="C465" s="59" t="n"/>
      <c r="D465" s="60" t="n"/>
      <c r="E465" s="198" t="n"/>
      <c r="F465" s="40" t="n"/>
      <c r="G465" s="425" t="n"/>
      <c r="H465" s="232" t="n"/>
      <c r="I465" s="27" t="n">
        <v>0</v>
      </c>
      <c r="J465" s="28" t="n"/>
      <c r="K465" s="232" t="n"/>
      <c r="L465" s="27" t="n">
        <v>0</v>
      </c>
      <c r="M465" s="28" t="n"/>
      <c r="N465" s="232" t="n"/>
      <c r="O465" s="27" t="n">
        <v>0</v>
      </c>
      <c r="P465" s="28" t="n"/>
      <c r="Q465" s="232" t="n"/>
      <c r="R465" s="27" t="n">
        <v>0</v>
      </c>
      <c r="S465" s="28" t="n"/>
      <c r="T465" s="232" t="n"/>
      <c r="U465" s="27" t="n">
        <v>0</v>
      </c>
      <c r="V465" s="28" t="n"/>
      <c r="W465" s="232" t="n"/>
      <c r="X465" s="27" t="n">
        <v>0</v>
      </c>
      <c r="Y465" s="28" t="n"/>
      <c r="Z465" s="232" t="n"/>
      <c r="AA465" s="27" t="n">
        <v>0</v>
      </c>
      <c r="AB465" s="28" t="n"/>
      <c r="AC465" s="232" t="n"/>
      <c r="AD465" s="27" t="n">
        <v>0</v>
      </c>
      <c r="AE465" s="28" t="n"/>
      <c r="AF465" s="232" t="n"/>
      <c r="AG465" s="27" t="n">
        <v>0</v>
      </c>
      <c r="AH465" s="28" t="n"/>
      <c r="AI465" s="232" t="n"/>
      <c r="AJ465" s="27" t="n">
        <v>0</v>
      </c>
      <c r="AK465" s="28" t="n"/>
      <c r="AL465" s="232" t="n"/>
      <c r="AM465" s="27" t="n">
        <v>0</v>
      </c>
      <c r="AN465" s="28" t="n"/>
      <c r="AO465" s="232" t="n"/>
      <c r="AP465" s="27" t="n">
        <v>0</v>
      </c>
      <c r="AQ465" s="28" t="n"/>
      <c r="AR465" s="232" t="n"/>
      <c r="AS465" s="27" t="n"/>
      <c r="AT465" s="28" t="n"/>
      <c r="AU465" s="232" t="n"/>
      <c r="AV465" s="27" t="n"/>
      <c r="AW465" s="28" t="n"/>
      <c r="AX465" s="232" t="n"/>
      <c r="AY465" s="27" t="n"/>
      <c r="AZ465" s="28" t="n"/>
      <c r="BA465" s="232" t="n"/>
      <c r="BB465" s="27" t="n"/>
      <c r="BC465" s="28" t="n"/>
      <c r="BD465" s="232" t="n"/>
      <c r="BE465" s="27" t="n"/>
      <c r="BF465" s="28" t="n"/>
      <c r="BG465" s="232" t="n"/>
      <c r="BH465" s="27" t="n"/>
      <c r="BI465" s="28" t="n"/>
      <c r="BK465" s="452" t="n"/>
      <c r="BL465" s="452" t="n"/>
      <c r="BM465" s="452" t="n"/>
      <c r="BN465" s="452" t="n"/>
    </row>
    <row r="466" hidden="1" outlineLevel="2" ht="14.4" customFormat="1" customHeight="1" s="474">
      <c r="A466" s="196" t="inlineStr">
        <is>
          <t xml:space="preserve">  -  Hostess I</t>
        </is>
      </c>
      <c r="B466" s="2" t="n"/>
      <c r="C466" s="59" t="n"/>
      <c r="D466" s="60" t="n"/>
      <c r="E466" s="198" t="n"/>
      <c r="F466" s="40" t="n"/>
      <c r="G466" s="425" t="n"/>
      <c r="H466" s="232" t="n"/>
      <c r="I466" s="27" t="n">
        <v>0</v>
      </c>
      <c r="J466" s="28" t="n"/>
      <c r="K466" s="232" t="n"/>
      <c r="L466" s="27" t="n">
        <v>0</v>
      </c>
      <c r="M466" s="28" t="n"/>
      <c r="N466" s="232" t="n"/>
      <c r="O466" s="27" t="n">
        <v>0</v>
      </c>
      <c r="P466" s="28" t="n"/>
      <c r="Q466" s="232" t="n"/>
      <c r="R466" s="27" t="n">
        <v>0</v>
      </c>
      <c r="S466" s="28" t="n"/>
      <c r="T466" s="232" t="n"/>
      <c r="U466" s="27" t="n">
        <v>0</v>
      </c>
      <c r="V466" s="28" t="n"/>
      <c r="W466" s="232" t="n"/>
      <c r="X466" s="27" t="n">
        <v>0</v>
      </c>
      <c r="Y466" s="28" t="n"/>
      <c r="Z466" s="232" t="n"/>
      <c r="AA466" s="27" t="n">
        <v>0</v>
      </c>
      <c r="AB466" s="28" t="n"/>
      <c r="AC466" s="232" t="n"/>
      <c r="AD466" s="27" t="n">
        <v>0</v>
      </c>
      <c r="AE466" s="28" t="n"/>
      <c r="AF466" s="232" t="n"/>
      <c r="AG466" s="27" t="n">
        <v>0</v>
      </c>
      <c r="AH466" s="28" t="n"/>
      <c r="AI466" s="232" t="n"/>
      <c r="AJ466" s="27" t="n">
        <v>0</v>
      </c>
      <c r="AK466" s="28" t="n"/>
      <c r="AL466" s="232" t="n"/>
      <c r="AM466" s="27" t="n">
        <v>0</v>
      </c>
      <c r="AN466" s="28" t="n"/>
      <c r="AO466" s="232" t="n"/>
      <c r="AP466" s="27" t="n">
        <v>0</v>
      </c>
      <c r="AQ466" s="28" t="n"/>
      <c r="AR466" s="232" t="n"/>
      <c r="AS466" s="27" t="n"/>
      <c r="AT466" s="28" t="n"/>
      <c r="AU466" s="232" t="n"/>
      <c r="AV466" s="27" t="n"/>
      <c r="AW466" s="28" t="n"/>
      <c r="AX466" s="232" t="n"/>
      <c r="AY466" s="27" t="n"/>
      <c r="AZ466" s="28" t="n"/>
      <c r="BA466" s="232" t="n"/>
      <c r="BB466" s="27" t="n"/>
      <c r="BC466" s="28" t="n"/>
      <c r="BD466" s="232" t="n"/>
      <c r="BE466" s="27" t="n"/>
      <c r="BF466" s="28" t="n"/>
      <c r="BG466" s="232" t="n"/>
      <c r="BH466" s="27" t="n"/>
      <c r="BI466" s="28" t="n"/>
      <c r="BK466" s="452" t="n"/>
      <c r="BL466" s="452" t="n"/>
      <c r="BM466" s="452" t="n"/>
      <c r="BN466" s="452" t="n"/>
    </row>
    <row r="467" hidden="1" outlineLevel="2" ht="14.4" customFormat="1" customHeight="1" s="474">
      <c r="A467" s="196" t="inlineStr">
        <is>
          <t xml:space="preserve">  -  Chefe de Bilheteria</t>
        </is>
      </c>
      <c r="B467" s="2" t="n"/>
      <c r="C467" s="59" t="n"/>
      <c r="D467" s="60" t="n"/>
      <c r="E467" s="198" t="n"/>
      <c r="F467" s="40" t="n"/>
      <c r="G467" s="425" t="n"/>
      <c r="H467" s="232" t="n"/>
      <c r="I467" s="27" t="n">
        <v>0</v>
      </c>
      <c r="J467" s="28" t="n"/>
      <c r="K467" s="232" t="n"/>
      <c r="L467" s="27" t="n">
        <v>0</v>
      </c>
      <c r="M467" s="28" t="n"/>
      <c r="N467" s="232" t="n"/>
      <c r="O467" s="27" t="n">
        <v>0</v>
      </c>
      <c r="P467" s="28" t="n"/>
      <c r="Q467" s="232" t="n"/>
      <c r="R467" s="27" t="n">
        <v>0</v>
      </c>
      <c r="S467" s="28" t="n"/>
      <c r="T467" s="232" t="n"/>
      <c r="U467" s="27" t="n">
        <v>0</v>
      </c>
      <c r="V467" s="28" t="n"/>
      <c r="W467" s="232" t="n"/>
      <c r="X467" s="27" t="n">
        <v>0</v>
      </c>
      <c r="Y467" s="28" t="n"/>
      <c r="Z467" s="232" t="n"/>
      <c r="AA467" s="27" t="n">
        <v>0</v>
      </c>
      <c r="AB467" s="28" t="n"/>
      <c r="AC467" s="232" t="n"/>
      <c r="AD467" s="27" t="n">
        <v>0</v>
      </c>
      <c r="AE467" s="28" t="n"/>
      <c r="AF467" s="232" t="n"/>
      <c r="AG467" s="27" t="n">
        <v>0</v>
      </c>
      <c r="AH467" s="28" t="n"/>
      <c r="AI467" s="232" t="n"/>
      <c r="AJ467" s="27" t="n">
        <v>0</v>
      </c>
      <c r="AK467" s="28" t="n"/>
      <c r="AL467" s="232" t="n"/>
      <c r="AM467" s="27" t="n">
        <v>0</v>
      </c>
      <c r="AN467" s="28" t="n"/>
      <c r="AO467" s="232" t="n"/>
      <c r="AP467" s="27" t="n">
        <v>0</v>
      </c>
      <c r="AQ467" s="28" t="n"/>
      <c r="AR467" s="232" t="n"/>
      <c r="AS467" s="27" t="n"/>
      <c r="AT467" s="28" t="n"/>
      <c r="AU467" s="232" t="n"/>
      <c r="AV467" s="27" t="n"/>
      <c r="AW467" s="28" t="n"/>
      <c r="AX467" s="232" t="n"/>
      <c r="AY467" s="27" t="n"/>
      <c r="AZ467" s="28" t="n"/>
      <c r="BA467" s="232" t="n"/>
      <c r="BB467" s="27" t="n"/>
      <c r="BC467" s="28" t="n"/>
      <c r="BD467" s="232" t="n"/>
      <c r="BE467" s="27" t="n"/>
      <c r="BF467" s="28" t="n"/>
      <c r="BG467" s="232" t="n"/>
      <c r="BH467" s="27" t="n"/>
      <c r="BI467" s="28" t="n"/>
      <c r="BK467" s="452" t="n"/>
      <c r="BL467" s="452" t="n"/>
      <c r="BM467" s="452" t="n"/>
      <c r="BN467" s="452" t="n"/>
    </row>
    <row r="468" hidden="1" outlineLevel="2" ht="14.4" customFormat="1" customHeight="1" s="474">
      <c r="A468" s="196" t="inlineStr">
        <is>
          <t xml:space="preserve">  -  Bilheteiro III</t>
        </is>
      </c>
      <c r="B468" s="2" t="n"/>
      <c r="C468" s="59" t="n"/>
      <c r="D468" s="60" t="n"/>
      <c r="E468" s="198" t="n"/>
      <c r="F468" s="40" t="n"/>
      <c r="G468" s="425" t="n"/>
      <c r="H468" s="232" t="n"/>
      <c r="I468" s="27" t="n">
        <v>0</v>
      </c>
      <c r="J468" s="28" t="n"/>
      <c r="K468" s="232" t="n"/>
      <c r="L468" s="27" t="n">
        <v>0</v>
      </c>
      <c r="M468" s="28" t="n"/>
      <c r="N468" s="232" t="n"/>
      <c r="O468" s="27" t="n">
        <v>0</v>
      </c>
      <c r="P468" s="28" t="n"/>
      <c r="Q468" s="232" t="n"/>
      <c r="R468" s="27" t="n">
        <v>0</v>
      </c>
      <c r="S468" s="28" t="n"/>
      <c r="T468" s="232" t="n"/>
      <c r="U468" s="27" t="n">
        <v>0</v>
      </c>
      <c r="V468" s="28" t="n"/>
      <c r="W468" s="232" t="n"/>
      <c r="X468" s="27" t="n">
        <v>0</v>
      </c>
      <c r="Y468" s="28" t="n"/>
      <c r="Z468" s="232" t="n"/>
      <c r="AA468" s="27" t="n">
        <v>0</v>
      </c>
      <c r="AB468" s="28" t="n"/>
      <c r="AC468" s="232" t="n"/>
      <c r="AD468" s="27" t="n">
        <v>0</v>
      </c>
      <c r="AE468" s="28" t="n"/>
      <c r="AF468" s="232" t="n"/>
      <c r="AG468" s="27" t="n">
        <v>0</v>
      </c>
      <c r="AH468" s="28" t="n"/>
      <c r="AI468" s="232" t="n"/>
      <c r="AJ468" s="27" t="n">
        <v>0</v>
      </c>
      <c r="AK468" s="28" t="n"/>
      <c r="AL468" s="232" t="n"/>
      <c r="AM468" s="27" t="n">
        <v>0</v>
      </c>
      <c r="AN468" s="28" t="n"/>
      <c r="AO468" s="232" t="n"/>
      <c r="AP468" s="27" t="n">
        <v>0</v>
      </c>
      <c r="AQ468" s="28" t="n"/>
      <c r="AR468" s="232" t="n"/>
      <c r="AS468" s="27" t="n"/>
      <c r="AT468" s="28" t="n"/>
      <c r="AU468" s="232" t="n"/>
      <c r="AV468" s="27" t="n"/>
      <c r="AW468" s="28" t="n"/>
      <c r="AX468" s="232" t="n"/>
      <c r="AY468" s="27" t="n"/>
      <c r="AZ468" s="28" t="n"/>
      <c r="BA468" s="232" t="n"/>
      <c r="BB468" s="27" t="n"/>
      <c r="BC468" s="28" t="n"/>
      <c r="BD468" s="232" t="n"/>
      <c r="BE468" s="27" t="n"/>
      <c r="BF468" s="28" t="n"/>
      <c r="BG468" s="232" t="n"/>
      <c r="BH468" s="27" t="n"/>
      <c r="BI468" s="28" t="n"/>
      <c r="BK468" s="452" t="n"/>
      <c r="BL468" s="452" t="n"/>
      <c r="BM468" s="452" t="n"/>
      <c r="BN468" s="452" t="n"/>
    </row>
    <row r="469" hidden="1" outlineLevel="2" ht="14.4" customFormat="1" customHeight="1" s="474">
      <c r="A469" s="196" t="inlineStr">
        <is>
          <t xml:space="preserve">  -  Bilheteiro II</t>
        </is>
      </c>
      <c r="B469" s="2" t="n"/>
      <c r="C469" s="59" t="n"/>
      <c r="D469" s="60" t="n"/>
      <c r="E469" s="198" t="n"/>
      <c r="F469" s="40" t="n"/>
      <c r="G469" s="425" t="n"/>
      <c r="H469" s="232" t="n"/>
      <c r="I469" s="27" t="n">
        <v>0</v>
      </c>
      <c r="J469" s="28" t="n"/>
      <c r="K469" s="232" t="n"/>
      <c r="L469" s="27" t="n">
        <v>0</v>
      </c>
      <c r="M469" s="28" t="n"/>
      <c r="N469" s="232" t="n"/>
      <c r="O469" s="27" t="n">
        <v>0</v>
      </c>
      <c r="P469" s="28" t="n"/>
      <c r="Q469" s="232" t="n"/>
      <c r="R469" s="27" t="n">
        <v>0</v>
      </c>
      <c r="S469" s="28" t="n"/>
      <c r="T469" s="232" t="n"/>
      <c r="U469" s="27" t="n">
        <v>0</v>
      </c>
      <c r="V469" s="28" t="n"/>
      <c r="W469" s="232" t="n"/>
      <c r="X469" s="27" t="n">
        <v>0</v>
      </c>
      <c r="Y469" s="28" t="n"/>
      <c r="Z469" s="232" t="n"/>
      <c r="AA469" s="27" t="n">
        <v>0</v>
      </c>
      <c r="AB469" s="28" t="n"/>
      <c r="AC469" s="232" t="n"/>
      <c r="AD469" s="27" t="n">
        <v>0</v>
      </c>
      <c r="AE469" s="28" t="n"/>
      <c r="AF469" s="232" t="n"/>
      <c r="AG469" s="27" t="n">
        <v>0</v>
      </c>
      <c r="AH469" s="28" t="n"/>
      <c r="AI469" s="232" t="n"/>
      <c r="AJ469" s="27" t="n">
        <v>0</v>
      </c>
      <c r="AK469" s="28" t="n"/>
      <c r="AL469" s="232" t="n"/>
      <c r="AM469" s="27" t="n">
        <v>0</v>
      </c>
      <c r="AN469" s="28" t="n"/>
      <c r="AO469" s="232" t="n"/>
      <c r="AP469" s="27" t="n">
        <v>0</v>
      </c>
      <c r="AQ469" s="28" t="n"/>
      <c r="AR469" s="232" t="n"/>
      <c r="AS469" s="27" t="n"/>
      <c r="AT469" s="28" t="n"/>
      <c r="AU469" s="232" t="n"/>
      <c r="AV469" s="27" t="n"/>
      <c r="AW469" s="28" t="n"/>
      <c r="AX469" s="232" t="n"/>
      <c r="AY469" s="27" t="n"/>
      <c r="AZ469" s="28" t="n"/>
      <c r="BA469" s="232" t="n"/>
      <c r="BB469" s="27" t="n"/>
      <c r="BC469" s="28" t="n"/>
      <c r="BD469" s="232" t="n"/>
      <c r="BE469" s="27" t="n"/>
      <c r="BF469" s="28" t="n"/>
      <c r="BG469" s="232" t="n"/>
      <c r="BH469" s="27" t="n"/>
      <c r="BI469" s="28" t="n"/>
      <c r="BK469" s="452" t="n"/>
      <c r="BL469" s="452" t="n"/>
      <c r="BM469" s="452" t="n"/>
      <c r="BN469" s="452" t="n"/>
    </row>
    <row r="470" hidden="1" outlineLevel="2" ht="14.4" customFormat="1" customHeight="1" s="474">
      <c r="A470" s="196" t="inlineStr">
        <is>
          <t xml:space="preserve">  -  Bilheteiro I</t>
        </is>
      </c>
      <c r="B470" s="2" t="n"/>
      <c r="C470" s="59" t="n"/>
      <c r="D470" s="60" t="n"/>
      <c r="E470" s="198" t="n"/>
      <c r="F470" s="40" t="n"/>
      <c r="G470" s="425" t="n"/>
      <c r="H470" s="232" t="n"/>
      <c r="I470" s="27" t="n">
        <v>0</v>
      </c>
      <c r="J470" s="28" t="n"/>
      <c r="K470" s="232" t="n"/>
      <c r="L470" s="27" t="n">
        <v>0</v>
      </c>
      <c r="M470" s="28" t="n"/>
      <c r="N470" s="232" t="n"/>
      <c r="O470" s="27" t="n">
        <v>0</v>
      </c>
      <c r="P470" s="28" t="n"/>
      <c r="Q470" s="232" t="n"/>
      <c r="R470" s="27" t="n">
        <v>0</v>
      </c>
      <c r="S470" s="28" t="n"/>
      <c r="T470" s="232" t="n"/>
      <c r="U470" s="27" t="n">
        <v>0</v>
      </c>
      <c r="V470" s="28" t="n"/>
      <c r="W470" s="232" t="n"/>
      <c r="X470" s="27" t="n">
        <v>0</v>
      </c>
      <c r="Y470" s="28" t="n"/>
      <c r="Z470" s="232" t="n"/>
      <c r="AA470" s="27" t="n">
        <v>0</v>
      </c>
      <c r="AB470" s="28" t="n"/>
      <c r="AC470" s="232" t="n"/>
      <c r="AD470" s="27" t="n">
        <v>0</v>
      </c>
      <c r="AE470" s="28" t="n"/>
      <c r="AF470" s="232" t="n"/>
      <c r="AG470" s="27" t="n">
        <v>0</v>
      </c>
      <c r="AH470" s="28" t="n"/>
      <c r="AI470" s="232" t="n"/>
      <c r="AJ470" s="27" t="n">
        <v>0</v>
      </c>
      <c r="AK470" s="28" t="n"/>
      <c r="AL470" s="232" t="n"/>
      <c r="AM470" s="27" t="n">
        <v>0</v>
      </c>
      <c r="AN470" s="28" t="n"/>
      <c r="AO470" s="232" t="n"/>
      <c r="AP470" s="27" t="n">
        <v>0</v>
      </c>
      <c r="AQ470" s="28" t="n"/>
      <c r="AR470" s="232" t="n"/>
      <c r="AS470" s="27" t="n"/>
      <c r="AT470" s="28" t="n"/>
      <c r="AU470" s="232" t="n"/>
      <c r="AV470" s="27" t="n"/>
      <c r="AW470" s="28" t="n"/>
      <c r="AX470" s="232" t="n"/>
      <c r="AY470" s="27" t="n"/>
      <c r="AZ470" s="28" t="n"/>
      <c r="BA470" s="232" t="n"/>
      <c r="BB470" s="27" t="n"/>
      <c r="BC470" s="28" t="n"/>
      <c r="BD470" s="232" t="n"/>
      <c r="BE470" s="27" t="n"/>
      <c r="BF470" s="28" t="n"/>
      <c r="BG470" s="232" t="n"/>
      <c r="BH470" s="27" t="n"/>
      <c r="BI470" s="28" t="n"/>
      <c r="BK470" s="452" t="n"/>
      <c r="BL470" s="452" t="n"/>
      <c r="BM470" s="452" t="n"/>
      <c r="BN470" s="452" t="n"/>
    </row>
    <row r="471" hidden="1" outlineLevel="2" ht="14.4" customFormat="1" customHeight="1" s="474">
      <c r="A471" s="196" t="inlineStr">
        <is>
          <t xml:space="preserve">  -  Caixa</t>
        </is>
      </c>
      <c r="B471" s="2" t="n"/>
      <c r="C471" s="59" t="n"/>
      <c r="D471" s="60" t="n"/>
      <c r="E471" s="198" t="n"/>
      <c r="F471" s="40" t="n"/>
      <c r="G471" s="425" t="n"/>
      <c r="H471" s="232" t="n"/>
      <c r="I471" s="27" t="n">
        <v>0</v>
      </c>
      <c r="J471" s="28" t="n"/>
      <c r="K471" s="232" t="n"/>
      <c r="L471" s="27" t="n">
        <v>0</v>
      </c>
      <c r="M471" s="28" t="n"/>
      <c r="N471" s="232" t="n"/>
      <c r="O471" s="27" t="n">
        <v>0</v>
      </c>
      <c r="P471" s="28" t="n"/>
      <c r="Q471" s="232" t="n"/>
      <c r="R471" s="27" t="n">
        <v>0</v>
      </c>
      <c r="S471" s="28" t="n"/>
      <c r="T471" s="232" t="n"/>
      <c r="U471" s="27" t="n">
        <v>0</v>
      </c>
      <c r="V471" s="28" t="n"/>
      <c r="W471" s="232" t="n"/>
      <c r="X471" s="27" t="n">
        <v>0</v>
      </c>
      <c r="Y471" s="28" t="n"/>
      <c r="Z471" s="232" t="n"/>
      <c r="AA471" s="27" t="n">
        <v>0</v>
      </c>
      <c r="AB471" s="28" t="n"/>
      <c r="AC471" s="232" t="n"/>
      <c r="AD471" s="27" t="n">
        <v>0</v>
      </c>
      <c r="AE471" s="28" t="n"/>
      <c r="AF471" s="232" t="n"/>
      <c r="AG471" s="27" t="n">
        <v>0</v>
      </c>
      <c r="AH471" s="28" t="n"/>
      <c r="AI471" s="232" t="n"/>
      <c r="AJ471" s="27" t="n">
        <v>0</v>
      </c>
      <c r="AK471" s="28" t="n"/>
      <c r="AL471" s="232" t="n"/>
      <c r="AM471" s="27" t="n">
        <v>0</v>
      </c>
      <c r="AN471" s="28" t="n"/>
      <c r="AO471" s="232" t="n"/>
      <c r="AP471" s="27" t="n">
        <v>0</v>
      </c>
      <c r="AQ471" s="28" t="n"/>
      <c r="AR471" s="232" t="n"/>
      <c r="AS471" s="27" t="n"/>
      <c r="AT471" s="28" t="n"/>
      <c r="AU471" s="232" t="n"/>
      <c r="AV471" s="27" t="n"/>
      <c r="AW471" s="28" t="n"/>
      <c r="AX471" s="232" t="n"/>
      <c r="AY471" s="27" t="n"/>
      <c r="AZ471" s="28" t="n"/>
      <c r="BA471" s="232" t="n"/>
      <c r="BB471" s="27" t="n"/>
      <c r="BC471" s="28" t="n"/>
      <c r="BD471" s="232" t="n"/>
      <c r="BE471" s="27" t="n"/>
      <c r="BF471" s="28" t="n"/>
      <c r="BG471" s="232" t="n"/>
      <c r="BH471" s="27" t="n"/>
      <c r="BI471" s="28" t="n"/>
      <c r="BK471" s="452" t="n"/>
      <c r="BL471" s="452" t="n"/>
      <c r="BM471" s="452" t="n"/>
      <c r="BN471" s="452" t="n"/>
    </row>
    <row r="472" hidden="1" outlineLevel="2" ht="14.4" customFormat="1" customHeight="1" s="474">
      <c r="A472" s="196" t="inlineStr">
        <is>
          <t xml:space="preserve">  -  Operador de Delivery</t>
        </is>
      </c>
      <c r="B472" s="2" t="n"/>
      <c r="C472" s="59" t="n"/>
      <c r="D472" s="60" t="n"/>
      <c r="E472" s="198" t="n"/>
      <c r="F472" s="40" t="n"/>
      <c r="G472" s="425" t="n"/>
      <c r="H472" s="232" t="n"/>
      <c r="I472" s="27" t="n">
        <v>0</v>
      </c>
      <c r="J472" s="28" t="n"/>
      <c r="K472" s="232" t="n"/>
      <c r="L472" s="27" t="n">
        <v>0</v>
      </c>
      <c r="M472" s="28" t="n"/>
      <c r="N472" s="232" t="n"/>
      <c r="O472" s="27" t="n">
        <v>0</v>
      </c>
      <c r="P472" s="28" t="n"/>
      <c r="Q472" s="232" t="n"/>
      <c r="R472" s="27" t="n">
        <v>0</v>
      </c>
      <c r="S472" s="28" t="n"/>
      <c r="T472" s="232" t="n"/>
      <c r="U472" s="27" t="n">
        <v>0</v>
      </c>
      <c r="V472" s="28" t="n"/>
      <c r="W472" s="232" t="n"/>
      <c r="X472" s="27" t="n">
        <v>0</v>
      </c>
      <c r="Y472" s="28" t="n"/>
      <c r="Z472" s="232" t="n"/>
      <c r="AA472" s="27" t="n">
        <v>0</v>
      </c>
      <c r="AB472" s="28" t="n"/>
      <c r="AC472" s="232" t="n"/>
      <c r="AD472" s="27" t="n">
        <v>0</v>
      </c>
      <c r="AE472" s="28" t="n"/>
      <c r="AF472" s="232" t="n"/>
      <c r="AG472" s="27" t="n">
        <v>0</v>
      </c>
      <c r="AH472" s="28" t="n"/>
      <c r="AI472" s="232" t="n"/>
      <c r="AJ472" s="27" t="n">
        <v>0</v>
      </c>
      <c r="AK472" s="28" t="n"/>
      <c r="AL472" s="232" t="n"/>
      <c r="AM472" s="27" t="n">
        <v>0</v>
      </c>
      <c r="AN472" s="28" t="n"/>
      <c r="AO472" s="232" t="n"/>
      <c r="AP472" s="27" t="n">
        <v>0</v>
      </c>
      <c r="AQ472" s="28" t="n"/>
      <c r="AR472" s="232" t="n"/>
      <c r="AS472" s="27" t="n"/>
      <c r="AT472" s="28" t="n"/>
      <c r="AU472" s="232" t="n"/>
      <c r="AV472" s="27" t="n"/>
      <c r="AW472" s="28" t="n"/>
      <c r="AX472" s="232" t="n"/>
      <c r="AY472" s="27" t="n"/>
      <c r="AZ472" s="28" t="n"/>
      <c r="BA472" s="232" t="n"/>
      <c r="BB472" s="27" t="n"/>
      <c r="BC472" s="28" t="n"/>
      <c r="BD472" s="232" t="n"/>
      <c r="BE472" s="27" t="n"/>
      <c r="BF472" s="28" t="n"/>
      <c r="BG472" s="232" t="n"/>
      <c r="BH472" s="27" t="n"/>
      <c r="BI472" s="28" t="n"/>
      <c r="BK472" s="452" t="n"/>
      <c r="BL472" s="452" t="n"/>
      <c r="BM472" s="452" t="n"/>
      <c r="BN472" s="452" t="n"/>
    </row>
    <row r="473" hidden="1" outlineLevel="2" ht="14.4" customFormat="1" customHeight="1" s="474">
      <c r="A473" s="155" t="n"/>
      <c r="B473" s="23" t="n"/>
      <c r="C473" s="3" t="n"/>
      <c r="D473" s="4" t="n"/>
      <c r="E473" s="4" t="n"/>
      <c r="F473" s="23" t="n"/>
      <c r="G473" s="425" t="n"/>
      <c r="H473" s="264" t="n"/>
      <c r="I473" s="23" t="n"/>
      <c r="J473" s="156" t="n"/>
      <c r="K473" s="264" t="n"/>
      <c r="L473" s="23" t="n"/>
      <c r="M473" s="156" t="n"/>
      <c r="N473" s="264" t="n"/>
      <c r="O473" s="23" t="n"/>
      <c r="P473" s="156" t="n"/>
      <c r="Q473" s="264" t="n"/>
      <c r="R473" s="23" t="n"/>
      <c r="S473" s="156" t="n"/>
      <c r="T473" s="264" t="n"/>
      <c r="U473" s="23" t="n"/>
      <c r="V473" s="156" t="n"/>
      <c r="W473" s="264" t="n"/>
      <c r="X473" s="23" t="n"/>
      <c r="Y473" s="156" t="n"/>
      <c r="Z473" s="264" t="n"/>
      <c r="AA473" s="23" t="n"/>
      <c r="AB473" s="156" t="n"/>
      <c r="AC473" s="264" t="n"/>
      <c r="AD473" s="23" t="n"/>
      <c r="AE473" s="156" t="n"/>
      <c r="AF473" s="264" t="n"/>
      <c r="AG473" s="23" t="n"/>
      <c r="AH473" s="156" t="n"/>
      <c r="AI473" s="264" t="n"/>
      <c r="AJ473" s="23" t="n"/>
      <c r="AK473" s="156" t="n"/>
      <c r="AL473" s="264" t="n"/>
      <c r="AM473" s="23" t="n"/>
      <c r="AN473" s="156" t="n"/>
      <c r="AO473" s="264" t="n"/>
      <c r="AP473" s="23" t="n"/>
      <c r="AQ473" s="156" t="n"/>
      <c r="AR473" s="264" t="n"/>
      <c r="AS473" s="23" t="n"/>
      <c r="AT473" s="156" t="n"/>
      <c r="AU473" s="264" t="n"/>
      <c r="AV473" s="23" t="n"/>
      <c r="AW473" s="156" t="n"/>
      <c r="AX473" s="264" t="n"/>
      <c r="AY473" s="23" t="n"/>
      <c r="AZ473" s="156" t="n"/>
      <c r="BA473" s="264" t="n"/>
      <c r="BB473" s="23" t="n"/>
      <c r="BC473" s="156" t="n"/>
      <c r="BD473" s="264" t="n"/>
      <c r="BE473" s="23" t="n"/>
      <c r="BF473" s="156" t="n"/>
      <c r="BG473" s="264" t="n"/>
      <c r="BH473" s="23" t="n"/>
      <c r="BI473" s="156" t="n"/>
      <c r="BK473" s="452" t="n"/>
      <c r="BL473" s="452" t="n"/>
      <c r="BM473" s="452" t="n"/>
      <c r="BN473" s="452" t="n"/>
    </row>
    <row r="474" hidden="1" outlineLevel="2" ht="14.4" customFormat="1" customHeight="1" s="474">
      <c r="A474" s="192" t="inlineStr">
        <is>
          <t>Salário base, por função</t>
        </is>
      </c>
      <c r="B474" s="58" t="n"/>
      <c r="C474" s="193" t="n"/>
      <c r="D474" s="40" t="n"/>
      <c r="E474" s="40" t="n"/>
      <c r="F474" s="62" t="n"/>
      <c r="G474" s="425" t="n"/>
      <c r="H474" s="203" t="n"/>
      <c r="I474" s="194" t="n"/>
      <c r="J474" s="195" t="n"/>
      <c r="K474" s="203" t="n"/>
      <c r="L474" s="194" t="n"/>
      <c r="M474" s="195" t="n"/>
      <c r="N474" s="203" t="n"/>
      <c r="O474" s="194" t="n"/>
      <c r="P474" s="195" t="n"/>
      <c r="Q474" s="203" t="n"/>
      <c r="R474" s="194" t="n"/>
      <c r="S474" s="195" t="n"/>
      <c r="T474" s="203" t="n"/>
      <c r="U474" s="194" t="n"/>
      <c r="V474" s="195" t="n"/>
      <c r="W474" s="203" t="n"/>
      <c r="X474" s="194" t="n"/>
      <c r="Y474" s="195" t="n"/>
      <c r="Z474" s="203" t="n"/>
      <c r="AA474" s="194" t="n"/>
      <c r="AB474" s="195" t="n"/>
      <c r="AC474" s="203" t="n"/>
      <c r="AD474" s="194" t="n"/>
      <c r="AE474" s="195" t="n"/>
      <c r="AF474" s="203" t="n"/>
      <c r="AG474" s="194" t="n"/>
      <c r="AH474" s="195" t="n"/>
      <c r="AI474" s="203" t="n"/>
      <c r="AJ474" s="194" t="n"/>
      <c r="AK474" s="195" t="n"/>
      <c r="AL474" s="203" t="n"/>
      <c r="AM474" s="194" t="n"/>
      <c r="AN474" s="195" t="n"/>
      <c r="AO474" s="203" t="n"/>
      <c r="AP474" s="194" t="n"/>
      <c r="AQ474" s="195" t="n"/>
      <c r="AR474" s="203" t="n"/>
      <c r="AS474" s="194" t="n"/>
      <c r="AT474" s="195" t="n"/>
      <c r="AU474" s="203" t="n"/>
      <c r="AV474" s="194" t="n"/>
      <c r="AW474" s="195" t="n"/>
      <c r="AX474" s="203" t="n"/>
      <c r="AY474" s="194" t="n"/>
      <c r="AZ474" s="195" t="n"/>
      <c r="BA474" s="203" t="n"/>
      <c r="BB474" s="194" t="n"/>
      <c r="BC474" s="195" t="n"/>
      <c r="BD474" s="203" t="n"/>
      <c r="BE474" s="194" t="n"/>
      <c r="BF474" s="195" t="n"/>
      <c r="BG474" s="203" t="n"/>
      <c r="BH474" s="194" t="n"/>
      <c r="BI474" s="195" t="n"/>
      <c r="BK474" s="452" t="n"/>
      <c r="BL474" s="452" t="n"/>
      <c r="BM474" s="452" t="n"/>
      <c r="BN474" s="452" t="n"/>
    </row>
    <row r="475" hidden="1" outlineLevel="2" ht="14.4" customFormat="1" customHeight="1" s="474">
      <c r="A475" s="192" t="inlineStr">
        <is>
          <t>PJ</t>
        </is>
      </c>
      <c r="B475" s="58" t="n"/>
      <c r="C475" s="193" t="n"/>
      <c r="D475" s="40" t="n"/>
      <c r="E475" s="40" t="n"/>
      <c r="F475" s="62" t="n"/>
      <c r="G475" s="425" t="n"/>
      <c r="H475" s="203" t="n"/>
      <c r="I475" s="194" t="n"/>
      <c r="J475" s="195" t="n"/>
      <c r="K475" s="203" t="n"/>
      <c r="L475" s="194" t="n"/>
      <c r="M475" s="195" t="n"/>
      <c r="N475" s="203" t="n"/>
      <c r="O475" s="194" t="n"/>
      <c r="P475" s="195" t="n"/>
      <c r="Q475" s="203" t="n"/>
      <c r="R475" s="194" t="n"/>
      <c r="S475" s="195" t="n"/>
      <c r="T475" s="203" t="n"/>
      <c r="U475" s="194" t="n"/>
      <c r="V475" s="195" t="n"/>
      <c r="W475" s="203" t="n"/>
      <c r="X475" s="194" t="n"/>
      <c r="Y475" s="195" t="n"/>
      <c r="Z475" s="203" t="n"/>
      <c r="AA475" s="194" t="n"/>
      <c r="AB475" s="195" t="n"/>
      <c r="AC475" s="203" t="n"/>
      <c r="AD475" s="194" t="n"/>
      <c r="AE475" s="195" t="n"/>
      <c r="AF475" s="203" t="n"/>
      <c r="AG475" s="194" t="n"/>
      <c r="AH475" s="195" t="n"/>
      <c r="AI475" s="203" t="n"/>
      <c r="AJ475" s="194" t="n"/>
      <c r="AK475" s="195" t="n"/>
      <c r="AL475" s="203" t="n"/>
      <c r="AM475" s="194" t="n"/>
      <c r="AN475" s="195" t="n"/>
      <c r="AO475" s="203" t="n"/>
      <c r="AP475" s="194" t="n"/>
      <c r="AQ475" s="195" t="n"/>
      <c r="AR475" s="203" t="n"/>
      <c r="AS475" s="194" t="n"/>
      <c r="AT475" s="195" t="n"/>
      <c r="AU475" s="203" t="n"/>
      <c r="AV475" s="194" t="n"/>
      <c r="AW475" s="195" t="n"/>
      <c r="AX475" s="203" t="n"/>
      <c r="AY475" s="194" t="n"/>
      <c r="AZ475" s="195" t="n"/>
      <c r="BA475" s="203" t="n"/>
      <c r="BB475" s="194" t="n"/>
      <c r="BC475" s="195" t="n"/>
      <c r="BD475" s="203" t="n"/>
      <c r="BE475" s="194" t="n"/>
      <c r="BF475" s="195" t="n"/>
      <c r="BG475" s="203" t="n"/>
      <c r="BH475" s="194" t="n"/>
      <c r="BI475" s="195" t="n"/>
      <c r="BK475" s="452" t="n"/>
      <c r="BL475" s="452" t="n"/>
      <c r="BM475" s="452" t="n"/>
      <c r="BN475" s="452" t="n"/>
    </row>
    <row r="476" hidden="1" outlineLevel="2" ht="14.4" customFormat="1" customHeight="1" s="474">
      <c r="A476" s="196" t="inlineStr">
        <is>
          <t xml:space="preserve">  - Squad</t>
        </is>
      </c>
      <c r="B476" s="2" t="n"/>
      <c r="C476" s="193" t="n"/>
      <c r="D476" s="40" t="n"/>
      <c r="E476" s="40" t="n"/>
      <c r="F476" s="40" t="n"/>
      <c r="G476" s="425" t="n"/>
      <c r="H476" s="232" t="n"/>
      <c r="I476" s="27" t="n">
        <v>-10000</v>
      </c>
      <c r="J476" s="28" t="n"/>
      <c r="K476" s="232" t="n"/>
      <c r="L476" s="27" t="n">
        <v>-10000</v>
      </c>
      <c r="M476" s="28" t="n"/>
      <c r="N476" s="232" t="n"/>
      <c r="O476" s="27" t="n">
        <v>-10000</v>
      </c>
      <c r="P476" s="28" t="n"/>
      <c r="Q476" s="232" t="n"/>
      <c r="R476" s="27" t="n">
        <v>-10000</v>
      </c>
      <c r="S476" s="28" t="n"/>
      <c r="T476" s="232" t="n"/>
      <c r="U476" s="27" t="n">
        <v>-10000</v>
      </c>
      <c r="V476" s="28" t="n"/>
      <c r="W476" s="232" t="n"/>
      <c r="X476" s="27" t="n">
        <v>-10000</v>
      </c>
      <c r="Y476" s="28" t="n"/>
      <c r="Z476" s="232" t="n"/>
      <c r="AA476" s="27" t="n">
        <v>-10000</v>
      </c>
      <c r="AB476" s="28" t="n"/>
      <c r="AC476" s="232" t="n"/>
      <c r="AD476" s="27" t="n">
        <v>-10000</v>
      </c>
      <c r="AE476" s="28" t="n"/>
      <c r="AF476" s="232" t="n"/>
      <c r="AG476" s="27" t="n">
        <v>-10000</v>
      </c>
      <c r="AH476" s="28" t="n"/>
      <c r="AI476" s="232" t="n"/>
      <c r="AJ476" s="27" t="n">
        <v>-10000</v>
      </c>
      <c r="AK476" s="28" t="n"/>
      <c r="AL476" s="232" t="n"/>
      <c r="AM476" s="27" t="n">
        <v>-10000</v>
      </c>
      <c r="AN476" s="28" t="n"/>
      <c r="AO476" s="232" t="n"/>
      <c r="AP476" s="27" t="n">
        <v>-10000</v>
      </c>
      <c r="AQ476" s="28" t="n"/>
      <c r="AR476" s="232" t="n"/>
      <c r="AS476" s="27" t="n"/>
      <c r="AT476" s="28" t="n"/>
      <c r="AU476" s="232" t="n"/>
      <c r="AV476" s="27" t="n"/>
      <c r="AW476" s="28" t="n"/>
      <c r="AX476" s="232" t="n"/>
      <c r="AY476" s="27" t="n"/>
      <c r="AZ476" s="28" t="n"/>
      <c r="BA476" s="232" t="n"/>
      <c r="BB476" s="27" t="n"/>
      <c r="BC476" s="28" t="n"/>
      <c r="BD476" s="232" t="n"/>
      <c r="BE476" s="27" t="n"/>
      <c r="BF476" s="28" t="n"/>
      <c r="BG476" s="232" t="n"/>
      <c r="BH476" s="27" t="n"/>
      <c r="BI476" s="28" t="n"/>
      <c r="BK476" s="452" t="n"/>
      <c r="BL476" s="452" t="n"/>
      <c r="BM476" s="452" t="n"/>
      <c r="BN476" s="452" t="n"/>
    </row>
    <row r="477" hidden="1" outlineLevel="2" ht="14.4" customFormat="1" customHeight="1" s="474">
      <c r="A477" s="196" t="inlineStr">
        <is>
          <t xml:space="preserve">  - Gerente</t>
        </is>
      </c>
      <c r="B477" s="2" t="n"/>
      <c r="C477" s="193" t="n"/>
      <c r="D477" s="40" t="n"/>
      <c r="E477" s="40" t="n"/>
      <c r="F477" s="40" t="n"/>
      <c r="G477" s="425" t="n"/>
      <c r="H477" s="232" t="n"/>
      <c r="I477" s="27" t="n">
        <v>-6600</v>
      </c>
      <c r="J477" s="28" t="n"/>
      <c r="K477" s="232" t="n"/>
      <c r="L477" s="27" t="n">
        <v>-6600</v>
      </c>
      <c r="M477" s="28" t="n"/>
      <c r="N477" s="232" t="n"/>
      <c r="O477" s="27" t="n">
        <v>-6600</v>
      </c>
      <c r="P477" s="28" t="n"/>
      <c r="Q477" s="232" t="n"/>
      <c r="R477" s="27" t="n">
        <v>-6600</v>
      </c>
      <c r="S477" s="28" t="n"/>
      <c r="T477" s="232" t="n"/>
      <c r="U477" s="27" t="n">
        <v>-6600</v>
      </c>
      <c r="V477" s="28" t="n"/>
      <c r="W477" s="232" t="n"/>
      <c r="X477" s="27" t="n">
        <v>-6600</v>
      </c>
      <c r="Y477" s="28" t="n"/>
      <c r="Z477" s="232" t="n"/>
      <c r="AA477" s="27" t="n">
        <v>-6600</v>
      </c>
      <c r="AB477" s="28" t="n"/>
      <c r="AC477" s="232" t="n"/>
      <c r="AD477" s="27" t="n">
        <v>-6600</v>
      </c>
      <c r="AE477" s="28" t="n"/>
      <c r="AF477" s="232" t="n"/>
      <c r="AG477" s="27" t="n">
        <v>-6600</v>
      </c>
      <c r="AH477" s="28" t="n"/>
      <c r="AI477" s="232" t="n"/>
      <c r="AJ477" s="27" t="n">
        <v>-6600</v>
      </c>
      <c r="AK477" s="28" t="n"/>
      <c r="AL477" s="232" t="n"/>
      <c r="AM477" s="27" t="n">
        <v>-6600</v>
      </c>
      <c r="AN477" s="28" t="n"/>
      <c r="AO477" s="232" t="n"/>
      <c r="AP477" s="27" t="n">
        <v>-6600</v>
      </c>
      <c r="AQ477" s="28" t="n"/>
      <c r="AR477" s="232" t="n"/>
      <c r="AS477" s="27" t="n"/>
      <c r="AT477" s="28" t="n"/>
      <c r="AU477" s="232" t="n"/>
      <c r="AV477" s="27" t="n"/>
      <c r="AW477" s="28" t="n"/>
      <c r="AX477" s="232" t="n"/>
      <c r="AY477" s="27" t="n"/>
      <c r="AZ477" s="28" t="n"/>
      <c r="BA477" s="232" t="n"/>
      <c r="BB477" s="27" t="n"/>
      <c r="BC477" s="28" t="n"/>
      <c r="BD477" s="232" t="n"/>
      <c r="BE477" s="27" t="n"/>
      <c r="BF477" s="28" t="n"/>
      <c r="BG477" s="232" t="n"/>
      <c r="BH477" s="27" t="n"/>
      <c r="BI477" s="28" t="n"/>
      <c r="BK477" s="452" t="n"/>
      <c r="BL477" s="452" t="n"/>
      <c r="BM477" s="452" t="n"/>
      <c r="BN477" s="452" t="n"/>
    </row>
    <row r="478" hidden="1" outlineLevel="2" ht="14.4" customFormat="1" customHeight="1" s="474">
      <c r="A478" s="196" t="inlineStr">
        <is>
          <t xml:space="preserve">  - Subgerente</t>
        </is>
      </c>
      <c r="B478" s="2" t="n"/>
      <c r="C478" s="193" t="n"/>
      <c r="D478" s="40" t="n"/>
      <c r="E478" s="40" t="n"/>
      <c r="F478" s="40" t="n"/>
      <c r="G478" s="425" t="n"/>
      <c r="H478" s="232" t="n"/>
      <c r="I478" s="27" t="n">
        <v>0</v>
      </c>
      <c r="J478" s="28" t="n"/>
      <c r="K478" s="232" t="n"/>
      <c r="L478" s="27" t="n">
        <v>0</v>
      </c>
      <c r="M478" s="28" t="n"/>
      <c r="N478" s="232" t="n"/>
      <c r="O478" s="27" t="n">
        <v>0</v>
      </c>
      <c r="P478" s="28" t="n"/>
      <c r="Q478" s="232" t="n"/>
      <c r="R478" s="27" t="n">
        <v>0</v>
      </c>
      <c r="S478" s="28" t="n"/>
      <c r="T478" s="232" t="n"/>
      <c r="U478" s="27" t="n">
        <v>0</v>
      </c>
      <c r="V478" s="28" t="n"/>
      <c r="W478" s="232" t="n"/>
      <c r="X478" s="27" t="n">
        <v>0</v>
      </c>
      <c r="Y478" s="28" t="n"/>
      <c r="Z478" s="232" t="n"/>
      <c r="AA478" s="27" t="n">
        <v>0</v>
      </c>
      <c r="AB478" s="28" t="n"/>
      <c r="AC478" s="232" t="n"/>
      <c r="AD478" s="27" t="n">
        <v>0</v>
      </c>
      <c r="AE478" s="28" t="n"/>
      <c r="AF478" s="232" t="n"/>
      <c r="AG478" s="27" t="n">
        <v>0</v>
      </c>
      <c r="AH478" s="28" t="n"/>
      <c r="AI478" s="232" t="n"/>
      <c r="AJ478" s="27" t="n">
        <v>0</v>
      </c>
      <c r="AK478" s="28" t="n"/>
      <c r="AL478" s="232" t="n"/>
      <c r="AM478" s="27" t="n">
        <v>0</v>
      </c>
      <c r="AN478" s="28" t="n"/>
      <c r="AO478" s="232" t="n"/>
      <c r="AP478" s="27" t="n">
        <v>0</v>
      </c>
      <c r="AQ478" s="28" t="n"/>
      <c r="AR478" s="232" t="n"/>
      <c r="AS478" s="27" t="n"/>
      <c r="AT478" s="28" t="n"/>
      <c r="AU478" s="232" t="n"/>
      <c r="AV478" s="27" t="n"/>
      <c r="AW478" s="28" t="n"/>
      <c r="AX478" s="232" t="n"/>
      <c r="AY478" s="27" t="n"/>
      <c r="AZ478" s="28" t="n"/>
      <c r="BA478" s="232" t="n"/>
      <c r="BB478" s="27" t="n"/>
      <c r="BC478" s="28" t="n"/>
      <c r="BD478" s="232" t="n"/>
      <c r="BE478" s="27" t="n"/>
      <c r="BF478" s="28" t="n"/>
      <c r="BG478" s="232" t="n"/>
      <c r="BH478" s="27" t="n"/>
      <c r="BI478" s="28" t="n"/>
      <c r="BK478" s="452" t="n"/>
      <c r="BL478" s="452" t="n"/>
      <c r="BM478" s="452" t="n"/>
      <c r="BN478" s="452" t="n"/>
    </row>
    <row r="479" hidden="1" outlineLevel="2" ht="14.4" customFormat="1" customHeight="1" s="474">
      <c r="A479" s="196" t="inlineStr">
        <is>
          <t xml:space="preserve">  - Coordenador</t>
        </is>
      </c>
      <c r="B479" s="2" t="n"/>
      <c r="C479" s="193" t="n"/>
      <c r="D479" s="40" t="n"/>
      <c r="E479" s="40" t="n"/>
      <c r="F479" s="40" t="n"/>
      <c r="G479" s="425" t="n"/>
      <c r="H479" s="232" t="n"/>
      <c r="I479" s="27" t="n">
        <v>-4200</v>
      </c>
      <c r="J479" s="28" t="n"/>
      <c r="K479" s="232" t="n"/>
      <c r="L479" s="27" t="n">
        <v>-4200</v>
      </c>
      <c r="M479" s="28" t="n"/>
      <c r="N479" s="232" t="n"/>
      <c r="O479" s="27" t="n">
        <v>-4200</v>
      </c>
      <c r="P479" s="28" t="n"/>
      <c r="Q479" s="232" t="n"/>
      <c r="R479" s="27" t="n">
        <v>-4200</v>
      </c>
      <c r="S479" s="28" t="n"/>
      <c r="T479" s="232" t="n"/>
      <c r="U479" s="27" t="n">
        <v>-4200</v>
      </c>
      <c r="V479" s="28" t="n"/>
      <c r="W479" s="232" t="n"/>
      <c r="X479" s="27" t="n">
        <v>-4200</v>
      </c>
      <c r="Y479" s="28" t="n"/>
      <c r="Z479" s="232" t="n"/>
      <c r="AA479" s="27" t="n">
        <v>-4200</v>
      </c>
      <c r="AB479" s="28" t="n"/>
      <c r="AC479" s="232" t="n"/>
      <c r="AD479" s="27" t="n">
        <v>-4200</v>
      </c>
      <c r="AE479" s="28" t="n"/>
      <c r="AF479" s="232" t="n"/>
      <c r="AG479" s="27" t="n">
        <v>-4200</v>
      </c>
      <c r="AH479" s="28" t="n"/>
      <c r="AI479" s="232" t="n"/>
      <c r="AJ479" s="27" t="n">
        <v>-4200</v>
      </c>
      <c r="AK479" s="28" t="n"/>
      <c r="AL479" s="232" t="n"/>
      <c r="AM479" s="27" t="n">
        <v>-4200</v>
      </c>
      <c r="AN479" s="28" t="n"/>
      <c r="AO479" s="232" t="n"/>
      <c r="AP479" s="27" t="n">
        <v>-4200</v>
      </c>
      <c r="AQ479" s="28" t="n"/>
      <c r="AR479" s="232" t="n"/>
      <c r="AS479" s="27" t="n"/>
      <c r="AT479" s="28" t="n"/>
      <c r="AU479" s="232" t="n"/>
      <c r="AV479" s="27" t="n"/>
      <c r="AW479" s="28" t="n"/>
      <c r="AX479" s="232" t="n"/>
      <c r="AY479" s="27" t="n"/>
      <c r="AZ479" s="28" t="n"/>
      <c r="BA479" s="232" t="n"/>
      <c r="BB479" s="27" t="n"/>
      <c r="BC479" s="28" t="n"/>
      <c r="BD479" s="232" t="n"/>
      <c r="BE479" s="27" t="n"/>
      <c r="BF479" s="28" t="n"/>
      <c r="BG479" s="232" t="n"/>
      <c r="BH479" s="27" t="n"/>
      <c r="BI479" s="28" t="n"/>
      <c r="BK479" s="452" t="n"/>
      <c r="BL479" s="452" t="n"/>
      <c r="BM479" s="452" t="n"/>
      <c r="BN479" s="452" t="n"/>
    </row>
    <row r="480" hidden="1" outlineLevel="2" ht="14.4" customFormat="1" customHeight="1" s="474">
      <c r="A480" s="196" t="inlineStr">
        <is>
          <t xml:space="preserve">  - Administrativa</t>
        </is>
      </c>
      <c r="B480" s="2" t="n"/>
      <c r="C480" s="193" t="n"/>
      <c r="D480" s="40" t="n"/>
      <c r="E480" s="40" t="n"/>
      <c r="F480" s="40" t="n"/>
      <c r="G480" s="425" t="n"/>
      <c r="H480" s="232" t="n"/>
      <c r="I480" s="27" t="n">
        <v>0</v>
      </c>
      <c r="J480" s="28" t="n"/>
      <c r="K480" s="232" t="n"/>
      <c r="L480" s="27" t="n">
        <v>0</v>
      </c>
      <c r="M480" s="28" t="n"/>
      <c r="N480" s="232" t="n"/>
      <c r="O480" s="27" t="n">
        <v>0</v>
      </c>
      <c r="P480" s="28" t="n"/>
      <c r="Q480" s="232" t="n"/>
      <c r="R480" s="27" t="n">
        <v>0</v>
      </c>
      <c r="S480" s="28" t="n"/>
      <c r="T480" s="232" t="n"/>
      <c r="U480" s="27" t="n">
        <v>0</v>
      </c>
      <c r="V480" s="28" t="n"/>
      <c r="W480" s="232" t="n"/>
      <c r="X480" s="27" t="n">
        <v>0</v>
      </c>
      <c r="Y480" s="28" t="n"/>
      <c r="Z480" s="232" t="n"/>
      <c r="AA480" s="27" t="n">
        <v>0</v>
      </c>
      <c r="AB480" s="28" t="n"/>
      <c r="AC480" s="232" t="n"/>
      <c r="AD480" s="27" t="n">
        <v>0</v>
      </c>
      <c r="AE480" s="28" t="n"/>
      <c r="AF480" s="232" t="n"/>
      <c r="AG480" s="27" t="n">
        <v>0</v>
      </c>
      <c r="AH480" s="28" t="n"/>
      <c r="AI480" s="232" t="n"/>
      <c r="AJ480" s="27" t="n">
        <v>0</v>
      </c>
      <c r="AK480" s="28" t="n"/>
      <c r="AL480" s="232" t="n"/>
      <c r="AM480" s="27" t="n">
        <v>0</v>
      </c>
      <c r="AN480" s="28" t="n"/>
      <c r="AO480" s="232" t="n"/>
      <c r="AP480" s="27" t="n">
        <v>0</v>
      </c>
      <c r="AQ480" s="28" t="n"/>
      <c r="AR480" s="232" t="n"/>
      <c r="AS480" s="27" t="n"/>
      <c r="AT480" s="28" t="n"/>
      <c r="AU480" s="232" t="n"/>
      <c r="AV480" s="27" t="n"/>
      <c r="AW480" s="28" t="n"/>
      <c r="AX480" s="232" t="n"/>
      <c r="AY480" s="27" t="n"/>
      <c r="AZ480" s="28" t="n"/>
      <c r="BA480" s="232" t="n"/>
      <c r="BB480" s="27" t="n"/>
      <c r="BC480" s="28" t="n"/>
      <c r="BD480" s="232" t="n"/>
      <c r="BE480" s="27" t="n"/>
      <c r="BF480" s="28" t="n"/>
      <c r="BG480" s="232" t="n"/>
      <c r="BH480" s="27" t="n"/>
      <c r="BI480" s="28" t="n"/>
      <c r="BK480" s="452" t="n"/>
      <c r="BL480" s="452" t="n"/>
      <c r="BM480" s="452" t="n"/>
      <c r="BN480" s="452" t="n"/>
    </row>
    <row r="481" hidden="1" outlineLevel="2" ht="14.4" customFormat="1" customHeight="1" s="474">
      <c r="A481" s="196" t="inlineStr">
        <is>
          <t xml:space="preserve">  - Chefe de Cozinha</t>
        </is>
      </c>
      <c r="B481" s="2" t="n"/>
      <c r="C481" s="193" t="n"/>
      <c r="D481" s="40" t="n"/>
      <c r="E481" s="40" t="n"/>
      <c r="F481" s="40" t="n"/>
      <c r="G481" s="425" t="n"/>
      <c r="H481" s="232" t="n"/>
      <c r="I481" s="27" t="n">
        <v>-6000</v>
      </c>
      <c r="J481" s="28" t="n"/>
      <c r="K481" s="232" t="n"/>
      <c r="L481" s="27" t="n">
        <v>-6000</v>
      </c>
      <c r="M481" s="28" t="n"/>
      <c r="N481" s="232" t="n"/>
      <c r="O481" s="27" t="n">
        <v>-6000</v>
      </c>
      <c r="P481" s="28" t="n"/>
      <c r="Q481" s="232" t="n"/>
      <c r="R481" s="27" t="n">
        <v>-6000</v>
      </c>
      <c r="S481" s="28" t="n"/>
      <c r="T481" s="232" t="n"/>
      <c r="U481" s="27" t="n">
        <v>-6000</v>
      </c>
      <c r="V481" s="28" t="n"/>
      <c r="W481" s="232" t="n"/>
      <c r="X481" s="27" t="n">
        <v>-6000</v>
      </c>
      <c r="Y481" s="28" t="n"/>
      <c r="Z481" s="232" t="n"/>
      <c r="AA481" s="27" t="n">
        <v>-6000</v>
      </c>
      <c r="AB481" s="28" t="n"/>
      <c r="AC481" s="232" t="n"/>
      <c r="AD481" s="27" t="n">
        <v>-6000</v>
      </c>
      <c r="AE481" s="28" t="n"/>
      <c r="AF481" s="232" t="n"/>
      <c r="AG481" s="27" t="n">
        <v>-6000</v>
      </c>
      <c r="AH481" s="28" t="n"/>
      <c r="AI481" s="232" t="n"/>
      <c r="AJ481" s="27" t="n">
        <v>-6000</v>
      </c>
      <c r="AK481" s="28" t="n"/>
      <c r="AL481" s="232" t="n"/>
      <c r="AM481" s="27" t="n">
        <v>-6000</v>
      </c>
      <c r="AN481" s="28" t="n"/>
      <c r="AO481" s="232" t="n"/>
      <c r="AP481" s="27" t="n">
        <v>-6000</v>
      </c>
      <c r="AQ481" s="28" t="n"/>
      <c r="AR481" s="232" t="n"/>
      <c r="AS481" s="27" t="n"/>
      <c r="AT481" s="28" t="n"/>
      <c r="AU481" s="232" t="n"/>
      <c r="AV481" s="27" t="n"/>
      <c r="AW481" s="28" t="n"/>
      <c r="AX481" s="232" t="n"/>
      <c r="AY481" s="27" t="n"/>
      <c r="AZ481" s="28" t="n"/>
      <c r="BA481" s="232" t="n"/>
      <c r="BB481" s="27" t="n"/>
      <c r="BC481" s="28" t="n"/>
      <c r="BD481" s="232" t="n"/>
      <c r="BE481" s="27" t="n"/>
      <c r="BF481" s="28" t="n"/>
      <c r="BG481" s="232" t="n"/>
      <c r="BH481" s="27" t="n"/>
      <c r="BI481" s="28" t="n"/>
      <c r="BK481" s="452" t="n"/>
      <c r="BL481" s="452" t="n"/>
      <c r="BM481" s="452" t="n"/>
      <c r="BN481" s="452" t="n"/>
    </row>
    <row r="482" hidden="1" outlineLevel="2" ht="14.4" customFormat="1" customHeight="1" s="474">
      <c r="A482" s="196" t="inlineStr">
        <is>
          <t xml:space="preserve">  - Chefe de Bar</t>
        </is>
      </c>
      <c r="B482" s="2" t="n"/>
      <c r="C482" s="193" t="n"/>
      <c r="D482" s="40" t="n"/>
      <c r="E482" s="40" t="n"/>
      <c r="F482" s="40" t="n"/>
      <c r="G482" s="425" t="n"/>
      <c r="H482" s="232" t="n"/>
      <c r="I482" s="27" t="n">
        <v>-4500</v>
      </c>
      <c r="J482" s="28" t="n"/>
      <c r="K482" s="232" t="n"/>
      <c r="L482" s="27" t="n">
        <v>-4500</v>
      </c>
      <c r="M482" s="28" t="n"/>
      <c r="N482" s="232" t="n"/>
      <c r="O482" s="27" t="n">
        <v>-4500</v>
      </c>
      <c r="P482" s="28" t="n"/>
      <c r="Q482" s="232" t="n"/>
      <c r="R482" s="27" t="n">
        <v>-4500</v>
      </c>
      <c r="S482" s="28" t="n"/>
      <c r="T482" s="232" t="n"/>
      <c r="U482" s="27" t="n">
        <v>-4500</v>
      </c>
      <c r="V482" s="28" t="n"/>
      <c r="W482" s="232" t="n"/>
      <c r="X482" s="27" t="n">
        <v>-4500</v>
      </c>
      <c r="Y482" s="28" t="n"/>
      <c r="Z482" s="232" t="n"/>
      <c r="AA482" s="27" t="n">
        <v>-4500</v>
      </c>
      <c r="AB482" s="28" t="n"/>
      <c r="AC482" s="232" t="n"/>
      <c r="AD482" s="27" t="n">
        <v>-4500</v>
      </c>
      <c r="AE482" s="28" t="n"/>
      <c r="AF482" s="232" t="n"/>
      <c r="AG482" s="27" t="n">
        <v>-4500</v>
      </c>
      <c r="AH482" s="28" t="n"/>
      <c r="AI482" s="232" t="n"/>
      <c r="AJ482" s="27" t="n">
        <v>-4500</v>
      </c>
      <c r="AK482" s="28" t="n"/>
      <c r="AL482" s="232" t="n"/>
      <c r="AM482" s="27" t="n">
        <v>-4500</v>
      </c>
      <c r="AN482" s="28" t="n"/>
      <c r="AO482" s="232" t="n"/>
      <c r="AP482" s="27" t="n">
        <v>-4500</v>
      </c>
      <c r="AQ482" s="28" t="n"/>
      <c r="AR482" s="232" t="n"/>
      <c r="AS482" s="27" t="n"/>
      <c r="AT482" s="28" t="n"/>
      <c r="AU482" s="232" t="n"/>
      <c r="AV482" s="27" t="n"/>
      <c r="AW482" s="28" t="n"/>
      <c r="AX482" s="232" t="n"/>
      <c r="AY482" s="27" t="n"/>
      <c r="AZ482" s="28" t="n"/>
      <c r="BA482" s="232" t="n"/>
      <c r="BB482" s="27" t="n"/>
      <c r="BC482" s="28" t="n"/>
      <c r="BD482" s="232" t="n"/>
      <c r="BE482" s="27" t="n"/>
      <c r="BF482" s="28" t="n"/>
      <c r="BG482" s="232" t="n"/>
      <c r="BH482" s="27" t="n"/>
      <c r="BI482" s="28" t="n"/>
      <c r="BK482" s="452" t="n"/>
      <c r="BL482" s="452" t="n"/>
      <c r="BM482" s="452" t="n"/>
      <c r="BN482" s="452" t="n"/>
    </row>
    <row r="483" hidden="1" outlineLevel="2" ht="14.4" customFormat="1" customHeight="1" s="474">
      <c r="A483" s="196" t="inlineStr">
        <is>
          <t xml:space="preserve">  - Sub Chefe de Cozinha</t>
        </is>
      </c>
      <c r="B483" s="2" t="n"/>
      <c r="C483" s="193" t="n"/>
      <c r="D483" s="40" t="n"/>
      <c r="E483" s="40" t="n"/>
      <c r="F483" s="40" t="n"/>
      <c r="G483" s="425" t="n"/>
      <c r="H483" s="232" t="n"/>
      <c r="I483" s="27" t="n">
        <v>-4000</v>
      </c>
      <c r="J483" s="28" t="n"/>
      <c r="K483" s="232" t="n"/>
      <c r="L483" s="27" t="n">
        <v>-4000</v>
      </c>
      <c r="M483" s="28" t="n"/>
      <c r="N483" s="232" t="n"/>
      <c r="O483" s="27" t="n">
        <v>-4000</v>
      </c>
      <c r="P483" s="28" t="n"/>
      <c r="Q483" s="232" t="n"/>
      <c r="R483" s="27" t="n">
        <v>-4000</v>
      </c>
      <c r="S483" s="28" t="n"/>
      <c r="T483" s="232" t="n"/>
      <c r="U483" s="27" t="n">
        <v>-4000</v>
      </c>
      <c r="V483" s="28" t="n"/>
      <c r="W483" s="232" t="n"/>
      <c r="X483" s="27" t="n">
        <v>-4000</v>
      </c>
      <c r="Y483" s="28" t="n"/>
      <c r="Z483" s="232" t="n"/>
      <c r="AA483" s="27" t="n">
        <v>-4000</v>
      </c>
      <c r="AB483" s="28" t="n"/>
      <c r="AC483" s="232" t="n"/>
      <c r="AD483" s="27" t="n">
        <v>-4000</v>
      </c>
      <c r="AE483" s="28" t="n"/>
      <c r="AF483" s="232" t="n"/>
      <c r="AG483" s="27" t="n">
        <v>-4000</v>
      </c>
      <c r="AH483" s="28" t="n"/>
      <c r="AI483" s="232" t="n"/>
      <c r="AJ483" s="27" t="n">
        <v>-4000</v>
      </c>
      <c r="AK483" s="28" t="n"/>
      <c r="AL483" s="232" t="n"/>
      <c r="AM483" s="27" t="n">
        <v>-4000</v>
      </c>
      <c r="AN483" s="28" t="n"/>
      <c r="AO483" s="232" t="n"/>
      <c r="AP483" s="27" t="n">
        <v>-4000</v>
      </c>
      <c r="AQ483" s="28" t="n"/>
      <c r="AR483" s="232" t="n"/>
      <c r="AS483" s="27" t="n"/>
      <c r="AT483" s="28" t="n"/>
      <c r="AU483" s="232" t="n"/>
      <c r="AV483" s="27" t="n"/>
      <c r="AW483" s="28" t="n"/>
      <c r="AX483" s="232" t="n"/>
      <c r="AY483" s="27" t="n"/>
      <c r="AZ483" s="28" t="n"/>
      <c r="BA483" s="232" t="n"/>
      <c r="BB483" s="27" t="n"/>
      <c r="BC483" s="28" t="n"/>
      <c r="BD483" s="232" t="n"/>
      <c r="BE483" s="27" t="n"/>
      <c r="BF483" s="28" t="n"/>
      <c r="BG483" s="232" t="n"/>
      <c r="BH483" s="27" t="n"/>
      <c r="BI483" s="28" t="n"/>
      <c r="BK483" s="452" t="n"/>
      <c r="BL483" s="452" t="n"/>
      <c r="BM483" s="452" t="n"/>
      <c r="BN483" s="452" t="n"/>
    </row>
    <row r="484" hidden="1" outlineLevel="2" ht="14.4" customFormat="1" customHeight="1" s="474">
      <c r="A484" s="196" t="inlineStr">
        <is>
          <t xml:space="preserve">  - Sub Chefe De Bar</t>
        </is>
      </c>
      <c r="B484" s="2" t="n"/>
      <c r="C484" s="193" t="n"/>
      <c r="D484" s="40" t="n"/>
      <c r="E484" s="40" t="n"/>
      <c r="F484" s="40" t="n"/>
      <c r="G484" s="425" t="n"/>
      <c r="H484" s="232" t="n"/>
      <c r="I484" s="27" t="n">
        <v>-4000</v>
      </c>
      <c r="J484" s="28" t="n"/>
      <c r="K484" s="232" t="n"/>
      <c r="L484" s="27" t="n">
        <v>-4000</v>
      </c>
      <c r="M484" s="28" t="n"/>
      <c r="N484" s="232" t="n"/>
      <c r="O484" s="27" t="n">
        <v>-4000</v>
      </c>
      <c r="P484" s="28" t="n"/>
      <c r="Q484" s="232" t="n"/>
      <c r="R484" s="27" t="n">
        <v>-4000</v>
      </c>
      <c r="S484" s="28" t="n"/>
      <c r="T484" s="232" t="n"/>
      <c r="U484" s="27" t="n">
        <v>-4000</v>
      </c>
      <c r="V484" s="28" t="n"/>
      <c r="W484" s="232" t="n"/>
      <c r="X484" s="27" t="n">
        <v>-4000</v>
      </c>
      <c r="Y484" s="28" t="n"/>
      <c r="Z484" s="232" t="n"/>
      <c r="AA484" s="27" t="n">
        <v>-4000</v>
      </c>
      <c r="AB484" s="28" t="n"/>
      <c r="AC484" s="232" t="n"/>
      <c r="AD484" s="27" t="n">
        <v>-4000</v>
      </c>
      <c r="AE484" s="28" t="n"/>
      <c r="AF484" s="232" t="n"/>
      <c r="AG484" s="27" t="n">
        <v>-4000</v>
      </c>
      <c r="AH484" s="28" t="n"/>
      <c r="AI484" s="232" t="n"/>
      <c r="AJ484" s="27" t="n">
        <v>-4000</v>
      </c>
      <c r="AK484" s="28" t="n"/>
      <c r="AL484" s="232" t="n"/>
      <c r="AM484" s="27" t="n">
        <v>-4000</v>
      </c>
      <c r="AN484" s="28" t="n"/>
      <c r="AO484" s="232" t="n"/>
      <c r="AP484" s="27" t="n">
        <v>-4000</v>
      </c>
      <c r="AQ484" s="28" t="n"/>
      <c r="AR484" s="232" t="n"/>
      <c r="AS484" s="27" t="n"/>
      <c r="AT484" s="28" t="n"/>
      <c r="AU484" s="232" t="n"/>
      <c r="AV484" s="27" t="n"/>
      <c r="AW484" s="28" t="n"/>
      <c r="AX484" s="232" t="n"/>
      <c r="AY484" s="27" t="n"/>
      <c r="AZ484" s="28" t="n"/>
      <c r="BA484" s="232" t="n"/>
      <c r="BB484" s="27" t="n"/>
      <c r="BC484" s="28" t="n"/>
      <c r="BD484" s="232" t="n"/>
      <c r="BE484" s="27" t="n"/>
      <c r="BF484" s="28" t="n"/>
      <c r="BG484" s="232" t="n"/>
      <c r="BH484" s="27" t="n"/>
      <c r="BI484" s="28" t="n"/>
      <c r="BK484" s="452" t="n"/>
      <c r="BL484" s="452" t="n"/>
      <c r="BM484" s="452" t="n"/>
      <c r="BN484" s="452" t="n"/>
    </row>
    <row r="485" hidden="1" outlineLevel="2" ht="14.4" customFormat="1" customHeight="1" s="474">
      <c r="A485" s="196" t="inlineStr">
        <is>
          <t xml:space="preserve">  - Maitre</t>
        </is>
      </c>
      <c r="B485" s="2" t="n"/>
      <c r="C485" s="193" t="n"/>
      <c r="D485" s="40" t="n"/>
      <c r="E485" s="40" t="n"/>
      <c r="F485" s="40" t="n"/>
      <c r="G485" s="425" t="n"/>
      <c r="H485" s="232" t="n"/>
      <c r="I485" s="27" t="n">
        <v>0</v>
      </c>
      <c r="J485" s="28" t="n"/>
      <c r="K485" s="232" t="n"/>
      <c r="L485" s="27" t="n">
        <v>0</v>
      </c>
      <c r="M485" s="28" t="n"/>
      <c r="N485" s="232" t="n"/>
      <c r="O485" s="27" t="n">
        <v>0</v>
      </c>
      <c r="P485" s="28" t="n"/>
      <c r="Q485" s="232" t="n"/>
      <c r="R485" s="27" t="n">
        <v>0</v>
      </c>
      <c r="S485" s="28" t="n"/>
      <c r="T485" s="232" t="n"/>
      <c r="U485" s="27" t="n">
        <v>0</v>
      </c>
      <c r="V485" s="28" t="n"/>
      <c r="W485" s="232" t="n"/>
      <c r="X485" s="27" t="n">
        <v>0</v>
      </c>
      <c r="Y485" s="28" t="n"/>
      <c r="Z485" s="232" t="n"/>
      <c r="AA485" s="27" t="n">
        <v>0</v>
      </c>
      <c r="AB485" s="28" t="n"/>
      <c r="AC485" s="232" t="n"/>
      <c r="AD485" s="27" t="n">
        <v>0</v>
      </c>
      <c r="AE485" s="28" t="n"/>
      <c r="AF485" s="232" t="n"/>
      <c r="AG485" s="27" t="n">
        <v>0</v>
      </c>
      <c r="AH485" s="28" t="n"/>
      <c r="AI485" s="232" t="n"/>
      <c r="AJ485" s="27" t="n">
        <v>0</v>
      </c>
      <c r="AK485" s="28" t="n"/>
      <c r="AL485" s="232" t="n"/>
      <c r="AM485" s="27" t="n">
        <v>0</v>
      </c>
      <c r="AN485" s="28" t="n"/>
      <c r="AO485" s="232" t="n"/>
      <c r="AP485" s="27" t="n">
        <v>0</v>
      </c>
      <c r="AQ485" s="28" t="n"/>
      <c r="AR485" s="232" t="n"/>
      <c r="AS485" s="27" t="n"/>
      <c r="AT485" s="28" t="n"/>
      <c r="AU485" s="232" t="n"/>
      <c r="AV485" s="27" t="n"/>
      <c r="AW485" s="28" t="n"/>
      <c r="AX485" s="232" t="n"/>
      <c r="AY485" s="27" t="n"/>
      <c r="AZ485" s="28" t="n"/>
      <c r="BA485" s="232" t="n"/>
      <c r="BB485" s="27" t="n"/>
      <c r="BC485" s="28" t="n"/>
      <c r="BD485" s="232" t="n"/>
      <c r="BE485" s="27" t="n"/>
      <c r="BF485" s="28" t="n"/>
      <c r="BG485" s="232" t="n"/>
      <c r="BH485" s="27" t="n"/>
      <c r="BI485" s="28" t="n"/>
      <c r="BK485" s="452" t="n"/>
      <c r="BL485" s="452" t="n"/>
      <c r="BM485" s="452" t="n"/>
      <c r="BN485" s="452" t="n"/>
    </row>
    <row r="486" hidden="1" outlineLevel="2" ht="14.4" customFormat="1" customHeight="1" s="474">
      <c r="A486" s="196" t="inlineStr">
        <is>
          <t xml:space="preserve">  - Chefe de Fila</t>
        </is>
      </c>
      <c r="B486" s="2" t="n"/>
      <c r="C486" s="193" t="n"/>
      <c r="D486" s="40" t="n"/>
      <c r="E486" s="40" t="n"/>
      <c r="F486" s="40" t="n"/>
      <c r="G486" s="425" t="n"/>
      <c r="H486" s="232" t="n"/>
      <c r="I486" s="27" t="n">
        <v>0</v>
      </c>
      <c r="J486" s="28" t="n"/>
      <c r="K486" s="232" t="n"/>
      <c r="L486" s="27" t="n">
        <v>0</v>
      </c>
      <c r="M486" s="28" t="n"/>
      <c r="N486" s="232" t="n"/>
      <c r="O486" s="27" t="n">
        <v>0</v>
      </c>
      <c r="P486" s="28" t="n"/>
      <c r="Q486" s="232" t="n"/>
      <c r="R486" s="27" t="n">
        <v>0</v>
      </c>
      <c r="S486" s="28" t="n"/>
      <c r="T486" s="232" t="n"/>
      <c r="U486" s="27" t="n">
        <v>0</v>
      </c>
      <c r="V486" s="28" t="n"/>
      <c r="W486" s="232" t="n"/>
      <c r="X486" s="27" t="n">
        <v>0</v>
      </c>
      <c r="Y486" s="28" t="n"/>
      <c r="Z486" s="232" t="n"/>
      <c r="AA486" s="27" t="n">
        <v>0</v>
      </c>
      <c r="AB486" s="28" t="n"/>
      <c r="AC486" s="232" t="n"/>
      <c r="AD486" s="27" t="n">
        <v>0</v>
      </c>
      <c r="AE486" s="28" t="n"/>
      <c r="AF486" s="232" t="n"/>
      <c r="AG486" s="27" t="n">
        <v>0</v>
      </c>
      <c r="AH486" s="28" t="n"/>
      <c r="AI486" s="232" t="n"/>
      <c r="AJ486" s="27" t="n">
        <v>0</v>
      </c>
      <c r="AK486" s="28" t="n"/>
      <c r="AL486" s="232" t="n"/>
      <c r="AM486" s="27" t="n">
        <v>0</v>
      </c>
      <c r="AN486" s="28" t="n"/>
      <c r="AO486" s="232" t="n"/>
      <c r="AP486" s="27" t="n">
        <v>0</v>
      </c>
      <c r="AQ486" s="28" t="n"/>
      <c r="AR486" s="232" t="n"/>
      <c r="AS486" s="27" t="n"/>
      <c r="AT486" s="28" t="n"/>
      <c r="AU486" s="232" t="n"/>
      <c r="AV486" s="27" t="n"/>
      <c r="AW486" s="28" t="n"/>
      <c r="AX486" s="232" t="n"/>
      <c r="AY486" s="27" t="n"/>
      <c r="AZ486" s="28" t="n"/>
      <c r="BA486" s="232" t="n"/>
      <c r="BB486" s="27" t="n"/>
      <c r="BC486" s="28" t="n"/>
      <c r="BD486" s="232" t="n"/>
      <c r="BE486" s="27" t="n"/>
      <c r="BF486" s="28" t="n"/>
      <c r="BG486" s="232" t="n"/>
      <c r="BH486" s="27" t="n"/>
      <c r="BI486" s="28" t="n"/>
      <c r="BK486" s="452" t="n"/>
      <c r="BL486" s="452" t="n"/>
      <c r="BM486" s="452" t="n"/>
      <c r="BN486" s="452" t="n"/>
    </row>
    <row r="487" hidden="1" outlineLevel="2" ht="14.4" customFormat="1" customHeight="1" s="474">
      <c r="A487" s="196" t="inlineStr">
        <is>
          <t xml:space="preserve">  - Hostess</t>
        </is>
      </c>
      <c r="B487" s="2" t="n"/>
      <c r="C487" s="193" t="n"/>
      <c r="D487" s="40" t="n"/>
      <c r="E487" s="40" t="n"/>
      <c r="F487" s="40" t="n"/>
      <c r="G487" s="425" t="n"/>
      <c r="H487" s="232" t="n"/>
      <c r="I487" s="27" t="n">
        <v>-3100</v>
      </c>
      <c r="J487" s="28" t="n"/>
      <c r="K487" s="232" t="n"/>
      <c r="L487" s="27" t="n">
        <v>-3100</v>
      </c>
      <c r="M487" s="28" t="n"/>
      <c r="N487" s="232" t="n"/>
      <c r="O487" s="27" t="n">
        <v>-3100</v>
      </c>
      <c r="P487" s="28" t="n"/>
      <c r="Q487" s="232" t="n"/>
      <c r="R487" s="27" t="n">
        <v>-3100</v>
      </c>
      <c r="S487" s="28" t="n"/>
      <c r="T487" s="232" t="n"/>
      <c r="U487" s="27" t="n">
        <v>-3100</v>
      </c>
      <c r="V487" s="28" t="n"/>
      <c r="W487" s="232" t="n"/>
      <c r="X487" s="27" t="n">
        <v>-3100</v>
      </c>
      <c r="Y487" s="28" t="n"/>
      <c r="Z487" s="232" t="n"/>
      <c r="AA487" s="27" t="n">
        <v>-3100</v>
      </c>
      <c r="AB487" s="28" t="n"/>
      <c r="AC487" s="232" t="n"/>
      <c r="AD487" s="27" t="n">
        <v>-3100</v>
      </c>
      <c r="AE487" s="28" t="n"/>
      <c r="AF487" s="232" t="n"/>
      <c r="AG487" s="27" t="n">
        <v>-3100</v>
      </c>
      <c r="AH487" s="28" t="n"/>
      <c r="AI487" s="232" t="n"/>
      <c r="AJ487" s="27" t="n">
        <v>-3100</v>
      </c>
      <c r="AK487" s="28" t="n"/>
      <c r="AL487" s="232" t="n"/>
      <c r="AM487" s="27" t="n">
        <v>-3100</v>
      </c>
      <c r="AN487" s="28" t="n"/>
      <c r="AO487" s="232" t="n"/>
      <c r="AP487" s="27" t="n">
        <v>-3100</v>
      </c>
      <c r="AQ487" s="28" t="n"/>
      <c r="AR487" s="232" t="n"/>
      <c r="AS487" s="27" t="n"/>
      <c r="AT487" s="28" t="n"/>
      <c r="AU487" s="232" t="n"/>
      <c r="AV487" s="27" t="n"/>
      <c r="AW487" s="28" t="n"/>
      <c r="AX487" s="232" t="n"/>
      <c r="AY487" s="27" t="n"/>
      <c r="AZ487" s="28" t="n"/>
      <c r="BA487" s="232" t="n"/>
      <c r="BB487" s="27" t="n"/>
      <c r="BC487" s="28" t="n"/>
      <c r="BD487" s="232" t="n"/>
      <c r="BE487" s="27" t="n"/>
      <c r="BF487" s="28" t="n"/>
      <c r="BG487" s="232" t="n"/>
      <c r="BH487" s="27" t="n"/>
      <c r="BI487" s="28" t="n"/>
      <c r="BK487" s="452" t="n"/>
      <c r="BL487" s="452" t="n"/>
      <c r="BM487" s="452" t="n"/>
      <c r="BN487" s="452" t="n"/>
    </row>
    <row r="488" hidden="1" outlineLevel="2" ht="14.4" customFormat="1" customHeight="1" s="474">
      <c r="A488" s="196" t="n">
        <v>0</v>
      </c>
      <c r="B488" s="2" t="n"/>
      <c r="C488" s="193" t="n"/>
      <c r="D488" s="40" t="n"/>
      <c r="E488" s="40" t="n"/>
      <c r="F488" s="40" t="n"/>
      <c r="G488" s="425" t="n"/>
      <c r="H488" s="232" t="n"/>
      <c r="I488" s="27" t="n">
        <v>0</v>
      </c>
      <c r="J488" s="28" t="n"/>
      <c r="K488" s="232" t="n"/>
      <c r="L488" s="27" t="n">
        <v>0</v>
      </c>
      <c r="M488" s="28" t="n"/>
      <c r="N488" s="232" t="n"/>
      <c r="O488" s="27" t="n">
        <v>0</v>
      </c>
      <c r="P488" s="28" t="n"/>
      <c r="Q488" s="232" t="n"/>
      <c r="R488" s="27" t="n">
        <v>0</v>
      </c>
      <c r="S488" s="28" t="n"/>
      <c r="T488" s="232" t="n"/>
      <c r="U488" s="27" t="n">
        <v>0</v>
      </c>
      <c r="V488" s="28" t="n"/>
      <c r="W488" s="232" t="n"/>
      <c r="X488" s="27" t="n">
        <v>0</v>
      </c>
      <c r="Y488" s="28" t="n"/>
      <c r="Z488" s="232" t="n"/>
      <c r="AA488" s="27" t="n">
        <v>0</v>
      </c>
      <c r="AB488" s="28" t="n"/>
      <c r="AC488" s="232" t="n"/>
      <c r="AD488" s="27" t="n">
        <v>0</v>
      </c>
      <c r="AE488" s="28" t="n"/>
      <c r="AF488" s="232" t="n"/>
      <c r="AG488" s="27" t="n">
        <v>0</v>
      </c>
      <c r="AH488" s="28" t="n"/>
      <c r="AI488" s="232" t="n"/>
      <c r="AJ488" s="27" t="n">
        <v>0</v>
      </c>
      <c r="AK488" s="28" t="n"/>
      <c r="AL488" s="232" t="n"/>
      <c r="AM488" s="27" t="n">
        <v>0</v>
      </c>
      <c r="AN488" s="28" t="n"/>
      <c r="AO488" s="232" t="n"/>
      <c r="AP488" s="27" t="n">
        <v>0</v>
      </c>
      <c r="AQ488" s="28" t="n"/>
      <c r="AR488" s="232" t="n"/>
      <c r="AS488" s="27" t="n"/>
      <c r="AT488" s="28" t="n"/>
      <c r="AU488" s="232" t="n"/>
      <c r="AV488" s="27" t="n"/>
      <c r="AW488" s="28" t="n"/>
      <c r="AX488" s="232" t="n"/>
      <c r="AY488" s="27" t="n"/>
      <c r="AZ488" s="28" t="n"/>
      <c r="BA488" s="232" t="n"/>
      <c r="BB488" s="27" t="n"/>
      <c r="BC488" s="28" t="n"/>
      <c r="BD488" s="232" t="n"/>
      <c r="BE488" s="27" t="n"/>
      <c r="BF488" s="28" t="n"/>
      <c r="BG488" s="232" t="n"/>
      <c r="BH488" s="27" t="n"/>
      <c r="BI488" s="28" t="n"/>
      <c r="BK488" s="452" t="n"/>
      <c r="BL488" s="452" t="n"/>
      <c r="BM488" s="452" t="n"/>
      <c r="BN488" s="452" t="n"/>
    </row>
    <row r="489" hidden="1" outlineLevel="2" ht="14.4" customFormat="1" customHeight="1" s="474">
      <c r="A489" s="155" t="n"/>
      <c r="B489" s="23" t="n"/>
      <c r="C489" s="3" t="n"/>
      <c r="D489" s="4" t="n"/>
      <c r="E489" s="4" t="n"/>
      <c r="F489" s="23" t="n"/>
      <c r="G489" s="425" t="n"/>
      <c r="H489" s="264" t="n"/>
      <c r="I489" s="23" t="n"/>
      <c r="J489" s="156" t="n"/>
      <c r="K489" s="264" t="n"/>
      <c r="L489" s="23" t="n"/>
      <c r="M489" s="156" t="n"/>
      <c r="N489" s="264" t="n"/>
      <c r="O489" s="23" t="n"/>
      <c r="P489" s="156" t="n"/>
      <c r="Q489" s="264" t="n"/>
      <c r="R489" s="23" t="n"/>
      <c r="S489" s="156" t="n"/>
      <c r="T489" s="264" t="n"/>
      <c r="U489" s="23" t="n"/>
      <c r="V489" s="156" t="n"/>
      <c r="W489" s="264" t="n"/>
      <c r="X489" s="23" t="n"/>
      <c r="Y489" s="156" t="n"/>
      <c r="Z489" s="264" t="n"/>
      <c r="AA489" s="23" t="n"/>
      <c r="AB489" s="156" t="n"/>
      <c r="AC489" s="264" t="n"/>
      <c r="AD489" s="23" t="n"/>
      <c r="AE489" s="156" t="n"/>
      <c r="AF489" s="264" t="n"/>
      <c r="AG489" s="23" t="n"/>
      <c r="AH489" s="156" t="n"/>
      <c r="AI489" s="264" t="n"/>
      <c r="AJ489" s="23" t="n"/>
      <c r="AK489" s="156" t="n"/>
      <c r="AL489" s="264" t="n"/>
      <c r="AM489" s="23" t="n"/>
      <c r="AN489" s="156" t="n"/>
      <c r="AO489" s="264" t="n"/>
      <c r="AP489" s="23" t="n"/>
      <c r="AQ489" s="156" t="n"/>
      <c r="AR489" s="264" t="n"/>
      <c r="AS489" s="23" t="n"/>
      <c r="AT489" s="156" t="n"/>
      <c r="AU489" s="264" t="n"/>
      <c r="AV489" s="23" t="n"/>
      <c r="AW489" s="156" t="n"/>
      <c r="AX489" s="264" t="n"/>
      <c r="AY489" s="23" t="n"/>
      <c r="AZ489" s="156" t="n"/>
      <c r="BA489" s="264" t="n"/>
      <c r="BB489" s="23" t="n"/>
      <c r="BC489" s="156" t="n"/>
      <c r="BD489" s="264" t="n"/>
      <c r="BE489" s="23" t="n"/>
      <c r="BF489" s="156" t="n"/>
      <c r="BG489" s="264" t="n"/>
      <c r="BH489" s="23" t="n"/>
      <c r="BI489" s="156" t="n"/>
      <c r="BK489" s="452" t="n"/>
      <c r="BL489" s="452" t="n"/>
      <c r="BM489" s="452" t="n"/>
      <c r="BN489" s="452" t="n"/>
    </row>
    <row r="490" hidden="1" outlineLevel="2" ht="14.4" customFormat="1" customHeight="1" s="474">
      <c r="A490" s="192" t="inlineStr">
        <is>
          <t>CLT</t>
        </is>
      </c>
      <c r="B490" s="23" t="n"/>
      <c r="C490" s="3" t="n"/>
      <c r="D490" s="16" t="n"/>
      <c r="E490" s="4" t="n"/>
      <c r="F490" s="23" t="n"/>
      <c r="G490" s="425" t="n"/>
      <c r="H490" s="274" t="n"/>
      <c r="I490" s="199" t="n"/>
      <c r="J490" s="200" t="n"/>
      <c r="K490" s="274" t="n"/>
      <c r="L490" s="199" t="n"/>
      <c r="M490" s="200" t="n"/>
      <c r="N490" s="274" t="n"/>
      <c r="O490" s="199" t="n"/>
      <c r="P490" s="200" t="n"/>
      <c r="Q490" s="274" t="n"/>
      <c r="R490" s="199" t="n"/>
      <c r="S490" s="200" t="n"/>
      <c r="T490" s="274" t="n"/>
      <c r="U490" s="199" t="n"/>
      <c r="V490" s="200" t="n"/>
      <c r="W490" s="274" t="n"/>
      <c r="X490" s="199" t="n"/>
      <c r="Y490" s="200" t="n"/>
      <c r="Z490" s="274" t="n"/>
      <c r="AA490" s="199" t="n"/>
      <c r="AB490" s="200" t="n"/>
      <c r="AC490" s="274" t="n"/>
      <c r="AD490" s="199" t="n"/>
      <c r="AE490" s="200" t="n"/>
      <c r="AF490" s="274" t="n"/>
      <c r="AG490" s="199" t="n"/>
      <c r="AH490" s="200" t="n"/>
      <c r="AI490" s="274" t="n"/>
      <c r="AJ490" s="199" t="n"/>
      <c r="AK490" s="200" t="n"/>
      <c r="AL490" s="274" t="n"/>
      <c r="AM490" s="199" t="n"/>
      <c r="AN490" s="200" t="n"/>
      <c r="AO490" s="274" t="n"/>
      <c r="AP490" s="199" t="n"/>
      <c r="AQ490" s="200" t="n"/>
      <c r="AR490" s="274" t="n"/>
      <c r="AS490" s="199" t="n"/>
      <c r="AT490" s="200" t="n"/>
      <c r="AU490" s="274" t="n"/>
      <c r="AV490" s="199" t="n"/>
      <c r="AW490" s="200" t="n"/>
      <c r="AX490" s="274" t="n"/>
      <c r="AY490" s="199" t="n"/>
      <c r="AZ490" s="200" t="n"/>
      <c r="BA490" s="274" t="n"/>
      <c r="BB490" s="199" t="n"/>
      <c r="BC490" s="200" t="n"/>
      <c r="BD490" s="274" t="n"/>
      <c r="BE490" s="199" t="n"/>
      <c r="BF490" s="200" t="n"/>
      <c r="BG490" s="274" t="n"/>
      <c r="BH490" s="199" t="n"/>
      <c r="BI490" s="200" t="n"/>
      <c r="BK490" s="452" t="n"/>
      <c r="BL490" s="452" t="n"/>
      <c r="BM490" s="452" t="n"/>
      <c r="BN490" s="452" t="n"/>
    </row>
    <row r="491" hidden="1" outlineLevel="2" ht="14.4" customFormat="1" customHeight="1" s="474">
      <c r="A491" s="22" t="inlineStr">
        <is>
          <t xml:space="preserve">  -  Maitre</t>
        </is>
      </c>
      <c r="B491" s="23" t="n"/>
      <c r="C491" s="3" t="n"/>
      <c r="D491" s="16" t="n"/>
      <c r="E491" s="4" t="n"/>
      <c r="F491" s="23" t="n"/>
      <c r="G491" s="425" t="n"/>
      <c r="H491" s="275" t="n"/>
      <c r="I491" s="201" t="n">
        <v>-2945.04</v>
      </c>
      <c r="J491" s="202" t="n"/>
      <c r="K491" s="275" t="n"/>
      <c r="L491" s="201" t="n">
        <v>-2945.04</v>
      </c>
      <c r="M491" s="202" t="n"/>
      <c r="N491" s="275" t="n"/>
      <c r="O491" s="201" t="n">
        <v>-2945.04</v>
      </c>
      <c r="P491" s="202" t="n"/>
      <c r="Q491" s="275" t="n"/>
      <c r="R491" s="201" t="n">
        <v>-2945.04</v>
      </c>
      <c r="S491" s="202" t="n"/>
      <c r="T491" s="275" t="n"/>
      <c r="U491" s="201" t="n">
        <v>-3068.73168</v>
      </c>
      <c r="V491" s="202" t="n"/>
      <c r="W491" s="275" t="n"/>
      <c r="X491" s="201" t="n">
        <v>-3068.73168</v>
      </c>
      <c r="Y491" s="202" t="n"/>
      <c r="Z491" s="275" t="n"/>
      <c r="AA491" s="201" t="n">
        <v>-3068.73168</v>
      </c>
      <c r="AB491" s="202" t="n"/>
      <c r="AC491" s="275" t="n"/>
      <c r="AD491" s="201" t="n">
        <v>-3068.73168</v>
      </c>
      <c r="AE491" s="202" t="n"/>
      <c r="AF491" s="275" t="n"/>
      <c r="AG491" s="201" t="n">
        <v>-3068.73168</v>
      </c>
      <c r="AH491" s="202" t="n"/>
      <c r="AI491" s="275" t="n"/>
      <c r="AJ491" s="201" t="n">
        <v>-3068.73168</v>
      </c>
      <c r="AK491" s="202" t="n"/>
      <c r="AL491" s="275" t="n"/>
      <c r="AM491" s="201" t="n">
        <v>-3068.73168</v>
      </c>
      <c r="AN491" s="202" t="n"/>
      <c r="AO491" s="275" t="n"/>
      <c r="AP491" s="201" t="n">
        <v>-3068.73168</v>
      </c>
      <c r="AQ491" s="202" t="n"/>
      <c r="AR491" s="275" t="n"/>
      <c r="AS491" s="201" t="n"/>
      <c r="AT491" s="202" t="n"/>
      <c r="AU491" s="275" t="n"/>
      <c r="AV491" s="201" t="n"/>
      <c r="AW491" s="202" t="n"/>
      <c r="AX491" s="275" t="n"/>
      <c r="AY491" s="201" t="n"/>
      <c r="AZ491" s="202" t="n"/>
      <c r="BA491" s="275" t="n"/>
      <c r="BB491" s="201" t="n"/>
      <c r="BC491" s="202" t="n"/>
      <c r="BD491" s="275" t="n"/>
      <c r="BE491" s="201" t="n"/>
      <c r="BF491" s="202" t="n"/>
      <c r="BG491" s="275" t="n"/>
      <c r="BH491" s="201" t="n"/>
      <c r="BI491" s="202" t="n"/>
      <c r="BK491" s="452" t="n"/>
      <c r="BL491" s="452" t="n"/>
      <c r="BM491" s="452" t="n"/>
      <c r="BN491" s="452" t="n"/>
    </row>
    <row r="492" hidden="1" outlineLevel="2" ht="14.4" customFormat="1" customHeight="1" s="474">
      <c r="A492" s="22" t="inlineStr">
        <is>
          <t xml:space="preserve">  -  Garçon III</t>
        </is>
      </c>
      <c r="B492" s="23" t="n"/>
      <c r="C492" s="3" t="n"/>
      <c r="D492" s="16" t="n"/>
      <c r="E492" s="4" t="n"/>
      <c r="F492" s="23" t="n"/>
      <c r="G492" s="425" t="n"/>
      <c r="H492" s="275" t="n"/>
      <c r="I492" s="201" t="n">
        <v>-1938.56</v>
      </c>
      <c r="J492" s="202" t="n"/>
      <c r="K492" s="275" t="n"/>
      <c r="L492" s="201" t="n">
        <v>-1938.56</v>
      </c>
      <c r="M492" s="202" t="n"/>
      <c r="N492" s="275" t="n"/>
      <c r="O492" s="201" t="n">
        <v>-1938.56</v>
      </c>
      <c r="P492" s="202" t="n"/>
      <c r="Q492" s="275" t="n"/>
      <c r="R492" s="201" t="n">
        <v>-1938.56</v>
      </c>
      <c r="S492" s="202" t="n"/>
      <c r="T492" s="275" t="n"/>
      <c r="U492" s="201" t="n">
        <v>-1938.56</v>
      </c>
      <c r="V492" s="202" t="n"/>
      <c r="W492" s="275" t="n"/>
      <c r="X492" s="201" t="n">
        <v>-2019.97952</v>
      </c>
      <c r="Y492" s="202" t="n"/>
      <c r="Z492" s="275" t="n"/>
      <c r="AA492" s="201" t="n">
        <v>-2019.97952</v>
      </c>
      <c r="AB492" s="202" t="n"/>
      <c r="AC492" s="275" t="n"/>
      <c r="AD492" s="201" t="n">
        <v>-2019.97952</v>
      </c>
      <c r="AE492" s="202" t="n"/>
      <c r="AF492" s="275" t="n"/>
      <c r="AG492" s="201" t="n">
        <v>-2019.97952</v>
      </c>
      <c r="AH492" s="202" t="n"/>
      <c r="AI492" s="275" t="n"/>
      <c r="AJ492" s="201" t="n">
        <v>-2019.97952</v>
      </c>
      <c r="AK492" s="202" t="n"/>
      <c r="AL492" s="275" t="n"/>
      <c r="AM492" s="201" t="n">
        <v>-2019.97952</v>
      </c>
      <c r="AN492" s="202" t="n"/>
      <c r="AO492" s="275" t="n"/>
      <c r="AP492" s="201" t="n">
        <v>-2019.97952</v>
      </c>
      <c r="AQ492" s="202" t="n"/>
      <c r="AR492" s="275" t="n"/>
      <c r="AS492" s="201" t="n"/>
      <c r="AT492" s="202" t="n"/>
      <c r="AU492" s="275" t="n"/>
      <c r="AV492" s="201" t="n"/>
      <c r="AW492" s="202" t="n"/>
      <c r="AX492" s="275" t="n"/>
      <c r="AY492" s="201" t="n"/>
      <c r="AZ492" s="202" t="n"/>
      <c r="BA492" s="275" t="n"/>
      <c r="BB492" s="201" t="n"/>
      <c r="BC492" s="202" t="n"/>
      <c r="BD492" s="275" t="n"/>
      <c r="BE492" s="201" t="n"/>
      <c r="BF492" s="202" t="n"/>
      <c r="BG492" s="275" t="n"/>
      <c r="BH492" s="201" t="n"/>
      <c r="BI492" s="202" t="n"/>
      <c r="BK492" s="452" t="n"/>
      <c r="BL492" s="452" t="n"/>
      <c r="BM492" s="452" t="n"/>
      <c r="BN492" s="452" t="n"/>
    </row>
    <row r="493" hidden="1" outlineLevel="2" ht="14.4" customFormat="1" customHeight="1" s="474">
      <c r="A493" s="22" t="inlineStr">
        <is>
          <t xml:space="preserve">  -  Garçon II</t>
        </is>
      </c>
      <c r="B493" s="23" t="n"/>
      <c r="C493" s="3" t="n"/>
      <c r="D493" s="16" t="n"/>
      <c r="E493" s="4" t="n"/>
      <c r="F493" s="23" t="n"/>
      <c r="G493" s="425" t="n"/>
      <c r="H493" s="275" t="n"/>
      <c r="I493" s="201" t="n">
        <v>-2119.55</v>
      </c>
      <c r="J493" s="202" t="n"/>
      <c r="K493" s="275" t="n"/>
      <c r="L493" s="201" t="n">
        <v>-2119.55</v>
      </c>
      <c r="M493" s="202" t="n"/>
      <c r="N493" s="275" t="n"/>
      <c r="O493" s="201" t="n">
        <v>-2119.55</v>
      </c>
      <c r="P493" s="202" t="n"/>
      <c r="Q493" s="275" t="n"/>
      <c r="R493" s="201" t="n">
        <v>-2119.55</v>
      </c>
      <c r="S493" s="202" t="n"/>
      <c r="T493" s="275" t="n"/>
      <c r="U493" s="201" t="n">
        <v>-2119.55</v>
      </c>
      <c r="V493" s="202" t="n"/>
      <c r="W493" s="275" t="n"/>
      <c r="X493" s="201" t="n">
        <v>-2208.5711</v>
      </c>
      <c r="Y493" s="202" t="n"/>
      <c r="Z493" s="275" t="n"/>
      <c r="AA493" s="201" t="n">
        <v>-2208.5711</v>
      </c>
      <c r="AB493" s="202" t="n"/>
      <c r="AC493" s="275" t="n"/>
      <c r="AD493" s="201" t="n">
        <v>-2208.5711</v>
      </c>
      <c r="AE493" s="202" t="n"/>
      <c r="AF493" s="275" t="n"/>
      <c r="AG493" s="201" t="n">
        <v>-2208.5711</v>
      </c>
      <c r="AH493" s="202" t="n"/>
      <c r="AI493" s="275" t="n"/>
      <c r="AJ493" s="201" t="n">
        <v>-2208.5711</v>
      </c>
      <c r="AK493" s="202" t="n"/>
      <c r="AL493" s="275" t="n"/>
      <c r="AM493" s="201" t="n">
        <v>-2208.5711</v>
      </c>
      <c r="AN493" s="202" t="n"/>
      <c r="AO493" s="275" t="n"/>
      <c r="AP493" s="201" t="n">
        <v>-2208.5711</v>
      </c>
      <c r="AQ493" s="202" t="n"/>
      <c r="AR493" s="275" t="n"/>
      <c r="AS493" s="201" t="n"/>
      <c r="AT493" s="202" t="n"/>
      <c r="AU493" s="275" t="n"/>
      <c r="AV493" s="201" t="n"/>
      <c r="AW493" s="202" t="n"/>
      <c r="AX493" s="275" t="n"/>
      <c r="AY493" s="201" t="n"/>
      <c r="AZ493" s="202" t="n"/>
      <c r="BA493" s="275" t="n"/>
      <c r="BB493" s="201" t="n"/>
      <c r="BC493" s="202" t="n"/>
      <c r="BD493" s="275" t="n"/>
      <c r="BE493" s="201" t="n"/>
      <c r="BF493" s="202" t="n"/>
      <c r="BG493" s="275" t="n"/>
      <c r="BH493" s="201" t="n"/>
      <c r="BI493" s="202" t="n"/>
      <c r="BK493" s="452" t="n"/>
      <c r="BL493" s="452" t="n"/>
      <c r="BM493" s="452" t="n"/>
      <c r="BN493" s="452" t="n"/>
    </row>
    <row r="494" hidden="1" outlineLevel="2" ht="14.4" customFormat="1" customHeight="1" s="474">
      <c r="A494" s="22" t="inlineStr">
        <is>
          <t xml:space="preserve">  -  Garçon I</t>
        </is>
      </c>
      <c r="B494" s="23" t="n"/>
      <c r="C494" s="3" t="n"/>
      <c r="D494" s="16" t="n"/>
      <c r="E494" s="4" t="n"/>
      <c r="F494" s="23" t="n"/>
      <c r="G494" s="425" t="n"/>
      <c r="H494" s="275" t="n"/>
      <c r="I494" s="201" t="n">
        <v>-2553.88</v>
      </c>
      <c r="J494" s="202" t="n"/>
      <c r="K494" s="275" t="n"/>
      <c r="L494" s="201" t="n">
        <v>-2553.88</v>
      </c>
      <c r="M494" s="202" t="n"/>
      <c r="N494" s="275" t="n"/>
      <c r="O494" s="201" t="n">
        <v>-2553.88</v>
      </c>
      <c r="P494" s="202" t="n"/>
      <c r="Q494" s="275" t="n"/>
      <c r="R494" s="201" t="n">
        <v>-2553.88</v>
      </c>
      <c r="S494" s="202" t="n"/>
      <c r="T494" s="275" t="n"/>
      <c r="U494" s="201" t="n">
        <v>-2553.88</v>
      </c>
      <c r="V494" s="202" t="n"/>
      <c r="W494" s="275" t="n"/>
      <c r="X494" s="201" t="n">
        <v>-2661.14296</v>
      </c>
      <c r="Y494" s="202" t="n"/>
      <c r="Z494" s="275" t="n"/>
      <c r="AA494" s="201" t="n">
        <v>-2661.14296</v>
      </c>
      <c r="AB494" s="202" t="n"/>
      <c r="AC494" s="275" t="n"/>
      <c r="AD494" s="201" t="n">
        <v>-2661.14296</v>
      </c>
      <c r="AE494" s="202" t="n"/>
      <c r="AF494" s="275" t="n"/>
      <c r="AG494" s="201" t="n">
        <v>-2661.14296</v>
      </c>
      <c r="AH494" s="202" t="n"/>
      <c r="AI494" s="275" t="n"/>
      <c r="AJ494" s="201" t="n">
        <v>-2661.14296</v>
      </c>
      <c r="AK494" s="202" t="n"/>
      <c r="AL494" s="275" t="n"/>
      <c r="AM494" s="201" t="n">
        <v>-2661.14296</v>
      </c>
      <c r="AN494" s="202" t="n"/>
      <c r="AO494" s="275" t="n"/>
      <c r="AP494" s="201" t="n">
        <v>-2661.14296</v>
      </c>
      <c r="AQ494" s="202" t="n"/>
      <c r="AR494" s="275" t="n"/>
      <c r="AS494" s="201" t="n"/>
      <c r="AT494" s="202" t="n"/>
      <c r="AU494" s="275" t="n"/>
      <c r="AV494" s="201" t="n"/>
      <c r="AW494" s="202" t="n"/>
      <c r="AX494" s="275" t="n"/>
      <c r="AY494" s="201" t="n"/>
      <c r="AZ494" s="202" t="n"/>
      <c r="BA494" s="275" t="n"/>
      <c r="BB494" s="201" t="n"/>
      <c r="BC494" s="202" t="n"/>
      <c r="BD494" s="275" t="n"/>
      <c r="BE494" s="201" t="n"/>
      <c r="BF494" s="202" t="n"/>
      <c r="BG494" s="275" t="n"/>
      <c r="BH494" s="201" t="n"/>
      <c r="BI494" s="202" t="n"/>
      <c r="BK494" s="452" t="n"/>
      <c r="BL494" s="452" t="n"/>
      <c r="BM494" s="452" t="n"/>
      <c r="BN494" s="452" t="n"/>
    </row>
    <row r="495" hidden="1" outlineLevel="2" ht="14.4" customFormat="1" customHeight="1" s="474">
      <c r="A495" s="22" t="inlineStr">
        <is>
          <t xml:space="preserve">  -  Passador de Chopp</t>
        </is>
      </c>
      <c r="B495" s="23" t="n"/>
      <c r="C495" s="3" t="n"/>
      <c r="D495" s="16" t="n"/>
      <c r="E495" s="4" t="n"/>
      <c r="F495" s="23" t="n"/>
      <c r="G495" s="425" t="n"/>
      <c r="H495" s="275" t="n"/>
      <c r="I495" s="201" t="n">
        <v>0</v>
      </c>
      <c r="J495" s="202" t="n"/>
      <c r="K495" s="275" t="n"/>
      <c r="L495" s="201" t="n">
        <v>0</v>
      </c>
      <c r="M495" s="202" t="n"/>
      <c r="N495" s="275" t="n"/>
      <c r="O495" s="201" t="n">
        <v>0</v>
      </c>
      <c r="P495" s="202" t="n"/>
      <c r="Q495" s="275" t="n"/>
      <c r="R495" s="201" t="n">
        <v>0</v>
      </c>
      <c r="S495" s="202" t="n"/>
      <c r="T495" s="275" t="n"/>
      <c r="U495" s="201" t="n">
        <v>0</v>
      </c>
      <c r="V495" s="202" t="n"/>
      <c r="W495" s="275" t="n"/>
      <c r="X495" s="201" t="n">
        <v>0</v>
      </c>
      <c r="Y495" s="202" t="n"/>
      <c r="Z495" s="275" t="n"/>
      <c r="AA495" s="201" t="n">
        <v>0</v>
      </c>
      <c r="AB495" s="202" t="n"/>
      <c r="AC495" s="275" t="n"/>
      <c r="AD495" s="201" t="n">
        <v>0</v>
      </c>
      <c r="AE495" s="202" t="n"/>
      <c r="AF495" s="275" t="n"/>
      <c r="AG495" s="201" t="n">
        <v>0</v>
      </c>
      <c r="AH495" s="202" t="n"/>
      <c r="AI495" s="275" t="n"/>
      <c r="AJ495" s="201" t="n">
        <v>0</v>
      </c>
      <c r="AK495" s="202" t="n"/>
      <c r="AL495" s="275" t="n"/>
      <c r="AM495" s="201" t="n">
        <v>0</v>
      </c>
      <c r="AN495" s="202" t="n"/>
      <c r="AO495" s="275" t="n"/>
      <c r="AP495" s="201" t="n">
        <v>0</v>
      </c>
      <c r="AQ495" s="202" t="n"/>
      <c r="AR495" s="275" t="n"/>
      <c r="AS495" s="201" t="n"/>
      <c r="AT495" s="202" t="n"/>
      <c r="AU495" s="275" t="n"/>
      <c r="AV495" s="201" t="n"/>
      <c r="AW495" s="202" t="n"/>
      <c r="AX495" s="275" t="n"/>
      <c r="AY495" s="201" t="n"/>
      <c r="AZ495" s="202" t="n"/>
      <c r="BA495" s="275" t="n"/>
      <c r="BB495" s="201" t="n"/>
      <c r="BC495" s="202" t="n"/>
      <c r="BD495" s="275" t="n"/>
      <c r="BE495" s="201" t="n"/>
      <c r="BF495" s="202" t="n"/>
      <c r="BG495" s="275" t="n"/>
      <c r="BH495" s="201" t="n"/>
      <c r="BI495" s="202" t="n"/>
      <c r="BK495" s="452" t="n"/>
      <c r="BL495" s="452" t="n"/>
      <c r="BM495" s="452" t="n"/>
      <c r="BN495" s="452" t="n"/>
    </row>
    <row r="496" hidden="1" outlineLevel="2" ht="14.4" customFormat="1" customHeight="1" s="474">
      <c r="A496" s="22" t="inlineStr">
        <is>
          <t xml:space="preserve">  -  Cumin</t>
        </is>
      </c>
      <c r="B496" s="23" t="n"/>
      <c r="C496" s="3" t="n"/>
      <c r="D496" s="16" t="n"/>
      <c r="E496" s="4" t="n"/>
      <c r="F496" s="23" t="n"/>
      <c r="G496" s="425" t="n"/>
      <c r="H496" s="275" t="n"/>
      <c r="I496" s="201" t="n">
        <v>-1869.4</v>
      </c>
      <c r="J496" s="202" t="n"/>
      <c r="K496" s="275" t="n"/>
      <c r="L496" s="201" t="n">
        <v>-1869.4</v>
      </c>
      <c r="M496" s="202" t="n"/>
      <c r="N496" s="275" t="n"/>
      <c r="O496" s="201" t="n">
        <v>-1869.4</v>
      </c>
      <c r="P496" s="202" t="n"/>
      <c r="Q496" s="275" t="n"/>
      <c r="R496" s="201" t="n">
        <v>-1869.4</v>
      </c>
      <c r="S496" s="202" t="n"/>
      <c r="T496" s="275" t="n"/>
      <c r="U496" s="201" t="n">
        <v>-1869.4</v>
      </c>
      <c r="V496" s="202" t="n"/>
      <c r="W496" s="275" t="n"/>
      <c r="X496" s="201" t="n">
        <v>-1947.9148</v>
      </c>
      <c r="Y496" s="202" t="n"/>
      <c r="Z496" s="275" t="n"/>
      <c r="AA496" s="201" t="n">
        <v>-1947.9148</v>
      </c>
      <c r="AB496" s="202" t="n"/>
      <c r="AC496" s="275" t="n"/>
      <c r="AD496" s="201" t="n">
        <v>-1947.9148</v>
      </c>
      <c r="AE496" s="202" t="n"/>
      <c r="AF496" s="275" t="n"/>
      <c r="AG496" s="201" t="n">
        <v>-1947.9148</v>
      </c>
      <c r="AH496" s="202" t="n"/>
      <c r="AI496" s="275" t="n"/>
      <c r="AJ496" s="201" t="n">
        <v>-1947.9148</v>
      </c>
      <c r="AK496" s="202" t="n"/>
      <c r="AL496" s="275" t="n"/>
      <c r="AM496" s="201" t="n">
        <v>-1947.9148</v>
      </c>
      <c r="AN496" s="202" t="n"/>
      <c r="AO496" s="275" t="n"/>
      <c r="AP496" s="201" t="n">
        <v>-1947.9148</v>
      </c>
      <c r="AQ496" s="202" t="n"/>
      <c r="AR496" s="275" t="n"/>
      <c r="AS496" s="201" t="n"/>
      <c r="AT496" s="202" t="n"/>
      <c r="AU496" s="275" t="n"/>
      <c r="AV496" s="201" t="n"/>
      <c r="AW496" s="202" t="n"/>
      <c r="AX496" s="275" t="n"/>
      <c r="AY496" s="201" t="n"/>
      <c r="AZ496" s="202" t="n"/>
      <c r="BA496" s="275" t="n"/>
      <c r="BB496" s="201" t="n"/>
      <c r="BC496" s="202" t="n"/>
      <c r="BD496" s="275" t="n"/>
      <c r="BE496" s="201" t="n"/>
      <c r="BF496" s="202" t="n"/>
      <c r="BG496" s="275" t="n"/>
      <c r="BH496" s="201" t="n"/>
      <c r="BI496" s="202" t="n"/>
      <c r="BK496" s="452" t="n"/>
      <c r="BL496" s="452" t="n"/>
      <c r="BM496" s="452" t="n"/>
      <c r="BN496" s="452" t="n"/>
    </row>
    <row r="497" hidden="1" outlineLevel="2" ht="14.4" customFormat="1" customHeight="1" s="474">
      <c r="A497" s="22" t="inlineStr">
        <is>
          <t xml:space="preserve">  -  Sub Chefe de Bar</t>
        </is>
      </c>
      <c r="B497" s="23" t="n"/>
      <c r="C497" s="3" t="n"/>
      <c r="D497" s="16" t="n"/>
      <c r="E497" s="4" t="n"/>
      <c r="F497" s="23" t="n"/>
      <c r="G497" s="425" t="n"/>
      <c r="H497" s="275" t="n"/>
      <c r="I497" s="201" t="n">
        <v>0</v>
      </c>
      <c r="J497" s="202" t="n"/>
      <c r="K497" s="275" t="n"/>
      <c r="L497" s="201" t="n">
        <v>0</v>
      </c>
      <c r="M497" s="202" t="n"/>
      <c r="N497" s="275" t="n"/>
      <c r="O497" s="201" t="n">
        <v>0</v>
      </c>
      <c r="P497" s="202" t="n"/>
      <c r="Q497" s="275" t="n"/>
      <c r="R497" s="201" t="n">
        <v>0</v>
      </c>
      <c r="S497" s="202" t="n"/>
      <c r="T497" s="275" t="n"/>
      <c r="U497" s="201" t="n">
        <v>0</v>
      </c>
      <c r="V497" s="202" t="n"/>
      <c r="W497" s="275" t="n"/>
      <c r="X497" s="201" t="n">
        <v>0</v>
      </c>
      <c r="Y497" s="202" t="n"/>
      <c r="Z497" s="275" t="n"/>
      <c r="AA497" s="201" t="n">
        <v>0</v>
      </c>
      <c r="AB497" s="202" t="n"/>
      <c r="AC497" s="275" t="n"/>
      <c r="AD497" s="201" t="n">
        <v>0</v>
      </c>
      <c r="AE497" s="202" t="n"/>
      <c r="AF497" s="275" t="n"/>
      <c r="AG497" s="201" t="n">
        <v>0</v>
      </c>
      <c r="AH497" s="202" t="n"/>
      <c r="AI497" s="275" t="n"/>
      <c r="AJ497" s="201" t="n">
        <v>0</v>
      </c>
      <c r="AK497" s="202" t="n"/>
      <c r="AL497" s="275" t="n"/>
      <c r="AM497" s="201" t="n">
        <v>0</v>
      </c>
      <c r="AN497" s="202" t="n"/>
      <c r="AO497" s="275" t="n"/>
      <c r="AP497" s="201" t="n">
        <v>0</v>
      </c>
      <c r="AQ497" s="202" t="n"/>
      <c r="AR497" s="275" t="n"/>
      <c r="AS497" s="201" t="n"/>
      <c r="AT497" s="202" t="n"/>
      <c r="AU497" s="275" t="n"/>
      <c r="AV497" s="201" t="n"/>
      <c r="AW497" s="202" t="n"/>
      <c r="AX497" s="275" t="n"/>
      <c r="AY497" s="201" t="n"/>
      <c r="AZ497" s="202" t="n"/>
      <c r="BA497" s="275" t="n"/>
      <c r="BB497" s="201" t="n"/>
      <c r="BC497" s="202" t="n"/>
      <c r="BD497" s="275" t="n"/>
      <c r="BE497" s="201" t="n"/>
      <c r="BF497" s="202" t="n"/>
      <c r="BG497" s="275" t="n"/>
      <c r="BH497" s="201" t="n"/>
      <c r="BI497" s="202" t="n"/>
      <c r="BK497" s="452" t="n"/>
      <c r="BL497" s="452" t="n"/>
      <c r="BM497" s="452" t="n"/>
      <c r="BN497" s="452" t="n"/>
    </row>
    <row r="498" hidden="1" outlineLevel="2" ht="14.4" customFormat="1" customHeight="1" s="474">
      <c r="A498" s="22" t="inlineStr">
        <is>
          <t xml:space="preserve">  -  Bartender III</t>
        </is>
      </c>
      <c r="B498" s="23" t="n"/>
      <c r="C498" s="3" t="n"/>
      <c r="D498" s="16" t="n"/>
      <c r="E498" s="4" t="n"/>
      <c r="F498" s="23" t="n"/>
      <c r="G498" s="425" t="n"/>
      <c r="H498" s="275" t="n"/>
      <c r="I498" s="201" t="n">
        <v>-1938.56</v>
      </c>
      <c r="J498" s="202" t="n"/>
      <c r="K498" s="275" t="n"/>
      <c r="L498" s="201" t="n">
        <v>-1938.56</v>
      </c>
      <c r="M498" s="202" t="n"/>
      <c r="N498" s="275" t="n"/>
      <c r="O498" s="201" t="n">
        <v>-1938.56</v>
      </c>
      <c r="P498" s="202" t="n"/>
      <c r="Q498" s="275" t="n"/>
      <c r="R498" s="201" t="n">
        <v>-1938.56</v>
      </c>
      <c r="S498" s="202" t="n"/>
      <c r="T498" s="275" t="n"/>
      <c r="U498" s="201" t="n">
        <v>-1938.56</v>
      </c>
      <c r="V498" s="202" t="n"/>
      <c r="W498" s="275" t="n"/>
      <c r="X498" s="201" t="n">
        <v>-2019.97952</v>
      </c>
      <c r="Y498" s="202" t="n"/>
      <c r="Z498" s="275" t="n"/>
      <c r="AA498" s="201" t="n">
        <v>-2019.97952</v>
      </c>
      <c r="AB498" s="202" t="n"/>
      <c r="AC498" s="275" t="n"/>
      <c r="AD498" s="201" t="n">
        <v>-2019.97952</v>
      </c>
      <c r="AE498" s="202" t="n"/>
      <c r="AF498" s="275" t="n"/>
      <c r="AG498" s="201" t="n">
        <v>-2019.97952</v>
      </c>
      <c r="AH498" s="202" t="n"/>
      <c r="AI498" s="275" t="n"/>
      <c r="AJ498" s="201" t="n">
        <v>-2019.97952</v>
      </c>
      <c r="AK498" s="202" t="n"/>
      <c r="AL498" s="275" t="n"/>
      <c r="AM498" s="201" t="n">
        <v>-2019.97952</v>
      </c>
      <c r="AN498" s="202" t="n"/>
      <c r="AO498" s="275" t="n"/>
      <c r="AP498" s="201" t="n">
        <v>-2019.97952</v>
      </c>
      <c r="AQ498" s="202" t="n"/>
      <c r="AR498" s="275" t="n"/>
      <c r="AS498" s="201" t="n"/>
      <c r="AT498" s="202" t="n"/>
      <c r="AU498" s="275" t="n"/>
      <c r="AV498" s="201" t="n"/>
      <c r="AW498" s="202" t="n"/>
      <c r="AX498" s="275" t="n"/>
      <c r="AY498" s="201" t="n"/>
      <c r="AZ498" s="202" t="n"/>
      <c r="BA498" s="275" t="n"/>
      <c r="BB498" s="201" t="n"/>
      <c r="BC498" s="202" t="n"/>
      <c r="BD498" s="275" t="n"/>
      <c r="BE498" s="201" t="n"/>
      <c r="BF498" s="202" t="n"/>
      <c r="BG498" s="275" t="n"/>
      <c r="BH498" s="201" t="n"/>
      <c r="BI498" s="202" t="n"/>
      <c r="BK498" s="452" t="n"/>
      <c r="BL498" s="452" t="n"/>
      <c r="BM498" s="452" t="n"/>
      <c r="BN498" s="452" t="n"/>
    </row>
    <row r="499" hidden="1" outlineLevel="2" ht="14.4" customFormat="1" customHeight="1" s="474">
      <c r="A499" s="22" t="inlineStr">
        <is>
          <t xml:space="preserve">  -  Bartender II</t>
        </is>
      </c>
      <c r="B499" s="23" t="n"/>
      <c r="C499" s="3" t="n"/>
      <c r="D499" s="16" t="n"/>
      <c r="E499" s="4" t="n"/>
      <c r="F499" s="23" t="n"/>
      <c r="G499" s="425" t="n"/>
      <c r="H499" s="275" t="n"/>
      <c r="I499" s="201" t="n">
        <v>-1965.32</v>
      </c>
      <c r="J499" s="202" t="n"/>
      <c r="K499" s="275" t="n"/>
      <c r="L499" s="201" t="n">
        <v>-1965.32</v>
      </c>
      <c r="M499" s="202" t="n"/>
      <c r="N499" s="275" t="n"/>
      <c r="O499" s="201" t="n">
        <v>-1965.32</v>
      </c>
      <c r="P499" s="202" t="n"/>
      <c r="Q499" s="275" t="n"/>
      <c r="R499" s="201" t="n">
        <v>-1965.32</v>
      </c>
      <c r="S499" s="202" t="n"/>
      <c r="T499" s="275" t="n"/>
      <c r="U499" s="201" t="n">
        <v>-1965.32</v>
      </c>
      <c r="V499" s="202" t="n"/>
      <c r="W499" s="275" t="n"/>
      <c r="X499" s="201" t="n">
        <v>-2047.86344</v>
      </c>
      <c r="Y499" s="202" t="n"/>
      <c r="Z499" s="275" t="n"/>
      <c r="AA499" s="201" t="n">
        <v>-2047.86344</v>
      </c>
      <c r="AB499" s="202" t="n"/>
      <c r="AC499" s="275" t="n"/>
      <c r="AD499" s="201" t="n">
        <v>-2047.86344</v>
      </c>
      <c r="AE499" s="202" t="n"/>
      <c r="AF499" s="275" t="n"/>
      <c r="AG499" s="201" t="n">
        <v>-2047.86344</v>
      </c>
      <c r="AH499" s="202" t="n"/>
      <c r="AI499" s="275" t="n"/>
      <c r="AJ499" s="201" t="n">
        <v>-2047.86344</v>
      </c>
      <c r="AK499" s="202" t="n"/>
      <c r="AL499" s="275" t="n"/>
      <c r="AM499" s="201" t="n">
        <v>-2047.86344</v>
      </c>
      <c r="AN499" s="202" t="n"/>
      <c r="AO499" s="275" t="n"/>
      <c r="AP499" s="201" t="n">
        <v>-2047.86344</v>
      </c>
      <c r="AQ499" s="202" t="n"/>
      <c r="AR499" s="275" t="n"/>
      <c r="AS499" s="201" t="n"/>
      <c r="AT499" s="202" t="n"/>
      <c r="AU499" s="275" t="n"/>
      <c r="AV499" s="201" t="n"/>
      <c r="AW499" s="202" t="n"/>
      <c r="AX499" s="275" t="n"/>
      <c r="AY499" s="201" t="n"/>
      <c r="AZ499" s="202" t="n"/>
      <c r="BA499" s="275" t="n"/>
      <c r="BB499" s="201" t="n"/>
      <c r="BC499" s="202" t="n"/>
      <c r="BD499" s="275" t="n"/>
      <c r="BE499" s="201" t="n"/>
      <c r="BF499" s="202" t="n"/>
      <c r="BG499" s="275" t="n"/>
      <c r="BH499" s="201" t="n"/>
      <c r="BI499" s="202" t="n"/>
      <c r="BK499" s="452" t="n"/>
      <c r="BL499" s="452" t="n"/>
      <c r="BM499" s="452" t="n"/>
      <c r="BN499" s="452" t="n"/>
    </row>
    <row r="500" hidden="1" outlineLevel="2" ht="14.4" customFormat="1" customHeight="1" s="474">
      <c r="A500" s="22" t="inlineStr">
        <is>
          <t xml:space="preserve">  -  Bartender I</t>
        </is>
      </c>
      <c r="B500" s="23" t="n"/>
      <c r="C500" s="3" t="n"/>
      <c r="D500" s="16" t="n"/>
      <c r="E500" s="4" t="n"/>
      <c r="F500" s="23" t="n"/>
      <c r="G500" s="425" t="n"/>
      <c r="H500" s="275" t="n"/>
      <c r="I500" s="201" t="n">
        <v>-2563.83</v>
      </c>
      <c r="J500" s="202" t="n"/>
      <c r="K500" s="275" t="n"/>
      <c r="L500" s="201" t="n">
        <v>-2563.83</v>
      </c>
      <c r="M500" s="202" t="n"/>
      <c r="N500" s="275" t="n"/>
      <c r="O500" s="201" t="n">
        <v>-2563.83</v>
      </c>
      <c r="P500" s="202" t="n"/>
      <c r="Q500" s="275" t="n"/>
      <c r="R500" s="201" t="n">
        <v>-2563.83</v>
      </c>
      <c r="S500" s="202" t="n"/>
      <c r="T500" s="275" t="n"/>
      <c r="U500" s="201" t="n">
        <v>-2563.83</v>
      </c>
      <c r="V500" s="202" t="n"/>
      <c r="W500" s="275" t="n"/>
      <c r="X500" s="201" t="n">
        <v>-2671.51086</v>
      </c>
      <c r="Y500" s="202" t="n"/>
      <c r="Z500" s="275" t="n"/>
      <c r="AA500" s="201" t="n">
        <v>-2671.51086</v>
      </c>
      <c r="AB500" s="202" t="n"/>
      <c r="AC500" s="275" t="n"/>
      <c r="AD500" s="201" t="n">
        <v>-2671.51086</v>
      </c>
      <c r="AE500" s="202" t="n"/>
      <c r="AF500" s="275" t="n"/>
      <c r="AG500" s="201" t="n">
        <v>-2671.51086</v>
      </c>
      <c r="AH500" s="202" t="n"/>
      <c r="AI500" s="275" t="n"/>
      <c r="AJ500" s="201" t="n">
        <v>-2671.51086</v>
      </c>
      <c r="AK500" s="202" t="n"/>
      <c r="AL500" s="275" t="n"/>
      <c r="AM500" s="201" t="n">
        <v>-2671.51086</v>
      </c>
      <c r="AN500" s="202" t="n"/>
      <c r="AO500" s="275" t="n"/>
      <c r="AP500" s="201" t="n">
        <v>-2671.51086</v>
      </c>
      <c r="AQ500" s="202" t="n"/>
      <c r="AR500" s="275" t="n"/>
      <c r="AS500" s="201" t="n"/>
      <c r="AT500" s="202" t="n"/>
      <c r="AU500" s="275" t="n"/>
      <c r="AV500" s="201" t="n"/>
      <c r="AW500" s="202" t="n"/>
      <c r="AX500" s="275" t="n"/>
      <c r="AY500" s="201" t="n"/>
      <c r="AZ500" s="202" t="n"/>
      <c r="BA500" s="275" t="n"/>
      <c r="BB500" s="201" t="n"/>
      <c r="BC500" s="202" t="n"/>
      <c r="BD500" s="275" t="n"/>
      <c r="BE500" s="201" t="n"/>
      <c r="BF500" s="202" t="n"/>
      <c r="BG500" s="275" t="n"/>
      <c r="BH500" s="201" t="n"/>
      <c r="BI500" s="202" t="n"/>
      <c r="BK500" s="452" t="n"/>
      <c r="BL500" s="452" t="n"/>
      <c r="BM500" s="452" t="n"/>
      <c r="BN500" s="452" t="n"/>
    </row>
    <row r="501" hidden="1" outlineLevel="2" ht="14.4" customFormat="1" customHeight="1" s="474">
      <c r="A501" s="22" t="inlineStr">
        <is>
          <t xml:space="preserve">  -  Bar Back</t>
        </is>
      </c>
      <c r="B501" s="23" t="n"/>
      <c r="C501" s="3" t="n"/>
      <c r="D501" s="16" t="n"/>
      <c r="E501" s="4" t="n"/>
      <c r="F501" s="23" t="n"/>
      <c r="G501" s="425" t="n"/>
      <c r="H501" s="275" t="n"/>
      <c r="I501" s="201" t="n">
        <v>-1869.4</v>
      </c>
      <c r="J501" s="202" t="n"/>
      <c r="K501" s="275" t="n"/>
      <c r="L501" s="201" t="n">
        <v>-1869.4</v>
      </c>
      <c r="M501" s="202" t="n"/>
      <c r="N501" s="275" t="n"/>
      <c r="O501" s="201" t="n">
        <v>-1869.4</v>
      </c>
      <c r="P501" s="202" t="n"/>
      <c r="Q501" s="275" t="n"/>
      <c r="R501" s="201" t="n">
        <v>-1869.4</v>
      </c>
      <c r="S501" s="202" t="n"/>
      <c r="T501" s="275" t="n"/>
      <c r="U501" s="201" t="n">
        <v>-1869.4</v>
      </c>
      <c r="V501" s="202" t="n"/>
      <c r="W501" s="275" t="n"/>
      <c r="X501" s="201" t="n">
        <v>-1947.9148</v>
      </c>
      <c r="Y501" s="202" t="n"/>
      <c r="Z501" s="275" t="n"/>
      <c r="AA501" s="201" t="n">
        <v>-1947.9148</v>
      </c>
      <c r="AB501" s="202" t="n"/>
      <c r="AC501" s="275" t="n"/>
      <c r="AD501" s="201" t="n">
        <v>-1947.9148</v>
      </c>
      <c r="AE501" s="202" t="n"/>
      <c r="AF501" s="275" t="n"/>
      <c r="AG501" s="201" t="n">
        <v>-1947.9148</v>
      </c>
      <c r="AH501" s="202" t="n"/>
      <c r="AI501" s="275" t="n"/>
      <c r="AJ501" s="201" t="n">
        <v>-1947.9148</v>
      </c>
      <c r="AK501" s="202" t="n"/>
      <c r="AL501" s="275" t="n"/>
      <c r="AM501" s="201" t="n">
        <v>-1947.9148</v>
      </c>
      <c r="AN501" s="202" t="n"/>
      <c r="AO501" s="275" t="n"/>
      <c r="AP501" s="201" t="n">
        <v>-1947.9148</v>
      </c>
      <c r="AQ501" s="202" t="n"/>
      <c r="AR501" s="275" t="n"/>
      <c r="AS501" s="201" t="n"/>
      <c r="AT501" s="202" t="n"/>
      <c r="AU501" s="275" t="n"/>
      <c r="AV501" s="201" t="n"/>
      <c r="AW501" s="202" t="n"/>
      <c r="AX501" s="275" t="n"/>
      <c r="AY501" s="201" t="n"/>
      <c r="AZ501" s="202" t="n"/>
      <c r="BA501" s="275" t="n"/>
      <c r="BB501" s="201" t="n"/>
      <c r="BC501" s="202" t="n"/>
      <c r="BD501" s="275" t="n"/>
      <c r="BE501" s="201" t="n"/>
      <c r="BF501" s="202" t="n"/>
      <c r="BG501" s="275" t="n"/>
      <c r="BH501" s="201" t="n"/>
      <c r="BI501" s="202" t="n"/>
      <c r="BK501" s="452" t="n"/>
      <c r="BL501" s="452" t="n"/>
      <c r="BM501" s="452" t="n"/>
      <c r="BN501" s="452" t="n"/>
    </row>
    <row r="502" hidden="1" outlineLevel="2" ht="14.4" customFormat="1" customHeight="1" s="474">
      <c r="A502" s="22" t="inlineStr">
        <is>
          <t xml:space="preserve">  -  Barista III</t>
        </is>
      </c>
      <c r="B502" s="23" t="n"/>
      <c r="C502" s="3" t="n"/>
      <c r="D502" s="16" t="n"/>
      <c r="E502" s="4" t="n"/>
      <c r="F502" s="23" t="n"/>
      <c r="G502" s="425" t="n"/>
      <c r="H502" s="275" t="n"/>
      <c r="I502" s="201" t="n">
        <v>-2330.67</v>
      </c>
      <c r="J502" s="202" t="n"/>
      <c r="K502" s="275" t="n"/>
      <c r="L502" s="201" t="n">
        <v>-2330.67</v>
      </c>
      <c r="M502" s="202" t="n"/>
      <c r="N502" s="275" t="n"/>
      <c r="O502" s="201" t="n">
        <v>-2330.67</v>
      </c>
      <c r="P502" s="202" t="n"/>
      <c r="Q502" s="275" t="n"/>
      <c r="R502" s="201" t="n">
        <v>-2330.67</v>
      </c>
      <c r="S502" s="202" t="n"/>
      <c r="T502" s="275" t="n"/>
      <c r="U502" s="201" t="n">
        <v>-2330.67</v>
      </c>
      <c r="V502" s="202" t="n"/>
      <c r="W502" s="275" t="n"/>
      <c r="X502" s="201" t="n">
        <v>-2428.55814</v>
      </c>
      <c r="Y502" s="202" t="n"/>
      <c r="Z502" s="275" t="n"/>
      <c r="AA502" s="201" t="n">
        <v>-2428.55814</v>
      </c>
      <c r="AB502" s="202" t="n"/>
      <c r="AC502" s="275" t="n"/>
      <c r="AD502" s="201" t="n">
        <v>-2428.55814</v>
      </c>
      <c r="AE502" s="202" t="n"/>
      <c r="AF502" s="275" t="n"/>
      <c r="AG502" s="201" t="n">
        <v>-2428.55814</v>
      </c>
      <c r="AH502" s="202" t="n"/>
      <c r="AI502" s="275" t="n"/>
      <c r="AJ502" s="201" t="n">
        <v>-2428.55814</v>
      </c>
      <c r="AK502" s="202" t="n"/>
      <c r="AL502" s="275" t="n"/>
      <c r="AM502" s="201" t="n">
        <v>-2428.55814</v>
      </c>
      <c r="AN502" s="202" t="n"/>
      <c r="AO502" s="275" t="n"/>
      <c r="AP502" s="201" t="n">
        <v>-2428.55814</v>
      </c>
      <c r="AQ502" s="202" t="n"/>
      <c r="AR502" s="275" t="n"/>
      <c r="AS502" s="201" t="n"/>
      <c r="AT502" s="202" t="n"/>
      <c r="AU502" s="275" t="n"/>
      <c r="AV502" s="201" t="n"/>
      <c r="AW502" s="202" t="n"/>
      <c r="AX502" s="275" t="n"/>
      <c r="AY502" s="201" t="n"/>
      <c r="AZ502" s="202" t="n"/>
      <c r="BA502" s="275" t="n"/>
      <c r="BB502" s="201" t="n"/>
      <c r="BC502" s="202" t="n"/>
      <c r="BD502" s="275" t="n"/>
      <c r="BE502" s="201" t="n"/>
      <c r="BF502" s="202" t="n"/>
      <c r="BG502" s="275" t="n"/>
      <c r="BH502" s="201" t="n"/>
      <c r="BI502" s="202" t="n"/>
      <c r="BK502" s="452" t="n"/>
      <c r="BL502" s="452" t="n"/>
      <c r="BM502" s="452" t="n"/>
      <c r="BN502" s="452" t="n"/>
    </row>
    <row r="503" hidden="1" outlineLevel="2" ht="14.4" customFormat="1" customHeight="1" s="474">
      <c r="A503" s="22" t="inlineStr">
        <is>
          <t xml:space="preserve">  -  Barista II</t>
        </is>
      </c>
      <c r="B503" s="23" t="n"/>
      <c r="C503" s="3" t="n"/>
      <c r="D503" s="16" t="n"/>
      <c r="E503" s="4" t="n"/>
      <c r="F503" s="23" t="n"/>
      <c r="G503" s="425" t="n"/>
      <c r="H503" s="275" t="n"/>
      <c r="I503" s="201" t="n">
        <v>-2553.88</v>
      </c>
      <c r="J503" s="202" t="n"/>
      <c r="K503" s="275" t="n"/>
      <c r="L503" s="201" t="n">
        <v>-2553.88</v>
      </c>
      <c r="M503" s="202" t="n"/>
      <c r="N503" s="275" t="n"/>
      <c r="O503" s="201" t="n">
        <v>-2553.88</v>
      </c>
      <c r="P503" s="202" t="n"/>
      <c r="Q503" s="275" t="n"/>
      <c r="R503" s="201" t="n">
        <v>-2553.88</v>
      </c>
      <c r="S503" s="202" t="n"/>
      <c r="T503" s="275" t="n"/>
      <c r="U503" s="201" t="n">
        <v>-2553.88</v>
      </c>
      <c r="V503" s="202" t="n"/>
      <c r="W503" s="275" t="n"/>
      <c r="X503" s="201" t="n">
        <v>-2661.14296</v>
      </c>
      <c r="Y503" s="202" t="n"/>
      <c r="Z503" s="275" t="n"/>
      <c r="AA503" s="201" t="n">
        <v>-2661.14296</v>
      </c>
      <c r="AB503" s="202" t="n"/>
      <c r="AC503" s="275" t="n"/>
      <c r="AD503" s="201" t="n">
        <v>-2661.14296</v>
      </c>
      <c r="AE503" s="202" t="n"/>
      <c r="AF503" s="275" t="n"/>
      <c r="AG503" s="201" t="n">
        <v>-2661.14296</v>
      </c>
      <c r="AH503" s="202" t="n"/>
      <c r="AI503" s="275" t="n"/>
      <c r="AJ503" s="201" t="n">
        <v>-2661.14296</v>
      </c>
      <c r="AK503" s="202" t="n"/>
      <c r="AL503" s="275" t="n"/>
      <c r="AM503" s="201" t="n">
        <v>-2661.14296</v>
      </c>
      <c r="AN503" s="202" t="n"/>
      <c r="AO503" s="275" t="n"/>
      <c r="AP503" s="201" t="n">
        <v>-2661.14296</v>
      </c>
      <c r="AQ503" s="202" t="n"/>
      <c r="AR503" s="275" t="n"/>
      <c r="AS503" s="201" t="n"/>
      <c r="AT503" s="202" t="n"/>
      <c r="AU503" s="275" t="n"/>
      <c r="AV503" s="201" t="n"/>
      <c r="AW503" s="202" t="n"/>
      <c r="AX503" s="275" t="n"/>
      <c r="AY503" s="201" t="n"/>
      <c r="AZ503" s="202" t="n"/>
      <c r="BA503" s="275" t="n"/>
      <c r="BB503" s="201" t="n"/>
      <c r="BC503" s="202" t="n"/>
      <c r="BD503" s="275" t="n"/>
      <c r="BE503" s="201" t="n"/>
      <c r="BF503" s="202" t="n"/>
      <c r="BG503" s="275" t="n"/>
      <c r="BH503" s="201" t="n"/>
      <c r="BI503" s="202" t="n"/>
      <c r="BK503" s="452" t="n"/>
      <c r="BL503" s="452" t="n"/>
      <c r="BM503" s="452" t="n"/>
      <c r="BN503" s="452" t="n"/>
    </row>
    <row r="504" hidden="1" outlineLevel="2" ht="14.4" customFormat="1" customHeight="1" s="474">
      <c r="A504" s="22" t="inlineStr">
        <is>
          <t xml:space="preserve">  -  Barista I</t>
        </is>
      </c>
      <c r="B504" s="23" t="n"/>
      <c r="C504" s="3" t="n"/>
      <c r="D504" s="16" t="n"/>
      <c r="E504" s="4" t="n"/>
      <c r="F504" s="23" t="n"/>
      <c r="G504" s="425" t="n"/>
      <c r="H504" s="275" t="n"/>
      <c r="I504" s="201" t="n">
        <v>0</v>
      </c>
      <c r="J504" s="202" t="n"/>
      <c r="K504" s="275" t="n"/>
      <c r="L504" s="201" t="n">
        <v>0</v>
      </c>
      <c r="M504" s="202" t="n"/>
      <c r="N504" s="275" t="n"/>
      <c r="O504" s="201" t="n">
        <v>0</v>
      </c>
      <c r="P504" s="202" t="n"/>
      <c r="Q504" s="275" t="n"/>
      <c r="R504" s="201" t="n">
        <v>0</v>
      </c>
      <c r="S504" s="202" t="n"/>
      <c r="T504" s="275" t="n"/>
      <c r="U504" s="201" t="n">
        <v>0</v>
      </c>
      <c r="V504" s="202" t="n"/>
      <c r="W504" s="275" t="n"/>
      <c r="X504" s="201" t="n">
        <v>0</v>
      </c>
      <c r="Y504" s="202" t="n"/>
      <c r="Z504" s="275" t="n"/>
      <c r="AA504" s="201" t="n">
        <v>0</v>
      </c>
      <c r="AB504" s="202" t="n"/>
      <c r="AC504" s="275" t="n"/>
      <c r="AD504" s="201" t="n">
        <v>0</v>
      </c>
      <c r="AE504" s="202" t="n"/>
      <c r="AF504" s="275" t="n"/>
      <c r="AG504" s="201" t="n">
        <v>0</v>
      </c>
      <c r="AH504" s="202" t="n"/>
      <c r="AI504" s="275" t="n"/>
      <c r="AJ504" s="201" t="n">
        <v>0</v>
      </c>
      <c r="AK504" s="202" t="n"/>
      <c r="AL504" s="275" t="n"/>
      <c r="AM504" s="201" t="n">
        <v>0</v>
      </c>
      <c r="AN504" s="202" t="n"/>
      <c r="AO504" s="275" t="n"/>
      <c r="AP504" s="201" t="n">
        <v>0</v>
      </c>
      <c r="AQ504" s="202" t="n"/>
      <c r="AR504" s="275" t="n"/>
      <c r="AS504" s="201" t="n"/>
      <c r="AT504" s="202" t="n"/>
      <c r="AU504" s="275" t="n"/>
      <c r="AV504" s="201" t="n"/>
      <c r="AW504" s="202" t="n"/>
      <c r="AX504" s="275" t="n"/>
      <c r="AY504" s="201" t="n"/>
      <c r="AZ504" s="202" t="n"/>
      <c r="BA504" s="275" t="n"/>
      <c r="BB504" s="201" t="n"/>
      <c r="BC504" s="202" t="n"/>
      <c r="BD504" s="275" t="n"/>
      <c r="BE504" s="201" t="n"/>
      <c r="BF504" s="202" t="n"/>
      <c r="BG504" s="275" t="n"/>
      <c r="BH504" s="201" t="n"/>
      <c r="BI504" s="202" t="n"/>
      <c r="BK504" s="452" t="n"/>
      <c r="BL504" s="452" t="n"/>
      <c r="BM504" s="452" t="n"/>
      <c r="BN504" s="452" t="n"/>
    </row>
    <row r="505" hidden="1" outlineLevel="2" ht="14.4" customFormat="1" customHeight="1" s="474">
      <c r="A505" s="22" t="inlineStr">
        <is>
          <t xml:space="preserve">  -  Chopeiro III</t>
        </is>
      </c>
      <c r="B505" s="23" t="n"/>
      <c r="C505" s="3" t="n"/>
      <c r="D505" s="16" t="n"/>
      <c r="E505" s="4" t="n"/>
      <c r="F505" s="23" t="n"/>
      <c r="G505" s="425" t="n"/>
      <c r="H505" s="275" t="n"/>
      <c r="I505" s="201" t="n">
        <v>0</v>
      </c>
      <c r="J505" s="202" t="n"/>
      <c r="K505" s="275" t="n"/>
      <c r="L505" s="201" t="n">
        <v>0</v>
      </c>
      <c r="M505" s="202" t="n"/>
      <c r="N505" s="275" t="n"/>
      <c r="O505" s="201" t="n">
        <v>0</v>
      </c>
      <c r="P505" s="202" t="n"/>
      <c r="Q505" s="275" t="n"/>
      <c r="R505" s="201" t="n">
        <v>0</v>
      </c>
      <c r="S505" s="202" t="n"/>
      <c r="T505" s="275" t="n"/>
      <c r="U505" s="201" t="n">
        <v>0</v>
      </c>
      <c r="V505" s="202" t="n"/>
      <c r="W505" s="275" t="n"/>
      <c r="X505" s="201" t="n">
        <v>0</v>
      </c>
      <c r="Y505" s="202" t="n"/>
      <c r="Z505" s="275" t="n"/>
      <c r="AA505" s="201" t="n">
        <v>0</v>
      </c>
      <c r="AB505" s="202" t="n"/>
      <c r="AC505" s="275" t="n"/>
      <c r="AD505" s="201" t="n">
        <v>0</v>
      </c>
      <c r="AE505" s="202" t="n"/>
      <c r="AF505" s="275" t="n"/>
      <c r="AG505" s="201" t="n">
        <v>0</v>
      </c>
      <c r="AH505" s="202" t="n"/>
      <c r="AI505" s="275" t="n"/>
      <c r="AJ505" s="201" t="n">
        <v>0</v>
      </c>
      <c r="AK505" s="202" t="n"/>
      <c r="AL505" s="275" t="n"/>
      <c r="AM505" s="201" t="n">
        <v>0</v>
      </c>
      <c r="AN505" s="202" t="n"/>
      <c r="AO505" s="275" t="n"/>
      <c r="AP505" s="201" t="n">
        <v>0</v>
      </c>
      <c r="AQ505" s="202" t="n"/>
      <c r="AR505" s="275" t="n"/>
      <c r="AS505" s="201" t="n"/>
      <c r="AT505" s="202" t="n"/>
      <c r="AU505" s="275" t="n"/>
      <c r="AV505" s="201" t="n"/>
      <c r="AW505" s="202" t="n"/>
      <c r="AX505" s="275" t="n"/>
      <c r="AY505" s="201" t="n"/>
      <c r="AZ505" s="202" t="n"/>
      <c r="BA505" s="275" t="n"/>
      <c r="BB505" s="201" t="n"/>
      <c r="BC505" s="202" t="n"/>
      <c r="BD505" s="275" t="n"/>
      <c r="BE505" s="201" t="n"/>
      <c r="BF505" s="202" t="n"/>
      <c r="BG505" s="275" t="n"/>
      <c r="BH505" s="201" t="n"/>
      <c r="BI505" s="202" t="n"/>
      <c r="BK505" s="452" t="n"/>
      <c r="BL505" s="452" t="n"/>
      <c r="BM505" s="452" t="n"/>
      <c r="BN505" s="452" t="n"/>
    </row>
    <row r="506" hidden="1" outlineLevel="2" ht="14.4" customFormat="1" customHeight="1" s="474">
      <c r="A506" s="22" t="inlineStr">
        <is>
          <t xml:space="preserve">  -  Chopeiro II</t>
        </is>
      </c>
      <c r="B506" s="23" t="n"/>
      <c r="C506" s="3" t="n"/>
      <c r="D506" s="16" t="n"/>
      <c r="E506" s="4" t="n"/>
      <c r="F506" s="23" t="n"/>
      <c r="G506" s="425" t="n"/>
      <c r="H506" s="275" t="n"/>
      <c r="I506" s="201" t="n">
        <v>0</v>
      </c>
      <c r="J506" s="202" t="n"/>
      <c r="K506" s="275" t="n"/>
      <c r="L506" s="201" t="n">
        <v>0</v>
      </c>
      <c r="M506" s="202" t="n"/>
      <c r="N506" s="275" t="n"/>
      <c r="O506" s="201" t="n">
        <v>0</v>
      </c>
      <c r="P506" s="202" t="n"/>
      <c r="Q506" s="275" t="n"/>
      <c r="R506" s="201" t="n">
        <v>0</v>
      </c>
      <c r="S506" s="202" t="n"/>
      <c r="T506" s="275" t="n"/>
      <c r="U506" s="201" t="n">
        <v>0</v>
      </c>
      <c r="V506" s="202" t="n"/>
      <c r="W506" s="275" t="n"/>
      <c r="X506" s="201" t="n">
        <v>0</v>
      </c>
      <c r="Y506" s="202" t="n"/>
      <c r="Z506" s="275" t="n"/>
      <c r="AA506" s="201" t="n">
        <v>0</v>
      </c>
      <c r="AB506" s="202" t="n"/>
      <c r="AC506" s="275" t="n"/>
      <c r="AD506" s="201" t="n">
        <v>0</v>
      </c>
      <c r="AE506" s="202" t="n"/>
      <c r="AF506" s="275" t="n"/>
      <c r="AG506" s="201" t="n">
        <v>0</v>
      </c>
      <c r="AH506" s="202" t="n"/>
      <c r="AI506" s="275" t="n"/>
      <c r="AJ506" s="201" t="n">
        <v>0</v>
      </c>
      <c r="AK506" s="202" t="n"/>
      <c r="AL506" s="275" t="n"/>
      <c r="AM506" s="201" t="n">
        <v>0</v>
      </c>
      <c r="AN506" s="202" t="n"/>
      <c r="AO506" s="275" t="n"/>
      <c r="AP506" s="201" t="n">
        <v>0</v>
      </c>
      <c r="AQ506" s="202" t="n"/>
      <c r="AR506" s="275" t="n"/>
      <c r="AS506" s="201" t="n"/>
      <c r="AT506" s="202" t="n"/>
      <c r="AU506" s="275" t="n"/>
      <c r="AV506" s="201" t="n"/>
      <c r="AW506" s="202" t="n"/>
      <c r="AX506" s="275" t="n"/>
      <c r="AY506" s="201" t="n"/>
      <c r="AZ506" s="202" t="n"/>
      <c r="BA506" s="275" t="n"/>
      <c r="BB506" s="201" t="n"/>
      <c r="BC506" s="202" t="n"/>
      <c r="BD506" s="275" t="n"/>
      <c r="BE506" s="201" t="n"/>
      <c r="BF506" s="202" t="n"/>
      <c r="BG506" s="275" t="n"/>
      <c r="BH506" s="201" t="n"/>
      <c r="BI506" s="202" t="n"/>
      <c r="BK506" s="452" t="n"/>
      <c r="BL506" s="452" t="n"/>
      <c r="BM506" s="452" t="n"/>
      <c r="BN506" s="452" t="n"/>
    </row>
    <row r="507" hidden="1" outlineLevel="2" ht="14.4" customFormat="1" customHeight="1" s="474">
      <c r="A507" s="22" t="inlineStr">
        <is>
          <t xml:space="preserve">  -  Chopeiro I</t>
        </is>
      </c>
      <c r="B507" s="23" t="n"/>
      <c r="C507" s="3" t="n"/>
      <c r="D507" s="16" t="n"/>
      <c r="E507" s="4" t="n"/>
      <c r="F507" s="23" t="n"/>
      <c r="G507" s="425" t="n"/>
      <c r="H507" s="275" t="n"/>
      <c r="I507" s="201" t="n">
        <v>0</v>
      </c>
      <c r="J507" s="202" t="n"/>
      <c r="K507" s="275" t="n"/>
      <c r="L507" s="201" t="n">
        <v>0</v>
      </c>
      <c r="M507" s="202" t="n"/>
      <c r="N507" s="275" t="n"/>
      <c r="O507" s="201" t="n">
        <v>0</v>
      </c>
      <c r="P507" s="202" t="n"/>
      <c r="Q507" s="275" t="n"/>
      <c r="R507" s="201" t="n">
        <v>0</v>
      </c>
      <c r="S507" s="202" t="n"/>
      <c r="T507" s="275" t="n"/>
      <c r="U507" s="201" t="n">
        <v>0</v>
      </c>
      <c r="V507" s="202" t="n"/>
      <c r="W507" s="275" t="n"/>
      <c r="X507" s="201" t="n">
        <v>0</v>
      </c>
      <c r="Y507" s="202" t="n"/>
      <c r="Z507" s="275" t="n"/>
      <c r="AA507" s="201" t="n">
        <v>0</v>
      </c>
      <c r="AB507" s="202" t="n"/>
      <c r="AC507" s="275" t="n"/>
      <c r="AD507" s="201" t="n">
        <v>0</v>
      </c>
      <c r="AE507" s="202" t="n"/>
      <c r="AF507" s="275" t="n"/>
      <c r="AG507" s="201" t="n">
        <v>0</v>
      </c>
      <c r="AH507" s="202" t="n"/>
      <c r="AI507" s="275" t="n"/>
      <c r="AJ507" s="201" t="n">
        <v>0</v>
      </c>
      <c r="AK507" s="202" t="n"/>
      <c r="AL507" s="275" t="n"/>
      <c r="AM507" s="201" t="n">
        <v>0</v>
      </c>
      <c r="AN507" s="202" t="n"/>
      <c r="AO507" s="275" t="n"/>
      <c r="AP507" s="201" t="n">
        <v>0</v>
      </c>
      <c r="AQ507" s="202" t="n"/>
      <c r="AR507" s="275" t="n"/>
      <c r="AS507" s="201" t="n"/>
      <c r="AT507" s="202" t="n"/>
      <c r="AU507" s="275" t="n"/>
      <c r="AV507" s="201" t="n"/>
      <c r="AW507" s="202" t="n"/>
      <c r="AX507" s="275" t="n"/>
      <c r="AY507" s="201" t="n"/>
      <c r="AZ507" s="202" t="n"/>
      <c r="BA507" s="275" t="n"/>
      <c r="BB507" s="201" t="n"/>
      <c r="BC507" s="202" t="n"/>
      <c r="BD507" s="275" t="n"/>
      <c r="BE507" s="201" t="n"/>
      <c r="BF507" s="202" t="n"/>
      <c r="BG507" s="275" t="n"/>
      <c r="BH507" s="201" t="n"/>
      <c r="BI507" s="202" t="n"/>
      <c r="BK507" s="452" t="n"/>
      <c r="BL507" s="452" t="n"/>
      <c r="BM507" s="452" t="n"/>
      <c r="BN507" s="452" t="n"/>
    </row>
    <row r="508" hidden="1" outlineLevel="2" ht="15.75" customFormat="1" customHeight="1" s="474">
      <c r="A508" s="22" t="inlineStr">
        <is>
          <t xml:space="preserve">  -  Sub Chefe de Cozinha</t>
        </is>
      </c>
      <c r="B508" s="23" t="n"/>
      <c r="C508" s="3" t="n"/>
      <c r="D508" s="16" t="n"/>
      <c r="E508" s="4" t="n"/>
      <c r="F508" s="23" t="n"/>
      <c r="G508" s="425" t="n"/>
      <c r="H508" s="275" t="n"/>
      <c r="I508" s="201" t="n">
        <v>0</v>
      </c>
      <c r="J508" s="202" t="n"/>
      <c r="K508" s="275" t="n"/>
      <c r="L508" s="201" t="n">
        <v>0</v>
      </c>
      <c r="M508" s="202" t="n"/>
      <c r="N508" s="275" t="n"/>
      <c r="O508" s="201" t="n">
        <v>0</v>
      </c>
      <c r="P508" s="202" t="n"/>
      <c r="Q508" s="275" t="n"/>
      <c r="R508" s="201" t="n">
        <v>0</v>
      </c>
      <c r="S508" s="202" t="n"/>
      <c r="T508" s="275" t="n"/>
      <c r="U508" s="201" t="n">
        <v>0</v>
      </c>
      <c r="V508" s="202" t="n"/>
      <c r="W508" s="275" t="n"/>
      <c r="X508" s="201" t="n">
        <v>0</v>
      </c>
      <c r="Y508" s="202" t="n"/>
      <c r="Z508" s="275" t="n"/>
      <c r="AA508" s="201" t="n">
        <v>0</v>
      </c>
      <c r="AB508" s="202" t="n"/>
      <c r="AC508" s="275" t="n"/>
      <c r="AD508" s="201" t="n">
        <v>0</v>
      </c>
      <c r="AE508" s="202" t="n"/>
      <c r="AF508" s="275" t="n"/>
      <c r="AG508" s="201" t="n">
        <v>0</v>
      </c>
      <c r="AH508" s="202" t="n"/>
      <c r="AI508" s="275" t="n"/>
      <c r="AJ508" s="201" t="n">
        <v>0</v>
      </c>
      <c r="AK508" s="202" t="n"/>
      <c r="AL508" s="275" t="n"/>
      <c r="AM508" s="201" t="n">
        <v>0</v>
      </c>
      <c r="AN508" s="202" t="n"/>
      <c r="AO508" s="275" t="n"/>
      <c r="AP508" s="201" t="n">
        <v>0</v>
      </c>
      <c r="AQ508" s="202" t="n"/>
      <c r="AR508" s="275" t="n"/>
      <c r="AS508" s="201" t="n"/>
      <c r="AT508" s="202" t="n"/>
      <c r="AU508" s="275" t="n"/>
      <c r="AV508" s="201" t="n"/>
      <c r="AW508" s="202" t="n"/>
      <c r="AX508" s="275" t="n"/>
      <c r="AY508" s="201" t="n"/>
      <c r="AZ508" s="202" t="n"/>
      <c r="BA508" s="275" t="n"/>
      <c r="BB508" s="201" t="n"/>
      <c r="BC508" s="202" t="n"/>
      <c r="BD508" s="275" t="n"/>
      <c r="BE508" s="201" t="n"/>
      <c r="BF508" s="202" t="n"/>
      <c r="BG508" s="275" t="n"/>
      <c r="BH508" s="201" t="n"/>
      <c r="BI508" s="202" t="n"/>
      <c r="BK508" s="452" t="n"/>
      <c r="BL508" s="452" t="n"/>
      <c r="BM508" s="452" t="n"/>
      <c r="BN508" s="452" t="n"/>
    </row>
    <row r="509" hidden="1" outlineLevel="2" ht="14.4" customFormat="1" customHeight="1" s="474">
      <c r="A509" s="22" t="inlineStr">
        <is>
          <t xml:space="preserve">  -  Cozinheiro Líder</t>
        </is>
      </c>
      <c r="B509" s="23" t="n"/>
      <c r="C509" s="3" t="n"/>
      <c r="D509" s="16" t="n"/>
      <c r="E509" s="4" t="n"/>
      <c r="F509" s="23" t="n"/>
      <c r="G509" s="425" t="n"/>
      <c r="H509" s="275" t="n"/>
      <c r="I509" s="201" t="n">
        <v>0</v>
      </c>
      <c r="J509" s="202" t="n"/>
      <c r="K509" s="275" t="n"/>
      <c r="L509" s="201" t="n">
        <v>0</v>
      </c>
      <c r="M509" s="202" t="n"/>
      <c r="N509" s="275" t="n"/>
      <c r="O509" s="201" t="n">
        <v>0</v>
      </c>
      <c r="P509" s="202" t="n"/>
      <c r="Q509" s="275" t="n"/>
      <c r="R509" s="201" t="n">
        <v>0</v>
      </c>
      <c r="S509" s="202" t="n"/>
      <c r="T509" s="275" t="n"/>
      <c r="U509" s="201" t="n">
        <v>0</v>
      </c>
      <c r="V509" s="202" t="n"/>
      <c r="W509" s="275" t="n"/>
      <c r="X509" s="201" t="n">
        <v>0</v>
      </c>
      <c r="Y509" s="202" t="n"/>
      <c r="Z509" s="275" t="n"/>
      <c r="AA509" s="201" t="n">
        <v>0</v>
      </c>
      <c r="AB509" s="202" t="n"/>
      <c r="AC509" s="275" t="n"/>
      <c r="AD509" s="201" t="n">
        <v>0</v>
      </c>
      <c r="AE509" s="202" t="n"/>
      <c r="AF509" s="275" t="n"/>
      <c r="AG509" s="201" t="n">
        <v>0</v>
      </c>
      <c r="AH509" s="202" t="n"/>
      <c r="AI509" s="275" t="n"/>
      <c r="AJ509" s="201" t="n">
        <v>0</v>
      </c>
      <c r="AK509" s="202" t="n"/>
      <c r="AL509" s="275" t="n"/>
      <c r="AM509" s="201" t="n">
        <v>0</v>
      </c>
      <c r="AN509" s="202" t="n"/>
      <c r="AO509" s="275" t="n"/>
      <c r="AP509" s="201" t="n">
        <v>0</v>
      </c>
      <c r="AQ509" s="202" t="n"/>
      <c r="AR509" s="275" t="n"/>
      <c r="AS509" s="201" t="n"/>
      <c r="AT509" s="202" t="n"/>
      <c r="AU509" s="275" t="n"/>
      <c r="AV509" s="201" t="n"/>
      <c r="AW509" s="202" t="n"/>
      <c r="AX509" s="275" t="n"/>
      <c r="AY509" s="201" t="n"/>
      <c r="AZ509" s="202" t="n"/>
      <c r="BA509" s="275" t="n"/>
      <c r="BB509" s="201" t="n"/>
      <c r="BC509" s="202" t="n"/>
      <c r="BD509" s="275" t="n"/>
      <c r="BE509" s="201" t="n"/>
      <c r="BF509" s="202" t="n"/>
      <c r="BG509" s="275" t="n"/>
      <c r="BH509" s="201" t="n"/>
      <c r="BI509" s="202" t="n"/>
      <c r="BK509" s="452" t="n"/>
      <c r="BL509" s="452" t="n"/>
      <c r="BM509" s="452" t="n"/>
      <c r="BN509" s="452" t="n"/>
    </row>
    <row r="510" hidden="1" outlineLevel="2" ht="14.4" customFormat="1" customHeight="1" s="474">
      <c r="A510" s="22" t="inlineStr">
        <is>
          <t xml:space="preserve">  -  Cozinheiro III</t>
        </is>
      </c>
      <c r="B510" s="23" t="n"/>
      <c r="C510" s="3" t="n"/>
      <c r="D510" s="16" t="n"/>
      <c r="E510" s="4" t="n"/>
      <c r="F510" s="23" t="n"/>
      <c r="G510" s="425" t="n"/>
      <c r="H510" s="275" t="n"/>
      <c r="I510" s="201" t="n">
        <v>-1938.56</v>
      </c>
      <c r="J510" s="202" t="n"/>
      <c r="K510" s="275" t="n"/>
      <c r="L510" s="201" t="n">
        <v>-1938.56</v>
      </c>
      <c r="M510" s="202" t="n"/>
      <c r="N510" s="275" t="n"/>
      <c r="O510" s="201" t="n">
        <v>-1938.56</v>
      </c>
      <c r="P510" s="202" t="n"/>
      <c r="Q510" s="275" t="n"/>
      <c r="R510" s="201" t="n">
        <v>-1938.56</v>
      </c>
      <c r="S510" s="202" t="n"/>
      <c r="T510" s="275" t="n"/>
      <c r="U510" s="201" t="n">
        <v>-1938.56</v>
      </c>
      <c r="V510" s="202" t="n"/>
      <c r="W510" s="275" t="n"/>
      <c r="X510" s="201" t="n">
        <v>-2019.97952</v>
      </c>
      <c r="Y510" s="202" t="n"/>
      <c r="Z510" s="275" t="n"/>
      <c r="AA510" s="201" t="n">
        <v>-2019.97952</v>
      </c>
      <c r="AB510" s="202" t="n"/>
      <c r="AC510" s="275" t="n"/>
      <c r="AD510" s="201" t="n">
        <v>-2019.97952</v>
      </c>
      <c r="AE510" s="202" t="n"/>
      <c r="AF510" s="275" t="n"/>
      <c r="AG510" s="201" t="n">
        <v>-2019.97952</v>
      </c>
      <c r="AH510" s="202" t="n"/>
      <c r="AI510" s="275" t="n"/>
      <c r="AJ510" s="201" t="n">
        <v>-2019.97952</v>
      </c>
      <c r="AK510" s="202" t="n"/>
      <c r="AL510" s="275" t="n"/>
      <c r="AM510" s="201" t="n">
        <v>-2019.97952</v>
      </c>
      <c r="AN510" s="202" t="n"/>
      <c r="AO510" s="275" t="n"/>
      <c r="AP510" s="201" t="n">
        <v>-2019.97952</v>
      </c>
      <c r="AQ510" s="202" t="n"/>
      <c r="AR510" s="275" t="n"/>
      <c r="AS510" s="201" t="n"/>
      <c r="AT510" s="202" t="n"/>
      <c r="AU510" s="275" t="n"/>
      <c r="AV510" s="201" t="n"/>
      <c r="AW510" s="202" t="n"/>
      <c r="AX510" s="275" t="n"/>
      <c r="AY510" s="201" t="n"/>
      <c r="AZ510" s="202" t="n"/>
      <c r="BA510" s="275" t="n"/>
      <c r="BB510" s="201" t="n"/>
      <c r="BC510" s="202" t="n"/>
      <c r="BD510" s="275" t="n"/>
      <c r="BE510" s="201" t="n"/>
      <c r="BF510" s="202" t="n"/>
      <c r="BG510" s="275" t="n"/>
      <c r="BH510" s="201" t="n"/>
      <c r="BI510" s="202" t="n"/>
      <c r="BK510" s="452" t="n"/>
      <c r="BL510" s="452" t="n"/>
      <c r="BM510" s="452" t="n"/>
      <c r="BN510" s="452" t="n"/>
    </row>
    <row r="511" hidden="1" outlineLevel="2" ht="14.4" customFormat="1" customHeight="1" s="474">
      <c r="A511" s="22" t="inlineStr">
        <is>
          <t xml:space="preserve">  -  Cozinheiro II</t>
        </is>
      </c>
      <c r="B511" s="23" t="n"/>
      <c r="C511" s="3" t="n"/>
      <c r="D511" s="16" t="n"/>
      <c r="E511" s="4" t="n"/>
      <c r="F511" s="23" t="n"/>
      <c r="G511" s="425" t="n"/>
      <c r="H511" s="275" t="n"/>
      <c r="I511" s="201" t="n">
        <v>-2229.34</v>
      </c>
      <c r="J511" s="202" t="n"/>
      <c r="K511" s="275" t="n"/>
      <c r="L511" s="201" t="n">
        <v>-2229.34</v>
      </c>
      <c r="M511" s="202" t="n"/>
      <c r="N511" s="275" t="n"/>
      <c r="O511" s="201" t="n">
        <v>-2229.34</v>
      </c>
      <c r="P511" s="202" t="n"/>
      <c r="Q511" s="275" t="n"/>
      <c r="R511" s="201" t="n">
        <v>-2229.34</v>
      </c>
      <c r="S511" s="202" t="n"/>
      <c r="T511" s="275" t="n"/>
      <c r="U511" s="201" t="n">
        <v>-2229.34</v>
      </c>
      <c r="V511" s="202" t="n"/>
      <c r="W511" s="275" t="n"/>
      <c r="X511" s="201" t="n">
        <v>-2322.97228</v>
      </c>
      <c r="Y511" s="202" t="n"/>
      <c r="Z511" s="275" t="n"/>
      <c r="AA511" s="201" t="n">
        <v>-2322.97228</v>
      </c>
      <c r="AB511" s="202" t="n"/>
      <c r="AC511" s="275" t="n"/>
      <c r="AD511" s="201" t="n">
        <v>-2322.97228</v>
      </c>
      <c r="AE511" s="202" t="n"/>
      <c r="AF511" s="275" t="n"/>
      <c r="AG511" s="201" t="n">
        <v>-2322.97228</v>
      </c>
      <c r="AH511" s="202" t="n"/>
      <c r="AI511" s="275" t="n"/>
      <c r="AJ511" s="201" t="n">
        <v>-2322.97228</v>
      </c>
      <c r="AK511" s="202" t="n"/>
      <c r="AL511" s="275" t="n"/>
      <c r="AM511" s="201" t="n">
        <v>-2322.97228</v>
      </c>
      <c r="AN511" s="202" t="n"/>
      <c r="AO511" s="275" t="n"/>
      <c r="AP511" s="201" t="n">
        <v>-2322.97228</v>
      </c>
      <c r="AQ511" s="202" t="n"/>
      <c r="AR511" s="275" t="n"/>
      <c r="AS511" s="201" t="n"/>
      <c r="AT511" s="202" t="n"/>
      <c r="AU511" s="275" t="n"/>
      <c r="AV511" s="201" t="n"/>
      <c r="AW511" s="202" t="n"/>
      <c r="AX511" s="275" t="n"/>
      <c r="AY511" s="201" t="n"/>
      <c r="AZ511" s="202" t="n"/>
      <c r="BA511" s="275" t="n"/>
      <c r="BB511" s="201" t="n"/>
      <c r="BC511" s="202" t="n"/>
      <c r="BD511" s="275" t="n"/>
      <c r="BE511" s="201" t="n"/>
      <c r="BF511" s="202" t="n"/>
      <c r="BG511" s="275" t="n"/>
      <c r="BH511" s="201" t="n"/>
      <c r="BI511" s="202" t="n"/>
      <c r="BK511" s="452" t="n"/>
      <c r="BL511" s="452" t="n"/>
      <c r="BM511" s="452" t="n"/>
      <c r="BN511" s="452" t="n"/>
    </row>
    <row r="512" hidden="1" outlineLevel="2" ht="14.4" customFormat="1" customHeight="1" s="474">
      <c r="A512" s="22" t="inlineStr">
        <is>
          <t xml:space="preserve">  -  Cozinheiro I</t>
        </is>
      </c>
      <c r="B512" s="23" t="n"/>
      <c r="C512" s="3" t="n"/>
      <c r="D512" s="16" t="n"/>
      <c r="E512" s="4" t="n"/>
      <c r="F512" s="23" t="n"/>
      <c r="G512" s="425" t="n"/>
      <c r="H512" s="275" t="n"/>
      <c r="I512" s="201" t="n">
        <v>-2563.75</v>
      </c>
      <c r="J512" s="202" t="n"/>
      <c r="K512" s="275" t="n"/>
      <c r="L512" s="201" t="n">
        <v>-2563.75</v>
      </c>
      <c r="M512" s="202" t="n"/>
      <c r="N512" s="275" t="n"/>
      <c r="O512" s="201" t="n">
        <v>-2563.75</v>
      </c>
      <c r="P512" s="202" t="n"/>
      <c r="Q512" s="275" t="n"/>
      <c r="R512" s="201" t="n">
        <v>-2563.75</v>
      </c>
      <c r="S512" s="202" t="n"/>
      <c r="T512" s="275" t="n"/>
      <c r="U512" s="201" t="n">
        <v>-2563.75</v>
      </c>
      <c r="V512" s="202" t="n"/>
      <c r="W512" s="275" t="n"/>
      <c r="X512" s="201" t="n">
        <v>-2671.4275</v>
      </c>
      <c r="Y512" s="202" t="n"/>
      <c r="Z512" s="275" t="n"/>
      <c r="AA512" s="201" t="n">
        <v>-2671.4275</v>
      </c>
      <c r="AB512" s="202" t="n"/>
      <c r="AC512" s="275" t="n"/>
      <c r="AD512" s="201" t="n">
        <v>-2671.4275</v>
      </c>
      <c r="AE512" s="202" t="n"/>
      <c r="AF512" s="275" t="n"/>
      <c r="AG512" s="201" t="n">
        <v>-2671.4275</v>
      </c>
      <c r="AH512" s="202" t="n"/>
      <c r="AI512" s="275" t="n"/>
      <c r="AJ512" s="201" t="n">
        <v>-2671.4275</v>
      </c>
      <c r="AK512" s="202" t="n"/>
      <c r="AL512" s="275" t="n"/>
      <c r="AM512" s="201" t="n">
        <v>-2671.4275</v>
      </c>
      <c r="AN512" s="202" t="n"/>
      <c r="AO512" s="275" t="n"/>
      <c r="AP512" s="201" t="n">
        <v>-2671.4275</v>
      </c>
      <c r="AQ512" s="202" t="n"/>
      <c r="AR512" s="275" t="n"/>
      <c r="AS512" s="201" t="n"/>
      <c r="AT512" s="202" t="n"/>
      <c r="AU512" s="275" t="n"/>
      <c r="AV512" s="201" t="n"/>
      <c r="AW512" s="202" t="n"/>
      <c r="AX512" s="275" t="n"/>
      <c r="AY512" s="201" t="n"/>
      <c r="AZ512" s="202" t="n"/>
      <c r="BA512" s="275" t="n"/>
      <c r="BB512" s="201" t="n"/>
      <c r="BC512" s="202" t="n"/>
      <c r="BD512" s="275" t="n"/>
      <c r="BE512" s="201" t="n"/>
      <c r="BF512" s="202" t="n"/>
      <c r="BG512" s="275" t="n"/>
      <c r="BH512" s="201" t="n"/>
      <c r="BI512" s="202" t="n"/>
      <c r="BK512" s="452" t="n"/>
      <c r="BL512" s="452" t="n"/>
      <c r="BM512" s="452" t="n"/>
      <c r="BN512" s="452" t="n"/>
    </row>
    <row r="513" hidden="1" outlineLevel="2" ht="14.4" customFormat="1" customHeight="1" s="474">
      <c r="A513" s="22" t="inlineStr">
        <is>
          <t xml:space="preserve">  -  Ajud cozinha</t>
        </is>
      </c>
      <c r="B513" s="23" t="n"/>
      <c r="C513" s="3" t="n"/>
      <c r="D513" s="16" t="n"/>
      <c r="E513" s="4" t="n"/>
      <c r="F513" s="23" t="n"/>
      <c r="G513" s="425" t="n"/>
      <c r="H513" s="275" t="n"/>
      <c r="I513" s="201" t="n">
        <v>0</v>
      </c>
      <c r="J513" s="202" t="n"/>
      <c r="K513" s="275" t="n"/>
      <c r="L513" s="201" t="n">
        <v>0</v>
      </c>
      <c r="M513" s="202" t="n"/>
      <c r="N513" s="275" t="n"/>
      <c r="O513" s="201" t="n">
        <v>0</v>
      </c>
      <c r="P513" s="202" t="n"/>
      <c r="Q513" s="275" t="n"/>
      <c r="R513" s="201" t="n">
        <v>0</v>
      </c>
      <c r="S513" s="202" t="n"/>
      <c r="T513" s="275" t="n"/>
      <c r="U513" s="201" t="n">
        <v>0</v>
      </c>
      <c r="V513" s="202" t="n"/>
      <c r="W513" s="275" t="n"/>
      <c r="X513" s="201" t="n">
        <v>0</v>
      </c>
      <c r="Y513" s="202" t="n"/>
      <c r="Z513" s="275" t="n"/>
      <c r="AA513" s="201" t="n">
        <v>0</v>
      </c>
      <c r="AB513" s="202" t="n"/>
      <c r="AC513" s="275" t="n"/>
      <c r="AD513" s="201" t="n">
        <v>0</v>
      </c>
      <c r="AE513" s="202" t="n"/>
      <c r="AF513" s="275" t="n"/>
      <c r="AG513" s="201" t="n">
        <v>0</v>
      </c>
      <c r="AH513" s="202" t="n"/>
      <c r="AI513" s="275" t="n"/>
      <c r="AJ513" s="201" t="n">
        <v>0</v>
      </c>
      <c r="AK513" s="202" t="n"/>
      <c r="AL513" s="275" t="n"/>
      <c r="AM513" s="201" t="n">
        <v>0</v>
      </c>
      <c r="AN513" s="202" t="n"/>
      <c r="AO513" s="275" t="n"/>
      <c r="AP513" s="201" t="n">
        <v>0</v>
      </c>
      <c r="AQ513" s="202" t="n"/>
      <c r="AR513" s="275" t="n"/>
      <c r="AS513" s="201" t="n"/>
      <c r="AT513" s="202" t="n"/>
      <c r="AU513" s="275" t="n"/>
      <c r="AV513" s="201" t="n"/>
      <c r="AW513" s="202" t="n"/>
      <c r="AX513" s="275" t="n"/>
      <c r="AY513" s="201" t="n"/>
      <c r="AZ513" s="202" t="n"/>
      <c r="BA513" s="275" t="n"/>
      <c r="BB513" s="201" t="n"/>
      <c r="BC513" s="202" t="n"/>
      <c r="BD513" s="275" t="n"/>
      <c r="BE513" s="201" t="n"/>
      <c r="BF513" s="202" t="n"/>
      <c r="BG513" s="275" t="n"/>
      <c r="BH513" s="201" t="n"/>
      <c r="BI513" s="202" t="n"/>
      <c r="BK513" s="452" t="n"/>
      <c r="BL513" s="452" t="n"/>
      <c r="BM513" s="452" t="n"/>
      <c r="BN513" s="452" t="n"/>
    </row>
    <row r="514" hidden="1" outlineLevel="2" ht="14.4" customFormat="1" customHeight="1" s="474">
      <c r="A514" s="22" t="inlineStr">
        <is>
          <t xml:space="preserve">  -  Saladeiro</t>
        </is>
      </c>
      <c r="B514" s="23" t="n"/>
      <c r="C514" s="3" t="n"/>
      <c r="D514" s="16" t="n"/>
      <c r="E514" s="4" t="n"/>
      <c r="F514" s="23" t="n"/>
      <c r="G514" s="425" t="n"/>
      <c r="H514" s="275" t="n"/>
      <c r="I514" s="201" t="n">
        <v>0</v>
      </c>
      <c r="J514" s="202" t="n"/>
      <c r="K514" s="275" t="n"/>
      <c r="L514" s="201" t="n">
        <v>0</v>
      </c>
      <c r="M514" s="202" t="n"/>
      <c r="N514" s="275" t="n"/>
      <c r="O514" s="201" t="n">
        <v>0</v>
      </c>
      <c r="P514" s="202" t="n"/>
      <c r="Q514" s="275" t="n"/>
      <c r="R514" s="201" t="n">
        <v>0</v>
      </c>
      <c r="S514" s="202" t="n"/>
      <c r="T514" s="275" t="n"/>
      <c r="U514" s="201" t="n">
        <v>0</v>
      </c>
      <c r="V514" s="202" t="n"/>
      <c r="W514" s="275" t="n"/>
      <c r="X514" s="201" t="n">
        <v>0</v>
      </c>
      <c r="Y514" s="202" t="n"/>
      <c r="Z514" s="275" t="n"/>
      <c r="AA514" s="201" t="n">
        <v>0</v>
      </c>
      <c r="AB514" s="202" t="n"/>
      <c r="AC514" s="275" t="n"/>
      <c r="AD514" s="201" t="n">
        <v>0</v>
      </c>
      <c r="AE514" s="202" t="n"/>
      <c r="AF514" s="275" t="n"/>
      <c r="AG514" s="201" t="n">
        <v>0</v>
      </c>
      <c r="AH514" s="202" t="n"/>
      <c r="AI514" s="275" t="n"/>
      <c r="AJ514" s="201" t="n">
        <v>0</v>
      </c>
      <c r="AK514" s="202" t="n"/>
      <c r="AL514" s="275" t="n"/>
      <c r="AM514" s="201" t="n">
        <v>0</v>
      </c>
      <c r="AN514" s="202" t="n"/>
      <c r="AO514" s="275" t="n"/>
      <c r="AP514" s="201" t="n">
        <v>0</v>
      </c>
      <c r="AQ514" s="202" t="n"/>
      <c r="AR514" s="275" t="n"/>
      <c r="AS514" s="201" t="n"/>
      <c r="AT514" s="202" t="n"/>
      <c r="AU514" s="275" t="n"/>
      <c r="AV514" s="201" t="n"/>
      <c r="AW514" s="202" t="n"/>
      <c r="AX514" s="275" t="n"/>
      <c r="AY514" s="201" t="n"/>
      <c r="AZ514" s="202" t="n"/>
      <c r="BA514" s="275" t="n"/>
      <c r="BB514" s="201" t="n"/>
      <c r="BC514" s="202" t="n"/>
      <c r="BD514" s="275" t="n"/>
      <c r="BE514" s="201" t="n"/>
      <c r="BF514" s="202" t="n"/>
      <c r="BG514" s="275" t="n"/>
      <c r="BH514" s="201" t="n"/>
      <c r="BI514" s="202" t="n"/>
      <c r="BK514" s="452" t="n"/>
      <c r="BL514" s="452" t="n"/>
      <c r="BM514" s="452" t="n"/>
      <c r="BN514" s="452" t="n"/>
    </row>
    <row r="515" hidden="1" outlineLevel="2" ht="14.4" customFormat="1" customHeight="1" s="474">
      <c r="A515" s="22" t="inlineStr">
        <is>
          <t xml:space="preserve">  -  Pia</t>
        </is>
      </c>
      <c r="B515" s="23" t="n"/>
      <c r="C515" s="3" t="n"/>
      <c r="D515" s="16" t="n"/>
      <c r="E515" s="4" t="n"/>
      <c r="F515" s="23" t="n"/>
      <c r="G515" s="425" t="n"/>
      <c r="H515" s="275" t="n"/>
      <c r="I515" s="201" t="n">
        <v>0</v>
      </c>
      <c r="J515" s="202" t="n"/>
      <c r="K515" s="275" t="n"/>
      <c r="L515" s="201" t="n">
        <v>0</v>
      </c>
      <c r="M515" s="202" t="n"/>
      <c r="N515" s="275" t="n"/>
      <c r="O515" s="201" t="n">
        <v>0</v>
      </c>
      <c r="P515" s="202" t="n"/>
      <c r="Q515" s="275" t="n"/>
      <c r="R515" s="201" t="n">
        <v>0</v>
      </c>
      <c r="S515" s="202" t="n"/>
      <c r="T515" s="275" t="n"/>
      <c r="U515" s="201" t="n">
        <v>0</v>
      </c>
      <c r="V515" s="202" t="n"/>
      <c r="W515" s="275" t="n"/>
      <c r="X515" s="201" t="n">
        <v>0</v>
      </c>
      <c r="Y515" s="202" t="n"/>
      <c r="Z515" s="275" t="n"/>
      <c r="AA515" s="201" t="n">
        <v>0</v>
      </c>
      <c r="AB515" s="202" t="n"/>
      <c r="AC515" s="275" t="n"/>
      <c r="AD515" s="201" t="n">
        <v>0</v>
      </c>
      <c r="AE515" s="202" t="n"/>
      <c r="AF515" s="275" t="n"/>
      <c r="AG515" s="201" t="n">
        <v>0</v>
      </c>
      <c r="AH515" s="202" t="n"/>
      <c r="AI515" s="275" t="n"/>
      <c r="AJ515" s="201" t="n">
        <v>0</v>
      </c>
      <c r="AK515" s="202" t="n"/>
      <c r="AL515" s="275" t="n"/>
      <c r="AM515" s="201" t="n">
        <v>0</v>
      </c>
      <c r="AN515" s="202" t="n"/>
      <c r="AO515" s="275" t="n"/>
      <c r="AP515" s="201" t="n">
        <v>0</v>
      </c>
      <c r="AQ515" s="202" t="n"/>
      <c r="AR515" s="275" t="n"/>
      <c r="AS515" s="201" t="n"/>
      <c r="AT515" s="202" t="n"/>
      <c r="AU515" s="275" t="n"/>
      <c r="AV515" s="201" t="n"/>
      <c r="AW515" s="202" t="n"/>
      <c r="AX515" s="275" t="n"/>
      <c r="AY515" s="201" t="n"/>
      <c r="AZ515" s="202" t="n"/>
      <c r="BA515" s="275" t="n"/>
      <c r="BB515" s="201" t="n"/>
      <c r="BC515" s="202" t="n"/>
      <c r="BD515" s="275" t="n"/>
      <c r="BE515" s="201" t="n"/>
      <c r="BF515" s="202" t="n"/>
      <c r="BG515" s="275" t="n"/>
      <c r="BH515" s="201" t="n"/>
      <c r="BI515" s="202" t="n"/>
      <c r="BK515" s="452" t="n"/>
      <c r="BL515" s="452" t="n"/>
      <c r="BM515" s="452" t="n"/>
      <c r="BN515" s="452" t="n"/>
    </row>
    <row r="516" hidden="1" outlineLevel="2" ht="14.4" customFormat="1" customHeight="1" s="474">
      <c r="A516" s="22" t="inlineStr">
        <is>
          <t xml:space="preserve">  -  Sub Chefe de Confeitaria</t>
        </is>
      </c>
      <c r="B516" s="23" t="n"/>
      <c r="C516" s="3" t="n"/>
      <c r="D516" s="16" t="n"/>
      <c r="E516" s="4" t="n"/>
      <c r="F516" s="23" t="n"/>
      <c r="G516" s="425" t="n"/>
      <c r="H516" s="275" t="n"/>
      <c r="I516" s="201" t="n">
        <v>0</v>
      </c>
      <c r="J516" s="202" t="n"/>
      <c r="K516" s="275" t="n"/>
      <c r="L516" s="201" t="n">
        <v>0</v>
      </c>
      <c r="M516" s="202" t="n"/>
      <c r="N516" s="275" t="n"/>
      <c r="O516" s="201" t="n">
        <v>0</v>
      </c>
      <c r="P516" s="202" t="n"/>
      <c r="Q516" s="275" t="n"/>
      <c r="R516" s="201" t="n">
        <v>0</v>
      </c>
      <c r="S516" s="202" t="n"/>
      <c r="T516" s="275" t="n"/>
      <c r="U516" s="201" t="n">
        <v>0</v>
      </c>
      <c r="V516" s="202" t="n"/>
      <c r="W516" s="275" t="n"/>
      <c r="X516" s="201" t="n">
        <v>0</v>
      </c>
      <c r="Y516" s="202" t="n"/>
      <c r="Z516" s="275" t="n"/>
      <c r="AA516" s="201" t="n">
        <v>0</v>
      </c>
      <c r="AB516" s="202" t="n"/>
      <c r="AC516" s="275" t="n"/>
      <c r="AD516" s="201" t="n">
        <v>0</v>
      </c>
      <c r="AE516" s="202" t="n"/>
      <c r="AF516" s="275" t="n"/>
      <c r="AG516" s="201" t="n">
        <v>0</v>
      </c>
      <c r="AH516" s="202" t="n"/>
      <c r="AI516" s="275" t="n"/>
      <c r="AJ516" s="201" t="n">
        <v>0</v>
      </c>
      <c r="AK516" s="202" t="n"/>
      <c r="AL516" s="275" t="n"/>
      <c r="AM516" s="201" t="n">
        <v>0</v>
      </c>
      <c r="AN516" s="202" t="n"/>
      <c r="AO516" s="275" t="n"/>
      <c r="AP516" s="201" t="n">
        <v>0</v>
      </c>
      <c r="AQ516" s="202" t="n"/>
      <c r="AR516" s="275" t="n"/>
      <c r="AS516" s="201" t="n"/>
      <c r="AT516" s="202" t="n"/>
      <c r="AU516" s="275" t="n"/>
      <c r="AV516" s="201" t="n"/>
      <c r="AW516" s="202" t="n"/>
      <c r="AX516" s="275" t="n"/>
      <c r="AY516" s="201" t="n"/>
      <c r="AZ516" s="202" t="n"/>
      <c r="BA516" s="275" t="n"/>
      <c r="BB516" s="201" t="n"/>
      <c r="BC516" s="202" t="n"/>
      <c r="BD516" s="275" t="n"/>
      <c r="BE516" s="201" t="n"/>
      <c r="BF516" s="202" t="n"/>
      <c r="BG516" s="275" t="n"/>
      <c r="BH516" s="201" t="n"/>
      <c r="BI516" s="202" t="n"/>
      <c r="BK516" s="452" t="n"/>
      <c r="BL516" s="452" t="n"/>
      <c r="BM516" s="452" t="n"/>
      <c r="BN516" s="452" t="n"/>
    </row>
    <row r="517" hidden="1" outlineLevel="2" ht="14.4" customFormat="1" customHeight="1" s="474">
      <c r="A517" s="22" t="inlineStr">
        <is>
          <t xml:space="preserve">  -  Confeiteiro III</t>
        </is>
      </c>
      <c r="B517" s="23" t="n"/>
      <c r="C517" s="3" t="n"/>
      <c r="D517" s="16" t="n"/>
      <c r="E517" s="4" t="n"/>
      <c r="F517" s="23" t="n"/>
      <c r="G517" s="425" t="n"/>
      <c r="H517" s="275" t="n"/>
      <c r="I517" s="201" t="n">
        <v>0</v>
      </c>
      <c r="J517" s="202" t="n"/>
      <c r="K517" s="275" t="n"/>
      <c r="L517" s="201" t="n">
        <v>0</v>
      </c>
      <c r="M517" s="202" t="n"/>
      <c r="N517" s="275" t="n"/>
      <c r="O517" s="201" t="n">
        <v>0</v>
      </c>
      <c r="P517" s="202" t="n"/>
      <c r="Q517" s="275" t="n"/>
      <c r="R517" s="201" t="n">
        <v>0</v>
      </c>
      <c r="S517" s="202" t="n"/>
      <c r="T517" s="275" t="n"/>
      <c r="U517" s="201" t="n">
        <v>0</v>
      </c>
      <c r="V517" s="202" t="n"/>
      <c r="W517" s="275" t="n"/>
      <c r="X517" s="201" t="n">
        <v>0</v>
      </c>
      <c r="Y517" s="202" t="n"/>
      <c r="Z517" s="275" t="n"/>
      <c r="AA517" s="201" t="n">
        <v>0</v>
      </c>
      <c r="AB517" s="202" t="n"/>
      <c r="AC517" s="275" t="n"/>
      <c r="AD517" s="201" t="n">
        <v>0</v>
      </c>
      <c r="AE517" s="202" t="n"/>
      <c r="AF517" s="275" t="n"/>
      <c r="AG517" s="201" t="n">
        <v>0</v>
      </c>
      <c r="AH517" s="202" t="n"/>
      <c r="AI517" s="275" t="n"/>
      <c r="AJ517" s="201" t="n">
        <v>0</v>
      </c>
      <c r="AK517" s="202" t="n"/>
      <c r="AL517" s="275" t="n"/>
      <c r="AM517" s="201" t="n">
        <v>0</v>
      </c>
      <c r="AN517" s="202" t="n"/>
      <c r="AO517" s="275" t="n"/>
      <c r="AP517" s="201" t="n">
        <v>0</v>
      </c>
      <c r="AQ517" s="202" t="n"/>
      <c r="AR517" s="275" t="n"/>
      <c r="AS517" s="201" t="n"/>
      <c r="AT517" s="202" t="n"/>
      <c r="AU517" s="275" t="n"/>
      <c r="AV517" s="201" t="n"/>
      <c r="AW517" s="202" t="n"/>
      <c r="AX517" s="275" t="n"/>
      <c r="AY517" s="201" t="n"/>
      <c r="AZ517" s="202" t="n"/>
      <c r="BA517" s="275" t="n"/>
      <c r="BB517" s="201" t="n"/>
      <c r="BC517" s="202" t="n"/>
      <c r="BD517" s="275" t="n"/>
      <c r="BE517" s="201" t="n"/>
      <c r="BF517" s="202" t="n"/>
      <c r="BG517" s="275" t="n"/>
      <c r="BH517" s="201" t="n"/>
      <c r="BI517" s="202" t="n"/>
      <c r="BK517" s="452" t="n"/>
      <c r="BL517" s="452" t="n"/>
      <c r="BM517" s="452" t="n"/>
      <c r="BN517" s="452" t="n"/>
    </row>
    <row r="518" hidden="1" outlineLevel="2" ht="14.4" customFormat="1" customHeight="1" s="474">
      <c r="A518" s="22" t="inlineStr">
        <is>
          <t xml:space="preserve">  -  Confeiteiro II</t>
        </is>
      </c>
      <c r="B518" s="23" t="n"/>
      <c r="C518" s="3" t="n"/>
      <c r="D518" s="16" t="n"/>
      <c r="E518" s="4" t="n"/>
      <c r="F518" s="23" t="n"/>
      <c r="G518" s="425" t="n"/>
      <c r="H518" s="275" t="n"/>
      <c r="I518" s="201" t="n">
        <v>0</v>
      </c>
      <c r="J518" s="202" t="n"/>
      <c r="K518" s="275" t="n"/>
      <c r="L518" s="201" t="n">
        <v>0</v>
      </c>
      <c r="M518" s="202" t="n"/>
      <c r="N518" s="275" t="n"/>
      <c r="O518" s="201" t="n">
        <v>0</v>
      </c>
      <c r="P518" s="202" t="n"/>
      <c r="Q518" s="275" t="n"/>
      <c r="R518" s="201" t="n">
        <v>0</v>
      </c>
      <c r="S518" s="202" t="n"/>
      <c r="T518" s="275" t="n"/>
      <c r="U518" s="201" t="n">
        <v>0</v>
      </c>
      <c r="V518" s="202" t="n"/>
      <c r="W518" s="275" t="n"/>
      <c r="X518" s="201" t="n">
        <v>0</v>
      </c>
      <c r="Y518" s="202" t="n"/>
      <c r="Z518" s="275" t="n"/>
      <c r="AA518" s="201" t="n">
        <v>0</v>
      </c>
      <c r="AB518" s="202" t="n"/>
      <c r="AC518" s="275" t="n"/>
      <c r="AD518" s="201" t="n">
        <v>0</v>
      </c>
      <c r="AE518" s="202" t="n"/>
      <c r="AF518" s="275" t="n"/>
      <c r="AG518" s="201" t="n">
        <v>0</v>
      </c>
      <c r="AH518" s="202" t="n"/>
      <c r="AI518" s="275" t="n"/>
      <c r="AJ518" s="201" t="n">
        <v>0</v>
      </c>
      <c r="AK518" s="202" t="n"/>
      <c r="AL518" s="275" t="n"/>
      <c r="AM518" s="201" t="n">
        <v>0</v>
      </c>
      <c r="AN518" s="202" t="n"/>
      <c r="AO518" s="275" t="n"/>
      <c r="AP518" s="201" t="n">
        <v>0</v>
      </c>
      <c r="AQ518" s="202" t="n"/>
      <c r="AR518" s="275" t="n"/>
      <c r="AS518" s="201" t="n"/>
      <c r="AT518" s="202" t="n"/>
      <c r="AU518" s="275" t="n"/>
      <c r="AV518" s="201" t="n"/>
      <c r="AW518" s="202" t="n"/>
      <c r="AX518" s="275" t="n"/>
      <c r="AY518" s="201" t="n"/>
      <c r="AZ518" s="202" t="n"/>
      <c r="BA518" s="275" t="n"/>
      <c r="BB518" s="201" t="n"/>
      <c r="BC518" s="202" t="n"/>
      <c r="BD518" s="275" t="n"/>
      <c r="BE518" s="201" t="n"/>
      <c r="BF518" s="202" t="n"/>
      <c r="BG518" s="275" t="n"/>
      <c r="BH518" s="201" t="n"/>
      <c r="BI518" s="202" t="n"/>
      <c r="BK518" s="452" t="n"/>
      <c r="BL518" s="452" t="n"/>
      <c r="BM518" s="452" t="n"/>
      <c r="BN518" s="452" t="n"/>
    </row>
    <row r="519" hidden="1" outlineLevel="2" ht="14.4" customFormat="1" customHeight="1" s="474">
      <c r="A519" s="22" t="inlineStr">
        <is>
          <t xml:space="preserve">  -  Confeiteiro I</t>
        </is>
      </c>
      <c r="B519" s="23" t="n"/>
      <c r="C519" s="3" t="n"/>
      <c r="D519" s="16" t="n"/>
      <c r="E519" s="4" t="n"/>
      <c r="F519" s="23" t="n"/>
      <c r="G519" s="425" t="n"/>
      <c r="H519" s="275" t="n"/>
      <c r="I519" s="201" t="n">
        <v>-2148.28</v>
      </c>
      <c r="J519" s="202" t="n"/>
      <c r="K519" s="275" t="n"/>
      <c r="L519" s="201" t="n">
        <v>-2148.28</v>
      </c>
      <c r="M519" s="202" t="n"/>
      <c r="N519" s="275" t="n"/>
      <c r="O519" s="201" t="n">
        <v>-2148.28</v>
      </c>
      <c r="P519" s="202" t="n"/>
      <c r="Q519" s="275" t="n"/>
      <c r="R519" s="201" t="n">
        <v>-2148.28</v>
      </c>
      <c r="S519" s="202" t="n"/>
      <c r="T519" s="275" t="n"/>
      <c r="U519" s="201" t="n">
        <v>-2148.28</v>
      </c>
      <c r="V519" s="202" t="n"/>
      <c r="W519" s="275" t="n"/>
      <c r="X519" s="201" t="n">
        <v>-2238.50776</v>
      </c>
      <c r="Y519" s="202" t="n"/>
      <c r="Z519" s="275" t="n"/>
      <c r="AA519" s="201" t="n">
        <v>-2238.50776</v>
      </c>
      <c r="AB519" s="202" t="n"/>
      <c r="AC519" s="275" t="n"/>
      <c r="AD519" s="201" t="n">
        <v>-2238.50776</v>
      </c>
      <c r="AE519" s="202" t="n"/>
      <c r="AF519" s="275" t="n"/>
      <c r="AG519" s="201" t="n">
        <v>-2238.50776</v>
      </c>
      <c r="AH519" s="202" t="n"/>
      <c r="AI519" s="275" t="n"/>
      <c r="AJ519" s="201" t="n">
        <v>-2238.50776</v>
      </c>
      <c r="AK519" s="202" t="n"/>
      <c r="AL519" s="275" t="n"/>
      <c r="AM519" s="201" t="n">
        <v>-2238.50776</v>
      </c>
      <c r="AN519" s="202" t="n"/>
      <c r="AO519" s="275" t="n"/>
      <c r="AP519" s="201" t="n">
        <v>-2238.50776</v>
      </c>
      <c r="AQ519" s="202" t="n"/>
      <c r="AR519" s="275" t="n"/>
      <c r="AS519" s="201" t="n"/>
      <c r="AT519" s="202" t="n"/>
      <c r="AU519" s="275" t="n"/>
      <c r="AV519" s="201" t="n"/>
      <c r="AW519" s="202" t="n"/>
      <c r="AX519" s="275" t="n"/>
      <c r="AY519" s="201" t="n"/>
      <c r="AZ519" s="202" t="n"/>
      <c r="BA519" s="275" t="n"/>
      <c r="BB519" s="201" t="n"/>
      <c r="BC519" s="202" t="n"/>
      <c r="BD519" s="275" t="n"/>
      <c r="BE519" s="201" t="n"/>
      <c r="BF519" s="202" t="n"/>
      <c r="BG519" s="275" t="n"/>
      <c r="BH519" s="201" t="n"/>
      <c r="BI519" s="202" t="n"/>
      <c r="BK519" s="452" t="n"/>
      <c r="BL519" s="452" t="n"/>
      <c r="BM519" s="452" t="n"/>
      <c r="BN519" s="452" t="n"/>
    </row>
    <row r="520" hidden="1" outlineLevel="2" ht="14.4" customFormat="1" customHeight="1" s="474">
      <c r="A520" s="22" t="inlineStr">
        <is>
          <t xml:space="preserve">  -  Copeiro</t>
        </is>
      </c>
      <c r="B520" s="23" t="n"/>
      <c r="C520" s="3" t="n"/>
      <c r="D520" s="16" t="n"/>
      <c r="E520" s="4" t="n"/>
      <c r="F520" s="23" t="n"/>
      <c r="G520" s="425" t="n"/>
      <c r="H520" s="275" t="n"/>
      <c r="I520" s="201" t="n">
        <v>0</v>
      </c>
      <c r="J520" s="202" t="n"/>
      <c r="K520" s="275" t="n"/>
      <c r="L520" s="201" t="n">
        <v>0</v>
      </c>
      <c r="M520" s="202" t="n"/>
      <c r="N520" s="275" t="n"/>
      <c r="O520" s="201" t="n">
        <v>0</v>
      </c>
      <c r="P520" s="202" t="n"/>
      <c r="Q520" s="275" t="n"/>
      <c r="R520" s="201" t="n">
        <v>0</v>
      </c>
      <c r="S520" s="202" t="n"/>
      <c r="T520" s="275" t="n"/>
      <c r="U520" s="201" t="n">
        <v>0</v>
      </c>
      <c r="V520" s="202" t="n"/>
      <c r="W520" s="275" t="n"/>
      <c r="X520" s="201" t="n">
        <v>0</v>
      </c>
      <c r="Y520" s="202" t="n"/>
      <c r="Z520" s="275" t="n"/>
      <c r="AA520" s="201" t="n">
        <v>0</v>
      </c>
      <c r="AB520" s="202" t="n"/>
      <c r="AC520" s="275" t="n"/>
      <c r="AD520" s="201" t="n">
        <v>0</v>
      </c>
      <c r="AE520" s="202" t="n"/>
      <c r="AF520" s="275" t="n"/>
      <c r="AG520" s="201" t="n">
        <v>0</v>
      </c>
      <c r="AH520" s="202" t="n"/>
      <c r="AI520" s="275" t="n"/>
      <c r="AJ520" s="201" t="n">
        <v>0</v>
      </c>
      <c r="AK520" s="202" t="n"/>
      <c r="AL520" s="275" t="n"/>
      <c r="AM520" s="201" t="n">
        <v>0</v>
      </c>
      <c r="AN520" s="202" t="n"/>
      <c r="AO520" s="275" t="n"/>
      <c r="AP520" s="201" t="n">
        <v>0</v>
      </c>
      <c r="AQ520" s="202" t="n"/>
      <c r="AR520" s="275" t="n"/>
      <c r="AS520" s="201" t="n"/>
      <c r="AT520" s="202" t="n"/>
      <c r="AU520" s="275" t="n"/>
      <c r="AV520" s="201" t="n"/>
      <c r="AW520" s="202" t="n"/>
      <c r="AX520" s="275" t="n"/>
      <c r="AY520" s="201" t="n"/>
      <c r="AZ520" s="202" t="n"/>
      <c r="BA520" s="275" t="n"/>
      <c r="BB520" s="201" t="n"/>
      <c r="BC520" s="202" t="n"/>
      <c r="BD520" s="275" t="n"/>
      <c r="BE520" s="201" t="n"/>
      <c r="BF520" s="202" t="n"/>
      <c r="BG520" s="275" t="n"/>
      <c r="BH520" s="201" t="n"/>
      <c r="BI520" s="202" t="n"/>
      <c r="BK520" s="452" t="n"/>
      <c r="BL520" s="452" t="n"/>
      <c r="BM520" s="452" t="n"/>
      <c r="BN520" s="452" t="n"/>
    </row>
    <row r="521" hidden="1" outlineLevel="2" ht="14.25" customFormat="1" customHeight="1" s="474">
      <c r="A521" s="22" t="inlineStr">
        <is>
          <t xml:space="preserve">  -  Pizzaiolo</t>
        </is>
      </c>
      <c r="B521" s="23" t="n"/>
      <c r="C521" s="3" t="n"/>
      <c r="D521" s="16" t="n"/>
      <c r="E521" s="4" t="n"/>
      <c r="F521" s="23" t="n"/>
      <c r="G521" s="425" t="n"/>
      <c r="H521" s="275" t="n"/>
      <c r="I521" s="201" t="n">
        <v>0</v>
      </c>
      <c r="J521" s="202" t="n"/>
      <c r="K521" s="275" t="n"/>
      <c r="L521" s="201" t="n">
        <v>0</v>
      </c>
      <c r="M521" s="202" t="n"/>
      <c r="N521" s="275" t="n"/>
      <c r="O521" s="201" t="n">
        <v>0</v>
      </c>
      <c r="P521" s="202" t="n"/>
      <c r="Q521" s="275" t="n"/>
      <c r="R521" s="201" t="n">
        <v>0</v>
      </c>
      <c r="S521" s="202" t="n"/>
      <c r="T521" s="275" t="n"/>
      <c r="U521" s="201" t="n">
        <v>0</v>
      </c>
      <c r="V521" s="202" t="n"/>
      <c r="W521" s="275" t="n"/>
      <c r="X521" s="201" t="n">
        <v>0</v>
      </c>
      <c r="Y521" s="202" t="n"/>
      <c r="Z521" s="275" t="n"/>
      <c r="AA521" s="201" t="n">
        <v>0</v>
      </c>
      <c r="AB521" s="202" t="n"/>
      <c r="AC521" s="275" t="n"/>
      <c r="AD521" s="201" t="n">
        <v>0</v>
      </c>
      <c r="AE521" s="202" t="n"/>
      <c r="AF521" s="275" t="n"/>
      <c r="AG521" s="201" t="n">
        <v>0</v>
      </c>
      <c r="AH521" s="202" t="n"/>
      <c r="AI521" s="275" t="n"/>
      <c r="AJ521" s="201" t="n">
        <v>0</v>
      </c>
      <c r="AK521" s="202" t="n"/>
      <c r="AL521" s="275" t="n"/>
      <c r="AM521" s="201" t="n">
        <v>0</v>
      </c>
      <c r="AN521" s="202" t="n"/>
      <c r="AO521" s="275" t="n"/>
      <c r="AP521" s="201" t="n">
        <v>0</v>
      </c>
      <c r="AQ521" s="202" t="n"/>
      <c r="AR521" s="275" t="n"/>
      <c r="AS521" s="201" t="n"/>
      <c r="AT521" s="202" t="n"/>
      <c r="AU521" s="275" t="n"/>
      <c r="AV521" s="201" t="n"/>
      <c r="AW521" s="202" t="n"/>
      <c r="AX521" s="275" t="n"/>
      <c r="AY521" s="201" t="n"/>
      <c r="AZ521" s="202" t="n"/>
      <c r="BA521" s="275" t="n"/>
      <c r="BB521" s="201" t="n"/>
      <c r="BC521" s="202" t="n"/>
      <c r="BD521" s="275" t="n"/>
      <c r="BE521" s="201" t="n"/>
      <c r="BF521" s="202" t="n"/>
      <c r="BG521" s="275" t="n"/>
      <c r="BH521" s="201" t="n"/>
      <c r="BI521" s="202" t="n"/>
      <c r="BK521" s="452" t="n"/>
      <c r="BL521" s="452" t="n"/>
      <c r="BM521" s="452" t="n"/>
      <c r="BN521" s="452" t="n"/>
    </row>
    <row r="522" hidden="1" outlineLevel="2" ht="14.4" customFormat="1" customHeight="1" s="474">
      <c r="A522" s="22" t="inlineStr">
        <is>
          <t xml:space="preserve">  -  Ajudante de Pizzaiolo</t>
        </is>
      </c>
      <c r="B522" s="23" t="n"/>
      <c r="C522" s="3" t="n"/>
      <c r="D522" s="16" t="n"/>
      <c r="E522" s="4" t="n"/>
      <c r="F522" s="23" t="n"/>
      <c r="G522" s="425" t="n"/>
      <c r="H522" s="275" t="n"/>
      <c r="I522" s="201" t="n">
        <v>0</v>
      </c>
      <c r="J522" s="202" t="n"/>
      <c r="K522" s="275" t="n"/>
      <c r="L522" s="201" t="n">
        <v>0</v>
      </c>
      <c r="M522" s="202" t="n"/>
      <c r="N522" s="275" t="n"/>
      <c r="O522" s="201" t="n">
        <v>0</v>
      </c>
      <c r="P522" s="202" t="n"/>
      <c r="Q522" s="275" t="n"/>
      <c r="R522" s="201" t="n">
        <v>0</v>
      </c>
      <c r="S522" s="202" t="n"/>
      <c r="T522" s="275" t="n"/>
      <c r="U522" s="201" t="n">
        <v>0</v>
      </c>
      <c r="V522" s="202" t="n"/>
      <c r="W522" s="275" t="n"/>
      <c r="X522" s="201" t="n">
        <v>0</v>
      </c>
      <c r="Y522" s="202" t="n"/>
      <c r="Z522" s="275" t="n"/>
      <c r="AA522" s="201" t="n">
        <v>0</v>
      </c>
      <c r="AB522" s="202" t="n"/>
      <c r="AC522" s="275" t="n"/>
      <c r="AD522" s="201" t="n">
        <v>0</v>
      </c>
      <c r="AE522" s="202" t="n"/>
      <c r="AF522" s="275" t="n"/>
      <c r="AG522" s="201" t="n">
        <v>0</v>
      </c>
      <c r="AH522" s="202" t="n"/>
      <c r="AI522" s="275" t="n"/>
      <c r="AJ522" s="201" t="n">
        <v>0</v>
      </c>
      <c r="AK522" s="202" t="n"/>
      <c r="AL522" s="275" t="n"/>
      <c r="AM522" s="201" t="n">
        <v>0</v>
      </c>
      <c r="AN522" s="202" t="n"/>
      <c r="AO522" s="275" t="n"/>
      <c r="AP522" s="201" t="n">
        <v>0</v>
      </c>
      <c r="AQ522" s="202" t="n"/>
      <c r="AR522" s="275" t="n"/>
      <c r="AS522" s="201" t="n"/>
      <c r="AT522" s="202" t="n"/>
      <c r="AU522" s="275" t="n"/>
      <c r="AV522" s="201" t="n"/>
      <c r="AW522" s="202" t="n"/>
      <c r="AX522" s="275" t="n"/>
      <c r="AY522" s="201" t="n"/>
      <c r="AZ522" s="202" t="n"/>
      <c r="BA522" s="275" t="n"/>
      <c r="BB522" s="201" t="n"/>
      <c r="BC522" s="202" t="n"/>
      <c r="BD522" s="275" t="n"/>
      <c r="BE522" s="201" t="n"/>
      <c r="BF522" s="202" t="n"/>
      <c r="BG522" s="275" t="n"/>
      <c r="BH522" s="201" t="n"/>
      <c r="BI522" s="202" t="n"/>
      <c r="BK522" s="452" t="n"/>
      <c r="BL522" s="452" t="n"/>
      <c r="BM522" s="452" t="n"/>
      <c r="BN522" s="452" t="n"/>
    </row>
    <row r="523" hidden="1" outlineLevel="2" ht="14.4" customFormat="1" customHeight="1" s="474">
      <c r="A523" s="22" t="inlineStr">
        <is>
          <t xml:space="preserve">  -  Boqueta</t>
        </is>
      </c>
      <c r="B523" s="23" t="n"/>
      <c r="C523" s="3" t="n"/>
      <c r="D523" s="16" t="n"/>
      <c r="E523" s="4" t="n"/>
      <c r="F523" s="23" t="n"/>
      <c r="G523" s="425" t="n"/>
      <c r="H523" s="275" t="n"/>
      <c r="I523" s="201" t="n">
        <v>0</v>
      </c>
      <c r="J523" s="202" t="n"/>
      <c r="K523" s="275" t="n"/>
      <c r="L523" s="201" t="n">
        <v>0</v>
      </c>
      <c r="M523" s="202" t="n"/>
      <c r="N523" s="275" t="n"/>
      <c r="O523" s="201" t="n">
        <v>0</v>
      </c>
      <c r="P523" s="202" t="n"/>
      <c r="Q523" s="275" t="n"/>
      <c r="R523" s="201" t="n">
        <v>0</v>
      </c>
      <c r="S523" s="202" t="n"/>
      <c r="T523" s="275" t="n"/>
      <c r="U523" s="201" t="n">
        <v>0</v>
      </c>
      <c r="V523" s="202" t="n"/>
      <c r="W523" s="275" t="n"/>
      <c r="X523" s="201" t="n">
        <v>0</v>
      </c>
      <c r="Y523" s="202" t="n"/>
      <c r="Z523" s="275" t="n"/>
      <c r="AA523" s="201" t="n">
        <v>0</v>
      </c>
      <c r="AB523" s="202" t="n"/>
      <c r="AC523" s="275" t="n"/>
      <c r="AD523" s="201" t="n">
        <v>0</v>
      </c>
      <c r="AE523" s="202" t="n"/>
      <c r="AF523" s="275" t="n"/>
      <c r="AG523" s="201" t="n">
        <v>0</v>
      </c>
      <c r="AH523" s="202" t="n"/>
      <c r="AI523" s="275" t="n"/>
      <c r="AJ523" s="201" t="n">
        <v>0</v>
      </c>
      <c r="AK523" s="202" t="n"/>
      <c r="AL523" s="275" t="n"/>
      <c r="AM523" s="201" t="n">
        <v>0</v>
      </c>
      <c r="AN523" s="202" t="n"/>
      <c r="AO523" s="275" t="n"/>
      <c r="AP523" s="201" t="n">
        <v>0</v>
      </c>
      <c r="AQ523" s="202" t="n"/>
      <c r="AR523" s="275" t="n"/>
      <c r="AS523" s="201" t="n"/>
      <c r="AT523" s="202" t="n"/>
      <c r="AU523" s="275" t="n"/>
      <c r="AV523" s="201" t="n"/>
      <c r="AW523" s="202" t="n"/>
      <c r="AX523" s="275" t="n"/>
      <c r="AY523" s="201" t="n"/>
      <c r="AZ523" s="202" t="n"/>
      <c r="BA523" s="275" t="n"/>
      <c r="BB523" s="201" t="n"/>
      <c r="BC523" s="202" t="n"/>
      <c r="BD523" s="275" t="n"/>
      <c r="BE523" s="201" t="n"/>
      <c r="BF523" s="202" t="n"/>
      <c r="BG523" s="275" t="n"/>
      <c r="BH523" s="201" t="n"/>
      <c r="BI523" s="202" t="n"/>
      <c r="BK523" s="452" t="n"/>
      <c r="BL523" s="452" t="n"/>
      <c r="BM523" s="452" t="n"/>
      <c r="BN523" s="452" t="n"/>
    </row>
    <row r="524" hidden="1" outlineLevel="2" ht="14.4" customFormat="1" customHeight="1" s="474">
      <c r="A524" s="22" t="inlineStr">
        <is>
          <t xml:space="preserve">  -  Churrasqueiro I</t>
        </is>
      </c>
      <c r="B524" s="23" t="n"/>
      <c r="C524" s="3" t="n"/>
      <c r="D524" s="16" t="n"/>
      <c r="E524" s="4" t="n"/>
      <c r="F524" s="23" t="n"/>
      <c r="G524" s="425" t="n"/>
      <c r="H524" s="275" t="n"/>
      <c r="I524" s="201" t="n">
        <v>0</v>
      </c>
      <c r="J524" s="202" t="n"/>
      <c r="K524" s="275" t="n"/>
      <c r="L524" s="201" t="n">
        <v>0</v>
      </c>
      <c r="M524" s="202" t="n"/>
      <c r="N524" s="275" t="n"/>
      <c r="O524" s="201" t="n">
        <v>0</v>
      </c>
      <c r="P524" s="202" t="n"/>
      <c r="Q524" s="275" t="n"/>
      <c r="R524" s="201" t="n">
        <v>0</v>
      </c>
      <c r="S524" s="202" t="n"/>
      <c r="T524" s="275" t="n"/>
      <c r="U524" s="201" t="n">
        <v>0</v>
      </c>
      <c r="V524" s="202" t="n"/>
      <c r="W524" s="275" t="n"/>
      <c r="X524" s="201" t="n">
        <v>0</v>
      </c>
      <c r="Y524" s="202" t="n"/>
      <c r="Z524" s="275" t="n"/>
      <c r="AA524" s="201" t="n">
        <v>0</v>
      </c>
      <c r="AB524" s="202" t="n"/>
      <c r="AC524" s="275" t="n"/>
      <c r="AD524" s="201" t="n">
        <v>0</v>
      </c>
      <c r="AE524" s="202" t="n"/>
      <c r="AF524" s="275" t="n"/>
      <c r="AG524" s="201" t="n">
        <v>0</v>
      </c>
      <c r="AH524" s="202" t="n"/>
      <c r="AI524" s="275" t="n"/>
      <c r="AJ524" s="201" t="n">
        <v>0</v>
      </c>
      <c r="AK524" s="202" t="n"/>
      <c r="AL524" s="275" t="n"/>
      <c r="AM524" s="201" t="n">
        <v>0</v>
      </c>
      <c r="AN524" s="202" t="n"/>
      <c r="AO524" s="275" t="n"/>
      <c r="AP524" s="201" t="n">
        <v>0</v>
      </c>
      <c r="AQ524" s="202" t="n"/>
      <c r="AR524" s="275" t="n"/>
      <c r="AS524" s="201" t="n"/>
      <c r="AT524" s="202" t="n"/>
      <c r="AU524" s="275" t="n"/>
      <c r="AV524" s="201" t="n"/>
      <c r="AW524" s="202" t="n"/>
      <c r="AX524" s="275" t="n"/>
      <c r="AY524" s="201" t="n"/>
      <c r="AZ524" s="202" t="n"/>
      <c r="BA524" s="275" t="n"/>
      <c r="BB524" s="201" t="n"/>
      <c r="BC524" s="202" t="n"/>
      <c r="BD524" s="275" t="n"/>
      <c r="BE524" s="201" t="n"/>
      <c r="BF524" s="202" t="n"/>
      <c r="BG524" s="275" t="n"/>
      <c r="BH524" s="201" t="n"/>
      <c r="BI524" s="202" t="n"/>
      <c r="BK524" s="452" t="n"/>
      <c r="BL524" s="452" t="n"/>
      <c r="BM524" s="452" t="n"/>
      <c r="BN524" s="452" t="n"/>
    </row>
    <row r="525" hidden="1" outlineLevel="2" ht="14.4" customFormat="1" customHeight="1" s="474">
      <c r="A525" s="22" t="inlineStr">
        <is>
          <t xml:space="preserve">  -  Churrasqueiro II</t>
        </is>
      </c>
      <c r="B525" s="23" t="n"/>
      <c r="C525" s="3" t="n"/>
      <c r="D525" s="16" t="n"/>
      <c r="E525" s="4" t="n"/>
      <c r="F525" s="23" t="n"/>
      <c r="G525" s="425" t="n"/>
      <c r="H525" s="275" t="n"/>
      <c r="I525" s="201" t="n">
        <v>0</v>
      </c>
      <c r="J525" s="202" t="n"/>
      <c r="K525" s="275" t="n"/>
      <c r="L525" s="201" t="n">
        <v>0</v>
      </c>
      <c r="M525" s="202" t="n"/>
      <c r="N525" s="275" t="n"/>
      <c r="O525" s="201" t="n">
        <v>0</v>
      </c>
      <c r="P525" s="202" t="n"/>
      <c r="Q525" s="275" t="n"/>
      <c r="R525" s="201" t="n">
        <v>0</v>
      </c>
      <c r="S525" s="202" t="n"/>
      <c r="T525" s="275" t="n"/>
      <c r="U525" s="201" t="n">
        <v>0</v>
      </c>
      <c r="V525" s="202" t="n"/>
      <c r="W525" s="275" t="n"/>
      <c r="X525" s="201" t="n">
        <v>0</v>
      </c>
      <c r="Y525" s="202" t="n"/>
      <c r="Z525" s="275" t="n"/>
      <c r="AA525" s="201" t="n">
        <v>0</v>
      </c>
      <c r="AB525" s="202" t="n"/>
      <c r="AC525" s="275" t="n"/>
      <c r="AD525" s="201" t="n">
        <v>0</v>
      </c>
      <c r="AE525" s="202" t="n"/>
      <c r="AF525" s="275" t="n"/>
      <c r="AG525" s="201" t="n">
        <v>0</v>
      </c>
      <c r="AH525" s="202" t="n"/>
      <c r="AI525" s="275" t="n"/>
      <c r="AJ525" s="201" t="n">
        <v>0</v>
      </c>
      <c r="AK525" s="202" t="n"/>
      <c r="AL525" s="275" t="n"/>
      <c r="AM525" s="201" t="n">
        <v>0</v>
      </c>
      <c r="AN525" s="202" t="n"/>
      <c r="AO525" s="275" t="n"/>
      <c r="AP525" s="201" t="n">
        <v>0</v>
      </c>
      <c r="AQ525" s="202" t="n"/>
      <c r="AR525" s="275" t="n"/>
      <c r="AS525" s="201" t="n"/>
      <c r="AT525" s="202" t="n"/>
      <c r="AU525" s="275" t="n"/>
      <c r="AV525" s="201" t="n"/>
      <c r="AW525" s="202" t="n"/>
      <c r="AX525" s="275" t="n"/>
      <c r="AY525" s="201" t="n"/>
      <c r="AZ525" s="202" t="n"/>
      <c r="BA525" s="275" t="n"/>
      <c r="BB525" s="201" t="n"/>
      <c r="BC525" s="202" t="n"/>
      <c r="BD525" s="275" t="n"/>
      <c r="BE525" s="201" t="n"/>
      <c r="BF525" s="202" t="n"/>
      <c r="BG525" s="275" t="n"/>
      <c r="BH525" s="201" t="n"/>
      <c r="BI525" s="202" t="n"/>
      <c r="BK525" s="452" t="n"/>
      <c r="BL525" s="452" t="n"/>
      <c r="BM525" s="452" t="n"/>
      <c r="BN525" s="452" t="n"/>
    </row>
    <row r="526" hidden="1" outlineLevel="2" ht="14.4" customFormat="1" customHeight="1" s="474">
      <c r="A526" s="22" t="inlineStr">
        <is>
          <t xml:space="preserve">  -  Churrasqueiro III</t>
        </is>
      </c>
      <c r="B526" s="23" t="n"/>
      <c r="C526" s="3" t="n"/>
      <c r="D526" s="16" t="n"/>
      <c r="E526" s="4" t="n"/>
      <c r="F526" s="23" t="n"/>
      <c r="G526" s="425" t="n"/>
      <c r="H526" s="275" t="n"/>
      <c r="I526" s="201" t="n">
        <v>0</v>
      </c>
      <c r="J526" s="202" t="n"/>
      <c r="K526" s="275" t="n"/>
      <c r="L526" s="201" t="n">
        <v>0</v>
      </c>
      <c r="M526" s="202" t="n"/>
      <c r="N526" s="275" t="n"/>
      <c r="O526" s="201" t="n">
        <v>0</v>
      </c>
      <c r="P526" s="202" t="n"/>
      <c r="Q526" s="275" t="n"/>
      <c r="R526" s="201" t="n">
        <v>0</v>
      </c>
      <c r="S526" s="202" t="n"/>
      <c r="T526" s="275" t="n"/>
      <c r="U526" s="201" t="n">
        <v>0</v>
      </c>
      <c r="V526" s="202" t="n"/>
      <c r="W526" s="275" t="n"/>
      <c r="X526" s="201" t="n">
        <v>0</v>
      </c>
      <c r="Y526" s="202" t="n"/>
      <c r="Z526" s="275" t="n"/>
      <c r="AA526" s="201" t="n">
        <v>0</v>
      </c>
      <c r="AB526" s="202" t="n"/>
      <c r="AC526" s="275" t="n"/>
      <c r="AD526" s="201" t="n">
        <v>0</v>
      </c>
      <c r="AE526" s="202" t="n"/>
      <c r="AF526" s="275" t="n"/>
      <c r="AG526" s="201" t="n">
        <v>0</v>
      </c>
      <c r="AH526" s="202" t="n"/>
      <c r="AI526" s="275" t="n"/>
      <c r="AJ526" s="201" t="n">
        <v>0</v>
      </c>
      <c r="AK526" s="202" t="n"/>
      <c r="AL526" s="275" t="n"/>
      <c r="AM526" s="201" t="n">
        <v>0</v>
      </c>
      <c r="AN526" s="202" t="n"/>
      <c r="AO526" s="275" t="n"/>
      <c r="AP526" s="201" t="n">
        <v>0</v>
      </c>
      <c r="AQ526" s="202" t="n"/>
      <c r="AR526" s="275" t="n"/>
      <c r="AS526" s="201" t="n"/>
      <c r="AT526" s="202" t="n"/>
      <c r="AU526" s="275" t="n"/>
      <c r="AV526" s="201" t="n"/>
      <c r="AW526" s="202" t="n"/>
      <c r="AX526" s="275" t="n"/>
      <c r="AY526" s="201" t="n"/>
      <c r="AZ526" s="202" t="n"/>
      <c r="BA526" s="275" t="n"/>
      <c r="BB526" s="201" t="n"/>
      <c r="BC526" s="202" t="n"/>
      <c r="BD526" s="275" t="n"/>
      <c r="BE526" s="201" t="n"/>
      <c r="BF526" s="202" t="n"/>
      <c r="BG526" s="275" t="n"/>
      <c r="BH526" s="201" t="n"/>
      <c r="BI526" s="202" t="n"/>
      <c r="BK526" s="452" t="n"/>
      <c r="BL526" s="452" t="n"/>
      <c r="BM526" s="452" t="n"/>
      <c r="BN526" s="452" t="n"/>
    </row>
    <row r="527" hidden="1" outlineLevel="2" ht="14.4" customFormat="1" customHeight="1" s="474">
      <c r="A527" s="22" t="inlineStr">
        <is>
          <t xml:space="preserve">  -  Ajud Limpeza</t>
        </is>
      </c>
      <c r="B527" s="23" t="n"/>
      <c r="C527" s="3" t="n"/>
      <c r="D527" s="16" t="n"/>
      <c r="E527" s="4" t="n"/>
      <c r="F527" s="23" t="n"/>
      <c r="G527" s="425" t="n"/>
      <c r="H527" s="275" t="n"/>
      <c r="I527" s="201" t="n">
        <v>-1869.4</v>
      </c>
      <c r="J527" s="202" t="n"/>
      <c r="K527" s="275" t="n"/>
      <c r="L527" s="201" t="n">
        <v>-1869.4</v>
      </c>
      <c r="M527" s="202" t="n"/>
      <c r="N527" s="275" t="n"/>
      <c r="O527" s="201" t="n">
        <v>-1869.4</v>
      </c>
      <c r="P527" s="202" t="n"/>
      <c r="Q527" s="275" t="n"/>
      <c r="R527" s="201" t="n">
        <v>-1869.4</v>
      </c>
      <c r="S527" s="202" t="n"/>
      <c r="T527" s="275" t="n"/>
      <c r="U527" s="201" t="n">
        <v>-1869.4</v>
      </c>
      <c r="V527" s="202" t="n"/>
      <c r="W527" s="275" t="n"/>
      <c r="X527" s="201" t="n">
        <v>-1947.9148</v>
      </c>
      <c r="Y527" s="202" t="n"/>
      <c r="Z527" s="275" t="n"/>
      <c r="AA527" s="201" t="n">
        <v>-1947.9148</v>
      </c>
      <c r="AB527" s="202" t="n"/>
      <c r="AC527" s="275" t="n"/>
      <c r="AD527" s="201" t="n">
        <v>-1947.9148</v>
      </c>
      <c r="AE527" s="202" t="n"/>
      <c r="AF527" s="275" t="n"/>
      <c r="AG527" s="201" t="n">
        <v>-1947.9148</v>
      </c>
      <c r="AH527" s="202" t="n"/>
      <c r="AI527" s="275" t="n"/>
      <c r="AJ527" s="201" t="n">
        <v>-1947.9148</v>
      </c>
      <c r="AK527" s="202" t="n"/>
      <c r="AL527" s="275" t="n"/>
      <c r="AM527" s="201" t="n">
        <v>-1947.9148</v>
      </c>
      <c r="AN527" s="202" t="n"/>
      <c r="AO527" s="275" t="n"/>
      <c r="AP527" s="201" t="n">
        <v>-1947.9148</v>
      </c>
      <c r="AQ527" s="202" t="n"/>
      <c r="AR527" s="275" t="n"/>
      <c r="AS527" s="201" t="n"/>
      <c r="AT527" s="202" t="n"/>
      <c r="AU527" s="275" t="n"/>
      <c r="AV527" s="201" t="n"/>
      <c r="AW527" s="202" t="n"/>
      <c r="AX527" s="275" t="n"/>
      <c r="AY527" s="201" t="n"/>
      <c r="AZ527" s="202" t="n"/>
      <c r="BA527" s="275" t="n"/>
      <c r="BB527" s="201" t="n"/>
      <c r="BC527" s="202" t="n"/>
      <c r="BD527" s="275" t="n"/>
      <c r="BE527" s="201" t="n"/>
      <c r="BF527" s="202" t="n"/>
      <c r="BG527" s="275" t="n"/>
      <c r="BH527" s="201" t="n"/>
      <c r="BI527" s="202" t="n"/>
      <c r="BK527" s="452" t="n"/>
      <c r="BL527" s="452" t="n"/>
      <c r="BM527" s="452" t="n"/>
      <c r="BN527" s="452" t="n"/>
    </row>
    <row r="528" hidden="1" outlineLevel="2" ht="14.4" customFormat="1" customHeight="1" s="474">
      <c r="A528" s="22" t="inlineStr">
        <is>
          <t xml:space="preserve">  -  Estoquista III</t>
        </is>
      </c>
      <c r="B528" s="23" t="n"/>
      <c r="C528" s="3" t="n"/>
      <c r="D528" s="16" t="n"/>
      <c r="E528" s="4" t="n"/>
      <c r="F528" s="23" t="n"/>
      <c r="G528" s="425" t="n"/>
      <c r="H528" s="275" t="n"/>
      <c r="I528" s="201" t="n">
        <v>-1515.31</v>
      </c>
      <c r="J528" s="202" t="n"/>
      <c r="K528" s="275" t="n"/>
      <c r="L528" s="201" t="n">
        <v>-1515.31</v>
      </c>
      <c r="M528" s="202" t="n"/>
      <c r="N528" s="275" t="n"/>
      <c r="O528" s="201" t="n">
        <v>-1515.31</v>
      </c>
      <c r="P528" s="202" t="n"/>
      <c r="Q528" s="275" t="n"/>
      <c r="R528" s="201" t="n">
        <v>-1515.31</v>
      </c>
      <c r="S528" s="202" t="n"/>
      <c r="T528" s="275" t="n"/>
      <c r="U528" s="201" t="n">
        <v>-1515.31</v>
      </c>
      <c r="V528" s="202" t="n"/>
      <c r="W528" s="275" t="n"/>
      <c r="X528" s="201" t="n">
        <v>-1578.95302</v>
      </c>
      <c r="Y528" s="202" t="n"/>
      <c r="Z528" s="275" t="n"/>
      <c r="AA528" s="201" t="n">
        <v>-1578.95302</v>
      </c>
      <c r="AB528" s="202" t="n"/>
      <c r="AC528" s="275" t="n"/>
      <c r="AD528" s="201" t="n">
        <v>-1578.95302</v>
      </c>
      <c r="AE528" s="202" t="n"/>
      <c r="AF528" s="275" t="n"/>
      <c r="AG528" s="201" t="n">
        <v>-1578.95302</v>
      </c>
      <c r="AH528" s="202" t="n"/>
      <c r="AI528" s="275" t="n"/>
      <c r="AJ528" s="201" t="n">
        <v>-1578.95302</v>
      </c>
      <c r="AK528" s="202" t="n"/>
      <c r="AL528" s="275" t="n"/>
      <c r="AM528" s="201" t="n">
        <v>-1578.95302</v>
      </c>
      <c r="AN528" s="202" t="n"/>
      <c r="AO528" s="275" t="n"/>
      <c r="AP528" s="201" t="n">
        <v>-1578.95302</v>
      </c>
      <c r="AQ528" s="202" t="n"/>
      <c r="AR528" s="275" t="n"/>
      <c r="AS528" s="201" t="n"/>
      <c r="AT528" s="202" t="n"/>
      <c r="AU528" s="275" t="n"/>
      <c r="AV528" s="201" t="n"/>
      <c r="AW528" s="202" t="n"/>
      <c r="AX528" s="275" t="n"/>
      <c r="AY528" s="201" t="n"/>
      <c r="AZ528" s="202" t="n"/>
      <c r="BA528" s="275" t="n"/>
      <c r="BB528" s="201" t="n"/>
      <c r="BC528" s="202" t="n"/>
      <c r="BD528" s="275" t="n"/>
      <c r="BE528" s="201" t="n"/>
      <c r="BF528" s="202" t="n"/>
      <c r="BG528" s="275" t="n"/>
      <c r="BH528" s="201" t="n"/>
      <c r="BI528" s="202" t="n"/>
      <c r="BK528" s="452" t="n"/>
      <c r="BL528" s="452" t="n"/>
      <c r="BM528" s="452" t="n"/>
      <c r="BN528" s="452" t="n"/>
    </row>
    <row r="529" hidden="1" outlineLevel="2" ht="14.4" customFormat="1" customHeight="1" s="474">
      <c r="A529" s="22" t="inlineStr">
        <is>
          <t xml:space="preserve">  -  Estoquista II</t>
        </is>
      </c>
      <c r="B529" s="23" t="n"/>
      <c r="C529" s="3" t="n"/>
      <c r="D529" s="16" t="n"/>
      <c r="E529" s="4" t="n"/>
      <c r="F529" s="23" t="n"/>
      <c r="G529" s="425" t="n"/>
      <c r="H529" s="275" t="n"/>
      <c r="I529" s="201" t="n">
        <v>-1939.85</v>
      </c>
      <c r="J529" s="202" t="n"/>
      <c r="K529" s="275" t="n"/>
      <c r="L529" s="201" t="n">
        <v>-1939.85</v>
      </c>
      <c r="M529" s="202" t="n"/>
      <c r="N529" s="275" t="n"/>
      <c r="O529" s="201" t="n">
        <v>-1939.85</v>
      </c>
      <c r="P529" s="202" t="n"/>
      <c r="Q529" s="275" t="n"/>
      <c r="R529" s="201" t="n">
        <v>-1939.85</v>
      </c>
      <c r="S529" s="202" t="n"/>
      <c r="T529" s="275" t="n"/>
      <c r="U529" s="201" t="n">
        <v>-1939.85</v>
      </c>
      <c r="V529" s="202" t="n"/>
      <c r="W529" s="275" t="n"/>
      <c r="X529" s="201" t="n">
        <v>-2021.3237</v>
      </c>
      <c r="Y529" s="202" t="n"/>
      <c r="Z529" s="275" t="n"/>
      <c r="AA529" s="201" t="n">
        <v>-2021.3237</v>
      </c>
      <c r="AB529" s="202" t="n"/>
      <c r="AC529" s="275" t="n"/>
      <c r="AD529" s="201" t="n">
        <v>-2021.3237</v>
      </c>
      <c r="AE529" s="202" t="n"/>
      <c r="AF529" s="275" t="n"/>
      <c r="AG529" s="201" t="n">
        <v>-2021.3237</v>
      </c>
      <c r="AH529" s="202" t="n"/>
      <c r="AI529" s="275" t="n"/>
      <c r="AJ529" s="201" t="n">
        <v>-2021.3237</v>
      </c>
      <c r="AK529" s="202" t="n"/>
      <c r="AL529" s="275" t="n"/>
      <c r="AM529" s="201" t="n">
        <v>-2021.3237</v>
      </c>
      <c r="AN529" s="202" t="n"/>
      <c r="AO529" s="275" t="n"/>
      <c r="AP529" s="201" t="n">
        <v>-2021.3237</v>
      </c>
      <c r="AQ529" s="202" t="n"/>
      <c r="AR529" s="275" t="n"/>
      <c r="AS529" s="201" t="n"/>
      <c r="AT529" s="202" t="n"/>
      <c r="AU529" s="275" t="n"/>
      <c r="AV529" s="201" t="n"/>
      <c r="AW529" s="202" t="n"/>
      <c r="AX529" s="275" t="n"/>
      <c r="AY529" s="201" t="n"/>
      <c r="AZ529" s="202" t="n"/>
      <c r="BA529" s="275" t="n"/>
      <c r="BB529" s="201" t="n"/>
      <c r="BC529" s="202" t="n"/>
      <c r="BD529" s="275" t="n"/>
      <c r="BE529" s="201" t="n"/>
      <c r="BF529" s="202" t="n"/>
      <c r="BG529" s="275" t="n"/>
      <c r="BH529" s="201" t="n"/>
      <c r="BI529" s="202" t="n"/>
      <c r="BK529" s="452" t="n"/>
      <c r="BL529" s="452" t="n"/>
      <c r="BM529" s="452" t="n"/>
      <c r="BN529" s="452" t="n"/>
    </row>
    <row r="530" hidden="1" outlineLevel="2" ht="14.4" customFormat="1" customHeight="1" s="474">
      <c r="A530" s="22" t="inlineStr">
        <is>
          <t xml:space="preserve">  -  Estoquista I</t>
        </is>
      </c>
      <c r="B530" s="23" t="n"/>
      <c r="C530" s="3" t="n"/>
      <c r="D530" s="16" t="n"/>
      <c r="E530" s="4" t="n"/>
      <c r="F530" s="23" t="n"/>
      <c r="G530" s="425" t="n"/>
      <c r="H530" s="275" t="n"/>
      <c r="I530" s="201" t="n">
        <v>-2471.55</v>
      </c>
      <c r="J530" s="202" t="n"/>
      <c r="K530" s="275" t="n"/>
      <c r="L530" s="201" t="n">
        <v>-2471.55</v>
      </c>
      <c r="M530" s="202" t="n"/>
      <c r="N530" s="275" t="n"/>
      <c r="O530" s="201" t="n">
        <v>-2471.55</v>
      </c>
      <c r="P530" s="202" t="n"/>
      <c r="Q530" s="275" t="n"/>
      <c r="R530" s="201" t="n">
        <v>-2471.55</v>
      </c>
      <c r="S530" s="202" t="n"/>
      <c r="T530" s="275" t="n"/>
      <c r="U530" s="201" t="n">
        <v>-2471.55</v>
      </c>
      <c r="V530" s="202" t="n"/>
      <c r="W530" s="275" t="n"/>
      <c r="X530" s="201" t="n">
        <v>-2575.3551</v>
      </c>
      <c r="Y530" s="202" t="n"/>
      <c r="Z530" s="275" t="n"/>
      <c r="AA530" s="201" t="n">
        <v>-2575.3551</v>
      </c>
      <c r="AB530" s="202" t="n"/>
      <c r="AC530" s="275" t="n"/>
      <c r="AD530" s="201" t="n">
        <v>-2575.3551</v>
      </c>
      <c r="AE530" s="202" t="n"/>
      <c r="AF530" s="275" t="n"/>
      <c r="AG530" s="201" t="n">
        <v>-2575.3551</v>
      </c>
      <c r="AH530" s="202" t="n"/>
      <c r="AI530" s="275" t="n"/>
      <c r="AJ530" s="201" t="n">
        <v>-2575.3551</v>
      </c>
      <c r="AK530" s="202" t="n"/>
      <c r="AL530" s="275" t="n"/>
      <c r="AM530" s="201" t="n">
        <v>-2575.3551</v>
      </c>
      <c r="AN530" s="202" t="n"/>
      <c r="AO530" s="275" t="n"/>
      <c r="AP530" s="201" t="n">
        <v>-2575.3551</v>
      </c>
      <c r="AQ530" s="202" t="n"/>
      <c r="AR530" s="275" t="n"/>
      <c r="AS530" s="201" t="n"/>
      <c r="AT530" s="202" t="n"/>
      <c r="AU530" s="275" t="n"/>
      <c r="AV530" s="201" t="n"/>
      <c r="AW530" s="202" t="n"/>
      <c r="AX530" s="275" t="n"/>
      <c r="AY530" s="201" t="n"/>
      <c r="AZ530" s="202" t="n"/>
      <c r="BA530" s="275" t="n"/>
      <c r="BB530" s="201" t="n"/>
      <c r="BC530" s="202" t="n"/>
      <c r="BD530" s="275" t="n"/>
      <c r="BE530" s="201" t="n"/>
      <c r="BF530" s="202" t="n"/>
      <c r="BG530" s="275" t="n"/>
      <c r="BH530" s="201" t="n"/>
      <c r="BI530" s="202" t="n"/>
      <c r="BK530" s="452" t="n"/>
      <c r="BL530" s="452" t="n"/>
      <c r="BM530" s="452" t="n"/>
      <c r="BN530" s="452" t="n"/>
    </row>
    <row r="531" hidden="1" outlineLevel="2" ht="14.4" customFormat="1" customHeight="1" s="474">
      <c r="A531" s="22" t="inlineStr">
        <is>
          <t xml:space="preserve">  -  Chefe de Manutenção</t>
        </is>
      </c>
      <c r="B531" s="23" t="n"/>
      <c r="C531" s="3" t="n"/>
      <c r="D531" s="16" t="n"/>
      <c r="E531" s="4" t="n"/>
      <c r="F531" s="23" t="n"/>
      <c r="G531" s="425" t="n"/>
      <c r="H531" s="275" t="n"/>
      <c r="I531" s="201" t="n">
        <v>0</v>
      </c>
      <c r="J531" s="202" t="n"/>
      <c r="K531" s="275" t="n"/>
      <c r="L531" s="201" t="n">
        <v>0</v>
      </c>
      <c r="M531" s="202" t="n"/>
      <c r="N531" s="275" t="n"/>
      <c r="O531" s="201" t="n">
        <v>0</v>
      </c>
      <c r="P531" s="202" t="n"/>
      <c r="Q531" s="275" t="n"/>
      <c r="R531" s="201" t="n">
        <v>0</v>
      </c>
      <c r="S531" s="202" t="n"/>
      <c r="T531" s="275" t="n"/>
      <c r="U531" s="201" t="n">
        <v>0</v>
      </c>
      <c r="V531" s="202" t="n"/>
      <c r="W531" s="275" t="n"/>
      <c r="X531" s="201" t="n">
        <v>0</v>
      </c>
      <c r="Y531" s="202" t="n"/>
      <c r="Z531" s="275" t="n"/>
      <c r="AA531" s="201" t="n">
        <v>0</v>
      </c>
      <c r="AB531" s="202" t="n"/>
      <c r="AC531" s="275" t="n"/>
      <c r="AD531" s="201" t="n">
        <v>0</v>
      </c>
      <c r="AE531" s="202" t="n"/>
      <c r="AF531" s="275" t="n"/>
      <c r="AG531" s="201" t="n">
        <v>0</v>
      </c>
      <c r="AH531" s="202" t="n"/>
      <c r="AI531" s="275" t="n"/>
      <c r="AJ531" s="201" t="n">
        <v>0</v>
      </c>
      <c r="AK531" s="202" t="n"/>
      <c r="AL531" s="275" t="n"/>
      <c r="AM531" s="201" t="n">
        <v>0</v>
      </c>
      <c r="AN531" s="202" t="n"/>
      <c r="AO531" s="275" t="n"/>
      <c r="AP531" s="201" t="n">
        <v>0</v>
      </c>
      <c r="AQ531" s="202" t="n"/>
      <c r="AR531" s="275" t="n"/>
      <c r="AS531" s="201" t="n"/>
      <c r="AT531" s="202" t="n"/>
      <c r="AU531" s="275" t="n"/>
      <c r="AV531" s="201" t="n"/>
      <c r="AW531" s="202" t="n"/>
      <c r="AX531" s="275" t="n"/>
      <c r="AY531" s="201" t="n"/>
      <c r="AZ531" s="202" t="n"/>
      <c r="BA531" s="275" t="n"/>
      <c r="BB531" s="201" t="n"/>
      <c r="BC531" s="202" t="n"/>
      <c r="BD531" s="275" t="n"/>
      <c r="BE531" s="201" t="n"/>
      <c r="BF531" s="202" t="n"/>
      <c r="BG531" s="275" t="n"/>
      <c r="BH531" s="201" t="n"/>
      <c r="BI531" s="202" t="n"/>
      <c r="BK531" s="452" t="n"/>
      <c r="BL531" s="452" t="n"/>
      <c r="BM531" s="452" t="n"/>
      <c r="BN531" s="452" t="n"/>
    </row>
    <row r="532" hidden="1" outlineLevel="2" ht="14.4" customFormat="1" customHeight="1" s="474">
      <c r="A532" s="22" t="inlineStr">
        <is>
          <t xml:space="preserve">  -  Aux. Manutenção III</t>
        </is>
      </c>
      <c r="B532" s="23" t="n"/>
      <c r="C532" s="3" t="n"/>
      <c r="D532" s="16" t="n"/>
      <c r="E532" s="4" t="n"/>
      <c r="F532" s="23" t="n"/>
      <c r="G532" s="425" t="n"/>
      <c r="H532" s="275" t="n"/>
      <c r="I532" s="201" t="n">
        <v>0</v>
      </c>
      <c r="J532" s="202" t="n"/>
      <c r="K532" s="275" t="n"/>
      <c r="L532" s="201" t="n">
        <v>0</v>
      </c>
      <c r="M532" s="202" t="n"/>
      <c r="N532" s="275" t="n"/>
      <c r="O532" s="201" t="n">
        <v>0</v>
      </c>
      <c r="P532" s="202" t="n"/>
      <c r="Q532" s="275" t="n"/>
      <c r="R532" s="201" t="n">
        <v>0</v>
      </c>
      <c r="S532" s="202" t="n"/>
      <c r="T532" s="275" t="n"/>
      <c r="U532" s="201" t="n">
        <v>0</v>
      </c>
      <c r="V532" s="202" t="n"/>
      <c r="W532" s="275" t="n"/>
      <c r="X532" s="201" t="n">
        <v>0</v>
      </c>
      <c r="Y532" s="202" t="n"/>
      <c r="Z532" s="275" t="n"/>
      <c r="AA532" s="201" t="n">
        <v>0</v>
      </c>
      <c r="AB532" s="202" t="n"/>
      <c r="AC532" s="275" t="n"/>
      <c r="AD532" s="201" t="n">
        <v>0</v>
      </c>
      <c r="AE532" s="202" t="n"/>
      <c r="AF532" s="275" t="n"/>
      <c r="AG532" s="201" t="n">
        <v>0</v>
      </c>
      <c r="AH532" s="202" t="n"/>
      <c r="AI532" s="275" t="n"/>
      <c r="AJ532" s="201" t="n">
        <v>0</v>
      </c>
      <c r="AK532" s="202" t="n"/>
      <c r="AL532" s="275" t="n"/>
      <c r="AM532" s="201" t="n">
        <v>0</v>
      </c>
      <c r="AN532" s="202" t="n"/>
      <c r="AO532" s="275" t="n"/>
      <c r="AP532" s="201" t="n">
        <v>0</v>
      </c>
      <c r="AQ532" s="202" t="n"/>
      <c r="AR532" s="275" t="n"/>
      <c r="AS532" s="201" t="n"/>
      <c r="AT532" s="202" t="n"/>
      <c r="AU532" s="275" t="n"/>
      <c r="AV532" s="201" t="n"/>
      <c r="AW532" s="202" t="n"/>
      <c r="AX532" s="275" t="n"/>
      <c r="AY532" s="201" t="n"/>
      <c r="AZ532" s="202" t="n"/>
      <c r="BA532" s="275" t="n"/>
      <c r="BB532" s="201" t="n"/>
      <c r="BC532" s="202" t="n"/>
      <c r="BD532" s="275" t="n"/>
      <c r="BE532" s="201" t="n"/>
      <c r="BF532" s="202" t="n"/>
      <c r="BG532" s="275" t="n"/>
      <c r="BH532" s="201" t="n"/>
      <c r="BI532" s="202" t="n"/>
      <c r="BK532" s="452" t="n"/>
      <c r="BL532" s="452" t="n"/>
      <c r="BM532" s="452" t="n"/>
      <c r="BN532" s="452" t="n"/>
    </row>
    <row r="533" hidden="1" outlineLevel="2" ht="14.4" customFormat="1" customHeight="1" s="474">
      <c r="A533" s="22" t="inlineStr">
        <is>
          <t xml:space="preserve">  -  Aux. Manutenção II</t>
        </is>
      </c>
      <c r="B533" s="23" t="n"/>
      <c r="C533" s="3" t="n"/>
      <c r="D533" s="16" t="n"/>
      <c r="E533" s="4" t="n"/>
      <c r="F533" s="23" t="n"/>
      <c r="G533" s="425" t="n"/>
      <c r="H533" s="275" t="n"/>
      <c r="I533" s="201" t="n">
        <v>0</v>
      </c>
      <c r="J533" s="202" t="n"/>
      <c r="K533" s="275" t="n"/>
      <c r="L533" s="201" t="n">
        <v>0</v>
      </c>
      <c r="M533" s="202" t="n"/>
      <c r="N533" s="275" t="n"/>
      <c r="O533" s="201" t="n">
        <v>0</v>
      </c>
      <c r="P533" s="202" t="n"/>
      <c r="Q533" s="275" t="n"/>
      <c r="R533" s="201" t="n">
        <v>0</v>
      </c>
      <c r="S533" s="202" t="n"/>
      <c r="T533" s="275" t="n"/>
      <c r="U533" s="201" t="n">
        <v>0</v>
      </c>
      <c r="V533" s="202" t="n"/>
      <c r="W533" s="275" t="n"/>
      <c r="X533" s="201" t="n">
        <v>0</v>
      </c>
      <c r="Y533" s="202" t="n"/>
      <c r="Z533" s="275" t="n"/>
      <c r="AA533" s="201" t="n">
        <v>0</v>
      </c>
      <c r="AB533" s="202" t="n"/>
      <c r="AC533" s="275" t="n"/>
      <c r="AD533" s="201" t="n">
        <v>0</v>
      </c>
      <c r="AE533" s="202" t="n"/>
      <c r="AF533" s="275" t="n"/>
      <c r="AG533" s="201" t="n">
        <v>0</v>
      </c>
      <c r="AH533" s="202" t="n"/>
      <c r="AI533" s="275" t="n"/>
      <c r="AJ533" s="201" t="n">
        <v>0</v>
      </c>
      <c r="AK533" s="202" t="n"/>
      <c r="AL533" s="275" t="n"/>
      <c r="AM533" s="201" t="n">
        <v>0</v>
      </c>
      <c r="AN533" s="202" t="n"/>
      <c r="AO533" s="275" t="n"/>
      <c r="AP533" s="201" t="n">
        <v>0</v>
      </c>
      <c r="AQ533" s="202" t="n"/>
      <c r="AR533" s="275" t="n"/>
      <c r="AS533" s="201" t="n"/>
      <c r="AT533" s="202" t="n"/>
      <c r="AU533" s="275" t="n"/>
      <c r="AV533" s="201" t="n"/>
      <c r="AW533" s="202" t="n"/>
      <c r="AX533" s="275" t="n"/>
      <c r="AY533" s="201" t="n"/>
      <c r="AZ533" s="202" t="n"/>
      <c r="BA533" s="275" t="n"/>
      <c r="BB533" s="201" t="n"/>
      <c r="BC533" s="202" t="n"/>
      <c r="BD533" s="275" t="n"/>
      <c r="BE533" s="201" t="n"/>
      <c r="BF533" s="202" t="n"/>
      <c r="BG533" s="275" t="n"/>
      <c r="BH533" s="201" t="n"/>
      <c r="BI533" s="202" t="n"/>
      <c r="BK533" s="452" t="n"/>
      <c r="BL533" s="452" t="n"/>
      <c r="BM533" s="452" t="n"/>
      <c r="BN533" s="452" t="n"/>
    </row>
    <row r="534" hidden="1" outlineLevel="2" ht="14.4" customFormat="1" customHeight="1" s="474">
      <c r="A534" s="22" t="inlineStr">
        <is>
          <t xml:space="preserve">  -  Aux. Manutenção I</t>
        </is>
      </c>
      <c r="B534" s="23" t="n"/>
      <c r="C534" s="3" t="n"/>
      <c r="D534" s="16" t="n"/>
      <c r="E534" s="4" t="n"/>
      <c r="F534" s="23" t="n"/>
      <c r="G534" s="425" t="n"/>
      <c r="H534" s="275" t="n"/>
      <c r="I534" s="201" t="n">
        <v>0</v>
      </c>
      <c r="J534" s="202" t="n"/>
      <c r="K534" s="275" t="n"/>
      <c r="L534" s="201" t="n">
        <v>0</v>
      </c>
      <c r="M534" s="202" t="n"/>
      <c r="N534" s="275" t="n"/>
      <c r="O534" s="201" t="n">
        <v>0</v>
      </c>
      <c r="P534" s="202" t="n"/>
      <c r="Q534" s="275" t="n"/>
      <c r="R534" s="201" t="n">
        <v>0</v>
      </c>
      <c r="S534" s="202" t="n"/>
      <c r="T534" s="275" t="n"/>
      <c r="U534" s="201" t="n">
        <v>0</v>
      </c>
      <c r="V534" s="202" t="n"/>
      <c r="W534" s="275" t="n"/>
      <c r="X534" s="201" t="n">
        <v>0</v>
      </c>
      <c r="Y534" s="202" t="n"/>
      <c r="Z534" s="275" t="n"/>
      <c r="AA534" s="201" t="n">
        <v>0</v>
      </c>
      <c r="AB534" s="202" t="n"/>
      <c r="AC534" s="275" t="n"/>
      <c r="AD534" s="201" t="n">
        <v>0</v>
      </c>
      <c r="AE534" s="202" t="n"/>
      <c r="AF534" s="275" t="n"/>
      <c r="AG534" s="201" t="n">
        <v>0</v>
      </c>
      <c r="AH534" s="202" t="n"/>
      <c r="AI534" s="275" t="n"/>
      <c r="AJ534" s="201" t="n">
        <v>0</v>
      </c>
      <c r="AK534" s="202" t="n"/>
      <c r="AL534" s="275" t="n"/>
      <c r="AM534" s="201" t="n">
        <v>0</v>
      </c>
      <c r="AN534" s="202" t="n"/>
      <c r="AO534" s="275" t="n"/>
      <c r="AP534" s="201" t="n">
        <v>0</v>
      </c>
      <c r="AQ534" s="202" t="n"/>
      <c r="AR534" s="275" t="n"/>
      <c r="AS534" s="201" t="n"/>
      <c r="AT534" s="202" t="n"/>
      <c r="AU534" s="275" t="n"/>
      <c r="AV534" s="201" t="n"/>
      <c r="AW534" s="202" t="n"/>
      <c r="AX534" s="275" t="n"/>
      <c r="AY534" s="201" t="n"/>
      <c r="AZ534" s="202" t="n"/>
      <c r="BA534" s="275" t="n"/>
      <c r="BB534" s="201" t="n"/>
      <c r="BC534" s="202" t="n"/>
      <c r="BD534" s="275" t="n"/>
      <c r="BE534" s="201" t="n"/>
      <c r="BF534" s="202" t="n"/>
      <c r="BG534" s="275" t="n"/>
      <c r="BH534" s="201" t="n"/>
      <c r="BI534" s="202" t="n"/>
      <c r="BK534" s="452" t="n"/>
      <c r="BL534" s="452" t="n"/>
      <c r="BM534" s="452" t="n"/>
      <c r="BN534" s="452" t="n"/>
    </row>
    <row r="535" hidden="1" outlineLevel="2" ht="14.4" customFormat="1" customHeight="1" s="474">
      <c r="A535" s="22" t="inlineStr">
        <is>
          <t xml:space="preserve">  -  Chefe da Portaria</t>
        </is>
      </c>
      <c r="B535" s="23" t="n"/>
      <c r="C535" s="3" t="n"/>
      <c r="D535" s="16" t="n"/>
      <c r="E535" s="4" t="n"/>
      <c r="F535" s="23" t="n"/>
      <c r="G535" s="425" t="n"/>
      <c r="H535" s="275" t="n"/>
      <c r="I535" s="201" t="n">
        <v>0</v>
      </c>
      <c r="J535" s="202" t="n"/>
      <c r="K535" s="275" t="n"/>
      <c r="L535" s="201" t="n">
        <v>0</v>
      </c>
      <c r="M535" s="202" t="n"/>
      <c r="N535" s="275" t="n"/>
      <c r="O535" s="201" t="n">
        <v>0</v>
      </c>
      <c r="P535" s="202" t="n"/>
      <c r="Q535" s="275" t="n"/>
      <c r="R535" s="201" t="n">
        <v>0</v>
      </c>
      <c r="S535" s="202" t="n"/>
      <c r="T535" s="275" t="n"/>
      <c r="U535" s="201" t="n">
        <v>0</v>
      </c>
      <c r="V535" s="202" t="n"/>
      <c r="W535" s="275" t="n"/>
      <c r="X535" s="201" t="n">
        <v>0</v>
      </c>
      <c r="Y535" s="202" t="n"/>
      <c r="Z535" s="275" t="n"/>
      <c r="AA535" s="201" t="n">
        <v>0</v>
      </c>
      <c r="AB535" s="202" t="n"/>
      <c r="AC535" s="275" t="n"/>
      <c r="AD535" s="201" t="n">
        <v>0</v>
      </c>
      <c r="AE535" s="202" t="n"/>
      <c r="AF535" s="275" t="n"/>
      <c r="AG535" s="201" t="n">
        <v>0</v>
      </c>
      <c r="AH535" s="202" t="n"/>
      <c r="AI535" s="275" t="n"/>
      <c r="AJ535" s="201" t="n">
        <v>0</v>
      </c>
      <c r="AK535" s="202" t="n"/>
      <c r="AL535" s="275" t="n"/>
      <c r="AM535" s="201" t="n">
        <v>0</v>
      </c>
      <c r="AN535" s="202" t="n"/>
      <c r="AO535" s="275" t="n"/>
      <c r="AP535" s="201" t="n">
        <v>0</v>
      </c>
      <c r="AQ535" s="202" t="n"/>
      <c r="AR535" s="275" t="n"/>
      <c r="AS535" s="201" t="n"/>
      <c r="AT535" s="202" t="n"/>
      <c r="AU535" s="275" t="n"/>
      <c r="AV535" s="201" t="n"/>
      <c r="AW535" s="202" t="n"/>
      <c r="AX535" s="275" t="n"/>
      <c r="AY535" s="201" t="n"/>
      <c r="AZ535" s="202" t="n"/>
      <c r="BA535" s="275" t="n"/>
      <c r="BB535" s="201" t="n"/>
      <c r="BC535" s="202" t="n"/>
      <c r="BD535" s="275" t="n"/>
      <c r="BE535" s="201" t="n"/>
      <c r="BF535" s="202" t="n"/>
      <c r="BG535" s="275" t="n"/>
      <c r="BH535" s="201" t="n"/>
      <c r="BI535" s="202" t="n"/>
      <c r="BK535" s="452" t="n"/>
      <c r="BL535" s="452" t="n"/>
      <c r="BM535" s="452" t="n"/>
      <c r="BN535" s="452" t="n"/>
    </row>
    <row r="536" hidden="1" outlineLevel="2" ht="14.4" customFormat="1" customHeight="1" s="474">
      <c r="A536" s="22" t="inlineStr">
        <is>
          <t xml:space="preserve">  -  Porteiro III</t>
        </is>
      </c>
      <c r="B536" s="23" t="n"/>
      <c r="C536" s="3" t="n"/>
      <c r="D536" s="16" t="n"/>
      <c r="E536" s="4" t="n"/>
      <c r="F536" s="23" t="n"/>
      <c r="G536" s="425" t="n"/>
      <c r="H536" s="275" t="n"/>
      <c r="I536" s="201" t="n">
        <v>0</v>
      </c>
      <c r="J536" s="202" t="n"/>
      <c r="K536" s="275" t="n"/>
      <c r="L536" s="201" t="n">
        <v>0</v>
      </c>
      <c r="M536" s="202" t="n"/>
      <c r="N536" s="275" t="n"/>
      <c r="O536" s="201" t="n">
        <v>0</v>
      </c>
      <c r="P536" s="202" t="n"/>
      <c r="Q536" s="275" t="n"/>
      <c r="R536" s="201" t="n">
        <v>0</v>
      </c>
      <c r="S536" s="202" t="n"/>
      <c r="T536" s="275" t="n"/>
      <c r="U536" s="201" t="n">
        <v>0</v>
      </c>
      <c r="V536" s="202" t="n"/>
      <c r="W536" s="275" t="n"/>
      <c r="X536" s="201" t="n">
        <v>0</v>
      </c>
      <c r="Y536" s="202" t="n"/>
      <c r="Z536" s="275" t="n"/>
      <c r="AA536" s="201" t="n">
        <v>0</v>
      </c>
      <c r="AB536" s="202" t="n"/>
      <c r="AC536" s="275" t="n"/>
      <c r="AD536" s="201" t="n">
        <v>0</v>
      </c>
      <c r="AE536" s="202" t="n"/>
      <c r="AF536" s="275" t="n"/>
      <c r="AG536" s="201" t="n">
        <v>0</v>
      </c>
      <c r="AH536" s="202" t="n"/>
      <c r="AI536" s="275" t="n"/>
      <c r="AJ536" s="201" t="n">
        <v>0</v>
      </c>
      <c r="AK536" s="202" t="n"/>
      <c r="AL536" s="275" t="n"/>
      <c r="AM536" s="201" t="n">
        <v>0</v>
      </c>
      <c r="AN536" s="202" t="n"/>
      <c r="AO536" s="275" t="n"/>
      <c r="AP536" s="201" t="n">
        <v>0</v>
      </c>
      <c r="AQ536" s="202" t="n"/>
      <c r="AR536" s="275" t="n"/>
      <c r="AS536" s="201" t="n"/>
      <c r="AT536" s="202" t="n"/>
      <c r="AU536" s="275" t="n"/>
      <c r="AV536" s="201" t="n"/>
      <c r="AW536" s="202" t="n"/>
      <c r="AX536" s="275" t="n"/>
      <c r="AY536" s="201" t="n"/>
      <c r="AZ536" s="202" t="n"/>
      <c r="BA536" s="275" t="n"/>
      <c r="BB536" s="201" t="n"/>
      <c r="BC536" s="202" t="n"/>
      <c r="BD536" s="275" t="n"/>
      <c r="BE536" s="201" t="n"/>
      <c r="BF536" s="202" t="n"/>
      <c r="BG536" s="275" t="n"/>
      <c r="BH536" s="201" t="n"/>
      <c r="BI536" s="202" t="n"/>
      <c r="BK536" s="452" t="n"/>
      <c r="BL536" s="452" t="n"/>
      <c r="BM536" s="452" t="n"/>
      <c r="BN536" s="452" t="n"/>
    </row>
    <row r="537" hidden="1" outlineLevel="2" ht="14.4" customFormat="1" customHeight="1" s="474">
      <c r="A537" s="22" t="inlineStr">
        <is>
          <t xml:space="preserve">  -  Porteiro II</t>
        </is>
      </c>
      <c r="B537" s="23" t="n"/>
      <c r="C537" s="3" t="n"/>
      <c r="D537" s="16" t="n"/>
      <c r="E537" s="4" t="n"/>
      <c r="F537" s="23" t="n"/>
      <c r="G537" s="425" t="n"/>
      <c r="H537" s="275" t="n"/>
      <c r="I537" s="201" t="n">
        <v>0</v>
      </c>
      <c r="J537" s="202" t="n"/>
      <c r="K537" s="275" t="n"/>
      <c r="L537" s="201" t="n">
        <v>0</v>
      </c>
      <c r="M537" s="202" t="n"/>
      <c r="N537" s="275" t="n"/>
      <c r="O537" s="201" t="n">
        <v>0</v>
      </c>
      <c r="P537" s="202" t="n"/>
      <c r="Q537" s="275" t="n"/>
      <c r="R537" s="201" t="n">
        <v>0</v>
      </c>
      <c r="S537" s="202" t="n"/>
      <c r="T537" s="275" t="n"/>
      <c r="U537" s="201" t="n">
        <v>0</v>
      </c>
      <c r="V537" s="202" t="n"/>
      <c r="W537" s="275" t="n"/>
      <c r="X537" s="201" t="n">
        <v>0</v>
      </c>
      <c r="Y537" s="202" t="n"/>
      <c r="Z537" s="275" t="n"/>
      <c r="AA537" s="201" t="n">
        <v>0</v>
      </c>
      <c r="AB537" s="202" t="n"/>
      <c r="AC537" s="275" t="n"/>
      <c r="AD537" s="201" t="n">
        <v>0</v>
      </c>
      <c r="AE537" s="202" t="n"/>
      <c r="AF537" s="275" t="n"/>
      <c r="AG537" s="201" t="n">
        <v>0</v>
      </c>
      <c r="AH537" s="202" t="n"/>
      <c r="AI537" s="275" t="n"/>
      <c r="AJ537" s="201" t="n">
        <v>0</v>
      </c>
      <c r="AK537" s="202" t="n"/>
      <c r="AL537" s="275" t="n"/>
      <c r="AM537" s="201" t="n">
        <v>0</v>
      </c>
      <c r="AN537" s="202" t="n"/>
      <c r="AO537" s="275" t="n"/>
      <c r="AP537" s="201" t="n">
        <v>0</v>
      </c>
      <c r="AQ537" s="202" t="n"/>
      <c r="AR537" s="275" t="n"/>
      <c r="AS537" s="201" t="n"/>
      <c r="AT537" s="202" t="n"/>
      <c r="AU537" s="275" t="n"/>
      <c r="AV537" s="201" t="n"/>
      <c r="AW537" s="202" t="n"/>
      <c r="AX537" s="275" t="n"/>
      <c r="AY537" s="201" t="n"/>
      <c r="AZ537" s="202" t="n"/>
      <c r="BA537" s="275" t="n"/>
      <c r="BB537" s="201" t="n"/>
      <c r="BC537" s="202" t="n"/>
      <c r="BD537" s="275" t="n"/>
      <c r="BE537" s="201" t="n"/>
      <c r="BF537" s="202" t="n"/>
      <c r="BG537" s="275" t="n"/>
      <c r="BH537" s="201" t="n"/>
      <c r="BI537" s="202" t="n"/>
      <c r="BK537" s="452" t="n"/>
      <c r="BL537" s="452" t="n"/>
      <c r="BM537" s="452" t="n"/>
      <c r="BN537" s="452" t="n"/>
    </row>
    <row r="538" hidden="1" outlineLevel="2" ht="14.4" customFormat="1" customHeight="1" s="474">
      <c r="A538" s="22" t="inlineStr">
        <is>
          <t xml:space="preserve">  -  Porteiro I</t>
        </is>
      </c>
      <c r="B538" s="23" t="n"/>
      <c r="C538" s="3" t="n"/>
      <c r="D538" s="16" t="n"/>
      <c r="E538" s="4" t="n"/>
      <c r="F538" s="23" t="n"/>
      <c r="G538" s="425" t="n"/>
      <c r="H538" s="275" t="n"/>
      <c r="I538" s="201" t="n">
        <v>0</v>
      </c>
      <c r="J538" s="202" t="n"/>
      <c r="K538" s="275" t="n"/>
      <c r="L538" s="201" t="n">
        <v>0</v>
      </c>
      <c r="M538" s="202" t="n"/>
      <c r="N538" s="275" t="n"/>
      <c r="O538" s="201" t="n">
        <v>0</v>
      </c>
      <c r="P538" s="202" t="n"/>
      <c r="Q538" s="275" t="n"/>
      <c r="R538" s="201" t="n">
        <v>0</v>
      </c>
      <c r="S538" s="202" t="n"/>
      <c r="T538" s="275" t="n"/>
      <c r="U538" s="201" t="n">
        <v>0</v>
      </c>
      <c r="V538" s="202" t="n"/>
      <c r="W538" s="275" t="n"/>
      <c r="X538" s="201" t="n">
        <v>0</v>
      </c>
      <c r="Y538" s="202" t="n"/>
      <c r="Z538" s="275" t="n"/>
      <c r="AA538" s="201" t="n">
        <v>0</v>
      </c>
      <c r="AB538" s="202" t="n"/>
      <c r="AC538" s="275" t="n"/>
      <c r="AD538" s="201" t="n">
        <v>0</v>
      </c>
      <c r="AE538" s="202" t="n"/>
      <c r="AF538" s="275" t="n"/>
      <c r="AG538" s="201" t="n">
        <v>0</v>
      </c>
      <c r="AH538" s="202" t="n"/>
      <c r="AI538" s="275" t="n"/>
      <c r="AJ538" s="201" t="n">
        <v>0</v>
      </c>
      <c r="AK538" s="202" t="n"/>
      <c r="AL538" s="275" t="n"/>
      <c r="AM538" s="201" t="n">
        <v>0</v>
      </c>
      <c r="AN538" s="202" t="n"/>
      <c r="AO538" s="275" t="n"/>
      <c r="AP538" s="201" t="n">
        <v>0</v>
      </c>
      <c r="AQ538" s="202" t="n"/>
      <c r="AR538" s="275" t="n"/>
      <c r="AS538" s="201" t="n"/>
      <c r="AT538" s="202" t="n"/>
      <c r="AU538" s="275" t="n"/>
      <c r="AV538" s="201" t="n"/>
      <c r="AW538" s="202" t="n"/>
      <c r="AX538" s="275" t="n"/>
      <c r="AY538" s="201" t="n"/>
      <c r="AZ538" s="202" t="n"/>
      <c r="BA538" s="275" t="n"/>
      <c r="BB538" s="201" t="n"/>
      <c r="BC538" s="202" t="n"/>
      <c r="BD538" s="275" t="n"/>
      <c r="BE538" s="201" t="n"/>
      <c r="BF538" s="202" t="n"/>
      <c r="BG538" s="275" t="n"/>
      <c r="BH538" s="201" t="n"/>
      <c r="BI538" s="202" t="n"/>
      <c r="BK538" s="452" t="n"/>
      <c r="BL538" s="452" t="n"/>
      <c r="BM538" s="452" t="n"/>
      <c r="BN538" s="452" t="n"/>
    </row>
    <row r="539" hidden="1" outlineLevel="2" ht="14.4" customFormat="1" customHeight="1" s="474">
      <c r="A539" s="22" t="inlineStr">
        <is>
          <t xml:space="preserve">  -  Hostess III</t>
        </is>
      </c>
      <c r="B539" s="23" t="n"/>
      <c r="C539" s="3" t="n"/>
      <c r="D539" s="16" t="n"/>
      <c r="E539" s="4" t="n"/>
      <c r="F539" s="23" t="n"/>
      <c r="G539" s="425" t="n"/>
      <c r="H539" s="275" t="n"/>
      <c r="I539" s="201" t="n">
        <v>0</v>
      </c>
      <c r="J539" s="202" t="n"/>
      <c r="K539" s="275" t="n"/>
      <c r="L539" s="201" t="n">
        <v>0</v>
      </c>
      <c r="M539" s="202" t="n"/>
      <c r="N539" s="275" t="n"/>
      <c r="O539" s="201" t="n">
        <v>0</v>
      </c>
      <c r="P539" s="202" t="n"/>
      <c r="Q539" s="275" t="n"/>
      <c r="R539" s="201" t="n">
        <v>0</v>
      </c>
      <c r="S539" s="202" t="n"/>
      <c r="T539" s="275" t="n"/>
      <c r="U539" s="201" t="n">
        <v>0</v>
      </c>
      <c r="V539" s="202" t="n"/>
      <c r="W539" s="275" t="n"/>
      <c r="X539" s="201" t="n">
        <v>0</v>
      </c>
      <c r="Y539" s="202" t="n"/>
      <c r="Z539" s="275" t="n"/>
      <c r="AA539" s="201" t="n">
        <v>0</v>
      </c>
      <c r="AB539" s="202" t="n"/>
      <c r="AC539" s="275" t="n"/>
      <c r="AD539" s="201" t="n">
        <v>0</v>
      </c>
      <c r="AE539" s="202" t="n"/>
      <c r="AF539" s="275" t="n"/>
      <c r="AG539" s="201" t="n">
        <v>0</v>
      </c>
      <c r="AH539" s="202" t="n"/>
      <c r="AI539" s="275" t="n"/>
      <c r="AJ539" s="201" t="n">
        <v>0</v>
      </c>
      <c r="AK539" s="202" t="n"/>
      <c r="AL539" s="275" t="n"/>
      <c r="AM539" s="201" t="n">
        <v>0</v>
      </c>
      <c r="AN539" s="202" t="n"/>
      <c r="AO539" s="275" t="n"/>
      <c r="AP539" s="201" t="n">
        <v>0</v>
      </c>
      <c r="AQ539" s="202" t="n"/>
      <c r="AR539" s="275" t="n"/>
      <c r="AS539" s="201" t="n"/>
      <c r="AT539" s="202" t="n"/>
      <c r="AU539" s="275" t="n"/>
      <c r="AV539" s="201" t="n"/>
      <c r="AW539" s="202" t="n"/>
      <c r="AX539" s="275" t="n"/>
      <c r="AY539" s="201" t="n"/>
      <c r="AZ539" s="202" t="n"/>
      <c r="BA539" s="275" t="n"/>
      <c r="BB539" s="201" t="n"/>
      <c r="BC539" s="202" t="n"/>
      <c r="BD539" s="275" t="n"/>
      <c r="BE539" s="201" t="n"/>
      <c r="BF539" s="202" t="n"/>
      <c r="BG539" s="275" t="n"/>
      <c r="BH539" s="201" t="n"/>
      <c r="BI539" s="202" t="n"/>
      <c r="BK539" s="452" t="n"/>
      <c r="BL539" s="452" t="n"/>
      <c r="BM539" s="452" t="n"/>
      <c r="BN539" s="452" t="n"/>
    </row>
    <row r="540" hidden="1" outlineLevel="2" ht="14.4" customFormat="1" customHeight="1" s="474">
      <c r="A540" s="22" t="inlineStr">
        <is>
          <t xml:space="preserve">  -  Hostess II</t>
        </is>
      </c>
      <c r="B540" s="23" t="n"/>
      <c r="C540" s="3" t="n"/>
      <c r="D540" s="16" t="n"/>
      <c r="E540" s="4" t="n"/>
      <c r="F540" s="23" t="n"/>
      <c r="G540" s="425" t="n"/>
      <c r="H540" s="275" t="n"/>
      <c r="I540" s="201" t="n">
        <v>0</v>
      </c>
      <c r="J540" s="202" t="n"/>
      <c r="K540" s="275" t="n"/>
      <c r="L540" s="201" t="n">
        <v>0</v>
      </c>
      <c r="M540" s="202" t="n"/>
      <c r="N540" s="275" t="n"/>
      <c r="O540" s="201" t="n">
        <v>0</v>
      </c>
      <c r="P540" s="202" t="n"/>
      <c r="Q540" s="275" t="n"/>
      <c r="R540" s="201" t="n">
        <v>0</v>
      </c>
      <c r="S540" s="202" t="n"/>
      <c r="T540" s="275" t="n"/>
      <c r="U540" s="201" t="n">
        <v>0</v>
      </c>
      <c r="V540" s="202" t="n"/>
      <c r="W540" s="275" t="n"/>
      <c r="X540" s="201" t="n">
        <v>0</v>
      </c>
      <c r="Y540" s="202" t="n"/>
      <c r="Z540" s="275" t="n"/>
      <c r="AA540" s="201" t="n">
        <v>0</v>
      </c>
      <c r="AB540" s="202" t="n"/>
      <c r="AC540" s="275" t="n"/>
      <c r="AD540" s="201" t="n">
        <v>0</v>
      </c>
      <c r="AE540" s="202" t="n"/>
      <c r="AF540" s="275" t="n"/>
      <c r="AG540" s="201" t="n">
        <v>0</v>
      </c>
      <c r="AH540" s="202" t="n"/>
      <c r="AI540" s="275" t="n"/>
      <c r="AJ540" s="201" t="n">
        <v>0</v>
      </c>
      <c r="AK540" s="202" t="n"/>
      <c r="AL540" s="275" t="n"/>
      <c r="AM540" s="201" t="n">
        <v>0</v>
      </c>
      <c r="AN540" s="202" t="n"/>
      <c r="AO540" s="275" t="n"/>
      <c r="AP540" s="201" t="n">
        <v>0</v>
      </c>
      <c r="AQ540" s="202" t="n"/>
      <c r="AR540" s="275" t="n"/>
      <c r="AS540" s="201" t="n"/>
      <c r="AT540" s="202" t="n"/>
      <c r="AU540" s="275" t="n"/>
      <c r="AV540" s="201" t="n"/>
      <c r="AW540" s="202" t="n"/>
      <c r="AX540" s="275" t="n"/>
      <c r="AY540" s="201" t="n"/>
      <c r="AZ540" s="202" t="n"/>
      <c r="BA540" s="275" t="n"/>
      <c r="BB540" s="201" t="n"/>
      <c r="BC540" s="202" t="n"/>
      <c r="BD540" s="275" t="n"/>
      <c r="BE540" s="201" t="n"/>
      <c r="BF540" s="202" t="n"/>
      <c r="BG540" s="275" t="n"/>
      <c r="BH540" s="201" t="n"/>
      <c r="BI540" s="202" t="n"/>
      <c r="BK540" s="452" t="n"/>
      <c r="BL540" s="452" t="n"/>
      <c r="BM540" s="452" t="n"/>
      <c r="BN540" s="452" t="n"/>
    </row>
    <row r="541" hidden="1" outlineLevel="2" ht="14.4" customFormat="1" customHeight="1" s="474">
      <c r="A541" s="22" t="inlineStr">
        <is>
          <t xml:space="preserve">  -  Hostess I</t>
        </is>
      </c>
      <c r="B541" s="23" t="n"/>
      <c r="C541" s="3" t="n"/>
      <c r="D541" s="16" t="n"/>
      <c r="E541" s="4" t="n"/>
      <c r="F541" s="23" t="n"/>
      <c r="G541" s="425" t="n"/>
      <c r="H541" s="275" t="n"/>
      <c r="I541" s="201" t="n">
        <v>0</v>
      </c>
      <c r="J541" s="202" t="n"/>
      <c r="K541" s="275" t="n"/>
      <c r="L541" s="201" t="n">
        <v>0</v>
      </c>
      <c r="M541" s="202" t="n"/>
      <c r="N541" s="275" t="n"/>
      <c r="O541" s="201" t="n">
        <v>0</v>
      </c>
      <c r="P541" s="202" t="n"/>
      <c r="Q541" s="275" t="n"/>
      <c r="R541" s="201" t="n">
        <v>0</v>
      </c>
      <c r="S541" s="202" t="n"/>
      <c r="T541" s="275" t="n"/>
      <c r="U541" s="201" t="n">
        <v>0</v>
      </c>
      <c r="V541" s="202" t="n"/>
      <c r="W541" s="275" t="n"/>
      <c r="X541" s="201" t="n">
        <v>0</v>
      </c>
      <c r="Y541" s="202" t="n"/>
      <c r="Z541" s="275" t="n"/>
      <c r="AA541" s="201" t="n">
        <v>0</v>
      </c>
      <c r="AB541" s="202" t="n"/>
      <c r="AC541" s="275" t="n"/>
      <c r="AD541" s="201" t="n">
        <v>0</v>
      </c>
      <c r="AE541" s="202" t="n"/>
      <c r="AF541" s="275" t="n"/>
      <c r="AG541" s="201" t="n">
        <v>0</v>
      </c>
      <c r="AH541" s="202" t="n"/>
      <c r="AI541" s="275" t="n"/>
      <c r="AJ541" s="201" t="n">
        <v>0</v>
      </c>
      <c r="AK541" s="202" t="n"/>
      <c r="AL541" s="275" t="n"/>
      <c r="AM541" s="201" t="n">
        <v>0</v>
      </c>
      <c r="AN541" s="202" t="n"/>
      <c r="AO541" s="275" t="n"/>
      <c r="AP541" s="201" t="n">
        <v>0</v>
      </c>
      <c r="AQ541" s="202" t="n"/>
      <c r="AR541" s="275" t="n"/>
      <c r="AS541" s="201" t="n"/>
      <c r="AT541" s="202" t="n"/>
      <c r="AU541" s="275" t="n"/>
      <c r="AV541" s="201" t="n"/>
      <c r="AW541" s="202" t="n"/>
      <c r="AX541" s="275" t="n"/>
      <c r="AY541" s="201" t="n"/>
      <c r="AZ541" s="202" t="n"/>
      <c r="BA541" s="275" t="n"/>
      <c r="BB541" s="201" t="n"/>
      <c r="BC541" s="202" t="n"/>
      <c r="BD541" s="275" t="n"/>
      <c r="BE541" s="201" t="n"/>
      <c r="BF541" s="202" t="n"/>
      <c r="BG541" s="275" t="n"/>
      <c r="BH541" s="201" t="n"/>
      <c r="BI541" s="202" t="n"/>
      <c r="BK541" s="452" t="n"/>
      <c r="BL541" s="452" t="n"/>
      <c r="BM541" s="452" t="n"/>
      <c r="BN541" s="452" t="n"/>
    </row>
    <row r="542" hidden="1" outlineLevel="2" ht="14.4" customFormat="1" customHeight="1" s="474">
      <c r="A542" s="22" t="inlineStr">
        <is>
          <t xml:space="preserve">  -  Chefe de Bilheteria</t>
        </is>
      </c>
      <c r="B542" s="23" t="n"/>
      <c r="C542" s="3" t="n"/>
      <c r="D542" s="16" t="n"/>
      <c r="E542" s="4" t="n"/>
      <c r="F542" s="23" t="n"/>
      <c r="G542" s="425" t="n"/>
      <c r="H542" s="275" t="n"/>
      <c r="I542" s="201" t="n">
        <v>0</v>
      </c>
      <c r="J542" s="202" t="n"/>
      <c r="K542" s="275" t="n"/>
      <c r="L542" s="201" t="n">
        <v>0</v>
      </c>
      <c r="M542" s="202" t="n"/>
      <c r="N542" s="275" t="n"/>
      <c r="O542" s="201" t="n">
        <v>0</v>
      </c>
      <c r="P542" s="202" t="n"/>
      <c r="Q542" s="275" t="n"/>
      <c r="R542" s="201" t="n">
        <v>0</v>
      </c>
      <c r="S542" s="202" t="n"/>
      <c r="T542" s="275" t="n"/>
      <c r="U542" s="201" t="n">
        <v>0</v>
      </c>
      <c r="V542" s="202" t="n"/>
      <c r="W542" s="275" t="n"/>
      <c r="X542" s="201" t="n">
        <v>0</v>
      </c>
      <c r="Y542" s="202" t="n"/>
      <c r="Z542" s="275" t="n"/>
      <c r="AA542" s="201" t="n">
        <v>0</v>
      </c>
      <c r="AB542" s="202" t="n"/>
      <c r="AC542" s="275" t="n"/>
      <c r="AD542" s="201" t="n">
        <v>0</v>
      </c>
      <c r="AE542" s="202" t="n"/>
      <c r="AF542" s="275" t="n"/>
      <c r="AG542" s="201" t="n">
        <v>0</v>
      </c>
      <c r="AH542" s="202" t="n"/>
      <c r="AI542" s="275" t="n"/>
      <c r="AJ542" s="201" t="n">
        <v>0</v>
      </c>
      <c r="AK542" s="202" t="n"/>
      <c r="AL542" s="275" t="n"/>
      <c r="AM542" s="201" t="n">
        <v>0</v>
      </c>
      <c r="AN542" s="202" t="n"/>
      <c r="AO542" s="275" t="n"/>
      <c r="AP542" s="201" t="n">
        <v>0</v>
      </c>
      <c r="AQ542" s="202" t="n"/>
      <c r="AR542" s="275" t="n"/>
      <c r="AS542" s="201" t="n"/>
      <c r="AT542" s="202" t="n"/>
      <c r="AU542" s="275" t="n"/>
      <c r="AV542" s="201" t="n"/>
      <c r="AW542" s="202" t="n"/>
      <c r="AX542" s="275" t="n"/>
      <c r="AY542" s="201" t="n"/>
      <c r="AZ542" s="202" t="n"/>
      <c r="BA542" s="275" t="n"/>
      <c r="BB542" s="201" t="n"/>
      <c r="BC542" s="202" t="n"/>
      <c r="BD542" s="275" t="n"/>
      <c r="BE542" s="201" t="n"/>
      <c r="BF542" s="202" t="n"/>
      <c r="BG542" s="275" t="n"/>
      <c r="BH542" s="201" t="n"/>
      <c r="BI542" s="202" t="n"/>
      <c r="BK542" s="452" t="n"/>
      <c r="BL542" s="452" t="n"/>
      <c r="BM542" s="452" t="n"/>
      <c r="BN542" s="452" t="n"/>
    </row>
    <row r="543" hidden="1" outlineLevel="2" ht="14.4" customFormat="1" customHeight="1" s="474">
      <c r="A543" s="22" t="inlineStr">
        <is>
          <t xml:space="preserve">  -  Bilheteiro III</t>
        </is>
      </c>
      <c r="B543" s="23" t="n"/>
      <c r="C543" s="3" t="n"/>
      <c r="D543" s="16" t="n"/>
      <c r="E543" s="4" t="n"/>
      <c r="F543" s="23" t="n"/>
      <c r="G543" s="425" t="n"/>
      <c r="H543" s="275" t="n"/>
      <c r="I543" s="201" t="n">
        <v>0</v>
      </c>
      <c r="J543" s="202" t="n"/>
      <c r="K543" s="275" t="n"/>
      <c r="L543" s="201" t="n">
        <v>0</v>
      </c>
      <c r="M543" s="202" t="n"/>
      <c r="N543" s="275" t="n"/>
      <c r="O543" s="201" t="n">
        <v>0</v>
      </c>
      <c r="P543" s="202" t="n"/>
      <c r="Q543" s="275" t="n"/>
      <c r="R543" s="201" t="n">
        <v>0</v>
      </c>
      <c r="S543" s="202" t="n"/>
      <c r="T543" s="275" t="n"/>
      <c r="U543" s="201" t="n">
        <v>0</v>
      </c>
      <c r="V543" s="202" t="n"/>
      <c r="W543" s="275" t="n"/>
      <c r="X543" s="201" t="n">
        <v>0</v>
      </c>
      <c r="Y543" s="202" t="n"/>
      <c r="Z543" s="275" t="n"/>
      <c r="AA543" s="201" t="n">
        <v>0</v>
      </c>
      <c r="AB543" s="202" t="n"/>
      <c r="AC543" s="275" t="n"/>
      <c r="AD543" s="201" t="n">
        <v>0</v>
      </c>
      <c r="AE543" s="202" t="n"/>
      <c r="AF543" s="275" t="n"/>
      <c r="AG543" s="201" t="n">
        <v>0</v>
      </c>
      <c r="AH543" s="202" t="n"/>
      <c r="AI543" s="275" t="n"/>
      <c r="AJ543" s="201" t="n">
        <v>0</v>
      </c>
      <c r="AK543" s="202" t="n"/>
      <c r="AL543" s="275" t="n"/>
      <c r="AM543" s="201" t="n">
        <v>0</v>
      </c>
      <c r="AN543" s="202" t="n"/>
      <c r="AO543" s="275" t="n"/>
      <c r="AP543" s="201" t="n">
        <v>0</v>
      </c>
      <c r="AQ543" s="202" t="n"/>
      <c r="AR543" s="275" t="n"/>
      <c r="AS543" s="201" t="n"/>
      <c r="AT543" s="202" t="n"/>
      <c r="AU543" s="275" t="n"/>
      <c r="AV543" s="201" t="n"/>
      <c r="AW543" s="202" t="n"/>
      <c r="AX543" s="275" t="n"/>
      <c r="AY543" s="201" t="n"/>
      <c r="AZ543" s="202" t="n"/>
      <c r="BA543" s="275" t="n"/>
      <c r="BB543" s="201" t="n"/>
      <c r="BC543" s="202" t="n"/>
      <c r="BD543" s="275" t="n"/>
      <c r="BE543" s="201" t="n"/>
      <c r="BF543" s="202" t="n"/>
      <c r="BG543" s="275" t="n"/>
      <c r="BH543" s="201" t="n"/>
      <c r="BI543" s="202" t="n"/>
      <c r="BK543" s="452" t="n"/>
      <c r="BL543" s="452" t="n"/>
      <c r="BM543" s="452" t="n"/>
      <c r="BN543" s="452" t="n"/>
    </row>
    <row r="544" hidden="1" outlineLevel="2" ht="14.4" customFormat="1" customHeight="1" s="474">
      <c r="A544" s="22" t="inlineStr">
        <is>
          <t xml:space="preserve">  -  Bilheteiro II</t>
        </is>
      </c>
      <c r="B544" s="23" t="n"/>
      <c r="C544" s="3" t="n"/>
      <c r="D544" s="16" t="n"/>
      <c r="E544" s="4" t="n"/>
      <c r="F544" s="23" t="n"/>
      <c r="G544" s="425" t="n"/>
      <c r="H544" s="275" t="n"/>
      <c r="I544" s="201" t="n">
        <v>0</v>
      </c>
      <c r="J544" s="202" t="n"/>
      <c r="K544" s="275" t="n"/>
      <c r="L544" s="201" t="n">
        <v>0</v>
      </c>
      <c r="M544" s="202" t="n"/>
      <c r="N544" s="275" t="n"/>
      <c r="O544" s="201" t="n">
        <v>0</v>
      </c>
      <c r="P544" s="202" t="n"/>
      <c r="Q544" s="275" t="n"/>
      <c r="R544" s="201" t="n">
        <v>0</v>
      </c>
      <c r="S544" s="202" t="n"/>
      <c r="T544" s="275" t="n"/>
      <c r="U544" s="201" t="n">
        <v>0</v>
      </c>
      <c r="V544" s="202" t="n"/>
      <c r="W544" s="275" t="n"/>
      <c r="X544" s="201" t="n">
        <v>0</v>
      </c>
      <c r="Y544" s="202" t="n"/>
      <c r="Z544" s="275" t="n"/>
      <c r="AA544" s="201" t="n">
        <v>0</v>
      </c>
      <c r="AB544" s="202" t="n"/>
      <c r="AC544" s="275" t="n"/>
      <c r="AD544" s="201" t="n">
        <v>0</v>
      </c>
      <c r="AE544" s="202" t="n"/>
      <c r="AF544" s="275" t="n"/>
      <c r="AG544" s="201" t="n">
        <v>0</v>
      </c>
      <c r="AH544" s="202" t="n"/>
      <c r="AI544" s="275" t="n"/>
      <c r="AJ544" s="201" t="n">
        <v>0</v>
      </c>
      <c r="AK544" s="202" t="n"/>
      <c r="AL544" s="275" t="n"/>
      <c r="AM544" s="201" t="n">
        <v>0</v>
      </c>
      <c r="AN544" s="202" t="n"/>
      <c r="AO544" s="275" t="n"/>
      <c r="AP544" s="201" t="n">
        <v>0</v>
      </c>
      <c r="AQ544" s="202" t="n"/>
      <c r="AR544" s="275" t="n"/>
      <c r="AS544" s="201" t="n"/>
      <c r="AT544" s="202" t="n"/>
      <c r="AU544" s="275" t="n"/>
      <c r="AV544" s="201" t="n"/>
      <c r="AW544" s="202" t="n"/>
      <c r="AX544" s="275" t="n"/>
      <c r="AY544" s="201" t="n"/>
      <c r="AZ544" s="202" t="n"/>
      <c r="BA544" s="275" t="n"/>
      <c r="BB544" s="201" t="n"/>
      <c r="BC544" s="202" t="n"/>
      <c r="BD544" s="275" t="n"/>
      <c r="BE544" s="201" t="n"/>
      <c r="BF544" s="202" t="n"/>
      <c r="BG544" s="275" t="n"/>
      <c r="BH544" s="201" t="n"/>
      <c r="BI544" s="202" t="n"/>
      <c r="BK544" s="452" t="n"/>
      <c r="BL544" s="452" t="n"/>
      <c r="BM544" s="452" t="n"/>
      <c r="BN544" s="452" t="n"/>
    </row>
    <row r="545" hidden="1" outlineLevel="2" ht="14.4" customFormat="1" customHeight="1" s="474">
      <c r="A545" s="22" t="inlineStr">
        <is>
          <t xml:space="preserve">  -  Bilheteiro I</t>
        </is>
      </c>
      <c r="B545" s="23" t="n"/>
      <c r="C545" s="3" t="n"/>
      <c r="D545" s="16" t="n"/>
      <c r="E545" s="4" t="n"/>
      <c r="F545" s="23" t="n"/>
      <c r="G545" s="425" t="n"/>
      <c r="H545" s="275" t="n"/>
      <c r="I545" s="201" t="n">
        <v>0</v>
      </c>
      <c r="J545" s="202" t="n"/>
      <c r="K545" s="275" t="n"/>
      <c r="L545" s="201" t="n">
        <v>0</v>
      </c>
      <c r="M545" s="202" t="n"/>
      <c r="N545" s="275" t="n"/>
      <c r="O545" s="201" t="n">
        <v>0</v>
      </c>
      <c r="P545" s="202" t="n"/>
      <c r="Q545" s="275" t="n"/>
      <c r="R545" s="201" t="n">
        <v>0</v>
      </c>
      <c r="S545" s="202" t="n"/>
      <c r="T545" s="275" t="n"/>
      <c r="U545" s="201" t="n">
        <v>0</v>
      </c>
      <c r="V545" s="202" t="n"/>
      <c r="W545" s="275" t="n"/>
      <c r="X545" s="201" t="n">
        <v>0</v>
      </c>
      <c r="Y545" s="202" t="n"/>
      <c r="Z545" s="275" t="n"/>
      <c r="AA545" s="201" t="n">
        <v>0</v>
      </c>
      <c r="AB545" s="202" t="n"/>
      <c r="AC545" s="275" t="n"/>
      <c r="AD545" s="201" t="n">
        <v>0</v>
      </c>
      <c r="AE545" s="202" t="n"/>
      <c r="AF545" s="275" t="n"/>
      <c r="AG545" s="201" t="n">
        <v>0</v>
      </c>
      <c r="AH545" s="202" t="n"/>
      <c r="AI545" s="275" t="n"/>
      <c r="AJ545" s="201" t="n">
        <v>0</v>
      </c>
      <c r="AK545" s="202" t="n"/>
      <c r="AL545" s="275" t="n"/>
      <c r="AM545" s="201" t="n">
        <v>0</v>
      </c>
      <c r="AN545" s="202" t="n"/>
      <c r="AO545" s="275" t="n"/>
      <c r="AP545" s="201" t="n">
        <v>0</v>
      </c>
      <c r="AQ545" s="202" t="n"/>
      <c r="AR545" s="275" t="n"/>
      <c r="AS545" s="201" t="n"/>
      <c r="AT545" s="202" t="n"/>
      <c r="AU545" s="275" t="n"/>
      <c r="AV545" s="201" t="n"/>
      <c r="AW545" s="202" t="n"/>
      <c r="AX545" s="275" t="n"/>
      <c r="AY545" s="201" t="n"/>
      <c r="AZ545" s="202" t="n"/>
      <c r="BA545" s="275" t="n"/>
      <c r="BB545" s="201" t="n"/>
      <c r="BC545" s="202" t="n"/>
      <c r="BD545" s="275" t="n"/>
      <c r="BE545" s="201" t="n"/>
      <c r="BF545" s="202" t="n"/>
      <c r="BG545" s="275" t="n"/>
      <c r="BH545" s="201" t="n"/>
      <c r="BI545" s="202" t="n"/>
      <c r="BK545" s="452" t="n"/>
      <c r="BL545" s="452" t="n"/>
      <c r="BM545" s="452" t="n"/>
      <c r="BN545" s="452" t="n"/>
    </row>
    <row r="546" hidden="1" outlineLevel="2" ht="14.4" customFormat="1" customHeight="1" s="474">
      <c r="A546" s="22" t="inlineStr">
        <is>
          <t xml:space="preserve">  -  Caixa</t>
        </is>
      </c>
      <c r="B546" s="23" t="n"/>
      <c r="C546" s="3" t="n"/>
      <c r="D546" s="16" t="n"/>
      <c r="E546" s="4" t="n"/>
      <c r="F546" s="23" t="n"/>
      <c r="G546" s="425" t="n"/>
      <c r="H546" s="275" t="n"/>
      <c r="I546" s="201" t="n">
        <v>0</v>
      </c>
      <c r="J546" s="202" t="n"/>
      <c r="K546" s="275" t="n"/>
      <c r="L546" s="201" t="n">
        <v>0</v>
      </c>
      <c r="M546" s="202" t="n"/>
      <c r="N546" s="275" t="n"/>
      <c r="O546" s="201" t="n">
        <v>0</v>
      </c>
      <c r="P546" s="202" t="n"/>
      <c r="Q546" s="275" t="n"/>
      <c r="R546" s="201" t="n">
        <v>0</v>
      </c>
      <c r="S546" s="202" t="n"/>
      <c r="T546" s="275" t="n"/>
      <c r="U546" s="201" t="n">
        <v>0</v>
      </c>
      <c r="V546" s="202" t="n"/>
      <c r="W546" s="275" t="n"/>
      <c r="X546" s="201" t="n">
        <v>0</v>
      </c>
      <c r="Y546" s="202" t="n"/>
      <c r="Z546" s="275" t="n"/>
      <c r="AA546" s="201" t="n">
        <v>0</v>
      </c>
      <c r="AB546" s="202" t="n"/>
      <c r="AC546" s="275" t="n"/>
      <c r="AD546" s="201" t="n">
        <v>0</v>
      </c>
      <c r="AE546" s="202" t="n"/>
      <c r="AF546" s="275" t="n"/>
      <c r="AG546" s="201" t="n">
        <v>0</v>
      </c>
      <c r="AH546" s="202" t="n"/>
      <c r="AI546" s="275" t="n"/>
      <c r="AJ546" s="201" t="n">
        <v>0</v>
      </c>
      <c r="AK546" s="202" t="n"/>
      <c r="AL546" s="275" t="n"/>
      <c r="AM546" s="201" t="n">
        <v>0</v>
      </c>
      <c r="AN546" s="202" t="n"/>
      <c r="AO546" s="275" t="n"/>
      <c r="AP546" s="201" t="n">
        <v>0</v>
      </c>
      <c r="AQ546" s="202" t="n"/>
      <c r="AR546" s="275" t="n"/>
      <c r="AS546" s="201" t="n"/>
      <c r="AT546" s="202" t="n"/>
      <c r="AU546" s="275" t="n"/>
      <c r="AV546" s="201" t="n"/>
      <c r="AW546" s="202" t="n"/>
      <c r="AX546" s="275" t="n"/>
      <c r="AY546" s="201" t="n"/>
      <c r="AZ546" s="202" t="n"/>
      <c r="BA546" s="275" t="n"/>
      <c r="BB546" s="201" t="n"/>
      <c r="BC546" s="202" t="n"/>
      <c r="BD546" s="275" t="n"/>
      <c r="BE546" s="201" t="n"/>
      <c r="BF546" s="202" t="n"/>
      <c r="BG546" s="275" t="n"/>
      <c r="BH546" s="201" t="n"/>
      <c r="BI546" s="202" t="n"/>
      <c r="BK546" s="452" t="n"/>
      <c r="BL546" s="452" t="n"/>
      <c r="BM546" s="452" t="n"/>
      <c r="BN546" s="452" t="n"/>
    </row>
    <row r="547" hidden="1" outlineLevel="2" ht="14.4" customFormat="1" customHeight="1" s="474">
      <c r="A547" s="22" t="inlineStr">
        <is>
          <t xml:space="preserve">  -  Operador de Delivery</t>
        </is>
      </c>
      <c r="B547" s="23" t="n"/>
      <c r="C547" s="3" t="n"/>
      <c r="D547" s="16" t="n"/>
      <c r="E547" s="4" t="n"/>
      <c r="F547" s="23" t="n"/>
      <c r="G547" s="425" t="n"/>
      <c r="H547" s="275" t="n"/>
      <c r="I547" s="201" t="n">
        <v>0</v>
      </c>
      <c r="J547" s="202" t="n"/>
      <c r="K547" s="275" t="n"/>
      <c r="L547" s="201" t="n">
        <v>0</v>
      </c>
      <c r="M547" s="202" t="n"/>
      <c r="N547" s="275" t="n"/>
      <c r="O547" s="201" t="n">
        <v>0</v>
      </c>
      <c r="P547" s="202" t="n"/>
      <c r="Q547" s="275" t="n"/>
      <c r="R547" s="201" t="n">
        <v>0</v>
      </c>
      <c r="S547" s="202" t="n"/>
      <c r="T547" s="275" t="n"/>
      <c r="U547" s="201" t="n">
        <v>0</v>
      </c>
      <c r="V547" s="202" t="n"/>
      <c r="W547" s="275" t="n"/>
      <c r="X547" s="201" t="n">
        <v>0</v>
      </c>
      <c r="Y547" s="202" t="n"/>
      <c r="Z547" s="275" t="n"/>
      <c r="AA547" s="201" t="n">
        <v>0</v>
      </c>
      <c r="AB547" s="202" t="n"/>
      <c r="AC547" s="275" t="n"/>
      <c r="AD547" s="201" t="n">
        <v>0</v>
      </c>
      <c r="AE547" s="202" t="n"/>
      <c r="AF547" s="275" t="n"/>
      <c r="AG547" s="201" t="n">
        <v>0</v>
      </c>
      <c r="AH547" s="202" t="n"/>
      <c r="AI547" s="275" t="n"/>
      <c r="AJ547" s="201" t="n">
        <v>0</v>
      </c>
      <c r="AK547" s="202" t="n"/>
      <c r="AL547" s="275" t="n"/>
      <c r="AM547" s="201" t="n">
        <v>0</v>
      </c>
      <c r="AN547" s="202" t="n"/>
      <c r="AO547" s="275" t="n"/>
      <c r="AP547" s="201" t="n">
        <v>0</v>
      </c>
      <c r="AQ547" s="202" t="n"/>
      <c r="AR547" s="275" t="n"/>
      <c r="AS547" s="201" t="n"/>
      <c r="AT547" s="202" t="n"/>
      <c r="AU547" s="275" t="n"/>
      <c r="AV547" s="201" t="n"/>
      <c r="AW547" s="202" t="n"/>
      <c r="AX547" s="275" t="n"/>
      <c r="AY547" s="201" t="n"/>
      <c r="AZ547" s="202" t="n"/>
      <c r="BA547" s="275" t="n"/>
      <c r="BB547" s="201" t="n"/>
      <c r="BC547" s="202" t="n"/>
      <c r="BD547" s="275" t="n"/>
      <c r="BE547" s="201" t="n"/>
      <c r="BF547" s="202" t="n"/>
      <c r="BG547" s="275" t="n"/>
      <c r="BH547" s="201" t="n"/>
      <c r="BI547" s="202" t="n"/>
      <c r="BK547" s="452" t="n"/>
      <c r="BL547" s="452" t="n"/>
      <c r="BM547" s="452" t="n"/>
      <c r="BN547" s="452" t="n"/>
    </row>
    <row r="548" hidden="1" outlineLevel="1" collapsed="1" ht="16.2" customFormat="1" customHeight="1" s="474">
      <c r="A548" s="155" t="n"/>
      <c r="B548" s="23" t="n"/>
      <c r="C548" s="3" t="n"/>
      <c r="D548" s="4" t="n"/>
      <c r="E548" s="4" t="n"/>
      <c r="F548" s="23" t="n"/>
      <c r="G548" s="425" t="n"/>
      <c r="H548" s="264" t="n"/>
      <c r="I548" s="23" t="n"/>
      <c r="J548" s="156" t="n"/>
      <c r="K548" s="264" t="n"/>
      <c r="L548" s="23" t="n"/>
      <c r="M548" s="156" t="n"/>
      <c r="N548" s="264" t="n"/>
      <c r="O548" s="23" t="n"/>
      <c r="P548" s="156" t="n"/>
      <c r="Q548" s="264" t="n"/>
      <c r="R548" s="23" t="n"/>
      <c r="S548" s="156" t="n"/>
      <c r="T548" s="264" t="n"/>
      <c r="U548" s="23" t="n"/>
      <c r="V548" s="156" t="n"/>
      <c r="W548" s="264" t="n"/>
      <c r="X548" s="23" t="n"/>
      <c r="Y548" s="156" t="n"/>
      <c r="Z548" s="264" t="n"/>
      <c r="AA548" s="23" t="n"/>
      <c r="AB548" s="156" t="n"/>
      <c r="AC548" s="264" t="n"/>
      <c r="AD548" s="23" t="n"/>
      <c r="AE548" s="156" t="n"/>
      <c r="AF548" s="264" t="n"/>
      <c r="AG548" s="23" t="n"/>
      <c r="AH548" s="156" t="n"/>
      <c r="AI548" s="264" t="n"/>
      <c r="AJ548" s="23" t="n"/>
      <c r="AK548" s="156" t="n"/>
      <c r="AL548" s="264" t="n"/>
      <c r="AM548" s="23" t="n"/>
      <c r="AN548" s="156" t="n"/>
      <c r="AO548" s="264" t="n"/>
      <c r="AP548" s="23" t="n"/>
      <c r="AQ548" s="156" t="n"/>
      <c r="AR548" s="264" t="n"/>
      <c r="AS548" s="23" t="n"/>
      <c r="AT548" s="156" t="n"/>
      <c r="AU548" s="264" t="n"/>
      <c r="AV548" s="23" t="n"/>
      <c r="AW548" s="156" t="n"/>
      <c r="AX548" s="264" t="n"/>
      <c r="AY548" s="23" t="n"/>
      <c r="AZ548" s="156" t="n"/>
      <c r="BA548" s="264" t="n"/>
      <c r="BB548" s="23" t="n"/>
      <c r="BC548" s="156" t="n"/>
      <c r="BD548" s="264" t="n"/>
      <c r="BE548" s="23" t="n"/>
      <c r="BF548" s="156" t="n"/>
      <c r="BG548" s="264" t="n"/>
      <c r="BH548" s="23" t="n"/>
      <c r="BI548" s="156" t="n"/>
      <c r="BK548" s="452" t="n"/>
      <c r="BL548" s="452" t="n"/>
      <c r="BM548" s="452" t="n"/>
      <c r="BN548" s="452" t="n"/>
    </row>
    <row r="549" hidden="1" outlineLevel="1" ht="14.4" customFormat="1" customHeight="1" s="474">
      <c r="A549" s="203" t="inlineStr">
        <is>
          <t>Encargos e Provisões</t>
        </is>
      </c>
      <c r="B549" s="23" t="n"/>
      <c r="C549" s="3" t="n"/>
      <c r="D549" s="204" t="inlineStr">
        <is>
          <t>SIMPLES</t>
        </is>
      </c>
      <c r="E549" s="204" t="inlineStr">
        <is>
          <t>Presumido</t>
        </is>
      </c>
      <c r="F549" s="23" t="n"/>
      <c r="G549" s="425" t="n"/>
      <c r="H549" s="274" t="n"/>
      <c r="I549" s="199" t="n"/>
      <c r="J549" s="200" t="n"/>
      <c r="K549" s="274" t="n"/>
      <c r="L549" s="199" t="n"/>
      <c r="M549" s="200" t="n"/>
      <c r="N549" s="274" t="n"/>
      <c r="O549" s="199" t="n"/>
      <c r="P549" s="200" t="n"/>
      <c r="Q549" s="274" t="n"/>
      <c r="R549" s="199" t="n"/>
      <c r="S549" s="200" t="n"/>
      <c r="T549" s="274" t="n"/>
      <c r="U549" s="199" t="n"/>
      <c r="V549" s="200" t="n"/>
      <c r="W549" s="274" t="n"/>
      <c r="X549" s="199" t="n"/>
      <c r="Y549" s="200" t="n"/>
      <c r="Z549" s="274" t="n"/>
      <c r="AA549" s="199" t="n"/>
      <c r="AB549" s="200" t="n"/>
      <c r="AC549" s="274" t="n"/>
      <c r="AD549" s="199" t="n"/>
      <c r="AE549" s="200" t="n"/>
      <c r="AF549" s="274" t="n"/>
      <c r="AG549" s="199" t="n"/>
      <c r="AH549" s="200" t="n"/>
      <c r="AI549" s="274" t="n"/>
      <c r="AJ549" s="199" t="n"/>
      <c r="AK549" s="200" t="n"/>
      <c r="AL549" s="274" t="n"/>
      <c r="AM549" s="199" t="n"/>
      <c r="AN549" s="200" t="n"/>
      <c r="AO549" s="274" t="n"/>
      <c r="AP549" s="199" t="n"/>
      <c r="AQ549" s="200" t="n"/>
      <c r="AR549" s="274" t="n"/>
      <c r="AS549" s="199" t="n"/>
      <c r="AT549" s="200" t="n"/>
      <c r="AU549" s="274" t="n"/>
      <c r="AV549" s="199" t="n"/>
      <c r="AW549" s="200" t="n"/>
      <c r="AX549" s="274" t="n"/>
      <c r="AY549" s="199" t="n"/>
      <c r="AZ549" s="200" t="n"/>
      <c r="BA549" s="274" t="n"/>
      <c r="BB549" s="199" t="n"/>
      <c r="BC549" s="200" t="n"/>
      <c r="BD549" s="274" t="n"/>
      <c r="BE549" s="199" t="n"/>
      <c r="BF549" s="200" t="n"/>
      <c r="BG549" s="274" t="n"/>
      <c r="BH549" s="199" t="n"/>
      <c r="BI549" s="200" t="n"/>
      <c r="BK549" s="452" t="n"/>
      <c r="BL549" s="452" t="n"/>
      <c r="BM549" s="452" t="n"/>
      <c r="BN549" s="452" t="n"/>
    </row>
    <row r="550" hidden="1" outlineLevel="2" ht="14.4" customFormat="1" customHeight="1" s="474">
      <c r="A550" s="22" t="inlineStr">
        <is>
          <t>FGTS</t>
        </is>
      </c>
      <c r="B550" s="2" t="n"/>
      <c r="C550" s="3" t="n"/>
      <c r="D550" s="54" t="n">
        <v>0.08</v>
      </c>
      <c r="E550" s="54" t="n">
        <v>0.08</v>
      </c>
      <c r="F550" s="40" t="n"/>
      <c r="G550" s="425" t="n"/>
      <c r="H550" s="232" t="n"/>
      <c r="I550" s="27" t="n"/>
      <c r="J550" s="28" t="n"/>
      <c r="K550" s="232" t="n"/>
      <c r="L550" s="27" t="n"/>
      <c r="M550" s="28" t="n"/>
      <c r="N550" s="232" t="n"/>
      <c r="O550" s="27" t="n"/>
      <c r="P550" s="28" t="n"/>
      <c r="Q550" s="232" t="n"/>
      <c r="R550" s="27" t="n"/>
      <c r="S550" s="28" t="n"/>
      <c r="T550" s="232" t="n"/>
      <c r="U550" s="27" t="n"/>
      <c r="V550" s="28" t="n"/>
      <c r="W550" s="232" t="n"/>
      <c r="X550" s="27" t="n"/>
      <c r="Y550" s="28" t="n"/>
      <c r="Z550" s="232" t="n"/>
      <c r="AA550" s="27" t="n"/>
      <c r="AB550" s="28" t="n"/>
      <c r="AC550" s="232" t="n"/>
      <c r="AD550" s="27" t="n"/>
      <c r="AE550" s="28" t="n"/>
      <c r="AF550" s="232" t="n"/>
      <c r="AG550" s="27" t="n"/>
      <c r="AH550" s="28" t="n"/>
      <c r="AI550" s="232" t="n"/>
      <c r="AJ550" s="27" t="n"/>
      <c r="AK550" s="28" t="n"/>
      <c r="AL550" s="232" t="n"/>
      <c r="AM550" s="27" t="n"/>
      <c r="AN550" s="28" t="n"/>
      <c r="AO550" s="232" t="n"/>
      <c r="AP550" s="27" t="n"/>
      <c r="AQ550" s="28" t="n"/>
      <c r="AR550" s="232" t="n"/>
      <c r="AS550" s="27" t="n"/>
      <c r="AT550" s="28" t="n"/>
      <c r="AU550" s="232" t="n"/>
      <c r="AV550" s="27" t="n"/>
      <c r="AW550" s="28" t="n"/>
      <c r="AX550" s="232" t="n"/>
      <c r="AY550" s="27" t="n"/>
      <c r="AZ550" s="28" t="n"/>
      <c r="BA550" s="232" t="n"/>
      <c r="BB550" s="27" t="n"/>
      <c r="BC550" s="28" t="n"/>
      <c r="BD550" s="232" t="n"/>
      <c r="BE550" s="27" t="n"/>
      <c r="BF550" s="28" t="n"/>
      <c r="BG550" s="232" t="n"/>
      <c r="BH550" s="27" t="n"/>
      <c r="BI550" s="28" t="n"/>
      <c r="BK550" s="452" t="n"/>
      <c r="BL550" s="452" t="n"/>
      <c r="BM550" s="452" t="n"/>
      <c r="BN550" s="452" t="n"/>
    </row>
    <row r="551" hidden="1" outlineLevel="2" ht="14.4" customFormat="1" customHeight="1" s="474">
      <c r="A551" s="22" t="inlineStr">
        <is>
          <t>INSS</t>
        </is>
      </c>
      <c r="B551" s="2" t="n"/>
      <c r="C551" s="3" t="n"/>
      <c r="D551" s="54" t="n">
        <v>0</v>
      </c>
      <c r="E551" s="54" t="n">
        <v>0.288</v>
      </c>
      <c r="F551" s="40" t="n"/>
      <c r="G551" s="425" t="n"/>
      <c r="H551" s="232" t="n"/>
      <c r="I551" s="27" t="n"/>
      <c r="J551" s="28" t="n"/>
      <c r="K551" s="232" t="n"/>
      <c r="L551" s="27" t="n"/>
      <c r="M551" s="28" t="n"/>
      <c r="N551" s="232" t="n"/>
      <c r="O551" s="27" t="n"/>
      <c r="P551" s="28" t="n"/>
      <c r="Q551" s="232" t="n"/>
      <c r="R551" s="27" t="n"/>
      <c r="S551" s="28" t="n"/>
      <c r="T551" s="232" t="n"/>
      <c r="U551" s="27" t="n"/>
      <c r="V551" s="28" t="n"/>
      <c r="W551" s="232" t="n"/>
      <c r="X551" s="27" t="n"/>
      <c r="Y551" s="28" t="n"/>
      <c r="Z551" s="232" t="n"/>
      <c r="AA551" s="27" t="n"/>
      <c r="AB551" s="28" t="n"/>
      <c r="AC551" s="232" t="n"/>
      <c r="AD551" s="27" t="n"/>
      <c r="AE551" s="28" t="n"/>
      <c r="AF551" s="232" t="n"/>
      <c r="AG551" s="27" t="n"/>
      <c r="AH551" s="28" t="n"/>
      <c r="AI551" s="232" t="n"/>
      <c r="AJ551" s="27" t="n"/>
      <c r="AK551" s="28" t="n"/>
      <c r="AL551" s="232" t="n"/>
      <c r="AM551" s="27" t="n"/>
      <c r="AN551" s="28" t="n"/>
      <c r="AO551" s="232" t="n"/>
      <c r="AP551" s="27" t="n"/>
      <c r="AQ551" s="28" t="n"/>
      <c r="AR551" s="232" t="n"/>
      <c r="AS551" s="27" t="n"/>
      <c r="AT551" s="28" t="n"/>
      <c r="AU551" s="232" t="n"/>
      <c r="AV551" s="27" t="n"/>
      <c r="AW551" s="28" t="n"/>
      <c r="AX551" s="232" t="n"/>
      <c r="AY551" s="27" t="n"/>
      <c r="AZ551" s="28" t="n"/>
      <c r="BA551" s="232" t="n"/>
      <c r="BB551" s="27" t="n"/>
      <c r="BC551" s="28" t="n"/>
      <c r="BD551" s="232" t="n"/>
      <c r="BE551" s="27" t="n"/>
      <c r="BF551" s="28" t="n"/>
      <c r="BG551" s="232" t="n"/>
      <c r="BH551" s="27" t="n"/>
      <c r="BI551" s="28" t="n"/>
      <c r="BK551" s="452" t="n"/>
      <c r="BL551" s="452" t="n"/>
      <c r="BM551" s="452" t="n"/>
      <c r="BN551" s="452" t="n"/>
    </row>
    <row r="552" hidden="1" outlineLevel="2" ht="14.4" customFormat="1" customHeight="1" s="474">
      <c r="A552" s="22" t="inlineStr">
        <is>
          <t>13º Salários</t>
        </is>
      </c>
      <c r="B552" s="2" t="n"/>
      <c r="C552" s="3" t="n"/>
      <c r="D552" s="54" t="n">
        <v>0.0834</v>
      </c>
      <c r="E552" s="54" t="n">
        <v>0.0834</v>
      </c>
      <c r="F552" s="40" t="n"/>
      <c r="G552" s="425" t="n"/>
      <c r="H552" s="232" t="n"/>
      <c r="I552" s="27" t="n"/>
      <c r="J552" s="28" t="n"/>
      <c r="K552" s="232" t="n"/>
      <c r="L552" s="27" t="n"/>
      <c r="M552" s="28" t="n"/>
      <c r="N552" s="232" t="n"/>
      <c r="O552" s="27" t="n"/>
      <c r="P552" s="28" t="n"/>
      <c r="Q552" s="232" t="n"/>
      <c r="R552" s="27" t="n"/>
      <c r="S552" s="28" t="n"/>
      <c r="T552" s="232" t="n"/>
      <c r="U552" s="27" t="n"/>
      <c r="V552" s="28" t="n"/>
      <c r="W552" s="232" t="n"/>
      <c r="X552" s="27" t="n"/>
      <c r="Y552" s="28" t="n"/>
      <c r="Z552" s="232" t="n"/>
      <c r="AA552" s="27" t="n"/>
      <c r="AB552" s="28" t="n"/>
      <c r="AC552" s="232" t="n"/>
      <c r="AD552" s="27" t="n"/>
      <c r="AE552" s="28" t="n"/>
      <c r="AF552" s="232" t="n"/>
      <c r="AG552" s="27" t="n"/>
      <c r="AH552" s="28" t="n"/>
      <c r="AI552" s="232" t="n"/>
      <c r="AJ552" s="27" t="n"/>
      <c r="AK552" s="28" t="n"/>
      <c r="AL552" s="232" t="n"/>
      <c r="AM552" s="27" t="n"/>
      <c r="AN552" s="28" t="n"/>
      <c r="AO552" s="232" t="n"/>
      <c r="AP552" s="27" t="n"/>
      <c r="AQ552" s="28" t="n"/>
      <c r="AR552" s="232" t="n"/>
      <c r="AS552" s="27" t="n"/>
      <c r="AT552" s="28" t="n"/>
      <c r="AU552" s="232" t="n"/>
      <c r="AV552" s="27" t="n"/>
      <c r="AW552" s="28" t="n"/>
      <c r="AX552" s="232" t="n"/>
      <c r="AY552" s="27" t="n"/>
      <c r="AZ552" s="28" t="n"/>
      <c r="BA552" s="232" t="n"/>
      <c r="BB552" s="27" t="n"/>
      <c r="BC552" s="28" t="n"/>
      <c r="BD552" s="232" t="n"/>
      <c r="BE552" s="27" t="n"/>
      <c r="BF552" s="28" t="n"/>
      <c r="BG552" s="232" t="n"/>
      <c r="BH552" s="27" t="n"/>
      <c r="BI552" s="28" t="n"/>
      <c r="BK552" s="452" t="n"/>
      <c r="BL552" s="452" t="n"/>
      <c r="BM552" s="452" t="n"/>
      <c r="BN552" s="452" t="n"/>
    </row>
    <row r="553" hidden="1" outlineLevel="2" ht="14.4" customFormat="1" customHeight="1" s="474">
      <c r="A553" s="22" t="inlineStr">
        <is>
          <t>Férias</t>
        </is>
      </c>
      <c r="B553" s="2" t="n"/>
      <c r="C553" s="3" t="n"/>
      <c r="D553" s="54" t="n">
        <v>0.025</v>
      </c>
      <c r="E553" s="54" t="n">
        <v>0.025</v>
      </c>
      <c r="F553" s="40" t="n"/>
      <c r="G553" s="425" t="n"/>
      <c r="H553" s="232" t="n"/>
      <c r="I553" s="27" t="n"/>
      <c r="J553" s="28" t="n"/>
      <c r="K553" s="232" t="n"/>
      <c r="L553" s="27" t="n"/>
      <c r="M553" s="28" t="n"/>
      <c r="N553" s="232" t="n"/>
      <c r="O553" s="27" t="n"/>
      <c r="P553" s="28" t="n"/>
      <c r="Q553" s="232" t="n"/>
      <c r="R553" s="27" t="n"/>
      <c r="S553" s="28" t="n"/>
      <c r="T553" s="232" t="n"/>
      <c r="U553" s="27" t="n"/>
      <c r="V553" s="28" t="n"/>
      <c r="W553" s="232" t="n"/>
      <c r="X553" s="27" t="n"/>
      <c r="Y553" s="28" t="n"/>
      <c r="Z553" s="232" t="n"/>
      <c r="AA553" s="27" t="n"/>
      <c r="AB553" s="28" t="n"/>
      <c r="AC553" s="232" t="n"/>
      <c r="AD553" s="27" t="n"/>
      <c r="AE553" s="28" t="n"/>
      <c r="AF553" s="232" t="n"/>
      <c r="AG553" s="27" t="n"/>
      <c r="AH553" s="28" t="n"/>
      <c r="AI553" s="232" t="n"/>
      <c r="AJ553" s="27" t="n"/>
      <c r="AK553" s="28" t="n"/>
      <c r="AL553" s="232" t="n"/>
      <c r="AM553" s="27" t="n"/>
      <c r="AN553" s="28" t="n"/>
      <c r="AO553" s="232" t="n"/>
      <c r="AP553" s="27" t="n"/>
      <c r="AQ553" s="28" t="n"/>
      <c r="AR553" s="232" t="n"/>
      <c r="AS553" s="27" t="n"/>
      <c r="AT553" s="28" t="n"/>
      <c r="AU553" s="232" t="n"/>
      <c r="AV553" s="27" t="n"/>
      <c r="AW553" s="28" t="n"/>
      <c r="AX553" s="232" t="n"/>
      <c r="AY553" s="27" t="n"/>
      <c r="AZ553" s="28" t="n"/>
      <c r="BA553" s="232" t="n"/>
      <c r="BB553" s="27" t="n"/>
      <c r="BC553" s="28" t="n"/>
      <c r="BD553" s="232" t="n"/>
      <c r="BE553" s="27" t="n"/>
      <c r="BF553" s="28" t="n"/>
      <c r="BG553" s="232" t="n"/>
      <c r="BH553" s="27" t="n"/>
      <c r="BI553" s="28" t="n"/>
      <c r="BK553" s="452" t="n"/>
      <c r="BL553" s="452" t="n"/>
      <c r="BM553" s="452" t="n"/>
      <c r="BN553" s="452" t="n"/>
    </row>
    <row r="554" hidden="1" outlineLevel="2" ht="14.4" customFormat="1" customHeight="1" s="474">
      <c r="A554" s="22" t="inlineStr">
        <is>
          <t>FGTS / INSS sobre 13º Salários</t>
        </is>
      </c>
      <c r="B554" s="2" t="n"/>
      <c r="C554" s="3" t="n"/>
      <c r="D554" s="54" t="n">
        <v>0.0281</v>
      </c>
      <c r="E554" s="54" t="n">
        <v>0.0281</v>
      </c>
      <c r="F554" s="40" t="n"/>
      <c r="G554" s="425" t="n"/>
      <c r="H554" s="232" t="n"/>
      <c r="I554" s="27" t="n"/>
      <c r="J554" s="28" t="n"/>
      <c r="K554" s="232" t="n"/>
      <c r="L554" s="27" t="n"/>
      <c r="M554" s="28" t="n"/>
      <c r="N554" s="232" t="n"/>
      <c r="O554" s="27" t="n"/>
      <c r="P554" s="28" t="n"/>
      <c r="Q554" s="232" t="n"/>
      <c r="R554" s="27" t="n"/>
      <c r="S554" s="28" t="n"/>
      <c r="T554" s="232" t="n"/>
      <c r="U554" s="27" t="n"/>
      <c r="V554" s="28" t="n"/>
      <c r="W554" s="232" t="n"/>
      <c r="X554" s="27" t="n"/>
      <c r="Y554" s="28" t="n"/>
      <c r="Z554" s="232" t="n"/>
      <c r="AA554" s="27" t="n"/>
      <c r="AB554" s="28" t="n"/>
      <c r="AC554" s="232" t="n"/>
      <c r="AD554" s="27" t="n"/>
      <c r="AE554" s="28" t="n"/>
      <c r="AF554" s="232" t="n"/>
      <c r="AG554" s="27" t="n"/>
      <c r="AH554" s="28" t="n"/>
      <c r="AI554" s="232" t="n"/>
      <c r="AJ554" s="27" t="n"/>
      <c r="AK554" s="28" t="n"/>
      <c r="AL554" s="232" t="n"/>
      <c r="AM554" s="27" t="n"/>
      <c r="AN554" s="28" t="n"/>
      <c r="AO554" s="232" t="n"/>
      <c r="AP554" s="27" t="n"/>
      <c r="AQ554" s="28" t="n"/>
      <c r="AR554" s="232" t="n"/>
      <c r="AS554" s="27" t="n"/>
      <c r="AT554" s="28" t="n"/>
      <c r="AU554" s="232" t="n"/>
      <c r="AV554" s="27" t="n"/>
      <c r="AW554" s="28" t="n"/>
      <c r="AX554" s="232" t="n"/>
      <c r="AY554" s="27" t="n"/>
      <c r="AZ554" s="28" t="n"/>
      <c r="BA554" s="232" t="n"/>
      <c r="BB554" s="27" t="n"/>
      <c r="BC554" s="28" t="n"/>
      <c r="BD554" s="232" t="n"/>
      <c r="BE554" s="27" t="n"/>
      <c r="BF554" s="28" t="n"/>
      <c r="BG554" s="232" t="n"/>
      <c r="BH554" s="27" t="n"/>
      <c r="BI554" s="28" t="n"/>
      <c r="BK554" s="452" t="n"/>
      <c r="BL554" s="452" t="n"/>
      <c r="BM554" s="452" t="n"/>
      <c r="BN554" s="452" t="n"/>
    </row>
    <row r="555" hidden="1" outlineLevel="2" ht="14.4" customFormat="1" customHeight="1" s="474">
      <c r="A555" s="22" t="inlineStr">
        <is>
          <t>FGTS / INSS sobre Férias</t>
        </is>
      </c>
      <c r="B555" s="2" t="n"/>
      <c r="C555" s="3" t="n"/>
      <c r="D555" s="54" t="n">
        <v>0.008399999999999999</v>
      </c>
      <c r="E555" s="54" t="n">
        <v>0.008399999999999999</v>
      </c>
      <c r="F555" s="40" t="n"/>
      <c r="G555" s="425" t="n"/>
      <c r="H555" s="232" t="n"/>
      <c r="I555" s="27" t="n"/>
      <c r="J555" s="28" t="n"/>
      <c r="K555" s="232" t="n"/>
      <c r="L555" s="27" t="n"/>
      <c r="M555" s="28" t="n"/>
      <c r="N555" s="232" t="n"/>
      <c r="O555" s="27" t="n"/>
      <c r="P555" s="28" t="n"/>
      <c r="Q555" s="232" t="n"/>
      <c r="R555" s="27" t="n"/>
      <c r="S555" s="28" t="n"/>
      <c r="T555" s="232" t="n"/>
      <c r="U555" s="27" t="n"/>
      <c r="V555" s="28" t="n"/>
      <c r="W555" s="232" t="n"/>
      <c r="X555" s="27" t="n"/>
      <c r="Y555" s="28" t="n"/>
      <c r="Z555" s="232" t="n"/>
      <c r="AA555" s="27" t="n"/>
      <c r="AB555" s="28" t="n"/>
      <c r="AC555" s="232" t="n"/>
      <c r="AD555" s="27" t="n"/>
      <c r="AE555" s="28" t="n"/>
      <c r="AF555" s="232" t="n"/>
      <c r="AG555" s="27" t="n"/>
      <c r="AH555" s="28" t="n"/>
      <c r="AI555" s="232" t="n"/>
      <c r="AJ555" s="27" t="n"/>
      <c r="AK555" s="28" t="n"/>
      <c r="AL555" s="232" t="n"/>
      <c r="AM555" s="27" t="n"/>
      <c r="AN555" s="28" t="n"/>
      <c r="AO555" s="232" t="n"/>
      <c r="AP555" s="27" t="n"/>
      <c r="AQ555" s="28" t="n"/>
      <c r="AR555" s="232" t="n"/>
      <c r="AS555" s="27" t="n"/>
      <c r="AT555" s="28" t="n"/>
      <c r="AU555" s="232" t="n"/>
      <c r="AV555" s="27" t="n"/>
      <c r="AW555" s="28" t="n"/>
      <c r="AX555" s="232" t="n"/>
      <c r="AY555" s="27" t="n"/>
      <c r="AZ555" s="28" t="n"/>
      <c r="BA555" s="232" t="n"/>
      <c r="BB555" s="27" t="n"/>
      <c r="BC555" s="28" t="n"/>
      <c r="BD555" s="232" t="n"/>
      <c r="BE555" s="27" t="n"/>
      <c r="BF555" s="28" t="n"/>
      <c r="BG555" s="232" t="n"/>
      <c r="BH555" s="27" t="n"/>
      <c r="BI555" s="28" t="n"/>
      <c r="BK555" s="452" t="n"/>
      <c r="BL555" s="452" t="n"/>
      <c r="BM555" s="452" t="n"/>
      <c r="BN555" s="452" t="n"/>
    </row>
    <row r="556" hidden="1" outlineLevel="2" ht="14.4" customFormat="1" customHeight="1" s="474">
      <c r="A556" s="22" t="inlineStr">
        <is>
          <t>Contribuições</t>
        </is>
      </c>
      <c r="B556" s="2" t="n"/>
      <c r="C556" s="3" t="n"/>
      <c r="D556" s="54" t="n">
        <v>0</v>
      </c>
      <c r="E556" s="54" t="n">
        <v>0</v>
      </c>
      <c r="F556" s="40" t="n"/>
      <c r="G556" s="425" t="n"/>
      <c r="H556" s="232" t="n"/>
      <c r="I556" s="27" t="n"/>
      <c r="J556" s="28" t="n"/>
      <c r="K556" s="232" t="n"/>
      <c r="L556" s="27" t="n"/>
      <c r="M556" s="28" t="n"/>
      <c r="N556" s="232" t="n"/>
      <c r="O556" s="27" t="n"/>
      <c r="P556" s="28" t="n"/>
      <c r="Q556" s="232" t="n"/>
      <c r="R556" s="27" t="n"/>
      <c r="S556" s="28" t="n"/>
      <c r="T556" s="232" t="n"/>
      <c r="U556" s="27" t="n"/>
      <c r="V556" s="28" t="n"/>
      <c r="W556" s="232" t="n"/>
      <c r="X556" s="27" t="n"/>
      <c r="Y556" s="28" t="n"/>
      <c r="Z556" s="232" t="n"/>
      <c r="AA556" s="27" t="n"/>
      <c r="AB556" s="28" t="n"/>
      <c r="AC556" s="232" t="n"/>
      <c r="AD556" s="27" t="n"/>
      <c r="AE556" s="28" t="n"/>
      <c r="AF556" s="232" t="n"/>
      <c r="AG556" s="27" t="n"/>
      <c r="AH556" s="28" t="n"/>
      <c r="AI556" s="232" t="n"/>
      <c r="AJ556" s="27" t="n"/>
      <c r="AK556" s="28" t="n"/>
      <c r="AL556" s="232" t="n"/>
      <c r="AM556" s="27" t="n"/>
      <c r="AN556" s="28" t="n"/>
      <c r="AO556" s="232" t="n"/>
      <c r="AP556" s="27" t="n"/>
      <c r="AQ556" s="28" t="n"/>
      <c r="AR556" s="232" t="n"/>
      <c r="AS556" s="27" t="n"/>
      <c r="AT556" s="28" t="n"/>
      <c r="AU556" s="232" t="n"/>
      <c r="AV556" s="27" t="n"/>
      <c r="AW556" s="28" t="n"/>
      <c r="AX556" s="232" t="n"/>
      <c r="AY556" s="27" t="n"/>
      <c r="AZ556" s="28" t="n"/>
      <c r="BA556" s="232" t="n"/>
      <c r="BB556" s="27" t="n"/>
      <c r="BC556" s="28" t="n"/>
      <c r="BD556" s="232" t="n"/>
      <c r="BE556" s="27" t="n"/>
      <c r="BF556" s="28" t="n"/>
      <c r="BG556" s="232" t="n"/>
      <c r="BH556" s="27" t="n"/>
      <c r="BI556" s="28" t="n"/>
      <c r="BK556" s="452" t="n"/>
      <c r="BL556" s="452" t="n"/>
      <c r="BM556" s="452" t="n"/>
      <c r="BN556" s="452" t="n"/>
    </row>
    <row r="557" hidden="1" outlineLevel="2" ht="14.4" customFormat="1" customHeight="1" s="474">
      <c r="A557" s="22" t="inlineStr">
        <is>
          <t>Multa Rescisória</t>
        </is>
      </c>
      <c r="B557" s="2" t="n"/>
      <c r="C557" s="3" t="n"/>
      <c r="D557" s="54" t="n">
        <v>0.15</v>
      </c>
      <c r="E557" s="54" t="n">
        <v>0.05</v>
      </c>
      <c r="F557" s="40" t="n"/>
      <c r="G557" s="425" t="n"/>
      <c r="H557" s="232" t="n"/>
      <c r="I557" s="27" t="n"/>
      <c r="J557" s="28" t="n"/>
      <c r="K557" s="232" t="n"/>
      <c r="L557" s="27" t="n"/>
      <c r="M557" s="28" t="n"/>
      <c r="N557" s="232" t="n"/>
      <c r="O557" s="27" t="n"/>
      <c r="P557" s="28" t="n"/>
      <c r="Q557" s="232" t="n"/>
      <c r="R557" s="27" t="n"/>
      <c r="S557" s="28" t="n"/>
      <c r="T557" s="232" t="n"/>
      <c r="U557" s="27" t="n"/>
      <c r="V557" s="28" t="n"/>
      <c r="W557" s="232" t="n"/>
      <c r="X557" s="27" t="n"/>
      <c r="Y557" s="28" t="n"/>
      <c r="Z557" s="232" t="n"/>
      <c r="AA557" s="27" t="n"/>
      <c r="AB557" s="28" t="n"/>
      <c r="AC557" s="232" t="n"/>
      <c r="AD557" s="27" t="n"/>
      <c r="AE557" s="28" t="n"/>
      <c r="AF557" s="232" t="n"/>
      <c r="AG557" s="27" t="n"/>
      <c r="AH557" s="28" t="n"/>
      <c r="AI557" s="232" t="n"/>
      <c r="AJ557" s="27" t="n"/>
      <c r="AK557" s="28" t="n"/>
      <c r="AL557" s="232" t="n"/>
      <c r="AM557" s="27" t="n"/>
      <c r="AN557" s="28" t="n"/>
      <c r="AO557" s="232" t="n"/>
      <c r="AP557" s="27" t="n"/>
      <c r="AQ557" s="28" t="n"/>
      <c r="AR557" s="232" t="n"/>
      <c r="AS557" s="27" t="n"/>
      <c r="AT557" s="28" t="n"/>
      <c r="AU557" s="232" t="n"/>
      <c r="AV557" s="27" t="n"/>
      <c r="AW557" s="28" t="n"/>
      <c r="AX557" s="232" t="n"/>
      <c r="AY557" s="27" t="n"/>
      <c r="AZ557" s="28" t="n"/>
      <c r="BA557" s="232" t="n"/>
      <c r="BB557" s="27" t="n"/>
      <c r="BC557" s="28" t="n"/>
      <c r="BD557" s="232" t="n"/>
      <c r="BE557" s="27" t="n"/>
      <c r="BF557" s="28" t="n"/>
      <c r="BG557" s="232" t="n"/>
      <c r="BH557" s="27" t="n"/>
      <c r="BI557" s="28" t="n"/>
      <c r="BK557" s="452" t="n"/>
      <c r="BL557" s="452" t="n"/>
      <c r="BM557" s="452" t="n"/>
      <c r="BN557" s="452" t="n"/>
    </row>
    <row r="558" hidden="1" outlineLevel="2" ht="14.4" customFormat="1" customHeight="1" s="474">
      <c r="A558" s="22" t="inlineStr">
        <is>
          <t>Ações Trabalhistas</t>
        </is>
      </c>
      <c r="B558" s="2" t="n"/>
      <c r="C558" s="3" t="n"/>
      <c r="D558" s="54" t="n">
        <v>0.06</v>
      </c>
      <c r="E558" s="54" t="n">
        <v>0.08500000000000001</v>
      </c>
      <c r="F558" s="40" t="n"/>
      <c r="G558" s="425" t="n"/>
      <c r="H558" s="232" t="n"/>
      <c r="I558" s="27" t="n"/>
      <c r="J558" s="28" t="n"/>
      <c r="K558" s="232" t="n"/>
      <c r="L558" s="27" t="n"/>
      <c r="M558" s="28" t="n"/>
      <c r="N558" s="232" t="n"/>
      <c r="O558" s="27" t="n"/>
      <c r="P558" s="28" t="n"/>
      <c r="Q558" s="232" t="n"/>
      <c r="R558" s="27" t="n"/>
      <c r="S558" s="28" t="n"/>
      <c r="T558" s="232" t="n"/>
      <c r="U558" s="27" t="n"/>
      <c r="V558" s="28" t="n"/>
      <c r="W558" s="232" t="n"/>
      <c r="X558" s="27" t="n"/>
      <c r="Y558" s="28" t="n"/>
      <c r="Z558" s="232" t="n"/>
      <c r="AA558" s="27" t="n"/>
      <c r="AB558" s="28" t="n"/>
      <c r="AC558" s="232" t="n"/>
      <c r="AD558" s="27" t="n"/>
      <c r="AE558" s="28" t="n"/>
      <c r="AF558" s="232" t="n"/>
      <c r="AG558" s="27" t="n"/>
      <c r="AH558" s="28" t="n"/>
      <c r="AI558" s="232" t="n"/>
      <c r="AJ558" s="27" t="n"/>
      <c r="AK558" s="28" t="n"/>
      <c r="AL558" s="232" t="n"/>
      <c r="AM558" s="27" t="n"/>
      <c r="AN558" s="28" t="n"/>
      <c r="AO558" s="232" t="n"/>
      <c r="AP558" s="27" t="n"/>
      <c r="AQ558" s="28" t="n"/>
      <c r="AR558" s="232" t="n"/>
      <c r="AS558" s="27" t="n"/>
      <c r="AT558" s="28" t="n"/>
      <c r="AU558" s="232" t="n"/>
      <c r="AV558" s="27" t="n"/>
      <c r="AW558" s="28" t="n"/>
      <c r="AX558" s="232" t="n"/>
      <c r="AY558" s="27" t="n"/>
      <c r="AZ558" s="28" t="n"/>
      <c r="BA558" s="232" t="n"/>
      <c r="BB558" s="27" t="n"/>
      <c r="BC558" s="28" t="n"/>
      <c r="BD558" s="232" t="n"/>
      <c r="BE558" s="27" t="n"/>
      <c r="BF558" s="28" t="n"/>
      <c r="BG558" s="232" t="n"/>
      <c r="BH558" s="27" t="n"/>
      <c r="BI558" s="28" t="n"/>
      <c r="BK558" s="452" t="n"/>
      <c r="BL558" s="452" t="n"/>
      <c r="BM558" s="452" t="n"/>
      <c r="BN558" s="452" t="n"/>
    </row>
    <row r="559" hidden="1" outlineLevel="2" ht="14.4" customFormat="1" customHeight="1" s="474">
      <c r="A559" s="22" t="inlineStr">
        <is>
          <t>Adicional Noturno</t>
        </is>
      </c>
      <c r="B559" s="2" t="n"/>
      <c r="C559" s="3" t="n"/>
      <c r="D559" s="54" t="n">
        <v>0.01</v>
      </c>
      <c r="E559" s="54" t="n">
        <v>0.01</v>
      </c>
      <c r="F559" s="40" t="n"/>
      <c r="G559" s="425" t="n"/>
      <c r="H559" s="232" t="n"/>
      <c r="I559" s="27" t="n"/>
      <c r="J559" s="28" t="n"/>
      <c r="K559" s="232" t="n"/>
      <c r="L559" s="27" t="n"/>
      <c r="M559" s="28" t="n"/>
      <c r="N559" s="232" t="n"/>
      <c r="O559" s="27" t="n"/>
      <c r="P559" s="28" t="n"/>
      <c r="Q559" s="232" t="n"/>
      <c r="R559" s="27" t="n"/>
      <c r="S559" s="28" t="n"/>
      <c r="T559" s="232" t="n"/>
      <c r="U559" s="27" t="n"/>
      <c r="V559" s="28" t="n"/>
      <c r="W559" s="232" t="n"/>
      <c r="X559" s="27" t="n"/>
      <c r="Y559" s="28" t="n"/>
      <c r="Z559" s="232" t="n"/>
      <c r="AA559" s="27" t="n"/>
      <c r="AB559" s="28" t="n"/>
      <c r="AC559" s="232" t="n"/>
      <c r="AD559" s="27" t="n"/>
      <c r="AE559" s="28" t="n"/>
      <c r="AF559" s="232" t="n"/>
      <c r="AG559" s="27" t="n"/>
      <c r="AH559" s="28" t="n"/>
      <c r="AI559" s="232" t="n"/>
      <c r="AJ559" s="27" t="n"/>
      <c r="AK559" s="28" t="n"/>
      <c r="AL559" s="232" t="n"/>
      <c r="AM559" s="27" t="n"/>
      <c r="AN559" s="28" t="n"/>
      <c r="AO559" s="232" t="n"/>
      <c r="AP559" s="27" t="n"/>
      <c r="AQ559" s="28" t="n"/>
      <c r="AR559" s="232" t="n"/>
      <c r="AS559" s="27" t="n"/>
      <c r="AT559" s="28" t="n"/>
      <c r="AU559" s="232" t="n"/>
      <c r="AV559" s="27" t="n"/>
      <c r="AW559" s="28" t="n"/>
      <c r="AX559" s="232" t="n"/>
      <c r="AY559" s="27" t="n"/>
      <c r="AZ559" s="28" t="n"/>
      <c r="BA559" s="232" t="n"/>
      <c r="BB559" s="27" t="n"/>
      <c r="BC559" s="28" t="n"/>
      <c r="BD559" s="232" t="n"/>
      <c r="BE559" s="27" t="n"/>
      <c r="BF559" s="28" t="n"/>
      <c r="BG559" s="232" t="n"/>
      <c r="BH559" s="27" t="n"/>
      <c r="BI559" s="28" t="n"/>
      <c r="BK559" s="452" t="n"/>
      <c r="BL559" s="452" t="n"/>
      <c r="BM559" s="452" t="n"/>
      <c r="BN559" s="452" t="n"/>
    </row>
    <row r="560" hidden="1" outlineLevel="2" ht="14.4" customFormat="1" customHeight="1" s="474">
      <c r="A560" s="22" t="inlineStr">
        <is>
          <t>Hora Extra</t>
        </is>
      </c>
      <c r="B560" s="2" t="n"/>
      <c r="C560" s="3" t="n"/>
      <c r="D560" s="54" t="n">
        <v>0.005</v>
      </c>
      <c r="E560" s="54" t="n">
        <v>0.005</v>
      </c>
      <c r="F560" s="40" t="n"/>
      <c r="G560" s="425" t="n"/>
      <c r="H560" s="232" t="n"/>
      <c r="I560" s="27" t="n"/>
      <c r="J560" s="28" t="n"/>
      <c r="K560" s="232" t="n"/>
      <c r="L560" s="27" t="n"/>
      <c r="M560" s="28" t="n"/>
      <c r="N560" s="232" t="n"/>
      <c r="O560" s="27" t="n"/>
      <c r="P560" s="28" t="n"/>
      <c r="Q560" s="232" t="n"/>
      <c r="R560" s="27" t="n"/>
      <c r="S560" s="28" t="n"/>
      <c r="T560" s="232" t="n"/>
      <c r="U560" s="27" t="n"/>
      <c r="V560" s="28" t="n"/>
      <c r="W560" s="232" t="n"/>
      <c r="X560" s="27" t="n"/>
      <c r="Y560" s="28" t="n"/>
      <c r="Z560" s="232" t="n"/>
      <c r="AA560" s="27" t="n"/>
      <c r="AB560" s="28" t="n"/>
      <c r="AC560" s="232" t="n"/>
      <c r="AD560" s="27" t="n"/>
      <c r="AE560" s="28" t="n"/>
      <c r="AF560" s="232" t="n"/>
      <c r="AG560" s="27" t="n"/>
      <c r="AH560" s="28" t="n"/>
      <c r="AI560" s="232" t="n"/>
      <c r="AJ560" s="27" t="n"/>
      <c r="AK560" s="28" t="n"/>
      <c r="AL560" s="232" t="n"/>
      <c r="AM560" s="27" t="n"/>
      <c r="AN560" s="28" t="n"/>
      <c r="AO560" s="232" t="n"/>
      <c r="AP560" s="27" t="n"/>
      <c r="AQ560" s="28" t="n"/>
      <c r="AR560" s="232" t="n"/>
      <c r="AS560" s="27" t="n"/>
      <c r="AT560" s="28" t="n"/>
      <c r="AU560" s="232" t="n"/>
      <c r="AV560" s="27" t="n"/>
      <c r="AW560" s="28" t="n"/>
      <c r="AX560" s="232" t="n"/>
      <c r="AY560" s="27" t="n"/>
      <c r="AZ560" s="28" t="n"/>
      <c r="BA560" s="232" t="n"/>
      <c r="BB560" s="27" t="n"/>
      <c r="BC560" s="28" t="n"/>
      <c r="BD560" s="232" t="n"/>
      <c r="BE560" s="27" t="n"/>
      <c r="BF560" s="28" t="n"/>
      <c r="BG560" s="232" t="n"/>
      <c r="BH560" s="27" t="n"/>
      <c r="BI560" s="28" t="n"/>
      <c r="BK560" s="452" t="n"/>
      <c r="BL560" s="452" t="n"/>
      <c r="BM560" s="452" t="n"/>
      <c r="BN560" s="452" t="n"/>
    </row>
    <row r="561" hidden="1" outlineLevel="2" ht="14.4" customFormat="1" customHeight="1" s="474">
      <c r="A561" s="22" t="inlineStr">
        <is>
          <t>Remuneração Variável</t>
        </is>
      </c>
      <c r="B561" s="2" t="n"/>
      <c r="C561" s="3" t="n"/>
      <c r="D561" s="54" t="n">
        <v>0</v>
      </c>
      <c r="E561" s="54" t="n">
        <v>0</v>
      </c>
      <c r="F561" s="40" t="n"/>
      <c r="G561" s="425" t="n"/>
      <c r="H561" s="232" t="n"/>
      <c r="I561" s="27" t="n"/>
      <c r="J561" s="28" t="n"/>
      <c r="K561" s="232" t="n"/>
      <c r="L561" s="27" t="n"/>
      <c r="M561" s="28" t="n"/>
      <c r="N561" s="232" t="n"/>
      <c r="O561" s="27" t="n"/>
      <c r="P561" s="28" t="n"/>
      <c r="Q561" s="232" t="n"/>
      <c r="R561" s="27" t="n"/>
      <c r="S561" s="28" t="n"/>
      <c r="T561" s="232" t="n"/>
      <c r="U561" s="27" t="n"/>
      <c r="V561" s="28" t="n"/>
      <c r="W561" s="232" t="n"/>
      <c r="X561" s="27" t="n"/>
      <c r="Y561" s="28" t="n"/>
      <c r="Z561" s="232" t="n"/>
      <c r="AA561" s="27" t="n"/>
      <c r="AB561" s="28" t="n"/>
      <c r="AC561" s="232" t="n"/>
      <c r="AD561" s="27" t="n"/>
      <c r="AE561" s="28" t="n"/>
      <c r="AF561" s="232" t="n"/>
      <c r="AG561" s="27" t="n"/>
      <c r="AH561" s="28" t="n"/>
      <c r="AI561" s="232" t="n"/>
      <c r="AJ561" s="27" t="n"/>
      <c r="AK561" s="28" t="n"/>
      <c r="AL561" s="232" t="n"/>
      <c r="AM561" s="27" t="n"/>
      <c r="AN561" s="28" t="n"/>
      <c r="AO561" s="232" t="n"/>
      <c r="AP561" s="27" t="n"/>
      <c r="AQ561" s="28" t="n"/>
      <c r="AR561" s="232" t="n"/>
      <c r="AS561" s="27" t="n"/>
      <c r="AT561" s="28" t="n"/>
      <c r="AU561" s="232" t="n"/>
      <c r="AV561" s="27" t="n"/>
      <c r="AW561" s="28" t="n"/>
      <c r="AX561" s="232" t="n"/>
      <c r="AY561" s="27" t="n"/>
      <c r="AZ561" s="28" t="n"/>
      <c r="BA561" s="232" t="n"/>
      <c r="BB561" s="27" t="n"/>
      <c r="BC561" s="28" t="n"/>
      <c r="BD561" s="232" t="n"/>
      <c r="BE561" s="27" t="n"/>
      <c r="BF561" s="28" t="n"/>
      <c r="BG561" s="232" t="n"/>
      <c r="BH561" s="27" t="n"/>
      <c r="BI561" s="28" t="n"/>
      <c r="BK561" s="452" t="n"/>
      <c r="BL561" s="452" t="n"/>
      <c r="BM561" s="452" t="n"/>
      <c r="BN561" s="452" t="n"/>
    </row>
    <row r="562" hidden="1" outlineLevel="2" ht="14.4" customFormat="1" customHeight="1" s="474">
      <c r="A562" s="22" t="inlineStr">
        <is>
          <t>Premiação</t>
        </is>
      </c>
      <c r="B562" s="2" t="n"/>
      <c r="C562" s="3" t="n"/>
      <c r="D562" s="54" t="n">
        <v>0</v>
      </c>
      <c r="E562" s="54" t="n">
        <v>0</v>
      </c>
      <c r="F562" s="40" t="n"/>
      <c r="G562" s="425" t="n"/>
      <c r="H562" s="232" t="n"/>
      <c r="I562" s="27" t="n"/>
      <c r="J562" s="28" t="n"/>
      <c r="K562" s="232" t="n"/>
      <c r="L562" s="27" t="n"/>
      <c r="M562" s="28" t="n"/>
      <c r="N562" s="232" t="n"/>
      <c r="O562" s="27" t="n"/>
      <c r="P562" s="28" t="n"/>
      <c r="Q562" s="232" t="n"/>
      <c r="R562" s="27" t="n"/>
      <c r="S562" s="28" t="n"/>
      <c r="T562" s="232" t="n"/>
      <c r="U562" s="27" t="n"/>
      <c r="V562" s="28" t="n"/>
      <c r="W562" s="232" t="n"/>
      <c r="X562" s="27" t="n"/>
      <c r="Y562" s="28" t="n"/>
      <c r="Z562" s="232" t="n"/>
      <c r="AA562" s="27" t="n"/>
      <c r="AB562" s="28" t="n"/>
      <c r="AC562" s="232" t="n"/>
      <c r="AD562" s="27" t="n"/>
      <c r="AE562" s="28" t="n"/>
      <c r="AF562" s="232" t="n"/>
      <c r="AG562" s="27" t="n"/>
      <c r="AH562" s="28" t="n"/>
      <c r="AI562" s="232" t="n"/>
      <c r="AJ562" s="27" t="n"/>
      <c r="AK562" s="28" t="n"/>
      <c r="AL562" s="232" t="n"/>
      <c r="AM562" s="27" t="n"/>
      <c r="AN562" s="28" t="n"/>
      <c r="AO562" s="232" t="n"/>
      <c r="AP562" s="27" t="n"/>
      <c r="AQ562" s="28" t="n"/>
      <c r="AR562" s="232" t="n"/>
      <c r="AS562" s="27" t="n"/>
      <c r="AT562" s="28" t="n"/>
      <c r="AU562" s="232" t="n"/>
      <c r="AV562" s="27" t="n"/>
      <c r="AW562" s="28" t="n"/>
      <c r="AX562" s="232" t="n"/>
      <c r="AY562" s="27" t="n"/>
      <c r="AZ562" s="28" t="n"/>
      <c r="BA562" s="232" t="n"/>
      <c r="BB562" s="27" t="n"/>
      <c r="BC562" s="28" t="n"/>
      <c r="BD562" s="232" t="n"/>
      <c r="BE562" s="27" t="n"/>
      <c r="BF562" s="28" t="n"/>
      <c r="BG562" s="232" t="n"/>
      <c r="BH562" s="27" t="n"/>
      <c r="BI562" s="28" t="n"/>
      <c r="BK562" s="452" t="n"/>
      <c r="BL562" s="452" t="n"/>
      <c r="BM562" s="452" t="n"/>
      <c r="BN562" s="452" t="n"/>
    </row>
    <row r="563" hidden="1" outlineLevel="2" ht="14.4" customFormat="1" customHeight="1" s="474">
      <c r="A563" s="22" t="n"/>
      <c r="B563" s="2" t="n"/>
      <c r="C563" s="3" t="n"/>
      <c r="D563" s="54" t="n">
        <v>0.4499</v>
      </c>
      <c r="E563" s="54" t="n">
        <v>0.6479</v>
      </c>
      <c r="F563" s="40" t="n"/>
      <c r="G563" s="425" t="n"/>
      <c r="H563" s="232" t="n"/>
      <c r="I563" s="27" t="n"/>
      <c r="J563" s="28" t="n"/>
      <c r="K563" s="232" t="n"/>
      <c r="L563" s="27" t="n"/>
      <c r="M563" s="28" t="n"/>
      <c r="N563" s="232" t="n"/>
      <c r="O563" s="27" t="n"/>
      <c r="P563" s="28" t="n"/>
      <c r="Q563" s="232" t="n"/>
      <c r="R563" s="27" t="n"/>
      <c r="S563" s="28" t="n"/>
      <c r="T563" s="232" t="n"/>
      <c r="U563" s="27" t="n"/>
      <c r="V563" s="28" t="n"/>
      <c r="W563" s="232" t="n"/>
      <c r="X563" s="27" t="n"/>
      <c r="Y563" s="28" t="n"/>
      <c r="Z563" s="232" t="n"/>
      <c r="AA563" s="27" t="n"/>
      <c r="AB563" s="28" t="n"/>
      <c r="AC563" s="232" t="n"/>
      <c r="AD563" s="27" t="n"/>
      <c r="AE563" s="28" t="n"/>
      <c r="AF563" s="232" t="n"/>
      <c r="AG563" s="27" t="n"/>
      <c r="AH563" s="28" t="n"/>
      <c r="AI563" s="232" t="n"/>
      <c r="AJ563" s="27" t="n"/>
      <c r="AK563" s="28" t="n"/>
      <c r="AL563" s="232" t="n"/>
      <c r="AM563" s="27" t="n"/>
      <c r="AN563" s="28" t="n"/>
      <c r="AO563" s="232" t="n"/>
      <c r="AP563" s="27" t="n"/>
      <c r="AQ563" s="28" t="n"/>
      <c r="AR563" s="232" t="n"/>
      <c r="AS563" s="27" t="n"/>
      <c r="AT563" s="28" t="n"/>
      <c r="AU563" s="232" t="n"/>
      <c r="AV563" s="27" t="n"/>
      <c r="AW563" s="28" t="n"/>
      <c r="AX563" s="232" t="n"/>
      <c r="AY563" s="27" t="n"/>
      <c r="AZ563" s="28" t="n"/>
      <c r="BA563" s="232" t="n"/>
      <c r="BB563" s="27" t="n"/>
      <c r="BC563" s="28" t="n"/>
      <c r="BD563" s="232" t="n"/>
      <c r="BE563" s="27" t="n"/>
      <c r="BF563" s="28" t="n"/>
      <c r="BG563" s="232" t="n"/>
      <c r="BH563" s="27" t="n"/>
      <c r="BI563" s="28" t="n"/>
      <c r="BK563" s="452" t="n"/>
      <c r="BL563" s="452" t="n"/>
      <c r="BM563" s="452" t="n"/>
      <c r="BN563" s="452" t="n"/>
    </row>
    <row r="564" hidden="1" outlineLevel="1" collapsed="1" ht="14.4" customFormat="1" customHeight="1" s="474">
      <c r="A564" s="155" t="n"/>
      <c r="B564" s="23" t="n"/>
      <c r="C564" s="3" t="n"/>
      <c r="D564" s="103" t="inlineStr">
        <is>
          <t>Utiliza alíquotas do SIMPLES ?</t>
        </is>
      </c>
      <c r="E564" s="103" t="inlineStr">
        <is>
          <t>S</t>
        </is>
      </c>
      <c r="F564" s="23" t="n"/>
      <c r="G564" s="425" t="n"/>
      <c r="H564" s="270" t="n"/>
      <c r="I564" s="172" t="n"/>
      <c r="J564" s="173" t="n"/>
      <c r="K564" s="270" t="n"/>
      <c r="L564" s="172" t="n"/>
      <c r="M564" s="173" t="n"/>
      <c r="N564" s="270" t="n"/>
      <c r="O564" s="172" t="n"/>
      <c r="P564" s="173" t="n"/>
      <c r="Q564" s="270" t="n"/>
      <c r="R564" s="172" t="n"/>
      <c r="S564" s="173" t="n"/>
      <c r="T564" s="270" t="n"/>
      <c r="U564" s="172" t="n"/>
      <c r="V564" s="173" t="n"/>
      <c r="W564" s="270" t="n"/>
      <c r="X564" s="172" t="n"/>
      <c r="Y564" s="173" t="n"/>
      <c r="Z564" s="270" t="n"/>
      <c r="AA564" s="172" t="n"/>
      <c r="AB564" s="173" t="n"/>
      <c r="AC564" s="270" t="n"/>
      <c r="AD564" s="172" t="n"/>
      <c r="AE564" s="173" t="n"/>
      <c r="AF564" s="270" t="n"/>
      <c r="AG564" s="172" t="n"/>
      <c r="AH564" s="173" t="n"/>
      <c r="AI564" s="270" t="n"/>
      <c r="AJ564" s="172" t="n"/>
      <c r="AK564" s="173" t="n"/>
      <c r="AL564" s="270" t="n"/>
      <c r="AM564" s="172" t="n"/>
      <c r="AN564" s="173" t="n"/>
      <c r="AO564" s="270" t="n"/>
      <c r="AP564" s="172" t="n"/>
      <c r="AQ564" s="173" t="n"/>
      <c r="AR564" s="270" t="n"/>
      <c r="AS564" s="172" t="n"/>
      <c r="AT564" s="173" t="n"/>
      <c r="AU564" s="270" t="n"/>
      <c r="AV564" s="172" t="n"/>
      <c r="AW564" s="173" t="n"/>
      <c r="AX564" s="270" t="n"/>
      <c r="AY564" s="172" t="n"/>
      <c r="AZ564" s="173" t="n"/>
      <c r="BA564" s="270" t="n"/>
      <c r="BB564" s="172" t="n"/>
      <c r="BC564" s="173" t="n"/>
      <c r="BD564" s="270" t="n"/>
      <c r="BE564" s="172" t="n"/>
      <c r="BF564" s="173" t="n"/>
      <c r="BG564" s="270" t="n"/>
      <c r="BH564" s="172" t="n"/>
      <c r="BI564" s="173" t="n"/>
      <c r="BK564" s="452" t="n"/>
      <c r="BL564" s="452" t="n"/>
      <c r="BM564" s="452" t="n"/>
      <c r="BN564" s="452" t="n"/>
    </row>
    <row r="565" hidden="1" outlineLevel="1" ht="14.4" customFormat="1" customHeight="1" s="207">
      <c r="A565" s="205" t="n"/>
      <c r="B565" s="13" t="n"/>
      <c r="C565" s="12" t="n"/>
      <c r="D565" s="13" t="n"/>
      <c r="E565" s="13" t="n"/>
      <c r="F565" s="13" t="n"/>
      <c r="G565" s="427" t="n"/>
      <c r="H565" s="276" t="n"/>
      <c r="I565" s="34" t="n">
        <v>1</v>
      </c>
      <c r="J565" s="206" t="n"/>
      <c r="K565" s="276" t="n"/>
      <c r="L565" s="34" t="n">
        <v>2</v>
      </c>
      <c r="M565" s="206" t="n"/>
      <c r="N565" s="276" t="n"/>
      <c r="O565" s="34" t="n">
        <v>3</v>
      </c>
      <c r="P565" s="206" t="n"/>
      <c r="Q565" s="276" t="n"/>
      <c r="R565" s="34" t="n">
        <v>4</v>
      </c>
      <c r="S565" s="206" t="n"/>
      <c r="T565" s="276" t="n"/>
      <c r="U565" s="34" t="n">
        <v>5</v>
      </c>
      <c r="V565" s="206" t="n"/>
      <c r="W565" s="276" t="n"/>
      <c r="X565" s="34" t="n">
        <v>6</v>
      </c>
      <c r="Y565" s="206" t="n"/>
      <c r="Z565" s="276" t="n"/>
      <c r="AA565" s="34" t="n">
        <v>7</v>
      </c>
      <c r="AB565" s="206" t="n"/>
      <c r="AC565" s="276" t="n"/>
      <c r="AD565" s="34" t="n">
        <v>8</v>
      </c>
      <c r="AE565" s="206" t="n"/>
      <c r="AF565" s="276" t="n"/>
      <c r="AG565" s="34" t="n">
        <v>9</v>
      </c>
      <c r="AH565" s="206" t="n"/>
      <c r="AI565" s="276" t="n"/>
      <c r="AJ565" s="34" t="n">
        <v>10</v>
      </c>
      <c r="AK565" s="206" t="n"/>
      <c r="AL565" s="276" t="n"/>
      <c r="AM565" s="34" t="n">
        <v>11</v>
      </c>
      <c r="AN565" s="206" t="n"/>
      <c r="AO565" s="276" t="n"/>
      <c r="AP565" s="34" t="n">
        <v>12</v>
      </c>
      <c r="AQ565" s="206" t="n"/>
      <c r="AR565" s="276" t="n"/>
      <c r="AS565" s="34" t="n"/>
      <c r="AT565" s="206" t="n"/>
      <c r="AU565" s="276" t="n"/>
      <c r="AV565" s="34" t="n"/>
      <c r="AW565" s="206" t="n"/>
      <c r="AX565" s="276" t="n"/>
      <c r="AY565" s="34" t="n"/>
      <c r="AZ565" s="206" t="n"/>
      <c r="BA565" s="276" t="n"/>
      <c r="BB565" s="34" t="n"/>
      <c r="BC565" s="206" t="n"/>
      <c r="BD565" s="276" t="n"/>
      <c r="BE565" s="34" t="n"/>
      <c r="BF565" s="206" t="n"/>
      <c r="BG565" s="276" t="n"/>
      <c r="BH565" s="34" t="n"/>
      <c r="BI565" s="206" t="n"/>
      <c r="BK565" s="452" t="n"/>
      <c r="BL565" s="452" t="n"/>
      <c r="BM565" s="452" t="n"/>
      <c r="BN565" s="452" t="n"/>
    </row>
    <row r="566" hidden="1" outlineLevel="1" ht="14.4" customFormat="1" customHeight="1" s="474">
      <c r="A566" s="157" t="inlineStr">
        <is>
          <t>Métricas Faturamento</t>
        </is>
      </c>
      <c r="B566" s="23" t="n"/>
      <c r="C566" s="3" t="n"/>
      <c r="D566" s="4" t="n"/>
      <c r="E566" s="4" t="n"/>
      <c r="F566" s="23" t="n"/>
      <c r="G566" s="425" t="n"/>
      <c r="H566" s="277" t="n"/>
      <c r="I566" s="208" t="n"/>
      <c r="J566" s="209" t="n"/>
      <c r="K566" s="277" t="n"/>
      <c r="L566" s="208" t="n"/>
      <c r="M566" s="209" t="n"/>
      <c r="N566" s="277" t="n"/>
      <c r="O566" s="208" t="n"/>
      <c r="P566" s="209" t="n"/>
      <c r="Q566" s="277" t="n"/>
      <c r="R566" s="208" t="n"/>
      <c r="S566" s="209" t="n"/>
      <c r="T566" s="277" t="n"/>
      <c r="U566" s="208" t="n"/>
      <c r="V566" s="209" t="n"/>
      <c r="W566" s="277" t="n"/>
      <c r="X566" s="208" t="n"/>
      <c r="Y566" s="209" t="n"/>
      <c r="Z566" s="277" t="n"/>
      <c r="AA566" s="208" t="n"/>
      <c r="AB566" s="209" t="n"/>
      <c r="AC566" s="277" t="n"/>
      <c r="AD566" s="208" t="n"/>
      <c r="AE566" s="209" t="n"/>
      <c r="AF566" s="277" t="n"/>
      <c r="AG566" s="208" t="n"/>
      <c r="AH566" s="209" t="n"/>
      <c r="AI566" s="277" t="n"/>
      <c r="AJ566" s="208" t="n"/>
      <c r="AK566" s="209" t="n"/>
      <c r="AL566" s="277" t="n"/>
      <c r="AM566" s="208" t="n"/>
      <c r="AN566" s="209" t="n"/>
      <c r="AO566" s="277" t="n"/>
      <c r="AP566" s="208" t="n"/>
      <c r="AQ566" s="209" t="n"/>
      <c r="AR566" s="277" t="n"/>
      <c r="AS566" s="208" t="n"/>
      <c r="AT566" s="209" t="n"/>
      <c r="AU566" s="277" t="n"/>
      <c r="AV566" s="208" t="n"/>
      <c r="AW566" s="209" t="n"/>
      <c r="AX566" s="277" t="n"/>
      <c r="AY566" s="208" t="n"/>
      <c r="AZ566" s="209" t="n"/>
      <c r="BA566" s="277" t="n"/>
      <c r="BB566" s="208" t="n"/>
      <c r="BC566" s="209" t="n"/>
      <c r="BD566" s="277" t="n"/>
      <c r="BE566" s="208" t="n"/>
      <c r="BF566" s="209" t="n"/>
      <c r="BG566" s="277" t="n"/>
      <c r="BH566" s="208" t="n"/>
      <c r="BI566" s="209" t="n"/>
      <c r="BK566" s="452" t="n"/>
      <c r="BL566" s="452" t="n"/>
      <c r="BM566" s="452" t="n"/>
      <c r="BN566" s="452" t="n"/>
    </row>
    <row r="567" hidden="1" outlineLevel="2" ht="14.4" customFormat="1" customHeight="1" s="474">
      <c r="A567" s="22" t="inlineStr">
        <is>
          <t># Atendimentos</t>
        </is>
      </c>
      <c r="B567" s="23" t="n"/>
      <c r="C567" s="3" t="n"/>
      <c r="D567" s="4" t="n"/>
      <c r="E567" s="4" t="n"/>
      <c r="F567" s="23" t="n"/>
      <c r="G567" s="425" t="n"/>
      <c r="H567" s="278" t="n"/>
      <c r="I567" s="210" t="n"/>
      <c r="J567" s="211" t="n"/>
      <c r="K567" s="278" t="n"/>
      <c r="L567" s="210" t="n"/>
      <c r="M567" s="211" t="n"/>
      <c r="N567" s="278" t="n"/>
      <c r="O567" s="210" t="n"/>
      <c r="P567" s="211" t="n"/>
      <c r="Q567" s="278" t="n"/>
      <c r="R567" s="210" t="n"/>
      <c r="S567" s="211" t="n"/>
      <c r="T567" s="278" t="n"/>
      <c r="U567" s="210" t="n"/>
      <c r="V567" s="211" t="n"/>
      <c r="W567" s="278" t="n"/>
      <c r="X567" s="210" t="n"/>
      <c r="Y567" s="211" t="n"/>
      <c r="Z567" s="278" t="n"/>
      <c r="AA567" s="210" t="n"/>
      <c r="AB567" s="211" t="n"/>
      <c r="AC567" s="278" t="n"/>
      <c r="AD567" s="210" t="n"/>
      <c r="AE567" s="211" t="n"/>
      <c r="AF567" s="278" t="n"/>
      <c r="AG567" s="210" t="n"/>
      <c r="AH567" s="211" t="n"/>
      <c r="AI567" s="278" t="n"/>
      <c r="AJ567" s="210" t="n"/>
      <c r="AK567" s="211" t="n"/>
      <c r="AL567" s="278" t="n"/>
      <c r="AM567" s="210" t="n"/>
      <c r="AN567" s="211" t="n"/>
      <c r="AO567" s="278" t="n"/>
      <c r="AP567" s="210" t="n"/>
      <c r="AQ567" s="211" t="n"/>
      <c r="AR567" s="278" t="n"/>
      <c r="AS567" s="210" t="n"/>
      <c r="AT567" s="211" t="n"/>
      <c r="AU567" s="278" t="n"/>
      <c r="AV567" s="210" t="n"/>
      <c r="AW567" s="211" t="n"/>
      <c r="AX567" s="278" t="n"/>
      <c r="AY567" s="210" t="n"/>
      <c r="AZ567" s="211" t="n"/>
      <c r="BA567" s="278" t="n"/>
      <c r="BB567" s="210" t="n"/>
      <c r="BC567" s="211" t="n"/>
      <c r="BD567" s="278" t="n"/>
      <c r="BE567" s="210" t="n"/>
      <c r="BF567" s="211" t="n"/>
      <c r="BG567" s="278" t="n"/>
      <c r="BH567" s="210" t="n"/>
      <c r="BI567" s="211" t="n"/>
      <c r="BK567" s="452" t="n"/>
      <c r="BL567" s="452" t="n"/>
      <c r="BM567" s="452" t="n"/>
      <c r="BN567" s="452" t="n"/>
    </row>
    <row r="568" hidden="1" outlineLevel="2" ht="14.4" customFormat="1" customHeight="1" s="474">
      <c r="A568" s="22" t="inlineStr">
        <is>
          <t>Tkt Médio (R$)</t>
        </is>
      </c>
      <c r="B568" s="23" t="n"/>
      <c r="C568" s="3" t="n"/>
      <c r="D568" s="4" t="n"/>
      <c r="E568" s="4" t="n"/>
      <c r="F568" s="23" t="n"/>
      <c r="G568" s="425" t="n"/>
      <c r="H568" s="485" t="n"/>
      <c r="I568" s="486" t="n"/>
      <c r="J568" s="487" t="n"/>
      <c r="K568" s="485" t="n"/>
      <c r="L568" s="486" t="n"/>
      <c r="M568" s="487" t="n"/>
      <c r="N568" s="485" t="n"/>
      <c r="O568" s="486" t="n"/>
      <c r="P568" s="487" t="n"/>
      <c r="Q568" s="485" t="n"/>
      <c r="R568" s="486" t="n"/>
      <c r="S568" s="487" t="n"/>
      <c r="T568" s="485" t="n"/>
      <c r="U568" s="486" t="n"/>
      <c r="V568" s="487" t="n"/>
      <c r="W568" s="485" t="n"/>
      <c r="X568" s="486" t="n"/>
      <c r="Y568" s="487" t="n"/>
      <c r="Z568" s="485" t="n"/>
      <c r="AA568" s="486" t="n"/>
      <c r="AB568" s="487" t="n"/>
      <c r="AC568" s="485" t="n"/>
      <c r="AD568" s="486" t="n"/>
      <c r="AE568" s="487" t="n"/>
      <c r="AF568" s="485" t="n"/>
      <c r="AG568" s="486" t="n"/>
      <c r="AH568" s="487" t="n"/>
      <c r="AI568" s="485" t="n"/>
      <c r="AJ568" s="486" t="n"/>
      <c r="AK568" s="487" t="n"/>
      <c r="AL568" s="485" t="n"/>
      <c r="AM568" s="486" t="n"/>
      <c r="AN568" s="487" t="n"/>
      <c r="AO568" s="485" t="n"/>
      <c r="AP568" s="486" t="n"/>
      <c r="AQ568" s="487" t="n"/>
      <c r="AR568" s="485" t="n"/>
      <c r="AS568" s="486" t="n"/>
      <c r="AT568" s="487" t="n"/>
      <c r="AU568" s="485" t="n"/>
      <c r="AV568" s="486" t="n"/>
      <c r="AW568" s="487" t="n"/>
      <c r="AX568" s="485" t="n"/>
      <c r="AY568" s="486" t="n"/>
      <c r="AZ568" s="487" t="n"/>
      <c r="BA568" s="485" t="n"/>
      <c r="BB568" s="486" t="n"/>
      <c r="BC568" s="487" t="n"/>
      <c r="BD568" s="485" t="n"/>
      <c r="BE568" s="486" t="n"/>
      <c r="BF568" s="487" t="n"/>
      <c r="BG568" s="485" t="n"/>
      <c r="BH568" s="486" t="n"/>
      <c r="BI568" s="487" t="n"/>
      <c r="BK568" s="452" t="n"/>
      <c r="BL568" s="452" t="n"/>
      <c r="BM568" s="452" t="n"/>
      <c r="BN568" s="452" t="n"/>
    </row>
    <row r="569" hidden="1" outlineLevel="2" ht="14.4" customFormat="1" customHeight="1" s="474">
      <c r="A569" s="22" t="inlineStr">
        <is>
          <t>% Alimentos</t>
        </is>
      </c>
      <c r="B569" s="23" t="n"/>
      <c r="C569" s="3" t="n"/>
      <c r="D569" s="4" t="n"/>
      <c r="E569" s="4" t="n"/>
      <c r="F569" s="23" t="n"/>
      <c r="G569" s="425" t="n"/>
      <c r="H569" s="280" t="n"/>
      <c r="I569" s="214" t="n"/>
      <c r="J569" s="215" t="n"/>
      <c r="K569" s="280" t="n"/>
      <c r="L569" s="214" t="n"/>
      <c r="M569" s="215" t="n"/>
      <c r="N569" s="280" t="n"/>
      <c r="O569" s="214" t="n"/>
      <c r="P569" s="215" t="n"/>
      <c r="Q569" s="280" t="n"/>
      <c r="R569" s="214" t="n"/>
      <c r="S569" s="215" t="n"/>
      <c r="T569" s="280" t="n"/>
      <c r="U569" s="214" t="n"/>
      <c r="V569" s="215" t="n"/>
      <c r="W569" s="280" t="n"/>
      <c r="X569" s="214" t="n"/>
      <c r="Y569" s="215" t="n"/>
      <c r="Z569" s="280" t="n"/>
      <c r="AA569" s="214" t="n"/>
      <c r="AB569" s="215" t="n"/>
      <c r="AC569" s="280" t="n"/>
      <c r="AD569" s="214" t="n"/>
      <c r="AE569" s="215" t="n"/>
      <c r="AF569" s="280" t="n"/>
      <c r="AG569" s="214" t="n"/>
      <c r="AH569" s="215" t="n"/>
      <c r="AI569" s="280" t="n"/>
      <c r="AJ569" s="214" t="n"/>
      <c r="AK569" s="215" t="n"/>
      <c r="AL569" s="280" t="n"/>
      <c r="AM569" s="214" t="n"/>
      <c r="AN569" s="215" t="n"/>
      <c r="AO569" s="280" t="n"/>
      <c r="AP569" s="214" t="n"/>
      <c r="AQ569" s="215" t="n"/>
      <c r="AR569" s="280" t="n"/>
      <c r="AS569" s="214" t="n"/>
      <c r="AT569" s="215" t="n"/>
      <c r="AU569" s="280" t="n"/>
      <c r="AV569" s="214" t="n"/>
      <c r="AW569" s="215" t="n"/>
      <c r="AX569" s="280" t="n"/>
      <c r="AY569" s="214" t="n"/>
      <c r="AZ569" s="215" t="n"/>
      <c r="BA569" s="280" t="n"/>
      <c r="BB569" s="214" t="n"/>
      <c r="BC569" s="215" t="n"/>
      <c r="BD569" s="280" t="n"/>
      <c r="BE569" s="214" t="n"/>
      <c r="BF569" s="215" t="n"/>
      <c r="BG569" s="280" t="n"/>
      <c r="BH569" s="214" t="n"/>
      <c r="BI569" s="215" t="n"/>
      <c r="BK569" s="452" t="n"/>
      <c r="BL569" s="452" t="n"/>
      <c r="BM569" s="452" t="n"/>
      <c r="BN569" s="452" t="n"/>
    </row>
    <row r="570" hidden="1" outlineLevel="2" ht="14.4" customFormat="1" customHeight="1" s="474">
      <c r="A570" s="22" t="inlineStr">
        <is>
          <t>% Bebidas</t>
        </is>
      </c>
      <c r="B570" s="23" t="n"/>
      <c r="C570" s="3" t="n"/>
      <c r="D570" s="4" t="n"/>
      <c r="E570" s="4" t="n"/>
      <c r="F570" s="23" t="n"/>
      <c r="G570" s="425" t="n"/>
      <c r="H570" s="280" t="n"/>
      <c r="I570" s="214" t="n"/>
      <c r="J570" s="215" t="n"/>
      <c r="K570" s="280" t="n"/>
      <c r="L570" s="214" t="n"/>
      <c r="M570" s="215" t="n"/>
      <c r="N570" s="280" t="n"/>
      <c r="O570" s="214" t="n"/>
      <c r="P570" s="215" t="n"/>
      <c r="Q570" s="280" t="n"/>
      <c r="R570" s="214" t="n"/>
      <c r="S570" s="215" t="n"/>
      <c r="T570" s="280" t="n"/>
      <c r="U570" s="214" t="n"/>
      <c r="V570" s="215" t="n"/>
      <c r="W570" s="280" t="n"/>
      <c r="X570" s="214" t="n"/>
      <c r="Y570" s="215" t="n"/>
      <c r="Z570" s="280" t="n"/>
      <c r="AA570" s="214" t="n"/>
      <c r="AB570" s="215" t="n"/>
      <c r="AC570" s="280" t="n"/>
      <c r="AD570" s="214" t="n"/>
      <c r="AE570" s="215" t="n"/>
      <c r="AF570" s="280" t="n"/>
      <c r="AG570" s="214" t="n"/>
      <c r="AH570" s="215" t="n"/>
      <c r="AI570" s="280" t="n"/>
      <c r="AJ570" s="214" t="n"/>
      <c r="AK570" s="215" t="n"/>
      <c r="AL570" s="280" t="n"/>
      <c r="AM570" s="214" t="n"/>
      <c r="AN570" s="215" t="n"/>
      <c r="AO570" s="280" t="n"/>
      <c r="AP570" s="214" t="n"/>
      <c r="AQ570" s="215" t="n"/>
      <c r="AR570" s="280" t="n"/>
      <c r="AS570" s="214" t="n"/>
      <c r="AT570" s="215" t="n"/>
      <c r="AU570" s="280" t="n"/>
      <c r="AV570" s="214" t="n"/>
      <c r="AW570" s="215" t="n"/>
      <c r="AX570" s="280" t="n"/>
      <c r="AY570" s="214" t="n"/>
      <c r="AZ570" s="215" t="n"/>
      <c r="BA570" s="280" t="n"/>
      <c r="BB570" s="214" t="n"/>
      <c r="BC570" s="215" t="n"/>
      <c r="BD570" s="280" t="n"/>
      <c r="BE570" s="214" t="n"/>
      <c r="BF570" s="215" t="n"/>
      <c r="BG570" s="280" t="n"/>
      <c r="BH570" s="214" t="n"/>
      <c r="BI570" s="215" t="n"/>
      <c r="BK570" s="452" t="n"/>
      <c r="BL570" s="452" t="n"/>
      <c r="BM570" s="452" t="n"/>
      <c r="BN570" s="452" t="n"/>
    </row>
    <row r="571" hidden="1" outlineLevel="2" ht="14.4" customFormat="1" customHeight="1" s="474">
      <c r="A571" s="22" t="inlineStr">
        <is>
          <t xml:space="preserve">% Artístico (Couvert/shows) </t>
        </is>
      </c>
      <c r="B571" s="23" t="n"/>
      <c r="C571" s="3" t="n"/>
      <c r="D571" s="4" t="n"/>
      <c r="E571" s="4" t="n"/>
      <c r="F571" s="23" t="n"/>
      <c r="G571" s="425" t="n"/>
      <c r="H571" s="280" t="n"/>
      <c r="I571" s="214" t="n"/>
      <c r="J571" s="215" t="n"/>
      <c r="K571" s="280" t="n"/>
      <c r="L571" s="214" t="n"/>
      <c r="M571" s="215" t="n"/>
      <c r="N571" s="280" t="n"/>
      <c r="O571" s="214" t="n"/>
      <c r="P571" s="215" t="n"/>
      <c r="Q571" s="280" t="n"/>
      <c r="R571" s="214" t="n"/>
      <c r="S571" s="215" t="n"/>
      <c r="T571" s="280" t="n"/>
      <c r="U571" s="214" t="n"/>
      <c r="V571" s="215" t="n"/>
      <c r="W571" s="280" t="n"/>
      <c r="X571" s="214" t="n"/>
      <c r="Y571" s="215" t="n"/>
      <c r="Z571" s="280" t="n"/>
      <c r="AA571" s="214" t="n"/>
      <c r="AB571" s="215" t="n"/>
      <c r="AC571" s="280" t="n"/>
      <c r="AD571" s="214" t="n"/>
      <c r="AE571" s="215" t="n"/>
      <c r="AF571" s="280" t="n"/>
      <c r="AG571" s="214" t="n"/>
      <c r="AH571" s="215" t="n"/>
      <c r="AI571" s="280" t="n"/>
      <c r="AJ571" s="214" t="n"/>
      <c r="AK571" s="215" t="n"/>
      <c r="AL571" s="280" t="n"/>
      <c r="AM571" s="214" t="n"/>
      <c r="AN571" s="215" t="n"/>
      <c r="AO571" s="280" t="n"/>
      <c r="AP571" s="214" t="n"/>
      <c r="AQ571" s="215" t="n"/>
      <c r="AR571" s="280" t="n"/>
      <c r="AS571" s="214" t="n"/>
      <c r="AT571" s="215" t="n"/>
      <c r="AU571" s="280" t="n"/>
      <c r="AV571" s="214" t="n"/>
      <c r="AW571" s="215" t="n"/>
      <c r="AX571" s="280" t="n"/>
      <c r="AY571" s="214" t="n"/>
      <c r="AZ571" s="215" t="n"/>
      <c r="BA571" s="280" t="n"/>
      <c r="BB571" s="214" t="n"/>
      <c r="BC571" s="215" t="n"/>
      <c r="BD571" s="280" t="n"/>
      <c r="BE571" s="214" t="n"/>
      <c r="BF571" s="215" t="n"/>
      <c r="BG571" s="280" t="n"/>
      <c r="BH571" s="214" t="n"/>
      <c r="BI571" s="215" t="n"/>
      <c r="BK571" s="452" t="n"/>
      <c r="BL571" s="452" t="n"/>
      <c r="BM571" s="452" t="n"/>
      <c r="BN571" s="452" t="n"/>
    </row>
    <row r="572" hidden="1" outlineLevel="2" ht="14.4" customFormat="1" customHeight="1" s="474">
      <c r="A572" s="22" t="inlineStr">
        <is>
          <t>% Gifts</t>
        </is>
      </c>
      <c r="B572" s="23" t="n"/>
      <c r="C572" s="3" t="n"/>
      <c r="D572" s="216" t="n"/>
      <c r="E572" s="4" t="n"/>
      <c r="F572" s="23" t="n"/>
      <c r="G572" s="425" t="n"/>
      <c r="H572" s="280" t="n"/>
      <c r="I572" s="214" t="n"/>
      <c r="J572" s="215" t="n"/>
      <c r="K572" s="280" t="n"/>
      <c r="L572" s="214" t="n"/>
      <c r="M572" s="215" t="n"/>
      <c r="N572" s="280" t="n"/>
      <c r="O572" s="214" t="n"/>
      <c r="P572" s="215" t="n"/>
      <c r="Q572" s="280" t="n"/>
      <c r="R572" s="214" t="n"/>
      <c r="S572" s="215" t="n"/>
      <c r="T572" s="280" t="n"/>
      <c r="U572" s="214" t="n"/>
      <c r="V572" s="215" t="n"/>
      <c r="W572" s="280" t="n"/>
      <c r="X572" s="214" t="n"/>
      <c r="Y572" s="215" t="n"/>
      <c r="Z572" s="280" t="n"/>
      <c r="AA572" s="214" t="n"/>
      <c r="AB572" s="215" t="n"/>
      <c r="AC572" s="280" t="n"/>
      <c r="AD572" s="214" t="n"/>
      <c r="AE572" s="215" t="n"/>
      <c r="AF572" s="280" t="n"/>
      <c r="AG572" s="214" t="n"/>
      <c r="AH572" s="215" t="n"/>
      <c r="AI572" s="280" t="n"/>
      <c r="AJ572" s="214" t="n"/>
      <c r="AK572" s="215" t="n"/>
      <c r="AL572" s="280" t="n"/>
      <c r="AM572" s="214" t="n"/>
      <c r="AN572" s="215" t="n"/>
      <c r="AO572" s="280" t="n"/>
      <c r="AP572" s="214" t="n"/>
      <c r="AQ572" s="215" t="n"/>
      <c r="AR572" s="280" t="n"/>
      <c r="AS572" s="214" t="n"/>
      <c r="AT572" s="215" t="n"/>
      <c r="AU572" s="280" t="n"/>
      <c r="AV572" s="214" t="n"/>
      <c r="AW572" s="215" t="n"/>
      <c r="AX572" s="280" t="n"/>
      <c r="AY572" s="214" t="n"/>
      <c r="AZ572" s="215" t="n"/>
      <c r="BA572" s="280" t="n"/>
      <c r="BB572" s="214" t="n"/>
      <c r="BC572" s="215" t="n"/>
      <c r="BD572" s="280" t="n"/>
      <c r="BE572" s="214" t="n"/>
      <c r="BF572" s="215" t="n"/>
      <c r="BG572" s="280" t="n"/>
      <c r="BH572" s="214" t="n"/>
      <c r="BI572" s="215" t="n"/>
      <c r="BK572" s="452" t="n"/>
      <c r="BL572" s="452" t="n"/>
      <c r="BM572" s="452" t="n"/>
      <c r="BN572" s="452" t="n"/>
    </row>
    <row r="573" hidden="1" outlineLevel="2" ht="14.4" customFormat="1" customHeight="1" s="474">
      <c r="A573" s="22" t="inlineStr">
        <is>
          <t>% Serviço</t>
        </is>
      </c>
      <c r="B573" s="23" t="n"/>
      <c r="C573" s="3" t="n"/>
      <c r="D573" s="4" t="n"/>
      <c r="E573" s="4" t="n"/>
      <c r="F573" s="23" t="n"/>
      <c r="G573" s="425" t="n"/>
      <c r="H573" s="280" t="n"/>
      <c r="I573" s="214" t="n"/>
      <c r="J573" s="215" t="n"/>
      <c r="K573" s="280" t="n"/>
      <c r="L573" s="214" t="n"/>
      <c r="M573" s="215" t="n"/>
      <c r="N573" s="280" t="n"/>
      <c r="O573" s="214" t="n"/>
      <c r="P573" s="215" t="n"/>
      <c r="Q573" s="280" t="n"/>
      <c r="R573" s="214" t="n"/>
      <c r="S573" s="215" t="n"/>
      <c r="T573" s="280" t="n"/>
      <c r="U573" s="214" t="n"/>
      <c r="V573" s="215" t="n"/>
      <c r="W573" s="280" t="n"/>
      <c r="X573" s="214" t="n"/>
      <c r="Y573" s="215" t="n"/>
      <c r="Z573" s="280" t="n"/>
      <c r="AA573" s="214" t="n"/>
      <c r="AB573" s="215" t="n"/>
      <c r="AC573" s="280" t="n"/>
      <c r="AD573" s="214" t="n"/>
      <c r="AE573" s="215" t="n"/>
      <c r="AF573" s="280" t="n"/>
      <c r="AG573" s="214" t="n"/>
      <c r="AH573" s="215" t="n"/>
      <c r="AI573" s="280" t="n"/>
      <c r="AJ573" s="214" t="n"/>
      <c r="AK573" s="215" t="n"/>
      <c r="AL573" s="280" t="n"/>
      <c r="AM573" s="214" t="n"/>
      <c r="AN573" s="215" t="n"/>
      <c r="AO573" s="280" t="n"/>
      <c r="AP573" s="214" t="n"/>
      <c r="AQ573" s="215" t="n"/>
      <c r="AR573" s="280" t="n"/>
      <c r="AS573" s="214" t="n"/>
      <c r="AT573" s="215" t="n"/>
      <c r="AU573" s="280" t="n"/>
      <c r="AV573" s="214" t="n"/>
      <c r="AW573" s="215" t="n"/>
      <c r="AX573" s="280" t="n"/>
      <c r="AY573" s="214" t="n"/>
      <c r="AZ573" s="215" t="n"/>
      <c r="BA573" s="280" t="n"/>
      <c r="BB573" s="214" t="n"/>
      <c r="BC573" s="215" t="n"/>
      <c r="BD573" s="280" t="n"/>
      <c r="BE573" s="214" t="n"/>
      <c r="BF573" s="215" t="n"/>
      <c r="BG573" s="280" t="n"/>
      <c r="BH573" s="214" t="n"/>
      <c r="BI573" s="215" t="n"/>
      <c r="BK573" s="452" t="n"/>
      <c r="BL573" s="452" t="n"/>
      <c r="BM573" s="452" t="n"/>
      <c r="BN573" s="452" t="n"/>
    </row>
    <row r="574" hidden="1" outlineLevel="2" ht="14.4" customFormat="1" customHeight="1" s="474">
      <c r="A574" s="22" t="inlineStr">
        <is>
          <t>% Eventos A&amp;B</t>
        </is>
      </c>
      <c r="B574" s="23" t="n"/>
      <c r="C574" s="3" t="n"/>
      <c r="D574" s="4" t="n"/>
      <c r="E574" s="4" t="n"/>
      <c r="F574" s="23" t="n"/>
      <c r="G574" s="425" t="n"/>
      <c r="H574" s="280" t="n"/>
      <c r="I574" s="214" t="n"/>
      <c r="J574" s="215" t="n"/>
      <c r="K574" s="280" t="n"/>
      <c r="L574" s="214" t="n"/>
      <c r="M574" s="215" t="n"/>
      <c r="N574" s="280" t="n"/>
      <c r="O574" s="214" t="n"/>
      <c r="P574" s="215" t="n"/>
      <c r="Q574" s="280" t="n"/>
      <c r="R574" s="214" t="n"/>
      <c r="S574" s="215" t="n"/>
      <c r="T574" s="280" t="n"/>
      <c r="U574" s="214" t="n"/>
      <c r="V574" s="215" t="n"/>
      <c r="W574" s="280" t="n"/>
      <c r="X574" s="214" t="n"/>
      <c r="Y574" s="215" t="n"/>
      <c r="Z574" s="280" t="n"/>
      <c r="AA574" s="214" t="n"/>
      <c r="AB574" s="215" t="n"/>
      <c r="AC574" s="280" t="n"/>
      <c r="AD574" s="214" t="n"/>
      <c r="AE574" s="215" t="n"/>
      <c r="AF574" s="280" t="n"/>
      <c r="AG574" s="214" t="n"/>
      <c r="AH574" s="215" t="n"/>
      <c r="AI574" s="280" t="n"/>
      <c r="AJ574" s="214" t="n"/>
      <c r="AK574" s="215" t="n"/>
      <c r="AL574" s="280" t="n"/>
      <c r="AM574" s="214" t="n"/>
      <c r="AN574" s="215" t="n"/>
      <c r="AO574" s="280" t="n"/>
      <c r="AP574" s="214" t="n"/>
      <c r="AQ574" s="215" t="n"/>
      <c r="AR574" s="280" t="n"/>
      <c r="AS574" s="214" t="n"/>
      <c r="AT574" s="215" t="n"/>
      <c r="AU574" s="280" t="n"/>
      <c r="AV574" s="214" t="n"/>
      <c r="AW574" s="215" t="n"/>
      <c r="AX574" s="280" t="n"/>
      <c r="AY574" s="214" t="n"/>
      <c r="AZ574" s="215" t="n"/>
      <c r="BA574" s="280" t="n"/>
      <c r="BB574" s="214" t="n"/>
      <c r="BC574" s="215" t="n"/>
      <c r="BD574" s="280" t="n"/>
      <c r="BE574" s="214" t="n"/>
      <c r="BF574" s="215" t="n"/>
      <c r="BG574" s="280" t="n"/>
      <c r="BH574" s="214" t="n"/>
      <c r="BI574" s="215" t="n"/>
      <c r="BK574" s="452" t="n"/>
      <c r="BL574" s="452" t="n"/>
      <c r="BM574" s="452" t="n"/>
      <c r="BN574" s="452" t="n"/>
    </row>
    <row r="575" hidden="1" outlineLevel="2" ht="14.4" customFormat="1" customHeight="1" s="474">
      <c r="A575" s="22" t="inlineStr">
        <is>
          <t>% Eventos Couvert</t>
        </is>
      </c>
      <c r="B575" s="23" t="n"/>
      <c r="C575" s="3" t="n"/>
      <c r="D575" s="4" t="n"/>
      <c r="E575" s="4" t="n"/>
      <c r="F575" s="23" t="n"/>
      <c r="G575" s="425" t="n"/>
      <c r="H575" s="280" t="n"/>
      <c r="I575" s="214" t="n"/>
      <c r="J575" s="215" t="n"/>
      <c r="K575" s="280" t="n"/>
      <c r="L575" s="214" t="n"/>
      <c r="M575" s="215" t="n"/>
      <c r="N575" s="280" t="n"/>
      <c r="O575" s="214" t="n"/>
      <c r="P575" s="215" t="n"/>
      <c r="Q575" s="280" t="n"/>
      <c r="R575" s="214" t="n"/>
      <c r="S575" s="215" t="n"/>
      <c r="T575" s="280" t="n"/>
      <c r="U575" s="214" t="n"/>
      <c r="V575" s="215" t="n"/>
      <c r="W575" s="280" t="n"/>
      <c r="X575" s="214" t="n"/>
      <c r="Y575" s="215" t="n"/>
      <c r="Z575" s="280" t="n"/>
      <c r="AA575" s="214" t="n"/>
      <c r="AB575" s="215" t="n"/>
      <c r="AC575" s="280" t="n"/>
      <c r="AD575" s="214" t="n"/>
      <c r="AE575" s="215" t="n"/>
      <c r="AF575" s="280" t="n"/>
      <c r="AG575" s="214" t="n"/>
      <c r="AH575" s="215" t="n"/>
      <c r="AI575" s="280" t="n"/>
      <c r="AJ575" s="214" t="n"/>
      <c r="AK575" s="215" t="n"/>
      <c r="AL575" s="280" t="n"/>
      <c r="AM575" s="214" t="n"/>
      <c r="AN575" s="215" t="n"/>
      <c r="AO575" s="280" t="n"/>
      <c r="AP575" s="214" t="n"/>
      <c r="AQ575" s="215" t="n"/>
      <c r="AR575" s="280" t="n"/>
      <c r="AS575" s="214" t="n"/>
      <c r="AT575" s="215" t="n"/>
      <c r="AU575" s="280" t="n"/>
      <c r="AV575" s="214" t="n"/>
      <c r="AW575" s="215" t="n"/>
      <c r="AX575" s="280" t="n"/>
      <c r="AY575" s="214" t="n"/>
      <c r="AZ575" s="215" t="n"/>
      <c r="BA575" s="280" t="n"/>
      <c r="BB575" s="214" t="n"/>
      <c r="BC575" s="215" t="n"/>
      <c r="BD575" s="280" t="n"/>
      <c r="BE575" s="214" t="n"/>
      <c r="BF575" s="215" t="n"/>
      <c r="BG575" s="280" t="n"/>
      <c r="BH575" s="214" t="n"/>
      <c r="BI575" s="215" t="n"/>
      <c r="BK575" s="452" t="n"/>
      <c r="BL575" s="452" t="n"/>
      <c r="BM575" s="452" t="n"/>
      <c r="BN575" s="452" t="n"/>
    </row>
    <row r="576" hidden="1" outlineLevel="2" ht="14.4" customFormat="1" customHeight="1" s="474">
      <c r="A576" s="22" t="inlineStr">
        <is>
          <t>% Eventos Locações</t>
        </is>
      </c>
      <c r="B576" s="23" t="n"/>
      <c r="C576" s="3" t="n"/>
      <c r="D576" s="4" t="n"/>
      <c r="E576" s="4" t="n"/>
      <c r="F576" s="23" t="n"/>
      <c r="G576" s="425" t="n"/>
      <c r="H576" s="280" t="n"/>
      <c r="I576" s="214" t="n"/>
      <c r="J576" s="215" t="n"/>
      <c r="K576" s="280" t="n"/>
      <c r="L576" s="214" t="n"/>
      <c r="M576" s="215" t="n"/>
      <c r="N576" s="280" t="n"/>
      <c r="O576" s="214" t="n"/>
      <c r="P576" s="215" t="n"/>
      <c r="Q576" s="280" t="n"/>
      <c r="R576" s="214" t="n"/>
      <c r="S576" s="215" t="n"/>
      <c r="T576" s="280" t="n"/>
      <c r="U576" s="214" t="n"/>
      <c r="V576" s="215" t="n"/>
      <c r="W576" s="280" t="n"/>
      <c r="X576" s="214" t="n"/>
      <c r="Y576" s="215" t="n"/>
      <c r="Z576" s="280" t="n"/>
      <c r="AA576" s="214" t="n"/>
      <c r="AB576" s="215" t="n"/>
      <c r="AC576" s="280" t="n"/>
      <c r="AD576" s="214" t="n"/>
      <c r="AE576" s="215" t="n"/>
      <c r="AF576" s="280" t="n"/>
      <c r="AG576" s="214" t="n"/>
      <c r="AH576" s="215" t="n"/>
      <c r="AI576" s="280" t="n"/>
      <c r="AJ576" s="214" t="n"/>
      <c r="AK576" s="215" t="n"/>
      <c r="AL576" s="280" t="n"/>
      <c r="AM576" s="214" t="n"/>
      <c r="AN576" s="215" t="n"/>
      <c r="AO576" s="280" t="n"/>
      <c r="AP576" s="214" t="n"/>
      <c r="AQ576" s="215" t="n"/>
      <c r="AR576" s="280" t="n"/>
      <c r="AS576" s="214" t="n"/>
      <c r="AT576" s="215" t="n"/>
      <c r="AU576" s="280" t="n"/>
      <c r="AV576" s="214" t="n"/>
      <c r="AW576" s="215" t="n"/>
      <c r="AX576" s="280" t="n"/>
      <c r="AY576" s="214" t="n"/>
      <c r="AZ576" s="215" t="n"/>
      <c r="BA576" s="280" t="n"/>
      <c r="BB576" s="214" t="n"/>
      <c r="BC576" s="215" t="n"/>
      <c r="BD576" s="280" t="n"/>
      <c r="BE576" s="214" t="n"/>
      <c r="BF576" s="215" t="n"/>
      <c r="BG576" s="280" t="n"/>
      <c r="BH576" s="214" t="n"/>
      <c r="BI576" s="215" t="n"/>
      <c r="BK576" s="452" t="n"/>
      <c r="BL576" s="452" t="n"/>
      <c r="BM576" s="452" t="n"/>
      <c r="BN576" s="452" t="n"/>
    </row>
    <row r="577" hidden="1" outlineLevel="2" ht="14.4" customFormat="1" customHeight="1" s="474">
      <c r="A577" s="22" t="inlineStr">
        <is>
          <t>% Outros - Delivery</t>
        </is>
      </c>
      <c r="B577" s="23" t="n"/>
      <c r="C577" s="3" t="n"/>
      <c r="D577" s="4" t="n"/>
      <c r="E577" s="4" t="n"/>
      <c r="F577" s="23" t="n"/>
      <c r="G577" s="425" t="n"/>
      <c r="H577" s="280" t="n"/>
      <c r="I577" s="214" t="n"/>
      <c r="J577" s="215" t="n"/>
      <c r="K577" s="280" t="n"/>
      <c r="L577" s="214" t="n"/>
      <c r="M577" s="215" t="n"/>
      <c r="N577" s="280" t="n"/>
      <c r="O577" s="214" t="n"/>
      <c r="P577" s="215" t="n"/>
      <c r="Q577" s="280" t="n"/>
      <c r="R577" s="214" t="n"/>
      <c r="S577" s="215" t="n"/>
      <c r="T577" s="280" t="n"/>
      <c r="U577" s="214" t="n"/>
      <c r="V577" s="215" t="n"/>
      <c r="W577" s="280" t="n"/>
      <c r="X577" s="214" t="n"/>
      <c r="Y577" s="215" t="n"/>
      <c r="Z577" s="280" t="n"/>
      <c r="AA577" s="214" t="n"/>
      <c r="AB577" s="215" t="n"/>
      <c r="AC577" s="280" t="n"/>
      <c r="AD577" s="214" t="n"/>
      <c r="AE577" s="215" t="n"/>
      <c r="AF577" s="280" t="n"/>
      <c r="AG577" s="214" t="n"/>
      <c r="AH577" s="215" t="n"/>
      <c r="AI577" s="280" t="n"/>
      <c r="AJ577" s="214" t="n"/>
      <c r="AK577" s="215" t="n"/>
      <c r="AL577" s="280" t="n"/>
      <c r="AM577" s="214" t="n"/>
      <c r="AN577" s="215" t="n"/>
      <c r="AO577" s="280" t="n"/>
      <c r="AP577" s="214" t="n"/>
      <c r="AQ577" s="215" t="n"/>
      <c r="AR577" s="280" t="n"/>
      <c r="AS577" s="214" t="n"/>
      <c r="AT577" s="215" t="n"/>
      <c r="AU577" s="280" t="n"/>
      <c r="AV577" s="214" t="n"/>
      <c r="AW577" s="215" t="n"/>
      <c r="AX577" s="280" t="n"/>
      <c r="AY577" s="214" t="n"/>
      <c r="AZ577" s="215" t="n"/>
      <c r="BA577" s="280" t="n"/>
      <c r="BB577" s="214" t="n"/>
      <c r="BC577" s="215" t="n"/>
      <c r="BD577" s="280" t="n"/>
      <c r="BE577" s="214" t="n"/>
      <c r="BF577" s="215" t="n"/>
      <c r="BG577" s="280" t="n"/>
      <c r="BH577" s="214" t="n"/>
      <c r="BI577" s="215" t="n"/>
      <c r="BK577" s="452" t="n"/>
      <c r="BL577" s="452" t="n"/>
      <c r="BM577" s="452" t="n"/>
      <c r="BN577" s="452" t="n"/>
    </row>
    <row r="578" hidden="1" outlineLevel="2" ht="14.4" customFormat="1" customHeight="1" s="474">
      <c r="A578" s="22" t="inlineStr">
        <is>
          <t>% Outras Receitas</t>
        </is>
      </c>
      <c r="B578" s="23" t="n"/>
      <c r="C578" s="3" t="n"/>
      <c r="D578" s="4" t="n"/>
      <c r="E578" s="4" t="n"/>
      <c r="F578" s="23" t="n"/>
      <c r="G578" s="425" t="n"/>
      <c r="H578" s="280" t="n"/>
      <c r="I578" s="214" t="n"/>
      <c r="J578" s="215" t="n"/>
      <c r="K578" s="280" t="n"/>
      <c r="L578" s="214" t="n"/>
      <c r="M578" s="215" t="n"/>
      <c r="N578" s="280" t="n"/>
      <c r="O578" s="214" t="n"/>
      <c r="P578" s="215" t="n"/>
      <c r="Q578" s="280" t="n"/>
      <c r="R578" s="214" t="n"/>
      <c r="S578" s="215" t="n"/>
      <c r="T578" s="280" t="n"/>
      <c r="U578" s="214" t="n"/>
      <c r="V578" s="215" t="n"/>
      <c r="W578" s="280" t="n"/>
      <c r="X578" s="214" t="n"/>
      <c r="Y578" s="215" t="n"/>
      <c r="Z578" s="280" t="n"/>
      <c r="AA578" s="214" t="n"/>
      <c r="AB578" s="215" t="n"/>
      <c r="AC578" s="280" t="n"/>
      <c r="AD578" s="214" t="n"/>
      <c r="AE578" s="215" t="n"/>
      <c r="AF578" s="280" t="n"/>
      <c r="AG578" s="214" t="n"/>
      <c r="AH578" s="215" t="n"/>
      <c r="AI578" s="280" t="n"/>
      <c r="AJ578" s="214" t="n"/>
      <c r="AK578" s="215" t="n"/>
      <c r="AL578" s="280" t="n"/>
      <c r="AM578" s="214" t="n"/>
      <c r="AN578" s="215" t="n"/>
      <c r="AO578" s="280" t="n"/>
      <c r="AP578" s="214" t="n"/>
      <c r="AQ578" s="215" t="n"/>
      <c r="AR578" s="280" t="n"/>
      <c r="AS578" s="214" t="n"/>
      <c r="AT578" s="215" t="n"/>
      <c r="AU578" s="280" t="n"/>
      <c r="AV578" s="214" t="n"/>
      <c r="AW578" s="215" t="n"/>
      <c r="AX578" s="280" t="n"/>
      <c r="AY578" s="214" t="n"/>
      <c r="AZ578" s="215" t="n"/>
      <c r="BA578" s="280" t="n"/>
      <c r="BB578" s="214" t="n"/>
      <c r="BC578" s="215" t="n"/>
      <c r="BD578" s="280" t="n"/>
      <c r="BE578" s="214" t="n"/>
      <c r="BF578" s="215" t="n"/>
      <c r="BG578" s="280" t="n"/>
      <c r="BH578" s="214" t="n"/>
      <c r="BI578" s="215" t="n"/>
      <c r="BK578" s="452" t="n"/>
      <c r="BL578" s="452" t="n"/>
      <c r="BM578" s="452" t="n"/>
      <c r="BN578" s="452" t="n"/>
    </row>
    <row r="579" hidden="1" outlineLevel="2" ht="14.4" customFormat="1" customHeight="1" s="207">
      <c r="A579" s="205" t="n"/>
      <c r="B579" s="13" t="n"/>
      <c r="C579" s="12" t="n"/>
      <c r="D579" s="13" t="n"/>
      <c r="E579" s="217" t="n"/>
      <c r="F579" s="13" t="n"/>
      <c r="G579" s="427" t="n"/>
      <c r="H579" s="281" t="n"/>
      <c r="I579" s="227" t="n"/>
      <c r="J579" s="218" t="n"/>
      <c r="K579" s="281" t="n"/>
      <c r="L579" s="227" t="n"/>
      <c r="M579" s="218" t="n"/>
      <c r="N579" s="281" t="n"/>
      <c r="O579" s="227" t="n"/>
      <c r="P579" s="218" t="n"/>
      <c r="Q579" s="281" t="n"/>
      <c r="R579" s="227" t="n"/>
      <c r="S579" s="218" t="n"/>
      <c r="T579" s="281" t="n"/>
      <c r="U579" s="227" t="n"/>
      <c r="V579" s="218" t="n"/>
      <c r="W579" s="281" t="n"/>
      <c r="X579" s="227" t="n"/>
      <c r="Y579" s="218" t="n"/>
      <c r="Z579" s="281" t="n"/>
      <c r="AA579" s="227" t="n"/>
      <c r="AB579" s="218" t="n"/>
      <c r="AC579" s="281" t="n"/>
      <c r="AD579" s="227" t="n"/>
      <c r="AE579" s="218" t="n"/>
      <c r="AF579" s="281" t="n"/>
      <c r="AG579" s="227" t="n"/>
      <c r="AH579" s="218" t="n"/>
      <c r="AI579" s="281" t="n"/>
      <c r="AJ579" s="227" t="n"/>
      <c r="AK579" s="218" t="n"/>
      <c r="AL579" s="281" t="n"/>
      <c r="AM579" s="227" t="n"/>
      <c r="AN579" s="218" t="n"/>
      <c r="AO579" s="281" t="n"/>
      <c r="AP579" s="227" t="n"/>
      <c r="AQ579" s="218" t="n"/>
      <c r="AR579" s="281" t="n"/>
      <c r="AS579" s="227" t="n"/>
      <c r="AT579" s="218" t="n"/>
      <c r="AU579" s="281" t="n"/>
      <c r="AV579" s="227" t="n"/>
      <c r="AW579" s="218" t="n"/>
      <c r="AX579" s="281" t="n"/>
      <c r="AY579" s="227" t="n"/>
      <c r="AZ579" s="218" t="n"/>
      <c r="BA579" s="281" t="n"/>
      <c r="BB579" s="227" t="n"/>
      <c r="BC579" s="218" t="n"/>
      <c r="BD579" s="281" t="n"/>
      <c r="BE579" s="227" t="n"/>
      <c r="BF579" s="218" t="n"/>
      <c r="BG579" s="281" t="n"/>
      <c r="BH579" s="227" t="n"/>
      <c r="BI579" s="218" t="n"/>
      <c r="BK579" s="452" t="n"/>
      <c r="BL579" s="452" t="n"/>
      <c r="BM579" s="452" t="n"/>
      <c r="BN579" s="452" t="n"/>
    </row>
    <row r="580" hidden="1" outlineLevel="2" ht="14.4" customFormat="1" customHeight="1" s="474">
      <c r="A580" s="157" t="inlineStr">
        <is>
          <t>Métricas Desconto</t>
        </is>
      </c>
      <c r="B580" s="23" t="n"/>
      <c r="C580" s="3" t="n"/>
      <c r="D580" s="4" t="n"/>
      <c r="E580" s="4" t="n"/>
      <c r="F580" s="23" t="n"/>
      <c r="G580" s="425" t="n"/>
      <c r="H580" s="277" t="n"/>
      <c r="I580" s="208" t="n"/>
      <c r="J580" s="209" t="n"/>
      <c r="K580" s="277" t="n"/>
      <c r="L580" s="208" t="n"/>
      <c r="M580" s="209" t="n"/>
      <c r="N580" s="277" t="n"/>
      <c r="O580" s="208" t="n"/>
      <c r="P580" s="209" t="n"/>
      <c r="Q580" s="277" t="n"/>
      <c r="R580" s="208" t="n"/>
      <c r="S580" s="209" t="n"/>
      <c r="T580" s="277" t="n"/>
      <c r="U580" s="208" t="n"/>
      <c r="V580" s="209" t="n"/>
      <c r="W580" s="277" t="n"/>
      <c r="X580" s="208" t="n"/>
      <c r="Y580" s="209" t="n"/>
      <c r="Z580" s="277" t="n"/>
      <c r="AA580" s="208" t="n"/>
      <c r="AB580" s="209" t="n"/>
      <c r="AC580" s="277" t="n"/>
      <c r="AD580" s="208" t="n"/>
      <c r="AE580" s="209" t="n"/>
      <c r="AF580" s="277" t="n"/>
      <c r="AG580" s="208" t="n"/>
      <c r="AH580" s="209" t="n"/>
      <c r="AI580" s="277" t="n"/>
      <c r="AJ580" s="208" t="n"/>
      <c r="AK580" s="209" t="n"/>
      <c r="AL580" s="277" t="n"/>
      <c r="AM580" s="208" t="n"/>
      <c r="AN580" s="209" t="n"/>
      <c r="AO580" s="277" t="n"/>
      <c r="AP580" s="208" t="n"/>
      <c r="AQ580" s="209" t="n"/>
      <c r="AR580" s="277" t="n"/>
      <c r="AS580" s="208" t="n"/>
      <c r="AT580" s="209" t="n"/>
      <c r="AU580" s="277" t="n"/>
      <c r="AV580" s="208" t="n"/>
      <c r="AW580" s="209" t="n"/>
      <c r="AX580" s="277" t="n"/>
      <c r="AY580" s="208" t="n"/>
      <c r="AZ580" s="209" t="n"/>
      <c r="BA580" s="277" t="n"/>
      <c r="BB580" s="208" t="n"/>
      <c r="BC580" s="209" t="n"/>
      <c r="BD580" s="277" t="n"/>
      <c r="BE580" s="208" t="n"/>
      <c r="BF580" s="209" t="n"/>
      <c r="BG580" s="277" t="n"/>
      <c r="BH580" s="208" t="n"/>
      <c r="BI580" s="209" t="n"/>
      <c r="BK580" s="452" t="n"/>
      <c r="BL580" s="452" t="n"/>
      <c r="BM580" s="452" t="n"/>
      <c r="BN580" s="452" t="n"/>
    </row>
    <row r="581" hidden="1" outlineLevel="2" ht="14.4" customFormat="1" customHeight="1" s="474">
      <c r="A581" s="22" t="inlineStr">
        <is>
          <t>% Descontos</t>
        </is>
      </c>
      <c r="B581" s="23" t="n"/>
      <c r="C581" s="3" t="n"/>
      <c r="D581" s="4" t="n"/>
      <c r="E581" s="4" t="n"/>
      <c r="F581" s="23" t="n"/>
      <c r="G581" s="425" t="n"/>
      <c r="H581" s="280" t="n"/>
      <c r="I581" s="214" t="n"/>
      <c r="J581" s="215" t="n"/>
      <c r="K581" s="280" t="n"/>
      <c r="L581" s="214" t="n"/>
      <c r="M581" s="215" t="n"/>
      <c r="N581" s="280" t="n"/>
      <c r="O581" s="214" t="n"/>
      <c r="P581" s="215" t="n"/>
      <c r="Q581" s="280" t="n"/>
      <c r="R581" s="214" t="n"/>
      <c r="S581" s="215" t="n"/>
      <c r="T581" s="280" t="n"/>
      <c r="U581" s="214" t="n"/>
      <c r="V581" s="215" t="n"/>
      <c r="W581" s="280" t="n"/>
      <c r="X581" s="214" t="n"/>
      <c r="Y581" s="215" t="n"/>
      <c r="Z581" s="280" t="n"/>
      <c r="AA581" s="214" t="n"/>
      <c r="AB581" s="215" t="n"/>
      <c r="AC581" s="280" t="n"/>
      <c r="AD581" s="214" t="n"/>
      <c r="AE581" s="215" t="n"/>
      <c r="AF581" s="280" t="n"/>
      <c r="AG581" s="214" t="n"/>
      <c r="AH581" s="215" t="n"/>
      <c r="AI581" s="280" t="n"/>
      <c r="AJ581" s="214" t="n"/>
      <c r="AK581" s="215" t="n"/>
      <c r="AL581" s="280" t="n"/>
      <c r="AM581" s="214" t="n"/>
      <c r="AN581" s="215" t="n"/>
      <c r="AO581" s="280" t="n"/>
      <c r="AP581" s="214" t="n"/>
      <c r="AQ581" s="215" t="n"/>
      <c r="AR581" s="280" t="n"/>
      <c r="AS581" s="214" t="n"/>
      <c r="AT581" s="215" t="n"/>
      <c r="AU581" s="280" t="n"/>
      <c r="AV581" s="214" t="n"/>
      <c r="AW581" s="215" t="n"/>
      <c r="AX581" s="280" t="n"/>
      <c r="AY581" s="214" t="n"/>
      <c r="AZ581" s="215" t="n"/>
      <c r="BA581" s="280" t="n"/>
      <c r="BB581" s="214" t="n"/>
      <c r="BC581" s="215" t="n"/>
      <c r="BD581" s="280" t="n"/>
      <c r="BE581" s="214" t="n"/>
      <c r="BF581" s="215" t="n"/>
      <c r="BG581" s="280" t="n"/>
      <c r="BH581" s="214" t="n"/>
      <c r="BI581" s="215" t="n"/>
      <c r="BK581" s="452" t="n"/>
      <c r="BL581" s="452" t="n"/>
      <c r="BM581" s="452" t="n"/>
      <c r="BN581" s="452" t="n"/>
    </row>
    <row r="582" hidden="1" outlineLevel="2" ht="14.4" customFormat="1" customHeight="1" s="207">
      <c r="A582" s="205" t="n"/>
      <c r="B582" s="13" t="n"/>
      <c r="C582" s="12" t="n"/>
      <c r="D582" s="13" t="n"/>
      <c r="E582" s="217" t="n"/>
      <c r="F582" s="13" t="n"/>
      <c r="G582" s="427" t="n"/>
      <c r="H582" s="281" t="n"/>
      <c r="I582" s="227" t="n"/>
      <c r="J582" s="218" t="n"/>
      <c r="K582" s="281" t="n"/>
      <c r="L582" s="227" t="n"/>
      <c r="M582" s="218" t="n"/>
      <c r="N582" s="281" t="n"/>
      <c r="O582" s="227" t="n"/>
      <c r="P582" s="218" t="n"/>
      <c r="Q582" s="281" t="n"/>
      <c r="R582" s="227" t="n"/>
      <c r="S582" s="218" t="n"/>
      <c r="T582" s="281" t="n"/>
      <c r="U582" s="227" t="n"/>
      <c r="V582" s="218" t="n"/>
      <c r="W582" s="281" t="n"/>
      <c r="X582" s="227" t="n"/>
      <c r="Y582" s="218" t="n"/>
      <c r="Z582" s="281" t="n"/>
      <c r="AA582" s="227" t="n"/>
      <c r="AB582" s="218" t="n"/>
      <c r="AC582" s="281" t="n"/>
      <c r="AD582" s="227" t="n"/>
      <c r="AE582" s="218" t="n"/>
      <c r="AF582" s="281" t="n"/>
      <c r="AG582" s="227" t="n"/>
      <c r="AH582" s="218" t="n"/>
      <c r="AI582" s="281" t="n"/>
      <c r="AJ582" s="227" t="n"/>
      <c r="AK582" s="218" t="n"/>
      <c r="AL582" s="281" t="n"/>
      <c r="AM582" s="227" t="n"/>
      <c r="AN582" s="218" t="n"/>
      <c r="AO582" s="281" t="n"/>
      <c r="AP582" s="227" t="n"/>
      <c r="AQ582" s="218" t="n"/>
      <c r="AR582" s="281" t="n"/>
      <c r="AS582" s="227" t="n"/>
      <c r="AT582" s="218" t="n"/>
      <c r="AU582" s="281" t="n"/>
      <c r="AV582" s="227" t="n"/>
      <c r="AW582" s="218" t="n"/>
      <c r="AX582" s="281" t="n"/>
      <c r="AY582" s="227" t="n"/>
      <c r="AZ582" s="218" t="n"/>
      <c r="BA582" s="281" t="n"/>
      <c r="BB582" s="227" t="n"/>
      <c r="BC582" s="218" t="n"/>
      <c r="BD582" s="281" t="n"/>
      <c r="BE582" s="227" t="n"/>
      <c r="BF582" s="218" t="n"/>
      <c r="BG582" s="281" t="n"/>
      <c r="BH582" s="227" t="n"/>
      <c r="BI582" s="218" t="n"/>
      <c r="BK582" s="452" t="n"/>
      <c r="BL582" s="452" t="n"/>
      <c r="BM582" s="452" t="n"/>
      <c r="BN582" s="452" t="n"/>
    </row>
    <row r="583" hidden="1" outlineLevel="2" ht="14.4" customFormat="1" customHeight="1" s="207">
      <c r="A583" s="205" t="n"/>
      <c r="B583" s="13" t="n"/>
      <c r="C583" s="12" t="n"/>
      <c r="D583" s="13" t="n"/>
      <c r="E583" s="217" t="n"/>
      <c r="F583" s="13" t="n"/>
      <c r="G583" s="427" t="n"/>
      <c r="H583" s="281" t="n"/>
      <c r="I583" s="227" t="n"/>
      <c r="J583" s="218" t="n"/>
      <c r="K583" s="281" t="n"/>
      <c r="L583" s="227" t="n"/>
      <c r="M583" s="218" t="n"/>
      <c r="N583" s="281" t="n"/>
      <c r="O583" s="227" t="n"/>
      <c r="P583" s="218" t="n"/>
      <c r="Q583" s="281" t="n"/>
      <c r="R583" s="227" t="n"/>
      <c r="S583" s="218" t="n"/>
      <c r="T583" s="281" t="n"/>
      <c r="U583" s="227" t="n"/>
      <c r="V583" s="218" t="n"/>
      <c r="W583" s="281" t="n"/>
      <c r="X583" s="227" t="n"/>
      <c r="Y583" s="218" t="n"/>
      <c r="Z583" s="281" t="n"/>
      <c r="AA583" s="227" t="n"/>
      <c r="AB583" s="218" t="n"/>
      <c r="AC583" s="281" t="n"/>
      <c r="AD583" s="227" t="n"/>
      <c r="AE583" s="218" t="n"/>
      <c r="AF583" s="281" t="n"/>
      <c r="AG583" s="227" t="n"/>
      <c r="AH583" s="218" t="n"/>
      <c r="AI583" s="281" t="n"/>
      <c r="AJ583" s="227" t="n"/>
      <c r="AK583" s="218" t="n"/>
      <c r="AL583" s="281" t="n"/>
      <c r="AM583" s="227" t="n"/>
      <c r="AN583" s="218" t="n"/>
      <c r="AO583" s="281" t="n"/>
      <c r="AP583" s="227" t="n"/>
      <c r="AQ583" s="218" t="n"/>
      <c r="AR583" s="281" t="n"/>
      <c r="AS583" s="227" t="n"/>
      <c r="AT583" s="218" t="n"/>
      <c r="AU583" s="281" t="n"/>
      <c r="AV583" s="227" t="n"/>
      <c r="AW583" s="218" t="n"/>
      <c r="AX583" s="281" t="n"/>
      <c r="AY583" s="227" t="n"/>
      <c r="AZ583" s="218" t="n"/>
      <c r="BA583" s="281" t="n"/>
      <c r="BB583" s="227" t="n"/>
      <c r="BC583" s="218" t="n"/>
      <c r="BD583" s="281" t="n"/>
      <c r="BE583" s="227" t="n"/>
      <c r="BF583" s="218" t="n"/>
      <c r="BG583" s="281" t="n"/>
      <c r="BH583" s="227" t="n"/>
      <c r="BI583" s="218" t="n"/>
      <c r="BK583" s="452" t="n"/>
      <c r="BL583" s="452" t="n"/>
      <c r="BM583" s="452" t="n"/>
      <c r="BN583" s="452" t="n"/>
    </row>
    <row r="584" hidden="1" outlineLevel="2" ht="15" customFormat="1" customHeight="1" s="474" thickBot="1">
      <c r="A584" s="22" t="inlineStr">
        <is>
          <t>RAMP-UP de Vendas</t>
        </is>
      </c>
      <c r="B584" s="23" t="n"/>
      <c r="C584" s="3" t="n"/>
      <c r="D584" s="4" t="n"/>
      <c r="E584" s="4" t="n"/>
      <c r="F584" s="23" t="n"/>
      <c r="G584" s="425" t="n"/>
      <c r="H584" s="282" t="n"/>
      <c r="I584" s="283" t="n">
        <v>1</v>
      </c>
      <c r="J584" s="284" t="n"/>
      <c r="K584" s="282" t="n"/>
      <c r="L584" s="283" t="n">
        <v>1</v>
      </c>
      <c r="M584" s="284" t="n"/>
      <c r="N584" s="282" t="n"/>
      <c r="O584" s="283" t="n">
        <v>1</v>
      </c>
      <c r="P584" s="284" t="n"/>
      <c r="Q584" s="282" t="n"/>
      <c r="R584" s="283" t="n">
        <v>1</v>
      </c>
      <c r="S584" s="284" t="n"/>
      <c r="T584" s="282" t="n"/>
      <c r="U584" s="283" t="n">
        <v>1</v>
      </c>
      <c r="V584" s="284" t="n"/>
      <c r="W584" s="282" t="n"/>
      <c r="X584" s="283" t="n">
        <v>1</v>
      </c>
      <c r="Y584" s="284" t="n"/>
      <c r="Z584" s="282" t="n"/>
      <c r="AA584" s="283" t="n">
        <v>1</v>
      </c>
      <c r="AB584" s="284" t="n"/>
      <c r="AC584" s="282" t="n"/>
      <c r="AD584" s="283" t="n">
        <v>1</v>
      </c>
      <c r="AE584" s="284" t="n"/>
      <c r="AF584" s="282" t="n"/>
      <c r="AG584" s="283" t="n">
        <v>1</v>
      </c>
      <c r="AH584" s="284" t="n"/>
      <c r="AI584" s="282" t="n"/>
      <c r="AJ584" s="283" t="n">
        <v>1</v>
      </c>
      <c r="AK584" s="284" t="n"/>
      <c r="AL584" s="282" t="n"/>
      <c r="AM584" s="283" t="n">
        <v>1</v>
      </c>
      <c r="AN584" s="284" t="n"/>
      <c r="AO584" s="282" t="n"/>
      <c r="AP584" s="283" t="n">
        <v>1</v>
      </c>
      <c r="AQ584" s="284" t="n"/>
      <c r="AR584" s="282" t="n"/>
      <c r="AS584" s="283" t="n"/>
      <c r="AT584" s="284" t="n"/>
      <c r="AU584" s="282" t="n"/>
      <c r="AV584" s="283" t="n"/>
      <c r="AW584" s="284" t="n"/>
      <c r="AX584" s="282" t="n"/>
      <c r="AY584" s="283" t="n"/>
      <c r="AZ584" s="284" t="n"/>
      <c r="BA584" s="282" t="n"/>
      <c r="BB584" s="283" t="n"/>
      <c r="BC584" s="284" t="n"/>
      <c r="BD584" s="282" t="n"/>
      <c r="BE584" s="283" t="n"/>
      <c r="BF584" s="284" t="n"/>
      <c r="BG584" s="282" t="n"/>
      <c r="BH584" s="283" t="n"/>
      <c r="BI584" s="284" t="n"/>
      <c r="BK584" s="452" t="n"/>
      <c r="BL584" s="452" t="n"/>
      <c r="BM584" s="452" t="n"/>
      <c r="BN584" s="452" t="n"/>
    </row>
    <row r="585" hidden="1" outlineLevel="1" collapsed="1" ht="14.4" customFormat="1" customHeight="1" s="207">
      <c r="A585" s="205" t="n"/>
      <c r="B585" s="13" t="n"/>
      <c r="C585" s="12" t="n"/>
      <c r="D585" s="13" t="n"/>
      <c r="E585" s="13" t="n"/>
      <c r="F585" s="13" t="n"/>
      <c r="G585" s="427" t="n"/>
      <c r="H585" s="13" t="n"/>
      <c r="I585" s="13" t="n"/>
      <c r="J585" s="13" t="n"/>
      <c r="K585" s="13" t="n"/>
      <c r="L585" s="13" t="n"/>
      <c r="M585" s="13" t="n"/>
      <c r="N585" s="13" t="n"/>
      <c r="O585" s="13" t="n"/>
      <c r="P585" s="13" t="n"/>
      <c r="Q585" s="13" t="n"/>
      <c r="R585" s="13" t="n"/>
      <c r="S585" s="13" t="n"/>
      <c r="T585" s="13" t="n"/>
      <c r="U585" s="13" t="n"/>
      <c r="V585" s="13" t="n"/>
      <c r="W585" s="13" t="n"/>
      <c r="X585" s="13" t="n"/>
      <c r="Y585" s="13" t="n"/>
      <c r="Z585" s="13" t="n"/>
      <c r="AA585" s="13" t="n"/>
      <c r="AB585" s="13" t="n"/>
      <c r="AC585" s="13" t="n"/>
      <c r="AD585" s="13" t="n"/>
      <c r="AE585" s="13" t="n"/>
      <c r="AF585" s="13" t="n"/>
      <c r="AG585" s="13" t="n"/>
      <c r="AH585" s="13" t="n"/>
      <c r="AI585" s="13" t="n"/>
      <c r="AJ585" s="13" t="n"/>
      <c r="AK585" s="13" t="n"/>
      <c r="AL585" s="13" t="n"/>
      <c r="AM585" s="13" t="n"/>
      <c r="AN585" s="13" t="n"/>
      <c r="AO585" s="13" t="n"/>
      <c r="AP585" s="13" t="n"/>
      <c r="AQ585" s="13" t="n"/>
      <c r="AR585" s="13" t="n"/>
      <c r="AS585" s="13" t="n"/>
      <c r="AT585" s="13" t="n"/>
      <c r="AU585" s="13" t="n"/>
      <c r="AV585" s="13" t="n"/>
      <c r="AW585" s="13" t="n"/>
      <c r="AX585" s="13" t="n"/>
      <c r="AY585" s="13" t="n"/>
      <c r="AZ585" s="13" t="n"/>
      <c r="BA585" s="13" t="n"/>
      <c r="BB585" s="13" t="n"/>
      <c r="BC585" s="13" t="n"/>
      <c r="BD585" s="13" t="n"/>
      <c r="BE585" s="13" t="n"/>
      <c r="BF585" s="13" t="n"/>
      <c r="BG585" s="13" t="n"/>
      <c r="BH585" s="13" t="n"/>
      <c r="BI585" s="13" t="n"/>
      <c r="BK585" s="452" t="n"/>
      <c r="BL585" s="452" t="n"/>
      <c r="BM585" s="452" t="n"/>
      <c r="BN585" s="452" t="n"/>
    </row>
    <row r="586" hidden="1" outlineLevel="1" ht="15" customFormat="1" customHeight="1" s="474">
      <c r="A586" s="155" t="n"/>
      <c r="B586" s="23" t="n"/>
      <c r="C586" s="3" t="n"/>
      <c r="D586" s="4" t="n"/>
      <c r="E586" s="4" t="n"/>
      <c r="F586" s="23" t="n"/>
      <c r="G586" s="425" t="n"/>
      <c r="H586" s="110" t="n"/>
      <c r="I586" s="110" t="n"/>
      <c r="J586" s="110" t="n"/>
      <c r="K586" s="110" t="n"/>
      <c r="L586" s="110" t="n"/>
      <c r="M586" s="110" t="n"/>
      <c r="N586" s="110" t="n"/>
      <c r="O586" s="110" t="n"/>
      <c r="P586" s="110" t="n"/>
      <c r="Q586" s="110" t="n"/>
      <c r="R586" s="110" t="n"/>
      <c r="S586" s="110" t="n"/>
      <c r="T586" s="110" t="n"/>
      <c r="U586" s="110" t="n"/>
      <c r="V586" s="110" t="n"/>
      <c r="W586" s="110" t="n"/>
      <c r="X586" s="110" t="n"/>
      <c r="Y586" s="110" t="n"/>
      <c r="Z586" s="110" t="n"/>
      <c r="AA586" s="110" t="n"/>
      <c r="AB586" s="110" t="n"/>
      <c r="AC586" s="110" t="n"/>
      <c r="AD586" s="110" t="n"/>
      <c r="AE586" s="110" t="n"/>
      <c r="AF586" s="110" t="n"/>
      <c r="AG586" s="110" t="n"/>
      <c r="AH586" s="110" t="n"/>
      <c r="AI586" s="110" t="n"/>
      <c r="AJ586" s="110" t="n"/>
      <c r="AK586" s="110" t="n"/>
      <c r="AL586" s="110" t="n"/>
      <c r="AM586" s="110" t="n"/>
      <c r="AN586" s="110" t="n"/>
      <c r="AO586" s="110" t="n"/>
      <c r="AP586" s="110" t="n"/>
      <c r="AQ586" s="110" t="n"/>
      <c r="AR586" s="110" t="n"/>
      <c r="AS586" s="110" t="n"/>
      <c r="AT586" s="110" t="n"/>
      <c r="AU586" s="110" t="n"/>
      <c r="AV586" s="110" t="n"/>
      <c r="AW586" s="110" t="n"/>
      <c r="AX586" s="110" t="n"/>
      <c r="AY586" s="110" t="n"/>
      <c r="AZ586" s="110" t="n"/>
      <c r="BA586" s="110" t="n"/>
      <c r="BB586" s="110" t="n"/>
      <c r="BC586" s="110" t="n"/>
      <c r="BD586" s="110" t="n"/>
      <c r="BE586" s="110" t="n"/>
      <c r="BF586" s="110" t="n"/>
      <c r="BG586" s="110" t="n"/>
      <c r="BH586" s="110" t="n"/>
      <c r="BI586" s="110" t="n"/>
      <c r="BK586" s="452" t="n"/>
      <c r="BL586" s="452" t="n"/>
      <c r="BM586" s="452" t="n"/>
      <c r="BN586" s="452" t="n"/>
    </row>
    <row r="587" hidden="1" outlineLevel="1" ht="15" customFormat="1" customHeight="1" s="474">
      <c r="A587" s="155" t="n"/>
      <c r="B587" s="23" t="n"/>
      <c r="C587" s="3" t="n"/>
      <c r="D587" s="4" t="n"/>
      <c r="E587" s="4" t="n"/>
      <c r="F587" s="23" t="n"/>
      <c r="G587" s="110" t="n"/>
      <c r="H587" s="219" t="n"/>
      <c r="I587" s="219" t="n"/>
      <c r="J587" s="219" t="n"/>
      <c r="K587" s="219" t="n"/>
      <c r="L587" s="219" t="n"/>
      <c r="M587" s="219" t="n"/>
      <c r="N587" s="219" t="n"/>
      <c r="O587" s="219" t="n"/>
      <c r="P587" s="219" t="n"/>
      <c r="Q587" s="219" t="n"/>
      <c r="R587" s="219" t="n"/>
      <c r="S587" s="219" t="n"/>
      <c r="T587" s="219" t="n"/>
      <c r="U587" s="219" t="n"/>
      <c r="V587" s="219" t="n"/>
      <c r="W587" s="219" t="n"/>
      <c r="X587" s="219" t="n"/>
      <c r="Y587" s="219" t="n"/>
      <c r="Z587" s="219" t="n"/>
      <c r="AA587" s="219" t="n"/>
      <c r="AB587" s="219" t="n"/>
      <c r="AC587" s="219" t="n"/>
      <c r="AD587" s="219" t="n"/>
      <c r="AE587" s="219" t="n"/>
      <c r="AF587" s="219" t="n"/>
      <c r="AG587" s="219" t="n"/>
      <c r="AH587" s="219" t="n"/>
      <c r="AI587" s="219" t="n"/>
      <c r="AJ587" s="219" t="n"/>
      <c r="AK587" s="219" t="n"/>
      <c r="AL587" s="219" t="n"/>
      <c r="AM587" s="219" t="n"/>
      <c r="AN587" s="219" t="n"/>
      <c r="AO587" s="219" t="n"/>
      <c r="AP587" s="219" t="n"/>
      <c r="AQ587" s="219" t="n"/>
      <c r="AR587" s="219" t="n"/>
      <c r="AS587" s="219" t="n"/>
      <c r="AT587" s="219" t="n"/>
      <c r="AU587" s="219" t="n"/>
      <c r="AV587" s="219" t="n"/>
      <c r="AW587" s="219" t="n"/>
      <c r="AX587" s="219" t="n"/>
      <c r="AY587" s="219" t="n"/>
      <c r="AZ587" s="219" t="n"/>
      <c r="BA587" s="219" t="n"/>
      <c r="BB587" s="219" t="n"/>
      <c r="BC587" s="219" t="n"/>
      <c r="BD587" s="219" t="n"/>
      <c r="BE587" s="219" t="n"/>
      <c r="BF587" s="219" t="n"/>
      <c r="BG587" s="219" t="n"/>
      <c r="BH587" s="219" t="n"/>
      <c r="BI587" s="219" t="n"/>
      <c r="BK587" s="452" t="n"/>
      <c r="BL587" s="452" t="n"/>
      <c r="BM587" s="452" t="n"/>
      <c r="BN587" s="452" t="n"/>
    </row>
    <row r="588" hidden="1" outlineLevel="1" ht="15" customFormat="1" customHeight="1" s="474">
      <c r="A588" s="155" t="n"/>
      <c r="B588" s="23" t="n"/>
      <c r="C588" s="3" t="n"/>
      <c r="D588" s="4" t="n"/>
      <c r="E588" s="4" t="n"/>
      <c r="F588" s="23" t="n"/>
      <c r="G588" s="110" t="n"/>
      <c r="H588" s="23" t="n"/>
      <c r="I588" s="23" t="n"/>
      <c r="J588" s="23" t="n"/>
      <c r="K588" s="23" t="n"/>
      <c r="L588" s="23" t="n"/>
      <c r="M588" s="23" t="n"/>
      <c r="N588" s="23" t="n"/>
      <c r="O588" s="23" t="n"/>
      <c r="P588" s="23" t="n"/>
      <c r="Q588" s="23" t="n"/>
      <c r="R588" s="23" t="n"/>
      <c r="S588" s="23" t="n"/>
      <c r="T588" s="23" t="n"/>
      <c r="U588" s="23" t="n"/>
      <c r="V588" s="23" t="n"/>
      <c r="W588" s="23" t="n"/>
      <c r="X588" s="23" t="n"/>
      <c r="Y588" s="23" t="n"/>
      <c r="Z588" s="23" t="n"/>
      <c r="AA588" s="23" t="n"/>
      <c r="AB588" s="23" t="n"/>
      <c r="AC588" s="23" t="n"/>
      <c r="AD588" s="23" t="n"/>
      <c r="AE588" s="23" t="n"/>
      <c r="AF588" s="23" t="n"/>
      <c r="AG588" s="23" t="n"/>
      <c r="AH588" s="23" t="n"/>
      <c r="AI588" s="23" t="n"/>
      <c r="AJ588" s="23" t="n"/>
      <c r="AK588" s="23" t="n"/>
      <c r="AL588" s="23" t="n"/>
      <c r="AM588" s="23" t="n"/>
      <c r="AN588" s="23" t="n"/>
      <c r="AO588" s="23" t="n"/>
      <c r="AP588" s="23" t="n"/>
      <c r="AQ588" s="23" t="n"/>
      <c r="AR588" s="23" t="n"/>
      <c r="AS588" s="23" t="n"/>
      <c r="AT588" s="23" t="n"/>
      <c r="AU588" s="23" t="n"/>
      <c r="AV588" s="23" t="n"/>
      <c r="AW588" s="23" t="n"/>
      <c r="AX588" s="23" t="n"/>
      <c r="AY588" s="23" t="n"/>
      <c r="AZ588" s="23" t="n"/>
      <c r="BA588" s="23" t="n"/>
      <c r="BB588" s="23" t="n"/>
      <c r="BC588" s="23" t="n"/>
      <c r="BD588" s="23" t="n"/>
      <c r="BE588" s="23" t="n"/>
      <c r="BF588" s="23" t="n"/>
      <c r="BG588" s="23" t="n"/>
      <c r="BH588" s="23" t="n"/>
      <c r="BI588" s="23" t="n"/>
      <c r="BK588" s="452" t="n"/>
      <c r="BL588" s="452" t="n"/>
      <c r="BM588" s="452" t="n"/>
      <c r="BN588" s="452" t="n"/>
    </row>
    <row r="589" collapsed="1" ht="15" customHeight="1"/>
    <row r="590" ht="15" customHeight="1"/>
  </sheetData>
  <mergeCells count="25">
    <mergeCell ref="C183:C198"/>
    <mergeCell ref="F34:G34"/>
    <mergeCell ref="Q4:S4"/>
    <mergeCell ref="AR4:AT4"/>
    <mergeCell ref="AC4:AE4"/>
    <mergeCell ref="AI4:AK4"/>
    <mergeCell ref="BD4:BF4"/>
    <mergeCell ref="C8:E8"/>
    <mergeCell ref="AO4:AQ4"/>
    <mergeCell ref="F36:G36"/>
    <mergeCell ref="Z4:AB4"/>
    <mergeCell ref="BA4:BC4"/>
    <mergeCell ref="F35:G35"/>
    <mergeCell ref="AL4:AN4"/>
    <mergeCell ref="AF4:AH4"/>
    <mergeCell ref="F38:G38"/>
    <mergeCell ref="K4:M4"/>
    <mergeCell ref="W4:Y4"/>
    <mergeCell ref="N4:P4"/>
    <mergeCell ref="AX4:AZ4"/>
    <mergeCell ref="F37:G37"/>
    <mergeCell ref="H4:J4"/>
    <mergeCell ref="T4:V4"/>
    <mergeCell ref="AU4:AW4"/>
    <mergeCell ref="BG4:BI4"/>
  </mergeCell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theme="7" tint="0.7999816888943144"/>
    <outlinePr summaryBelow="1" summaryRight="1"/>
    <pageSetUpPr/>
  </sheetPr>
  <dimension ref="A1:V919"/>
  <sheetViews>
    <sheetView zoomScale="80" zoomScaleNormal="80" workbookViewId="0">
      <selection activeCell="E799" sqref="E799"/>
    </sheetView>
  </sheetViews>
  <sheetFormatPr baseColWidth="8" defaultRowHeight="14.4"/>
  <cols>
    <col width="11.33203125" customWidth="1" min="1" max="3"/>
    <col width="18.44140625" customWidth="1" min="4" max="4"/>
    <col width="17.77734375" customWidth="1" min="5" max="5"/>
    <col width="11.33203125" customWidth="1" min="6" max="6"/>
    <col width="20.5546875" customWidth="1" min="7" max="7"/>
    <col width="20.88671875" customWidth="1" min="8" max="8"/>
    <col width="27.44140625" customWidth="1" style="488" min="9" max="9"/>
    <col width="11.33203125" customWidth="1" min="10" max="10"/>
    <col width="41.33203125" customWidth="1" style="488" min="11" max="11"/>
    <col width="43.6640625" customWidth="1" style="488" min="12" max="12"/>
    <col width="23" customWidth="1" style="488" min="13" max="13"/>
    <col width="44.5546875" customWidth="1" style="488" min="14" max="14"/>
    <col width="24.33203125" customWidth="1" style="488" min="15" max="15"/>
    <col width="11.33203125" customWidth="1" min="16" max="21"/>
    <col width="12.33203125" bestFit="1" customWidth="1" style="407" min="22" max="22"/>
  </cols>
  <sheetData>
    <row r="1" ht="15.6" customHeight="1">
      <c r="A1" s="393" t="inlineStr">
        <is>
          <t>Nº pedido</t>
        </is>
      </c>
      <c r="B1" s="394" t="inlineStr">
        <is>
          <t>Nº ingresso</t>
        </is>
      </c>
      <c r="C1" s="394" t="inlineStr">
        <is>
          <t>Tipo de ingresso</t>
        </is>
      </c>
      <c r="D1" s="394" t="inlineStr">
        <is>
          <t>Data do evento</t>
        </is>
      </c>
      <c r="E1" s="394" t="inlineStr">
        <is>
          <t>Data da venda</t>
        </is>
      </c>
      <c r="F1" s="394" t="inlineStr">
        <is>
          <t>Hora da venda</t>
        </is>
      </c>
      <c r="G1" s="394" t="inlineStr">
        <is>
          <t>Canal de venda</t>
        </is>
      </c>
      <c r="H1" s="394" t="inlineStr">
        <is>
          <t>Tipo da transação</t>
        </is>
      </c>
      <c r="I1" s="394" t="inlineStr">
        <is>
          <t>Valor unitário do ingresso</t>
        </is>
      </c>
      <c r="J1" s="394" t="inlineStr">
        <is>
          <t>Descontos (códigos promocionais)</t>
        </is>
      </c>
      <c r="K1" s="394" t="inlineStr">
        <is>
          <t>Valor base para cálculo do valor da taxa</t>
        </is>
      </c>
      <c r="L1" s="394" t="inlineStr">
        <is>
          <t>Taxa de venda (R$) (paga pelo comprador)</t>
        </is>
      </c>
      <c r="M1" s="394" t="inlineStr">
        <is>
          <t>Valor de venda bruto</t>
        </is>
      </c>
      <c r="N1" s="394" t="inlineStr">
        <is>
          <t>Taxa de venda (R$) (paga pelo organizador)</t>
        </is>
      </c>
      <c r="O1" s="489" t="inlineStr">
        <is>
          <t>Valor de venda líquido</t>
        </is>
      </c>
      <c r="P1" s="394" t="inlineStr">
        <is>
          <t>Grupo de cupom restrito</t>
        </is>
      </c>
      <c r="Q1" s="394" t="inlineStr">
        <is>
          <t>Código promocional aplicado</t>
        </is>
      </c>
      <c r="R1" s="394" t="inlineStr">
        <is>
          <t>Nome do comprador</t>
        </is>
      </c>
      <c r="S1" s="394" t="inlineStr">
        <is>
          <t>Sobrenome do comprador</t>
        </is>
      </c>
      <c r="T1" s="394" t="inlineStr">
        <is>
          <t>Email do comprador</t>
        </is>
      </c>
      <c r="U1" s="395" t="inlineStr">
        <is>
          <t>Check-in</t>
        </is>
      </c>
      <c r="V1" s="406" t="inlineStr">
        <is>
          <t>Competência</t>
        </is>
      </c>
    </row>
    <row r="2">
      <c r="A2" s="396" t="inlineStr">
        <is>
          <t>33EHBA7T9MA</t>
        </is>
      </c>
      <c r="B2" s="397" t="inlineStr">
        <is>
          <t>UHWH-MZ-ULDK</t>
        </is>
      </c>
      <c r="C2" s="397" t="inlineStr">
        <is>
          <t>Reserva exclusiva - 2 Lugares</t>
        </is>
      </c>
      <c r="D2" s="398" t="n">
        <v>46044</v>
      </c>
      <c r="E2" s="398" t="n">
        <v>46028</v>
      </c>
      <c r="F2" s="490" t="n">
        <v>0.459837962962963</v>
      </c>
      <c r="G2" s="397" t="inlineStr">
        <is>
          <t>Venda online</t>
        </is>
      </c>
      <c r="H2" s="397" t="inlineStr">
        <is>
          <t>Pagamento transacionado pela Sympla</t>
        </is>
      </c>
      <c r="I2" s="397" t="n">
        <v>220</v>
      </c>
      <c r="J2" s="397" t="n">
        <v>0</v>
      </c>
      <c r="K2" s="397" t="n">
        <v>220</v>
      </c>
      <c r="L2" s="397" t="n">
        <v>26.4</v>
      </c>
      <c r="M2" s="397" t="n">
        <v>246.4</v>
      </c>
      <c r="N2" s="397" t="n">
        <v>-26.4</v>
      </c>
      <c r="O2" s="491" t="n">
        <v>220</v>
      </c>
      <c r="P2" s="397" t="n"/>
      <c r="Q2" s="397" t="n"/>
      <c r="R2" s="397" t="inlineStr">
        <is>
          <t>Rodrigo</t>
        </is>
      </c>
      <c r="S2" s="397" t="inlineStr">
        <is>
          <t>Scarabello</t>
        </is>
      </c>
      <c r="T2" s="397" t="inlineStr">
        <is>
          <t>rodrigo_scar@hotmail.com</t>
        </is>
      </c>
      <c r="U2" s="400" t="inlineStr">
        <is>
          <t>Não</t>
        </is>
      </c>
      <c r="V2" s="408" t="n">
        <v>46023</v>
      </c>
    </row>
    <row r="3">
      <c r="A3" s="401" t="inlineStr">
        <is>
          <t>33EHBA7TUK9</t>
        </is>
      </c>
      <c r="B3" s="402" t="inlineStr">
        <is>
          <t>UHWZ-90-RFB3</t>
        </is>
      </c>
      <c r="C3" s="402" t="inlineStr">
        <is>
          <t>Entrada única - Individual</t>
        </is>
      </c>
      <c r="D3" s="403" t="n">
        <v>46044</v>
      </c>
      <c r="E3" s="403" t="n">
        <v>46028</v>
      </c>
      <c r="F3" s="492" t="n">
        <v>0.5723263888888889</v>
      </c>
      <c r="G3" s="402" t="inlineStr">
        <is>
          <t>Venda online</t>
        </is>
      </c>
      <c r="H3" s="402" t="inlineStr">
        <is>
          <t>Pagamento transacionado pela Sympla</t>
        </is>
      </c>
      <c r="I3" s="402" t="n">
        <v>75</v>
      </c>
      <c r="J3" s="402" t="n">
        <v>0</v>
      </c>
      <c r="K3" s="402" t="n">
        <v>75</v>
      </c>
      <c r="L3" s="402" t="n">
        <v>9</v>
      </c>
      <c r="M3" s="402" t="n">
        <v>84</v>
      </c>
      <c r="N3" s="402" t="n">
        <v>-9</v>
      </c>
      <c r="O3" s="493" t="n">
        <v>75</v>
      </c>
      <c r="P3" s="402" t="n"/>
      <c r="Q3" s="402" t="n"/>
      <c r="R3" s="402" t="inlineStr">
        <is>
          <t>Maycon</t>
        </is>
      </c>
      <c r="S3" s="402" t="inlineStr">
        <is>
          <t>Dias</t>
        </is>
      </c>
      <c r="T3" s="402" t="inlineStr">
        <is>
          <t>maycon.magno.dias@gmail.com</t>
        </is>
      </c>
      <c r="U3" s="405" t="inlineStr">
        <is>
          <t>Sim</t>
        </is>
      </c>
      <c r="V3" s="408" t="n">
        <v>46023</v>
      </c>
    </row>
    <row r="4">
      <c r="A4" s="396" t="inlineStr">
        <is>
          <t>33EHBA7UTAA</t>
        </is>
      </c>
      <c r="B4" s="397" t="inlineStr">
        <is>
          <t>UHX0-TM-GLQ1</t>
        </is>
      </c>
      <c r="C4" s="397" t="inlineStr">
        <is>
          <t>Entrada única - Individual</t>
        </is>
      </c>
      <c r="D4" s="398" t="n">
        <v>46044</v>
      </c>
      <c r="E4" s="398" t="n">
        <v>46028</v>
      </c>
      <c r="F4" s="490" t="n">
        <v>0.7531944444444445</v>
      </c>
      <c r="G4" s="397" t="inlineStr">
        <is>
          <t>Venda online</t>
        </is>
      </c>
      <c r="H4" s="397" t="inlineStr">
        <is>
          <t>Pagamento transacionado pela Sympla</t>
        </is>
      </c>
      <c r="I4" s="397" t="n">
        <v>75</v>
      </c>
      <c r="J4" s="397" t="n">
        <v>0</v>
      </c>
      <c r="K4" s="397" t="n">
        <v>75</v>
      </c>
      <c r="L4" s="397" t="n">
        <v>9</v>
      </c>
      <c r="M4" s="397" t="n">
        <v>84</v>
      </c>
      <c r="N4" s="397" t="n">
        <v>-9</v>
      </c>
      <c r="O4" s="491" t="n">
        <v>75</v>
      </c>
      <c r="P4" s="397" t="n"/>
      <c r="Q4" s="397" t="n"/>
      <c r="R4" s="397" t="inlineStr">
        <is>
          <t>VICTORIA</t>
        </is>
      </c>
      <c r="S4" s="397" t="inlineStr">
        <is>
          <t>DENONE</t>
        </is>
      </c>
      <c r="T4" s="397" t="inlineStr">
        <is>
          <t>victoria.denone@gmail.com</t>
        </is>
      </c>
      <c r="U4" s="400" t="inlineStr">
        <is>
          <t>Sim</t>
        </is>
      </c>
      <c r="V4" s="408" t="n">
        <v>46023</v>
      </c>
    </row>
    <row r="5">
      <c r="A5" s="401" t="inlineStr">
        <is>
          <t>33EHBA7V4FB</t>
        </is>
      </c>
      <c r="B5" s="402" t="inlineStr">
        <is>
          <t>UHX3-0Z-PBTN</t>
        </is>
      </c>
      <c r="C5" s="402" t="inlineStr">
        <is>
          <t>Intermediário - 2 Lugares</t>
        </is>
      </c>
      <c r="D5" s="403" t="n">
        <v>46044</v>
      </c>
      <c r="E5" s="403" t="n">
        <v>46028</v>
      </c>
      <c r="F5" s="492" t="n">
        <v>0.7898379629629629</v>
      </c>
      <c r="G5" s="402" t="inlineStr">
        <is>
          <t>Venda online</t>
        </is>
      </c>
      <c r="H5" s="402" t="inlineStr">
        <is>
          <t>Pagamento transacionado pela Sympla</t>
        </is>
      </c>
      <c r="I5" s="402" t="n">
        <v>180</v>
      </c>
      <c r="J5" s="402" t="n">
        <v>0</v>
      </c>
      <c r="K5" s="402" t="n">
        <v>180</v>
      </c>
      <c r="L5" s="402" t="n">
        <v>21.6</v>
      </c>
      <c r="M5" s="402" t="n">
        <v>201.6</v>
      </c>
      <c r="N5" s="402" t="n">
        <v>-21.6</v>
      </c>
      <c r="O5" s="493" t="n">
        <v>180</v>
      </c>
      <c r="P5" s="402" t="n"/>
      <c r="Q5" s="402" t="n"/>
      <c r="R5" s="402" t="inlineStr">
        <is>
          <t>Katherine</t>
        </is>
      </c>
      <c r="S5" s="402" t="inlineStr">
        <is>
          <t>Carollo</t>
        </is>
      </c>
      <c r="T5" s="402" t="inlineStr">
        <is>
          <t>katherine.carollo@outlook.com</t>
        </is>
      </c>
      <c r="U5" s="405" t="inlineStr">
        <is>
          <t>Sim</t>
        </is>
      </c>
      <c r="V5" s="408" t="n">
        <v>46023</v>
      </c>
    </row>
    <row r="6">
      <c r="A6" s="396" t="inlineStr">
        <is>
          <t>33EHBA7VMD7</t>
        </is>
      </c>
      <c r="B6" s="397" t="inlineStr">
        <is>
          <t>UHX8-69-D19R</t>
        </is>
      </c>
      <c r="C6" s="397" t="inlineStr">
        <is>
          <t>Entrada única - Individual</t>
        </is>
      </c>
      <c r="D6" s="398" t="n">
        <v>46044</v>
      </c>
      <c r="E6" s="398" t="n">
        <v>46028</v>
      </c>
      <c r="F6" s="490" t="n">
        <v>0.8778703703703704</v>
      </c>
      <c r="G6" s="397" t="inlineStr">
        <is>
          <t>Venda online</t>
        </is>
      </c>
      <c r="H6" s="397" t="inlineStr">
        <is>
          <t>Pagamento transacionado pela Sympla</t>
        </is>
      </c>
      <c r="I6" s="397" t="n">
        <v>75</v>
      </c>
      <c r="J6" s="397" t="n">
        <v>0</v>
      </c>
      <c r="K6" s="397" t="n">
        <v>75</v>
      </c>
      <c r="L6" s="397" t="n">
        <v>9</v>
      </c>
      <c r="M6" s="397" t="n">
        <v>84</v>
      </c>
      <c r="N6" s="397" t="n">
        <v>-9</v>
      </c>
      <c r="O6" s="491" t="n">
        <v>75</v>
      </c>
      <c r="P6" s="397" t="n"/>
      <c r="Q6" s="397" t="n"/>
      <c r="R6" s="397" t="inlineStr">
        <is>
          <t xml:space="preserve">Roberto </t>
        </is>
      </c>
      <c r="S6" s="397" t="inlineStr">
        <is>
          <t>Pontes</t>
        </is>
      </c>
      <c r="T6" s="397" t="inlineStr">
        <is>
          <t>roberteuds@gmail.com</t>
        </is>
      </c>
      <c r="U6" s="400" t="inlineStr">
        <is>
          <t>Sim</t>
        </is>
      </c>
      <c r="V6" s="408" t="n">
        <v>46023</v>
      </c>
    </row>
    <row r="7">
      <c r="A7" s="401" t="inlineStr">
        <is>
          <t>33EHBA85HKC</t>
        </is>
      </c>
      <c r="B7" s="402" t="inlineStr">
        <is>
          <t>UY23-WT-RJFY</t>
        </is>
      </c>
      <c r="C7" s="402" t="inlineStr">
        <is>
          <t>Reserva exclusiva - 2 Lugares</t>
        </is>
      </c>
      <c r="D7" s="403" t="n">
        <v>46044</v>
      </c>
      <c r="E7" s="403" t="n">
        <v>46030</v>
      </c>
      <c r="F7" s="492" t="n">
        <v>0.5451967592592593</v>
      </c>
      <c r="G7" s="402" t="inlineStr">
        <is>
          <t>Venda online</t>
        </is>
      </c>
      <c r="H7" s="402" t="inlineStr">
        <is>
          <t>Pagamento transacionado pela Sympla</t>
        </is>
      </c>
      <c r="I7" s="402" t="n">
        <v>220</v>
      </c>
      <c r="J7" s="402" t="n">
        <v>0</v>
      </c>
      <c r="K7" s="402" t="n">
        <v>220</v>
      </c>
      <c r="L7" s="402" t="n">
        <v>26.4</v>
      </c>
      <c r="M7" s="402" t="n">
        <v>246.4</v>
      </c>
      <c r="N7" s="402" t="n">
        <v>-26.4</v>
      </c>
      <c r="O7" s="493" t="n">
        <v>220</v>
      </c>
      <c r="P7" s="402" t="n"/>
      <c r="Q7" s="402" t="n"/>
      <c r="R7" s="402" t="inlineStr">
        <is>
          <t>Andres</t>
        </is>
      </c>
      <c r="S7" s="402" t="inlineStr">
        <is>
          <t>J. Nascimento</t>
        </is>
      </c>
      <c r="T7" s="402" t="inlineStr">
        <is>
          <t>photo.ajn@gmail.com</t>
        </is>
      </c>
      <c r="U7" s="405" t="inlineStr">
        <is>
          <t>Sim</t>
        </is>
      </c>
      <c r="V7" s="408" t="n">
        <v>46023</v>
      </c>
    </row>
    <row r="8">
      <c r="A8" s="396" t="inlineStr">
        <is>
          <t>33EHBA85TUH</t>
        </is>
      </c>
      <c r="B8" s="397" t="inlineStr">
        <is>
          <t>UY27-LC-2C66</t>
        </is>
      </c>
      <c r="C8" s="397" t="inlineStr">
        <is>
          <t>Entrada única - Individual</t>
        </is>
      </c>
      <c r="D8" s="398" t="n">
        <v>46044</v>
      </c>
      <c r="E8" s="398" t="n">
        <v>46030</v>
      </c>
      <c r="F8" s="490" t="n">
        <v>0.6076273148148148</v>
      </c>
      <c r="G8" s="397" t="inlineStr">
        <is>
          <t>Venda online</t>
        </is>
      </c>
      <c r="H8" s="397" t="inlineStr">
        <is>
          <t>Pagamento transacionado pela Sympla</t>
        </is>
      </c>
      <c r="I8" s="397" t="n">
        <v>75</v>
      </c>
      <c r="J8" s="397" t="n">
        <v>0</v>
      </c>
      <c r="K8" s="397" t="n">
        <v>75</v>
      </c>
      <c r="L8" s="397" t="n">
        <v>9</v>
      </c>
      <c r="M8" s="397" t="n">
        <v>84</v>
      </c>
      <c r="N8" s="397" t="n">
        <v>-9</v>
      </c>
      <c r="O8" s="491" t="n">
        <v>75</v>
      </c>
      <c r="P8" s="397" t="n"/>
      <c r="Q8" s="397" t="n"/>
      <c r="R8" s="397" t="inlineStr">
        <is>
          <t>Roberta Granja</t>
        </is>
      </c>
      <c r="S8" s="397" t="inlineStr">
        <is>
          <t>Gonzaga</t>
        </is>
      </c>
      <c r="T8" s="397" t="inlineStr">
        <is>
          <t>betagonzaga@hotmail.com</t>
        </is>
      </c>
      <c r="U8" s="400" t="inlineStr">
        <is>
          <t>Sim</t>
        </is>
      </c>
      <c r="V8" s="408" t="n">
        <v>46023</v>
      </c>
    </row>
    <row r="9">
      <c r="A9" s="401" t="inlineStr">
        <is>
          <t>33EHBA85TUH</t>
        </is>
      </c>
      <c r="B9" s="402" t="inlineStr">
        <is>
          <t>UY27-LC-2C6X</t>
        </is>
      </c>
      <c r="C9" s="402" t="inlineStr">
        <is>
          <t>Entrada única - Individual</t>
        </is>
      </c>
      <c r="D9" s="403" t="n">
        <v>46044</v>
      </c>
      <c r="E9" s="403" t="n">
        <v>46030</v>
      </c>
      <c r="F9" s="492" t="n">
        <v>0.6076273148148148</v>
      </c>
      <c r="G9" s="402" t="inlineStr">
        <is>
          <t>Venda online</t>
        </is>
      </c>
      <c r="H9" s="402" t="inlineStr">
        <is>
          <t>Pagamento transacionado pela Sympla</t>
        </is>
      </c>
      <c r="I9" s="402" t="n">
        <v>75</v>
      </c>
      <c r="J9" s="402" t="n">
        <v>0</v>
      </c>
      <c r="K9" s="402" t="n">
        <v>75</v>
      </c>
      <c r="L9" s="402" t="n">
        <v>9</v>
      </c>
      <c r="M9" s="402" t="n">
        <v>84</v>
      </c>
      <c r="N9" s="402" t="n">
        <v>-9</v>
      </c>
      <c r="O9" s="493" t="n">
        <v>75</v>
      </c>
      <c r="P9" s="402" t="n"/>
      <c r="Q9" s="402" t="n"/>
      <c r="R9" s="402" t="inlineStr">
        <is>
          <t>Roberta Granja</t>
        </is>
      </c>
      <c r="S9" s="402" t="inlineStr">
        <is>
          <t>Gonzaga</t>
        </is>
      </c>
      <c r="T9" s="402" t="inlineStr">
        <is>
          <t>betagonzaga@hotmail.com</t>
        </is>
      </c>
      <c r="U9" s="405" t="inlineStr">
        <is>
          <t>Sim</t>
        </is>
      </c>
      <c r="V9" s="408" t="n">
        <v>46023</v>
      </c>
    </row>
    <row r="10">
      <c r="A10" s="396" t="inlineStr">
        <is>
          <t>33EHBA85TUH</t>
        </is>
      </c>
      <c r="B10" s="397" t="inlineStr">
        <is>
          <t>UY27-LC-2C79</t>
        </is>
      </c>
      <c r="C10" s="397" t="inlineStr">
        <is>
          <t>Entrada única - Individual</t>
        </is>
      </c>
      <c r="D10" s="398" t="n">
        <v>46044</v>
      </c>
      <c r="E10" s="398" t="n">
        <v>46030</v>
      </c>
      <c r="F10" s="490" t="n">
        <v>0.6076273148148148</v>
      </c>
      <c r="G10" s="397" t="inlineStr">
        <is>
          <t>Venda online</t>
        </is>
      </c>
      <c r="H10" s="397" t="inlineStr">
        <is>
          <t>Pagamento transacionado pela Sympla</t>
        </is>
      </c>
      <c r="I10" s="397" t="n">
        <v>75</v>
      </c>
      <c r="J10" s="397" t="n">
        <v>0</v>
      </c>
      <c r="K10" s="397" t="n">
        <v>75</v>
      </c>
      <c r="L10" s="397" t="n">
        <v>9</v>
      </c>
      <c r="M10" s="397" t="n">
        <v>84</v>
      </c>
      <c r="N10" s="397" t="n">
        <v>-9</v>
      </c>
      <c r="O10" s="491" t="n">
        <v>75</v>
      </c>
      <c r="P10" s="397" t="n"/>
      <c r="Q10" s="397" t="n"/>
      <c r="R10" s="397" t="inlineStr">
        <is>
          <t>Roberta Granja</t>
        </is>
      </c>
      <c r="S10" s="397" t="inlineStr">
        <is>
          <t>Gonzaga</t>
        </is>
      </c>
      <c r="T10" s="397" t="inlineStr">
        <is>
          <t>betagonzaga@hotmail.com</t>
        </is>
      </c>
      <c r="U10" s="400" t="inlineStr">
        <is>
          <t>Sim</t>
        </is>
      </c>
      <c r="V10" s="408" t="n">
        <v>46023</v>
      </c>
    </row>
    <row r="11">
      <c r="A11" s="401" t="inlineStr">
        <is>
          <t>33EHBA85TUH</t>
        </is>
      </c>
      <c r="B11" s="402" t="inlineStr">
        <is>
          <t>UY27-LC-2C7G</t>
        </is>
      </c>
      <c r="C11" s="402" t="inlineStr">
        <is>
          <t>Entrada única - Individual</t>
        </is>
      </c>
      <c r="D11" s="403" t="n">
        <v>46044</v>
      </c>
      <c r="E11" s="403" t="n">
        <v>46030</v>
      </c>
      <c r="F11" s="492" t="n">
        <v>0.6076273148148148</v>
      </c>
      <c r="G11" s="402" t="inlineStr">
        <is>
          <t>Venda online</t>
        </is>
      </c>
      <c r="H11" s="402" t="inlineStr">
        <is>
          <t>Pagamento transacionado pela Sympla</t>
        </is>
      </c>
      <c r="I11" s="402" t="n">
        <v>75</v>
      </c>
      <c r="J11" s="402" t="n">
        <v>0</v>
      </c>
      <c r="K11" s="402" t="n">
        <v>75</v>
      </c>
      <c r="L11" s="402" t="n">
        <v>9</v>
      </c>
      <c r="M11" s="402" t="n">
        <v>84</v>
      </c>
      <c r="N11" s="402" t="n">
        <v>-9</v>
      </c>
      <c r="O11" s="493" t="n">
        <v>75</v>
      </c>
      <c r="P11" s="402" t="n"/>
      <c r="Q11" s="402" t="n"/>
      <c r="R11" s="402" t="inlineStr">
        <is>
          <t>Roberta Granja</t>
        </is>
      </c>
      <c r="S11" s="402" t="inlineStr">
        <is>
          <t>Gonzaga</t>
        </is>
      </c>
      <c r="T11" s="402" t="inlineStr">
        <is>
          <t>betagonzaga@hotmail.com</t>
        </is>
      </c>
      <c r="U11" s="405" t="inlineStr">
        <is>
          <t>Sim</t>
        </is>
      </c>
      <c r="V11" s="408" t="n">
        <v>46023</v>
      </c>
    </row>
    <row r="12">
      <c r="A12" s="396" t="inlineStr">
        <is>
          <t>33EHBA85ULY</t>
        </is>
      </c>
      <c r="B12" s="397" t="inlineStr">
        <is>
          <t>UY27-R7-9F62</t>
        </is>
      </c>
      <c r="C12" s="397" t="inlineStr">
        <is>
          <t>Intermediário - 2 Lugares</t>
        </is>
      </c>
      <c r="D12" s="398" t="n">
        <v>46044</v>
      </c>
      <c r="E12" s="398" t="n">
        <v>46030</v>
      </c>
      <c r="F12" s="490" t="n">
        <v>0.6105671296296297</v>
      </c>
      <c r="G12" s="397" t="inlineStr">
        <is>
          <t>Venda online</t>
        </is>
      </c>
      <c r="H12" s="397" t="inlineStr">
        <is>
          <t>Pagamento transacionado pela Sympla</t>
        </is>
      </c>
      <c r="I12" s="397" t="n">
        <v>180</v>
      </c>
      <c r="J12" s="397" t="n">
        <v>0</v>
      </c>
      <c r="K12" s="397" t="n">
        <v>180</v>
      </c>
      <c r="L12" s="397" t="n">
        <v>21.6</v>
      </c>
      <c r="M12" s="397" t="n">
        <v>201.6</v>
      </c>
      <c r="N12" s="397" t="n">
        <v>-21.6</v>
      </c>
      <c r="O12" s="491" t="n">
        <v>180</v>
      </c>
      <c r="P12" s="397" t="n"/>
      <c r="Q12" s="397" t="n"/>
      <c r="R12" s="397" t="inlineStr">
        <is>
          <t>Jessika Mayumi</t>
        </is>
      </c>
      <c r="S12" s="397" t="inlineStr">
        <is>
          <t>Fujimura</t>
        </is>
      </c>
      <c r="T12" s="397" t="inlineStr">
        <is>
          <t>jessikafujimura@gmail.com</t>
        </is>
      </c>
      <c r="U12" s="400" t="inlineStr">
        <is>
          <t>Sim</t>
        </is>
      </c>
      <c r="V12" s="408" t="n">
        <v>46023</v>
      </c>
    </row>
    <row r="13">
      <c r="A13" s="401" t="inlineStr">
        <is>
          <t>33EHBA87DV1</t>
        </is>
      </c>
      <c r="B13" s="402" t="inlineStr">
        <is>
          <t>UY2L-QT-CWCG</t>
        </is>
      </c>
      <c r="C13" s="402" t="inlineStr">
        <is>
          <t>Reserva exclusiva - 2 Lugares</t>
        </is>
      </c>
      <c r="D13" s="403" t="n">
        <v>46044</v>
      </c>
      <c r="E13" s="403" t="n">
        <v>46030</v>
      </c>
      <c r="F13" s="492" t="n">
        <v>0.8491087962962963</v>
      </c>
      <c r="G13" s="402" t="inlineStr">
        <is>
          <t>Venda online</t>
        </is>
      </c>
      <c r="H13" s="402" t="inlineStr">
        <is>
          <t>Pagamento transacionado pela Sympla</t>
        </is>
      </c>
      <c r="I13" s="402" t="n">
        <v>220</v>
      </c>
      <c r="J13" s="402" t="n">
        <v>0</v>
      </c>
      <c r="K13" s="402" t="n">
        <v>220</v>
      </c>
      <c r="L13" s="402" t="n">
        <v>26.4</v>
      </c>
      <c r="M13" s="402" t="n">
        <v>246.4</v>
      </c>
      <c r="N13" s="402" t="n">
        <v>-26.4</v>
      </c>
      <c r="O13" s="493" t="n">
        <v>220</v>
      </c>
      <c r="P13" s="402" t="n"/>
      <c r="Q13" s="402" t="n"/>
      <c r="R13" s="402" t="inlineStr">
        <is>
          <t>Eliane Vitoria De Souza</t>
        </is>
      </c>
      <c r="S13" s="402" t="inlineStr">
        <is>
          <t>Franco</t>
        </is>
      </c>
      <c r="T13" s="402" t="inlineStr">
        <is>
          <t>elianev.s@hotmail.com</t>
        </is>
      </c>
      <c r="U13" s="405" t="inlineStr">
        <is>
          <t>Sim</t>
        </is>
      </c>
      <c r="V13" s="408" t="n">
        <v>46023</v>
      </c>
    </row>
    <row r="14">
      <c r="A14" s="396" t="inlineStr">
        <is>
          <t>33EHBA87V6A</t>
        </is>
      </c>
      <c r="B14" s="397" t="inlineStr">
        <is>
          <t>UY2Q-7W-YJA5</t>
        </is>
      </c>
      <c r="C14" s="397" t="inlineStr">
        <is>
          <t>Mesas mezanino - 2 Lugares</t>
        </is>
      </c>
      <c r="D14" s="398" t="n">
        <v>46044</v>
      </c>
      <c r="E14" s="398" t="n">
        <v>46030</v>
      </c>
      <c r="F14" s="490" t="n">
        <v>0.9248842592592592</v>
      </c>
      <c r="G14" s="397" t="inlineStr">
        <is>
          <t>Venda online</t>
        </is>
      </c>
      <c r="H14" s="397" t="inlineStr">
        <is>
          <t>Pagamento transacionado pela Sympla</t>
        </is>
      </c>
      <c r="I14" s="397" t="n">
        <v>130</v>
      </c>
      <c r="J14" s="397" t="n">
        <v>0</v>
      </c>
      <c r="K14" s="397" t="n">
        <v>130</v>
      </c>
      <c r="L14" s="397" t="n">
        <v>15.6</v>
      </c>
      <c r="M14" s="397" t="n">
        <v>145.6</v>
      </c>
      <c r="N14" s="397" t="n">
        <v>-15.6</v>
      </c>
      <c r="O14" s="491" t="n">
        <v>130</v>
      </c>
      <c r="P14" s="397" t="n"/>
      <c r="Q14" s="397" t="n"/>
      <c r="R14" s="397" t="inlineStr">
        <is>
          <t>Natiellen</t>
        </is>
      </c>
      <c r="S14" s="397" t="inlineStr">
        <is>
          <t>natali</t>
        </is>
      </c>
      <c r="T14" s="397" t="inlineStr">
        <is>
          <t>nana.ilove2009@hotmail.com</t>
        </is>
      </c>
      <c r="U14" s="400" t="inlineStr">
        <is>
          <t>Sim</t>
        </is>
      </c>
      <c r="V14" s="408" t="n">
        <v>46023</v>
      </c>
    </row>
    <row r="15">
      <c r="A15" s="401" t="inlineStr">
        <is>
          <t>33EHBA894ER</t>
        </is>
      </c>
      <c r="B15" s="402" t="inlineStr">
        <is>
          <t>UY3M-1H-KP1B</t>
        </is>
      </c>
      <c r="C15" s="402" t="inlineStr">
        <is>
          <t>Reserva exclusiva - 2 Lugares</t>
        </is>
      </c>
      <c r="D15" s="403" t="n">
        <v>46044</v>
      </c>
      <c r="E15" s="403" t="n">
        <v>46031</v>
      </c>
      <c r="F15" s="492" t="n">
        <v>0.4331944444444444</v>
      </c>
      <c r="G15" s="402" t="inlineStr">
        <is>
          <t>Venda online</t>
        </is>
      </c>
      <c r="H15" s="402" t="inlineStr">
        <is>
          <t>Pagamento transacionado pela Sympla</t>
        </is>
      </c>
      <c r="I15" s="402" t="n">
        <v>220</v>
      </c>
      <c r="J15" s="402" t="n">
        <v>0</v>
      </c>
      <c r="K15" s="402" t="n">
        <v>220</v>
      </c>
      <c r="L15" s="402" t="n">
        <v>26.4</v>
      </c>
      <c r="M15" s="402" t="n">
        <v>246.4</v>
      </c>
      <c r="N15" s="402" t="n">
        <v>-26.4</v>
      </c>
      <c r="O15" s="493" t="n">
        <v>220</v>
      </c>
      <c r="P15" s="402" t="n"/>
      <c r="Q15" s="402" t="n"/>
      <c r="R15" s="402" t="inlineStr">
        <is>
          <t>Arthur</t>
        </is>
      </c>
      <c r="S15" s="402" t="inlineStr">
        <is>
          <t>Askinis</t>
        </is>
      </c>
      <c r="T15" s="402" t="inlineStr">
        <is>
          <t>askinis.arthur@hotmail.com</t>
        </is>
      </c>
      <c r="U15" s="405" t="inlineStr">
        <is>
          <t>Sim</t>
        </is>
      </c>
      <c r="V15" s="408" t="n">
        <v>46023</v>
      </c>
    </row>
    <row r="16">
      <c r="A16" s="396" t="inlineStr">
        <is>
          <t>33EHBA898VG</t>
        </is>
      </c>
      <c r="B16" s="397" t="inlineStr">
        <is>
          <t>UY3M-VR-BXKB</t>
        </is>
      </c>
      <c r="C16" s="397" t="inlineStr">
        <is>
          <t>Entrada única - Individual</t>
        </is>
      </c>
      <c r="D16" s="398" t="n">
        <v>46044</v>
      </c>
      <c r="E16" s="398" t="n">
        <v>46031</v>
      </c>
      <c r="F16" s="490" t="n">
        <v>0.4483912037037037</v>
      </c>
      <c r="G16" s="397" t="inlineStr">
        <is>
          <t>Venda online</t>
        </is>
      </c>
      <c r="H16" s="397" t="inlineStr">
        <is>
          <t>Pagamento transacionado pela Sympla</t>
        </is>
      </c>
      <c r="I16" s="397" t="n">
        <v>75</v>
      </c>
      <c r="J16" s="397" t="n">
        <v>0</v>
      </c>
      <c r="K16" s="397" t="n">
        <v>75</v>
      </c>
      <c r="L16" s="397" t="n">
        <v>9</v>
      </c>
      <c r="M16" s="397" t="n">
        <v>84</v>
      </c>
      <c r="N16" s="397" t="n">
        <v>-9</v>
      </c>
      <c r="O16" s="491" t="n">
        <v>75</v>
      </c>
      <c r="P16" s="397" t="n"/>
      <c r="Q16" s="397" t="n"/>
      <c r="R16" s="397" t="inlineStr">
        <is>
          <t>Aline</t>
        </is>
      </c>
      <c r="S16" s="397" t="inlineStr">
        <is>
          <t xml:space="preserve">Santiago </t>
        </is>
      </c>
      <c r="T16" s="397" t="inlineStr">
        <is>
          <t>santiago.vianna@gmail.com</t>
        </is>
      </c>
      <c r="U16" s="400" t="inlineStr">
        <is>
          <t>Sim</t>
        </is>
      </c>
      <c r="V16" s="408" t="n">
        <v>46023</v>
      </c>
    </row>
    <row r="17">
      <c r="A17" s="401" t="inlineStr">
        <is>
          <t>33EHBA89NVL</t>
        </is>
      </c>
      <c r="B17" s="402" t="inlineStr">
        <is>
          <t>UY3R-1P-J0EE</t>
        </is>
      </c>
      <c r="C17" s="402" t="inlineStr">
        <is>
          <t>Intermediário - 2 Lugares</t>
        </is>
      </c>
      <c r="D17" s="403" t="n">
        <v>46044</v>
      </c>
      <c r="E17" s="403" t="n">
        <v>46031</v>
      </c>
      <c r="F17" s="492" t="n">
        <v>0.5185763888888889</v>
      </c>
      <c r="G17" s="402" t="inlineStr">
        <is>
          <t>Venda online</t>
        </is>
      </c>
      <c r="H17" s="402" t="inlineStr">
        <is>
          <t>Pagamento transacionado pela Sympla</t>
        </is>
      </c>
      <c r="I17" s="402" t="n">
        <v>180</v>
      </c>
      <c r="J17" s="402" t="n">
        <v>0</v>
      </c>
      <c r="K17" s="402" t="n">
        <v>180</v>
      </c>
      <c r="L17" s="402" t="n">
        <v>21.6</v>
      </c>
      <c r="M17" s="402" t="n">
        <v>201.6</v>
      </c>
      <c r="N17" s="402" t="n">
        <v>-21.6</v>
      </c>
      <c r="O17" s="493" t="n">
        <v>180</v>
      </c>
      <c r="P17" s="402" t="n"/>
      <c r="Q17" s="402" t="n"/>
      <c r="R17" s="402" t="inlineStr">
        <is>
          <t>Soraya</t>
        </is>
      </c>
      <c r="S17" s="402" t="inlineStr">
        <is>
          <t>Hauache</t>
        </is>
      </c>
      <c r="T17" s="402" t="inlineStr">
        <is>
          <t>soraya-mh@hotmail.com</t>
        </is>
      </c>
      <c r="U17" s="405" t="inlineStr">
        <is>
          <t>Sim</t>
        </is>
      </c>
      <c r="V17" s="408" t="n">
        <v>46023</v>
      </c>
    </row>
    <row r="18">
      <c r="A18" s="396" t="inlineStr">
        <is>
          <t>33EHBA89UUR</t>
        </is>
      </c>
      <c r="B18" s="397" t="inlineStr">
        <is>
          <t>UY3S-LL-L35Y</t>
        </is>
      </c>
      <c r="C18" s="397" t="inlineStr">
        <is>
          <t>Entrada única - Individual</t>
        </is>
      </c>
      <c r="D18" s="398" t="n">
        <v>46044</v>
      </c>
      <c r="E18" s="398" t="n">
        <v>46031</v>
      </c>
      <c r="F18" s="490" t="n">
        <v>0.5455902777777778</v>
      </c>
      <c r="G18" s="397" t="inlineStr">
        <is>
          <t>Venda online</t>
        </is>
      </c>
      <c r="H18" s="397" t="inlineStr">
        <is>
          <t>Pagamento transacionado pela Sympla</t>
        </is>
      </c>
      <c r="I18" s="397" t="n">
        <v>75</v>
      </c>
      <c r="J18" s="397" t="n">
        <v>0</v>
      </c>
      <c r="K18" s="397" t="n">
        <v>75</v>
      </c>
      <c r="L18" s="397" t="n">
        <v>9</v>
      </c>
      <c r="M18" s="397" t="n">
        <v>84</v>
      </c>
      <c r="N18" s="397" t="n">
        <v>-9</v>
      </c>
      <c r="O18" s="491" t="n">
        <v>75</v>
      </c>
      <c r="P18" s="397" t="n"/>
      <c r="Q18" s="397" t="n"/>
      <c r="R18" s="397" t="inlineStr">
        <is>
          <t>Renata</t>
        </is>
      </c>
      <c r="S18" s="397" t="inlineStr">
        <is>
          <t>Velani</t>
        </is>
      </c>
      <c r="T18" s="397" t="inlineStr">
        <is>
          <t>renatinha_980@hotmail.com</t>
        </is>
      </c>
      <c r="U18" s="400" t="inlineStr">
        <is>
          <t>Sim</t>
        </is>
      </c>
      <c r="V18" s="408" t="n">
        <v>46023</v>
      </c>
    </row>
    <row r="19">
      <c r="A19" s="401" t="inlineStr">
        <is>
          <t>33EHBA8A11D</t>
        </is>
      </c>
      <c r="B19" s="402" t="inlineStr">
        <is>
          <t>UY3T-60-0WTS</t>
        </is>
      </c>
      <c r="C19" s="402" t="inlineStr">
        <is>
          <t>Entrada única - Individual</t>
        </is>
      </c>
      <c r="D19" s="403" t="n">
        <v>46044</v>
      </c>
      <c r="E19" s="403" t="n">
        <v>46031</v>
      </c>
      <c r="F19" s="492" t="n">
        <v>0.5548032407407407</v>
      </c>
      <c r="G19" s="402" t="inlineStr">
        <is>
          <t>Venda online</t>
        </is>
      </c>
      <c r="H19" s="402" t="inlineStr">
        <is>
          <t>Pagamento transacionado pela Sympla</t>
        </is>
      </c>
      <c r="I19" s="402" t="n">
        <v>75</v>
      </c>
      <c r="J19" s="402" t="n">
        <v>0</v>
      </c>
      <c r="K19" s="402" t="n">
        <v>75</v>
      </c>
      <c r="L19" s="402" t="n">
        <v>9</v>
      </c>
      <c r="M19" s="402" t="n">
        <v>84</v>
      </c>
      <c r="N19" s="402" t="n">
        <v>-9</v>
      </c>
      <c r="O19" s="493" t="n">
        <v>75</v>
      </c>
      <c r="P19" s="402" t="n"/>
      <c r="Q19" s="402" t="n"/>
      <c r="R19" s="402" t="inlineStr">
        <is>
          <t>ANDREA</t>
        </is>
      </c>
      <c r="S19" s="402" t="inlineStr">
        <is>
          <t>DEA</t>
        </is>
      </c>
      <c r="T19" s="402" t="inlineStr">
        <is>
          <t>deaassinato@gmail.com</t>
        </is>
      </c>
      <c r="U19" s="405" t="inlineStr">
        <is>
          <t>Sim</t>
        </is>
      </c>
      <c r="V19" s="408" t="n">
        <v>46023</v>
      </c>
    </row>
    <row r="20">
      <c r="A20" s="396" t="inlineStr">
        <is>
          <t>33EHBA8AJGH</t>
        </is>
      </c>
      <c r="B20" s="397" t="inlineStr">
        <is>
          <t>UY3X-R1-880V</t>
        </is>
      </c>
      <c r="C20" s="397" t="inlineStr">
        <is>
          <t>Reserva exclusiva - 2 Lugares</t>
        </is>
      </c>
      <c r="D20" s="398" t="n">
        <v>46044</v>
      </c>
      <c r="E20" s="398" t="n">
        <v>46031</v>
      </c>
      <c r="F20" s="490" t="n">
        <v>0.6335648148148149</v>
      </c>
      <c r="G20" s="397" t="inlineStr">
        <is>
          <t>Venda online</t>
        </is>
      </c>
      <c r="H20" s="397" t="inlineStr">
        <is>
          <t>Pagamento transacionado pela Sympla</t>
        </is>
      </c>
      <c r="I20" s="397" t="n">
        <v>220</v>
      </c>
      <c r="J20" s="397" t="n">
        <v>0</v>
      </c>
      <c r="K20" s="397" t="n">
        <v>220</v>
      </c>
      <c r="L20" s="397" t="n">
        <v>26.4</v>
      </c>
      <c r="M20" s="397" t="n">
        <v>246.4</v>
      </c>
      <c r="N20" s="397" t="n">
        <v>-26.4</v>
      </c>
      <c r="O20" s="491" t="n">
        <v>220</v>
      </c>
      <c r="P20" s="397" t="n"/>
      <c r="Q20" s="397" t="n"/>
      <c r="R20" s="397" t="inlineStr">
        <is>
          <t>PATRICIA</t>
        </is>
      </c>
      <c r="S20" s="397" t="inlineStr">
        <is>
          <t>CAVALHEIRO</t>
        </is>
      </c>
      <c r="T20" s="397" t="inlineStr">
        <is>
          <t>patriciacavalheiro10@gmail.com</t>
        </is>
      </c>
      <c r="U20" s="400" t="inlineStr">
        <is>
          <t>Sim</t>
        </is>
      </c>
      <c r="V20" s="408" t="n">
        <v>46023</v>
      </c>
    </row>
    <row r="21">
      <c r="A21" s="401" t="inlineStr">
        <is>
          <t>33EHBA8AQ76</t>
        </is>
      </c>
      <c r="B21" s="402" t="inlineStr">
        <is>
          <t>UY41-LV-2JJT</t>
        </is>
      </c>
      <c r="C21" s="402" t="inlineStr">
        <is>
          <t>Mesas mezanino - 2 Lugares</t>
        </is>
      </c>
      <c r="D21" s="403" t="n">
        <v>46044</v>
      </c>
      <c r="E21" s="403" t="n">
        <v>46031</v>
      </c>
      <c r="F21" s="492" t="n">
        <v>0.6650925925925926</v>
      </c>
      <c r="G21" s="402" t="inlineStr">
        <is>
          <t>Venda online</t>
        </is>
      </c>
      <c r="H21" s="402" t="inlineStr">
        <is>
          <t>Pagamento transacionado pela Sympla</t>
        </is>
      </c>
      <c r="I21" s="402" t="n">
        <v>130</v>
      </c>
      <c r="J21" s="402" t="n">
        <v>0</v>
      </c>
      <c r="K21" s="402" t="n">
        <v>130</v>
      </c>
      <c r="L21" s="402" t="n">
        <v>15.6</v>
      </c>
      <c r="M21" s="402" t="n">
        <v>145.6</v>
      </c>
      <c r="N21" s="402" t="n">
        <v>-15.6</v>
      </c>
      <c r="O21" s="493" t="n">
        <v>130</v>
      </c>
      <c r="P21" s="402" t="n"/>
      <c r="Q21" s="402" t="n"/>
      <c r="R21" s="402" t="inlineStr">
        <is>
          <t>Paula</t>
        </is>
      </c>
      <c r="S21" s="402" t="inlineStr">
        <is>
          <t>Vivolo</t>
        </is>
      </c>
      <c r="T21" s="402" t="inlineStr">
        <is>
          <t>paulamv25@hotmail.com</t>
        </is>
      </c>
      <c r="U21" s="405" t="inlineStr">
        <is>
          <t>Sim</t>
        </is>
      </c>
      <c r="V21" s="408" t="n">
        <v>46023</v>
      </c>
    </row>
    <row r="22">
      <c r="A22" s="396" t="inlineStr">
        <is>
          <t>33EHBA8B19L</t>
        </is>
      </c>
      <c r="B22" s="397" t="inlineStr">
        <is>
          <t>UY43-GQ-LC4S</t>
        </is>
      </c>
      <c r="C22" s="397" t="inlineStr">
        <is>
          <t>Reserva exclusiva - 2 Lugares</t>
        </is>
      </c>
      <c r="D22" s="398" t="n">
        <v>46044</v>
      </c>
      <c r="E22" s="398" t="n">
        <v>46031</v>
      </c>
      <c r="F22" s="490" t="n">
        <v>0.6966203703703704</v>
      </c>
      <c r="G22" s="397" t="inlineStr">
        <is>
          <t>Venda online</t>
        </is>
      </c>
      <c r="H22" s="397" t="inlineStr">
        <is>
          <t>Pagamento transacionado pela Sympla</t>
        </is>
      </c>
      <c r="I22" s="397" t="n">
        <v>220</v>
      </c>
      <c r="J22" s="397" t="n">
        <v>0</v>
      </c>
      <c r="K22" s="397" t="n">
        <v>220</v>
      </c>
      <c r="L22" s="397" t="n">
        <v>26.4</v>
      </c>
      <c r="M22" s="397" t="n">
        <v>246.4</v>
      </c>
      <c r="N22" s="397" t="n">
        <v>-26.4</v>
      </c>
      <c r="O22" s="491" t="n">
        <v>220</v>
      </c>
      <c r="P22" s="397" t="n"/>
      <c r="Q22" s="397" t="n"/>
      <c r="R22" s="397" t="inlineStr">
        <is>
          <t>Romulo</t>
        </is>
      </c>
      <c r="S22" s="397" t="inlineStr">
        <is>
          <t>Marques</t>
        </is>
      </c>
      <c r="T22" s="397" t="inlineStr">
        <is>
          <t>romulo.prodart@gmail.com</t>
        </is>
      </c>
      <c r="U22" s="400" t="inlineStr">
        <is>
          <t>Sim</t>
        </is>
      </c>
      <c r="V22" s="408" t="n">
        <v>46023</v>
      </c>
    </row>
    <row r="23">
      <c r="A23" s="401" t="inlineStr">
        <is>
          <t>33EHBA8B1H2</t>
        </is>
      </c>
      <c r="B23" s="402" t="inlineStr">
        <is>
          <t>UY43-K7-JS8H</t>
        </is>
      </c>
      <c r="C23" s="402" t="inlineStr">
        <is>
          <t>Entrada única - Individual</t>
        </is>
      </c>
      <c r="D23" s="403" t="n">
        <v>46044</v>
      </c>
      <c r="E23" s="403" t="n">
        <v>46031</v>
      </c>
      <c r="F23" s="492" t="n">
        <v>0.6983449074074074</v>
      </c>
      <c r="G23" s="402" t="inlineStr">
        <is>
          <t>Venda online</t>
        </is>
      </c>
      <c r="H23" s="402" t="inlineStr">
        <is>
          <t>Pagamento transacionado pela Sympla</t>
        </is>
      </c>
      <c r="I23" s="402" t="n">
        <v>75</v>
      </c>
      <c r="J23" s="402" t="n">
        <v>0</v>
      </c>
      <c r="K23" s="402" t="n">
        <v>75</v>
      </c>
      <c r="L23" s="402" t="n">
        <v>9</v>
      </c>
      <c r="M23" s="402" t="n">
        <v>84</v>
      </c>
      <c r="N23" s="402" t="n">
        <v>-9</v>
      </c>
      <c r="O23" s="493" t="n">
        <v>75</v>
      </c>
      <c r="P23" s="402" t="n"/>
      <c r="Q23" s="402" t="n"/>
      <c r="R23" s="402" t="inlineStr">
        <is>
          <t>Catarina</t>
        </is>
      </c>
      <c r="S23" s="402" t="inlineStr">
        <is>
          <t>Moretti Ribeiro</t>
        </is>
      </c>
      <c r="T23" s="402" t="inlineStr">
        <is>
          <t>catarinamoretti@gmail.com</t>
        </is>
      </c>
      <c r="U23" s="405" t="inlineStr">
        <is>
          <t>Sim</t>
        </is>
      </c>
      <c r="V23" s="408" t="n">
        <v>46023</v>
      </c>
    </row>
    <row r="24">
      <c r="A24" s="396" t="inlineStr">
        <is>
          <t>33EHBA8B1H2</t>
        </is>
      </c>
      <c r="B24" s="397" t="inlineStr">
        <is>
          <t>UY43-K7-JS9C</t>
        </is>
      </c>
      <c r="C24" s="397" t="inlineStr">
        <is>
          <t>Entrada única - Individual</t>
        </is>
      </c>
      <c r="D24" s="398" t="n">
        <v>46044</v>
      </c>
      <c r="E24" s="398" t="n">
        <v>46031</v>
      </c>
      <c r="F24" s="490" t="n">
        <v>0.6983449074074074</v>
      </c>
      <c r="G24" s="397" t="inlineStr">
        <is>
          <t>Venda online</t>
        </is>
      </c>
      <c r="H24" s="397" t="inlineStr">
        <is>
          <t>Pagamento transacionado pela Sympla</t>
        </is>
      </c>
      <c r="I24" s="397" t="n">
        <v>75</v>
      </c>
      <c r="J24" s="397" t="n">
        <v>0</v>
      </c>
      <c r="K24" s="397" t="n">
        <v>75</v>
      </c>
      <c r="L24" s="397" t="n">
        <v>9</v>
      </c>
      <c r="M24" s="397" t="n">
        <v>84</v>
      </c>
      <c r="N24" s="397" t="n">
        <v>-9</v>
      </c>
      <c r="O24" s="491" t="n">
        <v>75</v>
      </c>
      <c r="P24" s="397" t="n"/>
      <c r="Q24" s="397" t="n"/>
      <c r="R24" s="397" t="inlineStr">
        <is>
          <t>Catarina</t>
        </is>
      </c>
      <c r="S24" s="397" t="inlineStr">
        <is>
          <t>Moretti Ribeiro</t>
        </is>
      </c>
      <c r="T24" s="397" t="inlineStr">
        <is>
          <t>catarinamoretti@gmail.com</t>
        </is>
      </c>
      <c r="U24" s="400" t="inlineStr">
        <is>
          <t>Sim</t>
        </is>
      </c>
      <c r="V24" s="408" t="n">
        <v>46023</v>
      </c>
    </row>
    <row r="25">
      <c r="A25" s="401" t="inlineStr">
        <is>
          <t>33EHBA8B1H2</t>
        </is>
      </c>
      <c r="B25" s="402" t="inlineStr">
        <is>
          <t>UY43-K7-JS9L</t>
        </is>
      </c>
      <c r="C25" s="402" t="inlineStr">
        <is>
          <t>Entrada única - Individual</t>
        </is>
      </c>
      <c r="D25" s="403" t="n">
        <v>46044</v>
      </c>
      <c r="E25" s="403" t="n">
        <v>46031</v>
      </c>
      <c r="F25" s="492" t="n">
        <v>0.6983449074074074</v>
      </c>
      <c r="G25" s="402" t="inlineStr">
        <is>
          <t>Venda online</t>
        </is>
      </c>
      <c r="H25" s="402" t="inlineStr">
        <is>
          <t>Pagamento transacionado pela Sympla</t>
        </is>
      </c>
      <c r="I25" s="402" t="n">
        <v>75</v>
      </c>
      <c r="J25" s="402" t="n">
        <v>0</v>
      </c>
      <c r="K25" s="402" t="n">
        <v>75</v>
      </c>
      <c r="L25" s="402" t="n">
        <v>9</v>
      </c>
      <c r="M25" s="402" t="n">
        <v>84</v>
      </c>
      <c r="N25" s="402" t="n">
        <v>-9</v>
      </c>
      <c r="O25" s="493" t="n">
        <v>75</v>
      </c>
      <c r="P25" s="402" t="n"/>
      <c r="Q25" s="402" t="n"/>
      <c r="R25" s="402" t="inlineStr">
        <is>
          <t>Catarina</t>
        </is>
      </c>
      <c r="S25" s="402" t="inlineStr">
        <is>
          <t>Moretti Ribeiro</t>
        </is>
      </c>
      <c r="T25" s="402" t="inlineStr">
        <is>
          <t>catarinamoretti@gmail.com</t>
        </is>
      </c>
      <c r="U25" s="405" t="inlineStr">
        <is>
          <t>Sim</t>
        </is>
      </c>
      <c r="V25" s="408" t="n">
        <v>46023</v>
      </c>
    </row>
    <row r="26">
      <c r="A26" s="396" t="inlineStr">
        <is>
          <t>33EHBA8BBLV</t>
        </is>
      </c>
      <c r="B26" s="397" t="inlineStr">
        <is>
          <t>UY46-6X-Y4Z2</t>
        </is>
      </c>
      <c r="C26" s="397" t="inlineStr">
        <is>
          <t>Intermediário - 2 Lugares</t>
        </is>
      </c>
      <c r="D26" s="398" t="n">
        <v>46044</v>
      </c>
      <c r="E26" s="398" t="n">
        <v>46031</v>
      </c>
      <c r="F26" s="490" t="n">
        <v>0.7428703703703704</v>
      </c>
      <c r="G26" s="397" t="inlineStr">
        <is>
          <t>Venda online</t>
        </is>
      </c>
      <c r="H26" s="397" t="inlineStr">
        <is>
          <t>Pagamento transacionado pela Sympla</t>
        </is>
      </c>
      <c r="I26" s="397" t="n">
        <v>180</v>
      </c>
      <c r="J26" s="397" t="n">
        <v>0</v>
      </c>
      <c r="K26" s="397" t="n">
        <v>180</v>
      </c>
      <c r="L26" s="397" t="n">
        <v>21.6</v>
      </c>
      <c r="M26" s="397" t="n">
        <v>201.6</v>
      </c>
      <c r="N26" s="397" t="n">
        <v>-21.6</v>
      </c>
      <c r="O26" s="491" t="n">
        <v>180</v>
      </c>
      <c r="P26" s="397" t="n"/>
      <c r="Q26" s="397" t="n"/>
      <c r="R26" s="397" t="inlineStr">
        <is>
          <t>Ana Leticia</t>
        </is>
      </c>
      <c r="S26" s="397" t="inlineStr">
        <is>
          <t>Filippi</t>
        </is>
      </c>
      <c r="T26" s="397" t="inlineStr">
        <is>
          <t>anale4felipe@gmail.com</t>
        </is>
      </c>
      <c r="U26" s="400" t="inlineStr">
        <is>
          <t>Sim</t>
        </is>
      </c>
      <c r="V26" s="408" t="n">
        <v>46023</v>
      </c>
    </row>
    <row r="27">
      <c r="A27" s="401" t="inlineStr">
        <is>
          <t>33EHBA8BS8H</t>
        </is>
      </c>
      <c r="B27" s="402" t="inlineStr">
        <is>
          <t>UY4A-0J-LN52</t>
        </is>
      </c>
      <c r="C27" s="402" t="inlineStr">
        <is>
          <t>Intermediário - 2 Lugares</t>
        </is>
      </c>
      <c r="D27" s="403" t="n">
        <v>46044</v>
      </c>
      <c r="E27" s="403" t="n">
        <v>46031</v>
      </c>
      <c r="F27" s="492" t="n">
        <v>0.8078587962962963</v>
      </c>
      <c r="G27" s="402" t="inlineStr">
        <is>
          <t>Venda online</t>
        </is>
      </c>
      <c r="H27" s="402" t="inlineStr">
        <is>
          <t>Pagamento transacionado pela Sympla</t>
        </is>
      </c>
      <c r="I27" s="402" t="n">
        <v>180</v>
      </c>
      <c r="J27" s="402" t="n">
        <v>0</v>
      </c>
      <c r="K27" s="402" t="n">
        <v>180</v>
      </c>
      <c r="L27" s="402" t="n">
        <v>21.6</v>
      </c>
      <c r="M27" s="402" t="n">
        <v>201.6</v>
      </c>
      <c r="N27" s="402" t="n">
        <v>-21.6</v>
      </c>
      <c r="O27" s="493" t="n">
        <v>180</v>
      </c>
      <c r="P27" s="402" t="n"/>
      <c r="Q27" s="402" t="n"/>
      <c r="R27" s="402" t="inlineStr">
        <is>
          <t>Andressa</t>
        </is>
      </c>
      <c r="S27" s="402" t="inlineStr">
        <is>
          <t>Silva</t>
        </is>
      </c>
      <c r="T27" s="402" t="inlineStr">
        <is>
          <t>andresske@hotmail.com</t>
        </is>
      </c>
      <c r="U27" s="405" t="inlineStr">
        <is>
          <t>Sim</t>
        </is>
      </c>
      <c r="V27" s="408" t="n">
        <v>46023</v>
      </c>
    </row>
    <row r="28">
      <c r="A28" s="396" t="inlineStr">
        <is>
          <t>33EHBA8C14Z</t>
        </is>
      </c>
      <c r="B28" s="397" t="inlineStr">
        <is>
          <t>UY4B-0Q-LHX9</t>
        </is>
      </c>
      <c r="C28" s="397" t="inlineStr">
        <is>
          <t>Intermediário - 2 Lugares</t>
        </is>
      </c>
      <c r="D28" s="398" t="n">
        <v>46044</v>
      </c>
      <c r="E28" s="398" t="n">
        <v>46031</v>
      </c>
      <c r="F28" s="490" t="n">
        <v>0.8250115740740741</v>
      </c>
      <c r="G28" s="397" t="inlineStr">
        <is>
          <t>Venda online</t>
        </is>
      </c>
      <c r="H28" s="397" t="inlineStr">
        <is>
          <t>Pagamento transacionado pela Sympla</t>
        </is>
      </c>
      <c r="I28" s="397" t="n">
        <v>180</v>
      </c>
      <c r="J28" s="397" t="n">
        <v>0</v>
      </c>
      <c r="K28" s="397" t="n">
        <v>180</v>
      </c>
      <c r="L28" s="397" t="n">
        <v>21.6</v>
      </c>
      <c r="M28" s="397" t="n">
        <v>201.6</v>
      </c>
      <c r="N28" s="397" t="n">
        <v>-21.6</v>
      </c>
      <c r="O28" s="491" t="n">
        <v>180</v>
      </c>
      <c r="P28" s="397" t="n"/>
      <c r="Q28" s="397" t="n"/>
      <c r="R28" s="397" t="inlineStr">
        <is>
          <t>Graciela</t>
        </is>
      </c>
      <c r="S28" s="397" t="inlineStr">
        <is>
          <t>Miranda</t>
        </is>
      </c>
      <c r="T28" s="397" t="inlineStr">
        <is>
          <t>gmelomiranda@gmail.com</t>
        </is>
      </c>
      <c r="U28" s="400" t="inlineStr">
        <is>
          <t>Sim</t>
        </is>
      </c>
      <c r="V28" s="408" t="n">
        <v>46023</v>
      </c>
    </row>
    <row r="29">
      <c r="A29" s="401" t="inlineStr">
        <is>
          <t>33EHBA8C14Z</t>
        </is>
      </c>
      <c r="B29" s="402" t="inlineStr">
        <is>
          <t>UY4B-0Q-LY06</t>
        </is>
      </c>
      <c r="C29" s="402" t="inlineStr">
        <is>
          <t>Intermediário - 2 Lugares</t>
        </is>
      </c>
      <c r="D29" s="403" t="n">
        <v>46044</v>
      </c>
      <c r="E29" s="403" t="n">
        <v>46031</v>
      </c>
      <c r="F29" s="492" t="n">
        <v>0.8250115740740741</v>
      </c>
      <c r="G29" s="402" t="inlineStr">
        <is>
          <t>Venda online</t>
        </is>
      </c>
      <c r="H29" s="402" t="inlineStr">
        <is>
          <t>Pagamento transacionado pela Sympla</t>
        </is>
      </c>
      <c r="I29" s="402" t="n">
        <v>180</v>
      </c>
      <c r="J29" s="402" t="n">
        <v>0</v>
      </c>
      <c r="K29" s="402" t="n">
        <v>180</v>
      </c>
      <c r="L29" s="402" t="n">
        <v>21.6</v>
      </c>
      <c r="M29" s="402" t="n">
        <v>201.6</v>
      </c>
      <c r="N29" s="402" t="n">
        <v>-21.6</v>
      </c>
      <c r="O29" s="493" t="n">
        <v>180</v>
      </c>
      <c r="P29" s="402" t="n"/>
      <c r="Q29" s="402" t="n"/>
      <c r="R29" s="402" t="inlineStr">
        <is>
          <t>Graciela</t>
        </is>
      </c>
      <c r="S29" s="402" t="inlineStr">
        <is>
          <t>Miranda</t>
        </is>
      </c>
      <c r="T29" s="402" t="inlineStr">
        <is>
          <t>gmelomiranda@gmail.com</t>
        </is>
      </c>
      <c r="U29" s="405" t="inlineStr">
        <is>
          <t>Sim</t>
        </is>
      </c>
      <c r="V29" s="408" t="n">
        <v>46023</v>
      </c>
    </row>
    <row r="30">
      <c r="A30" s="396" t="inlineStr">
        <is>
          <t>33EHBA8CJQL</t>
        </is>
      </c>
      <c r="B30" s="397" t="inlineStr">
        <is>
          <t>UY4F-E7-44QK</t>
        </is>
      </c>
      <c r="C30" s="397" t="inlineStr">
        <is>
          <t>Entrada única - Individual</t>
        </is>
      </c>
      <c r="D30" s="398" t="n">
        <v>46044</v>
      </c>
      <c r="E30" s="398" t="n">
        <v>46031</v>
      </c>
      <c r="F30" s="490" t="n">
        <v>0.8999537037037038</v>
      </c>
      <c r="G30" s="397" t="inlineStr">
        <is>
          <t>Venda online</t>
        </is>
      </c>
      <c r="H30" s="397" t="inlineStr">
        <is>
          <t>Pagamento transacionado pela Sympla</t>
        </is>
      </c>
      <c r="I30" s="397" t="n">
        <v>75</v>
      </c>
      <c r="J30" s="397" t="n">
        <v>0</v>
      </c>
      <c r="K30" s="397" t="n">
        <v>75</v>
      </c>
      <c r="L30" s="397" t="n">
        <v>9</v>
      </c>
      <c r="M30" s="397" t="n">
        <v>84</v>
      </c>
      <c r="N30" s="397" t="n">
        <v>-9</v>
      </c>
      <c r="O30" s="491" t="n">
        <v>75</v>
      </c>
      <c r="P30" s="397" t="n"/>
      <c r="Q30" s="397" t="n"/>
      <c r="R30" s="397" t="inlineStr">
        <is>
          <t>PATRICIA ELIANE</t>
        </is>
      </c>
      <c r="S30" s="397" t="inlineStr">
        <is>
          <t>ALVES</t>
        </is>
      </c>
      <c r="T30" s="397" t="inlineStr">
        <is>
          <t>peliane.alves@gmail.com</t>
        </is>
      </c>
      <c r="U30" s="400" t="inlineStr">
        <is>
          <t>Sim</t>
        </is>
      </c>
      <c r="V30" s="408" t="n">
        <v>46023</v>
      </c>
    </row>
    <row r="31">
      <c r="A31" s="401" t="inlineStr">
        <is>
          <t>33EHBA8CJQL</t>
        </is>
      </c>
      <c r="B31" s="402" t="inlineStr">
        <is>
          <t>UY4F-E7-44RJ</t>
        </is>
      </c>
      <c r="C31" s="402" t="inlineStr">
        <is>
          <t>Entrada única - Individual</t>
        </is>
      </c>
      <c r="D31" s="403" t="n">
        <v>46044</v>
      </c>
      <c r="E31" s="403" t="n">
        <v>46031</v>
      </c>
      <c r="F31" s="492" t="n">
        <v>0.8999537037037038</v>
      </c>
      <c r="G31" s="402" t="inlineStr">
        <is>
          <t>Venda online</t>
        </is>
      </c>
      <c r="H31" s="402" t="inlineStr">
        <is>
          <t>Pagamento transacionado pela Sympla</t>
        </is>
      </c>
      <c r="I31" s="402" t="n">
        <v>75</v>
      </c>
      <c r="J31" s="402" t="n">
        <v>0</v>
      </c>
      <c r="K31" s="402" t="n">
        <v>75</v>
      </c>
      <c r="L31" s="402" t="n">
        <v>9</v>
      </c>
      <c r="M31" s="402" t="n">
        <v>84</v>
      </c>
      <c r="N31" s="402" t="n">
        <v>-9</v>
      </c>
      <c r="O31" s="493" t="n">
        <v>75</v>
      </c>
      <c r="P31" s="402" t="n"/>
      <c r="Q31" s="402" t="n"/>
      <c r="R31" s="402" t="inlineStr">
        <is>
          <t>PATRICIA ELIANE</t>
        </is>
      </c>
      <c r="S31" s="402" t="inlineStr">
        <is>
          <t>ALVES</t>
        </is>
      </c>
      <c r="T31" s="402" t="inlineStr">
        <is>
          <t>peliane.alves@gmail.com</t>
        </is>
      </c>
      <c r="U31" s="405" t="inlineStr">
        <is>
          <t>Sim</t>
        </is>
      </c>
      <c r="V31" s="408" t="n">
        <v>46023</v>
      </c>
    </row>
    <row r="32">
      <c r="A32" s="396" t="inlineStr">
        <is>
          <t>33EHBA8J64T</t>
        </is>
      </c>
      <c r="B32" s="397" t="inlineStr">
        <is>
          <t>UY7E-JJ-TWH3</t>
        </is>
      </c>
      <c r="C32" s="397" t="inlineStr">
        <is>
          <t>Reserva exclusiva - 2 lugares - Lote 2</t>
        </is>
      </c>
      <c r="D32" s="398" t="n">
        <v>46044</v>
      </c>
      <c r="E32" s="398" t="n">
        <v>46033</v>
      </c>
      <c r="F32" s="490" t="n">
        <v>0.624837962962963</v>
      </c>
      <c r="G32" s="397" t="inlineStr">
        <is>
          <t>Venda online</t>
        </is>
      </c>
      <c r="H32" s="397" t="inlineStr">
        <is>
          <t>Pagamento transacionado pela Sympla</t>
        </is>
      </c>
      <c r="I32" s="397" t="n">
        <v>250</v>
      </c>
      <c r="J32" s="397" t="n">
        <v>0</v>
      </c>
      <c r="K32" s="397" t="n">
        <v>250</v>
      </c>
      <c r="L32" s="397" t="n">
        <v>30</v>
      </c>
      <c r="M32" s="397" t="n">
        <v>280</v>
      </c>
      <c r="N32" s="397" t="n">
        <v>-30</v>
      </c>
      <c r="O32" s="491" t="n">
        <v>250</v>
      </c>
      <c r="P32" s="397" t="n"/>
      <c r="Q32" s="397" t="n"/>
      <c r="R32" s="397" t="inlineStr">
        <is>
          <t>Aline</t>
        </is>
      </c>
      <c r="S32" s="397" t="inlineStr">
        <is>
          <t xml:space="preserve">Prieto </t>
        </is>
      </c>
      <c r="T32" s="397" t="inlineStr">
        <is>
          <t>alinepri@gmail.com</t>
        </is>
      </c>
      <c r="U32" s="400" t="inlineStr">
        <is>
          <t>Sim</t>
        </is>
      </c>
      <c r="V32" s="408" t="n">
        <v>46023</v>
      </c>
    </row>
    <row r="33">
      <c r="A33" s="401" t="inlineStr">
        <is>
          <t>33EHBA8K57E</t>
        </is>
      </c>
      <c r="B33" s="402" t="inlineStr">
        <is>
          <t>UY7T-4A-BQEQ</t>
        </is>
      </c>
      <c r="C33" s="402" t="inlineStr">
        <is>
          <t>Reserva exclusiva - 2 lugares - Lote 2</t>
        </is>
      </c>
      <c r="D33" s="403" t="n">
        <v>46044</v>
      </c>
      <c r="E33" s="403" t="n">
        <v>46033</v>
      </c>
      <c r="F33" s="492" t="n">
        <v>0.8729398148148149</v>
      </c>
      <c r="G33" s="402" t="inlineStr">
        <is>
          <t>Venda online</t>
        </is>
      </c>
      <c r="H33" s="402" t="inlineStr">
        <is>
          <t>Pagamento transacionado pela Sympla</t>
        </is>
      </c>
      <c r="I33" s="402" t="n">
        <v>250</v>
      </c>
      <c r="J33" s="402" t="n">
        <v>0</v>
      </c>
      <c r="K33" s="402" t="n">
        <v>250</v>
      </c>
      <c r="L33" s="402" t="n">
        <v>30</v>
      </c>
      <c r="M33" s="402" t="n">
        <v>280</v>
      </c>
      <c r="N33" s="402" t="n">
        <v>-30</v>
      </c>
      <c r="O33" s="493" t="n">
        <v>250</v>
      </c>
      <c r="P33" s="402" t="n"/>
      <c r="Q33" s="402" t="n"/>
      <c r="R33" s="402" t="inlineStr">
        <is>
          <t>RAFAELA</t>
        </is>
      </c>
      <c r="S33" s="402" t="inlineStr">
        <is>
          <t>MUNIZ</t>
        </is>
      </c>
      <c r="T33" s="402" t="inlineStr">
        <is>
          <t>z2zr7yb5q6@privaterelay.appleid.com</t>
        </is>
      </c>
      <c r="U33" s="405" t="inlineStr">
        <is>
          <t>Sim</t>
        </is>
      </c>
      <c r="V33" s="408" t="n">
        <v>46023</v>
      </c>
    </row>
    <row r="34">
      <c r="A34" s="396" t="inlineStr">
        <is>
          <t>33EHBA8K61C</t>
        </is>
      </c>
      <c r="B34" s="397" t="inlineStr">
        <is>
          <t>UY7T-GT-NV3P</t>
        </is>
      </c>
      <c r="C34" s="397" t="inlineStr">
        <is>
          <t>Intermediário - 2 Lugares</t>
        </is>
      </c>
      <c r="D34" s="398" t="n">
        <v>46044</v>
      </c>
      <c r="E34" s="398" t="n">
        <v>46033</v>
      </c>
      <c r="F34" s="490" t="n">
        <v>0.8792476851851851</v>
      </c>
      <c r="G34" s="397" t="inlineStr">
        <is>
          <t>Venda online</t>
        </is>
      </c>
      <c r="H34" s="397" t="inlineStr">
        <is>
          <t>Pagamento transacionado pela Sympla</t>
        </is>
      </c>
      <c r="I34" s="397" t="n">
        <v>180</v>
      </c>
      <c r="J34" s="397" t="n">
        <v>0</v>
      </c>
      <c r="K34" s="397" t="n">
        <v>180</v>
      </c>
      <c r="L34" s="397" t="n">
        <v>21.6</v>
      </c>
      <c r="M34" s="397" t="n">
        <v>201.6</v>
      </c>
      <c r="N34" s="397" t="n">
        <v>-21.6</v>
      </c>
      <c r="O34" s="491" t="n">
        <v>180</v>
      </c>
      <c r="P34" s="397" t="n"/>
      <c r="Q34" s="397" t="n"/>
      <c r="R34" s="397" t="inlineStr">
        <is>
          <t>Thais</t>
        </is>
      </c>
      <c r="S34" s="397" t="inlineStr">
        <is>
          <t>Adelino</t>
        </is>
      </c>
      <c r="T34" s="397" t="inlineStr">
        <is>
          <t>thais.adelino@gmail.com</t>
        </is>
      </c>
      <c r="U34" s="400" t="inlineStr">
        <is>
          <t>Sim</t>
        </is>
      </c>
      <c r="V34" s="408" t="n">
        <v>46023</v>
      </c>
    </row>
    <row r="35">
      <c r="A35" s="401" t="inlineStr">
        <is>
          <t>33EHBA8K61C</t>
        </is>
      </c>
      <c r="B35" s="402" t="inlineStr">
        <is>
          <t>UY7T-GT-NV4V</t>
        </is>
      </c>
      <c r="C35" s="402" t="inlineStr">
        <is>
          <t>Intermediário - 2 Lugares</t>
        </is>
      </c>
      <c r="D35" s="403" t="n">
        <v>46044</v>
      </c>
      <c r="E35" s="403" t="n">
        <v>46033</v>
      </c>
      <c r="F35" s="492" t="n">
        <v>0.8792476851851851</v>
      </c>
      <c r="G35" s="402" t="inlineStr">
        <is>
          <t>Venda online</t>
        </is>
      </c>
      <c r="H35" s="402" t="inlineStr">
        <is>
          <t>Pagamento transacionado pela Sympla</t>
        </is>
      </c>
      <c r="I35" s="402" t="n">
        <v>180</v>
      </c>
      <c r="J35" s="402" t="n">
        <v>0</v>
      </c>
      <c r="K35" s="402" t="n">
        <v>180</v>
      </c>
      <c r="L35" s="402" t="n">
        <v>21.6</v>
      </c>
      <c r="M35" s="402" t="n">
        <v>201.6</v>
      </c>
      <c r="N35" s="402" t="n">
        <v>-21.6</v>
      </c>
      <c r="O35" s="493" t="n">
        <v>180</v>
      </c>
      <c r="P35" s="402" t="n"/>
      <c r="Q35" s="402" t="n"/>
      <c r="R35" s="402" t="inlineStr">
        <is>
          <t>Thais</t>
        </is>
      </c>
      <c r="S35" s="402" t="inlineStr">
        <is>
          <t>Adelino</t>
        </is>
      </c>
      <c r="T35" s="402" t="inlineStr">
        <is>
          <t>thais.adelino@gmail.com</t>
        </is>
      </c>
      <c r="U35" s="405" t="inlineStr">
        <is>
          <t>Não</t>
        </is>
      </c>
      <c r="V35" s="408" t="n">
        <v>46023</v>
      </c>
    </row>
    <row r="36">
      <c r="A36" s="396" t="inlineStr">
        <is>
          <t>33EHBA8KDT3</t>
        </is>
      </c>
      <c r="B36" s="397" t="inlineStr">
        <is>
          <t>UY7X-J6-GD70</t>
        </is>
      </c>
      <c r="C36" s="397" t="inlineStr">
        <is>
          <t>Reserva exclusiva - 2 lugares - Lote 2</t>
        </is>
      </c>
      <c r="D36" s="398" t="n">
        <v>46044</v>
      </c>
      <c r="E36" s="398" t="n">
        <v>46033</v>
      </c>
      <c r="F36" s="490" t="n">
        <v>0.9486111111111111</v>
      </c>
      <c r="G36" s="397" t="inlineStr">
        <is>
          <t>Venda online</t>
        </is>
      </c>
      <c r="H36" s="397" t="inlineStr">
        <is>
          <t>Pagamento transacionado pela Sympla</t>
        </is>
      </c>
      <c r="I36" s="397" t="n">
        <v>250</v>
      </c>
      <c r="J36" s="397" t="n">
        <v>0</v>
      </c>
      <c r="K36" s="397" t="n">
        <v>250</v>
      </c>
      <c r="L36" s="397" t="n">
        <v>30</v>
      </c>
      <c r="M36" s="397" t="n">
        <v>280</v>
      </c>
      <c r="N36" s="397" t="n">
        <v>-30</v>
      </c>
      <c r="O36" s="491" t="n">
        <v>250</v>
      </c>
      <c r="P36" s="397" t="n"/>
      <c r="Q36" s="397" t="n"/>
      <c r="R36" s="397" t="inlineStr">
        <is>
          <t>Murilo</t>
        </is>
      </c>
      <c r="S36" s="397" t="inlineStr">
        <is>
          <t>Papareli</t>
        </is>
      </c>
      <c r="T36" s="397" t="inlineStr">
        <is>
          <t>murilo_papareli@hotmail.com</t>
        </is>
      </c>
      <c r="U36" s="400" t="inlineStr">
        <is>
          <t>Sim</t>
        </is>
      </c>
      <c r="V36" s="408" t="n">
        <v>46023</v>
      </c>
    </row>
    <row r="37">
      <c r="A37" s="401" t="inlineStr">
        <is>
          <t>33EHBA8NLVM</t>
        </is>
      </c>
      <c r="B37" s="402" t="inlineStr">
        <is>
          <t>UY9H-JE-ZNJE</t>
        </is>
      </c>
      <c r="C37" s="402" t="inlineStr">
        <is>
          <t>Intermediário - 2 Lugares</t>
        </is>
      </c>
      <c r="D37" s="403" t="n">
        <v>46044</v>
      </c>
      <c r="E37" s="403" t="n">
        <v>46034</v>
      </c>
      <c r="F37" s="492" t="n">
        <v>0.8354050925925925</v>
      </c>
      <c r="G37" s="402" t="inlineStr">
        <is>
          <t>Venda online</t>
        </is>
      </c>
      <c r="H37" s="402" t="inlineStr">
        <is>
          <t>Pagamento transacionado pela Sympla</t>
        </is>
      </c>
      <c r="I37" s="402" t="n">
        <v>180</v>
      </c>
      <c r="J37" s="402" t="n">
        <v>0</v>
      </c>
      <c r="K37" s="402" t="n">
        <v>180</v>
      </c>
      <c r="L37" s="402" t="n">
        <v>21.6</v>
      </c>
      <c r="M37" s="402" t="n">
        <v>201.6</v>
      </c>
      <c r="N37" s="402" t="n">
        <v>-21.6</v>
      </c>
      <c r="O37" s="493" t="n">
        <v>180</v>
      </c>
      <c r="P37" s="402" t="n"/>
      <c r="Q37" s="402" t="n"/>
      <c r="R37" s="402" t="inlineStr">
        <is>
          <t>ANA</t>
        </is>
      </c>
      <c r="S37" s="402" t="inlineStr">
        <is>
          <t>PALOMO</t>
        </is>
      </c>
      <c r="T37" s="402" t="inlineStr">
        <is>
          <t>palomoanajulia0@gmail.com</t>
        </is>
      </c>
      <c r="U37" s="405" t="inlineStr">
        <is>
          <t>Sim</t>
        </is>
      </c>
      <c r="V37" s="408" t="n">
        <v>46023</v>
      </c>
    </row>
    <row r="38">
      <c r="A38" s="396" t="inlineStr">
        <is>
          <t>33EHBA8ZY14</t>
        </is>
      </c>
      <c r="B38" s="397" t="inlineStr">
        <is>
          <t>UY9P-E2-QEU3</t>
        </is>
      </c>
      <c r="C38" s="397" t="inlineStr">
        <is>
          <t>Mesas mezanino - 2 Lugares</t>
        </is>
      </c>
      <c r="D38" s="398" t="n">
        <v>46044</v>
      </c>
      <c r="E38" s="398" t="n">
        <v>46034</v>
      </c>
      <c r="F38" s="490" t="n">
        <v>0.9691319444444444</v>
      </c>
      <c r="G38" s="397" t="inlineStr">
        <is>
          <t>Venda online</t>
        </is>
      </c>
      <c r="H38" s="397" t="inlineStr">
        <is>
          <t>Pagamento transacionado pela Sympla</t>
        </is>
      </c>
      <c r="I38" s="397" t="n">
        <v>130</v>
      </c>
      <c r="J38" s="397" t="n">
        <v>0</v>
      </c>
      <c r="K38" s="397" t="n">
        <v>130</v>
      </c>
      <c r="L38" s="397" t="n">
        <v>15.6</v>
      </c>
      <c r="M38" s="397" t="n">
        <v>145.6</v>
      </c>
      <c r="N38" s="397" t="n">
        <v>-15.6</v>
      </c>
      <c r="O38" s="491" t="n">
        <v>130</v>
      </c>
      <c r="P38" s="397" t="n"/>
      <c r="Q38" s="397" t="n"/>
      <c r="R38" s="397" t="inlineStr">
        <is>
          <t>Nataly</t>
        </is>
      </c>
      <c r="S38" s="397" t="inlineStr">
        <is>
          <t>Franca</t>
        </is>
      </c>
      <c r="T38" s="397" t="inlineStr">
        <is>
          <t>nataly.franca.santos@gmail.com</t>
        </is>
      </c>
      <c r="U38" s="400" t="inlineStr">
        <is>
          <t>Não</t>
        </is>
      </c>
      <c r="V38" s="408" t="n">
        <v>46023</v>
      </c>
    </row>
    <row r="39">
      <c r="A39" s="401" t="inlineStr">
        <is>
          <t>33EHBA8ZLSR</t>
        </is>
      </c>
      <c r="B39" s="402" t="inlineStr">
        <is>
          <t>UY9R-GN-GYA7</t>
        </is>
      </c>
      <c r="C39" s="402" t="inlineStr">
        <is>
          <t>Entrada única - Individual</t>
        </is>
      </c>
      <c r="D39" s="403" t="n">
        <v>46044</v>
      </c>
      <c r="E39" s="403" t="n">
        <v>46035</v>
      </c>
      <c r="F39" s="492" t="n">
        <v>0.004548611111111111</v>
      </c>
      <c r="G39" s="402" t="inlineStr">
        <is>
          <t>Venda online</t>
        </is>
      </c>
      <c r="H39" s="402" t="inlineStr">
        <is>
          <t>Pagamento transacionado pela Sympla</t>
        </is>
      </c>
      <c r="I39" s="402" t="n">
        <v>75</v>
      </c>
      <c r="J39" s="402" t="n">
        <v>0</v>
      </c>
      <c r="K39" s="402" t="n">
        <v>75</v>
      </c>
      <c r="L39" s="402" t="n">
        <v>9</v>
      </c>
      <c r="M39" s="402" t="n">
        <v>84</v>
      </c>
      <c r="N39" s="402" t="n">
        <v>-9</v>
      </c>
      <c r="O39" s="493" t="n">
        <v>75</v>
      </c>
      <c r="P39" s="402" t="n"/>
      <c r="Q39" s="402" t="n"/>
      <c r="R39" s="402" t="inlineStr">
        <is>
          <t>Allan</t>
        </is>
      </c>
      <c r="S39" s="402" t="inlineStr">
        <is>
          <t>Pradelli Roldão</t>
        </is>
      </c>
      <c r="T39" s="402" t="inlineStr">
        <is>
          <t>allanpradelli@gmail.com</t>
        </is>
      </c>
      <c r="U39" s="405" t="inlineStr">
        <is>
          <t>Sim</t>
        </is>
      </c>
      <c r="V39" s="408" t="n">
        <v>46023</v>
      </c>
    </row>
    <row r="40">
      <c r="A40" s="396" t="inlineStr">
        <is>
          <t>33EHBA8P0ND</t>
        </is>
      </c>
      <c r="B40" s="397" t="inlineStr">
        <is>
          <t>UYAD-LL-WB6W</t>
        </is>
      </c>
      <c r="C40" s="397" t="inlineStr">
        <is>
          <t>Reserva exclusiva - 2 lugares - Lote 2</t>
        </is>
      </c>
      <c r="D40" s="398" t="n">
        <v>46044</v>
      </c>
      <c r="E40" s="398" t="n">
        <v>46035</v>
      </c>
      <c r="F40" s="490" t="n">
        <v>0.3480555555555556</v>
      </c>
      <c r="G40" s="397" t="inlineStr">
        <is>
          <t>Venda online</t>
        </is>
      </c>
      <c r="H40" s="397" t="inlineStr">
        <is>
          <t>Pagamento transacionado pela Sympla</t>
        </is>
      </c>
      <c r="I40" s="397" t="n">
        <v>250</v>
      </c>
      <c r="J40" s="397" t="n">
        <v>0</v>
      </c>
      <c r="K40" s="397" t="n">
        <v>250</v>
      </c>
      <c r="L40" s="397" t="n">
        <v>30</v>
      </c>
      <c r="M40" s="397" t="n">
        <v>280</v>
      </c>
      <c r="N40" s="397" t="n">
        <v>-30</v>
      </c>
      <c r="O40" s="491" t="n">
        <v>250</v>
      </c>
      <c r="P40" s="397" t="n"/>
      <c r="Q40" s="397" t="n"/>
      <c r="R40" s="397" t="inlineStr">
        <is>
          <t>Luiz</t>
        </is>
      </c>
      <c r="S40" s="397" t="inlineStr">
        <is>
          <t>Minervino</t>
        </is>
      </c>
      <c r="T40" s="397" t="inlineStr">
        <is>
          <t>luiz_minervino@hotmail.com</t>
        </is>
      </c>
      <c r="U40" s="400" t="inlineStr">
        <is>
          <t>Sim</t>
        </is>
      </c>
      <c r="V40" s="408" t="n">
        <v>46023</v>
      </c>
    </row>
    <row r="41">
      <c r="A41" s="401" t="inlineStr">
        <is>
          <t>33EHBA8P1ZY</t>
        </is>
      </c>
      <c r="B41" s="402" t="inlineStr">
        <is>
          <t>UYAE-AE-GRNZ</t>
        </is>
      </c>
      <c r="C41" s="402" t="inlineStr">
        <is>
          <t>Intermediário - 2 Lugares</t>
        </is>
      </c>
      <c r="D41" s="403" t="n">
        <v>46044</v>
      </c>
      <c r="E41" s="403" t="n">
        <v>46035</v>
      </c>
      <c r="F41" s="492" t="n">
        <v>0.3594907407407407</v>
      </c>
      <c r="G41" s="402" t="inlineStr">
        <is>
          <t>Venda online</t>
        </is>
      </c>
      <c r="H41" s="402" t="inlineStr">
        <is>
          <t>Pagamento transacionado pela Sympla</t>
        </is>
      </c>
      <c r="I41" s="402" t="n">
        <v>180</v>
      </c>
      <c r="J41" s="402" t="n">
        <v>0</v>
      </c>
      <c r="K41" s="402" t="n">
        <v>180</v>
      </c>
      <c r="L41" s="402" t="n">
        <v>21.6</v>
      </c>
      <c r="M41" s="402" t="n">
        <v>201.6</v>
      </c>
      <c r="N41" s="402" t="n">
        <v>-21.6</v>
      </c>
      <c r="O41" s="493" t="n">
        <v>180</v>
      </c>
      <c r="P41" s="402" t="n"/>
      <c r="Q41" s="402" t="n"/>
      <c r="R41" s="402" t="inlineStr">
        <is>
          <t>Adriana</t>
        </is>
      </c>
      <c r="S41" s="402" t="inlineStr">
        <is>
          <t>Prado</t>
        </is>
      </c>
      <c r="T41" s="402" t="inlineStr">
        <is>
          <t>prado.drica@gmail.com</t>
        </is>
      </c>
      <c r="U41" s="405" t="inlineStr">
        <is>
          <t>Sim</t>
        </is>
      </c>
      <c r="V41" s="408" t="n">
        <v>46023</v>
      </c>
    </row>
    <row r="42">
      <c r="A42" s="396" t="inlineStr">
        <is>
          <t>33EHBA8PH6T</t>
        </is>
      </c>
      <c r="B42" s="397" t="inlineStr">
        <is>
          <t>UYAK-1Z-LFZ5</t>
        </is>
      </c>
      <c r="C42" s="397" t="inlineStr">
        <is>
          <t>Intermediário - 2 Lugares</t>
        </is>
      </c>
      <c r="D42" s="398" t="n">
        <v>46044</v>
      </c>
      <c r="E42" s="398" t="n">
        <v>46035</v>
      </c>
      <c r="F42" s="490" t="n">
        <v>0.4574305555555556</v>
      </c>
      <c r="G42" s="397" t="inlineStr">
        <is>
          <t>Venda online</t>
        </is>
      </c>
      <c r="H42" s="397" t="inlineStr">
        <is>
          <t>Pagamento transacionado pela Sympla</t>
        </is>
      </c>
      <c r="I42" s="397" t="n">
        <v>180</v>
      </c>
      <c r="J42" s="397" t="n">
        <v>0</v>
      </c>
      <c r="K42" s="397" t="n">
        <v>180</v>
      </c>
      <c r="L42" s="397" t="n">
        <v>21.6</v>
      </c>
      <c r="M42" s="397" t="n">
        <v>201.6</v>
      </c>
      <c r="N42" s="397" t="n">
        <v>-21.6</v>
      </c>
      <c r="O42" s="491" t="n">
        <v>180</v>
      </c>
      <c r="P42" s="397" t="n"/>
      <c r="Q42" s="397" t="n"/>
      <c r="R42" s="397" t="inlineStr">
        <is>
          <t>JACKELINE</t>
        </is>
      </c>
      <c r="S42" s="397" t="inlineStr">
        <is>
          <t>VALLE BEZERRA</t>
        </is>
      </c>
      <c r="T42" s="397" t="inlineStr">
        <is>
          <t>jackeline.jvb@outlook.com</t>
        </is>
      </c>
      <c r="U42" s="400" t="inlineStr">
        <is>
          <t>Sim</t>
        </is>
      </c>
      <c r="V42" s="408" t="n">
        <v>46023</v>
      </c>
    </row>
    <row r="43">
      <c r="A43" s="401" t="inlineStr">
        <is>
          <t>33EHBA8QA58</t>
        </is>
      </c>
      <c r="B43" s="402" t="inlineStr">
        <is>
          <t>UYAQ-Y9-87ZU</t>
        </is>
      </c>
      <c r="C43" s="402" t="inlineStr">
        <is>
          <t>Reserva exclusiva - 2 lugares - Lote 2</t>
        </is>
      </c>
      <c r="D43" s="403" t="n">
        <v>46044</v>
      </c>
      <c r="E43" s="403" t="n">
        <v>46035</v>
      </c>
      <c r="F43" s="492" t="n">
        <v>0.5680324074074075</v>
      </c>
      <c r="G43" s="402" t="inlineStr">
        <is>
          <t>Venda online</t>
        </is>
      </c>
      <c r="H43" s="402" t="inlineStr">
        <is>
          <t>Pagamento transacionado pela Sympla</t>
        </is>
      </c>
      <c r="I43" s="402" t="n">
        <v>250</v>
      </c>
      <c r="J43" s="402" t="n">
        <v>0</v>
      </c>
      <c r="K43" s="402" t="n">
        <v>250</v>
      </c>
      <c r="L43" s="402" t="n">
        <v>30</v>
      </c>
      <c r="M43" s="402" t="n">
        <v>280</v>
      </c>
      <c r="N43" s="402" t="n">
        <v>-30</v>
      </c>
      <c r="O43" s="493" t="n">
        <v>250</v>
      </c>
      <c r="P43" s="402" t="n"/>
      <c r="Q43" s="402" t="n"/>
      <c r="R43" s="402" t="inlineStr">
        <is>
          <t>Karen Cristina</t>
        </is>
      </c>
      <c r="S43" s="402" t="inlineStr">
        <is>
          <t>Giannotti</t>
        </is>
      </c>
      <c r="T43" s="402" t="inlineStr">
        <is>
          <t>kgiannotti@gmail.com</t>
        </is>
      </c>
      <c r="U43" s="405" t="inlineStr">
        <is>
          <t>Sim</t>
        </is>
      </c>
      <c r="V43" s="408" t="n">
        <v>46023</v>
      </c>
    </row>
    <row r="44">
      <c r="A44" s="396" t="inlineStr">
        <is>
          <t>33EHBA8QGGA</t>
        </is>
      </c>
      <c r="B44" s="397" t="inlineStr">
        <is>
          <t>UYAS-C3-NFQ7</t>
        </is>
      </c>
      <c r="C44" s="397" t="inlineStr">
        <is>
          <t>Reserva exclusiva - 2 lugares - Lote 2</t>
        </is>
      </c>
      <c r="D44" s="398" t="n">
        <v>46044</v>
      </c>
      <c r="E44" s="398" t="n">
        <v>46035</v>
      </c>
      <c r="F44" s="490" t="n">
        <v>0.5990509259259259</v>
      </c>
      <c r="G44" s="397" t="inlineStr">
        <is>
          <t>Venda online</t>
        </is>
      </c>
      <c r="H44" s="397" t="inlineStr">
        <is>
          <t>Pagamento transacionado pela Sympla</t>
        </is>
      </c>
      <c r="I44" s="397" t="n">
        <v>250</v>
      </c>
      <c r="J44" s="397" t="n">
        <v>0</v>
      </c>
      <c r="K44" s="397" t="n">
        <v>250</v>
      </c>
      <c r="L44" s="397" t="n">
        <v>30</v>
      </c>
      <c r="M44" s="397" t="n">
        <v>280</v>
      </c>
      <c r="N44" s="397" t="n">
        <v>-30</v>
      </c>
      <c r="O44" s="491" t="n">
        <v>250</v>
      </c>
      <c r="P44" s="397" t="n"/>
      <c r="Q44" s="397" t="n"/>
      <c r="R44" s="397" t="inlineStr">
        <is>
          <t>Tamires</t>
        </is>
      </c>
      <c r="S44" s="397" t="inlineStr">
        <is>
          <t>Silva</t>
        </is>
      </c>
      <c r="T44" s="397" t="inlineStr">
        <is>
          <t>tam.ires.christyne@gmail.com</t>
        </is>
      </c>
      <c r="U44" s="400" t="inlineStr">
        <is>
          <t>Sim</t>
        </is>
      </c>
      <c r="V44" s="408" t="n">
        <v>46023</v>
      </c>
    </row>
    <row r="45">
      <c r="A45" s="401" t="inlineStr">
        <is>
          <t>33EHBA8RQAN</t>
        </is>
      </c>
      <c r="B45" s="402" t="inlineStr">
        <is>
          <t>UYB7-ZC-GX7N</t>
        </is>
      </c>
      <c r="C45" s="402" t="inlineStr">
        <is>
          <t>Intermediário - 2 Lugares</t>
        </is>
      </c>
      <c r="D45" s="403" t="n">
        <v>46044</v>
      </c>
      <c r="E45" s="403" t="n">
        <v>46035</v>
      </c>
      <c r="F45" s="492" t="n">
        <v>0.8268634259259259</v>
      </c>
      <c r="G45" s="402" t="inlineStr">
        <is>
          <t>Venda online</t>
        </is>
      </c>
      <c r="H45" s="402" t="inlineStr">
        <is>
          <t>Pagamento transacionado pela Sympla</t>
        </is>
      </c>
      <c r="I45" s="402" t="n">
        <v>180</v>
      </c>
      <c r="J45" s="402" t="n">
        <v>0</v>
      </c>
      <c r="K45" s="402" t="n">
        <v>180</v>
      </c>
      <c r="L45" s="402" t="n">
        <v>21.6</v>
      </c>
      <c r="M45" s="402" t="n">
        <v>201.6</v>
      </c>
      <c r="N45" s="402" t="n">
        <v>-21.6</v>
      </c>
      <c r="O45" s="493" t="n">
        <v>180</v>
      </c>
      <c r="P45" s="402" t="n"/>
      <c r="Q45" s="402" t="n"/>
      <c r="R45" s="402" t="inlineStr">
        <is>
          <t>Maiara</t>
        </is>
      </c>
      <c r="S45" s="402" t="inlineStr">
        <is>
          <t>Cestarolli Seleguim</t>
        </is>
      </c>
      <c r="T45" s="402" t="inlineStr">
        <is>
          <t>maicestarolli@gmail.com</t>
        </is>
      </c>
      <c r="U45" s="405" t="inlineStr">
        <is>
          <t>Sim</t>
        </is>
      </c>
      <c r="V45" s="408" t="n">
        <v>46023</v>
      </c>
    </row>
    <row r="46">
      <c r="A46" s="396" t="inlineStr">
        <is>
          <t>33EHBA8RQAN</t>
        </is>
      </c>
      <c r="B46" s="397" t="inlineStr">
        <is>
          <t>UYB7-ZC-GX8H</t>
        </is>
      </c>
      <c r="C46" s="397" t="inlineStr">
        <is>
          <t>Intermediário - 2 Lugares</t>
        </is>
      </c>
      <c r="D46" s="398" t="n">
        <v>46044</v>
      </c>
      <c r="E46" s="398" t="n">
        <v>46035</v>
      </c>
      <c r="F46" s="490" t="n">
        <v>0.8268634259259259</v>
      </c>
      <c r="G46" s="397" t="inlineStr">
        <is>
          <t>Venda online</t>
        </is>
      </c>
      <c r="H46" s="397" t="inlineStr">
        <is>
          <t>Pagamento transacionado pela Sympla</t>
        </is>
      </c>
      <c r="I46" s="397" t="n">
        <v>180</v>
      </c>
      <c r="J46" s="397" t="n">
        <v>0</v>
      </c>
      <c r="K46" s="397" t="n">
        <v>180</v>
      </c>
      <c r="L46" s="397" t="n">
        <v>21.6</v>
      </c>
      <c r="M46" s="397" t="n">
        <v>201.6</v>
      </c>
      <c r="N46" s="397" t="n">
        <v>-21.6</v>
      </c>
      <c r="O46" s="491" t="n">
        <v>180</v>
      </c>
      <c r="P46" s="397" t="n"/>
      <c r="Q46" s="397" t="n"/>
      <c r="R46" s="397" t="inlineStr">
        <is>
          <t>Maiara</t>
        </is>
      </c>
      <c r="S46" s="397" t="inlineStr">
        <is>
          <t>Cestarolli Seleguim</t>
        </is>
      </c>
      <c r="T46" s="397" t="inlineStr">
        <is>
          <t>maicestarolli@gmail.com</t>
        </is>
      </c>
      <c r="U46" s="400" t="inlineStr">
        <is>
          <t>Sim</t>
        </is>
      </c>
      <c r="V46" s="408" t="n">
        <v>46023</v>
      </c>
    </row>
    <row r="47">
      <c r="A47" s="401" t="inlineStr">
        <is>
          <t>33EHBA8SR8S</t>
        </is>
      </c>
      <c r="B47" s="402" t="inlineStr">
        <is>
          <t>UYBH-PZ-G9HG</t>
        </is>
      </c>
      <c r="C47" s="402" t="inlineStr">
        <is>
          <t>Reserva exclusiva - 2 lugares - Lote 2</t>
        </is>
      </c>
      <c r="D47" s="403" t="n">
        <v>46044</v>
      </c>
      <c r="E47" s="403" t="n">
        <v>46035</v>
      </c>
      <c r="F47" s="492" t="n">
        <v>0.9980555555555556</v>
      </c>
      <c r="G47" s="402" t="inlineStr">
        <is>
          <t>Venda online</t>
        </is>
      </c>
      <c r="H47" s="402" t="inlineStr">
        <is>
          <t>Pagamento transacionado pela Sympla</t>
        </is>
      </c>
      <c r="I47" s="402" t="n">
        <v>250</v>
      </c>
      <c r="J47" s="402" t="n">
        <v>0</v>
      </c>
      <c r="K47" s="402" t="n">
        <v>250</v>
      </c>
      <c r="L47" s="402" t="n">
        <v>30</v>
      </c>
      <c r="M47" s="402" t="n">
        <v>280</v>
      </c>
      <c r="N47" s="402" t="n">
        <v>-30</v>
      </c>
      <c r="O47" s="493" t="n">
        <v>250</v>
      </c>
      <c r="P47" s="402" t="n"/>
      <c r="Q47" s="402" t="n"/>
      <c r="R47" s="402" t="inlineStr">
        <is>
          <t xml:space="preserve">Isadora </t>
        </is>
      </c>
      <c r="S47" s="402" t="inlineStr">
        <is>
          <t xml:space="preserve">Horacio </t>
        </is>
      </c>
      <c r="T47" s="402" t="inlineStr">
        <is>
          <t>isadorahoracios12@gmail.com</t>
        </is>
      </c>
      <c r="U47" s="405" t="inlineStr">
        <is>
          <t>Sim</t>
        </is>
      </c>
      <c r="V47" s="408" t="n">
        <v>46023</v>
      </c>
    </row>
    <row r="48">
      <c r="A48" s="396" t="inlineStr">
        <is>
          <t>33EHBA8ST2P</t>
        </is>
      </c>
      <c r="B48" s="397" t="inlineStr">
        <is>
          <t>UYBJ-4Z-WAQX</t>
        </is>
      </c>
      <c r="C48" s="397" t="inlineStr">
        <is>
          <t>Intermediário - 2 Lugares</t>
        </is>
      </c>
      <c r="D48" s="398" t="n">
        <v>46044</v>
      </c>
      <c r="E48" s="398" t="n">
        <v>46036</v>
      </c>
      <c r="F48" s="490" t="n">
        <v>0.02163194444444444</v>
      </c>
      <c r="G48" s="397" t="inlineStr">
        <is>
          <t>Venda online</t>
        </is>
      </c>
      <c r="H48" s="397" t="inlineStr">
        <is>
          <t>Pagamento transacionado pela Sympla</t>
        </is>
      </c>
      <c r="I48" s="397" t="n">
        <v>180</v>
      </c>
      <c r="J48" s="397" t="n">
        <v>0</v>
      </c>
      <c r="K48" s="397" t="n">
        <v>180</v>
      </c>
      <c r="L48" s="397" t="n">
        <v>21.6</v>
      </c>
      <c r="M48" s="397" t="n">
        <v>201.6</v>
      </c>
      <c r="N48" s="397" t="n">
        <v>-21.6</v>
      </c>
      <c r="O48" s="491" t="n">
        <v>180</v>
      </c>
      <c r="P48" s="397" t="n"/>
      <c r="Q48" s="397" t="n"/>
      <c r="R48" s="397" t="inlineStr">
        <is>
          <t>Leonardo</t>
        </is>
      </c>
      <c r="S48" s="397" t="inlineStr">
        <is>
          <t>Silva Martina</t>
        </is>
      </c>
      <c r="T48" s="397" t="inlineStr">
        <is>
          <t>leonardomartins@yahoo.com</t>
        </is>
      </c>
      <c r="U48" s="400" t="inlineStr">
        <is>
          <t>Sim</t>
        </is>
      </c>
      <c r="V48" s="408" t="n">
        <v>46023</v>
      </c>
    </row>
    <row r="49">
      <c r="A49" s="401" t="inlineStr">
        <is>
          <t>33EHBA8T2A4</t>
        </is>
      </c>
      <c r="B49" s="402" t="inlineStr">
        <is>
          <t>UYC0-G5-3D6S</t>
        </is>
      </c>
      <c r="C49" s="402" t="inlineStr">
        <is>
          <t>Intermediário - 2 Lugares</t>
        </is>
      </c>
      <c r="D49" s="403" t="n">
        <v>46044</v>
      </c>
      <c r="E49" s="403" t="n">
        <v>46036</v>
      </c>
      <c r="F49" s="492" t="n">
        <v>0.2831365740740741</v>
      </c>
      <c r="G49" s="402" t="inlineStr">
        <is>
          <t>Venda online</t>
        </is>
      </c>
      <c r="H49" s="402" t="inlineStr">
        <is>
          <t>Pagamento transacionado pela Sympla</t>
        </is>
      </c>
      <c r="I49" s="402" t="n">
        <v>180</v>
      </c>
      <c r="J49" s="402" t="n">
        <v>0</v>
      </c>
      <c r="K49" s="402" t="n">
        <v>180</v>
      </c>
      <c r="L49" s="402" t="n">
        <v>21.6</v>
      </c>
      <c r="M49" s="402" t="n">
        <v>201.6</v>
      </c>
      <c r="N49" s="402" t="n">
        <v>-21.6</v>
      </c>
      <c r="O49" s="493" t="n">
        <v>180</v>
      </c>
      <c r="P49" s="402" t="n"/>
      <c r="Q49" s="402" t="n"/>
      <c r="R49" s="402" t="inlineStr">
        <is>
          <t>Rodrigo</t>
        </is>
      </c>
      <c r="S49" s="402" t="inlineStr">
        <is>
          <t>Tamassia</t>
        </is>
      </c>
      <c r="T49" s="402" t="inlineStr">
        <is>
          <t>rodrigo_tamassia@hotmail.com</t>
        </is>
      </c>
      <c r="U49" s="405" t="inlineStr">
        <is>
          <t>Sim</t>
        </is>
      </c>
      <c r="V49" s="408" t="n">
        <v>46023</v>
      </c>
    </row>
    <row r="50">
      <c r="A50" s="396" t="inlineStr">
        <is>
          <t>33EHBA90CFN</t>
        </is>
      </c>
      <c r="B50" s="397" t="inlineStr">
        <is>
          <t>UYCV-DX-HT3Y</t>
        </is>
      </c>
      <c r="C50" s="397" t="inlineStr">
        <is>
          <t>Intermediário - 2 Lugares</t>
        </is>
      </c>
      <c r="D50" s="398" t="n">
        <v>46044</v>
      </c>
      <c r="E50" s="398" t="n">
        <v>46036</v>
      </c>
      <c r="F50" s="490" t="n">
        <v>0.8106365740740741</v>
      </c>
      <c r="G50" s="397" t="inlineStr">
        <is>
          <t>Venda online</t>
        </is>
      </c>
      <c r="H50" s="397" t="inlineStr">
        <is>
          <t>Pagamento transacionado pela Sympla</t>
        </is>
      </c>
      <c r="I50" s="397" t="n">
        <v>180</v>
      </c>
      <c r="J50" s="397" t="n">
        <v>0</v>
      </c>
      <c r="K50" s="397" t="n">
        <v>180</v>
      </c>
      <c r="L50" s="397" t="n">
        <v>21.6</v>
      </c>
      <c r="M50" s="397" t="n">
        <v>201.6</v>
      </c>
      <c r="N50" s="397" t="n">
        <v>-21.6</v>
      </c>
      <c r="O50" s="491" t="n">
        <v>180</v>
      </c>
      <c r="P50" s="397" t="n"/>
      <c r="Q50" s="397" t="n"/>
      <c r="R50" s="397" t="inlineStr">
        <is>
          <t>Isabelle</t>
        </is>
      </c>
      <c r="S50" s="397" t="inlineStr">
        <is>
          <t>Gregorini</t>
        </is>
      </c>
      <c r="T50" s="397" t="inlineStr">
        <is>
          <t>isabellegregorini1@gmail.com</t>
        </is>
      </c>
      <c r="U50" s="400" t="inlineStr">
        <is>
          <t>Sim</t>
        </is>
      </c>
      <c r="V50" s="408" t="n">
        <v>46023</v>
      </c>
    </row>
    <row r="51">
      <c r="A51" s="401" t="inlineStr">
        <is>
          <t>33EHBA90Z1H</t>
        </is>
      </c>
      <c r="B51" s="402" t="inlineStr">
        <is>
          <t>UYD0-9L-EEP0</t>
        </is>
      </c>
      <c r="C51" s="402" t="inlineStr">
        <is>
          <t>Intermediário - 2 Lugares - Lote 2</t>
        </is>
      </c>
      <c r="D51" s="403" t="n">
        <v>46044</v>
      </c>
      <c r="E51" s="403" t="n">
        <v>46036</v>
      </c>
      <c r="F51" s="492" t="n">
        <v>0.8596064814814814</v>
      </c>
      <c r="G51" s="402" t="inlineStr">
        <is>
          <t>Venda online</t>
        </is>
      </c>
      <c r="H51" s="402" t="inlineStr">
        <is>
          <t>Pagamento transacionado pela Sympla</t>
        </is>
      </c>
      <c r="I51" s="402" t="n">
        <v>210</v>
      </c>
      <c r="J51" s="402" t="n">
        <v>0</v>
      </c>
      <c r="K51" s="402" t="n">
        <v>210</v>
      </c>
      <c r="L51" s="402" t="n">
        <v>25.2</v>
      </c>
      <c r="M51" s="402" t="n">
        <v>235.2</v>
      </c>
      <c r="N51" s="402" t="n">
        <v>-25.2</v>
      </c>
      <c r="O51" s="493" t="n">
        <v>210</v>
      </c>
      <c r="P51" s="402" t="n"/>
      <c r="Q51" s="402" t="n"/>
      <c r="R51" s="402" t="inlineStr">
        <is>
          <t>Gustavo</t>
        </is>
      </c>
      <c r="S51" s="402" t="inlineStr">
        <is>
          <t>Acioli Murta Torres</t>
        </is>
      </c>
      <c r="T51" s="402" t="inlineStr">
        <is>
          <t>guga_murta@hotmail.com</t>
        </is>
      </c>
      <c r="U51" s="405" t="inlineStr">
        <is>
          <t>Sim</t>
        </is>
      </c>
      <c r="V51" s="408" t="n">
        <v>46023</v>
      </c>
    </row>
    <row r="52">
      <c r="A52" s="396" t="inlineStr">
        <is>
          <t>33EHBA910M8</t>
        </is>
      </c>
      <c r="B52" s="397" t="inlineStr">
        <is>
          <t>UYD2-HL-CB8G</t>
        </is>
      </c>
      <c r="C52" s="397" t="inlineStr">
        <is>
          <t>Entrada única - Individual</t>
        </is>
      </c>
      <c r="D52" s="398" t="n">
        <v>46044</v>
      </c>
      <c r="E52" s="398" t="n">
        <v>46036</v>
      </c>
      <c r="F52" s="490" t="n">
        <v>0.8977199074074074</v>
      </c>
      <c r="G52" s="397" t="inlineStr">
        <is>
          <t>Venda online</t>
        </is>
      </c>
      <c r="H52" s="397" t="inlineStr">
        <is>
          <t>Pagamento transacionado pela Sympla</t>
        </is>
      </c>
      <c r="I52" s="397" t="n">
        <v>75</v>
      </c>
      <c r="J52" s="397" t="n">
        <v>0</v>
      </c>
      <c r="K52" s="397" t="n">
        <v>75</v>
      </c>
      <c r="L52" s="397" t="n">
        <v>9</v>
      </c>
      <c r="M52" s="397" t="n">
        <v>84</v>
      </c>
      <c r="N52" s="397" t="n">
        <v>-9</v>
      </c>
      <c r="O52" s="491" t="n">
        <v>75</v>
      </c>
      <c r="P52" s="397" t="n"/>
      <c r="Q52" s="397" t="n"/>
      <c r="R52" s="397" t="inlineStr">
        <is>
          <t>Catia</t>
        </is>
      </c>
      <c r="S52" s="397" t="inlineStr">
        <is>
          <t>Macohin</t>
        </is>
      </c>
      <c r="T52" s="397" t="inlineStr">
        <is>
          <t>catiamacohin@hotmail.com</t>
        </is>
      </c>
      <c r="U52" s="400" t="inlineStr">
        <is>
          <t>Sim</t>
        </is>
      </c>
      <c r="V52" s="408" t="n">
        <v>46023</v>
      </c>
    </row>
    <row r="53">
      <c r="A53" s="401" t="inlineStr">
        <is>
          <t>33EHBA910M8</t>
        </is>
      </c>
      <c r="B53" s="402" t="inlineStr">
        <is>
          <t>UYD2-K8-TRC2</t>
        </is>
      </c>
      <c r="C53" s="402" t="inlineStr">
        <is>
          <t>Entrada única - Individual</t>
        </is>
      </c>
      <c r="D53" s="403" t="n">
        <v>46044</v>
      </c>
      <c r="E53" s="403" t="n">
        <v>46036</v>
      </c>
      <c r="F53" s="492" t="n">
        <v>0.8977199074074074</v>
      </c>
      <c r="G53" s="402" t="inlineStr">
        <is>
          <t>Venda online</t>
        </is>
      </c>
      <c r="H53" s="402" t="inlineStr">
        <is>
          <t>Pagamento transacionado pela Sympla</t>
        </is>
      </c>
      <c r="I53" s="402" t="n">
        <v>75</v>
      </c>
      <c r="J53" s="402" t="n">
        <v>0</v>
      </c>
      <c r="K53" s="402" t="n">
        <v>75</v>
      </c>
      <c r="L53" s="402" t="n">
        <v>9</v>
      </c>
      <c r="M53" s="402" t="n">
        <v>84</v>
      </c>
      <c r="N53" s="402" t="n">
        <v>-9</v>
      </c>
      <c r="O53" s="493" t="n">
        <v>75</v>
      </c>
      <c r="P53" s="402" t="n"/>
      <c r="Q53" s="402" t="n"/>
      <c r="R53" s="402" t="inlineStr">
        <is>
          <t>Catia</t>
        </is>
      </c>
      <c r="S53" s="402" t="inlineStr">
        <is>
          <t>Macohin</t>
        </is>
      </c>
      <c r="T53" s="402" t="inlineStr">
        <is>
          <t>catiamacohin@hotmail.com</t>
        </is>
      </c>
      <c r="U53" s="405" t="inlineStr">
        <is>
          <t>Sim</t>
        </is>
      </c>
      <c r="V53" s="408" t="n">
        <v>46023</v>
      </c>
    </row>
    <row r="54">
      <c r="A54" s="396" t="inlineStr">
        <is>
          <t>33EHBA9332K</t>
        </is>
      </c>
      <c r="B54" s="397" t="inlineStr">
        <is>
          <t>UYE5-QH-X9W6</t>
        </is>
      </c>
      <c r="C54" s="397" t="inlineStr">
        <is>
          <t>Entrada única - Individual</t>
        </is>
      </c>
      <c r="D54" s="398" t="n">
        <v>46044</v>
      </c>
      <c r="E54" s="398" t="n">
        <v>46037</v>
      </c>
      <c r="F54" s="490" t="n">
        <v>0.5330902777777777</v>
      </c>
      <c r="G54" s="397" t="inlineStr">
        <is>
          <t>Venda online</t>
        </is>
      </c>
      <c r="H54" s="397" t="inlineStr">
        <is>
          <t>Pagamento transacionado pela Sympla</t>
        </is>
      </c>
      <c r="I54" s="397" t="n">
        <v>75</v>
      </c>
      <c r="J54" s="397" t="n">
        <v>0</v>
      </c>
      <c r="K54" s="397" t="n">
        <v>75</v>
      </c>
      <c r="L54" s="397" t="n">
        <v>9</v>
      </c>
      <c r="M54" s="397" t="n">
        <v>84</v>
      </c>
      <c r="N54" s="397" t="n">
        <v>-9</v>
      </c>
      <c r="O54" s="491" t="n">
        <v>75</v>
      </c>
      <c r="P54" s="397" t="n"/>
      <c r="Q54" s="397" t="n"/>
      <c r="R54" s="397" t="inlineStr">
        <is>
          <t>Carolina</t>
        </is>
      </c>
      <c r="S54" s="397" t="inlineStr">
        <is>
          <t>Menezes</t>
        </is>
      </c>
      <c r="T54" s="397" t="inlineStr">
        <is>
          <t>carolinavmenezes@gmail.com</t>
        </is>
      </c>
      <c r="U54" s="400" t="inlineStr">
        <is>
          <t>Sim</t>
        </is>
      </c>
      <c r="V54" s="408" t="n">
        <v>46023</v>
      </c>
    </row>
    <row r="55">
      <c r="A55" s="401" t="inlineStr">
        <is>
          <t>33EHBA93718</t>
        </is>
      </c>
      <c r="B55" s="402" t="inlineStr">
        <is>
          <t>UYE6-RZ-HJWZ</t>
        </is>
      </c>
      <c r="C55" s="402" t="inlineStr">
        <is>
          <t>Bistrô mezanino - 2 Lugares</t>
        </is>
      </c>
      <c r="D55" s="403" t="n">
        <v>46044</v>
      </c>
      <c r="E55" s="403" t="n">
        <v>46037</v>
      </c>
      <c r="F55" s="492" t="n">
        <v>0.5507407407407408</v>
      </c>
      <c r="G55" s="402" t="inlineStr">
        <is>
          <t>Venda online</t>
        </is>
      </c>
      <c r="H55" s="402" t="inlineStr">
        <is>
          <t>Pagamento transacionado pela Sympla</t>
        </is>
      </c>
      <c r="I55" s="402" t="n">
        <v>160</v>
      </c>
      <c r="J55" s="402" t="n">
        <v>0</v>
      </c>
      <c r="K55" s="402" t="n">
        <v>160</v>
      </c>
      <c r="L55" s="402" t="n">
        <v>19.2</v>
      </c>
      <c r="M55" s="402" t="n">
        <v>179.2</v>
      </c>
      <c r="N55" s="402" t="n">
        <v>-19.2</v>
      </c>
      <c r="O55" s="493" t="n">
        <v>160</v>
      </c>
      <c r="P55" s="402" t="n"/>
      <c r="Q55" s="402" t="n"/>
      <c r="R55" s="402" t="inlineStr">
        <is>
          <t>João Vitor Akio</t>
        </is>
      </c>
      <c r="S55" s="402" t="inlineStr">
        <is>
          <t>Mine</t>
        </is>
      </c>
      <c r="T55" s="402" t="inlineStr">
        <is>
          <t>joakio@live.com</t>
        </is>
      </c>
      <c r="U55" s="405" t="inlineStr">
        <is>
          <t>Sim</t>
        </is>
      </c>
      <c r="V55" s="408" t="n">
        <v>46023</v>
      </c>
    </row>
    <row r="56">
      <c r="A56" s="396" t="inlineStr">
        <is>
          <t>33EHBA93TV5</t>
        </is>
      </c>
      <c r="B56" s="397" t="inlineStr">
        <is>
          <t>UYEC-Q9-45DT</t>
        </is>
      </c>
      <c r="C56" s="397" t="inlineStr">
        <is>
          <t>Entrada única - Individual</t>
        </is>
      </c>
      <c r="D56" s="398" t="n">
        <v>46044</v>
      </c>
      <c r="E56" s="398" t="n">
        <v>46037</v>
      </c>
      <c r="F56" s="490" t="n">
        <v>0.6523148148148148</v>
      </c>
      <c r="G56" s="397" t="inlineStr">
        <is>
          <t>Venda online</t>
        </is>
      </c>
      <c r="H56" s="397" t="inlineStr">
        <is>
          <t>Pagamento transacionado pela Sympla</t>
        </is>
      </c>
      <c r="I56" s="397" t="n">
        <v>75</v>
      </c>
      <c r="J56" s="397" t="n">
        <v>0</v>
      </c>
      <c r="K56" s="397" t="n">
        <v>75</v>
      </c>
      <c r="L56" s="397" t="n">
        <v>9</v>
      </c>
      <c r="M56" s="397" t="n">
        <v>84</v>
      </c>
      <c r="N56" s="397" t="n">
        <v>-9</v>
      </c>
      <c r="O56" s="491" t="n">
        <v>75</v>
      </c>
      <c r="P56" s="397" t="n"/>
      <c r="Q56" s="397" t="n"/>
      <c r="R56" s="397" t="inlineStr">
        <is>
          <t>Kathiusse</t>
        </is>
      </c>
      <c r="S56" s="397" t="inlineStr">
        <is>
          <t>Karine silva Cabral</t>
        </is>
      </c>
      <c r="T56" s="397" t="inlineStr">
        <is>
          <t>karinekathiusse@gmail.com</t>
        </is>
      </c>
      <c r="U56" s="400" t="inlineStr">
        <is>
          <t>Sim</t>
        </is>
      </c>
      <c r="V56" s="408" t="n">
        <v>46023</v>
      </c>
    </row>
    <row r="57">
      <c r="A57" s="401" t="inlineStr">
        <is>
          <t>33EHBA93TV5</t>
        </is>
      </c>
      <c r="B57" s="402" t="inlineStr">
        <is>
          <t>UYEC-Q9-45ES</t>
        </is>
      </c>
      <c r="C57" s="402" t="inlineStr">
        <is>
          <t>Entrada única - Individual</t>
        </is>
      </c>
      <c r="D57" s="403" t="n">
        <v>46044</v>
      </c>
      <c r="E57" s="403" t="n">
        <v>46037</v>
      </c>
      <c r="F57" s="492" t="n">
        <v>0.6523148148148148</v>
      </c>
      <c r="G57" s="402" t="inlineStr">
        <is>
          <t>Venda online</t>
        </is>
      </c>
      <c r="H57" s="402" t="inlineStr">
        <is>
          <t>Pagamento transacionado pela Sympla</t>
        </is>
      </c>
      <c r="I57" s="402" t="n">
        <v>75</v>
      </c>
      <c r="J57" s="402" t="n">
        <v>0</v>
      </c>
      <c r="K57" s="402" t="n">
        <v>75</v>
      </c>
      <c r="L57" s="402" t="n">
        <v>9</v>
      </c>
      <c r="M57" s="402" t="n">
        <v>84</v>
      </c>
      <c r="N57" s="402" t="n">
        <v>-9</v>
      </c>
      <c r="O57" s="493" t="n">
        <v>75</v>
      </c>
      <c r="P57" s="402" t="n"/>
      <c r="Q57" s="402" t="n"/>
      <c r="R57" s="402" t="inlineStr">
        <is>
          <t>Kathiusse</t>
        </is>
      </c>
      <c r="S57" s="402" t="inlineStr">
        <is>
          <t>Karine silva Cabral</t>
        </is>
      </c>
      <c r="T57" s="402" t="inlineStr">
        <is>
          <t>karinekathiusse@gmail.com</t>
        </is>
      </c>
      <c r="U57" s="405" t="inlineStr">
        <is>
          <t>Sim</t>
        </is>
      </c>
      <c r="V57" s="408" t="n">
        <v>46023</v>
      </c>
    </row>
    <row r="58">
      <c r="A58" s="396" t="inlineStr">
        <is>
          <t>33EHBA93TV5</t>
        </is>
      </c>
      <c r="B58" s="397" t="inlineStr">
        <is>
          <t>UYEC-Q9-45F3</t>
        </is>
      </c>
      <c r="C58" s="397" t="inlineStr">
        <is>
          <t>Entrada única - Individual</t>
        </is>
      </c>
      <c r="D58" s="398" t="n">
        <v>46044</v>
      </c>
      <c r="E58" s="398" t="n">
        <v>46037</v>
      </c>
      <c r="F58" s="490" t="n">
        <v>0.6523148148148148</v>
      </c>
      <c r="G58" s="397" t="inlineStr">
        <is>
          <t>Venda online</t>
        </is>
      </c>
      <c r="H58" s="397" t="inlineStr">
        <is>
          <t>Pagamento transacionado pela Sympla</t>
        </is>
      </c>
      <c r="I58" s="397" t="n">
        <v>75</v>
      </c>
      <c r="J58" s="397" t="n">
        <v>0</v>
      </c>
      <c r="K58" s="397" t="n">
        <v>75</v>
      </c>
      <c r="L58" s="397" t="n">
        <v>9</v>
      </c>
      <c r="M58" s="397" t="n">
        <v>84</v>
      </c>
      <c r="N58" s="397" t="n">
        <v>-9</v>
      </c>
      <c r="O58" s="491" t="n">
        <v>75</v>
      </c>
      <c r="P58" s="397" t="n"/>
      <c r="Q58" s="397" t="n"/>
      <c r="R58" s="397" t="inlineStr">
        <is>
          <t>Kathiusse</t>
        </is>
      </c>
      <c r="S58" s="397" t="inlineStr">
        <is>
          <t>Karine silva Cabral</t>
        </is>
      </c>
      <c r="T58" s="397" t="inlineStr">
        <is>
          <t>karinekathiusse@gmail.com</t>
        </is>
      </c>
      <c r="U58" s="400" t="inlineStr">
        <is>
          <t>Sim</t>
        </is>
      </c>
      <c r="V58" s="408" t="n">
        <v>46023</v>
      </c>
    </row>
    <row r="59">
      <c r="A59" s="401" t="inlineStr">
        <is>
          <t>33EHBA93TV5</t>
        </is>
      </c>
      <c r="B59" s="402" t="inlineStr">
        <is>
          <t>UYEC-Q9-45FA</t>
        </is>
      </c>
      <c r="C59" s="402" t="inlineStr">
        <is>
          <t>Entrada única - Individual</t>
        </is>
      </c>
      <c r="D59" s="403" t="n">
        <v>46044</v>
      </c>
      <c r="E59" s="403" t="n">
        <v>46037</v>
      </c>
      <c r="F59" s="492" t="n">
        <v>0.6523148148148148</v>
      </c>
      <c r="G59" s="402" t="inlineStr">
        <is>
          <t>Venda online</t>
        </is>
      </c>
      <c r="H59" s="402" t="inlineStr">
        <is>
          <t>Pagamento transacionado pela Sympla</t>
        </is>
      </c>
      <c r="I59" s="402" t="n">
        <v>75</v>
      </c>
      <c r="J59" s="402" t="n">
        <v>0</v>
      </c>
      <c r="K59" s="402" t="n">
        <v>75</v>
      </c>
      <c r="L59" s="402" t="n">
        <v>9</v>
      </c>
      <c r="M59" s="402" t="n">
        <v>84</v>
      </c>
      <c r="N59" s="402" t="n">
        <v>-9</v>
      </c>
      <c r="O59" s="493" t="n">
        <v>75</v>
      </c>
      <c r="P59" s="402" t="n"/>
      <c r="Q59" s="402" t="n"/>
      <c r="R59" s="402" t="inlineStr">
        <is>
          <t>Kathiusse</t>
        </is>
      </c>
      <c r="S59" s="402" t="inlineStr">
        <is>
          <t>Karine silva Cabral</t>
        </is>
      </c>
      <c r="T59" s="402" t="inlineStr">
        <is>
          <t>karinekathiusse@gmail.com</t>
        </is>
      </c>
      <c r="U59" s="405" t="inlineStr">
        <is>
          <t>Sim</t>
        </is>
      </c>
      <c r="V59" s="408" t="n">
        <v>46023</v>
      </c>
    </row>
    <row r="60">
      <c r="A60" s="396" t="inlineStr">
        <is>
          <t>33EHBA93U8V</t>
        </is>
      </c>
      <c r="B60" s="397" t="inlineStr">
        <is>
          <t>UYEC-SC-S51C</t>
        </is>
      </c>
      <c r="C60" s="397" t="inlineStr">
        <is>
          <t>Intermediário - 2 Lugares - Lote 2</t>
        </is>
      </c>
      <c r="D60" s="398" t="n">
        <v>46044</v>
      </c>
      <c r="E60" s="398" t="n">
        <v>46037</v>
      </c>
      <c r="F60" s="490" t="n">
        <v>0.6533796296296296</v>
      </c>
      <c r="G60" s="397" t="inlineStr">
        <is>
          <t>Venda online</t>
        </is>
      </c>
      <c r="H60" s="397" t="inlineStr">
        <is>
          <t>Pagamento transacionado pela Sympla</t>
        </is>
      </c>
      <c r="I60" s="397" t="n">
        <v>210</v>
      </c>
      <c r="J60" s="397" t="n">
        <v>0</v>
      </c>
      <c r="K60" s="397" t="n">
        <v>210</v>
      </c>
      <c r="L60" s="397" t="n">
        <v>25.2</v>
      </c>
      <c r="M60" s="397" t="n">
        <v>235.2</v>
      </c>
      <c r="N60" s="397" t="n">
        <v>-25.2</v>
      </c>
      <c r="O60" s="491" t="n">
        <v>210</v>
      </c>
      <c r="P60" s="397" t="n"/>
      <c r="Q60" s="397" t="n"/>
      <c r="R60" s="397" t="inlineStr">
        <is>
          <t>NATALIA</t>
        </is>
      </c>
      <c r="S60" s="397" t="inlineStr">
        <is>
          <t>ROBLES</t>
        </is>
      </c>
      <c r="T60" s="397" t="inlineStr">
        <is>
          <t>nataliabrobles@gmail.com</t>
        </is>
      </c>
      <c r="U60" s="400" t="inlineStr">
        <is>
          <t>Sim</t>
        </is>
      </c>
      <c r="V60" s="408" t="n">
        <v>46023</v>
      </c>
    </row>
    <row r="61">
      <c r="A61" s="401" t="inlineStr">
        <is>
          <t>33EHBA93U8V</t>
        </is>
      </c>
      <c r="B61" s="402" t="inlineStr">
        <is>
          <t>UYEC-SC-S52M</t>
        </is>
      </c>
      <c r="C61" s="402" t="inlineStr">
        <is>
          <t>Intermediário - 2 Lugares - Lote 2</t>
        </is>
      </c>
      <c r="D61" s="403" t="n">
        <v>46044</v>
      </c>
      <c r="E61" s="403" t="n">
        <v>46037</v>
      </c>
      <c r="F61" s="492" t="n">
        <v>0.6533796296296296</v>
      </c>
      <c r="G61" s="402" t="inlineStr">
        <is>
          <t>Venda online</t>
        </is>
      </c>
      <c r="H61" s="402" t="inlineStr">
        <is>
          <t>Pagamento transacionado pela Sympla</t>
        </is>
      </c>
      <c r="I61" s="402" t="n">
        <v>210</v>
      </c>
      <c r="J61" s="402" t="n">
        <v>0</v>
      </c>
      <c r="K61" s="402" t="n">
        <v>210</v>
      </c>
      <c r="L61" s="402" t="n">
        <v>25.2</v>
      </c>
      <c r="M61" s="402" t="n">
        <v>235.2</v>
      </c>
      <c r="N61" s="402" t="n">
        <v>-25.2</v>
      </c>
      <c r="O61" s="493" t="n">
        <v>210</v>
      </c>
      <c r="P61" s="402" t="n"/>
      <c r="Q61" s="402" t="n"/>
      <c r="R61" s="402" t="inlineStr">
        <is>
          <t>NATALIA</t>
        </is>
      </c>
      <c r="S61" s="402" t="inlineStr">
        <is>
          <t>ROBLES</t>
        </is>
      </c>
      <c r="T61" s="402" t="inlineStr">
        <is>
          <t>nataliabrobles@gmail.com</t>
        </is>
      </c>
      <c r="U61" s="405" t="inlineStr">
        <is>
          <t>Sim</t>
        </is>
      </c>
      <c r="V61" s="408" t="n">
        <v>46023</v>
      </c>
    </row>
    <row r="62">
      <c r="A62" s="396" t="inlineStr">
        <is>
          <t>33EHBA9427N</t>
        </is>
      </c>
      <c r="B62" s="397" t="inlineStr">
        <is>
          <t>UYED-UU-RUWX</t>
        </is>
      </c>
      <c r="C62" s="397" t="inlineStr">
        <is>
          <t>Entrada única - Individual</t>
        </is>
      </c>
      <c r="D62" s="398" t="n">
        <v>46044</v>
      </c>
      <c r="E62" s="398" t="n">
        <v>46037</v>
      </c>
      <c r="F62" s="490" t="n">
        <v>0.6716898148148148</v>
      </c>
      <c r="G62" s="397" t="inlineStr">
        <is>
          <t>Venda online</t>
        </is>
      </c>
      <c r="H62" s="397" t="inlineStr">
        <is>
          <t>Pagamento transacionado pela Sympla</t>
        </is>
      </c>
      <c r="I62" s="397" t="n">
        <v>75</v>
      </c>
      <c r="J62" s="397" t="n">
        <v>0</v>
      </c>
      <c r="K62" s="397" t="n">
        <v>75</v>
      </c>
      <c r="L62" s="397" t="n">
        <v>9</v>
      </c>
      <c r="M62" s="397" t="n">
        <v>84</v>
      </c>
      <c r="N62" s="397" t="n">
        <v>-9</v>
      </c>
      <c r="O62" s="491" t="n">
        <v>75</v>
      </c>
      <c r="P62" s="397" t="n"/>
      <c r="Q62" s="397" t="n"/>
      <c r="R62" s="397" t="inlineStr">
        <is>
          <t>Amanda</t>
        </is>
      </c>
      <c r="S62" s="397" t="inlineStr">
        <is>
          <t>Ferreira</t>
        </is>
      </c>
      <c r="T62" s="397" t="inlineStr">
        <is>
          <t>estetaacbf@gmail.com</t>
        </is>
      </c>
      <c r="U62" s="400" t="inlineStr">
        <is>
          <t>Sim</t>
        </is>
      </c>
      <c r="V62" s="408" t="n">
        <v>46023</v>
      </c>
    </row>
    <row r="63">
      <c r="A63" s="401" t="inlineStr">
        <is>
          <t>33EHBA95AK7</t>
        </is>
      </c>
      <c r="B63" s="402" t="inlineStr">
        <is>
          <t>UYEZ-PG-J1J9</t>
        </is>
      </c>
      <c r="C63" s="402" t="inlineStr">
        <is>
          <t>Intermediário - 2 Lugares - Lote 2</t>
        </is>
      </c>
      <c r="D63" s="403" t="n">
        <v>46044</v>
      </c>
      <c r="E63" s="403" t="n">
        <v>46037</v>
      </c>
      <c r="F63" s="492" t="n">
        <v>0.8565393518518518</v>
      </c>
      <c r="G63" s="402" t="inlineStr">
        <is>
          <t>Venda online</t>
        </is>
      </c>
      <c r="H63" s="402" t="inlineStr">
        <is>
          <t>Pagamento transacionado pela Sympla</t>
        </is>
      </c>
      <c r="I63" s="402" t="n">
        <v>210</v>
      </c>
      <c r="J63" s="402" t="n">
        <v>0</v>
      </c>
      <c r="K63" s="402" t="n">
        <v>210</v>
      </c>
      <c r="L63" s="402" t="n">
        <v>25.2</v>
      </c>
      <c r="M63" s="402" t="n">
        <v>235.2</v>
      </c>
      <c r="N63" s="402" t="n">
        <v>-25.2</v>
      </c>
      <c r="O63" s="493" t="n">
        <v>210</v>
      </c>
      <c r="P63" s="402" t="n"/>
      <c r="Q63" s="402" t="n"/>
      <c r="R63" s="402" t="inlineStr">
        <is>
          <t>Lucas</t>
        </is>
      </c>
      <c r="S63" s="402" t="inlineStr">
        <is>
          <t>Lima</t>
        </is>
      </c>
      <c r="T63" s="402" t="inlineStr">
        <is>
          <t>luckaslima@gmail.com</t>
        </is>
      </c>
      <c r="U63" s="405" t="inlineStr">
        <is>
          <t>Sim</t>
        </is>
      </c>
      <c r="V63" s="408" t="n">
        <v>46023</v>
      </c>
    </row>
    <row r="64">
      <c r="A64" s="396" t="inlineStr">
        <is>
          <t>33EHBA96BB0</t>
        </is>
      </c>
      <c r="B64" s="397" t="inlineStr">
        <is>
          <t>UYF1-8T-G4A5</t>
        </is>
      </c>
      <c r="C64" s="397" t="inlineStr">
        <is>
          <t>Entrada única - Individual</t>
        </is>
      </c>
      <c r="D64" s="398" t="n">
        <v>46044</v>
      </c>
      <c r="E64" s="398" t="n">
        <v>46038</v>
      </c>
      <c r="F64" s="490" t="n">
        <v>0.03577546296296296</v>
      </c>
      <c r="G64" s="397" t="inlineStr">
        <is>
          <t>Venda online</t>
        </is>
      </c>
      <c r="H64" s="397" t="inlineStr">
        <is>
          <t>Pagamento transacionado pela Sympla</t>
        </is>
      </c>
      <c r="I64" s="397" t="n">
        <v>75</v>
      </c>
      <c r="J64" s="397" t="n">
        <v>0</v>
      </c>
      <c r="K64" s="397" t="n">
        <v>75</v>
      </c>
      <c r="L64" s="397" t="n">
        <v>9</v>
      </c>
      <c r="M64" s="397" t="n">
        <v>84</v>
      </c>
      <c r="N64" s="397" t="n">
        <v>-9</v>
      </c>
      <c r="O64" s="491" t="n">
        <v>75</v>
      </c>
      <c r="P64" s="397" t="n"/>
      <c r="Q64" s="397" t="n"/>
      <c r="R64" s="397" t="inlineStr">
        <is>
          <t>Wesley</t>
        </is>
      </c>
      <c r="S64" s="397" t="inlineStr">
        <is>
          <t>Camargo</t>
        </is>
      </c>
      <c r="T64" s="397" t="inlineStr">
        <is>
          <t>wesleycamargomusic@gmail.com</t>
        </is>
      </c>
      <c r="U64" s="400" t="inlineStr">
        <is>
          <t>Sim</t>
        </is>
      </c>
      <c r="V64" s="408" t="n">
        <v>46023</v>
      </c>
    </row>
    <row r="65">
      <c r="A65" s="401" t="inlineStr">
        <is>
          <t>33EHBA97S2P</t>
        </is>
      </c>
      <c r="B65" s="402" t="inlineStr">
        <is>
          <t>UYFV-4A-FDFP</t>
        </is>
      </c>
      <c r="C65" s="402" t="inlineStr">
        <is>
          <t>Entrada única - Individual</t>
        </is>
      </c>
      <c r="D65" s="403" t="n">
        <v>46044</v>
      </c>
      <c r="E65" s="403" t="n">
        <v>46038</v>
      </c>
      <c r="F65" s="492" t="n">
        <v>0.5450231481481481</v>
      </c>
      <c r="G65" s="402" t="inlineStr">
        <is>
          <t>Venda online</t>
        </is>
      </c>
      <c r="H65" s="402" t="inlineStr">
        <is>
          <t>Pagamento transacionado pela Sympla</t>
        </is>
      </c>
      <c r="I65" s="402" t="n">
        <v>75</v>
      </c>
      <c r="J65" s="402" t="n">
        <v>0</v>
      </c>
      <c r="K65" s="402" t="n">
        <v>75</v>
      </c>
      <c r="L65" s="402" t="n">
        <v>9</v>
      </c>
      <c r="M65" s="402" t="n">
        <v>84</v>
      </c>
      <c r="N65" s="402" t="n">
        <v>-9</v>
      </c>
      <c r="O65" s="493" t="n">
        <v>75</v>
      </c>
      <c r="P65" s="402" t="n"/>
      <c r="Q65" s="402" t="n"/>
      <c r="R65" s="402" t="inlineStr">
        <is>
          <t>Henrique</t>
        </is>
      </c>
      <c r="S65" s="402" t="inlineStr">
        <is>
          <t>Victorino</t>
        </is>
      </c>
      <c r="T65" s="402" t="inlineStr">
        <is>
          <t>henriquerodini@gmail.com</t>
        </is>
      </c>
      <c r="U65" s="405" t="inlineStr">
        <is>
          <t>Sim</t>
        </is>
      </c>
      <c r="V65" s="408" t="n">
        <v>46023</v>
      </c>
    </row>
    <row r="66">
      <c r="A66" s="396" t="inlineStr">
        <is>
          <t>33EHBA985L6</t>
        </is>
      </c>
      <c r="B66" s="397" t="inlineStr">
        <is>
          <t>UYFX-BT-AK2U</t>
        </is>
      </c>
      <c r="C66" s="397" t="inlineStr">
        <is>
          <t>Entrada única - Individual</t>
        </is>
      </c>
      <c r="D66" s="398" t="n">
        <v>46044</v>
      </c>
      <c r="E66" s="398" t="n">
        <v>46038</v>
      </c>
      <c r="F66" s="490" t="n">
        <v>0.5829166666666666</v>
      </c>
      <c r="G66" s="397" t="inlineStr">
        <is>
          <t>Venda online</t>
        </is>
      </c>
      <c r="H66" s="397" t="inlineStr">
        <is>
          <t>Pagamento transacionado pela Sympla</t>
        </is>
      </c>
      <c r="I66" s="397" t="n">
        <v>75</v>
      </c>
      <c r="J66" s="397" t="n">
        <v>0</v>
      </c>
      <c r="K66" s="397" t="n">
        <v>75</v>
      </c>
      <c r="L66" s="397" t="n">
        <v>9</v>
      </c>
      <c r="M66" s="397" t="n">
        <v>84</v>
      </c>
      <c r="N66" s="397" t="n">
        <v>-9</v>
      </c>
      <c r="O66" s="491" t="n">
        <v>75</v>
      </c>
      <c r="P66" s="397" t="n"/>
      <c r="Q66" s="397" t="n"/>
      <c r="R66" s="397" t="inlineStr">
        <is>
          <t>José Vitor</t>
        </is>
      </c>
      <c r="S66" s="397" t="inlineStr">
        <is>
          <t>Lagazzi</t>
        </is>
      </c>
      <c r="T66" s="397" t="inlineStr">
        <is>
          <t>jvitor.lagazzi@gmail.com</t>
        </is>
      </c>
      <c r="U66" s="400" t="inlineStr">
        <is>
          <t>Sim</t>
        </is>
      </c>
      <c r="V66" s="408" t="n">
        <v>46023</v>
      </c>
    </row>
    <row r="67">
      <c r="A67" s="401" t="inlineStr">
        <is>
          <t>33EHBA99BPV</t>
        </is>
      </c>
      <c r="B67" s="402" t="inlineStr">
        <is>
          <t>UYG8-GL-KFHW</t>
        </is>
      </c>
      <c r="C67" s="402" t="inlineStr">
        <is>
          <t>Entrada única - Individual</t>
        </is>
      </c>
      <c r="D67" s="403" t="n">
        <v>46044</v>
      </c>
      <c r="E67" s="403" t="n">
        <v>46038</v>
      </c>
      <c r="F67" s="492" t="n">
        <v>0.7387731481481481</v>
      </c>
      <c r="G67" s="402" t="inlineStr">
        <is>
          <t>Venda online</t>
        </is>
      </c>
      <c r="H67" s="402" t="inlineStr">
        <is>
          <t>Pagamento transacionado pela Sympla</t>
        </is>
      </c>
      <c r="I67" s="402" t="n">
        <v>75</v>
      </c>
      <c r="J67" s="402" t="n">
        <v>0</v>
      </c>
      <c r="K67" s="402" t="n">
        <v>75</v>
      </c>
      <c r="L67" s="402" t="n">
        <v>9</v>
      </c>
      <c r="M67" s="402" t="n">
        <v>84</v>
      </c>
      <c r="N67" s="402" t="n">
        <v>-9</v>
      </c>
      <c r="O67" s="493" t="n">
        <v>75</v>
      </c>
      <c r="P67" s="402" t="n"/>
      <c r="Q67" s="402" t="n"/>
      <c r="R67" s="402" t="inlineStr">
        <is>
          <t>MATHEUS</t>
        </is>
      </c>
      <c r="S67" s="402" t="inlineStr">
        <is>
          <t>DE LIMA FERNANDES</t>
        </is>
      </c>
      <c r="T67" s="402" t="inlineStr">
        <is>
          <t>matheus.delima.fernandes.it@gmail.com</t>
        </is>
      </c>
      <c r="U67" s="405" t="inlineStr">
        <is>
          <t>Sim</t>
        </is>
      </c>
      <c r="V67" s="408" t="n">
        <v>46023</v>
      </c>
    </row>
    <row r="68">
      <c r="A68" s="396" t="inlineStr">
        <is>
          <t>33EHBA9AFQZ</t>
        </is>
      </c>
      <c r="B68" s="397" t="inlineStr">
        <is>
          <t>UYGG-Z4-MYY2</t>
        </is>
      </c>
      <c r="C68" s="397" t="inlineStr">
        <is>
          <t>Entrada única - Individual</t>
        </is>
      </c>
      <c r="D68" s="398" t="n">
        <v>46044</v>
      </c>
      <c r="E68" s="398" t="n">
        <v>46038</v>
      </c>
      <c r="F68" s="490" t="n">
        <v>0.8789467592592592</v>
      </c>
      <c r="G68" s="397" t="inlineStr">
        <is>
          <t>Venda online</t>
        </is>
      </c>
      <c r="H68" s="397" t="inlineStr">
        <is>
          <t>Pagamento transacionado pela Sympla</t>
        </is>
      </c>
      <c r="I68" s="397" t="n">
        <v>75</v>
      </c>
      <c r="J68" s="397" t="n">
        <v>0</v>
      </c>
      <c r="K68" s="397" t="n">
        <v>75</v>
      </c>
      <c r="L68" s="397" t="n">
        <v>9</v>
      </c>
      <c r="M68" s="397" t="n">
        <v>84</v>
      </c>
      <c r="N68" s="397" t="n">
        <v>-9</v>
      </c>
      <c r="O68" s="491" t="n">
        <v>75</v>
      </c>
      <c r="P68" s="397" t="n"/>
      <c r="Q68" s="397" t="n"/>
      <c r="R68" s="397" t="inlineStr">
        <is>
          <t>Daniele</t>
        </is>
      </c>
      <c r="S68" s="397" t="inlineStr">
        <is>
          <t>Figueiredo</t>
        </is>
      </c>
      <c r="T68" s="397" t="inlineStr">
        <is>
          <t>daniele_galfig@hotmail.com</t>
        </is>
      </c>
      <c r="U68" s="400" t="inlineStr">
        <is>
          <t>Sim</t>
        </is>
      </c>
      <c r="V68" s="408" t="n">
        <v>46023</v>
      </c>
    </row>
    <row r="69">
      <c r="A69" s="401" t="inlineStr">
        <is>
          <t>33EHBA9F8C9</t>
        </is>
      </c>
      <c r="B69" s="402" t="inlineStr">
        <is>
          <t>UYY4-FE-7Z84</t>
        </is>
      </c>
      <c r="C69" s="402" t="inlineStr">
        <is>
          <t>Intermediário - 2 Lugares - Lote 2</t>
        </is>
      </c>
      <c r="D69" s="403" t="n">
        <v>46044</v>
      </c>
      <c r="E69" s="403" t="n">
        <v>46039</v>
      </c>
      <c r="F69" s="492" t="n">
        <v>0.8294560185185185</v>
      </c>
      <c r="G69" s="402" t="inlineStr">
        <is>
          <t>Venda online</t>
        </is>
      </c>
      <c r="H69" s="402" t="inlineStr">
        <is>
          <t>Pagamento transacionado pela Sympla</t>
        </is>
      </c>
      <c r="I69" s="402" t="n">
        <v>210</v>
      </c>
      <c r="J69" s="402" t="n">
        <v>0</v>
      </c>
      <c r="K69" s="402" t="n">
        <v>210</v>
      </c>
      <c r="L69" s="402" t="n">
        <v>25.2</v>
      </c>
      <c r="M69" s="402" t="n">
        <v>235.2</v>
      </c>
      <c r="N69" s="402" t="n">
        <v>-25.2</v>
      </c>
      <c r="O69" s="493" t="n">
        <v>210</v>
      </c>
      <c r="P69" s="402" t="n"/>
      <c r="Q69" s="402" t="n"/>
      <c r="R69" s="402" t="inlineStr">
        <is>
          <t>Kevin</t>
        </is>
      </c>
      <c r="S69" s="402" t="inlineStr">
        <is>
          <t>Rodrighero</t>
        </is>
      </c>
      <c r="T69" s="402" t="inlineStr">
        <is>
          <t>kevinrodrighero@live.com</t>
        </is>
      </c>
      <c r="U69" s="405" t="inlineStr">
        <is>
          <t>Sim</t>
        </is>
      </c>
      <c r="V69" s="408" t="n">
        <v>46023</v>
      </c>
    </row>
    <row r="70">
      <c r="A70" s="396" t="inlineStr">
        <is>
          <t>33EHBA9FB6E</t>
        </is>
      </c>
      <c r="B70" s="397" t="inlineStr">
        <is>
          <t>UYY5-11-NN38</t>
        </is>
      </c>
      <c r="C70" s="397" t="inlineStr">
        <is>
          <t>Reserva exclusiva - 2 lugares - Lote 2</t>
        </is>
      </c>
      <c r="D70" s="398" t="n">
        <v>46044</v>
      </c>
      <c r="E70" s="398" t="n">
        <v>46039</v>
      </c>
      <c r="F70" s="490" t="n">
        <v>0.8392939814814815</v>
      </c>
      <c r="G70" s="397" t="inlineStr">
        <is>
          <t>Venda online</t>
        </is>
      </c>
      <c r="H70" s="397" t="inlineStr">
        <is>
          <t>Pagamento transacionado pela Sympla</t>
        </is>
      </c>
      <c r="I70" s="397" t="n">
        <v>250</v>
      </c>
      <c r="J70" s="397" t="n">
        <v>0</v>
      </c>
      <c r="K70" s="397" t="n">
        <v>250</v>
      </c>
      <c r="L70" s="397" t="n">
        <v>30</v>
      </c>
      <c r="M70" s="397" t="n">
        <v>280</v>
      </c>
      <c r="N70" s="397" t="n">
        <v>-30</v>
      </c>
      <c r="O70" s="491" t="n">
        <v>250</v>
      </c>
      <c r="P70" s="397" t="n"/>
      <c r="Q70" s="397" t="n"/>
      <c r="R70" s="397" t="inlineStr">
        <is>
          <t>Lippe</t>
        </is>
      </c>
      <c r="S70" s="397" t="inlineStr">
        <is>
          <t>Samora</t>
        </is>
      </c>
      <c r="T70" s="397" t="inlineStr">
        <is>
          <t>felippearaujosamora@gmail.com</t>
        </is>
      </c>
      <c r="U70" s="400" t="inlineStr">
        <is>
          <t>Sim</t>
        </is>
      </c>
      <c r="V70" s="408" t="n">
        <v>46023</v>
      </c>
    </row>
    <row r="71">
      <c r="A71" s="401" t="inlineStr">
        <is>
          <t>33EHBA9FTHP</t>
        </is>
      </c>
      <c r="B71" s="402" t="inlineStr">
        <is>
          <t>UYY9-9A-WMG8</t>
        </is>
      </c>
      <c r="C71" s="402" t="inlineStr">
        <is>
          <t>Entrada única - Individual</t>
        </is>
      </c>
      <c r="D71" s="403" t="n">
        <v>46044</v>
      </c>
      <c r="E71" s="403" t="n">
        <v>46039</v>
      </c>
      <c r="F71" s="492" t="n">
        <v>0.9116550925925926</v>
      </c>
      <c r="G71" s="402" t="inlineStr">
        <is>
          <t>Venda online</t>
        </is>
      </c>
      <c r="H71" s="402" t="inlineStr">
        <is>
          <t>Pagamento transacionado pela Sympla</t>
        </is>
      </c>
      <c r="I71" s="402" t="n">
        <v>75</v>
      </c>
      <c r="J71" s="402" t="n">
        <v>0</v>
      </c>
      <c r="K71" s="402" t="n">
        <v>75</v>
      </c>
      <c r="L71" s="402" t="n">
        <v>9</v>
      </c>
      <c r="M71" s="402" t="n">
        <v>84</v>
      </c>
      <c r="N71" s="402" t="n">
        <v>-9</v>
      </c>
      <c r="O71" s="493" t="n">
        <v>75</v>
      </c>
      <c r="P71" s="402" t="n"/>
      <c r="Q71" s="402" t="n"/>
      <c r="R71" s="402" t="inlineStr">
        <is>
          <t>Camila</t>
        </is>
      </c>
      <c r="S71" s="402" t="inlineStr">
        <is>
          <t>Paranha</t>
        </is>
      </c>
      <c r="T71" s="402" t="inlineStr">
        <is>
          <t>camilacparanha@gmail.com</t>
        </is>
      </c>
      <c r="U71" s="405" t="inlineStr">
        <is>
          <t>Sim</t>
        </is>
      </c>
      <c r="V71" s="408" t="n">
        <v>46023</v>
      </c>
    </row>
    <row r="72">
      <c r="A72" s="396" t="inlineStr">
        <is>
          <t>33EHBA9FTHP</t>
        </is>
      </c>
      <c r="B72" s="397" t="inlineStr">
        <is>
          <t>UYY9-9A-WMH9</t>
        </is>
      </c>
      <c r="C72" s="397" t="inlineStr">
        <is>
          <t>Entrada única - Individual</t>
        </is>
      </c>
      <c r="D72" s="398" t="n">
        <v>46044</v>
      </c>
      <c r="E72" s="398" t="n">
        <v>46039</v>
      </c>
      <c r="F72" s="490" t="n">
        <v>0.9116550925925926</v>
      </c>
      <c r="G72" s="397" t="inlineStr">
        <is>
          <t>Venda online</t>
        </is>
      </c>
      <c r="H72" s="397" t="inlineStr">
        <is>
          <t>Pagamento transacionado pela Sympla</t>
        </is>
      </c>
      <c r="I72" s="397" t="n">
        <v>75</v>
      </c>
      <c r="J72" s="397" t="n">
        <v>0</v>
      </c>
      <c r="K72" s="397" t="n">
        <v>75</v>
      </c>
      <c r="L72" s="397" t="n">
        <v>9</v>
      </c>
      <c r="M72" s="397" t="n">
        <v>84</v>
      </c>
      <c r="N72" s="397" t="n">
        <v>-9</v>
      </c>
      <c r="O72" s="491" t="n">
        <v>75</v>
      </c>
      <c r="P72" s="397" t="n"/>
      <c r="Q72" s="397" t="n"/>
      <c r="R72" s="397" t="inlineStr">
        <is>
          <t>Camila</t>
        </is>
      </c>
      <c r="S72" s="397" t="inlineStr">
        <is>
          <t>Paranha</t>
        </is>
      </c>
      <c r="T72" s="397" t="inlineStr">
        <is>
          <t>camilacparanha@gmail.com</t>
        </is>
      </c>
      <c r="U72" s="400" t="inlineStr">
        <is>
          <t>Sim</t>
        </is>
      </c>
      <c r="V72" s="408" t="n">
        <v>46023</v>
      </c>
    </row>
    <row r="73">
      <c r="A73" s="401" t="inlineStr">
        <is>
          <t>33EHBA9GHYC</t>
        </is>
      </c>
      <c r="B73" s="402" t="inlineStr">
        <is>
          <t>UYYL-CQ-Z41V</t>
        </is>
      </c>
      <c r="C73" s="402" t="inlineStr">
        <is>
          <t>Intermediário - 2 Lugares - Lote 2</t>
        </is>
      </c>
      <c r="D73" s="403" t="n">
        <v>46044</v>
      </c>
      <c r="E73" s="403" t="n">
        <v>46040</v>
      </c>
      <c r="F73" s="492" t="n">
        <v>0.1180092592592593</v>
      </c>
      <c r="G73" s="402" t="inlineStr">
        <is>
          <t>Venda online</t>
        </is>
      </c>
      <c r="H73" s="402" t="inlineStr">
        <is>
          <t>Pagamento transacionado pela Sympla</t>
        </is>
      </c>
      <c r="I73" s="402" t="n">
        <v>210</v>
      </c>
      <c r="J73" s="402" t="n">
        <v>0</v>
      </c>
      <c r="K73" s="402" t="n">
        <v>210</v>
      </c>
      <c r="L73" s="402" t="n">
        <v>25.2</v>
      </c>
      <c r="M73" s="402" t="n">
        <v>235.2</v>
      </c>
      <c r="N73" s="402" t="n">
        <v>-25.2</v>
      </c>
      <c r="O73" s="493" t="n">
        <v>210</v>
      </c>
      <c r="P73" s="402" t="n"/>
      <c r="Q73" s="402" t="n"/>
      <c r="R73" s="402" t="inlineStr">
        <is>
          <t>Beatriz</t>
        </is>
      </c>
      <c r="S73" s="402" t="inlineStr">
        <is>
          <t>De Oliveira Moraes</t>
        </is>
      </c>
      <c r="T73" s="402" t="inlineStr">
        <is>
          <t>beatrizomoraes@outlook.com</t>
        </is>
      </c>
      <c r="U73" s="405" t="inlineStr">
        <is>
          <t>Sim</t>
        </is>
      </c>
      <c r="V73" s="408" t="n">
        <v>46023</v>
      </c>
    </row>
    <row r="74">
      <c r="A74" s="396" t="inlineStr">
        <is>
          <t>33EHBA9YPSZ</t>
        </is>
      </c>
      <c r="B74" s="397" t="inlineStr">
        <is>
          <t>UYJU-KQ-RLAQ</t>
        </is>
      </c>
      <c r="C74" s="397" t="inlineStr">
        <is>
          <t>Mesas mezanino - 2 Lugares</t>
        </is>
      </c>
      <c r="D74" s="398" t="n">
        <v>46044</v>
      </c>
      <c r="E74" s="398" t="n">
        <v>46040</v>
      </c>
      <c r="F74" s="490" t="n">
        <v>0.8552314814814815</v>
      </c>
      <c r="G74" s="397" t="inlineStr">
        <is>
          <t>Venda online</t>
        </is>
      </c>
      <c r="H74" s="397" t="inlineStr">
        <is>
          <t>Pagamento transacionado pela Sympla</t>
        </is>
      </c>
      <c r="I74" s="397" t="n">
        <v>130</v>
      </c>
      <c r="J74" s="397" t="n">
        <v>0</v>
      </c>
      <c r="K74" s="397" t="n">
        <v>130</v>
      </c>
      <c r="L74" s="397" t="n">
        <v>15.6</v>
      </c>
      <c r="M74" s="397" t="n">
        <v>145.6</v>
      </c>
      <c r="N74" s="397" t="n">
        <v>-15.6</v>
      </c>
      <c r="O74" s="491" t="n">
        <v>130</v>
      </c>
      <c r="P74" s="397" t="n"/>
      <c r="Q74" s="397" t="n"/>
      <c r="R74" s="397" t="inlineStr">
        <is>
          <t>Fernanda</t>
        </is>
      </c>
      <c r="S74" s="397" t="inlineStr">
        <is>
          <t>Braga</t>
        </is>
      </c>
      <c r="T74" s="397" t="inlineStr">
        <is>
          <t>fepabra@bol.com.br</t>
        </is>
      </c>
      <c r="U74" s="400" t="inlineStr">
        <is>
          <t>Não</t>
        </is>
      </c>
      <c r="V74" s="408" t="n">
        <v>46023</v>
      </c>
    </row>
    <row r="75">
      <c r="A75" s="401" t="inlineStr">
        <is>
          <t>33EHBA9J7BU</t>
        </is>
      </c>
      <c r="B75" s="402" t="inlineStr">
        <is>
          <t>UYK2-ZB-MMCR</t>
        </is>
      </c>
      <c r="C75" s="402" t="inlineStr">
        <is>
          <t>Entrada única - Individual</t>
        </is>
      </c>
      <c r="D75" s="403" t="n">
        <v>46044</v>
      </c>
      <c r="E75" s="403" t="n">
        <v>46040</v>
      </c>
      <c r="F75" s="492" t="n">
        <v>0.9593171296296297</v>
      </c>
      <c r="G75" s="402" t="inlineStr">
        <is>
          <t>Venda online</t>
        </is>
      </c>
      <c r="H75" s="402" t="inlineStr">
        <is>
          <t>Pagamento transacionado pela Sympla</t>
        </is>
      </c>
      <c r="I75" s="402" t="n">
        <v>75</v>
      </c>
      <c r="J75" s="402" t="n">
        <v>0</v>
      </c>
      <c r="K75" s="402" t="n">
        <v>75</v>
      </c>
      <c r="L75" s="402" t="n">
        <v>9</v>
      </c>
      <c r="M75" s="402" t="n">
        <v>84</v>
      </c>
      <c r="N75" s="402" t="n">
        <v>-9</v>
      </c>
      <c r="O75" s="493" t="n">
        <v>75</v>
      </c>
      <c r="P75" s="402" t="n"/>
      <c r="Q75" s="402" t="n"/>
      <c r="R75" s="402" t="inlineStr">
        <is>
          <t>Eduardo</t>
        </is>
      </c>
      <c r="S75" s="402" t="inlineStr">
        <is>
          <t>Marconi</t>
        </is>
      </c>
      <c r="T75" s="402" t="inlineStr">
        <is>
          <t>eduardomarinhomarconi@gmail.com</t>
        </is>
      </c>
      <c r="U75" s="405" t="inlineStr">
        <is>
          <t>Sim</t>
        </is>
      </c>
      <c r="V75" s="408" t="n">
        <v>46023</v>
      </c>
    </row>
    <row r="76">
      <c r="A76" s="396" t="inlineStr">
        <is>
          <t>33EHBA9JQQM</t>
        </is>
      </c>
      <c r="B76" s="397" t="inlineStr">
        <is>
          <t>UYKT-C2-AHA6</t>
        </is>
      </c>
      <c r="C76" s="397" t="inlineStr">
        <is>
          <t>Intermediário - 2 Lugares - Lote 2</t>
        </is>
      </c>
      <c r="D76" s="398" t="n">
        <v>46044</v>
      </c>
      <c r="E76" s="398" t="n">
        <v>46041</v>
      </c>
      <c r="F76" s="490" t="n">
        <v>0.4135532407407407</v>
      </c>
      <c r="G76" s="397" t="inlineStr">
        <is>
          <t>Venda online</t>
        </is>
      </c>
      <c r="H76" s="397" t="inlineStr">
        <is>
          <t>Pagamento transacionado pela Sympla</t>
        </is>
      </c>
      <c r="I76" s="397" t="n">
        <v>210</v>
      </c>
      <c r="J76" s="397" t="n">
        <v>0</v>
      </c>
      <c r="K76" s="397" t="n">
        <v>210</v>
      </c>
      <c r="L76" s="397" t="n">
        <v>25.2</v>
      </c>
      <c r="M76" s="397" t="n">
        <v>235.2</v>
      </c>
      <c r="N76" s="397" t="n">
        <v>-25.2</v>
      </c>
      <c r="O76" s="491" t="n">
        <v>210</v>
      </c>
      <c r="P76" s="397" t="n"/>
      <c r="Q76" s="397" t="n"/>
      <c r="R76" s="397" t="inlineStr">
        <is>
          <t>Cassiane</t>
        </is>
      </c>
      <c r="S76" s="397" t="inlineStr">
        <is>
          <t>Araujo Silva</t>
        </is>
      </c>
      <c r="T76" s="397" t="inlineStr">
        <is>
          <t>cassyaraujocosta@gmail.com</t>
        </is>
      </c>
      <c r="U76" s="400" t="inlineStr">
        <is>
          <t>Sim</t>
        </is>
      </c>
      <c r="V76" s="408" t="n">
        <v>46023</v>
      </c>
    </row>
    <row r="77">
      <c r="A77" s="401" t="inlineStr">
        <is>
          <t>33EHBA9KHFR</t>
        </is>
      </c>
      <c r="B77" s="402" t="inlineStr">
        <is>
          <t>UYL2-8T-2603</t>
        </is>
      </c>
      <c r="C77" s="402" t="inlineStr">
        <is>
          <t>Entrada única - Individual</t>
        </is>
      </c>
      <c r="D77" s="403" t="n">
        <v>46044</v>
      </c>
      <c r="E77" s="403" t="n">
        <v>46041</v>
      </c>
      <c r="F77" s="492" t="n">
        <v>0.5312962962962963</v>
      </c>
      <c r="G77" s="402" t="inlineStr">
        <is>
          <t>Venda online</t>
        </is>
      </c>
      <c r="H77" s="402" t="inlineStr">
        <is>
          <t>Pagamento transacionado pela Sympla</t>
        </is>
      </c>
      <c r="I77" s="402" t="n">
        <v>75</v>
      </c>
      <c r="J77" s="402" t="n">
        <v>0</v>
      </c>
      <c r="K77" s="402" t="n">
        <v>75</v>
      </c>
      <c r="L77" s="402" t="n">
        <v>9</v>
      </c>
      <c r="M77" s="402" t="n">
        <v>84</v>
      </c>
      <c r="N77" s="402" t="n">
        <v>-9</v>
      </c>
      <c r="O77" s="493" t="n">
        <v>75</v>
      </c>
      <c r="P77" s="402" t="n"/>
      <c r="Q77" s="402" t="n"/>
      <c r="R77" s="402" t="inlineStr">
        <is>
          <t>Sergio</t>
        </is>
      </c>
      <c r="S77" s="402" t="inlineStr">
        <is>
          <t>Rocha dos Santos</t>
        </is>
      </c>
      <c r="T77" s="402" t="inlineStr">
        <is>
          <t>sergio18_break@hotmail.com</t>
        </is>
      </c>
      <c r="U77" s="405" t="inlineStr">
        <is>
          <t>Sim</t>
        </is>
      </c>
      <c r="V77" s="408" t="n">
        <v>46023</v>
      </c>
    </row>
    <row r="78">
      <c r="A78" s="396" t="inlineStr">
        <is>
          <t>33EHBA9KHFR</t>
        </is>
      </c>
      <c r="B78" s="397" t="inlineStr">
        <is>
          <t>UYL2-8T-2611</t>
        </is>
      </c>
      <c r="C78" s="397" t="inlineStr">
        <is>
          <t>Entrada única - Individual</t>
        </is>
      </c>
      <c r="D78" s="398" t="n">
        <v>46044</v>
      </c>
      <c r="E78" s="398" t="n">
        <v>46041</v>
      </c>
      <c r="F78" s="490" t="n">
        <v>0.5312962962962963</v>
      </c>
      <c r="G78" s="397" t="inlineStr">
        <is>
          <t>Venda online</t>
        </is>
      </c>
      <c r="H78" s="397" t="inlineStr">
        <is>
          <t>Pagamento transacionado pela Sympla</t>
        </is>
      </c>
      <c r="I78" s="397" t="n">
        <v>75</v>
      </c>
      <c r="J78" s="397" t="n">
        <v>0</v>
      </c>
      <c r="K78" s="397" t="n">
        <v>75</v>
      </c>
      <c r="L78" s="397" t="n">
        <v>9</v>
      </c>
      <c r="M78" s="397" t="n">
        <v>84</v>
      </c>
      <c r="N78" s="397" t="n">
        <v>-9</v>
      </c>
      <c r="O78" s="491" t="n">
        <v>75</v>
      </c>
      <c r="P78" s="397" t="n"/>
      <c r="Q78" s="397" t="n"/>
      <c r="R78" s="397" t="inlineStr">
        <is>
          <t>Sergio</t>
        </is>
      </c>
      <c r="S78" s="397" t="inlineStr">
        <is>
          <t>Rocha dos Santos</t>
        </is>
      </c>
      <c r="T78" s="397" t="inlineStr">
        <is>
          <t>sergio18_break@hotmail.com</t>
        </is>
      </c>
      <c r="U78" s="400" t="inlineStr">
        <is>
          <t>Sim</t>
        </is>
      </c>
      <c r="V78" s="408" t="n">
        <v>46023</v>
      </c>
    </row>
    <row r="79">
      <c r="A79" s="401" t="inlineStr">
        <is>
          <t>33EHBA9KHFR</t>
        </is>
      </c>
      <c r="B79" s="402" t="inlineStr">
        <is>
          <t>UYL2-8T-261A</t>
        </is>
      </c>
      <c r="C79" s="402" t="inlineStr">
        <is>
          <t>Entrada única - Individual</t>
        </is>
      </c>
      <c r="D79" s="403" t="n">
        <v>46044</v>
      </c>
      <c r="E79" s="403" t="n">
        <v>46041</v>
      </c>
      <c r="F79" s="492" t="n">
        <v>0.5312962962962963</v>
      </c>
      <c r="G79" s="402" t="inlineStr">
        <is>
          <t>Venda online</t>
        </is>
      </c>
      <c r="H79" s="402" t="inlineStr">
        <is>
          <t>Pagamento transacionado pela Sympla</t>
        </is>
      </c>
      <c r="I79" s="402" t="n">
        <v>75</v>
      </c>
      <c r="J79" s="402" t="n">
        <v>0</v>
      </c>
      <c r="K79" s="402" t="n">
        <v>75</v>
      </c>
      <c r="L79" s="402" t="n">
        <v>9</v>
      </c>
      <c r="M79" s="402" t="n">
        <v>84</v>
      </c>
      <c r="N79" s="402" t="n">
        <v>-9</v>
      </c>
      <c r="O79" s="493" t="n">
        <v>75</v>
      </c>
      <c r="P79" s="402" t="n"/>
      <c r="Q79" s="402" t="n"/>
      <c r="R79" s="402" t="inlineStr">
        <is>
          <t>Sergio</t>
        </is>
      </c>
      <c r="S79" s="402" t="inlineStr">
        <is>
          <t>Rocha dos Santos</t>
        </is>
      </c>
      <c r="T79" s="402" t="inlineStr">
        <is>
          <t>sergio18_break@hotmail.com</t>
        </is>
      </c>
      <c r="U79" s="405" t="inlineStr">
        <is>
          <t>Sim</t>
        </is>
      </c>
      <c r="V79" s="408" t="n">
        <v>46023</v>
      </c>
    </row>
    <row r="80">
      <c r="A80" s="396" t="inlineStr">
        <is>
          <t>33EHBA9KTEY</t>
        </is>
      </c>
      <c r="B80" s="397" t="inlineStr">
        <is>
          <t>UYL5-7C-4CAQ</t>
        </is>
      </c>
      <c r="C80" s="397" t="inlineStr">
        <is>
          <t>Entrada única - Individual</t>
        </is>
      </c>
      <c r="D80" s="398" t="n">
        <v>46044</v>
      </c>
      <c r="E80" s="398" t="n">
        <v>46041</v>
      </c>
      <c r="F80" s="490" t="n">
        <v>0.5817013888888889</v>
      </c>
      <c r="G80" s="397" t="inlineStr">
        <is>
          <t>Venda online</t>
        </is>
      </c>
      <c r="H80" s="397" t="inlineStr">
        <is>
          <t>Pagamento transacionado pela Sympla</t>
        </is>
      </c>
      <c r="I80" s="397" t="n">
        <v>75</v>
      </c>
      <c r="J80" s="397" t="n">
        <v>0</v>
      </c>
      <c r="K80" s="397" t="n">
        <v>75</v>
      </c>
      <c r="L80" s="397" t="n">
        <v>9</v>
      </c>
      <c r="M80" s="397" t="n">
        <v>84</v>
      </c>
      <c r="N80" s="397" t="n">
        <v>-9</v>
      </c>
      <c r="O80" s="491" t="n">
        <v>75</v>
      </c>
      <c r="P80" s="397" t="n"/>
      <c r="Q80" s="397" t="n"/>
      <c r="R80" s="397" t="inlineStr">
        <is>
          <t>JAQUELINE</t>
        </is>
      </c>
      <c r="S80" s="397" t="inlineStr">
        <is>
          <t>ALCÂNTARA</t>
        </is>
      </c>
      <c r="T80" s="397" t="inlineStr">
        <is>
          <t>jaqueline891130@gmail.com</t>
        </is>
      </c>
      <c r="U80" s="400" t="inlineStr">
        <is>
          <t>Sim</t>
        </is>
      </c>
      <c r="V80" s="408" t="n">
        <v>46023</v>
      </c>
    </row>
    <row r="81">
      <c r="A81" s="401" t="inlineStr">
        <is>
          <t>33EHBA9L9EL</t>
        </is>
      </c>
      <c r="B81" s="402" t="inlineStr">
        <is>
          <t>UYL8-6H-P6EH</t>
        </is>
      </c>
      <c r="C81" s="402" t="inlineStr">
        <is>
          <t>Entrada única - Individual</t>
        </is>
      </c>
      <c r="D81" s="403" t="n">
        <v>46044</v>
      </c>
      <c r="E81" s="403" t="n">
        <v>46041</v>
      </c>
      <c r="F81" s="492" t="n">
        <v>0.6324421296296296</v>
      </c>
      <c r="G81" s="402" t="inlineStr">
        <is>
          <t>Venda online</t>
        </is>
      </c>
      <c r="H81" s="402" t="inlineStr">
        <is>
          <t>Pagamento transacionado pela Sympla</t>
        </is>
      </c>
      <c r="I81" s="402" t="n">
        <v>75</v>
      </c>
      <c r="J81" s="402" t="n">
        <v>0</v>
      </c>
      <c r="K81" s="402" t="n">
        <v>75</v>
      </c>
      <c r="L81" s="402" t="n">
        <v>9</v>
      </c>
      <c r="M81" s="402" t="n">
        <v>84</v>
      </c>
      <c r="N81" s="402" t="n">
        <v>-9</v>
      </c>
      <c r="O81" s="493" t="n">
        <v>75</v>
      </c>
      <c r="P81" s="402" t="n"/>
      <c r="Q81" s="402" t="n"/>
      <c r="R81" s="402" t="inlineStr">
        <is>
          <t>Sara</t>
        </is>
      </c>
      <c r="S81" s="402" t="inlineStr">
        <is>
          <t>Oliveira</t>
        </is>
      </c>
      <c r="T81" s="402" t="inlineStr">
        <is>
          <t>saraoliveira308@yahoo.com.br</t>
        </is>
      </c>
      <c r="U81" s="405" t="inlineStr">
        <is>
          <t>Sim</t>
        </is>
      </c>
      <c r="V81" s="408" t="n">
        <v>46023</v>
      </c>
    </row>
    <row r="82">
      <c r="A82" s="396" t="inlineStr">
        <is>
          <t>33EHBA9L9EL</t>
        </is>
      </c>
      <c r="B82" s="397" t="inlineStr">
        <is>
          <t>UYL8-6H-P6FC</t>
        </is>
      </c>
      <c r="C82" s="397" t="inlineStr">
        <is>
          <t>Entrada única - Individual</t>
        </is>
      </c>
      <c r="D82" s="398" t="n">
        <v>46044</v>
      </c>
      <c r="E82" s="398" t="n">
        <v>46041</v>
      </c>
      <c r="F82" s="490" t="n">
        <v>0.6324421296296296</v>
      </c>
      <c r="G82" s="397" t="inlineStr">
        <is>
          <t>Venda online</t>
        </is>
      </c>
      <c r="H82" s="397" t="inlineStr">
        <is>
          <t>Pagamento transacionado pela Sympla</t>
        </is>
      </c>
      <c r="I82" s="397" t="n">
        <v>75</v>
      </c>
      <c r="J82" s="397" t="n">
        <v>0</v>
      </c>
      <c r="K82" s="397" t="n">
        <v>75</v>
      </c>
      <c r="L82" s="397" t="n">
        <v>9</v>
      </c>
      <c r="M82" s="397" t="n">
        <v>84</v>
      </c>
      <c r="N82" s="397" t="n">
        <v>-9</v>
      </c>
      <c r="O82" s="491" t="n">
        <v>75</v>
      </c>
      <c r="P82" s="397" t="n"/>
      <c r="Q82" s="397" t="n"/>
      <c r="R82" s="397" t="inlineStr">
        <is>
          <t>Sara</t>
        </is>
      </c>
      <c r="S82" s="397" t="inlineStr">
        <is>
          <t>Oliveira</t>
        </is>
      </c>
      <c r="T82" s="397" t="inlineStr">
        <is>
          <t>saraoliveira308@yahoo.com.br</t>
        </is>
      </c>
      <c r="U82" s="400" t="inlineStr">
        <is>
          <t>Sim</t>
        </is>
      </c>
      <c r="V82" s="408" t="n">
        <v>46023</v>
      </c>
    </row>
    <row r="83">
      <c r="A83" s="401" t="inlineStr">
        <is>
          <t>33EHBA9L9EL</t>
        </is>
      </c>
      <c r="B83" s="402" t="inlineStr">
        <is>
          <t>UYL8-6H-P6FL</t>
        </is>
      </c>
      <c r="C83" s="402" t="inlineStr">
        <is>
          <t>Entrada única - Individual</t>
        </is>
      </c>
      <c r="D83" s="403" t="n">
        <v>46044</v>
      </c>
      <c r="E83" s="403" t="n">
        <v>46041</v>
      </c>
      <c r="F83" s="492" t="n">
        <v>0.6324421296296296</v>
      </c>
      <c r="G83" s="402" t="inlineStr">
        <is>
          <t>Venda online</t>
        </is>
      </c>
      <c r="H83" s="402" t="inlineStr">
        <is>
          <t>Pagamento transacionado pela Sympla</t>
        </is>
      </c>
      <c r="I83" s="402" t="n">
        <v>75</v>
      </c>
      <c r="J83" s="402" t="n">
        <v>0</v>
      </c>
      <c r="K83" s="402" t="n">
        <v>75</v>
      </c>
      <c r="L83" s="402" t="n">
        <v>9</v>
      </c>
      <c r="M83" s="402" t="n">
        <v>84</v>
      </c>
      <c r="N83" s="402" t="n">
        <v>-9</v>
      </c>
      <c r="O83" s="493" t="n">
        <v>75</v>
      </c>
      <c r="P83" s="402" t="n"/>
      <c r="Q83" s="402" t="n"/>
      <c r="R83" s="402" t="inlineStr">
        <is>
          <t>Sara</t>
        </is>
      </c>
      <c r="S83" s="402" t="inlineStr">
        <is>
          <t>Oliveira</t>
        </is>
      </c>
      <c r="T83" s="402" t="inlineStr">
        <is>
          <t>saraoliveira308@yahoo.com.br</t>
        </is>
      </c>
      <c r="U83" s="405" t="inlineStr">
        <is>
          <t>Sim</t>
        </is>
      </c>
      <c r="V83" s="408" t="n">
        <v>46023</v>
      </c>
    </row>
    <row r="84">
      <c r="A84" s="396" t="inlineStr">
        <is>
          <t>33EHBA9LGE8</t>
        </is>
      </c>
      <c r="B84" s="397" t="inlineStr">
        <is>
          <t>UYLA-1D-8US6</t>
        </is>
      </c>
      <c r="C84" s="397" t="inlineStr">
        <is>
          <t>Intermediário - 2 Lugares - Lote 2</t>
        </is>
      </c>
      <c r="D84" s="398" t="n">
        <v>46044</v>
      </c>
      <c r="E84" s="398" t="n">
        <v>46041</v>
      </c>
      <c r="F84" s="490" t="n">
        <v>0.6639699074074074</v>
      </c>
      <c r="G84" s="397" t="inlineStr">
        <is>
          <t>Venda online</t>
        </is>
      </c>
      <c r="H84" s="397" t="inlineStr">
        <is>
          <t>Pagamento transacionado pela Sympla</t>
        </is>
      </c>
      <c r="I84" s="397" t="n">
        <v>210</v>
      </c>
      <c r="J84" s="397" t="n">
        <v>0</v>
      </c>
      <c r="K84" s="397" t="n">
        <v>210</v>
      </c>
      <c r="L84" s="397" t="n">
        <v>25.2</v>
      </c>
      <c r="M84" s="397" t="n">
        <v>235.2</v>
      </c>
      <c r="N84" s="397" t="n">
        <v>-25.2</v>
      </c>
      <c r="O84" s="491" t="n">
        <v>210</v>
      </c>
      <c r="P84" s="397" t="n"/>
      <c r="Q84" s="397" t="n"/>
      <c r="R84" s="397" t="inlineStr">
        <is>
          <t>Silvio</t>
        </is>
      </c>
      <c r="S84" s="397" t="inlineStr">
        <is>
          <t>Sallowicz</t>
        </is>
      </c>
      <c r="T84" s="397" t="inlineStr">
        <is>
          <t>ssallowicz@uol.com.br</t>
        </is>
      </c>
      <c r="U84" s="400" t="inlineStr">
        <is>
          <t>Sim</t>
        </is>
      </c>
      <c r="V84" s="408" t="n">
        <v>46023</v>
      </c>
    </row>
    <row r="85">
      <c r="A85" s="401" t="inlineStr">
        <is>
          <t>33EHBA9M0DN</t>
        </is>
      </c>
      <c r="B85" s="402" t="inlineStr">
        <is>
          <t>UYLD-T6-M1KK</t>
        </is>
      </c>
      <c r="C85" s="402" t="inlineStr">
        <is>
          <t>Intermediário - 2 Lugares - Lote 2</t>
        </is>
      </c>
      <c r="D85" s="403" t="n">
        <v>46044</v>
      </c>
      <c r="E85" s="403" t="n">
        <v>46041</v>
      </c>
      <c r="F85" s="492" t="n">
        <v>0.7290624999999999</v>
      </c>
      <c r="G85" s="402" t="inlineStr">
        <is>
          <t>Adicionados manualmente</t>
        </is>
      </c>
      <c r="H85" s="402" t="inlineStr">
        <is>
          <t>Pagamento não transacionado pela Sympla</t>
        </is>
      </c>
      <c r="I85" s="402" t="n">
        <v>210</v>
      </c>
      <c r="J85" s="402" t="n">
        <v>0</v>
      </c>
      <c r="K85" s="402" t="n">
        <v>210</v>
      </c>
      <c r="L85" s="402" t="n">
        <v>0</v>
      </c>
      <c r="M85" s="402" t="n">
        <v>210</v>
      </c>
      <c r="N85" s="402" t="n">
        <v>0</v>
      </c>
      <c r="O85" s="493" t="n">
        <v>210</v>
      </c>
      <c r="P85" s="402" t="n"/>
      <c r="Q85" s="402" t="n"/>
      <c r="R85" s="402" t="inlineStr">
        <is>
          <t>Adicionado</t>
        </is>
      </c>
      <c r="S85" s="402" t="inlineStr">
        <is>
          <t>manualmente</t>
        </is>
      </c>
      <c r="T85" s="402" t="n"/>
      <c r="U85" s="405" t="inlineStr">
        <is>
          <t>Não</t>
        </is>
      </c>
      <c r="V85" s="408" t="n">
        <v>46023</v>
      </c>
    </row>
    <row r="86">
      <c r="A86" s="396" t="inlineStr">
        <is>
          <t>33EHBA9Z9YQ</t>
        </is>
      </c>
      <c r="B86" s="397" t="inlineStr">
        <is>
          <t>UYMY-BL-GWW1</t>
        </is>
      </c>
      <c r="C86" s="397" t="inlineStr">
        <is>
          <t>Entrada única - Individual</t>
        </is>
      </c>
      <c r="D86" s="398" t="n">
        <v>46044</v>
      </c>
      <c r="E86" s="398" t="n">
        <v>46042</v>
      </c>
      <c r="F86" s="490" t="n">
        <v>0.3852662037037037</v>
      </c>
      <c r="G86" s="397" t="inlineStr">
        <is>
          <t>Venda online</t>
        </is>
      </c>
      <c r="H86" s="397" t="inlineStr">
        <is>
          <t>Pagamento transacionado pela Sympla</t>
        </is>
      </c>
      <c r="I86" s="397" t="n">
        <v>75</v>
      </c>
      <c r="J86" s="397" t="n">
        <v>0</v>
      </c>
      <c r="K86" s="397" t="n">
        <v>75</v>
      </c>
      <c r="L86" s="397" t="n">
        <v>9</v>
      </c>
      <c r="M86" s="397" t="n">
        <v>84</v>
      </c>
      <c r="N86" s="397" t="n">
        <v>-9</v>
      </c>
      <c r="O86" s="491" t="n">
        <v>75</v>
      </c>
      <c r="P86" s="397" t="n"/>
      <c r="Q86" s="397" t="n"/>
      <c r="R86" s="397" t="inlineStr">
        <is>
          <t>Raquel</t>
        </is>
      </c>
      <c r="S86" s="397" t="inlineStr">
        <is>
          <t>Amin</t>
        </is>
      </c>
      <c r="T86" s="397" t="inlineStr">
        <is>
          <t>raquel_amin91@hotmail.com</t>
        </is>
      </c>
      <c r="U86" s="400" t="inlineStr">
        <is>
          <t>Sim</t>
        </is>
      </c>
      <c r="V86" s="408" t="n">
        <v>46023</v>
      </c>
    </row>
    <row r="87">
      <c r="A87" s="401" t="inlineStr">
        <is>
          <t>33EHBA9Z9YQ</t>
        </is>
      </c>
      <c r="B87" s="402" t="inlineStr">
        <is>
          <t>UYMY-BL-GWWR</t>
        </is>
      </c>
      <c r="C87" s="402" t="inlineStr">
        <is>
          <t>Entrada única - Individual</t>
        </is>
      </c>
      <c r="D87" s="403" t="n">
        <v>46044</v>
      </c>
      <c r="E87" s="403" t="n">
        <v>46042</v>
      </c>
      <c r="F87" s="492" t="n">
        <v>0.3852662037037037</v>
      </c>
      <c r="G87" s="402" t="inlineStr">
        <is>
          <t>Venda online</t>
        </is>
      </c>
      <c r="H87" s="402" t="inlineStr">
        <is>
          <t>Pagamento transacionado pela Sympla</t>
        </is>
      </c>
      <c r="I87" s="402" t="n">
        <v>75</v>
      </c>
      <c r="J87" s="402" t="n">
        <v>0</v>
      </c>
      <c r="K87" s="402" t="n">
        <v>75</v>
      </c>
      <c r="L87" s="402" t="n">
        <v>9</v>
      </c>
      <c r="M87" s="402" t="n">
        <v>84</v>
      </c>
      <c r="N87" s="402" t="n">
        <v>-9</v>
      </c>
      <c r="O87" s="493" t="n">
        <v>75</v>
      </c>
      <c r="P87" s="402" t="n"/>
      <c r="Q87" s="402" t="n"/>
      <c r="R87" s="402" t="inlineStr">
        <is>
          <t>Raquel</t>
        </is>
      </c>
      <c r="S87" s="402" t="inlineStr">
        <is>
          <t>Amin</t>
        </is>
      </c>
      <c r="T87" s="402" t="inlineStr">
        <is>
          <t>raquel_amin91@hotmail.com</t>
        </is>
      </c>
      <c r="U87" s="405" t="inlineStr">
        <is>
          <t>Sim</t>
        </is>
      </c>
      <c r="V87" s="408" t="n">
        <v>46023</v>
      </c>
    </row>
    <row r="88">
      <c r="A88" s="396" t="inlineStr">
        <is>
          <t>33EHBA9R5GZ</t>
        </is>
      </c>
      <c r="B88" s="397" t="inlineStr">
        <is>
          <t>UYN7-ND-HJNG</t>
        </is>
      </c>
      <c r="C88" s="397" t="inlineStr">
        <is>
          <t>Intermediário - 2 Lugares - Lote 2</t>
        </is>
      </c>
      <c r="D88" s="398" t="n">
        <v>46044</v>
      </c>
      <c r="E88" s="398" t="n">
        <v>46042</v>
      </c>
      <c r="F88" s="490" t="n">
        <v>0.7833449074074074</v>
      </c>
      <c r="G88" s="397" t="inlineStr">
        <is>
          <t>Venda online</t>
        </is>
      </c>
      <c r="H88" s="397" t="inlineStr">
        <is>
          <t>Pagamento transacionado pela Sympla</t>
        </is>
      </c>
      <c r="I88" s="397" t="n">
        <v>210</v>
      </c>
      <c r="J88" s="397" t="n">
        <v>0</v>
      </c>
      <c r="K88" s="397" t="n">
        <v>210</v>
      </c>
      <c r="L88" s="397" t="n">
        <v>25.2</v>
      </c>
      <c r="M88" s="397" t="n">
        <v>235.2</v>
      </c>
      <c r="N88" s="397" t="n">
        <v>-25.2</v>
      </c>
      <c r="O88" s="491" t="n">
        <v>210</v>
      </c>
      <c r="P88" s="397" t="n"/>
      <c r="Q88" s="397" t="n"/>
      <c r="R88" s="397" t="inlineStr">
        <is>
          <t>José Victor</t>
        </is>
      </c>
      <c r="S88" s="397" t="inlineStr">
        <is>
          <t>Ferreira de Carvalho</t>
        </is>
      </c>
      <c r="T88" s="397" t="inlineStr">
        <is>
          <t>1victor.carvalho3@gmail.com</t>
        </is>
      </c>
      <c r="U88" s="400" t="inlineStr">
        <is>
          <t>Sim</t>
        </is>
      </c>
      <c r="V88" s="408" t="n">
        <v>46023</v>
      </c>
    </row>
    <row r="89">
      <c r="A89" s="401" t="inlineStr">
        <is>
          <t>33EHBA9S5Z4</t>
        </is>
      </c>
      <c r="B89" s="402" t="inlineStr">
        <is>
          <t>UYNG-0K-ZE8B</t>
        </is>
      </c>
      <c r="C89" s="402" t="inlineStr">
        <is>
          <t>Intermediário - 2 Lugares - Lote 2</t>
        </is>
      </c>
      <c r="D89" s="403" t="n">
        <v>46044</v>
      </c>
      <c r="E89" s="403" t="n">
        <v>46042</v>
      </c>
      <c r="F89" s="492" t="n">
        <v>0.9253819444444444</v>
      </c>
      <c r="G89" s="402" t="inlineStr">
        <is>
          <t>Venda online</t>
        </is>
      </c>
      <c r="H89" s="402" t="inlineStr">
        <is>
          <t>Pagamento transacionado pela Sympla</t>
        </is>
      </c>
      <c r="I89" s="402" t="n">
        <v>210</v>
      </c>
      <c r="J89" s="402" t="n">
        <v>0</v>
      </c>
      <c r="K89" s="402" t="n">
        <v>210</v>
      </c>
      <c r="L89" s="402" t="n">
        <v>25.2</v>
      </c>
      <c r="M89" s="402" t="n">
        <v>235.2</v>
      </c>
      <c r="N89" s="402" t="n">
        <v>-25.2</v>
      </c>
      <c r="O89" s="493" t="n">
        <v>210</v>
      </c>
      <c r="P89" s="402" t="n"/>
      <c r="Q89" s="402" t="n"/>
      <c r="R89" s="402" t="inlineStr">
        <is>
          <t>Juan</t>
        </is>
      </c>
      <c r="S89" s="402" t="inlineStr">
        <is>
          <t>Staibano</t>
        </is>
      </c>
      <c r="T89" s="402" t="inlineStr">
        <is>
          <t>staibano.j@gmail.com</t>
        </is>
      </c>
      <c r="U89" s="405" t="inlineStr">
        <is>
          <t>Sim</t>
        </is>
      </c>
      <c r="V89" s="408" t="n">
        <v>46023</v>
      </c>
    </row>
    <row r="90">
      <c r="A90" s="396" t="inlineStr">
        <is>
          <t>33EHBA9TYY2</t>
        </is>
      </c>
      <c r="B90" s="397" t="inlineStr">
        <is>
          <t>UYZD-8F-TW1F</t>
        </is>
      </c>
      <c r="C90" s="397" t="inlineStr">
        <is>
          <t>Intermediário - 2 Lugares - Lote 2</t>
        </is>
      </c>
      <c r="D90" s="398" t="n">
        <v>46044</v>
      </c>
      <c r="E90" s="398" t="n">
        <v>46043</v>
      </c>
      <c r="F90" s="490" t="n">
        <v>0.4579166666666667</v>
      </c>
      <c r="G90" s="397" t="inlineStr">
        <is>
          <t>Venda online</t>
        </is>
      </c>
      <c r="H90" s="397" t="inlineStr">
        <is>
          <t>Pagamento transacionado pela Sympla</t>
        </is>
      </c>
      <c r="I90" s="397" t="n">
        <v>210</v>
      </c>
      <c r="J90" s="397" t="n">
        <v>0</v>
      </c>
      <c r="K90" s="397" t="n">
        <v>210</v>
      </c>
      <c r="L90" s="397" t="n">
        <v>25.2</v>
      </c>
      <c r="M90" s="397" t="n">
        <v>235.2</v>
      </c>
      <c r="N90" s="397" t="n">
        <v>-25.2</v>
      </c>
      <c r="O90" s="491" t="n">
        <v>210</v>
      </c>
      <c r="P90" s="397" t="n"/>
      <c r="Q90" s="397" t="n"/>
      <c r="R90" s="397" t="inlineStr">
        <is>
          <t>RAFAEL</t>
        </is>
      </c>
      <c r="S90" s="397" t="inlineStr">
        <is>
          <t>DUTRA</t>
        </is>
      </c>
      <c r="T90" s="397" t="inlineStr">
        <is>
          <t>rafaelgoncalvesdutra@gmail.com</t>
        </is>
      </c>
      <c r="U90" s="400" t="inlineStr">
        <is>
          <t>Sim</t>
        </is>
      </c>
      <c r="V90" s="408" t="n">
        <v>46023</v>
      </c>
    </row>
    <row r="91">
      <c r="A91" s="401" t="inlineStr">
        <is>
          <t>33EHBA9TVEZ</t>
        </is>
      </c>
      <c r="B91" s="402" t="inlineStr">
        <is>
          <t>UYZG-T7-MU1B</t>
        </is>
      </c>
      <c r="C91" s="402" t="inlineStr">
        <is>
          <t>Entrada única - Individual</t>
        </is>
      </c>
      <c r="D91" s="403" t="n">
        <v>46044</v>
      </c>
      <c r="E91" s="403" t="n">
        <v>46043</v>
      </c>
      <c r="F91" s="492" t="n">
        <v>0.5194791666666667</v>
      </c>
      <c r="G91" s="402" t="inlineStr">
        <is>
          <t>Venda online</t>
        </is>
      </c>
      <c r="H91" s="402" t="inlineStr">
        <is>
          <t>Pagamento transacionado pela Sympla</t>
        </is>
      </c>
      <c r="I91" s="402" t="n">
        <v>75</v>
      </c>
      <c r="J91" s="402" t="n">
        <v>0</v>
      </c>
      <c r="K91" s="402" t="n">
        <v>75</v>
      </c>
      <c r="L91" s="402" t="n">
        <v>9</v>
      </c>
      <c r="M91" s="402" t="n">
        <v>84</v>
      </c>
      <c r="N91" s="402" t="n">
        <v>-9</v>
      </c>
      <c r="O91" s="493" t="n">
        <v>75</v>
      </c>
      <c r="P91" s="402" t="n"/>
      <c r="Q91" s="402" t="n"/>
      <c r="R91" s="402" t="inlineStr">
        <is>
          <t>Luiza</t>
        </is>
      </c>
      <c r="S91" s="402" t="inlineStr">
        <is>
          <t>Marcato</t>
        </is>
      </c>
      <c r="T91" s="402" t="inlineStr">
        <is>
          <t>luiza.marcato@hotmail.com</t>
        </is>
      </c>
      <c r="U91" s="405" t="inlineStr">
        <is>
          <t>Sim</t>
        </is>
      </c>
      <c r="V91" s="408" t="n">
        <v>46023</v>
      </c>
    </row>
    <row r="92">
      <c r="A92" s="396" t="inlineStr">
        <is>
          <t>33EHBA9TVEZ</t>
        </is>
      </c>
      <c r="B92" s="397" t="inlineStr">
        <is>
          <t>UYZG-T7-MU2A</t>
        </is>
      </c>
      <c r="C92" s="397" t="inlineStr">
        <is>
          <t>Entrada única - Individual</t>
        </is>
      </c>
      <c r="D92" s="398" t="n">
        <v>46044</v>
      </c>
      <c r="E92" s="398" t="n">
        <v>46043</v>
      </c>
      <c r="F92" s="490" t="n">
        <v>0.5194791666666667</v>
      </c>
      <c r="G92" s="397" t="inlineStr">
        <is>
          <t>Venda online</t>
        </is>
      </c>
      <c r="H92" s="397" t="inlineStr">
        <is>
          <t>Pagamento transacionado pela Sympla</t>
        </is>
      </c>
      <c r="I92" s="397" t="n">
        <v>75</v>
      </c>
      <c r="J92" s="397" t="n">
        <v>0</v>
      </c>
      <c r="K92" s="397" t="n">
        <v>75</v>
      </c>
      <c r="L92" s="397" t="n">
        <v>9</v>
      </c>
      <c r="M92" s="397" t="n">
        <v>84</v>
      </c>
      <c r="N92" s="397" t="n">
        <v>-9</v>
      </c>
      <c r="O92" s="491" t="n">
        <v>75</v>
      </c>
      <c r="P92" s="397" t="n"/>
      <c r="Q92" s="397" t="n"/>
      <c r="R92" s="397" t="inlineStr">
        <is>
          <t>Luiza</t>
        </is>
      </c>
      <c r="S92" s="397" t="inlineStr">
        <is>
          <t>Marcato</t>
        </is>
      </c>
      <c r="T92" s="397" t="inlineStr">
        <is>
          <t>luiza.marcato@hotmail.com</t>
        </is>
      </c>
      <c r="U92" s="400" t="inlineStr">
        <is>
          <t>Sim</t>
        </is>
      </c>
      <c r="V92" s="408" t="n">
        <v>46023</v>
      </c>
    </row>
    <row r="93">
      <c r="A93" s="401" t="inlineStr">
        <is>
          <t>33EHBA9UQAG</t>
        </is>
      </c>
      <c r="B93" s="402" t="inlineStr">
        <is>
          <t>UYZN-G8-HQRG</t>
        </is>
      </c>
      <c r="C93" s="402" t="inlineStr">
        <is>
          <t>Intermediário - 2 Lugares - Lote 2</t>
        </is>
      </c>
      <c r="D93" s="403" t="n">
        <v>46044</v>
      </c>
      <c r="E93" s="403" t="n">
        <v>46043</v>
      </c>
      <c r="F93" s="492" t="n">
        <v>0.6323263888888889</v>
      </c>
      <c r="G93" s="402" t="inlineStr">
        <is>
          <t>Venda online</t>
        </is>
      </c>
      <c r="H93" s="402" t="inlineStr">
        <is>
          <t>Pagamento transacionado pela Sympla</t>
        </is>
      </c>
      <c r="I93" s="402" t="n">
        <v>210</v>
      </c>
      <c r="J93" s="402" t="n">
        <v>0</v>
      </c>
      <c r="K93" s="402" t="n">
        <v>210</v>
      </c>
      <c r="L93" s="402" t="n">
        <v>25.2</v>
      </c>
      <c r="M93" s="402" t="n">
        <v>235.2</v>
      </c>
      <c r="N93" s="402" t="n">
        <v>-25.2</v>
      </c>
      <c r="O93" s="493" t="n">
        <v>210</v>
      </c>
      <c r="P93" s="402" t="n"/>
      <c r="Q93" s="402" t="n"/>
      <c r="R93" s="402" t="inlineStr">
        <is>
          <t>Rodrigo</t>
        </is>
      </c>
      <c r="S93" s="402" t="inlineStr">
        <is>
          <t>Ferreira Candido</t>
        </is>
      </c>
      <c r="T93" s="402" t="inlineStr">
        <is>
          <t>rf.candido@gmail.com</t>
        </is>
      </c>
      <c r="U93" s="405" t="inlineStr">
        <is>
          <t>Sim</t>
        </is>
      </c>
      <c r="V93" s="408" t="n">
        <v>46023</v>
      </c>
    </row>
    <row r="94">
      <c r="A94" s="396" t="inlineStr">
        <is>
          <t>33EHBA9V9PG</t>
        </is>
      </c>
      <c r="B94" s="397" t="inlineStr">
        <is>
          <t>UYZR-Y9-2JKH</t>
        </is>
      </c>
      <c r="C94" s="397" t="inlineStr">
        <is>
          <t>Entrada única - Individual</t>
        </is>
      </c>
      <c r="D94" s="398" t="n">
        <v>46044</v>
      </c>
      <c r="E94" s="398" t="n">
        <v>46043</v>
      </c>
      <c r="F94" s="490" t="n">
        <v>0.7015509259259259</v>
      </c>
      <c r="G94" s="397" t="inlineStr">
        <is>
          <t>Venda online</t>
        </is>
      </c>
      <c r="H94" s="397" t="inlineStr">
        <is>
          <t>Pagamento transacionado pela Sympla</t>
        </is>
      </c>
      <c r="I94" s="397" t="n">
        <v>75</v>
      </c>
      <c r="J94" s="397" t="n">
        <v>0</v>
      </c>
      <c r="K94" s="397" t="n">
        <v>75</v>
      </c>
      <c r="L94" s="397" t="n">
        <v>9</v>
      </c>
      <c r="M94" s="397" t="n">
        <v>84</v>
      </c>
      <c r="N94" s="397" t="n">
        <v>-9</v>
      </c>
      <c r="O94" s="491" t="n">
        <v>75</v>
      </c>
      <c r="P94" s="397" t="n"/>
      <c r="Q94" s="397" t="n"/>
      <c r="R94" s="397" t="inlineStr">
        <is>
          <t>LEIDY SHAMARA FLOREZ PERDOMO</t>
        </is>
      </c>
      <c r="S94" s="397" t="inlineStr">
        <is>
          <t>SHAMARA FLOREZ</t>
        </is>
      </c>
      <c r="T94" s="397" t="inlineStr">
        <is>
          <t>leidyperdomo94@gmail.com</t>
        </is>
      </c>
      <c r="U94" s="400" t="inlineStr">
        <is>
          <t>Sim</t>
        </is>
      </c>
      <c r="V94" s="408" t="n">
        <v>46023</v>
      </c>
    </row>
    <row r="95">
      <c r="A95" s="401" t="inlineStr">
        <is>
          <t>33EHBA9V9ZP</t>
        </is>
      </c>
      <c r="B95" s="402" t="inlineStr">
        <is>
          <t>UYZR-JV-M9YS</t>
        </is>
      </c>
      <c r="C95" s="402" t="inlineStr">
        <is>
          <t>Entrada única - Individual</t>
        </is>
      </c>
      <c r="D95" s="403" t="n">
        <v>46044</v>
      </c>
      <c r="E95" s="403" t="n">
        <v>46043</v>
      </c>
      <c r="F95" s="492" t="n">
        <v>0.7023842592592593</v>
      </c>
      <c r="G95" s="402" t="inlineStr">
        <is>
          <t>Venda online</t>
        </is>
      </c>
      <c r="H95" s="402" t="inlineStr">
        <is>
          <t>Pagamento transacionado pela Sympla</t>
        </is>
      </c>
      <c r="I95" s="402" t="n">
        <v>75</v>
      </c>
      <c r="J95" s="402" t="n">
        <v>0</v>
      </c>
      <c r="K95" s="402" t="n">
        <v>75</v>
      </c>
      <c r="L95" s="402" t="n">
        <v>9</v>
      </c>
      <c r="M95" s="402" t="n">
        <v>84</v>
      </c>
      <c r="N95" s="402" t="n">
        <v>-9</v>
      </c>
      <c r="O95" s="493" t="n">
        <v>75</v>
      </c>
      <c r="P95" s="402" t="n"/>
      <c r="Q95" s="402" t="n"/>
      <c r="R95" s="402" t="inlineStr">
        <is>
          <t>Yoshiko</t>
        </is>
      </c>
      <c r="S95" s="402" t="inlineStr">
        <is>
          <t>Nakaya</t>
        </is>
      </c>
      <c r="T95" s="402" t="inlineStr">
        <is>
          <t>nakayayj@gmail.com</t>
        </is>
      </c>
      <c r="U95" s="405" t="inlineStr">
        <is>
          <t>Sim</t>
        </is>
      </c>
      <c r="V95" s="408" t="n">
        <v>46023</v>
      </c>
    </row>
    <row r="96">
      <c r="A96" s="396" t="inlineStr">
        <is>
          <t>33EHBAA0786</t>
        </is>
      </c>
      <c r="B96" s="397" t="inlineStr">
        <is>
          <t>UYP1-CK-LYRJ</t>
        </is>
      </c>
      <c r="C96" s="397" t="inlineStr">
        <is>
          <t>Bistrô mezanino - 2 Lugares</t>
        </is>
      </c>
      <c r="D96" s="398" t="n">
        <v>46044</v>
      </c>
      <c r="E96" s="398" t="n">
        <v>46043</v>
      </c>
      <c r="F96" s="490" t="n">
        <v>0.8351157407407407</v>
      </c>
      <c r="G96" s="397" t="inlineStr">
        <is>
          <t>Venda online</t>
        </is>
      </c>
      <c r="H96" s="397" t="inlineStr">
        <is>
          <t>Pagamento transacionado pela Sympla</t>
        </is>
      </c>
      <c r="I96" s="397" t="n">
        <v>160</v>
      </c>
      <c r="J96" s="397" t="n">
        <v>0</v>
      </c>
      <c r="K96" s="397" t="n">
        <v>160</v>
      </c>
      <c r="L96" s="397" t="n">
        <v>19.2</v>
      </c>
      <c r="M96" s="397" t="n">
        <v>179.2</v>
      </c>
      <c r="N96" s="397" t="n">
        <v>-19.2</v>
      </c>
      <c r="O96" s="491" t="n">
        <v>160</v>
      </c>
      <c r="P96" s="397" t="n"/>
      <c r="Q96" s="397" t="n"/>
      <c r="R96" s="397" t="inlineStr">
        <is>
          <t>beatriz</t>
        </is>
      </c>
      <c r="S96" s="397" t="inlineStr">
        <is>
          <t>lauar</t>
        </is>
      </c>
      <c r="T96" s="397" t="inlineStr">
        <is>
          <t>lauar.beatriz@gmail.com</t>
        </is>
      </c>
      <c r="U96" s="400" t="inlineStr">
        <is>
          <t>Sim</t>
        </is>
      </c>
      <c r="V96" s="408" t="n">
        <v>46023</v>
      </c>
    </row>
    <row r="97">
      <c r="A97" s="401" t="inlineStr">
        <is>
          <t>33EHBAA0N0Z</t>
        </is>
      </c>
      <c r="B97" s="402" t="inlineStr">
        <is>
          <t>UYP5-C9-VWJP</t>
        </is>
      </c>
      <c r="C97" s="402" t="inlineStr">
        <is>
          <t>Entrada única - Individual</t>
        </is>
      </c>
      <c r="D97" s="403" t="n">
        <v>46044</v>
      </c>
      <c r="E97" s="403" t="n">
        <v>46043</v>
      </c>
      <c r="F97" s="492" t="n">
        <v>0.9031712962962963</v>
      </c>
      <c r="G97" s="402" t="inlineStr">
        <is>
          <t>Venda online</t>
        </is>
      </c>
      <c r="H97" s="402" t="inlineStr">
        <is>
          <t>Pagamento transacionado pela Sympla</t>
        </is>
      </c>
      <c r="I97" s="402" t="n">
        <v>75</v>
      </c>
      <c r="J97" s="402" t="n">
        <v>0</v>
      </c>
      <c r="K97" s="402" t="n">
        <v>75</v>
      </c>
      <c r="L97" s="402" t="n">
        <v>9</v>
      </c>
      <c r="M97" s="402" t="n">
        <v>84</v>
      </c>
      <c r="N97" s="402" t="n">
        <v>-9</v>
      </c>
      <c r="O97" s="493" t="n">
        <v>75</v>
      </c>
      <c r="P97" s="402" t="n"/>
      <c r="Q97" s="402" t="n"/>
      <c r="R97" s="402" t="inlineStr">
        <is>
          <t>Ana Cristina</t>
        </is>
      </c>
      <c r="S97" s="402" t="inlineStr">
        <is>
          <t>Ferreira Lima</t>
        </is>
      </c>
      <c r="T97" s="402" t="inlineStr">
        <is>
          <t>ferreira.acfl@gmail.com</t>
        </is>
      </c>
      <c r="U97" s="405" t="inlineStr">
        <is>
          <t>Não</t>
        </is>
      </c>
      <c r="V97" s="408" t="n">
        <v>46023</v>
      </c>
    </row>
    <row r="98">
      <c r="A98" s="396" t="inlineStr">
        <is>
          <t>33EHBAA0NF7</t>
        </is>
      </c>
      <c r="B98" s="397" t="inlineStr">
        <is>
          <t>UYP5-YX-5Q3V</t>
        </is>
      </c>
      <c r="C98" s="397" t="inlineStr">
        <is>
          <t>Entrada única - Individual</t>
        </is>
      </c>
      <c r="D98" s="398" t="n">
        <v>46044</v>
      </c>
      <c r="E98" s="398" t="n">
        <v>46043</v>
      </c>
      <c r="F98" s="490" t="n">
        <v>0.9065162037037037</v>
      </c>
      <c r="G98" s="397" t="inlineStr">
        <is>
          <t>Venda online</t>
        </is>
      </c>
      <c r="H98" s="397" t="inlineStr">
        <is>
          <t>Pagamento transacionado pela Sympla</t>
        </is>
      </c>
      <c r="I98" s="397" t="n">
        <v>75</v>
      </c>
      <c r="J98" s="397" t="n">
        <v>0</v>
      </c>
      <c r="K98" s="397" t="n">
        <v>75</v>
      </c>
      <c r="L98" s="397" t="n">
        <v>9</v>
      </c>
      <c r="M98" s="397" t="n">
        <v>84</v>
      </c>
      <c r="N98" s="397" t="n">
        <v>-9</v>
      </c>
      <c r="O98" s="491" t="n">
        <v>75</v>
      </c>
      <c r="P98" s="397" t="n"/>
      <c r="Q98" s="397" t="n"/>
      <c r="R98" s="397" t="inlineStr">
        <is>
          <t>Beatriz</t>
        </is>
      </c>
      <c r="S98" s="397" t="inlineStr">
        <is>
          <t>Milene de Oliveira Camargo</t>
        </is>
      </c>
      <c r="T98" s="397" t="inlineStr">
        <is>
          <t>milenebeatriz1@gmail.com</t>
        </is>
      </c>
      <c r="U98" s="400" t="inlineStr">
        <is>
          <t>Sim</t>
        </is>
      </c>
      <c r="V98" s="408" t="n">
        <v>46023</v>
      </c>
    </row>
    <row r="99">
      <c r="A99" s="401" t="inlineStr">
        <is>
          <t>33EHBAA0QTN</t>
        </is>
      </c>
      <c r="B99" s="402" t="inlineStr">
        <is>
          <t>UYP6-Z2-NQ7V</t>
        </is>
      </c>
      <c r="C99" s="402" t="inlineStr">
        <is>
          <t>Entrada única - Individual</t>
        </is>
      </c>
      <c r="D99" s="403" t="n">
        <v>46044</v>
      </c>
      <c r="E99" s="403" t="n">
        <v>46043</v>
      </c>
      <c r="F99" s="492" t="n">
        <v>0.9261342592592593</v>
      </c>
      <c r="G99" s="402" t="inlineStr">
        <is>
          <t>Venda online</t>
        </is>
      </c>
      <c r="H99" s="402" t="inlineStr">
        <is>
          <t>Pagamento transacionado pela Sympla</t>
        </is>
      </c>
      <c r="I99" s="402" t="n">
        <v>75</v>
      </c>
      <c r="J99" s="402" t="n">
        <v>0</v>
      </c>
      <c r="K99" s="402" t="n">
        <v>75</v>
      </c>
      <c r="L99" s="402" t="n">
        <v>9</v>
      </c>
      <c r="M99" s="402" t="n">
        <v>84</v>
      </c>
      <c r="N99" s="402" t="n">
        <v>-9</v>
      </c>
      <c r="O99" s="493" t="n">
        <v>75</v>
      </c>
      <c r="P99" s="402" t="n"/>
      <c r="Q99" s="402" t="n"/>
      <c r="R99" s="402" t="inlineStr">
        <is>
          <t>FERNANDA</t>
        </is>
      </c>
      <c r="S99" s="402" t="inlineStr">
        <is>
          <t>CALDEIRA</t>
        </is>
      </c>
      <c r="T99" s="402" t="inlineStr">
        <is>
          <t>fe.botelho.caldeira@gmail.com</t>
        </is>
      </c>
      <c r="U99" s="405" t="inlineStr">
        <is>
          <t>Sim</t>
        </is>
      </c>
      <c r="V99" s="408" t="n">
        <v>46023</v>
      </c>
    </row>
    <row r="100">
      <c r="A100" s="396" t="inlineStr">
        <is>
          <t>33EHBAA2FTT</t>
        </is>
      </c>
      <c r="B100" s="397" t="inlineStr">
        <is>
          <t>UYQ6-AW-3ZAT</t>
        </is>
      </c>
      <c r="C100" s="397" t="inlineStr">
        <is>
          <t>Entrada única - Individual</t>
        </is>
      </c>
      <c r="D100" s="398" t="n">
        <v>46044</v>
      </c>
      <c r="E100" s="398" t="n">
        <v>46044</v>
      </c>
      <c r="F100" s="490" t="n">
        <v>0.4992939814814815</v>
      </c>
      <c r="G100" s="397" t="inlineStr">
        <is>
          <t>Venda online</t>
        </is>
      </c>
      <c r="H100" s="397" t="inlineStr">
        <is>
          <t>Pagamento transacionado pela Sympla</t>
        </is>
      </c>
      <c r="I100" s="397" t="n">
        <v>75</v>
      </c>
      <c r="J100" s="397" t="n">
        <v>0</v>
      </c>
      <c r="K100" s="397" t="n">
        <v>75</v>
      </c>
      <c r="L100" s="397" t="n">
        <v>9</v>
      </c>
      <c r="M100" s="397" t="n">
        <v>84</v>
      </c>
      <c r="N100" s="397" t="n">
        <v>-9</v>
      </c>
      <c r="O100" s="491" t="n">
        <v>75</v>
      </c>
      <c r="P100" s="397" t="n"/>
      <c r="Q100" s="397" t="n"/>
      <c r="R100" s="397" t="inlineStr">
        <is>
          <t>Gabriele</t>
        </is>
      </c>
      <c r="S100" s="397" t="inlineStr">
        <is>
          <t>Lima</t>
        </is>
      </c>
      <c r="T100" s="397" t="inlineStr">
        <is>
          <t>gabrielelima515@gmail.com</t>
        </is>
      </c>
      <c r="U100" s="400" t="inlineStr">
        <is>
          <t>Sim</t>
        </is>
      </c>
      <c r="V100" s="408" t="n">
        <v>46023</v>
      </c>
    </row>
    <row r="101">
      <c r="A101" s="401" t="inlineStr">
        <is>
          <t>33EHBAA2R6D</t>
        </is>
      </c>
      <c r="B101" s="402" t="inlineStr">
        <is>
          <t>UYQ9-CC-WRUS</t>
        </is>
      </c>
      <c r="C101" s="402" t="inlineStr">
        <is>
          <t>Entrada única - Individual</t>
        </is>
      </c>
      <c r="D101" s="403" t="n">
        <v>46044</v>
      </c>
      <c r="E101" s="403" t="n">
        <v>46044</v>
      </c>
      <c r="F101" s="492" t="n">
        <v>0.5511689814814815</v>
      </c>
      <c r="G101" s="402" t="inlineStr">
        <is>
          <t>Venda online</t>
        </is>
      </c>
      <c r="H101" s="402" t="inlineStr">
        <is>
          <t>Pagamento transacionado pela Sympla</t>
        </is>
      </c>
      <c r="I101" s="402" t="n">
        <v>75</v>
      </c>
      <c r="J101" s="402" t="n">
        <v>0</v>
      </c>
      <c r="K101" s="402" t="n">
        <v>75</v>
      </c>
      <c r="L101" s="402" t="n">
        <v>9</v>
      </c>
      <c r="M101" s="402" t="n">
        <v>84</v>
      </c>
      <c r="N101" s="402" t="n">
        <v>-9</v>
      </c>
      <c r="O101" s="493" t="n">
        <v>75</v>
      </c>
      <c r="P101" s="402" t="n"/>
      <c r="Q101" s="402" t="n"/>
      <c r="R101" s="402" t="inlineStr">
        <is>
          <t>Thiago</t>
        </is>
      </c>
      <c r="S101" s="402" t="inlineStr">
        <is>
          <t>Monteiro</t>
        </is>
      </c>
      <c r="T101" s="402" t="inlineStr">
        <is>
          <t>thiago.a.monteiro@hotmail.com</t>
        </is>
      </c>
      <c r="U101" s="405" t="inlineStr">
        <is>
          <t>Sim</t>
        </is>
      </c>
      <c r="V101" s="408" t="n">
        <v>46023</v>
      </c>
    </row>
    <row r="102">
      <c r="A102" s="396" t="inlineStr">
        <is>
          <t>33EHBAA2R6D</t>
        </is>
      </c>
      <c r="B102" s="397" t="inlineStr">
        <is>
          <t>UYQ9-CC-WRW1</t>
        </is>
      </c>
      <c r="C102" s="397" t="inlineStr">
        <is>
          <t>Entrada única - Individual</t>
        </is>
      </c>
      <c r="D102" s="398" t="n">
        <v>46044</v>
      </c>
      <c r="E102" s="398" t="n">
        <v>46044</v>
      </c>
      <c r="F102" s="490" t="n">
        <v>0.5511689814814815</v>
      </c>
      <c r="G102" s="397" t="inlineStr">
        <is>
          <t>Venda online</t>
        </is>
      </c>
      <c r="H102" s="397" t="inlineStr">
        <is>
          <t>Pagamento transacionado pela Sympla</t>
        </is>
      </c>
      <c r="I102" s="397" t="n">
        <v>75</v>
      </c>
      <c r="J102" s="397" t="n">
        <v>0</v>
      </c>
      <c r="K102" s="397" t="n">
        <v>75</v>
      </c>
      <c r="L102" s="397" t="n">
        <v>9</v>
      </c>
      <c r="M102" s="397" t="n">
        <v>84</v>
      </c>
      <c r="N102" s="397" t="n">
        <v>-9</v>
      </c>
      <c r="O102" s="491" t="n">
        <v>75</v>
      </c>
      <c r="P102" s="397" t="n"/>
      <c r="Q102" s="397" t="n"/>
      <c r="R102" s="397" t="inlineStr">
        <is>
          <t>Thiago</t>
        </is>
      </c>
      <c r="S102" s="397" t="inlineStr">
        <is>
          <t>Monteiro</t>
        </is>
      </c>
      <c r="T102" s="397" t="inlineStr">
        <is>
          <t>thiago.a.monteiro@hotmail.com</t>
        </is>
      </c>
      <c r="U102" s="400" t="inlineStr">
        <is>
          <t>Sim</t>
        </is>
      </c>
      <c r="V102" s="408" t="n">
        <v>46023</v>
      </c>
    </row>
    <row r="103">
      <c r="A103" s="401" t="inlineStr">
        <is>
          <t>33EK3A7QDV5</t>
        </is>
      </c>
      <c r="B103" s="402" t="inlineStr">
        <is>
          <t>UHV1-RM-CZBK</t>
        </is>
      </c>
      <c r="C103" s="402" t="inlineStr">
        <is>
          <t>Frente de palco - 2 lugares</t>
        </is>
      </c>
      <c r="D103" s="403" t="n">
        <v>46031</v>
      </c>
      <c r="E103" s="403" t="n">
        <v>46027</v>
      </c>
      <c r="F103" s="492" t="n">
        <v>0.6097453703703704</v>
      </c>
      <c r="G103" s="402" t="inlineStr">
        <is>
          <t>Venda online</t>
        </is>
      </c>
      <c r="H103" s="402" t="inlineStr">
        <is>
          <t>Pagamento transacionado pela Sympla</t>
        </is>
      </c>
      <c r="I103" s="402" t="n">
        <v>220</v>
      </c>
      <c r="J103" s="402" t="n">
        <v>0</v>
      </c>
      <c r="K103" s="402" t="n">
        <v>220</v>
      </c>
      <c r="L103" s="402" t="n">
        <v>26.4</v>
      </c>
      <c r="M103" s="402" t="n">
        <v>246.4</v>
      </c>
      <c r="N103" s="402" t="n">
        <v>-26.4</v>
      </c>
      <c r="O103" s="493" t="n">
        <v>220</v>
      </c>
      <c r="P103" s="402" t="n"/>
      <c r="Q103" s="402" t="n"/>
      <c r="R103" s="402" t="inlineStr">
        <is>
          <t xml:space="preserve">Henrique </t>
        </is>
      </c>
      <c r="S103" s="402" t="inlineStr">
        <is>
          <t>Huluany</t>
        </is>
      </c>
      <c r="T103" s="402" t="inlineStr">
        <is>
          <t>h.huluany@gmail.com</t>
        </is>
      </c>
      <c r="U103" s="405" t="inlineStr">
        <is>
          <t>Sim</t>
        </is>
      </c>
      <c r="V103" s="408" t="n">
        <v>46023</v>
      </c>
    </row>
    <row r="104">
      <c r="A104" s="396" t="inlineStr">
        <is>
          <t>33EK3A7R2L5</t>
        </is>
      </c>
      <c r="B104" s="397" t="inlineStr">
        <is>
          <t>UHV9-TL-6L9V</t>
        </is>
      </c>
      <c r="C104" s="397" t="inlineStr">
        <is>
          <t>Intermediário - 2 lugares</t>
        </is>
      </c>
      <c r="D104" s="398" t="n">
        <v>46031</v>
      </c>
      <c r="E104" s="398" t="n">
        <v>46027</v>
      </c>
      <c r="F104" s="490" t="n">
        <v>0.7471412037037037</v>
      </c>
      <c r="G104" s="397" t="inlineStr">
        <is>
          <t>Venda online</t>
        </is>
      </c>
      <c r="H104" s="397" t="inlineStr">
        <is>
          <t>Pagamento transacionado pela Sympla</t>
        </is>
      </c>
      <c r="I104" s="397" t="n">
        <v>180</v>
      </c>
      <c r="J104" s="397" t="n">
        <v>0</v>
      </c>
      <c r="K104" s="397" t="n">
        <v>180</v>
      </c>
      <c r="L104" s="397" t="n">
        <v>21.6</v>
      </c>
      <c r="M104" s="397" t="n">
        <v>201.6</v>
      </c>
      <c r="N104" s="397" t="n">
        <v>-21.6</v>
      </c>
      <c r="O104" s="491" t="n">
        <v>180</v>
      </c>
      <c r="P104" s="397" t="n"/>
      <c r="Q104" s="397" t="n"/>
      <c r="R104" s="397" t="inlineStr">
        <is>
          <t>Luiz Adriano</t>
        </is>
      </c>
      <c r="S104" s="397" t="inlineStr">
        <is>
          <t>Vieira</t>
        </is>
      </c>
      <c r="T104" s="397" t="inlineStr">
        <is>
          <t>dri.vip@live.com</t>
        </is>
      </c>
      <c r="U104" s="400" t="inlineStr">
        <is>
          <t>Sim</t>
        </is>
      </c>
      <c r="V104" s="408" t="n">
        <v>46023</v>
      </c>
    </row>
    <row r="105">
      <c r="A105" s="401" t="inlineStr">
        <is>
          <t>33EK3A7R2L5</t>
        </is>
      </c>
      <c r="B105" s="402" t="inlineStr">
        <is>
          <t>UHV9-TL-6LAQ</t>
        </is>
      </c>
      <c r="C105" s="402" t="inlineStr">
        <is>
          <t>Intermediário - 2 lugares</t>
        </is>
      </c>
      <c r="D105" s="403" t="n">
        <v>46031</v>
      </c>
      <c r="E105" s="403" t="n">
        <v>46027</v>
      </c>
      <c r="F105" s="492" t="n">
        <v>0.7471412037037037</v>
      </c>
      <c r="G105" s="402" t="inlineStr">
        <is>
          <t>Venda online</t>
        </is>
      </c>
      <c r="H105" s="402" t="inlineStr">
        <is>
          <t>Pagamento transacionado pela Sympla</t>
        </is>
      </c>
      <c r="I105" s="402" t="n">
        <v>180</v>
      </c>
      <c r="J105" s="402" t="n">
        <v>0</v>
      </c>
      <c r="K105" s="402" t="n">
        <v>180</v>
      </c>
      <c r="L105" s="402" t="n">
        <v>21.6</v>
      </c>
      <c r="M105" s="402" t="n">
        <v>201.6</v>
      </c>
      <c r="N105" s="402" t="n">
        <v>-21.6</v>
      </c>
      <c r="O105" s="493" t="n">
        <v>180</v>
      </c>
      <c r="P105" s="402" t="n"/>
      <c r="Q105" s="402" t="n"/>
      <c r="R105" s="402" t="inlineStr">
        <is>
          <t>Luiz Adriano</t>
        </is>
      </c>
      <c r="S105" s="402" t="inlineStr">
        <is>
          <t>Vieira</t>
        </is>
      </c>
      <c r="T105" s="402" t="inlineStr">
        <is>
          <t>dri.vip@live.com</t>
        </is>
      </c>
      <c r="U105" s="405" t="inlineStr">
        <is>
          <t>Sim</t>
        </is>
      </c>
      <c r="V105" s="408" t="n">
        <v>46023</v>
      </c>
    </row>
    <row r="106">
      <c r="A106" s="396" t="inlineStr">
        <is>
          <t>33EK3A7RP1N</t>
        </is>
      </c>
      <c r="B106" s="397" t="inlineStr">
        <is>
          <t>UHVG-WM-R8MK</t>
        </is>
      </c>
      <c r="C106" s="397" t="inlineStr">
        <is>
          <t>Intermediário - 2 lugares</t>
        </is>
      </c>
      <c r="D106" s="398" t="n">
        <v>46031</v>
      </c>
      <c r="E106" s="398" t="n">
        <v>46027</v>
      </c>
      <c r="F106" s="490" t="n">
        <v>0.8680324074074074</v>
      </c>
      <c r="G106" s="397" t="inlineStr">
        <is>
          <t>Venda online</t>
        </is>
      </c>
      <c r="H106" s="397" t="inlineStr">
        <is>
          <t>Pagamento transacionado pela Sympla</t>
        </is>
      </c>
      <c r="I106" s="397" t="n">
        <v>180</v>
      </c>
      <c r="J106" s="397" t="n">
        <v>0</v>
      </c>
      <c r="K106" s="397" t="n">
        <v>180</v>
      </c>
      <c r="L106" s="397" t="n">
        <v>21.6</v>
      </c>
      <c r="M106" s="397" t="n">
        <v>201.6</v>
      </c>
      <c r="N106" s="397" t="n">
        <v>-21.6</v>
      </c>
      <c r="O106" s="491" t="n">
        <v>180</v>
      </c>
      <c r="P106" s="397" t="n"/>
      <c r="Q106" s="397" t="n"/>
      <c r="R106" s="397" t="inlineStr">
        <is>
          <t>Rafael</t>
        </is>
      </c>
      <c r="S106" s="397" t="inlineStr">
        <is>
          <t>Brandão Lopes</t>
        </is>
      </c>
      <c r="T106" s="397" t="inlineStr">
        <is>
          <t>rafaelblopess@gmail.com</t>
        </is>
      </c>
      <c r="U106" s="400" t="inlineStr">
        <is>
          <t>Sim</t>
        </is>
      </c>
      <c r="V106" s="408" t="n">
        <v>46023</v>
      </c>
    </row>
    <row r="107">
      <c r="A107" s="401" t="inlineStr">
        <is>
          <t>33EK3A7S965</t>
        </is>
      </c>
      <c r="B107" s="402" t="inlineStr">
        <is>
          <t>UHVL-8S-CDWA</t>
        </is>
      </c>
      <c r="C107" s="402" t="inlineStr">
        <is>
          <t>Frente de palco - 2 lugares</t>
        </is>
      </c>
      <c r="D107" s="403" t="n">
        <v>46031</v>
      </c>
      <c r="E107" s="403" t="n">
        <v>46027</v>
      </c>
      <c r="F107" s="492" t="n">
        <v>0.9413310185185185</v>
      </c>
      <c r="G107" s="402" t="inlineStr">
        <is>
          <t>Venda online</t>
        </is>
      </c>
      <c r="H107" s="402" t="inlineStr">
        <is>
          <t>Pagamento transacionado pela Sympla</t>
        </is>
      </c>
      <c r="I107" s="402" t="n">
        <v>220</v>
      </c>
      <c r="J107" s="402" t="n">
        <v>0</v>
      </c>
      <c r="K107" s="402" t="n">
        <v>220</v>
      </c>
      <c r="L107" s="402" t="n">
        <v>26.4</v>
      </c>
      <c r="M107" s="402" t="n">
        <v>246.4</v>
      </c>
      <c r="N107" s="402" t="n">
        <v>-26.4</v>
      </c>
      <c r="O107" s="493" t="n">
        <v>220</v>
      </c>
      <c r="P107" s="402" t="n"/>
      <c r="Q107" s="402" t="n"/>
      <c r="R107" s="402" t="inlineStr">
        <is>
          <t>Matheus</t>
        </is>
      </c>
      <c r="S107" s="402" t="inlineStr">
        <is>
          <t>de Oliveira Barreto</t>
        </is>
      </c>
      <c r="T107" s="402" t="inlineStr">
        <is>
          <t>matheusbarreto888@gmail.com</t>
        </is>
      </c>
      <c r="U107" s="405" t="inlineStr">
        <is>
          <t>Sim</t>
        </is>
      </c>
      <c r="V107" s="408" t="n">
        <v>46023</v>
      </c>
    </row>
    <row r="108">
      <c r="A108" s="396" t="inlineStr">
        <is>
          <t>33EK3A7T2LS</t>
        </is>
      </c>
      <c r="B108" s="397" t="inlineStr">
        <is>
          <t>UHWE-SQ-774W</t>
        </is>
      </c>
      <c r="C108" s="397" t="inlineStr">
        <is>
          <t>Frente de palco - 2 lugares</t>
        </is>
      </c>
      <c r="D108" s="398" t="n">
        <v>46031</v>
      </c>
      <c r="E108" s="398" t="n">
        <v>46028</v>
      </c>
      <c r="F108" s="490" t="n">
        <v>0.4117129629629629</v>
      </c>
      <c r="G108" s="397" t="inlineStr">
        <is>
          <t>Venda online</t>
        </is>
      </c>
      <c r="H108" s="397" t="inlineStr">
        <is>
          <t>Pagamento transacionado pela Sympla</t>
        </is>
      </c>
      <c r="I108" s="397" t="n">
        <v>220</v>
      </c>
      <c r="J108" s="397" t="n">
        <v>0</v>
      </c>
      <c r="K108" s="397" t="n">
        <v>220</v>
      </c>
      <c r="L108" s="397" t="n">
        <v>26.4</v>
      </c>
      <c r="M108" s="397" t="n">
        <v>246.4</v>
      </c>
      <c r="N108" s="397" t="n">
        <v>-26.4</v>
      </c>
      <c r="O108" s="491" t="n">
        <v>220</v>
      </c>
      <c r="P108" s="397" t="n"/>
      <c r="Q108" s="397" t="n"/>
      <c r="R108" s="397" t="inlineStr">
        <is>
          <t>Lucas de Melo</t>
        </is>
      </c>
      <c r="S108" s="397" t="inlineStr">
        <is>
          <t>Lima</t>
        </is>
      </c>
      <c r="T108" s="397" t="inlineStr">
        <is>
          <t>luucasmell@gmail.com</t>
        </is>
      </c>
      <c r="U108" s="400" t="inlineStr">
        <is>
          <t>Sim</t>
        </is>
      </c>
      <c r="V108" s="408" t="n">
        <v>46023</v>
      </c>
    </row>
    <row r="109">
      <c r="A109" s="401" t="inlineStr">
        <is>
          <t>33EK3A7U1LY</t>
        </is>
      </c>
      <c r="B109" s="402" t="inlineStr">
        <is>
          <t>UHWP-9K-2MKK</t>
        </is>
      </c>
      <c r="C109" s="402" t="inlineStr">
        <is>
          <t>Intermediário - 2 lugares</t>
        </is>
      </c>
      <c r="D109" s="403" t="n">
        <v>46031</v>
      </c>
      <c r="E109" s="403" t="n">
        <v>46028</v>
      </c>
      <c r="F109" s="492" t="n">
        <v>0.5896643518518518</v>
      </c>
      <c r="G109" s="402" t="inlineStr">
        <is>
          <t>Venda online</t>
        </is>
      </c>
      <c r="H109" s="402" t="inlineStr">
        <is>
          <t>Pagamento transacionado pela Sympla</t>
        </is>
      </c>
      <c r="I109" s="402" t="n">
        <v>180</v>
      </c>
      <c r="J109" s="402" t="n">
        <v>0</v>
      </c>
      <c r="K109" s="402" t="n">
        <v>180</v>
      </c>
      <c r="L109" s="402" t="n">
        <v>21.6</v>
      </c>
      <c r="M109" s="402" t="n">
        <v>201.6</v>
      </c>
      <c r="N109" s="402" t="n">
        <v>-21.6</v>
      </c>
      <c r="O109" s="493" t="n">
        <v>180</v>
      </c>
      <c r="P109" s="402" t="n"/>
      <c r="Q109" s="402" t="n"/>
      <c r="R109" s="402" t="inlineStr">
        <is>
          <t>Matheus</t>
        </is>
      </c>
      <c r="S109" s="402" t="inlineStr">
        <is>
          <t>Henrique Ramos</t>
        </is>
      </c>
      <c r="T109" s="402" t="inlineStr">
        <is>
          <t>profmatheushramos@gmail.com</t>
        </is>
      </c>
      <c r="U109" s="405" t="inlineStr">
        <is>
          <t>Sim</t>
        </is>
      </c>
      <c r="V109" s="408" t="n">
        <v>46023</v>
      </c>
    </row>
    <row r="110">
      <c r="A110" s="396" t="inlineStr">
        <is>
          <t>33EK3A7UDA6</t>
        </is>
      </c>
      <c r="B110" s="397" t="inlineStr">
        <is>
          <t>UHWT-GU-7TQY</t>
        </is>
      </c>
      <c r="C110" s="397" t="inlineStr">
        <is>
          <t>Frente de palco - 2 lugares</t>
        </is>
      </c>
      <c r="D110" s="398" t="n">
        <v>46031</v>
      </c>
      <c r="E110" s="398" t="n">
        <v>46028</v>
      </c>
      <c r="F110" s="490" t="n">
        <v>0.6615277777777778</v>
      </c>
      <c r="G110" s="397" t="inlineStr">
        <is>
          <t>Venda online</t>
        </is>
      </c>
      <c r="H110" s="397" t="inlineStr">
        <is>
          <t>Pagamento transacionado pela Sympla</t>
        </is>
      </c>
      <c r="I110" s="397" t="n">
        <v>220</v>
      </c>
      <c r="J110" s="397" t="n">
        <v>0</v>
      </c>
      <c r="K110" s="397" t="n">
        <v>220</v>
      </c>
      <c r="L110" s="397" t="n">
        <v>26.4</v>
      </c>
      <c r="M110" s="397" t="n">
        <v>246.4</v>
      </c>
      <c r="N110" s="397" t="n">
        <v>-26.4</v>
      </c>
      <c r="O110" s="491" t="n">
        <v>220</v>
      </c>
      <c r="P110" s="397" t="n"/>
      <c r="Q110" s="397" t="n"/>
      <c r="R110" s="397" t="inlineStr">
        <is>
          <t>Michel</t>
        </is>
      </c>
      <c r="S110" s="397" t="inlineStr">
        <is>
          <t>Correa</t>
        </is>
      </c>
      <c r="T110" s="397" t="inlineStr">
        <is>
          <t>michelmsc@gmail.com</t>
        </is>
      </c>
      <c r="U110" s="400" t="inlineStr">
        <is>
          <t>Sim</t>
        </is>
      </c>
      <c r="V110" s="408" t="n">
        <v>46023</v>
      </c>
    </row>
    <row r="111">
      <c r="A111" s="401" t="inlineStr">
        <is>
          <t>33EK3A7UNZY</t>
        </is>
      </c>
      <c r="B111" s="402" t="inlineStr">
        <is>
          <t>UHWX-62-BH3Q</t>
        </is>
      </c>
      <c r="C111" s="402" t="inlineStr">
        <is>
          <t>Entrada única - Individual</t>
        </is>
      </c>
      <c r="D111" s="403" t="n">
        <v>46031</v>
      </c>
      <c r="E111" s="403" t="n">
        <v>46028</v>
      </c>
      <c r="F111" s="492" t="n">
        <v>0.7243055555555555</v>
      </c>
      <c r="G111" s="402" t="inlineStr">
        <is>
          <t>Venda online</t>
        </is>
      </c>
      <c r="H111" s="402" t="inlineStr">
        <is>
          <t>Pagamento transacionado pela Sympla</t>
        </is>
      </c>
      <c r="I111" s="402" t="n">
        <v>75</v>
      </c>
      <c r="J111" s="402" t="n">
        <v>0</v>
      </c>
      <c r="K111" s="402" t="n">
        <v>75</v>
      </c>
      <c r="L111" s="402" t="n">
        <v>9</v>
      </c>
      <c r="M111" s="402" t="n">
        <v>84</v>
      </c>
      <c r="N111" s="402" t="n">
        <v>-9</v>
      </c>
      <c r="O111" s="493" t="n">
        <v>75</v>
      </c>
      <c r="P111" s="402" t="n"/>
      <c r="Q111" s="402" t="n"/>
      <c r="R111" s="402" t="inlineStr">
        <is>
          <t>Renata</t>
        </is>
      </c>
      <c r="S111" s="402" t="inlineStr">
        <is>
          <t>Pagan</t>
        </is>
      </c>
      <c r="T111" s="402" t="inlineStr">
        <is>
          <t>renatapcandia@hotmail.com</t>
        </is>
      </c>
      <c r="U111" s="405" t="inlineStr">
        <is>
          <t>Sim</t>
        </is>
      </c>
      <c r="V111" s="408" t="n">
        <v>46023</v>
      </c>
    </row>
    <row r="112">
      <c r="A112" s="396" t="inlineStr">
        <is>
          <t>33EK3A7UNZY</t>
        </is>
      </c>
      <c r="B112" s="397" t="inlineStr">
        <is>
          <t>UHX0-RC-KTFN</t>
        </is>
      </c>
      <c r="C112" s="397" t="inlineStr">
        <is>
          <t>Entrada única - Individual</t>
        </is>
      </c>
      <c r="D112" s="398" t="n">
        <v>46031</v>
      </c>
      <c r="E112" s="398" t="n">
        <v>46028</v>
      </c>
      <c r="F112" s="490" t="n">
        <v>0.7243055555555555</v>
      </c>
      <c r="G112" s="397" t="inlineStr">
        <is>
          <t>Venda online</t>
        </is>
      </c>
      <c r="H112" s="397" t="inlineStr">
        <is>
          <t>Pagamento transacionado pela Sympla</t>
        </is>
      </c>
      <c r="I112" s="397" t="n">
        <v>75</v>
      </c>
      <c r="J112" s="397" t="n">
        <v>0</v>
      </c>
      <c r="K112" s="397" t="n">
        <v>75</v>
      </c>
      <c r="L112" s="397" t="n">
        <v>9</v>
      </c>
      <c r="M112" s="397" t="n">
        <v>84</v>
      </c>
      <c r="N112" s="397" t="n">
        <v>-9</v>
      </c>
      <c r="O112" s="491" t="n">
        <v>75</v>
      </c>
      <c r="P112" s="397" t="n"/>
      <c r="Q112" s="397" t="n"/>
      <c r="R112" s="397" t="inlineStr">
        <is>
          <t>Renata</t>
        </is>
      </c>
      <c r="S112" s="397" t="inlineStr">
        <is>
          <t>Pagan</t>
        </is>
      </c>
      <c r="T112" s="397" t="inlineStr">
        <is>
          <t>renatapcandia@hotmail.com</t>
        </is>
      </c>
      <c r="U112" s="400" t="inlineStr">
        <is>
          <t>Sim</t>
        </is>
      </c>
      <c r="V112" s="408" t="n">
        <v>46023</v>
      </c>
    </row>
    <row r="113">
      <c r="A113" s="401" t="inlineStr">
        <is>
          <t>33EK3A7V6TK</t>
        </is>
      </c>
      <c r="B113" s="402" t="inlineStr">
        <is>
          <t>UHXY-ER-3SXV</t>
        </is>
      </c>
      <c r="C113" s="402" t="inlineStr">
        <is>
          <t>Frente de palco - 2 lugares</t>
        </is>
      </c>
      <c r="D113" s="403" t="n">
        <v>46031</v>
      </c>
      <c r="E113" s="403" t="n">
        <v>46028</v>
      </c>
      <c r="F113" s="492" t="n">
        <v>0.7982986111111111</v>
      </c>
      <c r="G113" s="402" t="inlineStr">
        <is>
          <t>Venda online</t>
        </is>
      </c>
      <c r="H113" s="402" t="inlineStr">
        <is>
          <t>Pagamento transacionado pela Sympla</t>
        </is>
      </c>
      <c r="I113" s="402" t="n">
        <v>220</v>
      </c>
      <c r="J113" s="402" t="n">
        <v>0</v>
      </c>
      <c r="K113" s="402" t="n">
        <v>220</v>
      </c>
      <c r="L113" s="402" t="n">
        <v>26.4</v>
      </c>
      <c r="M113" s="402" t="n">
        <v>246.4</v>
      </c>
      <c r="N113" s="402" t="n">
        <v>-26.4</v>
      </c>
      <c r="O113" s="493" t="n">
        <v>220</v>
      </c>
      <c r="P113" s="402" t="n"/>
      <c r="Q113" s="402" t="n"/>
      <c r="R113" s="402" t="inlineStr">
        <is>
          <t>Michele</t>
        </is>
      </c>
      <c r="S113" s="402" t="inlineStr">
        <is>
          <t>Corrêa</t>
        </is>
      </c>
      <c r="T113" s="402" t="inlineStr">
        <is>
          <t>michele.lyco@gmail.com</t>
        </is>
      </c>
      <c r="U113" s="405" t="inlineStr">
        <is>
          <t>Não</t>
        </is>
      </c>
      <c r="V113" s="408" t="n">
        <v>46023</v>
      </c>
    </row>
    <row r="114">
      <c r="A114" s="396" t="inlineStr">
        <is>
          <t>33EK3A803V7</t>
        </is>
      </c>
      <c r="B114" s="397" t="inlineStr">
        <is>
          <t>UHXC-HC-CSP7</t>
        </is>
      </c>
      <c r="C114" s="397" t="inlineStr">
        <is>
          <t>Intermediário - 2 lugares</t>
        </is>
      </c>
      <c r="D114" s="398" t="n">
        <v>46031</v>
      </c>
      <c r="E114" s="398" t="n">
        <v>46028</v>
      </c>
      <c r="F114" s="490" t="n">
        <v>0.9516435185185185</v>
      </c>
      <c r="G114" s="397" t="inlineStr">
        <is>
          <t>Venda online</t>
        </is>
      </c>
      <c r="H114" s="397" t="inlineStr">
        <is>
          <t>Pagamento transacionado pela Sympla</t>
        </is>
      </c>
      <c r="I114" s="397" t="n">
        <v>180</v>
      </c>
      <c r="J114" s="397" t="n">
        <v>0</v>
      </c>
      <c r="K114" s="397" t="n">
        <v>180</v>
      </c>
      <c r="L114" s="397" t="n">
        <v>21.6</v>
      </c>
      <c r="M114" s="397" t="n">
        <v>201.6</v>
      </c>
      <c r="N114" s="397" t="n">
        <v>-21.6</v>
      </c>
      <c r="O114" s="491" t="n">
        <v>180</v>
      </c>
      <c r="P114" s="397" t="n"/>
      <c r="Q114" s="397" t="n"/>
      <c r="R114" s="397" t="inlineStr">
        <is>
          <t>Lucas</t>
        </is>
      </c>
      <c r="S114" s="397" t="inlineStr">
        <is>
          <t>Carvalho de Souza</t>
        </is>
      </c>
      <c r="T114" s="397" t="inlineStr">
        <is>
          <t>lukas_pe_pe@hotmail.com</t>
        </is>
      </c>
      <c r="U114" s="400" t="inlineStr">
        <is>
          <t>Sim</t>
        </is>
      </c>
      <c r="V114" s="408" t="n">
        <v>46023</v>
      </c>
    </row>
    <row r="115">
      <c r="A115" s="401" t="inlineStr">
        <is>
          <t>33EK3A805AD</t>
        </is>
      </c>
      <c r="B115" s="402" t="inlineStr">
        <is>
          <t>UHXD-2K-DV64</t>
        </is>
      </c>
      <c r="C115" s="402" t="inlineStr">
        <is>
          <t>Entrada única - Individual</t>
        </is>
      </c>
      <c r="D115" s="403" t="n">
        <v>46031</v>
      </c>
      <c r="E115" s="403" t="n">
        <v>46028</v>
      </c>
      <c r="F115" s="492" t="n">
        <v>0.9612847222222223</v>
      </c>
      <c r="G115" s="402" t="inlineStr">
        <is>
          <t>Venda online</t>
        </is>
      </c>
      <c r="H115" s="402" t="inlineStr">
        <is>
          <t>Pagamento transacionado pela Sympla</t>
        </is>
      </c>
      <c r="I115" s="402" t="n">
        <v>75</v>
      </c>
      <c r="J115" s="402" t="n">
        <v>0</v>
      </c>
      <c r="K115" s="402" t="n">
        <v>75</v>
      </c>
      <c r="L115" s="402" t="n">
        <v>9</v>
      </c>
      <c r="M115" s="402" t="n">
        <v>84</v>
      </c>
      <c r="N115" s="402" t="n">
        <v>-9</v>
      </c>
      <c r="O115" s="493" t="n">
        <v>75</v>
      </c>
      <c r="P115" s="402" t="n"/>
      <c r="Q115" s="402" t="n"/>
      <c r="R115" s="402" t="inlineStr">
        <is>
          <t>Marina</t>
        </is>
      </c>
      <c r="S115" s="402" t="inlineStr">
        <is>
          <t>Lutz</t>
        </is>
      </c>
      <c r="T115" s="402" t="inlineStr">
        <is>
          <t>marinalutz5@gmail.com</t>
        </is>
      </c>
      <c r="U115" s="405" t="inlineStr">
        <is>
          <t>Sim</t>
        </is>
      </c>
      <c r="V115" s="408" t="n">
        <v>46023</v>
      </c>
    </row>
    <row r="116">
      <c r="A116" s="396" t="inlineStr">
        <is>
          <t>33EK3A805AD</t>
        </is>
      </c>
      <c r="B116" s="397" t="inlineStr">
        <is>
          <t>UHXD-2K-DV6Q</t>
        </is>
      </c>
      <c r="C116" s="397" t="inlineStr">
        <is>
          <t>Entrada única - Individual</t>
        </is>
      </c>
      <c r="D116" s="398" t="n">
        <v>46031</v>
      </c>
      <c r="E116" s="398" t="n">
        <v>46028</v>
      </c>
      <c r="F116" s="490" t="n">
        <v>0.9612847222222223</v>
      </c>
      <c r="G116" s="397" t="inlineStr">
        <is>
          <t>Venda online</t>
        </is>
      </c>
      <c r="H116" s="397" t="inlineStr">
        <is>
          <t>Pagamento transacionado pela Sympla</t>
        </is>
      </c>
      <c r="I116" s="397" t="n">
        <v>75</v>
      </c>
      <c r="J116" s="397" t="n">
        <v>0</v>
      </c>
      <c r="K116" s="397" t="n">
        <v>75</v>
      </c>
      <c r="L116" s="397" t="n">
        <v>9</v>
      </c>
      <c r="M116" s="397" t="n">
        <v>84</v>
      </c>
      <c r="N116" s="397" t="n">
        <v>-9</v>
      </c>
      <c r="O116" s="491" t="n">
        <v>75</v>
      </c>
      <c r="P116" s="397" t="n"/>
      <c r="Q116" s="397" t="n"/>
      <c r="R116" s="397" t="inlineStr">
        <is>
          <t>Marina</t>
        </is>
      </c>
      <c r="S116" s="397" t="inlineStr">
        <is>
          <t>Lutz</t>
        </is>
      </c>
      <c r="T116" s="397" t="inlineStr">
        <is>
          <t>marinalutz5@gmail.com</t>
        </is>
      </c>
      <c r="U116" s="400" t="inlineStr">
        <is>
          <t>Sim</t>
        </is>
      </c>
      <c r="V116" s="408" t="n">
        <v>46023</v>
      </c>
    </row>
    <row r="117">
      <c r="A117" s="401" t="inlineStr">
        <is>
          <t>33EK3A805MC</t>
        </is>
      </c>
      <c r="B117" s="402" t="inlineStr">
        <is>
          <t>UHXD-67-83VV</t>
        </is>
      </c>
      <c r="C117" s="402" t="inlineStr">
        <is>
          <t>Entrada única - Individual</t>
        </is>
      </c>
      <c r="D117" s="403" t="n">
        <v>46031</v>
      </c>
      <c r="E117" s="403" t="n">
        <v>46028</v>
      </c>
      <c r="F117" s="492" t="n">
        <v>0.9631018518518518</v>
      </c>
      <c r="G117" s="402" t="inlineStr">
        <is>
          <t>Venda online</t>
        </is>
      </c>
      <c r="H117" s="402" t="inlineStr">
        <is>
          <t>Pagamento transacionado pela Sympla</t>
        </is>
      </c>
      <c r="I117" s="402" t="n">
        <v>75</v>
      </c>
      <c r="J117" s="402" t="n">
        <v>0</v>
      </c>
      <c r="K117" s="402" t="n">
        <v>75</v>
      </c>
      <c r="L117" s="402" t="n">
        <v>9</v>
      </c>
      <c r="M117" s="402" t="n">
        <v>84</v>
      </c>
      <c r="N117" s="402" t="n">
        <v>-9</v>
      </c>
      <c r="O117" s="493" t="n">
        <v>75</v>
      </c>
      <c r="P117" s="402" t="n"/>
      <c r="Q117" s="402" t="n"/>
      <c r="R117" s="402" t="inlineStr">
        <is>
          <t>RENAN</t>
        </is>
      </c>
      <c r="S117" s="402" t="inlineStr">
        <is>
          <t>GOMES</t>
        </is>
      </c>
      <c r="T117" s="402" t="inlineStr">
        <is>
          <t>renan.ogomes@gmail.com</t>
        </is>
      </c>
      <c r="U117" s="405" t="inlineStr">
        <is>
          <t>Sim</t>
        </is>
      </c>
      <c r="V117" s="408" t="n">
        <v>46023</v>
      </c>
    </row>
    <row r="118">
      <c r="A118" s="396" t="inlineStr">
        <is>
          <t>33EK3A807JM</t>
        </is>
      </c>
      <c r="B118" s="397" t="inlineStr">
        <is>
          <t>UHXE-6L-10RS</t>
        </is>
      </c>
      <c r="C118" s="397" t="inlineStr">
        <is>
          <t>Intermediário - 2 lugares</t>
        </is>
      </c>
      <c r="D118" s="398" t="n">
        <v>46031</v>
      </c>
      <c r="E118" s="398" t="n">
        <v>46028</v>
      </c>
      <c r="F118" s="490" t="n">
        <v>0.9803587962962963</v>
      </c>
      <c r="G118" s="397" t="inlineStr">
        <is>
          <t>Venda online</t>
        </is>
      </c>
      <c r="H118" s="397" t="inlineStr">
        <is>
          <t>Pagamento transacionado pela Sympla</t>
        </is>
      </c>
      <c r="I118" s="397" t="n">
        <v>180</v>
      </c>
      <c r="J118" s="397" t="n">
        <v>0</v>
      </c>
      <c r="K118" s="397" t="n">
        <v>180</v>
      </c>
      <c r="L118" s="397" t="n">
        <v>21.6</v>
      </c>
      <c r="M118" s="397" t="n">
        <v>201.6</v>
      </c>
      <c r="N118" s="397" t="n">
        <v>-21.6</v>
      </c>
      <c r="O118" s="491" t="n">
        <v>180</v>
      </c>
      <c r="P118" s="397" t="n"/>
      <c r="Q118" s="397" t="n"/>
      <c r="R118" s="397" t="inlineStr">
        <is>
          <t>Luis felipe</t>
        </is>
      </c>
      <c r="S118" s="397" t="inlineStr">
        <is>
          <t>Da silva bussamara lança</t>
        </is>
      </c>
      <c r="T118" s="397" t="inlineStr">
        <is>
          <t>bufalobiu97@gmail.com</t>
        </is>
      </c>
      <c r="U118" s="400" t="inlineStr">
        <is>
          <t>Sim</t>
        </is>
      </c>
      <c r="V118" s="408" t="n">
        <v>46023</v>
      </c>
    </row>
    <row r="119">
      <c r="A119" s="401" t="inlineStr">
        <is>
          <t>33EK3A80B7J</t>
        </is>
      </c>
      <c r="B119" s="402" t="inlineStr">
        <is>
          <t>UHXG-P5-B4T9</t>
        </is>
      </c>
      <c r="C119" s="402" t="inlineStr">
        <is>
          <t>Frente de palco - 2 lugares</t>
        </is>
      </c>
      <c r="D119" s="403" t="n">
        <v>46031</v>
      </c>
      <c r="E119" s="403" t="n">
        <v>46029</v>
      </c>
      <c r="F119" s="492" t="n">
        <v>0.02375</v>
      </c>
      <c r="G119" s="402" t="inlineStr">
        <is>
          <t>Venda online</t>
        </is>
      </c>
      <c r="H119" s="402" t="inlineStr">
        <is>
          <t>Pagamento transacionado pela Sympla</t>
        </is>
      </c>
      <c r="I119" s="402" t="n">
        <v>220</v>
      </c>
      <c r="J119" s="402" t="n">
        <v>0</v>
      </c>
      <c r="K119" s="402" t="n">
        <v>220</v>
      </c>
      <c r="L119" s="402" t="n">
        <v>26.4</v>
      </c>
      <c r="M119" s="402" t="n">
        <v>246.4</v>
      </c>
      <c r="N119" s="402" t="n">
        <v>-26.4</v>
      </c>
      <c r="O119" s="493" t="n">
        <v>220</v>
      </c>
      <c r="P119" s="402" t="n"/>
      <c r="Q119" s="402" t="n"/>
      <c r="R119" s="402" t="inlineStr">
        <is>
          <t>Naiara</t>
        </is>
      </c>
      <c r="S119" s="402" t="inlineStr">
        <is>
          <t>Pilon</t>
        </is>
      </c>
      <c r="T119" s="402" t="inlineStr">
        <is>
          <t>naiaramirlei@hotmail.com</t>
        </is>
      </c>
      <c r="U119" s="405" t="inlineStr">
        <is>
          <t>Sim</t>
        </is>
      </c>
      <c r="V119" s="408" t="n">
        <v>46023</v>
      </c>
    </row>
    <row r="120">
      <c r="A120" s="396" t="inlineStr">
        <is>
          <t>33EK3A80Z15</t>
        </is>
      </c>
      <c r="B120" s="397" t="inlineStr">
        <is>
          <t>UY03-AS-9J9G</t>
        </is>
      </c>
      <c r="C120" s="397" t="inlineStr">
        <is>
          <t>Intermediário - 2 lugares</t>
        </is>
      </c>
      <c r="D120" s="398" t="n">
        <v>46031</v>
      </c>
      <c r="E120" s="398" t="n">
        <v>46029</v>
      </c>
      <c r="F120" s="490" t="n">
        <v>0.3746527777777778</v>
      </c>
      <c r="G120" s="397" t="inlineStr">
        <is>
          <t>Venda online</t>
        </is>
      </c>
      <c r="H120" s="397" t="inlineStr">
        <is>
          <t>Pagamento transacionado pela Sympla</t>
        </is>
      </c>
      <c r="I120" s="397" t="n">
        <v>180</v>
      </c>
      <c r="J120" s="397" t="n">
        <v>0</v>
      </c>
      <c r="K120" s="397" t="n">
        <v>180</v>
      </c>
      <c r="L120" s="397" t="n">
        <v>21.6</v>
      </c>
      <c r="M120" s="397" t="n">
        <v>201.6</v>
      </c>
      <c r="N120" s="397" t="n">
        <v>-21.6</v>
      </c>
      <c r="O120" s="491" t="n">
        <v>180</v>
      </c>
      <c r="P120" s="397" t="n"/>
      <c r="Q120" s="397" t="n"/>
      <c r="R120" s="397" t="inlineStr">
        <is>
          <t>Isabella</t>
        </is>
      </c>
      <c r="S120" s="397" t="inlineStr">
        <is>
          <t>Castro</t>
        </is>
      </c>
      <c r="T120" s="397" t="inlineStr">
        <is>
          <t>isabellamcastro@gmail.com</t>
        </is>
      </c>
      <c r="U120" s="400" t="inlineStr">
        <is>
          <t>Sim</t>
        </is>
      </c>
      <c r="V120" s="408" t="n">
        <v>46023</v>
      </c>
    </row>
    <row r="121">
      <c r="A121" s="401" t="inlineStr">
        <is>
          <t>33EK3A813DN</t>
        </is>
      </c>
      <c r="B121" s="402" t="inlineStr">
        <is>
          <t>UY07-VN-4WHW</t>
        </is>
      </c>
      <c r="C121" s="402" t="inlineStr">
        <is>
          <t>Mesas mezanino - 2 lugares</t>
        </is>
      </c>
      <c r="D121" s="403" t="n">
        <v>46031</v>
      </c>
      <c r="E121" s="403" t="n">
        <v>46029</v>
      </c>
      <c r="F121" s="492" t="n">
        <v>0.4533101851851852</v>
      </c>
      <c r="G121" s="402" t="inlineStr">
        <is>
          <t>Venda online</t>
        </is>
      </c>
      <c r="H121" s="402" t="inlineStr">
        <is>
          <t>Pagamento transacionado pela Sympla</t>
        </is>
      </c>
      <c r="I121" s="402" t="n">
        <v>130</v>
      </c>
      <c r="J121" s="402" t="n">
        <v>0</v>
      </c>
      <c r="K121" s="402" t="n">
        <v>130</v>
      </c>
      <c r="L121" s="402" t="n">
        <v>15.6</v>
      </c>
      <c r="M121" s="402" t="n">
        <v>145.6</v>
      </c>
      <c r="N121" s="402" t="n">
        <v>-15.6</v>
      </c>
      <c r="O121" s="493" t="n">
        <v>130</v>
      </c>
      <c r="P121" s="402" t="n"/>
      <c r="Q121" s="402" t="n"/>
      <c r="R121" s="402" t="inlineStr">
        <is>
          <t>Roberta</t>
        </is>
      </c>
      <c r="S121" s="402" t="inlineStr">
        <is>
          <t>Gonzaga</t>
        </is>
      </c>
      <c r="T121" s="402" t="inlineStr">
        <is>
          <t>betagonzaga@hotmail.com</t>
        </is>
      </c>
      <c r="U121" s="405" t="inlineStr">
        <is>
          <t>Sim</t>
        </is>
      </c>
      <c r="V121" s="408" t="n">
        <v>46023</v>
      </c>
    </row>
    <row r="122">
      <c r="A122" s="396" t="inlineStr">
        <is>
          <t>33EK3A815FZ</t>
        </is>
      </c>
      <c r="B122" s="397" t="inlineStr">
        <is>
          <t>UY08-NM-MAXM</t>
        </is>
      </c>
      <c r="C122" s="397" t="inlineStr">
        <is>
          <t>Frente de palco - 2 lugares</t>
        </is>
      </c>
      <c r="D122" s="398" t="n">
        <v>46031</v>
      </c>
      <c r="E122" s="398" t="n">
        <v>46029</v>
      </c>
      <c r="F122" s="490" t="n">
        <v>0.4663425925925926</v>
      </c>
      <c r="G122" s="397" t="inlineStr">
        <is>
          <t>Venda online</t>
        </is>
      </c>
      <c r="H122" s="397" t="inlineStr">
        <is>
          <t>Pagamento transacionado pela Sympla</t>
        </is>
      </c>
      <c r="I122" s="397" t="n">
        <v>220</v>
      </c>
      <c r="J122" s="397" t="n">
        <v>0</v>
      </c>
      <c r="K122" s="397" t="n">
        <v>220</v>
      </c>
      <c r="L122" s="397" t="n">
        <v>26.4</v>
      </c>
      <c r="M122" s="397" t="n">
        <v>246.4</v>
      </c>
      <c r="N122" s="397" t="n">
        <v>-26.4</v>
      </c>
      <c r="O122" s="491" t="n">
        <v>220</v>
      </c>
      <c r="P122" s="397" t="n"/>
      <c r="Q122" s="397" t="n"/>
      <c r="R122" s="397" t="inlineStr">
        <is>
          <t>FABIOLA</t>
        </is>
      </c>
      <c r="S122" s="397" t="inlineStr">
        <is>
          <t>NAKAGAMI</t>
        </is>
      </c>
      <c r="T122" s="397" t="inlineStr">
        <is>
          <t>fabiolanakagami@gmail.com</t>
        </is>
      </c>
      <c r="U122" s="400" t="inlineStr">
        <is>
          <t>Sim</t>
        </is>
      </c>
      <c r="V122" s="408" t="n">
        <v>46023</v>
      </c>
    </row>
    <row r="123">
      <c r="A123" s="401" t="inlineStr">
        <is>
          <t>33EK3A81G0H</t>
        </is>
      </c>
      <c r="B123" s="402" t="inlineStr">
        <is>
          <t>UY0C-4F-9XKZ</t>
        </is>
      </c>
      <c r="C123" s="402" t="inlineStr">
        <is>
          <t>Frente de palco - 2 lugares</t>
        </is>
      </c>
      <c r="D123" s="403" t="n">
        <v>46031</v>
      </c>
      <c r="E123" s="403" t="n">
        <v>46029</v>
      </c>
      <c r="F123" s="492" t="n">
        <v>0.5249074074074074</v>
      </c>
      <c r="G123" s="402" t="inlineStr">
        <is>
          <t>Venda online</t>
        </is>
      </c>
      <c r="H123" s="402" t="inlineStr">
        <is>
          <t>Pagamento transacionado pela Sympla</t>
        </is>
      </c>
      <c r="I123" s="402" t="n">
        <v>220</v>
      </c>
      <c r="J123" s="402" t="n">
        <v>0</v>
      </c>
      <c r="K123" s="402" t="n">
        <v>220</v>
      </c>
      <c r="L123" s="402" t="n">
        <v>26.4</v>
      </c>
      <c r="M123" s="402" t="n">
        <v>246.4</v>
      </c>
      <c r="N123" s="402" t="n">
        <v>-26.4</v>
      </c>
      <c r="O123" s="493" t="n">
        <v>220</v>
      </c>
      <c r="P123" s="402" t="n"/>
      <c r="Q123" s="402" t="n"/>
      <c r="R123" s="402" t="inlineStr">
        <is>
          <t>RAPHAELA</t>
        </is>
      </c>
      <c r="S123" s="402" t="inlineStr">
        <is>
          <t>CHO</t>
        </is>
      </c>
      <c r="T123" s="402" t="inlineStr">
        <is>
          <t>raphaelacho07@gmail.com</t>
        </is>
      </c>
      <c r="U123" s="405" t="inlineStr">
        <is>
          <t>Sim</t>
        </is>
      </c>
      <c r="V123" s="408" t="n">
        <v>46023</v>
      </c>
    </row>
    <row r="124">
      <c r="A124" s="396" t="inlineStr">
        <is>
          <t>33EK3A81S1J</t>
        </is>
      </c>
      <c r="B124" s="397" t="inlineStr">
        <is>
          <t>UY0F-U0-9MMZ</t>
        </is>
      </c>
      <c r="C124" s="397" t="inlineStr">
        <is>
          <t>Intermediário - 2 lugares</t>
        </is>
      </c>
      <c r="D124" s="398" t="n">
        <v>46031</v>
      </c>
      <c r="E124" s="398" t="n">
        <v>46029</v>
      </c>
      <c r="F124" s="490" t="n">
        <v>0.5888888888888889</v>
      </c>
      <c r="G124" s="397" t="inlineStr">
        <is>
          <t>Venda online</t>
        </is>
      </c>
      <c r="H124" s="397" t="inlineStr">
        <is>
          <t>Pagamento transacionado pela Sympla</t>
        </is>
      </c>
      <c r="I124" s="397" t="n">
        <v>180</v>
      </c>
      <c r="J124" s="397" t="n">
        <v>0</v>
      </c>
      <c r="K124" s="397" t="n">
        <v>180</v>
      </c>
      <c r="L124" s="397" t="n">
        <v>21.6</v>
      </c>
      <c r="M124" s="397" t="n">
        <v>201.6</v>
      </c>
      <c r="N124" s="397" t="n">
        <v>-21.6</v>
      </c>
      <c r="O124" s="491" t="n">
        <v>180</v>
      </c>
      <c r="P124" s="397" t="n"/>
      <c r="Q124" s="397" t="n"/>
      <c r="R124" s="397" t="inlineStr">
        <is>
          <t>Carol</t>
        </is>
      </c>
      <c r="S124" s="397" t="inlineStr">
        <is>
          <t>Bariani</t>
        </is>
      </c>
      <c r="T124" s="397" t="inlineStr">
        <is>
          <t>carol.bariani@gmail.com</t>
        </is>
      </c>
      <c r="U124" s="400" t="inlineStr">
        <is>
          <t>Sim</t>
        </is>
      </c>
      <c r="V124" s="408" t="n">
        <v>46023</v>
      </c>
    </row>
    <row r="125">
      <c r="A125" s="401" t="inlineStr">
        <is>
          <t>33EK3A825K0</t>
        </is>
      </c>
      <c r="B125" s="402" t="inlineStr">
        <is>
          <t>UY0Y-UN-9DSY</t>
        </is>
      </c>
      <c r="C125" s="402" t="inlineStr">
        <is>
          <t>Entrada única - Individual</t>
        </is>
      </c>
      <c r="D125" s="403" t="n">
        <v>46031</v>
      </c>
      <c r="E125" s="403" t="n">
        <v>46029</v>
      </c>
      <c r="F125" s="492" t="n">
        <v>0.6403819444444444</v>
      </c>
      <c r="G125" s="402" t="inlineStr">
        <is>
          <t>Venda online</t>
        </is>
      </c>
      <c r="H125" s="402" t="inlineStr">
        <is>
          <t>Pagamento transacionado pela Sympla</t>
        </is>
      </c>
      <c r="I125" s="402" t="n">
        <v>75</v>
      </c>
      <c r="J125" s="402" t="n">
        <v>0</v>
      </c>
      <c r="K125" s="402" t="n">
        <v>75</v>
      </c>
      <c r="L125" s="402" t="n">
        <v>9</v>
      </c>
      <c r="M125" s="402" t="n">
        <v>84</v>
      </c>
      <c r="N125" s="402" t="n">
        <v>-9</v>
      </c>
      <c r="O125" s="493" t="n">
        <v>75</v>
      </c>
      <c r="P125" s="402" t="n"/>
      <c r="Q125" s="402" t="n"/>
      <c r="R125" s="402" t="inlineStr">
        <is>
          <t>Marina</t>
        </is>
      </c>
      <c r="S125" s="402" t="inlineStr">
        <is>
          <t>Pessini Pezzi</t>
        </is>
      </c>
      <c r="T125" s="402" t="inlineStr">
        <is>
          <t>mappezzi@gmail.com</t>
        </is>
      </c>
      <c r="U125" s="405" t="inlineStr">
        <is>
          <t>Sim</t>
        </is>
      </c>
      <c r="V125" s="408" t="n">
        <v>46023</v>
      </c>
    </row>
    <row r="126">
      <c r="A126" s="396" t="inlineStr">
        <is>
          <t>33EK3A825K0</t>
        </is>
      </c>
      <c r="B126" s="397" t="inlineStr">
        <is>
          <t>UY0Y-UN-9DTF</t>
        </is>
      </c>
      <c r="C126" s="397" t="inlineStr">
        <is>
          <t>Entrada única - Individual</t>
        </is>
      </c>
      <c r="D126" s="398" t="n">
        <v>46031</v>
      </c>
      <c r="E126" s="398" t="n">
        <v>46029</v>
      </c>
      <c r="F126" s="490" t="n">
        <v>0.6403819444444444</v>
      </c>
      <c r="G126" s="397" t="inlineStr">
        <is>
          <t>Venda online</t>
        </is>
      </c>
      <c r="H126" s="397" t="inlineStr">
        <is>
          <t>Pagamento transacionado pela Sympla</t>
        </is>
      </c>
      <c r="I126" s="397" t="n">
        <v>75</v>
      </c>
      <c r="J126" s="397" t="n">
        <v>0</v>
      </c>
      <c r="K126" s="397" t="n">
        <v>75</v>
      </c>
      <c r="L126" s="397" t="n">
        <v>9</v>
      </c>
      <c r="M126" s="397" t="n">
        <v>84</v>
      </c>
      <c r="N126" s="397" t="n">
        <v>-9</v>
      </c>
      <c r="O126" s="491" t="n">
        <v>75</v>
      </c>
      <c r="P126" s="397" t="n"/>
      <c r="Q126" s="397" t="n"/>
      <c r="R126" s="397" t="inlineStr">
        <is>
          <t>Marina</t>
        </is>
      </c>
      <c r="S126" s="397" t="inlineStr">
        <is>
          <t>Pessini Pezzi</t>
        </is>
      </c>
      <c r="T126" s="397" t="inlineStr">
        <is>
          <t>mappezzi@gmail.com</t>
        </is>
      </c>
      <c r="U126" s="400" t="inlineStr">
        <is>
          <t>Sim</t>
        </is>
      </c>
      <c r="V126" s="408" t="n">
        <v>46023</v>
      </c>
    </row>
    <row r="127">
      <c r="A127" s="401" t="inlineStr">
        <is>
          <t>33EK3A825K0</t>
        </is>
      </c>
      <c r="B127" s="402" t="inlineStr">
        <is>
          <t>UY0Y-UN-9DTP</t>
        </is>
      </c>
      <c r="C127" s="402" t="inlineStr">
        <is>
          <t>Entrada única - Individual</t>
        </is>
      </c>
      <c r="D127" s="403" t="n">
        <v>46031</v>
      </c>
      <c r="E127" s="403" t="n">
        <v>46029</v>
      </c>
      <c r="F127" s="492" t="n">
        <v>0.6403819444444444</v>
      </c>
      <c r="G127" s="402" t="inlineStr">
        <is>
          <t>Venda online</t>
        </is>
      </c>
      <c r="H127" s="402" t="inlineStr">
        <is>
          <t>Pagamento transacionado pela Sympla</t>
        </is>
      </c>
      <c r="I127" s="402" t="n">
        <v>75</v>
      </c>
      <c r="J127" s="402" t="n">
        <v>0</v>
      </c>
      <c r="K127" s="402" t="n">
        <v>75</v>
      </c>
      <c r="L127" s="402" t="n">
        <v>9</v>
      </c>
      <c r="M127" s="402" t="n">
        <v>84</v>
      </c>
      <c r="N127" s="402" t="n">
        <v>-9</v>
      </c>
      <c r="O127" s="493" t="n">
        <v>75</v>
      </c>
      <c r="P127" s="402" t="n"/>
      <c r="Q127" s="402" t="n"/>
      <c r="R127" s="402" t="inlineStr">
        <is>
          <t>Marina</t>
        </is>
      </c>
      <c r="S127" s="402" t="inlineStr">
        <is>
          <t>Pessini Pezzi</t>
        </is>
      </c>
      <c r="T127" s="402" t="inlineStr">
        <is>
          <t>mappezzi@gmail.com</t>
        </is>
      </c>
      <c r="U127" s="405" t="inlineStr">
        <is>
          <t>Sim</t>
        </is>
      </c>
      <c r="V127" s="408" t="n">
        <v>46023</v>
      </c>
    </row>
    <row r="128">
      <c r="A128" s="396" t="inlineStr">
        <is>
          <t>33EK3A82M41</t>
        </is>
      </c>
      <c r="B128" s="397" t="inlineStr">
        <is>
          <t>UY0Z-YX-6NMB</t>
        </is>
      </c>
      <c r="C128" s="397" t="inlineStr">
        <is>
          <t>Entrada única - Individual</t>
        </is>
      </c>
      <c r="D128" s="398" t="n">
        <v>46031</v>
      </c>
      <c r="E128" s="398" t="n">
        <v>46029</v>
      </c>
      <c r="F128" s="490" t="n">
        <v>0.7368171296296296</v>
      </c>
      <c r="G128" s="397" t="inlineStr">
        <is>
          <t>Venda online</t>
        </is>
      </c>
      <c r="H128" s="397" t="inlineStr">
        <is>
          <t>Pagamento transacionado pela Sympla</t>
        </is>
      </c>
      <c r="I128" s="397" t="n">
        <v>75</v>
      </c>
      <c r="J128" s="397" t="n">
        <v>0</v>
      </c>
      <c r="K128" s="397" t="n">
        <v>75</v>
      </c>
      <c r="L128" s="397" t="n">
        <v>9</v>
      </c>
      <c r="M128" s="397" t="n">
        <v>84</v>
      </c>
      <c r="N128" s="397" t="n">
        <v>-9</v>
      </c>
      <c r="O128" s="491" t="n">
        <v>75</v>
      </c>
      <c r="P128" s="397" t="n"/>
      <c r="Q128" s="397" t="n"/>
      <c r="R128" s="397" t="inlineStr">
        <is>
          <t>BARBARA</t>
        </is>
      </c>
      <c r="S128" s="397" t="inlineStr">
        <is>
          <t>MENOLLI</t>
        </is>
      </c>
      <c r="T128" s="397" t="inlineStr">
        <is>
          <t>barbaraelisemenolli@gmail.com</t>
        </is>
      </c>
      <c r="U128" s="400" t="inlineStr">
        <is>
          <t>Sim</t>
        </is>
      </c>
      <c r="V128" s="408" t="n">
        <v>46023</v>
      </c>
    </row>
    <row r="129">
      <c r="A129" s="401" t="inlineStr">
        <is>
          <t>33EK3A82M0G</t>
        </is>
      </c>
      <c r="B129" s="402" t="inlineStr">
        <is>
          <t>UY0Z-MT-P87G</t>
        </is>
      </c>
      <c r="C129" s="402" t="inlineStr">
        <is>
          <t>Entrada única - Individual</t>
        </is>
      </c>
      <c r="D129" s="403" t="n">
        <v>46031</v>
      </c>
      <c r="E129" s="403" t="n">
        <v>46029</v>
      </c>
      <c r="F129" s="492" t="n">
        <v>0.7387731481481481</v>
      </c>
      <c r="G129" s="402" t="inlineStr">
        <is>
          <t>Venda online</t>
        </is>
      </c>
      <c r="H129" s="402" t="inlineStr">
        <is>
          <t>Pagamento transacionado pela Sympla</t>
        </is>
      </c>
      <c r="I129" s="402" t="n">
        <v>75</v>
      </c>
      <c r="J129" s="402" t="n">
        <v>0</v>
      </c>
      <c r="K129" s="402" t="n">
        <v>75</v>
      </c>
      <c r="L129" s="402" t="n">
        <v>9</v>
      </c>
      <c r="M129" s="402" t="n">
        <v>84</v>
      </c>
      <c r="N129" s="402" t="n">
        <v>-9</v>
      </c>
      <c r="O129" s="493" t="n">
        <v>75</v>
      </c>
      <c r="P129" s="402" t="n"/>
      <c r="Q129" s="402" t="n"/>
      <c r="R129" s="402" t="inlineStr">
        <is>
          <t>Danielle</t>
        </is>
      </c>
      <c r="S129" s="402" t="inlineStr">
        <is>
          <t>Rodrigues</t>
        </is>
      </c>
      <c r="T129" s="402" t="inlineStr">
        <is>
          <t>daniellercavalcante@gmail.com</t>
        </is>
      </c>
      <c r="U129" s="405" t="inlineStr">
        <is>
          <t>Sim</t>
        </is>
      </c>
      <c r="V129" s="408" t="n">
        <v>46023</v>
      </c>
    </row>
    <row r="130">
      <c r="A130" s="396" t="inlineStr">
        <is>
          <t>33EK3A82P3J</t>
        </is>
      </c>
      <c r="B130" s="397" t="inlineStr">
        <is>
          <t>UY0P-KX-M1S7</t>
        </is>
      </c>
      <c r="C130" s="397" t="inlineStr">
        <is>
          <t>Frente de palco - 2 lugares</t>
        </is>
      </c>
      <c r="D130" s="398" t="n">
        <v>46031</v>
      </c>
      <c r="E130" s="398" t="n">
        <v>46029</v>
      </c>
      <c r="F130" s="490" t="n">
        <v>0.7548726851851851</v>
      </c>
      <c r="G130" s="397" t="inlineStr">
        <is>
          <t>Venda online</t>
        </is>
      </c>
      <c r="H130" s="397" t="inlineStr">
        <is>
          <t>Pagamento transacionado pela Sympla</t>
        </is>
      </c>
      <c r="I130" s="397" t="n">
        <v>220</v>
      </c>
      <c r="J130" s="397" t="n">
        <v>0</v>
      </c>
      <c r="K130" s="397" t="n">
        <v>220</v>
      </c>
      <c r="L130" s="397" t="n">
        <v>26.4</v>
      </c>
      <c r="M130" s="397" t="n">
        <v>246.4</v>
      </c>
      <c r="N130" s="397" t="n">
        <v>-26.4</v>
      </c>
      <c r="O130" s="491" t="n">
        <v>220</v>
      </c>
      <c r="P130" s="397" t="n"/>
      <c r="Q130" s="397" t="n"/>
      <c r="R130" s="397" t="inlineStr">
        <is>
          <t>Laura</t>
        </is>
      </c>
      <c r="S130" s="397" t="inlineStr">
        <is>
          <t>Trachtenberg Hauser</t>
        </is>
      </c>
      <c r="T130" s="397" t="inlineStr">
        <is>
          <t>laurat.hauser@gmail.com</t>
        </is>
      </c>
      <c r="U130" s="400" t="inlineStr">
        <is>
          <t>Sim</t>
        </is>
      </c>
      <c r="V130" s="408" t="n">
        <v>46023</v>
      </c>
    </row>
    <row r="131">
      <c r="A131" s="401" t="inlineStr">
        <is>
          <t>33EK3A837YB</t>
        </is>
      </c>
      <c r="B131" s="402" t="inlineStr">
        <is>
          <t>UY0T-S5-AC4C</t>
        </is>
      </c>
      <c r="C131" s="402" t="inlineStr">
        <is>
          <t>Intermediário - 2 lugares</t>
        </is>
      </c>
      <c r="D131" s="403" t="n">
        <v>46031</v>
      </c>
      <c r="E131" s="403" t="n">
        <v>46029</v>
      </c>
      <c r="F131" s="492" t="n">
        <v>0.8266782407407407</v>
      </c>
      <c r="G131" s="402" t="inlineStr">
        <is>
          <t>Venda online</t>
        </is>
      </c>
      <c r="H131" s="402" t="inlineStr">
        <is>
          <t>Pagamento transacionado pela Sympla</t>
        </is>
      </c>
      <c r="I131" s="402" t="n">
        <v>180</v>
      </c>
      <c r="J131" s="402" t="n">
        <v>0</v>
      </c>
      <c r="K131" s="402" t="n">
        <v>180</v>
      </c>
      <c r="L131" s="402" t="n">
        <v>21.6</v>
      </c>
      <c r="M131" s="402" t="n">
        <v>201.6</v>
      </c>
      <c r="N131" s="402" t="n">
        <v>-21.6</v>
      </c>
      <c r="O131" s="493" t="n">
        <v>180</v>
      </c>
      <c r="P131" s="402" t="n"/>
      <c r="Q131" s="402" t="n"/>
      <c r="R131" s="402" t="inlineStr">
        <is>
          <t>João</t>
        </is>
      </c>
      <c r="S131" s="402" t="inlineStr">
        <is>
          <t>Noronha</t>
        </is>
      </c>
      <c r="T131" s="402" t="inlineStr">
        <is>
          <t>joaohn3@gmail.com</t>
        </is>
      </c>
      <c r="U131" s="405" t="inlineStr">
        <is>
          <t>Sim</t>
        </is>
      </c>
      <c r="V131" s="408" t="n">
        <v>46023</v>
      </c>
    </row>
    <row r="132">
      <c r="A132" s="396" t="inlineStr">
        <is>
          <t>33EK3A83YRT</t>
        </is>
      </c>
      <c r="B132" s="397" t="inlineStr">
        <is>
          <t>UY0W-XU-3VNE</t>
        </is>
      </c>
      <c r="C132" s="397" t="inlineStr">
        <is>
          <t>Frente de palco - 2 lugares</t>
        </is>
      </c>
      <c r="D132" s="398" t="n">
        <v>46031</v>
      </c>
      <c r="E132" s="398" t="n">
        <v>46029</v>
      </c>
      <c r="F132" s="490" t="n">
        <v>0.8807060185185185</v>
      </c>
      <c r="G132" s="397" t="inlineStr">
        <is>
          <t>Venda online</t>
        </is>
      </c>
      <c r="H132" s="397" t="inlineStr">
        <is>
          <t>Pagamento transacionado pela Sympla</t>
        </is>
      </c>
      <c r="I132" s="397" t="n">
        <v>220</v>
      </c>
      <c r="J132" s="397" t="n">
        <v>0</v>
      </c>
      <c r="K132" s="397" t="n">
        <v>220</v>
      </c>
      <c r="L132" s="397" t="n">
        <v>26.4</v>
      </c>
      <c r="M132" s="397" t="n">
        <v>246.4</v>
      </c>
      <c r="N132" s="397" t="n">
        <v>-26.4</v>
      </c>
      <c r="O132" s="491" t="n">
        <v>220</v>
      </c>
      <c r="P132" s="397" t="n"/>
      <c r="Q132" s="397" t="n"/>
      <c r="R132" s="397" t="inlineStr">
        <is>
          <t xml:space="preserve">Wesley </t>
        </is>
      </c>
      <c r="S132" s="397" t="inlineStr">
        <is>
          <t>De Oliveira Germano</t>
        </is>
      </c>
      <c r="T132" s="397" t="inlineStr">
        <is>
          <t>wespote@gmail.com</t>
        </is>
      </c>
      <c r="U132" s="400" t="inlineStr">
        <is>
          <t>Sim</t>
        </is>
      </c>
      <c r="V132" s="408" t="n">
        <v>46023</v>
      </c>
    </row>
    <row r="133">
      <c r="A133" s="401" t="inlineStr">
        <is>
          <t>33EK3A83YRT</t>
        </is>
      </c>
      <c r="B133" s="402" t="inlineStr">
        <is>
          <t>UY0W-XU-3VPN</t>
        </is>
      </c>
      <c r="C133" s="402" t="inlineStr">
        <is>
          <t>Frente de palco - 2 lugares</t>
        </is>
      </c>
      <c r="D133" s="403" t="n">
        <v>46031</v>
      </c>
      <c r="E133" s="403" t="n">
        <v>46029</v>
      </c>
      <c r="F133" s="492" t="n">
        <v>0.8807060185185185</v>
      </c>
      <c r="G133" s="402" t="inlineStr">
        <is>
          <t>Venda online</t>
        </is>
      </c>
      <c r="H133" s="402" t="inlineStr">
        <is>
          <t>Pagamento transacionado pela Sympla</t>
        </is>
      </c>
      <c r="I133" s="402" t="n">
        <v>220</v>
      </c>
      <c r="J133" s="402" t="n">
        <v>0</v>
      </c>
      <c r="K133" s="402" t="n">
        <v>220</v>
      </c>
      <c r="L133" s="402" t="n">
        <v>26.4</v>
      </c>
      <c r="M133" s="402" t="n">
        <v>246.4</v>
      </c>
      <c r="N133" s="402" t="n">
        <v>-26.4</v>
      </c>
      <c r="O133" s="493" t="n">
        <v>220</v>
      </c>
      <c r="P133" s="402" t="n"/>
      <c r="Q133" s="402" t="n"/>
      <c r="R133" s="402" t="inlineStr">
        <is>
          <t xml:space="preserve">Wesley </t>
        </is>
      </c>
      <c r="S133" s="402" t="inlineStr">
        <is>
          <t>De Oliveira Germano</t>
        </is>
      </c>
      <c r="T133" s="402" t="inlineStr">
        <is>
          <t>wespote@gmail.com</t>
        </is>
      </c>
      <c r="U133" s="405" t="inlineStr">
        <is>
          <t>Não</t>
        </is>
      </c>
      <c r="V133" s="408" t="n">
        <v>46023</v>
      </c>
    </row>
    <row r="134">
      <c r="A134" s="396" t="inlineStr">
        <is>
          <t>33EK3A83MB3</t>
        </is>
      </c>
      <c r="B134" s="397" t="inlineStr">
        <is>
          <t>UY0X-XD-SF1L</t>
        </is>
      </c>
      <c r="C134" s="397" t="inlineStr">
        <is>
          <t>Frente de palco - 2 lugares</t>
        </is>
      </c>
      <c r="D134" s="398" t="n">
        <v>46031</v>
      </c>
      <c r="E134" s="398" t="n">
        <v>46029</v>
      </c>
      <c r="F134" s="490" t="n">
        <v>0.8975115740740741</v>
      </c>
      <c r="G134" s="397" t="inlineStr">
        <is>
          <t>Venda online</t>
        </is>
      </c>
      <c r="H134" s="397" t="inlineStr">
        <is>
          <t>Pagamento transacionado pela Sympla</t>
        </is>
      </c>
      <c r="I134" s="397" t="n">
        <v>220</v>
      </c>
      <c r="J134" s="397" t="n">
        <v>0</v>
      </c>
      <c r="K134" s="397" t="n">
        <v>220</v>
      </c>
      <c r="L134" s="397" t="n">
        <v>26.4</v>
      </c>
      <c r="M134" s="397" t="n">
        <v>246.4</v>
      </c>
      <c r="N134" s="397" t="n">
        <v>-26.4</v>
      </c>
      <c r="O134" s="491" t="n">
        <v>220</v>
      </c>
      <c r="P134" s="397" t="n"/>
      <c r="Q134" s="397" t="n"/>
      <c r="R134" s="397" t="inlineStr">
        <is>
          <t>Frank</t>
        </is>
      </c>
      <c r="S134" s="397" t="inlineStr">
        <is>
          <t>Takeda</t>
        </is>
      </c>
      <c r="T134" s="397" t="inlineStr">
        <is>
          <t>ftakeda2@gmail.com</t>
        </is>
      </c>
      <c r="U134" s="400" t="inlineStr">
        <is>
          <t>Sim</t>
        </is>
      </c>
      <c r="V134" s="408" t="n">
        <v>46023</v>
      </c>
    </row>
    <row r="135">
      <c r="A135" s="401" t="inlineStr">
        <is>
          <t>33EK3A84A8C</t>
        </is>
      </c>
      <c r="B135" s="402" t="inlineStr">
        <is>
          <t>UY1A-UM-5RK9</t>
        </is>
      </c>
      <c r="C135" s="402" t="inlineStr">
        <is>
          <t>Intermediário - 2 lugares</t>
        </is>
      </c>
      <c r="D135" s="403" t="n">
        <v>46031</v>
      </c>
      <c r="E135" s="403" t="n">
        <v>46030</v>
      </c>
      <c r="F135" s="492" t="n">
        <v>0.08369212962962963</v>
      </c>
      <c r="G135" s="402" t="inlineStr">
        <is>
          <t>Venda online</t>
        </is>
      </c>
      <c r="H135" s="402" t="inlineStr">
        <is>
          <t>Pagamento transacionado pela Sympla</t>
        </is>
      </c>
      <c r="I135" s="402" t="n">
        <v>180</v>
      </c>
      <c r="J135" s="402" t="n">
        <v>0</v>
      </c>
      <c r="K135" s="402" t="n">
        <v>180</v>
      </c>
      <c r="L135" s="402" t="n">
        <v>21.6</v>
      </c>
      <c r="M135" s="402" t="n">
        <v>201.6</v>
      </c>
      <c r="N135" s="402" t="n">
        <v>-21.6</v>
      </c>
      <c r="O135" s="493" t="n">
        <v>180</v>
      </c>
      <c r="P135" s="402" t="n"/>
      <c r="Q135" s="402" t="n"/>
      <c r="R135" s="402" t="inlineStr">
        <is>
          <t>Idaiane</t>
        </is>
      </c>
      <c r="S135" s="402" t="inlineStr">
        <is>
          <t>Flores</t>
        </is>
      </c>
      <c r="T135" s="402" t="inlineStr">
        <is>
          <t>i.daiane20@hotmail.com</t>
        </is>
      </c>
      <c r="U135" s="405" t="inlineStr">
        <is>
          <t>Sim</t>
        </is>
      </c>
      <c r="V135" s="408" t="n">
        <v>46023</v>
      </c>
    </row>
    <row r="136">
      <c r="A136" s="396" t="inlineStr">
        <is>
          <t>33EK3A84A8C</t>
        </is>
      </c>
      <c r="B136" s="397" t="inlineStr">
        <is>
          <t>UY1A-UM-5RL6</t>
        </is>
      </c>
      <c r="C136" s="397" t="inlineStr">
        <is>
          <t>Intermediário - 2 lugares</t>
        </is>
      </c>
      <c r="D136" s="398" t="n">
        <v>46031</v>
      </c>
      <c r="E136" s="398" t="n">
        <v>46030</v>
      </c>
      <c r="F136" s="490" t="n">
        <v>0.08369212962962963</v>
      </c>
      <c r="G136" s="397" t="inlineStr">
        <is>
          <t>Venda online</t>
        </is>
      </c>
      <c r="H136" s="397" t="inlineStr">
        <is>
          <t>Pagamento transacionado pela Sympla</t>
        </is>
      </c>
      <c r="I136" s="397" t="n">
        <v>180</v>
      </c>
      <c r="J136" s="397" t="n">
        <v>0</v>
      </c>
      <c r="K136" s="397" t="n">
        <v>180</v>
      </c>
      <c r="L136" s="397" t="n">
        <v>21.6</v>
      </c>
      <c r="M136" s="397" t="n">
        <v>201.6</v>
      </c>
      <c r="N136" s="397" t="n">
        <v>-21.6</v>
      </c>
      <c r="O136" s="491" t="n">
        <v>180</v>
      </c>
      <c r="P136" s="397" t="n"/>
      <c r="Q136" s="397" t="n"/>
      <c r="R136" s="397" t="inlineStr">
        <is>
          <t>Idaiane</t>
        </is>
      </c>
      <c r="S136" s="397" t="inlineStr">
        <is>
          <t>Flores</t>
        </is>
      </c>
      <c r="T136" s="397" t="inlineStr">
        <is>
          <t>i.daiane20@hotmail.com</t>
        </is>
      </c>
      <c r="U136" s="400" t="inlineStr">
        <is>
          <t>Não</t>
        </is>
      </c>
      <c r="V136" s="408" t="n">
        <v>46023</v>
      </c>
    </row>
    <row r="137">
      <c r="A137" s="401" t="inlineStr">
        <is>
          <t>33EK3A8522Y</t>
        </is>
      </c>
      <c r="B137" s="402" t="inlineStr">
        <is>
          <t>UY1X-4F-R6Z0</t>
        </is>
      </c>
      <c r="C137" s="402" t="inlineStr">
        <is>
          <t>Intermediário - 2 lugares</t>
        </is>
      </c>
      <c r="D137" s="403" t="n">
        <v>46031</v>
      </c>
      <c r="E137" s="403" t="n">
        <v>46030</v>
      </c>
      <c r="F137" s="492" t="n">
        <v>0.4627430555555556</v>
      </c>
      <c r="G137" s="402" t="inlineStr">
        <is>
          <t>Venda online</t>
        </is>
      </c>
      <c r="H137" s="402" t="inlineStr">
        <is>
          <t>Pagamento transacionado pela Sympla</t>
        </is>
      </c>
      <c r="I137" s="402" t="n">
        <v>180</v>
      </c>
      <c r="J137" s="402" t="n">
        <v>0</v>
      </c>
      <c r="K137" s="402" t="n">
        <v>180</v>
      </c>
      <c r="L137" s="402" t="n">
        <v>21.6</v>
      </c>
      <c r="M137" s="402" t="n">
        <v>201.6</v>
      </c>
      <c r="N137" s="402" t="n">
        <v>-21.6</v>
      </c>
      <c r="O137" s="493" t="n">
        <v>180</v>
      </c>
      <c r="P137" s="402" t="n"/>
      <c r="Q137" s="402" t="n"/>
      <c r="R137" s="402" t="inlineStr">
        <is>
          <t>Kelly</t>
        </is>
      </c>
      <c r="S137" s="402" t="inlineStr">
        <is>
          <t>Alves do Nascimento</t>
        </is>
      </c>
      <c r="T137" s="402" t="inlineStr">
        <is>
          <t>kedonascimento@gmail.com</t>
        </is>
      </c>
      <c r="U137" s="405" t="inlineStr">
        <is>
          <t>Sim</t>
        </is>
      </c>
      <c r="V137" s="408" t="n">
        <v>46023</v>
      </c>
    </row>
    <row r="138">
      <c r="A138" s="396" t="inlineStr">
        <is>
          <t>33EK3A85475</t>
        </is>
      </c>
      <c r="B138" s="397" t="inlineStr">
        <is>
          <t>UY1X-QC-HES1</t>
        </is>
      </c>
      <c r="C138" s="397" t="inlineStr">
        <is>
          <t>Frente de palco - 2 lugares</t>
        </is>
      </c>
      <c r="D138" s="398" t="n">
        <v>46031</v>
      </c>
      <c r="E138" s="398" t="n">
        <v>46030</v>
      </c>
      <c r="F138" s="490" t="n">
        <v>0.4737268518518519</v>
      </c>
      <c r="G138" s="397" t="inlineStr">
        <is>
          <t>Venda online</t>
        </is>
      </c>
      <c r="H138" s="397" t="inlineStr">
        <is>
          <t>Pagamento transacionado pela Sympla</t>
        </is>
      </c>
      <c r="I138" s="397" t="n">
        <v>220</v>
      </c>
      <c r="J138" s="397" t="n">
        <v>0</v>
      </c>
      <c r="K138" s="397" t="n">
        <v>220</v>
      </c>
      <c r="L138" s="397" t="n">
        <v>26.4</v>
      </c>
      <c r="M138" s="397" t="n">
        <v>246.4</v>
      </c>
      <c r="N138" s="397" t="n">
        <v>-26.4</v>
      </c>
      <c r="O138" s="491" t="n">
        <v>220</v>
      </c>
      <c r="P138" s="397" t="n"/>
      <c r="Q138" s="397" t="n"/>
      <c r="R138" s="397" t="inlineStr">
        <is>
          <t>Anne</t>
        </is>
      </c>
      <c r="S138" s="397" t="inlineStr">
        <is>
          <t>Coutinho</t>
        </is>
      </c>
      <c r="T138" s="397" t="inlineStr">
        <is>
          <t>anne.coutinho.47@gmail.com</t>
        </is>
      </c>
      <c r="U138" s="400" t="inlineStr">
        <is>
          <t>Sim</t>
        </is>
      </c>
      <c r="V138" s="408" t="n">
        <v>46023</v>
      </c>
    </row>
    <row r="139">
      <c r="A139" s="401" t="inlineStr">
        <is>
          <t>33EK3A86182</t>
        </is>
      </c>
      <c r="B139" s="402" t="inlineStr">
        <is>
          <t>UY28-HM-1545</t>
        </is>
      </c>
      <c r="C139" s="402" t="inlineStr">
        <is>
          <t>Entrada única - Individual</t>
        </is>
      </c>
      <c r="D139" s="403" t="n">
        <v>46031</v>
      </c>
      <c r="E139" s="403" t="n">
        <v>46030</v>
      </c>
      <c r="F139" s="492" t="n">
        <v>0.622824074074074</v>
      </c>
      <c r="G139" s="402" t="inlineStr">
        <is>
          <t>Venda online</t>
        </is>
      </c>
      <c r="H139" s="402" t="inlineStr">
        <is>
          <t>Pagamento transacionado pela Sympla</t>
        </is>
      </c>
      <c r="I139" s="402" t="n">
        <v>75</v>
      </c>
      <c r="J139" s="402" t="n">
        <v>0</v>
      </c>
      <c r="K139" s="402" t="n">
        <v>75</v>
      </c>
      <c r="L139" s="402" t="n">
        <v>9</v>
      </c>
      <c r="M139" s="402" t="n">
        <v>84</v>
      </c>
      <c r="N139" s="402" t="n">
        <v>-9</v>
      </c>
      <c r="O139" s="493" t="n">
        <v>75</v>
      </c>
      <c r="P139" s="402" t="n"/>
      <c r="Q139" s="402" t="n"/>
      <c r="R139" s="402" t="inlineStr">
        <is>
          <t>Leonardo</t>
        </is>
      </c>
      <c r="S139" s="402" t="inlineStr">
        <is>
          <t>Soares do Nascimento</t>
        </is>
      </c>
      <c r="T139" s="402" t="inlineStr">
        <is>
          <t>leoo-2036@hotmail.com</t>
        </is>
      </c>
      <c r="U139" s="405" t="inlineStr">
        <is>
          <t>Sim</t>
        </is>
      </c>
      <c r="V139" s="408" t="n">
        <v>46023</v>
      </c>
    </row>
    <row r="140">
      <c r="A140" s="396" t="inlineStr">
        <is>
          <t>33EK3A86182</t>
        </is>
      </c>
      <c r="B140" s="397" t="inlineStr">
        <is>
          <t>UY28-HM-1551</t>
        </is>
      </c>
      <c r="C140" s="397" t="inlineStr">
        <is>
          <t>Entrada única - Individual</t>
        </is>
      </c>
      <c r="D140" s="398" t="n">
        <v>46031</v>
      </c>
      <c r="E140" s="398" t="n">
        <v>46030</v>
      </c>
      <c r="F140" s="490" t="n">
        <v>0.622824074074074</v>
      </c>
      <c r="G140" s="397" t="inlineStr">
        <is>
          <t>Venda online</t>
        </is>
      </c>
      <c r="H140" s="397" t="inlineStr">
        <is>
          <t>Pagamento transacionado pela Sympla</t>
        </is>
      </c>
      <c r="I140" s="397" t="n">
        <v>75</v>
      </c>
      <c r="J140" s="397" t="n">
        <v>0</v>
      </c>
      <c r="K140" s="397" t="n">
        <v>75</v>
      </c>
      <c r="L140" s="397" t="n">
        <v>9</v>
      </c>
      <c r="M140" s="397" t="n">
        <v>84</v>
      </c>
      <c r="N140" s="397" t="n">
        <v>-9</v>
      </c>
      <c r="O140" s="491" t="n">
        <v>75</v>
      </c>
      <c r="P140" s="397" t="n"/>
      <c r="Q140" s="397" t="n"/>
      <c r="R140" s="397" t="inlineStr">
        <is>
          <t>Leonardo</t>
        </is>
      </c>
      <c r="S140" s="397" t="inlineStr">
        <is>
          <t>Soares do Nascimento</t>
        </is>
      </c>
      <c r="T140" s="397" t="inlineStr">
        <is>
          <t>leoo-2036@hotmail.com</t>
        </is>
      </c>
      <c r="U140" s="400" t="inlineStr">
        <is>
          <t>Sim</t>
        </is>
      </c>
      <c r="V140" s="408" t="n">
        <v>46023</v>
      </c>
    </row>
    <row r="141">
      <c r="A141" s="401" t="inlineStr">
        <is>
          <t>33EK3A86182</t>
        </is>
      </c>
      <c r="B141" s="402" t="inlineStr">
        <is>
          <t>UY28-HM-1559</t>
        </is>
      </c>
      <c r="C141" s="402" t="inlineStr">
        <is>
          <t>Entrada única - Individual</t>
        </is>
      </c>
      <c r="D141" s="403" t="n">
        <v>46031</v>
      </c>
      <c r="E141" s="403" t="n">
        <v>46030</v>
      </c>
      <c r="F141" s="492" t="n">
        <v>0.622824074074074</v>
      </c>
      <c r="G141" s="402" t="inlineStr">
        <is>
          <t>Venda online</t>
        </is>
      </c>
      <c r="H141" s="402" t="inlineStr">
        <is>
          <t>Pagamento transacionado pela Sympla</t>
        </is>
      </c>
      <c r="I141" s="402" t="n">
        <v>75</v>
      </c>
      <c r="J141" s="402" t="n">
        <v>0</v>
      </c>
      <c r="K141" s="402" t="n">
        <v>75</v>
      </c>
      <c r="L141" s="402" t="n">
        <v>9</v>
      </c>
      <c r="M141" s="402" t="n">
        <v>84</v>
      </c>
      <c r="N141" s="402" t="n">
        <v>-9</v>
      </c>
      <c r="O141" s="493" t="n">
        <v>75</v>
      </c>
      <c r="P141" s="402" t="n"/>
      <c r="Q141" s="402" t="n"/>
      <c r="R141" s="402" t="inlineStr">
        <is>
          <t>Leonardo</t>
        </is>
      </c>
      <c r="S141" s="402" t="inlineStr">
        <is>
          <t>Soares do Nascimento</t>
        </is>
      </c>
      <c r="T141" s="402" t="inlineStr">
        <is>
          <t>leoo-2036@hotmail.com</t>
        </is>
      </c>
      <c r="U141" s="405" t="inlineStr">
        <is>
          <t>Sim</t>
        </is>
      </c>
      <c r="V141" s="408" t="n">
        <v>46023</v>
      </c>
    </row>
    <row r="142">
      <c r="A142" s="396" t="inlineStr">
        <is>
          <t>33EK3A865NF</t>
        </is>
      </c>
      <c r="B142" s="397" t="inlineStr">
        <is>
          <t>UY29-SH-BT1F</t>
        </is>
      </c>
      <c r="C142" s="397" t="inlineStr">
        <is>
          <t>Intermediário - 2 lugares</t>
        </is>
      </c>
      <c r="D142" s="398" t="n">
        <v>46031</v>
      </c>
      <c r="E142" s="398" t="n">
        <v>46030</v>
      </c>
      <c r="F142" s="490" t="n">
        <v>0.6453125</v>
      </c>
      <c r="G142" s="397" t="inlineStr">
        <is>
          <t>Venda online</t>
        </is>
      </c>
      <c r="H142" s="397" t="inlineStr">
        <is>
          <t>Pagamento transacionado pela Sympla</t>
        </is>
      </c>
      <c r="I142" s="397" t="n">
        <v>180</v>
      </c>
      <c r="J142" s="397" t="n">
        <v>0</v>
      </c>
      <c r="K142" s="397" t="n">
        <v>180</v>
      </c>
      <c r="L142" s="397" t="n">
        <v>21.6</v>
      </c>
      <c r="M142" s="397" t="n">
        <v>201.6</v>
      </c>
      <c r="N142" s="397" t="n">
        <v>-21.6</v>
      </c>
      <c r="O142" s="491" t="n">
        <v>180</v>
      </c>
      <c r="P142" s="397" t="n"/>
      <c r="Q142" s="397" t="n"/>
      <c r="R142" s="397" t="inlineStr">
        <is>
          <t>ALI</t>
        </is>
      </c>
      <c r="S142" s="397" t="inlineStr">
        <is>
          <t>GHAEMMAGHAMI</t>
        </is>
      </c>
      <c r="T142" s="397" t="inlineStr">
        <is>
          <t>lordsaroman@gmail.com</t>
        </is>
      </c>
      <c r="U142" s="400" t="inlineStr">
        <is>
          <t>Sim</t>
        </is>
      </c>
      <c r="V142" s="408" t="n">
        <v>46023</v>
      </c>
    </row>
    <row r="143">
      <c r="A143" s="401" t="inlineStr">
        <is>
          <t>33EK3A86NMH</t>
        </is>
      </c>
      <c r="B143" s="402" t="inlineStr">
        <is>
          <t>UY2F-L6-H07L</t>
        </is>
      </c>
      <c r="C143" s="402" t="inlineStr">
        <is>
          <t>Intermediário - 2 lugares</t>
        </is>
      </c>
      <c r="D143" s="403" t="n">
        <v>46031</v>
      </c>
      <c r="E143" s="403" t="n">
        <v>46030</v>
      </c>
      <c r="F143" s="492" t="n">
        <v>0.7439583333333334</v>
      </c>
      <c r="G143" s="402" t="inlineStr">
        <is>
          <t>Venda online</t>
        </is>
      </c>
      <c r="H143" s="402" t="inlineStr">
        <is>
          <t>Pagamento transacionado pela Sympla</t>
        </is>
      </c>
      <c r="I143" s="402" t="n">
        <v>180</v>
      </c>
      <c r="J143" s="402" t="n">
        <v>0</v>
      </c>
      <c r="K143" s="402" t="n">
        <v>180</v>
      </c>
      <c r="L143" s="402" t="n">
        <v>21.6</v>
      </c>
      <c r="M143" s="402" t="n">
        <v>201.6</v>
      </c>
      <c r="N143" s="402" t="n">
        <v>-21.6</v>
      </c>
      <c r="O143" s="493" t="n">
        <v>180</v>
      </c>
      <c r="P143" s="402" t="n"/>
      <c r="Q143" s="402" t="n"/>
      <c r="R143" s="402" t="inlineStr">
        <is>
          <t>Alexandre</t>
        </is>
      </c>
      <c r="S143" s="402" t="inlineStr">
        <is>
          <t>Mesquita</t>
        </is>
      </c>
      <c r="T143" s="402" t="inlineStr">
        <is>
          <t>ale.c.mesquita@gmail.com</t>
        </is>
      </c>
      <c r="U143" s="405" t="inlineStr">
        <is>
          <t>Sim</t>
        </is>
      </c>
      <c r="V143" s="408" t="n">
        <v>46023</v>
      </c>
    </row>
    <row r="144">
      <c r="A144" s="396" t="inlineStr">
        <is>
          <t>33EK3A86Z4B</t>
        </is>
      </c>
      <c r="B144" s="397" t="inlineStr">
        <is>
          <t>UY2F-Q0-QM4P</t>
        </is>
      </c>
      <c r="C144" s="397" t="inlineStr">
        <is>
          <t>Mesas mezanino - 2 lugares</t>
        </is>
      </c>
      <c r="D144" s="398" t="n">
        <v>46031</v>
      </c>
      <c r="E144" s="398" t="n">
        <v>46030</v>
      </c>
      <c r="F144" s="490" t="n">
        <v>0.7463773148148148</v>
      </c>
      <c r="G144" s="397" t="inlineStr">
        <is>
          <t>Venda online</t>
        </is>
      </c>
      <c r="H144" s="397" t="inlineStr">
        <is>
          <t>Pagamento transacionado pela Sympla</t>
        </is>
      </c>
      <c r="I144" s="397" t="n">
        <v>130</v>
      </c>
      <c r="J144" s="397" t="n">
        <v>0</v>
      </c>
      <c r="K144" s="397" t="n">
        <v>130</v>
      </c>
      <c r="L144" s="397" t="n">
        <v>15.6</v>
      </c>
      <c r="M144" s="397" t="n">
        <v>145.6</v>
      </c>
      <c r="N144" s="397" t="n">
        <v>-15.6</v>
      </c>
      <c r="O144" s="491" t="n">
        <v>130</v>
      </c>
      <c r="P144" s="397" t="n"/>
      <c r="Q144" s="397" t="n"/>
      <c r="R144" s="397" t="inlineStr">
        <is>
          <t xml:space="preserve">Rafael </t>
        </is>
      </c>
      <c r="S144" s="397" t="inlineStr">
        <is>
          <t xml:space="preserve">Ventura </t>
        </is>
      </c>
      <c r="T144" s="397" t="inlineStr">
        <is>
          <t>rafaelventura555@gmail.com</t>
        </is>
      </c>
      <c r="U144" s="400" t="inlineStr">
        <is>
          <t>Sim</t>
        </is>
      </c>
      <c r="V144" s="408" t="n">
        <v>46023</v>
      </c>
    </row>
    <row r="145">
      <c r="A145" s="401" t="inlineStr">
        <is>
          <t>33EK3A875J3</t>
        </is>
      </c>
      <c r="B145" s="402" t="inlineStr">
        <is>
          <t>UY2J-HV-FQ4P</t>
        </is>
      </c>
      <c r="C145" s="402" t="inlineStr">
        <is>
          <t>Entrada única - Individual</t>
        </is>
      </c>
      <c r="D145" s="403" t="n">
        <v>46031</v>
      </c>
      <c r="E145" s="403" t="n">
        <v>46030</v>
      </c>
      <c r="F145" s="492" t="n">
        <v>0.8105208333333334</v>
      </c>
      <c r="G145" s="402" t="inlineStr">
        <is>
          <t>Venda online</t>
        </is>
      </c>
      <c r="H145" s="402" t="inlineStr">
        <is>
          <t>Pagamento transacionado pela Sympla</t>
        </is>
      </c>
      <c r="I145" s="402" t="n">
        <v>75</v>
      </c>
      <c r="J145" s="402" t="n">
        <v>0</v>
      </c>
      <c r="K145" s="402" t="n">
        <v>75</v>
      </c>
      <c r="L145" s="402" t="n">
        <v>9</v>
      </c>
      <c r="M145" s="402" t="n">
        <v>84</v>
      </c>
      <c r="N145" s="402" t="n">
        <v>-9</v>
      </c>
      <c r="O145" s="493" t="n">
        <v>75</v>
      </c>
      <c r="P145" s="402" t="n"/>
      <c r="Q145" s="402" t="n"/>
      <c r="R145" s="402" t="inlineStr">
        <is>
          <t>Pamela</t>
        </is>
      </c>
      <c r="S145" s="402" t="inlineStr">
        <is>
          <t>Michelena</t>
        </is>
      </c>
      <c r="T145" s="402" t="inlineStr">
        <is>
          <t>pam.michelena@gmail.com</t>
        </is>
      </c>
      <c r="U145" s="405" t="inlineStr">
        <is>
          <t>Não</t>
        </is>
      </c>
      <c r="V145" s="408" t="n">
        <v>46023</v>
      </c>
    </row>
    <row r="146">
      <c r="A146" s="396" t="inlineStr">
        <is>
          <t>33EK3A87D84</t>
        </is>
      </c>
      <c r="B146" s="397" t="inlineStr">
        <is>
          <t>UY2L-NT-WRDH</t>
        </is>
      </c>
      <c r="C146" s="397" t="inlineStr">
        <is>
          <t>Mesas mezanino - 2 lugares</t>
        </is>
      </c>
      <c r="D146" s="398" t="n">
        <v>46031</v>
      </c>
      <c r="E146" s="398" t="n">
        <v>46030</v>
      </c>
      <c r="F146" s="490" t="n">
        <v>0.8476157407407408</v>
      </c>
      <c r="G146" s="397" t="inlineStr">
        <is>
          <t>Venda online</t>
        </is>
      </c>
      <c r="H146" s="397" t="inlineStr">
        <is>
          <t>Pagamento transacionado pela Sympla</t>
        </is>
      </c>
      <c r="I146" s="397" t="n">
        <v>130</v>
      </c>
      <c r="J146" s="397" t="n">
        <v>0</v>
      </c>
      <c r="K146" s="397" t="n">
        <v>130</v>
      </c>
      <c r="L146" s="397" t="n">
        <v>15.6</v>
      </c>
      <c r="M146" s="397" t="n">
        <v>145.6</v>
      </c>
      <c r="N146" s="397" t="n">
        <v>-15.6</v>
      </c>
      <c r="O146" s="491" t="n">
        <v>130</v>
      </c>
      <c r="P146" s="397" t="n"/>
      <c r="Q146" s="397" t="n"/>
      <c r="R146" s="397" t="inlineStr">
        <is>
          <t>Gabriela</t>
        </is>
      </c>
      <c r="S146" s="397" t="inlineStr">
        <is>
          <t>dos Santos Ferreira</t>
        </is>
      </c>
      <c r="T146" s="397" t="inlineStr">
        <is>
          <t>gabriela1996sf@hotmail.com</t>
        </is>
      </c>
      <c r="U146" s="400" t="inlineStr">
        <is>
          <t>Sim</t>
        </is>
      </c>
      <c r="V146" s="408" t="n">
        <v>46023</v>
      </c>
    </row>
    <row r="147">
      <c r="A147" s="401" t="inlineStr">
        <is>
          <t>33EK3A87D84</t>
        </is>
      </c>
      <c r="B147" s="402" t="inlineStr">
        <is>
          <t>UY2L-NT-WRE7</t>
        </is>
      </c>
      <c r="C147" s="402" t="inlineStr">
        <is>
          <t>Mesas mezanino - 2 lugares</t>
        </is>
      </c>
      <c r="D147" s="403" t="n">
        <v>46031</v>
      </c>
      <c r="E147" s="403" t="n">
        <v>46030</v>
      </c>
      <c r="F147" s="492" t="n">
        <v>0.8476157407407408</v>
      </c>
      <c r="G147" s="402" t="inlineStr">
        <is>
          <t>Venda online</t>
        </is>
      </c>
      <c r="H147" s="402" t="inlineStr">
        <is>
          <t>Pagamento transacionado pela Sympla</t>
        </is>
      </c>
      <c r="I147" s="402" t="n">
        <v>130</v>
      </c>
      <c r="J147" s="402" t="n">
        <v>0</v>
      </c>
      <c r="K147" s="402" t="n">
        <v>130</v>
      </c>
      <c r="L147" s="402" t="n">
        <v>15.6</v>
      </c>
      <c r="M147" s="402" t="n">
        <v>145.6</v>
      </c>
      <c r="N147" s="402" t="n">
        <v>-15.6</v>
      </c>
      <c r="O147" s="493" t="n">
        <v>130</v>
      </c>
      <c r="P147" s="402" t="n"/>
      <c r="Q147" s="402" t="n"/>
      <c r="R147" s="402" t="inlineStr">
        <is>
          <t>Gabriela</t>
        </is>
      </c>
      <c r="S147" s="402" t="inlineStr">
        <is>
          <t>dos Santos Ferreira</t>
        </is>
      </c>
      <c r="T147" s="402" t="inlineStr">
        <is>
          <t>gabriela1996sf@hotmail.com</t>
        </is>
      </c>
      <c r="U147" s="405" t="inlineStr">
        <is>
          <t>Sim</t>
        </is>
      </c>
      <c r="V147" s="408" t="n">
        <v>46023</v>
      </c>
    </row>
    <row r="148">
      <c r="A148" s="396" t="inlineStr">
        <is>
          <t>33EK3A87YVA</t>
        </is>
      </c>
      <c r="B148" s="397" t="inlineStr">
        <is>
          <t>UY2M-W9-HU28</t>
        </is>
      </c>
      <c r="C148" s="397" t="inlineStr">
        <is>
          <t>Entrada única - Individual</t>
        </is>
      </c>
      <c r="D148" s="398" t="n">
        <v>46031</v>
      </c>
      <c r="E148" s="398" t="n">
        <v>46030</v>
      </c>
      <c r="F148" s="490" t="n">
        <v>0.8688773148148148</v>
      </c>
      <c r="G148" s="397" t="inlineStr">
        <is>
          <t>Venda online</t>
        </is>
      </c>
      <c r="H148" s="397" t="inlineStr">
        <is>
          <t>Pagamento transacionado pela Sympla</t>
        </is>
      </c>
      <c r="I148" s="397" t="n">
        <v>75</v>
      </c>
      <c r="J148" s="397" t="n">
        <v>0</v>
      </c>
      <c r="K148" s="397" t="n">
        <v>75</v>
      </c>
      <c r="L148" s="397" t="n">
        <v>9</v>
      </c>
      <c r="M148" s="397" t="n">
        <v>84</v>
      </c>
      <c r="N148" s="397" t="n">
        <v>-9</v>
      </c>
      <c r="O148" s="491" t="n">
        <v>75</v>
      </c>
      <c r="P148" s="397" t="n"/>
      <c r="Q148" s="397" t="n"/>
      <c r="R148" s="397" t="inlineStr">
        <is>
          <t>Brunno</t>
        </is>
      </c>
      <c r="S148" s="397" t="inlineStr">
        <is>
          <t>Pizzotti</t>
        </is>
      </c>
      <c r="T148" s="397" t="inlineStr">
        <is>
          <t>Brunnopizzotti@gmail.com</t>
        </is>
      </c>
      <c r="U148" s="400" t="inlineStr">
        <is>
          <t>Sim</t>
        </is>
      </c>
      <c r="V148" s="408" t="n">
        <v>46023</v>
      </c>
    </row>
    <row r="149">
      <c r="A149" s="401" t="inlineStr">
        <is>
          <t>33EK3A87YVA</t>
        </is>
      </c>
      <c r="B149" s="402" t="inlineStr">
        <is>
          <t>UY2M-W9-HU3A</t>
        </is>
      </c>
      <c r="C149" s="402" t="inlineStr">
        <is>
          <t>Entrada única - Individual</t>
        </is>
      </c>
      <c r="D149" s="403" t="n">
        <v>46031</v>
      </c>
      <c r="E149" s="403" t="n">
        <v>46030</v>
      </c>
      <c r="F149" s="492" t="n">
        <v>0.8688773148148148</v>
      </c>
      <c r="G149" s="402" t="inlineStr">
        <is>
          <t>Venda online</t>
        </is>
      </c>
      <c r="H149" s="402" t="inlineStr">
        <is>
          <t>Pagamento transacionado pela Sympla</t>
        </is>
      </c>
      <c r="I149" s="402" t="n">
        <v>75</v>
      </c>
      <c r="J149" s="402" t="n">
        <v>0</v>
      </c>
      <c r="K149" s="402" t="n">
        <v>75</v>
      </c>
      <c r="L149" s="402" t="n">
        <v>9</v>
      </c>
      <c r="M149" s="402" t="n">
        <v>84</v>
      </c>
      <c r="N149" s="402" t="n">
        <v>-9</v>
      </c>
      <c r="O149" s="493" t="n">
        <v>75</v>
      </c>
      <c r="P149" s="402" t="n"/>
      <c r="Q149" s="402" t="n"/>
      <c r="R149" s="402" t="inlineStr">
        <is>
          <t>Brunno</t>
        </is>
      </c>
      <c r="S149" s="402" t="inlineStr">
        <is>
          <t>Pizzotti</t>
        </is>
      </c>
      <c r="T149" s="402" t="inlineStr">
        <is>
          <t>Brunnopizzotti@gmail.com</t>
        </is>
      </c>
      <c r="U149" s="405" t="inlineStr">
        <is>
          <t>Sim</t>
        </is>
      </c>
      <c r="V149" s="408" t="n">
        <v>46023</v>
      </c>
    </row>
    <row r="150">
      <c r="A150" s="396" t="inlineStr">
        <is>
          <t>33EK3A87YVA</t>
        </is>
      </c>
      <c r="B150" s="397" t="inlineStr">
        <is>
          <t>UY2M-W9-HU3J</t>
        </is>
      </c>
      <c r="C150" s="397" t="inlineStr">
        <is>
          <t>Entrada única - Individual</t>
        </is>
      </c>
      <c r="D150" s="398" t="n">
        <v>46031</v>
      </c>
      <c r="E150" s="398" t="n">
        <v>46030</v>
      </c>
      <c r="F150" s="490" t="n">
        <v>0.8688773148148148</v>
      </c>
      <c r="G150" s="397" t="inlineStr">
        <is>
          <t>Venda online</t>
        </is>
      </c>
      <c r="H150" s="397" t="inlineStr">
        <is>
          <t>Pagamento transacionado pela Sympla</t>
        </is>
      </c>
      <c r="I150" s="397" t="n">
        <v>75</v>
      </c>
      <c r="J150" s="397" t="n">
        <v>0</v>
      </c>
      <c r="K150" s="397" t="n">
        <v>75</v>
      </c>
      <c r="L150" s="397" t="n">
        <v>9</v>
      </c>
      <c r="M150" s="397" t="n">
        <v>84</v>
      </c>
      <c r="N150" s="397" t="n">
        <v>-9</v>
      </c>
      <c r="O150" s="491" t="n">
        <v>75</v>
      </c>
      <c r="P150" s="397" t="n"/>
      <c r="Q150" s="397" t="n"/>
      <c r="R150" s="397" t="inlineStr">
        <is>
          <t>Brunno</t>
        </is>
      </c>
      <c r="S150" s="397" t="inlineStr">
        <is>
          <t>Pizzotti</t>
        </is>
      </c>
      <c r="T150" s="397" t="inlineStr">
        <is>
          <t>Brunnopizzotti@gmail.com</t>
        </is>
      </c>
      <c r="U150" s="400" t="inlineStr">
        <is>
          <t>Sim</t>
        </is>
      </c>
      <c r="V150" s="408" t="n">
        <v>46023</v>
      </c>
    </row>
    <row r="151">
      <c r="A151" s="401" t="inlineStr">
        <is>
          <t>33EK3A87KUT</t>
        </is>
      </c>
      <c r="B151" s="402" t="inlineStr">
        <is>
          <t>UY2N-FV-ZN0S</t>
        </is>
      </c>
      <c r="C151" s="402" t="inlineStr">
        <is>
          <t>Intermediário - 2 lugares</t>
        </is>
      </c>
      <c r="D151" s="403" t="n">
        <v>46031</v>
      </c>
      <c r="E151" s="403" t="n">
        <v>46030</v>
      </c>
      <c r="F151" s="492" t="n">
        <v>0.8777314814814815</v>
      </c>
      <c r="G151" s="402" t="inlineStr">
        <is>
          <t>Venda online</t>
        </is>
      </c>
      <c r="H151" s="402" t="inlineStr">
        <is>
          <t>Pagamento transacionado pela Sympla</t>
        </is>
      </c>
      <c r="I151" s="402" t="n">
        <v>180</v>
      </c>
      <c r="J151" s="402" t="n">
        <v>0</v>
      </c>
      <c r="K151" s="402" t="n">
        <v>180</v>
      </c>
      <c r="L151" s="402" t="n">
        <v>21.6</v>
      </c>
      <c r="M151" s="402" t="n">
        <v>201.6</v>
      </c>
      <c r="N151" s="402" t="n">
        <v>-21.6</v>
      </c>
      <c r="O151" s="493" t="n">
        <v>180</v>
      </c>
      <c r="P151" s="402" t="n"/>
      <c r="Q151" s="402" t="n"/>
      <c r="R151" s="402" t="inlineStr">
        <is>
          <t>Vinicius</t>
        </is>
      </c>
      <c r="S151" s="402" t="inlineStr">
        <is>
          <t>Oliveira</t>
        </is>
      </c>
      <c r="T151" s="402" t="inlineStr">
        <is>
          <t>Vinicius.elite.kar@hotmail.com</t>
        </is>
      </c>
      <c r="U151" s="405" t="inlineStr">
        <is>
          <t>Sim</t>
        </is>
      </c>
      <c r="V151" s="408" t="n">
        <v>46023</v>
      </c>
    </row>
    <row r="152">
      <c r="A152" s="396" t="inlineStr">
        <is>
          <t>33EK3A87MRG</t>
        </is>
      </c>
      <c r="B152" s="397" t="inlineStr">
        <is>
          <t>UY2Z-1Q-4PL9</t>
        </is>
      </c>
      <c r="C152" s="397" t="inlineStr">
        <is>
          <t>Frente de palco - 2 lugares</t>
        </is>
      </c>
      <c r="D152" s="398" t="n">
        <v>46031</v>
      </c>
      <c r="E152" s="398" t="n">
        <v>46030</v>
      </c>
      <c r="F152" s="490" t="n">
        <v>0.8876736111111111</v>
      </c>
      <c r="G152" s="397" t="inlineStr">
        <is>
          <t>Venda online</t>
        </is>
      </c>
      <c r="H152" s="397" t="inlineStr">
        <is>
          <t>Pagamento transacionado pela Sympla</t>
        </is>
      </c>
      <c r="I152" s="397" t="n">
        <v>220</v>
      </c>
      <c r="J152" s="397" t="n">
        <v>0</v>
      </c>
      <c r="K152" s="397" t="n">
        <v>220</v>
      </c>
      <c r="L152" s="397" t="n">
        <v>26.4</v>
      </c>
      <c r="M152" s="397" t="n">
        <v>246.4</v>
      </c>
      <c r="N152" s="397" t="n">
        <v>-26.4</v>
      </c>
      <c r="O152" s="491" t="n">
        <v>220</v>
      </c>
      <c r="P152" s="397" t="n"/>
      <c r="Q152" s="397" t="n"/>
      <c r="R152" s="397" t="inlineStr">
        <is>
          <t>Leandro Augusto F</t>
        </is>
      </c>
      <c r="S152" s="397" t="inlineStr">
        <is>
          <t>Serafim</t>
        </is>
      </c>
      <c r="T152" s="397" t="inlineStr">
        <is>
          <t>leandro.gameprog@gmail.com</t>
        </is>
      </c>
      <c r="U152" s="400" t="inlineStr">
        <is>
          <t>Sim</t>
        </is>
      </c>
      <c r="V152" s="408" t="n">
        <v>46023</v>
      </c>
    </row>
    <row r="153">
      <c r="A153" s="401" t="inlineStr">
        <is>
          <t>33EK3A87QLZ</t>
        </is>
      </c>
      <c r="B153" s="402" t="inlineStr">
        <is>
          <t>UY2P-63-0WKM</t>
        </is>
      </c>
      <c r="C153" s="402" t="inlineStr">
        <is>
          <t>Intermediário - 2 lugares</t>
        </is>
      </c>
      <c r="D153" s="403" t="n">
        <v>46031</v>
      </c>
      <c r="E153" s="403" t="n">
        <v>46030</v>
      </c>
      <c r="F153" s="492" t="n">
        <v>0.9068981481481482</v>
      </c>
      <c r="G153" s="402" t="inlineStr">
        <is>
          <t>Venda online</t>
        </is>
      </c>
      <c r="H153" s="402" t="inlineStr">
        <is>
          <t>Pagamento transacionado pela Sympla</t>
        </is>
      </c>
      <c r="I153" s="402" t="n">
        <v>180</v>
      </c>
      <c r="J153" s="402" t="n">
        <v>0</v>
      </c>
      <c r="K153" s="402" t="n">
        <v>180</v>
      </c>
      <c r="L153" s="402" t="n">
        <v>21.6</v>
      </c>
      <c r="M153" s="402" t="n">
        <v>201.6</v>
      </c>
      <c r="N153" s="402" t="n">
        <v>-21.6</v>
      </c>
      <c r="O153" s="493" t="n">
        <v>180</v>
      </c>
      <c r="P153" s="402" t="n"/>
      <c r="Q153" s="402" t="n"/>
      <c r="R153" s="402" t="inlineStr">
        <is>
          <t>Thiago</t>
        </is>
      </c>
      <c r="S153" s="402" t="inlineStr">
        <is>
          <t>Pafundi</t>
        </is>
      </c>
      <c r="T153" s="402" t="inlineStr">
        <is>
          <t>thiagovlpafundi@gmail.com</t>
        </is>
      </c>
      <c r="U153" s="405" t="inlineStr">
        <is>
          <t>Sim</t>
        </is>
      </c>
      <c r="V153" s="408" t="n">
        <v>46023</v>
      </c>
    </row>
    <row r="154">
      <c r="A154" s="396" t="inlineStr">
        <is>
          <t>33EK3A87V6S</t>
        </is>
      </c>
      <c r="B154" s="397" t="inlineStr">
        <is>
          <t>UY2Q-80-LB4F</t>
        </is>
      </c>
      <c r="C154" s="397" t="inlineStr">
        <is>
          <t>Intermediário - 2 lugares</t>
        </is>
      </c>
      <c r="D154" s="398" t="n">
        <v>46031</v>
      </c>
      <c r="E154" s="398" t="n">
        <v>46030</v>
      </c>
      <c r="F154" s="490" t="n">
        <v>0.9249189814814814</v>
      </c>
      <c r="G154" s="397" t="inlineStr">
        <is>
          <t>Venda online</t>
        </is>
      </c>
      <c r="H154" s="397" t="inlineStr">
        <is>
          <t>Pagamento transacionado pela Sympla</t>
        </is>
      </c>
      <c r="I154" s="397" t="n">
        <v>180</v>
      </c>
      <c r="J154" s="397" t="n">
        <v>0</v>
      </c>
      <c r="K154" s="397" t="n">
        <v>180</v>
      </c>
      <c r="L154" s="397" t="n">
        <v>21.6</v>
      </c>
      <c r="M154" s="397" t="n">
        <v>201.6</v>
      </c>
      <c r="N154" s="397" t="n">
        <v>-21.6</v>
      </c>
      <c r="O154" s="491" t="n">
        <v>180</v>
      </c>
      <c r="P154" s="397" t="n"/>
      <c r="Q154" s="397" t="n"/>
      <c r="R154" s="397" t="inlineStr">
        <is>
          <t>Regiane</t>
        </is>
      </c>
      <c r="S154" s="397" t="inlineStr">
        <is>
          <t>Sales de Oliveira Nunes</t>
        </is>
      </c>
      <c r="T154" s="397" t="inlineStr">
        <is>
          <t>volantefeminino75@gmail.com</t>
        </is>
      </c>
      <c r="U154" s="400" t="inlineStr">
        <is>
          <t>Sim</t>
        </is>
      </c>
      <c r="V154" s="408" t="n">
        <v>46023</v>
      </c>
    </row>
    <row r="155">
      <c r="A155" s="401" t="inlineStr">
        <is>
          <t>33EK3A8848B</t>
        </is>
      </c>
      <c r="B155" s="402" t="inlineStr">
        <is>
          <t>UY2R-VV-13EV</t>
        </is>
      </c>
      <c r="C155" s="402" t="inlineStr">
        <is>
          <t>Intermediário - 2 lugares</t>
        </is>
      </c>
      <c r="D155" s="403" t="n">
        <v>46031</v>
      </c>
      <c r="E155" s="403" t="n">
        <v>46030</v>
      </c>
      <c r="F155" s="492" t="n">
        <v>0.9539467592592593</v>
      </c>
      <c r="G155" s="402" t="inlineStr">
        <is>
          <t>Venda online</t>
        </is>
      </c>
      <c r="H155" s="402" t="inlineStr">
        <is>
          <t>Pagamento transacionado pela Sympla</t>
        </is>
      </c>
      <c r="I155" s="402" t="n">
        <v>180</v>
      </c>
      <c r="J155" s="402" t="n">
        <v>0</v>
      </c>
      <c r="K155" s="402" t="n">
        <v>180</v>
      </c>
      <c r="L155" s="402" t="n">
        <v>21.6</v>
      </c>
      <c r="M155" s="402" t="n">
        <v>201.6</v>
      </c>
      <c r="N155" s="402" t="n">
        <v>-21.6</v>
      </c>
      <c r="O155" s="493" t="n">
        <v>180</v>
      </c>
      <c r="P155" s="402" t="n"/>
      <c r="Q155" s="402" t="n"/>
      <c r="R155" s="402" t="inlineStr">
        <is>
          <t>André</t>
        </is>
      </c>
      <c r="S155" s="402" t="inlineStr">
        <is>
          <t>Rocha Rodrigues</t>
        </is>
      </c>
      <c r="T155" s="402" t="inlineStr">
        <is>
          <t>euandre.rocha@gmail.com</t>
        </is>
      </c>
      <c r="U155" s="405" t="inlineStr">
        <is>
          <t>Sim</t>
        </is>
      </c>
      <c r="V155" s="408" t="n">
        <v>46023</v>
      </c>
    </row>
    <row r="156">
      <c r="A156" s="396" t="inlineStr">
        <is>
          <t>33EK3A8856U</t>
        </is>
      </c>
      <c r="B156" s="397" t="inlineStr">
        <is>
          <t>UY2S-2R-G7GV</t>
        </is>
      </c>
      <c r="C156" s="397" t="inlineStr">
        <is>
          <t>Entrada única - Individual</t>
        </is>
      </c>
      <c r="D156" s="398" t="n">
        <v>46031</v>
      </c>
      <c r="E156" s="398" t="n">
        <v>46030</v>
      </c>
      <c r="F156" s="490" t="n">
        <v>0.956400462962963</v>
      </c>
      <c r="G156" s="397" t="inlineStr">
        <is>
          <t>Venda online</t>
        </is>
      </c>
      <c r="H156" s="397" t="inlineStr">
        <is>
          <t>Pagamento transacionado pela Sympla</t>
        </is>
      </c>
      <c r="I156" s="397" t="n">
        <v>75</v>
      </c>
      <c r="J156" s="397" t="n">
        <v>0</v>
      </c>
      <c r="K156" s="397" t="n">
        <v>75</v>
      </c>
      <c r="L156" s="397" t="n">
        <v>9</v>
      </c>
      <c r="M156" s="397" t="n">
        <v>84</v>
      </c>
      <c r="N156" s="397" t="n">
        <v>-9</v>
      </c>
      <c r="O156" s="491" t="n">
        <v>75</v>
      </c>
      <c r="P156" s="397" t="n"/>
      <c r="Q156" s="397" t="n"/>
      <c r="R156" s="397" t="inlineStr">
        <is>
          <t>PATRÍCIA</t>
        </is>
      </c>
      <c r="S156" s="397" t="inlineStr">
        <is>
          <t>RIBEIRO PEREIRA</t>
        </is>
      </c>
      <c r="T156" s="397" t="inlineStr">
        <is>
          <t>patricia.rpb@gmail.com</t>
        </is>
      </c>
      <c r="U156" s="400" t="inlineStr">
        <is>
          <t>Sim</t>
        </is>
      </c>
      <c r="V156" s="408" t="n">
        <v>46023</v>
      </c>
    </row>
    <row r="157">
      <c r="A157" s="401" t="inlineStr">
        <is>
          <t>33EK3A8856U</t>
        </is>
      </c>
      <c r="B157" s="402" t="inlineStr">
        <is>
          <t>UY2S-2R-G7HN</t>
        </is>
      </c>
      <c r="C157" s="402" t="inlineStr">
        <is>
          <t>Entrada única - Individual</t>
        </is>
      </c>
      <c r="D157" s="403" t="n">
        <v>46031</v>
      </c>
      <c r="E157" s="403" t="n">
        <v>46030</v>
      </c>
      <c r="F157" s="492" t="n">
        <v>0.956400462962963</v>
      </c>
      <c r="G157" s="402" t="inlineStr">
        <is>
          <t>Venda online</t>
        </is>
      </c>
      <c r="H157" s="402" t="inlineStr">
        <is>
          <t>Pagamento transacionado pela Sympla</t>
        </is>
      </c>
      <c r="I157" s="402" t="n">
        <v>75</v>
      </c>
      <c r="J157" s="402" t="n">
        <v>0</v>
      </c>
      <c r="K157" s="402" t="n">
        <v>75</v>
      </c>
      <c r="L157" s="402" t="n">
        <v>9</v>
      </c>
      <c r="M157" s="402" t="n">
        <v>84</v>
      </c>
      <c r="N157" s="402" t="n">
        <v>-9</v>
      </c>
      <c r="O157" s="493" t="n">
        <v>75</v>
      </c>
      <c r="P157" s="402" t="n"/>
      <c r="Q157" s="402" t="n"/>
      <c r="R157" s="402" t="inlineStr">
        <is>
          <t>PATRÍCIA</t>
        </is>
      </c>
      <c r="S157" s="402" t="inlineStr">
        <is>
          <t>RIBEIRO PEREIRA</t>
        </is>
      </c>
      <c r="T157" s="402" t="inlineStr">
        <is>
          <t>patricia.rpb@gmail.com</t>
        </is>
      </c>
      <c r="U157" s="405" t="inlineStr">
        <is>
          <t>Sim</t>
        </is>
      </c>
      <c r="V157" s="408" t="n">
        <v>46023</v>
      </c>
    </row>
    <row r="158">
      <c r="A158" s="396" t="inlineStr">
        <is>
          <t>33EK3A8856U</t>
        </is>
      </c>
      <c r="B158" s="397" t="inlineStr">
        <is>
          <t>UY2S-2R-G7HW</t>
        </is>
      </c>
      <c r="C158" s="397" t="inlineStr">
        <is>
          <t>Entrada única - Individual</t>
        </is>
      </c>
      <c r="D158" s="398" t="n">
        <v>46031</v>
      </c>
      <c r="E158" s="398" t="n">
        <v>46030</v>
      </c>
      <c r="F158" s="490" t="n">
        <v>0.956400462962963</v>
      </c>
      <c r="G158" s="397" t="inlineStr">
        <is>
          <t>Venda online</t>
        </is>
      </c>
      <c r="H158" s="397" t="inlineStr">
        <is>
          <t>Pagamento transacionado pela Sympla</t>
        </is>
      </c>
      <c r="I158" s="397" t="n">
        <v>75</v>
      </c>
      <c r="J158" s="397" t="n">
        <v>0</v>
      </c>
      <c r="K158" s="397" t="n">
        <v>75</v>
      </c>
      <c r="L158" s="397" t="n">
        <v>9</v>
      </c>
      <c r="M158" s="397" t="n">
        <v>84</v>
      </c>
      <c r="N158" s="397" t="n">
        <v>-9</v>
      </c>
      <c r="O158" s="491" t="n">
        <v>75</v>
      </c>
      <c r="P158" s="397" t="n"/>
      <c r="Q158" s="397" t="n"/>
      <c r="R158" s="397" t="inlineStr">
        <is>
          <t>PATRÍCIA</t>
        </is>
      </c>
      <c r="S158" s="397" t="inlineStr">
        <is>
          <t>RIBEIRO PEREIRA</t>
        </is>
      </c>
      <c r="T158" s="397" t="inlineStr">
        <is>
          <t>patricia.rpb@gmail.com</t>
        </is>
      </c>
      <c r="U158" s="400" t="inlineStr">
        <is>
          <t>Sim</t>
        </is>
      </c>
      <c r="V158" s="408" t="n">
        <v>46023</v>
      </c>
    </row>
    <row r="159">
      <c r="A159" s="401" t="inlineStr">
        <is>
          <t>33EK3A88GEN</t>
        </is>
      </c>
      <c r="B159" s="402" t="inlineStr">
        <is>
          <t>UY34-7L-VH5R</t>
        </is>
      </c>
      <c r="C159" s="402" t="inlineStr">
        <is>
          <t>Intermediário - 2 lugares</t>
        </is>
      </c>
      <c r="D159" s="403" t="n">
        <v>46031</v>
      </c>
      <c r="E159" s="403" t="n">
        <v>46031</v>
      </c>
      <c r="F159" s="492" t="n">
        <v>0.1293402777777778</v>
      </c>
      <c r="G159" s="402" t="inlineStr">
        <is>
          <t>Venda online</t>
        </is>
      </c>
      <c r="H159" s="402" t="inlineStr">
        <is>
          <t>Pagamento transacionado pela Sympla</t>
        </is>
      </c>
      <c r="I159" s="402" t="n">
        <v>180</v>
      </c>
      <c r="J159" s="402" t="n">
        <v>0</v>
      </c>
      <c r="K159" s="402" t="n">
        <v>180</v>
      </c>
      <c r="L159" s="402" t="n">
        <v>21.6</v>
      </c>
      <c r="M159" s="402" t="n">
        <v>201.6</v>
      </c>
      <c r="N159" s="402" t="n">
        <v>-21.6</v>
      </c>
      <c r="O159" s="493" t="n">
        <v>180</v>
      </c>
      <c r="P159" s="402" t="n"/>
      <c r="Q159" s="402" t="n"/>
      <c r="R159" s="402" t="inlineStr">
        <is>
          <t>JULIO</t>
        </is>
      </c>
      <c r="S159" s="402" t="inlineStr">
        <is>
          <t>TORRES</t>
        </is>
      </c>
      <c r="T159" s="402" t="inlineStr">
        <is>
          <t>juliotorresjr87@gmail.com</t>
        </is>
      </c>
      <c r="U159" s="405" t="inlineStr">
        <is>
          <t>Sim</t>
        </is>
      </c>
      <c r="V159" s="408" t="n">
        <v>46023</v>
      </c>
    </row>
    <row r="160">
      <c r="A160" s="396" t="inlineStr">
        <is>
          <t>33EK3A89DU0</t>
        </is>
      </c>
      <c r="B160" s="397" t="inlineStr">
        <is>
          <t>UY3Z-G5-LUZZ</t>
        </is>
      </c>
      <c r="C160" s="397" t="inlineStr">
        <is>
          <t>Intermediário - 2 lugares</t>
        </is>
      </c>
      <c r="D160" s="398" t="n">
        <v>46031</v>
      </c>
      <c r="E160" s="398" t="n">
        <v>46031</v>
      </c>
      <c r="F160" s="490" t="n">
        <v>0.4746412037037037</v>
      </c>
      <c r="G160" s="397" t="inlineStr">
        <is>
          <t>Venda online</t>
        </is>
      </c>
      <c r="H160" s="397" t="inlineStr">
        <is>
          <t>Pagamento transacionado pela Sympla</t>
        </is>
      </c>
      <c r="I160" s="397" t="n">
        <v>180</v>
      </c>
      <c r="J160" s="397" t="n">
        <v>0</v>
      </c>
      <c r="K160" s="397" t="n">
        <v>180</v>
      </c>
      <c r="L160" s="397" t="n">
        <v>21.6</v>
      </c>
      <c r="M160" s="397" t="n">
        <v>201.6</v>
      </c>
      <c r="N160" s="397" t="n">
        <v>-21.6</v>
      </c>
      <c r="O160" s="491" t="n">
        <v>180</v>
      </c>
      <c r="P160" s="397" t="n"/>
      <c r="Q160" s="397" t="n"/>
      <c r="R160" s="397" t="inlineStr">
        <is>
          <t>João</t>
        </is>
      </c>
      <c r="S160" s="397" t="inlineStr">
        <is>
          <t>Carvalho</t>
        </is>
      </c>
      <c r="T160" s="397" t="inlineStr">
        <is>
          <t>jmdcc123@gmail.com</t>
        </is>
      </c>
      <c r="U160" s="400" t="inlineStr">
        <is>
          <t>Sim</t>
        </is>
      </c>
      <c r="V160" s="408" t="n">
        <v>46023</v>
      </c>
    </row>
    <row r="161">
      <c r="A161" s="401" t="inlineStr">
        <is>
          <t>33EK3A89LAH</t>
        </is>
      </c>
      <c r="B161" s="402" t="inlineStr">
        <is>
          <t>UY3Q-AZ-EXP8</t>
        </is>
      </c>
      <c r="C161" s="402" t="inlineStr">
        <is>
          <t>Intermediário - 2 lugares</t>
        </is>
      </c>
      <c r="D161" s="403" t="n">
        <v>46031</v>
      </c>
      <c r="E161" s="403" t="n">
        <v>46031</v>
      </c>
      <c r="F161" s="492" t="n">
        <v>0.5060185185185185</v>
      </c>
      <c r="G161" s="402" t="inlineStr">
        <is>
          <t>Venda online</t>
        </is>
      </c>
      <c r="H161" s="402" t="inlineStr">
        <is>
          <t>Pagamento transacionado pela Sympla</t>
        </is>
      </c>
      <c r="I161" s="402" t="n">
        <v>180</v>
      </c>
      <c r="J161" s="402" t="n">
        <v>0</v>
      </c>
      <c r="K161" s="402" t="n">
        <v>180</v>
      </c>
      <c r="L161" s="402" t="n">
        <v>21.6</v>
      </c>
      <c r="M161" s="402" t="n">
        <v>201.6</v>
      </c>
      <c r="N161" s="402" t="n">
        <v>-21.6</v>
      </c>
      <c r="O161" s="493" t="n">
        <v>180</v>
      </c>
      <c r="P161" s="402" t="n"/>
      <c r="Q161" s="402" t="n"/>
      <c r="R161" s="402" t="inlineStr">
        <is>
          <t>Pedro Guolo</t>
        </is>
      </c>
      <c r="S161" s="402" t="inlineStr">
        <is>
          <t>Ferraz</t>
        </is>
      </c>
      <c r="T161" s="402" t="inlineStr">
        <is>
          <t>pedro.guolo@outlook.com</t>
        </is>
      </c>
      <c r="U161" s="405" t="inlineStr">
        <is>
          <t>Sim</t>
        </is>
      </c>
      <c r="V161" s="408" t="n">
        <v>46023</v>
      </c>
    </row>
    <row r="162">
      <c r="A162" s="396" t="inlineStr">
        <is>
          <t>33EK3A89ZV4</t>
        </is>
      </c>
      <c r="B162" s="397" t="inlineStr">
        <is>
          <t>UY3R-85-YSH5</t>
        </is>
      </c>
      <c r="C162" s="397" t="inlineStr">
        <is>
          <t>Mesas mezanino - 2 lugares</t>
        </is>
      </c>
      <c r="D162" s="398" t="n">
        <v>46031</v>
      </c>
      <c r="E162" s="398" t="n">
        <v>46031</v>
      </c>
      <c r="F162" s="490" t="n">
        <v>0.5217824074074074</v>
      </c>
      <c r="G162" s="397" t="inlineStr">
        <is>
          <t>Venda online</t>
        </is>
      </c>
      <c r="H162" s="397" t="inlineStr">
        <is>
          <t>Pagamento transacionado pela Sympla</t>
        </is>
      </c>
      <c r="I162" s="397" t="n">
        <v>130</v>
      </c>
      <c r="J162" s="397" t="n">
        <v>0</v>
      </c>
      <c r="K162" s="397" t="n">
        <v>130</v>
      </c>
      <c r="L162" s="397" t="n">
        <v>15.6</v>
      </c>
      <c r="M162" s="397" t="n">
        <v>145.6</v>
      </c>
      <c r="N162" s="397" t="n">
        <v>-15.6</v>
      </c>
      <c r="O162" s="491" t="n">
        <v>130</v>
      </c>
      <c r="P162" s="397" t="n"/>
      <c r="Q162" s="397" t="n"/>
      <c r="R162" s="397" t="inlineStr">
        <is>
          <t>Maria Cecilia</t>
        </is>
      </c>
      <c r="S162" s="397" t="inlineStr">
        <is>
          <t>Espinoza Rodrigues</t>
        </is>
      </c>
      <c r="T162" s="397" t="inlineStr">
        <is>
          <t>mariaceciliaespi@gmail.com</t>
        </is>
      </c>
      <c r="U162" s="400" t="inlineStr">
        <is>
          <t>Sim</t>
        </is>
      </c>
      <c r="V162" s="408" t="n">
        <v>46023</v>
      </c>
    </row>
    <row r="163">
      <c r="A163" s="401" t="inlineStr">
        <is>
          <t>33EK3A8A84L</t>
        </is>
      </c>
      <c r="B163" s="402" t="inlineStr">
        <is>
          <t>UY3U-UN-HN57</t>
        </is>
      </c>
      <c r="C163" s="402" t="inlineStr">
        <is>
          <t>Intermediário - 2 lugares</t>
        </is>
      </c>
      <c r="D163" s="403" t="n">
        <v>46031</v>
      </c>
      <c r="E163" s="403" t="n">
        <v>46031</v>
      </c>
      <c r="F163" s="492" t="n">
        <v>0.5842361111111111</v>
      </c>
      <c r="G163" s="402" t="inlineStr">
        <is>
          <t>Venda online</t>
        </is>
      </c>
      <c r="H163" s="402" t="inlineStr">
        <is>
          <t>Pagamento transacionado pela Sympla</t>
        </is>
      </c>
      <c r="I163" s="402" t="n">
        <v>180</v>
      </c>
      <c r="J163" s="402" t="n">
        <v>0</v>
      </c>
      <c r="K163" s="402" t="n">
        <v>180</v>
      </c>
      <c r="L163" s="402" t="n">
        <v>21.6</v>
      </c>
      <c r="M163" s="402" t="n">
        <v>201.6</v>
      </c>
      <c r="N163" s="402" t="n">
        <v>-21.6</v>
      </c>
      <c r="O163" s="493" t="n">
        <v>180</v>
      </c>
      <c r="P163" s="402" t="n"/>
      <c r="Q163" s="402" t="n"/>
      <c r="R163" s="402" t="inlineStr">
        <is>
          <t>Uiclecia</t>
        </is>
      </c>
      <c r="S163" s="402" t="inlineStr">
        <is>
          <t>De O Lima</t>
        </is>
      </c>
      <c r="T163" s="402" t="inlineStr">
        <is>
          <t>uiclecia.lima@gmail.com</t>
        </is>
      </c>
      <c r="U163" s="405" t="inlineStr">
        <is>
          <t>Sim</t>
        </is>
      </c>
      <c r="V163" s="408" t="n">
        <v>46023</v>
      </c>
    </row>
    <row r="164">
      <c r="A164" s="396" t="inlineStr">
        <is>
          <t>33EK3A8AB0T</t>
        </is>
      </c>
      <c r="B164" s="397" t="inlineStr">
        <is>
          <t>UY3V-LU-WXY3</t>
        </is>
      </c>
      <c r="C164" s="397" t="inlineStr">
        <is>
          <t>Intermediário - 2 lugares</t>
        </is>
      </c>
      <c r="D164" s="398" t="n">
        <v>46031</v>
      </c>
      <c r="E164" s="398" t="n">
        <v>46031</v>
      </c>
      <c r="F164" s="490" t="n">
        <v>0.5968865740740741</v>
      </c>
      <c r="G164" s="397" t="inlineStr">
        <is>
          <t>Venda online</t>
        </is>
      </c>
      <c r="H164" s="397" t="inlineStr">
        <is>
          <t>Pagamento transacionado pela Sympla</t>
        </is>
      </c>
      <c r="I164" s="397" t="n">
        <v>180</v>
      </c>
      <c r="J164" s="397" t="n">
        <v>0</v>
      </c>
      <c r="K164" s="397" t="n">
        <v>180</v>
      </c>
      <c r="L164" s="397" t="n">
        <v>21.6</v>
      </c>
      <c r="M164" s="397" t="n">
        <v>201.6</v>
      </c>
      <c r="N164" s="397" t="n">
        <v>-21.6</v>
      </c>
      <c r="O164" s="491" t="n">
        <v>180</v>
      </c>
      <c r="P164" s="397" t="n"/>
      <c r="Q164" s="397" t="n"/>
      <c r="R164" s="397" t="inlineStr">
        <is>
          <t>Jorge Carlos</t>
        </is>
      </c>
      <c r="S164" s="397" t="inlineStr">
        <is>
          <t>Ramirez Lomelin</t>
        </is>
      </c>
      <c r="T164" s="397" t="inlineStr">
        <is>
          <t>jorge.c.ramirez@outlook.com</t>
        </is>
      </c>
      <c r="U164" s="400" t="inlineStr">
        <is>
          <t>Sim</t>
        </is>
      </c>
      <c r="V164" s="408" t="n">
        <v>46023</v>
      </c>
    </row>
    <row r="165">
      <c r="A165" s="401" t="inlineStr">
        <is>
          <t>33EK3A8AEPD</t>
        </is>
      </c>
      <c r="B165" s="402" t="inlineStr">
        <is>
          <t>UY3W-M7-X7KF</t>
        </is>
      </c>
      <c r="C165" s="402" t="inlineStr">
        <is>
          <t>Intermediário - 2 lugares</t>
        </is>
      </c>
      <c r="D165" s="403" t="n">
        <v>46031</v>
      </c>
      <c r="E165" s="403" t="n">
        <v>46031</v>
      </c>
      <c r="F165" s="492" t="n">
        <v>0.6140972222222222</v>
      </c>
      <c r="G165" s="402" t="inlineStr">
        <is>
          <t>Venda online</t>
        </is>
      </c>
      <c r="H165" s="402" t="inlineStr">
        <is>
          <t>Pagamento transacionado pela Sympla</t>
        </is>
      </c>
      <c r="I165" s="402" t="n">
        <v>180</v>
      </c>
      <c r="J165" s="402" t="n">
        <v>0</v>
      </c>
      <c r="K165" s="402" t="n">
        <v>180</v>
      </c>
      <c r="L165" s="402" t="n">
        <v>21.6</v>
      </c>
      <c r="M165" s="402" t="n">
        <v>201.6</v>
      </c>
      <c r="N165" s="402" t="n">
        <v>-21.6</v>
      </c>
      <c r="O165" s="493" t="n">
        <v>180</v>
      </c>
      <c r="P165" s="402" t="n"/>
      <c r="Q165" s="402" t="n"/>
      <c r="R165" s="402" t="inlineStr">
        <is>
          <t>Beatriz</t>
        </is>
      </c>
      <c r="S165" s="402" t="inlineStr">
        <is>
          <t>Caporali</t>
        </is>
      </c>
      <c r="T165" s="402" t="inlineStr">
        <is>
          <t>beatrizffiuza@gmail.com</t>
        </is>
      </c>
      <c r="U165" s="405" t="inlineStr">
        <is>
          <t>Sim</t>
        </is>
      </c>
      <c r="V165" s="408" t="n">
        <v>46023</v>
      </c>
    </row>
    <row r="166">
      <c r="A166" s="396" t="inlineStr">
        <is>
          <t>33EK3A8AEPD</t>
        </is>
      </c>
      <c r="B166" s="397" t="inlineStr">
        <is>
          <t>UY3W-M7-X7LB</t>
        </is>
      </c>
      <c r="C166" s="397" t="inlineStr">
        <is>
          <t>Intermediário - 2 lugares</t>
        </is>
      </c>
      <c r="D166" s="398" t="n">
        <v>46031</v>
      </c>
      <c r="E166" s="398" t="n">
        <v>46031</v>
      </c>
      <c r="F166" s="490" t="n">
        <v>0.6140972222222222</v>
      </c>
      <c r="G166" s="397" t="inlineStr">
        <is>
          <t>Venda online</t>
        </is>
      </c>
      <c r="H166" s="397" t="inlineStr">
        <is>
          <t>Pagamento transacionado pela Sympla</t>
        </is>
      </c>
      <c r="I166" s="397" t="n">
        <v>180</v>
      </c>
      <c r="J166" s="397" t="n">
        <v>0</v>
      </c>
      <c r="K166" s="397" t="n">
        <v>180</v>
      </c>
      <c r="L166" s="397" t="n">
        <v>21.6</v>
      </c>
      <c r="M166" s="397" t="n">
        <v>201.6</v>
      </c>
      <c r="N166" s="397" t="n">
        <v>-21.6</v>
      </c>
      <c r="O166" s="491" t="n">
        <v>180</v>
      </c>
      <c r="P166" s="397" t="n"/>
      <c r="Q166" s="397" t="n"/>
      <c r="R166" s="397" t="inlineStr">
        <is>
          <t>Beatriz</t>
        </is>
      </c>
      <c r="S166" s="397" t="inlineStr">
        <is>
          <t>Caporali</t>
        </is>
      </c>
      <c r="T166" s="397" t="inlineStr">
        <is>
          <t>beatrizffiuza@gmail.com</t>
        </is>
      </c>
      <c r="U166" s="400" t="inlineStr">
        <is>
          <t>Sim</t>
        </is>
      </c>
      <c r="V166" s="408" t="n">
        <v>46023</v>
      </c>
    </row>
    <row r="167">
      <c r="A167" s="401" t="inlineStr">
        <is>
          <t>33EK3A8AJGF</t>
        </is>
      </c>
      <c r="B167" s="402" t="inlineStr">
        <is>
          <t>UY3X-SG-EK2S</t>
        </is>
      </c>
      <c r="C167" s="402" t="inlineStr">
        <is>
          <t>Intermediário - 2 lugares</t>
        </is>
      </c>
      <c r="D167" s="403" t="n">
        <v>46031</v>
      </c>
      <c r="E167" s="403" t="n">
        <v>46031</v>
      </c>
      <c r="F167" s="492" t="n">
        <v>0.6342824074074074</v>
      </c>
      <c r="G167" s="402" t="inlineStr">
        <is>
          <t>Venda online</t>
        </is>
      </c>
      <c r="H167" s="402" t="inlineStr">
        <is>
          <t>Pagamento transacionado pela Sympla</t>
        </is>
      </c>
      <c r="I167" s="402" t="n">
        <v>180</v>
      </c>
      <c r="J167" s="402" t="n">
        <v>0</v>
      </c>
      <c r="K167" s="402" t="n">
        <v>180</v>
      </c>
      <c r="L167" s="402" t="n">
        <v>21.6</v>
      </c>
      <c r="M167" s="402" t="n">
        <v>201.6</v>
      </c>
      <c r="N167" s="402" t="n">
        <v>-21.6</v>
      </c>
      <c r="O167" s="493" t="n">
        <v>180</v>
      </c>
      <c r="P167" s="402" t="n"/>
      <c r="Q167" s="402" t="n"/>
      <c r="R167" s="402" t="inlineStr">
        <is>
          <t>Nayana</t>
        </is>
      </c>
      <c r="S167" s="402" t="inlineStr">
        <is>
          <t>Eiler</t>
        </is>
      </c>
      <c r="T167" s="402" t="inlineStr">
        <is>
          <t>nayanaeiler@gmail.com</t>
        </is>
      </c>
      <c r="U167" s="405" t="inlineStr">
        <is>
          <t>Sim</t>
        </is>
      </c>
      <c r="V167" s="408" t="n">
        <v>46023</v>
      </c>
    </row>
    <row r="168">
      <c r="A168" s="396" t="inlineStr">
        <is>
          <t>33EK3A8AJGF</t>
        </is>
      </c>
      <c r="B168" s="397" t="inlineStr">
        <is>
          <t>UY3X-SG-EK46</t>
        </is>
      </c>
      <c r="C168" s="397" t="inlineStr">
        <is>
          <t>Intermediário - 2 lugares</t>
        </is>
      </c>
      <c r="D168" s="398" t="n">
        <v>46031</v>
      </c>
      <c r="E168" s="398" t="n">
        <v>46031</v>
      </c>
      <c r="F168" s="490" t="n">
        <v>0.6342824074074074</v>
      </c>
      <c r="G168" s="397" t="inlineStr">
        <is>
          <t>Venda online</t>
        </is>
      </c>
      <c r="H168" s="397" t="inlineStr">
        <is>
          <t>Pagamento transacionado pela Sympla</t>
        </is>
      </c>
      <c r="I168" s="397" t="n">
        <v>180</v>
      </c>
      <c r="J168" s="397" t="n">
        <v>0</v>
      </c>
      <c r="K168" s="397" t="n">
        <v>180</v>
      </c>
      <c r="L168" s="397" t="n">
        <v>21.6</v>
      </c>
      <c r="M168" s="397" t="n">
        <v>201.6</v>
      </c>
      <c r="N168" s="397" t="n">
        <v>-21.6</v>
      </c>
      <c r="O168" s="491" t="n">
        <v>180</v>
      </c>
      <c r="P168" s="397" t="n"/>
      <c r="Q168" s="397" t="n"/>
      <c r="R168" s="397" t="inlineStr">
        <is>
          <t>Nayana</t>
        </is>
      </c>
      <c r="S168" s="397" t="inlineStr">
        <is>
          <t>Eiler</t>
        </is>
      </c>
      <c r="T168" s="397" t="inlineStr">
        <is>
          <t>nayanaeiler@gmail.com</t>
        </is>
      </c>
      <c r="U168" s="400" t="inlineStr">
        <is>
          <t>Sim</t>
        </is>
      </c>
      <c r="V168" s="408" t="n">
        <v>46023</v>
      </c>
    </row>
    <row r="169">
      <c r="A169" s="401" t="inlineStr">
        <is>
          <t>33EK3A8AK0P</t>
        </is>
      </c>
      <c r="B169" s="402" t="inlineStr">
        <is>
          <t>UY3X-W7-1FRX</t>
        </is>
      </c>
      <c r="C169" s="402" t="inlineStr">
        <is>
          <t>Mesas mezanino - 2 lugares</t>
        </is>
      </c>
      <c r="D169" s="403" t="n">
        <v>46031</v>
      </c>
      <c r="E169" s="403" t="n">
        <v>46031</v>
      </c>
      <c r="F169" s="492" t="n">
        <v>0.6361574074074074</v>
      </c>
      <c r="G169" s="402" t="inlineStr">
        <is>
          <t>Venda online</t>
        </is>
      </c>
      <c r="H169" s="402" t="inlineStr">
        <is>
          <t>Pagamento transacionado pela Sympla</t>
        </is>
      </c>
      <c r="I169" s="402" t="n">
        <v>130</v>
      </c>
      <c r="J169" s="402" t="n">
        <v>0</v>
      </c>
      <c r="K169" s="402" t="n">
        <v>130</v>
      </c>
      <c r="L169" s="402" t="n">
        <v>15.6</v>
      </c>
      <c r="M169" s="402" t="n">
        <v>145.6</v>
      </c>
      <c r="N169" s="402" t="n">
        <v>-15.6</v>
      </c>
      <c r="O169" s="493" t="n">
        <v>130</v>
      </c>
      <c r="P169" s="402" t="n"/>
      <c r="Q169" s="402" t="n"/>
      <c r="R169" s="402" t="inlineStr">
        <is>
          <t>Carolina</t>
        </is>
      </c>
      <c r="S169" s="402" t="inlineStr">
        <is>
          <t>Rocha</t>
        </is>
      </c>
      <c r="T169" s="402" t="inlineStr">
        <is>
          <t>carolinaarce735@gmail.com</t>
        </is>
      </c>
      <c r="U169" s="405" t="inlineStr">
        <is>
          <t>Sim</t>
        </is>
      </c>
      <c r="V169" s="408" t="n">
        <v>46023</v>
      </c>
    </row>
    <row r="170">
      <c r="A170" s="396" t="inlineStr">
        <is>
          <t>33EK3A8ANV8</t>
        </is>
      </c>
      <c r="B170" s="397" t="inlineStr">
        <is>
          <t>UY41-6K-HA3S</t>
        </is>
      </c>
      <c r="C170" s="397" t="inlineStr">
        <is>
          <t>Intermediário - 2 lugares</t>
        </is>
      </c>
      <c r="D170" s="398" t="n">
        <v>46031</v>
      </c>
      <c r="E170" s="398" t="n">
        <v>46031</v>
      </c>
      <c r="F170" s="490" t="n">
        <v>0.6574189814814815</v>
      </c>
      <c r="G170" s="397" t="inlineStr">
        <is>
          <t>Venda online</t>
        </is>
      </c>
      <c r="H170" s="397" t="inlineStr">
        <is>
          <t>Pagamento transacionado pela Sympla</t>
        </is>
      </c>
      <c r="I170" s="397" t="n">
        <v>180</v>
      </c>
      <c r="J170" s="397" t="n">
        <v>0</v>
      </c>
      <c r="K170" s="397" t="n">
        <v>180</v>
      </c>
      <c r="L170" s="397" t="n">
        <v>21.6</v>
      </c>
      <c r="M170" s="397" t="n">
        <v>201.6</v>
      </c>
      <c r="N170" s="397" t="n">
        <v>-21.6</v>
      </c>
      <c r="O170" s="491" t="n">
        <v>180</v>
      </c>
      <c r="P170" s="397" t="n"/>
      <c r="Q170" s="397" t="n"/>
      <c r="R170" s="397" t="inlineStr">
        <is>
          <t>Vinicius</t>
        </is>
      </c>
      <c r="S170" s="397" t="inlineStr">
        <is>
          <t>Gomes de Campos</t>
        </is>
      </c>
      <c r="T170" s="397" t="inlineStr">
        <is>
          <t>djvinizinho@yahoo.com.br</t>
        </is>
      </c>
      <c r="U170" s="400" t="inlineStr">
        <is>
          <t>Sim</t>
        </is>
      </c>
      <c r="V170" s="408" t="n">
        <v>46023</v>
      </c>
    </row>
    <row r="171">
      <c r="A171" s="401" t="inlineStr">
        <is>
          <t>33EK3A8APTJ</t>
        </is>
      </c>
      <c r="B171" s="402" t="inlineStr">
        <is>
          <t>UY41-L8-3VJJ</t>
        </is>
      </c>
      <c r="C171" s="402" t="inlineStr">
        <is>
          <t>Intermediário - 2 lugares</t>
        </is>
      </c>
      <c r="D171" s="403" t="n">
        <v>46031</v>
      </c>
      <c r="E171" s="403" t="n">
        <v>46031</v>
      </c>
      <c r="F171" s="492" t="n">
        <v>0.6647569444444444</v>
      </c>
      <c r="G171" s="402" t="inlineStr">
        <is>
          <t>Venda online</t>
        </is>
      </c>
      <c r="H171" s="402" t="inlineStr">
        <is>
          <t>Pagamento transacionado pela Sympla</t>
        </is>
      </c>
      <c r="I171" s="402" t="n">
        <v>180</v>
      </c>
      <c r="J171" s="402" t="n">
        <v>0</v>
      </c>
      <c r="K171" s="402" t="n">
        <v>180</v>
      </c>
      <c r="L171" s="402" t="n">
        <v>21.6</v>
      </c>
      <c r="M171" s="402" t="n">
        <v>201.6</v>
      </c>
      <c r="N171" s="402" t="n">
        <v>-21.6</v>
      </c>
      <c r="O171" s="493" t="n">
        <v>180</v>
      </c>
      <c r="P171" s="402" t="n"/>
      <c r="Q171" s="402" t="n"/>
      <c r="R171" s="402" t="inlineStr">
        <is>
          <t>Livia</t>
        </is>
      </c>
      <c r="S171" s="402" t="inlineStr">
        <is>
          <t>Costa</t>
        </is>
      </c>
      <c r="T171" s="402" t="inlineStr">
        <is>
          <t>liviaamora@gmail.com</t>
        </is>
      </c>
      <c r="U171" s="405" t="inlineStr">
        <is>
          <t>Sim</t>
        </is>
      </c>
      <c r="V171" s="408" t="n">
        <v>46023</v>
      </c>
    </row>
    <row r="172">
      <c r="A172" s="396" t="inlineStr">
        <is>
          <t>33EK3A8AS75</t>
        </is>
      </c>
      <c r="B172" s="397" t="inlineStr">
        <is>
          <t>UY42-6F-ZEKW</t>
        </is>
      </c>
      <c r="C172" s="397" t="inlineStr">
        <is>
          <t>Mesas mezanino - 2 lugares</t>
        </is>
      </c>
      <c r="D172" s="398" t="n">
        <v>46031</v>
      </c>
      <c r="E172" s="398" t="n">
        <v>46031</v>
      </c>
      <c r="F172" s="490" t="n">
        <v>0.6743981481481481</v>
      </c>
      <c r="G172" s="397" t="inlineStr">
        <is>
          <t>Venda online</t>
        </is>
      </c>
      <c r="H172" s="397" t="inlineStr">
        <is>
          <t>Pagamento transacionado pela Sympla</t>
        </is>
      </c>
      <c r="I172" s="397" t="n">
        <v>130</v>
      </c>
      <c r="J172" s="397" t="n">
        <v>0</v>
      </c>
      <c r="K172" s="397" t="n">
        <v>130</v>
      </c>
      <c r="L172" s="397" t="n">
        <v>15.6</v>
      </c>
      <c r="M172" s="397" t="n">
        <v>145.6</v>
      </c>
      <c r="N172" s="397" t="n">
        <v>-15.6</v>
      </c>
      <c r="O172" s="491" t="n">
        <v>130</v>
      </c>
      <c r="P172" s="397" t="n"/>
      <c r="Q172" s="397" t="n"/>
      <c r="R172" s="397" t="inlineStr">
        <is>
          <t>BRUNA</t>
        </is>
      </c>
      <c r="S172" s="397" t="inlineStr">
        <is>
          <t>LOURENSO</t>
        </is>
      </c>
      <c r="T172" s="397" t="inlineStr">
        <is>
          <t>bruna@amoraclick.com</t>
        </is>
      </c>
      <c r="U172" s="400" t="inlineStr">
        <is>
          <t>Sim</t>
        </is>
      </c>
      <c r="V172" s="408" t="n">
        <v>46023</v>
      </c>
    </row>
    <row r="173">
      <c r="A173" s="401" t="inlineStr">
        <is>
          <t>33EK3A8AUHL</t>
        </is>
      </c>
      <c r="B173" s="402" t="inlineStr">
        <is>
          <t>UY42-RJ-FJHT</t>
        </is>
      </c>
      <c r="C173" s="402" t="inlineStr">
        <is>
          <t>Bistrô mezanino - 2 lugares</t>
        </is>
      </c>
      <c r="D173" s="403" t="n">
        <v>46031</v>
      </c>
      <c r="E173" s="403" t="n">
        <v>46031</v>
      </c>
      <c r="F173" s="492" t="n">
        <v>0.6849884259259259</v>
      </c>
      <c r="G173" s="402" t="inlineStr">
        <is>
          <t>Venda online</t>
        </is>
      </c>
      <c r="H173" s="402" t="inlineStr">
        <is>
          <t>Pagamento transacionado pela Sympla</t>
        </is>
      </c>
      <c r="I173" s="402" t="n">
        <v>160</v>
      </c>
      <c r="J173" s="402" t="n">
        <v>0</v>
      </c>
      <c r="K173" s="402" t="n">
        <v>160</v>
      </c>
      <c r="L173" s="402" t="n">
        <v>19.2</v>
      </c>
      <c r="M173" s="402" t="n">
        <v>179.2</v>
      </c>
      <c r="N173" s="402" t="n">
        <v>-19.2</v>
      </c>
      <c r="O173" s="493" t="n">
        <v>160</v>
      </c>
      <c r="P173" s="402" t="n"/>
      <c r="Q173" s="402" t="n"/>
      <c r="R173" s="402" t="inlineStr">
        <is>
          <t>Camila</t>
        </is>
      </c>
      <c r="S173" s="402" t="inlineStr">
        <is>
          <t>Oliveira Santos</t>
        </is>
      </c>
      <c r="T173" s="402" t="inlineStr">
        <is>
          <t>camilareb2007@gmail.com</t>
        </is>
      </c>
      <c r="U173" s="405" t="inlineStr">
        <is>
          <t>Sim</t>
        </is>
      </c>
      <c r="V173" s="408" t="n">
        <v>46023</v>
      </c>
    </row>
    <row r="174">
      <c r="A174" s="396" t="inlineStr">
        <is>
          <t>33EK3A8B0Q7</t>
        </is>
      </c>
      <c r="B174" s="397" t="inlineStr">
        <is>
          <t>UY43-DT-T6GJ</t>
        </is>
      </c>
      <c r="C174" s="397" t="inlineStr">
        <is>
          <t>Mesas mezanino - 2 lugares</t>
        </is>
      </c>
      <c r="D174" s="398" t="n">
        <v>46031</v>
      </c>
      <c r="E174" s="398" t="n">
        <v>46031</v>
      </c>
      <c r="F174" s="490" t="n">
        <v>0.6951620370370371</v>
      </c>
      <c r="G174" s="397" t="inlineStr">
        <is>
          <t>Venda online</t>
        </is>
      </c>
      <c r="H174" s="397" t="inlineStr">
        <is>
          <t>Pagamento transacionado pela Sympla</t>
        </is>
      </c>
      <c r="I174" s="397" t="n">
        <v>130</v>
      </c>
      <c r="J174" s="397" t="n">
        <v>0</v>
      </c>
      <c r="K174" s="397" t="n">
        <v>130</v>
      </c>
      <c r="L174" s="397" t="n">
        <v>15.6</v>
      </c>
      <c r="M174" s="397" t="n">
        <v>145.6</v>
      </c>
      <c r="N174" s="397" t="n">
        <v>-15.6</v>
      </c>
      <c r="O174" s="491" t="n">
        <v>130</v>
      </c>
      <c r="P174" s="397" t="n"/>
      <c r="Q174" s="397" t="n"/>
      <c r="R174" s="397" t="inlineStr">
        <is>
          <t>Daniel</t>
        </is>
      </c>
      <c r="S174" s="397" t="inlineStr">
        <is>
          <t>de Barros</t>
        </is>
      </c>
      <c r="T174" s="397" t="inlineStr">
        <is>
          <t>daniel@vlume.com.br</t>
        </is>
      </c>
      <c r="U174" s="400" t="inlineStr">
        <is>
          <t>Sim</t>
        </is>
      </c>
      <c r="V174" s="408" t="n">
        <v>46023</v>
      </c>
    </row>
    <row r="175">
      <c r="A175" s="401" t="inlineStr">
        <is>
          <t>33EK3A8B2MJ</t>
        </is>
      </c>
      <c r="B175" s="402" t="inlineStr">
        <is>
          <t>UY43-S3-J6TS</t>
        </is>
      </c>
      <c r="C175" s="402" t="inlineStr">
        <is>
          <t>Entrada única - Individual</t>
        </is>
      </c>
      <c r="D175" s="403" t="n">
        <v>46031</v>
      </c>
      <c r="E175" s="403" t="n">
        <v>46031</v>
      </c>
      <c r="F175" s="492" t="n">
        <v>0.7023032407407407</v>
      </c>
      <c r="G175" s="402" t="inlineStr">
        <is>
          <t>Venda online</t>
        </is>
      </c>
      <c r="H175" s="402" t="inlineStr">
        <is>
          <t>Pagamento transacionado pela Sympla</t>
        </is>
      </c>
      <c r="I175" s="402" t="n">
        <v>75</v>
      </c>
      <c r="J175" s="402" t="n">
        <v>0</v>
      </c>
      <c r="K175" s="402" t="n">
        <v>75</v>
      </c>
      <c r="L175" s="402" t="n">
        <v>9</v>
      </c>
      <c r="M175" s="402" t="n">
        <v>84</v>
      </c>
      <c r="N175" s="402" t="n">
        <v>-9</v>
      </c>
      <c r="O175" s="493" t="n">
        <v>75</v>
      </c>
      <c r="P175" s="402" t="n"/>
      <c r="Q175" s="402" t="n"/>
      <c r="R175" s="402" t="inlineStr">
        <is>
          <t>MARCO</t>
        </is>
      </c>
      <c r="S175" s="402" t="inlineStr">
        <is>
          <t>AKIVA</t>
        </is>
      </c>
      <c r="T175" s="402" t="inlineStr">
        <is>
          <t>marcoakiva2014@gmail.com</t>
        </is>
      </c>
      <c r="U175" s="405" t="inlineStr">
        <is>
          <t>Sim</t>
        </is>
      </c>
      <c r="V175" s="408" t="n">
        <v>46023</v>
      </c>
    </row>
    <row r="176">
      <c r="A176" s="396" t="inlineStr">
        <is>
          <t>33EK3A8B2MJ</t>
        </is>
      </c>
      <c r="B176" s="397" t="inlineStr">
        <is>
          <t>UY43-S3-J6UN</t>
        </is>
      </c>
      <c r="C176" s="397" t="inlineStr">
        <is>
          <t>Entrada única - Individual</t>
        </is>
      </c>
      <c r="D176" s="398" t="n">
        <v>46031</v>
      </c>
      <c r="E176" s="398" t="n">
        <v>46031</v>
      </c>
      <c r="F176" s="490" t="n">
        <v>0.7023032407407407</v>
      </c>
      <c r="G176" s="397" t="inlineStr">
        <is>
          <t>Venda online</t>
        </is>
      </c>
      <c r="H176" s="397" t="inlineStr">
        <is>
          <t>Pagamento transacionado pela Sympla</t>
        </is>
      </c>
      <c r="I176" s="397" t="n">
        <v>75</v>
      </c>
      <c r="J176" s="397" t="n">
        <v>0</v>
      </c>
      <c r="K176" s="397" t="n">
        <v>75</v>
      </c>
      <c r="L176" s="397" t="n">
        <v>9</v>
      </c>
      <c r="M176" s="397" t="n">
        <v>84</v>
      </c>
      <c r="N176" s="397" t="n">
        <v>-9</v>
      </c>
      <c r="O176" s="491" t="n">
        <v>75</v>
      </c>
      <c r="P176" s="397" t="n"/>
      <c r="Q176" s="397" t="n"/>
      <c r="R176" s="397" t="inlineStr">
        <is>
          <t>MARCO</t>
        </is>
      </c>
      <c r="S176" s="397" t="inlineStr">
        <is>
          <t>AKIVA</t>
        </is>
      </c>
      <c r="T176" s="397" t="inlineStr">
        <is>
          <t>marcoakiva2014@gmail.com</t>
        </is>
      </c>
      <c r="U176" s="400" t="inlineStr">
        <is>
          <t>Sim</t>
        </is>
      </c>
      <c r="V176" s="408" t="n">
        <v>46023</v>
      </c>
    </row>
    <row r="177">
      <c r="A177" s="401" t="inlineStr">
        <is>
          <t>33EK3A8B29F</t>
        </is>
      </c>
      <c r="B177" s="402" t="inlineStr">
        <is>
          <t>UY44-60-U350</t>
        </is>
      </c>
      <c r="C177" s="402" t="inlineStr">
        <is>
          <t>Bistrô mezanino - 2 lugares</t>
        </is>
      </c>
      <c r="D177" s="403" t="n">
        <v>46031</v>
      </c>
      <c r="E177" s="403" t="n">
        <v>46031</v>
      </c>
      <c r="F177" s="492" t="n">
        <v>0.708275462962963</v>
      </c>
      <c r="G177" s="402" t="inlineStr">
        <is>
          <t>Venda online</t>
        </is>
      </c>
      <c r="H177" s="402" t="inlineStr">
        <is>
          <t>Pagamento transacionado pela Sympla</t>
        </is>
      </c>
      <c r="I177" s="402" t="n">
        <v>160</v>
      </c>
      <c r="J177" s="402" t="n">
        <v>0</v>
      </c>
      <c r="K177" s="402" t="n">
        <v>160</v>
      </c>
      <c r="L177" s="402" t="n">
        <v>19.2</v>
      </c>
      <c r="M177" s="402" t="n">
        <v>179.2</v>
      </c>
      <c r="N177" s="402" t="n">
        <v>-19.2</v>
      </c>
      <c r="O177" s="493" t="n">
        <v>160</v>
      </c>
      <c r="P177" s="402" t="n"/>
      <c r="Q177" s="402" t="n"/>
      <c r="R177" s="402" t="inlineStr">
        <is>
          <t>Carol</t>
        </is>
      </c>
      <c r="S177" s="402" t="inlineStr">
        <is>
          <t>bueno</t>
        </is>
      </c>
      <c r="T177" s="402" t="inlineStr">
        <is>
          <t>anacarolinieb@gmail.com</t>
        </is>
      </c>
      <c r="U177" s="405" t="inlineStr">
        <is>
          <t>Sim</t>
        </is>
      </c>
      <c r="V177" s="408" t="n">
        <v>46023</v>
      </c>
    </row>
    <row r="178">
      <c r="A178" s="396" t="inlineStr">
        <is>
          <t>33EK3A8B9RU</t>
        </is>
      </c>
      <c r="B178" s="397" t="inlineStr">
        <is>
          <t>UY45-QN-Y4QZ</t>
        </is>
      </c>
      <c r="C178" s="397" t="inlineStr">
        <is>
          <t>Entrada única - Individual</t>
        </is>
      </c>
      <c r="D178" s="398" t="n">
        <v>46031</v>
      </c>
      <c r="E178" s="398" t="n">
        <v>46031</v>
      </c>
      <c r="F178" s="490" t="n">
        <v>0.7356944444444444</v>
      </c>
      <c r="G178" s="397" t="inlineStr">
        <is>
          <t>Venda online</t>
        </is>
      </c>
      <c r="H178" s="397" t="inlineStr">
        <is>
          <t>Pagamento transacionado pela Sympla</t>
        </is>
      </c>
      <c r="I178" s="397" t="n">
        <v>75</v>
      </c>
      <c r="J178" s="397" t="n">
        <v>0</v>
      </c>
      <c r="K178" s="397" t="n">
        <v>75</v>
      </c>
      <c r="L178" s="397" t="n">
        <v>9</v>
      </c>
      <c r="M178" s="397" t="n">
        <v>84</v>
      </c>
      <c r="N178" s="397" t="n">
        <v>-9</v>
      </c>
      <c r="O178" s="491" t="n">
        <v>75</v>
      </c>
      <c r="P178" s="397" t="n"/>
      <c r="Q178" s="397" t="n"/>
      <c r="R178" s="397" t="inlineStr">
        <is>
          <t>Fernanda Araujo da Silva</t>
        </is>
      </c>
      <c r="S178" s="397" t="inlineStr">
        <is>
          <t>Araujo da Silva</t>
        </is>
      </c>
      <c r="T178" s="397" t="inlineStr">
        <is>
          <t>nandasilva1705@gmail.com</t>
        </is>
      </c>
      <c r="U178" s="400" t="inlineStr">
        <is>
          <t>Sim</t>
        </is>
      </c>
      <c r="V178" s="408" t="n">
        <v>46023</v>
      </c>
    </row>
    <row r="179">
      <c r="A179" s="401" t="inlineStr">
        <is>
          <t>33EK3A8B9RU</t>
        </is>
      </c>
      <c r="B179" s="402" t="inlineStr">
        <is>
          <t>UY45-QN-Y4RM</t>
        </is>
      </c>
      <c r="C179" s="402" t="inlineStr">
        <is>
          <t>Entrada única - Individual</t>
        </is>
      </c>
      <c r="D179" s="403" t="n">
        <v>46031</v>
      </c>
      <c r="E179" s="403" t="n">
        <v>46031</v>
      </c>
      <c r="F179" s="492" t="n">
        <v>0.7356944444444444</v>
      </c>
      <c r="G179" s="402" t="inlineStr">
        <is>
          <t>Venda online</t>
        </is>
      </c>
      <c r="H179" s="402" t="inlineStr">
        <is>
          <t>Pagamento transacionado pela Sympla</t>
        </is>
      </c>
      <c r="I179" s="402" t="n">
        <v>75</v>
      </c>
      <c r="J179" s="402" t="n">
        <v>0</v>
      </c>
      <c r="K179" s="402" t="n">
        <v>75</v>
      </c>
      <c r="L179" s="402" t="n">
        <v>9</v>
      </c>
      <c r="M179" s="402" t="n">
        <v>84</v>
      </c>
      <c r="N179" s="402" t="n">
        <v>-9</v>
      </c>
      <c r="O179" s="493" t="n">
        <v>75</v>
      </c>
      <c r="P179" s="402" t="n"/>
      <c r="Q179" s="402" t="n"/>
      <c r="R179" s="402" t="inlineStr">
        <is>
          <t>Fernanda Araujo da Silva</t>
        </is>
      </c>
      <c r="S179" s="402" t="inlineStr">
        <is>
          <t>Araujo da Silva</t>
        </is>
      </c>
      <c r="T179" s="402" t="inlineStr">
        <is>
          <t>nandasilva1705@gmail.com</t>
        </is>
      </c>
      <c r="U179" s="405" t="inlineStr">
        <is>
          <t>Sim</t>
        </is>
      </c>
      <c r="V179" s="408" t="n">
        <v>46023</v>
      </c>
    </row>
    <row r="180">
      <c r="A180" s="396" t="inlineStr">
        <is>
          <t>33EK3A8BB1L</t>
        </is>
      </c>
      <c r="B180" s="397" t="inlineStr">
        <is>
          <t>UY46-4M-Y866</t>
        </is>
      </c>
      <c r="C180" s="397" t="inlineStr">
        <is>
          <t>Entrada única - Individual</t>
        </is>
      </c>
      <c r="D180" s="398" t="n">
        <v>46031</v>
      </c>
      <c r="E180" s="398" t="n">
        <v>46031</v>
      </c>
      <c r="F180" s="490" t="n">
        <v>0.7417013888888889</v>
      </c>
      <c r="G180" s="397" t="inlineStr">
        <is>
          <t>Venda online</t>
        </is>
      </c>
      <c r="H180" s="397" t="inlineStr">
        <is>
          <t>Pagamento transacionado pela Sympla</t>
        </is>
      </c>
      <c r="I180" s="397" t="n">
        <v>75</v>
      </c>
      <c r="J180" s="397" t="n">
        <v>0</v>
      </c>
      <c r="K180" s="397" t="n">
        <v>75</v>
      </c>
      <c r="L180" s="397" t="n">
        <v>9</v>
      </c>
      <c r="M180" s="397" t="n">
        <v>84</v>
      </c>
      <c r="N180" s="397" t="n">
        <v>-9</v>
      </c>
      <c r="O180" s="491" t="n">
        <v>75</v>
      </c>
      <c r="P180" s="397" t="n"/>
      <c r="Q180" s="397" t="n"/>
      <c r="R180" s="397" t="inlineStr">
        <is>
          <t>Mariana</t>
        </is>
      </c>
      <c r="S180" s="397" t="inlineStr">
        <is>
          <t>Baccaro</t>
        </is>
      </c>
      <c r="T180" s="397" t="inlineStr">
        <is>
          <t>marianamsb10@gmail.com</t>
        </is>
      </c>
      <c r="U180" s="400" t="inlineStr">
        <is>
          <t>Sim</t>
        </is>
      </c>
      <c r="V180" s="408" t="n">
        <v>46023</v>
      </c>
    </row>
    <row r="181">
      <c r="A181" s="401" t="inlineStr">
        <is>
          <t>33EK3A8BB1L</t>
        </is>
      </c>
      <c r="B181" s="402" t="inlineStr">
        <is>
          <t>UY46-4M-Y872</t>
        </is>
      </c>
      <c r="C181" s="402" t="inlineStr">
        <is>
          <t>Entrada única - Individual</t>
        </is>
      </c>
      <c r="D181" s="403" t="n">
        <v>46031</v>
      </c>
      <c r="E181" s="403" t="n">
        <v>46031</v>
      </c>
      <c r="F181" s="492" t="n">
        <v>0.7417013888888889</v>
      </c>
      <c r="G181" s="402" t="inlineStr">
        <is>
          <t>Venda online</t>
        </is>
      </c>
      <c r="H181" s="402" t="inlineStr">
        <is>
          <t>Pagamento transacionado pela Sympla</t>
        </is>
      </c>
      <c r="I181" s="402" t="n">
        <v>75</v>
      </c>
      <c r="J181" s="402" t="n">
        <v>0</v>
      </c>
      <c r="K181" s="402" t="n">
        <v>75</v>
      </c>
      <c r="L181" s="402" t="n">
        <v>9</v>
      </c>
      <c r="M181" s="402" t="n">
        <v>84</v>
      </c>
      <c r="N181" s="402" t="n">
        <v>-9</v>
      </c>
      <c r="O181" s="493" t="n">
        <v>75</v>
      </c>
      <c r="P181" s="402" t="n"/>
      <c r="Q181" s="402" t="n"/>
      <c r="R181" s="402" t="inlineStr">
        <is>
          <t>Mariana</t>
        </is>
      </c>
      <c r="S181" s="402" t="inlineStr">
        <is>
          <t>Baccaro</t>
        </is>
      </c>
      <c r="T181" s="402" t="inlineStr">
        <is>
          <t>marianamsb10@gmail.com</t>
        </is>
      </c>
      <c r="U181" s="405" t="inlineStr">
        <is>
          <t>Sim</t>
        </is>
      </c>
      <c r="V181" s="408" t="n">
        <v>46023</v>
      </c>
    </row>
    <row r="182">
      <c r="A182" s="396" t="inlineStr">
        <is>
          <t>33EK3A8BGCN</t>
        </is>
      </c>
      <c r="B182" s="397" t="inlineStr">
        <is>
          <t>UY47-BV-1H3A</t>
        </is>
      </c>
      <c r="C182" s="397" t="inlineStr">
        <is>
          <t>Entrada única - Individual</t>
        </is>
      </c>
      <c r="D182" s="398" t="n">
        <v>46031</v>
      </c>
      <c r="E182" s="398" t="n">
        <v>46031</v>
      </c>
      <c r="F182" s="490" t="n">
        <v>0.7623842592592592</v>
      </c>
      <c r="G182" s="397" t="inlineStr">
        <is>
          <t>Venda online</t>
        </is>
      </c>
      <c r="H182" s="397" t="inlineStr">
        <is>
          <t>Pagamento transacionado pela Sympla</t>
        </is>
      </c>
      <c r="I182" s="397" t="n">
        <v>75</v>
      </c>
      <c r="J182" s="397" t="n">
        <v>0</v>
      </c>
      <c r="K182" s="397" t="n">
        <v>75</v>
      </c>
      <c r="L182" s="397" t="n">
        <v>9</v>
      </c>
      <c r="M182" s="397" t="n">
        <v>84</v>
      </c>
      <c r="N182" s="397" t="n">
        <v>-9</v>
      </c>
      <c r="O182" s="491" t="n">
        <v>75</v>
      </c>
      <c r="P182" s="397" t="n"/>
      <c r="Q182" s="397" t="n"/>
      <c r="R182" s="397" t="inlineStr">
        <is>
          <t>DOUGLAS</t>
        </is>
      </c>
      <c r="S182" s="397" t="inlineStr">
        <is>
          <t>CRISPIM</t>
        </is>
      </c>
      <c r="T182" s="397" t="inlineStr">
        <is>
          <t>douglascrispim@asashealth.com</t>
        </is>
      </c>
      <c r="U182" s="400" t="inlineStr">
        <is>
          <t>Sim</t>
        </is>
      </c>
      <c r="V182" s="408" t="n">
        <v>46023</v>
      </c>
    </row>
    <row r="183">
      <c r="A183" s="401" t="inlineStr">
        <is>
          <t>33EK3A8BGCN</t>
        </is>
      </c>
      <c r="B183" s="402" t="inlineStr">
        <is>
          <t>UY47-BV-1H43</t>
        </is>
      </c>
      <c r="C183" s="402" t="inlineStr">
        <is>
          <t>Entrada única - Individual</t>
        </is>
      </c>
      <c r="D183" s="403" t="n">
        <v>46031</v>
      </c>
      <c r="E183" s="403" t="n">
        <v>46031</v>
      </c>
      <c r="F183" s="492" t="n">
        <v>0.7623842592592592</v>
      </c>
      <c r="G183" s="402" t="inlineStr">
        <is>
          <t>Venda online</t>
        </is>
      </c>
      <c r="H183" s="402" t="inlineStr">
        <is>
          <t>Pagamento transacionado pela Sympla</t>
        </is>
      </c>
      <c r="I183" s="402" t="n">
        <v>75</v>
      </c>
      <c r="J183" s="402" t="n">
        <v>0</v>
      </c>
      <c r="K183" s="402" t="n">
        <v>75</v>
      </c>
      <c r="L183" s="402" t="n">
        <v>9</v>
      </c>
      <c r="M183" s="402" t="n">
        <v>84</v>
      </c>
      <c r="N183" s="402" t="n">
        <v>-9</v>
      </c>
      <c r="O183" s="493" t="n">
        <v>75</v>
      </c>
      <c r="P183" s="402" t="n"/>
      <c r="Q183" s="402" t="n"/>
      <c r="R183" s="402" t="inlineStr">
        <is>
          <t>DOUGLAS</t>
        </is>
      </c>
      <c r="S183" s="402" t="inlineStr">
        <is>
          <t>CRISPIM</t>
        </is>
      </c>
      <c r="T183" s="402" t="inlineStr">
        <is>
          <t>douglascrispim@asashealth.com</t>
        </is>
      </c>
      <c r="U183" s="405" t="inlineStr">
        <is>
          <t>Sim</t>
        </is>
      </c>
      <c r="V183" s="408" t="n">
        <v>46023</v>
      </c>
    </row>
    <row r="184">
      <c r="A184" s="396" t="inlineStr">
        <is>
          <t>33EK3A8BHFB</t>
        </is>
      </c>
      <c r="B184" s="397" t="inlineStr">
        <is>
          <t>UY47-LJ-SM2L</t>
        </is>
      </c>
      <c r="C184" s="397" t="inlineStr">
        <is>
          <t>Entrada única - Individual</t>
        </is>
      </c>
      <c r="D184" s="398" t="n">
        <v>46031</v>
      </c>
      <c r="E184" s="398" t="n">
        <v>46031</v>
      </c>
      <c r="F184" s="490" t="n">
        <v>0.7672337962962963</v>
      </c>
      <c r="G184" s="397" t="inlineStr">
        <is>
          <t>Venda online</t>
        </is>
      </c>
      <c r="H184" s="397" t="inlineStr">
        <is>
          <t>Pagamento transacionado pela Sympla</t>
        </is>
      </c>
      <c r="I184" s="397" t="n">
        <v>75</v>
      </c>
      <c r="J184" s="397" t="n">
        <v>0</v>
      </c>
      <c r="K184" s="397" t="n">
        <v>75</v>
      </c>
      <c r="L184" s="397" t="n">
        <v>9</v>
      </c>
      <c r="M184" s="397" t="n">
        <v>84</v>
      </c>
      <c r="N184" s="397" t="n">
        <v>-9</v>
      </c>
      <c r="O184" s="491" t="n">
        <v>75</v>
      </c>
      <c r="P184" s="397" t="n"/>
      <c r="Q184" s="397" t="n"/>
      <c r="R184" s="397" t="inlineStr">
        <is>
          <t>Vitória</t>
        </is>
      </c>
      <c r="S184" s="397" t="inlineStr">
        <is>
          <t>Scramocin bassi</t>
        </is>
      </c>
      <c r="T184" s="397" t="inlineStr">
        <is>
          <t>vitoriascramocin@gmail.com</t>
        </is>
      </c>
      <c r="U184" s="400" t="inlineStr">
        <is>
          <t>Sim</t>
        </is>
      </c>
      <c r="V184" s="408" t="n">
        <v>46023</v>
      </c>
    </row>
    <row r="185">
      <c r="A185" s="401" t="inlineStr">
        <is>
          <t>33EK3A8BKPN</t>
        </is>
      </c>
      <c r="B185" s="402" t="inlineStr">
        <is>
          <t>UY48-E0-SKM1</t>
        </is>
      </c>
      <c r="C185" s="402" t="inlineStr">
        <is>
          <t>Entrada única - Individual</t>
        </is>
      </c>
      <c r="D185" s="403" t="n">
        <v>46031</v>
      </c>
      <c r="E185" s="403" t="n">
        <v>46031</v>
      </c>
      <c r="F185" s="492" t="n">
        <v>0.7804976851851851</v>
      </c>
      <c r="G185" s="402" t="inlineStr">
        <is>
          <t>Venda online</t>
        </is>
      </c>
      <c r="H185" s="402" t="inlineStr">
        <is>
          <t>Pagamento transacionado pela Sympla</t>
        </is>
      </c>
      <c r="I185" s="402" t="n">
        <v>75</v>
      </c>
      <c r="J185" s="402" t="n">
        <v>0</v>
      </c>
      <c r="K185" s="402" t="n">
        <v>75</v>
      </c>
      <c r="L185" s="402" t="n">
        <v>9</v>
      </c>
      <c r="M185" s="402" t="n">
        <v>84</v>
      </c>
      <c r="N185" s="402" t="n">
        <v>-9</v>
      </c>
      <c r="O185" s="493" t="n">
        <v>75</v>
      </c>
      <c r="P185" s="402" t="n"/>
      <c r="Q185" s="402" t="n"/>
      <c r="R185" s="402" t="inlineStr">
        <is>
          <t>Túlio</t>
        </is>
      </c>
      <c r="S185" s="402" t="inlineStr">
        <is>
          <t>Costa</t>
        </is>
      </c>
      <c r="T185" s="402" t="inlineStr">
        <is>
          <t>tuliocossta@gmail.com</t>
        </is>
      </c>
      <c r="U185" s="405" t="inlineStr">
        <is>
          <t>Sim</t>
        </is>
      </c>
      <c r="V185" s="408" t="n">
        <v>46023</v>
      </c>
    </row>
    <row r="186">
      <c r="A186" s="396" t="inlineStr">
        <is>
          <t>33EK3A8BKPN</t>
        </is>
      </c>
      <c r="B186" s="397" t="inlineStr">
        <is>
          <t>UY48-E0-SKMU</t>
        </is>
      </c>
      <c r="C186" s="397" t="inlineStr">
        <is>
          <t>Entrada única - Individual</t>
        </is>
      </c>
      <c r="D186" s="398" t="n">
        <v>46031</v>
      </c>
      <c r="E186" s="398" t="n">
        <v>46031</v>
      </c>
      <c r="F186" s="490" t="n">
        <v>0.7804976851851851</v>
      </c>
      <c r="G186" s="397" t="inlineStr">
        <is>
          <t>Venda online</t>
        </is>
      </c>
      <c r="H186" s="397" t="inlineStr">
        <is>
          <t>Pagamento transacionado pela Sympla</t>
        </is>
      </c>
      <c r="I186" s="397" t="n">
        <v>75</v>
      </c>
      <c r="J186" s="397" t="n">
        <v>0</v>
      </c>
      <c r="K186" s="397" t="n">
        <v>75</v>
      </c>
      <c r="L186" s="397" t="n">
        <v>9</v>
      </c>
      <c r="M186" s="397" t="n">
        <v>84</v>
      </c>
      <c r="N186" s="397" t="n">
        <v>-9</v>
      </c>
      <c r="O186" s="491" t="n">
        <v>75</v>
      </c>
      <c r="P186" s="397" t="n"/>
      <c r="Q186" s="397" t="n"/>
      <c r="R186" s="397" t="inlineStr">
        <is>
          <t>Túlio</t>
        </is>
      </c>
      <c r="S186" s="397" t="inlineStr">
        <is>
          <t>Costa</t>
        </is>
      </c>
      <c r="T186" s="397" t="inlineStr">
        <is>
          <t>tuliocossta@gmail.com</t>
        </is>
      </c>
      <c r="U186" s="400" t="inlineStr">
        <is>
          <t>Sim</t>
        </is>
      </c>
      <c r="V186" s="408" t="n">
        <v>46023</v>
      </c>
    </row>
    <row r="187">
      <c r="A187" s="401" t="inlineStr">
        <is>
          <t>33EK3A8BR11</t>
        </is>
      </c>
      <c r="B187" s="402" t="inlineStr">
        <is>
          <t>UY49-Q7-NSXW</t>
        </is>
      </c>
      <c r="C187" s="402" t="inlineStr">
        <is>
          <t>Entrada única - Individual</t>
        </is>
      </c>
      <c r="D187" s="403" t="n">
        <v>46031</v>
      </c>
      <c r="E187" s="403" t="n">
        <v>46031</v>
      </c>
      <c r="F187" s="492" t="n">
        <v>0.8036689814814815</v>
      </c>
      <c r="G187" s="402" t="inlineStr">
        <is>
          <t>Venda online</t>
        </is>
      </c>
      <c r="H187" s="402" t="inlineStr">
        <is>
          <t>Pagamento transacionado pela Sympla</t>
        </is>
      </c>
      <c r="I187" s="402" t="n">
        <v>75</v>
      </c>
      <c r="J187" s="402" t="n">
        <v>0</v>
      </c>
      <c r="K187" s="402" t="n">
        <v>75</v>
      </c>
      <c r="L187" s="402" t="n">
        <v>9</v>
      </c>
      <c r="M187" s="402" t="n">
        <v>84</v>
      </c>
      <c r="N187" s="402" t="n">
        <v>-9</v>
      </c>
      <c r="O187" s="493" t="n">
        <v>75</v>
      </c>
      <c r="P187" s="402" t="n"/>
      <c r="Q187" s="402" t="n"/>
      <c r="R187" s="402" t="inlineStr">
        <is>
          <t>Tom</t>
        </is>
      </c>
      <c r="S187" s="402" t="inlineStr">
        <is>
          <t>Almeida</t>
        </is>
      </c>
      <c r="T187" s="402" t="inlineStr">
        <is>
          <t>tomalmeida@infinito.etc.br</t>
        </is>
      </c>
      <c r="U187" s="405" t="inlineStr">
        <is>
          <t>Sim</t>
        </is>
      </c>
      <c r="V187" s="408" t="n">
        <v>46023</v>
      </c>
    </row>
    <row r="188">
      <c r="A188" s="396" t="inlineStr">
        <is>
          <t>33EK3A8BR11</t>
        </is>
      </c>
      <c r="B188" s="397" t="inlineStr">
        <is>
          <t>UY49-Q7-NT0W</t>
        </is>
      </c>
      <c r="C188" s="397" t="inlineStr">
        <is>
          <t>Entrada única - Individual</t>
        </is>
      </c>
      <c r="D188" s="398" t="n">
        <v>46031</v>
      </c>
      <c r="E188" s="398" t="n">
        <v>46031</v>
      </c>
      <c r="F188" s="490" t="n">
        <v>0.8036689814814815</v>
      </c>
      <c r="G188" s="397" t="inlineStr">
        <is>
          <t>Venda online</t>
        </is>
      </c>
      <c r="H188" s="397" t="inlineStr">
        <is>
          <t>Pagamento transacionado pela Sympla</t>
        </is>
      </c>
      <c r="I188" s="397" t="n">
        <v>75</v>
      </c>
      <c r="J188" s="397" t="n">
        <v>0</v>
      </c>
      <c r="K188" s="397" t="n">
        <v>75</v>
      </c>
      <c r="L188" s="397" t="n">
        <v>9</v>
      </c>
      <c r="M188" s="397" t="n">
        <v>84</v>
      </c>
      <c r="N188" s="397" t="n">
        <v>-9</v>
      </c>
      <c r="O188" s="491" t="n">
        <v>75</v>
      </c>
      <c r="P188" s="397" t="n"/>
      <c r="Q188" s="397" t="n"/>
      <c r="R188" s="397" t="inlineStr">
        <is>
          <t>Tom</t>
        </is>
      </c>
      <c r="S188" s="397" t="inlineStr">
        <is>
          <t>Almeida</t>
        </is>
      </c>
      <c r="T188" s="397" t="inlineStr">
        <is>
          <t>tomalmeida@infinito.etc.br</t>
        </is>
      </c>
      <c r="U188" s="400" t="inlineStr">
        <is>
          <t>Sim</t>
        </is>
      </c>
      <c r="V188" s="408" t="n">
        <v>46023</v>
      </c>
    </row>
    <row r="189">
      <c r="A189" s="401" t="inlineStr">
        <is>
          <t>33EK3A8BSUU</t>
        </is>
      </c>
      <c r="B189" s="402" t="inlineStr">
        <is>
          <t>UY4A-68-CQT8</t>
        </is>
      </c>
      <c r="C189" s="402" t="inlineStr">
        <is>
          <t>Entrada única - Individual</t>
        </is>
      </c>
      <c r="D189" s="403" t="n">
        <v>46031</v>
      </c>
      <c r="E189" s="403" t="n">
        <v>46031</v>
      </c>
      <c r="F189" s="492" t="n">
        <v>0.8106944444444445</v>
      </c>
      <c r="G189" s="402" t="inlineStr">
        <is>
          <t>Venda online</t>
        </is>
      </c>
      <c r="H189" s="402" t="inlineStr">
        <is>
          <t>Pagamento transacionado pela Sympla</t>
        </is>
      </c>
      <c r="I189" s="402" t="n">
        <v>75</v>
      </c>
      <c r="J189" s="402" t="n">
        <v>0</v>
      </c>
      <c r="K189" s="402" t="n">
        <v>75</v>
      </c>
      <c r="L189" s="402" t="n">
        <v>9</v>
      </c>
      <c r="M189" s="402" t="n">
        <v>84</v>
      </c>
      <c r="N189" s="402" t="n">
        <v>-9</v>
      </c>
      <c r="O189" s="493" t="n">
        <v>75</v>
      </c>
      <c r="P189" s="402" t="n"/>
      <c r="Q189" s="402" t="n"/>
      <c r="R189" s="402" t="inlineStr">
        <is>
          <t>charles</t>
        </is>
      </c>
      <c r="S189" s="402" t="inlineStr">
        <is>
          <t>boussion</t>
        </is>
      </c>
      <c r="T189" s="402" t="inlineStr">
        <is>
          <t>boussion.charles@gmail.com</t>
        </is>
      </c>
      <c r="U189" s="405" t="inlineStr">
        <is>
          <t>Sim</t>
        </is>
      </c>
      <c r="V189" s="408" t="n">
        <v>46023</v>
      </c>
    </row>
    <row r="190">
      <c r="A190" s="396" t="inlineStr">
        <is>
          <t>33EK3A8BSUU</t>
        </is>
      </c>
      <c r="B190" s="397" t="inlineStr">
        <is>
          <t>UY4A-68-CQU0</t>
        </is>
      </c>
      <c r="C190" s="397" t="inlineStr">
        <is>
          <t>Entrada única - Individual</t>
        </is>
      </c>
      <c r="D190" s="398" t="n">
        <v>46031</v>
      </c>
      <c r="E190" s="398" t="n">
        <v>46031</v>
      </c>
      <c r="F190" s="490" t="n">
        <v>0.8106944444444445</v>
      </c>
      <c r="G190" s="397" t="inlineStr">
        <is>
          <t>Venda online</t>
        </is>
      </c>
      <c r="H190" s="397" t="inlineStr">
        <is>
          <t>Pagamento transacionado pela Sympla</t>
        </is>
      </c>
      <c r="I190" s="397" t="n">
        <v>75</v>
      </c>
      <c r="J190" s="397" t="n">
        <v>0</v>
      </c>
      <c r="K190" s="397" t="n">
        <v>75</v>
      </c>
      <c r="L190" s="397" t="n">
        <v>9</v>
      </c>
      <c r="M190" s="397" t="n">
        <v>84</v>
      </c>
      <c r="N190" s="397" t="n">
        <v>-9</v>
      </c>
      <c r="O190" s="491" t="n">
        <v>75</v>
      </c>
      <c r="P190" s="397" t="n"/>
      <c r="Q190" s="397" t="n"/>
      <c r="R190" s="397" t="inlineStr">
        <is>
          <t>charles</t>
        </is>
      </c>
      <c r="S190" s="397" t="inlineStr">
        <is>
          <t>boussion</t>
        </is>
      </c>
      <c r="T190" s="397" t="inlineStr">
        <is>
          <t>boussion.charles@gmail.com</t>
        </is>
      </c>
      <c r="U190" s="400" t="inlineStr">
        <is>
          <t>Sim</t>
        </is>
      </c>
      <c r="V190" s="408" t="n">
        <v>46023</v>
      </c>
    </row>
    <row r="191">
      <c r="A191" s="401" t="inlineStr">
        <is>
          <t>33EK3A8BTST</t>
        </is>
      </c>
      <c r="B191" s="402" t="inlineStr">
        <is>
          <t>UY4A-CC-Z8GM</t>
        </is>
      </c>
      <c r="C191" s="402" t="inlineStr">
        <is>
          <t>Entrada única - Individual</t>
        </is>
      </c>
      <c r="D191" s="403" t="n">
        <v>46031</v>
      </c>
      <c r="E191" s="403" t="n">
        <v>46031</v>
      </c>
      <c r="F191" s="492" t="n">
        <v>0.8137731481481482</v>
      </c>
      <c r="G191" s="402" t="inlineStr">
        <is>
          <t>Venda online</t>
        </is>
      </c>
      <c r="H191" s="402" t="inlineStr">
        <is>
          <t>Pagamento transacionado pela Sympla</t>
        </is>
      </c>
      <c r="I191" s="402" t="n">
        <v>75</v>
      </c>
      <c r="J191" s="402" t="n">
        <v>0</v>
      </c>
      <c r="K191" s="402" t="n">
        <v>75</v>
      </c>
      <c r="L191" s="402" t="n">
        <v>9</v>
      </c>
      <c r="M191" s="402" t="n">
        <v>84</v>
      </c>
      <c r="N191" s="402" t="n">
        <v>-9</v>
      </c>
      <c r="O191" s="493" t="n">
        <v>75</v>
      </c>
      <c r="P191" s="402" t="n"/>
      <c r="Q191" s="402" t="n"/>
      <c r="R191" s="402" t="inlineStr">
        <is>
          <t>Ianê</t>
        </is>
      </c>
      <c r="S191" s="402" t="inlineStr">
        <is>
          <t>Saraiva</t>
        </is>
      </c>
      <c r="T191" s="402" t="inlineStr">
        <is>
          <t>ianesaraivab@gmail.com</t>
        </is>
      </c>
      <c r="U191" s="405" t="inlineStr">
        <is>
          <t>Sim</t>
        </is>
      </c>
      <c r="V191" s="408" t="n">
        <v>46023</v>
      </c>
    </row>
    <row r="192">
      <c r="A192" s="396" t="inlineStr">
        <is>
          <t>33EK3A8BTST</t>
        </is>
      </c>
      <c r="B192" s="397" t="inlineStr">
        <is>
          <t>UY4A-CC-Z8HL</t>
        </is>
      </c>
      <c r="C192" s="397" t="inlineStr">
        <is>
          <t>Entrada única - Individual</t>
        </is>
      </c>
      <c r="D192" s="398" t="n">
        <v>46031</v>
      </c>
      <c r="E192" s="398" t="n">
        <v>46031</v>
      </c>
      <c r="F192" s="490" t="n">
        <v>0.8137731481481482</v>
      </c>
      <c r="G192" s="397" t="inlineStr">
        <is>
          <t>Venda online</t>
        </is>
      </c>
      <c r="H192" s="397" t="inlineStr">
        <is>
          <t>Pagamento transacionado pela Sympla</t>
        </is>
      </c>
      <c r="I192" s="397" t="n">
        <v>75</v>
      </c>
      <c r="J192" s="397" t="n">
        <v>0</v>
      </c>
      <c r="K192" s="397" t="n">
        <v>75</v>
      </c>
      <c r="L192" s="397" t="n">
        <v>9</v>
      </c>
      <c r="M192" s="397" t="n">
        <v>84</v>
      </c>
      <c r="N192" s="397" t="n">
        <v>-9</v>
      </c>
      <c r="O192" s="491" t="n">
        <v>75</v>
      </c>
      <c r="P192" s="397" t="n"/>
      <c r="Q192" s="397" t="n"/>
      <c r="R192" s="397" t="inlineStr">
        <is>
          <t>Ianê</t>
        </is>
      </c>
      <c r="S192" s="397" t="inlineStr">
        <is>
          <t>Saraiva</t>
        </is>
      </c>
      <c r="T192" s="397" t="inlineStr">
        <is>
          <t>ianesaraivab@gmail.com</t>
        </is>
      </c>
      <c r="U192" s="400" t="inlineStr">
        <is>
          <t>Sim</t>
        </is>
      </c>
      <c r="V192" s="408" t="n">
        <v>46023</v>
      </c>
    </row>
    <row r="193">
      <c r="A193" s="401" t="inlineStr">
        <is>
          <t>33EK3A8C5R9</t>
        </is>
      </c>
      <c r="B193" s="402" t="inlineStr">
        <is>
          <t>UY4C-7Y-ULGP</t>
        </is>
      </c>
      <c r="C193" s="402" t="inlineStr">
        <is>
          <t>Entrada única - Individual</t>
        </is>
      </c>
      <c r="D193" s="403" t="n">
        <v>46031</v>
      </c>
      <c r="E193" s="403" t="n">
        <v>46031</v>
      </c>
      <c r="F193" s="492" t="n">
        <v>0.845462962962963</v>
      </c>
      <c r="G193" s="402" t="inlineStr">
        <is>
          <t>Venda online</t>
        </is>
      </c>
      <c r="H193" s="402" t="inlineStr">
        <is>
          <t>Pagamento transacionado pela Sympla</t>
        </is>
      </c>
      <c r="I193" s="402" t="n">
        <v>75</v>
      </c>
      <c r="J193" s="402" t="n">
        <v>0</v>
      </c>
      <c r="K193" s="402" t="n">
        <v>75</v>
      </c>
      <c r="L193" s="402" t="n">
        <v>9</v>
      </c>
      <c r="M193" s="402" t="n">
        <v>84</v>
      </c>
      <c r="N193" s="402" t="n">
        <v>-9</v>
      </c>
      <c r="O193" s="493" t="n">
        <v>75</v>
      </c>
      <c r="P193" s="402" t="n"/>
      <c r="Q193" s="402" t="n"/>
      <c r="R193" s="402" t="inlineStr">
        <is>
          <t>Alice</t>
        </is>
      </c>
      <c r="S193" s="402" t="inlineStr">
        <is>
          <t>Gehres</t>
        </is>
      </c>
      <c r="T193" s="402" t="inlineStr">
        <is>
          <t>alicegehres10@gmail.com</t>
        </is>
      </c>
      <c r="U193" s="405" t="inlineStr">
        <is>
          <t>Sim</t>
        </is>
      </c>
      <c r="V193" s="408" t="n">
        <v>46023</v>
      </c>
    </row>
    <row r="194">
      <c r="A194" s="401" t="inlineStr">
        <is>
          <t>33YJPA7G6KJ</t>
        </is>
      </c>
      <c r="B194" s="402" t="inlineStr">
        <is>
          <t>UHZM-XR-RZEP</t>
        </is>
      </c>
      <c r="C194" s="402" t="inlineStr">
        <is>
          <t>Mesas mezanino - 2 lugares</t>
        </is>
      </c>
      <c r="D194" s="403" t="n">
        <v>46032</v>
      </c>
      <c r="E194" s="403" t="n">
        <v>46023</v>
      </c>
      <c r="F194" s="492" t="n">
        <v>0.9126851851851852</v>
      </c>
      <c r="G194" s="402" t="inlineStr">
        <is>
          <t>Venda online</t>
        </is>
      </c>
      <c r="H194" s="402" t="inlineStr">
        <is>
          <t>Pagamento transacionado pela Sympla</t>
        </is>
      </c>
      <c r="I194" s="402" t="n">
        <v>130</v>
      </c>
      <c r="J194" s="402" t="n">
        <v>0</v>
      </c>
      <c r="K194" s="402" t="n">
        <v>130</v>
      </c>
      <c r="L194" s="402" t="n">
        <v>15.6</v>
      </c>
      <c r="M194" s="402" t="n">
        <v>145.6</v>
      </c>
      <c r="N194" s="402" t="n">
        <v>-15.6</v>
      </c>
      <c r="O194" s="493" t="n">
        <v>130</v>
      </c>
      <c r="P194" s="402" t="n"/>
      <c r="Q194" s="402" t="n"/>
      <c r="R194" s="402" t="inlineStr">
        <is>
          <t>Marcos</t>
        </is>
      </c>
      <c r="S194" s="402" t="inlineStr">
        <is>
          <t>Fernandes</t>
        </is>
      </c>
      <c r="T194" s="402" t="inlineStr">
        <is>
          <t>maarcosfernandes@gmail.com</t>
        </is>
      </c>
      <c r="U194" s="405" t="inlineStr">
        <is>
          <t>Sim</t>
        </is>
      </c>
      <c r="V194" s="408" t="n">
        <v>46023</v>
      </c>
    </row>
    <row r="195">
      <c r="A195" s="396" t="inlineStr">
        <is>
          <t>33YJPA7GDUF</t>
        </is>
      </c>
      <c r="B195" s="397" t="inlineStr">
        <is>
          <t>UHZT-LD-7YDY</t>
        </is>
      </c>
      <c r="C195" s="397" t="inlineStr">
        <is>
          <t>Intermediário - 2 lugares</t>
        </is>
      </c>
      <c r="D195" s="398" t="n">
        <v>46032</v>
      </c>
      <c r="E195" s="398" t="n">
        <v>46024</v>
      </c>
      <c r="F195" s="490" t="n">
        <v>0.02581018518518519</v>
      </c>
      <c r="G195" s="397" t="inlineStr">
        <is>
          <t>Venda online</t>
        </is>
      </c>
      <c r="H195" s="397" t="inlineStr">
        <is>
          <t>Pagamento transacionado pela Sympla</t>
        </is>
      </c>
      <c r="I195" s="397" t="n">
        <v>180</v>
      </c>
      <c r="J195" s="397" t="n">
        <v>0</v>
      </c>
      <c r="K195" s="397" t="n">
        <v>180</v>
      </c>
      <c r="L195" s="397" t="n">
        <v>21.6</v>
      </c>
      <c r="M195" s="397" t="n">
        <v>201.6</v>
      </c>
      <c r="N195" s="397" t="n">
        <v>-21.6</v>
      </c>
      <c r="O195" s="491" t="n">
        <v>180</v>
      </c>
      <c r="P195" s="397" t="n"/>
      <c r="Q195" s="397" t="n"/>
      <c r="R195" s="397" t="inlineStr">
        <is>
          <t>Letícia</t>
        </is>
      </c>
      <c r="S195" s="397" t="inlineStr">
        <is>
          <t>Lima</t>
        </is>
      </c>
      <c r="T195" s="397" t="inlineStr">
        <is>
          <t>llima7238@gmail.com</t>
        </is>
      </c>
      <c r="U195" s="400" t="inlineStr">
        <is>
          <t>Sim</t>
        </is>
      </c>
      <c r="V195" s="408" t="n">
        <v>46023</v>
      </c>
    </row>
    <row r="196">
      <c r="A196" s="401" t="inlineStr">
        <is>
          <t>33YJPA7YRGF</t>
        </is>
      </c>
      <c r="B196" s="402" t="inlineStr">
        <is>
          <t>UHQB-ZX-Z2WS</t>
        </is>
      </c>
      <c r="C196" s="402" t="inlineStr">
        <is>
          <t>Frente de Palco - 2 lugares</t>
        </is>
      </c>
      <c r="D196" s="403" t="n">
        <v>46032</v>
      </c>
      <c r="E196" s="403" t="n">
        <v>46024</v>
      </c>
      <c r="F196" s="492" t="n">
        <v>0.8801851851851852</v>
      </c>
      <c r="G196" s="402" t="inlineStr">
        <is>
          <t>Venda online</t>
        </is>
      </c>
      <c r="H196" s="402" t="inlineStr">
        <is>
          <t>Pagamento transacionado pela Sympla</t>
        </is>
      </c>
      <c r="I196" s="402" t="n">
        <v>220</v>
      </c>
      <c r="J196" s="402" t="n">
        <v>0</v>
      </c>
      <c r="K196" s="402" t="n">
        <v>220</v>
      </c>
      <c r="L196" s="402" t="n">
        <v>26.4</v>
      </c>
      <c r="M196" s="402" t="n">
        <v>246.4</v>
      </c>
      <c r="N196" s="402" t="n">
        <v>-26.4</v>
      </c>
      <c r="O196" s="493" t="n">
        <v>220</v>
      </c>
      <c r="P196" s="402" t="n"/>
      <c r="Q196" s="402" t="n"/>
      <c r="R196" s="402" t="inlineStr">
        <is>
          <t>Henrique</t>
        </is>
      </c>
      <c r="S196" s="402" t="inlineStr">
        <is>
          <t>Pedra Jaber</t>
        </is>
      </c>
      <c r="T196" s="402" t="inlineStr">
        <is>
          <t>henriquepj@gmail.com</t>
        </is>
      </c>
      <c r="U196" s="405" t="inlineStr">
        <is>
          <t>Sim</t>
        </is>
      </c>
      <c r="V196" s="408" t="n">
        <v>46023</v>
      </c>
    </row>
    <row r="197">
      <c r="A197" s="396" t="inlineStr">
        <is>
          <t>33YJPA7KHSS</t>
        </is>
      </c>
      <c r="B197" s="397" t="inlineStr">
        <is>
          <t>UHRY-Z9-AY8V</t>
        </is>
      </c>
      <c r="C197" s="397" t="inlineStr">
        <is>
          <t>Frente de Palco - 2 lugares</t>
        </is>
      </c>
      <c r="D197" s="398" t="n">
        <v>46032</v>
      </c>
      <c r="E197" s="398" t="n">
        <v>46025</v>
      </c>
      <c r="F197" s="490" t="n">
        <v>0.5789351851851852</v>
      </c>
      <c r="G197" s="397" t="inlineStr">
        <is>
          <t>Venda online</t>
        </is>
      </c>
      <c r="H197" s="397" t="inlineStr">
        <is>
          <t>Pagamento transacionado pela Sympla</t>
        </is>
      </c>
      <c r="I197" s="397" t="n">
        <v>220</v>
      </c>
      <c r="J197" s="397" t="n">
        <v>0</v>
      </c>
      <c r="K197" s="397" t="n">
        <v>220</v>
      </c>
      <c r="L197" s="397" t="n">
        <v>26.4</v>
      </c>
      <c r="M197" s="397" t="n">
        <v>246.4</v>
      </c>
      <c r="N197" s="397" t="n">
        <v>-26.4</v>
      </c>
      <c r="O197" s="491" t="n">
        <v>220</v>
      </c>
      <c r="P197" s="397" t="n"/>
      <c r="Q197" s="397" t="n"/>
      <c r="R197" s="397" t="inlineStr">
        <is>
          <t>Caroline</t>
        </is>
      </c>
      <c r="S197" s="397" t="inlineStr">
        <is>
          <t>Sales</t>
        </is>
      </c>
      <c r="T197" s="397" t="inlineStr">
        <is>
          <t>Csales94@hotmail.com</t>
        </is>
      </c>
      <c r="U197" s="400" t="inlineStr">
        <is>
          <t>Sim</t>
        </is>
      </c>
      <c r="V197" s="408" t="n">
        <v>46023</v>
      </c>
    </row>
    <row r="198">
      <c r="A198" s="401" t="inlineStr">
        <is>
          <t>33YJPA7Z9G6</t>
        </is>
      </c>
      <c r="B198" s="402" t="inlineStr">
        <is>
          <t>UHTY-1T-3GUX</t>
        </is>
      </c>
      <c r="C198" s="402" t="inlineStr">
        <is>
          <t>Frente de Palco - 2 lugares</t>
        </is>
      </c>
      <c r="D198" s="403" t="n">
        <v>46032</v>
      </c>
      <c r="E198" s="403" t="n">
        <v>46026</v>
      </c>
      <c r="F198" s="492" t="n">
        <v>0.7271875</v>
      </c>
      <c r="G198" s="402" t="inlineStr">
        <is>
          <t>Venda online</t>
        </is>
      </c>
      <c r="H198" s="402" t="inlineStr">
        <is>
          <t>Pagamento transacionado pela Sympla</t>
        </is>
      </c>
      <c r="I198" s="402" t="n">
        <v>220</v>
      </c>
      <c r="J198" s="402" t="n">
        <v>0</v>
      </c>
      <c r="K198" s="402" t="n">
        <v>220</v>
      </c>
      <c r="L198" s="402" t="n">
        <v>26.4</v>
      </c>
      <c r="M198" s="402" t="n">
        <v>246.4</v>
      </c>
      <c r="N198" s="402" t="n">
        <v>-26.4</v>
      </c>
      <c r="O198" s="493" t="n">
        <v>220</v>
      </c>
      <c r="P198" s="402" t="n"/>
      <c r="Q198" s="402" t="n"/>
      <c r="R198" s="402" t="inlineStr">
        <is>
          <t>MARISA</t>
        </is>
      </c>
      <c r="S198" s="402" t="inlineStr">
        <is>
          <t>MELO</t>
        </is>
      </c>
      <c r="T198" s="402" t="inlineStr">
        <is>
          <t>marisacorina@gmail.com</t>
        </is>
      </c>
      <c r="U198" s="405" t="inlineStr">
        <is>
          <t>Sim</t>
        </is>
      </c>
      <c r="V198" s="408" t="n">
        <v>46023</v>
      </c>
    </row>
    <row r="199">
      <c r="A199" s="396" t="inlineStr">
        <is>
          <t>33YJPA7Z9G6</t>
        </is>
      </c>
      <c r="B199" s="397" t="inlineStr">
        <is>
          <t>UHTY-1T-3GVQ</t>
        </is>
      </c>
      <c r="C199" s="397" t="inlineStr">
        <is>
          <t>Frente de Palco - 2 lugares</t>
        </is>
      </c>
      <c r="D199" s="398" t="n">
        <v>46032</v>
      </c>
      <c r="E199" s="398" t="n">
        <v>46026</v>
      </c>
      <c r="F199" s="490" t="n">
        <v>0.7271875</v>
      </c>
      <c r="G199" s="397" t="inlineStr">
        <is>
          <t>Venda online</t>
        </is>
      </c>
      <c r="H199" s="397" t="inlineStr">
        <is>
          <t>Pagamento transacionado pela Sympla</t>
        </is>
      </c>
      <c r="I199" s="397" t="n">
        <v>220</v>
      </c>
      <c r="J199" s="397" t="n">
        <v>0</v>
      </c>
      <c r="K199" s="397" t="n">
        <v>220</v>
      </c>
      <c r="L199" s="397" t="n">
        <v>26.4</v>
      </c>
      <c r="M199" s="397" t="n">
        <v>246.4</v>
      </c>
      <c r="N199" s="397" t="n">
        <v>-26.4</v>
      </c>
      <c r="O199" s="491" t="n">
        <v>220</v>
      </c>
      <c r="P199" s="397" t="n"/>
      <c r="Q199" s="397" t="n"/>
      <c r="R199" s="397" t="inlineStr">
        <is>
          <t>MARISA</t>
        </is>
      </c>
      <c r="S199" s="397" t="inlineStr">
        <is>
          <t>MELO</t>
        </is>
      </c>
      <c r="T199" s="397" t="inlineStr">
        <is>
          <t>marisacorina@gmail.com</t>
        </is>
      </c>
      <c r="U199" s="400" t="inlineStr">
        <is>
          <t>Não</t>
        </is>
      </c>
      <c r="V199" s="408" t="n">
        <v>46023</v>
      </c>
    </row>
    <row r="200">
      <c r="A200" s="401" t="inlineStr">
        <is>
          <t>33YJPA7ZLBS</t>
        </is>
      </c>
      <c r="B200" s="402" t="inlineStr">
        <is>
          <t>UHTN-MU-R7SY</t>
        </is>
      </c>
      <c r="C200" s="402" t="inlineStr">
        <is>
          <t>Frente de Palco - 2 lugares</t>
        </is>
      </c>
      <c r="D200" s="403" t="n">
        <v>46032</v>
      </c>
      <c r="E200" s="403" t="n">
        <v>46026</v>
      </c>
      <c r="F200" s="492" t="n">
        <v>0.8229976851851852</v>
      </c>
      <c r="G200" s="402" t="inlineStr">
        <is>
          <t>Venda online</t>
        </is>
      </c>
      <c r="H200" s="402" t="inlineStr">
        <is>
          <t>Pagamento transacionado pela Sympla</t>
        </is>
      </c>
      <c r="I200" s="402" t="n">
        <v>220</v>
      </c>
      <c r="J200" s="402" t="n">
        <v>0</v>
      </c>
      <c r="K200" s="402" t="n">
        <v>220</v>
      </c>
      <c r="L200" s="402" t="n">
        <v>26.4</v>
      </c>
      <c r="M200" s="402" t="n">
        <v>246.4</v>
      </c>
      <c r="N200" s="402" t="n">
        <v>-26.4</v>
      </c>
      <c r="O200" s="493" t="n">
        <v>220</v>
      </c>
      <c r="P200" s="402" t="n"/>
      <c r="Q200" s="402" t="n"/>
      <c r="R200" s="402" t="inlineStr">
        <is>
          <t xml:space="preserve">Isabele </t>
        </is>
      </c>
      <c r="S200" s="402" t="inlineStr">
        <is>
          <t xml:space="preserve">Da Silva sebastiany </t>
        </is>
      </c>
      <c r="T200" s="402" t="inlineStr">
        <is>
          <t>isabelesebastiany@gmail.com</t>
        </is>
      </c>
      <c r="U200" s="405" t="inlineStr">
        <is>
          <t>Sim</t>
        </is>
      </c>
      <c r="V200" s="408" t="n">
        <v>46023</v>
      </c>
    </row>
    <row r="201">
      <c r="A201" s="396" t="inlineStr">
        <is>
          <t>33YJPA7Q5FT</t>
        </is>
      </c>
      <c r="B201" s="397" t="inlineStr">
        <is>
          <t>UHUW-HE-RGNQ</t>
        </is>
      </c>
      <c r="C201" s="397" t="inlineStr">
        <is>
          <t>Intermediário - 2 lugares</t>
        </is>
      </c>
      <c r="D201" s="398" t="n">
        <v>46032</v>
      </c>
      <c r="E201" s="398" t="n">
        <v>46027</v>
      </c>
      <c r="F201" s="490" t="n">
        <v>0.5534606481481481</v>
      </c>
      <c r="G201" s="397" t="inlineStr">
        <is>
          <t>Venda online</t>
        </is>
      </c>
      <c r="H201" s="397" t="inlineStr">
        <is>
          <t>Pagamento transacionado pela Sympla</t>
        </is>
      </c>
      <c r="I201" s="397" t="n">
        <v>180</v>
      </c>
      <c r="J201" s="397" t="n">
        <v>0</v>
      </c>
      <c r="K201" s="397" t="n">
        <v>180</v>
      </c>
      <c r="L201" s="397" t="n">
        <v>21.6</v>
      </c>
      <c r="M201" s="397" t="n">
        <v>201.6</v>
      </c>
      <c r="N201" s="397" t="n">
        <v>-21.6</v>
      </c>
      <c r="O201" s="491" t="n">
        <v>180</v>
      </c>
      <c r="P201" s="397" t="n"/>
      <c r="Q201" s="397" t="n"/>
      <c r="R201" s="397" t="inlineStr">
        <is>
          <t>IGOR</t>
        </is>
      </c>
      <c r="S201" s="397" t="inlineStr">
        <is>
          <t>SARTORI SCHLICHTING</t>
        </is>
      </c>
      <c r="T201" s="397" t="inlineStr">
        <is>
          <t>igor.sartori.schlichting@gmail.com</t>
        </is>
      </c>
      <c r="U201" s="400" t="inlineStr">
        <is>
          <t>Sim</t>
        </is>
      </c>
      <c r="V201" s="408" t="n">
        <v>46023</v>
      </c>
    </row>
    <row r="202">
      <c r="A202" s="401" t="inlineStr">
        <is>
          <t>33YJPA7R2JH</t>
        </is>
      </c>
      <c r="B202" s="402" t="inlineStr">
        <is>
          <t>UHVA-1W-A5GW</t>
        </is>
      </c>
      <c r="C202" s="402" t="inlineStr">
        <is>
          <t>Entrada única - Individual</t>
        </is>
      </c>
      <c r="D202" s="403" t="n">
        <v>46032</v>
      </c>
      <c r="E202" s="403" t="n">
        <v>46027</v>
      </c>
      <c r="F202" s="492" t="n">
        <v>0.7503125</v>
      </c>
      <c r="G202" s="402" t="inlineStr">
        <is>
          <t>Venda online</t>
        </is>
      </c>
      <c r="H202" s="402" t="inlineStr">
        <is>
          <t>Pagamento transacionado pela Sympla</t>
        </is>
      </c>
      <c r="I202" s="402" t="n">
        <v>75</v>
      </c>
      <c r="J202" s="402" t="n">
        <v>0</v>
      </c>
      <c r="K202" s="402" t="n">
        <v>75</v>
      </c>
      <c r="L202" s="402" t="n">
        <v>9</v>
      </c>
      <c r="M202" s="402" t="n">
        <v>84</v>
      </c>
      <c r="N202" s="402" t="n">
        <v>-9</v>
      </c>
      <c r="O202" s="493" t="n">
        <v>75</v>
      </c>
      <c r="P202" s="402" t="n"/>
      <c r="Q202" s="402" t="n"/>
      <c r="R202" s="402" t="inlineStr">
        <is>
          <t>Samir</t>
        </is>
      </c>
      <c r="S202" s="402" t="inlineStr">
        <is>
          <t>LOSKOG</t>
        </is>
      </c>
      <c r="T202" s="402" t="inlineStr">
        <is>
          <t>samiriuss@gmail.com</t>
        </is>
      </c>
      <c r="U202" s="405" t="inlineStr">
        <is>
          <t>Sim</t>
        </is>
      </c>
      <c r="V202" s="408" t="n">
        <v>46023</v>
      </c>
    </row>
    <row r="203">
      <c r="A203" s="396" t="inlineStr">
        <is>
          <t>33YJPA7S6Z3</t>
        </is>
      </c>
      <c r="B203" s="397" t="inlineStr">
        <is>
          <t>UHVK-98-DZW1</t>
        </is>
      </c>
      <c r="C203" s="397" t="inlineStr">
        <is>
          <t>Bistrô mezanino - 2 lugares</t>
        </is>
      </c>
      <c r="D203" s="398" t="n">
        <v>46032</v>
      </c>
      <c r="E203" s="398" t="n">
        <v>46027</v>
      </c>
      <c r="F203" s="490" t="n">
        <v>0.9244907407407408</v>
      </c>
      <c r="G203" s="397" t="inlineStr">
        <is>
          <t>Venda online</t>
        </is>
      </c>
      <c r="H203" s="397" t="inlineStr">
        <is>
          <t>Pagamento transacionado pela Sympla</t>
        </is>
      </c>
      <c r="I203" s="397" t="n">
        <v>160</v>
      </c>
      <c r="J203" s="397" t="n">
        <v>0</v>
      </c>
      <c r="K203" s="397" t="n">
        <v>160</v>
      </c>
      <c r="L203" s="397" t="n">
        <v>19.2</v>
      </c>
      <c r="M203" s="397" t="n">
        <v>179.2</v>
      </c>
      <c r="N203" s="397" t="n">
        <v>-19.2</v>
      </c>
      <c r="O203" s="491" t="n">
        <v>160</v>
      </c>
      <c r="P203" s="397" t="n"/>
      <c r="Q203" s="397" t="n"/>
      <c r="R203" s="397" t="inlineStr">
        <is>
          <t>matheus</t>
        </is>
      </c>
      <c r="S203" s="397" t="inlineStr">
        <is>
          <t>zujenas</t>
        </is>
      </c>
      <c r="T203" s="397" t="inlineStr">
        <is>
          <t>mzujenas@gmail.com</t>
        </is>
      </c>
      <c r="U203" s="400" t="inlineStr">
        <is>
          <t>Sim</t>
        </is>
      </c>
      <c r="V203" s="408" t="n">
        <v>46023</v>
      </c>
    </row>
    <row r="204">
      <c r="A204" s="401" t="inlineStr">
        <is>
          <t>33YJPA7URE3</t>
        </is>
      </c>
      <c r="B204" s="402" t="inlineStr">
        <is>
          <t>UHX0-D7-HA3J</t>
        </is>
      </c>
      <c r="C204" s="402" t="inlineStr">
        <is>
          <t>Frente de Palco - 2 lugares</t>
        </is>
      </c>
      <c r="D204" s="403" t="n">
        <v>46032</v>
      </c>
      <c r="E204" s="403" t="n">
        <v>46028</v>
      </c>
      <c r="F204" s="492" t="n">
        <v>0.7449421296296296</v>
      </c>
      <c r="G204" s="402" t="inlineStr">
        <is>
          <t>Venda online</t>
        </is>
      </c>
      <c r="H204" s="402" t="inlineStr">
        <is>
          <t>Pagamento transacionado pela Sympla</t>
        </is>
      </c>
      <c r="I204" s="402" t="n">
        <v>220</v>
      </c>
      <c r="J204" s="402" t="n">
        <v>0</v>
      </c>
      <c r="K204" s="402" t="n">
        <v>220</v>
      </c>
      <c r="L204" s="402" t="n">
        <v>26.4</v>
      </c>
      <c r="M204" s="402" t="n">
        <v>246.4</v>
      </c>
      <c r="N204" s="402" t="n">
        <v>-26.4</v>
      </c>
      <c r="O204" s="493" t="n">
        <v>220</v>
      </c>
      <c r="P204" s="402" t="n"/>
      <c r="Q204" s="402" t="n"/>
      <c r="R204" s="402" t="inlineStr">
        <is>
          <t>Arielen</t>
        </is>
      </c>
      <c r="S204" s="402" t="inlineStr">
        <is>
          <t>Melo</t>
        </is>
      </c>
      <c r="T204" s="402" t="inlineStr">
        <is>
          <t>arielen_melo2@hotmail.com</t>
        </is>
      </c>
      <c r="U204" s="405" t="inlineStr">
        <is>
          <t>Sim</t>
        </is>
      </c>
      <c r="V204" s="408" t="n">
        <v>46023</v>
      </c>
    </row>
    <row r="205">
      <c r="A205" s="396" t="inlineStr">
        <is>
          <t>33YJPA81MA8</t>
        </is>
      </c>
      <c r="B205" s="397" t="inlineStr">
        <is>
          <t>UY0E-32-CM2K</t>
        </is>
      </c>
      <c r="C205" s="397" t="inlineStr">
        <is>
          <t>Entrada única - Individual</t>
        </is>
      </c>
      <c r="D205" s="398" t="n">
        <v>46032</v>
      </c>
      <c r="E205" s="398" t="n">
        <v>46029</v>
      </c>
      <c r="F205" s="490" t="n">
        <v>0.5583217592592593</v>
      </c>
      <c r="G205" s="397" t="inlineStr">
        <is>
          <t>Venda online</t>
        </is>
      </c>
      <c r="H205" s="397" t="inlineStr">
        <is>
          <t>Pagamento transacionado pela Sympla</t>
        </is>
      </c>
      <c r="I205" s="397" t="n">
        <v>75</v>
      </c>
      <c r="J205" s="397" t="n">
        <v>0</v>
      </c>
      <c r="K205" s="397" t="n">
        <v>75</v>
      </c>
      <c r="L205" s="397" t="n">
        <v>9</v>
      </c>
      <c r="M205" s="397" t="n">
        <v>84</v>
      </c>
      <c r="N205" s="397" t="n">
        <v>-9</v>
      </c>
      <c r="O205" s="491" t="n">
        <v>75</v>
      </c>
      <c r="P205" s="397" t="n"/>
      <c r="Q205" s="397" t="n"/>
      <c r="R205" s="397" t="inlineStr">
        <is>
          <t>Romulo</t>
        </is>
      </c>
      <c r="S205" s="397" t="inlineStr">
        <is>
          <t>'</t>
        </is>
      </c>
      <c r="T205" s="397" t="inlineStr">
        <is>
          <t>romulohenriquedomaneschi@gmail.com</t>
        </is>
      </c>
      <c r="U205" s="400" t="inlineStr">
        <is>
          <t>Sim</t>
        </is>
      </c>
      <c r="V205" s="408" t="n">
        <v>46023</v>
      </c>
    </row>
    <row r="206">
      <c r="A206" s="401" t="inlineStr">
        <is>
          <t>33YJPA81MA8</t>
        </is>
      </c>
      <c r="B206" s="402" t="inlineStr">
        <is>
          <t>UY0E-32-CM3Y</t>
        </is>
      </c>
      <c r="C206" s="402" t="inlineStr">
        <is>
          <t>Entrada única - Individual</t>
        </is>
      </c>
      <c r="D206" s="403" t="n">
        <v>46032</v>
      </c>
      <c r="E206" s="403" t="n">
        <v>46029</v>
      </c>
      <c r="F206" s="492" t="n">
        <v>0.5583217592592593</v>
      </c>
      <c r="G206" s="402" t="inlineStr">
        <is>
          <t>Venda online</t>
        </is>
      </c>
      <c r="H206" s="402" t="inlineStr">
        <is>
          <t>Pagamento transacionado pela Sympla</t>
        </is>
      </c>
      <c r="I206" s="402" t="n">
        <v>75</v>
      </c>
      <c r="J206" s="402" t="n">
        <v>0</v>
      </c>
      <c r="K206" s="402" t="n">
        <v>75</v>
      </c>
      <c r="L206" s="402" t="n">
        <v>9</v>
      </c>
      <c r="M206" s="402" t="n">
        <v>84</v>
      </c>
      <c r="N206" s="402" t="n">
        <v>-9</v>
      </c>
      <c r="O206" s="493" t="n">
        <v>75</v>
      </c>
      <c r="P206" s="402" t="n"/>
      <c r="Q206" s="402" t="n"/>
      <c r="R206" s="402" t="inlineStr">
        <is>
          <t>Romulo</t>
        </is>
      </c>
      <c r="S206" s="402" t="inlineStr">
        <is>
          <t>'</t>
        </is>
      </c>
      <c r="T206" s="402" t="inlineStr">
        <is>
          <t>romulohenriquedomaneschi@gmail.com</t>
        </is>
      </c>
      <c r="U206" s="405" t="inlineStr">
        <is>
          <t>Sim</t>
        </is>
      </c>
      <c r="V206" s="408" t="n">
        <v>46023</v>
      </c>
    </row>
    <row r="207">
      <c r="A207" s="396" t="inlineStr">
        <is>
          <t>33YJPA81MA8</t>
        </is>
      </c>
      <c r="B207" s="397" t="inlineStr">
        <is>
          <t>UY0E-32-CM3R</t>
        </is>
      </c>
      <c r="C207" s="397" t="inlineStr">
        <is>
          <t>Entrada única - Individual</t>
        </is>
      </c>
      <c r="D207" s="398" t="n">
        <v>46032</v>
      </c>
      <c r="E207" s="398" t="n">
        <v>46029</v>
      </c>
      <c r="F207" s="490" t="n">
        <v>0.5583217592592593</v>
      </c>
      <c r="G207" s="397" t="inlineStr">
        <is>
          <t>Venda online</t>
        </is>
      </c>
      <c r="H207" s="397" t="inlineStr">
        <is>
          <t>Pagamento transacionado pela Sympla</t>
        </is>
      </c>
      <c r="I207" s="397" t="n">
        <v>75</v>
      </c>
      <c r="J207" s="397" t="n">
        <v>0</v>
      </c>
      <c r="K207" s="397" t="n">
        <v>75</v>
      </c>
      <c r="L207" s="397" t="n">
        <v>9</v>
      </c>
      <c r="M207" s="397" t="n">
        <v>84</v>
      </c>
      <c r="N207" s="397" t="n">
        <v>-9</v>
      </c>
      <c r="O207" s="491" t="n">
        <v>75</v>
      </c>
      <c r="P207" s="397" t="n"/>
      <c r="Q207" s="397" t="n"/>
      <c r="R207" s="397" t="inlineStr">
        <is>
          <t>Romulo</t>
        </is>
      </c>
      <c r="S207" s="397" t="inlineStr">
        <is>
          <t>'</t>
        </is>
      </c>
      <c r="T207" s="397" t="inlineStr">
        <is>
          <t>romulohenriquedomaneschi@gmail.com</t>
        </is>
      </c>
      <c r="U207" s="400" t="inlineStr">
        <is>
          <t>Sim</t>
        </is>
      </c>
      <c r="V207" s="408" t="n">
        <v>46023</v>
      </c>
    </row>
    <row r="208">
      <c r="A208" s="401" t="inlineStr">
        <is>
          <t>33YJPA82NRD</t>
        </is>
      </c>
      <c r="B208" s="402" t="inlineStr">
        <is>
          <t>UY0P-3E-UHTH</t>
        </is>
      </c>
      <c r="C208" s="402" t="inlineStr">
        <is>
          <t>Entrada única - Individual</t>
        </is>
      </c>
      <c r="D208" s="403" t="n">
        <v>46032</v>
      </c>
      <c r="E208" s="403" t="n">
        <v>46029</v>
      </c>
      <c r="F208" s="492" t="n">
        <v>0.7460763888888889</v>
      </c>
      <c r="G208" s="402" t="inlineStr">
        <is>
          <t>Venda online</t>
        </is>
      </c>
      <c r="H208" s="402" t="inlineStr">
        <is>
          <t>Pagamento transacionado pela Sympla</t>
        </is>
      </c>
      <c r="I208" s="402" t="n">
        <v>75</v>
      </c>
      <c r="J208" s="402" t="n">
        <v>0</v>
      </c>
      <c r="K208" s="402" t="n">
        <v>75</v>
      </c>
      <c r="L208" s="402" t="n">
        <v>9</v>
      </c>
      <c r="M208" s="402" t="n">
        <v>84</v>
      </c>
      <c r="N208" s="402" t="n">
        <v>-9</v>
      </c>
      <c r="O208" s="493" t="n">
        <v>75</v>
      </c>
      <c r="P208" s="402" t="n"/>
      <c r="Q208" s="402" t="n"/>
      <c r="R208" s="402" t="inlineStr">
        <is>
          <t>Regiane</t>
        </is>
      </c>
      <c r="S208" s="402" t="inlineStr">
        <is>
          <t>Lopes dos Santos</t>
        </is>
      </c>
      <c r="T208" s="402" t="inlineStr">
        <is>
          <t>regianeufg@gmail.com</t>
        </is>
      </c>
      <c r="U208" s="405" t="inlineStr">
        <is>
          <t>Sim</t>
        </is>
      </c>
      <c r="V208" s="408" t="n">
        <v>46023</v>
      </c>
    </row>
    <row r="209">
      <c r="A209" s="396" t="inlineStr">
        <is>
          <t>33YJPA83401</t>
        </is>
      </c>
      <c r="B209" s="397" t="inlineStr">
        <is>
          <t>UY0S-SM-F65Y</t>
        </is>
      </c>
      <c r="C209" s="397" t="inlineStr">
        <is>
          <t>Frente de Palco - 2 lugares</t>
        </is>
      </c>
      <c r="D209" s="398" t="n">
        <v>46032</v>
      </c>
      <c r="E209" s="398" t="n">
        <v>46029</v>
      </c>
      <c r="F209" s="490" t="n">
        <v>0.8098726851851852</v>
      </c>
      <c r="G209" s="397" t="inlineStr">
        <is>
          <t>Venda online</t>
        </is>
      </c>
      <c r="H209" s="397" t="inlineStr">
        <is>
          <t>Pagamento transacionado pela Sympla</t>
        </is>
      </c>
      <c r="I209" s="397" t="n">
        <v>220</v>
      </c>
      <c r="J209" s="397" t="n">
        <v>0</v>
      </c>
      <c r="K209" s="397" t="n">
        <v>220</v>
      </c>
      <c r="L209" s="397" t="n">
        <v>26.4</v>
      </c>
      <c r="M209" s="397" t="n">
        <v>246.4</v>
      </c>
      <c r="N209" s="397" t="n">
        <v>-26.4</v>
      </c>
      <c r="O209" s="491" t="n">
        <v>220</v>
      </c>
      <c r="P209" s="397" t="n"/>
      <c r="Q209" s="397" t="n"/>
      <c r="R209" s="397" t="inlineStr">
        <is>
          <t>Tiego</t>
        </is>
      </c>
      <c r="S209" s="397" t="inlineStr">
        <is>
          <t>Santana</t>
        </is>
      </c>
      <c r="T209" s="397" t="inlineStr">
        <is>
          <t>tiegoalves94@gmail.com</t>
        </is>
      </c>
      <c r="U209" s="400" t="inlineStr">
        <is>
          <t>Sim</t>
        </is>
      </c>
      <c r="V209" s="408" t="n">
        <v>46023</v>
      </c>
    </row>
    <row r="210">
      <c r="A210" s="401" t="inlineStr">
        <is>
          <t>33YJPA83UQ2</t>
        </is>
      </c>
      <c r="B210" s="402" t="inlineStr">
        <is>
          <t>UY12-S5-HTXM</t>
        </is>
      </c>
      <c r="C210" s="402" t="inlineStr">
        <is>
          <t>Intermediário - 2 lugares</t>
        </is>
      </c>
      <c r="D210" s="403" t="n">
        <v>46032</v>
      </c>
      <c r="E210" s="403" t="n">
        <v>46029</v>
      </c>
      <c r="F210" s="492" t="n">
        <v>0.9460416666666667</v>
      </c>
      <c r="G210" s="402" t="inlineStr">
        <is>
          <t>Venda online</t>
        </is>
      </c>
      <c r="H210" s="402" t="inlineStr">
        <is>
          <t>Pagamento transacionado pela Sympla</t>
        </is>
      </c>
      <c r="I210" s="402" t="n">
        <v>180</v>
      </c>
      <c r="J210" s="402" t="n">
        <v>0</v>
      </c>
      <c r="K210" s="402" t="n">
        <v>180</v>
      </c>
      <c r="L210" s="402" t="n">
        <v>21.6</v>
      </c>
      <c r="M210" s="402" t="n">
        <v>201.6</v>
      </c>
      <c r="N210" s="402" t="n">
        <v>-21.6</v>
      </c>
      <c r="O210" s="493" t="n">
        <v>180</v>
      </c>
      <c r="P210" s="402" t="n"/>
      <c r="Q210" s="402" t="n"/>
      <c r="R210" s="402" t="inlineStr">
        <is>
          <t>LARISSA</t>
        </is>
      </c>
      <c r="S210" s="402" t="inlineStr">
        <is>
          <t>SALA JOU</t>
        </is>
      </c>
      <c r="T210" s="402" t="inlineStr">
        <is>
          <t>salajoularissa@gmail.com</t>
        </is>
      </c>
      <c r="U210" s="405" t="inlineStr">
        <is>
          <t>Sim</t>
        </is>
      </c>
      <c r="V210" s="408" t="n">
        <v>46023</v>
      </c>
    </row>
    <row r="211">
      <c r="A211" s="396" t="inlineStr">
        <is>
          <t>33YJPA83VEJ</t>
        </is>
      </c>
      <c r="B211" s="397" t="inlineStr">
        <is>
          <t>UY12-VN-HQL9</t>
        </is>
      </c>
      <c r="C211" s="397" t="inlineStr">
        <is>
          <t>Intermediário - 2 lugares</t>
        </is>
      </c>
      <c r="D211" s="398" t="n">
        <v>46032</v>
      </c>
      <c r="E211" s="398" t="n">
        <v>46029</v>
      </c>
      <c r="F211" s="490" t="n">
        <v>0.9478124999999999</v>
      </c>
      <c r="G211" s="397" t="inlineStr">
        <is>
          <t>Venda online</t>
        </is>
      </c>
      <c r="H211" s="397" t="inlineStr">
        <is>
          <t>Pagamento transacionado pela Sympla</t>
        </is>
      </c>
      <c r="I211" s="397" t="n">
        <v>180</v>
      </c>
      <c r="J211" s="397" t="n">
        <v>0</v>
      </c>
      <c r="K211" s="397" t="n">
        <v>180</v>
      </c>
      <c r="L211" s="397" t="n">
        <v>21.6</v>
      </c>
      <c r="M211" s="397" t="n">
        <v>201.6</v>
      </c>
      <c r="N211" s="397" t="n">
        <v>-21.6</v>
      </c>
      <c r="O211" s="491" t="n">
        <v>180</v>
      </c>
      <c r="P211" s="397" t="n"/>
      <c r="Q211" s="397" t="n"/>
      <c r="R211" s="397" t="inlineStr">
        <is>
          <t>Gabriela de Almeida</t>
        </is>
      </c>
      <c r="S211" s="397" t="inlineStr">
        <is>
          <t>Wlian</t>
        </is>
      </c>
      <c r="T211" s="397" t="inlineStr">
        <is>
          <t>gabiwlian@hotmail.com</t>
        </is>
      </c>
      <c r="U211" s="400" t="inlineStr">
        <is>
          <t>Sim</t>
        </is>
      </c>
      <c r="V211" s="408" t="n">
        <v>46023</v>
      </c>
    </row>
    <row r="212">
      <c r="A212" s="401" t="inlineStr">
        <is>
          <t>33YJPA847EG</t>
        </is>
      </c>
      <c r="B212" s="402" t="inlineStr">
        <is>
          <t>UY16-UK-PH84</t>
        </is>
      </c>
      <c r="C212" s="402" t="inlineStr">
        <is>
          <t>Entrada única - Individual</t>
        </is>
      </c>
      <c r="D212" s="403" t="n">
        <v>46032</v>
      </c>
      <c r="E212" s="403" t="n">
        <v>46030</v>
      </c>
      <c r="F212" s="492" t="n">
        <v>0.01547453703703704</v>
      </c>
      <c r="G212" s="402" t="inlineStr">
        <is>
          <t>Venda online</t>
        </is>
      </c>
      <c r="H212" s="402" t="inlineStr">
        <is>
          <t>Pagamento transacionado pela Sympla</t>
        </is>
      </c>
      <c r="I212" s="402" t="n">
        <v>75</v>
      </c>
      <c r="J212" s="402" t="n">
        <v>0</v>
      </c>
      <c r="K212" s="402" t="n">
        <v>75</v>
      </c>
      <c r="L212" s="402" t="n">
        <v>9</v>
      </c>
      <c r="M212" s="402" t="n">
        <v>84</v>
      </c>
      <c r="N212" s="402" t="n">
        <v>-9</v>
      </c>
      <c r="O212" s="493" t="n">
        <v>75</v>
      </c>
      <c r="P212" s="402" t="n"/>
      <c r="Q212" s="402" t="n"/>
      <c r="R212" s="402" t="inlineStr">
        <is>
          <t>Leo</t>
        </is>
      </c>
      <c r="S212" s="402" t="inlineStr">
        <is>
          <t>Rampasso</t>
        </is>
      </c>
      <c r="T212" s="402" t="inlineStr">
        <is>
          <t>leo.rampasso@hotmail.com</t>
        </is>
      </c>
      <c r="U212" s="405" t="inlineStr">
        <is>
          <t>Sim</t>
        </is>
      </c>
      <c r="V212" s="408" t="n">
        <v>46023</v>
      </c>
    </row>
    <row r="213">
      <c r="A213" s="396" t="inlineStr">
        <is>
          <t>33YJPA84VZK</t>
        </is>
      </c>
      <c r="B213" s="397" t="inlineStr">
        <is>
          <t>UY1W-CF-KS1Q</t>
        </is>
      </c>
      <c r="C213" s="397" t="inlineStr">
        <is>
          <t>Entrada única - Individual</t>
        </is>
      </c>
      <c r="D213" s="398" t="n">
        <v>46032</v>
      </c>
      <c r="E213" s="398" t="n">
        <v>46030</v>
      </c>
      <c r="F213" s="490" t="n">
        <v>0.4496990740740741</v>
      </c>
      <c r="G213" s="397" t="inlineStr">
        <is>
          <t>Venda online</t>
        </is>
      </c>
      <c r="H213" s="397" t="inlineStr">
        <is>
          <t>Pagamento transacionado pela Sympla</t>
        </is>
      </c>
      <c r="I213" s="397" t="n">
        <v>75</v>
      </c>
      <c r="J213" s="397" t="n">
        <v>0</v>
      </c>
      <c r="K213" s="397" t="n">
        <v>75</v>
      </c>
      <c r="L213" s="397" t="n">
        <v>9</v>
      </c>
      <c r="M213" s="397" t="n">
        <v>84</v>
      </c>
      <c r="N213" s="397" t="n">
        <v>-9</v>
      </c>
      <c r="O213" s="491" t="n">
        <v>75</v>
      </c>
      <c r="P213" s="397" t="n"/>
      <c r="Q213" s="397" t="n"/>
      <c r="R213" s="397" t="inlineStr">
        <is>
          <t>LUISA</t>
        </is>
      </c>
      <c r="S213" s="397" t="inlineStr">
        <is>
          <t>PIERSON</t>
        </is>
      </c>
      <c r="T213" s="397" t="inlineStr">
        <is>
          <t>lu.pierson@gmail.com</t>
        </is>
      </c>
      <c r="U213" s="400" t="inlineStr">
        <is>
          <t>Sim</t>
        </is>
      </c>
      <c r="V213" s="408" t="n">
        <v>46023</v>
      </c>
    </row>
    <row r="214">
      <c r="A214" s="401" t="inlineStr">
        <is>
          <t>33YJPA850HY</t>
        </is>
      </c>
      <c r="B214" s="402" t="inlineStr">
        <is>
          <t>UY1W-M1-ZDD2</t>
        </is>
      </c>
      <c r="C214" s="402" t="inlineStr">
        <is>
          <t>Entrada única - Individual</t>
        </is>
      </c>
      <c r="D214" s="403" t="n">
        <v>46032</v>
      </c>
      <c r="E214" s="403" t="n">
        <v>46030</v>
      </c>
      <c r="F214" s="492" t="n">
        <v>0.4545138888888889</v>
      </c>
      <c r="G214" s="402" t="inlineStr">
        <is>
          <t>Venda online</t>
        </is>
      </c>
      <c r="H214" s="402" t="inlineStr">
        <is>
          <t>Pagamento transacionado pela Sympla</t>
        </is>
      </c>
      <c r="I214" s="402" t="n">
        <v>75</v>
      </c>
      <c r="J214" s="402" t="n">
        <v>0</v>
      </c>
      <c r="K214" s="402" t="n">
        <v>75</v>
      </c>
      <c r="L214" s="402" t="n">
        <v>9</v>
      </c>
      <c r="M214" s="402" t="n">
        <v>84</v>
      </c>
      <c r="N214" s="402" t="n">
        <v>-9</v>
      </c>
      <c r="O214" s="493" t="n">
        <v>75</v>
      </c>
      <c r="P214" s="402" t="n"/>
      <c r="Q214" s="402" t="n"/>
      <c r="R214" s="402" t="inlineStr">
        <is>
          <t>Beatriz</t>
        </is>
      </c>
      <c r="S214" s="402" t="inlineStr">
        <is>
          <t>Reis</t>
        </is>
      </c>
      <c r="T214" s="402" t="inlineStr">
        <is>
          <t>bsenereis@gmail.com</t>
        </is>
      </c>
      <c r="U214" s="405" t="inlineStr">
        <is>
          <t>Sim</t>
        </is>
      </c>
      <c r="V214" s="408" t="n">
        <v>46023</v>
      </c>
    </row>
    <row r="215">
      <c r="A215" s="396" t="inlineStr">
        <is>
          <t>33YJPA860UA</t>
        </is>
      </c>
      <c r="B215" s="397" t="inlineStr">
        <is>
          <t>UY28-H3-GXT9</t>
        </is>
      </c>
      <c r="C215" s="397" t="inlineStr">
        <is>
          <t>Frente de Palco - 2 lugares</t>
        </is>
      </c>
      <c r="D215" s="398" t="n">
        <v>46032</v>
      </c>
      <c r="E215" s="398" t="n">
        <v>46030</v>
      </c>
      <c r="F215" s="490" t="n">
        <v>0.6225462962962963</v>
      </c>
      <c r="G215" s="397" t="inlineStr">
        <is>
          <t>Venda online</t>
        </is>
      </c>
      <c r="H215" s="397" t="inlineStr">
        <is>
          <t>Pagamento transacionado pela Sympla</t>
        </is>
      </c>
      <c r="I215" s="397" t="n">
        <v>220</v>
      </c>
      <c r="J215" s="397" t="n">
        <v>0</v>
      </c>
      <c r="K215" s="397" t="n">
        <v>220</v>
      </c>
      <c r="L215" s="397" t="n">
        <v>26.4</v>
      </c>
      <c r="M215" s="397" t="n">
        <v>246.4</v>
      </c>
      <c r="N215" s="397" t="n">
        <v>-26.4</v>
      </c>
      <c r="O215" s="491" t="n">
        <v>220</v>
      </c>
      <c r="P215" s="397" t="n"/>
      <c r="Q215" s="397" t="n"/>
      <c r="R215" s="397" t="inlineStr">
        <is>
          <t>Natália</t>
        </is>
      </c>
      <c r="S215" s="397" t="inlineStr">
        <is>
          <t>De Pontes Medea</t>
        </is>
      </c>
      <c r="T215" s="397" t="inlineStr">
        <is>
          <t>nataliamedea@gmail.com</t>
        </is>
      </c>
      <c r="U215" s="400" t="inlineStr">
        <is>
          <t>Sim</t>
        </is>
      </c>
      <c r="V215" s="408" t="n">
        <v>46023</v>
      </c>
    </row>
    <row r="216">
      <c r="A216" s="401" t="inlineStr">
        <is>
          <t>33YJPA86977</t>
        </is>
      </c>
      <c r="B216" s="402" t="inlineStr">
        <is>
          <t>UY2B-32-9F5M</t>
        </is>
      </c>
      <c r="C216" s="402" t="inlineStr">
        <is>
          <t>Frente de Palco - 2 lugares</t>
        </is>
      </c>
      <c r="D216" s="403" t="n">
        <v>46032</v>
      </c>
      <c r="E216" s="403" t="n">
        <v>46030</v>
      </c>
      <c r="F216" s="492" t="n">
        <v>0.6666666666666666</v>
      </c>
      <c r="G216" s="402" t="inlineStr">
        <is>
          <t>Venda online</t>
        </is>
      </c>
      <c r="H216" s="402" t="inlineStr">
        <is>
          <t>Pagamento transacionado pela Sympla</t>
        </is>
      </c>
      <c r="I216" s="402" t="n">
        <v>220</v>
      </c>
      <c r="J216" s="402" t="n">
        <v>0</v>
      </c>
      <c r="K216" s="402" t="n">
        <v>220</v>
      </c>
      <c r="L216" s="402" t="n">
        <v>26.4</v>
      </c>
      <c r="M216" s="402" t="n">
        <v>246.4</v>
      </c>
      <c r="N216" s="402" t="n">
        <v>-26.4</v>
      </c>
      <c r="O216" s="493" t="n">
        <v>220</v>
      </c>
      <c r="P216" s="402" t="n"/>
      <c r="Q216" s="402" t="n"/>
      <c r="R216" s="402" t="inlineStr">
        <is>
          <t>Jessica</t>
        </is>
      </c>
      <c r="S216" s="402" t="inlineStr">
        <is>
          <t>Greyce</t>
        </is>
      </c>
      <c r="T216" s="402" t="inlineStr">
        <is>
          <t>jessigreyce@gmail.com</t>
        </is>
      </c>
      <c r="U216" s="405" t="inlineStr">
        <is>
          <t>Sim</t>
        </is>
      </c>
      <c r="V216" s="408" t="n">
        <v>46023</v>
      </c>
    </row>
    <row r="217">
      <c r="A217" s="396" t="inlineStr">
        <is>
          <t>33YJPA86A1B</t>
        </is>
      </c>
      <c r="B217" s="397" t="inlineStr">
        <is>
          <t>UY2B-CD-WTNX</t>
        </is>
      </c>
      <c r="C217" s="397" t="inlineStr">
        <is>
          <t>Intermediário - 2 lugares</t>
        </is>
      </c>
      <c r="D217" s="398" t="n">
        <v>46032</v>
      </c>
      <c r="E217" s="398" t="n">
        <v>46030</v>
      </c>
      <c r="F217" s="490" t="n">
        <v>0.6713425925925925</v>
      </c>
      <c r="G217" s="397" t="inlineStr">
        <is>
          <t>Venda online</t>
        </is>
      </c>
      <c r="H217" s="397" t="inlineStr">
        <is>
          <t>Pagamento transacionado pela Sympla</t>
        </is>
      </c>
      <c r="I217" s="397" t="n">
        <v>180</v>
      </c>
      <c r="J217" s="397" t="n">
        <v>0</v>
      </c>
      <c r="K217" s="397" t="n">
        <v>180</v>
      </c>
      <c r="L217" s="397" t="n">
        <v>21.6</v>
      </c>
      <c r="M217" s="397" t="n">
        <v>201.6</v>
      </c>
      <c r="N217" s="397" t="n">
        <v>-21.6</v>
      </c>
      <c r="O217" s="491" t="n">
        <v>180</v>
      </c>
      <c r="P217" s="397" t="n"/>
      <c r="Q217" s="397" t="n"/>
      <c r="R217" s="397" t="inlineStr">
        <is>
          <t>Ísis</t>
        </is>
      </c>
      <c r="S217" s="397" t="inlineStr">
        <is>
          <t>Anthero</t>
        </is>
      </c>
      <c r="T217" s="397" t="inlineStr">
        <is>
          <t>isisanthero@gmail.com</t>
        </is>
      </c>
      <c r="U217" s="400" t="inlineStr">
        <is>
          <t>Sim</t>
        </is>
      </c>
      <c r="V217" s="408" t="n">
        <v>46023</v>
      </c>
    </row>
    <row r="218">
      <c r="A218" s="401" t="inlineStr">
        <is>
          <t>33YJPA87PNH</t>
        </is>
      </c>
      <c r="B218" s="402" t="inlineStr">
        <is>
          <t>UY2Z-U9-B3T2</t>
        </is>
      </c>
      <c r="C218" s="402" t="inlineStr">
        <is>
          <t>Mesas mezanino - 2 lugares</t>
        </is>
      </c>
      <c r="D218" s="403" t="n">
        <v>46032</v>
      </c>
      <c r="E218" s="403" t="n">
        <v>46030</v>
      </c>
      <c r="F218" s="492" t="n">
        <v>0.9019791666666667</v>
      </c>
      <c r="G218" s="402" t="inlineStr">
        <is>
          <t>Venda online</t>
        </is>
      </c>
      <c r="H218" s="402" t="inlineStr">
        <is>
          <t>Pagamento transacionado pela Sympla</t>
        </is>
      </c>
      <c r="I218" s="402" t="n">
        <v>130</v>
      </c>
      <c r="J218" s="402" t="n">
        <v>0</v>
      </c>
      <c r="K218" s="402" t="n">
        <v>130</v>
      </c>
      <c r="L218" s="402" t="n">
        <v>15.6</v>
      </c>
      <c r="M218" s="402" t="n">
        <v>145.6</v>
      </c>
      <c r="N218" s="402" t="n">
        <v>-15.6</v>
      </c>
      <c r="O218" s="493" t="n">
        <v>130</v>
      </c>
      <c r="P218" s="402" t="n"/>
      <c r="Q218" s="402" t="n"/>
      <c r="R218" s="402" t="inlineStr">
        <is>
          <t>Jacqueline</t>
        </is>
      </c>
      <c r="S218" s="402" t="inlineStr">
        <is>
          <t>Lazzarotto Boschi</t>
        </is>
      </c>
      <c r="T218" s="402" t="inlineStr">
        <is>
          <t>jacqueline.boschi@gmail.com</t>
        </is>
      </c>
      <c r="U218" s="405" t="inlineStr">
        <is>
          <t>Sim</t>
        </is>
      </c>
      <c r="V218" s="408" t="n">
        <v>46023</v>
      </c>
    </row>
    <row r="219">
      <c r="A219" s="396" t="inlineStr">
        <is>
          <t>33YJPA88V8A</t>
        </is>
      </c>
      <c r="B219" s="397" t="inlineStr">
        <is>
          <t>UY3K-74-JRVQ</t>
        </is>
      </c>
      <c r="C219" s="397" t="inlineStr">
        <is>
          <t>Frente de Palco - 2 lugares</t>
        </is>
      </c>
      <c r="D219" s="398" t="n">
        <v>46032</v>
      </c>
      <c r="E219" s="398" t="n">
        <v>46031</v>
      </c>
      <c r="F219" s="490" t="n">
        <v>0.4019097222222222</v>
      </c>
      <c r="G219" s="397" t="inlineStr">
        <is>
          <t>Venda online</t>
        </is>
      </c>
      <c r="H219" s="397" t="inlineStr">
        <is>
          <t>Pagamento transacionado pela Sympla</t>
        </is>
      </c>
      <c r="I219" s="397" t="n">
        <v>220</v>
      </c>
      <c r="J219" s="397" t="n">
        <v>0</v>
      </c>
      <c r="K219" s="397" t="n">
        <v>220</v>
      </c>
      <c r="L219" s="397" t="n">
        <v>26.4</v>
      </c>
      <c r="M219" s="397" t="n">
        <v>246.4</v>
      </c>
      <c r="N219" s="397" t="n">
        <v>-26.4</v>
      </c>
      <c r="O219" s="491" t="n">
        <v>220</v>
      </c>
      <c r="P219" s="397" t="n"/>
      <c r="Q219" s="397" t="n"/>
      <c r="R219" s="397" t="inlineStr">
        <is>
          <t>Maicon Jean</t>
        </is>
      </c>
      <c r="S219" s="397" t="inlineStr">
        <is>
          <t>Sousa</t>
        </is>
      </c>
      <c r="T219" s="397" t="inlineStr">
        <is>
          <t>maicon.jsousa@hotmail.com</t>
        </is>
      </c>
      <c r="U219" s="400" t="inlineStr">
        <is>
          <t>Sim</t>
        </is>
      </c>
      <c r="V219" s="408" t="n">
        <v>46023</v>
      </c>
    </row>
    <row r="220">
      <c r="A220" s="401" t="inlineStr">
        <is>
          <t>33YJPA88V8A</t>
        </is>
      </c>
      <c r="B220" s="402" t="inlineStr">
        <is>
          <t>UY3K-74-JRWJ</t>
        </is>
      </c>
      <c r="C220" s="402" t="inlineStr">
        <is>
          <t>Frente de Palco - 2 lugares</t>
        </is>
      </c>
      <c r="D220" s="403" t="n">
        <v>46032</v>
      </c>
      <c r="E220" s="403" t="n">
        <v>46031</v>
      </c>
      <c r="F220" s="492" t="n">
        <v>0.4019097222222222</v>
      </c>
      <c r="G220" s="402" t="inlineStr">
        <is>
          <t>Venda online</t>
        </is>
      </c>
      <c r="H220" s="402" t="inlineStr">
        <is>
          <t>Pagamento transacionado pela Sympla</t>
        </is>
      </c>
      <c r="I220" s="402" t="n">
        <v>220</v>
      </c>
      <c r="J220" s="402" t="n">
        <v>0</v>
      </c>
      <c r="K220" s="402" t="n">
        <v>220</v>
      </c>
      <c r="L220" s="402" t="n">
        <v>26.4</v>
      </c>
      <c r="M220" s="402" t="n">
        <v>246.4</v>
      </c>
      <c r="N220" s="402" t="n">
        <v>-26.4</v>
      </c>
      <c r="O220" s="493" t="n">
        <v>220</v>
      </c>
      <c r="P220" s="402" t="n"/>
      <c r="Q220" s="402" t="n"/>
      <c r="R220" s="402" t="inlineStr">
        <is>
          <t>Maicon Jean</t>
        </is>
      </c>
      <c r="S220" s="402" t="inlineStr">
        <is>
          <t>Sousa</t>
        </is>
      </c>
      <c r="T220" s="402" t="inlineStr">
        <is>
          <t>maicon.jsousa@hotmail.com</t>
        </is>
      </c>
      <c r="U220" s="405" t="inlineStr">
        <is>
          <t>Sim</t>
        </is>
      </c>
      <c r="V220" s="408" t="n">
        <v>46023</v>
      </c>
    </row>
    <row r="221">
      <c r="A221" s="396" t="inlineStr">
        <is>
          <t>33YJPA89KCG</t>
        </is>
      </c>
      <c r="B221" s="397" t="inlineStr">
        <is>
          <t>UY3Q-4B-6K4L</t>
        </is>
      </c>
      <c r="C221" s="397" t="inlineStr">
        <is>
          <t>Mesas mezanino - 2 lugares</t>
        </is>
      </c>
      <c r="D221" s="398" t="n">
        <v>46032</v>
      </c>
      <c r="E221" s="398" t="n">
        <v>46031</v>
      </c>
      <c r="F221" s="490" t="n">
        <v>0.5028125</v>
      </c>
      <c r="G221" s="397" t="inlineStr">
        <is>
          <t>Venda online</t>
        </is>
      </c>
      <c r="H221" s="397" t="inlineStr">
        <is>
          <t>Pagamento transacionado pela Sympla</t>
        </is>
      </c>
      <c r="I221" s="397" t="n">
        <v>130</v>
      </c>
      <c r="J221" s="397" t="n">
        <v>0</v>
      </c>
      <c r="K221" s="397" t="n">
        <v>130</v>
      </c>
      <c r="L221" s="397" t="n">
        <v>15.6</v>
      </c>
      <c r="M221" s="397" t="n">
        <v>145.6</v>
      </c>
      <c r="N221" s="397" t="n">
        <v>-15.6</v>
      </c>
      <c r="O221" s="491" t="n">
        <v>130</v>
      </c>
      <c r="P221" s="397" t="n"/>
      <c r="Q221" s="397" t="n"/>
      <c r="R221" s="397" t="inlineStr">
        <is>
          <t>Nara Paz</t>
        </is>
      </c>
      <c r="S221" s="397" t="inlineStr">
        <is>
          <t>Pereira</t>
        </is>
      </c>
      <c r="T221" s="397" t="inlineStr">
        <is>
          <t>paz.nara.p@gmail.com</t>
        </is>
      </c>
      <c r="U221" s="400" t="inlineStr">
        <is>
          <t>Sim</t>
        </is>
      </c>
      <c r="V221" s="408" t="n">
        <v>46023</v>
      </c>
    </row>
    <row r="222">
      <c r="A222" s="401" t="inlineStr">
        <is>
          <t>33YJPA89KCG</t>
        </is>
      </c>
      <c r="B222" s="402" t="inlineStr">
        <is>
          <t>UY3Q-4B-6K62</t>
        </is>
      </c>
      <c r="C222" s="402" t="inlineStr">
        <is>
          <t>Mesas mezanino - 2 lugares</t>
        </is>
      </c>
      <c r="D222" s="403" t="n">
        <v>46032</v>
      </c>
      <c r="E222" s="403" t="n">
        <v>46031</v>
      </c>
      <c r="F222" s="492" t="n">
        <v>0.5028125</v>
      </c>
      <c r="G222" s="402" t="inlineStr">
        <is>
          <t>Venda online</t>
        </is>
      </c>
      <c r="H222" s="402" t="inlineStr">
        <is>
          <t>Pagamento transacionado pela Sympla</t>
        </is>
      </c>
      <c r="I222" s="402" t="n">
        <v>130</v>
      </c>
      <c r="J222" s="402" t="n">
        <v>0</v>
      </c>
      <c r="K222" s="402" t="n">
        <v>130</v>
      </c>
      <c r="L222" s="402" t="n">
        <v>15.6</v>
      </c>
      <c r="M222" s="402" t="n">
        <v>145.6</v>
      </c>
      <c r="N222" s="402" t="n">
        <v>-15.6</v>
      </c>
      <c r="O222" s="493" t="n">
        <v>130</v>
      </c>
      <c r="P222" s="402" t="n"/>
      <c r="Q222" s="402" t="n"/>
      <c r="R222" s="402" t="inlineStr">
        <is>
          <t>Nara Paz</t>
        </is>
      </c>
      <c r="S222" s="402" t="inlineStr">
        <is>
          <t>Pereira</t>
        </is>
      </c>
      <c r="T222" s="402" t="inlineStr">
        <is>
          <t>paz.nara.p@gmail.com</t>
        </is>
      </c>
      <c r="U222" s="405" t="inlineStr">
        <is>
          <t>Sim</t>
        </is>
      </c>
      <c r="V222" s="408" t="n">
        <v>46023</v>
      </c>
    </row>
    <row r="223">
      <c r="A223" s="396" t="inlineStr">
        <is>
          <t>33YJPA8A26B</t>
        </is>
      </c>
      <c r="B223" s="397" t="inlineStr">
        <is>
          <t>UY3T-HP-75X9</t>
        </is>
      </c>
      <c r="C223" s="397" t="inlineStr">
        <is>
          <t>Frente de Palco - 2 lugares</t>
        </is>
      </c>
      <c r="D223" s="398" t="n">
        <v>46032</v>
      </c>
      <c r="E223" s="398" t="n">
        <v>46031</v>
      </c>
      <c r="F223" s="490" t="n">
        <v>0.5606944444444445</v>
      </c>
      <c r="G223" s="397" t="inlineStr">
        <is>
          <t>Venda online</t>
        </is>
      </c>
      <c r="H223" s="397" t="inlineStr">
        <is>
          <t>Pagamento transacionado pela Sympla</t>
        </is>
      </c>
      <c r="I223" s="397" t="n">
        <v>220</v>
      </c>
      <c r="J223" s="397" t="n">
        <v>0</v>
      </c>
      <c r="K223" s="397" t="n">
        <v>220</v>
      </c>
      <c r="L223" s="397" t="n">
        <v>26.4</v>
      </c>
      <c r="M223" s="397" t="n">
        <v>246.4</v>
      </c>
      <c r="N223" s="397" t="n">
        <v>-26.4</v>
      </c>
      <c r="O223" s="491" t="n">
        <v>220</v>
      </c>
      <c r="P223" s="397" t="n"/>
      <c r="Q223" s="397" t="n"/>
      <c r="R223" s="397" t="inlineStr">
        <is>
          <t>Thiago</t>
        </is>
      </c>
      <c r="S223" s="397" t="inlineStr">
        <is>
          <t>Carvalho</t>
        </is>
      </c>
      <c r="T223" s="397" t="inlineStr">
        <is>
          <t>crvlthiago@gmail.com</t>
        </is>
      </c>
      <c r="U223" s="400" t="inlineStr">
        <is>
          <t>Sim</t>
        </is>
      </c>
      <c r="V223" s="408" t="n">
        <v>46023</v>
      </c>
    </row>
    <row r="224">
      <c r="A224" s="401" t="inlineStr">
        <is>
          <t>33YJPA8AVKT</t>
        </is>
      </c>
      <c r="B224" s="402" t="inlineStr">
        <is>
          <t>UY43-23-8H1E</t>
        </is>
      </c>
      <c r="C224" s="402" t="inlineStr">
        <is>
          <t>Mesas mezanino - 2 lugares</t>
        </is>
      </c>
      <c r="D224" s="403" t="n">
        <v>46032</v>
      </c>
      <c r="E224" s="403" t="n">
        <v>46031</v>
      </c>
      <c r="F224" s="492" t="n">
        <v>0.6892592592592592</v>
      </c>
      <c r="G224" s="402" t="inlineStr">
        <is>
          <t>Venda online</t>
        </is>
      </c>
      <c r="H224" s="402" t="inlineStr">
        <is>
          <t>Pagamento transacionado pela Sympla</t>
        </is>
      </c>
      <c r="I224" s="402" t="n">
        <v>130</v>
      </c>
      <c r="J224" s="402" t="n">
        <v>0</v>
      </c>
      <c r="K224" s="402" t="n">
        <v>130</v>
      </c>
      <c r="L224" s="402" t="n">
        <v>15.6</v>
      </c>
      <c r="M224" s="402" t="n">
        <v>145.6</v>
      </c>
      <c r="N224" s="402" t="n">
        <v>-15.6</v>
      </c>
      <c r="O224" s="493" t="n">
        <v>130</v>
      </c>
      <c r="P224" s="402" t="n"/>
      <c r="Q224" s="402" t="n"/>
      <c r="R224" s="402" t="inlineStr">
        <is>
          <t>Fabianna</t>
        </is>
      </c>
      <c r="S224" s="402" t="inlineStr">
        <is>
          <t>Bandeira Menezes</t>
        </is>
      </c>
      <c r="T224" s="402" t="inlineStr">
        <is>
          <t>f295737@dac.unicamp.br</t>
        </is>
      </c>
      <c r="U224" s="405" t="inlineStr">
        <is>
          <t>Sim</t>
        </is>
      </c>
      <c r="V224" s="408" t="n">
        <v>46023</v>
      </c>
    </row>
    <row r="225">
      <c r="A225" s="396" t="inlineStr">
        <is>
          <t>33YJPA8BY2F</t>
        </is>
      </c>
      <c r="B225" s="397" t="inlineStr">
        <is>
          <t>UY47-Q7-BW4M</t>
        </is>
      </c>
      <c r="C225" s="397" t="inlineStr">
        <is>
          <t>Intermediário - 2 lugares</t>
        </is>
      </c>
      <c r="D225" s="398" t="n">
        <v>46032</v>
      </c>
      <c r="E225" s="398" t="n">
        <v>46031</v>
      </c>
      <c r="F225" s="490" t="n">
        <v>0.7695601851851852</v>
      </c>
      <c r="G225" s="397" t="inlineStr">
        <is>
          <t>Venda online</t>
        </is>
      </c>
      <c r="H225" s="397" t="inlineStr">
        <is>
          <t>Pagamento transacionado pela Sympla</t>
        </is>
      </c>
      <c r="I225" s="397" t="n">
        <v>180</v>
      </c>
      <c r="J225" s="397" t="n">
        <v>0</v>
      </c>
      <c r="K225" s="397" t="n">
        <v>180</v>
      </c>
      <c r="L225" s="397" t="n">
        <v>21.6</v>
      </c>
      <c r="M225" s="397" t="n">
        <v>201.6</v>
      </c>
      <c r="N225" s="397" t="n">
        <v>-21.6</v>
      </c>
      <c r="O225" s="491" t="n">
        <v>180</v>
      </c>
      <c r="P225" s="397" t="n"/>
      <c r="Q225" s="397" t="n"/>
      <c r="R225" s="397" t="inlineStr">
        <is>
          <t>Maria Eduarda</t>
        </is>
      </c>
      <c r="S225" s="397" t="inlineStr">
        <is>
          <t>Freitas</t>
        </is>
      </c>
      <c r="T225" s="397" t="inlineStr">
        <is>
          <t>madu133233@gmail.com</t>
        </is>
      </c>
      <c r="U225" s="400" t="inlineStr">
        <is>
          <t>Sim</t>
        </is>
      </c>
      <c r="V225" s="408" t="n">
        <v>46023</v>
      </c>
    </row>
    <row r="226">
      <c r="A226" s="401" t="inlineStr">
        <is>
          <t>33YJPA8CMD5</t>
        </is>
      </c>
      <c r="B226" s="402" t="inlineStr">
        <is>
          <t>UY4G-2Q-P1XY</t>
        </is>
      </c>
      <c r="C226" s="402" t="inlineStr">
        <is>
          <t>Intermediário - 2 lugares</t>
        </is>
      </c>
      <c r="D226" s="403" t="n">
        <v>46032</v>
      </c>
      <c r="E226" s="403" t="n">
        <v>46031</v>
      </c>
      <c r="F226" s="492" t="n">
        <v>0.9112731481481482</v>
      </c>
      <c r="G226" s="402" t="inlineStr">
        <is>
          <t>Venda online</t>
        </is>
      </c>
      <c r="H226" s="402" t="inlineStr">
        <is>
          <t>Pagamento transacionado pela Sympla</t>
        </is>
      </c>
      <c r="I226" s="402" t="n">
        <v>180</v>
      </c>
      <c r="J226" s="402" t="n">
        <v>0</v>
      </c>
      <c r="K226" s="402" t="n">
        <v>180</v>
      </c>
      <c r="L226" s="402" t="n">
        <v>21.6</v>
      </c>
      <c r="M226" s="402" t="n">
        <v>201.6</v>
      </c>
      <c r="N226" s="402" t="n">
        <v>-21.6</v>
      </c>
      <c r="O226" s="493" t="n">
        <v>180</v>
      </c>
      <c r="P226" s="402" t="n"/>
      <c r="Q226" s="402" t="n"/>
      <c r="R226" s="402" t="inlineStr">
        <is>
          <t>Aline</t>
        </is>
      </c>
      <c r="S226" s="402" t="inlineStr">
        <is>
          <t>Carvalho</t>
        </is>
      </c>
      <c r="T226" s="402" t="inlineStr">
        <is>
          <t>carvalhoaline3804@gmail.com</t>
        </is>
      </c>
      <c r="U226" s="405" t="inlineStr">
        <is>
          <t>Sim</t>
        </is>
      </c>
      <c r="V226" s="408" t="n">
        <v>46023</v>
      </c>
    </row>
    <row r="227">
      <c r="A227" s="396" t="inlineStr">
        <is>
          <t>33YJPA8CSZZ</t>
        </is>
      </c>
      <c r="B227" s="397" t="inlineStr">
        <is>
          <t>UY4H-ND-DEL4</t>
        </is>
      </c>
      <c r="C227" s="397" t="inlineStr">
        <is>
          <t>Intermediário - 2 lugares</t>
        </is>
      </c>
      <c r="D227" s="398" t="n">
        <v>46032</v>
      </c>
      <c r="E227" s="398" t="n">
        <v>46031</v>
      </c>
      <c r="F227" s="490" t="n">
        <v>0.9386574074074074</v>
      </c>
      <c r="G227" s="397" t="inlineStr">
        <is>
          <t>Venda online</t>
        </is>
      </c>
      <c r="H227" s="397" t="inlineStr">
        <is>
          <t>Pagamento transacionado pela Sympla</t>
        </is>
      </c>
      <c r="I227" s="397" t="n">
        <v>180</v>
      </c>
      <c r="J227" s="397" t="n">
        <v>0</v>
      </c>
      <c r="K227" s="397" t="n">
        <v>180</v>
      </c>
      <c r="L227" s="397" t="n">
        <v>21.6</v>
      </c>
      <c r="M227" s="397" t="n">
        <v>201.6</v>
      </c>
      <c r="N227" s="397" t="n">
        <v>-21.6</v>
      </c>
      <c r="O227" s="491" t="n">
        <v>180</v>
      </c>
      <c r="P227" s="397" t="n"/>
      <c r="Q227" s="397" t="n"/>
      <c r="R227" s="397" t="inlineStr">
        <is>
          <t>Ricardo</t>
        </is>
      </c>
      <c r="S227" s="397" t="inlineStr">
        <is>
          <t>Salmazo</t>
        </is>
      </c>
      <c r="T227" s="397" t="inlineStr">
        <is>
          <t>ricardossalmazo@hotmail.com</t>
        </is>
      </c>
      <c r="U227" s="400" t="inlineStr">
        <is>
          <t>Sim</t>
        </is>
      </c>
      <c r="V227" s="408" t="n">
        <v>46023</v>
      </c>
    </row>
    <row r="228">
      <c r="A228" s="401" t="inlineStr">
        <is>
          <t>33YJPA8D5C6</t>
        </is>
      </c>
      <c r="B228" s="402" t="inlineStr">
        <is>
          <t>UY4K-F8-KK39</t>
        </is>
      </c>
      <c r="C228" s="402" t="inlineStr">
        <is>
          <t>Intermediário - 2 lugares</t>
        </is>
      </c>
      <c r="D228" s="403" t="n">
        <v>46032</v>
      </c>
      <c r="E228" s="403" t="n">
        <v>46031</v>
      </c>
      <c r="F228" s="492" t="n">
        <v>0.9857291666666667</v>
      </c>
      <c r="G228" s="402" t="inlineStr">
        <is>
          <t>Venda online</t>
        </is>
      </c>
      <c r="H228" s="402" t="inlineStr">
        <is>
          <t>Pagamento transacionado pela Sympla</t>
        </is>
      </c>
      <c r="I228" s="402" t="n">
        <v>180</v>
      </c>
      <c r="J228" s="402" t="n">
        <v>0</v>
      </c>
      <c r="K228" s="402" t="n">
        <v>180</v>
      </c>
      <c r="L228" s="402" t="n">
        <v>21.6</v>
      </c>
      <c r="M228" s="402" t="n">
        <v>201.6</v>
      </c>
      <c r="N228" s="402" t="n">
        <v>-21.6</v>
      </c>
      <c r="O228" s="493" t="n">
        <v>180</v>
      </c>
      <c r="P228" s="402" t="n"/>
      <c r="Q228" s="402" t="n"/>
      <c r="R228" s="402" t="inlineStr">
        <is>
          <t>Mariana</t>
        </is>
      </c>
      <c r="S228" s="402" t="inlineStr">
        <is>
          <t>De jesus</t>
        </is>
      </c>
      <c r="T228" s="402" t="inlineStr">
        <is>
          <t>maridjs67.06@gmail.com</t>
        </is>
      </c>
      <c r="U228" s="405" t="inlineStr">
        <is>
          <t>Sim</t>
        </is>
      </c>
      <c r="V228" s="408" t="n">
        <v>46023</v>
      </c>
    </row>
    <row r="229">
      <c r="A229" s="396" t="inlineStr">
        <is>
          <t>33YJPA8DAN2</t>
        </is>
      </c>
      <c r="B229" s="397" t="inlineStr">
        <is>
          <t>UY4N-KG-WMPY</t>
        </is>
      </c>
      <c r="C229" s="397" t="inlineStr">
        <is>
          <t>Frente de Palco - 2 lugares</t>
        </is>
      </c>
      <c r="D229" s="398" t="n">
        <v>46032</v>
      </c>
      <c r="E229" s="398" t="n">
        <v>46032</v>
      </c>
      <c r="F229" s="490" t="n">
        <v>0.03951388888888889</v>
      </c>
      <c r="G229" s="397" t="inlineStr">
        <is>
          <t>Venda online</t>
        </is>
      </c>
      <c r="H229" s="397" t="inlineStr">
        <is>
          <t>Pagamento transacionado pela Sympla</t>
        </is>
      </c>
      <c r="I229" s="397" t="n">
        <v>220</v>
      </c>
      <c r="J229" s="397" t="n">
        <v>0</v>
      </c>
      <c r="K229" s="397" t="n">
        <v>220</v>
      </c>
      <c r="L229" s="397" t="n">
        <v>26.4</v>
      </c>
      <c r="M229" s="397" t="n">
        <v>246.4</v>
      </c>
      <c r="N229" s="397" t="n">
        <v>-26.4</v>
      </c>
      <c r="O229" s="491" t="n">
        <v>220</v>
      </c>
      <c r="P229" s="397" t="n"/>
      <c r="Q229" s="397" t="n"/>
      <c r="R229" s="397" t="inlineStr">
        <is>
          <t>Karin Alecrim</t>
        </is>
      </c>
      <c r="S229" s="397" t="inlineStr">
        <is>
          <t>Alecrim</t>
        </is>
      </c>
      <c r="T229" s="397" t="inlineStr">
        <is>
          <t>alecrim.karin@gmail.com</t>
        </is>
      </c>
      <c r="U229" s="400" t="inlineStr">
        <is>
          <t>Sim</t>
        </is>
      </c>
      <c r="V229" s="408" t="n">
        <v>46023</v>
      </c>
    </row>
    <row r="230">
      <c r="A230" s="401" t="inlineStr">
        <is>
          <t>33YJPA8DEB0</t>
        </is>
      </c>
      <c r="B230" s="402" t="inlineStr">
        <is>
          <t>UY4V-K1-DN00</t>
        </is>
      </c>
      <c r="C230" s="402" t="inlineStr">
        <is>
          <t>Intermediário - 2 lugares</t>
        </is>
      </c>
      <c r="D230" s="403" t="n">
        <v>46032</v>
      </c>
      <c r="E230" s="403" t="n">
        <v>46032</v>
      </c>
      <c r="F230" s="492" t="n">
        <v>0.1756944444444444</v>
      </c>
      <c r="G230" s="402" t="inlineStr">
        <is>
          <t>Venda online</t>
        </is>
      </c>
      <c r="H230" s="402" t="inlineStr">
        <is>
          <t>Pagamento transacionado pela Sympla</t>
        </is>
      </c>
      <c r="I230" s="402" t="n">
        <v>180</v>
      </c>
      <c r="J230" s="402" t="n">
        <v>0</v>
      </c>
      <c r="K230" s="402" t="n">
        <v>180</v>
      </c>
      <c r="L230" s="402" t="n">
        <v>21.6</v>
      </c>
      <c r="M230" s="402" t="n">
        <v>201.6</v>
      </c>
      <c r="N230" s="402" t="n">
        <v>-21.6</v>
      </c>
      <c r="O230" s="493" t="n">
        <v>180</v>
      </c>
      <c r="P230" s="402" t="n"/>
      <c r="Q230" s="402" t="n"/>
      <c r="R230" s="402" t="inlineStr">
        <is>
          <t>Rebeca</t>
        </is>
      </c>
      <c r="S230" s="402" t="inlineStr">
        <is>
          <t>Jacobsen</t>
        </is>
      </c>
      <c r="T230" s="402" t="inlineStr">
        <is>
          <t>rebeca.sjm@gmail.com</t>
        </is>
      </c>
      <c r="U230" s="405" t="inlineStr">
        <is>
          <t>Sim</t>
        </is>
      </c>
      <c r="V230" s="408" t="n">
        <v>46023</v>
      </c>
    </row>
    <row r="231">
      <c r="A231" s="396" t="inlineStr">
        <is>
          <t>33YJPA8DSYP</t>
        </is>
      </c>
      <c r="B231" s="397" t="inlineStr">
        <is>
          <t>UY5C-L4-A1US</t>
        </is>
      </c>
      <c r="C231" s="397" t="inlineStr">
        <is>
          <t>Entrada única - Individual</t>
        </is>
      </c>
      <c r="D231" s="398" t="n">
        <v>46032</v>
      </c>
      <c r="E231" s="398" t="n">
        <v>46032</v>
      </c>
      <c r="F231" s="490" t="n">
        <v>0.4320138888888889</v>
      </c>
      <c r="G231" s="397" t="inlineStr">
        <is>
          <t>Venda online</t>
        </is>
      </c>
      <c r="H231" s="397" t="inlineStr">
        <is>
          <t>Pagamento transacionado pela Sympla</t>
        </is>
      </c>
      <c r="I231" s="397" t="n">
        <v>75</v>
      </c>
      <c r="J231" s="397" t="n">
        <v>0</v>
      </c>
      <c r="K231" s="397" t="n">
        <v>75</v>
      </c>
      <c r="L231" s="397" t="n">
        <v>9</v>
      </c>
      <c r="M231" s="397" t="n">
        <v>84</v>
      </c>
      <c r="N231" s="397" t="n">
        <v>-9</v>
      </c>
      <c r="O231" s="491" t="n">
        <v>75</v>
      </c>
      <c r="P231" s="397" t="n"/>
      <c r="Q231" s="397" t="n"/>
      <c r="R231" s="397" t="inlineStr">
        <is>
          <t>Giulliana</t>
        </is>
      </c>
      <c r="S231" s="397" t="inlineStr">
        <is>
          <t>Fernandes</t>
        </is>
      </c>
      <c r="T231" s="397" t="inlineStr">
        <is>
          <t>x_giuu@hotmail.com</t>
        </is>
      </c>
      <c r="U231" s="400" t="inlineStr">
        <is>
          <t>Sim</t>
        </is>
      </c>
      <c r="V231" s="408" t="n">
        <v>46023</v>
      </c>
    </row>
    <row r="232">
      <c r="A232" s="401" t="inlineStr">
        <is>
          <t>33YJPA8E7ED</t>
        </is>
      </c>
      <c r="B232" s="402" t="inlineStr">
        <is>
          <t>UY5G-CX-FTT2</t>
        </is>
      </c>
      <c r="C232" s="402" t="inlineStr">
        <is>
          <t>Intermediário - 2 lugares</t>
        </is>
      </c>
      <c r="D232" s="403" t="n">
        <v>46032</v>
      </c>
      <c r="E232" s="403" t="n">
        <v>46032</v>
      </c>
      <c r="F232" s="492" t="n">
        <v>0.4961342592592592</v>
      </c>
      <c r="G232" s="402" t="inlineStr">
        <is>
          <t>Venda online</t>
        </is>
      </c>
      <c r="H232" s="402" t="inlineStr">
        <is>
          <t>Pagamento transacionado pela Sympla</t>
        </is>
      </c>
      <c r="I232" s="402" t="n">
        <v>180</v>
      </c>
      <c r="J232" s="402" t="n">
        <v>0</v>
      </c>
      <c r="K232" s="402" t="n">
        <v>180</v>
      </c>
      <c r="L232" s="402" t="n">
        <v>21.6</v>
      </c>
      <c r="M232" s="402" t="n">
        <v>201.6</v>
      </c>
      <c r="N232" s="402" t="n">
        <v>-21.6</v>
      </c>
      <c r="O232" s="493" t="n">
        <v>180</v>
      </c>
      <c r="P232" s="402" t="n"/>
      <c r="Q232" s="402" t="n"/>
      <c r="R232" s="402" t="inlineStr">
        <is>
          <t>Jean</t>
        </is>
      </c>
      <c r="S232" s="402" t="inlineStr">
        <is>
          <t>Torres Torquato</t>
        </is>
      </c>
      <c r="T232" s="402" t="inlineStr">
        <is>
          <t>jeanttorquato@gmail.com</t>
        </is>
      </c>
      <c r="U232" s="405" t="inlineStr">
        <is>
          <t>Sim</t>
        </is>
      </c>
      <c r="V232" s="408" t="n">
        <v>46023</v>
      </c>
    </row>
    <row r="233">
      <c r="A233" s="396" t="inlineStr">
        <is>
          <t>33YJPA8E7ED</t>
        </is>
      </c>
      <c r="B233" s="397" t="inlineStr">
        <is>
          <t>UY5G-CX-FTTT</t>
        </is>
      </c>
      <c r="C233" s="397" t="inlineStr">
        <is>
          <t>Intermediário - 2 lugares</t>
        </is>
      </c>
      <c r="D233" s="398" t="n">
        <v>46032</v>
      </c>
      <c r="E233" s="398" t="n">
        <v>46032</v>
      </c>
      <c r="F233" s="490" t="n">
        <v>0.4961342592592592</v>
      </c>
      <c r="G233" s="397" t="inlineStr">
        <is>
          <t>Venda online</t>
        </is>
      </c>
      <c r="H233" s="397" t="inlineStr">
        <is>
          <t>Pagamento transacionado pela Sympla</t>
        </is>
      </c>
      <c r="I233" s="397" t="n">
        <v>180</v>
      </c>
      <c r="J233" s="397" t="n">
        <v>0</v>
      </c>
      <c r="K233" s="397" t="n">
        <v>180</v>
      </c>
      <c r="L233" s="397" t="n">
        <v>21.6</v>
      </c>
      <c r="M233" s="397" t="n">
        <v>201.6</v>
      </c>
      <c r="N233" s="397" t="n">
        <v>-21.6</v>
      </c>
      <c r="O233" s="491" t="n">
        <v>180</v>
      </c>
      <c r="P233" s="397" t="n"/>
      <c r="Q233" s="397" t="n"/>
      <c r="R233" s="397" t="inlineStr">
        <is>
          <t>Jean</t>
        </is>
      </c>
      <c r="S233" s="397" t="inlineStr">
        <is>
          <t>Torres Torquato</t>
        </is>
      </c>
      <c r="T233" s="397" t="inlineStr">
        <is>
          <t>jeanttorquato@gmail.com</t>
        </is>
      </c>
      <c r="U233" s="400" t="inlineStr">
        <is>
          <t>Sim</t>
        </is>
      </c>
      <c r="V233" s="408" t="n">
        <v>46023</v>
      </c>
    </row>
    <row r="234">
      <c r="A234" s="401" t="inlineStr">
        <is>
          <t>33YJPA8EEGK</t>
        </is>
      </c>
      <c r="B234" s="402" t="inlineStr">
        <is>
          <t>UY5Y-EZ-QTR7</t>
        </is>
      </c>
      <c r="C234" s="402" t="inlineStr">
        <is>
          <t>Frente de Palco - 2 lugares</t>
        </is>
      </c>
      <c r="D234" s="403" t="n">
        <v>46032</v>
      </c>
      <c r="E234" s="403" t="n">
        <v>46032</v>
      </c>
      <c r="F234" s="492" t="n">
        <v>0.5311111111111111</v>
      </c>
      <c r="G234" s="402" t="inlineStr">
        <is>
          <t>Venda online</t>
        </is>
      </c>
      <c r="H234" s="402" t="inlineStr">
        <is>
          <t>Pagamento transacionado pela Sympla</t>
        </is>
      </c>
      <c r="I234" s="402" t="n">
        <v>220</v>
      </c>
      <c r="J234" s="402" t="n">
        <v>0</v>
      </c>
      <c r="K234" s="402" t="n">
        <v>220</v>
      </c>
      <c r="L234" s="402" t="n">
        <v>26.4</v>
      </c>
      <c r="M234" s="402" t="n">
        <v>246.4</v>
      </c>
      <c r="N234" s="402" t="n">
        <v>-26.4</v>
      </c>
      <c r="O234" s="493" t="n">
        <v>220</v>
      </c>
      <c r="P234" s="402" t="n"/>
      <c r="Q234" s="402" t="n"/>
      <c r="R234" s="402" t="inlineStr">
        <is>
          <t>Ana Paula</t>
        </is>
      </c>
      <c r="S234" s="402" t="inlineStr">
        <is>
          <t>Domingues</t>
        </is>
      </c>
      <c r="T234" s="402" t="inlineStr">
        <is>
          <t>anapauladomingues429@gmail.com</t>
        </is>
      </c>
      <c r="U234" s="405" t="inlineStr">
        <is>
          <t>Sim</t>
        </is>
      </c>
      <c r="V234" s="408" t="n">
        <v>46023</v>
      </c>
    </row>
    <row r="235">
      <c r="A235" s="396" t="inlineStr">
        <is>
          <t>33YJPA8EK62</t>
        </is>
      </c>
      <c r="B235" s="397" t="inlineStr">
        <is>
          <t>UY5J-RZ-GNQD</t>
        </is>
      </c>
      <c r="C235" s="397" t="inlineStr">
        <is>
          <t>Intermediário - 2 lugares</t>
        </is>
      </c>
      <c r="D235" s="398" t="n">
        <v>46032</v>
      </c>
      <c r="E235" s="398" t="n">
        <v>46032</v>
      </c>
      <c r="F235" s="490" t="n">
        <v>0.554675925925926</v>
      </c>
      <c r="G235" s="397" t="inlineStr">
        <is>
          <t>Venda online</t>
        </is>
      </c>
      <c r="H235" s="397" t="inlineStr">
        <is>
          <t>Pagamento transacionado pela Sympla</t>
        </is>
      </c>
      <c r="I235" s="397" t="n">
        <v>180</v>
      </c>
      <c r="J235" s="397" t="n">
        <v>0</v>
      </c>
      <c r="K235" s="397" t="n">
        <v>180</v>
      </c>
      <c r="L235" s="397" t="n">
        <v>21.6</v>
      </c>
      <c r="M235" s="397" t="n">
        <v>201.6</v>
      </c>
      <c r="N235" s="397" t="n">
        <v>-21.6</v>
      </c>
      <c r="O235" s="491" t="n">
        <v>180</v>
      </c>
      <c r="P235" s="397" t="n"/>
      <c r="Q235" s="397" t="n"/>
      <c r="R235" s="397" t="inlineStr">
        <is>
          <t>Luiz Felipe</t>
        </is>
      </c>
      <c r="S235" s="397" t="inlineStr">
        <is>
          <t>Taunay Ferreira</t>
        </is>
      </c>
      <c r="T235" s="397" t="inlineStr">
        <is>
          <t>lufetafe@gmail.com</t>
        </is>
      </c>
      <c r="U235" s="400" t="inlineStr">
        <is>
          <t>Sim</t>
        </is>
      </c>
      <c r="V235" s="408" t="n">
        <v>46023</v>
      </c>
    </row>
    <row r="236">
      <c r="A236" s="401" t="inlineStr">
        <is>
          <t>33YJPA8EK62</t>
        </is>
      </c>
      <c r="B236" s="402" t="inlineStr">
        <is>
          <t>UY5J-RZ-GNRC</t>
        </is>
      </c>
      <c r="C236" s="402" t="inlineStr">
        <is>
          <t>Intermediário - 2 lugares</t>
        </is>
      </c>
      <c r="D236" s="403" t="n">
        <v>46032</v>
      </c>
      <c r="E236" s="403" t="n">
        <v>46032</v>
      </c>
      <c r="F236" s="492" t="n">
        <v>0.554675925925926</v>
      </c>
      <c r="G236" s="402" t="inlineStr">
        <is>
          <t>Venda online</t>
        </is>
      </c>
      <c r="H236" s="402" t="inlineStr">
        <is>
          <t>Pagamento transacionado pela Sympla</t>
        </is>
      </c>
      <c r="I236" s="402" t="n">
        <v>180</v>
      </c>
      <c r="J236" s="402" t="n">
        <v>0</v>
      </c>
      <c r="K236" s="402" t="n">
        <v>180</v>
      </c>
      <c r="L236" s="402" t="n">
        <v>21.6</v>
      </c>
      <c r="M236" s="402" t="n">
        <v>201.6</v>
      </c>
      <c r="N236" s="402" t="n">
        <v>-21.6</v>
      </c>
      <c r="O236" s="493" t="n">
        <v>180</v>
      </c>
      <c r="P236" s="402" t="n"/>
      <c r="Q236" s="402" t="n"/>
      <c r="R236" s="402" t="inlineStr">
        <is>
          <t>Luiz Felipe</t>
        </is>
      </c>
      <c r="S236" s="402" t="inlineStr">
        <is>
          <t>Taunay Ferreira</t>
        </is>
      </c>
      <c r="T236" s="402" t="inlineStr">
        <is>
          <t>lufetafe@gmail.com</t>
        </is>
      </c>
      <c r="U236" s="405" t="inlineStr">
        <is>
          <t>Não</t>
        </is>
      </c>
      <c r="V236" s="408" t="n">
        <v>46023</v>
      </c>
    </row>
    <row r="237">
      <c r="A237" s="396" t="inlineStr">
        <is>
          <t>33YJPA8ER9H</t>
        </is>
      </c>
      <c r="B237" s="397" t="inlineStr">
        <is>
          <t>UY5L-J3-9TGY</t>
        </is>
      </c>
      <c r="C237" s="397" t="inlineStr">
        <is>
          <t>Intermediário - 2 lugares</t>
        </is>
      </c>
      <c r="D237" s="398" t="n">
        <v>46032</v>
      </c>
      <c r="E237" s="398" t="n">
        <v>46032</v>
      </c>
      <c r="F237" s="490" t="n">
        <v>0.5844560185185185</v>
      </c>
      <c r="G237" s="397" t="inlineStr">
        <is>
          <t>Venda online</t>
        </is>
      </c>
      <c r="H237" s="397" t="inlineStr">
        <is>
          <t>Pagamento transacionado pela Sympla</t>
        </is>
      </c>
      <c r="I237" s="397" t="n">
        <v>180</v>
      </c>
      <c r="J237" s="397" t="n">
        <v>0</v>
      </c>
      <c r="K237" s="397" t="n">
        <v>180</v>
      </c>
      <c r="L237" s="397" t="n">
        <v>21.6</v>
      </c>
      <c r="M237" s="397" t="n">
        <v>201.6</v>
      </c>
      <c r="N237" s="397" t="n">
        <v>-21.6</v>
      </c>
      <c r="O237" s="491" t="n">
        <v>180</v>
      </c>
      <c r="P237" s="397" t="n"/>
      <c r="Q237" s="397" t="n"/>
      <c r="R237" s="397" t="inlineStr">
        <is>
          <t>Ira</t>
        </is>
      </c>
      <c r="S237" s="397" t="inlineStr">
        <is>
          <t>Mainardi</t>
        </is>
      </c>
      <c r="T237" s="397" t="inlineStr">
        <is>
          <t>iramainardi@gmail.com</t>
        </is>
      </c>
      <c r="U237" s="400" t="inlineStr">
        <is>
          <t>Sim</t>
        </is>
      </c>
      <c r="V237" s="408" t="n">
        <v>46023</v>
      </c>
    </row>
    <row r="238">
      <c r="A238" s="401" t="inlineStr">
        <is>
          <t>33YJPA8F2FK</t>
        </is>
      </c>
      <c r="B238" s="402" t="inlineStr">
        <is>
          <t>UY5N-9P-PG82</t>
        </is>
      </c>
      <c r="C238" s="402" t="inlineStr">
        <is>
          <t>Intermediário - 2 lugares</t>
        </is>
      </c>
      <c r="D238" s="403" t="n">
        <v>46032</v>
      </c>
      <c r="E238" s="403" t="n">
        <v>46032</v>
      </c>
      <c r="F238" s="492" t="n">
        <v>0.6138773148148148</v>
      </c>
      <c r="G238" s="402" t="inlineStr">
        <is>
          <t>Venda online</t>
        </is>
      </c>
      <c r="H238" s="402" t="inlineStr">
        <is>
          <t>Pagamento transacionado pela Sympla</t>
        </is>
      </c>
      <c r="I238" s="402" t="n">
        <v>180</v>
      </c>
      <c r="J238" s="402" t="n">
        <v>0</v>
      </c>
      <c r="K238" s="402" t="n">
        <v>180</v>
      </c>
      <c r="L238" s="402" t="n">
        <v>21.6</v>
      </c>
      <c r="M238" s="402" t="n">
        <v>201.6</v>
      </c>
      <c r="N238" s="402" t="n">
        <v>-21.6</v>
      </c>
      <c r="O238" s="493" t="n">
        <v>180</v>
      </c>
      <c r="P238" s="402" t="n"/>
      <c r="Q238" s="402" t="n"/>
      <c r="R238" s="402" t="inlineStr">
        <is>
          <t>Rodrigo</t>
        </is>
      </c>
      <c r="S238" s="402" t="inlineStr">
        <is>
          <t>Tamassia</t>
        </is>
      </c>
      <c r="T238" s="402" t="inlineStr">
        <is>
          <t>rodrigo_tamassia@hotmail.com</t>
        </is>
      </c>
      <c r="U238" s="405" t="inlineStr">
        <is>
          <t>Sim</t>
        </is>
      </c>
      <c r="V238" s="408" t="n">
        <v>46023</v>
      </c>
    </row>
    <row r="239">
      <c r="A239" s="396" t="inlineStr">
        <is>
          <t>33YJPA8FACH</t>
        </is>
      </c>
      <c r="B239" s="397" t="inlineStr">
        <is>
          <t>UY5P-C6-44UG</t>
        </is>
      </c>
      <c r="C239" s="397" t="inlineStr">
        <is>
          <t>Mesas mezanino - 2 lugares</t>
        </is>
      </c>
      <c r="D239" s="398" t="n">
        <v>46032</v>
      </c>
      <c r="E239" s="398" t="n">
        <v>46032</v>
      </c>
      <c r="F239" s="490" t="n">
        <v>0.6491898148148149</v>
      </c>
      <c r="G239" s="397" t="inlineStr">
        <is>
          <t>Venda online</t>
        </is>
      </c>
      <c r="H239" s="397" t="inlineStr">
        <is>
          <t>Pagamento transacionado pela Sympla</t>
        </is>
      </c>
      <c r="I239" s="397" t="n">
        <v>130</v>
      </c>
      <c r="J239" s="397" t="n">
        <v>0</v>
      </c>
      <c r="K239" s="397" t="n">
        <v>130</v>
      </c>
      <c r="L239" s="397" t="n">
        <v>15.6</v>
      </c>
      <c r="M239" s="397" t="n">
        <v>145.6</v>
      </c>
      <c r="N239" s="397" t="n">
        <v>-15.6</v>
      </c>
      <c r="O239" s="491" t="n">
        <v>130</v>
      </c>
      <c r="P239" s="397" t="n"/>
      <c r="Q239" s="397" t="n"/>
      <c r="R239" s="397" t="inlineStr">
        <is>
          <t>Paulo Augusto</t>
        </is>
      </c>
      <c r="S239" s="397" t="inlineStr">
        <is>
          <t>Campos Teixeira da silva</t>
        </is>
      </c>
      <c r="T239" s="397" t="inlineStr">
        <is>
          <t>beatrizversiani@hotmail.com</t>
        </is>
      </c>
      <c r="U239" s="400" t="inlineStr">
        <is>
          <t>Sim</t>
        </is>
      </c>
      <c r="V239" s="408" t="n">
        <v>46023</v>
      </c>
    </row>
    <row r="240">
      <c r="A240" s="401" t="inlineStr">
        <is>
          <t>33YJPA8FD8J</t>
        </is>
      </c>
      <c r="B240" s="402" t="inlineStr">
        <is>
          <t>UY5Q-0G-V481</t>
        </is>
      </c>
      <c r="C240" s="402" t="inlineStr">
        <is>
          <t>Entrada única - Individual</t>
        </is>
      </c>
      <c r="D240" s="403" t="n">
        <v>46032</v>
      </c>
      <c r="E240" s="403" t="n">
        <v>46032</v>
      </c>
      <c r="F240" s="492" t="n">
        <v>0.6603819444444444</v>
      </c>
      <c r="G240" s="402" t="inlineStr">
        <is>
          <t>Venda online</t>
        </is>
      </c>
      <c r="H240" s="402" t="inlineStr">
        <is>
          <t>Pagamento transacionado pela Sympla</t>
        </is>
      </c>
      <c r="I240" s="402" t="n">
        <v>75</v>
      </c>
      <c r="J240" s="402" t="n">
        <v>0</v>
      </c>
      <c r="K240" s="402" t="n">
        <v>75</v>
      </c>
      <c r="L240" s="402" t="n">
        <v>9</v>
      </c>
      <c r="M240" s="402" t="n">
        <v>84</v>
      </c>
      <c r="N240" s="402" t="n">
        <v>-9</v>
      </c>
      <c r="O240" s="493" t="n">
        <v>75</v>
      </c>
      <c r="P240" s="402" t="n"/>
      <c r="Q240" s="402" t="n"/>
      <c r="R240" s="402" t="inlineStr">
        <is>
          <t>Gisele</t>
        </is>
      </c>
      <c r="S240" s="402" t="inlineStr">
        <is>
          <t>Souza Nascimento</t>
        </is>
      </c>
      <c r="T240" s="402" t="inlineStr">
        <is>
          <t>gsouza2019@hotmail.com</t>
        </is>
      </c>
      <c r="U240" s="405" t="inlineStr">
        <is>
          <t>Sim</t>
        </is>
      </c>
      <c r="V240" s="408" t="n">
        <v>46023</v>
      </c>
    </row>
    <row r="241">
      <c r="A241" s="396" t="inlineStr">
        <is>
          <t>33YJPA8FD8J</t>
        </is>
      </c>
      <c r="B241" s="397" t="inlineStr">
        <is>
          <t>UY5Q-0G-V48U</t>
        </is>
      </c>
      <c r="C241" s="397" t="inlineStr">
        <is>
          <t>Entrada única - Individual</t>
        </is>
      </c>
      <c r="D241" s="398" t="n">
        <v>46032</v>
      </c>
      <c r="E241" s="398" t="n">
        <v>46032</v>
      </c>
      <c r="F241" s="490" t="n">
        <v>0.6603819444444444</v>
      </c>
      <c r="G241" s="397" t="inlineStr">
        <is>
          <t>Venda online</t>
        </is>
      </c>
      <c r="H241" s="397" t="inlineStr">
        <is>
          <t>Pagamento transacionado pela Sympla</t>
        </is>
      </c>
      <c r="I241" s="397" t="n">
        <v>75</v>
      </c>
      <c r="J241" s="397" t="n">
        <v>0</v>
      </c>
      <c r="K241" s="397" t="n">
        <v>75</v>
      </c>
      <c r="L241" s="397" t="n">
        <v>9</v>
      </c>
      <c r="M241" s="397" t="n">
        <v>84</v>
      </c>
      <c r="N241" s="397" t="n">
        <v>-9</v>
      </c>
      <c r="O241" s="491" t="n">
        <v>75</v>
      </c>
      <c r="P241" s="397" t="n"/>
      <c r="Q241" s="397" t="n"/>
      <c r="R241" s="397" t="inlineStr">
        <is>
          <t>Gisele</t>
        </is>
      </c>
      <c r="S241" s="397" t="inlineStr">
        <is>
          <t>Souza Nascimento</t>
        </is>
      </c>
      <c r="T241" s="397" t="inlineStr">
        <is>
          <t>gsouza2019@hotmail.com</t>
        </is>
      </c>
      <c r="U241" s="400" t="inlineStr">
        <is>
          <t>Sim</t>
        </is>
      </c>
      <c r="V241" s="408" t="n">
        <v>46023</v>
      </c>
    </row>
    <row r="242">
      <c r="A242" s="401" t="inlineStr">
        <is>
          <t>33YJPA8FD8J</t>
        </is>
      </c>
      <c r="B242" s="402" t="inlineStr">
        <is>
          <t>UY5Q-0G-V495</t>
        </is>
      </c>
      <c r="C242" s="402" t="inlineStr">
        <is>
          <t>Entrada única - Individual</t>
        </is>
      </c>
      <c r="D242" s="403" t="n">
        <v>46032</v>
      </c>
      <c r="E242" s="403" t="n">
        <v>46032</v>
      </c>
      <c r="F242" s="492" t="n">
        <v>0.6603819444444444</v>
      </c>
      <c r="G242" s="402" t="inlineStr">
        <is>
          <t>Venda online</t>
        </is>
      </c>
      <c r="H242" s="402" t="inlineStr">
        <is>
          <t>Pagamento transacionado pela Sympla</t>
        </is>
      </c>
      <c r="I242" s="402" t="n">
        <v>75</v>
      </c>
      <c r="J242" s="402" t="n">
        <v>0</v>
      </c>
      <c r="K242" s="402" t="n">
        <v>75</v>
      </c>
      <c r="L242" s="402" t="n">
        <v>9</v>
      </c>
      <c r="M242" s="402" t="n">
        <v>84</v>
      </c>
      <c r="N242" s="402" t="n">
        <v>-9</v>
      </c>
      <c r="O242" s="493" t="n">
        <v>75</v>
      </c>
      <c r="P242" s="402" t="n"/>
      <c r="Q242" s="402" t="n"/>
      <c r="R242" s="402" t="inlineStr">
        <is>
          <t>Gisele</t>
        </is>
      </c>
      <c r="S242" s="402" t="inlineStr">
        <is>
          <t>Souza Nascimento</t>
        </is>
      </c>
      <c r="T242" s="402" t="inlineStr">
        <is>
          <t>gsouza2019@hotmail.com</t>
        </is>
      </c>
      <c r="U242" s="405" t="inlineStr">
        <is>
          <t>Sim</t>
        </is>
      </c>
      <c r="V242" s="408" t="n">
        <v>46023</v>
      </c>
    </row>
    <row r="243">
      <c r="A243" s="396" t="inlineStr">
        <is>
          <t>33YJPA8FD8J</t>
        </is>
      </c>
      <c r="B243" s="397" t="inlineStr">
        <is>
          <t>UY5Q-0G-V49D</t>
        </is>
      </c>
      <c r="C243" s="397" t="inlineStr">
        <is>
          <t>Entrada única - Individual</t>
        </is>
      </c>
      <c r="D243" s="398" t="n">
        <v>46032</v>
      </c>
      <c r="E243" s="398" t="n">
        <v>46032</v>
      </c>
      <c r="F243" s="490" t="n">
        <v>0.6603819444444444</v>
      </c>
      <c r="G243" s="397" t="inlineStr">
        <is>
          <t>Venda online</t>
        </is>
      </c>
      <c r="H243" s="397" t="inlineStr">
        <is>
          <t>Pagamento transacionado pela Sympla</t>
        </is>
      </c>
      <c r="I243" s="397" t="n">
        <v>75</v>
      </c>
      <c r="J243" s="397" t="n">
        <v>0</v>
      </c>
      <c r="K243" s="397" t="n">
        <v>75</v>
      </c>
      <c r="L243" s="397" t="n">
        <v>9</v>
      </c>
      <c r="M243" s="397" t="n">
        <v>84</v>
      </c>
      <c r="N243" s="397" t="n">
        <v>-9</v>
      </c>
      <c r="O243" s="491" t="n">
        <v>75</v>
      </c>
      <c r="P243" s="397" t="n"/>
      <c r="Q243" s="397" t="n"/>
      <c r="R243" s="397" t="inlineStr">
        <is>
          <t>Gisele</t>
        </is>
      </c>
      <c r="S243" s="397" t="inlineStr">
        <is>
          <t>Souza Nascimento</t>
        </is>
      </c>
      <c r="T243" s="397" t="inlineStr">
        <is>
          <t>gsouza2019@hotmail.com</t>
        </is>
      </c>
      <c r="U243" s="400" t="inlineStr">
        <is>
          <t>Sim</t>
        </is>
      </c>
      <c r="V243" s="408" t="n">
        <v>46023</v>
      </c>
    </row>
    <row r="244">
      <c r="A244" s="401" t="inlineStr">
        <is>
          <t>33YJPA8GFPR</t>
        </is>
      </c>
      <c r="B244" s="402" t="inlineStr">
        <is>
          <t>UY5X-WS-M435</t>
        </is>
      </c>
      <c r="C244" s="402" t="inlineStr">
        <is>
          <t>Entrada única - Individual</t>
        </is>
      </c>
      <c r="D244" s="403" t="n">
        <v>46032</v>
      </c>
      <c r="E244" s="403" t="n">
        <v>46032</v>
      </c>
      <c r="F244" s="492" t="n">
        <v>0.7959722222222222</v>
      </c>
      <c r="G244" s="402" t="inlineStr">
        <is>
          <t>Venda online</t>
        </is>
      </c>
      <c r="H244" s="402" t="inlineStr">
        <is>
          <t>Pagamento transacionado pela Sympla</t>
        </is>
      </c>
      <c r="I244" s="402" t="n">
        <v>75</v>
      </c>
      <c r="J244" s="402" t="n">
        <v>0</v>
      </c>
      <c r="K244" s="402" t="n">
        <v>75</v>
      </c>
      <c r="L244" s="402" t="n">
        <v>9</v>
      </c>
      <c r="M244" s="402" t="n">
        <v>84</v>
      </c>
      <c r="N244" s="402" t="n">
        <v>-9</v>
      </c>
      <c r="O244" s="493" t="n">
        <v>75</v>
      </c>
      <c r="P244" s="402" t="n"/>
      <c r="Q244" s="402" t="n"/>
      <c r="R244" s="402" t="inlineStr">
        <is>
          <t>Leandro</t>
        </is>
      </c>
      <c r="S244" s="402" t="inlineStr">
        <is>
          <t>Porras</t>
        </is>
      </c>
      <c r="T244" s="402" t="inlineStr">
        <is>
          <t>LeandroPorras@gmail.com</t>
        </is>
      </c>
      <c r="U244" s="405" t="inlineStr">
        <is>
          <t>Sim</t>
        </is>
      </c>
      <c r="V244" s="408" t="n">
        <v>46023</v>
      </c>
    </row>
    <row r="245">
      <c r="A245" s="396" t="inlineStr">
        <is>
          <t>33YJPA8GGR0</t>
        </is>
      </c>
      <c r="B245" s="397" t="inlineStr">
        <is>
          <t>UY60-6K-MYKS</t>
        </is>
      </c>
      <c r="C245" s="397" t="inlineStr">
        <is>
          <t>Intermediário - 2 lugares</t>
        </is>
      </c>
      <c r="D245" s="398" t="n">
        <v>46032</v>
      </c>
      <c r="E245" s="398" t="n">
        <v>46032</v>
      </c>
      <c r="F245" s="490" t="n">
        <v>0.7998611111111111</v>
      </c>
      <c r="G245" s="397" t="inlineStr">
        <is>
          <t>Venda online</t>
        </is>
      </c>
      <c r="H245" s="397" t="inlineStr">
        <is>
          <t>Pagamento transacionado pela Sympla</t>
        </is>
      </c>
      <c r="I245" s="397" t="n">
        <v>180</v>
      </c>
      <c r="J245" s="397" t="n">
        <v>0</v>
      </c>
      <c r="K245" s="397" t="n">
        <v>180</v>
      </c>
      <c r="L245" s="397" t="n">
        <v>21.6</v>
      </c>
      <c r="M245" s="397" t="n">
        <v>201.6</v>
      </c>
      <c r="N245" s="397" t="n">
        <v>-21.6</v>
      </c>
      <c r="O245" s="491" t="n">
        <v>180</v>
      </c>
      <c r="P245" s="397" t="n"/>
      <c r="Q245" s="397" t="n"/>
      <c r="R245" s="397" t="inlineStr">
        <is>
          <t>Vitoria</t>
        </is>
      </c>
      <c r="S245" s="397" t="inlineStr">
        <is>
          <t>Rio</t>
        </is>
      </c>
      <c r="T245" s="397" t="inlineStr">
        <is>
          <t>vitoria.mdrio@gmail.com</t>
        </is>
      </c>
      <c r="U245" s="400" t="inlineStr">
        <is>
          <t>Sim</t>
        </is>
      </c>
      <c r="V245" s="408" t="n">
        <v>46023</v>
      </c>
    </row>
    <row r="246">
      <c r="A246" s="401" t="inlineStr">
        <is>
          <t>33YJPA8GN53</t>
        </is>
      </c>
      <c r="B246" s="402" t="inlineStr">
        <is>
          <t>UY61-YK-X4KK</t>
        </is>
      </c>
      <c r="C246" s="402" t="inlineStr">
        <is>
          <t>Bistrô mezanino - 2 lugares</t>
        </is>
      </c>
      <c r="D246" s="403" t="n">
        <v>46032</v>
      </c>
      <c r="E246" s="403" t="n">
        <v>46032</v>
      </c>
      <c r="F246" s="492" t="n">
        <v>0.8229398148148148</v>
      </c>
      <c r="G246" s="402" t="inlineStr">
        <is>
          <t>Venda online</t>
        </is>
      </c>
      <c r="H246" s="402" t="inlineStr">
        <is>
          <t>Pagamento transacionado pela Sympla</t>
        </is>
      </c>
      <c r="I246" s="402" t="n">
        <v>160</v>
      </c>
      <c r="J246" s="402" t="n">
        <v>0</v>
      </c>
      <c r="K246" s="402" t="n">
        <v>160</v>
      </c>
      <c r="L246" s="402" t="n">
        <v>19.2</v>
      </c>
      <c r="M246" s="402" t="n">
        <v>179.2</v>
      </c>
      <c r="N246" s="402" t="n">
        <v>-19.2</v>
      </c>
      <c r="O246" s="493" t="n">
        <v>160</v>
      </c>
      <c r="P246" s="402" t="n"/>
      <c r="Q246" s="402" t="n"/>
      <c r="R246" s="402" t="inlineStr">
        <is>
          <t>CLAUDIO</t>
        </is>
      </c>
      <c r="S246" s="402" t="inlineStr">
        <is>
          <t>PLACA</t>
        </is>
      </c>
      <c r="T246" s="402" t="inlineStr">
        <is>
          <t>claudio.placa@gmail.com</t>
        </is>
      </c>
      <c r="U246" s="405" t="inlineStr">
        <is>
          <t>Sim</t>
        </is>
      </c>
      <c r="V246" s="408" t="n">
        <v>46023</v>
      </c>
    </row>
    <row r="247">
      <c r="A247" s="396" t="inlineStr">
        <is>
          <t>33YJPA8GR1R</t>
        </is>
      </c>
      <c r="B247" s="397" t="inlineStr">
        <is>
          <t>UY62-8R-ULNU</t>
        </is>
      </c>
      <c r="C247" s="397" t="inlineStr">
        <is>
          <t>Intermediário - 2 lugares</t>
        </is>
      </c>
      <c r="D247" s="398" t="n">
        <v>46032</v>
      </c>
      <c r="E247" s="398" t="n">
        <v>46032</v>
      </c>
      <c r="F247" s="490" t="n">
        <v>0.8350694444444444</v>
      </c>
      <c r="G247" s="397" t="inlineStr">
        <is>
          <t>Venda online</t>
        </is>
      </c>
      <c r="H247" s="397" t="inlineStr">
        <is>
          <t>Pagamento transacionado pela Sympla</t>
        </is>
      </c>
      <c r="I247" s="397" t="n">
        <v>180</v>
      </c>
      <c r="J247" s="397" t="n">
        <v>0</v>
      </c>
      <c r="K247" s="397" t="n">
        <v>180</v>
      </c>
      <c r="L247" s="397" t="n">
        <v>21.6</v>
      </c>
      <c r="M247" s="397" t="n">
        <v>201.6</v>
      </c>
      <c r="N247" s="397" t="n">
        <v>-21.6</v>
      </c>
      <c r="O247" s="491" t="n">
        <v>180</v>
      </c>
      <c r="P247" s="397" t="n"/>
      <c r="Q247" s="397" t="n"/>
      <c r="R247" s="397" t="inlineStr">
        <is>
          <t>antonio andreas</t>
        </is>
      </c>
      <c r="S247" s="397" t="inlineStr">
        <is>
          <t>strakos</t>
        </is>
      </c>
      <c r="T247" s="397" t="inlineStr">
        <is>
          <t>strakosandreas@gmail.com</t>
        </is>
      </c>
      <c r="U247" s="400" t="inlineStr">
        <is>
          <t>Sim</t>
        </is>
      </c>
      <c r="V247" s="408" t="n">
        <v>46023</v>
      </c>
    </row>
    <row r="248">
      <c r="A248" s="401" t="inlineStr">
        <is>
          <t>33YJPA8GRJQ</t>
        </is>
      </c>
      <c r="B248" s="402" t="inlineStr">
        <is>
          <t>UY62-DH-HKFB</t>
        </is>
      </c>
      <c r="C248" s="402" t="inlineStr">
        <is>
          <t>Intermediário - 2 lugares</t>
        </is>
      </c>
      <c r="D248" s="403" t="n">
        <v>46032</v>
      </c>
      <c r="E248" s="403" t="n">
        <v>46032</v>
      </c>
      <c r="F248" s="492" t="n">
        <v>0.8374305555555556</v>
      </c>
      <c r="G248" s="402" t="inlineStr">
        <is>
          <t>Venda online</t>
        </is>
      </c>
      <c r="H248" s="402" t="inlineStr">
        <is>
          <t>Pagamento transacionado pela Sympla</t>
        </is>
      </c>
      <c r="I248" s="402" t="n">
        <v>180</v>
      </c>
      <c r="J248" s="402" t="n">
        <v>0</v>
      </c>
      <c r="K248" s="402" t="n">
        <v>180</v>
      </c>
      <c r="L248" s="402" t="n">
        <v>21.6</v>
      </c>
      <c r="M248" s="402" t="n">
        <v>201.6</v>
      </c>
      <c r="N248" s="402" t="n">
        <v>-21.6</v>
      </c>
      <c r="O248" s="493" t="n">
        <v>180</v>
      </c>
      <c r="P248" s="402" t="n"/>
      <c r="Q248" s="402" t="n"/>
      <c r="R248" s="402" t="inlineStr">
        <is>
          <t>sergio</t>
        </is>
      </c>
      <c r="S248" s="402" t="inlineStr">
        <is>
          <t>calvet</t>
        </is>
      </c>
      <c r="T248" s="402" t="inlineStr">
        <is>
          <t>sepamac@gmail.com</t>
        </is>
      </c>
      <c r="U248" s="405" t="inlineStr">
        <is>
          <t>Sim</t>
        </is>
      </c>
      <c r="V248" s="408" t="n">
        <v>46023</v>
      </c>
    </row>
    <row r="249">
      <c r="A249" s="401" t="inlineStr">
        <is>
          <t>33YKBA7J4U8</t>
        </is>
      </c>
      <c r="B249" s="402" t="inlineStr">
        <is>
          <t>UHQF-1X-P3JM</t>
        </is>
      </c>
      <c r="C249" s="402" t="inlineStr">
        <is>
          <t>Frente de palco - 2 lugares</t>
        </is>
      </c>
      <c r="D249" s="403" t="n">
        <v>46038</v>
      </c>
      <c r="E249" s="403" t="n">
        <v>46024</v>
      </c>
      <c r="F249" s="492" t="n">
        <v>0.9368518518518518</v>
      </c>
      <c r="G249" s="402" t="inlineStr">
        <is>
          <t>Venda online</t>
        </is>
      </c>
      <c r="H249" s="402" t="inlineStr">
        <is>
          <t>Pagamento transacionado pela Sympla</t>
        </is>
      </c>
      <c r="I249" s="402" t="n">
        <v>220</v>
      </c>
      <c r="J249" s="402" t="n">
        <v>0</v>
      </c>
      <c r="K249" s="402" t="n">
        <v>220</v>
      </c>
      <c r="L249" s="402" t="n">
        <v>26.4</v>
      </c>
      <c r="M249" s="402" t="n">
        <v>246.4</v>
      </c>
      <c r="N249" s="402" t="n">
        <v>-26.4</v>
      </c>
      <c r="O249" s="493" t="n">
        <v>220</v>
      </c>
      <c r="P249" s="402" t="n"/>
      <c r="Q249" s="402" t="n"/>
      <c r="R249" s="402" t="inlineStr">
        <is>
          <t>Havila</t>
        </is>
      </c>
      <c r="S249" s="402" t="inlineStr">
        <is>
          <t>Clara Carvalho E Silva</t>
        </is>
      </c>
      <c r="T249" s="402" t="inlineStr">
        <is>
          <t>havilacl2018@gmail.com</t>
        </is>
      </c>
      <c r="U249" s="405" t="inlineStr">
        <is>
          <t>Sim</t>
        </is>
      </c>
      <c r="V249" s="408" t="n">
        <v>46023</v>
      </c>
    </row>
    <row r="250">
      <c r="A250" s="396" t="inlineStr">
        <is>
          <t>33YKBA7KR27</t>
        </is>
      </c>
      <c r="B250" s="397" t="inlineStr">
        <is>
          <t>UHRL-V2-2KQR</t>
        </is>
      </c>
      <c r="C250" s="397" t="inlineStr">
        <is>
          <t>Entrada única - Individual</t>
        </is>
      </c>
      <c r="D250" s="398" t="n">
        <v>46038</v>
      </c>
      <c r="E250" s="398" t="n">
        <v>46025</v>
      </c>
      <c r="F250" s="490" t="n">
        <v>0.6334837962962963</v>
      </c>
      <c r="G250" s="397" t="inlineStr">
        <is>
          <t>Venda online</t>
        </is>
      </c>
      <c r="H250" s="397" t="inlineStr">
        <is>
          <t>Pagamento transacionado pela Sympla</t>
        </is>
      </c>
      <c r="I250" s="397" t="n">
        <v>75</v>
      </c>
      <c r="J250" s="397" t="n">
        <v>0</v>
      </c>
      <c r="K250" s="397" t="n">
        <v>75</v>
      </c>
      <c r="L250" s="397" t="n">
        <v>9</v>
      </c>
      <c r="M250" s="397" t="n">
        <v>84</v>
      </c>
      <c r="N250" s="397" t="n">
        <v>-9</v>
      </c>
      <c r="O250" s="491" t="n">
        <v>75</v>
      </c>
      <c r="P250" s="397" t="n"/>
      <c r="Q250" s="397" t="n"/>
      <c r="R250" s="397" t="inlineStr">
        <is>
          <t>BRUNO</t>
        </is>
      </c>
      <c r="S250" s="397" t="inlineStr">
        <is>
          <t>MARÇAL DE MOURA</t>
        </is>
      </c>
      <c r="T250" s="397" t="inlineStr">
        <is>
          <t>brunomarcalmail@yahoo.com.br</t>
        </is>
      </c>
      <c r="U250" s="400" t="inlineStr">
        <is>
          <t>Sim</t>
        </is>
      </c>
      <c r="V250" s="408" t="n">
        <v>46023</v>
      </c>
    </row>
    <row r="251">
      <c r="A251" s="401" t="inlineStr">
        <is>
          <t>33YKBA7KR27</t>
        </is>
      </c>
      <c r="B251" s="402" t="inlineStr">
        <is>
          <t>UHRL-V2-2KRK</t>
        </is>
      </c>
      <c r="C251" s="402" t="inlineStr">
        <is>
          <t>Entrada única - Individual</t>
        </is>
      </c>
      <c r="D251" s="403" t="n">
        <v>46038</v>
      </c>
      <c r="E251" s="403" t="n">
        <v>46025</v>
      </c>
      <c r="F251" s="492" t="n">
        <v>0.6334837962962963</v>
      </c>
      <c r="G251" s="402" t="inlineStr">
        <is>
          <t>Venda online</t>
        </is>
      </c>
      <c r="H251" s="402" t="inlineStr">
        <is>
          <t>Pagamento transacionado pela Sympla</t>
        </is>
      </c>
      <c r="I251" s="402" t="n">
        <v>75</v>
      </c>
      <c r="J251" s="402" t="n">
        <v>0</v>
      </c>
      <c r="K251" s="402" t="n">
        <v>75</v>
      </c>
      <c r="L251" s="402" t="n">
        <v>9</v>
      </c>
      <c r="M251" s="402" t="n">
        <v>84</v>
      </c>
      <c r="N251" s="402" t="n">
        <v>-9</v>
      </c>
      <c r="O251" s="493" t="n">
        <v>75</v>
      </c>
      <c r="P251" s="402" t="n"/>
      <c r="Q251" s="402" t="n"/>
      <c r="R251" s="402" t="inlineStr">
        <is>
          <t>BRUNO</t>
        </is>
      </c>
      <c r="S251" s="402" t="inlineStr">
        <is>
          <t>MARÇAL DE MOURA</t>
        </is>
      </c>
      <c r="T251" s="402" t="inlineStr">
        <is>
          <t>brunomarcalmail@yahoo.com.br</t>
        </is>
      </c>
      <c r="U251" s="405" t="inlineStr">
        <is>
          <t>Sim</t>
        </is>
      </c>
      <c r="V251" s="408" t="n">
        <v>46023</v>
      </c>
    </row>
    <row r="252">
      <c r="A252" s="396" t="inlineStr">
        <is>
          <t>33YKBA7RNFD</t>
        </is>
      </c>
      <c r="B252" s="397" t="inlineStr">
        <is>
          <t>UHVG-P5-HVFK</t>
        </is>
      </c>
      <c r="C252" s="397" t="inlineStr">
        <is>
          <t>Entrada única - Individual</t>
        </is>
      </c>
      <c r="D252" s="398" t="n">
        <v>46038</v>
      </c>
      <c r="E252" s="398" t="n">
        <v>46027</v>
      </c>
      <c r="F252" s="490" t="n">
        <v>0.8642592592592593</v>
      </c>
      <c r="G252" s="397" t="inlineStr">
        <is>
          <t>Venda online</t>
        </is>
      </c>
      <c r="H252" s="397" t="inlineStr">
        <is>
          <t>Pagamento transacionado pela Sympla</t>
        </is>
      </c>
      <c r="I252" s="397" t="n">
        <v>75</v>
      </c>
      <c r="J252" s="397" t="n">
        <v>0</v>
      </c>
      <c r="K252" s="397" t="n">
        <v>75</v>
      </c>
      <c r="L252" s="397" t="n">
        <v>9</v>
      </c>
      <c r="M252" s="397" t="n">
        <v>84</v>
      </c>
      <c r="N252" s="397" t="n">
        <v>-9</v>
      </c>
      <c r="O252" s="491" t="n">
        <v>75</v>
      </c>
      <c r="P252" s="397" t="n"/>
      <c r="Q252" s="397" t="n"/>
      <c r="R252" s="397" t="inlineStr">
        <is>
          <t>GABRIELA</t>
        </is>
      </c>
      <c r="S252" s="397" t="inlineStr">
        <is>
          <t>ALVES</t>
        </is>
      </c>
      <c r="T252" s="397" t="inlineStr">
        <is>
          <t>gabriela.alves0307@gmail.com</t>
        </is>
      </c>
      <c r="U252" s="400" t="inlineStr">
        <is>
          <t>Sim</t>
        </is>
      </c>
      <c r="V252" s="408" t="n">
        <v>46023</v>
      </c>
    </row>
    <row r="253">
      <c r="A253" s="401" t="inlineStr">
        <is>
          <t>33YKBA7RNFD</t>
        </is>
      </c>
      <c r="B253" s="402" t="inlineStr">
        <is>
          <t>UHVG-P5-HVGD</t>
        </is>
      </c>
      <c r="C253" s="402" t="inlineStr">
        <is>
          <t>Entrada única - Individual</t>
        </is>
      </c>
      <c r="D253" s="403" t="n">
        <v>46038</v>
      </c>
      <c r="E253" s="403" t="n">
        <v>46027</v>
      </c>
      <c r="F253" s="492" t="n">
        <v>0.8642592592592593</v>
      </c>
      <c r="G253" s="402" t="inlineStr">
        <is>
          <t>Venda online</t>
        </is>
      </c>
      <c r="H253" s="402" t="inlineStr">
        <is>
          <t>Pagamento transacionado pela Sympla</t>
        </is>
      </c>
      <c r="I253" s="402" t="n">
        <v>75</v>
      </c>
      <c r="J253" s="402" t="n">
        <v>0</v>
      </c>
      <c r="K253" s="402" t="n">
        <v>75</v>
      </c>
      <c r="L253" s="402" t="n">
        <v>9</v>
      </c>
      <c r="M253" s="402" t="n">
        <v>84</v>
      </c>
      <c r="N253" s="402" t="n">
        <v>-9</v>
      </c>
      <c r="O253" s="493" t="n">
        <v>75</v>
      </c>
      <c r="P253" s="402" t="n"/>
      <c r="Q253" s="402" t="n"/>
      <c r="R253" s="402" t="inlineStr">
        <is>
          <t>GABRIELA</t>
        </is>
      </c>
      <c r="S253" s="402" t="inlineStr">
        <is>
          <t>ALVES</t>
        </is>
      </c>
      <c r="T253" s="402" t="inlineStr">
        <is>
          <t>gabriela.alves0307@gmail.com</t>
        </is>
      </c>
      <c r="U253" s="405" t="inlineStr">
        <is>
          <t>Sim</t>
        </is>
      </c>
      <c r="V253" s="408" t="n">
        <v>46023</v>
      </c>
    </row>
    <row r="254">
      <c r="A254" s="396" t="inlineStr">
        <is>
          <t>33YKBA7SQB7</t>
        </is>
      </c>
      <c r="B254" s="397" t="inlineStr">
        <is>
          <t>UHWA-66-3U4C</t>
        </is>
      </c>
      <c r="C254" s="397" t="inlineStr">
        <is>
          <t>Entrada única - Individual</t>
        </is>
      </c>
      <c r="D254" s="398" t="n">
        <v>46038</v>
      </c>
      <c r="E254" s="398" t="n">
        <v>46028</v>
      </c>
      <c r="F254" s="490" t="n">
        <v>0.3321875</v>
      </c>
      <c r="G254" s="397" t="inlineStr">
        <is>
          <t>Venda online</t>
        </is>
      </c>
      <c r="H254" s="397" t="inlineStr">
        <is>
          <t>Pagamento transacionado pela Sympla</t>
        </is>
      </c>
      <c r="I254" s="397" t="n">
        <v>75</v>
      </c>
      <c r="J254" s="397" t="n">
        <v>0</v>
      </c>
      <c r="K254" s="397" t="n">
        <v>75</v>
      </c>
      <c r="L254" s="397" t="n">
        <v>9</v>
      </c>
      <c r="M254" s="397" t="n">
        <v>84</v>
      </c>
      <c r="N254" s="397" t="n">
        <v>-9</v>
      </c>
      <c r="O254" s="491" t="n">
        <v>75</v>
      </c>
      <c r="P254" s="397" t="n"/>
      <c r="Q254" s="397" t="n"/>
      <c r="R254" s="397" t="inlineStr">
        <is>
          <t>ADRIANA</t>
        </is>
      </c>
      <c r="S254" s="397" t="inlineStr">
        <is>
          <t>FREITAS</t>
        </is>
      </c>
      <c r="T254" s="397" t="inlineStr">
        <is>
          <t>adrianafreitas0620@gmail.com</t>
        </is>
      </c>
      <c r="U254" s="400" t="inlineStr">
        <is>
          <t>Sim</t>
        </is>
      </c>
      <c r="V254" s="408" t="n">
        <v>46023</v>
      </c>
    </row>
    <row r="255">
      <c r="A255" s="401" t="inlineStr">
        <is>
          <t>33YKBA7TUG0</t>
        </is>
      </c>
      <c r="B255" s="402" t="inlineStr">
        <is>
          <t>UHWZ-69-KY8X</t>
        </is>
      </c>
      <c r="C255" s="402" t="inlineStr">
        <is>
          <t>Frente de palco - 2 lugares</t>
        </is>
      </c>
      <c r="D255" s="403" t="n">
        <v>46038</v>
      </c>
      <c r="E255" s="403" t="n">
        <v>46028</v>
      </c>
      <c r="F255" s="492" t="n">
        <v>0.570949074074074</v>
      </c>
      <c r="G255" s="402" t="inlineStr">
        <is>
          <t>Venda online</t>
        </is>
      </c>
      <c r="H255" s="402" t="inlineStr">
        <is>
          <t>Pagamento transacionado pela Sympla</t>
        </is>
      </c>
      <c r="I255" s="402" t="n">
        <v>220</v>
      </c>
      <c r="J255" s="402" t="n">
        <v>0</v>
      </c>
      <c r="K255" s="402" t="n">
        <v>220</v>
      </c>
      <c r="L255" s="402" t="n">
        <v>26.4</v>
      </c>
      <c r="M255" s="402" t="n">
        <v>246.4</v>
      </c>
      <c r="N255" s="402" t="n">
        <v>-26.4</v>
      </c>
      <c r="O255" s="493" t="n">
        <v>220</v>
      </c>
      <c r="P255" s="402" t="n"/>
      <c r="Q255" s="402" t="n"/>
      <c r="R255" s="402" t="inlineStr">
        <is>
          <t>Júlia</t>
        </is>
      </c>
      <c r="S255" s="402" t="inlineStr">
        <is>
          <t>Silveira</t>
        </is>
      </c>
      <c r="T255" s="402" t="inlineStr">
        <is>
          <t>julia.rs65@gmail.com</t>
        </is>
      </c>
      <c r="U255" s="405" t="inlineStr">
        <is>
          <t>Sim</t>
        </is>
      </c>
      <c r="V255" s="408" t="n">
        <v>46023</v>
      </c>
    </row>
    <row r="256">
      <c r="A256" s="396" t="inlineStr">
        <is>
          <t>33YKBA7VJM0</t>
        </is>
      </c>
      <c r="B256" s="397" t="inlineStr">
        <is>
          <t>UHX7-BA-9FHB</t>
        </is>
      </c>
      <c r="C256" s="397" t="inlineStr">
        <is>
          <t>Frente de palco - 2 lugares</t>
        </is>
      </c>
      <c r="D256" s="398" t="n">
        <v>46038</v>
      </c>
      <c r="E256" s="398" t="n">
        <v>46028</v>
      </c>
      <c r="F256" s="490" t="n">
        <v>0.8633449074074074</v>
      </c>
      <c r="G256" s="397" t="inlineStr">
        <is>
          <t>Venda online</t>
        </is>
      </c>
      <c r="H256" s="397" t="inlineStr">
        <is>
          <t>Pagamento transacionado pela Sympla</t>
        </is>
      </c>
      <c r="I256" s="397" t="n">
        <v>220</v>
      </c>
      <c r="J256" s="397" t="n">
        <v>0</v>
      </c>
      <c r="K256" s="397" t="n">
        <v>220</v>
      </c>
      <c r="L256" s="397" t="n">
        <v>26.4</v>
      </c>
      <c r="M256" s="397" t="n">
        <v>246.4</v>
      </c>
      <c r="N256" s="397" t="n">
        <v>-26.4</v>
      </c>
      <c r="O256" s="491" t="n">
        <v>220</v>
      </c>
      <c r="P256" s="397" t="n"/>
      <c r="Q256" s="397" t="n"/>
      <c r="R256" s="397" t="inlineStr">
        <is>
          <t>Gabriel</t>
        </is>
      </c>
      <c r="S256" s="397" t="inlineStr">
        <is>
          <t>Spuch</t>
        </is>
      </c>
      <c r="T256" s="397" t="inlineStr">
        <is>
          <t>spuchg@gmail.com</t>
        </is>
      </c>
      <c r="U256" s="400" t="inlineStr">
        <is>
          <t>Sim</t>
        </is>
      </c>
      <c r="V256" s="408" t="n">
        <v>46023</v>
      </c>
    </row>
    <row r="257">
      <c r="A257" s="401" t="inlineStr">
        <is>
          <t>33YKBA80VZD</t>
        </is>
      </c>
      <c r="B257" s="402" t="inlineStr">
        <is>
          <t>UY06-HF-5AEN</t>
        </is>
      </c>
      <c r="C257" s="402" t="inlineStr">
        <is>
          <t>Intermediário - 2 lugares</t>
        </is>
      </c>
      <c r="D257" s="403" t="n">
        <v>46038</v>
      </c>
      <c r="E257" s="403" t="n">
        <v>46029</v>
      </c>
      <c r="F257" s="492" t="n">
        <v>0.4291203703703704</v>
      </c>
      <c r="G257" s="402" t="inlineStr">
        <is>
          <t>Venda online</t>
        </is>
      </c>
      <c r="H257" s="402" t="inlineStr">
        <is>
          <t>Pagamento transacionado pela Sympla</t>
        </is>
      </c>
      <c r="I257" s="402" t="n">
        <v>180</v>
      </c>
      <c r="J257" s="402" t="n">
        <v>0</v>
      </c>
      <c r="K257" s="402" t="n">
        <v>180</v>
      </c>
      <c r="L257" s="402" t="n">
        <v>21.6</v>
      </c>
      <c r="M257" s="402" t="n">
        <v>201.6</v>
      </c>
      <c r="N257" s="402" t="n">
        <v>-21.6</v>
      </c>
      <c r="O257" s="493" t="n">
        <v>180</v>
      </c>
      <c r="P257" s="402" t="n"/>
      <c r="Q257" s="402" t="n"/>
      <c r="R257" s="402" t="inlineStr">
        <is>
          <t>Luana</t>
        </is>
      </c>
      <c r="S257" s="402" t="inlineStr">
        <is>
          <t>Ramos</t>
        </is>
      </c>
      <c r="T257" s="402" t="inlineStr">
        <is>
          <t>l.anjosramos@zohomail.com</t>
        </is>
      </c>
      <c r="U257" s="405" t="inlineStr">
        <is>
          <t>Sim</t>
        </is>
      </c>
      <c r="V257" s="408" t="n">
        <v>46023</v>
      </c>
    </row>
    <row r="258">
      <c r="A258" s="396" t="inlineStr">
        <is>
          <t>33YKBA847UH</t>
        </is>
      </c>
      <c r="B258" s="397" t="inlineStr">
        <is>
          <t>UY17-A9-S7UA</t>
        </is>
      </c>
      <c r="C258" s="397" t="inlineStr">
        <is>
          <t>Frente de palco - 2 lugares</t>
        </is>
      </c>
      <c r="D258" s="398" t="n">
        <v>46038</v>
      </c>
      <c r="E258" s="398" t="n">
        <v>46030</v>
      </c>
      <c r="F258" s="490" t="n">
        <v>0.02232638888888889</v>
      </c>
      <c r="G258" s="397" t="inlineStr">
        <is>
          <t>Venda online</t>
        </is>
      </c>
      <c r="H258" s="397" t="inlineStr">
        <is>
          <t>Pagamento transacionado pela Sympla</t>
        </is>
      </c>
      <c r="I258" s="397" t="n">
        <v>220</v>
      </c>
      <c r="J258" s="397" t="n">
        <v>0</v>
      </c>
      <c r="K258" s="397" t="n">
        <v>220</v>
      </c>
      <c r="L258" s="397" t="n">
        <v>26.4</v>
      </c>
      <c r="M258" s="397" t="n">
        <v>246.4</v>
      </c>
      <c r="N258" s="397" t="n">
        <v>-26.4</v>
      </c>
      <c r="O258" s="491" t="n">
        <v>220</v>
      </c>
      <c r="P258" s="397" t="n"/>
      <c r="Q258" s="397" t="n"/>
      <c r="R258" s="397" t="inlineStr">
        <is>
          <t>Lucas</t>
        </is>
      </c>
      <c r="S258" s="397" t="inlineStr">
        <is>
          <t>de Carvalho Pereira</t>
        </is>
      </c>
      <c r="T258" s="397" t="inlineStr">
        <is>
          <t>lucas.ca.p@hotmail.com</t>
        </is>
      </c>
      <c r="U258" s="400" t="inlineStr">
        <is>
          <t>Sim</t>
        </is>
      </c>
      <c r="V258" s="408" t="n">
        <v>46023</v>
      </c>
    </row>
    <row r="259">
      <c r="A259" s="401" t="inlineStr">
        <is>
          <t>33YKBA847UH</t>
        </is>
      </c>
      <c r="B259" s="402" t="inlineStr">
        <is>
          <t>UY17-A9-S7V5</t>
        </is>
      </c>
      <c r="C259" s="402" t="inlineStr">
        <is>
          <t>Entrada única - Individual</t>
        </is>
      </c>
      <c r="D259" s="403" t="n">
        <v>46038</v>
      </c>
      <c r="E259" s="403" t="n">
        <v>46030</v>
      </c>
      <c r="F259" s="492" t="n">
        <v>0.02232638888888889</v>
      </c>
      <c r="G259" s="402" t="inlineStr">
        <is>
          <t>Venda online</t>
        </is>
      </c>
      <c r="H259" s="402" t="inlineStr">
        <is>
          <t>Pagamento transacionado pela Sympla</t>
        </is>
      </c>
      <c r="I259" s="402" t="n">
        <v>75</v>
      </c>
      <c r="J259" s="402" t="n">
        <v>0</v>
      </c>
      <c r="K259" s="402" t="n">
        <v>75</v>
      </c>
      <c r="L259" s="402" t="n">
        <v>9</v>
      </c>
      <c r="M259" s="402" t="n">
        <v>84</v>
      </c>
      <c r="N259" s="402" t="n">
        <v>-9</v>
      </c>
      <c r="O259" s="493" t="n">
        <v>75</v>
      </c>
      <c r="P259" s="402" t="n"/>
      <c r="Q259" s="402" t="n"/>
      <c r="R259" s="402" t="inlineStr">
        <is>
          <t>Lucas</t>
        </is>
      </c>
      <c r="S259" s="402" t="inlineStr">
        <is>
          <t>de Carvalho Pereira</t>
        </is>
      </c>
      <c r="T259" s="402" t="inlineStr">
        <is>
          <t>lucas.ca.p@hotmail.com</t>
        </is>
      </c>
      <c r="U259" s="405" t="inlineStr">
        <is>
          <t>Sim</t>
        </is>
      </c>
      <c r="V259" s="408" t="n">
        <v>46023</v>
      </c>
    </row>
    <row r="260">
      <c r="A260" s="396" t="inlineStr">
        <is>
          <t>33YKBA857LP</t>
        </is>
      </c>
      <c r="B260" s="397" t="inlineStr">
        <is>
          <t>UY20-XF-J7P1</t>
        </is>
      </c>
      <c r="C260" s="397" t="inlineStr">
        <is>
          <t>Frente de palco - 2 lugares</t>
        </is>
      </c>
      <c r="D260" s="398" t="n">
        <v>46038</v>
      </c>
      <c r="E260" s="398" t="n">
        <v>46030</v>
      </c>
      <c r="F260" s="490" t="n">
        <v>0.4943402777777778</v>
      </c>
      <c r="G260" s="397" t="inlineStr">
        <is>
          <t>Venda online</t>
        </is>
      </c>
      <c r="H260" s="397" t="inlineStr">
        <is>
          <t>Pagamento transacionado pela Sympla</t>
        </is>
      </c>
      <c r="I260" s="397" t="n">
        <v>220</v>
      </c>
      <c r="J260" s="397" t="n">
        <v>0</v>
      </c>
      <c r="K260" s="397" t="n">
        <v>220</v>
      </c>
      <c r="L260" s="397" t="n">
        <v>26.4</v>
      </c>
      <c r="M260" s="397" t="n">
        <v>246.4</v>
      </c>
      <c r="N260" s="397" t="n">
        <v>-26.4</v>
      </c>
      <c r="O260" s="491" t="n">
        <v>220</v>
      </c>
      <c r="P260" s="397" t="n"/>
      <c r="Q260" s="397" t="n"/>
      <c r="R260" s="397" t="inlineStr">
        <is>
          <t>Dieime</t>
        </is>
      </c>
      <c r="S260" s="397" t="inlineStr">
        <is>
          <t>Sousa</t>
        </is>
      </c>
      <c r="T260" s="397" t="inlineStr">
        <is>
          <t>dieimegomes@uol.com.br</t>
        </is>
      </c>
      <c r="U260" s="400" t="inlineStr">
        <is>
          <t>Sim</t>
        </is>
      </c>
      <c r="V260" s="408" t="n">
        <v>46023</v>
      </c>
    </row>
    <row r="261">
      <c r="A261" s="401" t="inlineStr">
        <is>
          <t>33YKBA85N88</t>
        </is>
      </c>
      <c r="B261" s="402" t="inlineStr">
        <is>
          <t>UY25-LM-U4TD</t>
        </is>
      </c>
      <c r="C261" s="402" t="inlineStr">
        <is>
          <t>Frente de palco - 2 lugares</t>
        </is>
      </c>
      <c r="D261" s="403" t="n">
        <v>46038</v>
      </c>
      <c r="E261" s="403" t="n">
        <v>46030</v>
      </c>
      <c r="F261" s="492" t="n">
        <v>0.5736805555555555</v>
      </c>
      <c r="G261" s="402" t="inlineStr">
        <is>
          <t>Venda online</t>
        </is>
      </c>
      <c r="H261" s="402" t="inlineStr">
        <is>
          <t>Pagamento transacionado pela Sympla</t>
        </is>
      </c>
      <c r="I261" s="402" t="n">
        <v>220</v>
      </c>
      <c r="J261" s="402" t="n">
        <v>0</v>
      </c>
      <c r="K261" s="402" t="n">
        <v>220</v>
      </c>
      <c r="L261" s="402" t="n">
        <v>26.4</v>
      </c>
      <c r="M261" s="402" t="n">
        <v>246.4</v>
      </c>
      <c r="N261" s="402" t="n">
        <v>-26.4</v>
      </c>
      <c r="O261" s="493" t="n">
        <v>220</v>
      </c>
      <c r="P261" s="402" t="n"/>
      <c r="Q261" s="402" t="n"/>
      <c r="R261" s="402" t="inlineStr">
        <is>
          <t>Bruna</t>
        </is>
      </c>
      <c r="S261" s="402" t="inlineStr">
        <is>
          <t>Gori Pedroso</t>
        </is>
      </c>
      <c r="T261" s="402" t="inlineStr">
        <is>
          <t>bgoripedroso@gmail.com</t>
        </is>
      </c>
      <c r="U261" s="405" t="inlineStr">
        <is>
          <t>Sim</t>
        </is>
      </c>
      <c r="V261" s="408" t="n">
        <v>46023</v>
      </c>
    </row>
    <row r="262">
      <c r="A262" s="396" t="inlineStr">
        <is>
          <t>33YKBA85N88</t>
        </is>
      </c>
      <c r="B262" s="397" t="inlineStr">
        <is>
          <t>UY25-LM-U4UA</t>
        </is>
      </c>
      <c r="C262" s="397" t="inlineStr">
        <is>
          <t>Frente de palco - 2 lugares</t>
        </is>
      </c>
      <c r="D262" s="398" t="n">
        <v>46038</v>
      </c>
      <c r="E262" s="398" t="n">
        <v>46030</v>
      </c>
      <c r="F262" s="490" t="n">
        <v>0.5736805555555555</v>
      </c>
      <c r="G262" s="397" t="inlineStr">
        <is>
          <t>Venda online</t>
        </is>
      </c>
      <c r="H262" s="397" t="inlineStr">
        <is>
          <t>Pagamento transacionado pela Sympla</t>
        </is>
      </c>
      <c r="I262" s="397" t="n">
        <v>220</v>
      </c>
      <c r="J262" s="397" t="n">
        <v>0</v>
      </c>
      <c r="K262" s="397" t="n">
        <v>220</v>
      </c>
      <c r="L262" s="397" t="n">
        <v>26.4</v>
      </c>
      <c r="M262" s="397" t="n">
        <v>246.4</v>
      </c>
      <c r="N262" s="397" t="n">
        <v>-26.4</v>
      </c>
      <c r="O262" s="491" t="n">
        <v>220</v>
      </c>
      <c r="P262" s="397" t="n"/>
      <c r="Q262" s="397" t="n"/>
      <c r="R262" s="397" t="inlineStr">
        <is>
          <t>Bruna</t>
        </is>
      </c>
      <c r="S262" s="397" t="inlineStr">
        <is>
          <t>Gori Pedroso</t>
        </is>
      </c>
      <c r="T262" s="397" t="inlineStr">
        <is>
          <t>bgoripedroso@gmail.com</t>
        </is>
      </c>
      <c r="U262" s="400" t="inlineStr">
        <is>
          <t>Sim</t>
        </is>
      </c>
      <c r="V262" s="408" t="n">
        <v>46023</v>
      </c>
    </row>
    <row r="263">
      <c r="A263" s="401" t="inlineStr">
        <is>
          <t>33YKBA8JSA5</t>
        </is>
      </c>
      <c r="B263" s="402" t="inlineStr">
        <is>
          <t>UY7P-0P-8DQA</t>
        </is>
      </c>
      <c r="C263" s="402" t="inlineStr">
        <is>
          <t>Frente de palco - 2 lugares</t>
        </is>
      </c>
      <c r="D263" s="403" t="n">
        <v>46038</v>
      </c>
      <c r="E263" s="403" t="n">
        <v>46033</v>
      </c>
      <c r="F263" s="492" t="n">
        <v>0.8029513888888888</v>
      </c>
      <c r="G263" s="402" t="inlineStr">
        <is>
          <t>Venda online</t>
        </is>
      </c>
      <c r="H263" s="402" t="inlineStr">
        <is>
          <t>Pagamento transacionado pela Sympla</t>
        </is>
      </c>
      <c r="I263" s="402" t="n">
        <v>220</v>
      </c>
      <c r="J263" s="402" t="n">
        <v>0</v>
      </c>
      <c r="K263" s="402" t="n">
        <v>220</v>
      </c>
      <c r="L263" s="402" t="n">
        <v>26.4</v>
      </c>
      <c r="M263" s="402" t="n">
        <v>246.4</v>
      </c>
      <c r="N263" s="402" t="n">
        <v>-26.4</v>
      </c>
      <c r="O263" s="493" t="n">
        <v>220</v>
      </c>
      <c r="P263" s="402" t="n"/>
      <c r="Q263" s="402" t="n"/>
      <c r="R263" s="402" t="inlineStr">
        <is>
          <t>Luana Yukari</t>
        </is>
      </c>
      <c r="S263" s="402" t="inlineStr">
        <is>
          <t>Chinen</t>
        </is>
      </c>
      <c r="T263" s="402" t="inlineStr">
        <is>
          <t>luana_yukari@outlook.com</t>
        </is>
      </c>
      <c r="U263" s="405" t="inlineStr">
        <is>
          <t>Sim</t>
        </is>
      </c>
      <c r="V263" s="408" t="n">
        <v>46023</v>
      </c>
    </row>
    <row r="264">
      <c r="A264" s="396" t="inlineStr">
        <is>
          <t>33YKBA8KPZ3</t>
        </is>
      </c>
      <c r="B264" s="397" t="inlineStr">
        <is>
          <t>UY8N-VJ-2UMW</t>
        </is>
      </c>
      <c r="C264" s="397" t="inlineStr">
        <is>
          <t>Intermediário - 2 lugares</t>
        </is>
      </c>
      <c r="D264" s="398" t="n">
        <v>46038</v>
      </c>
      <c r="E264" s="398" t="n">
        <v>46034</v>
      </c>
      <c r="F264" s="490" t="n">
        <v>0.3640509259259259</v>
      </c>
      <c r="G264" s="397" t="inlineStr">
        <is>
          <t>Venda online</t>
        </is>
      </c>
      <c r="H264" s="397" t="inlineStr">
        <is>
          <t>Pagamento transacionado pela Sympla</t>
        </is>
      </c>
      <c r="I264" s="397" t="n">
        <v>180</v>
      </c>
      <c r="J264" s="397" t="n">
        <v>0</v>
      </c>
      <c r="K264" s="397" t="n">
        <v>180</v>
      </c>
      <c r="L264" s="397" t="n">
        <v>21.6</v>
      </c>
      <c r="M264" s="397" t="n">
        <v>201.6</v>
      </c>
      <c r="N264" s="397" t="n">
        <v>-21.6</v>
      </c>
      <c r="O264" s="491" t="n">
        <v>180</v>
      </c>
      <c r="P264" s="397" t="n"/>
      <c r="Q264" s="397" t="n"/>
      <c r="R264" s="397" t="inlineStr">
        <is>
          <t>LAERCIO</t>
        </is>
      </c>
      <c r="S264" s="397" t="inlineStr">
        <is>
          <t>DE SOUZA</t>
        </is>
      </c>
      <c r="T264" s="397" t="inlineStr">
        <is>
          <t>lgs20011960@gmail.com</t>
        </is>
      </c>
      <c r="U264" s="400" t="inlineStr">
        <is>
          <t>Sim</t>
        </is>
      </c>
      <c r="V264" s="408" t="n">
        <v>46023</v>
      </c>
    </row>
    <row r="265">
      <c r="A265" s="401" t="inlineStr">
        <is>
          <t>33YKBA8M6KE</t>
        </is>
      </c>
      <c r="B265" s="402" t="inlineStr">
        <is>
          <t>UY95-97-GCHM</t>
        </is>
      </c>
      <c r="C265" s="402" t="inlineStr">
        <is>
          <t>Intermediário - 2 lugares</t>
        </is>
      </c>
      <c r="D265" s="403" t="n">
        <v>46038</v>
      </c>
      <c r="E265" s="403" t="n">
        <v>46034</v>
      </c>
      <c r="F265" s="492" t="n">
        <v>0.6256712962962963</v>
      </c>
      <c r="G265" s="402" t="inlineStr">
        <is>
          <t>Venda online</t>
        </is>
      </c>
      <c r="H265" s="402" t="inlineStr">
        <is>
          <t>Pagamento transacionado pela Sympla</t>
        </is>
      </c>
      <c r="I265" s="402" t="n">
        <v>180</v>
      </c>
      <c r="J265" s="402" t="n">
        <v>0</v>
      </c>
      <c r="K265" s="402" t="n">
        <v>180</v>
      </c>
      <c r="L265" s="402" t="n">
        <v>21.6</v>
      </c>
      <c r="M265" s="402" t="n">
        <v>201.6</v>
      </c>
      <c r="N265" s="402" t="n">
        <v>-21.6</v>
      </c>
      <c r="O265" s="493" t="n">
        <v>180</v>
      </c>
      <c r="P265" s="402" t="n"/>
      <c r="Q265" s="402" t="n"/>
      <c r="R265" s="402" t="inlineStr">
        <is>
          <t>Rebeca</t>
        </is>
      </c>
      <c r="S265" s="402" t="inlineStr">
        <is>
          <t>Pinto Torquato</t>
        </is>
      </c>
      <c r="T265" s="402" t="inlineStr">
        <is>
          <t>rebecaptorquato@hotmail.com</t>
        </is>
      </c>
      <c r="U265" s="405" t="inlineStr">
        <is>
          <t>Sim</t>
        </is>
      </c>
      <c r="V265" s="408" t="n">
        <v>46023</v>
      </c>
    </row>
    <row r="266">
      <c r="A266" s="396" t="inlineStr">
        <is>
          <t>33YKBA8NMS8</t>
        </is>
      </c>
      <c r="B266" s="397" t="inlineStr">
        <is>
          <t>UY9H-SJ-VT4P</t>
        </is>
      </c>
      <c r="C266" s="397" t="inlineStr">
        <is>
          <t>Intermediário - 2 lugares</t>
        </is>
      </c>
      <c r="D266" s="398" t="n">
        <v>46038</v>
      </c>
      <c r="E266" s="398" t="n">
        <v>46034</v>
      </c>
      <c r="F266" s="490" t="n">
        <v>0.84</v>
      </c>
      <c r="G266" s="397" t="inlineStr">
        <is>
          <t>Venda online</t>
        </is>
      </c>
      <c r="H266" s="397" t="inlineStr">
        <is>
          <t>Pagamento transacionado pela Sympla</t>
        </is>
      </c>
      <c r="I266" s="397" t="n">
        <v>180</v>
      </c>
      <c r="J266" s="397" t="n">
        <v>0</v>
      </c>
      <c r="K266" s="397" t="n">
        <v>180</v>
      </c>
      <c r="L266" s="397" t="n">
        <v>21.6</v>
      </c>
      <c r="M266" s="397" t="n">
        <v>201.6</v>
      </c>
      <c r="N266" s="397" t="n">
        <v>-21.6</v>
      </c>
      <c r="O266" s="491" t="n">
        <v>180</v>
      </c>
      <c r="P266" s="397" t="n"/>
      <c r="Q266" s="397" t="n"/>
      <c r="R266" s="397" t="inlineStr">
        <is>
          <t>Vithoria Eduarda</t>
        </is>
      </c>
      <c r="S266" s="397" t="inlineStr">
        <is>
          <t>Barboza Silva</t>
        </is>
      </c>
      <c r="T266" s="397" t="inlineStr">
        <is>
          <t>vithoriasilva072@gmail.com</t>
        </is>
      </c>
      <c r="U266" s="400" t="inlineStr">
        <is>
          <t>Sim</t>
        </is>
      </c>
      <c r="V266" s="408" t="n">
        <v>46023</v>
      </c>
    </row>
    <row r="267">
      <c r="A267" s="401" t="inlineStr">
        <is>
          <t>33YKBA8NP2J</t>
        </is>
      </c>
      <c r="B267" s="402" t="inlineStr">
        <is>
          <t>UY9Y-C9-UQG4</t>
        </is>
      </c>
      <c r="C267" s="402" t="inlineStr">
        <is>
          <t>Frente de palco - 2 lugares</t>
        </is>
      </c>
      <c r="D267" s="403" t="n">
        <v>46038</v>
      </c>
      <c r="E267" s="403" t="n">
        <v>46034</v>
      </c>
      <c r="F267" s="492" t="n">
        <v>0.8488773148148148</v>
      </c>
      <c r="G267" s="402" t="inlineStr">
        <is>
          <t>Venda online</t>
        </is>
      </c>
      <c r="H267" s="402" t="inlineStr">
        <is>
          <t>Pagamento transacionado pela Sympla</t>
        </is>
      </c>
      <c r="I267" s="402" t="n">
        <v>220</v>
      </c>
      <c r="J267" s="402" t="n">
        <v>0</v>
      </c>
      <c r="K267" s="402" t="n">
        <v>220</v>
      </c>
      <c r="L267" s="402" t="n">
        <v>26.4</v>
      </c>
      <c r="M267" s="402" t="n">
        <v>246.4</v>
      </c>
      <c r="N267" s="402" t="n">
        <v>-26.4</v>
      </c>
      <c r="O267" s="493" t="n">
        <v>220</v>
      </c>
      <c r="P267" s="402" t="n"/>
      <c r="Q267" s="402" t="n"/>
      <c r="R267" s="402" t="inlineStr">
        <is>
          <t>Guilherme</t>
        </is>
      </c>
      <c r="S267" s="402" t="inlineStr">
        <is>
          <t>Lula da Silva</t>
        </is>
      </c>
      <c r="T267" s="402" t="inlineStr">
        <is>
          <t>guilhermelula.silva@outlook.com</t>
        </is>
      </c>
      <c r="U267" s="405" t="inlineStr">
        <is>
          <t>Sim</t>
        </is>
      </c>
      <c r="V267" s="408" t="n">
        <v>46023</v>
      </c>
    </row>
    <row r="268">
      <c r="A268" s="396" t="inlineStr">
        <is>
          <t>33YKBA8NT0G</t>
        </is>
      </c>
      <c r="B268" s="397" t="inlineStr">
        <is>
          <t>UY9J-A2-XZ8M</t>
        </is>
      </c>
      <c r="C268" s="397" t="inlineStr">
        <is>
          <t>Frente de palco - 2 lugares</t>
        </is>
      </c>
      <c r="D268" s="398" t="n">
        <v>46038</v>
      </c>
      <c r="E268" s="398" t="n">
        <v>46034</v>
      </c>
      <c r="F268" s="490" t="n">
        <v>0.8648263888888889</v>
      </c>
      <c r="G268" s="397" t="inlineStr">
        <is>
          <t>Venda online</t>
        </is>
      </c>
      <c r="H268" s="397" t="inlineStr">
        <is>
          <t>Pagamento transacionado pela Sympla</t>
        </is>
      </c>
      <c r="I268" s="397" t="n">
        <v>220</v>
      </c>
      <c r="J268" s="397" t="n">
        <v>0</v>
      </c>
      <c r="K268" s="397" t="n">
        <v>220</v>
      </c>
      <c r="L268" s="397" t="n">
        <v>26.4</v>
      </c>
      <c r="M268" s="397" t="n">
        <v>246.4</v>
      </c>
      <c r="N268" s="397" t="n">
        <v>-26.4</v>
      </c>
      <c r="O268" s="491" t="n">
        <v>220</v>
      </c>
      <c r="P268" s="397" t="n"/>
      <c r="Q268" s="397" t="n"/>
      <c r="R268" s="397" t="inlineStr">
        <is>
          <t>Lucas</t>
        </is>
      </c>
      <c r="S268" s="397" t="inlineStr">
        <is>
          <t>Petrilli</t>
        </is>
      </c>
      <c r="T268" s="397" t="inlineStr">
        <is>
          <t>petrilli.lucas@gmail.com</t>
        </is>
      </c>
      <c r="U268" s="400" t="inlineStr">
        <is>
          <t>Sim</t>
        </is>
      </c>
      <c r="V268" s="408" t="n">
        <v>46023</v>
      </c>
    </row>
    <row r="269">
      <c r="A269" s="401" t="inlineStr">
        <is>
          <t>33YKBA8ZJAE</t>
        </is>
      </c>
      <c r="B269" s="402" t="inlineStr">
        <is>
          <t>UY9Q-3F-F18J</t>
        </is>
      </c>
      <c r="C269" s="402" t="inlineStr">
        <is>
          <t>Frente de palco - 2 lugares</t>
        </is>
      </c>
      <c r="D269" s="403" t="n">
        <v>46038</v>
      </c>
      <c r="E269" s="403" t="n">
        <v>46034</v>
      </c>
      <c r="F269" s="492" t="n">
        <v>0.9808564814814815</v>
      </c>
      <c r="G269" s="402" t="inlineStr">
        <is>
          <t>Venda online</t>
        </is>
      </c>
      <c r="H269" s="402" t="inlineStr">
        <is>
          <t>Pagamento transacionado pela Sympla</t>
        </is>
      </c>
      <c r="I269" s="402" t="n">
        <v>220</v>
      </c>
      <c r="J269" s="402" t="n">
        <v>0</v>
      </c>
      <c r="K269" s="402" t="n">
        <v>220</v>
      </c>
      <c r="L269" s="402" t="n">
        <v>26.4</v>
      </c>
      <c r="M269" s="402" t="n">
        <v>246.4</v>
      </c>
      <c r="N269" s="402" t="n">
        <v>-26.4</v>
      </c>
      <c r="O269" s="493" t="n">
        <v>220</v>
      </c>
      <c r="P269" s="402" t="n"/>
      <c r="Q269" s="402" t="n"/>
      <c r="R269" s="402" t="inlineStr">
        <is>
          <t>Victor</t>
        </is>
      </c>
      <c r="S269" s="402" t="inlineStr">
        <is>
          <t>Papi Ramos</t>
        </is>
      </c>
      <c r="T269" s="402" t="inlineStr">
        <is>
          <t>vicpramos@hotmail.com</t>
        </is>
      </c>
      <c r="U269" s="405" t="inlineStr">
        <is>
          <t>Sim</t>
        </is>
      </c>
      <c r="V269" s="408" t="n">
        <v>46023</v>
      </c>
    </row>
    <row r="270">
      <c r="A270" s="396" t="inlineStr">
        <is>
          <t>33YKBA8ZJAE</t>
        </is>
      </c>
      <c r="B270" s="397" t="inlineStr">
        <is>
          <t>UY9Q-3F-F19E</t>
        </is>
      </c>
      <c r="C270" s="397" t="inlineStr">
        <is>
          <t>Frente de palco - 2 lugares</t>
        </is>
      </c>
      <c r="D270" s="398" t="n">
        <v>46038</v>
      </c>
      <c r="E270" s="398" t="n">
        <v>46034</v>
      </c>
      <c r="F270" s="490" t="n">
        <v>0.9808564814814815</v>
      </c>
      <c r="G270" s="397" t="inlineStr">
        <is>
          <t>Venda online</t>
        </is>
      </c>
      <c r="H270" s="397" t="inlineStr">
        <is>
          <t>Pagamento transacionado pela Sympla</t>
        </is>
      </c>
      <c r="I270" s="397" t="n">
        <v>220</v>
      </c>
      <c r="J270" s="397" t="n">
        <v>0</v>
      </c>
      <c r="K270" s="397" t="n">
        <v>220</v>
      </c>
      <c r="L270" s="397" t="n">
        <v>26.4</v>
      </c>
      <c r="M270" s="397" t="n">
        <v>246.4</v>
      </c>
      <c r="N270" s="397" t="n">
        <v>-26.4</v>
      </c>
      <c r="O270" s="491" t="n">
        <v>220</v>
      </c>
      <c r="P270" s="397" t="n"/>
      <c r="Q270" s="397" t="n"/>
      <c r="R270" s="397" t="inlineStr">
        <is>
          <t>Victor</t>
        </is>
      </c>
      <c r="S270" s="397" t="inlineStr">
        <is>
          <t>Papi Ramos</t>
        </is>
      </c>
      <c r="T270" s="397" t="inlineStr">
        <is>
          <t>vicpramos@hotmail.com</t>
        </is>
      </c>
      <c r="U270" s="400" t="inlineStr">
        <is>
          <t>Não</t>
        </is>
      </c>
      <c r="V270" s="408" t="n">
        <v>46023</v>
      </c>
    </row>
    <row r="271">
      <c r="A271" s="401" t="inlineStr">
        <is>
          <t>33YKBA8P9PP</t>
        </is>
      </c>
      <c r="B271" s="402" t="inlineStr">
        <is>
          <t>UYAH-KW-A2EU</t>
        </is>
      </c>
      <c r="C271" s="402" t="inlineStr">
        <is>
          <t>Intermediário - 2 lugares</t>
        </is>
      </c>
      <c r="D271" s="403" t="n">
        <v>46038</v>
      </c>
      <c r="E271" s="403" t="n">
        <v>46035</v>
      </c>
      <c r="F271" s="492" t="n">
        <v>0.4159143518518518</v>
      </c>
      <c r="G271" s="402" t="inlineStr">
        <is>
          <t>Venda online</t>
        </is>
      </c>
      <c r="H271" s="402" t="inlineStr">
        <is>
          <t>Pagamento transacionado pela Sympla</t>
        </is>
      </c>
      <c r="I271" s="402" t="n">
        <v>180</v>
      </c>
      <c r="J271" s="402" t="n">
        <v>0</v>
      </c>
      <c r="K271" s="402" t="n">
        <v>180</v>
      </c>
      <c r="L271" s="402" t="n">
        <v>21.6</v>
      </c>
      <c r="M271" s="402" t="n">
        <v>201.6</v>
      </c>
      <c r="N271" s="402" t="n">
        <v>-21.6</v>
      </c>
      <c r="O271" s="493" t="n">
        <v>180</v>
      </c>
      <c r="P271" s="402" t="n"/>
      <c r="Q271" s="402" t="n"/>
      <c r="R271" s="402" t="inlineStr">
        <is>
          <t>Douglas</t>
        </is>
      </c>
      <c r="S271" s="402" t="inlineStr">
        <is>
          <t>de Paula DAmaro</t>
        </is>
      </c>
      <c r="T271" s="402" t="inlineStr">
        <is>
          <t>dougdamaro@gmail.com</t>
        </is>
      </c>
      <c r="U271" s="405" t="inlineStr">
        <is>
          <t>Sim</t>
        </is>
      </c>
      <c r="V271" s="408" t="n">
        <v>46023</v>
      </c>
    </row>
    <row r="272">
      <c r="A272" s="396" t="inlineStr">
        <is>
          <t>33YKBA8PGZS</t>
        </is>
      </c>
      <c r="B272" s="397" t="inlineStr">
        <is>
          <t>UYAK-CC-JJJE</t>
        </is>
      </c>
      <c r="C272" s="397" t="inlineStr">
        <is>
          <t>Entrada única - Individual</t>
        </is>
      </c>
      <c r="D272" s="398" t="n">
        <v>46038</v>
      </c>
      <c r="E272" s="398" t="n">
        <v>46035</v>
      </c>
      <c r="F272" s="490" t="n">
        <v>0.4627662037037037</v>
      </c>
      <c r="G272" s="397" t="inlineStr">
        <is>
          <t>Venda online</t>
        </is>
      </c>
      <c r="H272" s="397" t="inlineStr">
        <is>
          <t>Pagamento transacionado pela Sympla</t>
        </is>
      </c>
      <c r="I272" s="397" t="n">
        <v>75</v>
      </c>
      <c r="J272" s="397" t="n">
        <v>0</v>
      </c>
      <c r="K272" s="397" t="n">
        <v>75</v>
      </c>
      <c r="L272" s="397" t="n">
        <v>9</v>
      </c>
      <c r="M272" s="397" t="n">
        <v>84</v>
      </c>
      <c r="N272" s="397" t="n">
        <v>-9</v>
      </c>
      <c r="O272" s="491" t="n">
        <v>75</v>
      </c>
      <c r="P272" s="397" t="n"/>
      <c r="Q272" s="397" t="n"/>
      <c r="R272" s="397" t="inlineStr">
        <is>
          <t>Juliana</t>
        </is>
      </c>
      <c r="S272" s="397" t="inlineStr">
        <is>
          <t>Mazoto</t>
        </is>
      </c>
      <c r="T272" s="397" t="inlineStr">
        <is>
          <t>julianamazoto@yahoo.com.br</t>
        </is>
      </c>
      <c r="U272" s="400" t="inlineStr">
        <is>
          <t>Sim</t>
        </is>
      </c>
      <c r="V272" s="408" t="n">
        <v>46023</v>
      </c>
    </row>
    <row r="273">
      <c r="A273" s="401" t="inlineStr">
        <is>
          <t>33YKBA8QE1N</t>
        </is>
      </c>
      <c r="B273" s="402" t="inlineStr">
        <is>
          <t>UYAR-MV-XC98</t>
        </is>
      </c>
      <c r="C273" s="402" t="inlineStr">
        <is>
          <t>Intermediário - 2 lugares</t>
        </is>
      </c>
      <c r="D273" s="403" t="n">
        <v>46038</v>
      </c>
      <c r="E273" s="403" t="n">
        <v>46035</v>
      </c>
      <c r="F273" s="492" t="n">
        <v>0.5874305555555556</v>
      </c>
      <c r="G273" s="402" t="inlineStr">
        <is>
          <t>Venda online</t>
        </is>
      </c>
      <c r="H273" s="402" t="inlineStr">
        <is>
          <t>Pagamento transacionado pela Sympla</t>
        </is>
      </c>
      <c r="I273" s="402" t="n">
        <v>180</v>
      </c>
      <c r="J273" s="402" t="n">
        <v>0</v>
      </c>
      <c r="K273" s="402" t="n">
        <v>180</v>
      </c>
      <c r="L273" s="402" t="n">
        <v>21.6</v>
      </c>
      <c r="M273" s="402" t="n">
        <v>201.6</v>
      </c>
      <c r="N273" s="402" t="n">
        <v>-21.6</v>
      </c>
      <c r="O273" s="493" t="n">
        <v>180</v>
      </c>
      <c r="P273" s="402" t="n"/>
      <c r="Q273" s="402" t="n"/>
      <c r="R273" s="402" t="inlineStr">
        <is>
          <t>Lucca</t>
        </is>
      </c>
      <c r="S273" s="402" t="inlineStr">
        <is>
          <t>Cidin</t>
        </is>
      </c>
      <c r="T273" s="402" t="inlineStr">
        <is>
          <t>lucidins@gmail.com</t>
        </is>
      </c>
      <c r="U273" s="405" t="inlineStr">
        <is>
          <t>Não</t>
        </is>
      </c>
      <c r="V273" s="408" t="n">
        <v>46023</v>
      </c>
    </row>
    <row r="274">
      <c r="A274" s="396" t="inlineStr">
        <is>
          <t>33YKBA8QQCT</t>
        </is>
      </c>
      <c r="B274" s="397" t="inlineStr">
        <is>
          <t>UYAV-D7-3WFH</t>
        </is>
      </c>
      <c r="C274" s="397" t="inlineStr">
        <is>
          <t>Intermediário - 2 lugares</t>
        </is>
      </c>
      <c r="D274" s="398" t="n">
        <v>46038</v>
      </c>
      <c r="E274" s="398" t="n">
        <v>46035</v>
      </c>
      <c r="F274" s="490" t="n">
        <v>0.6507523148148148</v>
      </c>
      <c r="G274" s="397" t="inlineStr">
        <is>
          <t>Venda online</t>
        </is>
      </c>
      <c r="H274" s="397" t="inlineStr">
        <is>
          <t>Pagamento transacionado pela Sympla</t>
        </is>
      </c>
      <c r="I274" s="397" t="n">
        <v>180</v>
      </c>
      <c r="J274" s="397" t="n">
        <v>0</v>
      </c>
      <c r="K274" s="397" t="n">
        <v>180</v>
      </c>
      <c r="L274" s="397" t="n">
        <v>21.6</v>
      </c>
      <c r="M274" s="397" t="n">
        <v>201.6</v>
      </c>
      <c r="N274" s="397" t="n">
        <v>-21.6</v>
      </c>
      <c r="O274" s="491" t="n">
        <v>180</v>
      </c>
      <c r="P274" s="397" t="n"/>
      <c r="Q274" s="397" t="n"/>
      <c r="R274" s="397" t="inlineStr">
        <is>
          <t>FELIPE</t>
        </is>
      </c>
      <c r="S274" s="397" t="inlineStr">
        <is>
          <t>MARTINS DA SILVA</t>
        </is>
      </c>
      <c r="T274" s="397" t="inlineStr">
        <is>
          <t>felipebriolimp@yahoo.com.br</t>
        </is>
      </c>
      <c r="U274" s="400" t="inlineStr">
        <is>
          <t>Sim</t>
        </is>
      </c>
      <c r="V274" s="408" t="n">
        <v>46023</v>
      </c>
    </row>
    <row r="275">
      <c r="A275" s="401" t="inlineStr">
        <is>
          <t>33YKBA8QTYG</t>
        </is>
      </c>
      <c r="B275" s="402" t="inlineStr">
        <is>
          <t>UYAW-30-BTGE</t>
        </is>
      </c>
      <c r="C275" s="402" t="inlineStr">
        <is>
          <t>Intermediário - 2 lugares</t>
        </is>
      </c>
      <c r="D275" s="403" t="n">
        <v>46038</v>
      </c>
      <c r="E275" s="403" t="n">
        <v>46035</v>
      </c>
      <c r="F275" s="492" t="n">
        <v>0.6626967592592593</v>
      </c>
      <c r="G275" s="402" t="inlineStr">
        <is>
          <t>Venda online</t>
        </is>
      </c>
      <c r="H275" s="402" t="inlineStr">
        <is>
          <t>Pagamento transacionado pela Sympla</t>
        </is>
      </c>
      <c r="I275" s="402" t="n">
        <v>180</v>
      </c>
      <c r="J275" s="402" t="n">
        <v>0</v>
      </c>
      <c r="K275" s="402" t="n">
        <v>180</v>
      </c>
      <c r="L275" s="402" t="n">
        <v>21.6</v>
      </c>
      <c r="M275" s="402" t="n">
        <v>201.6</v>
      </c>
      <c r="N275" s="402" t="n">
        <v>-21.6</v>
      </c>
      <c r="O275" s="493" t="n">
        <v>180</v>
      </c>
      <c r="P275" s="402" t="n"/>
      <c r="Q275" s="402" t="n"/>
      <c r="R275" s="402" t="inlineStr">
        <is>
          <t>Iacy</t>
        </is>
      </c>
      <c r="S275" s="402" t="inlineStr">
        <is>
          <t>Trindade</t>
        </is>
      </c>
      <c r="T275" s="402" t="inlineStr">
        <is>
          <t>iacytrindade@gmail.com</t>
        </is>
      </c>
      <c r="U275" s="405" t="inlineStr">
        <is>
          <t>Sim</t>
        </is>
      </c>
      <c r="V275" s="408" t="n">
        <v>46023</v>
      </c>
    </row>
    <row r="276">
      <c r="A276" s="396" t="inlineStr">
        <is>
          <t>33YKBA8QTYG</t>
        </is>
      </c>
      <c r="B276" s="397" t="inlineStr">
        <is>
          <t>UYAW-30-BTH8</t>
        </is>
      </c>
      <c r="C276" s="397" t="inlineStr">
        <is>
          <t>Intermediário - 2 lugares</t>
        </is>
      </c>
      <c r="D276" s="398" t="n">
        <v>46038</v>
      </c>
      <c r="E276" s="398" t="n">
        <v>46035</v>
      </c>
      <c r="F276" s="490" t="n">
        <v>0.6626967592592593</v>
      </c>
      <c r="G276" s="397" t="inlineStr">
        <is>
          <t>Venda online</t>
        </is>
      </c>
      <c r="H276" s="397" t="inlineStr">
        <is>
          <t>Pagamento transacionado pela Sympla</t>
        </is>
      </c>
      <c r="I276" s="397" t="n">
        <v>180</v>
      </c>
      <c r="J276" s="397" t="n">
        <v>0</v>
      </c>
      <c r="K276" s="397" t="n">
        <v>180</v>
      </c>
      <c r="L276" s="397" t="n">
        <v>21.6</v>
      </c>
      <c r="M276" s="397" t="n">
        <v>201.6</v>
      </c>
      <c r="N276" s="397" t="n">
        <v>-21.6</v>
      </c>
      <c r="O276" s="491" t="n">
        <v>180</v>
      </c>
      <c r="P276" s="397" t="n"/>
      <c r="Q276" s="397" t="n"/>
      <c r="R276" s="397" t="inlineStr">
        <is>
          <t>Iacy</t>
        </is>
      </c>
      <c r="S276" s="397" t="inlineStr">
        <is>
          <t>Trindade</t>
        </is>
      </c>
      <c r="T276" s="397" t="inlineStr">
        <is>
          <t>iacytrindade@gmail.com</t>
        </is>
      </c>
      <c r="U276" s="400" t="inlineStr">
        <is>
          <t>Sim</t>
        </is>
      </c>
      <c r="V276" s="408" t="n">
        <v>46023</v>
      </c>
    </row>
    <row r="277">
      <c r="A277" s="401" t="inlineStr">
        <is>
          <t>33YKBA8RYZ0</t>
        </is>
      </c>
      <c r="B277" s="402" t="inlineStr">
        <is>
          <t>UYB4-GD-VA42</t>
        </is>
      </c>
      <c r="C277" s="402" t="inlineStr">
        <is>
          <t>Entrada única - Individual</t>
        </is>
      </c>
      <c r="D277" s="403" t="n">
        <v>46038</v>
      </c>
      <c r="E277" s="403" t="n">
        <v>46035</v>
      </c>
      <c r="F277" s="492" t="n">
        <v>0.771724537037037</v>
      </c>
      <c r="G277" s="402" t="inlineStr">
        <is>
          <t>Venda online</t>
        </is>
      </c>
      <c r="H277" s="402" t="inlineStr">
        <is>
          <t>Pagamento transacionado pela Sympla</t>
        </is>
      </c>
      <c r="I277" s="402" t="n">
        <v>75</v>
      </c>
      <c r="J277" s="402" t="n">
        <v>0</v>
      </c>
      <c r="K277" s="402" t="n">
        <v>75</v>
      </c>
      <c r="L277" s="402" t="n">
        <v>9</v>
      </c>
      <c r="M277" s="402" t="n">
        <v>84</v>
      </c>
      <c r="N277" s="402" t="n">
        <v>-9</v>
      </c>
      <c r="O277" s="493" t="n">
        <v>75</v>
      </c>
      <c r="P277" s="402" t="n"/>
      <c r="Q277" s="402" t="n"/>
      <c r="R277" s="402" t="inlineStr">
        <is>
          <t>Rafael</t>
        </is>
      </c>
      <c r="S277" s="402" t="inlineStr">
        <is>
          <t>Sens</t>
        </is>
      </c>
      <c r="T277" s="402" t="inlineStr">
        <is>
          <t>rafaelmsens@gmail.com</t>
        </is>
      </c>
      <c r="U277" s="405" t="inlineStr">
        <is>
          <t>Sim</t>
        </is>
      </c>
      <c r="V277" s="408" t="n">
        <v>46023</v>
      </c>
    </row>
    <row r="278">
      <c r="A278" s="396" t="inlineStr">
        <is>
          <t>33YKBA8RNZB</t>
        </is>
      </c>
      <c r="B278" s="397" t="inlineStr">
        <is>
          <t>UYB7-9G-9MZT</t>
        </is>
      </c>
      <c r="C278" s="397" t="inlineStr">
        <is>
          <t>Frente de palco - 2 lugares</t>
        </is>
      </c>
      <c r="D278" s="398" t="n">
        <v>46038</v>
      </c>
      <c r="E278" s="398" t="n">
        <v>46035</v>
      </c>
      <c r="F278" s="490" t="n">
        <v>0.8193981481481482</v>
      </c>
      <c r="G278" s="397" t="inlineStr">
        <is>
          <t>Venda online</t>
        </is>
      </c>
      <c r="H278" s="397" t="inlineStr">
        <is>
          <t>Pagamento transacionado pela Sympla</t>
        </is>
      </c>
      <c r="I278" s="397" t="n">
        <v>220</v>
      </c>
      <c r="J278" s="397" t="n">
        <v>0</v>
      </c>
      <c r="K278" s="397" t="n">
        <v>220</v>
      </c>
      <c r="L278" s="397" t="n">
        <v>26.4</v>
      </c>
      <c r="M278" s="397" t="n">
        <v>246.4</v>
      </c>
      <c r="N278" s="397" t="n">
        <v>-26.4</v>
      </c>
      <c r="O278" s="491" t="n">
        <v>220</v>
      </c>
      <c r="P278" s="397" t="n"/>
      <c r="Q278" s="397" t="n"/>
      <c r="R278" s="397" t="inlineStr">
        <is>
          <t>Vinicius</t>
        </is>
      </c>
      <c r="S278" s="397" t="inlineStr">
        <is>
          <t>Marques</t>
        </is>
      </c>
      <c r="T278" s="397" t="inlineStr">
        <is>
          <t>vomarques1@hotmail.com</t>
        </is>
      </c>
      <c r="U278" s="400" t="inlineStr">
        <is>
          <t>Sim</t>
        </is>
      </c>
      <c r="V278" s="408" t="n">
        <v>46023</v>
      </c>
    </row>
    <row r="279">
      <c r="A279" s="401" t="inlineStr">
        <is>
          <t>33YKBA8S5MG</t>
        </is>
      </c>
      <c r="B279" s="402" t="inlineStr">
        <is>
          <t>UYBA-YR-5JJB</t>
        </is>
      </c>
      <c r="C279" s="402" t="inlineStr">
        <is>
          <t>Frente de palco - 2 lugares</t>
        </is>
      </c>
      <c r="D279" s="403" t="n">
        <v>46038</v>
      </c>
      <c r="E279" s="403" t="n">
        <v>46035</v>
      </c>
      <c r="F279" s="492" t="n">
        <v>0.8752314814814814</v>
      </c>
      <c r="G279" s="402" t="inlineStr">
        <is>
          <t>Venda online</t>
        </is>
      </c>
      <c r="H279" s="402" t="inlineStr">
        <is>
          <t>Pagamento transacionado pela Sympla</t>
        </is>
      </c>
      <c r="I279" s="402" t="n">
        <v>220</v>
      </c>
      <c r="J279" s="402" t="n">
        <v>0</v>
      </c>
      <c r="K279" s="402" t="n">
        <v>220</v>
      </c>
      <c r="L279" s="402" t="n">
        <v>26.4</v>
      </c>
      <c r="M279" s="402" t="n">
        <v>246.4</v>
      </c>
      <c r="N279" s="402" t="n">
        <v>-26.4</v>
      </c>
      <c r="O279" s="493" t="n">
        <v>220</v>
      </c>
      <c r="P279" s="402" t="n"/>
      <c r="Q279" s="402" t="n"/>
      <c r="R279" s="402" t="inlineStr">
        <is>
          <t xml:space="preserve">Tatiana </t>
        </is>
      </c>
      <c r="S279" s="402" t="inlineStr">
        <is>
          <t xml:space="preserve">Zebrowski </t>
        </is>
      </c>
      <c r="T279" s="402" t="inlineStr">
        <is>
          <t>Tlzebrowski@terra.com.br</t>
        </is>
      </c>
      <c r="U279" s="405" t="inlineStr">
        <is>
          <t>Sim</t>
        </is>
      </c>
      <c r="V279" s="408" t="n">
        <v>46023</v>
      </c>
    </row>
    <row r="280">
      <c r="A280" s="396" t="inlineStr">
        <is>
          <t>33YKBA8S810</t>
        </is>
      </c>
      <c r="B280" s="397" t="inlineStr">
        <is>
          <t>UYBA-XQ-KMXH</t>
        </is>
      </c>
      <c r="C280" s="397" t="inlineStr">
        <is>
          <t>Intermediário - 2 lugares</t>
        </is>
      </c>
      <c r="D280" s="398" t="n">
        <v>46038</v>
      </c>
      <c r="E280" s="398" t="n">
        <v>46035</v>
      </c>
      <c r="F280" s="490" t="n">
        <v>0.8827430555555555</v>
      </c>
      <c r="G280" s="397" t="inlineStr">
        <is>
          <t>Venda online</t>
        </is>
      </c>
      <c r="H280" s="397" t="inlineStr">
        <is>
          <t>Pagamento transacionado pela Sympla</t>
        </is>
      </c>
      <c r="I280" s="397" t="n">
        <v>180</v>
      </c>
      <c r="J280" s="397" t="n">
        <v>0</v>
      </c>
      <c r="K280" s="397" t="n">
        <v>180</v>
      </c>
      <c r="L280" s="397" t="n">
        <v>21.6</v>
      </c>
      <c r="M280" s="397" t="n">
        <v>201.6</v>
      </c>
      <c r="N280" s="397" t="n">
        <v>-21.6</v>
      </c>
      <c r="O280" s="491" t="n">
        <v>180</v>
      </c>
      <c r="P280" s="397" t="n"/>
      <c r="Q280" s="397" t="n"/>
      <c r="R280" s="397" t="inlineStr">
        <is>
          <t>Fauze</t>
        </is>
      </c>
      <c r="S280" s="397" t="inlineStr">
        <is>
          <t>Abdul Khalek</t>
        </is>
      </c>
      <c r="T280" s="397" t="inlineStr">
        <is>
          <t>fauzeabdul@hotmail.com</t>
        </is>
      </c>
      <c r="U280" s="400" t="inlineStr">
        <is>
          <t>Sim</t>
        </is>
      </c>
      <c r="V280" s="408" t="n">
        <v>46023</v>
      </c>
    </row>
    <row r="281">
      <c r="A281" s="401" t="inlineStr">
        <is>
          <t>33YKBA8SB4H</t>
        </is>
      </c>
      <c r="B281" s="402" t="inlineStr">
        <is>
          <t>UYBB-RW-PERD</t>
        </is>
      </c>
      <c r="C281" s="402" t="inlineStr">
        <is>
          <t>Mesas mezanino - 2 lugares</t>
        </is>
      </c>
      <c r="D281" s="403" t="n">
        <v>46038</v>
      </c>
      <c r="E281" s="403" t="n">
        <v>46035</v>
      </c>
      <c r="F281" s="492" t="n">
        <v>0.896875</v>
      </c>
      <c r="G281" s="402" t="inlineStr">
        <is>
          <t>Venda online</t>
        </is>
      </c>
      <c r="H281" s="402" t="inlineStr">
        <is>
          <t>Pagamento transacionado pela Sympla</t>
        </is>
      </c>
      <c r="I281" s="402" t="n">
        <v>130</v>
      </c>
      <c r="J281" s="402" t="n">
        <v>0</v>
      </c>
      <c r="K281" s="402" t="n">
        <v>130</v>
      </c>
      <c r="L281" s="402" t="n">
        <v>15.6</v>
      </c>
      <c r="M281" s="402" t="n">
        <v>145.6</v>
      </c>
      <c r="N281" s="402" t="n">
        <v>-15.6</v>
      </c>
      <c r="O281" s="493" t="n">
        <v>130</v>
      </c>
      <c r="P281" s="402" t="n"/>
      <c r="Q281" s="402" t="n"/>
      <c r="R281" s="402" t="inlineStr">
        <is>
          <t>Rafael</t>
        </is>
      </c>
      <c r="S281" s="402" t="inlineStr">
        <is>
          <t>Manfredi</t>
        </is>
      </c>
      <c r="T281" s="402" t="inlineStr">
        <is>
          <t>rafalima_1996@hotmail.com</t>
        </is>
      </c>
      <c r="U281" s="405" t="inlineStr">
        <is>
          <t>Sim</t>
        </is>
      </c>
      <c r="V281" s="408" t="n">
        <v>46023</v>
      </c>
    </row>
    <row r="282">
      <c r="A282" s="396" t="inlineStr">
        <is>
          <t>33YKBA8SE2L</t>
        </is>
      </c>
      <c r="B282" s="397" t="inlineStr">
        <is>
          <t>UYBC-KS-RUYL</t>
        </is>
      </c>
      <c r="C282" s="397" t="inlineStr">
        <is>
          <t>Intermediário - 2 lugares</t>
        </is>
      </c>
      <c r="D282" s="398" t="n">
        <v>46038</v>
      </c>
      <c r="E282" s="398" t="n">
        <v>46035</v>
      </c>
      <c r="F282" s="490" t="n">
        <v>0.9103587962962963</v>
      </c>
      <c r="G282" s="397" t="inlineStr">
        <is>
          <t>Venda online</t>
        </is>
      </c>
      <c r="H282" s="397" t="inlineStr">
        <is>
          <t>Pagamento transacionado pela Sympla</t>
        </is>
      </c>
      <c r="I282" s="397" t="n">
        <v>180</v>
      </c>
      <c r="J282" s="397" t="n">
        <v>0</v>
      </c>
      <c r="K282" s="397" t="n">
        <v>180</v>
      </c>
      <c r="L282" s="397" t="n">
        <v>21.6</v>
      </c>
      <c r="M282" s="397" t="n">
        <v>201.6</v>
      </c>
      <c r="N282" s="397" t="n">
        <v>-21.6</v>
      </c>
      <c r="O282" s="491" t="n">
        <v>180</v>
      </c>
      <c r="P282" s="397" t="n"/>
      <c r="Q282" s="397" t="n"/>
      <c r="R282" s="397" t="inlineStr">
        <is>
          <t xml:space="preserve">Victória </t>
        </is>
      </c>
      <c r="S282" s="397" t="inlineStr">
        <is>
          <t>Soares Romualdo</t>
        </is>
      </c>
      <c r="T282" s="397" t="inlineStr">
        <is>
          <t>vick.romualdo22@gmail.com</t>
        </is>
      </c>
      <c r="U282" s="400" t="inlineStr">
        <is>
          <t>Sim</t>
        </is>
      </c>
      <c r="V282" s="408" t="n">
        <v>46023</v>
      </c>
    </row>
    <row r="283">
      <c r="A283" s="401" t="inlineStr">
        <is>
          <t>33YKBA8SN0J</t>
        </is>
      </c>
      <c r="B283" s="402" t="inlineStr">
        <is>
          <t>UYBF-ZJ-HNY9</t>
        </is>
      </c>
      <c r="C283" s="402" t="inlineStr">
        <is>
          <t>Intermediário - 2 lugares</t>
        </is>
      </c>
      <c r="D283" s="403" t="n">
        <v>46038</v>
      </c>
      <c r="E283" s="403" t="n">
        <v>46035</v>
      </c>
      <c r="F283" s="492" t="n">
        <v>0.9633796296296296</v>
      </c>
      <c r="G283" s="402" t="inlineStr">
        <is>
          <t>Venda online</t>
        </is>
      </c>
      <c r="H283" s="402" t="inlineStr">
        <is>
          <t>Pagamento transacionado pela Sympla</t>
        </is>
      </c>
      <c r="I283" s="402" t="n">
        <v>180</v>
      </c>
      <c r="J283" s="402" t="n">
        <v>0</v>
      </c>
      <c r="K283" s="402" t="n">
        <v>180</v>
      </c>
      <c r="L283" s="402" t="n">
        <v>21.6</v>
      </c>
      <c r="M283" s="402" t="n">
        <v>201.6</v>
      </c>
      <c r="N283" s="402" t="n">
        <v>-21.6</v>
      </c>
      <c r="O283" s="493" t="n">
        <v>180</v>
      </c>
      <c r="P283" s="402" t="n"/>
      <c r="Q283" s="402" t="n"/>
      <c r="R283" s="402" t="inlineStr">
        <is>
          <t>Luana</t>
        </is>
      </c>
      <c r="S283" s="402" t="inlineStr">
        <is>
          <t>Ribeiro</t>
        </is>
      </c>
      <c r="T283" s="402" t="inlineStr">
        <is>
          <t>paraluanaribeiro@gmail.com</t>
        </is>
      </c>
      <c r="U283" s="405" t="inlineStr">
        <is>
          <t>Sim</t>
        </is>
      </c>
      <c r="V283" s="408" t="n">
        <v>46023</v>
      </c>
    </row>
    <row r="284">
      <c r="A284" s="396" t="inlineStr">
        <is>
          <t>33YKBA8SNP9</t>
        </is>
      </c>
      <c r="B284" s="397" t="inlineStr">
        <is>
          <t>UYBG-0L-W99T</t>
        </is>
      </c>
      <c r="C284" s="397" t="inlineStr">
        <is>
          <t>Intermediário - 2 lugares</t>
        </is>
      </c>
      <c r="D284" s="398" t="n">
        <v>46038</v>
      </c>
      <c r="E284" s="398" t="n">
        <v>46035</v>
      </c>
      <c r="F284" s="490" t="n">
        <v>0.9684259259259259</v>
      </c>
      <c r="G284" s="397" t="inlineStr">
        <is>
          <t>Venda online</t>
        </is>
      </c>
      <c r="H284" s="397" t="inlineStr">
        <is>
          <t>Pagamento transacionado pela Sympla</t>
        </is>
      </c>
      <c r="I284" s="397" t="n">
        <v>180</v>
      </c>
      <c r="J284" s="397" t="n">
        <v>0</v>
      </c>
      <c r="K284" s="397" t="n">
        <v>180</v>
      </c>
      <c r="L284" s="397" t="n">
        <v>21.6</v>
      </c>
      <c r="M284" s="397" t="n">
        <v>201.6</v>
      </c>
      <c r="N284" s="397" t="n">
        <v>-21.6</v>
      </c>
      <c r="O284" s="491" t="n">
        <v>180</v>
      </c>
      <c r="P284" s="397" t="n"/>
      <c r="Q284" s="397" t="n"/>
      <c r="R284" s="397" t="inlineStr">
        <is>
          <t xml:space="preserve">Vitor </t>
        </is>
      </c>
      <c r="S284" s="397" t="inlineStr">
        <is>
          <t>Rangel</t>
        </is>
      </c>
      <c r="T284" s="397" t="inlineStr">
        <is>
          <t>rangel.final@gmail.com</t>
        </is>
      </c>
      <c r="U284" s="400" t="inlineStr">
        <is>
          <t>Sim</t>
        </is>
      </c>
      <c r="V284" s="408" t="n">
        <v>46023</v>
      </c>
    </row>
    <row r="285">
      <c r="A285" s="401" t="inlineStr">
        <is>
          <t>33YKBA8SZTQ</t>
        </is>
      </c>
      <c r="B285" s="402" t="inlineStr">
        <is>
          <t>UYBG-Y4-NMGR</t>
        </is>
      </c>
      <c r="C285" s="402" t="inlineStr">
        <is>
          <t>Intermediário - 2 lugares</t>
        </is>
      </c>
      <c r="D285" s="403" t="n">
        <v>46038</v>
      </c>
      <c r="E285" s="403" t="n">
        <v>46035</v>
      </c>
      <c r="F285" s="492" t="n">
        <v>0.977199074074074</v>
      </c>
      <c r="G285" s="402" t="inlineStr">
        <is>
          <t>Venda online</t>
        </is>
      </c>
      <c r="H285" s="402" t="inlineStr">
        <is>
          <t>Pagamento transacionado pela Sympla</t>
        </is>
      </c>
      <c r="I285" s="402" t="n">
        <v>180</v>
      </c>
      <c r="J285" s="402" t="n">
        <v>0</v>
      </c>
      <c r="K285" s="402" t="n">
        <v>180</v>
      </c>
      <c r="L285" s="402" t="n">
        <v>21.6</v>
      </c>
      <c r="M285" s="402" t="n">
        <v>201.6</v>
      </c>
      <c r="N285" s="402" t="n">
        <v>-21.6</v>
      </c>
      <c r="O285" s="493" t="n">
        <v>180</v>
      </c>
      <c r="P285" s="402" t="n"/>
      <c r="Q285" s="402" t="n"/>
      <c r="R285" s="402" t="inlineStr">
        <is>
          <t>Maria Eduarda</t>
        </is>
      </c>
      <c r="S285" s="402" t="inlineStr">
        <is>
          <t>Machado</t>
        </is>
      </c>
      <c r="T285" s="402" t="inlineStr">
        <is>
          <t>dudinski.machado@gmail.com</t>
        </is>
      </c>
      <c r="U285" s="405" t="inlineStr">
        <is>
          <t>Sim</t>
        </is>
      </c>
      <c r="V285" s="408" t="n">
        <v>46023</v>
      </c>
    </row>
    <row r="286">
      <c r="A286" s="396" t="inlineStr">
        <is>
          <t>33YKBA8SZTQ</t>
        </is>
      </c>
      <c r="B286" s="397" t="inlineStr">
        <is>
          <t>UYBG-Y4-NMHL</t>
        </is>
      </c>
      <c r="C286" s="397" t="inlineStr">
        <is>
          <t>Intermediário - 2 lugares</t>
        </is>
      </c>
      <c r="D286" s="398" t="n">
        <v>46038</v>
      </c>
      <c r="E286" s="398" t="n">
        <v>46035</v>
      </c>
      <c r="F286" s="490" t="n">
        <v>0.977199074074074</v>
      </c>
      <c r="G286" s="397" t="inlineStr">
        <is>
          <t>Venda online</t>
        </is>
      </c>
      <c r="H286" s="397" t="inlineStr">
        <is>
          <t>Pagamento transacionado pela Sympla</t>
        </is>
      </c>
      <c r="I286" s="397" t="n">
        <v>180</v>
      </c>
      <c r="J286" s="397" t="n">
        <v>0</v>
      </c>
      <c r="K286" s="397" t="n">
        <v>180</v>
      </c>
      <c r="L286" s="397" t="n">
        <v>21.6</v>
      </c>
      <c r="M286" s="397" t="n">
        <v>201.6</v>
      </c>
      <c r="N286" s="397" t="n">
        <v>-21.6</v>
      </c>
      <c r="O286" s="491" t="n">
        <v>180</v>
      </c>
      <c r="P286" s="397" t="n"/>
      <c r="Q286" s="397" t="n"/>
      <c r="R286" s="397" t="inlineStr">
        <is>
          <t>Maria Eduarda</t>
        </is>
      </c>
      <c r="S286" s="397" t="inlineStr">
        <is>
          <t>Machado</t>
        </is>
      </c>
      <c r="T286" s="397" t="inlineStr">
        <is>
          <t>dudinski.machado@gmail.com</t>
        </is>
      </c>
      <c r="U286" s="400" t="inlineStr">
        <is>
          <t>Sim</t>
        </is>
      </c>
      <c r="V286" s="408" t="n">
        <v>46023</v>
      </c>
    </row>
    <row r="287">
      <c r="A287" s="401" t="inlineStr">
        <is>
          <t>33YKBA8SRTY</t>
        </is>
      </c>
      <c r="B287" s="402" t="inlineStr">
        <is>
          <t>UYBY-61-THSR</t>
        </is>
      </c>
      <c r="C287" s="402" t="inlineStr">
        <is>
          <t>Intermediário - 2 lugares</t>
        </is>
      </c>
      <c r="D287" s="403" t="n">
        <v>46038</v>
      </c>
      <c r="E287" s="403" t="n">
        <v>46036</v>
      </c>
      <c r="F287" s="492" t="n">
        <v>0.005243055555555555</v>
      </c>
      <c r="G287" s="402" t="inlineStr">
        <is>
          <t>Venda online</t>
        </is>
      </c>
      <c r="H287" s="402" t="inlineStr">
        <is>
          <t>Pagamento transacionado pela Sympla</t>
        </is>
      </c>
      <c r="I287" s="402" t="n">
        <v>180</v>
      </c>
      <c r="J287" s="402" t="n">
        <v>0</v>
      </c>
      <c r="K287" s="402" t="n">
        <v>180</v>
      </c>
      <c r="L287" s="402" t="n">
        <v>21.6</v>
      </c>
      <c r="M287" s="402" t="n">
        <v>201.6</v>
      </c>
      <c r="N287" s="402" t="n">
        <v>-21.6</v>
      </c>
      <c r="O287" s="493" t="n">
        <v>180</v>
      </c>
      <c r="P287" s="402" t="n"/>
      <c r="Q287" s="402" t="n"/>
      <c r="R287" s="402" t="inlineStr">
        <is>
          <t>Vitor Kahik</t>
        </is>
      </c>
      <c r="S287" s="402" t="inlineStr">
        <is>
          <t>Santos de Almeida</t>
        </is>
      </c>
      <c r="T287" s="402" t="inlineStr">
        <is>
          <t>kahiik@outlook.com</t>
        </is>
      </c>
      <c r="U287" s="405" t="inlineStr">
        <is>
          <t>Sim</t>
        </is>
      </c>
      <c r="V287" s="408" t="n">
        <v>46023</v>
      </c>
    </row>
    <row r="288">
      <c r="A288" s="396" t="inlineStr">
        <is>
          <t>33YKBA8T4LL</t>
        </is>
      </c>
      <c r="B288" s="397" t="inlineStr">
        <is>
          <t>UYC2-L7-79YH</t>
        </is>
      </c>
      <c r="C288" s="397" t="inlineStr">
        <is>
          <t>Intermediário - 2 lugares</t>
        </is>
      </c>
      <c r="D288" s="398" t="n">
        <v>46038</v>
      </c>
      <c r="E288" s="398" t="n">
        <v>46036</v>
      </c>
      <c r="F288" s="490" t="n">
        <v>0.3197685185185185</v>
      </c>
      <c r="G288" s="397" t="inlineStr">
        <is>
          <t>Venda online</t>
        </is>
      </c>
      <c r="H288" s="397" t="inlineStr">
        <is>
          <t>Pagamento transacionado pela Sympla</t>
        </is>
      </c>
      <c r="I288" s="397" t="n">
        <v>180</v>
      </c>
      <c r="J288" s="397" t="n">
        <v>0</v>
      </c>
      <c r="K288" s="397" t="n">
        <v>180</v>
      </c>
      <c r="L288" s="397" t="n">
        <v>21.6</v>
      </c>
      <c r="M288" s="397" t="n">
        <v>201.6</v>
      </c>
      <c r="N288" s="397" t="n">
        <v>-21.6</v>
      </c>
      <c r="O288" s="491" t="n">
        <v>180</v>
      </c>
      <c r="P288" s="397" t="n"/>
      <c r="Q288" s="397" t="n"/>
      <c r="R288" s="397" t="inlineStr">
        <is>
          <t>Mayara</t>
        </is>
      </c>
      <c r="S288" s="397" t="inlineStr">
        <is>
          <t>Ribeiro</t>
        </is>
      </c>
      <c r="T288" s="397" t="inlineStr">
        <is>
          <t>moriebirs@gmail.com</t>
        </is>
      </c>
      <c r="U288" s="400" t="inlineStr">
        <is>
          <t>Sim</t>
        </is>
      </c>
      <c r="V288" s="408" t="n">
        <v>46023</v>
      </c>
    </row>
    <row r="289">
      <c r="A289" s="401" t="inlineStr">
        <is>
          <t>33YKBA8T4LL</t>
        </is>
      </c>
      <c r="B289" s="402" t="inlineStr">
        <is>
          <t>UYC2-L7-79JC</t>
        </is>
      </c>
      <c r="C289" s="402" t="inlineStr">
        <is>
          <t>Entrada única - Individual</t>
        </is>
      </c>
      <c r="D289" s="403" t="n">
        <v>46038</v>
      </c>
      <c r="E289" s="403" t="n">
        <v>46036</v>
      </c>
      <c r="F289" s="492" t="n">
        <v>0.3197685185185185</v>
      </c>
      <c r="G289" s="402" t="inlineStr">
        <is>
          <t>Venda online</t>
        </is>
      </c>
      <c r="H289" s="402" t="inlineStr">
        <is>
          <t>Pagamento transacionado pela Sympla</t>
        </is>
      </c>
      <c r="I289" s="402" t="n">
        <v>75</v>
      </c>
      <c r="J289" s="402" t="n">
        <v>0</v>
      </c>
      <c r="K289" s="402" t="n">
        <v>75</v>
      </c>
      <c r="L289" s="402" t="n">
        <v>9</v>
      </c>
      <c r="M289" s="402" t="n">
        <v>84</v>
      </c>
      <c r="N289" s="402" t="n">
        <v>-9</v>
      </c>
      <c r="O289" s="493" t="n">
        <v>75</v>
      </c>
      <c r="P289" s="402" t="n"/>
      <c r="Q289" s="402" t="n"/>
      <c r="R289" s="402" t="inlineStr">
        <is>
          <t>Mayara</t>
        </is>
      </c>
      <c r="S289" s="402" t="inlineStr">
        <is>
          <t>Ribeiro</t>
        </is>
      </c>
      <c r="T289" s="402" t="inlineStr">
        <is>
          <t>moriebirs@gmail.com</t>
        </is>
      </c>
      <c r="U289" s="405" t="inlineStr">
        <is>
          <t>Sim</t>
        </is>
      </c>
      <c r="V289" s="408" t="n">
        <v>46023</v>
      </c>
    </row>
    <row r="290">
      <c r="A290" s="396" t="inlineStr">
        <is>
          <t>33YKBA8TPBG</t>
        </is>
      </c>
      <c r="B290" s="397" t="inlineStr">
        <is>
          <t>UYCA-H4-3RYM</t>
        </is>
      </c>
      <c r="C290" s="397" t="inlineStr">
        <is>
          <t>Intermediário - 2 lugares</t>
        </is>
      </c>
      <c r="D290" s="398" t="n">
        <v>46038</v>
      </c>
      <c r="E290" s="398" t="n">
        <v>46036</v>
      </c>
      <c r="F290" s="490" t="n">
        <v>0.4541319444444444</v>
      </c>
      <c r="G290" s="397" t="inlineStr">
        <is>
          <t>Venda online</t>
        </is>
      </c>
      <c r="H290" s="397" t="inlineStr">
        <is>
          <t>Pagamento transacionado pela Sympla</t>
        </is>
      </c>
      <c r="I290" s="397" t="n">
        <v>180</v>
      </c>
      <c r="J290" s="397" t="n">
        <v>0</v>
      </c>
      <c r="K290" s="397" t="n">
        <v>180</v>
      </c>
      <c r="L290" s="397" t="n">
        <v>21.6</v>
      </c>
      <c r="M290" s="397" t="n">
        <v>201.6</v>
      </c>
      <c r="N290" s="397" t="n">
        <v>-21.6</v>
      </c>
      <c r="O290" s="491" t="n">
        <v>180</v>
      </c>
      <c r="P290" s="397" t="n"/>
      <c r="Q290" s="397" t="n"/>
      <c r="R290" s="397" t="inlineStr">
        <is>
          <t>Livia</t>
        </is>
      </c>
      <c r="S290" s="397" t="inlineStr">
        <is>
          <t>Arruda</t>
        </is>
      </c>
      <c r="T290" s="397" t="inlineStr">
        <is>
          <t>livia.arruda2@outlook.com</t>
        </is>
      </c>
      <c r="U290" s="400" t="inlineStr">
        <is>
          <t>Sim</t>
        </is>
      </c>
      <c r="V290" s="408" t="n">
        <v>46023</v>
      </c>
    </row>
    <row r="291">
      <c r="A291" s="401" t="inlineStr">
        <is>
          <t>33YKBA8TRJJ</t>
        </is>
      </c>
      <c r="B291" s="402" t="inlineStr">
        <is>
          <t>UYCB-7T-AU5Q</t>
        </is>
      </c>
      <c r="C291" s="402" t="inlineStr">
        <is>
          <t>Entrada única - Individual</t>
        </is>
      </c>
      <c r="D291" s="403" t="n">
        <v>46038</v>
      </c>
      <c r="E291" s="403" t="n">
        <v>46036</v>
      </c>
      <c r="F291" s="492" t="n">
        <v>0.4665393518518519</v>
      </c>
      <c r="G291" s="402" t="inlineStr">
        <is>
          <t>Venda online</t>
        </is>
      </c>
      <c r="H291" s="402" t="inlineStr">
        <is>
          <t>Pagamento transacionado pela Sympla</t>
        </is>
      </c>
      <c r="I291" s="402" t="n">
        <v>75</v>
      </c>
      <c r="J291" s="402" t="n">
        <v>0</v>
      </c>
      <c r="K291" s="402" t="n">
        <v>75</v>
      </c>
      <c r="L291" s="402" t="n">
        <v>9</v>
      </c>
      <c r="M291" s="402" t="n">
        <v>84</v>
      </c>
      <c r="N291" s="402" t="n">
        <v>-9</v>
      </c>
      <c r="O291" s="493" t="n">
        <v>75</v>
      </c>
      <c r="P291" s="402" t="n"/>
      <c r="Q291" s="402" t="n"/>
      <c r="R291" s="402" t="inlineStr">
        <is>
          <t>Renata</t>
        </is>
      </c>
      <c r="S291" s="402" t="inlineStr">
        <is>
          <t>Vieira</t>
        </is>
      </c>
      <c r="T291" s="402" t="inlineStr">
        <is>
          <t>re.svieira@outlook.com</t>
        </is>
      </c>
      <c r="U291" s="405" t="inlineStr">
        <is>
          <t>Sim</t>
        </is>
      </c>
      <c r="V291" s="408" t="n">
        <v>46023</v>
      </c>
    </row>
    <row r="292">
      <c r="A292" s="396" t="inlineStr">
        <is>
          <t>33YKBA8UABC</t>
        </is>
      </c>
      <c r="B292" s="397" t="inlineStr">
        <is>
          <t>UYCE-RA-E8SV</t>
        </is>
      </c>
      <c r="C292" s="397" t="inlineStr">
        <is>
          <t>Intermediário - 2 lugares</t>
        </is>
      </c>
      <c r="D292" s="398" t="n">
        <v>46038</v>
      </c>
      <c r="E292" s="398" t="n">
        <v>46036</v>
      </c>
      <c r="F292" s="490" t="n">
        <v>0.5274421296296297</v>
      </c>
      <c r="G292" s="397" t="inlineStr">
        <is>
          <t>Venda online</t>
        </is>
      </c>
      <c r="H292" s="397" t="inlineStr">
        <is>
          <t>Pagamento transacionado pela Sympla</t>
        </is>
      </c>
      <c r="I292" s="397" t="n">
        <v>180</v>
      </c>
      <c r="J292" s="397" t="n">
        <v>0</v>
      </c>
      <c r="K292" s="397" t="n">
        <v>180</v>
      </c>
      <c r="L292" s="397" t="n">
        <v>21.6</v>
      </c>
      <c r="M292" s="397" t="n">
        <v>201.6</v>
      </c>
      <c r="N292" s="397" t="n">
        <v>-21.6</v>
      </c>
      <c r="O292" s="491" t="n">
        <v>180</v>
      </c>
      <c r="P292" s="397" t="n"/>
      <c r="Q292" s="397" t="n"/>
      <c r="R292" s="397" t="inlineStr">
        <is>
          <t>Pedro henrique</t>
        </is>
      </c>
      <c r="S292" s="397" t="inlineStr">
        <is>
          <t>Scuciato</t>
        </is>
      </c>
      <c r="T292" s="397" t="inlineStr">
        <is>
          <t>ph.scu303@gmail.com</t>
        </is>
      </c>
      <c r="U292" s="400" t="inlineStr">
        <is>
          <t>Sim</t>
        </is>
      </c>
      <c r="V292" s="408" t="n">
        <v>46023</v>
      </c>
    </row>
    <row r="293">
      <c r="A293" s="401" t="inlineStr">
        <is>
          <t>33YKBA8UJA0</t>
        </is>
      </c>
      <c r="B293" s="402" t="inlineStr">
        <is>
          <t>UYCH-4F-4X06</t>
        </is>
      </c>
      <c r="C293" s="402" t="inlineStr">
        <is>
          <t>Intermediário - 2 lugares</t>
        </is>
      </c>
      <c r="D293" s="403" t="n">
        <v>46038</v>
      </c>
      <c r="E293" s="403" t="n">
        <v>46036</v>
      </c>
      <c r="F293" s="492" t="n">
        <v>0.5671296296296297</v>
      </c>
      <c r="G293" s="402" t="inlineStr">
        <is>
          <t>Venda online</t>
        </is>
      </c>
      <c r="H293" s="402" t="inlineStr">
        <is>
          <t>Pagamento transacionado pela Sympla</t>
        </is>
      </c>
      <c r="I293" s="402" t="n">
        <v>180</v>
      </c>
      <c r="J293" s="402" t="n">
        <v>0</v>
      </c>
      <c r="K293" s="402" t="n">
        <v>180</v>
      </c>
      <c r="L293" s="402" t="n">
        <v>21.6</v>
      </c>
      <c r="M293" s="402" t="n">
        <v>201.6</v>
      </c>
      <c r="N293" s="402" t="n">
        <v>-21.6</v>
      </c>
      <c r="O293" s="493" t="n">
        <v>180</v>
      </c>
      <c r="P293" s="402" t="n"/>
      <c r="Q293" s="402" t="n"/>
      <c r="R293" s="402" t="inlineStr">
        <is>
          <t>Bruno</t>
        </is>
      </c>
      <c r="S293" s="402" t="inlineStr">
        <is>
          <t>Lima Ferreira</t>
        </is>
      </c>
      <c r="T293" s="402" t="inlineStr">
        <is>
          <t>bhullima@gmail.com</t>
        </is>
      </c>
      <c r="U293" s="405" t="inlineStr">
        <is>
          <t>Sim</t>
        </is>
      </c>
      <c r="V293" s="408" t="n">
        <v>46023</v>
      </c>
    </row>
    <row r="294">
      <c r="A294" s="396" t="inlineStr">
        <is>
          <t>33YKBA8UJA0</t>
        </is>
      </c>
      <c r="B294" s="397" t="inlineStr">
        <is>
          <t>UYCH-4F-4X13</t>
        </is>
      </c>
      <c r="C294" s="397" t="inlineStr">
        <is>
          <t>Intermediário - 2 lugares</t>
        </is>
      </c>
      <c r="D294" s="398" t="n">
        <v>46038</v>
      </c>
      <c r="E294" s="398" t="n">
        <v>46036</v>
      </c>
      <c r="F294" s="490" t="n">
        <v>0.5671296296296297</v>
      </c>
      <c r="G294" s="397" t="inlineStr">
        <is>
          <t>Venda online</t>
        </is>
      </c>
      <c r="H294" s="397" t="inlineStr">
        <is>
          <t>Pagamento transacionado pela Sympla</t>
        </is>
      </c>
      <c r="I294" s="397" t="n">
        <v>180</v>
      </c>
      <c r="J294" s="397" t="n">
        <v>0</v>
      </c>
      <c r="K294" s="397" t="n">
        <v>180</v>
      </c>
      <c r="L294" s="397" t="n">
        <v>21.6</v>
      </c>
      <c r="M294" s="397" t="n">
        <v>201.6</v>
      </c>
      <c r="N294" s="397" t="n">
        <v>-21.6</v>
      </c>
      <c r="O294" s="491" t="n">
        <v>180</v>
      </c>
      <c r="P294" s="397" t="n"/>
      <c r="Q294" s="397" t="n"/>
      <c r="R294" s="397" t="inlineStr">
        <is>
          <t>Bruno</t>
        </is>
      </c>
      <c r="S294" s="397" t="inlineStr">
        <is>
          <t>Lima Ferreira</t>
        </is>
      </c>
      <c r="T294" s="397" t="inlineStr">
        <is>
          <t>bhullima@gmail.com</t>
        </is>
      </c>
      <c r="U294" s="400" t="inlineStr">
        <is>
          <t>Sim</t>
        </is>
      </c>
      <c r="V294" s="408" t="n">
        <v>46023</v>
      </c>
    </row>
    <row r="295">
      <c r="A295" s="401" t="inlineStr">
        <is>
          <t>33YKBA8VH0P</t>
        </is>
      </c>
      <c r="B295" s="402" t="inlineStr">
        <is>
          <t>UYCZ-GZ-EWET</t>
        </is>
      </c>
      <c r="C295" s="402" t="inlineStr">
        <is>
          <t>Intermediário - 2 lugares</t>
        </is>
      </c>
      <c r="D295" s="403" t="n">
        <v>46038</v>
      </c>
      <c r="E295" s="403" t="n">
        <v>46036</v>
      </c>
      <c r="F295" s="492" t="n">
        <v>0.692650462962963</v>
      </c>
      <c r="G295" s="402" t="inlineStr">
        <is>
          <t>Venda online</t>
        </is>
      </c>
      <c r="H295" s="402" t="inlineStr">
        <is>
          <t>Pagamento transacionado pela Sympla</t>
        </is>
      </c>
      <c r="I295" s="402" t="n">
        <v>180</v>
      </c>
      <c r="J295" s="402" t="n">
        <v>0</v>
      </c>
      <c r="K295" s="402" t="n">
        <v>180</v>
      </c>
      <c r="L295" s="402" t="n">
        <v>21.6</v>
      </c>
      <c r="M295" s="402" t="n">
        <v>201.6</v>
      </c>
      <c r="N295" s="402" t="n">
        <v>-21.6</v>
      </c>
      <c r="O295" s="493" t="n">
        <v>180</v>
      </c>
      <c r="P295" s="402" t="n"/>
      <c r="Q295" s="402" t="n"/>
      <c r="R295" s="402" t="inlineStr">
        <is>
          <t>Danielle</t>
        </is>
      </c>
      <c r="S295" s="402" t="inlineStr">
        <is>
          <t>Jeannine Hersey</t>
        </is>
      </c>
      <c r="T295" s="402" t="inlineStr">
        <is>
          <t>danissima.penguin@gmail.com</t>
        </is>
      </c>
      <c r="U295" s="405" t="inlineStr">
        <is>
          <t>Sim</t>
        </is>
      </c>
      <c r="V295" s="408" t="n">
        <v>46023</v>
      </c>
    </row>
    <row r="296">
      <c r="A296" s="396" t="inlineStr">
        <is>
          <t>33YKBA8VG9R</t>
        </is>
      </c>
      <c r="B296" s="397" t="inlineStr">
        <is>
          <t>UYCZ-H4-R9WJ</t>
        </is>
      </c>
      <c r="C296" s="397" t="inlineStr">
        <is>
          <t>Entrada única - Individual</t>
        </is>
      </c>
      <c r="D296" s="398" t="n">
        <v>46038</v>
      </c>
      <c r="E296" s="398" t="n">
        <v>46036</v>
      </c>
      <c r="F296" s="490" t="n">
        <v>0.6928587962962963</v>
      </c>
      <c r="G296" s="397" t="inlineStr">
        <is>
          <t>Venda online</t>
        </is>
      </c>
      <c r="H296" s="397" t="inlineStr">
        <is>
          <t>Pagamento transacionado pela Sympla</t>
        </is>
      </c>
      <c r="I296" s="397" t="n">
        <v>75</v>
      </c>
      <c r="J296" s="397" t="n">
        <v>0</v>
      </c>
      <c r="K296" s="397" t="n">
        <v>75</v>
      </c>
      <c r="L296" s="397" t="n">
        <v>9</v>
      </c>
      <c r="M296" s="397" t="n">
        <v>84</v>
      </c>
      <c r="N296" s="397" t="n">
        <v>-9</v>
      </c>
      <c r="O296" s="491" t="n">
        <v>75</v>
      </c>
      <c r="P296" s="397" t="n"/>
      <c r="Q296" s="397" t="n"/>
      <c r="R296" s="397" t="inlineStr">
        <is>
          <t>LUAN</t>
        </is>
      </c>
      <c r="S296" s="397" t="inlineStr">
        <is>
          <t>LARY</t>
        </is>
      </c>
      <c r="T296" s="397" t="inlineStr">
        <is>
          <t>luanlary.z@gmail.com</t>
        </is>
      </c>
      <c r="U296" s="400" t="inlineStr">
        <is>
          <t>Sim</t>
        </is>
      </c>
      <c r="V296" s="408" t="n">
        <v>46023</v>
      </c>
    </row>
    <row r="297">
      <c r="A297" s="401" t="inlineStr">
        <is>
          <t>33YKBA8VG9R</t>
        </is>
      </c>
      <c r="B297" s="402" t="inlineStr">
        <is>
          <t>UYCZ-H4-R9XK</t>
        </is>
      </c>
      <c r="C297" s="402" t="inlineStr">
        <is>
          <t>Entrada única - Individual</t>
        </is>
      </c>
      <c r="D297" s="403" t="n">
        <v>46038</v>
      </c>
      <c r="E297" s="403" t="n">
        <v>46036</v>
      </c>
      <c r="F297" s="492" t="n">
        <v>0.6928587962962963</v>
      </c>
      <c r="G297" s="402" t="inlineStr">
        <is>
          <t>Venda online</t>
        </is>
      </c>
      <c r="H297" s="402" t="inlineStr">
        <is>
          <t>Pagamento transacionado pela Sympla</t>
        </is>
      </c>
      <c r="I297" s="402" t="n">
        <v>75</v>
      </c>
      <c r="J297" s="402" t="n">
        <v>0</v>
      </c>
      <c r="K297" s="402" t="n">
        <v>75</v>
      </c>
      <c r="L297" s="402" t="n">
        <v>9</v>
      </c>
      <c r="M297" s="402" t="n">
        <v>84</v>
      </c>
      <c r="N297" s="402" t="n">
        <v>-9</v>
      </c>
      <c r="O297" s="493" t="n">
        <v>75</v>
      </c>
      <c r="P297" s="402" t="n"/>
      <c r="Q297" s="402" t="n"/>
      <c r="R297" s="402" t="inlineStr">
        <is>
          <t>LUAN</t>
        </is>
      </c>
      <c r="S297" s="402" t="inlineStr">
        <is>
          <t>LARY</t>
        </is>
      </c>
      <c r="T297" s="402" t="inlineStr">
        <is>
          <t>luanlary.z@gmail.com</t>
        </is>
      </c>
      <c r="U297" s="405" t="inlineStr">
        <is>
          <t>Sim</t>
        </is>
      </c>
      <c r="V297" s="408" t="n">
        <v>46023</v>
      </c>
    </row>
    <row r="298">
      <c r="A298" s="396" t="inlineStr">
        <is>
          <t>33YKBA8VG9R</t>
        </is>
      </c>
      <c r="B298" s="397" t="inlineStr">
        <is>
          <t>UYCZ-H4-R9XT</t>
        </is>
      </c>
      <c r="C298" s="397" t="inlineStr">
        <is>
          <t>Entrada única - Individual</t>
        </is>
      </c>
      <c r="D298" s="398" t="n">
        <v>46038</v>
      </c>
      <c r="E298" s="398" t="n">
        <v>46036</v>
      </c>
      <c r="F298" s="490" t="n">
        <v>0.6928587962962963</v>
      </c>
      <c r="G298" s="397" t="inlineStr">
        <is>
          <t>Venda online</t>
        </is>
      </c>
      <c r="H298" s="397" t="inlineStr">
        <is>
          <t>Pagamento transacionado pela Sympla</t>
        </is>
      </c>
      <c r="I298" s="397" t="n">
        <v>75</v>
      </c>
      <c r="J298" s="397" t="n">
        <v>0</v>
      </c>
      <c r="K298" s="397" t="n">
        <v>75</v>
      </c>
      <c r="L298" s="397" t="n">
        <v>9</v>
      </c>
      <c r="M298" s="397" t="n">
        <v>84</v>
      </c>
      <c r="N298" s="397" t="n">
        <v>-9</v>
      </c>
      <c r="O298" s="491" t="n">
        <v>75</v>
      </c>
      <c r="P298" s="397" t="n"/>
      <c r="Q298" s="397" t="n"/>
      <c r="R298" s="397" t="inlineStr">
        <is>
          <t>LUAN</t>
        </is>
      </c>
      <c r="S298" s="397" t="inlineStr">
        <is>
          <t>LARY</t>
        </is>
      </c>
      <c r="T298" s="397" t="inlineStr">
        <is>
          <t>luanlary.z@gmail.com</t>
        </is>
      </c>
      <c r="U298" s="400" t="inlineStr">
        <is>
          <t>Sim</t>
        </is>
      </c>
      <c r="V298" s="408" t="n">
        <v>46023</v>
      </c>
    </row>
    <row r="299">
      <c r="A299" s="401" t="inlineStr">
        <is>
          <t>33YKBA907C7</t>
        </is>
      </c>
      <c r="B299" s="402" t="inlineStr">
        <is>
          <t>UYCU-EG-S1SC</t>
        </is>
      </c>
      <c r="C299" s="402" t="inlineStr">
        <is>
          <t>Intermediário - 2 lugares</t>
        </is>
      </c>
      <c r="D299" s="403" t="n">
        <v>46038</v>
      </c>
      <c r="E299" s="403" t="n">
        <v>46036</v>
      </c>
      <c r="F299" s="492" t="n">
        <v>0.7938425925925926</v>
      </c>
      <c r="G299" s="402" t="inlineStr">
        <is>
          <t>Venda online</t>
        </is>
      </c>
      <c r="H299" s="402" t="inlineStr">
        <is>
          <t>Pagamento transacionado pela Sympla</t>
        </is>
      </c>
      <c r="I299" s="402" t="n">
        <v>180</v>
      </c>
      <c r="J299" s="402" t="n">
        <v>0</v>
      </c>
      <c r="K299" s="402" t="n">
        <v>180</v>
      </c>
      <c r="L299" s="402" t="n">
        <v>21.6</v>
      </c>
      <c r="M299" s="402" t="n">
        <v>201.6</v>
      </c>
      <c r="N299" s="402" t="n">
        <v>-21.6</v>
      </c>
      <c r="O299" s="493" t="n">
        <v>180</v>
      </c>
      <c r="P299" s="402" t="n"/>
      <c r="Q299" s="402" t="n"/>
      <c r="R299" s="402" t="inlineStr">
        <is>
          <t>Luiz</t>
        </is>
      </c>
      <c r="S299" s="402" t="inlineStr">
        <is>
          <t>Felipe</t>
        </is>
      </c>
      <c r="T299" s="402" t="inlineStr">
        <is>
          <t>fidelisluiz@hotmail.com</t>
        </is>
      </c>
      <c r="U299" s="405" t="inlineStr">
        <is>
          <t>Sim</t>
        </is>
      </c>
      <c r="V299" s="408" t="n">
        <v>46023</v>
      </c>
    </row>
    <row r="300">
      <c r="A300" s="396" t="inlineStr">
        <is>
          <t>33YKBA907C7</t>
        </is>
      </c>
      <c r="B300" s="397" t="inlineStr">
        <is>
          <t>UYCU-EG-S1TA</t>
        </is>
      </c>
      <c r="C300" s="397" t="inlineStr">
        <is>
          <t>Entrada única - Individual</t>
        </is>
      </c>
      <c r="D300" s="398" t="n">
        <v>46038</v>
      </c>
      <c r="E300" s="398" t="n">
        <v>46036</v>
      </c>
      <c r="F300" s="490" t="n">
        <v>0.7938425925925926</v>
      </c>
      <c r="G300" s="397" t="inlineStr">
        <is>
          <t>Venda online</t>
        </is>
      </c>
      <c r="H300" s="397" t="inlineStr">
        <is>
          <t>Pagamento transacionado pela Sympla</t>
        </is>
      </c>
      <c r="I300" s="397" t="n">
        <v>75</v>
      </c>
      <c r="J300" s="397" t="n">
        <v>0</v>
      </c>
      <c r="K300" s="397" t="n">
        <v>75</v>
      </c>
      <c r="L300" s="397" t="n">
        <v>9</v>
      </c>
      <c r="M300" s="397" t="n">
        <v>84</v>
      </c>
      <c r="N300" s="397" t="n">
        <v>-9</v>
      </c>
      <c r="O300" s="491" t="n">
        <v>75</v>
      </c>
      <c r="P300" s="397" t="n"/>
      <c r="Q300" s="397" t="n"/>
      <c r="R300" s="397" t="inlineStr">
        <is>
          <t>Luiz</t>
        </is>
      </c>
      <c r="S300" s="397" t="inlineStr">
        <is>
          <t>Felipe</t>
        </is>
      </c>
      <c r="T300" s="397" t="inlineStr">
        <is>
          <t>fidelisluiz@hotmail.com</t>
        </is>
      </c>
      <c r="U300" s="400" t="inlineStr">
        <is>
          <t>Sim</t>
        </is>
      </c>
      <c r="V300" s="408" t="n">
        <v>46023</v>
      </c>
    </row>
    <row r="301">
      <c r="A301" s="401" t="inlineStr">
        <is>
          <t>33YKBA908SB</t>
        </is>
      </c>
      <c r="B301" s="402" t="inlineStr">
        <is>
          <t>UYCU-MN-NWJC</t>
        </is>
      </c>
      <c r="C301" s="402" t="inlineStr">
        <is>
          <t>Intermediário - 2 lugares</t>
        </is>
      </c>
      <c r="D301" s="403" t="n">
        <v>46038</v>
      </c>
      <c r="E301" s="403" t="n">
        <v>46036</v>
      </c>
      <c r="F301" s="492" t="n">
        <v>0.7979513888888888</v>
      </c>
      <c r="G301" s="402" t="inlineStr">
        <is>
          <t>Venda online</t>
        </is>
      </c>
      <c r="H301" s="402" t="inlineStr">
        <is>
          <t>Pagamento transacionado pela Sympla</t>
        </is>
      </c>
      <c r="I301" s="402" t="n">
        <v>180</v>
      </c>
      <c r="J301" s="402" t="n">
        <v>0</v>
      </c>
      <c r="K301" s="402" t="n">
        <v>180</v>
      </c>
      <c r="L301" s="402" t="n">
        <v>21.6</v>
      </c>
      <c r="M301" s="402" t="n">
        <v>201.6</v>
      </c>
      <c r="N301" s="402" t="n">
        <v>-21.6</v>
      </c>
      <c r="O301" s="493" t="n">
        <v>180</v>
      </c>
      <c r="P301" s="402" t="n"/>
      <c r="Q301" s="402" t="n"/>
      <c r="R301" s="402" t="inlineStr">
        <is>
          <t>Vinicius</t>
        </is>
      </c>
      <c r="S301" s="402" t="inlineStr">
        <is>
          <t>dos Santos Silva</t>
        </is>
      </c>
      <c r="T301" s="402" t="inlineStr">
        <is>
          <t>vinis817@gmail.com</t>
        </is>
      </c>
      <c r="U301" s="405" t="inlineStr">
        <is>
          <t>Sim</t>
        </is>
      </c>
      <c r="V301" s="408" t="n">
        <v>46023</v>
      </c>
    </row>
    <row r="302">
      <c r="A302" s="396" t="inlineStr">
        <is>
          <t>33YKBA90F7M</t>
        </is>
      </c>
      <c r="B302" s="397" t="inlineStr">
        <is>
          <t>UYCW-6V-3TZM</t>
        </is>
      </c>
      <c r="C302" s="397" t="inlineStr">
        <is>
          <t>Intermediário - 2 lugares</t>
        </is>
      </c>
      <c r="D302" s="398" t="n">
        <v>46038</v>
      </c>
      <c r="E302" s="398" t="n">
        <v>46036</v>
      </c>
      <c r="F302" s="490" t="n">
        <v>0.8241435185185185</v>
      </c>
      <c r="G302" s="397" t="inlineStr">
        <is>
          <t>Venda online</t>
        </is>
      </c>
      <c r="H302" s="397" t="inlineStr">
        <is>
          <t>Pagamento transacionado pela Sympla</t>
        </is>
      </c>
      <c r="I302" s="397" t="n">
        <v>180</v>
      </c>
      <c r="J302" s="397" t="n">
        <v>0</v>
      </c>
      <c r="K302" s="397" t="n">
        <v>180</v>
      </c>
      <c r="L302" s="397" t="n">
        <v>21.6</v>
      </c>
      <c r="M302" s="397" t="n">
        <v>201.6</v>
      </c>
      <c r="N302" s="397" t="n">
        <v>-21.6</v>
      </c>
      <c r="O302" s="491" t="n">
        <v>180</v>
      </c>
      <c r="P302" s="397" t="n"/>
      <c r="Q302" s="397" t="n"/>
      <c r="R302" s="397" t="inlineStr">
        <is>
          <t>Victor</t>
        </is>
      </c>
      <c r="S302" s="397" t="inlineStr">
        <is>
          <t>Luis</t>
        </is>
      </c>
      <c r="T302" s="397" t="inlineStr">
        <is>
          <t>havishe101@gmail.com</t>
        </is>
      </c>
      <c r="U302" s="400" t="inlineStr">
        <is>
          <t>Sim</t>
        </is>
      </c>
      <c r="V302" s="408" t="n">
        <v>46023</v>
      </c>
    </row>
    <row r="303">
      <c r="A303" s="401" t="inlineStr">
        <is>
          <t>33YKBA90Y15</t>
        </is>
      </c>
      <c r="B303" s="402" t="inlineStr">
        <is>
          <t>UYCW-PT-J7JT</t>
        </is>
      </c>
      <c r="C303" s="402" t="inlineStr">
        <is>
          <t>Intermediário - 2 lugares</t>
        </is>
      </c>
      <c r="D303" s="403" t="n">
        <v>46038</v>
      </c>
      <c r="E303" s="403" t="n">
        <v>46036</v>
      </c>
      <c r="F303" s="492" t="n">
        <v>0.8336458333333333</v>
      </c>
      <c r="G303" s="402" t="inlineStr">
        <is>
          <t>Venda online</t>
        </is>
      </c>
      <c r="H303" s="402" t="inlineStr">
        <is>
          <t>Pagamento transacionado pela Sympla</t>
        </is>
      </c>
      <c r="I303" s="402" t="n">
        <v>180</v>
      </c>
      <c r="J303" s="402" t="n">
        <v>0</v>
      </c>
      <c r="K303" s="402" t="n">
        <v>180</v>
      </c>
      <c r="L303" s="402" t="n">
        <v>21.6</v>
      </c>
      <c r="M303" s="402" t="n">
        <v>201.6</v>
      </c>
      <c r="N303" s="402" t="n">
        <v>-21.6</v>
      </c>
      <c r="O303" s="493" t="n">
        <v>180</v>
      </c>
      <c r="P303" s="402" t="n"/>
      <c r="Q303" s="402" t="n"/>
      <c r="R303" s="402" t="inlineStr">
        <is>
          <t xml:space="preserve">Vitoria </t>
        </is>
      </c>
      <c r="S303" s="402" t="inlineStr">
        <is>
          <t xml:space="preserve">Silva </t>
        </is>
      </c>
      <c r="T303" s="402" t="inlineStr">
        <is>
          <t>vitoria2801.VS@gmail.com</t>
        </is>
      </c>
      <c r="U303" s="405" t="inlineStr">
        <is>
          <t>Sim</t>
        </is>
      </c>
      <c r="V303" s="408" t="n">
        <v>46023</v>
      </c>
    </row>
    <row r="304">
      <c r="A304" s="396" t="inlineStr">
        <is>
          <t>33YKBA90Y1S</t>
        </is>
      </c>
      <c r="B304" s="397" t="inlineStr">
        <is>
          <t>UYCW-S5-2HM2</t>
        </is>
      </c>
      <c r="C304" s="397" t="inlineStr">
        <is>
          <t>Mesas mezanino - 2 lugares</t>
        </is>
      </c>
      <c r="D304" s="398" t="n">
        <v>46038</v>
      </c>
      <c r="E304" s="398" t="n">
        <v>46036</v>
      </c>
      <c r="F304" s="490" t="n">
        <v>0.8347916666666667</v>
      </c>
      <c r="G304" s="397" t="inlineStr">
        <is>
          <t>Venda online</t>
        </is>
      </c>
      <c r="H304" s="397" t="inlineStr">
        <is>
          <t>Pagamento transacionado pela Sympla</t>
        </is>
      </c>
      <c r="I304" s="397" t="n">
        <v>130</v>
      </c>
      <c r="J304" s="397" t="n">
        <v>0</v>
      </c>
      <c r="K304" s="397" t="n">
        <v>130</v>
      </c>
      <c r="L304" s="397" t="n">
        <v>15.6</v>
      </c>
      <c r="M304" s="397" t="n">
        <v>145.6</v>
      </c>
      <c r="N304" s="397" t="n">
        <v>-15.6</v>
      </c>
      <c r="O304" s="491" t="n">
        <v>130</v>
      </c>
      <c r="P304" s="397" t="n"/>
      <c r="Q304" s="397" t="n"/>
      <c r="R304" s="397" t="inlineStr">
        <is>
          <t>JOAO ROBERTO</t>
        </is>
      </c>
      <c r="S304" s="397" t="inlineStr">
        <is>
          <t xml:space="preserve">CHAGAS DALA BERNARDINA </t>
        </is>
      </c>
      <c r="T304" s="397" t="inlineStr">
        <is>
          <t>joaorobertodalla@gmail.com</t>
        </is>
      </c>
      <c r="U304" s="400" t="inlineStr">
        <is>
          <t>Sim</t>
        </is>
      </c>
      <c r="V304" s="408" t="n">
        <v>46023</v>
      </c>
    </row>
    <row r="305">
      <c r="A305" s="401" t="inlineStr">
        <is>
          <t>33YKBA90YQ8</t>
        </is>
      </c>
      <c r="B305" s="402" t="inlineStr">
        <is>
          <t>UYCW-W6-DNKN</t>
        </is>
      </c>
      <c r="C305" s="402" t="inlineStr">
        <is>
          <t>Intermediário - 2 lugares</t>
        </is>
      </c>
      <c r="D305" s="403" t="n">
        <v>46038</v>
      </c>
      <c r="E305" s="403" t="n">
        <v>46036</v>
      </c>
      <c r="F305" s="492" t="n">
        <v>0.8368171296296296</v>
      </c>
      <c r="G305" s="402" t="inlineStr">
        <is>
          <t>Venda online</t>
        </is>
      </c>
      <c r="H305" s="402" t="inlineStr">
        <is>
          <t>Pagamento transacionado pela Sympla</t>
        </is>
      </c>
      <c r="I305" s="402" t="n">
        <v>180</v>
      </c>
      <c r="J305" s="402" t="n">
        <v>0</v>
      </c>
      <c r="K305" s="402" t="n">
        <v>180</v>
      </c>
      <c r="L305" s="402" t="n">
        <v>21.6</v>
      </c>
      <c r="M305" s="402" t="n">
        <v>201.6</v>
      </c>
      <c r="N305" s="402" t="n">
        <v>-21.6</v>
      </c>
      <c r="O305" s="493" t="n">
        <v>180</v>
      </c>
      <c r="P305" s="402" t="n"/>
      <c r="Q305" s="402" t="n"/>
      <c r="R305" s="402" t="inlineStr">
        <is>
          <t>Jonhy</t>
        </is>
      </c>
      <c r="S305" s="402" t="inlineStr">
        <is>
          <t>Yu</t>
        </is>
      </c>
      <c r="T305" s="402" t="inlineStr">
        <is>
          <t>eujonhy@gmail.com</t>
        </is>
      </c>
      <c r="U305" s="405" t="inlineStr">
        <is>
          <t>Sim</t>
        </is>
      </c>
      <c r="V305" s="408" t="n">
        <v>46023</v>
      </c>
    </row>
    <row r="306">
      <c r="A306" s="396" t="inlineStr">
        <is>
          <t>33YKBA90N26</t>
        </is>
      </c>
      <c r="B306" s="397" t="inlineStr">
        <is>
          <t>UYD0-0Y-02R9</t>
        </is>
      </c>
      <c r="C306" s="397" t="inlineStr">
        <is>
          <t>Entrada única - Individual</t>
        </is>
      </c>
      <c r="D306" s="398" t="n">
        <v>46038</v>
      </c>
      <c r="E306" s="398" t="n">
        <v>46036</v>
      </c>
      <c r="F306" s="490" t="n">
        <v>0.8550462962962962</v>
      </c>
      <c r="G306" s="397" t="inlineStr">
        <is>
          <t>Venda online</t>
        </is>
      </c>
      <c r="H306" s="397" t="inlineStr">
        <is>
          <t>Pagamento transacionado pela Sympla</t>
        </is>
      </c>
      <c r="I306" s="397" t="n">
        <v>75</v>
      </c>
      <c r="J306" s="397" t="n">
        <v>0</v>
      </c>
      <c r="K306" s="397" t="n">
        <v>75</v>
      </c>
      <c r="L306" s="397" t="n">
        <v>9</v>
      </c>
      <c r="M306" s="397" t="n">
        <v>84</v>
      </c>
      <c r="N306" s="397" t="n">
        <v>-9</v>
      </c>
      <c r="O306" s="491" t="n">
        <v>75</v>
      </c>
      <c r="P306" s="397" t="n"/>
      <c r="Q306" s="397" t="n"/>
      <c r="R306" s="397" t="inlineStr">
        <is>
          <t>Rosa</t>
        </is>
      </c>
      <c r="S306" s="397" t="inlineStr">
        <is>
          <t>Reuven</t>
        </is>
      </c>
      <c r="T306" s="397" t="inlineStr">
        <is>
          <t>rosareuven@gmail.com</t>
        </is>
      </c>
      <c r="U306" s="400" t="inlineStr">
        <is>
          <t>Sim</t>
        </is>
      </c>
      <c r="V306" s="408" t="n">
        <v>46023</v>
      </c>
    </row>
    <row r="307">
      <c r="A307" s="401" t="inlineStr">
        <is>
          <t>33YKBA917Z9</t>
        </is>
      </c>
      <c r="B307" s="402" t="inlineStr">
        <is>
          <t>UYD4-HH-SWM3</t>
        </is>
      </c>
      <c r="C307" s="402" t="inlineStr">
        <is>
          <t>Entrada única - Individual</t>
        </is>
      </c>
      <c r="D307" s="403" t="n">
        <v>46038</v>
      </c>
      <c r="E307" s="403" t="n">
        <v>46036</v>
      </c>
      <c r="F307" s="492" t="n">
        <v>0.9317708333333333</v>
      </c>
      <c r="G307" s="402" t="inlineStr">
        <is>
          <t>Venda online</t>
        </is>
      </c>
      <c r="H307" s="402" t="inlineStr">
        <is>
          <t>Pagamento transacionado pela Sympla</t>
        </is>
      </c>
      <c r="I307" s="402" t="n">
        <v>75</v>
      </c>
      <c r="J307" s="402" t="n">
        <v>0</v>
      </c>
      <c r="K307" s="402" t="n">
        <v>75</v>
      </c>
      <c r="L307" s="402" t="n">
        <v>9</v>
      </c>
      <c r="M307" s="402" t="n">
        <v>84</v>
      </c>
      <c r="N307" s="402" t="n">
        <v>-9</v>
      </c>
      <c r="O307" s="493" t="n">
        <v>75</v>
      </c>
      <c r="P307" s="402" t="n"/>
      <c r="Q307" s="402" t="n"/>
      <c r="R307" s="402" t="inlineStr">
        <is>
          <t>Magno</t>
        </is>
      </c>
      <c r="S307" s="402" t="inlineStr">
        <is>
          <t>Cardoso de Souza</t>
        </is>
      </c>
      <c r="T307" s="402" t="inlineStr">
        <is>
          <t>magno.camaro@gmail.com</t>
        </is>
      </c>
      <c r="U307" s="405" t="inlineStr">
        <is>
          <t>Sim</t>
        </is>
      </c>
      <c r="V307" s="408" t="n">
        <v>46023</v>
      </c>
    </row>
    <row r="308">
      <c r="A308" s="396" t="inlineStr">
        <is>
          <t>33YKBA91H9Q</t>
        </is>
      </c>
      <c r="B308" s="397" t="inlineStr">
        <is>
          <t>UYD8-7Q-7ULV</t>
        </is>
      </c>
      <c r="C308" s="397" t="inlineStr">
        <is>
          <t>Intermediário - 2 lugares</t>
        </is>
      </c>
      <c r="D308" s="398" t="n">
        <v>46038</v>
      </c>
      <c r="E308" s="398" t="n">
        <v>46036</v>
      </c>
      <c r="F308" s="490" t="n">
        <v>0.9950925925925926</v>
      </c>
      <c r="G308" s="397" t="inlineStr">
        <is>
          <t>Venda online</t>
        </is>
      </c>
      <c r="H308" s="397" t="inlineStr">
        <is>
          <t>Pagamento transacionado pela Sympla</t>
        </is>
      </c>
      <c r="I308" s="397" t="n">
        <v>180</v>
      </c>
      <c r="J308" s="397" t="n">
        <v>0</v>
      </c>
      <c r="K308" s="397" t="n">
        <v>180</v>
      </c>
      <c r="L308" s="397" t="n">
        <v>21.6</v>
      </c>
      <c r="M308" s="397" t="n">
        <v>201.6</v>
      </c>
      <c r="N308" s="397" t="n">
        <v>-21.6</v>
      </c>
      <c r="O308" s="491" t="n">
        <v>180</v>
      </c>
      <c r="P308" s="397" t="n"/>
      <c r="Q308" s="397" t="n"/>
      <c r="R308" s="397" t="inlineStr">
        <is>
          <t>Rafael</t>
        </is>
      </c>
      <c r="S308" s="397" t="inlineStr">
        <is>
          <t>Suppi</t>
        </is>
      </c>
      <c r="T308" s="397" t="inlineStr">
        <is>
          <t>rafaelsuppi@icloud.com</t>
        </is>
      </c>
      <c r="U308" s="400" t="inlineStr">
        <is>
          <t>Sim</t>
        </is>
      </c>
      <c r="V308" s="408" t="n">
        <v>46023</v>
      </c>
    </row>
    <row r="309">
      <c r="A309" s="401" t="inlineStr">
        <is>
          <t>33YKBA91KPP</t>
        </is>
      </c>
      <c r="B309" s="402" t="inlineStr">
        <is>
          <t>UYDB-AD-U8H1</t>
        </is>
      </c>
      <c r="C309" s="402" t="inlineStr">
        <is>
          <t>Entrada única - Individual</t>
        </is>
      </c>
      <c r="D309" s="403" t="n">
        <v>46038</v>
      </c>
      <c r="E309" s="403" t="n">
        <v>46037</v>
      </c>
      <c r="F309" s="492" t="n">
        <v>0.04756944444444444</v>
      </c>
      <c r="G309" s="402" t="inlineStr">
        <is>
          <t>Venda online</t>
        </is>
      </c>
      <c r="H309" s="402" t="inlineStr">
        <is>
          <t>Pagamento transacionado pela Sympla</t>
        </is>
      </c>
      <c r="I309" s="402" t="n">
        <v>75</v>
      </c>
      <c r="J309" s="402" t="n">
        <v>0</v>
      </c>
      <c r="K309" s="402" t="n">
        <v>75</v>
      </c>
      <c r="L309" s="402" t="n">
        <v>9</v>
      </c>
      <c r="M309" s="402" t="n">
        <v>84</v>
      </c>
      <c r="N309" s="402" t="n">
        <v>-9</v>
      </c>
      <c r="O309" s="493" t="n">
        <v>75</v>
      </c>
      <c r="P309" s="402" t="n"/>
      <c r="Q309" s="402" t="n"/>
      <c r="R309" s="402" t="inlineStr">
        <is>
          <t>Bruno</t>
        </is>
      </c>
      <c r="S309" s="402" t="inlineStr">
        <is>
          <t>Cesar</t>
        </is>
      </c>
      <c r="T309" s="402" t="inlineStr">
        <is>
          <t>brunomotollo@gmail.com</t>
        </is>
      </c>
      <c r="U309" s="405" t="inlineStr">
        <is>
          <t>Não</t>
        </is>
      </c>
      <c r="V309" s="408" t="n">
        <v>46023</v>
      </c>
    </row>
    <row r="310">
      <c r="A310" s="396" t="inlineStr">
        <is>
          <t>33YKBA91MLQ</t>
        </is>
      </c>
      <c r="B310" s="397" t="inlineStr">
        <is>
          <t>UYDH-BB-E1R0</t>
        </is>
      </c>
      <c r="C310" s="397" t="inlineStr">
        <is>
          <t>Intermediário - 2 lugares</t>
        </is>
      </c>
      <c r="D310" s="398" t="n">
        <v>46038</v>
      </c>
      <c r="E310" s="398" t="n">
        <v>46037</v>
      </c>
      <c r="F310" s="490" t="n">
        <v>0.1503356481481481</v>
      </c>
      <c r="G310" s="397" t="inlineStr">
        <is>
          <t>Venda online</t>
        </is>
      </c>
      <c r="H310" s="397" t="inlineStr">
        <is>
          <t>Pagamento transacionado pela Sympla</t>
        </is>
      </c>
      <c r="I310" s="397" t="n">
        <v>180</v>
      </c>
      <c r="J310" s="397" t="n">
        <v>0</v>
      </c>
      <c r="K310" s="397" t="n">
        <v>180</v>
      </c>
      <c r="L310" s="397" t="n">
        <v>21.6</v>
      </c>
      <c r="M310" s="397" t="n">
        <v>201.6</v>
      </c>
      <c r="N310" s="397" t="n">
        <v>-21.6</v>
      </c>
      <c r="O310" s="491" t="n">
        <v>180</v>
      </c>
      <c r="P310" s="397" t="n"/>
      <c r="Q310" s="397" t="n"/>
      <c r="R310" s="397" t="inlineStr">
        <is>
          <t>Rafaela</t>
        </is>
      </c>
      <c r="S310" s="397" t="inlineStr">
        <is>
          <t>Figueiredo</t>
        </is>
      </c>
      <c r="T310" s="397" t="inlineStr">
        <is>
          <t>rafafigs@gmail.com</t>
        </is>
      </c>
      <c r="U310" s="400" t="inlineStr">
        <is>
          <t>Sim</t>
        </is>
      </c>
      <c r="V310" s="408" t="n">
        <v>46023</v>
      </c>
    </row>
    <row r="311">
      <c r="A311" s="401" t="inlineStr">
        <is>
          <t>33YKBA929M8</t>
        </is>
      </c>
      <c r="B311" s="402" t="inlineStr">
        <is>
          <t>UYDX-HS-NCTT</t>
        </is>
      </c>
      <c r="C311" s="402" t="inlineStr">
        <is>
          <t>Mesas mezanino - 2 lugares</t>
        </is>
      </c>
      <c r="D311" s="403" t="n">
        <v>46038</v>
      </c>
      <c r="E311" s="403" t="n">
        <v>46037</v>
      </c>
      <c r="F311" s="492" t="n">
        <v>0.4264236111111111</v>
      </c>
      <c r="G311" s="402" t="inlineStr">
        <is>
          <t>Venda online</t>
        </is>
      </c>
      <c r="H311" s="402" t="inlineStr">
        <is>
          <t>Pagamento transacionado pela Sympla</t>
        </is>
      </c>
      <c r="I311" s="402" t="n">
        <v>130</v>
      </c>
      <c r="J311" s="402" t="n">
        <v>0</v>
      </c>
      <c r="K311" s="402" t="n">
        <v>130</v>
      </c>
      <c r="L311" s="402" t="n">
        <v>15.6</v>
      </c>
      <c r="M311" s="402" t="n">
        <v>145.6</v>
      </c>
      <c r="N311" s="402" t="n">
        <v>-15.6</v>
      </c>
      <c r="O311" s="493" t="n">
        <v>130</v>
      </c>
      <c r="P311" s="402" t="n"/>
      <c r="Q311" s="402" t="n"/>
      <c r="R311" s="402" t="inlineStr">
        <is>
          <t>Bianca</t>
        </is>
      </c>
      <c r="S311" s="402" t="inlineStr">
        <is>
          <t>Agamenon Monfardini</t>
        </is>
      </c>
      <c r="T311" s="402" t="inlineStr">
        <is>
          <t>bia_agamenon@hotmail.com</t>
        </is>
      </c>
      <c r="U311" s="405" t="inlineStr">
        <is>
          <t>Sim</t>
        </is>
      </c>
      <c r="V311" s="408" t="n">
        <v>46023</v>
      </c>
    </row>
    <row r="312">
      <c r="A312" s="396" t="inlineStr">
        <is>
          <t>33YKBA92BM1</t>
        </is>
      </c>
      <c r="B312" s="397" t="inlineStr">
        <is>
          <t>UYE0-6P-8CAM</t>
        </is>
      </c>
      <c r="C312" s="397" t="inlineStr">
        <is>
          <t>Intermediário - 2 lugares</t>
        </is>
      </c>
      <c r="D312" s="398" t="n">
        <v>46038</v>
      </c>
      <c r="E312" s="398" t="n">
        <v>46037</v>
      </c>
      <c r="F312" s="490" t="n">
        <v>0.4379050925925926</v>
      </c>
      <c r="G312" s="397" t="inlineStr">
        <is>
          <t>Venda online</t>
        </is>
      </c>
      <c r="H312" s="397" t="inlineStr">
        <is>
          <t>Pagamento transacionado pela Sympla</t>
        </is>
      </c>
      <c r="I312" s="397" t="n">
        <v>180</v>
      </c>
      <c r="J312" s="397" t="n">
        <v>0</v>
      </c>
      <c r="K312" s="397" t="n">
        <v>180</v>
      </c>
      <c r="L312" s="397" t="n">
        <v>21.6</v>
      </c>
      <c r="M312" s="397" t="n">
        <v>201.6</v>
      </c>
      <c r="N312" s="397" t="n">
        <v>-21.6</v>
      </c>
      <c r="O312" s="491" t="n">
        <v>180</v>
      </c>
      <c r="P312" s="397" t="n"/>
      <c r="Q312" s="397" t="n"/>
      <c r="R312" s="397" t="inlineStr">
        <is>
          <t>WESLEI</t>
        </is>
      </c>
      <c r="S312" s="397" t="inlineStr">
        <is>
          <t>MACHADO DE CASTRO</t>
        </is>
      </c>
      <c r="T312" s="397" t="inlineStr">
        <is>
          <t>weslei.machado@yamaha-motor.com.br</t>
        </is>
      </c>
      <c r="U312" s="400" t="inlineStr">
        <is>
          <t>Sim</t>
        </is>
      </c>
      <c r="V312" s="408" t="n">
        <v>46023</v>
      </c>
    </row>
    <row r="313">
      <c r="A313" s="401" t="inlineStr">
        <is>
          <t>33YKBA92HFB</t>
        </is>
      </c>
      <c r="B313" s="402" t="inlineStr">
        <is>
          <t>UYE1-VE-WUZR</t>
        </is>
      </c>
      <c r="C313" s="402" t="inlineStr">
        <is>
          <t>Lounges mezanino - 8 lugares</t>
        </is>
      </c>
      <c r="D313" s="403" t="n">
        <v>46038</v>
      </c>
      <c r="E313" s="403" t="n">
        <v>46037</v>
      </c>
      <c r="F313" s="492" t="n">
        <v>0.467349537037037</v>
      </c>
      <c r="G313" s="402" t="inlineStr">
        <is>
          <t>Venda online</t>
        </is>
      </c>
      <c r="H313" s="402" t="inlineStr">
        <is>
          <t>Pagamento transacionado pela Sympla</t>
        </is>
      </c>
      <c r="I313" s="402" t="n">
        <v>640</v>
      </c>
      <c r="J313" s="402" t="n">
        <v>0</v>
      </c>
      <c r="K313" s="402" t="n">
        <v>640</v>
      </c>
      <c r="L313" s="402" t="n">
        <v>76.8</v>
      </c>
      <c r="M313" s="402" t="n">
        <v>716.8</v>
      </c>
      <c r="N313" s="402" t="n">
        <v>-76.8</v>
      </c>
      <c r="O313" s="493" t="n">
        <v>640</v>
      </c>
      <c r="P313" s="402" t="n"/>
      <c r="Q313" s="402" t="n"/>
      <c r="R313" s="402" t="inlineStr">
        <is>
          <t>Tiala</t>
        </is>
      </c>
      <c r="S313" s="402" t="inlineStr">
        <is>
          <t>Farias</t>
        </is>
      </c>
      <c r="T313" s="402" t="inlineStr">
        <is>
          <t>tiala@pessoaepessoa.com.br</t>
        </is>
      </c>
      <c r="U313" s="405" t="inlineStr">
        <is>
          <t>Sim</t>
        </is>
      </c>
      <c r="V313" s="408" t="n">
        <v>46023</v>
      </c>
    </row>
    <row r="314">
      <c r="A314" s="396" t="inlineStr">
        <is>
          <t>33YKBA938T5</t>
        </is>
      </c>
      <c r="B314" s="397" t="inlineStr">
        <is>
          <t>UYE7-EE-5745</t>
        </is>
      </c>
      <c r="C314" s="397" t="inlineStr">
        <is>
          <t>Entrada única - Individual</t>
        </is>
      </c>
      <c r="D314" s="398" t="n">
        <v>46038</v>
      </c>
      <c r="E314" s="398" t="n">
        <v>46037</v>
      </c>
      <c r="F314" s="490" t="n">
        <v>0.5611111111111111</v>
      </c>
      <c r="G314" s="397" t="inlineStr">
        <is>
          <t>Venda online</t>
        </is>
      </c>
      <c r="H314" s="397" t="inlineStr">
        <is>
          <t>Pagamento transacionado pela Sympla</t>
        </is>
      </c>
      <c r="I314" s="397" t="n">
        <v>75</v>
      </c>
      <c r="J314" s="397" t="n">
        <v>0</v>
      </c>
      <c r="K314" s="397" t="n">
        <v>75</v>
      </c>
      <c r="L314" s="397" t="n">
        <v>9</v>
      </c>
      <c r="M314" s="397" t="n">
        <v>84</v>
      </c>
      <c r="N314" s="397" t="n">
        <v>-9</v>
      </c>
      <c r="O314" s="491" t="n">
        <v>75</v>
      </c>
      <c r="P314" s="397" t="n"/>
      <c r="Q314" s="397" t="n"/>
      <c r="R314" s="397" t="inlineStr">
        <is>
          <t>Bruna Beatriz Beilke de</t>
        </is>
      </c>
      <c r="S314" s="397" t="inlineStr">
        <is>
          <t>Carval</t>
        </is>
      </c>
      <c r="T314" s="397" t="inlineStr">
        <is>
          <t>brunabeilke19@gmail.com</t>
        </is>
      </c>
      <c r="U314" s="400" t="inlineStr">
        <is>
          <t>Sim</t>
        </is>
      </c>
      <c r="V314" s="408" t="n">
        <v>46023</v>
      </c>
    </row>
    <row r="315">
      <c r="A315" s="401" t="inlineStr">
        <is>
          <t>33YKBA938T5</t>
        </is>
      </c>
      <c r="B315" s="402" t="inlineStr">
        <is>
          <t>UYE7-EE-574W</t>
        </is>
      </c>
      <c r="C315" s="402" t="inlineStr">
        <is>
          <t>Entrada única - Individual</t>
        </is>
      </c>
      <c r="D315" s="403" t="n">
        <v>46038</v>
      </c>
      <c r="E315" s="403" t="n">
        <v>46037</v>
      </c>
      <c r="F315" s="492" t="n">
        <v>0.5611111111111111</v>
      </c>
      <c r="G315" s="402" t="inlineStr">
        <is>
          <t>Venda online</t>
        </is>
      </c>
      <c r="H315" s="402" t="inlineStr">
        <is>
          <t>Pagamento transacionado pela Sympla</t>
        </is>
      </c>
      <c r="I315" s="402" t="n">
        <v>75</v>
      </c>
      <c r="J315" s="402" t="n">
        <v>0</v>
      </c>
      <c r="K315" s="402" t="n">
        <v>75</v>
      </c>
      <c r="L315" s="402" t="n">
        <v>9</v>
      </c>
      <c r="M315" s="402" t="n">
        <v>84</v>
      </c>
      <c r="N315" s="402" t="n">
        <v>-9</v>
      </c>
      <c r="O315" s="493" t="n">
        <v>75</v>
      </c>
      <c r="P315" s="402" t="n"/>
      <c r="Q315" s="402" t="n"/>
      <c r="R315" s="402" t="inlineStr">
        <is>
          <t>Bruna Beatriz Beilke de</t>
        </is>
      </c>
      <c r="S315" s="402" t="inlineStr">
        <is>
          <t>Carval</t>
        </is>
      </c>
      <c r="T315" s="402" t="inlineStr">
        <is>
          <t>brunabeilke19@gmail.com</t>
        </is>
      </c>
      <c r="U315" s="405" t="inlineStr">
        <is>
          <t>Sim</t>
        </is>
      </c>
      <c r="V315" s="408" t="n">
        <v>46023</v>
      </c>
    </row>
    <row r="316">
      <c r="A316" s="396" t="inlineStr">
        <is>
          <t>33YKBA93952</t>
        </is>
      </c>
      <c r="B316" s="397" t="inlineStr">
        <is>
          <t>UYE7-EE-WDA6</t>
        </is>
      </c>
      <c r="C316" s="397" t="inlineStr">
        <is>
          <t>Entrada única - Individual</t>
        </is>
      </c>
      <c r="D316" s="398" t="n">
        <v>46038</v>
      </c>
      <c r="E316" s="398" t="n">
        <v>46037</v>
      </c>
      <c r="F316" s="490" t="n">
        <v>0.5611226851851852</v>
      </c>
      <c r="G316" s="397" t="inlineStr">
        <is>
          <t>Venda online</t>
        </is>
      </c>
      <c r="H316" s="397" t="inlineStr">
        <is>
          <t>Pagamento transacionado pela Sympla</t>
        </is>
      </c>
      <c r="I316" s="397" t="n">
        <v>75</v>
      </c>
      <c r="J316" s="397" t="n">
        <v>0</v>
      </c>
      <c r="K316" s="397" t="n">
        <v>75</v>
      </c>
      <c r="L316" s="397" t="n">
        <v>9</v>
      </c>
      <c r="M316" s="397" t="n">
        <v>84</v>
      </c>
      <c r="N316" s="397" t="n">
        <v>-9</v>
      </c>
      <c r="O316" s="491" t="n">
        <v>75</v>
      </c>
      <c r="P316" s="397" t="n"/>
      <c r="Q316" s="397" t="n"/>
      <c r="R316" s="397" t="inlineStr">
        <is>
          <t>Édersson Naitz</t>
        </is>
      </c>
      <c r="S316" s="397" t="inlineStr">
        <is>
          <t>Seidler</t>
        </is>
      </c>
      <c r="T316" s="397" t="inlineStr">
        <is>
          <t>edersson.naitz@gmail.com</t>
        </is>
      </c>
      <c r="U316" s="400" t="inlineStr">
        <is>
          <t>Sim</t>
        </is>
      </c>
      <c r="V316" s="408" t="n">
        <v>46023</v>
      </c>
    </row>
    <row r="317">
      <c r="A317" s="401" t="inlineStr">
        <is>
          <t>33YKBA93952</t>
        </is>
      </c>
      <c r="B317" s="402" t="inlineStr">
        <is>
          <t>UYE7-KG-2U75</t>
        </is>
      </c>
      <c r="C317" s="402" t="inlineStr">
        <is>
          <t>Entrada única - Individual</t>
        </is>
      </c>
      <c r="D317" s="403" t="n">
        <v>46038</v>
      </c>
      <c r="E317" s="403" t="n">
        <v>46037</v>
      </c>
      <c r="F317" s="492" t="n">
        <v>0.5611226851851852</v>
      </c>
      <c r="G317" s="402" t="inlineStr">
        <is>
          <t>Venda online</t>
        </is>
      </c>
      <c r="H317" s="402" t="inlineStr">
        <is>
          <t>Pagamento transacionado pela Sympla</t>
        </is>
      </c>
      <c r="I317" s="402" t="n">
        <v>75</v>
      </c>
      <c r="J317" s="402" t="n">
        <v>0</v>
      </c>
      <c r="K317" s="402" t="n">
        <v>75</v>
      </c>
      <c r="L317" s="402" t="n">
        <v>9</v>
      </c>
      <c r="M317" s="402" t="n">
        <v>84</v>
      </c>
      <c r="N317" s="402" t="n">
        <v>-9</v>
      </c>
      <c r="O317" s="493" t="n">
        <v>75</v>
      </c>
      <c r="P317" s="402" t="n"/>
      <c r="Q317" s="402" t="n"/>
      <c r="R317" s="402" t="inlineStr">
        <is>
          <t>Édersson Naitz</t>
        </is>
      </c>
      <c r="S317" s="402" t="inlineStr">
        <is>
          <t>Seidler</t>
        </is>
      </c>
      <c r="T317" s="402" t="inlineStr">
        <is>
          <t>edersson.naitz@gmail.com</t>
        </is>
      </c>
      <c r="U317" s="405" t="inlineStr">
        <is>
          <t>Sim</t>
        </is>
      </c>
      <c r="V317" s="408" t="n">
        <v>46023</v>
      </c>
    </row>
    <row r="318">
      <c r="A318" s="396" t="inlineStr">
        <is>
          <t>33YKBA93YAM</t>
        </is>
      </c>
      <c r="B318" s="397" t="inlineStr">
        <is>
          <t>UYE9-LR-04PX</t>
        </is>
      </c>
      <c r="C318" s="397" t="inlineStr">
        <is>
          <t>Intermediário - 2 lugares</t>
        </is>
      </c>
      <c r="D318" s="398" t="n">
        <v>46038</v>
      </c>
      <c r="E318" s="398" t="n">
        <v>46037</v>
      </c>
      <c r="F318" s="490" t="n">
        <v>0.5989236111111111</v>
      </c>
      <c r="G318" s="397" t="inlineStr">
        <is>
          <t>Venda online</t>
        </is>
      </c>
      <c r="H318" s="397" t="inlineStr">
        <is>
          <t>Pagamento transacionado pela Sympla</t>
        </is>
      </c>
      <c r="I318" s="397" t="n">
        <v>180</v>
      </c>
      <c r="J318" s="397" t="n">
        <v>0</v>
      </c>
      <c r="K318" s="397" t="n">
        <v>180</v>
      </c>
      <c r="L318" s="397" t="n">
        <v>21.6</v>
      </c>
      <c r="M318" s="397" t="n">
        <v>201.6</v>
      </c>
      <c r="N318" s="397" t="n">
        <v>-21.6</v>
      </c>
      <c r="O318" s="491" t="n">
        <v>180</v>
      </c>
      <c r="P318" s="397" t="n"/>
      <c r="Q318" s="397" t="n"/>
      <c r="R318" s="397" t="inlineStr">
        <is>
          <t>ALEX</t>
        </is>
      </c>
      <c r="S318" s="397" t="inlineStr">
        <is>
          <t>WAISBERG</t>
        </is>
      </c>
      <c r="T318" s="397" t="inlineStr">
        <is>
          <t>alex.waisberg@gmail.com</t>
        </is>
      </c>
      <c r="U318" s="400" t="inlineStr">
        <is>
          <t>Sim</t>
        </is>
      </c>
      <c r="V318" s="408" t="n">
        <v>46023</v>
      </c>
    </row>
    <row r="319">
      <c r="A319" s="401" t="inlineStr">
        <is>
          <t>33YKBA93TMC</t>
        </is>
      </c>
      <c r="B319" s="402" t="inlineStr">
        <is>
          <t>UYEC-MF-H6B9</t>
        </is>
      </c>
      <c r="C319" s="402" t="inlineStr">
        <is>
          <t>Entrada única - Individual</t>
        </is>
      </c>
      <c r="D319" s="403" t="n">
        <v>46038</v>
      </c>
      <c r="E319" s="403" t="n">
        <v>46037</v>
      </c>
      <c r="F319" s="492" t="n">
        <v>0.6504050925925926</v>
      </c>
      <c r="G319" s="402" t="inlineStr">
        <is>
          <t>Venda online</t>
        </is>
      </c>
      <c r="H319" s="402" t="inlineStr">
        <is>
          <t>Pagamento transacionado pela Sympla</t>
        </is>
      </c>
      <c r="I319" s="402" t="n">
        <v>75</v>
      </c>
      <c r="J319" s="402" t="n">
        <v>0</v>
      </c>
      <c r="K319" s="402" t="n">
        <v>75</v>
      </c>
      <c r="L319" s="402" t="n">
        <v>9</v>
      </c>
      <c r="M319" s="402" t="n">
        <v>84</v>
      </c>
      <c r="N319" s="402" t="n">
        <v>-9</v>
      </c>
      <c r="O319" s="493" t="n">
        <v>75</v>
      </c>
      <c r="P319" s="402" t="n"/>
      <c r="Q319" s="402" t="n"/>
      <c r="R319" s="402" t="inlineStr">
        <is>
          <t>Juliano</t>
        </is>
      </c>
      <c r="S319" s="402" t="inlineStr">
        <is>
          <t>Procopio</t>
        </is>
      </c>
      <c r="T319" s="402" t="inlineStr">
        <is>
          <t>juliano@julianosilvapc.com.br</t>
        </is>
      </c>
      <c r="U319" s="405" t="inlineStr">
        <is>
          <t>Sim</t>
        </is>
      </c>
      <c r="V319" s="408" t="n">
        <v>46023</v>
      </c>
    </row>
    <row r="320">
      <c r="A320" s="396" t="inlineStr">
        <is>
          <t>33YKBA93TMC</t>
        </is>
      </c>
      <c r="B320" s="397" t="inlineStr">
        <is>
          <t>UYEC-MF-H6BX</t>
        </is>
      </c>
      <c r="C320" s="397" t="inlineStr">
        <is>
          <t>Entrada única - Individual</t>
        </is>
      </c>
      <c r="D320" s="398" t="n">
        <v>46038</v>
      </c>
      <c r="E320" s="398" t="n">
        <v>46037</v>
      </c>
      <c r="F320" s="490" t="n">
        <v>0.6504050925925926</v>
      </c>
      <c r="G320" s="397" t="inlineStr">
        <is>
          <t>Venda online</t>
        </is>
      </c>
      <c r="H320" s="397" t="inlineStr">
        <is>
          <t>Pagamento transacionado pela Sympla</t>
        </is>
      </c>
      <c r="I320" s="397" t="n">
        <v>75</v>
      </c>
      <c r="J320" s="397" t="n">
        <v>0</v>
      </c>
      <c r="K320" s="397" t="n">
        <v>75</v>
      </c>
      <c r="L320" s="397" t="n">
        <v>9</v>
      </c>
      <c r="M320" s="397" t="n">
        <v>84</v>
      </c>
      <c r="N320" s="397" t="n">
        <v>-9</v>
      </c>
      <c r="O320" s="491" t="n">
        <v>75</v>
      </c>
      <c r="P320" s="397" t="n"/>
      <c r="Q320" s="397" t="n"/>
      <c r="R320" s="397" t="inlineStr">
        <is>
          <t>Juliano</t>
        </is>
      </c>
      <c r="S320" s="397" t="inlineStr">
        <is>
          <t>Procopio</t>
        </is>
      </c>
      <c r="T320" s="397" t="inlineStr">
        <is>
          <t>juliano@julianosilvapc.com.br</t>
        </is>
      </c>
      <c r="U320" s="400" t="inlineStr">
        <is>
          <t>Sim</t>
        </is>
      </c>
      <c r="V320" s="408" t="n">
        <v>46023</v>
      </c>
    </row>
    <row r="321">
      <c r="A321" s="401" t="inlineStr">
        <is>
          <t>33YKBA94DCJ</t>
        </is>
      </c>
      <c r="B321" s="402" t="inlineStr">
        <is>
          <t>UYEG-ZV-E48U</t>
        </is>
      </c>
      <c r="C321" s="402" t="inlineStr">
        <is>
          <t>Mesas mezanino - 2 lugares</t>
        </is>
      </c>
      <c r="D321" s="403" t="n">
        <v>46038</v>
      </c>
      <c r="E321" s="403" t="n">
        <v>46037</v>
      </c>
      <c r="F321" s="492" t="n">
        <v>0.719849537037037</v>
      </c>
      <c r="G321" s="402" t="inlineStr">
        <is>
          <t>Venda online</t>
        </is>
      </c>
      <c r="H321" s="402" t="inlineStr">
        <is>
          <t>Pagamento transacionado pela Sympla</t>
        </is>
      </c>
      <c r="I321" s="402" t="n">
        <v>130</v>
      </c>
      <c r="J321" s="402" t="n">
        <v>0</v>
      </c>
      <c r="K321" s="402" t="n">
        <v>130</v>
      </c>
      <c r="L321" s="402" t="n">
        <v>15.6</v>
      </c>
      <c r="M321" s="402" t="n">
        <v>145.6</v>
      </c>
      <c r="N321" s="402" t="n">
        <v>-15.6</v>
      </c>
      <c r="O321" s="493" t="n">
        <v>130</v>
      </c>
      <c r="P321" s="402" t="n"/>
      <c r="Q321" s="402" t="n"/>
      <c r="R321" s="402" t="inlineStr">
        <is>
          <t>GABRIEL</t>
        </is>
      </c>
      <c r="S321" s="402" t="inlineStr">
        <is>
          <t>MELO</t>
        </is>
      </c>
      <c r="T321" s="402" t="inlineStr">
        <is>
          <t>gabriel.melo.ba@gmail.com</t>
        </is>
      </c>
      <c r="U321" s="405" t="inlineStr">
        <is>
          <t>Não</t>
        </is>
      </c>
      <c r="V321" s="408" t="n">
        <v>46023</v>
      </c>
    </row>
    <row r="322">
      <c r="A322" s="396" t="inlineStr">
        <is>
          <t>33YKBA94J5C</t>
        </is>
      </c>
      <c r="B322" s="397" t="inlineStr">
        <is>
          <t>UYEY-FP-MTGX</t>
        </is>
      </c>
      <c r="C322" s="397" t="inlineStr">
        <is>
          <t>Mesas mezanino - 2 lugares</t>
        </is>
      </c>
      <c r="D322" s="398" t="n">
        <v>46038</v>
      </c>
      <c r="E322" s="398" t="n">
        <v>46037</v>
      </c>
      <c r="F322" s="490" t="n">
        <v>0.7493518518518518</v>
      </c>
      <c r="G322" s="397" t="inlineStr">
        <is>
          <t>Venda online</t>
        </is>
      </c>
      <c r="H322" s="397" t="inlineStr">
        <is>
          <t>Pagamento transacionado pela Sympla</t>
        </is>
      </c>
      <c r="I322" s="397" t="n">
        <v>130</v>
      </c>
      <c r="J322" s="397" t="n">
        <v>0</v>
      </c>
      <c r="K322" s="397" t="n">
        <v>130</v>
      </c>
      <c r="L322" s="397" t="n">
        <v>15.6</v>
      </c>
      <c r="M322" s="397" t="n">
        <v>145.6</v>
      </c>
      <c r="N322" s="397" t="n">
        <v>-15.6</v>
      </c>
      <c r="O322" s="491" t="n">
        <v>130</v>
      </c>
      <c r="P322" s="397" t="n"/>
      <c r="Q322" s="397" t="n"/>
      <c r="R322" s="397" t="inlineStr">
        <is>
          <t>AGNES</t>
        </is>
      </c>
      <c r="S322" s="397" t="inlineStr">
        <is>
          <t>CURTO</t>
        </is>
      </c>
      <c r="T322" s="397" t="inlineStr">
        <is>
          <t>agnes.curto@gmail.com</t>
        </is>
      </c>
      <c r="U322" s="400" t="inlineStr">
        <is>
          <t>Sim</t>
        </is>
      </c>
      <c r="V322" s="408" t="n">
        <v>46023</v>
      </c>
    </row>
    <row r="323">
      <c r="A323" s="401" t="inlineStr">
        <is>
          <t>33YKBA94ZFJ</t>
        </is>
      </c>
      <c r="B323" s="402" t="inlineStr">
        <is>
          <t>UYEJ-T6-SUK6</t>
        </is>
      </c>
      <c r="C323" s="402" t="inlineStr">
        <is>
          <t>Entrada única - Individual</t>
        </is>
      </c>
      <c r="D323" s="403" t="n">
        <v>46038</v>
      </c>
      <c r="E323" s="403" t="n">
        <v>46037</v>
      </c>
      <c r="F323" s="492" t="n">
        <v>0.7731481481481481</v>
      </c>
      <c r="G323" s="402" t="inlineStr">
        <is>
          <t>Venda online</t>
        </is>
      </c>
      <c r="H323" s="402" t="inlineStr">
        <is>
          <t>Pagamento transacionado pela Sympla</t>
        </is>
      </c>
      <c r="I323" s="402" t="n">
        <v>75</v>
      </c>
      <c r="J323" s="402" t="n">
        <v>0</v>
      </c>
      <c r="K323" s="402" t="n">
        <v>75</v>
      </c>
      <c r="L323" s="402" t="n">
        <v>9</v>
      </c>
      <c r="M323" s="402" t="n">
        <v>84</v>
      </c>
      <c r="N323" s="402" t="n">
        <v>-9</v>
      </c>
      <c r="O323" s="493" t="n">
        <v>75</v>
      </c>
      <c r="P323" s="402" t="n"/>
      <c r="Q323" s="402" t="n"/>
      <c r="R323" s="402" t="inlineStr">
        <is>
          <t>GLEICE</t>
        </is>
      </c>
      <c r="S323" s="402" t="inlineStr">
        <is>
          <t>LICA</t>
        </is>
      </c>
      <c r="T323" s="402" t="inlineStr">
        <is>
          <t>gleice.lica.pos@gmail.com</t>
        </is>
      </c>
      <c r="U323" s="405" t="inlineStr">
        <is>
          <t>Sim</t>
        </is>
      </c>
      <c r="V323" s="408" t="n">
        <v>46023</v>
      </c>
    </row>
    <row r="324">
      <c r="A324" s="396" t="inlineStr">
        <is>
          <t>33YKBA94ZFJ</t>
        </is>
      </c>
      <c r="B324" s="397" t="inlineStr">
        <is>
          <t>UYEJ-T6-SULA</t>
        </is>
      </c>
      <c r="C324" s="397" t="inlineStr">
        <is>
          <t>Mesas mezanino - 2 lugares</t>
        </is>
      </c>
      <c r="D324" s="398" t="n">
        <v>46038</v>
      </c>
      <c r="E324" s="398" t="n">
        <v>46037</v>
      </c>
      <c r="F324" s="490" t="n">
        <v>0.7731481481481481</v>
      </c>
      <c r="G324" s="397" t="inlineStr">
        <is>
          <t>Venda online</t>
        </is>
      </c>
      <c r="H324" s="397" t="inlineStr">
        <is>
          <t>Pagamento transacionado pela Sympla</t>
        </is>
      </c>
      <c r="I324" s="397" t="n">
        <v>130</v>
      </c>
      <c r="J324" s="397" t="n">
        <v>0</v>
      </c>
      <c r="K324" s="397" t="n">
        <v>130</v>
      </c>
      <c r="L324" s="397" t="n">
        <v>15.6</v>
      </c>
      <c r="M324" s="397" t="n">
        <v>145.6</v>
      </c>
      <c r="N324" s="397" t="n">
        <v>-15.6</v>
      </c>
      <c r="O324" s="491" t="n">
        <v>130</v>
      </c>
      <c r="P324" s="397" t="n"/>
      <c r="Q324" s="397" t="n"/>
      <c r="R324" s="397" t="inlineStr">
        <is>
          <t>GLEICE</t>
        </is>
      </c>
      <c r="S324" s="397" t="inlineStr">
        <is>
          <t>LICA</t>
        </is>
      </c>
      <c r="T324" s="397" t="inlineStr">
        <is>
          <t>gleice.lica.pos@gmail.com</t>
        </is>
      </c>
      <c r="U324" s="400" t="inlineStr">
        <is>
          <t>Sim</t>
        </is>
      </c>
      <c r="V324" s="408" t="n">
        <v>46023</v>
      </c>
    </row>
    <row r="325">
      <c r="A325" s="401" t="inlineStr">
        <is>
          <t>33YKBA9562L</t>
        </is>
      </c>
      <c r="B325" s="402" t="inlineStr">
        <is>
          <t>UYEN-EQ-LCD6</t>
        </is>
      </c>
      <c r="C325" s="402" t="inlineStr">
        <is>
          <t>Entrada única - Individual</t>
        </is>
      </c>
      <c r="D325" s="403" t="n">
        <v>46038</v>
      </c>
      <c r="E325" s="403" t="n">
        <v>46037</v>
      </c>
      <c r="F325" s="492" t="n">
        <v>0.8341203703703703</v>
      </c>
      <c r="G325" s="402" t="inlineStr">
        <is>
          <t>Venda online</t>
        </is>
      </c>
      <c r="H325" s="402" t="inlineStr">
        <is>
          <t>Pagamento transacionado pela Sympla</t>
        </is>
      </c>
      <c r="I325" s="402" t="n">
        <v>75</v>
      </c>
      <c r="J325" s="402" t="n">
        <v>0</v>
      </c>
      <c r="K325" s="402" t="n">
        <v>75</v>
      </c>
      <c r="L325" s="402" t="n">
        <v>9</v>
      </c>
      <c r="M325" s="402" t="n">
        <v>84</v>
      </c>
      <c r="N325" s="402" t="n">
        <v>-9</v>
      </c>
      <c r="O325" s="493" t="n">
        <v>75</v>
      </c>
      <c r="P325" s="402" t="n"/>
      <c r="Q325" s="402" t="n"/>
      <c r="R325" s="402" t="inlineStr">
        <is>
          <t>Vanessa</t>
        </is>
      </c>
      <c r="S325" s="402" t="inlineStr">
        <is>
          <t>Oliveira</t>
        </is>
      </c>
      <c r="T325" s="402" t="inlineStr">
        <is>
          <t>vancamila.oliveira@gmail.com</t>
        </is>
      </c>
      <c r="U325" s="405" t="inlineStr">
        <is>
          <t>Sim</t>
        </is>
      </c>
      <c r="V325" s="408" t="n">
        <v>46023</v>
      </c>
    </row>
    <row r="326">
      <c r="A326" s="396" t="inlineStr">
        <is>
          <t>33YKBA9562L</t>
        </is>
      </c>
      <c r="B326" s="397" t="inlineStr">
        <is>
          <t>UYEN-EQ-LCE5</t>
        </is>
      </c>
      <c r="C326" s="397" t="inlineStr">
        <is>
          <t>Entrada única - Individual</t>
        </is>
      </c>
      <c r="D326" s="398" t="n">
        <v>46038</v>
      </c>
      <c r="E326" s="398" t="n">
        <v>46037</v>
      </c>
      <c r="F326" s="490" t="n">
        <v>0.8341203703703703</v>
      </c>
      <c r="G326" s="397" t="inlineStr">
        <is>
          <t>Venda online</t>
        </is>
      </c>
      <c r="H326" s="397" t="inlineStr">
        <is>
          <t>Pagamento transacionado pela Sympla</t>
        </is>
      </c>
      <c r="I326" s="397" t="n">
        <v>75</v>
      </c>
      <c r="J326" s="397" t="n">
        <v>0</v>
      </c>
      <c r="K326" s="397" t="n">
        <v>75</v>
      </c>
      <c r="L326" s="397" t="n">
        <v>9</v>
      </c>
      <c r="M326" s="397" t="n">
        <v>84</v>
      </c>
      <c r="N326" s="397" t="n">
        <v>-9</v>
      </c>
      <c r="O326" s="491" t="n">
        <v>75</v>
      </c>
      <c r="P326" s="397" t="n"/>
      <c r="Q326" s="397" t="n"/>
      <c r="R326" s="397" t="inlineStr">
        <is>
          <t>Vanessa</t>
        </is>
      </c>
      <c r="S326" s="397" t="inlineStr">
        <is>
          <t>Oliveira</t>
        </is>
      </c>
      <c r="T326" s="397" t="inlineStr">
        <is>
          <t>vancamila.oliveira@gmail.com</t>
        </is>
      </c>
      <c r="U326" s="400" t="inlineStr">
        <is>
          <t>Sim</t>
        </is>
      </c>
      <c r="V326" s="408" t="n">
        <v>46023</v>
      </c>
    </row>
    <row r="327">
      <c r="A327" s="401" t="inlineStr">
        <is>
          <t>33YKBA959KU</t>
        </is>
      </c>
      <c r="B327" s="402" t="inlineStr">
        <is>
          <t>UYEZ-C1-1MV0</t>
        </is>
      </c>
      <c r="C327" s="402" t="inlineStr">
        <is>
          <t>Entrada única - Individual</t>
        </is>
      </c>
      <c r="D327" s="403" t="n">
        <v>46038</v>
      </c>
      <c r="E327" s="403" t="n">
        <v>46037</v>
      </c>
      <c r="F327" s="492" t="n">
        <v>0.8497916666666666</v>
      </c>
      <c r="G327" s="402" t="inlineStr">
        <is>
          <t>Venda online</t>
        </is>
      </c>
      <c r="H327" s="402" t="inlineStr">
        <is>
          <t>Pagamento transacionado pela Sympla</t>
        </is>
      </c>
      <c r="I327" s="402" t="n">
        <v>75</v>
      </c>
      <c r="J327" s="402" t="n">
        <v>0</v>
      </c>
      <c r="K327" s="402" t="n">
        <v>75</v>
      </c>
      <c r="L327" s="402" t="n">
        <v>9</v>
      </c>
      <c r="M327" s="402" t="n">
        <v>84</v>
      </c>
      <c r="N327" s="402" t="n">
        <v>-9</v>
      </c>
      <c r="O327" s="493" t="n">
        <v>75</v>
      </c>
      <c r="P327" s="402" t="n"/>
      <c r="Q327" s="402" t="n"/>
      <c r="R327" s="402" t="inlineStr">
        <is>
          <t>RAQUEL</t>
        </is>
      </c>
      <c r="S327" s="402" t="inlineStr">
        <is>
          <t>CANDIDO</t>
        </is>
      </c>
      <c r="T327" s="402" t="inlineStr">
        <is>
          <t>candidorah@gmail.com</t>
        </is>
      </c>
      <c r="U327" s="405" t="inlineStr">
        <is>
          <t>Sim</t>
        </is>
      </c>
      <c r="V327" s="408" t="n">
        <v>46023</v>
      </c>
    </row>
    <row r="328">
      <c r="A328" s="396" t="inlineStr">
        <is>
          <t>33YKBA959KU</t>
        </is>
      </c>
      <c r="B328" s="397" t="inlineStr">
        <is>
          <t>UYEZ-C1-1MVX</t>
        </is>
      </c>
      <c r="C328" s="397" t="inlineStr">
        <is>
          <t>Entrada única - Individual</t>
        </is>
      </c>
      <c r="D328" s="398" t="n">
        <v>46038</v>
      </c>
      <c r="E328" s="398" t="n">
        <v>46037</v>
      </c>
      <c r="F328" s="490" t="n">
        <v>0.8497916666666666</v>
      </c>
      <c r="G328" s="397" t="inlineStr">
        <is>
          <t>Venda online</t>
        </is>
      </c>
      <c r="H328" s="397" t="inlineStr">
        <is>
          <t>Pagamento transacionado pela Sympla</t>
        </is>
      </c>
      <c r="I328" s="397" t="n">
        <v>75</v>
      </c>
      <c r="J328" s="397" t="n">
        <v>0</v>
      </c>
      <c r="K328" s="397" t="n">
        <v>75</v>
      </c>
      <c r="L328" s="397" t="n">
        <v>9</v>
      </c>
      <c r="M328" s="397" t="n">
        <v>84</v>
      </c>
      <c r="N328" s="397" t="n">
        <v>-9</v>
      </c>
      <c r="O328" s="491" t="n">
        <v>75</v>
      </c>
      <c r="P328" s="397" t="n"/>
      <c r="Q328" s="397" t="n"/>
      <c r="R328" s="397" t="inlineStr">
        <is>
          <t>RAQUEL</t>
        </is>
      </c>
      <c r="S328" s="397" t="inlineStr">
        <is>
          <t>CANDIDO</t>
        </is>
      </c>
      <c r="T328" s="397" t="inlineStr">
        <is>
          <t>candidorah@gmail.com</t>
        </is>
      </c>
      <c r="U328" s="400" t="inlineStr">
        <is>
          <t>Sim</t>
        </is>
      </c>
      <c r="V328" s="408" t="n">
        <v>46023</v>
      </c>
    </row>
    <row r="329">
      <c r="A329" s="401" t="inlineStr">
        <is>
          <t>33YKBA95ZMJ</t>
        </is>
      </c>
      <c r="B329" s="402" t="inlineStr">
        <is>
          <t>UYER-PY-7QR7</t>
        </is>
      </c>
      <c r="C329" s="402" t="inlineStr">
        <is>
          <t>Mesas mezanino - 2 lugares</t>
        </is>
      </c>
      <c r="D329" s="403" t="n">
        <v>46038</v>
      </c>
      <c r="E329" s="403" t="n">
        <v>46037</v>
      </c>
      <c r="F329" s="492" t="n">
        <v>0.9077199074074074</v>
      </c>
      <c r="G329" s="402" t="inlineStr">
        <is>
          <t>Venda online</t>
        </is>
      </c>
      <c r="H329" s="402" t="inlineStr">
        <is>
          <t>Pagamento transacionado pela Sympla</t>
        </is>
      </c>
      <c r="I329" s="402" t="n">
        <v>130</v>
      </c>
      <c r="J329" s="402" t="n">
        <v>0</v>
      </c>
      <c r="K329" s="402" t="n">
        <v>130</v>
      </c>
      <c r="L329" s="402" t="n">
        <v>15.6</v>
      </c>
      <c r="M329" s="402" t="n">
        <v>145.6</v>
      </c>
      <c r="N329" s="402" t="n">
        <v>-15.6</v>
      </c>
      <c r="O329" s="493" t="n">
        <v>130</v>
      </c>
      <c r="P329" s="402" t="n"/>
      <c r="Q329" s="402" t="n"/>
      <c r="R329" s="402" t="inlineStr">
        <is>
          <t>Carla Mariana</t>
        </is>
      </c>
      <c r="S329" s="402" t="inlineStr">
        <is>
          <t>Rocha</t>
        </is>
      </c>
      <c r="T329" s="402" t="inlineStr">
        <is>
          <t>carlampdecarvalho@gmail.com</t>
        </is>
      </c>
      <c r="U329" s="405" t="inlineStr">
        <is>
          <t>Sim</t>
        </is>
      </c>
      <c r="V329" s="408" t="n">
        <v>46023</v>
      </c>
    </row>
    <row r="330">
      <c r="A330" s="396" t="inlineStr">
        <is>
          <t>33YKBA968V4</t>
        </is>
      </c>
      <c r="B330" s="397" t="inlineStr">
        <is>
          <t>UYEX-BK-AVEX</t>
        </is>
      </c>
      <c r="C330" s="397" t="inlineStr">
        <is>
          <t>Bistrô mezanino - 2 lugares</t>
        </is>
      </c>
      <c r="D330" s="398" t="n">
        <v>46038</v>
      </c>
      <c r="E330" s="398" t="n">
        <v>46038</v>
      </c>
      <c r="F330" s="490" t="n">
        <v>0.003043981481481481</v>
      </c>
      <c r="G330" s="397" t="inlineStr">
        <is>
          <t>Venda online</t>
        </is>
      </c>
      <c r="H330" s="397" t="inlineStr">
        <is>
          <t>Pagamento transacionado pela Sympla</t>
        </is>
      </c>
      <c r="I330" s="397" t="n">
        <v>160</v>
      </c>
      <c r="J330" s="397" t="n">
        <v>0</v>
      </c>
      <c r="K330" s="397" t="n">
        <v>160</v>
      </c>
      <c r="L330" s="397" t="n">
        <v>19.2</v>
      </c>
      <c r="M330" s="397" t="n">
        <v>179.2</v>
      </c>
      <c r="N330" s="397" t="n">
        <v>-19.2</v>
      </c>
      <c r="O330" s="491" t="n">
        <v>160</v>
      </c>
      <c r="P330" s="397" t="n"/>
      <c r="Q330" s="397" t="n"/>
      <c r="R330" s="397" t="inlineStr">
        <is>
          <t>Giovana</t>
        </is>
      </c>
      <c r="S330" s="397" t="inlineStr">
        <is>
          <t>Grego</t>
        </is>
      </c>
      <c r="T330" s="397" t="inlineStr">
        <is>
          <t>giovanagrego100@gmail.com</t>
        </is>
      </c>
      <c r="U330" s="400" t="inlineStr">
        <is>
          <t>Sim</t>
        </is>
      </c>
      <c r="V330" s="408" t="n">
        <v>46023</v>
      </c>
    </row>
    <row r="331">
      <c r="A331" s="401" t="inlineStr">
        <is>
          <t>33YKBA96CGF</t>
        </is>
      </c>
      <c r="B331" s="402" t="inlineStr">
        <is>
          <t>UYF2-XY-SDGJ</t>
        </is>
      </c>
      <c r="C331" s="402" t="inlineStr">
        <is>
          <t>Entrada única - Individual</t>
        </is>
      </c>
      <c r="D331" s="403" t="n">
        <v>46038</v>
      </c>
      <c r="E331" s="403" t="n">
        <v>46038</v>
      </c>
      <c r="F331" s="492" t="n">
        <v>0.06520833333333333</v>
      </c>
      <c r="G331" s="402" t="inlineStr">
        <is>
          <t>Venda online</t>
        </is>
      </c>
      <c r="H331" s="402" t="inlineStr">
        <is>
          <t>Pagamento transacionado pela Sympla</t>
        </is>
      </c>
      <c r="I331" s="402" t="n">
        <v>75</v>
      </c>
      <c r="J331" s="402" t="n">
        <v>0</v>
      </c>
      <c r="K331" s="402" t="n">
        <v>75</v>
      </c>
      <c r="L331" s="402" t="n">
        <v>9</v>
      </c>
      <c r="M331" s="402" t="n">
        <v>84</v>
      </c>
      <c r="N331" s="402" t="n">
        <v>-9</v>
      </c>
      <c r="O331" s="493" t="n">
        <v>75</v>
      </c>
      <c r="P331" s="402" t="n"/>
      <c r="Q331" s="402" t="n"/>
      <c r="R331" s="402" t="inlineStr">
        <is>
          <t>patrick nascimento</t>
        </is>
      </c>
      <c r="S331" s="402" t="inlineStr">
        <is>
          <t>nunes</t>
        </is>
      </c>
      <c r="T331" s="402" t="inlineStr">
        <is>
          <t>patricknunes.arq@gmail.com</t>
        </is>
      </c>
      <c r="U331" s="405" t="inlineStr">
        <is>
          <t>Sim</t>
        </is>
      </c>
      <c r="V331" s="408" t="n">
        <v>46023</v>
      </c>
    </row>
    <row r="332">
      <c r="A332" s="396" t="inlineStr">
        <is>
          <t>33YKBA96CGF</t>
        </is>
      </c>
      <c r="B332" s="397" t="inlineStr">
        <is>
          <t>UYF2-XY-SDHD</t>
        </is>
      </c>
      <c r="C332" s="397" t="inlineStr">
        <is>
          <t>Entrada única - Individual</t>
        </is>
      </c>
      <c r="D332" s="398" t="n">
        <v>46038</v>
      </c>
      <c r="E332" s="398" t="n">
        <v>46038</v>
      </c>
      <c r="F332" s="490" t="n">
        <v>0.06520833333333333</v>
      </c>
      <c r="G332" s="397" t="inlineStr">
        <is>
          <t>Venda online</t>
        </is>
      </c>
      <c r="H332" s="397" t="inlineStr">
        <is>
          <t>Pagamento transacionado pela Sympla</t>
        </is>
      </c>
      <c r="I332" s="397" t="n">
        <v>75</v>
      </c>
      <c r="J332" s="397" t="n">
        <v>0</v>
      </c>
      <c r="K332" s="397" t="n">
        <v>75</v>
      </c>
      <c r="L332" s="397" t="n">
        <v>9</v>
      </c>
      <c r="M332" s="397" t="n">
        <v>84</v>
      </c>
      <c r="N332" s="397" t="n">
        <v>-9</v>
      </c>
      <c r="O332" s="491" t="n">
        <v>75</v>
      </c>
      <c r="P332" s="397" t="n"/>
      <c r="Q332" s="397" t="n"/>
      <c r="R332" s="397" t="inlineStr">
        <is>
          <t>patrick nascimento</t>
        </is>
      </c>
      <c r="S332" s="397" t="inlineStr">
        <is>
          <t>nunes</t>
        </is>
      </c>
      <c r="T332" s="397" t="inlineStr">
        <is>
          <t>patricknunes.arq@gmail.com</t>
        </is>
      </c>
      <c r="U332" s="400" t="inlineStr">
        <is>
          <t>Sim</t>
        </is>
      </c>
      <c r="V332" s="408" t="n">
        <v>46023</v>
      </c>
    </row>
    <row r="333">
      <c r="A333" s="401" t="inlineStr">
        <is>
          <t>33YKBA96DSU</t>
        </is>
      </c>
      <c r="B333" s="402" t="inlineStr">
        <is>
          <t>UYF7-YS-1ZW1</t>
        </is>
      </c>
      <c r="C333" s="402" t="inlineStr">
        <is>
          <t>Mesas mezanino - 2 lugares</t>
        </is>
      </c>
      <c r="D333" s="403" t="n">
        <v>46038</v>
      </c>
      <c r="E333" s="403" t="n">
        <v>46038</v>
      </c>
      <c r="F333" s="492" t="n">
        <v>0.1430787037037037</v>
      </c>
      <c r="G333" s="402" t="inlineStr">
        <is>
          <t>Venda online</t>
        </is>
      </c>
      <c r="H333" s="402" t="inlineStr">
        <is>
          <t>Pagamento transacionado pela Sympla</t>
        </is>
      </c>
      <c r="I333" s="402" t="n">
        <v>130</v>
      </c>
      <c r="J333" s="402" t="n">
        <v>0</v>
      </c>
      <c r="K333" s="402" t="n">
        <v>130</v>
      </c>
      <c r="L333" s="402" t="n">
        <v>15.6</v>
      </c>
      <c r="M333" s="402" t="n">
        <v>145.6</v>
      </c>
      <c r="N333" s="402" t="n">
        <v>-15.6</v>
      </c>
      <c r="O333" s="493" t="n">
        <v>130</v>
      </c>
      <c r="P333" s="402" t="n"/>
      <c r="Q333" s="402" t="n"/>
      <c r="R333" s="402" t="inlineStr">
        <is>
          <t>VICTORIA</t>
        </is>
      </c>
      <c r="S333" s="402" t="inlineStr">
        <is>
          <t>KAROLINE</t>
        </is>
      </c>
      <c r="T333" s="402" t="inlineStr">
        <is>
          <t>victoriabarata@estudante.ufscar.br</t>
        </is>
      </c>
      <c r="U333" s="405" t="inlineStr">
        <is>
          <t>Sim</t>
        </is>
      </c>
      <c r="V333" s="408" t="n">
        <v>46023</v>
      </c>
    </row>
    <row r="334">
      <c r="A334" s="396" t="inlineStr">
        <is>
          <t>33YKBA96RVM</t>
        </is>
      </c>
      <c r="B334" s="397" t="inlineStr">
        <is>
          <t>UYFM-N6-R8J0</t>
        </is>
      </c>
      <c r="C334" s="397" t="inlineStr">
        <is>
          <t>Entrada única - Individual</t>
        </is>
      </c>
      <c r="D334" s="398" t="n">
        <v>46038</v>
      </c>
      <c r="E334" s="398" t="n">
        <v>46038</v>
      </c>
      <c r="F334" s="490" t="n">
        <v>0.4010416666666667</v>
      </c>
      <c r="G334" s="397" t="inlineStr">
        <is>
          <t>Venda online</t>
        </is>
      </c>
      <c r="H334" s="397" t="inlineStr">
        <is>
          <t>Pagamento transacionado pela Sympla</t>
        </is>
      </c>
      <c r="I334" s="397" t="n">
        <v>75</v>
      </c>
      <c r="J334" s="397" t="n">
        <v>0</v>
      </c>
      <c r="K334" s="397" t="n">
        <v>75</v>
      </c>
      <c r="L334" s="397" t="n">
        <v>9</v>
      </c>
      <c r="M334" s="397" t="n">
        <v>84</v>
      </c>
      <c r="N334" s="397" t="n">
        <v>-9</v>
      </c>
      <c r="O334" s="491" t="n">
        <v>75</v>
      </c>
      <c r="P334" s="397" t="n"/>
      <c r="Q334" s="397" t="n"/>
      <c r="R334" s="397" t="inlineStr">
        <is>
          <t>Natã</t>
        </is>
      </c>
      <c r="S334" s="397" t="inlineStr">
        <is>
          <t>Gavazzi</t>
        </is>
      </c>
      <c r="T334" s="397" t="inlineStr">
        <is>
          <t>natagavazzi@hotmail.com</t>
        </is>
      </c>
      <c r="U334" s="400" t="inlineStr">
        <is>
          <t>Sim</t>
        </is>
      </c>
      <c r="V334" s="408" t="n">
        <v>46023</v>
      </c>
    </row>
    <row r="335">
      <c r="A335" s="401" t="inlineStr">
        <is>
          <t>33YKBA96RVM</t>
        </is>
      </c>
      <c r="B335" s="402" t="inlineStr">
        <is>
          <t>UYFM-N6-R8JZ</t>
        </is>
      </c>
      <c r="C335" s="402" t="inlineStr">
        <is>
          <t>Entrada única - Individual</t>
        </is>
      </c>
      <c r="D335" s="403" t="n">
        <v>46038</v>
      </c>
      <c r="E335" s="403" t="n">
        <v>46038</v>
      </c>
      <c r="F335" s="492" t="n">
        <v>0.4010416666666667</v>
      </c>
      <c r="G335" s="402" t="inlineStr">
        <is>
          <t>Venda online</t>
        </is>
      </c>
      <c r="H335" s="402" t="inlineStr">
        <is>
          <t>Pagamento transacionado pela Sympla</t>
        </is>
      </c>
      <c r="I335" s="402" t="n">
        <v>75</v>
      </c>
      <c r="J335" s="402" t="n">
        <v>0</v>
      </c>
      <c r="K335" s="402" t="n">
        <v>75</v>
      </c>
      <c r="L335" s="402" t="n">
        <v>9</v>
      </c>
      <c r="M335" s="402" t="n">
        <v>84</v>
      </c>
      <c r="N335" s="402" t="n">
        <v>-9</v>
      </c>
      <c r="O335" s="493" t="n">
        <v>75</v>
      </c>
      <c r="P335" s="402" t="n"/>
      <c r="Q335" s="402" t="n"/>
      <c r="R335" s="402" t="inlineStr">
        <is>
          <t>Natã</t>
        </is>
      </c>
      <c r="S335" s="402" t="inlineStr">
        <is>
          <t>Gavazzi</t>
        </is>
      </c>
      <c r="T335" s="402" t="inlineStr">
        <is>
          <t>natagavazzi@hotmail.com</t>
        </is>
      </c>
      <c r="U335" s="405" t="inlineStr">
        <is>
          <t>Sim</t>
        </is>
      </c>
      <c r="V335" s="408" t="n">
        <v>46023</v>
      </c>
    </row>
    <row r="336">
      <c r="A336" s="396" t="inlineStr">
        <is>
          <t>33YKBA9703R</t>
        </is>
      </c>
      <c r="B336" s="397" t="inlineStr">
        <is>
          <t>UYFZ-0X-FHMY</t>
        </is>
      </c>
      <c r="C336" s="397" t="inlineStr">
        <is>
          <t>Entrada única - Individual</t>
        </is>
      </c>
      <c r="D336" s="398" t="n">
        <v>46038</v>
      </c>
      <c r="E336" s="398" t="n">
        <v>46038</v>
      </c>
      <c r="F336" s="490" t="n">
        <v>0.4240046296296296</v>
      </c>
      <c r="G336" s="397" t="inlineStr">
        <is>
          <t>Venda online</t>
        </is>
      </c>
      <c r="H336" s="397" t="inlineStr">
        <is>
          <t>Pagamento transacionado pela Sympla</t>
        </is>
      </c>
      <c r="I336" s="397" t="n">
        <v>75</v>
      </c>
      <c r="J336" s="397" t="n">
        <v>0</v>
      </c>
      <c r="K336" s="397" t="n">
        <v>75</v>
      </c>
      <c r="L336" s="397" t="n">
        <v>9</v>
      </c>
      <c r="M336" s="397" t="n">
        <v>84</v>
      </c>
      <c r="N336" s="397" t="n">
        <v>-9</v>
      </c>
      <c r="O336" s="491" t="n">
        <v>75</v>
      </c>
      <c r="P336" s="397" t="n"/>
      <c r="Q336" s="397" t="n"/>
      <c r="R336" s="397" t="inlineStr">
        <is>
          <t>Mauricio</t>
        </is>
      </c>
      <c r="S336" s="397" t="inlineStr">
        <is>
          <t>oliveira</t>
        </is>
      </c>
      <c r="T336" s="397" t="inlineStr">
        <is>
          <t>mmdoliveira2011@hotmail.com</t>
        </is>
      </c>
      <c r="U336" s="400" t="inlineStr">
        <is>
          <t>Sim</t>
        </is>
      </c>
      <c r="V336" s="408" t="n">
        <v>46023</v>
      </c>
    </row>
    <row r="337">
      <c r="A337" s="401" t="inlineStr">
        <is>
          <t>33YKBA9703R</t>
        </is>
      </c>
      <c r="B337" s="402" t="inlineStr">
        <is>
          <t>UYFZ-0X-FHND</t>
        </is>
      </c>
      <c r="C337" s="402" t="inlineStr">
        <is>
          <t>Entrada única - Individual</t>
        </is>
      </c>
      <c r="D337" s="403" t="n">
        <v>46038</v>
      </c>
      <c r="E337" s="403" t="n">
        <v>46038</v>
      </c>
      <c r="F337" s="492" t="n">
        <v>0.4240046296296296</v>
      </c>
      <c r="G337" s="402" t="inlineStr">
        <is>
          <t>Venda online</t>
        </is>
      </c>
      <c r="H337" s="402" t="inlineStr">
        <is>
          <t>Pagamento transacionado pela Sympla</t>
        </is>
      </c>
      <c r="I337" s="402" t="n">
        <v>75</v>
      </c>
      <c r="J337" s="402" t="n">
        <v>0</v>
      </c>
      <c r="K337" s="402" t="n">
        <v>75</v>
      </c>
      <c r="L337" s="402" t="n">
        <v>9</v>
      </c>
      <c r="M337" s="402" t="n">
        <v>84</v>
      </c>
      <c r="N337" s="402" t="n">
        <v>-9</v>
      </c>
      <c r="O337" s="493" t="n">
        <v>75</v>
      </c>
      <c r="P337" s="402" t="n"/>
      <c r="Q337" s="402" t="n"/>
      <c r="R337" s="402" t="inlineStr">
        <is>
          <t>Mauricio</t>
        </is>
      </c>
      <c r="S337" s="402" t="inlineStr">
        <is>
          <t>oliveira</t>
        </is>
      </c>
      <c r="T337" s="402" t="inlineStr">
        <is>
          <t>mmdoliveira2011@hotmail.com</t>
        </is>
      </c>
      <c r="U337" s="405" t="inlineStr">
        <is>
          <t>Sim</t>
        </is>
      </c>
      <c r="V337" s="408" t="n">
        <v>46023</v>
      </c>
    </row>
    <row r="338">
      <c r="A338" s="396" t="inlineStr">
        <is>
          <t>33YKBA9742N</t>
        </is>
      </c>
      <c r="B338" s="397" t="inlineStr">
        <is>
          <t>UYFP-68-A5HF</t>
        </is>
      </c>
      <c r="C338" s="397" t="inlineStr">
        <is>
          <t>Entrada única - Individual</t>
        </is>
      </c>
      <c r="D338" s="398" t="n">
        <v>46038</v>
      </c>
      <c r="E338" s="398" t="n">
        <v>46038</v>
      </c>
      <c r="F338" s="490" t="n">
        <v>0.4436921296296296</v>
      </c>
      <c r="G338" s="397" t="inlineStr">
        <is>
          <t>Venda online</t>
        </is>
      </c>
      <c r="H338" s="397" t="inlineStr">
        <is>
          <t>Pagamento transacionado pela Sympla</t>
        </is>
      </c>
      <c r="I338" s="397" t="n">
        <v>75</v>
      </c>
      <c r="J338" s="397" t="n">
        <v>0</v>
      </c>
      <c r="K338" s="397" t="n">
        <v>75</v>
      </c>
      <c r="L338" s="397" t="n">
        <v>9</v>
      </c>
      <c r="M338" s="397" t="n">
        <v>84</v>
      </c>
      <c r="N338" s="397" t="n">
        <v>-9</v>
      </c>
      <c r="O338" s="491" t="n">
        <v>75</v>
      </c>
      <c r="P338" s="397" t="n"/>
      <c r="Q338" s="397" t="n"/>
      <c r="R338" s="397" t="inlineStr">
        <is>
          <t>CLARA</t>
        </is>
      </c>
      <c r="S338" s="397" t="inlineStr">
        <is>
          <t>BORTOLO</t>
        </is>
      </c>
      <c r="T338" s="397" t="inlineStr">
        <is>
          <t>clarabortolo@gmail.com</t>
        </is>
      </c>
      <c r="U338" s="400" t="inlineStr">
        <is>
          <t>Sim</t>
        </is>
      </c>
      <c r="V338" s="408" t="n">
        <v>46023</v>
      </c>
    </row>
    <row r="339">
      <c r="A339" s="401" t="inlineStr">
        <is>
          <t>33YKBA9742N</t>
        </is>
      </c>
      <c r="B339" s="402" t="inlineStr">
        <is>
          <t>UYFP-68-A5YA</t>
        </is>
      </c>
      <c r="C339" s="402" t="inlineStr">
        <is>
          <t>Entrada única - Individual</t>
        </is>
      </c>
      <c r="D339" s="403" t="n">
        <v>46038</v>
      </c>
      <c r="E339" s="403" t="n">
        <v>46038</v>
      </c>
      <c r="F339" s="492" t="n">
        <v>0.4436921296296296</v>
      </c>
      <c r="G339" s="402" t="inlineStr">
        <is>
          <t>Venda online</t>
        </is>
      </c>
      <c r="H339" s="402" t="inlineStr">
        <is>
          <t>Pagamento transacionado pela Sympla</t>
        </is>
      </c>
      <c r="I339" s="402" t="n">
        <v>75</v>
      </c>
      <c r="J339" s="402" t="n">
        <v>0</v>
      </c>
      <c r="K339" s="402" t="n">
        <v>75</v>
      </c>
      <c r="L339" s="402" t="n">
        <v>9</v>
      </c>
      <c r="M339" s="402" t="n">
        <v>84</v>
      </c>
      <c r="N339" s="402" t="n">
        <v>-9</v>
      </c>
      <c r="O339" s="493" t="n">
        <v>75</v>
      </c>
      <c r="P339" s="402" t="n"/>
      <c r="Q339" s="402" t="n"/>
      <c r="R339" s="402" t="inlineStr">
        <is>
          <t>CLARA</t>
        </is>
      </c>
      <c r="S339" s="402" t="inlineStr">
        <is>
          <t>BORTOLO</t>
        </is>
      </c>
      <c r="T339" s="402" t="inlineStr">
        <is>
          <t>clarabortolo@gmail.com</t>
        </is>
      </c>
      <c r="U339" s="405" t="inlineStr">
        <is>
          <t>Sim</t>
        </is>
      </c>
      <c r="V339" s="408" t="n">
        <v>46023</v>
      </c>
    </row>
    <row r="340">
      <c r="A340" s="396" t="inlineStr">
        <is>
          <t>33YKBA97KVH</t>
        </is>
      </c>
      <c r="B340" s="397" t="inlineStr">
        <is>
          <t>UYFT-YJ-LW6M</t>
        </is>
      </c>
      <c r="C340" s="397" t="inlineStr">
        <is>
          <t>Entrada única - Individual</t>
        </is>
      </c>
      <c r="D340" s="398" t="n">
        <v>46038</v>
      </c>
      <c r="E340" s="398" t="n">
        <v>46038</v>
      </c>
      <c r="F340" s="490" t="n">
        <v>0.5180787037037037</v>
      </c>
      <c r="G340" s="397" t="inlineStr">
        <is>
          <t>Venda online</t>
        </is>
      </c>
      <c r="H340" s="397" t="inlineStr">
        <is>
          <t>Pagamento transacionado pela Sympla</t>
        </is>
      </c>
      <c r="I340" s="397" t="n">
        <v>75</v>
      </c>
      <c r="J340" s="397" t="n">
        <v>0</v>
      </c>
      <c r="K340" s="397" t="n">
        <v>75</v>
      </c>
      <c r="L340" s="397" t="n">
        <v>9</v>
      </c>
      <c r="M340" s="397" t="n">
        <v>84</v>
      </c>
      <c r="N340" s="397" t="n">
        <v>-9</v>
      </c>
      <c r="O340" s="491" t="n">
        <v>75</v>
      </c>
      <c r="P340" s="397" t="n"/>
      <c r="Q340" s="397" t="n"/>
      <c r="R340" s="397" t="inlineStr">
        <is>
          <t>JULIANA</t>
        </is>
      </c>
      <c r="S340" s="397" t="inlineStr">
        <is>
          <t>RAMOS</t>
        </is>
      </c>
      <c r="T340" s="397" t="inlineStr">
        <is>
          <t>julianaramosjrf@gmail.com</t>
        </is>
      </c>
      <c r="U340" s="400" t="inlineStr">
        <is>
          <t>Sim</t>
        </is>
      </c>
      <c r="V340" s="408" t="n">
        <v>46023</v>
      </c>
    </row>
    <row r="341">
      <c r="A341" s="401" t="inlineStr">
        <is>
          <t>33YKBA97KVH</t>
        </is>
      </c>
      <c r="B341" s="402" t="inlineStr">
        <is>
          <t>UYFT-YJ-LW7J</t>
        </is>
      </c>
      <c r="C341" s="402" t="inlineStr">
        <is>
          <t>Entrada única - Individual</t>
        </is>
      </c>
      <c r="D341" s="403" t="n">
        <v>46038</v>
      </c>
      <c r="E341" s="403" t="n">
        <v>46038</v>
      </c>
      <c r="F341" s="492" t="n">
        <v>0.5180787037037037</v>
      </c>
      <c r="G341" s="402" t="inlineStr">
        <is>
          <t>Venda online</t>
        </is>
      </c>
      <c r="H341" s="402" t="inlineStr">
        <is>
          <t>Pagamento transacionado pela Sympla</t>
        </is>
      </c>
      <c r="I341" s="402" t="n">
        <v>75</v>
      </c>
      <c r="J341" s="402" t="n">
        <v>0</v>
      </c>
      <c r="K341" s="402" t="n">
        <v>75</v>
      </c>
      <c r="L341" s="402" t="n">
        <v>9</v>
      </c>
      <c r="M341" s="402" t="n">
        <v>84</v>
      </c>
      <c r="N341" s="402" t="n">
        <v>-9</v>
      </c>
      <c r="O341" s="493" t="n">
        <v>75</v>
      </c>
      <c r="P341" s="402" t="n"/>
      <c r="Q341" s="402" t="n"/>
      <c r="R341" s="402" t="inlineStr">
        <is>
          <t>JULIANA</t>
        </is>
      </c>
      <c r="S341" s="402" t="inlineStr">
        <is>
          <t>RAMOS</t>
        </is>
      </c>
      <c r="T341" s="402" t="inlineStr">
        <is>
          <t>julianaramosjrf@gmail.com</t>
        </is>
      </c>
      <c r="U341" s="405" t="inlineStr">
        <is>
          <t>Sim</t>
        </is>
      </c>
      <c r="V341" s="408" t="n">
        <v>46023</v>
      </c>
    </row>
    <row r="342">
      <c r="A342" s="396" t="inlineStr">
        <is>
          <t>33YKBA97KVH</t>
        </is>
      </c>
      <c r="B342" s="397" t="inlineStr">
        <is>
          <t>UYFT-YJ-LW7S</t>
        </is>
      </c>
      <c r="C342" s="397" t="inlineStr">
        <is>
          <t>Entrada única - Individual</t>
        </is>
      </c>
      <c r="D342" s="398" t="n">
        <v>46038</v>
      </c>
      <c r="E342" s="398" t="n">
        <v>46038</v>
      </c>
      <c r="F342" s="490" t="n">
        <v>0.5180787037037037</v>
      </c>
      <c r="G342" s="397" t="inlineStr">
        <is>
          <t>Venda online</t>
        </is>
      </c>
      <c r="H342" s="397" t="inlineStr">
        <is>
          <t>Pagamento transacionado pela Sympla</t>
        </is>
      </c>
      <c r="I342" s="397" t="n">
        <v>75</v>
      </c>
      <c r="J342" s="397" t="n">
        <v>0</v>
      </c>
      <c r="K342" s="397" t="n">
        <v>75</v>
      </c>
      <c r="L342" s="397" t="n">
        <v>9</v>
      </c>
      <c r="M342" s="397" t="n">
        <v>84</v>
      </c>
      <c r="N342" s="397" t="n">
        <v>-9</v>
      </c>
      <c r="O342" s="491" t="n">
        <v>75</v>
      </c>
      <c r="P342" s="397" t="n"/>
      <c r="Q342" s="397" t="n"/>
      <c r="R342" s="397" t="inlineStr">
        <is>
          <t>JULIANA</t>
        </is>
      </c>
      <c r="S342" s="397" t="inlineStr">
        <is>
          <t>RAMOS</t>
        </is>
      </c>
      <c r="T342" s="397" t="inlineStr">
        <is>
          <t>julianaramosjrf@gmail.com</t>
        </is>
      </c>
      <c r="U342" s="400" t="inlineStr">
        <is>
          <t>Sim</t>
        </is>
      </c>
      <c r="V342" s="408" t="n">
        <v>46023</v>
      </c>
    </row>
    <row r="343">
      <c r="A343" s="401" t="inlineStr">
        <is>
          <t>33YKBA97R54</t>
        </is>
      </c>
      <c r="B343" s="402" t="inlineStr">
        <is>
          <t>UYFU-WE-2NYP</t>
        </is>
      </c>
      <c r="C343" s="402" t="inlineStr">
        <is>
          <t>Entrada única - Individual</t>
        </is>
      </c>
      <c r="D343" s="403" t="n">
        <v>46038</v>
      </c>
      <c r="E343" s="403" t="n">
        <v>46038</v>
      </c>
      <c r="F343" s="492" t="n">
        <v>0.5420717592592592</v>
      </c>
      <c r="G343" s="402" t="inlineStr">
        <is>
          <t>Venda online</t>
        </is>
      </c>
      <c r="H343" s="402" t="inlineStr">
        <is>
          <t>Pagamento transacionado pela Sympla</t>
        </is>
      </c>
      <c r="I343" s="402" t="n">
        <v>75</v>
      </c>
      <c r="J343" s="402" t="n">
        <v>0</v>
      </c>
      <c r="K343" s="402" t="n">
        <v>75</v>
      </c>
      <c r="L343" s="402" t="n">
        <v>9</v>
      </c>
      <c r="M343" s="402" t="n">
        <v>84</v>
      </c>
      <c r="N343" s="402" t="n">
        <v>-9</v>
      </c>
      <c r="O343" s="493" t="n">
        <v>75</v>
      </c>
      <c r="P343" s="402" t="n"/>
      <c r="Q343" s="402" t="n"/>
      <c r="R343" s="402" t="inlineStr">
        <is>
          <t>VANESSA STÉFFANY</t>
        </is>
      </c>
      <c r="S343" s="402" t="inlineStr">
        <is>
          <t>FREITAS</t>
        </is>
      </c>
      <c r="T343" s="402" t="inlineStr">
        <is>
          <t>vanessasteffanyfreitas@gmail.com</t>
        </is>
      </c>
      <c r="U343" s="405" t="inlineStr">
        <is>
          <t>Sim</t>
        </is>
      </c>
      <c r="V343" s="408" t="n">
        <v>46023</v>
      </c>
    </row>
    <row r="344">
      <c r="A344" s="396" t="inlineStr">
        <is>
          <t>33YKBA97R54</t>
        </is>
      </c>
      <c r="B344" s="397" t="inlineStr">
        <is>
          <t>UYFU-WE-2NJL</t>
        </is>
      </c>
      <c r="C344" s="397" t="inlineStr">
        <is>
          <t>Entrada única - Individual</t>
        </is>
      </c>
      <c r="D344" s="398" t="n">
        <v>46038</v>
      </c>
      <c r="E344" s="398" t="n">
        <v>46038</v>
      </c>
      <c r="F344" s="490" t="n">
        <v>0.5420717592592592</v>
      </c>
      <c r="G344" s="397" t="inlineStr">
        <is>
          <t>Venda online</t>
        </is>
      </c>
      <c r="H344" s="397" t="inlineStr">
        <is>
          <t>Pagamento transacionado pela Sympla</t>
        </is>
      </c>
      <c r="I344" s="397" t="n">
        <v>75</v>
      </c>
      <c r="J344" s="397" t="n">
        <v>0</v>
      </c>
      <c r="K344" s="397" t="n">
        <v>75</v>
      </c>
      <c r="L344" s="397" t="n">
        <v>9</v>
      </c>
      <c r="M344" s="397" t="n">
        <v>84</v>
      </c>
      <c r="N344" s="397" t="n">
        <v>-9</v>
      </c>
      <c r="O344" s="491" t="n">
        <v>75</v>
      </c>
      <c r="P344" s="397" t="n"/>
      <c r="Q344" s="397" t="n"/>
      <c r="R344" s="397" t="inlineStr">
        <is>
          <t>VANESSA STÉFFANY</t>
        </is>
      </c>
      <c r="S344" s="397" t="inlineStr">
        <is>
          <t>FREITAS</t>
        </is>
      </c>
      <c r="T344" s="397" t="inlineStr">
        <is>
          <t>vanessasteffanyfreitas@gmail.com</t>
        </is>
      </c>
      <c r="U344" s="400" t="inlineStr">
        <is>
          <t>Sim</t>
        </is>
      </c>
      <c r="V344" s="408" t="n">
        <v>46023</v>
      </c>
    </row>
    <row r="345">
      <c r="A345" s="401" t="inlineStr">
        <is>
          <t>33YKBA97TDY</t>
        </is>
      </c>
      <c r="B345" s="402" t="inlineStr">
        <is>
          <t>UYFV-YJ-SK60</t>
        </is>
      </c>
      <c r="C345" s="402" t="inlineStr">
        <is>
          <t>Bistrô mezanino - 2 lugares</t>
        </is>
      </c>
      <c r="D345" s="403" t="n">
        <v>46038</v>
      </c>
      <c r="E345" s="403" t="n">
        <v>46038</v>
      </c>
      <c r="F345" s="492" t="n">
        <v>0.5521875000000001</v>
      </c>
      <c r="G345" s="402" t="inlineStr">
        <is>
          <t>Venda online</t>
        </is>
      </c>
      <c r="H345" s="402" t="inlineStr">
        <is>
          <t>Pagamento transacionado pela Sympla</t>
        </is>
      </c>
      <c r="I345" s="402" t="n">
        <v>160</v>
      </c>
      <c r="J345" s="402" t="n">
        <v>0</v>
      </c>
      <c r="K345" s="402" t="n">
        <v>160</v>
      </c>
      <c r="L345" s="402" t="n">
        <v>19.2</v>
      </c>
      <c r="M345" s="402" t="n">
        <v>179.2</v>
      </c>
      <c r="N345" s="402" t="n">
        <v>-19.2</v>
      </c>
      <c r="O345" s="493" t="n">
        <v>160</v>
      </c>
      <c r="P345" s="402" t="n"/>
      <c r="Q345" s="402" t="n"/>
      <c r="R345" s="402" t="inlineStr">
        <is>
          <t>Marcos</t>
        </is>
      </c>
      <c r="S345" s="402" t="inlineStr">
        <is>
          <t>Custodio</t>
        </is>
      </c>
      <c r="T345" s="402" t="inlineStr">
        <is>
          <t>marcos_remaza@hotmail.com</t>
        </is>
      </c>
      <c r="U345" s="405" t="inlineStr">
        <is>
          <t>Sim</t>
        </is>
      </c>
      <c r="V345" s="408" t="n">
        <v>46023</v>
      </c>
    </row>
    <row r="346">
      <c r="A346" s="396" t="inlineStr">
        <is>
          <t>33YKBA98B3M</t>
        </is>
      </c>
      <c r="B346" s="397" t="inlineStr">
        <is>
          <t>UYG0-QV-2T4B</t>
        </is>
      </c>
      <c r="C346" s="397" t="inlineStr">
        <is>
          <t>Entrada única - Individual</t>
        </is>
      </c>
      <c r="D346" s="398" t="n">
        <v>46038</v>
      </c>
      <c r="E346" s="398" t="n">
        <v>46038</v>
      </c>
      <c r="F346" s="490" t="n">
        <v>0.6075231481481481</v>
      </c>
      <c r="G346" s="397" t="inlineStr">
        <is>
          <t>Venda online</t>
        </is>
      </c>
      <c r="H346" s="397" t="inlineStr">
        <is>
          <t>Pagamento transacionado pela Sympla</t>
        </is>
      </c>
      <c r="I346" s="397" t="n">
        <v>75</v>
      </c>
      <c r="J346" s="397" t="n">
        <v>0</v>
      </c>
      <c r="K346" s="397" t="n">
        <v>75</v>
      </c>
      <c r="L346" s="397" t="n">
        <v>9</v>
      </c>
      <c r="M346" s="397" t="n">
        <v>84</v>
      </c>
      <c r="N346" s="397" t="n">
        <v>-9</v>
      </c>
      <c r="O346" s="491" t="n">
        <v>75</v>
      </c>
      <c r="P346" s="397" t="n"/>
      <c r="Q346" s="397" t="n"/>
      <c r="R346" s="397" t="inlineStr">
        <is>
          <t>Mariana</t>
        </is>
      </c>
      <c r="S346" s="397" t="inlineStr">
        <is>
          <t>Mariano</t>
        </is>
      </c>
      <c r="T346" s="397" t="inlineStr">
        <is>
          <t>marianafmariano@gmail.com</t>
        </is>
      </c>
      <c r="U346" s="400" t="inlineStr">
        <is>
          <t>Sim</t>
        </is>
      </c>
      <c r="V346" s="408" t="n">
        <v>46023</v>
      </c>
    </row>
    <row r="347">
      <c r="A347" s="401" t="inlineStr">
        <is>
          <t>33YKBA98B3M</t>
        </is>
      </c>
      <c r="B347" s="402" t="inlineStr">
        <is>
          <t>UYG0-QV-2T59</t>
        </is>
      </c>
      <c r="C347" s="402" t="inlineStr">
        <is>
          <t>Entrada única - Individual</t>
        </is>
      </c>
      <c r="D347" s="403" t="n">
        <v>46038</v>
      </c>
      <c r="E347" s="403" t="n">
        <v>46038</v>
      </c>
      <c r="F347" s="492" t="n">
        <v>0.6075231481481481</v>
      </c>
      <c r="G347" s="402" t="inlineStr">
        <is>
          <t>Venda online</t>
        </is>
      </c>
      <c r="H347" s="402" t="inlineStr">
        <is>
          <t>Pagamento transacionado pela Sympla</t>
        </is>
      </c>
      <c r="I347" s="402" t="n">
        <v>75</v>
      </c>
      <c r="J347" s="402" t="n">
        <v>0</v>
      </c>
      <c r="K347" s="402" t="n">
        <v>75</v>
      </c>
      <c r="L347" s="402" t="n">
        <v>9</v>
      </c>
      <c r="M347" s="402" t="n">
        <v>84</v>
      </c>
      <c r="N347" s="402" t="n">
        <v>-9</v>
      </c>
      <c r="O347" s="493" t="n">
        <v>75</v>
      </c>
      <c r="P347" s="402" t="n"/>
      <c r="Q347" s="402" t="n"/>
      <c r="R347" s="402" t="inlineStr">
        <is>
          <t>Mariana</t>
        </is>
      </c>
      <c r="S347" s="402" t="inlineStr">
        <is>
          <t>Mariano</t>
        </is>
      </c>
      <c r="T347" s="402" t="inlineStr">
        <is>
          <t>marianafmariano@gmail.com</t>
        </is>
      </c>
      <c r="U347" s="405" t="inlineStr">
        <is>
          <t>Sim</t>
        </is>
      </c>
      <c r="V347" s="408" t="n">
        <v>46023</v>
      </c>
    </row>
    <row r="348">
      <c r="A348" s="396" t="inlineStr">
        <is>
          <t>33YKBA98L52</t>
        </is>
      </c>
      <c r="B348" s="397" t="inlineStr">
        <is>
          <t>UYG3-2E-TSY4</t>
        </is>
      </c>
      <c r="C348" s="397" t="inlineStr">
        <is>
          <t>Entrada única - Individual</t>
        </is>
      </c>
      <c r="D348" s="398" t="n">
        <v>46038</v>
      </c>
      <c r="E348" s="398" t="n">
        <v>46038</v>
      </c>
      <c r="F348" s="490" t="n">
        <v>0.6464004629629629</v>
      </c>
      <c r="G348" s="397" t="inlineStr">
        <is>
          <t>Venda online</t>
        </is>
      </c>
      <c r="H348" s="397" t="inlineStr">
        <is>
          <t>Pagamento transacionado pela Sympla</t>
        </is>
      </c>
      <c r="I348" s="397" t="n">
        <v>75</v>
      </c>
      <c r="J348" s="397" t="n">
        <v>0</v>
      </c>
      <c r="K348" s="397" t="n">
        <v>75</v>
      </c>
      <c r="L348" s="397" t="n">
        <v>9</v>
      </c>
      <c r="M348" s="397" t="n">
        <v>84</v>
      </c>
      <c r="N348" s="397" t="n">
        <v>-9</v>
      </c>
      <c r="O348" s="491" t="n">
        <v>75</v>
      </c>
      <c r="P348" s="397" t="n"/>
      <c r="Q348" s="397" t="n"/>
      <c r="R348" s="397" t="inlineStr">
        <is>
          <t>MATHEUS</t>
        </is>
      </c>
      <c r="S348" s="397" t="inlineStr">
        <is>
          <t>MICHELETI</t>
        </is>
      </c>
      <c r="T348" s="397" t="inlineStr">
        <is>
          <t>micheleti.matheus@gmail.com</t>
        </is>
      </c>
      <c r="U348" s="400" t="inlineStr">
        <is>
          <t>Sim</t>
        </is>
      </c>
      <c r="V348" s="408" t="n">
        <v>46023</v>
      </c>
    </row>
    <row r="349">
      <c r="A349" s="401" t="inlineStr">
        <is>
          <t>33YKBA98L52</t>
        </is>
      </c>
      <c r="B349" s="402" t="inlineStr">
        <is>
          <t>UYG3-2E-TSJ9</t>
        </is>
      </c>
      <c r="C349" s="402" t="inlineStr">
        <is>
          <t>Entrada única - Individual</t>
        </is>
      </c>
      <c r="D349" s="403" t="n">
        <v>46038</v>
      </c>
      <c r="E349" s="403" t="n">
        <v>46038</v>
      </c>
      <c r="F349" s="492" t="n">
        <v>0.6464004629629629</v>
      </c>
      <c r="G349" s="402" t="inlineStr">
        <is>
          <t>Venda online</t>
        </is>
      </c>
      <c r="H349" s="402" t="inlineStr">
        <is>
          <t>Pagamento transacionado pela Sympla</t>
        </is>
      </c>
      <c r="I349" s="402" t="n">
        <v>75</v>
      </c>
      <c r="J349" s="402" t="n">
        <v>0</v>
      </c>
      <c r="K349" s="402" t="n">
        <v>75</v>
      </c>
      <c r="L349" s="402" t="n">
        <v>9</v>
      </c>
      <c r="M349" s="402" t="n">
        <v>84</v>
      </c>
      <c r="N349" s="402" t="n">
        <v>-9</v>
      </c>
      <c r="O349" s="493" t="n">
        <v>75</v>
      </c>
      <c r="P349" s="402" t="n"/>
      <c r="Q349" s="402" t="n"/>
      <c r="R349" s="402" t="inlineStr">
        <is>
          <t>MATHEUS</t>
        </is>
      </c>
      <c r="S349" s="402" t="inlineStr">
        <is>
          <t>MICHELETI</t>
        </is>
      </c>
      <c r="T349" s="402" t="inlineStr">
        <is>
          <t>micheleti.matheus@gmail.com</t>
        </is>
      </c>
      <c r="U349" s="405" t="inlineStr">
        <is>
          <t>Sim</t>
        </is>
      </c>
      <c r="V349" s="408" t="n">
        <v>46023</v>
      </c>
    </row>
    <row r="350">
      <c r="A350" s="396" t="inlineStr">
        <is>
          <t>33YKBA98MQY</t>
        </is>
      </c>
      <c r="B350" s="397" t="inlineStr">
        <is>
          <t>UYG3-FW-6P4D</t>
        </is>
      </c>
      <c r="C350" s="397" t="inlineStr">
        <is>
          <t>Entrada única - Individual</t>
        </is>
      </c>
      <c r="D350" s="398" t="n">
        <v>46038</v>
      </c>
      <c r="E350" s="398" t="n">
        <v>46038</v>
      </c>
      <c r="F350" s="490" t="n">
        <v>0.6531712962962963</v>
      </c>
      <c r="G350" s="397" t="inlineStr">
        <is>
          <t>Venda online</t>
        </is>
      </c>
      <c r="H350" s="397" t="inlineStr">
        <is>
          <t>Pagamento transacionado pela Sympla</t>
        </is>
      </c>
      <c r="I350" s="397" t="n">
        <v>75</v>
      </c>
      <c r="J350" s="397" t="n">
        <v>0</v>
      </c>
      <c r="K350" s="397" t="n">
        <v>75</v>
      </c>
      <c r="L350" s="397" t="n">
        <v>9</v>
      </c>
      <c r="M350" s="397" t="n">
        <v>84</v>
      </c>
      <c r="N350" s="397" t="n">
        <v>-9</v>
      </c>
      <c r="O350" s="491" t="n">
        <v>75</v>
      </c>
      <c r="P350" s="397" t="n"/>
      <c r="Q350" s="397" t="n"/>
      <c r="R350" s="397" t="inlineStr">
        <is>
          <t>Lola</t>
        </is>
      </c>
      <c r="S350" s="397" t="inlineStr">
        <is>
          <t>SILVA</t>
        </is>
      </c>
      <c r="T350" s="397" t="inlineStr">
        <is>
          <t>lola.az.silva@gmail.com</t>
        </is>
      </c>
      <c r="U350" s="400" t="inlineStr">
        <is>
          <t>Sim</t>
        </is>
      </c>
      <c r="V350" s="408" t="n">
        <v>46023</v>
      </c>
    </row>
    <row r="351">
      <c r="A351" s="401" t="inlineStr">
        <is>
          <t>33YKBA98MQY</t>
        </is>
      </c>
      <c r="B351" s="402" t="inlineStr">
        <is>
          <t>UYG3-FW-6P56</t>
        </is>
      </c>
      <c r="C351" s="402" t="inlineStr">
        <is>
          <t>Entrada única - Individual</t>
        </is>
      </c>
      <c r="D351" s="403" t="n">
        <v>46038</v>
      </c>
      <c r="E351" s="403" t="n">
        <v>46038</v>
      </c>
      <c r="F351" s="492" t="n">
        <v>0.6531712962962963</v>
      </c>
      <c r="G351" s="402" t="inlineStr">
        <is>
          <t>Venda online</t>
        </is>
      </c>
      <c r="H351" s="402" t="inlineStr">
        <is>
          <t>Pagamento transacionado pela Sympla</t>
        </is>
      </c>
      <c r="I351" s="402" t="n">
        <v>75</v>
      </c>
      <c r="J351" s="402" t="n">
        <v>0</v>
      </c>
      <c r="K351" s="402" t="n">
        <v>75</v>
      </c>
      <c r="L351" s="402" t="n">
        <v>9</v>
      </c>
      <c r="M351" s="402" t="n">
        <v>84</v>
      </c>
      <c r="N351" s="402" t="n">
        <v>-9</v>
      </c>
      <c r="O351" s="493" t="n">
        <v>75</v>
      </c>
      <c r="P351" s="402" t="n"/>
      <c r="Q351" s="402" t="n"/>
      <c r="R351" s="402" t="inlineStr">
        <is>
          <t>Lola</t>
        </is>
      </c>
      <c r="S351" s="402" t="inlineStr">
        <is>
          <t>SILVA</t>
        </is>
      </c>
      <c r="T351" s="402" t="inlineStr">
        <is>
          <t>lola.az.silva@gmail.com</t>
        </is>
      </c>
      <c r="U351" s="405" t="inlineStr">
        <is>
          <t>Sim</t>
        </is>
      </c>
      <c r="V351" s="408" t="n">
        <v>46023</v>
      </c>
    </row>
    <row r="352">
      <c r="A352" s="396" t="inlineStr">
        <is>
          <t>33YKBA98R91</t>
        </is>
      </c>
      <c r="B352" s="397" t="inlineStr">
        <is>
          <t>UYG4-Z3-SFC5</t>
        </is>
      </c>
      <c r="C352" s="397" t="inlineStr">
        <is>
          <t>Entrada única - Individual</t>
        </is>
      </c>
      <c r="D352" s="398" t="n">
        <v>46038</v>
      </c>
      <c r="E352" s="398" t="n">
        <v>46038</v>
      </c>
      <c r="F352" s="490" t="n">
        <v>0.6743171296296296</v>
      </c>
      <c r="G352" s="397" t="inlineStr">
        <is>
          <t>Venda online</t>
        </is>
      </c>
      <c r="H352" s="397" t="inlineStr">
        <is>
          <t>Pagamento transacionado pela Sympla</t>
        </is>
      </c>
      <c r="I352" s="397" t="n">
        <v>75</v>
      </c>
      <c r="J352" s="397" t="n">
        <v>0</v>
      </c>
      <c r="K352" s="397" t="n">
        <v>75</v>
      </c>
      <c r="L352" s="397" t="n">
        <v>9</v>
      </c>
      <c r="M352" s="397" t="n">
        <v>84</v>
      </c>
      <c r="N352" s="397" t="n">
        <v>-9</v>
      </c>
      <c r="O352" s="491" t="n">
        <v>75</v>
      </c>
      <c r="P352" s="397" t="n"/>
      <c r="Q352" s="397" t="n"/>
      <c r="R352" s="397" t="inlineStr">
        <is>
          <t>Monique</t>
        </is>
      </c>
      <c r="S352" s="397" t="inlineStr">
        <is>
          <t>Balazs Vieira Costa</t>
        </is>
      </c>
      <c r="T352" s="397" t="inlineStr">
        <is>
          <t>monique.balazs@gmail.com</t>
        </is>
      </c>
      <c r="U352" s="400" t="inlineStr">
        <is>
          <t>Sim</t>
        </is>
      </c>
      <c r="V352" s="408" t="n">
        <v>46023</v>
      </c>
    </row>
    <row r="353">
      <c r="A353" s="401" t="inlineStr">
        <is>
          <t>33YKBA98TLP</t>
        </is>
      </c>
      <c r="B353" s="402" t="inlineStr">
        <is>
          <t>UYG5-3U-WX4P</t>
        </is>
      </c>
      <c r="C353" s="402" t="inlineStr">
        <is>
          <t>Entrada única - Individual</t>
        </is>
      </c>
      <c r="D353" s="403" t="n">
        <v>46038</v>
      </c>
      <c r="E353" s="403" t="n">
        <v>46038</v>
      </c>
      <c r="F353" s="492" t="n">
        <v>0.6812384259259259</v>
      </c>
      <c r="G353" s="402" t="inlineStr">
        <is>
          <t>Venda online</t>
        </is>
      </c>
      <c r="H353" s="402" t="inlineStr">
        <is>
          <t>Pagamento transacionado pela Sympla</t>
        </is>
      </c>
      <c r="I353" s="402" t="n">
        <v>75</v>
      </c>
      <c r="J353" s="402" t="n">
        <v>0</v>
      </c>
      <c r="K353" s="402" t="n">
        <v>75</v>
      </c>
      <c r="L353" s="402" t="n">
        <v>9</v>
      </c>
      <c r="M353" s="402" t="n">
        <v>84</v>
      </c>
      <c r="N353" s="402" t="n">
        <v>-9</v>
      </c>
      <c r="O353" s="493" t="n">
        <v>75</v>
      </c>
      <c r="P353" s="402" t="n"/>
      <c r="Q353" s="402" t="n"/>
      <c r="R353" s="402" t="inlineStr">
        <is>
          <t>Guilherme</t>
        </is>
      </c>
      <c r="S353" s="402" t="inlineStr">
        <is>
          <t>Goncalves</t>
        </is>
      </c>
      <c r="T353" s="402" t="inlineStr">
        <is>
          <t>guilherme.mauricioag@gmail.com</t>
        </is>
      </c>
      <c r="U353" s="405" t="inlineStr">
        <is>
          <t>Sim</t>
        </is>
      </c>
      <c r="V353" s="408" t="n">
        <v>46023</v>
      </c>
    </row>
    <row r="354">
      <c r="A354" s="396" t="inlineStr">
        <is>
          <t>33YKBA9964V</t>
        </is>
      </c>
      <c r="B354" s="397" t="inlineStr">
        <is>
          <t>UYG7-5J-4NX7</t>
        </is>
      </c>
      <c r="C354" s="397" t="inlineStr">
        <is>
          <t>Entrada única - Individual</t>
        </is>
      </c>
      <c r="D354" s="398" t="n">
        <v>46038</v>
      </c>
      <c r="E354" s="398" t="n">
        <v>46038</v>
      </c>
      <c r="F354" s="490" t="n">
        <v>0.7161689814814814</v>
      </c>
      <c r="G354" s="397" t="inlineStr">
        <is>
          <t>Venda online</t>
        </is>
      </c>
      <c r="H354" s="397" t="inlineStr">
        <is>
          <t>Pagamento transacionado pela Sympla</t>
        </is>
      </c>
      <c r="I354" s="397" t="n">
        <v>75</v>
      </c>
      <c r="J354" s="397" t="n">
        <v>0</v>
      </c>
      <c r="K354" s="397" t="n">
        <v>75</v>
      </c>
      <c r="L354" s="397" t="n">
        <v>9</v>
      </c>
      <c r="M354" s="397" t="n">
        <v>84</v>
      </c>
      <c r="N354" s="397" t="n">
        <v>-9</v>
      </c>
      <c r="O354" s="491" t="n">
        <v>75</v>
      </c>
      <c r="P354" s="397" t="n"/>
      <c r="Q354" s="397" t="n"/>
      <c r="R354" s="397" t="inlineStr">
        <is>
          <t>Rhanna</t>
        </is>
      </c>
      <c r="S354" s="397" t="inlineStr">
        <is>
          <t>Melaniê</t>
        </is>
      </c>
      <c r="T354" s="397" t="inlineStr">
        <is>
          <t>rhannamelanie@alunos.fho.edu.br</t>
        </is>
      </c>
      <c r="U354" s="400" t="inlineStr">
        <is>
          <t>Sim</t>
        </is>
      </c>
      <c r="V354" s="408" t="n">
        <v>46023</v>
      </c>
    </row>
    <row r="355">
      <c r="A355" s="401" t="inlineStr">
        <is>
          <t>33YKBA996B6</t>
        </is>
      </c>
      <c r="B355" s="402" t="inlineStr">
        <is>
          <t>UYG7-9N-4C5C</t>
        </is>
      </c>
      <c r="C355" s="402" t="inlineStr">
        <is>
          <t>Entrada única - Individual</t>
        </is>
      </c>
      <c r="D355" s="403" t="n">
        <v>46038</v>
      </c>
      <c r="E355" s="403" t="n">
        <v>46038</v>
      </c>
      <c r="F355" s="492" t="n">
        <v>0.7182407407407407</v>
      </c>
      <c r="G355" s="402" t="inlineStr">
        <is>
          <t>Venda online</t>
        </is>
      </c>
      <c r="H355" s="402" t="inlineStr">
        <is>
          <t>Pagamento transacionado pela Sympla</t>
        </is>
      </c>
      <c r="I355" s="402" t="n">
        <v>75</v>
      </c>
      <c r="J355" s="402" t="n">
        <v>0</v>
      </c>
      <c r="K355" s="402" t="n">
        <v>75</v>
      </c>
      <c r="L355" s="402" t="n">
        <v>9</v>
      </c>
      <c r="M355" s="402" t="n">
        <v>84</v>
      </c>
      <c r="N355" s="402" t="n">
        <v>-9</v>
      </c>
      <c r="O355" s="493" t="n">
        <v>75</v>
      </c>
      <c r="P355" s="402" t="n"/>
      <c r="Q355" s="402" t="n"/>
      <c r="R355" s="402" t="inlineStr">
        <is>
          <t>Amanda</t>
        </is>
      </c>
      <c r="S355" s="402" t="inlineStr">
        <is>
          <t>Petreca</t>
        </is>
      </c>
      <c r="T355" s="402" t="inlineStr">
        <is>
          <t>amandacpetreca@gmail.com</t>
        </is>
      </c>
      <c r="U355" s="405" t="inlineStr">
        <is>
          <t>Sim</t>
        </is>
      </c>
      <c r="V355" s="408" t="n">
        <v>46023</v>
      </c>
    </row>
    <row r="356">
      <c r="A356" s="396" t="inlineStr">
        <is>
          <t>33YKBA996DP</t>
        </is>
      </c>
      <c r="B356" s="397" t="inlineStr">
        <is>
          <t>UYG7-AT-5JY0</t>
        </is>
      </c>
      <c r="C356" s="397" t="inlineStr">
        <is>
          <t>Entrada única - Individual</t>
        </is>
      </c>
      <c r="D356" s="398" t="n">
        <v>46038</v>
      </c>
      <c r="E356" s="398" t="n">
        <v>46038</v>
      </c>
      <c r="F356" s="490" t="n">
        <v>0.7188310185185185</v>
      </c>
      <c r="G356" s="397" t="inlineStr">
        <is>
          <t>Venda online</t>
        </is>
      </c>
      <c r="H356" s="397" t="inlineStr">
        <is>
          <t>Pagamento transacionado pela Sympla</t>
        </is>
      </c>
      <c r="I356" s="397" t="n">
        <v>75</v>
      </c>
      <c r="J356" s="397" t="n">
        <v>0</v>
      </c>
      <c r="K356" s="397" t="n">
        <v>75</v>
      </c>
      <c r="L356" s="397" t="n">
        <v>9</v>
      </c>
      <c r="M356" s="397" t="n">
        <v>84</v>
      </c>
      <c r="N356" s="397" t="n">
        <v>-9</v>
      </c>
      <c r="O356" s="491" t="n">
        <v>75</v>
      </c>
      <c r="P356" s="397" t="n"/>
      <c r="Q356" s="397" t="n"/>
      <c r="R356" s="397" t="inlineStr">
        <is>
          <t>Marcos Vinicius</t>
        </is>
      </c>
      <c r="S356" s="397" t="inlineStr">
        <is>
          <t>Silva</t>
        </is>
      </c>
      <c r="T356" s="397" t="inlineStr">
        <is>
          <t>marcosvini554@gmail.com</t>
        </is>
      </c>
      <c r="U356" s="400" t="inlineStr">
        <is>
          <t>Sim</t>
        </is>
      </c>
      <c r="V356" s="408" t="n">
        <v>46023</v>
      </c>
    </row>
    <row r="357">
      <c r="A357" s="401" t="inlineStr">
        <is>
          <t>33YKBA996DP</t>
        </is>
      </c>
      <c r="B357" s="402" t="inlineStr">
        <is>
          <t>UYG7-AT-5JJ1</t>
        </is>
      </c>
      <c r="C357" s="402" t="inlineStr">
        <is>
          <t>Entrada única - Individual</t>
        </is>
      </c>
      <c r="D357" s="403" t="n">
        <v>46038</v>
      </c>
      <c r="E357" s="403" t="n">
        <v>46038</v>
      </c>
      <c r="F357" s="492" t="n">
        <v>0.7188310185185185</v>
      </c>
      <c r="G357" s="402" t="inlineStr">
        <is>
          <t>Venda online</t>
        </is>
      </c>
      <c r="H357" s="402" t="inlineStr">
        <is>
          <t>Pagamento transacionado pela Sympla</t>
        </is>
      </c>
      <c r="I357" s="402" t="n">
        <v>75</v>
      </c>
      <c r="J357" s="402" t="n">
        <v>0</v>
      </c>
      <c r="K357" s="402" t="n">
        <v>75</v>
      </c>
      <c r="L357" s="402" t="n">
        <v>9</v>
      </c>
      <c r="M357" s="402" t="n">
        <v>84</v>
      </c>
      <c r="N357" s="402" t="n">
        <v>-9</v>
      </c>
      <c r="O357" s="493" t="n">
        <v>75</v>
      </c>
      <c r="P357" s="402" t="n"/>
      <c r="Q357" s="402" t="n"/>
      <c r="R357" s="402" t="inlineStr">
        <is>
          <t>Marcos Vinicius</t>
        </is>
      </c>
      <c r="S357" s="402" t="inlineStr">
        <is>
          <t>Silva</t>
        </is>
      </c>
      <c r="T357" s="402" t="inlineStr">
        <is>
          <t>marcosvini554@gmail.com</t>
        </is>
      </c>
      <c r="U357" s="405" t="inlineStr">
        <is>
          <t>Sim</t>
        </is>
      </c>
      <c r="V357" s="408" t="n">
        <v>46023</v>
      </c>
    </row>
    <row r="358">
      <c r="A358" s="396" t="inlineStr">
        <is>
          <t>33YKBA996DP</t>
        </is>
      </c>
      <c r="B358" s="397" t="inlineStr">
        <is>
          <t>UYG7-AT-5JJA</t>
        </is>
      </c>
      <c r="C358" s="397" t="inlineStr">
        <is>
          <t>Entrada única - Individual</t>
        </is>
      </c>
      <c r="D358" s="398" t="n">
        <v>46038</v>
      </c>
      <c r="E358" s="398" t="n">
        <v>46038</v>
      </c>
      <c r="F358" s="490" t="n">
        <v>0.7188310185185185</v>
      </c>
      <c r="G358" s="397" t="inlineStr">
        <is>
          <t>Venda online</t>
        </is>
      </c>
      <c r="H358" s="397" t="inlineStr">
        <is>
          <t>Pagamento transacionado pela Sympla</t>
        </is>
      </c>
      <c r="I358" s="397" t="n">
        <v>75</v>
      </c>
      <c r="J358" s="397" t="n">
        <v>0</v>
      </c>
      <c r="K358" s="397" t="n">
        <v>75</v>
      </c>
      <c r="L358" s="397" t="n">
        <v>9</v>
      </c>
      <c r="M358" s="397" t="n">
        <v>84</v>
      </c>
      <c r="N358" s="397" t="n">
        <v>-9</v>
      </c>
      <c r="O358" s="491" t="n">
        <v>75</v>
      </c>
      <c r="P358" s="397" t="n"/>
      <c r="Q358" s="397" t="n"/>
      <c r="R358" s="397" t="inlineStr">
        <is>
          <t>Marcos Vinicius</t>
        </is>
      </c>
      <c r="S358" s="397" t="inlineStr">
        <is>
          <t>Silva</t>
        </is>
      </c>
      <c r="T358" s="397" t="inlineStr">
        <is>
          <t>marcosvini554@gmail.com</t>
        </is>
      </c>
      <c r="U358" s="400" t="inlineStr">
        <is>
          <t>Sim</t>
        </is>
      </c>
      <c r="V358" s="408" t="n">
        <v>46023</v>
      </c>
    </row>
    <row r="359">
      <c r="A359" s="401" t="inlineStr">
        <is>
          <t>33YKBA998F8</t>
        </is>
      </c>
      <c r="B359" s="402" t="inlineStr">
        <is>
          <t>UYG7-NL-KREQ</t>
        </is>
      </c>
      <c r="C359" s="402" t="inlineStr">
        <is>
          <t>Entrada única - Individual</t>
        </is>
      </c>
      <c r="D359" s="403" t="n">
        <v>46038</v>
      </c>
      <c r="E359" s="403" t="n">
        <v>46038</v>
      </c>
      <c r="F359" s="492" t="n">
        <v>0.7252314814814815</v>
      </c>
      <c r="G359" s="402" t="inlineStr">
        <is>
          <t>Venda online</t>
        </is>
      </c>
      <c r="H359" s="402" t="inlineStr">
        <is>
          <t>Pagamento transacionado pela Sympla</t>
        </is>
      </c>
      <c r="I359" s="402" t="n">
        <v>75</v>
      </c>
      <c r="J359" s="402" t="n">
        <v>0</v>
      </c>
      <c r="K359" s="402" t="n">
        <v>75</v>
      </c>
      <c r="L359" s="402" t="n">
        <v>9</v>
      </c>
      <c r="M359" s="402" t="n">
        <v>84</v>
      </c>
      <c r="N359" s="402" t="n">
        <v>-9</v>
      </c>
      <c r="O359" s="493" t="n">
        <v>75</v>
      </c>
      <c r="P359" s="402" t="n"/>
      <c r="Q359" s="402" t="n"/>
      <c r="R359" s="402" t="inlineStr">
        <is>
          <t>Cleriston</t>
        </is>
      </c>
      <c r="S359" s="402" t="inlineStr">
        <is>
          <t>Lopes</t>
        </is>
      </c>
      <c r="T359" s="402" t="inlineStr">
        <is>
          <t>cleristonlopes@hotmail.com</t>
        </is>
      </c>
      <c r="U359" s="405" t="inlineStr">
        <is>
          <t>Sim</t>
        </is>
      </c>
      <c r="V359" s="408" t="n">
        <v>46023</v>
      </c>
    </row>
    <row r="360">
      <c r="A360" s="396" t="inlineStr">
        <is>
          <t>33YKBA998F8</t>
        </is>
      </c>
      <c r="B360" s="397" t="inlineStr">
        <is>
          <t>UYG7-NL-KRFZ</t>
        </is>
      </c>
      <c r="C360" s="397" t="inlineStr">
        <is>
          <t>Entrada única - Individual</t>
        </is>
      </c>
      <c r="D360" s="398" t="n">
        <v>46038</v>
      </c>
      <c r="E360" s="398" t="n">
        <v>46038</v>
      </c>
      <c r="F360" s="490" t="n">
        <v>0.7252314814814815</v>
      </c>
      <c r="G360" s="397" t="inlineStr">
        <is>
          <t>Venda online</t>
        </is>
      </c>
      <c r="H360" s="397" t="inlineStr">
        <is>
          <t>Pagamento transacionado pela Sympla</t>
        </is>
      </c>
      <c r="I360" s="397" t="n">
        <v>75</v>
      </c>
      <c r="J360" s="397" t="n">
        <v>0</v>
      </c>
      <c r="K360" s="397" t="n">
        <v>75</v>
      </c>
      <c r="L360" s="397" t="n">
        <v>9</v>
      </c>
      <c r="M360" s="397" t="n">
        <v>84</v>
      </c>
      <c r="N360" s="397" t="n">
        <v>-9</v>
      </c>
      <c r="O360" s="491" t="n">
        <v>75</v>
      </c>
      <c r="P360" s="397" t="n"/>
      <c r="Q360" s="397" t="n"/>
      <c r="R360" s="397" t="inlineStr">
        <is>
          <t>Cleriston</t>
        </is>
      </c>
      <c r="S360" s="397" t="inlineStr">
        <is>
          <t>Lopes</t>
        </is>
      </c>
      <c r="T360" s="397" t="inlineStr">
        <is>
          <t>cleristonlopes@hotmail.com</t>
        </is>
      </c>
      <c r="U360" s="400" t="inlineStr">
        <is>
          <t>Sim</t>
        </is>
      </c>
      <c r="V360" s="408" t="n">
        <v>46023</v>
      </c>
    </row>
    <row r="361">
      <c r="A361" s="401" t="inlineStr">
        <is>
          <t>33YKBA99CYG</t>
        </is>
      </c>
      <c r="B361" s="402" t="inlineStr">
        <is>
          <t>UYG8-S5-9ENE</t>
        </is>
      </c>
      <c r="C361" s="402" t="inlineStr">
        <is>
          <t>Entrada única - Individual</t>
        </is>
      </c>
      <c r="D361" s="403" t="n">
        <v>46038</v>
      </c>
      <c r="E361" s="403" t="n">
        <v>46038</v>
      </c>
      <c r="F361" s="492" t="n">
        <v>0.7445486111111111</v>
      </c>
      <c r="G361" s="402" t="inlineStr">
        <is>
          <t>Venda online</t>
        </is>
      </c>
      <c r="H361" s="402" t="inlineStr">
        <is>
          <t>Pagamento transacionado pela Sympla</t>
        </is>
      </c>
      <c r="I361" s="402" t="n">
        <v>75</v>
      </c>
      <c r="J361" s="402" t="n">
        <v>0</v>
      </c>
      <c r="K361" s="402" t="n">
        <v>75</v>
      </c>
      <c r="L361" s="402" t="n">
        <v>9</v>
      </c>
      <c r="M361" s="402" t="n">
        <v>84</v>
      </c>
      <c r="N361" s="402" t="n">
        <v>-9</v>
      </c>
      <c r="O361" s="493" t="n">
        <v>75</v>
      </c>
      <c r="P361" s="402" t="n"/>
      <c r="Q361" s="402" t="n"/>
      <c r="R361" s="402" t="inlineStr">
        <is>
          <t>Bartira</t>
        </is>
      </c>
      <c r="S361" s="402" t="inlineStr">
        <is>
          <t>Lorine</t>
        </is>
      </c>
      <c r="T361" s="402" t="inlineStr">
        <is>
          <t>bartiralorine@gmail.com</t>
        </is>
      </c>
      <c r="U361" s="405" t="inlineStr">
        <is>
          <t>Sim</t>
        </is>
      </c>
      <c r="V361" s="408" t="n">
        <v>46023</v>
      </c>
    </row>
    <row r="362">
      <c r="A362" s="396" t="inlineStr">
        <is>
          <t>33YKBA99CYG</t>
        </is>
      </c>
      <c r="B362" s="397" t="inlineStr">
        <is>
          <t>UYG8-S5-9EZ7</t>
        </is>
      </c>
      <c r="C362" s="397" t="inlineStr">
        <is>
          <t>Entrada única - Individual</t>
        </is>
      </c>
      <c r="D362" s="398" t="n">
        <v>46038</v>
      </c>
      <c r="E362" s="398" t="n">
        <v>46038</v>
      </c>
      <c r="F362" s="490" t="n">
        <v>0.7445486111111111</v>
      </c>
      <c r="G362" s="397" t="inlineStr">
        <is>
          <t>Venda online</t>
        </is>
      </c>
      <c r="H362" s="397" t="inlineStr">
        <is>
          <t>Pagamento transacionado pela Sympla</t>
        </is>
      </c>
      <c r="I362" s="397" t="n">
        <v>75</v>
      </c>
      <c r="J362" s="397" t="n">
        <v>0</v>
      </c>
      <c r="K362" s="397" t="n">
        <v>75</v>
      </c>
      <c r="L362" s="397" t="n">
        <v>9</v>
      </c>
      <c r="M362" s="397" t="n">
        <v>84</v>
      </c>
      <c r="N362" s="397" t="n">
        <v>-9</v>
      </c>
      <c r="O362" s="491" t="n">
        <v>75</v>
      </c>
      <c r="P362" s="397" t="n"/>
      <c r="Q362" s="397" t="n"/>
      <c r="R362" s="397" t="inlineStr">
        <is>
          <t>Bartira</t>
        </is>
      </c>
      <c r="S362" s="397" t="inlineStr">
        <is>
          <t>Lorine</t>
        </is>
      </c>
      <c r="T362" s="397" t="inlineStr">
        <is>
          <t>bartiralorine@gmail.com</t>
        </is>
      </c>
      <c r="U362" s="400" t="inlineStr">
        <is>
          <t>Sim</t>
        </is>
      </c>
      <c r="V362" s="408" t="n">
        <v>46023</v>
      </c>
    </row>
    <row r="363">
      <c r="A363" s="401" t="inlineStr">
        <is>
          <t>33YKBA99JFH</t>
        </is>
      </c>
      <c r="B363" s="402" t="inlineStr">
        <is>
          <t>UYGA-CA-1NU4</t>
        </is>
      </c>
      <c r="C363" s="402" t="inlineStr">
        <is>
          <t>Entrada única - Individual</t>
        </is>
      </c>
      <c r="D363" s="403" t="n">
        <v>46038</v>
      </c>
      <c r="E363" s="403" t="n">
        <v>46038</v>
      </c>
      <c r="F363" s="492" t="n">
        <v>0.7707060185185185</v>
      </c>
      <c r="G363" s="402" t="inlineStr">
        <is>
          <t>Venda online</t>
        </is>
      </c>
      <c r="H363" s="402" t="inlineStr">
        <is>
          <t>Pagamento transacionado pela Sympla</t>
        </is>
      </c>
      <c r="I363" s="402" t="n">
        <v>75</v>
      </c>
      <c r="J363" s="402" t="n">
        <v>0</v>
      </c>
      <c r="K363" s="402" t="n">
        <v>75</v>
      </c>
      <c r="L363" s="402" t="n">
        <v>9</v>
      </c>
      <c r="M363" s="402" t="n">
        <v>84</v>
      </c>
      <c r="N363" s="402" t="n">
        <v>-9</v>
      </c>
      <c r="O363" s="493" t="n">
        <v>75</v>
      </c>
      <c r="P363" s="402" t="n"/>
      <c r="Q363" s="402" t="n"/>
      <c r="R363" s="402" t="inlineStr">
        <is>
          <t>Maike</t>
        </is>
      </c>
      <c r="S363" s="402" t="inlineStr">
        <is>
          <t>Mattos</t>
        </is>
      </c>
      <c r="T363" s="402" t="inlineStr">
        <is>
          <t>maike.mattos@gmail.com</t>
        </is>
      </c>
      <c r="U363" s="405" t="inlineStr">
        <is>
          <t>Sim</t>
        </is>
      </c>
      <c r="V363" s="408" t="n">
        <v>46023</v>
      </c>
    </row>
    <row r="364">
      <c r="A364" s="396" t="inlineStr">
        <is>
          <t>33YKBA99NHA</t>
        </is>
      </c>
      <c r="B364" s="397" t="inlineStr">
        <is>
          <t>UYGB-85-QCJB</t>
        </is>
      </c>
      <c r="C364" s="397" t="inlineStr">
        <is>
          <t>Entrada única - Individual</t>
        </is>
      </c>
      <c r="D364" s="398" t="n">
        <v>46038</v>
      </c>
      <c r="E364" s="398" t="n">
        <v>46038</v>
      </c>
      <c r="F364" s="490" t="n">
        <v>0.7856828703703703</v>
      </c>
      <c r="G364" s="397" t="inlineStr">
        <is>
          <t>Venda online</t>
        </is>
      </c>
      <c r="H364" s="397" t="inlineStr">
        <is>
          <t>Pagamento transacionado pela Sympla</t>
        </is>
      </c>
      <c r="I364" s="397" t="n">
        <v>75</v>
      </c>
      <c r="J364" s="397" t="n">
        <v>0</v>
      </c>
      <c r="K364" s="397" t="n">
        <v>75</v>
      </c>
      <c r="L364" s="397" t="n">
        <v>9</v>
      </c>
      <c r="M364" s="397" t="n">
        <v>84</v>
      </c>
      <c r="N364" s="397" t="n">
        <v>-9</v>
      </c>
      <c r="O364" s="491" t="n">
        <v>75</v>
      </c>
      <c r="P364" s="397" t="n"/>
      <c r="Q364" s="397" t="n"/>
      <c r="R364" s="397" t="inlineStr">
        <is>
          <t>Marina</t>
        </is>
      </c>
      <c r="S364" s="397" t="inlineStr">
        <is>
          <t>Mendes</t>
        </is>
      </c>
      <c r="T364" s="397" t="inlineStr">
        <is>
          <t>marina.mendesnutri@gmail.com</t>
        </is>
      </c>
      <c r="U364" s="400" t="inlineStr">
        <is>
          <t>Sim</t>
        </is>
      </c>
      <c r="V364" s="408" t="n">
        <v>46023</v>
      </c>
    </row>
    <row r="365">
      <c r="A365" s="401" t="inlineStr">
        <is>
          <t>33YKBA99NHA</t>
        </is>
      </c>
      <c r="B365" s="402" t="inlineStr">
        <is>
          <t>UYGB-85-QCK4</t>
        </is>
      </c>
      <c r="C365" s="402" t="inlineStr">
        <is>
          <t>Entrada única - Individual</t>
        </is>
      </c>
      <c r="D365" s="403" t="n">
        <v>46038</v>
      </c>
      <c r="E365" s="403" t="n">
        <v>46038</v>
      </c>
      <c r="F365" s="492" t="n">
        <v>0.7856828703703703</v>
      </c>
      <c r="G365" s="402" t="inlineStr">
        <is>
          <t>Venda online</t>
        </is>
      </c>
      <c r="H365" s="402" t="inlineStr">
        <is>
          <t>Pagamento transacionado pela Sympla</t>
        </is>
      </c>
      <c r="I365" s="402" t="n">
        <v>75</v>
      </c>
      <c r="J365" s="402" t="n">
        <v>0</v>
      </c>
      <c r="K365" s="402" t="n">
        <v>75</v>
      </c>
      <c r="L365" s="402" t="n">
        <v>9</v>
      </c>
      <c r="M365" s="402" t="n">
        <v>84</v>
      </c>
      <c r="N365" s="402" t="n">
        <v>-9</v>
      </c>
      <c r="O365" s="493" t="n">
        <v>75</v>
      </c>
      <c r="P365" s="402" t="n"/>
      <c r="Q365" s="402" t="n"/>
      <c r="R365" s="402" t="inlineStr">
        <is>
          <t>Marina</t>
        </is>
      </c>
      <c r="S365" s="402" t="inlineStr">
        <is>
          <t>Mendes</t>
        </is>
      </c>
      <c r="T365" s="402" t="inlineStr">
        <is>
          <t>marina.mendesnutri@gmail.com</t>
        </is>
      </c>
      <c r="U365" s="405" t="inlineStr">
        <is>
          <t>Sim</t>
        </is>
      </c>
      <c r="V365" s="408" t="n">
        <v>46023</v>
      </c>
    </row>
    <row r="366">
      <c r="A366" s="396" t="inlineStr">
        <is>
          <t>33YKBA99VA3</t>
        </is>
      </c>
      <c r="B366" s="397" t="inlineStr">
        <is>
          <t>UYGD-1X-5Z2G</t>
        </is>
      </c>
      <c r="C366" s="397" t="inlineStr">
        <is>
          <t>Entrada única - Individual</t>
        </is>
      </c>
      <c r="D366" s="398" t="n">
        <v>46038</v>
      </c>
      <c r="E366" s="398" t="n">
        <v>46038</v>
      </c>
      <c r="F366" s="490" t="n">
        <v>0.8166782407407407</v>
      </c>
      <c r="G366" s="397" t="inlineStr">
        <is>
          <t>Venda online</t>
        </is>
      </c>
      <c r="H366" s="397" t="inlineStr">
        <is>
          <t>Pagamento transacionado pela Sympla</t>
        </is>
      </c>
      <c r="I366" s="397" t="n">
        <v>75</v>
      </c>
      <c r="J366" s="397" t="n">
        <v>0</v>
      </c>
      <c r="K366" s="397" t="n">
        <v>75</v>
      </c>
      <c r="L366" s="397" t="n">
        <v>9</v>
      </c>
      <c r="M366" s="397" t="n">
        <v>84</v>
      </c>
      <c r="N366" s="397" t="n">
        <v>-9</v>
      </c>
      <c r="O366" s="491" t="n">
        <v>75</v>
      </c>
      <c r="P366" s="397" t="n"/>
      <c r="Q366" s="397" t="n"/>
      <c r="R366" s="397" t="inlineStr">
        <is>
          <t>Gustavo</t>
        </is>
      </c>
      <c r="S366" s="397" t="inlineStr">
        <is>
          <t>Cabral</t>
        </is>
      </c>
      <c r="T366" s="397" t="inlineStr">
        <is>
          <t>gustavocabralguga@gmail.com</t>
        </is>
      </c>
      <c r="U366" s="400" t="inlineStr">
        <is>
          <t>Sim</t>
        </is>
      </c>
      <c r="V366" s="408" t="n">
        <v>46023</v>
      </c>
    </row>
    <row r="367">
      <c r="A367" s="401" t="inlineStr">
        <is>
          <t>33YKBA99VA3</t>
        </is>
      </c>
      <c r="B367" s="402" t="inlineStr">
        <is>
          <t>UYGD-1X-5Z38</t>
        </is>
      </c>
      <c r="C367" s="402" t="inlineStr">
        <is>
          <t>Entrada única - Individual</t>
        </is>
      </c>
      <c r="D367" s="403" t="n">
        <v>46038</v>
      </c>
      <c r="E367" s="403" t="n">
        <v>46038</v>
      </c>
      <c r="F367" s="492" t="n">
        <v>0.8166782407407407</v>
      </c>
      <c r="G367" s="402" t="inlineStr">
        <is>
          <t>Venda online</t>
        </is>
      </c>
      <c r="H367" s="402" t="inlineStr">
        <is>
          <t>Pagamento transacionado pela Sympla</t>
        </is>
      </c>
      <c r="I367" s="402" t="n">
        <v>75</v>
      </c>
      <c r="J367" s="402" t="n">
        <v>0</v>
      </c>
      <c r="K367" s="402" t="n">
        <v>75</v>
      </c>
      <c r="L367" s="402" t="n">
        <v>9</v>
      </c>
      <c r="M367" s="402" t="n">
        <v>84</v>
      </c>
      <c r="N367" s="402" t="n">
        <v>-9</v>
      </c>
      <c r="O367" s="493" t="n">
        <v>75</v>
      </c>
      <c r="P367" s="402" t="n"/>
      <c r="Q367" s="402" t="n"/>
      <c r="R367" s="402" t="inlineStr">
        <is>
          <t>Gustavo</t>
        </is>
      </c>
      <c r="S367" s="402" t="inlineStr">
        <is>
          <t>Cabral</t>
        </is>
      </c>
      <c r="T367" s="402" t="inlineStr">
        <is>
          <t>gustavocabralguga@gmail.com</t>
        </is>
      </c>
      <c r="U367" s="405" t="inlineStr">
        <is>
          <t>Sim</t>
        </is>
      </c>
      <c r="V367" s="408" t="n">
        <v>46023</v>
      </c>
    </row>
    <row r="368">
      <c r="A368" s="396" t="inlineStr">
        <is>
          <t>33YKBA9A6QA</t>
        </is>
      </c>
      <c r="B368" s="397" t="inlineStr">
        <is>
          <t>UYGE-S0-FS22</t>
        </is>
      </c>
      <c r="C368" s="397" t="inlineStr">
        <is>
          <t>Entrada única - Individual</t>
        </is>
      </c>
      <c r="D368" s="398" t="n">
        <v>46038</v>
      </c>
      <c r="E368" s="398" t="n">
        <v>46038</v>
      </c>
      <c r="F368" s="490" t="n">
        <v>0.8467939814814814</v>
      </c>
      <c r="G368" s="397" t="inlineStr">
        <is>
          <t>Venda online</t>
        </is>
      </c>
      <c r="H368" s="397" t="inlineStr">
        <is>
          <t>Pagamento transacionado pela Sympla</t>
        </is>
      </c>
      <c r="I368" s="397" t="n">
        <v>75</v>
      </c>
      <c r="J368" s="397" t="n">
        <v>0</v>
      </c>
      <c r="K368" s="397" t="n">
        <v>75</v>
      </c>
      <c r="L368" s="397" t="n">
        <v>9</v>
      </c>
      <c r="M368" s="397" t="n">
        <v>84</v>
      </c>
      <c r="N368" s="397" t="n">
        <v>-9</v>
      </c>
      <c r="O368" s="491" t="n">
        <v>75</v>
      </c>
      <c r="P368" s="397" t="n"/>
      <c r="Q368" s="397" t="n"/>
      <c r="R368" s="397" t="inlineStr">
        <is>
          <t>Bárbara</t>
        </is>
      </c>
      <c r="S368" s="397" t="inlineStr">
        <is>
          <t>Vieira</t>
        </is>
      </c>
      <c r="T368" s="397" t="inlineStr">
        <is>
          <t>barbarabruna.vieira@gmail.com</t>
        </is>
      </c>
      <c r="U368" s="400" t="inlineStr">
        <is>
          <t>Sim</t>
        </is>
      </c>
      <c r="V368" s="408" t="n">
        <v>46023</v>
      </c>
    </row>
    <row r="369">
      <c r="A369" s="401" t="inlineStr">
        <is>
          <t>33YKBA9A6QA</t>
        </is>
      </c>
      <c r="B369" s="402" t="inlineStr">
        <is>
          <t>UYGE-S0-FS3G</t>
        </is>
      </c>
      <c r="C369" s="402" t="inlineStr">
        <is>
          <t>Entrada única - Individual</t>
        </is>
      </c>
      <c r="D369" s="403" t="n">
        <v>46038</v>
      </c>
      <c r="E369" s="403" t="n">
        <v>46038</v>
      </c>
      <c r="F369" s="492" t="n">
        <v>0.8467939814814814</v>
      </c>
      <c r="G369" s="402" t="inlineStr">
        <is>
          <t>Venda online</t>
        </is>
      </c>
      <c r="H369" s="402" t="inlineStr">
        <is>
          <t>Pagamento transacionado pela Sympla</t>
        </is>
      </c>
      <c r="I369" s="402" t="n">
        <v>75</v>
      </c>
      <c r="J369" s="402" t="n">
        <v>0</v>
      </c>
      <c r="K369" s="402" t="n">
        <v>75</v>
      </c>
      <c r="L369" s="402" t="n">
        <v>9</v>
      </c>
      <c r="M369" s="402" t="n">
        <v>84</v>
      </c>
      <c r="N369" s="402" t="n">
        <v>-9</v>
      </c>
      <c r="O369" s="493" t="n">
        <v>75</v>
      </c>
      <c r="P369" s="402" t="n"/>
      <c r="Q369" s="402" t="n"/>
      <c r="R369" s="402" t="inlineStr">
        <is>
          <t>Bárbara</t>
        </is>
      </c>
      <c r="S369" s="402" t="inlineStr">
        <is>
          <t>Vieira</t>
        </is>
      </c>
      <c r="T369" s="402" t="inlineStr">
        <is>
          <t>barbarabruna.vieira@gmail.com</t>
        </is>
      </c>
      <c r="U369" s="405" t="inlineStr">
        <is>
          <t>Sim</t>
        </is>
      </c>
      <c r="V369" s="408" t="n">
        <v>46023</v>
      </c>
    </row>
    <row r="370">
      <c r="A370" s="396" t="inlineStr">
        <is>
          <t>33YKBA9AC5V</t>
        </is>
      </c>
      <c r="B370" s="397" t="inlineStr">
        <is>
          <t>UYGF-TR-88TD</t>
        </is>
      </c>
      <c r="C370" s="397" t="inlineStr">
        <is>
          <t>Entrada única - Individual</t>
        </is>
      </c>
      <c r="D370" s="398" t="n">
        <v>46038</v>
      </c>
      <c r="E370" s="398" t="n">
        <v>46038</v>
      </c>
      <c r="F370" s="490" t="n">
        <v>0.8647337962962963</v>
      </c>
      <c r="G370" s="397" t="inlineStr">
        <is>
          <t>Venda online</t>
        </is>
      </c>
      <c r="H370" s="397" t="inlineStr">
        <is>
          <t>Pagamento transacionado pela Sympla</t>
        </is>
      </c>
      <c r="I370" s="397" t="n">
        <v>75</v>
      </c>
      <c r="J370" s="397" t="n">
        <v>0</v>
      </c>
      <c r="K370" s="397" t="n">
        <v>75</v>
      </c>
      <c r="L370" s="397" t="n">
        <v>9</v>
      </c>
      <c r="M370" s="397" t="n">
        <v>84</v>
      </c>
      <c r="N370" s="397" t="n">
        <v>-9</v>
      </c>
      <c r="O370" s="491" t="n">
        <v>75</v>
      </c>
      <c r="P370" s="397" t="n"/>
      <c r="Q370" s="397" t="n"/>
      <c r="R370" s="397" t="inlineStr">
        <is>
          <t>Samantha</t>
        </is>
      </c>
      <c r="S370" s="397" t="inlineStr">
        <is>
          <t>Rivera</t>
        </is>
      </c>
      <c r="T370" s="397" t="inlineStr">
        <is>
          <t>josefelix_97@hotmail.es</t>
        </is>
      </c>
      <c r="U370" s="400" t="inlineStr">
        <is>
          <t>Sim</t>
        </is>
      </c>
      <c r="V370" s="408" t="n">
        <v>46023</v>
      </c>
    </row>
    <row r="371">
      <c r="A371" s="401" t="inlineStr">
        <is>
          <t>33YKBA9AC5V</t>
        </is>
      </c>
      <c r="B371" s="402" t="inlineStr">
        <is>
          <t>UYGF-TR-88U6</t>
        </is>
      </c>
      <c r="C371" s="402" t="inlineStr">
        <is>
          <t>Entrada única - Individual</t>
        </is>
      </c>
      <c r="D371" s="403" t="n">
        <v>46038</v>
      </c>
      <c r="E371" s="403" t="n">
        <v>46038</v>
      </c>
      <c r="F371" s="492" t="n">
        <v>0.8647337962962963</v>
      </c>
      <c r="G371" s="402" t="inlineStr">
        <is>
          <t>Venda online</t>
        </is>
      </c>
      <c r="H371" s="402" t="inlineStr">
        <is>
          <t>Pagamento transacionado pela Sympla</t>
        </is>
      </c>
      <c r="I371" s="402" t="n">
        <v>75</v>
      </c>
      <c r="J371" s="402" t="n">
        <v>0</v>
      </c>
      <c r="K371" s="402" t="n">
        <v>75</v>
      </c>
      <c r="L371" s="402" t="n">
        <v>9</v>
      </c>
      <c r="M371" s="402" t="n">
        <v>84</v>
      </c>
      <c r="N371" s="402" t="n">
        <v>-9</v>
      </c>
      <c r="O371" s="493" t="n">
        <v>75</v>
      </c>
      <c r="P371" s="402" t="n"/>
      <c r="Q371" s="402" t="n"/>
      <c r="R371" s="402" t="inlineStr">
        <is>
          <t>Samantha</t>
        </is>
      </c>
      <c r="S371" s="402" t="inlineStr">
        <is>
          <t>Rivera</t>
        </is>
      </c>
      <c r="T371" s="402" t="inlineStr">
        <is>
          <t>josefelix_97@hotmail.es</t>
        </is>
      </c>
      <c r="U371" s="405" t="inlineStr">
        <is>
          <t>Sim</t>
        </is>
      </c>
      <c r="V371" s="408" t="n">
        <v>46023</v>
      </c>
    </row>
    <row r="372">
      <c r="A372" s="401" t="inlineStr">
        <is>
          <t>33YKEA7CEJP</t>
        </is>
      </c>
      <c r="B372" s="402" t="inlineStr">
        <is>
          <t>UHM5-VY-4WWC</t>
        </is>
      </c>
      <c r="C372" s="402" t="inlineStr">
        <is>
          <t>Entrada única - Individual</t>
        </is>
      </c>
      <c r="D372" s="403" t="n">
        <v>46039</v>
      </c>
      <c r="E372" s="403" t="n">
        <v>46022</v>
      </c>
      <c r="F372" s="492" t="n">
        <v>0.4621643518518518</v>
      </c>
      <c r="G372" s="402" t="inlineStr">
        <is>
          <t>Venda online</t>
        </is>
      </c>
      <c r="H372" s="402" t="inlineStr">
        <is>
          <t>Pagamento transacionado pela Sympla</t>
        </is>
      </c>
      <c r="I372" s="402" t="n">
        <v>75</v>
      </c>
      <c r="J372" s="402" t="n">
        <v>0</v>
      </c>
      <c r="K372" s="402" t="n">
        <v>75</v>
      </c>
      <c r="L372" s="402" t="n">
        <v>9</v>
      </c>
      <c r="M372" s="402" t="n">
        <v>84</v>
      </c>
      <c r="N372" s="402" t="n">
        <v>-9</v>
      </c>
      <c r="O372" s="493" t="n">
        <v>75</v>
      </c>
      <c r="P372" s="402" t="n"/>
      <c r="Q372" s="402" t="n"/>
      <c r="R372" s="402" t="inlineStr">
        <is>
          <t>Antônio Gustavo</t>
        </is>
      </c>
      <c r="S372" s="402" t="inlineStr">
        <is>
          <t>Estevam De Carvalho</t>
        </is>
      </c>
      <c r="T372" s="402" t="inlineStr">
        <is>
          <t>gustavocfuf@gmail.com</t>
        </is>
      </c>
      <c r="U372" s="405" t="inlineStr">
        <is>
          <t>Sim</t>
        </is>
      </c>
      <c r="V372" s="408" t="n">
        <v>46023</v>
      </c>
    </row>
    <row r="373">
      <c r="A373" s="396" t="inlineStr">
        <is>
          <t>33YKEA7QK3M</t>
        </is>
      </c>
      <c r="B373" s="397" t="inlineStr">
        <is>
          <t>UHV4-5L-8AZA</t>
        </is>
      </c>
      <c r="C373" s="397" t="inlineStr">
        <is>
          <t>Frente de Palco - 2 lugares</t>
        </is>
      </c>
      <c r="D373" s="398" t="n">
        <v>46039</v>
      </c>
      <c r="E373" s="398" t="n">
        <v>46027</v>
      </c>
      <c r="F373" s="490" t="n">
        <v>0.6498495370370371</v>
      </c>
      <c r="G373" s="397" t="inlineStr">
        <is>
          <t>Venda online</t>
        </is>
      </c>
      <c r="H373" s="397" t="inlineStr">
        <is>
          <t>Pagamento transacionado pela Sympla</t>
        </is>
      </c>
      <c r="I373" s="397" t="n">
        <v>220</v>
      </c>
      <c r="J373" s="397" t="n">
        <v>0</v>
      </c>
      <c r="K373" s="397" t="n">
        <v>220</v>
      </c>
      <c r="L373" s="397" t="n">
        <v>26.4</v>
      </c>
      <c r="M373" s="397" t="n">
        <v>246.4</v>
      </c>
      <c r="N373" s="397" t="n">
        <v>-26.4</v>
      </c>
      <c r="O373" s="491" t="n">
        <v>220</v>
      </c>
      <c r="P373" s="397" t="n"/>
      <c r="Q373" s="397" t="n"/>
      <c r="R373" s="397" t="inlineStr">
        <is>
          <t>Kelen</t>
        </is>
      </c>
      <c r="S373" s="397" t="inlineStr">
        <is>
          <t>Coimbra</t>
        </is>
      </c>
      <c r="T373" s="397" t="inlineStr">
        <is>
          <t>coimbrak88@hotmail.com</t>
        </is>
      </c>
      <c r="U373" s="400" t="inlineStr">
        <is>
          <t>Sim</t>
        </is>
      </c>
      <c r="V373" s="408" t="n">
        <v>46023</v>
      </c>
    </row>
    <row r="374">
      <c r="A374" s="401" t="inlineStr">
        <is>
          <t>33YKEA83ART</t>
        </is>
      </c>
      <c r="B374" s="402" t="inlineStr">
        <is>
          <t>UY0U-R3-DS7X</t>
        </is>
      </c>
      <c r="C374" s="402" t="inlineStr">
        <is>
          <t>Intermediário - 2 lugares</t>
        </is>
      </c>
      <c r="D374" s="403" t="n">
        <v>46039</v>
      </c>
      <c r="E374" s="403" t="n">
        <v>46029</v>
      </c>
      <c r="F374" s="492" t="n">
        <v>0.8431944444444445</v>
      </c>
      <c r="G374" s="402" t="inlineStr">
        <is>
          <t>Venda online</t>
        </is>
      </c>
      <c r="H374" s="402" t="inlineStr">
        <is>
          <t>Pagamento transacionado pela Sympla</t>
        </is>
      </c>
      <c r="I374" s="402" t="n">
        <v>180</v>
      </c>
      <c r="J374" s="402" t="n">
        <v>0</v>
      </c>
      <c r="K374" s="402" t="n">
        <v>180</v>
      </c>
      <c r="L374" s="402" t="n">
        <v>21.6</v>
      </c>
      <c r="M374" s="402" t="n">
        <v>201.6</v>
      </c>
      <c r="N374" s="402" t="n">
        <v>-21.6</v>
      </c>
      <c r="O374" s="493" t="n">
        <v>180</v>
      </c>
      <c r="P374" s="402" t="n"/>
      <c r="Q374" s="402" t="n"/>
      <c r="R374" s="402" t="inlineStr">
        <is>
          <t>Nathalia</t>
        </is>
      </c>
      <c r="S374" s="402" t="inlineStr">
        <is>
          <t>Bitencourt Funghi</t>
        </is>
      </c>
      <c r="T374" s="402" t="inlineStr">
        <is>
          <t>nathaliafunghi@hotmail.com</t>
        </is>
      </c>
      <c r="U374" s="405" t="inlineStr">
        <is>
          <t>Sim</t>
        </is>
      </c>
      <c r="V374" s="408" t="n">
        <v>46023</v>
      </c>
    </row>
    <row r="375">
      <c r="A375" s="396" t="inlineStr">
        <is>
          <t>33YKEA87PE5</t>
        </is>
      </c>
      <c r="B375" s="397" t="inlineStr">
        <is>
          <t>UY2Z-QZ-YC1W</t>
        </is>
      </c>
      <c r="C375" s="397" t="inlineStr">
        <is>
          <t>Intermediário - 2 lugares</t>
        </is>
      </c>
      <c r="D375" s="398" t="n">
        <v>46039</v>
      </c>
      <c r="E375" s="398" t="n">
        <v>46030</v>
      </c>
      <c r="F375" s="490" t="n">
        <v>0.9001967592592592</v>
      </c>
      <c r="G375" s="397" t="inlineStr">
        <is>
          <t>Venda online</t>
        </is>
      </c>
      <c r="H375" s="397" t="inlineStr">
        <is>
          <t>Pagamento transacionado pela Sympla</t>
        </is>
      </c>
      <c r="I375" s="397" t="n">
        <v>180</v>
      </c>
      <c r="J375" s="397" t="n">
        <v>0</v>
      </c>
      <c r="K375" s="397" t="n">
        <v>180</v>
      </c>
      <c r="L375" s="397" t="n">
        <v>21.6</v>
      </c>
      <c r="M375" s="397" t="n">
        <v>201.6</v>
      </c>
      <c r="N375" s="397" t="n">
        <v>-21.6</v>
      </c>
      <c r="O375" s="491" t="n">
        <v>180</v>
      </c>
      <c r="P375" s="397" t="n"/>
      <c r="Q375" s="397" t="n"/>
      <c r="R375" s="397" t="inlineStr">
        <is>
          <t>GIULLIA</t>
        </is>
      </c>
      <c r="S375" s="397" t="inlineStr">
        <is>
          <t>VENTURINI LAZARI</t>
        </is>
      </c>
      <c r="T375" s="397" t="inlineStr">
        <is>
          <t>giullianutri@gmail.com</t>
        </is>
      </c>
      <c r="U375" s="400" t="inlineStr">
        <is>
          <t>Sim</t>
        </is>
      </c>
      <c r="V375" s="408" t="n">
        <v>46023</v>
      </c>
    </row>
    <row r="376">
      <c r="A376" s="401" t="inlineStr">
        <is>
          <t>33YKEA8A09F</t>
        </is>
      </c>
      <c r="B376" s="402" t="inlineStr">
        <is>
          <t>UY3T-29-3DZA</t>
        </is>
      </c>
      <c r="C376" s="402" t="inlineStr">
        <is>
          <t>Intermediário - 2 lugares</t>
        </is>
      </c>
      <c r="D376" s="403" t="n">
        <v>46039</v>
      </c>
      <c r="E376" s="403" t="n">
        <v>46031</v>
      </c>
      <c r="F376" s="492" t="n">
        <v>0.5529282407407408</v>
      </c>
      <c r="G376" s="402" t="inlineStr">
        <is>
          <t>Venda online</t>
        </is>
      </c>
      <c r="H376" s="402" t="inlineStr">
        <is>
          <t>Pagamento transacionado pela Sympla</t>
        </is>
      </c>
      <c r="I376" s="402" t="n">
        <v>180</v>
      </c>
      <c r="J376" s="402" t="n">
        <v>0</v>
      </c>
      <c r="K376" s="402" t="n">
        <v>180</v>
      </c>
      <c r="L376" s="402" t="n">
        <v>21.6</v>
      </c>
      <c r="M376" s="402" t="n">
        <v>201.6</v>
      </c>
      <c r="N376" s="402" t="n">
        <v>-21.6</v>
      </c>
      <c r="O376" s="493" t="n">
        <v>180</v>
      </c>
      <c r="P376" s="402" t="n"/>
      <c r="Q376" s="402" t="n"/>
      <c r="R376" s="402" t="inlineStr">
        <is>
          <t>Bruna</t>
        </is>
      </c>
      <c r="S376" s="402" t="inlineStr">
        <is>
          <t>De Moraes Massagardi</t>
        </is>
      </c>
      <c r="T376" s="402" t="inlineStr">
        <is>
          <t>brunamassagardi@yahoo.com.br</t>
        </is>
      </c>
      <c r="U376" s="405" t="inlineStr">
        <is>
          <t>Sim</t>
        </is>
      </c>
      <c r="V376" s="408" t="n">
        <v>46023</v>
      </c>
    </row>
    <row r="377">
      <c r="A377" s="396" t="inlineStr">
        <is>
          <t>33YKEA8YNZE</t>
        </is>
      </c>
      <c r="B377" s="397" t="inlineStr">
        <is>
          <t>UY77-WZ-0EQR</t>
        </is>
      </c>
      <c r="C377" s="397" t="inlineStr">
        <is>
          <t>Entrada única - Individual</t>
        </is>
      </c>
      <c r="D377" s="398" t="n">
        <v>46039</v>
      </c>
      <c r="E377" s="398" t="n">
        <v>46033</v>
      </c>
      <c r="F377" s="490" t="n">
        <v>0.5120601851851851</v>
      </c>
      <c r="G377" s="397" t="inlineStr">
        <is>
          <t>Venda online</t>
        </is>
      </c>
      <c r="H377" s="397" t="inlineStr">
        <is>
          <t>Pagamento transacionado pela Sympla</t>
        </is>
      </c>
      <c r="I377" s="397" t="n">
        <v>75</v>
      </c>
      <c r="J377" s="397" t="n">
        <v>0</v>
      </c>
      <c r="K377" s="397" t="n">
        <v>75</v>
      </c>
      <c r="L377" s="397" t="n">
        <v>9</v>
      </c>
      <c r="M377" s="397" t="n">
        <v>84</v>
      </c>
      <c r="N377" s="397" t="n">
        <v>-9</v>
      </c>
      <c r="O377" s="491" t="n">
        <v>75</v>
      </c>
      <c r="P377" s="397" t="n"/>
      <c r="Q377" s="397" t="n"/>
      <c r="R377" s="397" t="inlineStr">
        <is>
          <t>Clara</t>
        </is>
      </c>
      <c r="S377" s="397" t="inlineStr">
        <is>
          <t>Kunsch</t>
        </is>
      </c>
      <c r="T377" s="397" t="inlineStr">
        <is>
          <t>clara.krohling@gmail.com</t>
        </is>
      </c>
      <c r="U377" s="400" t="inlineStr">
        <is>
          <t>Sim</t>
        </is>
      </c>
      <c r="V377" s="408" t="n">
        <v>46023</v>
      </c>
    </row>
    <row r="378">
      <c r="A378" s="401" t="inlineStr">
        <is>
          <t>33YKEA8YNQD</t>
        </is>
      </c>
      <c r="B378" s="402" t="inlineStr">
        <is>
          <t>UY77-WP-W676</t>
        </is>
      </c>
      <c r="C378" s="402" t="inlineStr">
        <is>
          <t>Entrada única - Individual</t>
        </is>
      </c>
      <c r="D378" s="403" t="n">
        <v>46039</v>
      </c>
      <c r="E378" s="403" t="n">
        <v>46033</v>
      </c>
      <c r="F378" s="492" t="n">
        <v>0.5120833333333333</v>
      </c>
      <c r="G378" s="402" t="inlineStr">
        <is>
          <t>Venda online</t>
        </is>
      </c>
      <c r="H378" s="402" t="inlineStr">
        <is>
          <t>Pagamento transacionado pela Sympla</t>
        </is>
      </c>
      <c r="I378" s="402" t="n">
        <v>75</v>
      </c>
      <c r="J378" s="402" t="n">
        <v>0</v>
      </c>
      <c r="K378" s="402" t="n">
        <v>75</v>
      </c>
      <c r="L378" s="402" t="n">
        <v>9</v>
      </c>
      <c r="M378" s="402" t="n">
        <v>84</v>
      </c>
      <c r="N378" s="402" t="n">
        <v>-9</v>
      </c>
      <c r="O378" s="493" t="n">
        <v>75</v>
      </c>
      <c r="P378" s="402" t="n"/>
      <c r="Q378" s="402" t="n"/>
      <c r="R378" s="402" t="inlineStr">
        <is>
          <t>Julia</t>
        </is>
      </c>
      <c r="S378" s="402" t="inlineStr">
        <is>
          <t>Grando</t>
        </is>
      </c>
      <c r="T378" s="402" t="inlineStr">
        <is>
          <t>jugrando99@gmail.com</t>
        </is>
      </c>
      <c r="U378" s="405" t="inlineStr">
        <is>
          <t>Sim</t>
        </is>
      </c>
      <c r="V378" s="408" t="n">
        <v>46023</v>
      </c>
    </row>
    <row r="379">
      <c r="A379" s="396" t="inlineStr">
        <is>
          <t>33YKEA8M6G2</t>
        </is>
      </c>
      <c r="B379" s="397" t="inlineStr">
        <is>
          <t>UY95-7C-DSHF</t>
        </is>
      </c>
      <c r="C379" s="397" t="inlineStr">
        <is>
          <t>Mesas mezanino - 2 lugares</t>
        </is>
      </c>
      <c r="D379" s="398" t="n">
        <v>46039</v>
      </c>
      <c r="E379" s="398" t="n">
        <v>46034</v>
      </c>
      <c r="F379" s="490" t="n">
        <v>0.6247453703703704</v>
      </c>
      <c r="G379" s="397" t="inlineStr">
        <is>
          <t>Venda online</t>
        </is>
      </c>
      <c r="H379" s="397" t="inlineStr">
        <is>
          <t>Pagamento transacionado pela Sympla</t>
        </is>
      </c>
      <c r="I379" s="397" t="n">
        <v>130</v>
      </c>
      <c r="J379" s="397" t="n">
        <v>0</v>
      </c>
      <c r="K379" s="397" t="n">
        <v>130</v>
      </c>
      <c r="L379" s="397" t="n">
        <v>15.6</v>
      </c>
      <c r="M379" s="397" t="n">
        <v>145.6</v>
      </c>
      <c r="N379" s="397" t="n">
        <v>-15.6</v>
      </c>
      <c r="O379" s="491" t="n">
        <v>130</v>
      </c>
      <c r="P379" s="397" t="n"/>
      <c r="Q379" s="397" t="n"/>
      <c r="R379" s="397" t="inlineStr">
        <is>
          <t>Renan</t>
        </is>
      </c>
      <c r="S379" s="397" t="inlineStr">
        <is>
          <t>Montello</t>
        </is>
      </c>
      <c r="T379" s="397" t="inlineStr">
        <is>
          <t>renan.montello@gmail.com</t>
        </is>
      </c>
      <c r="U379" s="400" t="inlineStr">
        <is>
          <t>Sim</t>
        </is>
      </c>
      <c r="V379" s="408" t="n">
        <v>46023</v>
      </c>
    </row>
    <row r="380">
      <c r="A380" s="401" t="inlineStr">
        <is>
          <t>33YKEA8MBT4</t>
        </is>
      </c>
      <c r="B380" s="402" t="inlineStr">
        <is>
          <t>UY96-VJ-ZH7L</t>
        </is>
      </c>
      <c r="C380" s="402" t="inlineStr">
        <is>
          <t>Mesas mezanino - 2 lugares</t>
        </is>
      </c>
      <c r="D380" s="403" t="n">
        <v>46039</v>
      </c>
      <c r="E380" s="403" t="n">
        <v>46034</v>
      </c>
      <c r="F380" s="492" t="n">
        <v>0.6539351851851852</v>
      </c>
      <c r="G380" s="402" t="inlineStr">
        <is>
          <t>Venda online</t>
        </is>
      </c>
      <c r="H380" s="402" t="inlineStr">
        <is>
          <t>Pagamento transacionado pela Sympla</t>
        </is>
      </c>
      <c r="I380" s="402" t="n">
        <v>130</v>
      </c>
      <c r="J380" s="402" t="n">
        <v>0</v>
      </c>
      <c r="K380" s="402" t="n">
        <v>130</v>
      </c>
      <c r="L380" s="402" t="n">
        <v>15.6</v>
      </c>
      <c r="M380" s="402" t="n">
        <v>145.6</v>
      </c>
      <c r="N380" s="402" t="n">
        <v>-15.6</v>
      </c>
      <c r="O380" s="493" t="n">
        <v>130</v>
      </c>
      <c r="P380" s="402" t="n"/>
      <c r="Q380" s="402" t="n"/>
      <c r="R380" s="402" t="inlineStr">
        <is>
          <t>sofia</t>
        </is>
      </c>
      <c r="S380" s="402" t="inlineStr">
        <is>
          <t>ilse silva</t>
        </is>
      </c>
      <c r="T380" s="402" t="inlineStr">
        <is>
          <t>sofiasilse@gmail.com</t>
        </is>
      </c>
      <c r="U380" s="405" t="inlineStr">
        <is>
          <t>Sim</t>
        </is>
      </c>
      <c r="V380" s="408" t="n">
        <v>46023</v>
      </c>
    </row>
    <row r="381">
      <c r="A381" s="396" t="inlineStr">
        <is>
          <t>33YKEA8PB4G</t>
        </is>
      </c>
      <c r="B381" s="397" t="inlineStr">
        <is>
          <t>UYAY-03-6WKT</t>
        </is>
      </c>
      <c r="C381" s="397" t="inlineStr">
        <is>
          <t>Intermediário - 2 lugares</t>
        </is>
      </c>
      <c r="D381" s="398" t="n">
        <v>46039</v>
      </c>
      <c r="E381" s="398" t="n">
        <v>46035</v>
      </c>
      <c r="F381" s="490" t="n">
        <v>0.4225115740740741</v>
      </c>
      <c r="G381" s="397" t="inlineStr">
        <is>
          <t>Venda online</t>
        </is>
      </c>
      <c r="H381" s="397" t="inlineStr">
        <is>
          <t>Pagamento transacionado pela Sympla</t>
        </is>
      </c>
      <c r="I381" s="397" t="n">
        <v>180</v>
      </c>
      <c r="J381" s="397" t="n">
        <v>0</v>
      </c>
      <c r="K381" s="397" t="n">
        <v>180</v>
      </c>
      <c r="L381" s="397" t="n">
        <v>21.6</v>
      </c>
      <c r="M381" s="397" t="n">
        <v>201.6</v>
      </c>
      <c r="N381" s="397" t="n">
        <v>-21.6</v>
      </c>
      <c r="O381" s="491" t="n">
        <v>180</v>
      </c>
      <c r="P381" s="397" t="n"/>
      <c r="Q381" s="397" t="n"/>
      <c r="R381" s="397" t="inlineStr">
        <is>
          <t>Beatriz</t>
        </is>
      </c>
      <c r="S381" s="397" t="inlineStr">
        <is>
          <t>Cavicchioli Piva</t>
        </is>
      </c>
      <c r="T381" s="397" t="inlineStr">
        <is>
          <t>beatrizcpiva13@gmail.com</t>
        </is>
      </c>
      <c r="U381" s="400" t="inlineStr">
        <is>
          <t>Sim</t>
        </is>
      </c>
      <c r="V381" s="408" t="n">
        <v>46023</v>
      </c>
    </row>
    <row r="382">
      <c r="A382" s="401" t="inlineStr">
        <is>
          <t>33YKEA8QPFB</t>
        </is>
      </c>
      <c r="B382" s="402" t="inlineStr">
        <is>
          <t>UYAU-U3-2QCZ</t>
        </is>
      </c>
      <c r="C382" s="402" t="inlineStr">
        <is>
          <t>Entrada única - Individual</t>
        </is>
      </c>
      <c r="D382" s="403" t="n">
        <v>46039</v>
      </c>
      <c r="E382" s="403" t="n">
        <v>46035</v>
      </c>
      <c r="F382" s="492" t="n">
        <v>0.6421643518518518</v>
      </c>
      <c r="G382" s="402" t="inlineStr">
        <is>
          <t>Venda online</t>
        </is>
      </c>
      <c r="H382" s="402" t="inlineStr">
        <is>
          <t>Pagamento transacionado pela Sympla</t>
        </is>
      </c>
      <c r="I382" s="402" t="n">
        <v>75</v>
      </c>
      <c r="J382" s="402" t="n">
        <v>0</v>
      </c>
      <c r="K382" s="402" t="n">
        <v>75</v>
      </c>
      <c r="L382" s="402" t="n">
        <v>9</v>
      </c>
      <c r="M382" s="402" t="n">
        <v>84</v>
      </c>
      <c r="N382" s="402" t="n">
        <v>-9</v>
      </c>
      <c r="O382" s="493" t="n">
        <v>75</v>
      </c>
      <c r="P382" s="402" t="n"/>
      <c r="Q382" s="402" t="n"/>
      <c r="R382" s="402" t="inlineStr">
        <is>
          <t xml:space="preserve">Lucas </t>
        </is>
      </c>
      <c r="S382" s="402" t="inlineStr">
        <is>
          <t>Albuquerque</t>
        </is>
      </c>
      <c r="T382" s="402" t="inlineStr">
        <is>
          <t>Lucas.albuquerque.gouveia.lima@gmail.com</t>
        </is>
      </c>
      <c r="U382" s="405" t="inlineStr">
        <is>
          <t>Sim</t>
        </is>
      </c>
      <c r="V382" s="408" t="n">
        <v>46023</v>
      </c>
    </row>
    <row r="383">
      <c r="A383" s="396" t="inlineStr">
        <is>
          <t>33YKEA8QPFB</t>
        </is>
      </c>
      <c r="B383" s="397" t="inlineStr">
        <is>
          <t>UYAU-U3-2QDH</t>
        </is>
      </c>
      <c r="C383" s="397" t="inlineStr">
        <is>
          <t>Entrada única - Individual</t>
        </is>
      </c>
      <c r="D383" s="398" t="n">
        <v>46039</v>
      </c>
      <c r="E383" s="398" t="n">
        <v>46035</v>
      </c>
      <c r="F383" s="490" t="n">
        <v>0.6421643518518518</v>
      </c>
      <c r="G383" s="397" t="inlineStr">
        <is>
          <t>Venda online</t>
        </is>
      </c>
      <c r="H383" s="397" t="inlineStr">
        <is>
          <t>Pagamento transacionado pela Sympla</t>
        </is>
      </c>
      <c r="I383" s="397" t="n">
        <v>75</v>
      </c>
      <c r="J383" s="397" t="n">
        <v>0</v>
      </c>
      <c r="K383" s="397" t="n">
        <v>75</v>
      </c>
      <c r="L383" s="397" t="n">
        <v>9</v>
      </c>
      <c r="M383" s="397" t="n">
        <v>84</v>
      </c>
      <c r="N383" s="397" t="n">
        <v>-9</v>
      </c>
      <c r="O383" s="491" t="n">
        <v>75</v>
      </c>
      <c r="P383" s="397" t="n"/>
      <c r="Q383" s="397" t="n"/>
      <c r="R383" s="397" t="inlineStr">
        <is>
          <t xml:space="preserve">Lucas </t>
        </is>
      </c>
      <c r="S383" s="397" t="inlineStr">
        <is>
          <t>Albuquerque</t>
        </is>
      </c>
      <c r="T383" s="397" t="inlineStr">
        <is>
          <t>Lucas.albuquerque.gouveia.lima@gmail.com</t>
        </is>
      </c>
      <c r="U383" s="400" t="inlineStr">
        <is>
          <t>Sim</t>
        </is>
      </c>
      <c r="V383" s="408" t="n">
        <v>46023</v>
      </c>
    </row>
    <row r="384">
      <c r="A384" s="401" t="inlineStr">
        <is>
          <t>33YKEA8RZYC</t>
        </is>
      </c>
      <c r="B384" s="402" t="inlineStr">
        <is>
          <t>UYB7-CG-UUYJ</t>
        </is>
      </c>
      <c r="C384" s="402" t="inlineStr">
        <is>
          <t>Frente de Palco - 2 lugares</t>
        </is>
      </c>
      <c r="D384" s="403" t="n">
        <v>46039</v>
      </c>
      <c r="E384" s="403" t="n">
        <v>46035</v>
      </c>
      <c r="F384" s="492" t="n">
        <v>0.8209143518518518</v>
      </c>
      <c r="G384" s="402" t="inlineStr">
        <is>
          <t>Venda online</t>
        </is>
      </c>
      <c r="H384" s="402" t="inlineStr">
        <is>
          <t>Pagamento transacionado pela Sympla</t>
        </is>
      </c>
      <c r="I384" s="402" t="n">
        <v>220</v>
      </c>
      <c r="J384" s="402" t="n">
        <v>0</v>
      </c>
      <c r="K384" s="402" t="n">
        <v>220</v>
      </c>
      <c r="L384" s="402" t="n">
        <v>26.4</v>
      </c>
      <c r="M384" s="402" t="n">
        <v>246.4</v>
      </c>
      <c r="N384" s="402" t="n">
        <v>-26.4</v>
      </c>
      <c r="O384" s="493" t="n">
        <v>220</v>
      </c>
      <c r="P384" s="402" t="n"/>
      <c r="Q384" s="402" t="n"/>
      <c r="R384" s="402" t="inlineStr">
        <is>
          <t>Larissa</t>
        </is>
      </c>
      <c r="S384" s="402" t="inlineStr">
        <is>
          <t>Pelúcio</t>
        </is>
      </c>
      <c r="T384" s="402" t="inlineStr">
        <is>
          <t>larissapelucio@gmail.com</t>
        </is>
      </c>
      <c r="U384" s="405" t="inlineStr">
        <is>
          <t>Sim</t>
        </is>
      </c>
      <c r="V384" s="408" t="n">
        <v>46023</v>
      </c>
    </row>
    <row r="385">
      <c r="A385" s="396" t="inlineStr">
        <is>
          <t>33YKEA8V1YC</t>
        </is>
      </c>
      <c r="B385" s="397" t="inlineStr">
        <is>
          <t>UYCK-3Q-ZGL5</t>
        </is>
      </c>
      <c r="C385" s="397" t="inlineStr">
        <is>
          <t>Frente de Palco - 2 lugares</t>
        </is>
      </c>
      <c r="D385" s="398" t="n">
        <v>46039</v>
      </c>
      <c r="E385" s="398" t="n">
        <v>46036</v>
      </c>
      <c r="F385" s="490" t="n">
        <v>0.6179629629629629</v>
      </c>
      <c r="G385" s="397" t="inlineStr">
        <is>
          <t>Venda online</t>
        </is>
      </c>
      <c r="H385" s="397" t="inlineStr">
        <is>
          <t>Pagamento transacionado pela Sympla</t>
        </is>
      </c>
      <c r="I385" s="397" t="n">
        <v>220</v>
      </c>
      <c r="J385" s="397" t="n">
        <v>0</v>
      </c>
      <c r="K385" s="397" t="n">
        <v>220</v>
      </c>
      <c r="L385" s="397" t="n">
        <v>26.4</v>
      </c>
      <c r="M385" s="397" t="n">
        <v>246.4</v>
      </c>
      <c r="N385" s="397" t="n">
        <v>-26.4</v>
      </c>
      <c r="O385" s="491" t="n">
        <v>220</v>
      </c>
      <c r="P385" s="397" t="n"/>
      <c r="Q385" s="397" t="n"/>
      <c r="R385" s="397" t="inlineStr">
        <is>
          <t>Natan</t>
        </is>
      </c>
      <c r="S385" s="397" t="inlineStr">
        <is>
          <t>Gomes</t>
        </is>
      </c>
      <c r="T385" s="397" t="inlineStr">
        <is>
          <t>gomes.natan@gmail.com</t>
        </is>
      </c>
      <c r="U385" s="400" t="inlineStr">
        <is>
          <t>Sim</t>
        </is>
      </c>
      <c r="V385" s="408" t="n">
        <v>46023</v>
      </c>
    </row>
    <row r="386">
      <c r="A386" s="401" t="inlineStr">
        <is>
          <t>33YKEA90ZRL</t>
        </is>
      </c>
      <c r="B386" s="402" t="inlineStr">
        <is>
          <t>UYD0-Y2-FQFZ</t>
        </is>
      </c>
      <c r="C386" s="402" t="inlineStr">
        <is>
          <t>Lounge mezanino - 8 lugares</t>
        </is>
      </c>
      <c r="D386" s="403" t="n">
        <v>46039</v>
      </c>
      <c r="E386" s="403" t="n">
        <v>46036</v>
      </c>
      <c r="F386" s="492" t="n">
        <v>0.8638425925925926</v>
      </c>
      <c r="G386" s="402" t="inlineStr">
        <is>
          <t>Venda online</t>
        </is>
      </c>
      <c r="H386" s="402" t="inlineStr">
        <is>
          <t>Pagamento transacionado pela Sympla</t>
        </is>
      </c>
      <c r="I386" s="402" t="n">
        <v>640</v>
      </c>
      <c r="J386" s="402" t="n">
        <v>0</v>
      </c>
      <c r="K386" s="402" t="n">
        <v>640</v>
      </c>
      <c r="L386" s="402" t="n">
        <v>76.8</v>
      </c>
      <c r="M386" s="402" t="n">
        <v>716.8</v>
      </c>
      <c r="N386" s="402" t="n">
        <v>-76.8</v>
      </c>
      <c r="O386" s="493" t="n">
        <v>640</v>
      </c>
      <c r="P386" s="402" t="n"/>
      <c r="Q386" s="402" t="n"/>
      <c r="R386" s="402" t="inlineStr">
        <is>
          <t>Maicon</t>
        </is>
      </c>
      <c r="S386" s="402" t="inlineStr">
        <is>
          <t>Angelo</t>
        </is>
      </c>
      <c r="T386" s="402" t="inlineStr">
        <is>
          <t>maiconangeloadm@gmail.com</t>
        </is>
      </c>
      <c r="U386" s="405" t="inlineStr">
        <is>
          <t>Sim</t>
        </is>
      </c>
      <c r="V386" s="408" t="n">
        <v>46023</v>
      </c>
    </row>
    <row r="387">
      <c r="A387" s="396" t="inlineStr">
        <is>
          <t>33YKEA91LAD</t>
        </is>
      </c>
      <c r="B387" s="397" t="inlineStr">
        <is>
          <t>UYDC-C9-1GMQ</t>
        </is>
      </c>
      <c r="C387" s="397" t="inlineStr">
        <is>
          <t>Frente de Palco - 2 lugares</t>
        </is>
      </c>
      <c r="D387" s="398" t="n">
        <v>46039</v>
      </c>
      <c r="E387" s="398" t="n">
        <v>46037</v>
      </c>
      <c r="F387" s="490" t="n">
        <v>0.06554398148148148</v>
      </c>
      <c r="G387" s="397" t="inlineStr">
        <is>
          <t>Venda online</t>
        </is>
      </c>
      <c r="H387" s="397" t="inlineStr">
        <is>
          <t>Pagamento transacionado pela Sympla</t>
        </is>
      </c>
      <c r="I387" s="397" t="n">
        <v>220</v>
      </c>
      <c r="J387" s="397" t="n">
        <v>0</v>
      </c>
      <c r="K387" s="397" t="n">
        <v>220</v>
      </c>
      <c r="L387" s="397" t="n">
        <v>26.4</v>
      </c>
      <c r="M387" s="397" t="n">
        <v>246.4</v>
      </c>
      <c r="N387" s="397" t="n">
        <v>-26.4</v>
      </c>
      <c r="O387" s="491" t="n">
        <v>220</v>
      </c>
      <c r="P387" s="397" t="n"/>
      <c r="Q387" s="397" t="n"/>
      <c r="R387" s="397" t="inlineStr">
        <is>
          <t>Camila</t>
        </is>
      </c>
      <c r="S387" s="397" t="inlineStr">
        <is>
          <t>Dantas</t>
        </is>
      </c>
      <c r="T387" s="397" t="inlineStr">
        <is>
          <t>cdantas.ads@gmail.com</t>
        </is>
      </c>
      <c r="U387" s="400" t="inlineStr">
        <is>
          <t>Sim</t>
        </is>
      </c>
      <c r="V387" s="408" t="n">
        <v>46023</v>
      </c>
    </row>
    <row r="388">
      <c r="A388" s="401" t="inlineStr">
        <is>
          <t>33YKEA921VT</t>
        </is>
      </c>
      <c r="B388" s="402" t="inlineStr">
        <is>
          <t>UYDU-ZN-HWYL</t>
        </is>
      </c>
      <c r="C388" s="402" t="inlineStr">
        <is>
          <t>Intermediário - 2 lugares</t>
        </is>
      </c>
      <c r="D388" s="403" t="n">
        <v>46039</v>
      </c>
      <c r="E388" s="403" t="n">
        <v>46037</v>
      </c>
      <c r="F388" s="492" t="n">
        <v>0.3787037037037037</v>
      </c>
      <c r="G388" s="402" t="inlineStr">
        <is>
          <t>Venda online</t>
        </is>
      </c>
      <c r="H388" s="402" t="inlineStr">
        <is>
          <t>Pagamento transacionado pela Sympla</t>
        </is>
      </c>
      <c r="I388" s="402" t="n">
        <v>180</v>
      </c>
      <c r="J388" s="402" t="n">
        <v>0</v>
      </c>
      <c r="K388" s="402" t="n">
        <v>180</v>
      </c>
      <c r="L388" s="402" t="n">
        <v>21.6</v>
      </c>
      <c r="M388" s="402" t="n">
        <v>201.6</v>
      </c>
      <c r="N388" s="402" t="n">
        <v>-21.6</v>
      </c>
      <c r="O388" s="493" t="n">
        <v>180</v>
      </c>
      <c r="P388" s="402" t="n"/>
      <c r="Q388" s="402" t="n"/>
      <c r="R388" s="402" t="inlineStr">
        <is>
          <t xml:space="preserve">Nádia </t>
        </is>
      </c>
      <c r="S388" s="402" t="inlineStr">
        <is>
          <t xml:space="preserve">Barbosa </t>
        </is>
      </c>
      <c r="T388" s="402" t="inlineStr">
        <is>
          <t>nadia-d-paula@hotmail.com</t>
        </is>
      </c>
      <c r="U388" s="405" t="inlineStr">
        <is>
          <t>Sim</t>
        </is>
      </c>
      <c r="V388" s="408" t="n">
        <v>46023</v>
      </c>
    </row>
    <row r="389">
      <c r="A389" s="396" t="inlineStr">
        <is>
          <t>33YKEA92BN7</t>
        </is>
      </c>
      <c r="B389" s="397" t="inlineStr">
        <is>
          <t>UYE0-6Y-4ZZV</t>
        </is>
      </c>
      <c r="C389" s="397" t="inlineStr">
        <is>
          <t>Mesas mezanino - 2 lugares</t>
        </is>
      </c>
      <c r="D389" s="398" t="n">
        <v>46039</v>
      </c>
      <c r="E389" s="398" t="n">
        <v>46037</v>
      </c>
      <c r="F389" s="490" t="n">
        <v>0.4378009259259259</v>
      </c>
      <c r="G389" s="397" t="inlineStr">
        <is>
          <t>Venda online</t>
        </is>
      </c>
      <c r="H389" s="397" t="inlineStr">
        <is>
          <t>Pagamento transacionado pela Sympla</t>
        </is>
      </c>
      <c r="I389" s="397" t="n">
        <v>130</v>
      </c>
      <c r="J389" s="397" t="n">
        <v>0</v>
      </c>
      <c r="K389" s="397" t="n">
        <v>130</v>
      </c>
      <c r="L389" s="397" t="n">
        <v>15.6</v>
      </c>
      <c r="M389" s="397" t="n">
        <v>145.6</v>
      </c>
      <c r="N389" s="397" t="n">
        <v>-15.6</v>
      </c>
      <c r="O389" s="491" t="n">
        <v>130</v>
      </c>
      <c r="P389" s="397" t="n"/>
      <c r="Q389" s="397" t="n"/>
      <c r="R389" s="397" t="inlineStr">
        <is>
          <t>Bianca</t>
        </is>
      </c>
      <c r="S389" s="397" t="inlineStr">
        <is>
          <t>Morini</t>
        </is>
      </c>
      <c r="T389" s="397" t="inlineStr">
        <is>
          <t>biancas2_2010@hotmail.com</t>
        </is>
      </c>
      <c r="U389" s="400" t="inlineStr">
        <is>
          <t>Sim</t>
        </is>
      </c>
      <c r="V389" s="408" t="n">
        <v>46023</v>
      </c>
    </row>
    <row r="390">
      <c r="A390" s="401" t="inlineStr">
        <is>
          <t>33YKEA92KM2</t>
        </is>
      </c>
      <c r="B390" s="402" t="inlineStr">
        <is>
          <t>UYE3-02-K9JS</t>
        </is>
      </c>
      <c r="C390" s="402" t="inlineStr">
        <is>
          <t>Frente de Palco - 2 lugares</t>
        </is>
      </c>
      <c r="D390" s="403" t="n">
        <v>46039</v>
      </c>
      <c r="E390" s="403" t="n">
        <v>46037</v>
      </c>
      <c r="F390" s="492" t="n">
        <v>0.4857175925925926</v>
      </c>
      <c r="G390" s="402" t="inlineStr">
        <is>
          <t>Venda online</t>
        </is>
      </c>
      <c r="H390" s="402" t="inlineStr">
        <is>
          <t>Pagamento transacionado pela Sympla</t>
        </is>
      </c>
      <c r="I390" s="402" t="n">
        <v>220</v>
      </c>
      <c r="J390" s="402" t="n">
        <v>0</v>
      </c>
      <c r="K390" s="402" t="n">
        <v>220</v>
      </c>
      <c r="L390" s="402" t="n">
        <v>26.4</v>
      </c>
      <c r="M390" s="402" t="n">
        <v>246.4</v>
      </c>
      <c r="N390" s="402" t="n">
        <v>-26.4</v>
      </c>
      <c r="O390" s="493" t="n">
        <v>220</v>
      </c>
      <c r="P390" s="402" t="n"/>
      <c r="Q390" s="402" t="n"/>
      <c r="R390" s="402" t="inlineStr">
        <is>
          <t>Iohana</t>
        </is>
      </c>
      <c r="S390" s="402" t="inlineStr">
        <is>
          <t>Melo Teixeira</t>
        </is>
      </c>
      <c r="T390" s="402" t="inlineStr">
        <is>
          <t>iohana.m.teixeira@hotmail.com</t>
        </is>
      </c>
      <c r="U390" s="405" t="inlineStr">
        <is>
          <t>Sim</t>
        </is>
      </c>
      <c r="V390" s="408" t="n">
        <v>46023</v>
      </c>
    </row>
    <row r="391">
      <c r="A391" s="396" t="inlineStr">
        <is>
          <t>33YKEA92KM2</t>
        </is>
      </c>
      <c r="B391" s="397" t="inlineStr">
        <is>
          <t>UYE3-02-K9KL</t>
        </is>
      </c>
      <c r="C391" s="397" t="inlineStr">
        <is>
          <t>Frente de Palco - 2 lugares</t>
        </is>
      </c>
      <c r="D391" s="398" t="n">
        <v>46039</v>
      </c>
      <c r="E391" s="398" t="n">
        <v>46037</v>
      </c>
      <c r="F391" s="490" t="n">
        <v>0.4857175925925926</v>
      </c>
      <c r="G391" s="397" t="inlineStr">
        <is>
          <t>Venda online</t>
        </is>
      </c>
      <c r="H391" s="397" t="inlineStr">
        <is>
          <t>Pagamento transacionado pela Sympla</t>
        </is>
      </c>
      <c r="I391" s="397" t="n">
        <v>220</v>
      </c>
      <c r="J391" s="397" t="n">
        <v>0</v>
      </c>
      <c r="K391" s="397" t="n">
        <v>220</v>
      </c>
      <c r="L391" s="397" t="n">
        <v>26.4</v>
      </c>
      <c r="M391" s="397" t="n">
        <v>246.4</v>
      </c>
      <c r="N391" s="397" t="n">
        <v>-26.4</v>
      </c>
      <c r="O391" s="491" t="n">
        <v>220</v>
      </c>
      <c r="P391" s="397" t="n"/>
      <c r="Q391" s="397" t="n"/>
      <c r="R391" s="397" t="inlineStr">
        <is>
          <t>Iohana</t>
        </is>
      </c>
      <c r="S391" s="397" t="inlineStr">
        <is>
          <t>Melo Teixeira</t>
        </is>
      </c>
      <c r="T391" s="397" t="inlineStr">
        <is>
          <t>iohana.m.teixeira@hotmail.com</t>
        </is>
      </c>
      <c r="U391" s="400" t="inlineStr">
        <is>
          <t>Sim</t>
        </is>
      </c>
      <c r="V391" s="408" t="n">
        <v>46023</v>
      </c>
    </row>
    <row r="392">
      <c r="A392" s="401" t="inlineStr">
        <is>
          <t>33YKEA93YV6</t>
        </is>
      </c>
      <c r="B392" s="402" t="inlineStr">
        <is>
          <t>UYEA-08-WUZS</t>
        </is>
      </c>
      <c r="C392" s="402" t="inlineStr">
        <is>
          <t>Frente de Palco - 2 lugares</t>
        </is>
      </c>
      <c r="D392" s="403" t="n">
        <v>46039</v>
      </c>
      <c r="E392" s="403" t="n">
        <v>46037</v>
      </c>
      <c r="F392" s="492" t="n">
        <v>0.6051736111111111</v>
      </c>
      <c r="G392" s="402" t="inlineStr">
        <is>
          <t>Venda online</t>
        </is>
      </c>
      <c r="H392" s="402" t="inlineStr">
        <is>
          <t>Pagamento transacionado pela Sympla</t>
        </is>
      </c>
      <c r="I392" s="402" t="n">
        <v>220</v>
      </c>
      <c r="J392" s="402" t="n">
        <v>0</v>
      </c>
      <c r="K392" s="402" t="n">
        <v>220</v>
      </c>
      <c r="L392" s="402" t="n">
        <v>26.4</v>
      </c>
      <c r="M392" s="402" t="n">
        <v>246.4</v>
      </c>
      <c r="N392" s="402" t="n">
        <v>-26.4</v>
      </c>
      <c r="O392" s="493" t="n">
        <v>220</v>
      </c>
      <c r="P392" s="402" t="n"/>
      <c r="Q392" s="402" t="n"/>
      <c r="R392" s="402" t="inlineStr">
        <is>
          <t>David</t>
        </is>
      </c>
      <c r="S392" s="402" t="inlineStr">
        <is>
          <t>Carvalho</t>
        </is>
      </c>
      <c r="T392" s="402" t="inlineStr">
        <is>
          <t>davidfbc10@hotmail.com</t>
        </is>
      </c>
      <c r="U392" s="405" t="inlineStr">
        <is>
          <t>Sim</t>
        </is>
      </c>
      <c r="V392" s="408" t="n">
        <v>46023</v>
      </c>
    </row>
    <row r="393">
      <c r="A393" s="396" t="inlineStr">
        <is>
          <t>33YKEA93N1D</t>
        </is>
      </c>
      <c r="B393" s="397" t="inlineStr">
        <is>
          <t>UYEB-48-5PMM</t>
        </is>
      </c>
      <c r="C393" s="397" t="inlineStr">
        <is>
          <t>Frente de Palco - 2 lugares</t>
        </is>
      </c>
      <c r="D393" s="398" t="n">
        <v>46039</v>
      </c>
      <c r="E393" s="398" t="n">
        <v>46037</v>
      </c>
      <c r="F393" s="490" t="n">
        <v>0.6242129629629629</v>
      </c>
      <c r="G393" s="397" t="inlineStr">
        <is>
          <t>Venda online</t>
        </is>
      </c>
      <c r="H393" s="397" t="inlineStr">
        <is>
          <t>Pagamento transacionado pela Sympla</t>
        </is>
      </c>
      <c r="I393" s="397" t="n">
        <v>220</v>
      </c>
      <c r="J393" s="397" t="n">
        <v>0</v>
      </c>
      <c r="K393" s="397" t="n">
        <v>220</v>
      </c>
      <c r="L393" s="397" t="n">
        <v>26.4</v>
      </c>
      <c r="M393" s="397" t="n">
        <v>246.4</v>
      </c>
      <c r="N393" s="397" t="n">
        <v>-26.4</v>
      </c>
      <c r="O393" s="491" t="n">
        <v>220</v>
      </c>
      <c r="P393" s="397" t="n"/>
      <c r="Q393" s="397" t="n"/>
      <c r="R393" s="397" t="inlineStr">
        <is>
          <t>orestes</t>
        </is>
      </c>
      <c r="S393" s="397" t="inlineStr">
        <is>
          <t>severino</t>
        </is>
      </c>
      <c r="T393" s="397" t="inlineStr">
        <is>
          <t>orestes.ss72@gmail.com</t>
        </is>
      </c>
      <c r="U393" s="400" t="inlineStr">
        <is>
          <t>Sim</t>
        </is>
      </c>
      <c r="V393" s="408" t="n">
        <v>46023</v>
      </c>
    </row>
    <row r="394">
      <c r="A394" s="401" t="inlineStr">
        <is>
          <t>33YKEA93N1D</t>
        </is>
      </c>
      <c r="B394" s="402" t="inlineStr">
        <is>
          <t>UYEB-48-5PNK</t>
        </is>
      </c>
      <c r="C394" s="402" t="inlineStr">
        <is>
          <t>Frente de Palco - 2 lugares</t>
        </is>
      </c>
      <c r="D394" s="403" t="n">
        <v>46039</v>
      </c>
      <c r="E394" s="403" t="n">
        <v>46037</v>
      </c>
      <c r="F394" s="492" t="n">
        <v>0.6242129629629629</v>
      </c>
      <c r="G394" s="402" t="inlineStr">
        <is>
          <t>Venda online</t>
        </is>
      </c>
      <c r="H394" s="402" t="inlineStr">
        <is>
          <t>Pagamento transacionado pela Sympla</t>
        </is>
      </c>
      <c r="I394" s="402" t="n">
        <v>220</v>
      </c>
      <c r="J394" s="402" t="n">
        <v>0</v>
      </c>
      <c r="K394" s="402" t="n">
        <v>220</v>
      </c>
      <c r="L394" s="402" t="n">
        <v>26.4</v>
      </c>
      <c r="M394" s="402" t="n">
        <v>246.4</v>
      </c>
      <c r="N394" s="402" t="n">
        <v>-26.4</v>
      </c>
      <c r="O394" s="493" t="n">
        <v>220</v>
      </c>
      <c r="P394" s="402" t="n"/>
      <c r="Q394" s="402" t="n"/>
      <c r="R394" s="402" t="inlineStr">
        <is>
          <t>orestes</t>
        </is>
      </c>
      <c r="S394" s="402" t="inlineStr">
        <is>
          <t>severino</t>
        </is>
      </c>
      <c r="T394" s="402" t="inlineStr">
        <is>
          <t>orestes.ss72@gmail.com</t>
        </is>
      </c>
      <c r="U394" s="405" t="inlineStr">
        <is>
          <t>Sim</t>
        </is>
      </c>
      <c r="V394" s="408" t="n">
        <v>46023</v>
      </c>
    </row>
    <row r="395">
      <c r="A395" s="396" t="inlineStr">
        <is>
          <t>33YKEA93TDU</t>
        </is>
      </c>
      <c r="B395" s="397" t="inlineStr">
        <is>
          <t>UYEC-NG-GSTD</t>
        </is>
      </c>
      <c r="C395" s="397" t="inlineStr">
        <is>
          <t>Intermediário - 2 lugares</t>
        </is>
      </c>
      <c r="D395" s="398" t="n">
        <v>46039</v>
      </c>
      <c r="E395" s="398" t="n">
        <v>46037</v>
      </c>
      <c r="F395" s="490" t="n">
        <v>0.6509259259259259</v>
      </c>
      <c r="G395" s="397" t="inlineStr">
        <is>
          <t>Venda online</t>
        </is>
      </c>
      <c r="H395" s="397" t="inlineStr">
        <is>
          <t>Pagamento transacionado pela Sympla</t>
        </is>
      </c>
      <c r="I395" s="397" t="n">
        <v>180</v>
      </c>
      <c r="J395" s="397" t="n">
        <v>0</v>
      </c>
      <c r="K395" s="397" t="n">
        <v>180</v>
      </c>
      <c r="L395" s="397" t="n">
        <v>21.6</v>
      </c>
      <c r="M395" s="397" t="n">
        <v>201.6</v>
      </c>
      <c r="N395" s="397" t="n">
        <v>-21.6</v>
      </c>
      <c r="O395" s="491" t="n">
        <v>180</v>
      </c>
      <c r="P395" s="397" t="n"/>
      <c r="Q395" s="397" t="n"/>
      <c r="R395" s="397" t="inlineStr">
        <is>
          <t>João</t>
        </is>
      </c>
      <c r="S395" s="397" t="inlineStr">
        <is>
          <t>Oliveira</t>
        </is>
      </c>
      <c r="T395" s="397" t="inlineStr">
        <is>
          <t>joaocarlossfdo@gmail.com</t>
        </is>
      </c>
      <c r="U395" s="400" t="inlineStr">
        <is>
          <t>Sim</t>
        </is>
      </c>
      <c r="V395" s="408" t="n">
        <v>46023</v>
      </c>
    </row>
    <row r="396">
      <c r="A396" s="401" t="inlineStr">
        <is>
          <t>33YKEA95SC6</t>
        </is>
      </c>
      <c r="B396" s="402" t="inlineStr">
        <is>
          <t>UYES-JX-4XMM</t>
        </is>
      </c>
      <c r="C396" s="402" t="inlineStr">
        <is>
          <t>Intermediário - 2 lugares</t>
        </is>
      </c>
      <c r="D396" s="403" t="n">
        <v>46039</v>
      </c>
      <c r="E396" s="403" t="n">
        <v>46037</v>
      </c>
      <c r="F396" s="492" t="n">
        <v>0.9219791666666667</v>
      </c>
      <c r="G396" s="402" t="inlineStr">
        <is>
          <t>Venda online</t>
        </is>
      </c>
      <c r="H396" s="402" t="inlineStr">
        <is>
          <t>Pagamento transacionado pela Sympla</t>
        </is>
      </c>
      <c r="I396" s="402" t="n">
        <v>180</v>
      </c>
      <c r="J396" s="402" t="n">
        <v>0</v>
      </c>
      <c r="K396" s="402" t="n">
        <v>180</v>
      </c>
      <c r="L396" s="402" t="n">
        <v>21.6</v>
      </c>
      <c r="M396" s="402" t="n">
        <v>201.6</v>
      </c>
      <c r="N396" s="402" t="n">
        <v>-21.6</v>
      </c>
      <c r="O396" s="493" t="n">
        <v>180</v>
      </c>
      <c r="P396" s="402" t="n"/>
      <c r="Q396" s="402" t="n"/>
      <c r="R396" s="402" t="inlineStr">
        <is>
          <t>Letícia</t>
        </is>
      </c>
      <c r="S396" s="402" t="inlineStr">
        <is>
          <t>Paranhos</t>
        </is>
      </c>
      <c r="T396" s="402" t="inlineStr">
        <is>
          <t>leba.aps@gmail.com</t>
        </is>
      </c>
      <c r="U396" s="405" t="inlineStr">
        <is>
          <t>Sim</t>
        </is>
      </c>
      <c r="V396" s="408" t="n">
        <v>46023</v>
      </c>
    </row>
    <row r="397">
      <c r="A397" s="396" t="inlineStr">
        <is>
          <t>33YKEA98S8S</t>
        </is>
      </c>
      <c r="B397" s="397" t="inlineStr">
        <is>
          <t>UYG4-TE-881P</t>
        </is>
      </c>
      <c r="C397" s="397" t="inlineStr">
        <is>
          <t>Intermediário - 2 lugares</t>
        </is>
      </c>
      <c r="D397" s="398" t="n">
        <v>46039</v>
      </c>
      <c r="E397" s="398" t="n">
        <v>46038</v>
      </c>
      <c r="F397" s="490" t="n">
        <v>0.6769791666666667</v>
      </c>
      <c r="G397" s="397" t="inlineStr">
        <is>
          <t>Venda online</t>
        </is>
      </c>
      <c r="H397" s="397" t="inlineStr">
        <is>
          <t>Pagamento transacionado pela Sympla</t>
        </is>
      </c>
      <c r="I397" s="397" t="n">
        <v>180</v>
      </c>
      <c r="J397" s="397" t="n">
        <v>0</v>
      </c>
      <c r="K397" s="397" t="n">
        <v>180</v>
      </c>
      <c r="L397" s="397" t="n">
        <v>21.6</v>
      </c>
      <c r="M397" s="397" t="n">
        <v>201.6</v>
      </c>
      <c r="N397" s="397" t="n">
        <v>-21.6</v>
      </c>
      <c r="O397" s="491" t="n">
        <v>180</v>
      </c>
      <c r="P397" s="397" t="n"/>
      <c r="Q397" s="397" t="n"/>
      <c r="R397" s="397" t="inlineStr">
        <is>
          <t>Lucas</t>
        </is>
      </c>
      <c r="S397" s="397" t="inlineStr">
        <is>
          <t>Lopes</t>
        </is>
      </c>
      <c r="T397" s="397" t="inlineStr">
        <is>
          <t>lucasmatheus@me.com</t>
        </is>
      </c>
      <c r="U397" s="400" t="inlineStr">
        <is>
          <t>Sim</t>
        </is>
      </c>
      <c r="V397" s="408" t="n">
        <v>46023</v>
      </c>
    </row>
    <row r="398">
      <c r="A398" s="401" t="inlineStr">
        <is>
          <t>33YKEA98S8S</t>
        </is>
      </c>
      <c r="B398" s="402" t="inlineStr">
        <is>
          <t>UYG4-TE-882M</t>
        </is>
      </c>
      <c r="C398" s="402" t="inlineStr">
        <is>
          <t>Intermediário - 2 lugares</t>
        </is>
      </c>
      <c r="D398" s="403" t="n">
        <v>46039</v>
      </c>
      <c r="E398" s="403" t="n">
        <v>46038</v>
      </c>
      <c r="F398" s="492" t="n">
        <v>0.6769791666666667</v>
      </c>
      <c r="G398" s="402" t="inlineStr">
        <is>
          <t>Venda online</t>
        </is>
      </c>
      <c r="H398" s="402" t="inlineStr">
        <is>
          <t>Pagamento transacionado pela Sympla</t>
        </is>
      </c>
      <c r="I398" s="402" t="n">
        <v>180</v>
      </c>
      <c r="J398" s="402" t="n">
        <v>0</v>
      </c>
      <c r="K398" s="402" t="n">
        <v>180</v>
      </c>
      <c r="L398" s="402" t="n">
        <v>21.6</v>
      </c>
      <c r="M398" s="402" t="n">
        <v>201.6</v>
      </c>
      <c r="N398" s="402" t="n">
        <v>-21.6</v>
      </c>
      <c r="O398" s="493" t="n">
        <v>180</v>
      </c>
      <c r="P398" s="402" t="n"/>
      <c r="Q398" s="402" t="n"/>
      <c r="R398" s="402" t="inlineStr">
        <is>
          <t>Lucas</t>
        </is>
      </c>
      <c r="S398" s="402" t="inlineStr">
        <is>
          <t>Lopes</t>
        </is>
      </c>
      <c r="T398" s="402" t="inlineStr">
        <is>
          <t>lucasmatheus@me.com</t>
        </is>
      </c>
      <c r="U398" s="405" t="inlineStr">
        <is>
          <t>Sim</t>
        </is>
      </c>
      <c r="V398" s="408" t="n">
        <v>46023</v>
      </c>
    </row>
    <row r="399">
      <c r="A399" s="396" t="inlineStr">
        <is>
          <t>33YKEA99107</t>
        </is>
      </c>
      <c r="B399" s="397" t="inlineStr">
        <is>
          <t>UYG5-UN-MVBH</t>
        </is>
      </c>
      <c r="C399" s="397" t="inlineStr">
        <is>
          <t>Intermediário - 2 lugares</t>
        </is>
      </c>
      <c r="D399" s="398" t="n">
        <v>46039</v>
      </c>
      <c r="E399" s="398" t="n">
        <v>46038</v>
      </c>
      <c r="F399" s="490" t="n">
        <v>0.694675925925926</v>
      </c>
      <c r="G399" s="397" t="inlineStr">
        <is>
          <t>Venda online</t>
        </is>
      </c>
      <c r="H399" s="397" t="inlineStr">
        <is>
          <t>Pagamento transacionado pela Sympla</t>
        </is>
      </c>
      <c r="I399" s="397" t="n">
        <v>180</v>
      </c>
      <c r="J399" s="397" t="n">
        <v>0</v>
      </c>
      <c r="K399" s="397" t="n">
        <v>180</v>
      </c>
      <c r="L399" s="397" t="n">
        <v>21.6</v>
      </c>
      <c r="M399" s="397" t="n">
        <v>201.6</v>
      </c>
      <c r="N399" s="397" t="n">
        <v>-21.6</v>
      </c>
      <c r="O399" s="491" t="n">
        <v>180</v>
      </c>
      <c r="P399" s="397" t="n"/>
      <c r="Q399" s="397" t="n"/>
      <c r="R399" s="397" t="inlineStr">
        <is>
          <t>Ana Rafaela</t>
        </is>
      </c>
      <c r="S399" s="397" t="inlineStr">
        <is>
          <t>Mendes Gomes</t>
        </is>
      </c>
      <c r="T399" s="397" t="inlineStr">
        <is>
          <t>armgomes2409@gmail.com</t>
        </is>
      </c>
      <c r="U399" s="400" t="inlineStr">
        <is>
          <t>Sim</t>
        </is>
      </c>
      <c r="V399" s="408" t="n">
        <v>46023</v>
      </c>
    </row>
    <row r="400">
      <c r="A400" s="401" t="inlineStr">
        <is>
          <t>33YKEA991TG</t>
        </is>
      </c>
      <c r="B400" s="402" t="inlineStr">
        <is>
          <t>UYG6-3P-9JGT</t>
        </is>
      </c>
      <c r="C400" s="402" t="inlineStr">
        <is>
          <t>Entrada única - Individual</t>
        </is>
      </c>
      <c r="D400" s="403" t="n">
        <v>46039</v>
      </c>
      <c r="E400" s="403" t="n">
        <v>46038</v>
      </c>
      <c r="F400" s="492" t="n">
        <v>0.6982060185185185</v>
      </c>
      <c r="G400" s="402" t="inlineStr">
        <is>
          <t>Venda online</t>
        </is>
      </c>
      <c r="H400" s="402" t="inlineStr">
        <is>
          <t>Pagamento transacionado pela Sympla</t>
        </is>
      </c>
      <c r="I400" s="402" t="n">
        <v>75</v>
      </c>
      <c r="J400" s="402" t="n">
        <v>0</v>
      </c>
      <c r="K400" s="402" t="n">
        <v>75</v>
      </c>
      <c r="L400" s="402" t="n">
        <v>9</v>
      </c>
      <c r="M400" s="402" t="n">
        <v>84</v>
      </c>
      <c r="N400" s="402" t="n">
        <v>-9</v>
      </c>
      <c r="O400" s="493" t="n">
        <v>75</v>
      </c>
      <c r="P400" s="402" t="n"/>
      <c r="Q400" s="402" t="n"/>
      <c r="R400" s="402" t="inlineStr">
        <is>
          <t>Brenda</t>
        </is>
      </c>
      <c r="S400" s="402" t="inlineStr">
        <is>
          <t>Nascimento</t>
        </is>
      </c>
      <c r="T400" s="402" t="inlineStr">
        <is>
          <t>brendanasc@icloud.com</t>
        </is>
      </c>
      <c r="U400" s="405" t="inlineStr">
        <is>
          <t>Sim</t>
        </is>
      </c>
      <c r="V400" s="408" t="n">
        <v>46023</v>
      </c>
    </row>
    <row r="401">
      <c r="A401" s="396" t="inlineStr">
        <is>
          <t>33YKEA991TG</t>
        </is>
      </c>
      <c r="B401" s="397" t="inlineStr">
        <is>
          <t>UYG6-3P-9JHK</t>
        </is>
      </c>
      <c r="C401" s="397" t="inlineStr">
        <is>
          <t>Entrada única - Individual</t>
        </is>
      </c>
      <c r="D401" s="398" t="n">
        <v>46039</v>
      </c>
      <c r="E401" s="398" t="n">
        <v>46038</v>
      </c>
      <c r="F401" s="490" t="n">
        <v>0.6982060185185185</v>
      </c>
      <c r="G401" s="397" t="inlineStr">
        <is>
          <t>Venda online</t>
        </is>
      </c>
      <c r="H401" s="397" t="inlineStr">
        <is>
          <t>Pagamento transacionado pela Sympla</t>
        </is>
      </c>
      <c r="I401" s="397" t="n">
        <v>75</v>
      </c>
      <c r="J401" s="397" t="n">
        <v>0</v>
      </c>
      <c r="K401" s="397" t="n">
        <v>75</v>
      </c>
      <c r="L401" s="397" t="n">
        <v>9</v>
      </c>
      <c r="M401" s="397" t="n">
        <v>84</v>
      </c>
      <c r="N401" s="397" t="n">
        <v>-9</v>
      </c>
      <c r="O401" s="491" t="n">
        <v>75</v>
      </c>
      <c r="P401" s="397" t="n"/>
      <c r="Q401" s="397" t="n"/>
      <c r="R401" s="397" t="inlineStr">
        <is>
          <t>Brenda</t>
        </is>
      </c>
      <c r="S401" s="397" t="inlineStr">
        <is>
          <t>Nascimento</t>
        </is>
      </c>
      <c r="T401" s="397" t="inlineStr">
        <is>
          <t>brendanasc@icloud.com</t>
        </is>
      </c>
      <c r="U401" s="400" t="inlineStr">
        <is>
          <t>Sim</t>
        </is>
      </c>
      <c r="V401" s="408" t="n">
        <v>46023</v>
      </c>
    </row>
    <row r="402">
      <c r="A402" s="401" t="inlineStr">
        <is>
          <t>33YKEA991TG</t>
        </is>
      </c>
      <c r="B402" s="402" t="inlineStr">
        <is>
          <t>UYG6-3P-9JHT</t>
        </is>
      </c>
      <c r="C402" s="402" t="inlineStr">
        <is>
          <t>Entrada única - Individual</t>
        </is>
      </c>
      <c r="D402" s="403" t="n">
        <v>46039</v>
      </c>
      <c r="E402" s="403" t="n">
        <v>46038</v>
      </c>
      <c r="F402" s="492" t="n">
        <v>0.6982060185185185</v>
      </c>
      <c r="G402" s="402" t="inlineStr">
        <is>
          <t>Venda online</t>
        </is>
      </c>
      <c r="H402" s="402" t="inlineStr">
        <is>
          <t>Pagamento transacionado pela Sympla</t>
        </is>
      </c>
      <c r="I402" s="402" t="n">
        <v>75</v>
      </c>
      <c r="J402" s="402" t="n">
        <v>0</v>
      </c>
      <c r="K402" s="402" t="n">
        <v>75</v>
      </c>
      <c r="L402" s="402" t="n">
        <v>9</v>
      </c>
      <c r="M402" s="402" t="n">
        <v>84</v>
      </c>
      <c r="N402" s="402" t="n">
        <v>-9</v>
      </c>
      <c r="O402" s="493" t="n">
        <v>75</v>
      </c>
      <c r="P402" s="402" t="n"/>
      <c r="Q402" s="402" t="n"/>
      <c r="R402" s="402" t="inlineStr">
        <is>
          <t>Brenda</t>
        </is>
      </c>
      <c r="S402" s="402" t="inlineStr">
        <is>
          <t>Nascimento</t>
        </is>
      </c>
      <c r="T402" s="402" t="inlineStr">
        <is>
          <t>brendanasc@icloud.com</t>
        </is>
      </c>
      <c r="U402" s="405" t="inlineStr">
        <is>
          <t>Sim</t>
        </is>
      </c>
      <c r="V402" s="408" t="n">
        <v>46023</v>
      </c>
    </row>
    <row r="403">
      <c r="A403" s="396" t="inlineStr">
        <is>
          <t>33YKEA99LTN</t>
        </is>
      </c>
      <c r="B403" s="397" t="inlineStr">
        <is>
          <t>UYGA-T8-6YX4</t>
        </is>
      </c>
      <c r="C403" s="397" t="inlineStr">
        <is>
          <t>Intermediário - 2 lugares</t>
        </is>
      </c>
      <c r="D403" s="398" t="n">
        <v>46039</v>
      </c>
      <c r="E403" s="398" t="n">
        <v>46038</v>
      </c>
      <c r="F403" s="490" t="n">
        <v>0.7792013888888889</v>
      </c>
      <c r="G403" s="397" t="inlineStr">
        <is>
          <t>Venda online</t>
        </is>
      </c>
      <c r="H403" s="397" t="inlineStr">
        <is>
          <t>Pagamento transacionado pela Sympla</t>
        </is>
      </c>
      <c r="I403" s="397" t="n">
        <v>180</v>
      </c>
      <c r="J403" s="397" t="n">
        <v>0</v>
      </c>
      <c r="K403" s="397" t="n">
        <v>180</v>
      </c>
      <c r="L403" s="397" t="n">
        <v>21.6</v>
      </c>
      <c r="M403" s="397" t="n">
        <v>201.6</v>
      </c>
      <c r="N403" s="397" t="n">
        <v>-21.6</v>
      </c>
      <c r="O403" s="491" t="n">
        <v>180</v>
      </c>
      <c r="P403" s="397" t="n"/>
      <c r="Q403" s="397" t="n"/>
      <c r="R403" s="397" t="inlineStr">
        <is>
          <t>Roberta</t>
        </is>
      </c>
      <c r="S403" s="397" t="inlineStr">
        <is>
          <t>Lemos Guimaraes</t>
        </is>
      </c>
      <c r="T403" s="397" t="inlineStr">
        <is>
          <t>roblegui@gmail.com</t>
        </is>
      </c>
      <c r="U403" s="400" t="inlineStr">
        <is>
          <t>Sim</t>
        </is>
      </c>
      <c r="V403" s="408" t="n">
        <v>46023</v>
      </c>
    </row>
    <row r="404">
      <c r="A404" s="401" t="inlineStr">
        <is>
          <t>33YKEA99LTN</t>
        </is>
      </c>
      <c r="B404" s="402" t="inlineStr">
        <is>
          <t>UYGA-T8-6J08</t>
        </is>
      </c>
      <c r="C404" s="402" t="inlineStr">
        <is>
          <t>Intermediário - 2 lugares</t>
        </is>
      </c>
      <c r="D404" s="403" t="n">
        <v>46039</v>
      </c>
      <c r="E404" s="403" t="n">
        <v>46038</v>
      </c>
      <c r="F404" s="492" t="n">
        <v>0.7792013888888889</v>
      </c>
      <c r="G404" s="402" t="inlineStr">
        <is>
          <t>Venda online</t>
        </is>
      </c>
      <c r="H404" s="402" t="inlineStr">
        <is>
          <t>Pagamento transacionado pela Sympla</t>
        </is>
      </c>
      <c r="I404" s="402" t="n">
        <v>180</v>
      </c>
      <c r="J404" s="402" t="n">
        <v>0</v>
      </c>
      <c r="K404" s="402" t="n">
        <v>180</v>
      </c>
      <c r="L404" s="402" t="n">
        <v>21.6</v>
      </c>
      <c r="M404" s="402" t="n">
        <v>201.6</v>
      </c>
      <c r="N404" s="402" t="n">
        <v>-21.6</v>
      </c>
      <c r="O404" s="493" t="n">
        <v>180</v>
      </c>
      <c r="P404" s="402" t="n"/>
      <c r="Q404" s="402" t="n"/>
      <c r="R404" s="402" t="inlineStr">
        <is>
          <t>Roberta</t>
        </is>
      </c>
      <c r="S404" s="402" t="inlineStr">
        <is>
          <t>Lemos Guimaraes</t>
        </is>
      </c>
      <c r="T404" s="402" t="inlineStr">
        <is>
          <t>roblegui@gmail.com</t>
        </is>
      </c>
      <c r="U404" s="405" t="inlineStr">
        <is>
          <t>Sim</t>
        </is>
      </c>
      <c r="V404" s="408" t="n">
        <v>46023</v>
      </c>
    </row>
    <row r="405">
      <c r="A405" s="396" t="inlineStr">
        <is>
          <t>33YKEA99PKR</t>
        </is>
      </c>
      <c r="B405" s="397" t="inlineStr">
        <is>
          <t>UYGB-S3-LQSU</t>
        </is>
      </c>
      <c r="C405" s="397" t="inlineStr">
        <is>
          <t>Frente de Palco - 2 lugares</t>
        </is>
      </c>
      <c r="D405" s="398" t="n">
        <v>46039</v>
      </c>
      <c r="E405" s="398" t="n">
        <v>46038</v>
      </c>
      <c r="F405" s="490" t="n">
        <v>0.7956828703703703</v>
      </c>
      <c r="G405" s="397" t="inlineStr">
        <is>
          <t>Venda online</t>
        </is>
      </c>
      <c r="H405" s="397" t="inlineStr">
        <is>
          <t>Pagamento transacionado pela Sympla</t>
        </is>
      </c>
      <c r="I405" s="397" t="n">
        <v>220</v>
      </c>
      <c r="J405" s="397" t="n">
        <v>0</v>
      </c>
      <c r="K405" s="397" t="n">
        <v>220</v>
      </c>
      <c r="L405" s="397" t="n">
        <v>26.4</v>
      </c>
      <c r="M405" s="397" t="n">
        <v>246.4</v>
      </c>
      <c r="N405" s="397" t="n">
        <v>-26.4</v>
      </c>
      <c r="O405" s="491" t="n">
        <v>220</v>
      </c>
      <c r="P405" s="397" t="n"/>
      <c r="Q405" s="397" t="n"/>
      <c r="R405" s="397" t="inlineStr">
        <is>
          <t>JOAO</t>
        </is>
      </c>
      <c r="S405" s="397" t="inlineStr">
        <is>
          <t>MENEGAT</t>
        </is>
      </c>
      <c r="T405" s="397" t="inlineStr">
        <is>
          <t>joao.menegat@gmail.com</t>
        </is>
      </c>
      <c r="U405" s="400" t="inlineStr">
        <is>
          <t>Sim</t>
        </is>
      </c>
      <c r="V405" s="408" t="n">
        <v>46023</v>
      </c>
    </row>
    <row r="406">
      <c r="A406" s="401" t="inlineStr">
        <is>
          <t>33YKEA9AJDE</t>
        </is>
      </c>
      <c r="B406" s="402" t="inlineStr">
        <is>
          <t>UYGH-JF-0AQ9</t>
        </is>
      </c>
      <c r="C406" s="402" t="inlineStr">
        <is>
          <t>Entrada única - Individual</t>
        </is>
      </c>
      <c r="D406" s="403" t="n">
        <v>46039</v>
      </c>
      <c r="E406" s="403" t="n">
        <v>46038</v>
      </c>
      <c r="F406" s="492" t="n">
        <v>0.8936458333333334</v>
      </c>
      <c r="G406" s="402" t="inlineStr">
        <is>
          <t>Venda online</t>
        </is>
      </c>
      <c r="H406" s="402" t="inlineStr">
        <is>
          <t>Pagamento transacionado pela Sympla</t>
        </is>
      </c>
      <c r="I406" s="402" t="n">
        <v>75</v>
      </c>
      <c r="J406" s="402" t="n">
        <v>0</v>
      </c>
      <c r="K406" s="402" t="n">
        <v>75</v>
      </c>
      <c r="L406" s="402" t="n">
        <v>9</v>
      </c>
      <c r="M406" s="402" t="n">
        <v>84</v>
      </c>
      <c r="N406" s="402" t="n">
        <v>-9</v>
      </c>
      <c r="O406" s="493" t="n">
        <v>75</v>
      </c>
      <c r="P406" s="402" t="n"/>
      <c r="Q406" s="402" t="n"/>
      <c r="R406" s="402" t="inlineStr">
        <is>
          <t>Lara</t>
        </is>
      </c>
      <c r="S406" s="402" t="inlineStr">
        <is>
          <t>Guimarães</t>
        </is>
      </c>
      <c r="T406" s="402" t="inlineStr">
        <is>
          <t>lara.guimaraes01@gmail.com</t>
        </is>
      </c>
      <c r="U406" s="405" t="inlineStr">
        <is>
          <t>Sim</t>
        </is>
      </c>
      <c r="V406" s="408" t="n">
        <v>46023</v>
      </c>
    </row>
    <row r="407">
      <c r="A407" s="396" t="inlineStr">
        <is>
          <t>33YKEA9AJDE</t>
        </is>
      </c>
      <c r="B407" s="397" t="inlineStr">
        <is>
          <t>UYGH-JF-0AR1</t>
        </is>
      </c>
      <c r="C407" s="397" t="inlineStr">
        <is>
          <t>Entrada única - Individual</t>
        </is>
      </c>
      <c r="D407" s="398" t="n">
        <v>46039</v>
      </c>
      <c r="E407" s="398" t="n">
        <v>46038</v>
      </c>
      <c r="F407" s="490" t="n">
        <v>0.8936458333333334</v>
      </c>
      <c r="G407" s="397" t="inlineStr">
        <is>
          <t>Venda online</t>
        </is>
      </c>
      <c r="H407" s="397" t="inlineStr">
        <is>
          <t>Pagamento transacionado pela Sympla</t>
        </is>
      </c>
      <c r="I407" s="397" t="n">
        <v>75</v>
      </c>
      <c r="J407" s="397" t="n">
        <v>0</v>
      </c>
      <c r="K407" s="397" t="n">
        <v>75</v>
      </c>
      <c r="L407" s="397" t="n">
        <v>9</v>
      </c>
      <c r="M407" s="397" t="n">
        <v>84</v>
      </c>
      <c r="N407" s="397" t="n">
        <v>-9</v>
      </c>
      <c r="O407" s="491" t="n">
        <v>75</v>
      </c>
      <c r="P407" s="397" t="n"/>
      <c r="Q407" s="397" t="n"/>
      <c r="R407" s="397" t="inlineStr">
        <is>
          <t>Lara</t>
        </is>
      </c>
      <c r="S407" s="397" t="inlineStr">
        <is>
          <t>Guimarães</t>
        </is>
      </c>
      <c r="T407" s="397" t="inlineStr">
        <is>
          <t>lara.guimaraes01@gmail.com</t>
        </is>
      </c>
      <c r="U407" s="400" t="inlineStr">
        <is>
          <t>Sim</t>
        </is>
      </c>
      <c r="V407" s="408" t="n">
        <v>46023</v>
      </c>
    </row>
    <row r="408">
      <c r="A408" s="401" t="inlineStr">
        <is>
          <t>33YKEA9AJDE</t>
        </is>
      </c>
      <c r="B408" s="402" t="inlineStr">
        <is>
          <t>UYGH-JF-0AR9</t>
        </is>
      </c>
      <c r="C408" s="402" t="inlineStr">
        <is>
          <t>Entrada única - Individual</t>
        </is>
      </c>
      <c r="D408" s="403" t="n">
        <v>46039</v>
      </c>
      <c r="E408" s="403" t="n">
        <v>46038</v>
      </c>
      <c r="F408" s="492" t="n">
        <v>0.8936458333333334</v>
      </c>
      <c r="G408" s="402" t="inlineStr">
        <is>
          <t>Venda online</t>
        </is>
      </c>
      <c r="H408" s="402" t="inlineStr">
        <is>
          <t>Pagamento transacionado pela Sympla</t>
        </is>
      </c>
      <c r="I408" s="402" t="n">
        <v>75</v>
      </c>
      <c r="J408" s="402" t="n">
        <v>0</v>
      </c>
      <c r="K408" s="402" t="n">
        <v>75</v>
      </c>
      <c r="L408" s="402" t="n">
        <v>9</v>
      </c>
      <c r="M408" s="402" t="n">
        <v>84</v>
      </c>
      <c r="N408" s="402" t="n">
        <v>-9</v>
      </c>
      <c r="O408" s="493" t="n">
        <v>75</v>
      </c>
      <c r="P408" s="402" t="n"/>
      <c r="Q408" s="402" t="n"/>
      <c r="R408" s="402" t="inlineStr">
        <is>
          <t>Lara</t>
        </is>
      </c>
      <c r="S408" s="402" t="inlineStr">
        <is>
          <t>Guimarães</t>
        </is>
      </c>
      <c r="T408" s="402" t="inlineStr">
        <is>
          <t>lara.guimaraes01@gmail.com</t>
        </is>
      </c>
      <c r="U408" s="405" t="inlineStr">
        <is>
          <t>Sim</t>
        </is>
      </c>
      <c r="V408" s="408" t="n">
        <v>46023</v>
      </c>
    </row>
    <row r="409">
      <c r="A409" s="396" t="inlineStr">
        <is>
          <t>33YKEA9BZ6K</t>
        </is>
      </c>
      <c r="B409" s="397" t="inlineStr">
        <is>
          <t>UYHD-91-GW4Y</t>
        </is>
      </c>
      <c r="C409" s="397" t="inlineStr">
        <is>
          <t>Entrada única - Individual</t>
        </is>
      </c>
      <c r="D409" s="398" t="n">
        <v>46039</v>
      </c>
      <c r="E409" s="398" t="n">
        <v>46039</v>
      </c>
      <c r="F409" s="490" t="n">
        <v>0.3999768518518518</v>
      </c>
      <c r="G409" s="397" t="inlineStr">
        <is>
          <t>Venda online</t>
        </is>
      </c>
      <c r="H409" s="397" t="inlineStr">
        <is>
          <t>Pagamento transacionado pela Sympla</t>
        </is>
      </c>
      <c r="I409" s="397" t="n">
        <v>75</v>
      </c>
      <c r="J409" s="397" t="n">
        <v>0</v>
      </c>
      <c r="K409" s="397" t="n">
        <v>75</v>
      </c>
      <c r="L409" s="397" t="n">
        <v>9</v>
      </c>
      <c r="M409" s="397" t="n">
        <v>84</v>
      </c>
      <c r="N409" s="397" t="n">
        <v>-9</v>
      </c>
      <c r="O409" s="491" t="n">
        <v>75</v>
      </c>
      <c r="P409" s="397" t="n"/>
      <c r="Q409" s="397" t="n"/>
      <c r="R409" s="397" t="inlineStr">
        <is>
          <t>Ana</t>
        </is>
      </c>
      <c r="S409" s="397" t="inlineStr">
        <is>
          <t>gabriela</t>
        </is>
      </c>
      <c r="T409" s="397" t="inlineStr">
        <is>
          <t>anagabrielachaves@icloud.com</t>
        </is>
      </c>
      <c r="U409" s="400" t="inlineStr">
        <is>
          <t>Sim</t>
        </is>
      </c>
      <c r="V409" s="408" t="n">
        <v>46023</v>
      </c>
    </row>
    <row r="410">
      <c r="A410" s="401" t="inlineStr">
        <is>
          <t>33YKEA9BZEE</t>
        </is>
      </c>
      <c r="B410" s="402" t="inlineStr">
        <is>
          <t>UYHD-Y3-XA9E</t>
        </is>
      </c>
      <c r="C410" s="402" t="inlineStr">
        <is>
          <t>Intermediário - 2 lugares</t>
        </is>
      </c>
      <c r="D410" s="403" t="n">
        <v>46039</v>
      </c>
      <c r="E410" s="403" t="n">
        <v>46039</v>
      </c>
      <c r="F410" s="492" t="n">
        <v>0.404525462962963</v>
      </c>
      <c r="G410" s="402" t="inlineStr">
        <is>
          <t>Venda online</t>
        </is>
      </c>
      <c r="H410" s="402" t="inlineStr">
        <is>
          <t>Pagamento transacionado pela Sympla</t>
        </is>
      </c>
      <c r="I410" s="402" t="n">
        <v>180</v>
      </c>
      <c r="J410" s="402" t="n">
        <v>0</v>
      </c>
      <c r="K410" s="402" t="n">
        <v>180</v>
      </c>
      <c r="L410" s="402" t="n">
        <v>21.6</v>
      </c>
      <c r="M410" s="402" t="n">
        <v>201.6</v>
      </c>
      <c r="N410" s="402" t="n">
        <v>-21.6</v>
      </c>
      <c r="O410" s="493" t="n">
        <v>180</v>
      </c>
      <c r="P410" s="402" t="n"/>
      <c r="Q410" s="402" t="n"/>
      <c r="R410" s="402" t="inlineStr">
        <is>
          <t>José Richardson</t>
        </is>
      </c>
      <c r="S410" s="402" t="inlineStr">
        <is>
          <t>Matiello</t>
        </is>
      </c>
      <c r="T410" s="402" t="inlineStr">
        <is>
          <t>jrmatiello@gmail.com</t>
        </is>
      </c>
      <c r="U410" s="405" t="inlineStr">
        <is>
          <t>Sim</t>
        </is>
      </c>
      <c r="V410" s="408" t="n">
        <v>46023</v>
      </c>
    </row>
    <row r="411">
      <c r="A411" s="396" t="inlineStr">
        <is>
          <t>33YKEA9CY88</t>
        </is>
      </c>
      <c r="B411" s="397" t="inlineStr">
        <is>
          <t>UYHL-GL-9MYF</t>
        </is>
      </c>
      <c r="C411" s="397" t="inlineStr">
        <is>
          <t>Frente de Palco - 2 lugares</t>
        </is>
      </c>
      <c r="D411" s="398" t="n">
        <v>46039</v>
      </c>
      <c r="E411" s="398" t="n">
        <v>46039</v>
      </c>
      <c r="F411" s="490" t="n">
        <v>0.5401851851851852</v>
      </c>
      <c r="G411" s="397" t="inlineStr">
        <is>
          <t>Venda online</t>
        </is>
      </c>
      <c r="H411" s="397" t="inlineStr">
        <is>
          <t>Pagamento transacionado pela Sympla</t>
        </is>
      </c>
      <c r="I411" s="397" t="n">
        <v>220</v>
      </c>
      <c r="J411" s="397" t="n">
        <v>0</v>
      </c>
      <c r="K411" s="397" t="n">
        <v>220</v>
      </c>
      <c r="L411" s="397" t="n">
        <v>26.4</v>
      </c>
      <c r="M411" s="397" t="n">
        <v>246.4</v>
      </c>
      <c r="N411" s="397" t="n">
        <v>-26.4</v>
      </c>
      <c r="O411" s="491" t="n">
        <v>220</v>
      </c>
      <c r="P411" s="397" t="n"/>
      <c r="Q411" s="397" t="n"/>
      <c r="R411" s="397" t="inlineStr">
        <is>
          <t>Francisco Alexandre</t>
        </is>
      </c>
      <c r="S411" s="397" t="inlineStr">
        <is>
          <t>Rodrigues de Souza</t>
        </is>
      </c>
      <c r="T411" s="397" t="inlineStr">
        <is>
          <t>alexandre.engconsultoria@gmail.com</t>
        </is>
      </c>
      <c r="U411" s="400" t="inlineStr">
        <is>
          <t>Sim</t>
        </is>
      </c>
      <c r="V411" s="408" t="n">
        <v>46023</v>
      </c>
    </row>
    <row r="412">
      <c r="A412" s="401" t="inlineStr">
        <is>
          <t>33YKEA9CMDN</t>
        </is>
      </c>
      <c r="B412" s="402" t="inlineStr">
        <is>
          <t>UYHM-J8-GTVE</t>
        </is>
      </c>
      <c r="C412" s="402" t="inlineStr">
        <is>
          <t>Intermediário - 2 lugares</t>
        </is>
      </c>
      <c r="D412" s="403" t="n">
        <v>46039</v>
      </c>
      <c r="E412" s="403" t="n">
        <v>46039</v>
      </c>
      <c r="F412" s="492" t="n">
        <v>0.5585532407407408</v>
      </c>
      <c r="G412" s="402" t="inlineStr">
        <is>
          <t>Venda online</t>
        </is>
      </c>
      <c r="H412" s="402" t="inlineStr">
        <is>
          <t>Pagamento transacionado pela Sympla</t>
        </is>
      </c>
      <c r="I412" s="402" t="n">
        <v>180</v>
      </c>
      <c r="J412" s="402" t="n">
        <v>0</v>
      </c>
      <c r="K412" s="402" t="n">
        <v>180</v>
      </c>
      <c r="L412" s="402" t="n">
        <v>21.6</v>
      </c>
      <c r="M412" s="402" t="n">
        <v>201.6</v>
      </c>
      <c r="N412" s="402" t="n">
        <v>-21.6</v>
      </c>
      <c r="O412" s="493" t="n">
        <v>180</v>
      </c>
      <c r="P412" s="402" t="n"/>
      <c r="Q412" s="402" t="n"/>
      <c r="R412" s="402" t="inlineStr">
        <is>
          <t>Giovanna Sophia</t>
        </is>
      </c>
      <c r="S412" s="402" t="inlineStr">
        <is>
          <t>Buzo Dias</t>
        </is>
      </c>
      <c r="T412" s="402" t="inlineStr">
        <is>
          <t>giovannabuzod@gmail.com</t>
        </is>
      </c>
      <c r="U412" s="405" t="inlineStr">
        <is>
          <t>Sim</t>
        </is>
      </c>
      <c r="V412" s="408" t="n">
        <v>46023</v>
      </c>
    </row>
    <row r="413">
      <c r="A413" s="396" t="inlineStr">
        <is>
          <t>33YKEA9CRMG</t>
        </is>
      </c>
      <c r="B413" s="397" t="inlineStr">
        <is>
          <t>UYHN-VW-J7G3</t>
        </is>
      </c>
      <c r="C413" s="397" t="inlineStr">
        <is>
          <t>Entrada única - Individual</t>
        </is>
      </c>
      <c r="D413" s="398" t="n">
        <v>46039</v>
      </c>
      <c r="E413" s="398" t="n">
        <v>46039</v>
      </c>
      <c r="F413" s="490" t="n">
        <v>0.5819791666666667</v>
      </c>
      <c r="G413" s="397" t="inlineStr">
        <is>
          <t>Venda online</t>
        </is>
      </c>
      <c r="H413" s="397" t="inlineStr">
        <is>
          <t>Pagamento transacionado pela Sympla</t>
        </is>
      </c>
      <c r="I413" s="397" t="n">
        <v>75</v>
      </c>
      <c r="J413" s="397" t="n">
        <v>0</v>
      </c>
      <c r="K413" s="397" t="n">
        <v>75</v>
      </c>
      <c r="L413" s="397" t="n">
        <v>9</v>
      </c>
      <c r="M413" s="397" t="n">
        <v>84</v>
      </c>
      <c r="N413" s="397" t="n">
        <v>-9</v>
      </c>
      <c r="O413" s="491" t="n">
        <v>75</v>
      </c>
      <c r="P413" s="397" t="n"/>
      <c r="Q413" s="397" t="n"/>
      <c r="R413" s="397" t="inlineStr">
        <is>
          <t>Nathalia</t>
        </is>
      </c>
      <c r="S413" s="397" t="inlineStr">
        <is>
          <t>van der Smitte</t>
        </is>
      </c>
      <c r="T413" s="397" t="inlineStr">
        <is>
          <t>nathaliasimoes84@hotmail.com</t>
        </is>
      </c>
      <c r="U413" s="400" t="inlineStr">
        <is>
          <t>Sim</t>
        </is>
      </c>
      <c r="V413" s="408" t="n">
        <v>46023</v>
      </c>
    </row>
    <row r="414">
      <c r="A414" s="401" t="inlineStr">
        <is>
          <t>33YKEA9CRMG</t>
        </is>
      </c>
      <c r="B414" s="402" t="inlineStr">
        <is>
          <t>UYHN-VW-J7HY</t>
        </is>
      </c>
      <c r="C414" s="402" t="inlineStr">
        <is>
          <t>Entrada única - Individual</t>
        </is>
      </c>
      <c r="D414" s="403" t="n">
        <v>46039</v>
      </c>
      <c r="E414" s="403" t="n">
        <v>46039</v>
      </c>
      <c r="F414" s="492" t="n">
        <v>0.5819791666666667</v>
      </c>
      <c r="G414" s="402" t="inlineStr">
        <is>
          <t>Venda online</t>
        </is>
      </c>
      <c r="H414" s="402" t="inlineStr">
        <is>
          <t>Pagamento transacionado pela Sympla</t>
        </is>
      </c>
      <c r="I414" s="402" t="n">
        <v>75</v>
      </c>
      <c r="J414" s="402" t="n">
        <v>0</v>
      </c>
      <c r="K414" s="402" t="n">
        <v>75</v>
      </c>
      <c r="L414" s="402" t="n">
        <v>9</v>
      </c>
      <c r="M414" s="402" t="n">
        <v>84</v>
      </c>
      <c r="N414" s="402" t="n">
        <v>-9</v>
      </c>
      <c r="O414" s="493" t="n">
        <v>75</v>
      </c>
      <c r="P414" s="402" t="n"/>
      <c r="Q414" s="402" t="n"/>
      <c r="R414" s="402" t="inlineStr">
        <is>
          <t>Nathalia</t>
        </is>
      </c>
      <c r="S414" s="402" t="inlineStr">
        <is>
          <t>van der Smitte</t>
        </is>
      </c>
      <c r="T414" s="402" t="inlineStr">
        <is>
          <t>nathaliasimoes84@hotmail.com</t>
        </is>
      </c>
      <c r="U414" s="405" t="inlineStr">
        <is>
          <t>Sim</t>
        </is>
      </c>
      <c r="V414" s="408" t="n">
        <v>46023</v>
      </c>
    </row>
    <row r="415">
      <c r="A415" s="396" t="inlineStr">
        <is>
          <t>33YKEA9CVJ3</t>
        </is>
      </c>
      <c r="B415" s="397" t="inlineStr">
        <is>
          <t>UYHZ-YG-THSB</t>
        </is>
      </c>
      <c r="C415" s="397" t="inlineStr">
        <is>
          <t>Lounge mezanino - 8 lugares</t>
        </is>
      </c>
      <c r="D415" s="398" t="n">
        <v>46039</v>
      </c>
      <c r="E415" s="398" t="n">
        <v>46039</v>
      </c>
      <c r="F415" s="490" t="n">
        <v>0.5922800925925926</v>
      </c>
      <c r="G415" s="397" t="inlineStr">
        <is>
          <t>Venda online</t>
        </is>
      </c>
      <c r="H415" s="397" t="inlineStr">
        <is>
          <t>Pagamento transacionado pela Sympla</t>
        </is>
      </c>
      <c r="I415" s="397" t="n">
        <v>640</v>
      </c>
      <c r="J415" s="397" t="n">
        <v>0</v>
      </c>
      <c r="K415" s="397" t="n">
        <v>640</v>
      </c>
      <c r="L415" s="397" t="n">
        <v>76.8</v>
      </c>
      <c r="M415" s="397" t="n">
        <v>716.8</v>
      </c>
      <c r="N415" s="397" t="n">
        <v>-76.8</v>
      </c>
      <c r="O415" s="491" t="n">
        <v>640</v>
      </c>
      <c r="P415" s="397" t="n"/>
      <c r="Q415" s="397" t="n"/>
      <c r="R415" s="397" t="inlineStr">
        <is>
          <t>Nathalia</t>
        </is>
      </c>
      <c r="S415" s="397" t="inlineStr">
        <is>
          <t>Rodrigues</t>
        </is>
      </c>
      <c r="T415" s="397" t="inlineStr">
        <is>
          <t>contato.navic@gmail.com</t>
        </is>
      </c>
      <c r="U415" s="400" t="inlineStr">
        <is>
          <t>Sim</t>
        </is>
      </c>
      <c r="V415" s="408" t="n">
        <v>46023</v>
      </c>
    </row>
    <row r="416">
      <c r="A416" s="401" t="inlineStr">
        <is>
          <t>33YKEA9DGEJ</t>
        </is>
      </c>
      <c r="B416" s="402" t="inlineStr">
        <is>
          <t>UYHR-FZ-XS9V</t>
        </is>
      </c>
      <c r="C416" s="402" t="inlineStr">
        <is>
          <t>Frente de Palco - 2 lugares</t>
        </is>
      </c>
      <c r="D416" s="403" t="n">
        <v>46039</v>
      </c>
      <c r="E416" s="403" t="n">
        <v>46039</v>
      </c>
      <c r="F416" s="492" t="n">
        <v>0.6420486111111111</v>
      </c>
      <c r="G416" s="402" t="inlineStr">
        <is>
          <t>Venda online</t>
        </is>
      </c>
      <c r="H416" s="402" t="inlineStr">
        <is>
          <t>Pagamento transacionado pela Sympla</t>
        </is>
      </c>
      <c r="I416" s="402" t="n">
        <v>220</v>
      </c>
      <c r="J416" s="402" t="n">
        <v>0</v>
      </c>
      <c r="K416" s="402" t="n">
        <v>220</v>
      </c>
      <c r="L416" s="402" t="n">
        <v>26.4</v>
      </c>
      <c r="M416" s="402" t="n">
        <v>246.4</v>
      </c>
      <c r="N416" s="402" t="n">
        <v>-26.4</v>
      </c>
      <c r="O416" s="493" t="n">
        <v>220</v>
      </c>
      <c r="P416" s="402" t="n"/>
      <c r="Q416" s="402" t="n"/>
      <c r="R416" s="402" t="inlineStr">
        <is>
          <t>Lucas</t>
        </is>
      </c>
      <c r="S416" s="402" t="inlineStr">
        <is>
          <t>Santiago</t>
        </is>
      </c>
      <c r="T416" s="402" t="inlineStr">
        <is>
          <t>lucas_allan1995@hotmail.com</t>
        </is>
      </c>
      <c r="U416" s="405" t="inlineStr">
        <is>
          <t>Sim</t>
        </is>
      </c>
      <c r="V416" s="408" t="n">
        <v>46023</v>
      </c>
    </row>
    <row r="417">
      <c r="A417" s="396" t="inlineStr">
        <is>
          <t>33YKEA9DRSB</t>
        </is>
      </c>
      <c r="B417" s="397" t="inlineStr">
        <is>
          <t>UYHT-FJ-X06C</t>
        </is>
      </c>
      <c r="C417" s="397" t="inlineStr">
        <is>
          <t>Intermediário - 2 lugares</t>
        </is>
      </c>
      <c r="D417" s="398" t="n">
        <v>46039</v>
      </c>
      <c r="E417" s="398" t="n">
        <v>46039</v>
      </c>
      <c r="F417" s="490" t="n">
        <v>0.6760763888888889</v>
      </c>
      <c r="G417" s="397" t="inlineStr">
        <is>
          <t>Venda online</t>
        </is>
      </c>
      <c r="H417" s="397" t="inlineStr">
        <is>
          <t>Pagamento transacionado pela Sympla</t>
        </is>
      </c>
      <c r="I417" s="397" t="n">
        <v>180</v>
      </c>
      <c r="J417" s="397" t="n">
        <v>0</v>
      </c>
      <c r="K417" s="397" t="n">
        <v>180</v>
      </c>
      <c r="L417" s="397" t="n">
        <v>21.6</v>
      </c>
      <c r="M417" s="397" t="n">
        <v>201.6</v>
      </c>
      <c r="N417" s="397" t="n">
        <v>-21.6</v>
      </c>
      <c r="O417" s="491" t="n">
        <v>180</v>
      </c>
      <c r="P417" s="397" t="n"/>
      <c r="Q417" s="397" t="n"/>
      <c r="R417" s="397" t="inlineStr">
        <is>
          <t>Rafael</t>
        </is>
      </c>
      <c r="S417" s="397" t="inlineStr">
        <is>
          <t>Motta</t>
        </is>
      </c>
      <c r="T417" s="397" t="inlineStr">
        <is>
          <t>rafael.motta@gmail.com</t>
        </is>
      </c>
      <c r="U417" s="400" t="inlineStr">
        <is>
          <t>Sim</t>
        </is>
      </c>
      <c r="V417" s="408" t="n">
        <v>46023</v>
      </c>
    </row>
    <row r="418">
      <c r="A418" s="401" t="inlineStr">
        <is>
          <t>33YKEA9E524</t>
        </is>
      </c>
      <c r="B418" s="402" t="inlineStr">
        <is>
          <t>UYHV-B6-6LJW</t>
        </is>
      </c>
      <c r="C418" s="402" t="inlineStr">
        <is>
          <t>Intermediário - 2 lugares</t>
        </is>
      </c>
      <c r="D418" s="403" t="n">
        <v>46039</v>
      </c>
      <c r="E418" s="403" t="n">
        <v>46039</v>
      </c>
      <c r="F418" s="492" t="n">
        <v>0.7079745370370371</v>
      </c>
      <c r="G418" s="402" t="inlineStr">
        <is>
          <t>Venda online</t>
        </is>
      </c>
      <c r="H418" s="402" t="inlineStr">
        <is>
          <t>Pagamento transacionado pela Sympla</t>
        </is>
      </c>
      <c r="I418" s="402" t="n">
        <v>180</v>
      </c>
      <c r="J418" s="402" t="n">
        <v>0</v>
      </c>
      <c r="K418" s="402" t="n">
        <v>180</v>
      </c>
      <c r="L418" s="402" t="n">
        <v>21.6</v>
      </c>
      <c r="M418" s="402" t="n">
        <v>201.6</v>
      </c>
      <c r="N418" s="402" t="n">
        <v>-21.6</v>
      </c>
      <c r="O418" s="493" t="n">
        <v>180</v>
      </c>
      <c r="P418" s="402" t="n"/>
      <c r="Q418" s="402" t="n"/>
      <c r="R418" s="402" t="inlineStr">
        <is>
          <t>GUILHERME</t>
        </is>
      </c>
      <c r="S418" s="402" t="inlineStr">
        <is>
          <t>ROHLFS</t>
        </is>
      </c>
      <c r="T418" s="402" t="inlineStr">
        <is>
          <t>guirohlfs@gmail.com</t>
        </is>
      </c>
      <c r="U418" s="405" t="inlineStr">
        <is>
          <t>Sim</t>
        </is>
      </c>
      <c r="V418" s="408" t="n">
        <v>46023</v>
      </c>
    </row>
    <row r="419">
      <c r="A419" s="396" t="inlineStr">
        <is>
          <t>33YKEA9E5VJ</t>
        </is>
      </c>
      <c r="B419" s="397" t="inlineStr">
        <is>
          <t>UYHV-G9-BR2Q</t>
        </is>
      </c>
      <c r="C419" s="397" t="inlineStr">
        <is>
          <t>Intermediário - 2 lugares</t>
        </is>
      </c>
      <c r="D419" s="398" t="n">
        <v>46039</v>
      </c>
      <c r="E419" s="398" t="n">
        <v>46039</v>
      </c>
      <c r="F419" s="490" t="n">
        <v>0.7105208333333334</v>
      </c>
      <c r="G419" s="397" t="inlineStr">
        <is>
          <t>Venda online</t>
        </is>
      </c>
      <c r="H419" s="397" t="inlineStr">
        <is>
          <t>Pagamento transacionado pela Sympla</t>
        </is>
      </c>
      <c r="I419" s="397" t="n">
        <v>180</v>
      </c>
      <c r="J419" s="397" t="n">
        <v>0</v>
      </c>
      <c r="K419" s="397" t="n">
        <v>180</v>
      </c>
      <c r="L419" s="397" t="n">
        <v>21.6</v>
      </c>
      <c r="M419" s="397" t="n">
        <v>201.6</v>
      </c>
      <c r="N419" s="397" t="n">
        <v>-21.6</v>
      </c>
      <c r="O419" s="491" t="n">
        <v>180</v>
      </c>
      <c r="P419" s="397" t="n"/>
      <c r="Q419" s="397" t="n"/>
      <c r="R419" s="397" t="inlineStr">
        <is>
          <t>Henrique</t>
        </is>
      </c>
      <c r="S419" s="397" t="inlineStr">
        <is>
          <t>Lima</t>
        </is>
      </c>
      <c r="T419" s="397" t="inlineStr">
        <is>
          <t>ferjfsa@gmail.com</t>
        </is>
      </c>
      <c r="U419" s="400" t="inlineStr">
        <is>
          <t>Sim</t>
        </is>
      </c>
      <c r="V419" s="408" t="n">
        <v>46023</v>
      </c>
    </row>
    <row r="420">
      <c r="A420" s="401" t="inlineStr">
        <is>
          <t>33YKEA9ESHF</t>
        </is>
      </c>
      <c r="B420" s="402" t="inlineStr">
        <is>
          <t>UYY2-8V-0HM3</t>
        </is>
      </c>
      <c r="C420" s="402" t="inlineStr">
        <is>
          <t>Frente de Palco - 2 lugares</t>
        </is>
      </c>
      <c r="D420" s="403" t="n">
        <v>46039</v>
      </c>
      <c r="E420" s="403" t="n">
        <v>46039</v>
      </c>
      <c r="F420" s="492" t="n">
        <v>0.7920833333333334</v>
      </c>
      <c r="G420" s="402" t="inlineStr">
        <is>
          <t>Venda online</t>
        </is>
      </c>
      <c r="H420" s="402" t="inlineStr">
        <is>
          <t>Pagamento transacionado pela Sympla</t>
        </is>
      </c>
      <c r="I420" s="402" t="n">
        <v>220</v>
      </c>
      <c r="J420" s="402" t="n">
        <v>0</v>
      </c>
      <c r="K420" s="402" t="n">
        <v>220</v>
      </c>
      <c r="L420" s="402" t="n">
        <v>26.4</v>
      </c>
      <c r="M420" s="402" t="n">
        <v>246.4</v>
      </c>
      <c r="N420" s="402" t="n">
        <v>-26.4</v>
      </c>
      <c r="O420" s="493" t="n">
        <v>220</v>
      </c>
      <c r="P420" s="402" t="n"/>
      <c r="Q420" s="402" t="n"/>
      <c r="R420" s="402" t="inlineStr">
        <is>
          <t>Jose</t>
        </is>
      </c>
      <c r="S420" s="402" t="inlineStr">
        <is>
          <t>de Oliveira</t>
        </is>
      </c>
      <c r="T420" s="402" t="inlineStr">
        <is>
          <t>VICTOR4OLIVEIRA@ICLOUD.COM</t>
        </is>
      </c>
      <c r="U420" s="405" t="inlineStr">
        <is>
          <t>Sim</t>
        </is>
      </c>
      <c r="V420" s="408" t="n">
        <v>46023</v>
      </c>
    </row>
    <row r="421">
      <c r="A421" s="396" t="inlineStr">
        <is>
          <t>33YKEA9ESHF</t>
        </is>
      </c>
      <c r="B421" s="397" t="inlineStr">
        <is>
          <t>UYY2-8V-0HN8</t>
        </is>
      </c>
      <c r="C421" s="397" t="inlineStr">
        <is>
          <t>Entrada única - Individual</t>
        </is>
      </c>
      <c r="D421" s="398" t="n">
        <v>46039</v>
      </c>
      <c r="E421" s="398" t="n">
        <v>46039</v>
      </c>
      <c r="F421" s="490" t="n">
        <v>0.7920833333333334</v>
      </c>
      <c r="G421" s="397" t="inlineStr">
        <is>
          <t>Venda online</t>
        </is>
      </c>
      <c r="H421" s="397" t="inlineStr">
        <is>
          <t>Pagamento transacionado pela Sympla</t>
        </is>
      </c>
      <c r="I421" s="397" t="n">
        <v>75</v>
      </c>
      <c r="J421" s="397" t="n">
        <v>0</v>
      </c>
      <c r="K421" s="397" t="n">
        <v>75</v>
      </c>
      <c r="L421" s="397" t="n">
        <v>9</v>
      </c>
      <c r="M421" s="397" t="n">
        <v>84</v>
      </c>
      <c r="N421" s="397" t="n">
        <v>-9</v>
      </c>
      <c r="O421" s="491" t="n">
        <v>75</v>
      </c>
      <c r="P421" s="397" t="n"/>
      <c r="Q421" s="397" t="n"/>
      <c r="R421" s="397" t="inlineStr">
        <is>
          <t>Jose</t>
        </is>
      </c>
      <c r="S421" s="397" t="inlineStr">
        <is>
          <t>de Oliveira</t>
        </is>
      </c>
      <c r="T421" s="397" t="inlineStr">
        <is>
          <t>VICTOR4OLIVEIRA@ICLOUD.COM</t>
        </is>
      </c>
      <c r="U421" s="400" t="inlineStr">
        <is>
          <t>Sim</t>
        </is>
      </c>
      <c r="V421" s="408" t="n">
        <v>46023</v>
      </c>
    </row>
    <row r="422">
      <c r="A422" s="401" t="inlineStr">
        <is>
          <t>33YKEA9ESHF</t>
        </is>
      </c>
      <c r="B422" s="402" t="inlineStr">
        <is>
          <t>UYY2-8V-0HNH</t>
        </is>
      </c>
      <c r="C422" s="402" t="inlineStr">
        <is>
          <t>Entrada única - Individual</t>
        </is>
      </c>
      <c r="D422" s="403" t="n">
        <v>46039</v>
      </c>
      <c r="E422" s="403" t="n">
        <v>46039</v>
      </c>
      <c r="F422" s="492" t="n">
        <v>0.7920833333333334</v>
      </c>
      <c r="G422" s="402" t="inlineStr">
        <is>
          <t>Venda online</t>
        </is>
      </c>
      <c r="H422" s="402" t="inlineStr">
        <is>
          <t>Pagamento transacionado pela Sympla</t>
        </is>
      </c>
      <c r="I422" s="402" t="n">
        <v>75</v>
      </c>
      <c r="J422" s="402" t="n">
        <v>0</v>
      </c>
      <c r="K422" s="402" t="n">
        <v>75</v>
      </c>
      <c r="L422" s="402" t="n">
        <v>9</v>
      </c>
      <c r="M422" s="402" t="n">
        <v>84</v>
      </c>
      <c r="N422" s="402" t="n">
        <v>-9</v>
      </c>
      <c r="O422" s="493" t="n">
        <v>75</v>
      </c>
      <c r="P422" s="402" t="n"/>
      <c r="Q422" s="402" t="n"/>
      <c r="R422" s="402" t="inlineStr">
        <is>
          <t>Jose</t>
        </is>
      </c>
      <c r="S422" s="402" t="inlineStr">
        <is>
          <t>de Oliveira</t>
        </is>
      </c>
      <c r="T422" s="402" t="inlineStr">
        <is>
          <t>VICTOR4OLIVEIRA@ICLOUD.COM</t>
        </is>
      </c>
      <c r="U422" s="405" t="inlineStr">
        <is>
          <t>Sim</t>
        </is>
      </c>
      <c r="V422" s="408" t="n">
        <v>46023</v>
      </c>
    </row>
    <row r="423">
      <c r="A423" s="396" t="inlineStr">
        <is>
          <t>33YKEA9F6FU</t>
        </is>
      </c>
      <c r="B423" s="397" t="inlineStr">
        <is>
          <t>UYY4-5Y-3Q3U</t>
        </is>
      </c>
      <c r="C423" s="397" t="inlineStr">
        <is>
          <t>Entrada única - Individual</t>
        </is>
      </c>
      <c r="D423" s="398" t="n">
        <v>46039</v>
      </c>
      <c r="E423" s="398" t="n">
        <v>46039</v>
      </c>
      <c r="F423" s="490" t="n">
        <v>0.8244907407407407</v>
      </c>
      <c r="G423" s="397" t="inlineStr">
        <is>
          <t>Venda online</t>
        </is>
      </c>
      <c r="H423" s="397" t="inlineStr">
        <is>
          <t>Pagamento transacionado pela Sympla</t>
        </is>
      </c>
      <c r="I423" s="397" t="n">
        <v>75</v>
      </c>
      <c r="J423" s="397" t="n">
        <v>0</v>
      </c>
      <c r="K423" s="397" t="n">
        <v>75</v>
      </c>
      <c r="L423" s="397" t="n">
        <v>9</v>
      </c>
      <c r="M423" s="397" t="n">
        <v>84</v>
      </c>
      <c r="N423" s="397" t="n">
        <v>-9</v>
      </c>
      <c r="O423" s="491" t="n">
        <v>75</v>
      </c>
      <c r="P423" s="397" t="n"/>
      <c r="Q423" s="397" t="n"/>
      <c r="R423" s="397" t="inlineStr">
        <is>
          <t>Bibiana</t>
        </is>
      </c>
      <c r="S423" s="397" t="inlineStr">
        <is>
          <t>Ritter</t>
        </is>
      </c>
      <c r="T423" s="397" t="inlineStr">
        <is>
          <t>anaibibrettir@gmail.com</t>
        </is>
      </c>
      <c r="U423" s="400" t="inlineStr">
        <is>
          <t>Sim</t>
        </is>
      </c>
      <c r="V423" s="408" t="n">
        <v>46023</v>
      </c>
    </row>
    <row r="424">
      <c r="A424" s="401" t="inlineStr">
        <is>
          <t>33YKEA9F6FU</t>
        </is>
      </c>
      <c r="B424" s="402" t="inlineStr">
        <is>
          <t>UYY4-5Y-3Q4Q</t>
        </is>
      </c>
      <c r="C424" s="402" t="inlineStr">
        <is>
          <t>Entrada única - Individual</t>
        </is>
      </c>
      <c r="D424" s="403" t="n">
        <v>46039</v>
      </c>
      <c r="E424" s="403" t="n">
        <v>46039</v>
      </c>
      <c r="F424" s="492" t="n">
        <v>0.8244907407407407</v>
      </c>
      <c r="G424" s="402" t="inlineStr">
        <is>
          <t>Venda online</t>
        </is>
      </c>
      <c r="H424" s="402" t="inlineStr">
        <is>
          <t>Pagamento transacionado pela Sympla</t>
        </is>
      </c>
      <c r="I424" s="402" t="n">
        <v>75</v>
      </c>
      <c r="J424" s="402" t="n">
        <v>0</v>
      </c>
      <c r="K424" s="402" t="n">
        <v>75</v>
      </c>
      <c r="L424" s="402" t="n">
        <v>9</v>
      </c>
      <c r="M424" s="402" t="n">
        <v>84</v>
      </c>
      <c r="N424" s="402" t="n">
        <v>-9</v>
      </c>
      <c r="O424" s="493" t="n">
        <v>75</v>
      </c>
      <c r="P424" s="402" t="n"/>
      <c r="Q424" s="402" t="n"/>
      <c r="R424" s="402" t="inlineStr">
        <is>
          <t>Bibiana</t>
        </is>
      </c>
      <c r="S424" s="402" t="inlineStr">
        <is>
          <t>Ritter</t>
        </is>
      </c>
      <c r="T424" s="402" t="inlineStr">
        <is>
          <t>anaibibrettir@gmail.com</t>
        </is>
      </c>
      <c r="U424" s="405" t="inlineStr">
        <is>
          <t>Sim</t>
        </is>
      </c>
      <c r="V424" s="408" t="n">
        <v>46023</v>
      </c>
    </row>
    <row r="425">
      <c r="A425" s="396" t="inlineStr">
        <is>
          <t>33YKEA9F6FU</t>
        </is>
      </c>
      <c r="B425" s="397" t="inlineStr">
        <is>
          <t>UYY4-5Y-3Q51</t>
        </is>
      </c>
      <c r="C425" s="397" t="inlineStr">
        <is>
          <t>Entrada única - Individual</t>
        </is>
      </c>
      <c r="D425" s="398" t="n">
        <v>46039</v>
      </c>
      <c r="E425" s="398" t="n">
        <v>46039</v>
      </c>
      <c r="F425" s="490" t="n">
        <v>0.8244907407407407</v>
      </c>
      <c r="G425" s="397" t="inlineStr">
        <is>
          <t>Venda online</t>
        </is>
      </c>
      <c r="H425" s="397" t="inlineStr">
        <is>
          <t>Pagamento transacionado pela Sympla</t>
        </is>
      </c>
      <c r="I425" s="397" t="n">
        <v>75</v>
      </c>
      <c r="J425" s="397" t="n">
        <v>0</v>
      </c>
      <c r="K425" s="397" t="n">
        <v>75</v>
      </c>
      <c r="L425" s="397" t="n">
        <v>9</v>
      </c>
      <c r="M425" s="397" t="n">
        <v>84</v>
      </c>
      <c r="N425" s="397" t="n">
        <v>-9</v>
      </c>
      <c r="O425" s="491" t="n">
        <v>75</v>
      </c>
      <c r="P425" s="397" t="n"/>
      <c r="Q425" s="397" t="n"/>
      <c r="R425" s="397" t="inlineStr">
        <is>
          <t>Bibiana</t>
        </is>
      </c>
      <c r="S425" s="397" t="inlineStr">
        <is>
          <t>Ritter</t>
        </is>
      </c>
      <c r="T425" s="397" t="inlineStr">
        <is>
          <t>anaibibrettir@gmail.com</t>
        </is>
      </c>
      <c r="U425" s="400" t="inlineStr">
        <is>
          <t>Sim</t>
        </is>
      </c>
      <c r="V425" s="408" t="n">
        <v>46023</v>
      </c>
    </row>
    <row r="426">
      <c r="A426" s="401" t="inlineStr">
        <is>
          <t>33YKEA9F89M</t>
        </is>
      </c>
      <c r="B426" s="402" t="inlineStr">
        <is>
          <t>UYY4-G6-0YPG</t>
        </is>
      </c>
      <c r="C426" s="402" t="inlineStr">
        <is>
          <t>Entrada única - Individual</t>
        </is>
      </c>
      <c r="D426" s="403" t="n">
        <v>46039</v>
      </c>
      <c r="E426" s="403" t="n">
        <v>46039</v>
      </c>
      <c r="F426" s="492" t="n">
        <v>0.829837962962963</v>
      </c>
      <c r="G426" s="402" t="inlineStr">
        <is>
          <t>Venda online</t>
        </is>
      </c>
      <c r="H426" s="402" t="inlineStr">
        <is>
          <t>Pagamento transacionado pela Sympla</t>
        </is>
      </c>
      <c r="I426" s="402" t="n">
        <v>75</v>
      </c>
      <c r="J426" s="402" t="n">
        <v>0</v>
      </c>
      <c r="K426" s="402" t="n">
        <v>75</v>
      </c>
      <c r="L426" s="402" t="n">
        <v>9</v>
      </c>
      <c r="M426" s="402" t="n">
        <v>84</v>
      </c>
      <c r="N426" s="402" t="n">
        <v>-9</v>
      </c>
      <c r="O426" s="493" t="n">
        <v>75</v>
      </c>
      <c r="P426" s="402" t="n"/>
      <c r="Q426" s="402" t="n"/>
      <c r="R426" s="402" t="inlineStr">
        <is>
          <t>vinicius</t>
        </is>
      </c>
      <c r="S426" s="402" t="inlineStr">
        <is>
          <t>froncillo</t>
        </is>
      </c>
      <c r="T426" s="402" t="inlineStr">
        <is>
          <t>anagabrielachaves@icloud.com</t>
        </is>
      </c>
      <c r="U426" s="405" t="inlineStr">
        <is>
          <t>Sim</t>
        </is>
      </c>
      <c r="V426" s="408" t="n">
        <v>46023</v>
      </c>
    </row>
    <row r="427">
      <c r="A427" s="396" t="inlineStr">
        <is>
          <t>33YKEA9FAUA</t>
        </is>
      </c>
      <c r="B427" s="397" t="inlineStr">
        <is>
          <t>UYY4-XC-9EEJ</t>
        </is>
      </c>
      <c r="C427" s="397" t="inlineStr">
        <is>
          <t>Intermediário - 2 lugares</t>
        </is>
      </c>
      <c r="D427" s="398" t="n">
        <v>46039</v>
      </c>
      <c r="E427" s="398" t="n">
        <v>46039</v>
      </c>
      <c r="F427" s="490" t="n">
        <v>0.8384490740740741</v>
      </c>
      <c r="G427" s="397" t="inlineStr">
        <is>
          <t>Venda online</t>
        </is>
      </c>
      <c r="H427" s="397" t="inlineStr">
        <is>
          <t>Pagamento transacionado pela Sympla</t>
        </is>
      </c>
      <c r="I427" s="397" t="n">
        <v>180</v>
      </c>
      <c r="J427" s="397" t="n">
        <v>0</v>
      </c>
      <c r="K427" s="397" t="n">
        <v>180</v>
      </c>
      <c r="L427" s="397" t="n">
        <v>21.6</v>
      </c>
      <c r="M427" s="397" t="n">
        <v>201.6</v>
      </c>
      <c r="N427" s="397" t="n">
        <v>-21.6</v>
      </c>
      <c r="O427" s="491" t="n">
        <v>180</v>
      </c>
      <c r="P427" s="397" t="n"/>
      <c r="Q427" s="397" t="n"/>
      <c r="R427" s="397" t="inlineStr">
        <is>
          <t>Thalya</t>
        </is>
      </c>
      <c r="S427" s="397" t="inlineStr">
        <is>
          <t>Dias</t>
        </is>
      </c>
      <c r="T427" s="397" t="inlineStr">
        <is>
          <t>martinsthalya5@gmail.com</t>
        </is>
      </c>
      <c r="U427" s="400" t="inlineStr">
        <is>
          <t>Sim</t>
        </is>
      </c>
      <c r="V427" s="408" t="n">
        <v>46023</v>
      </c>
    </row>
    <row r="428">
      <c r="A428" s="401" t="inlineStr">
        <is>
          <t>33YKEA9FHP8</t>
        </is>
      </c>
      <c r="B428" s="402" t="inlineStr">
        <is>
          <t>UYY6-HN-0AW1</t>
        </is>
      </c>
      <c r="C428" s="402" t="inlineStr">
        <is>
          <t>Mesas mezanino - 2 lugares</t>
        </is>
      </c>
      <c r="D428" s="403" t="n">
        <v>46039</v>
      </c>
      <c r="E428" s="403" t="n">
        <v>46039</v>
      </c>
      <c r="F428" s="492" t="n">
        <v>0.8646875000000001</v>
      </c>
      <c r="G428" s="402" t="inlineStr">
        <is>
          <t>Venda online</t>
        </is>
      </c>
      <c r="H428" s="402" t="inlineStr">
        <is>
          <t>Pagamento transacionado pela Sympla</t>
        </is>
      </c>
      <c r="I428" s="402" t="n">
        <v>130</v>
      </c>
      <c r="J428" s="402" t="n">
        <v>0</v>
      </c>
      <c r="K428" s="402" t="n">
        <v>130</v>
      </c>
      <c r="L428" s="402" t="n">
        <v>15.6</v>
      </c>
      <c r="M428" s="402" t="n">
        <v>145.6</v>
      </c>
      <c r="N428" s="402" t="n">
        <v>-15.6</v>
      </c>
      <c r="O428" s="493" t="n">
        <v>130</v>
      </c>
      <c r="P428" s="402" t="n"/>
      <c r="Q428" s="402" t="n"/>
      <c r="R428" s="402" t="inlineStr">
        <is>
          <t>Arthur</t>
        </is>
      </c>
      <c r="S428" s="402" t="inlineStr">
        <is>
          <t>Lima</t>
        </is>
      </c>
      <c r="T428" s="402" t="inlineStr">
        <is>
          <t>arthur.s.1@hotmail.com</t>
        </is>
      </c>
      <c r="U428" s="405" t="inlineStr">
        <is>
          <t>Sim</t>
        </is>
      </c>
      <c r="V428" s="408" t="n">
        <v>46023</v>
      </c>
    </row>
    <row r="429">
      <c r="A429" s="396" t="inlineStr">
        <is>
          <t>33YKEA9FHP8</t>
        </is>
      </c>
      <c r="B429" s="397" t="inlineStr">
        <is>
          <t>UYY6-HN-0AX4</t>
        </is>
      </c>
      <c r="C429" s="397" t="inlineStr">
        <is>
          <t>Mesas mezanino - 2 lugares</t>
        </is>
      </c>
      <c r="D429" s="398" t="n">
        <v>46039</v>
      </c>
      <c r="E429" s="398" t="n">
        <v>46039</v>
      </c>
      <c r="F429" s="490" t="n">
        <v>0.8646875000000001</v>
      </c>
      <c r="G429" s="397" t="inlineStr">
        <is>
          <t>Venda online</t>
        </is>
      </c>
      <c r="H429" s="397" t="inlineStr">
        <is>
          <t>Pagamento transacionado pela Sympla</t>
        </is>
      </c>
      <c r="I429" s="397" t="n">
        <v>130</v>
      </c>
      <c r="J429" s="397" t="n">
        <v>0</v>
      </c>
      <c r="K429" s="397" t="n">
        <v>130</v>
      </c>
      <c r="L429" s="397" t="n">
        <v>15.6</v>
      </c>
      <c r="M429" s="397" t="n">
        <v>145.6</v>
      </c>
      <c r="N429" s="397" t="n">
        <v>-15.6</v>
      </c>
      <c r="O429" s="491" t="n">
        <v>130</v>
      </c>
      <c r="P429" s="397" t="n"/>
      <c r="Q429" s="397" t="n"/>
      <c r="R429" s="397" t="inlineStr">
        <is>
          <t>Arthur</t>
        </is>
      </c>
      <c r="S429" s="397" t="inlineStr">
        <is>
          <t>Lima</t>
        </is>
      </c>
      <c r="T429" s="397" t="inlineStr">
        <is>
          <t>arthur.s.1@hotmail.com</t>
        </is>
      </c>
      <c r="U429" s="400" t="inlineStr">
        <is>
          <t>Sim</t>
        </is>
      </c>
      <c r="V429" s="408" t="n">
        <v>46023</v>
      </c>
    </row>
    <row r="430">
      <c r="A430" s="396" t="inlineStr">
        <is>
          <t>33YKGA7YTZ1</t>
        </is>
      </c>
      <c r="B430" s="397" t="inlineStr">
        <is>
          <t>UHQC-DT-VD3H</t>
        </is>
      </c>
      <c r="C430" s="397" t="inlineStr">
        <is>
          <t>Entrada única - Individual</t>
        </is>
      </c>
      <c r="D430" s="398" t="n">
        <v>46045</v>
      </c>
      <c r="E430" s="398" t="n">
        <v>46024</v>
      </c>
      <c r="F430" s="490" t="n">
        <v>0.8916666666666667</v>
      </c>
      <c r="G430" s="397" t="inlineStr">
        <is>
          <t>Venda online</t>
        </is>
      </c>
      <c r="H430" s="397" t="inlineStr">
        <is>
          <t>Pagamento transacionado pela Sympla</t>
        </is>
      </c>
      <c r="I430" s="397" t="n">
        <v>75</v>
      </c>
      <c r="J430" s="397" t="n">
        <v>0</v>
      </c>
      <c r="K430" s="397" t="n">
        <v>75</v>
      </c>
      <c r="L430" s="397" t="n">
        <v>9</v>
      </c>
      <c r="M430" s="397" t="n">
        <v>84</v>
      </c>
      <c r="N430" s="397" t="n">
        <v>-9</v>
      </c>
      <c r="O430" s="491" t="n">
        <v>75</v>
      </c>
      <c r="P430" s="397" t="n"/>
      <c r="Q430" s="397" t="n"/>
      <c r="R430" s="397" t="inlineStr">
        <is>
          <t>Carla</t>
        </is>
      </c>
      <c r="S430" s="397" t="inlineStr">
        <is>
          <t>Vinhal</t>
        </is>
      </c>
      <c r="T430" s="397" t="inlineStr">
        <is>
          <t>carlavinhal@gmail.com</t>
        </is>
      </c>
      <c r="U430" s="400" t="inlineStr">
        <is>
          <t>Sim</t>
        </is>
      </c>
      <c r="V430" s="408" t="n">
        <v>46023</v>
      </c>
    </row>
    <row r="431">
      <c r="A431" s="401" t="inlineStr">
        <is>
          <t>33YKGA7K8KU</t>
        </is>
      </c>
      <c r="B431" s="402" t="inlineStr">
        <is>
          <t>UHRF-CS-N96A</t>
        </is>
      </c>
      <c r="C431" s="402" t="inlineStr">
        <is>
          <t>Entrada única - Individual</t>
        </is>
      </c>
      <c r="D431" s="403" t="n">
        <v>46045</v>
      </c>
      <c r="E431" s="403" t="n">
        <v>46025</v>
      </c>
      <c r="F431" s="492" t="n">
        <v>0.5220486111111111</v>
      </c>
      <c r="G431" s="402" t="inlineStr">
        <is>
          <t>Venda online</t>
        </is>
      </c>
      <c r="H431" s="402" t="inlineStr">
        <is>
          <t>Pagamento transacionado pela Sympla</t>
        </is>
      </c>
      <c r="I431" s="402" t="n">
        <v>75</v>
      </c>
      <c r="J431" s="402" t="n">
        <v>0</v>
      </c>
      <c r="K431" s="402" t="n">
        <v>75</v>
      </c>
      <c r="L431" s="402" t="n">
        <v>9</v>
      </c>
      <c r="M431" s="402" t="n">
        <v>84</v>
      </c>
      <c r="N431" s="402" t="n">
        <v>-9</v>
      </c>
      <c r="O431" s="493" t="n">
        <v>75</v>
      </c>
      <c r="P431" s="402" t="n"/>
      <c r="Q431" s="402" t="n"/>
      <c r="R431" s="402" t="inlineStr">
        <is>
          <t>TERCIO</t>
        </is>
      </c>
      <c r="S431" s="402" t="inlineStr">
        <is>
          <t>DE SOUZA</t>
        </is>
      </c>
      <c r="T431" s="402" t="inlineStr">
        <is>
          <t>t_santanaba@hotmail.com</t>
        </is>
      </c>
      <c r="U431" s="405" t="inlineStr">
        <is>
          <t>Sim</t>
        </is>
      </c>
      <c r="V431" s="408" t="n">
        <v>46023</v>
      </c>
    </row>
    <row r="432">
      <c r="A432" s="396" t="inlineStr">
        <is>
          <t>33YKGA7K8KU</t>
        </is>
      </c>
      <c r="B432" s="397" t="inlineStr">
        <is>
          <t>UHRF-CS-N97D</t>
        </is>
      </c>
      <c r="C432" s="397" t="inlineStr">
        <is>
          <t>Mesas mezanino - 2 lugares</t>
        </is>
      </c>
      <c r="D432" s="398" t="n">
        <v>46045</v>
      </c>
      <c r="E432" s="398" t="n">
        <v>46025</v>
      </c>
      <c r="F432" s="490" t="n">
        <v>0.5220486111111111</v>
      </c>
      <c r="G432" s="397" t="inlineStr">
        <is>
          <t>Venda online</t>
        </is>
      </c>
      <c r="H432" s="397" t="inlineStr">
        <is>
          <t>Pagamento transacionado pela Sympla</t>
        </is>
      </c>
      <c r="I432" s="397" t="n">
        <v>130</v>
      </c>
      <c r="J432" s="397" t="n">
        <v>0</v>
      </c>
      <c r="K432" s="397" t="n">
        <v>130</v>
      </c>
      <c r="L432" s="397" t="n">
        <v>15.6</v>
      </c>
      <c r="M432" s="397" t="n">
        <v>145.6</v>
      </c>
      <c r="N432" s="397" t="n">
        <v>-15.6</v>
      </c>
      <c r="O432" s="491" t="n">
        <v>130</v>
      </c>
      <c r="P432" s="397" t="n"/>
      <c r="Q432" s="397" t="n"/>
      <c r="R432" s="397" t="inlineStr">
        <is>
          <t>TERCIO</t>
        </is>
      </c>
      <c r="S432" s="397" t="inlineStr">
        <is>
          <t>DE SOUZA</t>
        </is>
      </c>
      <c r="T432" s="397" t="inlineStr">
        <is>
          <t>t_santanaba@hotmail.com</t>
        </is>
      </c>
      <c r="U432" s="400" t="inlineStr">
        <is>
          <t>Sim</t>
        </is>
      </c>
      <c r="V432" s="408" t="n">
        <v>46023</v>
      </c>
    </row>
    <row r="433">
      <c r="A433" s="401" t="inlineStr">
        <is>
          <t>33YKGA7T4VS</t>
        </is>
      </c>
      <c r="B433" s="402" t="inlineStr">
        <is>
          <t>UHWF-RQ-Y00N</t>
        </is>
      </c>
      <c r="C433" s="402" t="inlineStr">
        <is>
          <t>Frente de palco - 2 lugares</t>
        </is>
      </c>
      <c r="D433" s="403" t="n">
        <v>46045</v>
      </c>
      <c r="E433" s="403" t="n">
        <v>46028</v>
      </c>
      <c r="F433" s="492" t="n">
        <v>0.428275462962963</v>
      </c>
      <c r="G433" s="402" t="inlineStr">
        <is>
          <t>Venda online</t>
        </is>
      </c>
      <c r="H433" s="402" t="inlineStr">
        <is>
          <t>Pagamento transacionado pela Sympla</t>
        </is>
      </c>
      <c r="I433" s="402" t="n">
        <v>220</v>
      </c>
      <c r="J433" s="402" t="n">
        <v>0</v>
      </c>
      <c r="K433" s="402" t="n">
        <v>220</v>
      </c>
      <c r="L433" s="402" t="n">
        <v>26.4</v>
      </c>
      <c r="M433" s="402" t="n">
        <v>246.4</v>
      </c>
      <c r="N433" s="402" t="n">
        <v>-26.4</v>
      </c>
      <c r="O433" s="493" t="n">
        <v>220</v>
      </c>
      <c r="P433" s="402" t="n"/>
      <c r="Q433" s="402" t="n"/>
      <c r="R433" s="402" t="inlineStr">
        <is>
          <t>Mariana Morena</t>
        </is>
      </c>
      <c r="S433" s="402" t="inlineStr">
        <is>
          <t>Alvin</t>
        </is>
      </c>
      <c r="T433" s="402" t="inlineStr">
        <is>
          <t>marianamorena101@gmail.com</t>
        </is>
      </c>
      <c r="U433" s="405" t="inlineStr">
        <is>
          <t>Sim</t>
        </is>
      </c>
      <c r="V433" s="408" t="n">
        <v>46023</v>
      </c>
    </row>
    <row r="434">
      <c r="A434" s="396" t="inlineStr">
        <is>
          <t>33YKGA7TAKD</t>
        </is>
      </c>
      <c r="B434" s="397" t="inlineStr">
        <is>
          <t>UHWH-X6-XV7F</t>
        </is>
      </c>
      <c r="C434" s="397" t="inlineStr">
        <is>
          <t>Frente de palco - 2 lugares</t>
        </is>
      </c>
      <c r="D434" s="398" t="n">
        <v>46045</v>
      </c>
      <c r="E434" s="398" t="n">
        <v>46028</v>
      </c>
      <c r="F434" s="490" t="n">
        <v>0.4650925925925926</v>
      </c>
      <c r="G434" s="397" t="inlineStr">
        <is>
          <t>Venda online</t>
        </is>
      </c>
      <c r="H434" s="397" t="inlineStr">
        <is>
          <t>Pagamento transacionado pela Sympla</t>
        </is>
      </c>
      <c r="I434" s="397" t="n">
        <v>220</v>
      </c>
      <c r="J434" s="397" t="n">
        <v>0</v>
      </c>
      <c r="K434" s="397" t="n">
        <v>220</v>
      </c>
      <c r="L434" s="397" t="n">
        <v>26.4</v>
      </c>
      <c r="M434" s="397" t="n">
        <v>246.4</v>
      </c>
      <c r="N434" s="397" t="n">
        <v>-26.4</v>
      </c>
      <c r="O434" s="491" t="n">
        <v>220</v>
      </c>
      <c r="P434" s="397" t="n"/>
      <c r="Q434" s="397" t="n"/>
      <c r="R434" s="397" t="inlineStr">
        <is>
          <t>Renato</t>
        </is>
      </c>
      <c r="S434" s="397" t="inlineStr">
        <is>
          <t>Giacobbe</t>
        </is>
      </c>
      <c r="T434" s="397" t="inlineStr">
        <is>
          <t>renato.giacobbe@gmail.com</t>
        </is>
      </c>
      <c r="U434" s="400" t="inlineStr">
        <is>
          <t>Sim</t>
        </is>
      </c>
      <c r="V434" s="408" t="n">
        <v>46023</v>
      </c>
    </row>
    <row r="435">
      <c r="A435" s="401" t="inlineStr">
        <is>
          <t>33YKGA7TR51</t>
        </is>
      </c>
      <c r="B435" s="402" t="inlineStr">
        <is>
          <t>UHWN-5G-MJCY</t>
        </is>
      </c>
      <c r="C435" s="402" t="inlineStr">
        <is>
          <t>Intermediário - 2 lugares</t>
        </is>
      </c>
      <c r="D435" s="403" t="n">
        <v>46045</v>
      </c>
      <c r="E435" s="403" t="n">
        <v>46028</v>
      </c>
      <c r="F435" s="492" t="n">
        <v>0.5535069444444445</v>
      </c>
      <c r="G435" s="402" t="inlineStr">
        <is>
          <t>Venda online</t>
        </is>
      </c>
      <c r="H435" s="402" t="inlineStr">
        <is>
          <t>Pagamento transacionado pela Sympla</t>
        </is>
      </c>
      <c r="I435" s="402" t="n">
        <v>180</v>
      </c>
      <c r="J435" s="402" t="n">
        <v>0</v>
      </c>
      <c r="K435" s="402" t="n">
        <v>180</v>
      </c>
      <c r="L435" s="402" t="n">
        <v>21.6</v>
      </c>
      <c r="M435" s="402" t="n">
        <v>201.6</v>
      </c>
      <c r="N435" s="402" t="n">
        <v>-21.6</v>
      </c>
      <c r="O435" s="493" t="n">
        <v>180</v>
      </c>
      <c r="P435" s="402" t="n"/>
      <c r="Q435" s="402" t="n"/>
      <c r="R435" s="402" t="inlineStr">
        <is>
          <t>Debora</t>
        </is>
      </c>
      <c r="S435" s="402" t="inlineStr">
        <is>
          <t>Molliet</t>
        </is>
      </c>
      <c r="T435" s="402" t="inlineStr">
        <is>
          <t>deboramolliet@gmail.com</t>
        </is>
      </c>
      <c r="U435" s="405" t="inlineStr">
        <is>
          <t>Sim</t>
        </is>
      </c>
      <c r="V435" s="408" t="n">
        <v>46023</v>
      </c>
    </row>
    <row r="436">
      <c r="A436" s="396" t="inlineStr">
        <is>
          <t>33YKGA7U004</t>
        </is>
      </c>
      <c r="B436" s="397" t="inlineStr">
        <is>
          <t>UHWZ-XP-XVQV</t>
        </is>
      </c>
      <c r="C436" s="397" t="inlineStr">
        <is>
          <t>Frente de palco - 2 lugares</t>
        </is>
      </c>
      <c r="D436" s="398" t="n">
        <v>46045</v>
      </c>
      <c r="E436" s="398" t="n">
        <v>46028</v>
      </c>
      <c r="F436" s="490" t="n">
        <v>0.5847337962962963</v>
      </c>
      <c r="G436" s="397" t="inlineStr">
        <is>
          <t>Venda online</t>
        </is>
      </c>
      <c r="H436" s="397" t="inlineStr">
        <is>
          <t>Pagamento transacionado pela Sympla</t>
        </is>
      </c>
      <c r="I436" s="397" t="n">
        <v>220</v>
      </c>
      <c r="J436" s="397" t="n">
        <v>0</v>
      </c>
      <c r="K436" s="397" t="n">
        <v>220</v>
      </c>
      <c r="L436" s="397" t="n">
        <v>26.4</v>
      </c>
      <c r="M436" s="397" t="n">
        <v>246.4</v>
      </c>
      <c r="N436" s="397" t="n">
        <v>-26.4</v>
      </c>
      <c r="O436" s="491" t="n">
        <v>220</v>
      </c>
      <c r="P436" s="397" t="n"/>
      <c r="Q436" s="397" t="n"/>
      <c r="R436" s="397" t="inlineStr">
        <is>
          <t>João Renato</t>
        </is>
      </c>
      <c r="S436" s="397" t="inlineStr">
        <is>
          <t>Mourão Mantovanini</t>
        </is>
      </c>
      <c r="T436" s="397" t="inlineStr">
        <is>
          <t>joaornt.arq@hotmail.com</t>
        </is>
      </c>
      <c r="U436" s="400" t="inlineStr">
        <is>
          <t>Sim</t>
        </is>
      </c>
      <c r="V436" s="408" t="n">
        <v>46023</v>
      </c>
    </row>
    <row r="437">
      <c r="A437" s="401" t="inlineStr">
        <is>
          <t>33YKGA7UK7Z</t>
        </is>
      </c>
      <c r="B437" s="402" t="inlineStr">
        <is>
          <t>UHWV-ZT-NBBP</t>
        </is>
      </c>
      <c r="C437" s="402" t="inlineStr">
        <is>
          <t>Entrada única - Individual</t>
        </is>
      </c>
      <c r="D437" s="403" t="n">
        <v>46045</v>
      </c>
      <c r="E437" s="403" t="n">
        <v>46028</v>
      </c>
      <c r="F437" s="492" t="n">
        <v>0.6996412037037038</v>
      </c>
      <c r="G437" s="402" t="inlineStr">
        <is>
          <t>Venda online</t>
        </is>
      </c>
      <c r="H437" s="402" t="inlineStr">
        <is>
          <t>Pagamento transacionado pela Sympla</t>
        </is>
      </c>
      <c r="I437" s="402" t="n">
        <v>75</v>
      </c>
      <c r="J437" s="402" t="n">
        <v>0</v>
      </c>
      <c r="K437" s="402" t="n">
        <v>75</v>
      </c>
      <c r="L437" s="402" t="n">
        <v>9</v>
      </c>
      <c r="M437" s="402" t="n">
        <v>84</v>
      </c>
      <c r="N437" s="402" t="n">
        <v>-9</v>
      </c>
      <c r="O437" s="493" t="n">
        <v>75</v>
      </c>
      <c r="P437" s="402" t="n"/>
      <c r="Q437" s="402" t="n"/>
      <c r="R437" s="402" t="inlineStr">
        <is>
          <t>Jéssica</t>
        </is>
      </c>
      <c r="S437" s="402" t="inlineStr">
        <is>
          <t>Aguilar</t>
        </is>
      </c>
      <c r="T437" s="402" t="inlineStr">
        <is>
          <t>raya.jssca@gmail.com</t>
        </is>
      </c>
      <c r="U437" s="405" t="inlineStr">
        <is>
          <t>Sim</t>
        </is>
      </c>
      <c r="V437" s="408" t="n">
        <v>46023</v>
      </c>
    </row>
    <row r="438">
      <c r="A438" s="396" t="inlineStr">
        <is>
          <t>33YKGA7UK7Z</t>
        </is>
      </c>
      <c r="B438" s="397" t="inlineStr">
        <is>
          <t>UHWV-ZT-NBCG</t>
        </is>
      </c>
      <c r="C438" s="397" t="inlineStr">
        <is>
          <t>Entrada única - Individual</t>
        </is>
      </c>
      <c r="D438" s="398" t="n">
        <v>46045</v>
      </c>
      <c r="E438" s="398" t="n">
        <v>46028</v>
      </c>
      <c r="F438" s="490" t="n">
        <v>0.6996412037037038</v>
      </c>
      <c r="G438" s="397" t="inlineStr">
        <is>
          <t>Venda online</t>
        </is>
      </c>
      <c r="H438" s="397" t="inlineStr">
        <is>
          <t>Pagamento transacionado pela Sympla</t>
        </is>
      </c>
      <c r="I438" s="397" t="n">
        <v>75</v>
      </c>
      <c r="J438" s="397" t="n">
        <v>0</v>
      </c>
      <c r="K438" s="397" t="n">
        <v>75</v>
      </c>
      <c r="L438" s="397" t="n">
        <v>9</v>
      </c>
      <c r="M438" s="397" t="n">
        <v>84</v>
      </c>
      <c r="N438" s="397" t="n">
        <v>-9</v>
      </c>
      <c r="O438" s="491" t="n">
        <v>75</v>
      </c>
      <c r="P438" s="397" t="n"/>
      <c r="Q438" s="397" t="n"/>
      <c r="R438" s="397" t="inlineStr">
        <is>
          <t>Jéssica</t>
        </is>
      </c>
      <c r="S438" s="397" t="inlineStr">
        <is>
          <t>Aguilar</t>
        </is>
      </c>
      <c r="T438" s="397" t="inlineStr">
        <is>
          <t>raya.jssca@gmail.com</t>
        </is>
      </c>
      <c r="U438" s="400" t="inlineStr">
        <is>
          <t>Sim</t>
        </is>
      </c>
      <c r="V438" s="408" t="n">
        <v>46023</v>
      </c>
    </row>
    <row r="439">
      <c r="A439" s="401" t="inlineStr">
        <is>
          <t>33YKGA81T8K</t>
        </is>
      </c>
      <c r="B439" s="402" t="inlineStr">
        <is>
          <t>UY0G-9G-JW8F</t>
        </is>
      </c>
      <c r="C439" s="402" t="inlineStr">
        <is>
          <t>Entrada única - Individual</t>
        </is>
      </c>
      <c r="D439" s="403" t="n">
        <v>46045</v>
      </c>
      <c r="E439" s="403" t="n">
        <v>46029</v>
      </c>
      <c r="F439" s="492" t="n">
        <v>0.5956481481481481</v>
      </c>
      <c r="G439" s="402" t="inlineStr">
        <is>
          <t>Venda online</t>
        </is>
      </c>
      <c r="H439" s="402" t="inlineStr">
        <is>
          <t>Pagamento transacionado pela Sympla</t>
        </is>
      </c>
      <c r="I439" s="402" t="n">
        <v>75</v>
      </c>
      <c r="J439" s="402" t="n">
        <v>0</v>
      </c>
      <c r="K439" s="402" t="n">
        <v>75</v>
      </c>
      <c r="L439" s="402" t="n">
        <v>9</v>
      </c>
      <c r="M439" s="402" t="n">
        <v>84</v>
      </c>
      <c r="N439" s="402" t="n">
        <v>-9</v>
      </c>
      <c r="O439" s="493" t="n">
        <v>75</v>
      </c>
      <c r="P439" s="402" t="n"/>
      <c r="Q439" s="402" t="n"/>
      <c r="R439" s="402" t="inlineStr">
        <is>
          <t>Maycon</t>
        </is>
      </c>
      <c r="S439" s="402" t="inlineStr">
        <is>
          <t>Dias</t>
        </is>
      </c>
      <c r="T439" s="402" t="inlineStr">
        <is>
          <t>maycon.magno.dias@gmail.com</t>
        </is>
      </c>
      <c r="U439" s="405" t="inlineStr">
        <is>
          <t>Sim</t>
        </is>
      </c>
      <c r="V439" s="408" t="n">
        <v>46023</v>
      </c>
    </row>
    <row r="440">
      <c r="A440" s="396" t="inlineStr">
        <is>
          <t>33YKGA87L38</t>
        </is>
      </c>
      <c r="B440" s="397" t="inlineStr">
        <is>
          <t>UY2N-HR-TA3C</t>
        </is>
      </c>
      <c r="C440" s="397" t="inlineStr">
        <is>
          <t>Mesas mezanino - 2 lugares</t>
        </is>
      </c>
      <c r="D440" s="398" t="n">
        <v>46045</v>
      </c>
      <c r="E440" s="398" t="n">
        <v>46030</v>
      </c>
      <c r="F440" s="490" t="n">
        <v>0.8786805555555556</v>
      </c>
      <c r="G440" s="397" t="inlineStr">
        <is>
          <t>Venda online</t>
        </is>
      </c>
      <c r="H440" s="397" t="inlineStr">
        <is>
          <t>Pagamento transacionado pela Sympla</t>
        </is>
      </c>
      <c r="I440" s="397" t="n">
        <v>130</v>
      </c>
      <c r="J440" s="397" t="n">
        <v>0</v>
      </c>
      <c r="K440" s="397" t="n">
        <v>130</v>
      </c>
      <c r="L440" s="397" t="n">
        <v>15.6</v>
      </c>
      <c r="M440" s="397" t="n">
        <v>145.6</v>
      </c>
      <c r="N440" s="397" t="n">
        <v>-15.6</v>
      </c>
      <c r="O440" s="491" t="n">
        <v>130</v>
      </c>
      <c r="P440" s="397" t="n"/>
      <c r="Q440" s="397" t="n"/>
      <c r="R440" s="397" t="inlineStr">
        <is>
          <t>Maracio</t>
        </is>
      </c>
      <c r="S440" s="397" t="inlineStr">
        <is>
          <t>Fontanari</t>
        </is>
      </c>
      <c r="T440" s="397" t="inlineStr">
        <is>
          <t>fontanari19@gmail.com</t>
        </is>
      </c>
      <c r="U440" s="400" t="inlineStr">
        <is>
          <t>Sim</t>
        </is>
      </c>
      <c r="V440" s="408" t="n">
        <v>46023</v>
      </c>
    </row>
    <row r="441">
      <c r="A441" s="401" t="inlineStr">
        <is>
          <t>33YKGA8G160</t>
        </is>
      </c>
      <c r="B441" s="402" t="inlineStr">
        <is>
          <t>UY5U-SH-6VKQ</t>
        </is>
      </c>
      <c r="C441" s="402" t="inlineStr">
        <is>
          <t>Mesas mezanino - 2 lugares</t>
        </is>
      </c>
      <c r="D441" s="403" t="n">
        <v>46045</v>
      </c>
      <c r="E441" s="403" t="n">
        <v>46032</v>
      </c>
      <c r="F441" s="492" t="n">
        <v>0.7426388888888888</v>
      </c>
      <c r="G441" s="402" t="inlineStr">
        <is>
          <t>Venda online</t>
        </is>
      </c>
      <c r="H441" s="402" t="inlineStr">
        <is>
          <t>Pagamento transacionado pela Sympla</t>
        </is>
      </c>
      <c r="I441" s="402" t="n">
        <v>130</v>
      </c>
      <c r="J441" s="402" t="n">
        <v>0</v>
      </c>
      <c r="K441" s="402" t="n">
        <v>130</v>
      </c>
      <c r="L441" s="402" t="n">
        <v>15.6</v>
      </c>
      <c r="M441" s="402" t="n">
        <v>145.6</v>
      </c>
      <c r="N441" s="402" t="n">
        <v>-15.6</v>
      </c>
      <c r="O441" s="493" t="n">
        <v>130</v>
      </c>
      <c r="P441" s="402" t="n"/>
      <c r="Q441" s="402" t="n"/>
      <c r="R441" s="402" t="inlineStr">
        <is>
          <t>Lais</t>
        </is>
      </c>
      <c r="S441" s="402" t="inlineStr">
        <is>
          <t>Isabella</t>
        </is>
      </c>
      <c r="T441" s="402" t="inlineStr">
        <is>
          <t>lalaisabella2003@gmail.com</t>
        </is>
      </c>
      <c r="U441" s="405" t="inlineStr">
        <is>
          <t>Sim</t>
        </is>
      </c>
      <c r="V441" s="408" t="n">
        <v>46023</v>
      </c>
    </row>
    <row r="442">
      <c r="A442" s="396" t="inlineStr">
        <is>
          <t>33YKGA8M1PH</t>
        </is>
      </c>
      <c r="B442" s="397" t="inlineStr">
        <is>
          <t>UY93-NC-WPLY</t>
        </is>
      </c>
      <c r="C442" s="397" t="inlineStr">
        <is>
          <t>Intermediário - 2 lugares</t>
        </is>
      </c>
      <c r="D442" s="398" t="n">
        <v>46045</v>
      </c>
      <c r="E442" s="398" t="n">
        <v>46034</v>
      </c>
      <c r="F442" s="490" t="n">
        <v>0.5986689814814815</v>
      </c>
      <c r="G442" s="397" t="inlineStr">
        <is>
          <t>Venda online</t>
        </is>
      </c>
      <c r="H442" s="397" t="inlineStr">
        <is>
          <t>Pagamento transacionado pela Sympla</t>
        </is>
      </c>
      <c r="I442" s="397" t="n">
        <v>180</v>
      </c>
      <c r="J442" s="397" t="n">
        <v>0</v>
      </c>
      <c r="K442" s="397" t="n">
        <v>180</v>
      </c>
      <c r="L442" s="397" t="n">
        <v>21.6</v>
      </c>
      <c r="M442" s="397" t="n">
        <v>201.6</v>
      </c>
      <c r="N442" s="397" t="n">
        <v>-21.6</v>
      </c>
      <c r="O442" s="491" t="n">
        <v>180</v>
      </c>
      <c r="P442" s="397" t="n"/>
      <c r="Q442" s="397" t="n"/>
      <c r="R442" s="397" t="inlineStr">
        <is>
          <t>Bruna</t>
        </is>
      </c>
      <c r="S442" s="397" t="inlineStr">
        <is>
          <t>Andrade</t>
        </is>
      </c>
      <c r="T442" s="397" t="inlineStr">
        <is>
          <t>brunandradeaz@gmail.com</t>
        </is>
      </c>
      <c r="U442" s="400" t="inlineStr">
        <is>
          <t>Sim</t>
        </is>
      </c>
      <c r="V442" s="408" t="n">
        <v>46023</v>
      </c>
    </row>
    <row r="443">
      <c r="A443" s="401" t="inlineStr">
        <is>
          <t>33YKGA8M52S</t>
        </is>
      </c>
      <c r="B443" s="402" t="inlineStr">
        <is>
          <t>UY94-ZV-FRWQ</t>
        </is>
      </c>
      <c r="C443" s="402" t="inlineStr">
        <is>
          <t>Frente de palco - 2 lugares</t>
        </is>
      </c>
      <c r="D443" s="403" t="n">
        <v>46045</v>
      </c>
      <c r="E443" s="403" t="n">
        <v>46034</v>
      </c>
      <c r="F443" s="492" t="n">
        <v>0.6164930555555556</v>
      </c>
      <c r="G443" s="402" t="inlineStr">
        <is>
          <t>Venda online</t>
        </is>
      </c>
      <c r="H443" s="402" t="inlineStr">
        <is>
          <t>Pagamento transacionado pela Sympla</t>
        </is>
      </c>
      <c r="I443" s="402" t="n">
        <v>220</v>
      </c>
      <c r="J443" s="402" t="n">
        <v>0</v>
      </c>
      <c r="K443" s="402" t="n">
        <v>220</v>
      </c>
      <c r="L443" s="402" t="n">
        <v>26.4</v>
      </c>
      <c r="M443" s="402" t="n">
        <v>246.4</v>
      </c>
      <c r="N443" s="402" t="n">
        <v>-26.4</v>
      </c>
      <c r="O443" s="493" t="n">
        <v>220</v>
      </c>
      <c r="P443" s="402" t="n"/>
      <c r="Q443" s="402" t="n"/>
      <c r="R443" s="402" t="inlineStr">
        <is>
          <t>Victor</t>
        </is>
      </c>
      <c r="S443" s="402" t="inlineStr">
        <is>
          <t>Cecyn</t>
        </is>
      </c>
      <c r="T443" s="402" t="inlineStr">
        <is>
          <t>victorcecyn@hotmail.com</t>
        </is>
      </c>
      <c r="U443" s="405" t="inlineStr">
        <is>
          <t>Sim</t>
        </is>
      </c>
      <c r="V443" s="408" t="n">
        <v>46023</v>
      </c>
    </row>
    <row r="444">
      <c r="A444" s="396" t="inlineStr">
        <is>
          <t>33YKGA8NETH</t>
        </is>
      </c>
      <c r="B444" s="397" t="inlineStr">
        <is>
          <t>UY9F-Q2-YRLV</t>
        </is>
      </c>
      <c r="C444" s="397" t="inlineStr">
        <is>
          <t>Entrada única - Individual</t>
        </is>
      </c>
      <c r="D444" s="398" t="n">
        <v>46045</v>
      </c>
      <c r="E444" s="398" t="n">
        <v>46034</v>
      </c>
      <c r="F444" s="490" t="n">
        <v>0.8046412037037037</v>
      </c>
      <c r="G444" s="397" t="inlineStr">
        <is>
          <t>Venda online</t>
        </is>
      </c>
      <c r="H444" s="397" t="inlineStr">
        <is>
          <t>Pagamento transacionado pela Sympla</t>
        </is>
      </c>
      <c r="I444" s="397" t="n">
        <v>75</v>
      </c>
      <c r="J444" s="397" t="n">
        <v>0</v>
      </c>
      <c r="K444" s="397" t="n">
        <v>75</v>
      </c>
      <c r="L444" s="397" t="n">
        <v>9</v>
      </c>
      <c r="M444" s="397" t="n">
        <v>84</v>
      </c>
      <c r="N444" s="397" t="n">
        <v>-9</v>
      </c>
      <c r="O444" s="491" t="n">
        <v>75</v>
      </c>
      <c r="P444" s="397" t="n"/>
      <c r="Q444" s="397" t="n"/>
      <c r="R444" s="397" t="inlineStr">
        <is>
          <t>Geraldo</t>
        </is>
      </c>
      <c r="S444" s="397" t="inlineStr">
        <is>
          <t>Benicio</t>
        </is>
      </c>
      <c r="T444" s="397" t="inlineStr">
        <is>
          <t>geraldobenicio12@gmail.com</t>
        </is>
      </c>
      <c r="U444" s="400" t="inlineStr">
        <is>
          <t>Sim</t>
        </is>
      </c>
      <c r="V444" s="408" t="n">
        <v>46023</v>
      </c>
    </row>
    <row r="445">
      <c r="A445" s="401" t="inlineStr">
        <is>
          <t>33YKGA8P942</t>
        </is>
      </c>
      <c r="B445" s="402" t="inlineStr">
        <is>
          <t>UYAH-KY-T196</t>
        </is>
      </c>
      <c r="C445" s="402" t="inlineStr">
        <is>
          <t>Frente de palco - 2 lugares</t>
        </is>
      </c>
      <c r="D445" s="403" t="n">
        <v>46045</v>
      </c>
      <c r="E445" s="403" t="n">
        <v>46035</v>
      </c>
      <c r="F445" s="492" t="n">
        <v>0.4157175925925926</v>
      </c>
      <c r="G445" s="402" t="inlineStr">
        <is>
          <t>Venda online</t>
        </is>
      </c>
      <c r="H445" s="402" t="inlineStr">
        <is>
          <t>Pagamento transacionado pela Sympla</t>
        </is>
      </c>
      <c r="I445" s="402" t="n">
        <v>220</v>
      </c>
      <c r="J445" s="402" t="n">
        <v>0</v>
      </c>
      <c r="K445" s="402" t="n">
        <v>220</v>
      </c>
      <c r="L445" s="402" t="n">
        <v>26.4</v>
      </c>
      <c r="M445" s="402" t="n">
        <v>246.4</v>
      </c>
      <c r="N445" s="402" t="n">
        <v>-26.4</v>
      </c>
      <c r="O445" s="493" t="n">
        <v>220</v>
      </c>
      <c r="P445" s="402" t="n"/>
      <c r="Q445" s="402" t="n"/>
      <c r="R445" s="402" t="inlineStr">
        <is>
          <t>Phillip</t>
        </is>
      </c>
      <c r="S445" s="402" t="inlineStr">
        <is>
          <t>Fonseca Zelante</t>
        </is>
      </c>
      <c r="T445" s="402" t="inlineStr">
        <is>
          <t>zelante@gmail.com</t>
        </is>
      </c>
      <c r="U445" s="405" t="inlineStr">
        <is>
          <t>Sim</t>
        </is>
      </c>
      <c r="V445" s="408" t="n">
        <v>46023</v>
      </c>
    </row>
    <row r="446">
      <c r="A446" s="396" t="inlineStr">
        <is>
          <t>33YKGA8VUJ7</t>
        </is>
      </c>
      <c r="B446" s="397" t="inlineStr">
        <is>
          <t>UYCS-FK-AN56</t>
        </is>
      </c>
      <c r="C446" s="397" t="inlineStr">
        <is>
          <t>Frente de palco - 2 lugares</t>
        </is>
      </c>
      <c r="D446" s="398" t="n">
        <v>46045</v>
      </c>
      <c r="E446" s="398" t="n">
        <v>46036</v>
      </c>
      <c r="F446" s="490" t="n">
        <v>0.7602893518518519</v>
      </c>
      <c r="G446" s="397" t="inlineStr">
        <is>
          <t>Venda online</t>
        </is>
      </c>
      <c r="H446" s="397" t="inlineStr">
        <is>
          <t>Pagamento transacionado pela Sympla</t>
        </is>
      </c>
      <c r="I446" s="397" t="n">
        <v>220</v>
      </c>
      <c r="J446" s="397" t="n">
        <v>0</v>
      </c>
      <c r="K446" s="397" t="n">
        <v>220</v>
      </c>
      <c r="L446" s="397" t="n">
        <v>26.4</v>
      </c>
      <c r="M446" s="397" t="n">
        <v>246.4</v>
      </c>
      <c r="N446" s="397" t="n">
        <v>-26.4</v>
      </c>
      <c r="O446" s="491" t="n">
        <v>220</v>
      </c>
      <c r="P446" s="397" t="n"/>
      <c r="Q446" s="397" t="n"/>
      <c r="R446" s="397" t="inlineStr">
        <is>
          <t>Camila de Souza</t>
        </is>
      </c>
      <c r="S446" s="397" t="inlineStr">
        <is>
          <t>Belisario</t>
        </is>
      </c>
      <c r="T446" s="397" t="inlineStr">
        <is>
          <t>milinha123eja@gmail.com</t>
        </is>
      </c>
      <c r="U446" s="400" t="inlineStr">
        <is>
          <t>Sim</t>
        </is>
      </c>
      <c r="V446" s="408" t="n">
        <v>46023</v>
      </c>
    </row>
    <row r="447">
      <c r="A447" s="401" t="inlineStr">
        <is>
          <t>33YKGA90E07</t>
        </is>
      </c>
      <c r="B447" s="402" t="inlineStr">
        <is>
          <t>UYCV-US-G8S5</t>
        </is>
      </c>
      <c r="C447" s="402" t="inlineStr">
        <is>
          <t>Frente de palco - 2 lugares</t>
        </is>
      </c>
      <c r="D447" s="403" t="n">
        <v>46045</v>
      </c>
      <c r="E447" s="403" t="n">
        <v>46036</v>
      </c>
      <c r="F447" s="492" t="n">
        <v>0.8190856481481481</v>
      </c>
      <c r="G447" s="402" t="inlineStr">
        <is>
          <t>Venda online</t>
        </is>
      </c>
      <c r="H447" s="402" t="inlineStr">
        <is>
          <t>Pagamento transacionado pela Sympla</t>
        </is>
      </c>
      <c r="I447" s="402" t="n">
        <v>220</v>
      </c>
      <c r="J447" s="402" t="n">
        <v>0</v>
      </c>
      <c r="K447" s="402" t="n">
        <v>220</v>
      </c>
      <c r="L447" s="402" t="n">
        <v>26.4</v>
      </c>
      <c r="M447" s="402" t="n">
        <v>246.4</v>
      </c>
      <c r="N447" s="402" t="n">
        <v>-26.4</v>
      </c>
      <c r="O447" s="493" t="n">
        <v>220</v>
      </c>
      <c r="P447" s="402" t="n"/>
      <c r="Q447" s="402" t="n"/>
      <c r="R447" s="402" t="inlineStr">
        <is>
          <t>RAFA</t>
        </is>
      </c>
      <c r="S447" s="402" t="inlineStr">
        <is>
          <t>FERNANDES</t>
        </is>
      </c>
      <c r="T447" s="402" t="inlineStr">
        <is>
          <t>rafaelfernandesmaciel320@gmail.com</t>
        </is>
      </c>
      <c r="U447" s="405" t="inlineStr">
        <is>
          <t>Sim</t>
        </is>
      </c>
      <c r="V447" s="408" t="n">
        <v>46023</v>
      </c>
    </row>
    <row r="448">
      <c r="A448" s="396" t="inlineStr">
        <is>
          <t>33YKGA90HZE</t>
        </is>
      </c>
      <c r="B448" s="397" t="inlineStr">
        <is>
          <t>UYCW-ZW-Y8SG</t>
        </is>
      </c>
      <c r="C448" s="397" t="inlineStr">
        <is>
          <t>Frente de palco - 2 lugares</t>
        </is>
      </c>
      <c r="D448" s="398" t="n">
        <v>46045</v>
      </c>
      <c r="E448" s="398" t="n">
        <v>46036</v>
      </c>
      <c r="F448" s="490" t="n">
        <v>0.8331944444444445</v>
      </c>
      <c r="G448" s="397" t="inlineStr">
        <is>
          <t>Venda online</t>
        </is>
      </c>
      <c r="H448" s="397" t="inlineStr">
        <is>
          <t>Pagamento transacionado pela Sympla</t>
        </is>
      </c>
      <c r="I448" s="397" t="n">
        <v>220</v>
      </c>
      <c r="J448" s="397" t="n">
        <v>0</v>
      </c>
      <c r="K448" s="397" t="n">
        <v>220</v>
      </c>
      <c r="L448" s="397" t="n">
        <v>26.4</v>
      </c>
      <c r="M448" s="397" t="n">
        <v>246.4</v>
      </c>
      <c r="N448" s="397" t="n">
        <v>-26.4</v>
      </c>
      <c r="O448" s="491" t="n">
        <v>220</v>
      </c>
      <c r="P448" s="397" t="n"/>
      <c r="Q448" s="397" t="n"/>
      <c r="R448" s="397" t="inlineStr">
        <is>
          <t>RENAN</t>
        </is>
      </c>
      <c r="S448" s="397" t="inlineStr">
        <is>
          <t>SILVA</t>
        </is>
      </c>
      <c r="T448" s="397" t="inlineStr">
        <is>
          <t>renanras@gmail.com</t>
        </is>
      </c>
      <c r="U448" s="400" t="inlineStr">
        <is>
          <t>Sim</t>
        </is>
      </c>
      <c r="V448" s="408" t="n">
        <v>46023</v>
      </c>
    </row>
    <row r="449">
      <c r="A449" s="401" t="inlineStr">
        <is>
          <t>33YKGA91R8R</t>
        </is>
      </c>
      <c r="B449" s="402" t="inlineStr">
        <is>
          <t>UYDR-A4-Q7HG</t>
        </is>
      </c>
      <c r="C449" s="402" t="inlineStr">
        <is>
          <t>Intermediário - 2 lugares</t>
        </is>
      </c>
      <c r="D449" s="403" t="n">
        <v>46045</v>
      </c>
      <c r="E449" s="403" t="n">
        <v>46037</v>
      </c>
      <c r="F449" s="492" t="n">
        <v>0.3202546296296296</v>
      </c>
      <c r="G449" s="402" t="inlineStr">
        <is>
          <t>Venda online</t>
        </is>
      </c>
      <c r="H449" s="402" t="inlineStr">
        <is>
          <t>Pagamento transacionado pela Sympla</t>
        </is>
      </c>
      <c r="I449" s="402" t="n">
        <v>180</v>
      </c>
      <c r="J449" s="402" t="n">
        <v>0</v>
      </c>
      <c r="K449" s="402" t="n">
        <v>180</v>
      </c>
      <c r="L449" s="402" t="n">
        <v>21.6</v>
      </c>
      <c r="M449" s="402" t="n">
        <v>201.6</v>
      </c>
      <c r="N449" s="402" t="n">
        <v>-21.6</v>
      </c>
      <c r="O449" s="493" t="n">
        <v>180</v>
      </c>
      <c r="P449" s="402" t="n"/>
      <c r="Q449" s="402" t="n"/>
      <c r="R449" s="402" t="inlineStr">
        <is>
          <t>Bruno</t>
        </is>
      </c>
      <c r="S449" s="402" t="inlineStr">
        <is>
          <t>Freitae</t>
        </is>
      </c>
      <c r="T449" s="402" t="inlineStr">
        <is>
          <t>bratsso@gmail.com</t>
        </is>
      </c>
      <c r="U449" s="405" t="inlineStr">
        <is>
          <t>Sim</t>
        </is>
      </c>
      <c r="V449" s="408" t="n">
        <v>46023</v>
      </c>
    </row>
    <row r="450">
      <c r="A450" s="396" t="inlineStr">
        <is>
          <t>33YKGA949L1</t>
        </is>
      </c>
      <c r="B450" s="397" t="inlineStr">
        <is>
          <t>UYEF-Z2-02J2</t>
        </is>
      </c>
      <c r="C450" s="397" t="inlineStr">
        <is>
          <t>Frente de palco - 2 lugares</t>
        </is>
      </c>
      <c r="D450" s="398" t="n">
        <v>46045</v>
      </c>
      <c r="E450" s="398" t="n">
        <v>46037</v>
      </c>
      <c r="F450" s="490" t="n">
        <v>0.7023611111111111</v>
      </c>
      <c r="G450" s="397" t="inlineStr">
        <is>
          <t>Venda online</t>
        </is>
      </c>
      <c r="H450" s="397" t="inlineStr">
        <is>
          <t>Pagamento transacionado pela Sympla</t>
        </is>
      </c>
      <c r="I450" s="397" t="n">
        <v>220</v>
      </c>
      <c r="J450" s="397" t="n">
        <v>0</v>
      </c>
      <c r="K450" s="397" t="n">
        <v>220</v>
      </c>
      <c r="L450" s="397" t="n">
        <v>26.4</v>
      </c>
      <c r="M450" s="397" t="n">
        <v>246.4</v>
      </c>
      <c r="N450" s="397" t="n">
        <v>-26.4</v>
      </c>
      <c r="O450" s="491" t="n">
        <v>220</v>
      </c>
      <c r="P450" s="397" t="n"/>
      <c r="Q450" s="397" t="n"/>
      <c r="R450" s="397" t="inlineStr">
        <is>
          <t>Arthur</t>
        </is>
      </c>
      <c r="S450" s="397" t="inlineStr">
        <is>
          <t>Blasy</t>
        </is>
      </c>
      <c r="T450" s="397" t="inlineStr">
        <is>
          <t>arthurblasy@gmail.com</t>
        </is>
      </c>
      <c r="U450" s="400" t="inlineStr">
        <is>
          <t>Sim</t>
        </is>
      </c>
      <c r="V450" s="408" t="n">
        <v>46023</v>
      </c>
    </row>
    <row r="451">
      <c r="A451" s="401" t="inlineStr">
        <is>
          <t>33YKGA94GV3</t>
        </is>
      </c>
      <c r="B451" s="402" t="inlineStr">
        <is>
          <t>UYEH-WF-ZQUE</t>
        </is>
      </c>
      <c r="C451" s="402" t="inlineStr">
        <is>
          <t>Frente de palco - 2 lugares</t>
        </is>
      </c>
      <c r="D451" s="403" t="n">
        <v>46045</v>
      </c>
      <c r="E451" s="403" t="n">
        <v>46037</v>
      </c>
      <c r="F451" s="492" t="n">
        <v>0.7406828703703704</v>
      </c>
      <c r="G451" s="402" t="inlineStr">
        <is>
          <t>Venda online</t>
        </is>
      </c>
      <c r="H451" s="402" t="inlineStr">
        <is>
          <t>Pagamento transacionado pela Sympla</t>
        </is>
      </c>
      <c r="I451" s="402" t="n">
        <v>220</v>
      </c>
      <c r="J451" s="402" t="n">
        <v>0</v>
      </c>
      <c r="K451" s="402" t="n">
        <v>220</v>
      </c>
      <c r="L451" s="402" t="n">
        <v>26.4</v>
      </c>
      <c r="M451" s="402" t="n">
        <v>246.4</v>
      </c>
      <c r="N451" s="402" t="n">
        <v>-26.4</v>
      </c>
      <c r="O451" s="493" t="n">
        <v>220</v>
      </c>
      <c r="P451" s="402" t="n"/>
      <c r="Q451" s="402" t="n"/>
      <c r="R451" s="402" t="inlineStr">
        <is>
          <t>Antonio Augusto</t>
        </is>
      </c>
      <c r="S451" s="402" t="inlineStr">
        <is>
          <t>Chaves Arruda</t>
        </is>
      </c>
      <c r="T451" s="402" t="inlineStr">
        <is>
          <t>antonioarruda@hotmail.com</t>
        </is>
      </c>
      <c r="U451" s="405" t="inlineStr">
        <is>
          <t>Sim</t>
        </is>
      </c>
      <c r="V451" s="408" t="n">
        <v>46023</v>
      </c>
    </row>
    <row r="452">
      <c r="A452" s="396" t="inlineStr">
        <is>
          <t>33YKGA967EU</t>
        </is>
      </c>
      <c r="B452" s="397" t="inlineStr">
        <is>
          <t>UYEW-Y2-L4C3</t>
        </is>
      </c>
      <c r="C452" s="397" t="inlineStr">
        <is>
          <t>Frente de palco - 2 lugares</t>
        </is>
      </c>
      <c r="D452" s="398" t="n">
        <v>46045</v>
      </c>
      <c r="E452" s="398" t="n">
        <v>46037</v>
      </c>
      <c r="F452" s="490" t="n">
        <v>0.9892361111111111</v>
      </c>
      <c r="G452" s="397" t="inlineStr">
        <is>
          <t>Venda online</t>
        </is>
      </c>
      <c r="H452" s="397" t="inlineStr">
        <is>
          <t>Pagamento transacionado pela Sympla</t>
        </is>
      </c>
      <c r="I452" s="397" t="n">
        <v>220</v>
      </c>
      <c r="J452" s="397" t="n">
        <v>0</v>
      </c>
      <c r="K452" s="397" t="n">
        <v>220</v>
      </c>
      <c r="L452" s="397" t="n">
        <v>26.4</v>
      </c>
      <c r="M452" s="397" t="n">
        <v>246.4</v>
      </c>
      <c r="N452" s="397" t="n">
        <v>-26.4</v>
      </c>
      <c r="O452" s="491" t="n">
        <v>220</v>
      </c>
      <c r="P452" s="397" t="n"/>
      <c r="Q452" s="397" t="n"/>
      <c r="R452" s="397" t="inlineStr">
        <is>
          <t>Tamires</t>
        </is>
      </c>
      <c r="S452" s="397" t="inlineStr">
        <is>
          <t>Tessaro</t>
        </is>
      </c>
      <c r="T452" s="397" t="inlineStr">
        <is>
          <t>proftamylima@gmail.com</t>
        </is>
      </c>
      <c r="U452" s="400" t="inlineStr">
        <is>
          <t>Sim</t>
        </is>
      </c>
      <c r="V452" s="408" t="n">
        <v>46023</v>
      </c>
    </row>
    <row r="453">
      <c r="A453" s="401" t="inlineStr">
        <is>
          <t>33YKGA9EV1P</t>
        </is>
      </c>
      <c r="B453" s="402" t="inlineStr">
        <is>
          <t>UYY2-R2-9QF5</t>
        </is>
      </c>
      <c r="C453" s="402" t="inlineStr">
        <is>
          <t>Frente de palco - 2 lugares</t>
        </is>
      </c>
      <c r="D453" s="403" t="n">
        <v>46045</v>
      </c>
      <c r="E453" s="403" t="n">
        <v>46039</v>
      </c>
      <c r="F453" s="492" t="n">
        <v>0.8011921296296296</v>
      </c>
      <c r="G453" s="402" t="inlineStr">
        <is>
          <t>Venda online</t>
        </is>
      </c>
      <c r="H453" s="402" t="inlineStr">
        <is>
          <t>Pagamento transacionado pela Sympla</t>
        </is>
      </c>
      <c r="I453" s="402" t="n">
        <v>220</v>
      </c>
      <c r="J453" s="402" t="n">
        <v>0</v>
      </c>
      <c r="K453" s="402" t="n">
        <v>220</v>
      </c>
      <c r="L453" s="402" t="n">
        <v>26.4</v>
      </c>
      <c r="M453" s="402" t="n">
        <v>246.4</v>
      </c>
      <c r="N453" s="402" t="n">
        <v>-26.4</v>
      </c>
      <c r="O453" s="493" t="n">
        <v>220</v>
      </c>
      <c r="P453" s="402" t="n"/>
      <c r="Q453" s="402" t="n"/>
      <c r="R453" s="402" t="inlineStr">
        <is>
          <t>Lucas</t>
        </is>
      </c>
      <c r="S453" s="402" t="inlineStr">
        <is>
          <t>Gomes</t>
        </is>
      </c>
      <c r="T453" s="402" t="inlineStr">
        <is>
          <t>lucasrcgomes27@gmail.com</t>
        </is>
      </c>
      <c r="U453" s="405" t="inlineStr">
        <is>
          <t>Sim</t>
        </is>
      </c>
      <c r="V453" s="408" t="n">
        <v>46023</v>
      </c>
    </row>
    <row r="454">
      <c r="A454" s="396" t="inlineStr">
        <is>
          <t>33YKGA9F9U5</t>
        </is>
      </c>
      <c r="B454" s="397" t="inlineStr">
        <is>
          <t>UYY4-QB-HX5V</t>
        </is>
      </c>
      <c r="C454" s="397" t="inlineStr">
        <is>
          <t>Frente de palco - 2 lugares</t>
        </is>
      </c>
      <c r="D454" s="398" t="n">
        <v>46045</v>
      </c>
      <c r="E454" s="398" t="n">
        <v>46039</v>
      </c>
      <c r="F454" s="490" t="n">
        <v>0.8349305555555555</v>
      </c>
      <c r="G454" s="397" t="inlineStr">
        <is>
          <t>Venda online</t>
        </is>
      </c>
      <c r="H454" s="397" t="inlineStr">
        <is>
          <t>Pagamento transacionado pela Sympla</t>
        </is>
      </c>
      <c r="I454" s="397" t="n">
        <v>220</v>
      </c>
      <c r="J454" s="397" t="n">
        <v>0</v>
      </c>
      <c r="K454" s="397" t="n">
        <v>220</v>
      </c>
      <c r="L454" s="397" t="n">
        <v>26.4</v>
      </c>
      <c r="M454" s="397" t="n">
        <v>246.4</v>
      </c>
      <c r="N454" s="397" t="n">
        <v>-26.4</v>
      </c>
      <c r="O454" s="491" t="n">
        <v>220</v>
      </c>
      <c r="P454" s="397" t="n"/>
      <c r="Q454" s="397" t="n"/>
      <c r="R454" s="397" t="inlineStr">
        <is>
          <t>Lippe</t>
        </is>
      </c>
      <c r="S454" s="397" t="inlineStr">
        <is>
          <t>Samora</t>
        </is>
      </c>
      <c r="T454" s="397" t="inlineStr">
        <is>
          <t>felippearaujosamora@gmail.com</t>
        </is>
      </c>
      <c r="U454" s="400" t="inlineStr">
        <is>
          <t>Sim</t>
        </is>
      </c>
      <c r="V454" s="408" t="n">
        <v>46023</v>
      </c>
    </row>
    <row r="455">
      <c r="A455" s="401" t="inlineStr">
        <is>
          <t>33YKGA9HA3S</t>
        </is>
      </c>
      <c r="B455" s="402" t="inlineStr">
        <is>
          <t>UYJB-SR-0DNV</t>
        </is>
      </c>
      <c r="C455" s="402" t="inlineStr">
        <is>
          <t>Intermediário - 2 lugares</t>
        </is>
      </c>
      <c r="D455" s="403" t="n">
        <v>46045</v>
      </c>
      <c r="E455" s="403" t="n">
        <v>46040</v>
      </c>
      <c r="F455" s="492" t="n">
        <v>0.5352662037037037</v>
      </c>
      <c r="G455" s="402" t="inlineStr">
        <is>
          <t>Venda online</t>
        </is>
      </c>
      <c r="H455" s="402" t="inlineStr">
        <is>
          <t>Pagamento transacionado pela Sympla</t>
        </is>
      </c>
      <c r="I455" s="402" t="n">
        <v>180</v>
      </c>
      <c r="J455" s="402" t="n">
        <v>0</v>
      </c>
      <c r="K455" s="402" t="n">
        <v>180</v>
      </c>
      <c r="L455" s="402" t="n">
        <v>21.6</v>
      </c>
      <c r="M455" s="402" t="n">
        <v>201.6</v>
      </c>
      <c r="N455" s="402" t="n">
        <v>-21.6</v>
      </c>
      <c r="O455" s="493" t="n">
        <v>180</v>
      </c>
      <c r="P455" s="402" t="n"/>
      <c r="Q455" s="402" t="n"/>
      <c r="R455" s="402" t="inlineStr">
        <is>
          <t>Bruno</t>
        </is>
      </c>
      <c r="S455" s="402" t="inlineStr">
        <is>
          <t>Veiga</t>
        </is>
      </c>
      <c r="T455" s="402" t="inlineStr">
        <is>
          <t>bruno.veiga@gmail.com</t>
        </is>
      </c>
      <c r="U455" s="405" t="inlineStr">
        <is>
          <t>Sim</t>
        </is>
      </c>
      <c r="V455" s="408" t="n">
        <v>46023</v>
      </c>
    </row>
    <row r="456">
      <c r="A456" s="396" t="inlineStr">
        <is>
          <t>33YKGA9J38M</t>
        </is>
      </c>
      <c r="B456" s="397" t="inlineStr">
        <is>
          <t>UYK0-N6-8PKR</t>
        </is>
      </c>
      <c r="C456" s="397" t="inlineStr">
        <is>
          <t>Intermediário - 2 lugares</t>
        </is>
      </c>
      <c r="D456" s="398" t="n">
        <v>46045</v>
      </c>
      <c r="E456" s="398" t="n">
        <v>46040</v>
      </c>
      <c r="F456" s="490" t="n">
        <v>0.9246412037037037</v>
      </c>
      <c r="G456" s="397" t="inlineStr">
        <is>
          <t>Venda online</t>
        </is>
      </c>
      <c r="H456" s="397" t="inlineStr">
        <is>
          <t>Pagamento transacionado pela Sympla</t>
        </is>
      </c>
      <c r="I456" s="397" t="n">
        <v>180</v>
      </c>
      <c r="J456" s="397" t="n">
        <v>0</v>
      </c>
      <c r="K456" s="397" t="n">
        <v>180</v>
      </c>
      <c r="L456" s="397" t="n">
        <v>21.6</v>
      </c>
      <c r="M456" s="397" t="n">
        <v>201.6</v>
      </c>
      <c r="N456" s="397" t="n">
        <v>-21.6</v>
      </c>
      <c r="O456" s="491" t="n">
        <v>180</v>
      </c>
      <c r="P456" s="397" t="n"/>
      <c r="Q456" s="397" t="n"/>
      <c r="R456" s="397" t="inlineStr">
        <is>
          <t>CELSO</t>
        </is>
      </c>
      <c r="S456" s="397" t="inlineStr">
        <is>
          <t>NERIS JR</t>
        </is>
      </c>
      <c r="T456" s="397" t="inlineStr">
        <is>
          <t>nerisjr.c@gmail.com</t>
        </is>
      </c>
      <c r="U456" s="400" t="inlineStr">
        <is>
          <t>Sim</t>
        </is>
      </c>
      <c r="V456" s="408" t="n">
        <v>46023</v>
      </c>
    </row>
    <row r="457">
      <c r="A457" s="401" t="inlineStr">
        <is>
          <t>33YKGA9J890</t>
        </is>
      </c>
      <c r="B457" s="402" t="inlineStr">
        <is>
          <t>UYK3-BT-9T4R</t>
        </is>
      </c>
      <c r="C457" s="402" t="inlineStr">
        <is>
          <t>Frente de palco - 2 lugares</t>
        </is>
      </c>
      <c r="D457" s="403" t="n">
        <v>46045</v>
      </c>
      <c r="E457" s="403" t="n">
        <v>46040</v>
      </c>
      <c r="F457" s="492" t="n">
        <v>0.9701157407407407</v>
      </c>
      <c r="G457" s="402" t="inlineStr">
        <is>
          <t>Venda online</t>
        </is>
      </c>
      <c r="H457" s="402" t="inlineStr">
        <is>
          <t>Pagamento transacionado pela Sympla</t>
        </is>
      </c>
      <c r="I457" s="402" t="n">
        <v>220</v>
      </c>
      <c r="J457" s="402" t="n">
        <v>0</v>
      </c>
      <c r="K457" s="402" t="n">
        <v>220</v>
      </c>
      <c r="L457" s="402" t="n">
        <v>26.4</v>
      </c>
      <c r="M457" s="402" t="n">
        <v>246.4</v>
      </c>
      <c r="N457" s="402" t="n">
        <v>-26.4</v>
      </c>
      <c r="O457" s="493" t="n">
        <v>220</v>
      </c>
      <c r="P457" s="402" t="n"/>
      <c r="Q457" s="402" t="n"/>
      <c r="R457" s="402" t="inlineStr">
        <is>
          <t>Caroline</t>
        </is>
      </c>
      <c r="S457" s="402" t="inlineStr">
        <is>
          <t>sales</t>
        </is>
      </c>
      <c r="T457" s="402" t="inlineStr">
        <is>
          <t>csales94@hotmail.com</t>
        </is>
      </c>
      <c r="U457" s="405" t="inlineStr">
        <is>
          <t>Sim</t>
        </is>
      </c>
      <c r="V457" s="408" t="n">
        <v>46023</v>
      </c>
    </row>
    <row r="458">
      <c r="A458" s="396" t="inlineStr">
        <is>
          <t>33YKGA9J890</t>
        </is>
      </c>
      <c r="B458" s="397" t="inlineStr">
        <is>
          <t>UYK3-BT-9T5S</t>
        </is>
      </c>
      <c r="C458" s="397" t="inlineStr">
        <is>
          <t>Entrada única - Individual</t>
        </is>
      </c>
      <c r="D458" s="398" t="n">
        <v>46045</v>
      </c>
      <c r="E458" s="398" t="n">
        <v>46040</v>
      </c>
      <c r="F458" s="490" t="n">
        <v>0.9701157407407407</v>
      </c>
      <c r="G458" s="397" t="inlineStr">
        <is>
          <t>Venda online</t>
        </is>
      </c>
      <c r="H458" s="397" t="inlineStr">
        <is>
          <t>Pagamento transacionado pela Sympla</t>
        </is>
      </c>
      <c r="I458" s="397" t="n">
        <v>75</v>
      </c>
      <c r="J458" s="397" t="n">
        <v>0</v>
      </c>
      <c r="K458" s="397" t="n">
        <v>75</v>
      </c>
      <c r="L458" s="397" t="n">
        <v>9</v>
      </c>
      <c r="M458" s="397" t="n">
        <v>84</v>
      </c>
      <c r="N458" s="397" t="n">
        <v>-9</v>
      </c>
      <c r="O458" s="491" t="n">
        <v>75</v>
      </c>
      <c r="P458" s="397" t="n"/>
      <c r="Q458" s="397" t="n"/>
      <c r="R458" s="397" t="inlineStr">
        <is>
          <t>Caroline</t>
        </is>
      </c>
      <c r="S458" s="397" t="inlineStr">
        <is>
          <t>sales</t>
        </is>
      </c>
      <c r="T458" s="397" t="inlineStr">
        <is>
          <t>csales94@hotmail.com</t>
        </is>
      </c>
      <c r="U458" s="400" t="inlineStr">
        <is>
          <t>Sim</t>
        </is>
      </c>
      <c r="V458" s="408" t="n">
        <v>46023</v>
      </c>
    </row>
    <row r="459">
      <c r="A459" s="401" t="inlineStr">
        <is>
          <t>33YKGA9J8E0</t>
        </is>
      </c>
      <c r="B459" s="402" t="inlineStr">
        <is>
          <t>UYK3-EG-ZBS4</t>
        </is>
      </c>
      <c r="C459" s="402" t="inlineStr">
        <is>
          <t>Intermediário - 2 lugares</t>
        </is>
      </c>
      <c r="D459" s="403" t="n">
        <v>46045</v>
      </c>
      <c r="E459" s="403" t="n">
        <v>46040</v>
      </c>
      <c r="F459" s="492" t="n">
        <v>0.9714351851851852</v>
      </c>
      <c r="G459" s="402" t="inlineStr">
        <is>
          <t>Venda online</t>
        </is>
      </c>
      <c r="H459" s="402" t="inlineStr">
        <is>
          <t>Pagamento transacionado pela Sympla</t>
        </is>
      </c>
      <c r="I459" s="402" t="n">
        <v>180</v>
      </c>
      <c r="J459" s="402" t="n">
        <v>0</v>
      </c>
      <c r="K459" s="402" t="n">
        <v>180</v>
      </c>
      <c r="L459" s="402" t="n">
        <v>21.6</v>
      </c>
      <c r="M459" s="402" t="n">
        <v>201.6</v>
      </c>
      <c r="N459" s="402" t="n">
        <v>-21.6</v>
      </c>
      <c r="O459" s="493" t="n">
        <v>180</v>
      </c>
      <c r="P459" s="402" t="n"/>
      <c r="Q459" s="402" t="n"/>
      <c r="R459" s="402" t="inlineStr">
        <is>
          <t>Victor</t>
        </is>
      </c>
      <c r="S459" s="402" t="inlineStr">
        <is>
          <t>Simões</t>
        </is>
      </c>
      <c r="T459" s="402" t="inlineStr">
        <is>
          <t>viti.simoes@gmail.com</t>
        </is>
      </c>
      <c r="U459" s="405" t="inlineStr">
        <is>
          <t>Sim</t>
        </is>
      </c>
      <c r="V459" s="408" t="n">
        <v>46023</v>
      </c>
    </row>
    <row r="460">
      <c r="A460" s="396" t="inlineStr">
        <is>
          <t>33YKGA9JB84</t>
        </is>
      </c>
      <c r="B460" s="397" t="inlineStr">
        <is>
          <t>UYK6-0E-E3CW</t>
        </is>
      </c>
      <c r="C460" s="397" t="inlineStr">
        <is>
          <t>Entrada única - Individual</t>
        </is>
      </c>
      <c r="D460" s="398" t="n">
        <v>46045</v>
      </c>
      <c r="E460" s="398" t="n">
        <v>46041</v>
      </c>
      <c r="F460" s="490" t="n">
        <v>0.01553240740740741</v>
      </c>
      <c r="G460" s="397" t="inlineStr">
        <is>
          <t>Venda online</t>
        </is>
      </c>
      <c r="H460" s="397" t="inlineStr">
        <is>
          <t>Pagamento transacionado pela Sympla</t>
        </is>
      </c>
      <c r="I460" s="397" t="n">
        <v>75</v>
      </c>
      <c r="J460" s="397" t="n">
        <v>0</v>
      </c>
      <c r="K460" s="397" t="n">
        <v>75</v>
      </c>
      <c r="L460" s="397" t="n">
        <v>9</v>
      </c>
      <c r="M460" s="397" t="n">
        <v>84</v>
      </c>
      <c r="N460" s="397" t="n">
        <v>-9</v>
      </c>
      <c r="O460" s="491" t="n">
        <v>75</v>
      </c>
      <c r="P460" s="397" t="n"/>
      <c r="Q460" s="397" t="n"/>
      <c r="R460" s="397" t="inlineStr">
        <is>
          <t>Caroline</t>
        </is>
      </c>
      <c r="S460" s="397" t="inlineStr">
        <is>
          <t>Sales</t>
        </is>
      </c>
      <c r="T460" s="397" t="inlineStr">
        <is>
          <t>csales94@hotmail.com</t>
        </is>
      </c>
      <c r="U460" s="400" t="inlineStr">
        <is>
          <t>Sim</t>
        </is>
      </c>
      <c r="V460" s="408" t="n">
        <v>46023</v>
      </c>
    </row>
    <row r="461">
      <c r="A461" s="401" t="inlineStr">
        <is>
          <t>33YKGA9MJSN</t>
        </is>
      </c>
      <c r="B461" s="402" t="inlineStr">
        <is>
          <t>UYLY-XP-87Y2</t>
        </is>
      </c>
      <c r="C461" s="402" t="inlineStr">
        <is>
          <t>Entrada única - Individual</t>
        </is>
      </c>
      <c r="D461" s="403" t="n">
        <v>46045</v>
      </c>
      <c r="E461" s="403" t="n">
        <v>46041</v>
      </c>
      <c r="F461" s="492" t="n">
        <v>0.8166087962962963</v>
      </c>
      <c r="G461" s="402" t="inlineStr">
        <is>
          <t>Venda online</t>
        </is>
      </c>
      <c r="H461" s="402" t="inlineStr">
        <is>
          <t>Pagamento transacionado pela Sympla</t>
        </is>
      </c>
      <c r="I461" s="402" t="n">
        <v>75</v>
      </c>
      <c r="J461" s="402" t="n">
        <v>0</v>
      </c>
      <c r="K461" s="402" t="n">
        <v>75</v>
      </c>
      <c r="L461" s="402" t="n">
        <v>9</v>
      </c>
      <c r="M461" s="402" t="n">
        <v>84</v>
      </c>
      <c r="N461" s="402" t="n">
        <v>-9</v>
      </c>
      <c r="O461" s="493" t="n">
        <v>75</v>
      </c>
      <c r="P461" s="402" t="n"/>
      <c r="Q461" s="402" t="n"/>
      <c r="R461" s="402" t="inlineStr">
        <is>
          <t>Tamires</t>
        </is>
      </c>
      <c r="S461" s="402" t="inlineStr">
        <is>
          <t>Pinheiro</t>
        </is>
      </c>
      <c r="T461" s="402" t="inlineStr">
        <is>
          <t>tamires01pinheiro@gmail.com</t>
        </is>
      </c>
      <c r="U461" s="405" t="inlineStr">
        <is>
          <t>Sim</t>
        </is>
      </c>
      <c r="V461" s="408" t="n">
        <v>46023</v>
      </c>
    </row>
    <row r="462">
      <c r="A462" s="396" t="inlineStr">
        <is>
          <t>33YKGA9MMMF</t>
        </is>
      </c>
      <c r="B462" s="397" t="inlineStr">
        <is>
          <t>UYLJ-NP-DN9L</t>
        </is>
      </c>
      <c r="C462" s="397" t="inlineStr">
        <is>
          <t>Intermediário - 2 lugares</t>
        </is>
      </c>
      <c r="D462" s="398" t="n">
        <v>46045</v>
      </c>
      <c r="E462" s="398" t="n">
        <v>46041</v>
      </c>
      <c r="F462" s="490" t="n">
        <v>0.8286458333333333</v>
      </c>
      <c r="G462" s="397" t="inlineStr">
        <is>
          <t>Venda online</t>
        </is>
      </c>
      <c r="H462" s="397" t="inlineStr">
        <is>
          <t>Pagamento transacionado pela Sympla</t>
        </is>
      </c>
      <c r="I462" s="397" t="n">
        <v>180</v>
      </c>
      <c r="J462" s="397" t="n">
        <v>0</v>
      </c>
      <c r="K462" s="397" t="n">
        <v>180</v>
      </c>
      <c r="L462" s="397" t="n">
        <v>21.6</v>
      </c>
      <c r="M462" s="397" t="n">
        <v>201.6</v>
      </c>
      <c r="N462" s="397" t="n">
        <v>-21.6</v>
      </c>
      <c r="O462" s="491" t="n">
        <v>180</v>
      </c>
      <c r="P462" s="397" t="n"/>
      <c r="Q462" s="397" t="n"/>
      <c r="R462" s="397" t="inlineStr">
        <is>
          <t>GABRIELA</t>
        </is>
      </c>
      <c r="S462" s="397" t="inlineStr">
        <is>
          <t>BRAZ</t>
        </is>
      </c>
      <c r="T462" s="397" t="inlineStr">
        <is>
          <t>gabsbraz@gmail.com</t>
        </is>
      </c>
      <c r="U462" s="400" t="inlineStr">
        <is>
          <t>Sim</t>
        </is>
      </c>
      <c r="V462" s="408" t="n">
        <v>46023</v>
      </c>
    </row>
    <row r="463">
      <c r="A463" s="401" t="inlineStr">
        <is>
          <t>33YKGA9MMMF</t>
        </is>
      </c>
      <c r="B463" s="402" t="inlineStr">
        <is>
          <t>UYLJ-NP-DNAD</t>
        </is>
      </c>
      <c r="C463" s="402" t="inlineStr">
        <is>
          <t>Intermediário - 2 lugares</t>
        </is>
      </c>
      <c r="D463" s="403" t="n">
        <v>46045</v>
      </c>
      <c r="E463" s="403" t="n">
        <v>46041</v>
      </c>
      <c r="F463" s="492" t="n">
        <v>0.8286458333333333</v>
      </c>
      <c r="G463" s="402" t="inlineStr">
        <is>
          <t>Venda online</t>
        </is>
      </c>
      <c r="H463" s="402" t="inlineStr">
        <is>
          <t>Pagamento transacionado pela Sympla</t>
        </is>
      </c>
      <c r="I463" s="402" t="n">
        <v>180</v>
      </c>
      <c r="J463" s="402" t="n">
        <v>0</v>
      </c>
      <c r="K463" s="402" t="n">
        <v>180</v>
      </c>
      <c r="L463" s="402" t="n">
        <v>21.6</v>
      </c>
      <c r="M463" s="402" t="n">
        <v>201.6</v>
      </c>
      <c r="N463" s="402" t="n">
        <v>-21.6</v>
      </c>
      <c r="O463" s="493" t="n">
        <v>180</v>
      </c>
      <c r="P463" s="402" t="n"/>
      <c r="Q463" s="402" t="n"/>
      <c r="R463" s="402" t="inlineStr">
        <is>
          <t>GABRIELA</t>
        </is>
      </c>
      <c r="S463" s="402" t="inlineStr">
        <is>
          <t>BRAZ</t>
        </is>
      </c>
      <c r="T463" s="402" t="inlineStr">
        <is>
          <t>gabsbraz@gmail.com</t>
        </is>
      </c>
      <c r="U463" s="405" t="inlineStr">
        <is>
          <t>Sim</t>
        </is>
      </c>
      <c r="V463" s="408" t="n">
        <v>46023</v>
      </c>
    </row>
    <row r="464">
      <c r="A464" s="396" t="inlineStr">
        <is>
          <t>33YKGA9N1VN</t>
        </is>
      </c>
      <c r="B464" s="397" t="inlineStr">
        <is>
          <t>UYLM-LT-MV02</t>
        </is>
      </c>
      <c r="C464" s="397" t="inlineStr">
        <is>
          <t>Entrada única - Individual</t>
        </is>
      </c>
      <c r="D464" s="398" t="n">
        <v>46045</v>
      </c>
      <c r="E464" s="398" t="n">
        <v>46041</v>
      </c>
      <c r="F464" s="490" t="n">
        <v>0.8788541666666667</v>
      </c>
      <c r="G464" s="397" t="inlineStr">
        <is>
          <t>Venda online</t>
        </is>
      </c>
      <c r="H464" s="397" t="inlineStr">
        <is>
          <t>Pagamento transacionado pela Sympla</t>
        </is>
      </c>
      <c r="I464" s="397" t="n">
        <v>75</v>
      </c>
      <c r="J464" s="397" t="n">
        <v>0</v>
      </c>
      <c r="K464" s="397" t="n">
        <v>75</v>
      </c>
      <c r="L464" s="397" t="n">
        <v>9</v>
      </c>
      <c r="M464" s="397" t="n">
        <v>84</v>
      </c>
      <c r="N464" s="397" t="n">
        <v>-9</v>
      </c>
      <c r="O464" s="491" t="n">
        <v>75</v>
      </c>
      <c r="P464" s="397" t="n"/>
      <c r="Q464" s="397" t="n"/>
      <c r="R464" s="397" t="inlineStr">
        <is>
          <t>Ewellym</t>
        </is>
      </c>
      <c r="S464" s="397" t="inlineStr">
        <is>
          <t>Oliveira</t>
        </is>
      </c>
      <c r="T464" s="397" t="inlineStr">
        <is>
          <t>ewellym.oliveira@gmail.com</t>
        </is>
      </c>
      <c r="U464" s="400" t="inlineStr">
        <is>
          <t>Sim</t>
        </is>
      </c>
      <c r="V464" s="408" t="n">
        <v>46023</v>
      </c>
    </row>
    <row r="465">
      <c r="A465" s="401" t="inlineStr">
        <is>
          <t>33YKGA9NGMD</t>
        </is>
      </c>
      <c r="B465" s="402" t="inlineStr">
        <is>
          <t>UYLQ-DU-LTAE</t>
        </is>
      </c>
      <c r="C465" s="402" t="inlineStr">
        <is>
          <t>Lounges mezanino - 8 lugares</t>
        </is>
      </c>
      <c r="D465" s="403" t="n">
        <v>46045</v>
      </c>
      <c r="E465" s="403" t="n">
        <v>46041</v>
      </c>
      <c r="F465" s="492" t="n">
        <v>0.9430671296296296</v>
      </c>
      <c r="G465" s="402" t="inlineStr">
        <is>
          <t>Venda online</t>
        </is>
      </c>
      <c r="H465" s="402" t="inlineStr">
        <is>
          <t>Pagamento transacionado pela Sympla</t>
        </is>
      </c>
      <c r="I465" s="402" t="n">
        <v>640</v>
      </c>
      <c r="J465" s="402" t="n">
        <v>0</v>
      </c>
      <c r="K465" s="402" t="n">
        <v>640</v>
      </c>
      <c r="L465" s="402" t="n">
        <v>76.8</v>
      </c>
      <c r="M465" s="402" t="n">
        <v>716.8</v>
      </c>
      <c r="N465" s="402" t="n">
        <v>-76.8</v>
      </c>
      <c r="O465" s="493" t="n">
        <v>640</v>
      </c>
      <c r="P465" s="402" t="n"/>
      <c r="Q465" s="402" t="n"/>
      <c r="R465" s="402" t="inlineStr">
        <is>
          <t>Grecia</t>
        </is>
      </c>
      <c r="S465" s="402" t="inlineStr">
        <is>
          <t>Colina</t>
        </is>
      </c>
      <c r="T465" s="402" t="inlineStr">
        <is>
          <t>greciagamezc@gmail.com</t>
        </is>
      </c>
      <c r="U465" s="405" t="inlineStr">
        <is>
          <t>Sim</t>
        </is>
      </c>
      <c r="V465" s="408" t="n">
        <v>46023</v>
      </c>
    </row>
    <row r="466">
      <c r="A466" s="396" t="inlineStr">
        <is>
          <t>33YKGA9NYTT</t>
        </is>
      </c>
      <c r="B466" s="397" t="inlineStr">
        <is>
          <t>UYLR-1D-EFS6</t>
        </is>
      </c>
      <c r="C466" s="397" t="inlineStr">
        <is>
          <t>Intermediário - 2 lugares</t>
        </is>
      </c>
      <c r="D466" s="398" t="n">
        <v>46045</v>
      </c>
      <c r="E466" s="398" t="n">
        <v>46041</v>
      </c>
      <c r="F466" s="490" t="n">
        <v>0.9538425925925926</v>
      </c>
      <c r="G466" s="397" t="inlineStr">
        <is>
          <t>Venda online</t>
        </is>
      </c>
      <c r="H466" s="397" t="inlineStr">
        <is>
          <t>Pagamento transacionado pela Sympla</t>
        </is>
      </c>
      <c r="I466" s="397" t="n">
        <v>180</v>
      </c>
      <c r="J466" s="397" t="n">
        <v>0</v>
      </c>
      <c r="K466" s="397" t="n">
        <v>180</v>
      </c>
      <c r="L466" s="397" t="n">
        <v>21.6</v>
      </c>
      <c r="M466" s="397" t="n">
        <v>201.6</v>
      </c>
      <c r="N466" s="397" t="n">
        <v>-21.6</v>
      </c>
      <c r="O466" s="491" t="n">
        <v>180</v>
      </c>
      <c r="P466" s="397" t="n"/>
      <c r="Q466" s="397" t="n"/>
      <c r="R466" s="397" t="inlineStr">
        <is>
          <t>Milena</t>
        </is>
      </c>
      <c r="S466" s="397" t="inlineStr">
        <is>
          <t>Oliveira</t>
        </is>
      </c>
      <c r="T466" s="397" t="inlineStr">
        <is>
          <t>olisan.milena@gmail.com</t>
        </is>
      </c>
      <c r="U466" s="400" t="inlineStr">
        <is>
          <t>Sim</t>
        </is>
      </c>
      <c r="V466" s="408" t="n">
        <v>46023</v>
      </c>
    </row>
    <row r="467">
      <c r="A467" s="401" t="inlineStr">
        <is>
          <t>33YKGA9P9T9</t>
        </is>
      </c>
      <c r="B467" s="402" t="inlineStr">
        <is>
          <t>UYMQ-H1-R3M4</t>
        </is>
      </c>
      <c r="C467" s="402" t="inlineStr">
        <is>
          <t>Entrada única - Individual</t>
        </is>
      </c>
      <c r="D467" s="403" t="n">
        <v>46045</v>
      </c>
      <c r="E467" s="403" t="n">
        <v>46042</v>
      </c>
      <c r="F467" s="492" t="n">
        <v>0.5243981481481481</v>
      </c>
      <c r="G467" s="402" t="inlineStr">
        <is>
          <t>Venda online</t>
        </is>
      </c>
      <c r="H467" s="402" t="inlineStr">
        <is>
          <t>Pagamento transacionado pela Sympla</t>
        </is>
      </c>
      <c r="I467" s="402" t="n">
        <v>75</v>
      </c>
      <c r="J467" s="402" t="n">
        <v>0</v>
      </c>
      <c r="K467" s="402" t="n">
        <v>75</v>
      </c>
      <c r="L467" s="402" t="n">
        <v>9</v>
      </c>
      <c r="M467" s="402" t="n">
        <v>84</v>
      </c>
      <c r="N467" s="402" t="n">
        <v>-9</v>
      </c>
      <c r="O467" s="493" t="n">
        <v>75</v>
      </c>
      <c r="P467" s="402" t="n"/>
      <c r="Q467" s="402" t="n"/>
      <c r="R467" s="402" t="inlineStr">
        <is>
          <t>Alérison</t>
        </is>
      </c>
      <c r="S467" s="402" t="inlineStr">
        <is>
          <t>Carvalho</t>
        </is>
      </c>
      <c r="T467" s="402" t="inlineStr">
        <is>
          <t>alerisonc@gmail.com</t>
        </is>
      </c>
      <c r="U467" s="405" t="inlineStr">
        <is>
          <t>Sim</t>
        </is>
      </c>
      <c r="V467" s="408" t="n">
        <v>46023</v>
      </c>
    </row>
    <row r="468">
      <c r="A468" s="396" t="inlineStr">
        <is>
          <t>33YKGA9Q166</t>
        </is>
      </c>
      <c r="B468" s="397" t="inlineStr">
        <is>
          <t>UYMV-VQ-3WBS</t>
        </is>
      </c>
      <c r="C468" s="397" t="inlineStr">
        <is>
          <t>Entrada única - Individual</t>
        </is>
      </c>
      <c r="D468" s="398" t="n">
        <v>46045</v>
      </c>
      <c r="E468" s="398" t="n">
        <v>46042</v>
      </c>
      <c r="F468" s="490" t="n">
        <v>0.617025462962963</v>
      </c>
      <c r="G468" s="397" t="inlineStr">
        <is>
          <t>Venda online</t>
        </is>
      </c>
      <c r="H468" s="397" t="inlineStr">
        <is>
          <t>Pagamento transacionado pela Sympla</t>
        </is>
      </c>
      <c r="I468" s="397" t="n">
        <v>75</v>
      </c>
      <c r="J468" s="397" t="n">
        <v>0</v>
      </c>
      <c r="K468" s="397" t="n">
        <v>75</v>
      </c>
      <c r="L468" s="397" t="n">
        <v>9</v>
      </c>
      <c r="M468" s="397" t="n">
        <v>84</v>
      </c>
      <c r="N468" s="397" t="n">
        <v>-9</v>
      </c>
      <c r="O468" s="491" t="n">
        <v>75</v>
      </c>
      <c r="P468" s="397" t="n"/>
      <c r="Q468" s="397" t="n"/>
      <c r="R468" s="397" t="inlineStr">
        <is>
          <t>Geovanna</t>
        </is>
      </c>
      <c r="S468" s="397" t="inlineStr">
        <is>
          <t>Pedroza</t>
        </is>
      </c>
      <c r="T468" s="397" t="inlineStr">
        <is>
          <t>pedrozagioo@gmail.com</t>
        </is>
      </c>
      <c r="U468" s="400" t="inlineStr">
        <is>
          <t>Sim</t>
        </is>
      </c>
      <c r="V468" s="408" t="n">
        <v>46023</v>
      </c>
    </row>
    <row r="469">
      <c r="A469" s="401" t="inlineStr">
        <is>
          <t>33YKGA9Q166</t>
        </is>
      </c>
      <c r="B469" s="402" t="inlineStr">
        <is>
          <t>UYMV-VQ-3WCM</t>
        </is>
      </c>
      <c r="C469" s="402" t="inlineStr">
        <is>
          <t>Entrada única - Individual</t>
        </is>
      </c>
      <c r="D469" s="403" t="n">
        <v>46045</v>
      </c>
      <c r="E469" s="403" t="n">
        <v>46042</v>
      </c>
      <c r="F469" s="492" t="n">
        <v>0.617025462962963</v>
      </c>
      <c r="G469" s="402" t="inlineStr">
        <is>
          <t>Venda online</t>
        </is>
      </c>
      <c r="H469" s="402" t="inlineStr">
        <is>
          <t>Pagamento transacionado pela Sympla</t>
        </is>
      </c>
      <c r="I469" s="402" t="n">
        <v>75</v>
      </c>
      <c r="J469" s="402" t="n">
        <v>0</v>
      </c>
      <c r="K469" s="402" t="n">
        <v>75</v>
      </c>
      <c r="L469" s="402" t="n">
        <v>9</v>
      </c>
      <c r="M469" s="402" t="n">
        <v>84</v>
      </c>
      <c r="N469" s="402" t="n">
        <v>-9</v>
      </c>
      <c r="O469" s="493" t="n">
        <v>75</v>
      </c>
      <c r="P469" s="402" t="n"/>
      <c r="Q469" s="402" t="n"/>
      <c r="R469" s="402" t="inlineStr">
        <is>
          <t>Geovanna</t>
        </is>
      </c>
      <c r="S469" s="402" t="inlineStr">
        <is>
          <t>Pedroza</t>
        </is>
      </c>
      <c r="T469" s="402" t="inlineStr">
        <is>
          <t>pedrozagioo@gmail.com</t>
        </is>
      </c>
      <c r="U469" s="405" t="inlineStr">
        <is>
          <t>Sim</t>
        </is>
      </c>
      <c r="V469" s="408" t="n">
        <v>46023</v>
      </c>
    </row>
    <row r="470">
      <c r="A470" s="396" t="inlineStr">
        <is>
          <t>33YKGA9Q7CN</t>
        </is>
      </c>
      <c r="B470" s="397" t="inlineStr">
        <is>
          <t>UYMX-FJ-WQEJ</t>
        </is>
      </c>
      <c r="C470" s="397" t="inlineStr">
        <is>
          <t>Intermediário - 2 lugares</t>
        </is>
      </c>
      <c r="D470" s="398" t="n">
        <v>46045</v>
      </c>
      <c r="E470" s="398" t="n">
        <v>46042</v>
      </c>
      <c r="F470" s="490" t="n">
        <v>0.6430208333333334</v>
      </c>
      <c r="G470" s="397" t="inlineStr">
        <is>
          <t>Venda online</t>
        </is>
      </c>
      <c r="H470" s="397" t="inlineStr">
        <is>
          <t>Pagamento transacionado pela Sympla</t>
        </is>
      </c>
      <c r="I470" s="397" t="n">
        <v>180</v>
      </c>
      <c r="J470" s="397" t="n">
        <v>0</v>
      </c>
      <c r="K470" s="397" t="n">
        <v>180</v>
      </c>
      <c r="L470" s="397" t="n">
        <v>21.6</v>
      </c>
      <c r="M470" s="397" t="n">
        <v>201.6</v>
      </c>
      <c r="N470" s="397" t="n">
        <v>-21.6</v>
      </c>
      <c r="O470" s="491" t="n">
        <v>180</v>
      </c>
      <c r="P470" s="397" t="n"/>
      <c r="Q470" s="397" t="n"/>
      <c r="R470" s="397" t="inlineStr">
        <is>
          <t>ÉRICO</t>
        </is>
      </c>
      <c r="S470" s="397" t="inlineStr">
        <is>
          <t>FERRARI</t>
        </is>
      </c>
      <c r="T470" s="397" t="inlineStr">
        <is>
          <t>eamf@uol.com.br</t>
        </is>
      </c>
      <c r="U470" s="400" t="inlineStr">
        <is>
          <t>Sim</t>
        </is>
      </c>
      <c r="V470" s="408" t="n">
        <v>46023</v>
      </c>
    </row>
    <row r="471">
      <c r="A471" s="401" t="inlineStr">
        <is>
          <t>33YKGA9QNDR</t>
        </is>
      </c>
      <c r="B471" s="402" t="inlineStr">
        <is>
          <t>UYN3-LL-2NSJ</t>
        </is>
      </c>
      <c r="C471" s="402" t="inlineStr">
        <is>
          <t>Entrada única - Individual</t>
        </is>
      </c>
      <c r="D471" s="403" t="n">
        <v>46045</v>
      </c>
      <c r="E471" s="403" t="n">
        <v>46042</v>
      </c>
      <c r="F471" s="492" t="n">
        <v>0.7142476851851852</v>
      </c>
      <c r="G471" s="402" t="inlineStr">
        <is>
          <t>Venda online</t>
        </is>
      </c>
      <c r="H471" s="402" t="inlineStr">
        <is>
          <t>Pagamento transacionado pela Sympla</t>
        </is>
      </c>
      <c r="I471" s="402" t="n">
        <v>75</v>
      </c>
      <c r="J471" s="402" t="n">
        <v>0</v>
      </c>
      <c r="K471" s="402" t="n">
        <v>75</v>
      </c>
      <c r="L471" s="402" t="n">
        <v>9</v>
      </c>
      <c r="M471" s="402" t="n">
        <v>84</v>
      </c>
      <c r="N471" s="402" t="n">
        <v>-9</v>
      </c>
      <c r="O471" s="493" t="n">
        <v>75</v>
      </c>
      <c r="P471" s="402" t="n"/>
      <c r="Q471" s="402" t="n"/>
      <c r="R471" s="402" t="inlineStr">
        <is>
          <t>Marianne</t>
        </is>
      </c>
      <c r="S471" s="402" t="inlineStr">
        <is>
          <t>Bortoletto</t>
        </is>
      </c>
      <c r="T471" s="402" t="inlineStr">
        <is>
          <t>mcbortoletto@gmail.com</t>
        </is>
      </c>
      <c r="U471" s="405" t="inlineStr">
        <is>
          <t>Sim</t>
        </is>
      </c>
      <c r="V471" s="408" t="n">
        <v>46023</v>
      </c>
    </row>
    <row r="472">
      <c r="A472" s="396" t="inlineStr">
        <is>
          <t>33YKGA9QPQB</t>
        </is>
      </c>
      <c r="B472" s="397" t="inlineStr">
        <is>
          <t>UYN4-DM-KWNR</t>
        </is>
      </c>
      <c r="C472" s="397" t="inlineStr">
        <is>
          <t>Intermediário - 2 lugares</t>
        </is>
      </c>
      <c r="D472" s="398" t="n">
        <v>46045</v>
      </c>
      <c r="E472" s="398" t="n">
        <v>46042</v>
      </c>
      <c r="F472" s="490" t="n">
        <v>0.7273148148148149</v>
      </c>
      <c r="G472" s="397" t="inlineStr">
        <is>
          <t>Venda online</t>
        </is>
      </c>
      <c r="H472" s="397" t="inlineStr">
        <is>
          <t>Pagamento transacionado pela Sympla</t>
        </is>
      </c>
      <c r="I472" s="397" t="n">
        <v>180</v>
      </c>
      <c r="J472" s="397" t="n">
        <v>0</v>
      </c>
      <c r="K472" s="397" t="n">
        <v>180</v>
      </c>
      <c r="L472" s="397" t="n">
        <v>21.6</v>
      </c>
      <c r="M472" s="397" t="n">
        <v>201.6</v>
      </c>
      <c r="N472" s="397" t="n">
        <v>-21.6</v>
      </c>
      <c r="O472" s="491" t="n">
        <v>180</v>
      </c>
      <c r="P472" s="397" t="n"/>
      <c r="Q472" s="397" t="n"/>
      <c r="R472" s="397" t="inlineStr">
        <is>
          <t>Giulia</t>
        </is>
      </c>
      <c r="S472" s="397" t="inlineStr">
        <is>
          <t>Hoff</t>
        </is>
      </c>
      <c r="T472" s="397" t="inlineStr">
        <is>
          <t>giulhoff@gmail.com</t>
        </is>
      </c>
      <c r="U472" s="400" t="inlineStr">
        <is>
          <t>Sim</t>
        </is>
      </c>
      <c r="V472" s="408" t="n">
        <v>46023</v>
      </c>
    </row>
    <row r="473">
      <c r="A473" s="401" t="inlineStr">
        <is>
          <t>33YKGA9QU4G</t>
        </is>
      </c>
      <c r="B473" s="402" t="inlineStr">
        <is>
          <t>UYN5-GZ-A0U0</t>
        </is>
      </c>
      <c r="C473" s="402" t="inlineStr">
        <is>
          <t>Entrada única - Individual</t>
        </is>
      </c>
      <c r="D473" s="403" t="n">
        <v>46045</v>
      </c>
      <c r="E473" s="403" t="n">
        <v>46042</v>
      </c>
      <c r="F473" s="492" t="n">
        <v>0.7458912037037037</v>
      </c>
      <c r="G473" s="402" t="inlineStr">
        <is>
          <t>Venda online</t>
        </is>
      </c>
      <c r="H473" s="402" t="inlineStr">
        <is>
          <t>Pagamento transacionado pela Sympla</t>
        </is>
      </c>
      <c r="I473" s="402" t="n">
        <v>75</v>
      </c>
      <c r="J473" s="402" t="n">
        <v>0</v>
      </c>
      <c r="K473" s="402" t="n">
        <v>75</v>
      </c>
      <c r="L473" s="402" t="n">
        <v>9</v>
      </c>
      <c r="M473" s="402" t="n">
        <v>84</v>
      </c>
      <c r="N473" s="402" t="n">
        <v>-9</v>
      </c>
      <c r="O473" s="493" t="n">
        <v>75</v>
      </c>
      <c r="P473" s="402" t="n"/>
      <c r="Q473" s="402" t="n"/>
      <c r="R473" s="402" t="inlineStr">
        <is>
          <t>EMILY</t>
        </is>
      </c>
      <c r="S473" s="402" t="inlineStr">
        <is>
          <t>HESPANHOL</t>
        </is>
      </c>
      <c r="T473" s="402" t="inlineStr">
        <is>
          <t>emilyhespanhol18@gmail.com</t>
        </is>
      </c>
      <c r="U473" s="405" t="inlineStr">
        <is>
          <t>Sim</t>
        </is>
      </c>
      <c r="V473" s="408" t="n">
        <v>46023</v>
      </c>
    </row>
    <row r="474">
      <c r="A474" s="396" t="inlineStr">
        <is>
          <t>33YKGA9SYVG</t>
        </is>
      </c>
      <c r="B474" s="397" t="inlineStr">
        <is>
          <t>UYNM-YB-Z1GN</t>
        </is>
      </c>
      <c r="C474" s="397" t="inlineStr">
        <is>
          <t>Intermediário - 2 lugares</t>
        </is>
      </c>
      <c r="D474" s="398" t="n">
        <v>46045</v>
      </c>
      <c r="E474" s="398" t="n">
        <v>46043</v>
      </c>
      <c r="F474" s="490" t="n">
        <v>0.03658564814814814</v>
      </c>
      <c r="G474" s="397" t="inlineStr">
        <is>
          <t>Venda online</t>
        </is>
      </c>
      <c r="H474" s="397" t="inlineStr">
        <is>
          <t>Pagamento transacionado pela Sympla</t>
        </is>
      </c>
      <c r="I474" s="397" t="n">
        <v>180</v>
      </c>
      <c r="J474" s="397" t="n">
        <v>0</v>
      </c>
      <c r="K474" s="397" t="n">
        <v>180</v>
      </c>
      <c r="L474" s="397" t="n">
        <v>21.6</v>
      </c>
      <c r="M474" s="397" t="n">
        <v>201.6</v>
      </c>
      <c r="N474" s="397" t="n">
        <v>-21.6</v>
      </c>
      <c r="O474" s="491" t="n">
        <v>180</v>
      </c>
      <c r="P474" s="397" t="n"/>
      <c r="Q474" s="397" t="n"/>
      <c r="R474" s="397" t="inlineStr">
        <is>
          <t>Jessica</t>
        </is>
      </c>
      <c r="S474" s="397" t="inlineStr">
        <is>
          <t>Alcantara</t>
        </is>
      </c>
      <c r="T474" s="397" t="inlineStr">
        <is>
          <t>jessica_alcantara121@hotmail.com</t>
        </is>
      </c>
      <c r="U474" s="400" t="inlineStr">
        <is>
          <t>Sim</t>
        </is>
      </c>
      <c r="V474" s="408" t="n">
        <v>46023</v>
      </c>
    </row>
    <row r="475">
      <c r="A475" s="401" t="inlineStr">
        <is>
          <t>33YKGA9SYVG</t>
        </is>
      </c>
      <c r="B475" s="402" t="inlineStr">
        <is>
          <t>UYNM-YB-Z1HE</t>
        </is>
      </c>
      <c r="C475" s="402" t="inlineStr">
        <is>
          <t>Intermediário - 2 lugares</t>
        </is>
      </c>
      <c r="D475" s="403" t="n">
        <v>46045</v>
      </c>
      <c r="E475" s="403" t="n">
        <v>46043</v>
      </c>
      <c r="F475" s="492" t="n">
        <v>0.03658564814814814</v>
      </c>
      <c r="G475" s="402" t="inlineStr">
        <is>
          <t>Venda online</t>
        </is>
      </c>
      <c r="H475" s="402" t="inlineStr">
        <is>
          <t>Pagamento transacionado pela Sympla</t>
        </is>
      </c>
      <c r="I475" s="402" t="n">
        <v>180</v>
      </c>
      <c r="J475" s="402" t="n">
        <v>0</v>
      </c>
      <c r="K475" s="402" t="n">
        <v>180</v>
      </c>
      <c r="L475" s="402" t="n">
        <v>21.6</v>
      </c>
      <c r="M475" s="402" t="n">
        <v>201.6</v>
      </c>
      <c r="N475" s="402" t="n">
        <v>-21.6</v>
      </c>
      <c r="O475" s="493" t="n">
        <v>180</v>
      </c>
      <c r="P475" s="402" t="n"/>
      <c r="Q475" s="402" t="n"/>
      <c r="R475" s="402" t="inlineStr">
        <is>
          <t>Jessica</t>
        </is>
      </c>
      <c r="S475" s="402" t="inlineStr">
        <is>
          <t>Alcantara</t>
        </is>
      </c>
      <c r="T475" s="402" t="inlineStr">
        <is>
          <t>jessica_alcantara121@hotmail.com</t>
        </is>
      </c>
      <c r="U475" s="405" t="inlineStr">
        <is>
          <t>Sim</t>
        </is>
      </c>
      <c r="V475" s="408" t="n">
        <v>46023</v>
      </c>
    </row>
    <row r="476">
      <c r="A476" s="396" t="inlineStr">
        <is>
          <t>33YKGA9VCDH</t>
        </is>
      </c>
      <c r="B476" s="397" t="inlineStr">
        <is>
          <t>UYZS-AK-47YJ</t>
        </is>
      </c>
      <c r="C476" s="397" t="inlineStr">
        <is>
          <t>Bistrô mezanino - 2 lugares</t>
        </is>
      </c>
      <c r="D476" s="398" t="n">
        <v>46045</v>
      </c>
      <c r="E476" s="398" t="n">
        <v>46043</v>
      </c>
      <c r="F476" s="490" t="n">
        <v>0.7147453703703703</v>
      </c>
      <c r="G476" s="397" t="inlineStr">
        <is>
          <t>Venda online</t>
        </is>
      </c>
      <c r="H476" s="397" t="inlineStr">
        <is>
          <t>Pagamento transacionado pela Sympla</t>
        </is>
      </c>
      <c r="I476" s="397" t="n">
        <v>160</v>
      </c>
      <c r="J476" s="397" t="n">
        <v>0</v>
      </c>
      <c r="K476" s="397" t="n">
        <v>160</v>
      </c>
      <c r="L476" s="397" t="n">
        <v>19.2</v>
      </c>
      <c r="M476" s="397" t="n">
        <v>179.2</v>
      </c>
      <c r="N476" s="397" t="n">
        <v>-19.2</v>
      </c>
      <c r="O476" s="491" t="n">
        <v>160</v>
      </c>
      <c r="P476" s="397" t="n"/>
      <c r="Q476" s="397" t="n"/>
      <c r="R476" s="397" t="inlineStr">
        <is>
          <t>Jose Luiz Bayeux Neto</t>
        </is>
      </c>
      <c r="S476" s="397" t="inlineStr">
        <is>
          <t>Bayeux Neto</t>
        </is>
      </c>
      <c r="T476" s="397" t="inlineStr">
        <is>
          <t>joseluiz@warde.com.br</t>
        </is>
      </c>
      <c r="U476" s="400" t="inlineStr">
        <is>
          <t>Sim</t>
        </is>
      </c>
      <c r="V476" s="408" t="n">
        <v>46023</v>
      </c>
    </row>
    <row r="477">
      <c r="A477" s="401" t="inlineStr">
        <is>
          <t>33YKGAA013D</t>
        </is>
      </c>
      <c r="B477" s="402" t="inlineStr">
        <is>
          <t>UYZX-VZ-CJ7C</t>
        </is>
      </c>
      <c r="C477" s="402" t="inlineStr">
        <is>
          <t>Intermediário - 2 lugares</t>
        </is>
      </c>
      <c r="D477" s="403" t="n">
        <v>46045</v>
      </c>
      <c r="E477" s="403" t="n">
        <v>46043</v>
      </c>
      <c r="F477" s="492" t="n">
        <v>0.8106018518518519</v>
      </c>
      <c r="G477" s="402" t="inlineStr">
        <is>
          <t>Venda online</t>
        </is>
      </c>
      <c r="H477" s="402" t="inlineStr">
        <is>
          <t>Pagamento transacionado pela Sympla</t>
        </is>
      </c>
      <c r="I477" s="402" t="n">
        <v>180</v>
      </c>
      <c r="J477" s="402" t="n">
        <v>0</v>
      </c>
      <c r="K477" s="402" t="n">
        <v>180</v>
      </c>
      <c r="L477" s="402" t="n">
        <v>21.6</v>
      </c>
      <c r="M477" s="402" t="n">
        <v>201.6</v>
      </c>
      <c r="N477" s="402" t="n">
        <v>-21.6</v>
      </c>
      <c r="O477" s="493" t="n">
        <v>180</v>
      </c>
      <c r="P477" s="402" t="n"/>
      <c r="Q477" s="402" t="n"/>
      <c r="R477" s="402" t="inlineStr">
        <is>
          <t>Daniela</t>
        </is>
      </c>
      <c r="S477" s="402" t="inlineStr">
        <is>
          <t>Marques</t>
        </is>
      </c>
      <c r="T477" s="402" t="inlineStr">
        <is>
          <t>marquesd@hotmail.com</t>
        </is>
      </c>
      <c r="U477" s="405" t="inlineStr">
        <is>
          <t>Sim</t>
        </is>
      </c>
      <c r="V477" s="408" t="n">
        <v>46023</v>
      </c>
    </row>
    <row r="478">
      <c r="A478" s="396" t="inlineStr">
        <is>
          <t>33YKGAA0LL1</t>
        </is>
      </c>
      <c r="B478" s="397" t="inlineStr">
        <is>
          <t>UYP5-0Y-N0VB</t>
        </is>
      </c>
      <c r="C478" s="397" t="inlineStr">
        <is>
          <t>Intermediário - 2 lugares</t>
        </is>
      </c>
      <c r="D478" s="398" t="n">
        <v>46045</v>
      </c>
      <c r="E478" s="398" t="n">
        <v>46043</v>
      </c>
      <c r="F478" s="490" t="n">
        <v>0.8972800925925926</v>
      </c>
      <c r="G478" s="397" t="inlineStr">
        <is>
          <t>Venda online</t>
        </is>
      </c>
      <c r="H478" s="397" t="inlineStr">
        <is>
          <t>Pagamento transacionado pela Sympla</t>
        </is>
      </c>
      <c r="I478" s="397" t="n">
        <v>180</v>
      </c>
      <c r="J478" s="397" t="n">
        <v>0</v>
      </c>
      <c r="K478" s="397" t="n">
        <v>180</v>
      </c>
      <c r="L478" s="397" t="n">
        <v>21.6</v>
      </c>
      <c r="M478" s="397" t="n">
        <v>201.6</v>
      </c>
      <c r="N478" s="397" t="n">
        <v>-21.6</v>
      </c>
      <c r="O478" s="491" t="n">
        <v>180</v>
      </c>
      <c r="P478" s="397" t="n"/>
      <c r="Q478" s="397" t="n"/>
      <c r="R478" s="397" t="inlineStr">
        <is>
          <t>RUBENS OLIVEIRA</t>
        </is>
      </c>
      <c r="S478" s="397" t="inlineStr">
        <is>
          <t>SILVA</t>
        </is>
      </c>
      <c r="T478" s="397" t="inlineStr">
        <is>
          <t>rubens0312@gmail.com</t>
        </is>
      </c>
      <c r="U478" s="400" t="inlineStr">
        <is>
          <t>Sim</t>
        </is>
      </c>
      <c r="V478" s="408" t="n">
        <v>46023</v>
      </c>
    </row>
    <row r="479">
      <c r="A479" s="401" t="inlineStr">
        <is>
          <t>33YKGAA0TA9</t>
        </is>
      </c>
      <c r="B479" s="402" t="inlineStr">
        <is>
          <t>UYP7-6C-7JRZ</t>
        </is>
      </c>
      <c r="C479" s="402" t="inlineStr">
        <is>
          <t>Bistrô mezanino - 2 lugares</t>
        </is>
      </c>
      <c r="D479" s="403" t="n">
        <v>46045</v>
      </c>
      <c r="E479" s="403" t="n">
        <v>46043</v>
      </c>
      <c r="F479" s="492" t="n">
        <v>0.9342939814814815</v>
      </c>
      <c r="G479" s="402" t="inlineStr">
        <is>
          <t>Venda online</t>
        </is>
      </c>
      <c r="H479" s="402" t="inlineStr">
        <is>
          <t>Pagamento transacionado pela Sympla</t>
        </is>
      </c>
      <c r="I479" s="402" t="n">
        <v>160</v>
      </c>
      <c r="J479" s="402" t="n">
        <v>0</v>
      </c>
      <c r="K479" s="402" t="n">
        <v>160</v>
      </c>
      <c r="L479" s="402" t="n">
        <v>19.2</v>
      </c>
      <c r="M479" s="402" t="n">
        <v>179.2</v>
      </c>
      <c r="N479" s="402" t="n">
        <v>-19.2</v>
      </c>
      <c r="O479" s="493" t="n">
        <v>160</v>
      </c>
      <c r="P479" s="402" t="n"/>
      <c r="Q479" s="402" t="n"/>
      <c r="R479" s="402" t="inlineStr">
        <is>
          <t>Felipe</t>
        </is>
      </c>
      <c r="S479" s="402" t="inlineStr">
        <is>
          <t>M Zaratini</t>
        </is>
      </c>
      <c r="T479" s="402" t="inlineStr">
        <is>
          <t>fmzaratini@gmail.com</t>
        </is>
      </c>
      <c r="U479" s="405" t="inlineStr">
        <is>
          <t>Sim</t>
        </is>
      </c>
      <c r="V479" s="408" t="n">
        <v>46023</v>
      </c>
    </row>
    <row r="480">
      <c r="A480" s="396" t="inlineStr">
        <is>
          <t>33YKGAA0U4A</t>
        </is>
      </c>
      <c r="B480" s="397" t="inlineStr">
        <is>
          <t>UYP7-C1-WMDJ</t>
        </is>
      </c>
      <c r="C480" s="397" t="inlineStr">
        <is>
          <t>Entrada única - Individual</t>
        </is>
      </c>
      <c r="D480" s="398" t="n">
        <v>46045</v>
      </c>
      <c r="E480" s="398" t="n">
        <v>46043</v>
      </c>
      <c r="F480" s="490" t="n">
        <v>0.9371527777777777</v>
      </c>
      <c r="G480" s="397" t="inlineStr">
        <is>
          <t>Venda online</t>
        </is>
      </c>
      <c r="H480" s="397" t="inlineStr">
        <is>
          <t>Pagamento transacionado pela Sympla</t>
        </is>
      </c>
      <c r="I480" s="397" t="n">
        <v>75</v>
      </c>
      <c r="J480" s="397" t="n">
        <v>0</v>
      </c>
      <c r="K480" s="397" t="n">
        <v>75</v>
      </c>
      <c r="L480" s="397" t="n">
        <v>9</v>
      </c>
      <c r="M480" s="397" t="n">
        <v>84</v>
      </c>
      <c r="N480" s="397" t="n">
        <v>-9</v>
      </c>
      <c r="O480" s="491" t="n">
        <v>75</v>
      </c>
      <c r="P480" s="397" t="n"/>
      <c r="Q480" s="397" t="n"/>
      <c r="R480" s="397" t="inlineStr">
        <is>
          <t>Matheus</t>
        </is>
      </c>
      <c r="S480" s="397" t="inlineStr">
        <is>
          <t>Engler</t>
        </is>
      </c>
      <c r="T480" s="397" t="inlineStr">
        <is>
          <t>matheusengler@hotmail.com</t>
        </is>
      </c>
      <c r="U480" s="400" t="inlineStr">
        <is>
          <t>Sim</t>
        </is>
      </c>
      <c r="V480" s="408" t="n">
        <v>46023</v>
      </c>
    </row>
    <row r="481">
      <c r="A481" s="401" t="inlineStr">
        <is>
          <t>33YKGAA0U4A</t>
        </is>
      </c>
      <c r="B481" s="402" t="inlineStr">
        <is>
          <t>UYP7-C1-WMEC</t>
        </is>
      </c>
      <c r="C481" s="402" t="inlineStr">
        <is>
          <t>Entrada única - Individual</t>
        </is>
      </c>
      <c r="D481" s="403" t="n">
        <v>46045</v>
      </c>
      <c r="E481" s="403" t="n">
        <v>46043</v>
      </c>
      <c r="F481" s="492" t="n">
        <v>0.9371527777777777</v>
      </c>
      <c r="G481" s="402" t="inlineStr">
        <is>
          <t>Venda online</t>
        </is>
      </c>
      <c r="H481" s="402" t="inlineStr">
        <is>
          <t>Pagamento transacionado pela Sympla</t>
        </is>
      </c>
      <c r="I481" s="402" t="n">
        <v>75</v>
      </c>
      <c r="J481" s="402" t="n">
        <v>0</v>
      </c>
      <c r="K481" s="402" t="n">
        <v>75</v>
      </c>
      <c r="L481" s="402" t="n">
        <v>9</v>
      </c>
      <c r="M481" s="402" t="n">
        <v>84</v>
      </c>
      <c r="N481" s="402" t="n">
        <v>-9</v>
      </c>
      <c r="O481" s="493" t="n">
        <v>75</v>
      </c>
      <c r="P481" s="402" t="n"/>
      <c r="Q481" s="402" t="n"/>
      <c r="R481" s="402" t="inlineStr">
        <is>
          <t>Matheus</t>
        </is>
      </c>
      <c r="S481" s="402" t="inlineStr">
        <is>
          <t>Engler</t>
        </is>
      </c>
      <c r="T481" s="402" t="inlineStr">
        <is>
          <t>matheusengler@hotmail.com</t>
        </is>
      </c>
      <c r="U481" s="405" t="inlineStr">
        <is>
          <t>Sim</t>
        </is>
      </c>
      <c r="V481" s="408" t="n">
        <v>46023</v>
      </c>
    </row>
    <row r="482">
      <c r="A482" s="396" t="inlineStr">
        <is>
          <t>33YKGAA0U4A</t>
        </is>
      </c>
      <c r="B482" s="397" t="inlineStr">
        <is>
          <t>UYP7-C1-WMEL</t>
        </is>
      </c>
      <c r="C482" s="397" t="inlineStr">
        <is>
          <t>Entrada única - Individual</t>
        </is>
      </c>
      <c r="D482" s="398" t="n">
        <v>46045</v>
      </c>
      <c r="E482" s="398" t="n">
        <v>46043</v>
      </c>
      <c r="F482" s="490" t="n">
        <v>0.9371527777777777</v>
      </c>
      <c r="G482" s="397" t="inlineStr">
        <is>
          <t>Venda online</t>
        </is>
      </c>
      <c r="H482" s="397" t="inlineStr">
        <is>
          <t>Pagamento transacionado pela Sympla</t>
        </is>
      </c>
      <c r="I482" s="397" t="n">
        <v>75</v>
      </c>
      <c r="J482" s="397" t="n">
        <v>0</v>
      </c>
      <c r="K482" s="397" t="n">
        <v>75</v>
      </c>
      <c r="L482" s="397" t="n">
        <v>9</v>
      </c>
      <c r="M482" s="397" t="n">
        <v>84</v>
      </c>
      <c r="N482" s="397" t="n">
        <v>-9</v>
      </c>
      <c r="O482" s="491" t="n">
        <v>75</v>
      </c>
      <c r="P482" s="397" t="n"/>
      <c r="Q482" s="397" t="n"/>
      <c r="R482" s="397" t="inlineStr">
        <is>
          <t>Matheus</t>
        </is>
      </c>
      <c r="S482" s="397" t="inlineStr">
        <is>
          <t>Engler</t>
        </is>
      </c>
      <c r="T482" s="397" t="inlineStr">
        <is>
          <t>matheusengler@hotmail.com</t>
        </is>
      </c>
      <c r="U482" s="400" t="inlineStr">
        <is>
          <t>Sim</t>
        </is>
      </c>
      <c r="V482" s="408" t="n">
        <v>46023</v>
      </c>
    </row>
    <row r="483">
      <c r="A483" s="401" t="inlineStr">
        <is>
          <t>33YKGAA15Y4</t>
        </is>
      </c>
      <c r="B483" s="402" t="inlineStr">
        <is>
          <t>UYPA-6T-T47Q</t>
        </is>
      </c>
      <c r="C483" s="402" t="inlineStr">
        <is>
          <t>Entrada única - Individual</t>
        </is>
      </c>
      <c r="D483" s="403" t="n">
        <v>46045</v>
      </c>
      <c r="E483" s="403" t="n">
        <v>46043</v>
      </c>
      <c r="F483" s="492" t="n">
        <v>0.9857060185185185</v>
      </c>
      <c r="G483" s="402" t="inlineStr">
        <is>
          <t>Venda online</t>
        </is>
      </c>
      <c r="H483" s="402" t="inlineStr">
        <is>
          <t>Pagamento transacionado pela Sympla</t>
        </is>
      </c>
      <c r="I483" s="402" t="n">
        <v>75</v>
      </c>
      <c r="J483" s="402" t="n">
        <v>0</v>
      </c>
      <c r="K483" s="402" t="n">
        <v>75</v>
      </c>
      <c r="L483" s="402" t="n">
        <v>9</v>
      </c>
      <c r="M483" s="402" t="n">
        <v>84</v>
      </c>
      <c r="N483" s="402" t="n">
        <v>-9</v>
      </c>
      <c r="O483" s="493" t="n">
        <v>75</v>
      </c>
      <c r="P483" s="402" t="n"/>
      <c r="Q483" s="402" t="n"/>
      <c r="R483" s="402" t="inlineStr">
        <is>
          <t>Eduardo</t>
        </is>
      </c>
      <c r="S483" s="402" t="inlineStr">
        <is>
          <t>Novaski</t>
        </is>
      </c>
      <c r="T483" s="402" t="inlineStr">
        <is>
          <t>enovaskima@gmail.com</t>
        </is>
      </c>
      <c r="U483" s="405" t="inlineStr">
        <is>
          <t>Sim</t>
        </is>
      </c>
      <c r="V483" s="408" t="n">
        <v>46023</v>
      </c>
    </row>
    <row r="484">
      <c r="A484" s="396" t="inlineStr">
        <is>
          <t>33YKGAA1FG4</t>
        </is>
      </c>
      <c r="B484" s="397" t="inlineStr">
        <is>
          <t>UYPS-JD-N6FT</t>
        </is>
      </c>
      <c r="C484" s="397" t="inlineStr">
        <is>
          <t>Entrada única - Individual</t>
        </is>
      </c>
      <c r="D484" s="398" t="n">
        <v>46045</v>
      </c>
      <c r="E484" s="398" t="n">
        <v>46044</v>
      </c>
      <c r="F484" s="490" t="n">
        <v>0.2989120370370371</v>
      </c>
      <c r="G484" s="397" t="inlineStr">
        <is>
          <t>Venda online</t>
        </is>
      </c>
      <c r="H484" s="397" t="inlineStr">
        <is>
          <t>Pagamento transacionado pela Sympla</t>
        </is>
      </c>
      <c r="I484" s="397" t="n">
        <v>75</v>
      </c>
      <c r="J484" s="397" t="n">
        <v>0</v>
      </c>
      <c r="K484" s="397" t="n">
        <v>75</v>
      </c>
      <c r="L484" s="397" t="n">
        <v>9</v>
      </c>
      <c r="M484" s="397" t="n">
        <v>84</v>
      </c>
      <c r="N484" s="397" t="n">
        <v>-9</v>
      </c>
      <c r="O484" s="491" t="n">
        <v>75</v>
      </c>
      <c r="P484" s="397" t="n"/>
      <c r="Q484" s="397" t="n"/>
      <c r="R484" s="397" t="inlineStr">
        <is>
          <t>RENATO</t>
        </is>
      </c>
      <c r="S484" s="397" t="inlineStr">
        <is>
          <t>COSMO GARCIA</t>
        </is>
      </c>
      <c r="T484" s="397" t="inlineStr">
        <is>
          <t>renatocgsp2@gmail.com</t>
        </is>
      </c>
      <c r="U484" s="400" t="inlineStr">
        <is>
          <t>Sim</t>
        </is>
      </c>
      <c r="V484" s="408" t="n">
        <v>46023</v>
      </c>
    </row>
    <row r="485">
      <c r="A485" s="401" t="inlineStr">
        <is>
          <t>33YKGAA1FG4</t>
        </is>
      </c>
      <c r="B485" s="402" t="inlineStr">
        <is>
          <t>UYPS-JD-N6GM</t>
        </is>
      </c>
      <c r="C485" s="402" t="inlineStr">
        <is>
          <t>Entrada única - Individual</t>
        </is>
      </c>
      <c r="D485" s="403" t="n">
        <v>46045</v>
      </c>
      <c r="E485" s="403" t="n">
        <v>46044</v>
      </c>
      <c r="F485" s="492" t="n">
        <v>0.2989120370370371</v>
      </c>
      <c r="G485" s="402" t="inlineStr">
        <is>
          <t>Venda online</t>
        </is>
      </c>
      <c r="H485" s="402" t="inlineStr">
        <is>
          <t>Pagamento transacionado pela Sympla</t>
        </is>
      </c>
      <c r="I485" s="402" t="n">
        <v>75</v>
      </c>
      <c r="J485" s="402" t="n">
        <v>0</v>
      </c>
      <c r="K485" s="402" t="n">
        <v>75</v>
      </c>
      <c r="L485" s="402" t="n">
        <v>9</v>
      </c>
      <c r="M485" s="402" t="n">
        <v>84</v>
      </c>
      <c r="N485" s="402" t="n">
        <v>-9</v>
      </c>
      <c r="O485" s="493" t="n">
        <v>75</v>
      </c>
      <c r="P485" s="402" t="n"/>
      <c r="Q485" s="402" t="n"/>
      <c r="R485" s="402" t="inlineStr">
        <is>
          <t>RENATO</t>
        </is>
      </c>
      <c r="S485" s="402" t="inlineStr">
        <is>
          <t>COSMO GARCIA</t>
        </is>
      </c>
      <c r="T485" s="402" t="inlineStr">
        <is>
          <t>renatocgsp2@gmail.com</t>
        </is>
      </c>
      <c r="U485" s="405" t="inlineStr">
        <is>
          <t>Sim</t>
        </is>
      </c>
      <c r="V485" s="408" t="n">
        <v>46023</v>
      </c>
    </row>
    <row r="486">
      <c r="A486" s="396" t="inlineStr">
        <is>
          <t>33YKGAA1FG4</t>
        </is>
      </c>
      <c r="B486" s="397" t="inlineStr">
        <is>
          <t>UYPS-JD-N6GW</t>
        </is>
      </c>
      <c r="C486" s="397" t="inlineStr">
        <is>
          <t>Entrada única - Individual</t>
        </is>
      </c>
      <c r="D486" s="398" t="n">
        <v>46045</v>
      </c>
      <c r="E486" s="398" t="n">
        <v>46044</v>
      </c>
      <c r="F486" s="490" t="n">
        <v>0.2989120370370371</v>
      </c>
      <c r="G486" s="397" t="inlineStr">
        <is>
          <t>Venda online</t>
        </is>
      </c>
      <c r="H486" s="397" t="inlineStr">
        <is>
          <t>Pagamento transacionado pela Sympla</t>
        </is>
      </c>
      <c r="I486" s="397" t="n">
        <v>75</v>
      </c>
      <c r="J486" s="397" t="n">
        <v>0</v>
      </c>
      <c r="K486" s="397" t="n">
        <v>75</v>
      </c>
      <c r="L486" s="397" t="n">
        <v>9</v>
      </c>
      <c r="M486" s="397" t="n">
        <v>84</v>
      </c>
      <c r="N486" s="397" t="n">
        <v>-9</v>
      </c>
      <c r="O486" s="491" t="n">
        <v>75</v>
      </c>
      <c r="P486" s="397" t="n"/>
      <c r="Q486" s="397" t="n"/>
      <c r="R486" s="397" t="inlineStr">
        <is>
          <t>RENATO</t>
        </is>
      </c>
      <c r="S486" s="397" t="inlineStr">
        <is>
          <t>COSMO GARCIA</t>
        </is>
      </c>
      <c r="T486" s="397" t="inlineStr">
        <is>
          <t>renatocgsp2@gmail.com</t>
        </is>
      </c>
      <c r="U486" s="400" t="inlineStr">
        <is>
          <t>Não</t>
        </is>
      </c>
      <c r="V486" s="408" t="n">
        <v>46023</v>
      </c>
    </row>
    <row r="487">
      <c r="A487" s="401" t="inlineStr">
        <is>
          <t>33YKGAA1RSF</t>
        </is>
      </c>
      <c r="B487" s="402" t="inlineStr">
        <is>
          <t>UYQ0-QN-S9GD</t>
        </is>
      </c>
      <c r="C487" s="402" t="inlineStr">
        <is>
          <t>Intermediário - 2 lugares</t>
        </is>
      </c>
      <c r="D487" s="403" t="n">
        <v>46045</v>
      </c>
      <c r="E487" s="403" t="n">
        <v>46044</v>
      </c>
      <c r="F487" s="492" t="n">
        <v>0.4048842592592592</v>
      </c>
      <c r="G487" s="402" t="inlineStr">
        <is>
          <t>Venda online</t>
        </is>
      </c>
      <c r="H487" s="402" t="inlineStr">
        <is>
          <t>Pagamento transacionado pela Sympla</t>
        </is>
      </c>
      <c r="I487" s="402" t="n">
        <v>180</v>
      </c>
      <c r="J487" s="402" t="n">
        <v>0</v>
      </c>
      <c r="K487" s="402" t="n">
        <v>180</v>
      </c>
      <c r="L487" s="402" t="n">
        <v>21.6</v>
      </c>
      <c r="M487" s="402" t="n">
        <v>201.6</v>
      </c>
      <c r="N487" s="402" t="n">
        <v>-21.6</v>
      </c>
      <c r="O487" s="493" t="n">
        <v>180</v>
      </c>
      <c r="P487" s="402" t="n"/>
      <c r="Q487" s="402" t="n"/>
      <c r="R487" s="402" t="inlineStr">
        <is>
          <t>Paulo</t>
        </is>
      </c>
      <c r="S487" s="402" t="inlineStr">
        <is>
          <t>Lopes Junior</t>
        </is>
      </c>
      <c r="T487" s="402" t="inlineStr">
        <is>
          <t>pl.lopes.jr@gmail.com</t>
        </is>
      </c>
      <c r="U487" s="405" t="inlineStr">
        <is>
          <t>Sim</t>
        </is>
      </c>
      <c r="V487" s="408" t="n">
        <v>46023</v>
      </c>
    </row>
    <row r="488">
      <c r="A488" s="396" t="inlineStr">
        <is>
          <t>33YKGAA1TJZ</t>
        </is>
      </c>
      <c r="B488" s="397" t="inlineStr">
        <is>
          <t>UYQ0-TW-ATJB</t>
        </is>
      </c>
      <c r="C488" s="397" t="inlineStr">
        <is>
          <t>Intermediário - 2 lugares</t>
        </is>
      </c>
      <c r="D488" s="398" t="n">
        <v>46045</v>
      </c>
      <c r="E488" s="398" t="n">
        <v>46044</v>
      </c>
      <c r="F488" s="490" t="n">
        <v>0.4065162037037037</v>
      </c>
      <c r="G488" s="397" t="inlineStr">
        <is>
          <t>Venda online</t>
        </is>
      </c>
      <c r="H488" s="397" t="inlineStr">
        <is>
          <t>Pagamento transacionado pela Sympla</t>
        </is>
      </c>
      <c r="I488" s="397" t="n">
        <v>180</v>
      </c>
      <c r="J488" s="397" t="n">
        <v>0</v>
      </c>
      <c r="K488" s="397" t="n">
        <v>180</v>
      </c>
      <c r="L488" s="397" t="n">
        <v>21.6</v>
      </c>
      <c r="M488" s="397" t="n">
        <v>201.6</v>
      </c>
      <c r="N488" s="397" t="n">
        <v>-21.6</v>
      </c>
      <c r="O488" s="491" t="n">
        <v>180</v>
      </c>
      <c r="P488" s="397" t="n"/>
      <c r="Q488" s="397" t="n"/>
      <c r="R488" s="397" t="inlineStr">
        <is>
          <t>Maria Agustina</t>
        </is>
      </c>
      <c r="S488" s="397" t="inlineStr">
        <is>
          <t>Luna</t>
        </is>
      </c>
      <c r="T488" s="397" t="inlineStr">
        <is>
          <t>mariagustinaluna@gmail.com</t>
        </is>
      </c>
      <c r="U488" s="400" t="inlineStr">
        <is>
          <t>Sim</t>
        </is>
      </c>
      <c r="V488" s="408" t="n">
        <v>46023</v>
      </c>
    </row>
    <row r="489">
      <c r="A489" s="401" t="inlineStr">
        <is>
          <t>33YKGAA1TJZ</t>
        </is>
      </c>
      <c r="B489" s="402" t="inlineStr">
        <is>
          <t>UYQ0-TW-ATK4</t>
        </is>
      </c>
      <c r="C489" s="402" t="inlineStr">
        <is>
          <t>Intermediário - 2 lugares</t>
        </is>
      </c>
      <c r="D489" s="403" t="n">
        <v>46045</v>
      </c>
      <c r="E489" s="403" t="n">
        <v>46044</v>
      </c>
      <c r="F489" s="492" t="n">
        <v>0.4065162037037037</v>
      </c>
      <c r="G489" s="402" t="inlineStr">
        <is>
          <t>Venda online</t>
        </is>
      </c>
      <c r="H489" s="402" t="inlineStr">
        <is>
          <t>Pagamento transacionado pela Sympla</t>
        </is>
      </c>
      <c r="I489" s="402" t="n">
        <v>180</v>
      </c>
      <c r="J489" s="402" t="n">
        <v>0</v>
      </c>
      <c r="K489" s="402" t="n">
        <v>180</v>
      </c>
      <c r="L489" s="402" t="n">
        <v>21.6</v>
      </c>
      <c r="M489" s="402" t="n">
        <v>201.6</v>
      </c>
      <c r="N489" s="402" t="n">
        <v>-21.6</v>
      </c>
      <c r="O489" s="493" t="n">
        <v>180</v>
      </c>
      <c r="P489" s="402" t="n"/>
      <c r="Q489" s="402" t="n"/>
      <c r="R489" s="402" t="inlineStr">
        <is>
          <t>Maria Agustina</t>
        </is>
      </c>
      <c r="S489" s="402" t="inlineStr">
        <is>
          <t>Luna</t>
        </is>
      </c>
      <c r="T489" s="402" t="inlineStr">
        <is>
          <t>mariagustinaluna@gmail.com</t>
        </is>
      </c>
      <c r="U489" s="405" t="inlineStr">
        <is>
          <t>Não</t>
        </is>
      </c>
      <c r="V489" s="408" t="n">
        <v>46023</v>
      </c>
    </row>
    <row r="490">
      <c r="A490" s="396" t="inlineStr">
        <is>
          <t>33YKGAA24B3</t>
        </is>
      </c>
      <c r="B490" s="397" t="inlineStr">
        <is>
          <t>UYQ2-X8-JLK6</t>
        </is>
      </c>
      <c r="C490" s="397" t="inlineStr">
        <is>
          <t>Intermediário - 2 lugares</t>
        </is>
      </c>
      <c r="D490" s="398" t="n">
        <v>46045</v>
      </c>
      <c r="E490" s="398" t="n">
        <v>46044</v>
      </c>
      <c r="F490" s="490" t="n">
        <v>0.4422685185185185</v>
      </c>
      <c r="G490" s="397" t="inlineStr">
        <is>
          <t>Venda online</t>
        </is>
      </c>
      <c r="H490" s="397" t="inlineStr">
        <is>
          <t>Pagamento transacionado pela Sympla</t>
        </is>
      </c>
      <c r="I490" s="397" t="n">
        <v>180</v>
      </c>
      <c r="J490" s="397" t="n">
        <v>0</v>
      </c>
      <c r="K490" s="397" t="n">
        <v>180</v>
      </c>
      <c r="L490" s="397" t="n">
        <v>21.6</v>
      </c>
      <c r="M490" s="397" t="n">
        <v>201.6</v>
      </c>
      <c r="N490" s="397" t="n">
        <v>-21.6</v>
      </c>
      <c r="O490" s="491" t="n">
        <v>180</v>
      </c>
      <c r="P490" s="397" t="n"/>
      <c r="Q490" s="397" t="n"/>
      <c r="R490" s="397" t="inlineStr">
        <is>
          <t>Ana Paula</t>
        </is>
      </c>
      <c r="S490" s="397" t="inlineStr">
        <is>
          <t>Bignardi Gonçalves</t>
        </is>
      </c>
      <c r="T490" s="397" t="inlineStr">
        <is>
          <t>anabignardi1@gmail.com</t>
        </is>
      </c>
      <c r="U490" s="400" t="inlineStr">
        <is>
          <t>Sim</t>
        </is>
      </c>
      <c r="V490" s="408" t="n">
        <v>46023</v>
      </c>
    </row>
    <row r="491">
      <c r="A491" s="401" t="inlineStr">
        <is>
          <t>33YKGAA2FZZ</t>
        </is>
      </c>
      <c r="B491" s="402" t="inlineStr">
        <is>
          <t>UYQ6-BY-J5U6</t>
        </is>
      </c>
      <c r="C491" s="402" t="inlineStr">
        <is>
          <t>Mesas mezanino - 2 lugares</t>
        </is>
      </c>
      <c r="D491" s="403" t="n">
        <v>46045</v>
      </c>
      <c r="E491" s="403" t="n">
        <v>46044</v>
      </c>
      <c r="F491" s="492" t="n">
        <v>0.4995949074074074</v>
      </c>
      <c r="G491" s="402" t="inlineStr">
        <is>
          <t>Venda online</t>
        </is>
      </c>
      <c r="H491" s="402" t="inlineStr">
        <is>
          <t>Pagamento transacionado pela Sympla</t>
        </is>
      </c>
      <c r="I491" s="402" t="n">
        <v>130</v>
      </c>
      <c r="J491" s="402" t="n">
        <v>0</v>
      </c>
      <c r="K491" s="402" t="n">
        <v>130</v>
      </c>
      <c r="L491" s="402" t="n">
        <v>15.6</v>
      </c>
      <c r="M491" s="402" t="n">
        <v>145.6</v>
      </c>
      <c r="N491" s="402" t="n">
        <v>-15.6</v>
      </c>
      <c r="O491" s="493" t="n">
        <v>130</v>
      </c>
      <c r="P491" s="402" t="n"/>
      <c r="Q491" s="402" t="n"/>
      <c r="R491" s="402" t="inlineStr">
        <is>
          <t>TARSILA</t>
        </is>
      </c>
      <c r="S491" s="402" t="inlineStr">
        <is>
          <t>MARTINS GARCIA</t>
        </is>
      </c>
      <c r="T491" s="402" t="inlineStr">
        <is>
          <t>taargarcia@gmail.com</t>
        </is>
      </c>
      <c r="U491" s="405" t="inlineStr">
        <is>
          <t>Sim</t>
        </is>
      </c>
      <c r="V491" s="408" t="n">
        <v>46023</v>
      </c>
    </row>
    <row r="492">
      <c r="A492" s="396" t="inlineStr">
        <is>
          <t>33YKGAA3UU2</t>
        </is>
      </c>
      <c r="B492" s="397" t="inlineStr">
        <is>
          <t>UYQY-FB-HBMH</t>
        </is>
      </c>
      <c r="C492" s="397" t="inlineStr">
        <is>
          <t>Mesas mezanino - 2 lugares</t>
        </is>
      </c>
      <c r="D492" s="398" t="n">
        <v>46045</v>
      </c>
      <c r="E492" s="398" t="n">
        <v>46044</v>
      </c>
      <c r="F492" s="490" t="n">
        <v>0.7061111111111111</v>
      </c>
      <c r="G492" s="397" t="inlineStr">
        <is>
          <t>Venda online</t>
        </is>
      </c>
      <c r="H492" s="397" t="inlineStr">
        <is>
          <t>Pagamento transacionado pela Sympla</t>
        </is>
      </c>
      <c r="I492" s="397" t="n">
        <v>130</v>
      </c>
      <c r="J492" s="397" t="n">
        <v>0</v>
      </c>
      <c r="K492" s="397" t="n">
        <v>130</v>
      </c>
      <c r="L492" s="397" t="n">
        <v>15.6</v>
      </c>
      <c r="M492" s="397" t="n">
        <v>145.6</v>
      </c>
      <c r="N492" s="397" t="n">
        <v>-15.6</v>
      </c>
      <c r="O492" s="491" t="n">
        <v>130</v>
      </c>
      <c r="P492" s="397" t="n"/>
      <c r="Q492" s="397" t="n"/>
      <c r="R492" s="397" t="inlineStr">
        <is>
          <t>yiwen</t>
        </is>
      </c>
      <c r="S492" s="397" t="inlineStr">
        <is>
          <t>lu</t>
        </is>
      </c>
      <c r="T492" s="397" t="inlineStr">
        <is>
          <t>yiwen0912lu@gmail.com</t>
        </is>
      </c>
      <c r="U492" s="400" t="inlineStr">
        <is>
          <t>Sim</t>
        </is>
      </c>
      <c r="V492" s="408" t="n">
        <v>46023</v>
      </c>
    </row>
    <row r="493">
      <c r="A493" s="401" t="inlineStr">
        <is>
          <t>33YKGAA4890</t>
        </is>
      </c>
      <c r="B493" s="402" t="inlineStr">
        <is>
          <t>UYQL-6M-3RBY</t>
        </is>
      </c>
      <c r="C493" s="402" t="inlineStr">
        <is>
          <t>Intermediário - 2 lugares</t>
        </is>
      </c>
      <c r="D493" s="403" t="n">
        <v>46045</v>
      </c>
      <c r="E493" s="403" t="n">
        <v>46044</v>
      </c>
      <c r="F493" s="492" t="n">
        <v>0.7529050925925926</v>
      </c>
      <c r="G493" s="402" t="inlineStr">
        <is>
          <t>Venda online</t>
        </is>
      </c>
      <c r="H493" s="402" t="inlineStr">
        <is>
          <t>Pagamento transacionado pela Sympla</t>
        </is>
      </c>
      <c r="I493" s="402" t="n">
        <v>180</v>
      </c>
      <c r="J493" s="402" t="n">
        <v>0</v>
      </c>
      <c r="K493" s="402" t="n">
        <v>180</v>
      </c>
      <c r="L493" s="402" t="n">
        <v>21.6</v>
      </c>
      <c r="M493" s="402" t="n">
        <v>201.6</v>
      </c>
      <c r="N493" s="402" t="n">
        <v>-21.6</v>
      </c>
      <c r="O493" s="493" t="n">
        <v>180</v>
      </c>
      <c r="P493" s="402" t="n"/>
      <c r="Q493" s="402" t="n"/>
      <c r="R493" s="402" t="inlineStr">
        <is>
          <t>Jeferson</t>
        </is>
      </c>
      <c r="S493" s="402" t="inlineStr">
        <is>
          <t>Aguiar</t>
        </is>
      </c>
      <c r="T493" s="402" t="inlineStr">
        <is>
          <t>nextelronaldinho@hotmail.com</t>
        </is>
      </c>
      <c r="U493" s="405" t="inlineStr">
        <is>
          <t>Sim</t>
        </is>
      </c>
      <c r="V493" s="408" t="n">
        <v>46023</v>
      </c>
    </row>
    <row r="494">
      <c r="A494" s="396" t="inlineStr">
        <is>
          <t>33YKGAA4DFH</t>
        </is>
      </c>
      <c r="B494" s="397" t="inlineStr">
        <is>
          <t>UYQM-N6-8C76</t>
        </is>
      </c>
      <c r="C494" s="397" t="inlineStr">
        <is>
          <t>Intermediário - 2 lugares</t>
        </is>
      </c>
      <c r="D494" s="398" t="n">
        <v>46045</v>
      </c>
      <c r="E494" s="398" t="n">
        <v>46044</v>
      </c>
      <c r="F494" s="490" t="n">
        <v>0.7782523148148148</v>
      </c>
      <c r="G494" s="397" t="inlineStr">
        <is>
          <t>Venda online</t>
        </is>
      </c>
      <c r="H494" s="397" t="inlineStr">
        <is>
          <t>Pagamento transacionado pela Sympla</t>
        </is>
      </c>
      <c r="I494" s="397" t="n">
        <v>180</v>
      </c>
      <c r="J494" s="397" t="n">
        <v>0</v>
      </c>
      <c r="K494" s="397" t="n">
        <v>180</v>
      </c>
      <c r="L494" s="397" t="n">
        <v>21.6</v>
      </c>
      <c r="M494" s="397" t="n">
        <v>201.6</v>
      </c>
      <c r="N494" s="397" t="n">
        <v>-21.6</v>
      </c>
      <c r="O494" s="491" t="n">
        <v>180</v>
      </c>
      <c r="P494" s="397" t="n"/>
      <c r="Q494" s="397" t="n"/>
      <c r="R494" s="397" t="inlineStr">
        <is>
          <t>Gustavo</t>
        </is>
      </c>
      <c r="S494" s="397" t="inlineStr">
        <is>
          <t>Melo Ramos</t>
        </is>
      </c>
      <c r="T494" s="397" t="inlineStr">
        <is>
          <t>gmramos79@gmail.com</t>
        </is>
      </c>
      <c r="U494" s="400" t="inlineStr">
        <is>
          <t>Não</t>
        </is>
      </c>
      <c r="V494" s="408" t="n">
        <v>46023</v>
      </c>
    </row>
    <row r="495">
      <c r="A495" s="401" t="inlineStr">
        <is>
          <t>33YKGAA4GRE</t>
        </is>
      </c>
      <c r="B495" s="402" t="inlineStr">
        <is>
          <t>UYQN-QM-XE9Q</t>
        </is>
      </c>
      <c r="C495" s="402" t="inlineStr">
        <is>
          <t>Intermediário - 2 lugares</t>
        </is>
      </c>
      <c r="D495" s="403" t="n">
        <v>46045</v>
      </c>
      <c r="E495" s="403" t="n">
        <v>46044</v>
      </c>
      <c r="F495" s="492" t="n">
        <v>0.7970601851851852</v>
      </c>
      <c r="G495" s="402" t="inlineStr">
        <is>
          <t>Venda online</t>
        </is>
      </c>
      <c r="H495" s="402" t="inlineStr">
        <is>
          <t>Pagamento transacionado pela Sympla</t>
        </is>
      </c>
      <c r="I495" s="402" t="n">
        <v>180</v>
      </c>
      <c r="J495" s="402" t="n">
        <v>0</v>
      </c>
      <c r="K495" s="402" t="n">
        <v>180</v>
      </c>
      <c r="L495" s="402" t="n">
        <v>21.6</v>
      </c>
      <c r="M495" s="402" t="n">
        <v>201.6</v>
      </c>
      <c r="N495" s="402" t="n">
        <v>-21.6</v>
      </c>
      <c r="O495" s="493" t="n">
        <v>180</v>
      </c>
      <c r="P495" s="402" t="n"/>
      <c r="Q495" s="402" t="n"/>
      <c r="R495" s="402" t="inlineStr">
        <is>
          <t>Beatriz</t>
        </is>
      </c>
      <c r="S495" s="402" t="inlineStr">
        <is>
          <t>Amoroso Valera</t>
        </is>
      </c>
      <c r="T495" s="402" t="inlineStr">
        <is>
          <t>beatrizamorosovalera@gmail.com</t>
        </is>
      </c>
      <c r="U495" s="405" t="inlineStr">
        <is>
          <t>Sim</t>
        </is>
      </c>
      <c r="V495" s="408" t="n">
        <v>46023</v>
      </c>
    </row>
    <row r="496">
      <c r="A496" s="396" t="inlineStr">
        <is>
          <t>33YKGAA4J7D</t>
        </is>
      </c>
      <c r="B496" s="397" t="inlineStr">
        <is>
          <t>UYQZ-DM-0045</t>
        </is>
      </c>
      <c r="C496" s="397" t="inlineStr">
        <is>
          <t>Entrada única - Individual</t>
        </is>
      </c>
      <c r="D496" s="398" t="n">
        <v>46045</v>
      </c>
      <c r="E496" s="398" t="n">
        <v>46044</v>
      </c>
      <c r="F496" s="490" t="n">
        <v>0.8075694444444445</v>
      </c>
      <c r="G496" s="397" t="inlineStr">
        <is>
          <t>Venda online</t>
        </is>
      </c>
      <c r="H496" s="397" t="inlineStr">
        <is>
          <t>Pagamento transacionado pela Sympla</t>
        </is>
      </c>
      <c r="I496" s="397" t="n">
        <v>75</v>
      </c>
      <c r="J496" s="397" t="n">
        <v>0</v>
      </c>
      <c r="K496" s="397" t="n">
        <v>75</v>
      </c>
      <c r="L496" s="397" t="n">
        <v>9</v>
      </c>
      <c r="M496" s="397" t="n">
        <v>84</v>
      </c>
      <c r="N496" s="397" t="n">
        <v>-9</v>
      </c>
      <c r="O496" s="491" t="n">
        <v>75</v>
      </c>
      <c r="P496" s="397" t="n"/>
      <c r="Q496" s="397" t="n"/>
      <c r="R496" s="397" t="inlineStr">
        <is>
          <t>André</t>
        </is>
      </c>
      <c r="S496" s="397" t="inlineStr">
        <is>
          <t>Alves Santin</t>
        </is>
      </c>
      <c r="T496" s="397" t="inlineStr">
        <is>
          <t>andcalav@yahoo.com.br</t>
        </is>
      </c>
      <c r="U496" s="400" t="inlineStr">
        <is>
          <t>Sim</t>
        </is>
      </c>
      <c r="V496" s="408" t="n">
        <v>46023</v>
      </c>
    </row>
    <row r="497">
      <c r="A497" s="401" t="inlineStr">
        <is>
          <t>33YKGAA4J7D</t>
        </is>
      </c>
      <c r="B497" s="402" t="inlineStr">
        <is>
          <t>UYQZ-DM-0051</t>
        </is>
      </c>
      <c r="C497" s="402" t="inlineStr">
        <is>
          <t>Entrada única - Individual</t>
        </is>
      </c>
      <c r="D497" s="403" t="n">
        <v>46045</v>
      </c>
      <c r="E497" s="403" t="n">
        <v>46044</v>
      </c>
      <c r="F497" s="492" t="n">
        <v>0.8075694444444445</v>
      </c>
      <c r="G497" s="402" t="inlineStr">
        <is>
          <t>Venda online</t>
        </is>
      </c>
      <c r="H497" s="402" t="inlineStr">
        <is>
          <t>Pagamento transacionado pela Sympla</t>
        </is>
      </c>
      <c r="I497" s="402" t="n">
        <v>75</v>
      </c>
      <c r="J497" s="402" t="n">
        <v>0</v>
      </c>
      <c r="K497" s="402" t="n">
        <v>75</v>
      </c>
      <c r="L497" s="402" t="n">
        <v>9</v>
      </c>
      <c r="M497" s="402" t="n">
        <v>84</v>
      </c>
      <c r="N497" s="402" t="n">
        <v>-9</v>
      </c>
      <c r="O497" s="493" t="n">
        <v>75</v>
      </c>
      <c r="P497" s="402" t="n"/>
      <c r="Q497" s="402" t="n"/>
      <c r="R497" s="402" t="inlineStr">
        <is>
          <t>André</t>
        </is>
      </c>
      <c r="S497" s="402" t="inlineStr">
        <is>
          <t>Alves Santin</t>
        </is>
      </c>
      <c r="T497" s="402" t="inlineStr">
        <is>
          <t>andcalav@yahoo.com.br</t>
        </is>
      </c>
      <c r="U497" s="405" t="inlineStr">
        <is>
          <t>Sim</t>
        </is>
      </c>
      <c r="V497" s="408" t="n">
        <v>46023</v>
      </c>
    </row>
    <row r="498">
      <c r="A498" s="396" t="inlineStr">
        <is>
          <t>33YKGAA4MTR</t>
        </is>
      </c>
      <c r="B498" s="397" t="inlineStr">
        <is>
          <t>UYQP-A9-19NL</t>
        </is>
      </c>
      <c r="C498" s="397" t="inlineStr">
        <is>
          <t>Intermediário - 2 lugares</t>
        </is>
      </c>
      <c r="D498" s="398" t="n">
        <v>46045</v>
      </c>
      <c r="E498" s="398" t="n">
        <v>46044</v>
      </c>
      <c r="F498" s="490" t="n">
        <v>0.8229282407407408</v>
      </c>
      <c r="G498" s="397" t="inlineStr">
        <is>
          <t>Venda online</t>
        </is>
      </c>
      <c r="H498" s="397" t="inlineStr">
        <is>
          <t>Pagamento transacionado pela Sympla</t>
        </is>
      </c>
      <c r="I498" s="397" t="n">
        <v>180</v>
      </c>
      <c r="J498" s="397" t="n">
        <v>0</v>
      </c>
      <c r="K498" s="397" t="n">
        <v>180</v>
      </c>
      <c r="L498" s="397" t="n">
        <v>21.6</v>
      </c>
      <c r="M498" s="397" t="n">
        <v>201.6</v>
      </c>
      <c r="N498" s="397" t="n">
        <v>-21.6</v>
      </c>
      <c r="O498" s="491" t="n">
        <v>180</v>
      </c>
      <c r="P498" s="397" t="n"/>
      <c r="Q498" s="397" t="n"/>
      <c r="R498" s="397" t="inlineStr">
        <is>
          <t>Gabriel</t>
        </is>
      </c>
      <c r="S498" s="397" t="inlineStr">
        <is>
          <t>Girardi Motta</t>
        </is>
      </c>
      <c r="T498" s="397" t="inlineStr">
        <is>
          <t>girardimotta@gmail.com</t>
        </is>
      </c>
      <c r="U498" s="400" t="inlineStr">
        <is>
          <t>Sim</t>
        </is>
      </c>
      <c r="V498" s="408" t="n">
        <v>46023</v>
      </c>
    </row>
    <row r="499">
      <c r="A499" s="401" t="inlineStr">
        <is>
          <t>33YKGAA4T75</t>
        </is>
      </c>
      <c r="B499" s="402" t="inlineStr">
        <is>
          <t>UYQR-15-0GM7</t>
        </is>
      </c>
      <c r="C499" s="402" t="inlineStr">
        <is>
          <t>Intermediário - 2 lugares</t>
        </is>
      </c>
      <c r="D499" s="403" t="n">
        <v>46045</v>
      </c>
      <c r="E499" s="403" t="n">
        <v>46044</v>
      </c>
      <c r="F499" s="492" t="n">
        <v>0.8524537037037037</v>
      </c>
      <c r="G499" s="402" t="inlineStr">
        <is>
          <t>Venda online</t>
        </is>
      </c>
      <c r="H499" s="402" t="inlineStr">
        <is>
          <t>Pagamento transacionado pela Sympla</t>
        </is>
      </c>
      <c r="I499" s="402" t="n">
        <v>180</v>
      </c>
      <c r="J499" s="402" t="n">
        <v>0</v>
      </c>
      <c r="K499" s="402" t="n">
        <v>180</v>
      </c>
      <c r="L499" s="402" t="n">
        <v>21.6</v>
      </c>
      <c r="M499" s="402" t="n">
        <v>201.6</v>
      </c>
      <c r="N499" s="402" t="n">
        <v>-21.6</v>
      </c>
      <c r="O499" s="493" t="n">
        <v>180</v>
      </c>
      <c r="P499" s="402" t="n"/>
      <c r="Q499" s="402" t="n"/>
      <c r="R499" s="402" t="inlineStr">
        <is>
          <t>Helcio</t>
        </is>
      </c>
      <c r="S499" s="402" t="inlineStr">
        <is>
          <t>Oliveira</t>
        </is>
      </c>
      <c r="T499" s="402" t="inlineStr">
        <is>
          <t>helcio_oliveira@hotmail.com</t>
        </is>
      </c>
      <c r="U499" s="405" t="inlineStr">
        <is>
          <t>Sim</t>
        </is>
      </c>
      <c r="V499" s="408" t="n">
        <v>46023</v>
      </c>
    </row>
    <row r="500">
      <c r="A500" s="396" t="inlineStr">
        <is>
          <t>33YKGAA513M</t>
        </is>
      </c>
      <c r="B500" s="397" t="inlineStr">
        <is>
          <t>UYQR-X7-CJBU</t>
        </is>
      </c>
      <c r="C500" s="397" t="inlineStr">
        <is>
          <t>Intermediário - 2 lugares</t>
        </is>
      </c>
      <c r="D500" s="398" t="n">
        <v>46045</v>
      </c>
      <c r="E500" s="398" t="n">
        <v>46044</v>
      </c>
      <c r="F500" s="490" t="n">
        <v>0.8685416666666667</v>
      </c>
      <c r="G500" s="397" t="inlineStr">
        <is>
          <t>Venda online</t>
        </is>
      </c>
      <c r="H500" s="397" t="inlineStr">
        <is>
          <t>Pagamento transacionado pela Sympla</t>
        </is>
      </c>
      <c r="I500" s="397" t="n">
        <v>180</v>
      </c>
      <c r="J500" s="397" t="n">
        <v>0</v>
      </c>
      <c r="K500" s="397" t="n">
        <v>180</v>
      </c>
      <c r="L500" s="397" t="n">
        <v>21.6</v>
      </c>
      <c r="M500" s="397" t="n">
        <v>201.6</v>
      </c>
      <c r="N500" s="397" t="n">
        <v>-21.6</v>
      </c>
      <c r="O500" s="491" t="n">
        <v>180</v>
      </c>
      <c r="P500" s="397" t="n"/>
      <c r="Q500" s="397" t="n"/>
      <c r="R500" s="397" t="inlineStr">
        <is>
          <t>thais</t>
        </is>
      </c>
      <c r="S500" s="397" t="inlineStr">
        <is>
          <t>morosini</t>
        </is>
      </c>
      <c r="T500" s="397" t="inlineStr">
        <is>
          <t>thaismorosini@gmail.com</t>
        </is>
      </c>
      <c r="U500" s="400" t="inlineStr">
        <is>
          <t>Sim</t>
        </is>
      </c>
      <c r="V500" s="408" t="n">
        <v>46023</v>
      </c>
    </row>
    <row r="501">
      <c r="A501" s="401" t="inlineStr">
        <is>
          <t>33YKGAA5H4J</t>
        </is>
      </c>
      <c r="B501" s="402" t="inlineStr">
        <is>
          <t>UYQW-F8-4NVH</t>
        </is>
      </c>
      <c r="C501" s="402" t="inlineStr">
        <is>
          <t>Entrada única - Individual</t>
        </is>
      </c>
      <c r="D501" s="403" t="n">
        <v>46045</v>
      </c>
      <c r="E501" s="403" t="n">
        <v>46044</v>
      </c>
      <c r="F501" s="492" t="n">
        <v>0.9447800925925925</v>
      </c>
      <c r="G501" s="402" t="inlineStr">
        <is>
          <t>Venda online</t>
        </is>
      </c>
      <c r="H501" s="402" t="inlineStr">
        <is>
          <t>Pagamento transacionado pela Sympla</t>
        </is>
      </c>
      <c r="I501" s="402" t="n">
        <v>75</v>
      </c>
      <c r="J501" s="402" t="n">
        <v>0</v>
      </c>
      <c r="K501" s="402" t="n">
        <v>75</v>
      </c>
      <c r="L501" s="402" t="n">
        <v>9</v>
      </c>
      <c r="M501" s="402" t="n">
        <v>84</v>
      </c>
      <c r="N501" s="402" t="n">
        <v>-9</v>
      </c>
      <c r="O501" s="493" t="n">
        <v>75</v>
      </c>
      <c r="P501" s="402" t="n"/>
      <c r="Q501" s="402" t="n"/>
      <c r="R501" s="402" t="inlineStr">
        <is>
          <t>Grecia</t>
        </is>
      </c>
      <c r="S501" s="402" t="inlineStr">
        <is>
          <t>Colina</t>
        </is>
      </c>
      <c r="T501" s="402" t="inlineStr">
        <is>
          <t>greciagamezc@gmail.com</t>
        </is>
      </c>
      <c r="U501" s="405" t="inlineStr">
        <is>
          <t>Sim</t>
        </is>
      </c>
      <c r="V501" s="408" t="n">
        <v>46023</v>
      </c>
    </row>
    <row r="502">
      <c r="A502" s="396" t="inlineStr">
        <is>
          <t>33YKGAA5HJ8</t>
        </is>
      </c>
      <c r="B502" s="397" t="inlineStr">
        <is>
          <t>UYQW-L8-Q2SX</t>
        </is>
      </c>
      <c r="C502" s="397" t="inlineStr">
        <is>
          <t>Intermediário - 2 lugares</t>
        </is>
      </c>
      <c r="D502" s="398" t="n">
        <v>46045</v>
      </c>
      <c r="E502" s="398" t="n">
        <v>46044</v>
      </c>
      <c r="F502" s="490" t="n">
        <v>0.9478009259259259</v>
      </c>
      <c r="G502" s="397" t="inlineStr">
        <is>
          <t>Venda online</t>
        </is>
      </c>
      <c r="H502" s="397" t="inlineStr">
        <is>
          <t>Pagamento transacionado pela Sympla</t>
        </is>
      </c>
      <c r="I502" s="397" t="n">
        <v>180</v>
      </c>
      <c r="J502" s="397" t="n">
        <v>0</v>
      </c>
      <c r="K502" s="397" t="n">
        <v>180</v>
      </c>
      <c r="L502" s="397" t="n">
        <v>21.6</v>
      </c>
      <c r="M502" s="397" t="n">
        <v>201.6</v>
      </c>
      <c r="N502" s="397" t="n">
        <v>-21.6</v>
      </c>
      <c r="O502" s="491" t="n">
        <v>180</v>
      </c>
      <c r="P502" s="397" t="n"/>
      <c r="Q502" s="397" t="n"/>
      <c r="R502" s="397" t="inlineStr">
        <is>
          <t>Daniel</t>
        </is>
      </c>
      <c r="S502" s="397" t="inlineStr">
        <is>
          <t>Alves</t>
        </is>
      </c>
      <c r="T502" s="397" t="inlineStr">
        <is>
          <t>danielalvesferreira89@gmail.com</t>
        </is>
      </c>
      <c r="U502" s="400" t="inlineStr">
        <is>
          <t>Sim</t>
        </is>
      </c>
      <c r="V502" s="408" t="n">
        <v>46023</v>
      </c>
    </row>
    <row r="503">
      <c r="A503" s="401" t="inlineStr">
        <is>
          <t>33YKGAA5LJM</t>
        </is>
      </c>
      <c r="B503" s="402" t="inlineStr">
        <is>
          <t>UYR0-7D-5NLW</t>
        </is>
      </c>
      <c r="C503" s="402" t="inlineStr">
        <is>
          <t>Entrada única - Individual</t>
        </is>
      </c>
      <c r="D503" s="403" t="n">
        <v>46045</v>
      </c>
      <c r="E503" s="403" t="n">
        <v>46044</v>
      </c>
      <c r="F503" s="492" t="n">
        <v>0.9749421296296297</v>
      </c>
      <c r="G503" s="402" t="inlineStr">
        <is>
          <t>Venda online</t>
        </is>
      </c>
      <c r="H503" s="402" t="inlineStr">
        <is>
          <t>Pagamento transacionado pela Sympla</t>
        </is>
      </c>
      <c r="I503" s="402" t="n">
        <v>75</v>
      </c>
      <c r="J503" s="402" t="n">
        <v>0</v>
      </c>
      <c r="K503" s="402" t="n">
        <v>75</v>
      </c>
      <c r="L503" s="402" t="n">
        <v>9</v>
      </c>
      <c r="M503" s="402" t="n">
        <v>84</v>
      </c>
      <c r="N503" s="402" t="n">
        <v>-9</v>
      </c>
      <c r="O503" s="493" t="n">
        <v>75</v>
      </c>
      <c r="P503" s="402" t="n"/>
      <c r="Q503" s="402" t="n"/>
      <c r="R503" s="402" t="inlineStr">
        <is>
          <t>CLARA</t>
        </is>
      </c>
      <c r="S503" s="402" t="inlineStr">
        <is>
          <t>KROHLING</t>
        </is>
      </c>
      <c r="T503" s="402" t="inlineStr">
        <is>
          <t>clara.krohling@gmail.com</t>
        </is>
      </c>
      <c r="U503" s="405" t="inlineStr">
        <is>
          <t>Sim</t>
        </is>
      </c>
      <c r="V503" s="408" t="n">
        <v>46023</v>
      </c>
    </row>
    <row r="504">
      <c r="A504" s="396" t="inlineStr">
        <is>
          <t>33YKGAA5LJM</t>
        </is>
      </c>
      <c r="B504" s="397" t="inlineStr">
        <is>
          <t>UYR0-7D-5NMV</t>
        </is>
      </c>
      <c r="C504" s="397" t="inlineStr">
        <is>
          <t>Entrada única - Individual</t>
        </is>
      </c>
      <c r="D504" s="398" t="n">
        <v>46045</v>
      </c>
      <c r="E504" s="398" t="n">
        <v>46044</v>
      </c>
      <c r="F504" s="490" t="n">
        <v>0.9749421296296297</v>
      </c>
      <c r="G504" s="397" t="inlineStr">
        <is>
          <t>Venda online</t>
        </is>
      </c>
      <c r="H504" s="397" t="inlineStr">
        <is>
          <t>Pagamento transacionado pela Sympla</t>
        </is>
      </c>
      <c r="I504" s="397" t="n">
        <v>75</v>
      </c>
      <c r="J504" s="397" t="n">
        <v>0</v>
      </c>
      <c r="K504" s="397" t="n">
        <v>75</v>
      </c>
      <c r="L504" s="397" t="n">
        <v>9</v>
      </c>
      <c r="M504" s="397" t="n">
        <v>84</v>
      </c>
      <c r="N504" s="397" t="n">
        <v>-9</v>
      </c>
      <c r="O504" s="491" t="n">
        <v>75</v>
      </c>
      <c r="P504" s="397" t="n"/>
      <c r="Q504" s="397" t="n"/>
      <c r="R504" s="397" t="inlineStr">
        <is>
          <t>CLARA</t>
        </is>
      </c>
      <c r="S504" s="397" t="inlineStr">
        <is>
          <t>KROHLING</t>
        </is>
      </c>
      <c r="T504" s="397" t="inlineStr">
        <is>
          <t>clara.krohling@gmail.com</t>
        </is>
      </c>
      <c r="U504" s="400" t="inlineStr">
        <is>
          <t>Sim</t>
        </is>
      </c>
      <c r="V504" s="408" t="n">
        <v>46023</v>
      </c>
    </row>
    <row r="505">
      <c r="A505" s="401" t="inlineStr">
        <is>
          <t>33YKGAA5PA4</t>
        </is>
      </c>
      <c r="B505" s="402" t="inlineStr">
        <is>
          <t>UYR2-0P-67QD</t>
        </is>
      </c>
      <c r="C505" s="402" t="inlineStr">
        <is>
          <t>Intermediário - 2 lugares</t>
        </is>
      </c>
      <c r="D505" s="403" t="n">
        <v>46045</v>
      </c>
      <c r="E505" s="403" t="n">
        <v>46045</v>
      </c>
      <c r="F505" s="492" t="n">
        <v>0.005717592592592593</v>
      </c>
      <c r="G505" s="402" t="inlineStr">
        <is>
          <t>Venda online</t>
        </is>
      </c>
      <c r="H505" s="402" t="inlineStr">
        <is>
          <t>Pagamento transacionado pela Sympla</t>
        </is>
      </c>
      <c r="I505" s="402" t="n">
        <v>180</v>
      </c>
      <c r="J505" s="402" t="n">
        <v>0</v>
      </c>
      <c r="K505" s="402" t="n">
        <v>180</v>
      </c>
      <c r="L505" s="402" t="n">
        <v>21.6</v>
      </c>
      <c r="M505" s="402" t="n">
        <v>201.6</v>
      </c>
      <c r="N505" s="402" t="n">
        <v>-21.6</v>
      </c>
      <c r="O505" s="493" t="n">
        <v>180</v>
      </c>
      <c r="P505" s="402" t="n"/>
      <c r="Q505" s="402" t="n"/>
      <c r="R505" s="402" t="inlineStr">
        <is>
          <t>Andressa</t>
        </is>
      </c>
      <c r="S505" s="402" t="inlineStr">
        <is>
          <t>Romualdo</t>
        </is>
      </c>
      <c r="T505" s="402" t="inlineStr">
        <is>
          <t>andressa13@gmail.com</t>
        </is>
      </c>
      <c r="U505" s="405" t="inlineStr">
        <is>
          <t>Sim</t>
        </is>
      </c>
      <c r="V505" s="408" t="n">
        <v>46023</v>
      </c>
    </row>
    <row r="506">
      <c r="A506" s="396" t="inlineStr">
        <is>
          <t>33YKGAA5PRV</t>
        </is>
      </c>
      <c r="B506" s="397" t="inlineStr">
        <is>
          <t>UYR2-ZP-XH78</t>
        </is>
      </c>
      <c r="C506" s="397" t="inlineStr">
        <is>
          <t>Mesas mezanino - 2 lugares</t>
        </is>
      </c>
      <c r="D506" s="398" t="n">
        <v>46045</v>
      </c>
      <c r="E506" s="398" t="n">
        <v>46045</v>
      </c>
      <c r="F506" s="490" t="n">
        <v>0.0177662037037037</v>
      </c>
      <c r="G506" s="397" t="inlineStr">
        <is>
          <t>Venda online</t>
        </is>
      </c>
      <c r="H506" s="397" t="inlineStr">
        <is>
          <t>Pagamento transacionado pela Sympla</t>
        </is>
      </c>
      <c r="I506" s="397" t="n">
        <v>130</v>
      </c>
      <c r="J506" s="397" t="n">
        <v>0</v>
      </c>
      <c r="K506" s="397" t="n">
        <v>130</v>
      </c>
      <c r="L506" s="397" t="n">
        <v>15.6</v>
      </c>
      <c r="M506" s="397" t="n">
        <v>145.6</v>
      </c>
      <c r="N506" s="397" t="n">
        <v>-15.6</v>
      </c>
      <c r="O506" s="491" t="n">
        <v>130</v>
      </c>
      <c r="P506" s="397" t="n"/>
      <c r="Q506" s="397" t="n"/>
      <c r="R506" s="397" t="inlineStr">
        <is>
          <t>Fabricio</t>
        </is>
      </c>
      <c r="S506" s="397" t="inlineStr">
        <is>
          <t>Cruz</t>
        </is>
      </c>
      <c r="T506" s="397" t="inlineStr">
        <is>
          <t>fabriciocruz89@gmail.com</t>
        </is>
      </c>
      <c r="U506" s="400" t="inlineStr">
        <is>
          <t>Sim</t>
        </is>
      </c>
      <c r="V506" s="408" t="n">
        <v>46023</v>
      </c>
    </row>
    <row r="507">
      <c r="A507" s="401" t="inlineStr">
        <is>
          <t>33YKGAA6J62</t>
        </is>
      </c>
      <c r="B507" s="402" t="inlineStr">
        <is>
          <t>UYRQ-PP-RKEY</t>
        </is>
      </c>
      <c r="C507" s="402" t="inlineStr">
        <is>
          <t>Intermediário - 2 lugares</t>
        </is>
      </c>
      <c r="D507" s="403" t="n">
        <v>46045</v>
      </c>
      <c r="E507" s="403" t="n">
        <v>46045</v>
      </c>
      <c r="F507" s="492" t="n">
        <v>0.4275</v>
      </c>
      <c r="G507" s="402" t="inlineStr">
        <is>
          <t>Venda online</t>
        </is>
      </c>
      <c r="H507" s="402" t="inlineStr">
        <is>
          <t>Pagamento transacionado pela Sympla</t>
        </is>
      </c>
      <c r="I507" s="402" t="n">
        <v>180</v>
      </c>
      <c r="J507" s="402" t="n">
        <v>0</v>
      </c>
      <c r="K507" s="402" t="n">
        <v>180</v>
      </c>
      <c r="L507" s="402" t="n">
        <v>21.6</v>
      </c>
      <c r="M507" s="402" t="n">
        <v>201.6</v>
      </c>
      <c r="N507" s="402" t="n">
        <v>-21.6</v>
      </c>
      <c r="O507" s="493" t="n">
        <v>180</v>
      </c>
      <c r="P507" s="402" t="n"/>
      <c r="Q507" s="402" t="n"/>
      <c r="R507" s="402" t="inlineStr">
        <is>
          <t>Fernanda</t>
        </is>
      </c>
      <c r="S507" s="402" t="inlineStr">
        <is>
          <t>Carrillo</t>
        </is>
      </c>
      <c r="T507" s="402" t="inlineStr">
        <is>
          <t>fernanda.carrillovega@gmail.com</t>
        </is>
      </c>
      <c r="U507" s="405" t="inlineStr">
        <is>
          <t>Sim</t>
        </is>
      </c>
      <c r="V507" s="408" t="n">
        <v>46023</v>
      </c>
    </row>
    <row r="508">
      <c r="A508" s="396" t="inlineStr">
        <is>
          <t>33YKGAA6KS2</t>
        </is>
      </c>
      <c r="B508" s="397" t="inlineStr">
        <is>
          <t>UYRR-D2-SVYD</t>
        </is>
      </c>
      <c r="C508" s="397" t="inlineStr">
        <is>
          <t>Intermediário - 2 lugares</t>
        </is>
      </c>
      <c r="D508" s="398" t="n">
        <v>46045</v>
      </c>
      <c r="E508" s="398" t="n">
        <v>46045</v>
      </c>
      <c r="F508" s="490" t="n">
        <v>0.4381944444444444</v>
      </c>
      <c r="G508" s="397" t="inlineStr">
        <is>
          <t>Venda online</t>
        </is>
      </c>
      <c r="H508" s="397" t="inlineStr">
        <is>
          <t>Pagamento transacionado pela Sympla</t>
        </is>
      </c>
      <c r="I508" s="397" t="n">
        <v>180</v>
      </c>
      <c r="J508" s="397" t="n">
        <v>0</v>
      </c>
      <c r="K508" s="397" t="n">
        <v>180</v>
      </c>
      <c r="L508" s="397" t="n">
        <v>21.6</v>
      </c>
      <c r="M508" s="397" t="n">
        <v>201.6</v>
      </c>
      <c r="N508" s="397" t="n">
        <v>-21.6</v>
      </c>
      <c r="O508" s="491" t="n">
        <v>180</v>
      </c>
      <c r="P508" s="397" t="n"/>
      <c r="Q508" s="397" t="n"/>
      <c r="R508" s="397" t="inlineStr">
        <is>
          <t>Daniel</t>
        </is>
      </c>
      <c r="S508" s="397" t="inlineStr">
        <is>
          <t>de Souza Silva</t>
        </is>
      </c>
      <c r="T508" s="397" t="inlineStr">
        <is>
          <t>dsosilva33@gmail.com</t>
        </is>
      </c>
      <c r="U508" s="400" t="inlineStr">
        <is>
          <t>Sim</t>
        </is>
      </c>
      <c r="V508" s="408" t="n">
        <v>46023</v>
      </c>
    </row>
    <row r="509">
      <c r="A509" s="401" t="inlineStr">
        <is>
          <t>33YKGAA6UFT</t>
        </is>
      </c>
      <c r="B509" s="402" t="inlineStr">
        <is>
          <t>UYRT-T9-P0B0</t>
        </is>
      </c>
      <c r="C509" s="402" t="inlineStr">
        <is>
          <t>Intermediário - 2 lugares</t>
        </is>
      </c>
      <c r="D509" s="403" t="n">
        <v>46045</v>
      </c>
      <c r="E509" s="403" t="n">
        <v>46045</v>
      </c>
      <c r="F509" s="492" t="n">
        <v>0.4804166666666667</v>
      </c>
      <c r="G509" s="402" t="inlineStr">
        <is>
          <t>Venda online</t>
        </is>
      </c>
      <c r="H509" s="402" t="inlineStr">
        <is>
          <t>Pagamento transacionado pela Sympla</t>
        </is>
      </c>
      <c r="I509" s="402" t="n">
        <v>180</v>
      </c>
      <c r="J509" s="402" t="n">
        <v>0</v>
      </c>
      <c r="K509" s="402" t="n">
        <v>180</v>
      </c>
      <c r="L509" s="402" t="n">
        <v>21.6</v>
      </c>
      <c r="M509" s="402" t="n">
        <v>201.6</v>
      </c>
      <c r="N509" s="402" t="n">
        <v>-21.6</v>
      </c>
      <c r="O509" s="493" t="n">
        <v>180</v>
      </c>
      <c r="P509" s="402" t="n"/>
      <c r="Q509" s="402" t="n"/>
      <c r="R509" s="402" t="inlineStr">
        <is>
          <t>Olga</t>
        </is>
      </c>
      <c r="S509" s="402" t="inlineStr">
        <is>
          <t>Varganova</t>
        </is>
      </c>
      <c r="T509" s="402" t="inlineStr">
        <is>
          <t>crach.maxon@gmail.com</t>
        </is>
      </c>
      <c r="U509" s="405" t="inlineStr">
        <is>
          <t>Sim</t>
        </is>
      </c>
      <c r="V509" s="408" t="n">
        <v>46023</v>
      </c>
    </row>
    <row r="510">
      <c r="A510" s="396" t="inlineStr">
        <is>
          <t>33YKGAA6UFT</t>
        </is>
      </c>
      <c r="B510" s="397" t="inlineStr">
        <is>
          <t>UYRT-T9-P0C0</t>
        </is>
      </c>
      <c r="C510" s="397" t="inlineStr">
        <is>
          <t>Entrada única - Individual</t>
        </is>
      </c>
      <c r="D510" s="398" t="n">
        <v>46045</v>
      </c>
      <c r="E510" s="398" t="n">
        <v>46045</v>
      </c>
      <c r="F510" s="490" t="n">
        <v>0.4804166666666667</v>
      </c>
      <c r="G510" s="397" t="inlineStr">
        <is>
          <t>Venda online</t>
        </is>
      </c>
      <c r="H510" s="397" t="inlineStr">
        <is>
          <t>Pagamento transacionado pela Sympla</t>
        </is>
      </c>
      <c r="I510" s="397" t="n">
        <v>75</v>
      </c>
      <c r="J510" s="397" t="n">
        <v>0</v>
      </c>
      <c r="K510" s="397" t="n">
        <v>75</v>
      </c>
      <c r="L510" s="397" t="n">
        <v>9</v>
      </c>
      <c r="M510" s="397" t="n">
        <v>84</v>
      </c>
      <c r="N510" s="397" t="n">
        <v>-9</v>
      </c>
      <c r="O510" s="491" t="n">
        <v>75</v>
      </c>
      <c r="P510" s="397" t="n"/>
      <c r="Q510" s="397" t="n"/>
      <c r="R510" s="397" t="inlineStr">
        <is>
          <t>Olga</t>
        </is>
      </c>
      <c r="S510" s="397" t="inlineStr">
        <is>
          <t>Varganova</t>
        </is>
      </c>
      <c r="T510" s="397" t="inlineStr">
        <is>
          <t>crach.maxon@gmail.com</t>
        </is>
      </c>
      <c r="U510" s="400" t="inlineStr">
        <is>
          <t>Sim</t>
        </is>
      </c>
      <c r="V510" s="408" t="n">
        <v>46023</v>
      </c>
    </row>
    <row r="511">
      <c r="A511" s="401" t="inlineStr">
        <is>
          <t>33YKGAA70RU</t>
        </is>
      </c>
      <c r="B511" s="402" t="inlineStr">
        <is>
          <t>UYRU-9N-A0YG</t>
        </is>
      </c>
      <c r="C511" s="402" t="inlineStr">
        <is>
          <t>Mesas mezanino - 2 lugares</t>
        </is>
      </c>
      <c r="D511" s="403" t="n">
        <v>46045</v>
      </c>
      <c r="E511" s="403" t="n">
        <v>46045</v>
      </c>
      <c r="F511" s="492" t="n">
        <v>0.4876388888888889</v>
      </c>
      <c r="G511" s="402" t="inlineStr">
        <is>
          <t>Venda online</t>
        </is>
      </c>
      <c r="H511" s="402" t="inlineStr">
        <is>
          <t>Pagamento transacionado pela Sympla</t>
        </is>
      </c>
      <c r="I511" s="402" t="n">
        <v>130</v>
      </c>
      <c r="J511" s="402" t="n">
        <v>0</v>
      </c>
      <c r="K511" s="402" t="n">
        <v>130</v>
      </c>
      <c r="L511" s="402" t="n">
        <v>15.6</v>
      </c>
      <c r="M511" s="402" t="n">
        <v>145.6</v>
      </c>
      <c r="N511" s="402" t="n">
        <v>-15.6</v>
      </c>
      <c r="O511" s="493" t="n">
        <v>130</v>
      </c>
      <c r="P511" s="402" t="n"/>
      <c r="Q511" s="402" t="n"/>
      <c r="R511" s="402" t="inlineStr">
        <is>
          <t>Ana Paula</t>
        </is>
      </c>
      <c r="S511" s="402" t="inlineStr">
        <is>
          <t>Dantas</t>
        </is>
      </c>
      <c r="T511" s="402" t="inlineStr">
        <is>
          <t>anadantas255@gmail.com</t>
        </is>
      </c>
      <c r="U511" s="405" t="inlineStr">
        <is>
          <t>Sim</t>
        </is>
      </c>
      <c r="V511" s="408" t="n">
        <v>46023</v>
      </c>
    </row>
    <row r="512">
      <c r="A512" s="396" t="inlineStr">
        <is>
          <t>33YKGAA73CJ</t>
        </is>
      </c>
      <c r="B512" s="397" t="inlineStr">
        <is>
          <t>UYRU-UK-WFLV</t>
        </is>
      </c>
      <c r="C512" s="397" t="inlineStr">
        <is>
          <t>Mesas mezanino - 2 lugares</t>
        </is>
      </c>
      <c r="D512" s="398" t="n">
        <v>46045</v>
      </c>
      <c r="E512" s="398" t="n">
        <v>46045</v>
      </c>
      <c r="F512" s="490" t="n">
        <v>0.4981365740740741</v>
      </c>
      <c r="G512" s="397" t="inlineStr">
        <is>
          <t>Venda online</t>
        </is>
      </c>
      <c r="H512" s="397" t="inlineStr">
        <is>
          <t>Pagamento transacionado pela Sympla</t>
        </is>
      </c>
      <c r="I512" s="397" t="n">
        <v>130</v>
      </c>
      <c r="J512" s="397" t="n">
        <v>0</v>
      </c>
      <c r="K512" s="397" t="n">
        <v>130</v>
      </c>
      <c r="L512" s="397" t="n">
        <v>15.6</v>
      </c>
      <c r="M512" s="397" t="n">
        <v>145.6</v>
      </c>
      <c r="N512" s="397" t="n">
        <v>-15.6</v>
      </c>
      <c r="O512" s="491" t="n">
        <v>130</v>
      </c>
      <c r="P512" s="397" t="n"/>
      <c r="Q512" s="397" t="n"/>
      <c r="R512" s="397" t="inlineStr">
        <is>
          <t>Débora</t>
        </is>
      </c>
      <c r="S512" s="397" t="inlineStr">
        <is>
          <t>Janovicci</t>
        </is>
      </c>
      <c r="T512" s="397" t="inlineStr">
        <is>
          <t>debsjano@gmail.com</t>
        </is>
      </c>
      <c r="U512" s="400" t="inlineStr">
        <is>
          <t>Sim</t>
        </is>
      </c>
      <c r="V512" s="408" t="n">
        <v>46023</v>
      </c>
    </row>
    <row r="513">
      <c r="A513" s="401" t="inlineStr">
        <is>
          <t>33YKGAA75NJ</t>
        </is>
      </c>
      <c r="B513" s="402" t="inlineStr">
        <is>
          <t>UYRV-DX-HFXL</t>
        </is>
      </c>
      <c r="C513" s="402" t="inlineStr">
        <is>
          <t>Entrada única - Individual</t>
        </is>
      </c>
      <c r="D513" s="403" t="n">
        <v>46045</v>
      </c>
      <c r="E513" s="403" t="n">
        <v>46045</v>
      </c>
      <c r="F513" s="492" t="n">
        <v>0.5068518518518519</v>
      </c>
      <c r="G513" s="402" t="inlineStr">
        <is>
          <t>Venda online</t>
        </is>
      </c>
      <c r="H513" s="402" t="inlineStr">
        <is>
          <t>Pagamento transacionado pela Sympla</t>
        </is>
      </c>
      <c r="I513" s="402" t="n">
        <v>75</v>
      </c>
      <c r="J513" s="402" t="n">
        <v>0</v>
      </c>
      <c r="K513" s="402" t="n">
        <v>75</v>
      </c>
      <c r="L513" s="402" t="n">
        <v>9</v>
      </c>
      <c r="M513" s="402" t="n">
        <v>84</v>
      </c>
      <c r="N513" s="402" t="n">
        <v>-9</v>
      </c>
      <c r="O513" s="493" t="n">
        <v>75</v>
      </c>
      <c r="P513" s="402" t="n"/>
      <c r="Q513" s="402" t="n"/>
      <c r="R513" s="402" t="inlineStr">
        <is>
          <t>Karina</t>
        </is>
      </c>
      <c r="S513" s="402" t="inlineStr">
        <is>
          <t>Ayub</t>
        </is>
      </c>
      <c r="T513" s="402" t="inlineStr">
        <is>
          <t>kcabreraayub@gmail.com</t>
        </is>
      </c>
      <c r="U513" s="405" t="inlineStr">
        <is>
          <t>Sim</t>
        </is>
      </c>
      <c r="V513" s="408" t="n">
        <v>46023</v>
      </c>
    </row>
    <row r="514">
      <c r="A514" s="396" t="inlineStr">
        <is>
          <t>33YKGAA75NJ</t>
        </is>
      </c>
      <c r="B514" s="397" t="inlineStr">
        <is>
          <t>UYRV-DX-HG0H</t>
        </is>
      </c>
      <c r="C514" s="397" t="inlineStr">
        <is>
          <t>Entrada única - Individual</t>
        </is>
      </c>
      <c r="D514" s="398" t="n">
        <v>46045</v>
      </c>
      <c r="E514" s="398" t="n">
        <v>46045</v>
      </c>
      <c r="F514" s="490" t="n">
        <v>0.5068518518518519</v>
      </c>
      <c r="G514" s="397" t="inlineStr">
        <is>
          <t>Venda online</t>
        </is>
      </c>
      <c r="H514" s="397" t="inlineStr">
        <is>
          <t>Pagamento transacionado pela Sympla</t>
        </is>
      </c>
      <c r="I514" s="397" t="n">
        <v>75</v>
      </c>
      <c r="J514" s="397" t="n">
        <v>0</v>
      </c>
      <c r="K514" s="397" t="n">
        <v>75</v>
      </c>
      <c r="L514" s="397" t="n">
        <v>9</v>
      </c>
      <c r="M514" s="397" t="n">
        <v>84</v>
      </c>
      <c r="N514" s="397" t="n">
        <v>-9</v>
      </c>
      <c r="O514" s="491" t="n">
        <v>75</v>
      </c>
      <c r="P514" s="397" t="n"/>
      <c r="Q514" s="397" t="n"/>
      <c r="R514" s="397" t="inlineStr">
        <is>
          <t>Karina</t>
        </is>
      </c>
      <c r="S514" s="397" t="inlineStr">
        <is>
          <t>Ayub</t>
        </is>
      </c>
      <c r="T514" s="397" t="inlineStr">
        <is>
          <t>kcabreraayub@gmail.com</t>
        </is>
      </c>
      <c r="U514" s="400" t="inlineStr">
        <is>
          <t>Sim</t>
        </is>
      </c>
      <c r="V514" s="408" t="n">
        <v>46023</v>
      </c>
    </row>
    <row r="515">
      <c r="A515" s="401" t="inlineStr">
        <is>
          <t>33YKGAA79D1</t>
        </is>
      </c>
      <c r="B515" s="402" t="inlineStr">
        <is>
          <t>UYRW-5M-7J2C</t>
        </is>
      </c>
      <c r="C515" s="402" t="inlineStr">
        <is>
          <t>Entrada única - Individual</t>
        </is>
      </c>
      <c r="D515" s="403" t="n">
        <v>46045</v>
      </c>
      <c r="E515" s="403" t="n">
        <v>46045</v>
      </c>
      <c r="F515" s="492" t="n">
        <v>0.5197222222222222</v>
      </c>
      <c r="G515" s="402" t="inlineStr">
        <is>
          <t>Venda online</t>
        </is>
      </c>
      <c r="H515" s="402" t="inlineStr">
        <is>
          <t>Pagamento transacionado pela Sympla</t>
        </is>
      </c>
      <c r="I515" s="402" t="n">
        <v>75</v>
      </c>
      <c r="J515" s="402" t="n">
        <v>0</v>
      </c>
      <c r="K515" s="402" t="n">
        <v>75</v>
      </c>
      <c r="L515" s="402" t="n">
        <v>9</v>
      </c>
      <c r="M515" s="402" t="n">
        <v>84</v>
      </c>
      <c r="N515" s="402" t="n">
        <v>-9</v>
      </c>
      <c r="O515" s="493" t="n">
        <v>75</v>
      </c>
      <c r="P515" s="402" t="n"/>
      <c r="Q515" s="402" t="n"/>
      <c r="R515" s="402" t="inlineStr">
        <is>
          <t>Camille</t>
        </is>
      </c>
      <c r="S515" s="402" t="inlineStr">
        <is>
          <t>Dams</t>
        </is>
      </c>
      <c r="T515" s="402" t="inlineStr">
        <is>
          <t>camsadams6@gmail.com</t>
        </is>
      </c>
      <c r="U515" s="405" t="inlineStr">
        <is>
          <t>Sim</t>
        </is>
      </c>
      <c r="V515" s="408" t="n">
        <v>46023</v>
      </c>
    </row>
    <row r="516">
      <c r="A516" s="396" t="inlineStr">
        <is>
          <t>33YKGAA79GJ</t>
        </is>
      </c>
      <c r="B516" s="397" t="inlineStr">
        <is>
          <t>UYRW-6A-BE0T</t>
        </is>
      </c>
      <c r="C516" s="397" t="inlineStr">
        <is>
          <t>Entrada única - Individual</t>
        </is>
      </c>
      <c r="D516" s="398" t="n">
        <v>46045</v>
      </c>
      <c r="E516" s="398" t="n">
        <v>46045</v>
      </c>
      <c r="F516" s="490" t="n">
        <v>0.5200462962962963</v>
      </c>
      <c r="G516" s="397" t="inlineStr">
        <is>
          <t>Venda online</t>
        </is>
      </c>
      <c r="H516" s="397" t="inlineStr">
        <is>
          <t>Pagamento transacionado pela Sympla</t>
        </is>
      </c>
      <c r="I516" s="397" t="n">
        <v>75</v>
      </c>
      <c r="J516" s="397" t="n">
        <v>0</v>
      </c>
      <c r="K516" s="397" t="n">
        <v>75</v>
      </c>
      <c r="L516" s="397" t="n">
        <v>9</v>
      </c>
      <c r="M516" s="397" t="n">
        <v>84</v>
      </c>
      <c r="N516" s="397" t="n">
        <v>-9</v>
      </c>
      <c r="O516" s="491" t="n">
        <v>75</v>
      </c>
      <c r="P516" s="397" t="n"/>
      <c r="Q516" s="397" t="n"/>
      <c r="R516" s="397" t="inlineStr">
        <is>
          <t>Jonathan</t>
        </is>
      </c>
      <c r="S516" s="397" t="inlineStr">
        <is>
          <t>Leite</t>
        </is>
      </c>
      <c r="T516" s="397" t="inlineStr">
        <is>
          <t>jonathanleite.jl@gmail.com</t>
        </is>
      </c>
      <c r="U516" s="400" t="inlineStr">
        <is>
          <t>Sim</t>
        </is>
      </c>
      <c r="V516" s="408" t="n">
        <v>46023</v>
      </c>
    </row>
    <row r="517">
      <c r="A517" s="401" t="inlineStr">
        <is>
          <t>33YKGAA79GJ</t>
        </is>
      </c>
      <c r="B517" s="402" t="inlineStr">
        <is>
          <t>UYRW-6A-BE1M</t>
        </is>
      </c>
      <c r="C517" s="402" t="inlineStr">
        <is>
          <t>Entrada única - Individual</t>
        </is>
      </c>
      <c r="D517" s="403" t="n">
        <v>46045</v>
      </c>
      <c r="E517" s="403" t="n">
        <v>46045</v>
      </c>
      <c r="F517" s="492" t="n">
        <v>0.5200462962962963</v>
      </c>
      <c r="G517" s="402" t="inlineStr">
        <is>
          <t>Venda online</t>
        </is>
      </c>
      <c r="H517" s="402" t="inlineStr">
        <is>
          <t>Pagamento transacionado pela Sympla</t>
        </is>
      </c>
      <c r="I517" s="402" t="n">
        <v>75</v>
      </c>
      <c r="J517" s="402" t="n">
        <v>0</v>
      </c>
      <c r="K517" s="402" t="n">
        <v>75</v>
      </c>
      <c r="L517" s="402" t="n">
        <v>9</v>
      </c>
      <c r="M517" s="402" t="n">
        <v>84</v>
      </c>
      <c r="N517" s="402" t="n">
        <v>-9</v>
      </c>
      <c r="O517" s="493" t="n">
        <v>75</v>
      </c>
      <c r="P517" s="402" t="n"/>
      <c r="Q517" s="402" t="n"/>
      <c r="R517" s="402" t="inlineStr">
        <is>
          <t>Jonathan</t>
        </is>
      </c>
      <c r="S517" s="402" t="inlineStr">
        <is>
          <t>Leite</t>
        </is>
      </c>
      <c r="T517" s="402" t="inlineStr">
        <is>
          <t>jonathanleite.jl@gmail.com</t>
        </is>
      </c>
      <c r="U517" s="405" t="inlineStr">
        <is>
          <t>Sim</t>
        </is>
      </c>
      <c r="V517" s="408" t="n">
        <v>46023</v>
      </c>
    </row>
    <row r="518">
      <c r="A518" s="396" t="inlineStr">
        <is>
          <t>33YKGAA79MU</t>
        </is>
      </c>
      <c r="B518" s="397" t="inlineStr">
        <is>
          <t>UYRW-6J-4S3Y</t>
        </is>
      </c>
      <c r="C518" s="397" t="inlineStr">
        <is>
          <t>Entrada única - Individual</t>
        </is>
      </c>
      <c r="D518" s="398" t="n">
        <v>46045</v>
      </c>
      <c r="E518" s="398" t="n">
        <v>46045</v>
      </c>
      <c r="F518" s="490" t="n">
        <v>0.5201736111111112</v>
      </c>
      <c r="G518" s="397" t="inlineStr">
        <is>
          <t>Venda online</t>
        </is>
      </c>
      <c r="H518" s="397" t="inlineStr">
        <is>
          <t>Pagamento transacionado pela Sympla</t>
        </is>
      </c>
      <c r="I518" s="397" t="n">
        <v>75</v>
      </c>
      <c r="J518" s="397" t="n">
        <v>0</v>
      </c>
      <c r="K518" s="397" t="n">
        <v>75</v>
      </c>
      <c r="L518" s="397" t="n">
        <v>9</v>
      </c>
      <c r="M518" s="397" t="n">
        <v>84</v>
      </c>
      <c r="N518" s="397" t="n">
        <v>-9</v>
      </c>
      <c r="O518" s="491" t="n">
        <v>75</v>
      </c>
      <c r="P518" s="397" t="n"/>
      <c r="Q518" s="397" t="n"/>
      <c r="R518" s="397" t="inlineStr">
        <is>
          <t>ARY</t>
        </is>
      </c>
      <c r="S518" s="397" t="inlineStr">
        <is>
          <t>MELO</t>
        </is>
      </c>
      <c r="T518" s="397" t="inlineStr">
        <is>
          <t>arymelo91@gmail.com</t>
        </is>
      </c>
      <c r="U518" s="400" t="inlineStr">
        <is>
          <t>Sim</t>
        </is>
      </c>
      <c r="V518" s="408" t="n">
        <v>46023</v>
      </c>
    </row>
    <row r="519">
      <c r="A519" s="401" t="inlineStr">
        <is>
          <t>33YKGAA7DQH</t>
        </is>
      </c>
      <c r="B519" s="402" t="inlineStr">
        <is>
          <t>UYRX-72-RM40</t>
        </is>
      </c>
      <c r="C519" s="402" t="inlineStr">
        <is>
          <t>Entrada única - Individual</t>
        </is>
      </c>
      <c r="D519" s="403" t="n">
        <v>46045</v>
      </c>
      <c r="E519" s="403" t="n">
        <v>46045</v>
      </c>
      <c r="F519" s="492" t="n">
        <v>0.5374884259259259</v>
      </c>
      <c r="G519" s="402" t="inlineStr">
        <is>
          <t>Venda online</t>
        </is>
      </c>
      <c r="H519" s="402" t="inlineStr">
        <is>
          <t>Pagamento transacionado pela Sympla</t>
        </is>
      </c>
      <c r="I519" s="402" t="n">
        <v>75</v>
      </c>
      <c r="J519" s="402" t="n">
        <v>0</v>
      </c>
      <c r="K519" s="402" t="n">
        <v>75</v>
      </c>
      <c r="L519" s="402" t="n">
        <v>9</v>
      </c>
      <c r="M519" s="402" t="n">
        <v>84</v>
      </c>
      <c r="N519" s="402" t="n">
        <v>-9</v>
      </c>
      <c r="O519" s="493" t="n">
        <v>75</v>
      </c>
      <c r="P519" s="402" t="n"/>
      <c r="Q519" s="402" t="n"/>
      <c r="R519" s="402" t="inlineStr">
        <is>
          <t>Niccolas</t>
        </is>
      </c>
      <c r="S519" s="402" t="inlineStr">
        <is>
          <t>Rosa</t>
        </is>
      </c>
      <c r="T519" s="402" t="inlineStr">
        <is>
          <t>niccolaspaschoall@gmail.com</t>
        </is>
      </c>
      <c r="U519" s="405" t="inlineStr">
        <is>
          <t>Sim</t>
        </is>
      </c>
      <c r="V519" s="408" t="n">
        <v>46023</v>
      </c>
    </row>
    <row r="520">
      <c r="A520" s="396" t="inlineStr">
        <is>
          <t>33YKGAA7DQH</t>
        </is>
      </c>
      <c r="B520" s="397" t="inlineStr">
        <is>
          <t>UYRX-72-RM4P</t>
        </is>
      </c>
      <c r="C520" s="397" t="inlineStr">
        <is>
          <t>Entrada única - Individual</t>
        </is>
      </c>
      <c r="D520" s="398" t="n">
        <v>46045</v>
      </c>
      <c r="E520" s="398" t="n">
        <v>46045</v>
      </c>
      <c r="F520" s="490" t="n">
        <v>0.5374884259259259</v>
      </c>
      <c r="G520" s="397" t="inlineStr">
        <is>
          <t>Venda online</t>
        </is>
      </c>
      <c r="H520" s="397" t="inlineStr">
        <is>
          <t>Pagamento transacionado pela Sympla</t>
        </is>
      </c>
      <c r="I520" s="397" t="n">
        <v>75</v>
      </c>
      <c r="J520" s="397" t="n">
        <v>0</v>
      </c>
      <c r="K520" s="397" t="n">
        <v>75</v>
      </c>
      <c r="L520" s="397" t="n">
        <v>9</v>
      </c>
      <c r="M520" s="397" t="n">
        <v>84</v>
      </c>
      <c r="N520" s="397" t="n">
        <v>-9</v>
      </c>
      <c r="O520" s="491" t="n">
        <v>75</v>
      </c>
      <c r="P520" s="397" t="n"/>
      <c r="Q520" s="397" t="n"/>
      <c r="R520" s="397" t="inlineStr">
        <is>
          <t>Niccolas</t>
        </is>
      </c>
      <c r="S520" s="397" t="inlineStr">
        <is>
          <t>Rosa</t>
        </is>
      </c>
      <c r="T520" s="397" t="inlineStr">
        <is>
          <t>niccolaspaschoall@gmail.com</t>
        </is>
      </c>
      <c r="U520" s="400" t="inlineStr">
        <is>
          <t>Sim</t>
        </is>
      </c>
      <c r="V520" s="408" t="n">
        <v>46023</v>
      </c>
    </row>
    <row r="521">
      <c r="A521" s="401" t="inlineStr">
        <is>
          <t>33YKGAA7HA2</t>
        </is>
      </c>
      <c r="B521" s="402" t="inlineStr">
        <is>
          <t>UYRX-VJ-Q5HZ</t>
        </is>
      </c>
      <c r="C521" s="402" t="inlineStr">
        <is>
          <t>Entrada única - Individual</t>
        </is>
      </c>
      <c r="D521" s="403" t="n">
        <v>46045</v>
      </c>
      <c r="E521" s="403" t="n">
        <v>46045</v>
      </c>
      <c r="F521" s="492" t="n">
        <v>0.5497800925925926</v>
      </c>
      <c r="G521" s="402" t="inlineStr">
        <is>
          <t>Venda online</t>
        </is>
      </c>
      <c r="H521" s="402" t="inlineStr">
        <is>
          <t>Pagamento transacionado pela Sympla</t>
        </is>
      </c>
      <c r="I521" s="402" t="n">
        <v>75</v>
      </c>
      <c r="J521" s="402" t="n">
        <v>0</v>
      </c>
      <c r="K521" s="402" t="n">
        <v>75</v>
      </c>
      <c r="L521" s="402" t="n">
        <v>9</v>
      </c>
      <c r="M521" s="402" t="n">
        <v>84</v>
      </c>
      <c r="N521" s="402" t="n">
        <v>-9</v>
      </c>
      <c r="O521" s="493" t="n">
        <v>75</v>
      </c>
      <c r="P521" s="402" t="n"/>
      <c r="Q521" s="402" t="n"/>
      <c r="R521" s="402" t="inlineStr">
        <is>
          <t>Eduarda</t>
        </is>
      </c>
      <c r="S521" s="402" t="inlineStr">
        <is>
          <t>Soares Ellwanger</t>
        </is>
      </c>
      <c r="T521" s="402" t="inlineStr">
        <is>
          <t>bratsso@gmail.com</t>
        </is>
      </c>
      <c r="U521" s="405" t="inlineStr">
        <is>
          <t>Sim</t>
        </is>
      </c>
      <c r="V521" s="408" t="n">
        <v>46023</v>
      </c>
    </row>
    <row r="522">
      <c r="A522" s="396" t="inlineStr">
        <is>
          <t>33YKGAA7HVL</t>
        </is>
      </c>
      <c r="B522" s="397" t="inlineStr">
        <is>
          <t>UYS0-4J-V3SP</t>
        </is>
      </c>
      <c r="C522" s="397" t="inlineStr">
        <is>
          <t>Entrada única - Individual</t>
        </is>
      </c>
      <c r="D522" s="398" t="n">
        <v>46045</v>
      </c>
      <c r="E522" s="398" t="n">
        <v>46045</v>
      </c>
      <c r="F522" s="490" t="n">
        <v>0.5532870370370371</v>
      </c>
      <c r="G522" s="397" t="inlineStr">
        <is>
          <t>Venda online</t>
        </is>
      </c>
      <c r="H522" s="397" t="inlineStr">
        <is>
          <t>Pagamento transacionado pela Sympla</t>
        </is>
      </c>
      <c r="I522" s="397" t="n">
        <v>75</v>
      </c>
      <c r="J522" s="397" t="n">
        <v>0</v>
      </c>
      <c r="K522" s="397" t="n">
        <v>75</v>
      </c>
      <c r="L522" s="397" t="n">
        <v>9</v>
      </c>
      <c r="M522" s="397" t="n">
        <v>84</v>
      </c>
      <c r="N522" s="397" t="n">
        <v>-9</v>
      </c>
      <c r="O522" s="491" t="n">
        <v>75</v>
      </c>
      <c r="P522" s="397" t="n"/>
      <c r="Q522" s="397" t="n"/>
      <c r="R522" s="397" t="inlineStr">
        <is>
          <t>Thamara Eloize</t>
        </is>
      </c>
      <c r="S522" s="397" t="inlineStr">
        <is>
          <t>Andrade Rocha</t>
        </is>
      </c>
      <c r="T522" s="397" t="inlineStr">
        <is>
          <t>Thamararocha02@gmail.com</t>
        </is>
      </c>
      <c r="U522" s="400" t="inlineStr">
        <is>
          <t>Não</t>
        </is>
      </c>
      <c r="V522" s="408" t="n">
        <v>46023</v>
      </c>
    </row>
    <row r="523">
      <c r="A523" s="401" t="inlineStr">
        <is>
          <t>33YKGAA7HVL</t>
        </is>
      </c>
      <c r="B523" s="402" t="inlineStr">
        <is>
          <t>UYS0-4J-V3TZ</t>
        </is>
      </c>
      <c r="C523" s="402" t="inlineStr">
        <is>
          <t>Entrada única - Individual</t>
        </is>
      </c>
      <c r="D523" s="403" t="n">
        <v>46045</v>
      </c>
      <c r="E523" s="403" t="n">
        <v>46045</v>
      </c>
      <c r="F523" s="492" t="n">
        <v>0.5532870370370371</v>
      </c>
      <c r="G523" s="402" t="inlineStr">
        <is>
          <t>Venda online</t>
        </is>
      </c>
      <c r="H523" s="402" t="inlineStr">
        <is>
          <t>Pagamento transacionado pela Sympla</t>
        </is>
      </c>
      <c r="I523" s="402" t="n">
        <v>75</v>
      </c>
      <c r="J523" s="402" t="n">
        <v>0</v>
      </c>
      <c r="K523" s="402" t="n">
        <v>75</v>
      </c>
      <c r="L523" s="402" t="n">
        <v>9</v>
      </c>
      <c r="M523" s="402" t="n">
        <v>84</v>
      </c>
      <c r="N523" s="402" t="n">
        <v>-9</v>
      </c>
      <c r="O523" s="493" t="n">
        <v>75</v>
      </c>
      <c r="P523" s="402" t="n"/>
      <c r="Q523" s="402" t="n"/>
      <c r="R523" s="402" t="inlineStr">
        <is>
          <t>Thamara Eloize</t>
        </is>
      </c>
      <c r="S523" s="402" t="inlineStr">
        <is>
          <t>Andrade Rocha</t>
        </is>
      </c>
      <c r="T523" s="402" t="inlineStr">
        <is>
          <t>Thamararocha02@gmail.com</t>
        </is>
      </c>
      <c r="U523" s="405" t="inlineStr">
        <is>
          <t>Sim</t>
        </is>
      </c>
      <c r="V523" s="408" t="n">
        <v>46023</v>
      </c>
    </row>
    <row r="524">
      <c r="A524" s="396" t="inlineStr">
        <is>
          <t>33YKGAA7L71</t>
        </is>
      </c>
      <c r="B524" s="397" t="inlineStr">
        <is>
          <t>UYS0-SP-D0NS</t>
        </is>
      </c>
      <c r="C524" s="397" t="inlineStr">
        <is>
          <t>Entrada única - Individual</t>
        </is>
      </c>
      <c r="D524" s="398" t="n">
        <v>46045</v>
      </c>
      <c r="E524" s="398" t="n">
        <v>46045</v>
      </c>
      <c r="F524" s="490" t="n">
        <v>0.5654050925925926</v>
      </c>
      <c r="G524" s="397" t="inlineStr">
        <is>
          <t>Venda online</t>
        </is>
      </c>
      <c r="H524" s="397" t="inlineStr">
        <is>
          <t>Pagamento transacionado pela Sympla</t>
        </is>
      </c>
      <c r="I524" s="397" t="n">
        <v>75</v>
      </c>
      <c r="J524" s="397" t="n">
        <v>0</v>
      </c>
      <c r="K524" s="397" t="n">
        <v>75</v>
      </c>
      <c r="L524" s="397" t="n">
        <v>9</v>
      </c>
      <c r="M524" s="397" t="n">
        <v>84</v>
      </c>
      <c r="N524" s="397" t="n">
        <v>-9</v>
      </c>
      <c r="O524" s="491" t="n">
        <v>75</v>
      </c>
      <c r="P524" s="397" t="n"/>
      <c r="Q524" s="397" t="n"/>
      <c r="R524" s="397" t="inlineStr">
        <is>
          <t>KAREN</t>
        </is>
      </c>
      <c r="S524" s="397" t="inlineStr">
        <is>
          <t>OLIVEIRA DARONE</t>
        </is>
      </c>
      <c r="T524" s="397" t="inlineStr">
        <is>
          <t>karendarone@gmail.com</t>
        </is>
      </c>
      <c r="U524" s="400" t="inlineStr">
        <is>
          <t>Sim</t>
        </is>
      </c>
      <c r="V524" s="408" t="n">
        <v>46023</v>
      </c>
    </row>
    <row r="525">
      <c r="A525" s="401" t="inlineStr">
        <is>
          <t>33YKGAA7QLL</t>
        </is>
      </c>
      <c r="B525" s="402" t="inlineStr">
        <is>
          <t>UYS1-WU-AEHZ</t>
        </is>
      </c>
      <c r="C525" s="402" t="inlineStr">
        <is>
          <t>Entrada única - Individual</t>
        </is>
      </c>
      <c r="D525" s="403" t="n">
        <v>46045</v>
      </c>
      <c r="E525" s="403" t="n">
        <v>46045</v>
      </c>
      <c r="F525" s="492" t="n">
        <v>0.5845370370370371</v>
      </c>
      <c r="G525" s="402" t="inlineStr">
        <is>
          <t>Venda online</t>
        </is>
      </c>
      <c r="H525" s="402" t="inlineStr">
        <is>
          <t>Pagamento transacionado pela Sympla</t>
        </is>
      </c>
      <c r="I525" s="402" t="n">
        <v>75</v>
      </c>
      <c r="J525" s="402" t="n">
        <v>0</v>
      </c>
      <c r="K525" s="402" t="n">
        <v>75</v>
      </c>
      <c r="L525" s="402" t="n">
        <v>9</v>
      </c>
      <c r="M525" s="402" t="n">
        <v>84</v>
      </c>
      <c r="N525" s="402" t="n">
        <v>-9</v>
      </c>
      <c r="O525" s="493" t="n">
        <v>75</v>
      </c>
      <c r="P525" s="402" t="n"/>
      <c r="Q525" s="402" t="n"/>
      <c r="R525" s="402" t="inlineStr">
        <is>
          <t>MELISSA</t>
        </is>
      </c>
      <c r="S525" s="402" t="inlineStr">
        <is>
          <t>SANT'ANNA</t>
        </is>
      </c>
      <c r="T525" s="402" t="inlineStr">
        <is>
          <t>santannamels@gmail.com</t>
        </is>
      </c>
      <c r="U525" s="405" t="inlineStr">
        <is>
          <t>Sim</t>
        </is>
      </c>
      <c r="V525" s="408" t="n">
        <v>46023</v>
      </c>
    </row>
    <row r="526">
      <c r="A526" s="396" t="inlineStr">
        <is>
          <t>33YKGAA7QLL</t>
        </is>
      </c>
      <c r="B526" s="397" t="inlineStr">
        <is>
          <t>UYS1-WU-AEYL</t>
        </is>
      </c>
      <c r="C526" s="397" t="inlineStr">
        <is>
          <t>Entrada única - Individual</t>
        </is>
      </c>
      <c r="D526" s="398" t="n">
        <v>46045</v>
      </c>
      <c r="E526" s="398" t="n">
        <v>46045</v>
      </c>
      <c r="F526" s="490" t="n">
        <v>0.5845370370370371</v>
      </c>
      <c r="G526" s="397" t="inlineStr">
        <is>
          <t>Venda online</t>
        </is>
      </c>
      <c r="H526" s="397" t="inlineStr">
        <is>
          <t>Pagamento transacionado pela Sympla</t>
        </is>
      </c>
      <c r="I526" s="397" t="n">
        <v>75</v>
      </c>
      <c r="J526" s="397" t="n">
        <v>0</v>
      </c>
      <c r="K526" s="397" t="n">
        <v>75</v>
      </c>
      <c r="L526" s="397" t="n">
        <v>9</v>
      </c>
      <c r="M526" s="397" t="n">
        <v>84</v>
      </c>
      <c r="N526" s="397" t="n">
        <v>-9</v>
      </c>
      <c r="O526" s="491" t="n">
        <v>75</v>
      </c>
      <c r="P526" s="397" t="n"/>
      <c r="Q526" s="397" t="n"/>
      <c r="R526" s="397" t="inlineStr">
        <is>
          <t>MELISSA</t>
        </is>
      </c>
      <c r="S526" s="397" t="inlineStr">
        <is>
          <t>SANT'ANNA</t>
        </is>
      </c>
      <c r="T526" s="397" t="inlineStr">
        <is>
          <t>santannamels@gmail.com</t>
        </is>
      </c>
      <c r="U526" s="400" t="inlineStr">
        <is>
          <t>Sim</t>
        </is>
      </c>
      <c r="V526" s="408" t="n">
        <v>46023</v>
      </c>
    </row>
    <row r="527">
      <c r="A527" s="401" t="inlineStr">
        <is>
          <t>33YKGAA7QLL</t>
        </is>
      </c>
      <c r="B527" s="402" t="inlineStr">
        <is>
          <t>UYS1-WU-AEYU</t>
        </is>
      </c>
      <c r="C527" s="402" t="inlineStr">
        <is>
          <t>Entrada única - Individual</t>
        </is>
      </c>
      <c r="D527" s="403" t="n">
        <v>46045</v>
      </c>
      <c r="E527" s="403" t="n">
        <v>46045</v>
      </c>
      <c r="F527" s="492" t="n">
        <v>0.5845370370370371</v>
      </c>
      <c r="G527" s="402" t="inlineStr">
        <is>
          <t>Venda online</t>
        </is>
      </c>
      <c r="H527" s="402" t="inlineStr">
        <is>
          <t>Pagamento transacionado pela Sympla</t>
        </is>
      </c>
      <c r="I527" s="402" t="n">
        <v>75</v>
      </c>
      <c r="J527" s="402" t="n">
        <v>0</v>
      </c>
      <c r="K527" s="402" t="n">
        <v>75</v>
      </c>
      <c r="L527" s="402" t="n">
        <v>9</v>
      </c>
      <c r="M527" s="402" t="n">
        <v>84</v>
      </c>
      <c r="N527" s="402" t="n">
        <v>-9</v>
      </c>
      <c r="O527" s="493" t="n">
        <v>75</v>
      </c>
      <c r="P527" s="402" t="n"/>
      <c r="Q527" s="402" t="n"/>
      <c r="R527" s="402" t="inlineStr">
        <is>
          <t>MELISSA</t>
        </is>
      </c>
      <c r="S527" s="402" t="inlineStr">
        <is>
          <t>SANT'ANNA</t>
        </is>
      </c>
      <c r="T527" s="402" t="inlineStr">
        <is>
          <t>santannamels@gmail.com</t>
        </is>
      </c>
      <c r="U527" s="405" t="inlineStr">
        <is>
          <t>Sim</t>
        </is>
      </c>
      <c r="V527" s="408" t="n">
        <v>46023</v>
      </c>
    </row>
    <row r="528">
      <c r="A528" s="396" t="inlineStr">
        <is>
          <t>33YKGAA7VYG</t>
        </is>
      </c>
      <c r="B528" s="397" t="inlineStr">
        <is>
          <t>UYS3-1P-SDFK</t>
        </is>
      </c>
      <c r="C528" s="397" t="inlineStr">
        <is>
          <t>Entrada única - Individual</t>
        </is>
      </c>
      <c r="D528" s="398" t="n">
        <v>46045</v>
      </c>
      <c r="E528" s="398" t="n">
        <v>46045</v>
      </c>
      <c r="F528" s="490" t="n">
        <v>0.6030208333333333</v>
      </c>
      <c r="G528" s="397" t="inlineStr">
        <is>
          <t>Venda online</t>
        </is>
      </c>
      <c r="H528" s="397" t="inlineStr">
        <is>
          <t>Pagamento transacionado pela Sympla</t>
        </is>
      </c>
      <c r="I528" s="397" t="n">
        <v>75</v>
      </c>
      <c r="J528" s="397" t="n">
        <v>0</v>
      </c>
      <c r="K528" s="397" t="n">
        <v>75</v>
      </c>
      <c r="L528" s="397" t="n">
        <v>9</v>
      </c>
      <c r="M528" s="397" t="n">
        <v>84</v>
      </c>
      <c r="N528" s="397" t="n">
        <v>-9</v>
      </c>
      <c r="O528" s="491" t="n">
        <v>75</v>
      </c>
      <c r="P528" s="397" t="n"/>
      <c r="Q528" s="397" t="n"/>
      <c r="R528" s="397" t="inlineStr">
        <is>
          <t>Larissa Christine</t>
        </is>
      </c>
      <c r="S528" s="397" t="inlineStr">
        <is>
          <t>Souza</t>
        </is>
      </c>
      <c r="T528" s="397" t="inlineStr">
        <is>
          <t>larissagosuen_711@hotmail.com</t>
        </is>
      </c>
      <c r="U528" s="400" t="inlineStr">
        <is>
          <t>Sim</t>
        </is>
      </c>
      <c r="V528" s="408" t="n">
        <v>46023</v>
      </c>
    </row>
    <row r="529">
      <c r="A529" s="401" t="inlineStr">
        <is>
          <t>33YKGAA7VYG</t>
        </is>
      </c>
      <c r="B529" s="402" t="inlineStr">
        <is>
          <t>UYS3-1P-SDGF</t>
        </is>
      </c>
      <c r="C529" s="402" t="inlineStr">
        <is>
          <t>Entrada única - Individual</t>
        </is>
      </c>
      <c r="D529" s="403" t="n">
        <v>46045</v>
      </c>
      <c r="E529" s="403" t="n">
        <v>46045</v>
      </c>
      <c r="F529" s="492" t="n">
        <v>0.6030208333333333</v>
      </c>
      <c r="G529" s="402" t="inlineStr">
        <is>
          <t>Venda online</t>
        </is>
      </c>
      <c r="H529" s="402" t="inlineStr">
        <is>
          <t>Pagamento transacionado pela Sympla</t>
        </is>
      </c>
      <c r="I529" s="402" t="n">
        <v>75</v>
      </c>
      <c r="J529" s="402" t="n">
        <v>0</v>
      </c>
      <c r="K529" s="402" t="n">
        <v>75</v>
      </c>
      <c r="L529" s="402" t="n">
        <v>9</v>
      </c>
      <c r="M529" s="402" t="n">
        <v>84</v>
      </c>
      <c r="N529" s="402" t="n">
        <v>-9</v>
      </c>
      <c r="O529" s="493" t="n">
        <v>75</v>
      </c>
      <c r="P529" s="402" t="n"/>
      <c r="Q529" s="402" t="n"/>
      <c r="R529" s="402" t="inlineStr">
        <is>
          <t>Larissa Christine</t>
        </is>
      </c>
      <c r="S529" s="402" t="inlineStr">
        <is>
          <t>Souza</t>
        </is>
      </c>
      <c r="T529" s="402" t="inlineStr">
        <is>
          <t>larissagosuen_711@hotmail.com</t>
        </is>
      </c>
      <c r="U529" s="405" t="inlineStr">
        <is>
          <t>Sim</t>
        </is>
      </c>
      <c r="V529" s="408" t="n">
        <v>46023</v>
      </c>
    </row>
    <row r="530">
      <c r="A530" s="396" t="inlineStr">
        <is>
          <t>33YKGAA8009</t>
        </is>
      </c>
      <c r="B530" s="397" t="inlineStr">
        <is>
          <t>UYS3-56-P9TF</t>
        </is>
      </c>
      <c r="C530" s="397" t="inlineStr">
        <is>
          <t>Entrada única - Individual</t>
        </is>
      </c>
      <c r="D530" s="398" t="n">
        <v>46045</v>
      </c>
      <c r="E530" s="398" t="n">
        <v>46045</v>
      </c>
      <c r="F530" s="490" t="n">
        <v>0.6047453703703703</v>
      </c>
      <c r="G530" s="397" t="inlineStr">
        <is>
          <t>Venda online</t>
        </is>
      </c>
      <c r="H530" s="397" t="inlineStr">
        <is>
          <t>Pagamento transacionado pela Sympla</t>
        </is>
      </c>
      <c r="I530" s="397" t="n">
        <v>75</v>
      </c>
      <c r="J530" s="397" t="n">
        <v>0</v>
      </c>
      <c r="K530" s="397" t="n">
        <v>75</v>
      </c>
      <c r="L530" s="397" t="n">
        <v>9</v>
      </c>
      <c r="M530" s="397" t="n">
        <v>84</v>
      </c>
      <c r="N530" s="397" t="n">
        <v>-9</v>
      </c>
      <c r="O530" s="491" t="n">
        <v>75</v>
      </c>
      <c r="P530" s="397" t="n"/>
      <c r="Q530" s="397" t="n"/>
      <c r="R530" s="397" t="inlineStr">
        <is>
          <t xml:space="preserve">Marcelo </t>
        </is>
      </c>
      <c r="S530" s="397" t="inlineStr">
        <is>
          <t>Alberto Gorski Borges</t>
        </is>
      </c>
      <c r="T530" s="397" t="inlineStr">
        <is>
          <t>marcelogorskiborges@gmail.com</t>
        </is>
      </c>
      <c r="U530" s="400" t="inlineStr">
        <is>
          <t>Sim</t>
        </is>
      </c>
      <c r="V530" s="408" t="n">
        <v>46023</v>
      </c>
    </row>
    <row r="531">
      <c r="A531" s="401" t="inlineStr">
        <is>
          <t>33YKGAA8009</t>
        </is>
      </c>
      <c r="B531" s="402" t="inlineStr">
        <is>
          <t>UYS3-56-P9UD</t>
        </is>
      </c>
      <c r="C531" s="402" t="inlineStr">
        <is>
          <t>Entrada única - Individual</t>
        </is>
      </c>
      <c r="D531" s="403" t="n">
        <v>46045</v>
      </c>
      <c r="E531" s="403" t="n">
        <v>46045</v>
      </c>
      <c r="F531" s="492" t="n">
        <v>0.6047453703703703</v>
      </c>
      <c r="G531" s="402" t="inlineStr">
        <is>
          <t>Venda online</t>
        </is>
      </c>
      <c r="H531" s="402" t="inlineStr">
        <is>
          <t>Pagamento transacionado pela Sympla</t>
        </is>
      </c>
      <c r="I531" s="402" t="n">
        <v>75</v>
      </c>
      <c r="J531" s="402" t="n">
        <v>0</v>
      </c>
      <c r="K531" s="402" t="n">
        <v>75</v>
      </c>
      <c r="L531" s="402" t="n">
        <v>9</v>
      </c>
      <c r="M531" s="402" t="n">
        <v>84</v>
      </c>
      <c r="N531" s="402" t="n">
        <v>-9</v>
      </c>
      <c r="O531" s="493" t="n">
        <v>75</v>
      </c>
      <c r="P531" s="402" t="n"/>
      <c r="Q531" s="402" t="n"/>
      <c r="R531" s="402" t="inlineStr">
        <is>
          <t xml:space="preserve">Marcelo </t>
        </is>
      </c>
      <c r="S531" s="402" t="inlineStr">
        <is>
          <t>Alberto Gorski Borges</t>
        </is>
      </c>
      <c r="T531" s="402" t="inlineStr">
        <is>
          <t>marcelogorskiborges@gmail.com</t>
        </is>
      </c>
      <c r="U531" s="405" t="inlineStr">
        <is>
          <t>Sim</t>
        </is>
      </c>
      <c r="V531" s="408" t="n">
        <v>46023</v>
      </c>
    </row>
    <row r="532">
      <c r="A532" s="396" t="inlineStr">
        <is>
          <t>33YKGAA82YJ</t>
        </is>
      </c>
      <c r="B532" s="397" t="inlineStr">
        <is>
          <t>UYS3-QP-YA0S</t>
        </is>
      </c>
      <c r="C532" s="397" t="inlineStr">
        <is>
          <t>Entrada única - Individual</t>
        </is>
      </c>
      <c r="D532" s="398" t="n">
        <v>46045</v>
      </c>
      <c r="E532" s="398" t="n">
        <v>46045</v>
      </c>
      <c r="F532" s="490" t="n">
        <v>0.6155555555555555</v>
      </c>
      <c r="G532" s="397" t="inlineStr">
        <is>
          <t>Venda online</t>
        </is>
      </c>
      <c r="H532" s="397" t="inlineStr">
        <is>
          <t>Pagamento transacionado pela Sympla</t>
        </is>
      </c>
      <c r="I532" s="397" t="n">
        <v>75</v>
      </c>
      <c r="J532" s="397" t="n">
        <v>0</v>
      </c>
      <c r="K532" s="397" t="n">
        <v>75</v>
      </c>
      <c r="L532" s="397" t="n">
        <v>9</v>
      </c>
      <c r="M532" s="397" t="n">
        <v>84</v>
      </c>
      <c r="N532" s="397" t="n">
        <v>-9</v>
      </c>
      <c r="O532" s="491" t="n">
        <v>75</v>
      </c>
      <c r="P532" s="397" t="n"/>
      <c r="Q532" s="397" t="n"/>
      <c r="R532" s="397" t="inlineStr">
        <is>
          <t>IGOR</t>
        </is>
      </c>
      <c r="S532" s="397" t="inlineStr">
        <is>
          <t>RAPOSO</t>
        </is>
      </c>
      <c r="T532" s="397" t="inlineStr">
        <is>
          <t>irytuk@gmail.com</t>
        </is>
      </c>
      <c r="U532" s="400" t="inlineStr">
        <is>
          <t>Sim</t>
        </is>
      </c>
      <c r="V532" s="408" t="n">
        <v>46023</v>
      </c>
    </row>
    <row r="533">
      <c r="A533" s="401" t="inlineStr">
        <is>
          <t>33YKGAA82YJ</t>
        </is>
      </c>
      <c r="B533" s="402" t="inlineStr">
        <is>
          <t>UYS3-QP-YA1S</t>
        </is>
      </c>
      <c r="C533" s="402" t="inlineStr">
        <is>
          <t>Entrada única - Individual</t>
        </is>
      </c>
      <c r="D533" s="403" t="n">
        <v>46045</v>
      </c>
      <c r="E533" s="403" t="n">
        <v>46045</v>
      </c>
      <c r="F533" s="492" t="n">
        <v>0.6155555555555555</v>
      </c>
      <c r="G533" s="402" t="inlineStr">
        <is>
          <t>Venda online</t>
        </is>
      </c>
      <c r="H533" s="402" t="inlineStr">
        <is>
          <t>Pagamento transacionado pela Sympla</t>
        </is>
      </c>
      <c r="I533" s="402" t="n">
        <v>75</v>
      </c>
      <c r="J533" s="402" t="n">
        <v>0</v>
      </c>
      <c r="K533" s="402" t="n">
        <v>75</v>
      </c>
      <c r="L533" s="402" t="n">
        <v>9</v>
      </c>
      <c r="M533" s="402" t="n">
        <v>84</v>
      </c>
      <c r="N533" s="402" t="n">
        <v>-9</v>
      </c>
      <c r="O533" s="493" t="n">
        <v>75</v>
      </c>
      <c r="P533" s="402" t="n"/>
      <c r="Q533" s="402" t="n"/>
      <c r="R533" s="402" t="inlineStr">
        <is>
          <t>IGOR</t>
        </is>
      </c>
      <c r="S533" s="402" t="inlineStr">
        <is>
          <t>RAPOSO</t>
        </is>
      </c>
      <c r="T533" s="402" t="inlineStr">
        <is>
          <t>irytuk@gmail.com</t>
        </is>
      </c>
      <c r="U533" s="405" t="inlineStr">
        <is>
          <t>Sim</t>
        </is>
      </c>
      <c r="V533" s="408" t="n">
        <v>46023</v>
      </c>
    </row>
    <row r="534">
      <c r="A534" s="396" t="inlineStr">
        <is>
          <t>33YKGAA8YA5</t>
        </is>
      </c>
      <c r="B534" s="397" t="inlineStr">
        <is>
          <t>UYS7-13-N4TJ</t>
        </is>
      </c>
      <c r="C534" s="397" t="inlineStr">
        <is>
          <t>Entrada única - Individual</t>
        </is>
      </c>
      <c r="D534" s="398" t="n">
        <v>46045</v>
      </c>
      <c r="E534" s="398" t="n">
        <v>46045</v>
      </c>
      <c r="F534" s="490" t="n">
        <v>0.6709027777777777</v>
      </c>
      <c r="G534" s="397" t="inlineStr">
        <is>
          <t>Venda online</t>
        </is>
      </c>
      <c r="H534" s="397" t="inlineStr">
        <is>
          <t>Pagamento transacionado pela Sympla</t>
        </is>
      </c>
      <c r="I534" s="397" t="n">
        <v>75</v>
      </c>
      <c r="J534" s="397" t="n">
        <v>0</v>
      </c>
      <c r="K534" s="397" t="n">
        <v>75</v>
      </c>
      <c r="L534" s="397" t="n">
        <v>9</v>
      </c>
      <c r="M534" s="397" t="n">
        <v>84</v>
      </c>
      <c r="N534" s="397" t="n">
        <v>-9</v>
      </c>
      <c r="O534" s="491" t="n">
        <v>75</v>
      </c>
      <c r="P534" s="397" t="n"/>
      <c r="Q534" s="397" t="n"/>
      <c r="R534" s="397" t="inlineStr">
        <is>
          <t>Isabella</t>
        </is>
      </c>
      <c r="S534" s="397" t="inlineStr">
        <is>
          <t>preto dias de souza</t>
        </is>
      </c>
      <c r="T534" s="397" t="inlineStr">
        <is>
          <t>isabellapreto1996@gmail.com</t>
        </is>
      </c>
      <c r="U534" s="400" t="inlineStr">
        <is>
          <t>Não</t>
        </is>
      </c>
      <c r="V534" s="408" t="n">
        <v>46023</v>
      </c>
    </row>
    <row r="535">
      <c r="A535" s="396" t="inlineStr">
        <is>
          <t>33YKYA7GJLD</t>
        </is>
      </c>
      <c r="B535" s="397" t="inlineStr">
        <is>
          <t>UHPE-F9-PGB9</t>
        </is>
      </c>
      <c r="C535" s="397" t="inlineStr">
        <is>
          <t>Intermediário - 2 lugares</t>
        </is>
      </c>
      <c r="D535" s="398" t="n">
        <v>46046</v>
      </c>
      <c r="E535" s="398" t="n">
        <v>46024</v>
      </c>
      <c r="F535" s="490" t="n">
        <v>0.346724537037037</v>
      </c>
      <c r="G535" s="397" t="inlineStr">
        <is>
          <t>Venda online</t>
        </is>
      </c>
      <c r="H535" s="397" t="inlineStr">
        <is>
          <t>Pagamento transacionado pela Sympla</t>
        </is>
      </c>
      <c r="I535" s="397" t="n">
        <v>180</v>
      </c>
      <c r="J535" s="397" t="n">
        <v>0</v>
      </c>
      <c r="K535" s="397" t="n">
        <v>180</v>
      </c>
      <c r="L535" s="397" t="n">
        <v>21.6</v>
      </c>
      <c r="M535" s="397" t="n">
        <v>201.6</v>
      </c>
      <c r="N535" s="397" t="n">
        <v>-21.6</v>
      </c>
      <c r="O535" s="491" t="n">
        <v>180</v>
      </c>
      <c r="P535" s="397" t="n"/>
      <c r="Q535" s="397" t="n"/>
      <c r="R535" s="397" t="inlineStr">
        <is>
          <t>Janaina Gabrielli</t>
        </is>
      </c>
      <c r="S535" s="397" t="inlineStr">
        <is>
          <t>Santos Rodrigues</t>
        </is>
      </c>
      <c r="T535" s="397" t="inlineStr">
        <is>
          <t>janainagabriellisantos@gmail.com</t>
        </is>
      </c>
      <c r="U535" s="400" t="inlineStr">
        <is>
          <t>Sim</t>
        </is>
      </c>
      <c r="V535" s="408" t="n">
        <v>46023</v>
      </c>
    </row>
    <row r="536">
      <c r="A536" s="401" t="inlineStr">
        <is>
          <t>33YKYA9LDU5</t>
        </is>
      </c>
      <c r="B536" s="402" t="inlineStr">
        <is>
          <t>UYL9-DR-7J3W</t>
        </is>
      </c>
      <c r="C536" s="402" t="inlineStr">
        <is>
          <t>Intermediário - 2 lugares</t>
        </is>
      </c>
      <c r="D536" s="403" t="n">
        <v>46046</v>
      </c>
      <c r="E536" s="403" t="n">
        <v>46041</v>
      </c>
      <c r="F536" s="492" t="n">
        <v>0.6531365740740741</v>
      </c>
      <c r="G536" s="402" t="inlineStr">
        <is>
          <t>Venda online</t>
        </is>
      </c>
      <c r="H536" s="402" t="inlineStr">
        <is>
          <t>Pagamento transacionado pela Sympla</t>
        </is>
      </c>
      <c r="I536" s="402" t="n">
        <v>180</v>
      </c>
      <c r="J536" s="402" t="n">
        <v>0</v>
      </c>
      <c r="K536" s="402" t="n">
        <v>180</v>
      </c>
      <c r="L536" s="402" t="n">
        <v>21.6</v>
      </c>
      <c r="M536" s="402" t="n">
        <v>201.6</v>
      </c>
      <c r="N536" s="402" t="n">
        <v>-21.6</v>
      </c>
      <c r="O536" s="493" t="n">
        <v>180</v>
      </c>
      <c r="P536" s="402" t="n"/>
      <c r="Q536" s="402" t="n"/>
      <c r="R536" s="402" t="inlineStr">
        <is>
          <t>MARIA LUIZA SANTANA DO</t>
        </is>
      </c>
      <c r="S536" s="402" t="inlineStr">
        <is>
          <t>AMARAL</t>
        </is>
      </c>
      <c r="T536" s="402" t="inlineStr">
        <is>
          <t>luizasantanaamaral@gmail.com</t>
        </is>
      </c>
      <c r="U536" s="405" t="inlineStr">
        <is>
          <t>Sim</t>
        </is>
      </c>
      <c r="V536" s="408" t="n">
        <v>46023</v>
      </c>
    </row>
    <row r="537">
      <c r="A537" s="396" t="inlineStr">
        <is>
          <t>33YKYA9LDU5</t>
        </is>
      </c>
      <c r="B537" s="397" t="inlineStr">
        <is>
          <t>UYL9-DR-7J57</t>
        </is>
      </c>
      <c r="C537" s="397" t="inlineStr">
        <is>
          <t>Entrada única - Individual</t>
        </is>
      </c>
      <c r="D537" s="398" t="n">
        <v>46046</v>
      </c>
      <c r="E537" s="398" t="n">
        <v>46041</v>
      </c>
      <c r="F537" s="490" t="n">
        <v>0.6531365740740741</v>
      </c>
      <c r="G537" s="397" t="inlineStr">
        <is>
          <t>Venda online</t>
        </is>
      </c>
      <c r="H537" s="397" t="inlineStr">
        <is>
          <t>Pagamento transacionado pela Sympla</t>
        </is>
      </c>
      <c r="I537" s="397" t="n">
        <v>75</v>
      </c>
      <c r="J537" s="397" t="n">
        <v>0</v>
      </c>
      <c r="K537" s="397" t="n">
        <v>75</v>
      </c>
      <c r="L537" s="397" t="n">
        <v>9</v>
      </c>
      <c r="M537" s="397" t="n">
        <v>84</v>
      </c>
      <c r="N537" s="397" t="n">
        <v>-9</v>
      </c>
      <c r="O537" s="491" t="n">
        <v>75</v>
      </c>
      <c r="P537" s="397" t="n"/>
      <c r="Q537" s="397" t="n"/>
      <c r="R537" s="397" t="inlineStr">
        <is>
          <t>MARIA LUIZA SANTANA DO</t>
        </is>
      </c>
      <c r="S537" s="397" t="inlineStr">
        <is>
          <t>AMARAL</t>
        </is>
      </c>
      <c r="T537" s="397" t="inlineStr">
        <is>
          <t>luizasantanaamaral@gmail.com</t>
        </is>
      </c>
      <c r="U537" s="400" t="inlineStr">
        <is>
          <t>Sim</t>
        </is>
      </c>
      <c r="V537" s="408" t="n">
        <v>46023</v>
      </c>
    </row>
    <row r="538">
      <c r="A538" s="401" t="inlineStr">
        <is>
          <t>33YKYA9RJVQ</t>
        </is>
      </c>
      <c r="B538" s="402" t="inlineStr">
        <is>
          <t>UYNB-7S-MR6E</t>
        </is>
      </c>
      <c r="C538" s="402" t="inlineStr">
        <is>
          <t>Entrada única - Individual</t>
        </is>
      </c>
      <c r="D538" s="403" t="n">
        <v>46046</v>
      </c>
      <c r="E538" s="403" t="n">
        <v>46042</v>
      </c>
      <c r="F538" s="492" t="n">
        <v>0.84375</v>
      </c>
      <c r="G538" s="402" t="inlineStr">
        <is>
          <t>Venda online</t>
        </is>
      </c>
      <c r="H538" s="402" t="inlineStr">
        <is>
          <t>Pagamento transacionado pela Sympla</t>
        </is>
      </c>
      <c r="I538" s="402" t="n">
        <v>75</v>
      </c>
      <c r="J538" s="402" t="n">
        <v>0</v>
      </c>
      <c r="K538" s="402" t="n">
        <v>75</v>
      </c>
      <c r="L538" s="402" t="n">
        <v>9</v>
      </c>
      <c r="M538" s="402" t="n">
        <v>84</v>
      </c>
      <c r="N538" s="402" t="n">
        <v>-9</v>
      </c>
      <c r="O538" s="493" t="n">
        <v>75</v>
      </c>
      <c r="P538" s="402" t="n"/>
      <c r="Q538" s="402" t="n"/>
      <c r="R538" s="402" t="inlineStr">
        <is>
          <t>Michelly</t>
        </is>
      </c>
      <c r="S538" s="402" t="inlineStr">
        <is>
          <t>Delfino</t>
        </is>
      </c>
      <c r="T538" s="402" t="inlineStr">
        <is>
          <t>michellydelfino28@gmail.com</t>
        </is>
      </c>
      <c r="U538" s="405" t="inlineStr">
        <is>
          <t>Sim</t>
        </is>
      </c>
      <c r="V538" s="408" t="n">
        <v>46023</v>
      </c>
    </row>
    <row r="539">
      <c r="A539" s="396" t="inlineStr">
        <is>
          <t>33YKYA9RK24</t>
        </is>
      </c>
      <c r="B539" s="397" t="inlineStr">
        <is>
          <t>UYNB-8V-FFLT</t>
        </is>
      </c>
      <c r="C539" s="397" t="inlineStr">
        <is>
          <t>Entrada única - Individual</t>
        </is>
      </c>
      <c r="D539" s="398" t="n">
        <v>46046</v>
      </c>
      <c r="E539" s="398" t="n">
        <v>46042</v>
      </c>
      <c r="F539" s="490" t="n">
        <v>0.8442939814814815</v>
      </c>
      <c r="G539" s="397" t="inlineStr">
        <is>
          <t>Venda online</t>
        </is>
      </c>
      <c r="H539" s="397" t="inlineStr">
        <is>
          <t>Pagamento transacionado pela Sympla</t>
        </is>
      </c>
      <c r="I539" s="397" t="n">
        <v>75</v>
      </c>
      <c r="J539" s="397" t="n">
        <v>0</v>
      </c>
      <c r="K539" s="397" t="n">
        <v>75</v>
      </c>
      <c r="L539" s="397" t="n">
        <v>9</v>
      </c>
      <c r="M539" s="397" t="n">
        <v>84</v>
      </c>
      <c r="N539" s="397" t="n">
        <v>-9</v>
      </c>
      <c r="O539" s="491" t="n">
        <v>75</v>
      </c>
      <c r="P539" s="397" t="n"/>
      <c r="Q539" s="397" t="n"/>
      <c r="R539" s="397" t="inlineStr">
        <is>
          <t>ANDREZA</t>
        </is>
      </c>
      <c r="S539" s="397" t="inlineStr">
        <is>
          <t>JENNIFER</t>
        </is>
      </c>
      <c r="T539" s="397" t="inlineStr">
        <is>
          <t>andreza123jennifer@gmail.com</t>
        </is>
      </c>
      <c r="U539" s="400" t="inlineStr">
        <is>
          <t>Sim</t>
        </is>
      </c>
      <c r="V539" s="408" t="n">
        <v>46023</v>
      </c>
    </row>
    <row r="540">
      <c r="A540" s="401" t="inlineStr">
        <is>
          <t>33YKYA9RZJB</t>
        </is>
      </c>
      <c r="B540" s="402" t="inlineStr">
        <is>
          <t>UYNC-G0-VUJJ</t>
        </is>
      </c>
      <c r="C540" s="402" t="inlineStr">
        <is>
          <t>Entrada única - Individual</t>
        </is>
      </c>
      <c r="D540" s="403" t="n">
        <v>46046</v>
      </c>
      <c r="E540" s="403" t="n">
        <v>46042</v>
      </c>
      <c r="F540" s="492" t="n">
        <v>0.8649074074074075</v>
      </c>
      <c r="G540" s="402" t="inlineStr">
        <is>
          <t>Venda online</t>
        </is>
      </c>
      <c r="H540" s="402" t="inlineStr">
        <is>
          <t>Pagamento transacionado pela Sympla</t>
        </is>
      </c>
      <c r="I540" s="402" t="n">
        <v>75</v>
      </c>
      <c r="J540" s="402" t="n">
        <v>0</v>
      </c>
      <c r="K540" s="402" t="n">
        <v>75</v>
      </c>
      <c r="L540" s="402" t="n">
        <v>9</v>
      </c>
      <c r="M540" s="402" t="n">
        <v>84</v>
      </c>
      <c r="N540" s="402" t="n">
        <v>-9</v>
      </c>
      <c r="O540" s="493" t="n">
        <v>75</v>
      </c>
      <c r="P540" s="402" t="n"/>
      <c r="Q540" s="402" t="n"/>
      <c r="R540" s="402" t="inlineStr">
        <is>
          <t>Ives Delfino Cordeiro</t>
        </is>
      </c>
      <c r="S540" s="402" t="inlineStr">
        <is>
          <t>Cordeiro</t>
        </is>
      </c>
      <c r="T540" s="402" t="inlineStr">
        <is>
          <t>ivescordeiro18@icloud.com</t>
        </is>
      </c>
      <c r="U540" s="405" t="inlineStr">
        <is>
          <t>Sim</t>
        </is>
      </c>
      <c r="V540" s="408" t="n">
        <v>46023</v>
      </c>
    </row>
    <row r="541">
      <c r="A541" s="396" t="inlineStr">
        <is>
          <t>33YKYA9SFFY</t>
        </is>
      </c>
      <c r="B541" s="397" t="inlineStr">
        <is>
          <t>UYNJ-QS-XH8Z</t>
        </is>
      </c>
      <c r="C541" s="397" t="inlineStr">
        <is>
          <t>Intermediário - 2 lugares</t>
        </is>
      </c>
      <c r="D541" s="398" t="n">
        <v>46046</v>
      </c>
      <c r="E541" s="398" t="n">
        <v>46042</v>
      </c>
      <c r="F541" s="490" t="n">
        <v>0.9896990740740741</v>
      </c>
      <c r="G541" s="397" t="inlineStr">
        <is>
          <t>Venda online</t>
        </is>
      </c>
      <c r="H541" s="397" t="inlineStr">
        <is>
          <t>Pagamento transacionado pela Sympla</t>
        </is>
      </c>
      <c r="I541" s="397" t="n">
        <v>180</v>
      </c>
      <c r="J541" s="397" t="n">
        <v>0</v>
      </c>
      <c r="K541" s="397" t="n">
        <v>180</v>
      </c>
      <c r="L541" s="397" t="n">
        <v>21.6</v>
      </c>
      <c r="M541" s="397" t="n">
        <v>201.6</v>
      </c>
      <c r="N541" s="397" t="n">
        <v>-21.6</v>
      </c>
      <c r="O541" s="491" t="n">
        <v>180</v>
      </c>
      <c r="P541" s="397" t="n"/>
      <c r="Q541" s="397" t="n"/>
      <c r="R541" s="397" t="inlineStr">
        <is>
          <t>Lippe</t>
        </is>
      </c>
      <c r="S541" s="397" t="inlineStr">
        <is>
          <t>Samora</t>
        </is>
      </c>
      <c r="T541" s="397" t="inlineStr">
        <is>
          <t>felippearaujosamora@gmail.com</t>
        </is>
      </c>
      <c r="U541" s="400" t="inlineStr">
        <is>
          <t>Sim</t>
        </is>
      </c>
      <c r="V541" s="408" t="n">
        <v>46023</v>
      </c>
    </row>
    <row r="542">
      <c r="A542" s="401" t="inlineStr">
        <is>
          <t>33YKYA9V5CA</t>
        </is>
      </c>
      <c r="B542" s="402" t="inlineStr">
        <is>
          <t>UYZQ-D0-32MH</t>
        </is>
      </c>
      <c r="C542" s="402" t="inlineStr">
        <is>
          <t>Intermediário - 2 lugares</t>
        </is>
      </c>
      <c r="D542" s="403" t="n">
        <v>46046</v>
      </c>
      <c r="E542" s="403" t="n">
        <v>46043</v>
      </c>
      <c r="F542" s="492" t="n">
        <v>0.6818518518518518</v>
      </c>
      <c r="G542" s="402" t="inlineStr">
        <is>
          <t>Venda online</t>
        </is>
      </c>
      <c r="H542" s="402" t="inlineStr">
        <is>
          <t>Pagamento transacionado pela Sympla</t>
        </is>
      </c>
      <c r="I542" s="402" t="n">
        <v>180</v>
      </c>
      <c r="J542" s="402" t="n">
        <v>0</v>
      </c>
      <c r="K542" s="402" t="n">
        <v>180</v>
      </c>
      <c r="L542" s="402" t="n">
        <v>21.6</v>
      </c>
      <c r="M542" s="402" t="n">
        <v>201.6</v>
      </c>
      <c r="N542" s="402" t="n">
        <v>-21.6</v>
      </c>
      <c r="O542" s="493" t="n">
        <v>180</v>
      </c>
      <c r="P542" s="402" t="n"/>
      <c r="Q542" s="402" t="n"/>
      <c r="R542" s="402" t="inlineStr">
        <is>
          <t>Maria Vitória</t>
        </is>
      </c>
      <c r="S542" s="402" t="inlineStr">
        <is>
          <t>Félix dos Santos</t>
        </is>
      </c>
      <c r="T542" s="402" t="inlineStr">
        <is>
          <t>felixvitoria1909@gmail.com</t>
        </is>
      </c>
      <c r="U542" s="405" t="inlineStr">
        <is>
          <t>Sim</t>
        </is>
      </c>
      <c r="V542" s="408" t="n">
        <v>46023</v>
      </c>
    </row>
    <row r="543">
      <c r="A543" s="396" t="inlineStr">
        <is>
          <t>33YKYAA0B4J</t>
        </is>
      </c>
      <c r="B543" s="397" t="inlineStr">
        <is>
          <t>UYP2-C8-22ML</t>
        </is>
      </c>
      <c r="C543" s="397" t="inlineStr">
        <is>
          <t>Intermediário - 2 lugares</t>
        </is>
      </c>
      <c r="D543" s="398" t="n">
        <v>46046</v>
      </c>
      <c r="E543" s="398" t="n">
        <v>46043</v>
      </c>
      <c r="F543" s="490" t="n">
        <v>0.8519907407407408</v>
      </c>
      <c r="G543" s="397" t="inlineStr">
        <is>
          <t>Venda online</t>
        </is>
      </c>
      <c r="H543" s="397" t="inlineStr">
        <is>
          <t>Pagamento transacionado pela Sympla</t>
        </is>
      </c>
      <c r="I543" s="397" t="n">
        <v>180</v>
      </c>
      <c r="J543" s="397" t="n">
        <v>0</v>
      </c>
      <c r="K543" s="397" t="n">
        <v>180</v>
      </c>
      <c r="L543" s="397" t="n">
        <v>21.6</v>
      </c>
      <c r="M543" s="397" t="n">
        <v>201.6</v>
      </c>
      <c r="N543" s="397" t="n">
        <v>-21.6</v>
      </c>
      <c r="O543" s="491" t="n">
        <v>180</v>
      </c>
      <c r="P543" s="397" t="n"/>
      <c r="Q543" s="397" t="n"/>
      <c r="R543" s="397" t="inlineStr">
        <is>
          <t>Marta</t>
        </is>
      </c>
      <c r="S543" s="397" t="inlineStr">
        <is>
          <t>Andrade Maia</t>
        </is>
      </c>
      <c r="T543" s="397" t="inlineStr">
        <is>
          <t>martaandrademaia@gmail.com</t>
        </is>
      </c>
      <c r="U543" s="400" t="inlineStr">
        <is>
          <t>Sim</t>
        </is>
      </c>
      <c r="V543" s="408" t="n">
        <v>46023</v>
      </c>
    </row>
    <row r="544">
      <c r="A544" s="401" t="inlineStr">
        <is>
          <t>33YKYAA0B4J</t>
        </is>
      </c>
      <c r="B544" s="402" t="inlineStr">
        <is>
          <t>UYP2-C8-22NB</t>
        </is>
      </c>
      <c r="C544" s="402" t="inlineStr">
        <is>
          <t>Intermediário - 2 lugares</t>
        </is>
      </c>
      <c r="D544" s="403" t="n">
        <v>46046</v>
      </c>
      <c r="E544" s="403" t="n">
        <v>46043</v>
      </c>
      <c r="F544" s="492" t="n">
        <v>0.8519907407407408</v>
      </c>
      <c r="G544" s="402" t="inlineStr">
        <is>
          <t>Venda online</t>
        </is>
      </c>
      <c r="H544" s="402" t="inlineStr">
        <is>
          <t>Pagamento transacionado pela Sympla</t>
        </is>
      </c>
      <c r="I544" s="402" t="n">
        <v>180</v>
      </c>
      <c r="J544" s="402" t="n">
        <v>0</v>
      </c>
      <c r="K544" s="402" t="n">
        <v>180</v>
      </c>
      <c r="L544" s="402" t="n">
        <v>21.6</v>
      </c>
      <c r="M544" s="402" t="n">
        <v>201.6</v>
      </c>
      <c r="N544" s="402" t="n">
        <v>-21.6</v>
      </c>
      <c r="O544" s="493" t="n">
        <v>180</v>
      </c>
      <c r="P544" s="402" t="n"/>
      <c r="Q544" s="402" t="n"/>
      <c r="R544" s="402" t="inlineStr">
        <is>
          <t>Marta</t>
        </is>
      </c>
      <c r="S544" s="402" t="inlineStr">
        <is>
          <t>Andrade Maia</t>
        </is>
      </c>
      <c r="T544" s="402" t="inlineStr">
        <is>
          <t>martaandrademaia@gmail.com</t>
        </is>
      </c>
      <c r="U544" s="405" t="inlineStr">
        <is>
          <t>Não</t>
        </is>
      </c>
      <c r="V544" s="408" t="n">
        <v>46023</v>
      </c>
    </row>
    <row r="545">
      <c r="A545" s="396" t="inlineStr">
        <is>
          <t>33YKYAA19JQ</t>
        </is>
      </c>
      <c r="B545" s="397" t="inlineStr">
        <is>
          <t>UYPD-2R-JZUD</t>
        </is>
      </c>
      <c r="C545" s="397" t="inlineStr">
        <is>
          <t>Bistrô mezanino - 2 lugares</t>
        </is>
      </c>
      <c r="D545" s="398" t="n">
        <v>46046</v>
      </c>
      <c r="E545" s="398" t="n">
        <v>46044</v>
      </c>
      <c r="F545" s="490" t="n">
        <v>0.03482638888888889</v>
      </c>
      <c r="G545" s="397" t="inlineStr">
        <is>
          <t>Venda online</t>
        </is>
      </c>
      <c r="H545" s="397" t="inlineStr">
        <is>
          <t>Pagamento transacionado pela Sympla</t>
        </is>
      </c>
      <c r="I545" s="397" t="n">
        <v>160</v>
      </c>
      <c r="J545" s="397" t="n">
        <v>0</v>
      </c>
      <c r="K545" s="397" t="n">
        <v>160</v>
      </c>
      <c r="L545" s="397" t="n">
        <v>19.2</v>
      </c>
      <c r="M545" s="397" t="n">
        <v>179.2</v>
      </c>
      <c r="N545" s="397" t="n">
        <v>-19.2</v>
      </c>
      <c r="O545" s="491" t="n">
        <v>160</v>
      </c>
      <c r="P545" s="397" t="n"/>
      <c r="Q545" s="397" t="n"/>
      <c r="R545" s="397" t="inlineStr">
        <is>
          <t>LEIDY SHAMARA FLOREZ PERDOMO</t>
        </is>
      </c>
      <c r="S545" s="397" t="inlineStr">
        <is>
          <t>SHAMARA FLOREZ</t>
        </is>
      </c>
      <c r="T545" s="397" t="inlineStr">
        <is>
          <t>leidyperdomo94@gmail.com</t>
        </is>
      </c>
      <c r="U545" s="400" t="inlineStr">
        <is>
          <t>Sim</t>
        </is>
      </c>
      <c r="V545" s="408" t="n">
        <v>46023</v>
      </c>
    </row>
    <row r="546">
      <c r="A546" s="401" t="inlineStr">
        <is>
          <t>33YKYAA29ZJ</t>
        </is>
      </c>
      <c r="B546" s="402" t="inlineStr">
        <is>
          <t>UYQ4-LY-PQTA</t>
        </is>
      </c>
      <c r="C546" s="402" t="inlineStr">
        <is>
          <t>Intermediário - 2 lugares</t>
        </is>
      </c>
      <c r="D546" s="403" t="n">
        <v>46046</v>
      </c>
      <c r="E546" s="403" t="n">
        <v>46044</v>
      </c>
      <c r="F546" s="492" t="n">
        <v>0.4705092592592592</v>
      </c>
      <c r="G546" s="402" t="inlineStr">
        <is>
          <t>Venda online</t>
        </is>
      </c>
      <c r="H546" s="402" t="inlineStr">
        <is>
          <t>Pagamento transacionado pela Sympla</t>
        </is>
      </c>
      <c r="I546" s="402" t="n">
        <v>180</v>
      </c>
      <c r="J546" s="402" t="n">
        <v>0</v>
      </c>
      <c r="K546" s="402" t="n">
        <v>180</v>
      </c>
      <c r="L546" s="402" t="n">
        <v>21.6</v>
      </c>
      <c r="M546" s="402" t="n">
        <v>201.6</v>
      </c>
      <c r="N546" s="402" t="n">
        <v>-21.6</v>
      </c>
      <c r="O546" s="493" t="n">
        <v>180</v>
      </c>
      <c r="P546" s="402" t="n"/>
      <c r="Q546" s="402" t="n"/>
      <c r="R546" s="402" t="inlineStr">
        <is>
          <t>Rafael</t>
        </is>
      </c>
      <c r="S546" s="402" t="inlineStr">
        <is>
          <t>França Tchaka</t>
        </is>
      </c>
      <c r="T546" s="402" t="inlineStr">
        <is>
          <t>rfranca28@gmail.com</t>
        </is>
      </c>
      <c r="U546" s="405" t="inlineStr">
        <is>
          <t>Sim</t>
        </is>
      </c>
      <c r="V546" s="408" t="n">
        <v>46023</v>
      </c>
    </row>
    <row r="547">
      <c r="A547" s="396" t="inlineStr">
        <is>
          <t>33YKYAA453Q</t>
        </is>
      </c>
      <c r="B547" s="397" t="inlineStr">
        <is>
          <t>UYQK-94-95SJ</t>
        </is>
      </c>
      <c r="C547" s="397" t="inlineStr">
        <is>
          <t>Intermediário - 2 lugares</t>
        </is>
      </c>
      <c r="D547" s="398" t="n">
        <v>46046</v>
      </c>
      <c r="E547" s="398" t="n">
        <v>46044</v>
      </c>
      <c r="F547" s="490" t="n">
        <v>0.7370949074074075</v>
      </c>
      <c r="G547" s="397" t="inlineStr">
        <is>
          <t>Venda online</t>
        </is>
      </c>
      <c r="H547" s="397" t="inlineStr">
        <is>
          <t>Pagamento transacionado pela Sympla</t>
        </is>
      </c>
      <c r="I547" s="397" t="n">
        <v>180</v>
      </c>
      <c r="J547" s="397" t="n">
        <v>0</v>
      </c>
      <c r="K547" s="397" t="n">
        <v>180</v>
      </c>
      <c r="L547" s="397" t="n">
        <v>21.6</v>
      </c>
      <c r="M547" s="397" t="n">
        <v>201.6</v>
      </c>
      <c r="N547" s="397" t="n">
        <v>-21.6</v>
      </c>
      <c r="O547" s="491" t="n">
        <v>180</v>
      </c>
      <c r="P547" s="397" t="n"/>
      <c r="Q547" s="397" t="n"/>
      <c r="R547" s="397" t="inlineStr">
        <is>
          <t>Lola</t>
        </is>
      </c>
      <c r="S547" s="397" t="inlineStr">
        <is>
          <t>SILVA</t>
        </is>
      </c>
      <c r="T547" s="397" t="inlineStr">
        <is>
          <t>lola.az.silva@gmail.com</t>
        </is>
      </c>
      <c r="U547" s="400" t="inlineStr">
        <is>
          <t>Sim</t>
        </is>
      </c>
      <c r="V547" s="408" t="n">
        <v>46023</v>
      </c>
    </row>
    <row r="548">
      <c r="A548" s="401" t="inlineStr">
        <is>
          <t>33YKYAA453Q</t>
        </is>
      </c>
      <c r="B548" s="402" t="inlineStr">
        <is>
          <t>UYQK-94-95TF</t>
        </is>
      </c>
      <c r="C548" s="402" t="inlineStr">
        <is>
          <t>Intermediário - 2 lugares</t>
        </is>
      </c>
      <c r="D548" s="403" t="n">
        <v>46046</v>
      </c>
      <c r="E548" s="403" t="n">
        <v>46044</v>
      </c>
      <c r="F548" s="492" t="n">
        <v>0.7370949074074075</v>
      </c>
      <c r="G548" s="402" t="inlineStr">
        <is>
          <t>Venda online</t>
        </is>
      </c>
      <c r="H548" s="402" t="inlineStr">
        <is>
          <t>Pagamento transacionado pela Sympla</t>
        </is>
      </c>
      <c r="I548" s="402" t="n">
        <v>180</v>
      </c>
      <c r="J548" s="402" t="n">
        <v>0</v>
      </c>
      <c r="K548" s="402" t="n">
        <v>180</v>
      </c>
      <c r="L548" s="402" t="n">
        <v>21.6</v>
      </c>
      <c r="M548" s="402" t="n">
        <v>201.6</v>
      </c>
      <c r="N548" s="402" t="n">
        <v>-21.6</v>
      </c>
      <c r="O548" s="493" t="n">
        <v>180</v>
      </c>
      <c r="P548" s="402" t="n"/>
      <c r="Q548" s="402" t="n"/>
      <c r="R548" s="402" t="inlineStr">
        <is>
          <t>Lola</t>
        </is>
      </c>
      <c r="S548" s="402" t="inlineStr">
        <is>
          <t>SILVA</t>
        </is>
      </c>
      <c r="T548" s="402" t="inlineStr">
        <is>
          <t>lola.az.silva@gmail.com</t>
        </is>
      </c>
      <c r="U548" s="405" t="inlineStr">
        <is>
          <t>Sim</t>
        </is>
      </c>
      <c r="V548" s="408" t="n">
        <v>46023</v>
      </c>
    </row>
    <row r="549">
      <c r="A549" s="396" t="inlineStr">
        <is>
          <t>33YKYAA4ASR</t>
        </is>
      </c>
      <c r="B549" s="397" t="inlineStr">
        <is>
          <t>UYQM-03-E2VR</t>
        </is>
      </c>
      <c r="C549" s="397" t="inlineStr">
        <is>
          <t>Intermediário - 2 lugares</t>
        </is>
      </c>
      <c r="D549" s="398" t="n">
        <v>46046</v>
      </c>
      <c r="E549" s="398" t="n">
        <v>46044</v>
      </c>
      <c r="F549" s="490" t="n">
        <v>0.7666782407407408</v>
      </c>
      <c r="G549" s="397" t="inlineStr">
        <is>
          <t>Venda online</t>
        </is>
      </c>
      <c r="H549" s="397" t="inlineStr">
        <is>
          <t>Pagamento transacionado pela Sympla</t>
        </is>
      </c>
      <c r="I549" s="397" t="n">
        <v>180</v>
      </c>
      <c r="J549" s="397" t="n">
        <v>0</v>
      </c>
      <c r="K549" s="397" t="n">
        <v>180</v>
      </c>
      <c r="L549" s="397" t="n">
        <v>21.6</v>
      </c>
      <c r="M549" s="397" t="n">
        <v>201.6</v>
      </c>
      <c r="N549" s="397" t="n">
        <v>-21.6</v>
      </c>
      <c r="O549" s="491" t="n">
        <v>180</v>
      </c>
      <c r="P549" s="397" t="n"/>
      <c r="Q549" s="397" t="n"/>
      <c r="R549" s="397" t="inlineStr">
        <is>
          <t>Karina</t>
        </is>
      </c>
      <c r="S549" s="397" t="inlineStr">
        <is>
          <t>Brazil</t>
        </is>
      </c>
      <c r="T549" s="397" t="inlineStr">
        <is>
          <t>karina.brazil1704@gmail.com</t>
        </is>
      </c>
      <c r="U549" s="400" t="inlineStr">
        <is>
          <t>Não</t>
        </is>
      </c>
      <c r="V549" s="408" t="n">
        <v>46023</v>
      </c>
    </row>
    <row r="550">
      <c r="A550" s="401" t="inlineStr">
        <is>
          <t>33YKYAA6A9Z</t>
        </is>
      </c>
      <c r="B550" s="402" t="inlineStr">
        <is>
          <t>UYRZ-2J-PLHX</t>
        </is>
      </c>
      <c r="C550" s="402" t="inlineStr">
        <is>
          <t>Frente de Palco - 2 lugares</t>
        </is>
      </c>
      <c r="D550" s="403" t="n">
        <v>46046</v>
      </c>
      <c r="E550" s="403" t="n">
        <v>46045</v>
      </c>
      <c r="F550" s="492" t="n">
        <v>0.3817708333333333</v>
      </c>
      <c r="G550" s="402" t="inlineStr">
        <is>
          <t>Venda online</t>
        </is>
      </c>
      <c r="H550" s="402" t="inlineStr">
        <is>
          <t>Pagamento transacionado pela Sympla</t>
        </is>
      </c>
      <c r="I550" s="402" t="n">
        <v>220</v>
      </c>
      <c r="J550" s="402" t="n">
        <v>0</v>
      </c>
      <c r="K550" s="402" t="n">
        <v>220</v>
      </c>
      <c r="L550" s="402" t="n">
        <v>26.4</v>
      </c>
      <c r="M550" s="402" t="n">
        <v>246.4</v>
      </c>
      <c r="N550" s="402" t="n">
        <v>-26.4</v>
      </c>
      <c r="O550" s="493" t="n">
        <v>220</v>
      </c>
      <c r="P550" s="402" t="n"/>
      <c r="Q550" s="402" t="n"/>
      <c r="R550" s="402" t="inlineStr">
        <is>
          <t>Jessica</t>
        </is>
      </c>
      <c r="S550" s="402" t="inlineStr">
        <is>
          <t>Do Nascimento Lopes</t>
        </is>
      </c>
      <c r="T550" s="402" t="inlineStr">
        <is>
          <t>jeh.loppes@gmail.com</t>
        </is>
      </c>
      <c r="U550" s="405" t="inlineStr">
        <is>
          <t>Sim</t>
        </is>
      </c>
      <c r="V550" s="408" t="n">
        <v>46023</v>
      </c>
    </row>
    <row r="551">
      <c r="A551" s="396" t="inlineStr">
        <is>
          <t>33YKYAA8U86</t>
        </is>
      </c>
      <c r="B551" s="397" t="inlineStr">
        <is>
          <t>UYS9-U3-W79D</t>
        </is>
      </c>
      <c r="C551" s="397" t="inlineStr">
        <is>
          <t>Frente de Palco - 2 lugares</t>
        </is>
      </c>
      <c r="D551" s="398" t="n">
        <v>46046</v>
      </c>
      <c r="E551" s="398" t="n">
        <v>46045</v>
      </c>
      <c r="F551" s="490" t="n">
        <v>0.7195601851851852</v>
      </c>
      <c r="G551" s="397" t="inlineStr">
        <is>
          <t>Venda online</t>
        </is>
      </c>
      <c r="H551" s="397" t="inlineStr">
        <is>
          <t>Pagamento transacionado pela Sympla</t>
        </is>
      </c>
      <c r="I551" s="397" t="n">
        <v>220</v>
      </c>
      <c r="J551" s="397" t="n">
        <v>0</v>
      </c>
      <c r="K551" s="397" t="n">
        <v>220</v>
      </c>
      <c r="L551" s="397" t="n">
        <v>26.4</v>
      </c>
      <c r="M551" s="397" t="n">
        <v>246.4</v>
      </c>
      <c r="N551" s="397" t="n">
        <v>-26.4</v>
      </c>
      <c r="O551" s="491" t="n">
        <v>220</v>
      </c>
      <c r="P551" s="397" t="n"/>
      <c r="Q551" s="397" t="n"/>
      <c r="R551" s="397" t="inlineStr">
        <is>
          <t>Laura Glenda Galdino da</t>
        </is>
      </c>
      <c r="S551" s="397" t="inlineStr">
        <is>
          <t>Silva</t>
        </is>
      </c>
      <c r="T551" s="397" t="inlineStr">
        <is>
          <t>lauragbasso@gmail.com</t>
        </is>
      </c>
      <c r="U551" s="400" t="inlineStr">
        <is>
          <t>Sim</t>
        </is>
      </c>
      <c r="V551" s="408" t="n">
        <v>46023</v>
      </c>
    </row>
    <row r="552">
      <c r="A552" s="401" t="inlineStr">
        <is>
          <t>33YKYAA933F</t>
        </is>
      </c>
      <c r="B552" s="402" t="inlineStr">
        <is>
          <t>UYSA-ZY-LPZ7</t>
        </is>
      </c>
      <c r="C552" s="402" t="inlineStr">
        <is>
          <t>Frente de Palco - 2 lugares</t>
        </is>
      </c>
      <c r="D552" s="403" t="n">
        <v>46046</v>
      </c>
      <c r="E552" s="403" t="n">
        <v>46045</v>
      </c>
      <c r="F552" s="492" t="n">
        <v>0.7338194444444445</v>
      </c>
      <c r="G552" s="402" t="inlineStr">
        <is>
          <t>Venda online</t>
        </is>
      </c>
      <c r="H552" s="402" t="inlineStr">
        <is>
          <t>Pagamento transacionado pela Sympla</t>
        </is>
      </c>
      <c r="I552" s="402" t="n">
        <v>220</v>
      </c>
      <c r="J552" s="402" t="n">
        <v>0</v>
      </c>
      <c r="K552" s="402" t="n">
        <v>220</v>
      </c>
      <c r="L552" s="402" t="n">
        <v>26.4</v>
      </c>
      <c r="M552" s="402" t="n">
        <v>246.4</v>
      </c>
      <c r="N552" s="402" t="n">
        <v>-26.4</v>
      </c>
      <c r="O552" s="493" t="n">
        <v>220</v>
      </c>
      <c r="P552" s="402" t="n"/>
      <c r="Q552" s="402" t="n"/>
      <c r="R552" s="402" t="inlineStr">
        <is>
          <t>Dafny</t>
        </is>
      </c>
      <c r="S552" s="402" t="inlineStr">
        <is>
          <t>Silva</t>
        </is>
      </c>
      <c r="T552" s="402" t="inlineStr">
        <is>
          <t>stefanydafny16@gmail.com</t>
        </is>
      </c>
      <c r="U552" s="405" t="inlineStr">
        <is>
          <t>Sim</t>
        </is>
      </c>
      <c r="V552" s="408" t="n">
        <v>46023</v>
      </c>
    </row>
    <row r="553">
      <c r="A553" s="396" t="inlineStr">
        <is>
          <t>33YKYAA9M1M</t>
        </is>
      </c>
      <c r="B553" s="397" t="inlineStr">
        <is>
          <t>UYSF-4P-BR7G</t>
        </is>
      </c>
      <c r="C553" s="397" t="inlineStr">
        <is>
          <t>Intermediário - 2 lugares</t>
        </is>
      </c>
      <c r="D553" s="398" t="n">
        <v>46046</v>
      </c>
      <c r="E553" s="398" t="n">
        <v>46045</v>
      </c>
      <c r="F553" s="490" t="n">
        <v>0.8091435185185185</v>
      </c>
      <c r="G553" s="397" t="inlineStr">
        <is>
          <t>Venda online</t>
        </is>
      </c>
      <c r="H553" s="397" t="inlineStr">
        <is>
          <t>Pagamento transacionado pela Sympla</t>
        </is>
      </c>
      <c r="I553" s="397" t="n">
        <v>180</v>
      </c>
      <c r="J553" s="397" t="n">
        <v>0</v>
      </c>
      <c r="K553" s="397" t="n">
        <v>180</v>
      </c>
      <c r="L553" s="397" t="n">
        <v>21.6</v>
      </c>
      <c r="M553" s="397" t="n">
        <v>201.6</v>
      </c>
      <c r="N553" s="397" t="n">
        <v>-21.6</v>
      </c>
      <c r="O553" s="491" t="n">
        <v>180</v>
      </c>
      <c r="P553" s="397" t="n"/>
      <c r="Q553" s="397" t="n"/>
      <c r="R553" s="397" t="inlineStr">
        <is>
          <t>Mariana</t>
        </is>
      </c>
      <c r="S553" s="397" t="inlineStr">
        <is>
          <t>Meraio</t>
        </is>
      </c>
      <c r="T553" s="397" t="inlineStr">
        <is>
          <t>marianameraio@gmail.com</t>
        </is>
      </c>
      <c r="U553" s="400" t="inlineStr">
        <is>
          <t>Sim</t>
        </is>
      </c>
      <c r="V553" s="408" t="n">
        <v>46023</v>
      </c>
    </row>
    <row r="554">
      <c r="A554" s="401" t="inlineStr">
        <is>
          <t>33YKYAA9M1M</t>
        </is>
      </c>
      <c r="B554" s="402" t="inlineStr">
        <is>
          <t>UYSF-4P-BR8E</t>
        </is>
      </c>
      <c r="C554" s="402" t="inlineStr">
        <is>
          <t>Intermediário - 2 lugares</t>
        </is>
      </c>
      <c r="D554" s="403" t="n">
        <v>46046</v>
      </c>
      <c r="E554" s="403" t="n">
        <v>46045</v>
      </c>
      <c r="F554" s="492" t="n">
        <v>0.8091435185185185</v>
      </c>
      <c r="G554" s="402" t="inlineStr">
        <is>
          <t>Venda online</t>
        </is>
      </c>
      <c r="H554" s="402" t="inlineStr">
        <is>
          <t>Pagamento transacionado pela Sympla</t>
        </is>
      </c>
      <c r="I554" s="402" t="n">
        <v>180</v>
      </c>
      <c r="J554" s="402" t="n">
        <v>0</v>
      </c>
      <c r="K554" s="402" t="n">
        <v>180</v>
      </c>
      <c r="L554" s="402" t="n">
        <v>21.6</v>
      </c>
      <c r="M554" s="402" t="n">
        <v>201.6</v>
      </c>
      <c r="N554" s="402" t="n">
        <v>-21.6</v>
      </c>
      <c r="O554" s="493" t="n">
        <v>180</v>
      </c>
      <c r="P554" s="402" t="n"/>
      <c r="Q554" s="402" t="n"/>
      <c r="R554" s="402" t="inlineStr">
        <is>
          <t>Mariana</t>
        </is>
      </c>
      <c r="S554" s="402" t="inlineStr">
        <is>
          <t>Meraio</t>
        </is>
      </c>
      <c r="T554" s="402" t="inlineStr">
        <is>
          <t>marianameraio@gmail.com</t>
        </is>
      </c>
      <c r="U554" s="405" t="inlineStr">
        <is>
          <t>Sim</t>
        </is>
      </c>
      <c r="V554" s="408" t="n">
        <v>46023</v>
      </c>
    </row>
    <row r="555">
      <c r="A555" s="396" t="inlineStr">
        <is>
          <t>33YKYAA9V7H</t>
        </is>
      </c>
      <c r="B555" s="397" t="inlineStr">
        <is>
          <t>UYSG-TA-CX20</t>
        </is>
      </c>
      <c r="C555" s="397" t="inlineStr">
        <is>
          <t>Bistrô mezanino - 2 lugares</t>
        </is>
      </c>
      <c r="D555" s="398" t="n">
        <v>46046</v>
      </c>
      <c r="E555" s="398" t="n">
        <v>46045</v>
      </c>
      <c r="F555" s="490" t="n">
        <v>0.8385069444444444</v>
      </c>
      <c r="G555" s="397" t="inlineStr">
        <is>
          <t>Venda online</t>
        </is>
      </c>
      <c r="H555" s="397" t="inlineStr">
        <is>
          <t>Pagamento transacionado pela Sympla</t>
        </is>
      </c>
      <c r="I555" s="397" t="n">
        <v>160</v>
      </c>
      <c r="J555" s="397" t="n">
        <v>0</v>
      </c>
      <c r="K555" s="397" t="n">
        <v>160</v>
      </c>
      <c r="L555" s="397" t="n">
        <v>19.2</v>
      </c>
      <c r="M555" s="397" t="n">
        <v>179.2</v>
      </c>
      <c r="N555" s="397" t="n">
        <v>-19.2</v>
      </c>
      <c r="O555" s="491" t="n">
        <v>160</v>
      </c>
      <c r="P555" s="397" t="n"/>
      <c r="Q555" s="397" t="n"/>
      <c r="R555" s="397" t="inlineStr">
        <is>
          <t>Bárbara</t>
        </is>
      </c>
      <c r="S555" s="397" t="inlineStr">
        <is>
          <t>Leal</t>
        </is>
      </c>
      <c r="T555" s="397" t="inlineStr">
        <is>
          <t>barbaraleal.mkt@gmail.com</t>
        </is>
      </c>
      <c r="U555" s="400" t="inlineStr">
        <is>
          <t>Sim</t>
        </is>
      </c>
      <c r="V555" s="408" t="n">
        <v>46023</v>
      </c>
    </row>
    <row r="556">
      <c r="A556" s="401" t="inlineStr">
        <is>
          <t>33YKYAABUR9</t>
        </is>
      </c>
      <c r="B556" s="402" t="inlineStr">
        <is>
          <t>UYTJ-VV-EW1P</t>
        </is>
      </c>
      <c r="C556" s="402" t="inlineStr">
        <is>
          <t>Entrada única - Individual</t>
        </is>
      </c>
      <c r="D556" s="403" t="n">
        <v>46046</v>
      </c>
      <c r="E556" s="403" t="n">
        <v>46046</v>
      </c>
      <c r="F556" s="492" t="n">
        <v>0.4707291666666666</v>
      </c>
      <c r="G556" s="402" t="inlineStr">
        <is>
          <t>Venda online</t>
        </is>
      </c>
      <c r="H556" s="402" t="inlineStr">
        <is>
          <t>Pagamento transacionado pela Sympla</t>
        </is>
      </c>
      <c r="I556" s="402" t="n">
        <v>75</v>
      </c>
      <c r="J556" s="402" t="n">
        <v>0</v>
      </c>
      <c r="K556" s="402" t="n">
        <v>75</v>
      </c>
      <c r="L556" s="402" t="n">
        <v>9</v>
      </c>
      <c r="M556" s="402" t="n">
        <v>84</v>
      </c>
      <c r="N556" s="402" t="n">
        <v>-9</v>
      </c>
      <c r="O556" s="493" t="n">
        <v>75</v>
      </c>
      <c r="P556" s="402" t="n"/>
      <c r="Q556" s="402" t="n"/>
      <c r="R556" s="402" t="inlineStr">
        <is>
          <t>Isabella</t>
        </is>
      </c>
      <c r="S556" s="402" t="inlineStr">
        <is>
          <t>Prates</t>
        </is>
      </c>
      <c r="T556" s="402" t="inlineStr">
        <is>
          <t>isapraates@gmail.com</t>
        </is>
      </c>
      <c r="U556" s="405" t="inlineStr">
        <is>
          <t>Sim</t>
        </is>
      </c>
      <c r="V556" s="408" t="n">
        <v>46023</v>
      </c>
    </row>
    <row r="557">
      <c r="A557" s="396" t="inlineStr">
        <is>
          <t>33YKYAABUR9</t>
        </is>
      </c>
      <c r="B557" s="397" t="inlineStr">
        <is>
          <t>UYTJ-VV-EW2Q</t>
        </is>
      </c>
      <c r="C557" s="397" t="inlineStr">
        <is>
          <t>Entrada única - Individual</t>
        </is>
      </c>
      <c r="D557" s="398" t="n">
        <v>46046</v>
      </c>
      <c r="E557" s="398" t="n">
        <v>46046</v>
      </c>
      <c r="F557" s="490" t="n">
        <v>0.4707291666666666</v>
      </c>
      <c r="G557" s="397" t="inlineStr">
        <is>
          <t>Venda online</t>
        </is>
      </c>
      <c r="H557" s="397" t="inlineStr">
        <is>
          <t>Pagamento transacionado pela Sympla</t>
        </is>
      </c>
      <c r="I557" s="397" t="n">
        <v>75</v>
      </c>
      <c r="J557" s="397" t="n">
        <v>0</v>
      </c>
      <c r="K557" s="397" t="n">
        <v>75</v>
      </c>
      <c r="L557" s="397" t="n">
        <v>9</v>
      </c>
      <c r="M557" s="397" t="n">
        <v>84</v>
      </c>
      <c r="N557" s="397" t="n">
        <v>-9</v>
      </c>
      <c r="O557" s="491" t="n">
        <v>75</v>
      </c>
      <c r="P557" s="397" t="n"/>
      <c r="Q557" s="397" t="n"/>
      <c r="R557" s="397" t="inlineStr">
        <is>
          <t>Isabella</t>
        </is>
      </c>
      <c r="S557" s="397" t="inlineStr">
        <is>
          <t>Prates</t>
        </is>
      </c>
      <c r="T557" s="397" t="inlineStr">
        <is>
          <t>isapraates@gmail.com</t>
        </is>
      </c>
      <c r="U557" s="400" t="inlineStr">
        <is>
          <t>Sim</t>
        </is>
      </c>
      <c r="V557" s="408" t="n">
        <v>46023</v>
      </c>
    </row>
    <row r="558">
      <c r="A558" s="401" t="inlineStr">
        <is>
          <t>33YKYAAC3PM</t>
        </is>
      </c>
      <c r="B558" s="402" t="inlineStr">
        <is>
          <t>UYTL-CV-5R3J</t>
        </is>
      </c>
      <c r="C558" s="402" t="inlineStr">
        <is>
          <t>Frente de Palco - 2 lugares</t>
        </is>
      </c>
      <c r="D558" s="403" t="n">
        <v>46046</v>
      </c>
      <c r="E558" s="403" t="n">
        <v>46046</v>
      </c>
      <c r="F558" s="492" t="n">
        <v>0.4952893518518519</v>
      </c>
      <c r="G558" s="402" t="inlineStr">
        <is>
          <t>Venda online</t>
        </is>
      </c>
      <c r="H558" s="402" t="inlineStr">
        <is>
          <t>Pagamento transacionado pela Sympla</t>
        </is>
      </c>
      <c r="I558" s="402" t="n">
        <v>220</v>
      </c>
      <c r="J558" s="402" t="n">
        <v>0</v>
      </c>
      <c r="K558" s="402" t="n">
        <v>220</v>
      </c>
      <c r="L558" s="402" t="n">
        <v>26.4</v>
      </c>
      <c r="M558" s="402" t="n">
        <v>246.4</v>
      </c>
      <c r="N558" s="402" t="n">
        <v>-26.4</v>
      </c>
      <c r="O558" s="493" t="n">
        <v>220</v>
      </c>
      <c r="P558" s="402" t="n"/>
      <c r="Q558" s="402" t="n"/>
      <c r="R558" s="402" t="inlineStr">
        <is>
          <t>Caio</t>
        </is>
      </c>
      <c r="S558" s="402" t="inlineStr">
        <is>
          <t>Calistro Fernandes</t>
        </is>
      </c>
      <c r="T558" s="402" t="inlineStr">
        <is>
          <t>callistro_@hotmail.com</t>
        </is>
      </c>
      <c r="U558" s="405" t="inlineStr">
        <is>
          <t>Sim</t>
        </is>
      </c>
      <c r="V558" s="408" t="n">
        <v>46023</v>
      </c>
    </row>
    <row r="559">
      <c r="A559" s="396" t="inlineStr">
        <is>
          <t>33YKYAAC3PM</t>
        </is>
      </c>
      <c r="B559" s="397" t="inlineStr">
        <is>
          <t>UYTL-CV-5R4C</t>
        </is>
      </c>
      <c r="C559" s="397" t="inlineStr">
        <is>
          <t>Frente de Palco - 2 lugares</t>
        </is>
      </c>
      <c r="D559" s="398" t="n">
        <v>46046</v>
      </c>
      <c r="E559" s="398" t="n">
        <v>46046</v>
      </c>
      <c r="F559" s="490" t="n">
        <v>0.4952893518518519</v>
      </c>
      <c r="G559" s="397" t="inlineStr">
        <is>
          <t>Venda online</t>
        </is>
      </c>
      <c r="H559" s="397" t="inlineStr">
        <is>
          <t>Pagamento transacionado pela Sympla</t>
        </is>
      </c>
      <c r="I559" s="397" t="n">
        <v>220</v>
      </c>
      <c r="J559" s="397" t="n">
        <v>0</v>
      </c>
      <c r="K559" s="397" t="n">
        <v>220</v>
      </c>
      <c r="L559" s="397" t="n">
        <v>26.4</v>
      </c>
      <c r="M559" s="397" t="n">
        <v>246.4</v>
      </c>
      <c r="N559" s="397" t="n">
        <v>-26.4</v>
      </c>
      <c r="O559" s="491" t="n">
        <v>220</v>
      </c>
      <c r="P559" s="397" t="n"/>
      <c r="Q559" s="397" t="n"/>
      <c r="R559" s="397" t="inlineStr">
        <is>
          <t>Caio</t>
        </is>
      </c>
      <c r="S559" s="397" t="inlineStr">
        <is>
          <t>Calistro Fernandes</t>
        </is>
      </c>
      <c r="T559" s="397" t="inlineStr">
        <is>
          <t>callistro_@hotmail.com</t>
        </is>
      </c>
      <c r="U559" s="400" t="inlineStr">
        <is>
          <t>Sim</t>
        </is>
      </c>
      <c r="V559" s="408" t="n">
        <v>46023</v>
      </c>
    </row>
    <row r="560">
      <c r="A560" s="401" t="inlineStr">
        <is>
          <t>33YKYAAC3PM</t>
        </is>
      </c>
      <c r="B560" s="402" t="inlineStr">
        <is>
          <t>UYTL-CV-5R4L</t>
        </is>
      </c>
      <c r="C560" s="402" t="inlineStr">
        <is>
          <t>Frente de Palco - 2 lugares</t>
        </is>
      </c>
      <c r="D560" s="403" t="n">
        <v>46046</v>
      </c>
      <c r="E560" s="403" t="n">
        <v>46046</v>
      </c>
      <c r="F560" s="492" t="n">
        <v>0.4952893518518519</v>
      </c>
      <c r="G560" s="402" t="inlineStr">
        <is>
          <t>Venda online</t>
        </is>
      </c>
      <c r="H560" s="402" t="inlineStr">
        <is>
          <t>Pagamento transacionado pela Sympla</t>
        </is>
      </c>
      <c r="I560" s="402" t="n">
        <v>220</v>
      </c>
      <c r="J560" s="402" t="n">
        <v>0</v>
      </c>
      <c r="K560" s="402" t="n">
        <v>220</v>
      </c>
      <c r="L560" s="402" t="n">
        <v>26.4</v>
      </c>
      <c r="M560" s="402" t="n">
        <v>246.4</v>
      </c>
      <c r="N560" s="402" t="n">
        <v>-26.4</v>
      </c>
      <c r="O560" s="493" t="n">
        <v>220</v>
      </c>
      <c r="P560" s="402" t="n"/>
      <c r="Q560" s="402" t="n"/>
      <c r="R560" s="402" t="inlineStr">
        <is>
          <t>Caio</t>
        </is>
      </c>
      <c r="S560" s="402" t="inlineStr">
        <is>
          <t>Calistro Fernandes</t>
        </is>
      </c>
      <c r="T560" s="402" t="inlineStr">
        <is>
          <t>callistro_@hotmail.com</t>
        </is>
      </c>
      <c r="U560" s="405" t="inlineStr">
        <is>
          <t>Não</t>
        </is>
      </c>
      <c r="V560" s="408" t="n">
        <v>46023</v>
      </c>
    </row>
    <row r="561">
      <c r="A561" s="396" t="inlineStr">
        <is>
          <t>33YKYAAC3PM</t>
        </is>
      </c>
      <c r="B561" s="397" t="inlineStr">
        <is>
          <t>UYTL-CV-5R4S</t>
        </is>
      </c>
      <c r="C561" s="397" t="inlineStr">
        <is>
          <t>Frente de Palco - 2 lugares</t>
        </is>
      </c>
      <c r="D561" s="398" t="n">
        <v>46046</v>
      </c>
      <c r="E561" s="398" t="n">
        <v>46046</v>
      </c>
      <c r="F561" s="490" t="n">
        <v>0.4952893518518519</v>
      </c>
      <c r="G561" s="397" t="inlineStr">
        <is>
          <t>Venda online</t>
        </is>
      </c>
      <c r="H561" s="397" t="inlineStr">
        <is>
          <t>Pagamento transacionado pela Sympla</t>
        </is>
      </c>
      <c r="I561" s="397" t="n">
        <v>220</v>
      </c>
      <c r="J561" s="397" t="n">
        <v>0</v>
      </c>
      <c r="K561" s="397" t="n">
        <v>220</v>
      </c>
      <c r="L561" s="397" t="n">
        <v>26.4</v>
      </c>
      <c r="M561" s="397" t="n">
        <v>246.4</v>
      </c>
      <c r="N561" s="397" t="n">
        <v>-26.4</v>
      </c>
      <c r="O561" s="491" t="n">
        <v>220</v>
      </c>
      <c r="P561" s="397" t="n"/>
      <c r="Q561" s="397" t="n"/>
      <c r="R561" s="397" t="inlineStr">
        <is>
          <t>Caio</t>
        </is>
      </c>
      <c r="S561" s="397" t="inlineStr">
        <is>
          <t>Calistro Fernandes</t>
        </is>
      </c>
      <c r="T561" s="397" t="inlineStr">
        <is>
          <t>callistro_@hotmail.com</t>
        </is>
      </c>
      <c r="U561" s="400" t="inlineStr">
        <is>
          <t>Não</t>
        </is>
      </c>
      <c r="V561" s="408" t="n">
        <v>46023</v>
      </c>
    </row>
    <row r="562">
      <c r="A562" s="401" t="inlineStr">
        <is>
          <t>33YKYAACE0Z</t>
        </is>
      </c>
      <c r="B562" s="402" t="inlineStr">
        <is>
          <t>UYTN-VK-73EA</t>
        </is>
      </c>
      <c r="C562" s="402" t="inlineStr">
        <is>
          <t>Intermediário - 2 lugares</t>
        </is>
      </c>
      <c r="D562" s="403" t="n">
        <v>46046</v>
      </c>
      <c r="E562" s="403" t="n">
        <v>46046</v>
      </c>
      <c r="F562" s="492" t="n">
        <v>0.5387615740740741</v>
      </c>
      <c r="G562" s="402" t="inlineStr">
        <is>
          <t>Venda online</t>
        </is>
      </c>
      <c r="H562" s="402" t="inlineStr">
        <is>
          <t>Pagamento transacionado pela Sympla</t>
        </is>
      </c>
      <c r="I562" s="402" t="n">
        <v>180</v>
      </c>
      <c r="J562" s="402" t="n">
        <v>0</v>
      </c>
      <c r="K562" s="402" t="n">
        <v>180</v>
      </c>
      <c r="L562" s="402" t="n">
        <v>21.6</v>
      </c>
      <c r="M562" s="402" t="n">
        <v>201.6</v>
      </c>
      <c r="N562" s="402" t="n">
        <v>-21.6</v>
      </c>
      <c r="O562" s="493" t="n">
        <v>180</v>
      </c>
      <c r="P562" s="402" t="n"/>
      <c r="Q562" s="402" t="n"/>
      <c r="R562" s="402" t="inlineStr">
        <is>
          <t xml:space="preserve">Kamila </t>
        </is>
      </c>
      <c r="S562" s="402" t="inlineStr">
        <is>
          <t>Ferreira</t>
        </is>
      </c>
      <c r="T562" s="402" t="inlineStr">
        <is>
          <t>kamila.ferreiraaraujovieira@gmail.com</t>
        </is>
      </c>
      <c r="U562" s="405" t="inlineStr">
        <is>
          <t>Sim</t>
        </is>
      </c>
      <c r="V562" s="408" t="n">
        <v>46023</v>
      </c>
    </row>
    <row r="563">
      <c r="A563" s="396" t="inlineStr">
        <is>
          <t>33YKYAACQV7</t>
        </is>
      </c>
      <c r="B563" s="397" t="inlineStr">
        <is>
          <t>UYTQ-WH-37V7</t>
        </is>
      </c>
      <c r="C563" s="397" t="inlineStr">
        <is>
          <t>Frente de Palco - 2 lugares</t>
        </is>
      </c>
      <c r="D563" s="398" t="n">
        <v>46046</v>
      </c>
      <c r="E563" s="398" t="n">
        <v>46046</v>
      </c>
      <c r="F563" s="490" t="n">
        <v>0.5903703703703703</v>
      </c>
      <c r="G563" s="397" t="inlineStr">
        <is>
          <t>Venda online</t>
        </is>
      </c>
      <c r="H563" s="397" t="inlineStr">
        <is>
          <t>Pagamento transacionado pela Sympla</t>
        </is>
      </c>
      <c r="I563" s="397" t="n">
        <v>220</v>
      </c>
      <c r="J563" s="397" t="n">
        <v>0</v>
      </c>
      <c r="K563" s="397" t="n">
        <v>220</v>
      </c>
      <c r="L563" s="397" t="n">
        <v>26.4</v>
      </c>
      <c r="M563" s="397" t="n">
        <v>246.4</v>
      </c>
      <c r="N563" s="397" t="n">
        <v>-26.4</v>
      </c>
      <c r="O563" s="491" t="n">
        <v>220</v>
      </c>
      <c r="P563" s="397" t="n"/>
      <c r="Q563" s="397" t="n"/>
      <c r="R563" s="397" t="inlineStr">
        <is>
          <t>Marcos</t>
        </is>
      </c>
      <c r="S563" s="397" t="inlineStr">
        <is>
          <t>Perez</t>
        </is>
      </c>
      <c r="T563" s="397" t="inlineStr">
        <is>
          <t>mvmperez0810@gmail.com</t>
        </is>
      </c>
      <c r="U563" s="400" t="inlineStr">
        <is>
          <t>Sim</t>
        </is>
      </c>
      <c r="V563" s="408" t="n">
        <v>46023</v>
      </c>
    </row>
    <row r="564">
      <c r="A564" s="401" t="inlineStr">
        <is>
          <t>33YKYAAD486</t>
        </is>
      </c>
      <c r="B564" s="402" t="inlineStr">
        <is>
          <t>UYTT-CA-5NE1</t>
        </is>
      </c>
      <c r="C564" s="402" t="inlineStr">
        <is>
          <t>Entrada única - Individual</t>
        </is>
      </c>
      <c r="D564" s="403" t="n">
        <v>46046</v>
      </c>
      <c r="E564" s="403" t="n">
        <v>46046</v>
      </c>
      <c r="F564" s="492" t="n">
        <v>0.6314004629629629</v>
      </c>
      <c r="G564" s="402" t="inlineStr">
        <is>
          <t>Venda online</t>
        </is>
      </c>
      <c r="H564" s="402" t="inlineStr">
        <is>
          <t>Pagamento transacionado pela Sympla</t>
        </is>
      </c>
      <c r="I564" s="402" t="n">
        <v>75</v>
      </c>
      <c r="J564" s="402" t="n">
        <v>0</v>
      </c>
      <c r="K564" s="402" t="n">
        <v>75</v>
      </c>
      <c r="L564" s="402" t="n">
        <v>9</v>
      </c>
      <c r="M564" s="402" t="n">
        <v>84</v>
      </c>
      <c r="N564" s="402" t="n">
        <v>-9</v>
      </c>
      <c r="O564" s="493" t="n">
        <v>75</v>
      </c>
      <c r="P564" s="402" t="n"/>
      <c r="Q564" s="402" t="n"/>
      <c r="R564" s="402" t="inlineStr">
        <is>
          <t>Nycolle</t>
        </is>
      </c>
      <c r="S564" s="402" t="inlineStr">
        <is>
          <t>Sousa Santos</t>
        </is>
      </c>
      <c r="T564" s="402" t="inlineStr">
        <is>
          <t>nycollesousa7374@gmail.com</t>
        </is>
      </c>
      <c r="U564" s="405" t="inlineStr">
        <is>
          <t>Sim</t>
        </is>
      </c>
      <c r="V564" s="408" t="n">
        <v>46023</v>
      </c>
    </row>
    <row r="565">
      <c r="A565" s="396" t="inlineStr">
        <is>
          <t>33YKYAAD486</t>
        </is>
      </c>
      <c r="B565" s="397" t="inlineStr">
        <is>
          <t>UYTT-CA-5NES</t>
        </is>
      </c>
      <c r="C565" s="397" t="inlineStr">
        <is>
          <t>Entrada única - Individual</t>
        </is>
      </c>
      <c r="D565" s="398" t="n">
        <v>46046</v>
      </c>
      <c r="E565" s="398" t="n">
        <v>46046</v>
      </c>
      <c r="F565" s="490" t="n">
        <v>0.6314004629629629</v>
      </c>
      <c r="G565" s="397" t="inlineStr">
        <is>
          <t>Venda online</t>
        </is>
      </c>
      <c r="H565" s="397" t="inlineStr">
        <is>
          <t>Pagamento transacionado pela Sympla</t>
        </is>
      </c>
      <c r="I565" s="397" t="n">
        <v>75</v>
      </c>
      <c r="J565" s="397" t="n">
        <v>0</v>
      </c>
      <c r="K565" s="397" t="n">
        <v>75</v>
      </c>
      <c r="L565" s="397" t="n">
        <v>9</v>
      </c>
      <c r="M565" s="397" t="n">
        <v>84</v>
      </c>
      <c r="N565" s="397" t="n">
        <v>-9</v>
      </c>
      <c r="O565" s="491" t="n">
        <v>75</v>
      </c>
      <c r="P565" s="397" t="n"/>
      <c r="Q565" s="397" t="n"/>
      <c r="R565" s="397" t="inlineStr">
        <is>
          <t>Nycolle</t>
        </is>
      </c>
      <c r="S565" s="397" t="inlineStr">
        <is>
          <t>Sousa Santos</t>
        </is>
      </c>
      <c r="T565" s="397" t="inlineStr">
        <is>
          <t>nycollesousa7374@gmail.com</t>
        </is>
      </c>
      <c r="U565" s="400" t="inlineStr">
        <is>
          <t>Sim</t>
        </is>
      </c>
      <c r="V565" s="408" t="n">
        <v>46023</v>
      </c>
    </row>
    <row r="566">
      <c r="A566" s="401" t="inlineStr">
        <is>
          <t>33YKYAADZV8</t>
        </is>
      </c>
      <c r="B566" s="402" t="inlineStr">
        <is>
          <t>UYU0-CR-E0NF</t>
        </is>
      </c>
      <c r="C566" s="402" t="inlineStr">
        <is>
          <t>Intermediário - 2 lugares</t>
        </is>
      </c>
      <c r="D566" s="403" t="n">
        <v>46046</v>
      </c>
      <c r="E566" s="403" t="n">
        <v>46046</v>
      </c>
      <c r="F566" s="492" t="n">
        <v>0.7169097222222223</v>
      </c>
      <c r="G566" s="402" t="inlineStr">
        <is>
          <t>Venda online</t>
        </is>
      </c>
      <c r="H566" s="402" t="inlineStr">
        <is>
          <t>Pagamento transacionado pela Sympla</t>
        </is>
      </c>
      <c r="I566" s="402" t="n">
        <v>180</v>
      </c>
      <c r="J566" s="402" t="n">
        <v>0</v>
      </c>
      <c r="K566" s="402" t="n">
        <v>180</v>
      </c>
      <c r="L566" s="402" t="n">
        <v>21.6</v>
      </c>
      <c r="M566" s="402" t="n">
        <v>201.6</v>
      </c>
      <c r="N566" s="402" t="n">
        <v>-21.6</v>
      </c>
      <c r="O566" s="493" t="n">
        <v>180</v>
      </c>
      <c r="P566" s="402" t="n"/>
      <c r="Q566" s="402" t="n"/>
      <c r="R566" s="402" t="inlineStr">
        <is>
          <t>BEATRIZ</t>
        </is>
      </c>
      <c r="S566" s="402" t="inlineStr">
        <is>
          <t>BARBOSA</t>
        </is>
      </c>
      <c r="T566" s="402" t="inlineStr">
        <is>
          <t>biamaruja@gmail.com</t>
        </is>
      </c>
      <c r="U566" s="405" t="inlineStr">
        <is>
          <t>Sim</t>
        </is>
      </c>
      <c r="V566" s="408" t="n">
        <v>46023</v>
      </c>
    </row>
    <row r="567">
      <c r="A567" s="396" t="inlineStr">
        <is>
          <t>33YKYAADRZY</t>
        </is>
      </c>
      <c r="B567" s="397" t="inlineStr">
        <is>
          <t>UYU1-8L-BLG5</t>
        </is>
      </c>
      <c r="C567" s="397" t="inlineStr">
        <is>
          <t>Frente de Palco - 2 lugares</t>
        </is>
      </c>
      <c r="D567" s="398" t="n">
        <v>46046</v>
      </c>
      <c r="E567" s="398" t="n">
        <v>46046</v>
      </c>
      <c r="F567" s="490" t="n">
        <v>0.7318634259259259</v>
      </c>
      <c r="G567" s="397" t="inlineStr">
        <is>
          <t>Venda online</t>
        </is>
      </c>
      <c r="H567" s="397" t="inlineStr">
        <is>
          <t>Pagamento transacionado pela Sympla</t>
        </is>
      </c>
      <c r="I567" s="397" t="n">
        <v>220</v>
      </c>
      <c r="J567" s="397" t="n">
        <v>0</v>
      </c>
      <c r="K567" s="397" t="n">
        <v>220</v>
      </c>
      <c r="L567" s="397" t="n">
        <v>26.4</v>
      </c>
      <c r="M567" s="397" t="n">
        <v>246.4</v>
      </c>
      <c r="N567" s="397" t="n">
        <v>-26.4</v>
      </c>
      <c r="O567" s="491" t="n">
        <v>220</v>
      </c>
      <c r="P567" s="397" t="n"/>
      <c r="Q567" s="397" t="n"/>
      <c r="R567" s="397" t="inlineStr">
        <is>
          <t>Celia</t>
        </is>
      </c>
      <c r="S567" s="397" t="inlineStr">
        <is>
          <t>Miranda</t>
        </is>
      </c>
      <c r="T567" s="397" t="inlineStr">
        <is>
          <t>celia.mirandap@hotmail.com</t>
        </is>
      </c>
      <c r="U567" s="400" t="inlineStr">
        <is>
          <t>Sim</t>
        </is>
      </c>
      <c r="V567" s="408" t="n">
        <v>46023</v>
      </c>
    </row>
    <row r="568">
      <c r="A568" s="401" t="inlineStr">
        <is>
          <t>33YKYAADSCQ</t>
        </is>
      </c>
      <c r="B568" s="402" t="inlineStr">
        <is>
          <t>UYU1-9C-CRM0</t>
        </is>
      </c>
      <c r="C568" s="402" t="inlineStr">
        <is>
          <t>Intermediário - 2 lugares</t>
        </is>
      </c>
      <c r="D568" s="403" t="n">
        <v>46046</v>
      </c>
      <c r="E568" s="403" t="n">
        <v>46046</v>
      </c>
      <c r="F568" s="492" t="n">
        <v>0.7322337962962963</v>
      </c>
      <c r="G568" s="402" t="inlineStr">
        <is>
          <t>Venda online</t>
        </is>
      </c>
      <c r="H568" s="402" t="inlineStr">
        <is>
          <t>Pagamento transacionado pela Sympla</t>
        </is>
      </c>
      <c r="I568" s="402" t="n">
        <v>180</v>
      </c>
      <c r="J568" s="402" t="n">
        <v>0</v>
      </c>
      <c r="K568" s="402" t="n">
        <v>180</v>
      </c>
      <c r="L568" s="402" t="n">
        <v>21.6</v>
      </c>
      <c r="M568" s="402" t="n">
        <v>201.6</v>
      </c>
      <c r="N568" s="402" t="n">
        <v>-21.6</v>
      </c>
      <c r="O568" s="493" t="n">
        <v>180</v>
      </c>
      <c r="P568" s="402" t="n"/>
      <c r="Q568" s="402" t="n"/>
      <c r="R568" s="402" t="inlineStr">
        <is>
          <t>Flávio</t>
        </is>
      </c>
      <c r="S568" s="402" t="inlineStr">
        <is>
          <t>Grimberg</t>
        </is>
      </c>
      <c r="T568" s="402" t="inlineStr">
        <is>
          <t>flaviopmg@outlook.com</t>
        </is>
      </c>
      <c r="U568" s="405" t="inlineStr">
        <is>
          <t>Sim</t>
        </is>
      </c>
      <c r="V568" s="408" t="n">
        <v>46023</v>
      </c>
    </row>
    <row r="569">
      <c r="A569" s="396" t="inlineStr">
        <is>
          <t>33YKYAAE55H</t>
        </is>
      </c>
      <c r="B569" s="397" t="inlineStr">
        <is>
          <t>UYU3-BJ-604M</t>
        </is>
      </c>
      <c r="C569" s="397" t="inlineStr">
        <is>
          <t>Frente de Palco - 2 lugares</t>
        </is>
      </c>
      <c r="D569" s="398" t="n">
        <v>46046</v>
      </c>
      <c r="E569" s="398" t="n">
        <v>46046</v>
      </c>
      <c r="F569" s="490" t="n">
        <v>0.7674421296296297</v>
      </c>
      <c r="G569" s="397" t="inlineStr">
        <is>
          <t>Venda online</t>
        </is>
      </c>
      <c r="H569" s="397" t="inlineStr">
        <is>
          <t>Pagamento transacionado pela Sympla</t>
        </is>
      </c>
      <c r="I569" s="397" t="n">
        <v>220</v>
      </c>
      <c r="J569" s="397" t="n">
        <v>0</v>
      </c>
      <c r="K569" s="397" t="n">
        <v>220</v>
      </c>
      <c r="L569" s="397" t="n">
        <v>26.4</v>
      </c>
      <c r="M569" s="397" t="n">
        <v>246.4</v>
      </c>
      <c r="N569" s="397" t="n">
        <v>-26.4</v>
      </c>
      <c r="O569" s="491" t="n">
        <v>220</v>
      </c>
      <c r="P569" s="397" t="n"/>
      <c r="Q569" s="397" t="n"/>
      <c r="R569" s="397" t="inlineStr">
        <is>
          <t>Poline</t>
        </is>
      </c>
      <c r="S569" s="397" t="inlineStr">
        <is>
          <t>Lottin</t>
        </is>
      </c>
      <c r="T569" s="397" t="inlineStr">
        <is>
          <t>lottinp@gmail.com</t>
        </is>
      </c>
      <c r="U569" s="400" t="inlineStr">
        <is>
          <t>Sim</t>
        </is>
      </c>
      <c r="V569" s="408" t="n">
        <v>46023</v>
      </c>
    </row>
    <row r="570">
      <c r="A570" s="401" t="inlineStr">
        <is>
          <t>33YKYAAE5RN</t>
        </is>
      </c>
      <c r="B570" s="402" t="inlineStr">
        <is>
          <t>UYU3-J3-6ZYW</t>
        </is>
      </c>
      <c r="C570" s="402" t="inlineStr">
        <is>
          <t>Intermediário - 2 lugares</t>
        </is>
      </c>
      <c r="D570" s="403" t="n">
        <v>46046</v>
      </c>
      <c r="E570" s="403" t="n">
        <v>46046</v>
      </c>
      <c r="F570" s="492" t="n">
        <v>0.7712152777777778</v>
      </c>
      <c r="G570" s="402" t="inlineStr">
        <is>
          <t>Venda online</t>
        </is>
      </c>
      <c r="H570" s="402" t="inlineStr">
        <is>
          <t>Pagamento transacionado pela Sympla</t>
        </is>
      </c>
      <c r="I570" s="402" t="n">
        <v>180</v>
      </c>
      <c r="J570" s="402" t="n">
        <v>0</v>
      </c>
      <c r="K570" s="402" t="n">
        <v>180</v>
      </c>
      <c r="L570" s="402" t="n">
        <v>21.6</v>
      </c>
      <c r="M570" s="402" t="n">
        <v>201.6</v>
      </c>
      <c r="N570" s="402" t="n">
        <v>-21.6</v>
      </c>
      <c r="O570" s="493" t="n">
        <v>180</v>
      </c>
      <c r="P570" s="402" t="n"/>
      <c r="Q570" s="402" t="n"/>
      <c r="R570" s="402" t="inlineStr">
        <is>
          <t>Déborah</t>
        </is>
      </c>
      <c r="S570" s="402" t="inlineStr">
        <is>
          <t>Peres</t>
        </is>
      </c>
      <c r="T570" s="402" t="inlineStr">
        <is>
          <t>deborahhperess@gmail.com</t>
        </is>
      </c>
      <c r="U570" s="405" t="inlineStr">
        <is>
          <t>Sim</t>
        </is>
      </c>
      <c r="V570" s="408" t="n">
        <v>46023</v>
      </c>
    </row>
    <row r="571">
      <c r="A571" s="396" t="inlineStr">
        <is>
          <t>33YKYAAEZ13</t>
        </is>
      </c>
      <c r="B571" s="397" t="inlineStr">
        <is>
          <t>UYU7-JF-VHHS</t>
        </is>
      </c>
      <c r="C571" s="397" t="inlineStr">
        <is>
          <t>Frente de Palco - 2 lugares</t>
        </is>
      </c>
      <c r="D571" s="398" t="n">
        <v>46046</v>
      </c>
      <c r="E571" s="398" t="n">
        <v>46046</v>
      </c>
      <c r="F571" s="490" t="n">
        <v>0.8396064814814815</v>
      </c>
      <c r="G571" s="397" t="inlineStr">
        <is>
          <t>Venda online</t>
        </is>
      </c>
      <c r="H571" s="397" t="inlineStr">
        <is>
          <t>Pagamento transacionado pela Sympla</t>
        </is>
      </c>
      <c r="I571" s="397" t="n">
        <v>220</v>
      </c>
      <c r="J571" s="397" t="n">
        <v>0</v>
      </c>
      <c r="K571" s="397" t="n">
        <v>220</v>
      </c>
      <c r="L571" s="397" t="n">
        <v>26.4</v>
      </c>
      <c r="M571" s="397" t="n">
        <v>246.4</v>
      </c>
      <c r="N571" s="397" t="n">
        <v>-26.4</v>
      </c>
      <c r="O571" s="491" t="n">
        <v>220</v>
      </c>
      <c r="P571" s="397" t="n"/>
      <c r="Q571" s="397" t="n"/>
      <c r="R571" s="397" t="inlineStr">
        <is>
          <t>LOUISE</t>
        </is>
      </c>
      <c r="S571" s="397" t="inlineStr">
        <is>
          <t>ABDALA</t>
        </is>
      </c>
      <c r="T571" s="397" t="inlineStr">
        <is>
          <t>loabarbosa0306@gmail.com</t>
        </is>
      </c>
      <c r="U571" s="400" t="inlineStr">
        <is>
          <t>Sim</t>
        </is>
      </c>
      <c r="V571" s="408" t="n">
        <v>46023</v>
      </c>
    </row>
    <row r="572">
      <c r="A572" s="401" t="inlineStr">
        <is>
          <t>33YKYAAEQ2F</t>
        </is>
      </c>
      <c r="B572" s="402" t="inlineStr">
        <is>
          <t>UYU8-5K-X36B</t>
        </is>
      </c>
      <c r="C572" s="402" t="inlineStr">
        <is>
          <t>Frente de Palco - 2 lugares</t>
        </is>
      </c>
      <c r="D572" s="403" t="n">
        <v>46046</v>
      </c>
      <c r="E572" s="403" t="n">
        <v>46046</v>
      </c>
      <c r="F572" s="492" t="n">
        <v>0.8497106481481481</v>
      </c>
      <c r="G572" s="402" t="inlineStr">
        <is>
          <t>Venda online</t>
        </is>
      </c>
      <c r="H572" s="402" t="inlineStr">
        <is>
          <t>Pagamento transacionado pela Sympla</t>
        </is>
      </c>
      <c r="I572" s="402" t="n">
        <v>220</v>
      </c>
      <c r="J572" s="402" t="n">
        <v>0</v>
      </c>
      <c r="K572" s="402" t="n">
        <v>220</v>
      </c>
      <c r="L572" s="402" t="n">
        <v>26.4</v>
      </c>
      <c r="M572" s="402" t="n">
        <v>246.4</v>
      </c>
      <c r="N572" s="402" t="n">
        <v>-26.4</v>
      </c>
      <c r="O572" s="493" t="n">
        <v>220</v>
      </c>
      <c r="P572" s="402" t="n"/>
      <c r="Q572" s="402" t="n"/>
      <c r="R572" s="402" t="inlineStr">
        <is>
          <t>Felipe</t>
        </is>
      </c>
      <c r="S572" s="402" t="inlineStr">
        <is>
          <t>Nachamkes</t>
        </is>
      </c>
      <c r="T572" s="402" t="inlineStr">
        <is>
          <t>fnachamkes@gmail.com</t>
        </is>
      </c>
      <c r="U572" s="405" t="inlineStr">
        <is>
          <t>Sim</t>
        </is>
      </c>
      <c r="V572" s="408" t="n">
        <v>46023</v>
      </c>
    </row>
    <row r="573">
      <c r="A573" s="396" t="inlineStr">
        <is>
          <t>33YKYAAEQE0</t>
        </is>
      </c>
      <c r="B573" s="397" t="inlineStr">
        <is>
          <t>UYU8-76-5TVV</t>
        </is>
      </c>
      <c r="C573" s="397" t="inlineStr">
        <is>
          <t>Intermediário - 2 lugares</t>
        </is>
      </c>
      <c r="D573" s="398" t="n">
        <v>46046</v>
      </c>
      <c r="E573" s="398" t="n">
        <v>46046</v>
      </c>
      <c r="F573" s="490" t="n">
        <v>0.8504976851851852</v>
      </c>
      <c r="G573" s="397" t="inlineStr">
        <is>
          <t>Venda online</t>
        </is>
      </c>
      <c r="H573" s="397" t="inlineStr">
        <is>
          <t>Pagamento transacionado pela Sympla</t>
        </is>
      </c>
      <c r="I573" s="397" t="n">
        <v>180</v>
      </c>
      <c r="J573" s="397" t="n">
        <v>0</v>
      </c>
      <c r="K573" s="397" t="n">
        <v>180</v>
      </c>
      <c r="L573" s="397" t="n">
        <v>21.6</v>
      </c>
      <c r="M573" s="397" t="n">
        <v>201.6</v>
      </c>
      <c r="N573" s="397" t="n">
        <v>-21.6</v>
      </c>
      <c r="O573" s="491" t="n">
        <v>180</v>
      </c>
      <c r="P573" s="397" t="n"/>
      <c r="Q573" s="397" t="n"/>
      <c r="R573" s="397" t="inlineStr">
        <is>
          <t>Rafael</t>
        </is>
      </c>
      <c r="S573" s="397" t="inlineStr">
        <is>
          <t>Oliveira</t>
        </is>
      </c>
      <c r="T573" s="397" t="inlineStr">
        <is>
          <t>oliveirarafael.br@icloud.com</t>
        </is>
      </c>
      <c r="U573" s="400" t="inlineStr">
        <is>
          <t>Sim</t>
        </is>
      </c>
      <c r="V573" s="408" t="n">
        <v>46023</v>
      </c>
    </row>
    <row r="574">
      <c r="A574" s="401" t="inlineStr">
        <is>
          <t>33YKYAAEQML</t>
        </is>
      </c>
      <c r="B574" s="402" t="inlineStr">
        <is>
          <t>UYU8-BC-8L7Z</t>
        </is>
      </c>
      <c r="C574" s="402" t="inlineStr">
        <is>
          <t>Frente de Palco - 2 lugares</t>
        </is>
      </c>
      <c r="D574" s="403" t="n">
        <v>46046</v>
      </c>
      <c r="E574" s="403" t="n">
        <v>46046</v>
      </c>
      <c r="F574" s="492" t="n">
        <v>0.8525925925925926</v>
      </c>
      <c r="G574" s="402" t="inlineStr">
        <is>
          <t>Venda online</t>
        </is>
      </c>
      <c r="H574" s="402" t="inlineStr">
        <is>
          <t>Pagamento transacionado pela Sympla</t>
        </is>
      </c>
      <c r="I574" s="402" t="n">
        <v>220</v>
      </c>
      <c r="J574" s="402" t="n">
        <v>0</v>
      </c>
      <c r="K574" s="402" t="n">
        <v>220</v>
      </c>
      <c r="L574" s="402" t="n">
        <v>26.4</v>
      </c>
      <c r="M574" s="402" t="n">
        <v>246.4</v>
      </c>
      <c r="N574" s="402" t="n">
        <v>-26.4</v>
      </c>
      <c r="O574" s="493" t="n">
        <v>220</v>
      </c>
      <c r="P574" s="402" t="n"/>
      <c r="Q574" s="402" t="n"/>
      <c r="R574" s="402" t="inlineStr">
        <is>
          <t>Erika de Fatima</t>
        </is>
      </c>
      <c r="S574" s="402" t="inlineStr">
        <is>
          <t>Malzoni Ferreira</t>
        </is>
      </c>
      <c r="T574" s="402" t="inlineStr">
        <is>
          <t>erikamalzoni@hotmail.com</t>
        </is>
      </c>
      <c r="U574" s="405" t="inlineStr">
        <is>
          <t>Sim</t>
        </is>
      </c>
      <c r="V574" s="408" t="n">
        <v>46023</v>
      </c>
    </row>
    <row r="575">
      <c r="A575" s="401" t="inlineStr">
        <is>
          <t>33YKMA7QQ3A</t>
        </is>
      </c>
      <c r="B575" s="402" t="inlineStr">
        <is>
          <t>UHV6-Y6-ZZ2K</t>
        </is>
      </c>
      <c r="C575" s="402" t="inlineStr">
        <is>
          <t>Frente de palco - 2 lugares</t>
        </is>
      </c>
      <c r="D575" s="403" t="n">
        <v>46052</v>
      </c>
      <c r="E575" s="403" t="n">
        <v>46027</v>
      </c>
      <c r="F575" s="492" t="n">
        <v>0.6902546296296296</v>
      </c>
      <c r="G575" s="402" t="inlineStr">
        <is>
          <t>Venda online</t>
        </is>
      </c>
      <c r="H575" s="402" t="inlineStr">
        <is>
          <t>Pagamento transacionado pela Sympla</t>
        </is>
      </c>
      <c r="I575" s="402" t="n">
        <v>220</v>
      </c>
      <c r="J575" s="402" t="n">
        <v>0</v>
      </c>
      <c r="K575" s="402" t="n">
        <v>220</v>
      </c>
      <c r="L575" s="402" t="n">
        <v>26.4</v>
      </c>
      <c r="M575" s="402" t="n">
        <v>246.4</v>
      </c>
      <c r="N575" s="402" t="n">
        <v>-26.4</v>
      </c>
      <c r="O575" s="493" t="n">
        <v>220</v>
      </c>
      <c r="P575" s="402" t="n"/>
      <c r="Q575" s="402" t="n"/>
      <c r="R575" s="402" t="inlineStr">
        <is>
          <t>Gabrielly</t>
        </is>
      </c>
      <c r="S575" s="402" t="inlineStr">
        <is>
          <t>Rodrigues</t>
        </is>
      </c>
      <c r="T575" s="402" t="inlineStr">
        <is>
          <t>gabialves1706@gmail.com</t>
        </is>
      </c>
      <c r="U575" s="405" t="inlineStr">
        <is>
          <t>Sim</t>
        </is>
      </c>
      <c r="V575" s="408" t="n">
        <v>46023</v>
      </c>
    </row>
    <row r="576">
      <c r="A576" s="396" t="inlineStr">
        <is>
          <t>33YKMA7RKMJ</t>
        </is>
      </c>
      <c r="B576" s="397" t="inlineStr">
        <is>
          <t>UHVF-KR-UN32</t>
        </is>
      </c>
      <c r="C576" s="397" t="inlineStr">
        <is>
          <t>Entrada única - Individual</t>
        </is>
      </c>
      <c r="D576" s="398" t="n">
        <v>46052</v>
      </c>
      <c r="E576" s="398" t="n">
        <v>46027</v>
      </c>
      <c r="F576" s="490" t="n">
        <v>0.8450347222222222</v>
      </c>
      <c r="G576" s="397" t="inlineStr">
        <is>
          <t>Venda online</t>
        </is>
      </c>
      <c r="H576" s="397" t="inlineStr">
        <is>
          <t>Pagamento transacionado pela Sympla</t>
        </is>
      </c>
      <c r="I576" s="397" t="n">
        <v>75</v>
      </c>
      <c r="J576" s="397" t="n">
        <v>0</v>
      </c>
      <c r="K576" s="397" t="n">
        <v>75</v>
      </c>
      <c r="L576" s="397" t="n">
        <v>9</v>
      </c>
      <c r="M576" s="397" t="n">
        <v>84</v>
      </c>
      <c r="N576" s="397" t="n">
        <v>-9</v>
      </c>
      <c r="O576" s="491" t="n">
        <v>75</v>
      </c>
      <c r="P576" s="397" t="n"/>
      <c r="Q576" s="397" t="n"/>
      <c r="R576" s="397" t="inlineStr">
        <is>
          <t>Victoria</t>
        </is>
      </c>
      <c r="S576" s="397" t="inlineStr">
        <is>
          <t>W</t>
        </is>
      </c>
      <c r="T576" s="397" t="inlineStr">
        <is>
          <t>vick.wendlingg@gmail.com</t>
        </is>
      </c>
      <c r="U576" s="400" t="inlineStr">
        <is>
          <t>Sim</t>
        </is>
      </c>
      <c r="V576" s="408" t="n">
        <v>46023</v>
      </c>
    </row>
    <row r="577">
      <c r="A577" s="401" t="inlineStr">
        <is>
          <t>33YKMA7RKMJ</t>
        </is>
      </c>
      <c r="B577" s="402" t="inlineStr">
        <is>
          <t>UHVF-KR-UN48</t>
        </is>
      </c>
      <c r="C577" s="402" t="inlineStr">
        <is>
          <t>Entrada única - Individual</t>
        </is>
      </c>
      <c r="D577" s="403" t="n">
        <v>46052</v>
      </c>
      <c r="E577" s="403" t="n">
        <v>46027</v>
      </c>
      <c r="F577" s="492" t="n">
        <v>0.8450347222222222</v>
      </c>
      <c r="G577" s="402" t="inlineStr">
        <is>
          <t>Venda online</t>
        </is>
      </c>
      <c r="H577" s="402" t="inlineStr">
        <is>
          <t>Pagamento transacionado pela Sympla</t>
        </is>
      </c>
      <c r="I577" s="402" t="n">
        <v>75</v>
      </c>
      <c r="J577" s="402" t="n">
        <v>0</v>
      </c>
      <c r="K577" s="402" t="n">
        <v>75</v>
      </c>
      <c r="L577" s="402" t="n">
        <v>9</v>
      </c>
      <c r="M577" s="402" t="n">
        <v>84</v>
      </c>
      <c r="N577" s="402" t="n">
        <v>-9</v>
      </c>
      <c r="O577" s="493" t="n">
        <v>75</v>
      </c>
      <c r="P577" s="402" t="n"/>
      <c r="Q577" s="402" t="n"/>
      <c r="R577" s="402" t="inlineStr">
        <is>
          <t>Victoria</t>
        </is>
      </c>
      <c r="S577" s="402" t="inlineStr">
        <is>
          <t>W</t>
        </is>
      </c>
      <c r="T577" s="402" t="inlineStr">
        <is>
          <t>vick.wendlingg@gmail.com</t>
        </is>
      </c>
      <c r="U577" s="405" t="inlineStr">
        <is>
          <t>Sim</t>
        </is>
      </c>
      <c r="V577" s="408" t="n">
        <v>46023</v>
      </c>
    </row>
    <row r="578">
      <c r="A578" s="396" t="inlineStr">
        <is>
          <t>33YKMA807CA</t>
        </is>
      </c>
      <c r="B578" s="397" t="inlineStr">
        <is>
          <t>UHXE-5C-L7PL</t>
        </is>
      </c>
      <c r="C578" s="397" t="inlineStr">
        <is>
          <t>Intermediário - 2 lugares</t>
        </is>
      </c>
      <c r="D578" s="398" t="n">
        <v>46052</v>
      </c>
      <c r="E578" s="398" t="n">
        <v>46028</v>
      </c>
      <c r="F578" s="490" t="n">
        <v>0.9797337962962963</v>
      </c>
      <c r="G578" s="397" t="inlineStr">
        <is>
          <t>Venda online</t>
        </is>
      </c>
      <c r="H578" s="397" t="inlineStr">
        <is>
          <t>Pagamento transacionado pela Sympla</t>
        </is>
      </c>
      <c r="I578" s="397" t="n">
        <v>180</v>
      </c>
      <c r="J578" s="397" t="n">
        <v>0</v>
      </c>
      <c r="K578" s="397" t="n">
        <v>180</v>
      </c>
      <c r="L578" s="397" t="n">
        <v>21.6</v>
      </c>
      <c r="M578" s="397" t="n">
        <v>201.6</v>
      </c>
      <c r="N578" s="397" t="n">
        <v>-21.6</v>
      </c>
      <c r="O578" s="491" t="n">
        <v>180</v>
      </c>
      <c r="P578" s="397" t="n"/>
      <c r="Q578" s="397" t="n"/>
      <c r="R578" s="397" t="inlineStr">
        <is>
          <t>HEITOR</t>
        </is>
      </c>
      <c r="S578" s="397" t="inlineStr">
        <is>
          <t>ARTIOLI</t>
        </is>
      </c>
      <c r="T578" s="397" t="inlineStr">
        <is>
          <t>heitorsiso@gmail.com</t>
        </is>
      </c>
      <c r="U578" s="400" t="inlineStr">
        <is>
          <t>Não</t>
        </is>
      </c>
      <c r="V578" s="408" t="n">
        <v>46023</v>
      </c>
    </row>
    <row r="579">
      <c r="A579" s="401" t="inlineStr">
        <is>
          <t>33YKMA809U3</t>
        </is>
      </c>
      <c r="B579" s="402" t="inlineStr">
        <is>
          <t>UHXF-GU-30XH</t>
        </is>
      </c>
      <c r="C579" s="402" t="inlineStr">
        <is>
          <t>Intermediário - 2 lugares</t>
        </is>
      </c>
      <c r="D579" s="403" t="n">
        <v>46052</v>
      </c>
      <c r="E579" s="403" t="n">
        <v>46029</v>
      </c>
      <c r="F579" s="492" t="n">
        <v>0.002557870370370371</v>
      </c>
      <c r="G579" s="402" t="inlineStr">
        <is>
          <t>Venda online</t>
        </is>
      </c>
      <c r="H579" s="402" t="inlineStr">
        <is>
          <t>Pagamento transacionado pela Sympla</t>
        </is>
      </c>
      <c r="I579" s="402" t="n">
        <v>180</v>
      </c>
      <c r="J579" s="402" t="n">
        <v>0</v>
      </c>
      <c r="K579" s="402" t="n">
        <v>180</v>
      </c>
      <c r="L579" s="402" t="n">
        <v>21.6</v>
      </c>
      <c r="M579" s="402" t="n">
        <v>201.6</v>
      </c>
      <c r="N579" s="402" t="n">
        <v>-21.6</v>
      </c>
      <c r="O579" s="493" t="n">
        <v>180</v>
      </c>
      <c r="P579" s="402" t="n"/>
      <c r="Q579" s="402" t="n"/>
      <c r="R579" s="402" t="inlineStr">
        <is>
          <t>HEITOR</t>
        </is>
      </c>
      <c r="S579" s="402" t="inlineStr">
        <is>
          <t>SISO</t>
        </is>
      </c>
      <c r="T579" s="402" t="inlineStr">
        <is>
          <t>heitorsiso@gmail.com</t>
        </is>
      </c>
      <c r="U579" s="405" t="inlineStr">
        <is>
          <t>Sim</t>
        </is>
      </c>
      <c r="V579" s="408" t="n">
        <v>46023</v>
      </c>
    </row>
    <row r="580">
      <c r="A580" s="396" t="inlineStr">
        <is>
          <t>33YKMA896TN</t>
        </is>
      </c>
      <c r="B580" s="397" t="inlineStr">
        <is>
          <t>UY3M-ZR-ESRT</t>
        </is>
      </c>
      <c r="C580" s="397" t="inlineStr">
        <is>
          <t>Frente de palco - 2 lugares</t>
        </is>
      </c>
      <c r="D580" s="398" t="n">
        <v>46052</v>
      </c>
      <c r="E580" s="398" t="n">
        <v>46031</v>
      </c>
      <c r="F580" s="490" t="n">
        <v>0.4448726851851852</v>
      </c>
      <c r="G580" s="397" t="inlineStr">
        <is>
          <t>Venda online</t>
        </is>
      </c>
      <c r="H580" s="397" t="inlineStr">
        <is>
          <t>Pagamento transacionado pela Sympla</t>
        </is>
      </c>
      <c r="I580" s="397" t="n">
        <v>220</v>
      </c>
      <c r="J580" s="397" t="n">
        <v>0</v>
      </c>
      <c r="K580" s="397" t="n">
        <v>220</v>
      </c>
      <c r="L580" s="397" t="n">
        <v>26.4</v>
      </c>
      <c r="M580" s="397" t="n">
        <v>246.4</v>
      </c>
      <c r="N580" s="397" t="n">
        <v>-26.4</v>
      </c>
      <c r="O580" s="491" t="n">
        <v>220</v>
      </c>
      <c r="P580" s="397" t="n"/>
      <c r="Q580" s="397" t="n"/>
      <c r="R580" s="397" t="inlineStr">
        <is>
          <t>Isabella</t>
        </is>
      </c>
      <c r="S580" s="397" t="inlineStr">
        <is>
          <t>Ferraz</t>
        </is>
      </c>
      <c r="T580" s="397" t="inlineStr">
        <is>
          <t>bella_cobain@hotmail.com</t>
        </is>
      </c>
      <c r="U580" s="400" t="inlineStr">
        <is>
          <t>Sim</t>
        </is>
      </c>
      <c r="V580" s="408" t="n">
        <v>46023</v>
      </c>
    </row>
    <row r="581">
      <c r="A581" s="401" t="inlineStr">
        <is>
          <t>33YKMA89N5A</t>
        </is>
      </c>
      <c r="B581" s="402" t="inlineStr">
        <is>
          <t>UY3Q-QV-YX0X</t>
        </is>
      </c>
      <c r="C581" s="402" t="inlineStr">
        <is>
          <t>Frente de palco - 2 lugares</t>
        </is>
      </c>
      <c r="D581" s="403" t="n">
        <v>46052</v>
      </c>
      <c r="E581" s="403" t="n">
        <v>46031</v>
      </c>
      <c r="F581" s="492" t="n">
        <v>0.5141435185185185</v>
      </c>
      <c r="G581" s="402" t="inlineStr">
        <is>
          <t>Venda online</t>
        </is>
      </c>
      <c r="H581" s="402" t="inlineStr">
        <is>
          <t>Pagamento transacionado pela Sympla</t>
        </is>
      </c>
      <c r="I581" s="402" t="n">
        <v>220</v>
      </c>
      <c r="J581" s="402" t="n">
        <v>0</v>
      </c>
      <c r="K581" s="402" t="n">
        <v>220</v>
      </c>
      <c r="L581" s="402" t="n">
        <v>26.4</v>
      </c>
      <c r="M581" s="402" t="n">
        <v>246.4</v>
      </c>
      <c r="N581" s="402" t="n">
        <v>-26.4</v>
      </c>
      <c r="O581" s="493" t="n">
        <v>220</v>
      </c>
      <c r="P581" s="402" t="n"/>
      <c r="Q581" s="402" t="n"/>
      <c r="R581" s="402" t="inlineStr">
        <is>
          <t>LUIZA</t>
        </is>
      </c>
      <c r="S581" s="402" t="inlineStr">
        <is>
          <t>C.</t>
        </is>
      </c>
      <c r="T581" s="402" t="inlineStr">
        <is>
          <t>luiza.uxdesign@gmail.com</t>
        </is>
      </c>
      <c r="U581" s="405" t="inlineStr">
        <is>
          <t>Sim</t>
        </is>
      </c>
      <c r="V581" s="408" t="n">
        <v>46023</v>
      </c>
    </row>
    <row r="582">
      <c r="A582" s="396" t="inlineStr">
        <is>
          <t>33YKMA8HFN2</t>
        </is>
      </c>
      <c r="B582" s="397" t="inlineStr">
        <is>
          <t>UY66-WN-6UVZ</t>
        </is>
      </c>
      <c r="C582" s="397" t="inlineStr">
        <is>
          <t>Intermediário - 2 lugares</t>
        </is>
      </c>
      <c r="D582" s="398" t="n">
        <v>46052</v>
      </c>
      <c r="E582" s="398" t="n">
        <v>46032</v>
      </c>
      <c r="F582" s="490" t="n">
        <v>0.9152430555555555</v>
      </c>
      <c r="G582" s="397" t="inlineStr">
        <is>
          <t>Venda online</t>
        </is>
      </c>
      <c r="H582" s="397" t="inlineStr">
        <is>
          <t>Pagamento transacionado pela Sympla</t>
        </is>
      </c>
      <c r="I582" s="397" t="n">
        <v>180</v>
      </c>
      <c r="J582" s="397" t="n">
        <v>0</v>
      </c>
      <c r="K582" s="397" t="n">
        <v>180</v>
      </c>
      <c r="L582" s="397" t="n">
        <v>21.6</v>
      </c>
      <c r="M582" s="397" t="n">
        <v>201.6</v>
      </c>
      <c r="N582" s="397" t="n">
        <v>-21.6</v>
      </c>
      <c r="O582" s="491" t="n">
        <v>180</v>
      </c>
      <c r="P582" s="397" t="n"/>
      <c r="Q582" s="397" t="n"/>
      <c r="R582" s="397" t="inlineStr">
        <is>
          <t>Lizanias</t>
        </is>
      </c>
      <c r="S582" s="397" t="inlineStr">
        <is>
          <t>Gonzaga de Lima</t>
        </is>
      </c>
      <c r="T582" s="397" t="inlineStr">
        <is>
          <t>lglima230180@gmail.com</t>
        </is>
      </c>
      <c r="U582" s="400" t="inlineStr">
        <is>
          <t>Sim</t>
        </is>
      </c>
      <c r="V582" s="408" t="n">
        <v>46023</v>
      </c>
    </row>
    <row r="583">
      <c r="A583" s="401" t="inlineStr">
        <is>
          <t>33YKMA8TGKE</t>
        </is>
      </c>
      <c r="B583" s="402" t="inlineStr">
        <is>
          <t>UYC7-RE-LWH4</t>
        </is>
      </c>
      <c r="C583" s="402" t="inlineStr">
        <is>
          <t>Entrada única - Individual</t>
        </is>
      </c>
      <c r="D583" s="403" t="n">
        <v>46052</v>
      </c>
      <c r="E583" s="403" t="n">
        <v>46036</v>
      </c>
      <c r="F583" s="492" t="n">
        <v>0.4081481481481481</v>
      </c>
      <c r="G583" s="402" t="inlineStr">
        <is>
          <t>Venda online</t>
        </is>
      </c>
      <c r="H583" s="402" t="inlineStr">
        <is>
          <t>Pagamento transacionado pela Sympla</t>
        </is>
      </c>
      <c r="I583" s="402" t="n">
        <v>75</v>
      </c>
      <c r="J583" s="402" t="n">
        <v>0</v>
      </c>
      <c r="K583" s="402" t="n">
        <v>75</v>
      </c>
      <c r="L583" s="402" t="n">
        <v>9</v>
      </c>
      <c r="M583" s="402" t="n">
        <v>84</v>
      </c>
      <c r="N583" s="402" t="n">
        <v>-9</v>
      </c>
      <c r="O583" s="493" t="n">
        <v>75</v>
      </c>
      <c r="P583" s="402" t="n"/>
      <c r="Q583" s="402" t="n"/>
      <c r="R583" s="402" t="inlineStr">
        <is>
          <t>Daniela</t>
        </is>
      </c>
      <c r="S583" s="402" t="inlineStr">
        <is>
          <t>Fernandes</t>
        </is>
      </c>
      <c r="T583" s="402" t="inlineStr">
        <is>
          <t>danny_cordeiro@icloud.com</t>
        </is>
      </c>
      <c r="U583" s="405" t="inlineStr">
        <is>
          <t>Sim</t>
        </is>
      </c>
      <c r="V583" s="408" t="n">
        <v>46023</v>
      </c>
    </row>
    <row r="584">
      <c r="A584" s="396" t="inlineStr">
        <is>
          <t>33YKMA8TL23</t>
        </is>
      </c>
      <c r="B584" s="397" t="inlineStr">
        <is>
          <t>UYC9-6J-62SA</t>
        </is>
      </c>
      <c r="C584" s="397" t="inlineStr">
        <is>
          <t>Entrada única - Individual</t>
        </is>
      </c>
      <c r="D584" s="398" t="n">
        <v>46052</v>
      </c>
      <c r="E584" s="398" t="n">
        <v>46036</v>
      </c>
      <c r="F584" s="490" t="n">
        <v>0.4317824074074074</v>
      </c>
      <c r="G584" s="397" t="inlineStr">
        <is>
          <t>Venda online</t>
        </is>
      </c>
      <c r="H584" s="397" t="inlineStr">
        <is>
          <t>Pagamento transacionado pela Sympla</t>
        </is>
      </c>
      <c r="I584" s="397" t="n">
        <v>75</v>
      </c>
      <c r="J584" s="397" t="n">
        <v>0</v>
      </c>
      <c r="K584" s="397" t="n">
        <v>75</v>
      </c>
      <c r="L584" s="397" t="n">
        <v>9</v>
      </c>
      <c r="M584" s="397" t="n">
        <v>84</v>
      </c>
      <c r="N584" s="397" t="n">
        <v>-9</v>
      </c>
      <c r="O584" s="491" t="n">
        <v>75</v>
      </c>
      <c r="P584" s="397" t="n"/>
      <c r="Q584" s="397" t="n"/>
      <c r="R584" s="397" t="inlineStr">
        <is>
          <t>THAIS</t>
        </is>
      </c>
      <c r="S584" s="397" t="inlineStr">
        <is>
          <t>RIBEIRO ROMAN</t>
        </is>
      </c>
      <c r="T584" s="397" t="inlineStr">
        <is>
          <t>thaisroman7@hotmail.com</t>
        </is>
      </c>
      <c r="U584" s="400" t="inlineStr">
        <is>
          <t>Sim</t>
        </is>
      </c>
      <c r="V584" s="408" t="n">
        <v>46023</v>
      </c>
    </row>
    <row r="585">
      <c r="A585" s="401" t="inlineStr">
        <is>
          <t>33YKMA8TP7J</t>
        </is>
      </c>
      <c r="B585" s="402" t="inlineStr">
        <is>
          <t>UYCA-GM-LDS4</t>
        </is>
      </c>
      <c r="C585" s="402" t="inlineStr">
        <is>
          <t>Entrada única - Individual</t>
        </is>
      </c>
      <c r="D585" s="403" t="n">
        <v>46052</v>
      </c>
      <c r="E585" s="403" t="n">
        <v>46036</v>
      </c>
      <c r="F585" s="492" t="n">
        <v>0.4539004629629629</v>
      </c>
      <c r="G585" s="402" t="inlineStr">
        <is>
          <t>Venda online</t>
        </is>
      </c>
      <c r="H585" s="402" t="inlineStr">
        <is>
          <t>Pagamento transacionado pela Sympla</t>
        </is>
      </c>
      <c r="I585" s="402" t="n">
        <v>75</v>
      </c>
      <c r="J585" s="402" t="n">
        <v>0</v>
      </c>
      <c r="K585" s="402" t="n">
        <v>75</v>
      </c>
      <c r="L585" s="402" t="n">
        <v>9</v>
      </c>
      <c r="M585" s="402" t="n">
        <v>84</v>
      </c>
      <c r="N585" s="402" t="n">
        <v>-9</v>
      </c>
      <c r="O585" s="493" t="n">
        <v>75</v>
      </c>
      <c r="P585" s="402" t="n"/>
      <c r="Q585" s="402" t="n"/>
      <c r="R585" s="402" t="inlineStr">
        <is>
          <t>Victor</t>
        </is>
      </c>
      <c r="S585" s="402" t="inlineStr">
        <is>
          <t>Leonis</t>
        </is>
      </c>
      <c r="T585" s="402" t="inlineStr">
        <is>
          <t>leonisvictor35@gmail.com</t>
        </is>
      </c>
      <c r="U585" s="405" t="inlineStr">
        <is>
          <t>Sim</t>
        </is>
      </c>
      <c r="V585" s="408" t="n">
        <v>46023</v>
      </c>
    </row>
    <row r="586">
      <c r="A586" s="396" t="inlineStr">
        <is>
          <t>33YKMA8TP7J</t>
        </is>
      </c>
      <c r="B586" s="397" t="inlineStr">
        <is>
          <t>UYCA-GM-LDT1</t>
        </is>
      </c>
      <c r="C586" s="397" t="inlineStr">
        <is>
          <t>Entrada única - Individual</t>
        </is>
      </c>
      <c r="D586" s="398" t="n">
        <v>46052</v>
      </c>
      <c r="E586" s="398" t="n">
        <v>46036</v>
      </c>
      <c r="F586" s="490" t="n">
        <v>0.4539004629629629</v>
      </c>
      <c r="G586" s="397" t="inlineStr">
        <is>
          <t>Venda online</t>
        </is>
      </c>
      <c r="H586" s="397" t="inlineStr">
        <is>
          <t>Pagamento transacionado pela Sympla</t>
        </is>
      </c>
      <c r="I586" s="397" t="n">
        <v>75</v>
      </c>
      <c r="J586" s="397" t="n">
        <v>0</v>
      </c>
      <c r="K586" s="397" t="n">
        <v>75</v>
      </c>
      <c r="L586" s="397" t="n">
        <v>9</v>
      </c>
      <c r="M586" s="397" t="n">
        <v>84</v>
      </c>
      <c r="N586" s="397" t="n">
        <v>-9</v>
      </c>
      <c r="O586" s="491" t="n">
        <v>75</v>
      </c>
      <c r="P586" s="397" t="n"/>
      <c r="Q586" s="397" t="n"/>
      <c r="R586" s="397" t="inlineStr">
        <is>
          <t>Victor</t>
        </is>
      </c>
      <c r="S586" s="397" t="inlineStr">
        <is>
          <t>Leonis</t>
        </is>
      </c>
      <c r="T586" s="397" t="inlineStr">
        <is>
          <t>leonisvictor35@gmail.com</t>
        </is>
      </c>
      <c r="U586" s="400" t="inlineStr">
        <is>
          <t>Sim</t>
        </is>
      </c>
      <c r="V586" s="408" t="n">
        <v>46023</v>
      </c>
    </row>
    <row r="587">
      <c r="A587" s="401" t="inlineStr">
        <is>
          <t>33YKMA8TVH1</t>
        </is>
      </c>
      <c r="B587" s="402" t="inlineStr">
        <is>
          <t>UYCC-8Q-B7NQ</t>
        </is>
      </c>
      <c r="C587" s="402" t="inlineStr">
        <is>
          <t>Frente de palco - 2 lugares</t>
        </is>
      </c>
      <c r="D587" s="403" t="n">
        <v>46052</v>
      </c>
      <c r="E587" s="403" t="n">
        <v>46036</v>
      </c>
      <c r="F587" s="492" t="n">
        <v>0.4840509259259259</v>
      </c>
      <c r="G587" s="402" t="inlineStr">
        <is>
          <t>Venda online</t>
        </is>
      </c>
      <c r="H587" s="402" t="inlineStr">
        <is>
          <t>Pagamento transacionado pela Sympla</t>
        </is>
      </c>
      <c r="I587" s="402" t="n">
        <v>220</v>
      </c>
      <c r="J587" s="402" t="n">
        <v>0</v>
      </c>
      <c r="K587" s="402" t="n">
        <v>220</v>
      </c>
      <c r="L587" s="402" t="n">
        <v>26.4</v>
      </c>
      <c r="M587" s="402" t="n">
        <v>246.4</v>
      </c>
      <c r="N587" s="402" t="n">
        <v>-26.4</v>
      </c>
      <c r="O587" s="493" t="n">
        <v>220</v>
      </c>
      <c r="P587" s="402" t="n"/>
      <c r="Q587" s="402" t="n"/>
      <c r="R587" s="402" t="inlineStr">
        <is>
          <t>Lucieli</t>
        </is>
      </c>
      <c r="S587" s="402" t="inlineStr">
        <is>
          <t>Ferreira Silva</t>
        </is>
      </c>
      <c r="T587" s="402" t="inlineStr">
        <is>
          <t>ferreiralucieli@gmail.com</t>
        </is>
      </c>
      <c r="U587" s="405" t="inlineStr">
        <is>
          <t>Sim</t>
        </is>
      </c>
      <c r="V587" s="408" t="n">
        <v>46023</v>
      </c>
    </row>
    <row r="588">
      <c r="A588" s="396" t="inlineStr">
        <is>
          <t>33YKMA8V3SE</t>
        </is>
      </c>
      <c r="B588" s="397" t="inlineStr">
        <is>
          <t>UYCK-Q9-UK1M</t>
        </is>
      </c>
      <c r="C588" s="397" t="inlineStr">
        <is>
          <t>Frente de palco - 2 lugares</t>
        </is>
      </c>
      <c r="D588" s="398" t="n">
        <v>46052</v>
      </c>
      <c r="E588" s="398" t="n">
        <v>46036</v>
      </c>
      <c r="F588" s="490" t="n">
        <v>0.6292476851851851</v>
      </c>
      <c r="G588" s="397" t="inlineStr">
        <is>
          <t>Venda online</t>
        </is>
      </c>
      <c r="H588" s="397" t="inlineStr">
        <is>
          <t>Pagamento transacionado pela Sympla</t>
        </is>
      </c>
      <c r="I588" s="397" t="n">
        <v>220</v>
      </c>
      <c r="J588" s="397" t="n">
        <v>0</v>
      </c>
      <c r="K588" s="397" t="n">
        <v>220</v>
      </c>
      <c r="L588" s="397" t="n">
        <v>26.4</v>
      </c>
      <c r="M588" s="397" t="n">
        <v>246.4</v>
      </c>
      <c r="N588" s="397" t="n">
        <v>-26.4</v>
      </c>
      <c r="O588" s="491" t="n">
        <v>220</v>
      </c>
      <c r="P588" s="397" t="n"/>
      <c r="Q588" s="397" t="n"/>
      <c r="R588" s="397" t="inlineStr">
        <is>
          <t>Quetie</t>
        </is>
      </c>
      <c r="S588" s="397" t="inlineStr">
        <is>
          <t>Mariano Monteiro</t>
        </is>
      </c>
      <c r="T588" s="397" t="inlineStr">
        <is>
          <t>quetiemm@gmail.com</t>
        </is>
      </c>
      <c r="U588" s="400" t="inlineStr">
        <is>
          <t>Sim</t>
        </is>
      </c>
      <c r="V588" s="408" t="n">
        <v>46023</v>
      </c>
    </row>
    <row r="589">
      <c r="A589" s="401" t="inlineStr">
        <is>
          <t>33YKMA8V3SE</t>
        </is>
      </c>
      <c r="B589" s="402" t="inlineStr">
        <is>
          <t>UYCK-Q9-UK2G</t>
        </is>
      </c>
      <c r="C589" s="402" t="inlineStr">
        <is>
          <t>Frente de palco - 2 lugares</t>
        </is>
      </c>
      <c r="D589" s="403" t="n">
        <v>46052</v>
      </c>
      <c r="E589" s="403" t="n">
        <v>46036</v>
      </c>
      <c r="F589" s="492" t="n">
        <v>0.6292476851851851</v>
      </c>
      <c r="G589" s="402" t="inlineStr">
        <is>
          <t>Venda online</t>
        </is>
      </c>
      <c r="H589" s="402" t="inlineStr">
        <is>
          <t>Pagamento transacionado pela Sympla</t>
        </is>
      </c>
      <c r="I589" s="402" t="n">
        <v>220</v>
      </c>
      <c r="J589" s="402" t="n">
        <v>0</v>
      </c>
      <c r="K589" s="402" t="n">
        <v>220</v>
      </c>
      <c r="L589" s="402" t="n">
        <v>26.4</v>
      </c>
      <c r="M589" s="402" t="n">
        <v>246.4</v>
      </c>
      <c r="N589" s="402" t="n">
        <v>-26.4</v>
      </c>
      <c r="O589" s="493" t="n">
        <v>220</v>
      </c>
      <c r="P589" s="402" t="n"/>
      <c r="Q589" s="402" t="n"/>
      <c r="R589" s="402" t="inlineStr">
        <is>
          <t>Quetie</t>
        </is>
      </c>
      <c r="S589" s="402" t="inlineStr">
        <is>
          <t>Mariano Monteiro</t>
        </is>
      </c>
      <c r="T589" s="402" t="inlineStr">
        <is>
          <t>quetiemm@gmail.com</t>
        </is>
      </c>
      <c r="U589" s="405" t="inlineStr">
        <is>
          <t>Sim</t>
        </is>
      </c>
      <c r="V589" s="408" t="n">
        <v>46023</v>
      </c>
    </row>
    <row r="590">
      <c r="A590" s="396" t="inlineStr">
        <is>
          <t>33YKMA904B1</t>
        </is>
      </c>
      <c r="B590" s="397" t="inlineStr">
        <is>
          <t>UYCT-RN-BB74</t>
        </is>
      </c>
      <c r="C590" s="397" t="inlineStr">
        <is>
          <t>Frente de palco - 2 lugares</t>
        </is>
      </c>
      <c r="D590" s="398" t="n">
        <v>46052</v>
      </c>
      <c r="E590" s="398" t="n">
        <v>46036</v>
      </c>
      <c r="F590" s="490" t="n">
        <v>0.7834027777777778</v>
      </c>
      <c r="G590" s="397" t="inlineStr">
        <is>
          <t>Venda online</t>
        </is>
      </c>
      <c r="H590" s="397" t="inlineStr">
        <is>
          <t>Pagamento transacionado pela Sympla</t>
        </is>
      </c>
      <c r="I590" s="397" t="n">
        <v>220</v>
      </c>
      <c r="J590" s="397" t="n">
        <v>0</v>
      </c>
      <c r="K590" s="397" t="n">
        <v>220</v>
      </c>
      <c r="L590" s="397" t="n">
        <v>26.4</v>
      </c>
      <c r="M590" s="397" t="n">
        <v>246.4</v>
      </c>
      <c r="N590" s="397" t="n">
        <v>-26.4</v>
      </c>
      <c r="O590" s="491" t="n">
        <v>220</v>
      </c>
      <c r="P590" s="397" t="n"/>
      <c r="Q590" s="397" t="n"/>
      <c r="R590" s="397" t="inlineStr">
        <is>
          <t>Gabriel</t>
        </is>
      </c>
      <c r="S590" s="397" t="inlineStr">
        <is>
          <t>Benarrós</t>
        </is>
      </c>
      <c r="T590" s="397" t="inlineStr">
        <is>
          <t>gbenarros@gmail.com</t>
        </is>
      </c>
      <c r="U590" s="400" t="inlineStr">
        <is>
          <t>Sim</t>
        </is>
      </c>
      <c r="V590" s="408" t="n">
        <v>46023</v>
      </c>
    </row>
    <row r="591">
      <c r="A591" s="401" t="inlineStr">
        <is>
          <t>33YKMA90T63</t>
        </is>
      </c>
      <c r="B591" s="402" t="inlineStr">
        <is>
          <t>UYD1-M0-NLE0</t>
        </is>
      </c>
      <c r="C591" s="402" t="inlineStr">
        <is>
          <t>Bistrô mezanino - 2 lugares</t>
        </is>
      </c>
      <c r="D591" s="403" t="n">
        <v>46052</v>
      </c>
      <c r="E591" s="403" t="n">
        <v>46036</v>
      </c>
      <c r="F591" s="492" t="n">
        <v>0.8828703703703704</v>
      </c>
      <c r="G591" s="402" t="inlineStr">
        <is>
          <t>Venda online</t>
        </is>
      </c>
      <c r="H591" s="402" t="inlineStr">
        <is>
          <t>Pagamento transacionado pela Sympla</t>
        </is>
      </c>
      <c r="I591" s="402" t="n">
        <v>160</v>
      </c>
      <c r="J591" s="402" t="n">
        <v>0</v>
      </c>
      <c r="K591" s="402" t="n">
        <v>160</v>
      </c>
      <c r="L591" s="402" t="n">
        <v>19.2</v>
      </c>
      <c r="M591" s="402" t="n">
        <v>179.2</v>
      </c>
      <c r="N591" s="402" t="n">
        <v>-19.2</v>
      </c>
      <c r="O591" s="493" t="n">
        <v>160</v>
      </c>
      <c r="P591" s="402" t="n"/>
      <c r="Q591" s="402" t="n"/>
      <c r="R591" s="402" t="inlineStr">
        <is>
          <t>Bárbara</t>
        </is>
      </c>
      <c r="S591" s="402" t="inlineStr">
        <is>
          <t>Biscasse</t>
        </is>
      </c>
      <c r="T591" s="402" t="inlineStr">
        <is>
          <t>bvbiscasse@gmail.com</t>
        </is>
      </c>
      <c r="U591" s="405" t="inlineStr">
        <is>
          <t>Não</t>
        </is>
      </c>
      <c r="V591" s="408" t="n">
        <v>46023</v>
      </c>
    </row>
    <row r="592">
      <c r="A592" s="396" t="inlineStr">
        <is>
          <t>33YKMA98Y61</t>
        </is>
      </c>
      <c r="B592" s="397" t="inlineStr">
        <is>
          <t>UYG2-KG-2BMZ</t>
        </is>
      </c>
      <c r="C592" s="397" t="inlineStr">
        <is>
          <t>Frente de palco - 2 lugares</t>
        </is>
      </c>
      <c r="D592" s="398" t="n">
        <v>46052</v>
      </c>
      <c r="E592" s="398" t="n">
        <v>46038</v>
      </c>
      <c r="F592" s="490" t="n">
        <v>0.6383912037037037</v>
      </c>
      <c r="G592" s="397" t="inlineStr">
        <is>
          <t>Venda online</t>
        </is>
      </c>
      <c r="H592" s="397" t="inlineStr">
        <is>
          <t>Pagamento transacionado pela Sympla</t>
        </is>
      </c>
      <c r="I592" s="397" t="n">
        <v>220</v>
      </c>
      <c r="J592" s="397" t="n">
        <v>0</v>
      </c>
      <c r="K592" s="397" t="n">
        <v>220</v>
      </c>
      <c r="L592" s="397" t="n">
        <v>26.4</v>
      </c>
      <c r="M592" s="397" t="n">
        <v>246.4</v>
      </c>
      <c r="N592" s="397" t="n">
        <v>-26.4</v>
      </c>
      <c r="O592" s="491" t="n">
        <v>220</v>
      </c>
      <c r="P592" s="397" t="n"/>
      <c r="Q592" s="397" t="n"/>
      <c r="R592" s="397" t="inlineStr">
        <is>
          <t>KAREN</t>
        </is>
      </c>
      <c r="S592" s="397" t="inlineStr">
        <is>
          <t>SCHWENCK VAN DIJKE</t>
        </is>
      </c>
      <c r="T592" s="397" t="inlineStr">
        <is>
          <t>karenschwenck10@gmail.com</t>
        </is>
      </c>
      <c r="U592" s="400" t="inlineStr">
        <is>
          <t>Sim</t>
        </is>
      </c>
      <c r="V592" s="408" t="n">
        <v>46023</v>
      </c>
    </row>
    <row r="593">
      <c r="A593" s="401" t="inlineStr">
        <is>
          <t>33YKMA98Y61</t>
        </is>
      </c>
      <c r="B593" s="402" t="inlineStr">
        <is>
          <t>UYG2-KG-2BNT</t>
        </is>
      </c>
      <c r="C593" s="402" t="inlineStr">
        <is>
          <t>Frente de palco - 2 lugares</t>
        </is>
      </c>
      <c r="D593" s="403" t="n">
        <v>46052</v>
      </c>
      <c r="E593" s="403" t="n">
        <v>46038</v>
      </c>
      <c r="F593" s="492" t="n">
        <v>0.6383912037037037</v>
      </c>
      <c r="G593" s="402" t="inlineStr">
        <is>
          <t>Venda online</t>
        </is>
      </c>
      <c r="H593" s="402" t="inlineStr">
        <is>
          <t>Pagamento transacionado pela Sympla</t>
        </is>
      </c>
      <c r="I593" s="402" t="n">
        <v>220</v>
      </c>
      <c r="J593" s="402" t="n">
        <v>0</v>
      </c>
      <c r="K593" s="402" t="n">
        <v>220</v>
      </c>
      <c r="L593" s="402" t="n">
        <v>26.4</v>
      </c>
      <c r="M593" s="402" t="n">
        <v>246.4</v>
      </c>
      <c r="N593" s="402" t="n">
        <v>-26.4</v>
      </c>
      <c r="O593" s="493" t="n">
        <v>220</v>
      </c>
      <c r="P593" s="402" t="n"/>
      <c r="Q593" s="402" t="n"/>
      <c r="R593" s="402" t="inlineStr">
        <is>
          <t>KAREN</t>
        </is>
      </c>
      <c r="S593" s="402" t="inlineStr">
        <is>
          <t>SCHWENCK VAN DIJKE</t>
        </is>
      </c>
      <c r="T593" s="402" t="inlineStr">
        <is>
          <t>karenschwenck10@gmail.com</t>
        </is>
      </c>
      <c r="U593" s="405" t="inlineStr">
        <is>
          <t>Sim</t>
        </is>
      </c>
      <c r="V593" s="408" t="n">
        <v>46023</v>
      </c>
    </row>
    <row r="594">
      <c r="A594" s="396" t="inlineStr">
        <is>
          <t>33YKMA9GZ6K</t>
        </is>
      </c>
      <c r="B594" s="397" t="inlineStr">
        <is>
          <t>UYJ3-F8-SDTE</t>
        </is>
      </c>
      <c r="C594" s="397" t="inlineStr">
        <is>
          <t>Frente de palco - 2 lugares</t>
        </is>
      </c>
      <c r="D594" s="398" t="n">
        <v>46052</v>
      </c>
      <c r="E594" s="398" t="n">
        <v>46040</v>
      </c>
      <c r="F594" s="490" t="n">
        <v>0.3920717592592592</v>
      </c>
      <c r="G594" s="397" t="inlineStr">
        <is>
          <t>Venda online</t>
        </is>
      </c>
      <c r="H594" s="397" t="inlineStr">
        <is>
          <t>Pagamento transacionado pela Sympla</t>
        </is>
      </c>
      <c r="I594" s="397" t="n">
        <v>220</v>
      </c>
      <c r="J594" s="397" t="n">
        <v>0</v>
      </c>
      <c r="K594" s="397" t="n">
        <v>220</v>
      </c>
      <c r="L594" s="397" t="n">
        <v>26.4</v>
      </c>
      <c r="M594" s="397" t="n">
        <v>246.4</v>
      </c>
      <c r="N594" s="397" t="n">
        <v>-26.4</v>
      </c>
      <c r="O594" s="491" t="n">
        <v>220</v>
      </c>
      <c r="P594" s="397" t="n"/>
      <c r="Q594" s="397" t="n"/>
      <c r="R594" s="397" t="inlineStr">
        <is>
          <t>Adilson Afonso</t>
        </is>
      </c>
      <c r="S594" s="397" t="inlineStr">
        <is>
          <t>Tavares</t>
        </is>
      </c>
      <c r="T594" s="397" t="inlineStr">
        <is>
          <t>adilsontavares20@gmail.com</t>
        </is>
      </c>
      <c r="U594" s="400" t="inlineStr">
        <is>
          <t>Sim</t>
        </is>
      </c>
      <c r="V594" s="408" t="n">
        <v>46023</v>
      </c>
    </row>
    <row r="595">
      <c r="A595" s="401" t="inlineStr">
        <is>
          <t>33YKMA9GZ6K</t>
        </is>
      </c>
      <c r="B595" s="402" t="inlineStr">
        <is>
          <t>UYJ3-F8-SDUC</t>
        </is>
      </c>
      <c r="C595" s="402" t="inlineStr">
        <is>
          <t>Frente de palco - 2 lugares</t>
        </is>
      </c>
      <c r="D595" s="403" t="n">
        <v>46052</v>
      </c>
      <c r="E595" s="403" t="n">
        <v>46040</v>
      </c>
      <c r="F595" s="492" t="n">
        <v>0.3920717592592592</v>
      </c>
      <c r="G595" s="402" t="inlineStr">
        <is>
          <t>Venda online</t>
        </is>
      </c>
      <c r="H595" s="402" t="inlineStr">
        <is>
          <t>Pagamento transacionado pela Sympla</t>
        </is>
      </c>
      <c r="I595" s="402" t="n">
        <v>220</v>
      </c>
      <c r="J595" s="402" t="n">
        <v>0</v>
      </c>
      <c r="K595" s="402" t="n">
        <v>220</v>
      </c>
      <c r="L595" s="402" t="n">
        <v>26.4</v>
      </c>
      <c r="M595" s="402" t="n">
        <v>246.4</v>
      </c>
      <c r="N595" s="402" t="n">
        <v>-26.4</v>
      </c>
      <c r="O595" s="493" t="n">
        <v>220</v>
      </c>
      <c r="P595" s="402" t="n"/>
      <c r="Q595" s="402" t="n"/>
      <c r="R595" s="402" t="inlineStr">
        <is>
          <t>Adilson Afonso</t>
        </is>
      </c>
      <c r="S595" s="402" t="inlineStr">
        <is>
          <t>Tavares</t>
        </is>
      </c>
      <c r="T595" s="402" t="inlineStr">
        <is>
          <t>adilsontavares20@gmail.com</t>
        </is>
      </c>
      <c r="U595" s="405" t="inlineStr">
        <is>
          <t>Sim</t>
        </is>
      </c>
      <c r="V595" s="408" t="n">
        <v>46023</v>
      </c>
    </row>
    <row r="596">
      <c r="A596" s="396" t="inlineStr">
        <is>
          <t>33YKMA9YM0C</t>
        </is>
      </c>
      <c r="B596" s="397" t="inlineStr">
        <is>
          <t>UYJT-5J-62YV</t>
        </is>
      </c>
      <c r="C596" s="397" t="inlineStr">
        <is>
          <t>Frente de palco - 2 lugares</t>
        </is>
      </c>
      <c r="D596" s="398" t="n">
        <v>46052</v>
      </c>
      <c r="E596" s="398" t="n">
        <v>46040</v>
      </c>
      <c r="F596" s="490" t="n">
        <v>0.8305439814814815</v>
      </c>
      <c r="G596" s="397" t="inlineStr">
        <is>
          <t>Venda online</t>
        </is>
      </c>
      <c r="H596" s="397" t="inlineStr">
        <is>
          <t>Pagamento transacionado pela Sympla</t>
        </is>
      </c>
      <c r="I596" s="397" t="n">
        <v>220</v>
      </c>
      <c r="J596" s="397" t="n">
        <v>0</v>
      </c>
      <c r="K596" s="397" t="n">
        <v>220</v>
      </c>
      <c r="L596" s="397" t="n">
        <v>26.4</v>
      </c>
      <c r="M596" s="397" t="n">
        <v>246.4</v>
      </c>
      <c r="N596" s="397" t="n">
        <v>-26.4</v>
      </c>
      <c r="O596" s="491" t="n">
        <v>220</v>
      </c>
      <c r="P596" s="397" t="n"/>
      <c r="Q596" s="397" t="n"/>
      <c r="R596" s="397" t="inlineStr">
        <is>
          <t>Cristiane</t>
        </is>
      </c>
      <c r="S596" s="397" t="inlineStr">
        <is>
          <t>Laibida Coelho</t>
        </is>
      </c>
      <c r="T596" s="397" t="inlineStr">
        <is>
          <t>cris.lai.co@gmail.com</t>
        </is>
      </c>
      <c r="U596" s="400" t="inlineStr">
        <is>
          <t>Sim</t>
        </is>
      </c>
      <c r="V596" s="408" t="n">
        <v>46023</v>
      </c>
    </row>
    <row r="597">
      <c r="A597" s="401" t="inlineStr">
        <is>
          <t>33YKMA9KMN9</t>
        </is>
      </c>
      <c r="B597" s="402" t="inlineStr">
        <is>
          <t>UYL3-JB-7KEN</t>
        </is>
      </c>
      <c r="C597" s="402" t="inlineStr">
        <is>
          <t>Mesas mezanino - 2 lugares</t>
        </is>
      </c>
      <c r="D597" s="403" t="n">
        <v>46052</v>
      </c>
      <c r="E597" s="403" t="n">
        <v>46041</v>
      </c>
      <c r="F597" s="492" t="n">
        <v>0.5536111111111112</v>
      </c>
      <c r="G597" s="402" t="inlineStr">
        <is>
          <t>Venda online</t>
        </is>
      </c>
      <c r="H597" s="402" t="inlineStr">
        <is>
          <t>Pagamento transacionado pela Sympla</t>
        </is>
      </c>
      <c r="I597" s="402" t="n">
        <v>130</v>
      </c>
      <c r="J597" s="402" t="n">
        <v>0</v>
      </c>
      <c r="K597" s="402" t="n">
        <v>130</v>
      </c>
      <c r="L597" s="402" t="n">
        <v>15.6</v>
      </c>
      <c r="M597" s="402" t="n">
        <v>145.6</v>
      </c>
      <c r="N597" s="402" t="n">
        <v>-15.6</v>
      </c>
      <c r="O597" s="493" t="n">
        <v>130</v>
      </c>
      <c r="P597" s="402" t="n"/>
      <c r="Q597" s="402" t="n"/>
      <c r="R597" s="402" t="inlineStr">
        <is>
          <t xml:space="preserve">Ana Julia </t>
        </is>
      </c>
      <c r="S597" s="402" t="inlineStr">
        <is>
          <t xml:space="preserve">Dancigelo </t>
        </is>
      </c>
      <c r="T597" s="402" t="inlineStr">
        <is>
          <t>ajdncgl@gmail.com</t>
        </is>
      </c>
      <c r="U597" s="405" t="inlineStr">
        <is>
          <t>Sim</t>
        </is>
      </c>
      <c r="V597" s="408" t="n">
        <v>46023</v>
      </c>
    </row>
    <row r="598">
      <c r="A598" s="396" t="inlineStr">
        <is>
          <t>33YKMA9KN98</t>
        </is>
      </c>
      <c r="B598" s="397" t="inlineStr">
        <is>
          <t>UYL3-Z8-TE4S</t>
        </is>
      </c>
      <c r="C598" s="397" t="inlineStr">
        <is>
          <t>Mesas mezanino - 2 lugares</t>
        </is>
      </c>
      <c r="D598" s="398" t="n">
        <v>46052</v>
      </c>
      <c r="E598" s="398" t="n">
        <v>46041</v>
      </c>
      <c r="F598" s="490" t="n">
        <v>0.5560763888888889</v>
      </c>
      <c r="G598" s="397" t="inlineStr">
        <is>
          <t>Venda online</t>
        </is>
      </c>
      <c r="H598" s="397" t="inlineStr">
        <is>
          <t>Pagamento transacionado pela Sympla</t>
        </is>
      </c>
      <c r="I598" s="397" t="n">
        <v>130</v>
      </c>
      <c r="J598" s="397" t="n">
        <v>0</v>
      </c>
      <c r="K598" s="397" t="n">
        <v>130</v>
      </c>
      <c r="L598" s="397" t="n">
        <v>15.6</v>
      </c>
      <c r="M598" s="397" t="n">
        <v>145.6</v>
      </c>
      <c r="N598" s="397" t="n">
        <v>-15.6</v>
      </c>
      <c r="O598" s="491" t="n">
        <v>130</v>
      </c>
      <c r="P598" s="397" t="n"/>
      <c r="Q598" s="397" t="n"/>
      <c r="R598" s="397" t="inlineStr">
        <is>
          <t>Giovanna</t>
        </is>
      </c>
      <c r="S598" s="397" t="inlineStr">
        <is>
          <t>Gonçalves</t>
        </is>
      </c>
      <c r="T598" s="397" t="inlineStr">
        <is>
          <t>giovanna.lais16@hotmail.com</t>
        </is>
      </c>
      <c r="U598" s="400" t="inlineStr">
        <is>
          <t>Sim</t>
        </is>
      </c>
      <c r="V598" s="408" t="n">
        <v>46023</v>
      </c>
    </row>
    <row r="599">
      <c r="A599" s="401" t="inlineStr">
        <is>
          <t>33YKMA9N2K1</t>
        </is>
      </c>
      <c r="B599" s="402" t="inlineStr">
        <is>
          <t>UYLM-M9-RHQT</t>
        </is>
      </c>
      <c r="C599" s="402" t="inlineStr">
        <is>
          <t>Intermediário - 2 lugares</t>
        </is>
      </c>
      <c r="D599" s="403" t="n">
        <v>46052</v>
      </c>
      <c r="E599" s="403" t="n">
        <v>46041</v>
      </c>
      <c r="F599" s="492" t="n">
        <v>0.8790625</v>
      </c>
      <c r="G599" s="402" t="inlineStr">
        <is>
          <t>Venda online</t>
        </is>
      </c>
      <c r="H599" s="402" t="inlineStr">
        <is>
          <t>Pagamento transacionado pela Sympla</t>
        </is>
      </c>
      <c r="I599" s="402" t="n">
        <v>180</v>
      </c>
      <c r="J599" s="402" t="n">
        <v>0</v>
      </c>
      <c r="K599" s="402" t="n">
        <v>180</v>
      </c>
      <c r="L599" s="402" t="n">
        <v>21.6</v>
      </c>
      <c r="M599" s="402" t="n">
        <v>201.6</v>
      </c>
      <c r="N599" s="402" t="n">
        <v>-21.6</v>
      </c>
      <c r="O599" s="493" t="n">
        <v>180</v>
      </c>
      <c r="P599" s="402" t="n"/>
      <c r="Q599" s="402" t="n"/>
      <c r="R599" s="402" t="inlineStr">
        <is>
          <t>Beatriz</t>
        </is>
      </c>
      <c r="S599" s="402" t="inlineStr">
        <is>
          <t>Serra</t>
        </is>
      </c>
      <c r="T599" s="402" t="inlineStr">
        <is>
          <t>beatrizssps@gmail.com</t>
        </is>
      </c>
      <c r="U599" s="405" t="inlineStr">
        <is>
          <t>Sim</t>
        </is>
      </c>
      <c r="V599" s="408" t="n">
        <v>46023</v>
      </c>
    </row>
    <row r="600">
      <c r="A600" s="396" t="inlineStr">
        <is>
          <t>33YKMA9N2PJ</t>
        </is>
      </c>
      <c r="B600" s="397" t="inlineStr">
        <is>
          <t>UYLM-ZR-3KT8</t>
        </is>
      </c>
      <c r="C600" s="397" t="inlineStr">
        <is>
          <t>Intermediário - 2 lugares</t>
        </is>
      </c>
      <c r="D600" s="398" t="n">
        <v>46052</v>
      </c>
      <c r="E600" s="398" t="n">
        <v>46041</v>
      </c>
      <c r="F600" s="490" t="n">
        <v>0.8803240740740741</v>
      </c>
      <c r="G600" s="397" t="inlineStr">
        <is>
          <t>Venda online</t>
        </is>
      </c>
      <c r="H600" s="397" t="inlineStr">
        <is>
          <t>Pagamento transacionado pela Sympla</t>
        </is>
      </c>
      <c r="I600" s="397" t="n">
        <v>180</v>
      </c>
      <c r="J600" s="397" t="n">
        <v>0</v>
      </c>
      <c r="K600" s="397" t="n">
        <v>180</v>
      </c>
      <c r="L600" s="397" t="n">
        <v>21.6</v>
      </c>
      <c r="M600" s="397" t="n">
        <v>201.6</v>
      </c>
      <c r="N600" s="397" t="n">
        <v>-21.6</v>
      </c>
      <c r="O600" s="491" t="n">
        <v>180</v>
      </c>
      <c r="P600" s="397" t="n"/>
      <c r="Q600" s="397" t="n"/>
      <c r="R600" s="397" t="inlineStr">
        <is>
          <t>Rebeca</t>
        </is>
      </c>
      <c r="S600" s="397" t="inlineStr">
        <is>
          <t>Moraes</t>
        </is>
      </c>
      <c r="T600" s="397" t="inlineStr">
        <is>
          <t>rebeca312mn@gmail.com</t>
        </is>
      </c>
      <c r="U600" s="400" t="inlineStr">
        <is>
          <t>Sim</t>
        </is>
      </c>
      <c r="V600" s="408" t="n">
        <v>46023</v>
      </c>
    </row>
    <row r="601">
      <c r="A601" s="401" t="inlineStr">
        <is>
          <t>33YKMA9Z565</t>
        </is>
      </c>
      <c r="B601" s="402" t="inlineStr">
        <is>
          <t>UYMG-NH-UNE1</t>
        </is>
      </c>
      <c r="C601" s="402" t="inlineStr">
        <is>
          <t>Frente de palco - 2 lugares</t>
        </is>
      </c>
      <c r="D601" s="403" t="n">
        <v>46052</v>
      </c>
      <c r="E601" s="403" t="n">
        <v>46042</v>
      </c>
      <c r="F601" s="492" t="n">
        <v>0.3571296296296296</v>
      </c>
      <c r="G601" s="402" t="inlineStr">
        <is>
          <t>Venda online</t>
        </is>
      </c>
      <c r="H601" s="402" t="inlineStr">
        <is>
          <t>Pagamento transacionado pela Sympla</t>
        </is>
      </c>
      <c r="I601" s="402" t="n">
        <v>220</v>
      </c>
      <c r="J601" s="402" t="n">
        <v>0</v>
      </c>
      <c r="K601" s="402" t="n">
        <v>220</v>
      </c>
      <c r="L601" s="402" t="n">
        <v>26.4</v>
      </c>
      <c r="M601" s="402" t="n">
        <v>246.4</v>
      </c>
      <c r="N601" s="402" t="n">
        <v>-26.4</v>
      </c>
      <c r="O601" s="493" t="n">
        <v>220</v>
      </c>
      <c r="P601" s="402" t="n"/>
      <c r="Q601" s="402" t="n"/>
      <c r="R601" s="402" t="inlineStr">
        <is>
          <t>Manuela</t>
        </is>
      </c>
      <c r="S601" s="402" t="inlineStr">
        <is>
          <t>Castro</t>
        </is>
      </c>
      <c r="T601" s="402" t="inlineStr">
        <is>
          <t>contatomanuelacastro@gmail.com</t>
        </is>
      </c>
      <c r="U601" s="405" t="inlineStr">
        <is>
          <t>Sim</t>
        </is>
      </c>
      <c r="V601" s="408" t="n">
        <v>46023</v>
      </c>
    </row>
    <row r="602">
      <c r="A602" s="396" t="inlineStr">
        <is>
          <t>33YKMA9ZJ0D</t>
        </is>
      </c>
      <c r="B602" s="397" t="inlineStr">
        <is>
          <t>UYML-A9-L16H</t>
        </is>
      </c>
      <c r="C602" s="397" t="inlineStr">
        <is>
          <t>Mesas mezanino - 2 lugares</t>
        </is>
      </c>
      <c r="D602" s="398" t="n">
        <v>46052</v>
      </c>
      <c r="E602" s="398" t="n">
        <v>46042</v>
      </c>
      <c r="F602" s="490" t="n">
        <v>0.4357407407407408</v>
      </c>
      <c r="G602" s="397" t="inlineStr">
        <is>
          <t>Venda online</t>
        </is>
      </c>
      <c r="H602" s="397" t="inlineStr">
        <is>
          <t>Pagamento transacionado pela Sympla</t>
        </is>
      </c>
      <c r="I602" s="397" t="n">
        <v>130</v>
      </c>
      <c r="J602" s="397" t="n">
        <v>0</v>
      </c>
      <c r="K602" s="397" t="n">
        <v>130</v>
      </c>
      <c r="L602" s="397" t="n">
        <v>15.6</v>
      </c>
      <c r="M602" s="397" t="n">
        <v>145.6</v>
      </c>
      <c r="N602" s="397" t="n">
        <v>-15.6</v>
      </c>
      <c r="O602" s="491" t="n">
        <v>130</v>
      </c>
      <c r="P602" s="397" t="n"/>
      <c r="Q602" s="397" t="n"/>
      <c r="R602" s="397" t="inlineStr">
        <is>
          <t>Luíza</t>
        </is>
      </c>
      <c r="S602" s="397" t="inlineStr">
        <is>
          <t>Frias Francischinelli</t>
        </is>
      </c>
      <c r="T602" s="397" t="inlineStr">
        <is>
          <t>luizafrias12@gmail.com</t>
        </is>
      </c>
      <c r="U602" s="400" t="inlineStr">
        <is>
          <t>Sim</t>
        </is>
      </c>
      <c r="V602" s="408" t="n">
        <v>46023</v>
      </c>
    </row>
    <row r="603">
      <c r="A603" s="401" t="inlineStr">
        <is>
          <t>33YKMA9Q4P1</t>
        </is>
      </c>
      <c r="B603" s="402" t="inlineStr">
        <is>
          <t>UYMX-9N-G6AF</t>
        </is>
      </c>
      <c r="C603" s="402" t="inlineStr">
        <is>
          <t>Intermediário - 2 lugares</t>
        </is>
      </c>
      <c r="D603" s="403" t="n">
        <v>46052</v>
      </c>
      <c r="E603" s="403" t="n">
        <v>46042</v>
      </c>
      <c r="F603" s="492" t="n">
        <v>0.6400578703703703</v>
      </c>
      <c r="G603" s="402" t="inlineStr">
        <is>
          <t>Venda online</t>
        </is>
      </c>
      <c r="H603" s="402" t="inlineStr">
        <is>
          <t>Pagamento transacionado pela Sympla</t>
        </is>
      </c>
      <c r="I603" s="402" t="n">
        <v>180</v>
      </c>
      <c r="J603" s="402" t="n">
        <v>0</v>
      </c>
      <c r="K603" s="402" t="n">
        <v>180</v>
      </c>
      <c r="L603" s="402" t="n">
        <v>21.6</v>
      </c>
      <c r="M603" s="402" t="n">
        <v>201.6</v>
      </c>
      <c r="N603" s="402" t="n">
        <v>-21.6</v>
      </c>
      <c r="O603" s="493" t="n">
        <v>180</v>
      </c>
      <c r="P603" s="402" t="n"/>
      <c r="Q603" s="402" t="n"/>
      <c r="R603" s="402" t="inlineStr">
        <is>
          <t>YAGO</t>
        </is>
      </c>
      <c r="S603" s="402" t="inlineStr">
        <is>
          <t>VISOCKAS</t>
        </is>
      </c>
      <c r="T603" s="402" t="inlineStr">
        <is>
          <t>yagovisockas@gmail.com</t>
        </is>
      </c>
      <c r="U603" s="405" t="inlineStr">
        <is>
          <t>Não</t>
        </is>
      </c>
      <c r="V603" s="408" t="n">
        <v>46023</v>
      </c>
    </row>
    <row r="604">
      <c r="A604" s="396" t="inlineStr">
        <is>
          <t>33YKMA9QECB</t>
        </is>
      </c>
      <c r="B604" s="397" t="inlineStr">
        <is>
          <t>UYN1-D5-HHR0</t>
        </is>
      </c>
      <c r="C604" s="397" t="inlineStr">
        <is>
          <t>Frente de palco - 2 lugares</t>
        </is>
      </c>
      <c r="D604" s="398" t="n">
        <v>46052</v>
      </c>
      <c r="E604" s="398" t="n">
        <v>46042</v>
      </c>
      <c r="F604" s="490" t="n">
        <v>0.6759027777777777</v>
      </c>
      <c r="G604" s="397" t="inlineStr">
        <is>
          <t>Venda online</t>
        </is>
      </c>
      <c r="H604" s="397" t="inlineStr">
        <is>
          <t>Pagamento transacionado pela Sympla</t>
        </is>
      </c>
      <c r="I604" s="397" t="n">
        <v>220</v>
      </c>
      <c r="J604" s="397" t="n">
        <v>0</v>
      </c>
      <c r="K604" s="397" t="n">
        <v>220</v>
      </c>
      <c r="L604" s="397" t="n">
        <v>26.4</v>
      </c>
      <c r="M604" s="397" t="n">
        <v>246.4</v>
      </c>
      <c r="N604" s="397" t="n">
        <v>-26.4</v>
      </c>
      <c r="O604" s="491" t="n">
        <v>220</v>
      </c>
      <c r="P604" s="397" t="n"/>
      <c r="Q604" s="397" t="n"/>
      <c r="R604" s="397" t="inlineStr">
        <is>
          <t>MARIA EDUARDA</t>
        </is>
      </c>
      <c r="S604" s="397" t="inlineStr">
        <is>
          <t>AMORIM CROSGNAC</t>
        </is>
      </c>
      <c r="T604" s="397" t="inlineStr">
        <is>
          <t>mecrosgnacmadu13@gmail.com</t>
        </is>
      </c>
      <c r="U604" s="400" t="inlineStr">
        <is>
          <t>Sim</t>
        </is>
      </c>
      <c r="V604" s="408" t="n">
        <v>46023</v>
      </c>
    </row>
    <row r="605">
      <c r="A605" s="401" t="inlineStr">
        <is>
          <t>33YKMAA4392</t>
        </is>
      </c>
      <c r="B605" s="402" t="inlineStr">
        <is>
          <t>UYQJ-ZK-ESEC</t>
        </is>
      </c>
      <c r="C605" s="402" t="inlineStr">
        <is>
          <t>Intermediário - 2 lugares</t>
        </is>
      </c>
      <c r="D605" s="403" t="n">
        <v>46052</v>
      </c>
      <c r="E605" s="403" t="n">
        <v>46044</v>
      </c>
      <c r="F605" s="492" t="n">
        <v>0.7278125</v>
      </c>
      <c r="G605" s="402" t="inlineStr">
        <is>
          <t>Venda online</t>
        </is>
      </c>
      <c r="H605" s="402" t="inlineStr">
        <is>
          <t>Pagamento transacionado pela Sympla</t>
        </is>
      </c>
      <c r="I605" s="402" t="n">
        <v>180</v>
      </c>
      <c r="J605" s="402" t="n">
        <v>0</v>
      </c>
      <c r="K605" s="402" t="n">
        <v>180</v>
      </c>
      <c r="L605" s="402" t="n">
        <v>21.6</v>
      </c>
      <c r="M605" s="402" t="n">
        <v>201.6</v>
      </c>
      <c r="N605" s="402" t="n">
        <v>-21.6</v>
      </c>
      <c r="O605" s="493" t="n">
        <v>180</v>
      </c>
      <c r="P605" s="402" t="n"/>
      <c r="Q605" s="402" t="n"/>
      <c r="R605" s="402" t="inlineStr">
        <is>
          <t>Catarina</t>
        </is>
      </c>
      <c r="S605" s="402" t="inlineStr">
        <is>
          <t>Guimarães Machado</t>
        </is>
      </c>
      <c r="T605" s="402" t="inlineStr">
        <is>
          <t>catarinamachado2005@gmail.com</t>
        </is>
      </c>
      <c r="U605" s="405" t="inlineStr">
        <is>
          <t>Sim</t>
        </is>
      </c>
      <c r="V605" s="408" t="n">
        <v>46023</v>
      </c>
    </row>
    <row r="606">
      <c r="A606" s="396" t="inlineStr">
        <is>
          <t>33YKMAA9H9C</t>
        </is>
      </c>
      <c r="B606" s="397" t="inlineStr">
        <is>
          <t>UYSD-UL-XQX0</t>
        </is>
      </c>
      <c r="C606" s="397" t="inlineStr">
        <is>
          <t>Intermediário - 2 lugares</t>
        </is>
      </c>
      <c r="D606" s="398" t="n">
        <v>46052</v>
      </c>
      <c r="E606" s="398" t="n">
        <v>46045</v>
      </c>
      <c r="F606" s="490" t="n">
        <v>0.7880324074074074</v>
      </c>
      <c r="G606" s="397" t="inlineStr">
        <is>
          <t>Venda online</t>
        </is>
      </c>
      <c r="H606" s="397" t="inlineStr">
        <is>
          <t>Pagamento transacionado pela Sympla</t>
        </is>
      </c>
      <c r="I606" s="397" t="n">
        <v>180</v>
      </c>
      <c r="J606" s="397" t="n">
        <v>0</v>
      </c>
      <c r="K606" s="397" t="n">
        <v>180</v>
      </c>
      <c r="L606" s="397" t="n">
        <v>21.6</v>
      </c>
      <c r="M606" s="397" t="n">
        <v>201.6</v>
      </c>
      <c r="N606" s="397" t="n">
        <v>-21.6</v>
      </c>
      <c r="O606" s="491" t="n">
        <v>180</v>
      </c>
      <c r="P606" s="397" t="n"/>
      <c r="Q606" s="397" t="n"/>
      <c r="R606" s="397" t="inlineStr">
        <is>
          <t>Mirella</t>
        </is>
      </c>
      <c r="S606" s="397" t="inlineStr">
        <is>
          <t>gil</t>
        </is>
      </c>
      <c r="T606" s="397" t="inlineStr">
        <is>
          <t>mirella.gil@hotmail.com</t>
        </is>
      </c>
      <c r="U606" s="400" t="inlineStr">
        <is>
          <t>Sim</t>
        </is>
      </c>
      <c r="V606" s="408" t="n">
        <v>46023</v>
      </c>
    </row>
    <row r="607">
      <c r="A607" s="401" t="inlineStr">
        <is>
          <t>33YKMAAA5JD</t>
        </is>
      </c>
      <c r="B607" s="402" t="inlineStr">
        <is>
          <t>UYSY-CR-7L8U</t>
        </is>
      </c>
      <c r="C607" s="402" t="inlineStr">
        <is>
          <t>Intermediário - 2 lugares</t>
        </is>
      </c>
      <c r="D607" s="403" t="n">
        <v>46052</v>
      </c>
      <c r="E607" s="403" t="n">
        <v>46045</v>
      </c>
      <c r="F607" s="492" t="n">
        <v>0.8643287037037037</v>
      </c>
      <c r="G607" s="402" t="inlineStr">
        <is>
          <t>Venda online</t>
        </is>
      </c>
      <c r="H607" s="402" t="inlineStr">
        <is>
          <t>Pagamento transacionado pela Sympla</t>
        </is>
      </c>
      <c r="I607" s="402" t="n">
        <v>180</v>
      </c>
      <c r="J607" s="402" t="n">
        <v>0</v>
      </c>
      <c r="K607" s="402" t="n">
        <v>180</v>
      </c>
      <c r="L607" s="402" t="n">
        <v>21.6</v>
      </c>
      <c r="M607" s="402" t="n">
        <v>201.6</v>
      </c>
      <c r="N607" s="402" t="n">
        <v>-21.6</v>
      </c>
      <c r="O607" s="493" t="n">
        <v>180</v>
      </c>
      <c r="P607" s="402" t="n"/>
      <c r="Q607" s="402" t="n"/>
      <c r="R607" s="402" t="inlineStr">
        <is>
          <t>Mayara</t>
        </is>
      </c>
      <c r="S607" s="402" t="inlineStr">
        <is>
          <t>Pineli</t>
        </is>
      </c>
      <c r="T607" s="402" t="inlineStr">
        <is>
          <t>pinelimayara@yahoo.com.br</t>
        </is>
      </c>
      <c r="U607" s="405" t="inlineStr">
        <is>
          <t>Sim</t>
        </is>
      </c>
      <c r="V607" s="408" t="n">
        <v>46023</v>
      </c>
    </row>
    <row r="608">
      <c r="A608" s="396" t="inlineStr">
        <is>
          <t>33YKMAAA777</t>
        </is>
      </c>
      <c r="B608" s="397" t="inlineStr">
        <is>
          <t>UYSY-Y6-AG89</t>
        </is>
      </c>
      <c r="C608" s="397" t="inlineStr">
        <is>
          <t>Intermediário - 2 lugares</t>
        </is>
      </c>
      <c r="D608" s="398" t="n">
        <v>46052</v>
      </c>
      <c r="E608" s="398" t="n">
        <v>46045</v>
      </c>
      <c r="F608" s="490" t="n">
        <v>0.8670370370370371</v>
      </c>
      <c r="G608" s="397" t="inlineStr">
        <is>
          <t>Venda online</t>
        </is>
      </c>
      <c r="H608" s="397" t="inlineStr">
        <is>
          <t>Pagamento transacionado pela Sympla</t>
        </is>
      </c>
      <c r="I608" s="397" t="n">
        <v>180</v>
      </c>
      <c r="J608" s="397" t="n">
        <v>0</v>
      </c>
      <c r="K608" s="397" t="n">
        <v>180</v>
      </c>
      <c r="L608" s="397" t="n">
        <v>21.6</v>
      </c>
      <c r="M608" s="397" t="n">
        <v>201.6</v>
      </c>
      <c r="N608" s="397" t="n">
        <v>-21.6</v>
      </c>
      <c r="O608" s="491" t="n">
        <v>180</v>
      </c>
      <c r="P608" s="397" t="n"/>
      <c r="Q608" s="397" t="n"/>
      <c r="R608" s="397" t="inlineStr">
        <is>
          <t>Gustavo</t>
        </is>
      </c>
      <c r="S608" s="397" t="inlineStr">
        <is>
          <t>Acioli Murta Torres</t>
        </is>
      </c>
      <c r="T608" s="397" t="inlineStr">
        <is>
          <t>guga_murta@hotmail.com</t>
        </is>
      </c>
      <c r="U608" s="400" t="inlineStr">
        <is>
          <t>Sim</t>
        </is>
      </c>
      <c r="V608" s="408" t="n">
        <v>46023</v>
      </c>
    </row>
    <row r="609">
      <c r="A609" s="401" t="inlineStr">
        <is>
          <t>33YKMAAAJFJ</t>
        </is>
      </c>
      <c r="B609" s="402" t="inlineStr">
        <is>
          <t>UYSL-VZ-2PE7</t>
        </is>
      </c>
      <c r="C609" s="402" t="inlineStr">
        <is>
          <t>Intermediário - 2 lugares</t>
        </is>
      </c>
      <c r="D609" s="403" t="n">
        <v>46052</v>
      </c>
      <c r="E609" s="403" t="n">
        <v>46045</v>
      </c>
      <c r="F609" s="492" t="n">
        <v>0.9249652777777778</v>
      </c>
      <c r="G609" s="402" t="inlineStr">
        <is>
          <t>Venda online</t>
        </is>
      </c>
      <c r="H609" s="402" t="inlineStr">
        <is>
          <t>Pagamento transacionado pela Sympla</t>
        </is>
      </c>
      <c r="I609" s="402" t="n">
        <v>180</v>
      </c>
      <c r="J609" s="402" t="n">
        <v>0</v>
      </c>
      <c r="K609" s="402" t="n">
        <v>180</v>
      </c>
      <c r="L609" s="402" t="n">
        <v>21.6</v>
      </c>
      <c r="M609" s="402" t="n">
        <v>201.6</v>
      </c>
      <c r="N609" s="402" t="n">
        <v>-21.6</v>
      </c>
      <c r="O609" s="493" t="n">
        <v>180</v>
      </c>
      <c r="P609" s="402" t="n"/>
      <c r="Q609" s="402" t="n"/>
      <c r="R609" s="402" t="inlineStr">
        <is>
          <t>Bianca</t>
        </is>
      </c>
      <c r="S609" s="402" t="inlineStr">
        <is>
          <t>Vasconcelos</t>
        </is>
      </c>
      <c r="T609" s="402" t="inlineStr">
        <is>
          <t>bianca.v.rochadias@gmail.com</t>
        </is>
      </c>
      <c r="U609" s="405" t="inlineStr">
        <is>
          <t>Sim</t>
        </is>
      </c>
      <c r="V609" s="408" t="n">
        <v>46023</v>
      </c>
    </row>
    <row r="610">
      <c r="A610" s="396" t="inlineStr">
        <is>
          <t>33YKMAAARRZ</t>
        </is>
      </c>
      <c r="B610" s="397" t="inlineStr">
        <is>
          <t>UYSZ-6Y-4XAG</t>
        </is>
      </c>
      <c r="C610" s="397" t="inlineStr">
        <is>
          <t>Intermediário - 2 lugares</t>
        </is>
      </c>
      <c r="D610" s="398" t="n">
        <v>46052</v>
      </c>
      <c r="E610" s="398" t="n">
        <v>46045</v>
      </c>
      <c r="F610" s="490" t="n">
        <v>0.9634953703703704</v>
      </c>
      <c r="G610" s="397" t="inlineStr">
        <is>
          <t>Venda online</t>
        </is>
      </c>
      <c r="H610" s="397" t="inlineStr">
        <is>
          <t>Pagamento transacionado pela Sympla</t>
        </is>
      </c>
      <c r="I610" s="397" t="n">
        <v>180</v>
      </c>
      <c r="J610" s="397" t="n">
        <v>0</v>
      </c>
      <c r="K610" s="397" t="n">
        <v>180</v>
      </c>
      <c r="L610" s="397" t="n">
        <v>21.6</v>
      </c>
      <c r="M610" s="397" t="n">
        <v>201.6</v>
      </c>
      <c r="N610" s="397" t="n">
        <v>-21.6</v>
      </c>
      <c r="O610" s="491" t="n">
        <v>180</v>
      </c>
      <c r="P610" s="397" t="n"/>
      <c r="Q610" s="397" t="n"/>
      <c r="R610" s="397" t="inlineStr">
        <is>
          <t>Welder</t>
        </is>
      </c>
      <c r="S610" s="397" t="inlineStr">
        <is>
          <t>Perina</t>
        </is>
      </c>
      <c r="T610" s="397" t="inlineStr">
        <is>
          <t>welder.perina@gmail.com</t>
        </is>
      </c>
      <c r="U610" s="400" t="inlineStr">
        <is>
          <t>Sim</t>
        </is>
      </c>
      <c r="V610" s="408" t="n">
        <v>46023</v>
      </c>
    </row>
    <row r="611">
      <c r="A611" s="401" t="inlineStr">
        <is>
          <t>33YKMAAASRQ</t>
        </is>
      </c>
      <c r="B611" s="402" t="inlineStr">
        <is>
          <t>UYSZ-AD-EK1N</t>
        </is>
      </c>
      <c r="C611" s="402" t="inlineStr">
        <is>
          <t>Intermediário - 2 lugares</t>
        </is>
      </c>
      <c r="D611" s="403" t="n">
        <v>46052</v>
      </c>
      <c r="E611" s="403" t="n">
        <v>46045</v>
      </c>
      <c r="F611" s="492" t="n">
        <v>0.9654398148148148</v>
      </c>
      <c r="G611" s="402" t="inlineStr">
        <is>
          <t>Venda online</t>
        </is>
      </c>
      <c r="H611" s="402" t="inlineStr">
        <is>
          <t>Pagamento transacionado pela Sympla</t>
        </is>
      </c>
      <c r="I611" s="402" t="n">
        <v>180</v>
      </c>
      <c r="J611" s="402" t="n">
        <v>0</v>
      </c>
      <c r="K611" s="402" t="n">
        <v>180</v>
      </c>
      <c r="L611" s="402" t="n">
        <v>21.6</v>
      </c>
      <c r="M611" s="402" t="n">
        <v>201.6</v>
      </c>
      <c r="N611" s="402" t="n">
        <v>-21.6</v>
      </c>
      <c r="O611" s="493" t="n">
        <v>180</v>
      </c>
      <c r="P611" s="402" t="n"/>
      <c r="Q611" s="402" t="n"/>
      <c r="R611" s="402" t="inlineStr">
        <is>
          <t>Jéssica</t>
        </is>
      </c>
      <c r="S611" s="402" t="inlineStr">
        <is>
          <t>Oliveira Gonçalves</t>
        </is>
      </c>
      <c r="T611" s="402" t="inlineStr">
        <is>
          <t>jessica.oliveiragoncalves@hotmail.com</t>
        </is>
      </c>
      <c r="U611" s="405" t="inlineStr">
        <is>
          <t>Sim</t>
        </is>
      </c>
      <c r="V611" s="408" t="n">
        <v>46023</v>
      </c>
    </row>
    <row r="612">
      <c r="A612" s="396" t="inlineStr">
        <is>
          <t>33YKMAAASR2</t>
        </is>
      </c>
      <c r="B612" s="397" t="inlineStr">
        <is>
          <t>UYSZ-CC-5B47</t>
        </is>
      </c>
      <c r="C612" s="397" t="inlineStr">
        <is>
          <t>Intermediário - 2 lugares</t>
        </is>
      </c>
      <c r="D612" s="398" t="n">
        <v>46052</v>
      </c>
      <c r="E612" s="398" t="n">
        <v>46045</v>
      </c>
      <c r="F612" s="490" t="n">
        <v>0.9664236111111111</v>
      </c>
      <c r="G612" s="397" t="inlineStr">
        <is>
          <t>Venda online</t>
        </is>
      </c>
      <c r="H612" s="397" t="inlineStr">
        <is>
          <t>Pagamento transacionado pela Sympla</t>
        </is>
      </c>
      <c r="I612" s="397" t="n">
        <v>180</v>
      </c>
      <c r="J612" s="397" t="n">
        <v>0</v>
      </c>
      <c r="K612" s="397" t="n">
        <v>180</v>
      </c>
      <c r="L612" s="397" t="n">
        <v>21.6</v>
      </c>
      <c r="M612" s="397" t="n">
        <v>201.6</v>
      </c>
      <c r="N612" s="397" t="n">
        <v>-21.6</v>
      </c>
      <c r="O612" s="491" t="n">
        <v>180</v>
      </c>
      <c r="P612" s="397" t="n"/>
      <c r="Q612" s="397" t="n"/>
      <c r="R612" s="397" t="inlineStr">
        <is>
          <t>Mateus</t>
        </is>
      </c>
      <c r="S612" s="397" t="inlineStr">
        <is>
          <t>Guimarães</t>
        </is>
      </c>
      <c r="T612" s="397" t="inlineStr">
        <is>
          <t>mateus.todero@gmail.com</t>
        </is>
      </c>
      <c r="U612" s="400" t="inlineStr">
        <is>
          <t>Sim</t>
        </is>
      </c>
      <c r="V612" s="408" t="n">
        <v>46023</v>
      </c>
    </row>
    <row r="613">
      <c r="A613" s="401" t="inlineStr">
        <is>
          <t>33YKMAAB5GS</t>
        </is>
      </c>
      <c r="B613" s="402" t="inlineStr">
        <is>
          <t>UYSU-5F-FXZD</t>
        </is>
      </c>
      <c r="C613" s="402" t="inlineStr">
        <is>
          <t>Intermediário - 2 lugares</t>
        </is>
      </c>
      <c r="D613" s="403" t="n">
        <v>46052</v>
      </c>
      <c r="E613" s="403" t="n">
        <v>46046</v>
      </c>
      <c r="F613" s="492" t="n">
        <v>0.0652662037037037</v>
      </c>
      <c r="G613" s="402" t="inlineStr">
        <is>
          <t>Venda online</t>
        </is>
      </c>
      <c r="H613" s="402" t="inlineStr">
        <is>
          <t>Pagamento transacionado pela Sympla</t>
        </is>
      </c>
      <c r="I613" s="402" t="n">
        <v>180</v>
      </c>
      <c r="J613" s="402" t="n">
        <v>0</v>
      </c>
      <c r="K613" s="402" t="n">
        <v>180</v>
      </c>
      <c r="L613" s="402" t="n">
        <v>21.6</v>
      </c>
      <c r="M613" s="402" t="n">
        <v>201.6</v>
      </c>
      <c r="N613" s="402" t="n">
        <v>-21.6</v>
      </c>
      <c r="O613" s="493" t="n">
        <v>180</v>
      </c>
      <c r="P613" s="402" t="n"/>
      <c r="Q613" s="402" t="n"/>
      <c r="R613" s="402" t="inlineStr">
        <is>
          <t>melissa</t>
        </is>
      </c>
      <c r="S613" s="402" t="inlineStr">
        <is>
          <t>postiglione</t>
        </is>
      </c>
      <c r="T613" s="402" t="inlineStr">
        <is>
          <t>melisspostig@gmail.com</t>
        </is>
      </c>
      <c r="U613" s="405" t="inlineStr">
        <is>
          <t>Sim</t>
        </is>
      </c>
      <c r="V613" s="408" t="n">
        <v>46023</v>
      </c>
    </row>
    <row r="614">
      <c r="A614" s="396" t="inlineStr">
        <is>
          <t>33YKMAAD03R</t>
        </is>
      </c>
      <c r="B614" s="397" t="inlineStr">
        <is>
          <t>UYTS-5N-M0LS</t>
        </is>
      </c>
      <c r="C614" s="397" t="inlineStr">
        <is>
          <t>Entrada única - Individual</t>
        </is>
      </c>
      <c r="D614" s="398" t="n">
        <v>46052</v>
      </c>
      <c r="E614" s="398" t="n">
        <v>46046</v>
      </c>
      <c r="F614" s="490" t="n">
        <v>0.6110300925925926</v>
      </c>
      <c r="G614" s="397" t="inlineStr">
        <is>
          <t>Venda online</t>
        </is>
      </c>
      <c r="H614" s="397" t="inlineStr">
        <is>
          <t>Pagamento transacionado pela Sympla</t>
        </is>
      </c>
      <c r="I614" s="397" t="n">
        <v>75</v>
      </c>
      <c r="J614" s="397" t="n">
        <v>0</v>
      </c>
      <c r="K614" s="397" t="n">
        <v>75</v>
      </c>
      <c r="L614" s="397" t="n">
        <v>9</v>
      </c>
      <c r="M614" s="397" t="n">
        <v>84</v>
      </c>
      <c r="N614" s="397" t="n">
        <v>-9</v>
      </c>
      <c r="O614" s="491" t="n">
        <v>75</v>
      </c>
      <c r="P614" s="397" t="n"/>
      <c r="Q614" s="397" t="n"/>
      <c r="R614" s="397" t="inlineStr">
        <is>
          <t>Juliana Alzira</t>
        </is>
      </c>
      <c r="S614" s="397" t="inlineStr">
        <is>
          <t>Ferreira de Souza</t>
        </is>
      </c>
      <c r="T614" s="397" t="inlineStr">
        <is>
          <t>juliana.ferreira.souza@hotmail.com</t>
        </is>
      </c>
      <c r="U614" s="400" t="inlineStr">
        <is>
          <t>Sim</t>
        </is>
      </c>
      <c r="V614" s="408" t="n">
        <v>46023</v>
      </c>
    </row>
    <row r="615">
      <c r="A615" s="401" t="inlineStr">
        <is>
          <t>33YKMAAD8DU</t>
        </is>
      </c>
      <c r="B615" s="402" t="inlineStr">
        <is>
          <t>UYTU-5S-ZYJL</t>
        </is>
      </c>
      <c r="C615" s="402" t="inlineStr">
        <is>
          <t>Entrada única - Individual</t>
        </is>
      </c>
      <c r="D615" s="403" t="n">
        <v>46052</v>
      </c>
      <c r="E615" s="403" t="n">
        <v>46046</v>
      </c>
      <c r="F615" s="492" t="n">
        <v>0.6452083333333334</v>
      </c>
      <c r="G615" s="402" t="inlineStr">
        <is>
          <t>Venda online</t>
        </is>
      </c>
      <c r="H615" s="402" t="inlineStr">
        <is>
          <t>Pagamento transacionado pela Sympla</t>
        </is>
      </c>
      <c r="I615" s="402" t="n">
        <v>75</v>
      </c>
      <c r="J615" s="402" t="n">
        <v>0</v>
      </c>
      <c r="K615" s="402" t="n">
        <v>75</v>
      </c>
      <c r="L615" s="402" t="n">
        <v>9</v>
      </c>
      <c r="M615" s="402" t="n">
        <v>84</v>
      </c>
      <c r="N615" s="402" t="n">
        <v>-9</v>
      </c>
      <c r="O615" s="493" t="n">
        <v>75</v>
      </c>
      <c r="P615" s="402" t="n"/>
      <c r="Q615" s="402" t="n"/>
      <c r="R615" s="402" t="inlineStr">
        <is>
          <t>Renata</t>
        </is>
      </c>
      <c r="S615" s="402" t="inlineStr">
        <is>
          <t>Valente</t>
        </is>
      </c>
      <c r="T615" s="402" t="inlineStr">
        <is>
          <t>renatamoraes55@hotmail.com</t>
        </is>
      </c>
      <c r="U615" s="405" t="inlineStr">
        <is>
          <t>Sim</t>
        </is>
      </c>
      <c r="V615" s="408" t="n">
        <v>46023</v>
      </c>
    </row>
    <row r="616">
      <c r="A616" s="396" t="inlineStr">
        <is>
          <t>33YKMAAD8GP</t>
        </is>
      </c>
      <c r="B616" s="397" t="inlineStr">
        <is>
          <t>UYTU-AV-9N45</t>
        </is>
      </c>
      <c r="C616" s="397" t="inlineStr">
        <is>
          <t>Intermediário - 2 lugares</t>
        </is>
      </c>
      <c r="D616" s="398" t="n">
        <v>46052</v>
      </c>
      <c r="E616" s="398" t="n">
        <v>46046</v>
      </c>
      <c r="F616" s="490" t="n">
        <v>0.6477546296296296</v>
      </c>
      <c r="G616" s="397" t="inlineStr">
        <is>
          <t>Venda online</t>
        </is>
      </c>
      <c r="H616" s="397" t="inlineStr">
        <is>
          <t>Pagamento transacionado pela Sympla</t>
        </is>
      </c>
      <c r="I616" s="397" t="n">
        <v>180</v>
      </c>
      <c r="J616" s="397" t="n">
        <v>0</v>
      </c>
      <c r="K616" s="397" t="n">
        <v>180</v>
      </c>
      <c r="L616" s="397" t="n">
        <v>21.6</v>
      </c>
      <c r="M616" s="397" t="n">
        <v>201.6</v>
      </c>
      <c r="N616" s="397" t="n">
        <v>-21.6</v>
      </c>
      <c r="O616" s="491" t="n">
        <v>180</v>
      </c>
      <c r="P616" s="397" t="n"/>
      <c r="Q616" s="397" t="n"/>
      <c r="R616" s="397" t="inlineStr">
        <is>
          <t>marcos</t>
        </is>
      </c>
      <c r="S616" s="397" t="inlineStr">
        <is>
          <t>monfardini</t>
        </is>
      </c>
      <c r="T616" s="397" t="inlineStr">
        <is>
          <t>marcosmonfardini@yahoo.com.br</t>
        </is>
      </c>
      <c r="U616" s="400" t="inlineStr">
        <is>
          <t>Sim</t>
        </is>
      </c>
      <c r="V616" s="408" t="n">
        <v>46023</v>
      </c>
    </row>
    <row r="617">
      <c r="A617" s="401" t="inlineStr">
        <is>
          <t>33YKMAADESQ</t>
        </is>
      </c>
      <c r="B617" s="402" t="inlineStr">
        <is>
          <t>UYTV-R7-9SBZ</t>
        </is>
      </c>
      <c r="C617" s="402" t="inlineStr">
        <is>
          <t>Entrada única - Individual</t>
        </is>
      </c>
      <c r="D617" s="403" t="n">
        <v>46052</v>
      </c>
      <c r="E617" s="403" t="n">
        <v>46046</v>
      </c>
      <c r="F617" s="492" t="n">
        <v>0.672974537037037</v>
      </c>
      <c r="G617" s="402" t="inlineStr">
        <is>
          <t>Venda online</t>
        </is>
      </c>
      <c r="H617" s="402" t="inlineStr">
        <is>
          <t>Pagamento transacionado pela Sympla</t>
        </is>
      </c>
      <c r="I617" s="402" t="n">
        <v>75</v>
      </c>
      <c r="J617" s="402" t="n">
        <v>0</v>
      </c>
      <c r="K617" s="402" t="n">
        <v>75</v>
      </c>
      <c r="L617" s="402" t="n">
        <v>9</v>
      </c>
      <c r="M617" s="402" t="n">
        <v>84</v>
      </c>
      <c r="N617" s="402" t="n">
        <v>-9</v>
      </c>
      <c r="O617" s="493" t="n">
        <v>75</v>
      </c>
      <c r="P617" s="402" t="n"/>
      <c r="Q617" s="402" t="n"/>
      <c r="R617" s="402" t="inlineStr">
        <is>
          <t>Isabella</t>
        </is>
      </c>
      <c r="S617" s="402" t="inlineStr">
        <is>
          <t>preto</t>
        </is>
      </c>
      <c r="T617" s="402" t="inlineStr">
        <is>
          <t>isabellapreto1996@gmail.com</t>
        </is>
      </c>
      <c r="U617" s="405" t="inlineStr">
        <is>
          <t>Sim</t>
        </is>
      </c>
      <c r="V617" s="408" t="n">
        <v>46023</v>
      </c>
    </row>
    <row r="618">
      <c r="A618" s="396" t="inlineStr">
        <is>
          <t>33YKMAADYAZ</t>
        </is>
      </c>
      <c r="B618" s="397" t="inlineStr">
        <is>
          <t>UYTW-MQ-UA1C</t>
        </is>
      </c>
      <c r="C618" s="397" t="inlineStr">
        <is>
          <t>Intermediário - 2 lugares</t>
        </is>
      </c>
      <c r="D618" s="398" t="n">
        <v>46052</v>
      </c>
      <c r="E618" s="398" t="n">
        <v>46046</v>
      </c>
      <c r="F618" s="490" t="n">
        <v>0.6878125</v>
      </c>
      <c r="G618" s="397" t="inlineStr">
        <is>
          <t>Venda online</t>
        </is>
      </c>
      <c r="H618" s="397" t="inlineStr">
        <is>
          <t>Pagamento transacionado pela Sympla</t>
        </is>
      </c>
      <c r="I618" s="397" t="n">
        <v>180</v>
      </c>
      <c r="J618" s="397" t="n">
        <v>0</v>
      </c>
      <c r="K618" s="397" t="n">
        <v>180</v>
      </c>
      <c r="L618" s="397" t="n">
        <v>21.6</v>
      </c>
      <c r="M618" s="397" t="n">
        <v>201.6</v>
      </c>
      <c r="N618" s="397" t="n">
        <v>-21.6</v>
      </c>
      <c r="O618" s="491" t="n">
        <v>180</v>
      </c>
      <c r="P618" s="397" t="n"/>
      <c r="Q618" s="397" t="n"/>
      <c r="R618" s="397" t="inlineStr">
        <is>
          <t>Yuli</t>
        </is>
      </c>
      <c r="S618" s="397" t="inlineStr">
        <is>
          <t>Honorato</t>
        </is>
      </c>
      <c r="T618" s="397" t="inlineStr">
        <is>
          <t>yulihonorato49@gmail.com</t>
        </is>
      </c>
      <c r="U618" s="400" t="inlineStr">
        <is>
          <t>Sim</t>
        </is>
      </c>
      <c r="V618" s="408" t="n">
        <v>46023</v>
      </c>
    </row>
    <row r="619">
      <c r="A619" s="401" t="inlineStr">
        <is>
          <t>33YKMAADY4H</t>
        </is>
      </c>
      <c r="B619" s="402" t="inlineStr">
        <is>
          <t>UYTW-ZL-EELR</t>
        </is>
      </c>
      <c r="C619" s="402" t="inlineStr">
        <is>
          <t>Intermediário - 2 lugares</t>
        </is>
      </c>
      <c r="D619" s="403" t="n">
        <v>46052</v>
      </c>
      <c r="E619" s="403" t="n">
        <v>46046</v>
      </c>
      <c r="F619" s="492" t="n">
        <v>0.6887384259259259</v>
      </c>
      <c r="G619" s="402" t="inlineStr">
        <is>
          <t>Venda online</t>
        </is>
      </c>
      <c r="H619" s="402" t="inlineStr">
        <is>
          <t>Pagamento transacionado pela Sympla</t>
        </is>
      </c>
      <c r="I619" s="402" t="n">
        <v>180</v>
      </c>
      <c r="J619" s="402" t="n">
        <v>0</v>
      </c>
      <c r="K619" s="402" t="n">
        <v>180</v>
      </c>
      <c r="L619" s="402" t="n">
        <v>21.6</v>
      </c>
      <c r="M619" s="402" t="n">
        <v>201.6</v>
      </c>
      <c r="N619" s="402" t="n">
        <v>-21.6</v>
      </c>
      <c r="O619" s="493" t="n">
        <v>180</v>
      </c>
      <c r="P619" s="402" t="n"/>
      <c r="Q619" s="402" t="n"/>
      <c r="R619" s="402" t="inlineStr">
        <is>
          <t>Naiara</t>
        </is>
      </c>
      <c r="S619" s="402" t="inlineStr">
        <is>
          <t>Fonseca do Nascimento</t>
        </is>
      </c>
      <c r="T619" s="402" t="inlineStr">
        <is>
          <t>Naiarafonse@gmail.com</t>
        </is>
      </c>
      <c r="U619" s="405" t="inlineStr">
        <is>
          <t>Sim</t>
        </is>
      </c>
      <c r="V619" s="408" t="n">
        <v>46023</v>
      </c>
    </row>
    <row r="620">
      <c r="A620" s="396" t="inlineStr">
        <is>
          <t>33YKMAAEDGG</t>
        </is>
      </c>
      <c r="B620" s="397" t="inlineStr">
        <is>
          <t>UYU5-7H-6JSC</t>
        </is>
      </c>
      <c r="C620" s="397" t="inlineStr">
        <is>
          <t>Entrada única - Individual</t>
        </is>
      </c>
      <c r="D620" s="398" t="n">
        <v>46052</v>
      </c>
      <c r="E620" s="398" t="n">
        <v>46046</v>
      </c>
      <c r="F620" s="490" t="n">
        <v>0.7995023148148148</v>
      </c>
      <c r="G620" s="397" t="inlineStr">
        <is>
          <t>Venda online</t>
        </is>
      </c>
      <c r="H620" s="397" t="inlineStr">
        <is>
          <t>Pagamento transacionado pela Sympla</t>
        </is>
      </c>
      <c r="I620" s="397" t="n">
        <v>75</v>
      </c>
      <c r="J620" s="397" t="n">
        <v>0</v>
      </c>
      <c r="K620" s="397" t="n">
        <v>75</v>
      </c>
      <c r="L620" s="397" t="n">
        <v>9</v>
      </c>
      <c r="M620" s="397" t="n">
        <v>84</v>
      </c>
      <c r="N620" s="397" t="n">
        <v>-9</v>
      </c>
      <c r="O620" s="491" t="n">
        <v>75</v>
      </c>
      <c r="P620" s="397" t="n"/>
      <c r="Q620" s="397" t="n"/>
      <c r="R620" s="397" t="inlineStr">
        <is>
          <t>Vinicius Kauan</t>
        </is>
      </c>
      <c r="S620" s="397" t="inlineStr">
        <is>
          <t>Ramos Trajano</t>
        </is>
      </c>
      <c r="T620" s="397" t="inlineStr">
        <is>
          <t>vini.kauan@hotmail.com</t>
        </is>
      </c>
      <c r="U620" s="400" t="inlineStr">
        <is>
          <t>Sim</t>
        </is>
      </c>
      <c r="V620" s="408" t="n">
        <v>46023</v>
      </c>
    </row>
    <row r="621">
      <c r="A621" s="401" t="inlineStr">
        <is>
          <t>33YKMAAGFZB</t>
        </is>
      </c>
      <c r="B621" s="402" t="inlineStr">
        <is>
          <t>UYVC-LF-4U29</t>
        </is>
      </c>
      <c r="C621" s="402" t="inlineStr">
        <is>
          <t>Intermediário - 2 lugares</t>
        </is>
      </c>
      <c r="D621" s="403" t="n">
        <v>46052</v>
      </c>
      <c r="E621" s="403" t="n">
        <v>46047</v>
      </c>
      <c r="F621" s="492" t="n">
        <v>0.5056018518518518</v>
      </c>
      <c r="G621" s="402" t="inlineStr">
        <is>
          <t>Venda online</t>
        </is>
      </c>
      <c r="H621" s="402" t="inlineStr">
        <is>
          <t>Pagamento transacionado pela Sympla</t>
        </is>
      </c>
      <c r="I621" s="402" t="n">
        <v>180</v>
      </c>
      <c r="J621" s="402" t="n">
        <v>0</v>
      </c>
      <c r="K621" s="402" t="n">
        <v>180</v>
      </c>
      <c r="L621" s="402" t="n">
        <v>21.6</v>
      </c>
      <c r="M621" s="402" t="n">
        <v>201.6</v>
      </c>
      <c r="N621" s="402" t="n">
        <v>-21.6</v>
      </c>
      <c r="O621" s="493" t="n">
        <v>180</v>
      </c>
      <c r="P621" s="402" t="n"/>
      <c r="Q621" s="402" t="n"/>
      <c r="R621" s="402" t="inlineStr">
        <is>
          <t>Marcello</t>
        </is>
      </c>
      <c r="S621" s="402" t="inlineStr">
        <is>
          <t>Gomes Marques</t>
        </is>
      </c>
      <c r="T621" s="402" t="inlineStr">
        <is>
          <t>mpebagyn@gmail.com</t>
        </is>
      </c>
      <c r="U621" s="405" t="inlineStr">
        <is>
          <t>Sim</t>
        </is>
      </c>
      <c r="V621" s="408" t="n">
        <v>46023</v>
      </c>
    </row>
    <row r="622">
      <c r="A622" s="396" t="inlineStr">
        <is>
          <t>33YKMAAYA13</t>
        </is>
      </c>
      <c r="B622" s="397" t="inlineStr">
        <is>
          <t>UYW1-YB-1C0P</t>
        </is>
      </c>
      <c r="C622" s="397" t="inlineStr">
        <is>
          <t>Intermediário - 2 lugares</t>
        </is>
      </c>
      <c r="D622" s="398" t="n">
        <v>46052</v>
      </c>
      <c r="E622" s="398" t="n">
        <v>46047</v>
      </c>
      <c r="F622" s="490" t="n">
        <v>0.8962152777777778</v>
      </c>
      <c r="G622" s="397" t="inlineStr">
        <is>
          <t>Venda online</t>
        </is>
      </c>
      <c r="H622" s="397" t="inlineStr">
        <is>
          <t>Pagamento transacionado pela Sympla</t>
        </is>
      </c>
      <c r="I622" s="397" t="n">
        <v>180</v>
      </c>
      <c r="J622" s="397" t="n">
        <v>0</v>
      </c>
      <c r="K622" s="397" t="n">
        <v>180</v>
      </c>
      <c r="L622" s="397" t="n">
        <v>21.6</v>
      </c>
      <c r="M622" s="397" t="n">
        <v>201.6</v>
      </c>
      <c r="N622" s="397" t="n">
        <v>-21.6</v>
      </c>
      <c r="O622" s="491" t="n">
        <v>180</v>
      </c>
      <c r="P622" s="397" t="n"/>
      <c r="Q622" s="397" t="n"/>
      <c r="R622" s="397" t="inlineStr">
        <is>
          <t>Bianca Oliveira</t>
        </is>
      </c>
      <c r="S622" s="397" t="inlineStr">
        <is>
          <t>Ibiapino</t>
        </is>
      </c>
      <c r="T622" s="397" t="inlineStr">
        <is>
          <t>ibiapinobianca@gmail.com</t>
        </is>
      </c>
      <c r="U622" s="400" t="inlineStr">
        <is>
          <t>Sim</t>
        </is>
      </c>
      <c r="V622" s="408" t="n">
        <v>46023</v>
      </c>
    </row>
    <row r="623">
      <c r="A623" s="401" t="inlineStr">
        <is>
          <t>33YKMAAYC97</t>
        </is>
      </c>
      <c r="B623" s="402" t="inlineStr">
        <is>
          <t>UYW2-ZE-LWJZ</t>
        </is>
      </c>
      <c r="C623" s="402" t="inlineStr">
        <is>
          <t>Entrada única - Individual</t>
        </is>
      </c>
      <c r="D623" s="403" t="n">
        <v>46052</v>
      </c>
      <c r="E623" s="403" t="n">
        <v>46047</v>
      </c>
      <c r="F623" s="492" t="n">
        <v>0.9163310185185185</v>
      </c>
      <c r="G623" s="402" t="inlineStr">
        <is>
          <t>Venda online</t>
        </is>
      </c>
      <c r="H623" s="402" t="inlineStr">
        <is>
          <t>Pagamento transacionado pela Sympla</t>
        </is>
      </c>
      <c r="I623" s="402" t="n">
        <v>75</v>
      </c>
      <c r="J623" s="402" t="n">
        <v>0</v>
      </c>
      <c r="K623" s="402" t="n">
        <v>75</v>
      </c>
      <c r="L623" s="402" t="n">
        <v>9</v>
      </c>
      <c r="M623" s="402" t="n">
        <v>84</v>
      </c>
      <c r="N623" s="402" t="n">
        <v>-9</v>
      </c>
      <c r="O623" s="493" t="n">
        <v>75</v>
      </c>
      <c r="P623" s="402" t="n"/>
      <c r="Q623" s="402" t="n"/>
      <c r="R623" s="402" t="inlineStr">
        <is>
          <t>Juliana</t>
        </is>
      </c>
      <c r="S623" s="402" t="inlineStr">
        <is>
          <t>Moreira</t>
        </is>
      </c>
      <c r="T623" s="402" t="inlineStr">
        <is>
          <t>ju.smoreira@gmail.com</t>
        </is>
      </c>
      <c r="U623" s="405" t="inlineStr">
        <is>
          <t>Sim</t>
        </is>
      </c>
      <c r="V623" s="408" t="n">
        <v>46023</v>
      </c>
    </row>
    <row r="624">
      <c r="A624" s="396" t="inlineStr">
        <is>
          <t>33YKMAAJNB6</t>
        </is>
      </c>
      <c r="B624" s="397" t="inlineStr">
        <is>
          <t>UYX4-KX-7M1R</t>
        </is>
      </c>
      <c r="C624" s="397" t="inlineStr">
        <is>
          <t>Intermediário - 2 lugares</t>
        </is>
      </c>
      <c r="D624" s="398" t="n">
        <v>46052</v>
      </c>
      <c r="E624" s="398" t="n">
        <v>46048</v>
      </c>
      <c r="F624" s="490" t="n">
        <v>0.528449074074074</v>
      </c>
      <c r="G624" s="397" t="inlineStr">
        <is>
          <t>Venda online</t>
        </is>
      </c>
      <c r="H624" s="397" t="inlineStr">
        <is>
          <t>Pagamento transacionado pela Sympla</t>
        </is>
      </c>
      <c r="I624" s="397" t="n">
        <v>180</v>
      </c>
      <c r="J624" s="397" t="n">
        <v>0</v>
      </c>
      <c r="K624" s="397" t="n">
        <v>180</v>
      </c>
      <c r="L624" s="397" t="n">
        <v>21.6</v>
      </c>
      <c r="M624" s="397" t="n">
        <v>201.6</v>
      </c>
      <c r="N624" s="397" t="n">
        <v>-21.6</v>
      </c>
      <c r="O624" s="491" t="n">
        <v>180</v>
      </c>
      <c r="P624" s="397" t="n"/>
      <c r="Q624" s="397" t="n"/>
      <c r="R624" s="397" t="inlineStr">
        <is>
          <t>Emily Cindy</t>
        </is>
      </c>
      <c r="S624" s="397" t="inlineStr">
        <is>
          <t>Oliveira da Silva</t>
        </is>
      </c>
      <c r="T624" s="397" t="inlineStr">
        <is>
          <t>emilycindyoliveira@gmail.com</t>
        </is>
      </c>
      <c r="U624" s="400" t="inlineStr">
        <is>
          <t>Sim</t>
        </is>
      </c>
      <c r="V624" s="408" t="n">
        <v>46023</v>
      </c>
    </row>
    <row r="625">
      <c r="A625" s="401" t="inlineStr">
        <is>
          <t>33YKMAAK5FE</t>
        </is>
      </c>
      <c r="B625" s="402" t="inlineStr">
        <is>
          <t>UYX8-WF-61A8</t>
        </is>
      </c>
      <c r="C625" s="402" t="inlineStr">
        <is>
          <t>Intermediário - 2 lugares</t>
        </is>
      </c>
      <c r="D625" s="403" t="n">
        <v>46052</v>
      </c>
      <c r="E625" s="403" t="n">
        <v>46048</v>
      </c>
      <c r="F625" s="492" t="n">
        <v>0.6024074074074074</v>
      </c>
      <c r="G625" s="402" t="inlineStr">
        <is>
          <t>Venda online</t>
        </is>
      </c>
      <c r="H625" s="402" t="inlineStr">
        <is>
          <t>Pagamento transacionado pela Sympla</t>
        </is>
      </c>
      <c r="I625" s="402" t="n">
        <v>180</v>
      </c>
      <c r="J625" s="402" t="n">
        <v>0</v>
      </c>
      <c r="K625" s="402" t="n">
        <v>180</v>
      </c>
      <c r="L625" s="402" t="n">
        <v>21.6</v>
      </c>
      <c r="M625" s="402" t="n">
        <v>201.6</v>
      </c>
      <c r="N625" s="402" t="n">
        <v>-21.6</v>
      </c>
      <c r="O625" s="493" t="n">
        <v>180</v>
      </c>
      <c r="P625" s="402" t="n"/>
      <c r="Q625" s="402" t="n"/>
      <c r="R625" s="402" t="inlineStr">
        <is>
          <t>Felipe</t>
        </is>
      </c>
      <c r="S625" s="402" t="inlineStr">
        <is>
          <t>Agostini Maffei</t>
        </is>
      </c>
      <c r="T625" s="402" t="inlineStr">
        <is>
          <t>felipeagostinimaffei@gmail.com</t>
        </is>
      </c>
      <c r="U625" s="405" t="inlineStr">
        <is>
          <t>Sim</t>
        </is>
      </c>
      <c r="V625" s="408" t="n">
        <v>46023</v>
      </c>
    </row>
    <row r="626">
      <c r="A626" s="396" t="inlineStr">
        <is>
          <t>33YKMAAKF30</t>
        </is>
      </c>
      <c r="B626" s="397" t="inlineStr">
        <is>
          <t>UYXB-6Y-M2NE</t>
        </is>
      </c>
      <c r="C626" s="397" t="inlineStr">
        <is>
          <t>Intermediário - 2 lugares</t>
        </is>
      </c>
      <c r="D626" s="398" t="n">
        <v>46052</v>
      </c>
      <c r="E626" s="398" t="n">
        <v>46048</v>
      </c>
      <c r="F626" s="490" t="n">
        <v>0.6405787037037037</v>
      </c>
      <c r="G626" s="397" t="inlineStr">
        <is>
          <t>Venda online</t>
        </is>
      </c>
      <c r="H626" s="397" t="inlineStr">
        <is>
          <t>Pagamento transacionado pela Sympla</t>
        </is>
      </c>
      <c r="I626" s="397" t="n">
        <v>180</v>
      </c>
      <c r="J626" s="397" t="n">
        <v>0</v>
      </c>
      <c r="K626" s="397" t="n">
        <v>180</v>
      </c>
      <c r="L626" s="397" t="n">
        <v>21.6</v>
      </c>
      <c r="M626" s="397" t="n">
        <v>201.6</v>
      </c>
      <c r="N626" s="397" t="n">
        <v>-21.6</v>
      </c>
      <c r="O626" s="491" t="n">
        <v>180</v>
      </c>
      <c r="P626" s="397" t="n"/>
      <c r="Q626" s="397" t="n"/>
      <c r="R626" s="397" t="inlineStr">
        <is>
          <t>RAPHAEL</t>
        </is>
      </c>
      <c r="S626" s="397" t="inlineStr">
        <is>
          <t>ROMÃO</t>
        </is>
      </c>
      <c r="T626" s="397" t="inlineStr">
        <is>
          <t>rromao@noweb.io</t>
        </is>
      </c>
      <c r="U626" s="400" t="inlineStr">
        <is>
          <t>Sim</t>
        </is>
      </c>
      <c r="V626" s="408" t="n">
        <v>46023</v>
      </c>
    </row>
    <row r="627">
      <c r="A627" s="401" t="inlineStr">
        <is>
          <t>33YKMAAKF30</t>
        </is>
      </c>
      <c r="B627" s="402" t="inlineStr">
        <is>
          <t>UYXB-6Y-M2Z9</t>
        </is>
      </c>
      <c r="C627" s="402" t="inlineStr">
        <is>
          <t>Intermediário - 2 lugares</t>
        </is>
      </c>
      <c r="D627" s="403" t="n">
        <v>46052</v>
      </c>
      <c r="E627" s="403" t="n">
        <v>46048</v>
      </c>
      <c r="F627" s="492" t="n">
        <v>0.6405787037037037</v>
      </c>
      <c r="G627" s="402" t="inlineStr">
        <is>
          <t>Venda online</t>
        </is>
      </c>
      <c r="H627" s="402" t="inlineStr">
        <is>
          <t>Pagamento transacionado pela Sympla</t>
        </is>
      </c>
      <c r="I627" s="402" t="n">
        <v>180</v>
      </c>
      <c r="J627" s="402" t="n">
        <v>0</v>
      </c>
      <c r="K627" s="402" t="n">
        <v>180</v>
      </c>
      <c r="L627" s="402" t="n">
        <v>21.6</v>
      </c>
      <c r="M627" s="402" t="n">
        <v>201.6</v>
      </c>
      <c r="N627" s="402" t="n">
        <v>-21.6</v>
      </c>
      <c r="O627" s="493" t="n">
        <v>180</v>
      </c>
      <c r="P627" s="402" t="n"/>
      <c r="Q627" s="402" t="n"/>
      <c r="R627" s="402" t="inlineStr">
        <is>
          <t>RAPHAEL</t>
        </is>
      </c>
      <c r="S627" s="402" t="inlineStr">
        <is>
          <t>ROMÃO</t>
        </is>
      </c>
      <c r="T627" s="402" t="inlineStr">
        <is>
          <t>rromao@noweb.io</t>
        </is>
      </c>
      <c r="U627" s="405" t="inlineStr">
        <is>
          <t>Sim</t>
        </is>
      </c>
      <c r="V627" s="408" t="n">
        <v>46023</v>
      </c>
    </row>
    <row r="628">
      <c r="A628" s="396" t="inlineStr">
        <is>
          <t>33YKMAAL0HE</t>
        </is>
      </c>
      <c r="B628" s="397" t="inlineStr">
        <is>
          <t>UYXF-UU-RY07</t>
        </is>
      </c>
      <c r="C628" s="397" t="inlineStr">
        <is>
          <t>Intermediário - 2 lugares</t>
        </is>
      </c>
      <c r="D628" s="398" t="n">
        <v>46052</v>
      </c>
      <c r="E628" s="398" t="n">
        <v>46048</v>
      </c>
      <c r="F628" s="490" t="n">
        <v>0.7209953703703704</v>
      </c>
      <c r="G628" s="397" t="inlineStr">
        <is>
          <t>Venda online</t>
        </is>
      </c>
      <c r="H628" s="397" t="inlineStr">
        <is>
          <t>Pagamento transacionado pela Sympla</t>
        </is>
      </c>
      <c r="I628" s="397" t="n">
        <v>180</v>
      </c>
      <c r="J628" s="397" t="n">
        <v>0</v>
      </c>
      <c r="K628" s="397" t="n">
        <v>180</v>
      </c>
      <c r="L628" s="397" t="n">
        <v>21.6</v>
      </c>
      <c r="M628" s="397" t="n">
        <v>201.6</v>
      </c>
      <c r="N628" s="397" t="n">
        <v>-21.6</v>
      </c>
      <c r="O628" s="491" t="n">
        <v>180</v>
      </c>
      <c r="P628" s="397" t="n"/>
      <c r="Q628" s="397" t="n"/>
      <c r="R628" s="397" t="inlineStr">
        <is>
          <t>LARISSA</t>
        </is>
      </c>
      <c r="S628" s="397" t="inlineStr">
        <is>
          <t>ROBERTA</t>
        </is>
      </c>
      <c r="T628" s="397" t="inlineStr">
        <is>
          <t>larissa.roberta0902@gmail.com</t>
        </is>
      </c>
      <c r="U628" s="400" t="inlineStr">
        <is>
          <t>Sim</t>
        </is>
      </c>
      <c r="V628" s="408" t="n">
        <v>46023</v>
      </c>
    </row>
    <row r="629">
      <c r="A629" s="401" t="inlineStr">
        <is>
          <t>33YKMAAM10Q</t>
        </is>
      </c>
      <c r="B629" s="402" t="inlineStr">
        <is>
          <t>UYXP-1J-42VZ</t>
        </is>
      </c>
      <c r="C629" s="402" t="inlineStr">
        <is>
          <t>Intermediário - 2 lugares</t>
        </is>
      </c>
      <c r="D629" s="403" t="n">
        <v>46052</v>
      </c>
      <c r="E629" s="403" t="n">
        <v>46048</v>
      </c>
      <c r="F629" s="492" t="n">
        <v>0.8767939814814815</v>
      </c>
      <c r="G629" s="402" t="inlineStr">
        <is>
          <t>Venda online</t>
        </is>
      </c>
      <c r="H629" s="402" t="inlineStr">
        <is>
          <t>Pagamento transacionado pela Sympla</t>
        </is>
      </c>
      <c r="I629" s="402" t="n">
        <v>180</v>
      </c>
      <c r="J629" s="402" t="n">
        <v>0</v>
      </c>
      <c r="K629" s="402" t="n">
        <v>180</v>
      </c>
      <c r="L629" s="402" t="n">
        <v>21.6</v>
      </c>
      <c r="M629" s="402" t="n">
        <v>201.6</v>
      </c>
      <c r="N629" s="402" t="n">
        <v>-21.6</v>
      </c>
      <c r="O629" s="493" t="n">
        <v>180</v>
      </c>
      <c r="P629" s="402" t="n"/>
      <c r="Q629" s="402" t="n"/>
      <c r="R629" s="402" t="inlineStr">
        <is>
          <t>Samara</t>
        </is>
      </c>
      <c r="S629" s="402" t="inlineStr">
        <is>
          <t>Ferraz</t>
        </is>
      </c>
      <c r="T629" s="402" t="inlineStr">
        <is>
          <t>samaratroianof@gmail.com</t>
        </is>
      </c>
      <c r="U629" s="405" t="inlineStr">
        <is>
          <t>Sim</t>
        </is>
      </c>
      <c r="V629" s="408" t="n">
        <v>46023</v>
      </c>
    </row>
    <row r="630">
      <c r="A630" s="396" t="inlineStr">
        <is>
          <t>33YKMAAMCEJ</t>
        </is>
      </c>
      <c r="B630" s="397" t="inlineStr">
        <is>
          <t>UYXS-DY-9SB3</t>
        </is>
      </c>
      <c r="C630" s="397" t="inlineStr">
        <is>
          <t>Intermediário - 2 lugares</t>
        </is>
      </c>
      <c r="D630" s="398" t="n">
        <v>46052</v>
      </c>
      <c r="E630" s="398" t="n">
        <v>46048</v>
      </c>
      <c r="F630" s="490" t="n">
        <v>0.9339583333333333</v>
      </c>
      <c r="G630" s="397" t="inlineStr">
        <is>
          <t>Venda online</t>
        </is>
      </c>
      <c r="H630" s="397" t="inlineStr">
        <is>
          <t>Pagamento transacionado pela Sympla</t>
        </is>
      </c>
      <c r="I630" s="397" t="n">
        <v>180</v>
      </c>
      <c r="J630" s="397" t="n">
        <v>0</v>
      </c>
      <c r="K630" s="397" t="n">
        <v>180</v>
      </c>
      <c r="L630" s="397" t="n">
        <v>21.6</v>
      </c>
      <c r="M630" s="397" t="n">
        <v>201.6</v>
      </c>
      <c r="N630" s="397" t="n">
        <v>-21.6</v>
      </c>
      <c r="O630" s="491" t="n">
        <v>180</v>
      </c>
      <c r="P630" s="397" t="n"/>
      <c r="Q630" s="397" t="n"/>
      <c r="R630" s="397" t="inlineStr">
        <is>
          <t>Matheus</t>
        </is>
      </c>
      <c r="S630" s="397" t="inlineStr">
        <is>
          <t>Muniz</t>
        </is>
      </c>
      <c r="T630" s="397" t="inlineStr">
        <is>
          <t>hmatheusm12@gmail.com</t>
        </is>
      </c>
      <c r="U630" s="400" t="inlineStr">
        <is>
          <t>Sim</t>
        </is>
      </c>
      <c r="V630" s="408" t="n">
        <v>46023</v>
      </c>
    </row>
    <row r="631">
      <c r="A631" s="401" t="inlineStr">
        <is>
          <t>33YKMAAMLH9</t>
        </is>
      </c>
      <c r="B631" s="402" t="inlineStr">
        <is>
          <t>UYXX-0N-B7GZ</t>
        </is>
      </c>
      <c r="C631" s="402" t="inlineStr">
        <is>
          <t>Intermediário - 2 lugares</t>
        </is>
      </c>
      <c r="D631" s="403" t="n">
        <v>46052</v>
      </c>
      <c r="E631" s="403" t="n">
        <v>46049</v>
      </c>
      <c r="F631" s="492" t="n">
        <v>0.0127662037037037</v>
      </c>
      <c r="G631" s="402" t="inlineStr">
        <is>
          <t>Venda online</t>
        </is>
      </c>
      <c r="H631" s="402" t="inlineStr">
        <is>
          <t>Pagamento transacionado pela Sympla</t>
        </is>
      </c>
      <c r="I631" s="402" t="n">
        <v>180</v>
      </c>
      <c r="J631" s="402" t="n">
        <v>0</v>
      </c>
      <c r="K631" s="402" t="n">
        <v>180</v>
      </c>
      <c r="L631" s="402" t="n">
        <v>21.6</v>
      </c>
      <c r="M631" s="402" t="n">
        <v>201.6</v>
      </c>
      <c r="N631" s="402" t="n">
        <v>-21.6</v>
      </c>
      <c r="O631" s="493" t="n">
        <v>180</v>
      </c>
      <c r="P631" s="402" t="n"/>
      <c r="Q631" s="402" t="n"/>
      <c r="R631" s="402" t="inlineStr">
        <is>
          <t>AGATHA CAROLINE</t>
        </is>
      </c>
      <c r="S631" s="402" t="inlineStr">
        <is>
          <t>ALBUQUERQUE</t>
        </is>
      </c>
      <c r="T631" s="402" t="inlineStr">
        <is>
          <t>agatha.caroline0107@gmail.com</t>
        </is>
      </c>
      <c r="U631" s="405" t="inlineStr">
        <is>
          <t>Sim</t>
        </is>
      </c>
      <c r="V631" s="408" t="n">
        <v>46023</v>
      </c>
    </row>
    <row r="632">
      <c r="A632" s="396" t="inlineStr">
        <is>
          <t>33YKMAAMMZC</t>
        </is>
      </c>
      <c r="B632" s="397" t="inlineStr">
        <is>
          <t>UJ00-FB-1V6V</t>
        </is>
      </c>
      <c r="C632" s="397" t="inlineStr">
        <is>
          <t>Intermediário - 2 lugares</t>
        </is>
      </c>
      <c r="D632" s="398" t="n">
        <v>46052</v>
      </c>
      <c r="E632" s="398" t="n">
        <v>46049</v>
      </c>
      <c r="F632" s="490" t="n">
        <v>0.03716435185185185</v>
      </c>
      <c r="G632" s="397" t="inlineStr">
        <is>
          <t>Venda online</t>
        </is>
      </c>
      <c r="H632" s="397" t="inlineStr">
        <is>
          <t>Pagamento transacionado pela Sympla</t>
        </is>
      </c>
      <c r="I632" s="397" t="n">
        <v>180</v>
      </c>
      <c r="J632" s="397" t="n">
        <v>0</v>
      </c>
      <c r="K632" s="397" t="n">
        <v>180</v>
      </c>
      <c r="L632" s="397" t="n">
        <v>21.6</v>
      </c>
      <c r="M632" s="397" t="n">
        <v>201.6</v>
      </c>
      <c r="N632" s="397" t="n">
        <v>-21.6</v>
      </c>
      <c r="O632" s="491" t="n">
        <v>180</v>
      </c>
      <c r="P632" s="397" t="n"/>
      <c r="Q632" s="397" t="n"/>
      <c r="R632" s="397" t="inlineStr">
        <is>
          <t>Gabriela</t>
        </is>
      </c>
      <c r="S632" s="397" t="inlineStr">
        <is>
          <t>Ostrovski</t>
        </is>
      </c>
      <c r="T632" s="397" t="inlineStr">
        <is>
          <t>gabrielaostrovskicabral@gmail.com</t>
        </is>
      </c>
      <c r="U632" s="400" t="inlineStr">
        <is>
          <t>Sim</t>
        </is>
      </c>
      <c r="V632" s="408" t="n">
        <v>46023</v>
      </c>
    </row>
    <row r="633">
      <c r="A633" s="401" t="inlineStr">
        <is>
          <t>33YKMAAN3NK</t>
        </is>
      </c>
      <c r="B633" s="402" t="inlineStr">
        <is>
          <t>UJ0K-SW-ERQD</t>
        </is>
      </c>
      <c r="C633" s="402" t="inlineStr">
        <is>
          <t>Lounges mezanino - 8 lugares</t>
        </is>
      </c>
      <c r="D633" s="403" t="n">
        <v>46052</v>
      </c>
      <c r="E633" s="403" t="n">
        <v>46049</v>
      </c>
      <c r="F633" s="492" t="n">
        <v>0.3850231481481481</v>
      </c>
      <c r="G633" s="402" t="inlineStr">
        <is>
          <t>Venda online</t>
        </is>
      </c>
      <c r="H633" s="402" t="inlineStr">
        <is>
          <t>Pagamento transacionado pela Sympla</t>
        </is>
      </c>
      <c r="I633" s="402" t="n">
        <v>640</v>
      </c>
      <c r="J633" s="402" t="n">
        <v>0</v>
      </c>
      <c r="K633" s="402" t="n">
        <v>640</v>
      </c>
      <c r="L633" s="402" t="n">
        <v>76.8</v>
      </c>
      <c r="M633" s="402" t="n">
        <v>716.8</v>
      </c>
      <c r="N633" s="402" t="n">
        <v>-76.8</v>
      </c>
      <c r="O633" s="493" t="n">
        <v>640</v>
      </c>
      <c r="P633" s="402" t="n"/>
      <c r="Q633" s="402" t="n"/>
      <c r="R633" s="402" t="inlineStr">
        <is>
          <t>Naira</t>
        </is>
      </c>
      <c r="S633" s="402" t="inlineStr">
        <is>
          <t>Antunes</t>
        </is>
      </c>
      <c r="T633" s="402" t="inlineStr">
        <is>
          <t>naira_antunes@hotmail.com</t>
        </is>
      </c>
      <c r="U633" s="405" t="inlineStr">
        <is>
          <t>Sim</t>
        </is>
      </c>
      <c r="V633" s="408" t="n">
        <v>46023</v>
      </c>
    </row>
    <row r="634">
      <c r="A634" s="396" t="inlineStr">
        <is>
          <t>33YKMAANMQ8</t>
        </is>
      </c>
      <c r="B634" s="397" t="inlineStr">
        <is>
          <t>UJ0Q-RH-8HSR</t>
        </is>
      </c>
      <c r="C634" s="397" t="inlineStr">
        <is>
          <t>Intermediário - 2 lugares</t>
        </is>
      </c>
      <c r="D634" s="398" t="n">
        <v>46052</v>
      </c>
      <c r="E634" s="398" t="n">
        <v>46049</v>
      </c>
      <c r="F634" s="490" t="n">
        <v>0.4866087962962963</v>
      </c>
      <c r="G634" s="397" t="inlineStr">
        <is>
          <t>Venda online</t>
        </is>
      </c>
      <c r="H634" s="397" t="inlineStr">
        <is>
          <t>Pagamento transacionado pela Sympla</t>
        </is>
      </c>
      <c r="I634" s="397" t="n">
        <v>180</v>
      </c>
      <c r="J634" s="397" t="n">
        <v>0</v>
      </c>
      <c r="K634" s="397" t="n">
        <v>180</v>
      </c>
      <c r="L634" s="397" t="n">
        <v>21.6</v>
      </c>
      <c r="M634" s="397" t="n">
        <v>201.6</v>
      </c>
      <c r="N634" s="397" t="n">
        <v>-21.6</v>
      </c>
      <c r="O634" s="491" t="n">
        <v>180</v>
      </c>
      <c r="P634" s="397" t="n"/>
      <c r="Q634" s="397" t="n"/>
      <c r="R634" s="397" t="inlineStr">
        <is>
          <t>Gilderlan</t>
        </is>
      </c>
      <c r="S634" s="397" t="inlineStr">
        <is>
          <t>Braz</t>
        </is>
      </c>
      <c r="T634" s="397" t="inlineStr">
        <is>
          <t>contato@gilderlanbraz.net</t>
        </is>
      </c>
      <c r="U634" s="400" t="inlineStr">
        <is>
          <t>Sim</t>
        </is>
      </c>
      <c r="V634" s="408" t="n">
        <v>46023</v>
      </c>
    </row>
    <row r="635">
      <c r="A635" s="401" t="inlineStr">
        <is>
          <t>33YKMAAZ13F</t>
        </is>
      </c>
      <c r="B635" s="402" t="inlineStr">
        <is>
          <t>UJ0T-K6-TQT8</t>
        </is>
      </c>
      <c r="C635" s="402" t="inlineStr">
        <is>
          <t>Bistrô mezanino - 2 lugares</t>
        </is>
      </c>
      <c r="D635" s="403" t="n">
        <v>46052</v>
      </c>
      <c r="E635" s="403" t="n">
        <v>46049</v>
      </c>
      <c r="F635" s="492" t="n">
        <v>0.5340972222222222</v>
      </c>
      <c r="G635" s="402" t="inlineStr">
        <is>
          <t>Venda online</t>
        </is>
      </c>
      <c r="H635" s="402" t="inlineStr">
        <is>
          <t>Pagamento transacionado pela Sympla</t>
        </is>
      </c>
      <c r="I635" s="402" t="n">
        <v>160</v>
      </c>
      <c r="J635" s="402" t="n">
        <v>0</v>
      </c>
      <c r="K635" s="402" t="n">
        <v>160</v>
      </c>
      <c r="L635" s="402" t="n">
        <v>19.2</v>
      </c>
      <c r="M635" s="402" t="n">
        <v>179.2</v>
      </c>
      <c r="N635" s="402" t="n">
        <v>-19.2</v>
      </c>
      <c r="O635" s="493" t="n">
        <v>160</v>
      </c>
      <c r="P635" s="402" t="n"/>
      <c r="Q635" s="402" t="n"/>
      <c r="R635" s="402" t="inlineStr">
        <is>
          <t>Mayara Gomes</t>
        </is>
      </c>
      <c r="S635" s="402" t="inlineStr">
        <is>
          <t>Santos</t>
        </is>
      </c>
      <c r="T635" s="402" t="inlineStr">
        <is>
          <t>mayaragomes.santos@hotmail.com</t>
        </is>
      </c>
      <c r="U635" s="405" t="inlineStr">
        <is>
          <t>Sim</t>
        </is>
      </c>
      <c r="V635" s="408" t="n">
        <v>46023</v>
      </c>
    </row>
    <row r="636">
      <c r="A636" s="396" t="inlineStr">
        <is>
          <t>33YKMAAZBBE</t>
        </is>
      </c>
      <c r="B636" s="397" t="inlineStr">
        <is>
          <t>UJ0W-DH-BPJN</t>
        </is>
      </c>
      <c r="C636" s="397" t="inlineStr">
        <is>
          <t>Intermediário - 2 lugares</t>
        </is>
      </c>
      <c r="D636" s="398" t="n">
        <v>46052</v>
      </c>
      <c r="E636" s="398" t="n">
        <v>46049</v>
      </c>
      <c r="F636" s="490" t="n">
        <v>0.5818981481481481</v>
      </c>
      <c r="G636" s="397" t="inlineStr">
        <is>
          <t>Venda online</t>
        </is>
      </c>
      <c r="H636" s="397" t="inlineStr">
        <is>
          <t>Pagamento transacionado pela Sympla</t>
        </is>
      </c>
      <c r="I636" s="397" t="n">
        <v>180</v>
      </c>
      <c r="J636" s="397" t="n">
        <v>0</v>
      </c>
      <c r="K636" s="397" t="n">
        <v>180</v>
      </c>
      <c r="L636" s="397" t="n">
        <v>21.6</v>
      </c>
      <c r="M636" s="397" t="n">
        <v>201.6</v>
      </c>
      <c r="N636" s="397" t="n">
        <v>-21.6</v>
      </c>
      <c r="O636" s="491" t="n">
        <v>180</v>
      </c>
      <c r="P636" s="397" t="n"/>
      <c r="Q636" s="397" t="n"/>
      <c r="R636" s="397" t="inlineStr">
        <is>
          <t>Yasmin</t>
        </is>
      </c>
      <c r="S636" s="397" t="inlineStr">
        <is>
          <t>Vasilenskas</t>
        </is>
      </c>
      <c r="T636" s="397" t="inlineStr">
        <is>
          <t>yasmin.mv.2010@gmail.com</t>
        </is>
      </c>
      <c r="U636" s="400" t="inlineStr">
        <is>
          <t>Sim</t>
        </is>
      </c>
      <c r="V636" s="408" t="n">
        <v>46023</v>
      </c>
    </row>
    <row r="637">
      <c r="A637" s="401" t="inlineStr">
        <is>
          <t>33YKMAAZHQ5</t>
        </is>
      </c>
      <c r="B637" s="402" t="inlineStr">
        <is>
          <t>UJ0X-XE-TKYQ</t>
        </is>
      </c>
      <c r="C637" s="402" t="inlineStr">
        <is>
          <t>Mesas mezanino - 2 lugares</t>
        </is>
      </c>
      <c r="D637" s="403" t="n">
        <v>46052</v>
      </c>
      <c r="E637" s="403" t="n">
        <v>46049</v>
      </c>
      <c r="F637" s="492" t="n">
        <v>0.6089351851851852</v>
      </c>
      <c r="G637" s="402" t="inlineStr">
        <is>
          <t>Venda online</t>
        </is>
      </c>
      <c r="H637" s="402" t="inlineStr">
        <is>
          <t>Pagamento transacionado pela Sympla</t>
        </is>
      </c>
      <c r="I637" s="402" t="n">
        <v>130</v>
      </c>
      <c r="J637" s="402" t="n">
        <v>0</v>
      </c>
      <c r="K637" s="402" t="n">
        <v>130</v>
      </c>
      <c r="L637" s="402" t="n">
        <v>15.6</v>
      </c>
      <c r="M637" s="402" t="n">
        <v>145.6</v>
      </c>
      <c r="N637" s="402" t="n">
        <v>-15.6</v>
      </c>
      <c r="O637" s="493" t="n">
        <v>130</v>
      </c>
      <c r="P637" s="402" t="n"/>
      <c r="Q637" s="402" t="n"/>
      <c r="R637" s="402" t="inlineStr">
        <is>
          <t>Leonardo</t>
        </is>
      </c>
      <c r="S637" s="402" t="inlineStr">
        <is>
          <t>Milhomem</t>
        </is>
      </c>
      <c r="T637" s="402" t="inlineStr">
        <is>
          <t>leonardomilhomem19@gmail.com</t>
        </is>
      </c>
      <c r="U637" s="405" t="inlineStr">
        <is>
          <t>Sim</t>
        </is>
      </c>
      <c r="V637" s="408" t="n">
        <v>46023</v>
      </c>
    </row>
    <row r="638">
      <c r="A638" s="396" t="inlineStr">
        <is>
          <t>33YKMAAZM0A</t>
        </is>
      </c>
      <c r="B638" s="397" t="inlineStr">
        <is>
          <t>UJ11-16-M61X</t>
        </is>
      </c>
      <c r="C638" s="397" t="inlineStr">
        <is>
          <t>Intermediário - 2 lugares</t>
        </is>
      </c>
      <c r="D638" s="398" t="n">
        <v>46052</v>
      </c>
      <c r="E638" s="398" t="n">
        <v>46049</v>
      </c>
      <c r="F638" s="490" t="n">
        <v>0.626875</v>
      </c>
      <c r="G638" s="397" t="inlineStr">
        <is>
          <t>Venda online</t>
        </is>
      </c>
      <c r="H638" s="397" t="inlineStr">
        <is>
          <t>Pagamento transacionado pela Sympla</t>
        </is>
      </c>
      <c r="I638" s="397" t="n">
        <v>180</v>
      </c>
      <c r="J638" s="397" t="n">
        <v>0</v>
      </c>
      <c r="K638" s="397" t="n">
        <v>180</v>
      </c>
      <c r="L638" s="397" t="n">
        <v>21.6</v>
      </c>
      <c r="M638" s="397" t="n">
        <v>201.6</v>
      </c>
      <c r="N638" s="397" t="n">
        <v>-21.6</v>
      </c>
      <c r="O638" s="491" t="n">
        <v>180</v>
      </c>
      <c r="P638" s="397" t="n"/>
      <c r="Q638" s="397" t="n"/>
      <c r="R638" s="397" t="inlineStr">
        <is>
          <t>Renan</t>
        </is>
      </c>
      <c r="S638" s="397" t="inlineStr">
        <is>
          <t>Luz</t>
        </is>
      </c>
      <c r="T638" s="397" t="inlineStr">
        <is>
          <t>renanluzbarreto@gmail.com</t>
        </is>
      </c>
      <c r="U638" s="400" t="inlineStr">
        <is>
          <t>Sim</t>
        </is>
      </c>
      <c r="V638" s="408" t="n">
        <v>46023</v>
      </c>
    </row>
    <row r="639">
      <c r="A639" s="401" t="inlineStr">
        <is>
          <t>33YKMAAZZV6</t>
        </is>
      </c>
      <c r="B639" s="402" t="inlineStr">
        <is>
          <t>UJ11-SG-ZDY8</t>
        </is>
      </c>
      <c r="C639" s="402" t="inlineStr">
        <is>
          <t>Mesas mezanino - 2 lugares</t>
        </is>
      </c>
      <c r="D639" s="403" t="n">
        <v>46052</v>
      </c>
      <c r="E639" s="403" t="n">
        <v>46049</v>
      </c>
      <c r="F639" s="492" t="n">
        <v>0.6405555555555555</v>
      </c>
      <c r="G639" s="402" t="inlineStr">
        <is>
          <t>Venda online</t>
        </is>
      </c>
      <c r="H639" s="402" t="inlineStr">
        <is>
          <t>Pagamento transacionado pela Sympla</t>
        </is>
      </c>
      <c r="I639" s="402" t="n">
        <v>130</v>
      </c>
      <c r="J639" s="402" t="n">
        <v>0</v>
      </c>
      <c r="K639" s="402" t="n">
        <v>130</v>
      </c>
      <c r="L639" s="402" t="n">
        <v>15.6</v>
      </c>
      <c r="M639" s="402" t="n">
        <v>145.6</v>
      </c>
      <c r="N639" s="402" t="n">
        <v>-15.6</v>
      </c>
      <c r="O639" s="493" t="n">
        <v>130</v>
      </c>
      <c r="P639" s="402" t="n"/>
      <c r="Q639" s="402" t="n"/>
      <c r="R639" s="402" t="inlineStr">
        <is>
          <t>Kleber</t>
        </is>
      </c>
      <c r="S639" s="402" t="inlineStr">
        <is>
          <t>S F</t>
        </is>
      </c>
      <c r="T639" s="402" t="inlineStr">
        <is>
          <t>dasilva.kf@gmail.com</t>
        </is>
      </c>
      <c r="U639" s="405" t="inlineStr">
        <is>
          <t>Não</t>
        </is>
      </c>
      <c r="V639" s="408" t="n">
        <v>46023</v>
      </c>
    </row>
    <row r="640">
      <c r="A640" s="396" t="inlineStr">
        <is>
          <t>33YKMAAZQUY</t>
        </is>
      </c>
      <c r="B640" s="397" t="inlineStr">
        <is>
          <t>UJ12-D8-VLHX</t>
        </is>
      </c>
      <c r="C640" s="397" t="inlineStr">
        <is>
          <t>Mesas mezanino - 2 lugares</t>
        </is>
      </c>
      <c r="D640" s="398" t="n">
        <v>46052</v>
      </c>
      <c r="E640" s="398" t="n">
        <v>46049</v>
      </c>
      <c r="F640" s="490" t="n">
        <v>0.6499768518518518</v>
      </c>
      <c r="G640" s="397" t="inlineStr">
        <is>
          <t>Venda online</t>
        </is>
      </c>
      <c r="H640" s="397" t="inlineStr">
        <is>
          <t>Pagamento transacionado pela Sympla</t>
        </is>
      </c>
      <c r="I640" s="397" t="n">
        <v>130</v>
      </c>
      <c r="J640" s="397" t="n">
        <v>0</v>
      </c>
      <c r="K640" s="397" t="n">
        <v>130</v>
      </c>
      <c r="L640" s="397" t="n">
        <v>15.6</v>
      </c>
      <c r="M640" s="397" t="n">
        <v>145.6</v>
      </c>
      <c r="N640" s="397" t="n">
        <v>-15.6</v>
      </c>
      <c r="O640" s="491" t="n">
        <v>130</v>
      </c>
      <c r="P640" s="397" t="n"/>
      <c r="Q640" s="397" t="n"/>
      <c r="R640" s="397" t="inlineStr">
        <is>
          <t>Rosilda</t>
        </is>
      </c>
      <c r="S640" s="397" t="inlineStr">
        <is>
          <t>S Morais</t>
        </is>
      </c>
      <c r="T640" s="397" t="inlineStr">
        <is>
          <t>rosildamorais7@gmail.com</t>
        </is>
      </c>
      <c r="U640" s="400" t="inlineStr">
        <is>
          <t>Sim</t>
        </is>
      </c>
      <c r="V640" s="408" t="n">
        <v>46023</v>
      </c>
    </row>
    <row r="641">
      <c r="A641" s="401" t="inlineStr">
        <is>
          <t>33YKMAAZQUY</t>
        </is>
      </c>
      <c r="B641" s="402" t="inlineStr">
        <is>
          <t>UJ12-D8-VLYR</t>
        </is>
      </c>
      <c r="C641" s="402" t="inlineStr">
        <is>
          <t>Mesas mezanino - 2 lugares</t>
        </is>
      </c>
      <c r="D641" s="403" t="n">
        <v>46052</v>
      </c>
      <c r="E641" s="403" t="n">
        <v>46049</v>
      </c>
      <c r="F641" s="492" t="n">
        <v>0.6499768518518518</v>
      </c>
      <c r="G641" s="402" t="inlineStr">
        <is>
          <t>Venda online</t>
        </is>
      </c>
      <c r="H641" s="402" t="inlineStr">
        <is>
          <t>Pagamento transacionado pela Sympla</t>
        </is>
      </c>
      <c r="I641" s="402" t="n">
        <v>130</v>
      </c>
      <c r="J641" s="402" t="n">
        <v>0</v>
      </c>
      <c r="K641" s="402" t="n">
        <v>130</v>
      </c>
      <c r="L641" s="402" t="n">
        <v>15.6</v>
      </c>
      <c r="M641" s="402" t="n">
        <v>145.6</v>
      </c>
      <c r="N641" s="402" t="n">
        <v>-15.6</v>
      </c>
      <c r="O641" s="493" t="n">
        <v>130</v>
      </c>
      <c r="P641" s="402" t="n"/>
      <c r="Q641" s="402" t="n"/>
      <c r="R641" s="402" t="inlineStr">
        <is>
          <t>Rosilda</t>
        </is>
      </c>
      <c r="S641" s="402" t="inlineStr">
        <is>
          <t>S Morais</t>
        </is>
      </c>
      <c r="T641" s="402" t="inlineStr">
        <is>
          <t>rosildamorais7@gmail.com</t>
        </is>
      </c>
      <c r="U641" s="405" t="inlineStr">
        <is>
          <t>Sim</t>
        </is>
      </c>
      <c r="V641" s="408" t="n">
        <v>46023</v>
      </c>
    </row>
    <row r="642">
      <c r="A642" s="396" t="inlineStr">
        <is>
          <t>33YKMAAPYCP</t>
        </is>
      </c>
      <c r="B642" s="397" t="inlineStr">
        <is>
          <t>UJ19-67-PCY1</t>
        </is>
      </c>
      <c r="C642" s="397" t="inlineStr">
        <is>
          <t>Entrada única - Individual</t>
        </is>
      </c>
      <c r="D642" s="398" t="n">
        <v>46052</v>
      </c>
      <c r="E642" s="398" t="n">
        <v>46049</v>
      </c>
      <c r="F642" s="490" t="n">
        <v>0.7658101851851852</v>
      </c>
      <c r="G642" s="397" t="inlineStr">
        <is>
          <t>Venda online</t>
        </is>
      </c>
      <c r="H642" s="397" t="inlineStr">
        <is>
          <t>Pagamento transacionado pela Sympla</t>
        </is>
      </c>
      <c r="I642" s="397" t="n">
        <v>75</v>
      </c>
      <c r="J642" s="397" t="n">
        <v>0</v>
      </c>
      <c r="K642" s="397" t="n">
        <v>75</v>
      </c>
      <c r="L642" s="397" t="n">
        <v>9</v>
      </c>
      <c r="M642" s="397" t="n">
        <v>84</v>
      </c>
      <c r="N642" s="397" t="n">
        <v>-9</v>
      </c>
      <c r="O642" s="491" t="n">
        <v>75</v>
      </c>
      <c r="P642" s="397" t="n"/>
      <c r="Q642" s="397" t="n"/>
      <c r="R642" s="397" t="inlineStr">
        <is>
          <t>Luana</t>
        </is>
      </c>
      <c r="S642" s="397" t="inlineStr">
        <is>
          <t>Benedito</t>
        </is>
      </c>
      <c r="T642" s="397" t="inlineStr">
        <is>
          <t>lumabenedito@gmail.com</t>
        </is>
      </c>
      <c r="U642" s="400" t="inlineStr">
        <is>
          <t>Não</t>
        </is>
      </c>
      <c r="V642" s="408" t="n">
        <v>46023</v>
      </c>
    </row>
    <row r="643">
      <c r="A643" s="401" t="inlineStr">
        <is>
          <t>33YKMAAPNDF</t>
        </is>
      </c>
      <c r="B643" s="402" t="inlineStr">
        <is>
          <t>UJ1A-YR-VFYG</t>
        </is>
      </c>
      <c r="C643" s="402" t="inlineStr">
        <is>
          <t>Entrada única - Individual</t>
        </is>
      </c>
      <c r="D643" s="403" t="n">
        <v>46052</v>
      </c>
      <c r="E643" s="403" t="n">
        <v>46049</v>
      </c>
      <c r="F643" s="492" t="n">
        <v>0.7891782407407407</v>
      </c>
      <c r="G643" s="402" t="inlineStr">
        <is>
          <t>Venda online</t>
        </is>
      </c>
      <c r="H643" s="402" t="inlineStr">
        <is>
          <t>Pagamento transacionado pela Sympla</t>
        </is>
      </c>
      <c r="I643" s="402" t="n">
        <v>75</v>
      </c>
      <c r="J643" s="402" t="n">
        <v>0</v>
      </c>
      <c r="K643" s="402" t="n">
        <v>75</v>
      </c>
      <c r="L643" s="402" t="n">
        <v>9</v>
      </c>
      <c r="M643" s="402" t="n">
        <v>84</v>
      </c>
      <c r="N643" s="402" t="n">
        <v>-9</v>
      </c>
      <c r="O643" s="493" t="n">
        <v>75</v>
      </c>
      <c r="P643" s="402" t="n"/>
      <c r="Q643" s="402" t="n"/>
      <c r="R643" s="402" t="inlineStr">
        <is>
          <t>Tainá</t>
        </is>
      </c>
      <c r="S643" s="402" t="inlineStr">
        <is>
          <t>Ferreira</t>
        </is>
      </c>
      <c r="T643" s="402" t="inlineStr">
        <is>
          <t>tainaferreira494@gmail.com</t>
        </is>
      </c>
      <c r="U643" s="405" t="inlineStr">
        <is>
          <t>Sim</t>
        </is>
      </c>
      <c r="V643" s="408" t="n">
        <v>46023</v>
      </c>
    </row>
    <row r="644">
      <c r="A644" s="396" t="inlineStr">
        <is>
          <t>33YKMAAPQRL</t>
        </is>
      </c>
      <c r="B644" s="397" t="inlineStr">
        <is>
          <t>UJ1B-AV-SSH6</t>
        </is>
      </c>
      <c r="C644" s="397" t="inlineStr">
        <is>
          <t>Entrada única - Individual</t>
        </is>
      </c>
      <c r="D644" s="398" t="n">
        <v>46052</v>
      </c>
      <c r="E644" s="398" t="n">
        <v>46049</v>
      </c>
      <c r="F644" s="490" t="n">
        <v>0.8022685185185185</v>
      </c>
      <c r="G644" s="397" t="inlineStr">
        <is>
          <t>Venda online</t>
        </is>
      </c>
      <c r="H644" s="397" t="inlineStr">
        <is>
          <t>Pagamento transacionado pela Sympla</t>
        </is>
      </c>
      <c r="I644" s="397" t="n">
        <v>75</v>
      </c>
      <c r="J644" s="397" t="n">
        <v>0</v>
      </c>
      <c r="K644" s="397" t="n">
        <v>75</v>
      </c>
      <c r="L644" s="397" t="n">
        <v>9</v>
      </c>
      <c r="M644" s="397" t="n">
        <v>84</v>
      </c>
      <c r="N644" s="397" t="n">
        <v>-9</v>
      </c>
      <c r="O644" s="491" t="n">
        <v>75</v>
      </c>
      <c r="P644" s="397" t="n"/>
      <c r="Q644" s="397" t="n"/>
      <c r="R644" s="397" t="inlineStr">
        <is>
          <t>Igor</t>
        </is>
      </c>
      <c r="S644" s="397" t="inlineStr">
        <is>
          <t>Henrique</t>
        </is>
      </c>
      <c r="T644" s="397" t="inlineStr">
        <is>
          <t>igorhenrique058@gmail.com</t>
        </is>
      </c>
      <c r="U644" s="400" t="inlineStr">
        <is>
          <t>Sim</t>
        </is>
      </c>
      <c r="V644" s="408" t="n">
        <v>46023</v>
      </c>
    </row>
    <row r="645">
      <c r="A645" s="401" t="inlineStr">
        <is>
          <t>33YKMAAPQRL</t>
        </is>
      </c>
      <c r="B645" s="402" t="inlineStr">
        <is>
          <t>UJ1B-AV-SSHX</t>
        </is>
      </c>
      <c r="C645" s="402" t="inlineStr">
        <is>
          <t>Entrada única - Individual</t>
        </is>
      </c>
      <c r="D645" s="403" t="n">
        <v>46052</v>
      </c>
      <c r="E645" s="403" t="n">
        <v>46049</v>
      </c>
      <c r="F645" s="492" t="n">
        <v>0.8022685185185185</v>
      </c>
      <c r="G645" s="402" t="inlineStr">
        <is>
          <t>Venda online</t>
        </is>
      </c>
      <c r="H645" s="402" t="inlineStr">
        <is>
          <t>Pagamento transacionado pela Sympla</t>
        </is>
      </c>
      <c r="I645" s="402" t="n">
        <v>75</v>
      </c>
      <c r="J645" s="402" t="n">
        <v>0</v>
      </c>
      <c r="K645" s="402" t="n">
        <v>75</v>
      </c>
      <c r="L645" s="402" t="n">
        <v>9</v>
      </c>
      <c r="M645" s="402" t="n">
        <v>84</v>
      </c>
      <c r="N645" s="402" t="n">
        <v>-9</v>
      </c>
      <c r="O645" s="493" t="n">
        <v>75</v>
      </c>
      <c r="P645" s="402" t="n"/>
      <c r="Q645" s="402" t="n"/>
      <c r="R645" s="402" t="inlineStr">
        <is>
          <t>Igor</t>
        </is>
      </c>
      <c r="S645" s="402" t="inlineStr">
        <is>
          <t>Henrique</t>
        </is>
      </c>
      <c r="T645" s="402" t="inlineStr">
        <is>
          <t>igorhenrique058@gmail.com</t>
        </is>
      </c>
      <c r="U645" s="405" t="inlineStr">
        <is>
          <t>Sim</t>
        </is>
      </c>
      <c r="V645" s="408" t="n">
        <v>46023</v>
      </c>
    </row>
    <row r="646">
      <c r="A646" s="396" t="inlineStr">
        <is>
          <t>33YKMAAPV47</t>
        </is>
      </c>
      <c r="B646" s="397" t="inlineStr">
        <is>
          <t>UJ1C-HV-RL0R</t>
        </is>
      </c>
      <c r="C646" s="397" t="inlineStr">
        <is>
          <t>Entrada única - Individual</t>
        </is>
      </c>
      <c r="D646" s="398" t="n">
        <v>46052</v>
      </c>
      <c r="E646" s="398" t="n">
        <v>46049</v>
      </c>
      <c r="F646" s="490" t="n">
        <v>0.8228356481481481</v>
      </c>
      <c r="G646" s="397" t="inlineStr">
        <is>
          <t>Venda online</t>
        </is>
      </c>
      <c r="H646" s="397" t="inlineStr">
        <is>
          <t>Pagamento transacionado pela Sympla</t>
        </is>
      </c>
      <c r="I646" s="397" t="n">
        <v>75</v>
      </c>
      <c r="J646" s="397" t="n">
        <v>0</v>
      </c>
      <c r="K646" s="397" t="n">
        <v>75</v>
      </c>
      <c r="L646" s="397" t="n">
        <v>9</v>
      </c>
      <c r="M646" s="397" t="n">
        <v>84</v>
      </c>
      <c r="N646" s="397" t="n">
        <v>-9</v>
      </c>
      <c r="O646" s="491" t="n">
        <v>75</v>
      </c>
      <c r="P646" s="397" t="n"/>
      <c r="Q646" s="397" t="n"/>
      <c r="R646" s="397" t="inlineStr">
        <is>
          <t>Victor</t>
        </is>
      </c>
      <c r="S646" s="397" t="inlineStr">
        <is>
          <t>Lima</t>
        </is>
      </c>
      <c r="T646" s="397" t="inlineStr">
        <is>
          <t>vrlima82@gmail.com</t>
        </is>
      </c>
      <c r="U646" s="400" t="inlineStr">
        <is>
          <t>Sim</t>
        </is>
      </c>
      <c r="V646" s="408" t="n">
        <v>46023</v>
      </c>
    </row>
    <row r="647">
      <c r="A647" s="401" t="inlineStr">
        <is>
          <t>33YKMAAPV47</t>
        </is>
      </c>
      <c r="B647" s="402" t="inlineStr">
        <is>
          <t>UJ1C-HV-RL1Q</t>
        </is>
      </c>
      <c r="C647" s="402" t="inlineStr">
        <is>
          <t>Entrada única - Individual</t>
        </is>
      </c>
      <c r="D647" s="403" t="n">
        <v>46052</v>
      </c>
      <c r="E647" s="403" t="n">
        <v>46049</v>
      </c>
      <c r="F647" s="492" t="n">
        <v>0.8228356481481481</v>
      </c>
      <c r="G647" s="402" t="inlineStr">
        <is>
          <t>Venda online</t>
        </is>
      </c>
      <c r="H647" s="402" t="inlineStr">
        <is>
          <t>Pagamento transacionado pela Sympla</t>
        </is>
      </c>
      <c r="I647" s="402" t="n">
        <v>75</v>
      </c>
      <c r="J647" s="402" t="n">
        <v>0</v>
      </c>
      <c r="K647" s="402" t="n">
        <v>75</v>
      </c>
      <c r="L647" s="402" t="n">
        <v>9</v>
      </c>
      <c r="M647" s="402" t="n">
        <v>84</v>
      </c>
      <c r="N647" s="402" t="n">
        <v>-9</v>
      </c>
      <c r="O647" s="493" t="n">
        <v>75</v>
      </c>
      <c r="P647" s="402" t="n"/>
      <c r="Q647" s="402" t="n"/>
      <c r="R647" s="402" t="inlineStr">
        <is>
          <t>Victor</t>
        </is>
      </c>
      <c r="S647" s="402" t="inlineStr">
        <is>
          <t>Lima</t>
        </is>
      </c>
      <c r="T647" s="402" t="inlineStr">
        <is>
          <t>vrlima82@gmail.com</t>
        </is>
      </c>
      <c r="U647" s="405" t="inlineStr">
        <is>
          <t>Sim</t>
        </is>
      </c>
      <c r="V647" s="408" t="n">
        <v>46023</v>
      </c>
    </row>
    <row r="648">
      <c r="A648" s="396" t="inlineStr">
        <is>
          <t>33YKMAAPVKH</t>
        </is>
      </c>
      <c r="B648" s="397" t="inlineStr">
        <is>
          <t>UJ1C-MA-7RZ3</t>
        </is>
      </c>
      <c r="C648" s="397" t="inlineStr">
        <is>
          <t>Entrada única - Individual</t>
        </is>
      </c>
      <c r="D648" s="398" t="n">
        <v>46052</v>
      </c>
      <c r="E648" s="398" t="n">
        <v>46049</v>
      </c>
      <c r="F648" s="490" t="n">
        <v>0.8250231481481481</v>
      </c>
      <c r="G648" s="397" t="inlineStr">
        <is>
          <t>Venda online</t>
        </is>
      </c>
      <c r="H648" s="397" t="inlineStr">
        <is>
          <t>Pagamento transacionado pela Sympla</t>
        </is>
      </c>
      <c r="I648" s="397" t="n">
        <v>75</v>
      </c>
      <c r="J648" s="397" t="n">
        <v>0</v>
      </c>
      <c r="K648" s="397" t="n">
        <v>75</v>
      </c>
      <c r="L648" s="397" t="n">
        <v>9</v>
      </c>
      <c r="M648" s="397" t="n">
        <v>84</v>
      </c>
      <c r="N648" s="397" t="n">
        <v>-9</v>
      </c>
      <c r="O648" s="491" t="n">
        <v>75</v>
      </c>
      <c r="P648" s="397" t="n"/>
      <c r="Q648" s="397" t="n"/>
      <c r="R648" s="397" t="inlineStr">
        <is>
          <t>Gabriel</t>
        </is>
      </c>
      <c r="S648" s="397" t="inlineStr">
        <is>
          <t>Pereira Cobianchi</t>
        </is>
      </c>
      <c r="T648" s="397" t="inlineStr">
        <is>
          <t>gcobianchi@hotmail.com</t>
        </is>
      </c>
      <c r="U648" s="400" t="inlineStr">
        <is>
          <t>Sim</t>
        </is>
      </c>
      <c r="V648" s="408" t="n">
        <v>46023</v>
      </c>
    </row>
    <row r="649">
      <c r="A649" s="401" t="inlineStr">
        <is>
          <t>33YKMAAPVKH</t>
        </is>
      </c>
      <c r="B649" s="402" t="inlineStr">
        <is>
          <t>UJ1C-MA-7RZV</t>
        </is>
      </c>
      <c r="C649" s="402" t="inlineStr">
        <is>
          <t>Entrada única - Individual</t>
        </is>
      </c>
      <c r="D649" s="403" t="n">
        <v>46052</v>
      </c>
      <c r="E649" s="403" t="n">
        <v>46049</v>
      </c>
      <c r="F649" s="492" t="n">
        <v>0.8250231481481481</v>
      </c>
      <c r="G649" s="402" t="inlineStr">
        <is>
          <t>Venda online</t>
        </is>
      </c>
      <c r="H649" s="402" t="inlineStr">
        <is>
          <t>Pagamento transacionado pela Sympla</t>
        </is>
      </c>
      <c r="I649" s="402" t="n">
        <v>75</v>
      </c>
      <c r="J649" s="402" t="n">
        <v>0</v>
      </c>
      <c r="K649" s="402" t="n">
        <v>75</v>
      </c>
      <c r="L649" s="402" t="n">
        <v>9</v>
      </c>
      <c r="M649" s="402" t="n">
        <v>84</v>
      </c>
      <c r="N649" s="402" t="n">
        <v>-9</v>
      </c>
      <c r="O649" s="493" t="n">
        <v>75</v>
      </c>
      <c r="P649" s="402" t="n"/>
      <c r="Q649" s="402" t="n"/>
      <c r="R649" s="402" t="inlineStr">
        <is>
          <t>Gabriel</t>
        </is>
      </c>
      <c r="S649" s="402" t="inlineStr">
        <is>
          <t>Pereira Cobianchi</t>
        </is>
      </c>
      <c r="T649" s="402" t="inlineStr">
        <is>
          <t>gcobianchi@hotmail.com</t>
        </is>
      </c>
      <c r="U649" s="405" t="inlineStr">
        <is>
          <t>Sim</t>
        </is>
      </c>
      <c r="V649" s="408" t="n">
        <v>46023</v>
      </c>
    </row>
    <row r="650">
      <c r="A650" s="396" t="inlineStr">
        <is>
          <t>33YKMAAQ0NB</t>
        </is>
      </c>
      <c r="B650" s="397" t="inlineStr">
        <is>
          <t>UJ1C-TV-28ZQ</t>
        </is>
      </c>
      <c r="C650" s="397" t="inlineStr">
        <is>
          <t>Entrada única - Individual</t>
        </is>
      </c>
      <c r="D650" s="398" t="n">
        <v>46052</v>
      </c>
      <c r="E650" s="398" t="n">
        <v>46049</v>
      </c>
      <c r="F650" s="490" t="n">
        <v>0.8288425925925926</v>
      </c>
      <c r="G650" s="397" t="inlineStr">
        <is>
          <t>Venda online</t>
        </is>
      </c>
      <c r="H650" s="397" t="inlineStr">
        <is>
          <t>Pagamento transacionado pela Sympla</t>
        </is>
      </c>
      <c r="I650" s="397" t="n">
        <v>75</v>
      </c>
      <c r="J650" s="397" t="n">
        <v>0</v>
      </c>
      <c r="K650" s="397" t="n">
        <v>75</v>
      </c>
      <c r="L650" s="397" t="n">
        <v>9</v>
      </c>
      <c r="M650" s="397" t="n">
        <v>84</v>
      </c>
      <c r="N650" s="397" t="n">
        <v>-9</v>
      </c>
      <c r="O650" s="491" t="n">
        <v>75</v>
      </c>
      <c r="P650" s="397" t="n"/>
      <c r="Q650" s="397" t="n"/>
      <c r="R650" s="397" t="inlineStr">
        <is>
          <t>Carlisson Miller</t>
        </is>
      </c>
      <c r="S650" s="397" t="inlineStr">
        <is>
          <t>Pereira</t>
        </is>
      </c>
      <c r="T650" s="397" t="inlineStr">
        <is>
          <t>millercarlisson@gmail.com</t>
        </is>
      </c>
      <c r="U650" s="400" t="inlineStr">
        <is>
          <t>Sim</t>
        </is>
      </c>
      <c r="V650" s="408" t="n">
        <v>46023</v>
      </c>
    </row>
    <row r="651">
      <c r="A651" s="401" t="inlineStr">
        <is>
          <t>33YKMAAQ0NB</t>
        </is>
      </c>
      <c r="B651" s="402" t="inlineStr">
        <is>
          <t>UJ1C-TV-28PK</t>
        </is>
      </c>
      <c r="C651" s="402" t="inlineStr">
        <is>
          <t>Entrada única - Individual</t>
        </is>
      </c>
      <c r="D651" s="403" t="n">
        <v>46052</v>
      </c>
      <c r="E651" s="403" t="n">
        <v>46049</v>
      </c>
      <c r="F651" s="492" t="n">
        <v>0.8288425925925926</v>
      </c>
      <c r="G651" s="402" t="inlineStr">
        <is>
          <t>Venda online</t>
        </is>
      </c>
      <c r="H651" s="402" t="inlineStr">
        <is>
          <t>Pagamento transacionado pela Sympla</t>
        </is>
      </c>
      <c r="I651" s="402" t="n">
        <v>75</v>
      </c>
      <c r="J651" s="402" t="n">
        <v>0</v>
      </c>
      <c r="K651" s="402" t="n">
        <v>75</v>
      </c>
      <c r="L651" s="402" t="n">
        <v>9</v>
      </c>
      <c r="M651" s="402" t="n">
        <v>84</v>
      </c>
      <c r="N651" s="402" t="n">
        <v>-9</v>
      </c>
      <c r="O651" s="493" t="n">
        <v>75</v>
      </c>
      <c r="P651" s="402" t="n"/>
      <c r="Q651" s="402" t="n"/>
      <c r="R651" s="402" t="inlineStr">
        <is>
          <t>Carlisson Miller</t>
        </is>
      </c>
      <c r="S651" s="402" t="inlineStr">
        <is>
          <t>Pereira</t>
        </is>
      </c>
      <c r="T651" s="402" t="inlineStr">
        <is>
          <t>millercarlisson@gmail.com</t>
        </is>
      </c>
      <c r="U651" s="405" t="inlineStr">
        <is>
          <t>Sim</t>
        </is>
      </c>
      <c r="V651" s="408" t="n">
        <v>46023</v>
      </c>
    </row>
    <row r="652">
      <c r="A652" s="396" t="inlineStr">
        <is>
          <t>33YKMAAQ8FL</t>
        </is>
      </c>
      <c r="B652" s="397" t="inlineStr">
        <is>
          <t>UJ1E-TD-3CH0</t>
        </is>
      </c>
      <c r="C652" s="397" t="inlineStr">
        <is>
          <t>Entrada única - Individual</t>
        </is>
      </c>
      <c r="D652" s="398" t="n">
        <v>46052</v>
      </c>
      <c r="E652" s="398" t="n">
        <v>46049</v>
      </c>
      <c r="F652" s="490" t="n">
        <v>0.8626736111111111</v>
      </c>
      <c r="G652" s="397" t="inlineStr">
        <is>
          <t>Venda online</t>
        </is>
      </c>
      <c r="H652" s="397" t="inlineStr">
        <is>
          <t>Pagamento transacionado pela Sympla</t>
        </is>
      </c>
      <c r="I652" s="397" t="n">
        <v>75</v>
      </c>
      <c r="J652" s="397" t="n">
        <v>0</v>
      </c>
      <c r="K652" s="397" t="n">
        <v>75</v>
      </c>
      <c r="L652" s="397" t="n">
        <v>9</v>
      </c>
      <c r="M652" s="397" t="n">
        <v>84</v>
      </c>
      <c r="N652" s="397" t="n">
        <v>-9</v>
      </c>
      <c r="O652" s="491" t="n">
        <v>75</v>
      </c>
      <c r="P652" s="397" t="n"/>
      <c r="Q652" s="397" t="n"/>
      <c r="R652" s="397" t="inlineStr">
        <is>
          <t>Iolanda</t>
        </is>
      </c>
      <c r="S652" s="397" t="inlineStr">
        <is>
          <t>Vilanova Cipriano</t>
        </is>
      </c>
      <c r="T652" s="397" t="inlineStr">
        <is>
          <t>iolandav@gmail.com</t>
        </is>
      </c>
      <c r="U652" s="400" t="inlineStr">
        <is>
          <t>Não</t>
        </is>
      </c>
      <c r="V652" s="408" t="n">
        <v>46023</v>
      </c>
    </row>
    <row r="653">
      <c r="A653" s="401" t="inlineStr">
        <is>
          <t>33YKMAAQ8FL</t>
        </is>
      </c>
      <c r="B653" s="402" t="inlineStr">
        <is>
          <t>UJ1E-TD-3CHQ</t>
        </is>
      </c>
      <c r="C653" s="402" t="inlineStr">
        <is>
          <t>Entrada única - Individual</t>
        </is>
      </c>
      <c r="D653" s="403" t="n">
        <v>46052</v>
      </c>
      <c r="E653" s="403" t="n">
        <v>46049</v>
      </c>
      <c r="F653" s="492" t="n">
        <v>0.8626736111111111</v>
      </c>
      <c r="G653" s="402" t="inlineStr">
        <is>
          <t>Venda online</t>
        </is>
      </c>
      <c r="H653" s="402" t="inlineStr">
        <is>
          <t>Pagamento transacionado pela Sympla</t>
        </is>
      </c>
      <c r="I653" s="402" t="n">
        <v>75</v>
      </c>
      <c r="J653" s="402" t="n">
        <v>0</v>
      </c>
      <c r="K653" s="402" t="n">
        <v>75</v>
      </c>
      <c r="L653" s="402" t="n">
        <v>9</v>
      </c>
      <c r="M653" s="402" t="n">
        <v>84</v>
      </c>
      <c r="N653" s="402" t="n">
        <v>-9</v>
      </c>
      <c r="O653" s="493" t="n">
        <v>75</v>
      </c>
      <c r="P653" s="402" t="n"/>
      <c r="Q653" s="402" t="n"/>
      <c r="R653" s="402" t="inlineStr">
        <is>
          <t>Iolanda</t>
        </is>
      </c>
      <c r="S653" s="402" t="inlineStr">
        <is>
          <t>Vilanova Cipriano</t>
        </is>
      </c>
      <c r="T653" s="402" t="inlineStr">
        <is>
          <t>iolandav@gmail.com</t>
        </is>
      </c>
      <c r="U653" s="405" t="inlineStr">
        <is>
          <t>Não</t>
        </is>
      </c>
      <c r="V653" s="408" t="n">
        <v>46023</v>
      </c>
    </row>
    <row r="654">
      <c r="A654" s="396" t="inlineStr">
        <is>
          <t>33YKMAAQ8UK</t>
        </is>
      </c>
      <c r="B654" s="397" t="inlineStr">
        <is>
          <t>UJ1E-WK-FS5G</t>
        </is>
      </c>
      <c r="C654" s="397" t="inlineStr">
        <is>
          <t>Entrada única - Individual</t>
        </is>
      </c>
      <c r="D654" s="398" t="n">
        <v>46052</v>
      </c>
      <c r="E654" s="398" t="n">
        <v>46049</v>
      </c>
      <c r="F654" s="490" t="n">
        <v>0.8642939814814815</v>
      </c>
      <c r="G654" s="397" t="inlineStr">
        <is>
          <t>Venda online</t>
        </is>
      </c>
      <c r="H654" s="397" t="inlineStr">
        <is>
          <t>Pagamento transacionado pela Sympla</t>
        </is>
      </c>
      <c r="I654" s="397" t="n">
        <v>75</v>
      </c>
      <c r="J654" s="397" t="n">
        <v>0</v>
      </c>
      <c r="K654" s="397" t="n">
        <v>75</v>
      </c>
      <c r="L654" s="397" t="n">
        <v>9</v>
      </c>
      <c r="M654" s="397" t="n">
        <v>84</v>
      </c>
      <c r="N654" s="397" t="n">
        <v>-9</v>
      </c>
      <c r="O654" s="491" t="n">
        <v>75</v>
      </c>
      <c r="P654" s="397" t="n"/>
      <c r="Q654" s="397" t="n"/>
      <c r="R654" s="397" t="inlineStr">
        <is>
          <t>Ana Carolina</t>
        </is>
      </c>
      <c r="S654" s="397" t="inlineStr">
        <is>
          <t>Vilanova hanisch</t>
        </is>
      </c>
      <c r="T654" s="397" t="inlineStr">
        <is>
          <t>anacarolinavh@gmail.com</t>
        </is>
      </c>
      <c r="U654" s="400" t="inlineStr">
        <is>
          <t>Sim</t>
        </is>
      </c>
      <c r="V654" s="408" t="n">
        <v>46023</v>
      </c>
    </row>
    <row r="655">
      <c r="A655" s="401" t="inlineStr">
        <is>
          <t>33YKMAAQ8UK</t>
        </is>
      </c>
      <c r="B655" s="402" t="inlineStr">
        <is>
          <t>UJ1E-WK-FS6F</t>
        </is>
      </c>
      <c r="C655" s="402" t="inlineStr">
        <is>
          <t>Entrada única - Individual</t>
        </is>
      </c>
      <c r="D655" s="403" t="n">
        <v>46052</v>
      </c>
      <c r="E655" s="403" t="n">
        <v>46049</v>
      </c>
      <c r="F655" s="492" t="n">
        <v>0.8642939814814815</v>
      </c>
      <c r="G655" s="402" t="inlineStr">
        <is>
          <t>Venda online</t>
        </is>
      </c>
      <c r="H655" s="402" t="inlineStr">
        <is>
          <t>Pagamento transacionado pela Sympla</t>
        </is>
      </c>
      <c r="I655" s="402" t="n">
        <v>75</v>
      </c>
      <c r="J655" s="402" t="n">
        <v>0</v>
      </c>
      <c r="K655" s="402" t="n">
        <v>75</v>
      </c>
      <c r="L655" s="402" t="n">
        <v>9</v>
      </c>
      <c r="M655" s="402" t="n">
        <v>84</v>
      </c>
      <c r="N655" s="402" t="n">
        <v>-9</v>
      </c>
      <c r="O655" s="493" t="n">
        <v>75</v>
      </c>
      <c r="P655" s="402" t="n"/>
      <c r="Q655" s="402" t="n"/>
      <c r="R655" s="402" t="inlineStr">
        <is>
          <t>Ana Carolina</t>
        </is>
      </c>
      <c r="S655" s="402" t="inlineStr">
        <is>
          <t>Vilanova hanisch</t>
        </is>
      </c>
      <c r="T655" s="402" t="inlineStr">
        <is>
          <t>anacarolinavh@gmail.com</t>
        </is>
      </c>
      <c r="U655" s="405" t="inlineStr">
        <is>
          <t>Sim</t>
        </is>
      </c>
      <c r="V655" s="408" t="n">
        <v>46023</v>
      </c>
    </row>
    <row r="656">
      <c r="A656" s="396" t="inlineStr">
        <is>
          <t>33YKMAAQHBK</t>
        </is>
      </c>
      <c r="B656" s="397" t="inlineStr">
        <is>
          <t>UJ1H-CX-K3YW</t>
        </is>
      </c>
      <c r="C656" s="397" t="inlineStr">
        <is>
          <t>Entrada única - Individual</t>
        </is>
      </c>
      <c r="D656" s="398" t="n">
        <v>46052</v>
      </c>
      <c r="E656" s="398" t="n">
        <v>46049</v>
      </c>
      <c r="F656" s="490" t="n">
        <v>0.905613425925926</v>
      </c>
      <c r="G656" s="397" t="inlineStr">
        <is>
          <t>Venda online</t>
        </is>
      </c>
      <c r="H656" s="397" t="inlineStr">
        <is>
          <t>Pagamento transacionado pela Sympla</t>
        </is>
      </c>
      <c r="I656" s="397" t="n">
        <v>75</v>
      </c>
      <c r="J656" s="397" t="n">
        <v>0</v>
      </c>
      <c r="K656" s="397" t="n">
        <v>75</v>
      </c>
      <c r="L656" s="397" t="n">
        <v>9</v>
      </c>
      <c r="M656" s="397" t="n">
        <v>84</v>
      </c>
      <c r="N656" s="397" t="n">
        <v>-9</v>
      </c>
      <c r="O656" s="491" t="n">
        <v>75</v>
      </c>
      <c r="P656" s="397" t="n"/>
      <c r="Q656" s="397" t="n"/>
      <c r="R656" s="397" t="inlineStr">
        <is>
          <t>Rafael</t>
        </is>
      </c>
      <c r="S656" s="397" t="inlineStr">
        <is>
          <t>Oliveira</t>
        </is>
      </c>
      <c r="T656" s="397" t="inlineStr">
        <is>
          <t>fael-preto@hotmail.com</t>
        </is>
      </c>
      <c r="U656" s="400" t="inlineStr">
        <is>
          <t>Sim</t>
        </is>
      </c>
      <c r="V656" s="408" t="n">
        <v>46023</v>
      </c>
    </row>
    <row r="657">
      <c r="A657" s="401" t="inlineStr">
        <is>
          <t>33YKMAAQHBK</t>
        </is>
      </c>
      <c r="B657" s="402" t="inlineStr">
        <is>
          <t>UJ1H-CX-K3K3</t>
        </is>
      </c>
      <c r="C657" s="402" t="inlineStr">
        <is>
          <t>Entrada única - Individual</t>
        </is>
      </c>
      <c r="D657" s="403" t="n">
        <v>46052</v>
      </c>
      <c r="E657" s="403" t="n">
        <v>46049</v>
      </c>
      <c r="F657" s="492" t="n">
        <v>0.905613425925926</v>
      </c>
      <c r="G657" s="402" t="inlineStr">
        <is>
          <t>Venda online</t>
        </is>
      </c>
      <c r="H657" s="402" t="inlineStr">
        <is>
          <t>Pagamento transacionado pela Sympla</t>
        </is>
      </c>
      <c r="I657" s="402" t="n">
        <v>75</v>
      </c>
      <c r="J657" s="402" t="n">
        <v>0</v>
      </c>
      <c r="K657" s="402" t="n">
        <v>75</v>
      </c>
      <c r="L657" s="402" t="n">
        <v>9</v>
      </c>
      <c r="M657" s="402" t="n">
        <v>84</v>
      </c>
      <c r="N657" s="402" t="n">
        <v>-9</v>
      </c>
      <c r="O657" s="493" t="n">
        <v>75</v>
      </c>
      <c r="P657" s="402" t="n"/>
      <c r="Q657" s="402" t="n"/>
      <c r="R657" s="402" t="inlineStr">
        <is>
          <t>Rafael</t>
        </is>
      </c>
      <c r="S657" s="402" t="inlineStr">
        <is>
          <t>Oliveira</t>
        </is>
      </c>
      <c r="T657" s="402" t="inlineStr">
        <is>
          <t>fael-preto@hotmail.com</t>
        </is>
      </c>
      <c r="U657" s="405" t="inlineStr">
        <is>
          <t>Sim</t>
        </is>
      </c>
      <c r="V657" s="408" t="n">
        <v>46023</v>
      </c>
    </row>
    <row r="658">
      <c r="A658" s="396" t="inlineStr">
        <is>
          <t>33YKMAAQHBK</t>
        </is>
      </c>
      <c r="B658" s="397" t="inlineStr">
        <is>
          <t>UJ1H-CX-K3KG</t>
        </is>
      </c>
      <c r="C658" s="397" t="inlineStr">
        <is>
          <t>Entrada única - Individual</t>
        </is>
      </c>
      <c r="D658" s="398" t="n">
        <v>46052</v>
      </c>
      <c r="E658" s="398" t="n">
        <v>46049</v>
      </c>
      <c r="F658" s="490" t="n">
        <v>0.905613425925926</v>
      </c>
      <c r="G658" s="397" t="inlineStr">
        <is>
          <t>Venda online</t>
        </is>
      </c>
      <c r="H658" s="397" t="inlineStr">
        <is>
          <t>Pagamento transacionado pela Sympla</t>
        </is>
      </c>
      <c r="I658" s="397" t="n">
        <v>75</v>
      </c>
      <c r="J658" s="397" t="n">
        <v>0</v>
      </c>
      <c r="K658" s="397" t="n">
        <v>75</v>
      </c>
      <c r="L658" s="397" t="n">
        <v>9</v>
      </c>
      <c r="M658" s="397" t="n">
        <v>84</v>
      </c>
      <c r="N658" s="397" t="n">
        <v>-9</v>
      </c>
      <c r="O658" s="491" t="n">
        <v>75</v>
      </c>
      <c r="P658" s="397" t="n"/>
      <c r="Q658" s="397" t="n"/>
      <c r="R658" s="397" t="inlineStr">
        <is>
          <t>Rafael</t>
        </is>
      </c>
      <c r="S658" s="397" t="inlineStr">
        <is>
          <t>Oliveira</t>
        </is>
      </c>
      <c r="T658" s="397" t="inlineStr">
        <is>
          <t>fael-preto@hotmail.com</t>
        </is>
      </c>
      <c r="U658" s="400" t="inlineStr">
        <is>
          <t>Sim</t>
        </is>
      </c>
      <c r="V658" s="408" t="n">
        <v>46023</v>
      </c>
    </row>
    <row r="659">
      <c r="A659" s="401" t="inlineStr">
        <is>
          <t>33YKMAAQYZ3</t>
        </is>
      </c>
      <c r="B659" s="402" t="inlineStr">
        <is>
          <t>UJ1H-LG-UGFJ</t>
        </is>
      </c>
      <c r="C659" s="402" t="inlineStr">
        <is>
          <t>Entrada única - Individual</t>
        </is>
      </c>
      <c r="D659" s="403" t="n">
        <v>46052</v>
      </c>
      <c r="E659" s="403" t="n">
        <v>46049</v>
      </c>
      <c r="F659" s="492" t="n">
        <v>0.9098726851851852</v>
      </c>
      <c r="G659" s="402" t="inlineStr">
        <is>
          <t>Venda online</t>
        </is>
      </c>
      <c r="H659" s="402" t="inlineStr">
        <is>
          <t>Pagamento transacionado pela Sympla</t>
        </is>
      </c>
      <c r="I659" s="402" t="n">
        <v>75</v>
      </c>
      <c r="J659" s="402" t="n">
        <v>0</v>
      </c>
      <c r="K659" s="402" t="n">
        <v>75</v>
      </c>
      <c r="L659" s="402" t="n">
        <v>9</v>
      </c>
      <c r="M659" s="402" t="n">
        <v>84</v>
      </c>
      <c r="N659" s="402" t="n">
        <v>-9</v>
      </c>
      <c r="O659" s="493" t="n">
        <v>75</v>
      </c>
      <c r="P659" s="402" t="n"/>
      <c r="Q659" s="402" t="n"/>
      <c r="R659" s="402" t="inlineStr">
        <is>
          <t>Renato</t>
        </is>
      </c>
      <c r="S659" s="402" t="inlineStr">
        <is>
          <t>Guimaraes</t>
        </is>
      </c>
      <c r="T659" s="402" t="inlineStr">
        <is>
          <t>nato.guima@gmail.com</t>
        </is>
      </c>
      <c r="U659" s="405" t="inlineStr">
        <is>
          <t>Sim</t>
        </is>
      </c>
      <c r="V659" s="408" t="n">
        <v>46023</v>
      </c>
    </row>
    <row r="660">
      <c r="A660" s="396" t="inlineStr">
        <is>
          <t>33YKMAAQYZ3</t>
        </is>
      </c>
      <c r="B660" s="397" t="inlineStr">
        <is>
          <t>UJ1H-LG-UGGC</t>
        </is>
      </c>
      <c r="C660" s="397" t="inlineStr">
        <is>
          <t>Entrada única - Individual</t>
        </is>
      </c>
      <c r="D660" s="398" t="n">
        <v>46052</v>
      </c>
      <c r="E660" s="398" t="n">
        <v>46049</v>
      </c>
      <c r="F660" s="490" t="n">
        <v>0.9098726851851852</v>
      </c>
      <c r="G660" s="397" t="inlineStr">
        <is>
          <t>Venda online</t>
        </is>
      </c>
      <c r="H660" s="397" t="inlineStr">
        <is>
          <t>Pagamento transacionado pela Sympla</t>
        </is>
      </c>
      <c r="I660" s="397" t="n">
        <v>75</v>
      </c>
      <c r="J660" s="397" t="n">
        <v>0</v>
      </c>
      <c r="K660" s="397" t="n">
        <v>75</v>
      </c>
      <c r="L660" s="397" t="n">
        <v>9</v>
      </c>
      <c r="M660" s="397" t="n">
        <v>84</v>
      </c>
      <c r="N660" s="397" t="n">
        <v>-9</v>
      </c>
      <c r="O660" s="491" t="n">
        <v>75</v>
      </c>
      <c r="P660" s="397" t="n"/>
      <c r="Q660" s="397" t="n"/>
      <c r="R660" s="397" t="inlineStr">
        <is>
          <t>Renato</t>
        </is>
      </c>
      <c r="S660" s="397" t="inlineStr">
        <is>
          <t>Guimaraes</t>
        </is>
      </c>
      <c r="T660" s="397" t="inlineStr">
        <is>
          <t>nato.guima@gmail.com</t>
        </is>
      </c>
      <c r="U660" s="400" t="inlineStr">
        <is>
          <t>Sim</t>
        </is>
      </c>
      <c r="V660" s="408" t="n">
        <v>46023</v>
      </c>
    </row>
    <row r="661">
      <c r="A661" s="401" t="inlineStr">
        <is>
          <t>33YKMAAQKMY</t>
        </is>
      </c>
      <c r="B661" s="402" t="inlineStr">
        <is>
          <t>UJ1Y-8F-PAYP</t>
        </is>
      </c>
      <c r="C661" s="402" t="inlineStr">
        <is>
          <t>Entrada única - Individual</t>
        </is>
      </c>
      <c r="D661" s="403" t="n">
        <v>46052</v>
      </c>
      <c r="E661" s="403" t="n">
        <v>46049</v>
      </c>
      <c r="F661" s="492" t="n">
        <v>0.9203935185185185</v>
      </c>
      <c r="G661" s="402" t="inlineStr">
        <is>
          <t>Venda online</t>
        </is>
      </c>
      <c r="H661" s="402" t="inlineStr">
        <is>
          <t>Pagamento transacionado pela Sympla</t>
        </is>
      </c>
      <c r="I661" s="402" t="n">
        <v>75</v>
      </c>
      <c r="J661" s="402" t="n">
        <v>0</v>
      </c>
      <c r="K661" s="402" t="n">
        <v>75</v>
      </c>
      <c r="L661" s="402" t="n">
        <v>9</v>
      </c>
      <c r="M661" s="402" t="n">
        <v>84</v>
      </c>
      <c r="N661" s="402" t="n">
        <v>-9</v>
      </c>
      <c r="O661" s="493" t="n">
        <v>75</v>
      </c>
      <c r="P661" s="402" t="n"/>
      <c r="Q661" s="402" t="n"/>
      <c r="R661" s="402" t="inlineStr">
        <is>
          <t>damares dos santos</t>
        </is>
      </c>
      <c r="S661" s="402" t="inlineStr">
        <is>
          <t>palmeira</t>
        </is>
      </c>
      <c r="T661" s="402" t="inlineStr">
        <is>
          <t>damares.palmeira@hotmail.com</t>
        </is>
      </c>
      <c r="U661" s="405" t="inlineStr">
        <is>
          <t>Sim</t>
        </is>
      </c>
      <c r="V661" s="408" t="n">
        <v>46023</v>
      </c>
    </row>
    <row r="662">
      <c r="A662" s="396" t="inlineStr">
        <is>
          <t>33YKMAAQKMY</t>
        </is>
      </c>
      <c r="B662" s="397" t="inlineStr">
        <is>
          <t>UJ1Y-8F-PAJJ</t>
        </is>
      </c>
      <c r="C662" s="397" t="inlineStr">
        <is>
          <t>Entrada única - Individual</t>
        </is>
      </c>
      <c r="D662" s="398" t="n">
        <v>46052</v>
      </c>
      <c r="E662" s="398" t="n">
        <v>46049</v>
      </c>
      <c r="F662" s="490" t="n">
        <v>0.9203935185185185</v>
      </c>
      <c r="G662" s="397" t="inlineStr">
        <is>
          <t>Venda online</t>
        </is>
      </c>
      <c r="H662" s="397" t="inlineStr">
        <is>
          <t>Pagamento transacionado pela Sympla</t>
        </is>
      </c>
      <c r="I662" s="397" t="n">
        <v>75</v>
      </c>
      <c r="J662" s="397" t="n">
        <v>0</v>
      </c>
      <c r="K662" s="397" t="n">
        <v>75</v>
      </c>
      <c r="L662" s="397" t="n">
        <v>9</v>
      </c>
      <c r="M662" s="397" t="n">
        <v>84</v>
      </c>
      <c r="N662" s="397" t="n">
        <v>-9</v>
      </c>
      <c r="O662" s="491" t="n">
        <v>75</v>
      </c>
      <c r="P662" s="397" t="n"/>
      <c r="Q662" s="397" t="n"/>
      <c r="R662" s="397" t="inlineStr">
        <is>
          <t>damares dos santos</t>
        </is>
      </c>
      <c r="S662" s="397" t="inlineStr">
        <is>
          <t>palmeira</t>
        </is>
      </c>
      <c r="T662" s="397" t="inlineStr">
        <is>
          <t>damares.palmeira@hotmail.com</t>
        </is>
      </c>
      <c r="U662" s="400" t="inlineStr">
        <is>
          <t>Sim</t>
        </is>
      </c>
      <c r="V662" s="408" t="n">
        <v>46023</v>
      </c>
    </row>
    <row r="663">
      <c r="A663" s="401" t="inlineStr">
        <is>
          <t>33YKMAAQKMY</t>
        </is>
      </c>
      <c r="B663" s="402" t="inlineStr">
        <is>
          <t>UJ1Y-8F-PAJT</t>
        </is>
      </c>
      <c r="C663" s="402" t="inlineStr">
        <is>
          <t>Entrada única - Individual</t>
        </is>
      </c>
      <c r="D663" s="403" t="n">
        <v>46052</v>
      </c>
      <c r="E663" s="403" t="n">
        <v>46049</v>
      </c>
      <c r="F663" s="492" t="n">
        <v>0.9203935185185185</v>
      </c>
      <c r="G663" s="402" t="inlineStr">
        <is>
          <t>Venda online</t>
        </is>
      </c>
      <c r="H663" s="402" t="inlineStr">
        <is>
          <t>Pagamento transacionado pela Sympla</t>
        </is>
      </c>
      <c r="I663" s="402" t="n">
        <v>75</v>
      </c>
      <c r="J663" s="402" t="n">
        <v>0</v>
      </c>
      <c r="K663" s="402" t="n">
        <v>75</v>
      </c>
      <c r="L663" s="402" t="n">
        <v>9</v>
      </c>
      <c r="M663" s="402" t="n">
        <v>84</v>
      </c>
      <c r="N663" s="402" t="n">
        <v>-9</v>
      </c>
      <c r="O663" s="493" t="n">
        <v>75</v>
      </c>
      <c r="P663" s="402" t="n"/>
      <c r="Q663" s="402" t="n"/>
      <c r="R663" s="402" t="inlineStr">
        <is>
          <t>damares dos santos</t>
        </is>
      </c>
      <c r="S663" s="402" t="inlineStr">
        <is>
          <t>palmeira</t>
        </is>
      </c>
      <c r="T663" s="402" t="inlineStr">
        <is>
          <t>damares.palmeira@hotmail.com</t>
        </is>
      </c>
      <c r="U663" s="405" t="inlineStr">
        <is>
          <t>Sim</t>
        </is>
      </c>
      <c r="V663" s="408" t="n">
        <v>46023</v>
      </c>
    </row>
    <row r="664">
      <c r="A664" s="396" t="inlineStr">
        <is>
          <t>33YKMAAQZKV</t>
        </is>
      </c>
      <c r="B664" s="397" t="inlineStr">
        <is>
          <t>UJ1J-GQ-5Q94</t>
        </is>
      </c>
      <c r="C664" s="397" t="inlineStr">
        <is>
          <t>Entrada única - Individual</t>
        </is>
      </c>
      <c r="D664" s="398" t="n">
        <v>46052</v>
      </c>
      <c r="E664" s="398" t="n">
        <v>46049</v>
      </c>
      <c r="F664" s="490" t="n">
        <v>0.9416087962962963</v>
      </c>
      <c r="G664" s="397" t="inlineStr">
        <is>
          <t>Venda online</t>
        </is>
      </c>
      <c r="H664" s="397" t="inlineStr">
        <is>
          <t>Pagamento transacionado pela Sympla</t>
        </is>
      </c>
      <c r="I664" s="397" t="n">
        <v>75</v>
      </c>
      <c r="J664" s="397" t="n">
        <v>0</v>
      </c>
      <c r="K664" s="397" t="n">
        <v>75</v>
      </c>
      <c r="L664" s="397" t="n">
        <v>9</v>
      </c>
      <c r="M664" s="397" t="n">
        <v>84</v>
      </c>
      <c r="N664" s="397" t="n">
        <v>-9</v>
      </c>
      <c r="O664" s="491" t="n">
        <v>75</v>
      </c>
      <c r="P664" s="397" t="n"/>
      <c r="Q664" s="397" t="n"/>
      <c r="R664" s="397" t="inlineStr">
        <is>
          <t>Jean</t>
        </is>
      </c>
      <c r="S664" s="397" t="inlineStr">
        <is>
          <t>Torquato</t>
        </is>
      </c>
      <c r="T664" s="397" t="inlineStr">
        <is>
          <t>jeanttorquato@gmail.com</t>
        </is>
      </c>
      <c r="U664" s="400" t="inlineStr">
        <is>
          <t>Sim</t>
        </is>
      </c>
      <c r="V664" s="408" t="n">
        <v>46023</v>
      </c>
    </row>
    <row r="665">
      <c r="A665" s="401" t="inlineStr">
        <is>
          <t>33YKMAAQZKV</t>
        </is>
      </c>
      <c r="B665" s="402" t="inlineStr">
        <is>
          <t>UJ1J-GQ-5QA0</t>
        </is>
      </c>
      <c r="C665" s="402" t="inlineStr">
        <is>
          <t>Entrada única - Individual</t>
        </is>
      </c>
      <c r="D665" s="403" t="n">
        <v>46052</v>
      </c>
      <c r="E665" s="403" t="n">
        <v>46049</v>
      </c>
      <c r="F665" s="492" t="n">
        <v>0.9416087962962963</v>
      </c>
      <c r="G665" s="402" t="inlineStr">
        <is>
          <t>Venda online</t>
        </is>
      </c>
      <c r="H665" s="402" t="inlineStr">
        <is>
          <t>Pagamento transacionado pela Sympla</t>
        </is>
      </c>
      <c r="I665" s="402" t="n">
        <v>75</v>
      </c>
      <c r="J665" s="402" t="n">
        <v>0</v>
      </c>
      <c r="K665" s="402" t="n">
        <v>75</v>
      </c>
      <c r="L665" s="402" t="n">
        <v>9</v>
      </c>
      <c r="M665" s="402" t="n">
        <v>84</v>
      </c>
      <c r="N665" s="402" t="n">
        <v>-9</v>
      </c>
      <c r="O665" s="493" t="n">
        <v>75</v>
      </c>
      <c r="P665" s="402" t="n"/>
      <c r="Q665" s="402" t="n"/>
      <c r="R665" s="402" t="inlineStr">
        <is>
          <t>Jean</t>
        </is>
      </c>
      <c r="S665" s="402" t="inlineStr">
        <is>
          <t>Torquato</t>
        </is>
      </c>
      <c r="T665" s="402" t="inlineStr">
        <is>
          <t>jeanttorquato@gmail.com</t>
        </is>
      </c>
      <c r="U665" s="405" t="inlineStr">
        <is>
          <t>Sim</t>
        </is>
      </c>
      <c r="V665" s="408" t="n">
        <v>46023</v>
      </c>
    </row>
    <row r="666">
      <c r="A666" s="396" t="inlineStr">
        <is>
          <t>33YKMAAQP6E</t>
        </is>
      </c>
      <c r="B666" s="397" t="inlineStr">
        <is>
          <t>UJ1J-X4-1V02</t>
        </is>
      </c>
      <c r="C666" s="397" t="inlineStr">
        <is>
          <t>Entrada única - Individual</t>
        </is>
      </c>
      <c r="D666" s="398" t="n">
        <v>46052</v>
      </c>
      <c r="E666" s="398" t="n">
        <v>46049</v>
      </c>
      <c r="F666" s="490" t="n">
        <v>0.9498032407407407</v>
      </c>
      <c r="G666" s="397" t="inlineStr">
        <is>
          <t>Venda online</t>
        </is>
      </c>
      <c r="H666" s="397" t="inlineStr">
        <is>
          <t>Pagamento transacionado pela Sympla</t>
        </is>
      </c>
      <c r="I666" s="397" t="n">
        <v>75</v>
      </c>
      <c r="J666" s="397" t="n">
        <v>0</v>
      </c>
      <c r="K666" s="397" t="n">
        <v>75</v>
      </c>
      <c r="L666" s="397" t="n">
        <v>9</v>
      </c>
      <c r="M666" s="397" t="n">
        <v>84</v>
      </c>
      <c r="N666" s="397" t="n">
        <v>-9</v>
      </c>
      <c r="O666" s="491" t="n">
        <v>75</v>
      </c>
      <c r="P666" s="397" t="n"/>
      <c r="Q666" s="397" t="n"/>
      <c r="R666" s="397" t="inlineStr">
        <is>
          <t>DIEGO</t>
        </is>
      </c>
      <c r="S666" s="397" t="inlineStr">
        <is>
          <t>FERREIRA CANGUSSU FRANCO</t>
        </is>
      </c>
      <c r="T666" s="397" t="inlineStr">
        <is>
          <t>franco.diegofc@gmail.com</t>
        </is>
      </c>
      <c r="U666" s="400" t="inlineStr">
        <is>
          <t>Sim</t>
        </is>
      </c>
      <c r="V666" s="408" t="n">
        <v>46023</v>
      </c>
    </row>
    <row r="667">
      <c r="A667" s="401" t="inlineStr">
        <is>
          <t>33YKMAAQP6E</t>
        </is>
      </c>
      <c r="B667" s="402" t="inlineStr">
        <is>
          <t>UJ1J-X4-1V0R</t>
        </is>
      </c>
      <c r="C667" s="402" t="inlineStr">
        <is>
          <t>Entrada única - Individual</t>
        </is>
      </c>
      <c r="D667" s="403" t="n">
        <v>46052</v>
      </c>
      <c r="E667" s="403" t="n">
        <v>46049</v>
      </c>
      <c r="F667" s="492" t="n">
        <v>0.9498032407407407</v>
      </c>
      <c r="G667" s="402" t="inlineStr">
        <is>
          <t>Venda online</t>
        </is>
      </c>
      <c r="H667" s="402" t="inlineStr">
        <is>
          <t>Pagamento transacionado pela Sympla</t>
        </is>
      </c>
      <c r="I667" s="402" t="n">
        <v>75</v>
      </c>
      <c r="J667" s="402" t="n">
        <v>0</v>
      </c>
      <c r="K667" s="402" t="n">
        <v>75</v>
      </c>
      <c r="L667" s="402" t="n">
        <v>9</v>
      </c>
      <c r="M667" s="402" t="n">
        <v>84</v>
      </c>
      <c r="N667" s="402" t="n">
        <v>-9</v>
      </c>
      <c r="O667" s="493" t="n">
        <v>75</v>
      </c>
      <c r="P667" s="402" t="n"/>
      <c r="Q667" s="402" t="n"/>
      <c r="R667" s="402" t="inlineStr">
        <is>
          <t>DIEGO</t>
        </is>
      </c>
      <c r="S667" s="402" t="inlineStr">
        <is>
          <t>FERREIRA CANGUSSU FRANCO</t>
        </is>
      </c>
      <c r="T667" s="402" t="inlineStr">
        <is>
          <t>franco.diegofc@gmail.com</t>
        </is>
      </c>
      <c r="U667" s="405" t="inlineStr">
        <is>
          <t>Sim</t>
        </is>
      </c>
      <c r="V667" s="408" t="n">
        <v>46023</v>
      </c>
    </row>
    <row r="668">
      <c r="A668" s="396" t="inlineStr">
        <is>
          <t>33YKMAARY0Z</t>
        </is>
      </c>
      <c r="B668" s="397" t="inlineStr">
        <is>
          <t>UJ2C-3X-GAT0</t>
        </is>
      </c>
      <c r="C668" s="397" t="inlineStr">
        <is>
          <t>Entrada única - Individual</t>
        </is>
      </c>
      <c r="D668" s="398" t="n">
        <v>46052</v>
      </c>
      <c r="E668" s="398" t="n">
        <v>46050</v>
      </c>
      <c r="F668" s="490" t="n">
        <v>0.3955787037037037</v>
      </c>
      <c r="G668" s="397" t="inlineStr">
        <is>
          <t>Venda online</t>
        </is>
      </c>
      <c r="H668" s="397" t="inlineStr">
        <is>
          <t>Pagamento transacionado pela Sympla</t>
        </is>
      </c>
      <c r="I668" s="397" t="n">
        <v>75</v>
      </c>
      <c r="J668" s="397" t="n">
        <v>0</v>
      </c>
      <c r="K668" s="397" t="n">
        <v>75</v>
      </c>
      <c r="L668" s="397" t="n">
        <v>9</v>
      </c>
      <c r="M668" s="397" t="n">
        <v>84</v>
      </c>
      <c r="N668" s="397" t="n">
        <v>-9</v>
      </c>
      <c r="O668" s="491" t="n">
        <v>75</v>
      </c>
      <c r="P668" s="397" t="n"/>
      <c r="Q668" s="397" t="n"/>
      <c r="R668" s="397" t="inlineStr">
        <is>
          <t>Luana</t>
        </is>
      </c>
      <c r="S668" s="397" t="inlineStr">
        <is>
          <t>Silva</t>
        </is>
      </c>
      <c r="T668" s="397" t="inlineStr">
        <is>
          <t>luana_ods@hotmail.com</t>
        </is>
      </c>
      <c r="U668" s="400" t="inlineStr">
        <is>
          <t>Sim</t>
        </is>
      </c>
      <c r="V668" s="408" t="n">
        <v>46023</v>
      </c>
    </row>
    <row r="669">
      <c r="A669" s="401" t="inlineStr">
        <is>
          <t>33YKMAARY0Z</t>
        </is>
      </c>
      <c r="B669" s="402" t="inlineStr">
        <is>
          <t>UJ2C-3X-GATR</t>
        </is>
      </c>
      <c r="C669" s="402" t="inlineStr">
        <is>
          <t>Entrada única - Individual</t>
        </is>
      </c>
      <c r="D669" s="403" t="n">
        <v>46052</v>
      </c>
      <c r="E669" s="403" t="n">
        <v>46050</v>
      </c>
      <c r="F669" s="492" t="n">
        <v>0.3955787037037037</v>
      </c>
      <c r="G669" s="402" t="inlineStr">
        <is>
          <t>Venda online</t>
        </is>
      </c>
      <c r="H669" s="402" t="inlineStr">
        <is>
          <t>Pagamento transacionado pela Sympla</t>
        </is>
      </c>
      <c r="I669" s="402" t="n">
        <v>75</v>
      </c>
      <c r="J669" s="402" t="n">
        <v>0</v>
      </c>
      <c r="K669" s="402" t="n">
        <v>75</v>
      </c>
      <c r="L669" s="402" t="n">
        <v>9</v>
      </c>
      <c r="M669" s="402" t="n">
        <v>84</v>
      </c>
      <c r="N669" s="402" t="n">
        <v>-9</v>
      </c>
      <c r="O669" s="493" t="n">
        <v>75</v>
      </c>
      <c r="P669" s="402" t="n"/>
      <c r="Q669" s="402" t="n"/>
      <c r="R669" s="402" t="inlineStr">
        <is>
          <t>Luana</t>
        </is>
      </c>
      <c r="S669" s="402" t="inlineStr">
        <is>
          <t>Silva</t>
        </is>
      </c>
      <c r="T669" s="402" t="inlineStr">
        <is>
          <t>luana_ods@hotmail.com</t>
        </is>
      </c>
      <c r="U669" s="405" t="inlineStr">
        <is>
          <t>Sim</t>
        </is>
      </c>
      <c r="V669" s="408" t="n">
        <v>46023</v>
      </c>
    </row>
    <row r="670">
      <c r="A670" s="396" t="inlineStr">
        <is>
          <t>33YKMAARJSE</t>
        </is>
      </c>
      <c r="B670" s="397" t="inlineStr">
        <is>
          <t>UJ2C-JX-T25U</t>
        </is>
      </c>
      <c r="C670" s="397" t="inlineStr">
        <is>
          <t>Entrada única - Individual</t>
        </is>
      </c>
      <c r="D670" s="398" t="n">
        <v>46052</v>
      </c>
      <c r="E670" s="398" t="n">
        <v>46050</v>
      </c>
      <c r="F670" s="490" t="n">
        <v>0.4036111111111111</v>
      </c>
      <c r="G670" s="397" t="inlineStr">
        <is>
          <t>Venda online</t>
        </is>
      </c>
      <c r="H670" s="397" t="inlineStr">
        <is>
          <t>Pagamento transacionado pela Sympla</t>
        </is>
      </c>
      <c r="I670" s="397" t="n">
        <v>75</v>
      </c>
      <c r="J670" s="397" t="n">
        <v>0</v>
      </c>
      <c r="K670" s="397" t="n">
        <v>75</v>
      </c>
      <c r="L670" s="397" t="n">
        <v>9</v>
      </c>
      <c r="M670" s="397" t="n">
        <v>84</v>
      </c>
      <c r="N670" s="397" t="n">
        <v>-9</v>
      </c>
      <c r="O670" s="491" t="n">
        <v>75</v>
      </c>
      <c r="P670" s="397" t="n"/>
      <c r="Q670" s="397" t="n"/>
      <c r="R670" s="397" t="inlineStr">
        <is>
          <t>Maria Paula</t>
        </is>
      </c>
      <c r="S670" s="397" t="inlineStr">
        <is>
          <t>Bortoleti</t>
        </is>
      </c>
      <c r="T670" s="397" t="inlineStr">
        <is>
          <t>paulinha.bortoleti@gmail.com</t>
        </is>
      </c>
      <c r="U670" s="400" t="inlineStr">
        <is>
          <t>Sim</t>
        </is>
      </c>
      <c r="V670" s="408" t="n">
        <v>46023</v>
      </c>
    </row>
    <row r="671">
      <c r="A671" s="401" t="inlineStr">
        <is>
          <t>33YKMAARJSE</t>
        </is>
      </c>
      <c r="B671" s="402" t="inlineStr">
        <is>
          <t>UJ2C-JX-T26M</t>
        </is>
      </c>
      <c r="C671" s="402" t="inlineStr">
        <is>
          <t>Entrada única - Individual</t>
        </is>
      </c>
      <c r="D671" s="403" t="n">
        <v>46052</v>
      </c>
      <c r="E671" s="403" t="n">
        <v>46050</v>
      </c>
      <c r="F671" s="492" t="n">
        <v>0.4036111111111111</v>
      </c>
      <c r="G671" s="402" t="inlineStr">
        <is>
          <t>Venda online</t>
        </is>
      </c>
      <c r="H671" s="402" t="inlineStr">
        <is>
          <t>Pagamento transacionado pela Sympla</t>
        </is>
      </c>
      <c r="I671" s="402" t="n">
        <v>75</v>
      </c>
      <c r="J671" s="402" t="n">
        <v>0</v>
      </c>
      <c r="K671" s="402" t="n">
        <v>75</v>
      </c>
      <c r="L671" s="402" t="n">
        <v>9</v>
      </c>
      <c r="M671" s="402" t="n">
        <v>84</v>
      </c>
      <c r="N671" s="402" t="n">
        <v>-9</v>
      </c>
      <c r="O671" s="493" t="n">
        <v>75</v>
      </c>
      <c r="P671" s="402" t="n"/>
      <c r="Q671" s="402" t="n"/>
      <c r="R671" s="402" t="inlineStr">
        <is>
          <t>Maria Paula</t>
        </is>
      </c>
      <c r="S671" s="402" t="inlineStr">
        <is>
          <t>Bortoleti</t>
        </is>
      </c>
      <c r="T671" s="402" t="inlineStr">
        <is>
          <t>paulinha.bortoleti@gmail.com</t>
        </is>
      </c>
      <c r="U671" s="405" t="inlineStr">
        <is>
          <t>Sim</t>
        </is>
      </c>
      <c r="V671" s="408" t="n">
        <v>46023</v>
      </c>
    </row>
    <row r="672">
      <c r="A672" s="396" t="inlineStr">
        <is>
          <t>33YKMAARVDN</t>
        </is>
      </c>
      <c r="B672" s="397" t="inlineStr">
        <is>
          <t>UJ2F-PX-74HV</t>
        </is>
      </c>
      <c r="C672" s="397" t="inlineStr">
        <is>
          <t>Entrada única - Individual</t>
        </is>
      </c>
      <c r="D672" s="398" t="n">
        <v>46052</v>
      </c>
      <c r="E672" s="398" t="n">
        <v>46050</v>
      </c>
      <c r="F672" s="490" t="n">
        <v>0.4577662037037037</v>
      </c>
      <c r="G672" s="397" t="inlineStr">
        <is>
          <t>Venda online</t>
        </is>
      </c>
      <c r="H672" s="397" t="inlineStr">
        <is>
          <t>Pagamento transacionado pela Sympla</t>
        </is>
      </c>
      <c r="I672" s="397" t="n">
        <v>75</v>
      </c>
      <c r="J672" s="397" t="n">
        <v>0</v>
      </c>
      <c r="K672" s="397" t="n">
        <v>75</v>
      </c>
      <c r="L672" s="397" t="n">
        <v>9</v>
      </c>
      <c r="M672" s="397" t="n">
        <v>84</v>
      </c>
      <c r="N672" s="397" t="n">
        <v>-9</v>
      </c>
      <c r="O672" s="491" t="n">
        <v>75</v>
      </c>
      <c r="P672" s="397" t="n"/>
      <c r="Q672" s="397" t="n"/>
      <c r="R672" s="397" t="inlineStr">
        <is>
          <t>matheus</t>
        </is>
      </c>
      <c r="S672" s="397" t="inlineStr">
        <is>
          <t>nascimento</t>
        </is>
      </c>
      <c r="T672" s="397" t="inlineStr">
        <is>
          <t>math14ff@hotmail.com</t>
        </is>
      </c>
      <c r="U672" s="400" t="inlineStr">
        <is>
          <t>Sim</t>
        </is>
      </c>
      <c r="V672" s="408" t="n">
        <v>46023</v>
      </c>
    </row>
    <row r="673">
      <c r="A673" s="401" t="inlineStr">
        <is>
          <t>33YKMAARVDN</t>
        </is>
      </c>
      <c r="B673" s="402" t="inlineStr">
        <is>
          <t>UJ2F-PX-74YZ</t>
        </is>
      </c>
      <c r="C673" s="402" t="inlineStr">
        <is>
          <t>Entrada única - Individual</t>
        </is>
      </c>
      <c r="D673" s="403" t="n">
        <v>46052</v>
      </c>
      <c r="E673" s="403" t="n">
        <v>46050</v>
      </c>
      <c r="F673" s="492" t="n">
        <v>0.4577662037037037</v>
      </c>
      <c r="G673" s="402" t="inlineStr">
        <is>
          <t>Venda online</t>
        </is>
      </c>
      <c r="H673" s="402" t="inlineStr">
        <is>
          <t>Pagamento transacionado pela Sympla</t>
        </is>
      </c>
      <c r="I673" s="402" t="n">
        <v>75</v>
      </c>
      <c r="J673" s="402" t="n">
        <v>0</v>
      </c>
      <c r="K673" s="402" t="n">
        <v>75</v>
      </c>
      <c r="L673" s="402" t="n">
        <v>9</v>
      </c>
      <c r="M673" s="402" t="n">
        <v>84</v>
      </c>
      <c r="N673" s="402" t="n">
        <v>-9</v>
      </c>
      <c r="O673" s="493" t="n">
        <v>75</v>
      </c>
      <c r="P673" s="402" t="n"/>
      <c r="Q673" s="402" t="n"/>
      <c r="R673" s="402" t="inlineStr">
        <is>
          <t>matheus</t>
        </is>
      </c>
      <c r="S673" s="402" t="inlineStr">
        <is>
          <t>nascimento</t>
        </is>
      </c>
      <c r="T673" s="402" t="inlineStr">
        <is>
          <t>math14ff@hotmail.com</t>
        </is>
      </c>
      <c r="U673" s="405" t="inlineStr">
        <is>
          <t>Sim</t>
        </is>
      </c>
      <c r="V673" s="408" t="n">
        <v>46023</v>
      </c>
    </row>
    <row r="674">
      <c r="A674" s="396" t="inlineStr">
        <is>
          <t>33YKMAARVDN</t>
        </is>
      </c>
      <c r="B674" s="397" t="inlineStr">
        <is>
          <t>UJ2F-PX-74YX</t>
        </is>
      </c>
      <c r="C674" s="397" t="inlineStr">
        <is>
          <t>Entrada única - Individual</t>
        </is>
      </c>
      <c r="D674" s="398" t="n">
        <v>46052</v>
      </c>
      <c r="E674" s="398" t="n">
        <v>46050</v>
      </c>
      <c r="F674" s="490" t="n">
        <v>0.4577662037037037</v>
      </c>
      <c r="G674" s="397" t="inlineStr">
        <is>
          <t>Venda online</t>
        </is>
      </c>
      <c r="H674" s="397" t="inlineStr">
        <is>
          <t>Pagamento transacionado pela Sympla</t>
        </is>
      </c>
      <c r="I674" s="397" t="n">
        <v>75</v>
      </c>
      <c r="J674" s="397" t="n">
        <v>0</v>
      </c>
      <c r="K674" s="397" t="n">
        <v>75</v>
      </c>
      <c r="L674" s="397" t="n">
        <v>9</v>
      </c>
      <c r="M674" s="397" t="n">
        <v>84</v>
      </c>
      <c r="N674" s="397" t="n">
        <v>-9</v>
      </c>
      <c r="O674" s="491" t="n">
        <v>75</v>
      </c>
      <c r="P674" s="397" t="n"/>
      <c r="Q674" s="397" t="n"/>
      <c r="R674" s="397" t="inlineStr">
        <is>
          <t>matheus</t>
        </is>
      </c>
      <c r="S674" s="397" t="inlineStr">
        <is>
          <t>nascimento</t>
        </is>
      </c>
      <c r="T674" s="397" t="inlineStr">
        <is>
          <t>math14ff@hotmail.com</t>
        </is>
      </c>
      <c r="U674" s="400" t="inlineStr">
        <is>
          <t>Sim</t>
        </is>
      </c>
      <c r="V674" s="408" t="n">
        <v>46023</v>
      </c>
    </row>
    <row r="675">
      <c r="A675" s="401" t="inlineStr">
        <is>
          <t>33YKMAARVDN</t>
        </is>
      </c>
      <c r="B675" s="402" t="inlineStr">
        <is>
          <t>UJ2F-PX-74J6</t>
        </is>
      </c>
      <c r="C675" s="402" t="inlineStr">
        <is>
          <t>Entrada única - Individual</t>
        </is>
      </c>
      <c r="D675" s="403" t="n">
        <v>46052</v>
      </c>
      <c r="E675" s="403" t="n">
        <v>46050</v>
      </c>
      <c r="F675" s="492" t="n">
        <v>0.4577662037037037</v>
      </c>
      <c r="G675" s="402" t="inlineStr">
        <is>
          <t>Venda online</t>
        </is>
      </c>
      <c r="H675" s="402" t="inlineStr">
        <is>
          <t>Pagamento transacionado pela Sympla</t>
        </is>
      </c>
      <c r="I675" s="402" t="n">
        <v>75</v>
      </c>
      <c r="J675" s="402" t="n">
        <v>0</v>
      </c>
      <c r="K675" s="402" t="n">
        <v>75</v>
      </c>
      <c r="L675" s="402" t="n">
        <v>9</v>
      </c>
      <c r="M675" s="402" t="n">
        <v>84</v>
      </c>
      <c r="N675" s="402" t="n">
        <v>-9</v>
      </c>
      <c r="O675" s="493" t="n">
        <v>75</v>
      </c>
      <c r="P675" s="402" t="n"/>
      <c r="Q675" s="402" t="n"/>
      <c r="R675" s="402" t="inlineStr">
        <is>
          <t>matheus</t>
        </is>
      </c>
      <c r="S675" s="402" t="inlineStr">
        <is>
          <t>nascimento</t>
        </is>
      </c>
      <c r="T675" s="402" t="inlineStr">
        <is>
          <t>math14ff@hotmail.com</t>
        </is>
      </c>
      <c r="U675" s="405" t="inlineStr">
        <is>
          <t>Sim</t>
        </is>
      </c>
      <c r="V675" s="408" t="n">
        <v>46023</v>
      </c>
    </row>
    <row r="676">
      <c r="A676" s="396" t="inlineStr">
        <is>
          <t>33YKMAARVDN</t>
        </is>
      </c>
      <c r="B676" s="397" t="inlineStr">
        <is>
          <t>UJ2F-PX-74JD</t>
        </is>
      </c>
      <c r="C676" s="397" t="inlineStr">
        <is>
          <t>Entrada única - Individual</t>
        </is>
      </c>
      <c r="D676" s="398" t="n">
        <v>46052</v>
      </c>
      <c r="E676" s="398" t="n">
        <v>46050</v>
      </c>
      <c r="F676" s="490" t="n">
        <v>0.4577662037037037</v>
      </c>
      <c r="G676" s="397" t="inlineStr">
        <is>
          <t>Venda online</t>
        </is>
      </c>
      <c r="H676" s="397" t="inlineStr">
        <is>
          <t>Pagamento transacionado pela Sympla</t>
        </is>
      </c>
      <c r="I676" s="397" t="n">
        <v>75</v>
      </c>
      <c r="J676" s="397" t="n">
        <v>0</v>
      </c>
      <c r="K676" s="397" t="n">
        <v>75</v>
      </c>
      <c r="L676" s="397" t="n">
        <v>9</v>
      </c>
      <c r="M676" s="397" t="n">
        <v>84</v>
      </c>
      <c r="N676" s="397" t="n">
        <v>-9</v>
      </c>
      <c r="O676" s="491" t="n">
        <v>75</v>
      </c>
      <c r="P676" s="397" t="n"/>
      <c r="Q676" s="397" t="n"/>
      <c r="R676" s="397" t="inlineStr">
        <is>
          <t>matheus</t>
        </is>
      </c>
      <c r="S676" s="397" t="inlineStr">
        <is>
          <t>nascimento</t>
        </is>
      </c>
      <c r="T676" s="397" t="inlineStr">
        <is>
          <t>math14ff@hotmail.com</t>
        </is>
      </c>
      <c r="U676" s="400" t="inlineStr">
        <is>
          <t>Sim</t>
        </is>
      </c>
      <c r="V676" s="408" t="n">
        <v>46023</v>
      </c>
    </row>
    <row r="677">
      <c r="A677" s="401" t="inlineStr">
        <is>
          <t>33YKMAARVK5</t>
        </is>
      </c>
      <c r="B677" s="402" t="inlineStr">
        <is>
          <t>UJ2F-SA-63BL</t>
        </is>
      </c>
      <c r="C677" s="402" t="inlineStr">
        <is>
          <t>Entrada única - Individual</t>
        </is>
      </c>
      <c r="D677" s="403" t="n">
        <v>46052</v>
      </c>
      <c r="E677" s="403" t="n">
        <v>46050</v>
      </c>
      <c r="F677" s="492" t="n">
        <v>0.4589351851851852</v>
      </c>
      <c r="G677" s="402" t="inlineStr">
        <is>
          <t>Venda online</t>
        </is>
      </c>
      <c r="H677" s="402" t="inlineStr">
        <is>
          <t>Pagamento transacionado pela Sympla</t>
        </is>
      </c>
      <c r="I677" s="402" t="n">
        <v>75</v>
      </c>
      <c r="J677" s="402" t="n">
        <v>0</v>
      </c>
      <c r="K677" s="402" t="n">
        <v>75</v>
      </c>
      <c r="L677" s="402" t="n">
        <v>9</v>
      </c>
      <c r="M677" s="402" t="n">
        <v>84</v>
      </c>
      <c r="N677" s="402" t="n">
        <v>-9</v>
      </c>
      <c r="O677" s="493" t="n">
        <v>75</v>
      </c>
      <c r="P677" s="402" t="n"/>
      <c r="Q677" s="402" t="n"/>
      <c r="R677" s="402" t="inlineStr">
        <is>
          <t>matheus</t>
        </is>
      </c>
      <c r="S677" s="402" t="inlineStr">
        <is>
          <t>nascimento</t>
        </is>
      </c>
      <c r="T677" s="402" t="inlineStr">
        <is>
          <t>math14ff@hotmail.com</t>
        </is>
      </c>
      <c r="U677" s="405" t="inlineStr">
        <is>
          <t>Sim</t>
        </is>
      </c>
      <c r="V677" s="408" t="n">
        <v>46023</v>
      </c>
    </row>
    <row r="678">
      <c r="A678" s="396" t="inlineStr">
        <is>
          <t>33YKMAASDHK</t>
        </is>
      </c>
      <c r="B678" s="397" t="inlineStr">
        <is>
          <t>UJ2J-YJ-PQVR</t>
        </is>
      </c>
      <c r="C678" s="397" t="inlineStr">
        <is>
          <t>Entrada única - Individual</t>
        </is>
      </c>
      <c r="D678" s="398" t="n">
        <v>46052</v>
      </c>
      <c r="E678" s="398" t="n">
        <v>46050</v>
      </c>
      <c r="F678" s="490" t="n">
        <v>0.5222685185185185</v>
      </c>
      <c r="G678" s="397" t="inlineStr">
        <is>
          <t>Venda online</t>
        </is>
      </c>
      <c r="H678" s="397" t="inlineStr">
        <is>
          <t>Pagamento transacionado pela Sympla</t>
        </is>
      </c>
      <c r="I678" s="397" t="n">
        <v>75</v>
      </c>
      <c r="J678" s="397" t="n">
        <v>0</v>
      </c>
      <c r="K678" s="397" t="n">
        <v>75</v>
      </c>
      <c r="L678" s="397" t="n">
        <v>9</v>
      </c>
      <c r="M678" s="397" t="n">
        <v>84</v>
      </c>
      <c r="N678" s="397" t="n">
        <v>-9</v>
      </c>
      <c r="O678" s="491" t="n">
        <v>75</v>
      </c>
      <c r="P678" s="397" t="n"/>
      <c r="Q678" s="397" t="n"/>
      <c r="R678" s="397" t="inlineStr">
        <is>
          <t>Nayara</t>
        </is>
      </c>
      <c r="S678" s="397" t="inlineStr">
        <is>
          <t>Aparecida Costa Pereira</t>
        </is>
      </c>
      <c r="T678" s="397" t="inlineStr">
        <is>
          <t>costa.nayap@gmail.com</t>
        </is>
      </c>
      <c r="U678" s="400" t="inlineStr">
        <is>
          <t>Sim</t>
        </is>
      </c>
      <c r="V678" s="408" t="n">
        <v>46023</v>
      </c>
    </row>
    <row r="679">
      <c r="A679" s="401" t="inlineStr">
        <is>
          <t>33YKMAASYCY</t>
        </is>
      </c>
      <c r="B679" s="402" t="inlineStr">
        <is>
          <t>UJ2K-ZQ-EZ1H</t>
        </is>
      </c>
      <c r="C679" s="402" t="inlineStr">
        <is>
          <t>Entrada única - Individual</t>
        </is>
      </c>
      <c r="D679" s="403" t="n">
        <v>46052</v>
      </c>
      <c r="E679" s="403" t="n">
        <v>46050</v>
      </c>
      <c r="F679" s="492" t="n">
        <v>0.5424189814814815</v>
      </c>
      <c r="G679" s="402" t="inlineStr">
        <is>
          <t>Venda online</t>
        </is>
      </c>
      <c r="H679" s="402" t="inlineStr">
        <is>
          <t>Pagamento transacionado pela Sympla</t>
        </is>
      </c>
      <c r="I679" s="402" t="n">
        <v>75</v>
      </c>
      <c r="J679" s="402" t="n">
        <v>0</v>
      </c>
      <c r="K679" s="402" t="n">
        <v>75</v>
      </c>
      <c r="L679" s="402" t="n">
        <v>9</v>
      </c>
      <c r="M679" s="402" t="n">
        <v>84</v>
      </c>
      <c r="N679" s="402" t="n">
        <v>-9</v>
      </c>
      <c r="O679" s="493" t="n">
        <v>75</v>
      </c>
      <c r="P679" s="402" t="n"/>
      <c r="Q679" s="402" t="n"/>
      <c r="R679" s="402" t="inlineStr">
        <is>
          <t>Rebeca</t>
        </is>
      </c>
      <c r="S679" s="402" t="inlineStr">
        <is>
          <t>Moreira</t>
        </is>
      </c>
      <c r="T679" s="402" t="inlineStr">
        <is>
          <t>rebecamiranda99@hotmail.com</t>
        </is>
      </c>
      <c r="U679" s="405" t="inlineStr">
        <is>
          <t>Sim</t>
        </is>
      </c>
      <c r="V679" s="408" t="n">
        <v>46023</v>
      </c>
    </row>
    <row r="680">
      <c r="A680" s="396" t="inlineStr">
        <is>
          <t>33YKMAASYCY</t>
        </is>
      </c>
      <c r="B680" s="397" t="inlineStr">
        <is>
          <t>UJ2K-ZQ-EZ2F</t>
        </is>
      </c>
      <c r="C680" s="397" t="inlineStr">
        <is>
          <t>Entrada única - Individual</t>
        </is>
      </c>
      <c r="D680" s="398" t="n">
        <v>46052</v>
      </c>
      <c r="E680" s="398" t="n">
        <v>46050</v>
      </c>
      <c r="F680" s="490" t="n">
        <v>0.5424189814814815</v>
      </c>
      <c r="G680" s="397" t="inlineStr">
        <is>
          <t>Venda online</t>
        </is>
      </c>
      <c r="H680" s="397" t="inlineStr">
        <is>
          <t>Pagamento transacionado pela Sympla</t>
        </is>
      </c>
      <c r="I680" s="397" t="n">
        <v>75</v>
      </c>
      <c r="J680" s="397" t="n">
        <v>0</v>
      </c>
      <c r="K680" s="397" t="n">
        <v>75</v>
      </c>
      <c r="L680" s="397" t="n">
        <v>9</v>
      </c>
      <c r="M680" s="397" t="n">
        <v>84</v>
      </c>
      <c r="N680" s="397" t="n">
        <v>-9</v>
      </c>
      <c r="O680" s="491" t="n">
        <v>75</v>
      </c>
      <c r="P680" s="397" t="n"/>
      <c r="Q680" s="397" t="n"/>
      <c r="R680" s="397" t="inlineStr">
        <is>
          <t>Rebeca</t>
        </is>
      </c>
      <c r="S680" s="397" t="inlineStr">
        <is>
          <t>Moreira</t>
        </is>
      </c>
      <c r="T680" s="397" t="inlineStr">
        <is>
          <t>rebecamiranda99@hotmail.com</t>
        </is>
      </c>
      <c r="U680" s="400" t="inlineStr">
        <is>
          <t>Sim</t>
        </is>
      </c>
      <c r="V680" s="408" t="n">
        <v>46023</v>
      </c>
    </row>
    <row r="681">
      <c r="A681" s="401" t="inlineStr">
        <is>
          <t>33YKMAASJ0J</t>
        </is>
      </c>
      <c r="B681" s="402" t="inlineStr">
        <is>
          <t>UJ2L-5Q-TTBA</t>
        </is>
      </c>
      <c r="C681" s="402" t="inlineStr">
        <is>
          <t>Entrada única - Individual</t>
        </is>
      </c>
      <c r="D681" s="403" t="n">
        <v>46052</v>
      </c>
      <c r="E681" s="403" t="n">
        <v>46050</v>
      </c>
      <c r="F681" s="492" t="n">
        <v>0.5499537037037037</v>
      </c>
      <c r="G681" s="402" t="inlineStr">
        <is>
          <t>Venda online</t>
        </is>
      </c>
      <c r="H681" s="402" t="inlineStr">
        <is>
          <t>Pagamento transacionado pela Sympla</t>
        </is>
      </c>
      <c r="I681" s="402" t="n">
        <v>75</v>
      </c>
      <c r="J681" s="402" t="n">
        <v>0</v>
      </c>
      <c r="K681" s="402" t="n">
        <v>75</v>
      </c>
      <c r="L681" s="402" t="n">
        <v>9</v>
      </c>
      <c r="M681" s="402" t="n">
        <v>84</v>
      </c>
      <c r="N681" s="402" t="n">
        <v>-9</v>
      </c>
      <c r="O681" s="493" t="n">
        <v>75</v>
      </c>
      <c r="P681" s="402" t="n"/>
      <c r="Q681" s="402" t="n"/>
      <c r="R681" s="402" t="inlineStr">
        <is>
          <t>Laila</t>
        </is>
      </c>
      <c r="S681" s="402" t="inlineStr">
        <is>
          <t>Nachtigall</t>
        </is>
      </c>
      <c r="T681" s="402" t="inlineStr">
        <is>
          <t>lailakahil@hotmail.com</t>
        </is>
      </c>
      <c r="U681" s="405" t="inlineStr">
        <is>
          <t>Sim</t>
        </is>
      </c>
      <c r="V681" s="408" t="n">
        <v>46023</v>
      </c>
    </row>
    <row r="682">
      <c r="A682" s="396" t="inlineStr">
        <is>
          <t>33YKMAASJ0J</t>
        </is>
      </c>
      <c r="B682" s="397" t="inlineStr">
        <is>
          <t>UJ2L-5Q-TTC4</t>
        </is>
      </c>
      <c r="C682" s="397" t="inlineStr">
        <is>
          <t>Entrada única - Individual</t>
        </is>
      </c>
      <c r="D682" s="398" t="n">
        <v>46052</v>
      </c>
      <c r="E682" s="398" t="n">
        <v>46050</v>
      </c>
      <c r="F682" s="490" t="n">
        <v>0.5499537037037037</v>
      </c>
      <c r="G682" s="397" t="inlineStr">
        <is>
          <t>Venda online</t>
        </is>
      </c>
      <c r="H682" s="397" t="inlineStr">
        <is>
          <t>Pagamento transacionado pela Sympla</t>
        </is>
      </c>
      <c r="I682" s="397" t="n">
        <v>75</v>
      </c>
      <c r="J682" s="397" t="n">
        <v>0</v>
      </c>
      <c r="K682" s="397" t="n">
        <v>75</v>
      </c>
      <c r="L682" s="397" t="n">
        <v>9</v>
      </c>
      <c r="M682" s="397" t="n">
        <v>84</v>
      </c>
      <c r="N682" s="397" t="n">
        <v>-9</v>
      </c>
      <c r="O682" s="491" t="n">
        <v>75</v>
      </c>
      <c r="P682" s="397" t="n"/>
      <c r="Q682" s="397" t="n"/>
      <c r="R682" s="397" t="inlineStr">
        <is>
          <t>Laila</t>
        </is>
      </c>
      <c r="S682" s="397" t="inlineStr">
        <is>
          <t>Nachtigall</t>
        </is>
      </c>
      <c r="T682" s="397" t="inlineStr">
        <is>
          <t>lailakahil@hotmail.com</t>
        </is>
      </c>
      <c r="U682" s="400" t="inlineStr">
        <is>
          <t>Sim</t>
        </is>
      </c>
      <c r="V682" s="408" t="n">
        <v>46023</v>
      </c>
    </row>
    <row r="683">
      <c r="A683" s="401" t="inlineStr">
        <is>
          <t>33YKMAASK7Q</t>
        </is>
      </c>
      <c r="B683" s="402" t="inlineStr">
        <is>
          <t>UJ2L-7Q-YKQ8</t>
        </is>
      </c>
      <c r="C683" s="402" t="inlineStr">
        <is>
          <t>Entrada única - Individual</t>
        </is>
      </c>
      <c r="D683" s="403" t="n">
        <v>46052</v>
      </c>
      <c r="E683" s="403" t="n">
        <v>46050</v>
      </c>
      <c r="F683" s="492" t="n">
        <v>0.5509490740740741</v>
      </c>
      <c r="G683" s="402" t="inlineStr">
        <is>
          <t>Venda online</t>
        </is>
      </c>
      <c r="H683" s="402" t="inlineStr">
        <is>
          <t>Pagamento transacionado pela Sympla</t>
        </is>
      </c>
      <c r="I683" s="402" t="n">
        <v>75</v>
      </c>
      <c r="J683" s="402" t="n">
        <v>0</v>
      </c>
      <c r="K683" s="402" t="n">
        <v>75</v>
      </c>
      <c r="L683" s="402" t="n">
        <v>9</v>
      </c>
      <c r="M683" s="402" t="n">
        <v>84</v>
      </c>
      <c r="N683" s="402" t="n">
        <v>-9</v>
      </c>
      <c r="O683" s="493" t="n">
        <v>75</v>
      </c>
      <c r="P683" s="402" t="n"/>
      <c r="Q683" s="402" t="n"/>
      <c r="R683" s="402" t="inlineStr">
        <is>
          <t>Stheffany Alves</t>
        </is>
      </c>
      <c r="S683" s="402" t="inlineStr">
        <is>
          <t>Deiro</t>
        </is>
      </c>
      <c r="T683" s="402" t="inlineStr">
        <is>
          <t>stheffanydeiro@gmail.com</t>
        </is>
      </c>
      <c r="U683" s="405" t="inlineStr">
        <is>
          <t>Não</t>
        </is>
      </c>
      <c r="V683" s="408" t="n">
        <v>46023</v>
      </c>
    </row>
    <row r="684">
      <c r="A684" s="396" t="inlineStr">
        <is>
          <t>33YKMAASK7Q</t>
        </is>
      </c>
      <c r="B684" s="397" t="inlineStr">
        <is>
          <t>UJ2L-7Q-YKR0</t>
        </is>
      </c>
      <c r="C684" s="397" t="inlineStr">
        <is>
          <t>Entrada única - Individual</t>
        </is>
      </c>
      <c r="D684" s="398" t="n">
        <v>46052</v>
      </c>
      <c r="E684" s="398" t="n">
        <v>46050</v>
      </c>
      <c r="F684" s="490" t="n">
        <v>0.5509490740740741</v>
      </c>
      <c r="G684" s="397" t="inlineStr">
        <is>
          <t>Venda online</t>
        </is>
      </c>
      <c r="H684" s="397" t="inlineStr">
        <is>
          <t>Pagamento transacionado pela Sympla</t>
        </is>
      </c>
      <c r="I684" s="397" t="n">
        <v>75</v>
      </c>
      <c r="J684" s="397" t="n">
        <v>0</v>
      </c>
      <c r="K684" s="397" t="n">
        <v>75</v>
      </c>
      <c r="L684" s="397" t="n">
        <v>9</v>
      </c>
      <c r="M684" s="397" t="n">
        <v>84</v>
      </c>
      <c r="N684" s="397" t="n">
        <v>-9</v>
      </c>
      <c r="O684" s="491" t="n">
        <v>75</v>
      </c>
      <c r="P684" s="397" t="n"/>
      <c r="Q684" s="397" t="n"/>
      <c r="R684" s="397" t="inlineStr">
        <is>
          <t>Stheffany Alves</t>
        </is>
      </c>
      <c r="S684" s="397" t="inlineStr">
        <is>
          <t>Deiro</t>
        </is>
      </c>
      <c r="T684" s="397" t="inlineStr">
        <is>
          <t>stheffanydeiro@gmail.com</t>
        </is>
      </c>
      <c r="U684" s="400" t="inlineStr">
        <is>
          <t>Não</t>
        </is>
      </c>
      <c r="V684" s="408" t="n">
        <v>46023</v>
      </c>
    </row>
    <row r="685">
      <c r="A685" s="401" t="inlineStr">
        <is>
          <t>33YKMAAUHJG</t>
        </is>
      </c>
      <c r="B685" s="402" t="inlineStr">
        <is>
          <t>UJ33-88-NR3J</t>
        </is>
      </c>
      <c r="C685" s="402" t="inlineStr">
        <is>
          <t>Lounges mezanino - 8 lugares</t>
        </is>
      </c>
      <c r="D685" s="403" t="n">
        <v>46052</v>
      </c>
      <c r="E685" s="403" t="n">
        <v>46050</v>
      </c>
      <c r="F685" s="492" t="n">
        <v>0.8240046296296296</v>
      </c>
      <c r="G685" s="402" t="inlineStr">
        <is>
          <t>Venda online</t>
        </is>
      </c>
      <c r="H685" s="402" t="inlineStr">
        <is>
          <t>Pagamento transacionado pela Sympla</t>
        </is>
      </c>
      <c r="I685" s="402" t="n">
        <v>640</v>
      </c>
      <c r="J685" s="402" t="n">
        <v>0</v>
      </c>
      <c r="K685" s="402" t="n">
        <v>640</v>
      </c>
      <c r="L685" s="402" t="n">
        <v>76.8</v>
      </c>
      <c r="M685" s="402" t="n">
        <v>716.8</v>
      </c>
      <c r="N685" s="402" t="n">
        <v>-76.8</v>
      </c>
      <c r="O685" s="493" t="n">
        <v>640</v>
      </c>
      <c r="P685" s="402" t="n"/>
      <c r="Q685" s="402" t="n"/>
      <c r="R685" s="402" t="inlineStr">
        <is>
          <t>ADRIANO</t>
        </is>
      </c>
      <c r="S685" s="402" t="inlineStr">
        <is>
          <t>VAZ DOS REIS</t>
        </is>
      </c>
      <c r="T685" s="402" t="inlineStr">
        <is>
          <t>adrianofbm@gmail.com</t>
        </is>
      </c>
      <c r="U685" s="405" t="inlineStr">
        <is>
          <t>Sim</t>
        </is>
      </c>
      <c r="V685" s="408" t="n">
        <v>46023</v>
      </c>
    </row>
    <row r="686">
      <c r="A686" s="396" t="inlineStr">
        <is>
          <t>33YKMAAUU23</t>
        </is>
      </c>
      <c r="B686" s="397" t="inlineStr">
        <is>
          <t>UJ36-RU-EU5N</t>
        </is>
      </c>
      <c r="C686" s="397" t="inlineStr">
        <is>
          <t>Entrada única - Individual</t>
        </is>
      </c>
      <c r="D686" s="398" t="n">
        <v>46052</v>
      </c>
      <c r="E686" s="398" t="n">
        <v>46050</v>
      </c>
      <c r="F686" s="490" t="n">
        <v>0.885011574074074</v>
      </c>
      <c r="G686" s="397" t="inlineStr">
        <is>
          <t>Venda online</t>
        </is>
      </c>
      <c r="H686" s="397" t="inlineStr">
        <is>
          <t>Pagamento transacionado pela Sympla</t>
        </is>
      </c>
      <c r="I686" s="397" t="n">
        <v>75</v>
      </c>
      <c r="J686" s="397" t="n">
        <v>-8</v>
      </c>
      <c r="K686" s="397" t="n">
        <v>68</v>
      </c>
      <c r="L686" s="397" t="n">
        <v>8.1</v>
      </c>
      <c r="M686" s="397" t="n">
        <v>75.59999999999999</v>
      </c>
      <c r="N686" s="397" t="n">
        <v>-8.1</v>
      </c>
      <c r="O686" s="491" t="n">
        <v>68</v>
      </c>
      <c r="P686" s="397" t="n"/>
      <c r="Q686" s="397" t="inlineStr">
        <is>
          <t>LOVE10</t>
        </is>
      </c>
      <c r="R686" s="397" t="inlineStr">
        <is>
          <t>Caroline</t>
        </is>
      </c>
      <c r="S686" s="397" t="inlineStr">
        <is>
          <t>Alencar</t>
        </is>
      </c>
      <c r="T686" s="397" t="inlineStr">
        <is>
          <t>carolinda0923@gmail.com</t>
        </is>
      </c>
      <c r="U686" s="400" t="inlineStr">
        <is>
          <t>Sim</t>
        </is>
      </c>
      <c r="V686" s="408" t="n">
        <v>46023</v>
      </c>
    </row>
    <row r="687">
      <c r="A687" s="401" t="inlineStr">
        <is>
          <t>33YKMAB4J4Q</t>
        </is>
      </c>
      <c r="B687" s="402" t="inlineStr">
        <is>
          <t>UJ5P-2K-VLXX</t>
        </is>
      </c>
      <c r="C687" s="402" t="inlineStr">
        <is>
          <t>Lounges mezanino - 8 lugares</t>
        </is>
      </c>
      <c r="D687" s="403" t="n">
        <v>46052</v>
      </c>
      <c r="E687" s="403" t="n">
        <v>46052</v>
      </c>
      <c r="F687" s="492" t="n">
        <v>0.3558101851851852</v>
      </c>
      <c r="G687" s="402" t="inlineStr">
        <is>
          <t>Venda online</t>
        </is>
      </c>
      <c r="H687" s="402" t="inlineStr">
        <is>
          <t>Pagamento transacionado pela Sympla</t>
        </is>
      </c>
      <c r="I687" s="402" t="n">
        <v>640</v>
      </c>
      <c r="J687" s="402" t="n">
        <v>0</v>
      </c>
      <c r="K687" s="402" t="n">
        <v>640</v>
      </c>
      <c r="L687" s="402" t="n">
        <v>76.8</v>
      </c>
      <c r="M687" s="402" t="n">
        <v>716.8</v>
      </c>
      <c r="N687" s="402" t="n">
        <v>-76.8</v>
      </c>
      <c r="O687" s="493" t="n">
        <v>640</v>
      </c>
      <c r="P687" s="402" t="n"/>
      <c r="Q687" s="402" t="n"/>
      <c r="R687" s="402" t="inlineStr">
        <is>
          <t>Gustavo</t>
        </is>
      </c>
      <c r="S687" s="402" t="inlineStr">
        <is>
          <t>Lelis</t>
        </is>
      </c>
      <c r="T687" s="402" t="inlineStr">
        <is>
          <t>guga.lelis@gmail.com</t>
        </is>
      </c>
      <c r="U687" s="405" t="inlineStr">
        <is>
          <t>Sim</t>
        </is>
      </c>
      <c r="V687" s="408" t="n">
        <v>46023</v>
      </c>
    </row>
    <row r="688">
      <c r="A688" s="401" t="inlineStr">
        <is>
          <t>33YKZA7JTSF</t>
        </is>
      </c>
      <c r="B688" s="402" t="inlineStr">
        <is>
          <t>UHRA-LG-58EJ</t>
        </is>
      </c>
      <c r="C688" s="402" t="inlineStr">
        <is>
          <t>Frente de Palco - 2 lugares</t>
        </is>
      </c>
      <c r="D688" s="403" t="n">
        <v>46053</v>
      </c>
      <c r="E688" s="403" t="n">
        <v>46025</v>
      </c>
      <c r="F688" s="492" t="n">
        <v>0.4411111111111111</v>
      </c>
      <c r="G688" s="402" t="inlineStr">
        <is>
          <t>Venda online</t>
        </is>
      </c>
      <c r="H688" s="402" t="inlineStr">
        <is>
          <t>Pagamento transacionado pela Sympla</t>
        </is>
      </c>
      <c r="I688" s="402" t="n">
        <v>220</v>
      </c>
      <c r="J688" s="402" t="n">
        <v>0</v>
      </c>
      <c r="K688" s="402" t="n">
        <v>220</v>
      </c>
      <c r="L688" s="402" t="n">
        <v>26.4</v>
      </c>
      <c r="M688" s="402" t="n">
        <v>246.4</v>
      </c>
      <c r="N688" s="402" t="n">
        <v>-26.4</v>
      </c>
      <c r="O688" s="493" t="n">
        <v>220</v>
      </c>
      <c r="P688" s="402" t="n"/>
      <c r="Q688" s="402" t="n"/>
      <c r="R688" s="402" t="inlineStr">
        <is>
          <t>Yuri</t>
        </is>
      </c>
      <c r="S688" s="402" t="inlineStr">
        <is>
          <t>Tisano</t>
        </is>
      </c>
      <c r="T688" s="402" t="inlineStr">
        <is>
          <t>yuritisaano@gmail.com</t>
        </is>
      </c>
      <c r="U688" s="405" t="inlineStr">
        <is>
          <t>Sim</t>
        </is>
      </c>
      <c r="V688" s="408" t="n">
        <v>46023</v>
      </c>
    </row>
    <row r="689">
      <c r="A689" s="396" t="inlineStr">
        <is>
          <t>33YKZA7N1MS</t>
        </is>
      </c>
      <c r="B689" s="397" t="inlineStr">
        <is>
          <t>UHST-S7-Q55B</t>
        </is>
      </c>
      <c r="C689" s="397" t="inlineStr">
        <is>
          <t>Frente de Palco - 2 lugares</t>
        </is>
      </c>
      <c r="D689" s="398" t="n">
        <v>46053</v>
      </c>
      <c r="E689" s="398" t="n">
        <v>46026</v>
      </c>
      <c r="F689" s="490" t="n">
        <v>0.3482291666666666</v>
      </c>
      <c r="G689" s="397" t="inlineStr">
        <is>
          <t>Venda online</t>
        </is>
      </c>
      <c r="H689" s="397" t="inlineStr">
        <is>
          <t>Pagamento transacionado pela Sympla</t>
        </is>
      </c>
      <c r="I689" s="397" t="n">
        <v>220</v>
      </c>
      <c r="J689" s="397" t="n">
        <v>0</v>
      </c>
      <c r="K689" s="397" t="n">
        <v>220</v>
      </c>
      <c r="L689" s="397" t="n">
        <v>26.4</v>
      </c>
      <c r="M689" s="397" t="n">
        <v>246.4</v>
      </c>
      <c r="N689" s="397" t="n">
        <v>-26.4</v>
      </c>
      <c r="O689" s="491" t="n">
        <v>220</v>
      </c>
      <c r="P689" s="397" t="n"/>
      <c r="Q689" s="397" t="n"/>
      <c r="R689" s="397" t="inlineStr">
        <is>
          <t>Geraldo Antonio</t>
        </is>
      </c>
      <c r="S689" s="397" t="inlineStr">
        <is>
          <t>Hesen</t>
        </is>
      </c>
      <c r="T689" s="397" t="inlineStr">
        <is>
          <t>geraldohesen23@gmail.com</t>
        </is>
      </c>
      <c r="U689" s="400" t="inlineStr">
        <is>
          <t>Sim</t>
        </is>
      </c>
      <c r="V689" s="408" t="n">
        <v>46023</v>
      </c>
    </row>
    <row r="690">
      <c r="A690" s="401" t="inlineStr">
        <is>
          <t>33YKZA85DSD</t>
        </is>
      </c>
      <c r="B690" s="402" t="inlineStr">
        <is>
          <t>UY22-R4-PUTG</t>
        </is>
      </c>
      <c r="C690" s="402" t="inlineStr">
        <is>
          <t>Entrada única - Individual</t>
        </is>
      </c>
      <c r="D690" s="403" t="n">
        <v>46053</v>
      </c>
      <c r="E690" s="403" t="n">
        <v>46030</v>
      </c>
      <c r="F690" s="492" t="n">
        <v>0.5252777777777777</v>
      </c>
      <c r="G690" s="402" t="inlineStr">
        <is>
          <t>Venda online</t>
        </is>
      </c>
      <c r="H690" s="402" t="inlineStr">
        <is>
          <t>Pagamento transacionado pela Sympla</t>
        </is>
      </c>
      <c r="I690" s="402" t="n">
        <v>75</v>
      </c>
      <c r="J690" s="402" t="n">
        <v>0</v>
      </c>
      <c r="K690" s="402" t="n">
        <v>75</v>
      </c>
      <c r="L690" s="402" t="n">
        <v>9</v>
      </c>
      <c r="M690" s="402" t="n">
        <v>84</v>
      </c>
      <c r="N690" s="402" t="n">
        <v>-9</v>
      </c>
      <c r="O690" s="493" t="n">
        <v>75</v>
      </c>
      <c r="P690" s="402" t="n"/>
      <c r="Q690" s="402" t="n"/>
      <c r="R690" s="402" t="inlineStr">
        <is>
          <t>Wellington</t>
        </is>
      </c>
      <c r="S690" s="402" t="inlineStr">
        <is>
          <t>Soares</t>
        </is>
      </c>
      <c r="T690" s="402" t="inlineStr">
        <is>
          <t>wellsoaresws@gmail.com</t>
        </is>
      </c>
      <c r="U690" s="405" t="inlineStr">
        <is>
          <t>Não</t>
        </is>
      </c>
      <c r="V690" s="408" t="n">
        <v>46023</v>
      </c>
    </row>
    <row r="691">
      <c r="A691" s="396" t="inlineStr">
        <is>
          <t>33YKZA866EG</t>
        </is>
      </c>
      <c r="B691" s="397" t="inlineStr">
        <is>
          <t>UY2A-1T-CW6D</t>
        </is>
      </c>
      <c r="C691" s="397" t="inlineStr">
        <is>
          <t>Entrada única - Individual</t>
        </is>
      </c>
      <c r="D691" s="398" t="n">
        <v>46053</v>
      </c>
      <c r="E691" s="398" t="n">
        <v>46030</v>
      </c>
      <c r="F691" s="490" t="n">
        <v>0.6490046296296297</v>
      </c>
      <c r="G691" s="397" t="inlineStr">
        <is>
          <t>Venda online</t>
        </is>
      </c>
      <c r="H691" s="397" t="inlineStr">
        <is>
          <t>Pagamento transacionado pela Sympla</t>
        </is>
      </c>
      <c r="I691" s="397" t="n">
        <v>75</v>
      </c>
      <c r="J691" s="397" t="n">
        <v>0</v>
      </c>
      <c r="K691" s="397" t="n">
        <v>75</v>
      </c>
      <c r="L691" s="397" t="n">
        <v>9</v>
      </c>
      <c r="M691" s="397" t="n">
        <v>84</v>
      </c>
      <c r="N691" s="397" t="n">
        <v>-9</v>
      </c>
      <c r="O691" s="491" t="n">
        <v>75</v>
      </c>
      <c r="P691" s="397" t="n"/>
      <c r="Q691" s="397" t="n"/>
      <c r="R691" s="397" t="inlineStr">
        <is>
          <t>Geraldo Antonio</t>
        </is>
      </c>
      <c r="S691" s="397" t="inlineStr">
        <is>
          <t>Hesen</t>
        </is>
      </c>
      <c r="T691" s="397" t="inlineStr">
        <is>
          <t>geraldohesen23@gmail.com</t>
        </is>
      </c>
      <c r="U691" s="400" t="inlineStr">
        <is>
          <t>Sim</t>
        </is>
      </c>
      <c r="V691" s="408" t="n">
        <v>46023</v>
      </c>
    </row>
    <row r="692">
      <c r="A692" s="401" t="inlineStr">
        <is>
          <t>33YKZA8DUG4</t>
        </is>
      </c>
      <c r="B692" s="402" t="inlineStr">
        <is>
          <t>UY5D-C0-RVXF</t>
        </is>
      </c>
      <c r="C692" s="402" t="inlineStr">
        <is>
          <t>Frente de Palco - 2 lugares</t>
        </is>
      </c>
      <c r="D692" s="403" t="n">
        <v>46053</v>
      </c>
      <c r="E692" s="403" t="n">
        <v>46032</v>
      </c>
      <c r="F692" s="492" t="n">
        <v>0.4445023148148148</v>
      </c>
      <c r="G692" s="402" t="inlineStr">
        <is>
          <t>Venda online</t>
        </is>
      </c>
      <c r="H692" s="402" t="inlineStr">
        <is>
          <t>Pagamento transacionado pela Sympla</t>
        </is>
      </c>
      <c r="I692" s="402" t="n">
        <v>220</v>
      </c>
      <c r="J692" s="402" t="n">
        <v>0</v>
      </c>
      <c r="K692" s="402" t="n">
        <v>220</v>
      </c>
      <c r="L692" s="402" t="n">
        <v>26.4</v>
      </c>
      <c r="M692" s="402" t="n">
        <v>246.4</v>
      </c>
      <c r="N692" s="402" t="n">
        <v>-26.4</v>
      </c>
      <c r="O692" s="493" t="n">
        <v>220</v>
      </c>
      <c r="P692" s="402" t="n"/>
      <c r="Q692" s="402" t="n"/>
      <c r="R692" s="402" t="inlineStr">
        <is>
          <t>Rodrigo</t>
        </is>
      </c>
      <c r="S692" s="402" t="inlineStr">
        <is>
          <t>Tamassia</t>
        </is>
      </c>
      <c r="T692" s="402" t="inlineStr">
        <is>
          <t>rodrigo_tamassia@hotmail.com</t>
        </is>
      </c>
      <c r="U692" s="405" t="inlineStr">
        <is>
          <t>Sim</t>
        </is>
      </c>
      <c r="V692" s="408" t="n">
        <v>46023</v>
      </c>
    </row>
    <row r="693">
      <c r="A693" s="396" t="inlineStr">
        <is>
          <t>33YKZA977CD</t>
        </is>
      </c>
      <c r="B693" s="397" t="inlineStr">
        <is>
          <t>UYFQ-31-88XW</t>
        </is>
      </c>
      <c r="C693" s="397" t="inlineStr">
        <is>
          <t>Lounge mezanino - 8 lugares</t>
        </is>
      </c>
      <c r="D693" s="398" t="n">
        <v>46053</v>
      </c>
      <c r="E693" s="398" t="n">
        <v>46038</v>
      </c>
      <c r="F693" s="490" t="n">
        <v>0.4591319444444444</v>
      </c>
      <c r="G693" s="397" t="inlineStr">
        <is>
          <t>Venda online</t>
        </is>
      </c>
      <c r="H693" s="397" t="inlineStr">
        <is>
          <t>Pagamento transacionado pela Sympla</t>
        </is>
      </c>
      <c r="I693" s="397" t="n">
        <v>640</v>
      </c>
      <c r="J693" s="397" t="n">
        <v>0</v>
      </c>
      <c r="K693" s="397" t="n">
        <v>640</v>
      </c>
      <c r="L693" s="397" t="n">
        <v>76.8</v>
      </c>
      <c r="M693" s="397" t="n">
        <v>716.8</v>
      </c>
      <c r="N693" s="397" t="n">
        <v>-76.8</v>
      </c>
      <c r="O693" s="491" t="n">
        <v>640</v>
      </c>
      <c r="P693" s="397" t="n"/>
      <c r="Q693" s="397" t="n"/>
      <c r="R693" s="397" t="inlineStr">
        <is>
          <t>Camila</t>
        </is>
      </c>
      <c r="S693" s="397" t="inlineStr">
        <is>
          <t>Duarte</t>
        </is>
      </c>
      <c r="T693" s="397" t="inlineStr">
        <is>
          <t>camiladuartevl@gmail.com</t>
        </is>
      </c>
      <c r="U693" s="400" t="inlineStr">
        <is>
          <t>Sim</t>
        </is>
      </c>
      <c r="V693" s="408" t="n">
        <v>46023</v>
      </c>
    </row>
    <row r="694">
      <c r="A694" s="401" t="inlineStr">
        <is>
          <t>33YKZA9ATLS</t>
        </is>
      </c>
      <c r="B694" s="402" t="inlineStr">
        <is>
          <t>UYGK-3W-U4CR</t>
        </is>
      </c>
      <c r="C694" s="402" t="inlineStr">
        <is>
          <t>Frente de Palco - 2 lugares</t>
        </is>
      </c>
      <c r="D694" s="403" t="n">
        <v>46053</v>
      </c>
      <c r="E694" s="403" t="n">
        <v>46038</v>
      </c>
      <c r="F694" s="492" t="n">
        <v>0.937037037037037</v>
      </c>
      <c r="G694" s="402" t="inlineStr">
        <is>
          <t>Venda online</t>
        </is>
      </c>
      <c r="H694" s="402" t="inlineStr">
        <is>
          <t>Pagamento transacionado pela Sympla</t>
        </is>
      </c>
      <c r="I694" s="402" t="n">
        <v>220</v>
      </c>
      <c r="J694" s="402" t="n">
        <v>0</v>
      </c>
      <c r="K694" s="402" t="n">
        <v>220</v>
      </c>
      <c r="L694" s="402" t="n">
        <v>26.4</v>
      </c>
      <c r="M694" s="402" t="n">
        <v>246.4</v>
      </c>
      <c r="N694" s="402" t="n">
        <v>-26.4</v>
      </c>
      <c r="O694" s="493" t="n">
        <v>220</v>
      </c>
      <c r="P694" s="402" t="n"/>
      <c r="Q694" s="402" t="n"/>
      <c r="R694" s="402" t="inlineStr">
        <is>
          <t>NATALY</t>
        </is>
      </c>
      <c r="S694" s="402" t="inlineStr">
        <is>
          <t>ALCANTARA</t>
        </is>
      </c>
      <c r="T694" s="402" t="inlineStr">
        <is>
          <t>nataly.alcantara.br@gmail.com</t>
        </is>
      </c>
      <c r="U694" s="405" t="inlineStr">
        <is>
          <t>Sim</t>
        </is>
      </c>
      <c r="V694" s="408" t="n">
        <v>46023</v>
      </c>
    </row>
    <row r="695">
      <c r="A695" s="396" t="inlineStr">
        <is>
          <t>33YKZA9H4A9</t>
        </is>
      </c>
      <c r="B695" s="397" t="inlineStr">
        <is>
          <t>UYJ9-LN-J8C3</t>
        </is>
      </c>
      <c r="C695" s="397" t="inlineStr">
        <is>
          <t>Intermediário - 2 lugares</t>
        </is>
      </c>
      <c r="D695" s="398" t="n">
        <v>46053</v>
      </c>
      <c r="E695" s="398" t="n">
        <v>46040</v>
      </c>
      <c r="F695" s="490" t="n">
        <v>0.4976041666666667</v>
      </c>
      <c r="G695" s="397" t="inlineStr">
        <is>
          <t>Venda online</t>
        </is>
      </c>
      <c r="H695" s="397" t="inlineStr">
        <is>
          <t>Pagamento transacionado pela Sympla</t>
        </is>
      </c>
      <c r="I695" s="397" t="n">
        <v>180</v>
      </c>
      <c r="J695" s="397" t="n">
        <v>0</v>
      </c>
      <c r="K695" s="397" t="n">
        <v>180</v>
      </c>
      <c r="L695" s="397" t="n">
        <v>21.6</v>
      </c>
      <c r="M695" s="397" t="n">
        <v>201.6</v>
      </c>
      <c r="N695" s="397" t="n">
        <v>-21.6</v>
      </c>
      <c r="O695" s="491" t="n">
        <v>180</v>
      </c>
      <c r="P695" s="397" t="n"/>
      <c r="Q695" s="397" t="n"/>
      <c r="R695" s="397" t="inlineStr">
        <is>
          <t>Natacha</t>
        </is>
      </c>
      <c r="S695" s="397" t="inlineStr">
        <is>
          <t>Conde</t>
        </is>
      </c>
      <c r="T695" s="397" t="inlineStr">
        <is>
          <t>conde.natacha@gmail.com</t>
        </is>
      </c>
      <c r="U695" s="400" t="inlineStr">
        <is>
          <t>Sim</t>
        </is>
      </c>
      <c r="V695" s="408" t="n">
        <v>46023</v>
      </c>
    </row>
    <row r="696">
      <c r="A696" s="401" t="inlineStr">
        <is>
          <t>33YKZA9YQ2K</t>
        </is>
      </c>
      <c r="B696" s="402" t="inlineStr">
        <is>
          <t>UYJU-LN-NSBH</t>
        </is>
      </c>
      <c r="C696" s="402" t="inlineStr">
        <is>
          <t>Entrada única - Individual</t>
        </is>
      </c>
      <c r="D696" s="403" t="n">
        <v>46053</v>
      </c>
      <c r="E696" s="403" t="n">
        <v>46040</v>
      </c>
      <c r="F696" s="492" t="n">
        <v>0.8556828703703704</v>
      </c>
      <c r="G696" s="402" t="inlineStr">
        <is>
          <t>Venda online</t>
        </is>
      </c>
      <c r="H696" s="402" t="inlineStr">
        <is>
          <t>Pagamento transacionado pela Sympla</t>
        </is>
      </c>
      <c r="I696" s="402" t="n">
        <v>75</v>
      </c>
      <c r="J696" s="402" t="n">
        <v>0</v>
      </c>
      <c r="K696" s="402" t="n">
        <v>75</v>
      </c>
      <c r="L696" s="402" t="n">
        <v>9</v>
      </c>
      <c r="M696" s="402" t="n">
        <v>84</v>
      </c>
      <c r="N696" s="402" t="n">
        <v>-9</v>
      </c>
      <c r="O696" s="493" t="n">
        <v>75</v>
      </c>
      <c r="P696" s="402" t="n"/>
      <c r="Q696" s="402" t="n"/>
      <c r="R696" s="402" t="inlineStr">
        <is>
          <t>Júlia</t>
        </is>
      </c>
      <c r="S696" s="402" t="inlineStr">
        <is>
          <t>Loureiro</t>
        </is>
      </c>
      <c r="T696" s="402" t="inlineStr">
        <is>
          <t>julialoureirom@gmail.com</t>
        </is>
      </c>
      <c r="U696" s="405" t="inlineStr">
        <is>
          <t>Sim</t>
        </is>
      </c>
      <c r="V696" s="408" t="n">
        <v>46023</v>
      </c>
    </row>
    <row r="697">
      <c r="A697" s="396" t="inlineStr">
        <is>
          <t>33YKZA9UNY0</t>
        </is>
      </c>
      <c r="B697" s="397" t="inlineStr">
        <is>
          <t>UYZM-QW-9WBH</t>
        </is>
      </c>
      <c r="C697" s="397" t="inlineStr">
        <is>
          <t>Frente de Palco - 2 lugares</t>
        </is>
      </c>
      <c r="D697" s="398" t="n">
        <v>46053</v>
      </c>
      <c r="E697" s="398" t="n">
        <v>46043</v>
      </c>
      <c r="F697" s="490" t="n">
        <v>0.6206481481481482</v>
      </c>
      <c r="G697" s="397" t="inlineStr">
        <is>
          <t>Venda online</t>
        </is>
      </c>
      <c r="H697" s="397" t="inlineStr">
        <is>
          <t>Pagamento transacionado pela Sympla</t>
        </is>
      </c>
      <c r="I697" s="397" t="n">
        <v>220</v>
      </c>
      <c r="J697" s="397" t="n">
        <v>0</v>
      </c>
      <c r="K697" s="397" t="n">
        <v>220</v>
      </c>
      <c r="L697" s="397" t="n">
        <v>26.4</v>
      </c>
      <c r="M697" s="397" t="n">
        <v>246.4</v>
      </c>
      <c r="N697" s="397" t="n">
        <v>-26.4</v>
      </c>
      <c r="O697" s="491" t="n">
        <v>220</v>
      </c>
      <c r="P697" s="397" t="n"/>
      <c r="Q697" s="397" t="n"/>
      <c r="R697" s="397" t="inlineStr">
        <is>
          <t>Eduardo</t>
        </is>
      </c>
      <c r="S697" s="397" t="inlineStr">
        <is>
          <t>Caraver</t>
        </is>
      </c>
      <c r="T697" s="397" t="inlineStr">
        <is>
          <t>educaraver@gmail.com</t>
        </is>
      </c>
      <c r="U697" s="400" t="inlineStr">
        <is>
          <t>Sim</t>
        </is>
      </c>
      <c r="V697" s="408" t="n">
        <v>46023</v>
      </c>
    </row>
    <row r="698">
      <c r="A698" s="401" t="inlineStr">
        <is>
          <t>33YKZAA9Q8J</t>
        </is>
      </c>
      <c r="B698" s="402" t="inlineStr">
        <is>
          <t>UYSF-R9-1HQ3</t>
        </is>
      </c>
      <c r="C698" s="402" t="inlineStr">
        <is>
          <t>Entrada única - Individual</t>
        </is>
      </c>
      <c r="D698" s="403" t="n">
        <v>46053</v>
      </c>
      <c r="E698" s="403" t="n">
        <v>46045</v>
      </c>
      <c r="F698" s="492" t="n">
        <v>0.8204398148148148</v>
      </c>
      <c r="G698" s="402" t="inlineStr">
        <is>
          <t>Venda online</t>
        </is>
      </c>
      <c r="H698" s="402" t="inlineStr">
        <is>
          <t>Pagamento transacionado pela Sympla</t>
        </is>
      </c>
      <c r="I698" s="402" t="n">
        <v>75</v>
      </c>
      <c r="J698" s="402" t="n">
        <v>0</v>
      </c>
      <c r="K698" s="402" t="n">
        <v>75</v>
      </c>
      <c r="L698" s="402" t="n">
        <v>9</v>
      </c>
      <c r="M698" s="402" t="n">
        <v>84</v>
      </c>
      <c r="N698" s="402" t="n">
        <v>-9</v>
      </c>
      <c r="O698" s="493" t="n">
        <v>75</v>
      </c>
      <c r="P698" s="402" t="n"/>
      <c r="Q698" s="402" t="n"/>
      <c r="R698" s="402" t="inlineStr">
        <is>
          <t>Heloisa</t>
        </is>
      </c>
      <c r="S698" s="402" t="inlineStr">
        <is>
          <t>Estevão</t>
        </is>
      </c>
      <c r="T698" s="402" t="inlineStr">
        <is>
          <t>heloisa_goncalves@icloud.com</t>
        </is>
      </c>
      <c r="U698" s="405" t="inlineStr">
        <is>
          <t>Sim</t>
        </is>
      </c>
      <c r="V698" s="408" t="n">
        <v>46023</v>
      </c>
    </row>
    <row r="699">
      <c r="A699" s="396" t="inlineStr">
        <is>
          <t>33YKZAA9PN5</t>
        </is>
      </c>
      <c r="B699" s="397" t="inlineStr">
        <is>
          <t>UYSF-RS-ZPK9</t>
        </is>
      </c>
      <c r="C699" s="397" t="inlineStr">
        <is>
          <t>Entrada única - Individual</t>
        </is>
      </c>
      <c r="D699" s="398" t="n">
        <v>46053</v>
      </c>
      <c r="E699" s="398" t="n">
        <v>46045</v>
      </c>
      <c r="F699" s="490" t="n">
        <v>0.8207291666666666</v>
      </c>
      <c r="G699" s="397" t="inlineStr">
        <is>
          <t>Venda online</t>
        </is>
      </c>
      <c r="H699" s="397" t="inlineStr">
        <is>
          <t>Pagamento transacionado pela Sympla</t>
        </is>
      </c>
      <c r="I699" s="397" t="n">
        <v>75</v>
      </c>
      <c r="J699" s="397" t="n">
        <v>0</v>
      </c>
      <c r="K699" s="397" t="n">
        <v>75</v>
      </c>
      <c r="L699" s="397" t="n">
        <v>9</v>
      </c>
      <c r="M699" s="397" t="n">
        <v>84</v>
      </c>
      <c r="N699" s="397" t="n">
        <v>-9</v>
      </c>
      <c r="O699" s="491" t="n">
        <v>75</v>
      </c>
      <c r="P699" s="397" t="n"/>
      <c r="Q699" s="397" t="n"/>
      <c r="R699" s="397" t="inlineStr">
        <is>
          <t>Izabella</t>
        </is>
      </c>
      <c r="S699" s="397" t="inlineStr">
        <is>
          <t>Ferreira da Costa</t>
        </is>
      </c>
      <c r="T699" s="397" t="inlineStr">
        <is>
          <t>izabella.ferreira2705@gmail.com</t>
        </is>
      </c>
      <c r="U699" s="400" t="inlineStr">
        <is>
          <t>Sim</t>
        </is>
      </c>
      <c r="V699" s="408" t="n">
        <v>46023</v>
      </c>
    </row>
    <row r="700">
      <c r="A700" s="401" t="inlineStr">
        <is>
          <t>33YKZAA9T58</t>
        </is>
      </c>
      <c r="B700" s="402" t="inlineStr">
        <is>
          <t>UYSG-BF-V4L7</t>
        </is>
      </c>
      <c r="C700" s="402" t="inlineStr">
        <is>
          <t>Entrada única - Individual</t>
        </is>
      </c>
      <c r="D700" s="403" t="n">
        <v>46053</v>
      </c>
      <c r="E700" s="403" t="n">
        <v>46045</v>
      </c>
      <c r="F700" s="492" t="n">
        <v>0.8295601851851852</v>
      </c>
      <c r="G700" s="402" t="inlineStr">
        <is>
          <t>Venda online</t>
        </is>
      </c>
      <c r="H700" s="402" t="inlineStr">
        <is>
          <t>Pagamento transacionado pela Sympla</t>
        </is>
      </c>
      <c r="I700" s="402" t="n">
        <v>75</v>
      </c>
      <c r="J700" s="402" t="n">
        <v>0</v>
      </c>
      <c r="K700" s="402" t="n">
        <v>75</v>
      </c>
      <c r="L700" s="402" t="n">
        <v>9</v>
      </c>
      <c r="M700" s="402" t="n">
        <v>84</v>
      </c>
      <c r="N700" s="402" t="n">
        <v>-9</v>
      </c>
      <c r="O700" s="493" t="n">
        <v>75</v>
      </c>
      <c r="P700" s="402" t="n"/>
      <c r="Q700" s="402" t="n"/>
      <c r="R700" s="402" t="inlineStr">
        <is>
          <t>Erika</t>
        </is>
      </c>
      <c r="S700" s="402" t="inlineStr">
        <is>
          <t>Nascimento Da Silva</t>
        </is>
      </c>
      <c r="T700" s="402" t="inlineStr">
        <is>
          <t>gabhen2005@gmail.com</t>
        </is>
      </c>
      <c r="U700" s="405" t="inlineStr">
        <is>
          <t>Sim</t>
        </is>
      </c>
      <c r="V700" s="408" t="n">
        <v>46023</v>
      </c>
    </row>
    <row r="701">
      <c r="A701" s="396" t="inlineStr">
        <is>
          <t>33YKZAAY6QV</t>
        </is>
      </c>
      <c r="B701" s="397" t="inlineStr">
        <is>
          <t>UYW0-4S-PTFF</t>
        </is>
      </c>
      <c r="C701" s="397" t="inlineStr">
        <is>
          <t>Entrada única - Individual</t>
        </is>
      </c>
      <c r="D701" s="398" t="n">
        <v>46053</v>
      </c>
      <c r="E701" s="398" t="n">
        <v>46047</v>
      </c>
      <c r="F701" s="490" t="n">
        <v>0.8724074074074074</v>
      </c>
      <c r="G701" s="397" t="inlineStr">
        <is>
          <t>Venda online</t>
        </is>
      </c>
      <c r="H701" s="397" t="inlineStr">
        <is>
          <t>Pagamento transacionado pela Sympla</t>
        </is>
      </c>
      <c r="I701" s="397" t="n">
        <v>75</v>
      </c>
      <c r="J701" s="397" t="n">
        <v>0</v>
      </c>
      <c r="K701" s="397" t="n">
        <v>75</v>
      </c>
      <c r="L701" s="397" t="n">
        <v>9</v>
      </c>
      <c r="M701" s="397" t="n">
        <v>84</v>
      </c>
      <c r="N701" s="397" t="n">
        <v>-9</v>
      </c>
      <c r="O701" s="491" t="n">
        <v>75</v>
      </c>
      <c r="P701" s="397" t="n"/>
      <c r="Q701" s="397" t="n"/>
      <c r="R701" s="397" t="inlineStr">
        <is>
          <t>Daniela</t>
        </is>
      </c>
      <c r="S701" s="397" t="inlineStr">
        <is>
          <t>De Sousa Silva</t>
        </is>
      </c>
      <c r="T701" s="397" t="inlineStr">
        <is>
          <t>dansousa94@gmail.com</t>
        </is>
      </c>
      <c r="U701" s="400" t="inlineStr">
        <is>
          <t>Sim</t>
        </is>
      </c>
      <c r="V701" s="408" t="n">
        <v>46023</v>
      </c>
    </row>
    <row r="702">
      <c r="A702" s="401" t="inlineStr">
        <is>
          <t>33YKZAAQ2BN</t>
        </is>
      </c>
      <c r="B702" s="402" t="inlineStr">
        <is>
          <t>UJ1D-A9-HAEV</t>
        </is>
      </c>
      <c r="C702" s="402" t="inlineStr">
        <is>
          <t>Intermediário - 2 lugares</t>
        </is>
      </c>
      <c r="D702" s="403" t="n">
        <v>46053</v>
      </c>
      <c r="E702" s="403" t="n">
        <v>46049</v>
      </c>
      <c r="F702" s="492" t="n">
        <v>0.8360416666666667</v>
      </c>
      <c r="G702" s="402" t="inlineStr">
        <is>
          <t>Venda online</t>
        </is>
      </c>
      <c r="H702" s="402" t="inlineStr">
        <is>
          <t>Pagamento transacionado pela Sympla</t>
        </is>
      </c>
      <c r="I702" s="402" t="n">
        <v>180</v>
      </c>
      <c r="J702" s="402" t="n">
        <v>0</v>
      </c>
      <c r="K702" s="402" t="n">
        <v>180</v>
      </c>
      <c r="L702" s="402" t="n">
        <v>21.6</v>
      </c>
      <c r="M702" s="402" t="n">
        <v>201.6</v>
      </c>
      <c r="N702" s="402" t="n">
        <v>-21.6</v>
      </c>
      <c r="O702" s="493" t="n">
        <v>180</v>
      </c>
      <c r="P702" s="402" t="n"/>
      <c r="Q702" s="402" t="n"/>
      <c r="R702" s="402" t="inlineStr">
        <is>
          <t>Lorrayne</t>
        </is>
      </c>
      <c r="S702" s="402" t="inlineStr">
        <is>
          <t>Duarte</t>
        </is>
      </c>
      <c r="T702" s="402" t="inlineStr">
        <is>
          <t>loohduarte@gmail.com</t>
        </is>
      </c>
      <c r="U702" s="405" t="inlineStr">
        <is>
          <t>Sim</t>
        </is>
      </c>
      <c r="V702" s="408" t="n">
        <v>46023</v>
      </c>
    </row>
    <row r="703">
      <c r="A703" s="396" t="inlineStr">
        <is>
          <t>33YKZAAQYK4</t>
        </is>
      </c>
      <c r="B703" s="397" t="inlineStr">
        <is>
          <t>UJ1H-UH-RH5T</t>
        </is>
      </c>
      <c r="C703" s="397" t="inlineStr">
        <is>
          <t>Intermediário - 2 lugares</t>
        </is>
      </c>
      <c r="D703" s="398" t="n">
        <v>46053</v>
      </c>
      <c r="E703" s="398" t="n">
        <v>46049</v>
      </c>
      <c r="F703" s="490" t="n">
        <v>0.9143981481481481</v>
      </c>
      <c r="G703" s="397" t="inlineStr">
        <is>
          <t>Venda online</t>
        </is>
      </c>
      <c r="H703" s="397" t="inlineStr">
        <is>
          <t>Pagamento transacionado pela Sympla</t>
        </is>
      </c>
      <c r="I703" s="397" t="n">
        <v>180</v>
      </c>
      <c r="J703" s="397" t="n">
        <v>0</v>
      </c>
      <c r="K703" s="397" t="n">
        <v>180</v>
      </c>
      <c r="L703" s="397" t="n">
        <v>21.6</v>
      </c>
      <c r="M703" s="397" t="n">
        <v>201.6</v>
      </c>
      <c r="N703" s="397" t="n">
        <v>-21.6</v>
      </c>
      <c r="O703" s="491" t="n">
        <v>180</v>
      </c>
      <c r="P703" s="397" t="n"/>
      <c r="Q703" s="397" t="n"/>
      <c r="R703" s="397" t="inlineStr">
        <is>
          <t>Julia</t>
        </is>
      </c>
      <c r="S703" s="397" t="inlineStr">
        <is>
          <t>Silva</t>
        </is>
      </c>
      <c r="T703" s="397" t="inlineStr">
        <is>
          <t>borgesjulinhaps@gmail.com</t>
        </is>
      </c>
      <c r="U703" s="400" t="inlineStr">
        <is>
          <t>Sim</t>
        </is>
      </c>
      <c r="V703" s="408" t="n">
        <v>46023</v>
      </c>
    </row>
    <row r="704">
      <c r="A704" s="401" t="inlineStr">
        <is>
          <t>33YKZAAQKVZ</t>
        </is>
      </c>
      <c r="B704" s="402" t="inlineStr">
        <is>
          <t>UJ1Y-BV-TT5K</t>
        </is>
      </c>
      <c r="C704" s="402" t="inlineStr">
        <is>
          <t>Frente de Palco - 2 lugares</t>
        </is>
      </c>
      <c r="D704" s="403" t="n">
        <v>46053</v>
      </c>
      <c r="E704" s="403" t="n">
        <v>46049</v>
      </c>
      <c r="F704" s="492" t="n">
        <v>0.9221296296296296</v>
      </c>
      <c r="G704" s="402" t="inlineStr">
        <is>
          <t>Venda online</t>
        </is>
      </c>
      <c r="H704" s="402" t="inlineStr">
        <is>
          <t>Pagamento transacionado pela Sympla</t>
        </is>
      </c>
      <c r="I704" s="402" t="n">
        <v>220</v>
      </c>
      <c r="J704" s="402" t="n">
        <v>0</v>
      </c>
      <c r="K704" s="402" t="n">
        <v>220</v>
      </c>
      <c r="L704" s="402" t="n">
        <v>26.4</v>
      </c>
      <c r="M704" s="402" t="n">
        <v>246.4</v>
      </c>
      <c r="N704" s="402" t="n">
        <v>-26.4</v>
      </c>
      <c r="O704" s="493" t="n">
        <v>220</v>
      </c>
      <c r="P704" s="402" t="n"/>
      <c r="Q704" s="402" t="n"/>
      <c r="R704" s="402" t="inlineStr">
        <is>
          <t>Ricardo</t>
        </is>
      </c>
      <c r="S704" s="402" t="inlineStr">
        <is>
          <t>Tessarotto de Sousa</t>
        </is>
      </c>
      <c r="T704" s="402" t="inlineStr">
        <is>
          <t>ricardo.tessarotto@gmail.com</t>
        </is>
      </c>
      <c r="U704" s="405" t="inlineStr">
        <is>
          <t>Sim</t>
        </is>
      </c>
      <c r="V704" s="408" t="n">
        <v>46023</v>
      </c>
    </row>
    <row r="705">
      <c r="A705" s="396" t="inlineStr">
        <is>
          <t>33YKZAASHNU</t>
        </is>
      </c>
      <c r="B705" s="397" t="inlineStr">
        <is>
          <t>UJ2K-N8-P6MC</t>
        </is>
      </c>
      <c r="C705" s="397" t="inlineStr">
        <is>
          <t>Mesas mezanino - 2 lugares</t>
        </is>
      </c>
      <c r="D705" s="398" t="n">
        <v>46053</v>
      </c>
      <c r="E705" s="398" t="n">
        <v>46050</v>
      </c>
      <c r="F705" s="490" t="n">
        <v>0.5416550925925926</v>
      </c>
      <c r="G705" s="397" t="inlineStr">
        <is>
          <t>Venda online</t>
        </is>
      </c>
      <c r="H705" s="397" t="inlineStr">
        <is>
          <t>Pagamento transacionado pela Sympla</t>
        </is>
      </c>
      <c r="I705" s="397" t="n">
        <v>130</v>
      </c>
      <c r="J705" s="397" t="n">
        <v>0</v>
      </c>
      <c r="K705" s="397" t="n">
        <v>130</v>
      </c>
      <c r="L705" s="397" t="n">
        <v>15.6</v>
      </c>
      <c r="M705" s="397" t="n">
        <v>145.6</v>
      </c>
      <c r="N705" s="397" t="n">
        <v>-15.6</v>
      </c>
      <c r="O705" s="491" t="n">
        <v>130</v>
      </c>
      <c r="P705" s="397" t="n"/>
      <c r="Q705" s="397" t="n"/>
      <c r="R705" s="397" t="inlineStr">
        <is>
          <t>Agatha</t>
        </is>
      </c>
      <c r="S705" s="397" t="inlineStr">
        <is>
          <t>Ferreira</t>
        </is>
      </c>
      <c r="T705" s="397" t="inlineStr">
        <is>
          <t>agathaferreirapom2017@gmail.com</t>
        </is>
      </c>
      <c r="U705" s="400" t="inlineStr">
        <is>
          <t>Sim</t>
        </is>
      </c>
      <c r="V705" s="408" t="n">
        <v>46023</v>
      </c>
    </row>
    <row r="706">
      <c r="A706" s="401" t="inlineStr">
        <is>
          <t>33YKZAAT6DB</t>
        </is>
      </c>
      <c r="B706" s="402" t="inlineStr">
        <is>
          <t>UJ2Z-WY-32YV</t>
        </is>
      </c>
      <c r="C706" s="402" t="inlineStr">
        <is>
          <t>Frente de Palco - 2 lugares</t>
        </is>
      </c>
      <c r="D706" s="403" t="n">
        <v>46053</v>
      </c>
      <c r="E706" s="403" t="n">
        <v>46050</v>
      </c>
      <c r="F706" s="492" t="n">
        <v>0.6145138888888889</v>
      </c>
      <c r="G706" s="402" t="inlineStr">
        <is>
          <t>Venda online</t>
        </is>
      </c>
      <c r="H706" s="402" t="inlineStr">
        <is>
          <t>Pagamento transacionado pela Sympla</t>
        </is>
      </c>
      <c r="I706" s="402" t="n">
        <v>220</v>
      </c>
      <c r="J706" s="402" t="n">
        <v>0</v>
      </c>
      <c r="K706" s="402" t="n">
        <v>220</v>
      </c>
      <c r="L706" s="402" t="n">
        <v>26.4</v>
      </c>
      <c r="M706" s="402" t="n">
        <v>246.4</v>
      </c>
      <c r="N706" s="402" t="n">
        <v>-26.4</v>
      </c>
      <c r="O706" s="493" t="n">
        <v>220</v>
      </c>
      <c r="P706" s="402" t="n"/>
      <c r="Q706" s="402" t="n"/>
      <c r="R706" s="402" t="inlineStr">
        <is>
          <t>RAFAELA</t>
        </is>
      </c>
      <c r="S706" s="402" t="inlineStr">
        <is>
          <t>IKEHARA</t>
        </is>
      </c>
      <c r="T706" s="402" t="inlineStr">
        <is>
          <t>rafarebe@gmail.com</t>
        </is>
      </c>
      <c r="U706" s="405" t="inlineStr">
        <is>
          <t>Sim</t>
        </is>
      </c>
      <c r="V706" s="408" t="n">
        <v>46023</v>
      </c>
    </row>
    <row r="707">
      <c r="A707" s="396" t="inlineStr">
        <is>
          <t>33YKZAAT9BK</t>
        </is>
      </c>
      <c r="B707" s="397" t="inlineStr">
        <is>
          <t>UJ2P-RT-R97J</t>
        </is>
      </c>
      <c r="C707" s="397" t="inlineStr">
        <is>
          <t>Intermediário - 2 lugares</t>
        </is>
      </c>
      <c r="D707" s="398" t="n">
        <v>46053</v>
      </c>
      <c r="E707" s="398" t="n">
        <v>46050</v>
      </c>
      <c r="F707" s="490" t="n">
        <v>0.6292361111111111</v>
      </c>
      <c r="G707" s="397" t="inlineStr">
        <is>
          <t>Venda online</t>
        </is>
      </c>
      <c r="H707" s="397" t="inlineStr">
        <is>
          <t>Pagamento transacionado pela Sympla</t>
        </is>
      </c>
      <c r="I707" s="397" t="n">
        <v>180</v>
      </c>
      <c r="J707" s="397" t="n">
        <v>0</v>
      </c>
      <c r="K707" s="397" t="n">
        <v>180</v>
      </c>
      <c r="L707" s="397" t="n">
        <v>21.6</v>
      </c>
      <c r="M707" s="397" t="n">
        <v>201.6</v>
      </c>
      <c r="N707" s="397" t="n">
        <v>-21.6</v>
      </c>
      <c r="O707" s="491" t="n">
        <v>180</v>
      </c>
      <c r="P707" s="397" t="n"/>
      <c r="Q707" s="397" t="n"/>
      <c r="R707" s="397" t="inlineStr">
        <is>
          <t>Paula</t>
        </is>
      </c>
      <c r="S707" s="397" t="inlineStr">
        <is>
          <t>Caroline</t>
        </is>
      </c>
      <c r="T707" s="397" t="inlineStr">
        <is>
          <t>caroline_ssantos@icloud.com</t>
        </is>
      </c>
      <c r="U707" s="400" t="inlineStr">
        <is>
          <t>Sim</t>
        </is>
      </c>
      <c r="V707" s="408" t="n">
        <v>46023</v>
      </c>
    </row>
    <row r="708">
      <c r="A708" s="401" t="inlineStr">
        <is>
          <t>33YKZAAU5HS</t>
        </is>
      </c>
      <c r="B708" s="402" t="inlineStr">
        <is>
          <t>UJ30-0J-1DUM</t>
        </is>
      </c>
      <c r="C708" s="402" t="inlineStr">
        <is>
          <t>Entrada única - Individual</t>
        </is>
      </c>
      <c r="D708" s="403" t="n">
        <v>46053</v>
      </c>
      <c r="E708" s="403" t="n">
        <v>46050</v>
      </c>
      <c r="F708" s="492" t="n">
        <v>0.7689930555555555</v>
      </c>
      <c r="G708" s="402" t="inlineStr">
        <is>
          <t>Venda online</t>
        </is>
      </c>
      <c r="H708" s="402" t="inlineStr">
        <is>
          <t>Pagamento transacionado pela Sympla</t>
        </is>
      </c>
      <c r="I708" s="402" t="n">
        <v>75</v>
      </c>
      <c r="J708" s="402" t="n">
        <v>0</v>
      </c>
      <c r="K708" s="402" t="n">
        <v>75</v>
      </c>
      <c r="L708" s="402" t="n">
        <v>9</v>
      </c>
      <c r="M708" s="402" t="n">
        <v>84</v>
      </c>
      <c r="N708" s="402" t="n">
        <v>-9</v>
      </c>
      <c r="O708" s="493" t="n">
        <v>75</v>
      </c>
      <c r="P708" s="402" t="n"/>
      <c r="Q708" s="402" t="n"/>
      <c r="R708" s="402" t="inlineStr">
        <is>
          <t xml:space="preserve">Hernane </t>
        </is>
      </c>
      <c r="S708" s="402" t="inlineStr">
        <is>
          <t xml:space="preserve">Suzart </t>
        </is>
      </c>
      <c r="T708" s="402" t="inlineStr">
        <is>
          <t>hsuzart15@gmail.com</t>
        </is>
      </c>
      <c r="U708" s="405" t="inlineStr">
        <is>
          <t>Sim</t>
        </is>
      </c>
      <c r="V708" s="408" t="n">
        <v>46023</v>
      </c>
    </row>
    <row r="709">
      <c r="A709" s="396" t="inlineStr">
        <is>
          <t>33YKZAAU5HS</t>
        </is>
      </c>
      <c r="B709" s="397" t="inlineStr">
        <is>
          <t>UJ30-0J-1DVG</t>
        </is>
      </c>
      <c r="C709" s="397" t="inlineStr">
        <is>
          <t>Entrada única - Individual</t>
        </is>
      </c>
      <c r="D709" s="398" t="n">
        <v>46053</v>
      </c>
      <c r="E709" s="398" t="n">
        <v>46050</v>
      </c>
      <c r="F709" s="490" t="n">
        <v>0.7689930555555555</v>
      </c>
      <c r="G709" s="397" t="inlineStr">
        <is>
          <t>Venda online</t>
        </is>
      </c>
      <c r="H709" s="397" t="inlineStr">
        <is>
          <t>Pagamento transacionado pela Sympla</t>
        </is>
      </c>
      <c r="I709" s="397" t="n">
        <v>75</v>
      </c>
      <c r="J709" s="397" t="n">
        <v>0</v>
      </c>
      <c r="K709" s="397" t="n">
        <v>75</v>
      </c>
      <c r="L709" s="397" t="n">
        <v>9</v>
      </c>
      <c r="M709" s="397" t="n">
        <v>84</v>
      </c>
      <c r="N709" s="397" t="n">
        <v>-9</v>
      </c>
      <c r="O709" s="491" t="n">
        <v>75</v>
      </c>
      <c r="P709" s="397" t="n"/>
      <c r="Q709" s="397" t="n"/>
      <c r="R709" s="397" t="inlineStr">
        <is>
          <t xml:space="preserve">Hernane </t>
        </is>
      </c>
      <c r="S709" s="397" t="inlineStr">
        <is>
          <t xml:space="preserve">Suzart </t>
        </is>
      </c>
      <c r="T709" s="397" t="inlineStr">
        <is>
          <t>hsuzart15@gmail.com</t>
        </is>
      </c>
      <c r="U709" s="400" t="inlineStr">
        <is>
          <t>Sim</t>
        </is>
      </c>
      <c r="V709" s="408" t="n">
        <v>46023</v>
      </c>
    </row>
    <row r="710">
      <c r="A710" s="401" t="inlineStr">
        <is>
          <t>33YKZAAU6U3</t>
        </is>
      </c>
      <c r="B710" s="402" t="inlineStr">
        <is>
          <t>UJ30-DQ-XMQX</t>
        </is>
      </c>
      <c r="C710" s="402" t="inlineStr">
        <is>
          <t>Bistrô mezanino - 2 lugares</t>
        </is>
      </c>
      <c r="D710" s="403" t="n">
        <v>46053</v>
      </c>
      <c r="E710" s="403" t="n">
        <v>46050</v>
      </c>
      <c r="F710" s="492" t="n">
        <v>0.775636574074074</v>
      </c>
      <c r="G710" s="402" t="inlineStr">
        <is>
          <t>Venda online</t>
        </is>
      </c>
      <c r="H710" s="402" t="inlineStr">
        <is>
          <t>Pagamento transacionado pela Sympla</t>
        </is>
      </c>
      <c r="I710" s="402" t="n">
        <v>160</v>
      </c>
      <c r="J710" s="402" t="n">
        <v>0</v>
      </c>
      <c r="K710" s="402" t="n">
        <v>160</v>
      </c>
      <c r="L710" s="402" t="n">
        <v>19.2</v>
      </c>
      <c r="M710" s="402" t="n">
        <v>179.2</v>
      </c>
      <c r="N710" s="402" t="n">
        <v>-19.2</v>
      </c>
      <c r="O710" s="493" t="n">
        <v>160</v>
      </c>
      <c r="P710" s="402" t="n"/>
      <c r="Q710" s="402" t="n"/>
      <c r="R710" s="402" t="inlineStr">
        <is>
          <t>Juliana</t>
        </is>
      </c>
      <c r="S710" s="402" t="inlineStr">
        <is>
          <t>Satake</t>
        </is>
      </c>
      <c r="T710" s="402" t="inlineStr">
        <is>
          <t>juliana.r.alves@outlook.com</t>
        </is>
      </c>
      <c r="U710" s="405" t="inlineStr">
        <is>
          <t>Sim</t>
        </is>
      </c>
      <c r="V710" s="408" t="n">
        <v>46023</v>
      </c>
    </row>
    <row r="711">
      <c r="A711" s="396" t="inlineStr">
        <is>
          <t>33YKZAAUF0Z</t>
        </is>
      </c>
      <c r="B711" s="397" t="inlineStr">
        <is>
          <t>UJ32-YZ-SZT9</t>
        </is>
      </c>
      <c r="C711" s="397" t="inlineStr">
        <is>
          <t>Frente de Palco - 2 lugares</t>
        </is>
      </c>
      <c r="D711" s="398" t="n">
        <v>46053</v>
      </c>
      <c r="E711" s="398" t="n">
        <v>46050</v>
      </c>
      <c r="F711" s="490" t="n">
        <v>0.8122106481481481</v>
      </c>
      <c r="G711" s="397" t="inlineStr">
        <is>
          <t>Venda online</t>
        </is>
      </c>
      <c r="H711" s="397" t="inlineStr">
        <is>
          <t>Pagamento transacionado pela Sympla</t>
        </is>
      </c>
      <c r="I711" s="397" t="n">
        <v>220</v>
      </c>
      <c r="J711" s="397" t="n">
        <v>0</v>
      </c>
      <c r="K711" s="397" t="n">
        <v>220</v>
      </c>
      <c r="L711" s="397" t="n">
        <v>26.4</v>
      </c>
      <c r="M711" s="397" t="n">
        <v>246.4</v>
      </c>
      <c r="N711" s="397" t="n">
        <v>-26.4</v>
      </c>
      <c r="O711" s="491" t="n">
        <v>220</v>
      </c>
      <c r="P711" s="397" t="n"/>
      <c r="Q711" s="397" t="n"/>
      <c r="R711" s="397" t="inlineStr">
        <is>
          <t>Aline Cristine</t>
        </is>
      </c>
      <c r="S711" s="397" t="inlineStr">
        <is>
          <t>Guisi</t>
        </is>
      </c>
      <c r="T711" s="397" t="inlineStr">
        <is>
          <t>Alinecghisi@gmail.com</t>
        </is>
      </c>
      <c r="U711" s="400" t="inlineStr">
        <is>
          <t>Sim</t>
        </is>
      </c>
      <c r="V711" s="408" t="n">
        <v>46023</v>
      </c>
    </row>
    <row r="712">
      <c r="A712" s="401" t="inlineStr">
        <is>
          <t>33YKZAAUNS1</t>
        </is>
      </c>
      <c r="B712" s="402" t="inlineStr">
        <is>
          <t>UJ35-22-A5D9</t>
        </is>
      </c>
      <c r="C712" s="402" t="inlineStr">
        <is>
          <t>Intermediário - 2 lugares</t>
        </is>
      </c>
      <c r="D712" s="403" t="n">
        <v>46053</v>
      </c>
      <c r="E712" s="403" t="n">
        <v>46050</v>
      </c>
      <c r="F712" s="492" t="n">
        <v>0.855011574074074</v>
      </c>
      <c r="G712" s="402" t="inlineStr">
        <is>
          <t>Venda online</t>
        </is>
      </c>
      <c r="H712" s="402" t="inlineStr">
        <is>
          <t>Pagamento transacionado pela Sympla</t>
        </is>
      </c>
      <c r="I712" s="402" t="n">
        <v>180</v>
      </c>
      <c r="J712" s="402" t="n">
        <v>0</v>
      </c>
      <c r="K712" s="402" t="n">
        <v>180</v>
      </c>
      <c r="L712" s="402" t="n">
        <v>21.6</v>
      </c>
      <c r="M712" s="402" t="n">
        <v>201.6</v>
      </c>
      <c r="N712" s="402" t="n">
        <v>-21.6</v>
      </c>
      <c r="O712" s="493" t="n">
        <v>180</v>
      </c>
      <c r="P712" s="402" t="n"/>
      <c r="Q712" s="402" t="n"/>
      <c r="R712" s="402" t="inlineStr">
        <is>
          <t>Lino</t>
        </is>
      </c>
      <c r="S712" s="402" t="inlineStr">
        <is>
          <t>Guelfi</t>
        </is>
      </c>
      <c r="T712" s="402" t="inlineStr">
        <is>
          <t>p85ncwn5fq@privaterelay.appleid.com</t>
        </is>
      </c>
      <c r="U712" s="405" t="inlineStr">
        <is>
          <t>Sim</t>
        </is>
      </c>
      <c r="V712" s="408" t="n">
        <v>46023</v>
      </c>
    </row>
    <row r="713">
      <c r="A713" s="396" t="inlineStr">
        <is>
          <t>33YKZAAV1V1</t>
        </is>
      </c>
      <c r="B713" s="397" t="inlineStr">
        <is>
          <t>UJ38-0U-J6FP</t>
        </is>
      </c>
      <c r="C713" s="397" t="inlineStr">
        <is>
          <t>Entrada única - Individual</t>
        </is>
      </c>
      <c r="D713" s="398" t="n">
        <v>46053</v>
      </c>
      <c r="E713" s="398" t="n">
        <v>46050</v>
      </c>
      <c r="F713" s="490" t="n">
        <v>0.9055787037037037</v>
      </c>
      <c r="G713" s="397" t="inlineStr">
        <is>
          <t>Venda online</t>
        </is>
      </c>
      <c r="H713" s="397" t="inlineStr">
        <is>
          <t>Pagamento transacionado pela Sympla</t>
        </is>
      </c>
      <c r="I713" s="397" t="n">
        <v>75</v>
      </c>
      <c r="J713" s="397" t="n">
        <v>0</v>
      </c>
      <c r="K713" s="397" t="n">
        <v>75</v>
      </c>
      <c r="L713" s="397" t="n">
        <v>9</v>
      </c>
      <c r="M713" s="397" t="n">
        <v>84</v>
      </c>
      <c r="N713" s="397" t="n">
        <v>-9</v>
      </c>
      <c r="O713" s="491" t="n">
        <v>75</v>
      </c>
      <c r="P713" s="397" t="n"/>
      <c r="Q713" s="397" t="n"/>
      <c r="R713" s="397" t="inlineStr">
        <is>
          <t>Bruno</t>
        </is>
      </c>
      <c r="S713" s="397" t="inlineStr">
        <is>
          <t>Xavier De Oliveira</t>
        </is>
      </c>
      <c r="T713" s="397" t="inlineStr">
        <is>
          <t>xavierdeoliveirabruno@gmail.com</t>
        </is>
      </c>
      <c r="U713" s="400" t="inlineStr">
        <is>
          <t>Sim</t>
        </is>
      </c>
      <c r="V713" s="408" t="n">
        <v>46023</v>
      </c>
    </row>
    <row r="714">
      <c r="A714" s="401" t="inlineStr">
        <is>
          <t>33YKZAAV1V1</t>
        </is>
      </c>
      <c r="B714" s="402" t="inlineStr">
        <is>
          <t>UJ38-0U-J6GZ</t>
        </is>
      </c>
      <c r="C714" s="402" t="inlineStr">
        <is>
          <t>Entrada única - Individual</t>
        </is>
      </c>
      <c r="D714" s="403" t="n">
        <v>46053</v>
      </c>
      <c r="E714" s="403" t="n">
        <v>46050</v>
      </c>
      <c r="F714" s="492" t="n">
        <v>0.9055787037037037</v>
      </c>
      <c r="G714" s="402" t="inlineStr">
        <is>
          <t>Venda online</t>
        </is>
      </c>
      <c r="H714" s="402" t="inlineStr">
        <is>
          <t>Pagamento transacionado pela Sympla</t>
        </is>
      </c>
      <c r="I714" s="402" t="n">
        <v>75</v>
      </c>
      <c r="J714" s="402" t="n">
        <v>0</v>
      </c>
      <c r="K714" s="402" t="n">
        <v>75</v>
      </c>
      <c r="L714" s="402" t="n">
        <v>9</v>
      </c>
      <c r="M714" s="402" t="n">
        <v>84</v>
      </c>
      <c r="N714" s="402" t="n">
        <v>-9</v>
      </c>
      <c r="O714" s="493" t="n">
        <v>75</v>
      </c>
      <c r="P714" s="402" t="n"/>
      <c r="Q714" s="402" t="n"/>
      <c r="R714" s="402" t="inlineStr">
        <is>
          <t>Bruno</t>
        </is>
      </c>
      <c r="S714" s="402" t="inlineStr">
        <is>
          <t>Xavier De Oliveira</t>
        </is>
      </c>
      <c r="T714" s="402" t="inlineStr">
        <is>
          <t>xavierdeoliveirabruno@gmail.com</t>
        </is>
      </c>
      <c r="U714" s="405" t="inlineStr">
        <is>
          <t>Sim</t>
        </is>
      </c>
      <c r="V714" s="408" t="n">
        <v>46023</v>
      </c>
    </row>
    <row r="715">
      <c r="A715" s="396" t="inlineStr">
        <is>
          <t>33YKZAAVDN7</t>
        </is>
      </c>
      <c r="B715" s="397" t="inlineStr">
        <is>
          <t>UJ3B-4U-PMRA</t>
        </is>
      </c>
      <c r="C715" s="397" t="inlineStr">
        <is>
          <t>Intermediário - 2 lugares</t>
        </is>
      </c>
      <c r="D715" s="398" t="n">
        <v>46053</v>
      </c>
      <c r="E715" s="398" t="n">
        <v>46050</v>
      </c>
      <c r="F715" s="490" t="n">
        <v>0.958738425925926</v>
      </c>
      <c r="G715" s="397" t="inlineStr">
        <is>
          <t>Venda online</t>
        </is>
      </c>
      <c r="H715" s="397" t="inlineStr">
        <is>
          <t>Pagamento transacionado pela Sympla</t>
        </is>
      </c>
      <c r="I715" s="397" t="n">
        <v>180</v>
      </c>
      <c r="J715" s="397" t="n">
        <v>0</v>
      </c>
      <c r="K715" s="397" t="n">
        <v>180</v>
      </c>
      <c r="L715" s="397" t="n">
        <v>21.6</v>
      </c>
      <c r="M715" s="397" t="n">
        <v>201.6</v>
      </c>
      <c r="N715" s="397" t="n">
        <v>-21.6</v>
      </c>
      <c r="O715" s="491" t="n">
        <v>180</v>
      </c>
      <c r="P715" s="397" t="n"/>
      <c r="Q715" s="397" t="n"/>
      <c r="R715" s="397" t="inlineStr">
        <is>
          <t>Sandro</t>
        </is>
      </c>
      <c r="S715" s="397" t="inlineStr">
        <is>
          <t>Vieira</t>
        </is>
      </c>
      <c r="T715" s="397" t="inlineStr">
        <is>
          <t>sandro@tailored.cc</t>
        </is>
      </c>
      <c r="U715" s="400" t="inlineStr">
        <is>
          <t>Sim</t>
        </is>
      </c>
      <c r="V715" s="408" t="n">
        <v>46023</v>
      </c>
    </row>
    <row r="716">
      <c r="A716" s="401" t="inlineStr">
        <is>
          <t>33YKZAAVDN7</t>
        </is>
      </c>
      <c r="B716" s="402" t="inlineStr">
        <is>
          <t>UJ3B-4U-PMS5</t>
        </is>
      </c>
      <c r="C716" s="402" t="inlineStr">
        <is>
          <t>Intermediário - 2 lugares</t>
        </is>
      </c>
      <c r="D716" s="403" t="n">
        <v>46053</v>
      </c>
      <c r="E716" s="403" t="n">
        <v>46050</v>
      </c>
      <c r="F716" s="492" t="n">
        <v>0.958738425925926</v>
      </c>
      <c r="G716" s="402" t="inlineStr">
        <is>
          <t>Venda online</t>
        </is>
      </c>
      <c r="H716" s="402" t="inlineStr">
        <is>
          <t>Pagamento transacionado pela Sympla</t>
        </is>
      </c>
      <c r="I716" s="402" t="n">
        <v>180</v>
      </c>
      <c r="J716" s="402" t="n">
        <v>0</v>
      </c>
      <c r="K716" s="402" t="n">
        <v>180</v>
      </c>
      <c r="L716" s="402" t="n">
        <v>21.6</v>
      </c>
      <c r="M716" s="402" t="n">
        <v>201.6</v>
      </c>
      <c r="N716" s="402" t="n">
        <v>-21.6</v>
      </c>
      <c r="O716" s="493" t="n">
        <v>180</v>
      </c>
      <c r="P716" s="402" t="n"/>
      <c r="Q716" s="402" t="n"/>
      <c r="R716" s="402" t="inlineStr">
        <is>
          <t>Sandro</t>
        </is>
      </c>
      <c r="S716" s="402" t="inlineStr">
        <is>
          <t>Vieira</t>
        </is>
      </c>
      <c r="T716" s="402" t="inlineStr">
        <is>
          <t>sandro@tailored.cc</t>
        </is>
      </c>
      <c r="U716" s="405" t="inlineStr">
        <is>
          <t>Sim</t>
        </is>
      </c>
      <c r="V716" s="408" t="n">
        <v>46023</v>
      </c>
    </row>
    <row r="717">
      <c r="A717" s="396" t="inlineStr">
        <is>
          <t>33YKZAAVU4K</t>
        </is>
      </c>
      <c r="B717" s="397" t="inlineStr">
        <is>
          <t>UJ3X-7F-D7LH</t>
        </is>
      </c>
      <c r="C717" s="397" t="inlineStr">
        <is>
          <t>Intermediário - 2 lugares</t>
        </is>
      </c>
      <c r="D717" s="398" t="n">
        <v>46053</v>
      </c>
      <c r="E717" s="398" t="n">
        <v>46051</v>
      </c>
      <c r="F717" s="490" t="n">
        <v>0.335150462962963</v>
      </c>
      <c r="G717" s="397" t="inlineStr">
        <is>
          <t>Venda online</t>
        </is>
      </c>
      <c r="H717" s="397" t="inlineStr">
        <is>
          <t>Pagamento transacionado pela Sympla</t>
        </is>
      </c>
      <c r="I717" s="397" t="n">
        <v>180</v>
      </c>
      <c r="J717" s="397" t="n">
        <v>0</v>
      </c>
      <c r="K717" s="397" t="n">
        <v>180</v>
      </c>
      <c r="L717" s="397" t="n">
        <v>21.6</v>
      </c>
      <c r="M717" s="397" t="n">
        <v>201.6</v>
      </c>
      <c r="N717" s="397" t="n">
        <v>-21.6</v>
      </c>
      <c r="O717" s="491" t="n">
        <v>180</v>
      </c>
      <c r="P717" s="397" t="n"/>
      <c r="Q717" s="397" t="n"/>
      <c r="R717" s="397" t="inlineStr">
        <is>
          <t>LEILA</t>
        </is>
      </c>
      <c r="S717" s="397" t="inlineStr">
        <is>
          <t>SOUZA PIRES</t>
        </is>
      </c>
      <c r="T717" s="397" t="inlineStr">
        <is>
          <t>leka.s.pires13@gmail.com</t>
        </is>
      </c>
      <c r="U717" s="400" t="inlineStr">
        <is>
          <t>Sim</t>
        </is>
      </c>
      <c r="V717" s="408" t="n">
        <v>46023</v>
      </c>
    </row>
    <row r="718">
      <c r="A718" s="401" t="inlineStr">
        <is>
          <t>33YKZAB0NCH</t>
        </is>
      </c>
      <c r="B718" s="402" t="inlineStr">
        <is>
          <t>UJ47-HC-G1LL</t>
        </is>
      </c>
      <c r="C718" s="402" t="inlineStr">
        <is>
          <t>Frente de Palco - 2 lugares</t>
        </is>
      </c>
      <c r="D718" s="403" t="n">
        <v>46053</v>
      </c>
      <c r="E718" s="403" t="n">
        <v>46051</v>
      </c>
      <c r="F718" s="492" t="n">
        <v>0.4765277777777778</v>
      </c>
      <c r="G718" s="402" t="inlineStr">
        <is>
          <t>Venda online</t>
        </is>
      </c>
      <c r="H718" s="402" t="inlineStr">
        <is>
          <t>Pagamento transacionado pela Sympla</t>
        </is>
      </c>
      <c r="I718" s="402" t="n">
        <v>220</v>
      </c>
      <c r="J718" s="402" t="n">
        <v>0</v>
      </c>
      <c r="K718" s="402" t="n">
        <v>220</v>
      </c>
      <c r="L718" s="402" t="n">
        <v>26.4</v>
      </c>
      <c r="M718" s="402" t="n">
        <v>246.4</v>
      </c>
      <c r="N718" s="402" t="n">
        <v>-26.4</v>
      </c>
      <c r="O718" s="493" t="n">
        <v>220</v>
      </c>
      <c r="P718" s="402" t="n"/>
      <c r="Q718" s="402" t="n"/>
      <c r="R718" s="402" t="inlineStr">
        <is>
          <t>Raphaela</t>
        </is>
      </c>
      <c r="S718" s="402" t="inlineStr">
        <is>
          <t>Cho</t>
        </is>
      </c>
      <c r="T718" s="402" t="inlineStr">
        <is>
          <t>raphaelacho07@gmail.com</t>
        </is>
      </c>
      <c r="U718" s="405" t="inlineStr">
        <is>
          <t>Sim</t>
        </is>
      </c>
      <c r="V718" s="408" t="n">
        <v>46023</v>
      </c>
    </row>
    <row r="719">
      <c r="A719" s="396" t="inlineStr">
        <is>
          <t>33YKZAB0UG0</t>
        </is>
      </c>
      <c r="B719" s="397" t="inlineStr">
        <is>
          <t>UJ49-6H-7MQR</t>
        </is>
      </c>
      <c r="C719" s="397" t="inlineStr">
        <is>
          <t>Bistrô mezanino - 2 lugares</t>
        </is>
      </c>
      <c r="D719" s="398" t="n">
        <v>46053</v>
      </c>
      <c r="E719" s="398" t="n">
        <v>46051</v>
      </c>
      <c r="F719" s="490" t="n">
        <v>0.5051851851851852</v>
      </c>
      <c r="G719" s="397" t="inlineStr">
        <is>
          <t>Venda online</t>
        </is>
      </c>
      <c r="H719" s="397" t="inlineStr">
        <is>
          <t>Pagamento transacionado pela Sympla</t>
        </is>
      </c>
      <c r="I719" s="397" t="n">
        <v>160</v>
      </c>
      <c r="J719" s="397" t="n">
        <v>0</v>
      </c>
      <c r="K719" s="397" t="n">
        <v>160</v>
      </c>
      <c r="L719" s="397" t="n">
        <v>19.2</v>
      </c>
      <c r="M719" s="397" t="n">
        <v>179.2</v>
      </c>
      <c r="N719" s="397" t="n">
        <v>-19.2</v>
      </c>
      <c r="O719" s="491" t="n">
        <v>160</v>
      </c>
      <c r="P719" s="397" t="n"/>
      <c r="Q719" s="397" t="n"/>
      <c r="R719" s="397" t="inlineStr">
        <is>
          <t>MARIANA</t>
        </is>
      </c>
      <c r="S719" s="397" t="inlineStr">
        <is>
          <t>OLIVEIRA</t>
        </is>
      </c>
      <c r="T719" s="397" t="inlineStr">
        <is>
          <t>marianagocastro@gmail.com</t>
        </is>
      </c>
      <c r="U719" s="400" t="inlineStr">
        <is>
          <t>Não</t>
        </is>
      </c>
      <c r="V719" s="408" t="n">
        <v>46023</v>
      </c>
    </row>
    <row r="720">
      <c r="A720" s="401" t="inlineStr">
        <is>
          <t>33YKZAB0V6P</t>
        </is>
      </c>
      <c r="B720" s="402" t="inlineStr">
        <is>
          <t>UJ49-BU-SH9L</t>
        </is>
      </c>
      <c r="C720" s="402" t="inlineStr">
        <is>
          <t>Mesas mezanino - 2 lugares</t>
        </is>
      </c>
      <c r="D720" s="403" t="n">
        <v>46053</v>
      </c>
      <c r="E720" s="403" t="n">
        <v>46051</v>
      </c>
      <c r="F720" s="492" t="n">
        <v>0.5078935185185185</v>
      </c>
      <c r="G720" s="402" t="inlineStr">
        <is>
          <t>Venda online</t>
        </is>
      </c>
      <c r="H720" s="402" t="inlineStr">
        <is>
          <t>Pagamento transacionado pela Sympla</t>
        </is>
      </c>
      <c r="I720" s="402" t="n">
        <v>130</v>
      </c>
      <c r="J720" s="402" t="n">
        <v>0</v>
      </c>
      <c r="K720" s="402" t="n">
        <v>130</v>
      </c>
      <c r="L720" s="402" t="n">
        <v>15.6</v>
      </c>
      <c r="M720" s="402" t="n">
        <v>145.6</v>
      </c>
      <c r="N720" s="402" t="n">
        <v>-15.6</v>
      </c>
      <c r="O720" s="493" t="n">
        <v>130</v>
      </c>
      <c r="P720" s="402" t="n"/>
      <c r="Q720" s="402" t="n"/>
      <c r="R720" s="402" t="inlineStr">
        <is>
          <t>Rachel</t>
        </is>
      </c>
      <c r="S720" s="402" t="inlineStr">
        <is>
          <t>Loschiavo</t>
        </is>
      </c>
      <c r="T720" s="402" t="inlineStr">
        <is>
          <t>loschiavo.rachel@gmail.com</t>
        </is>
      </c>
      <c r="U720" s="405" t="inlineStr">
        <is>
          <t>Sim</t>
        </is>
      </c>
      <c r="V720" s="408" t="n">
        <v>46023</v>
      </c>
    </row>
    <row r="721">
      <c r="A721" s="396" t="inlineStr">
        <is>
          <t>33YKZAB0VBD</t>
        </is>
      </c>
      <c r="B721" s="397" t="inlineStr">
        <is>
          <t>UJ49-CU-WK98</t>
        </is>
      </c>
      <c r="C721" s="397" t="inlineStr">
        <is>
          <t>Mesas mezanino - 2 lugares</t>
        </is>
      </c>
      <c r="D721" s="398" t="n">
        <v>46053</v>
      </c>
      <c r="E721" s="398" t="n">
        <v>46051</v>
      </c>
      <c r="F721" s="490" t="n">
        <v>0.5084027777777778</v>
      </c>
      <c r="G721" s="397" t="inlineStr">
        <is>
          <t>Venda online</t>
        </is>
      </c>
      <c r="H721" s="397" t="inlineStr">
        <is>
          <t>Pagamento transacionado pela Sympla</t>
        </is>
      </c>
      <c r="I721" s="397" t="n">
        <v>130</v>
      </c>
      <c r="J721" s="397" t="n">
        <v>0</v>
      </c>
      <c r="K721" s="397" t="n">
        <v>130</v>
      </c>
      <c r="L721" s="397" t="n">
        <v>15.6</v>
      </c>
      <c r="M721" s="397" t="n">
        <v>145.6</v>
      </c>
      <c r="N721" s="397" t="n">
        <v>-15.6</v>
      </c>
      <c r="O721" s="491" t="n">
        <v>130</v>
      </c>
      <c r="P721" s="397" t="n"/>
      <c r="Q721" s="397" t="n"/>
      <c r="R721" s="397" t="inlineStr">
        <is>
          <t>MARIANA</t>
        </is>
      </c>
      <c r="S721" s="397" t="inlineStr">
        <is>
          <t>OLIVEIRA</t>
        </is>
      </c>
      <c r="T721" s="397" t="inlineStr">
        <is>
          <t>marianagocastro@gmail.com</t>
        </is>
      </c>
      <c r="U721" s="400" t="inlineStr">
        <is>
          <t>Sim</t>
        </is>
      </c>
      <c r="V721" s="408" t="n">
        <v>46023</v>
      </c>
    </row>
    <row r="722">
      <c r="A722" s="401" t="inlineStr">
        <is>
          <t>33YKZAB1SY7</t>
        </is>
      </c>
      <c r="B722" s="402" t="inlineStr">
        <is>
          <t>UJ4G-RP-PAS1</t>
        </is>
      </c>
      <c r="C722" s="402" t="inlineStr">
        <is>
          <t>Frente de Palco - 2 lugares</t>
        </is>
      </c>
      <c r="D722" s="403" t="n">
        <v>46053</v>
      </c>
      <c r="E722" s="403" t="n">
        <v>46051</v>
      </c>
      <c r="F722" s="492" t="n">
        <v>0.6352083333333334</v>
      </c>
      <c r="G722" s="402" t="inlineStr">
        <is>
          <t>Venda online</t>
        </is>
      </c>
      <c r="H722" s="402" t="inlineStr">
        <is>
          <t>Pagamento transacionado pela Sympla</t>
        </is>
      </c>
      <c r="I722" s="402" t="n">
        <v>220</v>
      </c>
      <c r="J722" s="402" t="n">
        <v>0</v>
      </c>
      <c r="K722" s="402" t="n">
        <v>220</v>
      </c>
      <c r="L722" s="402" t="n">
        <v>26.4</v>
      </c>
      <c r="M722" s="402" t="n">
        <v>246.4</v>
      </c>
      <c r="N722" s="402" t="n">
        <v>-26.4</v>
      </c>
      <c r="O722" s="493" t="n">
        <v>220</v>
      </c>
      <c r="P722" s="402" t="n"/>
      <c r="Q722" s="402" t="n"/>
      <c r="R722" s="402" t="inlineStr">
        <is>
          <t>Thaisa</t>
        </is>
      </c>
      <c r="S722" s="402" t="inlineStr">
        <is>
          <t>Menna</t>
        </is>
      </c>
      <c r="T722" s="402" t="inlineStr">
        <is>
          <t>mennathaisa@gmail.com</t>
        </is>
      </c>
      <c r="U722" s="405" t="inlineStr">
        <is>
          <t>Sim</t>
        </is>
      </c>
      <c r="V722" s="408" t="n">
        <v>46023</v>
      </c>
    </row>
    <row r="723">
      <c r="A723" s="396" t="inlineStr">
        <is>
          <t>33YKZAB1VVP</t>
        </is>
      </c>
      <c r="B723" s="397" t="inlineStr">
        <is>
          <t>UJ4H-RU-3BBH</t>
        </is>
      </c>
      <c r="C723" s="397" t="inlineStr">
        <is>
          <t>Intermediário - 2 lugares</t>
        </is>
      </c>
      <c r="D723" s="398" t="n">
        <v>46053</v>
      </c>
      <c r="E723" s="398" t="n">
        <v>46051</v>
      </c>
      <c r="F723" s="490" t="n">
        <v>0.6523263888888889</v>
      </c>
      <c r="G723" s="397" t="inlineStr">
        <is>
          <t>Venda online</t>
        </is>
      </c>
      <c r="H723" s="397" t="inlineStr">
        <is>
          <t>Pagamento transacionado pela Sympla</t>
        </is>
      </c>
      <c r="I723" s="397" t="n">
        <v>180</v>
      </c>
      <c r="J723" s="397" t="n">
        <v>0</v>
      </c>
      <c r="K723" s="397" t="n">
        <v>180</v>
      </c>
      <c r="L723" s="397" t="n">
        <v>21.6</v>
      </c>
      <c r="M723" s="397" t="n">
        <v>201.6</v>
      </c>
      <c r="N723" s="397" t="n">
        <v>-21.6</v>
      </c>
      <c r="O723" s="491" t="n">
        <v>180</v>
      </c>
      <c r="P723" s="397" t="n"/>
      <c r="Q723" s="397" t="n"/>
      <c r="R723" s="397" t="inlineStr">
        <is>
          <t>Pedro Ivan</t>
        </is>
      </c>
      <c r="S723" s="397" t="inlineStr">
        <is>
          <t>Usinskas de Oliveira</t>
        </is>
      </c>
      <c r="T723" s="397" t="inlineStr">
        <is>
          <t>uiskas2@gmail.com</t>
        </is>
      </c>
      <c r="U723" s="400" t="inlineStr">
        <is>
          <t>Sim</t>
        </is>
      </c>
      <c r="V723" s="408" t="n">
        <v>46023</v>
      </c>
    </row>
    <row r="724">
      <c r="A724" s="401" t="inlineStr">
        <is>
          <t>33YKZAB2S6F</t>
        </is>
      </c>
      <c r="B724" s="402" t="inlineStr">
        <is>
          <t>UJ4P-ZF-3HMZ</t>
        </is>
      </c>
      <c r="C724" s="402" t="inlineStr">
        <is>
          <t>Entrada única - Individual</t>
        </is>
      </c>
      <c r="D724" s="403" t="n">
        <v>46053</v>
      </c>
      <c r="E724" s="403" t="n">
        <v>46051</v>
      </c>
      <c r="F724" s="492" t="n">
        <v>0.7870023148148149</v>
      </c>
      <c r="G724" s="402" t="inlineStr">
        <is>
          <t>Venda online</t>
        </is>
      </c>
      <c r="H724" s="402" t="inlineStr">
        <is>
          <t>Pagamento transacionado pela Sympla</t>
        </is>
      </c>
      <c r="I724" s="402" t="n">
        <v>75</v>
      </c>
      <c r="J724" s="402" t="n">
        <v>0</v>
      </c>
      <c r="K724" s="402" t="n">
        <v>75</v>
      </c>
      <c r="L724" s="402" t="n">
        <v>9</v>
      </c>
      <c r="M724" s="402" t="n">
        <v>84</v>
      </c>
      <c r="N724" s="402" t="n">
        <v>-9</v>
      </c>
      <c r="O724" s="493" t="n">
        <v>75</v>
      </c>
      <c r="P724" s="402" t="n"/>
      <c r="Q724" s="402" t="n"/>
      <c r="R724" s="402" t="inlineStr">
        <is>
          <t>Edson</t>
        </is>
      </c>
      <c r="S724" s="402" t="inlineStr">
        <is>
          <t>Lima</t>
        </is>
      </c>
      <c r="T724" s="402" t="inlineStr">
        <is>
          <t>Bomdia38423817@gmail.com</t>
        </is>
      </c>
      <c r="U724" s="405" t="inlineStr">
        <is>
          <t>Sim</t>
        </is>
      </c>
      <c r="V724" s="408" t="n">
        <v>46023</v>
      </c>
    </row>
    <row r="725">
      <c r="A725" s="396" t="inlineStr">
        <is>
          <t>33YKZAB2UNV</t>
        </is>
      </c>
      <c r="B725" s="397" t="inlineStr">
        <is>
          <t>UJ4Q-EU-N76B</t>
        </is>
      </c>
      <c r="C725" s="397" t="inlineStr">
        <is>
          <t>Entrada única - Individual</t>
        </is>
      </c>
      <c r="D725" s="398" t="n">
        <v>46053</v>
      </c>
      <c r="E725" s="398" t="n">
        <v>46051</v>
      </c>
      <c r="F725" s="490" t="n">
        <v>0.7992708333333334</v>
      </c>
      <c r="G725" s="397" t="inlineStr">
        <is>
          <t>Venda online</t>
        </is>
      </c>
      <c r="H725" s="397" t="inlineStr">
        <is>
          <t>Pagamento transacionado pela Sympla</t>
        </is>
      </c>
      <c r="I725" s="397" t="n">
        <v>75</v>
      </c>
      <c r="J725" s="397" t="n">
        <v>0</v>
      </c>
      <c r="K725" s="397" t="n">
        <v>75</v>
      </c>
      <c r="L725" s="397" t="n">
        <v>9</v>
      </c>
      <c r="M725" s="397" t="n">
        <v>84</v>
      </c>
      <c r="N725" s="397" t="n">
        <v>-9</v>
      </c>
      <c r="O725" s="491" t="n">
        <v>75</v>
      </c>
      <c r="P725" s="397" t="n"/>
      <c r="Q725" s="397" t="n"/>
      <c r="R725" s="397" t="inlineStr">
        <is>
          <t>Carolina</t>
        </is>
      </c>
      <c r="S725" s="397" t="inlineStr">
        <is>
          <t>Gonzalez</t>
        </is>
      </c>
      <c r="T725" s="397" t="inlineStr">
        <is>
          <t>carolzinha.mgonzalez@gmail.com</t>
        </is>
      </c>
      <c r="U725" s="400" t="inlineStr">
        <is>
          <t>Sim</t>
        </is>
      </c>
      <c r="V725" s="408" t="n">
        <v>46023</v>
      </c>
    </row>
    <row r="726">
      <c r="A726" s="401" t="inlineStr">
        <is>
          <t>33YKZAB2UNV</t>
        </is>
      </c>
      <c r="B726" s="402" t="inlineStr">
        <is>
          <t>UJ4Q-EU-N778</t>
        </is>
      </c>
      <c r="C726" s="402" t="inlineStr">
        <is>
          <t>Entrada única - Individual</t>
        </is>
      </c>
      <c r="D726" s="403" t="n">
        <v>46053</v>
      </c>
      <c r="E726" s="403" t="n">
        <v>46051</v>
      </c>
      <c r="F726" s="492" t="n">
        <v>0.7992708333333334</v>
      </c>
      <c r="G726" s="402" t="inlineStr">
        <is>
          <t>Venda online</t>
        </is>
      </c>
      <c r="H726" s="402" t="inlineStr">
        <is>
          <t>Pagamento transacionado pela Sympla</t>
        </is>
      </c>
      <c r="I726" s="402" t="n">
        <v>75</v>
      </c>
      <c r="J726" s="402" t="n">
        <v>0</v>
      </c>
      <c r="K726" s="402" t="n">
        <v>75</v>
      </c>
      <c r="L726" s="402" t="n">
        <v>9</v>
      </c>
      <c r="M726" s="402" t="n">
        <v>84</v>
      </c>
      <c r="N726" s="402" t="n">
        <v>-9</v>
      </c>
      <c r="O726" s="493" t="n">
        <v>75</v>
      </c>
      <c r="P726" s="402" t="n"/>
      <c r="Q726" s="402" t="n"/>
      <c r="R726" s="402" t="inlineStr">
        <is>
          <t>Carolina</t>
        </is>
      </c>
      <c r="S726" s="402" t="inlineStr">
        <is>
          <t>Gonzalez</t>
        </is>
      </c>
      <c r="T726" s="402" t="inlineStr">
        <is>
          <t>carolzinha.mgonzalez@gmail.com</t>
        </is>
      </c>
      <c r="U726" s="405" t="inlineStr">
        <is>
          <t>Sim</t>
        </is>
      </c>
      <c r="V726" s="408" t="n">
        <v>46023</v>
      </c>
    </row>
    <row r="727">
      <c r="A727" s="396" t="inlineStr">
        <is>
          <t>33YKZAB2UNV</t>
        </is>
      </c>
      <c r="B727" s="397" t="inlineStr">
        <is>
          <t>UJ4Q-EU-N77H</t>
        </is>
      </c>
      <c r="C727" s="397" t="inlineStr">
        <is>
          <t>Entrada única - Individual</t>
        </is>
      </c>
      <c r="D727" s="398" t="n">
        <v>46053</v>
      </c>
      <c r="E727" s="398" t="n">
        <v>46051</v>
      </c>
      <c r="F727" s="490" t="n">
        <v>0.7992708333333334</v>
      </c>
      <c r="G727" s="397" t="inlineStr">
        <is>
          <t>Venda online</t>
        </is>
      </c>
      <c r="H727" s="397" t="inlineStr">
        <is>
          <t>Pagamento transacionado pela Sympla</t>
        </is>
      </c>
      <c r="I727" s="397" t="n">
        <v>75</v>
      </c>
      <c r="J727" s="397" t="n">
        <v>0</v>
      </c>
      <c r="K727" s="397" t="n">
        <v>75</v>
      </c>
      <c r="L727" s="397" t="n">
        <v>9</v>
      </c>
      <c r="M727" s="397" t="n">
        <v>84</v>
      </c>
      <c r="N727" s="397" t="n">
        <v>-9</v>
      </c>
      <c r="O727" s="491" t="n">
        <v>75</v>
      </c>
      <c r="P727" s="397" t="n"/>
      <c r="Q727" s="397" t="n"/>
      <c r="R727" s="397" t="inlineStr">
        <is>
          <t>Carolina</t>
        </is>
      </c>
      <c r="S727" s="397" t="inlineStr">
        <is>
          <t>Gonzalez</t>
        </is>
      </c>
      <c r="T727" s="397" t="inlineStr">
        <is>
          <t>carolzinha.mgonzalez@gmail.com</t>
        </is>
      </c>
      <c r="U727" s="400" t="inlineStr">
        <is>
          <t>Sim</t>
        </is>
      </c>
      <c r="V727" s="408" t="n">
        <v>46023</v>
      </c>
    </row>
    <row r="728">
      <c r="A728" s="401" t="inlineStr">
        <is>
          <t>33YKZAB38LV</t>
        </is>
      </c>
      <c r="B728" s="402" t="inlineStr">
        <is>
          <t>UJ4T-0U-GXUY</t>
        </is>
      </c>
      <c r="C728" s="402" t="inlineStr">
        <is>
          <t>Frente de Palco - 2 lugares</t>
        </is>
      </c>
      <c r="D728" s="403" t="n">
        <v>46053</v>
      </c>
      <c r="E728" s="403" t="n">
        <v>46051</v>
      </c>
      <c r="F728" s="492" t="n">
        <v>0.8434027777777777</v>
      </c>
      <c r="G728" s="402" t="inlineStr">
        <is>
          <t>Venda online</t>
        </is>
      </c>
      <c r="H728" s="402" t="inlineStr">
        <is>
          <t>Pagamento transacionado pela Sympla</t>
        </is>
      </c>
      <c r="I728" s="402" t="n">
        <v>220</v>
      </c>
      <c r="J728" s="402" t="n">
        <v>0</v>
      </c>
      <c r="K728" s="402" t="n">
        <v>220</v>
      </c>
      <c r="L728" s="402" t="n">
        <v>26.4</v>
      </c>
      <c r="M728" s="402" t="n">
        <v>246.4</v>
      </c>
      <c r="N728" s="402" t="n">
        <v>-26.4</v>
      </c>
      <c r="O728" s="493" t="n">
        <v>220</v>
      </c>
      <c r="P728" s="402" t="n"/>
      <c r="Q728" s="402" t="n"/>
      <c r="R728" s="402" t="inlineStr">
        <is>
          <t>Angelo</t>
        </is>
      </c>
      <c r="S728" s="402" t="inlineStr">
        <is>
          <t>Piscitelli</t>
        </is>
      </c>
      <c r="T728" s="402" t="inlineStr">
        <is>
          <t>angelopiscitelli@hotmail.com</t>
        </is>
      </c>
      <c r="U728" s="405" t="inlineStr">
        <is>
          <t>Sim</t>
        </is>
      </c>
      <c r="V728" s="408" t="n">
        <v>46023</v>
      </c>
    </row>
    <row r="729">
      <c r="A729" s="396" t="inlineStr">
        <is>
          <t>33YKZAB3CDJ</t>
        </is>
      </c>
      <c r="B729" s="397" t="inlineStr">
        <is>
          <t>UJ4U-5Y-W4YF</t>
        </is>
      </c>
      <c r="C729" s="397" t="inlineStr">
        <is>
          <t>Frente de Palco - 2 lugares</t>
        </is>
      </c>
      <c r="D729" s="398" t="n">
        <v>46053</v>
      </c>
      <c r="E729" s="398" t="n">
        <v>46051</v>
      </c>
      <c r="F729" s="490" t="n">
        <v>0.8627893518518519</v>
      </c>
      <c r="G729" s="397" t="inlineStr">
        <is>
          <t>Venda online</t>
        </is>
      </c>
      <c r="H729" s="397" t="inlineStr">
        <is>
          <t>Pagamento transacionado pela Sympla</t>
        </is>
      </c>
      <c r="I729" s="397" t="n">
        <v>220</v>
      </c>
      <c r="J729" s="397" t="n">
        <v>0</v>
      </c>
      <c r="K729" s="397" t="n">
        <v>220</v>
      </c>
      <c r="L729" s="397" t="n">
        <v>26.4</v>
      </c>
      <c r="M729" s="397" t="n">
        <v>246.4</v>
      </c>
      <c r="N729" s="397" t="n">
        <v>-26.4</v>
      </c>
      <c r="O729" s="491" t="n">
        <v>220</v>
      </c>
      <c r="P729" s="397" t="n"/>
      <c r="Q729" s="397" t="n"/>
      <c r="R729" s="397" t="inlineStr">
        <is>
          <t>André</t>
        </is>
      </c>
      <c r="S729" s="397" t="inlineStr">
        <is>
          <t>Campos</t>
        </is>
      </c>
      <c r="T729" s="397" t="inlineStr">
        <is>
          <t>andre.limp@gmail.com</t>
        </is>
      </c>
      <c r="U729" s="400" t="inlineStr">
        <is>
          <t>Sim</t>
        </is>
      </c>
      <c r="V729" s="408" t="n">
        <v>46023</v>
      </c>
    </row>
    <row r="730">
      <c r="A730" s="401" t="inlineStr">
        <is>
          <t>33YKZAB3KCL</t>
        </is>
      </c>
      <c r="B730" s="402" t="inlineStr">
        <is>
          <t>UJ4W-2P-80ND</t>
        </is>
      </c>
      <c r="C730" s="402" t="inlineStr">
        <is>
          <t>Intermediário - 2 lugares</t>
        </is>
      </c>
      <c r="D730" s="403" t="n">
        <v>46053</v>
      </c>
      <c r="E730" s="403" t="n">
        <v>46051</v>
      </c>
      <c r="F730" s="492" t="n">
        <v>0.8954861111111111</v>
      </c>
      <c r="G730" s="402" t="inlineStr">
        <is>
          <t>Venda online</t>
        </is>
      </c>
      <c r="H730" s="402" t="inlineStr">
        <is>
          <t>Pagamento transacionado pela Sympla</t>
        </is>
      </c>
      <c r="I730" s="402" t="n">
        <v>180</v>
      </c>
      <c r="J730" s="402" t="n">
        <v>0</v>
      </c>
      <c r="K730" s="402" t="n">
        <v>180</v>
      </c>
      <c r="L730" s="402" t="n">
        <v>21.6</v>
      </c>
      <c r="M730" s="402" t="n">
        <v>201.6</v>
      </c>
      <c r="N730" s="402" t="n">
        <v>-21.6</v>
      </c>
      <c r="O730" s="493" t="n">
        <v>180</v>
      </c>
      <c r="P730" s="402" t="n"/>
      <c r="Q730" s="402" t="n"/>
      <c r="R730" s="402" t="inlineStr">
        <is>
          <t>Marina</t>
        </is>
      </c>
      <c r="S730" s="402" t="inlineStr">
        <is>
          <t>Oriente</t>
        </is>
      </c>
      <c r="T730" s="402" t="inlineStr">
        <is>
          <t>marinaoriente@hotmail.com</t>
        </is>
      </c>
      <c r="U730" s="405" t="inlineStr">
        <is>
          <t>Sim</t>
        </is>
      </c>
      <c r="V730" s="408" t="n">
        <v>46023</v>
      </c>
    </row>
    <row r="731">
      <c r="A731" s="396" t="inlineStr">
        <is>
          <t>33YKZAB3TMK</t>
        </is>
      </c>
      <c r="B731" s="397" t="inlineStr">
        <is>
          <t>UJ50-PP-UZHC</t>
        </is>
      </c>
      <c r="C731" s="397" t="inlineStr">
        <is>
          <t>Intermediário - 2 lugares</t>
        </is>
      </c>
      <c r="D731" s="398" t="n">
        <v>46053</v>
      </c>
      <c r="E731" s="398" t="n">
        <v>46051</v>
      </c>
      <c r="F731" s="490" t="n">
        <v>0.9411342592592593</v>
      </c>
      <c r="G731" s="397" t="inlineStr">
        <is>
          <t>Venda online</t>
        </is>
      </c>
      <c r="H731" s="397" t="inlineStr">
        <is>
          <t>Pagamento transacionado pela Sympla</t>
        </is>
      </c>
      <c r="I731" s="397" t="n">
        <v>180</v>
      </c>
      <c r="J731" s="397" t="n">
        <v>0</v>
      </c>
      <c r="K731" s="397" t="n">
        <v>180</v>
      </c>
      <c r="L731" s="397" t="n">
        <v>21.6</v>
      </c>
      <c r="M731" s="397" t="n">
        <v>201.6</v>
      </c>
      <c r="N731" s="397" t="n">
        <v>-21.6</v>
      </c>
      <c r="O731" s="491" t="n">
        <v>180</v>
      </c>
      <c r="P731" s="397" t="n"/>
      <c r="Q731" s="397" t="n"/>
      <c r="R731" s="397" t="inlineStr">
        <is>
          <t>Noia</t>
        </is>
      </c>
      <c r="S731" s="397" t="inlineStr">
        <is>
          <t>Streams</t>
        </is>
      </c>
      <c r="T731" s="397" t="inlineStr">
        <is>
          <t>rochaunit02@gmail.com</t>
        </is>
      </c>
      <c r="U731" s="400" t="inlineStr">
        <is>
          <t>Sim</t>
        </is>
      </c>
      <c r="V731" s="408" t="n">
        <v>46023</v>
      </c>
    </row>
    <row r="732">
      <c r="A732" s="401" t="inlineStr">
        <is>
          <t>33YKZAB3VMD</t>
        </is>
      </c>
      <c r="B732" s="402" t="inlineStr">
        <is>
          <t>UJ51-DD-U8R7</t>
        </is>
      </c>
      <c r="C732" s="402" t="inlineStr">
        <is>
          <t>Frente de Palco - 2 lugares</t>
        </is>
      </c>
      <c r="D732" s="403" t="n">
        <v>46053</v>
      </c>
      <c r="E732" s="403" t="n">
        <v>46051</v>
      </c>
      <c r="F732" s="492" t="n">
        <v>0.9519907407407407</v>
      </c>
      <c r="G732" s="402" t="inlineStr">
        <is>
          <t>Venda online</t>
        </is>
      </c>
      <c r="H732" s="402" t="inlineStr">
        <is>
          <t>Pagamento transacionado pela Sympla</t>
        </is>
      </c>
      <c r="I732" s="402" t="n">
        <v>220</v>
      </c>
      <c r="J732" s="402" t="n">
        <v>0</v>
      </c>
      <c r="K732" s="402" t="n">
        <v>220</v>
      </c>
      <c r="L732" s="402" t="n">
        <v>26.4</v>
      </c>
      <c r="M732" s="402" t="n">
        <v>246.4</v>
      </c>
      <c r="N732" s="402" t="n">
        <v>-26.4</v>
      </c>
      <c r="O732" s="493" t="n">
        <v>220</v>
      </c>
      <c r="P732" s="402" t="n"/>
      <c r="Q732" s="402" t="n"/>
      <c r="R732" s="402" t="inlineStr">
        <is>
          <t>Julia</t>
        </is>
      </c>
      <c r="S732" s="402" t="inlineStr">
        <is>
          <t>Oliveira</t>
        </is>
      </c>
      <c r="T732" s="402" t="inlineStr">
        <is>
          <t>julia.oliveira000@outlook.com</t>
        </is>
      </c>
      <c r="U732" s="405" t="inlineStr">
        <is>
          <t>Sim</t>
        </is>
      </c>
      <c r="V732" s="408" t="n">
        <v>46023</v>
      </c>
    </row>
    <row r="733">
      <c r="A733" s="396" t="inlineStr">
        <is>
          <t>33YKZAB45SF</t>
        </is>
      </c>
      <c r="B733" s="397" t="inlineStr">
        <is>
          <t>UJ54-7N-Z2ZK</t>
        </is>
      </c>
      <c r="C733" s="397" t="inlineStr">
        <is>
          <t>Intermediário - 2 lugares</t>
        </is>
      </c>
      <c r="D733" s="398" t="n">
        <v>46053</v>
      </c>
      <c r="E733" s="398" t="n">
        <v>46052</v>
      </c>
      <c r="F733" s="490" t="n">
        <v>0.0002777777777777778</v>
      </c>
      <c r="G733" s="397" t="inlineStr">
        <is>
          <t>Venda online</t>
        </is>
      </c>
      <c r="H733" s="397" t="inlineStr">
        <is>
          <t>Pagamento transacionado pela Sympla</t>
        </is>
      </c>
      <c r="I733" s="397" t="n">
        <v>180</v>
      </c>
      <c r="J733" s="397" t="n">
        <v>0</v>
      </c>
      <c r="K733" s="397" t="n">
        <v>180</v>
      </c>
      <c r="L733" s="397" t="n">
        <v>21.6</v>
      </c>
      <c r="M733" s="397" t="n">
        <v>201.6</v>
      </c>
      <c r="N733" s="397" t="n">
        <v>-21.6</v>
      </c>
      <c r="O733" s="491" t="n">
        <v>180</v>
      </c>
      <c r="P733" s="397" t="n"/>
      <c r="Q733" s="397" t="n"/>
      <c r="R733" s="397" t="inlineStr">
        <is>
          <t>Yasmin</t>
        </is>
      </c>
      <c r="S733" s="397" t="inlineStr">
        <is>
          <t>Scripnic</t>
        </is>
      </c>
      <c r="T733" s="397" t="inlineStr">
        <is>
          <t>yasminscripnic@hotmail.com</t>
        </is>
      </c>
      <c r="U733" s="400" t="inlineStr">
        <is>
          <t>Sim</t>
        </is>
      </c>
      <c r="V733" s="408" t="n">
        <v>46023</v>
      </c>
    </row>
    <row r="734">
      <c r="A734" s="401" t="inlineStr">
        <is>
          <t>33YKZAB45SF</t>
        </is>
      </c>
      <c r="B734" s="402" t="inlineStr">
        <is>
          <t>UJ54-7N-Z2PD</t>
        </is>
      </c>
      <c r="C734" s="402" t="inlineStr">
        <is>
          <t>Intermediário - 2 lugares</t>
        </is>
      </c>
      <c r="D734" s="403" t="n">
        <v>46053</v>
      </c>
      <c r="E734" s="403" t="n">
        <v>46052</v>
      </c>
      <c r="F734" s="492" t="n">
        <v>0.0002777777777777778</v>
      </c>
      <c r="G734" s="402" t="inlineStr">
        <is>
          <t>Venda online</t>
        </is>
      </c>
      <c r="H734" s="402" t="inlineStr">
        <is>
          <t>Pagamento transacionado pela Sympla</t>
        </is>
      </c>
      <c r="I734" s="402" t="n">
        <v>180</v>
      </c>
      <c r="J734" s="402" t="n">
        <v>0</v>
      </c>
      <c r="K734" s="402" t="n">
        <v>180</v>
      </c>
      <c r="L734" s="402" t="n">
        <v>21.6</v>
      </c>
      <c r="M734" s="402" t="n">
        <v>201.6</v>
      </c>
      <c r="N734" s="402" t="n">
        <v>-21.6</v>
      </c>
      <c r="O734" s="493" t="n">
        <v>180</v>
      </c>
      <c r="P734" s="402" t="n"/>
      <c r="Q734" s="402" t="n"/>
      <c r="R734" s="402" t="inlineStr">
        <is>
          <t>Yasmin</t>
        </is>
      </c>
      <c r="S734" s="402" t="inlineStr">
        <is>
          <t>Scripnic</t>
        </is>
      </c>
      <c r="T734" s="402" t="inlineStr">
        <is>
          <t>yasminscripnic@hotmail.com</t>
        </is>
      </c>
      <c r="U734" s="405" t="inlineStr">
        <is>
          <t>Sim</t>
        </is>
      </c>
      <c r="V734" s="408" t="n">
        <v>46023</v>
      </c>
    </row>
    <row r="735">
      <c r="A735" s="396" t="inlineStr">
        <is>
          <t>33YKZAB45SF</t>
        </is>
      </c>
      <c r="B735" s="397" t="inlineStr">
        <is>
          <t>UJ54-7N-Z2PL</t>
        </is>
      </c>
      <c r="C735" s="397" t="inlineStr">
        <is>
          <t>Intermediário - 2 lugares</t>
        </is>
      </c>
      <c r="D735" s="398" t="n">
        <v>46053</v>
      </c>
      <c r="E735" s="398" t="n">
        <v>46052</v>
      </c>
      <c r="F735" s="490" t="n">
        <v>0.0002777777777777778</v>
      </c>
      <c r="G735" s="397" t="inlineStr">
        <is>
          <t>Venda online</t>
        </is>
      </c>
      <c r="H735" s="397" t="inlineStr">
        <is>
          <t>Pagamento transacionado pela Sympla</t>
        </is>
      </c>
      <c r="I735" s="397" t="n">
        <v>180</v>
      </c>
      <c r="J735" s="397" t="n">
        <v>0</v>
      </c>
      <c r="K735" s="397" t="n">
        <v>180</v>
      </c>
      <c r="L735" s="397" t="n">
        <v>21.6</v>
      </c>
      <c r="M735" s="397" t="n">
        <v>201.6</v>
      </c>
      <c r="N735" s="397" t="n">
        <v>-21.6</v>
      </c>
      <c r="O735" s="491" t="n">
        <v>180</v>
      </c>
      <c r="P735" s="397" t="n"/>
      <c r="Q735" s="397" t="n"/>
      <c r="R735" s="397" t="inlineStr">
        <is>
          <t>Yasmin</t>
        </is>
      </c>
      <c r="S735" s="397" t="inlineStr">
        <is>
          <t>Scripnic</t>
        </is>
      </c>
      <c r="T735" s="397" t="inlineStr">
        <is>
          <t>yasminscripnic@hotmail.com</t>
        </is>
      </c>
      <c r="U735" s="400" t="inlineStr">
        <is>
          <t>Sim</t>
        </is>
      </c>
      <c r="V735" s="408" t="n">
        <v>46023</v>
      </c>
    </row>
    <row r="736">
      <c r="A736" s="401" t="inlineStr">
        <is>
          <t>33YKZAB4LC1</t>
        </is>
      </c>
      <c r="B736" s="402" t="inlineStr">
        <is>
          <t>UJ5Q-38-5215</t>
        </is>
      </c>
      <c r="C736" s="402" t="inlineStr">
        <is>
          <t>Intermediário - 2 lugares</t>
        </is>
      </c>
      <c r="D736" s="403" t="n">
        <v>46053</v>
      </c>
      <c r="E736" s="403" t="n">
        <v>46052</v>
      </c>
      <c r="F736" s="492" t="n">
        <v>0.3731712962962963</v>
      </c>
      <c r="G736" s="402" t="inlineStr">
        <is>
          <t>Venda online</t>
        </is>
      </c>
      <c r="H736" s="402" t="inlineStr">
        <is>
          <t>Pagamento transacionado pela Sympla</t>
        </is>
      </c>
      <c r="I736" s="402" t="n">
        <v>180</v>
      </c>
      <c r="J736" s="402" t="n">
        <v>0</v>
      </c>
      <c r="K736" s="402" t="n">
        <v>180</v>
      </c>
      <c r="L736" s="402" t="n">
        <v>21.6</v>
      </c>
      <c r="M736" s="402" t="n">
        <v>201.6</v>
      </c>
      <c r="N736" s="402" t="n">
        <v>-21.6</v>
      </c>
      <c r="O736" s="493" t="n">
        <v>180</v>
      </c>
      <c r="P736" s="402" t="n"/>
      <c r="Q736" s="402" t="n"/>
      <c r="R736" s="402" t="inlineStr">
        <is>
          <t>Edros</t>
        </is>
      </c>
      <c r="S736" s="402" t="inlineStr">
        <is>
          <t>Gomes</t>
        </is>
      </c>
      <c r="T736" s="402" t="inlineStr">
        <is>
          <t>edros.jr@gmail.com</t>
        </is>
      </c>
      <c r="U736" s="405" t="inlineStr">
        <is>
          <t>Sim</t>
        </is>
      </c>
      <c r="V736" s="408" t="n">
        <v>46023</v>
      </c>
    </row>
    <row r="737">
      <c r="A737" s="396" t="inlineStr">
        <is>
          <t>33YKZAB4MEA</t>
        </is>
      </c>
      <c r="B737" s="397" t="inlineStr">
        <is>
          <t>UJ5Q-M4-807H</t>
        </is>
      </c>
      <c r="C737" s="397" t="inlineStr">
        <is>
          <t>Mesas mezanino - 2 lugares</t>
        </is>
      </c>
      <c r="D737" s="398" t="n">
        <v>46053</v>
      </c>
      <c r="E737" s="398" t="n">
        <v>46052</v>
      </c>
      <c r="F737" s="490" t="n">
        <v>0.3826388888888889</v>
      </c>
      <c r="G737" s="397" t="inlineStr">
        <is>
          <t>Venda online</t>
        </is>
      </c>
      <c r="H737" s="397" t="inlineStr">
        <is>
          <t>Pagamento transacionado pela Sympla</t>
        </is>
      </c>
      <c r="I737" s="397" t="n">
        <v>130</v>
      </c>
      <c r="J737" s="397" t="n">
        <v>0</v>
      </c>
      <c r="K737" s="397" t="n">
        <v>130</v>
      </c>
      <c r="L737" s="397" t="n">
        <v>15.6</v>
      </c>
      <c r="M737" s="397" t="n">
        <v>145.6</v>
      </c>
      <c r="N737" s="397" t="n">
        <v>-15.6</v>
      </c>
      <c r="O737" s="491" t="n">
        <v>130</v>
      </c>
      <c r="P737" s="397" t="n"/>
      <c r="Q737" s="397" t="n"/>
      <c r="R737" s="397" t="inlineStr">
        <is>
          <t>Jose Francisco</t>
        </is>
      </c>
      <c r="S737" s="397" t="inlineStr">
        <is>
          <t>De Almeida</t>
        </is>
      </c>
      <c r="T737" s="397" t="inlineStr">
        <is>
          <t>jfakiko@gmail.com</t>
        </is>
      </c>
      <c r="U737" s="400" t="inlineStr">
        <is>
          <t>Sim</t>
        </is>
      </c>
      <c r="V737" s="408" t="n">
        <v>46023</v>
      </c>
    </row>
    <row r="738">
      <c r="A738" s="401" t="inlineStr">
        <is>
          <t>33YKZAB4MEA</t>
        </is>
      </c>
      <c r="B738" s="402" t="inlineStr">
        <is>
          <t>UJ5Q-M4-808D</t>
        </is>
      </c>
      <c r="C738" s="402" t="inlineStr">
        <is>
          <t>Mesas mezanino - 2 lugares</t>
        </is>
      </c>
      <c r="D738" s="403" t="n">
        <v>46053</v>
      </c>
      <c r="E738" s="403" t="n">
        <v>46052</v>
      </c>
      <c r="F738" s="492" t="n">
        <v>0.3826388888888889</v>
      </c>
      <c r="G738" s="402" t="inlineStr">
        <is>
          <t>Venda online</t>
        </is>
      </c>
      <c r="H738" s="402" t="inlineStr">
        <is>
          <t>Pagamento transacionado pela Sympla</t>
        </is>
      </c>
      <c r="I738" s="402" t="n">
        <v>130</v>
      </c>
      <c r="J738" s="402" t="n">
        <v>0</v>
      </c>
      <c r="K738" s="402" t="n">
        <v>130</v>
      </c>
      <c r="L738" s="402" t="n">
        <v>15.6</v>
      </c>
      <c r="M738" s="402" t="n">
        <v>145.6</v>
      </c>
      <c r="N738" s="402" t="n">
        <v>-15.6</v>
      </c>
      <c r="O738" s="493" t="n">
        <v>130</v>
      </c>
      <c r="P738" s="402" t="n"/>
      <c r="Q738" s="402" t="n"/>
      <c r="R738" s="402" t="inlineStr">
        <is>
          <t>Jose Francisco</t>
        </is>
      </c>
      <c r="S738" s="402" t="inlineStr">
        <is>
          <t>De Almeida</t>
        </is>
      </c>
      <c r="T738" s="402" t="inlineStr">
        <is>
          <t>jfakiko@gmail.com</t>
        </is>
      </c>
      <c r="U738" s="405" t="inlineStr">
        <is>
          <t>Não</t>
        </is>
      </c>
      <c r="V738" s="408" t="n">
        <v>46023</v>
      </c>
    </row>
    <row r="739">
      <c r="A739" s="396" t="inlineStr">
        <is>
          <t>33YKZAB5362</t>
        </is>
      </c>
      <c r="B739" s="397" t="inlineStr">
        <is>
          <t>UJ5U-8N-STYB</t>
        </is>
      </c>
      <c r="C739" s="397" t="inlineStr">
        <is>
          <t>Entrada única - Individual</t>
        </is>
      </c>
      <c r="D739" s="398" t="n">
        <v>46053</v>
      </c>
      <c r="E739" s="398" t="n">
        <v>46052</v>
      </c>
      <c r="F739" s="490" t="n">
        <v>0.4441203703703704</v>
      </c>
      <c r="G739" s="397" t="inlineStr">
        <is>
          <t>Venda online</t>
        </is>
      </c>
      <c r="H739" s="397" t="inlineStr">
        <is>
          <t>Pagamento transacionado pela Sympla</t>
        </is>
      </c>
      <c r="I739" s="397" t="n">
        <v>75</v>
      </c>
      <c r="J739" s="397" t="n">
        <v>0</v>
      </c>
      <c r="K739" s="397" t="n">
        <v>75</v>
      </c>
      <c r="L739" s="397" t="n">
        <v>9</v>
      </c>
      <c r="M739" s="397" t="n">
        <v>84</v>
      </c>
      <c r="N739" s="397" t="n">
        <v>-9</v>
      </c>
      <c r="O739" s="491" t="n">
        <v>75</v>
      </c>
      <c r="P739" s="397" t="n"/>
      <c r="Q739" s="397" t="n"/>
      <c r="R739" s="397" t="inlineStr">
        <is>
          <t>M</t>
        </is>
      </c>
      <c r="S739" s="397" t="inlineStr">
        <is>
          <t>MARTINS</t>
        </is>
      </c>
      <c r="T739" s="397" t="inlineStr">
        <is>
          <t>mari_mrts@hotmail.com</t>
        </is>
      </c>
      <c r="U739" s="400" t="inlineStr">
        <is>
          <t>Sim</t>
        </is>
      </c>
      <c r="V739" s="408" t="n">
        <v>46023</v>
      </c>
    </row>
    <row r="740">
      <c r="A740" s="401" t="inlineStr">
        <is>
          <t>33YKZAB57PY</t>
        </is>
      </c>
      <c r="B740" s="402" t="inlineStr">
        <is>
          <t>UJ5V-KQ-6AJZ</t>
        </is>
      </c>
      <c r="C740" s="402" t="inlineStr">
        <is>
          <t>Intermediário - 2 lugares</t>
        </is>
      </c>
      <c r="D740" s="403" t="n">
        <v>46053</v>
      </c>
      <c r="E740" s="403" t="n">
        <v>46052</v>
      </c>
      <c r="F740" s="492" t="n">
        <v>0.4672222222222222</v>
      </c>
      <c r="G740" s="402" t="inlineStr">
        <is>
          <t>Venda online</t>
        </is>
      </c>
      <c r="H740" s="402" t="inlineStr">
        <is>
          <t>Pagamento transacionado pela Sympla</t>
        </is>
      </c>
      <c r="I740" s="402" t="n">
        <v>180</v>
      </c>
      <c r="J740" s="402" t="n">
        <v>0</v>
      </c>
      <c r="K740" s="402" t="n">
        <v>180</v>
      </c>
      <c r="L740" s="402" t="n">
        <v>21.6</v>
      </c>
      <c r="M740" s="402" t="n">
        <v>201.6</v>
      </c>
      <c r="N740" s="402" t="n">
        <v>-21.6</v>
      </c>
      <c r="O740" s="493" t="n">
        <v>180</v>
      </c>
      <c r="P740" s="402" t="n"/>
      <c r="Q740" s="402" t="n"/>
      <c r="R740" s="402" t="inlineStr">
        <is>
          <t>Jaqueline</t>
        </is>
      </c>
      <c r="S740" s="402" t="inlineStr">
        <is>
          <t>Souza</t>
        </is>
      </c>
      <c r="T740" s="402" t="inlineStr">
        <is>
          <t>jaqueline.esteticsouza@gmail.com</t>
        </is>
      </c>
      <c r="U740" s="405" t="inlineStr">
        <is>
          <t>Sim</t>
        </is>
      </c>
      <c r="V740" s="408" t="n">
        <v>46023</v>
      </c>
    </row>
    <row r="741">
      <c r="A741" s="396" t="inlineStr">
        <is>
          <t>33YKZAB592L</t>
        </is>
      </c>
      <c r="B741" s="397" t="inlineStr">
        <is>
          <t>UJ5V-TJ-KATE</t>
        </is>
      </c>
      <c r="C741" s="397" t="inlineStr">
        <is>
          <t>Intermediário - 2 lugares</t>
        </is>
      </c>
      <c r="D741" s="398" t="n">
        <v>46053</v>
      </c>
      <c r="E741" s="398" t="n">
        <v>46052</v>
      </c>
      <c r="F741" s="490" t="n">
        <v>0.4716319444444445</v>
      </c>
      <c r="G741" s="397" t="inlineStr">
        <is>
          <t>Venda online</t>
        </is>
      </c>
      <c r="H741" s="397" t="inlineStr">
        <is>
          <t>Pagamento transacionado pela Sympla</t>
        </is>
      </c>
      <c r="I741" s="397" t="n">
        <v>180</v>
      </c>
      <c r="J741" s="397" t="n">
        <v>0</v>
      </c>
      <c r="K741" s="397" t="n">
        <v>180</v>
      </c>
      <c r="L741" s="397" t="n">
        <v>21.6</v>
      </c>
      <c r="M741" s="397" t="n">
        <v>201.6</v>
      </c>
      <c r="N741" s="397" t="n">
        <v>-21.6</v>
      </c>
      <c r="O741" s="491" t="n">
        <v>180</v>
      </c>
      <c r="P741" s="397" t="n"/>
      <c r="Q741" s="397" t="n"/>
      <c r="R741" s="397" t="inlineStr">
        <is>
          <t>Gabriela Silvano</t>
        </is>
      </c>
      <c r="S741" s="397" t="inlineStr">
        <is>
          <t>Silvano</t>
        </is>
      </c>
      <c r="T741" s="397" t="inlineStr">
        <is>
          <t>gabriela.silvano@yahoo.com.br</t>
        </is>
      </c>
      <c r="U741" s="400" t="inlineStr">
        <is>
          <t>Sim</t>
        </is>
      </c>
      <c r="V741" s="408" t="n">
        <v>46023</v>
      </c>
    </row>
    <row r="742">
      <c r="A742" s="401" t="inlineStr">
        <is>
          <t>33YKZAB592L</t>
        </is>
      </c>
      <c r="B742" s="402" t="inlineStr">
        <is>
          <t>UJ5V-TJ-KAUY</t>
        </is>
      </c>
      <c r="C742" s="402" t="inlineStr">
        <is>
          <t>Intermediário - 2 lugares</t>
        </is>
      </c>
      <c r="D742" s="403" t="n">
        <v>46053</v>
      </c>
      <c r="E742" s="403" t="n">
        <v>46052</v>
      </c>
      <c r="F742" s="492" t="n">
        <v>0.4716319444444445</v>
      </c>
      <c r="G742" s="402" t="inlineStr">
        <is>
          <t>Venda online</t>
        </is>
      </c>
      <c r="H742" s="402" t="inlineStr">
        <is>
          <t>Pagamento transacionado pela Sympla</t>
        </is>
      </c>
      <c r="I742" s="402" t="n">
        <v>180</v>
      </c>
      <c r="J742" s="402" t="n">
        <v>0</v>
      </c>
      <c r="K742" s="402" t="n">
        <v>180</v>
      </c>
      <c r="L742" s="402" t="n">
        <v>21.6</v>
      </c>
      <c r="M742" s="402" t="n">
        <v>201.6</v>
      </c>
      <c r="N742" s="402" t="n">
        <v>-21.6</v>
      </c>
      <c r="O742" s="493" t="n">
        <v>180</v>
      </c>
      <c r="P742" s="402" t="n"/>
      <c r="Q742" s="402" t="n"/>
      <c r="R742" s="402" t="inlineStr">
        <is>
          <t>Gabriela Silvano</t>
        </is>
      </c>
      <c r="S742" s="402" t="inlineStr">
        <is>
          <t>Silvano</t>
        </is>
      </c>
      <c r="T742" s="402" t="inlineStr">
        <is>
          <t>gabriela.silvano@yahoo.com.br</t>
        </is>
      </c>
      <c r="U742" s="405" t="inlineStr">
        <is>
          <t>Sim</t>
        </is>
      </c>
      <c r="V742" s="408" t="n">
        <v>46023</v>
      </c>
    </row>
    <row r="743">
      <c r="A743" s="396" t="inlineStr">
        <is>
          <t>33YKZAB592L</t>
        </is>
      </c>
      <c r="B743" s="397" t="inlineStr">
        <is>
          <t>UJ5V-TJ-KAUS</t>
        </is>
      </c>
      <c r="C743" s="397" t="inlineStr">
        <is>
          <t>Intermediário - 2 lugares</t>
        </is>
      </c>
      <c r="D743" s="398" t="n">
        <v>46053</v>
      </c>
      <c r="E743" s="398" t="n">
        <v>46052</v>
      </c>
      <c r="F743" s="490" t="n">
        <v>0.4716319444444445</v>
      </c>
      <c r="G743" s="397" t="inlineStr">
        <is>
          <t>Venda online</t>
        </is>
      </c>
      <c r="H743" s="397" t="inlineStr">
        <is>
          <t>Pagamento transacionado pela Sympla</t>
        </is>
      </c>
      <c r="I743" s="397" t="n">
        <v>180</v>
      </c>
      <c r="J743" s="397" t="n">
        <v>0</v>
      </c>
      <c r="K743" s="397" t="n">
        <v>180</v>
      </c>
      <c r="L743" s="397" t="n">
        <v>21.6</v>
      </c>
      <c r="M743" s="397" t="n">
        <v>201.6</v>
      </c>
      <c r="N743" s="397" t="n">
        <v>-21.6</v>
      </c>
      <c r="O743" s="491" t="n">
        <v>180</v>
      </c>
      <c r="P743" s="397" t="n"/>
      <c r="Q743" s="397" t="n"/>
      <c r="R743" s="397" t="inlineStr">
        <is>
          <t>Gabriela Silvano</t>
        </is>
      </c>
      <c r="S743" s="397" t="inlineStr">
        <is>
          <t>Silvano</t>
        </is>
      </c>
      <c r="T743" s="397" t="inlineStr">
        <is>
          <t>gabriela.silvano@yahoo.com.br</t>
        </is>
      </c>
      <c r="U743" s="400" t="inlineStr">
        <is>
          <t>Sim</t>
        </is>
      </c>
      <c r="V743" s="408" t="n">
        <v>46023</v>
      </c>
    </row>
    <row r="744">
      <c r="A744" s="401" t="inlineStr">
        <is>
          <t>33YKZAB62M6</t>
        </is>
      </c>
      <c r="B744" s="402" t="inlineStr">
        <is>
          <t>UJ63-UM-XPB1</t>
        </is>
      </c>
      <c r="C744" s="402" t="inlineStr">
        <is>
          <t>Frente de Palco - 2 lugares</t>
        </is>
      </c>
      <c r="D744" s="403" t="n">
        <v>46053</v>
      </c>
      <c r="E744" s="403" t="n">
        <v>46052</v>
      </c>
      <c r="F744" s="492" t="n">
        <v>0.5744907407407407</v>
      </c>
      <c r="G744" s="402" t="inlineStr">
        <is>
          <t>Venda online</t>
        </is>
      </c>
      <c r="H744" s="402" t="inlineStr">
        <is>
          <t>Pagamento transacionado pela Sympla</t>
        </is>
      </c>
      <c r="I744" s="402" t="n">
        <v>220</v>
      </c>
      <c r="J744" s="402" t="n">
        <v>0</v>
      </c>
      <c r="K744" s="402" t="n">
        <v>220</v>
      </c>
      <c r="L744" s="402" t="n">
        <v>26.4</v>
      </c>
      <c r="M744" s="402" t="n">
        <v>246.4</v>
      </c>
      <c r="N744" s="402" t="n">
        <v>-26.4</v>
      </c>
      <c r="O744" s="493" t="n">
        <v>220</v>
      </c>
      <c r="P744" s="402" t="n"/>
      <c r="Q744" s="402" t="n"/>
      <c r="R744" s="402" t="inlineStr">
        <is>
          <t>leandro</t>
        </is>
      </c>
      <c r="S744" s="402" t="inlineStr">
        <is>
          <t>brambilla martorell</t>
        </is>
      </c>
      <c r="T744" s="402" t="inlineStr">
        <is>
          <t>lbmartorell@gmail.com</t>
        </is>
      </c>
      <c r="U744" s="405" t="inlineStr">
        <is>
          <t>Sim</t>
        </is>
      </c>
      <c r="V744" s="408" t="n">
        <v>46023</v>
      </c>
    </row>
    <row r="745">
      <c r="A745" s="396" t="inlineStr">
        <is>
          <t>33YKZAB6SP5</t>
        </is>
      </c>
      <c r="B745" s="397" t="inlineStr">
        <is>
          <t>UJ6A-70-P5HZ</t>
        </is>
      </c>
      <c r="C745" s="397" t="inlineStr">
        <is>
          <t>Intermediário - 2 lugares</t>
        </is>
      </c>
      <c r="D745" s="398" t="n">
        <v>46053</v>
      </c>
      <c r="E745" s="398" t="n">
        <v>46052</v>
      </c>
      <c r="F745" s="490" t="n">
        <v>0.6819907407407407</v>
      </c>
      <c r="G745" s="397" t="inlineStr">
        <is>
          <t>Venda online</t>
        </is>
      </c>
      <c r="H745" s="397" t="inlineStr">
        <is>
          <t>Pagamento transacionado pela Sympla</t>
        </is>
      </c>
      <c r="I745" s="397" t="n">
        <v>180</v>
      </c>
      <c r="J745" s="397" t="n">
        <v>0</v>
      </c>
      <c r="K745" s="397" t="n">
        <v>180</v>
      </c>
      <c r="L745" s="397" t="n">
        <v>21.6</v>
      </c>
      <c r="M745" s="397" t="n">
        <v>201.6</v>
      </c>
      <c r="N745" s="397" t="n">
        <v>-21.6</v>
      </c>
      <c r="O745" s="491" t="n">
        <v>180</v>
      </c>
      <c r="P745" s="397" t="n"/>
      <c r="Q745" s="397" t="n"/>
      <c r="R745" s="397" t="inlineStr">
        <is>
          <t>Gustavo</t>
        </is>
      </c>
      <c r="S745" s="397" t="inlineStr">
        <is>
          <t>Melo Ramos</t>
        </is>
      </c>
      <c r="T745" s="397" t="inlineStr">
        <is>
          <t>gmramos79@gmail.com</t>
        </is>
      </c>
      <c r="U745" s="400" t="inlineStr">
        <is>
          <t>Sim</t>
        </is>
      </c>
      <c r="V745" s="408" t="n">
        <v>46023</v>
      </c>
    </row>
    <row r="746">
      <c r="A746" s="401" t="inlineStr">
        <is>
          <t>33YKZAB7295</t>
        </is>
      </c>
      <c r="B746" s="402" t="inlineStr">
        <is>
          <t>UJ6B-J4-3VTG</t>
        </is>
      </c>
      <c r="C746" s="402" t="inlineStr">
        <is>
          <t>Intermediário - 2 lugares</t>
        </is>
      </c>
      <c r="D746" s="403" t="n">
        <v>46053</v>
      </c>
      <c r="E746" s="403" t="n">
        <v>46052</v>
      </c>
      <c r="F746" s="492" t="n">
        <v>0.7051157407407408</v>
      </c>
      <c r="G746" s="402" t="inlineStr">
        <is>
          <t>Venda online</t>
        </is>
      </c>
      <c r="H746" s="402" t="inlineStr">
        <is>
          <t>Pagamento transacionado pela Sympla</t>
        </is>
      </c>
      <c r="I746" s="402" t="n">
        <v>180</v>
      </c>
      <c r="J746" s="402" t="n">
        <v>0</v>
      </c>
      <c r="K746" s="402" t="n">
        <v>180</v>
      </c>
      <c r="L746" s="402" t="n">
        <v>21.6</v>
      </c>
      <c r="M746" s="402" t="n">
        <v>201.6</v>
      </c>
      <c r="N746" s="402" t="n">
        <v>-21.6</v>
      </c>
      <c r="O746" s="493" t="n">
        <v>180</v>
      </c>
      <c r="P746" s="402" t="n"/>
      <c r="Q746" s="402" t="n"/>
      <c r="R746" s="402" t="inlineStr">
        <is>
          <t>Juliano</t>
        </is>
      </c>
      <c r="S746" s="402" t="inlineStr">
        <is>
          <t>Lopes</t>
        </is>
      </c>
      <c r="T746" s="402" t="inlineStr">
        <is>
          <t>Juliano.lopes79@outlook.com</t>
        </is>
      </c>
      <c r="U746" s="405" t="inlineStr">
        <is>
          <t>Sim</t>
        </is>
      </c>
      <c r="V746" s="408" t="n">
        <v>46023</v>
      </c>
    </row>
    <row r="747">
      <c r="A747" s="396" t="inlineStr">
        <is>
          <t>33YKZAB8UB0</t>
        </is>
      </c>
      <c r="B747" s="397" t="inlineStr">
        <is>
          <t>UJ6Z-XL-D9T7</t>
        </is>
      </c>
      <c r="C747" s="397" t="inlineStr">
        <is>
          <t>Intermediário - 2 lugares</t>
        </is>
      </c>
      <c r="D747" s="398" t="n">
        <v>46053</v>
      </c>
      <c r="E747" s="398" t="n">
        <v>46052</v>
      </c>
      <c r="F747" s="490" t="n">
        <v>0.934050925925926</v>
      </c>
      <c r="G747" s="397" t="inlineStr">
        <is>
          <t>Venda online</t>
        </is>
      </c>
      <c r="H747" s="397" t="inlineStr">
        <is>
          <t>Pagamento transacionado pela Sympla</t>
        </is>
      </c>
      <c r="I747" s="397" t="n">
        <v>180</v>
      </c>
      <c r="J747" s="397" t="n">
        <v>0</v>
      </c>
      <c r="K747" s="397" t="n">
        <v>180</v>
      </c>
      <c r="L747" s="397" t="n">
        <v>21.6</v>
      </c>
      <c r="M747" s="397" t="n">
        <v>201.6</v>
      </c>
      <c r="N747" s="397" t="n">
        <v>-21.6</v>
      </c>
      <c r="O747" s="491" t="n">
        <v>180</v>
      </c>
      <c r="P747" s="397" t="n"/>
      <c r="Q747" s="397" t="n"/>
      <c r="R747" s="397" t="inlineStr">
        <is>
          <t>augusto</t>
        </is>
      </c>
      <c r="S747" s="397" t="inlineStr">
        <is>
          <t>santos</t>
        </is>
      </c>
      <c r="T747" s="397" t="inlineStr">
        <is>
          <t>unecorretoranorte@gmail.com</t>
        </is>
      </c>
      <c r="U747" s="400" t="inlineStr">
        <is>
          <t>Sim</t>
        </is>
      </c>
      <c r="V747" s="408" t="n">
        <v>46023</v>
      </c>
    </row>
    <row r="748">
      <c r="A748" s="401" t="inlineStr">
        <is>
          <t>33YKZAB8UR0</t>
        </is>
      </c>
      <c r="B748" s="402" t="inlineStr">
        <is>
          <t>UJ6P-53-9U97</t>
        </is>
      </c>
      <c r="C748" s="402" t="inlineStr">
        <is>
          <t>Mesas mezanino - 2 lugares</t>
        </is>
      </c>
      <c r="D748" s="403" t="n">
        <v>46053</v>
      </c>
      <c r="E748" s="403" t="n">
        <v>46052</v>
      </c>
      <c r="F748" s="492" t="n">
        <v>0.9367939814814815</v>
      </c>
      <c r="G748" s="402" t="inlineStr">
        <is>
          <t>Venda online</t>
        </is>
      </c>
      <c r="H748" s="402" t="inlineStr">
        <is>
          <t>Pagamento transacionado pela Sympla</t>
        </is>
      </c>
      <c r="I748" s="402" t="n">
        <v>130</v>
      </c>
      <c r="J748" s="402" t="n">
        <v>0</v>
      </c>
      <c r="K748" s="402" t="n">
        <v>130</v>
      </c>
      <c r="L748" s="402" t="n">
        <v>15.6</v>
      </c>
      <c r="M748" s="402" t="n">
        <v>145.6</v>
      </c>
      <c r="N748" s="402" t="n">
        <v>-15.6</v>
      </c>
      <c r="O748" s="493" t="n">
        <v>130</v>
      </c>
      <c r="P748" s="402" t="n"/>
      <c r="Q748" s="402" t="n"/>
      <c r="R748" s="402" t="inlineStr">
        <is>
          <t>Giovanna</t>
        </is>
      </c>
      <c r="S748" s="402" t="inlineStr">
        <is>
          <t>Andrade</t>
        </is>
      </c>
      <c r="T748" s="402" t="inlineStr">
        <is>
          <t>giovannaandrade180724@gmail.com</t>
        </is>
      </c>
      <c r="U748" s="405" t="inlineStr">
        <is>
          <t>Sim</t>
        </is>
      </c>
      <c r="V748" s="408" t="n">
        <v>46023</v>
      </c>
    </row>
    <row r="749">
      <c r="A749" s="396" t="inlineStr">
        <is>
          <t>33YKZAB91R9</t>
        </is>
      </c>
      <c r="B749" s="397" t="inlineStr">
        <is>
          <t>UJ6Q-4Y-WA0S</t>
        </is>
      </c>
      <c r="C749" s="397" t="inlineStr">
        <is>
          <t>Intermediário - 2 lugares</t>
        </is>
      </c>
      <c r="D749" s="398" t="n">
        <v>46053</v>
      </c>
      <c r="E749" s="398" t="n">
        <v>46052</v>
      </c>
      <c r="F749" s="490" t="n">
        <v>0.9535763888888888</v>
      </c>
      <c r="G749" s="397" t="inlineStr">
        <is>
          <t>Venda online</t>
        </is>
      </c>
      <c r="H749" s="397" t="inlineStr">
        <is>
          <t>Pagamento transacionado pela Sympla</t>
        </is>
      </c>
      <c r="I749" s="397" t="n">
        <v>180</v>
      </c>
      <c r="J749" s="397" t="n">
        <v>0</v>
      </c>
      <c r="K749" s="397" t="n">
        <v>180</v>
      </c>
      <c r="L749" s="397" t="n">
        <v>21.6</v>
      </c>
      <c r="M749" s="397" t="n">
        <v>201.6</v>
      </c>
      <c r="N749" s="397" t="n">
        <v>-21.6</v>
      </c>
      <c r="O749" s="491" t="n">
        <v>180</v>
      </c>
      <c r="P749" s="397" t="n"/>
      <c r="Q749" s="397" t="n"/>
      <c r="R749" s="397" t="inlineStr">
        <is>
          <t>PRISCILA</t>
        </is>
      </c>
      <c r="S749" s="397" t="inlineStr">
        <is>
          <t>FONSECA</t>
        </is>
      </c>
      <c r="T749" s="397" t="inlineStr">
        <is>
          <t>priscilafonseca.slu@gmail.com</t>
        </is>
      </c>
      <c r="U749" s="400" t="inlineStr">
        <is>
          <t>Sim</t>
        </is>
      </c>
      <c r="V749" s="408" t="n">
        <v>46023</v>
      </c>
    </row>
    <row r="750">
      <c r="A750" s="401" t="inlineStr">
        <is>
          <t>33YKZAB92EH</t>
        </is>
      </c>
      <c r="B750" s="402" t="inlineStr">
        <is>
          <t>UJ6Q-4W-8BV8</t>
        </is>
      </c>
      <c r="C750" s="402" t="inlineStr">
        <is>
          <t>Entrada única - Individual</t>
        </is>
      </c>
      <c r="D750" s="403" t="n">
        <v>46053</v>
      </c>
      <c r="E750" s="403" t="n">
        <v>46052</v>
      </c>
      <c r="F750" s="492" t="n">
        <v>0.9537731481481482</v>
      </c>
      <c r="G750" s="402" t="inlineStr">
        <is>
          <t>Venda online</t>
        </is>
      </c>
      <c r="H750" s="402" t="inlineStr">
        <is>
          <t>Pagamento transacionado pela Sympla</t>
        </is>
      </c>
      <c r="I750" s="402" t="n">
        <v>75</v>
      </c>
      <c r="J750" s="402" t="n">
        <v>0</v>
      </c>
      <c r="K750" s="402" t="n">
        <v>75</v>
      </c>
      <c r="L750" s="402" t="n">
        <v>9</v>
      </c>
      <c r="M750" s="402" t="n">
        <v>84</v>
      </c>
      <c r="N750" s="402" t="n">
        <v>-9</v>
      </c>
      <c r="O750" s="493" t="n">
        <v>75</v>
      </c>
      <c r="P750" s="402" t="n"/>
      <c r="Q750" s="402" t="n"/>
      <c r="R750" s="402" t="inlineStr">
        <is>
          <t>Leticia</t>
        </is>
      </c>
      <c r="S750" s="402" t="inlineStr">
        <is>
          <t>Cabral</t>
        </is>
      </c>
      <c r="T750" s="402" t="inlineStr">
        <is>
          <t>leticia.cabral.xvr@gmail.com</t>
        </is>
      </c>
      <c r="U750" s="405" t="inlineStr">
        <is>
          <t>Sim</t>
        </is>
      </c>
      <c r="V750" s="408" t="n">
        <v>46023</v>
      </c>
    </row>
    <row r="751">
      <c r="A751" s="396" t="inlineStr">
        <is>
          <t>33YKZAB92L7</t>
        </is>
      </c>
      <c r="B751" s="397" t="inlineStr">
        <is>
          <t>UJ6Q-6M-69ZH</t>
        </is>
      </c>
      <c r="C751" s="397" t="inlineStr">
        <is>
          <t>Entrada única - Individual</t>
        </is>
      </c>
      <c r="D751" s="398" t="n">
        <v>46053</v>
      </c>
      <c r="E751" s="398" t="n">
        <v>46052</v>
      </c>
      <c r="F751" s="490" t="n">
        <v>0.9546296296296296</v>
      </c>
      <c r="G751" s="397" t="inlineStr">
        <is>
          <t>Venda online</t>
        </is>
      </c>
      <c r="H751" s="397" t="inlineStr">
        <is>
          <t>Pagamento transacionado pela Sympla</t>
        </is>
      </c>
      <c r="I751" s="397" t="n">
        <v>75</v>
      </c>
      <c r="J751" s="397" t="n">
        <v>0</v>
      </c>
      <c r="K751" s="397" t="n">
        <v>75</v>
      </c>
      <c r="L751" s="397" t="n">
        <v>9</v>
      </c>
      <c r="M751" s="397" t="n">
        <v>84</v>
      </c>
      <c r="N751" s="397" t="n">
        <v>-9</v>
      </c>
      <c r="O751" s="491" t="n">
        <v>75</v>
      </c>
      <c r="P751" s="397" t="n"/>
      <c r="Q751" s="397" t="n"/>
      <c r="R751" s="397" t="inlineStr">
        <is>
          <t>Luana</t>
        </is>
      </c>
      <c r="S751" s="397" t="inlineStr">
        <is>
          <t>Jordão</t>
        </is>
      </c>
      <c r="T751" s="397" t="inlineStr">
        <is>
          <t>luluanaarantes@gmail.com</t>
        </is>
      </c>
      <c r="U751" s="400" t="inlineStr">
        <is>
          <t>Sim</t>
        </is>
      </c>
      <c r="V751" s="408" t="n">
        <v>46023</v>
      </c>
    </row>
    <row r="752">
      <c r="A752" s="401" t="inlineStr">
        <is>
          <t>33YKZAB957Q</t>
        </is>
      </c>
      <c r="B752" s="402" t="inlineStr">
        <is>
          <t>UJ6R-0K-BWF4</t>
        </is>
      </c>
      <c r="C752" s="402" t="inlineStr">
        <is>
          <t>Entrada única - Individual</t>
        </is>
      </c>
      <c r="D752" s="403" t="n">
        <v>46053</v>
      </c>
      <c r="E752" s="403" t="n">
        <v>46052</v>
      </c>
      <c r="F752" s="492" t="n">
        <v>0.9686458333333333</v>
      </c>
      <c r="G752" s="402" t="inlineStr">
        <is>
          <t>Venda online</t>
        </is>
      </c>
      <c r="H752" s="402" t="inlineStr">
        <is>
          <t>Pagamento transacionado pela Sympla</t>
        </is>
      </c>
      <c r="I752" s="402" t="n">
        <v>75</v>
      </c>
      <c r="J752" s="402" t="n">
        <v>0</v>
      </c>
      <c r="K752" s="402" t="n">
        <v>75</v>
      </c>
      <c r="L752" s="402" t="n">
        <v>9</v>
      </c>
      <c r="M752" s="402" t="n">
        <v>84</v>
      </c>
      <c r="N752" s="402" t="n">
        <v>-9</v>
      </c>
      <c r="O752" s="493" t="n">
        <v>75</v>
      </c>
      <c r="P752" s="402" t="n"/>
      <c r="Q752" s="402" t="n"/>
      <c r="R752" s="402" t="inlineStr">
        <is>
          <t>pietra</t>
        </is>
      </c>
      <c r="S752" s="402" t="inlineStr">
        <is>
          <t>delarisci</t>
        </is>
      </c>
      <c r="T752" s="402" t="inlineStr">
        <is>
          <t>pdelarisci@gmail.com</t>
        </is>
      </c>
      <c r="U752" s="405" t="inlineStr">
        <is>
          <t>Sim</t>
        </is>
      </c>
      <c r="V752" s="408" t="n">
        <v>46023</v>
      </c>
    </row>
    <row r="753">
      <c r="A753" s="396" t="inlineStr">
        <is>
          <t>33YKZAB9FR1</t>
        </is>
      </c>
      <c r="B753" s="397" t="inlineStr">
        <is>
          <t>UJ6X-Z7-S3TQ</t>
        </is>
      </c>
      <c r="C753" s="397" t="inlineStr">
        <is>
          <t>Mesas mezanino - 2 lugares</t>
        </is>
      </c>
      <c r="D753" s="398" t="n">
        <v>46053</v>
      </c>
      <c r="E753" s="398" t="n">
        <v>46053</v>
      </c>
      <c r="F753" s="490" t="n">
        <v>0.08280092592592593</v>
      </c>
      <c r="G753" s="397" t="inlineStr">
        <is>
          <t>Venda online</t>
        </is>
      </c>
      <c r="H753" s="397" t="inlineStr">
        <is>
          <t>Pagamento transacionado pela Sympla</t>
        </is>
      </c>
      <c r="I753" s="397" t="n">
        <v>130</v>
      </c>
      <c r="J753" s="397" t="n">
        <v>0</v>
      </c>
      <c r="K753" s="397" t="n">
        <v>130</v>
      </c>
      <c r="L753" s="397" t="n">
        <v>15.6</v>
      </c>
      <c r="M753" s="397" t="n">
        <v>145.6</v>
      </c>
      <c r="N753" s="397" t="n">
        <v>-15.6</v>
      </c>
      <c r="O753" s="491" t="n">
        <v>130</v>
      </c>
      <c r="P753" s="397" t="n"/>
      <c r="Q753" s="397" t="n"/>
      <c r="R753" s="397" t="inlineStr">
        <is>
          <t>Ana Sheila Marques</t>
        </is>
      </c>
      <c r="S753" s="397" t="inlineStr">
        <is>
          <t>Monteiro</t>
        </is>
      </c>
      <c r="T753" s="397" t="inlineStr">
        <is>
          <t>sheilaana87@gmail.com</t>
        </is>
      </c>
      <c r="U753" s="400" t="inlineStr">
        <is>
          <t>Sim</t>
        </is>
      </c>
      <c r="V753" s="408" t="n">
        <v>46023</v>
      </c>
    </row>
    <row r="754">
      <c r="A754" s="401" t="inlineStr">
        <is>
          <t>33YKZAB9L5J</t>
        </is>
      </c>
      <c r="B754" s="402" t="inlineStr">
        <is>
          <t>UJ7D-EC-DPG6</t>
        </is>
      </c>
      <c r="C754" s="402" t="inlineStr">
        <is>
          <t>Intermediário - 2 lugares</t>
        </is>
      </c>
      <c r="D754" s="403" t="n">
        <v>46053</v>
      </c>
      <c r="E754" s="403" t="n">
        <v>46053</v>
      </c>
      <c r="F754" s="492" t="n">
        <v>0.3165740740740741</v>
      </c>
      <c r="G754" s="402" t="inlineStr">
        <is>
          <t>Venda online</t>
        </is>
      </c>
      <c r="H754" s="402" t="inlineStr">
        <is>
          <t>Pagamento transacionado pela Sympla</t>
        </is>
      </c>
      <c r="I754" s="402" t="n">
        <v>180</v>
      </c>
      <c r="J754" s="402" t="n">
        <v>0</v>
      </c>
      <c r="K754" s="402" t="n">
        <v>180</v>
      </c>
      <c r="L754" s="402" t="n">
        <v>21.6</v>
      </c>
      <c r="M754" s="402" t="n">
        <v>201.6</v>
      </c>
      <c r="N754" s="402" t="n">
        <v>-21.6</v>
      </c>
      <c r="O754" s="493" t="n">
        <v>180</v>
      </c>
      <c r="P754" s="402" t="n"/>
      <c r="Q754" s="402" t="n"/>
      <c r="R754" s="402" t="inlineStr">
        <is>
          <t>Eduardo</t>
        </is>
      </c>
      <c r="S754" s="402" t="inlineStr">
        <is>
          <t>Prado</t>
        </is>
      </c>
      <c r="T754" s="402" t="inlineStr">
        <is>
          <t>prado123eduardo@gmail.com</t>
        </is>
      </c>
      <c r="U754" s="405" t="inlineStr">
        <is>
          <t>Sim</t>
        </is>
      </c>
      <c r="V754" s="408" t="n">
        <v>46023</v>
      </c>
    </row>
    <row r="755">
      <c r="A755" s="396" t="inlineStr">
        <is>
          <t>33YKZAB9PR8</t>
        </is>
      </c>
      <c r="B755" s="397" t="inlineStr">
        <is>
          <t>UJ7G-H2-S3BP</t>
        </is>
      </c>
      <c r="C755" s="397" t="inlineStr">
        <is>
          <t>Intermediário - 2 lugares</t>
        </is>
      </c>
      <c r="D755" s="398" t="n">
        <v>46053</v>
      </c>
      <c r="E755" s="398" t="n">
        <v>46053</v>
      </c>
      <c r="F755" s="490" t="n">
        <v>0.3690972222222222</v>
      </c>
      <c r="G755" s="397" t="inlineStr">
        <is>
          <t>Venda online</t>
        </is>
      </c>
      <c r="H755" s="397" t="inlineStr">
        <is>
          <t>Pagamento transacionado pela Sympla</t>
        </is>
      </c>
      <c r="I755" s="397" t="n">
        <v>180</v>
      </c>
      <c r="J755" s="397" t="n">
        <v>0</v>
      </c>
      <c r="K755" s="397" t="n">
        <v>180</v>
      </c>
      <c r="L755" s="397" t="n">
        <v>21.6</v>
      </c>
      <c r="M755" s="397" t="n">
        <v>201.6</v>
      </c>
      <c r="N755" s="397" t="n">
        <v>-21.6</v>
      </c>
      <c r="O755" s="491" t="n">
        <v>180</v>
      </c>
      <c r="P755" s="397" t="n"/>
      <c r="Q755" s="397" t="n"/>
      <c r="R755" s="397" t="inlineStr">
        <is>
          <t>Manuella</t>
        </is>
      </c>
      <c r="S755" s="397" t="inlineStr">
        <is>
          <t>Manetti</t>
        </is>
      </c>
      <c r="T755" s="397" t="inlineStr">
        <is>
          <t>manetti.manuella@gmail.com</t>
        </is>
      </c>
      <c r="U755" s="400" t="inlineStr">
        <is>
          <t>Sim</t>
        </is>
      </c>
      <c r="V755" s="408" t="n">
        <v>46023</v>
      </c>
    </row>
    <row r="756">
      <c r="A756" s="401" t="inlineStr">
        <is>
          <t>33YKZABA1YV</t>
        </is>
      </c>
      <c r="B756" s="402" t="inlineStr">
        <is>
          <t>UJ7J-LW-5QX5</t>
        </is>
      </c>
      <c r="C756" s="402" t="inlineStr">
        <is>
          <t>Mesas mezanino - 2 lugares</t>
        </is>
      </c>
      <c r="D756" s="403" t="n">
        <v>46053</v>
      </c>
      <c r="E756" s="403" t="n">
        <v>46053</v>
      </c>
      <c r="F756" s="492" t="n">
        <v>0.4226851851851852</v>
      </c>
      <c r="G756" s="402" t="inlineStr">
        <is>
          <t>Venda online</t>
        </is>
      </c>
      <c r="H756" s="402" t="inlineStr">
        <is>
          <t>Pagamento transacionado pela Sympla</t>
        </is>
      </c>
      <c r="I756" s="402" t="n">
        <v>130</v>
      </c>
      <c r="J756" s="402" t="n">
        <v>0</v>
      </c>
      <c r="K756" s="402" t="n">
        <v>130</v>
      </c>
      <c r="L756" s="402" t="n">
        <v>15.6</v>
      </c>
      <c r="M756" s="402" t="n">
        <v>145.6</v>
      </c>
      <c r="N756" s="402" t="n">
        <v>-15.6</v>
      </c>
      <c r="O756" s="493" t="n">
        <v>130</v>
      </c>
      <c r="P756" s="402" t="n"/>
      <c r="Q756" s="402" t="n"/>
      <c r="R756" s="402" t="inlineStr">
        <is>
          <t>PATRICK</t>
        </is>
      </c>
      <c r="S756" s="402" t="inlineStr">
        <is>
          <t>ARAUJO</t>
        </is>
      </c>
      <c r="T756" s="402" t="inlineStr">
        <is>
          <t>patrickmeerburg@gmail.com</t>
        </is>
      </c>
      <c r="U756" s="405" t="inlineStr">
        <is>
          <t>Sim</t>
        </is>
      </c>
      <c r="V756" s="408" t="n">
        <v>46023</v>
      </c>
    </row>
    <row r="757">
      <c r="A757" s="396" t="inlineStr">
        <is>
          <t>33YKZABAAYG</t>
        </is>
      </c>
      <c r="B757" s="397" t="inlineStr">
        <is>
          <t>UJ7M-E5-FN4M</t>
        </is>
      </c>
      <c r="C757" s="397" t="inlineStr">
        <is>
          <t>Entrada única - Individual</t>
        </is>
      </c>
      <c r="D757" s="398" t="n">
        <v>46053</v>
      </c>
      <c r="E757" s="398" t="n">
        <v>46053</v>
      </c>
      <c r="F757" s="490" t="n">
        <v>0.4699421296296296</v>
      </c>
      <c r="G757" s="397" t="inlineStr">
        <is>
          <t>Venda online</t>
        </is>
      </c>
      <c r="H757" s="397" t="inlineStr">
        <is>
          <t>Pagamento transacionado pela Sympla</t>
        </is>
      </c>
      <c r="I757" s="397" t="n">
        <v>75</v>
      </c>
      <c r="J757" s="397" t="n">
        <v>0</v>
      </c>
      <c r="K757" s="397" t="n">
        <v>75</v>
      </c>
      <c r="L757" s="397" t="n">
        <v>9</v>
      </c>
      <c r="M757" s="397" t="n">
        <v>84</v>
      </c>
      <c r="N757" s="397" t="n">
        <v>-9</v>
      </c>
      <c r="O757" s="491" t="n">
        <v>75</v>
      </c>
      <c r="P757" s="397" t="n"/>
      <c r="Q757" s="397" t="n"/>
      <c r="R757" s="397" t="inlineStr">
        <is>
          <t>Thaisi</t>
        </is>
      </c>
      <c r="S757" s="397" t="inlineStr">
        <is>
          <t>Inouye</t>
        </is>
      </c>
      <c r="T757" s="397" t="inlineStr">
        <is>
          <t>thaisi.inouye@gmail.com</t>
        </is>
      </c>
      <c r="U757" s="400" t="inlineStr">
        <is>
          <t>Sim</t>
        </is>
      </c>
      <c r="V757" s="408" t="n">
        <v>46023</v>
      </c>
    </row>
    <row r="758">
      <c r="A758" s="401" t="inlineStr">
        <is>
          <t>33YKZABAAYE</t>
        </is>
      </c>
      <c r="B758" s="402" t="inlineStr">
        <is>
          <t>UJ7M-E8-X1BB</t>
        </is>
      </c>
      <c r="C758" s="402" t="inlineStr">
        <is>
          <t>Entrada única - Individual</t>
        </is>
      </c>
      <c r="D758" s="403" t="n">
        <v>46053</v>
      </c>
      <c r="E758" s="403" t="n">
        <v>46053</v>
      </c>
      <c r="F758" s="492" t="n">
        <v>0.4699884259259259</v>
      </c>
      <c r="G758" s="402" t="inlineStr">
        <is>
          <t>Venda online</t>
        </is>
      </c>
      <c r="H758" s="402" t="inlineStr">
        <is>
          <t>Pagamento transacionado pela Sympla</t>
        </is>
      </c>
      <c r="I758" s="402" t="n">
        <v>75</v>
      </c>
      <c r="J758" s="402" t="n">
        <v>0</v>
      </c>
      <c r="K758" s="402" t="n">
        <v>75</v>
      </c>
      <c r="L758" s="402" t="n">
        <v>9</v>
      </c>
      <c r="M758" s="402" t="n">
        <v>84</v>
      </c>
      <c r="N758" s="402" t="n">
        <v>-9</v>
      </c>
      <c r="O758" s="493" t="n">
        <v>75</v>
      </c>
      <c r="P758" s="402" t="n"/>
      <c r="Q758" s="402" t="n"/>
      <c r="R758" s="402" t="inlineStr">
        <is>
          <t>Angela</t>
        </is>
      </c>
      <c r="S758" s="402" t="inlineStr">
        <is>
          <t>Moreira Cova</t>
        </is>
      </c>
      <c r="T758" s="402" t="inlineStr">
        <is>
          <t>angela_cova@hotmail.com</t>
        </is>
      </c>
      <c r="U758" s="405" t="inlineStr">
        <is>
          <t>Sim</t>
        </is>
      </c>
      <c r="V758" s="408" t="n">
        <v>46023</v>
      </c>
    </row>
    <row r="759">
      <c r="A759" s="396" t="inlineStr">
        <is>
          <t>33YKZABAAYE</t>
        </is>
      </c>
      <c r="B759" s="397" t="inlineStr">
        <is>
          <t>UJ7M-E8-X1CB</t>
        </is>
      </c>
      <c r="C759" s="397" t="inlineStr">
        <is>
          <t>Entrada única - Individual</t>
        </is>
      </c>
      <c r="D759" s="398" t="n">
        <v>46053</v>
      </c>
      <c r="E759" s="398" t="n">
        <v>46053</v>
      </c>
      <c r="F759" s="490" t="n">
        <v>0.4699884259259259</v>
      </c>
      <c r="G759" s="397" t="inlineStr">
        <is>
          <t>Venda online</t>
        </is>
      </c>
      <c r="H759" s="397" t="inlineStr">
        <is>
          <t>Pagamento transacionado pela Sympla</t>
        </is>
      </c>
      <c r="I759" s="397" t="n">
        <v>75</v>
      </c>
      <c r="J759" s="397" t="n">
        <v>0</v>
      </c>
      <c r="K759" s="397" t="n">
        <v>75</v>
      </c>
      <c r="L759" s="397" t="n">
        <v>9</v>
      </c>
      <c r="M759" s="397" t="n">
        <v>84</v>
      </c>
      <c r="N759" s="397" t="n">
        <v>-9</v>
      </c>
      <c r="O759" s="491" t="n">
        <v>75</v>
      </c>
      <c r="P759" s="397" t="n"/>
      <c r="Q759" s="397" t="n"/>
      <c r="R759" s="397" t="inlineStr">
        <is>
          <t>Angela</t>
        </is>
      </c>
      <c r="S759" s="397" t="inlineStr">
        <is>
          <t>Moreira Cova</t>
        </is>
      </c>
      <c r="T759" s="397" t="inlineStr">
        <is>
          <t>angela_cova@hotmail.com</t>
        </is>
      </c>
      <c r="U759" s="400" t="inlineStr">
        <is>
          <t>Sim</t>
        </is>
      </c>
      <c r="V759" s="408" t="n">
        <v>46023</v>
      </c>
    </row>
    <row r="760">
      <c r="A760" s="401" t="inlineStr">
        <is>
          <t>33YKZABAB5Y</t>
        </is>
      </c>
      <c r="B760" s="402" t="inlineStr">
        <is>
          <t>UJ7M-PW-2TG4</t>
        </is>
      </c>
      <c r="C760" s="402" t="inlineStr">
        <is>
          <t>Intermediário - 2 lugares</t>
        </is>
      </c>
      <c r="D760" s="403" t="n">
        <v>46053</v>
      </c>
      <c r="E760" s="403" t="n">
        <v>46053</v>
      </c>
      <c r="F760" s="492" t="n">
        <v>0.4758449074074074</v>
      </c>
      <c r="G760" s="402" t="inlineStr">
        <is>
          <t>Venda online</t>
        </is>
      </c>
      <c r="H760" s="402" t="inlineStr">
        <is>
          <t>Pagamento transacionado pela Sympla</t>
        </is>
      </c>
      <c r="I760" s="402" t="n">
        <v>180</v>
      </c>
      <c r="J760" s="402" t="n">
        <v>0</v>
      </c>
      <c r="K760" s="402" t="n">
        <v>180</v>
      </c>
      <c r="L760" s="402" t="n">
        <v>21.6</v>
      </c>
      <c r="M760" s="402" t="n">
        <v>201.6</v>
      </c>
      <c r="N760" s="402" t="n">
        <v>-21.6</v>
      </c>
      <c r="O760" s="493" t="n">
        <v>180</v>
      </c>
      <c r="P760" s="402" t="n"/>
      <c r="Q760" s="402" t="n"/>
      <c r="R760" s="402" t="inlineStr">
        <is>
          <t>Isabel</t>
        </is>
      </c>
      <c r="S760" s="402" t="inlineStr">
        <is>
          <t>Paiva</t>
        </is>
      </c>
      <c r="T760" s="402" t="inlineStr">
        <is>
          <t>Isabel.llp@hotmail.com</t>
        </is>
      </c>
      <c r="U760" s="405" t="inlineStr">
        <is>
          <t>Sim</t>
        </is>
      </c>
      <c r="V760" s="408" t="n">
        <v>46023</v>
      </c>
    </row>
    <row r="761">
      <c r="A761" s="396" t="inlineStr">
        <is>
          <t>33YKZABAC4P</t>
        </is>
      </c>
      <c r="B761" s="397" t="inlineStr">
        <is>
          <t>UJ7M-VW-KBWW</t>
        </is>
      </c>
      <c r="C761" s="397" t="inlineStr">
        <is>
          <t>Intermediário - 2 lugares</t>
        </is>
      </c>
      <c r="D761" s="398" t="n">
        <v>46053</v>
      </c>
      <c r="E761" s="398" t="n">
        <v>46053</v>
      </c>
      <c r="F761" s="490" t="n">
        <v>0.4788657407407407</v>
      </c>
      <c r="G761" s="397" t="inlineStr">
        <is>
          <t>Venda online</t>
        </is>
      </c>
      <c r="H761" s="397" t="inlineStr">
        <is>
          <t>Pagamento transacionado pela Sympla</t>
        </is>
      </c>
      <c r="I761" s="397" t="n">
        <v>180</v>
      </c>
      <c r="J761" s="397" t="n">
        <v>0</v>
      </c>
      <c r="K761" s="397" t="n">
        <v>180</v>
      </c>
      <c r="L761" s="397" t="n">
        <v>21.6</v>
      </c>
      <c r="M761" s="397" t="n">
        <v>201.6</v>
      </c>
      <c r="N761" s="397" t="n">
        <v>-21.6</v>
      </c>
      <c r="O761" s="491" t="n">
        <v>180</v>
      </c>
      <c r="P761" s="397" t="n"/>
      <c r="Q761" s="397" t="n"/>
      <c r="R761" s="397" t="inlineStr">
        <is>
          <t>Isabel</t>
        </is>
      </c>
      <c r="S761" s="397" t="inlineStr">
        <is>
          <t>Paiva</t>
        </is>
      </c>
      <c r="T761" s="397" t="inlineStr">
        <is>
          <t>Isabel.llp@hotmail.com</t>
        </is>
      </c>
      <c r="U761" s="400" t="inlineStr">
        <is>
          <t>Sim</t>
        </is>
      </c>
      <c r="V761" s="408" t="n">
        <v>46023</v>
      </c>
    </row>
    <row r="762">
      <c r="A762" s="401" t="inlineStr">
        <is>
          <t>33YKZABAESJ</t>
        </is>
      </c>
      <c r="B762" s="402" t="inlineStr">
        <is>
          <t>UJ7N-NN-F3NR</t>
        </is>
      </c>
      <c r="C762" s="402" t="inlineStr">
        <is>
          <t>Intermediário - 2 lugares</t>
        </is>
      </c>
      <c r="D762" s="403" t="n">
        <v>46053</v>
      </c>
      <c r="E762" s="403" t="n">
        <v>46053</v>
      </c>
      <c r="F762" s="492" t="n">
        <v>0.4917708333333333</v>
      </c>
      <c r="G762" s="402" t="inlineStr">
        <is>
          <t>Venda online</t>
        </is>
      </c>
      <c r="H762" s="402" t="inlineStr">
        <is>
          <t>Pagamento transacionado pela Sympla</t>
        </is>
      </c>
      <c r="I762" s="402" t="n">
        <v>180</v>
      </c>
      <c r="J762" s="402" t="n">
        <v>0</v>
      </c>
      <c r="K762" s="402" t="n">
        <v>180</v>
      </c>
      <c r="L762" s="402" t="n">
        <v>21.6</v>
      </c>
      <c r="M762" s="402" t="n">
        <v>201.6</v>
      </c>
      <c r="N762" s="402" t="n">
        <v>-21.6</v>
      </c>
      <c r="O762" s="493" t="n">
        <v>180</v>
      </c>
      <c r="P762" s="402" t="n"/>
      <c r="Q762" s="402" t="n"/>
      <c r="R762" s="402" t="inlineStr">
        <is>
          <t>Robert</t>
        </is>
      </c>
      <c r="S762" s="402" t="inlineStr">
        <is>
          <t>Chiriac</t>
        </is>
      </c>
      <c r="T762" s="402" t="inlineStr">
        <is>
          <t>robert.chiriac@me.com</t>
        </is>
      </c>
      <c r="U762" s="405" t="inlineStr">
        <is>
          <t>Sim</t>
        </is>
      </c>
      <c r="V762" s="408" t="n">
        <v>46023</v>
      </c>
    </row>
    <row r="763">
      <c r="A763" s="396" t="inlineStr">
        <is>
          <t>33YKZABAK71</t>
        </is>
      </c>
      <c r="B763" s="397" t="inlineStr">
        <is>
          <t>UJ7P-7W-HQ9J</t>
        </is>
      </c>
      <c r="C763" s="397" t="inlineStr">
        <is>
          <t>Entrada única - Individual</t>
        </is>
      </c>
      <c r="D763" s="398" t="n">
        <v>46053</v>
      </c>
      <c r="E763" s="398" t="n">
        <v>46053</v>
      </c>
      <c r="F763" s="490" t="n">
        <v>0.517974537037037</v>
      </c>
      <c r="G763" s="397" t="inlineStr">
        <is>
          <t>Venda online</t>
        </is>
      </c>
      <c r="H763" s="397" t="inlineStr">
        <is>
          <t>Pagamento transacionado pela Sympla</t>
        </is>
      </c>
      <c r="I763" s="397" t="n">
        <v>75</v>
      </c>
      <c r="J763" s="397" t="n">
        <v>0</v>
      </c>
      <c r="K763" s="397" t="n">
        <v>75</v>
      </c>
      <c r="L763" s="397" t="n">
        <v>9</v>
      </c>
      <c r="M763" s="397" t="n">
        <v>84</v>
      </c>
      <c r="N763" s="397" t="n">
        <v>-9</v>
      </c>
      <c r="O763" s="491" t="n">
        <v>75</v>
      </c>
      <c r="P763" s="397" t="n"/>
      <c r="Q763" s="397" t="n"/>
      <c r="R763" s="397" t="inlineStr">
        <is>
          <t>Geociano</t>
        </is>
      </c>
      <c r="S763" s="397" t="inlineStr">
        <is>
          <t>Souto</t>
        </is>
      </c>
      <c r="T763" s="397" t="inlineStr">
        <is>
          <t>geo.souto@hotmail.com</t>
        </is>
      </c>
      <c r="U763" s="400" t="inlineStr">
        <is>
          <t>Sim</t>
        </is>
      </c>
      <c r="V763" s="408" t="n">
        <v>46023</v>
      </c>
    </row>
    <row r="764">
      <c r="A764" s="401" t="inlineStr">
        <is>
          <t>33YKZABAK7S</t>
        </is>
      </c>
      <c r="B764" s="402" t="inlineStr">
        <is>
          <t>UJ7P-81-ALGQ</t>
        </is>
      </c>
      <c r="C764" s="402" t="inlineStr">
        <is>
          <t>Entrada única - Individual</t>
        </is>
      </c>
      <c r="D764" s="403" t="n">
        <v>46053</v>
      </c>
      <c r="E764" s="403" t="n">
        <v>46053</v>
      </c>
      <c r="F764" s="492" t="n">
        <v>0.5180208333333334</v>
      </c>
      <c r="G764" s="402" t="inlineStr">
        <is>
          <t>Venda online</t>
        </is>
      </c>
      <c r="H764" s="402" t="inlineStr">
        <is>
          <t>Pagamento transacionado pela Sympla</t>
        </is>
      </c>
      <c r="I764" s="402" t="n">
        <v>75</v>
      </c>
      <c r="J764" s="402" t="n">
        <v>0</v>
      </c>
      <c r="K764" s="402" t="n">
        <v>75</v>
      </c>
      <c r="L764" s="402" t="n">
        <v>9</v>
      </c>
      <c r="M764" s="402" t="n">
        <v>84</v>
      </c>
      <c r="N764" s="402" t="n">
        <v>-9</v>
      </c>
      <c r="O764" s="493" t="n">
        <v>75</v>
      </c>
      <c r="P764" s="402" t="n"/>
      <c r="Q764" s="402" t="n"/>
      <c r="R764" s="402" t="inlineStr">
        <is>
          <t>Douglas</t>
        </is>
      </c>
      <c r="S764" s="402" t="inlineStr">
        <is>
          <t>Baquião</t>
        </is>
      </c>
      <c r="T764" s="402" t="inlineStr">
        <is>
          <t>douglasbaquiao@gmail.com</t>
        </is>
      </c>
      <c r="U764" s="405" t="inlineStr">
        <is>
          <t>Sim</t>
        </is>
      </c>
      <c r="V764" s="408" t="n">
        <v>46023</v>
      </c>
    </row>
    <row r="765">
      <c r="A765" s="396" t="inlineStr">
        <is>
          <t>33YKZABATNS</t>
        </is>
      </c>
      <c r="B765" s="397" t="inlineStr">
        <is>
          <t>UJ7R-JD-MZEU</t>
        </is>
      </c>
      <c r="C765" s="397" t="inlineStr">
        <is>
          <t>Intermediário - 2 lugares</t>
        </is>
      </c>
      <c r="D765" s="398" t="n">
        <v>46053</v>
      </c>
      <c r="E765" s="398" t="n">
        <v>46053</v>
      </c>
      <c r="F765" s="490" t="n">
        <v>0.5578240740740741</v>
      </c>
      <c r="G765" s="397" t="inlineStr">
        <is>
          <t>Venda online</t>
        </is>
      </c>
      <c r="H765" s="397" t="inlineStr">
        <is>
          <t>Pagamento transacionado pela Sympla</t>
        </is>
      </c>
      <c r="I765" s="397" t="n">
        <v>180</v>
      </c>
      <c r="J765" s="397" t="n">
        <v>0</v>
      </c>
      <c r="K765" s="397" t="n">
        <v>180</v>
      </c>
      <c r="L765" s="397" t="n">
        <v>21.6</v>
      </c>
      <c r="M765" s="397" t="n">
        <v>201.6</v>
      </c>
      <c r="N765" s="397" t="n">
        <v>-21.6</v>
      </c>
      <c r="O765" s="491" t="n">
        <v>180</v>
      </c>
      <c r="P765" s="397" t="n"/>
      <c r="Q765" s="397" t="n"/>
      <c r="R765" s="397" t="inlineStr">
        <is>
          <t>Priscila Rocha</t>
        </is>
      </c>
      <c r="S765" s="397" t="inlineStr">
        <is>
          <t>Galvão</t>
        </is>
      </c>
      <c r="T765" s="397" t="inlineStr">
        <is>
          <t>prirocha.g@gmail.com</t>
        </is>
      </c>
      <c r="U765" s="400" t="inlineStr">
        <is>
          <t>Sim</t>
        </is>
      </c>
      <c r="V765" s="408" t="n">
        <v>46023</v>
      </c>
    </row>
    <row r="766">
      <c r="A766" s="401" t="inlineStr">
        <is>
          <t>33YKZABB03U</t>
        </is>
      </c>
      <c r="B766" s="402" t="inlineStr">
        <is>
          <t>UJ7S-9C-Q208</t>
        </is>
      </c>
      <c r="C766" s="402" t="inlineStr">
        <is>
          <t>Intermediário - 2 lugares</t>
        </is>
      </c>
      <c r="D766" s="403" t="n">
        <v>46053</v>
      </c>
      <c r="E766" s="403" t="n">
        <v>46053</v>
      </c>
      <c r="F766" s="492" t="n">
        <v>0.569849537037037</v>
      </c>
      <c r="G766" s="402" t="inlineStr">
        <is>
          <t>Venda online</t>
        </is>
      </c>
      <c r="H766" s="402" t="inlineStr">
        <is>
          <t>Pagamento transacionado pela Sympla</t>
        </is>
      </c>
      <c r="I766" s="402" t="n">
        <v>180</v>
      </c>
      <c r="J766" s="402" t="n">
        <v>0</v>
      </c>
      <c r="K766" s="402" t="n">
        <v>180</v>
      </c>
      <c r="L766" s="402" t="n">
        <v>21.6</v>
      </c>
      <c r="M766" s="402" t="n">
        <v>201.6</v>
      </c>
      <c r="N766" s="402" t="n">
        <v>-21.6</v>
      </c>
      <c r="O766" s="493" t="n">
        <v>180</v>
      </c>
      <c r="P766" s="402" t="n"/>
      <c r="Q766" s="402" t="n"/>
      <c r="R766" s="402" t="inlineStr">
        <is>
          <t>Rodrigo</t>
        </is>
      </c>
      <c r="S766" s="402" t="inlineStr">
        <is>
          <t>Loyola</t>
        </is>
      </c>
      <c r="T766" s="402" t="inlineStr">
        <is>
          <t>y.loyola@gmail.com</t>
        </is>
      </c>
      <c r="U766" s="405" t="inlineStr">
        <is>
          <t>Sim</t>
        </is>
      </c>
      <c r="V766" s="408" t="n">
        <v>46023</v>
      </c>
    </row>
    <row r="767">
      <c r="A767" s="396" t="inlineStr">
        <is>
          <t>33YKZABB3CY</t>
        </is>
      </c>
      <c r="B767" s="397" t="inlineStr">
        <is>
          <t>UJ7S-SW-0ENV</t>
        </is>
      </c>
      <c r="C767" s="397" t="inlineStr">
        <is>
          <t>Intermediário - 2 lugares</t>
        </is>
      </c>
      <c r="D767" s="398" t="n">
        <v>46053</v>
      </c>
      <c r="E767" s="398" t="n">
        <v>46053</v>
      </c>
      <c r="F767" s="490" t="n">
        <v>0.5796527777777778</v>
      </c>
      <c r="G767" s="397" t="inlineStr">
        <is>
          <t>Venda online</t>
        </is>
      </c>
      <c r="H767" s="397" t="inlineStr">
        <is>
          <t>Pagamento transacionado pela Sympla</t>
        </is>
      </c>
      <c r="I767" s="397" t="n">
        <v>180</v>
      </c>
      <c r="J767" s="397" t="n">
        <v>0</v>
      </c>
      <c r="K767" s="397" t="n">
        <v>180</v>
      </c>
      <c r="L767" s="397" t="n">
        <v>21.6</v>
      </c>
      <c r="M767" s="397" t="n">
        <v>201.6</v>
      </c>
      <c r="N767" s="397" t="n">
        <v>-21.6</v>
      </c>
      <c r="O767" s="491" t="n">
        <v>180</v>
      </c>
      <c r="P767" s="397" t="n"/>
      <c r="Q767" s="397" t="n"/>
      <c r="R767" s="397" t="inlineStr">
        <is>
          <t>Camila</t>
        </is>
      </c>
      <c r="S767" s="397" t="inlineStr">
        <is>
          <t>Martinez Fukazawa</t>
        </is>
      </c>
      <c r="T767" s="397" t="inlineStr">
        <is>
          <t>camipa.martinez@gmail.com</t>
        </is>
      </c>
      <c r="U767" s="400" t="inlineStr">
        <is>
          <t>Sim</t>
        </is>
      </c>
      <c r="V767" s="408" t="n">
        <v>46023</v>
      </c>
    </row>
    <row r="768">
      <c r="A768" s="401" t="inlineStr">
        <is>
          <t>33YKZABB9YL</t>
        </is>
      </c>
      <c r="B768" s="402" t="inlineStr">
        <is>
          <t>UJ7U-YN-2RMP</t>
        </is>
      </c>
      <c r="C768" s="402" t="inlineStr">
        <is>
          <t>Intermediário - 2 lugares</t>
        </is>
      </c>
      <c r="D768" s="403" t="n">
        <v>46053</v>
      </c>
      <c r="E768" s="403" t="n">
        <v>46053</v>
      </c>
      <c r="F768" s="492" t="n">
        <v>0.6086111111111111</v>
      </c>
      <c r="G768" s="402" t="inlineStr">
        <is>
          <t>Venda online</t>
        </is>
      </c>
      <c r="H768" s="402" t="inlineStr">
        <is>
          <t>Pagamento transacionado pela Sympla</t>
        </is>
      </c>
      <c r="I768" s="402" t="n">
        <v>180</v>
      </c>
      <c r="J768" s="402" t="n">
        <v>0</v>
      </c>
      <c r="K768" s="402" t="n">
        <v>180</v>
      </c>
      <c r="L768" s="402" t="n">
        <v>21.6</v>
      </c>
      <c r="M768" s="402" t="n">
        <v>201.6</v>
      </c>
      <c r="N768" s="402" t="n">
        <v>-21.6</v>
      </c>
      <c r="O768" s="493" t="n">
        <v>180</v>
      </c>
      <c r="P768" s="402" t="n"/>
      <c r="Q768" s="402" t="n"/>
      <c r="R768" s="402" t="inlineStr">
        <is>
          <t>Aline Zelzino</t>
        </is>
      </c>
      <c r="S768" s="402" t="inlineStr">
        <is>
          <t>Amador</t>
        </is>
      </c>
      <c r="T768" s="402" t="inlineStr">
        <is>
          <t>amadoraline1986@gmail.com</t>
        </is>
      </c>
      <c r="U768" s="405" t="inlineStr">
        <is>
          <t>Sim</t>
        </is>
      </c>
      <c r="V768" s="408" t="n">
        <v>46023</v>
      </c>
    </row>
    <row r="769">
      <c r="A769" s="396" t="inlineStr">
        <is>
          <t>33YKZABBBGY</t>
        </is>
      </c>
      <c r="B769" s="397" t="inlineStr">
        <is>
          <t>UJ7U-TU-X9S0</t>
        </is>
      </c>
      <c r="C769" s="397" t="inlineStr">
        <is>
          <t>Entrada única - Individual</t>
        </is>
      </c>
      <c r="D769" s="398" t="n">
        <v>46053</v>
      </c>
      <c r="E769" s="398" t="n">
        <v>46053</v>
      </c>
      <c r="F769" s="490" t="n">
        <v>0.6142476851851851</v>
      </c>
      <c r="G769" s="397" t="inlineStr">
        <is>
          <t>Venda online</t>
        </is>
      </c>
      <c r="H769" s="397" t="inlineStr">
        <is>
          <t>Pagamento transacionado pela Sympla</t>
        </is>
      </c>
      <c r="I769" s="397" t="n">
        <v>75</v>
      </c>
      <c r="J769" s="397" t="n">
        <v>0</v>
      </c>
      <c r="K769" s="397" t="n">
        <v>75</v>
      </c>
      <c r="L769" s="397" t="n">
        <v>9</v>
      </c>
      <c r="M769" s="397" t="n">
        <v>84</v>
      </c>
      <c r="N769" s="397" t="n">
        <v>-9</v>
      </c>
      <c r="O769" s="491" t="n">
        <v>75</v>
      </c>
      <c r="P769" s="397" t="n"/>
      <c r="Q769" s="397" t="n"/>
      <c r="R769" s="397" t="inlineStr">
        <is>
          <t>TAYNARA</t>
        </is>
      </c>
      <c r="S769" s="397" t="inlineStr">
        <is>
          <t>AZEVEDO</t>
        </is>
      </c>
      <c r="T769" s="397" t="inlineStr">
        <is>
          <t>taynaradeazevedo@hotmail.com</t>
        </is>
      </c>
      <c r="U769" s="400" t="inlineStr">
        <is>
          <t>Sim</t>
        </is>
      </c>
      <c r="V769" s="408" t="n">
        <v>46023</v>
      </c>
    </row>
    <row r="770">
      <c r="A770" s="401" t="inlineStr">
        <is>
          <t>33YKZABBGMA</t>
        </is>
      </c>
      <c r="B770" s="402" t="inlineStr">
        <is>
          <t>UJ7W-3Z-DS9C</t>
        </is>
      </c>
      <c r="C770" s="402" t="inlineStr">
        <is>
          <t>Entrada única - Individual</t>
        </is>
      </c>
      <c r="D770" s="403" t="n">
        <v>46053</v>
      </c>
      <c r="E770" s="403" t="n">
        <v>46053</v>
      </c>
      <c r="F770" s="492" t="n">
        <v>0.6352083333333334</v>
      </c>
      <c r="G770" s="402" t="inlineStr">
        <is>
          <t>Venda online</t>
        </is>
      </c>
      <c r="H770" s="402" t="inlineStr">
        <is>
          <t>Pagamento transacionado pela Sympla</t>
        </is>
      </c>
      <c r="I770" s="402" t="n">
        <v>75</v>
      </c>
      <c r="J770" s="402" t="n">
        <v>0</v>
      </c>
      <c r="K770" s="402" t="n">
        <v>75</v>
      </c>
      <c r="L770" s="402" t="n">
        <v>9</v>
      </c>
      <c r="M770" s="402" t="n">
        <v>84</v>
      </c>
      <c r="N770" s="402" t="n">
        <v>-9</v>
      </c>
      <c r="O770" s="493" t="n">
        <v>75</v>
      </c>
      <c r="P770" s="402" t="n"/>
      <c r="Q770" s="402" t="n"/>
      <c r="R770" s="402" t="inlineStr">
        <is>
          <t>MARCO</t>
        </is>
      </c>
      <c r="S770" s="402" t="inlineStr">
        <is>
          <t>AKIVA</t>
        </is>
      </c>
      <c r="T770" s="402" t="inlineStr">
        <is>
          <t>marcoakiva2014@gmail.com</t>
        </is>
      </c>
      <c r="U770" s="405" t="inlineStr">
        <is>
          <t>Sim</t>
        </is>
      </c>
      <c r="V770" s="408" t="n">
        <v>46023</v>
      </c>
    </row>
    <row r="771">
      <c r="A771" s="396" t="inlineStr">
        <is>
          <t>33YKZABBGMA</t>
        </is>
      </c>
      <c r="B771" s="397" t="inlineStr">
        <is>
          <t>UJ7W-3Z-DSAA</t>
        </is>
      </c>
      <c r="C771" s="397" t="inlineStr">
        <is>
          <t>Entrada única - Individual</t>
        </is>
      </c>
      <c r="D771" s="398" t="n">
        <v>46053</v>
      </c>
      <c r="E771" s="398" t="n">
        <v>46053</v>
      </c>
      <c r="F771" s="490" t="n">
        <v>0.6352083333333334</v>
      </c>
      <c r="G771" s="397" t="inlineStr">
        <is>
          <t>Venda online</t>
        </is>
      </c>
      <c r="H771" s="397" t="inlineStr">
        <is>
          <t>Pagamento transacionado pela Sympla</t>
        </is>
      </c>
      <c r="I771" s="397" t="n">
        <v>75</v>
      </c>
      <c r="J771" s="397" t="n">
        <v>0</v>
      </c>
      <c r="K771" s="397" t="n">
        <v>75</v>
      </c>
      <c r="L771" s="397" t="n">
        <v>9</v>
      </c>
      <c r="M771" s="397" t="n">
        <v>84</v>
      </c>
      <c r="N771" s="397" t="n">
        <v>-9</v>
      </c>
      <c r="O771" s="491" t="n">
        <v>75</v>
      </c>
      <c r="P771" s="397" t="n"/>
      <c r="Q771" s="397" t="n"/>
      <c r="R771" s="397" t="inlineStr">
        <is>
          <t>MARCO</t>
        </is>
      </c>
      <c r="S771" s="397" t="inlineStr">
        <is>
          <t>AKIVA</t>
        </is>
      </c>
      <c r="T771" s="397" t="inlineStr">
        <is>
          <t>marcoakiva2014@gmail.com</t>
        </is>
      </c>
      <c r="U771" s="400" t="inlineStr">
        <is>
          <t>Sim</t>
        </is>
      </c>
      <c r="V771" s="408" t="n">
        <v>46023</v>
      </c>
    </row>
    <row r="772">
      <c r="A772" s="401" t="inlineStr">
        <is>
          <t>33YKZABBGP3</t>
        </is>
      </c>
      <c r="B772" s="402" t="inlineStr">
        <is>
          <t>UJ7W-4C-PH8M</t>
        </is>
      </c>
      <c r="C772" s="402" t="inlineStr">
        <is>
          <t>Lounge mezanino - 8 lugares</t>
        </is>
      </c>
      <c r="D772" s="403" t="n">
        <v>46053</v>
      </c>
      <c r="E772" s="403" t="n">
        <v>46053</v>
      </c>
      <c r="F772" s="492" t="n">
        <v>0.6355439814814815</v>
      </c>
      <c r="G772" s="402" t="inlineStr">
        <is>
          <t>Venda online</t>
        </is>
      </c>
      <c r="H772" s="402" t="inlineStr">
        <is>
          <t>Pagamento transacionado pela Sympla</t>
        </is>
      </c>
      <c r="I772" s="402" t="n">
        <v>640</v>
      </c>
      <c r="J772" s="402" t="n">
        <v>0</v>
      </c>
      <c r="K772" s="402" t="n">
        <v>640</v>
      </c>
      <c r="L772" s="402" t="n">
        <v>76.8</v>
      </c>
      <c r="M772" s="402" t="n">
        <v>716.8</v>
      </c>
      <c r="N772" s="402" t="n">
        <v>-76.8</v>
      </c>
      <c r="O772" s="493" t="n">
        <v>640</v>
      </c>
      <c r="P772" s="402" t="n"/>
      <c r="Q772" s="402" t="n"/>
      <c r="R772" s="402" t="inlineStr">
        <is>
          <t>André</t>
        </is>
      </c>
      <c r="S772" s="402" t="inlineStr">
        <is>
          <t>Bertti</t>
        </is>
      </c>
      <c r="T772" s="402" t="inlineStr">
        <is>
          <t>bertti_andre@hotmail.com</t>
        </is>
      </c>
      <c r="U772" s="405" t="inlineStr">
        <is>
          <t>Sim</t>
        </is>
      </c>
      <c r="V772" s="408" t="n">
        <v>46023</v>
      </c>
    </row>
    <row r="773">
      <c r="A773" s="396" t="inlineStr">
        <is>
          <t>33YKZABBJJ1</t>
        </is>
      </c>
      <c r="B773" s="397" t="inlineStr">
        <is>
          <t>UJ7W-QB-UDAP</t>
        </is>
      </c>
      <c r="C773" s="397" t="inlineStr">
        <is>
          <t>Entrada única - Individual</t>
        </is>
      </c>
      <c r="D773" s="398" t="n">
        <v>46053</v>
      </c>
      <c r="E773" s="398" t="n">
        <v>46053</v>
      </c>
      <c r="F773" s="490" t="n">
        <v>0.6465625</v>
      </c>
      <c r="G773" s="397" t="inlineStr">
        <is>
          <t>Venda online</t>
        </is>
      </c>
      <c r="H773" s="397" t="inlineStr">
        <is>
          <t>Pagamento transacionado pela Sympla</t>
        </is>
      </c>
      <c r="I773" s="397" t="n">
        <v>75</v>
      </c>
      <c r="J773" s="397" t="n">
        <v>0</v>
      </c>
      <c r="K773" s="397" t="n">
        <v>75</v>
      </c>
      <c r="L773" s="397" t="n">
        <v>9</v>
      </c>
      <c r="M773" s="397" t="n">
        <v>84</v>
      </c>
      <c r="N773" s="397" t="n">
        <v>-9</v>
      </c>
      <c r="O773" s="491" t="n">
        <v>75</v>
      </c>
      <c r="P773" s="397" t="n"/>
      <c r="Q773" s="397" t="n"/>
      <c r="R773" s="397" t="inlineStr">
        <is>
          <t>Rodolfo</t>
        </is>
      </c>
      <c r="S773" s="397" t="inlineStr">
        <is>
          <t>Molinari</t>
        </is>
      </c>
      <c r="T773" s="397" t="inlineStr">
        <is>
          <t>rodolfomolinari@gmail.com</t>
        </is>
      </c>
      <c r="U773" s="400" t="inlineStr">
        <is>
          <t>Sim</t>
        </is>
      </c>
      <c r="V773" s="408" t="n">
        <v>46023</v>
      </c>
    </row>
    <row r="774">
      <c r="A774" s="401" t="inlineStr">
        <is>
          <t>33YKZABBJJ1</t>
        </is>
      </c>
      <c r="B774" s="402" t="inlineStr">
        <is>
          <t>UJ7W-QB-UDBK</t>
        </is>
      </c>
      <c r="C774" s="402" t="inlineStr">
        <is>
          <t>Entrada única - Individual</t>
        </is>
      </c>
      <c r="D774" s="403" t="n">
        <v>46053</v>
      </c>
      <c r="E774" s="403" t="n">
        <v>46053</v>
      </c>
      <c r="F774" s="492" t="n">
        <v>0.6465625</v>
      </c>
      <c r="G774" s="402" t="inlineStr">
        <is>
          <t>Venda online</t>
        </is>
      </c>
      <c r="H774" s="402" t="inlineStr">
        <is>
          <t>Pagamento transacionado pela Sympla</t>
        </is>
      </c>
      <c r="I774" s="402" t="n">
        <v>75</v>
      </c>
      <c r="J774" s="402" t="n">
        <v>0</v>
      </c>
      <c r="K774" s="402" t="n">
        <v>75</v>
      </c>
      <c r="L774" s="402" t="n">
        <v>9</v>
      </c>
      <c r="M774" s="402" t="n">
        <v>84</v>
      </c>
      <c r="N774" s="402" t="n">
        <v>-9</v>
      </c>
      <c r="O774" s="493" t="n">
        <v>75</v>
      </c>
      <c r="P774" s="402" t="n"/>
      <c r="Q774" s="402" t="n"/>
      <c r="R774" s="402" t="inlineStr">
        <is>
          <t>Rodolfo</t>
        </is>
      </c>
      <c r="S774" s="402" t="inlineStr">
        <is>
          <t>Molinari</t>
        </is>
      </c>
      <c r="T774" s="402" t="inlineStr">
        <is>
          <t>rodolfomolinari@gmail.com</t>
        </is>
      </c>
      <c r="U774" s="405" t="inlineStr">
        <is>
          <t>Sim</t>
        </is>
      </c>
      <c r="V774" s="408" t="n">
        <v>46023</v>
      </c>
    </row>
    <row r="775">
      <c r="A775" s="396" t="inlineStr">
        <is>
          <t>33YKZABBLKP</t>
        </is>
      </c>
      <c r="B775" s="397" t="inlineStr">
        <is>
          <t>UJ7X-E2-UTL1</t>
        </is>
      </c>
      <c r="C775" s="397" t="inlineStr">
        <is>
          <t>Entrada única - Individual</t>
        </is>
      </c>
      <c r="D775" s="398" t="n">
        <v>46053</v>
      </c>
      <c r="E775" s="398" t="n">
        <v>46053</v>
      </c>
      <c r="F775" s="490" t="n">
        <v>0.6574652777777777</v>
      </c>
      <c r="G775" s="397" t="inlineStr">
        <is>
          <t>Venda online</t>
        </is>
      </c>
      <c r="H775" s="397" t="inlineStr">
        <is>
          <t>Pagamento transacionado pela Sympla</t>
        </is>
      </c>
      <c r="I775" s="397" t="n">
        <v>75</v>
      </c>
      <c r="J775" s="397" t="n">
        <v>0</v>
      </c>
      <c r="K775" s="397" t="n">
        <v>75</v>
      </c>
      <c r="L775" s="397" t="n">
        <v>9</v>
      </c>
      <c r="M775" s="397" t="n">
        <v>84</v>
      </c>
      <c r="N775" s="397" t="n">
        <v>-9</v>
      </c>
      <c r="O775" s="491" t="n">
        <v>75</v>
      </c>
      <c r="P775" s="397" t="n"/>
      <c r="Q775" s="397" t="n"/>
      <c r="R775" s="397" t="inlineStr">
        <is>
          <t>Daniel</t>
        </is>
      </c>
      <c r="S775" s="397" t="inlineStr">
        <is>
          <t>Ciampi</t>
        </is>
      </c>
      <c r="T775" s="397" t="inlineStr">
        <is>
          <t>dani_ciampi@hotmail.com</t>
        </is>
      </c>
      <c r="U775" s="400" t="inlineStr">
        <is>
          <t>Sim</t>
        </is>
      </c>
      <c r="V775" s="408" t="n">
        <v>46023</v>
      </c>
    </row>
    <row r="776">
      <c r="A776" s="401" t="inlineStr">
        <is>
          <t>33YKZABBLKP</t>
        </is>
      </c>
      <c r="B776" s="402" t="inlineStr">
        <is>
          <t>UJ7X-E2-UTLR</t>
        </is>
      </c>
      <c r="C776" s="402" t="inlineStr">
        <is>
          <t>Entrada única - Individual</t>
        </is>
      </c>
      <c r="D776" s="403" t="n">
        <v>46053</v>
      </c>
      <c r="E776" s="403" t="n">
        <v>46053</v>
      </c>
      <c r="F776" s="492" t="n">
        <v>0.6574652777777777</v>
      </c>
      <c r="G776" s="402" t="inlineStr">
        <is>
          <t>Venda online</t>
        </is>
      </c>
      <c r="H776" s="402" t="inlineStr">
        <is>
          <t>Pagamento transacionado pela Sympla</t>
        </is>
      </c>
      <c r="I776" s="402" t="n">
        <v>75</v>
      </c>
      <c r="J776" s="402" t="n">
        <v>0</v>
      </c>
      <c r="K776" s="402" t="n">
        <v>75</v>
      </c>
      <c r="L776" s="402" t="n">
        <v>9</v>
      </c>
      <c r="M776" s="402" t="n">
        <v>84</v>
      </c>
      <c r="N776" s="402" t="n">
        <v>-9</v>
      </c>
      <c r="O776" s="493" t="n">
        <v>75</v>
      </c>
      <c r="P776" s="402" t="n"/>
      <c r="Q776" s="402" t="n"/>
      <c r="R776" s="402" t="inlineStr">
        <is>
          <t>Daniel</t>
        </is>
      </c>
      <c r="S776" s="402" t="inlineStr">
        <is>
          <t>Ciampi</t>
        </is>
      </c>
      <c r="T776" s="402" t="inlineStr">
        <is>
          <t>dani_ciampi@hotmail.com</t>
        </is>
      </c>
      <c r="U776" s="405" t="inlineStr">
        <is>
          <t>Sim</t>
        </is>
      </c>
      <c r="V776" s="408" t="n">
        <v>46023</v>
      </c>
    </row>
    <row r="777">
      <c r="A777" s="396" t="inlineStr">
        <is>
          <t>33YKZABBNFL</t>
        </is>
      </c>
      <c r="B777" s="397" t="inlineStr">
        <is>
          <t>UJ7X-PS-HRN3</t>
        </is>
      </c>
      <c r="C777" s="397" t="inlineStr">
        <is>
          <t>Entrada única - Individual</t>
        </is>
      </c>
      <c r="D777" s="398" t="n">
        <v>46053</v>
      </c>
      <c r="E777" s="398" t="n">
        <v>46053</v>
      </c>
      <c r="F777" s="490" t="n">
        <v>0.6633564814814815</v>
      </c>
      <c r="G777" s="397" t="inlineStr">
        <is>
          <t>Venda online</t>
        </is>
      </c>
      <c r="H777" s="397" t="inlineStr">
        <is>
          <t>Pagamento transacionado pela Sympla</t>
        </is>
      </c>
      <c r="I777" s="397" t="n">
        <v>75</v>
      </c>
      <c r="J777" s="397" t="n">
        <v>0</v>
      </c>
      <c r="K777" s="397" t="n">
        <v>75</v>
      </c>
      <c r="L777" s="397" t="n">
        <v>9</v>
      </c>
      <c r="M777" s="397" t="n">
        <v>84</v>
      </c>
      <c r="N777" s="397" t="n">
        <v>-9</v>
      </c>
      <c r="O777" s="491" t="n">
        <v>75</v>
      </c>
      <c r="P777" s="397" t="n"/>
      <c r="Q777" s="397" t="n"/>
      <c r="R777" s="397" t="inlineStr">
        <is>
          <t>Adriano</t>
        </is>
      </c>
      <c r="S777" s="397" t="inlineStr">
        <is>
          <t>Carvalho</t>
        </is>
      </c>
      <c r="T777" s="397" t="inlineStr">
        <is>
          <t>adrianodecarvalho@outlook.com</t>
        </is>
      </c>
      <c r="U777" s="400" t="inlineStr">
        <is>
          <t>Sim</t>
        </is>
      </c>
      <c r="V777" s="408" t="n">
        <v>46023</v>
      </c>
    </row>
    <row r="778">
      <c r="A778" s="401" t="inlineStr">
        <is>
          <t>33YKZABBNFL</t>
        </is>
      </c>
      <c r="B778" s="402" t="inlineStr">
        <is>
          <t>UJ7X-PS-HRNW</t>
        </is>
      </c>
      <c r="C778" s="402" t="inlineStr">
        <is>
          <t>Entrada única - Individual</t>
        </is>
      </c>
      <c r="D778" s="403" t="n">
        <v>46053</v>
      </c>
      <c r="E778" s="403" t="n">
        <v>46053</v>
      </c>
      <c r="F778" s="492" t="n">
        <v>0.6633564814814815</v>
      </c>
      <c r="G778" s="402" t="inlineStr">
        <is>
          <t>Venda online</t>
        </is>
      </c>
      <c r="H778" s="402" t="inlineStr">
        <is>
          <t>Pagamento transacionado pela Sympla</t>
        </is>
      </c>
      <c r="I778" s="402" t="n">
        <v>75</v>
      </c>
      <c r="J778" s="402" t="n">
        <v>0</v>
      </c>
      <c r="K778" s="402" t="n">
        <v>75</v>
      </c>
      <c r="L778" s="402" t="n">
        <v>9</v>
      </c>
      <c r="M778" s="402" t="n">
        <v>84</v>
      </c>
      <c r="N778" s="402" t="n">
        <v>-9</v>
      </c>
      <c r="O778" s="493" t="n">
        <v>75</v>
      </c>
      <c r="P778" s="402" t="n"/>
      <c r="Q778" s="402" t="n"/>
      <c r="R778" s="402" t="inlineStr">
        <is>
          <t>Adriano</t>
        </is>
      </c>
      <c r="S778" s="402" t="inlineStr">
        <is>
          <t>Carvalho</t>
        </is>
      </c>
      <c r="T778" s="402" t="inlineStr">
        <is>
          <t>adrianodecarvalho@outlook.com</t>
        </is>
      </c>
      <c r="U778" s="405" t="inlineStr">
        <is>
          <t>Sim</t>
        </is>
      </c>
      <c r="V778" s="408" t="n">
        <v>46023</v>
      </c>
    </row>
    <row r="779">
      <c r="A779" s="396" t="inlineStr">
        <is>
          <t>33YKZABBNY4</t>
        </is>
      </c>
      <c r="B779" s="397" t="inlineStr">
        <is>
          <t>UJ7X-WG-R8HU</t>
        </is>
      </c>
      <c r="C779" s="397" t="inlineStr">
        <is>
          <t>Entrada única - Individual</t>
        </is>
      </c>
      <c r="D779" s="398" t="n">
        <v>46053</v>
      </c>
      <c r="E779" s="398" t="n">
        <v>46053</v>
      </c>
      <c r="F779" s="490" t="n">
        <v>0.6667013888888889</v>
      </c>
      <c r="G779" s="397" t="inlineStr">
        <is>
          <t>Venda online</t>
        </is>
      </c>
      <c r="H779" s="397" t="inlineStr">
        <is>
          <t>Pagamento transacionado pela Sympla</t>
        </is>
      </c>
      <c r="I779" s="397" t="n">
        <v>75</v>
      </c>
      <c r="J779" s="397" t="n">
        <v>0</v>
      </c>
      <c r="K779" s="397" t="n">
        <v>75</v>
      </c>
      <c r="L779" s="397" t="n">
        <v>9</v>
      </c>
      <c r="M779" s="397" t="n">
        <v>84</v>
      </c>
      <c r="N779" s="397" t="n">
        <v>-9</v>
      </c>
      <c r="O779" s="491" t="n">
        <v>75</v>
      </c>
      <c r="P779" s="397" t="n"/>
      <c r="Q779" s="397" t="n"/>
      <c r="R779" s="397" t="inlineStr">
        <is>
          <t>Felipe</t>
        </is>
      </c>
      <c r="S779" s="397" t="inlineStr">
        <is>
          <t>Magalhaes</t>
        </is>
      </c>
      <c r="T779" s="397" t="inlineStr">
        <is>
          <t>felipe.nsz@hotmail.com</t>
        </is>
      </c>
      <c r="U779" s="400" t="inlineStr">
        <is>
          <t>Sim</t>
        </is>
      </c>
      <c r="V779" s="408" t="n">
        <v>46023</v>
      </c>
    </row>
    <row r="780">
      <c r="A780" s="401" t="inlineStr">
        <is>
          <t>33YKZABBNY4</t>
        </is>
      </c>
      <c r="B780" s="402" t="inlineStr">
        <is>
          <t>UJ7X-WG-R8YS</t>
        </is>
      </c>
      <c r="C780" s="402" t="inlineStr">
        <is>
          <t>Entrada única - Individual</t>
        </is>
      </c>
      <c r="D780" s="403" t="n">
        <v>46053</v>
      </c>
      <c r="E780" s="403" t="n">
        <v>46053</v>
      </c>
      <c r="F780" s="492" t="n">
        <v>0.6667013888888889</v>
      </c>
      <c r="G780" s="402" t="inlineStr">
        <is>
          <t>Venda online</t>
        </is>
      </c>
      <c r="H780" s="402" t="inlineStr">
        <is>
          <t>Pagamento transacionado pela Sympla</t>
        </is>
      </c>
      <c r="I780" s="402" t="n">
        <v>75</v>
      </c>
      <c r="J780" s="402" t="n">
        <v>0</v>
      </c>
      <c r="K780" s="402" t="n">
        <v>75</v>
      </c>
      <c r="L780" s="402" t="n">
        <v>9</v>
      </c>
      <c r="M780" s="402" t="n">
        <v>84</v>
      </c>
      <c r="N780" s="402" t="n">
        <v>-9</v>
      </c>
      <c r="O780" s="493" t="n">
        <v>75</v>
      </c>
      <c r="P780" s="402" t="n"/>
      <c r="Q780" s="402" t="n"/>
      <c r="R780" s="402" t="inlineStr">
        <is>
          <t>Felipe</t>
        </is>
      </c>
      <c r="S780" s="402" t="inlineStr">
        <is>
          <t>Magalhaes</t>
        </is>
      </c>
      <c r="T780" s="402" t="inlineStr">
        <is>
          <t>felipe.nsz@hotmail.com</t>
        </is>
      </c>
      <c r="U780" s="405" t="inlineStr">
        <is>
          <t>Sim</t>
        </is>
      </c>
      <c r="V780" s="408" t="n">
        <v>46023</v>
      </c>
    </row>
    <row r="781">
      <c r="A781" s="396" t="inlineStr">
        <is>
          <t>33YKZABBQGH</t>
        </is>
      </c>
      <c r="B781" s="397" t="inlineStr">
        <is>
          <t>UJ80-MZ-Y112</t>
        </is>
      </c>
      <c r="C781" s="397" t="inlineStr">
        <is>
          <t>Entrada única - Individual</t>
        </is>
      </c>
      <c r="D781" s="398" t="n">
        <v>46053</v>
      </c>
      <c r="E781" s="398" t="n">
        <v>46053</v>
      </c>
      <c r="F781" s="490" t="n">
        <v>0.6788425925925926</v>
      </c>
      <c r="G781" s="397" t="inlineStr">
        <is>
          <t>Venda online</t>
        </is>
      </c>
      <c r="H781" s="397" t="inlineStr">
        <is>
          <t>Pagamento transacionado pela Sympla</t>
        </is>
      </c>
      <c r="I781" s="397" t="n">
        <v>75</v>
      </c>
      <c r="J781" s="397" t="n">
        <v>0</v>
      </c>
      <c r="K781" s="397" t="n">
        <v>75</v>
      </c>
      <c r="L781" s="397" t="n">
        <v>9</v>
      </c>
      <c r="M781" s="397" t="n">
        <v>84</v>
      </c>
      <c r="N781" s="397" t="n">
        <v>-9</v>
      </c>
      <c r="O781" s="491" t="n">
        <v>75</v>
      </c>
      <c r="P781" s="397" t="n"/>
      <c r="Q781" s="397" t="n"/>
      <c r="R781" s="397" t="inlineStr">
        <is>
          <t>Monique</t>
        </is>
      </c>
      <c r="S781" s="397" t="inlineStr">
        <is>
          <t>Loncarovici</t>
        </is>
      </c>
      <c r="T781" s="397" t="inlineStr">
        <is>
          <t>mloncarovici@gmail.com</t>
        </is>
      </c>
      <c r="U781" s="400" t="inlineStr">
        <is>
          <t>Sim</t>
        </is>
      </c>
      <c r="V781" s="408" t="n">
        <v>46023</v>
      </c>
    </row>
    <row r="782">
      <c r="A782" s="401" t="inlineStr">
        <is>
          <t>33YKZABBQGH</t>
        </is>
      </c>
      <c r="B782" s="402" t="inlineStr">
        <is>
          <t>UJ80-MZ-Y11U</t>
        </is>
      </c>
      <c r="C782" s="402" t="inlineStr">
        <is>
          <t>Entrada única - Individual</t>
        </is>
      </c>
      <c r="D782" s="403" t="n">
        <v>46053</v>
      </c>
      <c r="E782" s="403" t="n">
        <v>46053</v>
      </c>
      <c r="F782" s="492" t="n">
        <v>0.6788425925925926</v>
      </c>
      <c r="G782" s="402" t="inlineStr">
        <is>
          <t>Venda online</t>
        </is>
      </c>
      <c r="H782" s="402" t="inlineStr">
        <is>
          <t>Pagamento transacionado pela Sympla</t>
        </is>
      </c>
      <c r="I782" s="402" t="n">
        <v>75</v>
      </c>
      <c r="J782" s="402" t="n">
        <v>0</v>
      </c>
      <c r="K782" s="402" t="n">
        <v>75</v>
      </c>
      <c r="L782" s="402" t="n">
        <v>9</v>
      </c>
      <c r="M782" s="402" t="n">
        <v>84</v>
      </c>
      <c r="N782" s="402" t="n">
        <v>-9</v>
      </c>
      <c r="O782" s="493" t="n">
        <v>75</v>
      </c>
      <c r="P782" s="402" t="n"/>
      <c r="Q782" s="402" t="n"/>
      <c r="R782" s="402" t="inlineStr">
        <is>
          <t>Monique</t>
        </is>
      </c>
      <c r="S782" s="402" t="inlineStr">
        <is>
          <t>Loncarovici</t>
        </is>
      </c>
      <c r="T782" s="402" t="inlineStr">
        <is>
          <t>mloncarovici@gmail.com</t>
        </is>
      </c>
      <c r="U782" s="405" t="inlineStr">
        <is>
          <t>Sim</t>
        </is>
      </c>
      <c r="V782" s="408" t="n">
        <v>46023</v>
      </c>
    </row>
    <row r="783">
      <c r="A783" s="396" t="inlineStr">
        <is>
          <t>33YKZABC5Q3</t>
        </is>
      </c>
      <c r="B783" s="397" t="inlineStr">
        <is>
          <t>UJ83-8N-ZWY8</t>
        </is>
      </c>
      <c r="C783" s="397" t="inlineStr">
        <is>
          <t>Entrada única - Individual</t>
        </is>
      </c>
      <c r="D783" s="398" t="n">
        <v>46053</v>
      </c>
      <c r="E783" s="398" t="n">
        <v>46053</v>
      </c>
      <c r="F783" s="490" t="n">
        <v>0.7229629629629629</v>
      </c>
      <c r="G783" s="397" t="inlineStr">
        <is>
          <t>Venda online</t>
        </is>
      </c>
      <c r="H783" s="397" t="inlineStr">
        <is>
          <t>Pagamento transacionado pela Sympla</t>
        </is>
      </c>
      <c r="I783" s="397" t="n">
        <v>75</v>
      </c>
      <c r="J783" s="397" t="n">
        <v>0</v>
      </c>
      <c r="K783" s="397" t="n">
        <v>75</v>
      </c>
      <c r="L783" s="397" t="n">
        <v>9</v>
      </c>
      <c r="M783" s="397" t="n">
        <v>84</v>
      </c>
      <c r="N783" s="397" t="n">
        <v>-9</v>
      </c>
      <c r="O783" s="491" t="n">
        <v>75</v>
      </c>
      <c r="P783" s="397" t="n"/>
      <c r="Q783" s="397" t="n"/>
      <c r="R783" s="397" t="inlineStr">
        <is>
          <t>Ester</t>
        </is>
      </c>
      <c r="S783" s="397" t="inlineStr">
        <is>
          <t>Borges</t>
        </is>
      </c>
      <c r="T783" s="397" t="inlineStr">
        <is>
          <t>ester.borges.h@gmail.com</t>
        </is>
      </c>
      <c r="U783" s="400" t="inlineStr">
        <is>
          <t>Sim</t>
        </is>
      </c>
      <c r="V783" s="408" t="n">
        <v>46023</v>
      </c>
    </row>
    <row r="784">
      <c r="A784" s="401" t="inlineStr">
        <is>
          <t>33YKZABC5Q3</t>
        </is>
      </c>
      <c r="B784" s="402" t="inlineStr">
        <is>
          <t>UJ83-8N-ZWJ3</t>
        </is>
      </c>
      <c r="C784" s="402" t="inlineStr">
        <is>
          <t>Entrada única - Individual</t>
        </is>
      </c>
      <c r="D784" s="403" t="n">
        <v>46053</v>
      </c>
      <c r="E784" s="403" t="n">
        <v>46053</v>
      </c>
      <c r="F784" s="492" t="n">
        <v>0.7229629629629629</v>
      </c>
      <c r="G784" s="402" t="inlineStr">
        <is>
          <t>Venda online</t>
        </is>
      </c>
      <c r="H784" s="402" t="inlineStr">
        <is>
          <t>Pagamento transacionado pela Sympla</t>
        </is>
      </c>
      <c r="I784" s="402" t="n">
        <v>75</v>
      </c>
      <c r="J784" s="402" t="n">
        <v>0</v>
      </c>
      <c r="K784" s="402" t="n">
        <v>75</v>
      </c>
      <c r="L784" s="402" t="n">
        <v>9</v>
      </c>
      <c r="M784" s="402" t="n">
        <v>84</v>
      </c>
      <c r="N784" s="402" t="n">
        <v>-9</v>
      </c>
      <c r="O784" s="493" t="n">
        <v>75</v>
      </c>
      <c r="P784" s="402" t="n"/>
      <c r="Q784" s="402" t="n"/>
      <c r="R784" s="402" t="inlineStr">
        <is>
          <t>Ester</t>
        </is>
      </c>
      <c r="S784" s="402" t="inlineStr">
        <is>
          <t>Borges</t>
        </is>
      </c>
      <c r="T784" s="402" t="inlineStr">
        <is>
          <t>ester.borges.h@gmail.com</t>
        </is>
      </c>
      <c r="U784" s="405" t="inlineStr">
        <is>
          <t>Sim</t>
        </is>
      </c>
      <c r="V784" s="408" t="n">
        <v>46023</v>
      </c>
    </row>
    <row r="785">
      <c r="A785" s="396" t="inlineStr">
        <is>
          <t>33YKZABC5J3</t>
        </is>
      </c>
      <c r="B785" s="397" t="inlineStr">
        <is>
          <t>UJ83-92-60HD</t>
        </is>
      </c>
      <c r="C785" s="397" t="inlineStr">
        <is>
          <t>Entrada única - Individual</t>
        </is>
      </c>
      <c r="D785" s="398" t="n">
        <v>46053</v>
      </c>
      <c r="E785" s="398" t="n">
        <v>46053</v>
      </c>
      <c r="F785" s="490" t="n">
        <v>0.7231481481481481</v>
      </c>
      <c r="G785" s="397" t="inlineStr">
        <is>
          <t>Venda online</t>
        </is>
      </c>
      <c r="H785" s="397" t="inlineStr">
        <is>
          <t>Pagamento transacionado pela Sympla</t>
        </is>
      </c>
      <c r="I785" s="397" t="n">
        <v>75</v>
      </c>
      <c r="J785" s="397" t="n">
        <v>0</v>
      </c>
      <c r="K785" s="397" t="n">
        <v>75</v>
      </c>
      <c r="L785" s="397" t="n">
        <v>9</v>
      </c>
      <c r="M785" s="397" t="n">
        <v>84</v>
      </c>
      <c r="N785" s="397" t="n">
        <v>-9</v>
      </c>
      <c r="O785" s="491" t="n">
        <v>75</v>
      </c>
      <c r="P785" s="397" t="n"/>
      <c r="Q785" s="397" t="n"/>
      <c r="R785" s="397" t="inlineStr">
        <is>
          <t>Marcia</t>
        </is>
      </c>
      <c r="S785" s="397" t="inlineStr">
        <is>
          <t>Calasans</t>
        </is>
      </c>
      <c r="T785" s="397" t="inlineStr">
        <is>
          <t>mvcalasans80@hotmail.com</t>
        </is>
      </c>
      <c r="U785" s="400" t="inlineStr">
        <is>
          <t>Sim</t>
        </is>
      </c>
      <c r="V785" s="408" t="n">
        <v>46023</v>
      </c>
    </row>
    <row r="786">
      <c r="A786" s="401" t="inlineStr">
        <is>
          <t>33YKZABC5J3</t>
        </is>
      </c>
      <c r="B786" s="402" t="inlineStr">
        <is>
          <t>UJ83-92-60Y6</t>
        </is>
      </c>
      <c r="C786" s="402" t="inlineStr">
        <is>
          <t>Entrada única - Individual</t>
        </is>
      </c>
      <c r="D786" s="403" t="n">
        <v>46053</v>
      </c>
      <c r="E786" s="403" t="n">
        <v>46053</v>
      </c>
      <c r="F786" s="492" t="n">
        <v>0.7231481481481481</v>
      </c>
      <c r="G786" s="402" t="inlineStr">
        <is>
          <t>Venda online</t>
        </is>
      </c>
      <c r="H786" s="402" t="inlineStr">
        <is>
          <t>Pagamento transacionado pela Sympla</t>
        </is>
      </c>
      <c r="I786" s="402" t="n">
        <v>75</v>
      </c>
      <c r="J786" s="402" t="n">
        <v>0</v>
      </c>
      <c r="K786" s="402" t="n">
        <v>75</v>
      </c>
      <c r="L786" s="402" t="n">
        <v>9</v>
      </c>
      <c r="M786" s="402" t="n">
        <v>84</v>
      </c>
      <c r="N786" s="402" t="n">
        <v>-9</v>
      </c>
      <c r="O786" s="493" t="n">
        <v>75</v>
      </c>
      <c r="P786" s="402" t="n"/>
      <c r="Q786" s="402" t="n"/>
      <c r="R786" s="402" t="inlineStr">
        <is>
          <t>Marcia</t>
        </is>
      </c>
      <c r="S786" s="402" t="inlineStr">
        <is>
          <t>Calasans</t>
        </is>
      </c>
      <c r="T786" s="402" t="inlineStr">
        <is>
          <t>mvcalasans80@hotmail.com</t>
        </is>
      </c>
      <c r="U786" s="405" t="inlineStr">
        <is>
          <t>Sim</t>
        </is>
      </c>
      <c r="V786" s="408" t="n">
        <v>46023</v>
      </c>
    </row>
    <row r="787">
      <c r="A787" s="396" t="inlineStr">
        <is>
          <t>33YKZABC9YY</t>
        </is>
      </c>
      <c r="B787" s="397" t="inlineStr">
        <is>
          <t>UJ84-AK-UZWA</t>
        </is>
      </c>
      <c r="C787" s="397" t="inlineStr">
        <is>
          <t>Entrada única - Individual</t>
        </is>
      </c>
      <c r="D787" s="398" t="n">
        <v>46053</v>
      </c>
      <c r="E787" s="398" t="n">
        <v>46053</v>
      </c>
      <c r="F787" s="490" t="n">
        <v>0.7409837962962963</v>
      </c>
      <c r="G787" s="397" t="inlineStr">
        <is>
          <t>Venda online</t>
        </is>
      </c>
      <c r="H787" s="397" t="inlineStr">
        <is>
          <t>Pagamento transacionado pela Sympla</t>
        </is>
      </c>
      <c r="I787" s="397" t="n">
        <v>75</v>
      </c>
      <c r="J787" s="397" t="n">
        <v>0</v>
      </c>
      <c r="K787" s="397" t="n">
        <v>75</v>
      </c>
      <c r="L787" s="397" t="n">
        <v>9</v>
      </c>
      <c r="M787" s="397" t="n">
        <v>84</v>
      </c>
      <c r="N787" s="397" t="n">
        <v>-9</v>
      </c>
      <c r="O787" s="491" t="n">
        <v>75</v>
      </c>
      <c r="P787" s="397" t="n"/>
      <c r="Q787" s="397" t="n"/>
      <c r="R787" s="397" t="inlineStr">
        <is>
          <t>Renata</t>
        </is>
      </c>
      <c r="S787" s="397" t="inlineStr">
        <is>
          <t>Kochan Santos</t>
        </is>
      </c>
      <c r="T787" s="397" t="inlineStr">
        <is>
          <t>renata.kochan@gmail.com</t>
        </is>
      </c>
      <c r="U787" s="400" t="inlineStr">
        <is>
          <t>Sim</t>
        </is>
      </c>
      <c r="V787" s="408" t="n">
        <v>46023</v>
      </c>
    </row>
    <row r="788">
      <c r="A788" s="401" t="inlineStr">
        <is>
          <t>33YKZABC9YY</t>
        </is>
      </c>
      <c r="B788" s="402" t="inlineStr">
        <is>
          <t>UJ84-AK-UZX6</t>
        </is>
      </c>
      <c r="C788" s="402" t="inlineStr">
        <is>
          <t>Entrada única - Individual</t>
        </is>
      </c>
      <c r="D788" s="403" t="n">
        <v>46053</v>
      </c>
      <c r="E788" s="403" t="n">
        <v>46053</v>
      </c>
      <c r="F788" s="492" t="n">
        <v>0.7409837962962963</v>
      </c>
      <c r="G788" s="402" t="inlineStr">
        <is>
          <t>Venda online</t>
        </is>
      </c>
      <c r="H788" s="402" t="inlineStr">
        <is>
          <t>Pagamento transacionado pela Sympla</t>
        </is>
      </c>
      <c r="I788" s="402" t="n">
        <v>75</v>
      </c>
      <c r="J788" s="402" t="n">
        <v>0</v>
      </c>
      <c r="K788" s="402" t="n">
        <v>75</v>
      </c>
      <c r="L788" s="402" t="n">
        <v>9</v>
      </c>
      <c r="M788" s="402" t="n">
        <v>84</v>
      </c>
      <c r="N788" s="402" t="n">
        <v>-9</v>
      </c>
      <c r="O788" s="493" t="n">
        <v>75</v>
      </c>
      <c r="P788" s="402" t="n"/>
      <c r="Q788" s="402" t="n"/>
      <c r="R788" s="402" t="inlineStr">
        <is>
          <t>Renata</t>
        </is>
      </c>
      <c r="S788" s="402" t="inlineStr">
        <is>
          <t>Kochan Santos</t>
        </is>
      </c>
      <c r="T788" s="402" t="inlineStr">
        <is>
          <t>renata.kochan@gmail.com</t>
        </is>
      </c>
      <c r="U788" s="405" t="inlineStr">
        <is>
          <t>Sim</t>
        </is>
      </c>
      <c r="V788" s="408" t="n">
        <v>46023</v>
      </c>
    </row>
    <row r="789">
      <c r="A789" s="396" t="inlineStr">
        <is>
          <t>33YKZABCAD5</t>
        </is>
      </c>
      <c r="B789" s="397" t="inlineStr">
        <is>
          <t>UJ84-CM-FFVY</t>
        </is>
      </c>
      <c r="C789" s="397" t="inlineStr">
        <is>
          <t>Entrada única - Individual</t>
        </is>
      </c>
      <c r="D789" s="398" t="n">
        <v>46053</v>
      </c>
      <c r="E789" s="398" t="n">
        <v>46053</v>
      </c>
      <c r="F789" s="490" t="n">
        <v>0.7420023148148148</v>
      </c>
      <c r="G789" s="397" t="inlineStr">
        <is>
          <t>Venda online</t>
        </is>
      </c>
      <c r="H789" s="397" t="inlineStr">
        <is>
          <t>Pagamento transacionado pela Sympla</t>
        </is>
      </c>
      <c r="I789" s="397" t="n">
        <v>75</v>
      </c>
      <c r="J789" s="397" t="n">
        <v>0</v>
      </c>
      <c r="K789" s="397" t="n">
        <v>75</v>
      </c>
      <c r="L789" s="397" t="n">
        <v>9</v>
      </c>
      <c r="M789" s="397" t="n">
        <v>84</v>
      </c>
      <c r="N789" s="397" t="n">
        <v>-9</v>
      </c>
      <c r="O789" s="491" t="n">
        <v>75</v>
      </c>
      <c r="P789" s="397" t="n"/>
      <c r="Q789" s="397" t="n"/>
      <c r="R789" s="397" t="inlineStr">
        <is>
          <t>Felipe</t>
        </is>
      </c>
      <c r="S789" s="397" t="inlineStr">
        <is>
          <t>Oliveira</t>
        </is>
      </c>
      <c r="T789" s="397" t="inlineStr">
        <is>
          <t>flpsntslvr@gmail.com</t>
        </is>
      </c>
      <c r="U789" s="400" t="inlineStr">
        <is>
          <t>Sim</t>
        </is>
      </c>
      <c r="V789" s="408" t="n">
        <v>46023</v>
      </c>
    </row>
    <row r="790">
      <c r="A790" s="401" t="inlineStr">
        <is>
          <t>33YKZABCAD5</t>
        </is>
      </c>
      <c r="B790" s="402" t="inlineStr">
        <is>
          <t>UJ84-CM-FFWC</t>
        </is>
      </c>
      <c r="C790" s="402" t="inlineStr">
        <is>
          <t>Entrada única - Individual</t>
        </is>
      </c>
      <c r="D790" s="403" t="n">
        <v>46053</v>
      </c>
      <c r="E790" s="403" t="n">
        <v>46053</v>
      </c>
      <c r="F790" s="492" t="n">
        <v>0.7420023148148148</v>
      </c>
      <c r="G790" s="402" t="inlineStr">
        <is>
          <t>Venda online</t>
        </is>
      </c>
      <c r="H790" s="402" t="inlineStr">
        <is>
          <t>Pagamento transacionado pela Sympla</t>
        </is>
      </c>
      <c r="I790" s="402" t="n">
        <v>75</v>
      </c>
      <c r="J790" s="402" t="n">
        <v>0</v>
      </c>
      <c r="K790" s="402" t="n">
        <v>75</v>
      </c>
      <c r="L790" s="402" t="n">
        <v>9</v>
      </c>
      <c r="M790" s="402" t="n">
        <v>84</v>
      </c>
      <c r="N790" s="402" t="n">
        <v>-9</v>
      </c>
      <c r="O790" s="493" t="n">
        <v>75</v>
      </c>
      <c r="P790" s="402" t="n"/>
      <c r="Q790" s="402" t="n"/>
      <c r="R790" s="402" t="inlineStr">
        <is>
          <t>Felipe</t>
        </is>
      </c>
      <c r="S790" s="402" t="inlineStr">
        <is>
          <t>Oliveira</t>
        </is>
      </c>
      <c r="T790" s="402" t="inlineStr">
        <is>
          <t>flpsntslvr@gmail.com</t>
        </is>
      </c>
      <c r="U790" s="405" t="inlineStr">
        <is>
          <t>Sim</t>
        </is>
      </c>
      <c r="V790" s="408" t="n">
        <v>46023</v>
      </c>
    </row>
    <row r="791">
      <c r="A791" s="396" t="inlineStr">
        <is>
          <t>33YKZABCDB4</t>
        </is>
      </c>
      <c r="B791" s="397" t="inlineStr">
        <is>
          <t>UJ85-4W-R3FB</t>
        </is>
      </c>
      <c r="C791" s="397" t="inlineStr">
        <is>
          <t>Entrada única - Individual</t>
        </is>
      </c>
      <c r="D791" s="398" t="n">
        <v>46053</v>
      </c>
      <c r="E791" s="398" t="n">
        <v>46053</v>
      </c>
      <c r="F791" s="490" t="n">
        <v>0.7551967592592592</v>
      </c>
      <c r="G791" s="397" t="inlineStr">
        <is>
          <t>Venda online</t>
        </is>
      </c>
      <c r="H791" s="397" t="inlineStr">
        <is>
          <t>Pagamento transacionado pela Sympla</t>
        </is>
      </c>
      <c r="I791" s="397" t="n">
        <v>75</v>
      </c>
      <c r="J791" s="397" t="n">
        <v>0</v>
      </c>
      <c r="K791" s="397" t="n">
        <v>75</v>
      </c>
      <c r="L791" s="397" t="n">
        <v>9</v>
      </c>
      <c r="M791" s="397" t="n">
        <v>84</v>
      </c>
      <c r="N791" s="397" t="n">
        <v>-9</v>
      </c>
      <c r="O791" s="491" t="n">
        <v>75</v>
      </c>
      <c r="P791" s="397" t="n"/>
      <c r="Q791" s="397" t="n"/>
      <c r="R791" s="397" t="inlineStr">
        <is>
          <t>MARCOS AURELIO</t>
        </is>
      </c>
      <c r="S791" s="397" t="inlineStr">
        <is>
          <t>PAIVA GOMES</t>
        </is>
      </c>
      <c r="T791" s="397" t="inlineStr">
        <is>
          <t>mpaiva.mpaiva@gmail.com</t>
        </is>
      </c>
      <c r="U791" s="400" t="inlineStr">
        <is>
          <t>Sim</t>
        </is>
      </c>
      <c r="V791" s="408" t="n">
        <v>46023</v>
      </c>
    </row>
    <row r="792">
      <c r="A792" s="401" t="inlineStr">
        <is>
          <t>33YKZABCDB4</t>
        </is>
      </c>
      <c r="B792" s="402" t="inlineStr">
        <is>
          <t>UJ85-4W-R3G8</t>
        </is>
      </c>
      <c r="C792" s="402" t="inlineStr">
        <is>
          <t>Entrada única - Individual</t>
        </is>
      </c>
      <c r="D792" s="403" t="n">
        <v>46053</v>
      </c>
      <c r="E792" s="403" t="n">
        <v>46053</v>
      </c>
      <c r="F792" s="492" t="n">
        <v>0.7551967592592592</v>
      </c>
      <c r="G792" s="402" t="inlineStr">
        <is>
          <t>Venda online</t>
        </is>
      </c>
      <c r="H792" s="402" t="inlineStr">
        <is>
          <t>Pagamento transacionado pela Sympla</t>
        </is>
      </c>
      <c r="I792" s="402" t="n">
        <v>75</v>
      </c>
      <c r="J792" s="402" t="n">
        <v>0</v>
      </c>
      <c r="K792" s="402" t="n">
        <v>75</v>
      </c>
      <c r="L792" s="402" t="n">
        <v>9</v>
      </c>
      <c r="M792" s="402" t="n">
        <v>84</v>
      </c>
      <c r="N792" s="402" t="n">
        <v>-9</v>
      </c>
      <c r="O792" s="493" t="n">
        <v>75</v>
      </c>
      <c r="P792" s="402" t="n"/>
      <c r="Q792" s="402" t="n"/>
      <c r="R792" s="402" t="inlineStr">
        <is>
          <t>MARCOS AURELIO</t>
        </is>
      </c>
      <c r="S792" s="402" t="inlineStr">
        <is>
          <t>PAIVA GOMES</t>
        </is>
      </c>
      <c r="T792" s="402" t="inlineStr">
        <is>
          <t>mpaiva.mpaiva@gmail.com</t>
        </is>
      </c>
      <c r="U792" s="405" t="inlineStr">
        <is>
          <t>Sim</t>
        </is>
      </c>
      <c r="V792" s="408" t="n">
        <v>46023</v>
      </c>
    </row>
    <row r="793">
      <c r="A793" s="396" t="inlineStr">
        <is>
          <t>33YKZABCF6L</t>
        </is>
      </c>
      <c r="B793" s="397" t="inlineStr">
        <is>
          <t>UJ85-ZN-R67W</t>
        </is>
      </c>
      <c r="C793" s="397" t="inlineStr">
        <is>
          <t>Entrada única - Individual</t>
        </is>
      </c>
      <c r="D793" s="398" t="n">
        <v>46053</v>
      </c>
      <c r="E793" s="398" t="n">
        <v>46053</v>
      </c>
      <c r="F793" s="490" t="n">
        <v>0.7650925925925925</v>
      </c>
      <c r="G793" s="397" t="inlineStr">
        <is>
          <t>Venda online</t>
        </is>
      </c>
      <c r="H793" s="397" t="inlineStr">
        <is>
          <t>Pagamento transacionado pela Sympla</t>
        </is>
      </c>
      <c r="I793" s="397" t="n">
        <v>75</v>
      </c>
      <c r="J793" s="397" t="n">
        <v>0</v>
      </c>
      <c r="K793" s="397" t="n">
        <v>75</v>
      </c>
      <c r="L793" s="397" t="n">
        <v>9</v>
      </c>
      <c r="M793" s="397" t="n">
        <v>84</v>
      </c>
      <c r="N793" s="397" t="n">
        <v>-9</v>
      </c>
      <c r="O793" s="491" t="n">
        <v>75</v>
      </c>
      <c r="P793" s="397" t="n"/>
      <c r="Q793" s="397" t="n"/>
      <c r="R793" s="397" t="inlineStr">
        <is>
          <t>Erika</t>
        </is>
      </c>
      <c r="S793" s="397" t="inlineStr">
        <is>
          <t>Oliveira</t>
        </is>
      </c>
      <c r="T793" s="397" t="inlineStr">
        <is>
          <t>erikinha.to@gmail.com</t>
        </is>
      </c>
      <c r="U793" s="400" t="inlineStr">
        <is>
          <t>Sim</t>
        </is>
      </c>
      <c r="V793" s="408" t="n">
        <v>46023</v>
      </c>
    </row>
    <row r="794">
      <c r="A794" s="401" t="inlineStr">
        <is>
          <t>33YKZABCF6L</t>
        </is>
      </c>
      <c r="B794" s="402" t="inlineStr">
        <is>
          <t>UJ85-ZN-R68R</t>
        </is>
      </c>
      <c r="C794" s="402" t="inlineStr">
        <is>
          <t>Entrada única - Individual</t>
        </is>
      </c>
      <c r="D794" s="403" t="n">
        <v>46053</v>
      </c>
      <c r="E794" s="403" t="n">
        <v>46053</v>
      </c>
      <c r="F794" s="492" t="n">
        <v>0.7650925925925925</v>
      </c>
      <c r="G794" s="402" t="inlineStr">
        <is>
          <t>Venda online</t>
        </is>
      </c>
      <c r="H794" s="402" t="inlineStr">
        <is>
          <t>Pagamento transacionado pela Sympla</t>
        </is>
      </c>
      <c r="I794" s="402" t="n">
        <v>75</v>
      </c>
      <c r="J794" s="402" t="n">
        <v>0</v>
      </c>
      <c r="K794" s="402" t="n">
        <v>75</v>
      </c>
      <c r="L794" s="402" t="n">
        <v>9</v>
      </c>
      <c r="M794" s="402" t="n">
        <v>84</v>
      </c>
      <c r="N794" s="402" t="n">
        <v>-9</v>
      </c>
      <c r="O794" s="493" t="n">
        <v>75</v>
      </c>
      <c r="P794" s="402" t="n"/>
      <c r="Q794" s="402" t="n"/>
      <c r="R794" s="402" t="inlineStr">
        <is>
          <t>Erika</t>
        </is>
      </c>
      <c r="S794" s="402" t="inlineStr">
        <is>
          <t>Oliveira</t>
        </is>
      </c>
      <c r="T794" s="402" t="inlineStr">
        <is>
          <t>erikinha.to@gmail.com</t>
        </is>
      </c>
      <c r="U794" s="405" t="inlineStr">
        <is>
          <t>Sim</t>
        </is>
      </c>
      <c r="V794" s="408" t="n">
        <v>46023</v>
      </c>
    </row>
    <row r="795">
      <c r="A795" s="396" t="inlineStr">
        <is>
          <t>33YKZABCF6L</t>
        </is>
      </c>
      <c r="B795" s="397" t="inlineStr">
        <is>
          <t>UJ85-ZN-R692</t>
        </is>
      </c>
      <c r="C795" s="397" t="inlineStr">
        <is>
          <t>Entrada única - Individual</t>
        </is>
      </c>
      <c r="D795" s="398" t="n">
        <v>46053</v>
      </c>
      <c r="E795" s="398" t="n">
        <v>46053</v>
      </c>
      <c r="F795" s="490" t="n">
        <v>0.7650925925925925</v>
      </c>
      <c r="G795" s="397" t="inlineStr">
        <is>
          <t>Venda online</t>
        </is>
      </c>
      <c r="H795" s="397" t="inlineStr">
        <is>
          <t>Pagamento transacionado pela Sympla</t>
        </is>
      </c>
      <c r="I795" s="397" t="n">
        <v>75</v>
      </c>
      <c r="J795" s="397" t="n">
        <v>0</v>
      </c>
      <c r="K795" s="397" t="n">
        <v>75</v>
      </c>
      <c r="L795" s="397" t="n">
        <v>9</v>
      </c>
      <c r="M795" s="397" t="n">
        <v>84</v>
      </c>
      <c r="N795" s="397" t="n">
        <v>-9</v>
      </c>
      <c r="O795" s="491" t="n">
        <v>75</v>
      </c>
      <c r="P795" s="397" t="n"/>
      <c r="Q795" s="397" t="n"/>
      <c r="R795" s="397" t="inlineStr">
        <is>
          <t>Erika</t>
        </is>
      </c>
      <c r="S795" s="397" t="inlineStr">
        <is>
          <t>Oliveira</t>
        </is>
      </c>
      <c r="T795" s="397" t="inlineStr">
        <is>
          <t>erikinha.to@gmail.com</t>
        </is>
      </c>
      <c r="U795" s="400" t="inlineStr">
        <is>
          <t>Sim</t>
        </is>
      </c>
      <c r="V795" s="408" t="n">
        <v>46023</v>
      </c>
    </row>
    <row r="796">
      <c r="A796" s="396" t="inlineStr">
        <is>
          <t>34FUZABEVUZ</t>
        </is>
      </c>
      <c r="B796" s="397" t="inlineStr">
        <is>
          <t>UJ9F-T6-S9VW</t>
        </is>
      </c>
      <c r="C796" s="397" t="inlineStr">
        <is>
          <t>Intermediário - 2 lugares</t>
        </is>
      </c>
      <c r="D796" s="398" t="inlineStr">
        <is>
          <t>Aprovado</t>
        </is>
      </c>
      <c r="E796" s="398" t="inlineStr">
        <is>
          <t>01/02/2026</t>
        </is>
      </c>
      <c r="F796" s="490" t="inlineStr">
        <is>
          <t>12:25:22</t>
        </is>
      </c>
      <c r="G796" s="397" t="inlineStr">
        <is>
          <t>Venda online</t>
        </is>
      </c>
      <c r="H796" s="397" t="inlineStr">
        <is>
          <t>Pagamento transacionado pela Sympla</t>
        </is>
      </c>
      <c r="I796" s="397" t="n">
        <v>180</v>
      </c>
      <c r="J796" s="397" t="n">
        <v>0</v>
      </c>
      <c r="K796" s="397" t="n">
        <v>180</v>
      </c>
      <c r="L796" s="397" t="n">
        <v>21.6</v>
      </c>
      <c r="M796" s="397" t="n">
        <v>201.6</v>
      </c>
      <c r="N796" s="397" t="n">
        <v>-21.6</v>
      </c>
      <c r="O796" s="491" t="n">
        <v>180</v>
      </c>
      <c r="P796" s="397" t="n"/>
      <c r="Q796" s="397" t="n"/>
      <c r="R796" s="397" t="inlineStr">
        <is>
          <t>Guilherme</t>
        </is>
      </c>
      <c r="S796" s="397" t="inlineStr">
        <is>
          <t>silva</t>
        </is>
      </c>
      <c r="T796" s="397" t="inlineStr">
        <is>
          <t>silvag05@hotmail.com</t>
        </is>
      </c>
      <c r="U796" s="400" t="inlineStr">
        <is>
          <t>Sim</t>
        </is>
      </c>
      <c r="V796" s="408" t="n">
        <v>46054</v>
      </c>
    </row>
    <row r="797">
      <c r="A797" s="401" t="inlineStr">
        <is>
          <t>34FUZABEVUZ</t>
        </is>
      </c>
      <c r="B797" s="402" t="inlineStr">
        <is>
          <t>UJ9F-T6-S9WQ</t>
        </is>
      </c>
      <c r="C797" s="402" t="inlineStr">
        <is>
          <t>Intermediário - 2 lugares</t>
        </is>
      </c>
      <c r="D797" s="403" t="inlineStr">
        <is>
          <t>Aprovado</t>
        </is>
      </c>
      <c r="E797" s="403" t="inlineStr">
        <is>
          <t>01/02/2026</t>
        </is>
      </c>
      <c r="F797" s="492" t="inlineStr">
        <is>
          <t>12:25:22</t>
        </is>
      </c>
      <c r="G797" s="402" t="inlineStr">
        <is>
          <t>Venda online</t>
        </is>
      </c>
      <c r="H797" s="402" t="inlineStr">
        <is>
          <t>Pagamento transacionado pela Sympla</t>
        </is>
      </c>
      <c r="I797" s="402" t="n">
        <v>180</v>
      </c>
      <c r="J797" s="402" t="n">
        <v>0</v>
      </c>
      <c r="K797" s="402" t="n">
        <v>180</v>
      </c>
      <c r="L797" s="402" t="n">
        <v>21.6</v>
      </c>
      <c r="M797" s="402" t="n">
        <v>201.6</v>
      </c>
      <c r="N797" s="402" t="n">
        <v>-21.6</v>
      </c>
      <c r="O797" s="493" t="n">
        <v>180</v>
      </c>
      <c r="P797" s="402" t="n"/>
      <c r="Q797" s="402" t="n"/>
      <c r="R797" s="402" t="inlineStr">
        <is>
          <t>Guilherme</t>
        </is>
      </c>
      <c r="S797" s="402" t="inlineStr">
        <is>
          <t>silva</t>
        </is>
      </c>
      <c r="T797" s="402" t="inlineStr">
        <is>
          <t>silvag05@hotmail.com</t>
        </is>
      </c>
      <c r="U797" s="405" t="inlineStr">
        <is>
          <t>Sim</t>
        </is>
      </c>
      <c r="V797" s="408" t="n">
        <v>46054</v>
      </c>
    </row>
    <row r="798">
      <c r="A798" s="396" t="inlineStr">
        <is>
          <t>34FUZABFB2R</t>
        </is>
      </c>
      <c r="B798" s="397" t="inlineStr">
        <is>
          <t>UJ9Y-8E-Y9FG</t>
        </is>
      </c>
      <c r="C798" s="397" t="inlineStr">
        <is>
          <t>Intermediário - 2 lugares</t>
        </is>
      </c>
      <c r="D798" s="398" t="inlineStr">
        <is>
          <t>Aprovado</t>
        </is>
      </c>
      <c r="E798" s="398" t="inlineStr">
        <is>
          <t>01/02/2026</t>
        </is>
      </c>
      <c r="F798" s="490" t="inlineStr">
        <is>
          <t>13:24:01</t>
        </is>
      </c>
      <c r="G798" s="397" t="inlineStr">
        <is>
          <t>Venda online</t>
        </is>
      </c>
      <c r="H798" s="397" t="inlineStr">
        <is>
          <t>Pagamento transacionado pela Sympla</t>
        </is>
      </c>
      <c r="I798" s="397" t="n">
        <v>180</v>
      </c>
      <c r="J798" s="397" t="n">
        <v>0</v>
      </c>
      <c r="K798" s="397" t="n">
        <v>180</v>
      </c>
      <c r="L798" s="397" t="n">
        <v>21.6</v>
      </c>
      <c r="M798" s="397" t="n">
        <v>201.6</v>
      </c>
      <c r="N798" s="397" t="n">
        <v>-21.6</v>
      </c>
      <c r="O798" s="491" t="n">
        <v>180</v>
      </c>
      <c r="P798" s="397" t="n"/>
      <c r="Q798" s="397" t="n"/>
      <c r="R798" s="397" t="inlineStr">
        <is>
          <t>Thiago</t>
        </is>
      </c>
      <c r="S798" s="397" t="inlineStr">
        <is>
          <t>Burguez</t>
        </is>
      </c>
      <c r="T798" s="397" t="inlineStr">
        <is>
          <t>thiagochichorro@gmail.com</t>
        </is>
      </c>
      <c r="U798" s="400" t="inlineStr">
        <is>
          <t>Sim</t>
        </is>
      </c>
      <c r="V798" s="408" t="n">
        <v>46054</v>
      </c>
    </row>
    <row r="799">
      <c r="A799" s="396" t="inlineStr">
        <is>
          <t>34FUZABFG6Z</t>
        </is>
      </c>
      <c r="B799" s="397" t="inlineStr">
        <is>
          <t>UJ9K-B0-D3LV</t>
        </is>
      </c>
      <c r="C799" s="397" t="inlineStr">
        <is>
          <t>Entrada única - Individual</t>
        </is>
      </c>
      <c r="D799" s="398" t="inlineStr">
        <is>
          <t>Aprovado</t>
        </is>
      </c>
      <c r="E799" s="398" t="inlineStr">
        <is>
          <t>01/02/2026</t>
        </is>
      </c>
      <c r="F799" s="490" t="inlineStr">
        <is>
          <t>14:15:00</t>
        </is>
      </c>
      <c r="G799" s="397" t="inlineStr">
        <is>
          <t>Venda online</t>
        </is>
      </c>
      <c r="H799" s="397" t="inlineStr">
        <is>
          <t>Pagamento transacionado pela Sympla</t>
        </is>
      </c>
      <c r="I799" s="397" t="n">
        <v>75</v>
      </c>
      <c r="J799" s="397" t="n">
        <v>0</v>
      </c>
      <c r="K799" s="397" t="n">
        <v>75</v>
      </c>
      <c r="L799" s="397" t="n">
        <v>9</v>
      </c>
      <c r="M799" s="397" t="n">
        <v>84</v>
      </c>
      <c r="N799" s="397" t="n">
        <v>-9</v>
      </c>
      <c r="O799" s="491" t="n">
        <v>75</v>
      </c>
      <c r="P799" s="397" t="n"/>
      <c r="Q799" s="397" t="n"/>
      <c r="R799" s="397" t="inlineStr">
        <is>
          <t>Sandra</t>
        </is>
      </c>
      <c r="S799" s="397" t="inlineStr">
        <is>
          <t>Rosalen</t>
        </is>
      </c>
      <c r="T799" s="397" t="inlineStr">
        <is>
          <t>sandra.rosalen@gmail.com</t>
        </is>
      </c>
      <c r="U799" s="400" t="inlineStr">
        <is>
          <t>Sim</t>
        </is>
      </c>
      <c r="V799" s="408" t="n">
        <v>46054</v>
      </c>
    </row>
    <row r="800">
      <c r="A800" s="401" t="inlineStr">
        <is>
          <t>34FUZABFG6Z</t>
        </is>
      </c>
      <c r="B800" s="402" t="inlineStr">
        <is>
          <t>UJ9K-B0-D3MN</t>
        </is>
      </c>
      <c r="C800" s="402" t="inlineStr">
        <is>
          <t>Entrada única - Individual</t>
        </is>
      </c>
      <c r="D800" s="403" t="inlineStr">
        <is>
          <t>Aprovado</t>
        </is>
      </c>
      <c r="E800" s="403" t="inlineStr">
        <is>
          <t>01/02/2026</t>
        </is>
      </c>
      <c r="F800" s="492" t="inlineStr">
        <is>
          <t>14:15:00</t>
        </is>
      </c>
      <c r="G800" s="402" t="inlineStr">
        <is>
          <t>Venda online</t>
        </is>
      </c>
      <c r="H800" s="402" t="inlineStr">
        <is>
          <t>Pagamento transacionado pela Sympla</t>
        </is>
      </c>
      <c r="I800" s="402" t="n">
        <v>75</v>
      </c>
      <c r="J800" s="402" t="n">
        <v>0</v>
      </c>
      <c r="K800" s="402" t="n">
        <v>75</v>
      </c>
      <c r="L800" s="402" t="n">
        <v>9</v>
      </c>
      <c r="M800" s="402" t="n">
        <v>84</v>
      </c>
      <c r="N800" s="402" t="n">
        <v>-9</v>
      </c>
      <c r="O800" s="493" t="n">
        <v>75</v>
      </c>
      <c r="P800" s="402" t="n"/>
      <c r="Q800" s="402" t="n"/>
      <c r="R800" s="402" t="inlineStr">
        <is>
          <t>Sandra</t>
        </is>
      </c>
      <c r="S800" s="402" t="inlineStr">
        <is>
          <t>Rosalen</t>
        </is>
      </c>
      <c r="T800" s="402" t="inlineStr">
        <is>
          <t>sandra.rosalen@gmail.com</t>
        </is>
      </c>
      <c r="U800" s="405" t="inlineStr">
        <is>
          <t>Sim</t>
        </is>
      </c>
      <c r="V800" s="408" t="n">
        <v>46054</v>
      </c>
    </row>
    <row r="801">
      <c r="A801" s="396" t="inlineStr">
        <is>
          <t>34FUZABFHFP</t>
        </is>
      </c>
      <c r="B801" s="397" t="inlineStr">
        <is>
          <t>UJ9K-EV-M5VS</t>
        </is>
      </c>
      <c r="C801" s="397" t="inlineStr">
        <is>
          <t>Entrada única - Individual</t>
        </is>
      </c>
      <c r="D801" s="398" t="inlineStr">
        <is>
          <t>Aprovado</t>
        </is>
      </c>
      <c r="E801" s="398" t="inlineStr">
        <is>
          <t>01/02/2026</t>
        </is>
      </c>
      <c r="F801" s="490" t="inlineStr">
        <is>
          <t>14:17:50</t>
        </is>
      </c>
      <c r="G801" s="397" t="inlineStr">
        <is>
          <t>Venda online</t>
        </is>
      </c>
      <c r="H801" s="397" t="inlineStr">
        <is>
          <t>Pagamento transacionado pela Sympla</t>
        </is>
      </c>
      <c r="I801" s="397" t="n">
        <v>75</v>
      </c>
      <c r="J801" s="397" t="n">
        <v>0</v>
      </c>
      <c r="K801" s="397" t="n">
        <v>75</v>
      </c>
      <c r="L801" s="397" t="n">
        <v>9</v>
      </c>
      <c r="M801" s="397" t="n">
        <v>84</v>
      </c>
      <c r="N801" s="397" t="n">
        <v>-9</v>
      </c>
      <c r="O801" s="491" t="n">
        <v>75</v>
      </c>
      <c r="P801" s="397" t="n"/>
      <c r="Q801" s="397" t="n"/>
      <c r="R801" s="397" t="inlineStr">
        <is>
          <t>M</t>
        </is>
      </c>
      <c r="S801" s="397" t="inlineStr">
        <is>
          <t>MARTINS</t>
        </is>
      </c>
      <c r="T801" s="397" t="inlineStr">
        <is>
          <t>mari_mrts@hotmail.com</t>
        </is>
      </c>
      <c r="U801" s="400" t="inlineStr">
        <is>
          <t>Sim</t>
        </is>
      </c>
      <c r="V801" s="408" t="n">
        <v>46054</v>
      </c>
    </row>
    <row r="802">
      <c r="A802" s="396" t="inlineStr">
        <is>
          <t>34FUZABFY46</t>
        </is>
      </c>
      <c r="B802" s="397" t="inlineStr">
        <is>
          <t>UJ9K-Q7-96DN</t>
        </is>
      </c>
      <c r="C802" s="397" t="inlineStr">
        <is>
          <t>Frente de Palco - 2 lugares</t>
        </is>
      </c>
      <c r="D802" s="398" t="inlineStr">
        <is>
          <t>Aprovado</t>
        </is>
      </c>
      <c r="E802" s="398" t="inlineStr">
        <is>
          <t>01/02/2026</t>
        </is>
      </c>
      <c r="F802" s="490" t="inlineStr">
        <is>
          <t>14:25:59</t>
        </is>
      </c>
      <c r="G802" s="397" t="inlineStr">
        <is>
          <t>Venda online</t>
        </is>
      </c>
      <c r="H802" s="397" t="inlineStr">
        <is>
          <t>Pagamento transacionado pela Sympla</t>
        </is>
      </c>
      <c r="I802" s="397" t="n">
        <v>220</v>
      </c>
      <c r="J802" s="397" t="n">
        <v>0</v>
      </c>
      <c r="K802" s="397" t="n">
        <v>220</v>
      </c>
      <c r="L802" s="397" t="n">
        <v>26.4</v>
      </c>
      <c r="M802" s="397" t="n">
        <v>246.4</v>
      </c>
      <c r="N802" s="397" t="n">
        <v>-26.4</v>
      </c>
      <c r="O802" s="491" t="n">
        <v>220</v>
      </c>
      <c r="P802" s="397" t="n"/>
      <c r="Q802" s="397" t="n"/>
      <c r="R802" s="397" t="inlineStr">
        <is>
          <t>Jade</t>
        </is>
      </c>
      <c r="S802" s="397" t="inlineStr">
        <is>
          <t>Conteiro</t>
        </is>
      </c>
      <c r="T802" s="397" t="inlineStr">
        <is>
          <t>jade.conteiro@gmail.com</t>
        </is>
      </c>
      <c r="U802" s="400" t="inlineStr">
        <is>
          <t>Sim</t>
        </is>
      </c>
      <c r="V802" s="408" t="n">
        <v>46054</v>
      </c>
    </row>
    <row r="803">
      <c r="A803" s="401" t="inlineStr">
        <is>
          <t>34FUZABFJB6</t>
        </is>
      </c>
      <c r="B803" s="402" t="inlineStr">
        <is>
          <t>UJ9L-6L-1NN0</t>
        </is>
      </c>
      <c r="C803" s="402" t="inlineStr">
        <is>
          <t>Intermediário - 2 lugares</t>
        </is>
      </c>
      <c r="D803" s="403" t="inlineStr">
        <is>
          <t>Aprovado</t>
        </is>
      </c>
      <c r="E803" s="403" t="inlineStr">
        <is>
          <t>01/02/2026</t>
        </is>
      </c>
      <c r="F803" s="492" t="inlineStr">
        <is>
          <t>14:36:23</t>
        </is>
      </c>
      <c r="G803" s="402" t="inlineStr">
        <is>
          <t>Venda online</t>
        </is>
      </c>
      <c r="H803" s="402" t="inlineStr">
        <is>
          <t>Pagamento transacionado pela Sympla</t>
        </is>
      </c>
      <c r="I803" s="402" t="n">
        <v>180</v>
      </c>
      <c r="J803" s="402" t="n">
        <v>0</v>
      </c>
      <c r="K803" s="402" t="n">
        <v>180</v>
      </c>
      <c r="L803" s="402" t="n">
        <v>21.6</v>
      </c>
      <c r="M803" s="402" t="n">
        <v>201.6</v>
      </c>
      <c r="N803" s="402" t="n">
        <v>-21.6</v>
      </c>
      <c r="O803" s="493" t="n">
        <v>180</v>
      </c>
      <c r="P803" s="402" t="n"/>
      <c r="Q803" s="402" t="n"/>
      <c r="R803" s="402" t="inlineStr">
        <is>
          <t>Layena</t>
        </is>
      </c>
      <c r="S803" s="402" t="inlineStr">
        <is>
          <t>Paula</t>
        </is>
      </c>
      <c r="T803" s="402" t="inlineStr">
        <is>
          <t>layenapaula09@gmail.com</t>
        </is>
      </c>
      <c r="U803" s="405" t="inlineStr">
        <is>
          <t>Sim</t>
        </is>
      </c>
      <c r="V803" s="408" t="n">
        <v>46054</v>
      </c>
    </row>
    <row r="804">
      <c r="A804" s="396" t="inlineStr">
        <is>
          <t>34FUZABFPG8</t>
        </is>
      </c>
      <c r="B804" s="397" t="inlineStr">
        <is>
          <t>UJ9N-UV-SF7C</t>
        </is>
      </c>
      <c r="C804" s="397" t="inlineStr">
        <is>
          <t>Frente de Palco - 2 lugares</t>
        </is>
      </c>
      <c r="D804" s="398" t="inlineStr">
        <is>
          <t>Aprovado</t>
        </is>
      </c>
      <c r="E804" s="398" t="inlineStr">
        <is>
          <t>01/02/2026</t>
        </is>
      </c>
      <c r="F804" s="490" t="inlineStr">
        <is>
          <t>15:43:03</t>
        </is>
      </c>
      <c r="G804" s="397" t="inlineStr">
        <is>
          <t>Venda online</t>
        </is>
      </c>
      <c r="H804" s="397" t="inlineStr">
        <is>
          <t>Pagamento transacionado pela Sympla</t>
        </is>
      </c>
      <c r="I804" s="397" t="n">
        <v>220</v>
      </c>
      <c r="J804" s="397" t="n">
        <v>0</v>
      </c>
      <c r="K804" s="397" t="n">
        <v>220</v>
      </c>
      <c r="L804" s="397" t="n">
        <v>26.4</v>
      </c>
      <c r="M804" s="397" t="n">
        <v>246.4</v>
      </c>
      <c r="N804" s="397" t="n">
        <v>-26.4</v>
      </c>
      <c r="O804" s="491" t="n">
        <v>220</v>
      </c>
      <c r="P804" s="397" t="n"/>
      <c r="Q804" s="397" t="n"/>
      <c r="R804" s="397" t="inlineStr">
        <is>
          <t>NATYSFERREIRAS</t>
        </is>
      </c>
      <c r="S804" s="397" t="inlineStr">
        <is>
          <t>NATYSFERREIRAS</t>
        </is>
      </c>
      <c r="T804" s="397" t="inlineStr">
        <is>
          <t>natys.ferreiras@gmail.com</t>
        </is>
      </c>
      <c r="U804" s="400" t="inlineStr">
        <is>
          <t>Sim</t>
        </is>
      </c>
      <c r="V804" s="408" t="n">
        <v>46054</v>
      </c>
    </row>
    <row r="805">
      <c r="A805" s="396" t="inlineStr">
        <is>
          <t>34FUZABFTHL</t>
        </is>
      </c>
      <c r="B805" s="397" t="inlineStr">
        <is>
          <t>UJ9P-R3-N96Z</t>
        </is>
      </c>
      <c r="C805" s="397" t="inlineStr">
        <is>
          <t>Entrada única - Individual</t>
        </is>
      </c>
      <c r="D805" s="398" t="inlineStr">
        <is>
          <t>Aprovado</t>
        </is>
      </c>
      <c r="E805" s="398" t="inlineStr">
        <is>
          <t>01/02/2026</t>
        </is>
      </c>
      <c r="F805" s="490" t="inlineStr">
        <is>
          <t>16:29:24</t>
        </is>
      </c>
      <c r="G805" s="397" t="inlineStr">
        <is>
          <t>Venda online</t>
        </is>
      </c>
      <c r="H805" s="397" t="inlineStr">
        <is>
          <t>Pagamento transacionado pela Sympla</t>
        </is>
      </c>
      <c r="I805" s="397" t="n">
        <v>75</v>
      </c>
      <c r="J805" s="397" t="n">
        <v>0</v>
      </c>
      <c r="K805" s="397" t="n">
        <v>75</v>
      </c>
      <c r="L805" s="397" t="n">
        <v>9</v>
      </c>
      <c r="M805" s="397" t="n">
        <v>84</v>
      </c>
      <c r="N805" s="397" t="n">
        <v>-9</v>
      </c>
      <c r="O805" s="491" t="n">
        <v>75</v>
      </c>
      <c r="P805" s="397" t="n"/>
      <c r="Q805" s="397" t="n"/>
      <c r="R805" s="397" t="inlineStr">
        <is>
          <t>Solange</t>
        </is>
      </c>
      <c r="S805" s="397" t="inlineStr">
        <is>
          <t>Bispo</t>
        </is>
      </c>
      <c r="T805" s="397" t="inlineStr">
        <is>
          <t>solbsousa@gmail.com</t>
        </is>
      </c>
      <c r="U805" s="400" t="inlineStr">
        <is>
          <t>Sim</t>
        </is>
      </c>
      <c r="V805" s="408" t="n">
        <v>46054</v>
      </c>
    </row>
    <row r="806">
      <c r="A806" s="401" t="inlineStr">
        <is>
          <t>34FUZABFU6Z</t>
        </is>
      </c>
      <c r="B806" s="402" t="inlineStr">
        <is>
          <t>UJ9P-VU-X4FY</t>
        </is>
      </c>
      <c r="C806" s="402" t="inlineStr">
        <is>
          <t>Entrada única - Individual</t>
        </is>
      </c>
      <c r="D806" s="403" t="inlineStr">
        <is>
          <t>Aprovado</t>
        </is>
      </c>
      <c r="E806" s="403" t="inlineStr">
        <is>
          <t>01/02/2026</t>
        </is>
      </c>
      <c r="F806" s="492" t="inlineStr">
        <is>
          <t>16:32:52</t>
        </is>
      </c>
      <c r="G806" s="402" t="inlineStr">
        <is>
          <t>Venda online</t>
        </is>
      </c>
      <c r="H806" s="402" t="inlineStr">
        <is>
          <t>Pagamento transacionado pela Sympla</t>
        </is>
      </c>
      <c r="I806" s="402" t="n">
        <v>75</v>
      </c>
      <c r="J806" s="402" t="n">
        <v>0</v>
      </c>
      <c r="K806" s="402" t="n">
        <v>75</v>
      </c>
      <c r="L806" s="402" t="n">
        <v>9</v>
      </c>
      <c r="M806" s="402" t="n">
        <v>84</v>
      </c>
      <c r="N806" s="402" t="n">
        <v>-9</v>
      </c>
      <c r="O806" s="493" t="n">
        <v>75</v>
      </c>
      <c r="P806" s="402" t="n"/>
      <c r="Q806" s="402" t="n"/>
      <c r="R806" s="402" t="inlineStr">
        <is>
          <t>Lilian</t>
        </is>
      </c>
      <c r="S806" s="402" t="inlineStr">
        <is>
          <t>de Freitas Tavares</t>
        </is>
      </c>
      <c r="T806" s="402" t="inlineStr">
        <is>
          <t>lilicadefreitastavares@gmail.com</t>
        </is>
      </c>
      <c r="U806" s="405" t="inlineStr">
        <is>
          <t>Sim</t>
        </is>
      </c>
      <c r="V806" s="408" t="n">
        <v>46054</v>
      </c>
    </row>
    <row r="807">
      <c r="A807" s="396" t="inlineStr">
        <is>
          <t>34FUZABFVQG</t>
        </is>
      </c>
      <c r="B807" s="397" t="inlineStr">
        <is>
          <t>UJ9Q-Z8-UGDQ</t>
        </is>
      </c>
      <c r="C807" s="397" t="inlineStr">
        <is>
          <t>Frente de Palco - 2 lugares</t>
        </is>
      </c>
      <c r="D807" s="398" t="inlineStr">
        <is>
          <t>Aprovado</t>
        </is>
      </c>
      <c r="E807" s="398" t="inlineStr">
        <is>
          <t>01/02/2026</t>
        </is>
      </c>
      <c r="F807" s="490" t="inlineStr">
        <is>
          <t>16:51:54</t>
        </is>
      </c>
      <c r="G807" s="397" t="inlineStr">
        <is>
          <t>Venda online</t>
        </is>
      </c>
      <c r="H807" s="397" t="inlineStr">
        <is>
          <t>Pagamento transacionado pela Sympla</t>
        </is>
      </c>
      <c r="I807" s="397" t="n">
        <v>220</v>
      </c>
      <c r="J807" s="397" t="n">
        <v>0</v>
      </c>
      <c r="K807" s="397" t="n">
        <v>220</v>
      </c>
      <c r="L807" s="397" t="n">
        <v>26.4</v>
      </c>
      <c r="M807" s="397" t="n">
        <v>246.4</v>
      </c>
      <c r="N807" s="397" t="n">
        <v>-26.4</v>
      </c>
      <c r="O807" s="491" t="n">
        <v>220</v>
      </c>
      <c r="P807" s="397" t="n"/>
      <c r="Q807" s="397" t="n"/>
      <c r="R807" s="397" t="inlineStr">
        <is>
          <t>Patrick</t>
        </is>
      </c>
      <c r="S807" s="397" t="inlineStr">
        <is>
          <t>Silva</t>
        </is>
      </c>
      <c r="T807" s="397" t="inlineStr">
        <is>
          <t>packland@gmail.com</t>
        </is>
      </c>
      <c r="U807" s="400" t="inlineStr">
        <is>
          <t>Sim</t>
        </is>
      </c>
      <c r="V807" s="408" t="n">
        <v>46054</v>
      </c>
    </row>
    <row r="808">
      <c r="A808" s="396" t="inlineStr">
        <is>
          <t>34FUZABG3CF</t>
        </is>
      </c>
      <c r="B808" s="397" t="inlineStr">
        <is>
          <t>UJ9S-EB-FLAH</t>
        </is>
      </c>
      <c r="C808" s="397" t="inlineStr">
        <is>
          <t>Mesas mezanino - 2 lugares</t>
        </is>
      </c>
      <c r="D808" s="398" t="inlineStr">
        <is>
          <t>Aprovado</t>
        </is>
      </c>
      <c r="E808" s="398" t="inlineStr">
        <is>
          <t>01/02/2026</t>
        </is>
      </c>
      <c r="F808" s="490" t="inlineStr">
        <is>
          <t>17:33:50</t>
        </is>
      </c>
      <c r="G808" s="397" t="inlineStr">
        <is>
          <t>Venda online</t>
        </is>
      </c>
      <c r="H808" s="397" t="inlineStr">
        <is>
          <t>Pagamento transacionado pela Sympla</t>
        </is>
      </c>
      <c r="I808" s="397" t="n">
        <v>130</v>
      </c>
      <c r="J808" s="397" t="n">
        <v>0</v>
      </c>
      <c r="K808" s="397" t="n">
        <v>130</v>
      </c>
      <c r="L808" s="397" t="n">
        <v>15.6</v>
      </c>
      <c r="M808" s="397" t="n">
        <v>145.6</v>
      </c>
      <c r="N808" s="397" t="n">
        <v>-15.6</v>
      </c>
      <c r="O808" s="491" t="n">
        <v>130</v>
      </c>
      <c r="P808" s="397" t="n"/>
      <c r="Q808" s="397" t="n"/>
      <c r="R808" s="397" t="inlineStr">
        <is>
          <t>Paula</t>
        </is>
      </c>
      <c r="S808" s="397" t="inlineStr">
        <is>
          <t>Bol</t>
        </is>
      </c>
      <c r="T808" s="397" t="inlineStr">
        <is>
          <t>paulabol19@gmail.com</t>
        </is>
      </c>
      <c r="U808" s="400" t="inlineStr">
        <is>
          <t>Sim</t>
        </is>
      </c>
      <c r="V808" s="408" t="n">
        <v>46054</v>
      </c>
    </row>
    <row r="809">
      <c r="A809" s="401" t="inlineStr">
        <is>
          <t>34FUZABG4HA</t>
        </is>
      </c>
      <c r="B809" s="402" t="inlineStr">
        <is>
          <t>UJ9T-8N-A6P5</t>
        </is>
      </c>
      <c r="C809" s="402" t="inlineStr">
        <is>
          <t>Frente de Palco - 2 lugares</t>
        </is>
      </c>
      <c r="D809" s="403" t="inlineStr">
        <is>
          <t>Aprovado</t>
        </is>
      </c>
      <c r="E809" s="403" t="inlineStr">
        <is>
          <t>01/02/2026</t>
        </is>
      </c>
      <c r="F809" s="492" t="inlineStr">
        <is>
          <t>17:54:18</t>
        </is>
      </c>
      <c r="G809" s="402" t="inlineStr">
        <is>
          <t>Venda online</t>
        </is>
      </c>
      <c r="H809" s="402" t="inlineStr">
        <is>
          <t>Pagamento transacionado pela Sympla</t>
        </is>
      </c>
      <c r="I809" s="402" t="n">
        <v>220</v>
      </c>
      <c r="J809" s="402" t="n">
        <v>0</v>
      </c>
      <c r="K809" s="402" t="n">
        <v>220</v>
      </c>
      <c r="L809" s="402" t="n">
        <v>26.4</v>
      </c>
      <c r="M809" s="402" t="n">
        <v>246.4</v>
      </c>
      <c r="N809" s="402" t="n">
        <v>-26.4</v>
      </c>
      <c r="O809" s="493" t="n">
        <v>220</v>
      </c>
      <c r="P809" s="402" t="n"/>
      <c r="Q809" s="402" t="n"/>
      <c r="R809" s="402" t="inlineStr">
        <is>
          <t>Raphaela</t>
        </is>
      </c>
      <c r="S809" s="402" t="inlineStr">
        <is>
          <t>Cho</t>
        </is>
      </c>
      <c r="T809" s="402" t="inlineStr">
        <is>
          <t>raphaelacho07@gmail.com</t>
        </is>
      </c>
      <c r="U809" s="405" t="inlineStr">
        <is>
          <t>Sim</t>
        </is>
      </c>
      <c r="V809" s="408" t="n">
        <v>46054</v>
      </c>
    </row>
    <row r="810">
      <c r="A810" s="396" t="inlineStr">
        <is>
          <t>34FUZABG6HS</t>
        </is>
      </c>
      <c r="B810" s="397" t="inlineStr">
        <is>
          <t>UJ9U-0Q-XCX7</t>
        </is>
      </c>
      <c r="C810" s="397" t="inlineStr">
        <is>
          <t>Frente de Palco - 2 lugares</t>
        </is>
      </c>
      <c r="D810" s="398" t="inlineStr">
        <is>
          <t>Aprovado</t>
        </is>
      </c>
      <c r="E810" s="398" t="inlineStr">
        <is>
          <t>01/02/2026</t>
        </is>
      </c>
      <c r="F810" s="490" t="inlineStr">
        <is>
          <t>18:13:10</t>
        </is>
      </c>
      <c r="G810" s="397" t="inlineStr">
        <is>
          <t>Venda online</t>
        </is>
      </c>
      <c r="H810" s="397" t="inlineStr">
        <is>
          <t>Pagamento transacionado pela Sympla</t>
        </is>
      </c>
      <c r="I810" s="397" t="n">
        <v>220</v>
      </c>
      <c r="J810" s="397" t="n">
        <v>0</v>
      </c>
      <c r="K810" s="397" t="n">
        <v>220</v>
      </c>
      <c r="L810" s="397" t="n">
        <v>26.4</v>
      </c>
      <c r="M810" s="397" t="n">
        <v>246.4</v>
      </c>
      <c r="N810" s="397" t="n">
        <v>-26.4</v>
      </c>
      <c r="O810" s="491" t="n">
        <v>220</v>
      </c>
      <c r="P810" s="397" t="n"/>
      <c r="Q810" s="397" t="n"/>
      <c r="R810" s="397" t="inlineStr">
        <is>
          <t>Sabrina</t>
        </is>
      </c>
      <c r="S810" s="397" t="inlineStr">
        <is>
          <t>Leandro</t>
        </is>
      </c>
      <c r="T810" s="397" t="inlineStr">
        <is>
          <t>sabrinaleandrodossantosbina@gmail.com</t>
        </is>
      </c>
      <c r="U810" s="400" t="inlineStr">
        <is>
          <t>Sim</t>
        </is>
      </c>
      <c r="V810" s="408" t="n">
        <v>46054</v>
      </c>
    </row>
    <row r="811">
      <c r="A811" s="396" t="inlineStr">
        <is>
          <t>34FUZABGAUG</t>
        </is>
      </c>
      <c r="B811" s="397" t="inlineStr">
        <is>
          <t>UJ9W-16-0VHK</t>
        </is>
      </c>
      <c r="C811" s="397" t="inlineStr">
        <is>
          <t>Frente de Palco - 2 lugares</t>
        </is>
      </c>
      <c r="D811" s="398" t="inlineStr">
        <is>
          <t>Aprovado</t>
        </is>
      </c>
      <c r="E811" s="398" t="inlineStr">
        <is>
          <t>01/02/2026</t>
        </is>
      </c>
      <c r="F811" s="490" t="inlineStr">
        <is>
          <t>19:02:33</t>
        </is>
      </c>
      <c r="G811" s="397" t="inlineStr">
        <is>
          <t>Venda online</t>
        </is>
      </c>
      <c r="H811" s="397" t="inlineStr">
        <is>
          <t>Pagamento transacionado pela Sympla</t>
        </is>
      </c>
      <c r="I811" s="397" t="n">
        <v>220</v>
      </c>
      <c r="J811" s="397" t="n">
        <v>0</v>
      </c>
      <c r="K811" s="397" t="n">
        <v>220</v>
      </c>
      <c r="L811" s="397" t="n">
        <v>26.4</v>
      </c>
      <c r="M811" s="397" t="n">
        <v>246.4</v>
      </c>
      <c r="N811" s="397" t="n">
        <v>-26.4</v>
      </c>
      <c r="O811" s="491" t="n">
        <v>220</v>
      </c>
      <c r="P811" s="397" t="n"/>
      <c r="Q811" s="397" t="n"/>
      <c r="R811" s="397" t="inlineStr">
        <is>
          <t xml:space="preserve">Danilo </t>
        </is>
      </c>
      <c r="S811" s="397" t="inlineStr">
        <is>
          <t>Campos Nunes</t>
        </is>
      </c>
      <c r="T811" s="397" t="inlineStr">
        <is>
          <t>dcamposnunes@gmail.com</t>
        </is>
      </c>
      <c r="U811" s="400" t="inlineStr">
        <is>
          <t>Sim</t>
        </is>
      </c>
      <c r="V811" s="408" t="n">
        <v>46054</v>
      </c>
    </row>
    <row r="812">
      <c r="A812" s="401" t="inlineStr">
        <is>
          <t>34FUZABGPD7</t>
        </is>
      </c>
      <c r="B812" s="402" t="inlineStr">
        <is>
          <t>UJA4-DH-M87V</t>
        </is>
      </c>
      <c r="C812" s="402" t="inlineStr">
        <is>
          <t>Intermediário - 2 lugares</t>
        </is>
      </c>
      <c r="D812" s="403" t="inlineStr">
        <is>
          <t>Aprovado</t>
        </is>
      </c>
      <c r="E812" s="403" t="inlineStr">
        <is>
          <t>01/02/2026</t>
        </is>
      </c>
      <c r="F812" s="492" t="inlineStr">
        <is>
          <t>21:38:47</t>
        </is>
      </c>
      <c r="G812" s="402" t="inlineStr">
        <is>
          <t>Venda online</t>
        </is>
      </c>
      <c r="H812" s="402" t="inlineStr">
        <is>
          <t>Pagamento transacionado pela Sympla</t>
        </is>
      </c>
      <c r="I812" s="402" t="n">
        <v>180</v>
      </c>
      <c r="J812" s="402" t="n">
        <v>0</v>
      </c>
      <c r="K812" s="402" t="n">
        <v>180</v>
      </c>
      <c r="L812" s="402" t="n">
        <v>21.6</v>
      </c>
      <c r="M812" s="402" t="n">
        <v>201.6</v>
      </c>
      <c r="N812" s="402" t="n">
        <v>-21.6</v>
      </c>
      <c r="O812" s="493" t="n">
        <v>180</v>
      </c>
      <c r="P812" s="402" t="n"/>
      <c r="Q812" s="402" t="n"/>
      <c r="R812" s="402" t="inlineStr">
        <is>
          <t>Iuri</t>
        </is>
      </c>
      <c r="S812" s="402" t="inlineStr">
        <is>
          <t>Andrade</t>
        </is>
      </c>
      <c r="T812" s="402" t="inlineStr">
        <is>
          <t>iuri_she@hotmail.com</t>
        </is>
      </c>
      <c r="U812" s="405" t="inlineStr">
        <is>
          <t>Sim</t>
        </is>
      </c>
      <c r="V812" s="408" t="n">
        <v>46054</v>
      </c>
    </row>
    <row r="813">
      <c r="A813" s="396" t="inlineStr">
        <is>
          <t>34FUZABHMQN</t>
        </is>
      </c>
      <c r="B813" s="397" t="inlineStr">
        <is>
          <t>UJB1-5K-CTY4</t>
        </is>
      </c>
      <c r="C813" s="397" t="inlineStr">
        <is>
          <t>Intermediário - 2 lugares</t>
        </is>
      </c>
      <c r="D813" s="398" t="inlineStr">
        <is>
          <t>Aprovado</t>
        </is>
      </c>
      <c r="E813" s="398" t="inlineStr">
        <is>
          <t>02/02/2026</t>
        </is>
      </c>
      <c r="F813" s="490" t="inlineStr">
        <is>
          <t>10:14:14</t>
        </is>
      </c>
      <c r="G813" s="397" t="inlineStr">
        <is>
          <t>Venda online</t>
        </is>
      </c>
      <c r="H813" s="397" t="inlineStr">
        <is>
          <t>Pagamento transacionado pela Sympla</t>
        </is>
      </c>
      <c r="I813" s="397" t="n">
        <v>180</v>
      </c>
      <c r="J813" s="397" t="n">
        <v>0</v>
      </c>
      <c r="K813" s="397" t="n">
        <v>180</v>
      </c>
      <c r="L813" s="397" t="n">
        <v>21.6</v>
      </c>
      <c r="M813" s="397" t="n">
        <v>201.6</v>
      </c>
      <c r="N813" s="397" t="n">
        <v>-21.6</v>
      </c>
      <c r="O813" s="491" t="n">
        <v>180</v>
      </c>
      <c r="P813" s="397" t="n"/>
      <c r="Q813" s="397" t="n"/>
      <c r="R813" s="397" t="inlineStr">
        <is>
          <t>Acsa</t>
        </is>
      </c>
      <c r="S813" s="397" t="inlineStr">
        <is>
          <t>Souza</t>
        </is>
      </c>
      <c r="T813" s="397" t="inlineStr">
        <is>
          <t>acsa.souza@hotmail.com</t>
        </is>
      </c>
      <c r="U813" s="400" t="inlineStr">
        <is>
          <t>Sim</t>
        </is>
      </c>
      <c r="V813" s="408" t="n">
        <v>46054</v>
      </c>
    </row>
    <row r="814">
      <c r="A814" s="396" t="inlineStr">
        <is>
          <t>34FUZABHMQN</t>
        </is>
      </c>
      <c r="B814" s="397" t="inlineStr">
        <is>
          <t>UJB1-5K-CTYV</t>
        </is>
      </c>
      <c r="C814" s="397" t="inlineStr">
        <is>
          <t>Intermediário - 2 lugares</t>
        </is>
      </c>
      <c r="D814" s="398" t="inlineStr">
        <is>
          <t>Aprovado</t>
        </is>
      </c>
      <c r="E814" s="398" t="inlineStr">
        <is>
          <t>02/02/2026</t>
        </is>
      </c>
      <c r="F814" s="490" t="inlineStr">
        <is>
          <t>10:14:14</t>
        </is>
      </c>
      <c r="G814" s="397" t="inlineStr">
        <is>
          <t>Venda online</t>
        </is>
      </c>
      <c r="H814" s="397" t="inlineStr">
        <is>
          <t>Pagamento transacionado pela Sympla</t>
        </is>
      </c>
      <c r="I814" s="397" t="n">
        <v>180</v>
      </c>
      <c r="J814" s="397" t="n">
        <v>0</v>
      </c>
      <c r="K814" s="397" t="n">
        <v>180</v>
      </c>
      <c r="L814" s="397" t="n">
        <v>21.6</v>
      </c>
      <c r="M814" s="397" t="n">
        <v>201.6</v>
      </c>
      <c r="N814" s="397" t="n">
        <v>-21.6</v>
      </c>
      <c r="O814" s="491" t="n">
        <v>180</v>
      </c>
      <c r="P814" s="397" t="n"/>
      <c r="Q814" s="397" t="n"/>
      <c r="R814" s="397" t="inlineStr">
        <is>
          <t>Acsa</t>
        </is>
      </c>
      <c r="S814" s="397" t="inlineStr">
        <is>
          <t>Souza</t>
        </is>
      </c>
      <c r="T814" s="397" t="inlineStr">
        <is>
          <t>acsa.souza@hotmail.com</t>
        </is>
      </c>
      <c r="U814" s="400" t="inlineStr">
        <is>
          <t>Não</t>
        </is>
      </c>
      <c r="V814" s="408" t="n">
        <v>46054</v>
      </c>
    </row>
    <row r="815">
      <c r="A815" s="401" t="inlineStr">
        <is>
          <t>34FUZABHN8A</t>
        </is>
      </c>
      <c r="B815" s="402" t="inlineStr">
        <is>
          <t>UJB1-AL-L04P</t>
        </is>
      </c>
      <c r="C815" s="402" t="inlineStr">
        <is>
          <t>Frente de Palco - 2 lugares</t>
        </is>
      </c>
      <c r="D815" s="403" t="inlineStr">
        <is>
          <t>Aprovado</t>
        </is>
      </c>
      <c r="E815" s="403" t="inlineStr">
        <is>
          <t>02/02/2026</t>
        </is>
      </c>
      <c r="F815" s="492" t="inlineStr">
        <is>
          <t>10:17:52</t>
        </is>
      </c>
      <c r="G815" s="402" t="inlineStr">
        <is>
          <t>Venda online</t>
        </is>
      </c>
      <c r="H815" s="402" t="inlineStr">
        <is>
          <t>Pagamento transacionado pela Sympla</t>
        </is>
      </c>
      <c r="I815" s="402" t="n">
        <v>220</v>
      </c>
      <c r="J815" s="402" t="n">
        <v>0</v>
      </c>
      <c r="K815" s="402" t="n">
        <v>220</v>
      </c>
      <c r="L815" s="402" t="n">
        <v>26.4</v>
      </c>
      <c r="M815" s="402" t="n">
        <v>246.4</v>
      </c>
      <c r="N815" s="402" t="n">
        <v>-26.4</v>
      </c>
      <c r="O815" s="493" t="n">
        <v>220</v>
      </c>
      <c r="P815" s="402" t="n"/>
      <c r="Q815" s="402" t="n"/>
      <c r="R815" s="402" t="inlineStr">
        <is>
          <t>Eduardo</t>
        </is>
      </c>
      <c r="S815" s="402" t="inlineStr">
        <is>
          <t>Nunes Quintaes Mendes dos Santos</t>
        </is>
      </c>
      <c r="T815" s="402" t="inlineStr">
        <is>
          <t>eduardo.quintaes4432@gmail.com</t>
        </is>
      </c>
      <c r="U815" s="405" t="inlineStr">
        <is>
          <t>Sim</t>
        </is>
      </c>
      <c r="V815" s="408" t="n">
        <v>46054</v>
      </c>
    </row>
    <row r="816">
      <c r="A816" s="396" t="inlineStr">
        <is>
          <t>34FUZABHZ6D</t>
        </is>
      </c>
      <c r="B816" s="397" t="inlineStr">
        <is>
          <t>UJB1-NZ-TWTY</t>
        </is>
      </c>
      <c r="C816" s="397" t="inlineStr">
        <is>
          <t>Frente de Palco - 2 lugares</t>
        </is>
      </c>
      <c r="D816" s="398" t="inlineStr">
        <is>
          <t>Aprovado</t>
        </is>
      </c>
      <c r="E816" s="398" t="inlineStr">
        <is>
          <t>02/02/2026</t>
        </is>
      </c>
      <c r="F816" s="490" t="inlineStr">
        <is>
          <t>10:27:20</t>
        </is>
      </c>
      <c r="G816" s="397" t="inlineStr">
        <is>
          <t>Venda online</t>
        </is>
      </c>
      <c r="H816" s="397" t="inlineStr">
        <is>
          <t>Pagamento transacionado pela Sympla</t>
        </is>
      </c>
      <c r="I816" s="397" t="n">
        <v>220</v>
      </c>
      <c r="J816" s="397" t="n">
        <v>0</v>
      </c>
      <c r="K816" s="397" t="n">
        <v>220</v>
      </c>
      <c r="L816" s="397" t="n">
        <v>26.4</v>
      </c>
      <c r="M816" s="397" t="n">
        <v>246.4</v>
      </c>
      <c r="N816" s="397" t="n">
        <v>-26.4</v>
      </c>
      <c r="O816" s="491" t="n">
        <v>220</v>
      </c>
      <c r="P816" s="397" t="n"/>
      <c r="Q816" s="397" t="n"/>
      <c r="R816" s="397" t="inlineStr">
        <is>
          <t>Eduardo</t>
        </is>
      </c>
      <c r="S816" s="397" t="inlineStr">
        <is>
          <t>Nunes Quintaes Mendes dos Santos</t>
        </is>
      </c>
      <c r="T816" s="397" t="inlineStr">
        <is>
          <t>eduardo.quintaes4432@gmail.com</t>
        </is>
      </c>
      <c r="U816" s="400" t="inlineStr">
        <is>
          <t>Sim</t>
        </is>
      </c>
      <c r="V816" s="408" t="n">
        <v>46054</v>
      </c>
    </row>
    <row r="817">
      <c r="A817" s="396" t="inlineStr">
        <is>
          <t>34FUZABHTS6</t>
        </is>
      </c>
      <c r="B817" s="397" t="inlineStr">
        <is>
          <t>UJB3-T0-D038</t>
        </is>
      </c>
      <c r="C817" s="397" t="inlineStr">
        <is>
          <t>Frente de Palco - 2 lugares</t>
        </is>
      </c>
      <c r="D817" s="398" t="inlineStr">
        <is>
          <t>Aprovado</t>
        </is>
      </c>
      <c r="E817" s="398" t="inlineStr">
        <is>
          <t>02/02/2026</t>
        </is>
      </c>
      <c r="F817" s="490" t="inlineStr">
        <is>
          <t>11:20:15</t>
        </is>
      </c>
      <c r="G817" s="397" t="inlineStr">
        <is>
          <t>Venda online</t>
        </is>
      </c>
      <c r="H817" s="397" t="inlineStr">
        <is>
          <t>Pagamento transacionado pela Sympla</t>
        </is>
      </c>
      <c r="I817" s="397" t="n">
        <v>220</v>
      </c>
      <c r="J817" s="397" t="n">
        <v>0</v>
      </c>
      <c r="K817" s="397" t="n">
        <v>220</v>
      </c>
      <c r="L817" s="397" t="n">
        <v>26.4</v>
      </c>
      <c r="M817" s="397" t="n">
        <v>246.4</v>
      </c>
      <c r="N817" s="397" t="n">
        <v>-26.4</v>
      </c>
      <c r="O817" s="491" t="n">
        <v>220</v>
      </c>
      <c r="P817" s="397" t="n"/>
      <c r="Q817" s="397" t="n"/>
      <c r="R817" s="397" t="inlineStr">
        <is>
          <t>Joyce</t>
        </is>
      </c>
      <c r="S817" s="397" t="inlineStr">
        <is>
          <t>Luíse</t>
        </is>
      </c>
      <c r="T817" s="397" t="inlineStr">
        <is>
          <t>joyceluise000@gmail.com</t>
        </is>
      </c>
      <c r="U817" s="400" t="inlineStr">
        <is>
          <t>Sim</t>
        </is>
      </c>
      <c r="V817" s="408" t="n">
        <v>46054</v>
      </c>
    </row>
    <row r="818">
      <c r="A818" s="401" t="inlineStr">
        <is>
          <t>34FUZABHTS6</t>
        </is>
      </c>
      <c r="B818" s="402" t="inlineStr">
        <is>
          <t>UJB3-T0-D043</t>
        </is>
      </c>
      <c r="C818" s="402" t="inlineStr">
        <is>
          <t>Frente de Palco - 2 lugares</t>
        </is>
      </c>
      <c r="D818" s="403" t="inlineStr">
        <is>
          <t>Aprovado</t>
        </is>
      </c>
      <c r="E818" s="403" t="inlineStr">
        <is>
          <t>02/02/2026</t>
        </is>
      </c>
      <c r="F818" s="492" t="inlineStr">
        <is>
          <t>11:20:15</t>
        </is>
      </c>
      <c r="G818" s="402" t="inlineStr">
        <is>
          <t>Venda online</t>
        </is>
      </c>
      <c r="H818" s="402" t="inlineStr">
        <is>
          <t>Pagamento transacionado pela Sympla</t>
        </is>
      </c>
      <c r="I818" s="402" t="n">
        <v>220</v>
      </c>
      <c r="J818" s="402" t="n">
        <v>0</v>
      </c>
      <c r="K818" s="402" t="n">
        <v>220</v>
      </c>
      <c r="L818" s="402" t="n">
        <v>26.4</v>
      </c>
      <c r="M818" s="402" t="n">
        <v>246.4</v>
      </c>
      <c r="N818" s="402" t="n">
        <v>-26.4</v>
      </c>
      <c r="O818" s="493" t="n">
        <v>220</v>
      </c>
      <c r="P818" s="402" t="n"/>
      <c r="Q818" s="402" t="n"/>
      <c r="R818" s="402" t="inlineStr">
        <is>
          <t>Joyce</t>
        </is>
      </c>
      <c r="S818" s="402" t="inlineStr">
        <is>
          <t>Luíse</t>
        </is>
      </c>
      <c r="T818" s="402" t="inlineStr">
        <is>
          <t>joyceluise000@gmail.com</t>
        </is>
      </c>
      <c r="U818" s="405" t="inlineStr">
        <is>
          <t>Sim</t>
        </is>
      </c>
      <c r="V818" s="408" t="n">
        <v>46054</v>
      </c>
    </row>
    <row r="819">
      <c r="A819" s="396" t="inlineStr">
        <is>
          <t>34FUZABY2KH</t>
        </is>
      </c>
      <c r="B819" s="397" t="inlineStr">
        <is>
          <t>UJB5-HF-LTM4</t>
        </is>
      </c>
      <c r="C819" s="397" t="inlineStr">
        <is>
          <t>Frente de Palco - 2 lugares</t>
        </is>
      </c>
      <c r="D819" s="398" t="inlineStr">
        <is>
          <t>Aprovado</t>
        </is>
      </c>
      <c r="E819" s="398" t="inlineStr">
        <is>
          <t>02/02/2026</t>
        </is>
      </c>
      <c r="F819" s="490" t="inlineStr">
        <is>
          <t>12:01:01</t>
        </is>
      </c>
      <c r="G819" s="397" t="inlineStr">
        <is>
          <t>Venda online</t>
        </is>
      </c>
      <c r="H819" s="397" t="inlineStr">
        <is>
          <t>Pagamento transacionado pela Sympla</t>
        </is>
      </c>
      <c r="I819" s="397" t="n">
        <v>220</v>
      </c>
      <c r="J819" s="397" t="n">
        <v>0</v>
      </c>
      <c r="K819" s="397" t="n">
        <v>220</v>
      </c>
      <c r="L819" s="397" t="n">
        <v>26.4</v>
      </c>
      <c r="M819" s="397" t="n">
        <v>246.4</v>
      </c>
      <c r="N819" s="397" t="n">
        <v>-26.4</v>
      </c>
      <c r="O819" s="491" t="n">
        <v>220</v>
      </c>
      <c r="P819" s="397" t="n"/>
      <c r="Q819" s="397" t="n"/>
      <c r="R819" s="397" t="inlineStr">
        <is>
          <t>André</t>
        </is>
      </c>
      <c r="S819" s="397" t="inlineStr">
        <is>
          <t>Lorente Pereira</t>
        </is>
      </c>
      <c r="T819" s="397" t="inlineStr">
        <is>
          <t>andrelorente3@hotmail.com</t>
        </is>
      </c>
      <c r="U819" s="400" t="inlineStr">
        <is>
          <t>Sim</t>
        </is>
      </c>
      <c r="V819" s="408" t="n">
        <v>46054</v>
      </c>
    </row>
    <row r="820">
      <c r="A820" s="396" t="inlineStr">
        <is>
          <t>34FUZABY8NF</t>
        </is>
      </c>
      <c r="B820" s="397" t="inlineStr">
        <is>
          <t>UJB7-YR-L9C7</t>
        </is>
      </c>
      <c r="C820" s="397" t="inlineStr">
        <is>
          <t>Frente de Palco - 2 lugares</t>
        </is>
      </c>
      <c r="D820" s="398" t="inlineStr">
        <is>
          <t>Aprovado</t>
        </is>
      </c>
      <c r="E820" s="398" t="inlineStr">
        <is>
          <t>02/02/2026</t>
        </is>
      </c>
      <c r="F820" s="490" t="inlineStr">
        <is>
          <t>12:51:06</t>
        </is>
      </c>
      <c r="G820" s="397" t="inlineStr">
        <is>
          <t>Venda online</t>
        </is>
      </c>
      <c r="H820" s="397" t="inlineStr">
        <is>
          <t>Pagamento transacionado pela Sympla</t>
        </is>
      </c>
      <c r="I820" s="397" t="n">
        <v>220</v>
      </c>
      <c r="J820" s="397" t="n">
        <v>0</v>
      </c>
      <c r="K820" s="397" t="n">
        <v>220</v>
      </c>
      <c r="L820" s="397" t="n">
        <v>26.4</v>
      </c>
      <c r="M820" s="397" t="n">
        <v>246.4</v>
      </c>
      <c r="N820" s="397" t="n">
        <v>-26.4</v>
      </c>
      <c r="O820" s="491" t="n">
        <v>220</v>
      </c>
      <c r="P820" s="397" t="n"/>
      <c r="Q820" s="397" t="n"/>
      <c r="R820" s="397" t="inlineStr">
        <is>
          <t>REVISÃO</t>
        </is>
      </c>
      <c r="S820" s="397" t="inlineStr">
        <is>
          <t>FINAL</t>
        </is>
      </c>
      <c r="T820" s="397" t="inlineStr">
        <is>
          <t>abntrevisado@gmail.com</t>
        </is>
      </c>
      <c r="U820" s="400" t="inlineStr">
        <is>
          <t>Sim</t>
        </is>
      </c>
      <c r="V820" s="408" t="n">
        <v>46054</v>
      </c>
    </row>
    <row r="821">
      <c r="A821" s="401" t="inlineStr">
        <is>
          <t>34FUZABY8R8</t>
        </is>
      </c>
      <c r="B821" s="402" t="inlineStr">
        <is>
          <t>UJB7-JS-WUJ1</t>
        </is>
      </c>
      <c r="C821" s="402" t="inlineStr">
        <is>
          <t>Intermediário - 2 lugares</t>
        </is>
      </c>
      <c r="D821" s="403" t="inlineStr">
        <is>
          <t>Aprovado</t>
        </is>
      </c>
      <c r="E821" s="403" t="inlineStr">
        <is>
          <t>02/02/2026</t>
        </is>
      </c>
      <c r="F821" s="492" t="inlineStr">
        <is>
          <t>12:51:51</t>
        </is>
      </c>
      <c r="G821" s="402" t="inlineStr">
        <is>
          <t>Venda online</t>
        </is>
      </c>
      <c r="H821" s="402" t="inlineStr">
        <is>
          <t>Pagamento transacionado pela Sympla</t>
        </is>
      </c>
      <c r="I821" s="402" t="n">
        <v>180</v>
      </c>
      <c r="J821" s="402" t="n">
        <v>0</v>
      </c>
      <c r="K821" s="402" t="n">
        <v>180</v>
      </c>
      <c r="L821" s="402" t="n">
        <v>21.6</v>
      </c>
      <c r="M821" s="402" t="n">
        <v>201.6</v>
      </c>
      <c r="N821" s="402" t="n">
        <v>-21.6</v>
      </c>
      <c r="O821" s="493" t="n">
        <v>180</v>
      </c>
      <c r="P821" s="402" t="n"/>
      <c r="Q821" s="402" t="n"/>
      <c r="R821" s="402" t="inlineStr">
        <is>
          <t>CAMILA</t>
        </is>
      </c>
      <c r="S821" s="402" t="inlineStr">
        <is>
          <t>MARQUES</t>
        </is>
      </c>
      <c r="T821" s="402" t="inlineStr">
        <is>
          <t>cmlaccs@gmail.com</t>
        </is>
      </c>
      <c r="U821" s="405" t="inlineStr">
        <is>
          <t>Sim</t>
        </is>
      </c>
      <c r="V821" s="408" t="n">
        <v>46054</v>
      </c>
    </row>
    <row r="822">
      <c r="A822" s="396" t="inlineStr">
        <is>
          <t>34FUZABYV17</t>
        </is>
      </c>
      <c r="B822" s="397" t="inlineStr">
        <is>
          <t>UJBE-FV-JUP2</t>
        </is>
      </c>
      <c r="C822" s="397" t="inlineStr">
        <is>
          <t>Intermediário - 2 lugares</t>
        </is>
      </c>
      <c r="D822" s="398" t="inlineStr">
        <is>
          <t>Aprovado</t>
        </is>
      </c>
      <c r="E822" s="398" t="inlineStr">
        <is>
          <t>02/02/2026</t>
        </is>
      </c>
      <c r="F822" s="490" t="inlineStr">
        <is>
          <t>15:40:54</t>
        </is>
      </c>
      <c r="G822" s="397" t="inlineStr">
        <is>
          <t>Venda online</t>
        </is>
      </c>
      <c r="H822" s="397" t="inlineStr">
        <is>
          <t>Pagamento transacionado pela Sympla</t>
        </is>
      </c>
      <c r="I822" s="397" t="n">
        <v>180</v>
      </c>
      <c r="J822" s="397" t="n">
        <v>0</v>
      </c>
      <c r="K822" s="397" t="n">
        <v>180</v>
      </c>
      <c r="L822" s="397" t="n">
        <v>21.6</v>
      </c>
      <c r="M822" s="397" t="n">
        <v>201.6</v>
      </c>
      <c r="N822" s="397" t="n">
        <v>-21.6</v>
      </c>
      <c r="O822" s="491" t="n">
        <v>180</v>
      </c>
      <c r="P822" s="397" t="n"/>
      <c r="Q822" s="397" t="n"/>
      <c r="R822" s="397" t="inlineStr">
        <is>
          <t>MARCELLA</t>
        </is>
      </c>
      <c r="S822" s="397" t="inlineStr">
        <is>
          <t>LIBERATO</t>
        </is>
      </c>
      <c r="T822" s="397" t="inlineStr">
        <is>
          <t>mahliberato5@gmail.com</t>
        </is>
      </c>
      <c r="U822" s="400" t="inlineStr">
        <is>
          <t>Sim</t>
        </is>
      </c>
      <c r="V822" s="408" t="n">
        <v>46054</v>
      </c>
    </row>
    <row r="823">
      <c r="A823" s="396" t="inlineStr">
        <is>
          <t>34FUZABJNUK</t>
        </is>
      </c>
      <c r="B823" s="397" t="inlineStr">
        <is>
          <t>UJBL-XF-AHPF</t>
        </is>
      </c>
      <c r="C823" s="397" t="inlineStr">
        <is>
          <t>Frente de Palco - 2 lugares</t>
        </is>
      </c>
      <c r="D823" s="398" t="inlineStr">
        <is>
          <t>Aprovado</t>
        </is>
      </c>
      <c r="E823" s="398" t="inlineStr">
        <is>
          <t>02/02/2026</t>
        </is>
      </c>
      <c r="F823" s="490" t="inlineStr">
        <is>
          <t>18:45:26</t>
        </is>
      </c>
      <c r="G823" s="397" t="inlineStr">
        <is>
          <t>Venda online</t>
        </is>
      </c>
      <c r="H823" s="397" t="inlineStr">
        <is>
          <t>Pagamento transacionado pela Sympla</t>
        </is>
      </c>
      <c r="I823" s="397" t="n">
        <v>220</v>
      </c>
      <c r="J823" s="397" t="n">
        <v>0</v>
      </c>
      <c r="K823" s="397" t="n">
        <v>220</v>
      </c>
      <c r="L823" s="397" t="n">
        <v>26.4</v>
      </c>
      <c r="M823" s="397" t="n">
        <v>246.4</v>
      </c>
      <c r="N823" s="397" t="n">
        <v>-26.4</v>
      </c>
      <c r="O823" s="491" t="n">
        <v>220</v>
      </c>
      <c r="P823" s="397" t="n"/>
      <c r="Q823" s="397" t="n"/>
      <c r="R823" s="397" t="inlineStr">
        <is>
          <t>MARCELO</t>
        </is>
      </c>
      <c r="S823" s="397" t="inlineStr">
        <is>
          <t>ROSADO</t>
        </is>
      </c>
      <c r="T823" s="397" t="inlineStr">
        <is>
          <t>mbjrpro@gmail.com</t>
        </is>
      </c>
      <c r="U823" s="400" t="inlineStr">
        <is>
          <t>Sim</t>
        </is>
      </c>
      <c r="V823" s="408" t="n">
        <v>46054</v>
      </c>
    </row>
    <row r="824">
      <c r="A824" s="401" t="inlineStr">
        <is>
          <t>34FUZABJZ8S</t>
        </is>
      </c>
      <c r="B824" s="402" t="inlineStr">
        <is>
          <t>UJBM-09-8RHK</t>
        </is>
      </c>
      <c r="C824" s="402" t="inlineStr">
        <is>
          <t>Intermediário - 2 lugares</t>
        </is>
      </c>
      <c r="D824" s="403" t="inlineStr">
        <is>
          <t>Aprovado</t>
        </is>
      </c>
      <c r="E824" s="403" t="inlineStr">
        <is>
          <t>02/02/2026</t>
        </is>
      </c>
      <c r="F824" s="492" t="inlineStr">
        <is>
          <t>18:46:01</t>
        </is>
      </c>
      <c r="G824" s="402" t="inlineStr">
        <is>
          <t>Venda online</t>
        </is>
      </c>
      <c r="H824" s="402" t="inlineStr">
        <is>
          <t>Pagamento transacionado pela Sympla</t>
        </is>
      </c>
      <c r="I824" s="402" t="n">
        <v>180</v>
      </c>
      <c r="J824" s="402" t="n">
        <v>0</v>
      </c>
      <c r="K824" s="402" t="n">
        <v>180</v>
      </c>
      <c r="L824" s="402" t="n">
        <v>21.6</v>
      </c>
      <c r="M824" s="402" t="n">
        <v>201.6</v>
      </c>
      <c r="N824" s="402" t="n">
        <v>-21.6</v>
      </c>
      <c r="O824" s="493" t="n">
        <v>180</v>
      </c>
      <c r="P824" s="402" t="n"/>
      <c r="Q824" s="402" t="n"/>
      <c r="R824" s="402" t="inlineStr">
        <is>
          <t>Milena</t>
        </is>
      </c>
      <c r="S824" s="402" t="inlineStr">
        <is>
          <t>Miranda Morales</t>
        </is>
      </c>
      <c r="T824" s="402" t="inlineStr">
        <is>
          <t>hey.brother.mm@gmail.com</t>
        </is>
      </c>
      <c r="U824" s="405" t="inlineStr">
        <is>
          <t>Sim</t>
        </is>
      </c>
      <c r="V824" s="408" t="n">
        <v>46054</v>
      </c>
    </row>
    <row r="825">
      <c r="A825" s="396" t="inlineStr">
        <is>
          <t>34FUZABJP84</t>
        </is>
      </c>
      <c r="B825" s="397" t="inlineStr">
        <is>
          <t>UJBM-AM-4E0B</t>
        </is>
      </c>
      <c r="C825" s="397" t="inlineStr">
        <is>
          <t>Entrada única - Individual</t>
        </is>
      </c>
      <c r="D825" s="398" t="inlineStr">
        <is>
          <t>Aprovado</t>
        </is>
      </c>
      <c r="E825" s="398" t="inlineStr">
        <is>
          <t>02/02/2026</t>
        </is>
      </c>
      <c r="F825" s="490" t="inlineStr">
        <is>
          <t>18:53:31</t>
        </is>
      </c>
      <c r="G825" s="397" t="inlineStr">
        <is>
          <t>Venda online</t>
        </is>
      </c>
      <c r="H825" s="397" t="inlineStr">
        <is>
          <t>Pagamento transacionado pela Sympla</t>
        </is>
      </c>
      <c r="I825" s="397" t="n">
        <v>75</v>
      </c>
      <c r="J825" s="397" t="n">
        <v>0</v>
      </c>
      <c r="K825" s="397" t="n">
        <v>75</v>
      </c>
      <c r="L825" s="397" t="n">
        <v>9</v>
      </c>
      <c r="M825" s="397" t="n">
        <v>84</v>
      </c>
      <c r="N825" s="397" t="n">
        <v>-9</v>
      </c>
      <c r="O825" s="491" t="n">
        <v>75</v>
      </c>
      <c r="P825" s="397" t="n"/>
      <c r="Q825" s="397" t="n"/>
      <c r="R825" s="397" t="inlineStr">
        <is>
          <t>VINICIUS</t>
        </is>
      </c>
      <c r="S825" s="397" t="inlineStr">
        <is>
          <t>MOREIRA</t>
        </is>
      </c>
      <c r="T825" s="397" t="inlineStr">
        <is>
          <t>vih9023@gmail.com</t>
        </is>
      </c>
      <c r="U825" s="400" t="inlineStr">
        <is>
          <t>Sim</t>
        </is>
      </c>
      <c r="V825" s="408" t="n">
        <v>46054</v>
      </c>
    </row>
    <row r="826">
      <c r="A826" s="396" t="inlineStr">
        <is>
          <t>34FUZABJP84</t>
        </is>
      </c>
      <c r="B826" s="397" t="inlineStr">
        <is>
          <t>UJBM-AM-4E19</t>
        </is>
      </c>
      <c r="C826" s="397" t="inlineStr">
        <is>
          <t>Entrada única - Individual</t>
        </is>
      </c>
      <c r="D826" s="398" t="inlineStr">
        <is>
          <t>Aprovado</t>
        </is>
      </c>
      <c r="E826" s="398" t="inlineStr">
        <is>
          <t>02/02/2026</t>
        </is>
      </c>
      <c r="F826" s="490" t="inlineStr">
        <is>
          <t>18:53:31</t>
        </is>
      </c>
      <c r="G826" s="397" t="inlineStr">
        <is>
          <t>Venda online</t>
        </is>
      </c>
      <c r="H826" s="397" t="inlineStr">
        <is>
          <t>Pagamento transacionado pela Sympla</t>
        </is>
      </c>
      <c r="I826" s="397" t="n">
        <v>75</v>
      </c>
      <c r="J826" s="397" t="n">
        <v>0</v>
      </c>
      <c r="K826" s="397" t="n">
        <v>75</v>
      </c>
      <c r="L826" s="397" t="n">
        <v>9</v>
      </c>
      <c r="M826" s="397" t="n">
        <v>84</v>
      </c>
      <c r="N826" s="397" t="n">
        <v>-9</v>
      </c>
      <c r="O826" s="491" t="n">
        <v>75</v>
      </c>
      <c r="P826" s="397" t="n"/>
      <c r="Q826" s="397" t="n"/>
      <c r="R826" s="397" t="inlineStr">
        <is>
          <t>VINICIUS</t>
        </is>
      </c>
      <c r="S826" s="397" t="inlineStr">
        <is>
          <t>MOREIRA</t>
        </is>
      </c>
      <c r="T826" s="397" t="inlineStr">
        <is>
          <t>vih9023@gmail.com</t>
        </is>
      </c>
      <c r="U826" s="400" t="inlineStr">
        <is>
          <t>Sim</t>
        </is>
      </c>
      <c r="V826" s="408" t="n">
        <v>46054</v>
      </c>
    </row>
    <row r="827">
      <c r="A827" s="401" t="inlineStr">
        <is>
          <t>34FUZABJP84</t>
        </is>
      </c>
      <c r="B827" s="402" t="inlineStr">
        <is>
          <t>UJBM-AM-4E1Y</t>
        </is>
      </c>
      <c r="C827" s="402" t="inlineStr">
        <is>
          <t>Entrada única - Individual</t>
        </is>
      </c>
      <c r="D827" s="403" t="inlineStr">
        <is>
          <t>Aprovado</t>
        </is>
      </c>
      <c r="E827" s="403" t="inlineStr">
        <is>
          <t>02/02/2026</t>
        </is>
      </c>
      <c r="F827" s="492" t="inlineStr">
        <is>
          <t>18:53:31</t>
        </is>
      </c>
      <c r="G827" s="402" t="inlineStr">
        <is>
          <t>Venda online</t>
        </is>
      </c>
      <c r="H827" s="402" t="inlineStr">
        <is>
          <t>Pagamento transacionado pela Sympla</t>
        </is>
      </c>
      <c r="I827" s="402" t="n">
        <v>75</v>
      </c>
      <c r="J827" s="402" t="n">
        <v>0</v>
      </c>
      <c r="K827" s="402" t="n">
        <v>75</v>
      </c>
      <c r="L827" s="402" t="n">
        <v>9</v>
      </c>
      <c r="M827" s="402" t="n">
        <v>84</v>
      </c>
      <c r="N827" s="402" t="n">
        <v>-9</v>
      </c>
      <c r="O827" s="493" t="n">
        <v>75</v>
      </c>
      <c r="P827" s="402" t="n"/>
      <c r="Q827" s="402" t="n"/>
      <c r="R827" s="402" t="inlineStr">
        <is>
          <t>VINICIUS</t>
        </is>
      </c>
      <c r="S827" s="402" t="inlineStr">
        <is>
          <t>MOREIRA</t>
        </is>
      </c>
      <c r="T827" s="402" t="inlineStr">
        <is>
          <t>vih9023@gmail.com</t>
        </is>
      </c>
      <c r="U827" s="405" t="inlineStr">
        <is>
          <t>Sim</t>
        </is>
      </c>
      <c r="V827" s="408" t="n">
        <v>46054</v>
      </c>
    </row>
    <row r="828">
      <c r="A828" s="396" t="inlineStr">
        <is>
          <t>34FUZABKCRU</t>
        </is>
      </c>
      <c r="B828" s="397" t="inlineStr">
        <is>
          <t>UJBN-XM-BUT2</t>
        </is>
      </c>
      <c r="C828" s="397" t="inlineStr">
        <is>
          <t>Intermediário - 2 lugares</t>
        </is>
      </c>
      <c r="D828" s="398" t="inlineStr">
        <is>
          <t>Aprovado</t>
        </is>
      </c>
      <c r="E828" s="398" t="inlineStr">
        <is>
          <t>02/02/2026</t>
        </is>
      </c>
      <c r="F828" s="490" t="inlineStr">
        <is>
          <t>19:34:41</t>
        </is>
      </c>
      <c r="G828" s="397" t="inlineStr">
        <is>
          <t>Venda online</t>
        </is>
      </c>
      <c r="H828" s="397" t="inlineStr">
        <is>
          <t>Pagamento transacionado pela Sympla</t>
        </is>
      </c>
      <c r="I828" s="397" t="n">
        <v>180</v>
      </c>
      <c r="J828" s="397" t="n">
        <v>0</v>
      </c>
      <c r="K828" s="397" t="n">
        <v>180</v>
      </c>
      <c r="L828" s="397" t="n">
        <v>21.6</v>
      </c>
      <c r="M828" s="397" t="n">
        <v>201.6</v>
      </c>
      <c r="N828" s="397" t="n">
        <v>-21.6</v>
      </c>
      <c r="O828" s="491" t="n">
        <v>180</v>
      </c>
      <c r="P828" s="397" t="n"/>
      <c r="Q828" s="397" t="n"/>
      <c r="R828" s="397" t="inlineStr">
        <is>
          <t>Paulo Ricardo Augusto</t>
        </is>
      </c>
      <c r="S828" s="397" t="inlineStr">
        <is>
          <t>Fonseca</t>
        </is>
      </c>
      <c r="T828" s="397" t="inlineStr">
        <is>
          <t>fonseka.paulo@gmail.com</t>
        </is>
      </c>
      <c r="U828" s="400" t="inlineStr">
        <is>
          <t>Sim</t>
        </is>
      </c>
      <c r="V828" s="408" t="n">
        <v>46054</v>
      </c>
    </row>
    <row r="829">
      <c r="A829" s="396" t="inlineStr">
        <is>
          <t>34FUZABKCRU</t>
        </is>
      </c>
      <c r="B829" s="397" t="inlineStr">
        <is>
          <t>UJBN-XM-BUTV</t>
        </is>
      </c>
      <c r="C829" s="397" t="inlineStr">
        <is>
          <t>Intermediário - 2 lugares</t>
        </is>
      </c>
      <c r="D829" s="398" t="inlineStr">
        <is>
          <t>Aprovado</t>
        </is>
      </c>
      <c r="E829" s="398" t="inlineStr">
        <is>
          <t>02/02/2026</t>
        </is>
      </c>
      <c r="F829" s="490" t="inlineStr">
        <is>
          <t>19:34:41</t>
        </is>
      </c>
      <c r="G829" s="397" t="inlineStr">
        <is>
          <t>Venda online</t>
        </is>
      </c>
      <c r="H829" s="397" t="inlineStr">
        <is>
          <t>Pagamento transacionado pela Sympla</t>
        </is>
      </c>
      <c r="I829" s="397" t="n">
        <v>180</v>
      </c>
      <c r="J829" s="397" t="n">
        <v>0</v>
      </c>
      <c r="K829" s="397" t="n">
        <v>180</v>
      </c>
      <c r="L829" s="397" t="n">
        <v>21.6</v>
      </c>
      <c r="M829" s="397" t="n">
        <v>201.6</v>
      </c>
      <c r="N829" s="397" t="n">
        <v>-21.6</v>
      </c>
      <c r="O829" s="491" t="n">
        <v>180</v>
      </c>
      <c r="P829" s="397" t="n"/>
      <c r="Q829" s="397" t="n"/>
      <c r="R829" s="397" t="inlineStr">
        <is>
          <t>Paulo Ricardo Augusto</t>
        </is>
      </c>
      <c r="S829" s="397" t="inlineStr">
        <is>
          <t>Fonseca</t>
        </is>
      </c>
      <c r="T829" s="397" t="inlineStr">
        <is>
          <t>fonseka.paulo@gmail.com</t>
        </is>
      </c>
      <c r="U829" s="400" t="inlineStr">
        <is>
          <t>Sim</t>
        </is>
      </c>
      <c r="V829" s="408" t="n">
        <v>46054</v>
      </c>
    </row>
    <row r="830">
      <c r="A830" s="401" t="inlineStr">
        <is>
          <t>34FUZABL75L</t>
        </is>
      </c>
      <c r="B830" s="402" t="inlineStr">
        <is>
          <t>UJBR-RQ-6H9B</t>
        </is>
      </c>
      <c r="C830" s="402" t="inlineStr">
        <is>
          <t>Entrada única - Individual</t>
        </is>
      </c>
      <c r="D830" s="403" t="inlineStr">
        <is>
          <t>Aprovado</t>
        </is>
      </c>
      <c r="E830" s="403" t="inlineStr">
        <is>
          <t>02/02/2026</t>
        </is>
      </c>
      <c r="F830" s="492" t="inlineStr">
        <is>
          <t>21:08:39</t>
        </is>
      </c>
      <c r="G830" s="402" t="inlineStr">
        <is>
          <t>Venda online</t>
        </is>
      </c>
      <c r="H830" s="402" t="inlineStr">
        <is>
          <t>Pagamento transacionado pela Sympla</t>
        </is>
      </c>
      <c r="I830" s="402" t="n">
        <v>75</v>
      </c>
      <c r="J830" s="402" t="n">
        <v>0</v>
      </c>
      <c r="K830" s="402" t="n">
        <v>75</v>
      </c>
      <c r="L830" s="402" t="n">
        <v>9</v>
      </c>
      <c r="M830" s="402" t="n">
        <v>84</v>
      </c>
      <c r="N830" s="402" t="n">
        <v>-9</v>
      </c>
      <c r="O830" s="493" t="n">
        <v>75</v>
      </c>
      <c r="P830" s="402" t="n"/>
      <c r="Q830" s="402" t="n"/>
      <c r="R830" s="402" t="inlineStr">
        <is>
          <t>Thaís</t>
        </is>
      </c>
      <c r="S830" s="402" t="inlineStr">
        <is>
          <t>Diniz dos Santos</t>
        </is>
      </c>
      <c r="T830" s="402" t="inlineStr">
        <is>
          <t>thaisdinizsantos2408@gmail.com</t>
        </is>
      </c>
      <c r="U830" s="405" t="inlineStr">
        <is>
          <t>Sim</t>
        </is>
      </c>
      <c r="V830" s="408" t="n">
        <v>46054</v>
      </c>
    </row>
    <row r="831">
      <c r="A831" s="396" t="inlineStr">
        <is>
          <t>34FUZABLEFD</t>
        </is>
      </c>
      <c r="B831" s="397" t="inlineStr">
        <is>
          <t>UJBT-H8-NAWG</t>
        </is>
      </c>
      <c r="C831" s="397" t="inlineStr">
        <is>
          <t>Intermediário - 2 lugares</t>
        </is>
      </c>
      <c r="D831" s="398" t="inlineStr">
        <is>
          <t>Aprovado</t>
        </is>
      </c>
      <c r="E831" s="398" t="inlineStr">
        <is>
          <t>02/02/2026</t>
        </is>
      </c>
      <c r="F831" s="490" t="inlineStr">
        <is>
          <t>21:50:10</t>
        </is>
      </c>
      <c r="G831" s="397" t="inlineStr">
        <is>
          <t>Venda online</t>
        </is>
      </c>
      <c r="H831" s="397" t="inlineStr">
        <is>
          <t>Pagamento transacionado pela Sympla</t>
        </is>
      </c>
      <c r="I831" s="397" t="n">
        <v>180</v>
      </c>
      <c r="J831" s="397" t="n">
        <v>0</v>
      </c>
      <c r="K831" s="397" t="n">
        <v>180</v>
      </c>
      <c r="L831" s="397" t="n">
        <v>21.6</v>
      </c>
      <c r="M831" s="397" t="n">
        <v>201.6</v>
      </c>
      <c r="N831" s="397" t="n">
        <v>-21.6</v>
      </c>
      <c r="O831" s="491" t="n">
        <v>180</v>
      </c>
      <c r="P831" s="397" t="n"/>
      <c r="Q831" s="397" t="n"/>
      <c r="R831" s="397" t="inlineStr">
        <is>
          <t>JOYCE</t>
        </is>
      </c>
      <c r="S831" s="397" t="inlineStr">
        <is>
          <t>MENEZES</t>
        </is>
      </c>
      <c r="T831" s="397" t="inlineStr">
        <is>
          <t>joyce.poppy@gmail.com</t>
        </is>
      </c>
      <c r="U831" s="400" t="inlineStr">
        <is>
          <t>Não</t>
        </is>
      </c>
      <c r="V831" s="408" t="n">
        <v>46054</v>
      </c>
    </row>
    <row r="832">
      <c r="A832" s="396" t="inlineStr">
        <is>
          <t>34FUZABLH42</t>
        </is>
      </c>
      <c r="B832" s="397" t="inlineStr">
        <is>
          <t>UJBT-WX-1P08</t>
        </is>
      </c>
      <c r="C832" s="397" t="inlineStr">
        <is>
          <t>Entrada única - Individual</t>
        </is>
      </c>
      <c r="D832" s="398" t="inlineStr">
        <is>
          <t>Aprovado</t>
        </is>
      </c>
      <c r="E832" s="398" t="inlineStr">
        <is>
          <t>02/02/2026</t>
        </is>
      </c>
      <c r="F832" s="490" t="inlineStr">
        <is>
          <t>22:01:31</t>
        </is>
      </c>
      <c r="G832" s="397" t="inlineStr">
        <is>
          <t>Venda online</t>
        </is>
      </c>
      <c r="H832" s="397" t="inlineStr">
        <is>
          <t>Pagamento transacionado pela Sympla</t>
        </is>
      </c>
      <c r="I832" s="397" t="n">
        <v>75</v>
      </c>
      <c r="J832" s="397" t="n">
        <v>0</v>
      </c>
      <c r="K832" s="397" t="n">
        <v>75</v>
      </c>
      <c r="L832" s="397" t="n">
        <v>9</v>
      </c>
      <c r="M832" s="397" t="n">
        <v>84</v>
      </c>
      <c r="N832" s="397" t="n">
        <v>-9</v>
      </c>
      <c r="O832" s="491" t="n">
        <v>75</v>
      </c>
      <c r="P832" s="397" t="n"/>
      <c r="Q832" s="397" t="n"/>
      <c r="R832" s="397" t="inlineStr">
        <is>
          <t>Camilla</t>
        </is>
      </c>
      <c r="S832" s="397" t="inlineStr">
        <is>
          <t>Barbosa</t>
        </is>
      </c>
      <c r="T832" s="397" t="inlineStr">
        <is>
          <t>cn.barbosa@outlook.com</t>
        </is>
      </c>
      <c r="U832" s="400" t="inlineStr">
        <is>
          <t>Sim</t>
        </is>
      </c>
      <c r="V832" s="408" t="n">
        <v>46054</v>
      </c>
    </row>
    <row r="833">
      <c r="A833" s="401" t="inlineStr">
        <is>
          <t>34FUZABLYP7</t>
        </is>
      </c>
      <c r="B833" s="402" t="inlineStr">
        <is>
          <t>UJBU-H3-RMTT</t>
        </is>
      </c>
      <c r="C833" s="402" t="inlineStr">
        <is>
          <t>Lounge mezanino - 8 lugares</t>
        </is>
      </c>
      <c r="D833" s="403" t="inlineStr">
        <is>
          <t>Aprovado</t>
        </is>
      </c>
      <c r="E833" s="403" t="inlineStr">
        <is>
          <t>02/02/2026</t>
        </is>
      </c>
      <c r="F833" s="492" t="inlineStr">
        <is>
          <t>22:14:37</t>
        </is>
      </c>
      <c r="G833" s="402" t="inlineStr">
        <is>
          <t>Venda online</t>
        </is>
      </c>
      <c r="H833" s="402" t="inlineStr">
        <is>
          <t>Pagamento transacionado pela Sympla</t>
        </is>
      </c>
      <c r="I833" s="402" t="n">
        <v>640</v>
      </c>
      <c r="J833" s="402" t="n">
        <v>0</v>
      </c>
      <c r="K833" s="402" t="n">
        <v>640</v>
      </c>
      <c r="L833" s="402" t="n">
        <v>76.8</v>
      </c>
      <c r="M833" s="402" t="n">
        <v>716.8</v>
      </c>
      <c r="N833" s="402" t="n">
        <v>-76.8</v>
      </c>
      <c r="O833" s="493" t="n">
        <v>640</v>
      </c>
      <c r="P833" s="402" t="n"/>
      <c r="Q833" s="402" t="n"/>
      <c r="R833" s="402" t="inlineStr">
        <is>
          <t>JEANE</t>
        </is>
      </c>
      <c r="S833" s="402" t="inlineStr">
        <is>
          <t>GUEDES</t>
        </is>
      </c>
      <c r="T833" s="402" t="inlineStr">
        <is>
          <t>jetatacornio@gmail.com</t>
        </is>
      </c>
      <c r="U833" s="405" t="inlineStr">
        <is>
          <t>Sim</t>
        </is>
      </c>
      <c r="V833" s="408" t="n">
        <v>46054</v>
      </c>
    </row>
    <row r="834">
      <c r="A834" s="396" t="inlineStr">
        <is>
          <t>34FUZABLLUR</t>
        </is>
      </c>
      <c r="B834" s="397" t="inlineStr">
        <is>
          <t>UJBV-98-QDRL</t>
        </is>
      </c>
      <c r="C834" s="397" t="inlineStr">
        <is>
          <t>Mesas mezanino - 2 lugares</t>
        </is>
      </c>
      <c r="D834" s="398" t="inlineStr">
        <is>
          <t>Aprovado</t>
        </is>
      </c>
      <c r="E834" s="398" t="inlineStr">
        <is>
          <t>02/02/2026</t>
        </is>
      </c>
      <c r="F834" s="490" t="inlineStr">
        <is>
          <t>22:33:30</t>
        </is>
      </c>
      <c r="G834" s="397" t="inlineStr">
        <is>
          <t>Venda online</t>
        </is>
      </c>
      <c r="H834" s="397" t="inlineStr">
        <is>
          <t>Pagamento transacionado pela Sympla</t>
        </is>
      </c>
      <c r="I834" s="397" t="n">
        <v>130</v>
      </c>
      <c r="J834" s="397" t="n">
        <v>0</v>
      </c>
      <c r="K834" s="397" t="n">
        <v>130</v>
      </c>
      <c r="L834" s="397" t="n">
        <v>15.6</v>
      </c>
      <c r="M834" s="397" t="n">
        <v>145.6</v>
      </c>
      <c r="N834" s="397" t="n">
        <v>-15.6</v>
      </c>
      <c r="O834" s="491" t="n">
        <v>130</v>
      </c>
      <c r="P834" s="397" t="n"/>
      <c r="Q834" s="397" t="n"/>
      <c r="R834" s="397" t="inlineStr">
        <is>
          <t>Cleytton</t>
        </is>
      </c>
      <c r="S834" s="397" t="inlineStr">
        <is>
          <t>Silva</t>
        </is>
      </c>
      <c r="T834" s="397" t="inlineStr">
        <is>
          <t>cleyttonmds@gmail.com</t>
        </is>
      </c>
      <c r="U834" s="400" t="inlineStr">
        <is>
          <t>Sim</t>
        </is>
      </c>
      <c r="V834" s="408" t="n">
        <v>46054</v>
      </c>
    </row>
    <row r="835">
      <c r="A835" s="396" t="inlineStr">
        <is>
          <t>34FUZABLQ68</t>
        </is>
      </c>
      <c r="B835" s="397" t="inlineStr">
        <is>
          <t>UJBW-Z1-DWWE</t>
        </is>
      </c>
      <c r="C835" s="397" t="inlineStr">
        <is>
          <t>Intermediário - 2 lugares</t>
        </is>
      </c>
      <c r="D835" s="398" t="inlineStr">
        <is>
          <t>Aprovado</t>
        </is>
      </c>
      <c r="E835" s="398" t="inlineStr">
        <is>
          <t>02/02/2026</t>
        </is>
      </c>
      <c r="F835" s="490" t="inlineStr">
        <is>
          <t>23:08:44</t>
        </is>
      </c>
      <c r="G835" s="397" t="inlineStr">
        <is>
          <t>Venda online</t>
        </is>
      </c>
      <c r="H835" s="397" t="inlineStr">
        <is>
          <t>Pagamento transacionado pela Sympla</t>
        </is>
      </c>
      <c r="I835" s="397" t="n">
        <v>180</v>
      </c>
      <c r="J835" s="397" t="n">
        <v>0</v>
      </c>
      <c r="K835" s="397" t="n">
        <v>180</v>
      </c>
      <c r="L835" s="397" t="n">
        <v>21.6</v>
      </c>
      <c r="M835" s="397" t="n">
        <v>201.6</v>
      </c>
      <c r="N835" s="397" t="n">
        <v>-21.6</v>
      </c>
      <c r="O835" s="491" t="n">
        <v>180</v>
      </c>
      <c r="P835" s="397" t="n"/>
      <c r="Q835" s="397" t="n"/>
      <c r="R835" s="397" t="inlineStr">
        <is>
          <t>Pedro</t>
        </is>
      </c>
      <c r="S835" s="397" t="inlineStr">
        <is>
          <t>Dias</t>
        </is>
      </c>
      <c r="T835" s="397" t="inlineStr">
        <is>
          <t>pedrodiasadv@hotmail.com</t>
        </is>
      </c>
      <c r="U835" s="400" t="inlineStr">
        <is>
          <t>Sim</t>
        </is>
      </c>
      <c r="V835" s="408" t="n">
        <v>46054</v>
      </c>
    </row>
    <row r="836">
      <c r="A836" s="401" t="inlineStr">
        <is>
          <t>34FUZABLQ68</t>
        </is>
      </c>
      <c r="B836" s="402" t="inlineStr">
        <is>
          <t>UJBW-Z1-DWX7</t>
        </is>
      </c>
      <c r="C836" s="402" t="inlineStr">
        <is>
          <t>Intermediário - 2 lugares</t>
        </is>
      </c>
      <c r="D836" s="403" t="inlineStr">
        <is>
          <t>Aprovado</t>
        </is>
      </c>
      <c r="E836" s="403" t="inlineStr">
        <is>
          <t>02/02/2026</t>
        </is>
      </c>
      <c r="F836" s="492" t="inlineStr">
        <is>
          <t>23:08:44</t>
        </is>
      </c>
      <c r="G836" s="402" t="inlineStr">
        <is>
          <t>Venda online</t>
        </is>
      </c>
      <c r="H836" s="402" t="inlineStr">
        <is>
          <t>Pagamento transacionado pela Sympla</t>
        </is>
      </c>
      <c r="I836" s="402" t="n">
        <v>180</v>
      </c>
      <c r="J836" s="402" t="n">
        <v>0</v>
      </c>
      <c r="K836" s="402" t="n">
        <v>180</v>
      </c>
      <c r="L836" s="402" t="n">
        <v>21.6</v>
      </c>
      <c r="M836" s="402" t="n">
        <v>201.6</v>
      </c>
      <c r="N836" s="402" t="n">
        <v>-21.6</v>
      </c>
      <c r="O836" s="493" t="n">
        <v>180</v>
      </c>
      <c r="P836" s="402" t="n"/>
      <c r="Q836" s="402" t="n"/>
      <c r="R836" s="402" t="inlineStr">
        <is>
          <t>Pedro</t>
        </is>
      </c>
      <c r="S836" s="402" t="inlineStr">
        <is>
          <t>Dias</t>
        </is>
      </c>
      <c r="T836" s="402" t="inlineStr">
        <is>
          <t>pedrodiasadv@hotmail.com</t>
        </is>
      </c>
      <c r="U836" s="405" t="inlineStr">
        <is>
          <t>Não</t>
        </is>
      </c>
      <c r="V836" s="408" t="n">
        <v>46054</v>
      </c>
    </row>
    <row r="837">
      <c r="A837" s="396" t="inlineStr">
        <is>
          <t>34FUZABMM1T</t>
        </is>
      </c>
      <c r="B837" s="397" t="inlineStr">
        <is>
          <t>UJCZ-N9-81SA</t>
        </is>
      </c>
      <c r="C837" s="397" t="inlineStr">
        <is>
          <t>Intermediário - 2 lugares</t>
        </is>
      </c>
      <c r="D837" s="398" t="inlineStr">
        <is>
          <t>Aprovado</t>
        </is>
      </c>
      <c r="E837" s="398" t="inlineStr">
        <is>
          <t>03/02/2026</t>
        </is>
      </c>
      <c r="F837" s="490" t="inlineStr">
        <is>
          <t>09:46:35</t>
        </is>
      </c>
      <c r="G837" s="397" t="inlineStr">
        <is>
          <t>Venda online</t>
        </is>
      </c>
      <c r="H837" s="397" t="inlineStr">
        <is>
          <t>Pagamento transacionado pela Sympla</t>
        </is>
      </c>
      <c r="I837" s="397" t="n">
        <v>180</v>
      </c>
      <c r="J837" s="397" t="n">
        <v>0</v>
      </c>
      <c r="K837" s="397" t="n">
        <v>180</v>
      </c>
      <c r="L837" s="397" t="n">
        <v>21.6</v>
      </c>
      <c r="M837" s="397" t="n">
        <v>201.6</v>
      </c>
      <c r="N837" s="397" t="n">
        <v>-21.6</v>
      </c>
      <c r="O837" s="491" t="n">
        <v>180</v>
      </c>
      <c r="P837" s="397" t="n"/>
      <c r="Q837" s="397" t="n"/>
      <c r="R837" s="397" t="inlineStr">
        <is>
          <t>Rebecca</t>
        </is>
      </c>
      <c r="S837" s="397" t="inlineStr">
        <is>
          <t>Marques</t>
        </is>
      </c>
      <c r="T837" s="397" t="inlineStr">
        <is>
          <t>dmarques.rebecca@gmail.com</t>
        </is>
      </c>
      <c r="U837" s="400" t="inlineStr">
        <is>
          <t>Sim</t>
        </is>
      </c>
      <c r="V837" s="408" t="n">
        <v>46054</v>
      </c>
    </row>
    <row r="838">
      <c r="A838" s="396" t="inlineStr">
        <is>
          <t>34FUZABMMA1</t>
        </is>
      </c>
      <c r="B838" s="397" t="inlineStr">
        <is>
          <t>UJCZ-P2-7HNZ</t>
        </is>
      </c>
      <c r="C838" s="397" t="inlineStr">
        <is>
          <t>Intermediário - 2 lugares</t>
        </is>
      </c>
      <c r="D838" s="398" t="inlineStr">
        <is>
          <t>Aprovado</t>
        </is>
      </c>
      <c r="E838" s="398" t="inlineStr">
        <is>
          <t>03/02/2026</t>
        </is>
      </c>
      <c r="F838" s="490" t="inlineStr">
        <is>
          <t>09:47:52</t>
        </is>
      </c>
      <c r="G838" s="397" t="inlineStr">
        <is>
          <t>Venda online</t>
        </is>
      </c>
      <c r="H838" s="397" t="inlineStr">
        <is>
          <t>Pagamento transacionado pela Sympla</t>
        </is>
      </c>
      <c r="I838" s="397" t="n">
        <v>180</v>
      </c>
      <c r="J838" s="397" t="n">
        <v>0</v>
      </c>
      <c r="K838" s="397" t="n">
        <v>180</v>
      </c>
      <c r="L838" s="397" t="n">
        <v>21.6</v>
      </c>
      <c r="M838" s="397" t="n">
        <v>201.6</v>
      </c>
      <c r="N838" s="397" t="n">
        <v>-21.6</v>
      </c>
      <c r="O838" s="491" t="n">
        <v>180</v>
      </c>
      <c r="P838" s="397" t="n"/>
      <c r="Q838" s="397" t="n"/>
      <c r="R838" s="397" t="inlineStr">
        <is>
          <t>Ronald</t>
        </is>
      </c>
      <c r="S838" s="397" t="inlineStr">
        <is>
          <t>Fontenele Bento</t>
        </is>
      </c>
      <c r="T838" s="397" t="inlineStr">
        <is>
          <t>ronaldbento@gmail.com</t>
        </is>
      </c>
      <c r="U838" s="400" t="inlineStr">
        <is>
          <t>Sim</t>
        </is>
      </c>
      <c r="V838" s="408" t="n">
        <v>46054</v>
      </c>
    </row>
    <row r="839">
      <c r="A839" s="401" t="inlineStr">
        <is>
          <t>34FUZABMR93</t>
        </is>
      </c>
      <c r="B839" s="402" t="inlineStr">
        <is>
          <t>UJCQ-5H-SWCY</t>
        </is>
      </c>
      <c r="C839" s="402" t="inlineStr">
        <is>
          <t>Intermediário - 2 lugares</t>
        </is>
      </c>
      <c r="D839" s="403" t="inlineStr">
        <is>
          <t>Aprovado</t>
        </is>
      </c>
      <c r="E839" s="403" t="inlineStr">
        <is>
          <t>03/02/2026</t>
        </is>
      </c>
      <c r="F839" s="492" t="inlineStr">
        <is>
          <t>10:22:52</t>
        </is>
      </c>
      <c r="G839" s="402" t="inlineStr">
        <is>
          <t>Venda online</t>
        </is>
      </c>
      <c r="H839" s="402" t="inlineStr">
        <is>
          <t>Pagamento transacionado pela Sympla</t>
        </is>
      </c>
      <c r="I839" s="402" t="n">
        <v>180</v>
      </c>
      <c r="J839" s="402" t="n">
        <v>0</v>
      </c>
      <c r="K839" s="402" t="n">
        <v>180</v>
      </c>
      <c r="L839" s="402" t="n">
        <v>21.6</v>
      </c>
      <c r="M839" s="402" t="n">
        <v>201.6</v>
      </c>
      <c r="N839" s="402" t="n">
        <v>-21.6</v>
      </c>
      <c r="O839" s="493" t="n">
        <v>180</v>
      </c>
      <c r="P839" s="402" t="n"/>
      <c r="Q839" s="402" t="n"/>
      <c r="R839" s="402" t="inlineStr">
        <is>
          <t>Douglas</t>
        </is>
      </c>
      <c r="S839" s="402" t="inlineStr">
        <is>
          <t>Santana</t>
        </is>
      </c>
      <c r="T839" s="402" t="inlineStr">
        <is>
          <t>mafra.douglas@gmail.com</t>
        </is>
      </c>
      <c r="U839" s="405" t="inlineStr">
        <is>
          <t>Sim</t>
        </is>
      </c>
      <c r="V839" s="408" t="n">
        <v>46054</v>
      </c>
    </row>
    <row r="840">
      <c r="A840" s="396" t="inlineStr">
        <is>
          <t>34FUZABMU19</t>
        </is>
      </c>
      <c r="B840" s="397" t="inlineStr">
        <is>
          <t>UJCR-3N-83TP</t>
        </is>
      </c>
      <c r="C840" s="397" t="inlineStr">
        <is>
          <t>Intermediário - 2 lugares</t>
        </is>
      </c>
      <c r="D840" s="398" t="inlineStr">
        <is>
          <t>Aprovado</t>
        </is>
      </c>
      <c r="E840" s="398" t="inlineStr">
        <is>
          <t>03/02/2026</t>
        </is>
      </c>
      <c r="F840" s="490" t="inlineStr">
        <is>
          <t>10:46:06</t>
        </is>
      </c>
      <c r="G840" s="397" t="inlineStr">
        <is>
          <t>Venda online</t>
        </is>
      </c>
      <c r="H840" s="397" t="inlineStr">
        <is>
          <t>Pagamento transacionado pela Sympla</t>
        </is>
      </c>
      <c r="I840" s="397" t="n">
        <v>180</v>
      </c>
      <c r="J840" s="397" t="n">
        <v>0</v>
      </c>
      <c r="K840" s="397" t="n">
        <v>180</v>
      </c>
      <c r="L840" s="397" t="n">
        <v>21.6</v>
      </c>
      <c r="M840" s="397" t="n">
        <v>201.6</v>
      </c>
      <c r="N840" s="397" t="n">
        <v>-21.6</v>
      </c>
      <c r="O840" s="491" t="n">
        <v>180</v>
      </c>
      <c r="P840" s="397" t="n"/>
      <c r="Q840" s="397" t="n"/>
      <c r="R840" s="397" t="inlineStr">
        <is>
          <t>Luana</t>
        </is>
      </c>
      <c r="S840" s="397" t="inlineStr">
        <is>
          <t>Chaves</t>
        </is>
      </c>
      <c r="T840" s="397" t="inlineStr">
        <is>
          <t>luana03.chaves@gmail.com</t>
        </is>
      </c>
      <c r="U840" s="400" t="inlineStr">
        <is>
          <t>Sim</t>
        </is>
      </c>
      <c r="V840" s="408" t="n">
        <v>46054</v>
      </c>
    </row>
    <row r="841">
      <c r="A841" s="396" t="inlineStr">
        <is>
          <t>34FUZABMV4Y</t>
        </is>
      </c>
      <c r="B841" s="397" t="inlineStr">
        <is>
          <t>UJCR-8F-FDVD</t>
        </is>
      </c>
      <c r="C841" s="397" t="inlineStr">
        <is>
          <t>Intermediário - 2 lugares</t>
        </is>
      </c>
      <c r="D841" s="398" t="inlineStr">
        <is>
          <t>Aprovado</t>
        </is>
      </c>
      <c r="E841" s="398" t="inlineStr">
        <is>
          <t>03/02/2026</t>
        </is>
      </c>
      <c r="F841" s="490" t="inlineStr">
        <is>
          <t>10:49:32</t>
        </is>
      </c>
      <c r="G841" s="397" t="inlineStr">
        <is>
          <t>Venda online</t>
        </is>
      </c>
      <c r="H841" s="397" t="inlineStr">
        <is>
          <t>Pagamento transacionado pela Sympla</t>
        </is>
      </c>
      <c r="I841" s="397" t="n">
        <v>180</v>
      </c>
      <c r="J841" s="397" t="n">
        <v>0</v>
      </c>
      <c r="K841" s="397" t="n">
        <v>180</v>
      </c>
      <c r="L841" s="397" t="n">
        <v>21.6</v>
      </c>
      <c r="M841" s="397" t="n">
        <v>201.6</v>
      </c>
      <c r="N841" s="397" t="n">
        <v>-21.6</v>
      </c>
      <c r="O841" s="491" t="n">
        <v>180</v>
      </c>
      <c r="P841" s="397" t="n"/>
      <c r="Q841" s="397" t="n"/>
      <c r="R841" s="397" t="inlineStr">
        <is>
          <t>EVANDRO</t>
        </is>
      </c>
      <c r="S841" s="397" t="inlineStr">
        <is>
          <t>SALVADOR MARINHO DA SILVA</t>
        </is>
      </c>
      <c r="T841" s="397" t="inlineStr">
        <is>
          <t>evandro.silva@ufam.edu.br</t>
        </is>
      </c>
      <c r="U841" s="400" t="inlineStr">
        <is>
          <t>Sim</t>
        </is>
      </c>
      <c r="V841" s="408" t="n">
        <v>46054</v>
      </c>
    </row>
    <row r="842">
      <c r="A842" s="401" t="inlineStr">
        <is>
          <t>34FUZABZ4H4</t>
        </is>
      </c>
      <c r="B842" s="402" t="inlineStr">
        <is>
          <t>UJD1-2D-MPM2</t>
        </is>
      </c>
      <c r="C842" s="402" t="inlineStr">
        <is>
          <t>Entrada única - Individual</t>
        </is>
      </c>
      <c r="D842" s="403" t="inlineStr">
        <is>
          <t>Aprovado</t>
        </is>
      </c>
      <c r="E842" s="403" t="inlineStr">
        <is>
          <t>03/02/2026</t>
        </is>
      </c>
      <c r="F842" s="492" t="inlineStr">
        <is>
          <t>14:01:36</t>
        </is>
      </c>
      <c r="G842" s="402" t="inlineStr">
        <is>
          <t>Venda online</t>
        </is>
      </c>
      <c r="H842" s="402" t="inlineStr">
        <is>
          <t>Pagamento transacionado pela Sympla</t>
        </is>
      </c>
      <c r="I842" s="402" t="n">
        <v>75</v>
      </c>
      <c r="J842" s="402" t="n">
        <v>0</v>
      </c>
      <c r="K842" s="402" t="n">
        <v>75</v>
      </c>
      <c r="L842" s="402" t="n">
        <v>9</v>
      </c>
      <c r="M842" s="402" t="n">
        <v>84</v>
      </c>
      <c r="N842" s="402" t="n">
        <v>-9</v>
      </c>
      <c r="O842" s="493" t="n">
        <v>75</v>
      </c>
      <c r="P842" s="402" t="n"/>
      <c r="Q842" s="402" t="n"/>
      <c r="R842" s="402" t="inlineStr">
        <is>
          <t>Maria Melissa</t>
        </is>
      </c>
      <c r="S842" s="402" t="inlineStr">
        <is>
          <t>Figueiredo</t>
        </is>
      </c>
      <c r="T842" s="402" t="inlineStr">
        <is>
          <t>mariamelissasouza@gmail.com</t>
        </is>
      </c>
      <c r="U842" s="405" t="inlineStr">
        <is>
          <t>Sim</t>
        </is>
      </c>
      <c r="V842" s="408" t="n">
        <v>46054</v>
      </c>
    </row>
    <row r="843">
      <c r="A843" s="396" t="inlineStr">
        <is>
          <t>34FUZABZ4H4</t>
        </is>
      </c>
      <c r="B843" s="397" t="inlineStr">
        <is>
          <t>UJD1-BH-Y34L</t>
        </is>
      </c>
      <c r="C843" s="397" t="inlineStr">
        <is>
          <t>Entrada única - Individual</t>
        </is>
      </c>
      <c r="D843" s="398" t="inlineStr">
        <is>
          <t>Aprovado</t>
        </is>
      </c>
      <c r="E843" s="398" t="inlineStr">
        <is>
          <t>03/02/2026</t>
        </is>
      </c>
      <c r="F843" s="490" t="inlineStr">
        <is>
          <t>14:01:36</t>
        </is>
      </c>
      <c r="G843" s="397" t="inlineStr">
        <is>
          <t>Venda online</t>
        </is>
      </c>
      <c r="H843" s="397" t="inlineStr">
        <is>
          <t>Pagamento transacionado pela Sympla</t>
        </is>
      </c>
      <c r="I843" s="397" t="n">
        <v>75</v>
      </c>
      <c r="J843" s="397" t="n">
        <v>0</v>
      </c>
      <c r="K843" s="397" t="n">
        <v>75</v>
      </c>
      <c r="L843" s="397" t="n">
        <v>9</v>
      </c>
      <c r="M843" s="397" t="n">
        <v>84</v>
      </c>
      <c r="N843" s="397" t="n">
        <v>-9</v>
      </c>
      <c r="O843" s="491" t="n">
        <v>75</v>
      </c>
      <c r="P843" s="397" t="n"/>
      <c r="Q843" s="397" t="n"/>
      <c r="R843" s="397" t="inlineStr">
        <is>
          <t>Maria Melissa</t>
        </is>
      </c>
      <c r="S843" s="397" t="inlineStr">
        <is>
          <t>Figueiredo</t>
        </is>
      </c>
      <c r="T843" s="397" t="inlineStr">
        <is>
          <t>mariamelissasouza@gmail.com</t>
        </is>
      </c>
      <c r="U843" s="400" t="inlineStr">
        <is>
          <t>Sim</t>
        </is>
      </c>
      <c r="V843" s="408" t="n">
        <v>46054</v>
      </c>
    </row>
    <row r="844">
      <c r="A844" s="396" t="inlineStr">
        <is>
          <t>34FUZABZ4H4</t>
        </is>
      </c>
      <c r="B844" s="397" t="inlineStr">
        <is>
          <t>UJD1-CF-LZ28</t>
        </is>
      </c>
      <c r="C844" s="397" t="inlineStr">
        <is>
          <t>Entrada única - Individual</t>
        </is>
      </c>
      <c r="D844" s="398" t="inlineStr">
        <is>
          <t>Aprovado</t>
        </is>
      </c>
      <c r="E844" s="398" t="inlineStr">
        <is>
          <t>03/02/2026</t>
        </is>
      </c>
      <c r="F844" s="490" t="inlineStr">
        <is>
          <t>14:01:36</t>
        </is>
      </c>
      <c r="G844" s="397" t="inlineStr">
        <is>
          <t>Venda online</t>
        </is>
      </c>
      <c r="H844" s="397" t="inlineStr">
        <is>
          <t>Pagamento transacionado pela Sympla</t>
        </is>
      </c>
      <c r="I844" s="397" t="n">
        <v>75</v>
      </c>
      <c r="J844" s="397" t="n">
        <v>0</v>
      </c>
      <c r="K844" s="397" t="n">
        <v>75</v>
      </c>
      <c r="L844" s="397" t="n">
        <v>9</v>
      </c>
      <c r="M844" s="397" t="n">
        <v>84</v>
      </c>
      <c r="N844" s="397" t="n">
        <v>-9</v>
      </c>
      <c r="O844" s="491" t="n">
        <v>75</v>
      </c>
      <c r="P844" s="397" t="n"/>
      <c r="Q844" s="397" t="n"/>
      <c r="R844" s="397" t="inlineStr">
        <is>
          <t>Maria Melissa</t>
        </is>
      </c>
      <c r="S844" s="397" t="inlineStr">
        <is>
          <t>Figueiredo</t>
        </is>
      </c>
      <c r="T844" s="397" t="inlineStr">
        <is>
          <t>mariamelissasouza@gmail.com</t>
        </is>
      </c>
      <c r="U844" s="400" t="inlineStr">
        <is>
          <t>Não</t>
        </is>
      </c>
      <c r="V844" s="408" t="n">
        <v>46054</v>
      </c>
    </row>
    <row r="845">
      <c r="A845" s="401" t="inlineStr">
        <is>
          <t>34FUZABZ4RY</t>
        </is>
      </c>
      <c r="B845" s="402" t="inlineStr">
        <is>
          <t>UJD1-2U-6ETF</t>
        </is>
      </c>
      <c r="C845" s="402" t="inlineStr">
        <is>
          <t>Entrada única - Individual</t>
        </is>
      </c>
      <c r="D845" s="403" t="inlineStr">
        <is>
          <t>Aprovado</t>
        </is>
      </c>
      <c r="E845" s="403" t="inlineStr">
        <is>
          <t>03/02/2026</t>
        </is>
      </c>
      <c r="F845" s="492" t="inlineStr">
        <is>
          <t>14:01:57</t>
        </is>
      </c>
      <c r="G845" s="402" t="inlineStr">
        <is>
          <t>Venda online</t>
        </is>
      </c>
      <c r="H845" s="402" t="inlineStr">
        <is>
          <t>Pagamento transacionado pela Sympla</t>
        </is>
      </c>
      <c r="I845" s="402" t="n">
        <v>75</v>
      </c>
      <c r="J845" s="402" t="n">
        <v>0</v>
      </c>
      <c r="K845" s="402" t="n">
        <v>75</v>
      </c>
      <c r="L845" s="402" t="n">
        <v>9</v>
      </c>
      <c r="M845" s="402" t="n">
        <v>84</v>
      </c>
      <c r="N845" s="402" t="n">
        <v>-9</v>
      </c>
      <c r="O845" s="493" t="n">
        <v>75</v>
      </c>
      <c r="P845" s="402" t="n"/>
      <c r="Q845" s="402" t="n"/>
      <c r="R845" s="402" t="inlineStr">
        <is>
          <t>ROBSON</t>
        </is>
      </c>
      <c r="S845" s="402" t="inlineStr">
        <is>
          <t>MONTEIRO</t>
        </is>
      </c>
      <c r="T845" s="402" t="inlineStr">
        <is>
          <t>robson.monteiro2023@outlook.com</t>
        </is>
      </c>
      <c r="U845" s="405" t="inlineStr">
        <is>
          <t>Não</t>
        </is>
      </c>
      <c r="V845" s="408" t="n">
        <v>46054</v>
      </c>
    </row>
    <row r="846">
      <c r="A846" s="396" t="inlineStr">
        <is>
          <t>34FUZABZ4RY</t>
        </is>
      </c>
      <c r="B846" s="397" t="inlineStr">
        <is>
          <t>UJD1-2U-6EUJ</t>
        </is>
      </c>
      <c r="C846" s="397" t="inlineStr">
        <is>
          <t>Entrada única - Individual</t>
        </is>
      </c>
      <c r="D846" s="398" t="inlineStr">
        <is>
          <t>Aprovado</t>
        </is>
      </c>
      <c r="E846" s="398" t="inlineStr">
        <is>
          <t>03/02/2026</t>
        </is>
      </c>
      <c r="F846" s="490" t="inlineStr">
        <is>
          <t>14:01:57</t>
        </is>
      </c>
      <c r="G846" s="397" t="inlineStr">
        <is>
          <t>Venda online</t>
        </is>
      </c>
      <c r="H846" s="397" t="inlineStr">
        <is>
          <t>Pagamento transacionado pela Sympla</t>
        </is>
      </c>
      <c r="I846" s="397" t="n">
        <v>75</v>
      </c>
      <c r="J846" s="397" t="n">
        <v>0</v>
      </c>
      <c r="K846" s="397" t="n">
        <v>75</v>
      </c>
      <c r="L846" s="397" t="n">
        <v>9</v>
      </c>
      <c r="M846" s="397" t="n">
        <v>84</v>
      </c>
      <c r="N846" s="397" t="n">
        <v>-9</v>
      </c>
      <c r="O846" s="491" t="n">
        <v>75</v>
      </c>
      <c r="P846" s="397" t="n"/>
      <c r="Q846" s="397" t="n"/>
      <c r="R846" s="397" t="inlineStr">
        <is>
          <t>ROBSON</t>
        </is>
      </c>
      <c r="S846" s="397" t="inlineStr">
        <is>
          <t>MONTEIRO</t>
        </is>
      </c>
      <c r="T846" s="397" t="inlineStr">
        <is>
          <t>robson.monteiro2023@outlook.com</t>
        </is>
      </c>
      <c r="U846" s="400" t="inlineStr">
        <is>
          <t>Não</t>
        </is>
      </c>
      <c r="V846" s="408" t="n">
        <v>46054</v>
      </c>
    </row>
    <row r="847">
      <c r="A847" s="396" t="inlineStr">
        <is>
          <t>34FUZABZA7V</t>
        </is>
      </c>
      <c r="B847" s="397" t="inlineStr">
        <is>
          <t>UJD2-CR-34TG</t>
        </is>
      </c>
      <c r="C847" s="397" t="inlineStr">
        <is>
          <t>Entrada única - Individual</t>
        </is>
      </c>
      <c r="D847" s="398" t="inlineStr">
        <is>
          <t>Aprovado</t>
        </is>
      </c>
      <c r="E847" s="398" t="inlineStr">
        <is>
          <t>03/02/2026</t>
        </is>
      </c>
      <c r="F847" s="490" t="inlineStr">
        <is>
          <t>14:33:40</t>
        </is>
      </c>
      <c r="G847" s="397" t="inlineStr">
        <is>
          <t>Venda online</t>
        </is>
      </c>
      <c r="H847" s="397" t="inlineStr">
        <is>
          <t>Pagamento transacionado pela Sympla</t>
        </is>
      </c>
      <c r="I847" s="397" t="n">
        <v>75</v>
      </c>
      <c r="J847" s="397" t="n">
        <v>0</v>
      </c>
      <c r="K847" s="397" t="n">
        <v>75</v>
      </c>
      <c r="L847" s="397" t="n">
        <v>9</v>
      </c>
      <c r="M847" s="397" t="n">
        <v>84</v>
      </c>
      <c r="N847" s="397" t="n">
        <v>-9</v>
      </c>
      <c r="O847" s="491" t="n">
        <v>75</v>
      </c>
      <c r="P847" s="397" t="n"/>
      <c r="Q847" s="397" t="n"/>
      <c r="R847" s="397" t="inlineStr">
        <is>
          <t>Rayane</t>
        </is>
      </c>
      <c r="S847" s="397" t="inlineStr">
        <is>
          <t>Platero</t>
        </is>
      </c>
      <c r="T847" s="397" t="inlineStr">
        <is>
          <t>rayaneplaterof@gmail.com</t>
        </is>
      </c>
      <c r="U847" s="400" t="inlineStr">
        <is>
          <t>Sim</t>
        </is>
      </c>
      <c r="V847" s="408" t="n">
        <v>46054</v>
      </c>
    </row>
    <row r="848">
      <c r="A848" s="401" t="inlineStr">
        <is>
          <t>34FUZABZQG4</t>
        </is>
      </c>
      <c r="B848" s="402" t="inlineStr">
        <is>
          <t>UJD6-J5-2ME6</t>
        </is>
      </c>
      <c r="C848" s="402" t="inlineStr">
        <is>
          <t>Entrada única - Individual</t>
        </is>
      </c>
      <c r="D848" s="403" t="inlineStr">
        <is>
          <t>Aprovado</t>
        </is>
      </c>
      <c r="E848" s="403" t="inlineStr">
        <is>
          <t>03/02/2026</t>
        </is>
      </c>
      <c r="F848" s="492" t="inlineStr">
        <is>
          <t>16:16:28</t>
        </is>
      </c>
      <c r="G848" s="402" t="inlineStr">
        <is>
          <t>Venda online</t>
        </is>
      </c>
      <c r="H848" s="402" t="inlineStr">
        <is>
          <t>Pagamento transacionado pela Sympla</t>
        </is>
      </c>
      <c r="I848" s="402" t="n">
        <v>75</v>
      </c>
      <c r="J848" s="402" t="n">
        <v>0</v>
      </c>
      <c r="K848" s="402" t="n">
        <v>75</v>
      </c>
      <c r="L848" s="402" t="n">
        <v>9</v>
      </c>
      <c r="M848" s="402" t="n">
        <v>84</v>
      </c>
      <c r="N848" s="402" t="n">
        <v>-9</v>
      </c>
      <c r="O848" s="493" t="n">
        <v>75</v>
      </c>
      <c r="P848" s="402" t="n"/>
      <c r="Q848" s="402" t="n"/>
      <c r="R848" s="402" t="inlineStr">
        <is>
          <t>Carolina</t>
        </is>
      </c>
      <c r="S848" s="402" t="inlineStr">
        <is>
          <t>de Arruda Garcia</t>
        </is>
      </c>
      <c r="T848" s="402" t="inlineStr">
        <is>
          <t>agcarolina@outlook.com</t>
        </is>
      </c>
      <c r="U848" s="405" t="inlineStr">
        <is>
          <t>Sim</t>
        </is>
      </c>
      <c r="V848" s="408" t="n">
        <v>46054</v>
      </c>
    </row>
    <row r="849">
      <c r="A849" s="396" t="inlineStr">
        <is>
          <t>34FUZABZQG4</t>
        </is>
      </c>
      <c r="B849" s="397" t="inlineStr">
        <is>
          <t>UJD6-J5-2MF3</t>
        </is>
      </c>
      <c r="C849" s="397" t="inlineStr">
        <is>
          <t>Entrada única - Individual</t>
        </is>
      </c>
      <c r="D849" s="398" t="inlineStr">
        <is>
          <t>Aprovado</t>
        </is>
      </c>
      <c r="E849" s="398" t="inlineStr">
        <is>
          <t>03/02/2026</t>
        </is>
      </c>
      <c r="F849" s="490" t="inlineStr">
        <is>
          <t>16:16:28</t>
        </is>
      </c>
      <c r="G849" s="397" t="inlineStr">
        <is>
          <t>Venda online</t>
        </is>
      </c>
      <c r="H849" s="397" t="inlineStr">
        <is>
          <t>Pagamento transacionado pela Sympla</t>
        </is>
      </c>
      <c r="I849" s="397" t="n">
        <v>75</v>
      </c>
      <c r="J849" s="397" t="n">
        <v>0</v>
      </c>
      <c r="K849" s="397" t="n">
        <v>75</v>
      </c>
      <c r="L849" s="397" t="n">
        <v>9</v>
      </c>
      <c r="M849" s="397" t="n">
        <v>84</v>
      </c>
      <c r="N849" s="397" t="n">
        <v>-9</v>
      </c>
      <c r="O849" s="491" t="n">
        <v>75</v>
      </c>
      <c r="P849" s="397" t="n"/>
      <c r="Q849" s="397" t="n"/>
      <c r="R849" s="397" t="inlineStr">
        <is>
          <t>Carolina</t>
        </is>
      </c>
      <c r="S849" s="397" t="inlineStr">
        <is>
          <t>de Arruda Garcia</t>
        </is>
      </c>
      <c r="T849" s="397" t="inlineStr">
        <is>
          <t>agcarolina@outlook.com</t>
        </is>
      </c>
      <c r="U849" s="400" t="inlineStr">
        <is>
          <t>Sim</t>
        </is>
      </c>
      <c r="V849" s="408" t="n">
        <v>46054</v>
      </c>
    </row>
    <row r="850">
      <c r="A850" s="396" t="inlineStr">
        <is>
          <t>34FUZABZQG4</t>
        </is>
      </c>
      <c r="B850" s="397" t="inlineStr">
        <is>
          <t>UJD6-J5-2MFC</t>
        </is>
      </c>
      <c r="C850" s="397" t="inlineStr">
        <is>
          <t>Entrada única - Individual</t>
        </is>
      </c>
      <c r="D850" s="398" t="inlineStr">
        <is>
          <t>Aprovado</t>
        </is>
      </c>
      <c r="E850" s="398" t="inlineStr">
        <is>
          <t>03/02/2026</t>
        </is>
      </c>
      <c r="F850" s="490" t="inlineStr">
        <is>
          <t>16:16:28</t>
        </is>
      </c>
      <c r="G850" s="397" t="inlineStr">
        <is>
          <t>Venda online</t>
        </is>
      </c>
      <c r="H850" s="397" t="inlineStr">
        <is>
          <t>Pagamento transacionado pela Sympla</t>
        </is>
      </c>
      <c r="I850" s="397" t="n">
        <v>75</v>
      </c>
      <c r="J850" s="397" t="n">
        <v>0</v>
      </c>
      <c r="K850" s="397" t="n">
        <v>75</v>
      </c>
      <c r="L850" s="397" t="n">
        <v>9</v>
      </c>
      <c r="M850" s="397" t="n">
        <v>84</v>
      </c>
      <c r="N850" s="397" t="n">
        <v>-9</v>
      </c>
      <c r="O850" s="491" t="n">
        <v>75</v>
      </c>
      <c r="P850" s="397" t="n"/>
      <c r="Q850" s="397" t="n"/>
      <c r="R850" s="397" t="inlineStr">
        <is>
          <t>Carolina</t>
        </is>
      </c>
      <c r="S850" s="397" t="inlineStr">
        <is>
          <t>de Arruda Garcia</t>
        </is>
      </c>
      <c r="T850" s="397" t="inlineStr">
        <is>
          <t>agcarolina@outlook.com</t>
        </is>
      </c>
      <c r="U850" s="400" t="inlineStr">
        <is>
          <t>Sim</t>
        </is>
      </c>
      <c r="V850" s="408" t="n">
        <v>46054</v>
      </c>
    </row>
    <row r="851">
      <c r="A851" s="401" t="inlineStr">
        <is>
          <t>34FUZABP1QR</t>
        </is>
      </c>
      <c r="B851" s="402" t="inlineStr">
        <is>
          <t>UJD8-HE-FE0L</t>
        </is>
      </c>
      <c r="C851" s="402" t="inlineStr">
        <is>
          <t>Entrada única - Individual</t>
        </is>
      </c>
      <c r="D851" s="403" t="inlineStr">
        <is>
          <t>Aprovado</t>
        </is>
      </c>
      <c r="E851" s="403" t="inlineStr">
        <is>
          <t>03/02/2026</t>
        </is>
      </c>
      <c r="F851" s="492" t="inlineStr">
        <is>
          <t>17:04:20</t>
        </is>
      </c>
      <c r="G851" s="402" t="inlineStr">
        <is>
          <t>Venda online</t>
        </is>
      </c>
      <c r="H851" s="402" t="inlineStr">
        <is>
          <t>Pagamento transacionado pela Sympla</t>
        </is>
      </c>
      <c r="I851" s="402" t="n">
        <v>75</v>
      </c>
      <c r="J851" s="402" t="n">
        <v>0</v>
      </c>
      <c r="K851" s="402" t="n">
        <v>75</v>
      </c>
      <c r="L851" s="402" t="n">
        <v>9</v>
      </c>
      <c r="M851" s="402" t="n">
        <v>84</v>
      </c>
      <c r="N851" s="402" t="n">
        <v>-9</v>
      </c>
      <c r="O851" s="493" t="n">
        <v>75</v>
      </c>
      <c r="P851" s="402" t="n"/>
      <c r="Q851" s="402" t="n"/>
      <c r="R851" s="402" t="inlineStr">
        <is>
          <t>Givaldo</t>
        </is>
      </c>
      <c r="S851" s="402" t="inlineStr">
        <is>
          <t>Caetano</t>
        </is>
      </c>
      <c r="T851" s="402" t="inlineStr">
        <is>
          <t>caetagi@gmail.com</t>
        </is>
      </c>
      <c r="U851" s="405" t="inlineStr">
        <is>
          <t>Sim</t>
        </is>
      </c>
      <c r="V851" s="408" t="n">
        <v>46054</v>
      </c>
    </row>
    <row r="852">
      <c r="A852" s="396" t="inlineStr">
        <is>
          <t>34FUZABP987</t>
        </is>
      </c>
      <c r="B852" s="397" t="inlineStr">
        <is>
          <t>UJDA-KJ-4U7Y</t>
        </is>
      </c>
      <c r="C852" s="397" t="inlineStr">
        <is>
          <t>Entrada única - Individual</t>
        </is>
      </c>
      <c r="D852" s="398" t="inlineStr">
        <is>
          <t>Aprovado</t>
        </is>
      </c>
      <c r="E852" s="398" t="inlineStr">
        <is>
          <t>03/02/2026</t>
        </is>
      </c>
      <c r="F852" s="490" t="inlineStr">
        <is>
          <t>17:55:42</t>
        </is>
      </c>
      <c r="G852" s="397" t="inlineStr">
        <is>
          <t>Venda online</t>
        </is>
      </c>
      <c r="H852" s="397" t="inlineStr">
        <is>
          <t>Pagamento transacionado pela Sympla</t>
        </is>
      </c>
      <c r="I852" s="397" t="n">
        <v>75</v>
      </c>
      <c r="J852" s="397" t="n">
        <v>0</v>
      </c>
      <c r="K852" s="397" t="n">
        <v>75</v>
      </c>
      <c r="L852" s="397" t="n">
        <v>9</v>
      </c>
      <c r="M852" s="397" t="n">
        <v>84</v>
      </c>
      <c r="N852" s="397" t="n">
        <v>-9</v>
      </c>
      <c r="O852" s="491" t="n">
        <v>75</v>
      </c>
      <c r="P852" s="397" t="n"/>
      <c r="Q852" s="397" t="n"/>
      <c r="R852" s="397" t="inlineStr">
        <is>
          <t>Catarina</t>
        </is>
      </c>
      <c r="S852" s="397" t="inlineStr">
        <is>
          <t>Oliveira</t>
        </is>
      </c>
      <c r="T852" s="397" t="inlineStr">
        <is>
          <t>catqgoliv@gmail.com</t>
        </is>
      </c>
      <c r="U852" s="400" t="inlineStr">
        <is>
          <t>Sim</t>
        </is>
      </c>
      <c r="V852" s="408" t="n">
        <v>46054</v>
      </c>
    </row>
    <row r="853">
      <c r="A853" s="396" t="inlineStr">
        <is>
          <t>34FUZABP9TA</t>
        </is>
      </c>
      <c r="B853" s="397" t="inlineStr">
        <is>
          <t>UJDA-S9-3N7B</t>
        </is>
      </c>
      <c r="C853" s="397" t="inlineStr">
        <is>
          <t>Intermediário - 2 lugares</t>
        </is>
      </c>
      <c r="D853" s="398" t="inlineStr">
        <is>
          <t>Aprovado</t>
        </is>
      </c>
      <c r="E853" s="398" t="inlineStr">
        <is>
          <t>03/02/2026</t>
        </is>
      </c>
      <c r="F853" s="490" t="inlineStr">
        <is>
          <t>18:01:16</t>
        </is>
      </c>
      <c r="G853" s="397" t="inlineStr">
        <is>
          <t>Venda online</t>
        </is>
      </c>
      <c r="H853" s="397" t="inlineStr">
        <is>
          <t>Pagamento transacionado pela Sympla</t>
        </is>
      </c>
      <c r="I853" s="397" t="n">
        <v>180</v>
      </c>
      <c r="J853" s="397" t="n">
        <v>0</v>
      </c>
      <c r="K853" s="397" t="n">
        <v>180</v>
      </c>
      <c r="L853" s="397" t="n">
        <v>21.6</v>
      </c>
      <c r="M853" s="397" t="n">
        <v>201.6</v>
      </c>
      <c r="N853" s="397" t="n">
        <v>-21.6</v>
      </c>
      <c r="O853" s="491" t="n">
        <v>180</v>
      </c>
      <c r="P853" s="397" t="n"/>
      <c r="Q853" s="397" t="n"/>
      <c r="R853" s="397" t="inlineStr">
        <is>
          <t>Brenda</t>
        </is>
      </c>
      <c r="S853" s="397" t="inlineStr">
        <is>
          <t>Machado</t>
        </is>
      </c>
      <c r="T853" s="397" t="inlineStr">
        <is>
          <t>brendamachadopsi@outlook.com</t>
        </is>
      </c>
      <c r="U853" s="400" t="inlineStr">
        <is>
          <t>Sim</t>
        </is>
      </c>
      <c r="V853" s="408" t="n">
        <v>46054</v>
      </c>
    </row>
    <row r="854">
      <c r="A854" s="401" t="inlineStr">
        <is>
          <t>34FUZABPAHF</t>
        </is>
      </c>
      <c r="B854" s="402" t="inlineStr">
        <is>
          <t>UJDA-W6-SAE0</t>
        </is>
      </c>
      <c r="C854" s="402" t="inlineStr">
        <is>
          <t>Intermediário - 2 lugares</t>
        </is>
      </c>
      <c r="D854" s="403" t="inlineStr">
        <is>
          <t>Aprovado</t>
        </is>
      </c>
      <c r="E854" s="403" t="inlineStr">
        <is>
          <t>03/02/2026</t>
        </is>
      </c>
      <c r="F854" s="492" t="inlineStr">
        <is>
          <t>18:04:06</t>
        </is>
      </c>
      <c r="G854" s="402" t="inlineStr">
        <is>
          <t>Venda online</t>
        </is>
      </c>
      <c r="H854" s="402" t="inlineStr">
        <is>
          <t>Pagamento transacionado pela Sympla</t>
        </is>
      </c>
      <c r="I854" s="402" t="n">
        <v>180</v>
      </c>
      <c r="J854" s="402" t="n">
        <v>0</v>
      </c>
      <c r="K854" s="402" t="n">
        <v>180</v>
      </c>
      <c r="L854" s="402" t="n">
        <v>21.6</v>
      </c>
      <c r="M854" s="402" t="n">
        <v>201.6</v>
      </c>
      <c r="N854" s="402" t="n">
        <v>-21.6</v>
      </c>
      <c r="O854" s="493" t="n">
        <v>180</v>
      </c>
      <c r="P854" s="402" t="n"/>
      <c r="Q854" s="402" t="n"/>
      <c r="R854" s="402" t="inlineStr">
        <is>
          <t>Lorena</t>
        </is>
      </c>
      <c r="S854" s="402" t="inlineStr">
        <is>
          <t>Lima</t>
        </is>
      </c>
      <c r="T854" s="402" t="inlineStr">
        <is>
          <t>lorenamlima@live.com</t>
        </is>
      </c>
      <c r="U854" s="405" t="inlineStr">
        <is>
          <t>Sim</t>
        </is>
      </c>
      <c r="V854" s="408" t="n">
        <v>46054</v>
      </c>
    </row>
    <row r="855">
      <c r="A855" s="396" t="inlineStr">
        <is>
          <t>34FUZABPAVK</t>
        </is>
      </c>
      <c r="B855" s="397" t="inlineStr">
        <is>
          <t>UJDB-36-86BM</t>
        </is>
      </c>
      <c r="C855" s="397" t="inlineStr">
        <is>
          <t>Intermediário - 2 lugares</t>
        </is>
      </c>
      <c r="D855" s="398" t="inlineStr">
        <is>
          <t>Aprovado</t>
        </is>
      </c>
      <c r="E855" s="398" t="inlineStr">
        <is>
          <t>03/02/2026</t>
        </is>
      </c>
      <c r="F855" s="490" t="inlineStr">
        <is>
          <t>18:07:42</t>
        </is>
      </c>
      <c r="G855" s="397" t="inlineStr">
        <is>
          <t>Venda online</t>
        </is>
      </c>
      <c r="H855" s="397" t="inlineStr">
        <is>
          <t>Pagamento transacionado pela Sympla</t>
        </is>
      </c>
      <c r="I855" s="397" t="n">
        <v>180</v>
      </c>
      <c r="J855" s="397" t="n">
        <v>0</v>
      </c>
      <c r="K855" s="397" t="n">
        <v>180</v>
      </c>
      <c r="L855" s="397" t="n">
        <v>21.6</v>
      </c>
      <c r="M855" s="397" t="n">
        <v>201.6</v>
      </c>
      <c r="N855" s="397" t="n">
        <v>-21.6</v>
      </c>
      <c r="O855" s="491" t="n">
        <v>180</v>
      </c>
      <c r="P855" s="397" t="n"/>
      <c r="Q855" s="397" t="n"/>
      <c r="R855" s="397" t="inlineStr">
        <is>
          <t>Maria Eduarda</t>
        </is>
      </c>
      <c r="S855" s="397" t="inlineStr">
        <is>
          <t>Fernandes de Castro</t>
        </is>
      </c>
      <c r="T855" s="397" t="inlineStr">
        <is>
          <t>eduarda_fdcastro@hotmail.com</t>
        </is>
      </c>
      <c r="U855" s="400" t="inlineStr">
        <is>
          <t>Sim</t>
        </is>
      </c>
      <c r="V855" s="408" t="n">
        <v>46054</v>
      </c>
    </row>
    <row r="856">
      <c r="A856" s="396" t="inlineStr">
        <is>
          <t>34FUZABPAVK</t>
        </is>
      </c>
      <c r="B856" s="397" t="inlineStr">
        <is>
          <t>UJDB-36-86CK</t>
        </is>
      </c>
      <c r="C856" s="397" t="inlineStr">
        <is>
          <t>Intermediário - 2 lugares</t>
        </is>
      </c>
      <c r="D856" s="398" t="inlineStr">
        <is>
          <t>Aprovado</t>
        </is>
      </c>
      <c r="E856" s="398" t="inlineStr">
        <is>
          <t>03/02/2026</t>
        </is>
      </c>
      <c r="F856" s="490" t="inlineStr">
        <is>
          <t>18:07:42</t>
        </is>
      </c>
      <c r="G856" s="397" t="inlineStr">
        <is>
          <t>Venda online</t>
        </is>
      </c>
      <c r="H856" s="397" t="inlineStr">
        <is>
          <t>Pagamento transacionado pela Sympla</t>
        </is>
      </c>
      <c r="I856" s="397" t="n">
        <v>180</v>
      </c>
      <c r="J856" s="397" t="n">
        <v>0</v>
      </c>
      <c r="K856" s="397" t="n">
        <v>180</v>
      </c>
      <c r="L856" s="397" t="n">
        <v>21.6</v>
      </c>
      <c r="M856" s="397" t="n">
        <v>201.6</v>
      </c>
      <c r="N856" s="397" t="n">
        <v>-21.6</v>
      </c>
      <c r="O856" s="491" t="n">
        <v>180</v>
      </c>
      <c r="P856" s="397" t="n"/>
      <c r="Q856" s="397" t="n"/>
      <c r="R856" s="397" t="inlineStr">
        <is>
          <t>Maria Eduarda</t>
        </is>
      </c>
      <c r="S856" s="397" t="inlineStr">
        <is>
          <t>Fernandes de Castro</t>
        </is>
      </c>
      <c r="T856" s="397" t="inlineStr">
        <is>
          <t>eduarda_fdcastro@hotmail.com</t>
        </is>
      </c>
      <c r="U856" s="400" t="inlineStr">
        <is>
          <t>Sim</t>
        </is>
      </c>
      <c r="V856" s="408" t="n">
        <v>46054</v>
      </c>
    </row>
    <row r="857">
      <c r="A857" s="401" t="inlineStr">
        <is>
          <t>34FUZABPGK2</t>
        </is>
      </c>
      <c r="B857" s="402" t="inlineStr">
        <is>
          <t>UJDC-FH-SV53</t>
        </is>
      </c>
      <c r="C857" s="402" t="inlineStr">
        <is>
          <t>Intermediário - 2 lugares</t>
        </is>
      </c>
      <c r="D857" s="403" t="inlineStr">
        <is>
          <t>Aprovado</t>
        </is>
      </c>
      <c r="E857" s="403" t="inlineStr">
        <is>
          <t>03/02/2026</t>
        </is>
      </c>
      <c r="F857" s="492" t="inlineStr">
        <is>
          <t>18:41:10</t>
        </is>
      </c>
      <c r="G857" s="402" t="inlineStr">
        <is>
          <t>Venda online</t>
        </is>
      </c>
      <c r="H857" s="402" t="inlineStr">
        <is>
          <t>Pagamento transacionado pela Sympla</t>
        </is>
      </c>
      <c r="I857" s="402" t="n">
        <v>180</v>
      </c>
      <c r="J857" s="402" t="n">
        <v>0</v>
      </c>
      <c r="K857" s="402" t="n">
        <v>180</v>
      </c>
      <c r="L857" s="402" t="n">
        <v>21.6</v>
      </c>
      <c r="M857" s="402" t="n">
        <v>201.6</v>
      </c>
      <c r="N857" s="402" t="n">
        <v>-21.6</v>
      </c>
      <c r="O857" s="493" t="n">
        <v>180</v>
      </c>
      <c r="P857" s="402" t="n"/>
      <c r="Q857" s="402" t="n"/>
      <c r="R857" s="402" t="inlineStr">
        <is>
          <t>Caroline</t>
        </is>
      </c>
      <c r="S857" s="402" t="inlineStr">
        <is>
          <t>RABELO</t>
        </is>
      </c>
      <c r="T857" s="402" t="inlineStr">
        <is>
          <t>careohliner@gmail.com</t>
        </is>
      </c>
      <c r="U857" s="405" t="inlineStr">
        <is>
          <t>Sim</t>
        </is>
      </c>
      <c r="V857" s="408" t="n">
        <v>46054</v>
      </c>
    </row>
    <row r="858">
      <c r="A858" s="396" t="inlineStr">
        <is>
          <t>34FUZABQ6PE</t>
        </is>
      </c>
      <c r="B858" s="397" t="inlineStr">
        <is>
          <t>UJDH-P4-FGMN</t>
        </is>
      </c>
      <c r="C858" s="397" t="inlineStr">
        <is>
          <t>Intermediário - 2 lugares</t>
        </is>
      </c>
      <c r="D858" s="398" t="inlineStr">
        <is>
          <t>Aprovado</t>
        </is>
      </c>
      <c r="E858" s="398" t="inlineStr">
        <is>
          <t>03/02/2026</t>
        </is>
      </c>
      <c r="F858" s="490" t="inlineStr">
        <is>
          <t>20:50:53</t>
        </is>
      </c>
      <c r="G858" s="397" t="inlineStr">
        <is>
          <t>Venda online</t>
        </is>
      </c>
      <c r="H858" s="397" t="inlineStr">
        <is>
          <t>Pagamento transacionado pela Sympla</t>
        </is>
      </c>
      <c r="I858" s="397" t="n">
        <v>180</v>
      </c>
      <c r="J858" s="397" t="n">
        <v>0</v>
      </c>
      <c r="K858" s="397" t="n">
        <v>180</v>
      </c>
      <c r="L858" s="397" t="n">
        <v>21.6</v>
      </c>
      <c r="M858" s="397" t="n">
        <v>201.6</v>
      </c>
      <c r="N858" s="397" t="n">
        <v>-21.6</v>
      </c>
      <c r="O858" s="491" t="n">
        <v>180</v>
      </c>
      <c r="P858" s="397" t="n"/>
      <c r="Q858" s="397" t="n"/>
      <c r="R858" s="397" t="inlineStr">
        <is>
          <t>Leticia</t>
        </is>
      </c>
      <c r="S858" s="397" t="inlineStr">
        <is>
          <t>Garcia</t>
        </is>
      </c>
      <c r="T858" s="397" t="inlineStr">
        <is>
          <t>leticiaaugustagarcia1@gmail.com</t>
        </is>
      </c>
      <c r="U858" s="400" t="inlineStr">
        <is>
          <t>Sim</t>
        </is>
      </c>
      <c r="V858" s="408" t="n">
        <v>46054</v>
      </c>
    </row>
    <row r="859">
      <c r="A859" s="396" t="inlineStr">
        <is>
          <t>34FUZABQRG0</t>
        </is>
      </c>
      <c r="B859" s="397" t="inlineStr">
        <is>
          <t>UJDM-V8-WD8W</t>
        </is>
      </c>
      <c r="C859" s="397" t="inlineStr">
        <is>
          <t>Intermediário - 2 lugares</t>
        </is>
      </c>
      <c r="D859" s="398" t="inlineStr">
        <is>
          <t>Aprovado</t>
        </is>
      </c>
      <c r="E859" s="398" t="inlineStr">
        <is>
          <t>03/02/2026</t>
        </is>
      </c>
      <c r="F859" s="490" t="inlineStr">
        <is>
          <t>22:58:05</t>
        </is>
      </c>
      <c r="G859" s="397" t="inlineStr">
        <is>
          <t>Venda online</t>
        </is>
      </c>
      <c r="H859" s="397" t="inlineStr">
        <is>
          <t>Pagamento transacionado pela Sympla</t>
        </is>
      </c>
      <c r="I859" s="397" t="n">
        <v>180</v>
      </c>
      <c r="J859" s="397" t="n">
        <v>0</v>
      </c>
      <c r="K859" s="397" t="n">
        <v>180</v>
      </c>
      <c r="L859" s="397" t="n">
        <v>21.6</v>
      </c>
      <c r="M859" s="397" t="n">
        <v>201.6</v>
      </c>
      <c r="N859" s="397" t="n">
        <v>-21.6</v>
      </c>
      <c r="O859" s="491" t="n">
        <v>180</v>
      </c>
      <c r="P859" s="397" t="n"/>
      <c r="Q859" s="397" t="n"/>
      <c r="R859" s="397" t="inlineStr">
        <is>
          <t>Daniela</t>
        </is>
      </c>
      <c r="S859" s="397" t="inlineStr">
        <is>
          <t>Ximenes Mugarte</t>
        </is>
      </c>
      <c r="T859" s="397" t="inlineStr">
        <is>
          <t>danniexm@hotmail.com</t>
        </is>
      </c>
      <c r="U859" s="400" t="inlineStr">
        <is>
          <t>Sim</t>
        </is>
      </c>
      <c r="V859" s="408" t="n">
        <v>46054</v>
      </c>
    </row>
    <row r="860">
      <c r="A860" s="401" t="inlineStr">
        <is>
          <t>34FUZABQRG0</t>
        </is>
      </c>
      <c r="B860" s="402" t="inlineStr">
        <is>
          <t>UJDM-V8-WD9X</t>
        </is>
      </c>
      <c r="C860" s="402" t="inlineStr">
        <is>
          <t>Intermediário - 2 lugares</t>
        </is>
      </c>
      <c r="D860" s="403" t="inlineStr">
        <is>
          <t>Aprovado</t>
        </is>
      </c>
      <c r="E860" s="403" t="inlineStr">
        <is>
          <t>03/02/2026</t>
        </is>
      </c>
      <c r="F860" s="492" t="inlineStr">
        <is>
          <t>22:58:05</t>
        </is>
      </c>
      <c r="G860" s="402" t="inlineStr">
        <is>
          <t>Venda online</t>
        </is>
      </c>
      <c r="H860" s="402" t="inlineStr">
        <is>
          <t>Pagamento transacionado pela Sympla</t>
        </is>
      </c>
      <c r="I860" s="402" t="n">
        <v>180</v>
      </c>
      <c r="J860" s="402" t="n">
        <v>0</v>
      </c>
      <c r="K860" s="402" t="n">
        <v>180</v>
      </c>
      <c r="L860" s="402" t="n">
        <v>21.6</v>
      </c>
      <c r="M860" s="402" t="n">
        <v>201.6</v>
      </c>
      <c r="N860" s="402" t="n">
        <v>-21.6</v>
      </c>
      <c r="O860" s="493" t="n">
        <v>180</v>
      </c>
      <c r="P860" s="402" t="n"/>
      <c r="Q860" s="402" t="n"/>
      <c r="R860" s="402" t="inlineStr">
        <is>
          <t>Daniela</t>
        </is>
      </c>
      <c r="S860" s="402" t="inlineStr">
        <is>
          <t>Ximenes Mugarte</t>
        </is>
      </c>
      <c r="T860" s="402" t="inlineStr">
        <is>
          <t>danniexm@hotmail.com</t>
        </is>
      </c>
      <c r="U860" s="405" t="inlineStr">
        <is>
          <t>Sim</t>
        </is>
      </c>
      <c r="V860" s="408" t="n">
        <v>46054</v>
      </c>
    </row>
    <row r="861">
      <c r="A861" s="396" t="inlineStr">
        <is>
          <t>34FUZABQRQC</t>
        </is>
      </c>
      <c r="B861" s="397" t="inlineStr">
        <is>
          <t>UJDN-4H-ERC0</t>
        </is>
      </c>
      <c r="C861" s="397" t="inlineStr">
        <is>
          <t>Mesas mezanino - 2 lugares</t>
        </is>
      </c>
      <c r="D861" s="398" t="inlineStr">
        <is>
          <t>Aprovado</t>
        </is>
      </c>
      <c r="E861" s="398" t="inlineStr">
        <is>
          <t>03/02/2026</t>
        </is>
      </c>
      <c r="F861" s="490" t="inlineStr">
        <is>
          <t>23:03:19</t>
        </is>
      </c>
      <c r="G861" s="397" t="inlineStr">
        <is>
          <t>Venda online</t>
        </is>
      </c>
      <c r="H861" s="397" t="inlineStr">
        <is>
          <t>Pagamento transacionado pela Sympla</t>
        </is>
      </c>
      <c r="I861" s="397" t="n">
        <v>130</v>
      </c>
      <c r="J861" s="397" t="n">
        <v>0</v>
      </c>
      <c r="K861" s="397" t="n">
        <v>130</v>
      </c>
      <c r="L861" s="397" t="n">
        <v>15.6</v>
      </c>
      <c r="M861" s="397" t="n">
        <v>145.6</v>
      </c>
      <c r="N861" s="397" t="n">
        <v>-15.6</v>
      </c>
      <c r="O861" s="491" t="n">
        <v>130</v>
      </c>
      <c r="P861" s="397" t="n"/>
      <c r="Q861" s="397" t="n"/>
      <c r="R861" s="397" t="inlineStr">
        <is>
          <t>Ana Júlia</t>
        </is>
      </c>
      <c r="S861" s="397" t="inlineStr">
        <is>
          <t>Torres de Oliveira</t>
        </is>
      </c>
      <c r="T861" s="397" t="inlineStr">
        <is>
          <t>anajulia_torres@outlook.com</t>
        </is>
      </c>
      <c r="U861" s="400" t="inlineStr">
        <is>
          <t>Sim</t>
        </is>
      </c>
      <c r="V861" s="408" t="n">
        <v>46054</v>
      </c>
    </row>
    <row r="862">
      <c r="A862" s="396" t="inlineStr">
        <is>
          <t>34FUZABQVL3</t>
        </is>
      </c>
      <c r="B862" s="397" t="inlineStr">
        <is>
          <t>UJDZ-JF-AVM5</t>
        </is>
      </c>
      <c r="C862" s="397" t="inlineStr">
        <is>
          <t>Mesas mezanino - 2 lugares</t>
        </is>
      </c>
      <c r="D862" s="398" t="inlineStr">
        <is>
          <t>Aprovado</t>
        </is>
      </c>
      <c r="E862" s="398" t="inlineStr">
        <is>
          <t>03/02/2026</t>
        </is>
      </c>
      <c r="F862" s="490" t="inlineStr">
        <is>
          <t>23:38:39</t>
        </is>
      </c>
      <c r="G862" s="397" t="inlineStr">
        <is>
          <t>Venda online</t>
        </is>
      </c>
      <c r="H862" s="397" t="inlineStr">
        <is>
          <t>Pagamento transacionado pela Sympla</t>
        </is>
      </c>
      <c r="I862" s="397" t="n">
        <v>130</v>
      </c>
      <c r="J862" s="397" t="n">
        <v>0</v>
      </c>
      <c r="K862" s="397" t="n">
        <v>130</v>
      </c>
      <c r="L862" s="397" t="n">
        <v>15.6</v>
      </c>
      <c r="M862" s="397" t="n">
        <v>145.6</v>
      </c>
      <c r="N862" s="397" t="n">
        <v>-15.6</v>
      </c>
      <c r="O862" s="491" t="n">
        <v>130</v>
      </c>
      <c r="P862" s="397" t="n"/>
      <c r="Q862" s="397" t="n"/>
      <c r="R862" s="397" t="inlineStr">
        <is>
          <t>Giuliana</t>
        </is>
      </c>
      <c r="S862" s="397" t="inlineStr">
        <is>
          <t>Mileny</t>
        </is>
      </c>
      <c r="T862" s="397" t="inlineStr">
        <is>
          <t>giumilenyytb@gmail.com</t>
        </is>
      </c>
      <c r="U862" s="400" t="inlineStr">
        <is>
          <t>Sim</t>
        </is>
      </c>
      <c r="V862" s="408" t="n">
        <v>46054</v>
      </c>
    </row>
    <row r="863">
      <c r="A863" s="401" t="inlineStr">
        <is>
          <t>34FUZABR95P</t>
        </is>
      </c>
      <c r="B863" s="402" t="inlineStr">
        <is>
          <t>UJE8-WT-QM8G</t>
        </is>
      </c>
      <c r="C863" s="402" t="inlineStr">
        <is>
          <t>Intermediário - 2 lugares</t>
        </is>
      </c>
      <c r="D863" s="403" t="inlineStr">
        <is>
          <t>Aprovado</t>
        </is>
      </c>
      <c r="E863" s="403" t="inlineStr">
        <is>
          <t>04/02/2026</t>
        </is>
      </c>
      <c r="F863" s="492" t="inlineStr">
        <is>
          <t>07:10:19</t>
        </is>
      </c>
      <c r="G863" s="402" t="inlineStr">
        <is>
          <t>Venda online</t>
        </is>
      </c>
      <c r="H863" s="402" t="inlineStr">
        <is>
          <t>Pagamento transacionado pela Sympla</t>
        </is>
      </c>
      <c r="I863" s="402" t="n">
        <v>180</v>
      </c>
      <c r="J863" s="402" t="n">
        <v>0</v>
      </c>
      <c r="K863" s="402" t="n">
        <v>180</v>
      </c>
      <c r="L863" s="402" t="n">
        <v>21.6</v>
      </c>
      <c r="M863" s="402" t="n">
        <v>201.6</v>
      </c>
      <c r="N863" s="402" t="n">
        <v>-21.6</v>
      </c>
      <c r="O863" s="493" t="n">
        <v>180</v>
      </c>
      <c r="P863" s="402" t="n"/>
      <c r="Q863" s="402" t="n"/>
      <c r="R863" s="402" t="inlineStr">
        <is>
          <t xml:space="preserve">Rafael </t>
        </is>
      </c>
      <c r="S863" s="402" t="inlineStr">
        <is>
          <t>Teixeira</t>
        </is>
      </c>
      <c r="T863" s="402" t="inlineStr">
        <is>
          <t>rafael.teixeira07@gmail.com</t>
        </is>
      </c>
      <c r="U863" s="405" t="inlineStr">
        <is>
          <t>Sim</t>
        </is>
      </c>
      <c r="V863" s="408" t="n">
        <v>46054</v>
      </c>
    </row>
    <row r="864">
      <c r="A864" s="396" t="inlineStr">
        <is>
          <t>34FUZABRJZN</t>
        </is>
      </c>
      <c r="B864" s="397" t="inlineStr">
        <is>
          <t>UJEE-8X-R84D</t>
        </is>
      </c>
      <c r="C864" s="397" t="inlineStr">
        <is>
          <t>Entrada única - Individual</t>
        </is>
      </c>
      <c r="D864" s="398" t="inlineStr">
        <is>
          <t>Aprovado</t>
        </is>
      </c>
      <c r="E864" s="398" t="inlineStr">
        <is>
          <t>04/02/2026</t>
        </is>
      </c>
      <c r="F864" s="490" t="inlineStr">
        <is>
          <t>09:20:24</t>
        </is>
      </c>
      <c r="G864" s="397" t="inlineStr">
        <is>
          <t>Venda online</t>
        </is>
      </c>
      <c r="H864" s="397" t="inlineStr">
        <is>
          <t>Pagamento transacionado pela Sympla</t>
        </is>
      </c>
      <c r="I864" s="397" t="n">
        <v>75</v>
      </c>
      <c r="J864" s="397" t="n">
        <v>0</v>
      </c>
      <c r="K864" s="397" t="n">
        <v>75</v>
      </c>
      <c r="L864" s="397" t="n">
        <v>9</v>
      </c>
      <c r="M864" s="397" t="n">
        <v>84</v>
      </c>
      <c r="N864" s="397" t="n">
        <v>-9</v>
      </c>
      <c r="O864" s="491" t="n">
        <v>75</v>
      </c>
      <c r="P864" s="397" t="n"/>
      <c r="Q864" s="397" t="n"/>
      <c r="R864" s="397" t="inlineStr">
        <is>
          <t>Daniela</t>
        </is>
      </c>
      <c r="S864" s="397" t="inlineStr">
        <is>
          <t>Ferreira</t>
        </is>
      </c>
      <c r="T864" s="397" t="inlineStr">
        <is>
          <t>daniela.macedo1986@gmail.com</t>
        </is>
      </c>
      <c r="U864" s="400" t="inlineStr">
        <is>
          <t>Sim</t>
        </is>
      </c>
      <c r="V864" s="408" t="n">
        <v>46054</v>
      </c>
    </row>
    <row r="865">
      <c r="A865" s="396" t="inlineStr">
        <is>
          <t>34FUZABRJZN</t>
        </is>
      </c>
      <c r="B865" s="397" t="inlineStr">
        <is>
          <t>UJEE-8X-R855</t>
        </is>
      </c>
      <c r="C865" s="397" t="inlineStr">
        <is>
          <t>Entrada única - Individual</t>
        </is>
      </c>
      <c r="D865" s="398" t="inlineStr">
        <is>
          <t>Aprovado</t>
        </is>
      </c>
      <c r="E865" s="398" t="inlineStr">
        <is>
          <t>04/02/2026</t>
        </is>
      </c>
      <c r="F865" s="490" t="inlineStr">
        <is>
          <t>09:20:24</t>
        </is>
      </c>
      <c r="G865" s="397" t="inlineStr">
        <is>
          <t>Venda online</t>
        </is>
      </c>
      <c r="H865" s="397" t="inlineStr">
        <is>
          <t>Pagamento transacionado pela Sympla</t>
        </is>
      </c>
      <c r="I865" s="397" t="n">
        <v>75</v>
      </c>
      <c r="J865" s="397" t="n">
        <v>0</v>
      </c>
      <c r="K865" s="397" t="n">
        <v>75</v>
      </c>
      <c r="L865" s="397" t="n">
        <v>9</v>
      </c>
      <c r="M865" s="397" t="n">
        <v>84</v>
      </c>
      <c r="N865" s="397" t="n">
        <v>-9</v>
      </c>
      <c r="O865" s="491" t="n">
        <v>75</v>
      </c>
      <c r="P865" s="397" t="n"/>
      <c r="Q865" s="397" t="n"/>
      <c r="R865" s="397" t="inlineStr">
        <is>
          <t>Daniela</t>
        </is>
      </c>
      <c r="S865" s="397" t="inlineStr">
        <is>
          <t>Ferreira</t>
        </is>
      </c>
      <c r="T865" s="397" t="inlineStr">
        <is>
          <t>daniela.macedo1986@gmail.com</t>
        </is>
      </c>
      <c r="U865" s="400" t="inlineStr">
        <is>
          <t>Sim</t>
        </is>
      </c>
      <c r="V865" s="408" t="n">
        <v>46054</v>
      </c>
    </row>
    <row r="866">
      <c r="A866" s="401" t="inlineStr">
        <is>
          <t>34FUZABSGD0</t>
        </is>
      </c>
      <c r="B866" s="402" t="inlineStr">
        <is>
          <t>UJEK-P8-CJ3H</t>
        </is>
      </c>
      <c r="C866" s="402" t="inlineStr">
        <is>
          <t>Intermediário - 2 lugares</t>
        </is>
      </c>
      <c r="D866" s="403" t="inlineStr">
        <is>
          <t>Aprovado</t>
        </is>
      </c>
      <c r="E866" s="403" t="inlineStr">
        <is>
          <t>04/02/2026</t>
        </is>
      </c>
      <c r="F866" s="492" t="inlineStr">
        <is>
          <t>11:59:28</t>
        </is>
      </c>
      <c r="G866" s="402" t="inlineStr">
        <is>
          <t>Venda online</t>
        </is>
      </c>
      <c r="H866" s="402" t="inlineStr">
        <is>
          <t>Pagamento transacionado pela Sympla</t>
        </is>
      </c>
      <c r="I866" s="402" t="n">
        <v>180</v>
      </c>
      <c r="J866" s="402" t="n">
        <v>0</v>
      </c>
      <c r="K866" s="402" t="n">
        <v>180</v>
      </c>
      <c r="L866" s="402" t="n">
        <v>21.6</v>
      </c>
      <c r="M866" s="402" t="n">
        <v>201.6</v>
      </c>
      <c r="N866" s="402" t="n">
        <v>-21.6</v>
      </c>
      <c r="O866" s="493" t="n">
        <v>180</v>
      </c>
      <c r="P866" s="402" t="n"/>
      <c r="Q866" s="402" t="n"/>
      <c r="R866" s="402" t="inlineStr">
        <is>
          <t>Claudia Regina</t>
        </is>
      </c>
      <c r="S866" s="402" t="inlineStr">
        <is>
          <t>Neves</t>
        </is>
      </c>
      <c r="T866" s="402" t="inlineStr">
        <is>
          <t>claudinha316@hotmail.com</t>
        </is>
      </c>
      <c r="U866" s="405" t="inlineStr">
        <is>
          <t>Sim</t>
        </is>
      </c>
      <c r="V866" s="408" t="n">
        <v>46054</v>
      </c>
    </row>
    <row r="867">
      <c r="A867" s="396" t="inlineStr">
        <is>
          <t>34FUZABSKRY</t>
        </is>
      </c>
      <c r="B867" s="397" t="inlineStr">
        <is>
          <t>UJEL-P9-6AHX</t>
        </is>
      </c>
      <c r="C867" s="397" t="inlineStr">
        <is>
          <t>Entrada única - Individual</t>
        </is>
      </c>
      <c r="D867" s="398" t="inlineStr">
        <is>
          <t>Aprovado</t>
        </is>
      </c>
      <c r="E867" s="398" t="inlineStr">
        <is>
          <t>04/02/2026</t>
        </is>
      </c>
      <c r="F867" s="490" t="inlineStr">
        <is>
          <t>12:24:02</t>
        </is>
      </c>
      <c r="G867" s="397" t="inlineStr">
        <is>
          <t>Venda online</t>
        </is>
      </c>
      <c r="H867" s="397" t="inlineStr">
        <is>
          <t>Pagamento transacionado pela Sympla</t>
        </is>
      </c>
      <c r="I867" s="397" t="n">
        <v>75</v>
      </c>
      <c r="J867" s="397" t="n">
        <v>0</v>
      </c>
      <c r="K867" s="397" t="n">
        <v>75</v>
      </c>
      <c r="L867" s="397" t="n">
        <v>9</v>
      </c>
      <c r="M867" s="397" t="n">
        <v>84</v>
      </c>
      <c r="N867" s="397" t="n">
        <v>-9</v>
      </c>
      <c r="O867" s="491" t="n">
        <v>75</v>
      </c>
      <c r="P867" s="397" t="n"/>
      <c r="Q867" s="397" t="n"/>
      <c r="R867" s="397" t="inlineStr">
        <is>
          <t>KÁLIO</t>
        </is>
      </c>
      <c r="S867" s="397" t="inlineStr">
        <is>
          <t>PARENTE</t>
        </is>
      </c>
      <c r="T867" s="397" t="inlineStr">
        <is>
          <t>crepperazul12@gmail.com</t>
        </is>
      </c>
      <c r="U867" s="400" t="inlineStr">
        <is>
          <t>Sim</t>
        </is>
      </c>
      <c r="V867" s="408" t="n">
        <v>46054</v>
      </c>
    </row>
    <row r="868">
      <c r="A868" s="396" t="inlineStr">
        <is>
          <t>34FUZABSKRY</t>
        </is>
      </c>
      <c r="B868" s="397" t="inlineStr">
        <is>
          <t>UJEL-P9-6AYV</t>
        </is>
      </c>
      <c r="C868" s="397" t="inlineStr">
        <is>
          <t>Entrada única - Individual</t>
        </is>
      </c>
      <c r="D868" s="398" t="inlineStr">
        <is>
          <t>Aprovado</t>
        </is>
      </c>
      <c r="E868" s="398" t="inlineStr">
        <is>
          <t>04/02/2026</t>
        </is>
      </c>
      <c r="F868" s="490" t="inlineStr">
        <is>
          <t>12:24:02</t>
        </is>
      </c>
      <c r="G868" s="397" t="inlineStr">
        <is>
          <t>Venda online</t>
        </is>
      </c>
      <c r="H868" s="397" t="inlineStr">
        <is>
          <t>Pagamento transacionado pela Sympla</t>
        </is>
      </c>
      <c r="I868" s="397" t="n">
        <v>75</v>
      </c>
      <c r="J868" s="397" t="n">
        <v>0</v>
      </c>
      <c r="K868" s="397" t="n">
        <v>75</v>
      </c>
      <c r="L868" s="397" t="n">
        <v>9</v>
      </c>
      <c r="M868" s="397" t="n">
        <v>84</v>
      </c>
      <c r="N868" s="397" t="n">
        <v>-9</v>
      </c>
      <c r="O868" s="491" t="n">
        <v>75</v>
      </c>
      <c r="P868" s="397" t="n"/>
      <c r="Q868" s="397" t="n"/>
      <c r="R868" s="397" t="inlineStr">
        <is>
          <t>KÁLIO</t>
        </is>
      </c>
      <c r="S868" s="397" t="inlineStr">
        <is>
          <t>PARENTE</t>
        </is>
      </c>
      <c r="T868" s="397" t="inlineStr">
        <is>
          <t>crepperazul12@gmail.com</t>
        </is>
      </c>
      <c r="U868" s="400" t="inlineStr">
        <is>
          <t>Sim</t>
        </is>
      </c>
      <c r="V868" s="408" t="n">
        <v>46054</v>
      </c>
    </row>
    <row r="869">
      <c r="A869" s="401" t="inlineStr">
        <is>
          <t>34FUZABSKRY</t>
        </is>
      </c>
      <c r="B869" s="402" t="inlineStr">
        <is>
          <t>UJEL-P9-6AJ6</t>
        </is>
      </c>
      <c r="C869" s="402" t="inlineStr">
        <is>
          <t>Entrada única - Individual</t>
        </is>
      </c>
      <c r="D869" s="403" t="inlineStr">
        <is>
          <t>Aprovado</t>
        </is>
      </c>
      <c r="E869" s="403" t="inlineStr">
        <is>
          <t>04/02/2026</t>
        </is>
      </c>
      <c r="F869" s="492" t="inlineStr">
        <is>
          <t>12:24:02</t>
        </is>
      </c>
      <c r="G869" s="402" t="inlineStr">
        <is>
          <t>Venda online</t>
        </is>
      </c>
      <c r="H869" s="402" t="inlineStr">
        <is>
          <t>Pagamento transacionado pela Sympla</t>
        </is>
      </c>
      <c r="I869" s="402" t="n">
        <v>75</v>
      </c>
      <c r="J869" s="402" t="n">
        <v>0</v>
      </c>
      <c r="K869" s="402" t="n">
        <v>75</v>
      </c>
      <c r="L869" s="402" t="n">
        <v>9</v>
      </c>
      <c r="M869" s="402" t="n">
        <v>84</v>
      </c>
      <c r="N869" s="402" t="n">
        <v>-9</v>
      </c>
      <c r="O869" s="493" t="n">
        <v>75</v>
      </c>
      <c r="P869" s="402" t="n"/>
      <c r="Q869" s="402" t="n"/>
      <c r="R869" s="402" t="inlineStr">
        <is>
          <t>KÁLIO</t>
        </is>
      </c>
      <c r="S869" s="402" t="inlineStr">
        <is>
          <t>PARENTE</t>
        </is>
      </c>
      <c r="T869" s="402" t="inlineStr">
        <is>
          <t>crepperazul12@gmail.com</t>
        </is>
      </c>
      <c r="U869" s="405" t="inlineStr">
        <is>
          <t>Sim</t>
        </is>
      </c>
      <c r="V869" s="408" t="n">
        <v>46054</v>
      </c>
    </row>
    <row r="870">
      <c r="A870" s="396" t="inlineStr">
        <is>
          <t>34FUZABSKRY</t>
        </is>
      </c>
      <c r="B870" s="397" t="inlineStr">
        <is>
          <t>UJEL-P9-6AJD</t>
        </is>
      </c>
      <c r="C870" s="397" t="inlineStr">
        <is>
          <t>Entrada única - Individual</t>
        </is>
      </c>
      <c r="D870" s="398" t="inlineStr">
        <is>
          <t>Aprovado</t>
        </is>
      </c>
      <c r="E870" s="398" t="inlineStr">
        <is>
          <t>04/02/2026</t>
        </is>
      </c>
      <c r="F870" s="490" t="inlineStr">
        <is>
          <t>12:24:02</t>
        </is>
      </c>
      <c r="G870" s="397" t="inlineStr">
        <is>
          <t>Venda online</t>
        </is>
      </c>
      <c r="H870" s="397" t="inlineStr">
        <is>
          <t>Pagamento transacionado pela Sympla</t>
        </is>
      </c>
      <c r="I870" s="397" t="n">
        <v>75</v>
      </c>
      <c r="J870" s="397" t="n">
        <v>0</v>
      </c>
      <c r="K870" s="397" t="n">
        <v>75</v>
      </c>
      <c r="L870" s="397" t="n">
        <v>9</v>
      </c>
      <c r="M870" s="397" t="n">
        <v>84</v>
      </c>
      <c r="N870" s="397" t="n">
        <v>-9</v>
      </c>
      <c r="O870" s="491" t="n">
        <v>75</v>
      </c>
      <c r="P870" s="397" t="n"/>
      <c r="Q870" s="397" t="n"/>
      <c r="R870" s="397" t="inlineStr">
        <is>
          <t>KÁLIO</t>
        </is>
      </c>
      <c r="S870" s="397" t="inlineStr">
        <is>
          <t>PARENTE</t>
        </is>
      </c>
      <c r="T870" s="397" t="inlineStr">
        <is>
          <t>crepperazul12@gmail.com</t>
        </is>
      </c>
      <c r="U870" s="400" t="inlineStr">
        <is>
          <t>Sim</t>
        </is>
      </c>
      <c r="V870" s="408" t="n">
        <v>46054</v>
      </c>
    </row>
    <row r="871">
      <c r="A871" s="396" t="inlineStr">
        <is>
          <t>34FUZABT11Q</t>
        </is>
      </c>
      <c r="B871" s="397" t="inlineStr">
        <is>
          <t>UJEZ-RL-1BDA</t>
        </is>
      </c>
      <c r="C871" s="397" t="inlineStr">
        <is>
          <t>Entrada única - Individual</t>
        </is>
      </c>
      <c r="D871" s="398" t="inlineStr">
        <is>
          <t>Aprovado</t>
        </is>
      </c>
      <c r="E871" s="398" t="inlineStr">
        <is>
          <t>04/02/2026</t>
        </is>
      </c>
      <c r="F871" s="490" t="inlineStr">
        <is>
          <t>13:39:23</t>
        </is>
      </c>
      <c r="G871" s="397" t="inlineStr">
        <is>
          <t>Venda online</t>
        </is>
      </c>
      <c r="H871" s="397" t="inlineStr">
        <is>
          <t>Pagamento transacionado pela Sympla</t>
        </is>
      </c>
      <c r="I871" s="397" t="n">
        <v>75</v>
      </c>
      <c r="J871" s="397" t="n">
        <v>0</v>
      </c>
      <c r="K871" s="397" t="n">
        <v>75</v>
      </c>
      <c r="L871" s="397" t="n">
        <v>9</v>
      </c>
      <c r="M871" s="397" t="n">
        <v>84</v>
      </c>
      <c r="N871" s="397" t="n">
        <v>-9</v>
      </c>
      <c r="O871" s="491" t="n">
        <v>75</v>
      </c>
      <c r="P871" s="397" t="n"/>
      <c r="Q871" s="397" t="n"/>
      <c r="R871" s="397" t="inlineStr">
        <is>
          <t>Jordi</t>
        </is>
      </c>
      <c r="S871" s="397" t="inlineStr">
        <is>
          <t>Ballesteros Nieto</t>
        </is>
      </c>
      <c r="T871" s="397" t="inlineStr">
        <is>
          <t>jordi.ballesteros@hotmail.com</t>
        </is>
      </c>
      <c r="U871" s="400" t="inlineStr">
        <is>
          <t>Não</t>
        </is>
      </c>
      <c r="V871" s="408" t="n">
        <v>46054</v>
      </c>
    </row>
    <row r="872">
      <c r="A872" s="401" t="inlineStr">
        <is>
          <t>34FUZABT11Q</t>
        </is>
      </c>
      <c r="B872" s="402" t="inlineStr">
        <is>
          <t>UJEZ-RL-1BE4</t>
        </is>
      </c>
      <c r="C872" s="402" t="inlineStr">
        <is>
          <t>Entrada única - Individual</t>
        </is>
      </c>
      <c r="D872" s="403" t="inlineStr">
        <is>
          <t>Aprovado</t>
        </is>
      </c>
      <c r="E872" s="403" t="inlineStr">
        <is>
          <t>04/02/2026</t>
        </is>
      </c>
      <c r="F872" s="492" t="inlineStr">
        <is>
          <t>13:39:23</t>
        </is>
      </c>
      <c r="G872" s="402" t="inlineStr">
        <is>
          <t>Venda online</t>
        </is>
      </c>
      <c r="H872" s="402" t="inlineStr">
        <is>
          <t>Pagamento transacionado pela Sympla</t>
        </is>
      </c>
      <c r="I872" s="402" t="n">
        <v>75</v>
      </c>
      <c r="J872" s="402" t="n">
        <v>0</v>
      </c>
      <c r="K872" s="402" t="n">
        <v>75</v>
      </c>
      <c r="L872" s="402" t="n">
        <v>9</v>
      </c>
      <c r="M872" s="402" t="n">
        <v>84</v>
      </c>
      <c r="N872" s="402" t="n">
        <v>-9</v>
      </c>
      <c r="O872" s="493" t="n">
        <v>75</v>
      </c>
      <c r="P872" s="402" t="n"/>
      <c r="Q872" s="402" t="n"/>
      <c r="R872" s="402" t="inlineStr">
        <is>
          <t>Jordi</t>
        </is>
      </c>
      <c r="S872" s="402" t="inlineStr">
        <is>
          <t>Ballesteros Nieto</t>
        </is>
      </c>
      <c r="T872" s="402" t="inlineStr">
        <is>
          <t>jordi.ballesteros@hotmail.com</t>
        </is>
      </c>
      <c r="U872" s="405" t="inlineStr">
        <is>
          <t>Não</t>
        </is>
      </c>
      <c r="V872" s="408" t="n">
        <v>46054</v>
      </c>
    </row>
    <row r="873">
      <c r="A873" s="396" t="inlineStr">
        <is>
          <t>34FUZABT2TG</t>
        </is>
      </c>
      <c r="B873" s="397" t="inlineStr">
        <is>
          <t>UJEP-6E-XCT3</t>
        </is>
      </c>
      <c r="C873" s="397" t="inlineStr">
        <is>
          <t>Mesas mezanino - 2 lugares</t>
        </is>
      </c>
      <c r="D873" s="398" t="inlineStr">
        <is>
          <t>Aprovado</t>
        </is>
      </c>
      <c r="E873" s="398" t="inlineStr">
        <is>
          <t>04/02/2026</t>
        </is>
      </c>
      <c r="F873" s="490" t="inlineStr">
        <is>
          <t>13:48:39</t>
        </is>
      </c>
      <c r="G873" s="397" t="inlineStr">
        <is>
          <t>Venda online</t>
        </is>
      </c>
      <c r="H873" s="397" t="inlineStr">
        <is>
          <t>Pagamento transacionado pela Sympla</t>
        </is>
      </c>
      <c r="I873" s="397" t="n">
        <v>130</v>
      </c>
      <c r="J873" s="397" t="n">
        <v>0</v>
      </c>
      <c r="K873" s="397" t="n">
        <v>130</v>
      </c>
      <c r="L873" s="397" t="n">
        <v>15.6</v>
      </c>
      <c r="M873" s="397" t="n">
        <v>145.6</v>
      </c>
      <c r="N873" s="397" t="n">
        <v>-15.6</v>
      </c>
      <c r="O873" s="491" t="n">
        <v>130</v>
      </c>
      <c r="P873" s="397" t="n"/>
      <c r="Q873" s="397" t="n"/>
      <c r="R873" s="397" t="inlineStr">
        <is>
          <t>Cleytton</t>
        </is>
      </c>
      <c r="S873" s="397" t="inlineStr">
        <is>
          <t>Silva</t>
        </is>
      </c>
      <c r="T873" s="397" t="inlineStr">
        <is>
          <t>cleyttonmds@gmail.com</t>
        </is>
      </c>
      <c r="U873" s="400" t="inlineStr">
        <is>
          <t>Sim</t>
        </is>
      </c>
      <c r="V873" s="408" t="n">
        <v>46054</v>
      </c>
    </row>
    <row r="874">
      <c r="A874" s="396" t="inlineStr">
        <is>
          <t>34FUZABTA77</t>
        </is>
      </c>
      <c r="B874" s="397" t="inlineStr">
        <is>
          <t>UJEQ-WJ-9130</t>
        </is>
      </c>
      <c r="C874" s="397" t="inlineStr">
        <is>
          <t>Entrada única - Individual</t>
        </is>
      </c>
      <c r="D874" s="398" t="inlineStr">
        <is>
          <t>Aprovado</t>
        </is>
      </c>
      <c r="E874" s="398" t="inlineStr">
        <is>
          <t>04/02/2026</t>
        </is>
      </c>
      <c r="F874" s="490" t="inlineStr">
        <is>
          <t>14:32:04</t>
        </is>
      </c>
      <c r="G874" s="397" t="inlineStr">
        <is>
          <t>Venda online</t>
        </is>
      </c>
      <c r="H874" s="397" t="inlineStr">
        <is>
          <t>Pagamento transacionado pela Sympla</t>
        </is>
      </c>
      <c r="I874" s="397" t="n">
        <v>75</v>
      </c>
      <c r="J874" s="397" t="n">
        <v>0</v>
      </c>
      <c r="K874" s="397" t="n">
        <v>75</v>
      </c>
      <c r="L874" s="397" t="n">
        <v>9</v>
      </c>
      <c r="M874" s="397" t="n">
        <v>84</v>
      </c>
      <c r="N874" s="397" t="n">
        <v>-9</v>
      </c>
      <c r="O874" s="491" t="n">
        <v>75</v>
      </c>
      <c r="P874" s="397" t="n"/>
      <c r="Q874" s="397" t="n"/>
      <c r="R874" s="397" t="inlineStr">
        <is>
          <t>Luara</t>
        </is>
      </c>
      <c r="S874" s="397" t="inlineStr">
        <is>
          <t>Pessôa</t>
        </is>
      </c>
      <c r="T874" s="397" t="inlineStr">
        <is>
          <t>martinspessoalucas@gmail.com</t>
        </is>
      </c>
      <c r="U874" s="400" t="inlineStr">
        <is>
          <t>Sim</t>
        </is>
      </c>
      <c r="V874" s="408" t="n">
        <v>46054</v>
      </c>
    </row>
    <row r="875">
      <c r="A875" s="401" t="inlineStr">
        <is>
          <t>34FUZABTC5U</t>
        </is>
      </c>
      <c r="B875" s="402" t="inlineStr">
        <is>
          <t>UJER-D7-D522</t>
        </is>
      </c>
      <c r="C875" s="402" t="inlineStr">
        <is>
          <t>Entrada única - Individual</t>
        </is>
      </c>
      <c r="D875" s="403" t="inlineStr">
        <is>
          <t>Aprovado</t>
        </is>
      </c>
      <c r="E875" s="403" t="inlineStr">
        <is>
          <t>04/02/2026</t>
        </is>
      </c>
      <c r="F875" s="492" t="inlineStr">
        <is>
          <t>14:42:39</t>
        </is>
      </c>
      <c r="G875" s="402" t="inlineStr">
        <is>
          <t>Venda online</t>
        </is>
      </c>
      <c r="H875" s="402" t="inlineStr">
        <is>
          <t>Pagamento transacionado pela Sympla</t>
        </is>
      </c>
      <c r="I875" s="402" t="n">
        <v>75</v>
      </c>
      <c r="J875" s="402" t="n">
        <v>0</v>
      </c>
      <c r="K875" s="402" t="n">
        <v>75</v>
      </c>
      <c r="L875" s="402" t="n">
        <v>9</v>
      </c>
      <c r="M875" s="402" t="n">
        <v>84</v>
      </c>
      <c r="N875" s="402" t="n">
        <v>-9</v>
      </c>
      <c r="O875" s="493" t="n">
        <v>75</v>
      </c>
      <c r="P875" s="402" t="n"/>
      <c r="Q875" s="402" t="n"/>
      <c r="R875" s="402" t="inlineStr">
        <is>
          <t>Luara</t>
        </is>
      </c>
      <c r="S875" s="402" t="inlineStr">
        <is>
          <t>Pessôa</t>
        </is>
      </c>
      <c r="T875" s="402" t="inlineStr">
        <is>
          <t>martinspessoalucas@gmail.com</t>
        </is>
      </c>
      <c r="U875" s="405" t="inlineStr">
        <is>
          <t>Sim</t>
        </is>
      </c>
      <c r="V875" s="408" t="n">
        <v>46054</v>
      </c>
    </row>
    <row r="876">
      <c r="A876" s="396" t="inlineStr">
        <is>
          <t>34FUZABUAMR</t>
        </is>
      </c>
      <c r="B876" s="397" t="inlineStr">
        <is>
          <t>UJF1-BX-BNYF</t>
        </is>
      </c>
      <c r="C876" s="397" t="inlineStr">
        <is>
          <t>Entrada única - Individual</t>
        </is>
      </c>
      <c r="D876" s="398" t="inlineStr">
        <is>
          <t>Aprovado</t>
        </is>
      </c>
      <c r="E876" s="398" t="inlineStr">
        <is>
          <t>04/02/2026</t>
        </is>
      </c>
      <c r="F876" s="490" t="inlineStr">
        <is>
          <t>17:58:11</t>
        </is>
      </c>
      <c r="G876" s="397" t="inlineStr">
        <is>
          <t>Venda online</t>
        </is>
      </c>
      <c r="H876" s="397" t="inlineStr">
        <is>
          <t>Pagamento transacionado pela Sympla</t>
        </is>
      </c>
      <c r="I876" s="397" t="n">
        <v>75</v>
      </c>
      <c r="J876" s="397" t="n">
        <v>0</v>
      </c>
      <c r="K876" s="397" t="n">
        <v>75</v>
      </c>
      <c r="L876" s="397" t="n">
        <v>9</v>
      </c>
      <c r="M876" s="397" t="n">
        <v>84</v>
      </c>
      <c r="N876" s="397" t="n">
        <v>-9</v>
      </c>
      <c r="O876" s="491" t="n">
        <v>75</v>
      </c>
      <c r="P876" s="397" t="n"/>
      <c r="Q876" s="397" t="n"/>
      <c r="R876" s="397" t="inlineStr">
        <is>
          <t>Rebeca</t>
        </is>
      </c>
      <c r="S876" s="397" t="inlineStr">
        <is>
          <t>Costa</t>
        </is>
      </c>
      <c r="T876" s="397" t="inlineStr">
        <is>
          <t>rebecasilvacosta90@gmail.com</t>
        </is>
      </c>
      <c r="U876" s="400" t="inlineStr">
        <is>
          <t>Sim</t>
        </is>
      </c>
      <c r="V876" s="408" t="n">
        <v>46054</v>
      </c>
    </row>
    <row r="877">
      <c r="A877" s="396" t="inlineStr">
        <is>
          <t>34FUZABUEA5</t>
        </is>
      </c>
      <c r="B877" s="397" t="inlineStr">
        <is>
          <t>UJF2-Y1-G0YP</t>
        </is>
      </c>
      <c r="C877" s="397" t="inlineStr">
        <is>
          <t>Mesas mezanino - 2 lugares</t>
        </is>
      </c>
      <c r="D877" s="398" t="inlineStr">
        <is>
          <t>Aprovado</t>
        </is>
      </c>
      <c r="E877" s="398" t="inlineStr">
        <is>
          <t>04/02/2026</t>
        </is>
      </c>
      <c r="F877" s="490" t="inlineStr">
        <is>
          <t>18:27:07</t>
        </is>
      </c>
      <c r="G877" s="397" t="inlineStr">
        <is>
          <t>Venda online</t>
        </is>
      </c>
      <c r="H877" s="397" t="inlineStr">
        <is>
          <t>Pagamento transacionado pela Sympla</t>
        </is>
      </c>
      <c r="I877" s="397" t="n">
        <v>130</v>
      </c>
      <c r="J877" s="397" t="n">
        <v>0</v>
      </c>
      <c r="K877" s="397" t="n">
        <v>130</v>
      </c>
      <c r="L877" s="397" t="n">
        <v>15.6</v>
      </c>
      <c r="M877" s="397" t="n">
        <v>145.6</v>
      </c>
      <c r="N877" s="397" t="n">
        <v>-15.6</v>
      </c>
      <c r="O877" s="491" t="n">
        <v>130</v>
      </c>
      <c r="P877" s="397" t="n"/>
      <c r="Q877" s="397" t="n"/>
      <c r="R877" s="397" t="inlineStr">
        <is>
          <t>FERNANDO</t>
        </is>
      </c>
      <c r="S877" s="397" t="inlineStr">
        <is>
          <t>FERNANDO</t>
        </is>
      </c>
      <c r="T877" s="397" t="inlineStr">
        <is>
          <t>fernandoasfilho74@gmail.com</t>
        </is>
      </c>
      <c r="U877" s="400" t="inlineStr">
        <is>
          <t>Sim</t>
        </is>
      </c>
      <c r="V877" s="408" t="n">
        <v>46054</v>
      </c>
    </row>
    <row r="878">
      <c r="A878" s="401" t="inlineStr">
        <is>
          <t>34FUZABUZ1V</t>
        </is>
      </c>
      <c r="B878" s="402" t="inlineStr">
        <is>
          <t>UJF4-MY-UJEF</t>
        </is>
      </c>
      <c r="C878" s="402" t="inlineStr">
        <is>
          <t>Mesas mezanino - 2 lugares</t>
        </is>
      </c>
      <c r="D878" s="403" t="inlineStr">
        <is>
          <t>Aprovado</t>
        </is>
      </c>
      <c r="E878" s="403" t="inlineStr">
        <is>
          <t>04/02/2026</t>
        </is>
      </c>
      <c r="F878" s="492" t="inlineStr">
        <is>
          <t>19:19:29</t>
        </is>
      </c>
      <c r="G878" s="402" t="inlineStr">
        <is>
          <t>Venda online</t>
        </is>
      </c>
      <c r="H878" s="402" t="inlineStr">
        <is>
          <t>Pagamento transacionado pela Sympla</t>
        </is>
      </c>
      <c r="I878" s="402" t="n">
        <v>130</v>
      </c>
      <c r="J878" s="402" t="n">
        <v>0</v>
      </c>
      <c r="K878" s="402" t="n">
        <v>130</v>
      </c>
      <c r="L878" s="402" t="n">
        <v>15.6</v>
      </c>
      <c r="M878" s="402" t="n">
        <v>145.6</v>
      </c>
      <c r="N878" s="402" t="n">
        <v>-15.6</v>
      </c>
      <c r="O878" s="493" t="n">
        <v>130</v>
      </c>
      <c r="P878" s="402" t="n"/>
      <c r="Q878" s="402" t="n"/>
      <c r="R878" s="402" t="inlineStr">
        <is>
          <t>Sol</t>
        </is>
      </c>
      <c r="S878" s="402" t="inlineStr">
        <is>
          <t>Cerqueira</t>
        </is>
      </c>
      <c r="T878" s="402" t="inlineStr">
        <is>
          <t>gabigiraosol@gmail.com</t>
        </is>
      </c>
      <c r="U878" s="405" t="inlineStr">
        <is>
          <t>Sim</t>
        </is>
      </c>
      <c r="V878" s="408" t="n">
        <v>46054</v>
      </c>
    </row>
    <row r="879">
      <c r="A879" s="396" t="inlineStr">
        <is>
          <t>34FUZABUPNJ</t>
        </is>
      </c>
      <c r="B879" s="397" t="inlineStr">
        <is>
          <t>UJF5-5W-2TK8</t>
        </is>
      </c>
      <c r="C879" s="397" t="inlineStr">
        <is>
          <t>Bistrô mezanino - 2 lugares</t>
        </is>
      </c>
      <c r="D879" s="398" t="inlineStr">
        <is>
          <t>Aprovado</t>
        </is>
      </c>
      <c r="E879" s="398" t="inlineStr">
        <is>
          <t>04/02/2026</t>
        </is>
      </c>
      <c r="F879" s="490" t="inlineStr">
        <is>
          <t>19:32:03</t>
        </is>
      </c>
      <c r="G879" s="397" t="inlineStr">
        <is>
          <t>Venda online</t>
        </is>
      </c>
      <c r="H879" s="397" t="inlineStr">
        <is>
          <t>Pagamento transacionado pela Sympla</t>
        </is>
      </c>
      <c r="I879" s="397" t="n">
        <v>160</v>
      </c>
      <c r="J879" s="397" t="n">
        <v>0</v>
      </c>
      <c r="K879" s="397" t="n">
        <v>160</v>
      </c>
      <c r="L879" s="397" t="n">
        <v>19.2</v>
      </c>
      <c r="M879" s="397" t="n">
        <v>179.2</v>
      </c>
      <c r="N879" s="397" t="n">
        <v>-19.2</v>
      </c>
      <c r="O879" s="491" t="n">
        <v>160</v>
      </c>
      <c r="P879" s="397" t="n"/>
      <c r="Q879" s="397" t="n"/>
      <c r="R879" s="397" t="inlineStr">
        <is>
          <t>Marcela</t>
        </is>
      </c>
      <c r="S879" s="397" t="inlineStr">
        <is>
          <t>Fernandes</t>
        </is>
      </c>
      <c r="T879" s="397" t="inlineStr">
        <is>
          <t>marcelamattos@gmail.com</t>
        </is>
      </c>
      <c r="U879" s="400" t="inlineStr">
        <is>
          <t>Sim</t>
        </is>
      </c>
      <c r="V879" s="408" t="n">
        <v>46054</v>
      </c>
    </row>
    <row r="880">
      <c r="A880" s="396" t="inlineStr">
        <is>
          <t>34FUZABUQ2A</t>
        </is>
      </c>
      <c r="B880" s="397" t="inlineStr">
        <is>
          <t>UJF5-BG-Y02F</t>
        </is>
      </c>
      <c r="C880" s="397" t="inlineStr">
        <is>
          <t>Intermediário - 2 lugares</t>
        </is>
      </c>
      <c r="D880" s="398" t="inlineStr">
        <is>
          <t>Aprovado</t>
        </is>
      </c>
      <c r="E880" s="398" t="inlineStr">
        <is>
          <t>04/02/2026</t>
        </is>
      </c>
      <c r="F880" s="490" t="inlineStr">
        <is>
          <t>19:36:03</t>
        </is>
      </c>
      <c r="G880" s="397" t="inlineStr">
        <is>
          <t>Venda online</t>
        </is>
      </c>
      <c r="H880" s="397" t="inlineStr">
        <is>
          <t>Pagamento transacionado pela Sympla</t>
        </is>
      </c>
      <c r="I880" s="397" t="n">
        <v>180</v>
      </c>
      <c r="J880" s="397" t="n">
        <v>0</v>
      </c>
      <c r="K880" s="397" t="n">
        <v>180</v>
      </c>
      <c r="L880" s="397" t="n">
        <v>21.6</v>
      </c>
      <c r="M880" s="397" t="n">
        <v>201.6</v>
      </c>
      <c r="N880" s="397" t="n">
        <v>-21.6</v>
      </c>
      <c r="O880" s="491" t="n">
        <v>180</v>
      </c>
      <c r="P880" s="397" t="n"/>
      <c r="Q880" s="397" t="n"/>
      <c r="R880" s="397" t="inlineStr">
        <is>
          <t>Joice</t>
        </is>
      </c>
      <c r="S880" s="397" t="inlineStr">
        <is>
          <t>Fonsin</t>
        </is>
      </c>
      <c r="T880" s="397" t="inlineStr">
        <is>
          <t>joicefonsinc@gmail.com</t>
        </is>
      </c>
      <c r="U880" s="400" t="inlineStr">
        <is>
          <t>Sim</t>
        </is>
      </c>
      <c r="V880" s="408" t="n">
        <v>46054</v>
      </c>
    </row>
    <row r="881">
      <c r="A881" s="401" t="inlineStr">
        <is>
          <t>34FUZABVM2A</t>
        </is>
      </c>
      <c r="B881" s="402" t="inlineStr">
        <is>
          <t>UJFC-KJ-2H31</t>
        </is>
      </c>
      <c r="C881" s="402" t="inlineStr">
        <is>
          <t>Entrada única - Individual</t>
        </is>
      </c>
      <c r="D881" s="403" t="inlineStr">
        <is>
          <t>Aprovado</t>
        </is>
      </c>
      <c r="E881" s="403" t="inlineStr">
        <is>
          <t>04/02/2026</t>
        </is>
      </c>
      <c r="F881" s="492" t="inlineStr">
        <is>
          <t>22:34:29</t>
        </is>
      </c>
      <c r="G881" s="402" t="inlineStr">
        <is>
          <t>Venda online</t>
        </is>
      </c>
      <c r="H881" s="402" t="inlineStr">
        <is>
          <t>Pagamento transacionado pela Sympla</t>
        </is>
      </c>
      <c r="I881" s="402" t="n">
        <v>75</v>
      </c>
      <c r="J881" s="402" t="n">
        <v>0</v>
      </c>
      <c r="K881" s="402" t="n">
        <v>75</v>
      </c>
      <c r="L881" s="402" t="n">
        <v>9</v>
      </c>
      <c r="M881" s="402" t="n">
        <v>84</v>
      </c>
      <c r="N881" s="402" t="n">
        <v>-9</v>
      </c>
      <c r="O881" s="493" t="n">
        <v>75</v>
      </c>
      <c r="P881" s="402" t="n"/>
      <c r="Q881" s="402" t="n"/>
      <c r="R881" s="402" t="inlineStr">
        <is>
          <t>Ana</t>
        </is>
      </c>
      <c r="S881" s="402" t="inlineStr">
        <is>
          <t>Sampaio</t>
        </is>
      </c>
      <c r="T881" s="402" t="inlineStr">
        <is>
          <t>biasam.abms@gmail.com</t>
        </is>
      </c>
      <c r="U881" s="405" t="inlineStr">
        <is>
          <t>Sim</t>
        </is>
      </c>
      <c r="V881" s="408" t="n">
        <v>46054</v>
      </c>
    </row>
    <row r="882">
      <c r="A882" s="396" t="inlineStr">
        <is>
          <t>34FUZAC0P52</t>
        </is>
      </c>
      <c r="B882" s="397" t="inlineStr">
        <is>
          <t>UJG7-P4-TADF</t>
        </is>
      </c>
      <c r="C882" s="397" t="inlineStr">
        <is>
          <t>Bistrô mezanino - 2 lugares</t>
        </is>
      </c>
      <c r="D882" s="398" t="inlineStr">
        <is>
          <t>Aprovado</t>
        </is>
      </c>
      <c r="E882" s="398" t="inlineStr">
        <is>
          <t>05/02/2026</t>
        </is>
      </c>
      <c r="F882" s="490" t="inlineStr">
        <is>
          <t>10:29:51</t>
        </is>
      </c>
      <c r="G882" s="397" t="inlineStr">
        <is>
          <t>Venda online</t>
        </is>
      </c>
      <c r="H882" s="397" t="inlineStr">
        <is>
          <t>Pagamento transacionado pela Sympla</t>
        </is>
      </c>
      <c r="I882" s="397" t="n">
        <v>160</v>
      </c>
      <c r="J882" s="397" t="n">
        <v>0</v>
      </c>
      <c r="K882" s="397" t="n">
        <v>160</v>
      </c>
      <c r="L882" s="397" t="n">
        <v>19.2</v>
      </c>
      <c r="M882" s="397" t="n">
        <v>179.2</v>
      </c>
      <c r="N882" s="397" t="n">
        <v>-19.2</v>
      </c>
      <c r="O882" s="491" t="n">
        <v>160</v>
      </c>
      <c r="P882" s="397" t="n"/>
      <c r="Q882" s="397" t="n"/>
      <c r="R882" s="397" t="inlineStr">
        <is>
          <t>Stephanie</t>
        </is>
      </c>
      <c r="S882" s="397" t="inlineStr">
        <is>
          <t>Lima</t>
        </is>
      </c>
      <c r="T882" s="397" t="inlineStr">
        <is>
          <t>stephaniegarcialima@gmail.com</t>
        </is>
      </c>
      <c r="U882" s="400" t="inlineStr">
        <is>
          <t>Sim</t>
        </is>
      </c>
      <c r="V882" s="408" t="n">
        <v>46054</v>
      </c>
    </row>
    <row r="883">
      <c r="A883" s="396" t="inlineStr">
        <is>
          <t>34FUZAC1097</t>
        </is>
      </c>
      <c r="B883" s="397" t="inlineStr">
        <is>
          <t>UJG9-N8-ZM4D</t>
        </is>
      </c>
      <c r="C883" s="397" t="inlineStr">
        <is>
          <t>Entrada única - Individual</t>
        </is>
      </c>
      <c r="D883" s="398" t="inlineStr">
        <is>
          <t>Aprovado</t>
        </is>
      </c>
      <c r="E883" s="398" t="inlineStr">
        <is>
          <t>05/02/2026</t>
        </is>
      </c>
      <c r="F883" s="490" t="inlineStr">
        <is>
          <t>11:17:36</t>
        </is>
      </c>
      <c r="G883" s="397" t="inlineStr">
        <is>
          <t>Venda online</t>
        </is>
      </c>
      <c r="H883" s="397" t="inlineStr">
        <is>
          <t>Pagamento transacionado pela Sympla</t>
        </is>
      </c>
      <c r="I883" s="397" t="n">
        <v>75</v>
      </c>
      <c r="J883" s="397" t="n">
        <v>0</v>
      </c>
      <c r="K883" s="397" t="n">
        <v>75</v>
      </c>
      <c r="L883" s="397" t="n">
        <v>9</v>
      </c>
      <c r="M883" s="397" t="n">
        <v>84</v>
      </c>
      <c r="N883" s="397" t="n">
        <v>-9</v>
      </c>
      <c r="O883" s="491" t="n">
        <v>75</v>
      </c>
      <c r="P883" s="397" t="n"/>
      <c r="Q883" s="397" t="n"/>
      <c r="R883" s="397" t="inlineStr">
        <is>
          <t>Emilly</t>
        </is>
      </c>
      <c r="S883" s="397" t="inlineStr">
        <is>
          <t>Feliciano Vidal</t>
        </is>
      </c>
      <c r="T883" s="397" t="inlineStr">
        <is>
          <t>emillyvidal19@hotmail.com</t>
        </is>
      </c>
      <c r="U883" s="400" t="inlineStr">
        <is>
          <t>Sim</t>
        </is>
      </c>
      <c r="V883" s="408" t="n">
        <v>46054</v>
      </c>
    </row>
    <row r="884">
      <c r="A884" s="401" t="inlineStr">
        <is>
          <t>34FUZAC1097</t>
        </is>
      </c>
      <c r="B884" s="402" t="inlineStr">
        <is>
          <t>UJG9-N8-ZM54</t>
        </is>
      </c>
      <c r="C884" s="402" t="inlineStr">
        <is>
          <t>Entrada única - Individual</t>
        </is>
      </c>
      <c r="D884" s="403" t="inlineStr">
        <is>
          <t>Aprovado</t>
        </is>
      </c>
      <c r="E884" s="403" t="inlineStr">
        <is>
          <t>05/02/2026</t>
        </is>
      </c>
      <c r="F884" s="492" t="inlineStr">
        <is>
          <t>11:17:36</t>
        </is>
      </c>
      <c r="G884" s="402" t="inlineStr">
        <is>
          <t>Venda online</t>
        </is>
      </c>
      <c r="H884" s="402" t="inlineStr">
        <is>
          <t>Pagamento transacionado pela Sympla</t>
        </is>
      </c>
      <c r="I884" s="402" t="n">
        <v>75</v>
      </c>
      <c r="J884" s="402" t="n">
        <v>0</v>
      </c>
      <c r="K884" s="402" t="n">
        <v>75</v>
      </c>
      <c r="L884" s="402" t="n">
        <v>9</v>
      </c>
      <c r="M884" s="402" t="n">
        <v>84</v>
      </c>
      <c r="N884" s="402" t="n">
        <v>-9</v>
      </c>
      <c r="O884" s="493" t="n">
        <v>75</v>
      </c>
      <c r="P884" s="402" t="n"/>
      <c r="Q884" s="402" t="n"/>
      <c r="R884" s="402" t="inlineStr">
        <is>
          <t>Emilly</t>
        </is>
      </c>
      <c r="S884" s="402" t="inlineStr">
        <is>
          <t>Feliciano Vidal</t>
        </is>
      </c>
      <c r="T884" s="402" t="inlineStr">
        <is>
          <t>emillyvidal19@hotmail.com</t>
        </is>
      </c>
      <c r="U884" s="405" t="inlineStr">
        <is>
          <t>Sim</t>
        </is>
      </c>
      <c r="V884" s="408" t="n">
        <v>46054</v>
      </c>
    </row>
    <row r="885">
      <c r="A885" s="396" t="inlineStr">
        <is>
          <t>34FUZAC1MHD</t>
        </is>
      </c>
      <c r="B885" s="397" t="inlineStr">
        <is>
          <t>UJGF-HZ-ND2M</t>
        </is>
      </c>
      <c r="C885" s="397" t="inlineStr">
        <is>
          <t>Entrada única - Individual</t>
        </is>
      </c>
      <c r="D885" s="398" t="inlineStr">
        <is>
          <t>Aprovado</t>
        </is>
      </c>
      <c r="E885" s="398" t="inlineStr">
        <is>
          <t>05/02/2026</t>
        </is>
      </c>
      <c r="F885" s="490" t="inlineStr">
        <is>
          <t>13:40:56</t>
        </is>
      </c>
      <c r="G885" s="397" t="inlineStr">
        <is>
          <t>Venda online</t>
        </is>
      </c>
      <c r="H885" s="397" t="inlineStr">
        <is>
          <t>Pagamento transacionado pela Sympla</t>
        </is>
      </c>
      <c r="I885" s="397" t="n">
        <v>75</v>
      </c>
      <c r="J885" s="397" t="n">
        <v>0</v>
      </c>
      <c r="K885" s="397" t="n">
        <v>75</v>
      </c>
      <c r="L885" s="397" t="n">
        <v>9</v>
      </c>
      <c r="M885" s="397" t="n">
        <v>84</v>
      </c>
      <c r="N885" s="397" t="n">
        <v>-9</v>
      </c>
      <c r="O885" s="491" t="n">
        <v>75</v>
      </c>
      <c r="P885" s="397" t="n"/>
      <c r="Q885" s="397" t="n"/>
      <c r="R885" s="397" t="inlineStr">
        <is>
          <t>emili</t>
        </is>
      </c>
      <c r="S885" s="397" t="inlineStr">
        <is>
          <t>lucht</t>
        </is>
      </c>
      <c r="T885" s="397" t="inlineStr">
        <is>
          <t>eelucht@gmail.com</t>
        </is>
      </c>
      <c r="U885" s="400" t="inlineStr">
        <is>
          <t>Sim</t>
        </is>
      </c>
      <c r="V885" s="408" t="n">
        <v>46054</v>
      </c>
    </row>
    <row r="886">
      <c r="A886" s="396" t="inlineStr">
        <is>
          <t>34FUZAC1MHD</t>
        </is>
      </c>
      <c r="B886" s="397" t="inlineStr">
        <is>
          <t>UJGF-HZ-ND3R</t>
        </is>
      </c>
      <c r="C886" s="397" t="inlineStr">
        <is>
          <t>Entrada única - Individual</t>
        </is>
      </c>
      <c r="D886" s="398" t="inlineStr">
        <is>
          <t>Aprovado</t>
        </is>
      </c>
      <c r="E886" s="398" t="inlineStr">
        <is>
          <t>05/02/2026</t>
        </is>
      </c>
      <c r="F886" s="490" t="inlineStr">
        <is>
          <t>13:40:56</t>
        </is>
      </c>
      <c r="G886" s="397" t="inlineStr">
        <is>
          <t>Venda online</t>
        </is>
      </c>
      <c r="H886" s="397" t="inlineStr">
        <is>
          <t>Pagamento transacionado pela Sympla</t>
        </is>
      </c>
      <c r="I886" s="397" t="n">
        <v>75</v>
      </c>
      <c r="J886" s="397" t="n">
        <v>0</v>
      </c>
      <c r="K886" s="397" t="n">
        <v>75</v>
      </c>
      <c r="L886" s="397" t="n">
        <v>9</v>
      </c>
      <c r="M886" s="397" t="n">
        <v>84</v>
      </c>
      <c r="N886" s="397" t="n">
        <v>-9</v>
      </c>
      <c r="O886" s="491" t="n">
        <v>75</v>
      </c>
      <c r="P886" s="397" t="n"/>
      <c r="Q886" s="397" t="n"/>
      <c r="R886" s="397" t="inlineStr">
        <is>
          <t>emili</t>
        </is>
      </c>
      <c r="S886" s="397" t="inlineStr">
        <is>
          <t>lucht</t>
        </is>
      </c>
      <c r="T886" s="397" t="inlineStr">
        <is>
          <t>eelucht@gmail.com</t>
        </is>
      </c>
      <c r="U886" s="400" t="inlineStr">
        <is>
          <t>Sim</t>
        </is>
      </c>
      <c r="V886" s="408" t="n">
        <v>46054</v>
      </c>
    </row>
    <row r="887">
      <c r="A887" s="401" t="inlineStr">
        <is>
          <t>34FUZAC1MHD</t>
        </is>
      </c>
      <c r="B887" s="402" t="inlineStr">
        <is>
          <t>UJGF-HZ-ND47</t>
        </is>
      </c>
      <c r="C887" s="402" t="inlineStr">
        <is>
          <t>Entrada única - Individual</t>
        </is>
      </c>
      <c r="D887" s="403" t="inlineStr">
        <is>
          <t>Aprovado</t>
        </is>
      </c>
      <c r="E887" s="403" t="inlineStr">
        <is>
          <t>05/02/2026</t>
        </is>
      </c>
      <c r="F887" s="492" t="inlineStr">
        <is>
          <t>13:40:56</t>
        </is>
      </c>
      <c r="G887" s="402" t="inlineStr">
        <is>
          <t>Venda online</t>
        </is>
      </c>
      <c r="H887" s="402" t="inlineStr">
        <is>
          <t>Pagamento transacionado pela Sympla</t>
        </is>
      </c>
      <c r="I887" s="402" t="n">
        <v>75</v>
      </c>
      <c r="J887" s="402" t="n">
        <v>0</v>
      </c>
      <c r="K887" s="402" t="n">
        <v>75</v>
      </c>
      <c r="L887" s="402" t="n">
        <v>9</v>
      </c>
      <c r="M887" s="402" t="n">
        <v>84</v>
      </c>
      <c r="N887" s="402" t="n">
        <v>-9</v>
      </c>
      <c r="O887" s="493" t="n">
        <v>75</v>
      </c>
      <c r="P887" s="402" t="n"/>
      <c r="Q887" s="402" t="n"/>
      <c r="R887" s="402" t="inlineStr">
        <is>
          <t>emili</t>
        </is>
      </c>
      <c r="S887" s="402" t="inlineStr">
        <is>
          <t>lucht</t>
        </is>
      </c>
      <c r="T887" s="402" t="inlineStr">
        <is>
          <t>eelucht@gmail.com</t>
        </is>
      </c>
      <c r="U887" s="405" t="inlineStr">
        <is>
          <t>Sim</t>
        </is>
      </c>
      <c r="V887" s="408" t="n">
        <v>46054</v>
      </c>
    </row>
    <row r="888">
      <c r="A888" s="396" t="inlineStr">
        <is>
          <t>34FUZAC1Z2B</t>
        </is>
      </c>
      <c r="B888" s="397" t="inlineStr">
        <is>
          <t>UJGF-T2-GJ0J</t>
        </is>
      </c>
      <c r="C888" s="397" t="inlineStr">
        <is>
          <t>Entrada única - Individual</t>
        </is>
      </c>
      <c r="D888" s="398" t="inlineStr">
        <is>
          <t>Aprovado</t>
        </is>
      </c>
      <c r="E888" s="398" t="inlineStr">
        <is>
          <t>05/02/2026</t>
        </is>
      </c>
      <c r="F888" s="490" t="inlineStr">
        <is>
          <t>13:49:08</t>
        </is>
      </c>
      <c r="G888" s="397" t="inlineStr">
        <is>
          <t>Venda online</t>
        </is>
      </c>
      <c r="H888" s="397" t="inlineStr">
        <is>
          <t>Pagamento transacionado pela Sympla</t>
        </is>
      </c>
      <c r="I888" s="397" t="n">
        <v>75</v>
      </c>
      <c r="J888" s="397" t="n">
        <v>0</v>
      </c>
      <c r="K888" s="397" t="n">
        <v>75</v>
      </c>
      <c r="L888" s="397" t="n">
        <v>9</v>
      </c>
      <c r="M888" s="397" t="n">
        <v>84</v>
      </c>
      <c r="N888" s="397" t="n">
        <v>-9</v>
      </c>
      <c r="O888" s="491" t="n">
        <v>75</v>
      </c>
      <c r="P888" s="397" t="n"/>
      <c r="Q888" s="397" t="n"/>
      <c r="R888" s="397" t="inlineStr">
        <is>
          <t>Cecília</t>
        </is>
      </c>
      <c r="S888" s="397" t="inlineStr">
        <is>
          <t>de Oliveira Freitas</t>
        </is>
      </c>
      <c r="T888" s="397" t="inlineStr">
        <is>
          <t>callmececif@gmail.com</t>
        </is>
      </c>
      <c r="U888" s="400" t="inlineStr">
        <is>
          <t>Sim</t>
        </is>
      </c>
      <c r="V888" s="408" t="n">
        <v>46054</v>
      </c>
    </row>
    <row r="889">
      <c r="A889" s="396" t="inlineStr">
        <is>
          <t>34FUZAC25YE</t>
        </is>
      </c>
      <c r="B889" s="397" t="inlineStr">
        <is>
          <t>UJGJ-G5-C4NQ</t>
        </is>
      </c>
      <c r="C889" s="397" t="inlineStr">
        <is>
          <t>Mesas mezanino - 2 lugares</t>
        </is>
      </c>
      <c r="D889" s="398" t="inlineStr">
        <is>
          <t>Aprovado</t>
        </is>
      </c>
      <c r="E889" s="398" t="inlineStr">
        <is>
          <t>05/02/2026</t>
        </is>
      </c>
      <c r="F889" s="490" t="inlineStr">
        <is>
          <t>15:18:01</t>
        </is>
      </c>
      <c r="G889" s="397" t="inlineStr">
        <is>
          <t>Venda online</t>
        </is>
      </c>
      <c r="H889" s="397" t="inlineStr">
        <is>
          <t>Pagamento transacionado pela Sympla</t>
        </is>
      </c>
      <c r="I889" s="397" t="n">
        <v>130</v>
      </c>
      <c r="J889" s="397" t="n">
        <v>0</v>
      </c>
      <c r="K889" s="397" t="n">
        <v>130</v>
      </c>
      <c r="L889" s="397" t="n">
        <v>15.6</v>
      </c>
      <c r="M889" s="397" t="n">
        <v>145.6</v>
      </c>
      <c r="N889" s="397" t="n">
        <v>-15.6</v>
      </c>
      <c r="O889" s="491" t="n">
        <v>130</v>
      </c>
      <c r="P889" s="397" t="n"/>
      <c r="Q889" s="397" t="n"/>
      <c r="R889" s="397" t="inlineStr">
        <is>
          <t>DANIEL</t>
        </is>
      </c>
      <c r="S889" s="397" t="inlineStr">
        <is>
          <t>HAUER</t>
        </is>
      </c>
      <c r="T889" s="397" t="inlineStr">
        <is>
          <t>daniht4696@gmail.com</t>
        </is>
      </c>
      <c r="U889" s="400" t="inlineStr">
        <is>
          <t>Sim</t>
        </is>
      </c>
      <c r="V889" s="408" t="n">
        <v>46054</v>
      </c>
    </row>
    <row r="890">
      <c r="A890" s="401" t="inlineStr">
        <is>
          <t>34FUZAC27NK</t>
        </is>
      </c>
      <c r="B890" s="402" t="inlineStr">
        <is>
          <t>UJGJ-TE-PWQR</t>
        </is>
      </c>
      <c r="C890" s="402" t="inlineStr">
        <is>
          <t>Entrada única - Individual</t>
        </is>
      </c>
      <c r="D890" s="403" t="inlineStr">
        <is>
          <t>Aprovado</t>
        </is>
      </c>
      <c r="E890" s="403" t="inlineStr">
        <is>
          <t>05/02/2026</t>
        </is>
      </c>
      <c r="F890" s="492" t="inlineStr">
        <is>
          <t>15:27:36</t>
        </is>
      </c>
      <c r="G890" s="402" t="inlineStr">
        <is>
          <t>Venda online</t>
        </is>
      </c>
      <c r="H890" s="402" t="inlineStr">
        <is>
          <t>Pagamento transacionado pela Sympla</t>
        </is>
      </c>
      <c r="I890" s="402" t="n">
        <v>75</v>
      </c>
      <c r="J890" s="402" t="n">
        <v>0</v>
      </c>
      <c r="K890" s="402" t="n">
        <v>75</v>
      </c>
      <c r="L890" s="402" t="n">
        <v>9</v>
      </c>
      <c r="M890" s="402" t="n">
        <v>84</v>
      </c>
      <c r="N890" s="402" t="n">
        <v>-9</v>
      </c>
      <c r="O890" s="493" t="n">
        <v>75</v>
      </c>
      <c r="P890" s="402" t="n"/>
      <c r="Q890" s="402" t="n"/>
      <c r="R890" s="402" t="inlineStr">
        <is>
          <t>Helius</t>
        </is>
      </c>
      <c r="S890" s="402" t="inlineStr">
        <is>
          <t>Cipriano Nunes</t>
        </is>
      </c>
      <c r="T890" s="402" t="inlineStr">
        <is>
          <t>ghunnter@gmail.com</t>
        </is>
      </c>
      <c r="U890" s="405" t="inlineStr">
        <is>
          <t>Sim</t>
        </is>
      </c>
      <c r="V890" s="408" t="n">
        <v>46054</v>
      </c>
    </row>
    <row r="891">
      <c r="A891" s="396" t="inlineStr">
        <is>
          <t>34FUZAC2CVM</t>
        </is>
      </c>
      <c r="B891" s="397" t="inlineStr">
        <is>
          <t>UJGL-95-YZEG</t>
        </is>
      </c>
      <c r="C891" s="397" t="inlineStr">
        <is>
          <t>Entrada única - Individual</t>
        </is>
      </c>
      <c r="D891" s="398" t="inlineStr">
        <is>
          <t>Aprovado</t>
        </is>
      </c>
      <c r="E891" s="398" t="inlineStr">
        <is>
          <t>05/02/2026</t>
        </is>
      </c>
      <c r="F891" s="490" t="inlineStr">
        <is>
          <t>16:02:04</t>
        </is>
      </c>
      <c r="G891" s="397" t="inlineStr">
        <is>
          <t>Venda online</t>
        </is>
      </c>
      <c r="H891" s="397" t="inlineStr">
        <is>
          <t>Pagamento transacionado pela Sympla</t>
        </is>
      </c>
      <c r="I891" s="397" t="n">
        <v>75</v>
      </c>
      <c r="J891" s="397" t="n">
        <v>0</v>
      </c>
      <c r="K891" s="397" t="n">
        <v>75</v>
      </c>
      <c r="L891" s="397" t="n">
        <v>9</v>
      </c>
      <c r="M891" s="397" t="n">
        <v>84</v>
      </c>
      <c r="N891" s="397" t="n">
        <v>-9</v>
      </c>
      <c r="O891" s="491" t="n">
        <v>75</v>
      </c>
      <c r="P891" s="397" t="n"/>
      <c r="Q891" s="397" t="n"/>
      <c r="R891" s="397" t="inlineStr">
        <is>
          <t>GABRIEL</t>
        </is>
      </c>
      <c r="S891" s="397" t="inlineStr">
        <is>
          <t>BARBOSA</t>
        </is>
      </c>
      <c r="T891" s="397" t="inlineStr">
        <is>
          <t>gbarbosa3144@hotmail.com</t>
        </is>
      </c>
      <c r="U891" s="400" t="inlineStr">
        <is>
          <t>Não</t>
        </is>
      </c>
      <c r="V891" s="408" t="n">
        <v>46054</v>
      </c>
    </row>
    <row r="892">
      <c r="A892" s="396" t="inlineStr">
        <is>
          <t>34FUZAC2CVM</t>
        </is>
      </c>
      <c r="B892" s="397" t="inlineStr">
        <is>
          <t>UJGL-95-YZFG</t>
        </is>
      </c>
      <c r="C892" s="397" t="inlineStr">
        <is>
          <t>Entrada única - Individual</t>
        </is>
      </c>
      <c r="D892" s="398" t="inlineStr">
        <is>
          <t>Aprovado</t>
        </is>
      </c>
      <c r="E892" s="398" t="inlineStr">
        <is>
          <t>05/02/2026</t>
        </is>
      </c>
      <c r="F892" s="490" t="inlineStr">
        <is>
          <t>16:02:04</t>
        </is>
      </c>
      <c r="G892" s="397" t="inlineStr">
        <is>
          <t>Venda online</t>
        </is>
      </c>
      <c r="H892" s="397" t="inlineStr">
        <is>
          <t>Pagamento transacionado pela Sympla</t>
        </is>
      </c>
      <c r="I892" s="397" t="n">
        <v>75</v>
      </c>
      <c r="J892" s="397" t="n">
        <v>0</v>
      </c>
      <c r="K892" s="397" t="n">
        <v>75</v>
      </c>
      <c r="L892" s="397" t="n">
        <v>9</v>
      </c>
      <c r="M892" s="397" t="n">
        <v>84</v>
      </c>
      <c r="N892" s="397" t="n">
        <v>-9</v>
      </c>
      <c r="O892" s="491" t="n">
        <v>75</v>
      </c>
      <c r="P892" s="397" t="n"/>
      <c r="Q892" s="397" t="n"/>
      <c r="R892" s="397" t="inlineStr">
        <is>
          <t>GABRIEL</t>
        </is>
      </c>
      <c r="S892" s="397" t="inlineStr">
        <is>
          <t>BARBOSA</t>
        </is>
      </c>
      <c r="T892" s="397" t="inlineStr">
        <is>
          <t>gbarbosa3144@hotmail.com</t>
        </is>
      </c>
      <c r="U892" s="400" t="inlineStr">
        <is>
          <t>Não</t>
        </is>
      </c>
      <c r="V892" s="408" t="n">
        <v>46054</v>
      </c>
    </row>
    <row r="893">
      <c r="A893" s="401" t="inlineStr">
        <is>
          <t>34FUZAC3600</t>
        </is>
      </c>
      <c r="B893" s="402" t="inlineStr">
        <is>
          <t>UJGR-SK-3XPE</t>
        </is>
      </c>
      <c r="C893" s="402" t="inlineStr">
        <is>
          <t>Entrada única - Individual</t>
        </is>
      </c>
      <c r="D893" s="403" t="inlineStr">
        <is>
          <t>Aprovado</t>
        </is>
      </c>
      <c r="E893" s="403" t="inlineStr">
        <is>
          <t>05/02/2026</t>
        </is>
      </c>
      <c r="F893" s="492" t="inlineStr">
        <is>
          <t>18:43:26</t>
        </is>
      </c>
      <c r="G893" s="402" t="inlineStr">
        <is>
          <t>Venda online</t>
        </is>
      </c>
      <c r="H893" s="402" t="inlineStr">
        <is>
          <t>Pagamento transacionado pela Sympla</t>
        </is>
      </c>
      <c r="I893" s="402" t="n">
        <v>75</v>
      </c>
      <c r="J893" s="402" t="n">
        <v>0</v>
      </c>
      <c r="K893" s="402" t="n">
        <v>75</v>
      </c>
      <c r="L893" s="402" t="n">
        <v>9</v>
      </c>
      <c r="M893" s="402" t="n">
        <v>84</v>
      </c>
      <c r="N893" s="402" t="n">
        <v>-9</v>
      </c>
      <c r="O893" s="493" t="n">
        <v>75</v>
      </c>
      <c r="P893" s="402" t="n"/>
      <c r="Q893" s="402" t="n"/>
      <c r="R893" s="402" t="inlineStr">
        <is>
          <t>André Augusto</t>
        </is>
      </c>
      <c r="S893" s="402" t="inlineStr">
        <is>
          <t>Ribas</t>
        </is>
      </c>
      <c r="T893" s="402" t="inlineStr">
        <is>
          <t>andreaugribas@gmail.com</t>
        </is>
      </c>
      <c r="U893" s="405" t="inlineStr">
        <is>
          <t>Sim</t>
        </is>
      </c>
      <c r="V893" s="408" t="n">
        <v>46054</v>
      </c>
    </row>
    <row r="894">
      <c r="A894" s="396" t="inlineStr">
        <is>
          <t>34FUZAC3600</t>
        </is>
      </c>
      <c r="B894" s="397" t="inlineStr">
        <is>
          <t>UJGR-SK-3XQ9</t>
        </is>
      </c>
      <c r="C894" s="397" t="inlineStr">
        <is>
          <t>Entrada única - Individual</t>
        </is>
      </c>
      <c r="D894" s="398" t="inlineStr">
        <is>
          <t>Aprovado</t>
        </is>
      </c>
      <c r="E894" s="398" t="inlineStr">
        <is>
          <t>05/02/2026</t>
        </is>
      </c>
      <c r="F894" s="490" t="inlineStr">
        <is>
          <t>18:43:26</t>
        </is>
      </c>
      <c r="G894" s="397" t="inlineStr">
        <is>
          <t>Venda online</t>
        </is>
      </c>
      <c r="H894" s="397" t="inlineStr">
        <is>
          <t>Pagamento transacionado pela Sympla</t>
        </is>
      </c>
      <c r="I894" s="397" t="n">
        <v>75</v>
      </c>
      <c r="J894" s="397" t="n">
        <v>0</v>
      </c>
      <c r="K894" s="397" t="n">
        <v>75</v>
      </c>
      <c r="L894" s="397" t="n">
        <v>9</v>
      </c>
      <c r="M894" s="397" t="n">
        <v>84</v>
      </c>
      <c r="N894" s="397" t="n">
        <v>-9</v>
      </c>
      <c r="O894" s="491" t="n">
        <v>75</v>
      </c>
      <c r="P894" s="397" t="n"/>
      <c r="Q894" s="397" t="n"/>
      <c r="R894" s="397" t="inlineStr">
        <is>
          <t>André Augusto</t>
        </is>
      </c>
      <c r="S894" s="397" t="inlineStr">
        <is>
          <t>Ribas</t>
        </is>
      </c>
      <c r="T894" s="397" t="inlineStr">
        <is>
          <t>andreaugribas@gmail.com</t>
        </is>
      </c>
      <c r="U894" s="400" t="inlineStr">
        <is>
          <t>Sim</t>
        </is>
      </c>
      <c r="V894" s="408" t="n">
        <v>46054</v>
      </c>
    </row>
    <row r="895">
      <c r="A895" s="396" t="inlineStr">
        <is>
          <t>34FUZAC394E</t>
        </is>
      </c>
      <c r="B895" s="397" t="inlineStr">
        <is>
          <t>UJGS-N2-1PPP</t>
        </is>
      </c>
      <c r="C895" s="397" t="inlineStr">
        <is>
          <t>Entrada única - Individual</t>
        </is>
      </c>
      <c r="D895" s="398" t="inlineStr">
        <is>
          <t>Aprovado</t>
        </is>
      </c>
      <c r="E895" s="398" t="inlineStr">
        <is>
          <t>05/02/2026</t>
        </is>
      </c>
      <c r="F895" s="490" t="inlineStr">
        <is>
          <t>19:03:59</t>
        </is>
      </c>
      <c r="G895" s="397" t="inlineStr">
        <is>
          <t>Venda online</t>
        </is>
      </c>
      <c r="H895" s="397" t="inlineStr">
        <is>
          <t>Pagamento transacionado pela Sympla</t>
        </is>
      </c>
      <c r="I895" s="397" t="n">
        <v>75</v>
      </c>
      <c r="J895" s="397" t="n">
        <v>0</v>
      </c>
      <c r="K895" s="397" t="n">
        <v>75</v>
      </c>
      <c r="L895" s="397" t="n">
        <v>9</v>
      </c>
      <c r="M895" s="397" t="n">
        <v>84</v>
      </c>
      <c r="N895" s="397" t="n">
        <v>-9</v>
      </c>
      <c r="O895" s="491" t="n">
        <v>75</v>
      </c>
      <c r="P895" s="397" t="n"/>
      <c r="Q895" s="397" t="n"/>
      <c r="R895" s="397" t="inlineStr">
        <is>
          <t>Letícia</t>
        </is>
      </c>
      <c r="S895" s="397" t="inlineStr">
        <is>
          <t>Silva</t>
        </is>
      </c>
      <c r="T895" s="397" t="inlineStr">
        <is>
          <t>comprinhasdaleticia@gmail.com</t>
        </is>
      </c>
      <c r="U895" s="400" t="inlineStr">
        <is>
          <t>Sim</t>
        </is>
      </c>
      <c r="V895" s="408" t="n">
        <v>46054</v>
      </c>
    </row>
    <row r="896">
      <c r="A896" s="401" t="inlineStr">
        <is>
          <t>34FUZAC394E</t>
        </is>
      </c>
      <c r="B896" s="402" t="inlineStr">
        <is>
          <t>UJGS-N2-1PQM</t>
        </is>
      </c>
      <c r="C896" s="402" t="inlineStr">
        <is>
          <t>Entrada única - Individual</t>
        </is>
      </c>
      <c r="D896" s="403" t="inlineStr">
        <is>
          <t>Aprovado</t>
        </is>
      </c>
      <c r="E896" s="403" t="inlineStr">
        <is>
          <t>05/02/2026</t>
        </is>
      </c>
      <c r="F896" s="492" t="inlineStr">
        <is>
          <t>19:03:59</t>
        </is>
      </c>
      <c r="G896" s="402" t="inlineStr">
        <is>
          <t>Venda online</t>
        </is>
      </c>
      <c r="H896" s="402" t="inlineStr">
        <is>
          <t>Pagamento transacionado pela Sympla</t>
        </is>
      </c>
      <c r="I896" s="402" t="n">
        <v>75</v>
      </c>
      <c r="J896" s="402" t="n">
        <v>0</v>
      </c>
      <c r="K896" s="402" t="n">
        <v>75</v>
      </c>
      <c r="L896" s="402" t="n">
        <v>9</v>
      </c>
      <c r="M896" s="402" t="n">
        <v>84</v>
      </c>
      <c r="N896" s="402" t="n">
        <v>-9</v>
      </c>
      <c r="O896" s="493" t="n">
        <v>75</v>
      </c>
      <c r="P896" s="402" t="n"/>
      <c r="Q896" s="402" t="n"/>
      <c r="R896" s="402" t="inlineStr">
        <is>
          <t>Letícia</t>
        </is>
      </c>
      <c r="S896" s="402" t="inlineStr">
        <is>
          <t>Silva</t>
        </is>
      </c>
      <c r="T896" s="402" t="inlineStr">
        <is>
          <t>comprinhasdaleticia@gmail.com</t>
        </is>
      </c>
      <c r="U896" s="405" t="inlineStr">
        <is>
          <t>Sim</t>
        </is>
      </c>
      <c r="V896" s="408" t="n">
        <v>46054</v>
      </c>
    </row>
    <row r="897">
      <c r="A897" s="396" t="inlineStr">
        <is>
          <t>34FUZAC3D9S</t>
        </is>
      </c>
      <c r="B897" s="397" t="inlineStr">
        <is>
          <t>UJGT-K4-Q6CS</t>
        </is>
      </c>
      <c r="C897" s="397" t="inlineStr">
        <is>
          <t>Entrada única - Individual</t>
        </is>
      </c>
      <c r="D897" s="398" t="inlineStr">
        <is>
          <t>Aprovado</t>
        </is>
      </c>
      <c r="E897" s="398" t="inlineStr">
        <is>
          <t>05/02/2026</t>
        </is>
      </c>
      <c r="F897" s="490" t="inlineStr">
        <is>
          <t>19:26:26</t>
        </is>
      </c>
      <c r="G897" s="397" t="inlineStr">
        <is>
          <t>Venda online</t>
        </is>
      </c>
      <c r="H897" s="397" t="inlineStr">
        <is>
          <t>Pagamento transacionado pela Sympla</t>
        </is>
      </c>
      <c r="I897" s="397" t="n">
        <v>75</v>
      </c>
      <c r="J897" s="397" t="n">
        <v>0</v>
      </c>
      <c r="K897" s="397" t="n">
        <v>75</v>
      </c>
      <c r="L897" s="397" t="n">
        <v>9</v>
      </c>
      <c r="M897" s="397" t="n">
        <v>84</v>
      </c>
      <c r="N897" s="397" t="n">
        <v>-9</v>
      </c>
      <c r="O897" s="491" t="n">
        <v>75</v>
      </c>
      <c r="P897" s="397" t="n"/>
      <c r="Q897" s="397" t="n"/>
      <c r="R897" s="397" t="inlineStr">
        <is>
          <t>Lucas</t>
        </is>
      </c>
      <c r="S897" s="397" t="inlineStr">
        <is>
          <t>Duarte</t>
        </is>
      </c>
      <c r="T897" s="397" t="inlineStr">
        <is>
          <t>lucasduart27@gmail.com</t>
        </is>
      </c>
      <c r="U897" s="400" t="inlineStr">
        <is>
          <t>Sim</t>
        </is>
      </c>
      <c r="V897" s="408" t="n">
        <v>46054</v>
      </c>
    </row>
    <row r="898">
      <c r="A898" s="396" t="inlineStr">
        <is>
          <t>34FUZAC3D9S</t>
        </is>
      </c>
      <c r="B898" s="397" t="inlineStr">
        <is>
          <t>UJGT-K4-Q6DJ</t>
        </is>
      </c>
      <c r="C898" s="397" t="inlineStr">
        <is>
          <t>Entrada única - Individual</t>
        </is>
      </c>
      <c r="D898" s="398" t="inlineStr">
        <is>
          <t>Aprovado</t>
        </is>
      </c>
      <c r="E898" s="398" t="inlineStr">
        <is>
          <t>05/02/2026</t>
        </is>
      </c>
      <c r="F898" s="490" t="inlineStr">
        <is>
          <t>19:26:26</t>
        </is>
      </c>
      <c r="G898" s="397" t="inlineStr">
        <is>
          <t>Venda online</t>
        </is>
      </c>
      <c r="H898" s="397" t="inlineStr">
        <is>
          <t>Pagamento transacionado pela Sympla</t>
        </is>
      </c>
      <c r="I898" s="397" t="n">
        <v>75</v>
      </c>
      <c r="J898" s="397" t="n">
        <v>0</v>
      </c>
      <c r="K898" s="397" t="n">
        <v>75</v>
      </c>
      <c r="L898" s="397" t="n">
        <v>9</v>
      </c>
      <c r="M898" s="397" t="n">
        <v>84</v>
      </c>
      <c r="N898" s="397" t="n">
        <v>-9</v>
      </c>
      <c r="O898" s="491" t="n">
        <v>75</v>
      </c>
      <c r="P898" s="397" t="n"/>
      <c r="Q898" s="397" t="n"/>
      <c r="R898" s="397" t="inlineStr">
        <is>
          <t>Lucas</t>
        </is>
      </c>
      <c r="S898" s="397" t="inlineStr">
        <is>
          <t>Duarte</t>
        </is>
      </c>
      <c r="T898" s="397" t="inlineStr">
        <is>
          <t>lucasduart27@gmail.com</t>
        </is>
      </c>
      <c r="U898" s="400" t="inlineStr">
        <is>
          <t>Sim</t>
        </is>
      </c>
      <c r="V898" s="408" t="n">
        <v>46054</v>
      </c>
    </row>
    <row r="899">
      <c r="A899" s="401" t="inlineStr">
        <is>
          <t>34FUZAC3DSP</t>
        </is>
      </c>
      <c r="B899" s="402" t="inlineStr">
        <is>
          <t>UJGT-Z7-4WDH</t>
        </is>
      </c>
      <c r="C899" s="402" t="inlineStr">
        <is>
          <t>Entrada única - Individual</t>
        </is>
      </c>
      <c r="D899" s="403" t="inlineStr">
        <is>
          <t>Aprovado</t>
        </is>
      </c>
      <c r="E899" s="403" t="inlineStr">
        <is>
          <t>05/02/2026</t>
        </is>
      </c>
      <c r="F899" s="492" t="inlineStr">
        <is>
          <t>19:29:22</t>
        </is>
      </c>
      <c r="G899" s="402" t="inlineStr">
        <is>
          <t>Venda online</t>
        </is>
      </c>
      <c r="H899" s="402" t="inlineStr">
        <is>
          <t>Pagamento transacionado pela Sympla</t>
        </is>
      </c>
      <c r="I899" s="402" t="n">
        <v>75</v>
      </c>
      <c r="J899" s="402" t="n">
        <v>0</v>
      </c>
      <c r="K899" s="402" t="n">
        <v>75</v>
      </c>
      <c r="L899" s="402" t="n">
        <v>9</v>
      </c>
      <c r="M899" s="402" t="n">
        <v>84</v>
      </c>
      <c r="N899" s="402" t="n">
        <v>-9</v>
      </c>
      <c r="O899" s="493" t="n">
        <v>75</v>
      </c>
      <c r="P899" s="402" t="n"/>
      <c r="Q899" s="402" t="n"/>
      <c r="R899" s="402" t="inlineStr">
        <is>
          <t>Bruno</t>
        </is>
      </c>
      <c r="S899" s="402" t="inlineStr">
        <is>
          <t>Malfatti</t>
        </is>
      </c>
      <c r="T899" s="402" t="inlineStr">
        <is>
          <t>malfattib@gmail.com</t>
        </is>
      </c>
      <c r="U899" s="405" t="inlineStr">
        <is>
          <t>Sim</t>
        </is>
      </c>
      <c r="V899" s="408" t="n">
        <v>46054</v>
      </c>
    </row>
    <row r="900">
      <c r="A900" s="396" t="inlineStr">
        <is>
          <t>34FUZAC3DSP</t>
        </is>
      </c>
      <c r="B900" s="397" t="inlineStr">
        <is>
          <t>UJGT-Z7-4WE9</t>
        </is>
      </c>
      <c r="C900" s="397" t="inlineStr">
        <is>
          <t>Entrada única - Individual</t>
        </is>
      </c>
      <c r="D900" s="398" t="inlineStr">
        <is>
          <t>Aprovado</t>
        </is>
      </c>
      <c r="E900" s="398" t="inlineStr">
        <is>
          <t>05/02/2026</t>
        </is>
      </c>
      <c r="F900" s="490" t="inlineStr">
        <is>
          <t>19:29:22</t>
        </is>
      </c>
      <c r="G900" s="397" t="inlineStr">
        <is>
          <t>Venda online</t>
        </is>
      </c>
      <c r="H900" s="397" t="inlineStr">
        <is>
          <t>Pagamento transacionado pela Sympla</t>
        </is>
      </c>
      <c r="I900" s="397" t="n">
        <v>75</v>
      </c>
      <c r="J900" s="397" t="n">
        <v>0</v>
      </c>
      <c r="K900" s="397" t="n">
        <v>75</v>
      </c>
      <c r="L900" s="397" t="n">
        <v>9</v>
      </c>
      <c r="M900" s="397" t="n">
        <v>84</v>
      </c>
      <c r="N900" s="397" t="n">
        <v>-9</v>
      </c>
      <c r="O900" s="491" t="n">
        <v>75</v>
      </c>
      <c r="P900" s="397" t="n"/>
      <c r="Q900" s="397" t="n"/>
      <c r="R900" s="397" t="inlineStr">
        <is>
          <t>Bruno</t>
        </is>
      </c>
      <c r="S900" s="397" t="inlineStr">
        <is>
          <t>Malfatti</t>
        </is>
      </c>
      <c r="T900" s="397" t="inlineStr">
        <is>
          <t>malfattib@gmail.com</t>
        </is>
      </c>
      <c r="U900" s="400" t="inlineStr">
        <is>
          <t>Sim</t>
        </is>
      </c>
      <c r="V900" s="408" t="n">
        <v>46054</v>
      </c>
    </row>
    <row r="901">
      <c r="A901" s="396" t="inlineStr">
        <is>
          <t>34FUZAC3DSP</t>
        </is>
      </c>
      <c r="B901" s="397" t="inlineStr">
        <is>
          <t>UJGT-Z7-4WEH</t>
        </is>
      </c>
      <c r="C901" s="397" t="inlineStr">
        <is>
          <t>Entrada única - Individual</t>
        </is>
      </c>
      <c r="D901" s="398" t="inlineStr">
        <is>
          <t>Aprovado</t>
        </is>
      </c>
      <c r="E901" s="398" t="inlineStr">
        <is>
          <t>05/02/2026</t>
        </is>
      </c>
      <c r="F901" s="490" t="inlineStr">
        <is>
          <t>19:29:22</t>
        </is>
      </c>
      <c r="G901" s="397" t="inlineStr">
        <is>
          <t>Venda online</t>
        </is>
      </c>
      <c r="H901" s="397" t="inlineStr">
        <is>
          <t>Pagamento transacionado pela Sympla</t>
        </is>
      </c>
      <c r="I901" s="397" t="n">
        <v>75</v>
      </c>
      <c r="J901" s="397" t="n">
        <v>0</v>
      </c>
      <c r="K901" s="397" t="n">
        <v>75</v>
      </c>
      <c r="L901" s="397" t="n">
        <v>9</v>
      </c>
      <c r="M901" s="397" t="n">
        <v>84</v>
      </c>
      <c r="N901" s="397" t="n">
        <v>-9</v>
      </c>
      <c r="O901" s="491" t="n">
        <v>75</v>
      </c>
      <c r="P901" s="397" t="n"/>
      <c r="Q901" s="397" t="n"/>
      <c r="R901" s="397" t="inlineStr">
        <is>
          <t>Bruno</t>
        </is>
      </c>
      <c r="S901" s="397" t="inlineStr">
        <is>
          <t>Malfatti</t>
        </is>
      </c>
      <c r="T901" s="397" t="inlineStr">
        <is>
          <t>malfattib@gmail.com</t>
        </is>
      </c>
      <c r="U901" s="400" t="inlineStr">
        <is>
          <t>Sim</t>
        </is>
      </c>
      <c r="V901" s="408" t="n">
        <v>46054</v>
      </c>
    </row>
    <row r="902">
      <c r="A902" s="401" t="inlineStr">
        <is>
          <t>34FUZAC3G3B</t>
        </is>
      </c>
      <c r="B902" s="402" t="inlineStr">
        <is>
          <t>UJGU-9E-M58Q</t>
        </is>
      </c>
      <c r="C902" s="402" t="inlineStr">
        <is>
          <t>Entrada única - Individual</t>
        </is>
      </c>
      <c r="D902" s="403" t="inlineStr">
        <is>
          <t>Aprovado</t>
        </is>
      </c>
      <c r="E902" s="403" t="inlineStr">
        <is>
          <t>05/02/2026</t>
        </is>
      </c>
      <c r="F902" s="492" t="inlineStr">
        <is>
          <t>19:43:15</t>
        </is>
      </c>
      <c r="G902" s="402" t="inlineStr">
        <is>
          <t>Venda online</t>
        </is>
      </c>
      <c r="H902" s="402" t="inlineStr">
        <is>
          <t>Pagamento transacionado pela Sympla</t>
        </is>
      </c>
      <c r="I902" s="402" t="n">
        <v>75</v>
      </c>
      <c r="J902" s="402" t="n">
        <v>0</v>
      </c>
      <c r="K902" s="402" t="n">
        <v>75</v>
      </c>
      <c r="L902" s="402" t="n">
        <v>9</v>
      </c>
      <c r="M902" s="402" t="n">
        <v>84</v>
      </c>
      <c r="N902" s="402" t="n">
        <v>-9</v>
      </c>
      <c r="O902" s="493" t="n">
        <v>75</v>
      </c>
      <c r="P902" s="402" t="n"/>
      <c r="Q902" s="402" t="n"/>
      <c r="R902" s="402" t="inlineStr">
        <is>
          <t>Nani</t>
        </is>
      </c>
      <c r="S902" s="402" t="inlineStr">
        <is>
          <t>Cristovam</t>
        </is>
      </c>
      <c r="T902" s="402" t="inlineStr">
        <is>
          <t>trytoforget@hotmail.com</t>
        </is>
      </c>
      <c r="U902" s="405" t="inlineStr">
        <is>
          <t>Sim</t>
        </is>
      </c>
      <c r="V902" s="408" t="n">
        <v>46054</v>
      </c>
    </row>
    <row r="903">
      <c r="A903" s="396" t="inlineStr">
        <is>
          <t>34FUZAC3G3B</t>
        </is>
      </c>
      <c r="B903" s="397" t="inlineStr">
        <is>
          <t>UJGU-9E-M59Z</t>
        </is>
      </c>
      <c r="C903" s="397" t="inlineStr">
        <is>
          <t>Entrada única - Individual</t>
        </is>
      </c>
      <c r="D903" s="398" t="inlineStr">
        <is>
          <t>Aprovado</t>
        </is>
      </c>
      <c r="E903" s="398" t="inlineStr">
        <is>
          <t>05/02/2026</t>
        </is>
      </c>
      <c r="F903" s="490" t="inlineStr">
        <is>
          <t>19:43:15</t>
        </is>
      </c>
      <c r="G903" s="397" t="inlineStr">
        <is>
          <t>Venda online</t>
        </is>
      </c>
      <c r="H903" s="397" t="inlineStr">
        <is>
          <t>Pagamento transacionado pela Sympla</t>
        </is>
      </c>
      <c r="I903" s="397" t="n">
        <v>75</v>
      </c>
      <c r="J903" s="397" t="n">
        <v>0</v>
      </c>
      <c r="K903" s="397" t="n">
        <v>75</v>
      </c>
      <c r="L903" s="397" t="n">
        <v>9</v>
      </c>
      <c r="M903" s="397" t="n">
        <v>84</v>
      </c>
      <c r="N903" s="397" t="n">
        <v>-9</v>
      </c>
      <c r="O903" s="491" t="n">
        <v>75</v>
      </c>
      <c r="P903" s="397" t="n"/>
      <c r="Q903" s="397" t="n"/>
      <c r="R903" s="397" t="inlineStr">
        <is>
          <t>Nani</t>
        </is>
      </c>
      <c r="S903" s="397" t="inlineStr">
        <is>
          <t>Cristovam</t>
        </is>
      </c>
      <c r="T903" s="397" t="inlineStr">
        <is>
          <t>trytoforget@hotmail.com</t>
        </is>
      </c>
      <c r="U903" s="400" t="inlineStr">
        <is>
          <t>Sim</t>
        </is>
      </c>
      <c r="V903" s="408" t="n">
        <v>46054</v>
      </c>
    </row>
    <row r="904">
      <c r="A904" s="396" t="inlineStr">
        <is>
          <t>34FUZACC162</t>
        </is>
      </c>
      <c r="B904" s="397" t="inlineStr">
        <is>
          <t>UJJW-YJ-A60V</t>
        </is>
      </c>
      <c r="C904" s="397" t="inlineStr">
        <is>
          <t>Mezanino Compartilhado -  Ingresso Individual</t>
        </is>
      </c>
      <c r="D904" s="398" t="inlineStr">
        <is>
          <t>Aprovado</t>
        </is>
      </c>
      <c r="E904" s="398" t="inlineStr">
        <is>
          <t>07/02/2026</t>
        </is>
      </c>
      <c r="F904" s="490" t="inlineStr">
        <is>
          <t>14:23:28</t>
        </is>
      </c>
      <c r="G904" s="397" t="inlineStr">
        <is>
          <t>Venda online</t>
        </is>
      </c>
      <c r="H904" s="397" t="inlineStr">
        <is>
          <t>Pagamento transacionado pela Sympla</t>
        </is>
      </c>
      <c r="I904" s="397" t="n">
        <v>75</v>
      </c>
      <c r="J904" s="397" t="n">
        <v>0</v>
      </c>
      <c r="K904" s="397" t="n">
        <v>75</v>
      </c>
      <c r="L904" s="397" t="n">
        <v>9</v>
      </c>
      <c r="M904" s="397" t="n">
        <v>84</v>
      </c>
      <c r="N904" s="397" t="n">
        <v>-9</v>
      </c>
      <c r="O904" s="491" t="n">
        <v>75</v>
      </c>
      <c r="P904" s="397" t="n"/>
      <c r="Q904" s="397" t="n"/>
      <c r="R904" s="397" t="inlineStr">
        <is>
          <t>Tatiane</t>
        </is>
      </c>
      <c r="S904" s="397" t="inlineStr">
        <is>
          <t>Loidi de Santana</t>
        </is>
      </c>
      <c r="T904" s="397" t="inlineStr">
        <is>
          <t>tatyloidi@gmail.com</t>
        </is>
      </c>
      <c r="U904" s="400" t="inlineStr">
        <is>
          <t>Sim</t>
        </is>
      </c>
      <c r="V904" s="408" t="n">
        <v>46054</v>
      </c>
    </row>
    <row r="905">
      <c r="A905" s="401" t="inlineStr">
        <is>
          <t>34FUZACC162</t>
        </is>
      </c>
      <c r="B905" s="402" t="inlineStr">
        <is>
          <t>UJJW-YJ-A628</t>
        </is>
      </c>
      <c r="C905" s="402" t="inlineStr">
        <is>
          <t>Mezanino Compartilhado -  Ingresso Individual</t>
        </is>
      </c>
      <c r="D905" s="403" t="inlineStr">
        <is>
          <t>Aprovado</t>
        </is>
      </c>
      <c r="E905" s="403" t="inlineStr">
        <is>
          <t>07/02/2026</t>
        </is>
      </c>
      <c r="F905" s="492" t="inlineStr">
        <is>
          <t>14:23:28</t>
        </is>
      </c>
      <c r="G905" s="402" t="inlineStr">
        <is>
          <t>Venda online</t>
        </is>
      </c>
      <c r="H905" s="402" t="inlineStr">
        <is>
          <t>Pagamento transacionado pela Sympla</t>
        </is>
      </c>
      <c r="I905" s="402" t="n">
        <v>75</v>
      </c>
      <c r="J905" s="402" t="n">
        <v>0</v>
      </c>
      <c r="K905" s="402" t="n">
        <v>75</v>
      </c>
      <c r="L905" s="402" t="n">
        <v>9</v>
      </c>
      <c r="M905" s="402" t="n">
        <v>84</v>
      </c>
      <c r="N905" s="402" t="n">
        <v>-9</v>
      </c>
      <c r="O905" s="493" t="n">
        <v>75</v>
      </c>
      <c r="P905" s="402" t="n"/>
      <c r="Q905" s="402" t="n"/>
      <c r="R905" s="402" t="inlineStr">
        <is>
          <t>Tatiane</t>
        </is>
      </c>
      <c r="S905" s="402" t="inlineStr">
        <is>
          <t>Loidi de Santana</t>
        </is>
      </c>
      <c r="T905" s="402" t="inlineStr">
        <is>
          <t>tatyloidi@gmail.com</t>
        </is>
      </c>
      <c r="U905" s="405" t="inlineStr">
        <is>
          <t>Sim</t>
        </is>
      </c>
      <c r="V905" s="408" t="n">
        <v>46054</v>
      </c>
    </row>
    <row r="906">
      <c r="A906" s="396" t="inlineStr">
        <is>
          <t>34FUZACC1V0</t>
        </is>
      </c>
      <c r="B906" s="397" t="inlineStr">
        <is>
          <t>UJJW-P4-QG6R</t>
        </is>
      </c>
      <c r="C906" s="397" t="inlineStr">
        <is>
          <t>Mezanino Compartilhado -  Ingresso Individual</t>
        </is>
      </c>
      <c r="D906" s="398" t="inlineStr">
        <is>
          <t>Aprovado</t>
        </is>
      </c>
      <c r="E906" s="398" t="inlineStr">
        <is>
          <t>07/02/2026</t>
        </is>
      </c>
      <c r="F906" s="490" t="inlineStr">
        <is>
          <t>14:28:13</t>
        </is>
      </c>
      <c r="G906" s="397" t="inlineStr">
        <is>
          <t>Venda online</t>
        </is>
      </c>
      <c r="H906" s="397" t="inlineStr">
        <is>
          <t>Pagamento transacionado pela Sympla</t>
        </is>
      </c>
      <c r="I906" s="397" t="n">
        <v>75</v>
      </c>
      <c r="J906" s="397" t="n">
        <v>0</v>
      </c>
      <c r="K906" s="397" t="n">
        <v>75</v>
      </c>
      <c r="L906" s="397" t="n">
        <v>9</v>
      </c>
      <c r="M906" s="397" t="n">
        <v>84</v>
      </c>
      <c r="N906" s="397" t="n">
        <v>-9</v>
      </c>
      <c r="O906" s="491" t="n">
        <v>75</v>
      </c>
      <c r="P906" s="397" t="n"/>
      <c r="Q906" s="397" t="n"/>
      <c r="R906" s="397" t="inlineStr">
        <is>
          <t>Lais</t>
        </is>
      </c>
      <c r="S906" s="397" t="inlineStr">
        <is>
          <t>Mello</t>
        </is>
      </c>
      <c r="T906" s="397" t="inlineStr">
        <is>
          <t>lais.nicolo@gmail.com</t>
        </is>
      </c>
      <c r="U906" s="400" t="inlineStr">
        <is>
          <t>Sim</t>
        </is>
      </c>
      <c r="V906" s="408" t="n">
        <v>46054</v>
      </c>
    </row>
    <row r="907">
      <c r="A907" s="396" t="inlineStr">
        <is>
          <t>34FUZACC1V0</t>
        </is>
      </c>
      <c r="B907" s="397" t="inlineStr">
        <is>
          <t>UJJW-P4-QG7X</t>
        </is>
      </c>
      <c r="C907" s="397" t="inlineStr">
        <is>
          <t>Mezanino Compartilhado -  Ingresso Individual</t>
        </is>
      </c>
      <c r="D907" s="398" t="inlineStr">
        <is>
          <t>Aprovado</t>
        </is>
      </c>
      <c r="E907" s="398" t="inlineStr">
        <is>
          <t>07/02/2026</t>
        </is>
      </c>
      <c r="F907" s="490" t="inlineStr">
        <is>
          <t>14:28:13</t>
        </is>
      </c>
      <c r="G907" s="397" t="inlineStr">
        <is>
          <t>Venda online</t>
        </is>
      </c>
      <c r="H907" s="397" t="inlineStr">
        <is>
          <t>Pagamento transacionado pela Sympla</t>
        </is>
      </c>
      <c r="I907" s="397" t="n">
        <v>75</v>
      </c>
      <c r="J907" s="397" t="n">
        <v>0</v>
      </c>
      <c r="K907" s="397" t="n">
        <v>75</v>
      </c>
      <c r="L907" s="397" t="n">
        <v>9</v>
      </c>
      <c r="M907" s="397" t="n">
        <v>84</v>
      </c>
      <c r="N907" s="397" t="n">
        <v>-9</v>
      </c>
      <c r="O907" s="491" t="n">
        <v>75</v>
      </c>
      <c r="P907" s="397" t="n"/>
      <c r="Q907" s="397" t="n"/>
      <c r="R907" s="397" t="inlineStr">
        <is>
          <t>Lais</t>
        </is>
      </c>
      <c r="S907" s="397" t="inlineStr">
        <is>
          <t>Mello</t>
        </is>
      </c>
      <c r="T907" s="397" t="inlineStr">
        <is>
          <t>lais.nicolo@gmail.com</t>
        </is>
      </c>
      <c r="U907" s="400" t="inlineStr">
        <is>
          <t>Sim</t>
        </is>
      </c>
      <c r="V907" s="408" t="n">
        <v>46054</v>
      </c>
    </row>
    <row r="908">
      <c r="A908" s="401" t="inlineStr">
        <is>
          <t>34FUZACC4BJ</t>
        </is>
      </c>
      <c r="B908" s="402" t="inlineStr">
        <is>
          <t>UJJX-D9-QMLD</t>
        </is>
      </c>
      <c r="C908" s="402" t="inlineStr">
        <is>
          <t>Mezanino Compartilhado -  Ingresso Individual</t>
        </is>
      </c>
      <c r="D908" s="403" t="inlineStr">
        <is>
          <t>Aprovado</t>
        </is>
      </c>
      <c r="E908" s="403" t="inlineStr">
        <is>
          <t>07/02/2026</t>
        </is>
      </c>
      <c r="F908" s="492" t="inlineStr">
        <is>
          <t>14:44:12</t>
        </is>
      </c>
      <c r="G908" s="402" t="inlineStr">
        <is>
          <t>Venda online</t>
        </is>
      </c>
      <c r="H908" s="402" t="inlineStr">
        <is>
          <t>Pagamento transacionado pela Sympla</t>
        </is>
      </c>
      <c r="I908" s="402" t="n">
        <v>75</v>
      </c>
      <c r="J908" s="402" t="n">
        <v>0</v>
      </c>
      <c r="K908" s="402" t="n">
        <v>75</v>
      </c>
      <c r="L908" s="402" t="n">
        <v>9</v>
      </c>
      <c r="M908" s="402" t="n">
        <v>84</v>
      </c>
      <c r="N908" s="402" t="n">
        <v>-9</v>
      </c>
      <c r="O908" s="493" t="n">
        <v>75</v>
      </c>
      <c r="P908" s="402" t="n"/>
      <c r="Q908" s="402" t="n"/>
      <c r="R908" s="402" t="inlineStr">
        <is>
          <t>Thiago</t>
        </is>
      </c>
      <c r="S908" s="402" t="inlineStr">
        <is>
          <t>Viola Coscarelli</t>
        </is>
      </c>
      <c r="T908" s="402" t="inlineStr">
        <is>
          <t>arqthiagoviola@gmail.com</t>
        </is>
      </c>
      <c r="U908" s="405" t="inlineStr">
        <is>
          <t>Sim</t>
        </is>
      </c>
      <c r="V908" s="408" t="n">
        <v>46054</v>
      </c>
    </row>
    <row r="909">
      <c r="A909" s="396" t="inlineStr">
        <is>
          <t>34FUZACC4BJ</t>
        </is>
      </c>
      <c r="B909" s="397" t="inlineStr">
        <is>
          <t>UJJX-D9-QMMD</t>
        </is>
      </c>
      <c r="C909" s="397" t="inlineStr">
        <is>
          <t>Mezanino Compartilhado -  Ingresso Individual</t>
        </is>
      </c>
      <c r="D909" s="398" t="inlineStr">
        <is>
          <t>Aprovado</t>
        </is>
      </c>
      <c r="E909" s="398" t="inlineStr">
        <is>
          <t>07/02/2026</t>
        </is>
      </c>
      <c r="F909" s="490" t="inlineStr">
        <is>
          <t>14:44:12</t>
        </is>
      </c>
      <c r="G909" s="397" t="inlineStr">
        <is>
          <t>Venda online</t>
        </is>
      </c>
      <c r="H909" s="397" t="inlineStr">
        <is>
          <t>Pagamento transacionado pela Sympla</t>
        </is>
      </c>
      <c r="I909" s="397" t="n">
        <v>75</v>
      </c>
      <c r="J909" s="397" t="n">
        <v>0</v>
      </c>
      <c r="K909" s="397" t="n">
        <v>75</v>
      </c>
      <c r="L909" s="397" t="n">
        <v>9</v>
      </c>
      <c r="M909" s="397" t="n">
        <v>84</v>
      </c>
      <c r="N909" s="397" t="n">
        <v>-9</v>
      </c>
      <c r="O909" s="491" t="n">
        <v>75</v>
      </c>
      <c r="P909" s="397" t="n"/>
      <c r="Q909" s="397" t="n"/>
      <c r="R909" s="397" t="inlineStr">
        <is>
          <t>Thiago</t>
        </is>
      </c>
      <c r="S909" s="397" t="inlineStr">
        <is>
          <t>Viola Coscarelli</t>
        </is>
      </c>
      <c r="T909" s="397" t="inlineStr">
        <is>
          <t>arqthiagoviola@gmail.com</t>
        </is>
      </c>
      <c r="U909" s="400" t="inlineStr">
        <is>
          <t>Sim</t>
        </is>
      </c>
      <c r="V909" s="408" t="n">
        <v>46054</v>
      </c>
    </row>
    <row r="910">
      <c r="A910" s="396" t="inlineStr">
        <is>
          <t>34FUZACC8AD</t>
        </is>
      </c>
      <c r="B910" s="397" t="inlineStr">
        <is>
          <t>UJK0-CY-VLFA</t>
        </is>
      </c>
      <c r="C910" s="397" t="inlineStr">
        <is>
          <t>Mezanino Compartilhado -  Ingresso Individual</t>
        </is>
      </c>
      <c r="D910" s="398" t="inlineStr">
        <is>
          <t>Aprovado</t>
        </is>
      </c>
      <c r="E910" s="398" t="inlineStr">
        <is>
          <t>07/02/2026</t>
        </is>
      </c>
      <c r="F910" s="490" t="inlineStr">
        <is>
          <t>15:08:14</t>
        </is>
      </c>
      <c r="G910" s="397" t="inlineStr">
        <is>
          <t>Venda online</t>
        </is>
      </c>
      <c r="H910" s="397" t="inlineStr">
        <is>
          <t>Pagamento transacionado pela Sympla</t>
        </is>
      </c>
      <c r="I910" s="397" t="n">
        <v>75</v>
      </c>
      <c r="J910" s="397" t="n">
        <v>0</v>
      </c>
      <c r="K910" s="397" t="n">
        <v>75</v>
      </c>
      <c r="L910" s="397" t="n">
        <v>9</v>
      </c>
      <c r="M910" s="397" t="n">
        <v>84</v>
      </c>
      <c r="N910" s="397" t="n">
        <v>-9</v>
      </c>
      <c r="O910" s="491" t="n">
        <v>75</v>
      </c>
      <c r="P910" s="397" t="n"/>
      <c r="Q910" s="397" t="n"/>
      <c r="R910" s="397" t="inlineStr">
        <is>
          <t>André</t>
        </is>
      </c>
      <c r="S910" s="397" t="inlineStr">
        <is>
          <t>Nascimento</t>
        </is>
      </c>
      <c r="T910" s="397" t="inlineStr">
        <is>
          <t>asncontato@gmail.com</t>
        </is>
      </c>
      <c r="U910" s="400" t="inlineStr">
        <is>
          <t>Sim</t>
        </is>
      </c>
      <c r="V910" s="408" t="n">
        <v>46054</v>
      </c>
    </row>
    <row r="911">
      <c r="A911" s="401" t="inlineStr">
        <is>
          <t>34FUZACC8AD</t>
        </is>
      </c>
      <c r="B911" s="402" t="inlineStr">
        <is>
          <t>UJK0-CY-VLG2</t>
        </is>
      </c>
      <c r="C911" s="402" t="inlineStr">
        <is>
          <t>Mezanino Compartilhado -  Ingresso Individual</t>
        </is>
      </c>
      <c r="D911" s="403" t="inlineStr">
        <is>
          <t>Aprovado</t>
        </is>
      </c>
      <c r="E911" s="403" t="inlineStr">
        <is>
          <t>07/02/2026</t>
        </is>
      </c>
      <c r="F911" s="492" t="inlineStr">
        <is>
          <t>15:08:14</t>
        </is>
      </c>
      <c r="G911" s="402" t="inlineStr">
        <is>
          <t>Venda online</t>
        </is>
      </c>
      <c r="H911" s="402" t="inlineStr">
        <is>
          <t>Pagamento transacionado pela Sympla</t>
        </is>
      </c>
      <c r="I911" s="402" t="n">
        <v>75</v>
      </c>
      <c r="J911" s="402" t="n">
        <v>0</v>
      </c>
      <c r="K911" s="402" t="n">
        <v>75</v>
      </c>
      <c r="L911" s="402" t="n">
        <v>9</v>
      </c>
      <c r="M911" s="402" t="n">
        <v>84</v>
      </c>
      <c r="N911" s="402" t="n">
        <v>-9</v>
      </c>
      <c r="O911" s="493" t="n">
        <v>75</v>
      </c>
      <c r="P911" s="402" t="n"/>
      <c r="Q911" s="402" t="n"/>
      <c r="R911" s="402" t="inlineStr">
        <is>
          <t>André</t>
        </is>
      </c>
      <c r="S911" s="402" t="inlineStr">
        <is>
          <t>Nascimento</t>
        </is>
      </c>
      <c r="T911" s="402" t="inlineStr">
        <is>
          <t>asncontato@gmail.com</t>
        </is>
      </c>
      <c r="U911" s="405" t="inlineStr">
        <is>
          <t>Sim</t>
        </is>
      </c>
      <c r="V911" s="408" t="n">
        <v>46054</v>
      </c>
    </row>
    <row r="912">
      <c r="A912" s="396" t="inlineStr">
        <is>
          <t>34FUZACCB42</t>
        </is>
      </c>
      <c r="B912" s="397" t="inlineStr">
        <is>
          <t>UJK1-3N-0HDF</t>
        </is>
      </c>
      <c r="C912" s="397" t="inlineStr">
        <is>
          <t>Mezanino Compartilhado -  Ingresso Individual</t>
        </is>
      </c>
      <c r="D912" s="398" t="inlineStr">
        <is>
          <t>Aprovado</t>
        </is>
      </c>
      <c r="E912" s="398" t="inlineStr">
        <is>
          <t>07/02/2026</t>
        </is>
      </c>
      <c r="F912" s="490" t="inlineStr">
        <is>
          <t>15:26:22</t>
        </is>
      </c>
      <c r="G912" s="397" t="inlineStr">
        <is>
          <t>Venda online</t>
        </is>
      </c>
      <c r="H912" s="397" t="inlineStr">
        <is>
          <t>Pagamento transacionado pela Sympla</t>
        </is>
      </c>
      <c r="I912" s="397" t="n">
        <v>75</v>
      </c>
      <c r="J912" s="397" t="n">
        <v>0</v>
      </c>
      <c r="K912" s="397" t="n">
        <v>75</v>
      </c>
      <c r="L912" s="397" t="n">
        <v>9</v>
      </c>
      <c r="M912" s="397" t="n">
        <v>84</v>
      </c>
      <c r="N912" s="397" t="n">
        <v>-9</v>
      </c>
      <c r="O912" s="491" t="n">
        <v>75</v>
      </c>
      <c r="P912" s="397" t="n"/>
      <c r="Q912" s="397" t="n"/>
      <c r="R912" s="397" t="inlineStr">
        <is>
          <t>Luiz</t>
        </is>
      </c>
      <c r="S912" s="397" t="inlineStr">
        <is>
          <t>Toledo</t>
        </is>
      </c>
      <c r="T912" s="397" t="inlineStr">
        <is>
          <t>fernandostol83@gmail.com</t>
        </is>
      </c>
      <c r="U912" s="400" t="inlineStr">
        <is>
          <t>Não</t>
        </is>
      </c>
      <c r="V912" s="408" t="n">
        <v>46054</v>
      </c>
    </row>
    <row r="913">
      <c r="A913" s="396" t="inlineStr">
        <is>
          <t>34FUZACCB42</t>
        </is>
      </c>
      <c r="B913" s="397" t="inlineStr">
        <is>
          <t>UJK1-3N-0HEY</t>
        </is>
      </c>
      <c r="C913" s="397" t="inlineStr">
        <is>
          <t>Mezanino Compartilhado -  Ingresso Individual</t>
        </is>
      </c>
      <c r="D913" s="398" t="inlineStr">
        <is>
          <t>Aprovado</t>
        </is>
      </c>
      <c r="E913" s="398" t="inlineStr">
        <is>
          <t>07/02/2026</t>
        </is>
      </c>
      <c r="F913" s="490" t="inlineStr">
        <is>
          <t>15:26:22</t>
        </is>
      </c>
      <c r="G913" s="397" t="inlineStr">
        <is>
          <t>Venda online</t>
        </is>
      </c>
      <c r="H913" s="397" t="inlineStr">
        <is>
          <t>Pagamento transacionado pela Sympla</t>
        </is>
      </c>
      <c r="I913" s="397" t="n">
        <v>75</v>
      </c>
      <c r="J913" s="397" t="n">
        <v>0</v>
      </c>
      <c r="K913" s="397" t="n">
        <v>75</v>
      </c>
      <c r="L913" s="397" t="n">
        <v>9</v>
      </c>
      <c r="M913" s="397" t="n">
        <v>84</v>
      </c>
      <c r="N913" s="397" t="n">
        <v>-9</v>
      </c>
      <c r="O913" s="491" t="n">
        <v>75</v>
      </c>
      <c r="P913" s="397" t="n"/>
      <c r="Q913" s="397" t="n"/>
      <c r="R913" s="397" t="inlineStr">
        <is>
          <t>Luiz</t>
        </is>
      </c>
      <c r="S913" s="397" t="inlineStr">
        <is>
          <t>Toledo</t>
        </is>
      </c>
      <c r="T913" s="397" t="inlineStr">
        <is>
          <t>fernandostol83@gmail.com</t>
        </is>
      </c>
      <c r="U913" s="400" t="inlineStr">
        <is>
          <t>Não</t>
        </is>
      </c>
      <c r="V913" s="408" t="n">
        <v>46054</v>
      </c>
    </row>
    <row r="914">
      <c r="A914" s="401" t="inlineStr">
        <is>
          <t>34FUZACCD0Q</t>
        </is>
      </c>
      <c r="B914" s="402" t="inlineStr">
        <is>
          <t>UJK1-FH-8M3Q</t>
        </is>
      </c>
      <c r="C914" s="402" t="inlineStr">
        <is>
          <t>Mezanino Compartilhado -  Ingresso Individual</t>
        </is>
      </c>
      <c r="D914" s="403" t="inlineStr">
        <is>
          <t>Aprovado</t>
        </is>
      </c>
      <c r="E914" s="403" t="inlineStr">
        <is>
          <t>07/02/2026</t>
        </is>
      </c>
      <c r="F914" s="492" t="inlineStr">
        <is>
          <t>15:34:55</t>
        </is>
      </c>
      <c r="G914" s="402" t="inlineStr">
        <is>
          <t>Venda online</t>
        </is>
      </c>
      <c r="H914" s="402" t="inlineStr">
        <is>
          <t>Pagamento transacionado pela Sympla</t>
        </is>
      </c>
      <c r="I914" s="402" t="n">
        <v>75</v>
      </c>
      <c r="J914" s="402" t="n">
        <v>0</v>
      </c>
      <c r="K914" s="402" t="n">
        <v>75</v>
      </c>
      <c r="L914" s="402" t="n">
        <v>9</v>
      </c>
      <c r="M914" s="402" t="n">
        <v>84</v>
      </c>
      <c r="N914" s="402" t="n">
        <v>-9</v>
      </c>
      <c r="O914" s="493" t="n">
        <v>75</v>
      </c>
      <c r="P914" s="402" t="n"/>
      <c r="Q914" s="402" t="n"/>
      <c r="R914" s="402" t="inlineStr">
        <is>
          <t>Luciano</t>
        </is>
      </c>
      <c r="S914" s="402" t="inlineStr">
        <is>
          <t>Soares</t>
        </is>
      </c>
      <c r="T914" s="402" t="inlineStr">
        <is>
          <t>lucianocostaluz@gmail.com</t>
        </is>
      </c>
      <c r="U914" s="405" t="inlineStr">
        <is>
          <t>Sim</t>
        </is>
      </c>
      <c r="V914" s="408" t="n">
        <v>46054</v>
      </c>
    </row>
    <row r="915">
      <c r="A915" s="396" t="inlineStr">
        <is>
          <t>34FUZACCD0Q</t>
        </is>
      </c>
      <c r="B915" s="397" t="inlineStr">
        <is>
          <t>UJK1-FH-8M4Z</t>
        </is>
      </c>
      <c r="C915" s="397" t="inlineStr">
        <is>
          <t>Mezanino Compartilhado -  Ingresso Individual</t>
        </is>
      </c>
      <c r="D915" s="398" t="inlineStr">
        <is>
          <t>Aprovado</t>
        </is>
      </c>
      <c r="E915" s="398" t="inlineStr">
        <is>
          <t>07/02/2026</t>
        </is>
      </c>
      <c r="F915" s="490" t="inlineStr">
        <is>
          <t>15:34:55</t>
        </is>
      </c>
      <c r="G915" s="397" t="inlineStr">
        <is>
          <t>Venda online</t>
        </is>
      </c>
      <c r="H915" s="397" t="inlineStr">
        <is>
          <t>Pagamento transacionado pela Sympla</t>
        </is>
      </c>
      <c r="I915" s="397" t="n">
        <v>75</v>
      </c>
      <c r="J915" s="397" t="n">
        <v>0</v>
      </c>
      <c r="K915" s="397" t="n">
        <v>75</v>
      </c>
      <c r="L915" s="397" t="n">
        <v>9</v>
      </c>
      <c r="M915" s="397" t="n">
        <v>84</v>
      </c>
      <c r="N915" s="397" t="n">
        <v>-9</v>
      </c>
      <c r="O915" s="491" t="n">
        <v>75</v>
      </c>
      <c r="P915" s="397" t="n"/>
      <c r="Q915" s="397" t="n"/>
      <c r="R915" s="397" t="inlineStr">
        <is>
          <t>Luciano</t>
        </is>
      </c>
      <c r="S915" s="397" t="inlineStr">
        <is>
          <t>Soares</t>
        </is>
      </c>
      <c r="T915" s="397" t="inlineStr">
        <is>
          <t>lucianocostaluz@gmail.com</t>
        </is>
      </c>
      <c r="U915" s="400" t="inlineStr">
        <is>
          <t>Sim</t>
        </is>
      </c>
      <c r="V915" s="408" t="n">
        <v>46054</v>
      </c>
    </row>
    <row r="916">
      <c r="A916" s="396" t="inlineStr">
        <is>
          <t>34FUZACCGE8</t>
        </is>
      </c>
      <c r="B916" s="397" t="inlineStr">
        <is>
          <t>UJK2-D2-X0JK</t>
        </is>
      </c>
      <c r="C916" s="397" t="inlineStr">
        <is>
          <t>Mezanino Compartilhado -  Ingresso Individual</t>
        </is>
      </c>
      <c r="D916" s="398" t="inlineStr">
        <is>
          <t>Aprovado</t>
        </is>
      </c>
      <c r="E916" s="398" t="inlineStr">
        <is>
          <t>07/02/2026</t>
        </is>
      </c>
      <c r="F916" s="490" t="inlineStr">
        <is>
          <t>15:57:43</t>
        </is>
      </c>
      <c r="G916" s="397" t="inlineStr">
        <is>
          <t>Venda online</t>
        </is>
      </c>
      <c r="H916" s="397" t="inlineStr">
        <is>
          <t>Pagamento transacionado pela Sympla</t>
        </is>
      </c>
      <c r="I916" s="397" t="n">
        <v>75</v>
      </c>
      <c r="J916" s="397" t="n">
        <v>0</v>
      </c>
      <c r="K916" s="397" t="n">
        <v>75</v>
      </c>
      <c r="L916" s="397" t="n">
        <v>9</v>
      </c>
      <c r="M916" s="397" t="n">
        <v>84</v>
      </c>
      <c r="N916" s="397" t="n">
        <v>-9</v>
      </c>
      <c r="O916" s="491" t="n">
        <v>75</v>
      </c>
      <c r="P916" s="397" t="n"/>
      <c r="Q916" s="397" t="n"/>
      <c r="R916" s="397" t="inlineStr">
        <is>
          <t>Matheus</t>
        </is>
      </c>
      <c r="S916" s="397" t="inlineStr">
        <is>
          <t>Queiroz</t>
        </is>
      </c>
      <c r="T916" s="397" t="inlineStr">
        <is>
          <t>mqueirozneves0@gmail.com</t>
        </is>
      </c>
      <c r="U916" s="400" t="inlineStr">
        <is>
          <t>Sim</t>
        </is>
      </c>
      <c r="V916" s="408" t="n">
        <v>46054</v>
      </c>
    </row>
    <row r="917">
      <c r="A917" s="401" t="inlineStr">
        <is>
          <t>34FUZACCGE8</t>
        </is>
      </c>
      <c r="B917" s="402" t="inlineStr">
        <is>
          <t>UJK2-D2-X0KY</t>
        </is>
      </c>
      <c r="C917" s="402" t="inlineStr">
        <is>
          <t>Mezanino Compartilhado -  Ingresso Individual</t>
        </is>
      </c>
      <c r="D917" s="403" t="inlineStr">
        <is>
          <t>Aprovado</t>
        </is>
      </c>
      <c r="E917" s="403" t="inlineStr">
        <is>
          <t>07/02/2026</t>
        </is>
      </c>
      <c r="F917" s="492" t="inlineStr">
        <is>
          <t>15:57:43</t>
        </is>
      </c>
      <c r="G917" s="402" t="inlineStr">
        <is>
          <t>Venda online</t>
        </is>
      </c>
      <c r="H917" s="402" t="inlineStr">
        <is>
          <t>Pagamento transacionado pela Sympla</t>
        </is>
      </c>
      <c r="I917" s="402" t="n">
        <v>75</v>
      </c>
      <c r="J917" s="402" t="n">
        <v>0</v>
      </c>
      <c r="K917" s="402" t="n">
        <v>75</v>
      </c>
      <c r="L917" s="402" t="n">
        <v>9</v>
      </c>
      <c r="M917" s="402" t="n">
        <v>84</v>
      </c>
      <c r="N917" s="402" t="n">
        <v>-9</v>
      </c>
      <c r="O917" s="493" t="n">
        <v>75</v>
      </c>
      <c r="P917" s="402" t="n"/>
      <c r="Q917" s="402" t="n"/>
      <c r="R917" s="402" t="inlineStr">
        <is>
          <t>Matheus</t>
        </is>
      </c>
      <c r="S917" s="402" t="inlineStr">
        <is>
          <t>Queiroz</t>
        </is>
      </c>
      <c r="T917" s="402" t="inlineStr">
        <is>
          <t>mqueirozneves0@gmail.com</t>
        </is>
      </c>
      <c r="U917" s="405" t="inlineStr">
        <is>
          <t>Sim</t>
        </is>
      </c>
      <c r="V917" s="408" t="n">
        <v>46054</v>
      </c>
    </row>
    <row r="918">
      <c r="A918" s="396" t="inlineStr">
        <is>
          <t>34FUZACCKSZ</t>
        </is>
      </c>
      <c r="B918" s="397" t="inlineStr">
        <is>
          <t>UJK3-ET-SKMH</t>
        </is>
      </c>
      <c r="C918" s="397" t="inlineStr">
        <is>
          <t>Mezanino Compartilhado -  Ingresso Individual</t>
        </is>
      </c>
      <c r="D918" s="398" t="inlineStr">
        <is>
          <t>Aprovado</t>
        </is>
      </c>
      <c r="E918" s="398" t="inlineStr">
        <is>
          <t>07/02/2026</t>
        </is>
      </c>
      <c r="F918" s="490" t="inlineStr">
        <is>
          <t>16:23:34</t>
        </is>
      </c>
      <c r="G918" s="397" t="inlineStr">
        <is>
          <t>Venda online</t>
        </is>
      </c>
      <c r="H918" s="397" t="inlineStr">
        <is>
          <t>Pagamento transacionado pela Sympla</t>
        </is>
      </c>
      <c r="I918" s="397" t="n">
        <v>75</v>
      </c>
      <c r="J918" s="397" t="n">
        <v>0</v>
      </c>
      <c r="K918" s="397" t="n">
        <v>75</v>
      </c>
      <c r="L918" s="397" t="n">
        <v>9</v>
      </c>
      <c r="M918" s="397" t="n">
        <v>84</v>
      </c>
      <c r="N918" s="397" t="n">
        <v>-9</v>
      </c>
      <c r="O918" s="491" t="n">
        <v>75</v>
      </c>
      <c r="P918" s="397" t="n"/>
      <c r="Q918" s="397" t="n"/>
      <c r="R918" s="397" t="inlineStr">
        <is>
          <t>Raul Emanuel</t>
        </is>
      </c>
      <c r="S918" s="397" t="inlineStr">
        <is>
          <t>Monte</t>
        </is>
      </c>
      <c r="T918" s="397" t="inlineStr">
        <is>
          <t>raul.emontecontato@gmail.com</t>
        </is>
      </c>
      <c r="U918" s="400" t="inlineStr">
        <is>
          <t>Sim</t>
        </is>
      </c>
      <c r="V918" s="408" t="n">
        <v>46054</v>
      </c>
    </row>
    <row r="919">
      <c r="A919" s="396" t="inlineStr">
        <is>
          <t>34FUZACCKSZ</t>
        </is>
      </c>
      <c r="B919" s="397" t="inlineStr">
        <is>
          <t>UJK3-ET-SKN7</t>
        </is>
      </c>
      <c r="C919" s="397" t="inlineStr">
        <is>
          <t>Mezanino Compartilhado -  Ingresso Individual</t>
        </is>
      </c>
      <c r="D919" s="398" t="inlineStr">
        <is>
          <t>Aprovado</t>
        </is>
      </c>
      <c r="E919" s="398" t="inlineStr">
        <is>
          <t>07/02/2026</t>
        </is>
      </c>
      <c r="F919" s="490" t="inlineStr">
        <is>
          <t>16:23:34</t>
        </is>
      </c>
      <c r="G919" s="397" t="inlineStr">
        <is>
          <t>Venda online</t>
        </is>
      </c>
      <c r="H919" s="397" t="inlineStr">
        <is>
          <t>Pagamento transacionado pela Sympla</t>
        </is>
      </c>
      <c r="I919" s="397" t="n">
        <v>75</v>
      </c>
      <c r="J919" s="397" t="n">
        <v>0</v>
      </c>
      <c r="K919" s="397" t="n">
        <v>75</v>
      </c>
      <c r="L919" s="397" t="n">
        <v>9</v>
      </c>
      <c r="M919" s="397" t="n">
        <v>84</v>
      </c>
      <c r="N919" s="397" t="n">
        <v>-9</v>
      </c>
      <c r="O919" s="491" t="n">
        <v>75</v>
      </c>
      <c r="P919" s="397" t="n"/>
      <c r="Q919" s="397" t="n"/>
      <c r="R919" s="397" t="inlineStr">
        <is>
          <t>Raul Emanuel</t>
        </is>
      </c>
      <c r="S919" s="397" t="inlineStr">
        <is>
          <t>Monte</t>
        </is>
      </c>
      <c r="T919" s="397" t="inlineStr">
        <is>
          <t>raul.emontecontato@gmail.com</t>
        </is>
      </c>
      <c r="U919" s="400" t="inlineStr">
        <is>
          <t>Sim</t>
        </is>
      </c>
      <c r="V919" s="408" t="n">
        <v>46054</v>
      </c>
    </row>
  </sheetData>
  <autoFilter ref="A1:V919"/>
  <pageMargins left="0.511811024" right="0.511811024" top="0.787401575" bottom="0.787401575" header="0.31496062" footer="0.31496062"/>
</worksheet>
</file>

<file path=xl/worksheets/sheet3.xml><?xml version="1.0" encoding="utf-8"?>
<worksheet xmlns="http://schemas.openxmlformats.org/spreadsheetml/2006/main">
  <sheetPr>
    <tabColor theme="7" tint="0.7999816888943144"/>
    <outlinePr summaryBelow="1" summaryRight="1"/>
    <pageSetUpPr/>
  </sheetPr>
  <dimension ref="A2:AC37"/>
  <sheetViews>
    <sheetView showGridLines="0" zoomScale="80" zoomScaleNormal="80" workbookViewId="0">
      <selection activeCell="F23" sqref="F23"/>
    </sheetView>
  </sheetViews>
  <sheetFormatPr baseColWidth="8" defaultRowHeight="14.4"/>
  <cols>
    <col width="4.44140625" customWidth="1" min="1" max="1"/>
    <col width="35.6640625" customWidth="1" min="2" max="2"/>
    <col width="15.109375" bestFit="1" customWidth="1" min="3" max="6"/>
    <col width="15.109375" bestFit="1" customWidth="1" style="334" min="7" max="7"/>
    <col width="15.6640625" customWidth="1" min="8" max="8"/>
    <col outlineLevel="1" width="15.109375" customWidth="1" style="334" min="9" max="9"/>
    <col outlineLevel="1" width="15.6640625" customWidth="1" min="10" max="10"/>
    <col outlineLevel="1" width="14.33203125" customWidth="1" min="11" max="15"/>
    <col width="7.109375" customWidth="1" style="494" min="16" max="16"/>
    <col width="35.77734375" customWidth="1" style="495" min="17" max="17"/>
    <col width="15.5546875" bestFit="1" customWidth="1" min="18" max="18"/>
    <col width="15" bestFit="1" customWidth="1" min="19" max="19"/>
    <col width="14.5546875" bestFit="1" customWidth="1" min="20" max="20"/>
    <col width="13.88671875" bestFit="1" customWidth="1" min="21" max="21"/>
  </cols>
  <sheetData>
    <row r="1" ht="12.6" customHeight="1"/>
    <row r="2" ht="18" customHeight="1">
      <c r="A2" s="336" t="n"/>
      <c r="B2" s="337" t="inlineStr">
        <is>
          <t>LOVE CABARET</t>
        </is>
      </c>
      <c r="C2" s="338" t="inlineStr">
        <is>
          <t>12/2025</t>
        </is>
      </c>
      <c r="D2" s="338" t="inlineStr">
        <is>
          <t>01/2026</t>
        </is>
      </c>
      <c r="E2" s="338" t="inlineStr">
        <is>
          <t>02/2026</t>
        </is>
      </c>
      <c r="F2" s="338" t="inlineStr">
        <is>
          <t>03/2026</t>
        </is>
      </c>
      <c r="G2" s="338" t="inlineStr">
        <is>
          <t>04/2026</t>
        </is>
      </c>
      <c r="H2" s="338" t="inlineStr">
        <is>
          <t>05/2026</t>
        </is>
      </c>
      <c r="I2" s="338" t="inlineStr">
        <is>
          <t>06/2026</t>
        </is>
      </c>
      <c r="J2" s="338" t="inlineStr">
        <is>
          <t>07/2026</t>
        </is>
      </c>
      <c r="K2" s="338" t="inlineStr">
        <is>
          <t>08/2026</t>
        </is>
      </c>
      <c r="L2" s="338" t="inlineStr">
        <is>
          <t>09/2026</t>
        </is>
      </c>
      <c r="M2" s="338" t="inlineStr">
        <is>
          <t>10/2026</t>
        </is>
      </c>
      <c r="N2" s="338" t="inlineStr">
        <is>
          <t>11/2026</t>
        </is>
      </c>
      <c r="O2" s="339" t="inlineStr">
        <is>
          <t>12/2026</t>
        </is>
      </c>
    </row>
    <row r="3" hidden="1">
      <c r="A3" s="336" t="n"/>
      <c r="B3" s="340" t="n"/>
      <c r="C3" s="496" t="n"/>
      <c r="D3" s="496" t="n"/>
      <c r="E3" s="496" t="n"/>
      <c r="F3" s="496" t="n"/>
      <c r="G3" s="496" t="n"/>
      <c r="H3" s="496" t="n"/>
      <c r="I3" s="496" t="n"/>
      <c r="J3" s="496" t="n"/>
      <c r="K3" s="496" t="n"/>
      <c r="L3" s="496" t="n"/>
      <c r="M3" s="496" t="n"/>
      <c r="N3" s="496" t="n"/>
      <c r="O3" s="497" t="n"/>
      <c r="Q3" s="498" t="n"/>
    </row>
    <row r="4">
      <c r="A4" s="336" t="n"/>
      <c r="B4" s="344" t="n"/>
      <c r="O4" s="345" t="n"/>
    </row>
    <row r="5">
      <c r="A5" s="346" t="n"/>
      <c r="B5" s="347" t="inlineStr">
        <is>
          <t>(+) Estoque inicial Alimento</t>
        </is>
      </c>
      <c r="C5" s="499" t="n">
        <v>23913.55000000001</v>
      </c>
      <c r="D5" s="499">
        <f>C17</f>
        <v/>
      </c>
      <c r="E5" s="499">
        <f>D17</f>
        <v/>
      </c>
      <c r="F5" s="499">
        <f>E17</f>
        <v/>
      </c>
      <c r="G5" s="499">
        <f>F17</f>
        <v/>
      </c>
      <c r="H5" s="499">
        <f>G17</f>
        <v/>
      </c>
      <c r="I5" s="499">
        <f>H17</f>
        <v/>
      </c>
      <c r="J5" s="499">
        <f>I17</f>
        <v/>
      </c>
      <c r="K5" s="499">
        <f>J17</f>
        <v/>
      </c>
      <c r="L5" s="499">
        <f>K17</f>
        <v/>
      </c>
      <c r="M5" s="499">
        <f>L17</f>
        <v/>
      </c>
      <c r="N5" s="499">
        <f>M17</f>
        <v/>
      </c>
      <c r="O5" s="500">
        <f>N17</f>
        <v/>
      </c>
      <c r="R5" s="338" t="inlineStr">
        <is>
          <t>01/2026</t>
        </is>
      </c>
      <c r="S5" s="338" t="inlineStr">
        <is>
          <t>02/2026</t>
        </is>
      </c>
      <c r="T5" s="338" t="inlineStr">
        <is>
          <t>03/2026</t>
        </is>
      </c>
      <c r="U5" s="338" t="inlineStr">
        <is>
          <t>04/2026</t>
        </is>
      </c>
      <c r="V5" s="338" t="inlineStr">
        <is>
          <t>05/2026</t>
        </is>
      </c>
      <c r="W5" s="338" t="inlineStr">
        <is>
          <t>06/2026</t>
        </is>
      </c>
      <c r="X5" s="338" t="inlineStr">
        <is>
          <t>07/2026</t>
        </is>
      </c>
      <c r="Y5" s="338" t="inlineStr">
        <is>
          <t>08/2026</t>
        </is>
      </c>
      <c r="Z5" s="338" t="inlineStr">
        <is>
          <t>09/2026</t>
        </is>
      </c>
      <c r="AA5" s="338" t="inlineStr">
        <is>
          <t>10/2026</t>
        </is>
      </c>
      <c r="AB5" s="338" t="inlineStr">
        <is>
          <t>11/2026</t>
        </is>
      </c>
      <c r="AC5" s="339" t="inlineStr">
        <is>
          <t>12/2026</t>
        </is>
      </c>
    </row>
    <row r="6">
      <c r="A6" s="346" t="n"/>
      <c r="B6" s="347" t="inlineStr">
        <is>
          <t>(+) Estoque inicial Bebida</t>
        </is>
      </c>
      <c r="C6" s="499" t="n">
        <v>62360.05000000001</v>
      </c>
      <c r="D6" s="499">
        <f>C18</f>
        <v/>
      </c>
      <c r="E6" s="499">
        <f>D18</f>
        <v/>
      </c>
      <c r="F6" s="499">
        <f>E18</f>
        <v/>
      </c>
      <c r="G6" s="499">
        <f>F18</f>
        <v/>
      </c>
      <c r="H6" s="499">
        <f>G18</f>
        <v/>
      </c>
      <c r="I6" s="499">
        <f>H18</f>
        <v/>
      </c>
      <c r="J6" s="499">
        <f>I18</f>
        <v/>
      </c>
      <c r="K6" s="499">
        <f>J18</f>
        <v/>
      </c>
      <c r="L6" s="499">
        <f>K18</f>
        <v/>
      </c>
      <c r="M6" s="499">
        <f>L18</f>
        <v/>
      </c>
      <c r="N6" s="499">
        <f>M18</f>
        <v/>
      </c>
      <c r="O6" s="500">
        <f>N18</f>
        <v/>
      </c>
      <c r="Q6" s="495" t="inlineStr">
        <is>
          <t xml:space="preserve">ZigPay </t>
        </is>
      </c>
      <c r="R6" s="494">
        <f>SUM(D25:D26)</f>
        <v/>
      </c>
      <c r="S6" s="494">
        <f>SUM(E25:E26)</f>
        <v/>
      </c>
      <c r="T6" s="494">
        <f>SUM(F25:F26)</f>
        <v/>
      </c>
      <c r="U6" s="494">
        <f>SUM(G25:G26)</f>
        <v/>
      </c>
    </row>
    <row r="7">
      <c r="A7" s="346" t="n"/>
      <c r="B7" s="347" t="inlineStr">
        <is>
          <t>(+) Estoque inicial Produção Cozinha</t>
        </is>
      </c>
      <c r="C7" s="499" t="n">
        <v>1423.68</v>
      </c>
      <c r="D7" s="499">
        <f>C19</f>
        <v/>
      </c>
      <c r="E7" s="499">
        <f>D19</f>
        <v/>
      </c>
      <c r="F7" s="499">
        <f>E19</f>
        <v/>
      </c>
      <c r="G7" s="499">
        <f>F19</f>
        <v/>
      </c>
      <c r="H7" s="499">
        <f>G19</f>
        <v/>
      </c>
      <c r="I7" s="499">
        <f>H19</f>
        <v/>
      </c>
      <c r="J7" s="499">
        <f>I19</f>
        <v/>
      </c>
      <c r="K7" s="499">
        <f>J19</f>
        <v/>
      </c>
      <c r="L7" s="499">
        <f>K19</f>
        <v/>
      </c>
      <c r="M7" s="499">
        <f>L19</f>
        <v/>
      </c>
      <c r="N7" s="499">
        <f>M19</f>
        <v/>
      </c>
      <c r="O7" s="500">
        <f>N19</f>
        <v/>
      </c>
      <c r="Q7" s="495" t="inlineStr">
        <is>
          <t xml:space="preserve">Eventos </t>
        </is>
      </c>
      <c r="R7" s="494">
        <f>DRE!J20</f>
        <v/>
      </c>
      <c r="S7" s="494">
        <f>DRE!M20</f>
        <v/>
      </c>
      <c r="T7" s="494">
        <f>DRE!P20</f>
        <v/>
      </c>
      <c r="U7" s="501">
        <f>DRE!S20</f>
        <v/>
      </c>
    </row>
    <row r="8">
      <c r="A8" s="346" t="n"/>
      <c r="B8" s="347" t="inlineStr">
        <is>
          <t>(+) Estoque inicial Produção Bar</t>
        </is>
      </c>
      <c r="C8" s="499" t="n">
        <v>8633.1</v>
      </c>
      <c r="D8" s="499">
        <f>C20</f>
        <v/>
      </c>
      <c r="E8" s="499">
        <f>D20</f>
        <v/>
      </c>
      <c r="F8" s="499">
        <f>E20</f>
        <v/>
      </c>
      <c r="G8" s="499">
        <f>F20</f>
        <v/>
      </c>
      <c r="H8" s="499">
        <f>G20</f>
        <v/>
      </c>
      <c r="I8" s="499">
        <f>H20</f>
        <v/>
      </c>
      <c r="J8" s="499">
        <f>I20</f>
        <v/>
      </c>
      <c r="K8" s="499">
        <f>J20</f>
        <v/>
      </c>
      <c r="L8" s="499">
        <f>K20</f>
        <v/>
      </c>
      <c r="M8" s="499">
        <f>L20</f>
        <v/>
      </c>
      <c r="N8" s="499">
        <f>M20</f>
        <v/>
      </c>
      <c r="O8" s="500">
        <f>N20</f>
        <v/>
      </c>
      <c r="Q8" s="495" t="inlineStr">
        <is>
          <t>Comanda Aberta/Couvert</t>
        </is>
      </c>
      <c r="R8" s="494" t="n">
        <v>0</v>
      </c>
      <c r="S8" s="494" t="n">
        <v>0</v>
      </c>
      <c r="T8" s="494" t="n">
        <v>0</v>
      </c>
      <c r="U8" s="446" t="n"/>
    </row>
    <row r="9">
      <c r="A9" s="350" t="n"/>
      <c r="B9" s="347" t="inlineStr">
        <is>
          <t>(+) Compra de Alimento</t>
        </is>
      </c>
      <c r="C9" s="502" t="n">
        <v>30821.66</v>
      </c>
      <c r="D9" s="502">
        <f>-SUMIFS(Aut_BlueMe_Sem_Pedido!$J:$J,Aut_BlueMe_Sem_Pedido!$Q:$Q,CMV_Manual!D$2,Aut_BlueMe_Sem_Pedido!$H:$H,"Insumos - Alimentos")+SUMIFS(Aut_BlueMe_Com_Pedido!$K:$K,Aut_BlueMe_Com_Pedido!$Q:$Q,CMV_Manual!D$2)</f>
        <v/>
      </c>
      <c r="E9" s="502">
        <f>-SUMIFS(Aut_BlueMe_Sem_Pedido!$J:$J,Aut_BlueMe_Sem_Pedido!$Q:$Q,CMV_Manual!E$2,Aut_BlueMe_Sem_Pedido!$H:$H,"Insumos - Alimentos")+SUMIFS(Aut_BlueMe_Com_Pedido!$K:$K,Aut_BlueMe_Com_Pedido!$Q:$Q,CMV_Manual!E$2)</f>
        <v/>
      </c>
      <c r="F9" s="502">
        <f>-SUMIFS(Aut_BlueMe_Sem_Pedido!$J:$J,Aut_BlueMe_Sem_Pedido!$Q:$Q,CMV_Manual!F$2,Aut_BlueMe_Sem_Pedido!$H:$H,"Insumos - Alimentos")+SUMIFS(Aut_BlueMe_Com_Pedido!$K:$K,Aut_BlueMe_Com_Pedido!$Q:$Q,CMV_Manual!F$2)</f>
        <v/>
      </c>
      <c r="G9" s="502">
        <f>-SUMIFS(Aut_BlueMe_Sem_Pedido!$J:$J,Aut_BlueMe_Sem_Pedido!$Q:$Q,CMV_Manual!G$2,Aut_BlueMe_Sem_Pedido!$H:$H,"Insumos - Alimentos")+SUMIFS(Aut_BlueMe_Com_Pedido!$K:$K,Aut_BlueMe_Com_Pedido!$Q:$Q,CMV_Manual!G$2)</f>
        <v/>
      </c>
      <c r="H9" s="502">
        <f>-SUMIFS(Aut_BlueMe_Sem_Pedido!$J:$J,Aut_BlueMe_Sem_Pedido!$Q:$Q,CMV_Manual!H$2,Aut_BlueMe_Sem_Pedido!$H:$H,"Insumos - Alimentos")+SUMIFS(Aut_BlueMe_Com_Pedido!$K:$K,Aut_BlueMe_Com_Pedido!$Q:$Q,CMV_Manual!H$2)</f>
        <v/>
      </c>
      <c r="I9" s="502">
        <f>-SUMIFS(Aut_BlueMe_Sem_Pedido!$J:$J,Aut_BlueMe_Sem_Pedido!$Q:$Q,CMV_Manual!I$2,Aut_BlueMe_Sem_Pedido!$H:$H,"Insumos - Alimentos")+SUMIFS(Aut_BlueMe_Com_Pedido!$K:$K,Aut_BlueMe_Com_Pedido!$Q:$Q,CMV_Manual!I$2)</f>
        <v/>
      </c>
      <c r="J9" s="502">
        <f>-SUMIFS(Aut_BlueMe_Sem_Pedido!$J:$J,Aut_BlueMe_Sem_Pedido!$Q:$Q,CMV_Manual!J$2,Aut_BlueMe_Sem_Pedido!$H:$H,"Insumos - Alimentos")+SUMIFS(Aut_BlueMe_Com_Pedido!$K:$K,Aut_BlueMe_Com_Pedido!$Q:$Q,CMV_Manual!J$2)</f>
        <v/>
      </c>
      <c r="K9" s="502">
        <f>-SUMIFS(Aut_BlueMe_Sem_Pedido!$J:$J,Aut_BlueMe_Sem_Pedido!$Q:$Q,CMV_Manual!K$2,Aut_BlueMe_Sem_Pedido!$H:$H,"Insumos - Alimentos")+SUMIFS(Aut_BlueMe_Com_Pedido!$K:$K,Aut_BlueMe_Com_Pedido!$Q:$Q,CMV_Manual!K$2)</f>
        <v/>
      </c>
      <c r="L9" s="502">
        <f>-SUMIFS(Aut_BlueMe_Sem_Pedido!$J:$J,Aut_BlueMe_Sem_Pedido!$Q:$Q,CMV_Manual!L$2,Aut_BlueMe_Sem_Pedido!$H:$H,"Insumos - Alimentos")+SUMIFS(Aut_BlueMe_Com_Pedido!$K:$K,Aut_BlueMe_Com_Pedido!$Q:$Q,CMV_Manual!L$2)</f>
        <v/>
      </c>
      <c r="M9" s="502">
        <f>-SUMIFS(Aut_BlueMe_Sem_Pedido!$J:$J,Aut_BlueMe_Sem_Pedido!$Q:$Q,CMV_Manual!M$2,Aut_BlueMe_Sem_Pedido!$H:$H,"Insumos - Alimentos")+SUMIFS(Aut_BlueMe_Com_Pedido!$K:$K,Aut_BlueMe_Com_Pedido!$Q:$Q,CMV_Manual!M$2)</f>
        <v/>
      </c>
      <c r="N9" s="502">
        <f>-SUMIFS(Aut_BlueMe_Sem_Pedido!$J:$J,Aut_BlueMe_Sem_Pedido!$Q:$Q,CMV_Manual!N$2,Aut_BlueMe_Sem_Pedido!$H:$H,"Insumos - Alimentos")+SUMIFS(Aut_BlueMe_Com_Pedido!$K:$K,Aut_BlueMe_Com_Pedido!$Q:$Q,CMV_Manual!N$2)</f>
        <v/>
      </c>
      <c r="O9" s="502">
        <f>-SUMIFS(Aut_BlueMe_Sem_Pedido!$J:$J,Aut_BlueMe_Sem_Pedido!$Q:$Q,CMV_Manual!O$2,Aut_BlueMe_Sem_Pedido!$H:$H,"Insumos - Alimentos")+SUMIFS(Aut_BlueMe_Com_Pedido!$K:$K,Aut_BlueMe_Com_Pedido!$Q:$Q,CMV_Manual!O$2)</f>
        <v/>
      </c>
      <c r="P9" s="503" t="n"/>
      <c r="Q9" s="495" t="inlineStr">
        <is>
          <t>Descontos</t>
        </is>
      </c>
      <c r="R9" s="494" t="n">
        <v>0</v>
      </c>
      <c r="S9" s="494" t="n">
        <v>0</v>
      </c>
      <c r="T9" s="494" t="n">
        <v>0</v>
      </c>
      <c r="U9" s="446" t="n"/>
    </row>
    <row r="10">
      <c r="A10" s="350" t="n"/>
      <c r="B10" s="347" t="inlineStr">
        <is>
          <t>(+) Compra de Bebida</t>
        </is>
      </c>
      <c r="C10" s="502" t="n">
        <v>35940.2</v>
      </c>
      <c r="D10" s="502">
        <f>-SUMIFS(Aut_BlueMe_Sem_Pedido!$J:$J,Aut_BlueMe_Sem_Pedido!$Q:$Q,CMV_Manual!D$2,Aut_BlueMe_Sem_Pedido!$H:$H,"Insumos - Bebidas")+SUMIFS(Aut_BlueMe_Com_Pedido!$L:$L,Aut_BlueMe_Com_Pedido!$Q:$Q,CMV_Manual!D$2)</f>
        <v/>
      </c>
      <c r="E10" s="502">
        <f>-SUMIFS(Aut_BlueMe_Sem_Pedido!$J:$J,Aut_BlueMe_Sem_Pedido!$Q:$Q,CMV_Manual!E$2,Aut_BlueMe_Sem_Pedido!$H:$H,"Insumos - Bebidas")+SUMIFS(Aut_BlueMe_Com_Pedido!$L:$L,Aut_BlueMe_Com_Pedido!$Q:$Q,CMV_Manual!E$2)</f>
        <v/>
      </c>
      <c r="F10" s="502">
        <f>-SUMIFS(Aut_BlueMe_Sem_Pedido!$J:$J,Aut_BlueMe_Sem_Pedido!$Q:$Q,CMV_Manual!F$2,Aut_BlueMe_Sem_Pedido!$H:$H,"Insumos - Bebidas")+SUMIFS(Aut_BlueMe_Com_Pedido!$L:$L,Aut_BlueMe_Com_Pedido!$Q:$Q,CMV_Manual!F$2)</f>
        <v/>
      </c>
      <c r="G10" s="502">
        <f>-SUMIFS(Aut_BlueMe_Sem_Pedido!$J:$J,Aut_BlueMe_Sem_Pedido!$Q:$Q,CMV_Manual!G$2,Aut_BlueMe_Sem_Pedido!$H:$H,"Insumos - Bebidas")+SUMIFS(Aut_BlueMe_Com_Pedido!$L:$L,Aut_BlueMe_Com_Pedido!$Q:$Q,CMV_Manual!G$2)</f>
        <v/>
      </c>
      <c r="H10" s="502">
        <f>-SUMIFS(Aut_BlueMe_Sem_Pedido!$J:$J,Aut_BlueMe_Sem_Pedido!$Q:$Q,CMV_Manual!H$2,Aut_BlueMe_Sem_Pedido!$H:$H,"Insumos - Bebidas")+SUMIFS(Aut_BlueMe_Com_Pedido!$L:$L,Aut_BlueMe_Com_Pedido!$Q:$Q,CMV_Manual!H$2)</f>
        <v/>
      </c>
      <c r="I10" s="502">
        <f>-SUMIFS(Aut_BlueMe_Sem_Pedido!$J:$J,Aut_BlueMe_Sem_Pedido!$Q:$Q,CMV_Manual!I$2,Aut_BlueMe_Sem_Pedido!$H:$H,"Insumos - Bebidas")+SUMIFS(Aut_BlueMe_Com_Pedido!$L:$L,Aut_BlueMe_Com_Pedido!$Q:$Q,CMV_Manual!I$2)</f>
        <v/>
      </c>
      <c r="J10" s="502">
        <f>-SUMIFS(Aut_BlueMe_Sem_Pedido!$J:$J,Aut_BlueMe_Sem_Pedido!$Q:$Q,CMV_Manual!J$2,Aut_BlueMe_Sem_Pedido!$H:$H,"Insumos - Bebidas")+SUMIFS(Aut_BlueMe_Com_Pedido!$L:$L,Aut_BlueMe_Com_Pedido!$Q:$Q,CMV_Manual!J$2)</f>
        <v/>
      </c>
      <c r="K10" s="502">
        <f>-SUMIFS(Aut_BlueMe_Sem_Pedido!$J:$J,Aut_BlueMe_Sem_Pedido!$Q:$Q,CMV_Manual!K$2,Aut_BlueMe_Sem_Pedido!$H:$H,"Insumos - Bebidas")+SUMIFS(Aut_BlueMe_Com_Pedido!$L:$L,Aut_BlueMe_Com_Pedido!$Q:$Q,CMV_Manual!K$2)</f>
        <v/>
      </c>
      <c r="L10" s="502">
        <f>-SUMIFS(Aut_BlueMe_Sem_Pedido!$J:$J,Aut_BlueMe_Sem_Pedido!$Q:$Q,CMV_Manual!L$2,Aut_BlueMe_Sem_Pedido!$H:$H,"Insumos - Bebidas")+SUMIFS(Aut_BlueMe_Com_Pedido!$L:$L,Aut_BlueMe_Com_Pedido!$Q:$Q,CMV_Manual!L$2)</f>
        <v/>
      </c>
      <c r="M10" s="502">
        <f>-SUMIFS(Aut_BlueMe_Sem_Pedido!$J:$J,Aut_BlueMe_Sem_Pedido!$Q:$Q,CMV_Manual!M$2,Aut_BlueMe_Sem_Pedido!$H:$H,"Insumos - Bebidas")+SUMIFS(Aut_BlueMe_Com_Pedido!$L:$L,Aut_BlueMe_Com_Pedido!$Q:$Q,CMV_Manual!M$2)</f>
        <v/>
      </c>
      <c r="N10" s="502">
        <f>-SUMIFS(Aut_BlueMe_Sem_Pedido!$J:$J,Aut_BlueMe_Sem_Pedido!$Q:$Q,CMV_Manual!N$2,Aut_BlueMe_Sem_Pedido!$H:$H,"Insumos - Bebidas")+SUMIFS(Aut_BlueMe_Com_Pedido!$L:$L,Aut_BlueMe_Com_Pedido!$Q:$Q,CMV_Manual!N$2)</f>
        <v/>
      </c>
      <c r="O10" s="502">
        <f>-SUMIFS(Aut_BlueMe_Sem_Pedido!$J:$J,Aut_BlueMe_Sem_Pedido!$Q:$Q,CMV_Manual!O$2,Aut_BlueMe_Sem_Pedido!$H:$H,"Insumos - Bebidas")+SUMIFS(Aut_BlueMe_Com_Pedido!$L:$L,Aut_BlueMe_Com_Pedido!$Q:$Q,CMV_Manual!O$2)</f>
        <v/>
      </c>
      <c r="P10" s="503" t="n"/>
      <c r="Q10" s="495" t="inlineStr">
        <is>
          <t>Promoções Utilizadas</t>
        </is>
      </c>
      <c r="R10" s="494" t="n">
        <v>1536.6</v>
      </c>
      <c r="S10" s="494" t="n">
        <v>161.4</v>
      </c>
      <c r="T10" s="494" t="n">
        <v>0</v>
      </c>
      <c r="U10" s="504">
        <f>-8869.5</f>
        <v/>
      </c>
    </row>
    <row r="11" ht="15.6" customHeight="1">
      <c r="A11" s="350" t="n"/>
      <c r="B11" s="347" t="inlineStr">
        <is>
          <t>(+)Entradas transferência Alimento</t>
        </is>
      </c>
      <c r="C11" s="499" t="n">
        <v>0</v>
      </c>
      <c r="D11" s="499">
        <f>SUMIFS(Aut_Transferencias!$K:$K,Aut_Transferencias!$J:$J,CMV_Manual!D$2,Aut_Transferencias!$G:$G,"ALIMENTOS",Aut_Transferencias!$C:$C,"Love Cabaret")</f>
        <v/>
      </c>
      <c r="E11" s="499">
        <f>SUMIFS(Aut_Transferencias!$K:$K,Aut_Transferencias!$J:$J,CMV_Manual!E$2,Aut_Transferencias!$G:$G,"ALIMENTOS",Aut_Transferencias!$C:$C,"Love Cabaret")</f>
        <v/>
      </c>
      <c r="F11" s="499">
        <f>SUMIFS(Aut_Transferencias!$K:$K,Aut_Transferencias!$J:$J,CMV_Manual!F$2,Aut_Transferencias!$G:$G,"ALIMENTOS",Aut_Transferencias!$C:$C,"Love Cabaret")</f>
        <v/>
      </c>
      <c r="G11" s="499">
        <f>SUMIFS(Aut_Transferencias!$K:$K,Aut_Transferencias!$J:$J,CMV_Manual!G$2,Aut_Transferencias!$G:$G,"ALIMENTOS",Aut_Transferencias!$C:$C,"Love Cabaret")</f>
        <v/>
      </c>
      <c r="H11" s="499">
        <f>SUMIFS(Aut_Transferencias!$K:$K,Aut_Transferencias!$J:$J,CMV_Manual!H$2,Aut_Transferencias!$G:$G,"ALIMENTOS",Aut_Transferencias!$C:$C,"Love Cabaret")</f>
        <v/>
      </c>
      <c r="I11" s="499">
        <f>SUMIFS(Aut_Transferencias!$K:$K,Aut_Transferencias!$J:$J,CMV_Manual!I$2,Aut_Transferencias!$G:$G,"ALIMENTOS",Aut_Transferencias!$C:$C,"Love Cabaret")</f>
        <v/>
      </c>
      <c r="J11" s="499">
        <f>SUMIFS(Aut_Transferencias!$K:$K,Aut_Transferencias!$J:$J,CMV_Manual!J$2,Aut_Transferencias!$G:$G,"ALIMENTOS",Aut_Transferencias!$C:$C,"Love Cabaret")</f>
        <v/>
      </c>
      <c r="K11" s="499">
        <f>SUMIFS(Aut_Transferencias!$K:$K,Aut_Transferencias!$J:$J,CMV_Manual!K$2,Aut_Transferencias!$G:$G,"ALIMENTOS",Aut_Transferencias!$C:$C,"Love Cabaret")</f>
        <v/>
      </c>
      <c r="L11" s="499">
        <f>SUMIFS(Aut_Transferencias!$K:$K,Aut_Transferencias!$J:$J,CMV_Manual!L$2,Aut_Transferencias!$G:$G,"ALIMENTOS",Aut_Transferencias!$C:$C,"Love Cabaret")</f>
        <v/>
      </c>
      <c r="M11" s="499">
        <f>SUMIFS(Aut_Transferencias!$K:$K,Aut_Transferencias!$J:$J,CMV_Manual!M$2,Aut_Transferencias!$G:$G,"ALIMENTOS",Aut_Transferencias!$C:$C,"Love Cabaret")</f>
        <v/>
      </c>
      <c r="N11" s="499">
        <f>SUMIFS(Aut_Transferencias!$K:$K,Aut_Transferencias!$J:$J,CMV_Manual!N$2,Aut_Transferencias!$G:$G,"ALIMENTOS",Aut_Transferencias!$C:$C,"Love Cabaret")</f>
        <v/>
      </c>
      <c r="O11" s="499">
        <f>SUMIFS(Aut_Transferencias!$K:$K,Aut_Transferencias!$J:$J,CMV_Manual!O$2,Aut_Transferencias!$G:$G,"ALIMENTOS",Aut_Transferencias!$C:$C,"Love Cabaret")</f>
        <v/>
      </c>
      <c r="P11" s="505" t="n"/>
      <c r="Q11" s="412" t="inlineStr">
        <is>
          <t>Delivery</t>
        </is>
      </c>
      <c r="R11" s="494">
        <f>DRE!J18</f>
        <v/>
      </c>
      <c r="S11" s="494">
        <f>DRE!M18</f>
        <v/>
      </c>
      <c r="T11" s="494" t="n"/>
      <c r="U11" s="446" t="n"/>
    </row>
    <row r="12">
      <c r="A12" s="350" t="n"/>
      <c r="B12" s="347" t="inlineStr">
        <is>
          <t>(+)Entradas transferência Bebidas</t>
        </is>
      </c>
      <c r="C12" s="499" t="n">
        <v>5083.64</v>
      </c>
      <c r="D12" s="499">
        <f>SUMIFS(Aut_Transferencias!$K:$K,Aut_Transferencias!$J:$J,CMV_Manual!D$2,Aut_Transferencias!$G:$G,"BEBIDAS",Aut_Transferencias!$C:$C,"Love Cabaret")</f>
        <v/>
      </c>
      <c r="E12" s="499">
        <f>SUMIFS(Aut_Transferencias!$K:$K,Aut_Transferencias!$J:$J,CMV_Manual!E$2,Aut_Transferencias!$G:$G,"BEBIDAS",Aut_Transferencias!$C:$C,"Love Cabaret")</f>
        <v/>
      </c>
      <c r="F12" s="499">
        <f>SUMIFS(Aut_Transferencias!$K:$K,Aut_Transferencias!$J:$J,CMV_Manual!F$2,Aut_Transferencias!$G:$G,"BEBIDAS",Aut_Transferencias!$C:$C,"Love Cabaret")</f>
        <v/>
      </c>
      <c r="G12" s="499">
        <f>SUMIFS(Aut_Transferencias!$K:$K,Aut_Transferencias!$J:$J,CMV_Manual!G$2,Aut_Transferencias!$G:$G,"BEBIDAS",Aut_Transferencias!$C:$C,"Love Cabaret")</f>
        <v/>
      </c>
      <c r="H12" s="499">
        <f>SUMIFS(Aut_Transferencias!$K:$K,Aut_Transferencias!$J:$J,CMV_Manual!H$2,Aut_Transferencias!$G:$G,"BEBIDAS",Aut_Transferencias!$C:$C,"Love Cabaret")</f>
        <v/>
      </c>
      <c r="I12" s="499">
        <f>SUMIFS(Aut_Transferencias!$K:$K,Aut_Transferencias!$J:$J,CMV_Manual!I$2,Aut_Transferencias!$G:$G,"BEBIDAS",Aut_Transferencias!$C:$C,"Love Cabaret")</f>
        <v/>
      </c>
      <c r="J12" s="499">
        <f>SUMIFS(Aut_Transferencias!$K:$K,Aut_Transferencias!$J:$J,CMV_Manual!J$2,Aut_Transferencias!$G:$G,"BEBIDAS",Aut_Transferencias!$C:$C,"Love Cabaret")</f>
        <v/>
      </c>
      <c r="K12" s="499">
        <f>SUMIFS(Aut_Transferencias!$K:$K,Aut_Transferencias!$J:$J,CMV_Manual!K$2,Aut_Transferencias!$G:$G,"BEBIDAS",Aut_Transferencias!$C:$C,"Love Cabaret")</f>
        <v/>
      </c>
      <c r="L12" s="499">
        <f>SUMIFS(Aut_Transferencias!$K:$K,Aut_Transferencias!$J:$J,CMV_Manual!L$2,Aut_Transferencias!$G:$G,"BEBIDAS",Aut_Transferencias!$C:$C,"Love Cabaret")</f>
        <v/>
      </c>
      <c r="M12" s="499">
        <f>SUMIFS(Aut_Transferencias!$K:$K,Aut_Transferencias!$J:$J,CMV_Manual!M$2,Aut_Transferencias!$G:$G,"BEBIDAS",Aut_Transferencias!$C:$C,"Love Cabaret")</f>
        <v/>
      </c>
      <c r="N12" s="499">
        <f>SUMIFS(Aut_Transferencias!$K:$K,Aut_Transferencias!$J:$J,CMV_Manual!N$2,Aut_Transferencias!$G:$G,"BEBIDAS",Aut_Transferencias!$C:$C,"Love Cabaret")</f>
        <v/>
      </c>
      <c r="O12" s="499">
        <f>SUMIFS(Aut_Transferencias!$K:$K,Aut_Transferencias!$J:$J,CMV_Manual!O$2,Aut_Transferencias!$G:$G,"BEBIDAS",Aut_Transferencias!$C:$C,"Love Cabaret")</f>
        <v/>
      </c>
      <c r="Q12" s="495" t="inlineStr">
        <is>
          <t>Membership</t>
        </is>
      </c>
      <c r="R12" s="494">
        <f>DRE!L17</f>
        <v/>
      </c>
      <c r="S12" s="494">
        <f>DRE!M17</f>
        <v/>
      </c>
      <c r="T12" s="494">
        <f>DRE!P18</f>
        <v/>
      </c>
      <c r="U12" s="501">
        <f>DRE!S18</f>
        <v/>
      </c>
    </row>
    <row r="13">
      <c r="A13" s="350" t="n"/>
      <c r="B13" s="347" t="inlineStr">
        <is>
          <t>(-) Saídas transferencia Alimento</t>
        </is>
      </c>
      <c r="C13" s="502" t="n">
        <v>0</v>
      </c>
      <c r="D13" s="502">
        <f>SUMIFS(Aut_Transferencias!$K:$K,Aut_Transferencias!$J:$J,CMV_Manual!D$2,Aut_Transferencias!$G:$G,"ALIMENTOS",Aut_Transferencias!$B:$B,"Love Cabaret")</f>
        <v/>
      </c>
      <c r="E13" s="502">
        <f>SUMIFS(Aut_Transferencias!$K:$K,Aut_Transferencias!$J:$J,CMV_Manual!E$2,Aut_Transferencias!$G:$G,"ALIMENTOS",Aut_Transferencias!$B:$B,"Love Cabaret")</f>
        <v/>
      </c>
      <c r="F13" s="502">
        <f>SUMIFS(Aut_Transferencias!$K:$K,Aut_Transferencias!$J:$J,CMV_Manual!F$2,Aut_Transferencias!$G:$G,"ALIMENTOS",Aut_Transferencias!$B:$B,"Love Cabaret")</f>
        <v/>
      </c>
      <c r="G13" s="502">
        <f>SUMIFS(Aut_Transferencias!$K:$K,Aut_Transferencias!$J:$J,CMV_Manual!G$2,Aut_Transferencias!$G:$G,"ALIMENTOS",Aut_Transferencias!$B:$B,"Love Cabaret")</f>
        <v/>
      </c>
      <c r="H13" s="502">
        <f>SUMIFS(Aut_Transferencias!$K:$K,Aut_Transferencias!$J:$J,CMV_Manual!H$2,Aut_Transferencias!$G:$G,"ALIMENTOS",Aut_Transferencias!$B:$B,"Love Cabaret")</f>
        <v/>
      </c>
      <c r="I13" s="502">
        <f>SUMIFS(Aut_Transferencias!$K:$K,Aut_Transferencias!$J:$J,CMV_Manual!I$2,Aut_Transferencias!$G:$G,"ALIMENTOS",Aut_Transferencias!$B:$B,"Love Cabaret")</f>
        <v/>
      </c>
      <c r="J13" s="502">
        <f>SUMIFS(Aut_Transferencias!$K:$K,Aut_Transferencias!$J:$J,CMV_Manual!J$2,Aut_Transferencias!$G:$G,"ALIMENTOS",Aut_Transferencias!$B:$B,"Love Cabaret")</f>
        <v/>
      </c>
      <c r="K13" s="502">
        <f>SUMIFS(Aut_Transferencias!$K:$K,Aut_Transferencias!$J:$J,CMV_Manual!K$2,Aut_Transferencias!$G:$G,"ALIMENTOS",Aut_Transferencias!$B:$B,"Love Cabaret")</f>
        <v/>
      </c>
      <c r="L13" s="502">
        <f>SUMIFS(Aut_Transferencias!$K:$K,Aut_Transferencias!$J:$J,CMV_Manual!L$2,Aut_Transferencias!$G:$G,"ALIMENTOS",Aut_Transferencias!$B:$B,"Love Cabaret")</f>
        <v/>
      </c>
      <c r="M13" s="502">
        <f>SUMIFS(Aut_Transferencias!$K:$K,Aut_Transferencias!$J:$J,CMV_Manual!M$2,Aut_Transferencias!$G:$G,"ALIMENTOS",Aut_Transferencias!$B:$B,"Love Cabaret")</f>
        <v/>
      </c>
      <c r="N13" s="502">
        <f>SUMIFS(Aut_Transferencias!$K:$K,Aut_Transferencias!$J:$J,CMV_Manual!N$2,Aut_Transferencias!$G:$G,"ALIMENTOS",Aut_Transferencias!$B:$B,"Love Cabaret")</f>
        <v/>
      </c>
      <c r="O13" s="502">
        <f>SUMIFS(Aut_Transferencias!$K:$K,Aut_Transferencias!$J:$J,CMV_Manual!O$2,Aut_Transferencias!$G:$G,"ALIMENTOS",Aut_Transferencias!$B:$B,"Love Cabaret")</f>
        <v/>
      </c>
      <c r="Q13" s="495" t="inlineStr">
        <is>
          <t>A&amp;B Final para calculo do CMV na DRE</t>
        </is>
      </c>
      <c r="R13" s="506">
        <f>SUM(R6:R12)</f>
        <v/>
      </c>
      <c r="S13" s="506">
        <f>SUM(S6:S12)</f>
        <v/>
      </c>
      <c r="T13" s="506">
        <f>SUM(T6:T12)</f>
        <v/>
      </c>
      <c r="U13" s="506">
        <f>SUM(U6:U12)</f>
        <v/>
      </c>
    </row>
    <row r="14">
      <c r="A14" s="350" t="n"/>
      <c r="B14" s="347" t="inlineStr">
        <is>
          <t>(-) Saídas transferencia Bebidas</t>
        </is>
      </c>
      <c r="C14" s="502" t="n">
        <v>0</v>
      </c>
      <c r="D14" s="502">
        <f>SUMIFS(Aut_Transferencias!$K:$K,Aut_Transferencias!$J:$J,CMV_Manual!D$2,Aut_Transferencias!$G:$G,"BEBIDAS",Aut_Transferencias!$B:$B,"Love Cabaret")</f>
        <v/>
      </c>
      <c r="E14" s="502">
        <f>SUMIFS(Aut_Transferencias!$K:$K,Aut_Transferencias!$J:$J,CMV_Manual!E$2,Aut_Transferencias!$G:$G,"BEBIDAS",Aut_Transferencias!$B:$B,"Love Cabaret")</f>
        <v/>
      </c>
      <c r="F14" s="502">
        <f>SUMIFS(Aut_Transferencias!$K:$K,Aut_Transferencias!$J:$J,CMV_Manual!F$2,Aut_Transferencias!$G:$G,"BEBIDAS",Aut_Transferencias!$B:$B,"Love Cabaret")</f>
        <v/>
      </c>
      <c r="G14" s="502">
        <f>SUMIFS(Aut_Transferencias!$K:$K,Aut_Transferencias!$J:$J,CMV_Manual!G$2,Aut_Transferencias!$G:$G,"BEBIDAS",Aut_Transferencias!$B:$B,"Love Cabaret")</f>
        <v/>
      </c>
      <c r="H14" s="502">
        <f>SUMIFS(Aut_Transferencias!$K:$K,Aut_Transferencias!$J:$J,CMV_Manual!H$2,Aut_Transferencias!$G:$G,"BEBIDAS",Aut_Transferencias!$B:$B,"Love Cabaret")</f>
        <v/>
      </c>
      <c r="I14" s="502">
        <f>SUMIFS(Aut_Transferencias!$K:$K,Aut_Transferencias!$J:$J,CMV_Manual!I$2,Aut_Transferencias!$G:$G,"BEBIDAS",Aut_Transferencias!$B:$B,"Love Cabaret")</f>
        <v/>
      </c>
      <c r="J14" s="502">
        <f>SUMIFS(Aut_Transferencias!$K:$K,Aut_Transferencias!$J:$J,CMV_Manual!J$2,Aut_Transferencias!$G:$G,"BEBIDAS",Aut_Transferencias!$B:$B,"Love Cabaret")</f>
        <v/>
      </c>
      <c r="K14" s="502">
        <f>SUMIFS(Aut_Transferencias!$K:$K,Aut_Transferencias!$J:$J,CMV_Manual!K$2,Aut_Transferencias!$G:$G,"BEBIDAS",Aut_Transferencias!$B:$B,"Love Cabaret")</f>
        <v/>
      </c>
      <c r="L14" s="502">
        <f>SUMIFS(Aut_Transferencias!$K:$K,Aut_Transferencias!$J:$J,CMV_Manual!L$2,Aut_Transferencias!$G:$G,"BEBIDAS",Aut_Transferencias!$B:$B,"Love Cabaret")</f>
        <v/>
      </c>
      <c r="M14" s="502">
        <f>SUMIFS(Aut_Transferencias!$K:$K,Aut_Transferencias!$J:$J,CMV_Manual!M$2,Aut_Transferencias!$G:$G,"BEBIDAS",Aut_Transferencias!$B:$B,"Love Cabaret")</f>
        <v/>
      </c>
      <c r="N14" s="502">
        <f>SUMIFS(Aut_Transferencias!$K:$K,Aut_Transferencias!$J:$J,CMV_Manual!N$2,Aut_Transferencias!$G:$G,"BEBIDAS",Aut_Transferencias!$B:$B,"Love Cabaret")</f>
        <v/>
      </c>
      <c r="O14" s="502">
        <f>SUMIFS(Aut_Transferencias!$K:$K,Aut_Transferencias!$J:$J,CMV_Manual!O$2,Aut_Transferencias!$G:$G,"BEBIDAS",Aut_Transferencias!$B:$B,"Love Cabaret")</f>
        <v/>
      </c>
      <c r="R14" s="507" t="n"/>
    </row>
    <row r="15">
      <c r="A15" s="350" t="n"/>
      <c r="B15" s="347" t="inlineStr">
        <is>
          <t>(-) Consumo Funcionário</t>
        </is>
      </c>
      <c r="C15" s="508" t="n">
        <v>1567.42</v>
      </c>
      <c r="D15" s="508">
        <f>SUMIFS(Aut_Consumo_Funcionarios!$F:$F,Aut_Consumo_Funcionarios!$D:$D,CMV_Manual!D$2)</f>
        <v/>
      </c>
      <c r="E15" s="508">
        <f>SUMIFS(Aut_Consumo_Funcionarios!$F:$F,Aut_Consumo_Funcionarios!$D:$D,CMV_Manual!E$2)</f>
        <v/>
      </c>
      <c r="F15" s="508">
        <f>SUMIFS(Aut_Consumo_Funcionarios!$F:$F,Aut_Consumo_Funcionarios!$D:$D,CMV_Manual!F$2)</f>
        <v/>
      </c>
      <c r="G15" s="508">
        <f>SUMIFS(Aut_Consumo_Funcionarios!$F:$F,Aut_Consumo_Funcionarios!$D:$D,CMV_Manual!G$2)</f>
        <v/>
      </c>
      <c r="H15" s="508">
        <f>SUMIFS(Aut_Consumo_Funcionarios!$F:$F,Aut_Consumo_Funcionarios!$D:$D,CMV_Manual!H$2)</f>
        <v/>
      </c>
      <c r="I15" s="508">
        <f>SUMIFS(Aut_Consumo_Funcionarios!$F:$F,Aut_Consumo_Funcionarios!$D:$D,CMV_Manual!I$2)</f>
        <v/>
      </c>
      <c r="J15" s="508">
        <f>SUMIFS(Aut_Consumo_Funcionarios!$F:$F,Aut_Consumo_Funcionarios!$D:$D,CMV_Manual!J$2)</f>
        <v/>
      </c>
      <c r="K15" s="508">
        <f>SUMIFS(Aut_Consumo_Funcionarios!$F:$F,Aut_Consumo_Funcionarios!$D:$D,CMV_Manual!K$2)</f>
        <v/>
      </c>
      <c r="L15" s="508">
        <f>SUMIFS(Aut_Consumo_Funcionarios!$F:$F,Aut_Consumo_Funcionarios!$D:$D,CMV_Manual!L$2)</f>
        <v/>
      </c>
      <c r="M15" s="508">
        <f>SUMIFS(Aut_Consumo_Funcionarios!$F:$F,Aut_Consumo_Funcionarios!$D:$D,CMV_Manual!M$2)</f>
        <v/>
      </c>
      <c r="N15" s="508">
        <f>SUMIFS(Aut_Consumo_Funcionarios!$F:$F,Aut_Consumo_Funcionarios!$D:$D,CMV_Manual!N$2)</f>
        <v/>
      </c>
      <c r="O15" s="509">
        <f>SUMIFS(Aut_Consumo_Funcionarios!$F:$F,Aut_Consumo_Funcionarios!$D:$D,CMV_Manual!O$2)</f>
        <v/>
      </c>
      <c r="Q15" s="495" t="inlineStr">
        <is>
          <t>Eventos</t>
        </is>
      </c>
      <c r="R15" s="504">
        <f>SUM(R7:R10)</f>
        <v/>
      </c>
      <c r="S15" s="504">
        <f>SUM(S7:S10)</f>
        <v/>
      </c>
      <c r="T15" s="504">
        <f>SUM(T7:T10)</f>
        <v/>
      </c>
      <c r="U15" s="504">
        <f>SUM(U7:U10)</f>
        <v/>
      </c>
    </row>
    <row r="16">
      <c r="A16" s="350" t="n"/>
      <c r="B16" s="347" t="inlineStr">
        <is>
          <t>(-) Perdas /baixas manuais</t>
        </is>
      </c>
      <c r="C16" s="510" t="n">
        <v>0</v>
      </c>
      <c r="D16" s="510" t="n"/>
      <c r="E16" s="510" t="n"/>
      <c r="F16" s="510" t="n"/>
      <c r="G16" s="510" t="n"/>
      <c r="H16" s="510" t="n"/>
      <c r="I16" s="510" t="n"/>
      <c r="J16" s="510" t="n"/>
      <c r="K16" s="510" t="n"/>
      <c r="L16" s="511" t="n"/>
      <c r="M16" s="511" t="n"/>
      <c r="N16" s="511" t="n"/>
      <c r="O16" s="512" t="n"/>
      <c r="R16" s="488" t="n"/>
    </row>
    <row r="17">
      <c r="A17" s="346" t="n"/>
      <c r="B17" s="347" t="inlineStr">
        <is>
          <t>(-) Fechamento Alimento, estoque final</t>
        </is>
      </c>
      <c r="C17" s="499" t="n">
        <v>19384.98999999998</v>
      </c>
      <c r="D17" s="499">
        <f>SUMIFS(Aut_Valor_Estoque!$P:$P,Aut_Valor_Estoque!$K:$K,CMV_Manual!D$2,Aut_Valor_Estoque!$J:$J,"ALIMENTOS")</f>
        <v/>
      </c>
      <c r="E17" s="499">
        <f>SUMIFS(Aut_Valor_Estoque!$P:$P,Aut_Valor_Estoque!$K:$K,CMV_Manual!E$2,Aut_Valor_Estoque!$J:$J,"ALIMENTOS")</f>
        <v/>
      </c>
      <c r="F17" s="499">
        <f>SUMIFS(Aut_Valor_Estoque!$P:$P,Aut_Valor_Estoque!$K:$K,CMV_Manual!F$2,Aut_Valor_Estoque!$J:$J,"ALIMENTOS")</f>
        <v/>
      </c>
      <c r="G17" s="499">
        <f>SUMIFS(Aut_Valor_Estoque!$P:$P,Aut_Valor_Estoque!$K:$K,CMV_Manual!G$2,Aut_Valor_Estoque!$J:$J,"ALIMENTOS")</f>
        <v/>
      </c>
      <c r="H17" s="499">
        <f>SUMIFS(Aut_Valor_Estoque!$P:$P,Aut_Valor_Estoque!$K:$K,CMV_Manual!H$2,Aut_Valor_Estoque!$J:$J,"ALIMENTOS")</f>
        <v/>
      </c>
      <c r="I17" s="499">
        <f>SUMIFS(Aut_Valor_Estoque!$P:$P,Aut_Valor_Estoque!$K:$K,CMV_Manual!I$2,Aut_Valor_Estoque!$J:$J,"ALIMENTOS")</f>
        <v/>
      </c>
      <c r="J17" s="499">
        <f>SUMIFS(Aut_Valor_Estoque!$P:$P,Aut_Valor_Estoque!$K:$K,CMV_Manual!J$2,Aut_Valor_Estoque!$J:$J,"ALIMENTOS")</f>
        <v/>
      </c>
      <c r="K17" s="499">
        <f>SUMIFS(Aut_Valor_Estoque!$P:$P,Aut_Valor_Estoque!$K:$K,CMV_Manual!K$2,Aut_Valor_Estoque!$J:$J,"ALIMENTOS")</f>
        <v/>
      </c>
      <c r="L17" s="499">
        <f>SUMIFS(Aut_Valor_Estoque!$P:$P,Aut_Valor_Estoque!$K:$K,CMV_Manual!L$2,Aut_Valor_Estoque!$J:$J,"ALIMENTOS")</f>
        <v/>
      </c>
      <c r="M17" s="499">
        <f>SUMIFS(Aut_Valor_Estoque!$P:$P,Aut_Valor_Estoque!$K:$K,CMV_Manual!M$2,Aut_Valor_Estoque!$J:$J,"ALIMENTOS")</f>
        <v/>
      </c>
      <c r="N17" s="499">
        <f>SUMIFS(Aut_Valor_Estoque!$P:$P,Aut_Valor_Estoque!$K:$K,CMV_Manual!N$2,Aut_Valor_Estoque!$J:$J,"ALIMENTOS")</f>
        <v/>
      </c>
      <c r="O17" s="513">
        <f>SUMIFS(Aut_Valor_Estoque!$P:$P,Aut_Valor_Estoque!$K:$K,CMV_Manual!O$2,Aut_Valor_Estoque!$J:$J,"ALIMENTOS")</f>
        <v/>
      </c>
      <c r="R17" s="488" t="n"/>
    </row>
    <row r="18">
      <c r="A18" s="346" t="n"/>
      <c r="B18" s="347" t="inlineStr">
        <is>
          <t>(-) Fechamento Bebida, estoque final</t>
        </is>
      </c>
      <c r="C18" s="499" t="n">
        <v>64930.39999999997</v>
      </c>
      <c r="D18" s="499">
        <f>SUMIFS(Aut_Valor_Estoque!$P:$P,Aut_Valor_Estoque!$K:$K,CMV_Manual!D$2,Aut_Valor_Estoque!$J:$J,"BEBIDAS")</f>
        <v/>
      </c>
      <c r="E18" s="499">
        <f>SUMIFS(Aut_Valor_Estoque!$P:$P,Aut_Valor_Estoque!$K:$K,CMV_Manual!E$2,Aut_Valor_Estoque!$J:$J,"BEBIDAS")</f>
        <v/>
      </c>
      <c r="F18" s="499">
        <f>SUMIFS(Aut_Valor_Estoque!$P:$P,Aut_Valor_Estoque!$K:$K,CMV_Manual!F$2,Aut_Valor_Estoque!$J:$J,"BEBIDAS")</f>
        <v/>
      </c>
      <c r="G18" s="499">
        <f>SUMIFS(Aut_Valor_Estoque!$P:$P,Aut_Valor_Estoque!$K:$K,CMV_Manual!G$2,Aut_Valor_Estoque!$J:$J,"BEBIDAS")</f>
        <v/>
      </c>
      <c r="H18" s="499">
        <f>SUMIFS(Aut_Valor_Estoque!$P:$P,Aut_Valor_Estoque!$K:$K,CMV_Manual!H$2,Aut_Valor_Estoque!$J:$J,"BEBIDAS")</f>
        <v/>
      </c>
      <c r="I18" s="499">
        <f>SUMIFS(Aut_Valor_Estoque!$P:$P,Aut_Valor_Estoque!$K:$K,CMV_Manual!I$2,Aut_Valor_Estoque!$J:$J,"BEBIDAS")</f>
        <v/>
      </c>
      <c r="J18" s="499">
        <f>SUMIFS(Aut_Valor_Estoque!$P:$P,Aut_Valor_Estoque!$K:$K,CMV_Manual!J$2,Aut_Valor_Estoque!$J:$J,"BEBIDAS")</f>
        <v/>
      </c>
      <c r="K18" s="499">
        <f>SUMIFS(Aut_Valor_Estoque!$P:$P,Aut_Valor_Estoque!$K:$K,CMV_Manual!K$2,Aut_Valor_Estoque!$J:$J,"BEBIDAS")</f>
        <v/>
      </c>
      <c r="L18" s="499">
        <f>SUMIFS(Aut_Valor_Estoque!$P:$P,Aut_Valor_Estoque!$K:$K,CMV_Manual!L$2,Aut_Valor_Estoque!$J:$J,"BEBIDAS")</f>
        <v/>
      </c>
      <c r="M18" s="499">
        <f>SUMIFS(Aut_Valor_Estoque!$P:$P,Aut_Valor_Estoque!$K:$K,CMV_Manual!M$2,Aut_Valor_Estoque!$J:$J,"BEBIDAS")</f>
        <v/>
      </c>
      <c r="N18" s="499">
        <f>SUMIFS(Aut_Valor_Estoque!$P:$P,Aut_Valor_Estoque!$K:$K,CMV_Manual!N$2,Aut_Valor_Estoque!$J:$J,"BEBIDAS")</f>
        <v/>
      </c>
      <c r="O18" s="500">
        <f>SUMIFS(Aut_Valor_Estoque!$P:$P,Aut_Valor_Estoque!$K:$K,CMV_Manual!O$2,Aut_Valor_Estoque!$J:$J,"BEBIDAS")</f>
        <v/>
      </c>
      <c r="R18" s="488" t="n"/>
    </row>
    <row r="19">
      <c r="A19" s="346" t="n"/>
      <c r="B19" s="347" t="inlineStr">
        <is>
          <t>(-) Fechamento Produção Cozinha</t>
        </is>
      </c>
      <c r="C19" s="499" t="n">
        <v>1340.91</v>
      </c>
      <c r="D19" s="499">
        <f>SUMIFS(Aut_Insumos_Producao!$J:$J,Aut_Insumos_Producao!$D:$D,CMV_Manual!D$2,Aut_Insumos_Producao!$H:$H,"ALIMENTOS")</f>
        <v/>
      </c>
      <c r="E19" s="499">
        <f>SUMIFS(Aut_Insumos_Producao!$J:$J,Aut_Insumos_Producao!$D:$D,CMV_Manual!E$2,Aut_Insumos_Producao!$H:$H,"ALIMENTOS")</f>
        <v/>
      </c>
      <c r="F19" s="499">
        <f>SUMIFS(Aut_Insumos_Producao!$J:$J,Aut_Insumos_Producao!$D:$D,CMV_Manual!F$2,Aut_Insumos_Producao!$H:$H,"ALIMENTOS")</f>
        <v/>
      </c>
      <c r="G19" s="499">
        <f>SUMIFS(Aut_Insumos_Producao!$J:$J,Aut_Insumos_Producao!$D:$D,CMV_Manual!G$2,Aut_Insumos_Producao!$H:$H,"ALIMENTOS")</f>
        <v/>
      </c>
      <c r="H19" s="499">
        <f>SUMIFS(Aut_Insumos_Producao!$J:$J,Aut_Insumos_Producao!$D:$D,CMV_Manual!H$2,Aut_Insumos_Producao!$H:$H,"ALIMENTOS")</f>
        <v/>
      </c>
      <c r="I19" s="499">
        <f>SUMIFS(Aut_Insumos_Producao!$J:$J,Aut_Insumos_Producao!$D:$D,CMV_Manual!I$2,Aut_Insumos_Producao!$H:$H,"ALIMENTOS")</f>
        <v/>
      </c>
      <c r="J19" s="499">
        <f>SUMIFS(Aut_Insumos_Producao!$J:$J,Aut_Insumos_Producao!$D:$D,CMV_Manual!J$2,Aut_Insumos_Producao!$H:$H,"ALIMENTOS")</f>
        <v/>
      </c>
      <c r="K19" s="499">
        <f>SUMIFS(Aut_Insumos_Producao!$J:$J,Aut_Insumos_Producao!$D:$D,CMV_Manual!K$2,Aut_Insumos_Producao!$H:$H,"ALIMENTOS")</f>
        <v/>
      </c>
      <c r="L19" s="499">
        <f>SUMIFS(Aut_Insumos_Producao!$J:$J,Aut_Insumos_Producao!$D:$D,CMV_Manual!L$2,Aut_Insumos_Producao!$H:$H,"ALIMENTOS")</f>
        <v/>
      </c>
      <c r="M19" s="499">
        <f>SUMIFS(Aut_Insumos_Producao!$J:$J,Aut_Insumos_Producao!$D:$D,CMV_Manual!M$2,Aut_Insumos_Producao!$H:$H,"ALIMENTOS")</f>
        <v/>
      </c>
      <c r="N19" s="499">
        <f>SUMIFS(Aut_Insumos_Producao!$J:$J,Aut_Insumos_Producao!$D:$D,CMV_Manual!N$2,Aut_Insumos_Producao!$H:$H,"ALIMENTOS")</f>
        <v/>
      </c>
      <c r="O19" s="500">
        <f>SUMIFS(Aut_Insumos_Producao!$J:$J,Aut_Insumos_Producao!$D:$D,CMV_Manual!O$2,Aut_Insumos_Producao!$H:$H,"ALIMENTOS")</f>
        <v/>
      </c>
    </row>
    <row r="20">
      <c r="A20" s="346" t="n"/>
      <c r="B20" s="347" t="inlineStr">
        <is>
          <t>(-) Fechamento Produção Bar</t>
        </is>
      </c>
      <c r="C20" s="499" t="n">
        <v>9168.859999999999</v>
      </c>
      <c r="D20" s="499">
        <f>SUMIFS(Aut_Insumos_Producao!$J:$J,Aut_Insumos_Producao!$D:$D,CMV_Manual!D$2,Aut_Insumos_Producao!$H:$H,"BEBIDAS")</f>
        <v/>
      </c>
      <c r="E20" s="499">
        <f>SUMIFS(Aut_Insumos_Producao!$J:$J,Aut_Insumos_Producao!$D:$D,CMV_Manual!E$2,Aut_Insumos_Producao!$H:$H,"BEBIDAS")</f>
        <v/>
      </c>
      <c r="F20" s="499">
        <f>SUMIFS(Aut_Insumos_Producao!$J:$J,Aut_Insumos_Producao!$D:$D,CMV_Manual!F$2,Aut_Insumos_Producao!$H:$H,"BEBIDAS")</f>
        <v/>
      </c>
      <c r="G20" s="499">
        <f>SUMIFS(Aut_Insumos_Producao!$J:$J,Aut_Insumos_Producao!$D:$D,CMV_Manual!G$2,Aut_Insumos_Producao!$H:$H,"BEBIDAS")</f>
        <v/>
      </c>
      <c r="H20" s="499">
        <f>SUMIFS(Aut_Insumos_Producao!$J:$J,Aut_Insumos_Producao!$D:$D,CMV_Manual!H$2,Aut_Insumos_Producao!$H:$H,"BEBIDAS")</f>
        <v/>
      </c>
      <c r="I20" s="499">
        <f>SUMIFS(Aut_Insumos_Producao!$J:$J,Aut_Insumos_Producao!$D:$D,CMV_Manual!I$2,Aut_Insumos_Producao!$H:$H,"BEBIDAS")</f>
        <v/>
      </c>
      <c r="J20" s="499">
        <f>SUMIFS(Aut_Insumos_Producao!$J:$J,Aut_Insumos_Producao!$D:$D,CMV_Manual!J$2,Aut_Insumos_Producao!$H:$H,"BEBIDAS")</f>
        <v/>
      </c>
      <c r="K20" s="499">
        <f>SUMIFS(Aut_Insumos_Producao!$J:$J,Aut_Insumos_Producao!$D:$D,CMV_Manual!K$2,Aut_Insumos_Producao!$H:$H,"BEBIDAS")</f>
        <v/>
      </c>
      <c r="L20" s="499">
        <f>SUMIFS(Aut_Insumos_Producao!$J:$J,Aut_Insumos_Producao!$D:$D,CMV_Manual!L$2,Aut_Insumos_Producao!$H:$H,"BEBIDAS")</f>
        <v/>
      </c>
      <c r="M20" s="499">
        <f>SUMIFS(Aut_Insumos_Producao!$J:$J,Aut_Insumos_Producao!$D:$D,CMV_Manual!M$2,Aut_Insumos_Producao!$H:$H,"BEBIDAS")</f>
        <v/>
      </c>
      <c r="N20" s="499">
        <f>SUMIFS(Aut_Insumos_Producao!$J:$J,Aut_Insumos_Producao!$D:$D,CMV_Manual!N$2,Aut_Insumos_Producao!$H:$H,"BEBIDAS")</f>
        <v/>
      </c>
      <c r="O20" s="500">
        <f>SUMIFS(Aut_Insumos_Producao!$J:$J,Aut_Insumos_Producao!$D:$D,CMV_Manual!O$2,Aut_Insumos_Producao!$H:$H,"BEBIDAS")</f>
        <v/>
      </c>
    </row>
    <row r="21">
      <c r="A21" s="350" t="n"/>
      <c r="B21" s="361" t="n"/>
      <c r="C21" s="514" t="n"/>
      <c r="D21" s="514" t="n"/>
      <c r="E21" s="514" t="n"/>
      <c r="F21" s="514" t="n"/>
      <c r="G21" s="514" t="n"/>
      <c r="H21" s="514" t="n"/>
      <c r="I21" s="514" t="n"/>
      <c r="J21" s="514" t="n"/>
      <c r="K21" s="514" t="n"/>
      <c r="L21" s="514" t="n"/>
      <c r="M21" s="514" t="n"/>
      <c r="N21" s="514" t="n"/>
      <c r="O21" s="515" t="n"/>
    </row>
    <row r="22">
      <c r="B22" s="364" t="inlineStr">
        <is>
          <t>(=) Custo Alimento Vendido</t>
        </is>
      </c>
      <c r="C22" s="516">
        <f>C5+C7+C9+C11-C13-C15-C17-C19</f>
        <v/>
      </c>
      <c r="D22" s="516">
        <f>D5+D7+D9+D11-D13-D15-D17-D19</f>
        <v/>
      </c>
      <c r="E22" s="516">
        <f>E5+E7+E9+E11-E13-E15-E17-E19</f>
        <v/>
      </c>
      <c r="F22" s="516">
        <f>F5+F7+F9+F11-F13-F15-F17-F19</f>
        <v/>
      </c>
      <c r="G22" s="516">
        <f>G5+G7+G9+G11-G13-G15-G17-G19</f>
        <v/>
      </c>
      <c r="H22" s="516">
        <f>H5+H7+H9+H11-H13-H15-H17-H19</f>
        <v/>
      </c>
      <c r="I22" s="516">
        <f>I5+I7+I9+I11-I13-I15-I17-I19</f>
        <v/>
      </c>
      <c r="J22" s="516">
        <f>J5+J7+J9+J11-J13-J15-J17-J19</f>
        <v/>
      </c>
      <c r="K22" s="516">
        <f>K5+K7+K9+K11-K13-K15-K17-K19</f>
        <v/>
      </c>
      <c r="L22" s="516">
        <f>L5+L7+L9+L11-L13-L15-L17-L19</f>
        <v/>
      </c>
      <c r="M22" s="516">
        <f>M5+M7+M9+M11-M13-M15-M17-M19</f>
        <v/>
      </c>
      <c r="N22" s="516">
        <f>N5+N7+N9+N11-N13-N15-N17-N19</f>
        <v/>
      </c>
      <c r="O22" s="517">
        <f>O5+O7+O9+O11-O13-O15-O17-O19</f>
        <v/>
      </c>
    </row>
    <row r="23">
      <c r="B23" s="364" t="inlineStr">
        <is>
          <t>(=) Custo Bebida Vendida</t>
        </is>
      </c>
      <c r="C23" s="516">
        <f>C6+C8+C10+C12-C14-C18-C20</f>
        <v/>
      </c>
      <c r="D23" s="516">
        <f>D6+D8+D10+D12-D14-D18-D20</f>
        <v/>
      </c>
      <c r="E23" s="516">
        <f>E6+E8+E10+E12-E14-E18-E20</f>
        <v/>
      </c>
      <c r="F23" s="516">
        <f>F6+F8+F10+F12-F14-F18-F20</f>
        <v/>
      </c>
      <c r="G23" s="516">
        <f>G6+G8+G10+G12-G14-G18-G20</f>
        <v/>
      </c>
      <c r="H23" s="516">
        <f>H6+H8+H10+H12-H14-H18-H20</f>
        <v/>
      </c>
      <c r="I23" s="516">
        <f>I6+I8+I10+I12-I14-I18-I20</f>
        <v/>
      </c>
      <c r="J23" s="516">
        <f>J6+J8+J10+J12-J14-J18-J20</f>
        <v/>
      </c>
      <c r="K23" s="516">
        <f>K6+K8+K10+K12-K14-K18-K20</f>
        <v/>
      </c>
      <c r="L23" s="516">
        <f>L6+L8+L10+L12-L14-L18-L20</f>
        <v/>
      </c>
      <c r="M23" s="516">
        <f>M6+M8+M10+M12-M14-M18-M20</f>
        <v/>
      </c>
      <c r="N23" s="516">
        <f>N6+N8+N10+N12-N14-N18-N20</f>
        <v/>
      </c>
      <c r="O23" s="517">
        <f>O6+O8+O10+O12-O14-O18-O20</f>
        <v/>
      </c>
      <c r="P23" s="518" t="n"/>
    </row>
    <row r="24">
      <c r="B24" s="368" t="inlineStr">
        <is>
          <t>Somatorio A&amp;B</t>
        </is>
      </c>
      <c r="C24" s="519">
        <f>SUM(C22:C23)</f>
        <v/>
      </c>
      <c r="D24" s="519">
        <f>SUM(D22:D23)</f>
        <v/>
      </c>
      <c r="E24" s="519">
        <f>SUM(E22:E23)</f>
        <v/>
      </c>
      <c r="F24" s="519">
        <f>SUM(F22:F23)</f>
        <v/>
      </c>
      <c r="G24" s="519">
        <f>SUM(G22:G23)</f>
        <v/>
      </c>
      <c r="H24" s="519">
        <f>SUM(H22:H23)</f>
        <v/>
      </c>
      <c r="I24" s="519">
        <f>SUM(I22:I23)</f>
        <v/>
      </c>
      <c r="J24" s="519">
        <f>SUM(J22:J23)</f>
        <v/>
      </c>
      <c r="K24" s="519">
        <f>SUM(K22:K23)</f>
        <v/>
      </c>
      <c r="L24" s="519">
        <f>SUM(L22:L23)</f>
        <v/>
      </c>
      <c r="M24" s="519">
        <f>SUM(M22:M23)</f>
        <v/>
      </c>
      <c r="N24" s="519">
        <f>SUM(N22:N23)</f>
        <v/>
      </c>
      <c r="O24" s="520">
        <f>SUM(O22:O23)</f>
        <v/>
      </c>
    </row>
    <row r="25">
      <c r="A25" s="346" t="n"/>
      <c r="B25" s="371" t="inlineStr">
        <is>
          <t>Venda De Alimento</t>
        </is>
      </c>
      <c r="C25" s="521" t="n">
        <v>46078</v>
      </c>
      <c r="D25" s="522">
        <f>SUMIFS(Aut_Faturamento_Zig!$F:$F,Aut_Faturamento_Zig!$D:$D,CMV_Manual!D$2,Aut_Faturamento_Zig!$E:$E,"Alimentos")</f>
        <v/>
      </c>
      <c r="E25" s="522">
        <f>SUMIFS(Aut_Faturamento_Zig!$F:$F,Aut_Faturamento_Zig!$D:$D,CMV_Manual!E$2,Aut_Faturamento_Zig!$E:$E,"Alimentos")</f>
        <v/>
      </c>
      <c r="F25" s="522">
        <f>SUMIFS(Aut_Faturamento_Zig!$F:$F,Aut_Faturamento_Zig!$D:$D,CMV_Manual!F$2,Aut_Faturamento_Zig!$E:$E,"Alimentos")</f>
        <v/>
      </c>
      <c r="G25" s="522">
        <f>SUMIFS(Aut_Faturamento_Zig!$F:$F,Aut_Faturamento_Zig!$D:$D,CMV_Manual!G$2,Aut_Faturamento_Zig!$E:$E,"Alimentos")</f>
        <v/>
      </c>
      <c r="H25" s="522">
        <f>SUMIFS(Aut_Faturamento_Zig!$F:$F,Aut_Faturamento_Zig!$D:$D,CMV_Manual!H$2,Aut_Faturamento_Zig!$E:$E,"Alimentos")</f>
        <v/>
      </c>
      <c r="I25" s="522">
        <f>SUMIFS(Aut_Faturamento_Zig!$F:$F,Aut_Faturamento_Zig!$D:$D,CMV_Manual!I$2,Aut_Faturamento_Zig!$E:$E,"Alimentos")</f>
        <v/>
      </c>
      <c r="J25" s="522">
        <f>SUMIFS(Aut_Faturamento_Zig!$F:$F,Aut_Faturamento_Zig!$D:$D,CMV_Manual!J$2,Aut_Faturamento_Zig!$E:$E,"Alimentos")</f>
        <v/>
      </c>
      <c r="K25" s="522">
        <f>SUMIFS(Aut_Faturamento_Zig!$F:$F,Aut_Faturamento_Zig!$D:$D,CMV_Manual!K$2,Aut_Faturamento_Zig!$E:$E,"Alimentos")</f>
        <v/>
      </c>
      <c r="L25" s="522">
        <f>SUMIFS(Aut_Faturamento_Zig!$F:$F,Aut_Faturamento_Zig!$D:$D,CMV_Manual!L$2,Aut_Faturamento_Zig!$E:$E,"Alimentos")</f>
        <v/>
      </c>
      <c r="M25" s="522">
        <f>SUMIFS(Aut_Faturamento_Zig!$F:$F,Aut_Faturamento_Zig!$D:$D,CMV_Manual!M$2,Aut_Faturamento_Zig!$E:$E,"Alimentos")</f>
        <v/>
      </c>
      <c r="N25" s="522">
        <f>SUMIFS(Aut_Faturamento_Zig!$F:$F,Aut_Faturamento_Zig!$D:$D,CMV_Manual!N$2,Aut_Faturamento_Zig!$E:$E,"Alimentos")</f>
        <v/>
      </c>
      <c r="O25" s="523">
        <f>SUMIFS(Aut_Faturamento_Zig!$F:$F,Aut_Faturamento_Zig!$D:$D,CMV_Manual!O$2,Aut_Faturamento_Zig!$E:$E,"Alimentos")</f>
        <v/>
      </c>
      <c r="Q25" s="524" t="n"/>
      <c r="R25" s="376" t="n"/>
    </row>
    <row r="26">
      <c r="A26" s="346" t="n"/>
      <c r="B26" s="371" t="inlineStr">
        <is>
          <t>Venda De Bebida</t>
        </is>
      </c>
      <c r="C26" s="521" t="n">
        <v>118867</v>
      </c>
      <c r="D26" s="522">
        <f>SUMIFS(Aut_Faturamento_Zig!$F:$F,Aut_Faturamento_Zig!$D:$D,CMV_Manual!D$2,Aut_Faturamento_Zig!$E:$E,"Bebidas")</f>
        <v/>
      </c>
      <c r="E26" s="522">
        <f>SUMIFS(Aut_Faturamento_Zig!$F:$F,Aut_Faturamento_Zig!$D:$D,CMV_Manual!E$2,Aut_Faturamento_Zig!$E:$E,"Bebidas")</f>
        <v/>
      </c>
      <c r="F26" s="525">
        <f>SUMIFS(Aut_Faturamento_Zig!$F:$F,Aut_Faturamento_Zig!$D:$D,CMV_Manual!F$2,Aut_Faturamento_Zig!$E:$E,"Bebidas")</f>
        <v/>
      </c>
      <c r="G26" s="522">
        <f>SUMIFS(Aut_Faturamento_Zig!$F:$F,Aut_Faturamento_Zig!$D:$D,CMV_Manual!G$2,Aut_Faturamento_Zig!$E:$E,"Bebidas")</f>
        <v/>
      </c>
      <c r="H26" s="522">
        <f>SUMIFS(Aut_Faturamento_Zig!$F:$F,Aut_Faturamento_Zig!$D:$D,CMV_Manual!H$2,Aut_Faturamento_Zig!$E:$E,"Bebidas")</f>
        <v/>
      </c>
      <c r="I26" s="522">
        <f>SUMIFS(Aut_Faturamento_Zig!$F:$F,Aut_Faturamento_Zig!$D:$D,CMV_Manual!I$2,Aut_Faturamento_Zig!$E:$E,"Bebidas")</f>
        <v/>
      </c>
      <c r="J26" s="522">
        <f>SUMIFS(Aut_Faturamento_Zig!$F:$F,Aut_Faturamento_Zig!$D:$D,CMV_Manual!J$2,Aut_Faturamento_Zig!$E:$E,"Bebidas")</f>
        <v/>
      </c>
      <c r="K26" s="522">
        <f>SUMIFS(Aut_Faturamento_Zig!$F:$F,Aut_Faturamento_Zig!$D:$D,CMV_Manual!K$2,Aut_Faturamento_Zig!$E:$E,"Bebidas")</f>
        <v/>
      </c>
      <c r="L26" s="522">
        <f>SUMIFS(Aut_Faturamento_Zig!$F:$F,Aut_Faturamento_Zig!$D:$D,CMV_Manual!L$2,Aut_Faturamento_Zig!$E:$E,"Bebidas")</f>
        <v/>
      </c>
      <c r="M26" s="522">
        <f>SUMIFS(Aut_Faturamento_Zig!$F:$F,Aut_Faturamento_Zig!$D:$D,CMV_Manual!M$2,Aut_Faturamento_Zig!$E:$E,"Bebidas")</f>
        <v/>
      </c>
      <c r="N26" s="522">
        <f>SUMIFS(Aut_Faturamento_Zig!$F:$F,Aut_Faturamento_Zig!$D:$D,CMV_Manual!N$2,Aut_Faturamento_Zig!$E:$E,"Bebidas")</f>
        <v/>
      </c>
      <c r="O26" s="523">
        <f>SUMIFS(Aut_Faturamento_Zig!$F:$F,Aut_Faturamento_Zig!$D:$D,CMV_Manual!O$2,Aut_Faturamento_Zig!$E:$E,"Bebidas")</f>
        <v/>
      </c>
      <c r="P26" s="518" t="n"/>
      <c r="Q26" s="524" t="n"/>
      <c r="R26" s="507" t="n"/>
    </row>
    <row r="27">
      <c r="A27" s="346" t="n"/>
      <c r="B27" s="371" t="inlineStr">
        <is>
          <t>Eventos (A&amp;B)</t>
        </is>
      </c>
      <c r="C27" s="521" t="n">
        <v>201818</v>
      </c>
      <c r="D27" s="522">
        <f>SUMIFS(Aut_Eventos_AeB!$D:$D,Aut_Eventos_AeB!$E:$E,D2)</f>
        <v/>
      </c>
      <c r="E27" s="526">
        <f>SUMIFS(Aut_Eventos_AeB!$D:$D,Aut_Eventos_AeB!$E:$E,E2)</f>
        <v/>
      </c>
      <c r="F27" s="526">
        <f>SUMIFS(Aut_Eventos_AeB!$D:$D,Aut_Eventos_AeB!$E:$E,F2)</f>
        <v/>
      </c>
      <c r="G27" s="522">
        <f>U15</f>
        <v/>
      </c>
      <c r="H27" s="522">
        <f>SUMIFS(Aut_Eventos_AeB!$D:$D,Aut_Eventos_AeB!$E:$E,H2)</f>
        <v/>
      </c>
      <c r="I27" s="522">
        <f>SUMIFS(Aut_Eventos_AeB!$D:$D,Aut_Eventos_AeB!$E:$E,I2)</f>
        <v/>
      </c>
      <c r="J27" s="522">
        <f>SUMIFS(Aut_Eventos_AeB!$D:$D,Aut_Eventos_AeB!$E:$E,J2)</f>
        <v/>
      </c>
      <c r="K27" s="522">
        <f>SUMIFS(Aut_Eventos_AeB!$D:$D,Aut_Eventos_AeB!$E:$E,K2)</f>
        <v/>
      </c>
      <c r="L27" s="522">
        <f>SUMIFS(Aut_Eventos_AeB!$D:$D,Aut_Eventos_AeB!$E:$E,L2)</f>
        <v/>
      </c>
      <c r="M27" s="522">
        <f>SUMIFS(Aut_Eventos_AeB!$D:$D,Aut_Eventos_AeB!$E:$E,M2)</f>
        <v/>
      </c>
      <c r="N27" s="522">
        <f>SUMIFS(Aut_Eventos_AeB!$D:$D,Aut_Eventos_AeB!$E:$E,N2)</f>
        <v/>
      </c>
      <c r="O27" s="523">
        <f>SUMIFS(Aut_Eventos_AeB!$D:$D,Aut_Eventos_AeB!$E:$E,O2)</f>
        <v/>
      </c>
      <c r="Q27" s="507" t="n"/>
      <c r="R27" s="507" t="n"/>
    </row>
    <row r="28">
      <c r="A28" s="346" t="n"/>
      <c r="B28" s="371" t="inlineStr">
        <is>
          <t>Delivery</t>
        </is>
      </c>
      <c r="C28" s="521" t="n"/>
      <c r="D28" s="521" t="n"/>
      <c r="E28" s="527" t="n"/>
      <c r="F28" s="527" t="n"/>
      <c r="G28" s="521" t="n"/>
      <c r="H28" s="521" t="n"/>
      <c r="I28" s="521" t="n"/>
      <c r="J28" s="521" t="n"/>
      <c r="K28" s="521" t="n"/>
      <c r="L28" s="521" t="n"/>
      <c r="M28" s="521" t="n"/>
      <c r="N28" s="521" t="n"/>
      <c r="O28" s="528" t="n"/>
      <c r="Q28" s="507" t="n"/>
      <c r="R28" s="494" t="n"/>
    </row>
    <row r="29">
      <c r="A29" s="346" t="n"/>
      <c r="B29" s="378" t="inlineStr">
        <is>
          <t>Soma A&amp;B + Eventos</t>
        </is>
      </c>
      <c r="C29" s="529" t="n">
        <v>366763</v>
      </c>
      <c r="D29" s="529">
        <f>SUM(D25:D28)</f>
        <v/>
      </c>
      <c r="E29" s="529">
        <f>SUM(E25:E28)</f>
        <v/>
      </c>
      <c r="F29" s="529">
        <f>SUM(F25:F28)</f>
        <v/>
      </c>
      <c r="G29" s="529">
        <f>SUM(G25:G28)</f>
        <v/>
      </c>
      <c r="H29" s="529">
        <f>SUM(H25:H28)</f>
        <v/>
      </c>
      <c r="I29" s="529">
        <f>SUM(I25:I28)</f>
        <v/>
      </c>
      <c r="J29" s="529">
        <f>SUM(J25:J28)</f>
        <v/>
      </c>
      <c r="K29" s="529">
        <f>SUM(K25:K28)</f>
        <v/>
      </c>
      <c r="L29" s="529">
        <f>SUM(L25:L28)</f>
        <v/>
      </c>
      <c r="M29" s="529">
        <f>SUM(M25:M28)</f>
        <v/>
      </c>
      <c r="N29" s="529">
        <f>SUM(N25:N28)</f>
        <v/>
      </c>
      <c r="O29" s="530">
        <f>SUM(O25:O28)</f>
        <v/>
      </c>
      <c r="Q29" s="507" t="n"/>
      <c r="R29" s="494" t="n"/>
    </row>
    <row r="30">
      <c r="A30" s="346" t="n"/>
      <c r="B30" s="381" t="inlineStr">
        <is>
          <t>%</t>
        </is>
      </c>
      <c r="C30" s="382">
        <f>IFERROR(C24/C29,"-")</f>
        <v/>
      </c>
      <c r="D30" s="382">
        <f>IFERROR(D24/D29,"-")</f>
        <v/>
      </c>
      <c r="E30" s="382">
        <f>IFERROR(E24/E29,"-")</f>
        <v/>
      </c>
      <c r="F30" s="382">
        <f>IFERROR(F24/F29,"-")</f>
        <v/>
      </c>
      <c r="G30" s="382">
        <f>IFERROR(G24/G29,"-")</f>
        <v/>
      </c>
      <c r="H30" s="382">
        <f>IFERROR(H24/H29,"-")</f>
        <v/>
      </c>
      <c r="I30" s="382">
        <f>IFERROR(I24/I29,"-")</f>
        <v/>
      </c>
      <c r="J30" s="382">
        <f>IFERROR(J24/J29,"-")</f>
        <v/>
      </c>
      <c r="K30" s="382">
        <f>IFERROR(K24/K29,"-")</f>
        <v/>
      </c>
      <c r="L30" s="382">
        <f>IFERROR(L24/L29,"-")</f>
        <v/>
      </c>
      <c r="M30" s="382">
        <f>IFERROR(M24/M29,"-")</f>
        <v/>
      </c>
      <c r="N30" s="382">
        <f>IFERROR(N24/N29,"-")</f>
        <v/>
      </c>
      <c r="O30" s="383">
        <f>IFERROR(O24/O29,"-")</f>
        <v/>
      </c>
    </row>
    <row r="31" ht="6" customHeight="1">
      <c r="A31" s="346" t="n"/>
      <c r="B31" s="381" t="n"/>
      <c r="C31" s="384" t="n"/>
      <c r="D31" s="384" t="n"/>
      <c r="E31" s="384" t="n"/>
      <c r="F31" s="384" t="n"/>
      <c r="G31" s="384" t="n"/>
      <c r="H31" s="384" t="n"/>
      <c r="I31" s="384" t="n"/>
      <c r="J31" s="384" t="n"/>
      <c r="K31" s="384" t="n"/>
      <c r="L31" s="384" t="n"/>
      <c r="M31" s="384" t="n"/>
      <c r="N31" s="384" t="n"/>
      <c r="O31" s="385" t="n"/>
    </row>
    <row r="32">
      <c r="B32" s="347" t="inlineStr">
        <is>
          <t>CMV Alimento</t>
        </is>
      </c>
      <c r="C32" s="386">
        <f>IFERROR((C22)/(C25+(C27*50%)),"-")</f>
        <v/>
      </c>
      <c r="D32" s="386">
        <f>IFERROR((D22)/(D25+(D27*50%)),"-")</f>
        <v/>
      </c>
      <c r="E32" s="438">
        <f>IFERROR((E22)/(E25+(E27*50%)),"-")</f>
        <v/>
      </c>
      <c r="F32" s="386">
        <f>IFERROR((F22)/(F25+(F27*50%)),"-")</f>
        <v/>
      </c>
      <c r="G32" s="386">
        <f>IFERROR((G22)/(G25+(G27*50%)),"-")</f>
        <v/>
      </c>
      <c r="H32" s="386">
        <f>IFERROR((H22)/(H25+(H27*50%)),"-")</f>
        <v/>
      </c>
      <c r="I32" s="386">
        <f>IFERROR((I22)/(I25+(I27*50%)),"-")</f>
        <v/>
      </c>
      <c r="J32" s="386">
        <f>IFERROR((J22)/(J25+(J27*50%)),"-")</f>
        <v/>
      </c>
      <c r="K32" s="387">
        <f>IFERROR(K22/K25,"-")</f>
        <v/>
      </c>
      <c r="L32" s="387">
        <f>IFERROR(L22/L25,"-")</f>
        <v/>
      </c>
      <c r="M32" s="387">
        <f>IFERROR(M22/M25,"-")</f>
        <v/>
      </c>
      <c r="N32" s="387">
        <f>IFERROR(N22/N25,"-")</f>
        <v/>
      </c>
      <c r="O32" s="388">
        <f>IFERROR(O22/O25,"-")</f>
        <v/>
      </c>
    </row>
    <row r="33">
      <c r="B33" s="347" t="inlineStr">
        <is>
          <t>CMV Bebida</t>
        </is>
      </c>
      <c r="C33" s="389">
        <f>IFERROR(C23/(C26+(C27*50%)),"-")</f>
        <v/>
      </c>
      <c r="D33" s="389">
        <f>IFERROR(D23/(D26+(D27*50%)),"-")</f>
        <v/>
      </c>
      <c r="E33" s="387">
        <f>IFERROR(E23/(E26+(E27*50%)),"-")</f>
        <v/>
      </c>
      <c r="F33" s="389">
        <f>IFERROR(F23/(F26+(F27*50%)),"-")</f>
        <v/>
      </c>
      <c r="G33" s="389">
        <f>IFERROR(G23/(G26+(G27*50%)),"-")</f>
        <v/>
      </c>
      <c r="H33" s="389">
        <f>IFERROR(H23/(H26+(H27*50%)),"-")</f>
        <v/>
      </c>
      <c r="I33" s="389">
        <f>IFERROR(I23/(I26+(I27*50%)),"-")</f>
        <v/>
      </c>
      <c r="J33" s="389">
        <f>IFERROR(J23/(J26+(J27*50%)),"-")</f>
        <v/>
      </c>
      <c r="K33" s="387">
        <f>IFERROR(K23/K26,"-")</f>
        <v/>
      </c>
      <c r="L33" s="387">
        <f>IFERROR(L23/L26,"-")</f>
        <v/>
      </c>
      <c r="M33" s="387">
        <f>IFERROR(M23/M26,"-")</f>
        <v/>
      </c>
      <c r="N33" s="387">
        <f>IFERROR(N23/N26,"-")</f>
        <v/>
      </c>
      <c r="O33" s="388">
        <f>IFERROR(O23/O26,"-")</f>
        <v/>
      </c>
    </row>
    <row r="34">
      <c r="B34" s="368" t="inlineStr">
        <is>
          <t>CMV Geral</t>
        </is>
      </c>
      <c r="C34" s="390">
        <f>C24/C29</f>
        <v/>
      </c>
      <c r="D34" s="390">
        <f>D24/D29</f>
        <v/>
      </c>
      <c r="E34" s="390">
        <f>E24/E29</f>
        <v/>
      </c>
      <c r="F34" s="390">
        <f>F24/F29</f>
        <v/>
      </c>
      <c r="G34" s="390">
        <f>G24/G29</f>
        <v/>
      </c>
      <c r="H34" s="390">
        <f>H24/H29</f>
        <v/>
      </c>
      <c r="I34" s="390">
        <f>I24/I29</f>
        <v/>
      </c>
      <c r="J34" s="390">
        <f>J24/J29</f>
        <v/>
      </c>
      <c r="K34" s="390">
        <f>K24/K29</f>
        <v/>
      </c>
      <c r="L34" s="390">
        <f>L24/L29</f>
        <v/>
      </c>
      <c r="M34" s="390">
        <f>M24/M29</f>
        <v/>
      </c>
      <c r="N34" s="390">
        <f>N24/N29</f>
        <v/>
      </c>
      <c r="O34" s="391">
        <f>O24/O29</f>
        <v/>
      </c>
    </row>
    <row r="36">
      <c r="B36" s="531" t="n"/>
    </row>
    <row r="37">
      <c r="B37" s="531" t="n"/>
    </row>
  </sheetData>
  <pageMargins left="0.511811024" right="0.511811024" top="0.787401575" bottom="0.787401575" header="0.31496062" footer="0.31496062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theme="5" tint="0.5999938962981048"/>
    <outlinePr summaryBelow="1" summaryRight="1"/>
    <pageSetUpPr/>
  </sheetPr>
  <dimension ref="B1:T83"/>
  <sheetViews>
    <sheetView showGridLines="0" zoomScale="80" zoomScaleNormal="80" workbookViewId="0">
      <selection activeCell="D16" sqref="D16"/>
    </sheetView>
  </sheetViews>
  <sheetFormatPr baseColWidth="8" defaultRowHeight="14.4" outlineLevelRow="1"/>
  <cols>
    <col width="3.6640625" customWidth="1" min="1" max="1"/>
    <col width="29.33203125" customWidth="1" min="2" max="2"/>
    <col width="8.5546875" bestFit="1" customWidth="1" min="3" max="3"/>
    <col width="16.6640625" bestFit="1" customWidth="1" min="4" max="4"/>
    <col width="16.88671875" bestFit="1" customWidth="1" min="5" max="5"/>
    <col width="16.21875" bestFit="1" customWidth="1" min="6" max="6"/>
    <col width="16.88671875" bestFit="1" customWidth="1" min="7" max="7"/>
    <col width="16.6640625" bestFit="1" customWidth="1" min="8" max="8"/>
    <col width="13.6640625" bestFit="1" customWidth="1" min="9" max="19"/>
    <col width="16.88671875" bestFit="1" customWidth="1" min="20" max="20"/>
  </cols>
  <sheetData>
    <row r="1" ht="26.4" customFormat="1" customHeight="1" s="476">
      <c r="B1" s="475" t="inlineStr">
        <is>
          <t>LOVE CABARET</t>
        </is>
      </c>
    </row>
    <row r="3">
      <c r="B3" s="289" t="inlineStr">
        <is>
          <t>Descrição</t>
        </is>
      </c>
      <c r="C3" s="289" t="inlineStr">
        <is>
          <t>%</t>
        </is>
      </c>
      <c r="D3" s="289" t="n">
        <v>1</v>
      </c>
      <c r="E3" s="289">
        <f>D3+1</f>
        <v/>
      </c>
      <c r="F3" s="289" t="n">
        <v>3</v>
      </c>
      <c r="G3" s="289" t="inlineStr">
        <is>
          <t>1º TRI</t>
        </is>
      </c>
      <c r="H3" s="289">
        <f>F3+1</f>
        <v/>
      </c>
      <c r="I3" s="289">
        <f>H3+1</f>
        <v/>
      </c>
      <c r="J3" s="289" t="n">
        <v>6</v>
      </c>
      <c r="K3" s="289" t="inlineStr">
        <is>
          <t>2º TRI</t>
        </is>
      </c>
      <c r="L3" s="289" t="n">
        <v>7</v>
      </c>
      <c r="M3" s="289">
        <f>L3+1</f>
        <v/>
      </c>
      <c r="N3" s="289" t="n">
        <v>9</v>
      </c>
      <c r="O3" s="289" t="inlineStr">
        <is>
          <t>3º TRI</t>
        </is>
      </c>
      <c r="P3" s="289" t="n">
        <v>10</v>
      </c>
      <c r="Q3" s="289">
        <f>P3+1</f>
        <v/>
      </c>
      <c r="R3" s="289" t="n">
        <v>12</v>
      </c>
      <c r="S3" s="289" t="inlineStr">
        <is>
          <t>4º TRI</t>
        </is>
      </c>
      <c r="T3" s="289" t="inlineStr">
        <is>
          <t>Total</t>
        </is>
      </c>
    </row>
    <row r="4">
      <c r="B4" s="290" t="inlineStr">
        <is>
          <t>Receita Serviços</t>
        </is>
      </c>
      <c r="C4" s="291" t="n"/>
      <c r="D4" s="292">
        <f>SUM(D5:D8)</f>
        <v/>
      </c>
      <c r="E4" s="292">
        <f>SUM(E5:E8)</f>
        <v/>
      </c>
      <c r="F4" s="292">
        <f>SUM(F5:F8)</f>
        <v/>
      </c>
      <c r="G4" s="532">
        <f>SUM(G5:G8)</f>
        <v/>
      </c>
      <c r="H4" s="533">
        <f>SUM(H5:H8)</f>
        <v/>
      </c>
      <c r="I4" s="533">
        <f>SUM(I5:I8)</f>
        <v/>
      </c>
      <c r="J4" s="533">
        <f>SUM(J5:J8)</f>
        <v/>
      </c>
      <c r="K4" s="532">
        <f>SUM(K5:K8)</f>
        <v/>
      </c>
      <c r="L4" s="533">
        <f>SUM(L5:L8)</f>
        <v/>
      </c>
      <c r="M4" s="533">
        <f>SUM(M5:M8)</f>
        <v/>
      </c>
      <c r="N4" s="533">
        <f>SUM(N5:N8)</f>
        <v/>
      </c>
      <c r="O4" s="532">
        <f>SUM(O5:O8)</f>
        <v/>
      </c>
      <c r="P4" s="533">
        <f>SUM(P5:P8)</f>
        <v/>
      </c>
      <c r="Q4" s="533">
        <f>SUM(Q5:Q8)</f>
        <v/>
      </c>
      <c r="R4" s="533">
        <f>SUM(R5:R8)</f>
        <v/>
      </c>
      <c r="S4" s="532">
        <f>SUM(S5:S8)</f>
        <v/>
      </c>
      <c r="T4" s="534">
        <f>SUM(G4,K4,O4,S4)</f>
        <v/>
      </c>
    </row>
    <row r="5" outlineLevel="1">
      <c r="B5" s="296" t="inlineStr">
        <is>
          <t>Eventos Couvert</t>
        </is>
      </c>
      <c r="D5" s="297">
        <f>DRE!J15</f>
        <v/>
      </c>
      <c r="E5" s="297">
        <f>DRE!M15</f>
        <v/>
      </c>
      <c r="F5" s="297">
        <f>DRE!P15</f>
        <v/>
      </c>
      <c r="G5" s="535">
        <f>SUM(D5:F5)</f>
        <v/>
      </c>
      <c r="H5" s="297">
        <f>DRE!S15</f>
        <v/>
      </c>
      <c r="I5" s="494">
        <f>DRE!V15</f>
        <v/>
      </c>
      <c r="J5" s="494">
        <f>DRE!Y15</f>
        <v/>
      </c>
      <c r="K5" s="535">
        <f>SUM(H5:J5)</f>
        <v/>
      </c>
      <c r="L5" s="494">
        <f>DRE!AB15</f>
        <v/>
      </c>
      <c r="M5" s="494">
        <f>DRE!AE15</f>
        <v/>
      </c>
      <c r="N5" s="494">
        <f>DRE!AH15</f>
        <v/>
      </c>
      <c r="O5" s="535">
        <f>SUM(L5:N5)</f>
        <v/>
      </c>
      <c r="P5" s="494">
        <f>DRE!AK15</f>
        <v/>
      </c>
      <c r="Q5" s="494">
        <f>DRE!AN15</f>
        <v/>
      </c>
      <c r="R5" s="494">
        <f>DRE!AQ15</f>
        <v/>
      </c>
      <c r="S5" s="535">
        <f>SUM(P5:R5)</f>
        <v/>
      </c>
      <c r="T5" s="536">
        <f>SUM(G5,K5,O5,S5)</f>
        <v/>
      </c>
    </row>
    <row r="6" outlineLevel="1">
      <c r="B6" s="296" t="inlineStr">
        <is>
          <t>Eventos Locações</t>
        </is>
      </c>
      <c r="D6" s="297">
        <f>DRE!J16</f>
        <v/>
      </c>
      <c r="E6" s="297">
        <f>DRE!M16</f>
        <v/>
      </c>
      <c r="F6" s="297">
        <f>DRE!P16</f>
        <v/>
      </c>
      <c r="G6" s="535">
        <f>SUM(D6:F6)</f>
        <v/>
      </c>
      <c r="H6" s="297">
        <f>DRE!S16</f>
        <v/>
      </c>
      <c r="I6" s="494">
        <f>DRE!V16</f>
        <v/>
      </c>
      <c r="J6" s="494">
        <f>DRE!Y16</f>
        <v/>
      </c>
      <c r="K6" s="535">
        <f>SUM(H6:J6)</f>
        <v/>
      </c>
      <c r="L6" s="494">
        <f>DRE!AB16</f>
        <v/>
      </c>
      <c r="M6" s="494">
        <f>DRE!AE16</f>
        <v/>
      </c>
      <c r="N6" s="494">
        <f>DRE!AH16</f>
        <v/>
      </c>
      <c r="O6" s="535">
        <f>SUM(L6:N6)</f>
        <v/>
      </c>
      <c r="P6" s="494">
        <f>DRE!AK16</f>
        <v/>
      </c>
      <c r="Q6" s="494">
        <f>DRE!AN16</f>
        <v/>
      </c>
      <c r="R6" s="494">
        <f>DRE!AQ16</f>
        <v/>
      </c>
      <c r="S6" s="535">
        <f>SUM(P6:R6)</f>
        <v/>
      </c>
      <c r="T6" s="536">
        <f>SUM(G6,K6,O6,S6)</f>
        <v/>
      </c>
    </row>
    <row r="7" outlineLevel="1">
      <c r="B7" s="296" t="inlineStr">
        <is>
          <t>Eventos Rebate Fornecedores</t>
        </is>
      </c>
      <c r="D7" s="297">
        <f>DRE!J17</f>
        <v/>
      </c>
      <c r="E7" s="297">
        <f>DRE!M17</f>
        <v/>
      </c>
      <c r="F7" s="297">
        <f>DRE!P17</f>
        <v/>
      </c>
      <c r="G7" s="535">
        <f>SUM(D7:F7)</f>
        <v/>
      </c>
      <c r="H7" s="297">
        <f>DRE!S17</f>
        <v/>
      </c>
      <c r="I7" s="494">
        <f>DRE!V17</f>
        <v/>
      </c>
      <c r="J7" s="494">
        <f>DRE!Y17</f>
        <v/>
      </c>
      <c r="K7" s="535">
        <f>SUM(H7:J7)</f>
        <v/>
      </c>
      <c r="L7" s="494">
        <f>DRE!AB17</f>
        <v/>
      </c>
      <c r="M7" s="494">
        <f>DRE!AE17</f>
        <v/>
      </c>
      <c r="N7" s="494">
        <f>DRE!AH17</f>
        <v/>
      </c>
      <c r="O7" s="535">
        <f>SUM(L7:N7)</f>
        <v/>
      </c>
      <c r="P7" s="494">
        <f>DRE!AK17</f>
        <v/>
      </c>
      <c r="Q7" s="494">
        <f>DRE!AN17</f>
        <v/>
      </c>
      <c r="R7" s="494">
        <f>DRE!AQ17</f>
        <v/>
      </c>
      <c r="S7" s="535">
        <f>SUM(P7:R7)</f>
        <v/>
      </c>
      <c r="T7" s="536">
        <f>SUM(G7,K7,O7,S7)</f>
        <v/>
      </c>
    </row>
    <row r="8" outlineLevel="1">
      <c r="B8" s="296" t="inlineStr">
        <is>
          <t>Gifts</t>
        </is>
      </c>
      <c r="D8" s="297">
        <f>DRE!J12</f>
        <v/>
      </c>
      <c r="E8" s="297">
        <f>DRE!M12</f>
        <v/>
      </c>
      <c r="F8" s="297">
        <f>DRE!P12</f>
        <v/>
      </c>
      <c r="G8" s="535">
        <f>SUM(D8:F8)</f>
        <v/>
      </c>
      <c r="H8" s="297">
        <f>DRE!S12</f>
        <v/>
      </c>
      <c r="I8" s="494">
        <f>DRE!V12</f>
        <v/>
      </c>
      <c r="J8" s="494">
        <f>DRE!Y12</f>
        <v/>
      </c>
      <c r="K8" s="535">
        <f>SUM(H8:J8)</f>
        <v/>
      </c>
      <c r="L8" s="494">
        <f>DRE!AB12</f>
        <v/>
      </c>
      <c r="M8" s="494">
        <f>DRE!AE12</f>
        <v/>
      </c>
      <c r="N8" s="494">
        <f>DRE!AH12</f>
        <v/>
      </c>
      <c r="O8" s="535">
        <f>SUM(L8:N8)</f>
        <v/>
      </c>
      <c r="P8" s="494">
        <f>DRE!AK12</f>
        <v/>
      </c>
      <c r="Q8" s="494">
        <f>DRE!AN12</f>
        <v/>
      </c>
      <c r="R8" s="494">
        <f>DRE!AQ12</f>
        <v/>
      </c>
      <c r="S8" s="535">
        <f>SUM(P8:R8)</f>
        <v/>
      </c>
      <c r="T8" s="536">
        <f>SUM(G8,K8,O8,S8)</f>
        <v/>
      </c>
    </row>
    <row r="9">
      <c r="B9" s="290" t="inlineStr">
        <is>
          <t>Receita Comércio</t>
        </is>
      </c>
      <c r="C9" s="291" t="n"/>
      <c r="D9" s="292">
        <f>SUM(D10:D15)-D11</f>
        <v/>
      </c>
      <c r="E9" s="292">
        <f>SUM(E10:E15)-E11</f>
        <v/>
      </c>
      <c r="F9" s="292">
        <f>SUM(F10:F15)-F11</f>
        <v/>
      </c>
      <c r="G9" s="532">
        <f>SUM(G10:G15)-G11</f>
        <v/>
      </c>
      <c r="H9" s="533">
        <f>SUM(H10:H15)-H11</f>
        <v/>
      </c>
      <c r="I9" s="533">
        <f>SUM(I10:I15)-I11</f>
        <v/>
      </c>
      <c r="J9" s="533">
        <f>SUM(J10:J15)-J11</f>
        <v/>
      </c>
      <c r="K9" s="532">
        <f>SUM(K10:K15)-K11</f>
        <v/>
      </c>
      <c r="L9" s="533">
        <f>SUM(L10:L15)-L11</f>
        <v/>
      </c>
      <c r="M9" s="533">
        <f>SUM(M10:M15)-M11</f>
        <v/>
      </c>
      <c r="N9" s="533">
        <f>SUM(N10:N15)-N11</f>
        <v/>
      </c>
      <c r="O9" s="532">
        <f>SUM(O10:O15)-O11</f>
        <v/>
      </c>
      <c r="P9" s="533">
        <f>SUM(P10:P15)-P11</f>
        <v/>
      </c>
      <c r="Q9" s="533">
        <f>SUM(Q10:Q15)-Q11</f>
        <v/>
      </c>
      <c r="R9" s="533">
        <f>SUM(R10:R15)-R11</f>
        <v/>
      </c>
      <c r="S9" s="532">
        <f>SUM(S10:S15)-S11</f>
        <v/>
      </c>
      <c r="T9" s="534">
        <f>SUM(G9,K9,O9,S9)</f>
        <v/>
      </c>
    </row>
    <row r="10" outlineLevel="1">
      <c r="B10" s="296" t="inlineStr">
        <is>
          <t>Eventos A&amp;B</t>
        </is>
      </c>
      <c r="D10" s="297">
        <f>DRE!J14</f>
        <v/>
      </c>
      <c r="E10" s="297">
        <f>DRE!M14</f>
        <v/>
      </c>
      <c r="F10" s="297">
        <f>DRE!P14</f>
        <v/>
      </c>
      <c r="G10" s="535">
        <f>SUM(D10:F10)</f>
        <v/>
      </c>
      <c r="H10" s="297">
        <f>DRE!S14</f>
        <v/>
      </c>
      <c r="I10" s="494">
        <f>DRE!V14</f>
        <v/>
      </c>
      <c r="J10" s="494">
        <f>DRE!Y14</f>
        <v/>
      </c>
      <c r="K10" s="535">
        <f>SUM(H10:J10)</f>
        <v/>
      </c>
      <c r="L10" s="494">
        <f>DRE!AB14</f>
        <v/>
      </c>
      <c r="M10" s="494">
        <f>DRE!AE14</f>
        <v/>
      </c>
      <c r="N10" s="494">
        <f>DRE!AH14</f>
        <v/>
      </c>
      <c r="O10" s="535">
        <f>SUM(L10:N10)</f>
        <v/>
      </c>
      <c r="P10" s="494">
        <f>DRE!AK14</f>
        <v/>
      </c>
      <c r="Q10" s="494">
        <f>DRE!AN14</f>
        <v/>
      </c>
      <c r="R10" s="494">
        <f>DRE!AQ14</f>
        <v/>
      </c>
      <c r="S10" s="535">
        <f>SUM(P10:R10)</f>
        <v/>
      </c>
      <c r="T10" s="536">
        <f>SUM(G10,K10,O10,S10)</f>
        <v/>
      </c>
    </row>
    <row r="11" outlineLevel="1">
      <c r="B11" s="296" t="inlineStr">
        <is>
          <t>Serviço (Gorjeta)</t>
        </is>
      </c>
      <c r="D11" s="297">
        <f>DRE!J13</f>
        <v/>
      </c>
      <c r="E11" s="297">
        <f>DRE!M13</f>
        <v/>
      </c>
      <c r="F11" s="297">
        <f>DRE!P13</f>
        <v/>
      </c>
      <c r="G11" s="535">
        <f>SUM(D11:F11)</f>
        <v/>
      </c>
      <c r="H11" s="297">
        <f>DRE!S13</f>
        <v/>
      </c>
      <c r="I11" s="494">
        <f>DRE!V13</f>
        <v/>
      </c>
      <c r="J11" s="494">
        <f>DRE!Y13</f>
        <v/>
      </c>
      <c r="K11" s="535">
        <f>SUM(H11:J11)</f>
        <v/>
      </c>
      <c r="L11" s="494">
        <f>DRE!AB13</f>
        <v/>
      </c>
      <c r="M11" s="494">
        <f>DRE!AE13</f>
        <v/>
      </c>
      <c r="N11" s="494">
        <f>DRE!AH13</f>
        <v/>
      </c>
      <c r="O11" s="535">
        <f>SUM(L11:N11)</f>
        <v/>
      </c>
      <c r="P11" s="494">
        <f>DRE!AK13</f>
        <v/>
      </c>
      <c r="Q11" s="494">
        <f>DRE!AN13</f>
        <v/>
      </c>
      <c r="R11" s="494">
        <f>DRE!AQ13</f>
        <v/>
      </c>
      <c r="S11" s="535">
        <f>SUM(P11:R11)</f>
        <v/>
      </c>
      <c r="T11" s="536">
        <f>SUM(G11,K11,O11,S11)</f>
        <v/>
      </c>
    </row>
    <row r="12" outlineLevel="1">
      <c r="B12" s="296" t="inlineStr">
        <is>
          <t>Alimentação</t>
        </is>
      </c>
      <c r="D12" s="297">
        <f>DRE!J9</f>
        <v/>
      </c>
      <c r="E12" s="297">
        <f>DRE!M9</f>
        <v/>
      </c>
      <c r="F12" s="297">
        <f>DRE!P9</f>
        <v/>
      </c>
      <c r="G12" s="535">
        <f>SUM(D12:F12)</f>
        <v/>
      </c>
      <c r="H12" s="297">
        <f>DRE!S9</f>
        <v/>
      </c>
      <c r="I12" s="494">
        <f>DRE!V9</f>
        <v/>
      </c>
      <c r="J12" s="494">
        <f>DRE!Y9</f>
        <v/>
      </c>
      <c r="K12" s="535">
        <f>SUM(H12:J12)</f>
        <v/>
      </c>
      <c r="L12" s="494">
        <f>DRE!AB9</f>
        <v/>
      </c>
      <c r="M12" s="494">
        <f>DRE!AE9</f>
        <v/>
      </c>
      <c r="N12" s="494">
        <f>DRE!AH9</f>
        <v/>
      </c>
      <c r="O12" s="535">
        <f>SUM(L12:N12)</f>
        <v/>
      </c>
      <c r="P12" s="494">
        <f>DRE!AK9</f>
        <v/>
      </c>
      <c r="Q12" s="494">
        <f>DRE!AN9</f>
        <v/>
      </c>
      <c r="R12" s="494">
        <f>DRE!AQ9</f>
        <v/>
      </c>
      <c r="S12" s="535">
        <f>SUM(P12:R12)</f>
        <v/>
      </c>
      <c r="T12" s="536">
        <f>SUM(G12,K12,O12,S12)</f>
        <v/>
      </c>
    </row>
    <row r="13" outlineLevel="1">
      <c r="B13" s="296" t="inlineStr">
        <is>
          <t>Bebida</t>
        </is>
      </c>
      <c r="D13" s="297">
        <f>DRE!J10</f>
        <v/>
      </c>
      <c r="E13" s="297">
        <f>DRE!M10</f>
        <v/>
      </c>
      <c r="F13" s="297">
        <f>DRE!P10</f>
        <v/>
      </c>
      <c r="G13" s="535">
        <f>SUM(D13:F13)</f>
        <v/>
      </c>
      <c r="H13" s="297">
        <f>DRE!S10</f>
        <v/>
      </c>
      <c r="I13" s="494">
        <f>DRE!V10</f>
        <v/>
      </c>
      <c r="J13" s="494">
        <f>DRE!Y10</f>
        <v/>
      </c>
      <c r="K13" s="535">
        <f>SUM(H13:J13)</f>
        <v/>
      </c>
      <c r="L13" s="494">
        <f>DRE!AB10</f>
        <v/>
      </c>
      <c r="M13" s="494">
        <f>DRE!AE10</f>
        <v/>
      </c>
      <c r="N13" s="494">
        <f>DRE!AH10</f>
        <v/>
      </c>
      <c r="O13" s="535">
        <f>SUM(L13:N13)</f>
        <v/>
      </c>
      <c r="P13" s="494">
        <f>DRE!AK10</f>
        <v/>
      </c>
      <c r="Q13" s="494">
        <f>DRE!AN10</f>
        <v/>
      </c>
      <c r="R13" s="494">
        <f>DRE!AQ10</f>
        <v/>
      </c>
      <c r="S13" s="535">
        <f>SUM(P13:R13)</f>
        <v/>
      </c>
      <c r="T13" s="536">
        <f>SUM(G13,K13,O13,S13)</f>
        <v/>
      </c>
    </row>
    <row r="14" outlineLevel="1">
      <c r="B14" s="296" t="inlineStr">
        <is>
          <t>Artístico (couvert/shows)</t>
        </is>
      </c>
      <c r="D14" s="297">
        <f>DRE!J11</f>
        <v/>
      </c>
      <c r="E14" s="297">
        <f>DRE!M11</f>
        <v/>
      </c>
      <c r="F14" s="297">
        <f>DRE!P11</f>
        <v/>
      </c>
      <c r="G14" s="535">
        <f>SUM(D14:F14)</f>
        <v/>
      </c>
      <c r="H14" s="297">
        <f>DRE!S11</f>
        <v/>
      </c>
      <c r="I14" s="494">
        <f>DRE!V11</f>
        <v/>
      </c>
      <c r="J14" s="494">
        <f>DRE!Y11</f>
        <v/>
      </c>
      <c r="K14" s="535">
        <f>SUM(H14:J14)</f>
        <v/>
      </c>
      <c r="L14" s="494">
        <f>DRE!AB11</f>
        <v/>
      </c>
      <c r="M14" s="494">
        <f>DRE!AE11</f>
        <v/>
      </c>
      <c r="N14" s="494">
        <f>DRE!AH11</f>
        <v/>
      </c>
      <c r="O14" s="535">
        <f>SUM(L14:N14)</f>
        <v/>
      </c>
      <c r="P14" s="494">
        <f>DRE!AK11</f>
        <v/>
      </c>
      <c r="Q14" s="494">
        <f>DRE!AN11</f>
        <v/>
      </c>
      <c r="R14" s="494">
        <f>DRE!AQ11</f>
        <v/>
      </c>
      <c r="S14" s="535">
        <f>SUM(P14:R14)</f>
        <v/>
      </c>
      <c r="T14" s="536">
        <f>SUM(G14,K14,O14,S14)</f>
        <v/>
      </c>
    </row>
    <row r="15" outlineLevel="1">
      <c r="B15" s="296" t="inlineStr">
        <is>
          <t>Delivery</t>
        </is>
      </c>
      <c r="D15" s="297">
        <f>DRE!J18</f>
        <v/>
      </c>
      <c r="E15" s="297">
        <f>DRE!M18</f>
        <v/>
      </c>
      <c r="F15" s="297">
        <f>DRE!P18</f>
        <v/>
      </c>
      <c r="G15" s="535">
        <f>SUM(D15:F15)</f>
        <v/>
      </c>
      <c r="H15" s="297">
        <f>DRE!S18</f>
        <v/>
      </c>
      <c r="I15" s="494">
        <f>DRE!V18</f>
        <v/>
      </c>
      <c r="J15" s="494">
        <f>DRE!Y18</f>
        <v/>
      </c>
      <c r="K15" s="535">
        <f>SUM(H15:J15)</f>
        <v/>
      </c>
      <c r="L15" s="494">
        <f>DRE!AB18</f>
        <v/>
      </c>
      <c r="M15" s="494">
        <f>DRE!AE18</f>
        <v/>
      </c>
      <c r="N15" s="494">
        <f>DRE!AH18</f>
        <v/>
      </c>
      <c r="O15" s="535">
        <f>SUM(L15:N15)</f>
        <v/>
      </c>
      <c r="P15" s="494">
        <f>DRE!AK18</f>
        <v/>
      </c>
      <c r="Q15" s="494">
        <f>DRE!AN18</f>
        <v/>
      </c>
      <c r="R15" s="494">
        <f>DRE!AQ18</f>
        <v/>
      </c>
      <c r="S15" s="535">
        <f>SUM(P15:R15)</f>
        <v/>
      </c>
      <c r="T15" s="536">
        <f>SUM(G15,K15,O15,S15)</f>
        <v/>
      </c>
    </row>
    <row r="16">
      <c r="B16" s="290" t="inlineStr">
        <is>
          <t>Outras Receitas Não operacional</t>
        </is>
      </c>
      <c r="C16" s="291" t="n"/>
      <c r="D16" s="301">
        <f>DRE!J19</f>
        <v/>
      </c>
      <c r="E16" s="301">
        <f>DRE!M19</f>
        <v/>
      </c>
      <c r="F16" s="301">
        <f>DRE!P19</f>
        <v/>
      </c>
      <c r="G16" s="532">
        <f>SUM(D16:F16)</f>
        <v/>
      </c>
      <c r="H16" s="301">
        <f>DRE!S19</f>
        <v/>
      </c>
      <c r="I16" s="533">
        <f>DRE!V19</f>
        <v/>
      </c>
      <c r="J16" s="533">
        <f>DRE!Y19</f>
        <v/>
      </c>
      <c r="K16" s="535">
        <f>SUM(H16:J16)</f>
        <v/>
      </c>
      <c r="L16" s="533">
        <f>DRE!AB19</f>
        <v/>
      </c>
      <c r="M16" s="533">
        <f>DRE!AE19</f>
        <v/>
      </c>
      <c r="N16" s="533">
        <f>DRE!AH19</f>
        <v/>
      </c>
      <c r="O16" s="535">
        <f>SUM(L16:N16)</f>
        <v/>
      </c>
      <c r="P16" s="533">
        <f>DRE!AK19</f>
        <v/>
      </c>
      <c r="Q16" s="533">
        <f>DRE!AN19</f>
        <v/>
      </c>
      <c r="R16" s="533">
        <f>DRE!AQ19</f>
        <v/>
      </c>
      <c r="S16" s="535">
        <f>SUM(P16:R16)</f>
        <v/>
      </c>
      <c r="T16" s="534">
        <f>SUM(G16,K16,O16,S16)</f>
        <v/>
      </c>
    </row>
    <row r="17" ht="15" customHeight="1" thickBot="1">
      <c r="B17" s="302" t="inlineStr">
        <is>
          <t>Total receitas</t>
        </is>
      </c>
      <c r="C17" s="303" t="n"/>
      <c r="D17" s="537">
        <f>D4+D9+D16+D11</f>
        <v/>
      </c>
      <c r="E17" s="537">
        <f>E4+E9+E16+E11</f>
        <v/>
      </c>
      <c r="F17" s="537">
        <f>F4+F9+F16+F11</f>
        <v/>
      </c>
      <c r="G17" s="538">
        <f>G4+G9+G16+G11</f>
        <v/>
      </c>
      <c r="H17" s="537">
        <f>H4+H9+H16+H11</f>
        <v/>
      </c>
      <c r="I17" s="537">
        <f>I4+I9+I16+I11</f>
        <v/>
      </c>
      <c r="J17" s="537">
        <f>J4+J9+J16+J11</f>
        <v/>
      </c>
      <c r="K17" s="538">
        <f>K4+K9+K16+K11</f>
        <v/>
      </c>
      <c r="L17" s="537">
        <f>L4+L9+L16+L11</f>
        <v/>
      </c>
      <c r="M17" s="537">
        <f>M4+M9+M16+M11</f>
        <v/>
      </c>
      <c r="N17" s="537">
        <f>N4+N9+N16+N11</f>
        <v/>
      </c>
      <c r="O17" s="538">
        <f>O4+O9+O16+O11</f>
        <v/>
      </c>
      <c r="P17" s="537">
        <f>P4+P9+P16+P11</f>
        <v/>
      </c>
      <c r="Q17" s="537">
        <f>Q4+Q9+Q16+Q11</f>
        <v/>
      </c>
      <c r="R17" s="537">
        <f>R4+R9+R16+R11</f>
        <v/>
      </c>
      <c r="S17" s="538">
        <f>S4+S9+S16+S11</f>
        <v/>
      </c>
      <c r="T17" s="539">
        <f>SUM(G17,K17,O17,S17)</f>
        <v/>
      </c>
    </row>
    <row r="18">
      <c r="B18" s="291" t="n"/>
      <c r="C18" s="291" t="n"/>
      <c r="D18" s="533" t="n"/>
      <c r="E18" s="533" t="n"/>
      <c r="F18" s="533" t="n"/>
      <c r="G18" s="533" t="n"/>
      <c r="H18" s="533" t="n"/>
      <c r="I18" s="533" t="n"/>
      <c r="J18" s="533" t="n"/>
      <c r="K18" s="533" t="n"/>
      <c r="L18" s="533" t="n"/>
      <c r="M18" s="533" t="n"/>
      <c r="N18" s="533" t="n"/>
      <c r="O18" s="533" t="n"/>
      <c r="P18" s="533" t="n"/>
      <c r="Q18" s="533" t="n"/>
      <c r="R18" s="533" t="n"/>
      <c r="S18" s="533" t="n"/>
      <c r="T18" s="533" t="n"/>
    </row>
    <row r="19" ht="14.7" customHeight="1" thickBot="1">
      <c r="D19" s="494" t="n"/>
      <c r="E19" s="494" t="n"/>
      <c r="F19" s="494" t="n"/>
      <c r="G19" s="494" t="n"/>
      <c r="H19" s="494" t="n"/>
      <c r="I19" s="494" t="n"/>
      <c r="J19" s="494" t="n"/>
      <c r="K19" s="494" t="n"/>
      <c r="L19" s="494" t="n"/>
      <c r="M19" s="494" t="n"/>
      <c r="N19" s="494" t="n"/>
      <c r="O19" s="494" t="n"/>
      <c r="P19" s="494" t="n"/>
      <c r="Q19" s="494" t="n"/>
      <c r="R19" s="494" t="n"/>
      <c r="S19" s="494" t="n"/>
      <c r="T19" s="533" t="n"/>
    </row>
    <row r="20">
      <c r="B20" s="307" t="inlineStr">
        <is>
          <t>ISS</t>
        </is>
      </c>
      <c r="C20" s="308" t="n">
        <v>0.05</v>
      </c>
      <c r="D20" s="540">
        <f>D$4*$C$20</f>
        <v/>
      </c>
      <c r="E20" s="540">
        <f>E$4*$C$20</f>
        <v/>
      </c>
      <c r="F20" s="540">
        <f>F$4*$C$20</f>
        <v/>
      </c>
      <c r="G20" s="541">
        <f>G4*$C$20</f>
        <v/>
      </c>
      <c r="H20" s="540">
        <f>H$4*$C$20</f>
        <v/>
      </c>
      <c r="I20" s="540">
        <f>I$4*$C$20</f>
        <v/>
      </c>
      <c r="J20" s="540">
        <f>J$4*$C$20</f>
        <v/>
      </c>
      <c r="K20" s="541">
        <f>K4*$C$20</f>
        <v/>
      </c>
      <c r="L20" s="540">
        <f>L$4*$C$20</f>
        <v/>
      </c>
      <c r="M20" s="540">
        <f>M$4*$C$20</f>
        <v/>
      </c>
      <c r="N20" s="540">
        <f>N$4*$C$20</f>
        <v/>
      </c>
      <c r="O20" s="541">
        <f>O4*$C$20</f>
        <v/>
      </c>
      <c r="P20" s="540">
        <f>P$4*$C$20</f>
        <v/>
      </c>
      <c r="Q20" s="540">
        <f>Q$4*$C$20</f>
        <v/>
      </c>
      <c r="R20" s="540">
        <f>R$4*$C$20</f>
        <v/>
      </c>
      <c r="S20" s="541">
        <f>S4*$C$20</f>
        <v/>
      </c>
      <c r="T20" s="542">
        <f>SUM(G20,K20,O20,S20)</f>
        <v/>
      </c>
    </row>
    <row r="21">
      <c r="B21" s="296" t="inlineStr">
        <is>
          <t>PIS</t>
        </is>
      </c>
      <c r="C21" s="312" t="n">
        <v>0.0065</v>
      </c>
      <c r="D21" s="494">
        <f>(D9+D4-D23)*($C$21)</f>
        <v/>
      </c>
      <c r="E21" s="494">
        <f>(E9+E4-E23)*($C$21)</f>
        <v/>
      </c>
      <c r="F21" s="494">
        <f>(F9+F4-F23)*($C$21)</f>
        <v/>
      </c>
      <c r="G21" s="535">
        <f>(G9+G4-G23)*($C$21)</f>
        <v/>
      </c>
      <c r="H21" s="494">
        <f>(H9+H4-H23)*($C$21)</f>
        <v/>
      </c>
      <c r="I21" s="494">
        <f>(I9+I4-I23)*($C$21)</f>
        <v/>
      </c>
      <c r="J21" s="494">
        <f>(J9+J4-J23)*($C$21)</f>
        <v/>
      </c>
      <c r="K21" s="535">
        <f>(K9+K4-K23)*($C$21)</f>
        <v/>
      </c>
      <c r="L21" s="494">
        <f>(L9+L4-L23)*($C$21)</f>
        <v/>
      </c>
      <c r="M21" s="494">
        <f>(M9+M4-M23)*($C$21)</f>
        <v/>
      </c>
      <c r="N21" s="494">
        <f>(N9+N4-N23)*($C$21)</f>
        <v/>
      </c>
      <c r="O21" s="535">
        <f>(O9+O4-O23)*($C$21)</f>
        <v/>
      </c>
      <c r="P21" s="494">
        <f>(P9+P4-P23)*($C$21)</f>
        <v/>
      </c>
      <c r="Q21" s="494">
        <f>(Q9+Q4-Q23)*($C$21)</f>
        <v/>
      </c>
      <c r="R21" s="494">
        <f>(R9+R4-R23)*($C$21)</f>
        <v/>
      </c>
      <c r="S21" s="535">
        <f>(S9+S4-S23)*($C$21)</f>
        <v/>
      </c>
      <c r="T21" s="543">
        <f>SUM(G21,K21,O21,S21)</f>
        <v/>
      </c>
    </row>
    <row r="22">
      <c r="B22" s="296" t="inlineStr">
        <is>
          <t>COFINS</t>
        </is>
      </c>
      <c r="C22" s="312" t="n">
        <v>0.03</v>
      </c>
      <c r="D22" s="494">
        <f>(D9+D4-D23)*($C$22)</f>
        <v/>
      </c>
      <c r="E22" s="494">
        <f>(E9+E4-E23)*($C$22)</f>
        <v/>
      </c>
      <c r="F22" s="494">
        <f>(F9+F4-F23)*($C$22)</f>
        <v/>
      </c>
      <c r="G22" s="535">
        <f>(G9+G4-G23)*($C$22)</f>
        <v/>
      </c>
      <c r="H22" s="494">
        <f>(H9+H4-H23)*($C$22)</f>
        <v/>
      </c>
      <c r="I22" s="494">
        <f>(I9+I4-I23)*($C$22)</f>
        <v/>
      </c>
      <c r="J22" s="494">
        <f>(J9+J4-J23)*($C$22)</f>
        <v/>
      </c>
      <c r="K22" s="535">
        <f>(K9+K4-K23)*($C$22)</f>
        <v/>
      </c>
      <c r="L22" s="494">
        <f>(L9+L4-L23)*($C$22)</f>
        <v/>
      </c>
      <c r="M22" s="494">
        <f>(M9+M4-M23)*($C$22)</f>
        <v/>
      </c>
      <c r="N22" s="494">
        <f>(N9+N4-N23)*($C$22)</f>
        <v/>
      </c>
      <c r="O22" s="535">
        <f>(O9+O4-O23)*($C$22)</f>
        <v/>
      </c>
      <c r="P22" s="494">
        <f>(P9+P4-P23)*($C$22)</f>
        <v/>
      </c>
      <c r="Q22" s="494">
        <f>(Q9+Q4-Q23)*($C$22)</f>
        <v/>
      </c>
      <c r="R22" s="494">
        <f>(R9+R4-R23)*($C$22)</f>
        <v/>
      </c>
      <c r="S22" s="535">
        <f>(S9+S4-S23)*($C$22)</f>
        <v/>
      </c>
      <c r="T22" s="543">
        <f>SUM(G22,K22,O22,S22)</f>
        <v/>
      </c>
    </row>
    <row r="23" ht="15" customHeight="1" thickBot="1">
      <c r="B23" s="314" t="inlineStr">
        <is>
          <t>ICMS</t>
        </is>
      </c>
      <c r="C23" s="315" t="n">
        <v>0.04</v>
      </c>
      <c r="D23" s="544">
        <f>D9*$C$23</f>
        <v/>
      </c>
      <c r="E23" s="544">
        <f>E9*$C$23</f>
        <v/>
      </c>
      <c r="F23" s="544">
        <f>F9*$C$23</f>
        <v/>
      </c>
      <c r="G23" s="545">
        <f>G9*$C$23</f>
        <v/>
      </c>
      <c r="H23" s="544">
        <f>H9*$C$23</f>
        <v/>
      </c>
      <c r="I23" s="544">
        <f>I9*$C$23</f>
        <v/>
      </c>
      <c r="J23" s="544">
        <f>J9*$C$23</f>
        <v/>
      </c>
      <c r="K23" s="545">
        <f>K9*$C$23</f>
        <v/>
      </c>
      <c r="L23" s="544">
        <f>L9*$C$23</f>
        <v/>
      </c>
      <c r="M23" s="544">
        <f>M9*$C$23</f>
        <v/>
      </c>
      <c r="N23" s="544">
        <f>N9*$C$23</f>
        <v/>
      </c>
      <c r="O23" s="545">
        <f>O9*$C$23</f>
        <v/>
      </c>
      <c r="P23" s="544">
        <f>P9*$C$23</f>
        <v/>
      </c>
      <c r="Q23" s="544">
        <f>Q9*$C$23</f>
        <v/>
      </c>
      <c r="R23" s="544">
        <f>R9*$C$23</f>
        <v/>
      </c>
      <c r="S23" s="545">
        <f>S9*$C$23</f>
        <v/>
      </c>
      <c r="T23" s="546">
        <f>SUM(G23,K23,O23,S23)</f>
        <v/>
      </c>
    </row>
    <row r="24" ht="15" customHeight="1" thickBot="1">
      <c r="C24" s="312" t="n"/>
      <c r="D24" s="494" t="n"/>
      <c r="E24" s="494" t="n"/>
      <c r="F24" s="494" t="n"/>
      <c r="G24" s="494" t="n"/>
      <c r="H24" s="494" t="n"/>
      <c r="I24" s="494" t="n"/>
      <c r="J24" s="494" t="n"/>
      <c r="K24" s="494" t="n"/>
      <c r="L24" s="494" t="n"/>
      <c r="M24" s="494" t="n"/>
      <c r="N24" s="494" t="n"/>
      <c r="O24" s="494" t="n"/>
      <c r="P24" s="494" t="n"/>
      <c r="Q24" s="494" t="n"/>
      <c r="R24" s="494" t="n"/>
      <c r="S24" s="494" t="n"/>
      <c r="T24" s="494" t="n"/>
    </row>
    <row r="25">
      <c r="B25" s="307" t="inlineStr">
        <is>
          <t xml:space="preserve">IRPJ s/ Serviço </t>
        </is>
      </c>
      <c r="C25" s="308" t="n">
        <v>0.32</v>
      </c>
      <c r="D25" s="547">
        <f>SUM(D4)*$C$25</f>
        <v/>
      </c>
      <c r="E25" s="547">
        <f>SUM(E4)*$C$25</f>
        <v/>
      </c>
      <c r="F25" s="547">
        <f>SUM(F4)*$C$25</f>
        <v/>
      </c>
      <c r="G25" s="541">
        <f>SUM(G4)*$C$25</f>
        <v/>
      </c>
      <c r="H25" s="547">
        <f>SUM(H4)*$C$25</f>
        <v/>
      </c>
      <c r="I25" s="547">
        <f>SUM(I4)*$C$25</f>
        <v/>
      </c>
      <c r="J25" s="547">
        <f>SUM(J4)*$C$25</f>
        <v/>
      </c>
      <c r="K25" s="541">
        <f>SUM(K4)*$C$25</f>
        <v/>
      </c>
      <c r="L25" s="547">
        <f>SUM(L4)*$C$25</f>
        <v/>
      </c>
      <c r="M25" s="547">
        <f>SUM(M4)*$C$25</f>
        <v/>
      </c>
      <c r="N25" s="547">
        <f>SUM(N4)*$C$25</f>
        <v/>
      </c>
      <c r="O25" s="541">
        <f>SUM(O4)*$C$25</f>
        <v/>
      </c>
      <c r="P25" s="547">
        <f>SUM(P4)*$C$25</f>
        <v/>
      </c>
      <c r="Q25" s="547">
        <f>SUM(Q4)*$C$25</f>
        <v/>
      </c>
      <c r="R25" s="547">
        <f>SUM(R4)*$C$25</f>
        <v/>
      </c>
      <c r="S25" s="541">
        <f>SUM(S4)*$C$25</f>
        <v/>
      </c>
      <c r="T25" s="542">
        <f>SUM(G25,K25,O25,S25)</f>
        <v/>
      </c>
    </row>
    <row r="26">
      <c r="B26" s="296" t="inlineStr">
        <is>
          <t xml:space="preserve">IRPJ s/ Comercio  </t>
        </is>
      </c>
      <c r="C26" s="312" t="n">
        <v>0.08</v>
      </c>
      <c r="D26" s="533">
        <f>SUM(D9)*$C$26</f>
        <v/>
      </c>
      <c r="E26" s="533">
        <f>SUM(E9)*$C$26</f>
        <v/>
      </c>
      <c r="F26" s="533">
        <f>SUM(F9)*$C$26</f>
        <v/>
      </c>
      <c r="G26" s="535">
        <f>SUM(G9)*$C$26</f>
        <v/>
      </c>
      <c r="H26" s="533">
        <f>SUM(H9)*$C$26</f>
        <v/>
      </c>
      <c r="I26" s="533">
        <f>SUM(I9)*$C$26</f>
        <v/>
      </c>
      <c r="J26" s="533">
        <f>SUM(J9)*$C$26</f>
        <v/>
      </c>
      <c r="K26" s="535">
        <f>SUM(K9)*$C$26</f>
        <v/>
      </c>
      <c r="L26" s="533">
        <f>SUM(L9)*$C$26</f>
        <v/>
      </c>
      <c r="M26" s="533">
        <f>SUM(M9)*$C$26</f>
        <v/>
      </c>
      <c r="N26" s="533">
        <f>SUM(N9)*$C$26</f>
        <v/>
      </c>
      <c r="O26" s="535">
        <f>SUM(O9)*$C$26</f>
        <v/>
      </c>
      <c r="P26" s="533">
        <f>SUM(P9)*$C$26</f>
        <v/>
      </c>
      <c r="Q26" s="533">
        <f>SUM(Q9)*$C$26</f>
        <v/>
      </c>
      <c r="R26" s="533">
        <f>SUM(R9)*$C$26</f>
        <v/>
      </c>
      <c r="S26" s="535">
        <f>SUM(S9)*$C$26</f>
        <v/>
      </c>
      <c r="T26" s="543">
        <f>SUM(G26,K26,O26,S26)</f>
        <v/>
      </c>
    </row>
    <row r="27">
      <c r="B27" s="296" t="inlineStr">
        <is>
          <t>IRPJ Não operacional</t>
        </is>
      </c>
      <c r="C27" s="312" t="n">
        <v>1</v>
      </c>
      <c r="D27" s="533">
        <f>SUM(D16)</f>
        <v/>
      </c>
      <c r="E27" s="533">
        <f>SUM(E16)</f>
        <v/>
      </c>
      <c r="F27" s="533">
        <f>SUM(F16)</f>
        <v/>
      </c>
      <c r="G27" s="535">
        <f>SUM(G16)</f>
        <v/>
      </c>
      <c r="H27" s="533">
        <f>SUM(H16)</f>
        <v/>
      </c>
      <c r="I27" s="533">
        <f>SUM(I16)</f>
        <v/>
      </c>
      <c r="J27" s="533">
        <f>SUM(J16)</f>
        <v/>
      </c>
      <c r="K27" s="535">
        <f>SUM(K16)</f>
        <v/>
      </c>
      <c r="L27" s="533">
        <f>SUM(L16)</f>
        <v/>
      </c>
      <c r="M27" s="533">
        <f>SUM(M16)</f>
        <v/>
      </c>
      <c r="N27" s="533">
        <f>SUM(N16)</f>
        <v/>
      </c>
      <c r="O27" s="535">
        <f>SUM(O16)</f>
        <v/>
      </c>
      <c r="P27" s="533">
        <f>SUM(P16)</f>
        <v/>
      </c>
      <c r="Q27" s="533">
        <f>SUM(Q16)</f>
        <v/>
      </c>
      <c r="R27" s="533">
        <f>SUM(R16)</f>
        <v/>
      </c>
      <c r="S27" s="535">
        <f>SUM(S16)</f>
        <v/>
      </c>
      <c r="T27" s="543">
        <f>SUM(G27,K27,O27,S27)</f>
        <v/>
      </c>
    </row>
    <row r="28">
      <c r="B28" s="296" t="inlineStr">
        <is>
          <t>IRPJ Adicional</t>
        </is>
      </c>
      <c r="C28" s="312" t="n">
        <v>0.1</v>
      </c>
      <c r="D28" s="533" t="n"/>
      <c r="E28" s="533" t="n"/>
      <c r="F28" s="533" t="n"/>
      <c r="G28" s="535">
        <f>IF((G25+G26+G27)-60000&gt;=0,(G25+G26+G27-60000)*$C$28,0)</f>
        <v/>
      </c>
      <c r="H28" s="533" t="n"/>
      <c r="I28" s="533" t="n"/>
      <c r="J28" s="533" t="n"/>
      <c r="K28" s="535">
        <f>IF((K25+K26+K27)-60000&gt;=0,(K25+K26+K27-60000)*$C$28,0)</f>
        <v/>
      </c>
      <c r="L28" s="533" t="n"/>
      <c r="M28" s="533" t="n"/>
      <c r="N28" s="533" t="n"/>
      <c r="O28" s="535">
        <f>IF((O25+O26+O27)-60000&gt;=0,(O25+O26+O27-60000)*$C$28,0)</f>
        <v/>
      </c>
      <c r="P28" s="533" t="n"/>
      <c r="Q28" s="533" t="n"/>
      <c r="R28" s="533" t="n"/>
      <c r="S28" s="535">
        <f>IF((S25+S26+S27)-60000&gt;=0,(S25+S26+S27-60000)*$C$28,0)</f>
        <v/>
      </c>
      <c r="T28" s="543">
        <f>SUM(G28,K28,O28,S28)</f>
        <v/>
      </c>
    </row>
    <row r="29" ht="15" customHeight="1" thickBot="1">
      <c r="B29" s="302" t="inlineStr">
        <is>
          <t>IRPJ Total</t>
        </is>
      </c>
      <c r="C29" s="320" t="n"/>
      <c r="D29" s="537">
        <f>SUM(D25:D27)*15%+D28</f>
        <v/>
      </c>
      <c r="E29" s="537">
        <f>SUM(E25:E27)*15%+E28</f>
        <v/>
      </c>
      <c r="F29" s="537">
        <f>SUM(F25:F27)*15%+F28</f>
        <v/>
      </c>
      <c r="G29" s="545">
        <f>SUM(G25:G27)*15%+G28</f>
        <v/>
      </c>
      <c r="H29" s="537">
        <f>SUM(H25:H27)*15%+H28</f>
        <v/>
      </c>
      <c r="I29" s="537">
        <f>SUM(I25:I27)*15%+I28</f>
        <v/>
      </c>
      <c r="J29" s="537">
        <f>SUM(J25:J27)*15%+J28</f>
        <v/>
      </c>
      <c r="K29" s="545">
        <f>SUM(K25:K27)*15%+K28</f>
        <v/>
      </c>
      <c r="L29" s="537">
        <f>SUM(L25:L27)*15%+L28</f>
        <v/>
      </c>
      <c r="M29" s="537">
        <f>SUM(M25:M27)*15%+M28</f>
        <v/>
      </c>
      <c r="N29" s="537">
        <f>SUM(N25:N27)*15%+N28</f>
        <v/>
      </c>
      <c r="O29" s="545">
        <f>SUM(O25:O27)*15%+O28</f>
        <v/>
      </c>
      <c r="P29" s="537">
        <f>SUM(P25:P27)*15%+P28</f>
        <v/>
      </c>
      <c r="Q29" s="537">
        <f>SUM(Q25:Q27)*15%+Q28</f>
        <v/>
      </c>
      <c r="R29" s="537">
        <f>SUM(R25:R27)*15%+R28</f>
        <v/>
      </c>
      <c r="S29" s="545">
        <f>SUM(S25:S27)*15%+S28</f>
        <v/>
      </c>
      <c r="T29" s="539">
        <f>SUM(G29,K29,O29,S29)</f>
        <v/>
      </c>
    </row>
    <row r="30" ht="15" customHeight="1" thickBot="1">
      <c r="C30" s="312" t="n"/>
      <c r="D30" s="494" t="n"/>
      <c r="E30" s="494" t="n"/>
      <c r="F30" s="494" t="n"/>
      <c r="G30" s="494" t="n"/>
      <c r="H30" s="494" t="n"/>
      <c r="I30" s="494" t="n"/>
      <c r="J30" s="494" t="n"/>
      <c r="K30" s="494" t="n"/>
      <c r="L30" s="494" t="n"/>
      <c r="M30" s="494" t="n"/>
      <c r="N30" s="494" t="n"/>
      <c r="O30" s="494" t="n"/>
      <c r="P30" s="494" t="n"/>
      <c r="Q30" s="494" t="n"/>
      <c r="R30" s="494" t="n"/>
      <c r="S30" s="494" t="n"/>
      <c r="T30" s="494" t="n"/>
    </row>
    <row r="31">
      <c r="B31" s="307" t="inlineStr">
        <is>
          <t xml:space="preserve">CSLL s/ Serviço </t>
        </is>
      </c>
      <c r="C31" s="308" t="n">
        <v>0.32</v>
      </c>
      <c r="D31" s="547">
        <f>SUM(D4)*$C$31*9%</f>
        <v/>
      </c>
      <c r="E31" s="547">
        <f>SUM(E4)*$C$31*9%</f>
        <v/>
      </c>
      <c r="F31" s="547">
        <f>SUM(F4)*$C$31*9%</f>
        <v/>
      </c>
      <c r="G31" s="541">
        <f>SUM(G4)*$C$31*9%</f>
        <v/>
      </c>
      <c r="H31" s="547">
        <f>SUM(H4)*$C$31*9%</f>
        <v/>
      </c>
      <c r="I31" s="547">
        <f>SUM(I4)*$C$31*9%</f>
        <v/>
      </c>
      <c r="J31" s="547">
        <f>SUM(J4)*$C$31*9%</f>
        <v/>
      </c>
      <c r="K31" s="541">
        <f>SUM(K4)*$C$31*9%</f>
        <v/>
      </c>
      <c r="L31" s="547">
        <f>SUM(L4)*$C$31*9%</f>
        <v/>
      </c>
      <c r="M31" s="547">
        <f>SUM(M4)*$C$31*9%</f>
        <v/>
      </c>
      <c r="N31" s="547">
        <f>SUM(N4)*$C$31*9%</f>
        <v/>
      </c>
      <c r="O31" s="541">
        <f>SUM(O4)*$C$31*9%</f>
        <v/>
      </c>
      <c r="P31" s="547">
        <f>SUM(P4)*$C$31*9%</f>
        <v/>
      </c>
      <c r="Q31" s="547">
        <f>SUM(Q4)*$C$31*9%</f>
        <v/>
      </c>
      <c r="R31" s="547">
        <f>SUM(R4)*$C$31*9%</f>
        <v/>
      </c>
      <c r="S31" s="541">
        <f>SUM(S4)*$C$31*9%</f>
        <v/>
      </c>
      <c r="T31" s="542">
        <f>SUM(G31,K31,O31,S31)</f>
        <v/>
      </c>
    </row>
    <row r="32">
      <c r="B32" s="296" t="inlineStr">
        <is>
          <t xml:space="preserve">CSLL s/ Comercio  </t>
        </is>
      </c>
      <c r="C32" s="312" t="n">
        <v>0.12</v>
      </c>
      <c r="D32" s="533">
        <f>SUM(D9)*$C$32*9%</f>
        <v/>
      </c>
      <c r="E32" s="533">
        <f>SUM(E9)*$C$32*9%</f>
        <v/>
      </c>
      <c r="F32" s="533">
        <f>SUM(F9)*$C$32*9%</f>
        <v/>
      </c>
      <c r="G32" s="535">
        <f>SUM(G9)*$C$32*9%</f>
        <v/>
      </c>
      <c r="H32" s="533">
        <f>SUM(H9)*$C$32*9%</f>
        <v/>
      </c>
      <c r="I32" s="533">
        <f>SUM(I9)*$C$32*9%</f>
        <v/>
      </c>
      <c r="J32" s="533">
        <f>SUM(J9)*$C$32*9%</f>
        <v/>
      </c>
      <c r="K32" s="535">
        <f>SUM(K9)*$C$32*9%</f>
        <v/>
      </c>
      <c r="L32" s="533">
        <f>SUM(L9)*$C$32*9%</f>
        <v/>
      </c>
      <c r="M32" s="533">
        <f>SUM(M9)*$C$32*9%</f>
        <v/>
      </c>
      <c r="N32" s="533">
        <f>SUM(N9)*$C$32*9%</f>
        <v/>
      </c>
      <c r="O32" s="535">
        <f>SUM(O9)*$C$32*9%</f>
        <v/>
      </c>
      <c r="P32" s="533">
        <f>SUM(P9)*$C$32*9%</f>
        <v/>
      </c>
      <c r="Q32" s="533">
        <f>SUM(Q9)*$C$32*9%</f>
        <v/>
      </c>
      <c r="R32" s="533">
        <f>SUM(R9)*$C$32*9%</f>
        <v/>
      </c>
      <c r="S32" s="535">
        <f>SUM(S9)*$C$32*9%</f>
        <v/>
      </c>
      <c r="T32" s="543">
        <f>SUM(G32,K32,O32,S32)</f>
        <v/>
      </c>
    </row>
    <row r="33">
      <c r="B33" s="296" t="inlineStr">
        <is>
          <t>CSLL Não operacional</t>
        </is>
      </c>
      <c r="C33" s="312" t="n">
        <v>1</v>
      </c>
      <c r="D33" s="533">
        <f>SUM(D16
)*9%</f>
        <v/>
      </c>
      <c r="E33" s="533">
        <f>SUM(E16
)*9%</f>
        <v/>
      </c>
      <c r="F33" s="533">
        <f>SUM(
F16)*9%</f>
        <v/>
      </c>
      <c r="G33" s="535">
        <f>SUM(G16
)*9%</f>
        <v/>
      </c>
      <c r="H33" s="533">
        <f>SUM(H16
)*9%</f>
        <v/>
      </c>
      <c r="I33" s="533">
        <f>SUM(I16
)*9%</f>
        <v/>
      </c>
      <c r="J33" s="533">
        <f>SUM(
J16)*9%</f>
        <v/>
      </c>
      <c r="K33" s="535">
        <f>SUM(K16
)*9%</f>
        <v/>
      </c>
      <c r="L33" s="533">
        <f>SUM(L16
)*9%</f>
        <v/>
      </c>
      <c r="M33" s="533">
        <f>SUM(M16
)*9%</f>
        <v/>
      </c>
      <c r="N33" s="533">
        <f>SUM(
N16)*9%</f>
        <v/>
      </c>
      <c r="O33" s="535">
        <f>SUM(O16
)*9%</f>
        <v/>
      </c>
      <c r="P33" s="533">
        <f>SUM(P16
)*9%</f>
        <v/>
      </c>
      <c r="Q33" s="533">
        <f>SUM(Q16
)*9%</f>
        <v/>
      </c>
      <c r="R33" s="533">
        <f>SUM(
R16)*9%</f>
        <v/>
      </c>
      <c r="S33" s="535">
        <f>SUM(S16
)*9%</f>
        <v/>
      </c>
      <c r="T33" s="543">
        <f>SUM(G33,K33,O33,S33)</f>
        <v/>
      </c>
    </row>
    <row r="34" ht="15" customHeight="1" thickBot="1">
      <c r="B34" s="302" t="inlineStr">
        <is>
          <t>CSLL Total</t>
        </is>
      </c>
      <c r="C34" s="320" t="n"/>
      <c r="D34" s="537">
        <f>SUM(D31:D33)</f>
        <v/>
      </c>
      <c r="E34" s="537">
        <f>SUM(E31:E33)</f>
        <v/>
      </c>
      <c r="F34" s="537">
        <f>SUM(F31:F33)</f>
        <v/>
      </c>
      <c r="G34" s="545">
        <f>SUM(G31:G33)</f>
        <v/>
      </c>
      <c r="H34" s="537">
        <f>SUM(H31:H33)</f>
        <v/>
      </c>
      <c r="I34" s="537">
        <f>SUM(I31:I33)</f>
        <v/>
      </c>
      <c r="J34" s="537">
        <f>SUM(J31:J33)</f>
        <v/>
      </c>
      <c r="K34" s="545">
        <f>SUM(K31:K33)</f>
        <v/>
      </c>
      <c r="L34" s="537">
        <f>SUM(L31:L33)</f>
        <v/>
      </c>
      <c r="M34" s="537">
        <f>SUM(M31:M33)</f>
        <v/>
      </c>
      <c r="N34" s="537">
        <f>SUM(N31:N33)</f>
        <v/>
      </c>
      <c r="O34" s="545">
        <f>SUM(O31:O33)</f>
        <v/>
      </c>
      <c r="P34" s="537">
        <f>SUM(P31:P33)</f>
        <v/>
      </c>
      <c r="Q34" s="537">
        <f>SUM(Q31:Q33)</f>
        <v/>
      </c>
      <c r="R34" s="537">
        <f>SUM(R31:R33)</f>
        <v/>
      </c>
      <c r="S34" s="545">
        <f>SUM(S31:S33)</f>
        <v/>
      </c>
      <c r="T34" s="539">
        <f>SUM(T31:T33)</f>
        <v/>
      </c>
    </row>
    <row r="35" ht="15" customHeight="1" thickBot="1">
      <c r="C35" s="312" t="n"/>
      <c r="D35" s="494" t="n"/>
      <c r="E35" s="494" t="n"/>
      <c r="F35" s="494" t="n"/>
      <c r="G35" s="494" t="n"/>
      <c r="H35" s="494" t="n"/>
      <c r="I35" s="494" t="n"/>
      <c r="J35" s="494" t="n"/>
      <c r="K35" s="494" t="n"/>
      <c r="L35" s="494" t="n"/>
      <c r="M35" s="494" t="n"/>
      <c r="N35" s="494" t="n"/>
      <c r="O35" s="494" t="n"/>
      <c r="P35" s="494" t="n"/>
      <c r="Q35" s="494" t="n"/>
      <c r="R35" s="494" t="n"/>
      <c r="S35" s="494" t="n"/>
      <c r="T35" s="494" t="n"/>
    </row>
    <row r="36">
      <c r="B36" s="321" t="inlineStr">
        <is>
          <t>Vencimento mensal dia 10 (ISS)</t>
        </is>
      </c>
      <c r="C36" s="322" t="n"/>
      <c r="D36" s="548">
        <f>D20</f>
        <v/>
      </c>
      <c r="E36" s="548">
        <f>E20</f>
        <v/>
      </c>
      <c r="F36" s="548">
        <f>F20</f>
        <v/>
      </c>
      <c r="G36" s="548">
        <f>G20</f>
        <v/>
      </c>
      <c r="H36" s="548">
        <f>H20</f>
        <v/>
      </c>
      <c r="I36" s="548">
        <f>I20</f>
        <v/>
      </c>
      <c r="J36" s="548">
        <f>J20</f>
        <v/>
      </c>
      <c r="K36" s="548">
        <f>K20</f>
        <v/>
      </c>
      <c r="L36" s="548">
        <f>L20</f>
        <v/>
      </c>
      <c r="M36" s="548">
        <f>M20</f>
        <v/>
      </c>
      <c r="N36" s="548">
        <f>N20</f>
        <v/>
      </c>
      <c r="O36" s="548">
        <f>O20</f>
        <v/>
      </c>
      <c r="P36" s="548">
        <f>P20</f>
        <v/>
      </c>
      <c r="Q36" s="548">
        <f>Q20</f>
        <v/>
      </c>
      <c r="R36" s="548">
        <f>R20</f>
        <v/>
      </c>
      <c r="S36" s="548">
        <f>S20</f>
        <v/>
      </c>
      <c r="T36" s="549">
        <f>SUM(G36,K36,O36,S36)</f>
        <v/>
      </c>
    </row>
    <row r="37">
      <c r="B37" s="325" t="inlineStr">
        <is>
          <t>Vencimento mensal dia 20 (ICMS)</t>
        </is>
      </c>
      <c r="C37" s="326" t="n"/>
      <c r="D37" s="550">
        <f>D23</f>
        <v/>
      </c>
      <c r="E37" s="550">
        <f>E23</f>
        <v/>
      </c>
      <c r="F37" s="550">
        <f>F23</f>
        <v/>
      </c>
      <c r="G37" s="550">
        <f>G23</f>
        <v/>
      </c>
      <c r="H37" s="550">
        <f>H23</f>
        <v/>
      </c>
      <c r="I37" s="550">
        <f>I23</f>
        <v/>
      </c>
      <c r="J37" s="550">
        <f>J23</f>
        <v/>
      </c>
      <c r="K37" s="550">
        <f>K23</f>
        <v/>
      </c>
      <c r="L37" s="550">
        <f>L23</f>
        <v/>
      </c>
      <c r="M37" s="550">
        <f>M23</f>
        <v/>
      </c>
      <c r="N37" s="550">
        <f>N23</f>
        <v/>
      </c>
      <c r="O37" s="550">
        <f>O23</f>
        <v/>
      </c>
      <c r="P37" s="550">
        <f>P23</f>
        <v/>
      </c>
      <c r="Q37" s="550">
        <f>Q23</f>
        <v/>
      </c>
      <c r="R37" s="550">
        <f>R23</f>
        <v/>
      </c>
      <c r="S37" s="550">
        <f>S23</f>
        <v/>
      </c>
      <c r="T37" s="551">
        <f>SUM(G37,K37,O37,S37)</f>
        <v/>
      </c>
    </row>
    <row r="38">
      <c r="B38" s="325" t="inlineStr">
        <is>
          <t>Vencimento mensal dia 25 (PIS E COFINS)</t>
        </is>
      </c>
      <c r="C38" s="326" t="n"/>
      <c r="D38" s="550">
        <f>D21+D22</f>
        <v/>
      </c>
      <c r="E38" s="550">
        <f>E21+E22</f>
        <v/>
      </c>
      <c r="F38" s="550">
        <f>F21+F22</f>
        <v/>
      </c>
      <c r="G38" s="550">
        <f>G21+G22</f>
        <v/>
      </c>
      <c r="H38" s="550">
        <f>H21+H22</f>
        <v/>
      </c>
      <c r="I38" s="550">
        <f>I21+I22</f>
        <v/>
      </c>
      <c r="J38" s="550">
        <f>J21+J22</f>
        <v/>
      </c>
      <c r="K38" s="550">
        <f>K21+K22</f>
        <v/>
      </c>
      <c r="L38" s="550">
        <f>L21+L22</f>
        <v/>
      </c>
      <c r="M38" s="550">
        <f>M21+M22</f>
        <v/>
      </c>
      <c r="N38" s="550">
        <f>N21+N22</f>
        <v/>
      </c>
      <c r="O38" s="550">
        <f>O21+O22</f>
        <v/>
      </c>
      <c r="P38" s="550">
        <f>P21+P22</f>
        <v/>
      </c>
      <c r="Q38" s="550">
        <f>Q21+Q22</f>
        <v/>
      </c>
      <c r="R38" s="550">
        <f>R21+R22</f>
        <v/>
      </c>
      <c r="S38" s="550">
        <f>S21+S22</f>
        <v/>
      </c>
      <c r="T38" s="551">
        <f>SUM(G38,K38,O38,S38)</f>
        <v/>
      </c>
    </row>
    <row r="39" ht="15" customHeight="1" thickBot="1">
      <c r="B39" s="329" t="inlineStr">
        <is>
          <t>Vencimento trimestral dia 30 (IRPJ E CSLL)</t>
        </is>
      </c>
      <c r="C39" s="330" t="n"/>
      <c r="D39" s="552" t="n"/>
      <c r="E39" s="552" t="n"/>
      <c r="F39" s="552" t="n"/>
      <c r="G39" s="553">
        <f>G29+G34</f>
        <v/>
      </c>
      <c r="H39" s="552" t="n"/>
      <c r="I39" s="552" t="n"/>
      <c r="J39" s="552" t="n"/>
      <c r="K39" s="553">
        <f>K29+K34</f>
        <v/>
      </c>
      <c r="L39" s="552" t="n"/>
      <c r="M39" s="552" t="n"/>
      <c r="N39" s="552" t="n"/>
      <c r="O39" s="553">
        <f>O29+O34</f>
        <v/>
      </c>
      <c r="P39" s="552" t="n"/>
      <c r="Q39" s="552" t="n"/>
      <c r="R39" s="552" t="n"/>
      <c r="S39" s="553">
        <f>S29+S34</f>
        <v/>
      </c>
      <c r="T39" s="554">
        <f>SUM(G39,K39,O39,S39)</f>
        <v/>
      </c>
    </row>
    <row r="40">
      <c r="D40" s="494" t="n"/>
      <c r="E40" s="494" t="n"/>
      <c r="F40" s="494" t="n"/>
      <c r="G40" s="494" t="n"/>
      <c r="H40" s="494" t="n"/>
      <c r="I40" s="494" t="n"/>
      <c r="J40" s="494" t="n"/>
      <c r="K40" s="494" t="n"/>
      <c r="L40" s="494" t="n"/>
      <c r="M40" s="494" t="n"/>
      <c r="N40" s="494" t="n"/>
      <c r="O40" s="494" t="n"/>
      <c r="P40" s="494" t="n"/>
      <c r="Q40" s="494" t="n"/>
      <c r="R40" s="494" t="n"/>
      <c r="S40" s="494" t="n"/>
      <c r="T40" s="494" t="n"/>
    </row>
    <row r="41">
      <c r="D41" s="494" t="n"/>
      <c r="E41" s="494" t="n"/>
      <c r="F41" s="494" t="n"/>
      <c r="G41" s="494" t="n"/>
      <c r="H41" s="494" t="n"/>
      <c r="I41" s="494" t="n"/>
      <c r="J41" s="494" t="n"/>
      <c r="K41" s="494" t="n"/>
      <c r="L41" s="494" t="n"/>
      <c r="M41" s="494" t="n"/>
      <c r="N41" s="494" t="n"/>
      <c r="O41" s="494" t="n"/>
      <c r="P41" s="494" t="n"/>
      <c r="Q41" s="494" t="n"/>
      <c r="R41" s="494" t="n"/>
      <c r="S41" s="494" t="n"/>
      <c r="T41" s="494" t="n"/>
    </row>
    <row r="42">
      <c r="D42" s="494" t="n"/>
      <c r="E42" s="494" t="n"/>
      <c r="F42" s="494" t="n"/>
      <c r="G42" s="494" t="n"/>
      <c r="H42" s="494" t="n"/>
      <c r="I42" s="494" t="n"/>
      <c r="J42" s="494" t="n"/>
      <c r="K42" s="494" t="n"/>
      <c r="L42" s="494" t="n"/>
      <c r="M42" s="494" t="n"/>
      <c r="N42" s="494" t="n"/>
      <c r="O42" s="494" t="n"/>
      <c r="P42" s="494" t="n"/>
      <c r="Q42" s="494" t="n"/>
      <c r="R42" s="494" t="n"/>
      <c r="S42" s="494" t="n"/>
      <c r="T42" s="494" t="n"/>
    </row>
    <row r="43">
      <c r="D43" s="494" t="n"/>
      <c r="E43" s="494" t="n"/>
      <c r="F43" s="494" t="n"/>
      <c r="G43" s="494" t="n"/>
      <c r="H43" s="494" t="n"/>
      <c r="I43" s="494" t="n"/>
      <c r="J43" s="494" t="n"/>
      <c r="K43" s="494" t="n"/>
      <c r="L43" s="494" t="n"/>
      <c r="M43" s="494" t="n"/>
      <c r="N43" s="494" t="n"/>
      <c r="O43" s="494" t="n"/>
      <c r="P43" s="494" t="n"/>
      <c r="Q43" s="494" t="n"/>
      <c r="R43" s="494" t="n"/>
      <c r="S43" s="494" t="n"/>
      <c r="T43" s="494" t="n"/>
    </row>
    <row r="44">
      <c r="D44" s="494" t="n"/>
      <c r="E44" s="494" t="n"/>
      <c r="F44" s="494" t="n"/>
      <c r="G44" s="494" t="n"/>
      <c r="H44" s="494" t="n"/>
      <c r="I44" s="494" t="n"/>
      <c r="J44" s="494" t="n"/>
      <c r="K44" s="494" t="n"/>
      <c r="L44" s="494" t="n"/>
      <c r="M44" s="494" t="n"/>
      <c r="N44" s="494" t="n"/>
      <c r="O44" s="494" t="n"/>
      <c r="P44" s="494" t="n"/>
      <c r="Q44" s="494" t="n"/>
      <c r="R44" s="494" t="n"/>
      <c r="S44" s="494" t="n"/>
      <c r="T44" s="494" t="n"/>
    </row>
    <row r="45">
      <c r="D45" s="494" t="n"/>
      <c r="E45" s="494" t="n"/>
      <c r="F45" s="494" t="n"/>
      <c r="G45" s="494" t="n"/>
      <c r="H45" s="494" t="n"/>
      <c r="I45" s="494" t="n"/>
      <c r="J45" s="494" t="n"/>
      <c r="K45" s="494" t="n"/>
      <c r="L45" s="494" t="n"/>
      <c r="M45" s="494" t="n"/>
      <c r="N45" s="494" t="n"/>
      <c r="O45" s="494" t="n"/>
      <c r="P45" s="494" t="n"/>
      <c r="Q45" s="494" t="n"/>
      <c r="R45" s="494" t="n"/>
      <c r="S45" s="494" t="n"/>
      <c r="T45" s="494" t="n"/>
    </row>
    <row r="46">
      <c r="D46" s="494" t="n"/>
      <c r="E46" s="494" t="n"/>
      <c r="F46" s="494" t="n"/>
      <c r="G46" s="494" t="n"/>
      <c r="H46" s="494" t="n"/>
      <c r="I46" s="494" t="n"/>
      <c r="J46" s="494" t="n"/>
      <c r="K46" s="494" t="n"/>
      <c r="L46" s="494" t="n"/>
      <c r="M46" s="494" t="n"/>
      <c r="N46" s="494" t="n"/>
      <c r="O46" s="494" t="n"/>
      <c r="P46" s="494" t="n"/>
      <c r="Q46" s="494" t="n"/>
      <c r="R46" s="494" t="n"/>
      <c r="S46" s="494" t="n"/>
      <c r="T46" s="494" t="n"/>
    </row>
    <row r="47">
      <c r="D47" s="494" t="n"/>
      <c r="E47" s="494" t="n"/>
      <c r="F47" s="494" t="n"/>
      <c r="G47" s="494" t="n"/>
      <c r="H47" s="494" t="n"/>
      <c r="I47" s="494" t="n"/>
      <c r="J47" s="494" t="n"/>
      <c r="K47" s="494" t="n"/>
      <c r="L47" s="494" t="n"/>
      <c r="M47" s="494" t="n"/>
      <c r="N47" s="494" t="n"/>
      <c r="O47" s="494" t="n"/>
      <c r="P47" s="494" t="n"/>
      <c r="Q47" s="494" t="n"/>
      <c r="R47" s="494" t="n"/>
      <c r="S47" s="494" t="n"/>
      <c r="T47" s="494" t="n"/>
    </row>
    <row r="48">
      <c r="D48" s="494" t="n"/>
      <c r="E48" s="494" t="n"/>
      <c r="F48" s="494" t="n"/>
      <c r="G48" s="494" t="n"/>
      <c r="H48" s="494" t="n"/>
      <c r="I48" s="494" t="n"/>
      <c r="J48" s="494" t="n"/>
      <c r="K48" s="494" t="n"/>
      <c r="L48" s="494" t="n"/>
      <c r="M48" s="494" t="n"/>
      <c r="N48" s="494" t="n"/>
      <c r="O48" s="494" t="n"/>
      <c r="P48" s="494" t="n"/>
      <c r="Q48" s="494" t="n"/>
      <c r="R48" s="494" t="n"/>
      <c r="S48" s="494" t="n"/>
      <c r="T48" s="494" t="n"/>
    </row>
    <row r="49">
      <c r="D49" s="494" t="n"/>
      <c r="E49" s="494" t="n"/>
      <c r="F49" s="494" t="n"/>
      <c r="G49" s="494" t="n"/>
      <c r="H49" s="494" t="n"/>
      <c r="I49" s="494" t="n"/>
      <c r="J49" s="494" t="n"/>
      <c r="K49" s="494" t="n"/>
      <c r="L49" s="494" t="n"/>
      <c r="M49" s="494" t="n"/>
      <c r="N49" s="494" t="n"/>
      <c r="O49" s="494" t="n"/>
      <c r="P49" s="494" t="n"/>
      <c r="Q49" s="494" t="n"/>
      <c r="R49" s="494" t="n"/>
      <c r="S49" s="494" t="n"/>
      <c r="T49" s="494" t="n"/>
    </row>
    <row r="50">
      <c r="D50" s="494" t="n"/>
      <c r="E50" s="494" t="n"/>
      <c r="F50" s="494" t="n"/>
      <c r="G50" s="494" t="n"/>
      <c r="H50" s="494" t="n"/>
      <c r="I50" s="494" t="n"/>
      <c r="J50" s="494" t="n"/>
      <c r="K50" s="494" t="n"/>
      <c r="L50" s="494" t="n"/>
      <c r="M50" s="494" t="n"/>
      <c r="N50" s="494" t="n"/>
      <c r="O50" s="494" t="n"/>
      <c r="P50" s="494" t="n"/>
      <c r="Q50" s="494" t="n"/>
      <c r="R50" s="494" t="n"/>
      <c r="S50" s="494" t="n"/>
      <c r="T50" s="494" t="n"/>
    </row>
    <row r="51">
      <c r="D51" s="494" t="n"/>
      <c r="E51" s="494" t="n"/>
      <c r="F51" s="494" t="n"/>
      <c r="G51" s="494" t="n"/>
      <c r="H51" s="494" t="n"/>
      <c r="I51" s="494" t="n"/>
      <c r="J51" s="494" t="n"/>
      <c r="K51" s="494" t="n"/>
      <c r="L51" s="494" t="n"/>
      <c r="M51" s="494" t="n"/>
      <c r="N51" s="494" t="n"/>
      <c r="O51" s="494" t="n"/>
      <c r="P51" s="494" t="n"/>
      <c r="Q51" s="494" t="n"/>
      <c r="R51" s="494" t="n"/>
      <c r="S51" s="494" t="n"/>
      <c r="T51" s="494" t="n"/>
    </row>
    <row r="52">
      <c r="D52" s="494" t="n"/>
      <c r="E52" s="494" t="n"/>
      <c r="F52" s="494" t="n"/>
      <c r="G52" s="494" t="n"/>
      <c r="H52" s="494" t="n"/>
      <c r="I52" s="494" t="n"/>
      <c r="J52" s="494" t="n"/>
      <c r="K52" s="494" t="n"/>
      <c r="L52" s="494" t="n"/>
      <c r="M52" s="494" t="n"/>
      <c r="N52" s="494" t="n"/>
      <c r="O52" s="494" t="n"/>
      <c r="P52" s="494" t="n"/>
      <c r="Q52" s="494" t="n"/>
      <c r="R52" s="494" t="n"/>
      <c r="S52" s="494" t="n"/>
      <c r="T52" s="494" t="n"/>
    </row>
    <row r="53">
      <c r="D53" s="494" t="n"/>
      <c r="E53" s="494" t="n"/>
      <c r="F53" s="494" t="n"/>
      <c r="G53" s="494" t="n"/>
      <c r="H53" s="494" t="n"/>
      <c r="I53" s="494" t="n"/>
      <c r="J53" s="494" t="n"/>
      <c r="K53" s="494" t="n"/>
      <c r="L53" s="494" t="n"/>
      <c r="M53" s="494" t="n"/>
      <c r="N53" s="494" t="n"/>
      <c r="O53" s="494" t="n"/>
      <c r="P53" s="494" t="n"/>
      <c r="Q53" s="494" t="n"/>
      <c r="R53" s="494" t="n"/>
      <c r="S53" s="494" t="n"/>
      <c r="T53" s="494" t="n"/>
    </row>
    <row r="54">
      <c r="D54" s="494" t="n"/>
      <c r="E54" s="494" t="n"/>
      <c r="F54" s="494" t="n"/>
      <c r="G54" s="494" t="n"/>
      <c r="H54" s="494" t="n"/>
      <c r="I54" s="494" t="n"/>
      <c r="J54" s="494" t="n"/>
      <c r="K54" s="494" t="n"/>
      <c r="L54" s="494" t="n"/>
      <c r="M54" s="494" t="n"/>
      <c r="N54" s="494" t="n"/>
      <c r="O54" s="494" t="n"/>
      <c r="P54" s="494" t="n"/>
      <c r="Q54" s="494" t="n"/>
      <c r="R54" s="494" t="n"/>
      <c r="S54" s="494" t="n"/>
      <c r="T54" s="494" t="n"/>
    </row>
    <row r="55">
      <c r="D55" s="494" t="n"/>
      <c r="E55" s="494" t="n"/>
      <c r="F55" s="494" t="n"/>
      <c r="G55" s="494" t="n"/>
      <c r="H55" s="494" t="n"/>
      <c r="I55" s="494" t="n"/>
      <c r="J55" s="494" t="n"/>
      <c r="K55" s="494" t="n"/>
      <c r="L55" s="494" t="n"/>
      <c r="M55" s="494" t="n"/>
      <c r="N55" s="494" t="n"/>
      <c r="O55" s="494" t="n"/>
      <c r="P55" s="494" t="n"/>
      <c r="Q55" s="494" t="n"/>
      <c r="R55" s="494" t="n"/>
      <c r="S55" s="494" t="n"/>
      <c r="T55" s="494" t="n"/>
    </row>
    <row r="56">
      <c r="D56" s="494" t="n"/>
      <c r="E56" s="494" t="n"/>
      <c r="F56" s="494" t="n"/>
      <c r="G56" s="494" t="n"/>
      <c r="H56" s="494" t="n"/>
      <c r="I56" s="494" t="n"/>
      <c r="J56" s="494" t="n"/>
      <c r="K56" s="494" t="n"/>
      <c r="L56" s="494" t="n"/>
      <c r="M56" s="494" t="n"/>
      <c r="N56" s="494" t="n"/>
      <c r="O56" s="494" t="n"/>
      <c r="P56" s="494" t="n"/>
      <c r="Q56" s="494" t="n"/>
      <c r="R56" s="494" t="n"/>
      <c r="S56" s="494" t="n"/>
      <c r="T56" s="494" t="n"/>
    </row>
    <row r="57">
      <c r="D57" s="494" t="n"/>
      <c r="E57" s="494" t="n"/>
      <c r="F57" s="494" t="n"/>
      <c r="G57" s="494" t="n"/>
      <c r="H57" s="494" t="n"/>
      <c r="I57" s="494" t="n"/>
      <c r="J57" s="494" t="n"/>
      <c r="K57" s="494" t="n"/>
      <c r="L57" s="494" t="n"/>
      <c r="M57" s="494" t="n"/>
      <c r="N57" s="494" t="n"/>
      <c r="O57" s="494" t="n"/>
      <c r="P57" s="494" t="n"/>
      <c r="Q57" s="494" t="n"/>
      <c r="R57" s="494" t="n"/>
      <c r="S57" s="494" t="n"/>
      <c r="T57" s="494" t="n"/>
    </row>
    <row r="58">
      <c r="D58" s="494" t="n"/>
      <c r="E58" s="494" t="n"/>
      <c r="F58" s="494" t="n"/>
      <c r="G58" s="494" t="n"/>
      <c r="H58" s="494" t="n"/>
      <c r="I58" s="494" t="n"/>
      <c r="J58" s="494" t="n"/>
      <c r="K58" s="494" t="n"/>
      <c r="L58" s="494" t="n"/>
      <c r="M58" s="494" t="n"/>
      <c r="N58" s="494" t="n"/>
      <c r="O58" s="494" t="n"/>
      <c r="P58" s="494" t="n"/>
      <c r="Q58" s="494" t="n"/>
      <c r="R58" s="494" t="n"/>
      <c r="S58" s="494" t="n"/>
      <c r="T58" s="494" t="n"/>
    </row>
    <row r="59">
      <c r="D59" s="494" t="n"/>
      <c r="E59" s="494" t="n"/>
      <c r="F59" s="494" t="n"/>
      <c r="G59" s="494" t="n"/>
      <c r="H59" s="494" t="n"/>
      <c r="I59" s="494" t="n"/>
      <c r="J59" s="494" t="n"/>
      <c r="K59" s="494" t="n"/>
      <c r="L59" s="494" t="n"/>
      <c r="M59" s="494" t="n"/>
      <c r="N59" s="494" t="n"/>
      <c r="O59" s="494" t="n"/>
      <c r="P59" s="494" t="n"/>
      <c r="Q59" s="494" t="n"/>
      <c r="R59" s="494" t="n"/>
      <c r="S59" s="494" t="n"/>
      <c r="T59" s="494" t="n"/>
    </row>
    <row r="60">
      <c r="D60" s="494" t="n"/>
      <c r="E60" s="494" t="n"/>
      <c r="F60" s="494" t="n"/>
      <c r="G60" s="494" t="n"/>
      <c r="H60" s="494" t="n"/>
      <c r="I60" s="494" t="n"/>
      <c r="J60" s="494" t="n"/>
      <c r="K60" s="494" t="n"/>
      <c r="L60" s="494" t="n"/>
      <c r="M60" s="494" t="n"/>
      <c r="N60" s="494" t="n"/>
      <c r="O60" s="494" t="n"/>
      <c r="P60" s="494" t="n"/>
      <c r="Q60" s="494" t="n"/>
      <c r="R60" s="494" t="n"/>
      <c r="S60" s="494" t="n"/>
      <c r="T60" s="494" t="n"/>
    </row>
    <row r="61">
      <c r="D61" s="494" t="n"/>
      <c r="E61" s="494" t="n"/>
      <c r="F61" s="494" t="n"/>
      <c r="G61" s="494" t="n"/>
      <c r="H61" s="494" t="n"/>
      <c r="I61" s="494" t="n"/>
      <c r="J61" s="494" t="n"/>
      <c r="K61" s="494" t="n"/>
      <c r="L61" s="494" t="n"/>
      <c r="M61" s="494" t="n"/>
      <c r="N61" s="494" t="n"/>
      <c r="O61" s="494" t="n"/>
      <c r="P61" s="494" t="n"/>
      <c r="Q61" s="494" t="n"/>
      <c r="R61" s="494" t="n"/>
      <c r="S61" s="494" t="n"/>
      <c r="T61" s="494" t="n"/>
    </row>
    <row r="62">
      <c r="D62" s="494" t="n"/>
      <c r="E62" s="494" t="n"/>
      <c r="F62" s="494" t="n"/>
      <c r="G62" s="494" t="n"/>
      <c r="H62" s="494" t="n"/>
      <c r="I62" s="494" t="n"/>
      <c r="J62" s="494" t="n"/>
      <c r="K62" s="494" t="n"/>
      <c r="L62" s="494" t="n"/>
      <c r="M62" s="494" t="n"/>
      <c r="N62" s="494" t="n"/>
      <c r="O62" s="494" t="n"/>
      <c r="P62" s="494" t="n"/>
      <c r="Q62" s="494" t="n"/>
      <c r="R62" s="494" t="n"/>
      <c r="S62" s="494" t="n"/>
      <c r="T62" s="494" t="n"/>
    </row>
    <row r="63">
      <c r="D63" s="494" t="n"/>
      <c r="E63" s="494" t="n"/>
      <c r="F63" s="494" t="n"/>
      <c r="G63" s="494" t="n"/>
      <c r="H63" s="494" t="n"/>
      <c r="I63" s="494" t="n"/>
      <c r="J63" s="494" t="n"/>
      <c r="K63" s="494" t="n"/>
      <c r="L63" s="494" t="n"/>
      <c r="M63" s="494" t="n"/>
      <c r="N63" s="494" t="n"/>
      <c r="O63" s="494" t="n"/>
      <c r="P63" s="494" t="n"/>
      <c r="Q63" s="494" t="n"/>
      <c r="R63" s="494" t="n"/>
      <c r="S63" s="494" t="n"/>
      <c r="T63" s="494" t="n"/>
    </row>
    <row r="64">
      <c r="D64" s="494" t="n"/>
      <c r="E64" s="494" t="n"/>
      <c r="F64" s="494" t="n"/>
      <c r="G64" s="494" t="n"/>
      <c r="H64" s="494" t="n"/>
      <c r="I64" s="494" t="n"/>
      <c r="J64" s="494" t="n"/>
      <c r="K64" s="494" t="n"/>
      <c r="L64" s="494" t="n"/>
      <c r="M64" s="494" t="n"/>
      <c r="N64" s="494" t="n"/>
      <c r="O64" s="494" t="n"/>
      <c r="P64" s="494" t="n"/>
      <c r="Q64" s="494" t="n"/>
      <c r="R64" s="494" t="n"/>
      <c r="S64" s="494" t="n"/>
      <c r="T64" s="494" t="n"/>
    </row>
    <row r="65">
      <c r="D65" s="494" t="n"/>
      <c r="E65" s="494" t="n"/>
      <c r="F65" s="494" t="n"/>
      <c r="G65" s="494" t="n"/>
      <c r="H65" s="494" t="n"/>
      <c r="I65" s="494" t="n"/>
      <c r="J65" s="494" t="n"/>
      <c r="K65" s="494" t="n"/>
      <c r="L65" s="494" t="n"/>
      <c r="M65" s="494" t="n"/>
      <c r="N65" s="494" t="n"/>
      <c r="O65" s="494" t="n"/>
      <c r="P65" s="494" t="n"/>
      <c r="Q65" s="494" t="n"/>
      <c r="R65" s="494" t="n"/>
      <c r="S65" s="494" t="n"/>
      <c r="T65" s="494" t="n"/>
    </row>
    <row r="66">
      <c r="D66" s="494" t="n"/>
      <c r="E66" s="494" t="n"/>
      <c r="F66" s="494" t="n"/>
      <c r="G66" s="494" t="n"/>
      <c r="H66" s="494" t="n"/>
      <c r="I66" s="494" t="n"/>
      <c r="J66" s="494" t="n"/>
      <c r="K66" s="494" t="n"/>
      <c r="L66" s="494" t="n"/>
      <c r="M66" s="494" t="n"/>
      <c r="N66" s="494" t="n"/>
      <c r="O66" s="494" t="n"/>
      <c r="P66" s="494" t="n"/>
      <c r="Q66" s="494" t="n"/>
      <c r="R66" s="494" t="n"/>
      <c r="S66" s="494" t="n"/>
      <c r="T66" s="494" t="n"/>
    </row>
    <row r="67">
      <c r="D67" s="494" t="n"/>
      <c r="E67" s="494" t="n"/>
      <c r="F67" s="494" t="n"/>
      <c r="G67" s="494" t="n"/>
      <c r="H67" s="494" t="n"/>
      <c r="I67" s="494" t="n"/>
      <c r="J67" s="494" t="n"/>
      <c r="K67" s="494" t="n"/>
      <c r="L67" s="494" t="n"/>
      <c r="M67" s="494" t="n"/>
      <c r="N67" s="494" t="n"/>
      <c r="O67" s="494" t="n"/>
      <c r="P67" s="494" t="n"/>
      <c r="Q67" s="494" t="n"/>
      <c r="R67" s="494" t="n"/>
      <c r="S67" s="494" t="n"/>
      <c r="T67" s="494" t="n"/>
    </row>
    <row r="68">
      <c r="D68" s="494" t="n"/>
      <c r="E68" s="494" t="n"/>
      <c r="F68" s="494" t="n"/>
      <c r="G68" s="494" t="n"/>
      <c r="H68" s="494" t="n"/>
      <c r="I68" s="494" t="n"/>
      <c r="J68" s="494" t="n"/>
      <c r="K68" s="494" t="n"/>
      <c r="L68" s="494" t="n"/>
      <c r="M68" s="494" t="n"/>
      <c r="N68" s="494" t="n"/>
      <c r="O68" s="494" t="n"/>
      <c r="P68" s="494" t="n"/>
      <c r="Q68" s="494" t="n"/>
      <c r="R68" s="494" t="n"/>
      <c r="S68" s="494" t="n"/>
      <c r="T68" s="494" t="n"/>
    </row>
    <row r="69">
      <c r="D69" s="494" t="n"/>
      <c r="E69" s="494" t="n"/>
      <c r="F69" s="494" t="n"/>
      <c r="G69" s="494" t="n"/>
      <c r="H69" s="494" t="n"/>
      <c r="I69" s="494" t="n"/>
      <c r="J69" s="494" t="n"/>
      <c r="K69" s="494" t="n"/>
      <c r="L69" s="494" t="n"/>
      <c r="M69" s="494" t="n"/>
      <c r="N69" s="494" t="n"/>
      <c r="O69" s="494" t="n"/>
      <c r="P69" s="494" t="n"/>
      <c r="Q69" s="494" t="n"/>
      <c r="R69" s="494" t="n"/>
      <c r="S69" s="494" t="n"/>
      <c r="T69" s="494" t="n"/>
    </row>
    <row r="70">
      <c r="D70" s="494" t="n"/>
      <c r="E70" s="494" t="n"/>
      <c r="F70" s="494" t="n"/>
      <c r="G70" s="494" t="n"/>
      <c r="H70" s="494" t="n"/>
      <c r="I70" s="494" t="n"/>
      <c r="J70" s="494" t="n"/>
      <c r="K70" s="494" t="n"/>
      <c r="L70" s="494" t="n"/>
      <c r="M70" s="494" t="n"/>
      <c r="N70" s="494" t="n"/>
      <c r="O70" s="494" t="n"/>
      <c r="P70" s="494" t="n"/>
      <c r="Q70" s="494" t="n"/>
      <c r="R70" s="494" t="n"/>
      <c r="S70" s="494" t="n"/>
      <c r="T70" s="494" t="n"/>
    </row>
    <row r="71">
      <c r="D71" s="494" t="n"/>
      <c r="E71" s="494" t="n"/>
      <c r="F71" s="494" t="n"/>
      <c r="G71" s="494" t="n"/>
      <c r="H71" s="494" t="n"/>
      <c r="I71" s="494" t="n"/>
      <c r="J71" s="494" t="n"/>
      <c r="K71" s="494" t="n"/>
      <c r="L71" s="494" t="n"/>
      <c r="M71" s="494" t="n"/>
      <c r="N71" s="494" t="n"/>
      <c r="O71" s="494" t="n"/>
      <c r="P71" s="494" t="n"/>
      <c r="Q71" s="494" t="n"/>
      <c r="R71" s="494" t="n"/>
      <c r="S71" s="494" t="n"/>
      <c r="T71" s="494" t="n"/>
    </row>
    <row r="72">
      <c r="D72" s="494" t="n"/>
      <c r="E72" s="494" t="n"/>
      <c r="F72" s="494" t="n"/>
      <c r="G72" s="494" t="n"/>
      <c r="H72" s="494" t="n"/>
      <c r="I72" s="494" t="n"/>
      <c r="J72" s="494" t="n"/>
      <c r="K72" s="494" t="n"/>
      <c r="L72" s="494" t="n"/>
      <c r="M72" s="494" t="n"/>
      <c r="N72" s="494" t="n"/>
      <c r="O72" s="494" t="n"/>
      <c r="P72" s="494" t="n"/>
      <c r="Q72" s="494" t="n"/>
      <c r="R72" s="494" t="n"/>
      <c r="S72" s="494" t="n"/>
      <c r="T72" s="494" t="n"/>
    </row>
    <row r="73">
      <c r="D73" s="494" t="n"/>
      <c r="E73" s="494" t="n"/>
      <c r="F73" s="494" t="n"/>
      <c r="G73" s="494" t="n"/>
      <c r="H73" s="494" t="n"/>
      <c r="I73" s="494" t="n"/>
      <c r="J73" s="494" t="n"/>
      <c r="K73" s="494" t="n"/>
      <c r="L73" s="494" t="n"/>
      <c r="M73" s="494" t="n"/>
      <c r="N73" s="494" t="n"/>
      <c r="O73" s="494" t="n"/>
      <c r="P73" s="494" t="n"/>
      <c r="Q73" s="494" t="n"/>
      <c r="R73" s="494" t="n"/>
      <c r="S73" s="494" t="n"/>
      <c r="T73" s="494" t="n"/>
    </row>
    <row r="74">
      <c r="D74" s="494" t="n"/>
      <c r="E74" s="494" t="n"/>
      <c r="F74" s="494" t="n"/>
      <c r="G74" s="494" t="n"/>
      <c r="H74" s="494" t="n"/>
      <c r="I74" s="494" t="n"/>
      <c r="J74" s="494" t="n"/>
      <c r="K74" s="494" t="n"/>
      <c r="L74" s="494" t="n"/>
      <c r="M74" s="494" t="n"/>
      <c r="N74" s="494" t="n"/>
      <c r="O74" s="494" t="n"/>
      <c r="P74" s="494" t="n"/>
      <c r="Q74" s="494" t="n"/>
      <c r="R74" s="494" t="n"/>
      <c r="S74" s="494" t="n"/>
      <c r="T74" s="494" t="n"/>
    </row>
    <row r="75">
      <c r="D75" s="494" t="n"/>
      <c r="E75" s="494" t="n"/>
      <c r="F75" s="494" t="n"/>
      <c r="G75" s="494" t="n"/>
      <c r="H75" s="494" t="n"/>
      <c r="I75" s="494" t="n"/>
      <c r="J75" s="494" t="n"/>
      <c r="K75" s="494" t="n"/>
      <c r="L75" s="494" t="n"/>
      <c r="M75" s="494" t="n"/>
      <c r="N75" s="494" t="n"/>
      <c r="O75" s="494" t="n"/>
      <c r="P75" s="494" t="n"/>
      <c r="Q75" s="494" t="n"/>
      <c r="R75" s="494" t="n"/>
      <c r="S75" s="494" t="n"/>
      <c r="T75" s="494" t="n"/>
    </row>
    <row r="76">
      <c r="D76" s="494" t="n"/>
      <c r="E76" s="494" t="n"/>
      <c r="F76" s="494" t="n"/>
      <c r="G76" s="494" t="n"/>
      <c r="H76" s="494" t="n"/>
      <c r="I76" s="494" t="n"/>
      <c r="J76" s="494" t="n"/>
      <c r="K76" s="494" t="n"/>
      <c r="L76" s="494" t="n"/>
      <c r="M76" s="494" t="n"/>
      <c r="N76" s="494" t="n"/>
      <c r="O76" s="494" t="n"/>
      <c r="P76" s="494" t="n"/>
      <c r="Q76" s="494" t="n"/>
      <c r="R76" s="494" t="n"/>
      <c r="S76" s="494" t="n"/>
      <c r="T76" s="494" t="n"/>
    </row>
    <row r="77">
      <c r="D77" s="494" t="n"/>
      <c r="E77" s="494" t="n"/>
      <c r="F77" s="494" t="n"/>
      <c r="G77" s="494" t="n"/>
      <c r="H77" s="494" t="n"/>
      <c r="I77" s="494" t="n"/>
      <c r="J77" s="494" t="n"/>
      <c r="K77" s="494" t="n"/>
      <c r="L77" s="494" t="n"/>
      <c r="M77" s="494" t="n"/>
      <c r="N77" s="494" t="n"/>
      <c r="O77" s="494" t="n"/>
      <c r="P77" s="494" t="n"/>
      <c r="Q77" s="494" t="n"/>
      <c r="R77" s="494" t="n"/>
      <c r="S77" s="494" t="n"/>
      <c r="T77" s="494" t="n"/>
    </row>
    <row r="78">
      <c r="D78" s="494" t="n"/>
      <c r="E78" s="494" t="n"/>
      <c r="F78" s="494" t="n"/>
      <c r="G78" s="494" t="n"/>
      <c r="H78" s="494" t="n"/>
      <c r="I78" s="494" t="n"/>
      <c r="J78" s="494" t="n"/>
      <c r="K78" s="494" t="n"/>
      <c r="L78" s="494" t="n"/>
      <c r="M78" s="494" t="n"/>
      <c r="N78" s="494" t="n"/>
      <c r="O78" s="494" t="n"/>
      <c r="P78" s="494" t="n"/>
      <c r="Q78" s="494" t="n"/>
      <c r="R78" s="494" t="n"/>
      <c r="S78" s="494" t="n"/>
      <c r="T78" s="494" t="n"/>
    </row>
    <row r="79">
      <c r="D79" s="494" t="n"/>
      <c r="E79" s="494" t="n"/>
      <c r="F79" s="494" t="n"/>
      <c r="G79" s="494" t="n"/>
      <c r="H79" s="494" t="n"/>
      <c r="I79" s="494" t="n"/>
      <c r="J79" s="494" t="n"/>
      <c r="K79" s="494" t="n"/>
      <c r="L79" s="494" t="n"/>
      <c r="M79" s="494" t="n"/>
      <c r="N79" s="494" t="n"/>
      <c r="O79" s="494" t="n"/>
      <c r="P79" s="494" t="n"/>
      <c r="Q79" s="494" t="n"/>
      <c r="R79" s="494" t="n"/>
      <c r="S79" s="494" t="n"/>
      <c r="T79" s="494" t="n"/>
    </row>
    <row r="80">
      <c r="D80" s="494" t="n"/>
      <c r="E80" s="494" t="n"/>
      <c r="F80" s="494" t="n"/>
      <c r="G80" s="494" t="n"/>
      <c r="H80" s="494" t="n"/>
      <c r="I80" s="494" t="n"/>
      <c r="J80" s="494" t="n"/>
      <c r="K80" s="494" t="n"/>
      <c r="L80" s="494" t="n"/>
      <c r="M80" s="494" t="n"/>
      <c r="N80" s="494" t="n"/>
      <c r="O80" s="494" t="n"/>
      <c r="P80" s="494" t="n"/>
      <c r="Q80" s="494" t="n"/>
      <c r="R80" s="494" t="n"/>
      <c r="S80" s="494" t="n"/>
      <c r="T80" s="494" t="n"/>
    </row>
    <row r="81">
      <c r="D81" s="494" t="n"/>
      <c r="E81" s="494" t="n"/>
      <c r="F81" s="494" t="n"/>
      <c r="G81" s="494" t="n"/>
      <c r="H81" s="494" t="n"/>
      <c r="I81" s="494" t="n"/>
      <c r="J81" s="494" t="n"/>
      <c r="K81" s="494" t="n"/>
      <c r="L81" s="494" t="n"/>
      <c r="M81" s="494" t="n"/>
      <c r="N81" s="494" t="n"/>
      <c r="O81" s="494" t="n"/>
      <c r="P81" s="494" t="n"/>
      <c r="Q81" s="494" t="n"/>
      <c r="R81" s="494" t="n"/>
      <c r="S81" s="494" t="n"/>
      <c r="T81" s="494" t="n"/>
    </row>
    <row r="82">
      <c r="D82" s="494" t="n"/>
      <c r="E82" s="494" t="n"/>
      <c r="F82" s="494" t="n"/>
      <c r="G82" s="494" t="n"/>
      <c r="H82" s="494" t="n"/>
      <c r="I82" s="494" t="n"/>
      <c r="J82" s="494" t="n"/>
      <c r="K82" s="494" t="n"/>
      <c r="L82" s="494" t="n"/>
      <c r="M82" s="494" t="n"/>
      <c r="N82" s="494" t="n"/>
      <c r="O82" s="494" t="n"/>
      <c r="P82" s="494" t="n"/>
      <c r="Q82" s="494" t="n"/>
      <c r="R82" s="494" t="n"/>
      <c r="S82" s="494" t="n"/>
      <c r="T82" s="494" t="n"/>
    </row>
    <row r="83">
      <c r="D83" s="494" t="n"/>
      <c r="E83" s="494" t="n"/>
      <c r="F83" s="494" t="n"/>
      <c r="G83" s="494" t="n"/>
      <c r="H83" s="494" t="n"/>
      <c r="I83" s="494" t="n"/>
      <c r="J83" s="494" t="n"/>
      <c r="K83" s="494" t="n"/>
      <c r="L83" s="494" t="n"/>
      <c r="M83" s="494" t="n"/>
      <c r="N83" s="494" t="n"/>
      <c r="O83" s="494" t="n"/>
      <c r="P83" s="494" t="n"/>
      <c r="Q83" s="494" t="n"/>
      <c r="R83" s="494" t="n"/>
      <c r="S83" s="494" t="n"/>
      <c r="T83" s="494" t="n"/>
    </row>
  </sheetData>
  <mergeCells count="1">
    <mergeCell ref="B1:T1"/>
  </mergeCells>
  <pageMargins left="0.511811024" right="0.511811024" top="0.787401575" bottom="0.787401575" header="0.31496062" footer="0.31496062"/>
</worksheet>
</file>

<file path=xl/worksheets/sheet5.xml><?xml version="1.0" encoding="utf-8"?>
<worksheet xmlns="http://schemas.openxmlformats.org/spreadsheetml/2006/main">
  <sheetPr>
    <tabColor rgb="FF7030A0"/>
    <outlinePr summaryBelow="1" summaryRight="1"/>
    <pageSetUpPr/>
  </sheetPr>
  <dimension ref="A1:H1849"/>
  <sheetViews>
    <sheetView workbookViewId="0">
      <selection activeCell="J12" sqref="J12"/>
    </sheetView>
  </sheetViews>
  <sheetFormatPr baseColWidth="8" defaultRowHeight="14.4"/>
  <cols>
    <col width="11.77734375" bestFit="1" customWidth="1" min="1" max="1"/>
    <col width="34.77734375" bestFit="1" customWidth="1" min="2" max="2"/>
    <col width="46.88671875" bestFit="1" customWidth="1" min="3" max="3"/>
    <col width="10.5546875" bestFit="1" customWidth="1" min="4" max="4"/>
    <col width="14" bestFit="1" customWidth="1" min="5" max="5"/>
    <col width="20.109375" bestFit="1" customWidth="1" min="6" max="6"/>
    <col width="11.77734375" bestFit="1" customWidth="1" min="7" max="7"/>
    <col width="12.44140625" bestFit="1" customWidth="1" min="8" max="8"/>
    <col width="11.6640625" bestFit="1" customWidth="1" min="9" max="9"/>
    <col width="20.109375" bestFit="1" customWidth="1" min="10" max="10"/>
    <col width="11.6640625" bestFit="1" customWidth="1" min="11" max="11"/>
  </cols>
  <sheetData>
    <row r="1">
      <c r="A1" t="inlineStr">
        <is>
          <t>Casa</t>
        </is>
      </c>
      <c r="B1" t="inlineStr">
        <is>
          <t>Classif. Cont. 1</t>
        </is>
      </c>
      <c r="C1" t="inlineStr">
        <is>
          <t>Classif. Cont. 2</t>
        </is>
      </c>
      <c r="D1" t="inlineStr">
        <is>
          <t>Mês</t>
        </is>
      </c>
      <c r="E1" t="inlineStr">
        <is>
          <t>Valor</t>
        </is>
      </c>
      <c r="F1" t="inlineStr">
        <is>
          <t>Versão Plano Cont.</t>
        </is>
      </c>
      <c r="G1" t="inlineStr">
        <is>
          <t>Válido</t>
        </is>
      </c>
      <c r="H1" t="inlineStr">
        <is>
          <t>Mes_Texto</t>
        </is>
      </c>
    </row>
    <row r="2">
      <c r="A2" t="inlineStr">
        <is>
          <t>Love Cabaret</t>
        </is>
      </c>
      <c r="B2" t="inlineStr">
        <is>
          <t>Faturamento Bruto</t>
        </is>
      </c>
      <c r="C2" t="inlineStr">
        <is>
          <t>Alimentação</t>
        </is>
      </c>
      <c r="D2" t="inlineStr">
        <is>
          <t>01/01/2026</t>
        </is>
      </c>
      <c r="E2" s="488" t="n">
        <v>35131.84</v>
      </c>
      <c r="F2" t="inlineStr">
        <is>
          <t>Fabrica de Bares (2025)</t>
        </is>
      </c>
      <c r="G2" t="b">
        <v>1</v>
      </c>
      <c r="H2" t="inlineStr">
        <is>
          <t>1/2026</t>
        </is>
      </c>
    </row>
    <row r="3">
      <c r="A3" t="inlineStr">
        <is>
          <t>Love Cabaret</t>
        </is>
      </c>
      <c r="B3" t="inlineStr">
        <is>
          <t>Faturamento Bruto</t>
        </is>
      </c>
      <c r="C3" t="inlineStr">
        <is>
          <t>Bebida</t>
        </is>
      </c>
      <c r="D3" t="inlineStr">
        <is>
          <t>01/01/2026</t>
        </is>
      </c>
      <c r="E3" s="488" t="n">
        <v>50188.35</v>
      </c>
      <c r="F3" t="inlineStr">
        <is>
          <t>Fabrica de Bares (2025)</t>
        </is>
      </c>
      <c r="G3" t="b">
        <v>1</v>
      </c>
      <c r="H3" t="inlineStr">
        <is>
          <t>1/2026</t>
        </is>
      </c>
    </row>
    <row r="4">
      <c r="A4" t="inlineStr">
        <is>
          <t>Love Cabaret</t>
        </is>
      </c>
      <c r="B4" t="inlineStr">
        <is>
          <t>Faturamento Bruto</t>
        </is>
      </c>
      <c r="C4" t="inlineStr">
        <is>
          <t>Artístico (couvert/shows)</t>
        </is>
      </c>
      <c r="D4" t="inlineStr">
        <is>
          <t>01/01/2026</t>
        </is>
      </c>
      <c r="E4" s="488" t="n">
        <v>26825</v>
      </c>
      <c r="F4" t="inlineStr">
        <is>
          <t>Fabrica de Bares (2025)</t>
        </is>
      </c>
      <c r="G4" t="b">
        <v>1</v>
      </c>
      <c r="H4" t="inlineStr">
        <is>
          <t>1/2026</t>
        </is>
      </c>
    </row>
    <row r="5">
      <c r="A5" t="inlineStr">
        <is>
          <t>Love Cabaret</t>
        </is>
      </c>
      <c r="B5" t="inlineStr">
        <is>
          <t>Faturamento Bruto</t>
        </is>
      </c>
      <c r="C5" t="inlineStr">
        <is>
          <t>Gifts</t>
        </is>
      </c>
      <c r="D5" t="inlineStr">
        <is>
          <t>01/01/2026</t>
        </is>
      </c>
      <c r="E5" s="488" t="n">
        <v>0</v>
      </c>
      <c r="F5" t="inlineStr">
        <is>
          <t>Fabrica de Bares (2025)</t>
        </is>
      </c>
      <c r="G5" t="b">
        <v>1</v>
      </c>
      <c r="H5" t="inlineStr">
        <is>
          <t>1/2026</t>
        </is>
      </c>
    </row>
    <row r="6">
      <c r="A6" t="inlineStr">
        <is>
          <t>Love Cabaret</t>
        </is>
      </c>
      <c r="B6" t="inlineStr">
        <is>
          <t>Faturamento Bruto</t>
        </is>
      </c>
      <c r="C6" t="inlineStr">
        <is>
          <t>Serviço</t>
        </is>
      </c>
      <c r="D6" t="inlineStr">
        <is>
          <t>01/01/2026</t>
        </is>
      </c>
      <c r="E6" s="488" t="n">
        <v>18045.2</v>
      </c>
      <c r="F6" t="inlineStr">
        <is>
          <t>Fabrica de Bares (2025)</t>
        </is>
      </c>
      <c r="G6" t="b">
        <v>1</v>
      </c>
      <c r="H6" t="inlineStr">
        <is>
          <t>1/2026</t>
        </is>
      </c>
    </row>
    <row r="7">
      <c r="A7" t="inlineStr">
        <is>
          <t>Love Cabaret</t>
        </is>
      </c>
      <c r="B7" t="inlineStr">
        <is>
          <t>Faturamento Bruto</t>
        </is>
      </c>
      <c r="C7" t="inlineStr">
        <is>
          <t>Eventos A&amp;B</t>
        </is>
      </c>
      <c r="D7" t="inlineStr">
        <is>
          <t>01/01/2026</t>
        </is>
      </c>
      <c r="E7" s="488" t="n">
        <v>32500</v>
      </c>
      <c r="F7" t="inlineStr">
        <is>
          <t>Fabrica de Bares (2025)</t>
        </is>
      </c>
      <c r="G7" t="b">
        <v>1</v>
      </c>
      <c r="H7" t="inlineStr">
        <is>
          <t>1/2026</t>
        </is>
      </c>
    </row>
    <row r="8">
      <c r="A8" t="inlineStr">
        <is>
          <t>Love Cabaret</t>
        </is>
      </c>
      <c r="B8" t="inlineStr">
        <is>
          <t>Faturamento Bruto</t>
        </is>
      </c>
      <c r="C8" t="inlineStr">
        <is>
          <t>Eventos Couvert</t>
        </is>
      </c>
      <c r="D8" t="inlineStr">
        <is>
          <t>01/01/2026</t>
        </is>
      </c>
      <c r="E8" s="488" t="n">
        <v>2500</v>
      </c>
      <c r="F8" t="inlineStr">
        <is>
          <t>Fabrica de Bares (2025)</t>
        </is>
      </c>
      <c r="G8" t="b">
        <v>1</v>
      </c>
      <c r="H8" t="inlineStr">
        <is>
          <t>1/2026</t>
        </is>
      </c>
    </row>
    <row r="9">
      <c r="A9" t="inlineStr">
        <is>
          <t>Love Cabaret</t>
        </is>
      </c>
      <c r="B9" t="inlineStr">
        <is>
          <t>Faturamento Bruto</t>
        </is>
      </c>
      <c r="C9" t="inlineStr">
        <is>
          <t>Eventos Locações</t>
        </is>
      </c>
      <c r="D9" t="inlineStr">
        <is>
          <t>01/01/2026</t>
        </is>
      </c>
      <c r="E9" s="488" t="n">
        <v>15000</v>
      </c>
      <c r="F9" t="inlineStr">
        <is>
          <t>Fabrica de Bares (2025)</t>
        </is>
      </c>
      <c r="G9" t="b">
        <v>1</v>
      </c>
      <c r="H9" t="inlineStr">
        <is>
          <t>1/2026</t>
        </is>
      </c>
    </row>
    <row r="10">
      <c r="A10" t="inlineStr">
        <is>
          <t>Love Cabaret</t>
        </is>
      </c>
      <c r="B10" t="inlineStr">
        <is>
          <t>Faturamento Bruto</t>
        </is>
      </c>
      <c r="C10" t="inlineStr">
        <is>
          <t>Eventos Rebate Fornecedores</t>
        </is>
      </c>
      <c r="D10" t="inlineStr">
        <is>
          <t>01/01/2026</t>
        </is>
      </c>
      <c r="E10" s="488" t="n">
        <v>0</v>
      </c>
      <c r="F10" t="inlineStr">
        <is>
          <t>Fabrica de Bares (2025)</t>
        </is>
      </c>
      <c r="G10" t="b">
        <v>1</v>
      </c>
      <c r="H10" t="inlineStr">
        <is>
          <t>1/2026</t>
        </is>
      </c>
    </row>
    <row r="11">
      <c r="A11" t="inlineStr">
        <is>
          <t>Love Cabaret</t>
        </is>
      </c>
      <c r="B11" t="inlineStr">
        <is>
          <t>Faturamento Bruto</t>
        </is>
      </c>
      <c r="C11" t="inlineStr">
        <is>
          <t>Delivery</t>
        </is>
      </c>
      <c r="D11" t="inlineStr">
        <is>
          <t>01/01/2026</t>
        </is>
      </c>
      <c r="E11" s="488" t="n">
        <v>0</v>
      </c>
      <c r="F11" t="inlineStr">
        <is>
          <t>Fabrica de Bares (2025)</t>
        </is>
      </c>
      <c r="G11" t="b">
        <v>1</v>
      </c>
      <c r="H11" t="inlineStr">
        <is>
          <t>1/2026</t>
        </is>
      </c>
    </row>
    <row r="12">
      <c r="A12" t="inlineStr">
        <is>
          <t>Love Cabaret</t>
        </is>
      </c>
      <c r="B12" t="inlineStr">
        <is>
          <t>Faturamento Bruto</t>
        </is>
      </c>
      <c r="C12" t="inlineStr">
        <is>
          <t>Outras Receitas</t>
        </is>
      </c>
      <c r="D12" t="inlineStr">
        <is>
          <t>01/01/2026</t>
        </is>
      </c>
      <c r="E12" s="488" t="n">
        <v>34588</v>
      </c>
      <c r="F12" t="inlineStr">
        <is>
          <t>Fabrica de Bares (2025)</t>
        </is>
      </c>
      <c r="G12" t="b">
        <v>1</v>
      </c>
      <c r="H12" t="inlineStr">
        <is>
          <t>1/2026</t>
        </is>
      </c>
    </row>
    <row r="13">
      <c r="A13" t="inlineStr">
        <is>
          <t>Love Cabaret</t>
        </is>
      </c>
      <c r="B13" t="inlineStr">
        <is>
          <t>Deduções sobre Venda</t>
        </is>
      </c>
      <c r="C13" t="inlineStr">
        <is>
          <t>Descontos - Operação</t>
        </is>
      </c>
      <c r="D13" t="inlineStr">
        <is>
          <t>01/01/2026</t>
        </is>
      </c>
      <c r="E13" s="488" t="n">
        <v>2133</v>
      </c>
      <c r="F13" t="inlineStr">
        <is>
          <t>Fabrica de Bares (2025)</t>
        </is>
      </c>
      <c r="G13" t="b">
        <v>1</v>
      </c>
      <c r="H13" t="inlineStr">
        <is>
          <t>1/2026</t>
        </is>
      </c>
    </row>
    <row r="14">
      <c r="A14" t="inlineStr">
        <is>
          <t>Love Cabaret</t>
        </is>
      </c>
      <c r="B14" t="inlineStr">
        <is>
          <t>Deduções sobre Venda</t>
        </is>
      </c>
      <c r="C14" t="inlineStr">
        <is>
          <t>Desconto - Alimentação Escritório</t>
        </is>
      </c>
      <c r="D14" t="inlineStr">
        <is>
          <t>01/01/2026</t>
        </is>
      </c>
      <c r="E14" s="488" t="n">
        <v>1689.34</v>
      </c>
      <c r="F14" t="inlineStr">
        <is>
          <t>Fabrica de Bares (2025)</t>
        </is>
      </c>
      <c r="G14" t="b">
        <v>1</v>
      </c>
      <c r="H14" t="inlineStr">
        <is>
          <t>1/2026</t>
        </is>
      </c>
    </row>
    <row r="15">
      <c r="A15" t="inlineStr">
        <is>
          <t>Love Cabaret</t>
        </is>
      </c>
      <c r="B15" t="inlineStr">
        <is>
          <t>Deduções sobre Venda</t>
        </is>
      </c>
      <c r="C15" t="inlineStr">
        <is>
          <t>Descontos - Marketing</t>
        </is>
      </c>
      <c r="D15" t="inlineStr">
        <is>
          <t>01/01/2026</t>
        </is>
      </c>
      <c r="E15" s="488" t="n">
        <v>213.3</v>
      </c>
      <c r="F15" t="inlineStr">
        <is>
          <t>Fabrica de Bares (2025)</t>
        </is>
      </c>
      <c r="G15" t="b">
        <v>1</v>
      </c>
      <c r="H15" t="inlineStr">
        <is>
          <t>1/2026</t>
        </is>
      </c>
    </row>
    <row r="16">
      <c r="A16" t="inlineStr">
        <is>
          <t>Love Cabaret</t>
        </is>
      </c>
      <c r="B16" t="inlineStr">
        <is>
          <t>Impostos sobre Venda</t>
        </is>
      </c>
      <c r="C16" t="inlineStr">
        <is>
          <t>PIS / COFINS</t>
        </is>
      </c>
      <c r="D16" t="inlineStr">
        <is>
          <t>01/01/2026</t>
        </is>
      </c>
      <c r="E16" s="488" t="n">
        <v>5707.12</v>
      </c>
      <c r="F16" t="inlineStr">
        <is>
          <t>Fabrica de Bares (2025)</t>
        </is>
      </c>
      <c r="G16" t="b">
        <v>1</v>
      </c>
      <c r="H16" t="inlineStr">
        <is>
          <t>1/2026</t>
        </is>
      </c>
    </row>
    <row r="17">
      <c r="A17" t="inlineStr">
        <is>
          <t>Love Cabaret</t>
        </is>
      </c>
      <c r="B17" t="inlineStr">
        <is>
          <t>Impostos sobre Venda</t>
        </is>
      </c>
      <c r="C17" t="inlineStr">
        <is>
          <t>ICMS</t>
        </is>
      </c>
      <c r="D17" t="inlineStr">
        <is>
          <t>01/01/2026</t>
        </is>
      </c>
      <c r="E17" s="488" t="n">
        <v>5785.81</v>
      </c>
      <c r="F17" t="inlineStr">
        <is>
          <t>Fabrica de Bares (2025)</t>
        </is>
      </c>
      <c r="G17" t="b">
        <v>1</v>
      </c>
      <c r="H17" t="inlineStr">
        <is>
          <t>1/2026</t>
        </is>
      </c>
    </row>
    <row r="18">
      <c r="A18" t="inlineStr">
        <is>
          <t>Love Cabaret</t>
        </is>
      </c>
      <c r="B18" t="inlineStr">
        <is>
          <t>Impostos sobre Venda</t>
        </is>
      </c>
      <c r="C18" t="inlineStr">
        <is>
          <t>ISS</t>
        </is>
      </c>
      <c r="D18" t="inlineStr">
        <is>
          <t>01/01/2026</t>
        </is>
      </c>
      <c r="E18" s="488" t="n">
        <v>875</v>
      </c>
      <c r="F18" t="inlineStr">
        <is>
          <t>Fabrica de Bares (2025)</t>
        </is>
      </c>
      <c r="G18" t="b">
        <v>1</v>
      </c>
      <c r="H18" t="inlineStr">
        <is>
          <t>1/2026</t>
        </is>
      </c>
    </row>
    <row r="19">
      <c r="A19" t="inlineStr">
        <is>
          <t>Love Cabaret</t>
        </is>
      </c>
      <c r="B19" t="inlineStr">
        <is>
          <t>Custo Mercadoria Vendida</t>
        </is>
      </c>
      <c r="C19" t="inlineStr">
        <is>
          <t>Insumos - Alimentos</t>
        </is>
      </c>
      <c r="D19" t="inlineStr">
        <is>
          <t>01/01/2026</t>
        </is>
      </c>
      <c r="E19" s="488" t="n">
        <v>17469.83</v>
      </c>
      <c r="F19" t="inlineStr">
        <is>
          <t>Fabrica de Bares (2025)</t>
        </is>
      </c>
      <c r="G19" t="b">
        <v>1</v>
      </c>
      <c r="H19" t="inlineStr">
        <is>
          <t>1/2026</t>
        </is>
      </c>
    </row>
    <row r="20">
      <c r="A20" t="inlineStr">
        <is>
          <t>Love Cabaret</t>
        </is>
      </c>
      <c r="B20" t="inlineStr">
        <is>
          <t>Custo Mercadoria Vendida</t>
        </is>
      </c>
      <c r="C20" t="inlineStr">
        <is>
          <t>Insumos - Bebidas</t>
        </is>
      </c>
      <c r="D20" t="inlineStr">
        <is>
          <t>01/01/2026</t>
        </is>
      </c>
      <c r="E20" s="488" t="n">
        <v>11958.9</v>
      </c>
      <c r="F20" t="inlineStr">
        <is>
          <t>Fabrica de Bares (2025)</t>
        </is>
      </c>
      <c r="G20" t="b">
        <v>1</v>
      </c>
      <c r="H20" t="inlineStr">
        <is>
          <t>1/2026</t>
        </is>
      </c>
    </row>
    <row r="21">
      <c r="A21" t="inlineStr">
        <is>
          <t>Love Cabaret</t>
        </is>
      </c>
      <c r="B21" t="inlineStr">
        <is>
          <t>Custo Mercadoria Vendida</t>
        </is>
      </c>
      <c r="C21" t="inlineStr">
        <is>
          <t>Insumos - Embalagens</t>
        </is>
      </c>
      <c r="D21" t="inlineStr">
        <is>
          <t>01/01/2026</t>
        </is>
      </c>
      <c r="E21" s="488" t="n">
        <v>0</v>
      </c>
      <c r="F21" t="inlineStr">
        <is>
          <t>Fabrica de Bares (2025)</t>
        </is>
      </c>
      <c r="G21" t="b">
        <v>1</v>
      </c>
      <c r="H21" t="inlineStr">
        <is>
          <t>1/2026</t>
        </is>
      </c>
    </row>
    <row r="22">
      <c r="A22" t="inlineStr">
        <is>
          <t>Love Cabaret</t>
        </is>
      </c>
      <c r="B22" t="inlineStr">
        <is>
          <t>Custo Mercadoria Vendida</t>
        </is>
      </c>
      <c r="C22" t="inlineStr">
        <is>
          <t>Insumos - Eventos A&amp;B</t>
        </is>
      </c>
      <c r="D22" t="inlineStr">
        <is>
          <t>01/01/2026</t>
        </is>
      </c>
      <c r="E22" s="488" t="n">
        <v>0</v>
      </c>
      <c r="F22" t="inlineStr">
        <is>
          <t>Fabrica de Bares (2025)</t>
        </is>
      </c>
      <c r="G22" t="b">
        <v>1</v>
      </c>
      <c r="H22" t="inlineStr">
        <is>
          <t>1/2026</t>
        </is>
      </c>
    </row>
    <row r="23">
      <c r="A23" t="inlineStr">
        <is>
          <t>Love Cabaret</t>
        </is>
      </c>
      <c r="B23" t="inlineStr">
        <is>
          <t>Custos Artístico Geral</t>
        </is>
      </c>
      <c r="C23" t="inlineStr">
        <is>
          <t>Cachê de Músicos e Artistas</t>
        </is>
      </c>
      <c r="D23" t="inlineStr">
        <is>
          <t>01/01/2026</t>
        </is>
      </c>
      <c r="E23" s="488" t="n">
        <v>51600</v>
      </c>
      <c r="F23" t="inlineStr">
        <is>
          <t>Fabrica de Bares (2025)</t>
        </is>
      </c>
      <c r="G23" t="b">
        <v>1</v>
      </c>
      <c r="H23" t="inlineStr">
        <is>
          <t>1/2026</t>
        </is>
      </c>
    </row>
    <row r="24">
      <c r="A24" t="inlineStr">
        <is>
          <t>Love Cabaret</t>
        </is>
      </c>
      <c r="B24" t="inlineStr">
        <is>
          <t>Custos Artístico Geral</t>
        </is>
      </c>
      <c r="C24" t="inlineStr">
        <is>
          <t>Alimentação e Transporte</t>
        </is>
      </c>
      <c r="D24" t="inlineStr">
        <is>
          <t>01/01/2026</t>
        </is>
      </c>
      <c r="E24" s="488" t="n">
        <v>268.25</v>
      </c>
      <c r="F24" t="inlineStr">
        <is>
          <t>Fabrica de Bares (2025)</t>
        </is>
      </c>
      <c r="G24" t="b">
        <v>1</v>
      </c>
      <c r="H24" t="inlineStr">
        <is>
          <t>1/2026</t>
        </is>
      </c>
    </row>
    <row r="25">
      <c r="A25" t="inlineStr">
        <is>
          <t>Love Cabaret</t>
        </is>
      </c>
      <c r="B25" t="inlineStr">
        <is>
          <t>Custos Artístico Geral</t>
        </is>
      </c>
      <c r="C25" t="inlineStr">
        <is>
          <t>Taxas e Licenças - Artístico</t>
        </is>
      </c>
      <c r="D25" t="inlineStr">
        <is>
          <t>01/01/2026</t>
        </is>
      </c>
      <c r="E25" s="488" t="n">
        <v>843.15</v>
      </c>
      <c r="F25" t="inlineStr">
        <is>
          <t>Fabrica de Bares (2025)</t>
        </is>
      </c>
      <c r="G25" t="b">
        <v>1</v>
      </c>
      <c r="H25" t="inlineStr">
        <is>
          <t>1/2026</t>
        </is>
      </c>
    </row>
    <row r="26">
      <c r="A26" t="inlineStr">
        <is>
          <t>Love Cabaret</t>
        </is>
      </c>
      <c r="B26" t="inlineStr">
        <is>
          <t>Mão de Obra - PJ</t>
        </is>
      </c>
      <c r="C26" t="inlineStr">
        <is>
          <t>MDO Terceirizada - Artístico</t>
        </is>
      </c>
      <c r="D26" t="inlineStr">
        <is>
          <t>01/01/2026</t>
        </is>
      </c>
      <c r="E26" s="488" t="n">
        <v>14612</v>
      </c>
      <c r="F26" t="inlineStr">
        <is>
          <t>Fabrica de Bares (2025)</t>
        </is>
      </c>
      <c r="G26" t="b">
        <v>1</v>
      </c>
      <c r="H26" t="inlineStr">
        <is>
          <t>1/2026</t>
        </is>
      </c>
    </row>
    <row r="27">
      <c r="A27" t="inlineStr">
        <is>
          <t>Love Cabaret</t>
        </is>
      </c>
      <c r="B27" t="inlineStr">
        <is>
          <t>Custos Artístico Geral</t>
        </is>
      </c>
      <c r="C27" t="inlineStr">
        <is>
          <t>Técnico de Som / Luz</t>
        </is>
      </c>
      <c r="D27" t="inlineStr">
        <is>
          <t>01/01/2026</t>
        </is>
      </c>
      <c r="E27" s="488" t="n">
        <v>5000</v>
      </c>
      <c r="F27" t="inlineStr">
        <is>
          <t>Fabrica de Bares (2025)</t>
        </is>
      </c>
      <c r="G27" t="b">
        <v>1</v>
      </c>
      <c r="H27" t="inlineStr">
        <is>
          <t>1/2026</t>
        </is>
      </c>
    </row>
    <row r="28">
      <c r="A28" t="inlineStr">
        <is>
          <t>Love Cabaret</t>
        </is>
      </c>
      <c r="B28" t="inlineStr">
        <is>
          <t>Custos Artístico Geral</t>
        </is>
      </c>
      <c r="C28" t="inlineStr">
        <is>
          <t>Locação de Equipamentos Fixo</t>
        </is>
      </c>
      <c r="D28" t="inlineStr">
        <is>
          <t>01/01/2026</t>
        </is>
      </c>
      <c r="E28" s="488" t="n">
        <v>5250</v>
      </c>
      <c r="F28" t="inlineStr">
        <is>
          <t>Fabrica de Bares (2025)</t>
        </is>
      </c>
      <c r="G28" t="b">
        <v>1</v>
      </c>
      <c r="H28" t="inlineStr">
        <is>
          <t>1/2026</t>
        </is>
      </c>
    </row>
    <row r="29">
      <c r="A29" t="inlineStr">
        <is>
          <t>Love Cabaret</t>
        </is>
      </c>
      <c r="B29" t="inlineStr">
        <is>
          <t>Custos Artístico Geral</t>
        </is>
      </c>
      <c r="C29" t="inlineStr">
        <is>
          <t>Locação de Equipamentos Variável</t>
        </is>
      </c>
      <c r="D29" t="inlineStr">
        <is>
          <t>01/01/2026</t>
        </is>
      </c>
      <c r="E29" s="488" t="n">
        <v>0</v>
      </c>
      <c r="F29" t="inlineStr">
        <is>
          <t>Fabrica de Bares (2025)</t>
        </is>
      </c>
      <c r="G29" t="b">
        <v>1</v>
      </c>
      <c r="H29" t="inlineStr">
        <is>
          <t>1/2026</t>
        </is>
      </c>
    </row>
    <row r="30">
      <c r="A30" t="inlineStr">
        <is>
          <t>Love Cabaret</t>
        </is>
      </c>
      <c r="B30" t="inlineStr">
        <is>
          <t>Mão de Obra - PJ</t>
        </is>
      </c>
      <c r="C30" t="inlineStr">
        <is>
          <t>MDO Terceirizada - Eventos</t>
        </is>
      </c>
      <c r="D30" t="inlineStr">
        <is>
          <t>01/01/2026</t>
        </is>
      </c>
      <c r="E30" s="488" t="n">
        <v>1600</v>
      </c>
      <c r="F30" t="inlineStr">
        <is>
          <t>Fabrica de Bares (2025)</t>
        </is>
      </c>
      <c r="G30" t="b">
        <v>1</v>
      </c>
      <c r="H30" t="inlineStr">
        <is>
          <t>1/2026</t>
        </is>
      </c>
    </row>
    <row r="31">
      <c r="A31" t="inlineStr">
        <is>
          <t>Love Cabaret</t>
        </is>
      </c>
      <c r="B31" t="inlineStr">
        <is>
          <t>Custos de Eventos</t>
        </is>
      </c>
      <c r="C31" t="inlineStr">
        <is>
          <t>Comissões de Vendas - Eventos</t>
        </is>
      </c>
      <c r="D31" t="inlineStr">
        <is>
          <t>01/01/2026</t>
        </is>
      </c>
      <c r="E31" s="488" t="n">
        <v>1000</v>
      </c>
      <c r="F31" t="inlineStr">
        <is>
          <t>Fabrica de Bares (2025)</t>
        </is>
      </c>
      <c r="G31" t="b">
        <v>1</v>
      </c>
      <c r="H31" t="inlineStr">
        <is>
          <t>1/2026</t>
        </is>
      </c>
    </row>
    <row r="32">
      <c r="A32" t="inlineStr">
        <is>
          <t>Love Cabaret</t>
        </is>
      </c>
      <c r="B32" t="inlineStr">
        <is>
          <t>Custos de Eventos</t>
        </is>
      </c>
      <c r="C32" t="inlineStr">
        <is>
          <t>Serviços Terceirizados - Eventos</t>
        </is>
      </c>
      <c r="D32" t="inlineStr">
        <is>
          <t>01/01/2026</t>
        </is>
      </c>
      <c r="E32" s="488" t="n">
        <v>800</v>
      </c>
      <c r="F32" t="inlineStr">
        <is>
          <t>Fabrica de Bares (2025)</t>
        </is>
      </c>
      <c r="G32" t="b">
        <v>1</v>
      </c>
      <c r="H32" t="inlineStr">
        <is>
          <t>1/2026</t>
        </is>
      </c>
    </row>
    <row r="33">
      <c r="A33" t="inlineStr">
        <is>
          <t>Love Cabaret</t>
        </is>
      </c>
      <c r="B33" t="inlineStr">
        <is>
          <t>Custos de Eventos</t>
        </is>
      </c>
      <c r="C33" t="inlineStr">
        <is>
          <t>Serviço de Segurança - Eventos</t>
        </is>
      </c>
      <c r="D33" t="inlineStr">
        <is>
          <t>01/01/2026</t>
        </is>
      </c>
      <c r="E33" s="488" t="n">
        <v>250</v>
      </c>
      <c r="F33" t="inlineStr">
        <is>
          <t>Fabrica de Bares (2025)</t>
        </is>
      </c>
      <c r="G33" t="b">
        <v>1</v>
      </c>
      <c r="H33" t="inlineStr">
        <is>
          <t>1/2026</t>
        </is>
      </c>
    </row>
    <row r="34">
      <c r="A34" t="inlineStr">
        <is>
          <t>Love Cabaret</t>
        </is>
      </c>
      <c r="B34" t="inlineStr">
        <is>
          <t>Custos de Eventos</t>
        </is>
      </c>
      <c r="C34" t="inlineStr">
        <is>
          <t>Artistas e Palestrantes - Eventos</t>
        </is>
      </c>
      <c r="D34" t="inlineStr">
        <is>
          <t>01/01/2026</t>
        </is>
      </c>
      <c r="E34" s="488" t="n">
        <v>0</v>
      </c>
      <c r="F34" t="inlineStr">
        <is>
          <t>Fabrica de Bares (2025)</t>
        </is>
      </c>
      <c r="G34" t="b">
        <v>1</v>
      </c>
      <c r="H34" t="inlineStr">
        <is>
          <t>1/2026</t>
        </is>
      </c>
    </row>
    <row r="35">
      <c r="A35" t="inlineStr">
        <is>
          <t>Love Cabaret</t>
        </is>
      </c>
      <c r="B35" t="inlineStr">
        <is>
          <t>Custos de Eventos</t>
        </is>
      </c>
      <c r="C35" t="inlineStr">
        <is>
          <t>Decoração - Eventos</t>
        </is>
      </c>
      <c r="D35" t="inlineStr">
        <is>
          <t>01/01/2026</t>
        </is>
      </c>
      <c r="E35" s="488" t="n">
        <v>0</v>
      </c>
      <c r="F35" t="inlineStr">
        <is>
          <t>Fabrica de Bares (2025)</t>
        </is>
      </c>
      <c r="G35" t="b">
        <v>1</v>
      </c>
      <c r="H35" t="inlineStr">
        <is>
          <t>1/2026</t>
        </is>
      </c>
    </row>
    <row r="36">
      <c r="A36" t="inlineStr">
        <is>
          <t>Love Cabaret</t>
        </is>
      </c>
      <c r="B36" t="inlineStr">
        <is>
          <t>Custos de Eventos</t>
        </is>
      </c>
      <c r="C36" t="inlineStr">
        <is>
          <t>Material Descartável - Eventos</t>
        </is>
      </c>
      <c r="D36" t="inlineStr">
        <is>
          <t>01/01/2026</t>
        </is>
      </c>
      <c r="E36" s="488" t="n">
        <v>0</v>
      </c>
      <c r="F36" t="inlineStr">
        <is>
          <t>Fabrica de Bares (2025)</t>
        </is>
      </c>
      <c r="G36" t="b">
        <v>1</v>
      </c>
      <c r="H36" t="inlineStr">
        <is>
          <t>1/2026</t>
        </is>
      </c>
    </row>
    <row r="37">
      <c r="A37" t="inlineStr">
        <is>
          <t>Love Cabaret</t>
        </is>
      </c>
      <c r="B37" t="inlineStr">
        <is>
          <t>Custos de Eventos</t>
        </is>
      </c>
      <c r="C37" t="inlineStr">
        <is>
          <t>Brindes e Confraternizações - Eventos</t>
        </is>
      </c>
      <c r="D37" t="inlineStr">
        <is>
          <t>01/01/2026</t>
        </is>
      </c>
      <c r="E37" s="488" t="n">
        <v>0</v>
      </c>
      <c r="F37" t="inlineStr">
        <is>
          <t>Fabrica de Bares (2025)</t>
        </is>
      </c>
      <c r="G37" t="b">
        <v>1</v>
      </c>
      <c r="H37" t="inlineStr">
        <is>
          <t>1/2026</t>
        </is>
      </c>
    </row>
    <row r="38">
      <c r="A38" t="inlineStr">
        <is>
          <t>Love Cabaret</t>
        </is>
      </c>
      <c r="B38" t="inlineStr">
        <is>
          <t>Custos de Eventos</t>
        </is>
      </c>
      <c r="C38" t="inlineStr">
        <is>
          <t>Material de Escritório - Eventos</t>
        </is>
      </c>
      <c r="D38" t="inlineStr">
        <is>
          <t>01/01/2026</t>
        </is>
      </c>
      <c r="E38" s="488" t="n">
        <v>0</v>
      </c>
      <c r="F38" t="inlineStr">
        <is>
          <t>Fabrica de Bares (2025)</t>
        </is>
      </c>
      <c r="G38" t="b">
        <v>1</v>
      </c>
      <c r="H38" t="inlineStr">
        <is>
          <t>1/2026</t>
        </is>
      </c>
    </row>
    <row r="39">
      <c r="A39" t="inlineStr">
        <is>
          <t>Love Cabaret</t>
        </is>
      </c>
      <c r="B39" t="inlineStr">
        <is>
          <t>Custos de Eventos</t>
        </is>
      </c>
      <c r="C39" t="inlineStr">
        <is>
          <t>Material de Manutenção - Eventos</t>
        </is>
      </c>
      <c r="D39" t="inlineStr">
        <is>
          <t>01/01/2026</t>
        </is>
      </c>
      <c r="E39" s="488" t="n">
        <v>0</v>
      </c>
      <c r="F39" t="inlineStr">
        <is>
          <t>Fabrica de Bares (2025)</t>
        </is>
      </c>
      <c r="G39" t="b">
        <v>1</v>
      </c>
      <c r="H39" t="inlineStr">
        <is>
          <t>1/2026</t>
        </is>
      </c>
    </row>
    <row r="40">
      <c r="A40" t="inlineStr">
        <is>
          <t>Love Cabaret</t>
        </is>
      </c>
      <c r="B40" t="inlineStr">
        <is>
          <t>Custos de Eventos</t>
        </is>
      </c>
      <c r="C40" t="inlineStr">
        <is>
          <t>Serviço de Manutenção - Estrutura - Eventos</t>
        </is>
      </c>
      <c r="D40" t="inlineStr">
        <is>
          <t>01/01/2026</t>
        </is>
      </c>
      <c r="E40" s="488" t="n">
        <v>0</v>
      </c>
      <c r="F40" t="inlineStr">
        <is>
          <t>Fabrica de Bares (2025)</t>
        </is>
      </c>
      <c r="G40" t="b">
        <v>1</v>
      </c>
      <c r="H40" t="inlineStr">
        <is>
          <t>1/2026</t>
        </is>
      </c>
    </row>
    <row r="41">
      <c r="A41" t="inlineStr">
        <is>
          <t>Love Cabaret</t>
        </is>
      </c>
      <c r="B41" t="inlineStr">
        <is>
          <t>Custos de Eventos</t>
        </is>
      </c>
      <c r="C41" t="inlineStr">
        <is>
          <t>Serviço de Manutenção - Equipamentos - Eventos</t>
        </is>
      </c>
      <c r="D41" t="inlineStr">
        <is>
          <t>01/01/2026</t>
        </is>
      </c>
      <c r="E41" s="488" t="n">
        <v>0</v>
      </c>
      <c r="F41" t="inlineStr">
        <is>
          <t>Fabrica de Bares (2025)</t>
        </is>
      </c>
      <c r="G41" t="b">
        <v>1</v>
      </c>
      <c r="H41" t="inlineStr">
        <is>
          <t>1/2026</t>
        </is>
      </c>
    </row>
    <row r="42">
      <c r="A42" t="inlineStr">
        <is>
          <t>Love Cabaret</t>
        </is>
      </c>
      <c r="B42" t="inlineStr">
        <is>
          <t>Custos de Eventos</t>
        </is>
      </c>
      <c r="C42" t="inlineStr">
        <is>
          <t>Viagens e Estadias - Eventos</t>
        </is>
      </c>
      <c r="D42" t="inlineStr">
        <is>
          <t>01/01/2026</t>
        </is>
      </c>
      <c r="E42" s="488" t="n">
        <v>0</v>
      </c>
      <c r="F42" t="inlineStr">
        <is>
          <t>Fabrica de Bares (2025)</t>
        </is>
      </c>
      <c r="G42" t="b">
        <v>1</v>
      </c>
      <c r="H42" t="inlineStr">
        <is>
          <t>1/2026</t>
        </is>
      </c>
    </row>
    <row r="43">
      <c r="A43" t="inlineStr">
        <is>
          <t>Love Cabaret</t>
        </is>
      </c>
      <c r="B43" t="inlineStr">
        <is>
          <t>Custos de Eventos</t>
        </is>
      </c>
      <c r="C43" t="inlineStr">
        <is>
          <t>Transporte Equipe - Eventos</t>
        </is>
      </c>
      <c r="D43" t="inlineStr">
        <is>
          <t>01/01/2026</t>
        </is>
      </c>
      <c r="E43" s="488" t="n">
        <v>0</v>
      </c>
      <c r="F43" t="inlineStr">
        <is>
          <t>Fabrica de Bares (2025)</t>
        </is>
      </c>
      <c r="G43" t="b">
        <v>1</v>
      </c>
      <c r="H43" t="inlineStr">
        <is>
          <t>1/2026</t>
        </is>
      </c>
    </row>
    <row r="44">
      <c r="A44" t="inlineStr">
        <is>
          <t>Love Cabaret</t>
        </is>
      </c>
      <c r="B44" t="inlineStr">
        <is>
          <t>Custos de Eventos</t>
        </is>
      </c>
      <c r="C44" t="inlineStr">
        <is>
          <t>Fretes e Carretos - Eventos</t>
        </is>
      </c>
      <c r="D44" t="inlineStr">
        <is>
          <t>01/01/2026</t>
        </is>
      </c>
      <c r="E44" s="488" t="n">
        <v>0</v>
      </c>
      <c r="F44" t="inlineStr">
        <is>
          <t>Fabrica de Bares (2025)</t>
        </is>
      </c>
      <c r="G44" t="b">
        <v>1</v>
      </c>
      <c r="H44" t="inlineStr">
        <is>
          <t>1/2026</t>
        </is>
      </c>
    </row>
    <row r="45">
      <c r="A45" t="inlineStr">
        <is>
          <t>Love Cabaret</t>
        </is>
      </c>
      <c r="B45" t="inlineStr">
        <is>
          <t>Custos de Eventos</t>
        </is>
      </c>
      <c r="C45" t="inlineStr">
        <is>
          <t>Locação de Utensílios - Eventos</t>
        </is>
      </c>
      <c r="D45" t="inlineStr">
        <is>
          <t>01/01/2026</t>
        </is>
      </c>
      <c r="E45" s="488" t="n">
        <v>0</v>
      </c>
      <c r="F45" t="inlineStr">
        <is>
          <t>Fabrica de Bares (2025)</t>
        </is>
      </c>
      <c r="G45" t="b">
        <v>1</v>
      </c>
      <c r="H45" t="inlineStr">
        <is>
          <t>1/2026</t>
        </is>
      </c>
    </row>
    <row r="46">
      <c r="A46" t="inlineStr">
        <is>
          <t>Love Cabaret</t>
        </is>
      </c>
      <c r="B46" t="inlineStr">
        <is>
          <t>Custos de Eventos</t>
        </is>
      </c>
      <c r="C46" t="inlineStr">
        <is>
          <t>Locação de Equipamentos - Eventos</t>
        </is>
      </c>
      <c r="D46" t="inlineStr">
        <is>
          <t>01/01/2026</t>
        </is>
      </c>
      <c r="E46" s="488" t="n">
        <v>0</v>
      </c>
      <c r="F46" t="inlineStr">
        <is>
          <t>Fabrica de Bares (2025)</t>
        </is>
      </c>
      <c r="G46" t="b">
        <v>1</v>
      </c>
      <c r="H46" t="inlineStr">
        <is>
          <t>1/2026</t>
        </is>
      </c>
    </row>
    <row r="47">
      <c r="A47" t="inlineStr">
        <is>
          <t>Love Cabaret</t>
        </is>
      </c>
      <c r="B47" t="inlineStr">
        <is>
          <t>Custos de Eventos</t>
        </is>
      </c>
      <c r="C47" t="inlineStr">
        <is>
          <t>Locação de Mobiliário - Eventos</t>
        </is>
      </c>
      <c r="D47" t="inlineStr">
        <is>
          <t>01/01/2026</t>
        </is>
      </c>
      <c r="E47" s="488" t="n">
        <v>0</v>
      </c>
      <c r="F47" t="inlineStr">
        <is>
          <t>Fabrica de Bares (2025)</t>
        </is>
      </c>
      <c r="G47" t="b">
        <v>1</v>
      </c>
      <c r="H47" t="inlineStr">
        <is>
          <t>1/2026</t>
        </is>
      </c>
    </row>
    <row r="48">
      <c r="A48" t="inlineStr">
        <is>
          <t>Love Cabaret</t>
        </is>
      </c>
      <c r="B48" t="inlineStr">
        <is>
          <t>Custos de Eventos</t>
        </is>
      </c>
      <c r="C48" t="inlineStr">
        <is>
          <t>Locação de Coberturas - Eventos</t>
        </is>
      </c>
      <c r="D48" t="inlineStr">
        <is>
          <t>01/01/2026</t>
        </is>
      </c>
      <c r="E48" s="488" t="n">
        <v>0</v>
      </c>
      <c r="F48" t="inlineStr">
        <is>
          <t>Fabrica de Bares (2025)</t>
        </is>
      </c>
      <c r="G48" t="b">
        <v>1</v>
      </c>
      <c r="H48" t="inlineStr">
        <is>
          <t>1/2026</t>
        </is>
      </c>
    </row>
    <row r="49">
      <c r="A49" t="inlineStr">
        <is>
          <t>Love Cabaret</t>
        </is>
      </c>
      <c r="B49" t="inlineStr">
        <is>
          <t>Custos de Eventos</t>
        </is>
      </c>
      <c r="C49" t="inlineStr">
        <is>
          <t>Repasse Gazit - Locação Aroo</t>
        </is>
      </c>
      <c r="D49" t="inlineStr">
        <is>
          <t>01/01/2026</t>
        </is>
      </c>
      <c r="E49" s="488" t="n">
        <v>0</v>
      </c>
      <c r="F49" t="inlineStr">
        <is>
          <t>Fabrica de Bares (2025)</t>
        </is>
      </c>
      <c r="G49" t="b">
        <v>1</v>
      </c>
      <c r="H49" t="inlineStr">
        <is>
          <t>1/2026</t>
        </is>
      </c>
    </row>
    <row r="50">
      <c r="A50" t="inlineStr">
        <is>
          <t>Love Cabaret</t>
        </is>
      </c>
      <c r="B50" t="inlineStr">
        <is>
          <t>Custos de Eventos</t>
        </is>
      </c>
      <c r="C50" t="inlineStr">
        <is>
          <t>Repasse Gazit - Locação Anexo Abaru</t>
        </is>
      </c>
      <c r="D50" t="inlineStr">
        <is>
          <t>01/01/2026</t>
        </is>
      </c>
      <c r="E50" s="488" t="n">
        <v>0</v>
      </c>
      <c r="F50" t="inlineStr">
        <is>
          <t>Fabrica de Bares (2025)</t>
        </is>
      </c>
      <c r="G50" t="b">
        <v>1</v>
      </c>
      <c r="H50" t="inlineStr">
        <is>
          <t>1/2026</t>
        </is>
      </c>
    </row>
    <row r="51">
      <c r="A51" t="inlineStr">
        <is>
          <t>Love Cabaret</t>
        </is>
      </c>
      <c r="B51" t="inlineStr">
        <is>
          <t>Gorjeta</t>
        </is>
      </c>
      <c r="C51" t="inlineStr">
        <is>
          <t xml:space="preserve">  -  Comissões e Gorjeta</t>
        </is>
      </c>
      <c r="D51" t="inlineStr">
        <is>
          <t>01/01/2026</t>
        </is>
      </c>
      <c r="E51" s="488" t="n">
        <v>5656.92</v>
      </c>
      <c r="F51" t="inlineStr">
        <is>
          <t>Fabrica de Bares (2025)</t>
        </is>
      </c>
      <c r="G51" t="b">
        <v>1</v>
      </c>
      <c r="H51" t="inlineStr">
        <is>
          <t>1/2026</t>
        </is>
      </c>
    </row>
    <row r="52">
      <c r="A52" t="inlineStr">
        <is>
          <t>Love Cabaret</t>
        </is>
      </c>
      <c r="B52" t="inlineStr">
        <is>
          <t>Deduções sobre Venda</t>
        </is>
      </c>
      <c r="C52" t="inlineStr">
        <is>
          <t>Meios de pagamento</t>
        </is>
      </c>
      <c r="D52" t="inlineStr">
        <is>
          <t>01/01/2026</t>
        </is>
      </c>
      <c r="E52" s="488" t="n">
        <v>3377.39</v>
      </c>
      <c r="F52" t="inlineStr">
        <is>
          <t>Fabrica de Bares (2025)</t>
        </is>
      </c>
      <c r="G52" t="b">
        <v>1</v>
      </c>
      <c r="H52" t="inlineStr">
        <is>
          <t>1/2026</t>
        </is>
      </c>
    </row>
    <row r="53">
      <c r="A53" t="inlineStr">
        <is>
          <t>Love Cabaret</t>
        </is>
      </c>
      <c r="B53" t="inlineStr">
        <is>
          <t>Deduções sobre Venda</t>
        </is>
      </c>
      <c r="C53" t="inlineStr">
        <is>
          <t>Meios de pagamento - Delivery</t>
        </is>
      </c>
      <c r="D53" t="inlineStr">
        <is>
          <t>01/01/2026</t>
        </is>
      </c>
      <c r="E53" s="488" t="n">
        <v>0</v>
      </c>
      <c r="F53" t="inlineStr">
        <is>
          <t>Fabrica de Bares (2025)</t>
        </is>
      </c>
      <c r="G53" t="b">
        <v>1</v>
      </c>
      <c r="H53" t="inlineStr">
        <is>
          <t>1/2026</t>
        </is>
      </c>
    </row>
    <row r="54">
      <c r="A54" t="inlineStr">
        <is>
          <t>Love Cabaret</t>
        </is>
      </c>
      <c r="B54" t="inlineStr">
        <is>
          <t>Deduções sobre Venda</t>
        </is>
      </c>
      <c r="C54" t="inlineStr">
        <is>
          <t>Inadimplência</t>
        </is>
      </c>
      <c r="D54" t="inlineStr">
        <is>
          <t>01/01/2026</t>
        </is>
      </c>
      <c r="E54" s="488" t="n">
        <v>0</v>
      </c>
      <c r="F54" t="inlineStr">
        <is>
          <t>Fabrica de Bares (2025)</t>
        </is>
      </c>
      <c r="G54" t="b">
        <v>1</v>
      </c>
      <c r="H54" t="inlineStr">
        <is>
          <t>1/2026</t>
        </is>
      </c>
    </row>
    <row r="55">
      <c r="A55" t="inlineStr">
        <is>
          <t>Love Cabaret</t>
        </is>
      </c>
      <c r="B55" t="inlineStr">
        <is>
          <t>Deduções sobre Venda</t>
        </is>
      </c>
      <c r="C55" t="inlineStr">
        <is>
          <t>Outros D</t>
        </is>
      </c>
      <c r="D55" t="inlineStr">
        <is>
          <t>01/01/2026</t>
        </is>
      </c>
      <c r="E55" s="488" t="n">
        <v>0</v>
      </c>
      <c r="F55" t="inlineStr">
        <is>
          <t>Fabrica de Bares (2025)</t>
        </is>
      </c>
      <c r="G55" t="b">
        <v>1</v>
      </c>
      <c r="H55" t="inlineStr">
        <is>
          <t>1/2026</t>
        </is>
      </c>
    </row>
    <row r="56">
      <c r="A56" t="inlineStr">
        <is>
          <t>Love Cabaret</t>
        </is>
      </c>
      <c r="B56" t="inlineStr">
        <is>
          <t>Mão de Obra - PJ</t>
        </is>
      </c>
      <c r="C56" t="inlineStr">
        <is>
          <t>MDO PJ Fixo</t>
        </is>
      </c>
      <c r="D56" t="inlineStr">
        <is>
          <t>01/01/2026</t>
        </is>
      </c>
      <c r="E56" s="488" t="n">
        <v>19550</v>
      </c>
      <c r="F56" t="inlineStr">
        <is>
          <t>Fabrica de Bares (2025)</t>
        </is>
      </c>
      <c r="G56" t="b">
        <v>1</v>
      </c>
      <c r="H56" t="inlineStr">
        <is>
          <t>1/2026</t>
        </is>
      </c>
    </row>
    <row r="57">
      <c r="A57" t="inlineStr">
        <is>
          <t>Love Cabaret</t>
        </is>
      </c>
      <c r="B57" t="inlineStr">
        <is>
          <t>Mão de Obra - Salários</t>
        </is>
      </c>
      <c r="C57" t="inlineStr">
        <is>
          <t>MDO CLT - Salário</t>
        </is>
      </c>
      <c r="D57" t="inlineStr">
        <is>
          <t>01/01/2026</t>
        </is>
      </c>
      <c r="E57" s="488" t="n">
        <v>5427.06</v>
      </c>
      <c r="F57" t="inlineStr">
        <is>
          <t>Fabrica de Bares (2025)</t>
        </is>
      </c>
      <c r="G57" t="b">
        <v>1</v>
      </c>
      <c r="H57" t="inlineStr">
        <is>
          <t>1/2026</t>
        </is>
      </c>
    </row>
    <row r="58">
      <c r="A58" t="inlineStr">
        <is>
          <t>Love Cabaret</t>
        </is>
      </c>
      <c r="B58" t="inlineStr">
        <is>
          <t>Mão de Obra - Extra</t>
        </is>
      </c>
      <c r="C58" t="inlineStr">
        <is>
          <t>Mão de Obra Extra</t>
        </is>
      </c>
      <c r="D58" t="inlineStr">
        <is>
          <t>01/01/2026</t>
        </is>
      </c>
      <c r="E58" s="488" t="n">
        <v>72000</v>
      </c>
      <c r="F58" t="inlineStr">
        <is>
          <t>Fabrica de Bares (2025)</t>
        </is>
      </c>
      <c r="G58" t="b">
        <v>1</v>
      </c>
      <c r="H58" t="inlineStr">
        <is>
          <t>1/2026</t>
        </is>
      </c>
    </row>
    <row r="59">
      <c r="A59" t="inlineStr">
        <is>
          <t>Love Cabaret</t>
        </is>
      </c>
      <c r="B59" t="inlineStr">
        <is>
          <t>Mão de Obra - Encargos e Provisões</t>
        </is>
      </c>
      <c r="C59" t="inlineStr">
        <is>
          <t xml:space="preserve">  -  FGTS</t>
        </is>
      </c>
      <c r="D59" t="inlineStr">
        <is>
          <t>01/01/2026</t>
        </is>
      </c>
      <c r="E59" s="488" t="n">
        <v>894.09</v>
      </c>
      <c r="F59" t="inlineStr">
        <is>
          <t>Fabrica de Bares (2025)</t>
        </is>
      </c>
      <c r="G59" t="b">
        <v>1</v>
      </c>
      <c r="H59" t="inlineStr">
        <is>
          <t>1/2026</t>
        </is>
      </c>
    </row>
    <row r="60">
      <c r="A60" t="inlineStr">
        <is>
          <t>Love Cabaret</t>
        </is>
      </c>
      <c r="B60" t="inlineStr">
        <is>
          <t>Mão de Obra - Encargos e Provisões</t>
        </is>
      </c>
      <c r="C60" t="inlineStr">
        <is>
          <t xml:space="preserve">  -  INSS Patronal</t>
        </is>
      </c>
      <c r="D60" t="inlineStr">
        <is>
          <t>01/01/2026</t>
        </is>
      </c>
      <c r="E60" s="488" t="n">
        <v>2216.8</v>
      </c>
      <c r="F60" t="inlineStr">
        <is>
          <t>Fabrica de Bares (2025)</t>
        </is>
      </c>
      <c r="G60" t="b">
        <v>1</v>
      </c>
      <c r="H60" t="inlineStr">
        <is>
          <t>1/2026</t>
        </is>
      </c>
    </row>
    <row r="61">
      <c r="A61" t="inlineStr">
        <is>
          <t>Love Cabaret</t>
        </is>
      </c>
      <c r="B61" t="inlineStr">
        <is>
          <t>Mão de Obra - Encargos e Provisões</t>
        </is>
      </c>
      <c r="C61" t="inlineStr">
        <is>
          <t xml:space="preserve">  -  INSS Segurados</t>
        </is>
      </c>
      <c r="D61" t="inlineStr">
        <is>
          <t>01/01/2026</t>
        </is>
      </c>
      <c r="E61" s="488" t="n">
        <v>0</v>
      </c>
      <c r="F61" t="inlineStr">
        <is>
          <t>Fabrica de Bares (2025)</t>
        </is>
      </c>
      <c r="G61" t="b">
        <v>1</v>
      </c>
      <c r="H61" t="inlineStr">
        <is>
          <t>1/2026</t>
        </is>
      </c>
    </row>
    <row r="62">
      <c r="A62" t="inlineStr">
        <is>
          <t>Love Cabaret</t>
        </is>
      </c>
      <c r="B62" t="inlineStr">
        <is>
          <t>Mão de Obra - Encargos e Provisões</t>
        </is>
      </c>
      <c r="C62" t="inlineStr">
        <is>
          <t xml:space="preserve">  -  13º Salário</t>
        </is>
      </c>
      <c r="D62" t="inlineStr">
        <is>
          <t>01/01/2026</t>
        </is>
      </c>
      <c r="E62" s="488" t="n">
        <v>923.3</v>
      </c>
      <c r="F62" t="inlineStr">
        <is>
          <t>Fabrica de Bares (2025)</t>
        </is>
      </c>
      <c r="G62" t="b">
        <v>1</v>
      </c>
      <c r="H62" t="inlineStr">
        <is>
          <t>1/2026</t>
        </is>
      </c>
    </row>
    <row r="63">
      <c r="A63" t="inlineStr">
        <is>
          <t>Love Cabaret</t>
        </is>
      </c>
      <c r="B63" t="inlineStr">
        <is>
          <t>Mão de Obra - Encargos e Provisões</t>
        </is>
      </c>
      <c r="C63" t="inlineStr">
        <is>
          <t xml:space="preserve">  -  Férias</t>
        </is>
      </c>
      <c r="D63" t="inlineStr">
        <is>
          <t>01/01/2026</t>
        </is>
      </c>
      <c r="E63" s="488" t="n">
        <v>307.58</v>
      </c>
      <c r="F63" t="inlineStr">
        <is>
          <t>Fabrica de Bares (2025)</t>
        </is>
      </c>
      <c r="G63" t="b">
        <v>1</v>
      </c>
      <c r="H63" t="inlineStr">
        <is>
          <t>1/2026</t>
        </is>
      </c>
    </row>
    <row r="64">
      <c r="A64" t="inlineStr">
        <is>
          <t>Love Cabaret</t>
        </is>
      </c>
      <c r="B64" t="inlineStr">
        <is>
          <t>Mão de Obra - Encargos e Provisões</t>
        </is>
      </c>
      <c r="C64" t="inlineStr">
        <is>
          <t xml:space="preserve">  -  FGTS sobre 13º Salários</t>
        </is>
      </c>
      <c r="D64" t="inlineStr">
        <is>
          <t>01/01/2026</t>
        </is>
      </c>
      <c r="E64" s="488" t="n">
        <v>8.220000000000001</v>
      </c>
      <c r="F64" t="inlineStr">
        <is>
          <t>Fabrica de Bares (2025)</t>
        </is>
      </c>
      <c r="G64" t="b">
        <v>1</v>
      </c>
      <c r="H64" t="inlineStr">
        <is>
          <t>1/2026</t>
        </is>
      </c>
    </row>
    <row r="65">
      <c r="A65" t="inlineStr">
        <is>
          <t>Love Cabaret</t>
        </is>
      </c>
      <c r="B65" t="inlineStr">
        <is>
          <t>Mão de Obra - Encargos e Provisões</t>
        </is>
      </c>
      <c r="C65" t="inlineStr">
        <is>
          <t xml:space="preserve">  -  FGTS sobre Férias</t>
        </is>
      </c>
      <c r="D65" t="inlineStr">
        <is>
          <t>01/01/2026</t>
        </is>
      </c>
      <c r="E65" s="488" t="n">
        <v>2.74</v>
      </c>
      <c r="F65" t="inlineStr">
        <is>
          <t>Fabrica de Bares (2025)</t>
        </is>
      </c>
      <c r="G65" t="b">
        <v>1</v>
      </c>
      <c r="H65" t="inlineStr">
        <is>
          <t>1/2026</t>
        </is>
      </c>
    </row>
    <row r="66">
      <c r="A66" t="inlineStr">
        <is>
          <t>Love Cabaret</t>
        </is>
      </c>
      <c r="B66" t="inlineStr">
        <is>
          <t>Mão de Obra - Encargos e Provisões</t>
        </is>
      </c>
      <c r="C66" t="inlineStr">
        <is>
          <t xml:space="preserve">  -  INSS sobre 13º Salários</t>
        </is>
      </c>
      <c r="D66" t="inlineStr">
        <is>
          <t>01/01/2026</t>
        </is>
      </c>
      <c r="E66" s="488" t="n">
        <v>15.42</v>
      </c>
      <c r="F66" t="inlineStr">
        <is>
          <t>Fabrica de Bares (2025)</t>
        </is>
      </c>
      <c r="G66" t="b">
        <v>1</v>
      </c>
      <c r="H66" t="inlineStr">
        <is>
          <t>1/2026</t>
        </is>
      </c>
    </row>
    <row r="67">
      <c r="A67" t="inlineStr">
        <is>
          <t>Love Cabaret</t>
        </is>
      </c>
      <c r="B67" t="inlineStr">
        <is>
          <t>Mão de Obra - Encargos e Provisões</t>
        </is>
      </c>
      <c r="C67" t="inlineStr">
        <is>
          <t xml:space="preserve">  -  INSS sobre Férias</t>
        </is>
      </c>
      <c r="D67" t="inlineStr">
        <is>
          <t>01/01/2026</t>
        </is>
      </c>
      <c r="E67" s="488" t="n">
        <v>6.83</v>
      </c>
      <c r="F67" t="inlineStr">
        <is>
          <t>Fabrica de Bares (2025)</t>
        </is>
      </c>
      <c r="G67" t="b">
        <v>1</v>
      </c>
      <c r="H67" t="inlineStr">
        <is>
          <t>1/2026</t>
        </is>
      </c>
    </row>
    <row r="68">
      <c r="A68" t="inlineStr">
        <is>
          <t>Love Cabaret</t>
        </is>
      </c>
      <c r="B68" t="inlineStr">
        <is>
          <t>Mão de Obra - Encargos e Provisões</t>
        </is>
      </c>
      <c r="C68" t="inlineStr">
        <is>
          <t xml:space="preserve">  -  Rescisão</t>
        </is>
      </c>
      <c r="D68" t="inlineStr">
        <is>
          <t>01/01/2026</t>
        </is>
      </c>
      <c r="E68" s="488" t="n">
        <v>221.68</v>
      </c>
      <c r="F68" t="inlineStr">
        <is>
          <t>Fabrica de Bares (2025)</t>
        </is>
      </c>
      <c r="G68" t="b">
        <v>1</v>
      </c>
      <c r="H68" t="inlineStr">
        <is>
          <t>1/2026</t>
        </is>
      </c>
    </row>
    <row r="69">
      <c r="A69" t="inlineStr">
        <is>
          <t>Love Cabaret</t>
        </is>
      </c>
      <c r="B69" t="inlineStr">
        <is>
          <t>Mão de Obra - Encargos e Provisões</t>
        </is>
      </c>
      <c r="C69" t="inlineStr">
        <is>
          <t xml:space="preserve">  -  Multa Rescisória</t>
        </is>
      </c>
      <c r="D69" t="inlineStr">
        <is>
          <t>01/01/2026</t>
        </is>
      </c>
      <c r="E69" s="488" t="n">
        <v>0</v>
      </c>
      <c r="F69" t="inlineStr">
        <is>
          <t>Fabrica de Bares (2025)</t>
        </is>
      </c>
      <c r="G69" t="b">
        <v>1</v>
      </c>
      <c r="H69" t="inlineStr">
        <is>
          <t>1/2026</t>
        </is>
      </c>
    </row>
    <row r="70">
      <c r="A70" t="inlineStr">
        <is>
          <t>Love Cabaret</t>
        </is>
      </c>
      <c r="B70" t="inlineStr">
        <is>
          <t>Mão de Obra - Encargos e Provisões</t>
        </is>
      </c>
      <c r="C70" t="inlineStr">
        <is>
          <t xml:space="preserve">  -  Ações trabalhistas</t>
        </is>
      </c>
      <c r="D70" t="inlineStr">
        <is>
          <t>01/01/2026</t>
        </is>
      </c>
      <c r="E70" s="488" t="n">
        <v>0</v>
      </c>
      <c r="F70" t="inlineStr">
        <is>
          <t>Fabrica de Bares (2025)</t>
        </is>
      </c>
      <c r="G70" t="b">
        <v>1</v>
      </c>
      <c r="H70" t="inlineStr">
        <is>
          <t>1/2026</t>
        </is>
      </c>
    </row>
    <row r="71">
      <c r="A71" t="inlineStr">
        <is>
          <t>Love Cabaret</t>
        </is>
      </c>
      <c r="B71" t="inlineStr">
        <is>
          <t>Mão de Obra - Encargos e Provisões</t>
        </is>
      </c>
      <c r="C71" t="inlineStr">
        <is>
          <t xml:space="preserve">  -  Adicional Noturno</t>
        </is>
      </c>
      <c r="D71" t="inlineStr">
        <is>
          <t>01/01/2026</t>
        </is>
      </c>
      <c r="E71" s="488" t="n">
        <v>92.13</v>
      </c>
      <c r="F71" t="inlineStr">
        <is>
          <t>Fabrica de Bares (2025)</t>
        </is>
      </c>
      <c r="G71" t="b">
        <v>1</v>
      </c>
      <c r="H71" t="inlineStr">
        <is>
          <t>1/2026</t>
        </is>
      </c>
    </row>
    <row r="72">
      <c r="A72" t="inlineStr">
        <is>
          <t>Love Cabaret</t>
        </is>
      </c>
      <c r="B72" t="inlineStr">
        <is>
          <t>Mão de Obra - Encargos e Provisões</t>
        </is>
      </c>
      <c r="C72" t="inlineStr">
        <is>
          <t xml:space="preserve">  -  Hora Extra</t>
        </is>
      </c>
      <c r="D72" t="inlineStr">
        <is>
          <t>01/01/2026</t>
        </is>
      </c>
      <c r="E72" s="488" t="n">
        <v>0</v>
      </c>
      <c r="F72" t="inlineStr">
        <is>
          <t>Fabrica de Bares (2025)</t>
        </is>
      </c>
      <c r="G72" t="b">
        <v>1</v>
      </c>
      <c r="H72" t="inlineStr">
        <is>
          <t>1/2026</t>
        </is>
      </c>
    </row>
    <row r="73">
      <c r="A73" t="inlineStr">
        <is>
          <t>Love Cabaret</t>
        </is>
      </c>
      <c r="B73" t="inlineStr">
        <is>
          <t>Mão de Obra - Encargos e Provisões</t>
        </is>
      </c>
      <c r="C73" t="inlineStr">
        <is>
          <t xml:space="preserve">  -  Remuneração Variável</t>
        </is>
      </c>
      <c r="D73" t="inlineStr">
        <is>
          <t>01/01/2026</t>
        </is>
      </c>
      <c r="E73" s="488" t="n">
        <v>0</v>
      </c>
      <c r="F73" t="inlineStr">
        <is>
          <t>Fabrica de Bares (2025)</t>
        </is>
      </c>
      <c r="G73" t="b">
        <v>1</v>
      </c>
      <c r="H73" t="inlineStr">
        <is>
          <t>1/2026</t>
        </is>
      </c>
    </row>
    <row r="74">
      <c r="A74" t="inlineStr">
        <is>
          <t>Love Cabaret</t>
        </is>
      </c>
      <c r="B74" t="inlineStr">
        <is>
          <t>Mão de Obra - Encargos e Provisões</t>
        </is>
      </c>
      <c r="C74" t="inlineStr">
        <is>
          <t xml:space="preserve">  -  Premiação</t>
        </is>
      </c>
      <c r="D74" t="inlineStr">
        <is>
          <t>01/01/2026</t>
        </is>
      </c>
      <c r="E74" s="488" t="n">
        <v>0</v>
      </c>
      <c r="F74" t="inlineStr">
        <is>
          <t>Fabrica de Bares (2025)</t>
        </is>
      </c>
      <c r="G74" t="b">
        <v>1</v>
      </c>
      <c r="H74" t="inlineStr">
        <is>
          <t>1/2026</t>
        </is>
      </c>
    </row>
    <row r="75">
      <c r="A75" t="inlineStr">
        <is>
          <t>Love Cabaret</t>
        </is>
      </c>
      <c r="B75" t="inlineStr">
        <is>
          <t>Mão de Obra - Benefícios</t>
        </is>
      </c>
      <c r="C75" t="inlineStr">
        <is>
          <t xml:space="preserve">  -  Vale-transporte</t>
        </is>
      </c>
      <c r="D75" t="inlineStr">
        <is>
          <t>01/01/2026</t>
        </is>
      </c>
      <c r="E75" s="488" t="n">
        <v>760</v>
      </c>
      <c r="F75" t="inlineStr">
        <is>
          <t>Fabrica de Bares (2025)</t>
        </is>
      </c>
      <c r="G75" t="b">
        <v>1</v>
      </c>
      <c r="H75" t="inlineStr">
        <is>
          <t>1/2026</t>
        </is>
      </c>
    </row>
    <row r="76">
      <c r="A76" t="inlineStr">
        <is>
          <t>Love Cabaret</t>
        </is>
      </c>
      <c r="B76" t="inlineStr">
        <is>
          <t>Mão de Obra - Benefícios</t>
        </is>
      </c>
      <c r="C76" t="inlineStr">
        <is>
          <t xml:space="preserve">  -  Assist. Médica</t>
        </is>
      </c>
      <c r="D76" t="inlineStr">
        <is>
          <t>01/01/2026</t>
        </is>
      </c>
      <c r="E76" s="488" t="n">
        <v>0</v>
      </c>
      <c r="F76" t="inlineStr">
        <is>
          <t>Fabrica de Bares (2025)</t>
        </is>
      </c>
      <c r="G76" t="b">
        <v>1</v>
      </c>
      <c r="H76" t="inlineStr">
        <is>
          <t>1/2026</t>
        </is>
      </c>
    </row>
    <row r="77">
      <c r="A77" t="inlineStr">
        <is>
          <t>Love Cabaret</t>
        </is>
      </c>
      <c r="B77" t="inlineStr">
        <is>
          <t>Mão de Obra - Benefícios</t>
        </is>
      </c>
      <c r="C77" t="inlineStr">
        <is>
          <t xml:space="preserve">  -  Assist. Odontologica</t>
        </is>
      </c>
      <c r="D77" t="inlineStr">
        <is>
          <t>01/01/2026</t>
        </is>
      </c>
      <c r="E77" s="488" t="n">
        <v>0</v>
      </c>
      <c r="F77" t="inlineStr">
        <is>
          <t>Fabrica de Bares (2025)</t>
        </is>
      </c>
      <c r="G77" t="b">
        <v>1</v>
      </c>
      <c r="H77" t="inlineStr">
        <is>
          <t>1/2026</t>
        </is>
      </c>
    </row>
    <row r="78">
      <c r="A78" t="inlineStr">
        <is>
          <t>Love Cabaret</t>
        </is>
      </c>
      <c r="B78" t="inlineStr">
        <is>
          <t>Mão de Obra - Benefícios</t>
        </is>
      </c>
      <c r="C78" t="inlineStr">
        <is>
          <t xml:space="preserve">  -  Seguro de Vida</t>
        </is>
      </c>
      <c r="D78" t="inlineStr">
        <is>
          <t>01/01/2026</t>
        </is>
      </c>
      <c r="E78" s="488" t="n">
        <v>20</v>
      </c>
      <c r="F78" t="inlineStr">
        <is>
          <t>Fabrica de Bares (2025)</t>
        </is>
      </c>
      <c r="G78" t="b">
        <v>1</v>
      </c>
      <c r="H78" t="inlineStr">
        <is>
          <t>1/2026</t>
        </is>
      </c>
    </row>
    <row r="79">
      <c r="A79" t="inlineStr">
        <is>
          <t>Love Cabaret</t>
        </is>
      </c>
      <c r="B79" t="inlineStr">
        <is>
          <t>Mão de Obra - Benefícios</t>
        </is>
      </c>
      <c r="C79" t="inlineStr">
        <is>
          <t xml:space="preserve">  -  Ajuda de Custo</t>
        </is>
      </c>
      <c r="D79" t="inlineStr">
        <is>
          <t>01/01/2026</t>
        </is>
      </c>
      <c r="E79" s="488" t="n">
        <v>0</v>
      </c>
      <c r="F79" t="inlineStr">
        <is>
          <t>Fabrica de Bares (2025)</t>
        </is>
      </c>
      <c r="G79" t="b">
        <v>1</v>
      </c>
      <c r="H79" t="inlineStr">
        <is>
          <t>1/2026</t>
        </is>
      </c>
    </row>
    <row r="80">
      <c r="A80" t="inlineStr">
        <is>
          <t>Love Cabaret</t>
        </is>
      </c>
      <c r="B80" t="inlineStr">
        <is>
          <t>Mão de Obra - Benefícios</t>
        </is>
      </c>
      <c r="C80" t="inlineStr">
        <is>
          <t xml:space="preserve">  -  Uniformes Manutenção e Reposição</t>
        </is>
      </c>
      <c r="D80" t="inlineStr">
        <is>
          <t>01/01/2026</t>
        </is>
      </c>
      <c r="E80" s="488" t="n">
        <v>0</v>
      </c>
      <c r="F80" t="inlineStr">
        <is>
          <t>Fabrica de Bares (2025)</t>
        </is>
      </c>
      <c r="G80" t="b">
        <v>1</v>
      </c>
      <c r="H80" t="inlineStr">
        <is>
          <t>1/2026</t>
        </is>
      </c>
    </row>
    <row r="81">
      <c r="A81" t="inlineStr">
        <is>
          <t>Love Cabaret</t>
        </is>
      </c>
      <c r="B81" t="inlineStr">
        <is>
          <t>Mão de Obra - Benefícios</t>
        </is>
      </c>
      <c r="C81" t="inlineStr">
        <is>
          <t xml:space="preserve">  -  Exames Periódicos</t>
        </is>
      </c>
      <c r="D81" t="inlineStr">
        <is>
          <t>01/01/2026</t>
        </is>
      </c>
      <c r="E81" s="488" t="n">
        <v>9.890000000000001</v>
      </c>
      <c r="F81" t="inlineStr">
        <is>
          <t>Fabrica de Bares (2025)</t>
        </is>
      </c>
      <c r="G81" t="b">
        <v>1</v>
      </c>
      <c r="H81" t="inlineStr">
        <is>
          <t>1/2026</t>
        </is>
      </c>
    </row>
    <row r="82">
      <c r="A82" t="inlineStr">
        <is>
          <t>Love Cabaret</t>
        </is>
      </c>
      <c r="B82" t="inlineStr">
        <is>
          <t>Mão de Obra - Benefícios</t>
        </is>
      </c>
      <c r="C82" t="inlineStr">
        <is>
          <t xml:space="preserve">  -  Diversos - Vale Combustível</t>
        </is>
      </c>
      <c r="D82" t="inlineStr">
        <is>
          <t>01/01/2026</t>
        </is>
      </c>
      <c r="E82" s="488" t="n">
        <v>0</v>
      </c>
      <c r="F82" t="inlineStr">
        <is>
          <t>Fabrica de Bares (2025)</t>
        </is>
      </c>
      <c r="G82" t="b">
        <v>1</v>
      </c>
      <c r="H82" t="inlineStr">
        <is>
          <t>1/2026</t>
        </is>
      </c>
    </row>
    <row r="83">
      <c r="A83" t="inlineStr">
        <is>
          <t>Love Cabaret</t>
        </is>
      </c>
      <c r="B83" t="inlineStr">
        <is>
          <t>Mão de Obra - Benefícios</t>
        </is>
      </c>
      <c r="C83" t="inlineStr">
        <is>
          <t xml:space="preserve">  -  Gratificações</t>
        </is>
      </c>
      <c r="D83" t="inlineStr">
        <is>
          <t>01/01/2026</t>
        </is>
      </c>
      <c r="E83" s="488" t="n">
        <v>0</v>
      </c>
      <c r="F83" t="inlineStr">
        <is>
          <t>Fabrica de Bares (2025)</t>
        </is>
      </c>
      <c r="G83" t="b">
        <v>1</v>
      </c>
      <c r="H83" t="inlineStr">
        <is>
          <t>1/2026</t>
        </is>
      </c>
    </row>
    <row r="84">
      <c r="A84" t="inlineStr">
        <is>
          <t>Love Cabaret</t>
        </is>
      </c>
      <c r="B84" t="inlineStr">
        <is>
          <t>Mão de Obra - Benefícios</t>
        </is>
      </c>
      <c r="C84" t="inlineStr">
        <is>
          <t xml:space="preserve">  -  Cursos e Treinamentos</t>
        </is>
      </c>
      <c r="D84" t="inlineStr">
        <is>
          <t>01/01/2026</t>
        </is>
      </c>
      <c r="E84" s="488" t="n">
        <v>0</v>
      </c>
      <c r="F84" t="inlineStr">
        <is>
          <t>Fabrica de Bares (2025)</t>
        </is>
      </c>
      <c r="G84" t="b">
        <v>1</v>
      </c>
      <c r="H84" t="inlineStr">
        <is>
          <t>1/2026</t>
        </is>
      </c>
    </row>
    <row r="85">
      <c r="A85" t="inlineStr">
        <is>
          <t>Love Cabaret</t>
        </is>
      </c>
      <c r="B85" t="inlineStr">
        <is>
          <t>Mão de Obra - Benefícios</t>
        </is>
      </c>
      <c r="C85" t="inlineStr">
        <is>
          <t xml:space="preserve">  -  Alimentação Funcionário</t>
        </is>
      </c>
      <c r="D85" t="inlineStr">
        <is>
          <t>01/01/2026</t>
        </is>
      </c>
      <c r="E85" s="488" t="n">
        <v>12580.19</v>
      </c>
      <c r="F85" t="inlineStr">
        <is>
          <t>Fabrica de Bares (2025)</t>
        </is>
      </c>
      <c r="G85" t="b">
        <v>1</v>
      </c>
      <c r="H85" t="inlineStr">
        <is>
          <t>1/2026</t>
        </is>
      </c>
    </row>
    <row r="86">
      <c r="A86" t="inlineStr">
        <is>
          <t>Love Cabaret</t>
        </is>
      </c>
      <c r="B86" t="inlineStr">
        <is>
          <t>Mão de Obra - Pro Labores</t>
        </is>
      </c>
      <c r="C86" t="inlineStr">
        <is>
          <t xml:space="preserve">  -  Pro Labore</t>
        </is>
      </c>
      <c r="D86" t="inlineStr">
        <is>
          <t>01/01/2026</t>
        </is>
      </c>
      <c r="E86" s="488" t="n">
        <v>0</v>
      </c>
      <c r="F86" t="inlineStr">
        <is>
          <t>Fabrica de Bares (2025)</t>
        </is>
      </c>
      <c r="G86" t="b">
        <v>1</v>
      </c>
      <c r="H86" t="inlineStr">
        <is>
          <t>1/2026</t>
        </is>
      </c>
    </row>
    <row r="87">
      <c r="A87" t="inlineStr">
        <is>
          <t>Love Cabaret</t>
        </is>
      </c>
      <c r="B87" t="inlineStr">
        <is>
          <t>Custo de Ocupação</t>
        </is>
      </c>
      <c r="C87" t="inlineStr">
        <is>
          <t>Aluguel de Imoveis</t>
        </is>
      </c>
      <c r="D87" t="inlineStr">
        <is>
          <t>01/01/2026</t>
        </is>
      </c>
      <c r="E87" s="488" t="n">
        <v>65188.38</v>
      </c>
      <c r="F87" t="inlineStr">
        <is>
          <t>Fabrica de Bares (2025)</t>
        </is>
      </c>
      <c r="G87" t="b">
        <v>1</v>
      </c>
      <c r="H87" t="inlineStr">
        <is>
          <t>1/2026</t>
        </is>
      </c>
    </row>
    <row r="88">
      <c r="A88" t="inlineStr">
        <is>
          <t>Love Cabaret</t>
        </is>
      </c>
      <c r="B88" t="inlineStr">
        <is>
          <t>Custo de Ocupação</t>
        </is>
      </c>
      <c r="C88" t="inlineStr">
        <is>
          <t>Condominio</t>
        </is>
      </c>
      <c r="D88" t="inlineStr">
        <is>
          <t>01/01/2026</t>
        </is>
      </c>
      <c r="E88" s="488" t="n">
        <v>0</v>
      </c>
      <c r="F88" t="inlineStr">
        <is>
          <t>Fabrica de Bares (2025)</t>
        </is>
      </c>
      <c r="G88" t="b">
        <v>1</v>
      </c>
      <c r="H88" t="inlineStr">
        <is>
          <t>1/2026</t>
        </is>
      </c>
    </row>
    <row r="89">
      <c r="A89" t="inlineStr">
        <is>
          <t>Love Cabaret</t>
        </is>
      </c>
      <c r="B89" t="inlineStr">
        <is>
          <t>Custo de Ocupação</t>
        </is>
      </c>
      <c r="C89" t="inlineStr">
        <is>
          <t>IPTU</t>
        </is>
      </c>
      <c r="D89" t="inlineStr">
        <is>
          <t>01/01/2026</t>
        </is>
      </c>
      <c r="E89" s="488" t="n">
        <v>5168</v>
      </c>
      <c r="F89" t="inlineStr">
        <is>
          <t>Fabrica de Bares (2025)</t>
        </is>
      </c>
      <c r="G89" t="b">
        <v>1</v>
      </c>
      <c r="H89" t="inlineStr">
        <is>
          <t>1/2026</t>
        </is>
      </c>
    </row>
    <row r="90">
      <c r="A90" t="inlineStr">
        <is>
          <t>Love Cabaret</t>
        </is>
      </c>
      <c r="B90" t="inlineStr">
        <is>
          <t>Custo de Ocupação</t>
        </is>
      </c>
      <c r="C90" t="inlineStr">
        <is>
          <t>Fundo de Promoção</t>
        </is>
      </c>
      <c r="D90" t="inlineStr">
        <is>
          <t>01/01/2026</t>
        </is>
      </c>
      <c r="E90" s="488" t="n">
        <v>0</v>
      </c>
      <c r="F90" t="inlineStr">
        <is>
          <t>Fabrica de Bares (2025)</t>
        </is>
      </c>
      <c r="G90" t="b">
        <v>1</v>
      </c>
      <c r="H90" t="inlineStr">
        <is>
          <t>1/2026</t>
        </is>
      </c>
    </row>
    <row r="91">
      <c r="A91" t="inlineStr">
        <is>
          <t>Love Cabaret</t>
        </is>
      </c>
      <c r="B91" t="inlineStr">
        <is>
          <t>Custo de Ocupação</t>
        </is>
      </c>
      <c r="C91" t="inlineStr">
        <is>
          <t>Seguro Patrimonial</t>
        </is>
      </c>
      <c r="D91" t="inlineStr">
        <is>
          <t>01/01/2026</t>
        </is>
      </c>
      <c r="E91" s="488" t="n">
        <v>120.36</v>
      </c>
      <c r="F91" t="inlineStr">
        <is>
          <t>Fabrica de Bares (2025)</t>
        </is>
      </c>
      <c r="G91" t="b">
        <v>1</v>
      </c>
      <c r="H91" t="inlineStr">
        <is>
          <t>1/2026</t>
        </is>
      </c>
    </row>
    <row r="92">
      <c r="A92" t="inlineStr">
        <is>
          <t>Love Cabaret</t>
        </is>
      </c>
      <c r="B92" t="inlineStr">
        <is>
          <t>Custo de Ocupação</t>
        </is>
      </c>
      <c r="C92" t="inlineStr">
        <is>
          <t>Arrendamento</t>
        </is>
      </c>
      <c r="D92" t="inlineStr">
        <is>
          <t>01/01/2026</t>
        </is>
      </c>
      <c r="E92" s="488" t="n">
        <v>0</v>
      </c>
      <c r="F92" t="inlineStr">
        <is>
          <t>Fabrica de Bares (2025)</t>
        </is>
      </c>
      <c r="G92" t="b">
        <v>1</v>
      </c>
      <c r="H92" t="inlineStr">
        <is>
          <t>1/2026</t>
        </is>
      </c>
    </row>
    <row r="93">
      <c r="A93" t="inlineStr">
        <is>
          <t>Love Cabaret</t>
        </is>
      </c>
      <c r="B93" t="inlineStr">
        <is>
          <t>Custo de Ocupação</t>
        </is>
      </c>
      <c r="C93" t="inlineStr">
        <is>
          <t>Taxas publicas administrativas - Ocupação</t>
        </is>
      </c>
      <c r="D93" t="inlineStr">
        <is>
          <t>01/01/2026</t>
        </is>
      </c>
      <c r="E93" s="488" t="n">
        <v>0</v>
      </c>
      <c r="F93" t="inlineStr">
        <is>
          <t>Fabrica de Bares (2025)</t>
        </is>
      </c>
      <c r="G93" t="b">
        <v>1</v>
      </c>
      <c r="H93" t="inlineStr">
        <is>
          <t>1/2026</t>
        </is>
      </c>
    </row>
    <row r="94">
      <c r="A94" t="inlineStr">
        <is>
          <t>Love Cabaret</t>
        </is>
      </c>
      <c r="B94" t="inlineStr">
        <is>
          <t>Utilidades</t>
        </is>
      </c>
      <c r="C94" t="inlineStr">
        <is>
          <t>Agua/Esgoto</t>
        </is>
      </c>
      <c r="D94" t="inlineStr">
        <is>
          <t>01/01/2026</t>
        </is>
      </c>
      <c r="E94" s="488" t="n">
        <v>2607.39</v>
      </c>
      <c r="F94" t="inlineStr">
        <is>
          <t>Fabrica de Bares (2025)</t>
        </is>
      </c>
      <c r="G94" t="b">
        <v>1</v>
      </c>
      <c r="H94" t="inlineStr">
        <is>
          <t>1/2026</t>
        </is>
      </c>
    </row>
    <row r="95">
      <c r="A95" t="inlineStr">
        <is>
          <t>Love Cabaret</t>
        </is>
      </c>
      <c r="B95" t="inlineStr">
        <is>
          <t>Utilidades</t>
        </is>
      </c>
      <c r="C95" t="inlineStr">
        <is>
          <t>Energia Eletrica</t>
        </is>
      </c>
      <c r="D95" t="inlineStr">
        <is>
          <t>01/01/2026</t>
        </is>
      </c>
      <c r="E95" s="488" t="n">
        <v>9607.389999999999</v>
      </c>
      <c r="F95" t="inlineStr">
        <is>
          <t>Fabrica de Bares (2025)</t>
        </is>
      </c>
      <c r="G95" t="b">
        <v>1</v>
      </c>
      <c r="H95" t="inlineStr">
        <is>
          <t>1/2026</t>
        </is>
      </c>
    </row>
    <row r="96">
      <c r="A96" t="inlineStr">
        <is>
          <t>Love Cabaret</t>
        </is>
      </c>
      <c r="B96" t="inlineStr">
        <is>
          <t>Utilidades</t>
        </is>
      </c>
      <c r="C96" t="inlineStr">
        <is>
          <t>Gas de Cozinha</t>
        </is>
      </c>
      <c r="D96" t="inlineStr">
        <is>
          <t>01/01/2026</t>
        </is>
      </c>
      <c r="E96" s="488" t="n">
        <v>1007.39</v>
      </c>
      <c r="F96" t="inlineStr">
        <is>
          <t>Fabrica de Bares (2025)</t>
        </is>
      </c>
      <c r="G96" t="b">
        <v>1</v>
      </c>
      <c r="H96" t="inlineStr">
        <is>
          <t>1/2026</t>
        </is>
      </c>
    </row>
    <row r="97">
      <c r="A97" t="inlineStr">
        <is>
          <t>Love Cabaret</t>
        </is>
      </c>
      <c r="B97" t="inlineStr">
        <is>
          <t>Utilidades</t>
        </is>
      </c>
      <c r="C97" t="inlineStr">
        <is>
          <t>Higiene e Limpeza</t>
        </is>
      </c>
      <c r="D97" t="inlineStr">
        <is>
          <t>01/01/2026</t>
        </is>
      </c>
      <c r="E97" s="488" t="n">
        <v>11107.39</v>
      </c>
      <c r="F97" t="inlineStr">
        <is>
          <t>Fabrica de Bares (2025)</t>
        </is>
      </c>
      <c r="G97" t="b">
        <v>1</v>
      </c>
      <c r="H97" t="inlineStr">
        <is>
          <t>1/2026</t>
        </is>
      </c>
    </row>
    <row r="98">
      <c r="A98" t="inlineStr">
        <is>
          <t>Love Cabaret</t>
        </is>
      </c>
      <c r="B98" t="inlineStr">
        <is>
          <t>Utilidades</t>
        </is>
      </c>
      <c r="C98" t="inlineStr">
        <is>
          <t>Descartaveis</t>
        </is>
      </c>
      <c r="D98" t="inlineStr">
        <is>
          <t>01/01/2026</t>
        </is>
      </c>
      <c r="E98" s="488" t="n">
        <v>307.39</v>
      </c>
      <c r="F98" t="inlineStr">
        <is>
          <t>Fabrica de Bares (2025)</t>
        </is>
      </c>
      <c r="G98" t="b">
        <v>1</v>
      </c>
      <c r="H98" t="inlineStr">
        <is>
          <t>1/2026</t>
        </is>
      </c>
    </row>
    <row r="99">
      <c r="A99" t="inlineStr">
        <is>
          <t>Love Cabaret</t>
        </is>
      </c>
      <c r="B99" t="inlineStr">
        <is>
          <t>Utilidades</t>
        </is>
      </c>
      <c r="C99" t="inlineStr">
        <is>
          <t>Controle de Pragas</t>
        </is>
      </c>
      <c r="D99" t="inlineStr">
        <is>
          <t>01/01/2026</t>
        </is>
      </c>
      <c r="E99" s="488" t="n">
        <v>642.6</v>
      </c>
      <c r="F99" t="inlineStr">
        <is>
          <t>Fabrica de Bares (2025)</t>
        </is>
      </c>
      <c r="G99" t="b">
        <v>1</v>
      </c>
      <c r="H99" t="inlineStr">
        <is>
          <t>1/2026</t>
        </is>
      </c>
    </row>
    <row r="100">
      <c r="A100" t="inlineStr">
        <is>
          <t>Love Cabaret</t>
        </is>
      </c>
      <c r="B100" t="inlineStr">
        <is>
          <t>Utilidades</t>
        </is>
      </c>
      <c r="C100" t="inlineStr">
        <is>
          <t>Coleta de lixo</t>
        </is>
      </c>
      <c r="D100" t="inlineStr">
        <is>
          <t>01/01/2026</t>
        </is>
      </c>
      <c r="E100" s="488" t="n">
        <v>1207.39</v>
      </c>
      <c r="F100" t="inlineStr">
        <is>
          <t>Fabrica de Bares (2025)</t>
        </is>
      </c>
      <c r="G100" t="b">
        <v>1</v>
      </c>
      <c r="H100" t="inlineStr">
        <is>
          <t>1/2026</t>
        </is>
      </c>
    </row>
    <row r="101">
      <c r="A101" t="inlineStr">
        <is>
          <t>Love Cabaret</t>
        </is>
      </c>
      <c r="B101" t="inlineStr">
        <is>
          <t>Utilidades</t>
        </is>
      </c>
      <c r="C101" t="inlineStr">
        <is>
          <t>Utensilios</t>
        </is>
      </c>
      <c r="D101" t="inlineStr">
        <is>
          <t>01/01/2026</t>
        </is>
      </c>
      <c r="E101" s="488" t="n">
        <v>1507.39</v>
      </c>
      <c r="F101" t="inlineStr">
        <is>
          <t>Fabrica de Bares (2025)</t>
        </is>
      </c>
      <c r="G101" t="b">
        <v>1</v>
      </c>
      <c r="H101" t="inlineStr">
        <is>
          <t>1/2026</t>
        </is>
      </c>
    </row>
    <row r="102">
      <c r="A102" t="inlineStr">
        <is>
          <t>Love Cabaret</t>
        </is>
      </c>
      <c r="B102" t="inlineStr">
        <is>
          <t>Utilidades</t>
        </is>
      </c>
      <c r="C102" t="inlineStr">
        <is>
          <t>Serviços Graficos</t>
        </is>
      </c>
      <c r="D102" t="inlineStr">
        <is>
          <t>01/01/2026</t>
        </is>
      </c>
      <c r="E102" s="488" t="n">
        <v>287.39</v>
      </c>
      <c r="F102" t="inlineStr">
        <is>
          <t>Fabrica de Bares (2025)</t>
        </is>
      </c>
      <c r="G102" t="b">
        <v>1</v>
      </c>
      <c r="H102" t="inlineStr">
        <is>
          <t>1/2026</t>
        </is>
      </c>
    </row>
    <row r="103">
      <c r="A103" t="inlineStr">
        <is>
          <t>Love Cabaret</t>
        </is>
      </c>
      <c r="B103" t="inlineStr">
        <is>
          <t>Utilidades</t>
        </is>
      </c>
      <c r="C103" t="inlineStr">
        <is>
          <t>Custas Cartório / Operação</t>
        </is>
      </c>
      <c r="D103" t="inlineStr">
        <is>
          <t>01/01/2026</t>
        </is>
      </c>
      <c r="E103" s="488" t="n">
        <v>107.39</v>
      </c>
      <c r="F103" t="inlineStr">
        <is>
          <t>Fabrica de Bares (2025)</t>
        </is>
      </c>
      <c r="G103" t="b">
        <v>1</v>
      </c>
      <c r="H103" t="inlineStr">
        <is>
          <t>1/2026</t>
        </is>
      </c>
    </row>
    <row r="104">
      <c r="A104" t="inlineStr">
        <is>
          <t>Love Cabaret</t>
        </is>
      </c>
      <c r="B104" t="inlineStr">
        <is>
          <t>Utilidades</t>
        </is>
      </c>
      <c r="C104" t="inlineStr">
        <is>
          <t>Material de Escritorio</t>
        </is>
      </c>
      <c r="D104" t="inlineStr">
        <is>
          <t>01/01/2026</t>
        </is>
      </c>
      <c r="E104" s="488" t="n">
        <v>29.99</v>
      </c>
      <c r="F104" t="inlineStr">
        <is>
          <t>Fabrica de Bares (2025)</t>
        </is>
      </c>
      <c r="G104" t="b">
        <v>1</v>
      </c>
      <c r="H104" t="inlineStr">
        <is>
          <t>1/2026</t>
        </is>
      </c>
    </row>
    <row r="105">
      <c r="A105" t="inlineStr">
        <is>
          <t>Love Cabaret</t>
        </is>
      </c>
      <c r="B105" t="inlineStr">
        <is>
          <t>Utilidades</t>
        </is>
      </c>
      <c r="C105" t="inlineStr">
        <is>
          <t>Serviços de Limpeza</t>
        </is>
      </c>
      <c r="D105" t="inlineStr">
        <is>
          <t>01/01/2026</t>
        </is>
      </c>
      <c r="E105" s="488" t="n">
        <v>1260</v>
      </c>
      <c r="F105" t="inlineStr">
        <is>
          <t>Fabrica de Bares (2025)</t>
        </is>
      </c>
      <c r="G105" t="b">
        <v>1</v>
      </c>
      <c r="H105" t="inlineStr">
        <is>
          <t>1/2026</t>
        </is>
      </c>
    </row>
    <row r="106">
      <c r="A106" t="inlineStr">
        <is>
          <t>Love Cabaret</t>
        </is>
      </c>
      <c r="B106" t="inlineStr">
        <is>
          <t>Utilidades</t>
        </is>
      </c>
      <c r="C106" t="inlineStr">
        <is>
          <t>Serviço de Lavanderia</t>
        </is>
      </c>
      <c r="D106" t="inlineStr">
        <is>
          <t>01/01/2026</t>
        </is>
      </c>
      <c r="E106" s="488" t="n">
        <v>26.25</v>
      </c>
      <c r="F106" t="inlineStr">
        <is>
          <t>Fabrica de Bares (2025)</t>
        </is>
      </c>
      <c r="G106" t="b">
        <v>1</v>
      </c>
      <c r="H106" t="inlineStr">
        <is>
          <t>1/2026</t>
        </is>
      </c>
    </row>
    <row r="107">
      <c r="A107" t="inlineStr">
        <is>
          <t>Love Cabaret</t>
        </is>
      </c>
      <c r="B107" t="inlineStr">
        <is>
          <t>Utilidades</t>
        </is>
      </c>
      <c r="C107" t="inlineStr">
        <is>
          <t>Material de Consumo - Gelo/ Gas CO2/ Carvao /Velas</t>
        </is>
      </c>
      <c r="D107" t="inlineStr">
        <is>
          <t>01/01/2026</t>
        </is>
      </c>
      <c r="E107" s="488" t="n">
        <v>757.39</v>
      </c>
      <c r="F107" t="inlineStr">
        <is>
          <t>Fabrica de Bares (2025)</t>
        </is>
      </c>
      <c r="G107" t="b">
        <v>1</v>
      </c>
      <c r="H107" t="inlineStr">
        <is>
          <t>1/2026</t>
        </is>
      </c>
    </row>
    <row r="108">
      <c r="A108" t="inlineStr">
        <is>
          <t>Love Cabaret</t>
        </is>
      </c>
      <c r="B108" t="inlineStr">
        <is>
          <t>Informática e TI</t>
        </is>
      </c>
      <c r="C108" t="inlineStr">
        <is>
          <t>Telefone</t>
        </is>
      </c>
      <c r="D108" t="inlineStr">
        <is>
          <t>01/01/2026</t>
        </is>
      </c>
      <c r="E108" s="488" t="n">
        <v>0</v>
      </c>
      <c r="F108" t="inlineStr">
        <is>
          <t>Fabrica de Bares (2025)</t>
        </is>
      </c>
      <c r="G108" t="b">
        <v>1</v>
      </c>
      <c r="H108" t="inlineStr">
        <is>
          <t>1/2026</t>
        </is>
      </c>
    </row>
    <row r="109">
      <c r="A109" t="inlineStr">
        <is>
          <t>Love Cabaret</t>
        </is>
      </c>
      <c r="B109" t="inlineStr">
        <is>
          <t>Informática e TI</t>
        </is>
      </c>
      <c r="C109" t="inlineStr">
        <is>
          <t>Internet</t>
        </is>
      </c>
      <c r="D109" t="inlineStr">
        <is>
          <t>01/01/2026</t>
        </is>
      </c>
      <c r="E109" s="488" t="n">
        <v>1193.27</v>
      </c>
      <c r="F109" t="inlineStr">
        <is>
          <t>Fabrica de Bares (2025)</t>
        </is>
      </c>
      <c r="G109" t="b">
        <v>1</v>
      </c>
      <c r="H109" t="inlineStr">
        <is>
          <t>1/2026</t>
        </is>
      </c>
    </row>
    <row r="110">
      <c r="A110" t="inlineStr">
        <is>
          <t>Love Cabaret</t>
        </is>
      </c>
      <c r="B110" t="inlineStr">
        <is>
          <t>Informática e TI</t>
        </is>
      </c>
      <c r="C110" t="inlineStr">
        <is>
          <t>TV por assinatura/musica ambiente</t>
        </is>
      </c>
      <c r="D110" t="inlineStr">
        <is>
          <t>01/01/2026</t>
        </is>
      </c>
      <c r="E110" s="488" t="n">
        <v>0</v>
      </c>
      <c r="F110" t="inlineStr">
        <is>
          <t>Fabrica de Bares (2025)</t>
        </is>
      </c>
      <c r="G110" t="b">
        <v>1</v>
      </c>
      <c r="H110" t="inlineStr">
        <is>
          <t>1/2026</t>
        </is>
      </c>
    </row>
    <row r="111">
      <c r="A111" t="inlineStr">
        <is>
          <t>Love Cabaret</t>
        </is>
      </c>
      <c r="B111" t="inlineStr">
        <is>
          <t>Informática e TI</t>
        </is>
      </c>
      <c r="C111" t="inlineStr">
        <is>
          <t>Sistemas de Segurança e Alarme</t>
        </is>
      </c>
      <c r="D111" t="inlineStr">
        <is>
          <t>01/01/2026</t>
        </is>
      </c>
      <c r="E111" s="488" t="n">
        <v>0</v>
      </c>
      <c r="F111" t="inlineStr">
        <is>
          <t>Fabrica de Bares (2025)</t>
        </is>
      </c>
      <c r="G111" t="b">
        <v>1</v>
      </c>
      <c r="H111" t="inlineStr">
        <is>
          <t>1/2026</t>
        </is>
      </c>
    </row>
    <row r="112">
      <c r="A112" t="inlineStr">
        <is>
          <t>Love Cabaret</t>
        </is>
      </c>
      <c r="B112" t="inlineStr">
        <is>
          <t>Informática e TI</t>
        </is>
      </c>
      <c r="C112" t="inlineStr">
        <is>
          <t>Sistemas Gerais - Operacionais</t>
        </is>
      </c>
      <c r="D112" t="inlineStr">
        <is>
          <t>01/01/2026</t>
        </is>
      </c>
      <c r="E112" s="488" t="n">
        <v>1554</v>
      </c>
      <c r="F112" t="inlineStr">
        <is>
          <t>Fabrica de Bares (2025)</t>
        </is>
      </c>
      <c r="G112" t="b">
        <v>1</v>
      </c>
      <c r="H112" t="inlineStr">
        <is>
          <t>1/2026</t>
        </is>
      </c>
    </row>
    <row r="113">
      <c r="A113" t="inlineStr">
        <is>
          <t>Love Cabaret</t>
        </is>
      </c>
      <c r="B113" t="inlineStr">
        <is>
          <t>Informática e TI</t>
        </is>
      </c>
      <c r="C113" t="inlineStr">
        <is>
          <t>Sistemas Gerais - Financeiros</t>
        </is>
      </c>
      <c r="D113" t="inlineStr">
        <is>
          <t>01/01/2026</t>
        </is>
      </c>
      <c r="E113" s="488" t="n">
        <v>408.45</v>
      </c>
      <c r="F113" t="inlineStr">
        <is>
          <t>Fabrica de Bares (2025)</t>
        </is>
      </c>
      <c r="G113" t="b">
        <v>1</v>
      </c>
      <c r="H113" t="inlineStr">
        <is>
          <t>1/2026</t>
        </is>
      </c>
    </row>
    <row r="114">
      <c r="A114" t="inlineStr">
        <is>
          <t>Love Cabaret</t>
        </is>
      </c>
      <c r="B114" t="inlineStr">
        <is>
          <t>Informática e TI</t>
        </is>
      </c>
      <c r="C114" t="inlineStr">
        <is>
          <t>Sistemas Gerais - Comunicação e Marketing</t>
        </is>
      </c>
      <c r="D114" t="inlineStr">
        <is>
          <t>01/01/2026</t>
        </is>
      </c>
      <c r="E114" s="488" t="n">
        <v>1005.48</v>
      </c>
      <c r="F114" t="inlineStr">
        <is>
          <t>Fabrica de Bares (2025)</t>
        </is>
      </c>
      <c r="G114" t="b">
        <v>1</v>
      </c>
      <c r="H114" t="inlineStr">
        <is>
          <t>1/2026</t>
        </is>
      </c>
    </row>
    <row r="115">
      <c r="A115" t="inlineStr">
        <is>
          <t>Love Cabaret</t>
        </is>
      </c>
      <c r="B115" t="inlineStr">
        <is>
          <t>Manutenção</t>
        </is>
      </c>
      <c r="C115" t="inlineStr">
        <is>
          <t>Manutenção Predial</t>
        </is>
      </c>
      <c r="D115" t="inlineStr">
        <is>
          <t>01/01/2026</t>
        </is>
      </c>
      <c r="E115" s="488" t="n">
        <v>1322.17</v>
      </c>
      <c r="F115" t="inlineStr">
        <is>
          <t>Fabrica de Bares (2025)</t>
        </is>
      </c>
      <c r="G115" t="b">
        <v>1</v>
      </c>
      <c r="H115" t="inlineStr">
        <is>
          <t>1/2026</t>
        </is>
      </c>
    </row>
    <row r="116">
      <c r="A116" t="inlineStr">
        <is>
          <t>Love Cabaret</t>
        </is>
      </c>
      <c r="B116" t="inlineStr">
        <is>
          <t>Manutenção</t>
        </is>
      </c>
      <c r="C116" t="inlineStr">
        <is>
          <t>Manutenção de Equipamentos</t>
        </is>
      </c>
      <c r="D116" t="inlineStr">
        <is>
          <t>01/01/2026</t>
        </is>
      </c>
      <c r="E116" s="488" t="n">
        <v>1322.17</v>
      </c>
      <c r="F116" t="inlineStr">
        <is>
          <t>Fabrica de Bares (2025)</t>
        </is>
      </c>
      <c r="G116" t="b">
        <v>1</v>
      </c>
      <c r="H116" t="inlineStr">
        <is>
          <t>1/2026</t>
        </is>
      </c>
    </row>
    <row r="117">
      <c r="A117" t="inlineStr">
        <is>
          <t>Love Cabaret</t>
        </is>
      </c>
      <c r="B117" t="inlineStr">
        <is>
          <t>Manutenção</t>
        </is>
      </c>
      <c r="C117" t="inlineStr">
        <is>
          <t>Manutenção de Mobiliário</t>
        </is>
      </c>
      <c r="D117" t="inlineStr">
        <is>
          <t>01/01/2026</t>
        </is>
      </c>
      <c r="E117" s="488" t="n">
        <v>1322.17</v>
      </c>
      <c r="F117" t="inlineStr">
        <is>
          <t>Fabrica de Bares (2025)</t>
        </is>
      </c>
      <c r="G117" t="b">
        <v>1</v>
      </c>
      <c r="H117" t="inlineStr">
        <is>
          <t>1/2026</t>
        </is>
      </c>
    </row>
    <row r="118">
      <c r="A118" t="inlineStr">
        <is>
          <t>Love Cabaret</t>
        </is>
      </c>
      <c r="B118" t="inlineStr">
        <is>
          <t>Manutenção</t>
        </is>
      </c>
      <c r="C118" t="inlineStr">
        <is>
          <t>Material de Manutenção</t>
        </is>
      </c>
      <c r="D118" t="inlineStr">
        <is>
          <t>01/01/2026</t>
        </is>
      </c>
      <c r="E118" s="488" t="n">
        <v>0</v>
      </c>
      <c r="F118" t="inlineStr">
        <is>
          <t>Fabrica de Bares (2025)</t>
        </is>
      </c>
      <c r="G118" t="b">
        <v>1</v>
      </c>
      <c r="H118" t="inlineStr">
        <is>
          <t>1/2026</t>
        </is>
      </c>
    </row>
    <row r="119">
      <c r="A119" t="inlineStr">
        <is>
          <t>Love Cabaret</t>
        </is>
      </c>
      <c r="B119" t="inlineStr">
        <is>
          <t>Manutenção</t>
        </is>
      </c>
      <c r="C119" t="inlineStr">
        <is>
          <t>Decoração/Paisagismo e Jardinagem</t>
        </is>
      </c>
      <c r="D119" t="inlineStr">
        <is>
          <t>01/01/2026</t>
        </is>
      </c>
      <c r="E119" s="488" t="n">
        <v>0</v>
      </c>
      <c r="F119" t="inlineStr">
        <is>
          <t>Fabrica de Bares (2025)</t>
        </is>
      </c>
      <c r="G119" t="b">
        <v>1</v>
      </c>
      <c r="H119" t="inlineStr">
        <is>
          <t>1/2026</t>
        </is>
      </c>
    </row>
    <row r="120">
      <c r="A120" t="inlineStr">
        <is>
          <t>Love Cabaret</t>
        </is>
      </c>
      <c r="B120" t="inlineStr">
        <is>
          <t>Despesas com Transporte / Hospedagem</t>
        </is>
      </c>
      <c r="C120" t="inlineStr">
        <is>
          <t>Fretes e Carretos</t>
        </is>
      </c>
      <c r="D120" t="inlineStr">
        <is>
          <t>01/01/2026</t>
        </is>
      </c>
      <c r="E120" s="488" t="n">
        <v>107.39</v>
      </c>
      <c r="F120" t="inlineStr">
        <is>
          <t>Fabrica de Bares (2025)</t>
        </is>
      </c>
      <c r="G120" t="b">
        <v>1</v>
      </c>
      <c r="H120" t="inlineStr">
        <is>
          <t>1/2026</t>
        </is>
      </c>
    </row>
    <row r="121">
      <c r="A121" t="inlineStr">
        <is>
          <t>Love Cabaret</t>
        </is>
      </c>
      <c r="B121" t="inlineStr">
        <is>
          <t>Despesas com Transporte / Hospedagem</t>
        </is>
      </c>
      <c r="C121" t="inlineStr">
        <is>
          <t>Conduções/Taxi/Uber</t>
        </is>
      </c>
      <c r="D121" t="inlineStr">
        <is>
          <t>01/01/2026</t>
        </is>
      </c>
      <c r="E121" s="488" t="n">
        <v>0</v>
      </c>
      <c r="F121" t="inlineStr">
        <is>
          <t>Fabrica de Bares (2025)</t>
        </is>
      </c>
      <c r="G121" t="b">
        <v>1</v>
      </c>
      <c r="H121" t="inlineStr">
        <is>
          <t>1/2026</t>
        </is>
      </c>
    </row>
    <row r="122">
      <c r="A122" t="inlineStr">
        <is>
          <t>Love Cabaret</t>
        </is>
      </c>
      <c r="B122" t="inlineStr">
        <is>
          <t>Despesas com Transporte / Hospedagem</t>
        </is>
      </c>
      <c r="C122" t="inlineStr">
        <is>
          <t>Viagens e Estadias - Operação</t>
        </is>
      </c>
      <c r="D122" t="inlineStr">
        <is>
          <t>01/01/2026</t>
        </is>
      </c>
      <c r="E122" s="488" t="n">
        <v>0</v>
      </c>
      <c r="F122" t="inlineStr">
        <is>
          <t>Fabrica de Bares (2025)</t>
        </is>
      </c>
      <c r="G122" t="b">
        <v>1</v>
      </c>
      <c r="H122" t="inlineStr">
        <is>
          <t>1/2026</t>
        </is>
      </c>
    </row>
    <row r="123">
      <c r="A123" t="inlineStr">
        <is>
          <t>Love Cabaret</t>
        </is>
      </c>
      <c r="B123" t="inlineStr">
        <is>
          <t>Marketing</t>
        </is>
      </c>
      <c r="C123" t="inlineStr">
        <is>
          <t>Agência de Propaganda</t>
        </is>
      </c>
      <c r="D123" t="inlineStr">
        <is>
          <t>01/01/2026</t>
        </is>
      </c>
      <c r="E123" s="488" t="n">
        <v>10400</v>
      </c>
      <c r="F123" t="inlineStr">
        <is>
          <t>Fabrica de Bares (2025)</t>
        </is>
      </c>
      <c r="G123" t="b">
        <v>1</v>
      </c>
      <c r="H123" t="inlineStr">
        <is>
          <t>1/2026</t>
        </is>
      </c>
    </row>
    <row r="124">
      <c r="A124" t="inlineStr">
        <is>
          <t>Love Cabaret</t>
        </is>
      </c>
      <c r="B124" t="inlineStr">
        <is>
          <t>Marketing</t>
        </is>
      </c>
      <c r="C124" t="inlineStr">
        <is>
          <t>Assessoria de Imprensa</t>
        </is>
      </c>
      <c r="D124" t="inlineStr">
        <is>
          <t>01/01/2026</t>
        </is>
      </c>
      <c r="E124" s="488" t="n">
        <v>2100</v>
      </c>
      <c r="F124" t="inlineStr">
        <is>
          <t>Fabrica de Bares (2025)</t>
        </is>
      </c>
      <c r="G124" t="b">
        <v>1</v>
      </c>
      <c r="H124" t="inlineStr">
        <is>
          <t>1/2026</t>
        </is>
      </c>
    </row>
    <row r="125">
      <c r="A125" t="inlineStr">
        <is>
          <t>Love Cabaret</t>
        </is>
      </c>
      <c r="B125" t="inlineStr">
        <is>
          <t>Marketing</t>
        </is>
      </c>
      <c r="C125" t="inlineStr">
        <is>
          <t>Assessoria de Relações Públicas</t>
        </is>
      </c>
      <c r="D125" t="inlineStr">
        <is>
          <t>01/01/2026</t>
        </is>
      </c>
      <c r="E125" s="488" t="n">
        <v>0</v>
      </c>
      <c r="F125" t="inlineStr">
        <is>
          <t>Fabrica de Bares (2025)</t>
        </is>
      </c>
      <c r="G125" t="b">
        <v>1</v>
      </c>
      <c r="H125" t="inlineStr">
        <is>
          <t>1/2026</t>
        </is>
      </c>
    </row>
    <row r="126">
      <c r="A126" t="inlineStr">
        <is>
          <t>Love Cabaret</t>
        </is>
      </c>
      <c r="B126" t="inlineStr">
        <is>
          <t>Marketing</t>
        </is>
      </c>
      <c r="C126" t="inlineStr">
        <is>
          <t>Influenciadores</t>
        </is>
      </c>
      <c r="D126" t="inlineStr">
        <is>
          <t>01/01/2026</t>
        </is>
      </c>
      <c r="E126" s="488" t="n">
        <v>0</v>
      </c>
      <c r="F126" t="inlineStr">
        <is>
          <t>Fabrica de Bares (2025)</t>
        </is>
      </c>
      <c r="G126" t="b">
        <v>1</v>
      </c>
      <c r="H126" t="inlineStr">
        <is>
          <t>1/2026</t>
        </is>
      </c>
    </row>
    <row r="127">
      <c r="A127" t="inlineStr">
        <is>
          <t>Love Cabaret</t>
        </is>
      </c>
      <c r="B127" t="inlineStr">
        <is>
          <t>Marketing</t>
        </is>
      </c>
      <c r="C127" t="inlineStr">
        <is>
          <t>Publicidade e Propaganda</t>
        </is>
      </c>
      <c r="D127" t="inlineStr">
        <is>
          <t>01/01/2026</t>
        </is>
      </c>
      <c r="E127" s="488" t="n">
        <v>6000</v>
      </c>
      <c r="F127" t="inlineStr">
        <is>
          <t>Fabrica de Bares (2025)</t>
        </is>
      </c>
      <c r="G127" t="b">
        <v>1</v>
      </c>
      <c r="H127" t="inlineStr">
        <is>
          <t>1/2026</t>
        </is>
      </c>
    </row>
    <row r="128">
      <c r="A128" t="inlineStr">
        <is>
          <t>Love Cabaret</t>
        </is>
      </c>
      <c r="B128" t="inlineStr">
        <is>
          <t>Marketing</t>
        </is>
      </c>
      <c r="C128" t="inlineStr">
        <is>
          <t>Pesquisa de Mercado</t>
        </is>
      </c>
      <c r="D128" t="inlineStr">
        <is>
          <t>01/01/2026</t>
        </is>
      </c>
      <c r="E128" s="488" t="n">
        <v>0</v>
      </c>
      <c r="F128" t="inlineStr">
        <is>
          <t>Fabrica de Bares (2025)</t>
        </is>
      </c>
      <c r="G128" t="b">
        <v>1</v>
      </c>
      <c r="H128" t="inlineStr">
        <is>
          <t>1/2026</t>
        </is>
      </c>
    </row>
    <row r="129">
      <c r="A129" t="inlineStr">
        <is>
          <t>Love Cabaret</t>
        </is>
      </c>
      <c r="B129" t="inlineStr">
        <is>
          <t>Marketing</t>
        </is>
      </c>
      <c r="C129" t="inlineStr">
        <is>
          <t>Sessão de Fotos/Captação de Vídeo</t>
        </is>
      </c>
      <c r="D129" t="inlineStr">
        <is>
          <t>01/01/2026</t>
        </is>
      </c>
      <c r="E129" s="488" t="n">
        <v>0</v>
      </c>
      <c r="F129" t="inlineStr">
        <is>
          <t>Fabrica de Bares (2025)</t>
        </is>
      </c>
      <c r="G129" t="b">
        <v>1</v>
      </c>
      <c r="H129" t="inlineStr">
        <is>
          <t>1/2026</t>
        </is>
      </c>
    </row>
    <row r="130">
      <c r="A130" t="inlineStr">
        <is>
          <t>Love Cabaret</t>
        </is>
      </c>
      <c r="B130" t="inlineStr">
        <is>
          <t>Marketing</t>
        </is>
      </c>
      <c r="C130" t="inlineStr">
        <is>
          <t>Produção Gráfica e Material Institucional</t>
        </is>
      </c>
      <c r="D130" t="inlineStr">
        <is>
          <t>01/01/2026</t>
        </is>
      </c>
      <c r="E130" s="488" t="n">
        <v>0</v>
      </c>
      <c r="F130" t="inlineStr">
        <is>
          <t>Fabrica de Bares (2025)</t>
        </is>
      </c>
      <c r="G130" t="b">
        <v>1</v>
      </c>
      <c r="H130" t="inlineStr">
        <is>
          <t>1/2026</t>
        </is>
      </c>
    </row>
    <row r="131">
      <c r="A131" t="inlineStr">
        <is>
          <t>Love Cabaret</t>
        </is>
      </c>
      <c r="B131" t="inlineStr">
        <is>
          <t>Marketing</t>
        </is>
      </c>
      <c r="C131" t="inlineStr">
        <is>
          <t>Eventos de Marketing</t>
        </is>
      </c>
      <c r="D131" t="inlineStr">
        <is>
          <t>01/01/2026</t>
        </is>
      </c>
      <c r="E131" s="488" t="n">
        <v>0</v>
      </c>
      <c r="F131" t="inlineStr">
        <is>
          <t>Fabrica de Bares (2025)</t>
        </is>
      </c>
      <c r="G131" t="b">
        <v>1</v>
      </c>
      <c r="H131" t="inlineStr">
        <is>
          <t>1/2026</t>
        </is>
      </c>
    </row>
    <row r="132">
      <c r="A132" t="inlineStr">
        <is>
          <t>Love Cabaret</t>
        </is>
      </c>
      <c r="B132" t="inlineStr">
        <is>
          <t>Marketing</t>
        </is>
      </c>
      <c r="C132" t="inlineStr">
        <is>
          <t>Brindes e Confraternizações - Marketing</t>
        </is>
      </c>
      <c r="D132" t="inlineStr">
        <is>
          <t>01/01/2026</t>
        </is>
      </c>
      <c r="E132" s="488" t="n">
        <v>0</v>
      </c>
      <c r="F132" t="inlineStr">
        <is>
          <t>Fabrica de Bares (2025)</t>
        </is>
      </c>
      <c r="G132" t="b">
        <v>1</v>
      </c>
      <c r="H132" t="inlineStr">
        <is>
          <t>1/2026</t>
        </is>
      </c>
    </row>
    <row r="133">
      <c r="A133" t="inlineStr">
        <is>
          <t>Love Cabaret</t>
        </is>
      </c>
      <c r="B133" t="inlineStr">
        <is>
          <t>Marketing</t>
        </is>
      </c>
      <c r="C133" t="inlineStr">
        <is>
          <t>Ferramentas de Marketing</t>
        </is>
      </c>
      <c r="D133" t="inlineStr">
        <is>
          <t>01/01/2026</t>
        </is>
      </c>
      <c r="E133" s="488" t="n">
        <v>2928.48</v>
      </c>
      <c r="F133" t="inlineStr">
        <is>
          <t>Fabrica de Bares (2025)</t>
        </is>
      </c>
      <c r="G133" t="b">
        <v>1</v>
      </c>
      <c r="H133" t="inlineStr">
        <is>
          <t>1/2026</t>
        </is>
      </c>
    </row>
    <row r="134">
      <c r="A134" t="inlineStr">
        <is>
          <t>Love Cabaret</t>
        </is>
      </c>
      <c r="B134" t="inlineStr">
        <is>
          <t>Serviços de Terceiros</t>
        </is>
      </c>
      <c r="C134" t="inlineStr">
        <is>
          <t>Assessoria Contabil</t>
        </is>
      </c>
      <c r="D134" t="inlineStr">
        <is>
          <t>01/01/2026</t>
        </is>
      </c>
      <c r="E134" s="488" t="n">
        <v>3585.17</v>
      </c>
      <c r="F134" t="inlineStr">
        <is>
          <t>Fabrica de Bares (2025)</t>
        </is>
      </c>
      <c r="G134" t="b">
        <v>1</v>
      </c>
      <c r="H134" t="inlineStr">
        <is>
          <t>1/2026</t>
        </is>
      </c>
    </row>
    <row r="135">
      <c r="A135" t="inlineStr">
        <is>
          <t>Love Cabaret</t>
        </is>
      </c>
      <c r="B135" t="inlineStr">
        <is>
          <t>Serviços de Terceiros</t>
        </is>
      </c>
      <c r="C135" t="inlineStr">
        <is>
          <t>Assessoria RH</t>
        </is>
      </c>
      <c r="D135" t="inlineStr">
        <is>
          <t>01/01/2026</t>
        </is>
      </c>
      <c r="E135" s="488" t="n">
        <v>0</v>
      </c>
      <c r="F135" t="inlineStr">
        <is>
          <t>Fabrica de Bares (2025)</t>
        </is>
      </c>
      <c r="G135" t="b">
        <v>1</v>
      </c>
      <c r="H135" t="inlineStr">
        <is>
          <t>1/2026</t>
        </is>
      </c>
    </row>
    <row r="136">
      <c r="A136" t="inlineStr">
        <is>
          <t>Love Cabaret</t>
        </is>
      </c>
      <c r="B136" t="inlineStr">
        <is>
          <t>Serviços de Terceiros</t>
        </is>
      </c>
      <c r="C136" t="inlineStr">
        <is>
          <t>Assessoria em Geral</t>
        </is>
      </c>
      <c r="D136" t="inlineStr">
        <is>
          <t>01/01/2026</t>
        </is>
      </c>
      <c r="E136" s="488" t="n">
        <v>2688</v>
      </c>
      <c r="F136" t="inlineStr">
        <is>
          <t>Fabrica de Bares (2025)</t>
        </is>
      </c>
      <c r="G136" t="b">
        <v>1</v>
      </c>
      <c r="H136" t="inlineStr">
        <is>
          <t>1/2026</t>
        </is>
      </c>
    </row>
    <row r="137">
      <c r="A137" t="inlineStr">
        <is>
          <t>Love Cabaret</t>
        </is>
      </c>
      <c r="B137" t="inlineStr">
        <is>
          <t>Serviços de Terceiros</t>
        </is>
      </c>
      <c r="C137" t="inlineStr">
        <is>
          <t>Assessoria Financeira</t>
        </is>
      </c>
      <c r="D137" t="inlineStr">
        <is>
          <t>01/01/2026</t>
        </is>
      </c>
      <c r="E137" s="488" t="n">
        <v>0</v>
      </c>
      <c r="F137" t="inlineStr">
        <is>
          <t>Fabrica de Bares (2025)</t>
        </is>
      </c>
      <c r="G137" t="b">
        <v>1</v>
      </c>
      <c r="H137" t="inlineStr">
        <is>
          <t>1/2026</t>
        </is>
      </c>
    </row>
    <row r="138">
      <c r="A138" t="inlineStr">
        <is>
          <t>Love Cabaret</t>
        </is>
      </c>
      <c r="B138" t="inlineStr">
        <is>
          <t>Serviços de Terceiros</t>
        </is>
      </c>
      <c r="C138" t="inlineStr">
        <is>
          <t>Assessoria Jurídica</t>
        </is>
      </c>
      <c r="D138" t="inlineStr">
        <is>
          <t>01/01/2026</t>
        </is>
      </c>
      <c r="E138" s="488" t="n">
        <v>3360</v>
      </c>
      <c r="F138" t="inlineStr">
        <is>
          <t>Fabrica de Bares (2025)</t>
        </is>
      </c>
      <c r="G138" t="b">
        <v>1</v>
      </c>
      <c r="H138" t="inlineStr">
        <is>
          <t>1/2026</t>
        </is>
      </c>
    </row>
    <row r="139">
      <c r="A139" t="inlineStr">
        <is>
          <t>Love Cabaret</t>
        </is>
      </c>
      <c r="B139" t="inlineStr">
        <is>
          <t>Serviços de Terceiros</t>
        </is>
      </c>
      <c r="C139" t="inlineStr">
        <is>
          <t>Assessoria de Alimentos e Bebidas</t>
        </is>
      </c>
      <c r="D139" t="inlineStr">
        <is>
          <t>01/01/2026</t>
        </is>
      </c>
      <c r="E139" s="488" t="n">
        <v>935.61</v>
      </c>
      <c r="F139" t="inlineStr">
        <is>
          <t>Fabrica de Bares (2025)</t>
        </is>
      </c>
      <c r="G139" t="b">
        <v>1</v>
      </c>
      <c r="H139" t="inlineStr">
        <is>
          <t>1/2026</t>
        </is>
      </c>
    </row>
    <row r="140">
      <c r="A140" t="inlineStr">
        <is>
          <t>Love Cabaret</t>
        </is>
      </c>
      <c r="B140" t="inlineStr">
        <is>
          <t>Serviços de Terceiros</t>
        </is>
      </c>
      <c r="C140" t="inlineStr">
        <is>
          <t>Assessoria de Projetos</t>
        </is>
      </c>
      <c r="D140" t="inlineStr">
        <is>
          <t>01/01/2026</t>
        </is>
      </c>
      <c r="E140" s="488" t="n">
        <v>0</v>
      </c>
      <c r="F140" t="inlineStr">
        <is>
          <t>Fabrica de Bares (2025)</t>
        </is>
      </c>
      <c r="G140" t="b">
        <v>1</v>
      </c>
      <c r="H140" t="inlineStr">
        <is>
          <t>1/2026</t>
        </is>
      </c>
    </row>
    <row r="141">
      <c r="A141" t="inlineStr">
        <is>
          <t>Love Cabaret</t>
        </is>
      </c>
      <c r="B141" t="inlineStr">
        <is>
          <t>Serviços de Terceiros</t>
        </is>
      </c>
      <c r="C141" t="inlineStr">
        <is>
          <t>Serviços de Segurança</t>
        </is>
      </c>
      <c r="D141" t="inlineStr">
        <is>
          <t>01/01/2026</t>
        </is>
      </c>
      <c r="E141" s="488" t="n">
        <v>22998.05</v>
      </c>
      <c r="F141" t="inlineStr">
        <is>
          <t>Fabrica de Bares (2025)</t>
        </is>
      </c>
      <c r="G141" t="b">
        <v>1</v>
      </c>
      <c r="H141" t="inlineStr">
        <is>
          <t>1/2026</t>
        </is>
      </c>
    </row>
    <row r="142">
      <c r="A142" t="inlineStr">
        <is>
          <t>Love Cabaret</t>
        </is>
      </c>
      <c r="B142" t="inlineStr">
        <is>
          <t>Serviços de Terceiros</t>
        </is>
      </c>
      <c r="C142" t="inlineStr">
        <is>
          <t>Valet/Motoboy</t>
        </is>
      </c>
      <c r="D142" t="inlineStr">
        <is>
          <t>01/01/2026</t>
        </is>
      </c>
      <c r="E142" s="488" t="n">
        <v>0</v>
      </c>
      <c r="F142" t="inlineStr">
        <is>
          <t>Fabrica de Bares (2025)</t>
        </is>
      </c>
      <c r="G142" t="b">
        <v>1</v>
      </c>
      <c r="H142" t="inlineStr">
        <is>
          <t>1/2026</t>
        </is>
      </c>
    </row>
    <row r="143">
      <c r="A143" t="inlineStr">
        <is>
          <t>Love Cabaret</t>
        </is>
      </c>
      <c r="B143" t="inlineStr">
        <is>
          <t>Locação de Equipamentos</t>
        </is>
      </c>
      <c r="C143" t="inlineStr">
        <is>
          <t>Locações de Equipamentos - Operacionais</t>
        </is>
      </c>
      <c r="D143" t="inlineStr">
        <is>
          <t>01/01/2026</t>
        </is>
      </c>
      <c r="E143" s="488" t="n">
        <v>5605.07</v>
      </c>
      <c r="F143" t="inlineStr">
        <is>
          <t>Fabrica de Bares (2025)</t>
        </is>
      </c>
      <c r="G143" t="b">
        <v>1</v>
      </c>
      <c r="H143" t="inlineStr">
        <is>
          <t>1/2026</t>
        </is>
      </c>
    </row>
    <row r="144">
      <c r="A144" t="inlineStr">
        <is>
          <t>Love Cabaret</t>
        </is>
      </c>
      <c r="B144" t="inlineStr">
        <is>
          <t>Locação de Equipamentos</t>
        </is>
      </c>
      <c r="C144" t="inlineStr">
        <is>
          <t>Locação de Equipamentos - Informatica e TI</t>
        </is>
      </c>
      <c r="D144" t="inlineStr">
        <is>
          <t>01/01/2026</t>
        </is>
      </c>
      <c r="E144" s="488" t="n">
        <v>231</v>
      </c>
      <c r="F144" t="inlineStr">
        <is>
          <t>Fabrica de Bares (2025)</t>
        </is>
      </c>
      <c r="G144" t="b">
        <v>1</v>
      </c>
      <c r="H144" t="inlineStr">
        <is>
          <t>1/2026</t>
        </is>
      </c>
    </row>
    <row r="145">
      <c r="A145" t="inlineStr">
        <is>
          <t>Love Cabaret</t>
        </is>
      </c>
      <c r="B145" t="inlineStr">
        <is>
          <t>Locação de Equipamentos</t>
        </is>
      </c>
      <c r="C145" t="inlineStr">
        <is>
          <t>Locações de Equipamentos - Comunicação e Marketing</t>
        </is>
      </c>
      <c r="D145" t="inlineStr">
        <is>
          <t>01/01/2026</t>
        </is>
      </c>
      <c r="E145" s="488" t="n">
        <v>0</v>
      </c>
      <c r="F145" t="inlineStr">
        <is>
          <t>Fabrica de Bares (2025)</t>
        </is>
      </c>
      <c r="G145" t="b">
        <v>1</v>
      </c>
      <c r="H145" t="inlineStr">
        <is>
          <t>1/2026</t>
        </is>
      </c>
    </row>
    <row r="146">
      <c r="A146" t="inlineStr">
        <is>
          <t>Love Cabaret</t>
        </is>
      </c>
      <c r="B146" t="inlineStr">
        <is>
          <t>Locação de Equipamentos</t>
        </is>
      </c>
      <c r="C146" t="inlineStr">
        <is>
          <t>Locação de Utensílios</t>
        </is>
      </c>
      <c r="D146" t="inlineStr">
        <is>
          <t>01/01/2026</t>
        </is>
      </c>
      <c r="E146" s="488" t="n">
        <v>0</v>
      </c>
      <c r="F146" t="inlineStr">
        <is>
          <t>Fabrica de Bares (2025)</t>
        </is>
      </c>
      <c r="G146" t="b">
        <v>1</v>
      </c>
      <c r="H146" t="inlineStr">
        <is>
          <t>1/2026</t>
        </is>
      </c>
    </row>
    <row r="147">
      <c r="A147" t="inlineStr">
        <is>
          <t>Love Cabaret</t>
        </is>
      </c>
      <c r="B147" t="inlineStr">
        <is>
          <t>Sistema de Franquias</t>
        </is>
      </c>
      <c r="C147" t="inlineStr">
        <is>
          <t>Royalties</t>
        </is>
      </c>
      <c r="D147" t="inlineStr">
        <is>
          <t>01/01/2026</t>
        </is>
      </c>
      <c r="E147" s="488" t="n">
        <v>0</v>
      </c>
      <c r="F147" t="inlineStr">
        <is>
          <t>Fabrica de Bares (2025)</t>
        </is>
      </c>
      <c r="G147" t="b">
        <v>1</v>
      </c>
      <c r="H147" t="inlineStr">
        <is>
          <t>1/2026</t>
        </is>
      </c>
    </row>
    <row r="148">
      <c r="A148" t="inlineStr">
        <is>
          <t>Love Cabaret</t>
        </is>
      </c>
      <c r="B148" t="inlineStr">
        <is>
          <t>Sistema de Franquias</t>
        </is>
      </c>
      <c r="C148" t="inlineStr">
        <is>
          <t>Fundo de Propaganda</t>
        </is>
      </c>
      <c r="D148" t="inlineStr">
        <is>
          <t>01/01/2026</t>
        </is>
      </c>
      <c r="E148" s="488" t="n">
        <v>0</v>
      </c>
      <c r="F148" t="inlineStr">
        <is>
          <t>Fabrica de Bares (2025)</t>
        </is>
      </c>
      <c r="G148" t="b">
        <v>1</v>
      </c>
      <c r="H148" t="inlineStr">
        <is>
          <t>1/2026</t>
        </is>
      </c>
    </row>
    <row r="149">
      <c r="A149" t="inlineStr">
        <is>
          <t>Love Cabaret</t>
        </is>
      </c>
      <c r="B149" t="inlineStr">
        <is>
          <t>Sistema de Franquias</t>
        </is>
      </c>
      <c r="C149" t="inlineStr">
        <is>
          <t>Fee Gestão FB</t>
        </is>
      </c>
      <c r="D149" t="inlineStr">
        <is>
          <t>01/01/2026</t>
        </is>
      </c>
      <c r="E149" s="488" t="n">
        <v>15000</v>
      </c>
      <c r="F149" t="inlineStr">
        <is>
          <t>Fabrica de Bares (2025)</t>
        </is>
      </c>
      <c r="G149" t="b">
        <v>1</v>
      </c>
      <c r="H149" t="inlineStr">
        <is>
          <t>1/2026</t>
        </is>
      </c>
    </row>
    <row r="150">
      <c r="A150" t="inlineStr">
        <is>
          <t>Love Cabaret</t>
        </is>
      </c>
      <c r="B150" t="inlineStr">
        <is>
          <t>Patrocínio</t>
        </is>
      </c>
      <c r="C150" t="inlineStr">
        <is>
          <t>(+) Receitas de Patrocínio</t>
        </is>
      </c>
      <c r="D150" t="inlineStr">
        <is>
          <t>01/01/2026</t>
        </is>
      </c>
      <c r="E150" s="488" t="n">
        <v>194700</v>
      </c>
      <c r="F150" t="inlineStr">
        <is>
          <t>Fabrica de Bares (2025)</t>
        </is>
      </c>
      <c r="G150" t="b">
        <v>1</v>
      </c>
      <c r="H150" t="inlineStr">
        <is>
          <t>1/2026</t>
        </is>
      </c>
    </row>
    <row r="151">
      <c r="A151" t="inlineStr">
        <is>
          <t>Love Cabaret</t>
        </is>
      </c>
      <c r="B151" t="inlineStr">
        <is>
          <t>Patrocínio</t>
        </is>
      </c>
      <c r="C151" t="inlineStr">
        <is>
          <t>(-) Despesas de Patrocínio</t>
        </is>
      </c>
      <c r="D151" t="inlineStr">
        <is>
          <t>01/01/2026</t>
        </is>
      </c>
      <c r="E151" s="488" t="n">
        <v>0</v>
      </c>
      <c r="F151" t="inlineStr">
        <is>
          <t>Fabrica de Bares (2025)</t>
        </is>
      </c>
      <c r="G151" t="b">
        <v>1</v>
      </c>
      <c r="H151" t="inlineStr">
        <is>
          <t>1/2026</t>
        </is>
      </c>
    </row>
    <row r="152">
      <c r="A152" t="inlineStr">
        <is>
          <t>Love Cabaret</t>
        </is>
      </c>
      <c r="B152" t="inlineStr">
        <is>
          <t>Faturamento Bruto</t>
        </is>
      </c>
      <c r="C152" t="inlineStr">
        <is>
          <t>Alimentação</t>
        </is>
      </c>
      <c r="D152" t="inlineStr">
        <is>
          <t>01/02/2026</t>
        </is>
      </c>
      <c r="E152" s="488" t="n">
        <v>77657</v>
      </c>
      <c r="F152" t="inlineStr">
        <is>
          <t>Fabrica de Bares (2025)</t>
        </is>
      </c>
      <c r="G152" t="b">
        <v>1</v>
      </c>
      <c r="H152" t="inlineStr">
        <is>
          <t>2/2026</t>
        </is>
      </c>
    </row>
    <row r="153">
      <c r="A153" t="inlineStr">
        <is>
          <t>Love Cabaret</t>
        </is>
      </c>
      <c r="B153" t="inlineStr">
        <is>
          <t>Faturamento Bruto</t>
        </is>
      </c>
      <c r="C153" t="inlineStr">
        <is>
          <t>Bebida</t>
        </is>
      </c>
      <c r="D153" t="inlineStr">
        <is>
          <t>01/02/2026</t>
        </is>
      </c>
      <c r="E153" s="488" t="n">
        <v>110938.57</v>
      </c>
      <c r="F153" t="inlineStr">
        <is>
          <t>Fabrica de Bares (2025)</t>
        </is>
      </c>
      <c r="G153" t="b">
        <v>1</v>
      </c>
      <c r="H153" t="inlineStr">
        <is>
          <t>2/2026</t>
        </is>
      </c>
    </row>
    <row r="154">
      <c r="A154" t="inlineStr">
        <is>
          <t>Love Cabaret</t>
        </is>
      </c>
      <c r="B154" t="inlineStr">
        <is>
          <t>Faturamento Bruto</t>
        </is>
      </c>
      <c r="C154" t="inlineStr">
        <is>
          <t>Artístico (couvert/shows)</t>
        </is>
      </c>
      <c r="D154" t="inlineStr">
        <is>
          <t>01/02/2026</t>
        </is>
      </c>
      <c r="E154" s="488" t="n">
        <v>89572.52</v>
      </c>
      <c r="F154" t="inlineStr">
        <is>
          <t>Fabrica de Bares (2025)</t>
        </is>
      </c>
      <c r="G154" t="b">
        <v>1</v>
      </c>
      <c r="H154" t="inlineStr">
        <is>
          <t>2/2026</t>
        </is>
      </c>
    </row>
    <row r="155">
      <c r="A155" t="inlineStr">
        <is>
          <t>Love Cabaret</t>
        </is>
      </c>
      <c r="B155" t="inlineStr">
        <is>
          <t>Faturamento Bruto</t>
        </is>
      </c>
      <c r="C155" t="inlineStr">
        <is>
          <t>Gifts</t>
        </is>
      </c>
      <c r="D155" t="inlineStr">
        <is>
          <t>01/02/2026</t>
        </is>
      </c>
      <c r="E155" s="488" t="n">
        <v>0</v>
      </c>
      <c r="F155" t="inlineStr">
        <is>
          <t>Fabrica de Bares (2025)</t>
        </is>
      </c>
      <c r="G155" t="b">
        <v>1</v>
      </c>
      <c r="H155" t="inlineStr">
        <is>
          <t>2/2026</t>
        </is>
      </c>
    </row>
    <row r="156">
      <c r="A156" t="inlineStr">
        <is>
          <t>Love Cabaret</t>
        </is>
      </c>
      <c r="B156" t="inlineStr">
        <is>
          <t>Faturamento Bruto</t>
        </is>
      </c>
      <c r="C156" t="inlineStr">
        <is>
          <t>Serviço</t>
        </is>
      </c>
      <c r="D156" t="inlineStr">
        <is>
          <t>01/02/2026</t>
        </is>
      </c>
      <c r="E156" s="488" t="n">
        <v>26625.26</v>
      </c>
      <c r="F156" t="inlineStr">
        <is>
          <t>Fabrica de Bares (2025)</t>
        </is>
      </c>
      <c r="G156" t="b">
        <v>1</v>
      </c>
      <c r="H156" t="inlineStr">
        <is>
          <t>2/2026</t>
        </is>
      </c>
    </row>
    <row r="157">
      <c r="A157" t="inlineStr">
        <is>
          <t>Love Cabaret</t>
        </is>
      </c>
      <c r="B157" t="inlineStr">
        <is>
          <t>Faturamento Bruto</t>
        </is>
      </c>
      <c r="C157" t="inlineStr">
        <is>
          <t>Eventos A&amp;B</t>
        </is>
      </c>
      <c r="D157" t="inlineStr">
        <is>
          <t>01/02/2026</t>
        </is>
      </c>
      <c r="E157" s="488" t="n">
        <v>32500</v>
      </c>
      <c r="F157" t="inlineStr">
        <is>
          <t>Fabrica de Bares (2025)</t>
        </is>
      </c>
      <c r="G157" t="b">
        <v>1</v>
      </c>
      <c r="H157" t="inlineStr">
        <is>
          <t>2/2026</t>
        </is>
      </c>
    </row>
    <row r="158">
      <c r="A158" t="inlineStr">
        <is>
          <t>Love Cabaret</t>
        </is>
      </c>
      <c r="B158" t="inlineStr">
        <is>
          <t>Faturamento Bruto</t>
        </is>
      </c>
      <c r="C158" t="inlineStr">
        <is>
          <t>Eventos Couvert</t>
        </is>
      </c>
      <c r="D158" t="inlineStr">
        <is>
          <t>01/02/2026</t>
        </is>
      </c>
      <c r="E158" s="488" t="n">
        <v>2500</v>
      </c>
      <c r="F158" t="inlineStr">
        <is>
          <t>Fabrica de Bares (2025)</t>
        </is>
      </c>
      <c r="G158" t="b">
        <v>1</v>
      </c>
      <c r="H158" t="inlineStr">
        <is>
          <t>2/2026</t>
        </is>
      </c>
    </row>
    <row r="159">
      <c r="A159" t="inlineStr">
        <is>
          <t>Love Cabaret</t>
        </is>
      </c>
      <c r="B159" t="inlineStr">
        <is>
          <t>Faturamento Bruto</t>
        </is>
      </c>
      <c r="C159" t="inlineStr">
        <is>
          <t>Eventos Locações</t>
        </is>
      </c>
      <c r="D159" t="inlineStr">
        <is>
          <t>01/02/2026</t>
        </is>
      </c>
      <c r="E159" s="488" t="n">
        <v>15000</v>
      </c>
      <c r="F159" t="inlineStr">
        <is>
          <t>Fabrica de Bares (2025)</t>
        </is>
      </c>
      <c r="G159" t="b">
        <v>1</v>
      </c>
      <c r="H159" t="inlineStr">
        <is>
          <t>2/2026</t>
        </is>
      </c>
    </row>
    <row r="160">
      <c r="A160" t="inlineStr">
        <is>
          <t>Love Cabaret</t>
        </is>
      </c>
      <c r="B160" t="inlineStr">
        <is>
          <t>Faturamento Bruto</t>
        </is>
      </c>
      <c r="C160" t="inlineStr">
        <is>
          <t>Eventos Rebate Fornecedores</t>
        </is>
      </c>
      <c r="D160" t="inlineStr">
        <is>
          <t>01/02/2026</t>
        </is>
      </c>
      <c r="E160" s="488" t="n">
        <v>0</v>
      </c>
      <c r="F160" t="inlineStr">
        <is>
          <t>Fabrica de Bares (2025)</t>
        </is>
      </c>
      <c r="G160" t="b">
        <v>1</v>
      </c>
      <c r="H160" t="inlineStr">
        <is>
          <t>2/2026</t>
        </is>
      </c>
    </row>
    <row r="161">
      <c r="A161" t="inlineStr">
        <is>
          <t>Love Cabaret</t>
        </is>
      </c>
      <c r="B161" t="inlineStr">
        <is>
          <t>Faturamento Bruto</t>
        </is>
      </c>
      <c r="C161" t="inlineStr">
        <is>
          <t>Delivery</t>
        </is>
      </c>
      <c r="D161" t="inlineStr">
        <is>
          <t>01/02/2026</t>
        </is>
      </c>
      <c r="E161" s="488" t="n">
        <v>0</v>
      </c>
      <c r="F161" t="inlineStr">
        <is>
          <t>Fabrica de Bares (2025)</t>
        </is>
      </c>
      <c r="G161" t="b">
        <v>1</v>
      </c>
      <c r="H161" t="inlineStr">
        <is>
          <t>2/2026</t>
        </is>
      </c>
    </row>
    <row r="162">
      <c r="A162" t="inlineStr">
        <is>
          <t>Love Cabaret</t>
        </is>
      </c>
      <c r="B162" t="inlineStr">
        <is>
          <t>Faturamento Bruto</t>
        </is>
      </c>
      <c r="C162" t="inlineStr">
        <is>
          <t>Outras Receitas</t>
        </is>
      </c>
      <c r="D162" t="inlineStr">
        <is>
          <t>01/02/2026</t>
        </is>
      </c>
      <c r="E162" s="488" t="n">
        <v>34588</v>
      </c>
      <c r="F162" t="inlineStr">
        <is>
          <t>Fabrica de Bares (2025)</t>
        </is>
      </c>
      <c r="G162" t="b">
        <v>1</v>
      </c>
      <c r="H162" t="inlineStr">
        <is>
          <t>2/2026</t>
        </is>
      </c>
    </row>
    <row r="163">
      <c r="A163" t="inlineStr">
        <is>
          <t>Love Cabaret</t>
        </is>
      </c>
      <c r="B163" t="inlineStr">
        <is>
          <t>Deduções sobre Venda</t>
        </is>
      </c>
      <c r="C163" t="inlineStr">
        <is>
          <t>Descontos - Operação</t>
        </is>
      </c>
      <c r="D163" t="inlineStr">
        <is>
          <t>01/02/2026</t>
        </is>
      </c>
      <c r="E163" s="488" t="n">
        <v>4714.89</v>
      </c>
      <c r="F163" t="inlineStr">
        <is>
          <t>Fabrica de Bares (2025)</t>
        </is>
      </c>
      <c r="G163" t="b">
        <v>1</v>
      </c>
      <c r="H163" t="inlineStr">
        <is>
          <t>2/2026</t>
        </is>
      </c>
    </row>
    <row r="164">
      <c r="A164" t="inlineStr">
        <is>
          <t>Love Cabaret</t>
        </is>
      </c>
      <c r="B164" t="inlineStr">
        <is>
          <t>Deduções sobre Venda</t>
        </is>
      </c>
      <c r="C164" t="inlineStr">
        <is>
          <t>Desconto - Alimentação Escritório</t>
        </is>
      </c>
      <c r="D164" t="inlineStr">
        <is>
          <t>01/02/2026</t>
        </is>
      </c>
      <c r="E164" s="488" t="n">
        <v>3734.19</v>
      </c>
      <c r="F164" t="inlineStr">
        <is>
          <t>Fabrica de Bares (2025)</t>
        </is>
      </c>
      <c r="G164" t="b">
        <v>1</v>
      </c>
      <c r="H164" t="inlineStr">
        <is>
          <t>2/2026</t>
        </is>
      </c>
    </row>
    <row r="165">
      <c r="A165" t="inlineStr">
        <is>
          <t>Love Cabaret</t>
        </is>
      </c>
      <c r="B165" t="inlineStr">
        <is>
          <t>Deduções sobre Venda</t>
        </is>
      </c>
      <c r="C165" t="inlineStr">
        <is>
          <t>Descontos - Marketing</t>
        </is>
      </c>
      <c r="D165" t="inlineStr">
        <is>
          <t>01/02/2026</t>
        </is>
      </c>
      <c r="E165" s="488" t="n">
        <v>471.49</v>
      </c>
      <c r="F165" t="inlineStr">
        <is>
          <t>Fabrica de Bares (2025)</t>
        </is>
      </c>
      <c r="G165" t="b">
        <v>1</v>
      </c>
      <c r="H165" t="inlineStr">
        <is>
          <t>2/2026</t>
        </is>
      </c>
    </row>
    <row r="166">
      <c r="A166" t="inlineStr">
        <is>
          <t>Love Cabaret</t>
        </is>
      </c>
      <c r="B166" t="inlineStr">
        <is>
          <t>Impostos sobre Venda</t>
        </is>
      </c>
      <c r="C166" t="inlineStr">
        <is>
          <t>PIS / COFINS</t>
        </is>
      </c>
      <c r="D166" t="inlineStr">
        <is>
          <t>01/02/2026</t>
        </is>
      </c>
      <c r="E166" s="488" t="n">
        <v>11524.56</v>
      </c>
      <c r="F166" t="inlineStr">
        <is>
          <t>Fabrica de Bares (2025)</t>
        </is>
      </c>
      <c r="G166" t="b">
        <v>1</v>
      </c>
      <c r="H166" t="inlineStr">
        <is>
          <t>2/2026</t>
        </is>
      </c>
    </row>
    <row r="167">
      <c r="A167" t="inlineStr">
        <is>
          <t>Love Cabaret</t>
        </is>
      </c>
      <c r="B167" t="inlineStr">
        <is>
          <t>Impostos sobre Venda</t>
        </is>
      </c>
      <c r="C167" t="inlineStr">
        <is>
          <t>ICMS</t>
        </is>
      </c>
      <c r="D167" t="inlineStr">
        <is>
          <t>01/02/2026</t>
        </is>
      </c>
      <c r="E167" s="488" t="n">
        <v>12426.72</v>
      </c>
      <c r="F167" t="inlineStr">
        <is>
          <t>Fabrica de Bares (2025)</t>
        </is>
      </c>
      <c r="G167" t="b">
        <v>1</v>
      </c>
      <c r="H167" t="inlineStr">
        <is>
          <t>2/2026</t>
        </is>
      </c>
    </row>
    <row r="168">
      <c r="A168" t="inlineStr">
        <is>
          <t>Love Cabaret</t>
        </is>
      </c>
      <c r="B168" t="inlineStr">
        <is>
          <t>Impostos sobre Venda</t>
        </is>
      </c>
      <c r="C168" t="inlineStr">
        <is>
          <t>ISS</t>
        </is>
      </c>
      <c r="D168" t="inlineStr">
        <is>
          <t>01/02/2026</t>
        </is>
      </c>
      <c r="E168" s="488" t="n">
        <v>875</v>
      </c>
      <c r="F168" t="inlineStr">
        <is>
          <t>Fabrica de Bares (2025)</t>
        </is>
      </c>
      <c r="G168" t="b">
        <v>1</v>
      </c>
      <c r="H168" t="inlineStr">
        <is>
          <t>2/2026</t>
        </is>
      </c>
    </row>
    <row r="169">
      <c r="A169" t="inlineStr">
        <is>
          <t>Love Cabaret</t>
        </is>
      </c>
      <c r="B169" t="inlineStr">
        <is>
          <t>Custo Mercadoria Vendida</t>
        </is>
      </c>
      <c r="C169" t="inlineStr">
        <is>
          <t>Insumos - Alimentos</t>
        </is>
      </c>
      <c r="D169" t="inlineStr">
        <is>
          <t>01/02/2026</t>
        </is>
      </c>
      <c r="E169" s="488" t="n">
        <v>31928.38</v>
      </c>
      <c r="F169" t="inlineStr">
        <is>
          <t>Fabrica de Bares (2025)</t>
        </is>
      </c>
      <c r="G169" t="b">
        <v>1</v>
      </c>
      <c r="H169" t="inlineStr">
        <is>
          <t>2/2026</t>
        </is>
      </c>
    </row>
    <row r="170">
      <c r="A170" t="inlineStr">
        <is>
          <t>Love Cabaret</t>
        </is>
      </c>
      <c r="B170" t="inlineStr">
        <is>
          <t>Custo Mercadoria Vendida</t>
        </is>
      </c>
      <c r="C170" t="inlineStr">
        <is>
          <t>Insumos - Bebidas</t>
        </is>
      </c>
      <c r="D170" t="inlineStr">
        <is>
          <t>01/02/2026</t>
        </is>
      </c>
      <c r="E170" s="488" t="n">
        <v>22893.94</v>
      </c>
      <c r="F170" t="inlineStr">
        <is>
          <t>Fabrica de Bares (2025)</t>
        </is>
      </c>
      <c r="G170" t="b">
        <v>1</v>
      </c>
      <c r="H170" t="inlineStr">
        <is>
          <t>2/2026</t>
        </is>
      </c>
    </row>
    <row r="171">
      <c r="A171" t="inlineStr">
        <is>
          <t>Love Cabaret</t>
        </is>
      </c>
      <c r="B171" t="inlineStr">
        <is>
          <t>Custo Mercadoria Vendida</t>
        </is>
      </c>
      <c r="C171" t="inlineStr">
        <is>
          <t>Insumos - Embalagens</t>
        </is>
      </c>
      <c r="D171" t="inlineStr">
        <is>
          <t>01/02/2026</t>
        </is>
      </c>
      <c r="E171" s="488" t="n">
        <v>0</v>
      </c>
      <c r="F171" t="inlineStr">
        <is>
          <t>Fabrica de Bares (2025)</t>
        </is>
      </c>
      <c r="G171" t="b">
        <v>1</v>
      </c>
      <c r="H171" t="inlineStr">
        <is>
          <t>2/2026</t>
        </is>
      </c>
    </row>
    <row r="172">
      <c r="A172" t="inlineStr">
        <is>
          <t>Love Cabaret</t>
        </is>
      </c>
      <c r="B172" t="inlineStr">
        <is>
          <t>Custo Mercadoria Vendida</t>
        </is>
      </c>
      <c r="C172" t="inlineStr">
        <is>
          <t>Insumos - Eventos A&amp;B</t>
        </is>
      </c>
      <c r="D172" t="inlineStr">
        <is>
          <t>01/02/2026</t>
        </is>
      </c>
      <c r="E172" s="488" t="n">
        <v>0</v>
      </c>
      <c r="F172" t="inlineStr">
        <is>
          <t>Fabrica de Bares (2025)</t>
        </is>
      </c>
      <c r="G172" t="b">
        <v>1</v>
      </c>
      <c r="H172" t="inlineStr">
        <is>
          <t>2/2026</t>
        </is>
      </c>
    </row>
    <row r="173">
      <c r="A173" t="inlineStr">
        <is>
          <t>Love Cabaret</t>
        </is>
      </c>
      <c r="B173" t="inlineStr">
        <is>
          <t>Custos Artístico Geral</t>
        </is>
      </c>
      <c r="C173" t="inlineStr">
        <is>
          <t>Cachê de Músicos e Artistas</t>
        </is>
      </c>
      <c r="D173" t="inlineStr">
        <is>
          <t>01/02/2026</t>
        </is>
      </c>
      <c r="E173" s="488" t="n">
        <v>43000</v>
      </c>
      <c r="F173" t="inlineStr">
        <is>
          <t>Fabrica de Bares (2025)</t>
        </is>
      </c>
      <c r="G173" t="b">
        <v>1</v>
      </c>
      <c r="H173" t="inlineStr">
        <is>
          <t>2/2026</t>
        </is>
      </c>
    </row>
    <row r="174">
      <c r="A174" t="inlineStr">
        <is>
          <t>Love Cabaret</t>
        </is>
      </c>
      <c r="B174" t="inlineStr">
        <is>
          <t>Custos Artístico Geral</t>
        </is>
      </c>
      <c r="C174" t="inlineStr">
        <is>
          <t>Alimentação e Transporte</t>
        </is>
      </c>
      <c r="D174" t="inlineStr">
        <is>
          <t>01/02/2026</t>
        </is>
      </c>
      <c r="E174" s="488" t="n">
        <v>895.73</v>
      </c>
      <c r="F174" t="inlineStr">
        <is>
          <t>Fabrica de Bares (2025)</t>
        </is>
      </c>
      <c r="G174" t="b">
        <v>1</v>
      </c>
      <c r="H174" t="inlineStr">
        <is>
          <t>2/2026</t>
        </is>
      </c>
    </row>
    <row r="175">
      <c r="A175" t="inlineStr">
        <is>
          <t>Love Cabaret</t>
        </is>
      </c>
      <c r="B175" t="inlineStr">
        <is>
          <t>Custos Artístico Geral</t>
        </is>
      </c>
      <c r="C175" t="inlineStr">
        <is>
          <t>Taxas e Licenças - Artístico</t>
        </is>
      </c>
      <c r="D175" t="inlineStr">
        <is>
          <t>01/02/2026</t>
        </is>
      </c>
      <c r="E175" s="488" t="n">
        <v>843.15</v>
      </c>
      <c r="F175" t="inlineStr">
        <is>
          <t>Fabrica de Bares (2025)</t>
        </is>
      </c>
      <c r="G175" t="b">
        <v>1</v>
      </c>
      <c r="H175" t="inlineStr">
        <is>
          <t>2/2026</t>
        </is>
      </c>
    </row>
    <row r="176">
      <c r="A176" t="inlineStr">
        <is>
          <t>Love Cabaret</t>
        </is>
      </c>
      <c r="B176" t="inlineStr">
        <is>
          <t>Mão de Obra - PJ</t>
        </is>
      </c>
      <c r="C176" t="inlineStr">
        <is>
          <t>MDO Terceirizada - Artístico</t>
        </is>
      </c>
      <c r="D176" t="inlineStr">
        <is>
          <t>01/02/2026</t>
        </is>
      </c>
      <c r="E176" s="488" t="n">
        <v>13393</v>
      </c>
      <c r="F176" t="inlineStr">
        <is>
          <t>Fabrica de Bares (2025)</t>
        </is>
      </c>
      <c r="G176" t="b">
        <v>1</v>
      </c>
      <c r="H176" t="inlineStr">
        <is>
          <t>2/2026</t>
        </is>
      </c>
    </row>
    <row r="177">
      <c r="A177" t="inlineStr">
        <is>
          <t>Love Cabaret</t>
        </is>
      </c>
      <c r="B177" t="inlineStr">
        <is>
          <t>Custos Artístico Geral</t>
        </is>
      </c>
      <c r="C177" t="inlineStr">
        <is>
          <t>Técnico de Som / Luz</t>
        </is>
      </c>
      <c r="D177" t="inlineStr">
        <is>
          <t>01/02/2026</t>
        </is>
      </c>
      <c r="E177" s="488" t="n">
        <v>4166.67</v>
      </c>
      <c r="F177" t="inlineStr">
        <is>
          <t>Fabrica de Bares (2025)</t>
        </is>
      </c>
      <c r="G177" t="b">
        <v>1</v>
      </c>
      <c r="H177" t="inlineStr">
        <is>
          <t>2/2026</t>
        </is>
      </c>
    </row>
    <row r="178">
      <c r="A178" t="inlineStr">
        <is>
          <t>Love Cabaret</t>
        </is>
      </c>
      <c r="B178" t="inlineStr">
        <is>
          <t>Custos Artístico Geral</t>
        </is>
      </c>
      <c r="C178" t="inlineStr">
        <is>
          <t>Locação de Equipamentos Fixo</t>
        </is>
      </c>
      <c r="D178" t="inlineStr">
        <is>
          <t>01/02/2026</t>
        </is>
      </c>
      <c r="E178" s="488" t="n">
        <v>5250</v>
      </c>
      <c r="F178" t="inlineStr">
        <is>
          <t>Fabrica de Bares (2025)</t>
        </is>
      </c>
      <c r="G178" t="b">
        <v>1</v>
      </c>
      <c r="H178" t="inlineStr">
        <is>
          <t>2/2026</t>
        </is>
      </c>
    </row>
    <row r="179">
      <c r="A179" t="inlineStr">
        <is>
          <t>Love Cabaret</t>
        </is>
      </c>
      <c r="B179" t="inlineStr">
        <is>
          <t>Custos Artístico Geral</t>
        </is>
      </c>
      <c r="C179" t="inlineStr">
        <is>
          <t>Locação de Equipamentos Variável</t>
        </is>
      </c>
      <c r="D179" t="inlineStr">
        <is>
          <t>01/02/2026</t>
        </is>
      </c>
      <c r="E179" s="488" t="n">
        <v>0</v>
      </c>
      <c r="F179" t="inlineStr">
        <is>
          <t>Fabrica de Bares (2025)</t>
        </is>
      </c>
      <c r="G179" t="b">
        <v>1</v>
      </c>
      <c r="H179" t="inlineStr">
        <is>
          <t>2/2026</t>
        </is>
      </c>
    </row>
    <row r="180">
      <c r="A180" t="inlineStr">
        <is>
          <t>Love Cabaret</t>
        </is>
      </c>
      <c r="B180" t="inlineStr">
        <is>
          <t>Mão de Obra - PJ</t>
        </is>
      </c>
      <c r="C180" t="inlineStr">
        <is>
          <t>MDO Terceirizada - Eventos</t>
        </is>
      </c>
      <c r="D180" t="inlineStr">
        <is>
          <t>01/02/2026</t>
        </is>
      </c>
      <c r="E180" s="488" t="n">
        <v>1600</v>
      </c>
      <c r="F180" t="inlineStr">
        <is>
          <t>Fabrica de Bares (2025)</t>
        </is>
      </c>
      <c r="G180" t="b">
        <v>1</v>
      </c>
      <c r="H180" t="inlineStr">
        <is>
          <t>2/2026</t>
        </is>
      </c>
    </row>
    <row r="181">
      <c r="A181" t="inlineStr">
        <is>
          <t>Love Cabaret</t>
        </is>
      </c>
      <c r="B181" t="inlineStr">
        <is>
          <t>Custos de Eventos</t>
        </is>
      </c>
      <c r="C181" t="inlineStr">
        <is>
          <t>Comissões de Vendas - Eventos</t>
        </is>
      </c>
      <c r="D181" t="inlineStr">
        <is>
          <t>01/02/2026</t>
        </is>
      </c>
      <c r="E181" s="488" t="n">
        <v>1000</v>
      </c>
      <c r="F181" t="inlineStr">
        <is>
          <t>Fabrica de Bares (2025)</t>
        </is>
      </c>
      <c r="G181" t="b">
        <v>1</v>
      </c>
      <c r="H181" t="inlineStr">
        <is>
          <t>2/2026</t>
        </is>
      </c>
    </row>
    <row r="182">
      <c r="A182" t="inlineStr">
        <is>
          <t>Love Cabaret</t>
        </is>
      </c>
      <c r="B182" t="inlineStr">
        <is>
          <t>Custos de Eventos</t>
        </is>
      </c>
      <c r="C182" t="inlineStr">
        <is>
          <t>Serviços Terceirizados - Eventos</t>
        </is>
      </c>
      <c r="D182" t="inlineStr">
        <is>
          <t>01/02/2026</t>
        </is>
      </c>
      <c r="E182" s="488" t="n">
        <v>800</v>
      </c>
      <c r="F182" t="inlineStr">
        <is>
          <t>Fabrica de Bares (2025)</t>
        </is>
      </c>
      <c r="G182" t="b">
        <v>1</v>
      </c>
      <c r="H182" t="inlineStr">
        <is>
          <t>2/2026</t>
        </is>
      </c>
    </row>
    <row r="183">
      <c r="A183" t="inlineStr">
        <is>
          <t>Love Cabaret</t>
        </is>
      </c>
      <c r="B183" t="inlineStr">
        <is>
          <t>Custos de Eventos</t>
        </is>
      </c>
      <c r="C183" t="inlineStr">
        <is>
          <t>Serviço de Segurança - Eventos</t>
        </is>
      </c>
      <c r="D183" t="inlineStr">
        <is>
          <t>01/02/2026</t>
        </is>
      </c>
      <c r="E183" s="488" t="n">
        <v>250</v>
      </c>
      <c r="F183" t="inlineStr">
        <is>
          <t>Fabrica de Bares (2025)</t>
        </is>
      </c>
      <c r="G183" t="b">
        <v>1</v>
      </c>
      <c r="H183" t="inlineStr">
        <is>
          <t>2/2026</t>
        </is>
      </c>
    </row>
    <row r="184">
      <c r="A184" t="inlineStr">
        <is>
          <t>Love Cabaret</t>
        </is>
      </c>
      <c r="B184" t="inlineStr">
        <is>
          <t>Custos de Eventos</t>
        </is>
      </c>
      <c r="C184" t="inlineStr">
        <is>
          <t>Artistas e Palestrantes - Eventos</t>
        </is>
      </c>
      <c r="D184" t="inlineStr">
        <is>
          <t>01/02/2026</t>
        </is>
      </c>
      <c r="E184" s="488" t="n">
        <v>0</v>
      </c>
      <c r="F184" t="inlineStr">
        <is>
          <t>Fabrica de Bares (2025)</t>
        </is>
      </c>
      <c r="G184" t="b">
        <v>1</v>
      </c>
      <c r="H184" t="inlineStr">
        <is>
          <t>2/2026</t>
        </is>
      </c>
    </row>
    <row r="185">
      <c r="A185" t="inlineStr">
        <is>
          <t>Love Cabaret</t>
        </is>
      </c>
      <c r="B185" t="inlineStr">
        <is>
          <t>Custos de Eventos</t>
        </is>
      </c>
      <c r="C185" t="inlineStr">
        <is>
          <t>Decoração - Eventos</t>
        </is>
      </c>
      <c r="D185" t="inlineStr">
        <is>
          <t>01/02/2026</t>
        </is>
      </c>
      <c r="E185" s="488" t="n">
        <v>0</v>
      </c>
      <c r="F185" t="inlineStr">
        <is>
          <t>Fabrica de Bares (2025)</t>
        </is>
      </c>
      <c r="G185" t="b">
        <v>1</v>
      </c>
      <c r="H185" t="inlineStr">
        <is>
          <t>2/2026</t>
        </is>
      </c>
    </row>
    <row r="186">
      <c r="A186" t="inlineStr">
        <is>
          <t>Love Cabaret</t>
        </is>
      </c>
      <c r="B186" t="inlineStr">
        <is>
          <t>Custos de Eventos</t>
        </is>
      </c>
      <c r="C186" t="inlineStr">
        <is>
          <t>Material Descartável - Eventos</t>
        </is>
      </c>
      <c r="D186" t="inlineStr">
        <is>
          <t>01/02/2026</t>
        </is>
      </c>
      <c r="E186" s="488" t="n">
        <v>0</v>
      </c>
      <c r="F186" t="inlineStr">
        <is>
          <t>Fabrica de Bares (2025)</t>
        </is>
      </c>
      <c r="G186" t="b">
        <v>1</v>
      </c>
      <c r="H186" t="inlineStr">
        <is>
          <t>2/2026</t>
        </is>
      </c>
    </row>
    <row r="187">
      <c r="A187" t="inlineStr">
        <is>
          <t>Love Cabaret</t>
        </is>
      </c>
      <c r="B187" t="inlineStr">
        <is>
          <t>Custos de Eventos</t>
        </is>
      </c>
      <c r="C187" t="inlineStr">
        <is>
          <t>Brindes e Confraternizações - Eventos</t>
        </is>
      </c>
      <c r="D187" t="inlineStr">
        <is>
          <t>01/02/2026</t>
        </is>
      </c>
      <c r="E187" s="488" t="n">
        <v>0</v>
      </c>
      <c r="F187" t="inlineStr">
        <is>
          <t>Fabrica de Bares (2025)</t>
        </is>
      </c>
      <c r="G187" t="b">
        <v>1</v>
      </c>
      <c r="H187" t="inlineStr">
        <is>
          <t>2/2026</t>
        </is>
      </c>
    </row>
    <row r="188">
      <c r="A188" t="inlineStr">
        <is>
          <t>Love Cabaret</t>
        </is>
      </c>
      <c r="B188" t="inlineStr">
        <is>
          <t>Custos de Eventos</t>
        </is>
      </c>
      <c r="C188" t="inlineStr">
        <is>
          <t>Material de Escritório - Eventos</t>
        </is>
      </c>
      <c r="D188" t="inlineStr">
        <is>
          <t>01/02/2026</t>
        </is>
      </c>
      <c r="E188" s="488" t="n">
        <v>0</v>
      </c>
      <c r="F188" t="inlineStr">
        <is>
          <t>Fabrica de Bares (2025)</t>
        </is>
      </c>
      <c r="G188" t="b">
        <v>1</v>
      </c>
      <c r="H188" t="inlineStr">
        <is>
          <t>2/2026</t>
        </is>
      </c>
    </row>
    <row r="189">
      <c r="A189" t="inlineStr">
        <is>
          <t>Love Cabaret</t>
        </is>
      </c>
      <c r="B189" t="inlineStr">
        <is>
          <t>Custos de Eventos</t>
        </is>
      </c>
      <c r="C189" t="inlineStr">
        <is>
          <t>Material de Manutenção - Eventos</t>
        </is>
      </c>
      <c r="D189" t="inlineStr">
        <is>
          <t>01/02/2026</t>
        </is>
      </c>
      <c r="E189" s="488" t="n">
        <v>0</v>
      </c>
      <c r="F189" t="inlineStr">
        <is>
          <t>Fabrica de Bares (2025)</t>
        </is>
      </c>
      <c r="G189" t="b">
        <v>1</v>
      </c>
      <c r="H189" t="inlineStr">
        <is>
          <t>2/2026</t>
        </is>
      </c>
    </row>
    <row r="190">
      <c r="A190" t="inlineStr">
        <is>
          <t>Love Cabaret</t>
        </is>
      </c>
      <c r="B190" t="inlineStr">
        <is>
          <t>Custos de Eventos</t>
        </is>
      </c>
      <c r="C190" t="inlineStr">
        <is>
          <t>Serviço de Manutenção - Estrutura - Eventos</t>
        </is>
      </c>
      <c r="D190" t="inlineStr">
        <is>
          <t>01/02/2026</t>
        </is>
      </c>
      <c r="E190" s="488" t="n">
        <v>0</v>
      </c>
      <c r="F190" t="inlineStr">
        <is>
          <t>Fabrica de Bares (2025)</t>
        </is>
      </c>
      <c r="G190" t="b">
        <v>1</v>
      </c>
      <c r="H190" t="inlineStr">
        <is>
          <t>2/2026</t>
        </is>
      </c>
    </row>
    <row r="191">
      <c r="A191" t="inlineStr">
        <is>
          <t>Love Cabaret</t>
        </is>
      </c>
      <c r="B191" t="inlineStr">
        <is>
          <t>Custos de Eventos</t>
        </is>
      </c>
      <c r="C191" t="inlineStr">
        <is>
          <t>Serviço de Manutenção - Equipamentos - Eventos</t>
        </is>
      </c>
      <c r="D191" t="inlineStr">
        <is>
          <t>01/02/2026</t>
        </is>
      </c>
      <c r="E191" s="488" t="n">
        <v>0</v>
      </c>
      <c r="F191" t="inlineStr">
        <is>
          <t>Fabrica de Bares (2025)</t>
        </is>
      </c>
      <c r="G191" t="b">
        <v>1</v>
      </c>
      <c r="H191" t="inlineStr">
        <is>
          <t>2/2026</t>
        </is>
      </c>
    </row>
    <row r="192">
      <c r="A192" t="inlineStr">
        <is>
          <t>Love Cabaret</t>
        </is>
      </c>
      <c r="B192" t="inlineStr">
        <is>
          <t>Custos de Eventos</t>
        </is>
      </c>
      <c r="C192" t="inlineStr">
        <is>
          <t>Viagens e Estadias - Eventos</t>
        </is>
      </c>
      <c r="D192" t="inlineStr">
        <is>
          <t>01/02/2026</t>
        </is>
      </c>
      <c r="E192" s="488" t="n">
        <v>0</v>
      </c>
      <c r="F192" t="inlineStr">
        <is>
          <t>Fabrica de Bares (2025)</t>
        </is>
      </c>
      <c r="G192" t="b">
        <v>1</v>
      </c>
      <c r="H192" t="inlineStr">
        <is>
          <t>2/2026</t>
        </is>
      </c>
    </row>
    <row r="193">
      <c r="A193" t="inlineStr">
        <is>
          <t>Love Cabaret</t>
        </is>
      </c>
      <c r="B193" t="inlineStr">
        <is>
          <t>Custos de Eventos</t>
        </is>
      </c>
      <c r="C193" t="inlineStr">
        <is>
          <t>Transporte Equipe - Eventos</t>
        </is>
      </c>
      <c r="D193" t="inlineStr">
        <is>
          <t>01/02/2026</t>
        </is>
      </c>
      <c r="E193" s="488" t="n">
        <v>0</v>
      </c>
      <c r="F193" t="inlineStr">
        <is>
          <t>Fabrica de Bares (2025)</t>
        </is>
      </c>
      <c r="G193" t="b">
        <v>1</v>
      </c>
      <c r="H193" t="inlineStr">
        <is>
          <t>2/2026</t>
        </is>
      </c>
    </row>
    <row r="194">
      <c r="A194" t="inlineStr">
        <is>
          <t>Love Cabaret</t>
        </is>
      </c>
      <c r="B194" t="inlineStr">
        <is>
          <t>Custos de Eventos</t>
        </is>
      </c>
      <c r="C194" t="inlineStr">
        <is>
          <t>Fretes e Carretos - Eventos</t>
        </is>
      </c>
      <c r="D194" t="inlineStr">
        <is>
          <t>01/02/2026</t>
        </is>
      </c>
      <c r="E194" s="488" t="n">
        <v>0</v>
      </c>
      <c r="F194" t="inlineStr">
        <is>
          <t>Fabrica de Bares (2025)</t>
        </is>
      </c>
      <c r="G194" t="b">
        <v>1</v>
      </c>
      <c r="H194" t="inlineStr">
        <is>
          <t>2/2026</t>
        </is>
      </c>
    </row>
    <row r="195">
      <c r="A195" t="inlineStr">
        <is>
          <t>Love Cabaret</t>
        </is>
      </c>
      <c r="B195" t="inlineStr">
        <is>
          <t>Custos de Eventos</t>
        </is>
      </c>
      <c r="C195" t="inlineStr">
        <is>
          <t>Locação de Utensílios - Eventos</t>
        </is>
      </c>
      <c r="D195" t="inlineStr">
        <is>
          <t>01/02/2026</t>
        </is>
      </c>
      <c r="E195" s="488" t="n">
        <v>0</v>
      </c>
      <c r="F195" t="inlineStr">
        <is>
          <t>Fabrica de Bares (2025)</t>
        </is>
      </c>
      <c r="G195" t="b">
        <v>1</v>
      </c>
      <c r="H195" t="inlineStr">
        <is>
          <t>2/2026</t>
        </is>
      </c>
    </row>
    <row r="196">
      <c r="A196" t="inlineStr">
        <is>
          <t>Love Cabaret</t>
        </is>
      </c>
      <c r="B196" t="inlineStr">
        <is>
          <t>Custos de Eventos</t>
        </is>
      </c>
      <c r="C196" t="inlineStr">
        <is>
          <t>Locação de Equipamentos - Eventos</t>
        </is>
      </c>
      <c r="D196" t="inlineStr">
        <is>
          <t>01/02/2026</t>
        </is>
      </c>
      <c r="E196" s="488" t="n">
        <v>0</v>
      </c>
      <c r="F196" t="inlineStr">
        <is>
          <t>Fabrica de Bares (2025)</t>
        </is>
      </c>
      <c r="G196" t="b">
        <v>1</v>
      </c>
      <c r="H196" t="inlineStr">
        <is>
          <t>2/2026</t>
        </is>
      </c>
    </row>
    <row r="197">
      <c r="A197" t="inlineStr">
        <is>
          <t>Love Cabaret</t>
        </is>
      </c>
      <c r="B197" t="inlineStr">
        <is>
          <t>Custos de Eventos</t>
        </is>
      </c>
      <c r="C197" t="inlineStr">
        <is>
          <t>Locação de Mobiliário - Eventos</t>
        </is>
      </c>
      <c r="D197" t="inlineStr">
        <is>
          <t>01/02/2026</t>
        </is>
      </c>
      <c r="E197" s="488" t="n">
        <v>0</v>
      </c>
      <c r="F197" t="inlineStr">
        <is>
          <t>Fabrica de Bares (2025)</t>
        </is>
      </c>
      <c r="G197" t="b">
        <v>1</v>
      </c>
      <c r="H197" t="inlineStr">
        <is>
          <t>2/2026</t>
        </is>
      </c>
    </row>
    <row r="198">
      <c r="A198" t="inlineStr">
        <is>
          <t>Love Cabaret</t>
        </is>
      </c>
      <c r="B198" t="inlineStr">
        <is>
          <t>Custos de Eventos</t>
        </is>
      </c>
      <c r="C198" t="inlineStr">
        <is>
          <t>Locação de Coberturas - Eventos</t>
        </is>
      </c>
      <c r="D198" t="inlineStr">
        <is>
          <t>01/02/2026</t>
        </is>
      </c>
      <c r="E198" s="488" t="n">
        <v>0</v>
      </c>
      <c r="F198" t="inlineStr">
        <is>
          <t>Fabrica de Bares (2025)</t>
        </is>
      </c>
      <c r="G198" t="b">
        <v>1</v>
      </c>
      <c r="H198" t="inlineStr">
        <is>
          <t>2/2026</t>
        </is>
      </c>
    </row>
    <row r="199">
      <c r="A199" t="inlineStr">
        <is>
          <t>Love Cabaret</t>
        </is>
      </c>
      <c r="B199" t="inlineStr">
        <is>
          <t>Custos de Eventos</t>
        </is>
      </c>
      <c r="C199" t="inlineStr">
        <is>
          <t>Repasse Gazit - Locação Aroo</t>
        </is>
      </c>
      <c r="D199" t="inlineStr">
        <is>
          <t>01/02/2026</t>
        </is>
      </c>
      <c r="E199" s="488" t="n">
        <v>0</v>
      </c>
      <c r="F199" t="inlineStr">
        <is>
          <t>Fabrica de Bares (2025)</t>
        </is>
      </c>
      <c r="G199" t="b">
        <v>1</v>
      </c>
      <c r="H199" t="inlineStr">
        <is>
          <t>2/2026</t>
        </is>
      </c>
    </row>
    <row r="200">
      <c r="A200" t="inlineStr">
        <is>
          <t>Love Cabaret</t>
        </is>
      </c>
      <c r="B200" t="inlineStr">
        <is>
          <t>Custos de Eventos</t>
        </is>
      </c>
      <c r="C200" t="inlineStr">
        <is>
          <t>Repasse Gazit - Locação Anexo Abaru</t>
        </is>
      </c>
      <c r="D200" t="inlineStr">
        <is>
          <t>01/02/2026</t>
        </is>
      </c>
      <c r="E200" s="488" t="n">
        <v>0</v>
      </c>
      <c r="F200" t="inlineStr">
        <is>
          <t>Fabrica de Bares (2025)</t>
        </is>
      </c>
      <c r="G200" t="b">
        <v>1</v>
      </c>
      <c r="H200" t="inlineStr">
        <is>
          <t>2/2026</t>
        </is>
      </c>
    </row>
    <row r="201">
      <c r="A201" t="inlineStr">
        <is>
          <t>Love Cabaret</t>
        </is>
      </c>
      <c r="B201" t="inlineStr">
        <is>
          <t>Gorjeta</t>
        </is>
      </c>
      <c r="C201" t="inlineStr">
        <is>
          <t xml:space="preserve">  -  Comissões e Gorjeta</t>
        </is>
      </c>
      <c r="D201" t="inlineStr">
        <is>
          <t>01/02/2026</t>
        </is>
      </c>
      <c r="E201" s="488" t="n">
        <v>4841.2</v>
      </c>
      <c r="F201" t="inlineStr">
        <is>
          <t>Fabrica de Bares (2025)</t>
        </is>
      </c>
      <c r="G201" t="b">
        <v>1</v>
      </c>
      <c r="H201" t="inlineStr">
        <is>
          <t>2/2026</t>
        </is>
      </c>
    </row>
    <row r="202">
      <c r="A202" t="inlineStr">
        <is>
          <t>Love Cabaret</t>
        </is>
      </c>
      <c r="B202" t="inlineStr">
        <is>
          <t>Deduções sobre Venda</t>
        </is>
      </c>
      <c r="C202" t="inlineStr">
        <is>
          <t>Meios de pagamento</t>
        </is>
      </c>
      <c r="D202" t="inlineStr">
        <is>
          <t>01/02/2026</t>
        </is>
      </c>
      <c r="E202" s="488" t="n">
        <v>6123.02</v>
      </c>
      <c r="F202" t="inlineStr">
        <is>
          <t>Fabrica de Bares (2025)</t>
        </is>
      </c>
      <c r="G202" t="b">
        <v>1</v>
      </c>
      <c r="H202" t="inlineStr">
        <is>
          <t>2/2026</t>
        </is>
      </c>
    </row>
    <row r="203">
      <c r="A203" t="inlineStr">
        <is>
          <t>Love Cabaret</t>
        </is>
      </c>
      <c r="B203" t="inlineStr">
        <is>
          <t>Deduções sobre Venda</t>
        </is>
      </c>
      <c r="C203" t="inlineStr">
        <is>
          <t>Meios de pagamento - Delivery</t>
        </is>
      </c>
      <c r="D203" t="inlineStr">
        <is>
          <t>01/02/2026</t>
        </is>
      </c>
      <c r="E203" s="488" t="n">
        <v>0</v>
      </c>
      <c r="F203" t="inlineStr">
        <is>
          <t>Fabrica de Bares (2025)</t>
        </is>
      </c>
      <c r="G203" t="b">
        <v>1</v>
      </c>
      <c r="H203" t="inlineStr">
        <is>
          <t>2/2026</t>
        </is>
      </c>
    </row>
    <row r="204">
      <c r="A204" t="inlineStr">
        <is>
          <t>Love Cabaret</t>
        </is>
      </c>
      <c r="B204" t="inlineStr">
        <is>
          <t>Deduções sobre Venda</t>
        </is>
      </c>
      <c r="C204" t="inlineStr">
        <is>
          <t>Inadimplência</t>
        </is>
      </c>
      <c r="D204" t="inlineStr">
        <is>
          <t>01/02/2026</t>
        </is>
      </c>
      <c r="E204" s="488" t="n">
        <v>0</v>
      </c>
      <c r="F204" t="inlineStr">
        <is>
          <t>Fabrica de Bares (2025)</t>
        </is>
      </c>
      <c r="G204" t="b">
        <v>1</v>
      </c>
      <c r="H204" t="inlineStr">
        <is>
          <t>2/2026</t>
        </is>
      </c>
    </row>
    <row r="205">
      <c r="A205" t="inlineStr">
        <is>
          <t>Love Cabaret</t>
        </is>
      </c>
      <c r="B205" t="inlineStr">
        <is>
          <t>Deduções sobre Venda</t>
        </is>
      </c>
      <c r="C205" t="inlineStr">
        <is>
          <t>Outros D</t>
        </is>
      </c>
      <c r="D205" t="inlineStr">
        <is>
          <t>01/02/2026</t>
        </is>
      </c>
      <c r="E205" s="488" t="n">
        <v>0</v>
      </c>
      <c r="F205" t="inlineStr">
        <is>
          <t>Fabrica de Bares (2025)</t>
        </is>
      </c>
      <c r="G205" t="b">
        <v>1</v>
      </c>
      <c r="H205" t="inlineStr">
        <is>
          <t>2/2026</t>
        </is>
      </c>
    </row>
    <row r="206">
      <c r="A206" t="inlineStr">
        <is>
          <t>Love Cabaret</t>
        </is>
      </c>
      <c r="B206" t="inlineStr">
        <is>
          <t>Mão de Obra - PJ</t>
        </is>
      </c>
      <c r="C206" t="inlineStr">
        <is>
          <t>MDO PJ Fixo</t>
        </is>
      </c>
      <c r="D206" t="inlineStr">
        <is>
          <t>01/02/2026</t>
        </is>
      </c>
      <c r="E206" s="488" t="n">
        <v>19550</v>
      </c>
      <c r="F206" t="inlineStr">
        <is>
          <t>Fabrica de Bares (2025)</t>
        </is>
      </c>
      <c r="G206" t="b">
        <v>1</v>
      </c>
      <c r="H206" t="inlineStr">
        <is>
          <t>2/2026</t>
        </is>
      </c>
    </row>
    <row r="207">
      <c r="A207" t="inlineStr">
        <is>
          <t>Love Cabaret</t>
        </is>
      </c>
      <c r="B207" t="inlineStr">
        <is>
          <t>Mão de Obra - Salários</t>
        </is>
      </c>
      <c r="C207" t="inlineStr">
        <is>
          <t>MDO CLT - Salário</t>
        </is>
      </c>
      <c r="D207" t="inlineStr">
        <is>
          <t>01/02/2026</t>
        </is>
      </c>
      <c r="E207" s="488" t="n">
        <v>5427.06</v>
      </c>
      <c r="F207" t="inlineStr">
        <is>
          <t>Fabrica de Bares (2025)</t>
        </is>
      </c>
      <c r="G207" t="b">
        <v>1</v>
      </c>
      <c r="H207" t="inlineStr">
        <is>
          <t>2/2026</t>
        </is>
      </c>
    </row>
    <row r="208">
      <c r="A208" t="inlineStr">
        <is>
          <t>Love Cabaret</t>
        </is>
      </c>
      <c r="B208" t="inlineStr">
        <is>
          <t>Mão de Obra - Extra</t>
        </is>
      </c>
      <c r="C208" t="inlineStr">
        <is>
          <t>Mão de Obra Extra</t>
        </is>
      </c>
      <c r="D208" t="inlineStr">
        <is>
          <t>01/02/2026</t>
        </is>
      </c>
      <c r="E208" s="488" t="n">
        <v>60000</v>
      </c>
      <c r="F208" t="inlineStr">
        <is>
          <t>Fabrica de Bares (2025)</t>
        </is>
      </c>
      <c r="G208" t="b">
        <v>1</v>
      </c>
      <c r="H208" t="inlineStr">
        <is>
          <t>2/2026</t>
        </is>
      </c>
    </row>
    <row r="209">
      <c r="A209" t="inlineStr">
        <is>
          <t>Love Cabaret</t>
        </is>
      </c>
      <c r="B209" t="inlineStr">
        <is>
          <t>Mão de Obra - Encargos e Provisões</t>
        </is>
      </c>
      <c r="C209" t="inlineStr">
        <is>
          <t xml:space="preserve">  -  FGTS</t>
        </is>
      </c>
      <c r="D209" t="inlineStr">
        <is>
          <t>01/02/2026</t>
        </is>
      </c>
      <c r="E209" s="488" t="n">
        <v>894.09</v>
      </c>
      <c r="F209" t="inlineStr">
        <is>
          <t>Fabrica de Bares (2025)</t>
        </is>
      </c>
      <c r="G209" t="b">
        <v>1</v>
      </c>
      <c r="H209" t="inlineStr">
        <is>
          <t>2/2026</t>
        </is>
      </c>
    </row>
    <row r="210">
      <c r="A210" t="inlineStr">
        <is>
          <t>Love Cabaret</t>
        </is>
      </c>
      <c r="B210" t="inlineStr">
        <is>
          <t>Mão de Obra - Encargos e Provisões</t>
        </is>
      </c>
      <c r="C210" t="inlineStr">
        <is>
          <t xml:space="preserve">  -  INSS Patronal</t>
        </is>
      </c>
      <c r="D210" t="inlineStr">
        <is>
          <t>01/02/2026</t>
        </is>
      </c>
      <c r="E210" s="488" t="n">
        <v>2216.8</v>
      </c>
      <c r="F210" t="inlineStr">
        <is>
          <t>Fabrica de Bares (2025)</t>
        </is>
      </c>
      <c r="G210" t="b">
        <v>1</v>
      </c>
      <c r="H210" t="inlineStr">
        <is>
          <t>2/2026</t>
        </is>
      </c>
    </row>
    <row r="211">
      <c r="A211" t="inlineStr">
        <is>
          <t>Love Cabaret</t>
        </is>
      </c>
      <c r="B211" t="inlineStr">
        <is>
          <t>Mão de Obra - Encargos e Provisões</t>
        </is>
      </c>
      <c r="C211" t="inlineStr">
        <is>
          <t xml:space="preserve">  -  INSS Segurados</t>
        </is>
      </c>
      <c r="D211" t="inlineStr">
        <is>
          <t>01/02/2026</t>
        </is>
      </c>
      <c r="E211" s="488" t="n">
        <v>0</v>
      </c>
      <c r="F211" t="inlineStr">
        <is>
          <t>Fabrica de Bares (2025)</t>
        </is>
      </c>
      <c r="G211" t="b">
        <v>1</v>
      </c>
      <c r="H211" t="inlineStr">
        <is>
          <t>2/2026</t>
        </is>
      </c>
    </row>
    <row r="212">
      <c r="A212" t="inlineStr">
        <is>
          <t>Love Cabaret</t>
        </is>
      </c>
      <c r="B212" t="inlineStr">
        <is>
          <t>Mão de Obra - Encargos e Provisões</t>
        </is>
      </c>
      <c r="C212" t="inlineStr">
        <is>
          <t xml:space="preserve">  -  13º Salário</t>
        </is>
      </c>
      <c r="D212" t="inlineStr">
        <is>
          <t>01/02/2026</t>
        </is>
      </c>
      <c r="E212" s="488" t="n">
        <v>855.35</v>
      </c>
      <c r="F212" t="inlineStr">
        <is>
          <t>Fabrica de Bares (2025)</t>
        </is>
      </c>
      <c r="G212" t="b">
        <v>1</v>
      </c>
      <c r="H212" t="inlineStr">
        <is>
          <t>2/2026</t>
        </is>
      </c>
    </row>
    <row r="213">
      <c r="A213" t="inlineStr">
        <is>
          <t>Love Cabaret</t>
        </is>
      </c>
      <c r="B213" t="inlineStr">
        <is>
          <t>Mão de Obra - Encargos e Provisões</t>
        </is>
      </c>
      <c r="C213" t="inlineStr">
        <is>
          <t xml:space="preserve">  -  Férias</t>
        </is>
      </c>
      <c r="D213" t="inlineStr">
        <is>
          <t>01/02/2026</t>
        </is>
      </c>
      <c r="E213" s="488" t="n">
        <v>284.94</v>
      </c>
      <c r="F213" t="inlineStr">
        <is>
          <t>Fabrica de Bares (2025)</t>
        </is>
      </c>
      <c r="G213" t="b">
        <v>1</v>
      </c>
      <c r="H213" t="inlineStr">
        <is>
          <t>2/2026</t>
        </is>
      </c>
    </row>
    <row r="214">
      <c r="A214" t="inlineStr">
        <is>
          <t>Love Cabaret</t>
        </is>
      </c>
      <c r="B214" t="inlineStr">
        <is>
          <t>Mão de Obra - Encargos e Provisões</t>
        </is>
      </c>
      <c r="C214" t="inlineStr">
        <is>
          <t xml:space="preserve">  -  FGTS sobre 13º Salários</t>
        </is>
      </c>
      <c r="D214" t="inlineStr">
        <is>
          <t>01/02/2026</t>
        </is>
      </c>
      <c r="E214" s="488" t="n">
        <v>7.61</v>
      </c>
      <c r="F214" t="inlineStr">
        <is>
          <t>Fabrica de Bares (2025)</t>
        </is>
      </c>
      <c r="G214" t="b">
        <v>1</v>
      </c>
      <c r="H214" t="inlineStr">
        <is>
          <t>2/2026</t>
        </is>
      </c>
    </row>
    <row r="215">
      <c r="A215" t="inlineStr">
        <is>
          <t>Love Cabaret</t>
        </is>
      </c>
      <c r="B215" t="inlineStr">
        <is>
          <t>Mão de Obra - Encargos e Provisões</t>
        </is>
      </c>
      <c r="C215" t="inlineStr">
        <is>
          <t xml:space="preserve">  -  FGTS sobre Férias</t>
        </is>
      </c>
      <c r="D215" t="inlineStr">
        <is>
          <t>01/02/2026</t>
        </is>
      </c>
      <c r="E215" s="488" t="n">
        <v>2.54</v>
      </c>
      <c r="F215" t="inlineStr">
        <is>
          <t>Fabrica de Bares (2025)</t>
        </is>
      </c>
      <c r="G215" t="b">
        <v>1</v>
      </c>
      <c r="H215" t="inlineStr">
        <is>
          <t>2/2026</t>
        </is>
      </c>
    </row>
    <row r="216">
      <c r="A216" t="inlineStr">
        <is>
          <t>Love Cabaret</t>
        </is>
      </c>
      <c r="B216" t="inlineStr">
        <is>
          <t>Mão de Obra - Encargos e Provisões</t>
        </is>
      </c>
      <c r="C216" t="inlineStr">
        <is>
          <t xml:space="preserve">  -  INSS sobre 13º Salários</t>
        </is>
      </c>
      <c r="D216" t="inlineStr">
        <is>
          <t>01/02/2026</t>
        </is>
      </c>
      <c r="E216" s="488" t="n">
        <v>14.28</v>
      </c>
      <c r="F216" t="inlineStr">
        <is>
          <t>Fabrica de Bares (2025)</t>
        </is>
      </c>
      <c r="G216" t="b">
        <v>1</v>
      </c>
      <c r="H216" t="inlineStr">
        <is>
          <t>2/2026</t>
        </is>
      </c>
    </row>
    <row r="217">
      <c r="A217" t="inlineStr">
        <is>
          <t>Love Cabaret</t>
        </is>
      </c>
      <c r="B217" t="inlineStr">
        <is>
          <t>Mão de Obra - Encargos e Provisões</t>
        </is>
      </c>
      <c r="C217" t="inlineStr">
        <is>
          <t xml:space="preserve">  -  INSS sobre Férias</t>
        </is>
      </c>
      <c r="D217" t="inlineStr">
        <is>
          <t>01/02/2026</t>
        </is>
      </c>
      <c r="E217" s="488" t="n">
        <v>6.33</v>
      </c>
      <c r="F217" t="inlineStr">
        <is>
          <t>Fabrica de Bares (2025)</t>
        </is>
      </c>
      <c r="G217" t="b">
        <v>1</v>
      </c>
      <c r="H217" t="inlineStr">
        <is>
          <t>2/2026</t>
        </is>
      </c>
    </row>
    <row r="218">
      <c r="A218" t="inlineStr">
        <is>
          <t>Love Cabaret</t>
        </is>
      </c>
      <c r="B218" t="inlineStr">
        <is>
          <t>Mão de Obra - Encargos e Provisões</t>
        </is>
      </c>
      <c r="C218" t="inlineStr">
        <is>
          <t xml:space="preserve">  -  Rescisão</t>
        </is>
      </c>
      <c r="D218" t="inlineStr">
        <is>
          <t>01/02/2026</t>
        </is>
      </c>
      <c r="E218" s="488" t="n">
        <v>205.37</v>
      </c>
      <c r="F218" t="inlineStr">
        <is>
          <t>Fabrica de Bares (2025)</t>
        </is>
      </c>
      <c r="G218" t="b">
        <v>1</v>
      </c>
      <c r="H218" t="inlineStr">
        <is>
          <t>2/2026</t>
        </is>
      </c>
    </row>
    <row r="219">
      <c r="A219" t="inlineStr">
        <is>
          <t>Love Cabaret</t>
        </is>
      </c>
      <c r="B219" t="inlineStr">
        <is>
          <t>Mão de Obra - Encargos e Provisões</t>
        </is>
      </c>
      <c r="C219" t="inlineStr">
        <is>
          <t xml:space="preserve">  -  Multa Rescisória</t>
        </is>
      </c>
      <c r="D219" t="inlineStr">
        <is>
          <t>01/02/2026</t>
        </is>
      </c>
      <c r="E219" s="488" t="n">
        <v>0</v>
      </c>
      <c r="F219" t="inlineStr">
        <is>
          <t>Fabrica de Bares (2025)</t>
        </is>
      </c>
      <c r="G219" t="b">
        <v>1</v>
      </c>
      <c r="H219" t="inlineStr">
        <is>
          <t>2/2026</t>
        </is>
      </c>
    </row>
    <row r="220">
      <c r="A220" t="inlineStr">
        <is>
          <t>Love Cabaret</t>
        </is>
      </c>
      <c r="B220" t="inlineStr">
        <is>
          <t>Mão de Obra - Encargos e Provisões</t>
        </is>
      </c>
      <c r="C220" t="inlineStr">
        <is>
          <t xml:space="preserve">  -  Ações trabalhistas</t>
        </is>
      </c>
      <c r="D220" t="inlineStr">
        <is>
          <t>01/02/2026</t>
        </is>
      </c>
      <c r="E220" s="488" t="n">
        <v>0</v>
      </c>
      <c r="F220" t="inlineStr">
        <is>
          <t>Fabrica de Bares (2025)</t>
        </is>
      </c>
      <c r="G220" t="b">
        <v>1</v>
      </c>
      <c r="H220" t="inlineStr">
        <is>
          <t>2/2026</t>
        </is>
      </c>
    </row>
    <row r="221">
      <c r="A221" t="inlineStr">
        <is>
          <t>Love Cabaret</t>
        </is>
      </c>
      <c r="B221" t="inlineStr">
        <is>
          <t>Mão de Obra - Encargos e Provisões</t>
        </is>
      </c>
      <c r="C221" t="inlineStr">
        <is>
          <t xml:space="preserve">  -  Adicional Noturno</t>
        </is>
      </c>
      <c r="D221" t="inlineStr">
        <is>
          <t>01/02/2026</t>
        </is>
      </c>
      <c r="E221" s="488" t="n">
        <v>85.34999999999999</v>
      </c>
      <c r="F221" t="inlineStr">
        <is>
          <t>Fabrica de Bares (2025)</t>
        </is>
      </c>
      <c r="G221" t="b">
        <v>1</v>
      </c>
      <c r="H221" t="inlineStr">
        <is>
          <t>2/2026</t>
        </is>
      </c>
    </row>
    <row r="222">
      <c r="A222" t="inlineStr">
        <is>
          <t>Love Cabaret</t>
        </is>
      </c>
      <c r="B222" t="inlineStr">
        <is>
          <t>Mão de Obra - Encargos e Provisões</t>
        </is>
      </c>
      <c r="C222" t="inlineStr">
        <is>
          <t xml:space="preserve">  -  Hora Extra</t>
        </is>
      </c>
      <c r="D222" t="inlineStr">
        <is>
          <t>01/02/2026</t>
        </is>
      </c>
      <c r="E222" s="488" t="n">
        <v>0</v>
      </c>
      <c r="F222" t="inlineStr">
        <is>
          <t>Fabrica de Bares (2025)</t>
        </is>
      </c>
      <c r="G222" t="b">
        <v>1</v>
      </c>
      <c r="H222" t="inlineStr">
        <is>
          <t>2/2026</t>
        </is>
      </c>
    </row>
    <row r="223">
      <c r="A223" t="inlineStr">
        <is>
          <t>Love Cabaret</t>
        </is>
      </c>
      <c r="B223" t="inlineStr">
        <is>
          <t>Mão de Obra - Encargos e Provisões</t>
        </is>
      </c>
      <c r="C223" t="inlineStr">
        <is>
          <t xml:space="preserve">  -  Remuneração Variável</t>
        </is>
      </c>
      <c r="D223" t="inlineStr">
        <is>
          <t>01/02/2026</t>
        </is>
      </c>
      <c r="E223" s="488" t="n">
        <v>0</v>
      </c>
      <c r="F223" t="inlineStr">
        <is>
          <t>Fabrica de Bares (2025)</t>
        </is>
      </c>
      <c r="G223" t="b">
        <v>1</v>
      </c>
      <c r="H223" t="inlineStr">
        <is>
          <t>2/2026</t>
        </is>
      </c>
    </row>
    <row r="224">
      <c r="A224" t="inlineStr">
        <is>
          <t>Love Cabaret</t>
        </is>
      </c>
      <c r="B224" t="inlineStr">
        <is>
          <t>Mão de Obra - Encargos e Provisões</t>
        </is>
      </c>
      <c r="C224" t="inlineStr">
        <is>
          <t xml:space="preserve">  -  Premiação</t>
        </is>
      </c>
      <c r="D224" t="inlineStr">
        <is>
          <t>01/02/2026</t>
        </is>
      </c>
      <c r="E224" s="488" t="n">
        <v>0</v>
      </c>
      <c r="F224" t="inlineStr">
        <is>
          <t>Fabrica de Bares (2025)</t>
        </is>
      </c>
      <c r="G224" t="b">
        <v>1</v>
      </c>
      <c r="H224" t="inlineStr">
        <is>
          <t>2/2026</t>
        </is>
      </c>
    </row>
    <row r="225">
      <c r="A225" t="inlineStr">
        <is>
          <t>Love Cabaret</t>
        </is>
      </c>
      <c r="B225" t="inlineStr">
        <is>
          <t>Mão de Obra - Benefícios</t>
        </is>
      </c>
      <c r="C225" t="inlineStr">
        <is>
          <t xml:space="preserve">  -  Vale-transporte</t>
        </is>
      </c>
      <c r="D225" t="inlineStr">
        <is>
          <t>01/02/2026</t>
        </is>
      </c>
      <c r="E225" s="488" t="n">
        <v>760</v>
      </c>
      <c r="F225" t="inlineStr">
        <is>
          <t>Fabrica de Bares (2025)</t>
        </is>
      </c>
      <c r="G225" t="b">
        <v>1</v>
      </c>
      <c r="H225" t="inlineStr">
        <is>
          <t>2/2026</t>
        </is>
      </c>
    </row>
    <row r="226">
      <c r="A226" t="inlineStr">
        <is>
          <t>Love Cabaret</t>
        </is>
      </c>
      <c r="B226" t="inlineStr">
        <is>
          <t>Mão de Obra - Benefícios</t>
        </is>
      </c>
      <c r="C226" t="inlineStr">
        <is>
          <t xml:space="preserve">  -  Assist. Médica</t>
        </is>
      </c>
      <c r="D226" t="inlineStr">
        <is>
          <t>01/02/2026</t>
        </is>
      </c>
      <c r="E226" s="488" t="n">
        <v>0</v>
      </c>
      <c r="F226" t="inlineStr">
        <is>
          <t>Fabrica de Bares (2025)</t>
        </is>
      </c>
      <c r="G226" t="b">
        <v>1</v>
      </c>
      <c r="H226" t="inlineStr">
        <is>
          <t>2/2026</t>
        </is>
      </c>
    </row>
    <row r="227">
      <c r="A227" t="inlineStr">
        <is>
          <t>Love Cabaret</t>
        </is>
      </c>
      <c r="B227" t="inlineStr">
        <is>
          <t>Mão de Obra - Benefícios</t>
        </is>
      </c>
      <c r="C227" t="inlineStr">
        <is>
          <t xml:space="preserve">  -  Assist. Odontologica</t>
        </is>
      </c>
      <c r="D227" t="inlineStr">
        <is>
          <t>01/02/2026</t>
        </is>
      </c>
      <c r="E227" s="488" t="n">
        <v>0</v>
      </c>
      <c r="F227" t="inlineStr">
        <is>
          <t>Fabrica de Bares (2025)</t>
        </is>
      </c>
      <c r="G227" t="b">
        <v>1</v>
      </c>
      <c r="H227" t="inlineStr">
        <is>
          <t>2/2026</t>
        </is>
      </c>
    </row>
    <row r="228">
      <c r="A228" t="inlineStr">
        <is>
          <t>Love Cabaret</t>
        </is>
      </c>
      <c r="B228" t="inlineStr">
        <is>
          <t>Mão de Obra - Benefícios</t>
        </is>
      </c>
      <c r="C228" t="inlineStr">
        <is>
          <t xml:space="preserve">  -  Seguro de Vida</t>
        </is>
      </c>
      <c r="D228" t="inlineStr">
        <is>
          <t>01/02/2026</t>
        </is>
      </c>
      <c r="E228" s="488" t="n">
        <v>20</v>
      </c>
      <c r="F228" t="inlineStr">
        <is>
          <t>Fabrica de Bares (2025)</t>
        </is>
      </c>
      <c r="G228" t="b">
        <v>1</v>
      </c>
      <c r="H228" t="inlineStr">
        <is>
          <t>2/2026</t>
        </is>
      </c>
    </row>
    <row r="229">
      <c r="A229" t="inlineStr">
        <is>
          <t>Love Cabaret</t>
        </is>
      </c>
      <c r="B229" t="inlineStr">
        <is>
          <t>Mão de Obra - Benefícios</t>
        </is>
      </c>
      <c r="C229" t="inlineStr">
        <is>
          <t xml:space="preserve">  -  Ajuda de Custo</t>
        </is>
      </c>
      <c r="D229" t="inlineStr">
        <is>
          <t>01/02/2026</t>
        </is>
      </c>
      <c r="E229" s="488" t="n">
        <v>0</v>
      </c>
      <c r="F229" t="inlineStr">
        <is>
          <t>Fabrica de Bares (2025)</t>
        </is>
      </c>
      <c r="G229" t="b">
        <v>1</v>
      </c>
      <c r="H229" t="inlineStr">
        <is>
          <t>2/2026</t>
        </is>
      </c>
    </row>
    <row r="230">
      <c r="A230" t="inlineStr">
        <is>
          <t>Love Cabaret</t>
        </is>
      </c>
      <c r="B230" t="inlineStr">
        <is>
          <t>Mão de Obra - Benefícios</t>
        </is>
      </c>
      <c r="C230" t="inlineStr">
        <is>
          <t xml:space="preserve">  -  Uniformes Manutenção e Reposição</t>
        </is>
      </c>
      <c r="D230" t="inlineStr">
        <is>
          <t>01/02/2026</t>
        </is>
      </c>
      <c r="E230" s="488" t="n">
        <v>0</v>
      </c>
      <c r="F230" t="inlineStr">
        <is>
          <t>Fabrica de Bares (2025)</t>
        </is>
      </c>
      <c r="G230" t="b">
        <v>1</v>
      </c>
      <c r="H230" t="inlineStr">
        <is>
          <t>2/2026</t>
        </is>
      </c>
    </row>
    <row r="231">
      <c r="A231" t="inlineStr">
        <is>
          <t>Love Cabaret</t>
        </is>
      </c>
      <c r="B231" t="inlineStr">
        <is>
          <t>Mão de Obra - Benefícios</t>
        </is>
      </c>
      <c r="C231" t="inlineStr">
        <is>
          <t xml:space="preserve">  -  Exames Periódicos</t>
        </is>
      </c>
      <c r="D231" t="inlineStr">
        <is>
          <t>01/02/2026</t>
        </is>
      </c>
      <c r="E231" s="488" t="n">
        <v>9.890000000000001</v>
      </c>
      <c r="F231" t="inlineStr">
        <is>
          <t>Fabrica de Bares (2025)</t>
        </is>
      </c>
      <c r="G231" t="b">
        <v>1</v>
      </c>
      <c r="H231" t="inlineStr">
        <is>
          <t>2/2026</t>
        </is>
      </c>
    </row>
    <row r="232">
      <c r="A232" t="inlineStr">
        <is>
          <t>Love Cabaret</t>
        </is>
      </c>
      <c r="B232" t="inlineStr">
        <is>
          <t>Mão de Obra - Benefícios</t>
        </is>
      </c>
      <c r="C232" t="inlineStr">
        <is>
          <t xml:space="preserve">  -  Diversos - Vale Combustível</t>
        </is>
      </c>
      <c r="D232" t="inlineStr">
        <is>
          <t>01/02/2026</t>
        </is>
      </c>
      <c r="E232" s="488" t="n">
        <v>0</v>
      </c>
      <c r="F232" t="inlineStr">
        <is>
          <t>Fabrica de Bares (2025)</t>
        </is>
      </c>
      <c r="G232" t="b">
        <v>1</v>
      </c>
      <c r="H232" t="inlineStr">
        <is>
          <t>2/2026</t>
        </is>
      </c>
    </row>
    <row r="233">
      <c r="A233" t="inlineStr">
        <is>
          <t>Love Cabaret</t>
        </is>
      </c>
      <c r="B233" t="inlineStr">
        <is>
          <t>Mão de Obra - Benefícios</t>
        </is>
      </c>
      <c r="C233" t="inlineStr">
        <is>
          <t xml:space="preserve">  -  Gratificações</t>
        </is>
      </c>
      <c r="D233" t="inlineStr">
        <is>
          <t>01/02/2026</t>
        </is>
      </c>
      <c r="E233" s="488" t="n">
        <v>0</v>
      </c>
      <c r="F233" t="inlineStr">
        <is>
          <t>Fabrica de Bares (2025)</t>
        </is>
      </c>
      <c r="G233" t="b">
        <v>1</v>
      </c>
      <c r="H233" t="inlineStr">
        <is>
          <t>2/2026</t>
        </is>
      </c>
    </row>
    <row r="234">
      <c r="A234" t="inlineStr">
        <is>
          <t>Love Cabaret</t>
        </is>
      </c>
      <c r="B234" t="inlineStr">
        <is>
          <t>Mão de Obra - Benefícios</t>
        </is>
      </c>
      <c r="C234" t="inlineStr">
        <is>
          <t xml:space="preserve">  -  Cursos e Treinamentos</t>
        </is>
      </c>
      <c r="D234" t="inlineStr">
        <is>
          <t>01/02/2026</t>
        </is>
      </c>
      <c r="E234" s="488" t="n">
        <v>0</v>
      </c>
      <c r="F234" t="inlineStr">
        <is>
          <t>Fabrica de Bares (2025)</t>
        </is>
      </c>
      <c r="G234" t="b">
        <v>1</v>
      </c>
      <c r="H234" t="inlineStr">
        <is>
          <t>2/2026</t>
        </is>
      </c>
    </row>
    <row r="235">
      <c r="A235" t="inlineStr">
        <is>
          <t>Love Cabaret</t>
        </is>
      </c>
      <c r="B235" t="inlineStr">
        <is>
          <t>Mão de Obra - Benefícios</t>
        </is>
      </c>
      <c r="C235" t="inlineStr">
        <is>
          <t xml:space="preserve">  -  Alimentação Funcionário</t>
        </is>
      </c>
      <c r="D235" t="inlineStr">
        <is>
          <t>01/02/2026</t>
        </is>
      </c>
      <c r="E235" s="488" t="n">
        <v>11723.05</v>
      </c>
      <c r="F235" t="inlineStr">
        <is>
          <t>Fabrica de Bares (2025)</t>
        </is>
      </c>
      <c r="G235" t="b">
        <v>1</v>
      </c>
      <c r="H235" t="inlineStr">
        <is>
          <t>2/2026</t>
        </is>
      </c>
    </row>
    <row r="236">
      <c r="A236" t="inlineStr">
        <is>
          <t>Love Cabaret</t>
        </is>
      </c>
      <c r="B236" t="inlineStr">
        <is>
          <t>Mão de Obra - Pro Labores</t>
        </is>
      </c>
      <c r="C236" t="inlineStr">
        <is>
          <t xml:space="preserve">  -  Pro Labore</t>
        </is>
      </c>
      <c r="D236" t="inlineStr">
        <is>
          <t>01/02/2026</t>
        </is>
      </c>
      <c r="E236" s="488" t="n">
        <v>0</v>
      </c>
      <c r="F236" t="inlineStr">
        <is>
          <t>Fabrica de Bares (2025)</t>
        </is>
      </c>
      <c r="G236" t="b">
        <v>1</v>
      </c>
      <c r="H236" t="inlineStr">
        <is>
          <t>2/2026</t>
        </is>
      </c>
    </row>
    <row r="237">
      <c r="A237" t="inlineStr">
        <is>
          <t>Love Cabaret</t>
        </is>
      </c>
      <c r="B237" t="inlineStr">
        <is>
          <t>Custo de Ocupação</t>
        </is>
      </c>
      <c r="C237" t="inlineStr">
        <is>
          <t>Aluguel de Imoveis</t>
        </is>
      </c>
      <c r="D237" t="inlineStr">
        <is>
          <t>01/02/2026</t>
        </is>
      </c>
      <c r="E237" s="488" t="n">
        <v>65188.38</v>
      </c>
      <c r="F237" t="inlineStr">
        <is>
          <t>Fabrica de Bares (2025)</t>
        </is>
      </c>
      <c r="G237" t="b">
        <v>1</v>
      </c>
      <c r="H237" t="inlineStr">
        <is>
          <t>2/2026</t>
        </is>
      </c>
    </row>
    <row r="238">
      <c r="A238" t="inlineStr">
        <is>
          <t>Love Cabaret</t>
        </is>
      </c>
      <c r="B238" t="inlineStr">
        <is>
          <t>Custo de Ocupação</t>
        </is>
      </c>
      <c r="C238" t="inlineStr">
        <is>
          <t>Condominio</t>
        </is>
      </c>
      <c r="D238" t="inlineStr">
        <is>
          <t>01/02/2026</t>
        </is>
      </c>
      <c r="E238" s="488" t="n">
        <v>0</v>
      </c>
      <c r="F238" t="inlineStr">
        <is>
          <t>Fabrica de Bares (2025)</t>
        </is>
      </c>
      <c r="G238" t="b">
        <v>1</v>
      </c>
      <c r="H238" t="inlineStr">
        <is>
          <t>2/2026</t>
        </is>
      </c>
    </row>
    <row r="239">
      <c r="A239" t="inlineStr">
        <is>
          <t>Love Cabaret</t>
        </is>
      </c>
      <c r="B239" t="inlineStr">
        <is>
          <t>Custo de Ocupação</t>
        </is>
      </c>
      <c r="C239" t="inlineStr">
        <is>
          <t>IPTU</t>
        </is>
      </c>
      <c r="D239" t="inlineStr">
        <is>
          <t>01/02/2026</t>
        </is>
      </c>
      <c r="E239" s="488" t="n">
        <v>5168</v>
      </c>
      <c r="F239" t="inlineStr">
        <is>
          <t>Fabrica de Bares (2025)</t>
        </is>
      </c>
      <c r="G239" t="b">
        <v>1</v>
      </c>
      <c r="H239" t="inlineStr">
        <is>
          <t>2/2026</t>
        </is>
      </c>
    </row>
    <row r="240">
      <c r="A240" t="inlineStr">
        <is>
          <t>Love Cabaret</t>
        </is>
      </c>
      <c r="B240" t="inlineStr">
        <is>
          <t>Custo de Ocupação</t>
        </is>
      </c>
      <c r="C240" t="inlineStr">
        <is>
          <t>Fundo de Promoção</t>
        </is>
      </c>
      <c r="D240" t="inlineStr">
        <is>
          <t>01/02/2026</t>
        </is>
      </c>
      <c r="E240" s="488" t="n">
        <v>0</v>
      </c>
      <c r="F240" t="inlineStr">
        <is>
          <t>Fabrica de Bares (2025)</t>
        </is>
      </c>
      <c r="G240" t="b">
        <v>1</v>
      </c>
      <c r="H240" t="inlineStr">
        <is>
          <t>2/2026</t>
        </is>
      </c>
    </row>
    <row r="241">
      <c r="A241" t="inlineStr">
        <is>
          <t>Love Cabaret</t>
        </is>
      </c>
      <c r="B241" t="inlineStr">
        <is>
          <t>Custo de Ocupação</t>
        </is>
      </c>
      <c r="C241" t="inlineStr">
        <is>
          <t>Seguro Patrimonial</t>
        </is>
      </c>
      <c r="D241" t="inlineStr">
        <is>
          <t>01/02/2026</t>
        </is>
      </c>
      <c r="E241" s="488" t="n">
        <v>120.36</v>
      </c>
      <c r="F241" t="inlineStr">
        <is>
          <t>Fabrica de Bares (2025)</t>
        </is>
      </c>
      <c r="G241" t="b">
        <v>1</v>
      </c>
      <c r="H241" t="inlineStr">
        <is>
          <t>2/2026</t>
        </is>
      </c>
    </row>
    <row r="242">
      <c r="A242" t="inlineStr">
        <is>
          <t>Love Cabaret</t>
        </is>
      </c>
      <c r="B242" t="inlineStr">
        <is>
          <t>Custo de Ocupação</t>
        </is>
      </c>
      <c r="C242" t="inlineStr">
        <is>
          <t>Arrendamento</t>
        </is>
      </c>
      <c r="D242" t="inlineStr">
        <is>
          <t>01/02/2026</t>
        </is>
      </c>
      <c r="E242" s="488" t="n">
        <v>0</v>
      </c>
      <c r="F242" t="inlineStr">
        <is>
          <t>Fabrica de Bares (2025)</t>
        </is>
      </c>
      <c r="G242" t="b">
        <v>1</v>
      </c>
      <c r="H242" t="inlineStr">
        <is>
          <t>2/2026</t>
        </is>
      </c>
    </row>
    <row r="243">
      <c r="A243" t="inlineStr">
        <is>
          <t>Love Cabaret</t>
        </is>
      </c>
      <c r="B243" t="inlineStr">
        <is>
          <t>Custo de Ocupação</t>
        </is>
      </c>
      <c r="C243" t="inlineStr">
        <is>
          <t>Taxas publicas administrativas - Ocupação</t>
        </is>
      </c>
      <c r="D243" t="inlineStr">
        <is>
          <t>01/02/2026</t>
        </is>
      </c>
      <c r="E243" s="488" t="n">
        <v>0</v>
      </c>
      <c r="F243" t="inlineStr">
        <is>
          <t>Fabrica de Bares (2025)</t>
        </is>
      </c>
      <c r="G243" t="b">
        <v>1</v>
      </c>
      <c r="H243" t="inlineStr">
        <is>
          <t>2/2026</t>
        </is>
      </c>
    </row>
    <row r="244">
      <c r="A244" t="inlineStr">
        <is>
          <t>Love Cabaret</t>
        </is>
      </c>
      <c r="B244" t="inlineStr">
        <is>
          <t>Utilidades</t>
        </is>
      </c>
      <c r="C244" t="inlineStr">
        <is>
          <t>Agua/Esgoto</t>
        </is>
      </c>
      <c r="D244" t="inlineStr">
        <is>
          <t>01/02/2026</t>
        </is>
      </c>
      <c r="E244" s="488" t="n">
        <v>2694.69</v>
      </c>
      <c r="F244" t="inlineStr">
        <is>
          <t>Fabrica de Bares (2025)</t>
        </is>
      </c>
      <c r="G244" t="b">
        <v>1</v>
      </c>
      <c r="H244" t="inlineStr">
        <is>
          <t>2/2026</t>
        </is>
      </c>
    </row>
    <row r="245">
      <c r="A245" t="inlineStr">
        <is>
          <t>Love Cabaret</t>
        </is>
      </c>
      <c r="B245" t="inlineStr">
        <is>
          <t>Utilidades</t>
        </is>
      </c>
      <c r="C245" t="inlineStr">
        <is>
          <t>Energia Eletrica</t>
        </is>
      </c>
      <c r="D245" t="inlineStr">
        <is>
          <t>01/02/2026</t>
        </is>
      </c>
      <c r="E245" s="488" t="n">
        <v>9694.690000000001</v>
      </c>
      <c r="F245" t="inlineStr">
        <is>
          <t>Fabrica de Bares (2025)</t>
        </is>
      </c>
      <c r="G245" t="b">
        <v>1</v>
      </c>
      <c r="H245" t="inlineStr">
        <is>
          <t>2/2026</t>
        </is>
      </c>
    </row>
    <row r="246">
      <c r="A246" t="inlineStr">
        <is>
          <t>Love Cabaret</t>
        </is>
      </c>
      <c r="B246" t="inlineStr">
        <is>
          <t>Utilidades</t>
        </is>
      </c>
      <c r="C246" t="inlineStr">
        <is>
          <t>Gas de Cozinha</t>
        </is>
      </c>
      <c r="D246" t="inlineStr">
        <is>
          <t>01/02/2026</t>
        </is>
      </c>
      <c r="E246" s="488" t="n">
        <v>1094.69</v>
      </c>
      <c r="F246" t="inlineStr">
        <is>
          <t>Fabrica de Bares (2025)</t>
        </is>
      </c>
      <c r="G246" t="b">
        <v>1</v>
      </c>
      <c r="H246" t="inlineStr">
        <is>
          <t>2/2026</t>
        </is>
      </c>
    </row>
    <row r="247">
      <c r="A247" t="inlineStr">
        <is>
          <t>Love Cabaret</t>
        </is>
      </c>
      <c r="B247" t="inlineStr">
        <is>
          <t>Utilidades</t>
        </is>
      </c>
      <c r="C247" t="inlineStr">
        <is>
          <t>Higiene e Limpeza</t>
        </is>
      </c>
      <c r="D247" t="inlineStr">
        <is>
          <t>01/02/2026</t>
        </is>
      </c>
      <c r="E247" s="488" t="n">
        <v>9194.690000000001</v>
      </c>
      <c r="F247" t="inlineStr">
        <is>
          <t>Fabrica de Bares (2025)</t>
        </is>
      </c>
      <c r="G247" t="b">
        <v>1</v>
      </c>
      <c r="H247" t="inlineStr">
        <is>
          <t>2/2026</t>
        </is>
      </c>
    </row>
    <row r="248">
      <c r="A248" t="inlineStr">
        <is>
          <t>Love Cabaret</t>
        </is>
      </c>
      <c r="B248" t="inlineStr">
        <is>
          <t>Utilidades</t>
        </is>
      </c>
      <c r="C248" t="inlineStr">
        <is>
          <t>Descartaveis</t>
        </is>
      </c>
      <c r="D248" t="inlineStr">
        <is>
          <t>01/02/2026</t>
        </is>
      </c>
      <c r="E248" s="488" t="n">
        <v>394.69</v>
      </c>
      <c r="F248" t="inlineStr">
        <is>
          <t>Fabrica de Bares (2025)</t>
        </is>
      </c>
      <c r="G248" t="b">
        <v>1</v>
      </c>
      <c r="H248" t="inlineStr">
        <is>
          <t>2/2026</t>
        </is>
      </c>
    </row>
    <row r="249">
      <c r="A249" t="inlineStr">
        <is>
          <t>Love Cabaret</t>
        </is>
      </c>
      <c r="B249" t="inlineStr">
        <is>
          <t>Utilidades</t>
        </is>
      </c>
      <c r="C249" t="inlineStr">
        <is>
          <t>Controle de Pragas</t>
        </is>
      </c>
      <c r="D249" t="inlineStr">
        <is>
          <t>01/02/2026</t>
        </is>
      </c>
      <c r="E249" s="488" t="n">
        <v>642.6</v>
      </c>
      <c r="F249" t="inlineStr">
        <is>
          <t>Fabrica de Bares (2025)</t>
        </is>
      </c>
      <c r="G249" t="b">
        <v>1</v>
      </c>
      <c r="H249" t="inlineStr">
        <is>
          <t>2/2026</t>
        </is>
      </c>
    </row>
    <row r="250">
      <c r="A250" t="inlineStr">
        <is>
          <t>Love Cabaret</t>
        </is>
      </c>
      <c r="B250" t="inlineStr">
        <is>
          <t>Utilidades</t>
        </is>
      </c>
      <c r="C250" t="inlineStr">
        <is>
          <t>Coleta de lixo</t>
        </is>
      </c>
      <c r="D250" t="inlineStr">
        <is>
          <t>01/02/2026</t>
        </is>
      </c>
      <c r="E250" s="488" t="n">
        <v>1294.69</v>
      </c>
      <c r="F250" t="inlineStr">
        <is>
          <t>Fabrica de Bares (2025)</t>
        </is>
      </c>
      <c r="G250" t="b">
        <v>1</v>
      </c>
      <c r="H250" t="inlineStr">
        <is>
          <t>2/2026</t>
        </is>
      </c>
    </row>
    <row r="251">
      <c r="A251" t="inlineStr">
        <is>
          <t>Love Cabaret</t>
        </is>
      </c>
      <c r="B251" t="inlineStr">
        <is>
          <t>Utilidades</t>
        </is>
      </c>
      <c r="C251" t="inlineStr">
        <is>
          <t>Utensilios</t>
        </is>
      </c>
      <c r="D251" t="inlineStr">
        <is>
          <t>01/02/2026</t>
        </is>
      </c>
      <c r="E251" s="488" t="n">
        <v>1094.69</v>
      </c>
      <c r="F251" t="inlineStr">
        <is>
          <t>Fabrica de Bares (2025)</t>
        </is>
      </c>
      <c r="G251" t="b">
        <v>1</v>
      </c>
      <c r="H251" t="inlineStr">
        <is>
          <t>2/2026</t>
        </is>
      </c>
    </row>
    <row r="252">
      <c r="A252" t="inlineStr">
        <is>
          <t>Love Cabaret</t>
        </is>
      </c>
      <c r="B252" t="inlineStr">
        <is>
          <t>Utilidades</t>
        </is>
      </c>
      <c r="C252" t="inlineStr">
        <is>
          <t>Serviços Graficos</t>
        </is>
      </c>
      <c r="D252" t="inlineStr">
        <is>
          <t>01/02/2026</t>
        </is>
      </c>
      <c r="E252" s="488" t="n">
        <v>374.69</v>
      </c>
      <c r="F252" t="inlineStr">
        <is>
          <t>Fabrica de Bares (2025)</t>
        </is>
      </c>
      <c r="G252" t="b">
        <v>1</v>
      </c>
      <c r="H252" t="inlineStr">
        <is>
          <t>2/2026</t>
        </is>
      </c>
    </row>
    <row r="253">
      <c r="A253" t="inlineStr">
        <is>
          <t>Love Cabaret</t>
        </is>
      </c>
      <c r="B253" t="inlineStr">
        <is>
          <t>Utilidades</t>
        </is>
      </c>
      <c r="C253" t="inlineStr">
        <is>
          <t>Custas Cartório / Operação</t>
        </is>
      </c>
      <c r="D253" t="inlineStr">
        <is>
          <t>01/02/2026</t>
        </is>
      </c>
      <c r="E253" s="488" t="n">
        <v>194.69</v>
      </c>
      <c r="F253" t="inlineStr">
        <is>
          <t>Fabrica de Bares (2025)</t>
        </is>
      </c>
      <c r="G253" t="b">
        <v>1</v>
      </c>
      <c r="H253" t="inlineStr">
        <is>
          <t>2/2026</t>
        </is>
      </c>
    </row>
    <row r="254">
      <c r="A254" t="inlineStr">
        <is>
          <t>Love Cabaret</t>
        </is>
      </c>
      <c r="B254" t="inlineStr">
        <is>
          <t>Utilidades</t>
        </is>
      </c>
      <c r="C254" t="inlineStr">
        <is>
          <t>Material de Escritorio</t>
        </is>
      </c>
      <c r="D254" t="inlineStr">
        <is>
          <t>01/02/2026</t>
        </is>
      </c>
      <c r="E254" s="488" t="n">
        <v>29.99</v>
      </c>
      <c r="F254" t="inlineStr">
        <is>
          <t>Fabrica de Bares (2025)</t>
        </is>
      </c>
      <c r="G254" t="b">
        <v>1</v>
      </c>
      <c r="H254" t="inlineStr">
        <is>
          <t>2/2026</t>
        </is>
      </c>
    </row>
    <row r="255">
      <c r="A255" t="inlineStr">
        <is>
          <t>Love Cabaret</t>
        </is>
      </c>
      <c r="B255" t="inlineStr">
        <is>
          <t>Utilidades</t>
        </is>
      </c>
      <c r="C255" t="inlineStr">
        <is>
          <t>Serviços de Limpeza</t>
        </is>
      </c>
      <c r="D255" t="inlineStr">
        <is>
          <t>01/02/2026</t>
        </is>
      </c>
      <c r="E255" s="488" t="n">
        <v>1260</v>
      </c>
      <c r="F255" t="inlineStr">
        <is>
          <t>Fabrica de Bares (2025)</t>
        </is>
      </c>
      <c r="G255" t="b">
        <v>1</v>
      </c>
      <c r="H255" t="inlineStr">
        <is>
          <t>2/2026</t>
        </is>
      </c>
    </row>
    <row r="256">
      <c r="A256" t="inlineStr">
        <is>
          <t>Love Cabaret</t>
        </is>
      </c>
      <c r="B256" t="inlineStr">
        <is>
          <t>Utilidades</t>
        </is>
      </c>
      <c r="C256" t="inlineStr">
        <is>
          <t>Serviço de Lavanderia</t>
        </is>
      </c>
      <c r="D256" t="inlineStr">
        <is>
          <t>01/02/2026</t>
        </is>
      </c>
      <c r="E256" s="488" t="n">
        <v>26.25</v>
      </c>
      <c r="F256" t="inlineStr">
        <is>
          <t>Fabrica de Bares (2025)</t>
        </is>
      </c>
      <c r="G256" t="b">
        <v>1</v>
      </c>
      <c r="H256" t="inlineStr">
        <is>
          <t>2/2026</t>
        </is>
      </c>
    </row>
    <row r="257">
      <c r="A257" t="inlineStr">
        <is>
          <t>Love Cabaret</t>
        </is>
      </c>
      <c r="B257" t="inlineStr">
        <is>
          <t>Utilidades</t>
        </is>
      </c>
      <c r="C257" t="inlineStr">
        <is>
          <t>Material de Consumo - Gelo/ Gas CO2/ Carvao /Velas</t>
        </is>
      </c>
      <c r="D257" t="inlineStr">
        <is>
          <t>01/02/2026</t>
        </is>
      </c>
      <c r="E257" s="488" t="n">
        <v>844.6900000000001</v>
      </c>
      <c r="F257" t="inlineStr">
        <is>
          <t>Fabrica de Bares (2025)</t>
        </is>
      </c>
      <c r="G257" t="b">
        <v>1</v>
      </c>
      <c r="H257" t="inlineStr">
        <is>
          <t>2/2026</t>
        </is>
      </c>
    </row>
    <row r="258">
      <c r="A258" t="inlineStr">
        <is>
          <t>Love Cabaret</t>
        </is>
      </c>
      <c r="B258" t="inlineStr">
        <is>
          <t>Informática e TI</t>
        </is>
      </c>
      <c r="C258" t="inlineStr">
        <is>
          <t>Telefone</t>
        </is>
      </c>
      <c r="D258" t="inlineStr">
        <is>
          <t>01/02/2026</t>
        </is>
      </c>
      <c r="E258" s="488" t="n">
        <v>0</v>
      </c>
      <c r="F258" t="inlineStr">
        <is>
          <t>Fabrica de Bares (2025)</t>
        </is>
      </c>
      <c r="G258" t="b">
        <v>1</v>
      </c>
      <c r="H258" t="inlineStr">
        <is>
          <t>2/2026</t>
        </is>
      </c>
    </row>
    <row r="259">
      <c r="A259" t="inlineStr">
        <is>
          <t>Love Cabaret</t>
        </is>
      </c>
      <c r="B259" t="inlineStr">
        <is>
          <t>Informática e TI</t>
        </is>
      </c>
      <c r="C259" t="inlineStr">
        <is>
          <t>Internet</t>
        </is>
      </c>
      <c r="D259" t="inlineStr">
        <is>
          <t>01/02/2026</t>
        </is>
      </c>
      <c r="E259" s="488" t="n">
        <v>1193.27</v>
      </c>
      <c r="F259" t="inlineStr">
        <is>
          <t>Fabrica de Bares (2025)</t>
        </is>
      </c>
      <c r="G259" t="b">
        <v>1</v>
      </c>
      <c r="H259" t="inlineStr">
        <is>
          <t>2/2026</t>
        </is>
      </c>
    </row>
    <row r="260">
      <c r="A260" t="inlineStr">
        <is>
          <t>Love Cabaret</t>
        </is>
      </c>
      <c r="B260" t="inlineStr">
        <is>
          <t>Informática e TI</t>
        </is>
      </c>
      <c r="C260" t="inlineStr">
        <is>
          <t>TV por assinatura/musica ambiente</t>
        </is>
      </c>
      <c r="D260" t="inlineStr">
        <is>
          <t>01/02/2026</t>
        </is>
      </c>
      <c r="E260" s="488" t="n">
        <v>0</v>
      </c>
      <c r="F260" t="inlineStr">
        <is>
          <t>Fabrica de Bares (2025)</t>
        </is>
      </c>
      <c r="G260" t="b">
        <v>1</v>
      </c>
      <c r="H260" t="inlineStr">
        <is>
          <t>2/2026</t>
        </is>
      </c>
    </row>
    <row r="261">
      <c r="A261" t="inlineStr">
        <is>
          <t>Love Cabaret</t>
        </is>
      </c>
      <c r="B261" t="inlineStr">
        <is>
          <t>Informática e TI</t>
        </is>
      </c>
      <c r="C261" t="inlineStr">
        <is>
          <t>Sistemas de Segurança e Alarme</t>
        </is>
      </c>
      <c r="D261" t="inlineStr">
        <is>
          <t>01/02/2026</t>
        </is>
      </c>
      <c r="E261" s="488" t="n">
        <v>0</v>
      </c>
      <c r="F261" t="inlineStr">
        <is>
          <t>Fabrica de Bares (2025)</t>
        </is>
      </c>
      <c r="G261" t="b">
        <v>1</v>
      </c>
      <c r="H261" t="inlineStr">
        <is>
          <t>2/2026</t>
        </is>
      </c>
    </row>
    <row r="262">
      <c r="A262" t="inlineStr">
        <is>
          <t>Love Cabaret</t>
        </is>
      </c>
      <c r="B262" t="inlineStr">
        <is>
          <t>Informática e TI</t>
        </is>
      </c>
      <c r="C262" t="inlineStr">
        <is>
          <t>Sistemas Gerais - Operacionais</t>
        </is>
      </c>
      <c r="D262" t="inlineStr">
        <is>
          <t>01/02/2026</t>
        </is>
      </c>
      <c r="E262" s="488" t="n">
        <v>1554</v>
      </c>
      <c r="F262" t="inlineStr">
        <is>
          <t>Fabrica de Bares (2025)</t>
        </is>
      </c>
      <c r="G262" t="b">
        <v>1</v>
      </c>
      <c r="H262" t="inlineStr">
        <is>
          <t>2/2026</t>
        </is>
      </c>
    </row>
    <row r="263">
      <c r="A263" t="inlineStr">
        <is>
          <t>Love Cabaret</t>
        </is>
      </c>
      <c r="B263" t="inlineStr">
        <is>
          <t>Informática e TI</t>
        </is>
      </c>
      <c r="C263" t="inlineStr">
        <is>
          <t>Sistemas Gerais - Financeiros</t>
        </is>
      </c>
      <c r="D263" t="inlineStr">
        <is>
          <t>01/02/2026</t>
        </is>
      </c>
      <c r="E263" s="488" t="n">
        <v>408.45</v>
      </c>
      <c r="F263" t="inlineStr">
        <is>
          <t>Fabrica de Bares (2025)</t>
        </is>
      </c>
      <c r="G263" t="b">
        <v>1</v>
      </c>
      <c r="H263" t="inlineStr">
        <is>
          <t>2/2026</t>
        </is>
      </c>
    </row>
    <row r="264">
      <c r="A264" t="inlineStr">
        <is>
          <t>Love Cabaret</t>
        </is>
      </c>
      <c r="B264" t="inlineStr">
        <is>
          <t>Informática e TI</t>
        </is>
      </c>
      <c r="C264" t="inlineStr">
        <is>
          <t>Sistemas Gerais - Comunicação e Marketing</t>
        </is>
      </c>
      <c r="D264" t="inlineStr">
        <is>
          <t>01/02/2026</t>
        </is>
      </c>
      <c r="E264" s="488" t="n">
        <v>1005.48</v>
      </c>
      <c r="F264" t="inlineStr">
        <is>
          <t>Fabrica de Bares (2025)</t>
        </is>
      </c>
      <c r="G264" t="b">
        <v>1</v>
      </c>
      <c r="H264" t="inlineStr">
        <is>
          <t>2/2026</t>
        </is>
      </c>
    </row>
    <row r="265">
      <c r="A265" t="inlineStr">
        <is>
          <t>Love Cabaret</t>
        </is>
      </c>
      <c r="B265" t="inlineStr">
        <is>
          <t>Manutenção</t>
        </is>
      </c>
      <c r="C265" t="inlineStr">
        <is>
          <t>Manutenção Predial</t>
        </is>
      </c>
      <c r="D265" t="inlineStr">
        <is>
          <t>01/02/2026</t>
        </is>
      </c>
      <c r="E265" s="488" t="n">
        <v>1584.07</v>
      </c>
      <c r="F265" t="inlineStr">
        <is>
          <t>Fabrica de Bares (2025)</t>
        </is>
      </c>
      <c r="G265" t="b">
        <v>1</v>
      </c>
      <c r="H265" t="inlineStr">
        <is>
          <t>2/2026</t>
        </is>
      </c>
    </row>
    <row r="266">
      <c r="A266" t="inlineStr">
        <is>
          <t>Love Cabaret</t>
        </is>
      </c>
      <c r="B266" t="inlineStr">
        <is>
          <t>Manutenção</t>
        </is>
      </c>
      <c r="C266" t="inlineStr">
        <is>
          <t>Manutenção de Equipamentos</t>
        </is>
      </c>
      <c r="D266" t="inlineStr">
        <is>
          <t>01/02/2026</t>
        </is>
      </c>
      <c r="E266" s="488" t="n">
        <v>1584.07</v>
      </c>
      <c r="F266" t="inlineStr">
        <is>
          <t>Fabrica de Bares (2025)</t>
        </is>
      </c>
      <c r="G266" t="b">
        <v>1</v>
      </c>
      <c r="H266" t="inlineStr">
        <is>
          <t>2/2026</t>
        </is>
      </c>
    </row>
    <row r="267">
      <c r="A267" t="inlineStr">
        <is>
          <t>Love Cabaret</t>
        </is>
      </c>
      <c r="B267" t="inlineStr">
        <is>
          <t>Manutenção</t>
        </is>
      </c>
      <c r="C267" t="inlineStr">
        <is>
          <t>Manutenção de Mobiliário</t>
        </is>
      </c>
      <c r="D267" t="inlineStr">
        <is>
          <t>01/02/2026</t>
        </is>
      </c>
      <c r="E267" s="488" t="n">
        <v>500</v>
      </c>
      <c r="F267" t="inlineStr">
        <is>
          <t>Fabrica de Bares (2025)</t>
        </is>
      </c>
      <c r="G267" t="b">
        <v>1</v>
      </c>
      <c r="H267" t="inlineStr">
        <is>
          <t>2/2026</t>
        </is>
      </c>
    </row>
    <row r="268">
      <c r="A268" t="inlineStr">
        <is>
          <t>Love Cabaret</t>
        </is>
      </c>
      <c r="B268" t="inlineStr">
        <is>
          <t>Manutenção</t>
        </is>
      </c>
      <c r="C268" t="inlineStr">
        <is>
          <t>Material de Manutenção</t>
        </is>
      </c>
      <c r="D268" t="inlineStr">
        <is>
          <t>01/02/2026</t>
        </is>
      </c>
      <c r="E268" s="488" t="n">
        <v>0</v>
      </c>
      <c r="F268" t="inlineStr">
        <is>
          <t>Fabrica de Bares (2025)</t>
        </is>
      </c>
      <c r="G268" t="b">
        <v>1</v>
      </c>
      <c r="H268" t="inlineStr">
        <is>
          <t>2/2026</t>
        </is>
      </c>
    </row>
    <row r="269">
      <c r="A269" t="inlineStr">
        <is>
          <t>Love Cabaret</t>
        </is>
      </c>
      <c r="B269" t="inlineStr">
        <is>
          <t>Manutenção</t>
        </is>
      </c>
      <c r="C269" t="inlineStr">
        <is>
          <t>Decoração/Paisagismo e Jardinagem</t>
        </is>
      </c>
      <c r="D269" t="inlineStr">
        <is>
          <t>01/02/2026</t>
        </is>
      </c>
      <c r="E269" s="488" t="n">
        <v>0</v>
      </c>
      <c r="F269" t="inlineStr">
        <is>
          <t>Fabrica de Bares (2025)</t>
        </is>
      </c>
      <c r="G269" t="b">
        <v>1</v>
      </c>
      <c r="H269" t="inlineStr">
        <is>
          <t>2/2026</t>
        </is>
      </c>
    </row>
    <row r="270">
      <c r="A270" t="inlineStr">
        <is>
          <t>Love Cabaret</t>
        </is>
      </c>
      <c r="B270" t="inlineStr">
        <is>
          <t>Despesas com Transporte / Hospedagem</t>
        </is>
      </c>
      <c r="C270" t="inlineStr">
        <is>
          <t>Fretes e Carretos</t>
        </is>
      </c>
      <c r="D270" t="inlineStr">
        <is>
          <t>01/02/2026</t>
        </is>
      </c>
      <c r="E270" s="488" t="n">
        <v>194.69</v>
      </c>
      <c r="F270" t="inlineStr">
        <is>
          <t>Fabrica de Bares (2025)</t>
        </is>
      </c>
      <c r="G270" t="b">
        <v>1</v>
      </c>
      <c r="H270" t="inlineStr">
        <is>
          <t>2/2026</t>
        </is>
      </c>
    </row>
    <row r="271">
      <c r="A271" t="inlineStr">
        <is>
          <t>Love Cabaret</t>
        </is>
      </c>
      <c r="B271" t="inlineStr">
        <is>
          <t>Despesas com Transporte / Hospedagem</t>
        </is>
      </c>
      <c r="C271" t="inlineStr">
        <is>
          <t>Conduções/Taxi/Uber</t>
        </is>
      </c>
      <c r="D271" t="inlineStr">
        <is>
          <t>01/02/2026</t>
        </is>
      </c>
      <c r="E271" s="488" t="n">
        <v>0</v>
      </c>
      <c r="F271" t="inlineStr">
        <is>
          <t>Fabrica de Bares (2025)</t>
        </is>
      </c>
      <c r="G271" t="b">
        <v>1</v>
      </c>
      <c r="H271" t="inlineStr">
        <is>
          <t>2/2026</t>
        </is>
      </c>
    </row>
    <row r="272">
      <c r="A272" t="inlineStr">
        <is>
          <t>Love Cabaret</t>
        </is>
      </c>
      <c r="B272" t="inlineStr">
        <is>
          <t>Despesas com Transporte / Hospedagem</t>
        </is>
      </c>
      <c r="C272" t="inlineStr">
        <is>
          <t>Viagens e Estadias - Operação</t>
        </is>
      </c>
      <c r="D272" t="inlineStr">
        <is>
          <t>01/02/2026</t>
        </is>
      </c>
      <c r="E272" s="488" t="n">
        <v>0</v>
      </c>
      <c r="F272" t="inlineStr">
        <is>
          <t>Fabrica de Bares (2025)</t>
        </is>
      </c>
      <c r="G272" t="b">
        <v>1</v>
      </c>
      <c r="H272" t="inlineStr">
        <is>
          <t>2/2026</t>
        </is>
      </c>
    </row>
    <row r="273">
      <c r="A273" t="inlineStr">
        <is>
          <t>Love Cabaret</t>
        </is>
      </c>
      <c r="B273" t="inlineStr">
        <is>
          <t>Marketing</t>
        </is>
      </c>
      <c r="C273" t="inlineStr">
        <is>
          <t>Agência de Propaganda</t>
        </is>
      </c>
      <c r="D273" t="inlineStr">
        <is>
          <t>01/02/2026</t>
        </is>
      </c>
      <c r="E273" s="488" t="n">
        <v>10400</v>
      </c>
      <c r="F273" t="inlineStr">
        <is>
          <t>Fabrica de Bares (2025)</t>
        </is>
      </c>
      <c r="G273" t="b">
        <v>1</v>
      </c>
      <c r="H273" t="inlineStr">
        <is>
          <t>2/2026</t>
        </is>
      </c>
    </row>
    <row r="274">
      <c r="A274" t="inlineStr">
        <is>
          <t>Love Cabaret</t>
        </is>
      </c>
      <c r="B274" t="inlineStr">
        <is>
          <t>Marketing</t>
        </is>
      </c>
      <c r="C274" t="inlineStr">
        <is>
          <t>Assessoria de Imprensa</t>
        </is>
      </c>
      <c r="D274" t="inlineStr">
        <is>
          <t>01/02/2026</t>
        </is>
      </c>
      <c r="E274" s="488" t="n">
        <v>2100</v>
      </c>
      <c r="F274" t="inlineStr">
        <is>
          <t>Fabrica de Bares (2025)</t>
        </is>
      </c>
      <c r="G274" t="b">
        <v>1</v>
      </c>
      <c r="H274" t="inlineStr">
        <is>
          <t>2/2026</t>
        </is>
      </c>
    </row>
    <row r="275">
      <c r="A275" t="inlineStr">
        <is>
          <t>Love Cabaret</t>
        </is>
      </c>
      <c r="B275" t="inlineStr">
        <is>
          <t>Marketing</t>
        </is>
      </c>
      <c r="C275" t="inlineStr">
        <is>
          <t>Assessoria de Relações Públicas</t>
        </is>
      </c>
      <c r="D275" t="inlineStr">
        <is>
          <t>01/02/2026</t>
        </is>
      </c>
      <c r="E275" s="488" t="n">
        <v>0</v>
      </c>
      <c r="F275" t="inlineStr">
        <is>
          <t>Fabrica de Bares (2025)</t>
        </is>
      </c>
      <c r="G275" t="b">
        <v>1</v>
      </c>
      <c r="H275" t="inlineStr">
        <is>
          <t>2/2026</t>
        </is>
      </c>
    </row>
    <row r="276">
      <c r="A276" t="inlineStr">
        <is>
          <t>Love Cabaret</t>
        </is>
      </c>
      <c r="B276" t="inlineStr">
        <is>
          <t>Marketing</t>
        </is>
      </c>
      <c r="C276" t="inlineStr">
        <is>
          <t>Influenciadores</t>
        </is>
      </c>
      <c r="D276" t="inlineStr">
        <is>
          <t>01/02/2026</t>
        </is>
      </c>
      <c r="E276" s="488" t="n">
        <v>0</v>
      </c>
      <c r="F276" t="inlineStr">
        <is>
          <t>Fabrica de Bares (2025)</t>
        </is>
      </c>
      <c r="G276" t="b">
        <v>1</v>
      </c>
      <c r="H276" t="inlineStr">
        <is>
          <t>2/2026</t>
        </is>
      </c>
    </row>
    <row r="277">
      <c r="A277" t="inlineStr">
        <is>
          <t>Love Cabaret</t>
        </is>
      </c>
      <c r="B277" t="inlineStr">
        <is>
          <t>Marketing</t>
        </is>
      </c>
      <c r="C277" t="inlineStr">
        <is>
          <t>Publicidade e Propaganda</t>
        </is>
      </c>
      <c r="D277" t="inlineStr">
        <is>
          <t>01/02/2026</t>
        </is>
      </c>
      <c r="E277" s="488" t="n">
        <v>6000</v>
      </c>
      <c r="F277" t="inlineStr">
        <is>
          <t>Fabrica de Bares (2025)</t>
        </is>
      </c>
      <c r="G277" t="b">
        <v>1</v>
      </c>
      <c r="H277" t="inlineStr">
        <is>
          <t>2/2026</t>
        </is>
      </c>
    </row>
    <row r="278">
      <c r="A278" t="inlineStr">
        <is>
          <t>Love Cabaret</t>
        </is>
      </c>
      <c r="B278" t="inlineStr">
        <is>
          <t>Marketing</t>
        </is>
      </c>
      <c r="C278" t="inlineStr">
        <is>
          <t>Pesquisa de Mercado</t>
        </is>
      </c>
      <c r="D278" t="inlineStr">
        <is>
          <t>01/02/2026</t>
        </is>
      </c>
      <c r="E278" s="488" t="n">
        <v>0</v>
      </c>
      <c r="F278" t="inlineStr">
        <is>
          <t>Fabrica de Bares (2025)</t>
        </is>
      </c>
      <c r="G278" t="b">
        <v>1</v>
      </c>
      <c r="H278" t="inlineStr">
        <is>
          <t>2/2026</t>
        </is>
      </c>
    </row>
    <row r="279">
      <c r="A279" t="inlineStr">
        <is>
          <t>Love Cabaret</t>
        </is>
      </c>
      <c r="B279" t="inlineStr">
        <is>
          <t>Marketing</t>
        </is>
      </c>
      <c r="C279" t="inlineStr">
        <is>
          <t>Sessão de Fotos/Captação de Vídeo</t>
        </is>
      </c>
      <c r="D279" t="inlineStr">
        <is>
          <t>01/02/2026</t>
        </is>
      </c>
      <c r="E279" s="488" t="n">
        <v>2000</v>
      </c>
      <c r="F279" t="inlineStr">
        <is>
          <t>Fabrica de Bares (2025)</t>
        </is>
      </c>
      <c r="G279" t="b">
        <v>1</v>
      </c>
      <c r="H279" t="inlineStr">
        <is>
          <t>2/2026</t>
        </is>
      </c>
    </row>
    <row r="280">
      <c r="A280" t="inlineStr">
        <is>
          <t>Love Cabaret</t>
        </is>
      </c>
      <c r="B280" t="inlineStr">
        <is>
          <t>Marketing</t>
        </is>
      </c>
      <c r="C280" t="inlineStr">
        <is>
          <t>Produção Gráfica e Material Institucional</t>
        </is>
      </c>
      <c r="D280" t="inlineStr">
        <is>
          <t>01/02/2026</t>
        </is>
      </c>
      <c r="E280" s="488" t="n">
        <v>0</v>
      </c>
      <c r="F280" t="inlineStr">
        <is>
          <t>Fabrica de Bares (2025)</t>
        </is>
      </c>
      <c r="G280" t="b">
        <v>1</v>
      </c>
      <c r="H280" t="inlineStr">
        <is>
          <t>2/2026</t>
        </is>
      </c>
    </row>
    <row r="281">
      <c r="A281" t="inlineStr">
        <is>
          <t>Love Cabaret</t>
        </is>
      </c>
      <c r="B281" t="inlineStr">
        <is>
          <t>Marketing</t>
        </is>
      </c>
      <c r="C281" t="inlineStr">
        <is>
          <t>Eventos de Marketing</t>
        </is>
      </c>
      <c r="D281" t="inlineStr">
        <is>
          <t>01/02/2026</t>
        </is>
      </c>
      <c r="E281" s="488" t="n">
        <v>0</v>
      </c>
      <c r="F281" t="inlineStr">
        <is>
          <t>Fabrica de Bares (2025)</t>
        </is>
      </c>
      <c r="G281" t="b">
        <v>1</v>
      </c>
      <c r="H281" t="inlineStr">
        <is>
          <t>2/2026</t>
        </is>
      </c>
    </row>
    <row r="282">
      <c r="A282" t="inlineStr">
        <is>
          <t>Love Cabaret</t>
        </is>
      </c>
      <c r="B282" t="inlineStr">
        <is>
          <t>Marketing</t>
        </is>
      </c>
      <c r="C282" t="inlineStr">
        <is>
          <t>Brindes e Confraternizações - Marketing</t>
        </is>
      </c>
      <c r="D282" t="inlineStr">
        <is>
          <t>01/02/2026</t>
        </is>
      </c>
      <c r="E282" s="488" t="n">
        <v>0</v>
      </c>
      <c r="F282" t="inlineStr">
        <is>
          <t>Fabrica de Bares (2025)</t>
        </is>
      </c>
      <c r="G282" t="b">
        <v>1</v>
      </c>
      <c r="H282" t="inlineStr">
        <is>
          <t>2/2026</t>
        </is>
      </c>
    </row>
    <row r="283">
      <c r="A283" t="inlineStr">
        <is>
          <t>Love Cabaret</t>
        </is>
      </c>
      <c r="B283" t="inlineStr">
        <is>
          <t>Marketing</t>
        </is>
      </c>
      <c r="C283" t="inlineStr">
        <is>
          <t>Ferramentas de Marketing</t>
        </is>
      </c>
      <c r="D283" t="inlineStr">
        <is>
          <t>01/02/2026</t>
        </is>
      </c>
      <c r="E283" s="488" t="n">
        <v>2928.48</v>
      </c>
      <c r="F283" t="inlineStr">
        <is>
          <t>Fabrica de Bares (2025)</t>
        </is>
      </c>
      <c r="G283" t="b">
        <v>1</v>
      </c>
      <c r="H283" t="inlineStr">
        <is>
          <t>2/2026</t>
        </is>
      </c>
    </row>
    <row r="284">
      <c r="A284" t="inlineStr">
        <is>
          <t>Love Cabaret</t>
        </is>
      </c>
      <c r="B284" t="inlineStr">
        <is>
          <t>Serviços de Terceiros</t>
        </is>
      </c>
      <c r="C284" t="inlineStr">
        <is>
          <t>Assessoria Contabil</t>
        </is>
      </c>
      <c r="D284" t="inlineStr">
        <is>
          <t>01/02/2026</t>
        </is>
      </c>
      <c r="E284" s="488" t="n">
        <v>3815.12</v>
      </c>
      <c r="F284" t="inlineStr">
        <is>
          <t>Fabrica de Bares (2025)</t>
        </is>
      </c>
      <c r="G284" t="b">
        <v>1</v>
      </c>
      <c r="H284" t="inlineStr">
        <is>
          <t>2/2026</t>
        </is>
      </c>
    </row>
    <row r="285">
      <c r="A285" t="inlineStr">
        <is>
          <t>Love Cabaret</t>
        </is>
      </c>
      <c r="B285" t="inlineStr">
        <is>
          <t>Serviços de Terceiros</t>
        </is>
      </c>
      <c r="C285" t="inlineStr">
        <is>
          <t>Assessoria RH</t>
        </is>
      </c>
      <c r="D285" t="inlineStr">
        <is>
          <t>01/02/2026</t>
        </is>
      </c>
      <c r="E285" s="488" t="n">
        <v>0</v>
      </c>
      <c r="F285" t="inlineStr">
        <is>
          <t>Fabrica de Bares (2025)</t>
        </is>
      </c>
      <c r="G285" t="b">
        <v>1</v>
      </c>
      <c r="H285" t="inlineStr">
        <is>
          <t>2/2026</t>
        </is>
      </c>
    </row>
    <row r="286">
      <c r="A286" t="inlineStr">
        <is>
          <t>Love Cabaret</t>
        </is>
      </c>
      <c r="B286" t="inlineStr">
        <is>
          <t>Serviços de Terceiros</t>
        </is>
      </c>
      <c r="C286" t="inlineStr">
        <is>
          <t>Assessoria em Geral</t>
        </is>
      </c>
      <c r="D286" t="inlineStr">
        <is>
          <t>01/02/2026</t>
        </is>
      </c>
      <c r="E286" s="488" t="n">
        <v>2688</v>
      </c>
      <c r="F286" t="inlineStr">
        <is>
          <t>Fabrica de Bares (2025)</t>
        </is>
      </c>
      <c r="G286" t="b">
        <v>1</v>
      </c>
      <c r="H286" t="inlineStr">
        <is>
          <t>2/2026</t>
        </is>
      </c>
    </row>
    <row r="287">
      <c r="A287" t="inlineStr">
        <is>
          <t>Love Cabaret</t>
        </is>
      </c>
      <c r="B287" t="inlineStr">
        <is>
          <t>Serviços de Terceiros</t>
        </is>
      </c>
      <c r="C287" t="inlineStr">
        <is>
          <t>Assessoria Financeira</t>
        </is>
      </c>
      <c r="D287" t="inlineStr">
        <is>
          <t>01/02/2026</t>
        </is>
      </c>
      <c r="E287" s="488" t="n">
        <v>0</v>
      </c>
      <c r="F287" t="inlineStr">
        <is>
          <t>Fabrica de Bares (2025)</t>
        </is>
      </c>
      <c r="G287" t="b">
        <v>1</v>
      </c>
      <c r="H287" t="inlineStr">
        <is>
          <t>2/2026</t>
        </is>
      </c>
    </row>
    <row r="288">
      <c r="A288" t="inlineStr">
        <is>
          <t>Love Cabaret</t>
        </is>
      </c>
      <c r="B288" t="inlineStr">
        <is>
          <t>Serviços de Terceiros</t>
        </is>
      </c>
      <c r="C288" t="inlineStr">
        <is>
          <t>Assessoria Jurídica</t>
        </is>
      </c>
      <c r="D288" t="inlineStr">
        <is>
          <t>01/02/2026</t>
        </is>
      </c>
      <c r="E288" s="488" t="n">
        <v>3360</v>
      </c>
      <c r="F288" t="inlineStr">
        <is>
          <t>Fabrica de Bares (2025)</t>
        </is>
      </c>
      <c r="G288" t="b">
        <v>1</v>
      </c>
      <c r="H288" t="inlineStr">
        <is>
          <t>2/2026</t>
        </is>
      </c>
    </row>
    <row r="289">
      <c r="A289" t="inlineStr">
        <is>
          <t>Love Cabaret</t>
        </is>
      </c>
      <c r="B289" t="inlineStr">
        <is>
          <t>Serviços de Terceiros</t>
        </is>
      </c>
      <c r="C289" t="inlineStr">
        <is>
          <t>Assessoria de Alimentos e Bebidas</t>
        </is>
      </c>
      <c r="D289" t="inlineStr">
        <is>
          <t>01/02/2026</t>
        </is>
      </c>
      <c r="E289" s="488" t="n">
        <v>935.61</v>
      </c>
      <c r="F289" t="inlineStr">
        <is>
          <t>Fabrica de Bares (2025)</t>
        </is>
      </c>
      <c r="G289" t="b">
        <v>1</v>
      </c>
      <c r="H289" t="inlineStr">
        <is>
          <t>2/2026</t>
        </is>
      </c>
    </row>
    <row r="290">
      <c r="A290" t="inlineStr">
        <is>
          <t>Love Cabaret</t>
        </is>
      </c>
      <c r="B290" t="inlineStr">
        <is>
          <t>Serviços de Terceiros</t>
        </is>
      </c>
      <c r="C290" t="inlineStr">
        <is>
          <t>Assessoria de Projetos</t>
        </is>
      </c>
      <c r="D290" t="inlineStr">
        <is>
          <t>01/02/2026</t>
        </is>
      </c>
      <c r="E290" s="488" t="n">
        <v>0</v>
      </c>
      <c r="F290" t="inlineStr">
        <is>
          <t>Fabrica de Bares (2025)</t>
        </is>
      </c>
      <c r="G290" t="b">
        <v>1</v>
      </c>
      <c r="H290" t="inlineStr">
        <is>
          <t>2/2026</t>
        </is>
      </c>
    </row>
    <row r="291">
      <c r="A291" t="inlineStr">
        <is>
          <t>Love Cabaret</t>
        </is>
      </c>
      <c r="B291" t="inlineStr">
        <is>
          <t>Serviços de Terceiros</t>
        </is>
      </c>
      <c r="C291" t="inlineStr">
        <is>
          <t>Serviços de Segurança</t>
        </is>
      </c>
      <c r="D291" t="inlineStr">
        <is>
          <t>01/02/2026</t>
        </is>
      </c>
      <c r="E291" s="488" t="n">
        <v>22998.05</v>
      </c>
      <c r="F291" t="inlineStr">
        <is>
          <t>Fabrica de Bares (2025)</t>
        </is>
      </c>
      <c r="G291" t="b">
        <v>1</v>
      </c>
      <c r="H291" t="inlineStr">
        <is>
          <t>2/2026</t>
        </is>
      </c>
    </row>
    <row r="292">
      <c r="A292" t="inlineStr">
        <is>
          <t>Love Cabaret</t>
        </is>
      </c>
      <c r="B292" t="inlineStr">
        <is>
          <t>Serviços de Terceiros</t>
        </is>
      </c>
      <c r="C292" t="inlineStr">
        <is>
          <t>Valet/Motoboy</t>
        </is>
      </c>
      <c r="D292" t="inlineStr">
        <is>
          <t>01/02/2026</t>
        </is>
      </c>
      <c r="E292" s="488" t="n">
        <v>0</v>
      </c>
      <c r="F292" t="inlineStr">
        <is>
          <t>Fabrica de Bares (2025)</t>
        </is>
      </c>
      <c r="G292" t="b">
        <v>1</v>
      </c>
      <c r="H292" t="inlineStr">
        <is>
          <t>2/2026</t>
        </is>
      </c>
    </row>
    <row r="293">
      <c r="A293" t="inlineStr">
        <is>
          <t>Love Cabaret</t>
        </is>
      </c>
      <c r="B293" t="inlineStr">
        <is>
          <t>Locação de Equipamentos</t>
        </is>
      </c>
      <c r="C293" t="inlineStr">
        <is>
          <t>Locações de Equipamentos - Operacionais</t>
        </is>
      </c>
      <c r="D293" t="inlineStr">
        <is>
          <t>01/02/2026</t>
        </is>
      </c>
      <c r="E293" s="488" t="n">
        <v>5605.07</v>
      </c>
      <c r="F293" t="inlineStr">
        <is>
          <t>Fabrica de Bares (2025)</t>
        </is>
      </c>
      <c r="G293" t="b">
        <v>1</v>
      </c>
      <c r="H293" t="inlineStr">
        <is>
          <t>2/2026</t>
        </is>
      </c>
    </row>
    <row r="294">
      <c r="A294" t="inlineStr">
        <is>
          <t>Love Cabaret</t>
        </is>
      </c>
      <c r="B294" t="inlineStr">
        <is>
          <t>Locação de Equipamentos</t>
        </is>
      </c>
      <c r="C294" t="inlineStr">
        <is>
          <t>Locação de Equipamentos - Informatica e TI</t>
        </is>
      </c>
      <c r="D294" t="inlineStr">
        <is>
          <t>01/02/2026</t>
        </is>
      </c>
      <c r="E294" s="488" t="n">
        <v>231</v>
      </c>
      <c r="F294" t="inlineStr">
        <is>
          <t>Fabrica de Bares (2025)</t>
        </is>
      </c>
      <c r="G294" t="b">
        <v>1</v>
      </c>
      <c r="H294" t="inlineStr">
        <is>
          <t>2/2026</t>
        </is>
      </c>
    </row>
    <row r="295">
      <c r="A295" t="inlineStr">
        <is>
          <t>Love Cabaret</t>
        </is>
      </c>
      <c r="B295" t="inlineStr">
        <is>
          <t>Locação de Equipamentos</t>
        </is>
      </c>
      <c r="C295" t="inlineStr">
        <is>
          <t>Locações de Equipamentos - Comunicação e Marketing</t>
        </is>
      </c>
      <c r="D295" t="inlineStr">
        <is>
          <t>01/02/2026</t>
        </is>
      </c>
      <c r="E295" s="488" t="n">
        <v>0</v>
      </c>
      <c r="F295" t="inlineStr">
        <is>
          <t>Fabrica de Bares (2025)</t>
        </is>
      </c>
      <c r="G295" t="b">
        <v>1</v>
      </c>
      <c r="H295" t="inlineStr">
        <is>
          <t>2/2026</t>
        </is>
      </c>
    </row>
    <row r="296">
      <c r="A296" t="inlineStr">
        <is>
          <t>Love Cabaret</t>
        </is>
      </c>
      <c r="B296" t="inlineStr">
        <is>
          <t>Locação de Equipamentos</t>
        </is>
      </c>
      <c r="C296" t="inlineStr">
        <is>
          <t>Locação de Utensílios</t>
        </is>
      </c>
      <c r="D296" t="inlineStr">
        <is>
          <t>01/02/2026</t>
        </is>
      </c>
      <c r="E296" s="488" t="n">
        <v>0</v>
      </c>
      <c r="F296" t="inlineStr">
        <is>
          <t>Fabrica de Bares (2025)</t>
        </is>
      </c>
      <c r="G296" t="b">
        <v>1</v>
      </c>
      <c r="H296" t="inlineStr">
        <is>
          <t>2/2026</t>
        </is>
      </c>
    </row>
    <row r="297">
      <c r="A297" t="inlineStr">
        <is>
          <t>Love Cabaret</t>
        </is>
      </c>
      <c r="B297" t="inlineStr">
        <is>
          <t>Sistema de Franquias</t>
        </is>
      </c>
      <c r="C297" t="inlineStr">
        <is>
          <t>Royalties</t>
        </is>
      </c>
      <c r="D297" t="inlineStr">
        <is>
          <t>01/02/2026</t>
        </is>
      </c>
      <c r="E297" s="488" t="n">
        <v>0</v>
      </c>
      <c r="F297" t="inlineStr">
        <is>
          <t>Fabrica de Bares (2025)</t>
        </is>
      </c>
      <c r="G297" t="b">
        <v>1</v>
      </c>
      <c r="H297" t="inlineStr">
        <is>
          <t>2/2026</t>
        </is>
      </c>
    </row>
    <row r="298">
      <c r="A298" t="inlineStr">
        <is>
          <t>Love Cabaret</t>
        </is>
      </c>
      <c r="B298" t="inlineStr">
        <is>
          <t>Sistema de Franquias</t>
        </is>
      </c>
      <c r="C298" t="inlineStr">
        <is>
          <t>Fundo de Propaganda</t>
        </is>
      </c>
      <c r="D298" t="inlineStr">
        <is>
          <t>01/02/2026</t>
        </is>
      </c>
      <c r="E298" s="488" t="n">
        <v>0</v>
      </c>
      <c r="F298" t="inlineStr">
        <is>
          <t>Fabrica de Bares (2025)</t>
        </is>
      </c>
      <c r="G298" t="b">
        <v>1</v>
      </c>
      <c r="H298" t="inlineStr">
        <is>
          <t>2/2026</t>
        </is>
      </c>
    </row>
    <row r="299">
      <c r="A299" t="inlineStr">
        <is>
          <t>Love Cabaret</t>
        </is>
      </c>
      <c r="B299" t="inlineStr">
        <is>
          <t>Sistema de Franquias</t>
        </is>
      </c>
      <c r="C299" t="inlineStr">
        <is>
          <t>Fee Gestão FB</t>
        </is>
      </c>
      <c r="D299" t="inlineStr">
        <is>
          <t>01/02/2026</t>
        </is>
      </c>
      <c r="E299" s="488" t="n">
        <v>15000</v>
      </c>
      <c r="F299" t="inlineStr">
        <is>
          <t>Fabrica de Bares (2025)</t>
        </is>
      </c>
      <c r="G299" t="b">
        <v>1</v>
      </c>
      <c r="H299" t="inlineStr">
        <is>
          <t>2/2026</t>
        </is>
      </c>
    </row>
    <row r="300">
      <c r="A300" t="inlineStr">
        <is>
          <t>Love Cabaret</t>
        </is>
      </c>
      <c r="B300" t="inlineStr">
        <is>
          <t>Patrocínio</t>
        </is>
      </c>
      <c r="C300" t="inlineStr">
        <is>
          <t>(+) Receitas de Patrocínio</t>
        </is>
      </c>
      <c r="D300" t="inlineStr">
        <is>
          <t>01/02/2026</t>
        </is>
      </c>
      <c r="E300" s="488" t="n">
        <v>0</v>
      </c>
      <c r="F300" t="inlineStr">
        <is>
          <t>Fabrica de Bares (2025)</t>
        </is>
      </c>
      <c r="G300" t="b">
        <v>1</v>
      </c>
      <c r="H300" t="inlineStr">
        <is>
          <t>2/2026</t>
        </is>
      </c>
    </row>
    <row r="301">
      <c r="A301" t="inlineStr">
        <is>
          <t>Love Cabaret</t>
        </is>
      </c>
      <c r="B301" t="inlineStr">
        <is>
          <t>Patrocínio</t>
        </is>
      </c>
      <c r="C301" t="inlineStr">
        <is>
          <t>(-) Despesas de Patrocínio</t>
        </is>
      </c>
      <c r="D301" t="inlineStr">
        <is>
          <t>01/02/2026</t>
        </is>
      </c>
      <c r="E301" s="488" t="n">
        <v>0</v>
      </c>
      <c r="F301" t="inlineStr">
        <is>
          <t>Fabrica de Bares (2025)</t>
        </is>
      </c>
      <c r="G301" t="b">
        <v>1</v>
      </c>
      <c r="H301" t="inlineStr">
        <is>
          <t>2/2026</t>
        </is>
      </c>
    </row>
    <row r="302">
      <c r="A302" t="inlineStr">
        <is>
          <t>Love Cabaret</t>
        </is>
      </c>
      <c r="B302" t="inlineStr">
        <is>
          <t>Faturamento Bruto</t>
        </is>
      </c>
      <c r="C302" t="inlineStr">
        <is>
          <t>Alimentação</t>
        </is>
      </c>
      <c r="D302" t="inlineStr">
        <is>
          <t>01/03/2026</t>
        </is>
      </c>
      <c r="E302" s="488" t="n">
        <v>83395.47</v>
      </c>
      <c r="F302" t="inlineStr">
        <is>
          <t>Fabrica de Bares (2025)</t>
        </is>
      </c>
      <c r="G302" t="b">
        <v>1</v>
      </c>
      <c r="H302" t="inlineStr">
        <is>
          <t>3/2026</t>
        </is>
      </c>
    </row>
    <row r="303">
      <c r="A303" t="inlineStr">
        <is>
          <t>Love Cabaret</t>
        </is>
      </c>
      <c r="B303" t="inlineStr">
        <is>
          <t>Faturamento Bruto</t>
        </is>
      </c>
      <c r="C303" t="inlineStr">
        <is>
          <t>Bebida</t>
        </is>
      </c>
      <c r="D303" t="inlineStr">
        <is>
          <t>01/03/2026</t>
        </is>
      </c>
      <c r="E303" s="488" t="n">
        <v>119136.39</v>
      </c>
      <c r="F303" t="inlineStr">
        <is>
          <t>Fabrica de Bares (2025)</t>
        </is>
      </c>
      <c r="G303" t="b">
        <v>1</v>
      </c>
      <c r="H303" t="inlineStr">
        <is>
          <t>3/2026</t>
        </is>
      </c>
    </row>
    <row r="304">
      <c r="A304" t="inlineStr">
        <is>
          <t>Love Cabaret</t>
        </is>
      </c>
      <c r="B304" t="inlineStr">
        <is>
          <t>Faturamento Bruto</t>
        </is>
      </c>
      <c r="C304" t="inlineStr">
        <is>
          <t>Artístico (couvert/shows)</t>
        </is>
      </c>
      <c r="D304" t="inlineStr">
        <is>
          <t>01/03/2026</t>
        </is>
      </c>
      <c r="E304" s="488" t="n">
        <v>88368</v>
      </c>
      <c r="F304" t="inlineStr">
        <is>
          <t>Fabrica de Bares (2025)</t>
        </is>
      </c>
      <c r="G304" t="b">
        <v>1</v>
      </c>
      <c r="H304" t="inlineStr">
        <is>
          <t>3/2026</t>
        </is>
      </c>
    </row>
    <row r="305">
      <c r="A305" t="inlineStr">
        <is>
          <t>Love Cabaret</t>
        </is>
      </c>
      <c r="B305" t="inlineStr">
        <is>
          <t>Faturamento Bruto</t>
        </is>
      </c>
      <c r="C305" t="inlineStr">
        <is>
          <t>Gifts</t>
        </is>
      </c>
      <c r="D305" t="inlineStr">
        <is>
          <t>01/03/2026</t>
        </is>
      </c>
      <c r="E305" s="488" t="n">
        <v>0</v>
      </c>
      <c r="F305" t="inlineStr">
        <is>
          <t>Fabrica de Bares (2025)</t>
        </is>
      </c>
      <c r="G305" t="b">
        <v>1</v>
      </c>
      <c r="H305" t="inlineStr">
        <is>
          <t>3/2026</t>
        </is>
      </c>
    </row>
    <row r="306">
      <c r="A306" t="inlineStr">
        <is>
          <t>Love Cabaret</t>
        </is>
      </c>
      <c r="B306" t="inlineStr">
        <is>
          <t>Faturamento Bruto</t>
        </is>
      </c>
      <c r="C306" t="inlineStr">
        <is>
          <t>Serviço</t>
        </is>
      </c>
      <c r="D306" t="inlineStr">
        <is>
          <t>01/03/2026</t>
        </is>
      </c>
      <c r="E306" s="488" t="n">
        <v>28592.73</v>
      </c>
      <c r="F306" t="inlineStr">
        <is>
          <t>Fabrica de Bares (2025)</t>
        </is>
      </c>
      <c r="G306" t="b">
        <v>1</v>
      </c>
      <c r="H306" t="inlineStr">
        <is>
          <t>3/2026</t>
        </is>
      </c>
    </row>
    <row r="307">
      <c r="A307" t="inlineStr">
        <is>
          <t>Love Cabaret</t>
        </is>
      </c>
      <c r="B307" t="inlineStr">
        <is>
          <t>Faturamento Bruto</t>
        </is>
      </c>
      <c r="C307" t="inlineStr">
        <is>
          <t>Eventos A&amp;B</t>
        </is>
      </c>
      <c r="D307" t="inlineStr">
        <is>
          <t>01/03/2026</t>
        </is>
      </c>
      <c r="E307" s="488" t="n">
        <v>32500</v>
      </c>
      <c r="F307" t="inlineStr">
        <is>
          <t>Fabrica de Bares (2025)</t>
        </is>
      </c>
      <c r="G307" t="b">
        <v>1</v>
      </c>
      <c r="H307" t="inlineStr">
        <is>
          <t>3/2026</t>
        </is>
      </c>
    </row>
    <row r="308">
      <c r="A308" t="inlineStr">
        <is>
          <t>Love Cabaret</t>
        </is>
      </c>
      <c r="B308" t="inlineStr">
        <is>
          <t>Faturamento Bruto</t>
        </is>
      </c>
      <c r="C308" t="inlineStr">
        <is>
          <t>Eventos Couvert</t>
        </is>
      </c>
      <c r="D308" t="inlineStr">
        <is>
          <t>01/03/2026</t>
        </is>
      </c>
      <c r="E308" s="488" t="n">
        <v>2500</v>
      </c>
      <c r="F308" t="inlineStr">
        <is>
          <t>Fabrica de Bares (2025)</t>
        </is>
      </c>
      <c r="G308" t="b">
        <v>1</v>
      </c>
      <c r="H308" t="inlineStr">
        <is>
          <t>3/2026</t>
        </is>
      </c>
    </row>
    <row r="309">
      <c r="A309" t="inlineStr">
        <is>
          <t>Love Cabaret</t>
        </is>
      </c>
      <c r="B309" t="inlineStr">
        <is>
          <t>Faturamento Bruto</t>
        </is>
      </c>
      <c r="C309" t="inlineStr">
        <is>
          <t>Eventos Locações</t>
        </is>
      </c>
      <c r="D309" t="inlineStr">
        <is>
          <t>01/03/2026</t>
        </is>
      </c>
      <c r="E309" s="488" t="n">
        <v>15000</v>
      </c>
      <c r="F309" t="inlineStr">
        <is>
          <t>Fabrica de Bares (2025)</t>
        </is>
      </c>
      <c r="G309" t="b">
        <v>1</v>
      </c>
      <c r="H309" t="inlineStr">
        <is>
          <t>3/2026</t>
        </is>
      </c>
    </row>
    <row r="310">
      <c r="A310" t="inlineStr">
        <is>
          <t>Love Cabaret</t>
        </is>
      </c>
      <c r="B310" t="inlineStr">
        <is>
          <t>Faturamento Bruto</t>
        </is>
      </c>
      <c r="C310" t="inlineStr">
        <is>
          <t>Eventos Rebate Fornecedores</t>
        </is>
      </c>
      <c r="D310" t="inlineStr">
        <is>
          <t>01/03/2026</t>
        </is>
      </c>
      <c r="E310" s="488" t="n">
        <v>0</v>
      </c>
      <c r="F310" t="inlineStr">
        <is>
          <t>Fabrica de Bares (2025)</t>
        </is>
      </c>
      <c r="G310" t="b">
        <v>1</v>
      </c>
      <c r="H310" t="inlineStr">
        <is>
          <t>3/2026</t>
        </is>
      </c>
    </row>
    <row r="311">
      <c r="A311" t="inlineStr">
        <is>
          <t>Love Cabaret</t>
        </is>
      </c>
      <c r="B311" t="inlineStr">
        <is>
          <t>Faturamento Bruto</t>
        </is>
      </c>
      <c r="C311" t="inlineStr">
        <is>
          <t>Delivery</t>
        </is>
      </c>
      <c r="D311" t="inlineStr">
        <is>
          <t>01/03/2026</t>
        </is>
      </c>
      <c r="E311" s="488" t="n">
        <v>0</v>
      </c>
      <c r="F311" t="inlineStr">
        <is>
          <t>Fabrica de Bares (2025)</t>
        </is>
      </c>
      <c r="G311" t="b">
        <v>1</v>
      </c>
      <c r="H311" t="inlineStr">
        <is>
          <t>3/2026</t>
        </is>
      </c>
    </row>
    <row r="312">
      <c r="A312" t="inlineStr">
        <is>
          <t>Love Cabaret</t>
        </is>
      </c>
      <c r="B312" t="inlineStr">
        <is>
          <t>Faturamento Bruto</t>
        </is>
      </c>
      <c r="C312" t="inlineStr">
        <is>
          <t>Outras Receitas</t>
        </is>
      </c>
      <c r="D312" t="inlineStr">
        <is>
          <t>01/03/2026</t>
        </is>
      </c>
      <c r="E312" s="488" t="n">
        <v>34588</v>
      </c>
      <c r="F312" t="inlineStr">
        <is>
          <t>Fabrica de Bares (2025)</t>
        </is>
      </c>
      <c r="G312" t="b">
        <v>1</v>
      </c>
      <c r="H312" t="inlineStr">
        <is>
          <t>3/2026</t>
        </is>
      </c>
    </row>
    <row r="313">
      <c r="A313" t="inlineStr">
        <is>
          <t>Love Cabaret</t>
        </is>
      </c>
      <c r="B313" t="inlineStr">
        <is>
          <t>Deduções sobre Venda</t>
        </is>
      </c>
      <c r="C313" t="inlineStr">
        <is>
          <t>Descontos - Operação</t>
        </is>
      </c>
      <c r="D313" t="inlineStr">
        <is>
          <t>01/03/2026</t>
        </is>
      </c>
      <c r="E313" s="488" t="n">
        <v>5063.3</v>
      </c>
      <c r="F313" t="inlineStr">
        <is>
          <t>Fabrica de Bares (2025)</t>
        </is>
      </c>
      <c r="G313" t="b">
        <v>1</v>
      </c>
      <c r="H313" t="inlineStr">
        <is>
          <t>3/2026</t>
        </is>
      </c>
    </row>
    <row r="314">
      <c r="A314" t="inlineStr">
        <is>
          <t>Love Cabaret</t>
        </is>
      </c>
      <c r="B314" t="inlineStr">
        <is>
          <t>Deduções sobre Venda</t>
        </is>
      </c>
      <c r="C314" t="inlineStr">
        <is>
          <t>Desconto - Alimentação Escritório</t>
        </is>
      </c>
      <c r="D314" t="inlineStr">
        <is>
          <t>01/03/2026</t>
        </is>
      </c>
      <c r="E314" s="488" t="n">
        <v>4010.13</v>
      </c>
      <c r="F314" t="inlineStr">
        <is>
          <t>Fabrica de Bares (2025)</t>
        </is>
      </c>
      <c r="G314" t="b">
        <v>1</v>
      </c>
      <c r="H314" t="inlineStr">
        <is>
          <t>3/2026</t>
        </is>
      </c>
    </row>
    <row r="315">
      <c r="A315" t="inlineStr">
        <is>
          <t>Love Cabaret</t>
        </is>
      </c>
      <c r="B315" t="inlineStr">
        <is>
          <t>Deduções sobre Venda</t>
        </is>
      </c>
      <c r="C315" t="inlineStr">
        <is>
          <t>Descontos - Marketing</t>
        </is>
      </c>
      <c r="D315" t="inlineStr">
        <is>
          <t>01/03/2026</t>
        </is>
      </c>
      <c r="E315" s="488" t="n">
        <v>506.33</v>
      </c>
      <c r="F315" t="inlineStr">
        <is>
          <t>Fabrica de Bares (2025)</t>
        </is>
      </c>
      <c r="G315" t="b">
        <v>1</v>
      </c>
      <c r="H315" t="inlineStr">
        <is>
          <t>3/2026</t>
        </is>
      </c>
    </row>
    <row r="316">
      <c r="A316" t="inlineStr">
        <is>
          <t>Love Cabaret</t>
        </is>
      </c>
      <c r="B316" t="inlineStr">
        <is>
          <t>Impostos sobre Venda</t>
        </is>
      </c>
      <c r="C316" t="inlineStr">
        <is>
          <t>PIS / COFINS</t>
        </is>
      </c>
      <c r="D316" t="inlineStr">
        <is>
          <t>01/03/2026</t>
        </is>
      </c>
      <c r="E316" s="488" t="n">
        <v>11970.68</v>
      </c>
      <c r="F316" t="inlineStr">
        <is>
          <t>Fabrica de Bares (2025)</t>
        </is>
      </c>
      <c r="G316" t="b">
        <v>1</v>
      </c>
      <c r="H316" t="inlineStr">
        <is>
          <t>3/2026</t>
        </is>
      </c>
    </row>
    <row r="317">
      <c r="A317" t="inlineStr">
        <is>
          <t>Love Cabaret</t>
        </is>
      </c>
      <c r="B317" t="inlineStr">
        <is>
          <t>Impostos sobre Venda</t>
        </is>
      </c>
      <c r="C317" t="inlineStr">
        <is>
          <t>ICMS</t>
        </is>
      </c>
      <c r="D317" t="inlineStr">
        <is>
          <t>01/03/2026</t>
        </is>
      </c>
      <c r="E317" s="488" t="n">
        <v>12935.99</v>
      </c>
      <c r="F317" t="inlineStr">
        <is>
          <t>Fabrica de Bares (2025)</t>
        </is>
      </c>
      <c r="G317" t="b">
        <v>1</v>
      </c>
      <c r="H317" t="inlineStr">
        <is>
          <t>3/2026</t>
        </is>
      </c>
    </row>
    <row r="318">
      <c r="A318" t="inlineStr">
        <is>
          <t>Love Cabaret</t>
        </is>
      </c>
      <c r="B318" t="inlineStr">
        <is>
          <t>Impostos sobre Venda</t>
        </is>
      </c>
      <c r="C318" t="inlineStr">
        <is>
          <t>ISS</t>
        </is>
      </c>
      <c r="D318" t="inlineStr">
        <is>
          <t>01/03/2026</t>
        </is>
      </c>
      <c r="E318" s="488" t="n">
        <v>875</v>
      </c>
      <c r="F318" t="inlineStr">
        <is>
          <t>Fabrica de Bares (2025)</t>
        </is>
      </c>
      <c r="G318" t="b">
        <v>1</v>
      </c>
      <c r="H318" t="inlineStr">
        <is>
          <t>3/2026</t>
        </is>
      </c>
    </row>
    <row r="319">
      <c r="A319" t="inlineStr">
        <is>
          <t>Love Cabaret</t>
        </is>
      </c>
      <c r="B319" t="inlineStr">
        <is>
          <t>Custo Mercadoria Vendida</t>
        </is>
      </c>
      <c r="C319" t="inlineStr">
        <is>
          <t>Insumos - Alimentos</t>
        </is>
      </c>
      <c r="D319" t="inlineStr">
        <is>
          <t>01/03/2026</t>
        </is>
      </c>
      <c r="E319" s="488" t="n">
        <v>33879.46</v>
      </c>
      <c r="F319" t="inlineStr">
        <is>
          <t>Fabrica de Bares (2025)</t>
        </is>
      </c>
      <c r="G319" t="b">
        <v>1</v>
      </c>
      <c r="H319" t="inlineStr">
        <is>
          <t>3/2026</t>
        </is>
      </c>
    </row>
    <row r="320">
      <c r="A320" t="inlineStr">
        <is>
          <t>Love Cabaret</t>
        </is>
      </c>
      <c r="B320" t="inlineStr">
        <is>
          <t>Custo Mercadoria Vendida</t>
        </is>
      </c>
      <c r="C320" t="inlineStr">
        <is>
          <t>Insumos - Bebidas</t>
        </is>
      </c>
      <c r="D320" t="inlineStr">
        <is>
          <t>01/03/2026</t>
        </is>
      </c>
      <c r="E320" s="488" t="n">
        <v>24369.55</v>
      </c>
      <c r="F320" t="inlineStr">
        <is>
          <t>Fabrica de Bares (2025)</t>
        </is>
      </c>
      <c r="G320" t="b">
        <v>1</v>
      </c>
      <c r="H320" t="inlineStr">
        <is>
          <t>3/2026</t>
        </is>
      </c>
    </row>
    <row r="321">
      <c r="A321" t="inlineStr">
        <is>
          <t>Love Cabaret</t>
        </is>
      </c>
      <c r="B321" t="inlineStr">
        <is>
          <t>Custo Mercadoria Vendida</t>
        </is>
      </c>
      <c r="C321" t="inlineStr">
        <is>
          <t>Insumos - Embalagens</t>
        </is>
      </c>
      <c r="D321" t="inlineStr">
        <is>
          <t>01/03/2026</t>
        </is>
      </c>
      <c r="E321" s="488" t="n">
        <v>0</v>
      </c>
      <c r="F321" t="inlineStr">
        <is>
          <t>Fabrica de Bares (2025)</t>
        </is>
      </c>
      <c r="G321" t="b">
        <v>1</v>
      </c>
      <c r="H321" t="inlineStr">
        <is>
          <t>3/2026</t>
        </is>
      </c>
    </row>
    <row r="322">
      <c r="A322" t="inlineStr">
        <is>
          <t>Love Cabaret</t>
        </is>
      </c>
      <c r="B322" t="inlineStr">
        <is>
          <t>Custo Mercadoria Vendida</t>
        </is>
      </c>
      <c r="C322" t="inlineStr">
        <is>
          <t>Insumos - Eventos A&amp;B</t>
        </is>
      </c>
      <c r="D322" t="inlineStr">
        <is>
          <t>01/03/2026</t>
        </is>
      </c>
      <c r="E322" s="488" t="n">
        <v>0</v>
      </c>
      <c r="F322" t="inlineStr">
        <is>
          <t>Fabrica de Bares (2025)</t>
        </is>
      </c>
      <c r="G322" t="b">
        <v>1</v>
      </c>
      <c r="H322" t="inlineStr">
        <is>
          <t>3/2026</t>
        </is>
      </c>
    </row>
    <row r="323">
      <c r="A323" t="inlineStr">
        <is>
          <t>Love Cabaret</t>
        </is>
      </c>
      <c r="B323" t="inlineStr">
        <is>
          <t>Custos Artístico Geral</t>
        </is>
      </c>
      <c r="C323" t="inlineStr">
        <is>
          <t>Cachê de Músicos e Artistas</t>
        </is>
      </c>
      <c r="D323" t="inlineStr">
        <is>
          <t>01/03/2026</t>
        </is>
      </c>
      <c r="E323" s="488" t="n">
        <v>38700</v>
      </c>
      <c r="F323" t="inlineStr">
        <is>
          <t>Fabrica de Bares (2025)</t>
        </is>
      </c>
      <c r="G323" t="b">
        <v>1</v>
      </c>
      <c r="H323" t="inlineStr">
        <is>
          <t>3/2026</t>
        </is>
      </c>
    </row>
    <row r="324">
      <c r="A324" t="inlineStr">
        <is>
          <t>Love Cabaret</t>
        </is>
      </c>
      <c r="B324" t="inlineStr">
        <is>
          <t>Custos Artístico Geral</t>
        </is>
      </c>
      <c r="C324" t="inlineStr">
        <is>
          <t>Alimentação e Transporte</t>
        </is>
      </c>
      <c r="D324" t="inlineStr">
        <is>
          <t>01/03/2026</t>
        </is>
      </c>
      <c r="E324" s="488" t="n">
        <v>883.6799999999999</v>
      </c>
      <c r="F324" t="inlineStr">
        <is>
          <t>Fabrica de Bares (2025)</t>
        </is>
      </c>
      <c r="G324" t="b">
        <v>1</v>
      </c>
      <c r="H324" t="inlineStr">
        <is>
          <t>3/2026</t>
        </is>
      </c>
    </row>
    <row r="325">
      <c r="A325" t="inlineStr">
        <is>
          <t>Love Cabaret</t>
        </is>
      </c>
      <c r="B325" t="inlineStr">
        <is>
          <t>Custos Artístico Geral</t>
        </is>
      </c>
      <c r="C325" t="inlineStr">
        <is>
          <t>Taxas e Licenças - Artístico</t>
        </is>
      </c>
      <c r="D325" t="inlineStr">
        <is>
          <t>01/03/2026</t>
        </is>
      </c>
      <c r="E325" s="488" t="n">
        <v>843.15</v>
      </c>
      <c r="F325" t="inlineStr">
        <is>
          <t>Fabrica de Bares (2025)</t>
        </is>
      </c>
      <c r="G325" t="b">
        <v>1</v>
      </c>
      <c r="H325" t="inlineStr">
        <is>
          <t>3/2026</t>
        </is>
      </c>
    </row>
    <row r="326">
      <c r="A326" t="inlineStr">
        <is>
          <t>Love Cabaret</t>
        </is>
      </c>
      <c r="B326" t="inlineStr">
        <is>
          <t>Mão de Obra - PJ</t>
        </is>
      </c>
      <c r="C326" t="inlineStr">
        <is>
          <t>MDO Terceirizada - Artístico</t>
        </is>
      </c>
      <c r="D326" t="inlineStr">
        <is>
          <t>01/03/2026</t>
        </is>
      </c>
      <c r="E326" s="488" t="n">
        <v>12782</v>
      </c>
      <c r="F326" t="inlineStr">
        <is>
          <t>Fabrica de Bares (2025)</t>
        </is>
      </c>
      <c r="G326" t="b">
        <v>1</v>
      </c>
      <c r="H326" t="inlineStr">
        <is>
          <t>3/2026</t>
        </is>
      </c>
    </row>
    <row r="327">
      <c r="A327" t="inlineStr">
        <is>
          <t>Love Cabaret</t>
        </is>
      </c>
      <c r="B327" t="inlineStr">
        <is>
          <t>Custos Artístico Geral</t>
        </is>
      </c>
      <c r="C327" t="inlineStr">
        <is>
          <t>Técnico de Som / Luz</t>
        </is>
      </c>
      <c r="D327" t="inlineStr">
        <is>
          <t>01/03/2026</t>
        </is>
      </c>
      <c r="E327" s="488" t="n">
        <v>3750</v>
      </c>
      <c r="F327" t="inlineStr">
        <is>
          <t>Fabrica de Bares (2025)</t>
        </is>
      </c>
      <c r="G327" t="b">
        <v>1</v>
      </c>
      <c r="H327" t="inlineStr">
        <is>
          <t>3/2026</t>
        </is>
      </c>
    </row>
    <row r="328">
      <c r="A328" t="inlineStr">
        <is>
          <t>Love Cabaret</t>
        </is>
      </c>
      <c r="B328" t="inlineStr">
        <is>
          <t>Custos Artístico Geral</t>
        </is>
      </c>
      <c r="C328" t="inlineStr">
        <is>
          <t>Locação de Equipamentos Fixo</t>
        </is>
      </c>
      <c r="D328" t="inlineStr">
        <is>
          <t>01/03/2026</t>
        </is>
      </c>
      <c r="E328" s="488" t="n">
        <v>5250</v>
      </c>
      <c r="F328" t="inlineStr">
        <is>
          <t>Fabrica de Bares (2025)</t>
        </is>
      </c>
      <c r="G328" t="b">
        <v>1</v>
      </c>
      <c r="H328" t="inlineStr">
        <is>
          <t>3/2026</t>
        </is>
      </c>
    </row>
    <row r="329">
      <c r="A329" t="inlineStr">
        <is>
          <t>Love Cabaret</t>
        </is>
      </c>
      <c r="B329" t="inlineStr">
        <is>
          <t>Custos Artístico Geral</t>
        </is>
      </c>
      <c r="C329" t="inlineStr">
        <is>
          <t>Locação de Equipamentos Variável</t>
        </is>
      </c>
      <c r="D329" t="inlineStr">
        <is>
          <t>01/03/2026</t>
        </is>
      </c>
      <c r="E329" s="488" t="n">
        <v>0</v>
      </c>
      <c r="F329" t="inlineStr">
        <is>
          <t>Fabrica de Bares (2025)</t>
        </is>
      </c>
      <c r="G329" t="b">
        <v>1</v>
      </c>
      <c r="H329" t="inlineStr">
        <is>
          <t>3/2026</t>
        </is>
      </c>
    </row>
    <row r="330">
      <c r="A330" t="inlineStr">
        <is>
          <t>Love Cabaret</t>
        </is>
      </c>
      <c r="B330" t="inlineStr">
        <is>
          <t>Mão de Obra - PJ</t>
        </is>
      </c>
      <c r="C330" t="inlineStr">
        <is>
          <t>MDO Terceirizada - Eventos</t>
        </is>
      </c>
      <c r="D330" t="inlineStr">
        <is>
          <t>01/03/2026</t>
        </is>
      </c>
      <c r="E330" s="488" t="n">
        <v>1600</v>
      </c>
      <c r="F330" t="inlineStr">
        <is>
          <t>Fabrica de Bares (2025)</t>
        </is>
      </c>
      <c r="G330" t="b">
        <v>1</v>
      </c>
      <c r="H330" t="inlineStr">
        <is>
          <t>3/2026</t>
        </is>
      </c>
    </row>
    <row r="331">
      <c r="A331" t="inlineStr">
        <is>
          <t>Love Cabaret</t>
        </is>
      </c>
      <c r="B331" t="inlineStr">
        <is>
          <t>Custos de Eventos</t>
        </is>
      </c>
      <c r="C331" t="inlineStr">
        <is>
          <t>Comissões de Vendas - Eventos</t>
        </is>
      </c>
      <c r="D331" t="inlineStr">
        <is>
          <t>01/03/2026</t>
        </is>
      </c>
      <c r="E331" s="488" t="n">
        <v>1000</v>
      </c>
      <c r="F331" t="inlineStr">
        <is>
          <t>Fabrica de Bares (2025)</t>
        </is>
      </c>
      <c r="G331" t="b">
        <v>1</v>
      </c>
      <c r="H331" t="inlineStr">
        <is>
          <t>3/2026</t>
        </is>
      </c>
    </row>
    <row r="332">
      <c r="A332" t="inlineStr">
        <is>
          <t>Love Cabaret</t>
        </is>
      </c>
      <c r="B332" t="inlineStr">
        <is>
          <t>Custos de Eventos</t>
        </is>
      </c>
      <c r="C332" t="inlineStr">
        <is>
          <t>Serviços Terceirizados - Eventos</t>
        </is>
      </c>
      <c r="D332" t="inlineStr">
        <is>
          <t>01/03/2026</t>
        </is>
      </c>
      <c r="E332" s="488" t="n">
        <v>800</v>
      </c>
      <c r="F332" t="inlineStr">
        <is>
          <t>Fabrica de Bares (2025)</t>
        </is>
      </c>
      <c r="G332" t="b">
        <v>1</v>
      </c>
      <c r="H332" t="inlineStr">
        <is>
          <t>3/2026</t>
        </is>
      </c>
    </row>
    <row r="333">
      <c r="A333" t="inlineStr">
        <is>
          <t>Love Cabaret</t>
        </is>
      </c>
      <c r="B333" t="inlineStr">
        <is>
          <t>Custos de Eventos</t>
        </is>
      </c>
      <c r="C333" t="inlineStr">
        <is>
          <t>Serviço de Segurança - Eventos</t>
        </is>
      </c>
      <c r="D333" t="inlineStr">
        <is>
          <t>01/03/2026</t>
        </is>
      </c>
      <c r="E333" s="488" t="n">
        <v>250</v>
      </c>
      <c r="F333" t="inlineStr">
        <is>
          <t>Fabrica de Bares (2025)</t>
        </is>
      </c>
      <c r="G333" t="b">
        <v>1</v>
      </c>
      <c r="H333" t="inlineStr">
        <is>
          <t>3/2026</t>
        </is>
      </c>
    </row>
    <row r="334">
      <c r="A334" t="inlineStr">
        <is>
          <t>Love Cabaret</t>
        </is>
      </c>
      <c r="B334" t="inlineStr">
        <is>
          <t>Custos de Eventos</t>
        </is>
      </c>
      <c r="C334" t="inlineStr">
        <is>
          <t>Artistas e Palestrantes - Eventos</t>
        </is>
      </c>
      <c r="D334" t="inlineStr">
        <is>
          <t>01/03/2026</t>
        </is>
      </c>
      <c r="E334" s="488" t="n">
        <v>0</v>
      </c>
      <c r="F334" t="inlineStr">
        <is>
          <t>Fabrica de Bares (2025)</t>
        </is>
      </c>
      <c r="G334" t="b">
        <v>1</v>
      </c>
      <c r="H334" t="inlineStr">
        <is>
          <t>3/2026</t>
        </is>
      </c>
    </row>
    <row r="335">
      <c r="A335" t="inlineStr">
        <is>
          <t>Love Cabaret</t>
        </is>
      </c>
      <c r="B335" t="inlineStr">
        <is>
          <t>Custos de Eventos</t>
        </is>
      </c>
      <c r="C335" t="inlineStr">
        <is>
          <t>Decoração - Eventos</t>
        </is>
      </c>
      <c r="D335" t="inlineStr">
        <is>
          <t>01/03/2026</t>
        </is>
      </c>
      <c r="E335" s="488" t="n">
        <v>0</v>
      </c>
      <c r="F335" t="inlineStr">
        <is>
          <t>Fabrica de Bares (2025)</t>
        </is>
      </c>
      <c r="G335" t="b">
        <v>1</v>
      </c>
      <c r="H335" t="inlineStr">
        <is>
          <t>3/2026</t>
        </is>
      </c>
    </row>
    <row r="336">
      <c r="A336" t="inlineStr">
        <is>
          <t>Love Cabaret</t>
        </is>
      </c>
      <c r="B336" t="inlineStr">
        <is>
          <t>Custos de Eventos</t>
        </is>
      </c>
      <c r="C336" t="inlineStr">
        <is>
          <t>Material Descartável - Eventos</t>
        </is>
      </c>
      <c r="D336" t="inlineStr">
        <is>
          <t>01/03/2026</t>
        </is>
      </c>
      <c r="E336" s="488" t="n">
        <v>0</v>
      </c>
      <c r="F336" t="inlineStr">
        <is>
          <t>Fabrica de Bares (2025)</t>
        </is>
      </c>
      <c r="G336" t="b">
        <v>1</v>
      </c>
      <c r="H336" t="inlineStr">
        <is>
          <t>3/2026</t>
        </is>
      </c>
    </row>
    <row r="337">
      <c r="A337" t="inlineStr">
        <is>
          <t>Love Cabaret</t>
        </is>
      </c>
      <c r="B337" t="inlineStr">
        <is>
          <t>Custos de Eventos</t>
        </is>
      </c>
      <c r="C337" t="inlineStr">
        <is>
          <t>Brindes e Confraternizações - Eventos</t>
        </is>
      </c>
      <c r="D337" t="inlineStr">
        <is>
          <t>01/03/2026</t>
        </is>
      </c>
      <c r="E337" s="488" t="n">
        <v>0</v>
      </c>
      <c r="F337" t="inlineStr">
        <is>
          <t>Fabrica de Bares (2025)</t>
        </is>
      </c>
      <c r="G337" t="b">
        <v>1</v>
      </c>
      <c r="H337" t="inlineStr">
        <is>
          <t>3/2026</t>
        </is>
      </c>
    </row>
    <row r="338">
      <c r="A338" t="inlineStr">
        <is>
          <t>Love Cabaret</t>
        </is>
      </c>
      <c r="B338" t="inlineStr">
        <is>
          <t>Custos de Eventos</t>
        </is>
      </c>
      <c r="C338" t="inlineStr">
        <is>
          <t>Material de Escritório - Eventos</t>
        </is>
      </c>
      <c r="D338" t="inlineStr">
        <is>
          <t>01/03/2026</t>
        </is>
      </c>
      <c r="E338" s="488" t="n">
        <v>0</v>
      </c>
      <c r="F338" t="inlineStr">
        <is>
          <t>Fabrica de Bares (2025)</t>
        </is>
      </c>
      <c r="G338" t="b">
        <v>1</v>
      </c>
      <c r="H338" t="inlineStr">
        <is>
          <t>3/2026</t>
        </is>
      </c>
    </row>
    <row r="339">
      <c r="A339" t="inlineStr">
        <is>
          <t>Love Cabaret</t>
        </is>
      </c>
      <c r="B339" t="inlineStr">
        <is>
          <t>Custos de Eventos</t>
        </is>
      </c>
      <c r="C339" t="inlineStr">
        <is>
          <t>Material de Manutenção - Eventos</t>
        </is>
      </c>
      <c r="D339" t="inlineStr">
        <is>
          <t>01/03/2026</t>
        </is>
      </c>
      <c r="E339" s="488" t="n">
        <v>0</v>
      </c>
      <c r="F339" t="inlineStr">
        <is>
          <t>Fabrica de Bares (2025)</t>
        </is>
      </c>
      <c r="G339" t="b">
        <v>1</v>
      </c>
      <c r="H339" t="inlineStr">
        <is>
          <t>3/2026</t>
        </is>
      </c>
    </row>
    <row r="340">
      <c r="A340" t="inlineStr">
        <is>
          <t>Love Cabaret</t>
        </is>
      </c>
      <c r="B340" t="inlineStr">
        <is>
          <t>Custos de Eventos</t>
        </is>
      </c>
      <c r="C340" t="inlineStr">
        <is>
          <t>Serviço de Manutenção - Estrutura - Eventos</t>
        </is>
      </c>
      <c r="D340" t="inlineStr">
        <is>
          <t>01/03/2026</t>
        </is>
      </c>
      <c r="E340" s="488" t="n">
        <v>0</v>
      </c>
      <c r="F340" t="inlineStr">
        <is>
          <t>Fabrica de Bares (2025)</t>
        </is>
      </c>
      <c r="G340" t="b">
        <v>1</v>
      </c>
      <c r="H340" t="inlineStr">
        <is>
          <t>3/2026</t>
        </is>
      </c>
    </row>
    <row r="341">
      <c r="A341" t="inlineStr">
        <is>
          <t>Love Cabaret</t>
        </is>
      </c>
      <c r="B341" t="inlineStr">
        <is>
          <t>Custos de Eventos</t>
        </is>
      </c>
      <c r="C341" t="inlineStr">
        <is>
          <t>Serviço de Manutenção - Equipamentos - Eventos</t>
        </is>
      </c>
      <c r="D341" t="inlineStr">
        <is>
          <t>01/03/2026</t>
        </is>
      </c>
      <c r="E341" s="488" t="n">
        <v>0</v>
      </c>
      <c r="F341" t="inlineStr">
        <is>
          <t>Fabrica de Bares (2025)</t>
        </is>
      </c>
      <c r="G341" t="b">
        <v>1</v>
      </c>
      <c r="H341" t="inlineStr">
        <is>
          <t>3/2026</t>
        </is>
      </c>
    </row>
    <row r="342">
      <c r="A342" t="inlineStr">
        <is>
          <t>Love Cabaret</t>
        </is>
      </c>
      <c r="B342" t="inlineStr">
        <is>
          <t>Custos de Eventos</t>
        </is>
      </c>
      <c r="C342" t="inlineStr">
        <is>
          <t>Viagens e Estadias - Eventos</t>
        </is>
      </c>
      <c r="D342" t="inlineStr">
        <is>
          <t>01/03/2026</t>
        </is>
      </c>
      <c r="E342" s="488" t="n">
        <v>0</v>
      </c>
      <c r="F342" t="inlineStr">
        <is>
          <t>Fabrica de Bares (2025)</t>
        </is>
      </c>
      <c r="G342" t="b">
        <v>1</v>
      </c>
      <c r="H342" t="inlineStr">
        <is>
          <t>3/2026</t>
        </is>
      </c>
    </row>
    <row r="343">
      <c r="A343" t="inlineStr">
        <is>
          <t>Love Cabaret</t>
        </is>
      </c>
      <c r="B343" t="inlineStr">
        <is>
          <t>Custos de Eventos</t>
        </is>
      </c>
      <c r="C343" t="inlineStr">
        <is>
          <t>Transporte Equipe - Eventos</t>
        </is>
      </c>
      <c r="D343" t="inlineStr">
        <is>
          <t>01/03/2026</t>
        </is>
      </c>
      <c r="E343" s="488" t="n">
        <v>0</v>
      </c>
      <c r="F343" t="inlineStr">
        <is>
          <t>Fabrica de Bares (2025)</t>
        </is>
      </c>
      <c r="G343" t="b">
        <v>1</v>
      </c>
      <c r="H343" t="inlineStr">
        <is>
          <t>3/2026</t>
        </is>
      </c>
    </row>
    <row r="344">
      <c r="A344" t="inlineStr">
        <is>
          <t>Love Cabaret</t>
        </is>
      </c>
      <c r="B344" t="inlineStr">
        <is>
          <t>Custos de Eventos</t>
        </is>
      </c>
      <c r="C344" t="inlineStr">
        <is>
          <t>Fretes e Carretos - Eventos</t>
        </is>
      </c>
      <c r="D344" t="inlineStr">
        <is>
          <t>01/03/2026</t>
        </is>
      </c>
      <c r="E344" s="488" t="n">
        <v>0</v>
      </c>
      <c r="F344" t="inlineStr">
        <is>
          <t>Fabrica de Bares (2025)</t>
        </is>
      </c>
      <c r="G344" t="b">
        <v>1</v>
      </c>
      <c r="H344" t="inlineStr">
        <is>
          <t>3/2026</t>
        </is>
      </c>
    </row>
    <row r="345">
      <c r="A345" t="inlineStr">
        <is>
          <t>Love Cabaret</t>
        </is>
      </c>
      <c r="B345" t="inlineStr">
        <is>
          <t>Custos de Eventos</t>
        </is>
      </c>
      <c r="C345" t="inlineStr">
        <is>
          <t>Locação de Utensílios - Eventos</t>
        </is>
      </c>
      <c r="D345" t="inlineStr">
        <is>
          <t>01/03/2026</t>
        </is>
      </c>
      <c r="E345" s="488" t="n">
        <v>0</v>
      </c>
      <c r="F345" t="inlineStr">
        <is>
          <t>Fabrica de Bares (2025)</t>
        </is>
      </c>
      <c r="G345" t="b">
        <v>1</v>
      </c>
      <c r="H345" t="inlineStr">
        <is>
          <t>3/2026</t>
        </is>
      </c>
    </row>
    <row r="346">
      <c r="A346" t="inlineStr">
        <is>
          <t>Love Cabaret</t>
        </is>
      </c>
      <c r="B346" t="inlineStr">
        <is>
          <t>Custos de Eventos</t>
        </is>
      </c>
      <c r="C346" t="inlineStr">
        <is>
          <t>Locação de Equipamentos - Eventos</t>
        </is>
      </c>
      <c r="D346" t="inlineStr">
        <is>
          <t>01/03/2026</t>
        </is>
      </c>
      <c r="E346" s="488" t="n">
        <v>0</v>
      </c>
      <c r="F346" t="inlineStr">
        <is>
          <t>Fabrica de Bares (2025)</t>
        </is>
      </c>
      <c r="G346" t="b">
        <v>1</v>
      </c>
      <c r="H346" t="inlineStr">
        <is>
          <t>3/2026</t>
        </is>
      </c>
    </row>
    <row r="347">
      <c r="A347" t="inlineStr">
        <is>
          <t>Love Cabaret</t>
        </is>
      </c>
      <c r="B347" t="inlineStr">
        <is>
          <t>Custos de Eventos</t>
        </is>
      </c>
      <c r="C347" t="inlineStr">
        <is>
          <t>Locação de Mobiliário - Eventos</t>
        </is>
      </c>
      <c r="D347" t="inlineStr">
        <is>
          <t>01/03/2026</t>
        </is>
      </c>
      <c r="E347" s="488" t="n">
        <v>0</v>
      </c>
      <c r="F347" t="inlineStr">
        <is>
          <t>Fabrica de Bares (2025)</t>
        </is>
      </c>
      <c r="G347" t="b">
        <v>1</v>
      </c>
      <c r="H347" t="inlineStr">
        <is>
          <t>3/2026</t>
        </is>
      </c>
    </row>
    <row r="348">
      <c r="A348" t="inlineStr">
        <is>
          <t>Love Cabaret</t>
        </is>
      </c>
      <c r="B348" t="inlineStr">
        <is>
          <t>Custos de Eventos</t>
        </is>
      </c>
      <c r="C348" t="inlineStr">
        <is>
          <t>Locação de Coberturas - Eventos</t>
        </is>
      </c>
      <c r="D348" t="inlineStr">
        <is>
          <t>01/03/2026</t>
        </is>
      </c>
      <c r="E348" s="488" t="n">
        <v>0</v>
      </c>
      <c r="F348" t="inlineStr">
        <is>
          <t>Fabrica de Bares (2025)</t>
        </is>
      </c>
      <c r="G348" t="b">
        <v>1</v>
      </c>
      <c r="H348" t="inlineStr">
        <is>
          <t>3/2026</t>
        </is>
      </c>
    </row>
    <row r="349">
      <c r="A349" t="inlineStr">
        <is>
          <t>Love Cabaret</t>
        </is>
      </c>
      <c r="B349" t="inlineStr">
        <is>
          <t>Custos de Eventos</t>
        </is>
      </c>
      <c r="C349" t="inlineStr">
        <is>
          <t>Repasse Gazit - Locação Aroo</t>
        </is>
      </c>
      <c r="D349" t="inlineStr">
        <is>
          <t>01/03/2026</t>
        </is>
      </c>
      <c r="E349" s="488" t="n">
        <v>0</v>
      </c>
      <c r="F349" t="inlineStr">
        <is>
          <t>Fabrica de Bares (2025)</t>
        </is>
      </c>
      <c r="G349" t="b">
        <v>1</v>
      </c>
      <c r="H349" t="inlineStr">
        <is>
          <t>3/2026</t>
        </is>
      </c>
    </row>
    <row r="350">
      <c r="A350" t="inlineStr">
        <is>
          <t>Love Cabaret</t>
        </is>
      </c>
      <c r="B350" t="inlineStr">
        <is>
          <t>Custos de Eventos</t>
        </is>
      </c>
      <c r="C350" t="inlineStr">
        <is>
          <t>Repasse Gazit - Locação Anexo Abaru</t>
        </is>
      </c>
      <c r="D350" t="inlineStr">
        <is>
          <t>01/03/2026</t>
        </is>
      </c>
      <c r="E350" s="488" t="n">
        <v>0</v>
      </c>
      <c r="F350" t="inlineStr">
        <is>
          <t>Fabrica de Bares (2025)</t>
        </is>
      </c>
      <c r="G350" t="b">
        <v>1</v>
      </c>
      <c r="H350" t="inlineStr">
        <is>
          <t>3/2026</t>
        </is>
      </c>
    </row>
    <row r="351">
      <c r="A351" t="inlineStr">
        <is>
          <t>Love Cabaret</t>
        </is>
      </c>
      <c r="B351" t="inlineStr">
        <is>
          <t>Gorjeta</t>
        </is>
      </c>
      <c r="C351" t="inlineStr">
        <is>
          <t xml:space="preserve">  -  Comissões e Gorjeta</t>
        </is>
      </c>
      <c r="D351" t="inlineStr">
        <is>
          <t>01/03/2026</t>
        </is>
      </c>
      <c r="E351" s="488" t="n">
        <v>8287.959999999999</v>
      </c>
      <c r="F351" t="inlineStr">
        <is>
          <t>Fabrica de Bares (2025)</t>
        </is>
      </c>
      <c r="G351" t="b">
        <v>1</v>
      </c>
      <c r="H351" t="inlineStr">
        <is>
          <t>3/2026</t>
        </is>
      </c>
    </row>
    <row r="352">
      <c r="A352" t="inlineStr">
        <is>
          <t>Love Cabaret</t>
        </is>
      </c>
      <c r="B352" t="inlineStr">
        <is>
          <t>Deduções sobre Venda</t>
        </is>
      </c>
      <c r="C352" t="inlineStr">
        <is>
          <t>Meios de pagamento</t>
        </is>
      </c>
      <c r="D352" t="inlineStr">
        <is>
          <t>01/03/2026</t>
        </is>
      </c>
      <c r="E352" s="488" t="n">
        <v>6354.17</v>
      </c>
      <c r="F352" t="inlineStr">
        <is>
          <t>Fabrica de Bares (2025)</t>
        </is>
      </c>
      <c r="G352" t="b">
        <v>1</v>
      </c>
      <c r="H352" t="inlineStr">
        <is>
          <t>3/2026</t>
        </is>
      </c>
    </row>
    <row r="353">
      <c r="A353" t="inlineStr">
        <is>
          <t>Love Cabaret</t>
        </is>
      </c>
      <c r="B353" t="inlineStr">
        <is>
          <t>Deduções sobre Venda</t>
        </is>
      </c>
      <c r="C353" t="inlineStr">
        <is>
          <t>Meios de pagamento - Delivery</t>
        </is>
      </c>
      <c r="D353" t="inlineStr">
        <is>
          <t>01/03/2026</t>
        </is>
      </c>
      <c r="E353" s="488" t="n">
        <v>0</v>
      </c>
      <c r="F353" t="inlineStr">
        <is>
          <t>Fabrica de Bares (2025)</t>
        </is>
      </c>
      <c r="G353" t="b">
        <v>1</v>
      </c>
      <c r="H353" t="inlineStr">
        <is>
          <t>3/2026</t>
        </is>
      </c>
    </row>
    <row r="354">
      <c r="A354" t="inlineStr">
        <is>
          <t>Love Cabaret</t>
        </is>
      </c>
      <c r="B354" t="inlineStr">
        <is>
          <t>Deduções sobre Venda</t>
        </is>
      </c>
      <c r="C354" t="inlineStr">
        <is>
          <t>Inadimplência</t>
        </is>
      </c>
      <c r="D354" t="inlineStr">
        <is>
          <t>01/03/2026</t>
        </is>
      </c>
      <c r="E354" s="488" t="n">
        <v>0</v>
      </c>
      <c r="F354" t="inlineStr">
        <is>
          <t>Fabrica de Bares (2025)</t>
        </is>
      </c>
      <c r="G354" t="b">
        <v>1</v>
      </c>
      <c r="H354" t="inlineStr">
        <is>
          <t>3/2026</t>
        </is>
      </c>
    </row>
    <row r="355">
      <c r="A355" t="inlineStr">
        <is>
          <t>Love Cabaret</t>
        </is>
      </c>
      <c r="B355" t="inlineStr">
        <is>
          <t>Deduções sobre Venda</t>
        </is>
      </c>
      <c r="C355" t="inlineStr">
        <is>
          <t>Outros D</t>
        </is>
      </c>
      <c r="D355" t="inlineStr">
        <is>
          <t>01/03/2026</t>
        </is>
      </c>
      <c r="E355" s="488" t="n">
        <v>0</v>
      </c>
      <c r="F355" t="inlineStr">
        <is>
          <t>Fabrica de Bares (2025)</t>
        </is>
      </c>
      <c r="G355" t="b">
        <v>1</v>
      </c>
      <c r="H355" t="inlineStr">
        <is>
          <t>3/2026</t>
        </is>
      </c>
    </row>
    <row r="356">
      <c r="A356" t="inlineStr">
        <is>
          <t>Love Cabaret</t>
        </is>
      </c>
      <c r="B356" t="inlineStr">
        <is>
          <t>Mão de Obra - PJ</t>
        </is>
      </c>
      <c r="C356" t="inlineStr">
        <is>
          <t>MDO PJ Fixo</t>
        </is>
      </c>
      <c r="D356" t="inlineStr">
        <is>
          <t>01/03/2026</t>
        </is>
      </c>
      <c r="E356" s="488" t="n">
        <v>19550</v>
      </c>
      <c r="F356" t="inlineStr">
        <is>
          <t>Fabrica de Bares (2025)</t>
        </is>
      </c>
      <c r="G356" t="b">
        <v>1</v>
      </c>
      <c r="H356" t="inlineStr">
        <is>
          <t>3/2026</t>
        </is>
      </c>
    </row>
    <row r="357">
      <c r="A357" t="inlineStr">
        <is>
          <t>Love Cabaret</t>
        </is>
      </c>
      <c r="B357" t="inlineStr">
        <is>
          <t>Mão de Obra - Salários</t>
        </is>
      </c>
      <c r="C357" t="inlineStr">
        <is>
          <t>MDO CLT - Salário</t>
        </is>
      </c>
      <c r="D357" t="inlineStr">
        <is>
          <t>01/03/2026</t>
        </is>
      </c>
      <c r="E357" s="488" t="n">
        <v>5427.06</v>
      </c>
      <c r="F357" t="inlineStr">
        <is>
          <t>Fabrica de Bares (2025)</t>
        </is>
      </c>
      <c r="G357" t="b">
        <v>1</v>
      </c>
      <c r="H357" t="inlineStr">
        <is>
          <t>3/2026</t>
        </is>
      </c>
    </row>
    <row r="358">
      <c r="A358" t="inlineStr">
        <is>
          <t>Love Cabaret</t>
        </is>
      </c>
      <c r="B358" t="inlineStr">
        <is>
          <t>Mão de Obra - Extra</t>
        </is>
      </c>
      <c r="C358" t="inlineStr">
        <is>
          <t>Mão de Obra Extra</t>
        </is>
      </c>
      <c r="D358" t="inlineStr">
        <is>
          <t>01/03/2026</t>
        </is>
      </c>
      <c r="E358" s="488" t="n">
        <v>54000</v>
      </c>
      <c r="F358" t="inlineStr">
        <is>
          <t>Fabrica de Bares (2025)</t>
        </is>
      </c>
      <c r="G358" t="b">
        <v>1</v>
      </c>
      <c r="H358" t="inlineStr">
        <is>
          <t>3/2026</t>
        </is>
      </c>
    </row>
    <row r="359">
      <c r="A359" t="inlineStr">
        <is>
          <t>Love Cabaret</t>
        </is>
      </c>
      <c r="B359" t="inlineStr">
        <is>
          <t>Mão de Obra - Encargos e Provisões</t>
        </is>
      </c>
      <c r="C359" t="inlineStr">
        <is>
          <t xml:space="preserve">  -  FGTS</t>
        </is>
      </c>
      <c r="D359" t="inlineStr">
        <is>
          <t>01/03/2026</t>
        </is>
      </c>
      <c r="E359" s="488" t="n">
        <v>894.09</v>
      </c>
      <c r="F359" t="inlineStr">
        <is>
          <t>Fabrica de Bares (2025)</t>
        </is>
      </c>
      <c r="G359" t="b">
        <v>1</v>
      </c>
      <c r="H359" t="inlineStr">
        <is>
          <t>3/2026</t>
        </is>
      </c>
    </row>
    <row r="360">
      <c r="A360" t="inlineStr">
        <is>
          <t>Love Cabaret</t>
        </is>
      </c>
      <c r="B360" t="inlineStr">
        <is>
          <t>Mão de Obra - Encargos e Provisões</t>
        </is>
      </c>
      <c r="C360" t="inlineStr">
        <is>
          <t xml:space="preserve">  -  INSS Patronal</t>
        </is>
      </c>
      <c r="D360" t="inlineStr">
        <is>
          <t>01/03/2026</t>
        </is>
      </c>
      <c r="E360" s="488" t="n">
        <v>2216.8</v>
      </c>
      <c r="F360" t="inlineStr">
        <is>
          <t>Fabrica de Bares (2025)</t>
        </is>
      </c>
      <c r="G360" t="b">
        <v>1</v>
      </c>
      <c r="H360" t="inlineStr">
        <is>
          <t>3/2026</t>
        </is>
      </c>
    </row>
    <row r="361">
      <c r="A361" t="inlineStr">
        <is>
          <t>Love Cabaret</t>
        </is>
      </c>
      <c r="B361" t="inlineStr">
        <is>
          <t>Mão de Obra - Encargos e Provisões</t>
        </is>
      </c>
      <c r="C361" t="inlineStr">
        <is>
          <t xml:space="preserve">  -  INSS Segurados</t>
        </is>
      </c>
      <c r="D361" t="inlineStr">
        <is>
          <t>01/03/2026</t>
        </is>
      </c>
      <c r="E361" s="488" t="n">
        <v>0</v>
      </c>
      <c r="F361" t="inlineStr">
        <is>
          <t>Fabrica de Bares (2025)</t>
        </is>
      </c>
      <c r="G361" t="b">
        <v>1</v>
      </c>
      <c r="H361" t="inlineStr">
        <is>
          <t>3/2026</t>
        </is>
      </c>
    </row>
    <row r="362">
      <c r="A362" t="inlineStr">
        <is>
          <t>Love Cabaret</t>
        </is>
      </c>
      <c r="B362" t="inlineStr">
        <is>
          <t>Mão de Obra - Encargos e Provisões</t>
        </is>
      </c>
      <c r="C362" t="inlineStr">
        <is>
          <t xml:space="preserve">  -  13º Salário</t>
        </is>
      </c>
      <c r="D362" t="inlineStr">
        <is>
          <t>01/03/2026</t>
        </is>
      </c>
      <c r="E362" s="488" t="n">
        <v>1142.46</v>
      </c>
      <c r="F362" t="inlineStr">
        <is>
          <t>Fabrica de Bares (2025)</t>
        </is>
      </c>
      <c r="G362" t="b">
        <v>1</v>
      </c>
      <c r="H362" t="inlineStr">
        <is>
          <t>3/2026</t>
        </is>
      </c>
    </row>
    <row r="363">
      <c r="A363" t="inlineStr">
        <is>
          <t>Love Cabaret</t>
        </is>
      </c>
      <c r="B363" t="inlineStr">
        <is>
          <t>Mão de Obra - Encargos e Provisões</t>
        </is>
      </c>
      <c r="C363" t="inlineStr">
        <is>
          <t xml:space="preserve">  -  Férias</t>
        </is>
      </c>
      <c r="D363" t="inlineStr">
        <is>
          <t>01/03/2026</t>
        </is>
      </c>
      <c r="E363" s="488" t="n">
        <v>380.59</v>
      </c>
      <c r="F363" t="inlineStr">
        <is>
          <t>Fabrica de Bares (2025)</t>
        </is>
      </c>
      <c r="G363" t="b">
        <v>1</v>
      </c>
      <c r="H363" t="inlineStr">
        <is>
          <t>3/2026</t>
        </is>
      </c>
    </row>
    <row r="364">
      <c r="A364" t="inlineStr">
        <is>
          <t>Love Cabaret</t>
        </is>
      </c>
      <c r="B364" t="inlineStr">
        <is>
          <t>Mão de Obra - Encargos e Provisões</t>
        </is>
      </c>
      <c r="C364" t="inlineStr">
        <is>
          <t xml:space="preserve">  -  FGTS sobre 13º Salários</t>
        </is>
      </c>
      <c r="D364" t="inlineStr">
        <is>
          <t>01/03/2026</t>
        </is>
      </c>
      <c r="E364" s="488" t="n">
        <v>10.17</v>
      </c>
      <c r="F364" t="inlineStr">
        <is>
          <t>Fabrica de Bares (2025)</t>
        </is>
      </c>
      <c r="G364" t="b">
        <v>1</v>
      </c>
      <c r="H364" t="inlineStr">
        <is>
          <t>3/2026</t>
        </is>
      </c>
    </row>
    <row r="365">
      <c r="A365" t="inlineStr">
        <is>
          <t>Love Cabaret</t>
        </is>
      </c>
      <c r="B365" t="inlineStr">
        <is>
          <t>Mão de Obra - Encargos e Provisões</t>
        </is>
      </c>
      <c r="C365" t="inlineStr">
        <is>
          <t xml:space="preserve">  -  FGTS sobre Férias</t>
        </is>
      </c>
      <c r="D365" t="inlineStr">
        <is>
          <t>01/03/2026</t>
        </is>
      </c>
      <c r="E365" s="488" t="n">
        <v>3.39</v>
      </c>
      <c r="F365" t="inlineStr">
        <is>
          <t>Fabrica de Bares (2025)</t>
        </is>
      </c>
      <c r="G365" t="b">
        <v>1</v>
      </c>
      <c r="H365" t="inlineStr">
        <is>
          <t>3/2026</t>
        </is>
      </c>
    </row>
    <row r="366">
      <c r="A366" t="inlineStr">
        <is>
          <t>Love Cabaret</t>
        </is>
      </c>
      <c r="B366" t="inlineStr">
        <is>
          <t>Mão de Obra - Encargos e Provisões</t>
        </is>
      </c>
      <c r="C366" t="inlineStr">
        <is>
          <t xml:space="preserve">  -  INSS sobre 13º Salários</t>
        </is>
      </c>
      <c r="D366" t="inlineStr">
        <is>
          <t>01/03/2026</t>
        </is>
      </c>
      <c r="E366" s="488" t="n">
        <v>19.08</v>
      </c>
      <c r="F366" t="inlineStr">
        <is>
          <t>Fabrica de Bares (2025)</t>
        </is>
      </c>
      <c r="G366" t="b">
        <v>1</v>
      </c>
      <c r="H366" t="inlineStr">
        <is>
          <t>3/2026</t>
        </is>
      </c>
    </row>
    <row r="367">
      <c r="A367" t="inlineStr">
        <is>
          <t>Love Cabaret</t>
        </is>
      </c>
      <c r="B367" t="inlineStr">
        <is>
          <t>Mão de Obra - Encargos e Provisões</t>
        </is>
      </c>
      <c r="C367" t="inlineStr">
        <is>
          <t xml:space="preserve">  -  INSS sobre Férias</t>
        </is>
      </c>
      <c r="D367" t="inlineStr">
        <is>
          <t>01/03/2026</t>
        </is>
      </c>
      <c r="E367" s="488" t="n">
        <v>8.449999999999999</v>
      </c>
      <c r="F367" t="inlineStr">
        <is>
          <t>Fabrica de Bares (2025)</t>
        </is>
      </c>
      <c r="G367" t="b">
        <v>1</v>
      </c>
      <c r="H367" t="inlineStr">
        <is>
          <t>3/2026</t>
        </is>
      </c>
    </row>
    <row r="368">
      <c r="A368" t="inlineStr">
        <is>
          <t>Love Cabaret</t>
        </is>
      </c>
      <c r="B368" t="inlineStr">
        <is>
          <t>Mão de Obra - Encargos e Provisões</t>
        </is>
      </c>
      <c r="C368" t="inlineStr">
        <is>
          <t xml:space="preserve">  -  Rescisão</t>
        </is>
      </c>
      <c r="D368" t="inlineStr">
        <is>
          <t>01/03/2026</t>
        </is>
      </c>
      <c r="E368" s="488" t="n">
        <v>274.3</v>
      </c>
      <c r="F368" t="inlineStr">
        <is>
          <t>Fabrica de Bares (2025)</t>
        </is>
      </c>
      <c r="G368" t="b">
        <v>1</v>
      </c>
      <c r="H368" t="inlineStr">
        <is>
          <t>3/2026</t>
        </is>
      </c>
    </row>
    <row r="369">
      <c r="A369" t="inlineStr">
        <is>
          <t>Love Cabaret</t>
        </is>
      </c>
      <c r="B369" t="inlineStr">
        <is>
          <t>Mão de Obra - Encargos e Provisões</t>
        </is>
      </c>
      <c r="C369" t="inlineStr">
        <is>
          <t xml:space="preserve">  -  Multa Rescisória</t>
        </is>
      </c>
      <c r="D369" t="inlineStr">
        <is>
          <t>01/03/2026</t>
        </is>
      </c>
      <c r="E369" s="488" t="n">
        <v>0</v>
      </c>
      <c r="F369" t="inlineStr">
        <is>
          <t>Fabrica de Bares (2025)</t>
        </is>
      </c>
      <c r="G369" t="b">
        <v>1</v>
      </c>
      <c r="H369" t="inlineStr">
        <is>
          <t>3/2026</t>
        </is>
      </c>
    </row>
    <row r="370">
      <c r="A370" t="inlineStr">
        <is>
          <t>Love Cabaret</t>
        </is>
      </c>
      <c r="B370" t="inlineStr">
        <is>
          <t>Mão de Obra - Encargos e Provisões</t>
        </is>
      </c>
      <c r="C370" t="inlineStr">
        <is>
          <t xml:space="preserve">  -  Ações trabalhistas</t>
        </is>
      </c>
      <c r="D370" t="inlineStr">
        <is>
          <t>01/03/2026</t>
        </is>
      </c>
      <c r="E370" s="488" t="n">
        <v>2500</v>
      </c>
      <c r="F370" t="inlineStr">
        <is>
          <t>Fabrica de Bares (2025)</t>
        </is>
      </c>
      <c r="G370" t="b">
        <v>1</v>
      </c>
      <c r="H370" t="inlineStr">
        <is>
          <t>3/2026</t>
        </is>
      </c>
    </row>
    <row r="371">
      <c r="A371" t="inlineStr">
        <is>
          <t>Love Cabaret</t>
        </is>
      </c>
      <c r="B371" t="inlineStr">
        <is>
          <t>Mão de Obra - Encargos e Provisões</t>
        </is>
      </c>
      <c r="C371" t="inlineStr">
        <is>
          <t xml:space="preserve">  -  Adicional Noturno</t>
        </is>
      </c>
      <c r="D371" t="inlineStr">
        <is>
          <t>01/03/2026</t>
        </is>
      </c>
      <c r="E371" s="488" t="n">
        <v>113.99</v>
      </c>
      <c r="F371" t="inlineStr">
        <is>
          <t>Fabrica de Bares (2025)</t>
        </is>
      </c>
      <c r="G371" t="b">
        <v>1</v>
      </c>
      <c r="H371" t="inlineStr">
        <is>
          <t>3/2026</t>
        </is>
      </c>
    </row>
    <row r="372">
      <c r="A372" t="inlineStr">
        <is>
          <t>Love Cabaret</t>
        </is>
      </c>
      <c r="B372" t="inlineStr">
        <is>
          <t>Mão de Obra - Encargos e Provisões</t>
        </is>
      </c>
      <c r="C372" t="inlineStr">
        <is>
          <t xml:space="preserve">  -  Hora Extra</t>
        </is>
      </c>
      <c r="D372" t="inlineStr">
        <is>
          <t>01/03/2026</t>
        </is>
      </c>
      <c r="E372" s="488" t="n">
        <v>0</v>
      </c>
      <c r="F372" t="inlineStr">
        <is>
          <t>Fabrica de Bares (2025)</t>
        </is>
      </c>
      <c r="G372" t="b">
        <v>1</v>
      </c>
      <c r="H372" t="inlineStr">
        <is>
          <t>3/2026</t>
        </is>
      </c>
    </row>
    <row r="373">
      <c r="A373" t="inlineStr">
        <is>
          <t>Love Cabaret</t>
        </is>
      </c>
      <c r="B373" t="inlineStr">
        <is>
          <t>Mão de Obra - Encargos e Provisões</t>
        </is>
      </c>
      <c r="C373" t="inlineStr">
        <is>
          <t xml:space="preserve">  -  Remuneração Variável</t>
        </is>
      </c>
      <c r="D373" t="inlineStr">
        <is>
          <t>01/03/2026</t>
        </is>
      </c>
      <c r="E373" s="488" t="n">
        <v>0</v>
      </c>
      <c r="F373" t="inlineStr">
        <is>
          <t>Fabrica de Bares (2025)</t>
        </is>
      </c>
      <c r="G373" t="b">
        <v>1</v>
      </c>
      <c r="H373" t="inlineStr">
        <is>
          <t>3/2026</t>
        </is>
      </c>
    </row>
    <row r="374">
      <c r="A374" t="inlineStr">
        <is>
          <t>Love Cabaret</t>
        </is>
      </c>
      <c r="B374" t="inlineStr">
        <is>
          <t>Mão de Obra - Encargos e Provisões</t>
        </is>
      </c>
      <c r="C374" t="inlineStr">
        <is>
          <t xml:space="preserve">  -  Premiação</t>
        </is>
      </c>
      <c r="D374" t="inlineStr">
        <is>
          <t>01/03/2026</t>
        </is>
      </c>
      <c r="E374" s="488" t="n">
        <v>0</v>
      </c>
      <c r="F374" t="inlineStr">
        <is>
          <t>Fabrica de Bares (2025)</t>
        </is>
      </c>
      <c r="G374" t="b">
        <v>1</v>
      </c>
      <c r="H374" t="inlineStr">
        <is>
          <t>3/2026</t>
        </is>
      </c>
    </row>
    <row r="375">
      <c r="A375" t="inlineStr">
        <is>
          <t>Love Cabaret</t>
        </is>
      </c>
      <c r="B375" t="inlineStr">
        <is>
          <t>Mão de Obra - Benefícios</t>
        </is>
      </c>
      <c r="C375" t="inlineStr">
        <is>
          <t xml:space="preserve">  -  Vale-transporte</t>
        </is>
      </c>
      <c r="D375" t="inlineStr">
        <is>
          <t>01/03/2026</t>
        </is>
      </c>
      <c r="E375" s="488" t="n">
        <v>760</v>
      </c>
      <c r="F375" t="inlineStr">
        <is>
          <t>Fabrica de Bares (2025)</t>
        </is>
      </c>
      <c r="G375" t="b">
        <v>1</v>
      </c>
      <c r="H375" t="inlineStr">
        <is>
          <t>3/2026</t>
        </is>
      </c>
    </row>
    <row r="376">
      <c r="A376" t="inlineStr">
        <is>
          <t>Love Cabaret</t>
        </is>
      </c>
      <c r="B376" t="inlineStr">
        <is>
          <t>Mão de Obra - Benefícios</t>
        </is>
      </c>
      <c r="C376" t="inlineStr">
        <is>
          <t xml:space="preserve">  -  Assist. Médica</t>
        </is>
      </c>
      <c r="D376" t="inlineStr">
        <is>
          <t>01/03/2026</t>
        </is>
      </c>
      <c r="E376" s="488" t="n">
        <v>0</v>
      </c>
      <c r="F376" t="inlineStr">
        <is>
          <t>Fabrica de Bares (2025)</t>
        </is>
      </c>
      <c r="G376" t="b">
        <v>1</v>
      </c>
      <c r="H376" t="inlineStr">
        <is>
          <t>3/2026</t>
        </is>
      </c>
    </row>
    <row r="377">
      <c r="A377" t="inlineStr">
        <is>
          <t>Love Cabaret</t>
        </is>
      </c>
      <c r="B377" t="inlineStr">
        <is>
          <t>Mão de Obra - Benefícios</t>
        </is>
      </c>
      <c r="C377" t="inlineStr">
        <is>
          <t xml:space="preserve">  -  Assist. Odontologica</t>
        </is>
      </c>
      <c r="D377" t="inlineStr">
        <is>
          <t>01/03/2026</t>
        </is>
      </c>
      <c r="E377" s="488" t="n">
        <v>0</v>
      </c>
      <c r="F377" t="inlineStr">
        <is>
          <t>Fabrica de Bares (2025)</t>
        </is>
      </c>
      <c r="G377" t="b">
        <v>1</v>
      </c>
      <c r="H377" t="inlineStr">
        <is>
          <t>3/2026</t>
        </is>
      </c>
    </row>
    <row r="378">
      <c r="A378" t="inlineStr">
        <is>
          <t>Love Cabaret</t>
        </is>
      </c>
      <c r="B378" t="inlineStr">
        <is>
          <t>Mão de Obra - Benefícios</t>
        </is>
      </c>
      <c r="C378" t="inlineStr">
        <is>
          <t xml:space="preserve">  -  Seguro de Vida</t>
        </is>
      </c>
      <c r="D378" t="inlineStr">
        <is>
          <t>01/03/2026</t>
        </is>
      </c>
      <c r="E378" s="488" t="n">
        <v>20</v>
      </c>
      <c r="F378" t="inlineStr">
        <is>
          <t>Fabrica de Bares (2025)</t>
        </is>
      </c>
      <c r="G378" t="b">
        <v>1</v>
      </c>
      <c r="H378" t="inlineStr">
        <is>
          <t>3/2026</t>
        </is>
      </c>
    </row>
    <row r="379">
      <c r="A379" t="inlineStr">
        <is>
          <t>Love Cabaret</t>
        </is>
      </c>
      <c r="B379" t="inlineStr">
        <is>
          <t>Mão de Obra - Benefícios</t>
        </is>
      </c>
      <c r="C379" t="inlineStr">
        <is>
          <t xml:space="preserve">  -  Ajuda de Custo</t>
        </is>
      </c>
      <c r="D379" t="inlineStr">
        <is>
          <t>01/03/2026</t>
        </is>
      </c>
      <c r="E379" s="488" t="n">
        <v>0</v>
      </c>
      <c r="F379" t="inlineStr">
        <is>
          <t>Fabrica de Bares (2025)</t>
        </is>
      </c>
      <c r="G379" t="b">
        <v>1</v>
      </c>
      <c r="H379" t="inlineStr">
        <is>
          <t>3/2026</t>
        </is>
      </c>
    </row>
    <row r="380">
      <c r="A380" t="inlineStr">
        <is>
          <t>Love Cabaret</t>
        </is>
      </c>
      <c r="B380" t="inlineStr">
        <is>
          <t>Mão de Obra - Benefícios</t>
        </is>
      </c>
      <c r="C380" t="inlineStr">
        <is>
          <t xml:space="preserve">  -  Uniformes Manutenção e Reposição</t>
        </is>
      </c>
      <c r="D380" t="inlineStr">
        <is>
          <t>01/03/2026</t>
        </is>
      </c>
      <c r="E380" s="488" t="n">
        <v>0</v>
      </c>
      <c r="F380" t="inlineStr">
        <is>
          <t>Fabrica de Bares (2025)</t>
        </is>
      </c>
      <c r="G380" t="b">
        <v>1</v>
      </c>
      <c r="H380" t="inlineStr">
        <is>
          <t>3/2026</t>
        </is>
      </c>
    </row>
    <row r="381">
      <c r="A381" t="inlineStr">
        <is>
          <t>Love Cabaret</t>
        </is>
      </c>
      <c r="B381" t="inlineStr">
        <is>
          <t>Mão de Obra - Benefícios</t>
        </is>
      </c>
      <c r="C381" t="inlineStr">
        <is>
          <t xml:space="preserve">  -  Exames Periódicos</t>
        </is>
      </c>
      <c r="D381" t="inlineStr">
        <is>
          <t>01/03/2026</t>
        </is>
      </c>
      <c r="E381" s="488" t="n">
        <v>9.890000000000001</v>
      </c>
      <c r="F381" t="inlineStr">
        <is>
          <t>Fabrica de Bares (2025)</t>
        </is>
      </c>
      <c r="G381" t="b">
        <v>1</v>
      </c>
      <c r="H381" t="inlineStr">
        <is>
          <t>3/2026</t>
        </is>
      </c>
    </row>
    <row r="382">
      <c r="A382" t="inlineStr">
        <is>
          <t>Love Cabaret</t>
        </is>
      </c>
      <c r="B382" t="inlineStr">
        <is>
          <t>Mão de Obra - Benefícios</t>
        </is>
      </c>
      <c r="C382" t="inlineStr">
        <is>
          <t xml:space="preserve">  -  Diversos - Vale Combustível</t>
        </is>
      </c>
      <c r="D382" t="inlineStr">
        <is>
          <t>01/03/2026</t>
        </is>
      </c>
      <c r="E382" s="488" t="n">
        <v>0</v>
      </c>
      <c r="F382" t="inlineStr">
        <is>
          <t>Fabrica de Bares (2025)</t>
        </is>
      </c>
      <c r="G382" t="b">
        <v>1</v>
      </c>
      <c r="H382" t="inlineStr">
        <is>
          <t>3/2026</t>
        </is>
      </c>
    </row>
    <row r="383">
      <c r="A383" t="inlineStr">
        <is>
          <t>Love Cabaret</t>
        </is>
      </c>
      <c r="B383" t="inlineStr">
        <is>
          <t>Mão de Obra - Benefícios</t>
        </is>
      </c>
      <c r="C383" t="inlineStr">
        <is>
          <t xml:space="preserve">  -  Gratificações</t>
        </is>
      </c>
      <c r="D383" t="inlineStr">
        <is>
          <t>01/03/2026</t>
        </is>
      </c>
      <c r="E383" s="488" t="n">
        <v>0</v>
      </c>
      <c r="F383" t="inlineStr">
        <is>
          <t>Fabrica de Bares (2025)</t>
        </is>
      </c>
      <c r="G383" t="b">
        <v>1</v>
      </c>
      <c r="H383" t="inlineStr">
        <is>
          <t>3/2026</t>
        </is>
      </c>
    </row>
    <row r="384">
      <c r="A384" t="inlineStr">
        <is>
          <t>Love Cabaret</t>
        </is>
      </c>
      <c r="B384" t="inlineStr">
        <is>
          <t>Mão de Obra - Benefícios</t>
        </is>
      </c>
      <c r="C384" t="inlineStr">
        <is>
          <t xml:space="preserve">  -  Cursos e Treinamentos</t>
        </is>
      </c>
      <c r="D384" t="inlineStr">
        <is>
          <t>01/03/2026</t>
        </is>
      </c>
      <c r="E384" s="488" t="n">
        <v>0</v>
      </c>
      <c r="F384" t="inlineStr">
        <is>
          <t>Fabrica de Bares (2025)</t>
        </is>
      </c>
      <c r="G384" t="b">
        <v>1</v>
      </c>
      <c r="H384" t="inlineStr">
        <is>
          <t>3/2026</t>
        </is>
      </c>
    </row>
    <row r="385">
      <c r="A385" t="inlineStr">
        <is>
          <t>Love Cabaret</t>
        </is>
      </c>
      <c r="B385" t="inlineStr">
        <is>
          <t>Mão de Obra - Benefícios</t>
        </is>
      </c>
      <c r="C385" t="inlineStr">
        <is>
          <t xml:space="preserve">  -  Alimentação Funcionário</t>
        </is>
      </c>
      <c r="D385" t="inlineStr">
        <is>
          <t>01/03/2026</t>
        </is>
      </c>
      <c r="E385" s="488" t="n">
        <v>11294.48</v>
      </c>
      <c r="F385" t="inlineStr">
        <is>
          <t>Fabrica de Bares (2025)</t>
        </is>
      </c>
      <c r="G385" t="b">
        <v>1</v>
      </c>
      <c r="H385" t="inlineStr">
        <is>
          <t>3/2026</t>
        </is>
      </c>
    </row>
    <row r="386">
      <c r="A386" t="inlineStr">
        <is>
          <t>Love Cabaret</t>
        </is>
      </c>
      <c r="B386" t="inlineStr">
        <is>
          <t>Mão de Obra - Pro Labores</t>
        </is>
      </c>
      <c r="C386" t="inlineStr">
        <is>
          <t xml:space="preserve">  -  Pro Labore</t>
        </is>
      </c>
      <c r="D386" t="inlineStr">
        <is>
          <t>01/03/2026</t>
        </is>
      </c>
      <c r="E386" s="488" t="n">
        <v>0</v>
      </c>
      <c r="F386" t="inlineStr">
        <is>
          <t>Fabrica de Bares (2025)</t>
        </is>
      </c>
      <c r="G386" t="b">
        <v>1</v>
      </c>
      <c r="H386" t="inlineStr">
        <is>
          <t>3/2026</t>
        </is>
      </c>
    </row>
    <row r="387">
      <c r="A387" t="inlineStr">
        <is>
          <t>Love Cabaret</t>
        </is>
      </c>
      <c r="B387" t="inlineStr">
        <is>
          <t>Custo de Ocupação</t>
        </is>
      </c>
      <c r="C387" t="inlineStr">
        <is>
          <t>Aluguel de Imoveis</t>
        </is>
      </c>
      <c r="D387" t="inlineStr">
        <is>
          <t>01/03/2026</t>
        </is>
      </c>
      <c r="E387" s="488" t="n">
        <v>65188.38</v>
      </c>
      <c r="F387" t="inlineStr">
        <is>
          <t>Fabrica de Bares (2025)</t>
        </is>
      </c>
      <c r="G387" t="b">
        <v>1</v>
      </c>
      <c r="H387" t="inlineStr">
        <is>
          <t>3/2026</t>
        </is>
      </c>
    </row>
    <row r="388">
      <c r="A388" t="inlineStr">
        <is>
          <t>Love Cabaret</t>
        </is>
      </c>
      <c r="B388" t="inlineStr">
        <is>
          <t>Custo de Ocupação</t>
        </is>
      </c>
      <c r="C388" t="inlineStr">
        <is>
          <t>Condominio</t>
        </is>
      </c>
      <c r="D388" t="inlineStr">
        <is>
          <t>01/03/2026</t>
        </is>
      </c>
      <c r="E388" s="488" t="n">
        <v>0</v>
      </c>
      <c r="F388" t="inlineStr">
        <is>
          <t>Fabrica de Bares (2025)</t>
        </is>
      </c>
      <c r="G388" t="b">
        <v>1</v>
      </c>
      <c r="H388" t="inlineStr">
        <is>
          <t>3/2026</t>
        </is>
      </c>
    </row>
    <row r="389">
      <c r="A389" t="inlineStr">
        <is>
          <t>Love Cabaret</t>
        </is>
      </c>
      <c r="B389" t="inlineStr">
        <is>
          <t>Custo de Ocupação</t>
        </is>
      </c>
      <c r="C389" t="inlineStr">
        <is>
          <t>IPTU</t>
        </is>
      </c>
      <c r="D389" t="inlineStr">
        <is>
          <t>01/03/2026</t>
        </is>
      </c>
      <c r="E389" s="488" t="n">
        <v>5168</v>
      </c>
      <c r="F389" t="inlineStr">
        <is>
          <t>Fabrica de Bares (2025)</t>
        </is>
      </c>
      <c r="G389" t="b">
        <v>1</v>
      </c>
      <c r="H389" t="inlineStr">
        <is>
          <t>3/2026</t>
        </is>
      </c>
    </row>
    <row r="390">
      <c r="A390" t="inlineStr">
        <is>
          <t>Love Cabaret</t>
        </is>
      </c>
      <c r="B390" t="inlineStr">
        <is>
          <t>Custo de Ocupação</t>
        </is>
      </c>
      <c r="C390" t="inlineStr">
        <is>
          <t>Fundo de Promoção</t>
        </is>
      </c>
      <c r="D390" t="inlineStr">
        <is>
          <t>01/03/2026</t>
        </is>
      </c>
      <c r="E390" s="488" t="n">
        <v>0</v>
      </c>
      <c r="F390" t="inlineStr">
        <is>
          <t>Fabrica de Bares (2025)</t>
        </is>
      </c>
      <c r="G390" t="b">
        <v>1</v>
      </c>
      <c r="H390" t="inlineStr">
        <is>
          <t>3/2026</t>
        </is>
      </c>
    </row>
    <row r="391">
      <c r="A391" t="inlineStr">
        <is>
          <t>Love Cabaret</t>
        </is>
      </c>
      <c r="B391" t="inlineStr">
        <is>
          <t>Custo de Ocupação</t>
        </is>
      </c>
      <c r="C391" t="inlineStr">
        <is>
          <t>Seguro Patrimonial</t>
        </is>
      </c>
      <c r="D391" t="inlineStr">
        <is>
          <t>01/03/2026</t>
        </is>
      </c>
      <c r="E391" s="488" t="n">
        <v>120.36</v>
      </c>
      <c r="F391" t="inlineStr">
        <is>
          <t>Fabrica de Bares (2025)</t>
        </is>
      </c>
      <c r="G391" t="b">
        <v>1</v>
      </c>
      <c r="H391" t="inlineStr">
        <is>
          <t>3/2026</t>
        </is>
      </c>
    </row>
    <row r="392">
      <c r="A392" t="inlineStr">
        <is>
          <t>Love Cabaret</t>
        </is>
      </c>
      <c r="B392" t="inlineStr">
        <is>
          <t>Custo de Ocupação</t>
        </is>
      </c>
      <c r="C392" t="inlineStr">
        <is>
          <t>Arrendamento</t>
        </is>
      </c>
      <c r="D392" t="inlineStr">
        <is>
          <t>01/03/2026</t>
        </is>
      </c>
      <c r="E392" s="488" t="n">
        <v>0</v>
      </c>
      <c r="F392" t="inlineStr">
        <is>
          <t>Fabrica de Bares (2025)</t>
        </is>
      </c>
      <c r="G392" t="b">
        <v>1</v>
      </c>
      <c r="H392" t="inlineStr">
        <is>
          <t>3/2026</t>
        </is>
      </c>
    </row>
    <row r="393">
      <c r="A393" t="inlineStr">
        <is>
          <t>Love Cabaret</t>
        </is>
      </c>
      <c r="B393" t="inlineStr">
        <is>
          <t>Custo de Ocupação</t>
        </is>
      </c>
      <c r="C393" t="inlineStr">
        <is>
          <t>Taxas publicas administrativas - Ocupação</t>
        </is>
      </c>
      <c r="D393" t="inlineStr">
        <is>
          <t>01/03/2026</t>
        </is>
      </c>
      <c r="E393" s="488" t="n">
        <v>0</v>
      </c>
      <c r="F393" t="inlineStr">
        <is>
          <t>Fabrica de Bares (2025)</t>
        </is>
      </c>
      <c r="G393" t="b">
        <v>1</v>
      </c>
      <c r="H393" t="inlineStr">
        <is>
          <t>3/2026</t>
        </is>
      </c>
    </row>
    <row r="394">
      <c r="A394" t="inlineStr">
        <is>
          <t>Love Cabaret</t>
        </is>
      </c>
      <c r="B394" t="inlineStr">
        <is>
          <t>Utilidades</t>
        </is>
      </c>
      <c r="C394" t="inlineStr">
        <is>
          <t>Agua/Esgoto</t>
        </is>
      </c>
      <c r="D394" t="inlineStr">
        <is>
          <t>01/03/2026</t>
        </is>
      </c>
      <c r="E394" s="488" t="n">
        <v>2702.04</v>
      </c>
      <c r="F394" t="inlineStr">
        <is>
          <t>Fabrica de Bares (2025)</t>
        </is>
      </c>
      <c r="G394" t="b">
        <v>1</v>
      </c>
      <c r="H394" t="inlineStr">
        <is>
          <t>3/2026</t>
        </is>
      </c>
    </row>
    <row r="395">
      <c r="A395" t="inlineStr">
        <is>
          <t>Love Cabaret</t>
        </is>
      </c>
      <c r="B395" t="inlineStr">
        <is>
          <t>Utilidades</t>
        </is>
      </c>
      <c r="C395" t="inlineStr">
        <is>
          <t>Energia Eletrica</t>
        </is>
      </c>
      <c r="D395" t="inlineStr">
        <is>
          <t>01/03/2026</t>
        </is>
      </c>
      <c r="E395" s="488" t="n">
        <v>9702.040000000001</v>
      </c>
      <c r="F395" t="inlineStr">
        <is>
          <t>Fabrica de Bares (2025)</t>
        </is>
      </c>
      <c r="G395" t="b">
        <v>1</v>
      </c>
      <c r="H395" t="inlineStr">
        <is>
          <t>3/2026</t>
        </is>
      </c>
    </row>
    <row r="396">
      <c r="A396" t="inlineStr">
        <is>
          <t>Love Cabaret</t>
        </is>
      </c>
      <c r="B396" t="inlineStr">
        <is>
          <t>Utilidades</t>
        </is>
      </c>
      <c r="C396" t="inlineStr">
        <is>
          <t>Gas de Cozinha</t>
        </is>
      </c>
      <c r="D396" t="inlineStr">
        <is>
          <t>01/03/2026</t>
        </is>
      </c>
      <c r="E396" s="488" t="n">
        <v>1102.04</v>
      </c>
      <c r="F396" t="inlineStr">
        <is>
          <t>Fabrica de Bares (2025)</t>
        </is>
      </c>
      <c r="G396" t="b">
        <v>1</v>
      </c>
      <c r="H396" t="inlineStr">
        <is>
          <t>3/2026</t>
        </is>
      </c>
    </row>
    <row r="397">
      <c r="A397" t="inlineStr">
        <is>
          <t>Love Cabaret</t>
        </is>
      </c>
      <c r="B397" t="inlineStr">
        <is>
          <t>Utilidades</t>
        </is>
      </c>
      <c r="C397" t="inlineStr">
        <is>
          <t>Higiene e Limpeza</t>
        </is>
      </c>
      <c r="D397" t="inlineStr">
        <is>
          <t>01/03/2026</t>
        </is>
      </c>
      <c r="E397" s="488" t="n">
        <v>9202.040000000001</v>
      </c>
      <c r="F397" t="inlineStr">
        <is>
          <t>Fabrica de Bares (2025)</t>
        </is>
      </c>
      <c r="G397" t="b">
        <v>1</v>
      </c>
      <c r="H397" t="inlineStr">
        <is>
          <t>3/2026</t>
        </is>
      </c>
    </row>
    <row r="398">
      <c r="A398" t="inlineStr">
        <is>
          <t>Love Cabaret</t>
        </is>
      </c>
      <c r="B398" t="inlineStr">
        <is>
          <t>Utilidades</t>
        </is>
      </c>
      <c r="C398" t="inlineStr">
        <is>
          <t>Descartaveis</t>
        </is>
      </c>
      <c r="D398" t="inlineStr">
        <is>
          <t>01/03/2026</t>
        </is>
      </c>
      <c r="E398" s="488" t="n">
        <v>402.04</v>
      </c>
      <c r="F398" t="inlineStr">
        <is>
          <t>Fabrica de Bares (2025)</t>
        </is>
      </c>
      <c r="G398" t="b">
        <v>1</v>
      </c>
      <c r="H398" t="inlineStr">
        <is>
          <t>3/2026</t>
        </is>
      </c>
    </row>
    <row r="399">
      <c r="A399" t="inlineStr">
        <is>
          <t>Love Cabaret</t>
        </is>
      </c>
      <c r="B399" t="inlineStr">
        <is>
          <t>Utilidades</t>
        </is>
      </c>
      <c r="C399" t="inlineStr">
        <is>
          <t>Controle de Pragas</t>
        </is>
      </c>
      <c r="D399" t="inlineStr">
        <is>
          <t>01/03/2026</t>
        </is>
      </c>
      <c r="E399" s="488" t="n">
        <v>642.6</v>
      </c>
      <c r="F399" t="inlineStr">
        <is>
          <t>Fabrica de Bares (2025)</t>
        </is>
      </c>
      <c r="G399" t="b">
        <v>1</v>
      </c>
      <c r="H399" t="inlineStr">
        <is>
          <t>3/2026</t>
        </is>
      </c>
    </row>
    <row r="400">
      <c r="A400" t="inlineStr">
        <is>
          <t>Love Cabaret</t>
        </is>
      </c>
      <c r="B400" t="inlineStr">
        <is>
          <t>Utilidades</t>
        </is>
      </c>
      <c r="C400" t="inlineStr">
        <is>
          <t>Coleta de lixo</t>
        </is>
      </c>
      <c r="D400" t="inlineStr">
        <is>
          <t>01/03/2026</t>
        </is>
      </c>
      <c r="E400" s="488" t="n">
        <v>1302.04</v>
      </c>
      <c r="F400" t="inlineStr">
        <is>
          <t>Fabrica de Bares (2025)</t>
        </is>
      </c>
      <c r="G400" t="b">
        <v>1</v>
      </c>
      <c r="H400" t="inlineStr">
        <is>
          <t>3/2026</t>
        </is>
      </c>
    </row>
    <row r="401">
      <c r="A401" t="inlineStr">
        <is>
          <t>Love Cabaret</t>
        </is>
      </c>
      <c r="B401" t="inlineStr">
        <is>
          <t>Utilidades</t>
        </is>
      </c>
      <c r="C401" t="inlineStr">
        <is>
          <t>Utensilios</t>
        </is>
      </c>
      <c r="D401" t="inlineStr">
        <is>
          <t>01/03/2026</t>
        </is>
      </c>
      <c r="E401" s="488" t="n">
        <v>1102.04</v>
      </c>
      <c r="F401" t="inlineStr">
        <is>
          <t>Fabrica de Bares (2025)</t>
        </is>
      </c>
      <c r="G401" t="b">
        <v>1</v>
      </c>
      <c r="H401" t="inlineStr">
        <is>
          <t>3/2026</t>
        </is>
      </c>
    </row>
    <row r="402">
      <c r="A402" t="inlineStr">
        <is>
          <t>Love Cabaret</t>
        </is>
      </c>
      <c r="B402" t="inlineStr">
        <is>
          <t>Utilidades</t>
        </is>
      </c>
      <c r="C402" t="inlineStr">
        <is>
          <t>Serviços Graficos</t>
        </is>
      </c>
      <c r="D402" t="inlineStr">
        <is>
          <t>01/03/2026</t>
        </is>
      </c>
      <c r="E402" s="488" t="n">
        <v>382.04</v>
      </c>
      <c r="F402" t="inlineStr">
        <is>
          <t>Fabrica de Bares (2025)</t>
        </is>
      </c>
      <c r="G402" t="b">
        <v>1</v>
      </c>
      <c r="H402" t="inlineStr">
        <is>
          <t>3/2026</t>
        </is>
      </c>
    </row>
    <row r="403">
      <c r="A403" t="inlineStr">
        <is>
          <t>Love Cabaret</t>
        </is>
      </c>
      <c r="B403" t="inlineStr">
        <is>
          <t>Utilidades</t>
        </is>
      </c>
      <c r="C403" t="inlineStr">
        <is>
          <t>Custas Cartório / Operação</t>
        </is>
      </c>
      <c r="D403" t="inlineStr">
        <is>
          <t>01/03/2026</t>
        </is>
      </c>
      <c r="E403" s="488" t="n">
        <v>202.04</v>
      </c>
      <c r="F403" t="inlineStr">
        <is>
          <t>Fabrica de Bares (2025)</t>
        </is>
      </c>
      <c r="G403" t="b">
        <v>1</v>
      </c>
      <c r="H403" t="inlineStr">
        <is>
          <t>3/2026</t>
        </is>
      </c>
    </row>
    <row r="404">
      <c r="A404" t="inlineStr">
        <is>
          <t>Love Cabaret</t>
        </is>
      </c>
      <c r="B404" t="inlineStr">
        <is>
          <t>Utilidades</t>
        </is>
      </c>
      <c r="C404" t="inlineStr">
        <is>
          <t>Material de Escritorio</t>
        </is>
      </c>
      <c r="D404" t="inlineStr">
        <is>
          <t>01/03/2026</t>
        </is>
      </c>
      <c r="E404" s="488" t="n">
        <v>29.99</v>
      </c>
      <c r="F404" t="inlineStr">
        <is>
          <t>Fabrica de Bares (2025)</t>
        </is>
      </c>
      <c r="G404" t="b">
        <v>1</v>
      </c>
      <c r="H404" t="inlineStr">
        <is>
          <t>3/2026</t>
        </is>
      </c>
    </row>
    <row r="405">
      <c r="A405" t="inlineStr">
        <is>
          <t>Love Cabaret</t>
        </is>
      </c>
      <c r="B405" t="inlineStr">
        <is>
          <t>Utilidades</t>
        </is>
      </c>
      <c r="C405" t="inlineStr">
        <is>
          <t>Serviços de Limpeza</t>
        </is>
      </c>
      <c r="D405" t="inlineStr">
        <is>
          <t>01/03/2026</t>
        </is>
      </c>
      <c r="E405" s="488" t="n">
        <v>8492.83</v>
      </c>
      <c r="F405" t="inlineStr">
        <is>
          <t>Fabrica de Bares (2025)</t>
        </is>
      </c>
      <c r="G405" t="b">
        <v>1</v>
      </c>
      <c r="H405" t="inlineStr">
        <is>
          <t>3/2026</t>
        </is>
      </c>
    </row>
    <row r="406">
      <c r="A406" t="inlineStr">
        <is>
          <t>Love Cabaret</t>
        </is>
      </c>
      <c r="B406" t="inlineStr">
        <is>
          <t>Utilidades</t>
        </is>
      </c>
      <c r="C406" t="inlineStr">
        <is>
          <t>Serviço de Lavanderia</t>
        </is>
      </c>
      <c r="D406" t="inlineStr">
        <is>
          <t>01/03/2026</t>
        </is>
      </c>
      <c r="E406" s="488" t="n">
        <v>26.25</v>
      </c>
      <c r="F406" t="inlineStr">
        <is>
          <t>Fabrica de Bares (2025)</t>
        </is>
      </c>
      <c r="G406" t="b">
        <v>1</v>
      </c>
      <c r="H406" t="inlineStr">
        <is>
          <t>3/2026</t>
        </is>
      </c>
    </row>
    <row r="407">
      <c r="A407" t="inlineStr">
        <is>
          <t>Love Cabaret</t>
        </is>
      </c>
      <c r="B407" t="inlineStr">
        <is>
          <t>Utilidades</t>
        </is>
      </c>
      <c r="C407" t="inlineStr">
        <is>
          <t>Material de Consumo - Gelo/ Gas CO2/ Carvao /Velas</t>
        </is>
      </c>
      <c r="D407" t="inlineStr">
        <is>
          <t>01/03/2026</t>
        </is>
      </c>
      <c r="E407" s="488" t="n">
        <v>852.04</v>
      </c>
      <c r="F407" t="inlineStr">
        <is>
          <t>Fabrica de Bares (2025)</t>
        </is>
      </c>
      <c r="G407" t="b">
        <v>1</v>
      </c>
      <c r="H407" t="inlineStr">
        <is>
          <t>3/2026</t>
        </is>
      </c>
    </row>
    <row r="408">
      <c r="A408" t="inlineStr">
        <is>
          <t>Love Cabaret</t>
        </is>
      </c>
      <c r="B408" t="inlineStr">
        <is>
          <t>Informática e TI</t>
        </is>
      </c>
      <c r="C408" t="inlineStr">
        <is>
          <t>Telefone</t>
        </is>
      </c>
      <c r="D408" t="inlineStr">
        <is>
          <t>01/03/2026</t>
        </is>
      </c>
      <c r="E408" s="488" t="n">
        <v>0</v>
      </c>
      <c r="F408" t="inlineStr">
        <is>
          <t>Fabrica de Bares (2025)</t>
        </is>
      </c>
      <c r="G408" t="b">
        <v>1</v>
      </c>
      <c r="H408" t="inlineStr">
        <is>
          <t>3/2026</t>
        </is>
      </c>
    </row>
    <row r="409">
      <c r="A409" t="inlineStr">
        <is>
          <t>Love Cabaret</t>
        </is>
      </c>
      <c r="B409" t="inlineStr">
        <is>
          <t>Informática e TI</t>
        </is>
      </c>
      <c r="C409" t="inlineStr">
        <is>
          <t>Internet</t>
        </is>
      </c>
      <c r="D409" t="inlineStr">
        <is>
          <t>01/03/2026</t>
        </is>
      </c>
      <c r="E409" s="488" t="n">
        <v>1193.27</v>
      </c>
      <c r="F409" t="inlineStr">
        <is>
          <t>Fabrica de Bares (2025)</t>
        </is>
      </c>
      <c r="G409" t="b">
        <v>1</v>
      </c>
      <c r="H409" t="inlineStr">
        <is>
          <t>3/2026</t>
        </is>
      </c>
    </row>
    <row r="410">
      <c r="A410" t="inlineStr">
        <is>
          <t>Love Cabaret</t>
        </is>
      </c>
      <c r="B410" t="inlineStr">
        <is>
          <t>Informática e TI</t>
        </is>
      </c>
      <c r="C410" t="inlineStr">
        <is>
          <t>TV por assinatura/musica ambiente</t>
        </is>
      </c>
      <c r="D410" t="inlineStr">
        <is>
          <t>01/03/2026</t>
        </is>
      </c>
      <c r="E410" s="488" t="n">
        <v>0</v>
      </c>
      <c r="F410" t="inlineStr">
        <is>
          <t>Fabrica de Bares (2025)</t>
        </is>
      </c>
      <c r="G410" t="b">
        <v>1</v>
      </c>
      <c r="H410" t="inlineStr">
        <is>
          <t>3/2026</t>
        </is>
      </c>
    </row>
    <row r="411">
      <c r="A411" t="inlineStr">
        <is>
          <t>Love Cabaret</t>
        </is>
      </c>
      <c r="B411" t="inlineStr">
        <is>
          <t>Informática e TI</t>
        </is>
      </c>
      <c r="C411" t="inlineStr">
        <is>
          <t>Sistemas de Segurança e Alarme</t>
        </is>
      </c>
      <c r="D411" t="inlineStr">
        <is>
          <t>01/03/2026</t>
        </is>
      </c>
      <c r="E411" s="488" t="n">
        <v>0</v>
      </c>
      <c r="F411" t="inlineStr">
        <is>
          <t>Fabrica de Bares (2025)</t>
        </is>
      </c>
      <c r="G411" t="b">
        <v>1</v>
      </c>
      <c r="H411" t="inlineStr">
        <is>
          <t>3/2026</t>
        </is>
      </c>
    </row>
    <row r="412">
      <c r="A412" t="inlineStr">
        <is>
          <t>Love Cabaret</t>
        </is>
      </c>
      <c r="B412" t="inlineStr">
        <is>
          <t>Informática e TI</t>
        </is>
      </c>
      <c r="C412" t="inlineStr">
        <is>
          <t>Sistemas Gerais - Operacionais</t>
        </is>
      </c>
      <c r="D412" t="inlineStr">
        <is>
          <t>01/03/2026</t>
        </is>
      </c>
      <c r="E412" s="488" t="n">
        <v>1554</v>
      </c>
      <c r="F412" t="inlineStr">
        <is>
          <t>Fabrica de Bares (2025)</t>
        </is>
      </c>
      <c r="G412" t="b">
        <v>1</v>
      </c>
      <c r="H412" t="inlineStr">
        <is>
          <t>3/2026</t>
        </is>
      </c>
    </row>
    <row r="413">
      <c r="A413" t="inlineStr">
        <is>
          <t>Love Cabaret</t>
        </is>
      </c>
      <c r="B413" t="inlineStr">
        <is>
          <t>Informática e TI</t>
        </is>
      </c>
      <c r="C413" t="inlineStr">
        <is>
          <t>Sistemas Gerais - Financeiros</t>
        </is>
      </c>
      <c r="D413" t="inlineStr">
        <is>
          <t>01/03/2026</t>
        </is>
      </c>
      <c r="E413" s="488" t="n">
        <v>408.45</v>
      </c>
      <c r="F413" t="inlineStr">
        <is>
          <t>Fabrica de Bares (2025)</t>
        </is>
      </c>
      <c r="G413" t="b">
        <v>1</v>
      </c>
      <c r="H413" t="inlineStr">
        <is>
          <t>3/2026</t>
        </is>
      </c>
    </row>
    <row r="414">
      <c r="A414" t="inlineStr">
        <is>
          <t>Love Cabaret</t>
        </is>
      </c>
      <c r="B414" t="inlineStr">
        <is>
          <t>Informática e TI</t>
        </is>
      </c>
      <c r="C414" t="inlineStr">
        <is>
          <t>Sistemas Gerais - Comunicação e Marketing</t>
        </is>
      </c>
      <c r="D414" t="inlineStr">
        <is>
          <t>01/03/2026</t>
        </is>
      </c>
      <c r="E414" s="488" t="n">
        <v>1005.48</v>
      </c>
      <c r="F414" t="inlineStr">
        <is>
          <t>Fabrica de Bares (2025)</t>
        </is>
      </c>
      <c r="G414" t="b">
        <v>1</v>
      </c>
      <c r="H414" t="inlineStr">
        <is>
          <t>3/2026</t>
        </is>
      </c>
    </row>
    <row r="415">
      <c r="A415" t="inlineStr">
        <is>
          <t>Love Cabaret</t>
        </is>
      </c>
      <c r="B415" t="inlineStr">
        <is>
          <t>Manutenção</t>
        </is>
      </c>
      <c r="C415" t="inlineStr">
        <is>
          <t>Manutenção Predial</t>
        </is>
      </c>
      <c r="D415" t="inlineStr">
        <is>
          <t>01/03/2026</t>
        </is>
      </c>
      <c r="E415" s="488" t="n">
        <v>1606.12</v>
      </c>
      <c r="F415" t="inlineStr">
        <is>
          <t>Fabrica de Bares (2025)</t>
        </is>
      </c>
      <c r="G415" t="b">
        <v>1</v>
      </c>
      <c r="H415" t="inlineStr">
        <is>
          <t>3/2026</t>
        </is>
      </c>
    </row>
    <row r="416">
      <c r="A416" t="inlineStr">
        <is>
          <t>Love Cabaret</t>
        </is>
      </c>
      <c r="B416" t="inlineStr">
        <is>
          <t>Manutenção</t>
        </is>
      </c>
      <c r="C416" t="inlineStr">
        <is>
          <t>Manutenção de Equipamentos</t>
        </is>
      </c>
      <c r="D416" t="inlineStr">
        <is>
          <t>01/03/2026</t>
        </is>
      </c>
      <c r="E416" s="488" t="n">
        <v>1606.12</v>
      </c>
      <c r="F416" t="inlineStr">
        <is>
          <t>Fabrica de Bares (2025)</t>
        </is>
      </c>
      <c r="G416" t="b">
        <v>1</v>
      </c>
      <c r="H416" t="inlineStr">
        <is>
          <t>3/2026</t>
        </is>
      </c>
    </row>
    <row r="417">
      <c r="A417" t="inlineStr">
        <is>
          <t>Love Cabaret</t>
        </is>
      </c>
      <c r="B417" t="inlineStr">
        <is>
          <t>Manutenção</t>
        </is>
      </c>
      <c r="C417" t="inlineStr">
        <is>
          <t>Manutenção de Mobiliário</t>
        </is>
      </c>
      <c r="D417" t="inlineStr">
        <is>
          <t>01/03/2026</t>
        </is>
      </c>
      <c r="E417" s="488" t="n">
        <v>500</v>
      </c>
      <c r="F417" t="inlineStr">
        <is>
          <t>Fabrica de Bares (2025)</t>
        </is>
      </c>
      <c r="G417" t="b">
        <v>1</v>
      </c>
      <c r="H417" t="inlineStr">
        <is>
          <t>3/2026</t>
        </is>
      </c>
    </row>
    <row r="418">
      <c r="A418" t="inlineStr">
        <is>
          <t>Love Cabaret</t>
        </is>
      </c>
      <c r="B418" t="inlineStr">
        <is>
          <t>Manutenção</t>
        </is>
      </c>
      <c r="C418" t="inlineStr">
        <is>
          <t>Material de Manutenção</t>
        </is>
      </c>
      <c r="D418" t="inlineStr">
        <is>
          <t>01/03/2026</t>
        </is>
      </c>
      <c r="E418" s="488" t="n">
        <v>0</v>
      </c>
      <c r="F418" t="inlineStr">
        <is>
          <t>Fabrica de Bares (2025)</t>
        </is>
      </c>
      <c r="G418" t="b">
        <v>1</v>
      </c>
      <c r="H418" t="inlineStr">
        <is>
          <t>3/2026</t>
        </is>
      </c>
    </row>
    <row r="419">
      <c r="A419" t="inlineStr">
        <is>
          <t>Love Cabaret</t>
        </is>
      </c>
      <c r="B419" t="inlineStr">
        <is>
          <t>Manutenção</t>
        </is>
      </c>
      <c r="C419" t="inlineStr">
        <is>
          <t>Decoração/Paisagismo e Jardinagem</t>
        </is>
      </c>
      <c r="D419" t="inlineStr">
        <is>
          <t>01/03/2026</t>
        </is>
      </c>
      <c r="E419" s="488" t="n">
        <v>0</v>
      </c>
      <c r="F419" t="inlineStr">
        <is>
          <t>Fabrica de Bares (2025)</t>
        </is>
      </c>
      <c r="G419" t="b">
        <v>1</v>
      </c>
      <c r="H419" t="inlineStr">
        <is>
          <t>3/2026</t>
        </is>
      </c>
    </row>
    <row r="420">
      <c r="A420" t="inlineStr">
        <is>
          <t>Love Cabaret</t>
        </is>
      </c>
      <c r="B420" t="inlineStr">
        <is>
          <t>Despesas com Transporte / Hospedagem</t>
        </is>
      </c>
      <c r="C420" t="inlineStr">
        <is>
          <t>Fretes e Carretos</t>
        </is>
      </c>
      <c r="D420" t="inlineStr">
        <is>
          <t>01/03/2026</t>
        </is>
      </c>
      <c r="E420" s="488" t="n">
        <v>202.04</v>
      </c>
      <c r="F420" t="inlineStr">
        <is>
          <t>Fabrica de Bares (2025)</t>
        </is>
      </c>
      <c r="G420" t="b">
        <v>1</v>
      </c>
      <c r="H420" t="inlineStr">
        <is>
          <t>3/2026</t>
        </is>
      </c>
    </row>
    <row r="421">
      <c r="A421" t="inlineStr">
        <is>
          <t>Love Cabaret</t>
        </is>
      </c>
      <c r="B421" t="inlineStr">
        <is>
          <t>Despesas com Transporte / Hospedagem</t>
        </is>
      </c>
      <c r="C421" t="inlineStr">
        <is>
          <t>Conduções/Taxi/Uber</t>
        </is>
      </c>
      <c r="D421" t="inlineStr">
        <is>
          <t>01/03/2026</t>
        </is>
      </c>
      <c r="E421" s="488" t="n">
        <v>0</v>
      </c>
      <c r="F421" t="inlineStr">
        <is>
          <t>Fabrica de Bares (2025)</t>
        </is>
      </c>
      <c r="G421" t="b">
        <v>1</v>
      </c>
      <c r="H421" t="inlineStr">
        <is>
          <t>3/2026</t>
        </is>
      </c>
    </row>
    <row r="422">
      <c r="A422" t="inlineStr">
        <is>
          <t>Love Cabaret</t>
        </is>
      </c>
      <c r="B422" t="inlineStr">
        <is>
          <t>Despesas com Transporte / Hospedagem</t>
        </is>
      </c>
      <c r="C422" t="inlineStr">
        <is>
          <t>Viagens e Estadias - Operação</t>
        </is>
      </c>
      <c r="D422" t="inlineStr">
        <is>
          <t>01/03/2026</t>
        </is>
      </c>
      <c r="E422" s="488" t="n">
        <v>0</v>
      </c>
      <c r="F422" t="inlineStr">
        <is>
          <t>Fabrica de Bares (2025)</t>
        </is>
      </c>
      <c r="G422" t="b">
        <v>1</v>
      </c>
      <c r="H422" t="inlineStr">
        <is>
          <t>3/2026</t>
        </is>
      </c>
    </row>
    <row r="423">
      <c r="A423" t="inlineStr">
        <is>
          <t>Love Cabaret</t>
        </is>
      </c>
      <c r="B423" t="inlineStr">
        <is>
          <t>Marketing</t>
        </is>
      </c>
      <c r="C423" t="inlineStr">
        <is>
          <t>Agência de Propaganda</t>
        </is>
      </c>
      <c r="D423" t="inlineStr">
        <is>
          <t>01/03/2026</t>
        </is>
      </c>
      <c r="E423" s="488" t="n">
        <v>10400</v>
      </c>
      <c r="F423" t="inlineStr">
        <is>
          <t>Fabrica de Bares (2025)</t>
        </is>
      </c>
      <c r="G423" t="b">
        <v>1</v>
      </c>
      <c r="H423" t="inlineStr">
        <is>
          <t>3/2026</t>
        </is>
      </c>
    </row>
    <row r="424">
      <c r="A424" t="inlineStr">
        <is>
          <t>Love Cabaret</t>
        </is>
      </c>
      <c r="B424" t="inlineStr">
        <is>
          <t>Marketing</t>
        </is>
      </c>
      <c r="C424" t="inlineStr">
        <is>
          <t>Assessoria de Imprensa</t>
        </is>
      </c>
      <c r="D424" t="inlineStr">
        <is>
          <t>01/03/2026</t>
        </is>
      </c>
      <c r="E424" s="488" t="n">
        <v>2100</v>
      </c>
      <c r="F424" t="inlineStr">
        <is>
          <t>Fabrica de Bares (2025)</t>
        </is>
      </c>
      <c r="G424" t="b">
        <v>1</v>
      </c>
      <c r="H424" t="inlineStr">
        <is>
          <t>3/2026</t>
        </is>
      </c>
    </row>
    <row r="425">
      <c r="A425" t="inlineStr">
        <is>
          <t>Love Cabaret</t>
        </is>
      </c>
      <c r="B425" t="inlineStr">
        <is>
          <t>Marketing</t>
        </is>
      </c>
      <c r="C425" t="inlineStr">
        <is>
          <t>Assessoria de Relações Públicas</t>
        </is>
      </c>
      <c r="D425" t="inlineStr">
        <is>
          <t>01/03/2026</t>
        </is>
      </c>
      <c r="E425" s="488" t="n">
        <v>0</v>
      </c>
      <c r="F425" t="inlineStr">
        <is>
          <t>Fabrica de Bares (2025)</t>
        </is>
      </c>
      <c r="G425" t="b">
        <v>1</v>
      </c>
      <c r="H425" t="inlineStr">
        <is>
          <t>3/2026</t>
        </is>
      </c>
    </row>
    <row r="426">
      <c r="A426" t="inlineStr">
        <is>
          <t>Love Cabaret</t>
        </is>
      </c>
      <c r="B426" t="inlineStr">
        <is>
          <t>Marketing</t>
        </is>
      </c>
      <c r="C426" t="inlineStr">
        <is>
          <t>Influenciadores</t>
        </is>
      </c>
      <c r="D426" t="inlineStr">
        <is>
          <t>01/03/2026</t>
        </is>
      </c>
      <c r="E426" s="488" t="n">
        <v>0</v>
      </c>
      <c r="F426" t="inlineStr">
        <is>
          <t>Fabrica de Bares (2025)</t>
        </is>
      </c>
      <c r="G426" t="b">
        <v>1</v>
      </c>
      <c r="H426" t="inlineStr">
        <is>
          <t>3/2026</t>
        </is>
      </c>
    </row>
    <row r="427">
      <c r="A427" t="inlineStr">
        <is>
          <t>Love Cabaret</t>
        </is>
      </c>
      <c r="B427" t="inlineStr">
        <is>
          <t>Marketing</t>
        </is>
      </c>
      <c r="C427" t="inlineStr">
        <is>
          <t>Publicidade e Propaganda</t>
        </is>
      </c>
      <c r="D427" t="inlineStr">
        <is>
          <t>01/03/2026</t>
        </is>
      </c>
      <c r="E427" s="488" t="n">
        <v>6000</v>
      </c>
      <c r="F427" t="inlineStr">
        <is>
          <t>Fabrica de Bares (2025)</t>
        </is>
      </c>
      <c r="G427" t="b">
        <v>1</v>
      </c>
      <c r="H427" t="inlineStr">
        <is>
          <t>3/2026</t>
        </is>
      </c>
    </row>
    <row r="428">
      <c r="A428" t="inlineStr">
        <is>
          <t>Love Cabaret</t>
        </is>
      </c>
      <c r="B428" t="inlineStr">
        <is>
          <t>Marketing</t>
        </is>
      </c>
      <c r="C428" t="inlineStr">
        <is>
          <t>Pesquisa de Mercado</t>
        </is>
      </c>
      <c r="D428" t="inlineStr">
        <is>
          <t>01/03/2026</t>
        </is>
      </c>
      <c r="E428" s="488" t="n">
        <v>0</v>
      </c>
      <c r="F428" t="inlineStr">
        <is>
          <t>Fabrica de Bares (2025)</t>
        </is>
      </c>
      <c r="G428" t="b">
        <v>1</v>
      </c>
      <c r="H428" t="inlineStr">
        <is>
          <t>3/2026</t>
        </is>
      </c>
    </row>
    <row r="429">
      <c r="A429" t="inlineStr">
        <is>
          <t>Love Cabaret</t>
        </is>
      </c>
      <c r="B429" t="inlineStr">
        <is>
          <t>Marketing</t>
        </is>
      </c>
      <c r="C429" t="inlineStr">
        <is>
          <t>Sessão de Fotos/Captação de Vídeo</t>
        </is>
      </c>
      <c r="D429" t="inlineStr">
        <is>
          <t>01/03/2026</t>
        </is>
      </c>
      <c r="E429" s="488" t="n">
        <v>0</v>
      </c>
      <c r="F429" t="inlineStr">
        <is>
          <t>Fabrica de Bares (2025)</t>
        </is>
      </c>
      <c r="G429" t="b">
        <v>1</v>
      </c>
      <c r="H429" t="inlineStr">
        <is>
          <t>3/2026</t>
        </is>
      </c>
    </row>
    <row r="430">
      <c r="A430" t="inlineStr">
        <is>
          <t>Love Cabaret</t>
        </is>
      </c>
      <c r="B430" t="inlineStr">
        <is>
          <t>Marketing</t>
        </is>
      </c>
      <c r="C430" t="inlineStr">
        <is>
          <t>Produção Gráfica e Material Institucional</t>
        </is>
      </c>
      <c r="D430" t="inlineStr">
        <is>
          <t>01/03/2026</t>
        </is>
      </c>
      <c r="E430" s="488" t="n">
        <v>0</v>
      </c>
      <c r="F430" t="inlineStr">
        <is>
          <t>Fabrica de Bares (2025)</t>
        </is>
      </c>
      <c r="G430" t="b">
        <v>1</v>
      </c>
      <c r="H430" t="inlineStr">
        <is>
          <t>3/2026</t>
        </is>
      </c>
    </row>
    <row r="431">
      <c r="A431" t="inlineStr">
        <is>
          <t>Love Cabaret</t>
        </is>
      </c>
      <c r="B431" t="inlineStr">
        <is>
          <t>Marketing</t>
        </is>
      </c>
      <c r="C431" t="inlineStr">
        <is>
          <t>Eventos de Marketing</t>
        </is>
      </c>
      <c r="D431" t="inlineStr">
        <is>
          <t>01/03/2026</t>
        </is>
      </c>
      <c r="E431" s="488" t="n">
        <v>0</v>
      </c>
      <c r="F431" t="inlineStr">
        <is>
          <t>Fabrica de Bares (2025)</t>
        </is>
      </c>
      <c r="G431" t="b">
        <v>1</v>
      </c>
      <c r="H431" t="inlineStr">
        <is>
          <t>3/2026</t>
        </is>
      </c>
    </row>
    <row r="432">
      <c r="A432" t="inlineStr">
        <is>
          <t>Love Cabaret</t>
        </is>
      </c>
      <c r="B432" t="inlineStr">
        <is>
          <t>Marketing</t>
        </is>
      </c>
      <c r="C432" t="inlineStr">
        <is>
          <t>Brindes e Confraternizações - Marketing</t>
        </is>
      </c>
      <c r="D432" t="inlineStr">
        <is>
          <t>01/03/2026</t>
        </is>
      </c>
      <c r="E432" s="488" t="n">
        <v>0</v>
      </c>
      <c r="F432" t="inlineStr">
        <is>
          <t>Fabrica de Bares (2025)</t>
        </is>
      </c>
      <c r="G432" t="b">
        <v>1</v>
      </c>
      <c r="H432" t="inlineStr">
        <is>
          <t>3/2026</t>
        </is>
      </c>
    </row>
    <row r="433">
      <c r="A433" t="inlineStr">
        <is>
          <t>Love Cabaret</t>
        </is>
      </c>
      <c r="B433" t="inlineStr">
        <is>
          <t>Marketing</t>
        </is>
      </c>
      <c r="C433" t="inlineStr">
        <is>
          <t>Ferramentas de Marketing</t>
        </is>
      </c>
      <c r="D433" t="inlineStr">
        <is>
          <t>01/03/2026</t>
        </is>
      </c>
      <c r="E433" s="488" t="n">
        <v>2928.48</v>
      </c>
      <c r="F433" t="inlineStr">
        <is>
          <t>Fabrica de Bares (2025)</t>
        </is>
      </c>
      <c r="G433" t="b">
        <v>1</v>
      </c>
      <c r="H433" t="inlineStr">
        <is>
          <t>3/2026</t>
        </is>
      </c>
    </row>
    <row r="434">
      <c r="A434" t="inlineStr">
        <is>
          <t>Love Cabaret</t>
        </is>
      </c>
      <c r="B434" t="inlineStr">
        <is>
          <t>Serviços de Terceiros</t>
        </is>
      </c>
      <c r="C434" t="inlineStr">
        <is>
          <t>Assessoria Contabil</t>
        </is>
      </c>
      <c r="D434" t="inlineStr">
        <is>
          <t>01/03/2026</t>
        </is>
      </c>
      <c r="E434" s="488" t="n">
        <v>3585.17</v>
      </c>
      <c r="F434" t="inlineStr">
        <is>
          <t>Fabrica de Bares (2025)</t>
        </is>
      </c>
      <c r="G434" t="b">
        <v>1</v>
      </c>
      <c r="H434" t="inlineStr">
        <is>
          <t>3/2026</t>
        </is>
      </c>
    </row>
    <row r="435">
      <c r="A435" t="inlineStr">
        <is>
          <t>Love Cabaret</t>
        </is>
      </c>
      <c r="B435" t="inlineStr">
        <is>
          <t>Serviços de Terceiros</t>
        </is>
      </c>
      <c r="C435" t="inlineStr">
        <is>
          <t>Assessoria RH</t>
        </is>
      </c>
      <c r="D435" t="inlineStr">
        <is>
          <t>01/03/2026</t>
        </is>
      </c>
      <c r="E435" s="488" t="n">
        <v>0</v>
      </c>
      <c r="F435" t="inlineStr">
        <is>
          <t>Fabrica de Bares (2025)</t>
        </is>
      </c>
      <c r="G435" t="b">
        <v>1</v>
      </c>
      <c r="H435" t="inlineStr">
        <is>
          <t>3/2026</t>
        </is>
      </c>
    </row>
    <row r="436">
      <c r="A436" t="inlineStr">
        <is>
          <t>Love Cabaret</t>
        </is>
      </c>
      <c r="B436" t="inlineStr">
        <is>
          <t>Serviços de Terceiros</t>
        </is>
      </c>
      <c r="C436" t="inlineStr">
        <is>
          <t>Assessoria em Geral</t>
        </is>
      </c>
      <c r="D436" t="inlineStr">
        <is>
          <t>01/03/2026</t>
        </is>
      </c>
      <c r="E436" s="488" t="n">
        <v>2688</v>
      </c>
      <c r="F436" t="inlineStr">
        <is>
          <t>Fabrica de Bares (2025)</t>
        </is>
      </c>
      <c r="G436" t="b">
        <v>1</v>
      </c>
      <c r="H436" t="inlineStr">
        <is>
          <t>3/2026</t>
        </is>
      </c>
    </row>
    <row r="437">
      <c r="A437" t="inlineStr">
        <is>
          <t>Love Cabaret</t>
        </is>
      </c>
      <c r="B437" t="inlineStr">
        <is>
          <t>Serviços de Terceiros</t>
        </is>
      </c>
      <c r="C437" t="inlineStr">
        <is>
          <t>Assessoria Financeira</t>
        </is>
      </c>
      <c r="D437" t="inlineStr">
        <is>
          <t>01/03/2026</t>
        </is>
      </c>
      <c r="E437" s="488" t="n">
        <v>0</v>
      </c>
      <c r="F437" t="inlineStr">
        <is>
          <t>Fabrica de Bares (2025)</t>
        </is>
      </c>
      <c r="G437" t="b">
        <v>1</v>
      </c>
      <c r="H437" t="inlineStr">
        <is>
          <t>3/2026</t>
        </is>
      </c>
    </row>
    <row r="438">
      <c r="A438" t="inlineStr">
        <is>
          <t>Love Cabaret</t>
        </is>
      </c>
      <c r="B438" t="inlineStr">
        <is>
          <t>Serviços de Terceiros</t>
        </is>
      </c>
      <c r="C438" t="inlineStr">
        <is>
          <t>Assessoria Jurídica</t>
        </is>
      </c>
      <c r="D438" t="inlineStr">
        <is>
          <t>01/03/2026</t>
        </is>
      </c>
      <c r="E438" s="488" t="n">
        <v>3360</v>
      </c>
      <c r="F438" t="inlineStr">
        <is>
          <t>Fabrica de Bares (2025)</t>
        </is>
      </c>
      <c r="G438" t="b">
        <v>1</v>
      </c>
      <c r="H438" t="inlineStr">
        <is>
          <t>3/2026</t>
        </is>
      </c>
    </row>
    <row r="439">
      <c r="A439" t="inlineStr">
        <is>
          <t>Love Cabaret</t>
        </is>
      </c>
      <c r="B439" t="inlineStr">
        <is>
          <t>Serviços de Terceiros</t>
        </is>
      </c>
      <c r="C439" t="inlineStr">
        <is>
          <t>Assessoria de Alimentos e Bebidas</t>
        </is>
      </c>
      <c r="D439" t="inlineStr">
        <is>
          <t>01/03/2026</t>
        </is>
      </c>
      <c r="E439" s="488" t="n">
        <v>935.61</v>
      </c>
      <c r="F439" t="inlineStr">
        <is>
          <t>Fabrica de Bares (2025)</t>
        </is>
      </c>
      <c r="G439" t="b">
        <v>1</v>
      </c>
      <c r="H439" t="inlineStr">
        <is>
          <t>3/2026</t>
        </is>
      </c>
    </row>
    <row r="440">
      <c r="A440" t="inlineStr">
        <is>
          <t>Love Cabaret</t>
        </is>
      </c>
      <c r="B440" t="inlineStr">
        <is>
          <t>Serviços de Terceiros</t>
        </is>
      </c>
      <c r="C440" t="inlineStr">
        <is>
          <t>Assessoria de Projetos</t>
        </is>
      </c>
      <c r="D440" t="inlineStr">
        <is>
          <t>01/03/2026</t>
        </is>
      </c>
      <c r="E440" s="488" t="n">
        <v>0</v>
      </c>
      <c r="F440" t="inlineStr">
        <is>
          <t>Fabrica de Bares (2025)</t>
        </is>
      </c>
      <c r="G440" t="b">
        <v>1</v>
      </c>
      <c r="H440" t="inlineStr">
        <is>
          <t>3/2026</t>
        </is>
      </c>
    </row>
    <row r="441">
      <c r="A441" t="inlineStr">
        <is>
          <t>Love Cabaret</t>
        </is>
      </c>
      <c r="B441" t="inlineStr">
        <is>
          <t>Serviços de Terceiros</t>
        </is>
      </c>
      <c r="C441" t="inlineStr">
        <is>
          <t>Serviços de Segurança</t>
        </is>
      </c>
      <c r="D441" t="inlineStr">
        <is>
          <t>01/03/2026</t>
        </is>
      </c>
      <c r="E441" s="488" t="n">
        <v>22998.05</v>
      </c>
      <c r="F441" t="inlineStr">
        <is>
          <t>Fabrica de Bares (2025)</t>
        </is>
      </c>
      <c r="G441" t="b">
        <v>1</v>
      </c>
      <c r="H441" t="inlineStr">
        <is>
          <t>3/2026</t>
        </is>
      </c>
    </row>
    <row r="442">
      <c r="A442" t="inlineStr">
        <is>
          <t>Love Cabaret</t>
        </is>
      </c>
      <c r="B442" t="inlineStr">
        <is>
          <t>Serviços de Terceiros</t>
        </is>
      </c>
      <c r="C442" t="inlineStr">
        <is>
          <t>Valet/Motoboy</t>
        </is>
      </c>
      <c r="D442" t="inlineStr">
        <is>
          <t>01/03/2026</t>
        </is>
      </c>
      <c r="E442" s="488" t="n">
        <v>0</v>
      </c>
      <c r="F442" t="inlineStr">
        <is>
          <t>Fabrica de Bares (2025)</t>
        </is>
      </c>
      <c r="G442" t="b">
        <v>1</v>
      </c>
      <c r="H442" t="inlineStr">
        <is>
          <t>3/2026</t>
        </is>
      </c>
    </row>
    <row r="443">
      <c r="A443" t="inlineStr">
        <is>
          <t>Love Cabaret</t>
        </is>
      </c>
      <c r="B443" t="inlineStr">
        <is>
          <t>Locação de Equipamentos</t>
        </is>
      </c>
      <c r="C443" t="inlineStr">
        <is>
          <t>Locações de Equipamentos - Operacionais</t>
        </is>
      </c>
      <c r="D443" t="inlineStr">
        <is>
          <t>01/03/2026</t>
        </is>
      </c>
      <c r="E443" s="488" t="n">
        <v>5605.07</v>
      </c>
      <c r="F443" t="inlineStr">
        <is>
          <t>Fabrica de Bares (2025)</t>
        </is>
      </c>
      <c r="G443" t="b">
        <v>1</v>
      </c>
      <c r="H443" t="inlineStr">
        <is>
          <t>3/2026</t>
        </is>
      </c>
    </row>
    <row r="444">
      <c r="A444" t="inlineStr">
        <is>
          <t>Love Cabaret</t>
        </is>
      </c>
      <c r="B444" t="inlineStr">
        <is>
          <t>Locação de Equipamentos</t>
        </is>
      </c>
      <c r="C444" t="inlineStr">
        <is>
          <t>Locação de Equipamentos - Informatica e TI</t>
        </is>
      </c>
      <c r="D444" t="inlineStr">
        <is>
          <t>01/03/2026</t>
        </is>
      </c>
      <c r="E444" s="488" t="n">
        <v>231</v>
      </c>
      <c r="F444" t="inlineStr">
        <is>
          <t>Fabrica de Bares (2025)</t>
        </is>
      </c>
      <c r="G444" t="b">
        <v>1</v>
      </c>
      <c r="H444" t="inlineStr">
        <is>
          <t>3/2026</t>
        </is>
      </c>
    </row>
    <row r="445">
      <c r="A445" t="inlineStr">
        <is>
          <t>Love Cabaret</t>
        </is>
      </c>
      <c r="B445" t="inlineStr">
        <is>
          <t>Locação de Equipamentos</t>
        </is>
      </c>
      <c r="C445" t="inlineStr">
        <is>
          <t>Locações de Equipamentos - Comunicação e Marketing</t>
        </is>
      </c>
      <c r="D445" t="inlineStr">
        <is>
          <t>01/03/2026</t>
        </is>
      </c>
      <c r="E445" s="488" t="n">
        <v>0</v>
      </c>
      <c r="F445" t="inlineStr">
        <is>
          <t>Fabrica de Bares (2025)</t>
        </is>
      </c>
      <c r="G445" t="b">
        <v>1</v>
      </c>
      <c r="H445" t="inlineStr">
        <is>
          <t>3/2026</t>
        </is>
      </c>
    </row>
    <row r="446">
      <c r="A446" t="inlineStr">
        <is>
          <t>Love Cabaret</t>
        </is>
      </c>
      <c r="B446" t="inlineStr">
        <is>
          <t>Locação de Equipamentos</t>
        </is>
      </c>
      <c r="C446" t="inlineStr">
        <is>
          <t>Locação de Utensílios</t>
        </is>
      </c>
      <c r="D446" t="inlineStr">
        <is>
          <t>01/03/2026</t>
        </is>
      </c>
      <c r="E446" s="488" t="n">
        <v>0</v>
      </c>
      <c r="F446" t="inlineStr">
        <is>
          <t>Fabrica de Bares (2025)</t>
        </is>
      </c>
      <c r="G446" t="b">
        <v>1</v>
      </c>
      <c r="H446" t="inlineStr">
        <is>
          <t>3/2026</t>
        </is>
      </c>
    </row>
    <row r="447">
      <c r="A447" t="inlineStr">
        <is>
          <t>Love Cabaret</t>
        </is>
      </c>
      <c r="B447" t="inlineStr">
        <is>
          <t>Sistema de Franquias</t>
        </is>
      </c>
      <c r="C447" t="inlineStr">
        <is>
          <t>Royalties</t>
        </is>
      </c>
      <c r="D447" t="inlineStr">
        <is>
          <t>01/03/2026</t>
        </is>
      </c>
      <c r="E447" s="488" t="n">
        <v>0</v>
      </c>
      <c r="F447" t="inlineStr">
        <is>
          <t>Fabrica de Bares (2025)</t>
        </is>
      </c>
      <c r="G447" t="b">
        <v>1</v>
      </c>
      <c r="H447" t="inlineStr">
        <is>
          <t>3/2026</t>
        </is>
      </c>
    </row>
    <row r="448">
      <c r="A448" t="inlineStr">
        <is>
          <t>Love Cabaret</t>
        </is>
      </c>
      <c r="B448" t="inlineStr">
        <is>
          <t>Sistema de Franquias</t>
        </is>
      </c>
      <c r="C448" t="inlineStr">
        <is>
          <t>Fundo de Propaganda</t>
        </is>
      </c>
      <c r="D448" t="inlineStr">
        <is>
          <t>01/03/2026</t>
        </is>
      </c>
      <c r="E448" s="488" t="n">
        <v>0</v>
      </c>
      <c r="F448" t="inlineStr">
        <is>
          <t>Fabrica de Bares (2025)</t>
        </is>
      </c>
      <c r="G448" t="b">
        <v>1</v>
      </c>
      <c r="H448" t="inlineStr">
        <is>
          <t>3/2026</t>
        </is>
      </c>
    </row>
    <row r="449">
      <c r="A449" t="inlineStr">
        <is>
          <t>Love Cabaret</t>
        </is>
      </c>
      <c r="B449" t="inlineStr">
        <is>
          <t>Sistema de Franquias</t>
        </is>
      </c>
      <c r="C449" t="inlineStr">
        <is>
          <t>Fee Gestão FB</t>
        </is>
      </c>
      <c r="D449" t="inlineStr">
        <is>
          <t>01/03/2026</t>
        </is>
      </c>
      <c r="E449" s="488" t="n">
        <v>15000</v>
      </c>
      <c r="F449" t="inlineStr">
        <is>
          <t>Fabrica de Bares (2025)</t>
        </is>
      </c>
      <c r="G449" t="b">
        <v>1</v>
      </c>
      <c r="H449" t="inlineStr">
        <is>
          <t>3/2026</t>
        </is>
      </c>
    </row>
    <row r="450">
      <c r="A450" t="inlineStr">
        <is>
          <t>Love Cabaret</t>
        </is>
      </c>
      <c r="B450" t="inlineStr">
        <is>
          <t>Patrocínio</t>
        </is>
      </c>
      <c r="C450" t="inlineStr">
        <is>
          <t>(+) Receitas de Patrocínio</t>
        </is>
      </c>
      <c r="D450" t="inlineStr">
        <is>
          <t>01/03/2026</t>
        </is>
      </c>
      <c r="E450" s="488" t="n">
        <v>32000</v>
      </c>
      <c r="F450" t="inlineStr">
        <is>
          <t>Fabrica de Bares (2025)</t>
        </is>
      </c>
      <c r="G450" t="b">
        <v>1</v>
      </c>
      <c r="H450" t="inlineStr">
        <is>
          <t>3/2026</t>
        </is>
      </c>
    </row>
    <row r="451">
      <c r="A451" t="inlineStr">
        <is>
          <t>Love Cabaret</t>
        </is>
      </c>
      <c r="B451" t="inlineStr">
        <is>
          <t>Patrocínio</t>
        </is>
      </c>
      <c r="C451" t="inlineStr">
        <is>
          <t>(-) Despesas de Patrocínio</t>
        </is>
      </c>
      <c r="D451" t="inlineStr">
        <is>
          <t>01/03/2026</t>
        </is>
      </c>
      <c r="E451" s="488" t="n">
        <v>0</v>
      </c>
      <c r="F451" t="inlineStr">
        <is>
          <t>Fabrica de Bares (2025)</t>
        </is>
      </c>
      <c r="G451" t="b">
        <v>1</v>
      </c>
      <c r="H451" t="inlineStr">
        <is>
          <t>3/2026</t>
        </is>
      </c>
    </row>
    <row r="452">
      <c r="A452" t="inlineStr">
        <is>
          <t>Love Cabaret</t>
        </is>
      </c>
      <c r="B452" t="inlineStr">
        <is>
          <t>Faturamento Bruto</t>
        </is>
      </c>
      <c r="C452" t="inlineStr">
        <is>
          <t>Alimentação</t>
        </is>
      </c>
      <c r="D452" t="inlineStr">
        <is>
          <t>01/04/2026</t>
        </is>
      </c>
      <c r="E452" s="488" t="n">
        <v>105468.18</v>
      </c>
      <c r="F452" t="inlineStr">
        <is>
          <t>Fabrica de Bares (2025)</t>
        </is>
      </c>
      <c r="G452" t="b">
        <v>1</v>
      </c>
      <c r="H452" t="inlineStr">
        <is>
          <t>4/2026</t>
        </is>
      </c>
    </row>
    <row r="453">
      <c r="A453" t="inlineStr">
        <is>
          <t>Love Cabaret</t>
        </is>
      </c>
      <c r="B453" t="inlineStr">
        <is>
          <t>Faturamento Bruto</t>
        </is>
      </c>
      <c r="C453" t="inlineStr">
        <is>
          <t>Bebida</t>
        </is>
      </c>
      <c r="D453" t="inlineStr">
        <is>
          <t>01/04/2026</t>
        </is>
      </c>
      <c r="E453" s="488" t="n">
        <v>150668.83</v>
      </c>
      <c r="F453" t="inlineStr">
        <is>
          <t>Fabrica de Bares (2025)</t>
        </is>
      </c>
      <c r="G453" t="b">
        <v>1</v>
      </c>
      <c r="H453" t="inlineStr">
        <is>
          <t>4/2026</t>
        </is>
      </c>
    </row>
    <row r="454">
      <c r="A454" t="inlineStr">
        <is>
          <t>Love Cabaret</t>
        </is>
      </c>
      <c r="B454" t="inlineStr">
        <is>
          <t>Faturamento Bruto</t>
        </is>
      </c>
      <c r="C454" t="inlineStr">
        <is>
          <t>Artístico (couvert/shows)</t>
        </is>
      </c>
      <c r="D454" t="inlineStr">
        <is>
          <t>01/04/2026</t>
        </is>
      </c>
      <c r="E454" s="488" t="n">
        <v>106880</v>
      </c>
      <c r="F454" t="inlineStr">
        <is>
          <t>Fabrica de Bares (2025)</t>
        </is>
      </c>
      <c r="G454" t="b">
        <v>1</v>
      </c>
      <c r="H454" t="inlineStr">
        <is>
          <t>4/2026</t>
        </is>
      </c>
    </row>
    <row r="455">
      <c r="A455" t="inlineStr">
        <is>
          <t>Love Cabaret</t>
        </is>
      </c>
      <c r="B455" t="inlineStr">
        <is>
          <t>Faturamento Bruto</t>
        </is>
      </c>
      <c r="C455" t="inlineStr">
        <is>
          <t>Gifts</t>
        </is>
      </c>
      <c r="D455" t="inlineStr">
        <is>
          <t>01/04/2026</t>
        </is>
      </c>
      <c r="E455" s="488" t="n">
        <v>0</v>
      </c>
      <c r="F455" t="inlineStr">
        <is>
          <t>Fabrica de Bares (2025)</t>
        </is>
      </c>
      <c r="G455" t="b">
        <v>1</v>
      </c>
      <c r="H455" t="inlineStr">
        <is>
          <t>4/2026</t>
        </is>
      </c>
    </row>
    <row r="456">
      <c r="A456" t="inlineStr">
        <is>
          <t>Love Cabaret</t>
        </is>
      </c>
      <c r="B456" t="inlineStr">
        <is>
          <t>Faturamento Bruto</t>
        </is>
      </c>
      <c r="C456" t="inlineStr">
        <is>
          <t>Serviço</t>
        </is>
      </c>
      <c r="D456" t="inlineStr">
        <is>
          <t>01/04/2026</t>
        </is>
      </c>
      <c r="E456" s="488" t="n">
        <v>36160.52</v>
      </c>
      <c r="F456" t="inlineStr">
        <is>
          <t>Fabrica de Bares (2025)</t>
        </is>
      </c>
      <c r="G456" t="b">
        <v>1</v>
      </c>
      <c r="H456" t="inlineStr">
        <is>
          <t>4/2026</t>
        </is>
      </c>
    </row>
    <row r="457">
      <c r="A457" t="inlineStr">
        <is>
          <t>Love Cabaret</t>
        </is>
      </c>
      <c r="B457" t="inlineStr">
        <is>
          <t>Faturamento Bruto</t>
        </is>
      </c>
      <c r="C457" t="inlineStr">
        <is>
          <t>Eventos A&amp;B</t>
        </is>
      </c>
      <c r="D457" t="inlineStr">
        <is>
          <t>01/04/2026</t>
        </is>
      </c>
      <c r="E457" s="488" t="n">
        <v>28762.5</v>
      </c>
      <c r="F457" t="inlineStr">
        <is>
          <t>Fabrica de Bares (2025)</t>
        </is>
      </c>
      <c r="G457" t="b">
        <v>1</v>
      </c>
      <c r="H457" t="inlineStr">
        <is>
          <t>4/2026</t>
        </is>
      </c>
    </row>
    <row r="458">
      <c r="A458" t="inlineStr">
        <is>
          <t>Love Cabaret</t>
        </is>
      </c>
      <c r="B458" t="inlineStr">
        <is>
          <t>Faturamento Bruto</t>
        </is>
      </c>
      <c r="C458" t="inlineStr">
        <is>
          <t>Eventos Couvert</t>
        </is>
      </c>
      <c r="D458" t="inlineStr">
        <is>
          <t>01/04/2026</t>
        </is>
      </c>
      <c r="E458" s="488" t="n">
        <v>2212.5</v>
      </c>
      <c r="F458" t="inlineStr">
        <is>
          <t>Fabrica de Bares (2025)</t>
        </is>
      </c>
      <c r="G458" t="b">
        <v>1</v>
      </c>
      <c r="H458" t="inlineStr">
        <is>
          <t>4/2026</t>
        </is>
      </c>
    </row>
    <row r="459">
      <c r="A459" t="inlineStr">
        <is>
          <t>Love Cabaret</t>
        </is>
      </c>
      <c r="B459" t="inlineStr">
        <is>
          <t>Faturamento Bruto</t>
        </is>
      </c>
      <c r="C459" t="inlineStr">
        <is>
          <t>Eventos Locações</t>
        </is>
      </c>
      <c r="D459" t="inlineStr">
        <is>
          <t>01/04/2026</t>
        </is>
      </c>
      <c r="E459" s="488" t="n">
        <v>13275</v>
      </c>
      <c r="F459" t="inlineStr">
        <is>
          <t>Fabrica de Bares (2025)</t>
        </is>
      </c>
      <c r="G459" t="b">
        <v>1</v>
      </c>
      <c r="H459" t="inlineStr">
        <is>
          <t>4/2026</t>
        </is>
      </c>
    </row>
    <row r="460">
      <c r="A460" t="inlineStr">
        <is>
          <t>Love Cabaret</t>
        </is>
      </c>
      <c r="B460" t="inlineStr">
        <is>
          <t>Faturamento Bruto</t>
        </is>
      </c>
      <c r="C460" t="inlineStr">
        <is>
          <t>Eventos Rebate Fornecedores</t>
        </is>
      </c>
      <c r="D460" t="inlineStr">
        <is>
          <t>01/04/2026</t>
        </is>
      </c>
      <c r="E460" s="488" t="n">
        <v>0</v>
      </c>
      <c r="F460" t="inlineStr">
        <is>
          <t>Fabrica de Bares (2025)</t>
        </is>
      </c>
      <c r="G460" t="b">
        <v>1</v>
      </c>
      <c r="H460" t="inlineStr">
        <is>
          <t>4/2026</t>
        </is>
      </c>
    </row>
    <row r="461">
      <c r="A461" t="inlineStr">
        <is>
          <t>Love Cabaret</t>
        </is>
      </c>
      <c r="B461" t="inlineStr">
        <is>
          <t>Faturamento Bruto</t>
        </is>
      </c>
      <c r="C461" t="inlineStr">
        <is>
          <t>Delivery</t>
        </is>
      </c>
      <c r="D461" t="inlineStr">
        <is>
          <t>01/04/2026</t>
        </is>
      </c>
      <c r="E461" s="488" t="n">
        <v>0</v>
      </c>
      <c r="F461" t="inlineStr">
        <is>
          <t>Fabrica de Bares (2025)</t>
        </is>
      </c>
      <c r="G461" t="b">
        <v>1</v>
      </c>
      <c r="H461" t="inlineStr">
        <is>
          <t>4/2026</t>
        </is>
      </c>
    </row>
    <row r="462">
      <c r="A462" t="inlineStr">
        <is>
          <t>Love Cabaret</t>
        </is>
      </c>
      <c r="B462" t="inlineStr">
        <is>
          <t>Faturamento Bruto</t>
        </is>
      </c>
      <c r="C462" t="inlineStr">
        <is>
          <t>Outras Receitas</t>
        </is>
      </c>
      <c r="D462" t="inlineStr">
        <is>
          <t>01/04/2026</t>
        </is>
      </c>
      <c r="E462" s="488" t="n">
        <v>34588</v>
      </c>
      <c r="F462" t="inlineStr">
        <is>
          <t>Fabrica de Bares (2025)</t>
        </is>
      </c>
      <c r="G462" t="b">
        <v>1</v>
      </c>
      <c r="H462" t="inlineStr">
        <is>
          <t>4/2026</t>
        </is>
      </c>
    </row>
    <row r="463">
      <c r="A463" t="inlineStr">
        <is>
          <t>Love Cabaret</t>
        </is>
      </c>
      <c r="B463" t="inlineStr">
        <is>
          <t>Deduções sobre Venda</t>
        </is>
      </c>
      <c r="C463" t="inlineStr">
        <is>
          <t>Descontos - Operação</t>
        </is>
      </c>
      <c r="D463" t="inlineStr">
        <is>
          <t>01/04/2026</t>
        </is>
      </c>
      <c r="E463" s="488" t="n">
        <v>6403.43</v>
      </c>
      <c r="F463" t="inlineStr">
        <is>
          <t>Fabrica de Bares (2025)</t>
        </is>
      </c>
      <c r="G463" t="b">
        <v>1</v>
      </c>
      <c r="H463" t="inlineStr">
        <is>
          <t>4/2026</t>
        </is>
      </c>
    </row>
    <row r="464">
      <c r="A464" t="inlineStr">
        <is>
          <t>Love Cabaret</t>
        </is>
      </c>
      <c r="B464" t="inlineStr">
        <is>
          <t>Deduções sobre Venda</t>
        </is>
      </c>
      <c r="C464" t="inlineStr">
        <is>
          <t>Desconto - Alimentação Escritório</t>
        </is>
      </c>
      <c r="D464" t="inlineStr">
        <is>
          <t>01/04/2026</t>
        </is>
      </c>
      <c r="E464" s="488" t="n">
        <v>5071.51</v>
      </c>
      <c r="F464" t="inlineStr">
        <is>
          <t>Fabrica de Bares (2025)</t>
        </is>
      </c>
      <c r="G464" t="b">
        <v>1</v>
      </c>
      <c r="H464" t="inlineStr">
        <is>
          <t>4/2026</t>
        </is>
      </c>
    </row>
    <row r="465">
      <c r="A465" t="inlineStr">
        <is>
          <t>Love Cabaret</t>
        </is>
      </c>
      <c r="B465" t="inlineStr">
        <is>
          <t>Deduções sobre Venda</t>
        </is>
      </c>
      <c r="C465" t="inlineStr">
        <is>
          <t>Descontos - Marketing</t>
        </is>
      </c>
      <c r="D465" t="inlineStr">
        <is>
          <t>01/04/2026</t>
        </is>
      </c>
      <c r="E465" s="488" t="n">
        <v>640.34</v>
      </c>
      <c r="F465" t="inlineStr">
        <is>
          <t>Fabrica de Bares (2025)</t>
        </is>
      </c>
      <c r="G465" t="b">
        <v>1</v>
      </c>
      <c r="H465" t="inlineStr">
        <is>
          <t>4/2026</t>
        </is>
      </c>
    </row>
    <row r="466">
      <c r="A466" t="inlineStr">
        <is>
          <t>Love Cabaret</t>
        </is>
      </c>
      <c r="B466" t="inlineStr">
        <is>
          <t>Impostos sobre Venda</t>
        </is>
      </c>
      <c r="C466" t="inlineStr">
        <is>
          <t>PIS / COFINS</t>
        </is>
      </c>
      <c r="D466" t="inlineStr">
        <is>
          <t>01/04/2026</t>
        </is>
      </c>
      <c r="E466" s="488" t="n">
        <v>14293.25</v>
      </c>
      <c r="F466" t="inlineStr">
        <is>
          <t>Fabrica de Bares (2025)</t>
        </is>
      </c>
      <c r="G466" t="b">
        <v>1</v>
      </c>
      <c r="H466" t="inlineStr">
        <is>
          <t>4/2026</t>
        </is>
      </c>
    </row>
    <row r="467">
      <c r="A467" t="inlineStr">
        <is>
          <t>Love Cabaret</t>
        </is>
      </c>
      <c r="B467" t="inlineStr">
        <is>
          <t>Impostos sobre Venda</t>
        </is>
      </c>
      <c r="C467" t="inlineStr">
        <is>
          <t>ICMS</t>
        </is>
      </c>
      <c r="D467" t="inlineStr">
        <is>
          <t>01/04/2026</t>
        </is>
      </c>
      <c r="E467" s="488" t="n">
        <v>15671.18</v>
      </c>
      <c r="F467" t="inlineStr">
        <is>
          <t>Fabrica de Bares (2025)</t>
        </is>
      </c>
      <c r="G467" t="b">
        <v>1</v>
      </c>
      <c r="H467" t="inlineStr">
        <is>
          <t>4/2026</t>
        </is>
      </c>
    </row>
    <row r="468">
      <c r="A468" t="inlineStr">
        <is>
          <t>Love Cabaret</t>
        </is>
      </c>
      <c r="B468" t="inlineStr">
        <is>
          <t>Impostos sobre Venda</t>
        </is>
      </c>
      <c r="C468" t="inlineStr">
        <is>
          <t>ISS</t>
        </is>
      </c>
      <c r="D468" t="inlineStr">
        <is>
          <t>01/04/2026</t>
        </is>
      </c>
      <c r="E468" s="488" t="n">
        <v>774.38</v>
      </c>
      <c r="F468" t="inlineStr">
        <is>
          <t>Fabrica de Bares (2025)</t>
        </is>
      </c>
      <c r="G468" t="b">
        <v>1</v>
      </c>
      <c r="H468" t="inlineStr">
        <is>
          <t>4/2026</t>
        </is>
      </c>
    </row>
    <row r="469">
      <c r="A469" t="inlineStr">
        <is>
          <t>Love Cabaret</t>
        </is>
      </c>
      <c r="B469" t="inlineStr">
        <is>
          <t>Custo Mercadoria Vendida</t>
        </is>
      </c>
      <c r="C469" t="inlineStr">
        <is>
          <t>Insumos - Alimentos</t>
        </is>
      </c>
      <c r="D469" t="inlineStr">
        <is>
          <t>01/04/2026</t>
        </is>
      </c>
      <c r="E469" s="488" t="n">
        <v>40748.81</v>
      </c>
      <c r="F469" t="inlineStr">
        <is>
          <t>Fabrica de Bares (2025)</t>
        </is>
      </c>
      <c r="G469" t="b">
        <v>1</v>
      </c>
      <c r="H469" t="inlineStr">
        <is>
          <t>4/2026</t>
        </is>
      </c>
    </row>
    <row r="470">
      <c r="A470" t="inlineStr">
        <is>
          <t>Love Cabaret</t>
        </is>
      </c>
      <c r="B470" t="inlineStr">
        <is>
          <t>Custo Mercadoria Vendida</t>
        </is>
      </c>
      <c r="C470" t="inlineStr">
        <is>
          <t>Insumos - Bebidas</t>
        </is>
      </c>
      <c r="D470" t="inlineStr">
        <is>
          <t>01/04/2026</t>
        </is>
      </c>
      <c r="E470" s="488" t="n">
        <v>29709.01</v>
      </c>
      <c r="F470" t="inlineStr">
        <is>
          <t>Fabrica de Bares (2025)</t>
        </is>
      </c>
      <c r="G470" t="b">
        <v>1</v>
      </c>
      <c r="H470" t="inlineStr">
        <is>
          <t>4/2026</t>
        </is>
      </c>
    </row>
    <row r="471">
      <c r="A471" t="inlineStr">
        <is>
          <t>Love Cabaret</t>
        </is>
      </c>
      <c r="B471" t="inlineStr">
        <is>
          <t>Custo Mercadoria Vendida</t>
        </is>
      </c>
      <c r="C471" t="inlineStr">
        <is>
          <t>Insumos - Embalagens</t>
        </is>
      </c>
      <c r="D471" t="inlineStr">
        <is>
          <t>01/04/2026</t>
        </is>
      </c>
      <c r="E471" s="488" t="n">
        <v>0</v>
      </c>
      <c r="F471" t="inlineStr">
        <is>
          <t>Fabrica de Bares (2025)</t>
        </is>
      </c>
      <c r="G471" t="b">
        <v>1</v>
      </c>
      <c r="H471" t="inlineStr">
        <is>
          <t>4/2026</t>
        </is>
      </c>
    </row>
    <row r="472">
      <c r="A472" t="inlineStr">
        <is>
          <t>Love Cabaret</t>
        </is>
      </c>
      <c r="B472" t="inlineStr">
        <is>
          <t>Custo Mercadoria Vendida</t>
        </is>
      </c>
      <c r="C472" t="inlineStr">
        <is>
          <t>Insumos - Eventos A&amp;B</t>
        </is>
      </c>
      <c r="D472" t="inlineStr">
        <is>
          <t>01/04/2026</t>
        </is>
      </c>
      <c r="E472" s="488" t="n">
        <v>0</v>
      </c>
      <c r="F472" t="inlineStr">
        <is>
          <t>Fabrica de Bares (2025)</t>
        </is>
      </c>
      <c r="G472" t="b">
        <v>1</v>
      </c>
      <c r="H472" t="inlineStr">
        <is>
          <t>4/2026</t>
        </is>
      </c>
    </row>
    <row r="473">
      <c r="A473" t="inlineStr">
        <is>
          <t>Love Cabaret</t>
        </is>
      </c>
      <c r="B473" t="inlineStr">
        <is>
          <t>Custos Artístico Geral</t>
        </is>
      </c>
      <c r="C473" t="inlineStr">
        <is>
          <t>Cachê de Músicos e Artistas</t>
        </is>
      </c>
      <c r="D473" t="inlineStr">
        <is>
          <t>01/04/2026</t>
        </is>
      </c>
      <c r="E473" s="488" t="n">
        <v>43000</v>
      </c>
      <c r="F473" t="inlineStr">
        <is>
          <t>Fabrica de Bares (2025)</t>
        </is>
      </c>
      <c r="G473" t="b">
        <v>1</v>
      </c>
      <c r="H473" t="inlineStr">
        <is>
          <t>4/2026</t>
        </is>
      </c>
    </row>
    <row r="474">
      <c r="A474" t="inlineStr">
        <is>
          <t>Love Cabaret</t>
        </is>
      </c>
      <c r="B474" t="inlineStr">
        <is>
          <t>Custos Artístico Geral</t>
        </is>
      </c>
      <c r="C474" t="inlineStr">
        <is>
          <t>Alimentação e Transporte</t>
        </is>
      </c>
      <c r="D474" t="inlineStr">
        <is>
          <t>01/04/2026</t>
        </is>
      </c>
      <c r="E474" s="488" t="n">
        <v>1068.8</v>
      </c>
      <c r="F474" t="inlineStr">
        <is>
          <t>Fabrica de Bares (2025)</t>
        </is>
      </c>
      <c r="G474" t="b">
        <v>1</v>
      </c>
      <c r="H474" t="inlineStr">
        <is>
          <t>4/2026</t>
        </is>
      </c>
    </row>
    <row r="475">
      <c r="A475" t="inlineStr">
        <is>
          <t>Love Cabaret</t>
        </is>
      </c>
      <c r="B475" t="inlineStr">
        <is>
          <t>Custos Artístico Geral</t>
        </is>
      </c>
      <c r="C475" t="inlineStr">
        <is>
          <t>Taxas e Licenças - Artístico</t>
        </is>
      </c>
      <c r="D475" t="inlineStr">
        <is>
          <t>01/04/2026</t>
        </is>
      </c>
      <c r="E475" s="488" t="n">
        <v>843.15</v>
      </c>
      <c r="F475" t="inlineStr">
        <is>
          <t>Fabrica de Bares (2025)</t>
        </is>
      </c>
      <c r="G475" t="b">
        <v>1</v>
      </c>
      <c r="H475" t="inlineStr">
        <is>
          <t>4/2026</t>
        </is>
      </c>
    </row>
    <row r="476">
      <c r="A476" t="inlineStr">
        <is>
          <t>Love Cabaret</t>
        </is>
      </c>
      <c r="B476" t="inlineStr">
        <is>
          <t>Mão de Obra - PJ</t>
        </is>
      </c>
      <c r="C476" t="inlineStr">
        <is>
          <t>MDO Terceirizada - Artístico</t>
        </is>
      </c>
      <c r="D476" t="inlineStr">
        <is>
          <t>01/04/2026</t>
        </is>
      </c>
      <c r="E476" s="488" t="n">
        <v>13750</v>
      </c>
      <c r="F476" t="inlineStr">
        <is>
          <t>Fabrica de Bares (2025)</t>
        </is>
      </c>
      <c r="G476" t="b">
        <v>1</v>
      </c>
      <c r="H476" t="inlineStr">
        <is>
          <t>4/2026</t>
        </is>
      </c>
    </row>
    <row r="477">
      <c r="A477" t="inlineStr">
        <is>
          <t>Love Cabaret</t>
        </is>
      </c>
      <c r="B477" t="inlineStr">
        <is>
          <t>Custos Artístico Geral</t>
        </is>
      </c>
      <c r="C477" t="inlineStr">
        <is>
          <t>Técnico de Som / Luz</t>
        </is>
      </c>
      <c r="D477" t="inlineStr">
        <is>
          <t>01/04/2026</t>
        </is>
      </c>
      <c r="E477" s="488" t="n">
        <v>4166.67</v>
      </c>
      <c r="F477" t="inlineStr">
        <is>
          <t>Fabrica de Bares (2025)</t>
        </is>
      </c>
      <c r="G477" t="b">
        <v>1</v>
      </c>
      <c r="H477" t="inlineStr">
        <is>
          <t>4/2026</t>
        </is>
      </c>
    </row>
    <row r="478">
      <c r="A478" t="inlineStr">
        <is>
          <t>Love Cabaret</t>
        </is>
      </c>
      <c r="B478" t="inlineStr">
        <is>
          <t>Custos Artístico Geral</t>
        </is>
      </c>
      <c r="C478" t="inlineStr">
        <is>
          <t>Locação de Equipamentos Fixo</t>
        </is>
      </c>
      <c r="D478" t="inlineStr">
        <is>
          <t>01/04/2026</t>
        </is>
      </c>
      <c r="E478" s="488" t="n">
        <v>5250</v>
      </c>
      <c r="F478" t="inlineStr">
        <is>
          <t>Fabrica de Bares (2025)</t>
        </is>
      </c>
      <c r="G478" t="b">
        <v>1</v>
      </c>
      <c r="H478" t="inlineStr">
        <is>
          <t>4/2026</t>
        </is>
      </c>
    </row>
    <row r="479">
      <c r="A479" t="inlineStr">
        <is>
          <t>Love Cabaret</t>
        </is>
      </c>
      <c r="B479" t="inlineStr">
        <is>
          <t>Custos Artístico Geral</t>
        </is>
      </c>
      <c r="C479" t="inlineStr">
        <is>
          <t>Locação de Equipamentos Variável</t>
        </is>
      </c>
      <c r="D479" t="inlineStr">
        <is>
          <t>01/04/2026</t>
        </is>
      </c>
      <c r="E479" s="488" t="n">
        <v>0</v>
      </c>
      <c r="F479" t="inlineStr">
        <is>
          <t>Fabrica de Bares (2025)</t>
        </is>
      </c>
      <c r="G479" t="b">
        <v>1</v>
      </c>
      <c r="H479" t="inlineStr">
        <is>
          <t>4/2026</t>
        </is>
      </c>
    </row>
    <row r="480">
      <c r="A480" t="inlineStr">
        <is>
          <t>Love Cabaret</t>
        </is>
      </c>
      <c r="B480" t="inlineStr">
        <is>
          <t>Mão de Obra - PJ</t>
        </is>
      </c>
      <c r="C480" t="inlineStr">
        <is>
          <t>MDO Terceirizada - Eventos</t>
        </is>
      </c>
      <c r="D480" t="inlineStr">
        <is>
          <t>01/04/2026</t>
        </is>
      </c>
      <c r="E480" s="488" t="n">
        <v>1600</v>
      </c>
      <c r="F480" t="inlineStr">
        <is>
          <t>Fabrica de Bares (2025)</t>
        </is>
      </c>
      <c r="G480" t="b">
        <v>1</v>
      </c>
      <c r="H480" t="inlineStr">
        <is>
          <t>4/2026</t>
        </is>
      </c>
    </row>
    <row r="481">
      <c r="A481" t="inlineStr">
        <is>
          <t>Love Cabaret</t>
        </is>
      </c>
      <c r="B481" t="inlineStr">
        <is>
          <t>Custos de Eventos</t>
        </is>
      </c>
      <c r="C481" t="inlineStr">
        <is>
          <t>Comissões de Vendas - Eventos</t>
        </is>
      </c>
      <c r="D481" t="inlineStr">
        <is>
          <t>01/04/2026</t>
        </is>
      </c>
      <c r="E481" s="488" t="n">
        <v>885</v>
      </c>
      <c r="F481" t="inlineStr">
        <is>
          <t>Fabrica de Bares (2025)</t>
        </is>
      </c>
      <c r="G481" t="b">
        <v>1</v>
      </c>
      <c r="H481" t="inlineStr">
        <is>
          <t>4/2026</t>
        </is>
      </c>
    </row>
    <row r="482">
      <c r="A482" t="inlineStr">
        <is>
          <t>Love Cabaret</t>
        </is>
      </c>
      <c r="B482" t="inlineStr">
        <is>
          <t>Custos de Eventos</t>
        </is>
      </c>
      <c r="C482" t="inlineStr">
        <is>
          <t>Serviços Terceirizados - Eventos</t>
        </is>
      </c>
      <c r="D482" t="inlineStr">
        <is>
          <t>01/04/2026</t>
        </is>
      </c>
      <c r="E482" s="488" t="n">
        <v>708</v>
      </c>
      <c r="F482" t="inlineStr">
        <is>
          <t>Fabrica de Bares (2025)</t>
        </is>
      </c>
      <c r="G482" t="b">
        <v>1</v>
      </c>
      <c r="H482" t="inlineStr">
        <is>
          <t>4/2026</t>
        </is>
      </c>
    </row>
    <row r="483">
      <c r="A483" t="inlineStr">
        <is>
          <t>Love Cabaret</t>
        </is>
      </c>
      <c r="B483" t="inlineStr">
        <is>
          <t>Custos de Eventos</t>
        </is>
      </c>
      <c r="C483" t="inlineStr">
        <is>
          <t>Serviço de Segurança - Eventos</t>
        </is>
      </c>
      <c r="D483" t="inlineStr">
        <is>
          <t>01/04/2026</t>
        </is>
      </c>
      <c r="E483" s="488" t="n">
        <v>221.25</v>
      </c>
      <c r="F483" t="inlineStr">
        <is>
          <t>Fabrica de Bares (2025)</t>
        </is>
      </c>
      <c r="G483" t="b">
        <v>1</v>
      </c>
      <c r="H483" t="inlineStr">
        <is>
          <t>4/2026</t>
        </is>
      </c>
    </row>
    <row r="484">
      <c r="A484" t="inlineStr">
        <is>
          <t>Love Cabaret</t>
        </is>
      </c>
      <c r="B484" t="inlineStr">
        <is>
          <t>Custos de Eventos</t>
        </is>
      </c>
      <c r="C484" t="inlineStr">
        <is>
          <t>Artistas e Palestrantes - Eventos</t>
        </is>
      </c>
      <c r="D484" t="inlineStr">
        <is>
          <t>01/04/2026</t>
        </is>
      </c>
      <c r="E484" s="488" t="n">
        <v>0</v>
      </c>
      <c r="F484" t="inlineStr">
        <is>
          <t>Fabrica de Bares (2025)</t>
        </is>
      </c>
      <c r="G484" t="b">
        <v>1</v>
      </c>
      <c r="H484" t="inlineStr">
        <is>
          <t>4/2026</t>
        </is>
      </c>
    </row>
    <row r="485">
      <c r="A485" t="inlineStr">
        <is>
          <t>Love Cabaret</t>
        </is>
      </c>
      <c r="B485" t="inlineStr">
        <is>
          <t>Custos de Eventos</t>
        </is>
      </c>
      <c r="C485" t="inlineStr">
        <is>
          <t>Decoração - Eventos</t>
        </is>
      </c>
      <c r="D485" t="inlineStr">
        <is>
          <t>01/04/2026</t>
        </is>
      </c>
      <c r="E485" s="488" t="n">
        <v>0</v>
      </c>
      <c r="F485" t="inlineStr">
        <is>
          <t>Fabrica de Bares (2025)</t>
        </is>
      </c>
      <c r="G485" t="b">
        <v>1</v>
      </c>
      <c r="H485" t="inlineStr">
        <is>
          <t>4/2026</t>
        </is>
      </c>
    </row>
    <row r="486">
      <c r="A486" t="inlineStr">
        <is>
          <t>Love Cabaret</t>
        </is>
      </c>
      <c r="B486" t="inlineStr">
        <is>
          <t>Custos de Eventos</t>
        </is>
      </c>
      <c r="C486" t="inlineStr">
        <is>
          <t>Material Descartável - Eventos</t>
        </is>
      </c>
      <c r="D486" t="inlineStr">
        <is>
          <t>01/04/2026</t>
        </is>
      </c>
      <c r="E486" s="488" t="n">
        <v>0</v>
      </c>
      <c r="F486" t="inlineStr">
        <is>
          <t>Fabrica de Bares (2025)</t>
        </is>
      </c>
      <c r="G486" t="b">
        <v>1</v>
      </c>
      <c r="H486" t="inlineStr">
        <is>
          <t>4/2026</t>
        </is>
      </c>
    </row>
    <row r="487">
      <c r="A487" t="inlineStr">
        <is>
          <t>Love Cabaret</t>
        </is>
      </c>
      <c r="B487" t="inlineStr">
        <is>
          <t>Custos de Eventos</t>
        </is>
      </c>
      <c r="C487" t="inlineStr">
        <is>
          <t>Brindes e Confraternizações - Eventos</t>
        </is>
      </c>
      <c r="D487" t="inlineStr">
        <is>
          <t>01/04/2026</t>
        </is>
      </c>
      <c r="E487" s="488" t="n">
        <v>0</v>
      </c>
      <c r="F487" t="inlineStr">
        <is>
          <t>Fabrica de Bares (2025)</t>
        </is>
      </c>
      <c r="G487" t="b">
        <v>1</v>
      </c>
      <c r="H487" t="inlineStr">
        <is>
          <t>4/2026</t>
        </is>
      </c>
    </row>
    <row r="488">
      <c r="A488" t="inlineStr">
        <is>
          <t>Love Cabaret</t>
        </is>
      </c>
      <c r="B488" t="inlineStr">
        <is>
          <t>Custos de Eventos</t>
        </is>
      </c>
      <c r="C488" t="inlineStr">
        <is>
          <t>Material de Escritório - Eventos</t>
        </is>
      </c>
      <c r="D488" t="inlineStr">
        <is>
          <t>01/04/2026</t>
        </is>
      </c>
      <c r="E488" s="488" t="n">
        <v>0</v>
      </c>
      <c r="F488" t="inlineStr">
        <is>
          <t>Fabrica de Bares (2025)</t>
        </is>
      </c>
      <c r="G488" t="b">
        <v>1</v>
      </c>
      <c r="H488" t="inlineStr">
        <is>
          <t>4/2026</t>
        </is>
      </c>
    </row>
    <row r="489">
      <c r="A489" t="inlineStr">
        <is>
          <t>Love Cabaret</t>
        </is>
      </c>
      <c r="B489" t="inlineStr">
        <is>
          <t>Custos de Eventos</t>
        </is>
      </c>
      <c r="C489" t="inlineStr">
        <is>
          <t>Material de Manutenção - Eventos</t>
        </is>
      </c>
      <c r="D489" t="inlineStr">
        <is>
          <t>01/04/2026</t>
        </is>
      </c>
      <c r="E489" s="488" t="n">
        <v>0</v>
      </c>
      <c r="F489" t="inlineStr">
        <is>
          <t>Fabrica de Bares (2025)</t>
        </is>
      </c>
      <c r="G489" t="b">
        <v>1</v>
      </c>
      <c r="H489" t="inlineStr">
        <is>
          <t>4/2026</t>
        </is>
      </c>
    </row>
    <row r="490">
      <c r="A490" t="inlineStr">
        <is>
          <t>Love Cabaret</t>
        </is>
      </c>
      <c r="B490" t="inlineStr">
        <is>
          <t>Custos de Eventos</t>
        </is>
      </c>
      <c r="C490" t="inlineStr">
        <is>
          <t>Serviço de Manutenção - Estrutura - Eventos</t>
        </is>
      </c>
      <c r="D490" t="inlineStr">
        <is>
          <t>01/04/2026</t>
        </is>
      </c>
      <c r="E490" s="488" t="n">
        <v>0</v>
      </c>
      <c r="F490" t="inlineStr">
        <is>
          <t>Fabrica de Bares (2025)</t>
        </is>
      </c>
      <c r="G490" t="b">
        <v>1</v>
      </c>
      <c r="H490" t="inlineStr">
        <is>
          <t>4/2026</t>
        </is>
      </c>
    </row>
    <row r="491">
      <c r="A491" t="inlineStr">
        <is>
          <t>Love Cabaret</t>
        </is>
      </c>
      <c r="B491" t="inlineStr">
        <is>
          <t>Custos de Eventos</t>
        </is>
      </c>
      <c r="C491" t="inlineStr">
        <is>
          <t>Serviço de Manutenção - Equipamentos - Eventos</t>
        </is>
      </c>
      <c r="D491" t="inlineStr">
        <is>
          <t>01/04/2026</t>
        </is>
      </c>
      <c r="E491" s="488" t="n">
        <v>0</v>
      </c>
      <c r="F491" t="inlineStr">
        <is>
          <t>Fabrica de Bares (2025)</t>
        </is>
      </c>
      <c r="G491" t="b">
        <v>1</v>
      </c>
      <c r="H491" t="inlineStr">
        <is>
          <t>4/2026</t>
        </is>
      </c>
    </row>
    <row r="492">
      <c r="A492" t="inlineStr">
        <is>
          <t>Love Cabaret</t>
        </is>
      </c>
      <c r="B492" t="inlineStr">
        <is>
          <t>Custos de Eventos</t>
        </is>
      </c>
      <c r="C492" t="inlineStr">
        <is>
          <t>Viagens e Estadias - Eventos</t>
        </is>
      </c>
      <c r="D492" t="inlineStr">
        <is>
          <t>01/04/2026</t>
        </is>
      </c>
      <c r="E492" s="488" t="n">
        <v>0</v>
      </c>
      <c r="F492" t="inlineStr">
        <is>
          <t>Fabrica de Bares (2025)</t>
        </is>
      </c>
      <c r="G492" t="b">
        <v>1</v>
      </c>
      <c r="H492" t="inlineStr">
        <is>
          <t>4/2026</t>
        </is>
      </c>
    </row>
    <row r="493">
      <c r="A493" t="inlineStr">
        <is>
          <t>Love Cabaret</t>
        </is>
      </c>
      <c r="B493" t="inlineStr">
        <is>
          <t>Custos de Eventos</t>
        </is>
      </c>
      <c r="C493" t="inlineStr">
        <is>
          <t>Transporte Equipe - Eventos</t>
        </is>
      </c>
      <c r="D493" t="inlineStr">
        <is>
          <t>01/04/2026</t>
        </is>
      </c>
      <c r="E493" s="488" t="n">
        <v>0</v>
      </c>
      <c r="F493" t="inlineStr">
        <is>
          <t>Fabrica de Bares (2025)</t>
        </is>
      </c>
      <c r="G493" t="b">
        <v>1</v>
      </c>
      <c r="H493" t="inlineStr">
        <is>
          <t>4/2026</t>
        </is>
      </c>
    </row>
    <row r="494">
      <c r="A494" t="inlineStr">
        <is>
          <t>Love Cabaret</t>
        </is>
      </c>
      <c r="B494" t="inlineStr">
        <is>
          <t>Custos de Eventos</t>
        </is>
      </c>
      <c r="C494" t="inlineStr">
        <is>
          <t>Fretes e Carretos - Eventos</t>
        </is>
      </c>
      <c r="D494" t="inlineStr">
        <is>
          <t>01/04/2026</t>
        </is>
      </c>
      <c r="E494" s="488" t="n">
        <v>0</v>
      </c>
      <c r="F494" t="inlineStr">
        <is>
          <t>Fabrica de Bares (2025)</t>
        </is>
      </c>
      <c r="G494" t="b">
        <v>1</v>
      </c>
      <c r="H494" t="inlineStr">
        <is>
          <t>4/2026</t>
        </is>
      </c>
    </row>
    <row r="495">
      <c r="A495" t="inlineStr">
        <is>
          <t>Love Cabaret</t>
        </is>
      </c>
      <c r="B495" t="inlineStr">
        <is>
          <t>Custos de Eventos</t>
        </is>
      </c>
      <c r="C495" t="inlineStr">
        <is>
          <t>Locação de Utensílios - Eventos</t>
        </is>
      </c>
      <c r="D495" t="inlineStr">
        <is>
          <t>01/04/2026</t>
        </is>
      </c>
      <c r="E495" s="488" t="n">
        <v>0</v>
      </c>
      <c r="F495" t="inlineStr">
        <is>
          <t>Fabrica de Bares (2025)</t>
        </is>
      </c>
      <c r="G495" t="b">
        <v>1</v>
      </c>
      <c r="H495" t="inlineStr">
        <is>
          <t>4/2026</t>
        </is>
      </c>
    </row>
    <row r="496">
      <c r="A496" t="inlineStr">
        <is>
          <t>Love Cabaret</t>
        </is>
      </c>
      <c r="B496" t="inlineStr">
        <is>
          <t>Custos de Eventos</t>
        </is>
      </c>
      <c r="C496" t="inlineStr">
        <is>
          <t>Locação de Equipamentos - Eventos</t>
        </is>
      </c>
      <c r="D496" t="inlineStr">
        <is>
          <t>01/04/2026</t>
        </is>
      </c>
      <c r="E496" s="488" t="n">
        <v>0</v>
      </c>
      <c r="F496" t="inlineStr">
        <is>
          <t>Fabrica de Bares (2025)</t>
        </is>
      </c>
      <c r="G496" t="b">
        <v>1</v>
      </c>
      <c r="H496" t="inlineStr">
        <is>
          <t>4/2026</t>
        </is>
      </c>
    </row>
    <row r="497">
      <c r="A497" t="inlineStr">
        <is>
          <t>Love Cabaret</t>
        </is>
      </c>
      <c r="B497" t="inlineStr">
        <is>
          <t>Custos de Eventos</t>
        </is>
      </c>
      <c r="C497" t="inlineStr">
        <is>
          <t>Locação de Mobiliário - Eventos</t>
        </is>
      </c>
      <c r="D497" t="inlineStr">
        <is>
          <t>01/04/2026</t>
        </is>
      </c>
      <c r="E497" s="488" t="n">
        <v>0</v>
      </c>
      <c r="F497" t="inlineStr">
        <is>
          <t>Fabrica de Bares (2025)</t>
        </is>
      </c>
      <c r="G497" t="b">
        <v>1</v>
      </c>
      <c r="H497" t="inlineStr">
        <is>
          <t>4/2026</t>
        </is>
      </c>
    </row>
    <row r="498">
      <c r="A498" t="inlineStr">
        <is>
          <t>Love Cabaret</t>
        </is>
      </c>
      <c r="B498" t="inlineStr">
        <is>
          <t>Custos de Eventos</t>
        </is>
      </c>
      <c r="C498" t="inlineStr">
        <is>
          <t>Locação de Coberturas - Eventos</t>
        </is>
      </c>
      <c r="D498" t="inlineStr">
        <is>
          <t>01/04/2026</t>
        </is>
      </c>
      <c r="E498" s="488" t="n">
        <v>0</v>
      </c>
      <c r="F498" t="inlineStr">
        <is>
          <t>Fabrica de Bares (2025)</t>
        </is>
      </c>
      <c r="G498" t="b">
        <v>1</v>
      </c>
      <c r="H498" t="inlineStr">
        <is>
          <t>4/2026</t>
        </is>
      </c>
    </row>
    <row r="499">
      <c r="A499" t="inlineStr">
        <is>
          <t>Love Cabaret</t>
        </is>
      </c>
      <c r="B499" t="inlineStr">
        <is>
          <t>Custos de Eventos</t>
        </is>
      </c>
      <c r="C499" t="inlineStr">
        <is>
          <t>Repasse Gazit - Locação Aroo</t>
        </is>
      </c>
      <c r="D499" t="inlineStr">
        <is>
          <t>01/04/2026</t>
        </is>
      </c>
      <c r="E499" s="488" t="n">
        <v>0</v>
      </c>
      <c r="F499" t="inlineStr">
        <is>
          <t>Fabrica de Bares (2025)</t>
        </is>
      </c>
      <c r="G499" t="b">
        <v>1</v>
      </c>
      <c r="H499" t="inlineStr">
        <is>
          <t>4/2026</t>
        </is>
      </c>
    </row>
    <row r="500">
      <c r="A500" t="inlineStr">
        <is>
          <t>Love Cabaret</t>
        </is>
      </c>
      <c r="B500" t="inlineStr">
        <is>
          <t>Custos de Eventos</t>
        </is>
      </c>
      <c r="C500" t="inlineStr">
        <is>
          <t>Repasse Gazit - Locação Anexo Abaru</t>
        </is>
      </c>
      <c r="D500" t="inlineStr">
        <is>
          <t>01/04/2026</t>
        </is>
      </c>
      <c r="E500" s="488" t="n">
        <v>0</v>
      </c>
      <c r="F500" t="inlineStr">
        <is>
          <t>Fabrica de Bares (2025)</t>
        </is>
      </c>
      <c r="G500" t="b">
        <v>1</v>
      </c>
      <c r="H500" t="inlineStr">
        <is>
          <t>4/2026</t>
        </is>
      </c>
    </row>
    <row r="501">
      <c r="A501" t="inlineStr">
        <is>
          <t>Love Cabaret</t>
        </is>
      </c>
      <c r="B501" t="inlineStr">
        <is>
          <t>Gorjeta</t>
        </is>
      </c>
      <c r="C501" t="inlineStr">
        <is>
          <t xml:space="preserve">  -  Comissões e Gorjeta</t>
        </is>
      </c>
      <c r="D501" t="inlineStr">
        <is>
          <t>01/04/2026</t>
        </is>
      </c>
      <c r="E501" s="488" t="n">
        <v>11851.86</v>
      </c>
      <c r="F501" t="inlineStr">
        <is>
          <t>Fabrica de Bares (2025)</t>
        </is>
      </c>
      <c r="G501" t="b">
        <v>1</v>
      </c>
      <c r="H501" t="inlineStr">
        <is>
          <t>4/2026</t>
        </is>
      </c>
    </row>
    <row r="502">
      <c r="A502" t="inlineStr">
        <is>
          <t>Love Cabaret</t>
        </is>
      </c>
      <c r="B502" t="inlineStr">
        <is>
          <t>Deduções sobre Venda</t>
        </is>
      </c>
      <c r="C502" t="inlineStr">
        <is>
          <t>Meios de pagamento</t>
        </is>
      </c>
      <c r="D502" t="inlineStr">
        <is>
          <t>01/04/2026</t>
        </is>
      </c>
      <c r="E502" s="488" t="n">
        <v>7516.79</v>
      </c>
      <c r="F502" t="inlineStr">
        <is>
          <t>Fabrica de Bares (2025)</t>
        </is>
      </c>
      <c r="G502" t="b">
        <v>1</v>
      </c>
      <c r="H502" t="inlineStr">
        <is>
          <t>4/2026</t>
        </is>
      </c>
    </row>
    <row r="503">
      <c r="A503" t="inlineStr">
        <is>
          <t>Love Cabaret</t>
        </is>
      </c>
      <c r="B503" t="inlineStr">
        <is>
          <t>Deduções sobre Venda</t>
        </is>
      </c>
      <c r="C503" t="inlineStr">
        <is>
          <t>Meios de pagamento - Delivery</t>
        </is>
      </c>
      <c r="D503" t="inlineStr">
        <is>
          <t>01/04/2026</t>
        </is>
      </c>
      <c r="E503" s="488" t="n">
        <v>0</v>
      </c>
      <c r="F503" t="inlineStr">
        <is>
          <t>Fabrica de Bares (2025)</t>
        </is>
      </c>
      <c r="G503" t="b">
        <v>1</v>
      </c>
      <c r="H503" t="inlineStr">
        <is>
          <t>4/2026</t>
        </is>
      </c>
    </row>
    <row r="504">
      <c r="A504" t="inlineStr">
        <is>
          <t>Love Cabaret</t>
        </is>
      </c>
      <c r="B504" t="inlineStr">
        <is>
          <t>Deduções sobre Venda</t>
        </is>
      </c>
      <c r="C504" t="inlineStr">
        <is>
          <t>Inadimplência</t>
        </is>
      </c>
      <c r="D504" t="inlineStr">
        <is>
          <t>01/04/2026</t>
        </is>
      </c>
      <c r="E504" s="488" t="n">
        <v>0</v>
      </c>
      <c r="F504" t="inlineStr">
        <is>
          <t>Fabrica de Bares (2025)</t>
        </is>
      </c>
      <c r="G504" t="b">
        <v>1</v>
      </c>
      <c r="H504" t="inlineStr">
        <is>
          <t>4/2026</t>
        </is>
      </c>
    </row>
    <row r="505">
      <c r="A505" t="inlineStr">
        <is>
          <t>Love Cabaret</t>
        </is>
      </c>
      <c r="B505" t="inlineStr">
        <is>
          <t>Deduções sobre Venda</t>
        </is>
      </c>
      <c r="C505" t="inlineStr">
        <is>
          <t>Outros D</t>
        </is>
      </c>
      <c r="D505" t="inlineStr">
        <is>
          <t>01/04/2026</t>
        </is>
      </c>
      <c r="E505" s="488" t="n">
        <v>0</v>
      </c>
      <c r="F505" t="inlineStr">
        <is>
          <t>Fabrica de Bares (2025)</t>
        </is>
      </c>
      <c r="G505" t="b">
        <v>1</v>
      </c>
      <c r="H505" t="inlineStr">
        <is>
          <t>4/2026</t>
        </is>
      </c>
    </row>
    <row r="506">
      <c r="A506" t="inlineStr">
        <is>
          <t>Love Cabaret</t>
        </is>
      </c>
      <c r="B506" t="inlineStr">
        <is>
          <t>Mão de Obra - PJ</t>
        </is>
      </c>
      <c r="C506" t="inlineStr">
        <is>
          <t>MDO PJ Fixo</t>
        </is>
      </c>
      <c r="D506" t="inlineStr">
        <is>
          <t>01/04/2026</t>
        </is>
      </c>
      <c r="E506" s="488" t="n">
        <v>19550</v>
      </c>
      <c r="F506" t="inlineStr">
        <is>
          <t>Fabrica de Bares (2025)</t>
        </is>
      </c>
      <c r="G506" t="b">
        <v>1</v>
      </c>
      <c r="H506" t="inlineStr">
        <is>
          <t>4/2026</t>
        </is>
      </c>
    </row>
    <row r="507">
      <c r="A507" t="inlineStr">
        <is>
          <t>Love Cabaret</t>
        </is>
      </c>
      <c r="B507" t="inlineStr">
        <is>
          <t>Mão de Obra - Salários</t>
        </is>
      </c>
      <c r="C507" t="inlineStr">
        <is>
          <t>MDO CLT - Salário</t>
        </is>
      </c>
      <c r="D507" t="inlineStr">
        <is>
          <t>01/04/2026</t>
        </is>
      </c>
      <c r="E507" s="488" t="n">
        <v>5427.06</v>
      </c>
      <c r="F507" t="inlineStr">
        <is>
          <t>Fabrica de Bares (2025)</t>
        </is>
      </c>
      <c r="G507" t="b">
        <v>1</v>
      </c>
      <c r="H507" t="inlineStr">
        <is>
          <t>4/2026</t>
        </is>
      </c>
    </row>
    <row r="508">
      <c r="A508" t="inlineStr">
        <is>
          <t>Love Cabaret</t>
        </is>
      </c>
      <c r="B508" t="inlineStr">
        <is>
          <t>Mão de Obra - Extra</t>
        </is>
      </c>
      <c r="C508" t="inlineStr">
        <is>
          <t>Mão de Obra Extra</t>
        </is>
      </c>
      <c r="D508" t="inlineStr">
        <is>
          <t>01/04/2026</t>
        </is>
      </c>
      <c r="E508" s="488" t="n">
        <v>60000</v>
      </c>
      <c r="F508" t="inlineStr">
        <is>
          <t>Fabrica de Bares (2025)</t>
        </is>
      </c>
      <c r="G508" t="b">
        <v>1</v>
      </c>
      <c r="H508" t="inlineStr">
        <is>
          <t>4/2026</t>
        </is>
      </c>
    </row>
    <row r="509">
      <c r="A509" t="inlineStr">
        <is>
          <t>Love Cabaret</t>
        </is>
      </c>
      <c r="B509" t="inlineStr">
        <is>
          <t>Mão de Obra - Encargos e Provisões</t>
        </is>
      </c>
      <c r="C509" t="inlineStr">
        <is>
          <t xml:space="preserve">  -  FGTS</t>
        </is>
      </c>
      <c r="D509" t="inlineStr">
        <is>
          <t>01/04/2026</t>
        </is>
      </c>
      <c r="E509" s="488" t="n">
        <v>894.09</v>
      </c>
      <c r="F509" t="inlineStr">
        <is>
          <t>Fabrica de Bares (2025)</t>
        </is>
      </c>
      <c r="G509" t="b">
        <v>1</v>
      </c>
      <c r="H509" t="inlineStr">
        <is>
          <t>4/2026</t>
        </is>
      </c>
    </row>
    <row r="510">
      <c r="A510" t="inlineStr">
        <is>
          <t>Love Cabaret</t>
        </is>
      </c>
      <c r="B510" t="inlineStr">
        <is>
          <t>Mão de Obra - Encargos e Provisões</t>
        </is>
      </c>
      <c r="C510" t="inlineStr">
        <is>
          <t xml:space="preserve">  -  INSS Patronal</t>
        </is>
      </c>
      <c r="D510" t="inlineStr">
        <is>
          <t>01/04/2026</t>
        </is>
      </c>
      <c r="E510" s="488" t="n">
        <v>2216.8</v>
      </c>
      <c r="F510" t="inlineStr">
        <is>
          <t>Fabrica de Bares (2025)</t>
        </is>
      </c>
      <c r="G510" t="b">
        <v>1</v>
      </c>
      <c r="H510" t="inlineStr">
        <is>
          <t>4/2026</t>
        </is>
      </c>
    </row>
    <row r="511">
      <c r="A511" t="inlineStr">
        <is>
          <t>Love Cabaret</t>
        </is>
      </c>
      <c r="B511" t="inlineStr">
        <is>
          <t>Mão de Obra - Encargos e Provisões</t>
        </is>
      </c>
      <c r="C511" t="inlineStr">
        <is>
          <t xml:space="preserve">  -  INSS Segurados</t>
        </is>
      </c>
      <c r="D511" t="inlineStr">
        <is>
          <t>01/04/2026</t>
        </is>
      </c>
      <c r="E511" s="488" t="n">
        <v>0</v>
      </c>
      <c r="F511" t="inlineStr">
        <is>
          <t>Fabrica de Bares (2025)</t>
        </is>
      </c>
      <c r="G511" t="b">
        <v>1</v>
      </c>
      <c r="H511" t="inlineStr">
        <is>
          <t>4/2026</t>
        </is>
      </c>
    </row>
    <row r="512">
      <c r="A512" t="inlineStr">
        <is>
          <t>Love Cabaret</t>
        </is>
      </c>
      <c r="B512" t="inlineStr">
        <is>
          <t>Mão de Obra - Encargos e Provisões</t>
        </is>
      </c>
      <c r="C512" t="inlineStr">
        <is>
          <t xml:space="preserve">  -  13º Salário</t>
        </is>
      </c>
      <c r="D512" t="inlineStr">
        <is>
          <t>01/04/2026</t>
        </is>
      </c>
      <c r="E512" s="488" t="n">
        <v>1439.33</v>
      </c>
      <c r="F512" t="inlineStr">
        <is>
          <t>Fabrica de Bares (2025)</t>
        </is>
      </c>
      <c r="G512" t="b">
        <v>1</v>
      </c>
      <c r="H512" t="inlineStr">
        <is>
          <t>4/2026</t>
        </is>
      </c>
    </row>
    <row r="513">
      <c r="A513" t="inlineStr">
        <is>
          <t>Love Cabaret</t>
        </is>
      </c>
      <c r="B513" t="inlineStr">
        <is>
          <t>Mão de Obra - Encargos e Provisões</t>
        </is>
      </c>
      <c r="C513" t="inlineStr">
        <is>
          <t xml:space="preserve">  -  Férias</t>
        </is>
      </c>
      <c r="D513" t="inlineStr">
        <is>
          <t>01/04/2026</t>
        </is>
      </c>
      <c r="E513" s="488" t="n">
        <v>479.49</v>
      </c>
      <c r="F513" t="inlineStr">
        <is>
          <t>Fabrica de Bares (2025)</t>
        </is>
      </c>
      <c r="G513" t="b">
        <v>1</v>
      </c>
      <c r="H513" t="inlineStr">
        <is>
          <t>4/2026</t>
        </is>
      </c>
    </row>
    <row r="514">
      <c r="A514" t="inlineStr">
        <is>
          <t>Love Cabaret</t>
        </is>
      </c>
      <c r="B514" t="inlineStr">
        <is>
          <t>Mão de Obra - Encargos e Provisões</t>
        </is>
      </c>
      <c r="C514" t="inlineStr">
        <is>
          <t xml:space="preserve">  -  FGTS sobre 13º Salários</t>
        </is>
      </c>
      <c r="D514" t="inlineStr">
        <is>
          <t>01/04/2026</t>
        </is>
      </c>
      <c r="E514" s="488" t="n">
        <v>12.81</v>
      </c>
      <c r="F514" t="inlineStr">
        <is>
          <t>Fabrica de Bares (2025)</t>
        </is>
      </c>
      <c r="G514" t="b">
        <v>1</v>
      </c>
      <c r="H514" t="inlineStr">
        <is>
          <t>4/2026</t>
        </is>
      </c>
    </row>
    <row r="515">
      <c r="A515" t="inlineStr">
        <is>
          <t>Love Cabaret</t>
        </is>
      </c>
      <c r="B515" t="inlineStr">
        <is>
          <t>Mão de Obra - Encargos e Provisões</t>
        </is>
      </c>
      <c r="C515" t="inlineStr">
        <is>
          <t xml:space="preserve">  -  FGTS sobre Férias</t>
        </is>
      </c>
      <c r="D515" t="inlineStr">
        <is>
          <t>01/04/2026</t>
        </is>
      </c>
      <c r="E515" s="488" t="n">
        <v>4.27</v>
      </c>
      <c r="F515" t="inlineStr">
        <is>
          <t>Fabrica de Bares (2025)</t>
        </is>
      </c>
      <c r="G515" t="b">
        <v>1</v>
      </c>
      <c r="H515" t="inlineStr">
        <is>
          <t>4/2026</t>
        </is>
      </c>
    </row>
    <row r="516">
      <c r="A516" t="inlineStr">
        <is>
          <t>Love Cabaret</t>
        </is>
      </c>
      <c r="B516" t="inlineStr">
        <is>
          <t>Mão de Obra - Encargos e Provisões</t>
        </is>
      </c>
      <c r="C516" t="inlineStr">
        <is>
          <t xml:space="preserve">  -  INSS sobre 13º Salários</t>
        </is>
      </c>
      <c r="D516" t="inlineStr">
        <is>
          <t>01/04/2026</t>
        </is>
      </c>
      <c r="E516" s="488" t="n">
        <v>24.04</v>
      </c>
      <c r="F516" t="inlineStr">
        <is>
          <t>Fabrica de Bares (2025)</t>
        </is>
      </c>
      <c r="G516" t="b">
        <v>1</v>
      </c>
      <c r="H516" t="inlineStr">
        <is>
          <t>4/2026</t>
        </is>
      </c>
    </row>
    <row r="517">
      <c r="A517" t="inlineStr">
        <is>
          <t>Love Cabaret</t>
        </is>
      </c>
      <c r="B517" t="inlineStr">
        <is>
          <t>Mão de Obra - Encargos e Provisões</t>
        </is>
      </c>
      <c r="C517" t="inlineStr">
        <is>
          <t xml:space="preserve">  -  INSS sobre Férias</t>
        </is>
      </c>
      <c r="D517" t="inlineStr">
        <is>
          <t>01/04/2026</t>
        </is>
      </c>
      <c r="E517" s="488" t="n">
        <v>10.64</v>
      </c>
      <c r="F517" t="inlineStr">
        <is>
          <t>Fabrica de Bares (2025)</t>
        </is>
      </c>
      <c r="G517" t="b">
        <v>1</v>
      </c>
      <c r="H517" t="inlineStr">
        <is>
          <t>4/2026</t>
        </is>
      </c>
    </row>
    <row r="518">
      <c r="A518" t="inlineStr">
        <is>
          <t>Love Cabaret</t>
        </is>
      </c>
      <c r="B518" t="inlineStr">
        <is>
          <t>Mão de Obra - Encargos e Provisões</t>
        </is>
      </c>
      <c r="C518" t="inlineStr">
        <is>
          <t xml:space="preserve">  -  Rescisão</t>
        </is>
      </c>
      <c r="D518" t="inlineStr">
        <is>
          <t>01/04/2026</t>
        </is>
      </c>
      <c r="E518" s="488" t="n">
        <v>345.58</v>
      </c>
      <c r="F518" t="inlineStr">
        <is>
          <t>Fabrica de Bares (2025)</t>
        </is>
      </c>
      <c r="G518" t="b">
        <v>1</v>
      </c>
      <c r="H518" t="inlineStr">
        <is>
          <t>4/2026</t>
        </is>
      </c>
    </row>
    <row r="519">
      <c r="A519" t="inlineStr">
        <is>
          <t>Love Cabaret</t>
        </is>
      </c>
      <c r="B519" t="inlineStr">
        <is>
          <t>Mão de Obra - Encargos e Provisões</t>
        </is>
      </c>
      <c r="C519" t="inlineStr">
        <is>
          <t xml:space="preserve">  -  Multa Rescisória</t>
        </is>
      </c>
      <c r="D519" t="inlineStr">
        <is>
          <t>01/04/2026</t>
        </is>
      </c>
      <c r="E519" s="488" t="n">
        <v>0</v>
      </c>
      <c r="F519" t="inlineStr">
        <is>
          <t>Fabrica de Bares (2025)</t>
        </is>
      </c>
      <c r="G519" t="b">
        <v>1</v>
      </c>
      <c r="H519" t="inlineStr">
        <is>
          <t>4/2026</t>
        </is>
      </c>
    </row>
    <row r="520">
      <c r="A520" t="inlineStr">
        <is>
          <t>Love Cabaret</t>
        </is>
      </c>
      <c r="B520" t="inlineStr">
        <is>
          <t>Mão de Obra - Encargos e Provisões</t>
        </is>
      </c>
      <c r="C520" t="inlineStr">
        <is>
          <t xml:space="preserve">  -  Ações trabalhistas</t>
        </is>
      </c>
      <c r="D520" t="inlineStr">
        <is>
          <t>01/04/2026</t>
        </is>
      </c>
      <c r="E520" s="488" t="n">
        <v>2500</v>
      </c>
      <c r="F520" t="inlineStr">
        <is>
          <t>Fabrica de Bares (2025)</t>
        </is>
      </c>
      <c r="G520" t="b">
        <v>1</v>
      </c>
      <c r="H520" t="inlineStr">
        <is>
          <t>4/2026</t>
        </is>
      </c>
    </row>
    <row r="521">
      <c r="A521" t="inlineStr">
        <is>
          <t>Love Cabaret</t>
        </is>
      </c>
      <c r="B521" t="inlineStr">
        <is>
          <t>Mão de Obra - Encargos e Provisões</t>
        </is>
      </c>
      <c r="C521" t="inlineStr">
        <is>
          <t xml:space="preserve">  -  Adicional Noturno</t>
        </is>
      </c>
      <c r="D521" t="inlineStr">
        <is>
          <t>01/04/2026</t>
        </is>
      </c>
      <c r="E521" s="488" t="n">
        <v>143.62</v>
      </c>
      <c r="F521" t="inlineStr">
        <is>
          <t>Fabrica de Bares (2025)</t>
        </is>
      </c>
      <c r="G521" t="b">
        <v>1</v>
      </c>
      <c r="H521" t="inlineStr">
        <is>
          <t>4/2026</t>
        </is>
      </c>
    </row>
    <row r="522">
      <c r="A522" t="inlineStr">
        <is>
          <t>Love Cabaret</t>
        </is>
      </c>
      <c r="B522" t="inlineStr">
        <is>
          <t>Mão de Obra - Encargos e Provisões</t>
        </is>
      </c>
      <c r="C522" t="inlineStr">
        <is>
          <t xml:space="preserve">  -  Hora Extra</t>
        </is>
      </c>
      <c r="D522" t="inlineStr">
        <is>
          <t>01/04/2026</t>
        </is>
      </c>
      <c r="E522" s="488" t="n">
        <v>0</v>
      </c>
      <c r="F522" t="inlineStr">
        <is>
          <t>Fabrica de Bares (2025)</t>
        </is>
      </c>
      <c r="G522" t="b">
        <v>1</v>
      </c>
      <c r="H522" t="inlineStr">
        <is>
          <t>4/2026</t>
        </is>
      </c>
    </row>
    <row r="523">
      <c r="A523" t="inlineStr">
        <is>
          <t>Love Cabaret</t>
        </is>
      </c>
      <c r="B523" t="inlineStr">
        <is>
          <t>Mão de Obra - Encargos e Provisões</t>
        </is>
      </c>
      <c r="C523" t="inlineStr">
        <is>
          <t xml:space="preserve">  -  Remuneração Variável</t>
        </is>
      </c>
      <c r="D523" t="inlineStr">
        <is>
          <t>01/04/2026</t>
        </is>
      </c>
      <c r="E523" s="488" t="n">
        <v>0</v>
      </c>
      <c r="F523" t="inlineStr">
        <is>
          <t>Fabrica de Bares (2025)</t>
        </is>
      </c>
      <c r="G523" t="b">
        <v>1</v>
      </c>
      <c r="H523" t="inlineStr">
        <is>
          <t>4/2026</t>
        </is>
      </c>
    </row>
    <row r="524">
      <c r="A524" t="inlineStr">
        <is>
          <t>Love Cabaret</t>
        </is>
      </c>
      <c r="B524" t="inlineStr">
        <is>
          <t>Mão de Obra - Encargos e Provisões</t>
        </is>
      </c>
      <c r="C524" t="inlineStr">
        <is>
          <t xml:space="preserve">  -  Premiação</t>
        </is>
      </c>
      <c r="D524" t="inlineStr">
        <is>
          <t>01/04/2026</t>
        </is>
      </c>
      <c r="E524" s="488" t="n">
        <v>0</v>
      </c>
      <c r="F524" t="inlineStr">
        <is>
          <t>Fabrica de Bares (2025)</t>
        </is>
      </c>
      <c r="G524" t="b">
        <v>1</v>
      </c>
      <c r="H524" t="inlineStr">
        <is>
          <t>4/2026</t>
        </is>
      </c>
    </row>
    <row r="525">
      <c r="A525" t="inlineStr">
        <is>
          <t>Love Cabaret</t>
        </is>
      </c>
      <c r="B525" t="inlineStr">
        <is>
          <t>Mão de Obra - Benefícios</t>
        </is>
      </c>
      <c r="C525" t="inlineStr">
        <is>
          <t xml:space="preserve">  -  Vale-transporte</t>
        </is>
      </c>
      <c r="D525" t="inlineStr">
        <is>
          <t>01/04/2026</t>
        </is>
      </c>
      <c r="E525" s="488" t="n">
        <v>760</v>
      </c>
      <c r="F525" t="inlineStr">
        <is>
          <t>Fabrica de Bares (2025)</t>
        </is>
      </c>
      <c r="G525" t="b">
        <v>1</v>
      </c>
      <c r="H525" t="inlineStr">
        <is>
          <t>4/2026</t>
        </is>
      </c>
    </row>
    <row r="526">
      <c r="A526" t="inlineStr">
        <is>
          <t>Love Cabaret</t>
        </is>
      </c>
      <c r="B526" t="inlineStr">
        <is>
          <t>Mão de Obra - Benefícios</t>
        </is>
      </c>
      <c r="C526" t="inlineStr">
        <is>
          <t xml:space="preserve">  -  Assist. Médica</t>
        </is>
      </c>
      <c r="D526" t="inlineStr">
        <is>
          <t>01/04/2026</t>
        </is>
      </c>
      <c r="E526" s="488" t="n">
        <v>0</v>
      </c>
      <c r="F526" t="inlineStr">
        <is>
          <t>Fabrica de Bares (2025)</t>
        </is>
      </c>
      <c r="G526" t="b">
        <v>1</v>
      </c>
      <c r="H526" t="inlineStr">
        <is>
          <t>4/2026</t>
        </is>
      </c>
    </row>
    <row r="527">
      <c r="A527" t="inlineStr">
        <is>
          <t>Love Cabaret</t>
        </is>
      </c>
      <c r="B527" t="inlineStr">
        <is>
          <t>Mão de Obra - Benefícios</t>
        </is>
      </c>
      <c r="C527" t="inlineStr">
        <is>
          <t xml:space="preserve">  -  Assist. Odontologica</t>
        </is>
      </c>
      <c r="D527" t="inlineStr">
        <is>
          <t>01/04/2026</t>
        </is>
      </c>
      <c r="E527" s="488" t="n">
        <v>0</v>
      </c>
      <c r="F527" t="inlineStr">
        <is>
          <t>Fabrica de Bares (2025)</t>
        </is>
      </c>
      <c r="G527" t="b">
        <v>1</v>
      </c>
      <c r="H527" t="inlineStr">
        <is>
          <t>4/2026</t>
        </is>
      </c>
    </row>
    <row r="528">
      <c r="A528" t="inlineStr">
        <is>
          <t>Love Cabaret</t>
        </is>
      </c>
      <c r="B528" t="inlineStr">
        <is>
          <t>Mão de Obra - Benefícios</t>
        </is>
      </c>
      <c r="C528" t="inlineStr">
        <is>
          <t xml:space="preserve">  -  Seguro de Vida</t>
        </is>
      </c>
      <c r="D528" t="inlineStr">
        <is>
          <t>01/04/2026</t>
        </is>
      </c>
      <c r="E528" s="488" t="n">
        <v>20</v>
      </c>
      <c r="F528" t="inlineStr">
        <is>
          <t>Fabrica de Bares (2025)</t>
        </is>
      </c>
      <c r="G528" t="b">
        <v>1</v>
      </c>
      <c r="H528" t="inlineStr">
        <is>
          <t>4/2026</t>
        </is>
      </c>
    </row>
    <row r="529">
      <c r="A529" t="inlineStr">
        <is>
          <t>Love Cabaret</t>
        </is>
      </c>
      <c r="B529" t="inlineStr">
        <is>
          <t>Mão de Obra - Benefícios</t>
        </is>
      </c>
      <c r="C529" t="inlineStr">
        <is>
          <t xml:space="preserve">  -  Ajuda de Custo</t>
        </is>
      </c>
      <c r="D529" t="inlineStr">
        <is>
          <t>01/04/2026</t>
        </is>
      </c>
      <c r="E529" s="488" t="n">
        <v>0</v>
      </c>
      <c r="F529" t="inlineStr">
        <is>
          <t>Fabrica de Bares (2025)</t>
        </is>
      </c>
      <c r="G529" t="b">
        <v>1</v>
      </c>
      <c r="H529" t="inlineStr">
        <is>
          <t>4/2026</t>
        </is>
      </c>
    </row>
    <row r="530">
      <c r="A530" t="inlineStr">
        <is>
          <t>Love Cabaret</t>
        </is>
      </c>
      <c r="B530" t="inlineStr">
        <is>
          <t>Mão de Obra - Benefícios</t>
        </is>
      </c>
      <c r="C530" t="inlineStr">
        <is>
          <t xml:space="preserve">  -  Uniformes Manutenção e Reposição</t>
        </is>
      </c>
      <c r="D530" t="inlineStr">
        <is>
          <t>01/04/2026</t>
        </is>
      </c>
      <c r="E530" s="488" t="n">
        <v>0</v>
      </c>
      <c r="F530" t="inlineStr">
        <is>
          <t>Fabrica de Bares (2025)</t>
        </is>
      </c>
      <c r="G530" t="b">
        <v>1</v>
      </c>
      <c r="H530" t="inlineStr">
        <is>
          <t>4/2026</t>
        </is>
      </c>
    </row>
    <row r="531">
      <c r="A531" t="inlineStr">
        <is>
          <t>Love Cabaret</t>
        </is>
      </c>
      <c r="B531" t="inlineStr">
        <is>
          <t>Mão de Obra - Benefícios</t>
        </is>
      </c>
      <c r="C531" t="inlineStr">
        <is>
          <t xml:space="preserve">  -  Exames Periódicos</t>
        </is>
      </c>
      <c r="D531" t="inlineStr">
        <is>
          <t>01/04/2026</t>
        </is>
      </c>
      <c r="E531" s="488" t="n">
        <v>9.890000000000001</v>
      </c>
      <c r="F531" t="inlineStr">
        <is>
          <t>Fabrica de Bares (2025)</t>
        </is>
      </c>
      <c r="G531" t="b">
        <v>1</v>
      </c>
      <c r="H531" t="inlineStr">
        <is>
          <t>4/2026</t>
        </is>
      </c>
    </row>
    <row r="532">
      <c r="A532" t="inlineStr">
        <is>
          <t>Love Cabaret</t>
        </is>
      </c>
      <c r="B532" t="inlineStr">
        <is>
          <t>Mão de Obra - Benefícios</t>
        </is>
      </c>
      <c r="C532" t="inlineStr">
        <is>
          <t xml:space="preserve">  -  Diversos - Vale Combustível</t>
        </is>
      </c>
      <c r="D532" t="inlineStr">
        <is>
          <t>01/04/2026</t>
        </is>
      </c>
      <c r="E532" s="488" t="n">
        <v>0</v>
      </c>
      <c r="F532" t="inlineStr">
        <is>
          <t>Fabrica de Bares (2025)</t>
        </is>
      </c>
      <c r="G532" t="b">
        <v>1</v>
      </c>
      <c r="H532" t="inlineStr">
        <is>
          <t>4/2026</t>
        </is>
      </c>
    </row>
    <row r="533">
      <c r="A533" t="inlineStr">
        <is>
          <t>Love Cabaret</t>
        </is>
      </c>
      <c r="B533" t="inlineStr">
        <is>
          <t>Mão de Obra - Benefícios</t>
        </is>
      </c>
      <c r="C533" t="inlineStr">
        <is>
          <t xml:space="preserve">  -  Gratificações</t>
        </is>
      </c>
      <c r="D533" t="inlineStr">
        <is>
          <t>01/04/2026</t>
        </is>
      </c>
      <c r="E533" s="488" t="n">
        <v>0</v>
      </c>
      <c r="F533" t="inlineStr">
        <is>
          <t>Fabrica de Bares (2025)</t>
        </is>
      </c>
      <c r="G533" t="b">
        <v>1</v>
      </c>
      <c r="H533" t="inlineStr">
        <is>
          <t>4/2026</t>
        </is>
      </c>
    </row>
    <row r="534">
      <c r="A534" t="inlineStr">
        <is>
          <t>Love Cabaret</t>
        </is>
      </c>
      <c r="B534" t="inlineStr">
        <is>
          <t>Mão de Obra - Benefícios</t>
        </is>
      </c>
      <c r="C534" t="inlineStr">
        <is>
          <t xml:space="preserve">  -  Cursos e Treinamentos</t>
        </is>
      </c>
      <c r="D534" t="inlineStr">
        <is>
          <t>01/04/2026</t>
        </is>
      </c>
      <c r="E534" s="488" t="n">
        <v>0</v>
      </c>
      <c r="F534" t="inlineStr">
        <is>
          <t>Fabrica de Bares (2025)</t>
        </is>
      </c>
      <c r="G534" t="b">
        <v>1</v>
      </c>
      <c r="H534" t="inlineStr">
        <is>
          <t>4/2026</t>
        </is>
      </c>
    </row>
    <row r="535">
      <c r="A535" t="inlineStr">
        <is>
          <t>Love Cabaret</t>
        </is>
      </c>
      <c r="B535" t="inlineStr">
        <is>
          <t>Mão de Obra - Benefícios</t>
        </is>
      </c>
      <c r="C535" t="inlineStr">
        <is>
          <t xml:space="preserve">  -  Alimentação Funcionário</t>
        </is>
      </c>
      <c r="D535" t="inlineStr">
        <is>
          <t>01/04/2026</t>
        </is>
      </c>
      <c r="E535" s="488" t="n">
        <v>11723.05</v>
      </c>
      <c r="F535" t="inlineStr">
        <is>
          <t>Fabrica de Bares (2025)</t>
        </is>
      </c>
      <c r="G535" t="b">
        <v>1</v>
      </c>
      <c r="H535" t="inlineStr">
        <is>
          <t>4/2026</t>
        </is>
      </c>
    </row>
    <row r="536">
      <c r="A536" t="inlineStr">
        <is>
          <t>Love Cabaret</t>
        </is>
      </c>
      <c r="B536" t="inlineStr">
        <is>
          <t>Mão de Obra - Pro Labores</t>
        </is>
      </c>
      <c r="C536" t="inlineStr">
        <is>
          <t xml:space="preserve">  -  Pro Labore</t>
        </is>
      </c>
      <c r="D536" t="inlineStr">
        <is>
          <t>01/04/2026</t>
        </is>
      </c>
      <c r="E536" s="488" t="n">
        <v>0</v>
      </c>
      <c r="F536" t="inlineStr">
        <is>
          <t>Fabrica de Bares (2025)</t>
        </is>
      </c>
      <c r="G536" t="b">
        <v>1</v>
      </c>
      <c r="H536" t="inlineStr">
        <is>
          <t>4/2026</t>
        </is>
      </c>
    </row>
    <row r="537">
      <c r="A537" t="inlineStr">
        <is>
          <t>Love Cabaret</t>
        </is>
      </c>
      <c r="B537" t="inlineStr">
        <is>
          <t>Custo de Ocupação</t>
        </is>
      </c>
      <c r="C537" t="inlineStr">
        <is>
          <t>Aluguel de Imoveis</t>
        </is>
      </c>
      <c r="D537" t="inlineStr">
        <is>
          <t>01/04/2026</t>
        </is>
      </c>
      <c r="E537" s="488" t="n">
        <v>65188.38</v>
      </c>
      <c r="F537" t="inlineStr">
        <is>
          <t>Fabrica de Bares (2025)</t>
        </is>
      </c>
      <c r="G537" t="b">
        <v>1</v>
      </c>
      <c r="H537" t="inlineStr">
        <is>
          <t>4/2026</t>
        </is>
      </c>
    </row>
    <row r="538">
      <c r="A538" t="inlineStr">
        <is>
          <t>Love Cabaret</t>
        </is>
      </c>
      <c r="B538" t="inlineStr">
        <is>
          <t>Custo de Ocupação</t>
        </is>
      </c>
      <c r="C538" t="inlineStr">
        <is>
          <t>Condominio</t>
        </is>
      </c>
      <c r="D538" t="inlineStr">
        <is>
          <t>01/04/2026</t>
        </is>
      </c>
      <c r="E538" s="488" t="n">
        <v>0</v>
      </c>
      <c r="F538" t="inlineStr">
        <is>
          <t>Fabrica de Bares (2025)</t>
        </is>
      </c>
      <c r="G538" t="b">
        <v>1</v>
      </c>
      <c r="H538" t="inlineStr">
        <is>
          <t>4/2026</t>
        </is>
      </c>
    </row>
    <row r="539">
      <c r="A539" t="inlineStr">
        <is>
          <t>Love Cabaret</t>
        </is>
      </c>
      <c r="B539" t="inlineStr">
        <is>
          <t>Custo de Ocupação</t>
        </is>
      </c>
      <c r="C539" t="inlineStr">
        <is>
          <t>IPTU</t>
        </is>
      </c>
      <c r="D539" t="inlineStr">
        <is>
          <t>01/04/2026</t>
        </is>
      </c>
      <c r="E539" s="488" t="n">
        <v>5168</v>
      </c>
      <c r="F539" t="inlineStr">
        <is>
          <t>Fabrica de Bares (2025)</t>
        </is>
      </c>
      <c r="G539" t="b">
        <v>1</v>
      </c>
      <c r="H539" t="inlineStr">
        <is>
          <t>4/2026</t>
        </is>
      </c>
    </row>
    <row r="540">
      <c r="A540" t="inlineStr">
        <is>
          <t>Love Cabaret</t>
        </is>
      </c>
      <c r="B540" t="inlineStr">
        <is>
          <t>Custo de Ocupação</t>
        </is>
      </c>
      <c r="C540" t="inlineStr">
        <is>
          <t>Fundo de Promoção</t>
        </is>
      </c>
      <c r="D540" t="inlineStr">
        <is>
          <t>01/04/2026</t>
        </is>
      </c>
      <c r="E540" s="488" t="n">
        <v>0</v>
      </c>
      <c r="F540" t="inlineStr">
        <is>
          <t>Fabrica de Bares (2025)</t>
        </is>
      </c>
      <c r="G540" t="b">
        <v>1</v>
      </c>
      <c r="H540" t="inlineStr">
        <is>
          <t>4/2026</t>
        </is>
      </c>
    </row>
    <row r="541">
      <c r="A541" t="inlineStr">
        <is>
          <t>Love Cabaret</t>
        </is>
      </c>
      <c r="B541" t="inlineStr">
        <is>
          <t>Custo de Ocupação</t>
        </is>
      </c>
      <c r="C541" t="inlineStr">
        <is>
          <t>Seguro Patrimonial</t>
        </is>
      </c>
      <c r="D541" t="inlineStr">
        <is>
          <t>01/04/2026</t>
        </is>
      </c>
      <c r="E541" s="488" t="n">
        <v>120.36</v>
      </c>
      <c r="F541" t="inlineStr">
        <is>
          <t>Fabrica de Bares (2025)</t>
        </is>
      </c>
      <c r="G541" t="b">
        <v>1</v>
      </c>
      <c r="H541" t="inlineStr">
        <is>
          <t>4/2026</t>
        </is>
      </c>
    </row>
    <row r="542">
      <c r="A542" t="inlineStr">
        <is>
          <t>Love Cabaret</t>
        </is>
      </c>
      <c r="B542" t="inlineStr">
        <is>
          <t>Custo de Ocupação</t>
        </is>
      </c>
      <c r="C542" t="inlineStr">
        <is>
          <t>Arrendamento</t>
        </is>
      </c>
      <c r="D542" t="inlineStr">
        <is>
          <t>01/04/2026</t>
        </is>
      </c>
      <c r="E542" s="488" t="n">
        <v>0</v>
      </c>
      <c r="F542" t="inlineStr">
        <is>
          <t>Fabrica de Bares (2025)</t>
        </is>
      </c>
      <c r="G542" t="b">
        <v>1</v>
      </c>
      <c r="H542" t="inlineStr">
        <is>
          <t>4/2026</t>
        </is>
      </c>
    </row>
    <row r="543">
      <c r="A543" t="inlineStr">
        <is>
          <t>Love Cabaret</t>
        </is>
      </c>
      <c r="B543" t="inlineStr">
        <is>
          <t>Custo de Ocupação</t>
        </is>
      </c>
      <c r="C543" t="inlineStr">
        <is>
          <t>Taxas publicas administrativas - Ocupação</t>
        </is>
      </c>
      <c r="D543" t="inlineStr">
        <is>
          <t>01/04/2026</t>
        </is>
      </c>
      <c r="E543" s="488" t="n">
        <v>0</v>
      </c>
      <c r="F543" t="inlineStr">
        <is>
          <t>Fabrica de Bares (2025)</t>
        </is>
      </c>
      <c r="G543" t="b">
        <v>1</v>
      </c>
      <c r="H543" t="inlineStr">
        <is>
          <t>4/2026</t>
        </is>
      </c>
    </row>
    <row r="544">
      <c r="A544" t="inlineStr">
        <is>
          <t>Love Cabaret</t>
        </is>
      </c>
      <c r="B544" t="inlineStr">
        <is>
          <t>Utilidades</t>
        </is>
      </c>
      <c r="C544" t="inlineStr">
        <is>
          <t>Agua/Esgoto</t>
        </is>
      </c>
      <c r="D544" t="inlineStr">
        <is>
          <t>01/04/2026</t>
        </is>
      </c>
      <c r="E544" s="488" t="n">
        <v>2739.01</v>
      </c>
      <c r="F544" t="inlineStr">
        <is>
          <t>Fabrica de Bares (2025)</t>
        </is>
      </c>
      <c r="G544" t="b">
        <v>1</v>
      </c>
      <c r="H544" t="inlineStr">
        <is>
          <t>4/2026</t>
        </is>
      </c>
    </row>
    <row r="545">
      <c r="A545" t="inlineStr">
        <is>
          <t>Love Cabaret</t>
        </is>
      </c>
      <c r="B545" t="inlineStr">
        <is>
          <t>Utilidades</t>
        </is>
      </c>
      <c r="C545" t="inlineStr">
        <is>
          <t>Energia Eletrica</t>
        </is>
      </c>
      <c r="D545" t="inlineStr">
        <is>
          <t>01/04/2026</t>
        </is>
      </c>
      <c r="E545" s="488" t="n">
        <v>9739.01</v>
      </c>
      <c r="F545" t="inlineStr">
        <is>
          <t>Fabrica de Bares (2025)</t>
        </is>
      </c>
      <c r="G545" t="b">
        <v>1</v>
      </c>
      <c r="H545" t="inlineStr">
        <is>
          <t>4/2026</t>
        </is>
      </c>
    </row>
    <row r="546">
      <c r="A546" t="inlineStr">
        <is>
          <t>Love Cabaret</t>
        </is>
      </c>
      <c r="B546" t="inlineStr">
        <is>
          <t>Utilidades</t>
        </is>
      </c>
      <c r="C546" t="inlineStr">
        <is>
          <t>Gas de Cozinha</t>
        </is>
      </c>
      <c r="D546" t="inlineStr">
        <is>
          <t>01/04/2026</t>
        </is>
      </c>
      <c r="E546" s="488" t="n">
        <v>1139.01</v>
      </c>
      <c r="F546" t="inlineStr">
        <is>
          <t>Fabrica de Bares (2025)</t>
        </is>
      </c>
      <c r="G546" t="b">
        <v>1</v>
      </c>
      <c r="H546" t="inlineStr">
        <is>
          <t>4/2026</t>
        </is>
      </c>
    </row>
    <row r="547">
      <c r="A547" t="inlineStr">
        <is>
          <t>Love Cabaret</t>
        </is>
      </c>
      <c r="B547" t="inlineStr">
        <is>
          <t>Utilidades</t>
        </is>
      </c>
      <c r="C547" t="inlineStr">
        <is>
          <t>Higiene e Limpeza</t>
        </is>
      </c>
      <c r="D547" t="inlineStr">
        <is>
          <t>01/04/2026</t>
        </is>
      </c>
      <c r="E547" s="488" t="n">
        <v>11239.01</v>
      </c>
      <c r="F547" t="inlineStr">
        <is>
          <t>Fabrica de Bares (2025)</t>
        </is>
      </c>
      <c r="G547" t="b">
        <v>1</v>
      </c>
      <c r="H547" t="inlineStr">
        <is>
          <t>4/2026</t>
        </is>
      </c>
    </row>
    <row r="548">
      <c r="A548" t="inlineStr">
        <is>
          <t>Love Cabaret</t>
        </is>
      </c>
      <c r="B548" t="inlineStr">
        <is>
          <t>Utilidades</t>
        </is>
      </c>
      <c r="C548" t="inlineStr">
        <is>
          <t>Descartaveis</t>
        </is>
      </c>
      <c r="D548" t="inlineStr">
        <is>
          <t>01/04/2026</t>
        </is>
      </c>
      <c r="E548" s="488" t="n">
        <v>439.01</v>
      </c>
      <c r="F548" t="inlineStr">
        <is>
          <t>Fabrica de Bares (2025)</t>
        </is>
      </c>
      <c r="G548" t="b">
        <v>1</v>
      </c>
      <c r="H548" t="inlineStr">
        <is>
          <t>4/2026</t>
        </is>
      </c>
    </row>
    <row r="549">
      <c r="A549" t="inlineStr">
        <is>
          <t>Love Cabaret</t>
        </is>
      </c>
      <c r="B549" t="inlineStr">
        <is>
          <t>Utilidades</t>
        </is>
      </c>
      <c r="C549" t="inlineStr">
        <is>
          <t>Controle de Pragas</t>
        </is>
      </c>
      <c r="D549" t="inlineStr">
        <is>
          <t>01/04/2026</t>
        </is>
      </c>
      <c r="E549" s="488" t="n">
        <v>642.6</v>
      </c>
      <c r="F549" t="inlineStr">
        <is>
          <t>Fabrica de Bares (2025)</t>
        </is>
      </c>
      <c r="G549" t="b">
        <v>1</v>
      </c>
      <c r="H549" t="inlineStr">
        <is>
          <t>4/2026</t>
        </is>
      </c>
    </row>
    <row r="550">
      <c r="A550" t="inlineStr">
        <is>
          <t>Love Cabaret</t>
        </is>
      </c>
      <c r="B550" t="inlineStr">
        <is>
          <t>Utilidades</t>
        </is>
      </c>
      <c r="C550" t="inlineStr">
        <is>
          <t>Coleta de lixo</t>
        </is>
      </c>
      <c r="D550" t="inlineStr">
        <is>
          <t>01/04/2026</t>
        </is>
      </c>
      <c r="E550" s="488" t="n">
        <v>1339.01</v>
      </c>
      <c r="F550" t="inlineStr">
        <is>
          <t>Fabrica de Bares (2025)</t>
        </is>
      </c>
      <c r="G550" t="b">
        <v>1</v>
      </c>
      <c r="H550" t="inlineStr">
        <is>
          <t>4/2026</t>
        </is>
      </c>
    </row>
    <row r="551">
      <c r="A551" t="inlineStr">
        <is>
          <t>Love Cabaret</t>
        </is>
      </c>
      <c r="B551" t="inlineStr">
        <is>
          <t>Utilidades</t>
        </is>
      </c>
      <c r="C551" t="inlineStr">
        <is>
          <t>Utensilios</t>
        </is>
      </c>
      <c r="D551" t="inlineStr">
        <is>
          <t>01/04/2026</t>
        </is>
      </c>
      <c r="E551" s="488" t="n">
        <v>1639.01</v>
      </c>
      <c r="F551" t="inlineStr">
        <is>
          <t>Fabrica de Bares (2025)</t>
        </is>
      </c>
      <c r="G551" t="b">
        <v>1</v>
      </c>
      <c r="H551" t="inlineStr">
        <is>
          <t>4/2026</t>
        </is>
      </c>
    </row>
    <row r="552">
      <c r="A552" t="inlineStr">
        <is>
          <t>Love Cabaret</t>
        </is>
      </c>
      <c r="B552" t="inlineStr">
        <is>
          <t>Utilidades</t>
        </is>
      </c>
      <c r="C552" t="inlineStr">
        <is>
          <t>Serviços Graficos</t>
        </is>
      </c>
      <c r="D552" t="inlineStr">
        <is>
          <t>01/04/2026</t>
        </is>
      </c>
      <c r="E552" s="488" t="n">
        <v>419.01</v>
      </c>
      <c r="F552" t="inlineStr">
        <is>
          <t>Fabrica de Bares (2025)</t>
        </is>
      </c>
      <c r="G552" t="b">
        <v>1</v>
      </c>
      <c r="H552" t="inlineStr">
        <is>
          <t>4/2026</t>
        </is>
      </c>
    </row>
    <row r="553">
      <c r="A553" t="inlineStr">
        <is>
          <t>Love Cabaret</t>
        </is>
      </c>
      <c r="B553" t="inlineStr">
        <is>
          <t>Utilidades</t>
        </is>
      </c>
      <c r="C553" t="inlineStr">
        <is>
          <t>Custas Cartório / Operação</t>
        </is>
      </c>
      <c r="D553" t="inlineStr">
        <is>
          <t>01/04/2026</t>
        </is>
      </c>
      <c r="E553" s="488" t="n">
        <v>239.01</v>
      </c>
      <c r="F553" t="inlineStr">
        <is>
          <t>Fabrica de Bares (2025)</t>
        </is>
      </c>
      <c r="G553" t="b">
        <v>1</v>
      </c>
      <c r="H553" t="inlineStr">
        <is>
          <t>4/2026</t>
        </is>
      </c>
    </row>
    <row r="554">
      <c r="A554" t="inlineStr">
        <is>
          <t>Love Cabaret</t>
        </is>
      </c>
      <c r="B554" t="inlineStr">
        <is>
          <t>Utilidades</t>
        </is>
      </c>
      <c r="C554" t="inlineStr">
        <is>
          <t>Material de Escritorio</t>
        </is>
      </c>
      <c r="D554" t="inlineStr">
        <is>
          <t>01/04/2026</t>
        </is>
      </c>
      <c r="E554" s="488" t="n">
        <v>29.99</v>
      </c>
      <c r="F554" t="inlineStr">
        <is>
          <t>Fabrica de Bares (2025)</t>
        </is>
      </c>
      <c r="G554" t="b">
        <v>1</v>
      </c>
      <c r="H554" t="inlineStr">
        <is>
          <t>4/2026</t>
        </is>
      </c>
    </row>
    <row r="555">
      <c r="A555" t="inlineStr">
        <is>
          <t>Love Cabaret</t>
        </is>
      </c>
      <c r="B555" t="inlineStr">
        <is>
          <t>Utilidades</t>
        </is>
      </c>
      <c r="C555" t="inlineStr">
        <is>
          <t>Serviços de Limpeza</t>
        </is>
      </c>
      <c r="D555" t="inlineStr">
        <is>
          <t>01/04/2026</t>
        </is>
      </c>
      <c r="E555" s="488" t="n">
        <v>1260</v>
      </c>
      <c r="F555" t="inlineStr">
        <is>
          <t>Fabrica de Bares (2025)</t>
        </is>
      </c>
      <c r="G555" t="b">
        <v>1</v>
      </c>
      <c r="H555" t="inlineStr">
        <is>
          <t>4/2026</t>
        </is>
      </c>
    </row>
    <row r="556">
      <c r="A556" t="inlineStr">
        <is>
          <t>Love Cabaret</t>
        </is>
      </c>
      <c r="B556" t="inlineStr">
        <is>
          <t>Utilidades</t>
        </is>
      </c>
      <c r="C556" t="inlineStr">
        <is>
          <t>Serviço de Lavanderia</t>
        </is>
      </c>
      <c r="D556" t="inlineStr">
        <is>
          <t>01/04/2026</t>
        </is>
      </c>
      <c r="E556" s="488" t="n">
        <v>26.25</v>
      </c>
      <c r="F556" t="inlineStr">
        <is>
          <t>Fabrica de Bares (2025)</t>
        </is>
      </c>
      <c r="G556" t="b">
        <v>1</v>
      </c>
      <c r="H556" t="inlineStr">
        <is>
          <t>4/2026</t>
        </is>
      </c>
    </row>
    <row r="557">
      <c r="A557" t="inlineStr">
        <is>
          <t>Love Cabaret</t>
        </is>
      </c>
      <c r="B557" t="inlineStr">
        <is>
          <t>Utilidades</t>
        </is>
      </c>
      <c r="C557" t="inlineStr">
        <is>
          <t>Material de Consumo - Gelo/ Gas CO2/ Carvao /Velas</t>
        </is>
      </c>
      <c r="D557" t="inlineStr">
        <is>
          <t>01/04/2026</t>
        </is>
      </c>
      <c r="E557" s="488" t="n">
        <v>889.01</v>
      </c>
      <c r="F557" t="inlineStr">
        <is>
          <t>Fabrica de Bares (2025)</t>
        </is>
      </c>
      <c r="G557" t="b">
        <v>1</v>
      </c>
      <c r="H557" t="inlineStr">
        <is>
          <t>4/2026</t>
        </is>
      </c>
    </row>
    <row r="558">
      <c r="A558" t="inlineStr">
        <is>
          <t>Love Cabaret</t>
        </is>
      </c>
      <c r="B558" t="inlineStr">
        <is>
          <t>Informática e TI</t>
        </is>
      </c>
      <c r="C558" t="inlineStr">
        <is>
          <t>Telefone</t>
        </is>
      </c>
      <c r="D558" t="inlineStr">
        <is>
          <t>01/04/2026</t>
        </is>
      </c>
      <c r="E558" s="488" t="n">
        <v>0</v>
      </c>
      <c r="F558" t="inlineStr">
        <is>
          <t>Fabrica de Bares (2025)</t>
        </is>
      </c>
      <c r="G558" t="b">
        <v>1</v>
      </c>
      <c r="H558" t="inlineStr">
        <is>
          <t>4/2026</t>
        </is>
      </c>
    </row>
    <row r="559">
      <c r="A559" t="inlineStr">
        <is>
          <t>Love Cabaret</t>
        </is>
      </c>
      <c r="B559" t="inlineStr">
        <is>
          <t>Informática e TI</t>
        </is>
      </c>
      <c r="C559" t="inlineStr">
        <is>
          <t>Internet</t>
        </is>
      </c>
      <c r="D559" t="inlineStr">
        <is>
          <t>01/04/2026</t>
        </is>
      </c>
      <c r="E559" s="488" t="n">
        <v>1193.27</v>
      </c>
      <c r="F559" t="inlineStr">
        <is>
          <t>Fabrica de Bares (2025)</t>
        </is>
      </c>
      <c r="G559" t="b">
        <v>1</v>
      </c>
      <c r="H559" t="inlineStr">
        <is>
          <t>4/2026</t>
        </is>
      </c>
    </row>
    <row r="560">
      <c r="A560" t="inlineStr">
        <is>
          <t>Love Cabaret</t>
        </is>
      </c>
      <c r="B560" t="inlineStr">
        <is>
          <t>Informática e TI</t>
        </is>
      </c>
      <c r="C560" t="inlineStr">
        <is>
          <t>TV por assinatura/musica ambiente</t>
        </is>
      </c>
      <c r="D560" t="inlineStr">
        <is>
          <t>01/04/2026</t>
        </is>
      </c>
      <c r="E560" s="488" t="n">
        <v>0</v>
      </c>
      <c r="F560" t="inlineStr">
        <is>
          <t>Fabrica de Bares (2025)</t>
        </is>
      </c>
      <c r="G560" t="b">
        <v>1</v>
      </c>
      <c r="H560" t="inlineStr">
        <is>
          <t>4/2026</t>
        </is>
      </c>
    </row>
    <row r="561">
      <c r="A561" t="inlineStr">
        <is>
          <t>Love Cabaret</t>
        </is>
      </c>
      <c r="B561" t="inlineStr">
        <is>
          <t>Informática e TI</t>
        </is>
      </c>
      <c r="C561" t="inlineStr">
        <is>
          <t>Sistemas de Segurança e Alarme</t>
        </is>
      </c>
      <c r="D561" t="inlineStr">
        <is>
          <t>01/04/2026</t>
        </is>
      </c>
      <c r="E561" s="488" t="n">
        <v>0</v>
      </c>
      <c r="F561" t="inlineStr">
        <is>
          <t>Fabrica de Bares (2025)</t>
        </is>
      </c>
      <c r="G561" t="b">
        <v>1</v>
      </c>
      <c r="H561" t="inlineStr">
        <is>
          <t>4/2026</t>
        </is>
      </c>
    </row>
    <row r="562">
      <c r="A562" t="inlineStr">
        <is>
          <t>Love Cabaret</t>
        </is>
      </c>
      <c r="B562" t="inlineStr">
        <is>
          <t>Informática e TI</t>
        </is>
      </c>
      <c r="C562" t="inlineStr">
        <is>
          <t>Sistemas Gerais - Operacionais</t>
        </is>
      </c>
      <c r="D562" t="inlineStr">
        <is>
          <t>01/04/2026</t>
        </is>
      </c>
      <c r="E562" s="488" t="n">
        <v>1554</v>
      </c>
      <c r="F562" t="inlineStr">
        <is>
          <t>Fabrica de Bares (2025)</t>
        </is>
      </c>
      <c r="G562" t="b">
        <v>1</v>
      </c>
      <c r="H562" t="inlineStr">
        <is>
          <t>4/2026</t>
        </is>
      </c>
    </row>
    <row r="563">
      <c r="A563" t="inlineStr">
        <is>
          <t>Love Cabaret</t>
        </is>
      </c>
      <c r="B563" t="inlineStr">
        <is>
          <t>Informática e TI</t>
        </is>
      </c>
      <c r="C563" t="inlineStr">
        <is>
          <t>Sistemas Gerais - Financeiros</t>
        </is>
      </c>
      <c r="D563" t="inlineStr">
        <is>
          <t>01/04/2026</t>
        </is>
      </c>
      <c r="E563" s="488" t="n">
        <v>408.45</v>
      </c>
      <c r="F563" t="inlineStr">
        <is>
          <t>Fabrica de Bares (2025)</t>
        </is>
      </c>
      <c r="G563" t="b">
        <v>1</v>
      </c>
      <c r="H563" t="inlineStr">
        <is>
          <t>4/2026</t>
        </is>
      </c>
    </row>
    <row r="564">
      <c r="A564" t="inlineStr">
        <is>
          <t>Love Cabaret</t>
        </is>
      </c>
      <c r="B564" t="inlineStr">
        <is>
          <t>Informática e TI</t>
        </is>
      </c>
      <c r="C564" t="inlineStr">
        <is>
          <t>Sistemas Gerais - Comunicação e Marketing</t>
        </is>
      </c>
      <c r="D564" t="inlineStr">
        <is>
          <t>01/04/2026</t>
        </is>
      </c>
      <c r="E564" s="488" t="n">
        <v>1005.48</v>
      </c>
      <c r="F564" t="inlineStr">
        <is>
          <t>Fabrica de Bares (2025)</t>
        </is>
      </c>
      <c r="G564" t="b">
        <v>1</v>
      </c>
      <c r="H564" t="inlineStr">
        <is>
          <t>4/2026</t>
        </is>
      </c>
    </row>
    <row r="565">
      <c r="A565" t="inlineStr">
        <is>
          <t>Love Cabaret</t>
        </is>
      </c>
      <c r="B565" t="inlineStr">
        <is>
          <t>Manutenção</t>
        </is>
      </c>
      <c r="C565" t="inlineStr">
        <is>
          <t>Manutenção Predial</t>
        </is>
      </c>
      <c r="D565" t="inlineStr">
        <is>
          <t>01/04/2026</t>
        </is>
      </c>
      <c r="E565" s="488" t="n">
        <v>1717.02</v>
      </c>
      <c r="F565" t="inlineStr">
        <is>
          <t>Fabrica de Bares (2025)</t>
        </is>
      </c>
      <c r="G565" t="b">
        <v>1</v>
      </c>
      <c r="H565" t="inlineStr">
        <is>
          <t>4/2026</t>
        </is>
      </c>
    </row>
    <row r="566">
      <c r="A566" t="inlineStr">
        <is>
          <t>Love Cabaret</t>
        </is>
      </c>
      <c r="B566" t="inlineStr">
        <is>
          <t>Manutenção</t>
        </is>
      </c>
      <c r="C566" t="inlineStr">
        <is>
          <t>Manutenção de Equipamentos</t>
        </is>
      </c>
      <c r="D566" t="inlineStr">
        <is>
          <t>01/04/2026</t>
        </is>
      </c>
      <c r="E566" s="488" t="n">
        <v>1717.02</v>
      </c>
      <c r="F566" t="inlineStr">
        <is>
          <t>Fabrica de Bares (2025)</t>
        </is>
      </c>
      <c r="G566" t="b">
        <v>1</v>
      </c>
      <c r="H566" t="inlineStr">
        <is>
          <t>4/2026</t>
        </is>
      </c>
    </row>
    <row r="567">
      <c r="A567" t="inlineStr">
        <is>
          <t>Love Cabaret</t>
        </is>
      </c>
      <c r="B567" t="inlineStr">
        <is>
          <t>Manutenção</t>
        </is>
      </c>
      <c r="C567" t="inlineStr">
        <is>
          <t>Manutenção de Mobiliário</t>
        </is>
      </c>
      <c r="D567" t="inlineStr">
        <is>
          <t>01/04/2026</t>
        </is>
      </c>
      <c r="E567" s="488" t="n">
        <v>1717.02</v>
      </c>
      <c r="F567" t="inlineStr">
        <is>
          <t>Fabrica de Bares (2025)</t>
        </is>
      </c>
      <c r="G567" t="b">
        <v>1</v>
      </c>
      <c r="H567" t="inlineStr">
        <is>
          <t>4/2026</t>
        </is>
      </c>
    </row>
    <row r="568">
      <c r="A568" t="inlineStr">
        <is>
          <t>Love Cabaret</t>
        </is>
      </c>
      <c r="B568" t="inlineStr">
        <is>
          <t>Manutenção</t>
        </is>
      </c>
      <c r="C568" t="inlineStr">
        <is>
          <t>Material de Manutenção</t>
        </is>
      </c>
      <c r="D568" t="inlineStr">
        <is>
          <t>01/04/2026</t>
        </is>
      </c>
      <c r="E568" s="488" t="n">
        <v>0</v>
      </c>
      <c r="F568" t="inlineStr">
        <is>
          <t>Fabrica de Bares (2025)</t>
        </is>
      </c>
      <c r="G568" t="b">
        <v>1</v>
      </c>
      <c r="H568" t="inlineStr">
        <is>
          <t>4/2026</t>
        </is>
      </c>
    </row>
    <row r="569">
      <c r="A569" t="inlineStr">
        <is>
          <t>Love Cabaret</t>
        </is>
      </c>
      <c r="B569" t="inlineStr">
        <is>
          <t>Manutenção</t>
        </is>
      </c>
      <c r="C569" t="inlineStr">
        <is>
          <t>Decoração/Paisagismo e Jardinagem</t>
        </is>
      </c>
      <c r="D569" t="inlineStr">
        <is>
          <t>01/04/2026</t>
        </is>
      </c>
      <c r="E569" s="488" t="n">
        <v>0</v>
      </c>
      <c r="F569" t="inlineStr">
        <is>
          <t>Fabrica de Bares (2025)</t>
        </is>
      </c>
      <c r="G569" t="b">
        <v>1</v>
      </c>
      <c r="H569" t="inlineStr">
        <is>
          <t>4/2026</t>
        </is>
      </c>
    </row>
    <row r="570">
      <c r="A570" t="inlineStr">
        <is>
          <t>Love Cabaret</t>
        </is>
      </c>
      <c r="B570" t="inlineStr">
        <is>
          <t>Despesas com Transporte / Hospedagem</t>
        </is>
      </c>
      <c r="C570" t="inlineStr">
        <is>
          <t>Fretes e Carretos</t>
        </is>
      </c>
      <c r="D570" t="inlineStr">
        <is>
          <t>01/04/2026</t>
        </is>
      </c>
      <c r="E570" s="488" t="n">
        <v>239.01</v>
      </c>
      <c r="F570" t="inlineStr">
        <is>
          <t>Fabrica de Bares (2025)</t>
        </is>
      </c>
      <c r="G570" t="b">
        <v>1</v>
      </c>
      <c r="H570" t="inlineStr">
        <is>
          <t>4/2026</t>
        </is>
      </c>
    </row>
    <row r="571">
      <c r="A571" t="inlineStr">
        <is>
          <t>Love Cabaret</t>
        </is>
      </c>
      <c r="B571" t="inlineStr">
        <is>
          <t>Despesas com Transporte / Hospedagem</t>
        </is>
      </c>
      <c r="C571" t="inlineStr">
        <is>
          <t>Conduções/Taxi/Uber</t>
        </is>
      </c>
      <c r="D571" t="inlineStr">
        <is>
          <t>01/04/2026</t>
        </is>
      </c>
      <c r="E571" s="488" t="n">
        <v>0</v>
      </c>
      <c r="F571" t="inlineStr">
        <is>
          <t>Fabrica de Bares (2025)</t>
        </is>
      </c>
      <c r="G571" t="b">
        <v>1</v>
      </c>
      <c r="H571" t="inlineStr">
        <is>
          <t>4/2026</t>
        </is>
      </c>
    </row>
    <row r="572">
      <c r="A572" t="inlineStr">
        <is>
          <t>Love Cabaret</t>
        </is>
      </c>
      <c r="B572" t="inlineStr">
        <is>
          <t>Despesas com Transporte / Hospedagem</t>
        </is>
      </c>
      <c r="C572" t="inlineStr">
        <is>
          <t>Viagens e Estadias - Operação</t>
        </is>
      </c>
      <c r="D572" t="inlineStr">
        <is>
          <t>01/04/2026</t>
        </is>
      </c>
      <c r="E572" s="488" t="n">
        <v>0</v>
      </c>
      <c r="F572" t="inlineStr">
        <is>
          <t>Fabrica de Bares (2025)</t>
        </is>
      </c>
      <c r="G572" t="b">
        <v>1</v>
      </c>
      <c r="H572" t="inlineStr">
        <is>
          <t>4/2026</t>
        </is>
      </c>
    </row>
    <row r="573">
      <c r="A573" t="inlineStr">
        <is>
          <t>Love Cabaret</t>
        </is>
      </c>
      <c r="B573" t="inlineStr">
        <is>
          <t>Marketing</t>
        </is>
      </c>
      <c r="C573" t="inlineStr">
        <is>
          <t>Agência de Propaganda</t>
        </is>
      </c>
      <c r="D573" t="inlineStr">
        <is>
          <t>01/04/2026</t>
        </is>
      </c>
      <c r="E573" s="488" t="n">
        <v>10400</v>
      </c>
      <c r="F573" t="inlineStr">
        <is>
          <t>Fabrica de Bares (2025)</t>
        </is>
      </c>
      <c r="G573" t="b">
        <v>1</v>
      </c>
      <c r="H573" t="inlineStr">
        <is>
          <t>4/2026</t>
        </is>
      </c>
    </row>
    <row r="574">
      <c r="A574" t="inlineStr">
        <is>
          <t>Love Cabaret</t>
        </is>
      </c>
      <c r="B574" t="inlineStr">
        <is>
          <t>Marketing</t>
        </is>
      </c>
      <c r="C574" t="inlineStr">
        <is>
          <t>Assessoria de Imprensa</t>
        </is>
      </c>
      <c r="D574" t="inlineStr">
        <is>
          <t>01/04/2026</t>
        </is>
      </c>
      <c r="E574" s="488" t="n">
        <v>2100</v>
      </c>
      <c r="F574" t="inlineStr">
        <is>
          <t>Fabrica de Bares (2025)</t>
        </is>
      </c>
      <c r="G574" t="b">
        <v>1</v>
      </c>
      <c r="H574" t="inlineStr">
        <is>
          <t>4/2026</t>
        </is>
      </c>
    </row>
    <row r="575">
      <c r="A575" t="inlineStr">
        <is>
          <t>Love Cabaret</t>
        </is>
      </c>
      <c r="B575" t="inlineStr">
        <is>
          <t>Marketing</t>
        </is>
      </c>
      <c r="C575" t="inlineStr">
        <is>
          <t>Assessoria de Relações Públicas</t>
        </is>
      </c>
      <c r="D575" t="inlineStr">
        <is>
          <t>01/04/2026</t>
        </is>
      </c>
      <c r="E575" s="488" t="n">
        <v>0</v>
      </c>
      <c r="F575" t="inlineStr">
        <is>
          <t>Fabrica de Bares (2025)</t>
        </is>
      </c>
      <c r="G575" t="b">
        <v>1</v>
      </c>
      <c r="H575" t="inlineStr">
        <is>
          <t>4/2026</t>
        </is>
      </c>
    </row>
    <row r="576">
      <c r="A576" t="inlineStr">
        <is>
          <t>Love Cabaret</t>
        </is>
      </c>
      <c r="B576" t="inlineStr">
        <is>
          <t>Marketing</t>
        </is>
      </c>
      <c r="C576" t="inlineStr">
        <is>
          <t>Influenciadores</t>
        </is>
      </c>
      <c r="D576" t="inlineStr">
        <is>
          <t>01/04/2026</t>
        </is>
      </c>
      <c r="E576" s="488" t="n">
        <v>0</v>
      </c>
      <c r="F576" t="inlineStr">
        <is>
          <t>Fabrica de Bares (2025)</t>
        </is>
      </c>
      <c r="G576" t="b">
        <v>1</v>
      </c>
      <c r="H576" t="inlineStr">
        <is>
          <t>4/2026</t>
        </is>
      </c>
    </row>
    <row r="577">
      <c r="A577" t="inlineStr">
        <is>
          <t>Love Cabaret</t>
        </is>
      </c>
      <c r="B577" t="inlineStr">
        <is>
          <t>Marketing</t>
        </is>
      </c>
      <c r="C577" t="inlineStr">
        <is>
          <t>Publicidade e Propaganda</t>
        </is>
      </c>
      <c r="D577" t="inlineStr">
        <is>
          <t>01/04/2026</t>
        </is>
      </c>
      <c r="E577" s="488" t="n">
        <v>6000</v>
      </c>
      <c r="F577" t="inlineStr">
        <is>
          <t>Fabrica de Bares (2025)</t>
        </is>
      </c>
      <c r="G577" t="b">
        <v>1</v>
      </c>
      <c r="H577" t="inlineStr">
        <is>
          <t>4/2026</t>
        </is>
      </c>
    </row>
    <row r="578">
      <c r="A578" t="inlineStr">
        <is>
          <t>Love Cabaret</t>
        </is>
      </c>
      <c r="B578" t="inlineStr">
        <is>
          <t>Marketing</t>
        </is>
      </c>
      <c r="C578" t="inlineStr">
        <is>
          <t>Pesquisa de Mercado</t>
        </is>
      </c>
      <c r="D578" t="inlineStr">
        <is>
          <t>01/04/2026</t>
        </is>
      </c>
      <c r="E578" s="488" t="n">
        <v>0</v>
      </c>
      <c r="F578" t="inlineStr">
        <is>
          <t>Fabrica de Bares (2025)</t>
        </is>
      </c>
      <c r="G578" t="b">
        <v>1</v>
      </c>
      <c r="H578" t="inlineStr">
        <is>
          <t>4/2026</t>
        </is>
      </c>
    </row>
    <row r="579">
      <c r="A579" t="inlineStr">
        <is>
          <t>Love Cabaret</t>
        </is>
      </c>
      <c r="B579" t="inlineStr">
        <is>
          <t>Marketing</t>
        </is>
      </c>
      <c r="C579" t="inlineStr">
        <is>
          <t>Sessão de Fotos/Captação de Vídeo</t>
        </is>
      </c>
      <c r="D579" t="inlineStr">
        <is>
          <t>01/04/2026</t>
        </is>
      </c>
      <c r="E579" s="488" t="n">
        <v>2000</v>
      </c>
      <c r="F579" t="inlineStr">
        <is>
          <t>Fabrica de Bares (2025)</t>
        </is>
      </c>
      <c r="G579" t="b">
        <v>1</v>
      </c>
      <c r="H579" t="inlineStr">
        <is>
          <t>4/2026</t>
        </is>
      </c>
    </row>
    <row r="580">
      <c r="A580" t="inlineStr">
        <is>
          <t>Love Cabaret</t>
        </is>
      </c>
      <c r="B580" t="inlineStr">
        <is>
          <t>Marketing</t>
        </is>
      </c>
      <c r="C580" t="inlineStr">
        <is>
          <t>Produção Gráfica e Material Institucional</t>
        </is>
      </c>
      <c r="D580" t="inlineStr">
        <is>
          <t>01/04/2026</t>
        </is>
      </c>
      <c r="E580" s="488" t="n">
        <v>0</v>
      </c>
      <c r="F580" t="inlineStr">
        <is>
          <t>Fabrica de Bares (2025)</t>
        </is>
      </c>
      <c r="G580" t="b">
        <v>1</v>
      </c>
      <c r="H580" t="inlineStr">
        <is>
          <t>4/2026</t>
        </is>
      </c>
    </row>
    <row r="581">
      <c r="A581" t="inlineStr">
        <is>
          <t>Love Cabaret</t>
        </is>
      </c>
      <c r="B581" t="inlineStr">
        <is>
          <t>Marketing</t>
        </is>
      </c>
      <c r="C581" t="inlineStr">
        <is>
          <t>Eventos de Marketing</t>
        </is>
      </c>
      <c r="D581" t="inlineStr">
        <is>
          <t>01/04/2026</t>
        </is>
      </c>
      <c r="E581" s="488" t="n">
        <v>0</v>
      </c>
      <c r="F581" t="inlineStr">
        <is>
          <t>Fabrica de Bares (2025)</t>
        </is>
      </c>
      <c r="G581" t="b">
        <v>1</v>
      </c>
      <c r="H581" t="inlineStr">
        <is>
          <t>4/2026</t>
        </is>
      </c>
    </row>
    <row r="582">
      <c r="A582" t="inlineStr">
        <is>
          <t>Love Cabaret</t>
        </is>
      </c>
      <c r="B582" t="inlineStr">
        <is>
          <t>Marketing</t>
        </is>
      </c>
      <c r="C582" t="inlineStr">
        <is>
          <t>Brindes e Confraternizações - Marketing</t>
        </is>
      </c>
      <c r="D582" t="inlineStr">
        <is>
          <t>01/04/2026</t>
        </is>
      </c>
      <c r="E582" s="488" t="n">
        <v>0</v>
      </c>
      <c r="F582" t="inlineStr">
        <is>
          <t>Fabrica de Bares (2025)</t>
        </is>
      </c>
      <c r="G582" t="b">
        <v>1</v>
      </c>
      <c r="H582" t="inlineStr">
        <is>
          <t>4/2026</t>
        </is>
      </c>
    </row>
    <row r="583">
      <c r="A583" t="inlineStr">
        <is>
          <t>Love Cabaret</t>
        </is>
      </c>
      <c r="B583" t="inlineStr">
        <is>
          <t>Marketing</t>
        </is>
      </c>
      <c r="C583" t="inlineStr">
        <is>
          <t>Ferramentas de Marketing</t>
        </is>
      </c>
      <c r="D583" t="inlineStr">
        <is>
          <t>01/04/2026</t>
        </is>
      </c>
      <c r="E583" s="488" t="n">
        <v>2928.48</v>
      </c>
      <c r="F583" t="inlineStr">
        <is>
          <t>Fabrica de Bares (2025)</t>
        </is>
      </c>
      <c r="G583" t="b">
        <v>1</v>
      </c>
      <c r="H583" t="inlineStr">
        <is>
          <t>4/2026</t>
        </is>
      </c>
    </row>
    <row r="584">
      <c r="A584" t="inlineStr">
        <is>
          <t>Love Cabaret</t>
        </is>
      </c>
      <c r="B584" t="inlineStr">
        <is>
          <t>Serviços de Terceiros</t>
        </is>
      </c>
      <c r="C584" t="inlineStr">
        <is>
          <t>Assessoria Contabil</t>
        </is>
      </c>
      <c r="D584" t="inlineStr">
        <is>
          <t>01/04/2026</t>
        </is>
      </c>
      <c r="E584" s="488" t="n">
        <v>3585.17</v>
      </c>
      <c r="F584" t="inlineStr">
        <is>
          <t>Fabrica de Bares (2025)</t>
        </is>
      </c>
      <c r="G584" t="b">
        <v>1</v>
      </c>
      <c r="H584" t="inlineStr">
        <is>
          <t>4/2026</t>
        </is>
      </c>
    </row>
    <row r="585">
      <c r="A585" t="inlineStr">
        <is>
          <t>Love Cabaret</t>
        </is>
      </c>
      <c r="B585" t="inlineStr">
        <is>
          <t>Serviços de Terceiros</t>
        </is>
      </c>
      <c r="C585" t="inlineStr">
        <is>
          <t>Assessoria RH</t>
        </is>
      </c>
      <c r="D585" t="inlineStr">
        <is>
          <t>01/04/2026</t>
        </is>
      </c>
      <c r="E585" s="488" t="n">
        <v>0</v>
      </c>
      <c r="F585" t="inlineStr">
        <is>
          <t>Fabrica de Bares (2025)</t>
        </is>
      </c>
      <c r="G585" t="b">
        <v>1</v>
      </c>
      <c r="H585" t="inlineStr">
        <is>
          <t>4/2026</t>
        </is>
      </c>
    </row>
    <row r="586">
      <c r="A586" t="inlineStr">
        <is>
          <t>Love Cabaret</t>
        </is>
      </c>
      <c r="B586" t="inlineStr">
        <is>
          <t>Serviços de Terceiros</t>
        </is>
      </c>
      <c r="C586" t="inlineStr">
        <is>
          <t>Assessoria em Geral</t>
        </is>
      </c>
      <c r="D586" t="inlineStr">
        <is>
          <t>01/04/2026</t>
        </is>
      </c>
      <c r="E586" s="488" t="n">
        <v>2688</v>
      </c>
      <c r="F586" t="inlineStr">
        <is>
          <t>Fabrica de Bares (2025)</t>
        </is>
      </c>
      <c r="G586" t="b">
        <v>1</v>
      </c>
      <c r="H586" t="inlineStr">
        <is>
          <t>4/2026</t>
        </is>
      </c>
    </row>
    <row r="587">
      <c r="A587" t="inlineStr">
        <is>
          <t>Love Cabaret</t>
        </is>
      </c>
      <c r="B587" t="inlineStr">
        <is>
          <t>Serviços de Terceiros</t>
        </is>
      </c>
      <c r="C587" t="inlineStr">
        <is>
          <t>Assessoria Financeira</t>
        </is>
      </c>
      <c r="D587" t="inlineStr">
        <is>
          <t>01/04/2026</t>
        </is>
      </c>
      <c r="E587" s="488" t="n">
        <v>0</v>
      </c>
      <c r="F587" t="inlineStr">
        <is>
          <t>Fabrica de Bares (2025)</t>
        </is>
      </c>
      <c r="G587" t="b">
        <v>1</v>
      </c>
      <c r="H587" t="inlineStr">
        <is>
          <t>4/2026</t>
        </is>
      </c>
    </row>
    <row r="588">
      <c r="A588" t="inlineStr">
        <is>
          <t>Love Cabaret</t>
        </is>
      </c>
      <c r="B588" t="inlineStr">
        <is>
          <t>Serviços de Terceiros</t>
        </is>
      </c>
      <c r="C588" t="inlineStr">
        <is>
          <t>Assessoria Jurídica</t>
        </is>
      </c>
      <c r="D588" t="inlineStr">
        <is>
          <t>01/04/2026</t>
        </is>
      </c>
      <c r="E588" s="488" t="n">
        <v>3360</v>
      </c>
      <c r="F588" t="inlineStr">
        <is>
          <t>Fabrica de Bares (2025)</t>
        </is>
      </c>
      <c r="G588" t="b">
        <v>1</v>
      </c>
      <c r="H588" t="inlineStr">
        <is>
          <t>4/2026</t>
        </is>
      </c>
    </row>
    <row r="589">
      <c r="A589" t="inlineStr">
        <is>
          <t>Love Cabaret</t>
        </is>
      </c>
      <c r="B589" t="inlineStr">
        <is>
          <t>Serviços de Terceiros</t>
        </is>
      </c>
      <c r="C589" t="inlineStr">
        <is>
          <t>Assessoria de Alimentos e Bebidas</t>
        </is>
      </c>
      <c r="D589" t="inlineStr">
        <is>
          <t>01/04/2026</t>
        </is>
      </c>
      <c r="E589" s="488" t="n">
        <v>935.61</v>
      </c>
      <c r="F589" t="inlineStr">
        <is>
          <t>Fabrica de Bares (2025)</t>
        </is>
      </c>
      <c r="G589" t="b">
        <v>1</v>
      </c>
      <c r="H589" t="inlineStr">
        <is>
          <t>4/2026</t>
        </is>
      </c>
    </row>
    <row r="590">
      <c r="A590" t="inlineStr">
        <is>
          <t>Love Cabaret</t>
        </is>
      </c>
      <c r="B590" t="inlineStr">
        <is>
          <t>Serviços de Terceiros</t>
        </is>
      </c>
      <c r="C590" t="inlineStr">
        <is>
          <t>Assessoria de Projetos</t>
        </is>
      </c>
      <c r="D590" t="inlineStr">
        <is>
          <t>01/04/2026</t>
        </is>
      </c>
      <c r="E590" s="488" t="n">
        <v>0</v>
      </c>
      <c r="F590" t="inlineStr">
        <is>
          <t>Fabrica de Bares (2025)</t>
        </is>
      </c>
      <c r="G590" t="b">
        <v>1</v>
      </c>
      <c r="H590" t="inlineStr">
        <is>
          <t>4/2026</t>
        </is>
      </c>
    </row>
    <row r="591">
      <c r="A591" t="inlineStr">
        <is>
          <t>Love Cabaret</t>
        </is>
      </c>
      <c r="B591" t="inlineStr">
        <is>
          <t>Serviços de Terceiros</t>
        </is>
      </c>
      <c r="C591" t="inlineStr">
        <is>
          <t>Serviços de Segurança</t>
        </is>
      </c>
      <c r="D591" t="inlineStr">
        <is>
          <t>01/04/2026</t>
        </is>
      </c>
      <c r="E591" s="488" t="n">
        <v>22998.05</v>
      </c>
      <c r="F591" t="inlineStr">
        <is>
          <t>Fabrica de Bares (2025)</t>
        </is>
      </c>
      <c r="G591" t="b">
        <v>1</v>
      </c>
      <c r="H591" t="inlineStr">
        <is>
          <t>4/2026</t>
        </is>
      </c>
    </row>
    <row r="592">
      <c r="A592" t="inlineStr">
        <is>
          <t>Love Cabaret</t>
        </is>
      </c>
      <c r="B592" t="inlineStr">
        <is>
          <t>Serviços de Terceiros</t>
        </is>
      </c>
      <c r="C592" t="inlineStr">
        <is>
          <t>Valet/Motoboy</t>
        </is>
      </c>
      <c r="D592" t="inlineStr">
        <is>
          <t>01/04/2026</t>
        </is>
      </c>
      <c r="E592" s="488" t="n">
        <v>0</v>
      </c>
      <c r="F592" t="inlineStr">
        <is>
          <t>Fabrica de Bares (2025)</t>
        </is>
      </c>
      <c r="G592" t="b">
        <v>1</v>
      </c>
      <c r="H592" t="inlineStr">
        <is>
          <t>4/2026</t>
        </is>
      </c>
    </row>
    <row r="593">
      <c r="A593" t="inlineStr">
        <is>
          <t>Love Cabaret</t>
        </is>
      </c>
      <c r="B593" t="inlineStr">
        <is>
          <t>Locação de Equipamentos</t>
        </is>
      </c>
      <c r="C593" t="inlineStr">
        <is>
          <t>Locações de Equipamentos - Operacionais</t>
        </is>
      </c>
      <c r="D593" t="inlineStr">
        <is>
          <t>01/04/2026</t>
        </is>
      </c>
      <c r="E593" s="488" t="n">
        <v>5605.07</v>
      </c>
      <c r="F593" t="inlineStr">
        <is>
          <t>Fabrica de Bares (2025)</t>
        </is>
      </c>
      <c r="G593" t="b">
        <v>1</v>
      </c>
      <c r="H593" t="inlineStr">
        <is>
          <t>4/2026</t>
        </is>
      </c>
    </row>
    <row r="594">
      <c r="A594" t="inlineStr">
        <is>
          <t>Love Cabaret</t>
        </is>
      </c>
      <c r="B594" t="inlineStr">
        <is>
          <t>Locação de Equipamentos</t>
        </is>
      </c>
      <c r="C594" t="inlineStr">
        <is>
          <t>Locação de Equipamentos - Informatica e TI</t>
        </is>
      </c>
      <c r="D594" t="inlineStr">
        <is>
          <t>01/04/2026</t>
        </is>
      </c>
      <c r="E594" s="488" t="n">
        <v>231</v>
      </c>
      <c r="F594" t="inlineStr">
        <is>
          <t>Fabrica de Bares (2025)</t>
        </is>
      </c>
      <c r="G594" t="b">
        <v>1</v>
      </c>
      <c r="H594" t="inlineStr">
        <is>
          <t>4/2026</t>
        </is>
      </c>
    </row>
    <row r="595">
      <c r="A595" t="inlineStr">
        <is>
          <t>Love Cabaret</t>
        </is>
      </c>
      <c r="B595" t="inlineStr">
        <is>
          <t>Locação de Equipamentos</t>
        </is>
      </c>
      <c r="C595" t="inlineStr">
        <is>
          <t>Locações de Equipamentos - Comunicação e Marketing</t>
        </is>
      </c>
      <c r="D595" t="inlineStr">
        <is>
          <t>01/04/2026</t>
        </is>
      </c>
      <c r="E595" s="488" t="n">
        <v>0</v>
      </c>
      <c r="F595" t="inlineStr">
        <is>
          <t>Fabrica de Bares (2025)</t>
        </is>
      </c>
      <c r="G595" t="b">
        <v>1</v>
      </c>
      <c r="H595" t="inlineStr">
        <is>
          <t>4/2026</t>
        </is>
      </c>
    </row>
    <row r="596">
      <c r="A596" t="inlineStr">
        <is>
          <t>Love Cabaret</t>
        </is>
      </c>
      <c r="B596" t="inlineStr">
        <is>
          <t>Locação de Equipamentos</t>
        </is>
      </c>
      <c r="C596" t="inlineStr">
        <is>
          <t>Locação de Utensílios</t>
        </is>
      </c>
      <c r="D596" t="inlineStr">
        <is>
          <t>01/04/2026</t>
        </is>
      </c>
      <c r="E596" s="488" t="n">
        <v>0</v>
      </c>
      <c r="F596" t="inlineStr">
        <is>
          <t>Fabrica de Bares (2025)</t>
        </is>
      </c>
      <c r="G596" t="b">
        <v>1</v>
      </c>
      <c r="H596" t="inlineStr">
        <is>
          <t>4/2026</t>
        </is>
      </c>
    </row>
    <row r="597">
      <c r="A597" t="inlineStr">
        <is>
          <t>Love Cabaret</t>
        </is>
      </c>
      <c r="B597" t="inlineStr">
        <is>
          <t>Sistema de Franquias</t>
        </is>
      </c>
      <c r="C597" t="inlineStr">
        <is>
          <t>Royalties</t>
        </is>
      </c>
      <c r="D597" t="inlineStr">
        <is>
          <t>01/04/2026</t>
        </is>
      </c>
      <c r="E597" s="488" t="n">
        <v>0</v>
      </c>
      <c r="F597" t="inlineStr">
        <is>
          <t>Fabrica de Bares (2025)</t>
        </is>
      </c>
      <c r="G597" t="b">
        <v>1</v>
      </c>
      <c r="H597" t="inlineStr">
        <is>
          <t>4/2026</t>
        </is>
      </c>
    </row>
    <row r="598">
      <c r="A598" t="inlineStr">
        <is>
          <t>Love Cabaret</t>
        </is>
      </c>
      <c r="B598" t="inlineStr">
        <is>
          <t>Sistema de Franquias</t>
        </is>
      </c>
      <c r="C598" t="inlineStr">
        <is>
          <t>Fundo de Propaganda</t>
        </is>
      </c>
      <c r="D598" t="inlineStr">
        <is>
          <t>01/04/2026</t>
        </is>
      </c>
      <c r="E598" s="488" t="n">
        <v>0</v>
      </c>
      <c r="F598" t="inlineStr">
        <is>
          <t>Fabrica de Bares (2025)</t>
        </is>
      </c>
      <c r="G598" t="b">
        <v>1</v>
      </c>
      <c r="H598" t="inlineStr">
        <is>
          <t>4/2026</t>
        </is>
      </c>
    </row>
    <row r="599">
      <c r="A599" t="inlineStr">
        <is>
          <t>Love Cabaret</t>
        </is>
      </c>
      <c r="B599" t="inlineStr">
        <is>
          <t>Sistema de Franquias</t>
        </is>
      </c>
      <c r="C599" t="inlineStr">
        <is>
          <t>Fee Gestão FB</t>
        </is>
      </c>
      <c r="D599" t="inlineStr">
        <is>
          <t>01/04/2026</t>
        </is>
      </c>
      <c r="E599" s="488" t="n">
        <v>15000</v>
      </c>
      <c r="F599" t="inlineStr">
        <is>
          <t>Fabrica de Bares (2025)</t>
        </is>
      </c>
      <c r="G599" t="b">
        <v>1</v>
      </c>
      <c r="H599" t="inlineStr">
        <is>
          <t>4/2026</t>
        </is>
      </c>
    </row>
    <row r="600">
      <c r="A600" t="inlineStr">
        <is>
          <t>Love Cabaret</t>
        </is>
      </c>
      <c r="B600" t="inlineStr">
        <is>
          <t>Patrocínio</t>
        </is>
      </c>
      <c r="C600" t="inlineStr">
        <is>
          <t>(+) Receitas de Patrocínio</t>
        </is>
      </c>
      <c r="D600" t="inlineStr">
        <is>
          <t>01/04/2026</t>
        </is>
      </c>
      <c r="E600" s="488" t="n">
        <v>0</v>
      </c>
      <c r="F600" t="inlineStr">
        <is>
          <t>Fabrica de Bares (2025)</t>
        </is>
      </c>
      <c r="G600" t="b">
        <v>1</v>
      </c>
      <c r="H600" t="inlineStr">
        <is>
          <t>4/2026</t>
        </is>
      </c>
    </row>
    <row r="601">
      <c r="A601" t="inlineStr">
        <is>
          <t>Love Cabaret</t>
        </is>
      </c>
      <c r="B601" t="inlineStr">
        <is>
          <t>Patrocínio</t>
        </is>
      </c>
      <c r="C601" t="inlineStr">
        <is>
          <t>(-) Despesas de Patrocínio</t>
        </is>
      </c>
      <c r="D601" t="inlineStr">
        <is>
          <t>01/04/2026</t>
        </is>
      </c>
      <c r="E601" s="488" t="n">
        <v>0</v>
      </c>
      <c r="F601" t="inlineStr">
        <is>
          <t>Fabrica de Bares (2025)</t>
        </is>
      </c>
      <c r="G601" t="b">
        <v>1</v>
      </c>
      <c r="H601" t="inlineStr">
        <is>
          <t>4/2026</t>
        </is>
      </c>
    </row>
    <row r="602">
      <c r="A602" t="inlineStr">
        <is>
          <t>Love Cabaret</t>
        </is>
      </c>
      <c r="B602" t="inlineStr">
        <is>
          <t>Faturamento Bruto</t>
        </is>
      </c>
      <c r="C602" t="inlineStr">
        <is>
          <t>Alimentação</t>
        </is>
      </c>
      <c r="D602" t="inlineStr">
        <is>
          <t>01/05/2026</t>
        </is>
      </c>
      <c r="E602" s="488" t="n">
        <v>121984.9</v>
      </c>
      <c r="F602" t="inlineStr">
        <is>
          <t>Fabrica de Bares (2025)</t>
        </is>
      </c>
      <c r="G602" t="b">
        <v>1</v>
      </c>
      <c r="H602" t="inlineStr">
        <is>
          <t>5/2026</t>
        </is>
      </c>
    </row>
    <row r="603">
      <c r="A603" t="inlineStr">
        <is>
          <t>Love Cabaret</t>
        </is>
      </c>
      <c r="B603" t="inlineStr">
        <is>
          <t>Faturamento Bruto</t>
        </is>
      </c>
      <c r="C603" t="inlineStr">
        <is>
          <t>Bebida</t>
        </is>
      </c>
      <c r="D603" t="inlineStr">
        <is>
          <t>01/05/2026</t>
        </is>
      </c>
      <c r="E603" s="488" t="n">
        <v>174264.15</v>
      </c>
      <c r="F603" t="inlineStr">
        <is>
          <t>Fabrica de Bares (2025)</t>
        </is>
      </c>
      <c r="G603" t="b">
        <v>1</v>
      </c>
      <c r="H603" t="inlineStr">
        <is>
          <t>5/2026</t>
        </is>
      </c>
    </row>
    <row r="604">
      <c r="A604" t="inlineStr">
        <is>
          <t>Love Cabaret</t>
        </is>
      </c>
      <c r="B604" t="inlineStr">
        <is>
          <t>Faturamento Bruto</t>
        </is>
      </c>
      <c r="C604" t="inlineStr">
        <is>
          <t>Artístico (couvert/shows)</t>
        </is>
      </c>
      <c r="D604" t="inlineStr">
        <is>
          <t>01/05/2026</t>
        </is>
      </c>
      <c r="E604" s="488" t="n">
        <v>127656</v>
      </c>
      <c r="F604" t="inlineStr">
        <is>
          <t>Fabrica de Bares (2025)</t>
        </is>
      </c>
      <c r="G604" t="b">
        <v>1</v>
      </c>
      <c r="H604" t="inlineStr">
        <is>
          <t>5/2026</t>
        </is>
      </c>
    </row>
    <row r="605">
      <c r="A605" t="inlineStr">
        <is>
          <t>Love Cabaret</t>
        </is>
      </c>
      <c r="B605" t="inlineStr">
        <is>
          <t>Faturamento Bruto</t>
        </is>
      </c>
      <c r="C605" t="inlineStr">
        <is>
          <t>Gifts</t>
        </is>
      </c>
      <c r="D605" t="inlineStr">
        <is>
          <t>01/05/2026</t>
        </is>
      </c>
      <c r="E605" s="488" t="n">
        <v>0</v>
      </c>
      <c r="F605" t="inlineStr">
        <is>
          <t>Fabrica de Bares (2025)</t>
        </is>
      </c>
      <c r="G605" t="b">
        <v>1</v>
      </c>
      <c r="H605" t="inlineStr">
        <is>
          <t>5/2026</t>
        </is>
      </c>
    </row>
    <row r="606">
      <c r="A606" t="inlineStr">
        <is>
          <t>Love Cabaret</t>
        </is>
      </c>
      <c r="B606" t="inlineStr">
        <is>
          <t>Faturamento Bruto</t>
        </is>
      </c>
      <c r="C606" t="inlineStr">
        <is>
          <t>Serviço</t>
        </is>
      </c>
      <c r="D606" t="inlineStr">
        <is>
          <t>01/05/2026</t>
        </is>
      </c>
      <c r="E606" s="488" t="n">
        <v>41823.39</v>
      </c>
      <c r="F606" t="inlineStr">
        <is>
          <t>Fabrica de Bares (2025)</t>
        </is>
      </c>
      <c r="G606" t="b">
        <v>1</v>
      </c>
      <c r="H606" t="inlineStr">
        <is>
          <t>5/2026</t>
        </is>
      </c>
    </row>
    <row r="607">
      <c r="A607" t="inlineStr">
        <is>
          <t>Love Cabaret</t>
        </is>
      </c>
      <c r="B607" t="inlineStr">
        <is>
          <t>Faturamento Bruto</t>
        </is>
      </c>
      <c r="C607" t="inlineStr">
        <is>
          <t>Eventos A&amp;B</t>
        </is>
      </c>
      <c r="D607" t="inlineStr">
        <is>
          <t>01/05/2026</t>
        </is>
      </c>
      <c r="E607" s="488" t="n">
        <v>33169.5</v>
      </c>
      <c r="F607" t="inlineStr">
        <is>
          <t>Fabrica de Bares (2025)</t>
        </is>
      </c>
      <c r="G607" t="b">
        <v>1</v>
      </c>
      <c r="H607" t="inlineStr">
        <is>
          <t>5/2026</t>
        </is>
      </c>
    </row>
    <row r="608">
      <c r="A608" t="inlineStr">
        <is>
          <t>Love Cabaret</t>
        </is>
      </c>
      <c r="B608" t="inlineStr">
        <is>
          <t>Faturamento Bruto</t>
        </is>
      </c>
      <c r="C608" t="inlineStr">
        <is>
          <t>Eventos Couvert</t>
        </is>
      </c>
      <c r="D608" t="inlineStr">
        <is>
          <t>01/05/2026</t>
        </is>
      </c>
      <c r="E608" s="488" t="n">
        <v>2551.5</v>
      </c>
      <c r="F608" t="inlineStr">
        <is>
          <t>Fabrica de Bares (2025)</t>
        </is>
      </c>
      <c r="G608" t="b">
        <v>1</v>
      </c>
      <c r="H608" t="inlineStr">
        <is>
          <t>5/2026</t>
        </is>
      </c>
    </row>
    <row r="609">
      <c r="A609" t="inlineStr">
        <is>
          <t>Love Cabaret</t>
        </is>
      </c>
      <c r="B609" t="inlineStr">
        <is>
          <t>Faturamento Bruto</t>
        </is>
      </c>
      <c r="C609" t="inlineStr">
        <is>
          <t>Eventos Locações</t>
        </is>
      </c>
      <c r="D609" t="inlineStr">
        <is>
          <t>01/05/2026</t>
        </is>
      </c>
      <c r="E609" s="488" t="n">
        <v>15309</v>
      </c>
      <c r="F609" t="inlineStr">
        <is>
          <t>Fabrica de Bares (2025)</t>
        </is>
      </c>
      <c r="G609" t="b">
        <v>1</v>
      </c>
      <c r="H609" t="inlineStr">
        <is>
          <t>5/2026</t>
        </is>
      </c>
    </row>
    <row r="610">
      <c r="A610" t="inlineStr">
        <is>
          <t>Love Cabaret</t>
        </is>
      </c>
      <c r="B610" t="inlineStr">
        <is>
          <t>Faturamento Bruto</t>
        </is>
      </c>
      <c r="C610" t="inlineStr">
        <is>
          <t>Eventos Rebate Fornecedores</t>
        </is>
      </c>
      <c r="D610" t="inlineStr">
        <is>
          <t>01/05/2026</t>
        </is>
      </c>
      <c r="E610" s="488" t="n">
        <v>0</v>
      </c>
      <c r="F610" t="inlineStr">
        <is>
          <t>Fabrica de Bares (2025)</t>
        </is>
      </c>
      <c r="G610" t="b">
        <v>1</v>
      </c>
      <c r="H610" t="inlineStr">
        <is>
          <t>5/2026</t>
        </is>
      </c>
    </row>
    <row r="611">
      <c r="A611" t="inlineStr">
        <is>
          <t>Love Cabaret</t>
        </is>
      </c>
      <c r="B611" t="inlineStr">
        <is>
          <t>Faturamento Bruto</t>
        </is>
      </c>
      <c r="C611" t="inlineStr">
        <is>
          <t>Delivery</t>
        </is>
      </c>
      <c r="D611" t="inlineStr">
        <is>
          <t>01/05/2026</t>
        </is>
      </c>
      <c r="E611" s="488" t="n">
        <v>0</v>
      </c>
      <c r="F611" t="inlineStr">
        <is>
          <t>Fabrica de Bares (2025)</t>
        </is>
      </c>
      <c r="G611" t="b">
        <v>1</v>
      </c>
      <c r="H611" t="inlineStr">
        <is>
          <t>5/2026</t>
        </is>
      </c>
    </row>
    <row r="612">
      <c r="A612" t="inlineStr">
        <is>
          <t>Love Cabaret</t>
        </is>
      </c>
      <c r="B612" t="inlineStr">
        <is>
          <t>Faturamento Bruto</t>
        </is>
      </c>
      <c r="C612" t="inlineStr">
        <is>
          <t>Outras Receitas</t>
        </is>
      </c>
      <c r="D612" t="inlineStr">
        <is>
          <t>01/05/2026</t>
        </is>
      </c>
      <c r="E612" s="488" t="n">
        <v>34588</v>
      </c>
      <c r="F612" t="inlineStr">
        <is>
          <t>Fabrica de Bares (2025)</t>
        </is>
      </c>
      <c r="G612" t="b">
        <v>1</v>
      </c>
      <c r="H612" t="inlineStr">
        <is>
          <t>5/2026</t>
        </is>
      </c>
    </row>
    <row r="613">
      <c r="A613" t="inlineStr">
        <is>
          <t>Love Cabaret</t>
        </is>
      </c>
      <c r="B613" t="inlineStr">
        <is>
          <t>Deduções sobre Venda</t>
        </is>
      </c>
      <c r="C613" t="inlineStr">
        <is>
          <t>Descontos - Operação</t>
        </is>
      </c>
      <c r="D613" t="inlineStr">
        <is>
          <t>01/05/2026</t>
        </is>
      </c>
      <c r="E613" s="488" t="n">
        <v>7406.23</v>
      </c>
      <c r="F613" t="inlineStr">
        <is>
          <t>Fabrica de Bares (2025)</t>
        </is>
      </c>
      <c r="G613" t="b">
        <v>1</v>
      </c>
      <c r="H613" t="inlineStr">
        <is>
          <t>5/2026</t>
        </is>
      </c>
    </row>
    <row r="614">
      <c r="A614" t="inlineStr">
        <is>
          <t>Love Cabaret</t>
        </is>
      </c>
      <c r="B614" t="inlineStr">
        <is>
          <t>Deduções sobre Venda</t>
        </is>
      </c>
      <c r="C614" t="inlineStr">
        <is>
          <t>Desconto - Alimentação Escritório</t>
        </is>
      </c>
      <c r="D614" t="inlineStr">
        <is>
          <t>01/05/2026</t>
        </is>
      </c>
      <c r="E614" s="488" t="n">
        <v>5865.73</v>
      </c>
      <c r="F614" t="inlineStr">
        <is>
          <t>Fabrica de Bares (2025)</t>
        </is>
      </c>
      <c r="G614" t="b">
        <v>1</v>
      </c>
      <c r="H614" t="inlineStr">
        <is>
          <t>5/2026</t>
        </is>
      </c>
    </row>
    <row r="615">
      <c r="A615" t="inlineStr">
        <is>
          <t>Love Cabaret</t>
        </is>
      </c>
      <c r="B615" t="inlineStr">
        <is>
          <t>Deduções sobre Venda</t>
        </is>
      </c>
      <c r="C615" t="inlineStr">
        <is>
          <t>Descontos - Marketing</t>
        </is>
      </c>
      <c r="D615" t="inlineStr">
        <is>
          <t>01/05/2026</t>
        </is>
      </c>
      <c r="E615" s="488" t="n">
        <v>740.62</v>
      </c>
      <c r="F615" t="inlineStr">
        <is>
          <t>Fabrica de Bares (2025)</t>
        </is>
      </c>
      <c r="G615" t="b">
        <v>1</v>
      </c>
      <c r="H615" t="inlineStr">
        <is>
          <t>5/2026</t>
        </is>
      </c>
    </row>
    <row r="616">
      <c r="A616" t="inlineStr">
        <is>
          <t>Love Cabaret</t>
        </is>
      </c>
      <c r="B616" t="inlineStr">
        <is>
          <t>Impostos sobre Venda</t>
        </is>
      </c>
      <c r="C616" t="inlineStr">
        <is>
          <t>PIS / COFINS</t>
        </is>
      </c>
      <c r="D616" t="inlineStr">
        <is>
          <t>01/05/2026</t>
        </is>
      </c>
      <c r="E616" s="488" t="n">
        <v>16667.8</v>
      </c>
      <c r="F616" t="inlineStr">
        <is>
          <t>Fabrica de Bares (2025)</t>
        </is>
      </c>
      <c r="G616" t="b">
        <v>1</v>
      </c>
      <c r="H616" t="inlineStr">
        <is>
          <t>5/2026</t>
        </is>
      </c>
    </row>
    <row r="617">
      <c r="A617" t="inlineStr">
        <is>
          <t>Love Cabaret</t>
        </is>
      </c>
      <c r="B617" t="inlineStr">
        <is>
          <t>Impostos sobre Venda</t>
        </is>
      </c>
      <c r="C617" t="inlineStr">
        <is>
          <t>ICMS</t>
        </is>
      </c>
      <c r="D617" t="inlineStr">
        <is>
          <t>01/05/2026</t>
        </is>
      </c>
      <c r="E617" s="488" t="n">
        <v>18282.98</v>
      </c>
      <c r="F617" t="inlineStr">
        <is>
          <t>Fabrica de Bares (2025)</t>
        </is>
      </c>
      <c r="G617" t="b">
        <v>1</v>
      </c>
      <c r="H617" t="inlineStr">
        <is>
          <t>5/2026</t>
        </is>
      </c>
    </row>
    <row r="618">
      <c r="A618" t="inlineStr">
        <is>
          <t>Love Cabaret</t>
        </is>
      </c>
      <c r="B618" t="inlineStr">
        <is>
          <t>Impostos sobre Venda</t>
        </is>
      </c>
      <c r="C618" t="inlineStr">
        <is>
          <t>ISS</t>
        </is>
      </c>
      <c r="D618" t="inlineStr">
        <is>
          <t>01/05/2026</t>
        </is>
      </c>
      <c r="E618" s="488" t="n">
        <v>893.03</v>
      </c>
      <c r="F618" t="inlineStr">
        <is>
          <t>Fabrica de Bares (2025)</t>
        </is>
      </c>
      <c r="G618" t="b">
        <v>1</v>
      </c>
      <c r="H618" t="inlineStr">
        <is>
          <t>5/2026</t>
        </is>
      </c>
    </row>
    <row r="619">
      <c r="A619" t="inlineStr">
        <is>
          <t>Love Cabaret</t>
        </is>
      </c>
      <c r="B619" t="inlineStr">
        <is>
          <t>Custo Mercadoria Vendida</t>
        </is>
      </c>
      <c r="C619" t="inlineStr">
        <is>
          <t>Insumos - Alimentos</t>
        </is>
      </c>
      <c r="D619" t="inlineStr">
        <is>
          <t>01/05/2026</t>
        </is>
      </c>
      <c r="E619" s="488" t="n">
        <v>47113.68</v>
      </c>
      <c r="F619" t="inlineStr">
        <is>
          <t>Fabrica de Bares (2025)</t>
        </is>
      </c>
      <c r="G619" t="b">
        <v>1</v>
      </c>
      <c r="H619" t="inlineStr">
        <is>
          <t>5/2026</t>
        </is>
      </c>
    </row>
    <row r="620">
      <c r="A620" t="inlineStr">
        <is>
          <t>Love Cabaret</t>
        </is>
      </c>
      <c r="B620" t="inlineStr">
        <is>
          <t>Custo Mercadoria Vendida</t>
        </is>
      </c>
      <c r="C620" t="inlineStr">
        <is>
          <t>Insumos - Bebidas</t>
        </is>
      </c>
      <c r="D620" t="inlineStr">
        <is>
          <t>01/05/2026</t>
        </is>
      </c>
      <c r="E620" s="488" t="n">
        <v>34352.8</v>
      </c>
      <c r="F620" t="inlineStr">
        <is>
          <t>Fabrica de Bares (2025)</t>
        </is>
      </c>
      <c r="G620" t="b">
        <v>1</v>
      </c>
      <c r="H620" t="inlineStr">
        <is>
          <t>5/2026</t>
        </is>
      </c>
    </row>
    <row r="621">
      <c r="A621" t="inlineStr">
        <is>
          <t>Love Cabaret</t>
        </is>
      </c>
      <c r="B621" t="inlineStr">
        <is>
          <t>Custo Mercadoria Vendida</t>
        </is>
      </c>
      <c r="C621" t="inlineStr">
        <is>
          <t>Insumos - Embalagens</t>
        </is>
      </c>
      <c r="D621" t="inlineStr">
        <is>
          <t>01/05/2026</t>
        </is>
      </c>
      <c r="E621" s="488" t="n">
        <v>0</v>
      </c>
      <c r="F621" t="inlineStr">
        <is>
          <t>Fabrica de Bares (2025)</t>
        </is>
      </c>
      <c r="G621" t="b">
        <v>1</v>
      </c>
      <c r="H621" t="inlineStr">
        <is>
          <t>5/2026</t>
        </is>
      </c>
    </row>
    <row r="622">
      <c r="A622" t="inlineStr">
        <is>
          <t>Love Cabaret</t>
        </is>
      </c>
      <c r="B622" t="inlineStr">
        <is>
          <t>Custo Mercadoria Vendida</t>
        </is>
      </c>
      <c r="C622" t="inlineStr">
        <is>
          <t>Insumos - Eventos A&amp;B</t>
        </is>
      </c>
      <c r="D622" t="inlineStr">
        <is>
          <t>01/05/2026</t>
        </is>
      </c>
      <c r="E622" s="488" t="n">
        <v>0</v>
      </c>
      <c r="F622" t="inlineStr">
        <is>
          <t>Fabrica de Bares (2025)</t>
        </is>
      </c>
      <c r="G622" t="b">
        <v>1</v>
      </c>
      <c r="H622" t="inlineStr">
        <is>
          <t>5/2026</t>
        </is>
      </c>
    </row>
    <row r="623">
      <c r="A623" t="inlineStr">
        <is>
          <t>Love Cabaret</t>
        </is>
      </c>
      <c r="B623" t="inlineStr">
        <is>
          <t>Custos Artístico Geral</t>
        </is>
      </c>
      <c r="C623" t="inlineStr">
        <is>
          <t>Cachê de Músicos e Artistas</t>
        </is>
      </c>
      <c r="D623" t="inlineStr">
        <is>
          <t>01/05/2026</t>
        </is>
      </c>
      <c r="E623" s="488" t="n">
        <v>51600</v>
      </c>
      <c r="F623" t="inlineStr">
        <is>
          <t>Fabrica de Bares (2025)</t>
        </is>
      </c>
      <c r="G623" t="b">
        <v>1</v>
      </c>
      <c r="H623" t="inlineStr">
        <is>
          <t>5/2026</t>
        </is>
      </c>
    </row>
    <row r="624">
      <c r="A624" t="inlineStr">
        <is>
          <t>Love Cabaret</t>
        </is>
      </c>
      <c r="B624" t="inlineStr">
        <is>
          <t>Custos Artístico Geral</t>
        </is>
      </c>
      <c r="C624" t="inlineStr">
        <is>
          <t>Alimentação e Transporte</t>
        </is>
      </c>
      <c r="D624" t="inlineStr">
        <is>
          <t>01/05/2026</t>
        </is>
      </c>
      <c r="E624" s="488" t="n">
        <v>1276.56</v>
      </c>
      <c r="F624" t="inlineStr">
        <is>
          <t>Fabrica de Bares (2025)</t>
        </is>
      </c>
      <c r="G624" t="b">
        <v>1</v>
      </c>
      <c r="H624" t="inlineStr">
        <is>
          <t>5/2026</t>
        </is>
      </c>
    </row>
    <row r="625">
      <c r="A625" t="inlineStr">
        <is>
          <t>Love Cabaret</t>
        </is>
      </c>
      <c r="B625" t="inlineStr">
        <is>
          <t>Custos Artístico Geral</t>
        </is>
      </c>
      <c r="C625" t="inlineStr">
        <is>
          <t>Taxas e Licenças - Artístico</t>
        </is>
      </c>
      <c r="D625" t="inlineStr">
        <is>
          <t>01/05/2026</t>
        </is>
      </c>
      <c r="E625" s="488" t="n">
        <v>843.15</v>
      </c>
      <c r="F625" t="inlineStr">
        <is>
          <t>Fabrica de Bares (2025)</t>
        </is>
      </c>
      <c r="G625" t="b">
        <v>1</v>
      </c>
      <c r="H625" t="inlineStr">
        <is>
          <t>5/2026</t>
        </is>
      </c>
    </row>
    <row r="626">
      <c r="A626" t="inlineStr">
        <is>
          <t>Love Cabaret</t>
        </is>
      </c>
      <c r="B626" t="inlineStr">
        <is>
          <t>Mão de Obra - PJ</t>
        </is>
      </c>
      <c r="C626" t="inlineStr">
        <is>
          <t>MDO Terceirizada - Artístico</t>
        </is>
      </c>
      <c r="D626" t="inlineStr">
        <is>
          <t>01/05/2026</t>
        </is>
      </c>
      <c r="E626" s="488" t="n">
        <v>14612</v>
      </c>
      <c r="F626" t="inlineStr">
        <is>
          <t>Fabrica de Bares (2025)</t>
        </is>
      </c>
      <c r="G626" t="b">
        <v>1</v>
      </c>
      <c r="H626" t="inlineStr">
        <is>
          <t>5/2026</t>
        </is>
      </c>
    </row>
    <row r="627">
      <c r="A627" t="inlineStr">
        <is>
          <t>Love Cabaret</t>
        </is>
      </c>
      <c r="B627" t="inlineStr">
        <is>
          <t>Custos Artístico Geral</t>
        </is>
      </c>
      <c r="C627" t="inlineStr">
        <is>
          <t>Técnico de Som / Luz</t>
        </is>
      </c>
      <c r="D627" t="inlineStr">
        <is>
          <t>01/05/2026</t>
        </is>
      </c>
      <c r="E627" s="488" t="n">
        <v>5000</v>
      </c>
      <c r="F627" t="inlineStr">
        <is>
          <t>Fabrica de Bares (2025)</t>
        </is>
      </c>
      <c r="G627" t="b">
        <v>1</v>
      </c>
      <c r="H627" t="inlineStr">
        <is>
          <t>5/2026</t>
        </is>
      </c>
    </row>
    <row r="628">
      <c r="A628" t="inlineStr">
        <is>
          <t>Love Cabaret</t>
        </is>
      </c>
      <c r="B628" t="inlineStr">
        <is>
          <t>Custos Artístico Geral</t>
        </is>
      </c>
      <c r="C628" t="inlineStr">
        <is>
          <t>Locação de Equipamentos Fixo</t>
        </is>
      </c>
      <c r="D628" t="inlineStr">
        <is>
          <t>01/05/2026</t>
        </is>
      </c>
      <c r="E628" s="488" t="n">
        <v>5250</v>
      </c>
      <c r="F628" t="inlineStr">
        <is>
          <t>Fabrica de Bares (2025)</t>
        </is>
      </c>
      <c r="G628" t="b">
        <v>1</v>
      </c>
      <c r="H628" t="inlineStr">
        <is>
          <t>5/2026</t>
        </is>
      </c>
    </row>
    <row r="629">
      <c r="A629" t="inlineStr">
        <is>
          <t>Love Cabaret</t>
        </is>
      </c>
      <c r="B629" t="inlineStr">
        <is>
          <t>Custos Artístico Geral</t>
        </is>
      </c>
      <c r="C629" t="inlineStr">
        <is>
          <t>Locação de Equipamentos Variável</t>
        </is>
      </c>
      <c r="D629" t="inlineStr">
        <is>
          <t>01/05/2026</t>
        </is>
      </c>
      <c r="E629" s="488" t="n">
        <v>0</v>
      </c>
      <c r="F629" t="inlineStr">
        <is>
          <t>Fabrica de Bares (2025)</t>
        </is>
      </c>
      <c r="G629" t="b">
        <v>1</v>
      </c>
      <c r="H629" t="inlineStr">
        <is>
          <t>5/2026</t>
        </is>
      </c>
    </row>
    <row r="630">
      <c r="A630" t="inlineStr">
        <is>
          <t>Love Cabaret</t>
        </is>
      </c>
      <c r="B630" t="inlineStr">
        <is>
          <t>Mão de Obra - PJ</t>
        </is>
      </c>
      <c r="C630" t="inlineStr">
        <is>
          <t>MDO Terceirizada - Eventos</t>
        </is>
      </c>
      <c r="D630" t="inlineStr">
        <is>
          <t>01/05/2026</t>
        </is>
      </c>
      <c r="E630" s="488" t="n">
        <v>1600</v>
      </c>
      <c r="F630" t="inlineStr">
        <is>
          <t>Fabrica de Bares (2025)</t>
        </is>
      </c>
      <c r="G630" t="b">
        <v>1</v>
      </c>
      <c r="H630" t="inlineStr">
        <is>
          <t>5/2026</t>
        </is>
      </c>
    </row>
    <row r="631">
      <c r="A631" t="inlineStr">
        <is>
          <t>Love Cabaret</t>
        </is>
      </c>
      <c r="B631" t="inlineStr">
        <is>
          <t>Custos de Eventos</t>
        </is>
      </c>
      <c r="C631" t="inlineStr">
        <is>
          <t>Comissões de Vendas - Eventos</t>
        </is>
      </c>
      <c r="D631" t="inlineStr">
        <is>
          <t>01/05/2026</t>
        </is>
      </c>
      <c r="E631" s="488" t="n">
        <v>1020.6</v>
      </c>
      <c r="F631" t="inlineStr">
        <is>
          <t>Fabrica de Bares (2025)</t>
        </is>
      </c>
      <c r="G631" t="b">
        <v>1</v>
      </c>
      <c r="H631" t="inlineStr">
        <is>
          <t>5/2026</t>
        </is>
      </c>
    </row>
    <row r="632">
      <c r="A632" t="inlineStr">
        <is>
          <t>Love Cabaret</t>
        </is>
      </c>
      <c r="B632" t="inlineStr">
        <is>
          <t>Custos de Eventos</t>
        </is>
      </c>
      <c r="C632" t="inlineStr">
        <is>
          <t>Serviços Terceirizados - Eventos</t>
        </is>
      </c>
      <c r="D632" t="inlineStr">
        <is>
          <t>01/05/2026</t>
        </is>
      </c>
      <c r="E632" s="488" t="n">
        <v>816.48</v>
      </c>
      <c r="F632" t="inlineStr">
        <is>
          <t>Fabrica de Bares (2025)</t>
        </is>
      </c>
      <c r="G632" t="b">
        <v>1</v>
      </c>
      <c r="H632" t="inlineStr">
        <is>
          <t>5/2026</t>
        </is>
      </c>
    </row>
    <row r="633">
      <c r="A633" t="inlineStr">
        <is>
          <t>Love Cabaret</t>
        </is>
      </c>
      <c r="B633" t="inlineStr">
        <is>
          <t>Custos de Eventos</t>
        </is>
      </c>
      <c r="C633" t="inlineStr">
        <is>
          <t>Serviço de Segurança - Eventos</t>
        </is>
      </c>
      <c r="D633" t="inlineStr">
        <is>
          <t>01/05/2026</t>
        </is>
      </c>
      <c r="E633" s="488" t="n">
        <v>255.15</v>
      </c>
      <c r="F633" t="inlineStr">
        <is>
          <t>Fabrica de Bares (2025)</t>
        </is>
      </c>
      <c r="G633" t="b">
        <v>1</v>
      </c>
      <c r="H633" t="inlineStr">
        <is>
          <t>5/2026</t>
        </is>
      </c>
    </row>
    <row r="634">
      <c r="A634" t="inlineStr">
        <is>
          <t>Love Cabaret</t>
        </is>
      </c>
      <c r="B634" t="inlineStr">
        <is>
          <t>Custos de Eventos</t>
        </is>
      </c>
      <c r="C634" t="inlineStr">
        <is>
          <t>Artistas e Palestrantes - Eventos</t>
        </is>
      </c>
      <c r="D634" t="inlineStr">
        <is>
          <t>01/05/2026</t>
        </is>
      </c>
      <c r="E634" s="488" t="n">
        <v>0</v>
      </c>
      <c r="F634" t="inlineStr">
        <is>
          <t>Fabrica de Bares (2025)</t>
        </is>
      </c>
      <c r="G634" t="b">
        <v>1</v>
      </c>
      <c r="H634" t="inlineStr">
        <is>
          <t>5/2026</t>
        </is>
      </c>
    </row>
    <row r="635">
      <c r="A635" t="inlineStr">
        <is>
          <t>Love Cabaret</t>
        </is>
      </c>
      <c r="B635" t="inlineStr">
        <is>
          <t>Custos de Eventos</t>
        </is>
      </c>
      <c r="C635" t="inlineStr">
        <is>
          <t>Decoração - Eventos</t>
        </is>
      </c>
      <c r="D635" t="inlineStr">
        <is>
          <t>01/05/2026</t>
        </is>
      </c>
      <c r="E635" s="488" t="n">
        <v>0</v>
      </c>
      <c r="F635" t="inlineStr">
        <is>
          <t>Fabrica de Bares (2025)</t>
        </is>
      </c>
      <c r="G635" t="b">
        <v>1</v>
      </c>
      <c r="H635" t="inlineStr">
        <is>
          <t>5/2026</t>
        </is>
      </c>
    </row>
    <row r="636">
      <c r="A636" t="inlineStr">
        <is>
          <t>Love Cabaret</t>
        </is>
      </c>
      <c r="B636" t="inlineStr">
        <is>
          <t>Custos de Eventos</t>
        </is>
      </c>
      <c r="C636" t="inlineStr">
        <is>
          <t>Material Descartável - Eventos</t>
        </is>
      </c>
      <c r="D636" t="inlineStr">
        <is>
          <t>01/05/2026</t>
        </is>
      </c>
      <c r="E636" s="488" t="n">
        <v>0</v>
      </c>
      <c r="F636" t="inlineStr">
        <is>
          <t>Fabrica de Bares (2025)</t>
        </is>
      </c>
      <c r="G636" t="b">
        <v>1</v>
      </c>
      <c r="H636" t="inlineStr">
        <is>
          <t>5/2026</t>
        </is>
      </c>
    </row>
    <row r="637">
      <c r="A637" t="inlineStr">
        <is>
          <t>Love Cabaret</t>
        </is>
      </c>
      <c r="B637" t="inlineStr">
        <is>
          <t>Custos de Eventos</t>
        </is>
      </c>
      <c r="C637" t="inlineStr">
        <is>
          <t>Brindes e Confraternizações - Eventos</t>
        </is>
      </c>
      <c r="D637" t="inlineStr">
        <is>
          <t>01/05/2026</t>
        </is>
      </c>
      <c r="E637" s="488" t="n">
        <v>0</v>
      </c>
      <c r="F637" t="inlineStr">
        <is>
          <t>Fabrica de Bares (2025)</t>
        </is>
      </c>
      <c r="G637" t="b">
        <v>1</v>
      </c>
      <c r="H637" t="inlineStr">
        <is>
          <t>5/2026</t>
        </is>
      </c>
    </row>
    <row r="638">
      <c r="A638" t="inlineStr">
        <is>
          <t>Love Cabaret</t>
        </is>
      </c>
      <c r="B638" t="inlineStr">
        <is>
          <t>Custos de Eventos</t>
        </is>
      </c>
      <c r="C638" t="inlineStr">
        <is>
          <t>Material de Escritório - Eventos</t>
        </is>
      </c>
      <c r="D638" t="inlineStr">
        <is>
          <t>01/05/2026</t>
        </is>
      </c>
      <c r="E638" s="488" t="n">
        <v>0</v>
      </c>
      <c r="F638" t="inlineStr">
        <is>
          <t>Fabrica de Bares (2025)</t>
        </is>
      </c>
      <c r="G638" t="b">
        <v>1</v>
      </c>
      <c r="H638" t="inlineStr">
        <is>
          <t>5/2026</t>
        </is>
      </c>
    </row>
    <row r="639">
      <c r="A639" t="inlineStr">
        <is>
          <t>Love Cabaret</t>
        </is>
      </c>
      <c r="B639" t="inlineStr">
        <is>
          <t>Custos de Eventos</t>
        </is>
      </c>
      <c r="C639" t="inlineStr">
        <is>
          <t>Material de Manutenção - Eventos</t>
        </is>
      </c>
      <c r="D639" t="inlineStr">
        <is>
          <t>01/05/2026</t>
        </is>
      </c>
      <c r="E639" s="488" t="n">
        <v>0</v>
      </c>
      <c r="F639" t="inlineStr">
        <is>
          <t>Fabrica de Bares (2025)</t>
        </is>
      </c>
      <c r="G639" t="b">
        <v>1</v>
      </c>
      <c r="H639" t="inlineStr">
        <is>
          <t>5/2026</t>
        </is>
      </c>
    </row>
    <row r="640">
      <c r="A640" t="inlineStr">
        <is>
          <t>Love Cabaret</t>
        </is>
      </c>
      <c r="B640" t="inlineStr">
        <is>
          <t>Custos de Eventos</t>
        </is>
      </c>
      <c r="C640" t="inlineStr">
        <is>
          <t>Serviço de Manutenção - Estrutura - Eventos</t>
        </is>
      </c>
      <c r="D640" t="inlineStr">
        <is>
          <t>01/05/2026</t>
        </is>
      </c>
      <c r="E640" s="488" t="n">
        <v>0</v>
      </c>
      <c r="F640" t="inlineStr">
        <is>
          <t>Fabrica de Bares (2025)</t>
        </is>
      </c>
      <c r="G640" t="b">
        <v>1</v>
      </c>
      <c r="H640" t="inlineStr">
        <is>
          <t>5/2026</t>
        </is>
      </c>
    </row>
    <row r="641">
      <c r="A641" t="inlineStr">
        <is>
          <t>Love Cabaret</t>
        </is>
      </c>
      <c r="B641" t="inlineStr">
        <is>
          <t>Custos de Eventos</t>
        </is>
      </c>
      <c r="C641" t="inlineStr">
        <is>
          <t>Serviço de Manutenção - Equipamentos - Eventos</t>
        </is>
      </c>
      <c r="D641" t="inlineStr">
        <is>
          <t>01/05/2026</t>
        </is>
      </c>
      <c r="E641" s="488" t="n">
        <v>0</v>
      </c>
      <c r="F641" t="inlineStr">
        <is>
          <t>Fabrica de Bares (2025)</t>
        </is>
      </c>
      <c r="G641" t="b">
        <v>1</v>
      </c>
      <c r="H641" t="inlineStr">
        <is>
          <t>5/2026</t>
        </is>
      </c>
    </row>
    <row r="642">
      <c r="A642" t="inlineStr">
        <is>
          <t>Love Cabaret</t>
        </is>
      </c>
      <c r="B642" t="inlineStr">
        <is>
          <t>Custos de Eventos</t>
        </is>
      </c>
      <c r="C642" t="inlineStr">
        <is>
          <t>Viagens e Estadias - Eventos</t>
        </is>
      </c>
      <c r="D642" t="inlineStr">
        <is>
          <t>01/05/2026</t>
        </is>
      </c>
      <c r="E642" s="488" t="n">
        <v>0</v>
      </c>
      <c r="F642" t="inlineStr">
        <is>
          <t>Fabrica de Bares (2025)</t>
        </is>
      </c>
      <c r="G642" t="b">
        <v>1</v>
      </c>
      <c r="H642" t="inlineStr">
        <is>
          <t>5/2026</t>
        </is>
      </c>
    </row>
    <row r="643">
      <c r="A643" t="inlineStr">
        <is>
          <t>Love Cabaret</t>
        </is>
      </c>
      <c r="B643" t="inlineStr">
        <is>
          <t>Custos de Eventos</t>
        </is>
      </c>
      <c r="C643" t="inlineStr">
        <is>
          <t>Transporte Equipe - Eventos</t>
        </is>
      </c>
      <c r="D643" t="inlineStr">
        <is>
          <t>01/05/2026</t>
        </is>
      </c>
      <c r="E643" s="488" t="n">
        <v>0</v>
      </c>
      <c r="F643" t="inlineStr">
        <is>
          <t>Fabrica de Bares (2025)</t>
        </is>
      </c>
      <c r="G643" t="b">
        <v>1</v>
      </c>
      <c r="H643" t="inlineStr">
        <is>
          <t>5/2026</t>
        </is>
      </c>
    </row>
    <row r="644">
      <c r="A644" t="inlineStr">
        <is>
          <t>Love Cabaret</t>
        </is>
      </c>
      <c r="B644" t="inlineStr">
        <is>
          <t>Custos de Eventos</t>
        </is>
      </c>
      <c r="C644" t="inlineStr">
        <is>
          <t>Fretes e Carretos - Eventos</t>
        </is>
      </c>
      <c r="D644" t="inlineStr">
        <is>
          <t>01/05/2026</t>
        </is>
      </c>
      <c r="E644" s="488" t="n">
        <v>0</v>
      </c>
      <c r="F644" t="inlineStr">
        <is>
          <t>Fabrica de Bares (2025)</t>
        </is>
      </c>
      <c r="G644" t="b">
        <v>1</v>
      </c>
      <c r="H644" t="inlineStr">
        <is>
          <t>5/2026</t>
        </is>
      </c>
    </row>
    <row r="645">
      <c r="A645" t="inlineStr">
        <is>
          <t>Love Cabaret</t>
        </is>
      </c>
      <c r="B645" t="inlineStr">
        <is>
          <t>Custos de Eventos</t>
        </is>
      </c>
      <c r="C645" t="inlineStr">
        <is>
          <t>Locação de Utensílios - Eventos</t>
        </is>
      </c>
      <c r="D645" t="inlineStr">
        <is>
          <t>01/05/2026</t>
        </is>
      </c>
      <c r="E645" s="488" t="n">
        <v>0</v>
      </c>
      <c r="F645" t="inlineStr">
        <is>
          <t>Fabrica de Bares (2025)</t>
        </is>
      </c>
      <c r="G645" t="b">
        <v>1</v>
      </c>
      <c r="H645" t="inlineStr">
        <is>
          <t>5/2026</t>
        </is>
      </c>
    </row>
    <row r="646">
      <c r="A646" t="inlineStr">
        <is>
          <t>Love Cabaret</t>
        </is>
      </c>
      <c r="B646" t="inlineStr">
        <is>
          <t>Custos de Eventos</t>
        </is>
      </c>
      <c r="C646" t="inlineStr">
        <is>
          <t>Locação de Equipamentos - Eventos</t>
        </is>
      </c>
      <c r="D646" t="inlineStr">
        <is>
          <t>01/05/2026</t>
        </is>
      </c>
      <c r="E646" s="488" t="n">
        <v>0</v>
      </c>
      <c r="F646" t="inlineStr">
        <is>
          <t>Fabrica de Bares (2025)</t>
        </is>
      </c>
      <c r="G646" t="b">
        <v>1</v>
      </c>
      <c r="H646" t="inlineStr">
        <is>
          <t>5/2026</t>
        </is>
      </c>
    </row>
    <row r="647">
      <c r="A647" t="inlineStr">
        <is>
          <t>Love Cabaret</t>
        </is>
      </c>
      <c r="B647" t="inlineStr">
        <is>
          <t>Custos de Eventos</t>
        </is>
      </c>
      <c r="C647" t="inlineStr">
        <is>
          <t>Locação de Mobiliário - Eventos</t>
        </is>
      </c>
      <c r="D647" t="inlineStr">
        <is>
          <t>01/05/2026</t>
        </is>
      </c>
      <c r="E647" s="488" t="n">
        <v>0</v>
      </c>
      <c r="F647" t="inlineStr">
        <is>
          <t>Fabrica de Bares (2025)</t>
        </is>
      </c>
      <c r="G647" t="b">
        <v>1</v>
      </c>
      <c r="H647" t="inlineStr">
        <is>
          <t>5/2026</t>
        </is>
      </c>
    </row>
    <row r="648">
      <c r="A648" t="inlineStr">
        <is>
          <t>Love Cabaret</t>
        </is>
      </c>
      <c r="B648" t="inlineStr">
        <is>
          <t>Custos de Eventos</t>
        </is>
      </c>
      <c r="C648" t="inlineStr">
        <is>
          <t>Locação de Coberturas - Eventos</t>
        </is>
      </c>
      <c r="D648" t="inlineStr">
        <is>
          <t>01/05/2026</t>
        </is>
      </c>
      <c r="E648" s="488" t="n">
        <v>0</v>
      </c>
      <c r="F648" t="inlineStr">
        <is>
          <t>Fabrica de Bares (2025)</t>
        </is>
      </c>
      <c r="G648" t="b">
        <v>1</v>
      </c>
      <c r="H648" t="inlineStr">
        <is>
          <t>5/2026</t>
        </is>
      </c>
    </row>
    <row r="649">
      <c r="A649" t="inlineStr">
        <is>
          <t>Love Cabaret</t>
        </is>
      </c>
      <c r="B649" t="inlineStr">
        <is>
          <t>Custos de Eventos</t>
        </is>
      </c>
      <c r="C649" t="inlineStr">
        <is>
          <t>Repasse Gazit - Locação Aroo</t>
        </is>
      </c>
      <c r="D649" t="inlineStr">
        <is>
          <t>01/05/2026</t>
        </is>
      </c>
      <c r="E649" s="488" t="n">
        <v>0</v>
      </c>
      <c r="F649" t="inlineStr">
        <is>
          <t>Fabrica de Bares (2025)</t>
        </is>
      </c>
      <c r="G649" t="b">
        <v>1</v>
      </c>
      <c r="H649" t="inlineStr">
        <is>
          <t>5/2026</t>
        </is>
      </c>
    </row>
    <row r="650">
      <c r="A650" t="inlineStr">
        <is>
          <t>Love Cabaret</t>
        </is>
      </c>
      <c r="B650" t="inlineStr">
        <is>
          <t>Custos de Eventos</t>
        </is>
      </c>
      <c r="C650" t="inlineStr">
        <is>
          <t>Repasse Gazit - Locação Anexo Abaru</t>
        </is>
      </c>
      <c r="D650" t="inlineStr">
        <is>
          <t>01/05/2026</t>
        </is>
      </c>
      <c r="E650" s="488" t="n">
        <v>0</v>
      </c>
      <c r="F650" t="inlineStr">
        <is>
          <t>Fabrica de Bares (2025)</t>
        </is>
      </c>
      <c r="G650" t="b">
        <v>1</v>
      </c>
      <c r="H650" t="inlineStr">
        <is>
          <t>5/2026</t>
        </is>
      </c>
    </row>
    <row r="651">
      <c r="A651" t="inlineStr">
        <is>
          <t>Love Cabaret</t>
        </is>
      </c>
      <c r="B651" t="inlineStr">
        <is>
          <t>Gorjeta</t>
        </is>
      </c>
      <c r="C651" t="inlineStr">
        <is>
          <t xml:space="preserve">  -  Comissões e Gorjeta</t>
        </is>
      </c>
      <c r="D651" t="inlineStr">
        <is>
          <t>01/05/2026</t>
        </is>
      </c>
      <c r="E651" s="488" t="n">
        <v>12864.58</v>
      </c>
      <c r="F651" t="inlineStr">
        <is>
          <t>Fabrica de Bares (2025)</t>
        </is>
      </c>
      <c r="G651" t="b">
        <v>1</v>
      </c>
      <c r="H651" t="inlineStr">
        <is>
          <t>5/2026</t>
        </is>
      </c>
    </row>
    <row r="652">
      <c r="A652" t="inlineStr">
        <is>
          <t>Love Cabaret</t>
        </is>
      </c>
      <c r="B652" t="inlineStr">
        <is>
          <t>Deduções sobre Venda</t>
        </is>
      </c>
      <c r="C652" t="inlineStr">
        <is>
          <t>Meios de pagamento</t>
        </is>
      </c>
      <c r="D652" t="inlineStr">
        <is>
          <t>01/05/2026</t>
        </is>
      </c>
      <c r="E652" s="488" t="n">
        <v>8669.92</v>
      </c>
      <c r="F652" t="inlineStr">
        <is>
          <t>Fabrica de Bares (2025)</t>
        </is>
      </c>
      <c r="G652" t="b">
        <v>1</v>
      </c>
      <c r="H652" t="inlineStr">
        <is>
          <t>5/2026</t>
        </is>
      </c>
    </row>
    <row r="653">
      <c r="A653" t="inlineStr">
        <is>
          <t>Love Cabaret</t>
        </is>
      </c>
      <c r="B653" t="inlineStr">
        <is>
          <t>Deduções sobre Venda</t>
        </is>
      </c>
      <c r="C653" t="inlineStr">
        <is>
          <t>Meios de pagamento - Delivery</t>
        </is>
      </c>
      <c r="D653" t="inlineStr">
        <is>
          <t>01/05/2026</t>
        </is>
      </c>
      <c r="E653" s="488" t="n">
        <v>0</v>
      </c>
      <c r="F653" t="inlineStr">
        <is>
          <t>Fabrica de Bares (2025)</t>
        </is>
      </c>
      <c r="G653" t="b">
        <v>1</v>
      </c>
      <c r="H653" t="inlineStr">
        <is>
          <t>5/2026</t>
        </is>
      </c>
    </row>
    <row r="654">
      <c r="A654" t="inlineStr">
        <is>
          <t>Love Cabaret</t>
        </is>
      </c>
      <c r="B654" t="inlineStr">
        <is>
          <t>Deduções sobre Venda</t>
        </is>
      </c>
      <c r="C654" t="inlineStr">
        <is>
          <t>Inadimplência</t>
        </is>
      </c>
      <c r="D654" t="inlineStr">
        <is>
          <t>01/05/2026</t>
        </is>
      </c>
      <c r="E654" s="488" t="n">
        <v>0</v>
      </c>
      <c r="F654" t="inlineStr">
        <is>
          <t>Fabrica de Bares (2025)</t>
        </is>
      </c>
      <c r="G654" t="b">
        <v>1</v>
      </c>
      <c r="H654" t="inlineStr">
        <is>
          <t>5/2026</t>
        </is>
      </c>
    </row>
    <row r="655">
      <c r="A655" t="inlineStr">
        <is>
          <t>Love Cabaret</t>
        </is>
      </c>
      <c r="B655" t="inlineStr">
        <is>
          <t>Deduções sobre Venda</t>
        </is>
      </c>
      <c r="C655" t="inlineStr">
        <is>
          <t>Outros D</t>
        </is>
      </c>
      <c r="D655" t="inlineStr">
        <is>
          <t>01/05/2026</t>
        </is>
      </c>
      <c r="E655" s="488" t="n">
        <v>0</v>
      </c>
      <c r="F655" t="inlineStr">
        <is>
          <t>Fabrica de Bares (2025)</t>
        </is>
      </c>
      <c r="G655" t="b">
        <v>1</v>
      </c>
      <c r="H655" t="inlineStr">
        <is>
          <t>5/2026</t>
        </is>
      </c>
    </row>
    <row r="656">
      <c r="A656" t="inlineStr">
        <is>
          <t>Love Cabaret</t>
        </is>
      </c>
      <c r="B656" t="inlineStr">
        <is>
          <t>Mão de Obra - PJ</t>
        </is>
      </c>
      <c r="C656" t="inlineStr">
        <is>
          <t>MDO PJ Fixo</t>
        </is>
      </c>
      <c r="D656" t="inlineStr">
        <is>
          <t>01/05/2026</t>
        </is>
      </c>
      <c r="E656" s="488" t="n">
        <v>19550</v>
      </c>
      <c r="F656" t="inlineStr">
        <is>
          <t>Fabrica de Bares (2025)</t>
        </is>
      </c>
      <c r="G656" t="b">
        <v>1</v>
      </c>
      <c r="H656" t="inlineStr">
        <is>
          <t>5/2026</t>
        </is>
      </c>
    </row>
    <row r="657">
      <c r="A657" t="inlineStr">
        <is>
          <t>Love Cabaret</t>
        </is>
      </c>
      <c r="B657" t="inlineStr">
        <is>
          <t>Mão de Obra - Salários</t>
        </is>
      </c>
      <c r="C657" t="inlineStr">
        <is>
          <t>MDO CLT - Salário</t>
        </is>
      </c>
      <c r="D657" t="inlineStr">
        <is>
          <t>01/05/2026</t>
        </is>
      </c>
      <c r="E657" s="488" t="n">
        <v>5655</v>
      </c>
      <c r="F657" t="inlineStr">
        <is>
          <t>Fabrica de Bares (2025)</t>
        </is>
      </c>
      <c r="G657" t="b">
        <v>1</v>
      </c>
      <c r="H657" t="inlineStr">
        <is>
          <t>5/2026</t>
        </is>
      </c>
    </row>
    <row r="658">
      <c r="A658" t="inlineStr">
        <is>
          <t>Love Cabaret</t>
        </is>
      </c>
      <c r="B658" t="inlineStr">
        <is>
          <t>Mão de Obra - Extra</t>
        </is>
      </c>
      <c r="C658" t="inlineStr">
        <is>
          <t>Mão de Obra Extra</t>
        </is>
      </c>
      <c r="D658" t="inlineStr">
        <is>
          <t>01/05/2026</t>
        </is>
      </c>
      <c r="E658" s="488" t="n">
        <v>72000</v>
      </c>
      <c r="F658" t="inlineStr">
        <is>
          <t>Fabrica de Bares (2025)</t>
        </is>
      </c>
      <c r="G658" t="b">
        <v>1</v>
      </c>
      <c r="H658" t="inlineStr">
        <is>
          <t>5/2026</t>
        </is>
      </c>
    </row>
    <row r="659">
      <c r="A659" t="inlineStr">
        <is>
          <t>Love Cabaret</t>
        </is>
      </c>
      <c r="B659" t="inlineStr">
        <is>
          <t>Mão de Obra - Encargos e Provisões</t>
        </is>
      </c>
      <c r="C659" t="inlineStr">
        <is>
          <t xml:space="preserve">  -  FGTS</t>
        </is>
      </c>
      <c r="D659" t="inlineStr">
        <is>
          <t>01/05/2026</t>
        </is>
      </c>
      <c r="E659" s="488" t="n">
        <v>894.09</v>
      </c>
      <c r="F659" t="inlineStr">
        <is>
          <t>Fabrica de Bares (2025)</t>
        </is>
      </c>
      <c r="G659" t="b">
        <v>1</v>
      </c>
      <c r="H659" t="inlineStr">
        <is>
          <t>5/2026</t>
        </is>
      </c>
    </row>
    <row r="660">
      <c r="A660" t="inlineStr">
        <is>
          <t>Love Cabaret</t>
        </is>
      </c>
      <c r="B660" t="inlineStr">
        <is>
          <t>Mão de Obra - Encargos e Provisões</t>
        </is>
      </c>
      <c r="C660" t="inlineStr">
        <is>
          <t xml:space="preserve">  -  INSS Patronal</t>
        </is>
      </c>
      <c r="D660" t="inlineStr">
        <is>
          <t>01/05/2026</t>
        </is>
      </c>
      <c r="E660" s="488" t="n">
        <v>2216.8</v>
      </c>
      <c r="F660" t="inlineStr">
        <is>
          <t>Fabrica de Bares (2025)</t>
        </is>
      </c>
      <c r="G660" t="b">
        <v>1</v>
      </c>
      <c r="H660" t="inlineStr">
        <is>
          <t>5/2026</t>
        </is>
      </c>
    </row>
    <row r="661">
      <c r="A661" t="inlineStr">
        <is>
          <t>Love Cabaret</t>
        </is>
      </c>
      <c r="B661" t="inlineStr">
        <is>
          <t>Mão de Obra - Encargos e Provisões</t>
        </is>
      </c>
      <c r="C661" t="inlineStr">
        <is>
          <t xml:space="preserve">  -  INSS Segurados</t>
        </is>
      </c>
      <c r="D661" t="inlineStr">
        <is>
          <t>01/05/2026</t>
        </is>
      </c>
      <c r="E661" s="488" t="n">
        <v>0</v>
      </c>
      <c r="F661" t="inlineStr">
        <is>
          <t>Fabrica de Bares (2025)</t>
        </is>
      </c>
      <c r="G661" t="b">
        <v>1</v>
      </c>
      <c r="H661" t="inlineStr">
        <is>
          <t>5/2026</t>
        </is>
      </c>
    </row>
    <row r="662">
      <c r="A662" t="inlineStr">
        <is>
          <t>Love Cabaret</t>
        </is>
      </c>
      <c r="B662" t="inlineStr">
        <is>
          <t>Mão de Obra - Encargos e Provisões</t>
        </is>
      </c>
      <c r="C662" t="inlineStr">
        <is>
          <t xml:space="preserve">  -  13º Salário</t>
        </is>
      </c>
      <c r="D662" t="inlineStr">
        <is>
          <t>01/05/2026</t>
        </is>
      </c>
      <c r="E662" s="488" t="n">
        <v>1542.68</v>
      </c>
      <c r="F662" t="inlineStr">
        <is>
          <t>Fabrica de Bares (2025)</t>
        </is>
      </c>
      <c r="G662" t="b">
        <v>1</v>
      </c>
      <c r="H662" t="inlineStr">
        <is>
          <t>5/2026</t>
        </is>
      </c>
    </row>
    <row r="663">
      <c r="A663" t="inlineStr">
        <is>
          <t>Love Cabaret</t>
        </is>
      </c>
      <c r="B663" t="inlineStr">
        <is>
          <t>Mão de Obra - Encargos e Provisões</t>
        </is>
      </c>
      <c r="C663" t="inlineStr">
        <is>
          <t xml:space="preserve">  -  Férias</t>
        </is>
      </c>
      <c r="D663" t="inlineStr">
        <is>
          <t>01/05/2026</t>
        </is>
      </c>
      <c r="E663" s="488" t="n">
        <v>513.92</v>
      </c>
      <c r="F663" t="inlineStr">
        <is>
          <t>Fabrica de Bares (2025)</t>
        </is>
      </c>
      <c r="G663" t="b">
        <v>1</v>
      </c>
      <c r="H663" t="inlineStr">
        <is>
          <t>5/2026</t>
        </is>
      </c>
    </row>
    <row r="664">
      <c r="A664" t="inlineStr">
        <is>
          <t>Love Cabaret</t>
        </is>
      </c>
      <c r="B664" t="inlineStr">
        <is>
          <t>Mão de Obra - Encargos e Provisões</t>
        </is>
      </c>
      <c r="C664" t="inlineStr">
        <is>
          <t xml:space="preserve">  -  FGTS sobre 13º Salários</t>
        </is>
      </c>
      <c r="D664" t="inlineStr">
        <is>
          <t>01/05/2026</t>
        </is>
      </c>
      <c r="E664" s="488" t="n">
        <v>13.73</v>
      </c>
      <c r="F664" t="inlineStr">
        <is>
          <t>Fabrica de Bares (2025)</t>
        </is>
      </c>
      <c r="G664" t="b">
        <v>1</v>
      </c>
      <c r="H664" t="inlineStr">
        <is>
          <t>5/2026</t>
        </is>
      </c>
    </row>
    <row r="665">
      <c r="A665" t="inlineStr">
        <is>
          <t>Love Cabaret</t>
        </is>
      </c>
      <c r="B665" t="inlineStr">
        <is>
          <t>Mão de Obra - Encargos e Provisões</t>
        </is>
      </c>
      <c r="C665" t="inlineStr">
        <is>
          <t xml:space="preserve">  -  FGTS sobre Férias</t>
        </is>
      </c>
      <c r="D665" t="inlineStr">
        <is>
          <t>01/05/2026</t>
        </is>
      </c>
      <c r="E665" s="488" t="n">
        <v>4.57</v>
      </c>
      <c r="F665" t="inlineStr">
        <is>
          <t>Fabrica de Bares (2025)</t>
        </is>
      </c>
      <c r="G665" t="b">
        <v>1</v>
      </c>
      <c r="H665" t="inlineStr">
        <is>
          <t>5/2026</t>
        </is>
      </c>
    </row>
    <row r="666">
      <c r="A666" t="inlineStr">
        <is>
          <t>Love Cabaret</t>
        </is>
      </c>
      <c r="B666" t="inlineStr">
        <is>
          <t>Mão de Obra - Encargos e Provisões</t>
        </is>
      </c>
      <c r="C666" t="inlineStr">
        <is>
          <t xml:space="preserve">  -  INSS sobre 13º Salários</t>
        </is>
      </c>
      <c r="D666" t="inlineStr">
        <is>
          <t>01/05/2026</t>
        </is>
      </c>
      <c r="E666" s="488" t="n">
        <v>25.76</v>
      </c>
      <c r="F666" t="inlineStr">
        <is>
          <t>Fabrica de Bares (2025)</t>
        </is>
      </c>
      <c r="G666" t="b">
        <v>1</v>
      </c>
      <c r="H666" t="inlineStr">
        <is>
          <t>5/2026</t>
        </is>
      </c>
    </row>
    <row r="667">
      <c r="A667" t="inlineStr">
        <is>
          <t>Love Cabaret</t>
        </is>
      </c>
      <c r="B667" t="inlineStr">
        <is>
          <t>Mão de Obra - Encargos e Provisões</t>
        </is>
      </c>
      <c r="C667" t="inlineStr">
        <is>
          <t xml:space="preserve">  -  INSS sobre Férias</t>
        </is>
      </c>
      <c r="D667" t="inlineStr">
        <is>
          <t>01/05/2026</t>
        </is>
      </c>
      <c r="E667" s="488" t="n">
        <v>11.41</v>
      </c>
      <c r="F667" t="inlineStr">
        <is>
          <t>Fabrica de Bares (2025)</t>
        </is>
      </c>
      <c r="G667" t="b">
        <v>1</v>
      </c>
      <c r="H667" t="inlineStr">
        <is>
          <t>5/2026</t>
        </is>
      </c>
    </row>
    <row r="668">
      <c r="A668" t="inlineStr">
        <is>
          <t>Love Cabaret</t>
        </is>
      </c>
      <c r="B668" t="inlineStr">
        <is>
          <t>Mão de Obra - Encargos e Provisões</t>
        </is>
      </c>
      <c r="C668" t="inlineStr">
        <is>
          <t xml:space="preserve">  -  Rescisão</t>
        </is>
      </c>
      <c r="D668" t="inlineStr">
        <is>
          <t>01/05/2026</t>
        </is>
      </c>
      <c r="E668" s="488" t="n">
        <v>370.39</v>
      </c>
      <c r="F668" t="inlineStr">
        <is>
          <t>Fabrica de Bares (2025)</t>
        </is>
      </c>
      <c r="G668" t="b">
        <v>1</v>
      </c>
      <c r="H668" t="inlineStr">
        <is>
          <t>5/2026</t>
        </is>
      </c>
    </row>
    <row r="669">
      <c r="A669" t="inlineStr">
        <is>
          <t>Love Cabaret</t>
        </is>
      </c>
      <c r="B669" t="inlineStr">
        <is>
          <t>Mão de Obra - Encargos e Provisões</t>
        </is>
      </c>
      <c r="C669" t="inlineStr">
        <is>
          <t xml:space="preserve">  -  Multa Rescisória</t>
        </is>
      </c>
      <c r="D669" t="inlineStr">
        <is>
          <t>01/05/2026</t>
        </is>
      </c>
      <c r="E669" s="488" t="n">
        <v>0</v>
      </c>
      <c r="F669" t="inlineStr">
        <is>
          <t>Fabrica de Bares (2025)</t>
        </is>
      </c>
      <c r="G669" t="b">
        <v>1</v>
      </c>
      <c r="H669" t="inlineStr">
        <is>
          <t>5/2026</t>
        </is>
      </c>
    </row>
    <row r="670">
      <c r="A670" t="inlineStr">
        <is>
          <t>Love Cabaret</t>
        </is>
      </c>
      <c r="B670" t="inlineStr">
        <is>
          <t>Mão de Obra - Encargos e Provisões</t>
        </is>
      </c>
      <c r="C670" t="inlineStr">
        <is>
          <t xml:space="preserve">  -  Ações trabalhistas</t>
        </is>
      </c>
      <c r="D670" t="inlineStr">
        <is>
          <t>01/05/2026</t>
        </is>
      </c>
      <c r="E670" s="488" t="n">
        <v>2500</v>
      </c>
      <c r="F670" t="inlineStr">
        <is>
          <t>Fabrica de Bares (2025)</t>
        </is>
      </c>
      <c r="G670" t="b">
        <v>1</v>
      </c>
      <c r="H670" t="inlineStr">
        <is>
          <t>5/2026</t>
        </is>
      </c>
    </row>
    <row r="671">
      <c r="A671" t="inlineStr">
        <is>
          <t>Love Cabaret</t>
        </is>
      </c>
      <c r="B671" t="inlineStr">
        <is>
          <t>Mão de Obra - Encargos e Provisões</t>
        </is>
      </c>
      <c r="C671" t="inlineStr">
        <is>
          <t xml:space="preserve">  -  Adicional Noturno</t>
        </is>
      </c>
      <c r="D671" t="inlineStr">
        <is>
          <t>01/05/2026</t>
        </is>
      </c>
      <c r="E671" s="488" t="n">
        <v>153.93</v>
      </c>
      <c r="F671" t="inlineStr">
        <is>
          <t>Fabrica de Bares (2025)</t>
        </is>
      </c>
      <c r="G671" t="b">
        <v>1</v>
      </c>
      <c r="H671" t="inlineStr">
        <is>
          <t>5/2026</t>
        </is>
      </c>
    </row>
    <row r="672">
      <c r="A672" t="inlineStr">
        <is>
          <t>Love Cabaret</t>
        </is>
      </c>
      <c r="B672" t="inlineStr">
        <is>
          <t>Mão de Obra - Encargos e Provisões</t>
        </is>
      </c>
      <c r="C672" t="inlineStr">
        <is>
          <t xml:space="preserve">  -  Hora Extra</t>
        </is>
      </c>
      <c r="D672" t="inlineStr">
        <is>
          <t>01/05/2026</t>
        </is>
      </c>
      <c r="E672" s="488" t="n">
        <v>0</v>
      </c>
      <c r="F672" t="inlineStr">
        <is>
          <t>Fabrica de Bares (2025)</t>
        </is>
      </c>
      <c r="G672" t="b">
        <v>1</v>
      </c>
      <c r="H672" t="inlineStr">
        <is>
          <t>5/2026</t>
        </is>
      </c>
    </row>
    <row r="673">
      <c r="A673" t="inlineStr">
        <is>
          <t>Love Cabaret</t>
        </is>
      </c>
      <c r="B673" t="inlineStr">
        <is>
          <t>Mão de Obra - Encargos e Provisões</t>
        </is>
      </c>
      <c r="C673" t="inlineStr">
        <is>
          <t xml:space="preserve">  -  Remuneração Variável</t>
        </is>
      </c>
      <c r="D673" t="inlineStr">
        <is>
          <t>01/05/2026</t>
        </is>
      </c>
      <c r="E673" s="488" t="n">
        <v>0</v>
      </c>
      <c r="F673" t="inlineStr">
        <is>
          <t>Fabrica de Bares (2025)</t>
        </is>
      </c>
      <c r="G673" t="b">
        <v>1</v>
      </c>
      <c r="H673" t="inlineStr">
        <is>
          <t>5/2026</t>
        </is>
      </c>
    </row>
    <row r="674">
      <c r="A674" t="inlineStr">
        <is>
          <t>Love Cabaret</t>
        </is>
      </c>
      <c r="B674" t="inlineStr">
        <is>
          <t>Mão de Obra - Encargos e Provisões</t>
        </is>
      </c>
      <c r="C674" t="inlineStr">
        <is>
          <t xml:space="preserve">  -  Premiação</t>
        </is>
      </c>
      <c r="D674" t="inlineStr">
        <is>
          <t>01/05/2026</t>
        </is>
      </c>
      <c r="E674" s="488" t="n">
        <v>0</v>
      </c>
      <c r="F674" t="inlineStr">
        <is>
          <t>Fabrica de Bares (2025)</t>
        </is>
      </c>
      <c r="G674" t="b">
        <v>1</v>
      </c>
      <c r="H674" t="inlineStr">
        <is>
          <t>5/2026</t>
        </is>
      </c>
    </row>
    <row r="675">
      <c r="A675" t="inlineStr">
        <is>
          <t>Love Cabaret</t>
        </is>
      </c>
      <c r="B675" t="inlineStr">
        <is>
          <t>Mão de Obra - Benefícios</t>
        </is>
      </c>
      <c r="C675" t="inlineStr">
        <is>
          <t xml:space="preserve">  -  Vale-transporte</t>
        </is>
      </c>
      <c r="D675" t="inlineStr">
        <is>
          <t>01/05/2026</t>
        </is>
      </c>
      <c r="E675" s="488" t="n">
        <v>760</v>
      </c>
      <c r="F675" t="inlineStr">
        <is>
          <t>Fabrica de Bares (2025)</t>
        </is>
      </c>
      <c r="G675" t="b">
        <v>1</v>
      </c>
      <c r="H675" t="inlineStr">
        <is>
          <t>5/2026</t>
        </is>
      </c>
    </row>
    <row r="676">
      <c r="A676" t="inlineStr">
        <is>
          <t>Love Cabaret</t>
        </is>
      </c>
      <c r="B676" t="inlineStr">
        <is>
          <t>Mão de Obra - Benefícios</t>
        </is>
      </c>
      <c r="C676" t="inlineStr">
        <is>
          <t xml:space="preserve">  -  Assist. Médica</t>
        </is>
      </c>
      <c r="D676" t="inlineStr">
        <is>
          <t>01/05/2026</t>
        </is>
      </c>
      <c r="E676" s="488" t="n">
        <v>0</v>
      </c>
      <c r="F676" t="inlineStr">
        <is>
          <t>Fabrica de Bares (2025)</t>
        </is>
      </c>
      <c r="G676" t="b">
        <v>1</v>
      </c>
      <c r="H676" t="inlineStr">
        <is>
          <t>5/2026</t>
        </is>
      </c>
    </row>
    <row r="677">
      <c r="A677" t="inlineStr">
        <is>
          <t>Love Cabaret</t>
        </is>
      </c>
      <c r="B677" t="inlineStr">
        <is>
          <t>Mão de Obra - Benefícios</t>
        </is>
      </c>
      <c r="C677" t="inlineStr">
        <is>
          <t xml:space="preserve">  -  Assist. Odontologica</t>
        </is>
      </c>
      <c r="D677" t="inlineStr">
        <is>
          <t>01/05/2026</t>
        </is>
      </c>
      <c r="E677" s="488" t="n">
        <v>0</v>
      </c>
      <c r="F677" t="inlineStr">
        <is>
          <t>Fabrica de Bares (2025)</t>
        </is>
      </c>
      <c r="G677" t="b">
        <v>1</v>
      </c>
      <c r="H677" t="inlineStr">
        <is>
          <t>5/2026</t>
        </is>
      </c>
    </row>
    <row r="678">
      <c r="A678" t="inlineStr">
        <is>
          <t>Love Cabaret</t>
        </is>
      </c>
      <c r="B678" t="inlineStr">
        <is>
          <t>Mão de Obra - Benefícios</t>
        </is>
      </c>
      <c r="C678" t="inlineStr">
        <is>
          <t xml:space="preserve">  -  Seguro de Vida</t>
        </is>
      </c>
      <c r="D678" t="inlineStr">
        <is>
          <t>01/05/2026</t>
        </is>
      </c>
      <c r="E678" s="488" t="n">
        <v>20</v>
      </c>
      <c r="F678" t="inlineStr">
        <is>
          <t>Fabrica de Bares (2025)</t>
        </is>
      </c>
      <c r="G678" t="b">
        <v>1</v>
      </c>
      <c r="H678" t="inlineStr">
        <is>
          <t>5/2026</t>
        </is>
      </c>
    </row>
    <row r="679">
      <c r="A679" t="inlineStr">
        <is>
          <t>Love Cabaret</t>
        </is>
      </c>
      <c r="B679" t="inlineStr">
        <is>
          <t>Mão de Obra - Benefícios</t>
        </is>
      </c>
      <c r="C679" t="inlineStr">
        <is>
          <t xml:space="preserve">  -  Ajuda de Custo</t>
        </is>
      </c>
      <c r="D679" t="inlineStr">
        <is>
          <t>01/05/2026</t>
        </is>
      </c>
      <c r="E679" s="488" t="n">
        <v>0</v>
      </c>
      <c r="F679" t="inlineStr">
        <is>
          <t>Fabrica de Bares (2025)</t>
        </is>
      </c>
      <c r="G679" t="b">
        <v>1</v>
      </c>
      <c r="H679" t="inlineStr">
        <is>
          <t>5/2026</t>
        </is>
      </c>
    </row>
    <row r="680">
      <c r="A680" t="inlineStr">
        <is>
          <t>Love Cabaret</t>
        </is>
      </c>
      <c r="B680" t="inlineStr">
        <is>
          <t>Mão de Obra - Benefícios</t>
        </is>
      </c>
      <c r="C680" t="inlineStr">
        <is>
          <t xml:space="preserve">  -  Uniformes Manutenção e Reposição</t>
        </is>
      </c>
      <c r="D680" t="inlineStr">
        <is>
          <t>01/05/2026</t>
        </is>
      </c>
      <c r="E680" s="488" t="n">
        <v>0</v>
      </c>
      <c r="F680" t="inlineStr">
        <is>
          <t>Fabrica de Bares (2025)</t>
        </is>
      </c>
      <c r="G680" t="b">
        <v>1</v>
      </c>
      <c r="H680" t="inlineStr">
        <is>
          <t>5/2026</t>
        </is>
      </c>
    </row>
    <row r="681">
      <c r="A681" t="inlineStr">
        <is>
          <t>Love Cabaret</t>
        </is>
      </c>
      <c r="B681" t="inlineStr">
        <is>
          <t>Mão de Obra - Benefícios</t>
        </is>
      </c>
      <c r="C681" t="inlineStr">
        <is>
          <t xml:space="preserve">  -  Exames Periódicos</t>
        </is>
      </c>
      <c r="D681" t="inlineStr">
        <is>
          <t>01/05/2026</t>
        </is>
      </c>
      <c r="E681" s="488" t="n">
        <v>9.890000000000001</v>
      </c>
      <c r="F681" t="inlineStr">
        <is>
          <t>Fabrica de Bares (2025)</t>
        </is>
      </c>
      <c r="G681" t="b">
        <v>1</v>
      </c>
      <c r="H681" t="inlineStr">
        <is>
          <t>5/2026</t>
        </is>
      </c>
    </row>
    <row r="682">
      <c r="A682" t="inlineStr">
        <is>
          <t>Love Cabaret</t>
        </is>
      </c>
      <c r="B682" t="inlineStr">
        <is>
          <t>Mão de Obra - Benefícios</t>
        </is>
      </c>
      <c r="C682" t="inlineStr">
        <is>
          <t xml:space="preserve">  -  Diversos - Vale Combustível</t>
        </is>
      </c>
      <c r="D682" t="inlineStr">
        <is>
          <t>01/05/2026</t>
        </is>
      </c>
      <c r="E682" s="488" t="n">
        <v>0</v>
      </c>
      <c r="F682" t="inlineStr">
        <is>
          <t>Fabrica de Bares (2025)</t>
        </is>
      </c>
      <c r="G682" t="b">
        <v>1</v>
      </c>
      <c r="H682" t="inlineStr">
        <is>
          <t>5/2026</t>
        </is>
      </c>
    </row>
    <row r="683">
      <c r="A683" t="inlineStr">
        <is>
          <t>Love Cabaret</t>
        </is>
      </c>
      <c r="B683" t="inlineStr">
        <is>
          <t>Mão de Obra - Benefícios</t>
        </is>
      </c>
      <c r="C683" t="inlineStr">
        <is>
          <t xml:space="preserve">  -  Gratificações</t>
        </is>
      </c>
      <c r="D683" t="inlineStr">
        <is>
          <t>01/05/2026</t>
        </is>
      </c>
      <c r="E683" s="488" t="n">
        <v>0</v>
      </c>
      <c r="F683" t="inlineStr">
        <is>
          <t>Fabrica de Bares (2025)</t>
        </is>
      </c>
      <c r="G683" t="b">
        <v>1</v>
      </c>
      <c r="H683" t="inlineStr">
        <is>
          <t>5/2026</t>
        </is>
      </c>
    </row>
    <row r="684">
      <c r="A684" t="inlineStr">
        <is>
          <t>Love Cabaret</t>
        </is>
      </c>
      <c r="B684" t="inlineStr">
        <is>
          <t>Mão de Obra - Benefícios</t>
        </is>
      </c>
      <c r="C684" t="inlineStr">
        <is>
          <t xml:space="preserve">  -  Cursos e Treinamentos</t>
        </is>
      </c>
      <c r="D684" t="inlineStr">
        <is>
          <t>01/05/2026</t>
        </is>
      </c>
      <c r="E684" s="488" t="n">
        <v>0</v>
      </c>
      <c r="F684" t="inlineStr">
        <is>
          <t>Fabrica de Bares (2025)</t>
        </is>
      </c>
      <c r="G684" t="b">
        <v>1</v>
      </c>
      <c r="H684" t="inlineStr">
        <is>
          <t>5/2026</t>
        </is>
      </c>
    </row>
    <row r="685">
      <c r="A685" t="inlineStr">
        <is>
          <t>Love Cabaret</t>
        </is>
      </c>
      <c r="B685" t="inlineStr">
        <is>
          <t>Mão de Obra - Benefícios</t>
        </is>
      </c>
      <c r="C685" t="inlineStr">
        <is>
          <t xml:space="preserve">  -  Alimentação Funcionário</t>
        </is>
      </c>
      <c r="D685" t="inlineStr">
        <is>
          <t>01/05/2026</t>
        </is>
      </c>
      <c r="E685" s="488" t="n">
        <v>12580.19</v>
      </c>
      <c r="F685" t="inlineStr">
        <is>
          <t>Fabrica de Bares (2025)</t>
        </is>
      </c>
      <c r="G685" t="b">
        <v>1</v>
      </c>
      <c r="H685" t="inlineStr">
        <is>
          <t>5/2026</t>
        </is>
      </c>
    </row>
    <row r="686">
      <c r="A686" t="inlineStr">
        <is>
          <t>Love Cabaret</t>
        </is>
      </c>
      <c r="B686" t="inlineStr">
        <is>
          <t>Mão de Obra - Pro Labores</t>
        </is>
      </c>
      <c r="C686" t="inlineStr">
        <is>
          <t xml:space="preserve">  -  Pro Labore</t>
        </is>
      </c>
      <c r="D686" t="inlineStr">
        <is>
          <t>01/05/2026</t>
        </is>
      </c>
      <c r="E686" s="488" t="n">
        <v>0</v>
      </c>
      <c r="F686" t="inlineStr">
        <is>
          <t>Fabrica de Bares (2025)</t>
        </is>
      </c>
      <c r="G686" t="b">
        <v>1</v>
      </c>
      <c r="H686" t="inlineStr">
        <is>
          <t>5/2026</t>
        </is>
      </c>
    </row>
    <row r="687">
      <c r="A687" t="inlineStr">
        <is>
          <t>Love Cabaret</t>
        </is>
      </c>
      <c r="B687" t="inlineStr">
        <is>
          <t>Custo de Ocupação</t>
        </is>
      </c>
      <c r="C687" t="inlineStr">
        <is>
          <t>Aluguel de Imoveis</t>
        </is>
      </c>
      <c r="D687" t="inlineStr">
        <is>
          <t>01/05/2026</t>
        </is>
      </c>
      <c r="E687" s="488" t="n">
        <v>65188.38</v>
      </c>
      <c r="F687" t="inlineStr">
        <is>
          <t>Fabrica de Bares (2025)</t>
        </is>
      </c>
      <c r="G687" t="b">
        <v>1</v>
      </c>
      <c r="H687" t="inlineStr">
        <is>
          <t>5/2026</t>
        </is>
      </c>
    </row>
    <row r="688">
      <c r="A688" t="inlineStr">
        <is>
          <t>Love Cabaret</t>
        </is>
      </c>
      <c r="B688" t="inlineStr">
        <is>
          <t>Custo de Ocupação</t>
        </is>
      </c>
      <c r="C688" t="inlineStr">
        <is>
          <t>Condominio</t>
        </is>
      </c>
      <c r="D688" t="inlineStr">
        <is>
          <t>01/05/2026</t>
        </is>
      </c>
      <c r="E688" s="488" t="n">
        <v>0</v>
      </c>
      <c r="F688" t="inlineStr">
        <is>
          <t>Fabrica de Bares (2025)</t>
        </is>
      </c>
      <c r="G688" t="b">
        <v>1</v>
      </c>
      <c r="H688" t="inlineStr">
        <is>
          <t>5/2026</t>
        </is>
      </c>
    </row>
    <row r="689">
      <c r="A689" t="inlineStr">
        <is>
          <t>Love Cabaret</t>
        </is>
      </c>
      <c r="B689" t="inlineStr">
        <is>
          <t>Custo de Ocupação</t>
        </is>
      </c>
      <c r="C689" t="inlineStr">
        <is>
          <t>IPTU</t>
        </is>
      </c>
      <c r="D689" t="inlineStr">
        <is>
          <t>01/05/2026</t>
        </is>
      </c>
      <c r="E689" s="488" t="n">
        <v>5168</v>
      </c>
      <c r="F689" t="inlineStr">
        <is>
          <t>Fabrica de Bares (2025)</t>
        </is>
      </c>
      <c r="G689" t="b">
        <v>1</v>
      </c>
      <c r="H689" t="inlineStr">
        <is>
          <t>5/2026</t>
        </is>
      </c>
    </row>
    <row r="690">
      <c r="A690" t="inlineStr">
        <is>
          <t>Love Cabaret</t>
        </is>
      </c>
      <c r="B690" t="inlineStr">
        <is>
          <t>Custo de Ocupação</t>
        </is>
      </c>
      <c r="C690" t="inlineStr">
        <is>
          <t>Fundo de Promoção</t>
        </is>
      </c>
      <c r="D690" t="inlineStr">
        <is>
          <t>01/05/2026</t>
        </is>
      </c>
      <c r="E690" s="488" t="n">
        <v>0</v>
      </c>
      <c r="F690" t="inlineStr">
        <is>
          <t>Fabrica de Bares (2025)</t>
        </is>
      </c>
      <c r="G690" t="b">
        <v>1</v>
      </c>
      <c r="H690" t="inlineStr">
        <is>
          <t>5/2026</t>
        </is>
      </c>
    </row>
    <row r="691">
      <c r="A691" t="inlineStr">
        <is>
          <t>Love Cabaret</t>
        </is>
      </c>
      <c r="B691" t="inlineStr">
        <is>
          <t>Custo de Ocupação</t>
        </is>
      </c>
      <c r="C691" t="inlineStr">
        <is>
          <t>Seguro Patrimonial</t>
        </is>
      </c>
      <c r="D691" t="inlineStr">
        <is>
          <t>01/05/2026</t>
        </is>
      </c>
      <c r="E691" s="488" t="n">
        <v>120.36</v>
      </c>
      <c r="F691" t="inlineStr">
        <is>
          <t>Fabrica de Bares (2025)</t>
        </is>
      </c>
      <c r="G691" t="b">
        <v>1</v>
      </c>
      <c r="H691" t="inlineStr">
        <is>
          <t>5/2026</t>
        </is>
      </c>
    </row>
    <row r="692">
      <c r="A692" t="inlineStr">
        <is>
          <t>Love Cabaret</t>
        </is>
      </c>
      <c r="B692" t="inlineStr">
        <is>
          <t>Custo de Ocupação</t>
        </is>
      </c>
      <c r="C692" t="inlineStr">
        <is>
          <t>Arrendamento</t>
        </is>
      </c>
      <c r="D692" t="inlineStr">
        <is>
          <t>01/05/2026</t>
        </is>
      </c>
      <c r="E692" s="488" t="n">
        <v>0</v>
      </c>
      <c r="F692" t="inlineStr">
        <is>
          <t>Fabrica de Bares (2025)</t>
        </is>
      </c>
      <c r="G692" t="b">
        <v>1</v>
      </c>
      <c r="H692" t="inlineStr">
        <is>
          <t>5/2026</t>
        </is>
      </c>
    </row>
    <row r="693">
      <c r="A693" t="inlineStr">
        <is>
          <t>Love Cabaret</t>
        </is>
      </c>
      <c r="B693" t="inlineStr">
        <is>
          <t>Custo de Ocupação</t>
        </is>
      </c>
      <c r="C693" t="inlineStr">
        <is>
          <t>Taxas publicas administrativas - Ocupação</t>
        </is>
      </c>
      <c r="D693" t="inlineStr">
        <is>
          <t>01/05/2026</t>
        </is>
      </c>
      <c r="E693" s="488" t="n">
        <v>0</v>
      </c>
      <c r="F693" t="inlineStr">
        <is>
          <t>Fabrica de Bares (2025)</t>
        </is>
      </c>
      <c r="G693" t="b">
        <v>1</v>
      </c>
      <c r="H693" t="inlineStr">
        <is>
          <t>5/2026</t>
        </is>
      </c>
    </row>
    <row r="694">
      <c r="A694" t="inlineStr">
        <is>
          <t>Love Cabaret</t>
        </is>
      </c>
      <c r="B694" t="inlineStr">
        <is>
          <t>Utilidades</t>
        </is>
      </c>
      <c r="C694" t="inlineStr">
        <is>
          <t>Agua/Esgoto</t>
        </is>
      </c>
      <c r="D694" t="inlineStr">
        <is>
          <t>01/05/2026</t>
        </is>
      </c>
      <c r="E694" s="488" t="n">
        <v>2775.67</v>
      </c>
      <c r="F694" t="inlineStr">
        <is>
          <t>Fabrica de Bares (2025)</t>
        </is>
      </c>
      <c r="G694" t="b">
        <v>1</v>
      </c>
      <c r="H694" t="inlineStr">
        <is>
          <t>5/2026</t>
        </is>
      </c>
    </row>
    <row r="695">
      <c r="A695" t="inlineStr">
        <is>
          <t>Love Cabaret</t>
        </is>
      </c>
      <c r="B695" t="inlineStr">
        <is>
          <t>Utilidades</t>
        </is>
      </c>
      <c r="C695" t="inlineStr">
        <is>
          <t>Energia Eletrica</t>
        </is>
      </c>
      <c r="D695" t="inlineStr">
        <is>
          <t>01/05/2026</t>
        </is>
      </c>
      <c r="E695" s="488" t="n">
        <v>9775.67</v>
      </c>
      <c r="F695" t="inlineStr">
        <is>
          <t>Fabrica de Bares (2025)</t>
        </is>
      </c>
      <c r="G695" t="b">
        <v>1</v>
      </c>
      <c r="H695" t="inlineStr">
        <is>
          <t>5/2026</t>
        </is>
      </c>
    </row>
    <row r="696">
      <c r="A696" t="inlineStr">
        <is>
          <t>Love Cabaret</t>
        </is>
      </c>
      <c r="B696" t="inlineStr">
        <is>
          <t>Utilidades</t>
        </is>
      </c>
      <c r="C696" t="inlineStr">
        <is>
          <t>Gas de Cozinha</t>
        </is>
      </c>
      <c r="D696" t="inlineStr">
        <is>
          <t>01/05/2026</t>
        </is>
      </c>
      <c r="E696" s="488" t="n">
        <v>1175.67</v>
      </c>
      <c r="F696" t="inlineStr">
        <is>
          <t>Fabrica de Bares (2025)</t>
        </is>
      </c>
      <c r="G696" t="b">
        <v>1</v>
      </c>
      <c r="H696" t="inlineStr">
        <is>
          <t>5/2026</t>
        </is>
      </c>
    </row>
    <row r="697">
      <c r="A697" t="inlineStr">
        <is>
          <t>Love Cabaret</t>
        </is>
      </c>
      <c r="B697" t="inlineStr">
        <is>
          <t>Utilidades</t>
        </is>
      </c>
      <c r="C697" t="inlineStr">
        <is>
          <t>Higiene e Limpeza</t>
        </is>
      </c>
      <c r="D697" t="inlineStr">
        <is>
          <t>01/05/2026</t>
        </is>
      </c>
      <c r="E697" s="488" t="n">
        <v>11275.67</v>
      </c>
      <c r="F697" t="inlineStr">
        <is>
          <t>Fabrica de Bares (2025)</t>
        </is>
      </c>
      <c r="G697" t="b">
        <v>1</v>
      </c>
      <c r="H697" t="inlineStr">
        <is>
          <t>5/2026</t>
        </is>
      </c>
    </row>
    <row r="698">
      <c r="A698" t="inlineStr">
        <is>
          <t>Love Cabaret</t>
        </is>
      </c>
      <c r="B698" t="inlineStr">
        <is>
          <t>Utilidades</t>
        </is>
      </c>
      <c r="C698" t="inlineStr">
        <is>
          <t>Descartaveis</t>
        </is>
      </c>
      <c r="D698" t="inlineStr">
        <is>
          <t>01/05/2026</t>
        </is>
      </c>
      <c r="E698" s="488" t="n">
        <v>475.67</v>
      </c>
      <c r="F698" t="inlineStr">
        <is>
          <t>Fabrica de Bares (2025)</t>
        </is>
      </c>
      <c r="G698" t="b">
        <v>1</v>
      </c>
      <c r="H698" t="inlineStr">
        <is>
          <t>5/2026</t>
        </is>
      </c>
    </row>
    <row r="699">
      <c r="A699" t="inlineStr">
        <is>
          <t>Love Cabaret</t>
        </is>
      </c>
      <c r="B699" t="inlineStr">
        <is>
          <t>Utilidades</t>
        </is>
      </c>
      <c r="C699" t="inlineStr">
        <is>
          <t>Controle de Pragas</t>
        </is>
      </c>
      <c r="D699" t="inlineStr">
        <is>
          <t>01/05/2026</t>
        </is>
      </c>
      <c r="E699" s="488" t="n">
        <v>642.6</v>
      </c>
      <c r="F699" t="inlineStr">
        <is>
          <t>Fabrica de Bares (2025)</t>
        </is>
      </c>
      <c r="G699" t="b">
        <v>1</v>
      </c>
      <c r="H699" t="inlineStr">
        <is>
          <t>5/2026</t>
        </is>
      </c>
    </row>
    <row r="700">
      <c r="A700" t="inlineStr">
        <is>
          <t>Love Cabaret</t>
        </is>
      </c>
      <c r="B700" t="inlineStr">
        <is>
          <t>Utilidades</t>
        </is>
      </c>
      <c r="C700" t="inlineStr">
        <is>
          <t>Coleta de lixo</t>
        </is>
      </c>
      <c r="D700" t="inlineStr">
        <is>
          <t>01/05/2026</t>
        </is>
      </c>
      <c r="E700" s="488" t="n">
        <v>1375.67</v>
      </c>
      <c r="F700" t="inlineStr">
        <is>
          <t>Fabrica de Bares (2025)</t>
        </is>
      </c>
      <c r="G700" t="b">
        <v>1</v>
      </c>
      <c r="H700" t="inlineStr">
        <is>
          <t>5/2026</t>
        </is>
      </c>
    </row>
    <row r="701">
      <c r="A701" t="inlineStr">
        <is>
          <t>Love Cabaret</t>
        </is>
      </c>
      <c r="B701" t="inlineStr">
        <is>
          <t>Utilidades</t>
        </is>
      </c>
      <c r="C701" t="inlineStr">
        <is>
          <t>Utensilios</t>
        </is>
      </c>
      <c r="D701" t="inlineStr">
        <is>
          <t>01/05/2026</t>
        </is>
      </c>
      <c r="E701" s="488" t="n">
        <v>1675.67</v>
      </c>
      <c r="F701" t="inlineStr">
        <is>
          <t>Fabrica de Bares (2025)</t>
        </is>
      </c>
      <c r="G701" t="b">
        <v>1</v>
      </c>
      <c r="H701" t="inlineStr">
        <is>
          <t>5/2026</t>
        </is>
      </c>
    </row>
    <row r="702">
      <c r="A702" t="inlineStr">
        <is>
          <t>Love Cabaret</t>
        </is>
      </c>
      <c r="B702" t="inlineStr">
        <is>
          <t>Utilidades</t>
        </is>
      </c>
      <c r="C702" t="inlineStr">
        <is>
          <t>Serviços Graficos</t>
        </is>
      </c>
      <c r="D702" t="inlineStr">
        <is>
          <t>01/05/2026</t>
        </is>
      </c>
      <c r="E702" s="488" t="n">
        <v>455.67</v>
      </c>
      <c r="F702" t="inlineStr">
        <is>
          <t>Fabrica de Bares (2025)</t>
        </is>
      </c>
      <c r="G702" t="b">
        <v>1</v>
      </c>
      <c r="H702" t="inlineStr">
        <is>
          <t>5/2026</t>
        </is>
      </c>
    </row>
    <row r="703">
      <c r="A703" t="inlineStr">
        <is>
          <t>Love Cabaret</t>
        </is>
      </c>
      <c r="B703" t="inlineStr">
        <is>
          <t>Utilidades</t>
        </is>
      </c>
      <c r="C703" t="inlineStr">
        <is>
          <t>Custas Cartório / Operação</t>
        </is>
      </c>
      <c r="D703" t="inlineStr">
        <is>
          <t>01/05/2026</t>
        </is>
      </c>
      <c r="E703" s="488" t="n">
        <v>275.67</v>
      </c>
      <c r="F703" t="inlineStr">
        <is>
          <t>Fabrica de Bares (2025)</t>
        </is>
      </c>
      <c r="G703" t="b">
        <v>1</v>
      </c>
      <c r="H703" t="inlineStr">
        <is>
          <t>5/2026</t>
        </is>
      </c>
    </row>
    <row r="704">
      <c r="A704" t="inlineStr">
        <is>
          <t>Love Cabaret</t>
        </is>
      </c>
      <c r="B704" t="inlineStr">
        <is>
          <t>Utilidades</t>
        </is>
      </c>
      <c r="C704" t="inlineStr">
        <is>
          <t>Material de Escritorio</t>
        </is>
      </c>
      <c r="D704" t="inlineStr">
        <is>
          <t>01/05/2026</t>
        </is>
      </c>
      <c r="E704" s="488" t="n">
        <v>29.99</v>
      </c>
      <c r="F704" t="inlineStr">
        <is>
          <t>Fabrica de Bares (2025)</t>
        </is>
      </c>
      <c r="G704" t="b">
        <v>1</v>
      </c>
      <c r="H704" t="inlineStr">
        <is>
          <t>5/2026</t>
        </is>
      </c>
    </row>
    <row r="705">
      <c r="A705" t="inlineStr">
        <is>
          <t>Love Cabaret</t>
        </is>
      </c>
      <c r="B705" t="inlineStr">
        <is>
          <t>Utilidades</t>
        </is>
      </c>
      <c r="C705" t="inlineStr">
        <is>
          <t>Serviços de Limpeza</t>
        </is>
      </c>
      <c r="D705" t="inlineStr">
        <is>
          <t>01/05/2026</t>
        </is>
      </c>
      <c r="E705" s="488" t="n">
        <v>1260</v>
      </c>
      <c r="F705" t="inlineStr">
        <is>
          <t>Fabrica de Bares (2025)</t>
        </is>
      </c>
      <c r="G705" t="b">
        <v>1</v>
      </c>
      <c r="H705" t="inlineStr">
        <is>
          <t>5/2026</t>
        </is>
      </c>
    </row>
    <row r="706">
      <c r="A706" t="inlineStr">
        <is>
          <t>Love Cabaret</t>
        </is>
      </c>
      <c r="B706" t="inlineStr">
        <is>
          <t>Utilidades</t>
        </is>
      </c>
      <c r="C706" t="inlineStr">
        <is>
          <t>Serviço de Lavanderia</t>
        </is>
      </c>
      <c r="D706" t="inlineStr">
        <is>
          <t>01/05/2026</t>
        </is>
      </c>
      <c r="E706" s="488" t="n">
        <v>26.25</v>
      </c>
      <c r="F706" t="inlineStr">
        <is>
          <t>Fabrica de Bares (2025)</t>
        </is>
      </c>
      <c r="G706" t="b">
        <v>1</v>
      </c>
      <c r="H706" t="inlineStr">
        <is>
          <t>5/2026</t>
        </is>
      </c>
    </row>
    <row r="707">
      <c r="A707" t="inlineStr">
        <is>
          <t>Love Cabaret</t>
        </is>
      </c>
      <c r="B707" t="inlineStr">
        <is>
          <t>Utilidades</t>
        </is>
      </c>
      <c r="C707" t="inlineStr">
        <is>
          <t>Material de Consumo - Gelo/ Gas CO2/ Carvao /Velas</t>
        </is>
      </c>
      <c r="D707" t="inlineStr">
        <is>
          <t>01/05/2026</t>
        </is>
      </c>
      <c r="E707" s="488" t="n">
        <v>925.67</v>
      </c>
      <c r="F707" t="inlineStr">
        <is>
          <t>Fabrica de Bares (2025)</t>
        </is>
      </c>
      <c r="G707" t="b">
        <v>1</v>
      </c>
      <c r="H707" t="inlineStr">
        <is>
          <t>5/2026</t>
        </is>
      </c>
    </row>
    <row r="708">
      <c r="A708" t="inlineStr">
        <is>
          <t>Love Cabaret</t>
        </is>
      </c>
      <c r="B708" t="inlineStr">
        <is>
          <t>Informática e TI</t>
        </is>
      </c>
      <c r="C708" t="inlineStr">
        <is>
          <t>Telefone</t>
        </is>
      </c>
      <c r="D708" t="inlineStr">
        <is>
          <t>01/05/2026</t>
        </is>
      </c>
      <c r="E708" s="488" t="n">
        <v>0</v>
      </c>
      <c r="F708" t="inlineStr">
        <is>
          <t>Fabrica de Bares (2025)</t>
        </is>
      </c>
      <c r="G708" t="b">
        <v>1</v>
      </c>
      <c r="H708" t="inlineStr">
        <is>
          <t>5/2026</t>
        </is>
      </c>
    </row>
    <row r="709">
      <c r="A709" t="inlineStr">
        <is>
          <t>Love Cabaret</t>
        </is>
      </c>
      <c r="B709" t="inlineStr">
        <is>
          <t>Informática e TI</t>
        </is>
      </c>
      <c r="C709" t="inlineStr">
        <is>
          <t>Internet</t>
        </is>
      </c>
      <c r="D709" t="inlineStr">
        <is>
          <t>01/05/2026</t>
        </is>
      </c>
      <c r="E709" s="488" t="n">
        <v>1193.27</v>
      </c>
      <c r="F709" t="inlineStr">
        <is>
          <t>Fabrica de Bares (2025)</t>
        </is>
      </c>
      <c r="G709" t="b">
        <v>1</v>
      </c>
      <c r="H709" t="inlineStr">
        <is>
          <t>5/2026</t>
        </is>
      </c>
    </row>
    <row r="710">
      <c r="A710" t="inlineStr">
        <is>
          <t>Love Cabaret</t>
        </is>
      </c>
      <c r="B710" t="inlineStr">
        <is>
          <t>Informática e TI</t>
        </is>
      </c>
      <c r="C710" t="inlineStr">
        <is>
          <t>TV por assinatura/musica ambiente</t>
        </is>
      </c>
      <c r="D710" t="inlineStr">
        <is>
          <t>01/05/2026</t>
        </is>
      </c>
      <c r="E710" s="488" t="n">
        <v>0</v>
      </c>
      <c r="F710" t="inlineStr">
        <is>
          <t>Fabrica de Bares (2025)</t>
        </is>
      </c>
      <c r="G710" t="b">
        <v>1</v>
      </c>
      <c r="H710" t="inlineStr">
        <is>
          <t>5/2026</t>
        </is>
      </c>
    </row>
    <row r="711">
      <c r="A711" t="inlineStr">
        <is>
          <t>Love Cabaret</t>
        </is>
      </c>
      <c r="B711" t="inlineStr">
        <is>
          <t>Informática e TI</t>
        </is>
      </c>
      <c r="C711" t="inlineStr">
        <is>
          <t>Sistemas de Segurança e Alarme</t>
        </is>
      </c>
      <c r="D711" t="inlineStr">
        <is>
          <t>01/05/2026</t>
        </is>
      </c>
      <c r="E711" s="488" t="n">
        <v>0</v>
      </c>
      <c r="F711" t="inlineStr">
        <is>
          <t>Fabrica de Bares (2025)</t>
        </is>
      </c>
      <c r="G711" t="b">
        <v>1</v>
      </c>
      <c r="H711" t="inlineStr">
        <is>
          <t>5/2026</t>
        </is>
      </c>
    </row>
    <row r="712">
      <c r="A712" t="inlineStr">
        <is>
          <t>Love Cabaret</t>
        </is>
      </c>
      <c r="B712" t="inlineStr">
        <is>
          <t>Informática e TI</t>
        </is>
      </c>
      <c r="C712" t="inlineStr">
        <is>
          <t>Sistemas Gerais - Operacionais</t>
        </is>
      </c>
      <c r="D712" t="inlineStr">
        <is>
          <t>01/05/2026</t>
        </is>
      </c>
      <c r="E712" s="488" t="n">
        <v>1554</v>
      </c>
      <c r="F712" t="inlineStr">
        <is>
          <t>Fabrica de Bares (2025)</t>
        </is>
      </c>
      <c r="G712" t="b">
        <v>1</v>
      </c>
      <c r="H712" t="inlineStr">
        <is>
          <t>5/2026</t>
        </is>
      </c>
    </row>
    <row r="713">
      <c r="A713" t="inlineStr">
        <is>
          <t>Love Cabaret</t>
        </is>
      </c>
      <c r="B713" t="inlineStr">
        <is>
          <t>Informática e TI</t>
        </is>
      </c>
      <c r="C713" t="inlineStr">
        <is>
          <t>Sistemas Gerais - Financeiros</t>
        </is>
      </c>
      <c r="D713" t="inlineStr">
        <is>
          <t>01/05/2026</t>
        </is>
      </c>
      <c r="E713" s="488" t="n">
        <v>408.45</v>
      </c>
      <c r="F713" t="inlineStr">
        <is>
          <t>Fabrica de Bares (2025)</t>
        </is>
      </c>
      <c r="G713" t="b">
        <v>1</v>
      </c>
      <c r="H713" t="inlineStr">
        <is>
          <t>5/2026</t>
        </is>
      </c>
    </row>
    <row r="714">
      <c r="A714" t="inlineStr">
        <is>
          <t>Love Cabaret</t>
        </is>
      </c>
      <c r="B714" t="inlineStr">
        <is>
          <t>Informática e TI</t>
        </is>
      </c>
      <c r="C714" t="inlineStr">
        <is>
          <t>Sistemas Gerais - Comunicação e Marketing</t>
        </is>
      </c>
      <c r="D714" t="inlineStr">
        <is>
          <t>01/05/2026</t>
        </is>
      </c>
      <c r="E714" s="488" t="n">
        <v>1005.48</v>
      </c>
      <c r="F714" t="inlineStr">
        <is>
          <t>Fabrica de Bares (2025)</t>
        </is>
      </c>
      <c r="G714" t="b">
        <v>1</v>
      </c>
      <c r="H714" t="inlineStr">
        <is>
          <t>5/2026</t>
        </is>
      </c>
    </row>
    <row r="715">
      <c r="A715" t="inlineStr">
        <is>
          <t>Love Cabaret</t>
        </is>
      </c>
      <c r="B715" t="inlineStr">
        <is>
          <t>Manutenção</t>
        </is>
      </c>
      <c r="C715" t="inlineStr">
        <is>
          <t>Manutenção Predial</t>
        </is>
      </c>
      <c r="D715" t="inlineStr">
        <is>
          <t>01/05/2026</t>
        </is>
      </c>
      <c r="E715" s="488" t="n">
        <v>1827.02</v>
      </c>
      <c r="F715" t="inlineStr">
        <is>
          <t>Fabrica de Bares (2025)</t>
        </is>
      </c>
      <c r="G715" t="b">
        <v>1</v>
      </c>
      <c r="H715" t="inlineStr">
        <is>
          <t>5/2026</t>
        </is>
      </c>
    </row>
    <row r="716">
      <c r="A716" t="inlineStr">
        <is>
          <t>Love Cabaret</t>
        </is>
      </c>
      <c r="B716" t="inlineStr">
        <is>
          <t>Manutenção</t>
        </is>
      </c>
      <c r="C716" t="inlineStr">
        <is>
          <t>Manutenção de Equipamentos</t>
        </is>
      </c>
      <c r="D716" t="inlineStr">
        <is>
          <t>01/05/2026</t>
        </is>
      </c>
      <c r="E716" s="488" t="n">
        <v>1827.02</v>
      </c>
      <c r="F716" t="inlineStr">
        <is>
          <t>Fabrica de Bares (2025)</t>
        </is>
      </c>
      <c r="G716" t="b">
        <v>1</v>
      </c>
      <c r="H716" t="inlineStr">
        <is>
          <t>5/2026</t>
        </is>
      </c>
    </row>
    <row r="717">
      <c r="A717" t="inlineStr">
        <is>
          <t>Love Cabaret</t>
        </is>
      </c>
      <c r="B717" t="inlineStr">
        <is>
          <t>Manutenção</t>
        </is>
      </c>
      <c r="C717" t="inlineStr">
        <is>
          <t>Manutenção de Mobiliário</t>
        </is>
      </c>
      <c r="D717" t="inlineStr">
        <is>
          <t>01/05/2026</t>
        </is>
      </c>
      <c r="E717" s="488" t="n">
        <v>1827.02</v>
      </c>
      <c r="F717" t="inlineStr">
        <is>
          <t>Fabrica de Bares (2025)</t>
        </is>
      </c>
      <c r="G717" t="b">
        <v>1</v>
      </c>
      <c r="H717" t="inlineStr">
        <is>
          <t>5/2026</t>
        </is>
      </c>
    </row>
    <row r="718">
      <c r="A718" t="inlineStr">
        <is>
          <t>Love Cabaret</t>
        </is>
      </c>
      <c r="B718" t="inlineStr">
        <is>
          <t>Manutenção</t>
        </is>
      </c>
      <c r="C718" t="inlineStr">
        <is>
          <t>Material de Manutenção</t>
        </is>
      </c>
      <c r="D718" t="inlineStr">
        <is>
          <t>01/05/2026</t>
        </is>
      </c>
      <c r="E718" s="488" t="n">
        <v>0</v>
      </c>
      <c r="F718" t="inlineStr">
        <is>
          <t>Fabrica de Bares (2025)</t>
        </is>
      </c>
      <c r="G718" t="b">
        <v>1</v>
      </c>
      <c r="H718" t="inlineStr">
        <is>
          <t>5/2026</t>
        </is>
      </c>
    </row>
    <row r="719">
      <c r="A719" t="inlineStr">
        <is>
          <t>Love Cabaret</t>
        </is>
      </c>
      <c r="B719" t="inlineStr">
        <is>
          <t>Manutenção</t>
        </is>
      </c>
      <c r="C719" t="inlineStr">
        <is>
          <t>Decoração/Paisagismo e Jardinagem</t>
        </is>
      </c>
      <c r="D719" t="inlineStr">
        <is>
          <t>01/05/2026</t>
        </is>
      </c>
      <c r="E719" s="488" t="n">
        <v>0</v>
      </c>
      <c r="F719" t="inlineStr">
        <is>
          <t>Fabrica de Bares (2025)</t>
        </is>
      </c>
      <c r="G719" t="b">
        <v>1</v>
      </c>
      <c r="H719" t="inlineStr">
        <is>
          <t>5/2026</t>
        </is>
      </c>
    </row>
    <row r="720">
      <c r="A720" t="inlineStr">
        <is>
          <t>Love Cabaret</t>
        </is>
      </c>
      <c r="B720" t="inlineStr">
        <is>
          <t>Despesas com Transporte / Hospedagem</t>
        </is>
      </c>
      <c r="C720" t="inlineStr">
        <is>
          <t>Fretes e Carretos</t>
        </is>
      </c>
      <c r="D720" t="inlineStr">
        <is>
          <t>01/05/2026</t>
        </is>
      </c>
      <c r="E720" s="488" t="n">
        <v>275.67</v>
      </c>
      <c r="F720" t="inlineStr">
        <is>
          <t>Fabrica de Bares (2025)</t>
        </is>
      </c>
      <c r="G720" t="b">
        <v>1</v>
      </c>
      <c r="H720" t="inlineStr">
        <is>
          <t>5/2026</t>
        </is>
      </c>
    </row>
    <row r="721">
      <c r="A721" t="inlineStr">
        <is>
          <t>Love Cabaret</t>
        </is>
      </c>
      <c r="B721" t="inlineStr">
        <is>
          <t>Despesas com Transporte / Hospedagem</t>
        </is>
      </c>
      <c r="C721" t="inlineStr">
        <is>
          <t>Conduções/Taxi/Uber</t>
        </is>
      </c>
      <c r="D721" t="inlineStr">
        <is>
          <t>01/05/2026</t>
        </is>
      </c>
      <c r="E721" s="488" t="n">
        <v>0</v>
      </c>
      <c r="F721" t="inlineStr">
        <is>
          <t>Fabrica de Bares (2025)</t>
        </is>
      </c>
      <c r="G721" t="b">
        <v>1</v>
      </c>
      <c r="H721" t="inlineStr">
        <is>
          <t>5/2026</t>
        </is>
      </c>
    </row>
    <row r="722">
      <c r="A722" t="inlineStr">
        <is>
          <t>Love Cabaret</t>
        </is>
      </c>
      <c r="B722" t="inlineStr">
        <is>
          <t>Despesas com Transporte / Hospedagem</t>
        </is>
      </c>
      <c r="C722" t="inlineStr">
        <is>
          <t>Viagens e Estadias - Operação</t>
        </is>
      </c>
      <c r="D722" t="inlineStr">
        <is>
          <t>01/05/2026</t>
        </is>
      </c>
      <c r="E722" s="488" t="n">
        <v>0</v>
      </c>
      <c r="F722" t="inlineStr">
        <is>
          <t>Fabrica de Bares (2025)</t>
        </is>
      </c>
      <c r="G722" t="b">
        <v>1</v>
      </c>
      <c r="H722" t="inlineStr">
        <is>
          <t>5/2026</t>
        </is>
      </c>
    </row>
    <row r="723">
      <c r="A723" t="inlineStr">
        <is>
          <t>Love Cabaret</t>
        </is>
      </c>
      <c r="B723" t="inlineStr">
        <is>
          <t>Marketing</t>
        </is>
      </c>
      <c r="C723" t="inlineStr">
        <is>
          <t>Agência de Propaganda</t>
        </is>
      </c>
      <c r="D723" t="inlineStr">
        <is>
          <t>01/05/2026</t>
        </is>
      </c>
      <c r="E723" s="488" t="n">
        <v>10400</v>
      </c>
      <c r="F723" t="inlineStr">
        <is>
          <t>Fabrica de Bares (2025)</t>
        </is>
      </c>
      <c r="G723" t="b">
        <v>1</v>
      </c>
      <c r="H723" t="inlineStr">
        <is>
          <t>5/2026</t>
        </is>
      </c>
    </row>
    <row r="724">
      <c r="A724" t="inlineStr">
        <is>
          <t>Love Cabaret</t>
        </is>
      </c>
      <c r="B724" t="inlineStr">
        <is>
          <t>Marketing</t>
        </is>
      </c>
      <c r="C724" t="inlineStr">
        <is>
          <t>Assessoria de Imprensa</t>
        </is>
      </c>
      <c r="D724" t="inlineStr">
        <is>
          <t>01/05/2026</t>
        </is>
      </c>
      <c r="E724" s="488" t="n">
        <v>2100</v>
      </c>
      <c r="F724" t="inlineStr">
        <is>
          <t>Fabrica de Bares (2025)</t>
        </is>
      </c>
      <c r="G724" t="b">
        <v>1</v>
      </c>
      <c r="H724" t="inlineStr">
        <is>
          <t>5/2026</t>
        </is>
      </c>
    </row>
    <row r="725">
      <c r="A725" t="inlineStr">
        <is>
          <t>Love Cabaret</t>
        </is>
      </c>
      <c r="B725" t="inlineStr">
        <is>
          <t>Marketing</t>
        </is>
      </c>
      <c r="C725" t="inlineStr">
        <is>
          <t>Assessoria de Relações Públicas</t>
        </is>
      </c>
      <c r="D725" t="inlineStr">
        <is>
          <t>01/05/2026</t>
        </is>
      </c>
      <c r="E725" s="488" t="n">
        <v>0</v>
      </c>
      <c r="F725" t="inlineStr">
        <is>
          <t>Fabrica de Bares (2025)</t>
        </is>
      </c>
      <c r="G725" t="b">
        <v>1</v>
      </c>
      <c r="H725" t="inlineStr">
        <is>
          <t>5/2026</t>
        </is>
      </c>
    </row>
    <row r="726">
      <c r="A726" t="inlineStr">
        <is>
          <t>Love Cabaret</t>
        </is>
      </c>
      <c r="B726" t="inlineStr">
        <is>
          <t>Marketing</t>
        </is>
      </c>
      <c r="C726" t="inlineStr">
        <is>
          <t>Influenciadores</t>
        </is>
      </c>
      <c r="D726" t="inlineStr">
        <is>
          <t>01/05/2026</t>
        </is>
      </c>
      <c r="E726" s="488" t="n">
        <v>0</v>
      </c>
      <c r="F726" t="inlineStr">
        <is>
          <t>Fabrica de Bares (2025)</t>
        </is>
      </c>
      <c r="G726" t="b">
        <v>1</v>
      </c>
      <c r="H726" t="inlineStr">
        <is>
          <t>5/2026</t>
        </is>
      </c>
    </row>
    <row r="727">
      <c r="A727" t="inlineStr">
        <is>
          <t>Love Cabaret</t>
        </is>
      </c>
      <c r="B727" t="inlineStr">
        <is>
          <t>Marketing</t>
        </is>
      </c>
      <c r="C727" t="inlineStr">
        <is>
          <t>Publicidade e Propaganda</t>
        </is>
      </c>
      <c r="D727" t="inlineStr">
        <is>
          <t>01/05/2026</t>
        </is>
      </c>
      <c r="E727" s="488" t="n">
        <v>6000</v>
      </c>
      <c r="F727" t="inlineStr">
        <is>
          <t>Fabrica de Bares (2025)</t>
        </is>
      </c>
      <c r="G727" t="b">
        <v>1</v>
      </c>
      <c r="H727" t="inlineStr">
        <is>
          <t>5/2026</t>
        </is>
      </c>
    </row>
    <row r="728">
      <c r="A728" t="inlineStr">
        <is>
          <t>Love Cabaret</t>
        </is>
      </c>
      <c r="B728" t="inlineStr">
        <is>
          <t>Marketing</t>
        </is>
      </c>
      <c r="C728" t="inlineStr">
        <is>
          <t>Pesquisa de Mercado</t>
        </is>
      </c>
      <c r="D728" t="inlineStr">
        <is>
          <t>01/05/2026</t>
        </is>
      </c>
      <c r="E728" s="488" t="n">
        <v>0</v>
      </c>
      <c r="F728" t="inlineStr">
        <is>
          <t>Fabrica de Bares (2025)</t>
        </is>
      </c>
      <c r="G728" t="b">
        <v>1</v>
      </c>
      <c r="H728" t="inlineStr">
        <is>
          <t>5/2026</t>
        </is>
      </c>
    </row>
    <row r="729">
      <c r="A729" t="inlineStr">
        <is>
          <t>Love Cabaret</t>
        </is>
      </c>
      <c r="B729" t="inlineStr">
        <is>
          <t>Marketing</t>
        </is>
      </c>
      <c r="C729" t="inlineStr">
        <is>
          <t>Sessão de Fotos/Captação de Vídeo</t>
        </is>
      </c>
      <c r="D729" t="inlineStr">
        <is>
          <t>01/05/2026</t>
        </is>
      </c>
      <c r="E729" s="488" t="n">
        <v>0</v>
      </c>
      <c r="F729" t="inlineStr">
        <is>
          <t>Fabrica de Bares (2025)</t>
        </is>
      </c>
      <c r="G729" t="b">
        <v>1</v>
      </c>
      <c r="H729" t="inlineStr">
        <is>
          <t>5/2026</t>
        </is>
      </c>
    </row>
    <row r="730">
      <c r="A730" t="inlineStr">
        <is>
          <t>Love Cabaret</t>
        </is>
      </c>
      <c r="B730" t="inlineStr">
        <is>
          <t>Marketing</t>
        </is>
      </c>
      <c r="C730" t="inlineStr">
        <is>
          <t>Produção Gráfica e Material Institucional</t>
        </is>
      </c>
      <c r="D730" t="inlineStr">
        <is>
          <t>01/05/2026</t>
        </is>
      </c>
      <c r="E730" s="488" t="n">
        <v>0</v>
      </c>
      <c r="F730" t="inlineStr">
        <is>
          <t>Fabrica de Bares (2025)</t>
        </is>
      </c>
      <c r="G730" t="b">
        <v>1</v>
      </c>
      <c r="H730" t="inlineStr">
        <is>
          <t>5/2026</t>
        </is>
      </c>
    </row>
    <row r="731">
      <c r="A731" t="inlineStr">
        <is>
          <t>Love Cabaret</t>
        </is>
      </c>
      <c r="B731" t="inlineStr">
        <is>
          <t>Marketing</t>
        </is>
      </c>
      <c r="C731" t="inlineStr">
        <is>
          <t>Eventos de Marketing</t>
        </is>
      </c>
      <c r="D731" t="inlineStr">
        <is>
          <t>01/05/2026</t>
        </is>
      </c>
      <c r="E731" s="488" t="n">
        <v>0</v>
      </c>
      <c r="F731" t="inlineStr">
        <is>
          <t>Fabrica de Bares (2025)</t>
        </is>
      </c>
      <c r="G731" t="b">
        <v>1</v>
      </c>
      <c r="H731" t="inlineStr">
        <is>
          <t>5/2026</t>
        </is>
      </c>
    </row>
    <row r="732">
      <c r="A732" t="inlineStr">
        <is>
          <t>Love Cabaret</t>
        </is>
      </c>
      <c r="B732" t="inlineStr">
        <is>
          <t>Marketing</t>
        </is>
      </c>
      <c r="C732" t="inlineStr">
        <is>
          <t>Brindes e Confraternizações - Marketing</t>
        </is>
      </c>
      <c r="D732" t="inlineStr">
        <is>
          <t>01/05/2026</t>
        </is>
      </c>
      <c r="E732" s="488" t="n">
        <v>0</v>
      </c>
      <c r="F732" t="inlineStr">
        <is>
          <t>Fabrica de Bares (2025)</t>
        </is>
      </c>
      <c r="G732" t="b">
        <v>1</v>
      </c>
      <c r="H732" t="inlineStr">
        <is>
          <t>5/2026</t>
        </is>
      </c>
    </row>
    <row r="733">
      <c r="A733" t="inlineStr">
        <is>
          <t>Love Cabaret</t>
        </is>
      </c>
      <c r="B733" t="inlineStr">
        <is>
          <t>Marketing</t>
        </is>
      </c>
      <c r="C733" t="inlineStr">
        <is>
          <t>Ferramentas de Marketing</t>
        </is>
      </c>
      <c r="D733" t="inlineStr">
        <is>
          <t>01/05/2026</t>
        </is>
      </c>
      <c r="E733" s="488" t="n">
        <v>2928.48</v>
      </c>
      <c r="F733" t="inlineStr">
        <is>
          <t>Fabrica de Bares (2025)</t>
        </is>
      </c>
      <c r="G733" t="b">
        <v>1</v>
      </c>
      <c r="H733" t="inlineStr">
        <is>
          <t>5/2026</t>
        </is>
      </c>
    </row>
    <row r="734">
      <c r="A734" t="inlineStr">
        <is>
          <t>Love Cabaret</t>
        </is>
      </c>
      <c r="B734" t="inlineStr">
        <is>
          <t>Serviços de Terceiros</t>
        </is>
      </c>
      <c r="C734" t="inlineStr">
        <is>
          <t>Assessoria Contabil</t>
        </is>
      </c>
      <c r="D734" t="inlineStr">
        <is>
          <t>01/05/2026</t>
        </is>
      </c>
      <c r="E734" s="488" t="n">
        <v>3585.17</v>
      </c>
      <c r="F734" t="inlineStr">
        <is>
          <t>Fabrica de Bares (2025)</t>
        </is>
      </c>
      <c r="G734" t="b">
        <v>1</v>
      </c>
      <c r="H734" t="inlineStr">
        <is>
          <t>5/2026</t>
        </is>
      </c>
    </row>
    <row r="735">
      <c r="A735" t="inlineStr">
        <is>
          <t>Love Cabaret</t>
        </is>
      </c>
      <c r="B735" t="inlineStr">
        <is>
          <t>Serviços de Terceiros</t>
        </is>
      </c>
      <c r="C735" t="inlineStr">
        <is>
          <t>Assessoria RH</t>
        </is>
      </c>
      <c r="D735" t="inlineStr">
        <is>
          <t>01/05/2026</t>
        </is>
      </c>
      <c r="E735" s="488" t="n">
        <v>0</v>
      </c>
      <c r="F735" t="inlineStr">
        <is>
          <t>Fabrica de Bares (2025)</t>
        </is>
      </c>
      <c r="G735" t="b">
        <v>1</v>
      </c>
      <c r="H735" t="inlineStr">
        <is>
          <t>5/2026</t>
        </is>
      </c>
    </row>
    <row r="736">
      <c r="A736" t="inlineStr">
        <is>
          <t>Love Cabaret</t>
        </is>
      </c>
      <c r="B736" t="inlineStr">
        <is>
          <t>Serviços de Terceiros</t>
        </is>
      </c>
      <c r="C736" t="inlineStr">
        <is>
          <t>Assessoria em Geral</t>
        </is>
      </c>
      <c r="D736" t="inlineStr">
        <is>
          <t>01/05/2026</t>
        </is>
      </c>
      <c r="E736" s="488" t="n">
        <v>2688</v>
      </c>
      <c r="F736" t="inlineStr">
        <is>
          <t>Fabrica de Bares (2025)</t>
        </is>
      </c>
      <c r="G736" t="b">
        <v>1</v>
      </c>
      <c r="H736" t="inlineStr">
        <is>
          <t>5/2026</t>
        </is>
      </c>
    </row>
    <row r="737">
      <c r="A737" t="inlineStr">
        <is>
          <t>Love Cabaret</t>
        </is>
      </c>
      <c r="B737" t="inlineStr">
        <is>
          <t>Serviços de Terceiros</t>
        </is>
      </c>
      <c r="C737" t="inlineStr">
        <is>
          <t>Assessoria Financeira</t>
        </is>
      </c>
      <c r="D737" t="inlineStr">
        <is>
          <t>01/05/2026</t>
        </is>
      </c>
      <c r="E737" s="488" t="n">
        <v>0</v>
      </c>
      <c r="F737" t="inlineStr">
        <is>
          <t>Fabrica de Bares (2025)</t>
        </is>
      </c>
      <c r="G737" t="b">
        <v>1</v>
      </c>
      <c r="H737" t="inlineStr">
        <is>
          <t>5/2026</t>
        </is>
      </c>
    </row>
    <row r="738">
      <c r="A738" t="inlineStr">
        <is>
          <t>Love Cabaret</t>
        </is>
      </c>
      <c r="B738" t="inlineStr">
        <is>
          <t>Serviços de Terceiros</t>
        </is>
      </c>
      <c r="C738" t="inlineStr">
        <is>
          <t>Assessoria Jurídica</t>
        </is>
      </c>
      <c r="D738" t="inlineStr">
        <is>
          <t>01/05/2026</t>
        </is>
      </c>
      <c r="E738" s="488" t="n">
        <v>3360</v>
      </c>
      <c r="F738" t="inlineStr">
        <is>
          <t>Fabrica de Bares (2025)</t>
        </is>
      </c>
      <c r="G738" t="b">
        <v>1</v>
      </c>
      <c r="H738" t="inlineStr">
        <is>
          <t>5/2026</t>
        </is>
      </c>
    </row>
    <row r="739">
      <c r="A739" t="inlineStr">
        <is>
          <t>Love Cabaret</t>
        </is>
      </c>
      <c r="B739" t="inlineStr">
        <is>
          <t>Serviços de Terceiros</t>
        </is>
      </c>
      <c r="C739" t="inlineStr">
        <is>
          <t>Assessoria de Alimentos e Bebidas</t>
        </is>
      </c>
      <c r="D739" t="inlineStr">
        <is>
          <t>01/05/2026</t>
        </is>
      </c>
      <c r="E739" s="488" t="n">
        <v>935.61</v>
      </c>
      <c r="F739" t="inlineStr">
        <is>
          <t>Fabrica de Bares (2025)</t>
        </is>
      </c>
      <c r="G739" t="b">
        <v>1</v>
      </c>
      <c r="H739" t="inlineStr">
        <is>
          <t>5/2026</t>
        </is>
      </c>
    </row>
    <row r="740">
      <c r="A740" t="inlineStr">
        <is>
          <t>Love Cabaret</t>
        </is>
      </c>
      <c r="B740" t="inlineStr">
        <is>
          <t>Serviços de Terceiros</t>
        </is>
      </c>
      <c r="C740" t="inlineStr">
        <is>
          <t>Assessoria de Projetos</t>
        </is>
      </c>
      <c r="D740" t="inlineStr">
        <is>
          <t>01/05/2026</t>
        </is>
      </c>
      <c r="E740" s="488" t="n">
        <v>0</v>
      </c>
      <c r="F740" t="inlineStr">
        <is>
          <t>Fabrica de Bares (2025)</t>
        </is>
      </c>
      <c r="G740" t="b">
        <v>1</v>
      </c>
      <c r="H740" t="inlineStr">
        <is>
          <t>5/2026</t>
        </is>
      </c>
    </row>
    <row r="741">
      <c r="A741" t="inlineStr">
        <is>
          <t>Love Cabaret</t>
        </is>
      </c>
      <c r="B741" t="inlineStr">
        <is>
          <t>Serviços de Terceiros</t>
        </is>
      </c>
      <c r="C741" t="inlineStr">
        <is>
          <t>Serviços de Segurança</t>
        </is>
      </c>
      <c r="D741" t="inlineStr">
        <is>
          <t>01/05/2026</t>
        </is>
      </c>
      <c r="E741" s="488" t="n">
        <v>22998.05</v>
      </c>
      <c r="F741" t="inlineStr">
        <is>
          <t>Fabrica de Bares (2025)</t>
        </is>
      </c>
      <c r="G741" t="b">
        <v>1</v>
      </c>
      <c r="H741" t="inlineStr">
        <is>
          <t>5/2026</t>
        </is>
      </c>
    </row>
    <row r="742">
      <c r="A742" t="inlineStr">
        <is>
          <t>Love Cabaret</t>
        </is>
      </c>
      <c r="B742" t="inlineStr">
        <is>
          <t>Serviços de Terceiros</t>
        </is>
      </c>
      <c r="C742" t="inlineStr">
        <is>
          <t>Valet/Motoboy</t>
        </is>
      </c>
      <c r="D742" t="inlineStr">
        <is>
          <t>01/05/2026</t>
        </is>
      </c>
      <c r="E742" s="488" t="n">
        <v>0</v>
      </c>
      <c r="F742" t="inlineStr">
        <is>
          <t>Fabrica de Bares (2025)</t>
        </is>
      </c>
      <c r="G742" t="b">
        <v>1</v>
      </c>
      <c r="H742" t="inlineStr">
        <is>
          <t>5/2026</t>
        </is>
      </c>
    </row>
    <row r="743">
      <c r="A743" t="inlineStr">
        <is>
          <t>Love Cabaret</t>
        </is>
      </c>
      <c r="B743" t="inlineStr">
        <is>
          <t>Locação de Equipamentos</t>
        </is>
      </c>
      <c r="C743" t="inlineStr">
        <is>
          <t>Locações de Equipamentos - Operacionais</t>
        </is>
      </c>
      <c r="D743" t="inlineStr">
        <is>
          <t>01/05/2026</t>
        </is>
      </c>
      <c r="E743" s="488" t="n">
        <v>5605.07</v>
      </c>
      <c r="F743" t="inlineStr">
        <is>
          <t>Fabrica de Bares (2025)</t>
        </is>
      </c>
      <c r="G743" t="b">
        <v>1</v>
      </c>
      <c r="H743" t="inlineStr">
        <is>
          <t>5/2026</t>
        </is>
      </c>
    </row>
    <row r="744">
      <c r="A744" t="inlineStr">
        <is>
          <t>Love Cabaret</t>
        </is>
      </c>
      <c r="B744" t="inlineStr">
        <is>
          <t>Locação de Equipamentos</t>
        </is>
      </c>
      <c r="C744" t="inlineStr">
        <is>
          <t>Locação de Equipamentos - Informatica e TI</t>
        </is>
      </c>
      <c r="D744" t="inlineStr">
        <is>
          <t>01/05/2026</t>
        </is>
      </c>
      <c r="E744" s="488" t="n">
        <v>231</v>
      </c>
      <c r="F744" t="inlineStr">
        <is>
          <t>Fabrica de Bares (2025)</t>
        </is>
      </c>
      <c r="G744" t="b">
        <v>1</v>
      </c>
      <c r="H744" t="inlineStr">
        <is>
          <t>5/2026</t>
        </is>
      </c>
    </row>
    <row r="745">
      <c r="A745" t="inlineStr">
        <is>
          <t>Love Cabaret</t>
        </is>
      </c>
      <c r="B745" t="inlineStr">
        <is>
          <t>Locação de Equipamentos</t>
        </is>
      </c>
      <c r="C745" t="inlineStr">
        <is>
          <t>Locações de Equipamentos - Comunicação e Marketing</t>
        </is>
      </c>
      <c r="D745" t="inlineStr">
        <is>
          <t>01/05/2026</t>
        </is>
      </c>
      <c r="E745" s="488" t="n">
        <v>0</v>
      </c>
      <c r="F745" t="inlineStr">
        <is>
          <t>Fabrica de Bares (2025)</t>
        </is>
      </c>
      <c r="G745" t="b">
        <v>1</v>
      </c>
      <c r="H745" t="inlineStr">
        <is>
          <t>5/2026</t>
        </is>
      </c>
    </row>
    <row r="746">
      <c r="A746" t="inlineStr">
        <is>
          <t>Love Cabaret</t>
        </is>
      </c>
      <c r="B746" t="inlineStr">
        <is>
          <t>Locação de Equipamentos</t>
        </is>
      </c>
      <c r="C746" t="inlineStr">
        <is>
          <t>Locação de Utensílios</t>
        </is>
      </c>
      <c r="D746" t="inlineStr">
        <is>
          <t>01/05/2026</t>
        </is>
      </c>
      <c r="E746" s="488" t="n">
        <v>0</v>
      </c>
      <c r="F746" t="inlineStr">
        <is>
          <t>Fabrica de Bares (2025)</t>
        </is>
      </c>
      <c r="G746" t="b">
        <v>1</v>
      </c>
      <c r="H746" t="inlineStr">
        <is>
          <t>5/2026</t>
        </is>
      </c>
    </row>
    <row r="747">
      <c r="A747" t="inlineStr">
        <is>
          <t>Love Cabaret</t>
        </is>
      </c>
      <c r="B747" t="inlineStr">
        <is>
          <t>Sistema de Franquias</t>
        </is>
      </c>
      <c r="C747" t="inlineStr">
        <is>
          <t>Royalties</t>
        </is>
      </c>
      <c r="D747" t="inlineStr">
        <is>
          <t>01/05/2026</t>
        </is>
      </c>
      <c r="E747" s="488" t="n">
        <v>0</v>
      </c>
      <c r="F747" t="inlineStr">
        <is>
          <t>Fabrica de Bares (2025)</t>
        </is>
      </c>
      <c r="G747" t="b">
        <v>1</v>
      </c>
      <c r="H747" t="inlineStr">
        <is>
          <t>5/2026</t>
        </is>
      </c>
    </row>
    <row r="748">
      <c r="A748" t="inlineStr">
        <is>
          <t>Love Cabaret</t>
        </is>
      </c>
      <c r="B748" t="inlineStr">
        <is>
          <t>Sistema de Franquias</t>
        </is>
      </c>
      <c r="C748" t="inlineStr">
        <is>
          <t>Fundo de Propaganda</t>
        </is>
      </c>
      <c r="D748" t="inlineStr">
        <is>
          <t>01/05/2026</t>
        </is>
      </c>
      <c r="E748" s="488" t="n">
        <v>0</v>
      </c>
      <c r="F748" t="inlineStr">
        <is>
          <t>Fabrica de Bares (2025)</t>
        </is>
      </c>
      <c r="G748" t="b">
        <v>1</v>
      </c>
      <c r="H748" t="inlineStr">
        <is>
          <t>5/2026</t>
        </is>
      </c>
    </row>
    <row r="749">
      <c r="A749" t="inlineStr">
        <is>
          <t>Love Cabaret</t>
        </is>
      </c>
      <c r="B749" t="inlineStr">
        <is>
          <t>Sistema de Franquias</t>
        </is>
      </c>
      <c r="C749" t="inlineStr">
        <is>
          <t>Fee Gestão FB</t>
        </is>
      </c>
      <c r="D749" t="inlineStr">
        <is>
          <t>01/05/2026</t>
        </is>
      </c>
      <c r="E749" s="488" t="n">
        <v>15000</v>
      </c>
      <c r="F749" t="inlineStr">
        <is>
          <t>Fabrica de Bares (2025)</t>
        </is>
      </c>
      <c r="G749" t="b">
        <v>1</v>
      </c>
      <c r="H749" t="inlineStr">
        <is>
          <t>5/2026</t>
        </is>
      </c>
    </row>
    <row r="750">
      <c r="A750" t="inlineStr">
        <is>
          <t>Love Cabaret</t>
        </is>
      </c>
      <c r="B750" t="inlineStr">
        <is>
          <t>Patrocínio</t>
        </is>
      </c>
      <c r="C750" t="inlineStr">
        <is>
          <t>(+) Receitas de Patrocínio</t>
        </is>
      </c>
      <c r="D750" t="inlineStr">
        <is>
          <t>01/05/2026</t>
        </is>
      </c>
      <c r="E750" s="488" t="n">
        <v>0</v>
      </c>
      <c r="F750" t="inlineStr">
        <is>
          <t>Fabrica de Bares (2025)</t>
        </is>
      </c>
      <c r="G750" t="b">
        <v>1</v>
      </c>
      <c r="H750" t="inlineStr">
        <is>
          <t>5/2026</t>
        </is>
      </c>
    </row>
    <row r="751">
      <c r="A751" t="inlineStr">
        <is>
          <t>Love Cabaret</t>
        </is>
      </c>
      <c r="B751" t="inlineStr">
        <is>
          <t>Patrocínio</t>
        </is>
      </c>
      <c r="C751" t="inlineStr">
        <is>
          <t>(-) Despesas de Patrocínio</t>
        </is>
      </c>
      <c r="D751" t="inlineStr">
        <is>
          <t>01/05/2026</t>
        </is>
      </c>
      <c r="E751" s="488" t="n">
        <v>0</v>
      </c>
      <c r="F751" t="inlineStr">
        <is>
          <t>Fabrica de Bares (2025)</t>
        </is>
      </c>
      <c r="G751" t="b">
        <v>1</v>
      </c>
      <c r="H751" t="inlineStr">
        <is>
          <t>5/2026</t>
        </is>
      </c>
    </row>
    <row r="752">
      <c r="A752" t="inlineStr">
        <is>
          <t>Love Cabaret</t>
        </is>
      </c>
      <c r="B752" t="inlineStr">
        <is>
          <t>Faturamento Bruto</t>
        </is>
      </c>
      <c r="C752" t="inlineStr">
        <is>
          <t>Alimentação</t>
        </is>
      </c>
      <c r="D752" t="inlineStr">
        <is>
          <t>01/06/2026</t>
        </is>
      </c>
      <c r="E752" s="488" t="n">
        <v>95530.31</v>
      </c>
      <c r="F752" t="inlineStr">
        <is>
          <t>Fabrica de Bares (2025)</t>
        </is>
      </c>
      <c r="G752" t="b">
        <v>1</v>
      </c>
      <c r="H752" t="inlineStr">
        <is>
          <t>6/2026</t>
        </is>
      </c>
    </row>
    <row r="753">
      <c r="A753" t="inlineStr">
        <is>
          <t>Love Cabaret</t>
        </is>
      </c>
      <c r="B753" t="inlineStr">
        <is>
          <t>Faturamento Bruto</t>
        </is>
      </c>
      <c r="C753" t="inlineStr">
        <is>
          <t>Bebida</t>
        </is>
      </c>
      <c r="D753" t="inlineStr">
        <is>
          <t>01/06/2026</t>
        </is>
      </c>
      <c r="E753" s="488" t="n">
        <v>136471.88</v>
      </c>
      <c r="F753" t="inlineStr">
        <is>
          <t>Fabrica de Bares (2025)</t>
        </is>
      </c>
      <c r="G753" t="b">
        <v>1</v>
      </c>
      <c r="H753" t="inlineStr">
        <is>
          <t>6/2026</t>
        </is>
      </c>
    </row>
    <row r="754">
      <c r="A754" t="inlineStr">
        <is>
          <t>Love Cabaret</t>
        </is>
      </c>
      <c r="B754" t="inlineStr">
        <is>
          <t>Faturamento Bruto</t>
        </is>
      </c>
      <c r="C754" t="inlineStr">
        <is>
          <t>Artístico (couvert/shows)</t>
        </is>
      </c>
      <c r="D754" t="inlineStr">
        <is>
          <t>01/06/2026</t>
        </is>
      </c>
      <c r="E754" s="488" t="n">
        <v>117156</v>
      </c>
      <c r="F754" t="inlineStr">
        <is>
          <t>Fabrica de Bares (2025)</t>
        </is>
      </c>
      <c r="G754" t="b">
        <v>1</v>
      </c>
      <c r="H754" t="inlineStr">
        <is>
          <t>6/2026</t>
        </is>
      </c>
    </row>
    <row r="755">
      <c r="A755" t="inlineStr">
        <is>
          <t>Love Cabaret</t>
        </is>
      </c>
      <c r="B755" t="inlineStr">
        <is>
          <t>Faturamento Bruto</t>
        </is>
      </c>
      <c r="C755" t="inlineStr">
        <is>
          <t>Gifts</t>
        </is>
      </c>
      <c r="D755" t="inlineStr">
        <is>
          <t>01/06/2026</t>
        </is>
      </c>
      <c r="E755" s="488" t="n">
        <v>0</v>
      </c>
      <c r="F755" t="inlineStr">
        <is>
          <t>Fabrica de Bares (2025)</t>
        </is>
      </c>
      <c r="G755" t="b">
        <v>1</v>
      </c>
      <c r="H755" t="inlineStr">
        <is>
          <t>6/2026</t>
        </is>
      </c>
    </row>
    <row r="756">
      <c r="A756" t="inlineStr">
        <is>
          <t>Love Cabaret</t>
        </is>
      </c>
      <c r="B756" t="inlineStr">
        <is>
          <t>Faturamento Bruto</t>
        </is>
      </c>
      <c r="C756" t="inlineStr">
        <is>
          <t>Serviço</t>
        </is>
      </c>
      <c r="D756" t="inlineStr">
        <is>
          <t>01/06/2026</t>
        </is>
      </c>
      <c r="E756" s="488" t="n">
        <v>32753.25</v>
      </c>
      <c r="F756" t="inlineStr">
        <is>
          <t>Fabrica de Bares (2025)</t>
        </is>
      </c>
      <c r="G756" t="b">
        <v>1</v>
      </c>
      <c r="H756" t="inlineStr">
        <is>
          <t>6/2026</t>
        </is>
      </c>
    </row>
    <row r="757">
      <c r="A757" t="inlineStr">
        <is>
          <t>Love Cabaret</t>
        </is>
      </c>
      <c r="B757" t="inlineStr">
        <is>
          <t>Faturamento Bruto</t>
        </is>
      </c>
      <c r="C757" t="inlineStr">
        <is>
          <t>Eventos A&amp;B</t>
        </is>
      </c>
      <c r="D757" t="inlineStr">
        <is>
          <t>01/06/2026</t>
        </is>
      </c>
      <c r="E757" s="488" t="n">
        <v>38301.25</v>
      </c>
      <c r="F757" t="inlineStr">
        <is>
          <t>Fabrica de Bares (2025)</t>
        </is>
      </c>
      <c r="G757" t="b">
        <v>1</v>
      </c>
      <c r="H757" t="inlineStr">
        <is>
          <t>6/2026</t>
        </is>
      </c>
    </row>
    <row r="758">
      <c r="A758" t="inlineStr">
        <is>
          <t>Love Cabaret</t>
        </is>
      </c>
      <c r="B758" t="inlineStr">
        <is>
          <t>Faturamento Bruto</t>
        </is>
      </c>
      <c r="C758" t="inlineStr">
        <is>
          <t>Eventos Couvert</t>
        </is>
      </c>
      <c r="D758" t="inlineStr">
        <is>
          <t>01/06/2026</t>
        </is>
      </c>
      <c r="E758" s="488" t="n">
        <v>2946.25</v>
      </c>
      <c r="F758" t="inlineStr">
        <is>
          <t>Fabrica de Bares (2025)</t>
        </is>
      </c>
      <c r="G758" t="b">
        <v>1</v>
      </c>
      <c r="H758" t="inlineStr">
        <is>
          <t>6/2026</t>
        </is>
      </c>
    </row>
    <row r="759">
      <c r="A759" t="inlineStr">
        <is>
          <t>Love Cabaret</t>
        </is>
      </c>
      <c r="B759" t="inlineStr">
        <is>
          <t>Faturamento Bruto</t>
        </is>
      </c>
      <c r="C759" t="inlineStr">
        <is>
          <t>Eventos Locações</t>
        </is>
      </c>
      <c r="D759" t="inlineStr">
        <is>
          <t>01/06/2026</t>
        </is>
      </c>
      <c r="E759" s="488" t="n">
        <v>17677.5</v>
      </c>
      <c r="F759" t="inlineStr">
        <is>
          <t>Fabrica de Bares (2025)</t>
        </is>
      </c>
      <c r="G759" t="b">
        <v>1</v>
      </c>
      <c r="H759" t="inlineStr">
        <is>
          <t>6/2026</t>
        </is>
      </c>
    </row>
    <row r="760">
      <c r="A760" t="inlineStr">
        <is>
          <t>Love Cabaret</t>
        </is>
      </c>
      <c r="B760" t="inlineStr">
        <is>
          <t>Faturamento Bruto</t>
        </is>
      </c>
      <c r="C760" t="inlineStr">
        <is>
          <t>Eventos Rebate Fornecedores</t>
        </is>
      </c>
      <c r="D760" t="inlineStr">
        <is>
          <t>01/06/2026</t>
        </is>
      </c>
      <c r="E760" s="488" t="n">
        <v>0</v>
      </c>
      <c r="F760" t="inlineStr">
        <is>
          <t>Fabrica de Bares (2025)</t>
        </is>
      </c>
      <c r="G760" t="b">
        <v>1</v>
      </c>
      <c r="H760" t="inlineStr">
        <is>
          <t>6/2026</t>
        </is>
      </c>
    </row>
    <row r="761">
      <c r="A761" t="inlineStr">
        <is>
          <t>Love Cabaret</t>
        </is>
      </c>
      <c r="B761" t="inlineStr">
        <is>
          <t>Faturamento Bruto</t>
        </is>
      </c>
      <c r="C761" t="inlineStr">
        <is>
          <t>Delivery</t>
        </is>
      </c>
      <c r="D761" t="inlineStr">
        <is>
          <t>01/06/2026</t>
        </is>
      </c>
      <c r="E761" s="488" t="n">
        <v>0</v>
      </c>
      <c r="F761" t="inlineStr">
        <is>
          <t>Fabrica de Bares (2025)</t>
        </is>
      </c>
      <c r="G761" t="b">
        <v>1</v>
      </c>
      <c r="H761" t="inlineStr">
        <is>
          <t>6/2026</t>
        </is>
      </c>
    </row>
    <row r="762">
      <c r="A762" t="inlineStr">
        <is>
          <t>Love Cabaret</t>
        </is>
      </c>
      <c r="B762" t="inlineStr">
        <is>
          <t>Faturamento Bruto</t>
        </is>
      </c>
      <c r="C762" t="inlineStr">
        <is>
          <t>Outras Receitas</t>
        </is>
      </c>
      <c r="D762" t="inlineStr">
        <is>
          <t>01/06/2026</t>
        </is>
      </c>
      <c r="E762" s="488" t="n">
        <v>34588</v>
      </c>
      <c r="F762" t="inlineStr">
        <is>
          <t>Fabrica de Bares (2025)</t>
        </is>
      </c>
      <c r="G762" t="b">
        <v>1</v>
      </c>
      <c r="H762" t="inlineStr">
        <is>
          <t>6/2026</t>
        </is>
      </c>
    </row>
    <row r="763">
      <c r="A763" t="inlineStr">
        <is>
          <t>Love Cabaret</t>
        </is>
      </c>
      <c r="B763" t="inlineStr">
        <is>
          <t>Deduções sobre Venda</t>
        </is>
      </c>
      <c r="C763" t="inlineStr">
        <is>
          <t>Descontos - Operação</t>
        </is>
      </c>
      <c r="D763" t="inlineStr">
        <is>
          <t>01/06/2026</t>
        </is>
      </c>
      <c r="E763" s="488" t="n">
        <v>5800.05</v>
      </c>
      <c r="F763" t="inlineStr">
        <is>
          <t>Fabrica de Bares (2025)</t>
        </is>
      </c>
      <c r="G763" t="b">
        <v>1</v>
      </c>
      <c r="H763" t="inlineStr">
        <is>
          <t>6/2026</t>
        </is>
      </c>
    </row>
    <row r="764">
      <c r="A764" t="inlineStr">
        <is>
          <t>Love Cabaret</t>
        </is>
      </c>
      <c r="B764" t="inlineStr">
        <is>
          <t>Deduções sobre Venda</t>
        </is>
      </c>
      <c r="C764" t="inlineStr">
        <is>
          <t>Desconto - Alimentação Escritório</t>
        </is>
      </c>
      <c r="D764" t="inlineStr">
        <is>
          <t>01/06/2026</t>
        </is>
      </c>
      <c r="E764" s="488" t="n">
        <v>4593.64</v>
      </c>
      <c r="F764" t="inlineStr">
        <is>
          <t>Fabrica de Bares (2025)</t>
        </is>
      </c>
      <c r="G764" t="b">
        <v>1</v>
      </c>
      <c r="H764" t="inlineStr">
        <is>
          <t>6/2026</t>
        </is>
      </c>
    </row>
    <row r="765">
      <c r="A765" t="inlineStr">
        <is>
          <t>Love Cabaret</t>
        </is>
      </c>
      <c r="B765" t="inlineStr">
        <is>
          <t>Deduções sobre Venda</t>
        </is>
      </c>
      <c r="C765" t="inlineStr">
        <is>
          <t>Descontos - Marketing</t>
        </is>
      </c>
      <c r="D765" t="inlineStr">
        <is>
          <t>01/06/2026</t>
        </is>
      </c>
      <c r="E765" s="488" t="n">
        <v>580.01</v>
      </c>
      <c r="F765" t="inlineStr">
        <is>
          <t>Fabrica de Bares (2025)</t>
        </is>
      </c>
      <c r="G765" t="b">
        <v>1</v>
      </c>
      <c r="H765" t="inlineStr">
        <is>
          <t>6/2026</t>
        </is>
      </c>
    </row>
    <row r="766">
      <c r="A766" t="inlineStr">
        <is>
          <t>Love Cabaret</t>
        </is>
      </c>
      <c r="B766" t="inlineStr">
        <is>
          <t>Impostos sobre Venda</t>
        </is>
      </c>
      <c r="C766" t="inlineStr">
        <is>
          <t>PIS / COFINS</t>
        </is>
      </c>
      <c r="D766" t="inlineStr">
        <is>
          <t>01/06/2026</t>
        </is>
      </c>
      <c r="E766" s="488" t="n">
        <v>14329.35</v>
      </c>
      <c r="F766" t="inlineStr">
        <is>
          <t>Fabrica de Bares (2025)</t>
        </is>
      </c>
      <c r="G766" t="b">
        <v>1</v>
      </c>
      <c r="H766" t="inlineStr">
        <is>
          <t>6/2026</t>
        </is>
      </c>
    </row>
    <row r="767">
      <c r="A767" t="inlineStr">
        <is>
          <t>Love Cabaret</t>
        </is>
      </c>
      <c r="B767" t="inlineStr">
        <is>
          <t>Impostos sobre Venda</t>
        </is>
      </c>
      <c r="C767" t="inlineStr">
        <is>
          <t>ICMS</t>
        </is>
      </c>
      <c r="D767" t="inlineStr">
        <is>
          <t>01/06/2026</t>
        </is>
      </c>
      <c r="E767" s="488" t="n">
        <v>15498.38</v>
      </c>
      <c r="F767" t="inlineStr">
        <is>
          <t>Fabrica de Bares (2025)</t>
        </is>
      </c>
      <c r="G767" t="b">
        <v>1</v>
      </c>
      <c r="H767" t="inlineStr">
        <is>
          <t>6/2026</t>
        </is>
      </c>
    </row>
    <row r="768">
      <c r="A768" t="inlineStr">
        <is>
          <t>Love Cabaret</t>
        </is>
      </c>
      <c r="B768" t="inlineStr">
        <is>
          <t>Impostos sobre Venda</t>
        </is>
      </c>
      <c r="C768" t="inlineStr">
        <is>
          <t>ISS</t>
        </is>
      </c>
      <c r="D768" t="inlineStr">
        <is>
          <t>01/06/2026</t>
        </is>
      </c>
      <c r="E768" s="488" t="n">
        <v>1031.19</v>
      </c>
      <c r="F768" t="inlineStr">
        <is>
          <t>Fabrica de Bares (2025)</t>
        </is>
      </c>
      <c r="G768" t="b">
        <v>1</v>
      </c>
      <c r="H768" t="inlineStr">
        <is>
          <t>6/2026</t>
        </is>
      </c>
    </row>
    <row r="769">
      <c r="A769" t="inlineStr">
        <is>
          <t>Love Cabaret</t>
        </is>
      </c>
      <c r="B769" t="inlineStr">
        <is>
          <t>Custo Mercadoria Vendida</t>
        </is>
      </c>
      <c r="C769" t="inlineStr">
        <is>
          <t>Insumos - Alimentos</t>
        </is>
      </c>
      <c r="D769" t="inlineStr">
        <is>
          <t>01/06/2026</t>
        </is>
      </c>
      <c r="E769" s="488" t="n">
        <v>38991.52</v>
      </c>
      <c r="F769" t="inlineStr">
        <is>
          <t>Fabrica de Bares (2025)</t>
        </is>
      </c>
      <c r="G769" t="b">
        <v>1</v>
      </c>
      <c r="H769" t="inlineStr">
        <is>
          <t>6/2026</t>
        </is>
      </c>
    </row>
    <row r="770">
      <c r="A770" t="inlineStr">
        <is>
          <t>Love Cabaret</t>
        </is>
      </c>
      <c r="B770" t="inlineStr">
        <is>
          <t>Custo Mercadoria Vendida</t>
        </is>
      </c>
      <c r="C770" t="inlineStr">
        <is>
          <t>Insumos - Bebidas</t>
        </is>
      </c>
      <c r="D770" t="inlineStr">
        <is>
          <t>01/06/2026</t>
        </is>
      </c>
      <c r="E770" s="488" t="n">
        <v>28012.05</v>
      </c>
      <c r="F770" t="inlineStr">
        <is>
          <t>Fabrica de Bares (2025)</t>
        </is>
      </c>
      <c r="G770" t="b">
        <v>1</v>
      </c>
      <c r="H770" t="inlineStr">
        <is>
          <t>6/2026</t>
        </is>
      </c>
    </row>
    <row r="771">
      <c r="A771" t="inlineStr">
        <is>
          <t>Love Cabaret</t>
        </is>
      </c>
      <c r="B771" t="inlineStr">
        <is>
          <t>Custo Mercadoria Vendida</t>
        </is>
      </c>
      <c r="C771" t="inlineStr">
        <is>
          <t>Insumos - Embalagens</t>
        </is>
      </c>
      <c r="D771" t="inlineStr">
        <is>
          <t>01/06/2026</t>
        </is>
      </c>
      <c r="E771" s="488" t="n">
        <v>0</v>
      </c>
      <c r="F771" t="inlineStr">
        <is>
          <t>Fabrica de Bares (2025)</t>
        </is>
      </c>
      <c r="G771" t="b">
        <v>1</v>
      </c>
      <c r="H771" t="inlineStr">
        <is>
          <t>6/2026</t>
        </is>
      </c>
    </row>
    <row r="772">
      <c r="A772" t="inlineStr">
        <is>
          <t>Love Cabaret</t>
        </is>
      </c>
      <c r="B772" t="inlineStr">
        <is>
          <t>Custo Mercadoria Vendida</t>
        </is>
      </c>
      <c r="C772" t="inlineStr">
        <is>
          <t>Insumos - Eventos A&amp;B</t>
        </is>
      </c>
      <c r="D772" t="inlineStr">
        <is>
          <t>01/06/2026</t>
        </is>
      </c>
      <c r="E772" s="488" t="n">
        <v>0</v>
      </c>
      <c r="F772" t="inlineStr">
        <is>
          <t>Fabrica de Bares (2025)</t>
        </is>
      </c>
      <c r="G772" t="b">
        <v>1</v>
      </c>
      <c r="H772" t="inlineStr">
        <is>
          <t>6/2026</t>
        </is>
      </c>
    </row>
    <row r="773">
      <c r="A773" t="inlineStr">
        <is>
          <t>Love Cabaret</t>
        </is>
      </c>
      <c r="B773" t="inlineStr">
        <is>
          <t>Custos Artístico Geral</t>
        </is>
      </c>
      <c r="C773" t="inlineStr">
        <is>
          <t>Cachê de Músicos e Artistas</t>
        </is>
      </c>
      <c r="D773" t="inlineStr">
        <is>
          <t>01/06/2026</t>
        </is>
      </c>
      <c r="E773" s="488" t="n">
        <v>43000</v>
      </c>
      <c r="F773" t="inlineStr">
        <is>
          <t>Fabrica de Bares (2025)</t>
        </is>
      </c>
      <c r="G773" t="b">
        <v>1</v>
      </c>
      <c r="H773" t="inlineStr">
        <is>
          <t>6/2026</t>
        </is>
      </c>
    </row>
    <row r="774">
      <c r="A774" t="inlineStr">
        <is>
          <t>Love Cabaret</t>
        </is>
      </c>
      <c r="B774" t="inlineStr">
        <is>
          <t>Custos Artístico Geral</t>
        </is>
      </c>
      <c r="C774" t="inlineStr">
        <is>
          <t>Alimentação e Transporte</t>
        </is>
      </c>
      <c r="D774" t="inlineStr">
        <is>
          <t>01/06/2026</t>
        </is>
      </c>
      <c r="E774" s="488" t="n">
        <v>1171.56</v>
      </c>
      <c r="F774" t="inlineStr">
        <is>
          <t>Fabrica de Bares (2025)</t>
        </is>
      </c>
      <c r="G774" t="b">
        <v>1</v>
      </c>
      <c r="H774" t="inlineStr">
        <is>
          <t>6/2026</t>
        </is>
      </c>
    </row>
    <row r="775">
      <c r="A775" t="inlineStr">
        <is>
          <t>Love Cabaret</t>
        </is>
      </c>
      <c r="B775" t="inlineStr">
        <is>
          <t>Custos Artístico Geral</t>
        </is>
      </c>
      <c r="C775" t="inlineStr">
        <is>
          <t>Taxas e Licenças - Artístico</t>
        </is>
      </c>
      <c r="D775" t="inlineStr">
        <is>
          <t>01/06/2026</t>
        </is>
      </c>
      <c r="E775" s="488" t="n">
        <v>843.15</v>
      </c>
      <c r="F775" t="inlineStr">
        <is>
          <t>Fabrica de Bares (2025)</t>
        </is>
      </c>
      <c r="G775" t="b">
        <v>1</v>
      </c>
      <c r="H775" t="inlineStr">
        <is>
          <t>6/2026</t>
        </is>
      </c>
    </row>
    <row r="776">
      <c r="A776" t="inlineStr">
        <is>
          <t>Love Cabaret</t>
        </is>
      </c>
      <c r="B776" t="inlineStr">
        <is>
          <t>Mão de Obra - PJ</t>
        </is>
      </c>
      <c r="C776" t="inlineStr">
        <is>
          <t>MDO Terceirizada - Artístico</t>
        </is>
      </c>
      <c r="D776" t="inlineStr">
        <is>
          <t>01/06/2026</t>
        </is>
      </c>
      <c r="E776" s="488" t="n">
        <v>13393</v>
      </c>
      <c r="F776" t="inlineStr">
        <is>
          <t>Fabrica de Bares (2025)</t>
        </is>
      </c>
      <c r="G776" t="b">
        <v>1</v>
      </c>
      <c r="H776" t="inlineStr">
        <is>
          <t>6/2026</t>
        </is>
      </c>
    </row>
    <row r="777">
      <c r="A777" t="inlineStr">
        <is>
          <t>Love Cabaret</t>
        </is>
      </c>
      <c r="B777" t="inlineStr">
        <is>
          <t>Custos Artístico Geral</t>
        </is>
      </c>
      <c r="C777" t="inlineStr">
        <is>
          <t>Técnico de Som / Luz</t>
        </is>
      </c>
      <c r="D777" t="inlineStr">
        <is>
          <t>01/06/2026</t>
        </is>
      </c>
      <c r="E777" s="488" t="n">
        <v>4166.67</v>
      </c>
      <c r="F777" t="inlineStr">
        <is>
          <t>Fabrica de Bares (2025)</t>
        </is>
      </c>
      <c r="G777" t="b">
        <v>1</v>
      </c>
      <c r="H777" t="inlineStr">
        <is>
          <t>6/2026</t>
        </is>
      </c>
    </row>
    <row r="778">
      <c r="A778" t="inlineStr">
        <is>
          <t>Love Cabaret</t>
        </is>
      </c>
      <c r="B778" t="inlineStr">
        <is>
          <t>Custos Artístico Geral</t>
        </is>
      </c>
      <c r="C778" t="inlineStr">
        <is>
          <t>Locação de Equipamentos Fixo</t>
        </is>
      </c>
      <c r="D778" t="inlineStr">
        <is>
          <t>01/06/2026</t>
        </is>
      </c>
      <c r="E778" s="488" t="n">
        <v>5250</v>
      </c>
      <c r="F778" t="inlineStr">
        <is>
          <t>Fabrica de Bares (2025)</t>
        </is>
      </c>
      <c r="G778" t="b">
        <v>1</v>
      </c>
      <c r="H778" t="inlineStr">
        <is>
          <t>6/2026</t>
        </is>
      </c>
    </row>
    <row r="779">
      <c r="A779" t="inlineStr">
        <is>
          <t>Love Cabaret</t>
        </is>
      </c>
      <c r="B779" t="inlineStr">
        <is>
          <t>Custos Artístico Geral</t>
        </is>
      </c>
      <c r="C779" t="inlineStr">
        <is>
          <t>Locação de Equipamentos Variável</t>
        </is>
      </c>
      <c r="D779" t="inlineStr">
        <is>
          <t>01/06/2026</t>
        </is>
      </c>
      <c r="E779" s="488" t="n">
        <v>0</v>
      </c>
      <c r="F779" t="inlineStr">
        <is>
          <t>Fabrica de Bares (2025)</t>
        </is>
      </c>
      <c r="G779" t="b">
        <v>1</v>
      </c>
      <c r="H779" t="inlineStr">
        <is>
          <t>6/2026</t>
        </is>
      </c>
    </row>
    <row r="780">
      <c r="A780" t="inlineStr">
        <is>
          <t>Love Cabaret</t>
        </is>
      </c>
      <c r="B780" t="inlineStr">
        <is>
          <t>Mão de Obra - PJ</t>
        </is>
      </c>
      <c r="C780" t="inlineStr">
        <is>
          <t>MDO Terceirizada - Eventos</t>
        </is>
      </c>
      <c r="D780" t="inlineStr">
        <is>
          <t>01/06/2026</t>
        </is>
      </c>
      <c r="E780" s="488" t="n">
        <v>1600</v>
      </c>
      <c r="F780" t="inlineStr">
        <is>
          <t>Fabrica de Bares (2025)</t>
        </is>
      </c>
      <c r="G780" t="b">
        <v>1</v>
      </c>
      <c r="H780" t="inlineStr">
        <is>
          <t>6/2026</t>
        </is>
      </c>
    </row>
    <row r="781">
      <c r="A781" t="inlineStr">
        <is>
          <t>Love Cabaret</t>
        </is>
      </c>
      <c r="B781" t="inlineStr">
        <is>
          <t>Custos de Eventos</t>
        </is>
      </c>
      <c r="C781" t="inlineStr">
        <is>
          <t>Comissões de Vendas - Eventos</t>
        </is>
      </c>
      <c r="D781" t="inlineStr">
        <is>
          <t>01/06/2026</t>
        </is>
      </c>
      <c r="E781" s="488" t="n">
        <v>1178.5</v>
      </c>
      <c r="F781" t="inlineStr">
        <is>
          <t>Fabrica de Bares (2025)</t>
        </is>
      </c>
      <c r="G781" t="b">
        <v>1</v>
      </c>
      <c r="H781" t="inlineStr">
        <is>
          <t>6/2026</t>
        </is>
      </c>
    </row>
    <row r="782">
      <c r="A782" t="inlineStr">
        <is>
          <t>Love Cabaret</t>
        </is>
      </c>
      <c r="B782" t="inlineStr">
        <is>
          <t>Custos de Eventos</t>
        </is>
      </c>
      <c r="C782" t="inlineStr">
        <is>
          <t>Serviços Terceirizados - Eventos</t>
        </is>
      </c>
      <c r="D782" t="inlineStr">
        <is>
          <t>01/06/2026</t>
        </is>
      </c>
      <c r="E782" s="488" t="n">
        <v>942.8</v>
      </c>
      <c r="F782" t="inlineStr">
        <is>
          <t>Fabrica de Bares (2025)</t>
        </is>
      </c>
      <c r="G782" t="b">
        <v>1</v>
      </c>
      <c r="H782" t="inlineStr">
        <is>
          <t>6/2026</t>
        </is>
      </c>
    </row>
    <row r="783">
      <c r="A783" t="inlineStr">
        <is>
          <t>Love Cabaret</t>
        </is>
      </c>
      <c r="B783" t="inlineStr">
        <is>
          <t>Custos de Eventos</t>
        </is>
      </c>
      <c r="C783" t="inlineStr">
        <is>
          <t>Serviço de Segurança - Eventos</t>
        </is>
      </c>
      <c r="D783" t="inlineStr">
        <is>
          <t>01/06/2026</t>
        </is>
      </c>
      <c r="E783" s="488" t="n">
        <v>294.63</v>
      </c>
      <c r="F783" t="inlineStr">
        <is>
          <t>Fabrica de Bares (2025)</t>
        </is>
      </c>
      <c r="G783" t="b">
        <v>1</v>
      </c>
      <c r="H783" t="inlineStr">
        <is>
          <t>6/2026</t>
        </is>
      </c>
    </row>
    <row r="784">
      <c r="A784" t="inlineStr">
        <is>
          <t>Love Cabaret</t>
        </is>
      </c>
      <c r="B784" t="inlineStr">
        <is>
          <t>Custos de Eventos</t>
        </is>
      </c>
      <c r="C784" t="inlineStr">
        <is>
          <t>Artistas e Palestrantes - Eventos</t>
        </is>
      </c>
      <c r="D784" t="inlineStr">
        <is>
          <t>01/06/2026</t>
        </is>
      </c>
      <c r="E784" s="488" t="n">
        <v>0</v>
      </c>
      <c r="F784" t="inlineStr">
        <is>
          <t>Fabrica de Bares (2025)</t>
        </is>
      </c>
      <c r="G784" t="b">
        <v>1</v>
      </c>
      <c r="H784" t="inlineStr">
        <is>
          <t>6/2026</t>
        </is>
      </c>
    </row>
    <row r="785">
      <c r="A785" t="inlineStr">
        <is>
          <t>Love Cabaret</t>
        </is>
      </c>
      <c r="B785" t="inlineStr">
        <is>
          <t>Custos de Eventos</t>
        </is>
      </c>
      <c r="C785" t="inlineStr">
        <is>
          <t>Decoração - Eventos</t>
        </is>
      </c>
      <c r="D785" t="inlineStr">
        <is>
          <t>01/06/2026</t>
        </is>
      </c>
      <c r="E785" s="488" t="n">
        <v>0</v>
      </c>
      <c r="F785" t="inlineStr">
        <is>
          <t>Fabrica de Bares (2025)</t>
        </is>
      </c>
      <c r="G785" t="b">
        <v>1</v>
      </c>
      <c r="H785" t="inlineStr">
        <is>
          <t>6/2026</t>
        </is>
      </c>
    </row>
    <row r="786">
      <c r="A786" t="inlineStr">
        <is>
          <t>Love Cabaret</t>
        </is>
      </c>
      <c r="B786" t="inlineStr">
        <is>
          <t>Custos de Eventos</t>
        </is>
      </c>
      <c r="C786" t="inlineStr">
        <is>
          <t>Material Descartável - Eventos</t>
        </is>
      </c>
      <c r="D786" t="inlineStr">
        <is>
          <t>01/06/2026</t>
        </is>
      </c>
      <c r="E786" s="488" t="n">
        <v>0</v>
      </c>
      <c r="F786" t="inlineStr">
        <is>
          <t>Fabrica de Bares (2025)</t>
        </is>
      </c>
      <c r="G786" t="b">
        <v>1</v>
      </c>
      <c r="H786" t="inlineStr">
        <is>
          <t>6/2026</t>
        </is>
      </c>
    </row>
    <row r="787">
      <c r="A787" t="inlineStr">
        <is>
          <t>Love Cabaret</t>
        </is>
      </c>
      <c r="B787" t="inlineStr">
        <is>
          <t>Custos de Eventos</t>
        </is>
      </c>
      <c r="C787" t="inlineStr">
        <is>
          <t>Brindes e Confraternizações - Eventos</t>
        </is>
      </c>
      <c r="D787" t="inlineStr">
        <is>
          <t>01/06/2026</t>
        </is>
      </c>
      <c r="E787" s="488" t="n">
        <v>0</v>
      </c>
      <c r="F787" t="inlineStr">
        <is>
          <t>Fabrica de Bares (2025)</t>
        </is>
      </c>
      <c r="G787" t="b">
        <v>1</v>
      </c>
      <c r="H787" t="inlineStr">
        <is>
          <t>6/2026</t>
        </is>
      </c>
    </row>
    <row r="788">
      <c r="A788" t="inlineStr">
        <is>
          <t>Love Cabaret</t>
        </is>
      </c>
      <c r="B788" t="inlineStr">
        <is>
          <t>Custos de Eventos</t>
        </is>
      </c>
      <c r="C788" t="inlineStr">
        <is>
          <t>Material de Escritório - Eventos</t>
        </is>
      </c>
      <c r="D788" t="inlineStr">
        <is>
          <t>01/06/2026</t>
        </is>
      </c>
      <c r="E788" s="488" t="n">
        <v>0</v>
      </c>
      <c r="F788" t="inlineStr">
        <is>
          <t>Fabrica de Bares (2025)</t>
        </is>
      </c>
      <c r="G788" t="b">
        <v>1</v>
      </c>
      <c r="H788" t="inlineStr">
        <is>
          <t>6/2026</t>
        </is>
      </c>
    </row>
    <row r="789">
      <c r="A789" t="inlineStr">
        <is>
          <t>Love Cabaret</t>
        </is>
      </c>
      <c r="B789" t="inlineStr">
        <is>
          <t>Custos de Eventos</t>
        </is>
      </c>
      <c r="C789" t="inlineStr">
        <is>
          <t>Material de Manutenção - Eventos</t>
        </is>
      </c>
      <c r="D789" t="inlineStr">
        <is>
          <t>01/06/2026</t>
        </is>
      </c>
      <c r="E789" s="488" t="n">
        <v>0</v>
      </c>
      <c r="F789" t="inlineStr">
        <is>
          <t>Fabrica de Bares (2025)</t>
        </is>
      </c>
      <c r="G789" t="b">
        <v>1</v>
      </c>
      <c r="H789" t="inlineStr">
        <is>
          <t>6/2026</t>
        </is>
      </c>
    </row>
    <row r="790">
      <c r="A790" t="inlineStr">
        <is>
          <t>Love Cabaret</t>
        </is>
      </c>
      <c r="B790" t="inlineStr">
        <is>
          <t>Custos de Eventos</t>
        </is>
      </c>
      <c r="C790" t="inlineStr">
        <is>
          <t>Serviço de Manutenção - Estrutura - Eventos</t>
        </is>
      </c>
      <c r="D790" t="inlineStr">
        <is>
          <t>01/06/2026</t>
        </is>
      </c>
      <c r="E790" s="488" t="n">
        <v>0</v>
      </c>
      <c r="F790" t="inlineStr">
        <is>
          <t>Fabrica de Bares (2025)</t>
        </is>
      </c>
      <c r="G790" t="b">
        <v>1</v>
      </c>
      <c r="H790" t="inlineStr">
        <is>
          <t>6/2026</t>
        </is>
      </c>
    </row>
    <row r="791">
      <c r="A791" t="inlineStr">
        <is>
          <t>Love Cabaret</t>
        </is>
      </c>
      <c r="B791" t="inlineStr">
        <is>
          <t>Custos de Eventos</t>
        </is>
      </c>
      <c r="C791" t="inlineStr">
        <is>
          <t>Serviço de Manutenção - Equipamentos - Eventos</t>
        </is>
      </c>
      <c r="D791" t="inlineStr">
        <is>
          <t>01/06/2026</t>
        </is>
      </c>
      <c r="E791" s="488" t="n">
        <v>0</v>
      </c>
      <c r="F791" t="inlineStr">
        <is>
          <t>Fabrica de Bares (2025)</t>
        </is>
      </c>
      <c r="G791" t="b">
        <v>1</v>
      </c>
      <c r="H791" t="inlineStr">
        <is>
          <t>6/2026</t>
        </is>
      </c>
    </row>
    <row r="792">
      <c r="A792" t="inlineStr">
        <is>
          <t>Love Cabaret</t>
        </is>
      </c>
      <c r="B792" t="inlineStr">
        <is>
          <t>Custos de Eventos</t>
        </is>
      </c>
      <c r="C792" t="inlineStr">
        <is>
          <t>Viagens e Estadias - Eventos</t>
        </is>
      </c>
      <c r="D792" t="inlineStr">
        <is>
          <t>01/06/2026</t>
        </is>
      </c>
      <c r="E792" s="488" t="n">
        <v>0</v>
      </c>
      <c r="F792" t="inlineStr">
        <is>
          <t>Fabrica de Bares (2025)</t>
        </is>
      </c>
      <c r="G792" t="b">
        <v>1</v>
      </c>
      <c r="H792" t="inlineStr">
        <is>
          <t>6/2026</t>
        </is>
      </c>
    </row>
    <row r="793">
      <c r="A793" t="inlineStr">
        <is>
          <t>Love Cabaret</t>
        </is>
      </c>
      <c r="B793" t="inlineStr">
        <is>
          <t>Custos de Eventos</t>
        </is>
      </c>
      <c r="C793" t="inlineStr">
        <is>
          <t>Transporte Equipe - Eventos</t>
        </is>
      </c>
      <c r="D793" t="inlineStr">
        <is>
          <t>01/06/2026</t>
        </is>
      </c>
      <c r="E793" s="488" t="n">
        <v>0</v>
      </c>
      <c r="F793" t="inlineStr">
        <is>
          <t>Fabrica de Bares (2025)</t>
        </is>
      </c>
      <c r="G793" t="b">
        <v>1</v>
      </c>
      <c r="H793" t="inlineStr">
        <is>
          <t>6/2026</t>
        </is>
      </c>
    </row>
    <row r="794">
      <c r="A794" t="inlineStr">
        <is>
          <t>Love Cabaret</t>
        </is>
      </c>
      <c r="B794" t="inlineStr">
        <is>
          <t>Custos de Eventos</t>
        </is>
      </c>
      <c r="C794" t="inlineStr">
        <is>
          <t>Fretes e Carretos - Eventos</t>
        </is>
      </c>
      <c r="D794" t="inlineStr">
        <is>
          <t>01/06/2026</t>
        </is>
      </c>
      <c r="E794" s="488" t="n">
        <v>0</v>
      </c>
      <c r="F794" t="inlineStr">
        <is>
          <t>Fabrica de Bares (2025)</t>
        </is>
      </c>
      <c r="G794" t="b">
        <v>1</v>
      </c>
      <c r="H794" t="inlineStr">
        <is>
          <t>6/2026</t>
        </is>
      </c>
    </row>
    <row r="795">
      <c r="A795" t="inlineStr">
        <is>
          <t>Love Cabaret</t>
        </is>
      </c>
      <c r="B795" t="inlineStr">
        <is>
          <t>Custos de Eventos</t>
        </is>
      </c>
      <c r="C795" t="inlineStr">
        <is>
          <t>Locação de Utensílios - Eventos</t>
        </is>
      </c>
      <c r="D795" t="inlineStr">
        <is>
          <t>01/06/2026</t>
        </is>
      </c>
      <c r="E795" s="488" t="n">
        <v>0</v>
      </c>
      <c r="F795" t="inlineStr">
        <is>
          <t>Fabrica de Bares (2025)</t>
        </is>
      </c>
      <c r="G795" t="b">
        <v>1</v>
      </c>
      <c r="H795" t="inlineStr">
        <is>
          <t>6/2026</t>
        </is>
      </c>
    </row>
    <row r="796">
      <c r="A796" t="inlineStr">
        <is>
          <t>Love Cabaret</t>
        </is>
      </c>
      <c r="B796" t="inlineStr">
        <is>
          <t>Custos de Eventos</t>
        </is>
      </c>
      <c r="C796" t="inlineStr">
        <is>
          <t>Locação de Equipamentos - Eventos</t>
        </is>
      </c>
      <c r="D796" t="inlineStr">
        <is>
          <t>01/06/2026</t>
        </is>
      </c>
      <c r="E796" s="488" t="n">
        <v>0</v>
      </c>
      <c r="F796" t="inlineStr">
        <is>
          <t>Fabrica de Bares (2025)</t>
        </is>
      </c>
      <c r="G796" t="b">
        <v>1</v>
      </c>
      <c r="H796" t="inlineStr">
        <is>
          <t>6/2026</t>
        </is>
      </c>
    </row>
    <row r="797">
      <c r="A797" t="inlineStr">
        <is>
          <t>Love Cabaret</t>
        </is>
      </c>
      <c r="B797" t="inlineStr">
        <is>
          <t>Custos de Eventos</t>
        </is>
      </c>
      <c r="C797" t="inlineStr">
        <is>
          <t>Locação de Mobiliário - Eventos</t>
        </is>
      </c>
      <c r="D797" t="inlineStr">
        <is>
          <t>01/06/2026</t>
        </is>
      </c>
      <c r="E797" s="488" t="n">
        <v>0</v>
      </c>
      <c r="F797" t="inlineStr">
        <is>
          <t>Fabrica de Bares (2025)</t>
        </is>
      </c>
      <c r="G797" t="b">
        <v>1</v>
      </c>
      <c r="H797" t="inlineStr">
        <is>
          <t>6/2026</t>
        </is>
      </c>
    </row>
    <row r="798">
      <c r="A798" t="inlineStr">
        <is>
          <t>Love Cabaret</t>
        </is>
      </c>
      <c r="B798" t="inlineStr">
        <is>
          <t>Custos de Eventos</t>
        </is>
      </c>
      <c r="C798" t="inlineStr">
        <is>
          <t>Locação de Coberturas - Eventos</t>
        </is>
      </c>
      <c r="D798" t="inlineStr">
        <is>
          <t>01/06/2026</t>
        </is>
      </c>
      <c r="E798" s="488" t="n">
        <v>0</v>
      </c>
      <c r="F798" t="inlineStr">
        <is>
          <t>Fabrica de Bares (2025)</t>
        </is>
      </c>
      <c r="G798" t="b">
        <v>1</v>
      </c>
      <c r="H798" t="inlineStr">
        <is>
          <t>6/2026</t>
        </is>
      </c>
    </row>
    <row r="799">
      <c r="A799" t="inlineStr">
        <is>
          <t>Love Cabaret</t>
        </is>
      </c>
      <c r="B799" t="inlineStr">
        <is>
          <t>Custos de Eventos</t>
        </is>
      </c>
      <c r="C799" t="inlineStr">
        <is>
          <t>Repasse Gazit - Locação Aroo</t>
        </is>
      </c>
      <c r="D799" t="inlineStr">
        <is>
          <t>01/06/2026</t>
        </is>
      </c>
      <c r="E799" s="488" t="n">
        <v>0</v>
      </c>
      <c r="F799" t="inlineStr">
        <is>
          <t>Fabrica de Bares (2025)</t>
        </is>
      </c>
      <c r="G799" t="b">
        <v>1</v>
      </c>
      <c r="H799" t="inlineStr">
        <is>
          <t>6/2026</t>
        </is>
      </c>
    </row>
    <row r="800">
      <c r="A800" t="inlineStr">
        <is>
          <t>Love Cabaret</t>
        </is>
      </c>
      <c r="B800" t="inlineStr">
        <is>
          <t>Custos de Eventos</t>
        </is>
      </c>
      <c r="C800" t="inlineStr">
        <is>
          <t>Repasse Gazit - Locação Anexo Abaru</t>
        </is>
      </c>
      <c r="D800" t="inlineStr">
        <is>
          <t>01/06/2026</t>
        </is>
      </c>
      <c r="E800" s="488" t="n">
        <v>0</v>
      </c>
      <c r="F800" t="inlineStr">
        <is>
          <t>Fabrica de Bares (2025)</t>
        </is>
      </c>
      <c r="G800" t="b">
        <v>1</v>
      </c>
      <c r="H800" t="inlineStr">
        <is>
          <t>6/2026</t>
        </is>
      </c>
    </row>
    <row r="801">
      <c r="A801" t="inlineStr">
        <is>
          <t>Love Cabaret</t>
        </is>
      </c>
      <c r="B801" t="inlineStr">
        <is>
          <t>Gorjeta</t>
        </is>
      </c>
      <c r="C801" t="inlineStr">
        <is>
          <t xml:space="preserve">  -  Comissões e Gorjeta</t>
        </is>
      </c>
      <c r="D801" t="inlineStr">
        <is>
          <t>01/06/2026</t>
        </is>
      </c>
      <c r="E801" s="488" t="n">
        <v>10199.85</v>
      </c>
      <c r="F801" t="inlineStr">
        <is>
          <t>Fabrica de Bares (2025)</t>
        </is>
      </c>
      <c r="G801" t="b">
        <v>1</v>
      </c>
      <c r="H801" t="inlineStr">
        <is>
          <t>6/2026</t>
        </is>
      </c>
    </row>
    <row r="802">
      <c r="A802" t="inlineStr">
        <is>
          <t>Love Cabaret</t>
        </is>
      </c>
      <c r="B802" t="inlineStr">
        <is>
          <t>Deduções sobre Venda</t>
        </is>
      </c>
      <c r="C802" t="inlineStr">
        <is>
          <t>Meios de pagamento</t>
        </is>
      </c>
      <c r="D802" t="inlineStr">
        <is>
          <t>01/06/2026</t>
        </is>
      </c>
      <c r="E802" s="488" t="n">
        <v>7476.05</v>
      </c>
      <c r="F802" t="inlineStr">
        <is>
          <t>Fabrica de Bares (2025)</t>
        </is>
      </c>
      <c r="G802" t="b">
        <v>1</v>
      </c>
      <c r="H802" t="inlineStr">
        <is>
          <t>6/2026</t>
        </is>
      </c>
    </row>
    <row r="803">
      <c r="A803" t="inlineStr">
        <is>
          <t>Love Cabaret</t>
        </is>
      </c>
      <c r="B803" t="inlineStr">
        <is>
          <t>Deduções sobre Venda</t>
        </is>
      </c>
      <c r="C803" t="inlineStr">
        <is>
          <t>Meios de pagamento - Delivery</t>
        </is>
      </c>
      <c r="D803" t="inlineStr">
        <is>
          <t>01/06/2026</t>
        </is>
      </c>
      <c r="E803" s="488" t="n">
        <v>0</v>
      </c>
      <c r="F803" t="inlineStr">
        <is>
          <t>Fabrica de Bares (2025)</t>
        </is>
      </c>
      <c r="G803" t="b">
        <v>1</v>
      </c>
      <c r="H803" t="inlineStr">
        <is>
          <t>6/2026</t>
        </is>
      </c>
    </row>
    <row r="804">
      <c r="A804" t="inlineStr">
        <is>
          <t>Love Cabaret</t>
        </is>
      </c>
      <c r="B804" t="inlineStr">
        <is>
          <t>Deduções sobre Venda</t>
        </is>
      </c>
      <c r="C804" t="inlineStr">
        <is>
          <t>Inadimplência</t>
        </is>
      </c>
      <c r="D804" t="inlineStr">
        <is>
          <t>01/06/2026</t>
        </is>
      </c>
      <c r="E804" s="488" t="n">
        <v>0</v>
      </c>
      <c r="F804" t="inlineStr">
        <is>
          <t>Fabrica de Bares (2025)</t>
        </is>
      </c>
      <c r="G804" t="b">
        <v>1</v>
      </c>
      <c r="H804" t="inlineStr">
        <is>
          <t>6/2026</t>
        </is>
      </c>
    </row>
    <row r="805">
      <c r="A805" t="inlineStr">
        <is>
          <t>Love Cabaret</t>
        </is>
      </c>
      <c r="B805" t="inlineStr">
        <is>
          <t>Deduções sobre Venda</t>
        </is>
      </c>
      <c r="C805" t="inlineStr">
        <is>
          <t>Outros D</t>
        </is>
      </c>
      <c r="D805" t="inlineStr">
        <is>
          <t>01/06/2026</t>
        </is>
      </c>
      <c r="E805" s="488" t="n">
        <v>0</v>
      </c>
      <c r="F805" t="inlineStr">
        <is>
          <t>Fabrica de Bares (2025)</t>
        </is>
      </c>
      <c r="G805" t="b">
        <v>1</v>
      </c>
      <c r="H805" t="inlineStr">
        <is>
          <t>6/2026</t>
        </is>
      </c>
    </row>
    <row r="806">
      <c r="A806" t="inlineStr">
        <is>
          <t>Love Cabaret</t>
        </is>
      </c>
      <c r="B806" t="inlineStr">
        <is>
          <t>Mão de Obra - PJ</t>
        </is>
      </c>
      <c r="C806" t="inlineStr">
        <is>
          <t>MDO PJ Fixo</t>
        </is>
      </c>
      <c r="D806" t="inlineStr">
        <is>
          <t>01/06/2026</t>
        </is>
      </c>
      <c r="E806" s="488" t="n">
        <v>19550</v>
      </c>
      <c r="F806" t="inlineStr">
        <is>
          <t>Fabrica de Bares (2025)</t>
        </is>
      </c>
      <c r="G806" t="b">
        <v>1</v>
      </c>
      <c r="H806" t="inlineStr">
        <is>
          <t>6/2026</t>
        </is>
      </c>
    </row>
    <row r="807">
      <c r="A807" t="inlineStr">
        <is>
          <t>Love Cabaret</t>
        </is>
      </c>
      <c r="B807" t="inlineStr">
        <is>
          <t>Mão de Obra - Salários</t>
        </is>
      </c>
      <c r="C807" t="inlineStr">
        <is>
          <t>MDO CLT - Salário</t>
        </is>
      </c>
      <c r="D807" t="inlineStr">
        <is>
          <t>01/06/2026</t>
        </is>
      </c>
      <c r="E807" s="488" t="n">
        <v>5655</v>
      </c>
      <c r="F807" t="inlineStr">
        <is>
          <t>Fabrica de Bares (2025)</t>
        </is>
      </c>
      <c r="G807" t="b">
        <v>1</v>
      </c>
      <c r="H807" t="inlineStr">
        <is>
          <t>6/2026</t>
        </is>
      </c>
    </row>
    <row r="808">
      <c r="A808" t="inlineStr">
        <is>
          <t>Love Cabaret</t>
        </is>
      </c>
      <c r="B808" t="inlineStr">
        <is>
          <t>Mão de Obra - Extra</t>
        </is>
      </c>
      <c r="C808" t="inlineStr">
        <is>
          <t>Mão de Obra Extra</t>
        </is>
      </c>
      <c r="D808" t="inlineStr">
        <is>
          <t>01/06/2026</t>
        </is>
      </c>
      <c r="E808" s="488" t="n">
        <v>60000</v>
      </c>
      <c r="F808" t="inlineStr">
        <is>
          <t>Fabrica de Bares (2025)</t>
        </is>
      </c>
      <c r="G808" t="b">
        <v>1</v>
      </c>
      <c r="H808" t="inlineStr">
        <is>
          <t>6/2026</t>
        </is>
      </c>
    </row>
    <row r="809">
      <c r="A809" t="inlineStr">
        <is>
          <t>Love Cabaret</t>
        </is>
      </c>
      <c r="B809" t="inlineStr">
        <is>
          <t>Mão de Obra - Encargos e Provisões</t>
        </is>
      </c>
      <c r="C809" t="inlineStr">
        <is>
          <t xml:space="preserve">  -  FGTS</t>
        </is>
      </c>
      <c r="D809" t="inlineStr">
        <is>
          <t>01/06/2026</t>
        </is>
      </c>
      <c r="E809" s="488" t="n">
        <v>894.09</v>
      </c>
      <c r="F809" t="inlineStr">
        <is>
          <t>Fabrica de Bares (2025)</t>
        </is>
      </c>
      <c r="G809" t="b">
        <v>1</v>
      </c>
      <c r="H809" t="inlineStr">
        <is>
          <t>6/2026</t>
        </is>
      </c>
    </row>
    <row r="810">
      <c r="A810" t="inlineStr">
        <is>
          <t>Love Cabaret</t>
        </is>
      </c>
      <c r="B810" t="inlineStr">
        <is>
          <t>Mão de Obra - Encargos e Provisões</t>
        </is>
      </c>
      <c r="C810" t="inlineStr">
        <is>
          <t xml:space="preserve">  -  INSS Patronal</t>
        </is>
      </c>
      <c r="D810" t="inlineStr">
        <is>
          <t>01/06/2026</t>
        </is>
      </c>
      <c r="E810" s="488" t="n">
        <v>2216.8</v>
      </c>
      <c r="F810" t="inlineStr">
        <is>
          <t>Fabrica de Bares (2025)</t>
        </is>
      </c>
      <c r="G810" t="b">
        <v>1</v>
      </c>
      <c r="H810" t="inlineStr">
        <is>
          <t>6/2026</t>
        </is>
      </c>
    </row>
    <row r="811">
      <c r="A811" t="inlineStr">
        <is>
          <t>Love Cabaret</t>
        </is>
      </c>
      <c r="B811" t="inlineStr">
        <is>
          <t>Mão de Obra - Encargos e Provisões</t>
        </is>
      </c>
      <c r="C811" t="inlineStr">
        <is>
          <t xml:space="preserve">  -  INSS Segurados</t>
        </is>
      </c>
      <c r="D811" t="inlineStr">
        <is>
          <t>01/06/2026</t>
        </is>
      </c>
      <c r="E811" s="488" t="n">
        <v>0</v>
      </c>
      <c r="F811" t="inlineStr">
        <is>
          <t>Fabrica de Bares (2025)</t>
        </is>
      </c>
      <c r="G811" t="b">
        <v>1</v>
      </c>
      <c r="H811" t="inlineStr">
        <is>
          <t>6/2026</t>
        </is>
      </c>
    </row>
    <row r="812">
      <c r="A812" t="inlineStr">
        <is>
          <t>Love Cabaret</t>
        </is>
      </c>
      <c r="B812" t="inlineStr">
        <is>
          <t>Mão de Obra - Encargos e Provisões</t>
        </is>
      </c>
      <c r="C812" t="inlineStr">
        <is>
          <t xml:space="preserve">  -  13º Salário</t>
        </is>
      </c>
      <c r="D812" t="inlineStr">
        <is>
          <t>01/06/2026</t>
        </is>
      </c>
      <c r="E812" s="488" t="n">
        <v>1320.71</v>
      </c>
      <c r="F812" t="inlineStr">
        <is>
          <t>Fabrica de Bares (2025)</t>
        </is>
      </c>
      <c r="G812" t="b">
        <v>1</v>
      </c>
      <c r="H812" t="inlineStr">
        <is>
          <t>6/2026</t>
        </is>
      </c>
    </row>
    <row r="813">
      <c r="A813" t="inlineStr">
        <is>
          <t>Love Cabaret</t>
        </is>
      </c>
      <c r="B813" t="inlineStr">
        <is>
          <t>Mão de Obra - Encargos e Provisões</t>
        </is>
      </c>
      <c r="C813" t="inlineStr">
        <is>
          <t xml:space="preserve">  -  Férias</t>
        </is>
      </c>
      <c r="D813" t="inlineStr">
        <is>
          <t>01/06/2026</t>
        </is>
      </c>
      <c r="E813" s="488" t="n">
        <v>439.97</v>
      </c>
      <c r="F813" t="inlineStr">
        <is>
          <t>Fabrica de Bares (2025)</t>
        </is>
      </c>
      <c r="G813" t="b">
        <v>1</v>
      </c>
      <c r="H813" t="inlineStr">
        <is>
          <t>6/2026</t>
        </is>
      </c>
    </row>
    <row r="814">
      <c r="A814" t="inlineStr">
        <is>
          <t>Love Cabaret</t>
        </is>
      </c>
      <c r="B814" t="inlineStr">
        <is>
          <t>Mão de Obra - Encargos e Provisões</t>
        </is>
      </c>
      <c r="C814" t="inlineStr">
        <is>
          <t xml:space="preserve">  -  FGTS sobre 13º Salários</t>
        </is>
      </c>
      <c r="D814" t="inlineStr">
        <is>
          <t>01/06/2026</t>
        </is>
      </c>
      <c r="E814" s="488" t="n">
        <v>11.75</v>
      </c>
      <c r="F814" t="inlineStr">
        <is>
          <t>Fabrica de Bares (2025)</t>
        </is>
      </c>
      <c r="G814" t="b">
        <v>1</v>
      </c>
      <c r="H814" t="inlineStr">
        <is>
          <t>6/2026</t>
        </is>
      </c>
    </row>
    <row r="815">
      <c r="A815" t="inlineStr">
        <is>
          <t>Love Cabaret</t>
        </is>
      </c>
      <c r="B815" t="inlineStr">
        <is>
          <t>Mão de Obra - Encargos e Provisões</t>
        </is>
      </c>
      <c r="C815" t="inlineStr">
        <is>
          <t xml:space="preserve">  -  FGTS sobre Férias</t>
        </is>
      </c>
      <c r="D815" t="inlineStr">
        <is>
          <t>01/06/2026</t>
        </is>
      </c>
      <c r="E815" s="488" t="n">
        <v>3.92</v>
      </c>
      <c r="F815" t="inlineStr">
        <is>
          <t>Fabrica de Bares (2025)</t>
        </is>
      </c>
      <c r="G815" t="b">
        <v>1</v>
      </c>
      <c r="H815" t="inlineStr">
        <is>
          <t>6/2026</t>
        </is>
      </c>
    </row>
    <row r="816">
      <c r="A816" t="inlineStr">
        <is>
          <t>Love Cabaret</t>
        </is>
      </c>
      <c r="B816" t="inlineStr">
        <is>
          <t>Mão de Obra - Encargos e Provisões</t>
        </is>
      </c>
      <c r="C816" t="inlineStr">
        <is>
          <t xml:space="preserve">  -  INSS sobre 13º Salários</t>
        </is>
      </c>
      <c r="D816" t="inlineStr">
        <is>
          <t>01/06/2026</t>
        </is>
      </c>
      <c r="E816" s="488" t="n">
        <v>22.06</v>
      </c>
      <c r="F816" t="inlineStr">
        <is>
          <t>Fabrica de Bares (2025)</t>
        </is>
      </c>
      <c r="G816" t="b">
        <v>1</v>
      </c>
      <c r="H816" t="inlineStr">
        <is>
          <t>6/2026</t>
        </is>
      </c>
    </row>
    <row r="817">
      <c r="A817" t="inlineStr">
        <is>
          <t>Love Cabaret</t>
        </is>
      </c>
      <c r="B817" t="inlineStr">
        <is>
          <t>Mão de Obra - Encargos e Provisões</t>
        </is>
      </c>
      <c r="C817" t="inlineStr">
        <is>
          <t xml:space="preserve">  -  INSS sobre Férias</t>
        </is>
      </c>
      <c r="D817" t="inlineStr">
        <is>
          <t>01/06/2026</t>
        </is>
      </c>
      <c r="E817" s="488" t="n">
        <v>9.77</v>
      </c>
      <c r="F817" t="inlineStr">
        <is>
          <t>Fabrica de Bares (2025)</t>
        </is>
      </c>
      <c r="G817" t="b">
        <v>1</v>
      </c>
      <c r="H817" t="inlineStr">
        <is>
          <t>6/2026</t>
        </is>
      </c>
    </row>
    <row r="818">
      <c r="A818" t="inlineStr">
        <is>
          <t>Love Cabaret</t>
        </is>
      </c>
      <c r="B818" t="inlineStr">
        <is>
          <t>Mão de Obra - Encargos e Provisões</t>
        </is>
      </c>
      <c r="C818" t="inlineStr">
        <is>
          <t xml:space="preserve">  -  Rescisão</t>
        </is>
      </c>
      <c r="D818" t="inlineStr">
        <is>
          <t>01/06/2026</t>
        </is>
      </c>
      <c r="E818" s="488" t="n">
        <v>317.1</v>
      </c>
      <c r="F818" t="inlineStr">
        <is>
          <t>Fabrica de Bares (2025)</t>
        </is>
      </c>
      <c r="G818" t="b">
        <v>1</v>
      </c>
      <c r="H818" t="inlineStr">
        <is>
          <t>6/2026</t>
        </is>
      </c>
    </row>
    <row r="819">
      <c r="A819" t="inlineStr">
        <is>
          <t>Love Cabaret</t>
        </is>
      </c>
      <c r="B819" t="inlineStr">
        <is>
          <t>Mão de Obra - Encargos e Provisões</t>
        </is>
      </c>
      <c r="C819" t="inlineStr">
        <is>
          <t xml:space="preserve">  -  Multa Rescisória</t>
        </is>
      </c>
      <c r="D819" t="inlineStr">
        <is>
          <t>01/06/2026</t>
        </is>
      </c>
      <c r="E819" s="488" t="n">
        <v>0</v>
      </c>
      <c r="F819" t="inlineStr">
        <is>
          <t>Fabrica de Bares (2025)</t>
        </is>
      </c>
      <c r="G819" t="b">
        <v>1</v>
      </c>
      <c r="H819" t="inlineStr">
        <is>
          <t>6/2026</t>
        </is>
      </c>
    </row>
    <row r="820">
      <c r="A820" t="inlineStr">
        <is>
          <t>Love Cabaret</t>
        </is>
      </c>
      <c r="B820" t="inlineStr">
        <is>
          <t>Mão de Obra - Encargos e Provisões</t>
        </is>
      </c>
      <c r="C820" t="inlineStr">
        <is>
          <t xml:space="preserve">  -  Ações trabalhistas</t>
        </is>
      </c>
      <c r="D820" t="inlineStr">
        <is>
          <t>01/06/2026</t>
        </is>
      </c>
      <c r="E820" s="488" t="n">
        <v>2500</v>
      </c>
      <c r="F820" t="inlineStr">
        <is>
          <t>Fabrica de Bares (2025)</t>
        </is>
      </c>
      <c r="G820" t="b">
        <v>1</v>
      </c>
      <c r="H820" t="inlineStr">
        <is>
          <t>6/2026</t>
        </is>
      </c>
    </row>
    <row r="821">
      <c r="A821" t="inlineStr">
        <is>
          <t>Love Cabaret</t>
        </is>
      </c>
      <c r="B821" t="inlineStr">
        <is>
          <t>Mão de Obra - Encargos e Provisões</t>
        </is>
      </c>
      <c r="C821" t="inlineStr">
        <is>
          <t xml:space="preserve">  -  Adicional Noturno</t>
        </is>
      </c>
      <c r="D821" t="inlineStr">
        <is>
          <t>01/06/2026</t>
        </is>
      </c>
      <c r="E821" s="488" t="n">
        <v>131.78</v>
      </c>
      <c r="F821" t="inlineStr">
        <is>
          <t>Fabrica de Bares (2025)</t>
        </is>
      </c>
      <c r="G821" t="b">
        <v>1</v>
      </c>
      <c r="H821" t="inlineStr">
        <is>
          <t>6/2026</t>
        </is>
      </c>
    </row>
    <row r="822">
      <c r="A822" t="inlineStr">
        <is>
          <t>Love Cabaret</t>
        </is>
      </c>
      <c r="B822" t="inlineStr">
        <is>
          <t>Mão de Obra - Encargos e Provisões</t>
        </is>
      </c>
      <c r="C822" t="inlineStr">
        <is>
          <t xml:space="preserve">  -  Hora Extra</t>
        </is>
      </c>
      <c r="D822" t="inlineStr">
        <is>
          <t>01/06/2026</t>
        </is>
      </c>
      <c r="E822" s="488" t="n">
        <v>0</v>
      </c>
      <c r="F822" t="inlineStr">
        <is>
          <t>Fabrica de Bares (2025)</t>
        </is>
      </c>
      <c r="G822" t="b">
        <v>1</v>
      </c>
      <c r="H822" t="inlineStr">
        <is>
          <t>6/2026</t>
        </is>
      </c>
    </row>
    <row r="823">
      <c r="A823" t="inlineStr">
        <is>
          <t>Love Cabaret</t>
        </is>
      </c>
      <c r="B823" t="inlineStr">
        <is>
          <t>Mão de Obra - Encargos e Provisões</t>
        </is>
      </c>
      <c r="C823" t="inlineStr">
        <is>
          <t xml:space="preserve">  -  Remuneração Variável</t>
        </is>
      </c>
      <c r="D823" t="inlineStr">
        <is>
          <t>01/06/2026</t>
        </is>
      </c>
      <c r="E823" s="488" t="n">
        <v>0</v>
      </c>
      <c r="F823" t="inlineStr">
        <is>
          <t>Fabrica de Bares (2025)</t>
        </is>
      </c>
      <c r="G823" t="b">
        <v>1</v>
      </c>
      <c r="H823" t="inlineStr">
        <is>
          <t>6/2026</t>
        </is>
      </c>
    </row>
    <row r="824">
      <c r="A824" t="inlineStr">
        <is>
          <t>Love Cabaret</t>
        </is>
      </c>
      <c r="B824" t="inlineStr">
        <is>
          <t>Mão de Obra - Encargos e Provisões</t>
        </is>
      </c>
      <c r="C824" t="inlineStr">
        <is>
          <t xml:space="preserve">  -  Premiação</t>
        </is>
      </c>
      <c r="D824" t="inlineStr">
        <is>
          <t>01/06/2026</t>
        </is>
      </c>
      <c r="E824" s="488" t="n">
        <v>0</v>
      </c>
      <c r="F824" t="inlineStr">
        <is>
          <t>Fabrica de Bares (2025)</t>
        </is>
      </c>
      <c r="G824" t="b">
        <v>1</v>
      </c>
      <c r="H824" t="inlineStr">
        <is>
          <t>6/2026</t>
        </is>
      </c>
    </row>
    <row r="825">
      <c r="A825" t="inlineStr">
        <is>
          <t>Love Cabaret</t>
        </is>
      </c>
      <c r="B825" t="inlineStr">
        <is>
          <t>Mão de Obra - Benefícios</t>
        </is>
      </c>
      <c r="C825" t="inlineStr">
        <is>
          <t xml:space="preserve">  -  Vale-transporte</t>
        </is>
      </c>
      <c r="D825" t="inlineStr">
        <is>
          <t>01/06/2026</t>
        </is>
      </c>
      <c r="E825" s="488" t="n">
        <v>760</v>
      </c>
      <c r="F825" t="inlineStr">
        <is>
          <t>Fabrica de Bares (2025)</t>
        </is>
      </c>
      <c r="G825" t="b">
        <v>1</v>
      </c>
      <c r="H825" t="inlineStr">
        <is>
          <t>6/2026</t>
        </is>
      </c>
    </row>
    <row r="826">
      <c r="A826" t="inlineStr">
        <is>
          <t>Love Cabaret</t>
        </is>
      </c>
      <c r="B826" t="inlineStr">
        <is>
          <t>Mão de Obra - Benefícios</t>
        </is>
      </c>
      <c r="C826" t="inlineStr">
        <is>
          <t xml:space="preserve">  -  Assist. Médica</t>
        </is>
      </c>
      <c r="D826" t="inlineStr">
        <is>
          <t>01/06/2026</t>
        </is>
      </c>
      <c r="E826" s="488" t="n">
        <v>0</v>
      </c>
      <c r="F826" t="inlineStr">
        <is>
          <t>Fabrica de Bares (2025)</t>
        </is>
      </c>
      <c r="G826" t="b">
        <v>1</v>
      </c>
      <c r="H826" t="inlineStr">
        <is>
          <t>6/2026</t>
        </is>
      </c>
    </row>
    <row r="827">
      <c r="A827" t="inlineStr">
        <is>
          <t>Love Cabaret</t>
        </is>
      </c>
      <c r="B827" t="inlineStr">
        <is>
          <t>Mão de Obra - Benefícios</t>
        </is>
      </c>
      <c r="C827" t="inlineStr">
        <is>
          <t xml:space="preserve">  -  Assist. Odontologica</t>
        </is>
      </c>
      <c r="D827" t="inlineStr">
        <is>
          <t>01/06/2026</t>
        </is>
      </c>
      <c r="E827" s="488" t="n">
        <v>0</v>
      </c>
      <c r="F827" t="inlineStr">
        <is>
          <t>Fabrica de Bares (2025)</t>
        </is>
      </c>
      <c r="G827" t="b">
        <v>1</v>
      </c>
      <c r="H827" t="inlineStr">
        <is>
          <t>6/2026</t>
        </is>
      </c>
    </row>
    <row r="828">
      <c r="A828" t="inlineStr">
        <is>
          <t>Love Cabaret</t>
        </is>
      </c>
      <c r="B828" t="inlineStr">
        <is>
          <t>Mão de Obra - Benefícios</t>
        </is>
      </c>
      <c r="C828" t="inlineStr">
        <is>
          <t xml:space="preserve">  -  Seguro de Vida</t>
        </is>
      </c>
      <c r="D828" t="inlineStr">
        <is>
          <t>01/06/2026</t>
        </is>
      </c>
      <c r="E828" s="488" t="n">
        <v>20</v>
      </c>
      <c r="F828" t="inlineStr">
        <is>
          <t>Fabrica de Bares (2025)</t>
        </is>
      </c>
      <c r="G828" t="b">
        <v>1</v>
      </c>
      <c r="H828" t="inlineStr">
        <is>
          <t>6/2026</t>
        </is>
      </c>
    </row>
    <row r="829">
      <c r="A829" t="inlineStr">
        <is>
          <t>Love Cabaret</t>
        </is>
      </c>
      <c r="B829" t="inlineStr">
        <is>
          <t>Mão de Obra - Benefícios</t>
        </is>
      </c>
      <c r="C829" t="inlineStr">
        <is>
          <t xml:space="preserve">  -  Ajuda de Custo</t>
        </is>
      </c>
      <c r="D829" t="inlineStr">
        <is>
          <t>01/06/2026</t>
        </is>
      </c>
      <c r="E829" s="488" t="n">
        <v>0</v>
      </c>
      <c r="F829" t="inlineStr">
        <is>
          <t>Fabrica de Bares (2025)</t>
        </is>
      </c>
      <c r="G829" t="b">
        <v>1</v>
      </c>
      <c r="H829" t="inlineStr">
        <is>
          <t>6/2026</t>
        </is>
      </c>
    </row>
    <row r="830">
      <c r="A830" t="inlineStr">
        <is>
          <t>Love Cabaret</t>
        </is>
      </c>
      <c r="B830" t="inlineStr">
        <is>
          <t>Mão de Obra - Benefícios</t>
        </is>
      </c>
      <c r="C830" t="inlineStr">
        <is>
          <t xml:space="preserve">  -  Uniformes Manutenção e Reposição</t>
        </is>
      </c>
      <c r="D830" t="inlineStr">
        <is>
          <t>01/06/2026</t>
        </is>
      </c>
      <c r="E830" s="488" t="n">
        <v>0</v>
      </c>
      <c r="F830" t="inlineStr">
        <is>
          <t>Fabrica de Bares (2025)</t>
        </is>
      </c>
      <c r="G830" t="b">
        <v>1</v>
      </c>
      <c r="H830" t="inlineStr">
        <is>
          <t>6/2026</t>
        </is>
      </c>
    </row>
    <row r="831">
      <c r="A831" t="inlineStr">
        <is>
          <t>Love Cabaret</t>
        </is>
      </c>
      <c r="B831" t="inlineStr">
        <is>
          <t>Mão de Obra - Benefícios</t>
        </is>
      </c>
      <c r="C831" t="inlineStr">
        <is>
          <t xml:space="preserve">  -  Exames Periódicos</t>
        </is>
      </c>
      <c r="D831" t="inlineStr">
        <is>
          <t>01/06/2026</t>
        </is>
      </c>
      <c r="E831" s="488" t="n">
        <v>9.890000000000001</v>
      </c>
      <c r="F831" t="inlineStr">
        <is>
          <t>Fabrica de Bares (2025)</t>
        </is>
      </c>
      <c r="G831" t="b">
        <v>1</v>
      </c>
      <c r="H831" t="inlineStr">
        <is>
          <t>6/2026</t>
        </is>
      </c>
    </row>
    <row r="832">
      <c r="A832" t="inlineStr">
        <is>
          <t>Love Cabaret</t>
        </is>
      </c>
      <c r="B832" t="inlineStr">
        <is>
          <t>Mão de Obra - Benefícios</t>
        </is>
      </c>
      <c r="C832" t="inlineStr">
        <is>
          <t xml:space="preserve">  -  Diversos - Vale Combustível</t>
        </is>
      </c>
      <c r="D832" t="inlineStr">
        <is>
          <t>01/06/2026</t>
        </is>
      </c>
      <c r="E832" s="488" t="n">
        <v>0</v>
      </c>
      <c r="F832" t="inlineStr">
        <is>
          <t>Fabrica de Bares (2025)</t>
        </is>
      </c>
      <c r="G832" t="b">
        <v>1</v>
      </c>
      <c r="H832" t="inlineStr">
        <is>
          <t>6/2026</t>
        </is>
      </c>
    </row>
    <row r="833">
      <c r="A833" t="inlineStr">
        <is>
          <t>Love Cabaret</t>
        </is>
      </c>
      <c r="B833" t="inlineStr">
        <is>
          <t>Mão de Obra - Benefícios</t>
        </is>
      </c>
      <c r="C833" t="inlineStr">
        <is>
          <t xml:space="preserve">  -  Gratificações</t>
        </is>
      </c>
      <c r="D833" t="inlineStr">
        <is>
          <t>01/06/2026</t>
        </is>
      </c>
      <c r="E833" s="488" t="n">
        <v>0</v>
      </c>
      <c r="F833" t="inlineStr">
        <is>
          <t>Fabrica de Bares (2025)</t>
        </is>
      </c>
      <c r="G833" t="b">
        <v>1</v>
      </c>
      <c r="H833" t="inlineStr">
        <is>
          <t>6/2026</t>
        </is>
      </c>
    </row>
    <row r="834">
      <c r="A834" t="inlineStr">
        <is>
          <t>Love Cabaret</t>
        </is>
      </c>
      <c r="B834" t="inlineStr">
        <is>
          <t>Mão de Obra - Benefícios</t>
        </is>
      </c>
      <c r="C834" t="inlineStr">
        <is>
          <t xml:space="preserve">  -  Cursos e Treinamentos</t>
        </is>
      </c>
      <c r="D834" t="inlineStr">
        <is>
          <t>01/06/2026</t>
        </is>
      </c>
      <c r="E834" s="488" t="n">
        <v>0</v>
      </c>
      <c r="F834" t="inlineStr">
        <is>
          <t>Fabrica de Bares (2025)</t>
        </is>
      </c>
      <c r="G834" t="b">
        <v>1</v>
      </c>
      <c r="H834" t="inlineStr">
        <is>
          <t>6/2026</t>
        </is>
      </c>
    </row>
    <row r="835">
      <c r="A835" t="inlineStr">
        <is>
          <t>Love Cabaret</t>
        </is>
      </c>
      <c r="B835" t="inlineStr">
        <is>
          <t>Mão de Obra - Benefícios</t>
        </is>
      </c>
      <c r="C835" t="inlineStr">
        <is>
          <t xml:space="preserve">  -  Alimentação Funcionário</t>
        </is>
      </c>
      <c r="D835" t="inlineStr">
        <is>
          <t>01/06/2026</t>
        </is>
      </c>
      <c r="E835" s="488" t="n">
        <v>11723.05</v>
      </c>
      <c r="F835" t="inlineStr">
        <is>
          <t>Fabrica de Bares (2025)</t>
        </is>
      </c>
      <c r="G835" t="b">
        <v>1</v>
      </c>
      <c r="H835" t="inlineStr">
        <is>
          <t>6/2026</t>
        </is>
      </c>
    </row>
    <row r="836">
      <c r="A836" t="inlineStr">
        <is>
          <t>Love Cabaret</t>
        </is>
      </c>
      <c r="B836" t="inlineStr">
        <is>
          <t>Mão de Obra - Pro Labores</t>
        </is>
      </c>
      <c r="C836" t="inlineStr">
        <is>
          <t xml:space="preserve">  -  Pro Labore</t>
        </is>
      </c>
      <c r="D836" t="inlineStr">
        <is>
          <t>01/06/2026</t>
        </is>
      </c>
      <c r="E836" s="488" t="n">
        <v>0</v>
      </c>
      <c r="F836" t="inlineStr">
        <is>
          <t>Fabrica de Bares (2025)</t>
        </is>
      </c>
      <c r="G836" t="b">
        <v>1</v>
      </c>
      <c r="H836" t="inlineStr">
        <is>
          <t>6/2026</t>
        </is>
      </c>
    </row>
    <row r="837">
      <c r="A837" t="inlineStr">
        <is>
          <t>Love Cabaret</t>
        </is>
      </c>
      <c r="B837" t="inlineStr">
        <is>
          <t>Custo de Ocupação</t>
        </is>
      </c>
      <c r="C837" t="inlineStr">
        <is>
          <t>Aluguel de Imoveis</t>
        </is>
      </c>
      <c r="D837" t="inlineStr">
        <is>
          <t>01/06/2026</t>
        </is>
      </c>
      <c r="E837" s="488" t="n">
        <v>65188.38</v>
      </c>
      <c r="F837" t="inlineStr">
        <is>
          <t>Fabrica de Bares (2025)</t>
        </is>
      </c>
      <c r="G837" t="b">
        <v>1</v>
      </c>
      <c r="H837" t="inlineStr">
        <is>
          <t>6/2026</t>
        </is>
      </c>
    </row>
    <row r="838">
      <c r="A838" t="inlineStr">
        <is>
          <t>Love Cabaret</t>
        </is>
      </c>
      <c r="B838" t="inlineStr">
        <is>
          <t>Custo de Ocupação</t>
        </is>
      </c>
      <c r="C838" t="inlineStr">
        <is>
          <t>Condominio</t>
        </is>
      </c>
      <c r="D838" t="inlineStr">
        <is>
          <t>01/06/2026</t>
        </is>
      </c>
      <c r="E838" s="488" t="n">
        <v>0</v>
      </c>
      <c r="F838" t="inlineStr">
        <is>
          <t>Fabrica de Bares (2025)</t>
        </is>
      </c>
      <c r="G838" t="b">
        <v>1</v>
      </c>
      <c r="H838" t="inlineStr">
        <is>
          <t>6/2026</t>
        </is>
      </c>
    </row>
    <row r="839">
      <c r="A839" t="inlineStr">
        <is>
          <t>Love Cabaret</t>
        </is>
      </c>
      <c r="B839" t="inlineStr">
        <is>
          <t>Custo de Ocupação</t>
        </is>
      </c>
      <c r="C839" t="inlineStr">
        <is>
          <t>IPTU</t>
        </is>
      </c>
      <c r="D839" t="inlineStr">
        <is>
          <t>01/06/2026</t>
        </is>
      </c>
      <c r="E839" s="488" t="n">
        <v>5168</v>
      </c>
      <c r="F839" t="inlineStr">
        <is>
          <t>Fabrica de Bares (2025)</t>
        </is>
      </c>
      <c r="G839" t="b">
        <v>1</v>
      </c>
      <c r="H839" t="inlineStr">
        <is>
          <t>6/2026</t>
        </is>
      </c>
    </row>
    <row r="840">
      <c r="A840" t="inlineStr">
        <is>
          <t>Love Cabaret</t>
        </is>
      </c>
      <c r="B840" t="inlineStr">
        <is>
          <t>Custo de Ocupação</t>
        </is>
      </c>
      <c r="C840" t="inlineStr">
        <is>
          <t>Fundo de Promoção</t>
        </is>
      </c>
      <c r="D840" t="inlineStr">
        <is>
          <t>01/06/2026</t>
        </is>
      </c>
      <c r="E840" s="488" t="n">
        <v>0</v>
      </c>
      <c r="F840" t="inlineStr">
        <is>
          <t>Fabrica de Bares (2025)</t>
        </is>
      </c>
      <c r="G840" t="b">
        <v>1</v>
      </c>
      <c r="H840" t="inlineStr">
        <is>
          <t>6/2026</t>
        </is>
      </c>
    </row>
    <row r="841">
      <c r="A841" t="inlineStr">
        <is>
          <t>Love Cabaret</t>
        </is>
      </c>
      <c r="B841" t="inlineStr">
        <is>
          <t>Custo de Ocupação</t>
        </is>
      </c>
      <c r="C841" t="inlineStr">
        <is>
          <t>Seguro Patrimonial</t>
        </is>
      </c>
      <c r="D841" t="inlineStr">
        <is>
          <t>01/06/2026</t>
        </is>
      </c>
      <c r="E841" s="488" t="n">
        <v>120.36</v>
      </c>
      <c r="F841" t="inlineStr">
        <is>
          <t>Fabrica de Bares (2025)</t>
        </is>
      </c>
      <c r="G841" t="b">
        <v>1</v>
      </c>
      <c r="H841" t="inlineStr">
        <is>
          <t>6/2026</t>
        </is>
      </c>
    </row>
    <row r="842">
      <c r="A842" t="inlineStr">
        <is>
          <t>Love Cabaret</t>
        </is>
      </c>
      <c r="B842" t="inlineStr">
        <is>
          <t>Custo de Ocupação</t>
        </is>
      </c>
      <c r="C842" t="inlineStr">
        <is>
          <t>Arrendamento</t>
        </is>
      </c>
      <c r="D842" t="inlineStr">
        <is>
          <t>01/06/2026</t>
        </is>
      </c>
      <c r="E842" s="488" t="n">
        <v>0</v>
      </c>
      <c r="F842" t="inlineStr">
        <is>
          <t>Fabrica de Bares (2025)</t>
        </is>
      </c>
      <c r="G842" t="b">
        <v>1</v>
      </c>
      <c r="H842" t="inlineStr">
        <is>
          <t>6/2026</t>
        </is>
      </c>
    </row>
    <row r="843">
      <c r="A843" t="inlineStr">
        <is>
          <t>Love Cabaret</t>
        </is>
      </c>
      <c r="B843" t="inlineStr">
        <is>
          <t>Custo de Ocupação</t>
        </is>
      </c>
      <c r="C843" t="inlineStr">
        <is>
          <t>Taxas publicas administrativas - Ocupação</t>
        </is>
      </c>
      <c r="D843" t="inlineStr">
        <is>
          <t>01/06/2026</t>
        </is>
      </c>
      <c r="E843" s="488" t="n">
        <v>231.21</v>
      </c>
      <c r="F843" t="inlineStr">
        <is>
          <t>Fabrica de Bares (2025)</t>
        </is>
      </c>
      <c r="G843" t="b">
        <v>1</v>
      </c>
      <c r="H843" t="inlineStr">
        <is>
          <t>6/2026</t>
        </is>
      </c>
    </row>
    <row r="844">
      <c r="A844" t="inlineStr">
        <is>
          <t>Love Cabaret</t>
        </is>
      </c>
      <c r="B844" t="inlineStr">
        <is>
          <t>Utilidades</t>
        </is>
      </c>
      <c r="C844" t="inlineStr">
        <is>
          <t>Agua/Esgoto</t>
        </is>
      </c>
      <c r="D844" t="inlineStr">
        <is>
          <t>01/06/2026</t>
        </is>
      </c>
      <c r="E844" s="488" t="n">
        <v>2737.71</v>
      </c>
      <c r="F844" t="inlineStr">
        <is>
          <t>Fabrica de Bares (2025)</t>
        </is>
      </c>
      <c r="G844" t="b">
        <v>1</v>
      </c>
      <c r="H844" t="inlineStr">
        <is>
          <t>6/2026</t>
        </is>
      </c>
    </row>
    <row r="845">
      <c r="A845" t="inlineStr">
        <is>
          <t>Love Cabaret</t>
        </is>
      </c>
      <c r="B845" t="inlineStr">
        <is>
          <t>Utilidades</t>
        </is>
      </c>
      <c r="C845" t="inlineStr">
        <is>
          <t>Energia Eletrica</t>
        </is>
      </c>
      <c r="D845" t="inlineStr">
        <is>
          <t>01/06/2026</t>
        </is>
      </c>
      <c r="E845" s="488" t="n">
        <v>9737.709999999999</v>
      </c>
      <c r="F845" t="inlineStr">
        <is>
          <t>Fabrica de Bares (2025)</t>
        </is>
      </c>
      <c r="G845" t="b">
        <v>1</v>
      </c>
      <c r="H845" t="inlineStr">
        <is>
          <t>6/2026</t>
        </is>
      </c>
    </row>
    <row r="846">
      <c r="A846" t="inlineStr">
        <is>
          <t>Love Cabaret</t>
        </is>
      </c>
      <c r="B846" t="inlineStr">
        <is>
          <t>Utilidades</t>
        </is>
      </c>
      <c r="C846" t="inlineStr">
        <is>
          <t>Gas de Cozinha</t>
        </is>
      </c>
      <c r="D846" t="inlineStr">
        <is>
          <t>01/06/2026</t>
        </is>
      </c>
      <c r="E846" s="488" t="n">
        <v>1137.71</v>
      </c>
      <c r="F846" t="inlineStr">
        <is>
          <t>Fabrica de Bares (2025)</t>
        </is>
      </c>
      <c r="G846" t="b">
        <v>1</v>
      </c>
      <c r="H846" t="inlineStr">
        <is>
          <t>6/2026</t>
        </is>
      </c>
    </row>
    <row r="847">
      <c r="A847" t="inlineStr">
        <is>
          <t>Love Cabaret</t>
        </is>
      </c>
      <c r="B847" t="inlineStr">
        <is>
          <t>Utilidades</t>
        </is>
      </c>
      <c r="C847" t="inlineStr">
        <is>
          <t>Higiene e Limpeza</t>
        </is>
      </c>
      <c r="D847" t="inlineStr">
        <is>
          <t>01/06/2026</t>
        </is>
      </c>
      <c r="E847" s="488" t="n">
        <v>11237.71</v>
      </c>
      <c r="F847" t="inlineStr">
        <is>
          <t>Fabrica de Bares (2025)</t>
        </is>
      </c>
      <c r="G847" t="b">
        <v>1</v>
      </c>
      <c r="H847" t="inlineStr">
        <is>
          <t>6/2026</t>
        </is>
      </c>
    </row>
    <row r="848">
      <c r="A848" t="inlineStr">
        <is>
          <t>Love Cabaret</t>
        </is>
      </c>
      <c r="B848" t="inlineStr">
        <is>
          <t>Utilidades</t>
        </is>
      </c>
      <c r="C848" t="inlineStr">
        <is>
          <t>Descartaveis</t>
        </is>
      </c>
      <c r="D848" t="inlineStr">
        <is>
          <t>01/06/2026</t>
        </is>
      </c>
      <c r="E848" s="488" t="n">
        <v>437.71</v>
      </c>
      <c r="F848" t="inlineStr">
        <is>
          <t>Fabrica de Bares (2025)</t>
        </is>
      </c>
      <c r="G848" t="b">
        <v>1</v>
      </c>
      <c r="H848" t="inlineStr">
        <is>
          <t>6/2026</t>
        </is>
      </c>
    </row>
    <row r="849">
      <c r="A849" t="inlineStr">
        <is>
          <t>Love Cabaret</t>
        </is>
      </c>
      <c r="B849" t="inlineStr">
        <is>
          <t>Utilidades</t>
        </is>
      </c>
      <c r="C849" t="inlineStr">
        <is>
          <t>Controle de Pragas</t>
        </is>
      </c>
      <c r="D849" t="inlineStr">
        <is>
          <t>01/06/2026</t>
        </is>
      </c>
      <c r="E849" s="488" t="n">
        <v>642.6</v>
      </c>
      <c r="F849" t="inlineStr">
        <is>
          <t>Fabrica de Bares (2025)</t>
        </is>
      </c>
      <c r="G849" t="b">
        <v>1</v>
      </c>
      <c r="H849" t="inlineStr">
        <is>
          <t>6/2026</t>
        </is>
      </c>
    </row>
    <row r="850">
      <c r="A850" t="inlineStr">
        <is>
          <t>Love Cabaret</t>
        </is>
      </c>
      <c r="B850" t="inlineStr">
        <is>
          <t>Utilidades</t>
        </is>
      </c>
      <c r="C850" t="inlineStr">
        <is>
          <t>Coleta de lixo</t>
        </is>
      </c>
      <c r="D850" t="inlineStr">
        <is>
          <t>01/06/2026</t>
        </is>
      </c>
      <c r="E850" s="488" t="n">
        <v>1337.71</v>
      </c>
      <c r="F850" t="inlineStr">
        <is>
          <t>Fabrica de Bares (2025)</t>
        </is>
      </c>
      <c r="G850" t="b">
        <v>1</v>
      </c>
      <c r="H850" t="inlineStr">
        <is>
          <t>6/2026</t>
        </is>
      </c>
    </row>
    <row r="851">
      <c r="A851" t="inlineStr">
        <is>
          <t>Love Cabaret</t>
        </is>
      </c>
      <c r="B851" t="inlineStr">
        <is>
          <t>Utilidades</t>
        </is>
      </c>
      <c r="C851" t="inlineStr">
        <is>
          <t>Utensilios</t>
        </is>
      </c>
      <c r="D851" t="inlineStr">
        <is>
          <t>01/06/2026</t>
        </is>
      </c>
      <c r="E851" s="488" t="n">
        <v>1637.71</v>
      </c>
      <c r="F851" t="inlineStr">
        <is>
          <t>Fabrica de Bares (2025)</t>
        </is>
      </c>
      <c r="G851" t="b">
        <v>1</v>
      </c>
      <c r="H851" t="inlineStr">
        <is>
          <t>6/2026</t>
        </is>
      </c>
    </row>
    <row r="852">
      <c r="A852" t="inlineStr">
        <is>
          <t>Love Cabaret</t>
        </is>
      </c>
      <c r="B852" t="inlineStr">
        <is>
          <t>Utilidades</t>
        </is>
      </c>
      <c r="C852" t="inlineStr">
        <is>
          <t>Serviços Graficos</t>
        </is>
      </c>
      <c r="D852" t="inlineStr">
        <is>
          <t>01/06/2026</t>
        </is>
      </c>
      <c r="E852" s="488" t="n">
        <v>417.71</v>
      </c>
      <c r="F852" t="inlineStr">
        <is>
          <t>Fabrica de Bares (2025)</t>
        </is>
      </c>
      <c r="G852" t="b">
        <v>1</v>
      </c>
      <c r="H852" t="inlineStr">
        <is>
          <t>6/2026</t>
        </is>
      </c>
    </row>
    <row r="853">
      <c r="A853" t="inlineStr">
        <is>
          <t>Love Cabaret</t>
        </is>
      </c>
      <c r="B853" t="inlineStr">
        <is>
          <t>Utilidades</t>
        </is>
      </c>
      <c r="C853" t="inlineStr">
        <is>
          <t>Custas Cartório / Operação</t>
        </is>
      </c>
      <c r="D853" t="inlineStr">
        <is>
          <t>01/06/2026</t>
        </is>
      </c>
      <c r="E853" s="488" t="n">
        <v>237.71</v>
      </c>
      <c r="F853" t="inlineStr">
        <is>
          <t>Fabrica de Bares (2025)</t>
        </is>
      </c>
      <c r="G853" t="b">
        <v>1</v>
      </c>
      <c r="H853" t="inlineStr">
        <is>
          <t>6/2026</t>
        </is>
      </c>
    </row>
    <row r="854">
      <c r="A854" t="inlineStr">
        <is>
          <t>Love Cabaret</t>
        </is>
      </c>
      <c r="B854" t="inlineStr">
        <is>
          <t>Utilidades</t>
        </is>
      </c>
      <c r="C854" t="inlineStr">
        <is>
          <t>Material de Escritorio</t>
        </is>
      </c>
      <c r="D854" t="inlineStr">
        <is>
          <t>01/06/2026</t>
        </is>
      </c>
      <c r="E854" s="488" t="n">
        <v>29.99</v>
      </c>
      <c r="F854" t="inlineStr">
        <is>
          <t>Fabrica de Bares (2025)</t>
        </is>
      </c>
      <c r="G854" t="b">
        <v>1</v>
      </c>
      <c r="H854" t="inlineStr">
        <is>
          <t>6/2026</t>
        </is>
      </c>
    </row>
    <row r="855">
      <c r="A855" t="inlineStr">
        <is>
          <t>Love Cabaret</t>
        </is>
      </c>
      <c r="B855" t="inlineStr">
        <is>
          <t>Utilidades</t>
        </is>
      </c>
      <c r="C855" t="inlineStr">
        <is>
          <t>Serviços de Limpeza</t>
        </is>
      </c>
      <c r="D855" t="inlineStr">
        <is>
          <t>01/06/2026</t>
        </is>
      </c>
      <c r="E855" s="488" t="n">
        <v>1260</v>
      </c>
      <c r="F855" t="inlineStr">
        <is>
          <t>Fabrica de Bares (2025)</t>
        </is>
      </c>
      <c r="G855" t="b">
        <v>1</v>
      </c>
      <c r="H855" t="inlineStr">
        <is>
          <t>6/2026</t>
        </is>
      </c>
    </row>
    <row r="856">
      <c r="A856" t="inlineStr">
        <is>
          <t>Love Cabaret</t>
        </is>
      </c>
      <c r="B856" t="inlineStr">
        <is>
          <t>Utilidades</t>
        </is>
      </c>
      <c r="C856" t="inlineStr">
        <is>
          <t>Serviço de Lavanderia</t>
        </is>
      </c>
      <c r="D856" t="inlineStr">
        <is>
          <t>01/06/2026</t>
        </is>
      </c>
      <c r="E856" s="488" t="n">
        <v>26.25</v>
      </c>
      <c r="F856" t="inlineStr">
        <is>
          <t>Fabrica de Bares (2025)</t>
        </is>
      </c>
      <c r="G856" t="b">
        <v>1</v>
      </c>
      <c r="H856" t="inlineStr">
        <is>
          <t>6/2026</t>
        </is>
      </c>
    </row>
    <row r="857">
      <c r="A857" t="inlineStr">
        <is>
          <t>Love Cabaret</t>
        </is>
      </c>
      <c r="B857" t="inlineStr">
        <is>
          <t>Utilidades</t>
        </is>
      </c>
      <c r="C857" t="inlineStr">
        <is>
          <t>Material de Consumo - Gelo/ Gas CO2/ Carvao /Velas</t>
        </is>
      </c>
      <c r="D857" t="inlineStr">
        <is>
          <t>01/06/2026</t>
        </is>
      </c>
      <c r="E857" s="488" t="n">
        <v>887.71</v>
      </c>
      <c r="F857" t="inlineStr">
        <is>
          <t>Fabrica de Bares (2025)</t>
        </is>
      </c>
      <c r="G857" t="b">
        <v>1</v>
      </c>
      <c r="H857" t="inlineStr">
        <is>
          <t>6/2026</t>
        </is>
      </c>
    </row>
    <row r="858">
      <c r="A858" t="inlineStr">
        <is>
          <t>Love Cabaret</t>
        </is>
      </c>
      <c r="B858" t="inlineStr">
        <is>
          <t>Informática e TI</t>
        </is>
      </c>
      <c r="C858" t="inlineStr">
        <is>
          <t>Telefone</t>
        </is>
      </c>
      <c r="D858" t="inlineStr">
        <is>
          <t>01/06/2026</t>
        </is>
      </c>
      <c r="E858" s="488" t="n">
        <v>0</v>
      </c>
      <c r="F858" t="inlineStr">
        <is>
          <t>Fabrica de Bares (2025)</t>
        </is>
      </c>
      <c r="G858" t="b">
        <v>1</v>
      </c>
      <c r="H858" t="inlineStr">
        <is>
          <t>6/2026</t>
        </is>
      </c>
    </row>
    <row r="859">
      <c r="A859" t="inlineStr">
        <is>
          <t>Love Cabaret</t>
        </is>
      </c>
      <c r="B859" t="inlineStr">
        <is>
          <t>Informática e TI</t>
        </is>
      </c>
      <c r="C859" t="inlineStr">
        <is>
          <t>Internet</t>
        </is>
      </c>
      <c r="D859" t="inlineStr">
        <is>
          <t>01/06/2026</t>
        </is>
      </c>
      <c r="E859" s="488" t="n">
        <v>1193.27</v>
      </c>
      <c r="F859" t="inlineStr">
        <is>
          <t>Fabrica de Bares (2025)</t>
        </is>
      </c>
      <c r="G859" t="b">
        <v>1</v>
      </c>
      <c r="H859" t="inlineStr">
        <is>
          <t>6/2026</t>
        </is>
      </c>
    </row>
    <row r="860">
      <c r="A860" t="inlineStr">
        <is>
          <t>Love Cabaret</t>
        </is>
      </c>
      <c r="B860" t="inlineStr">
        <is>
          <t>Informática e TI</t>
        </is>
      </c>
      <c r="C860" t="inlineStr">
        <is>
          <t>TV por assinatura/musica ambiente</t>
        </is>
      </c>
      <c r="D860" t="inlineStr">
        <is>
          <t>01/06/2026</t>
        </is>
      </c>
      <c r="E860" s="488" t="n">
        <v>0</v>
      </c>
      <c r="F860" t="inlineStr">
        <is>
          <t>Fabrica de Bares (2025)</t>
        </is>
      </c>
      <c r="G860" t="b">
        <v>1</v>
      </c>
      <c r="H860" t="inlineStr">
        <is>
          <t>6/2026</t>
        </is>
      </c>
    </row>
    <row r="861">
      <c r="A861" t="inlineStr">
        <is>
          <t>Love Cabaret</t>
        </is>
      </c>
      <c r="B861" t="inlineStr">
        <is>
          <t>Informática e TI</t>
        </is>
      </c>
      <c r="C861" t="inlineStr">
        <is>
          <t>Sistemas de Segurança e Alarme</t>
        </is>
      </c>
      <c r="D861" t="inlineStr">
        <is>
          <t>01/06/2026</t>
        </is>
      </c>
      <c r="E861" s="488" t="n">
        <v>0</v>
      </c>
      <c r="F861" t="inlineStr">
        <is>
          <t>Fabrica de Bares (2025)</t>
        </is>
      </c>
      <c r="G861" t="b">
        <v>1</v>
      </c>
      <c r="H861" t="inlineStr">
        <is>
          <t>6/2026</t>
        </is>
      </c>
    </row>
    <row r="862">
      <c r="A862" t="inlineStr">
        <is>
          <t>Love Cabaret</t>
        </is>
      </c>
      <c r="B862" t="inlineStr">
        <is>
          <t>Informática e TI</t>
        </is>
      </c>
      <c r="C862" t="inlineStr">
        <is>
          <t>Sistemas Gerais - Operacionais</t>
        </is>
      </c>
      <c r="D862" t="inlineStr">
        <is>
          <t>01/06/2026</t>
        </is>
      </c>
      <c r="E862" s="488" t="n">
        <v>1554</v>
      </c>
      <c r="F862" t="inlineStr">
        <is>
          <t>Fabrica de Bares (2025)</t>
        </is>
      </c>
      <c r="G862" t="b">
        <v>1</v>
      </c>
      <c r="H862" t="inlineStr">
        <is>
          <t>6/2026</t>
        </is>
      </c>
    </row>
    <row r="863">
      <c r="A863" t="inlineStr">
        <is>
          <t>Love Cabaret</t>
        </is>
      </c>
      <c r="B863" t="inlineStr">
        <is>
          <t>Informática e TI</t>
        </is>
      </c>
      <c r="C863" t="inlineStr">
        <is>
          <t>Sistemas Gerais - Financeiros</t>
        </is>
      </c>
      <c r="D863" t="inlineStr">
        <is>
          <t>01/06/2026</t>
        </is>
      </c>
      <c r="E863" s="488" t="n">
        <v>408.45</v>
      </c>
      <c r="F863" t="inlineStr">
        <is>
          <t>Fabrica de Bares (2025)</t>
        </is>
      </c>
      <c r="G863" t="b">
        <v>1</v>
      </c>
      <c r="H863" t="inlineStr">
        <is>
          <t>6/2026</t>
        </is>
      </c>
    </row>
    <row r="864">
      <c r="A864" t="inlineStr">
        <is>
          <t>Love Cabaret</t>
        </is>
      </c>
      <c r="B864" t="inlineStr">
        <is>
          <t>Informática e TI</t>
        </is>
      </c>
      <c r="C864" t="inlineStr">
        <is>
          <t>Sistemas Gerais - Comunicação e Marketing</t>
        </is>
      </c>
      <c r="D864" t="inlineStr">
        <is>
          <t>01/06/2026</t>
        </is>
      </c>
      <c r="E864" s="488" t="n">
        <v>1005.48</v>
      </c>
      <c r="F864" t="inlineStr">
        <is>
          <t>Fabrica de Bares (2025)</t>
        </is>
      </c>
      <c r="G864" t="b">
        <v>1</v>
      </c>
      <c r="H864" t="inlineStr">
        <is>
          <t>6/2026</t>
        </is>
      </c>
    </row>
    <row r="865">
      <c r="A865" t="inlineStr">
        <is>
          <t>Love Cabaret</t>
        </is>
      </c>
      <c r="B865" t="inlineStr">
        <is>
          <t>Manutenção</t>
        </is>
      </c>
      <c r="C865" t="inlineStr">
        <is>
          <t>Manutenção Predial</t>
        </is>
      </c>
      <c r="D865" t="inlineStr">
        <is>
          <t>01/06/2026</t>
        </is>
      </c>
      <c r="E865" s="488" t="n">
        <v>1713.14</v>
      </c>
      <c r="F865" t="inlineStr">
        <is>
          <t>Fabrica de Bares (2025)</t>
        </is>
      </c>
      <c r="G865" t="b">
        <v>1</v>
      </c>
      <c r="H865" t="inlineStr">
        <is>
          <t>6/2026</t>
        </is>
      </c>
    </row>
    <row r="866">
      <c r="A866" t="inlineStr">
        <is>
          <t>Love Cabaret</t>
        </is>
      </c>
      <c r="B866" t="inlineStr">
        <is>
          <t>Manutenção</t>
        </is>
      </c>
      <c r="C866" t="inlineStr">
        <is>
          <t>Manutenção de Equipamentos</t>
        </is>
      </c>
      <c r="D866" t="inlineStr">
        <is>
          <t>01/06/2026</t>
        </is>
      </c>
      <c r="E866" s="488" t="n">
        <v>1713.14</v>
      </c>
      <c r="F866" t="inlineStr">
        <is>
          <t>Fabrica de Bares (2025)</t>
        </is>
      </c>
      <c r="G866" t="b">
        <v>1</v>
      </c>
      <c r="H866" t="inlineStr">
        <is>
          <t>6/2026</t>
        </is>
      </c>
    </row>
    <row r="867">
      <c r="A867" t="inlineStr">
        <is>
          <t>Love Cabaret</t>
        </is>
      </c>
      <c r="B867" t="inlineStr">
        <is>
          <t>Manutenção</t>
        </is>
      </c>
      <c r="C867" t="inlineStr">
        <is>
          <t>Manutenção de Mobiliário</t>
        </is>
      </c>
      <c r="D867" t="inlineStr">
        <is>
          <t>01/06/2026</t>
        </is>
      </c>
      <c r="E867" s="488" t="n">
        <v>1713.14</v>
      </c>
      <c r="F867" t="inlineStr">
        <is>
          <t>Fabrica de Bares (2025)</t>
        </is>
      </c>
      <c r="G867" t="b">
        <v>1</v>
      </c>
      <c r="H867" t="inlineStr">
        <is>
          <t>6/2026</t>
        </is>
      </c>
    </row>
    <row r="868">
      <c r="A868" t="inlineStr">
        <is>
          <t>Love Cabaret</t>
        </is>
      </c>
      <c r="B868" t="inlineStr">
        <is>
          <t>Manutenção</t>
        </is>
      </c>
      <c r="C868" t="inlineStr">
        <is>
          <t>Material de Manutenção</t>
        </is>
      </c>
      <c r="D868" t="inlineStr">
        <is>
          <t>01/06/2026</t>
        </is>
      </c>
      <c r="E868" s="488" t="n">
        <v>0</v>
      </c>
      <c r="F868" t="inlineStr">
        <is>
          <t>Fabrica de Bares (2025)</t>
        </is>
      </c>
      <c r="G868" t="b">
        <v>1</v>
      </c>
      <c r="H868" t="inlineStr">
        <is>
          <t>6/2026</t>
        </is>
      </c>
    </row>
    <row r="869">
      <c r="A869" t="inlineStr">
        <is>
          <t>Love Cabaret</t>
        </is>
      </c>
      <c r="B869" t="inlineStr">
        <is>
          <t>Manutenção</t>
        </is>
      </c>
      <c r="C869" t="inlineStr">
        <is>
          <t>Decoração/Paisagismo e Jardinagem</t>
        </is>
      </c>
      <c r="D869" t="inlineStr">
        <is>
          <t>01/06/2026</t>
        </is>
      </c>
      <c r="E869" s="488" t="n">
        <v>0</v>
      </c>
      <c r="F869" t="inlineStr">
        <is>
          <t>Fabrica de Bares (2025)</t>
        </is>
      </c>
      <c r="G869" t="b">
        <v>1</v>
      </c>
      <c r="H869" t="inlineStr">
        <is>
          <t>6/2026</t>
        </is>
      </c>
    </row>
    <row r="870">
      <c r="A870" t="inlineStr">
        <is>
          <t>Love Cabaret</t>
        </is>
      </c>
      <c r="B870" t="inlineStr">
        <is>
          <t>Despesas com Transporte / Hospedagem</t>
        </is>
      </c>
      <c r="C870" t="inlineStr">
        <is>
          <t>Fretes e Carretos</t>
        </is>
      </c>
      <c r="D870" t="inlineStr">
        <is>
          <t>01/06/2026</t>
        </is>
      </c>
      <c r="E870" s="488" t="n">
        <v>237.71</v>
      </c>
      <c r="F870" t="inlineStr">
        <is>
          <t>Fabrica de Bares (2025)</t>
        </is>
      </c>
      <c r="G870" t="b">
        <v>1</v>
      </c>
      <c r="H870" t="inlineStr">
        <is>
          <t>6/2026</t>
        </is>
      </c>
    </row>
    <row r="871">
      <c r="A871" t="inlineStr">
        <is>
          <t>Love Cabaret</t>
        </is>
      </c>
      <c r="B871" t="inlineStr">
        <is>
          <t>Despesas com Transporte / Hospedagem</t>
        </is>
      </c>
      <c r="C871" t="inlineStr">
        <is>
          <t>Conduções/Taxi/Uber</t>
        </is>
      </c>
      <c r="D871" t="inlineStr">
        <is>
          <t>01/06/2026</t>
        </is>
      </c>
      <c r="E871" s="488" t="n">
        <v>0</v>
      </c>
      <c r="F871" t="inlineStr">
        <is>
          <t>Fabrica de Bares (2025)</t>
        </is>
      </c>
      <c r="G871" t="b">
        <v>1</v>
      </c>
      <c r="H871" t="inlineStr">
        <is>
          <t>6/2026</t>
        </is>
      </c>
    </row>
    <row r="872">
      <c r="A872" t="inlineStr">
        <is>
          <t>Love Cabaret</t>
        </is>
      </c>
      <c r="B872" t="inlineStr">
        <is>
          <t>Despesas com Transporte / Hospedagem</t>
        </is>
      </c>
      <c r="C872" t="inlineStr">
        <is>
          <t>Viagens e Estadias - Operação</t>
        </is>
      </c>
      <c r="D872" t="inlineStr">
        <is>
          <t>01/06/2026</t>
        </is>
      </c>
      <c r="E872" s="488" t="n">
        <v>0</v>
      </c>
      <c r="F872" t="inlineStr">
        <is>
          <t>Fabrica de Bares (2025)</t>
        </is>
      </c>
      <c r="G872" t="b">
        <v>1</v>
      </c>
      <c r="H872" t="inlineStr">
        <is>
          <t>6/2026</t>
        </is>
      </c>
    </row>
    <row r="873">
      <c r="A873" t="inlineStr">
        <is>
          <t>Love Cabaret</t>
        </is>
      </c>
      <c r="B873" t="inlineStr">
        <is>
          <t>Marketing</t>
        </is>
      </c>
      <c r="C873" t="inlineStr">
        <is>
          <t>Agência de Propaganda</t>
        </is>
      </c>
      <c r="D873" t="inlineStr">
        <is>
          <t>01/06/2026</t>
        </is>
      </c>
      <c r="E873" s="488" t="n">
        <v>10400</v>
      </c>
      <c r="F873" t="inlineStr">
        <is>
          <t>Fabrica de Bares (2025)</t>
        </is>
      </c>
      <c r="G873" t="b">
        <v>1</v>
      </c>
      <c r="H873" t="inlineStr">
        <is>
          <t>6/2026</t>
        </is>
      </c>
    </row>
    <row r="874">
      <c r="A874" t="inlineStr">
        <is>
          <t>Love Cabaret</t>
        </is>
      </c>
      <c r="B874" t="inlineStr">
        <is>
          <t>Marketing</t>
        </is>
      </c>
      <c r="C874" t="inlineStr">
        <is>
          <t>Assessoria de Imprensa</t>
        </is>
      </c>
      <c r="D874" t="inlineStr">
        <is>
          <t>01/06/2026</t>
        </is>
      </c>
      <c r="E874" s="488" t="n">
        <v>2100</v>
      </c>
      <c r="F874" t="inlineStr">
        <is>
          <t>Fabrica de Bares (2025)</t>
        </is>
      </c>
      <c r="G874" t="b">
        <v>1</v>
      </c>
      <c r="H874" t="inlineStr">
        <is>
          <t>6/2026</t>
        </is>
      </c>
    </row>
    <row r="875">
      <c r="A875" t="inlineStr">
        <is>
          <t>Love Cabaret</t>
        </is>
      </c>
      <c r="B875" t="inlineStr">
        <is>
          <t>Marketing</t>
        </is>
      </c>
      <c r="C875" t="inlineStr">
        <is>
          <t>Assessoria de Relações Públicas</t>
        </is>
      </c>
      <c r="D875" t="inlineStr">
        <is>
          <t>01/06/2026</t>
        </is>
      </c>
      <c r="E875" s="488" t="n">
        <v>0</v>
      </c>
      <c r="F875" t="inlineStr">
        <is>
          <t>Fabrica de Bares (2025)</t>
        </is>
      </c>
      <c r="G875" t="b">
        <v>1</v>
      </c>
      <c r="H875" t="inlineStr">
        <is>
          <t>6/2026</t>
        </is>
      </c>
    </row>
    <row r="876">
      <c r="A876" t="inlineStr">
        <is>
          <t>Love Cabaret</t>
        </is>
      </c>
      <c r="B876" t="inlineStr">
        <is>
          <t>Marketing</t>
        </is>
      </c>
      <c r="C876" t="inlineStr">
        <is>
          <t>Influenciadores</t>
        </is>
      </c>
      <c r="D876" t="inlineStr">
        <is>
          <t>01/06/2026</t>
        </is>
      </c>
      <c r="E876" s="488" t="n">
        <v>0</v>
      </c>
      <c r="F876" t="inlineStr">
        <is>
          <t>Fabrica de Bares (2025)</t>
        </is>
      </c>
      <c r="G876" t="b">
        <v>1</v>
      </c>
      <c r="H876" t="inlineStr">
        <is>
          <t>6/2026</t>
        </is>
      </c>
    </row>
    <row r="877">
      <c r="A877" t="inlineStr">
        <is>
          <t>Love Cabaret</t>
        </is>
      </c>
      <c r="B877" t="inlineStr">
        <is>
          <t>Marketing</t>
        </is>
      </c>
      <c r="C877" t="inlineStr">
        <is>
          <t>Publicidade e Propaganda</t>
        </is>
      </c>
      <c r="D877" t="inlineStr">
        <is>
          <t>01/06/2026</t>
        </is>
      </c>
      <c r="E877" s="488" t="n">
        <v>6000</v>
      </c>
      <c r="F877" t="inlineStr">
        <is>
          <t>Fabrica de Bares (2025)</t>
        </is>
      </c>
      <c r="G877" t="b">
        <v>1</v>
      </c>
      <c r="H877" t="inlineStr">
        <is>
          <t>6/2026</t>
        </is>
      </c>
    </row>
    <row r="878">
      <c r="A878" t="inlineStr">
        <is>
          <t>Love Cabaret</t>
        </is>
      </c>
      <c r="B878" t="inlineStr">
        <is>
          <t>Marketing</t>
        </is>
      </c>
      <c r="C878" t="inlineStr">
        <is>
          <t>Pesquisa de Mercado</t>
        </is>
      </c>
      <c r="D878" t="inlineStr">
        <is>
          <t>01/06/2026</t>
        </is>
      </c>
      <c r="E878" s="488" t="n">
        <v>0</v>
      </c>
      <c r="F878" t="inlineStr">
        <is>
          <t>Fabrica de Bares (2025)</t>
        </is>
      </c>
      <c r="G878" t="b">
        <v>1</v>
      </c>
      <c r="H878" t="inlineStr">
        <is>
          <t>6/2026</t>
        </is>
      </c>
    </row>
    <row r="879">
      <c r="A879" t="inlineStr">
        <is>
          <t>Love Cabaret</t>
        </is>
      </c>
      <c r="B879" t="inlineStr">
        <is>
          <t>Marketing</t>
        </is>
      </c>
      <c r="C879" t="inlineStr">
        <is>
          <t>Sessão de Fotos/Captação de Vídeo</t>
        </is>
      </c>
      <c r="D879" t="inlineStr">
        <is>
          <t>01/06/2026</t>
        </is>
      </c>
      <c r="E879" s="488" t="n">
        <v>2000</v>
      </c>
      <c r="F879" t="inlineStr">
        <is>
          <t>Fabrica de Bares (2025)</t>
        </is>
      </c>
      <c r="G879" t="b">
        <v>1</v>
      </c>
      <c r="H879" t="inlineStr">
        <is>
          <t>6/2026</t>
        </is>
      </c>
    </row>
    <row r="880">
      <c r="A880" t="inlineStr">
        <is>
          <t>Love Cabaret</t>
        </is>
      </c>
      <c r="B880" t="inlineStr">
        <is>
          <t>Marketing</t>
        </is>
      </c>
      <c r="C880" t="inlineStr">
        <is>
          <t>Produção Gráfica e Material Institucional</t>
        </is>
      </c>
      <c r="D880" t="inlineStr">
        <is>
          <t>01/06/2026</t>
        </is>
      </c>
      <c r="E880" s="488" t="n">
        <v>0</v>
      </c>
      <c r="F880" t="inlineStr">
        <is>
          <t>Fabrica de Bares (2025)</t>
        </is>
      </c>
      <c r="G880" t="b">
        <v>1</v>
      </c>
      <c r="H880" t="inlineStr">
        <is>
          <t>6/2026</t>
        </is>
      </c>
    </row>
    <row r="881">
      <c r="A881" t="inlineStr">
        <is>
          <t>Love Cabaret</t>
        </is>
      </c>
      <c r="B881" t="inlineStr">
        <is>
          <t>Marketing</t>
        </is>
      </c>
      <c r="C881" t="inlineStr">
        <is>
          <t>Eventos de Marketing</t>
        </is>
      </c>
      <c r="D881" t="inlineStr">
        <is>
          <t>01/06/2026</t>
        </is>
      </c>
      <c r="E881" s="488" t="n">
        <v>0</v>
      </c>
      <c r="F881" t="inlineStr">
        <is>
          <t>Fabrica de Bares (2025)</t>
        </is>
      </c>
      <c r="G881" t="b">
        <v>1</v>
      </c>
      <c r="H881" t="inlineStr">
        <is>
          <t>6/2026</t>
        </is>
      </c>
    </row>
    <row r="882">
      <c r="A882" t="inlineStr">
        <is>
          <t>Love Cabaret</t>
        </is>
      </c>
      <c r="B882" t="inlineStr">
        <is>
          <t>Marketing</t>
        </is>
      </c>
      <c r="C882" t="inlineStr">
        <is>
          <t>Brindes e Confraternizações - Marketing</t>
        </is>
      </c>
      <c r="D882" t="inlineStr">
        <is>
          <t>01/06/2026</t>
        </is>
      </c>
      <c r="E882" s="488" t="n">
        <v>0</v>
      </c>
      <c r="F882" t="inlineStr">
        <is>
          <t>Fabrica de Bares (2025)</t>
        </is>
      </c>
      <c r="G882" t="b">
        <v>1</v>
      </c>
      <c r="H882" t="inlineStr">
        <is>
          <t>6/2026</t>
        </is>
      </c>
    </row>
    <row r="883">
      <c r="A883" t="inlineStr">
        <is>
          <t>Love Cabaret</t>
        </is>
      </c>
      <c r="B883" t="inlineStr">
        <is>
          <t>Marketing</t>
        </is>
      </c>
      <c r="C883" t="inlineStr">
        <is>
          <t>Ferramentas de Marketing</t>
        </is>
      </c>
      <c r="D883" t="inlineStr">
        <is>
          <t>01/06/2026</t>
        </is>
      </c>
      <c r="E883" s="488" t="n">
        <v>2928.48</v>
      </c>
      <c r="F883" t="inlineStr">
        <is>
          <t>Fabrica de Bares (2025)</t>
        </is>
      </c>
      <c r="G883" t="b">
        <v>1</v>
      </c>
      <c r="H883" t="inlineStr">
        <is>
          <t>6/2026</t>
        </is>
      </c>
    </row>
    <row r="884">
      <c r="A884" t="inlineStr">
        <is>
          <t>Love Cabaret</t>
        </is>
      </c>
      <c r="B884" t="inlineStr">
        <is>
          <t>Serviços de Terceiros</t>
        </is>
      </c>
      <c r="C884" t="inlineStr">
        <is>
          <t>Assessoria Contabil</t>
        </is>
      </c>
      <c r="D884" t="inlineStr">
        <is>
          <t>01/06/2026</t>
        </is>
      </c>
      <c r="E884" s="488" t="n">
        <v>3585.17</v>
      </c>
      <c r="F884" t="inlineStr">
        <is>
          <t>Fabrica de Bares (2025)</t>
        </is>
      </c>
      <c r="G884" t="b">
        <v>1</v>
      </c>
      <c r="H884" t="inlineStr">
        <is>
          <t>6/2026</t>
        </is>
      </c>
    </row>
    <row r="885">
      <c r="A885" t="inlineStr">
        <is>
          <t>Love Cabaret</t>
        </is>
      </c>
      <c r="B885" t="inlineStr">
        <is>
          <t>Serviços de Terceiros</t>
        </is>
      </c>
      <c r="C885" t="inlineStr">
        <is>
          <t>Assessoria RH</t>
        </is>
      </c>
      <c r="D885" t="inlineStr">
        <is>
          <t>01/06/2026</t>
        </is>
      </c>
      <c r="E885" s="488" t="n">
        <v>0</v>
      </c>
      <c r="F885" t="inlineStr">
        <is>
          <t>Fabrica de Bares (2025)</t>
        </is>
      </c>
      <c r="G885" t="b">
        <v>1</v>
      </c>
      <c r="H885" t="inlineStr">
        <is>
          <t>6/2026</t>
        </is>
      </c>
    </row>
    <row r="886">
      <c r="A886" t="inlineStr">
        <is>
          <t>Love Cabaret</t>
        </is>
      </c>
      <c r="B886" t="inlineStr">
        <is>
          <t>Serviços de Terceiros</t>
        </is>
      </c>
      <c r="C886" t="inlineStr">
        <is>
          <t>Assessoria em Geral</t>
        </is>
      </c>
      <c r="D886" t="inlineStr">
        <is>
          <t>01/06/2026</t>
        </is>
      </c>
      <c r="E886" s="488" t="n">
        <v>2688</v>
      </c>
      <c r="F886" t="inlineStr">
        <is>
          <t>Fabrica de Bares (2025)</t>
        </is>
      </c>
      <c r="G886" t="b">
        <v>1</v>
      </c>
      <c r="H886" t="inlineStr">
        <is>
          <t>6/2026</t>
        </is>
      </c>
    </row>
    <row r="887">
      <c r="A887" t="inlineStr">
        <is>
          <t>Love Cabaret</t>
        </is>
      </c>
      <c r="B887" t="inlineStr">
        <is>
          <t>Serviços de Terceiros</t>
        </is>
      </c>
      <c r="C887" t="inlineStr">
        <is>
          <t>Assessoria Financeira</t>
        </is>
      </c>
      <c r="D887" t="inlineStr">
        <is>
          <t>01/06/2026</t>
        </is>
      </c>
      <c r="E887" s="488" t="n">
        <v>0</v>
      </c>
      <c r="F887" t="inlineStr">
        <is>
          <t>Fabrica de Bares (2025)</t>
        </is>
      </c>
      <c r="G887" t="b">
        <v>1</v>
      </c>
      <c r="H887" t="inlineStr">
        <is>
          <t>6/2026</t>
        </is>
      </c>
    </row>
    <row r="888">
      <c r="A888" t="inlineStr">
        <is>
          <t>Love Cabaret</t>
        </is>
      </c>
      <c r="B888" t="inlineStr">
        <is>
          <t>Serviços de Terceiros</t>
        </is>
      </c>
      <c r="C888" t="inlineStr">
        <is>
          <t>Assessoria Jurídica</t>
        </is>
      </c>
      <c r="D888" t="inlineStr">
        <is>
          <t>01/06/2026</t>
        </is>
      </c>
      <c r="E888" s="488" t="n">
        <v>3360</v>
      </c>
      <c r="F888" t="inlineStr">
        <is>
          <t>Fabrica de Bares (2025)</t>
        </is>
      </c>
      <c r="G888" t="b">
        <v>1</v>
      </c>
      <c r="H888" t="inlineStr">
        <is>
          <t>6/2026</t>
        </is>
      </c>
    </row>
    <row r="889">
      <c r="A889" t="inlineStr">
        <is>
          <t>Love Cabaret</t>
        </is>
      </c>
      <c r="B889" t="inlineStr">
        <is>
          <t>Serviços de Terceiros</t>
        </is>
      </c>
      <c r="C889" t="inlineStr">
        <is>
          <t>Assessoria de Alimentos e Bebidas</t>
        </is>
      </c>
      <c r="D889" t="inlineStr">
        <is>
          <t>01/06/2026</t>
        </is>
      </c>
      <c r="E889" s="488" t="n">
        <v>935.61</v>
      </c>
      <c r="F889" t="inlineStr">
        <is>
          <t>Fabrica de Bares (2025)</t>
        </is>
      </c>
      <c r="G889" t="b">
        <v>1</v>
      </c>
      <c r="H889" t="inlineStr">
        <is>
          <t>6/2026</t>
        </is>
      </c>
    </row>
    <row r="890">
      <c r="A890" t="inlineStr">
        <is>
          <t>Love Cabaret</t>
        </is>
      </c>
      <c r="B890" t="inlineStr">
        <is>
          <t>Serviços de Terceiros</t>
        </is>
      </c>
      <c r="C890" t="inlineStr">
        <is>
          <t>Assessoria de Projetos</t>
        </is>
      </c>
      <c r="D890" t="inlineStr">
        <is>
          <t>01/06/2026</t>
        </is>
      </c>
      <c r="E890" s="488" t="n">
        <v>0</v>
      </c>
      <c r="F890" t="inlineStr">
        <is>
          <t>Fabrica de Bares (2025)</t>
        </is>
      </c>
      <c r="G890" t="b">
        <v>1</v>
      </c>
      <c r="H890" t="inlineStr">
        <is>
          <t>6/2026</t>
        </is>
      </c>
    </row>
    <row r="891">
      <c r="A891" t="inlineStr">
        <is>
          <t>Love Cabaret</t>
        </is>
      </c>
      <c r="B891" t="inlineStr">
        <is>
          <t>Serviços de Terceiros</t>
        </is>
      </c>
      <c r="C891" t="inlineStr">
        <is>
          <t>Serviços de Segurança</t>
        </is>
      </c>
      <c r="D891" t="inlineStr">
        <is>
          <t>01/06/2026</t>
        </is>
      </c>
      <c r="E891" s="488" t="n">
        <v>22998.05</v>
      </c>
      <c r="F891" t="inlineStr">
        <is>
          <t>Fabrica de Bares (2025)</t>
        </is>
      </c>
      <c r="G891" t="b">
        <v>1</v>
      </c>
      <c r="H891" t="inlineStr">
        <is>
          <t>6/2026</t>
        </is>
      </c>
    </row>
    <row r="892">
      <c r="A892" t="inlineStr">
        <is>
          <t>Love Cabaret</t>
        </is>
      </c>
      <c r="B892" t="inlineStr">
        <is>
          <t>Serviços de Terceiros</t>
        </is>
      </c>
      <c r="C892" t="inlineStr">
        <is>
          <t>Valet/Motoboy</t>
        </is>
      </c>
      <c r="D892" t="inlineStr">
        <is>
          <t>01/06/2026</t>
        </is>
      </c>
      <c r="E892" s="488" t="n">
        <v>0</v>
      </c>
      <c r="F892" t="inlineStr">
        <is>
          <t>Fabrica de Bares (2025)</t>
        </is>
      </c>
      <c r="G892" t="b">
        <v>1</v>
      </c>
      <c r="H892" t="inlineStr">
        <is>
          <t>6/2026</t>
        </is>
      </c>
    </row>
    <row r="893">
      <c r="A893" t="inlineStr">
        <is>
          <t>Love Cabaret</t>
        </is>
      </c>
      <c r="B893" t="inlineStr">
        <is>
          <t>Locação de Equipamentos</t>
        </is>
      </c>
      <c r="C893" t="inlineStr">
        <is>
          <t>Locações de Equipamentos - Operacionais</t>
        </is>
      </c>
      <c r="D893" t="inlineStr">
        <is>
          <t>01/06/2026</t>
        </is>
      </c>
      <c r="E893" s="488" t="n">
        <v>5605.07</v>
      </c>
      <c r="F893" t="inlineStr">
        <is>
          <t>Fabrica de Bares (2025)</t>
        </is>
      </c>
      <c r="G893" t="b">
        <v>1</v>
      </c>
      <c r="H893" t="inlineStr">
        <is>
          <t>6/2026</t>
        </is>
      </c>
    </row>
    <row r="894">
      <c r="A894" t="inlineStr">
        <is>
          <t>Love Cabaret</t>
        </is>
      </c>
      <c r="B894" t="inlineStr">
        <is>
          <t>Locação de Equipamentos</t>
        </is>
      </c>
      <c r="C894" t="inlineStr">
        <is>
          <t>Locação de Equipamentos - Informatica e TI</t>
        </is>
      </c>
      <c r="D894" t="inlineStr">
        <is>
          <t>01/06/2026</t>
        </is>
      </c>
      <c r="E894" s="488" t="n">
        <v>231</v>
      </c>
      <c r="F894" t="inlineStr">
        <is>
          <t>Fabrica de Bares (2025)</t>
        </is>
      </c>
      <c r="G894" t="b">
        <v>1</v>
      </c>
      <c r="H894" t="inlineStr">
        <is>
          <t>6/2026</t>
        </is>
      </c>
    </row>
    <row r="895">
      <c r="A895" t="inlineStr">
        <is>
          <t>Love Cabaret</t>
        </is>
      </c>
      <c r="B895" t="inlineStr">
        <is>
          <t>Locação de Equipamentos</t>
        </is>
      </c>
      <c r="C895" t="inlineStr">
        <is>
          <t>Locações de Equipamentos - Comunicação e Marketing</t>
        </is>
      </c>
      <c r="D895" t="inlineStr">
        <is>
          <t>01/06/2026</t>
        </is>
      </c>
      <c r="E895" s="488" t="n">
        <v>0</v>
      </c>
      <c r="F895" t="inlineStr">
        <is>
          <t>Fabrica de Bares (2025)</t>
        </is>
      </c>
      <c r="G895" t="b">
        <v>1</v>
      </c>
      <c r="H895" t="inlineStr">
        <is>
          <t>6/2026</t>
        </is>
      </c>
    </row>
    <row r="896">
      <c r="A896" t="inlineStr">
        <is>
          <t>Love Cabaret</t>
        </is>
      </c>
      <c r="B896" t="inlineStr">
        <is>
          <t>Locação de Equipamentos</t>
        </is>
      </c>
      <c r="C896" t="inlineStr">
        <is>
          <t>Locação de Utensílios</t>
        </is>
      </c>
      <c r="D896" t="inlineStr">
        <is>
          <t>01/06/2026</t>
        </is>
      </c>
      <c r="E896" s="488" t="n">
        <v>0</v>
      </c>
      <c r="F896" t="inlineStr">
        <is>
          <t>Fabrica de Bares (2025)</t>
        </is>
      </c>
      <c r="G896" t="b">
        <v>1</v>
      </c>
      <c r="H896" t="inlineStr">
        <is>
          <t>6/2026</t>
        </is>
      </c>
    </row>
    <row r="897">
      <c r="A897" t="inlineStr">
        <is>
          <t>Love Cabaret</t>
        </is>
      </c>
      <c r="B897" t="inlineStr">
        <is>
          <t>Sistema de Franquias</t>
        </is>
      </c>
      <c r="C897" t="inlineStr">
        <is>
          <t>Royalties</t>
        </is>
      </c>
      <c r="D897" t="inlineStr">
        <is>
          <t>01/06/2026</t>
        </is>
      </c>
      <c r="E897" s="488" t="n">
        <v>0</v>
      </c>
      <c r="F897" t="inlineStr">
        <is>
          <t>Fabrica de Bares (2025)</t>
        </is>
      </c>
      <c r="G897" t="b">
        <v>1</v>
      </c>
      <c r="H897" t="inlineStr">
        <is>
          <t>6/2026</t>
        </is>
      </c>
    </row>
    <row r="898">
      <c r="A898" t="inlineStr">
        <is>
          <t>Love Cabaret</t>
        </is>
      </c>
      <c r="B898" t="inlineStr">
        <is>
          <t>Sistema de Franquias</t>
        </is>
      </c>
      <c r="C898" t="inlineStr">
        <is>
          <t>Fundo de Propaganda</t>
        </is>
      </c>
      <c r="D898" t="inlineStr">
        <is>
          <t>01/06/2026</t>
        </is>
      </c>
      <c r="E898" s="488" t="n">
        <v>0</v>
      </c>
      <c r="F898" t="inlineStr">
        <is>
          <t>Fabrica de Bares (2025)</t>
        </is>
      </c>
      <c r="G898" t="b">
        <v>1</v>
      </c>
      <c r="H898" t="inlineStr">
        <is>
          <t>6/2026</t>
        </is>
      </c>
    </row>
    <row r="899">
      <c r="A899" t="inlineStr">
        <is>
          <t>Love Cabaret</t>
        </is>
      </c>
      <c r="B899" t="inlineStr">
        <is>
          <t>Sistema de Franquias</t>
        </is>
      </c>
      <c r="C899" t="inlineStr">
        <is>
          <t>Fee Gestão FB</t>
        </is>
      </c>
      <c r="D899" t="inlineStr">
        <is>
          <t>01/06/2026</t>
        </is>
      </c>
      <c r="E899" s="488" t="n">
        <v>15000</v>
      </c>
      <c r="F899" t="inlineStr">
        <is>
          <t>Fabrica de Bares (2025)</t>
        </is>
      </c>
      <c r="G899" t="b">
        <v>1</v>
      </c>
      <c r="H899" t="inlineStr">
        <is>
          <t>6/2026</t>
        </is>
      </c>
    </row>
    <row r="900">
      <c r="A900" t="inlineStr">
        <is>
          <t>Love Cabaret</t>
        </is>
      </c>
      <c r="B900" t="inlineStr">
        <is>
          <t>Patrocínio</t>
        </is>
      </c>
      <c r="C900" t="inlineStr">
        <is>
          <t>(+) Receitas de Patrocínio</t>
        </is>
      </c>
      <c r="D900" t="inlineStr">
        <is>
          <t>01/06/2026</t>
        </is>
      </c>
      <c r="E900" s="488" t="n">
        <v>32000</v>
      </c>
      <c r="F900" t="inlineStr">
        <is>
          <t>Fabrica de Bares (2025)</t>
        </is>
      </c>
      <c r="G900" t="b">
        <v>1</v>
      </c>
      <c r="H900" t="inlineStr">
        <is>
          <t>6/2026</t>
        </is>
      </c>
    </row>
    <row r="901">
      <c r="A901" t="inlineStr">
        <is>
          <t>Love Cabaret</t>
        </is>
      </c>
      <c r="B901" t="inlineStr">
        <is>
          <t>Patrocínio</t>
        </is>
      </c>
      <c r="C901" t="inlineStr">
        <is>
          <t>(-) Despesas de Patrocínio</t>
        </is>
      </c>
      <c r="D901" t="inlineStr">
        <is>
          <t>01/06/2026</t>
        </is>
      </c>
      <c r="E901" s="488" t="n">
        <v>0</v>
      </c>
      <c r="F901" t="inlineStr">
        <is>
          <t>Fabrica de Bares (2025)</t>
        </is>
      </c>
      <c r="G901" t="b">
        <v>1</v>
      </c>
      <c r="H901" t="inlineStr">
        <is>
          <t>6/2026</t>
        </is>
      </c>
    </row>
    <row r="902">
      <c r="A902" t="inlineStr">
        <is>
          <t>Love Cabaret</t>
        </is>
      </c>
      <c r="B902" t="inlineStr">
        <is>
          <t>Faturamento Bruto</t>
        </is>
      </c>
      <c r="C902" t="inlineStr">
        <is>
          <t>Alimentação</t>
        </is>
      </c>
      <c r="D902" t="inlineStr">
        <is>
          <t>01/07/2026</t>
        </is>
      </c>
      <c r="E902" s="488" t="n">
        <v>100918.94</v>
      </c>
      <c r="F902" t="inlineStr">
        <is>
          <t>Fabrica de Bares (2025)</t>
        </is>
      </c>
      <c r="G902" t="b">
        <v>1</v>
      </c>
      <c r="H902" t="inlineStr">
        <is>
          <t>7/2026</t>
        </is>
      </c>
    </row>
    <row r="903">
      <c r="A903" t="inlineStr">
        <is>
          <t>Love Cabaret</t>
        </is>
      </c>
      <c r="B903" t="inlineStr">
        <is>
          <t>Faturamento Bruto</t>
        </is>
      </c>
      <c r="C903" t="inlineStr">
        <is>
          <t>Bebida</t>
        </is>
      </c>
      <c r="D903" t="inlineStr">
        <is>
          <t>01/07/2026</t>
        </is>
      </c>
      <c r="E903" s="488" t="n">
        <v>144169.91</v>
      </c>
      <c r="F903" t="inlineStr">
        <is>
          <t>Fabrica de Bares (2025)</t>
        </is>
      </c>
      <c r="G903" t="b">
        <v>1</v>
      </c>
      <c r="H903" t="inlineStr">
        <is>
          <t>7/2026</t>
        </is>
      </c>
    </row>
    <row r="904">
      <c r="A904" t="inlineStr">
        <is>
          <t>Love Cabaret</t>
        </is>
      </c>
      <c r="B904" t="inlineStr">
        <is>
          <t>Faturamento Bruto</t>
        </is>
      </c>
      <c r="C904" t="inlineStr">
        <is>
          <t>Artístico (couvert/shows)</t>
        </is>
      </c>
      <c r="D904" t="inlineStr">
        <is>
          <t>01/07/2026</t>
        </is>
      </c>
      <c r="E904" s="488" t="n">
        <v>129720</v>
      </c>
      <c r="F904" t="inlineStr">
        <is>
          <t>Fabrica de Bares (2025)</t>
        </is>
      </c>
      <c r="G904" t="b">
        <v>1</v>
      </c>
      <c r="H904" t="inlineStr">
        <is>
          <t>7/2026</t>
        </is>
      </c>
    </row>
    <row r="905">
      <c r="A905" t="inlineStr">
        <is>
          <t>Love Cabaret</t>
        </is>
      </c>
      <c r="B905" t="inlineStr">
        <is>
          <t>Faturamento Bruto</t>
        </is>
      </c>
      <c r="C905" t="inlineStr">
        <is>
          <t>Gifts</t>
        </is>
      </c>
      <c r="D905" t="inlineStr">
        <is>
          <t>01/07/2026</t>
        </is>
      </c>
      <c r="E905" s="488" t="n">
        <v>0</v>
      </c>
      <c r="F905" t="inlineStr">
        <is>
          <t>Fabrica de Bares (2025)</t>
        </is>
      </c>
      <c r="G905" t="b">
        <v>1</v>
      </c>
      <c r="H905" t="inlineStr">
        <is>
          <t>7/2026</t>
        </is>
      </c>
    </row>
    <row r="906">
      <c r="A906" t="inlineStr">
        <is>
          <t>Love Cabaret</t>
        </is>
      </c>
      <c r="B906" t="inlineStr">
        <is>
          <t>Faturamento Bruto</t>
        </is>
      </c>
      <c r="C906" t="inlineStr">
        <is>
          <t>Serviço</t>
        </is>
      </c>
      <c r="D906" t="inlineStr">
        <is>
          <t>01/07/2026</t>
        </is>
      </c>
      <c r="E906" s="488" t="n">
        <v>34600.78</v>
      </c>
      <c r="F906" t="inlineStr">
        <is>
          <t>Fabrica de Bares (2025)</t>
        </is>
      </c>
      <c r="G906" t="b">
        <v>1</v>
      </c>
      <c r="H906" t="inlineStr">
        <is>
          <t>7/2026</t>
        </is>
      </c>
    </row>
    <row r="907">
      <c r="A907" t="inlineStr">
        <is>
          <t>Love Cabaret</t>
        </is>
      </c>
      <c r="B907" t="inlineStr">
        <is>
          <t>Faturamento Bruto</t>
        </is>
      </c>
      <c r="C907" t="inlineStr">
        <is>
          <t>Eventos A&amp;B</t>
        </is>
      </c>
      <c r="D907" t="inlineStr">
        <is>
          <t>01/07/2026</t>
        </is>
      </c>
      <c r="E907" s="488" t="n">
        <v>39601.25</v>
      </c>
      <c r="F907" t="inlineStr">
        <is>
          <t>Fabrica de Bares (2025)</t>
        </is>
      </c>
      <c r="G907" t="b">
        <v>1</v>
      </c>
      <c r="H907" t="inlineStr">
        <is>
          <t>7/2026</t>
        </is>
      </c>
    </row>
    <row r="908">
      <c r="A908" t="inlineStr">
        <is>
          <t>Love Cabaret</t>
        </is>
      </c>
      <c r="B908" t="inlineStr">
        <is>
          <t>Faturamento Bruto</t>
        </is>
      </c>
      <c r="C908" t="inlineStr">
        <is>
          <t>Eventos Couvert</t>
        </is>
      </c>
      <c r="D908" t="inlineStr">
        <is>
          <t>01/07/2026</t>
        </is>
      </c>
      <c r="E908" s="488" t="n">
        <v>3046.25</v>
      </c>
      <c r="F908" t="inlineStr">
        <is>
          <t>Fabrica de Bares (2025)</t>
        </is>
      </c>
      <c r="G908" t="b">
        <v>1</v>
      </c>
      <c r="H908" t="inlineStr">
        <is>
          <t>7/2026</t>
        </is>
      </c>
    </row>
    <row r="909">
      <c r="A909" t="inlineStr">
        <is>
          <t>Love Cabaret</t>
        </is>
      </c>
      <c r="B909" t="inlineStr">
        <is>
          <t>Faturamento Bruto</t>
        </is>
      </c>
      <c r="C909" t="inlineStr">
        <is>
          <t>Eventos Locações</t>
        </is>
      </c>
      <c r="D909" t="inlineStr">
        <is>
          <t>01/07/2026</t>
        </is>
      </c>
      <c r="E909" s="488" t="n">
        <v>18277.5</v>
      </c>
      <c r="F909" t="inlineStr">
        <is>
          <t>Fabrica de Bares (2025)</t>
        </is>
      </c>
      <c r="G909" t="b">
        <v>1</v>
      </c>
      <c r="H909" t="inlineStr">
        <is>
          <t>7/2026</t>
        </is>
      </c>
    </row>
    <row r="910">
      <c r="A910" t="inlineStr">
        <is>
          <t>Love Cabaret</t>
        </is>
      </c>
      <c r="B910" t="inlineStr">
        <is>
          <t>Faturamento Bruto</t>
        </is>
      </c>
      <c r="C910" t="inlineStr">
        <is>
          <t>Eventos Rebate Fornecedores</t>
        </is>
      </c>
      <c r="D910" t="inlineStr">
        <is>
          <t>01/07/2026</t>
        </is>
      </c>
      <c r="E910" s="488" t="n">
        <v>0</v>
      </c>
      <c r="F910" t="inlineStr">
        <is>
          <t>Fabrica de Bares (2025)</t>
        </is>
      </c>
      <c r="G910" t="b">
        <v>1</v>
      </c>
      <c r="H910" t="inlineStr">
        <is>
          <t>7/2026</t>
        </is>
      </c>
    </row>
    <row r="911">
      <c r="A911" t="inlineStr">
        <is>
          <t>Love Cabaret</t>
        </is>
      </c>
      <c r="B911" t="inlineStr">
        <is>
          <t>Faturamento Bruto</t>
        </is>
      </c>
      <c r="C911" t="inlineStr">
        <is>
          <t>Delivery</t>
        </is>
      </c>
      <c r="D911" t="inlineStr">
        <is>
          <t>01/07/2026</t>
        </is>
      </c>
      <c r="E911" s="488" t="n">
        <v>0</v>
      </c>
      <c r="F911" t="inlineStr">
        <is>
          <t>Fabrica de Bares (2025)</t>
        </is>
      </c>
      <c r="G911" t="b">
        <v>1</v>
      </c>
      <c r="H911" t="inlineStr">
        <is>
          <t>7/2026</t>
        </is>
      </c>
    </row>
    <row r="912">
      <c r="A912" t="inlineStr">
        <is>
          <t>Love Cabaret</t>
        </is>
      </c>
      <c r="B912" t="inlineStr">
        <is>
          <t>Faturamento Bruto</t>
        </is>
      </c>
      <c r="C912" t="inlineStr">
        <is>
          <t>Outras Receitas</t>
        </is>
      </c>
      <c r="D912" t="inlineStr">
        <is>
          <t>01/07/2026</t>
        </is>
      </c>
      <c r="E912" s="488" t="n">
        <v>34588</v>
      </c>
      <c r="F912" t="inlineStr">
        <is>
          <t>Fabrica de Bares (2025)</t>
        </is>
      </c>
      <c r="G912" t="b">
        <v>1</v>
      </c>
      <c r="H912" t="inlineStr">
        <is>
          <t>7/2026</t>
        </is>
      </c>
    </row>
    <row r="913">
      <c r="A913" t="inlineStr">
        <is>
          <t>Love Cabaret</t>
        </is>
      </c>
      <c r="B913" t="inlineStr">
        <is>
          <t>Deduções sobre Venda</t>
        </is>
      </c>
      <c r="C913" t="inlineStr">
        <is>
          <t>Descontos - Operação</t>
        </is>
      </c>
      <c r="D913" t="inlineStr">
        <is>
          <t>01/07/2026</t>
        </is>
      </c>
      <c r="E913" s="488" t="n">
        <v>6127.22</v>
      </c>
      <c r="F913" t="inlineStr">
        <is>
          <t>Fabrica de Bares (2025)</t>
        </is>
      </c>
      <c r="G913" t="b">
        <v>1</v>
      </c>
      <c r="H913" t="inlineStr">
        <is>
          <t>7/2026</t>
        </is>
      </c>
    </row>
    <row r="914">
      <c r="A914" t="inlineStr">
        <is>
          <t>Love Cabaret</t>
        </is>
      </c>
      <c r="B914" t="inlineStr">
        <is>
          <t>Deduções sobre Venda</t>
        </is>
      </c>
      <c r="C914" t="inlineStr">
        <is>
          <t>Desconto - Alimentação Escritório</t>
        </is>
      </c>
      <c r="D914" t="inlineStr">
        <is>
          <t>01/07/2026</t>
        </is>
      </c>
      <c r="E914" s="488" t="n">
        <v>4852.76</v>
      </c>
      <c r="F914" t="inlineStr">
        <is>
          <t>Fabrica de Bares (2025)</t>
        </is>
      </c>
      <c r="G914" t="b">
        <v>1</v>
      </c>
      <c r="H914" t="inlineStr">
        <is>
          <t>7/2026</t>
        </is>
      </c>
    </row>
    <row r="915">
      <c r="A915" t="inlineStr">
        <is>
          <t>Love Cabaret</t>
        </is>
      </c>
      <c r="B915" t="inlineStr">
        <is>
          <t>Deduções sobre Venda</t>
        </is>
      </c>
      <c r="C915" t="inlineStr">
        <is>
          <t>Descontos - Marketing</t>
        </is>
      </c>
      <c r="D915" t="inlineStr">
        <is>
          <t>01/07/2026</t>
        </is>
      </c>
      <c r="E915" s="488" t="n">
        <v>612.72</v>
      </c>
      <c r="F915" t="inlineStr">
        <is>
          <t>Fabrica de Bares (2025)</t>
        </is>
      </c>
      <c r="G915" t="b">
        <v>1</v>
      </c>
      <c r="H915" t="inlineStr">
        <is>
          <t>7/2026</t>
        </is>
      </c>
    </row>
    <row r="916">
      <c r="A916" t="inlineStr">
        <is>
          <t>Love Cabaret</t>
        </is>
      </c>
      <c r="B916" t="inlineStr">
        <is>
          <t>Impostos sobre Venda</t>
        </is>
      </c>
      <c r="C916" t="inlineStr">
        <is>
          <t>PIS / COFINS</t>
        </is>
      </c>
      <c r="D916" t="inlineStr">
        <is>
          <t>01/07/2026</t>
        </is>
      </c>
      <c r="E916" s="488" t="n">
        <v>15299.25</v>
      </c>
      <c r="F916" t="inlineStr">
        <is>
          <t>Fabrica de Bares (2025)</t>
        </is>
      </c>
      <c r="G916" t="b">
        <v>1</v>
      </c>
      <c r="H916" t="inlineStr">
        <is>
          <t>7/2026</t>
        </is>
      </c>
    </row>
    <row r="917">
      <c r="A917" t="inlineStr">
        <is>
          <t>Love Cabaret</t>
        </is>
      </c>
      <c r="B917" t="inlineStr">
        <is>
          <t>Impostos sobre Venda</t>
        </is>
      </c>
      <c r="C917" t="inlineStr">
        <is>
          <t>ICMS</t>
        </is>
      </c>
      <c r="D917" t="inlineStr">
        <is>
          <t>01/07/2026</t>
        </is>
      </c>
      <c r="E917" s="488" t="n">
        <v>16576.4</v>
      </c>
      <c r="F917" t="inlineStr">
        <is>
          <t>Fabrica de Bares (2025)</t>
        </is>
      </c>
      <c r="G917" t="b">
        <v>1</v>
      </c>
      <c r="H917" t="inlineStr">
        <is>
          <t>7/2026</t>
        </is>
      </c>
    </row>
    <row r="918">
      <c r="A918" t="inlineStr">
        <is>
          <t>Love Cabaret</t>
        </is>
      </c>
      <c r="B918" t="inlineStr">
        <is>
          <t>Impostos sobre Venda</t>
        </is>
      </c>
      <c r="C918" t="inlineStr">
        <is>
          <t>ISS</t>
        </is>
      </c>
      <c r="D918" t="inlineStr">
        <is>
          <t>01/07/2026</t>
        </is>
      </c>
      <c r="E918" s="488" t="n">
        <v>1066.19</v>
      </c>
      <c r="F918" t="inlineStr">
        <is>
          <t>Fabrica de Bares (2025)</t>
        </is>
      </c>
      <c r="G918" t="b">
        <v>1</v>
      </c>
      <c r="H918" t="inlineStr">
        <is>
          <t>7/2026</t>
        </is>
      </c>
    </row>
    <row r="919">
      <c r="A919" t="inlineStr">
        <is>
          <t>Love Cabaret</t>
        </is>
      </c>
      <c r="B919" t="inlineStr">
        <is>
          <t>Custo Mercadoria Vendida</t>
        </is>
      </c>
      <c r="C919" t="inlineStr">
        <is>
          <t>Insumos - Alimentos</t>
        </is>
      </c>
      <c r="D919" t="inlineStr">
        <is>
          <t>01/07/2026</t>
        </is>
      </c>
      <c r="E919" s="488" t="n">
        <v>41044.65</v>
      </c>
      <c r="F919" t="inlineStr">
        <is>
          <t>Fabrica de Bares (2025)</t>
        </is>
      </c>
      <c r="G919" t="b">
        <v>1</v>
      </c>
      <c r="H919" t="inlineStr">
        <is>
          <t>7/2026</t>
        </is>
      </c>
    </row>
    <row r="920">
      <c r="A920" t="inlineStr">
        <is>
          <t>Love Cabaret</t>
        </is>
      </c>
      <c r="B920" t="inlineStr">
        <is>
          <t>Custo Mercadoria Vendida</t>
        </is>
      </c>
      <c r="C920" t="inlineStr">
        <is>
          <t>Insumos - Bebidas</t>
        </is>
      </c>
      <c r="D920" t="inlineStr">
        <is>
          <t>01/07/2026</t>
        </is>
      </c>
      <c r="E920" s="488" t="n">
        <v>29514.7</v>
      </c>
      <c r="F920" t="inlineStr">
        <is>
          <t>Fabrica de Bares (2025)</t>
        </is>
      </c>
      <c r="G920" t="b">
        <v>1</v>
      </c>
      <c r="H920" t="inlineStr">
        <is>
          <t>7/2026</t>
        </is>
      </c>
    </row>
    <row r="921">
      <c r="A921" t="inlineStr">
        <is>
          <t>Love Cabaret</t>
        </is>
      </c>
      <c r="B921" t="inlineStr">
        <is>
          <t>Custo Mercadoria Vendida</t>
        </is>
      </c>
      <c r="C921" t="inlineStr">
        <is>
          <t>Insumos - Embalagens</t>
        </is>
      </c>
      <c r="D921" t="inlineStr">
        <is>
          <t>01/07/2026</t>
        </is>
      </c>
      <c r="E921" s="488" t="n">
        <v>0</v>
      </c>
      <c r="F921" t="inlineStr">
        <is>
          <t>Fabrica de Bares (2025)</t>
        </is>
      </c>
      <c r="G921" t="b">
        <v>1</v>
      </c>
      <c r="H921" t="inlineStr">
        <is>
          <t>7/2026</t>
        </is>
      </c>
    </row>
    <row r="922">
      <c r="A922" t="inlineStr">
        <is>
          <t>Love Cabaret</t>
        </is>
      </c>
      <c r="B922" t="inlineStr">
        <is>
          <t>Custo Mercadoria Vendida</t>
        </is>
      </c>
      <c r="C922" t="inlineStr">
        <is>
          <t>Insumos - Eventos A&amp;B</t>
        </is>
      </c>
      <c r="D922" t="inlineStr">
        <is>
          <t>01/07/2026</t>
        </is>
      </c>
      <c r="E922" s="488" t="n">
        <v>0</v>
      </c>
      <c r="F922" t="inlineStr">
        <is>
          <t>Fabrica de Bares (2025)</t>
        </is>
      </c>
      <c r="G922" t="b">
        <v>1</v>
      </c>
      <c r="H922" t="inlineStr">
        <is>
          <t>7/2026</t>
        </is>
      </c>
    </row>
    <row r="923">
      <c r="A923" t="inlineStr">
        <is>
          <t>Love Cabaret</t>
        </is>
      </c>
      <c r="B923" t="inlineStr">
        <is>
          <t>Custos Artístico Geral</t>
        </is>
      </c>
      <c r="C923" t="inlineStr">
        <is>
          <t>Cachê de Músicos e Artistas</t>
        </is>
      </c>
      <c r="D923" t="inlineStr">
        <is>
          <t>01/07/2026</t>
        </is>
      </c>
      <c r="E923" s="488" t="n">
        <v>47300</v>
      </c>
      <c r="F923" t="inlineStr">
        <is>
          <t>Fabrica de Bares (2025)</t>
        </is>
      </c>
      <c r="G923" t="b">
        <v>1</v>
      </c>
      <c r="H923" t="inlineStr">
        <is>
          <t>7/2026</t>
        </is>
      </c>
    </row>
    <row r="924">
      <c r="A924" t="inlineStr">
        <is>
          <t>Love Cabaret</t>
        </is>
      </c>
      <c r="B924" t="inlineStr">
        <is>
          <t>Custos Artístico Geral</t>
        </is>
      </c>
      <c r="C924" t="inlineStr">
        <is>
          <t>Alimentação e Transporte</t>
        </is>
      </c>
      <c r="D924" t="inlineStr">
        <is>
          <t>01/07/2026</t>
        </is>
      </c>
      <c r="E924" s="488" t="n">
        <v>1297.2</v>
      </c>
      <c r="F924" t="inlineStr">
        <is>
          <t>Fabrica de Bares (2025)</t>
        </is>
      </c>
      <c r="G924" t="b">
        <v>1</v>
      </c>
      <c r="H924" t="inlineStr">
        <is>
          <t>7/2026</t>
        </is>
      </c>
    </row>
    <row r="925">
      <c r="A925" t="inlineStr">
        <is>
          <t>Love Cabaret</t>
        </is>
      </c>
      <c r="B925" t="inlineStr">
        <is>
          <t>Custos Artístico Geral</t>
        </is>
      </c>
      <c r="C925" t="inlineStr">
        <is>
          <t>Taxas e Licenças - Artístico</t>
        </is>
      </c>
      <c r="D925" t="inlineStr">
        <is>
          <t>01/07/2026</t>
        </is>
      </c>
      <c r="E925" s="488" t="n">
        <v>843.15</v>
      </c>
      <c r="F925" t="inlineStr">
        <is>
          <t>Fabrica de Bares (2025)</t>
        </is>
      </c>
      <c r="G925" t="b">
        <v>1</v>
      </c>
      <c r="H925" t="inlineStr">
        <is>
          <t>7/2026</t>
        </is>
      </c>
    </row>
    <row r="926">
      <c r="A926" t="inlineStr">
        <is>
          <t>Love Cabaret</t>
        </is>
      </c>
      <c r="B926" t="inlineStr">
        <is>
          <t>Mão de Obra - PJ</t>
        </is>
      </c>
      <c r="C926" t="inlineStr">
        <is>
          <t>MDO Terceirizada - Artístico</t>
        </is>
      </c>
      <c r="D926" t="inlineStr">
        <is>
          <t>01/07/2026</t>
        </is>
      </c>
      <c r="E926" s="488" t="n">
        <v>12782</v>
      </c>
      <c r="F926" t="inlineStr">
        <is>
          <t>Fabrica de Bares (2025)</t>
        </is>
      </c>
      <c r="G926" t="b">
        <v>1</v>
      </c>
      <c r="H926" t="inlineStr">
        <is>
          <t>7/2026</t>
        </is>
      </c>
    </row>
    <row r="927">
      <c r="A927" t="inlineStr">
        <is>
          <t>Love Cabaret</t>
        </is>
      </c>
      <c r="B927" t="inlineStr">
        <is>
          <t>Custos Artístico Geral</t>
        </is>
      </c>
      <c r="C927" t="inlineStr">
        <is>
          <t>Técnico de Som / Luz</t>
        </is>
      </c>
      <c r="D927" t="inlineStr">
        <is>
          <t>01/07/2026</t>
        </is>
      </c>
      <c r="E927" s="488" t="n">
        <v>4583.33</v>
      </c>
      <c r="F927" t="inlineStr">
        <is>
          <t>Fabrica de Bares (2025)</t>
        </is>
      </c>
      <c r="G927" t="b">
        <v>1</v>
      </c>
      <c r="H927" t="inlineStr">
        <is>
          <t>7/2026</t>
        </is>
      </c>
    </row>
    <row r="928">
      <c r="A928" t="inlineStr">
        <is>
          <t>Love Cabaret</t>
        </is>
      </c>
      <c r="B928" t="inlineStr">
        <is>
          <t>Custos Artístico Geral</t>
        </is>
      </c>
      <c r="C928" t="inlineStr">
        <is>
          <t>Locação de Equipamentos Fixo</t>
        </is>
      </c>
      <c r="D928" t="inlineStr">
        <is>
          <t>01/07/2026</t>
        </is>
      </c>
      <c r="E928" s="488" t="n">
        <v>5250</v>
      </c>
      <c r="F928" t="inlineStr">
        <is>
          <t>Fabrica de Bares (2025)</t>
        </is>
      </c>
      <c r="G928" t="b">
        <v>1</v>
      </c>
      <c r="H928" t="inlineStr">
        <is>
          <t>7/2026</t>
        </is>
      </c>
    </row>
    <row r="929">
      <c r="A929" t="inlineStr">
        <is>
          <t>Love Cabaret</t>
        </is>
      </c>
      <c r="B929" t="inlineStr">
        <is>
          <t>Custos Artístico Geral</t>
        </is>
      </c>
      <c r="C929" t="inlineStr">
        <is>
          <t>Locação de Equipamentos Variável</t>
        </is>
      </c>
      <c r="D929" t="inlineStr">
        <is>
          <t>01/07/2026</t>
        </is>
      </c>
      <c r="E929" s="488" t="n">
        <v>0</v>
      </c>
      <c r="F929" t="inlineStr">
        <is>
          <t>Fabrica de Bares (2025)</t>
        </is>
      </c>
      <c r="G929" t="b">
        <v>1</v>
      </c>
      <c r="H929" t="inlineStr">
        <is>
          <t>7/2026</t>
        </is>
      </c>
    </row>
    <row r="930">
      <c r="A930" t="inlineStr">
        <is>
          <t>Love Cabaret</t>
        </is>
      </c>
      <c r="B930" t="inlineStr">
        <is>
          <t>Mão de Obra - PJ</t>
        </is>
      </c>
      <c r="C930" t="inlineStr">
        <is>
          <t>MDO Terceirizada - Eventos</t>
        </is>
      </c>
      <c r="D930" t="inlineStr">
        <is>
          <t>01/07/2026</t>
        </is>
      </c>
      <c r="E930" s="488" t="n">
        <v>1600</v>
      </c>
      <c r="F930" t="inlineStr">
        <is>
          <t>Fabrica de Bares (2025)</t>
        </is>
      </c>
      <c r="G930" t="b">
        <v>1</v>
      </c>
      <c r="H930" t="inlineStr">
        <is>
          <t>7/2026</t>
        </is>
      </c>
    </row>
    <row r="931">
      <c r="A931" t="inlineStr">
        <is>
          <t>Love Cabaret</t>
        </is>
      </c>
      <c r="B931" t="inlineStr">
        <is>
          <t>Custos de Eventos</t>
        </is>
      </c>
      <c r="C931" t="inlineStr">
        <is>
          <t>Comissões de Vendas - Eventos</t>
        </is>
      </c>
      <c r="D931" t="inlineStr">
        <is>
          <t>01/07/2026</t>
        </is>
      </c>
      <c r="E931" s="488" t="n">
        <v>1218.5</v>
      </c>
      <c r="F931" t="inlineStr">
        <is>
          <t>Fabrica de Bares (2025)</t>
        </is>
      </c>
      <c r="G931" t="b">
        <v>1</v>
      </c>
      <c r="H931" t="inlineStr">
        <is>
          <t>7/2026</t>
        </is>
      </c>
    </row>
    <row r="932">
      <c r="A932" t="inlineStr">
        <is>
          <t>Love Cabaret</t>
        </is>
      </c>
      <c r="B932" t="inlineStr">
        <is>
          <t>Custos de Eventos</t>
        </is>
      </c>
      <c r="C932" t="inlineStr">
        <is>
          <t>Serviços Terceirizados - Eventos</t>
        </is>
      </c>
      <c r="D932" t="inlineStr">
        <is>
          <t>01/07/2026</t>
        </is>
      </c>
      <c r="E932" s="488" t="n">
        <v>974.8</v>
      </c>
      <c r="F932" t="inlineStr">
        <is>
          <t>Fabrica de Bares (2025)</t>
        </is>
      </c>
      <c r="G932" t="b">
        <v>1</v>
      </c>
      <c r="H932" t="inlineStr">
        <is>
          <t>7/2026</t>
        </is>
      </c>
    </row>
    <row r="933">
      <c r="A933" t="inlineStr">
        <is>
          <t>Love Cabaret</t>
        </is>
      </c>
      <c r="B933" t="inlineStr">
        <is>
          <t>Custos de Eventos</t>
        </is>
      </c>
      <c r="C933" t="inlineStr">
        <is>
          <t>Serviço de Segurança - Eventos</t>
        </is>
      </c>
      <c r="D933" t="inlineStr">
        <is>
          <t>01/07/2026</t>
        </is>
      </c>
      <c r="E933" s="488" t="n">
        <v>304.63</v>
      </c>
      <c r="F933" t="inlineStr">
        <is>
          <t>Fabrica de Bares (2025)</t>
        </is>
      </c>
      <c r="G933" t="b">
        <v>1</v>
      </c>
      <c r="H933" t="inlineStr">
        <is>
          <t>7/2026</t>
        </is>
      </c>
    </row>
    <row r="934">
      <c r="A934" t="inlineStr">
        <is>
          <t>Love Cabaret</t>
        </is>
      </c>
      <c r="B934" t="inlineStr">
        <is>
          <t>Custos de Eventos</t>
        </is>
      </c>
      <c r="C934" t="inlineStr">
        <is>
          <t>Artistas e Palestrantes - Eventos</t>
        </is>
      </c>
      <c r="D934" t="inlineStr">
        <is>
          <t>01/07/2026</t>
        </is>
      </c>
      <c r="E934" s="488" t="n">
        <v>0</v>
      </c>
      <c r="F934" t="inlineStr">
        <is>
          <t>Fabrica de Bares (2025)</t>
        </is>
      </c>
      <c r="G934" t="b">
        <v>1</v>
      </c>
      <c r="H934" t="inlineStr">
        <is>
          <t>7/2026</t>
        </is>
      </c>
    </row>
    <row r="935">
      <c r="A935" t="inlineStr">
        <is>
          <t>Love Cabaret</t>
        </is>
      </c>
      <c r="B935" t="inlineStr">
        <is>
          <t>Custos de Eventos</t>
        </is>
      </c>
      <c r="C935" t="inlineStr">
        <is>
          <t>Decoração - Eventos</t>
        </is>
      </c>
      <c r="D935" t="inlineStr">
        <is>
          <t>01/07/2026</t>
        </is>
      </c>
      <c r="E935" s="488" t="n">
        <v>0</v>
      </c>
      <c r="F935" t="inlineStr">
        <is>
          <t>Fabrica de Bares (2025)</t>
        </is>
      </c>
      <c r="G935" t="b">
        <v>1</v>
      </c>
      <c r="H935" t="inlineStr">
        <is>
          <t>7/2026</t>
        </is>
      </c>
    </row>
    <row r="936">
      <c r="A936" t="inlineStr">
        <is>
          <t>Love Cabaret</t>
        </is>
      </c>
      <c r="B936" t="inlineStr">
        <is>
          <t>Custos de Eventos</t>
        </is>
      </c>
      <c r="C936" t="inlineStr">
        <is>
          <t>Material Descartável - Eventos</t>
        </is>
      </c>
      <c r="D936" t="inlineStr">
        <is>
          <t>01/07/2026</t>
        </is>
      </c>
      <c r="E936" s="488" t="n">
        <v>0</v>
      </c>
      <c r="F936" t="inlineStr">
        <is>
          <t>Fabrica de Bares (2025)</t>
        </is>
      </c>
      <c r="G936" t="b">
        <v>1</v>
      </c>
      <c r="H936" t="inlineStr">
        <is>
          <t>7/2026</t>
        </is>
      </c>
    </row>
    <row r="937">
      <c r="A937" t="inlineStr">
        <is>
          <t>Love Cabaret</t>
        </is>
      </c>
      <c r="B937" t="inlineStr">
        <is>
          <t>Custos de Eventos</t>
        </is>
      </c>
      <c r="C937" t="inlineStr">
        <is>
          <t>Brindes e Confraternizações - Eventos</t>
        </is>
      </c>
      <c r="D937" t="inlineStr">
        <is>
          <t>01/07/2026</t>
        </is>
      </c>
      <c r="E937" s="488" t="n">
        <v>0</v>
      </c>
      <c r="F937" t="inlineStr">
        <is>
          <t>Fabrica de Bares (2025)</t>
        </is>
      </c>
      <c r="G937" t="b">
        <v>1</v>
      </c>
      <c r="H937" t="inlineStr">
        <is>
          <t>7/2026</t>
        </is>
      </c>
    </row>
    <row r="938">
      <c r="A938" t="inlineStr">
        <is>
          <t>Love Cabaret</t>
        </is>
      </c>
      <c r="B938" t="inlineStr">
        <is>
          <t>Custos de Eventos</t>
        </is>
      </c>
      <c r="C938" t="inlineStr">
        <is>
          <t>Material de Escritório - Eventos</t>
        </is>
      </c>
      <c r="D938" t="inlineStr">
        <is>
          <t>01/07/2026</t>
        </is>
      </c>
      <c r="E938" s="488" t="n">
        <v>0</v>
      </c>
      <c r="F938" t="inlineStr">
        <is>
          <t>Fabrica de Bares (2025)</t>
        </is>
      </c>
      <c r="G938" t="b">
        <v>1</v>
      </c>
      <c r="H938" t="inlineStr">
        <is>
          <t>7/2026</t>
        </is>
      </c>
    </row>
    <row r="939">
      <c r="A939" t="inlineStr">
        <is>
          <t>Love Cabaret</t>
        </is>
      </c>
      <c r="B939" t="inlineStr">
        <is>
          <t>Custos de Eventos</t>
        </is>
      </c>
      <c r="C939" t="inlineStr">
        <is>
          <t>Material de Manutenção - Eventos</t>
        </is>
      </c>
      <c r="D939" t="inlineStr">
        <is>
          <t>01/07/2026</t>
        </is>
      </c>
      <c r="E939" s="488" t="n">
        <v>0</v>
      </c>
      <c r="F939" t="inlineStr">
        <is>
          <t>Fabrica de Bares (2025)</t>
        </is>
      </c>
      <c r="G939" t="b">
        <v>1</v>
      </c>
      <c r="H939" t="inlineStr">
        <is>
          <t>7/2026</t>
        </is>
      </c>
    </row>
    <row r="940">
      <c r="A940" t="inlineStr">
        <is>
          <t>Love Cabaret</t>
        </is>
      </c>
      <c r="B940" t="inlineStr">
        <is>
          <t>Custos de Eventos</t>
        </is>
      </c>
      <c r="C940" t="inlineStr">
        <is>
          <t>Serviço de Manutenção - Estrutura - Eventos</t>
        </is>
      </c>
      <c r="D940" t="inlineStr">
        <is>
          <t>01/07/2026</t>
        </is>
      </c>
      <c r="E940" s="488" t="n">
        <v>0</v>
      </c>
      <c r="F940" t="inlineStr">
        <is>
          <t>Fabrica de Bares (2025)</t>
        </is>
      </c>
      <c r="G940" t="b">
        <v>1</v>
      </c>
      <c r="H940" t="inlineStr">
        <is>
          <t>7/2026</t>
        </is>
      </c>
    </row>
    <row r="941">
      <c r="A941" t="inlineStr">
        <is>
          <t>Love Cabaret</t>
        </is>
      </c>
      <c r="B941" t="inlineStr">
        <is>
          <t>Custos de Eventos</t>
        </is>
      </c>
      <c r="C941" t="inlineStr">
        <is>
          <t>Serviço de Manutenção - Equipamentos - Eventos</t>
        </is>
      </c>
      <c r="D941" t="inlineStr">
        <is>
          <t>01/07/2026</t>
        </is>
      </c>
      <c r="E941" s="488" t="n">
        <v>0</v>
      </c>
      <c r="F941" t="inlineStr">
        <is>
          <t>Fabrica de Bares (2025)</t>
        </is>
      </c>
      <c r="G941" t="b">
        <v>1</v>
      </c>
      <c r="H941" t="inlineStr">
        <is>
          <t>7/2026</t>
        </is>
      </c>
    </row>
    <row r="942">
      <c r="A942" t="inlineStr">
        <is>
          <t>Love Cabaret</t>
        </is>
      </c>
      <c r="B942" t="inlineStr">
        <is>
          <t>Custos de Eventos</t>
        </is>
      </c>
      <c r="C942" t="inlineStr">
        <is>
          <t>Viagens e Estadias - Eventos</t>
        </is>
      </c>
      <c r="D942" t="inlineStr">
        <is>
          <t>01/07/2026</t>
        </is>
      </c>
      <c r="E942" s="488" t="n">
        <v>0</v>
      </c>
      <c r="F942" t="inlineStr">
        <is>
          <t>Fabrica de Bares (2025)</t>
        </is>
      </c>
      <c r="G942" t="b">
        <v>1</v>
      </c>
      <c r="H942" t="inlineStr">
        <is>
          <t>7/2026</t>
        </is>
      </c>
    </row>
    <row r="943">
      <c r="A943" t="inlineStr">
        <is>
          <t>Love Cabaret</t>
        </is>
      </c>
      <c r="B943" t="inlineStr">
        <is>
          <t>Custos de Eventos</t>
        </is>
      </c>
      <c r="C943" t="inlineStr">
        <is>
          <t>Transporte Equipe - Eventos</t>
        </is>
      </c>
      <c r="D943" t="inlineStr">
        <is>
          <t>01/07/2026</t>
        </is>
      </c>
      <c r="E943" s="488" t="n">
        <v>0</v>
      </c>
      <c r="F943" t="inlineStr">
        <is>
          <t>Fabrica de Bares (2025)</t>
        </is>
      </c>
      <c r="G943" t="b">
        <v>1</v>
      </c>
      <c r="H943" t="inlineStr">
        <is>
          <t>7/2026</t>
        </is>
      </c>
    </row>
    <row r="944">
      <c r="A944" t="inlineStr">
        <is>
          <t>Love Cabaret</t>
        </is>
      </c>
      <c r="B944" t="inlineStr">
        <is>
          <t>Custos de Eventos</t>
        </is>
      </c>
      <c r="C944" t="inlineStr">
        <is>
          <t>Fretes e Carretos - Eventos</t>
        </is>
      </c>
      <c r="D944" t="inlineStr">
        <is>
          <t>01/07/2026</t>
        </is>
      </c>
      <c r="E944" s="488" t="n">
        <v>0</v>
      </c>
      <c r="F944" t="inlineStr">
        <is>
          <t>Fabrica de Bares (2025)</t>
        </is>
      </c>
      <c r="G944" t="b">
        <v>1</v>
      </c>
      <c r="H944" t="inlineStr">
        <is>
          <t>7/2026</t>
        </is>
      </c>
    </row>
    <row r="945">
      <c r="A945" t="inlineStr">
        <is>
          <t>Love Cabaret</t>
        </is>
      </c>
      <c r="B945" t="inlineStr">
        <is>
          <t>Custos de Eventos</t>
        </is>
      </c>
      <c r="C945" t="inlineStr">
        <is>
          <t>Locação de Utensílios - Eventos</t>
        </is>
      </c>
      <c r="D945" t="inlineStr">
        <is>
          <t>01/07/2026</t>
        </is>
      </c>
      <c r="E945" s="488" t="n">
        <v>0</v>
      </c>
      <c r="F945" t="inlineStr">
        <is>
          <t>Fabrica de Bares (2025)</t>
        </is>
      </c>
      <c r="G945" t="b">
        <v>1</v>
      </c>
      <c r="H945" t="inlineStr">
        <is>
          <t>7/2026</t>
        </is>
      </c>
    </row>
    <row r="946">
      <c r="A946" t="inlineStr">
        <is>
          <t>Love Cabaret</t>
        </is>
      </c>
      <c r="B946" t="inlineStr">
        <is>
          <t>Custos de Eventos</t>
        </is>
      </c>
      <c r="C946" t="inlineStr">
        <is>
          <t>Locação de Equipamentos - Eventos</t>
        </is>
      </c>
      <c r="D946" t="inlineStr">
        <is>
          <t>01/07/2026</t>
        </is>
      </c>
      <c r="E946" s="488" t="n">
        <v>0</v>
      </c>
      <c r="F946" t="inlineStr">
        <is>
          <t>Fabrica de Bares (2025)</t>
        </is>
      </c>
      <c r="G946" t="b">
        <v>1</v>
      </c>
      <c r="H946" t="inlineStr">
        <is>
          <t>7/2026</t>
        </is>
      </c>
    </row>
    <row r="947">
      <c r="A947" t="inlineStr">
        <is>
          <t>Love Cabaret</t>
        </is>
      </c>
      <c r="B947" t="inlineStr">
        <is>
          <t>Custos de Eventos</t>
        </is>
      </c>
      <c r="C947" t="inlineStr">
        <is>
          <t>Locação de Mobiliário - Eventos</t>
        </is>
      </c>
      <c r="D947" t="inlineStr">
        <is>
          <t>01/07/2026</t>
        </is>
      </c>
      <c r="E947" s="488" t="n">
        <v>0</v>
      </c>
      <c r="F947" t="inlineStr">
        <is>
          <t>Fabrica de Bares (2025)</t>
        </is>
      </c>
      <c r="G947" t="b">
        <v>1</v>
      </c>
      <c r="H947" t="inlineStr">
        <is>
          <t>7/2026</t>
        </is>
      </c>
    </row>
    <row r="948">
      <c r="A948" t="inlineStr">
        <is>
          <t>Love Cabaret</t>
        </is>
      </c>
      <c r="B948" t="inlineStr">
        <is>
          <t>Custos de Eventos</t>
        </is>
      </c>
      <c r="C948" t="inlineStr">
        <is>
          <t>Locação de Coberturas - Eventos</t>
        </is>
      </c>
      <c r="D948" t="inlineStr">
        <is>
          <t>01/07/2026</t>
        </is>
      </c>
      <c r="E948" s="488" t="n">
        <v>0</v>
      </c>
      <c r="F948" t="inlineStr">
        <is>
          <t>Fabrica de Bares (2025)</t>
        </is>
      </c>
      <c r="G948" t="b">
        <v>1</v>
      </c>
      <c r="H948" t="inlineStr">
        <is>
          <t>7/2026</t>
        </is>
      </c>
    </row>
    <row r="949">
      <c r="A949" t="inlineStr">
        <is>
          <t>Love Cabaret</t>
        </is>
      </c>
      <c r="B949" t="inlineStr">
        <is>
          <t>Custos de Eventos</t>
        </is>
      </c>
      <c r="C949" t="inlineStr">
        <is>
          <t>Repasse Gazit - Locação Aroo</t>
        </is>
      </c>
      <c r="D949" t="inlineStr">
        <is>
          <t>01/07/2026</t>
        </is>
      </c>
      <c r="E949" s="488" t="n">
        <v>0</v>
      </c>
      <c r="F949" t="inlineStr">
        <is>
          <t>Fabrica de Bares (2025)</t>
        </is>
      </c>
      <c r="G949" t="b">
        <v>1</v>
      </c>
      <c r="H949" t="inlineStr">
        <is>
          <t>7/2026</t>
        </is>
      </c>
    </row>
    <row r="950">
      <c r="A950" t="inlineStr">
        <is>
          <t>Love Cabaret</t>
        </is>
      </c>
      <c r="B950" t="inlineStr">
        <is>
          <t>Custos de Eventos</t>
        </is>
      </c>
      <c r="C950" t="inlineStr">
        <is>
          <t>Repasse Gazit - Locação Anexo Abaru</t>
        </is>
      </c>
      <c r="D950" t="inlineStr">
        <is>
          <t>01/07/2026</t>
        </is>
      </c>
      <c r="E950" s="488" t="n">
        <v>0</v>
      </c>
      <c r="F950" t="inlineStr">
        <is>
          <t>Fabrica de Bares (2025)</t>
        </is>
      </c>
      <c r="G950" t="b">
        <v>1</v>
      </c>
      <c r="H950" t="inlineStr">
        <is>
          <t>7/2026</t>
        </is>
      </c>
    </row>
    <row r="951">
      <c r="A951" t="inlineStr">
        <is>
          <t>Love Cabaret</t>
        </is>
      </c>
      <c r="B951" t="inlineStr">
        <is>
          <t>Gorjeta</t>
        </is>
      </c>
      <c r="C951" t="inlineStr">
        <is>
          <t xml:space="preserve">  -  Comissões e Gorjeta</t>
        </is>
      </c>
      <c r="D951" t="inlineStr">
        <is>
          <t>01/07/2026</t>
        </is>
      </c>
      <c r="E951" s="488" t="n">
        <v>9848.73</v>
      </c>
      <c r="F951" t="inlineStr">
        <is>
          <t>Fabrica de Bares (2025)</t>
        </is>
      </c>
      <c r="G951" t="b">
        <v>1</v>
      </c>
      <c r="H951" t="inlineStr">
        <is>
          <t>7/2026</t>
        </is>
      </c>
    </row>
    <row r="952">
      <c r="A952" t="inlineStr">
        <is>
          <t>Love Cabaret</t>
        </is>
      </c>
      <c r="B952" t="inlineStr">
        <is>
          <t>Deduções sobre Venda</t>
        </is>
      </c>
      <c r="C952" t="inlineStr">
        <is>
          <t>Meios de pagamento</t>
        </is>
      </c>
      <c r="D952" t="inlineStr">
        <is>
          <t>01/07/2026</t>
        </is>
      </c>
      <c r="E952" s="488" t="n">
        <v>7939.91</v>
      </c>
      <c r="F952" t="inlineStr">
        <is>
          <t>Fabrica de Bares (2025)</t>
        </is>
      </c>
      <c r="G952" t="b">
        <v>1</v>
      </c>
      <c r="H952" t="inlineStr">
        <is>
          <t>7/2026</t>
        </is>
      </c>
    </row>
    <row r="953">
      <c r="A953" t="inlineStr">
        <is>
          <t>Love Cabaret</t>
        </is>
      </c>
      <c r="B953" t="inlineStr">
        <is>
          <t>Deduções sobre Venda</t>
        </is>
      </c>
      <c r="C953" t="inlineStr">
        <is>
          <t>Meios de pagamento - Delivery</t>
        </is>
      </c>
      <c r="D953" t="inlineStr">
        <is>
          <t>01/07/2026</t>
        </is>
      </c>
      <c r="E953" s="488" t="n">
        <v>0</v>
      </c>
      <c r="F953" t="inlineStr">
        <is>
          <t>Fabrica de Bares (2025)</t>
        </is>
      </c>
      <c r="G953" t="b">
        <v>1</v>
      </c>
      <c r="H953" t="inlineStr">
        <is>
          <t>7/2026</t>
        </is>
      </c>
    </row>
    <row r="954">
      <c r="A954" t="inlineStr">
        <is>
          <t>Love Cabaret</t>
        </is>
      </c>
      <c r="B954" t="inlineStr">
        <is>
          <t>Deduções sobre Venda</t>
        </is>
      </c>
      <c r="C954" t="inlineStr">
        <is>
          <t>Inadimplência</t>
        </is>
      </c>
      <c r="D954" t="inlineStr">
        <is>
          <t>01/07/2026</t>
        </is>
      </c>
      <c r="E954" s="488" t="n">
        <v>0</v>
      </c>
      <c r="F954" t="inlineStr">
        <is>
          <t>Fabrica de Bares (2025)</t>
        </is>
      </c>
      <c r="G954" t="b">
        <v>1</v>
      </c>
      <c r="H954" t="inlineStr">
        <is>
          <t>7/2026</t>
        </is>
      </c>
    </row>
    <row r="955">
      <c r="A955" t="inlineStr">
        <is>
          <t>Love Cabaret</t>
        </is>
      </c>
      <c r="B955" t="inlineStr">
        <is>
          <t>Deduções sobre Venda</t>
        </is>
      </c>
      <c r="C955" t="inlineStr">
        <is>
          <t>Outros D</t>
        </is>
      </c>
      <c r="D955" t="inlineStr">
        <is>
          <t>01/07/2026</t>
        </is>
      </c>
      <c r="E955" s="488" t="n">
        <v>0</v>
      </c>
      <c r="F955" t="inlineStr">
        <is>
          <t>Fabrica de Bares (2025)</t>
        </is>
      </c>
      <c r="G955" t="b">
        <v>1</v>
      </c>
      <c r="H955" t="inlineStr">
        <is>
          <t>7/2026</t>
        </is>
      </c>
    </row>
    <row r="956">
      <c r="A956" t="inlineStr">
        <is>
          <t>Love Cabaret</t>
        </is>
      </c>
      <c r="B956" t="inlineStr">
        <is>
          <t>Mão de Obra - PJ</t>
        </is>
      </c>
      <c r="C956" t="inlineStr">
        <is>
          <t>MDO PJ Fixo</t>
        </is>
      </c>
      <c r="D956" t="inlineStr">
        <is>
          <t>01/07/2026</t>
        </is>
      </c>
      <c r="E956" s="488" t="n">
        <v>19550</v>
      </c>
      <c r="F956" t="inlineStr">
        <is>
          <t>Fabrica de Bares (2025)</t>
        </is>
      </c>
      <c r="G956" t="b">
        <v>1</v>
      </c>
      <c r="H956" t="inlineStr">
        <is>
          <t>7/2026</t>
        </is>
      </c>
    </row>
    <row r="957">
      <c r="A957" t="inlineStr">
        <is>
          <t>Love Cabaret</t>
        </is>
      </c>
      <c r="B957" t="inlineStr">
        <is>
          <t>Mão de Obra - Salários</t>
        </is>
      </c>
      <c r="C957" t="inlineStr">
        <is>
          <t>MDO CLT - Salário</t>
        </is>
      </c>
      <c r="D957" t="inlineStr">
        <is>
          <t>01/07/2026</t>
        </is>
      </c>
      <c r="E957" s="488" t="n">
        <v>5655</v>
      </c>
      <c r="F957" t="inlineStr">
        <is>
          <t>Fabrica de Bares (2025)</t>
        </is>
      </c>
      <c r="G957" t="b">
        <v>1</v>
      </c>
      <c r="H957" t="inlineStr">
        <is>
          <t>7/2026</t>
        </is>
      </c>
    </row>
    <row r="958">
      <c r="A958" t="inlineStr">
        <is>
          <t>Love Cabaret</t>
        </is>
      </c>
      <c r="B958" t="inlineStr">
        <is>
          <t>Mão de Obra - Extra</t>
        </is>
      </c>
      <c r="C958" t="inlineStr">
        <is>
          <t>Mão de Obra Extra</t>
        </is>
      </c>
      <c r="D958" t="inlineStr">
        <is>
          <t>01/07/2026</t>
        </is>
      </c>
      <c r="E958" s="488" t="n">
        <v>66000</v>
      </c>
      <c r="F958" t="inlineStr">
        <is>
          <t>Fabrica de Bares (2025)</t>
        </is>
      </c>
      <c r="G958" t="b">
        <v>1</v>
      </c>
      <c r="H958" t="inlineStr">
        <is>
          <t>7/2026</t>
        </is>
      </c>
    </row>
    <row r="959">
      <c r="A959" t="inlineStr">
        <is>
          <t>Love Cabaret</t>
        </is>
      </c>
      <c r="B959" t="inlineStr">
        <is>
          <t>Mão de Obra - Encargos e Provisões</t>
        </is>
      </c>
      <c r="C959" t="inlineStr">
        <is>
          <t xml:space="preserve">  -  FGTS</t>
        </is>
      </c>
      <c r="D959" t="inlineStr">
        <is>
          <t>01/07/2026</t>
        </is>
      </c>
      <c r="E959" s="488" t="n">
        <v>894.09</v>
      </c>
      <c r="F959" t="inlineStr">
        <is>
          <t>Fabrica de Bares (2025)</t>
        </is>
      </c>
      <c r="G959" t="b">
        <v>1</v>
      </c>
      <c r="H959" t="inlineStr">
        <is>
          <t>7/2026</t>
        </is>
      </c>
    </row>
    <row r="960">
      <c r="A960" t="inlineStr">
        <is>
          <t>Love Cabaret</t>
        </is>
      </c>
      <c r="B960" t="inlineStr">
        <is>
          <t>Mão de Obra - Encargos e Provisões</t>
        </is>
      </c>
      <c r="C960" t="inlineStr">
        <is>
          <t xml:space="preserve">  -  INSS Patronal</t>
        </is>
      </c>
      <c r="D960" t="inlineStr">
        <is>
          <t>01/07/2026</t>
        </is>
      </c>
      <c r="E960" s="488" t="n">
        <v>2216.8</v>
      </c>
      <c r="F960" t="inlineStr">
        <is>
          <t>Fabrica de Bares (2025)</t>
        </is>
      </c>
      <c r="G960" t="b">
        <v>1</v>
      </c>
      <c r="H960" t="inlineStr">
        <is>
          <t>7/2026</t>
        </is>
      </c>
    </row>
    <row r="961">
      <c r="A961" t="inlineStr">
        <is>
          <t>Love Cabaret</t>
        </is>
      </c>
      <c r="B961" t="inlineStr">
        <is>
          <t>Mão de Obra - Encargos e Provisões</t>
        </is>
      </c>
      <c r="C961" t="inlineStr">
        <is>
          <t xml:space="preserve">  -  INSS Segurados</t>
        </is>
      </c>
      <c r="D961" t="inlineStr">
        <is>
          <t>01/07/2026</t>
        </is>
      </c>
      <c r="E961" s="488" t="n">
        <v>0</v>
      </c>
      <c r="F961" t="inlineStr">
        <is>
          <t>Fabrica de Bares (2025)</t>
        </is>
      </c>
      <c r="G961" t="b">
        <v>1</v>
      </c>
      <c r="H961" t="inlineStr">
        <is>
          <t>7/2026</t>
        </is>
      </c>
    </row>
    <row r="962">
      <c r="A962" t="inlineStr">
        <is>
          <t>Love Cabaret</t>
        </is>
      </c>
      <c r="B962" t="inlineStr">
        <is>
          <t>Mão de Obra - Encargos e Provisões</t>
        </is>
      </c>
      <c r="C962" t="inlineStr">
        <is>
          <t xml:space="preserve">  -  13º Salário</t>
        </is>
      </c>
      <c r="D962" t="inlineStr">
        <is>
          <t>01/07/2026</t>
        </is>
      </c>
      <c r="E962" s="488" t="n">
        <v>1291.46</v>
      </c>
      <c r="F962" t="inlineStr">
        <is>
          <t>Fabrica de Bares (2025)</t>
        </is>
      </c>
      <c r="G962" t="b">
        <v>1</v>
      </c>
      <c r="H962" t="inlineStr">
        <is>
          <t>7/2026</t>
        </is>
      </c>
    </row>
    <row r="963">
      <c r="A963" t="inlineStr">
        <is>
          <t>Love Cabaret</t>
        </is>
      </c>
      <c r="B963" t="inlineStr">
        <is>
          <t>Mão de Obra - Encargos e Provisões</t>
        </is>
      </c>
      <c r="C963" t="inlineStr">
        <is>
          <t xml:space="preserve">  -  Férias</t>
        </is>
      </c>
      <c r="D963" t="inlineStr">
        <is>
          <t>01/07/2026</t>
        </is>
      </c>
      <c r="E963" s="488" t="n">
        <v>430.23</v>
      </c>
      <c r="F963" t="inlineStr">
        <is>
          <t>Fabrica de Bares (2025)</t>
        </is>
      </c>
      <c r="G963" t="b">
        <v>1</v>
      </c>
      <c r="H963" t="inlineStr">
        <is>
          <t>7/2026</t>
        </is>
      </c>
    </row>
    <row r="964">
      <c r="A964" t="inlineStr">
        <is>
          <t>Love Cabaret</t>
        </is>
      </c>
      <c r="B964" t="inlineStr">
        <is>
          <t>Mão de Obra - Encargos e Provisões</t>
        </is>
      </c>
      <c r="C964" t="inlineStr">
        <is>
          <t xml:space="preserve">  -  FGTS sobre 13º Salários</t>
        </is>
      </c>
      <c r="D964" t="inlineStr">
        <is>
          <t>01/07/2026</t>
        </is>
      </c>
      <c r="E964" s="488" t="n">
        <v>11.49</v>
      </c>
      <c r="F964" t="inlineStr">
        <is>
          <t>Fabrica de Bares (2025)</t>
        </is>
      </c>
      <c r="G964" t="b">
        <v>1</v>
      </c>
      <c r="H964" t="inlineStr">
        <is>
          <t>7/2026</t>
        </is>
      </c>
    </row>
    <row r="965">
      <c r="A965" t="inlineStr">
        <is>
          <t>Love Cabaret</t>
        </is>
      </c>
      <c r="B965" t="inlineStr">
        <is>
          <t>Mão de Obra - Encargos e Provisões</t>
        </is>
      </c>
      <c r="C965" t="inlineStr">
        <is>
          <t xml:space="preserve">  -  FGTS sobre Férias</t>
        </is>
      </c>
      <c r="D965" t="inlineStr">
        <is>
          <t>01/07/2026</t>
        </is>
      </c>
      <c r="E965" s="488" t="n">
        <v>3.83</v>
      </c>
      <c r="F965" t="inlineStr">
        <is>
          <t>Fabrica de Bares (2025)</t>
        </is>
      </c>
      <c r="G965" t="b">
        <v>1</v>
      </c>
      <c r="H965" t="inlineStr">
        <is>
          <t>7/2026</t>
        </is>
      </c>
    </row>
    <row r="966">
      <c r="A966" t="inlineStr">
        <is>
          <t>Love Cabaret</t>
        </is>
      </c>
      <c r="B966" t="inlineStr">
        <is>
          <t>Mão de Obra - Encargos e Provisões</t>
        </is>
      </c>
      <c r="C966" t="inlineStr">
        <is>
          <t xml:space="preserve">  -  INSS sobre 13º Salários</t>
        </is>
      </c>
      <c r="D966" t="inlineStr">
        <is>
          <t>01/07/2026</t>
        </is>
      </c>
      <c r="E966" s="488" t="n">
        <v>21.57</v>
      </c>
      <c r="F966" t="inlineStr">
        <is>
          <t>Fabrica de Bares (2025)</t>
        </is>
      </c>
      <c r="G966" t="b">
        <v>1</v>
      </c>
      <c r="H966" t="inlineStr">
        <is>
          <t>7/2026</t>
        </is>
      </c>
    </row>
    <row r="967">
      <c r="A967" t="inlineStr">
        <is>
          <t>Love Cabaret</t>
        </is>
      </c>
      <c r="B967" t="inlineStr">
        <is>
          <t>Mão de Obra - Encargos e Provisões</t>
        </is>
      </c>
      <c r="C967" t="inlineStr">
        <is>
          <t xml:space="preserve">  -  INSS sobre Férias</t>
        </is>
      </c>
      <c r="D967" t="inlineStr">
        <is>
          <t>01/07/2026</t>
        </is>
      </c>
      <c r="E967" s="488" t="n">
        <v>9.550000000000001</v>
      </c>
      <c r="F967" t="inlineStr">
        <is>
          <t>Fabrica de Bares (2025)</t>
        </is>
      </c>
      <c r="G967" t="b">
        <v>1</v>
      </c>
      <c r="H967" t="inlineStr">
        <is>
          <t>7/2026</t>
        </is>
      </c>
    </row>
    <row r="968">
      <c r="A968" t="inlineStr">
        <is>
          <t>Love Cabaret</t>
        </is>
      </c>
      <c r="B968" t="inlineStr">
        <is>
          <t>Mão de Obra - Encargos e Provisões</t>
        </is>
      </c>
      <c r="C968" t="inlineStr">
        <is>
          <t xml:space="preserve">  -  Rescisão</t>
        </is>
      </c>
      <c r="D968" t="inlineStr">
        <is>
          <t>01/07/2026</t>
        </is>
      </c>
      <c r="E968" s="488" t="n">
        <v>310.07</v>
      </c>
      <c r="F968" t="inlineStr">
        <is>
          <t>Fabrica de Bares (2025)</t>
        </is>
      </c>
      <c r="G968" t="b">
        <v>1</v>
      </c>
      <c r="H968" t="inlineStr">
        <is>
          <t>7/2026</t>
        </is>
      </c>
    </row>
    <row r="969">
      <c r="A969" t="inlineStr">
        <is>
          <t>Love Cabaret</t>
        </is>
      </c>
      <c r="B969" t="inlineStr">
        <is>
          <t>Mão de Obra - Encargos e Provisões</t>
        </is>
      </c>
      <c r="C969" t="inlineStr">
        <is>
          <t xml:space="preserve">  -  Multa Rescisória</t>
        </is>
      </c>
      <c r="D969" t="inlineStr">
        <is>
          <t>01/07/2026</t>
        </is>
      </c>
      <c r="E969" s="488" t="n">
        <v>0</v>
      </c>
      <c r="F969" t="inlineStr">
        <is>
          <t>Fabrica de Bares (2025)</t>
        </is>
      </c>
      <c r="G969" t="b">
        <v>1</v>
      </c>
      <c r="H969" t="inlineStr">
        <is>
          <t>7/2026</t>
        </is>
      </c>
    </row>
    <row r="970">
      <c r="A970" t="inlineStr">
        <is>
          <t>Love Cabaret</t>
        </is>
      </c>
      <c r="B970" t="inlineStr">
        <is>
          <t>Mão de Obra - Encargos e Provisões</t>
        </is>
      </c>
      <c r="C970" t="inlineStr">
        <is>
          <t xml:space="preserve">  -  Ações trabalhistas</t>
        </is>
      </c>
      <c r="D970" t="inlineStr">
        <is>
          <t>01/07/2026</t>
        </is>
      </c>
      <c r="E970" s="488" t="n">
        <v>2500</v>
      </c>
      <c r="F970" t="inlineStr">
        <is>
          <t>Fabrica de Bares (2025)</t>
        </is>
      </c>
      <c r="G970" t="b">
        <v>1</v>
      </c>
      <c r="H970" t="inlineStr">
        <is>
          <t>7/2026</t>
        </is>
      </c>
    </row>
    <row r="971">
      <c r="A971" t="inlineStr">
        <is>
          <t>Love Cabaret</t>
        </is>
      </c>
      <c r="B971" t="inlineStr">
        <is>
          <t>Mão de Obra - Encargos e Provisões</t>
        </is>
      </c>
      <c r="C971" t="inlineStr">
        <is>
          <t xml:space="preserve">  -  Adicional Noturno</t>
        </is>
      </c>
      <c r="D971" t="inlineStr">
        <is>
          <t>01/07/2026</t>
        </is>
      </c>
      <c r="E971" s="488" t="n">
        <v>128.86</v>
      </c>
      <c r="F971" t="inlineStr">
        <is>
          <t>Fabrica de Bares (2025)</t>
        </is>
      </c>
      <c r="G971" t="b">
        <v>1</v>
      </c>
      <c r="H971" t="inlineStr">
        <is>
          <t>7/2026</t>
        </is>
      </c>
    </row>
    <row r="972">
      <c r="A972" t="inlineStr">
        <is>
          <t>Love Cabaret</t>
        </is>
      </c>
      <c r="B972" t="inlineStr">
        <is>
          <t>Mão de Obra - Encargos e Provisões</t>
        </is>
      </c>
      <c r="C972" t="inlineStr">
        <is>
          <t xml:space="preserve">  -  Hora Extra</t>
        </is>
      </c>
      <c r="D972" t="inlineStr">
        <is>
          <t>01/07/2026</t>
        </is>
      </c>
      <c r="E972" s="488" t="n">
        <v>0</v>
      </c>
      <c r="F972" t="inlineStr">
        <is>
          <t>Fabrica de Bares (2025)</t>
        </is>
      </c>
      <c r="G972" t="b">
        <v>1</v>
      </c>
      <c r="H972" t="inlineStr">
        <is>
          <t>7/2026</t>
        </is>
      </c>
    </row>
    <row r="973">
      <c r="A973" t="inlineStr">
        <is>
          <t>Love Cabaret</t>
        </is>
      </c>
      <c r="B973" t="inlineStr">
        <is>
          <t>Mão de Obra - Encargos e Provisões</t>
        </is>
      </c>
      <c r="C973" t="inlineStr">
        <is>
          <t xml:space="preserve">  -  Remuneração Variável</t>
        </is>
      </c>
      <c r="D973" t="inlineStr">
        <is>
          <t>01/07/2026</t>
        </is>
      </c>
      <c r="E973" s="488" t="n">
        <v>0</v>
      </c>
      <c r="F973" t="inlineStr">
        <is>
          <t>Fabrica de Bares (2025)</t>
        </is>
      </c>
      <c r="G973" t="b">
        <v>1</v>
      </c>
      <c r="H973" t="inlineStr">
        <is>
          <t>7/2026</t>
        </is>
      </c>
    </row>
    <row r="974">
      <c r="A974" t="inlineStr">
        <is>
          <t>Love Cabaret</t>
        </is>
      </c>
      <c r="B974" t="inlineStr">
        <is>
          <t>Mão de Obra - Encargos e Provisões</t>
        </is>
      </c>
      <c r="C974" t="inlineStr">
        <is>
          <t xml:space="preserve">  -  Premiação</t>
        </is>
      </c>
      <c r="D974" t="inlineStr">
        <is>
          <t>01/07/2026</t>
        </is>
      </c>
      <c r="E974" s="488" t="n">
        <v>0</v>
      </c>
      <c r="F974" t="inlineStr">
        <is>
          <t>Fabrica de Bares (2025)</t>
        </is>
      </c>
      <c r="G974" t="b">
        <v>1</v>
      </c>
      <c r="H974" t="inlineStr">
        <is>
          <t>7/2026</t>
        </is>
      </c>
    </row>
    <row r="975">
      <c r="A975" t="inlineStr">
        <is>
          <t>Love Cabaret</t>
        </is>
      </c>
      <c r="B975" t="inlineStr">
        <is>
          <t>Mão de Obra - Benefícios</t>
        </is>
      </c>
      <c r="C975" t="inlineStr">
        <is>
          <t xml:space="preserve">  -  Vale-transporte</t>
        </is>
      </c>
      <c r="D975" t="inlineStr">
        <is>
          <t>01/07/2026</t>
        </is>
      </c>
      <c r="E975" s="488" t="n">
        <v>760</v>
      </c>
      <c r="F975" t="inlineStr">
        <is>
          <t>Fabrica de Bares (2025)</t>
        </is>
      </c>
      <c r="G975" t="b">
        <v>1</v>
      </c>
      <c r="H975" t="inlineStr">
        <is>
          <t>7/2026</t>
        </is>
      </c>
    </row>
    <row r="976">
      <c r="A976" t="inlineStr">
        <is>
          <t>Love Cabaret</t>
        </is>
      </c>
      <c r="B976" t="inlineStr">
        <is>
          <t>Mão de Obra - Benefícios</t>
        </is>
      </c>
      <c r="C976" t="inlineStr">
        <is>
          <t xml:space="preserve">  -  Assist. Médica</t>
        </is>
      </c>
      <c r="D976" t="inlineStr">
        <is>
          <t>01/07/2026</t>
        </is>
      </c>
      <c r="E976" s="488" t="n">
        <v>0</v>
      </c>
      <c r="F976" t="inlineStr">
        <is>
          <t>Fabrica de Bares (2025)</t>
        </is>
      </c>
      <c r="G976" t="b">
        <v>1</v>
      </c>
      <c r="H976" t="inlineStr">
        <is>
          <t>7/2026</t>
        </is>
      </c>
    </row>
    <row r="977">
      <c r="A977" t="inlineStr">
        <is>
          <t>Love Cabaret</t>
        </is>
      </c>
      <c r="B977" t="inlineStr">
        <is>
          <t>Mão de Obra - Benefícios</t>
        </is>
      </c>
      <c r="C977" t="inlineStr">
        <is>
          <t xml:space="preserve">  -  Assist. Odontologica</t>
        </is>
      </c>
      <c r="D977" t="inlineStr">
        <is>
          <t>01/07/2026</t>
        </is>
      </c>
      <c r="E977" s="488" t="n">
        <v>0</v>
      </c>
      <c r="F977" t="inlineStr">
        <is>
          <t>Fabrica de Bares (2025)</t>
        </is>
      </c>
      <c r="G977" t="b">
        <v>1</v>
      </c>
      <c r="H977" t="inlineStr">
        <is>
          <t>7/2026</t>
        </is>
      </c>
    </row>
    <row r="978">
      <c r="A978" t="inlineStr">
        <is>
          <t>Love Cabaret</t>
        </is>
      </c>
      <c r="B978" t="inlineStr">
        <is>
          <t>Mão de Obra - Benefícios</t>
        </is>
      </c>
      <c r="C978" t="inlineStr">
        <is>
          <t xml:space="preserve">  -  Seguro de Vida</t>
        </is>
      </c>
      <c r="D978" t="inlineStr">
        <is>
          <t>01/07/2026</t>
        </is>
      </c>
      <c r="E978" s="488" t="n">
        <v>20</v>
      </c>
      <c r="F978" t="inlineStr">
        <is>
          <t>Fabrica de Bares (2025)</t>
        </is>
      </c>
      <c r="G978" t="b">
        <v>1</v>
      </c>
      <c r="H978" t="inlineStr">
        <is>
          <t>7/2026</t>
        </is>
      </c>
    </row>
    <row r="979">
      <c r="A979" t="inlineStr">
        <is>
          <t>Love Cabaret</t>
        </is>
      </c>
      <c r="B979" t="inlineStr">
        <is>
          <t>Mão de Obra - Benefícios</t>
        </is>
      </c>
      <c r="C979" t="inlineStr">
        <is>
          <t xml:space="preserve">  -  Ajuda de Custo</t>
        </is>
      </c>
      <c r="D979" t="inlineStr">
        <is>
          <t>01/07/2026</t>
        </is>
      </c>
      <c r="E979" s="488" t="n">
        <v>0</v>
      </c>
      <c r="F979" t="inlineStr">
        <is>
          <t>Fabrica de Bares (2025)</t>
        </is>
      </c>
      <c r="G979" t="b">
        <v>1</v>
      </c>
      <c r="H979" t="inlineStr">
        <is>
          <t>7/2026</t>
        </is>
      </c>
    </row>
    <row r="980">
      <c r="A980" t="inlineStr">
        <is>
          <t>Love Cabaret</t>
        </is>
      </c>
      <c r="B980" t="inlineStr">
        <is>
          <t>Mão de Obra - Benefícios</t>
        </is>
      </c>
      <c r="C980" t="inlineStr">
        <is>
          <t xml:space="preserve">  -  Uniformes Manutenção e Reposição</t>
        </is>
      </c>
      <c r="D980" t="inlineStr">
        <is>
          <t>01/07/2026</t>
        </is>
      </c>
      <c r="E980" s="488" t="n">
        <v>0</v>
      </c>
      <c r="F980" t="inlineStr">
        <is>
          <t>Fabrica de Bares (2025)</t>
        </is>
      </c>
      <c r="G980" t="b">
        <v>1</v>
      </c>
      <c r="H980" t="inlineStr">
        <is>
          <t>7/2026</t>
        </is>
      </c>
    </row>
    <row r="981">
      <c r="A981" t="inlineStr">
        <is>
          <t>Love Cabaret</t>
        </is>
      </c>
      <c r="B981" t="inlineStr">
        <is>
          <t>Mão de Obra - Benefícios</t>
        </is>
      </c>
      <c r="C981" t="inlineStr">
        <is>
          <t xml:space="preserve">  -  Exames Periódicos</t>
        </is>
      </c>
      <c r="D981" t="inlineStr">
        <is>
          <t>01/07/2026</t>
        </is>
      </c>
      <c r="E981" s="488" t="n">
        <v>9.890000000000001</v>
      </c>
      <c r="F981" t="inlineStr">
        <is>
          <t>Fabrica de Bares (2025)</t>
        </is>
      </c>
      <c r="G981" t="b">
        <v>1</v>
      </c>
      <c r="H981" t="inlineStr">
        <is>
          <t>7/2026</t>
        </is>
      </c>
    </row>
    <row r="982">
      <c r="A982" t="inlineStr">
        <is>
          <t>Love Cabaret</t>
        </is>
      </c>
      <c r="B982" t="inlineStr">
        <is>
          <t>Mão de Obra - Benefícios</t>
        </is>
      </c>
      <c r="C982" t="inlineStr">
        <is>
          <t xml:space="preserve">  -  Diversos - Vale Combustível</t>
        </is>
      </c>
      <c r="D982" t="inlineStr">
        <is>
          <t>01/07/2026</t>
        </is>
      </c>
      <c r="E982" s="488" t="n">
        <v>0</v>
      </c>
      <c r="F982" t="inlineStr">
        <is>
          <t>Fabrica de Bares (2025)</t>
        </is>
      </c>
      <c r="G982" t="b">
        <v>1</v>
      </c>
      <c r="H982" t="inlineStr">
        <is>
          <t>7/2026</t>
        </is>
      </c>
    </row>
    <row r="983">
      <c r="A983" t="inlineStr">
        <is>
          <t>Love Cabaret</t>
        </is>
      </c>
      <c r="B983" t="inlineStr">
        <is>
          <t>Mão de Obra - Benefícios</t>
        </is>
      </c>
      <c r="C983" t="inlineStr">
        <is>
          <t xml:space="preserve">  -  Gratificações</t>
        </is>
      </c>
      <c r="D983" t="inlineStr">
        <is>
          <t>01/07/2026</t>
        </is>
      </c>
      <c r="E983" s="488" t="n">
        <v>0</v>
      </c>
      <c r="F983" t="inlineStr">
        <is>
          <t>Fabrica de Bares (2025)</t>
        </is>
      </c>
      <c r="G983" t="b">
        <v>1</v>
      </c>
      <c r="H983" t="inlineStr">
        <is>
          <t>7/2026</t>
        </is>
      </c>
    </row>
    <row r="984">
      <c r="A984" t="inlineStr">
        <is>
          <t>Love Cabaret</t>
        </is>
      </c>
      <c r="B984" t="inlineStr">
        <is>
          <t>Mão de Obra - Benefícios</t>
        </is>
      </c>
      <c r="C984" t="inlineStr">
        <is>
          <t xml:space="preserve">  -  Cursos e Treinamentos</t>
        </is>
      </c>
      <c r="D984" t="inlineStr">
        <is>
          <t>01/07/2026</t>
        </is>
      </c>
      <c r="E984" s="488" t="n">
        <v>0</v>
      </c>
      <c r="F984" t="inlineStr">
        <is>
          <t>Fabrica de Bares (2025)</t>
        </is>
      </c>
      <c r="G984" t="b">
        <v>1</v>
      </c>
      <c r="H984" t="inlineStr">
        <is>
          <t>7/2026</t>
        </is>
      </c>
    </row>
    <row r="985">
      <c r="A985" t="inlineStr">
        <is>
          <t>Love Cabaret</t>
        </is>
      </c>
      <c r="B985" t="inlineStr">
        <is>
          <t>Mão de Obra - Benefícios</t>
        </is>
      </c>
      <c r="C985" t="inlineStr">
        <is>
          <t xml:space="preserve">  -  Alimentação Funcionário</t>
        </is>
      </c>
      <c r="D985" t="inlineStr">
        <is>
          <t>01/07/2026</t>
        </is>
      </c>
      <c r="E985" s="488" t="n">
        <v>12151.62</v>
      </c>
      <c r="F985" t="inlineStr">
        <is>
          <t>Fabrica de Bares (2025)</t>
        </is>
      </c>
      <c r="G985" t="b">
        <v>1</v>
      </c>
      <c r="H985" t="inlineStr">
        <is>
          <t>7/2026</t>
        </is>
      </c>
    </row>
    <row r="986">
      <c r="A986" t="inlineStr">
        <is>
          <t>Love Cabaret</t>
        </is>
      </c>
      <c r="B986" t="inlineStr">
        <is>
          <t>Mão de Obra - Pro Labores</t>
        </is>
      </c>
      <c r="C986" t="inlineStr">
        <is>
          <t xml:space="preserve">  -  Pro Labore</t>
        </is>
      </c>
      <c r="D986" t="inlineStr">
        <is>
          <t>01/07/2026</t>
        </is>
      </c>
      <c r="E986" s="488" t="n">
        <v>0</v>
      </c>
      <c r="F986" t="inlineStr">
        <is>
          <t>Fabrica de Bares (2025)</t>
        </is>
      </c>
      <c r="G986" t="b">
        <v>1</v>
      </c>
      <c r="H986" t="inlineStr">
        <is>
          <t>7/2026</t>
        </is>
      </c>
    </row>
    <row r="987">
      <c r="A987" t="inlineStr">
        <is>
          <t>Love Cabaret</t>
        </is>
      </c>
      <c r="B987" t="inlineStr">
        <is>
          <t>Custo de Ocupação</t>
        </is>
      </c>
      <c r="C987" t="inlineStr">
        <is>
          <t>Aluguel de Imoveis</t>
        </is>
      </c>
      <c r="D987" t="inlineStr">
        <is>
          <t>01/07/2026</t>
        </is>
      </c>
      <c r="E987" s="488" t="n">
        <v>65188.38</v>
      </c>
      <c r="F987" t="inlineStr">
        <is>
          <t>Fabrica de Bares (2025)</t>
        </is>
      </c>
      <c r="G987" t="b">
        <v>1</v>
      </c>
      <c r="H987" t="inlineStr">
        <is>
          <t>7/2026</t>
        </is>
      </c>
    </row>
    <row r="988">
      <c r="A988" t="inlineStr">
        <is>
          <t>Love Cabaret</t>
        </is>
      </c>
      <c r="B988" t="inlineStr">
        <is>
          <t>Custo de Ocupação</t>
        </is>
      </c>
      <c r="C988" t="inlineStr">
        <is>
          <t>Condominio</t>
        </is>
      </c>
      <c r="D988" t="inlineStr">
        <is>
          <t>01/07/2026</t>
        </is>
      </c>
      <c r="E988" s="488" t="n">
        <v>0</v>
      </c>
      <c r="F988" t="inlineStr">
        <is>
          <t>Fabrica de Bares (2025)</t>
        </is>
      </c>
      <c r="G988" t="b">
        <v>1</v>
      </c>
      <c r="H988" t="inlineStr">
        <is>
          <t>7/2026</t>
        </is>
      </c>
    </row>
    <row r="989">
      <c r="A989" t="inlineStr">
        <is>
          <t>Love Cabaret</t>
        </is>
      </c>
      <c r="B989" t="inlineStr">
        <is>
          <t>Custo de Ocupação</t>
        </is>
      </c>
      <c r="C989" t="inlineStr">
        <is>
          <t>IPTU</t>
        </is>
      </c>
      <c r="D989" t="inlineStr">
        <is>
          <t>01/07/2026</t>
        </is>
      </c>
      <c r="E989" s="488" t="n">
        <v>5168</v>
      </c>
      <c r="F989" t="inlineStr">
        <is>
          <t>Fabrica de Bares (2025)</t>
        </is>
      </c>
      <c r="G989" t="b">
        <v>1</v>
      </c>
      <c r="H989" t="inlineStr">
        <is>
          <t>7/2026</t>
        </is>
      </c>
    </row>
    <row r="990">
      <c r="A990" t="inlineStr">
        <is>
          <t>Love Cabaret</t>
        </is>
      </c>
      <c r="B990" t="inlineStr">
        <is>
          <t>Custo de Ocupação</t>
        </is>
      </c>
      <c r="C990" t="inlineStr">
        <is>
          <t>Fundo de Promoção</t>
        </is>
      </c>
      <c r="D990" t="inlineStr">
        <is>
          <t>01/07/2026</t>
        </is>
      </c>
      <c r="E990" s="488" t="n">
        <v>0</v>
      </c>
      <c r="F990" t="inlineStr">
        <is>
          <t>Fabrica de Bares (2025)</t>
        </is>
      </c>
      <c r="G990" t="b">
        <v>1</v>
      </c>
      <c r="H990" t="inlineStr">
        <is>
          <t>7/2026</t>
        </is>
      </c>
    </row>
    <row r="991">
      <c r="A991" t="inlineStr">
        <is>
          <t>Love Cabaret</t>
        </is>
      </c>
      <c r="B991" t="inlineStr">
        <is>
          <t>Custo de Ocupação</t>
        </is>
      </c>
      <c r="C991" t="inlineStr">
        <is>
          <t>Seguro Patrimonial</t>
        </is>
      </c>
      <c r="D991" t="inlineStr">
        <is>
          <t>01/07/2026</t>
        </is>
      </c>
      <c r="E991" s="488" t="n">
        <v>120.36</v>
      </c>
      <c r="F991" t="inlineStr">
        <is>
          <t>Fabrica de Bares (2025)</t>
        </is>
      </c>
      <c r="G991" t="b">
        <v>1</v>
      </c>
      <c r="H991" t="inlineStr">
        <is>
          <t>7/2026</t>
        </is>
      </c>
    </row>
    <row r="992">
      <c r="A992" t="inlineStr">
        <is>
          <t>Love Cabaret</t>
        </is>
      </c>
      <c r="B992" t="inlineStr">
        <is>
          <t>Custo de Ocupação</t>
        </is>
      </c>
      <c r="C992" t="inlineStr">
        <is>
          <t>Arrendamento</t>
        </is>
      </c>
      <c r="D992" t="inlineStr">
        <is>
          <t>01/07/2026</t>
        </is>
      </c>
      <c r="E992" s="488" t="n">
        <v>0</v>
      </c>
      <c r="F992" t="inlineStr">
        <is>
          <t>Fabrica de Bares (2025)</t>
        </is>
      </c>
      <c r="G992" t="b">
        <v>1</v>
      </c>
      <c r="H992" t="inlineStr">
        <is>
          <t>7/2026</t>
        </is>
      </c>
    </row>
    <row r="993">
      <c r="A993" t="inlineStr">
        <is>
          <t>Love Cabaret</t>
        </is>
      </c>
      <c r="B993" t="inlineStr">
        <is>
          <t>Custo de Ocupação</t>
        </is>
      </c>
      <c r="C993" t="inlineStr">
        <is>
          <t>Taxas publicas administrativas - Ocupação</t>
        </is>
      </c>
      <c r="D993" t="inlineStr">
        <is>
          <t>01/07/2026</t>
        </is>
      </c>
      <c r="E993" s="488" t="n">
        <v>0</v>
      </c>
      <c r="F993" t="inlineStr">
        <is>
          <t>Fabrica de Bares (2025)</t>
        </is>
      </c>
      <c r="G993" t="b">
        <v>1</v>
      </c>
      <c r="H993" t="inlineStr">
        <is>
          <t>7/2026</t>
        </is>
      </c>
    </row>
    <row r="994">
      <c r="A994" t="inlineStr">
        <is>
          <t>Love Cabaret</t>
        </is>
      </c>
      <c r="B994" t="inlineStr">
        <is>
          <t>Utilidades</t>
        </is>
      </c>
      <c r="C994" t="inlineStr">
        <is>
          <t>Agua/Esgoto</t>
        </is>
      </c>
      <c r="D994" t="inlineStr">
        <is>
          <t>01/07/2026</t>
        </is>
      </c>
      <c r="E994" s="488" t="n">
        <v>2752.46</v>
      </c>
      <c r="F994" t="inlineStr">
        <is>
          <t>Fabrica de Bares (2025)</t>
        </is>
      </c>
      <c r="G994" t="b">
        <v>1</v>
      </c>
      <c r="H994" t="inlineStr">
        <is>
          <t>7/2026</t>
        </is>
      </c>
    </row>
    <row r="995">
      <c r="A995" t="inlineStr">
        <is>
          <t>Love Cabaret</t>
        </is>
      </c>
      <c r="B995" t="inlineStr">
        <is>
          <t>Utilidades</t>
        </is>
      </c>
      <c r="C995" t="inlineStr">
        <is>
          <t>Energia Eletrica</t>
        </is>
      </c>
      <c r="D995" t="inlineStr">
        <is>
          <t>01/07/2026</t>
        </is>
      </c>
      <c r="E995" s="488" t="n">
        <v>9752.459999999999</v>
      </c>
      <c r="F995" t="inlineStr">
        <is>
          <t>Fabrica de Bares (2025)</t>
        </is>
      </c>
      <c r="G995" t="b">
        <v>1</v>
      </c>
      <c r="H995" t="inlineStr">
        <is>
          <t>7/2026</t>
        </is>
      </c>
    </row>
    <row r="996">
      <c r="A996" t="inlineStr">
        <is>
          <t>Love Cabaret</t>
        </is>
      </c>
      <c r="B996" t="inlineStr">
        <is>
          <t>Utilidades</t>
        </is>
      </c>
      <c r="C996" t="inlineStr">
        <is>
          <t>Gas de Cozinha</t>
        </is>
      </c>
      <c r="D996" t="inlineStr">
        <is>
          <t>01/07/2026</t>
        </is>
      </c>
      <c r="E996" s="488" t="n">
        <v>1152.46</v>
      </c>
      <c r="F996" t="inlineStr">
        <is>
          <t>Fabrica de Bares (2025)</t>
        </is>
      </c>
      <c r="G996" t="b">
        <v>1</v>
      </c>
      <c r="H996" t="inlineStr">
        <is>
          <t>7/2026</t>
        </is>
      </c>
    </row>
    <row r="997">
      <c r="A997" t="inlineStr">
        <is>
          <t>Love Cabaret</t>
        </is>
      </c>
      <c r="B997" t="inlineStr">
        <is>
          <t>Utilidades</t>
        </is>
      </c>
      <c r="C997" t="inlineStr">
        <is>
          <t>Higiene e Limpeza</t>
        </is>
      </c>
      <c r="D997" t="inlineStr">
        <is>
          <t>01/07/2026</t>
        </is>
      </c>
      <c r="E997" s="488" t="n">
        <v>11252.46</v>
      </c>
      <c r="F997" t="inlineStr">
        <is>
          <t>Fabrica de Bares (2025)</t>
        </is>
      </c>
      <c r="G997" t="b">
        <v>1</v>
      </c>
      <c r="H997" t="inlineStr">
        <is>
          <t>7/2026</t>
        </is>
      </c>
    </row>
    <row r="998">
      <c r="A998" t="inlineStr">
        <is>
          <t>Love Cabaret</t>
        </is>
      </c>
      <c r="B998" t="inlineStr">
        <is>
          <t>Utilidades</t>
        </is>
      </c>
      <c r="C998" t="inlineStr">
        <is>
          <t>Descartaveis</t>
        </is>
      </c>
      <c r="D998" t="inlineStr">
        <is>
          <t>01/07/2026</t>
        </is>
      </c>
      <c r="E998" s="488" t="n">
        <v>452.46</v>
      </c>
      <c r="F998" t="inlineStr">
        <is>
          <t>Fabrica de Bares (2025)</t>
        </is>
      </c>
      <c r="G998" t="b">
        <v>1</v>
      </c>
      <c r="H998" t="inlineStr">
        <is>
          <t>7/2026</t>
        </is>
      </c>
    </row>
    <row r="999">
      <c r="A999" t="inlineStr">
        <is>
          <t>Love Cabaret</t>
        </is>
      </c>
      <c r="B999" t="inlineStr">
        <is>
          <t>Utilidades</t>
        </is>
      </c>
      <c r="C999" t="inlineStr">
        <is>
          <t>Controle de Pragas</t>
        </is>
      </c>
      <c r="D999" t="inlineStr">
        <is>
          <t>01/07/2026</t>
        </is>
      </c>
      <c r="E999" s="488" t="n">
        <v>642.6</v>
      </c>
      <c r="F999" t="inlineStr">
        <is>
          <t>Fabrica de Bares (2025)</t>
        </is>
      </c>
      <c r="G999" t="b">
        <v>1</v>
      </c>
      <c r="H999" t="inlineStr">
        <is>
          <t>7/2026</t>
        </is>
      </c>
    </row>
    <row r="1000">
      <c r="A1000" t="inlineStr">
        <is>
          <t>Love Cabaret</t>
        </is>
      </c>
      <c r="B1000" t="inlineStr">
        <is>
          <t>Utilidades</t>
        </is>
      </c>
      <c r="C1000" t="inlineStr">
        <is>
          <t>Coleta de lixo</t>
        </is>
      </c>
      <c r="D1000" t="inlineStr">
        <is>
          <t>01/07/2026</t>
        </is>
      </c>
      <c r="E1000" s="488" t="n">
        <v>1352.46</v>
      </c>
      <c r="F1000" t="inlineStr">
        <is>
          <t>Fabrica de Bares (2025)</t>
        </is>
      </c>
      <c r="G1000" t="b">
        <v>1</v>
      </c>
      <c r="H1000" t="inlineStr">
        <is>
          <t>7/2026</t>
        </is>
      </c>
    </row>
    <row r="1001">
      <c r="A1001" t="inlineStr">
        <is>
          <t>Love Cabaret</t>
        </is>
      </c>
      <c r="B1001" t="inlineStr">
        <is>
          <t>Utilidades</t>
        </is>
      </c>
      <c r="C1001" t="inlineStr">
        <is>
          <t>Utensilios</t>
        </is>
      </c>
      <c r="D1001" t="inlineStr">
        <is>
          <t>01/07/2026</t>
        </is>
      </c>
      <c r="E1001" s="488" t="n">
        <v>1652.46</v>
      </c>
      <c r="F1001" t="inlineStr">
        <is>
          <t>Fabrica de Bares (2025)</t>
        </is>
      </c>
      <c r="G1001" t="b">
        <v>1</v>
      </c>
      <c r="H1001" t="inlineStr">
        <is>
          <t>7/2026</t>
        </is>
      </c>
    </row>
    <row r="1002">
      <c r="A1002" t="inlineStr">
        <is>
          <t>Love Cabaret</t>
        </is>
      </c>
      <c r="B1002" t="inlineStr">
        <is>
          <t>Utilidades</t>
        </is>
      </c>
      <c r="C1002" t="inlineStr">
        <is>
          <t>Serviços Graficos</t>
        </is>
      </c>
      <c r="D1002" t="inlineStr">
        <is>
          <t>01/07/2026</t>
        </is>
      </c>
      <c r="E1002" s="488" t="n">
        <v>432.46</v>
      </c>
      <c r="F1002" t="inlineStr">
        <is>
          <t>Fabrica de Bares (2025)</t>
        </is>
      </c>
      <c r="G1002" t="b">
        <v>1</v>
      </c>
      <c r="H1002" t="inlineStr">
        <is>
          <t>7/2026</t>
        </is>
      </c>
    </row>
    <row r="1003">
      <c r="A1003" t="inlineStr">
        <is>
          <t>Love Cabaret</t>
        </is>
      </c>
      <c r="B1003" t="inlineStr">
        <is>
          <t>Utilidades</t>
        </is>
      </c>
      <c r="C1003" t="inlineStr">
        <is>
          <t>Custas Cartório / Operação</t>
        </is>
      </c>
      <c r="D1003" t="inlineStr">
        <is>
          <t>01/07/2026</t>
        </is>
      </c>
      <c r="E1003" s="488" t="n">
        <v>252.46</v>
      </c>
      <c r="F1003" t="inlineStr">
        <is>
          <t>Fabrica de Bares (2025)</t>
        </is>
      </c>
      <c r="G1003" t="b">
        <v>1</v>
      </c>
      <c r="H1003" t="inlineStr">
        <is>
          <t>7/2026</t>
        </is>
      </c>
    </row>
    <row r="1004">
      <c r="A1004" t="inlineStr">
        <is>
          <t>Love Cabaret</t>
        </is>
      </c>
      <c r="B1004" t="inlineStr">
        <is>
          <t>Utilidades</t>
        </is>
      </c>
      <c r="C1004" t="inlineStr">
        <is>
          <t>Material de Escritorio</t>
        </is>
      </c>
      <c r="D1004" t="inlineStr">
        <is>
          <t>01/07/2026</t>
        </is>
      </c>
      <c r="E1004" s="488" t="n">
        <v>29.99</v>
      </c>
      <c r="F1004" t="inlineStr">
        <is>
          <t>Fabrica de Bares (2025)</t>
        </is>
      </c>
      <c r="G1004" t="b">
        <v>1</v>
      </c>
      <c r="H1004" t="inlineStr">
        <is>
          <t>7/2026</t>
        </is>
      </c>
    </row>
    <row r="1005">
      <c r="A1005" t="inlineStr">
        <is>
          <t>Love Cabaret</t>
        </is>
      </c>
      <c r="B1005" t="inlineStr">
        <is>
          <t>Utilidades</t>
        </is>
      </c>
      <c r="C1005" t="inlineStr">
        <is>
          <t>Serviços de Limpeza</t>
        </is>
      </c>
      <c r="D1005" t="inlineStr">
        <is>
          <t>01/07/2026</t>
        </is>
      </c>
      <c r="E1005" s="488" t="n">
        <v>5801.25</v>
      </c>
      <c r="F1005" t="inlineStr">
        <is>
          <t>Fabrica de Bares (2025)</t>
        </is>
      </c>
      <c r="G1005" t="b">
        <v>1</v>
      </c>
      <c r="H1005" t="inlineStr">
        <is>
          <t>7/2026</t>
        </is>
      </c>
    </row>
    <row r="1006">
      <c r="A1006" t="inlineStr">
        <is>
          <t>Love Cabaret</t>
        </is>
      </c>
      <c r="B1006" t="inlineStr">
        <is>
          <t>Utilidades</t>
        </is>
      </c>
      <c r="C1006" t="inlineStr">
        <is>
          <t>Serviço de Lavanderia</t>
        </is>
      </c>
      <c r="D1006" t="inlineStr">
        <is>
          <t>01/07/2026</t>
        </is>
      </c>
      <c r="E1006" s="488" t="n">
        <v>26.25</v>
      </c>
      <c r="F1006" t="inlineStr">
        <is>
          <t>Fabrica de Bares (2025)</t>
        </is>
      </c>
      <c r="G1006" t="b">
        <v>1</v>
      </c>
      <c r="H1006" t="inlineStr">
        <is>
          <t>7/2026</t>
        </is>
      </c>
    </row>
    <row r="1007">
      <c r="A1007" t="inlineStr">
        <is>
          <t>Love Cabaret</t>
        </is>
      </c>
      <c r="B1007" t="inlineStr">
        <is>
          <t>Utilidades</t>
        </is>
      </c>
      <c r="C1007" t="inlineStr">
        <is>
          <t>Material de Consumo - Gelo/ Gas CO2/ Carvao /Velas</t>
        </is>
      </c>
      <c r="D1007" t="inlineStr">
        <is>
          <t>01/07/2026</t>
        </is>
      </c>
      <c r="E1007" s="488" t="n">
        <v>902.46</v>
      </c>
      <c r="F1007" t="inlineStr">
        <is>
          <t>Fabrica de Bares (2025)</t>
        </is>
      </c>
      <c r="G1007" t="b">
        <v>1</v>
      </c>
      <c r="H1007" t="inlineStr">
        <is>
          <t>7/2026</t>
        </is>
      </c>
    </row>
    <row r="1008">
      <c r="A1008" t="inlineStr">
        <is>
          <t>Love Cabaret</t>
        </is>
      </c>
      <c r="B1008" t="inlineStr">
        <is>
          <t>Informática e TI</t>
        </is>
      </c>
      <c r="C1008" t="inlineStr">
        <is>
          <t>Telefone</t>
        </is>
      </c>
      <c r="D1008" t="inlineStr">
        <is>
          <t>01/07/2026</t>
        </is>
      </c>
      <c r="E1008" s="488" t="n">
        <v>0</v>
      </c>
      <c r="F1008" t="inlineStr">
        <is>
          <t>Fabrica de Bares (2025)</t>
        </is>
      </c>
      <c r="G1008" t="b">
        <v>1</v>
      </c>
      <c r="H1008" t="inlineStr">
        <is>
          <t>7/2026</t>
        </is>
      </c>
    </row>
    <row r="1009">
      <c r="A1009" t="inlineStr">
        <is>
          <t>Love Cabaret</t>
        </is>
      </c>
      <c r="B1009" t="inlineStr">
        <is>
          <t>Informática e TI</t>
        </is>
      </c>
      <c r="C1009" t="inlineStr">
        <is>
          <t>Internet</t>
        </is>
      </c>
      <c r="D1009" t="inlineStr">
        <is>
          <t>01/07/2026</t>
        </is>
      </c>
      <c r="E1009" s="488" t="n">
        <v>1193.27</v>
      </c>
      <c r="F1009" t="inlineStr">
        <is>
          <t>Fabrica de Bares (2025)</t>
        </is>
      </c>
      <c r="G1009" t="b">
        <v>1</v>
      </c>
      <c r="H1009" t="inlineStr">
        <is>
          <t>7/2026</t>
        </is>
      </c>
    </row>
    <row r="1010">
      <c r="A1010" t="inlineStr">
        <is>
          <t>Love Cabaret</t>
        </is>
      </c>
      <c r="B1010" t="inlineStr">
        <is>
          <t>Informática e TI</t>
        </is>
      </c>
      <c r="C1010" t="inlineStr">
        <is>
          <t>TV por assinatura/musica ambiente</t>
        </is>
      </c>
      <c r="D1010" t="inlineStr">
        <is>
          <t>01/07/2026</t>
        </is>
      </c>
      <c r="E1010" s="488" t="n">
        <v>0</v>
      </c>
      <c r="F1010" t="inlineStr">
        <is>
          <t>Fabrica de Bares (2025)</t>
        </is>
      </c>
      <c r="G1010" t="b">
        <v>1</v>
      </c>
      <c r="H1010" t="inlineStr">
        <is>
          <t>7/2026</t>
        </is>
      </c>
    </row>
    <row r="1011">
      <c r="A1011" t="inlineStr">
        <is>
          <t>Love Cabaret</t>
        </is>
      </c>
      <c r="B1011" t="inlineStr">
        <is>
          <t>Informática e TI</t>
        </is>
      </c>
      <c r="C1011" t="inlineStr">
        <is>
          <t>Sistemas de Segurança e Alarme</t>
        </is>
      </c>
      <c r="D1011" t="inlineStr">
        <is>
          <t>01/07/2026</t>
        </is>
      </c>
      <c r="E1011" s="488" t="n">
        <v>0</v>
      </c>
      <c r="F1011" t="inlineStr">
        <is>
          <t>Fabrica de Bares (2025)</t>
        </is>
      </c>
      <c r="G1011" t="b">
        <v>1</v>
      </c>
      <c r="H1011" t="inlineStr">
        <is>
          <t>7/2026</t>
        </is>
      </c>
    </row>
    <row r="1012">
      <c r="A1012" t="inlineStr">
        <is>
          <t>Love Cabaret</t>
        </is>
      </c>
      <c r="B1012" t="inlineStr">
        <is>
          <t>Informática e TI</t>
        </is>
      </c>
      <c r="C1012" t="inlineStr">
        <is>
          <t>Sistemas Gerais - Operacionais</t>
        </is>
      </c>
      <c r="D1012" t="inlineStr">
        <is>
          <t>01/07/2026</t>
        </is>
      </c>
      <c r="E1012" s="488" t="n">
        <v>1554</v>
      </c>
      <c r="F1012" t="inlineStr">
        <is>
          <t>Fabrica de Bares (2025)</t>
        </is>
      </c>
      <c r="G1012" t="b">
        <v>1</v>
      </c>
      <c r="H1012" t="inlineStr">
        <is>
          <t>7/2026</t>
        </is>
      </c>
    </row>
    <row r="1013">
      <c r="A1013" t="inlineStr">
        <is>
          <t>Love Cabaret</t>
        </is>
      </c>
      <c r="B1013" t="inlineStr">
        <is>
          <t>Informática e TI</t>
        </is>
      </c>
      <c r="C1013" t="inlineStr">
        <is>
          <t>Sistemas Gerais - Financeiros</t>
        </is>
      </c>
      <c r="D1013" t="inlineStr">
        <is>
          <t>01/07/2026</t>
        </is>
      </c>
      <c r="E1013" s="488" t="n">
        <v>408.45</v>
      </c>
      <c r="F1013" t="inlineStr">
        <is>
          <t>Fabrica de Bares (2025)</t>
        </is>
      </c>
      <c r="G1013" t="b">
        <v>1</v>
      </c>
      <c r="H1013" t="inlineStr">
        <is>
          <t>7/2026</t>
        </is>
      </c>
    </row>
    <row r="1014">
      <c r="A1014" t="inlineStr">
        <is>
          <t>Love Cabaret</t>
        </is>
      </c>
      <c r="B1014" t="inlineStr">
        <is>
          <t>Informática e TI</t>
        </is>
      </c>
      <c r="C1014" t="inlineStr">
        <is>
          <t>Sistemas Gerais - Comunicação e Marketing</t>
        </is>
      </c>
      <c r="D1014" t="inlineStr">
        <is>
          <t>01/07/2026</t>
        </is>
      </c>
      <c r="E1014" s="488" t="n">
        <v>1005.48</v>
      </c>
      <c r="F1014" t="inlineStr">
        <is>
          <t>Fabrica de Bares (2025)</t>
        </is>
      </c>
      <c r="G1014" t="b">
        <v>1</v>
      </c>
      <c r="H1014" t="inlineStr">
        <is>
          <t>7/2026</t>
        </is>
      </c>
    </row>
    <row r="1015">
      <c r="A1015" t="inlineStr">
        <is>
          <t>Love Cabaret</t>
        </is>
      </c>
      <c r="B1015" t="inlineStr">
        <is>
          <t>Manutenção</t>
        </is>
      </c>
      <c r="C1015" t="inlineStr">
        <is>
          <t>Manutenção Predial</t>
        </is>
      </c>
      <c r="D1015" t="inlineStr">
        <is>
          <t>01/07/2026</t>
        </is>
      </c>
      <c r="E1015" s="488" t="n">
        <v>1757.38</v>
      </c>
      <c r="F1015" t="inlineStr">
        <is>
          <t>Fabrica de Bares (2025)</t>
        </is>
      </c>
      <c r="G1015" t="b">
        <v>1</v>
      </c>
      <c r="H1015" t="inlineStr">
        <is>
          <t>7/2026</t>
        </is>
      </c>
    </row>
    <row r="1016">
      <c r="A1016" t="inlineStr">
        <is>
          <t>Love Cabaret</t>
        </is>
      </c>
      <c r="B1016" t="inlineStr">
        <is>
          <t>Manutenção</t>
        </is>
      </c>
      <c r="C1016" t="inlineStr">
        <is>
          <t>Manutenção de Equipamentos</t>
        </is>
      </c>
      <c r="D1016" t="inlineStr">
        <is>
          <t>01/07/2026</t>
        </is>
      </c>
      <c r="E1016" s="488" t="n">
        <v>1757.38</v>
      </c>
      <c r="F1016" t="inlineStr">
        <is>
          <t>Fabrica de Bares (2025)</t>
        </is>
      </c>
      <c r="G1016" t="b">
        <v>1</v>
      </c>
      <c r="H1016" t="inlineStr">
        <is>
          <t>7/2026</t>
        </is>
      </c>
    </row>
    <row r="1017">
      <c r="A1017" t="inlineStr">
        <is>
          <t>Love Cabaret</t>
        </is>
      </c>
      <c r="B1017" t="inlineStr">
        <is>
          <t>Manutenção</t>
        </is>
      </c>
      <c r="C1017" t="inlineStr">
        <is>
          <t>Manutenção de Mobiliário</t>
        </is>
      </c>
      <c r="D1017" t="inlineStr">
        <is>
          <t>01/07/2026</t>
        </is>
      </c>
      <c r="E1017" s="488" t="n">
        <v>1757.38</v>
      </c>
      <c r="F1017" t="inlineStr">
        <is>
          <t>Fabrica de Bares (2025)</t>
        </is>
      </c>
      <c r="G1017" t="b">
        <v>1</v>
      </c>
      <c r="H1017" t="inlineStr">
        <is>
          <t>7/2026</t>
        </is>
      </c>
    </row>
    <row r="1018">
      <c r="A1018" t="inlineStr">
        <is>
          <t>Love Cabaret</t>
        </is>
      </c>
      <c r="B1018" t="inlineStr">
        <is>
          <t>Manutenção</t>
        </is>
      </c>
      <c r="C1018" t="inlineStr">
        <is>
          <t>Material de Manutenção</t>
        </is>
      </c>
      <c r="D1018" t="inlineStr">
        <is>
          <t>01/07/2026</t>
        </is>
      </c>
      <c r="E1018" s="488" t="n">
        <v>0</v>
      </c>
      <c r="F1018" t="inlineStr">
        <is>
          <t>Fabrica de Bares (2025)</t>
        </is>
      </c>
      <c r="G1018" t="b">
        <v>1</v>
      </c>
      <c r="H1018" t="inlineStr">
        <is>
          <t>7/2026</t>
        </is>
      </c>
    </row>
    <row r="1019">
      <c r="A1019" t="inlineStr">
        <is>
          <t>Love Cabaret</t>
        </is>
      </c>
      <c r="B1019" t="inlineStr">
        <is>
          <t>Manutenção</t>
        </is>
      </c>
      <c r="C1019" t="inlineStr">
        <is>
          <t>Decoração/Paisagismo e Jardinagem</t>
        </is>
      </c>
      <c r="D1019" t="inlineStr">
        <is>
          <t>01/07/2026</t>
        </is>
      </c>
      <c r="E1019" s="488" t="n">
        <v>0</v>
      </c>
      <c r="F1019" t="inlineStr">
        <is>
          <t>Fabrica de Bares (2025)</t>
        </is>
      </c>
      <c r="G1019" t="b">
        <v>1</v>
      </c>
      <c r="H1019" t="inlineStr">
        <is>
          <t>7/2026</t>
        </is>
      </c>
    </row>
    <row r="1020">
      <c r="A1020" t="inlineStr">
        <is>
          <t>Love Cabaret</t>
        </is>
      </c>
      <c r="B1020" t="inlineStr">
        <is>
          <t>Despesas com Transporte / Hospedagem</t>
        </is>
      </c>
      <c r="C1020" t="inlineStr">
        <is>
          <t>Fretes e Carretos</t>
        </is>
      </c>
      <c r="D1020" t="inlineStr">
        <is>
          <t>01/07/2026</t>
        </is>
      </c>
      <c r="E1020" s="488" t="n">
        <v>252.46</v>
      </c>
      <c r="F1020" t="inlineStr">
        <is>
          <t>Fabrica de Bares (2025)</t>
        </is>
      </c>
      <c r="G1020" t="b">
        <v>1</v>
      </c>
      <c r="H1020" t="inlineStr">
        <is>
          <t>7/2026</t>
        </is>
      </c>
    </row>
    <row r="1021">
      <c r="A1021" t="inlineStr">
        <is>
          <t>Love Cabaret</t>
        </is>
      </c>
      <c r="B1021" t="inlineStr">
        <is>
          <t>Despesas com Transporte / Hospedagem</t>
        </is>
      </c>
      <c r="C1021" t="inlineStr">
        <is>
          <t>Conduções/Taxi/Uber</t>
        </is>
      </c>
      <c r="D1021" t="inlineStr">
        <is>
          <t>01/07/2026</t>
        </is>
      </c>
      <c r="E1021" s="488" t="n">
        <v>0</v>
      </c>
      <c r="F1021" t="inlineStr">
        <is>
          <t>Fabrica de Bares (2025)</t>
        </is>
      </c>
      <c r="G1021" t="b">
        <v>1</v>
      </c>
      <c r="H1021" t="inlineStr">
        <is>
          <t>7/2026</t>
        </is>
      </c>
    </row>
    <row r="1022">
      <c r="A1022" t="inlineStr">
        <is>
          <t>Love Cabaret</t>
        </is>
      </c>
      <c r="B1022" t="inlineStr">
        <is>
          <t>Despesas com Transporte / Hospedagem</t>
        </is>
      </c>
      <c r="C1022" t="inlineStr">
        <is>
          <t>Viagens e Estadias - Operação</t>
        </is>
      </c>
      <c r="D1022" t="inlineStr">
        <is>
          <t>01/07/2026</t>
        </is>
      </c>
      <c r="E1022" s="488" t="n">
        <v>0</v>
      </c>
      <c r="F1022" t="inlineStr">
        <is>
          <t>Fabrica de Bares (2025)</t>
        </is>
      </c>
      <c r="G1022" t="b">
        <v>1</v>
      </c>
      <c r="H1022" t="inlineStr">
        <is>
          <t>7/2026</t>
        </is>
      </c>
    </row>
    <row r="1023">
      <c r="A1023" t="inlineStr">
        <is>
          <t>Love Cabaret</t>
        </is>
      </c>
      <c r="B1023" t="inlineStr">
        <is>
          <t>Marketing</t>
        </is>
      </c>
      <c r="C1023" t="inlineStr">
        <is>
          <t>Agência de Propaganda</t>
        </is>
      </c>
      <c r="D1023" t="inlineStr">
        <is>
          <t>01/07/2026</t>
        </is>
      </c>
      <c r="E1023" s="488" t="n">
        <v>10400</v>
      </c>
      <c r="F1023" t="inlineStr">
        <is>
          <t>Fabrica de Bares (2025)</t>
        </is>
      </c>
      <c r="G1023" t="b">
        <v>1</v>
      </c>
      <c r="H1023" t="inlineStr">
        <is>
          <t>7/2026</t>
        </is>
      </c>
    </row>
    <row r="1024">
      <c r="A1024" t="inlineStr">
        <is>
          <t>Love Cabaret</t>
        </is>
      </c>
      <c r="B1024" t="inlineStr">
        <is>
          <t>Marketing</t>
        </is>
      </c>
      <c r="C1024" t="inlineStr">
        <is>
          <t>Assessoria de Imprensa</t>
        </is>
      </c>
      <c r="D1024" t="inlineStr">
        <is>
          <t>01/07/2026</t>
        </is>
      </c>
      <c r="E1024" s="488" t="n">
        <v>2100</v>
      </c>
      <c r="F1024" t="inlineStr">
        <is>
          <t>Fabrica de Bares (2025)</t>
        </is>
      </c>
      <c r="G1024" t="b">
        <v>1</v>
      </c>
      <c r="H1024" t="inlineStr">
        <is>
          <t>7/2026</t>
        </is>
      </c>
    </row>
    <row r="1025">
      <c r="A1025" t="inlineStr">
        <is>
          <t>Love Cabaret</t>
        </is>
      </c>
      <c r="B1025" t="inlineStr">
        <is>
          <t>Marketing</t>
        </is>
      </c>
      <c r="C1025" t="inlineStr">
        <is>
          <t>Assessoria de Relações Públicas</t>
        </is>
      </c>
      <c r="D1025" t="inlineStr">
        <is>
          <t>01/07/2026</t>
        </is>
      </c>
      <c r="E1025" s="488" t="n">
        <v>0</v>
      </c>
      <c r="F1025" t="inlineStr">
        <is>
          <t>Fabrica de Bares (2025)</t>
        </is>
      </c>
      <c r="G1025" t="b">
        <v>1</v>
      </c>
      <c r="H1025" t="inlineStr">
        <is>
          <t>7/2026</t>
        </is>
      </c>
    </row>
    <row r="1026">
      <c r="A1026" t="inlineStr">
        <is>
          <t>Love Cabaret</t>
        </is>
      </c>
      <c r="B1026" t="inlineStr">
        <is>
          <t>Marketing</t>
        </is>
      </c>
      <c r="C1026" t="inlineStr">
        <is>
          <t>Influenciadores</t>
        </is>
      </c>
      <c r="D1026" t="inlineStr">
        <is>
          <t>01/07/2026</t>
        </is>
      </c>
      <c r="E1026" s="488" t="n">
        <v>0</v>
      </c>
      <c r="F1026" t="inlineStr">
        <is>
          <t>Fabrica de Bares (2025)</t>
        </is>
      </c>
      <c r="G1026" t="b">
        <v>1</v>
      </c>
      <c r="H1026" t="inlineStr">
        <is>
          <t>7/2026</t>
        </is>
      </c>
    </row>
    <row r="1027">
      <c r="A1027" t="inlineStr">
        <is>
          <t>Love Cabaret</t>
        </is>
      </c>
      <c r="B1027" t="inlineStr">
        <is>
          <t>Marketing</t>
        </is>
      </c>
      <c r="C1027" t="inlineStr">
        <is>
          <t>Publicidade e Propaganda</t>
        </is>
      </c>
      <c r="D1027" t="inlineStr">
        <is>
          <t>01/07/2026</t>
        </is>
      </c>
      <c r="E1027" s="488" t="n">
        <v>6000</v>
      </c>
      <c r="F1027" t="inlineStr">
        <is>
          <t>Fabrica de Bares (2025)</t>
        </is>
      </c>
      <c r="G1027" t="b">
        <v>1</v>
      </c>
      <c r="H1027" t="inlineStr">
        <is>
          <t>7/2026</t>
        </is>
      </c>
    </row>
    <row r="1028">
      <c r="A1028" t="inlineStr">
        <is>
          <t>Love Cabaret</t>
        </is>
      </c>
      <c r="B1028" t="inlineStr">
        <is>
          <t>Marketing</t>
        </is>
      </c>
      <c r="C1028" t="inlineStr">
        <is>
          <t>Pesquisa de Mercado</t>
        </is>
      </c>
      <c r="D1028" t="inlineStr">
        <is>
          <t>01/07/2026</t>
        </is>
      </c>
      <c r="E1028" s="488" t="n">
        <v>0</v>
      </c>
      <c r="F1028" t="inlineStr">
        <is>
          <t>Fabrica de Bares (2025)</t>
        </is>
      </c>
      <c r="G1028" t="b">
        <v>1</v>
      </c>
      <c r="H1028" t="inlineStr">
        <is>
          <t>7/2026</t>
        </is>
      </c>
    </row>
    <row r="1029">
      <c r="A1029" t="inlineStr">
        <is>
          <t>Love Cabaret</t>
        </is>
      </c>
      <c r="B1029" t="inlineStr">
        <is>
          <t>Marketing</t>
        </is>
      </c>
      <c r="C1029" t="inlineStr">
        <is>
          <t>Sessão de Fotos/Captação de Vídeo</t>
        </is>
      </c>
      <c r="D1029" t="inlineStr">
        <is>
          <t>01/07/2026</t>
        </is>
      </c>
      <c r="E1029" s="488" t="n">
        <v>0</v>
      </c>
      <c r="F1029" t="inlineStr">
        <is>
          <t>Fabrica de Bares (2025)</t>
        </is>
      </c>
      <c r="G1029" t="b">
        <v>1</v>
      </c>
      <c r="H1029" t="inlineStr">
        <is>
          <t>7/2026</t>
        </is>
      </c>
    </row>
    <row r="1030">
      <c r="A1030" t="inlineStr">
        <is>
          <t>Love Cabaret</t>
        </is>
      </c>
      <c r="B1030" t="inlineStr">
        <is>
          <t>Marketing</t>
        </is>
      </c>
      <c r="C1030" t="inlineStr">
        <is>
          <t>Produção Gráfica e Material Institucional</t>
        </is>
      </c>
      <c r="D1030" t="inlineStr">
        <is>
          <t>01/07/2026</t>
        </is>
      </c>
      <c r="E1030" s="488" t="n">
        <v>0</v>
      </c>
      <c r="F1030" t="inlineStr">
        <is>
          <t>Fabrica de Bares (2025)</t>
        </is>
      </c>
      <c r="G1030" t="b">
        <v>1</v>
      </c>
      <c r="H1030" t="inlineStr">
        <is>
          <t>7/2026</t>
        </is>
      </c>
    </row>
    <row r="1031">
      <c r="A1031" t="inlineStr">
        <is>
          <t>Love Cabaret</t>
        </is>
      </c>
      <c r="B1031" t="inlineStr">
        <is>
          <t>Marketing</t>
        </is>
      </c>
      <c r="C1031" t="inlineStr">
        <is>
          <t>Eventos de Marketing</t>
        </is>
      </c>
      <c r="D1031" t="inlineStr">
        <is>
          <t>01/07/2026</t>
        </is>
      </c>
      <c r="E1031" s="488" t="n">
        <v>0</v>
      </c>
      <c r="F1031" t="inlineStr">
        <is>
          <t>Fabrica de Bares (2025)</t>
        </is>
      </c>
      <c r="G1031" t="b">
        <v>1</v>
      </c>
      <c r="H1031" t="inlineStr">
        <is>
          <t>7/2026</t>
        </is>
      </c>
    </row>
    <row r="1032">
      <c r="A1032" t="inlineStr">
        <is>
          <t>Love Cabaret</t>
        </is>
      </c>
      <c r="B1032" t="inlineStr">
        <is>
          <t>Marketing</t>
        </is>
      </c>
      <c r="C1032" t="inlineStr">
        <is>
          <t>Brindes e Confraternizações - Marketing</t>
        </is>
      </c>
      <c r="D1032" t="inlineStr">
        <is>
          <t>01/07/2026</t>
        </is>
      </c>
      <c r="E1032" s="488" t="n">
        <v>0</v>
      </c>
      <c r="F1032" t="inlineStr">
        <is>
          <t>Fabrica de Bares (2025)</t>
        </is>
      </c>
      <c r="G1032" t="b">
        <v>1</v>
      </c>
      <c r="H1032" t="inlineStr">
        <is>
          <t>7/2026</t>
        </is>
      </c>
    </row>
    <row r="1033">
      <c r="A1033" t="inlineStr">
        <is>
          <t>Love Cabaret</t>
        </is>
      </c>
      <c r="B1033" t="inlineStr">
        <is>
          <t>Marketing</t>
        </is>
      </c>
      <c r="C1033" t="inlineStr">
        <is>
          <t>Ferramentas de Marketing</t>
        </is>
      </c>
      <c r="D1033" t="inlineStr">
        <is>
          <t>01/07/2026</t>
        </is>
      </c>
      <c r="E1033" s="488" t="n">
        <v>2928.48</v>
      </c>
      <c r="F1033" t="inlineStr">
        <is>
          <t>Fabrica de Bares (2025)</t>
        </is>
      </c>
      <c r="G1033" t="b">
        <v>1</v>
      </c>
      <c r="H1033" t="inlineStr">
        <is>
          <t>7/2026</t>
        </is>
      </c>
    </row>
    <row r="1034">
      <c r="A1034" t="inlineStr">
        <is>
          <t>Love Cabaret</t>
        </is>
      </c>
      <c r="B1034" t="inlineStr">
        <is>
          <t>Serviços de Terceiros</t>
        </is>
      </c>
      <c r="C1034" t="inlineStr">
        <is>
          <t>Assessoria Contabil</t>
        </is>
      </c>
      <c r="D1034" t="inlineStr">
        <is>
          <t>01/07/2026</t>
        </is>
      </c>
      <c r="E1034" s="488" t="n">
        <v>3585.17</v>
      </c>
      <c r="F1034" t="inlineStr">
        <is>
          <t>Fabrica de Bares (2025)</t>
        </is>
      </c>
      <c r="G1034" t="b">
        <v>1</v>
      </c>
      <c r="H1034" t="inlineStr">
        <is>
          <t>7/2026</t>
        </is>
      </c>
    </row>
    <row r="1035">
      <c r="A1035" t="inlineStr">
        <is>
          <t>Love Cabaret</t>
        </is>
      </c>
      <c r="B1035" t="inlineStr">
        <is>
          <t>Serviços de Terceiros</t>
        </is>
      </c>
      <c r="C1035" t="inlineStr">
        <is>
          <t>Assessoria RH</t>
        </is>
      </c>
      <c r="D1035" t="inlineStr">
        <is>
          <t>01/07/2026</t>
        </is>
      </c>
      <c r="E1035" s="488" t="n">
        <v>0</v>
      </c>
      <c r="F1035" t="inlineStr">
        <is>
          <t>Fabrica de Bares (2025)</t>
        </is>
      </c>
      <c r="G1035" t="b">
        <v>1</v>
      </c>
      <c r="H1035" t="inlineStr">
        <is>
          <t>7/2026</t>
        </is>
      </c>
    </row>
    <row r="1036">
      <c r="A1036" t="inlineStr">
        <is>
          <t>Love Cabaret</t>
        </is>
      </c>
      <c r="B1036" t="inlineStr">
        <is>
          <t>Serviços de Terceiros</t>
        </is>
      </c>
      <c r="C1036" t="inlineStr">
        <is>
          <t>Assessoria em Geral</t>
        </is>
      </c>
      <c r="D1036" t="inlineStr">
        <is>
          <t>01/07/2026</t>
        </is>
      </c>
      <c r="E1036" s="488" t="n">
        <v>2688</v>
      </c>
      <c r="F1036" t="inlineStr">
        <is>
          <t>Fabrica de Bares (2025)</t>
        </is>
      </c>
      <c r="G1036" t="b">
        <v>1</v>
      </c>
      <c r="H1036" t="inlineStr">
        <is>
          <t>7/2026</t>
        </is>
      </c>
    </row>
    <row r="1037">
      <c r="A1037" t="inlineStr">
        <is>
          <t>Love Cabaret</t>
        </is>
      </c>
      <c r="B1037" t="inlineStr">
        <is>
          <t>Serviços de Terceiros</t>
        </is>
      </c>
      <c r="C1037" t="inlineStr">
        <is>
          <t>Assessoria Financeira</t>
        </is>
      </c>
      <c r="D1037" t="inlineStr">
        <is>
          <t>01/07/2026</t>
        </is>
      </c>
      <c r="E1037" s="488" t="n">
        <v>0</v>
      </c>
      <c r="F1037" t="inlineStr">
        <is>
          <t>Fabrica de Bares (2025)</t>
        </is>
      </c>
      <c r="G1037" t="b">
        <v>1</v>
      </c>
      <c r="H1037" t="inlineStr">
        <is>
          <t>7/2026</t>
        </is>
      </c>
    </row>
    <row r="1038">
      <c r="A1038" t="inlineStr">
        <is>
          <t>Love Cabaret</t>
        </is>
      </c>
      <c r="B1038" t="inlineStr">
        <is>
          <t>Serviços de Terceiros</t>
        </is>
      </c>
      <c r="C1038" t="inlineStr">
        <is>
          <t>Assessoria Jurídica</t>
        </is>
      </c>
      <c r="D1038" t="inlineStr">
        <is>
          <t>01/07/2026</t>
        </is>
      </c>
      <c r="E1038" s="488" t="n">
        <v>3360</v>
      </c>
      <c r="F1038" t="inlineStr">
        <is>
          <t>Fabrica de Bares (2025)</t>
        </is>
      </c>
      <c r="G1038" t="b">
        <v>1</v>
      </c>
      <c r="H1038" t="inlineStr">
        <is>
          <t>7/2026</t>
        </is>
      </c>
    </row>
    <row r="1039">
      <c r="A1039" t="inlineStr">
        <is>
          <t>Love Cabaret</t>
        </is>
      </c>
      <c r="B1039" t="inlineStr">
        <is>
          <t>Serviços de Terceiros</t>
        </is>
      </c>
      <c r="C1039" t="inlineStr">
        <is>
          <t>Assessoria de Alimentos e Bebidas</t>
        </is>
      </c>
      <c r="D1039" t="inlineStr">
        <is>
          <t>01/07/2026</t>
        </is>
      </c>
      <c r="E1039" s="488" t="n">
        <v>935.61</v>
      </c>
      <c r="F1039" t="inlineStr">
        <is>
          <t>Fabrica de Bares (2025)</t>
        </is>
      </c>
      <c r="G1039" t="b">
        <v>1</v>
      </c>
      <c r="H1039" t="inlineStr">
        <is>
          <t>7/2026</t>
        </is>
      </c>
    </row>
    <row r="1040">
      <c r="A1040" t="inlineStr">
        <is>
          <t>Love Cabaret</t>
        </is>
      </c>
      <c r="B1040" t="inlineStr">
        <is>
          <t>Serviços de Terceiros</t>
        </is>
      </c>
      <c r="C1040" t="inlineStr">
        <is>
          <t>Assessoria de Projetos</t>
        </is>
      </c>
      <c r="D1040" t="inlineStr">
        <is>
          <t>01/07/2026</t>
        </is>
      </c>
      <c r="E1040" s="488" t="n">
        <v>0</v>
      </c>
      <c r="F1040" t="inlineStr">
        <is>
          <t>Fabrica de Bares (2025)</t>
        </is>
      </c>
      <c r="G1040" t="b">
        <v>1</v>
      </c>
      <c r="H1040" t="inlineStr">
        <is>
          <t>7/2026</t>
        </is>
      </c>
    </row>
    <row r="1041">
      <c r="A1041" t="inlineStr">
        <is>
          <t>Love Cabaret</t>
        </is>
      </c>
      <c r="B1041" t="inlineStr">
        <is>
          <t>Serviços de Terceiros</t>
        </is>
      </c>
      <c r="C1041" t="inlineStr">
        <is>
          <t>Serviços de Segurança</t>
        </is>
      </c>
      <c r="D1041" t="inlineStr">
        <is>
          <t>01/07/2026</t>
        </is>
      </c>
      <c r="E1041" s="488" t="n">
        <v>22998.05</v>
      </c>
      <c r="F1041" t="inlineStr">
        <is>
          <t>Fabrica de Bares (2025)</t>
        </is>
      </c>
      <c r="G1041" t="b">
        <v>1</v>
      </c>
      <c r="H1041" t="inlineStr">
        <is>
          <t>7/2026</t>
        </is>
      </c>
    </row>
    <row r="1042">
      <c r="A1042" t="inlineStr">
        <is>
          <t>Love Cabaret</t>
        </is>
      </c>
      <c r="B1042" t="inlineStr">
        <is>
          <t>Serviços de Terceiros</t>
        </is>
      </c>
      <c r="C1042" t="inlineStr">
        <is>
          <t>Valet/Motoboy</t>
        </is>
      </c>
      <c r="D1042" t="inlineStr">
        <is>
          <t>01/07/2026</t>
        </is>
      </c>
      <c r="E1042" s="488" t="n">
        <v>0</v>
      </c>
      <c r="F1042" t="inlineStr">
        <is>
          <t>Fabrica de Bares (2025)</t>
        </is>
      </c>
      <c r="G1042" t="b">
        <v>1</v>
      </c>
      <c r="H1042" t="inlineStr">
        <is>
          <t>7/2026</t>
        </is>
      </c>
    </row>
    <row r="1043">
      <c r="A1043" t="inlineStr">
        <is>
          <t>Love Cabaret</t>
        </is>
      </c>
      <c r="B1043" t="inlineStr">
        <is>
          <t>Locação de Equipamentos</t>
        </is>
      </c>
      <c r="C1043" t="inlineStr">
        <is>
          <t>Locações de Equipamentos - Operacionais</t>
        </is>
      </c>
      <c r="D1043" t="inlineStr">
        <is>
          <t>01/07/2026</t>
        </is>
      </c>
      <c r="E1043" s="488" t="n">
        <v>5605.07</v>
      </c>
      <c r="F1043" t="inlineStr">
        <is>
          <t>Fabrica de Bares (2025)</t>
        </is>
      </c>
      <c r="G1043" t="b">
        <v>1</v>
      </c>
      <c r="H1043" t="inlineStr">
        <is>
          <t>7/2026</t>
        </is>
      </c>
    </row>
    <row r="1044">
      <c r="A1044" t="inlineStr">
        <is>
          <t>Love Cabaret</t>
        </is>
      </c>
      <c r="B1044" t="inlineStr">
        <is>
          <t>Locação de Equipamentos</t>
        </is>
      </c>
      <c r="C1044" t="inlineStr">
        <is>
          <t>Locação de Equipamentos - Informatica e TI</t>
        </is>
      </c>
      <c r="D1044" t="inlineStr">
        <is>
          <t>01/07/2026</t>
        </is>
      </c>
      <c r="E1044" s="488" t="n">
        <v>231</v>
      </c>
      <c r="F1044" t="inlineStr">
        <is>
          <t>Fabrica de Bares (2025)</t>
        </is>
      </c>
      <c r="G1044" t="b">
        <v>1</v>
      </c>
      <c r="H1044" t="inlineStr">
        <is>
          <t>7/2026</t>
        </is>
      </c>
    </row>
    <row r="1045">
      <c r="A1045" t="inlineStr">
        <is>
          <t>Love Cabaret</t>
        </is>
      </c>
      <c r="B1045" t="inlineStr">
        <is>
          <t>Locação de Equipamentos</t>
        </is>
      </c>
      <c r="C1045" t="inlineStr">
        <is>
          <t>Locações de Equipamentos - Comunicação e Marketing</t>
        </is>
      </c>
      <c r="D1045" t="inlineStr">
        <is>
          <t>01/07/2026</t>
        </is>
      </c>
      <c r="E1045" s="488" t="n">
        <v>0</v>
      </c>
      <c r="F1045" t="inlineStr">
        <is>
          <t>Fabrica de Bares (2025)</t>
        </is>
      </c>
      <c r="G1045" t="b">
        <v>1</v>
      </c>
      <c r="H1045" t="inlineStr">
        <is>
          <t>7/2026</t>
        </is>
      </c>
    </row>
    <row r="1046">
      <c r="A1046" t="inlineStr">
        <is>
          <t>Love Cabaret</t>
        </is>
      </c>
      <c r="B1046" t="inlineStr">
        <is>
          <t>Locação de Equipamentos</t>
        </is>
      </c>
      <c r="C1046" t="inlineStr">
        <is>
          <t>Locação de Utensílios</t>
        </is>
      </c>
      <c r="D1046" t="inlineStr">
        <is>
          <t>01/07/2026</t>
        </is>
      </c>
      <c r="E1046" s="488" t="n">
        <v>0</v>
      </c>
      <c r="F1046" t="inlineStr">
        <is>
          <t>Fabrica de Bares (2025)</t>
        </is>
      </c>
      <c r="G1046" t="b">
        <v>1</v>
      </c>
      <c r="H1046" t="inlineStr">
        <is>
          <t>7/2026</t>
        </is>
      </c>
    </row>
    <row r="1047">
      <c r="A1047" t="inlineStr">
        <is>
          <t>Love Cabaret</t>
        </is>
      </c>
      <c r="B1047" t="inlineStr">
        <is>
          <t>Sistema de Franquias</t>
        </is>
      </c>
      <c r="C1047" t="inlineStr">
        <is>
          <t>Royalties</t>
        </is>
      </c>
      <c r="D1047" t="inlineStr">
        <is>
          <t>01/07/2026</t>
        </is>
      </c>
      <c r="E1047" s="488" t="n">
        <v>0</v>
      </c>
      <c r="F1047" t="inlineStr">
        <is>
          <t>Fabrica de Bares (2025)</t>
        </is>
      </c>
      <c r="G1047" t="b">
        <v>1</v>
      </c>
      <c r="H1047" t="inlineStr">
        <is>
          <t>7/2026</t>
        </is>
      </c>
    </row>
    <row r="1048">
      <c r="A1048" t="inlineStr">
        <is>
          <t>Love Cabaret</t>
        </is>
      </c>
      <c r="B1048" t="inlineStr">
        <is>
          <t>Sistema de Franquias</t>
        </is>
      </c>
      <c r="C1048" t="inlineStr">
        <is>
          <t>Fundo de Propaganda</t>
        </is>
      </c>
      <c r="D1048" t="inlineStr">
        <is>
          <t>01/07/2026</t>
        </is>
      </c>
      <c r="E1048" s="488" t="n">
        <v>0</v>
      </c>
      <c r="F1048" t="inlineStr">
        <is>
          <t>Fabrica de Bares (2025)</t>
        </is>
      </c>
      <c r="G1048" t="b">
        <v>1</v>
      </c>
      <c r="H1048" t="inlineStr">
        <is>
          <t>7/2026</t>
        </is>
      </c>
    </row>
    <row r="1049">
      <c r="A1049" t="inlineStr">
        <is>
          <t>Love Cabaret</t>
        </is>
      </c>
      <c r="B1049" t="inlineStr">
        <is>
          <t>Sistema de Franquias</t>
        </is>
      </c>
      <c r="C1049" t="inlineStr">
        <is>
          <t>Fee Gestão FB</t>
        </is>
      </c>
      <c r="D1049" t="inlineStr">
        <is>
          <t>01/07/2026</t>
        </is>
      </c>
      <c r="E1049" s="488" t="n">
        <v>15000</v>
      </c>
      <c r="F1049" t="inlineStr">
        <is>
          <t>Fabrica de Bares (2025)</t>
        </is>
      </c>
      <c r="G1049" t="b">
        <v>1</v>
      </c>
      <c r="H1049" t="inlineStr">
        <is>
          <t>7/2026</t>
        </is>
      </c>
    </row>
    <row r="1050">
      <c r="A1050" t="inlineStr">
        <is>
          <t>Love Cabaret</t>
        </is>
      </c>
      <c r="B1050" t="inlineStr">
        <is>
          <t>Patrocínio</t>
        </is>
      </c>
      <c r="C1050" t="inlineStr">
        <is>
          <t>(+) Receitas de Patrocínio</t>
        </is>
      </c>
      <c r="D1050" t="inlineStr">
        <is>
          <t>01/07/2026</t>
        </is>
      </c>
      <c r="E1050" s="488" t="n">
        <v>0</v>
      </c>
      <c r="F1050" t="inlineStr">
        <is>
          <t>Fabrica de Bares (2025)</t>
        </is>
      </c>
      <c r="G1050" t="b">
        <v>1</v>
      </c>
      <c r="H1050" t="inlineStr">
        <is>
          <t>7/2026</t>
        </is>
      </c>
    </row>
    <row r="1051">
      <c r="A1051" t="inlineStr">
        <is>
          <t>Love Cabaret</t>
        </is>
      </c>
      <c r="B1051" t="inlineStr">
        <is>
          <t>Patrocínio</t>
        </is>
      </c>
      <c r="C1051" t="inlineStr">
        <is>
          <t>(-) Despesas de Patrocínio</t>
        </is>
      </c>
      <c r="D1051" t="inlineStr">
        <is>
          <t>01/07/2026</t>
        </is>
      </c>
      <c r="E1051" s="488" t="n">
        <v>0</v>
      </c>
      <c r="F1051" t="inlineStr">
        <is>
          <t>Fabrica de Bares (2025)</t>
        </is>
      </c>
      <c r="G1051" t="b">
        <v>1</v>
      </c>
      <c r="H1051" t="inlineStr">
        <is>
          <t>7/2026</t>
        </is>
      </c>
    </row>
    <row r="1052">
      <c r="A1052" t="inlineStr">
        <is>
          <t>Love Cabaret</t>
        </is>
      </c>
      <c r="B1052" t="inlineStr">
        <is>
          <t>Faturamento Bruto</t>
        </is>
      </c>
      <c r="C1052" t="inlineStr">
        <is>
          <t>Alimentação</t>
        </is>
      </c>
      <c r="D1052" t="inlineStr">
        <is>
          <t>01/08/2026</t>
        </is>
      </c>
      <c r="E1052" s="488" t="n">
        <v>109502.03</v>
      </c>
      <c r="F1052" t="inlineStr">
        <is>
          <t>Fabrica de Bares (2025)</t>
        </is>
      </c>
      <c r="G1052" t="b">
        <v>1</v>
      </c>
      <c r="H1052" t="inlineStr">
        <is>
          <t>8/2026</t>
        </is>
      </c>
    </row>
    <row r="1053">
      <c r="A1053" t="inlineStr">
        <is>
          <t>Love Cabaret</t>
        </is>
      </c>
      <c r="B1053" t="inlineStr">
        <is>
          <t>Faturamento Bruto</t>
        </is>
      </c>
      <c r="C1053" t="inlineStr">
        <is>
          <t>Bebida</t>
        </is>
      </c>
      <c r="D1053" t="inlineStr">
        <is>
          <t>01/08/2026</t>
        </is>
      </c>
      <c r="E1053" s="488" t="n">
        <v>156431.47</v>
      </c>
      <c r="F1053" t="inlineStr">
        <is>
          <t>Fabrica de Bares (2025)</t>
        </is>
      </c>
      <c r="G1053" t="b">
        <v>1</v>
      </c>
      <c r="H1053" t="inlineStr">
        <is>
          <t>8/2026</t>
        </is>
      </c>
    </row>
    <row r="1054">
      <c r="A1054" t="inlineStr">
        <is>
          <t>Love Cabaret</t>
        </is>
      </c>
      <c r="B1054" t="inlineStr">
        <is>
          <t>Faturamento Bruto</t>
        </is>
      </c>
      <c r="C1054" t="inlineStr">
        <is>
          <t>Artístico (couvert/shows)</t>
        </is>
      </c>
      <c r="D1054" t="inlineStr">
        <is>
          <t>01/08/2026</t>
        </is>
      </c>
      <c r="E1054" s="488" t="n">
        <v>141008</v>
      </c>
      <c r="F1054" t="inlineStr">
        <is>
          <t>Fabrica de Bares (2025)</t>
        </is>
      </c>
      <c r="G1054" t="b">
        <v>1</v>
      </c>
      <c r="H1054" t="inlineStr">
        <is>
          <t>8/2026</t>
        </is>
      </c>
    </row>
    <row r="1055">
      <c r="A1055" t="inlineStr">
        <is>
          <t>Love Cabaret</t>
        </is>
      </c>
      <c r="B1055" t="inlineStr">
        <is>
          <t>Faturamento Bruto</t>
        </is>
      </c>
      <c r="C1055" t="inlineStr">
        <is>
          <t>Gifts</t>
        </is>
      </c>
      <c r="D1055" t="inlineStr">
        <is>
          <t>01/08/2026</t>
        </is>
      </c>
      <c r="E1055" s="488" t="n">
        <v>0</v>
      </c>
      <c r="F1055" t="inlineStr">
        <is>
          <t>Fabrica de Bares (2025)</t>
        </is>
      </c>
      <c r="G1055" t="b">
        <v>1</v>
      </c>
      <c r="H1055" t="inlineStr">
        <is>
          <t>8/2026</t>
        </is>
      </c>
    </row>
    <row r="1056">
      <c r="A1056" t="inlineStr">
        <is>
          <t>Love Cabaret</t>
        </is>
      </c>
      <c r="B1056" t="inlineStr">
        <is>
          <t>Faturamento Bruto</t>
        </is>
      </c>
      <c r="C1056" t="inlineStr">
        <is>
          <t>Serviço</t>
        </is>
      </c>
      <c r="D1056" t="inlineStr">
        <is>
          <t>01/08/2026</t>
        </is>
      </c>
      <c r="E1056" s="488" t="n">
        <v>37543.55</v>
      </c>
      <c r="F1056" t="inlineStr">
        <is>
          <t>Fabrica de Bares (2025)</t>
        </is>
      </c>
      <c r="G1056" t="b">
        <v>1</v>
      </c>
      <c r="H1056" t="inlineStr">
        <is>
          <t>8/2026</t>
        </is>
      </c>
    </row>
    <row r="1057">
      <c r="A1057" t="inlineStr">
        <is>
          <t>Love Cabaret</t>
        </is>
      </c>
      <c r="B1057" t="inlineStr">
        <is>
          <t>Faturamento Bruto</t>
        </is>
      </c>
      <c r="C1057" t="inlineStr">
        <is>
          <t>Eventos A&amp;B</t>
        </is>
      </c>
      <c r="D1057" t="inlineStr">
        <is>
          <t>01/08/2026</t>
        </is>
      </c>
      <c r="E1057" s="488" t="n">
        <v>32708.81</v>
      </c>
      <c r="F1057" t="inlineStr">
        <is>
          <t>Fabrica de Bares (2025)</t>
        </is>
      </c>
      <c r="G1057" t="b">
        <v>1</v>
      </c>
      <c r="H1057" t="inlineStr">
        <is>
          <t>8/2026</t>
        </is>
      </c>
    </row>
    <row r="1058">
      <c r="A1058" t="inlineStr">
        <is>
          <t>Love Cabaret</t>
        </is>
      </c>
      <c r="B1058" t="inlineStr">
        <is>
          <t>Faturamento Bruto</t>
        </is>
      </c>
      <c r="C1058" t="inlineStr">
        <is>
          <t>Eventos Couvert</t>
        </is>
      </c>
      <c r="D1058" t="inlineStr">
        <is>
          <t>01/08/2026</t>
        </is>
      </c>
      <c r="E1058" s="488" t="n">
        <v>2516.06</v>
      </c>
      <c r="F1058" t="inlineStr">
        <is>
          <t>Fabrica de Bares (2025)</t>
        </is>
      </c>
      <c r="G1058" t="b">
        <v>1</v>
      </c>
      <c r="H1058" t="inlineStr">
        <is>
          <t>8/2026</t>
        </is>
      </c>
    </row>
    <row r="1059">
      <c r="A1059" t="inlineStr">
        <is>
          <t>Love Cabaret</t>
        </is>
      </c>
      <c r="B1059" t="inlineStr">
        <is>
          <t>Faturamento Bruto</t>
        </is>
      </c>
      <c r="C1059" t="inlineStr">
        <is>
          <t>Eventos Locações</t>
        </is>
      </c>
      <c r="D1059" t="inlineStr">
        <is>
          <t>01/08/2026</t>
        </is>
      </c>
      <c r="E1059" s="488" t="n">
        <v>15096.38</v>
      </c>
      <c r="F1059" t="inlineStr">
        <is>
          <t>Fabrica de Bares (2025)</t>
        </is>
      </c>
      <c r="G1059" t="b">
        <v>1</v>
      </c>
      <c r="H1059" t="inlineStr">
        <is>
          <t>8/2026</t>
        </is>
      </c>
    </row>
    <row r="1060">
      <c r="A1060" t="inlineStr">
        <is>
          <t>Love Cabaret</t>
        </is>
      </c>
      <c r="B1060" t="inlineStr">
        <is>
          <t>Faturamento Bruto</t>
        </is>
      </c>
      <c r="C1060" t="inlineStr">
        <is>
          <t>Eventos Rebate Fornecedores</t>
        </is>
      </c>
      <c r="D1060" t="inlineStr">
        <is>
          <t>01/08/2026</t>
        </is>
      </c>
      <c r="E1060" s="488" t="n">
        <v>0</v>
      </c>
      <c r="F1060" t="inlineStr">
        <is>
          <t>Fabrica de Bares (2025)</t>
        </is>
      </c>
      <c r="G1060" t="b">
        <v>1</v>
      </c>
      <c r="H1060" t="inlineStr">
        <is>
          <t>8/2026</t>
        </is>
      </c>
    </row>
    <row r="1061">
      <c r="A1061" t="inlineStr">
        <is>
          <t>Love Cabaret</t>
        </is>
      </c>
      <c r="B1061" t="inlineStr">
        <is>
          <t>Faturamento Bruto</t>
        </is>
      </c>
      <c r="C1061" t="inlineStr">
        <is>
          <t>Delivery</t>
        </is>
      </c>
      <c r="D1061" t="inlineStr">
        <is>
          <t>01/08/2026</t>
        </is>
      </c>
      <c r="E1061" s="488" t="n">
        <v>0</v>
      </c>
      <c r="F1061" t="inlineStr">
        <is>
          <t>Fabrica de Bares (2025)</t>
        </is>
      </c>
      <c r="G1061" t="b">
        <v>1</v>
      </c>
      <c r="H1061" t="inlineStr">
        <is>
          <t>8/2026</t>
        </is>
      </c>
    </row>
    <row r="1062">
      <c r="A1062" t="inlineStr">
        <is>
          <t>Love Cabaret</t>
        </is>
      </c>
      <c r="B1062" t="inlineStr">
        <is>
          <t>Faturamento Bruto</t>
        </is>
      </c>
      <c r="C1062" t="inlineStr">
        <is>
          <t>Outras Receitas</t>
        </is>
      </c>
      <c r="D1062" t="inlineStr">
        <is>
          <t>01/08/2026</t>
        </is>
      </c>
      <c r="E1062" s="488" t="n">
        <v>34588</v>
      </c>
      <c r="F1062" t="inlineStr">
        <is>
          <t>Fabrica de Bares (2025)</t>
        </is>
      </c>
      <c r="G1062" t="b">
        <v>1</v>
      </c>
      <c r="H1062" t="inlineStr">
        <is>
          <t>8/2026</t>
        </is>
      </c>
    </row>
    <row r="1063">
      <c r="A1063" t="inlineStr">
        <is>
          <t>Love Cabaret</t>
        </is>
      </c>
      <c r="B1063" t="inlineStr">
        <is>
          <t>Deduções sobre Venda</t>
        </is>
      </c>
      <c r="C1063" t="inlineStr">
        <is>
          <t>Descontos - Operação</t>
        </is>
      </c>
      <c r="D1063" t="inlineStr">
        <is>
          <t>01/08/2026</t>
        </is>
      </c>
      <c r="E1063" s="488" t="n">
        <v>6648.34</v>
      </c>
      <c r="F1063" t="inlineStr">
        <is>
          <t>Fabrica de Bares (2025)</t>
        </is>
      </c>
      <c r="G1063" t="b">
        <v>1</v>
      </c>
      <c r="H1063" t="inlineStr">
        <is>
          <t>8/2026</t>
        </is>
      </c>
    </row>
    <row r="1064">
      <c r="A1064" t="inlineStr">
        <is>
          <t>Love Cabaret</t>
        </is>
      </c>
      <c r="B1064" t="inlineStr">
        <is>
          <t>Deduções sobre Venda</t>
        </is>
      </c>
      <c r="C1064" t="inlineStr">
        <is>
          <t>Desconto - Alimentação Escritório</t>
        </is>
      </c>
      <c r="D1064" t="inlineStr">
        <is>
          <t>01/08/2026</t>
        </is>
      </c>
      <c r="E1064" s="488" t="n">
        <v>5265.48</v>
      </c>
      <c r="F1064" t="inlineStr">
        <is>
          <t>Fabrica de Bares (2025)</t>
        </is>
      </c>
      <c r="G1064" t="b">
        <v>1</v>
      </c>
      <c r="H1064" t="inlineStr">
        <is>
          <t>8/2026</t>
        </is>
      </c>
    </row>
    <row r="1065">
      <c r="A1065" t="inlineStr">
        <is>
          <t>Love Cabaret</t>
        </is>
      </c>
      <c r="B1065" t="inlineStr">
        <is>
          <t>Deduções sobre Venda</t>
        </is>
      </c>
      <c r="C1065" t="inlineStr">
        <is>
          <t>Descontos - Marketing</t>
        </is>
      </c>
      <c r="D1065" t="inlineStr">
        <is>
          <t>01/08/2026</t>
        </is>
      </c>
      <c r="E1065" s="488" t="n">
        <v>664.83</v>
      </c>
      <c r="F1065" t="inlineStr">
        <is>
          <t>Fabrica de Bares (2025)</t>
        </is>
      </c>
      <c r="G1065" t="b">
        <v>1</v>
      </c>
      <c r="H1065" t="inlineStr">
        <is>
          <t>8/2026</t>
        </is>
      </c>
    </row>
    <row r="1066">
      <c r="A1066" t="inlineStr">
        <is>
          <t>Love Cabaret</t>
        </is>
      </c>
      <c r="B1066" t="inlineStr">
        <is>
          <t>Impostos sobre Venda</t>
        </is>
      </c>
      <c r="C1066" t="inlineStr">
        <is>
          <t>PIS / COFINS</t>
        </is>
      </c>
      <c r="D1066" t="inlineStr">
        <is>
          <t>01/08/2026</t>
        </is>
      </c>
      <c r="E1066" s="488" t="n">
        <v>16048.2</v>
      </c>
      <c r="F1066" t="inlineStr">
        <is>
          <t>Fabrica de Bares (2025)</t>
        </is>
      </c>
      <c r="G1066" t="b">
        <v>1</v>
      </c>
      <c r="H1066" t="inlineStr">
        <is>
          <t>8/2026</t>
        </is>
      </c>
    </row>
    <row r="1067">
      <c r="A1067" t="inlineStr">
        <is>
          <t>Love Cabaret</t>
        </is>
      </c>
      <c r="B1067" t="inlineStr">
        <is>
          <t>Impostos sobre Venda</t>
        </is>
      </c>
      <c r="C1067" t="inlineStr">
        <is>
          <t>ICMS</t>
        </is>
      </c>
      <c r="D1067" t="inlineStr">
        <is>
          <t>01/08/2026</t>
        </is>
      </c>
      <c r="E1067" s="488" t="n">
        <v>17586.01</v>
      </c>
      <c r="F1067" t="inlineStr">
        <is>
          <t>Fabrica de Bares (2025)</t>
        </is>
      </c>
      <c r="G1067" t="b">
        <v>1</v>
      </c>
      <c r="H1067" t="inlineStr">
        <is>
          <t>8/2026</t>
        </is>
      </c>
    </row>
    <row r="1068">
      <c r="A1068" t="inlineStr">
        <is>
          <t>Love Cabaret</t>
        </is>
      </c>
      <c r="B1068" t="inlineStr">
        <is>
          <t>Impostos sobre Venda</t>
        </is>
      </c>
      <c r="C1068" t="inlineStr">
        <is>
          <t>ISS</t>
        </is>
      </c>
      <c r="D1068" t="inlineStr">
        <is>
          <t>01/08/2026</t>
        </is>
      </c>
      <c r="E1068" s="488" t="n">
        <v>880.62</v>
      </c>
      <c r="F1068" t="inlineStr">
        <is>
          <t>Fabrica de Bares (2025)</t>
        </is>
      </c>
      <c r="G1068" t="b">
        <v>1</v>
      </c>
      <c r="H1068" t="inlineStr">
        <is>
          <t>8/2026</t>
        </is>
      </c>
    </row>
    <row r="1069">
      <c r="A1069" t="inlineStr">
        <is>
          <t>Love Cabaret</t>
        </is>
      </c>
      <c r="B1069" t="inlineStr">
        <is>
          <t>Custo Mercadoria Vendida</t>
        </is>
      </c>
      <c r="C1069" t="inlineStr">
        <is>
          <t>Insumos - Alimentos</t>
        </is>
      </c>
      <c r="D1069" t="inlineStr">
        <is>
          <t>01/08/2026</t>
        </is>
      </c>
      <c r="E1069" s="488" t="n">
        <v>42791.19</v>
      </c>
      <c r="F1069" t="inlineStr">
        <is>
          <t>Fabrica de Bares (2025)</t>
        </is>
      </c>
      <c r="G1069" t="b">
        <v>1</v>
      </c>
      <c r="H1069" t="inlineStr">
        <is>
          <t>8/2026</t>
        </is>
      </c>
    </row>
    <row r="1070">
      <c r="A1070" t="inlineStr">
        <is>
          <t>Love Cabaret</t>
        </is>
      </c>
      <c r="B1070" t="inlineStr">
        <is>
          <t>Custo Mercadoria Vendida</t>
        </is>
      </c>
      <c r="C1070" t="inlineStr">
        <is>
          <t>Insumos - Bebidas</t>
        </is>
      </c>
      <c r="D1070" t="inlineStr">
        <is>
          <t>01/08/2026</t>
        </is>
      </c>
      <c r="E1070" s="488" t="n">
        <v>31101.46</v>
      </c>
      <c r="F1070" t="inlineStr">
        <is>
          <t>Fabrica de Bares (2025)</t>
        </is>
      </c>
      <c r="G1070" t="b">
        <v>1</v>
      </c>
      <c r="H1070" t="inlineStr">
        <is>
          <t>8/2026</t>
        </is>
      </c>
    </row>
    <row r="1071">
      <c r="A1071" t="inlineStr">
        <is>
          <t>Love Cabaret</t>
        </is>
      </c>
      <c r="B1071" t="inlineStr">
        <is>
          <t>Custo Mercadoria Vendida</t>
        </is>
      </c>
      <c r="C1071" t="inlineStr">
        <is>
          <t>Insumos - Embalagens</t>
        </is>
      </c>
      <c r="D1071" t="inlineStr">
        <is>
          <t>01/08/2026</t>
        </is>
      </c>
      <c r="E1071" s="488" t="n">
        <v>0</v>
      </c>
      <c r="F1071" t="inlineStr">
        <is>
          <t>Fabrica de Bares (2025)</t>
        </is>
      </c>
      <c r="G1071" t="b">
        <v>1</v>
      </c>
      <c r="H1071" t="inlineStr">
        <is>
          <t>8/2026</t>
        </is>
      </c>
    </row>
    <row r="1072">
      <c r="A1072" t="inlineStr">
        <is>
          <t>Love Cabaret</t>
        </is>
      </c>
      <c r="B1072" t="inlineStr">
        <is>
          <t>Custo Mercadoria Vendida</t>
        </is>
      </c>
      <c r="C1072" t="inlineStr">
        <is>
          <t>Insumos - Eventos A&amp;B</t>
        </is>
      </c>
      <c r="D1072" t="inlineStr">
        <is>
          <t>01/08/2026</t>
        </is>
      </c>
      <c r="E1072" s="488" t="n">
        <v>0</v>
      </c>
      <c r="F1072" t="inlineStr">
        <is>
          <t>Fabrica de Bares (2025)</t>
        </is>
      </c>
      <c r="G1072" t="b">
        <v>1</v>
      </c>
      <c r="H1072" t="inlineStr">
        <is>
          <t>8/2026</t>
        </is>
      </c>
    </row>
    <row r="1073">
      <c r="A1073" t="inlineStr">
        <is>
          <t>Love Cabaret</t>
        </is>
      </c>
      <c r="B1073" t="inlineStr">
        <is>
          <t>Custos Artístico Geral</t>
        </is>
      </c>
      <c r="C1073" t="inlineStr">
        <is>
          <t>Cachê de Músicos e Artistas</t>
        </is>
      </c>
      <c r="D1073" t="inlineStr">
        <is>
          <t>01/08/2026</t>
        </is>
      </c>
      <c r="E1073" s="488" t="n">
        <v>47300</v>
      </c>
      <c r="F1073" t="inlineStr">
        <is>
          <t>Fabrica de Bares (2025)</t>
        </is>
      </c>
      <c r="G1073" t="b">
        <v>1</v>
      </c>
      <c r="H1073" t="inlineStr">
        <is>
          <t>8/2026</t>
        </is>
      </c>
    </row>
    <row r="1074">
      <c r="A1074" t="inlineStr">
        <is>
          <t>Love Cabaret</t>
        </is>
      </c>
      <c r="B1074" t="inlineStr">
        <is>
          <t>Custos Artístico Geral</t>
        </is>
      </c>
      <c r="C1074" t="inlineStr">
        <is>
          <t>Alimentação e Transporte</t>
        </is>
      </c>
      <c r="D1074" t="inlineStr">
        <is>
          <t>01/08/2026</t>
        </is>
      </c>
      <c r="E1074" s="488" t="n">
        <v>1410.08</v>
      </c>
      <c r="F1074" t="inlineStr">
        <is>
          <t>Fabrica de Bares (2025)</t>
        </is>
      </c>
      <c r="G1074" t="b">
        <v>1</v>
      </c>
      <c r="H1074" t="inlineStr">
        <is>
          <t>8/2026</t>
        </is>
      </c>
    </row>
    <row r="1075">
      <c r="A1075" t="inlineStr">
        <is>
          <t>Love Cabaret</t>
        </is>
      </c>
      <c r="B1075" t="inlineStr">
        <is>
          <t>Custos Artístico Geral</t>
        </is>
      </c>
      <c r="C1075" t="inlineStr">
        <is>
          <t>Taxas e Licenças - Artístico</t>
        </is>
      </c>
      <c r="D1075" t="inlineStr">
        <is>
          <t>01/08/2026</t>
        </is>
      </c>
      <c r="E1075" s="488" t="n">
        <v>843.15</v>
      </c>
      <c r="F1075" t="inlineStr">
        <is>
          <t>Fabrica de Bares (2025)</t>
        </is>
      </c>
      <c r="G1075" t="b">
        <v>1</v>
      </c>
      <c r="H1075" t="inlineStr">
        <is>
          <t>8/2026</t>
        </is>
      </c>
    </row>
    <row r="1076">
      <c r="A1076" t="inlineStr">
        <is>
          <t>Love Cabaret</t>
        </is>
      </c>
      <c r="B1076" t="inlineStr">
        <is>
          <t>Mão de Obra - PJ</t>
        </is>
      </c>
      <c r="C1076" t="inlineStr">
        <is>
          <t>MDO Terceirizada - Artístico</t>
        </is>
      </c>
      <c r="D1076" t="inlineStr">
        <is>
          <t>01/08/2026</t>
        </is>
      </c>
      <c r="E1076" s="488" t="n">
        <v>8552</v>
      </c>
      <c r="F1076" t="inlineStr">
        <is>
          <t>Fabrica de Bares (2025)</t>
        </is>
      </c>
      <c r="G1076" t="b">
        <v>1</v>
      </c>
      <c r="H1076" t="inlineStr">
        <is>
          <t>8/2026</t>
        </is>
      </c>
    </row>
    <row r="1077">
      <c r="A1077" t="inlineStr">
        <is>
          <t>Love Cabaret</t>
        </is>
      </c>
      <c r="B1077" t="inlineStr">
        <is>
          <t>Custos Artístico Geral</t>
        </is>
      </c>
      <c r="C1077" t="inlineStr">
        <is>
          <t>Técnico de Som / Luz</t>
        </is>
      </c>
      <c r="D1077" t="inlineStr">
        <is>
          <t>01/08/2026</t>
        </is>
      </c>
      <c r="E1077" s="488" t="n">
        <v>4583.33</v>
      </c>
      <c r="F1077" t="inlineStr">
        <is>
          <t>Fabrica de Bares (2025)</t>
        </is>
      </c>
      <c r="G1077" t="b">
        <v>1</v>
      </c>
      <c r="H1077" t="inlineStr">
        <is>
          <t>8/2026</t>
        </is>
      </c>
    </row>
    <row r="1078">
      <c r="A1078" t="inlineStr">
        <is>
          <t>Love Cabaret</t>
        </is>
      </c>
      <c r="B1078" t="inlineStr">
        <is>
          <t>Custos Artístico Geral</t>
        </is>
      </c>
      <c r="C1078" t="inlineStr">
        <is>
          <t>Locação de Equipamentos Fixo</t>
        </is>
      </c>
      <c r="D1078" t="inlineStr">
        <is>
          <t>01/08/2026</t>
        </is>
      </c>
      <c r="E1078" s="488" t="n">
        <v>5250</v>
      </c>
      <c r="F1078" t="inlineStr">
        <is>
          <t>Fabrica de Bares (2025)</t>
        </is>
      </c>
      <c r="G1078" t="b">
        <v>1</v>
      </c>
      <c r="H1078" t="inlineStr">
        <is>
          <t>8/2026</t>
        </is>
      </c>
    </row>
    <row r="1079">
      <c r="A1079" t="inlineStr">
        <is>
          <t>Love Cabaret</t>
        </is>
      </c>
      <c r="B1079" t="inlineStr">
        <is>
          <t>Custos Artístico Geral</t>
        </is>
      </c>
      <c r="C1079" t="inlineStr">
        <is>
          <t>Locação de Equipamentos Variável</t>
        </is>
      </c>
      <c r="D1079" t="inlineStr">
        <is>
          <t>01/08/2026</t>
        </is>
      </c>
      <c r="E1079" s="488" t="n">
        <v>0</v>
      </c>
      <c r="F1079" t="inlineStr">
        <is>
          <t>Fabrica de Bares (2025)</t>
        </is>
      </c>
      <c r="G1079" t="b">
        <v>1</v>
      </c>
      <c r="H1079" t="inlineStr">
        <is>
          <t>8/2026</t>
        </is>
      </c>
    </row>
    <row r="1080">
      <c r="A1080" t="inlineStr">
        <is>
          <t>Love Cabaret</t>
        </is>
      </c>
      <c r="B1080" t="inlineStr">
        <is>
          <t>Mão de Obra - PJ</t>
        </is>
      </c>
      <c r="C1080" t="inlineStr">
        <is>
          <t>MDO Terceirizada - Eventos</t>
        </is>
      </c>
      <c r="D1080" t="inlineStr">
        <is>
          <t>01/08/2026</t>
        </is>
      </c>
      <c r="E1080" s="488" t="n">
        <v>1600</v>
      </c>
      <c r="F1080" t="inlineStr">
        <is>
          <t>Fabrica de Bares (2025)</t>
        </is>
      </c>
      <c r="G1080" t="b">
        <v>1</v>
      </c>
      <c r="H1080" t="inlineStr">
        <is>
          <t>8/2026</t>
        </is>
      </c>
    </row>
    <row r="1081">
      <c r="A1081" t="inlineStr">
        <is>
          <t>Love Cabaret</t>
        </is>
      </c>
      <c r="B1081" t="inlineStr">
        <is>
          <t>Custos de Eventos</t>
        </is>
      </c>
      <c r="C1081" t="inlineStr">
        <is>
          <t>Comissões de Vendas - Eventos</t>
        </is>
      </c>
      <c r="D1081" t="inlineStr">
        <is>
          <t>01/08/2026</t>
        </is>
      </c>
      <c r="E1081" s="488" t="n">
        <v>1006.43</v>
      </c>
      <c r="F1081" t="inlineStr">
        <is>
          <t>Fabrica de Bares (2025)</t>
        </is>
      </c>
      <c r="G1081" t="b">
        <v>1</v>
      </c>
      <c r="H1081" t="inlineStr">
        <is>
          <t>8/2026</t>
        </is>
      </c>
    </row>
    <row r="1082">
      <c r="A1082" t="inlineStr">
        <is>
          <t>Love Cabaret</t>
        </is>
      </c>
      <c r="B1082" t="inlineStr">
        <is>
          <t>Custos de Eventos</t>
        </is>
      </c>
      <c r="C1082" t="inlineStr">
        <is>
          <t>Serviços Terceirizados - Eventos</t>
        </is>
      </c>
      <c r="D1082" t="inlineStr">
        <is>
          <t>01/08/2026</t>
        </is>
      </c>
      <c r="E1082" s="488" t="n">
        <v>805.14</v>
      </c>
      <c r="F1082" t="inlineStr">
        <is>
          <t>Fabrica de Bares (2025)</t>
        </is>
      </c>
      <c r="G1082" t="b">
        <v>1</v>
      </c>
      <c r="H1082" t="inlineStr">
        <is>
          <t>8/2026</t>
        </is>
      </c>
    </row>
    <row r="1083">
      <c r="A1083" t="inlineStr">
        <is>
          <t>Love Cabaret</t>
        </is>
      </c>
      <c r="B1083" t="inlineStr">
        <is>
          <t>Custos de Eventos</t>
        </is>
      </c>
      <c r="C1083" t="inlineStr">
        <is>
          <t>Serviço de Segurança - Eventos</t>
        </is>
      </c>
      <c r="D1083" t="inlineStr">
        <is>
          <t>01/08/2026</t>
        </is>
      </c>
      <c r="E1083" s="488" t="n">
        <v>251.61</v>
      </c>
      <c r="F1083" t="inlineStr">
        <is>
          <t>Fabrica de Bares (2025)</t>
        </is>
      </c>
      <c r="G1083" t="b">
        <v>1</v>
      </c>
      <c r="H1083" t="inlineStr">
        <is>
          <t>8/2026</t>
        </is>
      </c>
    </row>
    <row r="1084">
      <c r="A1084" t="inlineStr">
        <is>
          <t>Love Cabaret</t>
        </is>
      </c>
      <c r="B1084" t="inlineStr">
        <is>
          <t>Custos de Eventos</t>
        </is>
      </c>
      <c r="C1084" t="inlineStr">
        <is>
          <t>Artistas e Palestrantes - Eventos</t>
        </is>
      </c>
      <c r="D1084" t="inlineStr">
        <is>
          <t>01/08/2026</t>
        </is>
      </c>
      <c r="E1084" s="488" t="n">
        <v>0</v>
      </c>
      <c r="F1084" t="inlineStr">
        <is>
          <t>Fabrica de Bares (2025)</t>
        </is>
      </c>
      <c r="G1084" t="b">
        <v>1</v>
      </c>
      <c r="H1084" t="inlineStr">
        <is>
          <t>8/2026</t>
        </is>
      </c>
    </row>
    <row r="1085">
      <c r="A1085" t="inlineStr">
        <is>
          <t>Love Cabaret</t>
        </is>
      </c>
      <c r="B1085" t="inlineStr">
        <is>
          <t>Custos de Eventos</t>
        </is>
      </c>
      <c r="C1085" t="inlineStr">
        <is>
          <t>Decoração - Eventos</t>
        </is>
      </c>
      <c r="D1085" t="inlineStr">
        <is>
          <t>01/08/2026</t>
        </is>
      </c>
      <c r="E1085" s="488" t="n">
        <v>0</v>
      </c>
      <c r="F1085" t="inlineStr">
        <is>
          <t>Fabrica de Bares (2025)</t>
        </is>
      </c>
      <c r="G1085" t="b">
        <v>1</v>
      </c>
      <c r="H1085" t="inlineStr">
        <is>
          <t>8/2026</t>
        </is>
      </c>
    </row>
    <row r="1086">
      <c r="A1086" t="inlineStr">
        <is>
          <t>Love Cabaret</t>
        </is>
      </c>
      <c r="B1086" t="inlineStr">
        <is>
          <t>Custos de Eventos</t>
        </is>
      </c>
      <c r="C1086" t="inlineStr">
        <is>
          <t>Material Descartável - Eventos</t>
        </is>
      </c>
      <c r="D1086" t="inlineStr">
        <is>
          <t>01/08/2026</t>
        </is>
      </c>
      <c r="E1086" s="488" t="n">
        <v>0</v>
      </c>
      <c r="F1086" t="inlineStr">
        <is>
          <t>Fabrica de Bares (2025)</t>
        </is>
      </c>
      <c r="G1086" t="b">
        <v>1</v>
      </c>
      <c r="H1086" t="inlineStr">
        <is>
          <t>8/2026</t>
        </is>
      </c>
    </row>
    <row r="1087">
      <c r="A1087" t="inlineStr">
        <is>
          <t>Love Cabaret</t>
        </is>
      </c>
      <c r="B1087" t="inlineStr">
        <is>
          <t>Custos de Eventos</t>
        </is>
      </c>
      <c r="C1087" t="inlineStr">
        <is>
          <t>Brindes e Confraternizações - Eventos</t>
        </is>
      </c>
      <c r="D1087" t="inlineStr">
        <is>
          <t>01/08/2026</t>
        </is>
      </c>
      <c r="E1087" s="488" t="n">
        <v>0</v>
      </c>
      <c r="F1087" t="inlineStr">
        <is>
          <t>Fabrica de Bares (2025)</t>
        </is>
      </c>
      <c r="G1087" t="b">
        <v>1</v>
      </c>
      <c r="H1087" t="inlineStr">
        <is>
          <t>8/2026</t>
        </is>
      </c>
    </row>
    <row r="1088">
      <c r="A1088" t="inlineStr">
        <is>
          <t>Love Cabaret</t>
        </is>
      </c>
      <c r="B1088" t="inlineStr">
        <is>
          <t>Custos de Eventos</t>
        </is>
      </c>
      <c r="C1088" t="inlineStr">
        <is>
          <t>Material de Escritório - Eventos</t>
        </is>
      </c>
      <c r="D1088" t="inlineStr">
        <is>
          <t>01/08/2026</t>
        </is>
      </c>
      <c r="E1088" s="488" t="n">
        <v>0</v>
      </c>
      <c r="F1088" t="inlineStr">
        <is>
          <t>Fabrica de Bares (2025)</t>
        </is>
      </c>
      <c r="G1088" t="b">
        <v>1</v>
      </c>
      <c r="H1088" t="inlineStr">
        <is>
          <t>8/2026</t>
        </is>
      </c>
    </row>
    <row r="1089">
      <c r="A1089" t="inlineStr">
        <is>
          <t>Love Cabaret</t>
        </is>
      </c>
      <c r="B1089" t="inlineStr">
        <is>
          <t>Custos de Eventos</t>
        </is>
      </c>
      <c r="C1089" t="inlineStr">
        <is>
          <t>Material de Manutenção - Eventos</t>
        </is>
      </c>
      <c r="D1089" t="inlineStr">
        <is>
          <t>01/08/2026</t>
        </is>
      </c>
      <c r="E1089" s="488" t="n">
        <v>0</v>
      </c>
      <c r="F1089" t="inlineStr">
        <is>
          <t>Fabrica de Bares (2025)</t>
        </is>
      </c>
      <c r="G1089" t="b">
        <v>1</v>
      </c>
      <c r="H1089" t="inlineStr">
        <is>
          <t>8/2026</t>
        </is>
      </c>
    </row>
    <row r="1090">
      <c r="A1090" t="inlineStr">
        <is>
          <t>Love Cabaret</t>
        </is>
      </c>
      <c r="B1090" t="inlineStr">
        <is>
          <t>Custos de Eventos</t>
        </is>
      </c>
      <c r="C1090" t="inlineStr">
        <is>
          <t>Serviço de Manutenção - Estrutura - Eventos</t>
        </is>
      </c>
      <c r="D1090" t="inlineStr">
        <is>
          <t>01/08/2026</t>
        </is>
      </c>
      <c r="E1090" s="488" t="n">
        <v>0</v>
      </c>
      <c r="F1090" t="inlineStr">
        <is>
          <t>Fabrica de Bares (2025)</t>
        </is>
      </c>
      <c r="G1090" t="b">
        <v>1</v>
      </c>
      <c r="H1090" t="inlineStr">
        <is>
          <t>8/2026</t>
        </is>
      </c>
    </row>
    <row r="1091">
      <c r="A1091" t="inlineStr">
        <is>
          <t>Love Cabaret</t>
        </is>
      </c>
      <c r="B1091" t="inlineStr">
        <is>
          <t>Custos de Eventos</t>
        </is>
      </c>
      <c r="C1091" t="inlineStr">
        <is>
          <t>Serviço de Manutenção - Equipamentos - Eventos</t>
        </is>
      </c>
      <c r="D1091" t="inlineStr">
        <is>
          <t>01/08/2026</t>
        </is>
      </c>
      <c r="E1091" s="488" t="n">
        <v>0</v>
      </c>
      <c r="F1091" t="inlineStr">
        <is>
          <t>Fabrica de Bares (2025)</t>
        </is>
      </c>
      <c r="G1091" t="b">
        <v>1</v>
      </c>
      <c r="H1091" t="inlineStr">
        <is>
          <t>8/2026</t>
        </is>
      </c>
    </row>
    <row r="1092">
      <c r="A1092" t="inlineStr">
        <is>
          <t>Love Cabaret</t>
        </is>
      </c>
      <c r="B1092" t="inlineStr">
        <is>
          <t>Custos de Eventos</t>
        </is>
      </c>
      <c r="C1092" t="inlineStr">
        <is>
          <t>Viagens e Estadias - Eventos</t>
        </is>
      </c>
      <c r="D1092" t="inlineStr">
        <is>
          <t>01/08/2026</t>
        </is>
      </c>
      <c r="E1092" s="488" t="n">
        <v>0</v>
      </c>
      <c r="F1092" t="inlineStr">
        <is>
          <t>Fabrica de Bares (2025)</t>
        </is>
      </c>
      <c r="G1092" t="b">
        <v>1</v>
      </c>
      <c r="H1092" t="inlineStr">
        <is>
          <t>8/2026</t>
        </is>
      </c>
    </row>
    <row r="1093">
      <c r="A1093" t="inlineStr">
        <is>
          <t>Love Cabaret</t>
        </is>
      </c>
      <c r="B1093" t="inlineStr">
        <is>
          <t>Custos de Eventos</t>
        </is>
      </c>
      <c r="C1093" t="inlineStr">
        <is>
          <t>Transporte Equipe - Eventos</t>
        </is>
      </c>
      <c r="D1093" t="inlineStr">
        <is>
          <t>01/08/2026</t>
        </is>
      </c>
      <c r="E1093" s="488" t="n">
        <v>0</v>
      </c>
      <c r="F1093" t="inlineStr">
        <is>
          <t>Fabrica de Bares (2025)</t>
        </is>
      </c>
      <c r="G1093" t="b">
        <v>1</v>
      </c>
      <c r="H1093" t="inlineStr">
        <is>
          <t>8/2026</t>
        </is>
      </c>
    </row>
    <row r="1094">
      <c r="A1094" t="inlineStr">
        <is>
          <t>Love Cabaret</t>
        </is>
      </c>
      <c r="B1094" t="inlineStr">
        <is>
          <t>Custos de Eventos</t>
        </is>
      </c>
      <c r="C1094" t="inlineStr">
        <is>
          <t>Fretes e Carretos - Eventos</t>
        </is>
      </c>
      <c r="D1094" t="inlineStr">
        <is>
          <t>01/08/2026</t>
        </is>
      </c>
      <c r="E1094" s="488" t="n">
        <v>0</v>
      </c>
      <c r="F1094" t="inlineStr">
        <is>
          <t>Fabrica de Bares (2025)</t>
        </is>
      </c>
      <c r="G1094" t="b">
        <v>1</v>
      </c>
      <c r="H1094" t="inlineStr">
        <is>
          <t>8/2026</t>
        </is>
      </c>
    </row>
    <row r="1095">
      <c r="A1095" t="inlineStr">
        <is>
          <t>Love Cabaret</t>
        </is>
      </c>
      <c r="B1095" t="inlineStr">
        <is>
          <t>Custos de Eventos</t>
        </is>
      </c>
      <c r="C1095" t="inlineStr">
        <is>
          <t>Locação de Utensílios - Eventos</t>
        </is>
      </c>
      <c r="D1095" t="inlineStr">
        <is>
          <t>01/08/2026</t>
        </is>
      </c>
      <c r="E1095" s="488" t="n">
        <v>0</v>
      </c>
      <c r="F1095" t="inlineStr">
        <is>
          <t>Fabrica de Bares (2025)</t>
        </is>
      </c>
      <c r="G1095" t="b">
        <v>1</v>
      </c>
      <c r="H1095" t="inlineStr">
        <is>
          <t>8/2026</t>
        </is>
      </c>
    </row>
    <row r="1096">
      <c r="A1096" t="inlineStr">
        <is>
          <t>Love Cabaret</t>
        </is>
      </c>
      <c r="B1096" t="inlineStr">
        <is>
          <t>Custos de Eventos</t>
        </is>
      </c>
      <c r="C1096" t="inlineStr">
        <is>
          <t>Locação de Equipamentos - Eventos</t>
        </is>
      </c>
      <c r="D1096" t="inlineStr">
        <is>
          <t>01/08/2026</t>
        </is>
      </c>
      <c r="E1096" s="488" t="n">
        <v>0</v>
      </c>
      <c r="F1096" t="inlineStr">
        <is>
          <t>Fabrica de Bares (2025)</t>
        </is>
      </c>
      <c r="G1096" t="b">
        <v>1</v>
      </c>
      <c r="H1096" t="inlineStr">
        <is>
          <t>8/2026</t>
        </is>
      </c>
    </row>
    <row r="1097">
      <c r="A1097" t="inlineStr">
        <is>
          <t>Love Cabaret</t>
        </is>
      </c>
      <c r="B1097" t="inlineStr">
        <is>
          <t>Custos de Eventos</t>
        </is>
      </c>
      <c r="C1097" t="inlineStr">
        <is>
          <t>Locação de Mobiliário - Eventos</t>
        </is>
      </c>
      <c r="D1097" t="inlineStr">
        <is>
          <t>01/08/2026</t>
        </is>
      </c>
      <c r="E1097" s="488" t="n">
        <v>0</v>
      </c>
      <c r="F1097" t="inlineStr">
        <is>
          <t>Fabrica de Bares (2025)</t>
        </is>
      </c>
      <c r="G1097" t="b">
        <v>1</v>
      </c>
      <c r="H1097" t="inlineStr">
        <is>
          <t>8/2026</t>
        </is>
      </c>
    </row>
    <row r="1098">
      <c r="A1098" t="inlineStr">
        <is>
          <t>Love Cabaret</t>
        </is>
      </c>
      <c r="B1098" t="inlineStr">
        <is>
          <t>Custos de Eventos</t>
        </is>
      </c>
      <c r="C1098" t="inlineStr">
        <is>
          <t>Locação de Coberturas - Eventos</t>
        </is>
      </c>
      <c r="D1098" t="inlineStr">
        <is>
          <t>01/08/2026</t>
        </is>
      </c>
      <c r="E1098" s="488" t="n">
        <v>0</v>
      </c>
      <c r="F1098" t="inlineStr">
        <is>
          <t>Fabrica de Bares (2025)</t>
        </is>
      </c>
      <c r="G1098" t="b">
        <v>1</v>
      </c>
      <c r="H1098" t="inlineStr">
        <is>
          <t>8/2026</t>
        </is>
      </c>
    </row>
    <row r="1099">
      <c r="A1099" t="inlineStr">
        <is>
          <t>Love Cabaret</t>
        </is>
      </c>
      <c r="B1099" t="inlineStr">
        <is>
          <t>Custos de Eventos</t>
        </is>
      </c>
      <c r="C1099" t="inlineStr">
        <is>
          <t>Repasse Gazit - Locação Aroo</t>
        </is>
      </c>
      <c r="D1099" t="inlineStr">
        <is>
          <t>01/08/2026</t>
        </is>
      </c>
      <c r="E1099" s="488" t="n">
        <v>0</v>
      </c>
      <c r="F1099" t="inlineStr">
        <is>
          <t>Fabrica de Bares (2025)</t>
        </is>
      </c>
      <c r="G1099" t="b">
        <v>1</v>
      </c>
      <c r="H1099" t="inlineStr">
        <is>
          <t>8/2026</t>
        </is>
      </c>
    </row>
    <row r="1100">
      <c r="A1100" t="inlineStr">
        <is>
          <t>Love Cabaret</t>
        </is>
      </c>
      <c r="B1100" t="inlineStr">
        <is>
          <t>Custos de Eventos</t>
        </is>
      </c>
      <c r="C1100" t="inlineStr">
        <is>
          <t>Repasse Gazit - Locação Anexo Abaru</t>
        </is>
      </c>
      <c r="D1100" t="inlineStr">
        <is>
          <t>01/08/2026</t>
        </is>
      </c>
      <c r="E1100" s="488" t="n">
        <v>0</v>
      </c>
      <c r="F1100" t="inlineStr">
        <is>
          <t>Fabrica de Bares (2025)</t>
        </is>
      </c>
      <c r="G1100" t="b">
        <v>1</v>
      </c>
      <c r="H1100" t="inlineStr">
        <is>
          <t>8/2026</t>
        </is>
      </c>
    </row>
    <row r="1101">
      <c r="A1101" t="inlineStr">
        <is>
          <t>Love Cabaret</t>
        </is>
      </c>
      <c r="B1101" t="inlineStr">
        <is>
          <t>Gorjeta</t>
        </is>
      </c>
      <c r="C1101" t="inlineStr">
        <is>
          <t xml:space="preserve">  -  Comissões e Gorjeta</t>
        </is>
      </c>
      <c r="D1101" t="inlineStr">
        <is>
          <t>01/08/2026</t>
        </is>
      </c>
      <c r="E1101" s="488" t="n">
        <v>11415.51</v>
      </c>
      <c r="F1101" t="inlineStr">
        <is>
          <t>Fabrica de Bares (2025)</t>
        </is>
      </c>
      <c r="G1101" t="b">
        <v>1</v>
      </c>
      <c r="H1101" t="inlineStr">
        <is>
          <t>8/2026</t>
        </is>
      </c>
    </row>
    <row r="1102">
      <c r="A1102" t="inlineStr">
        <is>
          <t>Love Cabaret</t>
        </is>
      </c>
      <c r="B1102" t="inlineStr">
        <is>
          <t>Deduções sobre Venda</t>
        </is>
      </c>
      <c r="C1102" t="inlineStr">
        <is>
          <t>Meios de pagamento</t>
        </is>
      </c>
      <c r="D1102" t="inlineStr">
        <is>
          <t>01/08/2026</t>
        </is>
      </c>
      <c r="E1102" s="488" t="n">
        <v>8324.73</v>
      </c>
      <c r="F1102" t="inlineStr">
        <is>
          <t>Fabrica de Bares (2025)</t>
        </is>
      </c>
      <c r="G1102" t="b">
        <v>1</v>
      </c>
      <c r="H1102" t="inlineStr">
        <is>
          <t>8/2026</t>
        </is>
      </c>
    </row>
    <row r="1103">
      <c r="A1103" t="inlineStr">
        <is>
          <t>Love Cabaret</t>
        </is>
      </c>
      <c r="B1103" t="inlineStr">
        <is>
          <t>Deduções sobre Venda</t>
        </is>
      </c>
      <c r="C1103" t="inlineStr">
        <is>
          <t>Meios de pagamento - Delivery</t>
        </is>
      </c>
      <c r="D1103" t="inlineStr">
        <is>
          <t>01/08/2026</t>
        </is>
      </c>
      <c r="E1103" s="488" t="n">
        <v>0</v>
      </c>
      <c r="F1103" t="inlineStr">
        <is>
          <t>Fabrica de Bares (2025)</t>
        </is>
      </c>
      <c r="G1103" t="b">
        <v>1</v>
      </c>
      <c r="H1103" t="inlineStr">
        <is>
          <t>8/2026</t>
        </is>
      </c>
    </row>
    <row r="1104">
      <c r="A1104" t="inlineStr">
        <is>
          <t>Love Cabaret</t>
        </is>
      </c>
      <c r="B1104" t="inlineStr">
        <is>
          <t>Deduções sobre Venda</t>
        </is>
      </c>
      <c r="C1104" t="inlineStr">
        <is>
          <t>Inadimplência</t>
        </is>
      </c>
      <c r="D1104" t="inlineStr">
        <is>
          <t>01/08/2026</t>
        </is>
      </c>
      <c r="E1104" s="488" t="n">
        <v>0</v>
      </c>
      <c r="F1104" t="inlineStr">
        <is>
          <t>Fabrica de Bares (2025)</t>
        </is>
      </c>
      <c r="G1104" t="b">
        <v>1</v>
      </c>
      <c r="H1104" t="inlineStr">
        <is>
          <t>8/2026</t>
        </is>
      </c>
    </row>
    <row r="1105">
      <c r="A1105" t="inlineStr">
        <is>
          <t>Love Cabaret</t>
        </is>
      </c>
      <c r="B1105" t="inlineStr">
        <is>
          <t>Deduções sobre Venda</t>
        </is>
      </c>
      <c r="C1105" t="inlineStr">
        <is>
          <t>Outros D</t>
        </is>
      </c>
      <c r="D1105" t="inlineStr">
        <is>
          <t>01/08/2026</t>
        </is>
      </c>
      <c r="E1105" s="488" t="n">
        <v>0</v>
      </c>
      <c r="F1105" t="inlineStr">
        <is>
          <t>Fabrica de Bares (2025)</t>
        </is>
      </c>
      <c r="G1105" t="b">
        <v>1</v>
      </c>
      <c r="H1105" t="inlineStr">
        <is>
          <t>8/2026</t>
        </is>
      </c>
    </row>
    <row r="1106">
      <c r="A1106" t="inlineStr">
        <is>
          <t>Love Cabaret</t>
        </is>
      </c>
      <c r="B1106" t="inlineStr">
        <is>
          <t>Mão de Obra - PJ</t>
        </is>
      </c>
      <c r="C1106" t="inlineStr">
        <is>
          <t>MDO PJ Fixo</t>
        </is>
      </c>
      <c r="D1106" t="inlineStr">
        <is>
          <t>01/08/2026</t>
        </is>
      </c>
      <c r="E1106" s="488" t="n">
        <v>19550</v>
      </c>
      <c r="F1106" t="inlineStr">
        <is>
          <t>Fabrica de Bares (2025)</t>
        </is>
      </c>
      <c r="G1106" t="b">
        <v>1</v>
      </c>
      <c r="H1106" t="inlineStr">
        <is>
          <t>8/2026</t>
        </is>
      </c>
    </row>
    <row r="1107">
      <c r="A1107" t="inlineStr">
        <is>
          <t>Love Cabaret</t>
        </is>
      </c>
      <c r="B1107" t="inlineStr">
        <is>
          <t>Mão de Obra - Salários</t>
        </is>
      </c>
      <c r="C1107" t="inlineStr">
        <is>
          <t>MDO CLT - Salário</t>
        </is>
      </c>
      <c r="D1107" t="inlineStr">
        <is>
          <t>01/08/2026</t>
        </is>
      </c>
      <c r="E1107" s="488" t="n">
        <v>5655</v>
      </c>
      <c r="F1107" t="inlineStr">
        <is>
          <t>Fabrica de Bares (2025)</t>
        </is>
      </c>
      <c r="G1107" t="b">
        <v>1</v>
      </c>
      <c r="H1107" t="inlineStr">
        <is>
          <t>8/2026</t>
        </is>
      </c>
    </row>
    <row r="1108">
      <c r="A1108" t="inlineStr">
        <is>
          <t>Love Cabaret</t>
        </is>
      </c>
      <c r="B1108" t="inlineStr">
        <is>
          <t>Mão de Obra - Extra</t>
        </is>
      </c>
      <c r="C1108" t="inlineStr">
        <is>
          <t>Mão de Obra Extra</t>
        </is>
      </c>
      <c r="D1108" t="inlineStr">
        <is>
          <t>01/08/2026</t>
        </is>
      </c>
      <c r="E1108" s="488" t="n">
        <v>66000</v>
      </c>
      <c r="F1108" t="inlineStr">
        <is>
          <t>Fabrica de Bares (2025)</t>
        </is>
      </c>
      <c r="G1108" t="b">
        <v>1</v>
      </c>
      <c r="H1108" t="inlineStr">
        <is>
          <t>8/2026</t>
        </is>
      </c>
    </row>
    <row r="1109">
      <c r="A1109" t="inlineStr">
        <is>
          <t>Love Cabaret</t>
        </is>
      </c>
      <c r="B1109" t="inlineStr">
        <is>
          <t>Mão de Obra - Encargos e Provisões</t>
        </is>
      </c>
      <c r="C1109" t="inlineStr">
        <is>
          <t xml:space="preserve">  -  FGTS</t>
        </is>
      </c>
      <c r="D1109" t="inlineStr">
        <is>
          <t>01/08/2026</t>
        </is>
      </c>
      <c r="E1109" s="488" t="n">
        <v>894.09</v>
      </c>
      <c r="F1109" t="inlineStr">
        <is>
          <t>Fabrica de Bares (2025)</t>
        </is>
      </c>
      <c r="G1109" t="b">
        <v>1</v>
      </c>
      <c r="H1109" t="inlineStr">
        <is>
          <t>8/2026</t>
        </is>
      </c>
    </row>
    <row r="1110">
      <c r="A1110" t="inlineStr">
        <is>
          <t>Love Cabaret</t>
        </is>
      </c>
      <c r="B1110" t="inlineStr">
        <is>
          <t>Mão de Obra - Encargos e Provisões</t>
        </is>
      </c>
      <c r="C1110" t="inlineStr">
        <is>
          <t xml:space="preserve">  -  INSS Patronal</t>
        </is>
      </c>
      <c r="D1110" t="inlineStr">
        <is>
          <t>01/08/2026</t>
        </is>
      </c>
      <c r="E1110" s="488" t="n">
        <v>2216.8</v>
      </c>
      <c r="F1110" t="inlineStr">
        <is>
          <t>Fabrica de Bares (2025)</t>
        </is>
      </c>
      <c r="G1110" t="b">
        <v>1</v>
      </c>
      <c r="H1110" t="inlineStr">
        <is>
          <t>8/2026</t>
        </is>
      </c>
    </row>
    <row r="1111">
      <c r="A1111" t="inlineStr">
        <is>
          <t>Love Cabaret</t>
        </is>
      </c>
      <c r="B1111" t="inlineStr">
        <is>
          <t>Mão de Obra - Encargos e Provisões</t>
        </is>
      </c>
      <c r="C1111" t="inlineStr">
        <is>
          <t xml:space="preserve">  -  INSS Segurados</t>
        </is>
      </c>
      <c r="D1111" t="inlineStr">
        <is>
          <t>01/08/2026</t>
        </is>
      </c>
      <c r="E1111" s="488" t="n">
        <v>0</v>
      </c>
      <c r="F1111" t="inlineStr">
        <is>
          <t>Fabrica de Bares (2025)</t>
        </is>
      </c>
      <c r="G1111" t="b">
        <v>1</v>
      </c>
      <c r="H1111" t="inlineStr">
        <is>
          <t>8/2026</t>
        </is>
      </c>
    </row>
    <row r="1112">
      <c r="A1112" t="inlineStr">
        <is>
          <t>Love Cabaret</t>
        </is>
      </c>
      <c r="B1112" t="inlineStr">
        <is>
          <t>Mão de Obra - Encargos e Provisões</t>
        </is>
      </c>
      <c r="C1112" t="inlineStr">
        <is>
          <t xml:space="preserve">  -  13º Salário</t>
        </is>
      </c>
      <c r="D1112" t="inlineStr">
        <is>
          <t>01/08/2026</t>
        </is>
      </c>
      <c r="E1112" s="488" t="n">
        <v>1421.97</v>
      </c>
      <c r="F1112" t="inlineStr">
        <is>
          <t>Fabrica de Bares (2025)</t>
        </is>
      </c>
      <c r="G1112" t="b">
        <v>1</v>
      </c>
      <c r="H1112" t="inlineStr">
        <is>
          <t>8/2026</t>
        </is>
      </c>
    </row>
    <row r="1113">
      <c r="A1113" t="inlineStr">
        <is>
          <t>Love Cabaret</t>
        </is>
      </c>
      <c r="B1113" t="inlineStr">
        <is>
          <t>Mão de Obra - Encargos e Provisões</t>
        </is>
      </c>
      <c r="C1113" t="inlineStr">
        <is>
          <t xml:space="preserve">  -  Férias</t>
        </is>
      </c>
      <c r="D1113" t="inlineStr">
        <is>
          <t>01/08/2026</t>
        </is>
      </c>
      <c r="E1113" s="488" t="n">
        <v>473.71</v>
      </c>
      <c r="F1113" t="inlineStr">
        <is>
          <t>Fabrica de Bares (2025)</t>
        </is>
      </c>
      <c r="G1113" t="b">
        <v>1</v>
      </c>
      <c r="H1113" t="inlineStr">
        <is>
          <t>8/2026</t>
        </is>
      </c>
    </row>
    <row r="1114">
      <c r="A1114" t="inlineStr">
        <is>
          <t>Love Cabaret</t>
        </is>
      </c>
      <c r="B1114" t="inlineStr">
        <is>
          <t>Mão de Obra - Encargos e Provisões</t>
        </is>
      </c>
      <c r="C1114" t="inlineStr">
        <is>
          <t xml:space="preserve">  -  FGTS sobre 13º Salários</t>
        </is>
      </c>
      <c r="D1114" t="inlineStr">
        <is>
          <t>01/08/2026</t>
        </is>
      </c>
      <c r="E1114" s="488" t="n">
        <v>12.66</v>
      </c>
      <c r="F1114" t="inlineStr">
        <is>
          <t>Fabrica de Bares (2025)</t>
        </is>
      </c>
      <c r="G1114" t="b">
        <v>1</v>
      </c>
      <c r="H1114" t="inlineStr">
        <is>
          <t>8/2026</t>
        </is>
      </c>
    </row>
    <row r="1115">
      <c r="A1115" t="inlineStr">
        <is>
          <t>Love Cabaret</t>
        </is>
      </c>
      <c r="B1115" t="inlineStr">
        <is>
          <t>Mão de Obra - Encargos e Provisões</t>
        </is>
      </c>
      <c r="C1115" t="inlineStr">
        <is>
          <t xml:space="preserve">  -  FGTS sobre Férias</t>
        </is>
      </c>
      <c r="D1115" t="inlineStr">
        <is>
          <t>01/08/2026</t>
        </is>
      </c>
      <c r="E1115" s="488" t="n">
        <v>4.22</v>
      </c>
      <c r="F1115" t="inlineStr">
        <is>
          <t>Fabrica de Bares (2025)</t>
        </is>
      </c>
      <c r="G1115" t="b">
        <v>1</v>
      </c>
      <c r="H1115" t="inlineStr">
        <is>
          <t>8/2026</t>
        </is>
      </c>
    </row>
    <row r="1116">
      <c r="A1116" t="inlineStr">
        <is>
          <t>Love Cabaret</t>
        </is>
      </c>
      <c r="B1116" t="inlineStr">
        <is>
          <t>Mão de Obra - Encargos e Provisões</t>
        </is>
      </c>
      <c r="C1116" t="inlineStr">
        <is>
          <t xml:space="preserve">  -  INSS sobre 13º Salários</t>
        </is>
      </c>
      <c r="D1116" t="inlineStr">
        <is>
          <t>01/08/2026</t>
        </is>
      </c>
      <c r="E1116" s="488" t="n">
        <v>23.75</v>
      </c>
      <c r="F1116" t="inlineStr">
        <is>
          <t>Fabrica de Bares (2025)</t>
        </is>
      </c>
      <c r="G1116" t="b">
        <v>1</v>
      </c>
      <c r="H1116" t="inlineStr">
        <is>
          <t>8/2026</t>
        </is>
      </c>
    </row>
    <row r="1117">
      <c r="A1117" t="inlineStr">
        <is>
          <t>Love Cabaret</t>
        </is>
      </c>
      <c r="B1117" t="inlineStr">
        <is>
          <t>Mão de Obra - Encargos e Provisões</t>
        </is>
      </c>
      <c r="C1117" t="inlineStr">
        <is>
          <t xml:space="preserve">  -  INSS sobre Férias</t>
        </is>
      </c>
      <c r="D1117" t="inlineStr">
        <is>
          <t>01/08/2026</t>
        </is>
      </c>
      <c r="E1117" s="488" t="n">
        <v>10.52</v>
      </c>
      <c r="F1117" t="inlineStr">
        <is>
          <t>Fabrica de Bares (2025)</t>
        </is>
      </c>
      <c r="G1117" t="b">
        <v>1</v>
      </c>
      <c r="H1117" t="inlineStr">
        <is>
          <t>8/2026</t>
        </is>
      </c>
    </row>
    <row r="1118">
      <c r="A1118" t="inlineStr">
        <is>
          <t>Love Cabaret</t>
        </is>
      </c>
      <c r="B1118" t="inlineStr">
        <is>
          <t>Mão de Obra - Encargos e Provisões</t>
        </is>
      </c>
      <c r="C1118" t="inlineStr">
        <is>
          <t xml:space="preserve">  -  Rescisão</t>
        </is>
      </c>
      <c r="D1118" t="inlineStr">
        <is>
          <t>01/08/2026</t>
        </is>
      </c>
      <c r="E1118" s="488" t="n">
        <v>341.41</v>
      </c>
      <c r="F1118" t="inlineStr">
        <is>
          <t>Fabrica de Bares (2025)</t>
        </is>
      </c>
      <c r="G1118" t="b">
        <v>1</v>
      </c>
      <c r="H1118" t="inlineStr">
        <is>
          <t>8/2026</t>
        </is>
      </c>
    </row>
    <row r="1119">
      <c r="A1119" t="inlineStr">
        <is>
          <t>Love Cabaret</t>
        </is>
      </c>
      <c r="B1119" t="inlineStr">
        <is>
          <t>Mão de Obra - Encargos e Provisões</t>
        </is>
      </c>
      <c r="C1119" t="inlineStr">
        <is>
          <t xml:space="preserve">  -  Multa Rescisória</t>
        </is>
      </c>
      <c r="D1119" t="inlineStr">
        <is>
          <t>01/08/2026</t>
        </is>
      </c>
      <c r="E1119" s="488" t="n">
        <v>0</v>
      </c>
      <c r="F1119" t="inlineStr">
        <is>
          <t>Fabrica de Bares (2025)</t>
        </is>
      </c>
      <c r="G1119" t="b">
        <v>1</v>
      </c>
      <c r="H1119" t="inlineStr">
        <is>
          <t>8/2026</t>
        </is>
      </c>
    </row>
    <row r="1120">
      <c r="A1120" t="inlineStr">
        <is>
          <t>Love Cabaret</t>
        </is>
      </c>
      <c r="B1120" t="inlineStr">
        <is>
          <t>Mão de Obra - Encargos e Provisões</t>
        </is>
      </c>
      <c r="C1120" t="inlineStr">
        <is>
          <t xml:space="preserve">  -  Ações trabalhistas</t>
        </is>
      </c>
      <c r="D1120" t="inlineStr">
        <is>
          <t>01/08/2026</t>
        </is>
      </c>
      <c r="E1120" s="488" t="n">
        <v>2500</v>
      </c>
      <c r="F1120" t="inlineStr">
        <is>
          <t>Fabrica de Bares (2025)</t>
        </is>
      </c>
      <c r="G1120" t="b">
        <v>1</v>
      </c>
      <c r="H1120" t="inlineStr">
        <is>
          <t>8/2026</t>
        </is>
      </c>
    </row>
    <row r="1121">
      <c r="A1121" t="inlineStr">
        <is>
          <t>Love Cabaret</t>
        </is>
      </c>
      <c r="B1121" t="inlineStr">
        <is>
          <t>Mão de Obra - Encargos e Provisões</t>
        </is>
      </c>
      <c r="C1121" t="inlineStr">
        <is>
          <t xml:space="preserve">  -  Adicional Noturno</t>
        </is>
      </c>
      <c r="D1121" t="inlineStr">
        <is>
          <t>01/08/2026</t>
        </is>
      </c>
      <c r="E1121" s="488" t="n">
        <v>141.88</v>
      </c>
      <c r="F1121" t="inlineStr">
        <is>
          <t>Fabrica de Bares (2025)</t>
        </is>
      </c>
      <c r="G1121" t="b">
        <v>1</v>
      </c>
      <c r="H1121" t="inlineStr">
        <is>
          <t>8/2026</t>
        </is>
      </c>
    </row>
    <row r="1122">
      <c r="A1122" t="inlineStr">
        <is>
          <t>Love Cabaret</t>
        </is>
      </c>
      <c r="B1122" t="inlineStr">
        <is>
          <t>Mão de Obra - Encargos e Provisões</t>
        </is>
      </c>
      <c r="C1122" t="inlineStr">
        <is>
          <t xml:space="preserve">  -  Hora Extra</t>
        </is>
      </c>
      <c r="D1122" t="inlineStr">
        <is>
          <t>01/08/2026</t>
        </is>
      </c>
      <c r="E1122" s="488" t="n">
        <v>0</v>
      </c>
      <c r="F1122" t="inlineStr">
        <is>
          <t>Fabrica de Bares (2025)</t>
        </is>
      </c>
      <c r="G1122" t="b">
        <v>1</v>
      </c>
      <c r="H1122" t="inlineStr">
        <is>
          <t>8/2026</t>
        </is>
      </c>
    </row>
    <row r="1123">
      <c r="A1123" t="inlineStr">
        <is>
          <t>Love Cabaret</t>
        </is>
      </c>
      <c r="B1123" t="inlineStr">
        <is>
          <t>Mão de Obra - Encargos e Provisões</t>
        </is>
      </c>
      <c r="C1123" t="inlineStr">
        <is>
          <t xml:space="preserve">  -  Remuneração Variável</t>
        </is>
      </c>
      <c r="D1123" t="inlineStr">
        <is>
          <t>01/08/2026</t>
        </is>
      </c>
      <c r="E1123" s="488" t="n">
        <v>0</v>
      </c>
      <c r="F1123" t="inlineStr">
        <is>
          <t>Fabrica de Bares (2025)</t>
        </is>
      </c>
      <c r="G1123" t="b">
        <v>1</v>
      </c>
      <c r="H1123" t="inlineStr">
        <is>
          <t>8/2026</t>
        </is>
      </c>
    </row>
    <row r="1124">
      <c r="A1124" t="inlineStr">
        <is>
          <t>Love Cabaret</t>
        </is>
      </c>
      <c r="B1124" t="inlineStr">
        <is>
          <t>Mão de Obra - Encargos e Provisões</t>
        </is>
      </c>
      <c r="C1124" t="inlineStr">
        <is>
          <t xml:space="preserve">  -  Premiação</t>
        </is>
      </c>
      <c r="D1124" t="inlineStr">
        <is>
          <t>01/08/2026</t>
        </is>
      </c>
      <c r="E1124" s="488" t="n">
        <v>0</v>
      </c>
      <c r="F1124" t="inlineStr">
        <is>
          <t>Fabrica de Bares (2025)</t>
        </is>
      </c>
      <c r="G1124" t="b">
        <v>1</v>
      </c>
      <c r="H1124" t="inlineStr">
        <is>
          <t>8/2026</t>
        </is>
      </c>
    </row>
    <row r="1125">
      <c r="A1125" t="inlineStr">
        <is>
          <t>Love Cabaret</t>
        </is>
      </c>
      <c r="B1125" t="inlineStr">
        <is>
          <t>Mão de Obra - Benefícios</t>
        </is>
      </c>
      <c r="C1125" t="inlineStr">
        <is>
          <t xml:space="preserve">  -  Vale-transporte</t>
        </is>
      </c>
      <c r="D1125" t="inlineStr">
        <is>
          <t>01/08/2026</t>
        </is>
      </c>
      <c r="E1125" s="488" t="n">
        <v>760</v>
      </c>
      <c r="F1125" t="inlineStr">
        <is>
          <t>Fabrica de Bares (2025)</t>
        </is>
      </c>
      <c r="G1125" t="b">
        <v>1</v>
      </c>
      <c r="H1125" t="inlineStr">
        <is>
          <t>8/2026</t>
        </is>
      </c>
    </row>
    <row r="1126">
      <c r="A1126" t="inlineStr">
        <is>
          <t>Love Cabaret</t>
        </is>
      </c>
      <c r="B1126" t="inlineStr">
        <is>
          <t>Mão de Obra - Benefícios</t>
        </is>
      </c>
      <c r="C1126" t="inlineStr">
        <is>
          <t xml:space="preserve">  -  Assist. Médica</t>
        </is>
      </c>
      <c r="D1126" t="inlineStr">
        <is>
          <t>01/08/2026</t>
        </is>
      </c>
      <c r="E1126" s="488" t="n">
        <v>0</v>
      </c>
      <c r="F1126" t="inlineStr">
        <is>
          <t>Fabrica de Bares (2025)</t>
        </is>
      </c>
      <c r="G1126" t="b">
        <v>1</v>
      </c>
      <c r="H1126" t="inlineStr">
        <is>
          <t>8/2026</t>
        </is>
      </c>
    </row>
    <row r="1127">
      <c r="A1127" t="inlineStr">
        <is>
          <t>Love Cabaret</t>
        </is>
      </c>
      <c r="B1127" t="inlineStr">
        <is>
          <t>Mão de Obra - Benefícios</t>
        </is>
      </c>
      <c r="C1127" t="inlineStr">
        <is>
          <t xml:space="preserve">  -  Assist. Odontologica</t>
        </is>
      </c>
      <c r="D1127" t="inlineStr">
        <is>
          <t>01/08/2026</t>
        </is>
      </c>
      <c r="E1127" s="488" t="n">
        <v>0</v>
      </c>
      <c r="F1127" t="inlineStr">
        <is>
          <t>Fabrica de Bares (2025)</t>
        </is>
      </c>
      <c r="G1127" t="b">
        <v>1</v>
      </c>
      <c r="H1127" t="inlineStr">
        <is>
          <t>8/2026</t>
        </is>
      </c>
    </row>
    <row r="1128">
      <c r="A1128" t="inlineStr">
        <is>
          <t>Love Cabaret</t>
        </is>
      </c>
      <c r="B1128" t="inlineStr">
        <is>
          <t>Mão de Obra - Benefícios</t>
        </is>
      </c>
      <c r="C1128" t="inlineStr">
        <is>
          <t xml:space="preserve">  -  Seguro de Vida</t>
        </is>
      </c>
      <c r="D1128" t="inlineStr">
        <is>
          <t>01/08/2026</t>
        </is>
      </c>
      <c r="E1128" s="488" t="n">
        <v>20</v>
      </c>
      <c r="F1128" t="inlineStr">
        <is>
          <t>Fabrica de Bares (2025)</t>
        </is>
      </c>
      <c r="G1128" t="b">
        <v>1</v>
      </c>
      <c r="H1128" t="inlineStr">
        <is>
          <t>8/2026</t>
        </is>
      </c>
    </row>
    <row r="1129">
      <c r="A1129" t="inlineStr">
        <is>
          <t>Love Cabaret</t>
        </is>
      </c>
      <c r="B1129" t="inlineStr">
        <is>
          <t>Mão de Obra - Benefícios</t>
        </is>
      </c>
      <c r="C1129" t="inlineStr">
        <is>
          <t xml:space="preserve">  -  Ajuda de Custo</t>
        </is>
      </c>
      <c r="D1129" t="inlineStr">
        <is>
          <t>01/08/2026</t>
        </is>
      </c>
      <c r="E1129" s="488" t="n">
        <v>0</v>
      </c>
      <c r="F1129" t="inlineStr">
        <is>
          <t>Fabrica de Bares (2025)</t>
        </is>
      </c>
      <c r="G1129" t="b">
        <v>1</v>
      </c>
      <c r="H1129" t="inlineStr">
        <is>
          <t>8/2026</t>
        </is>
      </c>
    </row>
    <row r="1130">
      <c r="A1130" t="inlineStr">
        <is>
          <t>Love Cabaret</t>
        </is>
      </c>
      <c r="B1130" t="inlineStr">
        <is>
          <t>Mão de Obra - Benefícios</t>
        </is>
      </c>
      <c r="C1130" t="inlineStr">
        <is>
          <t xml:space="preserve">  -  Uniformes Manutenção e Reposição</t>
        </is>
      </c>
      <c r="D1130" t="inlineStr">
        <is>
          <t>01/08/2026</t>
        </is>
      </c>
      <c r="E1130" s="488" t="n">
        <v>0</v>
      </c>
      <c r="F1130" t="inlineStr">
        <is>
          <t>Fabrica de Bares (2025)</t>
        </is>
      </c>
      <c r="G1130" t="b">
        <v>1</v>
      </c>
      <c r="H1130" t="inlineStr">
        <is>
          <t>8/2026</t>
        </is>
      </c>
    </row>
    <row r="1131">
      <c r="A1131" t="inlineStr">
        <is>
          <t>Love Cabaret</t>
        </is>
      </c>
      <c r="B1131" t="inlineStr">
        <is>
          <t>Mão de Obra - Benefícios</t>
        </is>
      </c>
      <c r="C1131" t="inlineStr">
        <is>
          <t xml:space="preserve">  -  Exames Periódicos</t>
        </is>
      </c>
      <c r="D1131" t="inlineStr">
        <is>
          <t>01/08/2026</t>
        </is>
      </c>
      <c r="E1131" s="488" t="n">
        <v>9.890000000000001</v>
      </c>
      <c r="F1131" t="inlineStr">
        <is>
          <t>Fabrica de Bares (2025)</t>
        </is>
      </c>
      <c r="G1131" t="b">
        <v>1</v>
      </c>
      <c r="H1131" t="inlineStr">
        <is>
          <t>8/2026</t>
        </is>
      </c>
    </row>
    <row r="1132">
      <c r="A1132" t="inlineStr">
        <is>
          <t>Love Cabaret</t>
        </is>
      </c>
      <c r="B1132" t="inlineStr">
        <is>
          <t>Mão de Obra - Benefícios</t>
        </is>
      </c>
      <c r="C1132" t="inlineStr">
        <is>
          <t xml:space="preserve">  -  Diversos - Vale Combustível</t>
        </is>
      </c>
      <c r="D1132" t="inlineStr">
        <is>
          <t>01/08/2026</t>
        </is>
      </c>
      <c r="E1132" s="488" t="n">
        <v>0</v>
      </c>
      <c r="F1132" t="inlineStr">
        <is>
          <t>Fabrica de Bares (2025)</t>
        </is>
      </c>
      <c r="G1132" t="b">
        <v>1</v>
      </c>
      <c r="H1132" t="inlineStr">
        <is>
          <t>8/2026</t>
        </is>
      </c>
    </row>
    <row r="1133">
      <c r="A1133" t="inlineStr">
        <is>
          <t>Love Cabaret</t>
        </is>
      </c>
      <c r="B1133" t="inlineStr">
        <is>
          <t>Mão de Obra - Benefícios</t>
        </is>
      </c>
      <c r="C1133" t="inlineStr">
        <is>
          <t xml:space="preserve">  -  Gratificações</t>
        </is>
      </c>
      <c r="D1133" t="inlineStr">
        <is>
          <t>01/08/2026</t>
        </is>
      </c>
      <c r="E1133" s="488" t="n">
        <v>0</v>
      </c>
      <c r="F1133" t="inlineStr">
        <is>
          <t>Fabrica de Bares (2025)</t>
        </is>
      </c>
      <c r="G1133" t="b">
        <v>1</v>
      </c>
      <c r="H1133" t="inlineStr">
        <is>
          <t>8/2026</t>
        </is>
      </c>
    </row>
    <row r="1134">
      <c r="A1134" t="inlineStr">
        <is>
          <t>Love Cabaret</t>
        </is>
      </c>
      <c r="B1134" t="inlineStr">
        <is>
          <t>Mão de Obra - Benefícios</t>
        </is>
      </c>
      <c r="C1134" t="inlineStr">
        <is>
          <t xml:space="preserve">  -  Cursos e Treinamentos</t>
        </is>
      </c>
      <c r="D1134" t="inlineStr">
        <is>
          <t>01/08/2026</t>
        </is>
      </c>
      <c r="E1134" s="488" t="n">
        <v>0</v>
      </c>
      <c r="F1134" t="inlineStr">
        <is>
          <t>Fabrica de Bares (2025)</t>
        </is>
      </c>
      <c r="G1134" t="b">
        <v>1</v>
      </c>
      <c r="H1134" t="inlineStr">
        <is>
          <t>8/2026</t>
        </is>
      </c>
    </row>
    <row r="1135">
      <c r="A1135" t="inlineStr">
        <is>
          <t>Love Cabaret</t>
        </is>
      </c>
      <c r="B1135" t="inlineStr">
        <is>
          <t>Mão de Obra - Benefícios</t>
        </is>
      </c>
      <c r="C1135" t="inlineStr">
        <is>
          <t xml:space="preserve">  -  Alimentação Funcionário</t>
        </is>
      </c>
      <c r="D1135" t="inlineStr">
        <is>
          <t>01/08/2026</t>
        </is>
      </c>
      <c r="E1135" s="488" t="n">
        <v>12151.62</v>
      </c>
      <c r="F1135" t="inlineStr">
        <is>
          <t>Fabrica de Bares (2025)</t>
        </is>
      </c>
      <c r="G1135" t="b">
        <v>1</v>
      </c>
      <c r="H1135" t="inlineStr">
        <is>
          <t>8/2026</t>
        </is>
      </c>
    </row>
    <row r="1136">
      <c r="A1136" t="inlineStr">
        <is>
          <t>Love Cabaret</t>
        </is>
      </c>
      <c r="B1136" t="inlineStr">
        <is>
          <t>Mão de Obra - Pro Labores</t>
        </is>
      </c>
      <c r="C1136" t="inlineStr">
        <is>
          <t xml:space="preserve">  -  Pro Labore</t>
        </is>
      </c>
      <c r="D1136" t="inlineStr">
        <is>
          <t>01/08/2026</t>
        </is>
      </c>
      <c r="E1136" s="488" t="n">
        <v>0</v>
      </c>
      <c r="F1136" t="inlineStr">
        <is>
          <t>Fabrica de Bares (2025)</t>
        </is>
      </c>
      <c r="G1136" t="b">
        <v>1</v>
      </c>
      <c r="H1136" t="inlineStr">
        <is>
          <t>8/2026</t>
        </is>
      </c>
    </row>
    <row r="1137">
      <c r="A1137" t="inlineStr">
        <is>
          <t>Love Cabaret</t>
        </is>
      </c>
      <c r="B1137" t="inlineStr">
        <is>
          <t>Custo de Ocupação</t>
        </is>
      </c>
      <c r="C1137" t="inlineStr">
        <is>
          <t>Aluguel de Imoveis</t>
        </is>
      </c>
      <c r="D1137" t="inlineStr">
        <is>
          <t>01/08/2026</t>
        </is>
      </c>
      <c r="E1137" s="488" t="n">
        <v>65188.38</v>
      </c>
      <c r="F1137" t="inlineStr">
        <is>
          <t>Fabrica de Bares (2025)</t>
        </is>
      </c>
      <c r="G1137" t="b">
        <v>1</v>
      </c>
      <c r="H1137" t="inlineStr">
        <is>
          <t>8/2026</t>
        </is>
      </c>
    </row>
    <row r="1138">
      <c r="A1138" t="inlineStr">
        <is>
          <t>Love Cabaret</t>
        </is>
      </c>
      <c r="B1138" t="inlineStr">
        <is>
          <t>Custo de Ocupação</t>
        </is>
      </c>
      <c r="C1138" t="inlineStr">
        <is>
          <t>Condominio</t>
        </is>
      </c>
      <c r="D1138" t="inlineStr">
        <is>
          <t>01/08/2026</t>
        </is>
      </c>
      <c r="E1138" s="488" t="n">
        <v>0</v>
      </c>
      <c r="F1138" t="inlineStr">
        <is>
          <t>Fabrica de Bares (2025)</t>
        </is>
      </c>
      <c r="G1138" t="b">
        <v>1</v>
      </c>
      <c r="H1138" t="inlineStr">
        <is>
          <t>8/2026</t>
        </is>
      </c>
    </row>
    <row r="1139">
      <c r="A1139" t="inlineStr">
        <is>
          <t>Love Cabaret</t>
        </is>
      </c>
      <c r="B1139" t="inlineStr">
        <is>
          <t>Custo de Ocupação</t>
        </is>
      </c>
      <c r="C1139" t="inlineStr">
        <is>
          <t>IPTU</t>
        </is>
      </c>
      <c r="D1139" t="inlineStr">
        <is>
          <t>01/08/2026</t>
        </is>
      </c>
      <c r="E1139" s="488" t="n">
        <v>5168</v>
      </c>
      <c r="F1139" t="inlineStr">
        <is>
          <t>Fabrica de Bares (2025)</t>
        </is>
      </c>
      <c r="G1139" t="b">
        <v>1</v>
      </c>
      <c r="H1139" t="inlineStr">
        <is>
          <t>8/2026</t>
        </is>
      </c>
    </row>
    <row r="1140">
      <c r="A1140" t="inlineStr">
        <is>
          <t>Love Cabaret</t>
        </is>
      </c>
      <c r="B1140" t="inlineStr">
        <is>
          <t>Custo de Ocupação</t>
        </is>
      </c>
      <c r="C1140" t="inlineStr">
        <is>
          <t>Fundo de Promoção</t>
        </is>
      </c>
      <c r="D1140" t="inlineStr">
        <is>
          <t>01/08/2026</t>
        </is>
      </c>
      <c r="E1140" s="488" t="n">
        <v>0</v>
      </c>
      <c r="F1140" t="inlineStr">
        <is>
          <t>Fabrica de Bares (2025)</t>
        </is>
      </c>
      <c r="G1140" t="b">
        <v>1</v>
      </c>
      <c r="H1140" t="inlineStr">
        <is>
          <t>8/2026</t>
        </is>
      </c>
    </row>
    <row r="1141">
      <c r="A1141" t="inlineStr">
        <is>
          <t>Love Cabaret</t>
        </is>
      </c>
      <c r="B1141" t="inlineStr">
        <is>
          <t>Custo de Ocupação</t>
        </is>
      </c>
      <c r="C1141" t="inlineStr">
        <is>
          <t>Seguro Patrimonial</t>
        </is>
      </c>
      <c r="D1141" t="inlineStr">
        <is>
          <t>01/08/2026</t>
        </is>
      </c>
      <c r="E1141" s="488" t="n">
        <v>120.36</v>
      </c>
      <c r="F1141" t="inlineStr">
        <is>
          <t>Fabrica de Bares (2025)</t>
        </is>
      </c>
      <c r="G1141" t="b">
        <v>1</v>
      </c>
      <c r="H1141" t="inlineStr">
        <is>
          <t>8/2026</t>
        </is>
      </c>
    </row>
    <row r="1142">
      <c r="A1142" t="inlineStr">
        <is>
          <t>Love Cabaret</t>
        </is>
      </c>
      <c r="B1142" t="inlineStr">
        <is>
          <t>Custo de Ocupação</t>
        </is>
      </c>
      <c r="C1142" t="inlineStr">
        <is>
          <t>Arrendamento</t>
        </is>
      </c>
      <c r="D1142" t="inlineStr">
        <is>
          <t>01/08/2026</t>
        </is>
      </c>
      <c r="E1142" s="488" t="n">
        <v>0</v>
      </c>
      <c r="F1142" t="inlineStr">
        <is>
          <t>Fabrica de Bares (2025)</t>
        </is>
      </c>
      <c r="G1142" t="b">
        <v>1</v>
      </c>
      <c r="H1142" t="inlineStr">
        <is>
          <t>8/2026</t>
        </is>
      </c>
    </row>
    <row r="1143">
      <c r="A1143" t="inlineStr">
        <is>
          <t>Love Cabaret</t>
        </is>
      </c>
      <c r="B1143" t="inlineStr">
        <is>
          <t>Custo de Ocupação</t>
        </is>
      </c>
      <c r="C1143" t="inlineStr">
        <is>
          <t>Taxas publicas administrativas - Ocupação</t>
        </is>
      </c>
      <c r="D1143" t="inlineStr">
        <is>
          <t>01/08/2026</t>
        </is>
      </c>
      <c r="E1143" s="488" t="n">
        <v>0</v>
      </c>
      <c r="F1143" t="inlineStr">
        <is>
          <t>Fabrica de Bares (2025)</t>
        </is>
      </c>
      <c r="G1143" t="b">
        <v>1</v>
      </c>
      <c r="H1143" t="inlineStr">
        <is>
          <t>8/2026</t>
        </is>
      </c>
    </row>
    <row r="1144">
      <c r="A1144" t="inlineStr">
        <is>
          <t>Love Cabaret</t>
        </is>
      </c>
      <c r="B1144" t="inlineStr">
        <is>
          <t>Utilidades</t>
        </is>
      </c>
      <c r="C1144" t="inlineStr">
        <is>
          <t>Agua/Esgoto</t>
        </is>
      </c>
      <c r="D1144" t="inlineStr">
        <is>
          <t>01/08/2026</t>
        </is>
      </c>
      <c r="E1144" s="488" t="n">
        <v>2764.7</v>
      </c>
      <c r="F1144" t="inlineStr">
        <is>
          <t>Fabrica de Bares (2025)</t>
        </is>
      </c>
      <c r="G1144" t="b">
        <v>1</v>
      </c>
      <c r="H1144" t="inlineStr">
        <is>
          <t>8/2026</t>
        </is>
      </c>
    </row>
    <row r="1145">
      <c r="A1145" t="inlineStr">
        <is>
          <t>Love Cabaret</t>
        </is>
      </c>
      <c r="B1145" t="inlineStr">
        <is>
          <t>Utilidades</t>
        </is>
      </c>
      <c r="C1145" t="inlineStr">
        <is>
          <t>Energia Eletrica</t>
        </is>
      </c>
      <c r="D1145" t="inlineStr">
        <is>
          <t>01/08/2026</t>
        </is>
      </c>
      <c r="E1145" s="488" t="n">
        <v>9764.700000000001</v>
      </c>
      <c r="F1145" t="inlineStr">
        <is>
          <t>Fabrica de Bares (2025)</t>
        </is>
      </c>
      <c r="G1145" t="b">
        <v>1</v>
      </c>
      <c r="H1145" t="inlineStr">
        <is>
          <t>8/2026</t>
        </is>
      </c>
    </row>
    <row r="1146">
      <c r="A1146" t="inlineStr">
        <is>
          <t>Love Cabaret</t>
        </is>
      </c>
      <c r="B1146" t="inlineStr">
        <is>
          <t>Utilidades</t>
        </is>
      </c>
      <c r="C1146" t="inlineStr">
        <is>
          <t>Gas de Cozinha</t>
        </is>
      </c>
      <c r="D1146" t="inlineStr">
        <is>
          <t>01/08/2026</t>
        </is>
      </c>
      <c r="E1146" s="488" t="n">
        <v>1164.7</v>
      </c>
      <c r="F1146" t="inlineStr">
        <is>
          <t>Fabrica de Bares (2025)</t>
        </is>
      </c>
      <c r="G1146" t="b">
        <v>1</v>
      </c>
      <c r="H1146" t="inlineStr">
        <is>
          <t>8/2026</t>
        </is>
      </c>
    </row>
    <row r="1147">
      <c r="A1147" t="inlineStr">
        <is>
          <t>Love Cabaret</t>
        </is>
      </c>
      <c r="B1147" t="inlineStr">
        <is>
          <t>Utilidades</t>
        </is>
      </c>
      <c r="C1147" t="inlineStr">
        <is>
          <t>Higiene e Limpeza</t>
        </is>
      </c>
      <c r="D1147" t="inlineStr">
        <is>
          <t>01/08/2026</t>
        </is>
      </c>
      <c r="E1147" s="488" t="n">
        <v>11264.7</v>
      </c>
      <c r="F1147" t="inlineStr">
        <is>
          <t>Fabrica de Bares (2025)</t>
        </is>
      </c>
      <c r="G1147" t="b">
        <v>1</v>
      </c>
      <c r="H1147" t="inlineStr">
        <is>
          <t>8/2026</t>
        </is>
      </c>
    </row>
    <row r="1148">
      <c r="A1148" t="inlineStr">
        <is>
          <t>Love Cabaret</t>
        </is>
      </c>
      <c r="B1148" t="inlineStr">
        <is>
          <t>Utilidades</t>
        </is>
      </c>
      <c r="C1148" t="inlineStr">
        <is>
          <t>Descartaveis</t>
        </is>
      </c>
      <c r="D1148" t="inlineStr">
        <is>
          <t>01/08/2026</t>
        </is>
      </c>
      <c r="E1148" s="488" t="n">
        <v>464.7</v>
      </c>
      <c r="F1148" t="inlineStr">
        <is>
          <t>Fabrica de Bares (2025)</t>
        </is>
      </c>
      <c r="G1148" t="b">
        <v>1</v>
      </c>
      <c r="H1148" t="inlineStr">
        <is>
          <t>8/2026</t>
        </is>
      </c>
    </row>
    <row r="1149">
      <c r="A1149" t="inlineStr">
        <is>
          <t>Love Cabaret</t>
        </is>
      </c>
      <c r="B1149" t="inlineStr">
        <is>
          <t>Utilidades</t>
        </is>
      </c>
      <c r="C1149" t="inlineStr">
        <is>
          <t>Controle de Pragas</t>
        </is>
      </c>
      <c r="D1149" t="inlineStr">
        <is>
          <t>01/08/2026</t>
        </is>
      </c>
      <c r="E1149" s="488" t="n">
        <v>642.6</v>
      </c>
      <c r="F1149" t="inlineStr">
        <is>
          <t>Fabrica de Bares (2025)</t>
        </is>
      </c>
      <c r="G1149" t="b">
        <v>1</v>
      </c>
      <c r="H1149" t="inlineStr">
        <is>
          <t>8/2026</t>
        </is>
      </c>
    </row>
    <row r="1150">
      <c r="A1150" t="inlineStr">
        <is>
          <t>Love Cabaret</t>
        </is>
      </c>
      <c r="B1150" t="inlineStr">
        <is>
          <t>Utilidades</t>
        </is>
      </c>
      <c r="C1150" t="inlineStr">
        <is>
          <t>Coleta de lixo</t>
        </is>
      </c>
      <c r="D1150" t="inlineStr">
        <is>
          <t>01/08/2026</t>
        </is>
      </c>
      <c r="E1150" s="488" t="n">
        <v>1364.7</v>
      </c>
      <c r="F1150" t="inlineStr">
        <is>
          <t>Fabrica de Bares (2025)</t>
        </is>
      </c>
      <c r="G1150" t="b">
        <v>1</v>
      </c>
      <c r="H1150" t="inlineStr">
        <is>
          <t>8/2026</t>
        </is>
      </c>
    </row>
    <row r="1151">
      <c r="A1151" t="inlineStr">
        <is>
          <t>Love Cabaret</t>
        </is>
      </c>
      <c r="B1151" t="inlineStr">
        <is>
          <t>Utilidades</t>
        </is>
      </c>
      <c r="C1151" t="inlineStr">
        <is>
          <t>Utensilios</t>
        </is>
      </c>
      <c r="D1151" t="inlineStr">
        <is>
          <t>01/08/2026</t>
        </is>
      </c>
      <c r="E1151" s="488" t="n">
        <v>1664.7</v>
      </c>
      <c r="F1151" t="inlineStr">
        <is>
          <t>Fabrica de Bares (2025)</t>
        </is>
      </c>
      <c r="G1151" t="b">
        <v>1</v>
      </c>
      <c r="H1151" t="inlineStr">
        <is>
          <t>8/2026</t>
        </is>
      </c>
    </row>
    <row r="1152">
      <c r="A1152" t="inlineStr">
        <is>
          <t>Love Cabaret</t>
        </is>
      </c>
      <c r="B1152" t="inlineStr">
        <is>
          <t>Utilidades</t>
        </is>
      </c>
      <c r="C1152" t="inlineStr">
        <is>
          <t>Serviços Graficos</t>
        </is>
      </c>
      <c r="D1152" t="inlineStr">
        <is>
          <t>01/08/2026</t>
        </is>
      </c>
      <c r="E1152" s="488" t="n">
        <v>444.7</v>
      </c>
      <c r="F1152" t="inlineStr">
        <is>
          <t>Fabrica de Bares (2025)</t>
        </is>
      </c>
      <c r="G1152" t="b">
        <v>1</v>
      </c>
      <c r="H1152" t="inlineStr">
        <is>
          <t>8/2026</t>
        </is>
      </c>
    </row>
    <row r="1153">
      <c r="A1153" t="inlineStr">
        <is>
          <t>Love Cabaret</t>
        </is>
      </c>
      <c r="B1153" t="inlineStr">
        <is>
          <t>Utilidades</t>
        </is>
      </c>
      <c r="C1153" t="inlineStr">
        <is>
          <t>Custas Cartório / Operação</t>
        </is>
      </c>
      <c r="D1153" t="inlineStr">
        <is>
          <t>01/08/2026</t>
        </is>
      </c>
      <c r="E1153" s="488" t="n">
        <v>264.7</v>
      </c>
      <c r="F1153" t="inlineStr">
        <is>
          <t>Fabrica de Bares (2025)</t>
        </is>
      </c>
      <c r="G1153" t="b">
        <v>1</v>
      </c>
      <c r="H1153" t="inlineStr">
        <is>
          <t>8/2026</t>
        </is>
      </c>
    </row>
    <row r="1154">
      <c r="A1154" t="inlineStr">
        <is>
          <t>Love Cabaret</t>
        </is>
      </c>
      <c r="B1154" t="inlineStr">
        <is>
          <t>Utilidades</t>
        </is>
      </c>
      <c r="C1154" t="inlineStr">
        <is>
          <t>Material de Escritorio</t>
        </is>
      </c>
      <c r="D1154" t="inlineStr">
        <is>
          <t>01/08/2026</t>
        </is>
      </c>
      <c r="E1154" s="488" t="n">
        <v>29.99</v>
      </c>
      <c r="F1154" t="inlineStr">
        <is>
          <t>Fabrica de Bares (2025)</t>
        </is>
      </c>
      <c r="G1154" t="b">
        <v>1</v>
      </c>
      <c r="H1154" t="inlineStr">
        <is>
          <t>8/2026</t>
        </is>
      </c>
    </row>
    <row r="1155">
      <c r="A1155" t="inlineStr">
        <is>
          <t>Love Cabaret</t>
        </is>
      </c>
      <c r="B1155" t="inlineStr">
        <is>
          <t>Utilidades</t>
        </is>
      </c>
      <c r="C1155" t="inlineStr">
        <is>
          <t>Serviços de Limpeza</t>
        </is>
      </c>
      <c r="D1155" t="inlineStr">
        <is>
          <t>01/08/2026</t>
        </is>
      </c>
      <c r="E1155" s="488" t="n">
        <v>3832.5</v>
      </c>
      <c r="F1155" t="inlineStr">
        <is>
          <t>Fabrica de Bares (2025)</t>
        </is>
      </c>
      <c r="G1155" t="b">
        <v>1</v>
      </c>
      <c r="H1155" t="inlineStr">
        <is>
          <t>8/2026</t>
        </is>
      </c>
    </row>
    <row r="1156">
      <c r="A1156" t="inlineStr">
        <is>
          <t>Love Cabaret</t>
        </is>
      </c>
      <c r="B1156" t="inlineStr">
        <is>
          <t>Utilidades</t>
        </is>
      </c>
      <c r="C1156" t="inlineStr">
        <is>
          <t>Serviço de Lavanderia</t>
        </is>
      </c>
      <c r="D1156" t="inlineStr">
        <is>
          <t>01/08/2026</t>
        </is>
      </c>
      <c r="E1156" s="488" t="n">
        <v>26.25</v>
      </c>
      <c r="F1156" t="inlineStr">
        <is>
          <t>Fabrica de Bares (2025)</t>
        </is>
      </c>
      <c r="G1156" t="b">
        <v>1</v>
      </c>
      <c r="H1156" t="inlineStr">
        <is>
          <t>8/2026</t>
        </is>
      </c>
    </row>
    <row r="1157">
      <c r="A1157" t="inlineStr">
        <is>
          <t>Love Cabaret</t>
        </is>
      </c>
      <c r="B1157" t="inlineStr">
        <is>
          <t>Utilidades</t>
        </is>
      </c>
      <c r="C1157" t="inlineStr">
        <is>
          <t>Material de Consumo - Gelo/ Gas CO2/ Carvao /Velas</t>
        </is>
      </c>
      <c r="D1157" t="inlineStr">
        <is>
          <t>01/08/2026</t>
        </is>
      </c>
      <c r="E1157" s="488" t="n">
        <v>914.7</v>
      </c>
      <c r="F1157" t="inlineStr">
        <is>
          <t>Fabrica de Bares (2025)</t>
        </is>
      </c>
      <c r="G1157" t="b">
        <v>1</v>
      </c>
      <c r="H1157" t="inlineStr">
        <is>
          <t>8/2026</t>
        </is>
      </c>
    </row>
    <row r="1158">
      <c r="A1158" t="inlineStr">
        <is>
          <t>Love Cabaret</t>
        </is>
      </c>
      <c r="B1158" t="inlineStr">
        <is>
          <t>Informática e TI</t>
        </is>
      </c>
      <c r="C1158" t="inlineStr">
        <is>
          <t>Telefone</t>
        </is>
      </c>
      <c r="D1158" t="inlineStr">
        <is>
          <t>01/08/2026</t>
        </is>
      </c>
      <c r="E1158" s="488" t="n">
        <v>0</v>
      </c>
      <c r="F1158" t="inlineStr">
        <is>
          <t>Fabrica de Bares (2025)</t>
        </is>
      </c>
      <c r="G1158" t="b">
        <v>1</v>
      </c>
      <c r="H1158" t="inlineStr">
        <is>
          <t>8/2026</t>
        </is>
      </c>
    </row>
    <row r="1159">
      <c r="A1159" t="inlineStr">
        <is>
          <t>Love Cabaret</t>
        </is>
      </c>
      <c r="B1159" t="inlineStr">
        <is>
          <t>Informática e TI</t>
        </is>
      </c>
      <c r="C1159" t="inlineStr">
        <is>
          <t>Internet</t>
        </is>
      </c>
      <c r="D1159" t="inlineStr">
        <is>
          <t>01/08/2026</t>
        </is>
      </c>
      <c r="E1159" s="488" t="n">
        <v>1193.27</v>
      </c>
      <c r="F1159" t="inlineStr">
        <is>
          <t>Fabrica de Bares (2025)</t>
        </is>
      </c>
      <c r="G1159" t="b">
        <v>1</v>
      </c>
      <c r="H1159" t="inlineStr">
        <is>
          <t>8/2026</t>
        </is>
      </c>
    </row>
    <row r="1160">
      <c r="A1160" t="inlineStr">
        <is>
          <t>Love Cabaret</t>
        </is>
      </c>
      <c r="B1160" t="inlineStr">
        <is>
          <t>Informática e TI</t>
        </is>
      </c>
      <c r="C1160" t="inlineStr">
        <is>
          <t>TV por assinatura/musica ambiente</t>
        </is>
      </c>
      <c r="D1160" t="inlineStr">
        <is>
          <t>01/08/2026</t>
        </is>
      </c>
      <c r="E1160" s="488" t="n">
        <v>0</v>
      </c>
      <c r="F1160" t="inlineStr">
        <is>
          <t>Fabrica de Bares (2025)</t>
        </is>
      </c>
      <c r="G1160" t="b">
        <v>1</v>
      </c>
      <c r="H1160" t="inlineStr">
        <is>
          <t>8/2026</t>
        </is>
      </c>
    </row>
    <row r="1161">
      <c r="A1161" t="inlineStr">
        <is>
          <t>Love Cabaret</t>
        </is>
      </c>
      <c r="B1161" t="inlineStr">
        <is>
          <t>Informática e TI</t>
        </is>
      </c>
      <c r="C1161" t="inlineStr">
        <is>
          <t>Sistemas de Segurança e Alarme</t>
        </is>
      </c>
      <c r="D1161" t="inlineStr">
        <is>
          <t>01/08/2026</t>
        </is>
      </c>
      <c r="E1161" s="488" t="n">
        <v>0</v>
      </c>
      <c r="F1161" t="inlineStr">
        <is>
          <t>Fabrica de Bares (2025)</t>
        </is>
      </c>
      <c r="G1161" t="b">
        <v>1</v>
      </c>
      <c r="H1161" t="inlineStr">
        <is>
          <t>8/2026</t>
        </is>
      </c>
    </row>
    <row r="1162">
      <c r="A1162" t="inlineStr">
        <is>
          <t>Love Cabaret</t>
        </is>
      </c>
      <c r="B1162" t="inlineStr">
        <is>
          <t>Informática e TI</t>
        </is>
      </c>
      <c r="C1162" t="inlineStr">
        <is>
          <t>Sistemas Gerais - Operacionais</t>
        </is>
      </c>
      <c r="D1162" t="inlineStr">
        <is>
          <t>01/08/2026</t>
        </is>
      </c>
      <c r="E1162" s="488" t="n">
        <v>1554</v>
      </c>
      <c r="F1162" t="inlineStr">
        <is>
          <t>Fabrica de Bares (2025)</t>
        </is>
      </c>
      <c r="G1162" t="b">
        <v>1</v>
      </c>
      <c r="H1162" t="inlineStr">
        <is>
          <t>8/2026</t>
        </is>
      </c>
    </row>
    <row r="1163">
      <c r="A1163" t="inlineStr">
        <is>
          <t>Love Cabaret</t>
        </is>
      </c>
      <c r="B1163" t="inlineStr">
        <is>
          <t>Informática e TI</t>
        </is>
      </c>
      <c r="C1163" t="inlineStr">
        <is>
          <t>Sistemas Gerais - Financeiros</t>
        </is>
      </c>
      <c r="D1163" t="inlineStr">
        <is>
          <t>01/08/2026</t>
        </is>
      </c>
      <c r="E1163" s="488" t="n">
        <v>408.45</v>
      </c>
      <c r="F1163" t="inlineStr">
        <is>
          <t>Fabrica de Bares (2025)</t>
        </is>
      </c>
      <c r="G1163" t="b">
        <v>1</v>
      </c>
      <c r="H1163" t="inlineStr">
        <is>
          <t>8/2026</t>
        </is>
      </c>
    </row>
    <row r="1164">
      <c r="A1164" t="inlineStr">
        <is>
          <t>Love Cabaret</t>
        </is>
      </c>
      <c r="B1164" t="inlineStr">
        <is>
          <t>Informática e TI</t>
        </is>
      </c>
      <c r="C1164" t="inlineStr">
        <is>
          <t>Sistemas Gerais - Comunicação e Marketing</t>
        </is>
      </c>
      <c r="D1164" t="inlineStr">
        <is>
          <t>01/08/2026</t>
        </is>
      </c>
      <c r="E1164" s="488" t="n">
        <v>1005.48</v>
      </c>
      <c r="F1164" t="inlineStr">
        <is>
          <t>Fabrica de Bares (2025)</t>
        </is>
      </c>
      <c r="G1164" t="b">
        <v>1</v>
      </c>
      <c r="H1164" t="inlineStr">
        <is>
          <t>8/2026</t>
        </is>
      </c>
    </row>
    <row r="1165">
      <c r="A1165" t="inlineStr">
        <is>
          <t>Love Cabaret</t>
        </is>
      </c>
      <c r="B1165" t="inlineStr">
        <is>
          <t>Manutenção</t>
        </is>
      </c>
      <c r="C1165" t="inlineStr">
        <is>
          <t>Manutenção Predial</t>
        </is>
      </c>
      <c r="D1165" t="inlineStr">
        <is>
          <t>01/08/2026</t>
        </is>
      </c>
      <c r="E1165" s="488" t="n">
        <v>1794.09</v>
      </c>
      <c r="F1165" t="inlineStr">
        <is>
          <t>Fabrica de Bares (2025)</t>
        </is>
      </c>
      <c r="G1165" t="b">
        <v>1</v>
      </c>
      <c r="H1165" t="inlineStr">
        <is>
          <t>8/2026</t>
        </is>
      </c>
    </row>
    <row r="1166">
      <c r="A1166" t="inlineStr">
        <is>
          <t>Love Cabaret</t>
        </is>
      </c>
      <c r="B1166" t="inlineStr">
        <is>
          <t>Manutenção</t>
        </is>
      </c>
      <c r="C1166" t="inlineStr">
        <is>
          <t>Manutenção de Equipamentos</t>
        </is>
      </c>
      <c r="D1166" t="inlineStr">
        <is>
          <t>01/08/2026</t>
        </is>
      </c>
      <c r="E1166" s="488" t="n">
        <v>1794.09</v>
      </c>
      <c r="F1166" t="inlineStr">
        <is>
          <t>Fabrica de Bares (2025)</t>
        </is>
      </c>
      <c r="G1166" t="b">
        <v>1</v>
      </c>
      <c r="H1166" t="inlineStr">
        <is>
          <t>8/2026</t>
        </is>
      </c>
    </row>
    <row r="1167">
      <c r="A1167" t="inlineStr">
        <is>
          <t>Love Cabaret</t>
        </is>
      </c>
      <c r="B1167" t="inlineStr">
        <is>
          <t>Manutenção</t>
        </is>
      </c>
      <c r="C1167" t="inlineStr">
        <is>
          <t>Manutenção de Mobiliário</t>
        </is>
      </c>
      <c r="D1167" t="inlineStr">
        <is>
          <t>01/08/2026</t>
        </is>
      </c>
      <c r="E1167" s="488" t="n">
        <v>1794.09</v>
      </c>
      <c r="F1167" t="inlineStr">
        <is>
          <t>Fabrica de Bares (2025)</t>
        </is>
      </c>
      <c r="G1167" t="b">
        <v>1</v>
      </c>
      <c r="H1167" t="inlineStr">
        <is>
          <t>8/2026</t>
        </is>
      </c>
    </row>
    <row r="1168">
      <c r="A1168" t="inlineStr">
        <is>
          <t>Love Cabaret</t>
        </is>
      </c>
      <c r="B1168" t="inlineStr">
        <is>
          <t>Manutenção</t>
        </is>
      </c>
      <c r="C1168" t="inlineStr">
        <is>
          <t>Material de Manutenção</t>
        </is>
      </c>
      <c r="D1168" t="inlineStr">
        <is>
          <t>01/08/2026</t>
        </is>
      </c>
      <c r="E1168" s="488" t="n">
        <v>0</v>
      </c>
      <c r="F1168" t="inlineStr">
        <is>
          <t>Fabrica de Bares (2025)</t>
        </is>
      </c>
      <c r="G1168" t="b">
        <v>1</v>
      </c>
      <c r="H1168" t="inlineStr">
        <is>
          <t>8/2026</t>
        </is>
      </c>
    </row>
    <row r="1169">
      <c r="A1169" t="inlineStr">
        <is>
          <t>Love Cabaret</t>
        </is>
      </c>
      <c r="B1169" t="inlineStr">
        <is>
          <t>Manutenção</t>
        </is>
      </c>
      <c r="C1169" t="inlineStr">
        <is>
          <t>Decoração/Paisagismo e Jardinagem</t>
        </is>
      </c>
      <c r="D1169" t="inlineStr">
        <is>
          <t>01/08/2026</t>
        </is>
      </c>
      <c r="E1169" s="488" t="n">
        <v>0</v>
      </c>
      <c r="F1169" t="inlineStr">
        <is>
          <t>Fabrica de Bares (2025)</t>
        </is>
      </c>
      <c r="G1169" t="b">
        <v>1</v>
      </c>
      <c r="H1169" t="inlineStr">
        <is>
          <t>8/2026</t>
        </is>
      </c>
    </row>
    <row r="1170">
      <c r="A1170" t="inlineStr">
        <is>
          <t>Love Cabaret</t>
        </is>
      </c>
      <c r="B1170" t="inlineStr">
        <is>
          <t>Despesas com Transporte / Hospedagem</t>
        </is>
      </c>
      <c r="C1170" t="inlineStr">
        <is>
          <t>Fretes e Carretos</t>
        </is>
      </c>
      <c r="D1170" t="inlineStr">
        <is>
          <t>01/08/2026</t>
        </is>
      </c>
      <c r="E1170" s="488" t="n">
        <v>264.7</v>
      </c>
      <c r="F1170" t="inlineStr">
        <is>
          <t>Fabrica de Bares (2025)</t>
        </is>
      </c>
      <c r="G1170" t="b">
        <v>1</v>
      </c>
      <c r="H1170" t="inlineStr">
        <is>
          <t>8/2026</t>
        </is>
      </c>
    </row>
    <row r="1171">
      <c r="A1171" t="inlineStr">
        <is>
          <t>Love Cabaret</t>
        </is>
      </c>
      <c r="B1171" t="inlineStr">
        <is>
          <t>Despesas com Transporte / Hospedagem</t>
        </is>
      </c>
      <c r="C1171" t="inlineStr">
        <is>
          <t>Conduções/Taxi/Uber</t>
        </is>
      </c>
      <c r="D1171" t="inlineStr">
        <is>
          <t>01/08/2026</t>
        </is>
      </c>
      <c r="E1171" s="488" t="n">
        <v>0</v>
      </c>
      <c r="F1171" t="inlineStr">
        <is>
          <t>Fabrica de Bares (2025)</t>
        </is>
      </c>
      <c r="G1171" t="b">
        <v>1</v>
      </c>
      <c r="H1171" t="inlineStr">
        <is>
          <t>8/2026</t>
        </is>
      </c>
    </row>
    <row r="1172">
      <c r="A1172" t="inlineStr">
        <is>
          <t>Love Cabaret</t>
        </is>
      </c>
      <c r="B1172" t="inlineStr">
        <is>
          <t>Despesas com Transporte / Hospedagem</t>
        </is>
      </c>
      <c r="C1172" t="inlineStr">
        <is>
          <t>Viagens e Estadias - Operação</t>
        </is>
      </c>
      <c r="D1172" t="inlineStr">
        <is>
          <t>01/08/2026</t>
        </is>
      </c>
      <c r="E1172" s="488" t="n">
        <v>0</v>
      </c>
      <c r="F1172" t="inlineStr">
        <is>
          <t>Fabrica de Bares (2025)</t>
        </is>
      </c>
      <c r="G1172" t="b">
        <v>1</v>
      </c>
      <c r="H1172" t="inlineStr">
        <is>
          <t>8/2026</t>
        </is>
      </c>
    </row>
    <row r="1173">
      <c r="A1173" t="inlineStr">
        <is>
          <t>Love Cabaret</t>
        </is>
      </c>
      <c r="B1173" t="inlineStr">
        <is>
          <t>Marketing</t>
        </is>
      </c>
      <c r="C1173" t="inlineStr">
        <is>
          <t>Agência de Propaganda</t>
        </is>
      </c>
      <c r="D1173" t="inlineStr">
        <is>
          <t>01/08/2026</t>
        </is>
      </c>
      <c r="E1173" s="488" t="n">
        <v>10400</v>
      </c>
      <c r="F1173" t="inlineStr">
        <is>
          <t>Fabrica de Bares (2025)</t>
        </is>
      </c>
      <c r="G1173" t="b">
        <v>1</v>
      </c>
      <c r="H1173" t="inlineStr">
        <is>
          <t>8/2026</t>
        </is>
      </c>
    </row>
    <row r="1174">
      <c r="A1174" t="inlineStr">
        <is>
          <t>Love Cabaret</t>
        </is>
      </c>
      <c r="B1174" t="inlineStr">
        <is>
          <t>Marketing</t>
        </is>
      </c>
      <c r="C1174" t="inlineStr">
        <is>
          <t>Assessoria de Imprensa</t>
        </is>
      </c>
      <c r="D1174" t="inlineStr">
        <is>
          <t>01/08/2026</t>
        </is>
      </c>
      <c r="E1174" s="488" t="n">
        <v>2100</v>
      </c>
      <c r="F1174" t="inlineStr">
        <is>
          <t>Fabrica de Bares (2025)</t>
        </is>
      </c>
      <c r="G1174" t="b">
        <v>1</v>
      </c>
      <c r="H1174" t="inlineStr">
        <is>
          <t>8/2026</t>
        </is>
      </c>
    </row>
    <row r="1175">
      <c r="A1175" t="inlineStr">
        <is>
          <t>Love Cabaret</t>
        </is>
      </c>
      <c r="B1175" t="inlineStr">
        <is>
          <t>Marketing</t>
        </is>
      </c>
      <c r="C1175" t="inlineStr">
        <is>
          <t>Assessoria de Relações Públicas</t>
        </is>
      </c>
      <c r="D1175" t="inlineStr">
        <is>
          <t>01/08/2026</t>
        </is>
      </c>
      <c r="E1175" s="488" t="n">
        <v>0</v>
      </c>
      <c r="F1175" t="inlineStr">
        <is>
          <t>Fabrica de Bares (2025)</t>
        </is>
      </c>
      <c r="G1175" t="b">
        <v>1</v>
      </c>
      <c r="H1175" t="inlineStr">
        <is>
          <t>8/2026</t>
        </is>
      </c>
    </row>
    <row r="1176">
      <c r="A1176" t="inlineStr">
        <is>
          <t>Love Cabaret</t>
        </is>
      </c>
      <c r="B1176" t="inlineStr">
        <is>
          <t>Marketing</t>
        </is>
      </c>
      <c r="C1176" t="inlineStr">
        <is>
          <t>Influenciadores</t>
        </is>
      </c>
      <c r="D1176" t="inlineStr">
        <is>
          <t>01/08/2026</t>
        </is>
      </c>
      <c r="E1176" s="488" t="n">
        <v>0</v>
      </c>
      <c r="F1176" t="inlineStr">
        <is>
          <t>Fabrica de Bares (2025)</t>
        </is>
      </c>
      <c r="G1176" t="b">
        <v>1</v>
      </c>
      <c r="H1176" t="inlineStr">
        <is>
          <t>8/2026</t>
        </is>
      </c>
    </row>
    <row r="1177">
      <c r="A1177" t="inlineStr">
        <is>
          <t>Love Cabaret</t>
        </is>
      </c>
      <c r="B1177" t="inlineStr">
        <is>
          <t>Marketing</t>
        </is>
      </c>
      <c r="C1177" t="inlineStr">
        <is>
          <t>Publicidade e Propaganda</t>
        </is>
      </c>
      <c r="D1177" t="inlineStr">
        <is>
          <t>01/08/2026</t>
        </is>
      </c>
      <c r="E1177" s="488" t="n">
        <v>6000</v>
      </c>
      <c r="F1177" t="inlineStr">
        <is>
          <t>Fabrica de Bares (2025)</t>
        </is>
      </c>
      <c r="G1177" t="b">
        <v>1</v>
      </c>
      <c r="H1177" t="inlineStr">
        <is>
          <t>8/2026</t>
        </is>
      </c>
    </row>
    <row r="1178">
      <c r="A1178" t="inlineStr">
        <is>
          <t>Love Cabaret</t>
        </is>
      </c>
      <c r="B1178" t="inlineStr">
        <is>
          <t>Marketing</t>
        </is>
      </c>
      <c r="C1178" t="inlineStr">
        <is>
          <t>Pesquisa de Mercado</t>
        </is>
      </c>
      <c r="D1178" t="inlineStr">
        <is>
          <t>01/08/2026</t>
        </is>
      </c>
      <c r="E1178" s="488" t="n">
        <v>0</v>
      </c>
      <c r="F1178" t="inlineStr">
        <is>
          <t>Fabrica de Bares (2025)</t>
        </is>
      </c>
      <c r="G1178" t="b">
        <v>1</v>
      </c>
      <c r="H1178" t="inlineStr">
        <is>
          <t>8/2026</t>
        </is>
      </c>
    </row>
    <row r="1179">
      <c r="A1179" t="inlineStr">
        <is>
          <t>Love Cabaret</t>
        </is>
      </c>
      <c r="B1179" t="inlineStr">
        <is>
          <t>Marketing</t>
        </is>
      </c>
      <c r="C1179" t="inlineStr">
        <is>
          <t>Sessão de Fotos/Captação de Vídeo</t>
        </is>
      </c>
      <c r="D1179" t="inlineStr">
        <is>
          <t>01/08/2026</t>
        </is>
      </c>
      <c r="E1179" s="488" t="n">
        <v>2000</v>
      </c>
      <c r="F1179" t="inlineStr">
        <is>
          <t>Fabrica de Bares (2025)</t>
        </is>
      </c>
      <c r="G1179" t="b">
        <v>1</v>
      </c>
      <c r="H1179" t="inlineStr">
        <is>
          <t>8/2026</t>
        </is>
      </c>
    </row>
    <row r="1180">
      <c r="A1180" t="inlineStr">
        <is>
          <t>Love Cabaret</t>
        </is>
      </c>
      <c r="B1180" t="inlineStr">
        <is>
          <t>Marketing</t>
        </is>
      </c>
      <c r="C1180" t="inlineStr">
        <is>
          <t>Produção Gráfica e Material Institucional</t>
        </is>
      </c>
      <c r="D1180" t="inlineStr">
        <is>
          <t>01/08/2026</t>
        </is>
      </c>
      <c r="E1180" s="488" t="n">
        <v>0</v>
      </c>
      <c r="F1180" t="inlineStr">
        <is>
          <t>Fabrica de Bares (2025)</t>
        </is>
      </c>
      <c r="G1180" t="b">
        <v>1</v>
      </c>
      <c r="H1180" t="inlineStr">
        <is>
          <t>8/2026</t>
        </is>
      </c>
    </row>
    <row r="1181">
      <c r="A1181" t="inlineStr">
        <is>
          <t>Love Cabaret</t>
        </is>
      </c>
      <c r="B1181" t="inlineStr">
        <is>
          <t>Marketing</t>
        </is>
      </c>
      <c r="C1181" t="inlineStr">
        <is>
          <t>Eventos de Marketing</t>
        </is>
      </c>
      <c r="D1181" t="inlineStr">
        <is>
          <t>01/08/2026</t>
        </is>
      </c>
      <c r="E1181" s="488" t="n">
        <v>0</v>
      </c>
      <c r="F1181" t="inlineStr">
        <is>
          <t>Fabrica de Bares (2025)</t>
        </is>
      </c>
      <c r="G1181" t="b">
        <v>1</v>
      </c>
      <c r="H1181" t="inlineStr">
        <is>
          <t>8/2026</t>
        </is>
      </c>
    </row>
    <row r="1182">
      <c r="A1182" t="inlineStr">
        <is>
          <t>Love Cabaret</t>
        </is>
      </c>
      <c r="B1182" t="inlineStr">
        <is>
          <t>Marketing</t>
        </is>
      </c>
      <c r="C1182" t="inlineStr">
        <is>
          <t>Brindes e Confraternizações - Marketing</t>
        </is>
      </c>
      <c r="D1182" t="inlineStr">
        <is>
          <t>01/08/2026</t>
        </is>
      </c>
      <c r="E1182" s="488" t="n">
        <v>0</v>
      </c>
      <c r="F1182" t="inlineStr">
        <is>
          <t>Fabrica de Bares (2025)</t>
        </is>
      </c>
      <c r="G1182" t="b">
        <v>1</v>
      </c>
      <c r="H1182" t="inlineStr">
        <is>
          <t>8/2026</t>
        </is>
      </c>
    </row>
    <row r="1183">
      <c r="A1183" t="inlineStr">
        <is>
          <t>Love Cabaret</t>
        </is>
      </c>
      <c r="B1183" t="inlineStr">
        <is>
          <t>Marketing</t>
        </is>
      </c>
      <c r="C1183" t="inlineStr">
        <is>
          <t>Ferramentas de Marketing</t>
        </is>
      </c>
      <c r="D1183" t="inlineStr">
        <is>
          <t>01/08/2026</t>
        </is>
      </c>
      <c r="E1183" s="488" t="n">
        <v>2928.48</v>
      </c>
      <c r="F1183" t="inlineStr">
        <is>
          <t>Fabrica de Bares (2025)</t>
        </is>
      </c>
      <c r="G1183" t="b">
        <v>1</v>
      </c>
      <c r="H1183" t="inlineStr">
        <is>
          <t>8/2026</t>
        </is>
      </c>
    </row>
    <row r="1184">
      <c r="A1184" t="inlineStr">
        <is>
          <t>Love Cabaret</t>
        </is>
      </c>
      <c r="B1184" t="inlineStr">
        <is>
          <t>Serviços de Terceiros</t>
        </is>
      </c>
      <c r="C1184" t="inlineStr">
        <is>
          <t>Assessoria Contabil</t>
        </is>
      </c>
      <c r="D1184" t="inlineStr">
        <is>
          <t>01/08/2026</t>
        </is>
      </c>
      <c r="E1184" s="488" t="n">
        <v>3585.17</v>
      </c>
      <c r="F1184" t="inlineStr">
        <is>
          <t>Fabrica de Bares (2025)</t>
        </is>
      </c>
      <c r="G1184" t="b">
        <v>1</v>
      </c>
      <c r="H1184" t="inlineStr">
        <is>
          <t>8/2026</t>
        </is>
      </c>
    </row>
    <row r="1185">
      <c r="A1185" t="inlineStr">
        <is>
          <t>Love Cabaret</t>
        </is>
      </c>
      <c r="B1185" t="inlineStr">
        <is>
          <t>Serviços de Terceiros</t>
        </is>
      </c>
      <c r="C1185" t="inlineStr">
        <is>
          <t>Assessoria RH</t>
        </is>
      </c>
      <c r="D1185" t="inlineStr">
        <is>
          <t>01/08/2026</t>
        </is>
      </c>
      <c r="E1185" s="488" t="n">
        <v>0</v>
      </c>
      <c r="F1185" t="inlineStr">
        <is>
          <t>Fabrica de Bares (2025)</t>
        </is>
      </c>
      <c r="G1185" t="b">
        <v>1</v>
      </c>
      <c r="H1185" t="inlineStr">
        <is>
          <t>8/2026</t>
        </is>
      </c>
    </row>
    <row r="1186">
      <c r="A1186" t="inlineStr">
        <is>
          <t>Love Cabaret</t>
        </is>
      </c>
      <c r="B1186" t="inlineStr">
        <is>
          <t>Serviços de Terceiros</t>
        </is>
      </c>
      <c r="C1186" t="inlineStr">
        <is>
          <t>Assessoria em Geral</t>
        </is>
      </c>
      <c r="D1186" t="inlineStr">
        <is>
          <t>01/08/2026</t>
        </is>
      </c>
      <c r="E1186" s="488" t="n">
        <v>2688</v>
      </c>
      <c r="F1186" t="inlineStr">
        <is>
          <t>Fabrica de Bares (2025)</t>
        </is>
      </c>
      <c r="G1186" t="b">
        <v>1</v>
      </c>
      <c r="H1186" t="inlineStr">
        <is>
          <t>8/2026</t>
        </is>
      </c>
    </row>
    <row r="1187">
      <c r="A1187" t="inlineStr">
        <is>
          <t>Love Cabaret</t>
        </is>
      </c>
      <c r="B1187" t="inlineStr">
        <is>
          <t>Serviços de Terceiros</t>
        </is>
      </c>
      <c r="C1187" t="inlineStr">
        <is>
          <t>Assessoria Financeira</t>
        </is>
      </c>
      <c r="D1187" t="inlineStr">
        <is>
          <t>01/08/2026</t>
        </is>
      </c>
      <c r="E1187" s="488" t="n">
        <v>0</v>
      </c>
      <c r="F1187" t="inlineStr">
        <is>
          <t>Fabrica de Bares (2025)</t>
        </is>
      </c>
      <c r="G1187" t="b">
        <v>1</v>
      </c>
      <c r="H1187" t="inlineStr">
        <is>
          <t>8/2026</t>
        </is>
      </c>
    </row>
    <row r="1188">
      <c r="A1188" t="inlineStr">
        <is>
          <t>Love Cabaret</t>
        </is>
      </c>
      <c r="B1188" t="inlineStr">
        <is>
          <t>Serviços de Terceiros</t>
        </is>
      </c>
      <c r="C1188" t="inlineStr">
        <is>
          <t>Assessoria Jurídica</t>
        </is>
      </c>
      <c r="D1188" t="inlineStr">
        <is>
          <t>01/08/2026</t>
        </is>
      </c>
      <c r="E1188" s="488" t="n">
        <v>3360</v>
      </c>
      <c r="F1188" t="inlineStr">
        <is>
          <t>Fabrica de Bares (2025)</t>
        </is>
      </c>
      <c r="G1188" t="b">
        <v>1</v>
      </c>
      <c r="H1188" t="inlineStr">
        <is>
          <t>8/2026</t>
        </is>
      </c>
    </row>
    <row r="1189">
      <c r="A1189" t="inlineStr">
        <is>
          <t>Love Cabaret</t>
        </is>
      </c>
      <c r="B1189" t="inlineStr">
        <is>
          <t>Serviços de Terceiros</t>
        </is>
      </c>
      <c r="C1189" t="inlineStr">
        <is>
          <t>Assessoria de Alimentos e Bebidas</t>
        </is>
      </c>
      <c r="D1189" t="inlineStr">
        <is>
          <t>01/08/2026</t>
        </is>
      </c>
      <c r="E1189" s="488" t="n">
        <v>935.61</v>
      </c>
      <c r="F1189" t="inlineStr">
        <is>
          <t>Fabrica de Bares (2025)</t>
        </is>
      </c>
      <c r="G1189" t="b">
        <v>1</v>
      </c>
      <c r="H1189" t="inlineStr">
        <is>
          <t>8/2026</t>
        </is>
      </c>
    </row>
    <row r="1190">
      <c r="A1190" t="inlineStr">
        <is>
          <t>Love Cabaret</t>
        </is>
      </c>
      <c r="B1190" t="inlineStr">
        <is>
          <t>Serviços de Terceiros</t>
        </is>
      </c>
      <c r="C1190" t="inlineStr">
        <is>
          <t>Assessoria de Projetos</t>
        </is>
      </c>
      <c r="D1190" t="inlineStr">
        <is>
          <t>01/08/2026</t>
        </is>
      </c>
      <c r="E1190" s="488" t="n">
        <v>0</v>
      </c>
      <c r="F1190" t="inlineStr">
        <is>
          <t>Fabrica de Bares (2025)</t>
        </is>
      </c>
      <c r="G1190" t="b">
        <v>1</v>
      </c>
      <c r="H1190" t="inlineStr">
        <is>
          <t>8/2026</t>
        </is>
      </c>
    </row>
    <row r="1191">
      <c r="A1191" t="inlineStr">
        <is>
          <t>Love Cabaret</t>
        </is>
      </c>
      <c r="B1191" t="inlineStr">
        <is>
          <t>Serviços de Terceiros</t>
        </is>
      </c>
      <c r="C1191" t="inlineStr">
        <is>
          <t>Serviços de Segurança</t>
        </is>
      </c>
      <c r="D1191" t="inlineStr">
        <is>
          <t>01/08/2026</t>
        </is>
      </c>
      <c r="E1191" s="488" t="n">
        <v>22998.05</v>
      </c>
      <c r="F1191" t="inlineStr">
        <is>
          <t>Fabrica de Bares (2025)</t>
        </is>
      </c>
      <c r="G1191" t="b">
        <v>1</v>
      </c>
      <c r="H1191" t="inlineStr">
        <is>
          <t>8/2026</t>
        </is>
      </c>
    </row>
    <row r="1192">
      <c r="A1192" t="inlineStr">
        <is>
          <t>Love Cabaret</t>
        </is>
      </c>
      <c r="B1192" t="inlineStr">
        <is>
          <t>Serviços de Terceiros</t>
        </is>
      </c>
      <c r="C1192" t="inlineStr">
        <is>
          <t>Valet/Motoboy</t>
        </is>
      </c>
      <c r="D1192" t="inlineStr">
        <is>
          <t>01/08/2026</t>
        </is>
      </c>
      <c r="E1192" s="488" t="n">
        <v>0</v>
      </c>
      <c r="F1192" t="inlineStr">
        <is>
          <t>Fabrica de Bares (2025)</t>
        </is>
      </c>
      <c r="G1192" t="b">
        <v>1</v>
      </c>
      <c r="H1192" t="inlineStr">
        <is>
          <t>8/2026</t>
        </is>
      </c>
    </row>
    <row r="1193">
      <c r="A1193" t="inlineStr">
        <is>
          <t>Love Cabaret</t>
        </is>
      </c>
      <c r="B1193" t="inlineStr">
        <is>
          <t>Locação de Equipamentos</t>
        </is>
      </c>
      <c r="C1193" t="inlineStr">
        <is>
          <t>Locações de Equipamentos - Operacionais</t>
        </is>
      </c>
      <c r="D1193" t="inlineStr">
        <is>
          <t>01/08/2026</t>
        </is>
      </c>
      <c r="E1193" s="488" t="n">
        <v>5605.07</v>
      </c>
      <c r="F1193" t="inlineStr">
        <is>
          <t>Fabrica de Bares (2025)</t>
        </is>
      </c>
      <c r="G1193" t="b">
        <v>1</v>
      </c>
      <c r="H1193" t="inlineStr">
        <is>
          <t>8/2026</t>
        </is>
      </c>
    </row>
    <row r="1194">
      <c r="A1194" t="inlineStr">
        <is>
          <t>Love Cabaret</t>
        </is>
      </c>
      <c r="B1194" t="inlineStr">
        <is>
          <t>Locação de Equipamentos</t>
        </is>
      </c>
      <c r="C1194" t="inlineStr">
        <is>
          <t>Locação de Equipamentos - Informatica e TI</t>
        </is>
      </c>
      <c r="D1194" t="inlineStr">
        <is>
          <t>01/08/2026</t>
        </is>
      </c>
      <c r="E1194" s="488" t="n">
        <v>231</v>
      </c>
      <c r="F1194" t="inlineStr">
        <is>
          <t>Fabrica de Bares (2025)</t>
        </is>
      </c>
      <c r="G1194" t="b">
        <v>1</v>
      </c>
      <c r="H1194" t="inlineStr">
        <is>
          <t>8/2026</t>
        </is>
      </c>
    </row>
    <row r="1195">
      <c r="A1195" t="inlineStr">
        <is>
          <t>Love Cabaret</t>
        </is>
      </c>
      <c r="B1195" t="inlineStr">
        <is>
          <t>Locação de Equipamentos</t>
        </is>
      </c>
      <c r="C1195" t="inlineStr">
        <is>
          <t>Locações de Equipamentos - Comunicação e Marketing</t>
        </is>
      </c>
      <c r="D1195" t="inlineStr">
        <is>
          <t>01/08/2026</t>
        </is>
      </c>
      <c r="E1195" s="488" t="n">
        <v>0</v>
      </c>
      <c r="F1195" t="inlineStr">
        <is>
          <t>Fabrica de Bares (2025)</t>
        </is>
      </c>
      <c r="G1195" t="b">
        <v>1</v>
      </c>
      <c r="H1195" t="inlineStr">
        <is>
          <t>8/2026</t>
        </is>
      </c>
    </row>
    <row r="1196">
      <c r="A1196" t="inlineStr">
        <is>
          <t>Love Cabaret</t>
        </is>
      </c>
      <c r="B1196" t="inlineStr">
        <is>
          <t>Locação de Equipamentos</t>
        </is>
      </c>
      <c r="C1196" t="inlineStr">
        <is>
          <t>Locação de Utensílios</t>
        </is>
      </c>
      <c r="D1196" t="inlineStr">
        <is>
          <t>01/08/2026</t>
        </is>
      </c>
      <c r="E1196" s="488" t="n">
        <v>0</v>
      </c>
      <c r="F1196" t="inlineStr">
        <is>
          <t>Fabrica de Bares (2025)</t>
        </is>
      </c>
      <c r="G1196" t="b">
        <v>1</v>
      </c>
      <c r="H1196" t="inlineStr">
        <is>
          <t>8/2026</t>
        </is>
      </c>
    </row>
    <row r="1197">
      <c r="A1197" t="inlineStr">
        <is>
          <t>Love Cabaret</t>
        </is>
      </c>
      <c r="B1197" t="inlineStr">
        <is>
          <t>Sistema de Franquias</t>
        </is>
      </c>
      <c r="C1197" t="inlineStr">
        <is>
          <t>Royalties</t>
        </is>
      </c>
      <c r="D1197" t="inlineStr">
        <is>
          <t>01/08/2026</t>
        </is>
      </c>
      <c r="E1197" s="488" t="n">
        <v>0</v>
      </c>
      <c r="F1197" t="inlineStr">
        <is>
          <t>Fabrica de Bares (2025)</t>
        </is>
      </c>
      <c r="G1197" t="b">
        <v>1</v>
      </c>
      <c r="H1197" t="inlineStr">
        <is>
          <t>8/2026</t>
        </is>
      </c>
    </row>
    <row r="1198">
      <c r="A1198" t="inlineStr">
        <is>
          <t>Love Cabaret</t>
        </is>
      </c>
      <c r="B1198" t="inlineStr">
        <is>
          <t>Sistema de Franquias</t>
        </is>
      </c>
      <c r="C1198" t="inlineStr">
        <is>
          <t>Fundo de Propaganda</t>
        </is>
      </c>
      <c r="D1198" t="inlineStr">
        <is>
          <t>01/08/2026</t>
        </is>
      </c>
      <c r="E1198" s="488" t="n">
        <v>0</v>
      </c>
      <c r="F1198" t="inlineStr">
        <is>
          <t>Fabrica de Bares (2025)</t>
        </is>
      </c>
      <c r="G1198" t="b">
        <v>1</v>
      </c>
      <c r="H1198" t="inlineStr">
        <is>
          <t>8/2026</t>
        </is>
      </c>
    </row>
    <row r="1199">
      <c r="A1199" t="inlineStr">
        <is>
          <t>Love Cabaret</t>
        </is>
      </c>
      <c r="B1199" t="inlineStr">
        <is>
          <t>Sistema de Franquias</t>
        </is>
      </c>
      <c r="C1199" t="inlineStr">
        <is>
          <t>Fee Gestão FB</t>
        </is>
      </c>
      <c r="D1199" t="inlineStr">
        <is>
          <t>01/08/2026</t>
        </is>
      </c>
      <c r="E1199" s="488" t="n">
        <v>15000</v>
      </c>
      <c r="F1199" t="inlineStr">
        <is>
          <t>Fabrica de Bares (2025)</t>
        </is>
      </c>
      <c r="G1199" t="b">
        <v>1</v>
      </c>
      <c r="H1199" t="inlineStr">
        <is>
          <t>8/2026</t>
        </is>
      </c>
    </row>
    <row r="1200">
      <c r="A1200" t="inlineStr">
        <is>
          <t>Love Cabaret</t>
        </is>
      </c>
      <c r="B1200" t="inlineStr">
        <is>
          <t>Patrocínio</t>
        </is>
      </c>
      <c r="C1200" t="inlineStr">
        <is>
          <t>(+) Receitas de Patrocínio</t>
        </is>
      </c>
      <c r="D1200" t="inlineStr">
        <is>
          <t>01/08/2026</t>
        </is>
      </c>
      <c r="E1200" s="488" t="n">
        <v>20000</v>
      </c>
      <c r="F1200" t="inlineStr">
        <is>
          <t>Fabrica de Bares (2025)</t>
        </is>
      </c>
      <c r="G1200" t="b">
        <v>1</v>
      </c>
      <c r="H1200" t="inlineStr">
        <is>
          <t>8/2026</t>
        </is>
      </c>
    </row>
    <row r="1201">
      <c r="A1201" t="inlineStr">
        <is>
          <t>Love Cabaret</t>
        </is>
      </c>
      <c r="B1201" t="inlineStr">
        <is>
          <t>Patrocínio</t>
        </is>
      </c>
      <c r="C1201" t="inlineStr">
        <is>
          <t>(-) Despesas de Patrocínio</t>
        </is>
      </c>
      <c r="D1201" t="inlineStr">
        <is>
          <t>01/08/2026</t>
        </is>
      </c>
      <c r="E1201" s="488" t="n">
        <v>0</v>
      </c>
      <c r="F1201" t="inlineStr">
        <is>
          <t>Fabrica de Bares (2025)</t>
        </is>
      </c>
      <c r="G1201" t="b">
        <v>1</v>
      </c>
      <c r="H1201" t="inlineStr">
        <is>
          <t>8/2026</t>
        </is>
      </c>
    </row>
    <row r="1202">
      <c r="A1202" t="inlineStr">
        <is>
          <t>Love Cabaret</t>
        </is>
      </c>
      <c r="B1202" t="inlineStr">
        <is>
          <t>Faturamento Bruto</t>
        </is>
      </c>
      <c r="C1202" t="inlineStr">
        <is>
          <t>Alimentação</t>
        </is>
      </c>
      <c r="D1202" t="inlineStr">
        <is>
          <t>01/09/2026</t>
        </is>
      </c>
      <c r="E1202" s="488" t="n">
        <v>103489.19</v>
      </c>
      <c r="F1202" t="inlineStr">
        <is>
          <t>Fabrica de Bares (2025)</t>
        </is>
      </c>
      <c r="G1202" t="b">
        <v>1</v>
      </c>
      <c r="H1202" t="inlineStr">
        <is>
          <t>9/2026</t>
        </is>
      </c>
    </row>
    <row r="1203">
      <c r="A1203" t="inlineStr">
        <is>
          <t>Love Cabaret</t>
        </is>
      </c>
      <c r="B1203" t="inlineStr">
        <is>
          <t>Faturamento Bruto</t>
        </is>
      </c>
      <c r="C1203" t="inlineStr">
        <is>
          <t>Bebida</t>
        </is>
      </c>
      <c r="D1203" t="inlineStr">
        <is>
          <t>01/09/2026</t>
        </is>
      </c>
      <c r="E1203" s="488" t="n">
        <v>147841.7</v>
      </c>
      <c r="F1203" t="inlineStr">
        <is>
          <t>Fabrica de Bares (2025)</t>
        </is>
      </c>
      <c r="G1203" t="b">
        <v>1</v>
      </c>
      <c r="H1203" t="inlineStr">
        <is>
          <t>9/2026</t>
        </is>
      </c>
    </row>
    <row r="1204">
      <c r="A1204" t="inlineStr">
        <is>
          <t>Love Cabaret</t>
        </is>
      </c>
      <c r="B1204" t="inlineStr">
        <is>
          <t>Faturamento Bruto</t>
        </is>
      </c>
      <c r="C1204" t="inlineStr">
        <is>
          <t>Artístico (couvert/shows)</t>
        </is>
      </c>
      <c r="D1204" t="inlineStr">
        <is>
          <t>01/09/2026</t>
        </is>
      </c>
      <c r="E1204" s="488" t="n">
        <v>134564</v>
      </c>
      <c r="F1204" t="inlineStr">
        <is>
          <t>Fabrica de Bares (2025)</t>
        </is>
      </c>
      <c r="G1204" t="b">
        <v>1</v>
      </c>
      <c r="H1204" t="inlineStr">
        <is>
          <t>9/2026</t>
        </is>
      </c>
    </row>
    <row r="1205">
      <c r="A1205" t="inlineStr">
        <is>
          <t>Love Cabaret</t>
        </is>
      </c>
      <c r="B1205" t="inlineStr">
        <is>
          <t>Faturamento Bruto</t>
        </is>
      </c>
      <c r="C1205" t="inlineStr">
        <is>
          <t>Gifts</t>
        </is>
      </c>
      <c r="D1205" t="inlineStr">
        <is>
          <t>01/09/2026</t>
        </is>
      </c>
      <c r="E1205" s="488" t="n">
        <v>0</v>
      </c>
      <c r="F1205" t="inlineStr">
        <is>
          <t>Fabrica de Bares (2025)</t>
        </is>
      </c>
      <c r="G1205" t="b">
        <v>1</v>
      </c>
      <c r="H1205" t="inlineStr">
        <is>
          <t>9/2026</t>
        </is>
      </c>
    </row>
    <row r="1206">
      <c r="A1206" t="inlineStr">
        <is>
          <t>Love Cabaret</t>
        </is>
      </c>
      <c r="B1206" t="inlineStr">
        <is>
          <t>Faturamento Bruto</t>
        </is>
      </c>
      <c r="C1206" t="inlineStr">
        <is>
          <t>Serviço</t>
        </is>
      </c>
      <c r="D1206" t="inlineStr">
        <is>
          <t>01/09/2026</t>
        </is>
      </c>
      <c r="E1206" s="488" t="n">
        <v>35482.01</v>
      </c>
      <c r="F1206" t="inlineStr">
        <is>
          <t>Fabrica de Bares (2025)</t>
        </is>
      </c>
      <c r="G1206" t="b">
        <v>1</v>
      </c>
      <c r="H1206" t="inlineStr">
        <is>
          <t>9/2026</t>
        </is>
      </c>
    </row>
    <row r="1207">
      <c r="A1207" t="inlineStr">
        <is>
          <t>Love Cabaret</t>
        </is>
      </c>
      <c r="B1207" t="inlineStr">
        <is>
          <t>Faturamento Bruto</t>
        </is>
      </c>
      <c r="C1207" t="inlineStr">
        <is>
          <t>Eventos A&amp;B</t>
        </is>
      </c>
      <c r="D1207" t="inlineStr">
        <is>
          <t>01/09/2026</t>
        </is>
      </c>
      <c r="E1207" s="488" t="n">
        <v>102770.53</v>
      </c>
      <c r="F1207" t="inlineStr">
        <is>
          <t>Fabrica de Bares (2025)</t>
        </is>
      </c>
      <c r="G1207" t="b">
        <v>1</v>
      </c>
      <c r="H1207" t="inlineStr">
        <is>
          <t>9/2026</t>
        </is>
      </c>
    </row>
    <row r="1208">
      <c r="A1208" t="inlineStr">
        <is>
          <t>Love Cabaret</t>
        </is>
      </c>
      <c r="B1208" t="inlineStr">
        <is>
          <t>Faturamento Bruto</t>
        </is>
      </c>
      <c r="C1208" t="inlineStr">
        <is>
          <t>Eventos Couvert</t>
        </is>
      </c>
      <c r="D1208" t="inlineStr">
        <is>
          <t>01/09/2026</t>
        </is>
      </c>
      <c r="E1208" s="488" t="n">
        <v>7905.43</v>
      </c>
      <c r="F1208" t="inlineStr">
        <is>
          <t>Fabrica de Bares (2025)</t>
        </is>
      </c>
      <c r="G1208" t="b">
        <v>1</v>
      </c>
      <c r="H1208" t="inlineStr">
        <is>
          <t>9/2026</t>
        </is>
      </c>
    </row>
    <row r="1209">
      <c r="A1209" t="inlineStr">
        <is>
          <t>Love Cabaret</t>
        </is>
      </c>
      <c r="B1209" t="inlineStr">
        <is>
          <t>Faturamento Bruto</t>
        </is>
      </c>
      <c r="C1209" t="inlineStr">
        <is>
          <t>Eventos Locações</t>
        </is>
      </c>
      <c r="D1209" t="inlineStr">
        <is>
          <t>01/09/2026</t>
        </is>
      </c>
      <c r="E1209" s="488" t="n">
        <v>47432.55</v>
      </c>
      <c r="F1209" t="inlineStr">
        <is>
          <t>Fabrica de Bares (2025)</t>
        </is>
      </c>
      <c r="G1209" t="b">
        <v>1</v>
      </c>
      <c r="H1209" t="inlineStr">
        <is>
          <t>9/2026</t>
        </is>
      </c>
    </row>
    <row r="1210">
      <c r="A1210" t="inlineStr">
        <is>
          <t>Love Cabaret</t>
        </is>
      </c>
      <c r="B1210" t="inlineStr">
        <is>
          <t>Faturamento Bruto</t>
        </is>
      </c>
      <c r="C1210" t="inlineStr">
        <is>
          <t>Eventos Rebate Fornecedores</t>
        </is>
      </c>
      <c r="D1210" t="inlineStr">
        <is>
          <t>01/09/2026</t>
        </is>
      </c>
      <c r="E1210" s="488" t="n">
        <v>0</v>
      </c>
      <c r="F1210" t="inlineStr">
        <is>
          <t>Fabrica de Bares (2025)</t>
        </is>
      </c>
      <c r="G1210" t="b">
        <v>1</v>
      </c>
      <c r="H1210" t="inlineStr">
        <is>
          <t>9/2026</t>
        </is>
      </c>
    </row>
    <row r="1211">
      <c r="A1211" t="inlineStr">
        <is>
          <t>Love Cabaret</t>
        </is>
      </c>
      <c r="B1211" t="inlineStr">
        <is>
          <t>Faturamento Bruto</t>
        </is>
      </c>
      <c r="C1211" t="inlineStr">
        <is>
          <t>Delivery</t>
        </is>
      </c>
      <c r="D1211" t="inlineStr">
        <is>
          <t>01/09/2026</t>
        </is>
      </c>
      <c r="E1211" s="488" t="n">
        <v>0</v>
      </c>
      <c r="F1211" t="inlineStr">
        <is>
          <t>Fabrica de Bares (2025)</t>
        </is>
      </c>
      <c r="G1211" t="b">
        <v>1</v>
      </c>
      <c r="H1211" t="inlineStr">
        <is>
          <t>9/2026</t>
        </is>
      </c>
    </row>
    <row r="1212">
      <c r="A1212" t="inlineStr">
        <is>
          <t>Love Cabaret</t>
        </is>
      </c>
      <c r="B1212" t="inlineStr">
        <is>
          <t>Faturamento Bruto</t>
        </is>
      </c>
      <c r="C1212" t="inlineStr">
        <is>
          <t>Outras Receitas</t>
        </is>
      </c>
      <c r="D1212" t="inlineStr">
        <is>
          <t>01/09/2026</t>
        </is>
      </c>
      <c r="E1212" s="488" t="n">
        <v>34588</v>
      </c>
      <c r="F1212" t="inlineStr">
        <is>
          <t>Fabrica de Bares (2025)</t>
        </is>
      </c>
      <c r="G1212" t="b">
        <v>1</v>
      </c>
      <c r="H1212" t="inlineStr">
        <is>
          <t>9/2026</t>
        </is>
      </c>
    </row>
    <row r="1213">
      <c r="A1213" t="inlineStr">
        <is>
          <t>Love Cabaret</t>
        </is>
      </c>
      <c r="B1213" t="inlineStr">
        <is>
          <t>Deduções sobre Venda</t>
        </is>
      </c>
      <c r="C1213" t="inlineStr">
        <is>
          <t>Descontos - Operação</t>
        </is>
      </c>
      <c r="D1213" t="inlineStr">
        <is>
          <t>01/09/2026</t>
        </is>
      </c>
      <c r="E1213" s="488" t="n">
        <v>6283.27</v>
      </c>
      <c r="F1213" t="inlineStr">
        <is>
          <t>Fabrica de Bares (2025)</t>
        </is>
      </c>
      <c r="G1213" t="b">
        <v>1</v>
      </c>
      <c r="H1213" t="inlineStr">
        <is>
          <t>9/2026</t>
        </is>
      </c>
    </row>
    <row r="1214">
      <c r="A1214" t="inlineStr">
        <is>
          <t>Love Cabaret</t>
        </is>
      </c>
      <c r="B1214" t="inlineStr">
        <is>
          <t>Deduções sobre Venda</t>
        </is>
      </c>
      <c r="C1214" t="inlineStr">
        <is>
          <t>Desconto - Alimentação Escritório</t>
        </is>
      </c>
      <c r="D1214" t="inlineStr">
        <is>
          <t>01/09/2026</t>
        </is>
      </c>
      <c r="E1214" s="488" t="n">
        <v>4976.35</v>
      </c>
      <c r="F1214" t="inlineStr">
        <is>
          <t>Fabrica de Bares (2025)</t>
        </is>
      </c>
      <c r="G1214" t="b">
        <v>1</v>
      </c>
      <c r="H1214" t="inlineStr">
        <is>
          <t>9/2026</t>
        </is>
      </c>
    </row>
    <row r="1215">
      <c r="A1215" t="inlineStr">
        <is>
          <t>Love Cabaret</t>
        </is>
      </c>
      <c r="B1215" t="inlineStr">
        <is>
          <t>Deduções sobre Venda</t>
        </is>
      </c>
      <c r="C1215" t="inlineStr">
        <is>
          <t>Descontos - Marketing</t>
        </is>
      </c>
      <c r="D1215" t="inlineStr">
        <is>
          <t>01/09/2026</t>
        </is>
      </c>
      <c r="E1215" s="488" t="n">
        <v>628.33</v>
      </c>
      <c r="F1215" t="inlineStr">
        <is>
          <t>Fabrica de Bares (2025)</t>
        </is>
      </c>
      <c r="G1215" t="b">
        <v>1</v>
      </c>
      <c r="H1215" t="inlineStr">
        <is>
          <t>9/2026</t>
        </is>
      </c>
    </row>
    <row r="1216">
      <c r="A1216" t="inlineStr">
        <is>
          <t>Love Cabaret</t>
        </is>
      </c>
      <c r="B1216" t="inlineStr">
        <is>
          <t>Impostos sobre Venda</t>
        </is>
      </c>
      <c r="C1216" t="inlineStr">
        <is>
          <t>PIS / COFINS</t>
        </is>
      </c>
      <c r="D1216" t="inlineStr">
        <is>
          <t>01/09/2026</t>
        </is>
      </c>
      <c r="E1216" s="488" t="n">
        <v>19142.67</v>
      </c>
      <c r="F1216" t="inlineStr">
        <is>
          <t>Fabrica de Bares (2025)</t>
        </is>
      </c>
      <c r="G1216" t="b">
        <v>1</v>
      </c>
      <c r="H1216" t="inlineStr">
        <is>
          <t>9/2026</t>
        </is>
      </c>
    </row>
    <row r="1217">
      <c r="A1217" t="inlineStr">
        <is>
          <t>Love Cabaret</t>
        </is>
      </c>
      <c r="B1217" t="inlineStr">
        <is>
          <t>Impostos sobre Venda</t>
        </is>
      </c>
      <c r="C1217" t="inlineStr">
        <is>
          <t>ICMS</t>
        </is>
      </c>
      <c r="D1217" t="inlineStr">
        <is>
          <t>01/09/2026</t>
        </is>
      </c>
      <c r="E1217" s="488" t="n">
        <v>19546.62</v>
      </c>
      <c r="F1217" t="inlineStr">
        <is>
          <t>Fabrica de Bares (2025)</t>
        </is>
      </c>
      <c r="G1217" t="b">
        <v>1</v>
      </c>
      <c r="H1217" t="inlineStr">
        <is>
          <t>9/2026</t>
        </is>
      </c>
    </row>
    <row r="1218">
      <c r="A1218" t="inlineStr">
        <is>
          <t>Love Cabaret</t>
        </is>
      </c>
      <c r="B1218" t="inlineStr">
        <is>
          <t>Impostos sobre Venda</t>
        </is>
      </c>
      <c r="C1218" t="inlineStr">
        <is>
          <t>ISS</t>
        </is>
      </c>
      <c r="D1218" t="inlineStr">
        <is>
          <t>01/09/2026</t>
        </is>
      </c>
      <c r="E1218" s="488" t="n">
        <v>2766.9</v>
      </c>
      <c r="F1218" t="inlineStr">
        <is>
          <t>Fabrica de Bares (2025)</t>
        </is>
      </c>
      <c r="G1218" t="b">
        <v>1</v>
      </c>
      <c r="H1218" t="inlineStr">
        <is>
          <t>9/2026</t>
        </is>
      </c>
    </row>
    <row r="1219">
      <c r="A1219" t="inlineStr">
        <is>
          <t>Love Cabaret</t>
        </is>
      </c>
      <c r="B1219" t="inlineStr">
        <is>
          <t>Custo Mercadoria Vendida</t>
        </is>
      </c>
      <c r="C1219" t="inlineStr">
        <is>
          <t>Insumos - Alimentos</t>
        </is>
      </c>
      <c r="D1219" t="inlineStr">
        <is>
          <t>01/09/2026</t>
        </is>
      </c>
      <c r="E1219" s="488" t="n">
        <v>52657.31</v>
      </c>
      <c r="F1219" t="inlineStr">
        <is>
          <t>Fabrica de Bares (2025)</t>
        </is>
      </c>
      <c r="G1219" t="b">
        <v>1</v>
      </c>
      <c r="H1219" t="inlineStr">
        <is>
          <t>9/2026</t>
        </is>
      </c>
    </row>
    <row r="1220">
      <c r="A1220" t="inlineStr">
        <is>
          <t>Love Cabaret</t>
        </is>
      </c>
      <c r="B1220" t="inlineStr">
        <is>
          <t>Custo Mercadoria Vendida</t>
        </is>
      </c>
      <c r="C1220" t="inlineStr">
        <is>
          <t>Insumos - Bebidas</t>
        </is>
      </c>
      <c r="D1220" t="inlineStr">
        <is>
          <t>01/09/2026</t>
        </is>
      </c>
      <c r="E1220" s="488" t="n">
        <v>35860.85</v>
      </c>
      <c r="F1220" t="inlineStr">
        <is>
          <t>Fabrica de Bares (2025)</t>
        </is>
      </c>
      <c r="G1220" t="b">
        <v>1</v>
      </c>
      <c r="H1220" t="inlineStr">
        <is>
          <t>9/2026</t>
        </is>
      </c>
    </row>
    <row r="1221">
      <c r="A1221" t="inlineStr">
        <is>
          <t>Love Cabaret</t>
        </is>
      </c>
      <c r="B1221" t="inlineStr">
        <is>
          <t>Custo Mercadoria Vendida</t>
        </is>
      </c>
      <c r="C1221" t="inlineStr">
        <is>
          <t>Insumos - Embalagens</t>
        </is>
      </c>
      <c r="D1221" t="inlineStr">
        <is>
          <t>01/09/2026</t>
        </is>
      </c>
      <c r="E1221" s="488" t="n">
        <v>0</v>
      </c>
      <c r="F1221" t="inlineStr">
        <is>
          <t>Fabrica de Bares (2025)</t>
        </is>
      </c>
      <c r="G1221" t="b">
        <v>1</v>
      </c>
      <c r="H1221" t="inlineStr">
        <is>
          <t>9/2026</t>
        </is>
      </c>
    </row>
    <row r="1222">
      <c r="A1222" t="inlineStr">
        <is>
          <t>Love Cabaret</t>
        </is>
      </c>
      <c r="B1222" t="inlineStr">
        <is>
          <t>Custo Mercadoria Vendida</t>
        </is>
      </c>
      <c r="C1222" t="inlineStr">
        <is>
          <t>Insumos - Eventos A&amp;B</t>
        </is>
      </c>
      <c r="D1222" t="inlineStr">
        <is>
          <t>01/09/2026</t>
        </is>
      </c>
      <c r="E1222" s="488" t="n">
        <v>0</v>
      </c>
      <c r="F1222" t="inlineStr">
        <is>
          <t>Fabrica de Bares (2025)</t>
        </is>
      </c>
      <c r="G1222" t="b">
        <v>1</v>
      </c>
      <c r="H1222" t="inlineStr">
        <is>
          <t>9/2026</t>
        </is>
      </c>
    </row>
    <row r="1223">
      <c r="A1223" t="inlineStr">
        <is>
          <t>Love Cabaret</t>
        </is>
      </c>
      <c r="B1223" t="inlineStr">
        <is>
          <t>Custos Artístico Geral</t>
        </is>
      </c>
      <c r="C1223" t="inlineStr">
        <is>
          <t>Cachê de Músicos e Artistas</t>
        </is>
      </c>
      <c r="D1223" t="inlineStr">
        <is>
          <t>01/09/2026</t>
        </is>
      </c>
      <c r="E1223" s="488" t="n">
        <v>43000</v>
      </c>
      <c r="F1223" t="inlineStr">
        <is>
          <t>Fabrica de Bares (2025)</t>
        </is>
      </c>
      <c r="G1223" t="b">
        <v>1</v>
      </c>
      <c r="H1223" t="inlineStr">
        <is>
          <t>9/2026</t>
        </is>
      </c>
    </row>
    <row r="1224">
      <c r="A1224" t="inlineStr">
        <is>
          <t>Love Cabaret</t>
        </is>
      </c>
      <c r="B1224" t="inlineStr">
        <is>
          <t>Custos Artístico Geral</t>
        </is>
      </c>
      <c r="C1224" t="inlineStr">
        <is>
          <t>Alimentação e Transporte</t>
        </is>
      </c>
      <c r="D1224" t="inlineStr">
        <is>
          <t>01/09/2026</t>
        </is>
      </c>
      <c r="E1224" s="488" t="n">
        <v>1345.64</v>
      </c>
      <c r="F1224" t="inlineStr">
        <is>
          <t>Fabrica de Bares (2025)</t>
        </is>
      </c>
      <c r="G1224" t="b">
        <v>1</v>
      </c>
      <c r="H1224" t="inlineStr">
        <is>
          <t>9/2026</t>
        </is>
      </c>
    </row>
    <row r="1225">
      <c r="A1225" t="inlineStr">
        <is>
          <t>Love Cabaret</t>
        </is>
      </c>
      <c r="B1225" t="inlineStr">
        <is>
          <t>Custos Artístico Geral</t>
        </is>
      </c>
      <c r="C1225" t="inlineStr">
        <is>
          <t>Taxas e Licenças - Artístico</t>
        </is>
      </c>
      <c r="D1225" t="inlineStr">
        <is>
          <t>01/09/2026</t>
        </is>
      </c>
      <c r="E1225" s="488" t="n">
        <v>843.15</v>
      </c>
      <c r="F1225" t="inlineStr">
        <is>
          <t>Fabrica de Bares (2025)</t>
        </is>
      </c>
      <c r="G1225" t="b">
        <v>1</v>
      </c>
      <c r="H1225" t="inlineStr">
        <is>
          <t>9/2026</t>
        </is>
      </c>
    </row>
    <row r="1226">
      <c r="A1226" t="inlineStr">
        <is>
          <t>Love Cabaret</t>
        </is>
      </c>
      <c r="B1226" t="inlineStr">
        <is>
          <t>Mão de Obra - PJ</t>
        </is>
      </c>
      <c r="C1226" t="inlineStr">
        <is>
          <t>MDO Terceirizada - Artístico</t>
        </is>
      </c>
      <c r="D1226" t="inlineStr">
        <is>
          <t>01/09/2026</t>
        </is>
      </c>
      <c r="E1226" s="488" t="n">
        <v>14612</v>
      </c>
      <c r="F1226" t="inlineStr">
        <is>
          <t>Fabrica de Bares (2025)</t>
        </is>
      </c>
      <c r="G1226" t="b">
        <v>1</v>
      </c>
      <c r="H1226" t="inlineStr">
        <is>
          <t>9/2026</t>
        </is>
      </c>
    </row>
    <row r="1227">
      <c r="A1227" t="inlineStr">
        <is>
          <t>Love Cabaret</t>
        </is>
      </c>
      <c r="B1227" t="inlineStr">
        <is>
          <t>Custos Artístico Geral</t>
        </is>
      </c>
      <c r="C1227" t="inlineStr">
        <is>
          <t>Técnico de Som / Luz</t>
        </is>
      </c>
      <c r="D1227" t="inlineStr">
        <is>
          <t>01/09/2026</t>
        </is>
      </c>
      <c r="E1227" s="488" t="n">
        <v>4166.67</v>
      </c>
      <c r="F1227" t="inlineStr">
        <is>
          <t>Fabrica de Bares (2025)</t>
        </is>
      </c>
      <c r="G1227" t="b">
        <v>1</v>
      </c>
      <c r="H1227" t="inlineStr">
        <is>
          <t>9/2026</t>
        </is>
      </c>
    </row>
    <row r="1228">
      <c r="A1228" t="inlineStr">
        <is>
          <t>Love Cabaret</t>
        </is>
      </c>
      <c r="B1228" t="inlineStr">
        <is>
          <t>Custos Artístico Geral</t>
        </is>
      </c>
      <c r="C1228" t="inlineStr">
        <is>
          <t>Locação de Equipamentos Fixo</t>
        </is>
      </c>
      <c r="D1228" t="inlineStr">
        <is>
          <t>01/09/2026</t>
        </is>
      </c>
      <c r="E1228" s="488" t="n">
        <v>5250</v>
      </c>
      <c r="F1228" t="inlineStr">
        <is>
          <t>Fabrica de Bares (2025)</t>
        </is>
      </c>
      <c r="G1228" t="b">
        <v>1</v>
      </c>
      <c r="H1228" t="inlineStr">
        <is>
          <t>9/2026</t>
        </is>
      </c>
    </row>
    <row r="1229">
      <c r="A1229" t="inlineStr">
        <is>
          <t>Love Cabaret</t>
        </is>
      </c>
      <c r="B1229" t="inlineStr">
        <is>
          <t>Custos Artístico Geral</t>
        </is>
      </c>
      <c r="C1229" t="inlineStr">
        <is>
          <t>Locação de Equipamentos Variável</t>
        </is>
      </c>
      <c r="D1229" t="inlineStr">
        <is>
          <t>01/09/2026</t>
        </is>
      </c>
      <c r="E1229" s="488" t="n">
        <v>0</v>
      </c>
      <c r="F1229" t="inlineStr">
        <is>
          <t>Fabrica de Bares (2025)</t>
        </is>
      </c>
      <c r="G1229" t="b">
        <v>1</v>
      </c>
      <c r="H1229" t="inlineStr">
        <is>
          <t>9/2026</t>
        </is>
      </c>
    </row>
    <row r="1230">
      <c r="A1230" t="inlineStr">
        <is>
          <t>Love Cabaret</t>
        </is>
      </c>
      <c r="B1230" t="inlineStr">
        <is>
          <t>Mão de Obra - PJ</t>
        </is>
      </c>
      <c r="C1230" t="inlineStr">
        <is>
          <t>MDO Terceirizada - Eventos</t>
        </is>
      </c>
      <c r="D1230" t="inlineStr">
        <is>
          <t>01/09/2026</t>
        </is>
      </c>
      <c r="E1230" s="488" t="n">
        <v>1600</v>
      </c>
      <c r="F1230" t="inlineStr">
        <is>
          <t>Fabrica de Bares (2025)</t>
        </is>
      </c>
      <c r="G1230" t="b">
        <v>1</v>
      </c>
      <c r="H1230" t="inlineStr">
        <is>
          <t>9/2026</t>
        </is>
      </c>
    </row>
    <row r="1231">
      <c r="A1231" t="inlineStr">
        <is>
          <t>Love Cabaret</t>
        </is>
      </c>
      <c r="B1231" t="inlineStr">
        <is>
          <t>Custos de Eventos</t>
        </is>
      </c>
      <c r="C1231" t="inlineStr">
        <is>
          <t>Comissões de Vendas - Eventos</t>
        </is>
      </c>
      <c r="D1231" t="inlineStr">
        <is>
          <t>01/09/2026</t>
        </is>
      </c>
      <c r="E1231" s="488" t="n">
        <v>3162.17</v>
      </c>
      <c r="F1231" t="inlineStr">
        <is>
          <t>Fabrica de Bares (2025)</t>
        </is>
      </c>
      <c r="G1231" t="b">
        <v>1</v>
      </c>
      <c r="H1231" t="inlineStr">
        <is>
          <t>9/2026</t>
        </is>
      </c>
    </row>
    <row r="1232">
      <c r="A1232" t="inlineStr">
        <is>
          <t>Love Cabaret</t>
        </is>
      </c>
      <c r="B1232" t="inlineStr">
        <is>
          <t>Custos de Eventos</t>
        </is>
      </c>
      <c r="C1232" t="inlineStr">
        <is>
          <t>Serviços Terceirizados - Eventos</t>
        </is>
      </c>
      <c r="D1232" t="inlineStr">
        <is>
          <t>01/09/2026</t>
        </is>
      </c>
      <c r="E1232" s="488" t="n">
        <v>2529.74</v>
      </c>
      <c r="F1232" t="inlineStr">
        <is>
          <t>Fabrica de Bares (2025)</t>
        </is>
      </c>
      <c r="G1232" t="b">
        <v>1</v>
      </c>
      <c r="H1232" t="inlineStr">
        <is>
          <t>9/2026</t>
        </is>
      </c>
    </row>
    <row r="1233">
      <c r="A1233" t="inlineStr">
        <is>
          <t>Love Cabaret</t>
        </is>
      </c>
      <c r="B1233" t="inlineStr">
        <is>
          <t>Custos de Eventos</t>
        </is>
      </c>
      <c r="C1233" t="inlineStr">
        <is>
          <t>Serviço de Segurança - Eventos</t>
        </is>
      </c>
      <c r="D1233" t="inlineStr">
        <is>
          <t>01/09/2026</t>
        </is>
      </c>
      <c r="E1233" s="488" t="n">
        <v>790.54</v>
      </c>
      <c r="F1233" t="inlineStr">
        <is>
          <t>Fabrica de Bares (2025)</t>
        </is>
      </c>
      <c r="G1233" t="b">
        <v>1</v>
      </c>
      <c r="H1233" t="inlineStr">
        <is>
          <t>9/2026</t>
        </is>
      </c>
    </row>
    <row r="1234">
      <c r="A1234" t="inlineStr">
        <is>
          <t>Love Cabaret</t>
        </is>
      </c>
      <c r="B1234" t="inlineStr">
        <is>
          <t>Custos de Eventos</t>
        </is>
      </c>
      <c r="C1234" t="inlineStr">
        <is>
          <t>Artistas e Palestrantes - Eventos</t>
        </is>
      </c>
      <c r="D1234" t="inlineStr">
        <is>
          <t>01/09/2026</t>
        </is>
      </c>
      <c r="E1234" s="488" t="n">
        <v>0</v>
      </c>
      <c r="F1234" t="inlineStr">
        <is>
          <t>Fabrica de Bares (2025)</t>
        </is>
      </c>
      <c r="G1234" t="b">
        <v>1</v>
      </c>
      <c r="H1234" t="inlineStr">
        <is>
          <t>9/2026</t>
        </is>
      </c>
    </row>
    <row r="1235">
      <c r="A1235" t="inlineStr">
        <is>
          <t>Love Cabaret</t>
        </is>
      </c>
      <c r="B1235" t="inlineStr">
        <is>
          <t>Custos de Eventos</t>
        </is>
      </c>
      <c r="C1235" t="inlineStr">
        <is>
          <t>Decoração - Eventos</t>
        </is>
      </c>
      <c r="D1235" t="inlineStr">
        <is>
          <t>01/09/2026</t>
        </is>
      </c>
      <c r="E1235" s="488" t="n">
        <v>0</v>
      </c>
      <c r="F1235" t="inlineStr">
        <is>
          <t>Fabrica de Bares (2025)</t>
        </is>
      </c>
      <c r="G1235" t="b">
        <v>1</v>
      </c>
      <c r="H1235" t="inlineStr">
        <is>
          <t>9/2026</t>
        </is>
      </c>
    </row>
    <row r="1236">
      <c r="A1236" t="inlineStr">
        <is>
          <t>Love Cabaret</t>
        </is>
      </c>
      <c r="B1236" t="inlineStr">
        <is>
          <t>Custos de Eventos</t>
        </is>
      </c>
      <c r="C1236" t="inlineStr">
        <is>
          <t>Material Descartável - Eventos</t>
        </is>
      </c>
      <c r="D1236" t="inlineStr">
        <is>
          <t>01/09/2026</t>
        </is>
      </c>
      <c r="E1236" s="488" t="n">
        <v>0</v>
      </c>
      <c r="F1236" t="inlineStr">
        <is>
          <t>Fabrica de Bares (2025)</t>
        </is>
      </c>
      <c r="G1236" t="b">
        <v>1</v>
      </c>
      <c r="H1236" t="inlineStr">
        <is>
          <t>9/2026</t>
        </is>
      </c>
    </row>
    <row r="1237">
      <c r="A1237" t="inlineStr">
        <is>
          <t>Love Cabaret</t>
        </is>
      </c>
      <c r="B1237" t="inlineStr">
        <is>
          <t>Custos de Eventos</t>
        </is>
      </c>
      <c r="C1237" t="inlineStr">
        <is>
          <t>Brindes e Confraternizações - Eventos</t>
        </is>
      </c>
      <c r="D1237" t="inlineStr">
        <is>
          <t>01/09/2026</t>
        </is>
      </c>
      <c r="E1237" s="488" t="n">
        <v>0</v>
      </c>
      <c r="F1237" t="inlineStr">
        <is>
          <t>Fabrica de Bares (2025)</t>
        </is>
      </c>
      <c r="G1237" t="b">
        <v>1</v>
      </c>
      <c r="H1237" t="inlineStr">
        <is>
          <t>9/2026</t>
        </is>
      </c>
    </row>
    <row r="1238">
      <c r="A1238" t="inlineStr">
        <is>
          <t>Love Cabaret</t>
        </is>
      </c>
      <c r="B1238" t="inlineStr">
        <is>
          <t>Custos de Eventos</t>
        </is>
      </c>
      <c r="C1238" t="inlineStr">
        <is>
          <t>Material de Escritório - Eventos</t>
        </is>
      </c>
      <c r="D1238" t="inlineStr">
        <is>
          <t>01/09/2026</t>
        </is>
      </c>
      <c r="E1238" s="488" t="n">
        <v>0</v>
      </c>
      <c r="F1238" t="inlineStr">
        <is>
          <t>Fabrica de Bares (2025)</t>
        </is>
      </c>
      <c r="G1238" t="b">
        <v>1</v>
      </c>
      <c r="H1238" t="inlineStr">
        <is>
          <t>9/2026</t>
        </is>
      </c>
    </row>
    <row r="1239">
      <c r="A1239" t="inlineStr">
        <is>
          <t>Love Cabaret</t>
        </is>
      </c>
      <c r="B1239" t="inlineStr">
        <is>
          <t>Custos de Eventos</t>
        </is>
      </c>
      <c r="C1239" t="inlineStr">
        <is>
          <t>Material de Manutenção - Eventos</t>
        </is>
      </c>
      <c r="D1239" t="inlineStr">
        <is>
          <t>01/09/2026</t>
        </is>
      </c>
      <c r="E1239" s="488" t="n">
        <v>0</v>
      </c>
      <c r="F1239" t="inlineStr">
        <is>
          <t>Fabrica de Bares (2025)</t>
        </is>
      </c>
      <c r="G1239" t="b">
        <v>1</v>
      </c>
      <c r="H1239" t="inlineStr">
        <is>
          <t>9/2026</t>
        </is>
      </c>
    </row>
    <row r="1240">
      <c r="A1240" t="inlineStr">
        <is>
          <t>Love Cabaret</t>
        </is>
      </c>
      <c r="B1240" t="inlineStr">
        <is>
          <t>Custos de Eventos</t>
        </is>
      </c>
      <c r="C1240" t="inlineStr">
        <is>
          <t>Serviço de Manutenção - Estrutura - Eventos</t>
        </is>
      </c>
      <c r="D1240" t="inlineStr">
        <is>
          <t>01/09/2026</t>
        </is>
      </c>
      <c r="E1240" s="488" t="n">
        <v>0</v>
      </c>
      <c r="F1240" t="inlineStr">
        <is>
          <t>Fabrica de Bares (2025)</t>
        </is>
      </c>
      <c r="G1240" t="b">
        <v>1</v>
      </c>
      <c r="H1240" t="inlineStr">
        <is>
          <t>9/2026</t>
        </is>
      </c>
    </row>
    <row r="1241">
      <c r="A1241" t="inlineStr">
        <is>
          <t>Love Cabaret</t>
        </is>
      </c>
      <c r="B1241" t="inlineStr">
        <is>
          <t>Custos de Eventos</t>
        </is>
      </c>
      <c r="C1241" t="inlineStr">
        <is>
          <t>Serviço de Manutenção - Equipamentos - Eventos</t>
        </is>
      </c>
      <c r="D1241" t="inlineStr">
        <is>
          <t>01/09/2026</t>
        </is>
      </c>
      <c r="E1241" s="488" t="n">
        <v>0</v>
      </c>
      <c r="F1241" t="inlineStr">
        <is>
          <t>Fabrica de Bares (2025)</t>
        </is>
      </c>
      <c r="G1241" t="b">
        <v>1</v>
      </c>
      <c r="H1241" t="inlineStr">
        <is>
          <t>9/2026</t>
        </is>
      </c>
    </row>
    <row r="1242">
      <c r="A1242" t="inlineStr">
        <is>
          <t>Love Cabaret</t>
        </is>
      </c>
      <c r="B1242" t="inlineStr">
        <is>
          <t>Custos de Eventos</t>
        </is>
      </c>
      <c r="C1242" t="inlineStr">
        <is>
          <t>Viagens e Estadias - Eventos</t>
        </is>
      </c>
      <c r="D1242" t="inlineStr">
        <is>
          <t>01/09/2026</t>
        </is>
      </c>
      <c r="E1242" s="488" t="n">
        <v>0</v>
      </c>
      <c r="F1242" t="inlineStr">
        <is>
          <t>Fabrica de Bares (2025)</t>
        </is>
      </c>
      <c r="G1242" t="b">
        <v>1</v>
      </c>
      <c r="H1242" t="inlineStr">
        <is>
          <t>9/2026</t>
        </is>
      </c>
    </row>
    <row r="1243">
      <c r="A1243" t="inlineStr">
        <is>
          <t>Love Cabaret</t>
        </is>
      </c>
      <c r="B1243" t="inlineStr">
        <is>
          <t>Custos de Eventos</t>
        </is>
      </c>
      <c r="C1243" t="inlineStr">
        <is>
          <t>Transporte Equipe - Eventos</t>
        </is>
      </c>
      <c r="D1243" t="inlineStr">
        <is>
          <t>01/09/2026</t>
        </is>
      </c>
      <c r="E1243" s="488" t="n">
        <v>0</v>
      </c>
      <c r="F1243" t="inlineStr">
        <is>
          <t>Fabrica de Bares (2025)</t>
        </is>
      </c>
      <c r="G1243" t="b">
        <v>1</v>
      </c>
      <c r="H1243" t="inlineStr">
        <is>
          <t>9/2026</t>
        </is>
      </c>
    </row>
    <row r="1244">
      <c r="A1244" t="inlineStr">
        <is>
          <t>Love Cabaret</t>
        </is>
      </c>
      <c r="B1244" t="inlineStr">
        <is>
          <t>Custos de Eventos</t>
        </is>
      </c>
      <c r="C1244" t="inlineStr">
        <is>
          <t>Fretes e Carretos - Eventos</t>
        </is>
      </c>
      <c r="D1244" t="inlineStr">
        <is>
          <t>01/09/2026</t>
        </is>
      </c>
      <c r="E1244" s="488" t="n">
        <v>0</v>
      </c>
      <c r="F1244" t="inlineStr">
        <is>
          <t>Fabrica de Bares (2025)</t>
        </is>
      </c>
      <c r="G1244" t="b">
        <v>1</v>
      </c>
      <c r="H1244" t="inlineStr">
        <is>
          <t>9/2026</t>
        </is>
      </c>
    </row>
    <row r="1245">
      <c r="A1245" t="inlineStr">
        <is>
          <t>Love Cabaret</t>
        </is>
      </c>
      <c r="B1245" t="inlineStr">
        <is>
          <t>Custos de Eventos</t>
        </is>
      </c>
      <c r="C1245" t="inlineStr">
        <is>
          <t>Locação de Utensílios - Eventos</t>
        </is>
      </c>
      <c r="D1245" t="inlineStr">
        <is>
          <t>01/09/2026</t>
        </is>
      </c>
      <c r="E1245" s="488" t="n">
        <v>0</v>
      </c>
      <c r="F1245" t="inlineStr">
        <is>
          <t>Fabrica de Bares (2025)</t>
        </is>
      </c>
      <c r="G1245" t="b">
        <v>1</v>
      </c>
      <c r="H1245" t="inlineStr">
        <is>
          <t>9/2026</t>
        </is>
      </c>
    </row>
    <row r="1246">
      <c r="A1246" t="inlineStr">
        <is>
          <t>Love Cabaret</t>
        </is>
      </c>
      <c r="B1246" t="inlineStr">
        <is>
          <t>Custos de Eventos</t>
        </is>
      </c>
      <c r="C1246" t="inlineStr">
        <is>
          <t>Locação de Equipamentos - Eventos</t>
        </is>
      </c>
      <c r="D1246" t="inlineStr">
        <is>
          <t>01/09/2026</t>
        </is>
      </c>
      <c r="E1246" s="488" t="n">
        <v>0</v>
      </c>
      <c r="F1246" t="inlineStr">
        <is>
          <t>Fabrica de Bares (2025)</t>
        </is>
      </c>
      <c r="G1246" t="b">
        <v>1</v>
      </c>
      <c r="H1246" t="inlineStr">
        <is>
          <t>9/2026</t>
        </is>
      </c>
    </row>
    <row r="1247">
      <c r="A1247" t="inlineStr">
        <is>
          <t>Love Cabaret</t>
        </is>
      </c>
      <c r="B1247" t="inlineStr">
        <is>
          <t>Custos de Eventos</t>
        </is>
      </c>
      <c r="C1247" t="inlineStr">
        <is>
          <t>Locação de Mobiliário - Eventos</t>
        </is>
      </c>
      <c r="D1247" t="inlineStr">
        <is>
          <t>01/09/2026</t>
        </is>
      </c>
      <c r="E1247" s="488" t="n">
        <v>0</v>
      </c>
      <c r="F1247" t="inlineStr">
        <is>
          <t>Fabrica de Bares (2025)</t>
        </is>
      </c>
      <c r="G1247" t="b">
        <v>1</v>
      </c>
      <c r="H1247" t="inlineStr">
        <is>
          <t>9/2026</t>
        </is>
      </c>
    </row>
    <row r="1248">
      <c r="A1248" t="inlineStr">
        <is>
          <t>Love Cabaret</t>
        </is>
      </c>
      <c r="B1248" t="inlineStr">
        <is>
          <t>Custos de Eventos</t>
        </is>
      </c>
      <c r="C1248" t="inlineStr">
        <is>
          <t>Locação de Coberturas - Eventos</t>
        </is>
      </c>
      <c r="D1248" t="inlineStr">
        <is>
          <t>01/09/2026</t>
        </is>
      </c>
      <c r="E1248" s="488" t="n">
        <v>0</v>
      </c>
      <c r="F1248" t="inlineStr">
        <is>
          <t>Fabrica de Bares (2025)</t>
        </is>
      </c>
      <c r="G1248" t="b">
        <v>1</v>
      </c>
      <c r="H1248" t="inlineStr">
        <is>
          <t>9/2026</t>
        </is>
      </c>
    </row>
    <row r="1249">
      <c r="A1249" t="inlineStr">
        <is>
          <t>Love Cabaret</t>
        </is>
      </c>
      <c r="B1249" t="inlineStr">
        <is>
          <t>Custos de Eventos</t>
        </is>
      </c>
      <c r="C1249" t="inlineStr">
        <is>
          <t>Repasse Gazit - Locação Aroo</t>
        </is>
      </c>
      <c r="D1249" t="inlineStr">
        <is>
          <t>01/09/2026</t>
        </is>
      </c>
      <c r="E1249" s="488" t="n">
        <v>0</v>
      </c>
      <c r="F1249" t="inlineStr">
        <is>
          <t>Fabrica de Bares (2025)</t>
        </is>
      </c>
      <c r="G1249" t="b">
        <v>1</v>
      </c>
      <c r="H1249" t="inlineStr">
        <is>
          <t>9/2026</t>
        </is>
      </c>
    </row>
    <row r="1250">
      <c r="A1250" t="inlineStr">
        <is>
          <t>Love Cabaret</t>
        </is>
      </c>
      <c r="B1250" t="inlineStr">
        <is>
          <t>Custos de Eventos</t>
        </is>
      </c>
      <c r="C1250" t="inlineStr">
        <is>
          <t>Repasse Gazit - Locação Anexo Abaru</t>
        </is>
      </c>
      <c r="D1250" t="inlineStr">
        <is>
          <t>01/09/2026</t>
        </is>
      </c>
      <c r="E1250" s="488" t="n">
        <v>0</v>
      </c>
      <c r="F1250" t="inlineStr">
        <is>
          <t>Fabrica de Bares (2025)</t>
        </is>
      </c>
      <c r="G1250" t="b">
        <v>1</v>
      </c>
      <c r="H1250" t="inlineStr">
        <is>
          <t>9/2026</t>
        </is>
      </c>
    </row>
    <row r="1251">
      <c r="A1251" t="inlineStr">
        <is>
          <t>Love Cabaret</t>
        </is>
      </c>
      <c r="B1251" t="inlineStr">
        <is>
          <t>Gorjeta</t>
        </is>
      </c>
      <c r="C1251" t="inlineStr">
        <is>
          <t xml:space="preserve">  -  Comissões e Gorjeta</t>
        </is>
      </c>
      <c r="D1251" t="inlineStr">
        <is>
          <t>01/09/2026</t>
        </is>
      </c>
      <c r="E1251" s="488" t="n">
        <v>19022.17</v>
      </c>
      <c r="F1251" t="inlineStr">
        <is>
          <t>Fabrica de Bares (2025)</t>
        </is>
      </c>
      <c r="G1251" t="b">
        <v>1</v>
      </c>
      <c r="H1251" t="inlineStr">
        <is>
          <t>9/2026</t>
        </is>
      </c>
    </row>
    <row r="1252">
      <c r="A1252" t="inlineStr">
        <is>
          <t>Love Cabaret</t>
        </is>
      </c>
      <c r="B1252" t="inlineStr">
        <is>
          <t>Deduções sobre Venda</t>
        </is>
      </c>
      <c r="C1252" t="inlineStr">
        <is>
          <t>Meios de pagamento</t>
        </is>
      </c>
      <c r="D1252" t="inlineStr">
        <is>
          <t>01/09/2026</t>
        </is>
      </c>
      <c r="E1252" s="488" t="n">
        <v>9656.299999999999</v>
      </c>
      <c r="F1252" t="inlineStr">
        <is>
          <t>Fabrica de Bares (2025)</t>
        </is>
      </c>
      <c r="G1252" t="b">
        <v>1</v>
      </c>
      <c r="H1252" t="inlineStr">
        <is>
          <t>9/2026</t>
        </is>
      </c>
    </row>
    <row r="1253">
      <c r="A1253" t="inlineStr">
        <is>
          <t>Love Cabaret</t>
        </is>
      </c>
      <c r="B1253" t="inlineStr">
        <is>
          <t>Deduções sobre Venda</t>
        </is>
      </c>
      <c r="C1253" t="inlineStr">
        <is>
          <t>Meios de pagamento - Delivery</t>
        </is>
      </c>
      <c r="D1253" t="inlineStr">
        <is>
          <t>01/09/2026</t>
        </is>
      </c>
      <c r="E1253" s="488" t="n">
        <v>0</v>
      </c>
      <c r="F1253" t="inlineStr">
        <is>
          <t>Fabrica de Bares (2025)</t>
        </is>
      </c>
      <c r="G1253" t="b">
        <v>1</v>
      </c>
      <c r="H1253" t="inlineStr">
        <is>
          <t>9/2026</t>
        </is>
      </c>
    </row>
    <row r="1254">
      <c r="A1254" t="inlineStr">
        <is>
          <t>Love Cabaret</t>
        </is>
      </c>
      <c r="B1254" t="inlineStr">
        <is>
          <t>Deduções sobre Venda</t>
        </is>
      </c>
      <c r="C1254" t="inlineStr">
        <is>
          <t>Inadimplência</t>
        </is>
      </c>
      <c r="D1254" t="inlineStr">
        <is>
          <t>01/09/2026</t>
        </is>
      </c>
      <c r="E1254" s="488" t="n">
        <v>0</v>
      </c>
      <c r="F1254" t="inlineStr">
        <is>
          <t>Fabrica de Bares (2025)</t>
        </is>
      </c>
      <c r="G1254" t="b">
        <v>1</v>
      </c>
      <c r="H1254" t="inlineStr">
        <is>
          <t>9/2026</t>
        </is>
      </c>
    </row>
    <row r="1255">
      <c r="A1255" t="inlineStr">
        <is>
          <t>Love Cabaret</t>
        </is>
      </c>
      <c r="B1255" t="inlineStr">
        <is>
          <t>Deduções sobre Venda</t>
        </is>
      </c>
      <c r="C1255" t="inlineStr">
        <is>
          <t>Outros D</t>
        </is>
      </c>
      <c r="D1255" t="inlineStr">
        <is>
          <t>01/09/2026</t>
        </is>
      </c>
      <c r="E1255" s="488" t="n">
        <v>0</v>
      </c>
      <c r="F1255" t="inlineStr">
        <is>
          <t>Fabrica de Bares (2025)</t>
        </is>
      </c>
      <c r="G1255" t="b">
        <v>1</v>
      </c>
      <c r="H1255" t="inlineStr">
        <is>
          <t>9/2026</t>
        </is>
      </c>
    </row>
    <row r="1256">
      <c r="A1256" t="inlineStr">
        <is>
          <t>Love Cabaret</t>
        </is>
      </c>
      <c r="B1256" t="inlineStr">
        <is>
          <t>Mão de Obra - PJ</t>
        </is>
      </c>
      <c r="C1256" t="inlineStr">
        <is>
          <t>MDO PJ Fixo</t>
        </is>
      </c>
      <c r="D1256" t="inlineStr">
        <is>
          <t>01/09/2026</t>
        </is>
      </c>
      <c r="E1256" s="488" t="n">
        <v>19550</v>
      </c>
      <c r="F1256" t="inlineStr">
        <is>
          <t>Fabrica de Bares (2025)</t>
        </is>
      </c>
      <c r="G1256" t="b">
        <v>1</v>
      </c>
      <c r="H1256" t="inlineStr">
        <is>
          <t>9/2026</t>
        </is>
      </c>
    </row>
    <row r="1257">
      <c r="A1257" t="inlineStr">
        <is>
          <t>Love Cabaret</t>
        </is>
      </c>
      <c r="B1257" t="inlineStr">
        <is>
          <t>Mão de Obra - Salários</t>
        </is>
      </c>
      <c r="C1257" t="inlineStr">
        <is>
          <t>MDO CLT - Salário</t>
        </is>
      </c>
      <c r="D1257" t="inlineStr">
        <is>
          <t>01/09/2026</t>
        </is>
      </c>
      <c r="E1257" s="488" t="n">
        <v>5655</v>
      </c>
      <c r="F1257" t="inlineStr">
        <is>
          <t>Fabrica de Bares (2025)</t>
        </is>
      </c>
      <c r="G1257" t="b">
        <v>1</v>
      </c>
      <c r="H1257" t="inlineStr">
        <is>
          <t>9/2026</t>
        </is>
      </c>
    </row>
    <row r="1258">
      <c r="A1258" t="inlineStr">
        <is>
          <t>Love Cabaret</t>
        </is>
      </c>
      <c r="B1258" t="inlineStr">
        <is>
          <t>Mão de Obra - Extra</t>
        </is>
      </c>
      <c r="C1258" t="inlineStr">
        <is>
          <t>Mão de Obra Extra</t>
        </is>
      </c>
      <c r="D1258" t="inlineStr">
        <is>
          <t>01/09/2026</t>
        </is>
      </c>
      <c r="E1258" s="488" t="n">
        <v>60000</v>
      </c>
      <c r="F1258" t="inlineStr">
        <is>
          <t>Fabrica de Bares (2025)</t>
        </is>
      </c>
      <c r="G1258" t="b">
        <v>1</v>
      </c>
      <c r="H1258" t="inlineStr">
        <is>
          <t>9/2026</t>
        </is>
      </c>
    </row>
    <row r="1259">
      <c r="A1259" t="inlineStr">
        <is>
          <t>Love Cabaret</t>
        </is>
      </c>
      <c r="B1259" t="inlineStr">
        <is>
          <t>Mão de Obra - Encargos e Provisões</t>
        </is>
      </c>
      <c r="C1259" t="inlineStr">
        <is>
          <t xml:space="preserve">  -  FGTS</t>
        </is>
      </c>
      <c r="D1259" t="inlineStr">
        <is>
          <t>01/09/2026</t>
        </is>
      </c>
      <c r="E1259" s="488" t="n">
        <v>894.09</v>
      </c>
      <c r="F1259" t="inlineStr">
        <is>
          <t>Fabrica de Bares (2025)</t>
        </is>
      </c>
      <c r="G1259" t="b">
        <v>1</v>
      </c>
      <c r="H1259" t="inlineStr">
        <is>
          <t>9/2026</t>
        </is>
      </c>
    </row>
    <row r="1260">
      <c r="A1260" t="inlineStr">
        <is>
          <t>Love Cabaret</t>
        </is>
      </c>
      <c r="B1260" t="inlineStr">
        <is>
          <t>Mão de Obra - Encargos e Provisões</t>
        </is>
      </c>
      <c r="C1260" t="inlineStr">
        <is>
          <t xml:space="preserve">  -  INSS Patronal</t>
        </is>
      </c>
      <c r="D1260" t="inlineStr">
        <is>
          <t>01/09/2026</t>
        </is>
      </c>
      <c r="E1260" s="488" t="n">
        <v>2216.8</v>
      </c>
      <c r="F1260" t="inlineStr">
        <is>
          <t>Fabrica de Bares (2025)</t>
        </is>
      </c>
      <c r="G1260" t="b">
        <v>1</v>
      </c>
      <c r="H1260" t="inlineStr">
        <is>
          <t>9/2026</t>
        </is>
      </c>
    </row>
    <row r="1261">
      <c r="A1261" t="inlineStr">
        <is>
          <t>Love Cabaret</t>
        </is>
      </c>
      <c r="B1261" t="inlineStr">
        <is>
          <t>Mão de Obra - Encargos e Provisões</t>
        </is>
      </c>
      <c r="C1261" t="inlineStr">
        <is>
          <t xml:space="preserve">  -  INSS Segurados</t>
        </is>
      </c>
      <c r="D1261" t="inlineStr">
        <is>
          <t>01/09/2026</t>
        </is>
      </c>
      <c r="E1261" s="488" t="n">
        <v>0</v>
      </c>
      <c r="F1261" t="inlineStr">
        <is>
          <t>Fabrica de Bares (2025)</t>
        </is>
      </c>
      <c r="G1261" t="b">
        <v>1</v>
      </c>
      <c r="H1261" t="inlineStr">
        <is>
          <t>9/2026</t>
        </is>
      </c>
    </row>
    <row r="1262">
      <c r="A1262" t="inlineStr">
        <is>
          <t>Love Cabaret</t>
        </is>
      </c>
      <c r="B1262" t="inlineStr">
        <is>
          <t>Mão de Obra - Encargos e Provisões</t>
        </is>
      </c>
      <c r="C1262" t="inlineStr">
        <is>
          <t xml:space="preserve">  -  13º Salário</t>
        </is>
      </c>
      <c r="D1262" t="inlineStr">
        <is>
          <t>01/09/2026</t>
        </is>
      </c>
      <c r="E1262" s="488" t="n">
        <v>2055.61</v>
      </c>
      <c r="F1262" t="inlineStr">
        <is>
          <t>Fabrica de Bares (2025)</t>
        </is>
      </c>
      <c r="G1262" t="b">
        <v>1</v>
      </c>
      <c r="H1262" t="inlineStr">
        <is>
          <t>9/2026</t>
        </is>
      </c>
    </row>
    <row r="1263">
      <c r="A1263" t="inlineStr">
        <is>
          <t>Love Cabaret</t>
        </is>
      </c>
      <c r="B1263" t="inlineStr">
        <is>
          <t>Mão de Obra - Encargos e Provisões</t>
        </is>
      </c>
      <c r="C1263" t="inlineStr">
        <is>
          <t xml:space="preserve">  -  Férias</t>
        </is>
      </c>
      <c r="D1263" t="inlineStr">
        <is>
          <t>01/09/2026</t>
        </is>
      </c>
      <c r="E1263" s="488" t="n">
        <v>684.79</v>
      </c>
      <c r="F1263" t="inlineStr">
        <is>
          <t>Fabrica de Bares (2025)</t>
        </is>
      </c>
      <c r="G1263" t="b">
        <v>1</v>
      </c>
      <c r="H1263" t="inlineStr">
        <is>
          <t>9/2026</t>
        </is>
      </c>
    </row>
    <row r="1264">
      <c r="A1264" t="inlineStr">
        <is>
          <t>Love Cabaret</t>
        </is>
      </c>
      <c r="B1264" t="inlineStr">
        <is>
          <t>Mão de Obra - Encargos e Provisões</t>
        </is>
      </c>
      <c r="C1264" t="inlineStr">
        <is>
          <t xml:space="preserve">  -  FGTS sobre 13º Salários</t>
        </is>
      </c>
      <c r="D1264" t="inlineStr">
        <is>
          <t>01/09/2026</t>
        </is>
      </c>
      <c r="E1264" s="488" t="n">
        <v>18.29</v>
      </c>
      <c r="F1264" t="inlineStr">
        <is>
          <t>Fabrica de Bares (2025)</t>
        </is>
      </c>
      <c r="G1264" t="b">
        <v>1</v>
      </c>
      <c r="H1264" t="inlineStr">
        <is>
          <t>9/2026</t>
        </is>
      </c>
    </row>
    <row r="1265">
      <c r="A1265" t="inlineStr">
        <is>
          <t>Love Cabaret</t>
        </is>
      </c>
      <c r="B1265" t="inlineStr">
        <is>
          <t>Mão de Obra - Encargos e Provisões</t>
        </is>
      </c>
      <c r="C1265" t="inlineStr">
        <is>
          <t xml:space="preserve">  -  FGTS sobre Férias</t>
        </is>
      </c>
      <c r="D1265" t="inlineStr">
        <is>
          <t>01/09/2026</t>
        </is>
      </c>
      <c r="E1265" s="488" t="n">
        <v>6.09</v>
      </c>
      <c r="F1265" t="inlineStr">
        <is>
          <t>Fabrica de Bares (2025)</t>
        </is>
      </c>
      <c r="G1265" t="b">
        <v>1</v>
      </c>
      <c r="H1265" t="inlineStr">
        <is>
          <t>9/2026</t>
        </is>
      </c>
    </row>
    <row r="1266">
      <c r="A1266" t="inlineStr">
        <is>
          <t>Love Cabaret</t>
        </is>
      </c>
      <c r="B1266" t="inlineStr">
        <is>
          <t>Mão de Obra - Encargos e Provisões</t>
        </is>
      </c>
      <c r="C1266" t="inlineStr">
        <is>
          <t xml:space="preserve">  -  INSS sobre 13º Salários</t>
        </is>
      </c>
      <c r="D1266" t="inlineStr">
        <is>
          <t>01/09/2026</t>
        </is>
      </c>
      <c r="E1266" s="488" t="n">
        <v>34.33</v>
      </c>
      <c r="F1266" t="inlineStr">
        <is>
          <t>Fabrica de Bares (2025)</t>
        </is>
      </c>
      <c r="G1266" t="b">
        <v>1</v>
      </c>
      <c r="H1266" t="inlineStr">
        <is>
          <t>9/2026</t>
        </is>
      </c>
    </row>
    <row r="1267">
      <c r="A1267" t="inlineStr">
        <is>
          <t>Love Cabaret</t>
        </is>
      </c>
      <c r="B1267" t="inlineStr">
        <is>
          <t>Mão de Obra - Encargos e Provisões</t>
        </is>
      </c>
      <c r="C1267" t="inlineStr">
        <is>
          <t xml:space="preserve">  -  INSS sobre Férias</t>
        </is>
      </c>
      <c r="D1267" t="inlineStr">
        <is>
          <t>01/09/2026</t>
        </is>
      </c>
      <c r="E1267" s="488" t="n">
        <v>15.2</v>
      </c>
      <c r="F1267" t="inlineStr">
        <is>
          <t>Fabrica de Bares (2025)</t>
        </is>
      </c>
      <c r="G1267" t="b">
        <v>1</v>
      </c>
      <c r="H1267" t="inlineStr">
        <is>
          <t>9/2026</t>
        </is>
      </c>
    </row>
    <row r="1268">
      <c r="A1268" t="inlineStr">
        <is>
          <t>Love Cabaret</t>
        </is>
      </c>
      <c r="B1268" t="inlineStr">
        <is>
          <t>Mão de Obra - Encargos e Provisões</t>
        </is>
      </c>
      <c r="C1268" t="inlineStr">
        <is>
          <t xml:space="preserve">  -  Rescisão</t>
        </is>
      </c>
      <c r="D1268" t="inlineStr">
        <is>
          <t>01/09/2026</t>
        </is>
      </c>
      <c r="E1268" s="488" t="n">
        <v>493.54</v>
      </c>
      <c r="F1268" t="inlineStr">
        <is>
          <t>Fabrica de Bares (2025)</t>
        </is>
      </c>
      <c r="G1268" t="b">
        <v>1</v>
      </c>
      <c r="H1268" t="inlineStr">
        <is>
          <t>9/2026</t>
        </is>
      </c>
    </row>
    <row r="1269">
      <c r="A1269" t="inlineStr">
        <is>
          <t>Love Cabaret</t>
        </is>
      </c>
      <c r="B1269" t="inlineStr">
        <is>
          <t>Mão de Obra - Encargos e Provisões</t>
        </is>
      </c>
      <c r="C1269" t="inlineStr">
        <is>
          <t xml:space="preserve">  -  Multa Rescisória</t>
        </is>
      </c>
      <c r="D1269" t="inlineStr">
        <is>
          <t>01/09/2026</t>
        </is>
      </c>
      <c r="E1269" s="488" t="n">
        <v>0</v>
      </c>
      <c r="F1269" t="inlineStr">
        <is>
          <t>Fabrica de Bares (2025)</t>
        </is>
      </c>
      <c r="G1269" t="b">
        <v>1</v>
      </c>
      <c r="H1269" t="inlineStr">
        <is>
          <t>9/2026</t>
        </is>
      </c>
    </row>
    <row r="1270">
      <c r="A1270" t="inlineStr">
        <is>
          <t>Love Cabaret</t>
        </is>
      </c>
      <c r="B1270" t="inlineStr">
        <is>
          <t>Mão de Obra - Encargos e Provisões</t>
        </is>
      </c>
      <c r="C1270" t="inlineStr">
        <is>
          <t xml:space="preserve">  -  Ações trabalhistas</t>
        </is>
      </c>
      <c r="D1270" t="inlineStr">
        <is>
          <t>01/09/2026</t>
        </is>
      </c>
      <c r="E1270" s="488" t="n">
        <v>2500</v>
      </c>
      <c r="F1270" t="inlineStr">
        <is>
          <t>Fabrica de Bares (2025)</t>
        </is>
      </c>
      <c r="G1270" t="b">
        <v>1</v>
      </c>
      <c r="H1270" t="inlineStr">
        <is>
          <t>9/2026</t>
        </is>
      </c>
    </row>
    <row r="1271">
      <c r="A1271" t="inlineStr">
        <is>
          <t>Love Cabaret</t>
        </is>
      </c>
      <c r="B1271" t="inlineStr">
        <is>
          <t>Mão de Obra - Encargos e Provisões</t>
        </is>
      </c>
      <c r="C1271" t="inlineStr">
        <is>
          <t xml:space="preserve">  -  Adicional Noturno</t>
        </is>
      </c>
      <c r="D1271" t="inlineStr">
        <is>
          <t>01/09/2026</t>
        </is>
      </c>
      <c r="E1271" s="488" t="n">
        <v>205.11</v>
      </c>
      <c r="F1271" t="inlineStr">
        <is>
          <t>Fabrica de Bares (2025)</t>
        </is>
      </c>
      <c r="G1271" t="b">
        <v>1</v>
      </c>
      <c r="H1271" t="inlineStr">
        <is>
          <t>9/2026</t>
        </is>
      </c>
    </row>
    <row r="1272">
      <c r="A1272" t="inlineStr">
        <is>
          <t>Love Cabaret</t>
        </is>
      </c>
      <c r="B1272" t="inlineStr">
        <is>
          <t>Mão de Obra - Encargos e Provisões</t>
        </is>
      </c>
      <c r="C1272" t="inlineStr">
        <is>
          <t xml:space="preserve">  -  Hora Extra</t>
        </is>
      </c>
      <c r="D1272" t="inlineStr">
        <is>
          <t>01/09/2026</t>
        </is>
      </c>
      <c r="E1272" s="488" t="n">
        <v>0</v>
      </c>
      <c r="F1272" t="inlineStr">
        <is>
          <t>Fabrica de Bares (2025)</t>
        </is>
      </c>
      <c r="G1272" t="b">
        <v>1</v>
      </c>
      <c r="H1272" t="inlineStr">
        <is>
          <t>9/2026</t>
        </is>
      </c>
    </row>
    <row r="1273">
      <c r="A1273" t="inlineStr">
        <is>
          <t>Love Cabaret</t>
        </is>
      </c>
      <c r="B1273" t="inlineStr">
        <is>
          <t>Mão de Obra - Encargos e Provisões</t>
        </is>
      </c>
      <c r="C1273" t="inlineStr">
        <is>
          <t xml:space="preserve">  -  Remuneração Variável</t>
        </is>
      </c>
      <c r="D1273" t="inlineStr">
        <is>
          <t>01/09/2026</t>
        </is>
      </c>
      <c r="E1273" s="488" t="n">
        <v>0</v>
      </c>
      <c r="F1273" t="inlineStr">
        <is>
          <t>Fabrica de Bares (2025)</t>
        </is>
      </c>
      <c r="G1273" t="b">
        <v>1</v>
      </c>
      <c r="H1273" t="inlineStr">
        <is>
          <t>9/2026</t>
        </is>
      </c>
    </row>
    <row r="1274">
      <c r="A1274" t="inlineStr">
        <is>
          <t>Love Cabaret</t>
        </is>
      </c>
      <c r="B1274" t="inlineStr">
        <is>
          <t>Mão de Obra - Encargos e Provisões</t>
        </is>
      </c>
      <c r="C1274" t="inlineStr">
        <is>
          <t xml:space="preserve">  -  Premiação</t>
        </is>
      </c>
      <c r="D1274" t="inlineStr">
        <is>
          <t>01/09/2026</t>
        </is>
      </c>
      <c r="E1274" s="488" t="n">
        <v>0</v>
      </c>
      <c r="F1274" t="inlineStr">
        <is>
          <t>Fabrica de Bares (2025)</t>
        </is>
      </c>
      <c r="G1274" t="b">
        <v>1</v>
      </c>
      <c r="H1274" t="inlineStr">
        <is>
          <t>9/2026</t>
        </is>
      </c>
    </row>
    <row r="1275">
      <c r="A1275" t="inlineStr">
        <is>
          <t>Love Cabaret</t>
        </is>
      </c>
      <c r="B1275" t="inlineStr">
        <is>
          <t>Mão de Obra - Benefícios</t>
        </is>
      </c>
      <c r="C1275" t="inlineStr">
        <is>
          <t xml:space="preserve">  -  Vale-transporte</t>
        </is>
      </c>
      <c r="D1275" t="inlineStr">
        <is>
          <t>01/09/2026</t>
        </is>
      </c>
      <c r="E1275" s="488" t="n">
        <v>760</v>
      </c>
      <c r="F1275" t="inlineStr">
        <is>
          <t>Fabrica de Bares (2025)</t>
        </is>
      </c>
      <c r="G1275" t="b">
        <v>1</v>
      </c>
      <c r="H1275" t="inlineStr">
        <is>
          <t>9/2026</t>
        </is>
      </c>
    </row>
    <row r="1276">
      <c r="A1276" t="inlineStr">
        <is>
          <t>Love Cabaret</t>
        </is>
      </c>
      <c r="B1276" t="inlineStr">
        <is>
          <t>Mão de Obra - Benefícios</t>
        </is>
      </c>
      <c r="C1276" t="inlineStr">
        <is>
          <t xml:space="preserve">  -  Assist. Médica</t>
        </is>
      </c>
      <c r="D1276" t="inlineStr">
        <is>
          <t>01/09/2026</t>
        </is>
      </c>
      <c r="E1276" s="488" t="n">
        <v>0</v>
      </c>
      <c r="F1276" t="inlineStr">
        <is>
          <t>Fabrica de Bares (2025)</t>
        </is>
      </c>
      <c r="G1276" t="b">
        <v>1</v>
      </c>
      <c r="H1276" t="inlineStr">
        <is>
          <t>9/2026</t>
        </is>
      </c>
    </row>
    <row r="1277">
      <c r="A1277" t="inlineStr">
        <is>
          <t>Love Cabaret</t>
        </is>
      </c>
      <c r="B1277" t="inlineStr">
        <is>
          <t>Mão de Obra - Benefícios</t>
        </is>
      </c>
      <c r="C1277" t="inlineStr">
        <is>
          <t xml:space="preserve">  -  Assist. Odontologica</t>
        </is>
      </c>
      <c r="D1277" t="inlineStr">
        <is>
          <t>01/09/2026</t>
        </is>
      </c>
      <c r="E1277" s="488" t="n">
        <v>0</v>
      </c>
      <c r="F1277" t="inlineStr">
        <is>
          <t>Fabrica de Bares (2025)</t>
        </is>
      </c>
      <c r="G1277" t="b">
        <v>1</v>
      </c>
      <c r="H1277" t="inlineStr">
        <is>
          <t>9/2026</t>
        </is>
      </c>
    </row>
    <row r="1278">
      <c r="A1278" t="inlineStr">
        <is>
          <t>Love Cabaret</t>
        </is>
      </c>
      <c r="B1278" t="inlineStr">
        <is>
          <t>Mão de Obra - Benefícios</t>
        </is>
      </c>
      <c r="C1278" t="inlineStr">
        <is>
          <t xml:space="preserve">  -  Seguro de Vida</t>
        </is>
      </c>
      <c r="D1278" t="inlineStr">
        <is>
          <t>01/09/2026</t>
        </is>
      </c>
      <c r="E1278" s="488" t="n">
        <v>20</v>
      </c>
      <c r="F1278" t="inlineStr">
        <is>
          <t>Fabrica de Bares (2025)</t>
        </is>
      </c>
      <c r="G1278" t="b">
        <v>1</v>
      </c>
      <c r="H1278" t="inlineStr">
        <is>
          <t>9/2026</t>
        </is>
      </c>
    </row>
    <row r="1279">
      <c r="A1279" t="inlineStr">
        <is>
          <t>Love Cabaret</t>
        </is>
      </c>
      <c r="B1279" t="inlineStr">
        <is>
          <t>Mão de Obra - Benefícios</t>
        </is>
      </c>
      <c r="C1279" t="inlineStr">
        <is>
          <t xml:space="preserve">  -  Ajuda de Custo</t>
        </is>
      </c>
      <c r="D1279" t="inlineStr">
        <is>
          <t>01/09/2026</t>
        </is>
      </c>
      <c r="E1279" s="488" t="n">
        <v>0</v>
      </c>
      <c r="F1279" t="inlineStr">
        <is>
          <t>Fabrica de Bares (2025)</t>
        </is>
      </c>
      <c r="G1279" t="b">
        <v>1</v>
      </c>
      <c r="H1279" t="inlineStr">
        <is>
          <t>9/2026</t>
        </is>
      </c>
    </row>
    <row r="1280">
      <c r="A1280" t="inlineStr">
        <is>
          <t>Love Cabaret</t>
        </is>
      </c>
      <c r="B1280" t="inlineStr">
        <is>
          <t>Mão de Obra - Benefícios</t>
        </is>
      </c>
      <c r="C1280" t="inlineStr">
        <is>
          <t xml:space="preserve">  -  Uniformes Manutenção e Reposição</t>
        </is>
      </c>
      <c r="D1280" t="inlineStr">
        <is>
          <t>01/09/2026</t>
        </is>
      </c>
      <c r="E1280" s="488" t="n">
        <v>0</v>
      </c>
      <c r="F1280" t="inlineStr">
        <is>
          <t>Fabrica de Bares (2025)</t>
        </is>
      </c>
      <c r="G1280" t="b">
        <v>1</v>
      </c>
      <c r="H1280" t="inlineStr">
        <is>
          <t>9/2026</t>
        </is>
      </c>
    </row>
    <row r="1281">
      <c r="A1281" t="inlineStr">
        <is>
          <t>Love Cabaret</t>
        </is>
      </c>
      <c r="B1281" t="inlineStr">
        <is>
          <t>Mão de Obra - Benefícios</t>
        </is>
      </c>
      <c r="C1281" t="inlineStr">
        <is>
          <t xml:space="preserve">  -  Exames Periódicos</t>
        </is>
      </c>
      <c r="D1281" t="inlineStr">
        <is>
          <t>01/09/2026</t>
        </is>
      </c>
      <c r="E1281" s="488" t="n">
        <v>9.890000000000001</v>
      </c>
      <c r="F1281" t="inlineStr">
        <is>
          <t>Fabrica de Bares (2025)</t>
        </is>
      </c>
      <c r="G1281" t="b">
        <v>1</v>
      </c>
      <c r="H1281" t="inlineStr">
        <is>
          <t>9/2026</t>
        </is>
      </c>
    </row>
    <row r="1282">
      <c r="A1282" t="inlineStr">
        <is>
          <t>Love Cabaret</t>
        </is>
      </c>
      <c r="B1282" t="inlineStr">
        <is>
          <t>Mão de Obra - Benefícios</t>
        </is>
      </c>
      <c r="C1282" t="inlineStr">
        <is>
          <t xml:space="preserve">  -  Diversos - Vale Combustível</t>
        </is>
      </c>
      <c r="D1282" t="inlineStr">
        <is>
          <t>01/09/2026</t>
        </is>
      </c>
      <c r="E1282" s="488" t="n">
        <v>0</v>
      </c>
      <c r="F1282" t="inlineStr">
        <is>
          <t>Fabrica de Bares (2025)</t>
        </is>
      </c>
      <c r="G1282" t="b">
        <v>1</v>
      </c>
      <c r="H1282" t="inlineStr">
        <is>
          <t>9/2026</t>
        </is>
      </c>
    </row>
    <row r="1283">
      <c r="A1283" t="inlineStr">
        <is>
          <t>Love Cabaret</t>
        </is>
      </c>
      <c r="B1283" t="inlineStr">
        <is>
          <t>Mão de Obra - Benefícios</t>
        </is>
      </c>
      <c r="C1283" t="inlineStr">
        <is>
          <t xml:space="preserve">  -  Gratificações</t>
        </is>
      </c>
      <c r="D1283" t="inlineStr">
        <is>
          <t>01/09/2026</t>
        </is>
      </c>
      <c r="E1283" s="488" t="n">
        <v>0</v>
      </c>
      <c r="F1283" t="inlineStr">
        <is>
          <t>Fabrica de Bares (2025)</t>
        </is>
      </c>
      <c r="G1283" t="b">
        <v>1</v>
      </c>
      <c r="H1283" t="inlineStr">
        <is>
          <t>9/2026</t>
        </is>
      </c>
    </row>
    <row r="1284">
      <c r="A1284" t="inlineStr">
        <is>
          <t>Love Cabaret</t>
        </is>
      </c>
      <c r="B1284" t="inlineStr">
        <is>
          <t>Mão de Obra - Benefícios</t>
        </is>
      </c>
      <c r="C1284" t="inlineStr">
        <is>
          <t xml:space="preserve">  -  Cursos e Treinamentos</t>
        </is>
      </c>
      <c r="D1284" t="inlineStr">
        <is>
          <t>01/09/2026</t>
        </is>
      </c>
      <c r="E1284" s="488" t="n">
        <v>0</v>
      </c>
      <c r="F1284" t="inlineStr">
        <is>
          <t>Fabrica de Bares (2025)</t>
        </is>
      </c>
      <c r="G1284" t="b">
        <v>1</v>
      </c>
      <c r="H1284" t="inlineStr">
        <is>
          <t>9/2026</t>
        </is>
      </c>
    </row>
    <row r="1285">
      <c r="A1285" t="inlineStr">
        <is>
          <t>Love Cabaret</t>
        </is>
      </c>
      <c r="B1285" t="inlineStr">
        <is>
          <t>Mão de Obra - Benefícios</t>
        </is>
      </c>
      <c r="C1285" t="inlineStr">
        <is>
          <t xml:space="preserve">  -  Alimentação Funcionário</t>
        </is>
      </c>
      <c r="D1285" t="inlineStr">
        <is>
          <t>01/09/2026</t>
        </is>
      </c>
      <c r="E1285" s="488" t="n">
        <v>11723.05</v>
      </c>
      <c r="F1285" t="inlineStr">
        <is>
          <t>Fabrica de Bares (2025)</t>
        </is>
      </c>
      <c r="G1285" t="b">
        <v>1</v>
      </c>
      <c r="H1285" t="inlineStr">
        <is>
          <t>9/2026</t>
        </is>
      </c>
    </row>
    <row r="1286">
      <c r="A1286" t="inlineStr">
        <is>
          <t>Love Cabaret</t>
        </is>
      </c>
      <c r="B1286" t="inlineStr">
        <is>
          <t>Mão de Obra - Pro Labores</t>
        </is>
      </c>
      <c r="C1286" t="inlineStr">
        <is>
          <t xml:space="preserve">  -  Pro Labore</t>
        </is>
      </c>
      <c r="D1286" t="inlineStr">
        <is>
          <t>01/09/2026</t>
        </is>
      </c>
      <c r="E1286" s="488" t="n">
        <v>0</v>
      </c>
      <c r="F1286" t="inlineStr">
        <is>
          <t>Fabrica de Bares (2025)</t>
        </is>
      </c>
      <c r="G1286" t="b">
        <v>1</v>
      </c>
      <c r="H1286" t="inlineStr">
        <is>
          <t>9/2026</t>
        </is>
      </c>
    </row>
    <row r="1287">
      <c r="A1287" t="inlineStr">
        <is>
          <t>Love Cabaret</t>
        </is>
      </c>
      <c r="B1287" t="inlineStr">
        <is>
          <t>Custo de Ocupação</t>
        </is>
      </c>
      <c r="C1287" t="inlineStr">
        <is>
          <t>Aluguel de Imoveis</t>
        </is>
      </c>
      <c r="D1287" t="inlineStr">
        <is>
          <t>01/09/2026</t>
        </is>
      </c>
      <c r="E1287" s="488" t="n">
        <v>68252.23</v>
      </c>
      <c r="F1287" t="inlineStr">
        <is>
          <t>Fabrica de Bares (2025)</t>
        </is>
      </c>
      <c r="G1287" t="b">
        <v>1</v>
      </c>
      <c r="H1287" t="inlineStr">
        <is>
          <t>9/2026</t>
        </is>
      </c>
    </row>
    <row r="1288">
      <c r="A1288" t="inlineStr">
        <is>
          <t>Love Cabaret</t>
        </is>
      </c>
      <c r="B1288" t="inlineStr">
        <is>
          <t>Custo de Ocupação</t>
        </is>
      </c>
      <c r="C1288" t="inlineStr">
        <is>
          <t>Condominio</t>
        </is>
      </c>
      <c r="D1288" t="inlineStr">
        <is>
          <t>01/09/2026</t>
        </is>
      </c>
      <c r="E1288" s="488" t="n">
        <v>0</v>
      </c>
      <c r="F1288" t="inlineStr">
        <is>
          <t>Fabrica de Bares (2025)</t>
        </is>
      </c>
      <c r="G1288" t="b">
        <v>1</v>
      </c>
      <c r="H1288" t="inlineStr">
        <is>
          <t>9/2026</t>
        </is>
      </c>
    </row>
    <row r="1289">
      <c r="A1289" t="inlineStr">
        <is>
          <t>Love Cabaret</t>
        </is>
      </c>
      <c r="B1289" t="inlineStr">
        <is>
          <t>Custo de Ocupação</t>
        </is>
      </c>
      <c r="C1289" t="inlineStr">
        <is>
          <t>IPTU</t>
        </is>
      </c>
      <c r="D1289" t="inlineStr">
        <is>
          <t>01/09/2026</t>
        </is>
      </c>
      <c r="E1289" s="488" t="n">
        <v>5168</v>
      </c>
      <c r="F1289" t="inlineStr">
        <is>
          <t>Fabrica de Bares (2025)</t>
        </is>
      </c>
      <c r="G1289" t="b">
        <v>1</v>
      </c>
      <c r="H1289" t="inlineStr">
        <is>
          <t>9/2026</t>
        </is>
      </c>
    </row>
    <row r="1290">
      <c r="A1290" t="inlineStr">
        <is>
          <t>Love Cabaret</t>
        </is>
      </c>
      <c r="B1290" t="inlineStr">
        <is>
          <t>Custo de Ocupação</t>
        </is>
      </c>
      <c r="C1290" t="inlineStr">
        <is>
          <t>Fundo de Promoção</t>
        </is>
      </c>
      <c r="D1290" t="inlineStr">
        <is>
          <t>01/09/2026</t>
        </is>
      </c>
      <c r="E1290" s="488" t="n">
        <v>0</v>
      </c>
      <c r="F1290" t="inlineStr">
        <is>
          <t>Fabrica de Bares (2025)</t>
        </is>
      </c>
      <c r="G1290" t="b">
        <v>1</v>
      </c>
      <c r="H1290" t="inlineStr">
        <is>
          <t>9/2026</t>
        </is>
      </c>
    </row>
    <row r="1291">
      <c r="A1291" t="inlineStr">
        <is>
          <t>Love Cabaret</t>
        </is>
      </c>
      <c r="B1291" t="inlineStr">
        <is>
          <t>Custo de Ocupação</t>
        </is>
      </c>
      <c r="C1291" t="inlineStr">
        <is>
          <t>Seguro Patrimonial</t>
        </is>
      </c>
      <c r="D1291" t="inlineStr">
        <is>
          <t>01/09/2026</t>
        </is>
      </c>
      <c r="E1291" s="488" t="n">
        <v>120.36</v>
      </c>
      <c r="F1291" t="inlineStr">
        <is>
          <t>Fabrica de Bares (2025)</t>
        </is>
      </c>
      <c r="G1291" t="b">
        <v>1</v>
      </c>
      <c r="H1291" t="inlineStr">
        <is>
          <t>9/2026</t>
        </is>
      </c>
    </row>
    <row r="1292">
      <c r="A1292" t="inlineStr">
        <is>
          <t>Love Cabaret</t>
        </is>
      </c>
      <c r="B1292" t="inlineStr">
        <is>
          <t>Custo de Ocupação</t>
        </is>
      </c>
      <c r="C1292" t="inlineStr">
        <is>
          <t>Arrendamento</t>
        </is>
      </c>
      <c r="D1292" t="inlineStr">
        <is>
          <t>01/09/2026</t>
        </is>
      </c>
      <c r="E1292" s="488" t="n">
        <v>0</v>
      </c>
      <c r="F1292" t="inlineStr">
        <is>
          <t>Fabrica de Bares (2025)</t>
        </is>
      </c>
      <c r="G1292" t="b">
        <v>1</v>
      </c>
      <c r="H1292" t="inlineStr">
        <is>
          <t>9/2026</t>
        </is>
      </c>
    </row>
    <row r="1293">
      <c r="A1293" t="inlineStr">
        <is>
          <t>Love Cabaret</t>
        </is>
      </c>
      <c r="B1293" t="inlineStr">
        <is>
          <t>Custo de Ocupação</t>
        </is>
      </c>
      <c r="C1293" t="inlineStr">
        <is>
          <t>Taxas publicas administrativas - Ocupação</t>
        </is>
      </c>
      <c r="D1293" t="inlineStr">
        <is>
          <t>01/09/2026</t>
        </is>
      </c>
      <c r="E1293" s="488" t="n">
        <v>0</v>
      </c>
      <c r="F1293" t="inlineStr">
        <is>
          <t>Fabrica de Bares (2025)</t>
        </is>
      </c>
      <c r="G1293" t="b">
        <v>1</v>
      </c>
      <c r="H1293" t="inlineStr">
        <is>
          <t>9/2026</t>
        </is>
      </c>
    </row>
    <row r="1294">
      <c r="A1294" t="inlineStr">
        <is>
          <t>Love Cabaret</t>
        </is>
      </c>
      <c r="B1294" t="inlineStr">
        <is>
          <t>Utilidades</t>
        </is>
      </c>
      <c r="C1294" t="inlineStr">
        <is>
          <t>Agua/Esgoto</t>
        </is>
      </c>
      <c r="D1294" t="inlineStr">
        <is>
          <t>01/09/2026</t>
        </is>
      </c>
      <c r="E1294" s="488" t="n">
        <v>2807.04</v>
      </c>
      <c r="F1294" t="inlineStr">
        <is>
          <t>Fabrica de Bares (2025)</t>
        </is>
      </c>
      <c r="G1294" t="b">
        <v>1</v>
      </c>
      <c r="H1294" t="inlineStr">
        <is>
          <t>9/2026</t>
        </is>
      </c>
    </row>
    <row r="1295">
      <c r="A1295" t="inlineStr">
        <is>
          <t>Love Cabaret</t>
        </is>
      </c>
      <c r="B1295" t="inlineStr">
        <is>
          <t>Utilidades</t>
        </is>
      </c>
      <c r="C1295" t="inlineStr">
        <is>
          <t>Energia Eletrica</t>
        </is>
      </c>
      <c r="D1295" t="inlineStr">
        <is>
          <t>01/09/2026</t>
        </is>
      </c>
      <c r="E1295" s="488" t="n">
        <v>9807.040000000001</v>
      </c>
      <c r="F1295" t="inlineStr">
        <is>
          <t>Fabrica de Bares (2025)</t>
        </is>
      </c>
      <c r="G1295" t="b">
        <v>1</v>
      </c>
      <c r="H1295" t="inlineStr">
        <is>
          <t>9/2026</t>
        </is>
      </c>
    </row>
    <row r="1296">
      <c r="A1296" t="inlineStr">
        <is>
          <t>Love Cabaret</t>
        </is>
      </c>
      <c r="B1296" t="inlineStr">
        <is>
          <t>Utilidades</t>
        </is>
      </c>
      <c r="C1296" t="inlineStr">
        <is>
          <t>Gas de Cozinha</t>
        </is>
      </c>
      <c r="D1296" t="inlineStr">
        <is>
          <t>01/09/2026</t>
        </is>
      </c>
      <c r="E1296" s="488" t="n">
        <v>1207.04</v>
      </c>
      <c r="F1296" t="inlineStr">
        <is>
          <t>Fabrica de Bares (2025)</t>
        </is>
      </c>
      <c r="G1296" t="b">
        <v>1</v>
      </c>
      <c r="H1296" t="inlineStr">
        <is>
          <t>9/2026</t>
        </is>
      </c>
    </row>
    <row r="1297">
      <c r="A1297" t="inlineStr">
        <is>
          <t>Love Cabaret</t>
        </is>
      </c>
      <c r="B1297" t="inlineStr">
        <is>
          <t>Utilidades</t>
        </is>
      </c>
      <c r="C1297" t="inlineStr">
        <is>
          <t>Higiene e Limpeza</t>
        </is>
      </c>
      <c r="D1297" t="inlineStr">
        <is>
          <t>01/09/2026</t>
        </is>
      </c>
      <c r="E1297" s="488" t="n">
        <v>11307.04</v>
      </c>
      <c r="F1297" t="inlineStr">
        <is>
          <t>Fabrica de Bares (2025)</t>
        </is>
      </c>
      <c r="G1297" t="b">
        <v>1</v>
      </c>
      <c r="H1297" t="inlineStr">
        <is>
          <t>9/2026</t>
        </is>
      </c>
    </row>
    <row r="1298">
      <c r="A1298" t="inlineStr">
        <is>
          <t>Love Cabaret</t>
        </is>
      </c>
      <c r="B1298" t="inlineStr">
        <is>
          <t>Utilidades</t>
        </is>
      </c>
      <c r="C1298" t="inlineStr">
        <is>
          <t>Descartaveis</t>
        </is>
      </c>
      <c r="D1298" t="inlineStr">
        <is>
          <t>01/09/2026</t>
        </is>
      </c>
      <c r="E1298" s="488" t="n">
        <v>507.04</v>
      </c>
      <c r="F1298" t="inlineStr">
        <is>
          <t>Fabrica de Bares (2025)</t>
        </is>
      </c>
      <c r="G1298" t="b">
        <v>1</v>
      </c>
      <c r="H1298" t="inlineStr">
        <is>
          <t>9/2026</t>
        </is>
      </c>
    </row>
    <row r="1299">
      <c r="A1299" t="inlineStr">
        <is>
          <t>Love Cabaret</t>
        </is>
      </c>
      <c r="B1299" t="inlineStr">
        <is>
          <t>Utilidades</t>
        </is>
      </c>
      <c r="C1299" t="inlineStr">
        <is>
          <t>Controle de Pragas</t>
        </is>
      </c>
      <c r="D1299" t="inlineStr">
        <is>
          <t>01/09/2026</t>
        </is>
      </c>
      <c r="E1299" s="488" t="n">
        <v>642.6</v>
      </c>
      <c r="F1299" t="inlineStr">
        <is>
          <t>Fabrica de Bares (2025)</t>
        </is>
      </c>
      <c r="G1299" t="b">
        <v>1</v>
      </c>
      <c r="H1299" t="inlineStr">
        <is>
          <t>9/2026</t>
        </is>
      </c>
    </row>
    <row r="1300">
      <c r="A1300" t="inlineStr">
        <is>
          <t>Love Cabaret</t>
        </is>
      </c>
      <c r="B1300" t="inlineStr">
        <is>
          <t>Utilidades</t>
        </is>
      </c>
      <c r="C1300" t="inlineStr">
        <is>
          <t>Coleta de lixo</t>
        </is>
      </c>
      <c r="D1300" t="inlineStr">
        <is>
          <t>01/09/2026</t>
        </is>
      </c>
      <c r="E1300" s="488" t="n">
        <v>1407.04</v>
      </c>
      <c r="F1300" t="inlineStr">
        <is>
          <t>Fabrica de Bares (2025)</t>
        </is>
      </c>
      <c r="G1300" t="b">
        <v>1</v>
      </c>
      <c r="H1300" t="inlineStr">
        <is>
          <t>9/2026</t>
        </is>
      </c>
    </row>
    <row r="1301">
      <c r="A1301" t="inlineStr">
        <is>
          <t>Love Cabaret</t>
        </is>
      </c>
      <c r="B1301" t="inlineStr">
        <is>
          <t>Utilidades</t>
        </is>
      </c>
      <c r="C1301" t="inlineStr">
        <is>
          <t>Utensilios</t>
        </is>
      </c>
      <c r="D1301" t="inlineStr">
        <is>
          <t>01/09/2026</t>
        </is>
      </c>
      <c r="E1301" s="488" t="n">
        <v>1707.04</v>
      </c>
      <c r="F1301" t="inlineStr">
        <is>
          <t>Fabrica de Bares (2025)</t>
        </is>
      </c>
      <c r="G1301" t="b">
        <v>1</v>
      </c>
      <c r="H1301" t="inlineStr">
        <is>
          <t>9/2026</t>
        </is>
      </c>
    </row>
    <row r="1302">
      <c r="A1302" t="inlineStr">
        <is>
          <t>Love Cabaret</t>
        </is>
      </c>
      <c r="B1302" t="inlineStr">
        <is>
          <t>Utilidades</t>
        </is>
      </c>
      <c r="C1302" t="inlineStr">
        <is>
          <t>Serviços Graficos</t>
        </is>
      </c>
      <c r="D1302" t="inlineStr">
        <is>
          <t>01/09/2026</t>
        </is>
      </c>
      <c r="E1302" s="488" t="n">
        <v>487.04</v>
      </c>
      <c r="F1302" t="inlineStr">
        <is>
          <t>Fabrica de Bares (2025)</t>
        </is>
      </c>
      <c r="G1302" t="b">
        <v>1</v>
      </c>
      <c r="H1302" t="inlineStr">
        <is>
          <t>9/2026</t>
        </is>
      </c>
    </row>
    <row r="1303">
      <c r="A1303" t="inlineStr">
        <is>
          <t>Love Cabaret</t>
        </is>
      </c>
      <c r="B1303" t="inlineStr">
        <is>
          <t>Utilidades</t>
        </is>
      </c>
      <c r="C1303" t="inlineStr">
        <is>
          <t>Custas Cartório / Operação</t>
        </is>
      </c>
      <c r="D1303" t="inlineStr">
        <is>
          <t>01/09/2026</t>
        </is>
      </c>
      <c r="E1303" s="488" t="n">
        <v>307.04</v>
      </c>
      <c r="F1303" t="inlineStr">
        <is>
          <t>Fabrica de Bares (2025)</t>
        </is>
      </c>
      <c r="G1303" t="b">
        <v>1</v>
      </c>
      <c r="H1303" t="inlineStr">
        <is>
          <t>9/2026</t>
        </is>
      </c>
    </row>
    <row r="1304">
      <c r="A1304" t="inlineStr">
        <is>
          <t>Love Cabaret</t>
        </is>
      </c>
      <c r="B1304" t="inlineStr">
        <is>
          <t>Utilidades</t>
        </is>
      </c>
      <c r="C1304" t="inlineStr">
        <is>
          <t>Material de Escritorio</t>
        </is>
      </c>
      <c r="D1304" t="inlineStr">
        <is>
          <t>01/09/2026</t>
        </is>
      </c>
      <c r="E1304" s="488" t="n">
        <v>29.99</v>
      </c>
      <c r="F1304" t="inlineStr">
        <is>
          <t>Fabrica de Bares (2025)</t>
        </is>
      </c>
      <c r="G1304" t="b">
        <v>1</v>
      </c>
      <c r="H1304" t="inlineStr">
        <is>
          <t>9/2026</t>
        </is>
      </c>
    </row>
    <row r="1305">
      <c r="A1305" t="inlineStr">
        <is>
          <t>Love Cabaret</t>
        </is>
      </c>
      <c r="B1305" t="inlineStr">
        <is>
          <t>Utilidades</t>
        </is>
      </c>
      <c r="C1305" t="inlineStr">
        <is>
          <t>Serviços de Limpeza</t>
        </is>
      </c>
      <c r="D1305" t="inlineStr">
        <is>
          <t>01/09/2026</t>
        </is>
      </c>
      <c r="E1305" s="488" t="n">
        <v>1387.63</v>
      </c>
      <c r="F1305" t="inlineStr">
        <is>
          <t>Fabrica de Bares (2025)</t>
        </is>
      </c>
      <c r="G1305" t="b">
        <v>1</v>
      </c>
      <c r="H1305" t="inlineStr">
        <is>
          <t>9/2026</t>
        </is>
      </c>
    </row>
    <row r="1306">
      <c r="A1306" t="inlineStr">
        <is>
          <t>Love Cabaret</t>
        </is>
      </c>
      <c r="B1306" t="inlineStr">
        <is>
          <t>Utilidades</t>
        </is>
      </c>
      <c r="C1306" t="inlineStr">
        <is>
          <t>Serviço de Lavanderia</t>
        </is>
      </c>
      <c r="D1306" t="inlineStr">
        <is>
          <t>01/09/2026</t>
        </is>
      </c>
      <c r="E1306" s="488" t="n">
        <v>26.25</v>
      </c>
      <c r="F1306" t="inlineStr">
        <is>
          <t>Fabrica de Bares (2025)</t>
        </is>
      </c>
      <c r="G1306" t="b">
        <v>1</v>
      </c>
      <c r="H1306" t="inlineStr">
        <is>
          <t>9/2026</t>
        </is>
      </c>
    </row>
    <row r="1307">
      <c r="A1307" t="inlineStr">
        <is>
          <t>Love Cabaret</t>
        </is>
      </c>
      <c r="B1307" t="inlineStr">
        <is>
          <t>Utilidades</t>
        </is>
      </c>
      <c r="C1307" t="inlineStr">
        <is>
          <t>Material de Consumo - Gelo/ Gas CO2/ Carvao /Velas</t>
        </is>
      </c>
      <c r="D1307" t="inlineStr">
        <is>
          <t>01/09/2026</t>
        </is>
      </c>
      <c r="E1307" s="488" t="n">
        <v>957.04</v>
      </c>
      <c r="F1307" t="inlineStr">
        <is>
          <t>Fabrica de Bares (2025)</t>
        </is>
      </c>
      <c r="G1307" t="b">
        <v>1</v>
      </c>
      <c r="H1307" t="inlineStr">
        <is>
          <t>9/2026</t>
        </is>
      </c>
    </row>
    <row r="1308">
      <c r="A1308" t="inlineStr">
        <is>
          <t>Love Cabaret</t>
        </is>
      </c>
      <c r="B1308" t="inlineStr">
        <is>
          <t>Informática e TI</t>
        </is>
      </c>
      <c r="C1308" t="inlineStr">
        <is>
          <t>Telefone</t>
        </is>
      </c>
      <c r="D1308" t="inlineStr">
        <is>
          <t>01/09/2026</t>
        </is>
      </c>
      <c r="E1308" s="488" t="n">
        <v>0</v>
      </c>
      <c r="F1308" t="inlineStr">
        <is>
          <t>Fabrica de Bares (2025)</t>
        </is>
      </c>
      <c r="G1308" t="b">
        <v>1</v>
      </c>
      <c r="H1308" t="inlineStr">
        <is>
          <t>9/2026</t>
        </is>
      </c>
    </row>
    <row r="1309">
      <c r="A1309" t="inlineStr">
        <is>
          <t>Love Cabaret</t>
        </is>
      </c>
      <c r="B1309" t="inlineStr">
        <is>
          <t>Informática e TI</t>
        </is>
      </c>
      <c r="C1309" t="inlineStr">
        <is>
          <t>Internet</t>
        </is>
      </c>
      <c r="D1309" t="inlineStr">
        <is>
          <t>01/09/2026</t>
        </is>
      </c>
      <c r="E1309" s="488" t="n">
        <v>1193.27</v>
      </c>
      <c r="F1309" t="inlineStr">
        <is>
          <t>Fabrica de Bares (2025)</t>
        </is>
      </c>
      <c r="G1309" t="b">
        <v>1</v>
      </c>
      <c r="H1309" t="inlineStr">
        <is>
          <t>9/2026</t>
        </is>
      </c>
    </row>
    <row r="1310">
      <c r="A1310" t="inlineStr">
        <is>
          <t>Love Cabaret</t>
        </is>
      </c>
      <c r="B1310" t="inlineStr">
        <is>
          <t>Informática e TI</t>
        </is>
      </c>
      <c r="C1310" t="inlineStr">
        <is>
          <t>TV por assinatura/musica ambiente</t>
        </is>
      </c>
      <c r="D1310" t="inlineStr">
        <is>
          <t>01/09/2026</t>
        </is>
      </c>
      <c r="E1310" s="488" t="n">
        <v>0</v>
      </c>
      <c r="F1310" t="inlineStr">
        <is>
          <t>Fabrica de Bares (2025)</t>
        </is>
      </c>
      <c r="G1310" t="b">
        <v>1</v>
      </c>
      <c r="H1310" t="inlineStr">
        <is>
          <t>9/2026</t>
        </is>
      </c>
    </row>
    <row r="1311">
      <c r="A1311" t="inlineStr">
        <is>
          <t>Love Cabaret</t>
        </is>
      </c>
      <c r="B1311" t="inlineStr">
        <is>
          <t>Informática e TI</t>
        </is>
      </c>
      <c r="C1311" t="inlineStr">
        <is>
          <t>Sistemas de Segurança e Alarme</t>
        </is>
      </c>
      <c r="D1311" t="inlineStr">
        <is>
          <t>01/09/2026</t>
        </is>
      </c>
      <c r="E1311" s="488" t="n">
        <v>0</v>
      </c>
      <c r="F1311" t="inlineStr">
        <is>
          <t>Fabrica de Bares (2025)</t>
        </is>
      </c>
      <c r="G1311" t="b">
        <v>1</v>
      </c>
      <c r="H1311" t="inlineStr">
        <is>
          <t>9/2026</t>
        </is>
      </c>
    </row>
    <row r="1312">
      <c r="A1312" t="inlineStr">
        <is>
          <t>Love Cabaret</t>
        </is>
      </c>
      <c r="B1312" t="inlineStr">
        <is>
          <t>Informática e TI</t>
        </is>
      </c>
      <c r="C1312" t="inlineStr">
        <is>
          <t>Sistemas Gerais - Operacionais</t>
        </is>
      </c>
      <c r="D1312" t="inlineStr">
        <is>
          <t>01/09/2026</t>
        </is>
      </c>
      <c r="E1312" s="488" t="n">
        <v>1554</v>
      </c>
      <c r="F1312" t="inlineStr">
        <is>
          <t>Fabrica de Bares (2025)</t>
        </is>
      </c>
      <c r="G1312" t="b">
        <v>1</v>
      </c>
      <c r="H1312" t="inlineStr">
        <is>
          <t>9/2026</t>
        </is>
      </c>
    </row>
    <row r="1313">
      <c r="A1313" t="inlineStr">
        <is>
          <t>Love Cabaret</t>
        </is>
      </c>
      <c r="B1313" t="inlineStr">
        <is>
          <t>Informática e TI</t>
        </is>
      </c>
      <c r="C1313" t="inlineStr">
        <is>
          <t>Sistemas Gerais - Financeiros</t>
        </is>
      </c>
      <c r="D1313" t="inlineStr">
        <is>
          <t>01/09/2026</t>
        </is>
      </c>
      <c r="E1313" s="488" t="n">
        <v>408.45</v>
      </c>
      <c r="F1313" t="inlineStr">
        <is>
          <t>Fabrica de Bares (2025)</t>
        </is>
      </c>
      <c r="G1313" t="b">
        <v>1</v>
      </c>
      <c r="H1313" t="inlineStr">
        <is>
          <t>9/2026</t>
        </is>
      </c>
    </row>
    <row r="1314">
      <c r="A1314" t="inlineStr">
        <is>
          <t>Love Cabaret</t>
        </is>
      </c>
      <c r="B1314" t="inlineStr">
        <is>
          <t>Informática e TI</t>
        </is>
      </c>
      <c r="C1314" t="inlineStr">
        <is>
          <t>Sistemas Gerais - Comunicação e Marketing</t>
        </is>
      </c>
      <c r="D1314" t="inlineStr">
        <is>
          <t>01/09/2026</t>
        </is>
      </c>
      <c r="E1314" s="488" t="n">
        <v>1005.48</v>
      </c>
      <c r="F1314" t="inlineStr">
        <is>
          <t>Fabrica de Bares (2025)</t>
        </is>
      </c>
      <c r="G1314" t="b">
        <v>1</v>
      </c>
      <c r="H1314" t="inlineStr">
        <is>
          <t>9/2026</t>
        </is>
      </c>
    </row>
    <row r="1315">
      <c r="A1315" t="inlineStr">
        <is>
          <t>Love Cabaret</t>
        </is>
      </c>
      <c r="B1315" t="inlineStr">
        <is>
          <t>Manutenção</t>
        </is>
      </c>
      <c r="C1315" t="inlineStr">
        <is>
          <t>Manutenção Predial</t>
        </is>
      </c>
      <c r="D1315" t="inlineStr">
        <is>
          <t>01/09/2026</t>
        </is>
      </c>
      <c r="E1315" s="488" t="n">
        <v>1921.11</v>
      </c>
      <c r="F1315" t="inlineStr">
        <is>
          <t>Fabrica de Bares (2025)</t>
        </is>
      </c>
      <c r="G1315" t="b">
        <v>1</v>
      </c>
      <c r="H1315" t="inlineStr">
        <is>
          <t>9/2026</t>
        </is>
      </c>
    </row>
    <row r="1316">
      <c r="A1316" t="inlineStr">
        <is>
          <t>Love Cabaret</t>
        </is>
      </c>
      <c r="B1316" t="inlineStr">
        <is>
          <t>Manutenção</t>
        </is>
      </c>
      <c r="C1316" t="inlineStr">
        <is>
          <t>Manutenção de Equipamentos</t>
        </is>
      </c>
      <c r="D1316" t="inlineStr">
        <is>
          <t>01/09/2026</t>
        </is>
      </c>
      <c r="E1316" s="488" t="n">
        <v>1921.11</v>
      </c>
      <c r="F1316" t="inlineStr">
        <is>
          <t>Fabrica de Bares (2025)</t>
        </is>
      </c>
      <c r="G1316" t="b">
        <v>1</v>
      </c>
      <c r="H1316" t="inlineStr">
        <is>
          <t>9/2026</t>
        </is>
      </c>
    </row>
    <row r="1317">
      <c r="A1317" t="inlineStr">
        <is>
          <t>Love Cabaret</t>
        </is>
      </c>
      <c r="B1317" t="inlineStr">
        <is>
          <t>Manutenção</t>
        </is>
      </c>
      <c r="C1317" t="inlineStr">
        <is>
          <t>Manutenção de Mobiliário</t>
        </is>
      </c>
      <c r="D1317" t="inlineStr">
        <is>
          <t>01/09/2026</t>
        </is>
      </c>
      <c r="E1317" s="488" t="n">
        <v>1921.11</v>
      </c>
      <c r="F1317" t="inlineStr">
        <is>
          <t>Fabrica de Bares (2025)</t>
        </is>
      </c>
      <c r="G1317" t="b">
        <v>1</v>
      </c>
      <c r="H1317" t="inlineStr">
        <is>
          <t>9/2026</t>
        </is>
      </c>
    </row>
    <row r="1318">
      <c r="A1318" t="inlineStr">
        <is>
          <t>Love Cabaret</t>
        </is>
      </c>
      <c r="B1318" t="inlineStr">
        <is>
          <t>Manutenção</t>
        </is>
      </c>
      <c r="C1318" t="inlineStr">
        <is>
          <t>Material de Manutenção</t>
        </is>
      </c>
      <c r="D1318" t="inlineStr">
        <is>
          <t>01/09/2026</t>
        </is>
      </c>
      <c r="E1318" s="488" t="n">
        <v>0</v>
      </c>
      <c r="F1318" t="inlineStr">
        <is>
          <t>Fabrica de Bares (2025)</t>
        </is>
      </c>
      <c r="G1318" t="b">
        <v>1</v>
      </c>
      <c r="H1318" t="inlineStr">
        <is>
          <t>9/2026</t>
        </is>
      </c>
    </row>
    <row r="1319">
      <c r="A1319" t="inlineStr">
        <is>
          <t>Love Cabaret</t>
        </is>
      </c>
      <c r="B1319" t="inlineStr">
        <is>
          <t>Manutenção</t>
        </is>
      </c>
      <c r="C1319" t="inlineStr">
        <is>
          <t>Decoração/Paisagismo e Jardinagem</t>
        </is>
      </c>
      <c r="D1319" t="inlineStr">
        <is>
          <t>01/09/2026</t>
        </is>
      </c>
      <c r="E1319" s="488" t="n">
        <v>0</v>
      </c>
      <c r="F1319" t="inlineStr">
        <is>
          <t>Fabrica de Bares (2025)</t>
        </is>
      </c>
      <c r="G1319" t="b">
        <v>1</v>
      </c>
      <c r="H1319" t="inlineStr">
        <is>
          <t>9/2026</t>
        </is>
      </c>
    </row>
    <row r="1320">
      <c r="A1320" t="inlineStr">
        <is>
          <t>Love Cabaret</t>
        </is>
      </c>
      <c r="B1320" t="inlineStr">
        <is>
          <t>Despesas com Transporte / Hospedagem</t>
        </is>
      </c>
      <c r="C1320" t="inlineStr">
        <is>
          <t>Fretes e Carretos</t>
        </is>
      </c>
      <c r="D1320" t="inlineStr">
        <is>
          <t>01/09/2026</t>
        </is>
      </c>
      <c r="E1320" s="488" t="n">
        <v>307.04</v>
      </c>
      <c r="F1320" t="inlineStr">
        <is>
          <t>Fabrica de Bares (2025)</t>
        </is>
      </c>
      <c r="G1320" t="b">
        <v>1</v>
      </c>
      <c r="H1320" t="inlineStr">
        <is>
          <t>9/2026</t>
        </is>
      </c>
    </row>
    <row r="1321">
      <c r="A1321" t="inlineStr">
        <is>
          <t>Love Cabaret</t>
        </is>
      </c>
      <c r="B1321" t="inlineStr">
        <is>
          <t>Despesas com Transporte / Hospedagem</t>
        </is>
      </c>
      <c r="C1321" t="inlineStr">
        <is>
          <t>Conduções/Taxi/Uber</t>
        </is>
      </c>
      <c r="D1321" t="inlineStr">
        <is>
          <t>01/09/2026</t>
        </is>
      </c>
      <c r="E1321" s="488" t="n">
        <v>0</v>
      </c>
      <c r="F1321" t="inlineStr">
        <is>
          <t>Fabrica de Bares (2025)</t>
        </is>
      </c>
      <c r="G1321" t="b">
        <v>1</v>
      </c>
      <c r="H1321" t="inlineStr">
        <is>
          <t>9/2026</t>
        </is>
      </c>
    </row>
    <row r="1322">
      <c r="A1322" t="inlineStr">
        <is>
          <t>Love Cabaret</t>
        </is>
      </c>
      <c r="B1322" t="inlineStr">
        <is>
          <t>Despesas com Transporte / Hospedagem</t>
        </is>
      </c>
      <c r="C1322" t="inlineStr">
        <is>
          <t>Viagens e Estadias - Operação</t>
        </is>
      </c>
      <c r="D1322" t="inlineStr">
        <is>
          <t>01/09/2026</t>
        </is>
      </c>
      <c r="E1322" s="488" t="n">
        <v>0</v>
      </c>
      <c r="F1322" t="inlineStr">
        <is>
          <t>Fabrica de Bares (2025)</t>
        </is>
      </c>
      <c r="G1322" t="b">
        <v>1</v>
      </c>
      <c r="H1322" t="inlineStr">
        <is>
          <t>9/2026</t>
        </is>
      </c>
    </row>
    <row r="1323">
      <c r="A1323" t="inlineStr">
        <is>
          <t>Love Cabaret</t>
        </is>
      </c>
      <c r="B1323" t="inlineStr">
        <is>
          <t>Marketing</t>
        </is>
      </c>
      <c r="C1323" t="inlineStr">
        <is>
          <t>Agência de Propaganda</t>
        </is>
      </c>
      <c r="D1323" t="inlineStr">
        <is>
          <t>01/09/2026</t>
        </is>
      </c>
      <c r="E1323" s="488" t="n">
        <v>10400</v>
      </c>
      <c r="F1323" t="inlineStr">
        <is>
          <t>Fabrica de Bares (2025)</t>
        </is>
      </c>
      <c r="G1323" t="b">
        <v>1</v>
      </c>
      <c r="H1323" t="inlineStr">
        <is>
          <t>9/2026</t>
        </is>
      </c>
    </row>
    <row r="1324">
      <c r="A1324" t="inlineStr">
        <is>
          <t>Love Cabaret</t>
        </is>
      </c>
      <c r="B1324" t="inlineStr">
        <is>
          <t>Marketing</t>
        </is>
      </c>
      <c r="C1324" t="inlineStr">
        <is>
          <t>Assessoria de Imprensa</t>
        </is>
      </c>
      <c r="D1324" t="inlineStr">
        <is>
          <t>01/09/2026</t>
        </is>
      </c>
      <c r="E1324" s="488" t="n">
        <v>2100</v>
      </c>
      <c r="F1324" t="inlineStr">
        <is>
          <t>Fabrica de Bares (2025)</t>
        </is>
      </c>
      <c r="G1324" t="b">
        <v>1</v>
      </c>
      <c r="H1324" t="inlineStr">
        <is>
          <t>9/2026</t>
        </is>
      </c>
    </row>
    <row r="1325">
      <c r="A1325" t="inlineStr">
        <is>
          <t>Love Cabaret</t>
        </is>
      </c>
      <c r="B1325" t="inlineStr">
        <is>
          <t>Marketing</t>
        </is>
      </c>
      <c r="C1325" t="inlineStr">
        <is>
          <t>Assessoria de Relações Públicas</t>
        </is>
      </c>
      <c r="D1325" t="inlineStr">
        <is>
          <t>01/09/2026</t>
        </is>
      </c>
      <c r="E1325" s="488" t="n">
        <v>0</v>
      </c>
      <c r="F1325" t="inlineStr">
        <is>
          <t>Fabrica de Bares (2025)</t>
        </is>
      </c>
      <c r="G1325" t="b">
        <v>1</v>
      </c>
      <c r="H1325" t="inlineStr">
        <is>
          <t>9/2026</t>
        </is>
      </c>
    </row>
    <row r="1326">
      <c r="A1326" t="inlineStr">
        <is>
          <t>Love Cabaret</t>
        </is>
      </c>
      <c r="B1326" t="inlineStr">
        <is>
          <t>Marketing</t>
        </is>
      </c>
      <c r="C1326" t="inlineStr">
        <is>
          <t>Influenciadores</t>
        </is>
      </c>
      <c r="D1326" t="inlineStr">
        <is>
          <t>01/09/2026</t>
        </is>
      </c>
      <c r="E1326" s="488" t="n">
        <v>0</v>
      </c>
      <c r="F1326" t="inlineStr">
        <is>
          <t>Fabrica de Bares (2025)</t>
        </is>
      </c>
      <c r="G1326" t="b">
        <v>1</v>
      </c>
      <c r="H1326" t="inlineStr">
        <is>
          <t>9/2026</t>
        </is>
      </c>
    </row>
    <row r="1327">
      <c r="A1327" t="inlineStr">
        <is>
          <t>Love Cabaret</t>
        </is>
      </c>
      <c r="B1327" t="inlineStr">
        <is>
          <t>Marketing</t>
        </is>
      </c>
      <c r="C1327" t="inlineStr">
        <is>
          <t>Publicidade e Propaganda</t>
        </is>
      </c>
      <c r="D1327" t="inlineStr">
        <is>
          <t>01/09/2026</t>
        </is>
      </c>
      <c r="E1327" s="488" t="n">
        <v>6000</v>
      </c>
      <c r="F1327" t="inlineStr">
        <is>
          <t>Fabrica de Bares (2025)</t>
        </is>
      </c>
      <c r="G1327" t="b">
        <v>1</v>
      </c>
      <c r="H1327" t="inlineStr">
        <is>
          <t>9/2026</t>
        </is>
      </c>
    </row>
    <row r="1328">
      <c r="A1328" t="inlineStr">
        <is>
          <t>Love Cabaret</t>
        </is>
      </c>
      <c r="B1328" t="inlineStr">
        <is>
          <t>Marketing</t>
        </is>
      </c>
      <c r="C1328" t="inlineStr">
        <is>
          <t>Pesquisa de Mercado</t>
        </is>
      </c>
      <c r="D1328" t="inlineStr">
        <is>
          <t>01/09/2026</t>
        </is>
      </c>
      <c r="E1328" s="488" t="n">
        <v>0</v>
      </c>
      <c r="F1328" t="inlineStr">
        <is>
          <t>Fabrica de Bares (2025)</t>
        </is>
      </c>
      <c r="G1328" t="b">
        <v>1</v>
      </c>
      <c r="H1328" t="inlineStr">
        <is>
          <t>9/2026</t>
        </is>
      </c>
    </row>
    <row r="1329">
      <c r="A1329" t="inlineStr">
        <is>
          <t>Love Cabaret</t>
        </is>
      </c>
      <c r="B1329" t="inlineStr">
        <is>
          <t>Marketing</t>
        </is>
      </c>
      <c r="C1329" t="inlineStr">
        <is>
          <t>Sessão de Fotos/Captação de Vídeo</t>
        </is>
      </c>
      <c r="D1329" t="inlineStr">
        <is>
          <t>01/09/2026</t>
        </is>
      </c>
      <c r="E1329" s="488" t="n">
        <v>0</v>
      </c>
      <c r="F1329" t="inlineStr">
        <is>
          <t>Fabrica de Bares (2025)</t>
        </is>
      </c>
      <c r="G1329" t="b">
        <v>1</v>
      </c>
      <c r="H1329" t="inlineStr">
        <is>
          <t>9/2026</t>
        </is>
      </c>
    </row>
    <row r="1330">
      <c r="A1330" t="inlineStr">
        <is>
          <t>Love Cabaret</t>
        </is>
      </c>
      <c r="B1330" t="inlineStr">
        <is>
          <t>Marketing</t>
        </is>
      </c>
      <c r="C1330" t="inlineStr">
        <is>
          <t>Produção Gráfica e Material Institucional</t>
        </is>
      </c>
      <c r="D1330" t="inlineStr">
        <is>
          <t>01/09/2026</t>
        </is>
      </c>
      <c r="E1330" s="488" t="n">
        <v>0</v>
      </c>
      <c r="F1330" t="inlineStr">
        <is>
          <t>Fabrica de Bares (2025)</t>
        </is>
      </c>
      <c r="G1330" t="b">
        <v>1</v>
      </c>
      <c r="H1330" t="inlineStr">
        <is>
          <t>9/2026</t>
        </is>
      </c>
    </row>
    <row r="1331">
      <c r="A1331" t="inlineStr">
        <is>
          <t>Love Cabaret</t>
        </is>
      </c>
      <c r="B1331" t="inlineStr">
        <is>
          <t>Marketing</t>
        </is>
      </c>
      <c r="C1331" t="inlineStr">
        <is>
          <t>Eventos de Marketing</t>
        </is>
      </c>
      <c r="D1331" t="inlineStr">
        <is>
          <t>01/09/2026</t>
        </is>
      </c>
      <c r="E1331" s="488" t="n">
        <v>0</v>
      </c>
      <c r="F1331" t="inlineStr">
        <is>
          <t>Fabrica de Bares (2025)</t>
        </is>
      </c>
      <c r="G1331" t="b">
        <v>1</v>
      </c>
      <c r="H1331" t="inlineStr">
        <is>
          <t>9/2026</t>
        </is>
      </c>
    </row>
    <row r="1332">
      <c r="A1332" t="inlineStr">
        <is>
          <t>Love Cabaret</t>
        </is>
      </c>
      <c r="B1332" t="inlineStr">
        <is>
          <t>Marketing</t>
        </is>
      </c>
      <c r="C1332" t="inlineStr">
        <is>
          <t>Brindes e Confraternizações - Marketing</t>
        </is>
      </c>
      <c r="D1332" t="inlineStr">
        <is>
          <t>01/09/2026</t>
        </is>
      </c>
      <c r="E1332" s="488" t="n">
        <v>0</v>
      </c>
      <c r="F1332" t="inlineStr">
        <is>
          <t>Fabrica de Bares (2025)</t>
        </is>
      </c>
      <c r="G1332" t="b">
        <v>1</v>
      </c>
      <c r="H1332" t="inlineStr">
        <is>
          <t>9/2026</t>
        </is>
      </c>
    </row>
    <row r="1333">
      <c r="A1333" t="inlineStr">
        <is>
          <t>Love Cabaret</t>
        </is>
      </c>
      <c r="B1333" t="inlineStr">
        <is>
          <t>Marketing</t>
        </is>
      </c>
      <c r="C1333" t="inlineStr">
        <is>
          <t>Ferramentas de Marketing</t>
        </is>
      </c>
      <c r="D1333" t="inlineStr">
        <is>
          <t>01/09/2026</t>
        </is>
      </c>
      <c r="E1333" s="488" t="n">
        <v>2928.48</v>
      </c>
      <c r="F1333" t="inlineStr">
        <is>
          <t>Fabrica de Bares (2025)</t>
        </is>
      </c>
      <c r="G1333" t="b">
        <v>1</v>
      </c>
      <c r="H1333" t="inlineStr">
        <is>
          <t>9/2026</t>
        </is>
      </c>
    </row>
    <row r="1334">
      <c r="A1334" t="inlineStr">
        <is>
          <t>Love Cabaret</t>
        </is>
      </c>
      <c r="B1334" t="inlineStr">
        <is>
          <t>Serviços de Terceiros</t>
        </is>
      </c>
      <c r="C1334" t="inlineStr">
        <is>
          <t>Assessoria Contabil</t>
        </is>
      </c>
      <c r="D1334" t="inlineStr">
        <is>
          <t>01/09/2026</t>
        </is>
      </c>
      <c r="E1334" s="488" t="n">
        <v>3585.17</v>
      </c>
      <c r="F1334" t="inlineStr">
        <is>
          <t>Fabrica de Bares (2025)</t>
        </is>
      </c>
      <c r="G1334" t="b">
        <v>1</v>
      </c>
      <c r="H1334" t="inlineStr">
        <is>
          <t>9/2026</t>
        </is>
      </c>
    </row>
    <row r="1335">
      <c r="A1335" t="inlineStr">
        <is>
          <t>Love Cabaret</t>
        </is>
      </c>
      <c r="B1335" t="inlineStr">
        <is>
          <t>Serviços de Terceiros</t>
        </is>
      </c>
      <c r="C1335" t="inlineStr">
        <is>
          <t>Assessoria RH</t>
        </is>
      </c>
      <c r="D1335" t="inlineStr">
        <is>
          <t>01/09/2026</t>
        </is>
      </c>
      <c r="E1335" s="488" t="n">
        <v>0</v>
      </c>
      <c r="F1335" t="inlineStr">
        <is>
          <t>Fabrica de Bares (2025)</t>
        </is>
      </c>
      <c r="G1335" t="b">
        <v>1</v>
      </c>
      <c r="H1335" t="inlineStr">
        <is>
          <t>9/2026</t>
        </is>
      </c>
    </row>
    <row r="1336">
      <c r="A1336" t="inlineStr">
        <is>
          <t>Love Cabaret</t>
        </is>
      </c>
      <c r="B1336" t="inlineStr">
        <is>
          <t>Serviços de Terceiros</t>
        </is>
      </c>
      <c r="C1336" t="inlineStr">
        <is>
          <t>Assessoria em Geral</t>
        </is>
      </c>
      <c r="D1336" t="inlineStr">
        <is>
          <t>01/09/2026</t>
        </is>
      </c>
      <c r="E1336" s="488" t="n">
        <v>2688</v>
      </c>
      <c r="F1336" t="inlineStr">
        <is>
          <t>Fabrica de Bares (2025)</t>
        </is>
      </c>
      <c r="G1336" t="b">
        <v>1</v>
      </c>
      <c r="H1336" t="inlineStr">
        <is>
          <t>9/2026</t>
        </is>
      </c>
    </row>
    <row r="1337">
      <c r="A1337" t="inlineStr">
        <is>
          <t>Love Cabaret</t>
        </is>
      </c>
      <c r="B1337" t="inlineStr">
        <is>
          <t>Serviços de Terceiros</t>
        </is>
      </c>
      <c r="C1337" t="inlineStr">
        <is>
          <t>Assessoria Financeira</t>
        </is>
      </c>
      <c r="D1337" t="inlineStr">
        <is>
          <t>01/09/2026</t>
        </is>
      </c>
      <c r="E1337" s="488" t="n">
        <v>0</v>
      </c>
      <c r="F1337" t="inlineStr">
        <is>
          <t>Fabrica de Bares (2025)</t>
        </is>
      </c>
      <c r="G1337" t="b">
        <v>1</v>
      </c>
      <c r="H1337" t="inlineStr">
        <is>
          <t>9/2026</t>
        </is>
      </c>
    </row>
    <row r="1338">
      <c r="A1338" t="inlineStr">
        <is>
          <t>Love Cabaret</t>
        </is>
      </c>
      <c r="B1338" t="inlineStr">
        <is>
          <t>Serviços de Terceiros</t>
        </is>
      </c>
      <c r="C1338" t="inlineStr">
        <is>
          <t>Assessoria Jurídica</t>
        </is>
      </c>
      <c r="D1338" t="inlineStr">
        <is>
          <t>01/09/2026</t>
        </is>
      </c>
      <c r="E1338" s="488" t="n">
        <v>3360</v>
      </c>
      <c r="F1338" t="inlineStr">
        <is>
          <t>Fabrica de Bares (2025)</t>
        </is>
      </c>
      <c r="G1338" t="b">
        <v>1</v>
      </c>
      <c r="H1338" t="inlineStr">
        <is>
          <t>9/2026</t>
        </is>
      </c>
    </row>
    <row r="1339">
      <c r="A1339" t="inlineStr">
        <is>
          <t>Love Cabaret</t>
        </is>
      </c>
      <c r="B1339" t="inlineStr">
        <is>
          <t>Serviços de Terceiros</t>
        </is>
      </c>
      <c r="C1339" t="inlineStr">
        <is>
          <t>Assessoria de Alimentos e Bebidas</t>
        </is>
      </c>
      <c r="D1339" t="inlineStr">
        <is>
          <t>01/09/2026</t>
        </is>
      </c>
      <c r="E1339" s="488" t="n">
        <v>935.61</v>
      </c>
      <c r="F1339" t="inlineStr">
        <is>
          <t>Fabrica de Bares (2025)</t>
        </is>
      </c>
      <c r="G1339" t="b">
        <v>1</v>
      </c>
      <c r="H1339" t="inlineStr">
        <is>
          <t>9/2026</t>
        </is>
      </c>
    </row>
    <row r="1340">
      <c r="A1340" t="inlineStr">
        <is>
          <t>Love Cabaret</t>
        </is>
      </c>
      <c r="B1340" t="inlineStr">
        <is>
          <t>Serviços de Terceiros</t>
        </is>
      </c>
      <c r="C1340" t="inlineStr">
        <is>
          <t>Assessoria de Projetos</t>
        </is>
      </c>
      <c r="D1340" t="inlineStr">
        <is>
          <t>01/09/2026</t>
        </is>
      </c>
      <c r="E1340" s="488" t="n">
        <v>0</v>
      </c>
      <c r="F1340" t="inlineStr">
        <is>
          <t>Fabrica de Bares (2025)</t>
        </is>
      </c>
      <c r="G1340" t="b">
        <v>1</v>
      </c>
      <c r="H1340" t="inlineStr">
        <is>
          <t>9/2026</t>
        </is>
      </c>
    </row>
    <row r="1341">
      <c r="A1341" t="inlineStr">
        <is>
          <t>Love Cabaret</t>
        </is>
      </c>
      <c r="B1341" t="inlineStr">
        <is>
          <t>Serviços de Terceiros</t>
        </is>
      </c>
      <c r="C1341" t="inlineStr">
        <is>
          <t>Serviços de Segurança</t>
        </is>
      </c>
      <c r="D1341" t="inlineStr">
        <is>
          <t>01/09/2026</t>
        </is>
      </c>
      <c r="E1341" s="488" t="n">
        <v>22998.05</v>
      </c>
      <c r="F1341" t="inlineStr">
        <is>
          <t>Fabrica de Bares (2025)</t>
        </is>
      </c>
      <c r="G1341" t="b">
        <v>1</v>
      </c>
      <c r="H1341" t="inlineStr">
        <is>
          <t>9/2026</t>
        </is>
      </c>
    </row>
    <row r="1342">
      <c r="A1342" t="inlineStr">
        <is>
          <t>Love Cabaret</t>
        </is>
      </c>
      <c r="B1342" t="inlineStr">
        <is>
          <t>Serviços de Terceiros</t>
        </is>
      </c>
      <c r="C1342" t="inlineStr">
        <is>
          <t>Valet/Motoboy</t>
        </is>
      </c>
      <c r="D1342" t="inlineStr">
        <is>
          <t>01/09/2026</t>
        </is>
      </c>
      <c r="E1342" s="488" t="n">
        <v>0</v>
      </c>
      <c r="F1342" t="inlineStr">
        <is>
          <t>Fabrica de Bares (2025)</t>
        </is>
      </c>
      <c r="G1342" t="b">
        <v>1</v>
      </c>
      <c r="H1342" t="inlineStr">
        <is>
          <t>9/2026</t>
        </is>
      </c>
    </row>
    <row r="1343">
      <c r="A1343" t="inlineStr">
        <is>
          <t>Love Cabaret</t>
        </is>
      </c>
      <c r="B1343" t="inlineStr">
        <is>
          <t>Locação de Equipamentos</t>
        </is>
      </c>
      <c r="C1343" t="inlineStr">
        <is>
          <t>Locações de Equipamentos - Operacionais</t>
        </is>
      </c>
      <c r="D1343" t="inlineStr">
        <is>
          <t>01/09/2026</t>
        </is>
      </c>
      <c r="E1343" s="488" t="n">
        <v>5605.07</v>
      </c>
      <c r="F1343" t="inlineStr">
        <is>
          <t>Fabrica de Bares (2025)</t>
        </is>
      </c>
      <c r="G1343" t="b">
        <v>1</v>
      </c>
      <c r="H1343" t="inlineStr">
        <is>
          <t>9/2026</t>
        </is>
      </c>
    </row>
    <row r="1344">
      <c r="A1344" t="inlineStr">
        <is>
          <t>Love Cabaret</t>
        </is>
      </c>
      <c r="B1344" t="inlineStr">
        <is>
          <t>Locação de Equipamentos</t>
        </is>
      </c>
      <c r="C1344" t="inlineStr">
        <is>
          <t>Locação de Equipamentos - Informatica e TI</t>
        </is>
      </c>
      <c r="D1344" t="inlineStr">
        <is>
          <t>01/09/2026</t>
        </is>
      </c>
      <c r="E1344" s="488" t="n">
        <v>231</v>
      </c>
      <c r="F1344" t="inlineStr">
        <is>
          <t>Fabrica de Bares (2025)</t>
        </is>
      </c>
      <c r="G1344" t="b">
        <v>1</v>
      </c>
      <c r="H1344" t="inlineStr">
        <is>
          <t>9/2026</t>
        </is>
      </c>
    </row>
    <row r="1345">
      <c r="A1345" t="inlineStr">
        <is>
          <t>Love Cabaret</t>
        </is>
      </c>
      <c r="B1345" t="inlineStr">
        <is>
          <t>Locação de Equipamentos</t>
        </is>
      </c>
      <c r="C1345" t="inlineStr">
        <is>
          <t>Locações de Equipamentos - Comunicação e Marketing</t>
        </is>
      </c>
      <c r="D1345" t="inlineStr">
        <is>
          <t>01/09/2026</t>
        </is>
      </c>
      <c r="E1345" s="488" t="n">
        <v>0</v>
      </c>
      <c r="F1345" t="inlineStr">
        <is>
          <t>Fabrica de Bares (2025)</t>
        </is>
      </c>
      <c r="G1345" t="b">
        <v>1</v>
      </c>
      <c r="H1345" t="inlineStr">
        <is>
          <t>9/2026</t>
        </is>
      </c>
    </row>
    <row r="1346">
      <c r="A1346" t="inlineStr">
        <is>
          <t>Love Cabaret</t>
        </is>
      </c>
      <c r="B1346" t="inlineStr">
        <is>
          <t>Locação de Equipamentos</t>
        </is>
      </c>
      <c r="C1346" t="inlineStr">
        <is>
          <t>Locação de Utensílios</t>
        </is>
      </c>
      <c r="D1346" t="inlineStr">
        <is>
          <t>01/09/2026</t>
        </is>
      </c>
      <c r="E1346" s="488" t="n">
        <v>0</v>
      </c>
      <c r="F1346" t="inlineStr">
        <is>
          <t>Fabrica de Bares (2025)</t>
        </is>
      </c>
      <c r="G1346" t="b">
        <v>1</v>
      </c>
      <c r="H1346" t="inlineStr">
        <is>
          <t>9/2026</t>
        </is>
      </c>
    </row>
    <row r="1347">
      <c r="A1347" t="inlineStr">
        <is>
          <t>Love Cabaret</t>
        </is>
      </c>
      <c r="B1347" t="inlineStr">
        <is>
          <t>Sistema de Franquias</t>
        </is>
      </c>
      <c r="C1347" t="inlineStr">
        <is>
          <t>Royalties</t>
        </is>
      </c>
      <c r="D1347" t="inlineStr">
        <is>
          <t>01/09/2026</t>
        </is>
      </c>
      <c r="E1347" s="488" t="n">
        <v>0</v>
      </c>
      <c r="F1347" t="inlineStr">
        <is>
          <t>Fabrica de Bares (2025)</t>
        </is>
      </c>
      <c r="G1347" t="b">
        <v>1</v>
      </c>
      <c r="H1347" t="inlineStr">
        <is>
          <t>9/2026</t>
        </is>
      </c>
    </row>
    <row r="1348">
      <c r="A1348" t="inlineStr">
        <is>
          <t>Love Cabaret</t>
        </is>
      </c>
      <c r="B1348" t="inlineStr">
        <is>
          <t>Sistema de Franquias</t>
        </is>
      </c>
      <c r="C1348" t="inlineStr">
        <is>
          <t>Fundo de Propaganda</t>
        </is>
      </c>
      <c r="D1348" t="inlineStr">
        <is>
          <t>01/09/2026</t>
        </is>
      </c>
      <c r="E1348" s="488" t="n">
        <v>0</v>
      </c>
      <c r="F1348" t="inlineStr">
        <is>
          <t>Fabrica de Bares (2025)</t>
        </is>
      </c>
      <c r="G1348" t="b">
        <v>1</v>
      </c>
      <c r="H1348" t="inlineStr">
        <is>
          <t>9/2026</t>
        </is>
      </c>
    </row>
    <row r="1349">
      <c r="A1349" t="inlineStr">
        <is>
          <t>Love Cabaret</t>
        </is>
      </c>
      <c r="B1349" t="inlineStr">
        <is>
          <t>Sistema de Franquias</t>
        </is>
      </c>
      <c r="C1349" t="inlineStr">
        <is>
          <t>Fee Gestão FB</t>
        </is>
      </c>
      <c r="D1349" t="inlineStr">
        <is>
          <t>01/09/2026</t>
        </is>
      </c>
      <c r="E1349" s="488" t="n">
        <v>15000</v>
      </c>
      <c r="F1349" t="inlineStr">
        <is>
          <t>Fabrica de Bares (2025)</t>
        </is>
      </c>
      <c r="G1349" t="b">
        <v>1</v>
      </c>
      <c r="H1349" t="inlineStr">
        <is>
          <t>9/2026</t>
        </is>
      </c>
    </row>
    <row r="1350">
      <c r="A1350" t="inlineStr">
        <is>
          <t>Love Cabaret</t>
        </is>
      </c>
      <c r="B1350" t="inlineStr">
        <is>
          <t>Patrocínio</t>
        </is>
      </c>
      <c r="C1350" t="inlineStr">
        <is>
          <t>(+) Receitas de Patrocínio</t>
        </is>
      </c>
      <c r="D1350" t="inlineStr">
        <is>
          <t>01/09/2026</t>
        </is>
      </c>
      <c r="E1350" s="488" t="n">
        <v>32000</v>
      </c>
      <c r="F1350" t="inlineStr">
        <is>
          <t>Fabrica de Bares (2025)</t>
        </is>
      </c>
      <c r="G1350" t="b">
        <v>1</v>
      </c>
      <c r="H1350" t="inlineStr">
        <is>
          <t>9/2026</t>
        </is>
      </c>
    </row>
    <row r="1351">
      <c r="A1351" t="inlineStr">
        <is>
          <t>Love Cabaret</t>
        </is>
      </c>
      <c r="B1351" t="inlineStr">
        <is>
          <t>Patrocínio</t>
        </is>
      </c>
      <c r="C1351" t="inlineStr">
        <is>
          <t>(-) Despesas de Patrocínio</t>
        </is>
      </c>
      <c r="D1351" t="inlineStr">
        <is>
          <t>01/09/2026</t>
        </is>
      </c>
      <c r="E1351" s="488" t="n">
        <v>0</v>
      </c>
      <c r="F1351" t="inlineStr">
        <is>
          <t>Fabrica de Bares (2025)</t>
        </is>
      </c>
      <c r="G1351" t="b">
        <v>1</v>
      </c>
      <c r="H1351" t="inlineStr">
        <is>
          <t>9/2026</t>
        </is>
      </c>
    </row>
    <row r="1352">
      <c r="A1352" t="inlineStr">
        <is>
          <t>Love Cabaret</t>
        </is>
      </c>
      <c r="B1352" t="inlineStr">
        <is>
          <t>Faturamento Bruto</t>
        </is>
      </c>
      <c r="C1352" t="inlineStr">
        <is>
          <t>Alimentação</t>
        </is>
      </c>
      <c r="D1352" t="inlineStr">
        <is>
          <t>01/10/2026</t>
        </is>
      </c>
      <c r="E1352" s="488" t="n">
        <v>105890.1</v>
      </c>
      <c r="F1352" t="inlineStr">
        <is>
          <t>Fabrica de Bares (2025)</t>
        </is>
      </c>
      <c r="G1352" t="b">
        <v>1</v>
      </c>
      <c r="H1352" t="inlineStr">
        <is>
          <t>10/2026</t>
        </is>
      </c>
    </row>
    <row r="1353">
      <c r="A1353" t="inlineStr">
        <is>
          <t>Love Cabaret</t>
        </is>
      </c>
      <c r="B1353" t="inlineStr">
        <is>
          <t>Faturamento Bruto</t>
        </is>
      </c>
      <c r="C1353" t="inlineStr">
        <is>
          <t>Bebida</t>
        </is>
      </c>
      <c r="D1353" t="inlineStr">
        <is>
          <t>01/10/2026</t>
        </is>
      </c>
      <c r="E1353" s="488" t="n">
        <v>151271.57</v>
      </c>
      <c r="F1353" t="inlineStr">
        <is>
          <t>Fabrica de Bares (2025)</t>
        </is>
      </c>
      <c r="G1353" t="b">
        <v>1</v>
      </c>
      <c r="H1353" t="inlineStr">
        <is>
          <t>10/2026</t>
        </is>
      </c>
    </row>
    <row r="1354">
      <c r="A1354" t="inlineStr">
        <is>
          <t>Love Cabaret</t>
        </is>
      </c>
      <c r="B1354" t="inlineStr">
        <is>
          <t>Faturamento Bruto</t>
        </is>
      </c>
      <c r="C1354" t="inlineStr">
        <is>
          <t>Artístico (couvert/shows)</t>
        </is>
      </c>
      <c r="D1354" t="inlineStr">
        <is>
          <t>01/10/2026</t>
        </is>
      </c>
      <c r="E1354" s="488" t="n">
        <v>138561</v>
      </c>
      <c r="F1354" t="inlineStr">
        <is>
          <t>Fabrica de Bares (2025)</t>
        </is>
      </c>
      <c r="G1354" t="b">
        <v>1</v>
      </c>
      <c r="H1354" t="inlineStr">
        <is>
          <t>10/2026</t>
        </is>
      </c>
    </row>
    <row r="1355">
      <c r="A1355" t="inlineStr">
        <is>
          <t>Love Cabaret</t>
        </is>
      </c>
      <c r="B1355" t="inlineStr">
        <is>
          <t>Faturamento Bruto</t>
        </is>
      </c>
      <c r="C1355" t="inlineStr">
        <is>
          <t>Gifts</t>
        </is>
      </c>
      <c r="D1355" t="inlineStr">
        <is>
          <t>01/10/2026</t>
        </is>
      </c>
      <c r="E1355" s="488" t="n">
        <v>0</v>
      </c>
      <c r="F1355" t="inlineStr">
        <is>
          <t>Fabrica de Bares (2025)</t>
        </is>
      </c>
      <c r="G1355" t="b">
        <v>1</v>
      </c>
      <c r="H1355" t="inlineStr">
        <is>
          <t>10/2026</t>
        </is>
      </c>
    </row>
    <row r="1356">
      <c r="A1356" t="inlineStr">
        <is>
          <t>Love Cabaret</t>
        </is>
      </c>
      <c r="B1356" t="inlineStr">
        <is>
          <t>Faturamento Bruto</t>
        </is>
      </c>
      <c r="C1356" t="inlineStr">
        <is>
          <t>Serviço</t>
        </is>
      </c>
      <c r="D1356" t="inlineStr">
        <is>
          <t>01/10/2026</t>
        </is>
      </c>
      <c r="E1356" s="488" t="n">
        <v>36305.18</v>
      </c>
      <c r="F1356" t="inlineStr">
        <is>
          <t>Fabrica de Bares (2025)</t>
        </is>
      </c>
      <c r="G1356" t="b">
        <v>1</v>
      </c>
      <c r="H1356" t="inlineStr">
        <is>
          <t>10/2026</t>
        </is>
      </c>
    </row>
    <row r="1357">
      <c r="A1357" t="inlineStr">
        <is>
          <t>Love Cabaret</t>
        </is>
      </c>
      <c r="B1357" t="inlineStr">
        <is>
          <t>Faturamento Bruto</t>
        </is>
      </c>
      <c r="C1357" t="inlineStr">
        <is>
          <t>Eventos A&amp;B</t>
        </is>
      </c>
      <c r="D1357" t="inlineStr">
        <is>
          <t>01/10/2026</t>
        </is>
      </c>
      <c r="E1357" s="488" t="n">
        <v>35401.93</v>
      </c>
      <c r="F1357" t="inlineStr">
        <is>
          <t>Fabrica de Bares (2025)</t>
        </is>
      </c>
      <c r="G1357" t="b">
        <v>1</v>
      </c>
      <c r="H1357" t="inlineStr">
        <is>
          <t>10/2026</t>
        </is>
      </c>
    </row>
    <row r="1358">
      <c r="A1358" t="inlineStr">
        <is>
          <t>Love Cabaret</t>
        </is>
      </c>
      <c r="B1358" t="inlineStr">
        <is>
          <t>Faturamento Bruto</t>
        </is>
      </c>
      <c r="C1358" t="inlineStr">
        <is>
          <t>Eventos Couvert</t>
        </is>
      </c>
      <c r="D1358" t="inlineStr">
        <is>
          <t>01/10/2026</t>
        </is>
      </c>
      <c r="E1358" s="488" t="n">
        <v>2723.23</v>
      </c>
      <c r="F1358" t="inlineStr">
        <is>
          <t>Fabrica de Bares (2025)</t>
        </is>
      </c>
      <c r="G1358" t="b">
        <v>1</v>
      </c>
      <c r="H1358" t="inlineStr">
        <is>
          <t>10/2026</t>
        </is>
      </c>
    </row>
    <row r="1359">
      <c r="A1359" t="inlineStr">
        <is>
          <t>Love Cabaret</t>
        </is>
      </c>
      <c r="B1359" t="inlineStr">
        <is>
          <t>Faturamento Bruto</t>
        </is>
      </c>
      <c r="C1359" t="inlineStr">
        <is>
          <t>Eventos Locações</t>
        </is>
      </c>
      <c r="D1359" t="inlineStr">
        <is>
          <t>01/10/2026</t>
        </is>
      </c>
      <c r="E1359" s="488" t="n">
        <v>16339.35</v>
      </c>
      <c r="F1359" t="inlineStr">
        <is>
          <t>Fabrica de Bares (2025)</t>
        </is>
      </c>
      <c r="G1359" t="b">
        <v>1</v>
      </c>
      <c r="H1359" t="inlineStr">
        <is>
          <t>10/2026</t>
        </is>
      </c>
    </row>
    <row r="1360">
      <c r="A1360" t="inlineStr">
        <is>
          <t>Love Cabaret</t>
        </is>
      </c>
      <c r="B1360" t="inlineStr">
        <is>
          <t>Faturamento Bruto</t>
        </is>
      </c>
      <c r="C1360" t="inlineStr">
        <is>
          <t>Eventos Rebate Fornecedores</t>
        </is>
      </c>
      <c r="D1360" t="inlineStr">
        <is>
          <t>01/10/2026</t>
        </is>
      </c>
      <c r="E1360" s="488" t="n">
        <v>0</v>
      </c>
      <c r="F1360" t="inlineStr">
        <is>
          <t>Fabrica de Bares (2025)</t>
        </is>
      </c>
      <c r="G1360" t="b">
        <v>1</v>
      </c>
      <c r="H1360" t="inlineStr">
        <is>
          <t>10/2026</t>
        </is>
      </c>
    </row>
    <row r="1361">
      <c r="A1361" t="inlineStr">
        <is>
          <t>Love Cabaret</t>
        </is>
      </c>
      <c r="B1361" t="inlineStr">
        <is>
          <t>Faturamento Bruto</t>
        </is>
      </c>
      <c r="C1361" t="inlineStr">
        <is>
          <t>Delivery</t>
        </is>
      </c>
      <c r="D1361" t="inlineStr">
        <is>
          <t>01/10/2026</t>
        </is>
      </c>
      <c r="E1361" s="488" t="n">
        <v>0</v>
      </c>
      <c r="F1361" t="inlineStr">
        <is>
          <t>Fabrica de Bares (2025)</t>
        </is>
      </c>
      <c r="G1361" t="b">
        <v>1</v>
      </c>
      <c r="H1361" t="inlineStr">
        <is>
          <t>10/2026</t>
        </is>
      </c>
    </row>
    <row r="1362">
      <c r="A1362" t="inlineStr">
        <is>
          <t>Love Cabaret</t>
        </is>
      </c>
      <c r="B1362" t="inlineStr">
        <is>
          <t>Faturamento Bruto</t>
        </is>
      </c>
      <c r="C1362" t="inlineStr">
        <is>
          <t>Outras Receitas</t>
        </is>
      </c>
      <c r="D1362" t="inlineStr">
        <is>
          <t>01/10/2026</t>
        </is>
      </c>
      <c r="E1362" s="488" t="n">
        <v>34588</v>
      </c>
      <c r="F1362" t="inlineStr">
        <is>
          <t>Fabrica de Bares (2025)</t>
        </is>
      </c>
      <c r="G1362" t="b">
        <v>1</v>
      </c>
      <c r="H1362" t="inlineStr">
        <is>
          <t>10/2026</t>
        </is>
      </c>
    </row>
    <row r="1363">
      <c r="A1363" t="inlineStr">
        <is>
          <t>Love Cabaret</t>
        </is>
      </c>
      <c r="B1363" t="inlineStr">
        <is>
          <t>Deduções sobre Venda</t>
        </is>
      </c>
      <c r="C1363" t="inlineStr">
        <is>
          <t>Descontos - Operação</t>
        </is>
      </c>
      <c r="D1363" t="inlineStr">
        <is>
          <t>01/10/2026</t>
        </is>
      </c>
      <c r="E1363" s="488" t="n">
        <v>6429.04</v>
      </c>
      <c r="F1363" t="inlineStr">
        <is>
          <t>Fabrica de Bares (2025)</t>
        </is>
      </c>
      <c r="G1363" t="b">
        <v>1</v>
      </c>
      <c r="H1363" t="inlineStr">
        <is>
          <t>10/2026</t>
        </is>
      </c>
    </row>
    <row r="1364">
      <c r="A1364" t="inlineStr">
        <is>
          <t>Love Cabaret</t>
        </is>
      </c>
      <c r="B1364" t="inlineStr">
        <is>
          <t>Deduções sobre Venda</t>
        </is>
      </c>
      <c r="C1364" t="inlineStr">
        <is>
          <t>Desconto - Alimentação Escritório</t>
        </is>
      </c>
      <c r="D1364" t="inlineStr">
        <is>
          <t>01/10/2026</t>
        </is>
      </c>
      <c r="E1364" s="488" t="n">
        <v>5091.8</v>
      </c>
      <c r="F1364" t="inlineStr">
        <is>
          <t>Fabrica de Bares (2025)</t>
        </is>
      </c>
      <c r="G1364" t="b">
        <v>1</v>
      </c>
      <c r="H1364" t="inlineStr">
        <is>
          <t>10/2026</t>
        </is>
      </c>
    </row>
    <row r="1365">
      <c r="A1365" t="inlineStr">
        <is>
          <t>Love Cabaret</t>
        </is>
      </c>
      <c r="B1365" t="inlineStr">
        <is>
          <t>Deduções sobre Venda</t>
        </is>
      </c>
      <c r="C1365" t="inlineStr">
        <is>
          <t>Descontos - Marketing</t>
        </is>
      </c>
      <c r="D1365" t="inlineStr">
        <is>
          <t>01/10/2026</t>
        </is>
      </c>
      <c r="E1365" s="488" t="n">
        <v>642.9</v>
      </c>
      <c r="F1365" t="inlineStr">
        <is>
          <t>Fabrica de Bares (2025)</t>
        </is>
      </c>
      <c r="G1365" t="b">
        <v>1</v>
      </c>
      <c r="H1365" t="inlineStr">
        <is>
          <t>10/2026</t>
        </is>
      </c>
    </row>
    <row r="1366">
      <c r="A1366" t="inlineStr">
        <is>
          <t>Love Cabaret</t>
        </is>
      </c>
      <c r="B1366" t="inlineStr">
        <is>
          <t>Impostos sobre Venda</t>
        </is>
      </c>
      <c r="C1366" t="inlineStr">
        <is>
          <t>PIS / COFINS</t>
        </is>
      </c>
      <c r="D1366" t="inlineStr">
        <is>
          <t>01/10/2026</t>
        </is>
      </c>
      <c r="E1366" s="488" t="n">
        <v>15802.39</v>
      </c>
      <c r="F1366" t="inlineStr">
        <is>
          <t>Fabrica de Bares (2025)</t>
        </is>
      </c>
      <c r="G1366" t="b">
        <v>1</v>
      </c>
      <c r="H1366" t="inlineStr">
        <is>
          <t>10/2026</t>
        </is>
      </c>
    </row>
    <row r="1367">
      <c r="A1367" t="inlineStr">
        <is>
          <t>Love Cabaret</t>
        </is>
      </c>
      <c r="B1367" t="inlineStr">
        <is>
          <t>Impostos sobre Venda</t>
        </is>
      </c>
      <c r="C1367" t="inlineStr">
        <is>
          <t>ICMS</t>
        </is>
      </c>
      <c r="D1367" t="inlineStr">
        <is>
          <t>01/10/2026</t>
        </is>
      </c>
      <c r="E1367" s="488" t="n">
        <v>17244.98</v>
      </c>
      <c r="F1367" t="inlineStr">
        <is>
          <t>Fabrica de Bares (2025)</t>
        </is>
      </c>
      <c r="G1367" t="b">
        <v>1</v>
      </c>
      <c r="H1367" t="inlineStr">
        <is>
          <t>10/2026</t>
        </is>
      </c>
    </row>
    <row r="1368">
      <c r="A1368" t="inlineStr">
        <is>
          <t>Love Cabaret</t>
        </is>
      </c>
      <c r="B1368" t="inlineStr">
        <is>
          <t>Impostos sobre Venda</t>
        </is>
      </c>
      <c r="C1368" t="inlineStr">
        <is>
          <t>ISS</t>
        </is>
      </c>
      <c r="D1368" t="inlineStr">
        <is>
          <t>01/10/2026</t>
        </is>
      </c>
      <c r="E1368" s="488" t="n">
        <v>953.13</v>
      </c>
      <c r="F1368" t="inlineStr">
        <is>
          <t>Fabrica de Bares (2025)</t>
        </is>
      </c>
      <c r="G1368" t="b">
        <v>1</v>
      </c>
      <c r="H1368" t="inlineStr">
        <is>
          <t>10/2026</t>
        </is>
      </c>
    </row>
    <row r="1369">
      <c r="A1369" t="inlineStr">
        <is>
          <t>Love Cabaret</t>
        </is>
      </c>
      <c r="B1369" t="inlineStr">
        <is>
          <t>Custo Mercadoria Vendida</t>
        </is>
      </c>
      <c r="C1369" t="inlineStr">
        <is>
          <t>Insumos - Alimentos</t>
        </is>
      </c>
      <c r="D1369" t="inlineStr">
        <is>
          <t>01/10/2026</t>
        </is>
      </c>
      <c r="E1369" s="488" t="n">
        <v>42020.96</v>
      </c>
      <c r="F1369" t="inlineStr">
        <is>
          <t>Fabrica de Bares (2025)</t>
        </is>
      </c>
      <c r="G1369" t="b">
        <v>1</v>
      </c>
      <c r="H1369" t="inlineStr">
        <is>
          <t>10/2026</t>
        </is>
      </c>
    </row>
    <row r="1370">
      <c r="A1370" t="inlineStr">
        <is>
          <t>Love Cabaret</t>
        </is>
      </c>
      <c r="B1370" t="inlineStr">
        <is>
          <t>Custo Mercadoria Vendida</t>
        </is>
      </c>
      <c r="C1370" t="inlineStr">
        <is>
          <t>Insumos - Bebidas</t>
        </is>
      </c>
      <c r="D1370" t="inlineStr">
        <is>
          <t>01/10/2026</t>
        </is>
      </c>
      <c r="E1370" s="488" t="n">
        <v>30415.06</v>
      </c>
      <c r="F1370" t="inlineStr">
        <is>
          <t>Fabrica de Bares (2025)</t>
        </is>
      </c>
      <c r="G1370" t="b">
        <v>1</v>
      </c>
      <c r="H1370" t="inlineStr">
        <is>
          <t>10/2026</t>
        </is>
      </c>
    </row>
    <row r="1371">
      <c r="A1371" t="inlineStr">
        <is>
          <t>Love Cabaret</t>
        </is>
      </c>
      <c r="B1371" t="inlineStr">
        <is>
          <t>Custo Mercadoria Vendida</t>
        </is>
      </c>
      <c r="C1371" t="inlineStr">
        <is>
          <t>Insumos - Embalagens</t>
        </is>
      </c>
      <c r="D1371" t="inlineStr">
        <is>
          <t>01/10/2026</t>
        </is>
      </c>
      <c r="E1371" s="488" t="n">
        <v>0</v>
      </c>
      <c r="F1371" t="inlineStr">
        <is>
          <t>Fabrica de Bares (2025)</t>
        </is>
      </c>
      <c r="G1371" t="b">
        <v>1</v>
      </c>
      <c r="H1371" t="inlineStr">
        <is>
          <t>10/2026</t>
        </is>
      </c>
    </row>
    <row r="1372">
      <c r="A1372" t="inlineStr">
        <is>
          <t>Love Cabaret</t>
        </is>
      </c>
      <c r="B1372" t="inlineStr">
        <is>
          <t>Custo Mercadoria Vendida</t>
        </is>
      </c>
      <c r="C1372" t="inlineStr">
        <is>
          <t>Insumos - Eventos A&amp;B</t>
        </is>
      </c>
      <c r="D1372" t="inlineStr">
        <is>
          <t>01/10/2026</t>
        </is>
      </c>
      <c r="E1372" s="488" t="n">
        <v>0</v>
      </c>
      <c r="F1372" t="inlineStr">
        <is>
          <t>Fabrica de Bares (2025)</t>
        </is>
      </c>
      <c r="G1372" t="b">
        <v>1</v>
      </c>
      <c r="H1372" t="inlineStr">
        <is>
          <t>10/2026</t>
        </is>
      </c>
    </row>
    <row r="1373">
      <c r="A1373" t="inlineStr">
        <is>
          <t>Love Cabaret</t>
        </is>
      </c>
      <c r="B1373" t="inlineStr">
        <is>
          <t>Custos Artístico Geral</t>
        </is>
      </c>
      <c r="C1373" t="inlineStr">
        <is>
          <t>Cachê de Músicos e Artistas</t>
        </is>
      </c>
      <c r="D1373" t="inlineStr">
        <is>
          <t>01/10/2026</t>
        </is>
      </c>
      <c r="E1373" s="488" t="n">
        <v>51600</v>
      </c>
      <c r="F1373" t="inlineStr">
        <is>
          <t>Fabrica de Bares (2025)</t>
        </is>
      </c>
      <c r="G1373" t="b">
        <v>1</v>
      </c>
      <c r="H1373" t="inlineStr">
        <is>
          <t>10/2026</t>
        </is>
      </c>
    </row>
    <row r="1374">
      <c r="A1374" t="inlineStr">
        <is>
          <t>Love Cabaret</t>
        </is>
      </c>
      <c r="B1374" t="inlineStr">
        <is>
          <t>Custos Artístico Geral</t>
        </is>
      </c>
      <c r="C1374" t="inlineStr">
        <is>
          <t>Alimentação e Transporte</t>
        </is>
      </c>
      <c r="D1374" t="inlineStr">
        <is>
          <t>01/10/2026</t>
        </is>
      </c>
      <c r="E1374" s="488" t="n">
        <v>1385.61</v>
      </c>
      <c r="F1374" t="inlineStr">
        <is>
          <t>Fabrica de Bares (2025)</t>
        </is>
      </c>
      <c r="G1374" t="b">
        <v>1</v>
      </c>
      <c r="H1374" t="inlineStr">
        <is>
          <t>10/2026</t>
        </is>
      </c>
    </row>
    <row r="1375">
      <c r="A1375" t="inlineStr">
        <is>
          <t>Love Cabaret</t>
        </is>
      </c>
      <c r="B1375" t="inlineStr">
        <is>
          <t>Custos Artístico Geral</t>
        </is>
      </c>
      <c r="C1375" t="inlineStr">
        <is>
          <t>Taxas e Licenças - Artístico</t>
        </is>
      </c>
      <c r="D1375" t="inlineStr">
        <is>
          <t>01/10/2026</t>
        </is>
      </c>
      <c r="E1375" s="488" t="n">
        <v>843.15</v>
      </c>
      <c r="F1375" t="inlineStr">
        <is>
          <t>Fabrica de Bares (2025)</t>
        </is>
      </c>
      <c r="G1375" t="b">
        <v>1</v>
      </c>
      <c r="H1375" t="inlineStr">
        <is>
          <t>10/2026</t>
        </is>
      </c>
    </row>
    <row r="1376">
      <c r="A1376" t="inlineStr">
        <is>
          <t>Love Cabaret</t>
        </is>
      </c>
      <c r="B1376" t="inlineStr">
        <is>
          <t>Mão de Obra - PJ</t>
        </is>
      </c>
      <c r="C1376" t="inlineStr">
        <is>
          <t>MDO Terceirizada - Artístico</t>
        </is>
      </c>
      <c r="D1376" t="inlineStr">
        <is>
          <t>01/10/2026</t>
        </is>
      </c>
      <c r="E1376" s="488" t="n">
        <v>13393</v>
      </c>
      <c r="F1376" t="inlineStr">
        <is>
          <t>Fabrica de Bares (2025)</t>
        </is>
      </c>
      <c r="G1376" t="b">
        <v>1</v>
      </c>
      <c r="H1376" t="inlineStr">
        <is>
          <t>10/2026</t>
        </is>
      </c>
    </row>
    <row r="1377">
      <c r="A1377" t="inlineStr">
        <is>
          <t>Love Cabaret</t>
        </is>
      </c>
      <c r="B1377" t="inlineStr">
        <is>
          <t>Custos Artístico Geral</t>
        </is>
      </c>
      <c r="C1377" t="inlineStr">
        <is>
          <t>Técnico de Som / Luz</t>
        </is>
      </c>
      <c r="D1377" t="inlineStr">
        <is>
          <t>01/10/2026</t>
        </is>
      </c>
      <c r="E1377" s="488" t="n">
        <v>5000</v>
      </c>
      <c r="F1377" t="inlineStr">
        <is>
          <t>Fabrica de Bares (2025)</t>
        </is>
      </c>
      <c r="G1377" t="b">
        <v>1</v>
      </c>
      <c r="H1377" t="inlineStr">
        <is>
          <t>10/2026</t>
        </is>
      </c>
    </row>
    <row r="1378">
      <c r="A1378" t="inlineStr">
        <is>
          <t>Love Cabaret</t>
        </is>
      </c>
      <c r="B1378" t="inlineStr">
        <is>
          <t>Custos Artístico Geral</t>
        </is>
      </c>
      <c r="C1378" t="inlineStr">
        <is>
          <t>Locação de Equipamentos Fixo</t>
        </is>
      </c>
      <c r="D1378" t="inlineStr">
        <is>
          <t>01/10/2026</t>
        </is>
      </c>
      <c r="E1378" s="488" t="n">
        <v>5250</v>
      </c>
      <c r="F1378" t="inlineStr">
        <is>
          <t>Fabrica de Bares (2025)</t>
        </is>
      </c>
      <c r="G1378" t="b">
        <v>1</v>
      </c>
      <c r="H1378" t="inlineStr">
        <is>
          <t>10/2026</t>
        </is>
      </c>
    </row>
    <row r="1379">
      <c r="A1379" t="inlineStr">
        <is>
          <t>Love Cabaret</t>
        </is>
      </c>
      <c r="B1379" t="inlineStr">
        <is>
          <t>Custos Artístico Geral</t>
        </is>
      </c>
      <c r="C1379" t="inlineStr">
        <is>
          <t>Locação de Equipamentos Variável</t>
        </is>
      </c>
      <c r="D1379" t="inlineStr">
        <is>
          <t>01/10/2026</t>
        </is>
      </c>
      <c r="E1379" s="488" t="n">
        <v>0</v>
      </c>
      <c r="F1379" t="inlineStr">
        <is>
          <t>Fabrica de Bares (2025)</t>
        </is>
      </c>
      <c r="G1379" t="b">
        <v>1</v>
      </c>
      <c r="H1379" t="inlineStr">
        <is>
          <t>10/2026</t>
        </is>
      </c>
    </row>
    <row r="1380">
      <c r="A1380" t="inlineStr">
        <is>
          <t>Love Cabaret</t>
        </is>
      </c>
      <c r="B1380" t="inlineStr">
        <is>
          <t>Mão de Obra - PJ</t>
        </is>
      </c>
      <c r="C1380" t="inlineStr">
        <is>
          <t>MDO Terceirizada - Eventos</t>
        </is>
      </c>
      <c r="D1380" t="inlineStr">
        <is>
          <t>01/10/2026</t>
        </is>
      </c>
      <c r="E1380" s="488" t="n">
        <v>1600</v>
      </c>
      <c r="F1380" t="inlineStr">
        <is>
          <t>Fabrica de Bares (2025)</t>
        </is>
      </c>
      <c r="G1380" t="b">
        <v>1</v>
      </c>
      <c r="H1380" t="inlineStr">
        <is>
          <t>10/2026</t>
        </is>
      </c>
    </row>
    <row r="1381">
      <c r="A1381" t="inlineStr">
        <is>
          <t>Love Cabaret</t>
        </is>
      </c>
      <c r="B1381" t="inlineStr">
        <is>
          <t>Custos de Eventos</t>
        </is>
      </c>
      <c r="C1381" t="inlineStr">
        <is>
          <t>Comissões de Vendas - Eventos</t>
        </is>
      </c>
      <c r="D1381" t="inlineStr">
        <is>
          <t>01/10/2026</t>
        </is>
      </c>
      <c r="E1381" s="488" t="n">
        <v>1089.29</v>
      </c>
      <c r="F1381" t="inlineStr">
        <is>
          <t>Fabrica de Bares (2025)</t>
        </is>
      </c>
      <c r="G1381" t="b">
        <v>1</v>
      </c>
      <c r="H1381" t="inlineStr">
        <is>
          <t>10/2026</t>
        </is>
      </c>
    </row>
    <row r="1382">
      <c r="A1382" t="inlineStr">
        <is>
          <t>Love Cabaret</t>
        </is>
      </c>
      <c r="B1382" t="inlineStr">
        <is>
          <t>Custos de Eventos</t>
        </is>
      </c>
      <c r="C1382" t="inlineStr">
        <is>
          <t>Serviços Terceirizados - Eventos</t>
        </is>
      </c>
      <c r="D1382" t="inlineStr">
        <is>
          <t>01/10/2026</t>
        </is>
      </c>
      <c r="E1382" s="488" t="n">
        <v>871.4299999999999</v>
      </c>
      <c r="F1382" t="inlineStr">
        <is>
          <t>Fabrica de Bares (2025)</t>
        </is>
      </c>
      <c r="G1382" t="b">
        <v>1</v>
      </c>
      <c r="H1382" t="inlineStr">
        <is>
          <t>10/2026</t>
        </is>
      </c>
    </row>
    <row r="1383">
      <c r="A1383" t="inlineStr">
        <is>
          <t>Love Cabaret</t>
        </is>
      </c>
      <c r="B1383" t="inlineStr">
        <is>
          <t>Custos de Eventos</t>
        </is>
      </c>
      <c r="C1383" t="inlineStr">
        <is>
          <t>Serviço de Segurança - Eventos</t>
        </is>
      </c>
      <c r="D1383" t="inlineStr">
        <is>
          <t>01/10/2026</t>
        </is>
      </c>
      <c r="E1383" s="488" t="n">
        <v>272.32</v>
      </c>
      <c r="F1383" t="inlineStr">
        <is>
          <t>Fabrica de Bares (2025)</t>
        </is>
      </c>
      <c r="G1383" t="b">
        <v>1</v>
      </c>
      <c r="H1383" t="inlineStr">
        <is>
          <t>10/2026</t>
        </is>
      </c>
    </row>
    <row r="1384">
      <c r="A1384" t="inlineStr">
        <is>
          <t>Love Cabaret</t>
        </is>
      </c>
      <c r="B1384" t="inlineStr">
        <is>
          <t>Custos de Eventos</t>
        </is>
      </c>
      <c r="C1384" t="inlineStr">
        <is>
          <t>Artistas e Palestrantes - Eventos</t>
        </is>
      </c>
      <c r="D1384" t="inlineStr">
        <is>
          <t>01/10/2026</t>
        </is>
      </c>
      <c r="E1384" s="488" t="n">
        <v>0</v>
      </c>
      <c r="F1384" t="inlineStr">
        <is>
          <t>Fabrica de Bares (2025)</t>
        </is>
      </c>
      <c r="G1384" t="b">
        <v>1</v>
      </c>
      <c r="H1384" t="inlineStr">
        <is>
          <t>10/2026</t>
        </is>
      </c>
    </row>
    <row r="1385">
      <c r="A1385" t="inlineStr">
        <is>
          <t>Love Cabaret</t>
        </is>
      </c>
      <c r="B1385" t="inlineStr">
        <is>
          <t>Custos de Eventos</t>
        </is>
      </c>
      <c r="C1385" t="inlineStr">
        <is>
          <t>Decoração - Eventos</t>
        </is>
      </c>
      <c r="D1385" t="inlineStr">
        <is>
          <t>01/10/2026</t>
        </is>
      </c>
      <c r="E1385" s="488" t="n">
        <v>0</v>
      </c>
      <c r="F1385" t="inlineStr">
        <is>
          <t>Fabrica de Bares (2025)</t>
        </is>
      </c>
      <c r="G1385" t="b">
        <v>1</v>
      </c>
      <c r="H1385" t="inlineStr">
        <is>
          <t>10/2026</t>
        </is>
      </c>
    </row>
    <row r="1386">
      <c r="A1386" t="inlineStr">
        <is>
          <t>Love Cabaret</t>
        </is>
      </c>
      <c r="B1386" t="inlineStr">
        <is>
          <t>Custos de Eventos</t>
        </is>
      </c>
      <c r="C1386" t="inlineStr">
        <is>
          <t>Material Descartável - Eventos</t>
        </is>
      </c>
      <c r="D1386" t="inlineStr">
        <is>
          <t>01/10/2026</t>
        </is>
      </c>
      <c r="E1386" s="488" t="n">
        <v>0</v>
      </c>
      <c r="F1386" t="inlineStr">
        <is>
          <t>Fabrica de Bares (2025)</t>
        </is>
      </c>
      <c r="G1386" t="b">
        <v>1</v>
      </c>
      <c r="H1386" t="inlineStr">
        <is>
          <t>10/2026</t>
        </is>
      </c>
    </row>
    <row r="1387">
      <c r="A1387" t="inlineStr">
        <is>
          <t>Love Cabaret</t>
        </is>
      </c>
      <c r="B1387" t="inlineStr">
        <is>
          <t>Custos de Eventos</t>
        </is>
      </c>
      <c r="C1387" t="inlineStr">
        <is>
          <t>Brindes e Confraternizações - Eventos</t>
        </is>
      </c>
      <c r="D1387" t="inlineStr">
        <is>
          <t>01/10/2026</t>
        </is>
      </c>
      <c r="E1387" s="488" t="n">
        <v>0</v>
      </c>
      <c r="F1387" t="inlineStr">
        <is>
          <t>Fabrica de Bares (2025)</t>
        </is>
      </c>
      <c r="G1387" t="b">
        <v>1</v>
      </c>
      <c r="H1387" t="inlineStr">
        <is>
          <t>10/2026</t>
        </is>
      </c>
    </row>
    <row r="1388">
      <c r="A1388" t="inlineStr">
        <is>
          <t>Love Cabaret</t>
        </is>
      </c>
      <c r="B1388" t="inlineStr">
        <is>
          <t>Custos de Eventos</t>
        </is>
      </c>
      <c r="C1388" t="inlineStr">
        <is>
          <t>Material de Escritório - Eventos</t>
        </is>
      </c>
      <c r="D1388" t="inlineStr">
        <is>
          <t>01/10/2026</t>
        </is>
      </c>
      <c r="E1388" s="488" t="n">
        <v>0</v>
      </c>
      <c r="F1388" t="inlineStr">
        <is>
          <t>Fabrica de Bares (2025)</t>
        </is>
      </c>
      <c r="G1388" t="b">
        <v>1</v>
      </c>
      <c r="H1388" t="inlineStr">
        <is>
          <t>10/2026</t>
        </is>
      </c>
    </row>
    <row r="1389">
      <c r="A1389" t="inlineStr">
        <is>
          <t>Love Cabaret</t>
        </is>
      </c>
      <c r="B1389" t="inlineStr">
        <is>
          <t>Custos de Eventos</t>
        </is>
      </c>
      <c r="C1389" t="inlineStr">
        <is>
          <t>Material de Manutenção - Eventos</t>
        </is>
      </c>
      <c r="D1389" t="inlineStr">
        <is>
          <t>01/10/2026</t>
        </is>
      </c>
      <c r="E1389" s="488" t="n">
        <v>0</v>
      </c>
      <c r="F1389" t="inlineStr">
        <is>
          <t>Fabrica de Bares (2025)</t>
        </is>
      </c>
      <c r="G1389" t="b">
        <v>1</v>
      </c>
      <c r="H1389" t="inlineStr">
        <is>
          <t>10/2026</t>
        </is>
      </c>
    </row>
    <row r="1390">
      <c r="A1390" t="inlineStr">
        <is>
          <t>Love Cabaret</t>
        </is>
      </c>
      <c r="B1390" t="inlineStr">
        <is>
          <t>Custos de Eventos</t>
        </is>
      </c>
      <c r="C1390" t="inlineStr">
        <is>
          <t>Serviço de Manutenção - Estrutura - Eventos</t>
        </is>
      </c>
      <c r="D1390" t="inlineStr">
        <is>
          <t>01/10/2026</t>
        </is>
      </c>
      <c r="E1390" s="488" t="n">
        <v>0</v>
      </c>
      <c r="F1390" t="inlineStr">
        <is>
          <t>Fabrica de Bares (2025)</t>
        </is>
      </c>
      <c r="G1390" t="b">
        <v>1</v>
      </c>
      <c r="H1390" t="inlineStr">
        <is>
          <t>10/2026</t>
        </is>
      </c>
    </row>
    <row r="1391">
      <c r="A1391" t="inlineStr">
        <is>
          <t>Love Cabaret</t>
        </is>
      </c>
      <c r="B1391" t="inlineStr">
        <is>
          <t>Custos de Eventos</t>
        </is>
      </c>
      <c r="C1391" t="inlineStr">
        <is>
          <t>Serviço de Manutenção - Equipamentos - Eventos</t>
        </is>
      </c>
      <c r="D1391" t="inlineStr">
        <is>
          <t>01/10/2026</t>
        </is>
      </c>
      <c r="E1391" s="488" t="n">
        <v>0</v>
      </c>
      <c r="F1391" t="inlineStr">
        <is>
          <t>Fabrica de Bares (2025)</t>
        </is>
      </c>
      <c r="G1391" t="b">
        <v>1</v>
      </c>
      <c r="H1391" t="inlineStr">
        <is>
          <t>10/2026</t>
        </is>
      </c>
    </row>
    <row r="1392">
      <c r="A1392" t="inlineStr">
        <is>
          <t>Love Cabaret</t>
        </is>
      </c>
      <c r="B1392" t="inlineStr">
        <is>
          <t>Custos de Eventos</t>
        </is>
      </c>
      <c r="C1392" t="inlineStr">
        <is>
          <t>Viagens e Estadias - Eventos</t>
        </is>
      </c>
      <c r="D1392" t="inlineStr">
        <is>
          <t>01/10/2026</t>
        </is>
      </c>
      <c r="E1392" s="488" t="n">
        <v>0</v>
      </c>
      <c r="F1392" t="inlineStr">
        <is>
          <t>Fabrica de Bares (2025)</t>
        </is>
      </c>
      <c r="G1392" t="b">
        <v>1</v>
      </c>
      <c r="H1392" t="inlineStr">
        <is>
          <t>10/2026</t>
        </is>
      </c>
    </row>
    <row r="1393">
      <c r="A1393" t="inlineStr">
        <is>
          <t>Love Cabaret</t>
        </is>
      </c>
      <c r="B1393" t="inlineStr">
        <is>
          <t>Custos de Eventos</t>
        </is>
      </c>
      <c r="C1393" t="inlineStr">
        <is>
          <t>Transporte Equipe - Eventos</t>
        </is>
      </c>
      <c r="D1393" t="inlineStr">
        <is>
          <t>01/10/2026</t>
        </is>
      </c>
      <c r="E1393" s="488" t="n">
        <v>0</v>
      </c>
      <c r="F1393" t="inlineStr">
        <is>
          <t>Fabrica de Bares (2025)</t>
        </is>
      </c>
      <c r="G1393" t="b">
        <v>1</v>
      </c>
      <c r="H1393" t="inlineStr">
        <is>
          <t>10/2026</t>
        </is>
      </c>
    </row>
    <row r="1394">
      <c r="A1394" t="inlineStr">
        <is>
          <t>Love Cabaret</t>
        </is>
      </c>
      <c r="B1394" t="inlineStr">
        <is>
          <t>Custos de Eventos</t>
        </is>
      </c>
      <c r="C1394" t="inlineStr">
        <is>
          <t>Fretes e Carretos - Eventos</t>
        </is>
      </c>
      <c r="D1394" t="inlineStr">
        <is>
          <t>01/10/2026</t>
        </is>
      </c>
      <c r="E1394" s="488" t="n">
        <v>0</v>
      </c>
      <c r="F1394" t="inlineStr">
        <is>
          <t>Fabrica de Bares (2025)</t>
        </is>
      </c>
      <c r="G1394" t="b">
        <v>1</v>
      </c>
      <c r="H1394" t="inlineStr">
        <is>
          <t>10/2026</t>
        </is>
      </c>
    </row>
    <row r="1395">
      <c r="A1395" t="inlineStr">
        <is>
          <t>Love Cabaret</t>
        </is>
      </c>
      <c r="B1395" t="inlineStr">
        <is>
          <t>Custos de Eventos</t>
        </is>
      </c>
      <c r="C1395" t="inlineStr">
        <is>
          <t>Locação de Utensílios - Eventos</t>
        </is>
      </c>
      <c r="D1395" t="inlineStr">
        <is>
          <t>01/10/2026</t>
        </is>
      </c>
      <c r="E1395" s="488" t="n">
        <v>0</v>
      </c>
      <c r="F1395" t="inlineStr">
        <is>
          <t>Fabrica de Bares (2025)</t>
        </is>
      </c>
      <c r="G1395" t="b">
        <v>1</v>
      </c>
      <c r="H1395" t="inlineStr">
        <is>
          <t>10/2026</t>
        </is>
      </c>
    </row>
    <row r="1396">
      <c r="A1396" t="inlineStr">
        <is>
          <t>Love Cabaret</t>
        </is>
      </c>
      <c r="B1396" t="inlineStr">
        <is>
          <t>Custos de Eventos</t>
        </is>
      </c>
      <c r="C1396" t="inlineStr">
        <is>
          <t>Locação de Equipamentos - Eventos</t>
        </is>
      </c>
      <c r="D1396" t="inlineStr">
        <is>
          <t>01/10/2026</t>
        </is>
      </c>
      <c r="E1396" s="488" t="n">
        <v>0</v>
      </c>
      <c r="F1396" t="inlineStr">
        <is>
          <t>Fabrica de Bares (2025)</t>
        </is>
      </c>
      <c r="G1396" t="b">
        <v>1</v>
      </c>
      <c r="H1396" t="inlineStr">
        <is>
          <t>10/2026</t>
        </is>
      </c>
    </row>
    <row r="1397">
      <c r="A1397" t="inlineStr">
        <is>
          <t>Love Cabaret</t>
        </is>
      </c>
      <c r="B1397" t="inlineStr">
        <is>
          <t>Custos de Eventos</t>
        </is>
      </c>
      <c r="C1397" t="inlineStr">
        <is>
          <t>Locação de Mobiliário - Eventos</t>
        </is>
      </c>
      <c r="D1397" t="inlineStr">
        <is>
          <t>01/10/2026</t>
        </is>
      </c>
      <c r="E1397" s="488" t="n">
        <v>0</v>
      </c>
      <c r="F1397" t="inlineStr">
        <is>
          <t>Fabrica de Bares (2025)</t>
        </is>
      </c>
      <c r="G1397" t="b">
        <v>1</v>
      </c>
      <c r="H1397" t="inlineStr">
        <is>
          <t>10/2026</t>
        </is>
      </c>
    </row>
    <row r="1398">
      <c r="A1398" t="inlineStr">
        <is>
          <t>Love Cabaret</t>
        </is>
      </c>
      <c r="B1398" t="inlineStr">
        <is>
          <t>Custos de Eventos</t>
        </is>
      </c>
      <c r="C1398" t="inlineStr">
        <is>
          <t>Locação de Coberturas - Eventos</t>
        </is>
      </c>
      <c r="D1398" t="inlineStr">
        <is>
          <t>01/10/2026</t>
        </is>
      </c>
      <c r="E1398" s="488" t="n">
        <v>0</v>
      </c>
      <c r="F1398" t="inlineStr">
        <is>
          <t>Fabrica de Bares (2025)</t>
        </is>
      </c>
      <c r="G1398" t="b">
        <v>1</v>
      </c>
      <c r="H1398" t="inlineStr">
        <is>
          <t>10/2026</t>
        </is>
      </c>
    </row>
    <row r="1399">
      <c r="A1399" t="inlineStr">
        <is>
          <t>Love Cabaret</t>
        </is>
      </c>
      <c r="B1399" t="inlineStr">
        <is>
          <t>Custos de Eventos</t>
        </is>
      </c>
      <c r="C1399" t="inlineStr">
        <is>
          <t>Repasse Gazit - Locação Aroo</t>
        </is>
      </c>
      <c r="D1399" t="inlineStr">
        <is>
          <t>01/10/2026</t>
        </is>
      </c>
      <c r="E1399" s="488" t="n">
        <v>0</v>
      </c>
      <c r="F1399" t="inlineStr">
        <is>
          <t>Fabrica de Bares (2025)</t>
        </is>
      </c>
      <c r="G1399" t="b">
        <v>1</v>
      </c>
      <c r="H1399" t="inlineStr">
        <is>
          <t>10/2026</t>
        </is>
      </c>
    </row>
    <row r="1400">
      <c r="A1400" t="inlineStr">
        <is>
          <t>Love Cabaret</t>
        </is>
      </c>
      <c r="B1400" t="inlineStr">
        <is>
          <t>Custos de Eventos</t>
        </is>
      </c>
      <c r="C1400" t="inlineStr">
        <is>
          <t>Repasse Gazit - Locação Anexo Abaru</t>
        </is>
      </c>
      <c r="D1400" t="inlineStr">
        <is>
          <t>01/10/2026</t>
        </is>
      </c>
      <c r="E1400" s="488" t="n">
        <v>0</v>
      </c>
      <c r="F1400" t="inlineStr">
        <is>
          <t>Fabrica de Bares (2025)</t>
        </is>
      </c>
      <c r="G1400" t="b">
        <v>1</v>
      </c>
      <c r="H1400" t="inlineStr">
        <is>
          <t>10/2026</t>
        </is>
      </c>
    </row>
    <row r="1401">
      <c r="A1401" t="inlineStr">
        <is>
          <t>Love Cabaret</t>
        </is>
      </c>
      <c r="B1401" t="inlineStr">
        <is>
          <t>Gorjeta</t>
        </is>
      </c>
      <c r="C1401" t="inlineStr">
        <is>
          <t xml:space="preserve">  -  Comissões e Gorjeta</t>
        </is>
      </c>
      <c r="D1401" t="inlineStr">
        <is>
          <t>01/10/2026</t>
        </is>
      </c>
      <c r="E1401" s="488" t="n">
        <v>8814.620000000001</v>
      </c>
      <c r="F1401" t="inlineStr">
        <is>
          <t>Fabrica de Bares (2025)</t>
        </is>
      </c>
      <c r="G1401" t="b">
        <v>1</v>
      </c>
      <c r="H1401" t="inlineStr">
        <is>
          <t>10/2026</t>
        </is>
      </c>
    </row>
    <row r="1402">
      <c r="A1402" t="inlineStr">
        <is>
          <t>Love Cabaret</t>
        </is>
      </c>
      <c r="B1402" t="inlineStr">
        <is>
          <t>Deduções sobre Venda</t>
        </is>
      </c>
      <c r="C1402" t="inlineStr">
        <is>
          <t>Meios de pagamento</t>
        </is>
      </c>
      <c r="D1402" t="inlineStr">
        <is>
          <t>01/10/2026</t>
        </is>
      </c>
      <c r="E1402" s="488" t="n">
        <v>8193.99</v>
      </c>
      <c r="F1402" t="inlineStr">
        <is>
          <t>Fabrica de Bares (2025)</t>
        </is>
      </c>
      <c r="G1402" t="b">
        <v>1</v>
      </c>
      <c r="H1402" t="inlineStr">
        <is>
          <t>10/2026</t>
        </is>
      </c>
    </row>
    <row r="1403">
      <c r="A1403" t="inlineStr">
        <is>
          <t>Love Cabaret</t>
        </is>
      </c>
      <c r="B1403" t="inlineStr">
        <is>
          <t>Deduções sobre Venda</t>
        </is>
      </c>
      <c r="C1403" t="inlineStr">
        <is>
          <t>Meios de pagamento - Delivery</t>
        </is>
      </c>
      <c r="D1403" t="inlineStr">
        <is>
          <t>01/10/2026</t>
        </is>
      </c>
      <c r="E1403" s="488" t="n">
        <v>0</v>
      </c>
      <c r="F1403" t="inlineStr">
        <is>
          <t>Fabrica de Bares (2025)</t>
        </is>
      </c>
      <c r="G1403" t="b">
        <v>1</v>
      </c>
      <c r="H1403" t="inlineStr">
        <is>
          <t>10/2026</t>
        </is>
      </c>
    </row>
    <row r="1404">
      <c r="A1404" t="inlineStr">
        <is>
          <t>Love Cabaret</t>
        </is>
      </c>
      <c r="B1404" t="inlineStr">
        <is>
          <t>Deduções sobre Venda</t>
        </is>
      </c>
      <c r="C1404" t="inlineStr">
        <is>
          <t>Inadimplência</t>
        </is>
      </c>
      <c r="D1404" t="inlineStr">
        <is>
          <t>01/10/2026</t>
        </is>
      </c>
      <c r="E1404" s="488" t="n">
        <v>0</v>
      </c>
      <c r="F1404" t="inlineStr">
        <is>
          <t>Fabrica de Bares (2025)</t>
        </is>
      </c>
      <c r="G1404" t="b">
        <v>1</v>
      </c>
      <c r="H1404" t="inlineStr">
        <is>
          <t>10/2026</t>
        </is>
      </c>
    </row>
    <row r="1405">
      <c r="A1405" t="inlineStr">
        <is>
          <t>Love Cabaret</t>
        </is>
      </c>
      <c r="B1405" t="inlineStr">
        <is>
          <t>Deduções sobre Venda</t>
        </is>
      </c>
      <c r="C1405" t="inlineStr">
        <is>
          <t>Outros D</t>
        </is>
      </c>
      <c r="D1405" t="inlineStr">
        <is>
          <t>01/10/2026</t>
        </is>
      </c>
      <c r="E1405" s="488" t="n">
        <v>0</v>
      </c>
      <c r="F1405" t="inlineStr">
        <is>
          <t>Fabrica de Bares (2025)</t>
        </is>
      </c>
      <c r="G1405" t="b">
        <v>1</v>
      </c>
      <c r="H1405" t="inlineStr">
        <is>
          <t>10/2026</t>
        </is>
      </c>
    </row>
    <row r="1406">
      <c r="A1406" t="inlineStr">
        <is>
          <t>Love Cabaret</t>
        </is>
      </c>
      <c r="B1406" t="inlineStr">
        <is>
          <t>Mão de Obra - PJ</t>
        </is>
      </c>
      <c r="C1406" t="inlineStr">
        <is>
          <t>MDO PJ Fixo</t>
        </is>
      </c>
      <c r="D1406" t="inlineStr">
        <is>
          <t>01/10/2026</t>
        </is>
      </c>
      <c r="E1406" s="488" t="n">
        <v>19550</v>
      </c>
      <c r="F1406" t="inlineStr">
        <is>
          <t>Fabrica de Bares (2025)</t>
        </is>
      </c>
      <c r="G1406" t="b">
        <v>1</v>
      </c>
      <c r="H1406" t="inlineStr">
        <is>
          <t>10/2026</t>
        </is>
      </c>
    </row>
    <row r="1407">
      <c r="A1407" t="inlineStr">
        <is>
          <t>Love Cabaret</t>
        </is>
      </c>
      <c r="B1407" t="inlineStr">
        <is>
          <t>Mão de Obra - Salários</t>
        </is>
      </c>
      <c r="C1407" t="inlineStr">
        <is>
          <t>MDO CLT - Salário</t>
        </is>
      </c>
      <c r="D1407" t="inlineStr">
        <is>
          <t>01/10/2026</t>
        </is>
      </c>
      <c r="E1407" s="488" t="n">
        <v>5655</v>
      </c>
      <c r="F1407" t="inlineStr">
        <is>
          <t>Fabrica de Bares (2025)</t>
        </is>
      </c>
      <c r="G1407" t="b">
        <v>1</v>
      </c>
      <c r="H1407" t="inlineStr">
        <is>
          <t>10/2026</t>
        </is>
      </c>
    </row>
    <row r="1408">
      <c r="A1408" t="inlineStr">
        <is>
          <t>Love Cabaret</t>
        </is>
      </c>
      <c r="B1408" t="inlineStr">
        <is>
          <t>Mão de Obra - Extra</t>
        </is>
      </c>
      <c r="C1408" t="inlineStr">
        <is>
          <t>Mão de Obra Extra</t>
        </is>
      </c>
      <c r="D1408" t="inlineStr">
        <is>
          <t>01/10/2026</t>
        </is>
      </c>
      <c r="E1408" s="488" t="n">
        <v>72000</v>
      </c>
      <c r="F1408" t="inlineStr">
        <is>
          <t>Fabrica de Bares (2025)</t>
        </is>
      </c>
      <c r="G1408" t="b">
        <v>1</v>
      </c>
      <c r="H1408" t="inlineStr">
        <is>
          <t>10/2026</t>
        </is>
      </c>
    </row>
    <row r="1409">
      <c r="A1409" t="inlineStr">
        <is>
          <t>Love Cabaret</t>
        </is>
      </c>
      <c r="B1409" t="inlineStr">
        <is>
          <t>Mão de Obra - Encargos e Provisões</t>
        </is>
      </c>
      <c r="C1409" t="inlineStr">
        <is>
          <t xml:space="preserve">  -  FGTS</t>
        </is>
      </c>
      <c r="D1409" t="inlineStr">
        <is>
          <t>01/10/2026</t>
        </is>
      </c>
      <c r="E1409" s="488" t="n">
        <v>894.09</v>
      </c>
      <c r="F1409" t="inlineStr">
        <is>
          <t>Fabrica de Bares (2025)</t>
        </is>
      </c>
      <c r="G1409" t="b">
        <v>1</v>
      </c>
      <c r="H1409" t="inlineStr">
        <is>
          <t>10/2026</t>
        </is>
      </c>
    </row>
    <row r="1410">
      <c r="A1410" t="inlineStr">
        <is>
          <t>Love Cabaret</t>
        </is>
      </c>
      <c r="B1410" t="inlineStr">
        <is>
          <t>Mão de Obra - Encargos e Provisões</t>
        </is>
      </c>
      <c r="C1410" t="inlineStr">
        <is>
          <t xml:space="preserve">  -  INSS Patronal</t>
        </is>
      </c>
      <c r="D1410" t="inlineStr">
        <is>
          <t>01/10/2026</t>
        </is>
      </c>
      <c r="E1410" s="488" t="n">
        <v>2216.8</v>
      </c>
      <c r="F1410" t="inlineStr">
        <is>
          <t>Fabrica de Bares (2025)</t>
        </is>
      </c>
      <c r="G1410" t="b">
        <v>1</v>
      </c>
      <c r="H1410" t="inlineStr">
        <is>
          <t>10/2026</t>
        </is>
      </c>
    </row>
    <row r="1411">
      <c r="A1411" t="inlineStr">
        <is>
          <t>Love Cabaret</t>
        </is>
      </c>
      <c r="B1411" t="inlineStr">
        <is>
          <t>Mão de Obra - Encargos e Provisões</t>
        </is>
      </c>
      <c r="C1411" t="inlineStr">
        <is>
          <t xml:space="preserve">  -  INSS Segurados</t>
        </is>
      </c>
      <c r="D1411" t="inlineStr">
        <is>
          <t>01/10/2026</t>
        </is>
      </c>
      <c r="E1411" s="488" t="n">
        <v>0</v>
      </c>
      <c r="F1411" t="inlineStr">
        <is>
          <t>Fabrica de Bares (2025)</t>
        </is>
      </c>
      <c r="G1411" t="b">
        <v>1</v>
      </c>
      <c r="H1411" t="inlineStr">
        <is>
          <t>10/2026</t>
        </is>
      </c>
    </row>
    <row r="1412">
      <c r="A1412" t="inlineStr">
        <is>
          <t>Love Cabaret</t>
        </is>
      </c>
      <c r="B1412" t="inlineStr">
        <is>
          <t>Mão de Obra - Encargos e Provisões</t>
        </is>
      </c>
      <c r="C1412" t="inlineStr">
        <is>
          <t xml:space="preserve">  -  13º Salário</t>
        </is>
      </c>
      <c r="D1412" t="inlineStr">
        <is>
          <t>01/10/2026</t>
        </is>
      </c>
      <c r="E1412" s="488" t="n">
        <v>1205.32</v>
      </c>
      <c r="F1412" t="inlineStr">
        <is>
          <t>Fabrica de Bares (2025)</t>
        </is>
      </c>
      <c r="G1412" t="b">
        <v>1</v>
      </c>
      <c r="H1412" t="inlineStr">
        <is>
          <t>10/2026</t>
        </is>
      </c>
    </row>
    <row r="1413">
      <c r="A1413" t="inlineStr">
        <is>
          <t>Love Cabaret</t>
        </is>
      </c>
      <c r="B1413" t="inlineStr">
        <is>
          <t>Mão de Obra - Encargos e Provisões</t>
        </is>
      </c>
      <c r="C1413" t="inlineStr">
        <is>
          <t xml:space="preserve">  -  Férias</t>
        </is>
      </c>
      <c r="D1413" t="inlineStr">
        <is>
          <t>01/10/2026</t>
        </is>
      </c>
      <c r="E1413" s="488" t="n">
        <v>401.53</v>
      </c>
      <c r="F1413" t="inlineStr">
        <is>
          <t>Fabrica de Bares (2025)</t>
        </is>
      </c>
      <c r="G1413" t="b">
        <v>1</v>
      </c>
      <c r="H1413" t="inlineStr">
        <is>
          <t>10/2026</t>
        </is>
      </c>
    </row>
    <row r="1414">
      <c r="A1414" t="inlineStr">
        <is>
          <t>Love Cabaret</t>
        </is>
      </c>
      <c r="B1414" t="inlineStr">
        <is>
          <t>Mão de Obra - Encargos e Provisões</t>
        </is>
      </c>
      <c r="C1414" t="inlineStr">
        <is>
          <t xml:space="preserve">  -  FGTS sobre 13º Salários</t>
        </is>
      </c>
      <c r="D1414" t="inlineStr">
        <is>
          <t>01/10/2026</t>
        </is>
      </c>
      <c r="E1414" s="488" t="n">
        <v>10.73</v>
      </c>
      <c r="F1414" t="inlineStr">
        <is>
          <t>Fabrica de Bares (2025)</t>
        </is>
      </c>
      <c r="G1414" t="b">
        <v>1</v>
      </c>
      <c r="H1414" t="inlineStr">
        <is>
          <t>10/2026</t>
        </is>
      </c>
    </row>
    <row r="1415">
      <c r="A1415" t="inlineStr">
        <is>
          <t>Love Cabaret</t>
        </is>
      </c>
      <c r="B1415" t="inlineStr">
        <is>
          <t>Mão de Obra - Encargos e Provisões</t>
        </is>
      </c>
      <c r="C1415" t="inlineStr">
        <is>
          <t xml:space="preserve">  -  FGTS sobre Férias</t>
        </is>
      </c>
      <c r="D1415" t="inlineStr">
        <is>
          <t>01/10/2026</t>
        </is>
      </c>
      <c r="E1415" s="488" t="n">
        <v>3.57</v>
      </c>
      <c r="F1415" t="inlineStr">
        <is>
          <t>Fabrica de Bares (2025)</t>
        </is>
      </c>
      <c r="G1415" t="b">
        <v>1</v>
      </c>
      <c r="H1415" t="inlineStr">
        <is>
          <t>10/2026</t>
        </is>
      </c>
    </row>
    <row r="1416">
      <c r="A1416" t="inlineStr">
        <is>
          <t>Love Cabaret</t>
        </is>
      </c>
      <c r="B1416" t="inlineStr">
        <is>
          <t>Mão de Obra - Encargos e Provisões</t>
        </is>
      </c>
      <c r="C1416" t="inlineStr">
        <is>
          <t xml:space="preserve">  -  INSS sobre 13º Salários</t>
        </is>
      </c>
      <c r="D1416" t="inlineStr">
        <is>
          <t>01/10/2026</t>
        </is>
      </c>
      <c r="E1416" s="488" t="n">
        <v>20.13</v>
      </c>
      <c r="F1416" t="inlineStr">
        <is>
          <t>Fabrica de Bares (2025)</t>
        </is>
      </c>
      <c r="G1416" t="b">
        <v>1</v>
      </c>
      <c r="H1416" t="inlineStr">
        <is>
          <t>10/2026</t>
        </is>
      </c>
    </row>
    <row r="1417">
      <c r="A1417" t="inlineStr">
        <is>
          <t>Love Cabaret</t>
        </is>
      </c>
      <c r="B1417" t="inlineStr">
        <is>
          <t>Mão de Obra - Encargos e Provisões</t>
        </is>
      </c>
      <c r="C1417" t="inlineStr">
        <is>
          <t xml:space="preserve">  -  INSS sobre Férias</t>
        </is>
      </c>
      <c r="D1417" t="inlineStr">
        <is>
          <t>01/10/2026</t>
        </is>
      </c>
      <c r="E1417" s="488" t="n">
        <v>8.91</v>
      </c>
      <c r="F1417" t="inlineStr">
        <is>
          <t>Fabrica de Bares (2025)</t>
        </is>
      </c>
      <c r="G1417" t="b">
        <v>1</v>
      </c>
      <c r="H1417" t="inlineStr">
        <is>
          <t>10/2026</t>
        </is>
      </c>
    </row>
    <row r="1418">
      <c r="A1418" t="inlineStr">
        <is>
          <t>Love Cabaret</t>
        </is>
      </c>
      <c r="B1418" t="inlineStr">
        <is>
          <t>Mão de Obra - Encargos e Provisões</t>
        </is>
      </c>
      <c r="C1418" t="inlineStr">
        <is>
          <t xml:space="preserve">  -  Rescisão</t>
        </is>
      </c>
      <c r="D1418" t="inlineStr">
        <is>
          <t>01/10/2026</t>
        </is>
      </c>
      <c r="E1418" s="488" t="n">
        <v>289.39</v>
      </c>
      <c r="F1418" t="inlineStr">
        <is>
          <t>Fabrica de Bares (2025)</t>
        </is>
      </c>
      <c r="G1418" t="b">
        <v>1</v>
      </c>
      <c r="H1418" t="inlineStr">
        <is>
          <t>10/2026</t>
        </is>
      </c>
    </row>
    <row r="1419">
      <c r="A1419" t="inlineStr">
        <is>
          <t>Love Cabaret</t>
        </is>
      </c>
      <c r="B1419" t="inlineStr">
        <is>
          <t>Mão de Obra - Encargos e Provisões</t>
        </is>
      </c>
      <c r="C1419" t="inlineStr">
        <is>
          <t xml:space="preserve">  -  Multa Rescisória</t>
        </is>
      </c>
      <c r="D1419" t="inlineStr">
        <is>
          <t>01/10/2026</t>
        </is>
      </c>
      <c r="E1419" s="488" t="n">
        <v>0</v>
      </c>
      <c r="F1419" t="inlineStr">
        <is>
          <t>Fabrica de Bares (2025)</t>
        </is>
      </c>
      <c r="G1419" t="b">
        <v>1</v>
      </c>
      <c r="H1419" t="inlineStr">
        <is>
          <t>10/2026</t>
        </is>
      </c>
    </row>
    <row r="1420">
      <c r="A1420" t="inlineStr">
        <is>
          <t>Love Cabaret</t>
        </is>
      </c>
      <c r="B1420" t="inlineStr">
        <is>
          <t>Mão de Obra - Encargos e Provisões</t>
        </is>
      </c>
      <c r="C1420" t="inlineStr">
        <is>
          <t xml:space="preserve">  -  Ações trabalhistas</t>
        </is>
      </c>
      <c r="D1420" t="inlineStr">
        <is>
          <t>01/10/2026</t>
        </is>
      </c>
      <c r="E1420" s="488" t="n">
        <v>2500</v>
      </c>
      <c r="F1420" t="inlineStr">
        <is>
          <t>Fabrica de Bares (2025)</t>
        </is>
      </c>
      <c r="G1420" t="b">
        <v>1</v>
      </c>
      <c r="H1420" t="inlineStr">
        <is>
          <t>10/2026</t>
        </is>
      </c>
    </row>
    <row r="1421">
      <c r="A1421" t="inlineStr">
        <is>
          <t>Love Cabaret</t>
        </is>
      </c>
      <c r="B1421" t="inlineStr">
        <is>
          <t>Mão de Obra - Encargos e Provisões</t>
        </is>
      </c>
      <c r="C1421" t="inlineStr">
        <is>
          <t xml:space="preserve">  -  Adicional Noturno</t>
        </is>
      </c>
      <c r="D1421" t="inlineStr">
        <is>
          <t>01/10/2026</t>
        </is>
      </c>
      <c r="E1421" s="488" t="n">
        <v>120.27</v>
      </c>
      <c r="F1421" t="inlineStr">
        <is>
          <t>Fabrica de Bares (2025)</t>
        </is>
      </c>
      <c r="G1421" t="b">
        <v>1</v>
      </c>
      <c r="H1421" t="inlineStr">
        <is>
          <t>10/2026</t>
        </is>
      </c>
    </row>
    <row r="1422">
      <c r="A1422" t="inlineStr">
        <is>
          <t>Love Cabaret</t>
        </is>
      </c>
      <c r="B1422" t="inlineStr">
        <is>
          <t>Mão de Obra - Encargos e Provisões</t>
        </is>
      </c>
      <c r="C1422" t="inlineStr">
        <is>
          <t xml:space="preserve">  -  Hora Extra</t>
        </is>
      </c>
      <c r="D1422" t="inlineStr">
        <is>
          <t>01/10/2026</t>
        </is>
      </c>
      <c r="E1422" s="488" t="n">
        <v>0</v>
      </c>
      <c r="F1422" t="inlineStr">
        <is>
          <t>Fabrica de Bares (2025)</t>
        </is>
      </c>
      <c r="G1422" t="b">
        <v>1</v>
      </c>
      <c r="H1422" t="inlineStr">
        <is>
          <t>10/2026</t>
        </is>
      </c>
    </row>
    <row r="1423">
      <c r="A1423" t="inlineStr">
        <is>
          <t>Love Cabaret</t>
        </is>
      </c>
      <c r="B1423" t="inlineStr">
        <is>
          <t>Mão de Obra - Encargos e Provisões</t>
        </is>
      </c>
      <c r="C1423" t="inlineStr">
        <is>
          <t xml:space="preserve">  -  Remuneração Variável</t>
        </is>
      </c>
      <c r="D1423" t="inlineStr">
        <is>
          <t>01/10/2026</t>
        </is>
      </c>
      <c r="E1423" s="488" t="n">
        <v>0</v>
      </c>
      <c r="F1423" t="inlineStr">
        <is>
          <t>Fabrica de Bares (2025)</t>
        </is>
      </c>
      <c r="G1423" t="b">
        <v>1</v>
      </c>
      <c r="H1423" t="inlineStr">
        <is>
          <t>10/2026</t>
        </is>
      </c>
    </row>
    <row r="1424">
      <c r="A1424" t="inlineStr">
        <is>
          <t>Love Cabaret</t>
        </is>
      </c>
      <c r="B1424" t="inlineStr">
        <is>
          <t>Mão de Obra - Encargos e Provisões</t>
        </is>
      </c>
      <c r="C1424" t="inlineStr">
        <is>
          <t xml:space="preserve">  -  Premiação</t>
        </is>
      </c>
      <c r="D1424" t="inlineStr">
        <is>
          <t>01/10/2026</t>
        </is>
      </c>
      <c r="E1424" s="488" t="n">
        <v>0</v>
      </c>
      <c r="F1424" t="inlineStr">
        <is>
          <t>Fabrica de Bares (2025)</t>
        </is>
      </c>
      <c r="G1424" t="b">
        <v>1</v>
      </c>
      <c r="H1424" t="inlineStr">
        <is>
          <t>10/2026</t>
        </is>
      </c>
    </row>
    <row r="1425">
      <c r="A1425" t="inlineStr">
        <is>
          <t>Love Cabaret</t>
        </is>
      </c>
      <c r="B1425" t="inlineStr">
        <is>
          <t>Mão de Obra - Benefícios</t>
        </is>
      </c>
      <c r="C1425" t="inlineStr">
        <is>
          <t xml:space="preserve">  -  Vale-transporte</t>
        </is>
      </c>
      <c r="D1425" t="inlineStr">
        <is>
          <t>01/10/2026</t>
        </is>
      </c>
      <c r="E1425" s="488" t="n">
        <v>760</v>
      </c>
      <c r="F1425" t="inlineStr">
        <is>
          <t>Fabrica de Bares (2025)</t>
        </is>
      </c>
      <c r="G1425" t="b">
        <v>1</v>
      </c>
      <c r="H1425" t="inlineStr">
        <is>
          <t>10/2026</t>
        </is>
      </c>
    </row>
    <row r="1426">
      <c r="A1426" t="inlineStr">
        <is>
          <t>Love Cabaret</t>
        </is>
      </c>
      <c r="B1426" t="inlineStr">
        <is>
          <t>Mão de Obra - Benefícios</t>
        </is>
      </c>
      <c r="C1426" t="inlineStr">
        <is>
          <t xml:space="preserve">  -  Assist. Médica</t>
        </is>
      </c>
      <c r="D1426" t="inlineStr">
        <is>
          <t>01/10/2026</t>
        </is>
      </c>
      <c r="E1426" s="488" t="n">
        <v>0</v>
      </c>
      <c r="F1426" t="inlineStr">
        <is>
          <t>Fabrica de Bares (2025)</t>
        </is>
      </c>
      <c r="G1426" t="b">
        <v>1</v>
      </c>
      <c r="H1426" t="inlineStr">
        <is>
          <t>10/2026</t>
        </is>
      </c>
    </row>
    <row r="1427">
      <c r="A1427" t="inlineStr">
        <is>
          <t>Love Cabaret</t>
        </is>
      </c>
      <c r="B1427" t="inlineStr">
        <is>
          <t>Mão de Obra - Benefícios</t>
        </is>
      </c>
      <c r="C1427" t="inlineStr">
        <is>
          <t xml:space="preserve">  -  Assist. Odontologica</t>
        </is>
      </c>
      <c r="D1427" t="inlineStr">
        <is>
          <t>01/10/2026</t>
        </is>
      </c>
      <c r="E1427" s="488" t="n">
        <v>0</v>
      </c>
      <c r="F1427" t="inlineStr">
        <is>
          <t>Fabrica de Bares (2025)</t>
        </is>
      </c>
      <c r="G1427" t="b">
        <v>1</v>
      </c>
      <c r="H1427" t="inlineStr">
        <is>
          <t>10/2026</t>
        </is>
      </c>
    </row>
    <row r="1428">
      <c r="A1428" t="inlineStr">
        <is>
          <t>Love Cabaret</t>
        </is>
      </c>
      <c r="B1428" t="inlineStr">
        <is>
          <t>Mão de Obra - Benefícios</t>
        </is>
      </c>
      <c r="C1428" t="inlineStr">
        <is>
          <t xml:space="preserve">  -  Seguro de Vida</t>
        </is>
      </c>
      <c r="D1428" t="inlineStr">
        <is>
          <t>01/10/2026</t>
        </is>
      </c>
      <c r="E1428" s="488" t="n">
        <v>20</v>
      </c>
      <c r="F1428" t="inlineStr">
        <is>
          <t>Fabrica de Bares (2025)</t>
        </is>
      </c>
      <c r="G1428" t="b">
        <v>1</v>
      </c>
      <c r="H1428" t="inlineStr">
        <is>
          <t>10/2026</t>
        </is>
      </c>
    </row>
    <row r="1429">
      <c r="A1429" t="inlineStr">
        <is>
          <t>Love Cabaret</t>
        </is>
      </c>
      <c r="B1429" t="inlineStr">
        <is>
          <t>Mão de Obra - Benefícios</t>
        </is>
      </c>
      <c r="C1429" t="inlineStr">
        <is>
          <t xml:space="preserve">  -  Ajuda de Custo</t>
        </is>
      </c>
      <c r="D1429" t="inlineStr">
        <is>
          <t>01/10/2026</t>
        </is>
      </c>
      <c r="E1429" s="488" t="n">
        <v>0</v>
      </c>
      <c r="F1429" t="inlineStr">
        <is>
          <t>Fabrica de Bares (2025)</t>
        </is>
      </c>
      <c r="G1429" t="b">
        <v>1</v>
      </c>
      <c r="H1429" t="inlineStr">
        <is>
          <t>10/2026</t>
        </is>
      </c>
    </row>
    <row r="1430">
      <c r="A1430" t="inlineStr">
        <is>
          <t>Love Cabaret</t>
        </is>
      </c>
      <c r="B1430" t="inlineStr">
        <is>
          <t>Mão de Obra - Benefícios</t>
        </is>
      </c>
      <c r="C1430" t="inlineStr">
        <is>
          <t xml:space="preserve">  -  Uniformes Manutenção e Reposição</t>
        </is>
      </c>
      <c r="D1430" t="inlineStr">
        <is>
          <t>01/10/2026</t>
        </is>
      </c>
      <c r="E1430" s="488" t="n">
        <v>0</v>
      </c>
      <c r="F1430" t="inlineStr">
        <is>
          <t>Fabrica de Bares (2025)</t>
        </is>
      </c>
      <c r="G1430" t="b">
        <v>1</v>
      </c>
      <c r="H1430" t="inlineStr">
        <is>
          <t>10/2026</t>
        </is>
      </c>
    </row>
    <row r="1431">
      <c r="A1431" t="inlineStr">
        <is>
          <t>Love Cabaret</t>
        </is>
      </c>
      <c r="B1431" t="inlineStr">
        <is>
          <t>Mão de Obra - Benefícios</t>
        </is>
      </c>
      <c r="C1431" t="inlineStr">
        <is>
          <t xml:space="preserve">  -  Exames Periódicos</t>
        </is>
      </c>
      <c r="D1431" t="inlineStr">
        <is>
          <t>01/10/2026</t>
        </is>
      </c>
      <c r="E1431" s="488" t="n">
        <v>9.890000000000001</v>
      </c>
      <c r="F1431" t="inlineStr">
        <is>
          <t>Fabrica de Bares (2025)</t>
        </is>
      </c>
      <c r="G1431" t="b">
        <v>1</v>
      </c>
      <c r="H1431" t="inlineStr">
        <is>
          <t>10/2026</t>
        </is>
      </c>
    </row>
    <row r="1432">
      <c r="A1432" t="inlineStr">
        <is>
          <t>Love Cabaret</t>
        </is>
      </c>
      <c r="B1432" t="inlineStr">
        <is>
          <t>Mão de Obra - Benefícios</t>
        </is>
      </c>
      <c r="C1432" t="inlineStr">
        <is>
          <t xml:space="preserve">  -  Diversos - Vale Combustível</t>
        </is>
      </c>
      <c r="D1432" t="inlineStr">
        <is>
          <t>01/10/2026</t>
        </is>
      </c>
      <c r="E1432" s="488" t="n">
        <v>0</v>
      </c>
      <c r="F1432" t="inlineStr">
        <is>
          <t>Fabrica de Bares (2025)</t>
        </is>
      </c>
      <c r="G1432" t="b">
        <v>1</v>
      </c>
      <c r="H1432" t="inlineStr">
        <is>
          <t>10/2026</t>
        </is>
      </c>
    </row>
    <row r="1433">
      <c r="A1433" t="inlineStr">
        <is>
          <t>Love Cabaret</t>
        </is>
      </c>
      <c r="B1433" t="inlineStr">
        <is>
          <t>Mão de Obra - Benefícios</t>
        </is>
      </c>
      <c r="C1433" t="inlineStr">
        <is>
          <t xml:space="preserve">  -  Gratificações</t>
        </is>
      </c>
      <c r="D1433" t="inlineStr">
        <is>
          <t>01/10/2026</t>
        </is>
      </c>
      <c r="E1433" s="488" t="n">
        <v>0</v>
      </c>
      <c r="F1433" t="inlineStr">
        <is>
          <t>Fabrica de Bares (2025)</t>
        </is>
      </c>
      <c r="G1433" t="b">
        <v>1</v>
      </c>
      <c r="H1433" t="inlineStr">
        <is>
          <t>10/2026</t>
        </is>
      </c>
    </row>
    <row r="1434">
      <c r="A1434" t="inlineStr">
        <is>
          <t>Love Cabaret</t>
        </is>
      </c>
      <c r="B1434" t="inlineStr">
        <is>
          <t>Mão de Obra - Benefícios</t>
        </is>
      </c>
      <c r="C1434" t="inlineStr">
        <is>
          <t xml:space="preserve">  -  Cursos e Treinamentos</t>
        </is>
      </c>
      <c r="D1434" t="inlineStr">
        <is>
          <t>01/10/2026</t>
        </is>
      </c>
      <c r="E1434" s="488" t="n">
        <v>0</v>
      </c>
      <c r="F1434" t="inlineStr">
        <is>
          <t>Fabrica de Bares (2025)</t>
        </is>
      </c>
      <c r="G1434" t="b">
        <v>1</v>
      </c>
      <c r="H1434" t="inlineStr">
        <is>
          <t>10/2026</t>
        </is>
      </c>
    </row>
    <row r="1435">
      <c r="A1435" t="inlineStr">
        <is>
          <t>Love Cabaret</t>
        </is>
      </c>
      <c r="B1435" t="inlineStr">
        <is>
          <t>Mão de Obra - Benefícios</t>
        </is>
      </c>
      <c r="C1435" t="inlineStr">
        <is>
          <t xml:space="preserve">  -  Alimentação Funcionário</t>
        </is>
      </c>
      <c r="D1435" t="inlineStr">
        <is>
          <t>01/10/2026</t>
        </is>
      </c>
      <c r="E1435" s="488" t="n">
        <v>12580.19</v>
      </c>
      <c r="F1435" t="inlineStr">
        <is>
          <t>Fabrica de Bares (2025)</t>
        </is>
      </c>
      <c r="G1435" t="b">
        <v>1</v>
      </c>
      <c r="H1435" t="inlineStr">
        <is>
          <t>10/2026</t>
        </is>
      </c>
    </row>
    <row r="1436">
      <c r="A1436" t="inlineStr">
        <is>
          <t>Love Cabaret</t>
        </is>
      </c>
      <c r="B1436" t="inlineStr">
        <is>
          <t>Mão de Obra - Pro Labores</t>
        </is>
      </c>
      <c r="C1436" t="inlineStr">
        <is>
          <t xml:space="preserve">  -  Pro Labore</t>
        </is>
      </c>
      <c r="D1436" t="inlineStr">
        <is>
          <t>01/10/2026</t>
        </is>
      </c>
      <c r="E1436" s="488" t="n">
        <v>0</v>
      </c>
      <c r="F1436" t="inlineStr">
        <is>
          <t>Fabrica de Bares (2025)</t>
        </is>
      </c>
      <c r="G1436" t="b">
        <v>1</v>
      </c>
      <c r="H1436" t="inlineStr">
        <is>
          <t>10/2026</t>
        </is>
      </c>
    </row>
    <row r="1437">
      <c r="A1437" t="inlineStr">
        <is>
          <t>Love Cabaret</t>
        </is>
      </c>
      <c r="B1437" t="inlineStr">
        <is>
          <t>Custo de Ocupação</t>
        </is>
      </c>
      <c r="C1437" t="inlineStr">
        <is>
          <t>Aluguel de Imoveis</t>
        </is>
      </c>
      <c r="D1437" t="inlineStr">
        <is>
          <t>01/10/2026</t>
        </is>
      </c>
      <c r="E1437" s="488" t="n">
        <v>68252.23</v>
      </c>
      <c r="F1437" t="inlineStr">
        <is>
          <t>Fabrica de Bares (2025)</t>
        </is>
      </c>
      <c r="G1437" t="b">
        <v>1</v>
      </c>
      <c r="H1437" t="inlineStr">
        <is>
          <t>10/2026</t>
        </is>
      </c>
    </row>
    <row r="1438">
      <c r="A1438" t="inlineStr">
        <is>
          <t>Love Cabaret</t>
        </is>
      </c>
      <c r="B1438" t="inlineStr">
        <is>
          <t>Custo de Ocupação</t>
        </is>
      </c>
      <c r="C1438" t="inlineStr">
        <is>
          <t>Condominio</t>
        </is>
      </c>
      <c r="D1438" t="inlineStr">
        <is>
          <t>01/10/2026</t>
        </is>
      </c>
      <c r="E1438" s="488" t="n">
        <v>0</v>
      </c>
      <c r="F1438" t="inlineStr">
        <is>
          <t>Fabrica de Bares (2025)</t>
        </is>
      </c>
      <c r="G1438" t="b">
        <v>1</v>
      </c>
      <c r="H1438" t="inlineStr">
        <is>
          <t>10/2026</t>
        </is>
      </c>
    </row>
    <row r="1439">
      <c r="A1439" t="inlineStr">
        <is>
          <t>Love Cabaret</t>
        </is>
      </c>
      <c r="B1439" t="inlineStr">
        <is>
          <t>Custo de Ocupação</t>
        </is>
      </c>
      <c r="C1439" t="inlineStr">
        <is>
          <t>IPTU</t>
        </is>
      </c>
      <c r="D1439" t="inlineStr">
        <is>
          <t>01/10/2026</t>
        </is>
      </c>
      <c r="E1439" s="488" t="n">
        <v>5168</v>
      </c>
      <c r="F1439" t="inlineStr">
        <is>
          <t>Fabrica de Bares (2025)</t>
        </is>
      </c>
      <c r="G1439" t="b">
        <v>1</v>
      </c>
      <c r="H1439" t="inlineStr">
        <is>
          <t>10/2026</t>
        </is>
      </c>
    </row>
    <row r="1440">
      <c r="A1440" t="inlineStr">
        <is>
          <t>Love Cabaret</t>
        </is>
      </c>
      <c r="B1440" t="inlineStr">
        <is>
          <t>Custo de Ocupação</t>
        </is>
      </c>
      <c r="C1440" t="inlineStr">
        <is>
          <t>Fundo de Promoção</t>
        </is>
      </c>
      <c r="D1440" t="inlineStr">
        <is>
          <t>01/10/2026</t>
        </is>
      </c>
      <c r="E1440" s="488" t="n">
        <v>0</v>
      </c>
      <c r="F1440" t="inlineStr">
        <is>
          <t>Fabrica de Bares (2025)</t>
        </is>
      </c>
      <c r="G1440" t="b">
        <v>1</v>
      </c>
      <c r="H1440" t="inlineStr">
        <is>
          <t>10/2026</t>
        </is>
      </c>
    </row>
    <row r="1441">
      <c r="A1441" t="inlineStr">
        <is>
          <t>Love Cabaret</t>
        </is>
      </c>
      <c r="B1441" t="inlineStr">
        <is>
          <t>Custo de Ocupação</t>
        </is>
      </c>
      <c r="C1441" t="inlineStr">
        <is>
          <t>Seguro Patrimonial</t>
        </is>
      </c>
      <c r="D1441" t="inlineStr">
        <is>
          <t>01/10/2026</t>
        </is>
      </c>
      <c r="E1441" s="488" t="n">
        <v>120.36</v>
      </c>
      <c r="F1441" t="inlineStr">
        <is>
          <t>Fabrica de Bares (2025)</t>
        </is>
      </c>
      <c r="G1441" t="b">
        <v>1</v>
      </c>
      <c r="H1441" t="inlineStr">
        <is>
          <t>10/2026</t>
        </is>
      </c>
    </row>
    <row r="1442">
      <c r="A1442" t="inlineStr">
        <is>
          <t>Love Cabaret</t>
        </is>
      </c>
      <c r="B1442" t="inlineStr">
        <is>
          <t>Custo de Ocupação</t>
        </is>
      </c>
      <c r="C1442" t="inlineStr">
        <is>
          <t>Arrendamento</t>
        </is>
      </c>
      <c r="D1442" t="inlineStr">
        <is>
          <t>01/10/2026</t>
        </is>
      </c>
      <c r="E1442" s="488" t="n">
        <v>0</v>
      </c>
      <c r="F1442" t="inlineStr">
        <is>
          <t>Fabrica de Bares (2025)</t>
        </is>
      </c>
      <c r="G1442" t="b">
        <v>1</v>
      </c>
      <c r="H1442" t="inlineStr">
        <is>
          <t>10/2026</t>
        </is>
      </c>
    </row>
    <row r="1443">
      <c r="A1443" t="inlineStr">
        <is>
          <t>Love Cabaret</t>
        </is>
      </c>
      <c r="B1443" t="inlineStr">
        <is>
          <t>Custo de Ocupação</t>
        </is>
      </c>
      <c r="C1443" t="inlineStr">
        <is>
          <t>Taxas publicas administrativas - Ocupação</t>
        </is>
      </c>
      <c r="D1443" t="inlineStr">
        <is>
          <t>01/10/2026</t>
        </is>
      </c>
      <c r="E1443" s="488" t="n">
        <v>0</v>
      </c>
      <c r="F1443" t="inlineStr">
        <is>
          <t>Fabrica de Bares (2025)</t>
        </is>
      </c>
      <c r="G1443" t="b">
        <v>1</v>
      </c>
      <c r="H1443" t="inlineStr">
        <is>
          <t>10/2026</t>
        </is>
      </c>
    </row>
    <row r="1444">
      <c r="A1444" t="inlineStr">
        <is>
          <t>Love Cabaret</t>
        </is>
      </c>
      <c r="B1444" t="inlineStr">
        <is>
          <t>Utilidades</t>
        </is>
      </c>
      <c r="C1444" t="inlineStr">
        <is>
          <t>Agua/Esgoto</t>
        </is>
      </c>
      <c r="D1444" t="inlineStr">
        <is>
          <t>01/10/2026</t>
        </is>
      </c>
      <c r="E1444" s="488" t="n">
        <v>2760.54</v>
      </c>
      <c r="F1444" t="inlineStr">
        <is>
          <t>Fabrica de Bares (2025)</t>
        </is>
      </c>
      <c r="G1444" t="b">
        <v>1</v>
      </c>
      <c r="H1444" t="inlineStr">
        <is>
          <t>10/2026</t>
        </is>
      </c>
    </row>
    <row r="1445">
      <c r="A1445" t="inlineStr">
        <is>
          <t>Love Cabaret</t>
        </is>
      </c>
      <c r="B1445" t="inlineStr">
        <is>
          <t>Utilidades</t>
        </is>
      </c>
      <c r="C1445" t="inlineStr">
        <is>
          <t>Energia Eletrica</t>
        </is>
      </c>
      <c r="D1445" t="inlineStr">
        <is>
          <t>01/10/2026</t>
        </is>
      </c>
      <c r="E1445" s="488" t="n">
        <v>9760.540000000001</v>
      </c>
      <c r="F1445" t="inlineStr">
        <is>
          <t>Fabrica de Bares (2025)</t>
        </is>
      </c>
      <c r="G1445" t="b">
        <v>1</v>
      </c>
      <c r="H1445" t="inlineStr">
        <is>
          <t>10/2026</t>
        </is>
      </c>
    </row>
    <row r="1446">
      <c r="A1446" t="inlineStr">
        <is>
          <t>Love Cabaret</t>
        </is>
      </c>
      <c r="B1446" t="inlineStr">
        <is>
          <t>Utilidades</t>
        </is>
      </c>
      <c r="C1446" t="inlineStr">
        <is>
          <t>Gas de Cozinha</t>
        </is>
      </c>
      <c r="D1446" t="inlineStr">
        <is>
          <t>01/10/2026</t>
        </is>
      </c>
      <c r="E1446" s="488" t="n">
        <v>1160.54</v>
      </c>
      <c r="F1446" t="inlineStr">
        <is>
          <t>Fabrica de Bares (2025)</t>
        </is>
      </c>
      <c r="G1446" t="b">
        <v>1</v>
      </c>
      <c r="H1446" t="inlineStr">
        <is>
          <t>10/2026</t>
        </is>
      </c>
    </row>
    <row r="1447">
      <c r="A1447" t="inlineStr">
        <is>
          <t>Love Cabaret</t>
        </is>
      </c>
      <c r="B1447" t="inlineStr">
        <is>
          <t>Utilidades</t>
        </is>
      </c>
      <c r="C1447" t="inlineStr">
        <is>
          <t>Higiene e Limpeza</t>
        </is>
      </c>
      <c r="D1447" t="inlineStr">
        <is>
          <t>01/10/2026</t>
        </is>
      </c>
      <c r="E1447" s="488" t="n">
        <v>11260.54</v>
      </c>
      <c r="F1447" t="inlineStr">
        <is>
          <t>Fabrica de Bares (2025)</t>
        </is>
      </c>
      <c r="G1447" t="b">
        <v>1</v>
      </c>
      <c r="H1447" t="inlineStr">
        <is>
          <t>10/2026</t>
        </is>
      </c>
    </row>
    <row r="1448">
      <c r="A1448" t="inlineStr">
        <is>
          <t>Love Cabaret</t>
        </is>
      </c>
      <c r="B1448" t="inlineStr">
        <is>
          <t>Utilidades</t>
        </is>
      </c>
      <c r="C1448" t="inlineStr">
        <is>
          <t>Descartaveis</t>
        </is>
      </c>
      <c r="D1448" t="inlineStr">
        <is>
          <t>01/10/2026</t>
        </is>
      </c>
      <c r="E1448" s="488" t="n">
        <v>460.54</v>
      </c>
      <c r="F1448" t="inlineStr">
        <is>
          <t>Fabrica de Bares (2025)</t>
        </is>
      </c>
      <c r="G1448" t="b">
        <v>1</v>
      </c>
      <c r="H1448" t="inlineStr">
        <is>
          <t>10/2026</t>
        </is>
      </c>
    </row>
    <row r="1449">
      <c r="A1449" t="inlineStr">
        <is>
          <t>Love Cabaret</t>
        </is>
      </c>
      <c r="B1449" t="inlineStr">
        <is>
          <t>Utilidades</t>
        </is>
      </c>
      <c r="C1449" t="inlineStr">
        <is>
          <t>Controle de Pragas</t>
        </is>
      </c>
      <c r="D1449" t="inlineStr">
        <is>
          <t>01/10/2026</t>
        </is>
      </c>
      <c r="E1449" s="488" t="n">
        <v>642.6</v>
      </c>
      <c r="F1449" t="inlineStr">
        <is>
          <t>Fabrica de Bares (2025)</t>
        </is>
      </c>
      <c r="G1449" t="b">
        <v>1</v>
      </c>
      <c r="H1449" t="inlineStr">
        <is>
          <t>10/2026</t>
        </is>
      </c>
    </row>
    <row r="1450">
      <c r="A1450" t="inlineStr">
        <is>
          <t>Love Cabaret</t>
        </is>
      </c>
      <c r="B1450" t="inlineStr">
        <is>
          <t>Utilidades</t>
        </is>
      </c>
      <c r="C1450" t="inlineStr">
        <is>
          <t>Coleta de lixo</t>
        </is>
      </c>
      <c r="D1450" t="inlineStr">
        <is>
          <t>01/10/2026</t>
        </is>
      </c>
      <c r="E1450" s="488" t="n">
        <v>1360.54</v>
      </c>
      <c r="F1450" t="inlineStr">
        <is>
          <t>Fabrica de Bares (2025)</t>
        </is>
      </c>
      <c r="G1450" t="b">
        <v>1</v>
      </c>
      <c r="H1450" t="inlineStr">
        <is>
          <t>10/2026</t>
        </is>
      </c>
    </row>
    <row r="1451">
      <c r="A1451" t="inlineStr">
        <is>
          <t>Love Cabaret</t>
        </is>
      </c>
      <c r="B1451" t="inlineStr">
        <is>
          <t>Utilidades</t>
        </is>
      </c>
      <c r="C1451" t="inlineStr">
        <is>
          <t>Utensilios</t>
        </is>
      </c>
      <c r="D1451" t="inlineStr">
        <is>
          <t>01/10/2026</t>
        </is>
      </c>
      <c r="E1451" s="488" t="n">
        <v>1660.54</v>
      </c>
      <c r="F1451" t="inlineStr">
        <is>
          <t>Fabrica de Bares (2025)</t>
        </is>
      </c>
      <c r="G1451" t="b">
        <v>1</v>
      </c>
      <c r="H1451" t="inlineStr">
        <is>
          <t>10/2026</t>
        </is>
      </c>
    </row>
    <row r="1452">
      <c r="A1452" t="inlineStr">
        <is>
          <t>Love Cabaret</t>
        </is>
      </c>
      <c r="B1452" t="inlineStr">
        <is>
          <t>Utilidades</t>
        </is>
      </c>
      <c r="C1452" t="inlineStr">
        <is>
          <t>Serviços Graficos</t>
        </is>
      </c>
      <c r="D1452" t="inlineStr">
        <is>
          <t>01/10/2026</t>
        </is>
      </c>
      <c r="E1452" s="488" t="n">
        <v>440.54</v>
      </c>
      <c r="F1452" t="inlineStr">
        <is>
          <t>Fabrica de Bares (2025)</t>
        </is>
      </c>
      <c r="G1452" t="b">
        <v>1</v>
      </c>
      <c r="H1452" t="inlineStr">
        <is>
          <t>10/2026</t>
        </is>
      </c>
    </row>
    <row r="1453">
      <c r="A1453" t="inlineStr">
        <is>
          <t>Love Cabaret</t>
        </is>
      </c>
      <c r="B1453" t="inlineStr">
        <is>
          <t>Utilidades</t>
        </is>
      </c>
      <c r="C1453" t="inlineStr">
        <is>
          <t>Custas Cartório / Operação</t>
        </is>
      </c>
      <c r="D1453" t="inlineStr">
        <is>
          <t>01/10/2026</t>
        </is>
      </c>
      <c r="E1453" s="488" t="n">
        <v>260.54</v>
      </c>
      <c r="F1453" t="inlineStr">
        <is>
          <t>Fabrica de Bares (2025)</t>
        </is>
      </c>
      <c r="G1453" t="b">
        <v>1</v>
      </c>
      <c r="H1453" t="inlineStr">
        <is>
          <t>10/2026</t>
        </is>
      </c>
    </row>
    <row r="1454">
      <c r="A1454" t="inlineStr">
        <is>
          <t>Love Cabaret</t>
        </is>
      </c>
      <c r="B1454" t="inlineStr">
        <is>
          <t>Utilidades</t>
        </is>
      </c>
      <c r="C1454" t="inlineStr">
        <is>
          <t>Material de Escritorio</t>
        </is>
      </c>
      <c r="D1454" t="inlineStr">
        <is>
          <t>01/10/2026</t>
        </is>
      </c>
      <c r="E1454" s="488" t="n">
        <v>29.99</v>
      </c>
      <c r="F1454" t="inlineStr">
        <is>
          <t>Fabrica de Bares (2025)</t>
        </is>
      </c>
      <c r="G1454" t="b">
        <v>1</v>
      </c>
      <c r="H1454" t="inlineStr">
        <is>
          <t>10/2026</t>
        </is>
      </c>
    </row>
    <row r="1455">
      <c r="A1455" t="inlineStr">
        <is>
          <t>Love Cabaret</t>
        </is>
      </c>
      <c r="B1455" t="inlineStr">
        <is>
          <t>Utilidades</t>
        </is>
      </c>
      <c r="C1455" t="inlineStr">
        <is>
          <t>Serviços de Limpeza</t>
        </is>
      </c>
      <c r="D1455" t="inlineStr">
        <is>
          <t>01/10/2026</t>
        </is>
      </c>
      <c r="E1455" s="488" t="n">
        <v>1260</v>
      </c>
      <c r="F1455" t="inlineStr">
        <is>
          <t>Fabrica de Bares (2025)</t>
        </is>
      </c>
      <c r="G1455" t="b">
        <v>1</v>
      </c>
      <c r="H1455" t="inlineStr">
        <is>
          <t>10/2026</t>
        </is>
      </c>
    </row>
    <row r="1456">
      <c r="A1456" t="inlineStr">
        <is>
          <t>Love Cabaret</t>
        </is>
      </c>
      <c r="B1456" t="inlineStr">
        <is>
          <t>Utilidades</t>
        </is>
      </c>
      <c r="C1456" t="inlineStr">
        <is>
          <t>Serviço de Lavanderia</t>
        </is>
      </c>
      <c r="D1456" t="inlineStr">
        <is>
          <t>01/10/2026</t>
        </is>
      </c>
      <c r="E1456" s="488" t="n">
        <v>26.25</v>
      </c>
      <c r="F1456" t="inlineStr">
        <is>
          <t>Fabrica de Bares (2025)</t>
        </is>
      </c>
      <c r="G1456" t="b">
        <v>1</v>
      </c>
      <c r="H1456" t="inlineStr">
        <is>
          <t>10/2026</t>
        </is>
      </c>
    </row>
    <row r="1457">
      <c r="A1457" t="inlineStr">
        <is>
          <t>Love Cabaret</t>
        </is>
      </c>
      <c r="B1457" t="inlineStr">
        <is>
          <t>Utilidades</t>
        </is>
      </c>
      <c r="C1457" t="inlineStr">
        <is>
          <t>Material de Consumo - Gelo/ Gas CO2/ Carvao /Velas</t>
        </is>
      </c>
      <c r="D1457" t="inlineStr">
        <is>
          <t>01/10/2026</t>
        </is>
      </c>
      <c r="E1457" s="488" t="n">
        <v>910.54</v>
      </c>
      <c r="F1457" t="inlineStr">
        <is>
          <t>Fabrica de Bares (2025)</t>
        </is>
      </c>
      <c r="G1457" t="b">
        <v>1</v>
      </c>
      <c r="H1457" t="inlineStr">
        <is>
          <t>10/2026</t>
        </is>
      </c>
    </row>
    <row r="1458">
      <c r="A1458" t="inlineStr">
        <is>
          <t>Love Cabaret</t>
        </is>
      </c>
      <c r="B1458" t="inlineStr">
        <is>
          <t>Informática e TI</t>
        </is>
      </c>
      <c r="C1458" t="inlineStr">
        <is>
          <t>Telefone</t>
        </is>
      </c>
      <c r="D1458" t="inlineStr">
        <is>
          <t>01/10/2026</t>
        </is>
      </c>
      <c r="E1458" s="488" t="n">
        <v>0</v>
      </c>
      <c r="F1458" t="inlineStr">
        <is>
          <t>Fabrica de Bares (2025)</t>
        </is>
      </c>
      <c r="G1458" t="b">
        <v>1</v>
      </c>
      <c r="H1458" t="inlineStr">
        <is>
          <t>10/2026</t>
        </is>
      </c>
    </row>
    <row r="1459">
      <c r="A1459" t="inlineStr">
        <is>
          <t>Love Cabaret</t>
        </is>
      </c>
      <c r="B1459" t="inlineStr">
        <is>
          <t>Informática e TI</t>
        </is>
      </c>
      <c r="C1459" t="inlineStr">
        <is>
          <t>Internet</t>
        </is>
      </c>
      <c r="D1459" t="inlineStr">
        <is>
          <t>01/10/2026</t>
        </is>
      </c>
      <c r="E1459" s="488" t="n">
        <v>1193.27</v>
      </c>
      <c r="F1459" t="inlineStr">
        <is>
          <t>Fabrica de Bares (2025)</t>
        </is>
      </c>
      <c r="G1459" t="b">
        <v>1</v>
      </c>
      <c r="H1459" t="inlineStr">
        <is>
          <t>10/2026</t>
        </is>
      </c>
    </row>
    <row r="1460">
      <c r="A1460" t="inlineStr">
        <is>
          <t>Love Cabaret</t>
        </is>
      </c>
      <c r="B1460" t="inlineStr">
        <is>
          <t>Informática e TI</t>
        </is>
      </c>
      <c r="C1460" t="inlineStr">
        <is>
          <t>TV por assinatura/musica ambiente</t>
        </is>
      </c>
      <c r="D1460" t="inlineStr">
        <is>
          <t>01/10/2026</t>
        </is>
      </c>
      <c r="E1460" s="488" t="n">
        <v>0</v>
      </c>
      <c r="F1460" t="inlineStr">
        <is>
          <t>Fabrica de Bares (2025)</t>
        </is>
      </c>
      <c r="G1460" t="b">
        <v>1</v>
      </c>
      <c r="H1460" t="inlineStr">
        <is>
          <t>10/2026</t>
        </is>
      </c>
    </row>
    <row r="1461">
      <c r="A1461" t="inlineStr">
        <is>
          <t>Love Cabaret</t>
        </is>
      </c>
      <c r="B1461" t="inlineStr">
        <is>
          <t>Informática e TI</t>
        </is>
      </c>
      <c r="C1461" t="inlineStr">
        <is>
          <t>Sistemas de Segurança e Alarme</t>
        </is>
      </c>
      <c r="D1461" t="inlineStr">
        <is>
          <t>01/10/2026</t>
        </is>
      </c>
      <c r="E1461" s="488" t="n">
        <v>0</v>
      </c>
      <c r="F1461" t="inlineStr">
        <is>
          <t>Fabrica de Bares (2025)</t>
        </is>
      </c>
      <c r="G1461" t="b">
        <v>1</v>
      </c>
      <c r="H1461" t="inlineStr">
        <is>
          <t>10/2026</t>
        </is>
      </c>
    </row>
    <row r="1462">
      <c r="A1462" t="inlineStr">
        <is>
          <t>Love Cabaret</t>
        </is>
      </c>
      <c r="B1462" t="inlineStr">
        <is>
          <t>Informática e TI</t>
        </is>
      </c>
      <c r="C1462" t="inlineStr">
        <is>
          <t>Sistemas Gerais - Operacionais</t>
        </is>
      </c>
      <c r="D1462" t="inlineStr">
        <is>
          <t>01/10/2026</t>
        </is>
      </c>
      <c r="E1462" s="488" t="n">
        <v>1554</v>
      </c>
      <c r="F1462" t="inlineStr">
        <is>
          <t>Fabrica de Bares (2025)</t>
        </is>
      </c>
      <c r="G1462" t="b">
        <v>1</v>
      </c>
      <c r="H1462" t="inlineStr">
        <is>
          <t>10/2026</t>
        </is>
      </c>
    </row>
    <row r="1463">
      <c r="A1463" t="inlineStr">
        <is>
          <t>Love Cabaret</t>
        </is>
      </c>
      <c r="B1463" t="inlineStr">
        <is>
          <t>Informática e TI</t>
        </is>
      </c>
      <c r="C1463" t="inlineStr">
        <is>
          <t>Sistemas Gerais - Financeiros</t>
        </is>
      </c>
      <c r="D1463" t="inlineStr">
        <is>
          <t>01/10/2026</t>
        </is>
      </c>
      <c r="E1463" s="488" t="n">
        <v>408.45</v>
      </c>
      <c r="F1463" t="inlineStr">
        <is>
          <t>Fabrica de Bares (2025)</t>
        </is>
      </c>
      <c r="G1463" t="b">
        <v>1</v>
      </c>
      <c r="H1463" t="inlineStr">
        <is>
          <t>10/2026</t>
        </is>
      </c>
    </row>
    <row r="1464">
      <c r="A1464" t="inlineStr">
        <is>
          <t>Love Cabaret</t>
        </is>
      </c>
      <c r="B1464" t="inlineStr">
        <is>
          <t>Informática e TI</t>
        </is>
      </c>
      <c r="C1464" t="inlineStr">
        <is>
          <t>Sistemas Gerais - Comunicação e Marketing</t>
        </is>
      </c>
      <c r="D1464" t="inlineStr">
        <is>
          <t>01/10/2026</t>
        </is>
      </c>
      <c r="E1464" s="488" t="n">
        <v>1005.48</v>
      </c>
      <c r="F1464" t="inlineStr">
        <is>
          <t>Fabrica de Bares (2025)</t>
        </is>
      </c>
      <c r="G1464" t="b">
        <v>1</v>
      </c>
      <c r="H1464" t="inlineStr">
        <is>
          <t>10/2026</t>
        </is>
      </c>
    </row>
    <row r="1465">
      <c r="A1465" t="inlineStr">
        <is>
          <t>Love Cabaret</t>
        </is>
      </c>
      <c r="B1465" t="inlineStr">
        <is>
          <t>Manutenção</t>
        </is>
      </c>
      <c r="C1465" t="inlineStr">
        <is>
          <t>Manutenção Predial</t>
        </is>
      </c>
      <c r="D1465" t="inlineStr">
        <is>
          <t>01/10/2026</t>
        </is>
      </c>
      <c r="E1465" s="488" t="n">
        <v>1781.62</v>
      </c>
      <c r="F1465" t="inlineStr">
        <is>
          <t>Fabrica de Bares (2025)</t>
        </is>
      </c>
      <c r="G1465" t="b">
        <v>1</v>
      </c>
      <c r="H1465" t="inlineStr">
        <is>
          <t>10/2026</t>
        </is>
      </c>
    </row>
    <row r="1466">
      <c r="A1466" t="inlineStr">
        <is>
          <t>Love Cabaret</t>
        </is>
      </c>
      <c r="B1466" t="inlineStr">
        <is>
          <t>Manutenção</t>
        </is>
      </c>
      <c r="C1466" t="inlineStr">
        <is>
          <t>Manutenção de Equipamentos</t>
        </is>
      </c>
      <c r="D1466" t="inlineStr">
        <is>
          <t>01/10/2026</t>
        </is>
      </c>
      <c r="E1466" s="488" t="n">
        <v>1781.62</v>
      </c>
      <c r="F1466" t="inlineStr">
        <is>
          <t>Fabrica de Bares (2025)</t>
        </is>
      </c>
      <c r="G1466" t="b">
        <v>1</v>
      </c>
      <c r="H1466" t="inlineStr">
        <is>
          <t>10/2026</t>
        </is>
      </c>
    </row>
    <row r="1467">
      <c r="A1467" t="inlineStr">
        <is>
          <t>Love Cabaret</t>
        </is>
      </c>
      <c r="B1467" t="inlineStr">
        <is>
          <t>Manutenção</t>
        </is>
      </c>
      <c r="C1467" t="inlineStr">
        <is>
          <t>Manutenção de Mobiliário</t>
        </is>
      </c>
      <c r="D1467" t="inlineStr">
        <is>
          <t>01/10/2026</t>
        </is>
      </c>
      <c r="E1467" s="488" t="n">
        <v>1781.62</v>
      </c>
      <c r="F1467" t="inlineStr">
        <is>
          <t>Fabrica de Bares (2025)</t>
        </is>
      </c>
      <c r="G1467" t="b">
        <v>1</v>
      </c>
      <c r="H1467" t="inlineStr">
        <is>
          <t>10/2026</t>
        </is>
      </c>
    </row>
    <row r="1468">
      <c r="A1468" t="inlineStr">
        <is>
          <t>Love Cabaret</t>
        </is>
      </c>
      <c r="B1468" t="inlineStr">
        <is>
          <t>Manutenção</t>
        </is>
      </c>
      <c r="C1468" t="inlineStr">
        <is>
          <t>Material de Manutenção</t>
        </is>
      </c>
      <c r="D1468" t="inlineStr">
        <is>
          <t>01/10/2026</t>
        </is>
      </c>
      <c r="E1468" s="488" t="n">
        <v>0</v>
      </c>
      <c r="F1468" t="inlineStr">
        <is>
          <t>Fabrica de Bares (2025)</t>
        </is>
      </c>
      <c r="G1468" t="b">
        <v>1</v>
      </c>
      <c r="H1468" t="inlineStr">
        <is>
          <t>10/2026</t>
        </is>
      </c>
    </row>
    <row r="1469">
      <c r="A1469" t="inlineStr">
        <is>
          <t>Love Cabaret</t>
        </is>
      </c>
      <c r="B1469" t="inlineStr">
        <is>
          <t>Manutenção</t>
        </is>
      </c>
      <c r="C1469" t="inlineStr">
        <is>
          <t>Decoração/Paisagismo e Jardinagem</t>
        </is>
      </c>
      <c r="D1469" t="inlineStr">
        <is>
          <t>01/10/2026</t>
        </is>
      </c>
      <c r="E1469" s="488" t="n">
        <v>0</v>
      </c>
      <c r="F1469" t="inlineStr">
        <is>
          <t>Fabrica de Bares (2025)</t>
        </is>
      </c>
      <c r="G1469" t="b">
        <v>1</v>
      </c>
      <c r="H1469" t="inlineStr">
        <is>
          <t>10/2026</t>
        </is>
      </c>
    </row>
    <row r="1470">
      <c r="A1470" t="inlineStr">
        <is>
          <t>Love Cabaret</t>
        </is>
      </c>
      <c r="B1470" t="inlineStr">
        <is>
          <t>Despesas com Transporte / Hospedagem</t>
        </is>
      </c>
      <c r="C1470" t="inlineStr">
        <is>
          <t>Fretes e Carretos</t>
        </is>
      </c>
      <c r="D1470" t="inlineStr">
        <is>
          <t>01/10/2026</t>
        </is>
      </c>
      <c r="E1470" s="488" t="n">
        <v>260.54</v>
      </c>
      <c r="F1470" t="inlineStr">
        <is>
          <t>Fabrica de Bares (2025)</t>
        </is>
      </c>
      <c r="G1470" t="b">
        <v>1</v>
      </c>
      <c r="H1470" t="inlineStr">
        <is>
          <t>10/2026</t>
        </is>
      </c>
    </row>
    <row r="1471">
      <c r="A1471" t="inlineStr">
        <is>
          <t>Love Cabaret</t>
        </is>
      </c>
      <c r="B1471" t="inlineStr">
        <is>
          <t>Despesas com Transporte / Hospedagem</t>
        </is>
      </c>
      <c r="C1471" t="inlineStr">
        <is>
          <t>Conduções/Taxi/Uber</t>
        </is>
      </c>
      <c r="D1471" t="inlineStr">
        <is>
          <t>01/10/2026</t>
        </is>
      </c>
      <c r="E1471" s="488" t="n">
        <v>0</v>
      </c>
      <c r="F1471" t="inlineStr">
        <is>
          <t>Fabrica de Bares (2025)</t>
        </is>
      </c>
      <c r="G1471" t="b">
        <v>1</v>
      </c>
      <c r="H1471" t="inlineStr">
        <is>
          <t>10/2026</t>
        </is>
      </c>
    </row>
    <row r="1472">
      <c r="A1472" t="inlineStr">
        <is>
          <t>Love Cabaret</t>
        </is>
      </c>
      <c r="B1472" t="inlineStr">
        <is>
          <t>Despesas com Transporte / Hospedagem</t>
        </is>
      </c>
      <c r="C1472" t="inlineStr">
        <is>
          <t>Viagens e Estadias - Operação</t>
        </is>
      </c>
      <c r="D1472" t="inlineStr">
        <is>
          <t>01/10/2026</t>
        </is>
      </c>
      <c r="E1472" s="488" t="n">
        <v>0</v>
      </c>
      <c r="F1472" t="inlineStr">
        <is>
          <t>Fabrica de Bares (2025)</t>
        </is>
      </c>
      <c r="G1472" t="b">
        <v>1</v>
      </c>
      <c r="H1472" t="inlineStr">
        <is>
          <t>10/2026</t>
        </is>
      </c>
    </row>
    <row r="1473">
      <c r="A1473" t="inlineStr">
        <is>
          <t>Love Cabaret</t>
        </is>
      </c>
      <c r="B1473" t="inlineStr">
        <is>
          <t>Marketing</t>
        </is>
      </c>
      <c r="C1473" t="inlineStr">
        <is>
          <t>Agência de Propaganda</t>
        </is>
      </c>
      <c r="D1473" t="inlineStr">
        <is>
          <t>01/10/2026</t>
        </is>
      </c>
      <c r="E1473" s="488" t="n">
        <v>10400</v>
      </c>
      <c r="F1473" t="inlineStr">
        <is>
          <t>Fabrica de Bares (2025)</t>
        </is>
      </c>
      <c r="G1473" t="b">
        <v>1</v>
      </c>
      <c r="H1473" t="inlineStr">
        <is>
          <t>10/2026</t>
        </is>
      </c>
    </row>
    <row r="1474">
      <c r="A1474" t="inlineStr">
        <is>
          <t>Love Cabaret</t>
        </is>
      </c>
      <c r="B1474" t="inlineStr">
        <is>
          <t>Marketing</t>
        </is>
      </c>
      <c r="C1474" t="inlineStr">
        <is>
          <t>Assessoria de Imprensa</t>
        </is>
      </c>
      <c r="D1474" t="inlineStr">
        <is>
          <t>01/10/2026</t>
        </is>
      </c>
      <c r="E1474" s="488" t="n">
        <v>2100</v>
      </c>
      <c r="F1474" t="inlineStr">
        <is>
          <t>Fabrica de Bares (2025)</t>
        </is>
      </c>
      <c r="G1474" t="b">
        <v>1</v>
      </c>
      <c r="H1474" t="inlineStr">
        <is>
          <t>10/2026</t>
        </is>
      </c>
    </row>
    <row r="1475">
      <c r="A1475" t="inlineStr">
        <is>
          <t>Love Cabaret</t>
        </is>
      </c>
      <c r="B1475" t="inlineStr">
        <is>
          <t>Marketing</t>
        </is>
      </c>
      <c r="C1475" t="inlineStr">
        <is>
          <t>Assessoria de Relações Públicas</t>
        </is>
      </c>
      <c r="D1475" t="inlineStr">
        <is>
          <t>01/10/2026</t>
        </is>
      </c>
      <c r="E1475" s="488" t="n">
        <v>0</v>
      </c>
      <c r="F1475" t="inlineStr">
        <is>
          <t>Fabrica de Bares (2025)</t>
        </is>
      </c>
      <c r="G1475" t="b">
        <v>1</v>
      </c>
      <c r="H1475" t="inlineStr">
        <is>
          <t>10/2026</t>
        </is>
      </c>
    </row>
    <row r="1476">
      <c r="A1476" t="inlineStr">
        <is>
          <t>Love Cabaret</t>
        </is>
      </c>
      <c r="B1476" t="inlineStr">
        <is>
          <t>Marketing</t>
        </is>
      </c>
      <c r="C1476" t="inlineStr">
        <is>
          <t>Influenciadores</t>
        </is>
      </c>
      <c r="D1476" t="inlineStr">
        <is>
          <t>01/10/2026</t>
        </is>
      </c>
      <c r="E1476" s="488" t="n">
        <v>0</v>
      </c>
      <c r="F1476" t="inlineStr">
        <is>
          <t>Fabrica de Bares (2025)</t>
        </is>
      </c>
      <c r="G1476" t="b">
        <v>1</v>
      </c>
      <c r="H1476" t="inlineStr">
        <is>
          <t>10/2026</t>
        </is>
      </c>
    </row>
    <row r="1477">
      <c r="A1477" t="inlineStr">
        <is>
          <t>Love Cabaret</t>
        </is>
      </c>
      <c r="B1477" t="inlineStr">
        <is>
          <t>Marketing</t>
        </is>
      </c>
      <c r="C1477" t="inlineStr">
        <is>
          <t>Publicidade e Propaganda</t>
        </is>
      </c>
      <c r="D1477" t="inlineStr">
        <is>
          <t>01/10/2026</t>
        </is>
      </c>
      <c r="E1477" s="488" t="n">
        <v>6000</v>
      </c>
      <c r="F1477" t="inlineStr">
        <is>
          <t>Fabrica de Bares (2025)</t>
        </is>
      </c>
      <c r="G1477" t="b">
        <v>1</v>
      </c>
      <c r="H1477" t="inlineStr">
        <is>
          <t>10/2026</t>
        </is>
      </c>
    </row>
    <row r="1478">
      <c r="A1478" t="inlineStr">
        <is>
          <t>Love Cabaret</t>
        </is>
      </c>
      <c r="B1478" t="inlineStr">
        <is>
          <t>Marketing</t>
        </is>
      </c>
      <c r="C1478" t="inlineStr">
        <is>
          <t>Pesquisa de Mercado</t>
        </is>
      </c>
      <c r="D1478" t="inlineStr">
        <is>
          <t>01/10/2026</t>
        </is>
      </c>
      <c r="E1478" s="488" t="n">
        <v>0</v>
      </c>
      <c r="F1478" t="inlineStr">
        <is>
          <t>Fabrica de Bares (2025)</t>
        </is>
      </c>
      <c r="G1478" t="b">
        <v>1</v>
      </c>
      <c r="H1478" t="inlineStr">
        <is>
          <t>10/2026</t>
        </is>
      </c>
    </row>
    <row r="1479">
      <c r="A1479" t="inlineStr">
        <is>
          <t>Love Cabaret</t>
        </is>
      </c>
      <c r="B1479" t="inlineStr">
        <is>
          <t>Marketing</t>
        </is>
      </c>
      <c r="C1479" t="inlineStr">
        <is>
          <t>Sessão de Fotos/Captação de Vídeo</t>
        </is>
      </c>
      <c r="D1479" t="inlineStr">
        <is>
          <t>01/10/2026</t>
        </is>
      </c>
      <c r="E1479" s="488" t="n">
        <v>2000</v>
      </c>
      <c r="F1479" t="inlineStr">
        <is>
          <t>Fabrica de Bares (2025)</t>
        </is>
      </c>
      <c r="G1479" t="b">
        <v>1</v>
      </c>
      <c r="H1479" t="inlineStr">
        <is>
          <t>10/2026</t>
        </is>
      </c>
    </row>
    <row r="1480">
      <c r="A1480" t="inlineStr">
        <is>
          <t>Love Cabaret</t>
        </is>
      </c>
      <c r="B1480" t="inlineStr">
        <is>
          <t>Marketing</t>
        </is>
      </c>
      <c r="C1480" t="inlineStr">
        <is>
          <t>Produção Gráfica e Material Institucional</t>
        </is>
      </c>
      <c r="D1480" t="inlineStr">
        <is>
          <t>01/10/2026</t>
        </is>
      </c>
      <c r="E1480" s="488" t="n">
        <v>0</v>
      </c>
      <c r="F1480" t="inlineStr">
        <is>
          <t>Fabrica de Bares (2025)</t>
        </is>
      </c>
      <c r="G1480" t="b">
        <v>1</v>
      </c>
      <c r="H1480" t="inlineStr">
        <is>
          <t>10/2026</t>
        </is>
      </c>
    </row>
    <row r="1481">
      <c r="A1481" t="inlineStr">
        <is>
          <t>Love Cabaret</t>
        </is>
      </c>
      <c r="B1481" t="inlineStr">
        <is>
          <t>Marketing</t>
        </is>
      </c>
      <c r="C1481" t="inlineStr">
        <is>
          <t>Eventos de Marketing</t>
        </is>
      </c>
      <c r="D1481" t="inlineStr">
        <is>
          <t>01/10/2026</t>
        </is>
      </c>
      <c r="E1481" s="488" t="n">
        <v>0</v>
      </c>
      <c r="F1481" t="inlineStr">
        <is>
          <t>Fabrica de Bares (2025)</t>
        </is>
      </c>
      <c r="G1481" t="b">
        <v>1</v>
      </c>
      <c r="H1481" t="inlineStr">
        <is>
          <t>10/2026</t>
        </is>
      </c>
    </row>
    <row r="1482">
      <c r="A1482" t="inlineStr">
        <is>
          <t>Love Cabaret</t>
        </is>
      </c>
      <c r="B1482" t="inlineStr">
        <is>
          <t>Marketing</t>
        </is>
      </c>
      <c r="C1482" t="inlineStr">
        <is>
          <t>Brindes e Confraternizações - Marketing</t>
        </is>
      </c>
      <c r="D1482" t="inlineStr">
        <is>
          <t>01/10/2026</t>
        </is>
      </c>
      <c r="E1482" s="488" t="n">
        <v>0</v>
      </c>
      <c r="F1482" t="inlineStr">
        <is>
          <t>Fabrica de Bares (2025)</t>
        </is>
      </c>
      <c r="G1482" t="b">
        <v>1</v>
      </c>
      <c r="H1482" t="inlineStr">
        <is>
          <t>10/2026</t>
        </is>
      </c>
    </row>
    <row r="1483">
      <c r="A1483" t="inlineStr">
        <is>
          <t>Love Cabaret</t>
        </is>
      </c>
      <c r="B1483" t="inlineStr">
        <is>
          <t>Marketing</t>
        </is>
      </c>
      <c r="C1483" t="inlineStr">
        <is>
          <t>Ferramentas de Marketing</t>
        </is>
      </c>
      <c r="D1483" t="inlineStr">
        <is>
          <t>01/10/2026</t>
        </is>
      </c>
      <c r="E1483" s="488" t="n">
        <v>2928.48</v>
      </c>
      <c r="F1483" t="inlineStr">
        <is>
          <t>Fabrica de Bares (2025)</t>
        </is>
      </c>
      <c r="G1483" t="b">
        <v>1</v>
      </c>
      <c r="H1483" t="inlineStr">
        <is>
          <t>10/2026</t>
        </is>
      </c>
    </row>
    <row r="1484">
      <c r="A1484" t="inlineStr">
        <is>
          <t>Love Cabaret</t>
        </is>
      </c>
      <c r="B1484" t="inlineStr">
        <is>
          <t>Serviços de Terceiros</t>
        </is>
      </c>
      <c r="C1484" t="inlineStr">
        <is>
          <t>Assessoria Contabil</t>
        </is>
      </c>
      <c r="D1484" t="inlineStr">
        <is>
          <t>01/10/2026</t>
        </is>
      </c>
      <c r="E1484" s="488" t="n">
        <v>3585.17</v>
      </c>
      <c r="F1484" t="inlineStr">
        <is>
          <t>Fabrica de Bares (2025)</t>
        </is>
      </c>
      <c r="G1484" t="b">
        <v>1</v>
      </c>
      <c r="H1484" t="inlineStr">
        <is>
          <t>10/2026</t>
        </is>
      </c>
    </row>
    <row r="1485">
      <c r="A1485" t="inlineStr">
        <is>
          <t>Love Cabaret</t>
        </is>
      </c>
      <c r="B1485" t="inlineStr">
        <is>
          <t>Serviços de Terceiros</t>
        </is>
      </c>
      <c r="C1485" t="inlineStr">
        <is>
          <t>Assessoria RH</t>
        </is>
      </c>
      <c r="D1485" t="inlineStr">
        <is>
          <t>01/10/2026</t>
        </is>
      </c>
      <c r="E1485" s="488" t="n">
        <v>0</v>
      </c>
      <c r="F1485" t="inlineStr">
        <is>
          <t>Fabrica de Bares (2025)</t>
        </is>
      </c>
      <c r="G1485" t="b">
        <v>1</v>
      </c>
      <c r="H1485" t="inlineStr">
        <is>
          <t>10/2026</t>
        </is>
      </c>
    </row>
    <row r="1486">
      <c r="A1486" t="inlineStr">
        <is>
          <t>Love Cabaret</t>
        </is>
      </c>
      <c r="B1486" t="inlineStr">
        <is>
          <t>Serviços de Terceiros</t>
        </is>
      </c>
      <c r="C1486" t="inlineStr">
        <is>
          <t>Assessoria em Geral</t>
        </is>
      </c>
      <c r="D1486" t="inlineStr">
        <is>
          <t>01/10/2026</t>
        </is>
      </c>
      <c r="E1486" s="488" t="n">
        <v>2688</v>
      </c>
      <c r="F1486" t="inlineStr">
        <is>
          <t>Fabrica de Bares (2025)</t>
        </is>
      </c>
      <c r="G1486" t="b">
        <v>1</v>
      </c>
      <c r="H1486" t="inlineStr">
        <is>
          <t>10/2026</t>
        </is>
      </c>
    </row>
    <row r="1487">
      <c r="A1487" t="inlineStr">
        <is>
          <t>Love Cabaret</t>
        </is>
      </c>
      <c r="B1487" t="inlineStr">
        <is>
          <t>Serviços de Terceiros</t>
        </is>
      </c>
      <c r="C1487" t="inlineStr">
        <is>
          <t>Assessoria Financeira</t>
        </is>
      </c>
      <c r="D1487" t="inlineStr">
        <is>
          <t>01/10/2026</t>
        </is>
      </c>
      <c r="E1487" s="488" t="n">
        <v>0</v>
      </c>
      <c r="F1487" t="inlineStr">
        <is>
          <t>Fabrica de Bares (2025)</t>
        </is>
      </c>
      <c r="G1487" t="b">
        <v>1</v>
      </c>
      <c r="H1487" t="inlineStr">
        <is>
          <t>10/2026</t>
        </is>
      </c>
    </row>
    <row r="1488">
      <c r="A1488" t="inlineStr">
        <is>
          <t>Love Cabaret</t>
        </is>
      </c>
      <c r="B1488" t="inlineStr">
        <is>
          <t>Serviços de Terceiros</t>
        </is>
      </c>
      <c r="C1488" t="inlineStr">
        <is>
          <t>Assessoria Jurídica</t>
        </is>
      </c>
      <c r="D1488" t="inlineStr">
        <is>
          <t>01/10/2026</t>
        </is>
      </c>
      <c r="E1488" s="488" t="n">
        <v>3360</v>
      </c>
      <c r="F1488" t="inlineStr">
        <is>
          <t>Fabrica de Bares (2025)</t>
        </is>
      </c>
      <c r="G1488" t="b">
        <v>1</v>
      </c>
      <c r="H1488" t="inlineStr">
        <is>
          <t>10/2026</t>
        </is>
      </c>
    </row>
    <row r="1489">
      <c r="A1489" t="inlineStr">
        <is>
          <t>Love Cabaret</t>
        </is>
      </c>
      <c r="B1489" t="inlineStr">
        <is>
          <t>Serviços de Terceiros</t>
        </is>
      </c>
      <c r="C1489" t="inlineStr">
        <is>
          <t>Assessoria de Alimentos e Bebidas</t>
        </is>
      </c>
      <c r="D1489" t="inlineStr">
        <is>
          <t>01/10/2026</t>
        </is>
      </c>
      <c r="E1489" s="488" t="n">
        <v>935.61</v>
      </c>
      <c r="F1489" t="inlineStr">
        <is>
          <t>Fabrica de Bares (2025)</t>
        </is>
      </c>
      <c r="G1489" t="b">
        <v>1</v>
      </c>
      <c r="H1489" t="inlineStr">
        <is>
          <t>10/2026</t>
        </is>
      </c>
    </row>
    <row r="1490">
      <c r="A1490" t="inlineStr">
        <is>
          <t>Love Cabaret</t>
        </is>
      </c>
      <c r="B1490" t="inlineStr">
        <is>
          <t>Serviços de Terceiros</t>
        </is>
      </c>
      <c r="C1490" t="inlineStr">
        <is>
          <t>Assessoria de Projetos</t>
        </is>
      </c>
      <c r="D1490" t="inlineStr">
        <is>
          <t>01/10/2026</t>
        </is>
      </c>
      <c r="E1490" s="488" t="n">
        <v>0</v>
      </c>
      <c r="F1490" t="inlineStr">
        <is>
          <t>Fabrica de Bares (2025)</t>
        </is>
      </c>
      <c r="G1490" t="b">
        <v>1</v>
      </c>
      <c r="H1490" t="inlineStr">
        <is>
          <t>10/2026</t>
        </is>
      </c>
    </row>
    <row r="1491">
      <c r="A1491" t="inlineStr">
        <is>
          <t>Love Cabaret</t>
        </is>
      </c>
      <c r="B1491" t="inlineStr">
        <is>
          <t>Serviços de Terceiros</t>
        </is>
      </c>
      <c r="C1491" t="inlineStr">
        <is>
          <t>Serviços de Segurança</t>
        </is>
      </c>
      <c r="D1491" t="inlineStr">
        <is>
          <t>01/10/2026</t>
        </is>
      </c>
      <c r="E1491" s="488" t="n">
        <v>22998.05</v>
      </c>
      <c r="F1491" t="inlineStr">
        <is>
          <t>Fabrica de Bares (2025)</t>
        </is>
      </c>
      <c r="G1491" t="b">
        <v>1</v>
      </c>
      <c r="H1491" t="inlineStr">
        <is>
          <t>10/2026</t>
        </is>
      </c>
    </row>
    <row r="1492">
      <c r="A1492" t="inlineStr">
        <is>
          <t>Love Cabaret</t>
        </is>
      </c>
      <c r="B1492" t="inlineStr">
        <is>
          <t>Serviços de Terceiros</t>
        </is>
      </c>
      <c r="C1492" t="inlineStr">
        <is>
          <t>Valet/Motoboy</t>
        </is>
      </c>
      <c r="D1492" t="inlineStr">
        <is>
          <t>01/10/2026</t>
        </is>
      </c>
      <c r="E1492" s="488" t="n">
        <v>0</v>
      </c>
      <c r="F1492" t="inlineStr">
        <is>
          <t>Fabrica de Bares (2025)</t>
        </is>
      </c>
      <c r="G1492" t="b">
        <v>1</v>
      </c>
      <c r="H1492" t="inlineStr">
        <is>
          <t>10/2026</t>
        </is>
      </c>
    </row>
    <row r="1493">
      <c r="A1493" t="inlineStr">
        <is>
          <t>Love Cabaret</t>
        </is>
      </c>
      <c r="B1493" t="inlineStr">
        <is>
          <t>Locação de Equipamentos</t>
        </is>
      </c>
      <c r="C1493" t="inlineStr">
        <is>
          <t>Locações de Equipamentos - Operacionais</t>
        </is>
      </c>
      <c r="D1493" t="inlineStr">
        <is>
          <t>01/10/2026</t>
        </is>
      </c>
      <c r="E1493" s="488" t="n">
        <v>5605.07</v>
      </c>
      <c r="F1493" t="inlineStr">
        <is>
          <t>Fabrica de Bares (2025)</t>
        </is>
      </c>
      <c r="G1493" t="b">
        <v>1</v>
      </c>
      <c r="H1493" t="inlineStr">
        <is>
          <t>10/2026</t>
        </is>
      </c>
    </row>
    <row r="1494">
      <c r="A1494" t="inlineStr">
        <is>
          <t>Love Cabaret</t>
        </is>
      </c>
      <c r="B1494" t="inlineStr">
        <is>
          <t>Locação de Equipamentos</t>
        </is>
      </c>
      <c r="C1494" t="inlineStr">
        <is>
          <t>Locação de Equipamentos - Informatica e TI</t>
        </is>
      </c>
      <c r="D1494" t="inlineStr">
        <is>
          <t>01/10/2026</t>
        </is>
      </c>
      <c r="E1494" s="488" t="n">
        <v>231</v>
      </c>
      <c r="F1494" t="inlineStr">
        <is>
          <t>Fabrica de Bares (2025)</t>
        </is>
      </c>
      <c r="G1494" t="b">
        <v>1</v>
      </c>
      <c r="H1494" t="inlineStr">
        <is>
          <t>10/2026</t>
        </is>
      </c>
    </row>
    <row r="1495">
      <c r="A1495" t="inlineStr">
        <is>
          <t>Love Cabaret</t>
        </is>
      </c>
      <c r="B1495" t="inlineStr">
        <is>
          <t>Locação de Equipamentos</t>
        </is>
      </c>
      <c r="C1495" t="inlineStr">
        <is>
          <t>Locações de Equipamentos - Comunicação e Marketing</t>
        </is>
      </c>
      <c r="D1495" t="inlineStr">
        <is>
          <t>01/10/2026</t>
        </is>
      </c>
      <c r="E1495" s="488" t="n">
        <v>0</v>
      </c>
      <c r="F1495" t="inlineStr">
        <is>
          <t>Fabrica de Bares (2025)</t>
        </is>
      </c>
      <c r="G1495" t="b">
        <v>1</v>
      </c>
      <c r="H1495" t="inlineStr">
        <is>
          <t>10/2026</t>
        </is>
      </c>
    </row>
    <row r="1496">
      <c r="A1496" t="inlineStr">
        <is>
          <t>Love Cabaret</t>
        </is>
      </c>
      <c r="B1496" t="inlineStr">
        <is>
          <t>Locação de Equipamentos</t>
        </is>
      </c>
      <c r="C1496" t="inlineStr">
        <is>
          <t>Locação de Utensílios</t>
        </is>
      </c>
      <c r="D1496" t="inlineStr">
        <is>
          <t>01/10/2026</t>
        </is>
      </c>
      <c r="E1496" s="488" t="n">
        <v>0</v>
      </c>
      <c r="F1496" t="inlineStr">
        <is>
          <t>Fabrica de Bares (2025)</t>
        </is>
      </c>
      <c r="G1496" t="b">
        <v>1</v>
      </c>
      <c r="H1496" t="inlineStr">
        <is>
          <t>10/2026</t>
        </is>
      </c>
    </row>
    <row r="1497">
      <c r="A1497" t="inlineStr">
        <is>
          <t>Love Cabaret</t>
        </is>
      </c>
      <c r="B1497" t="inlineStr">
        <is>
          <t>Sistema de Franquias</t>
        </is>
      </c>
      <c r="C1497" t="inlineStr">
        <is>
          <t>Royalties</t>
        </is>
      </c>
      <c r="D1497" t="inlineStr">
        <is>
          <t>01/10/2026</t>
        </is>
      </c>
      <c r="E1497" s="488" t="n">
        <v>0</v>
      </c>
      <c r="F1497" t="inlineStr">
        <is>
          <t>Fabrica de Bares (2025)</t>
        </is>
      </c>
      <c r="G1497" t="b">
        <v>1</v>
      </c>
      <c r="H1497" t="inlineStr">
        <is>
          <t>10/2026</t>
        </is>
      </c>
    </row>
    <row r="1498">
      <c r="A1498" t="inlineStr">
        <is>
          <t>Love Cabaret</t>
        </is>
      </c>
      <c r="B1498" t="inlineStr">
        <is>
          <t>Sistema de Franquias</t>
        </is>
      </c>
      <c r="C1498" t="inlineStr">
        <is>
          <t>Fundo de Propaganda</t>
        </is>
      </c>
      <c r="D1498" t="inlineStr">
        <is>
          <t>01/10/2026</t>
        </is>
      </c>
      <c r="E1498" s="488" t="n">
        <v>0</v>
      </c>
      <c r="F1498" t="inlineStr">
        <is>
          <t>Fabrica de Bares (2025)</t>
        </is>
      </c>
      <c r="G1498" t="b">
        <v>1</v>
      </c>
      <c r="H1498" t="inlineStr">
        <is>
          <t>10/2026</t>
        </is>
      </c>
    </row>
    <row r="1499">
      <c r="A1499" t="inlineStr">
        <is>
          <t>Love Cabaret</t>
        </is>
      </c>
      <c r="B1499" t="inlineStr">
        <is>
          <t>Sistema de Franquias</t>
        </is>
      </c>
      <c r="C1499" t="inlineStr">
        <is>
          <t>Fee Gestão FB</t>
        </is>
      </c>
      <c r="D1499" t="inlineStr">
        <is>
          <t>01/10/2026</t>
        </is>
      </c>
      <c r="E1499" s="488" t="n">
        <v>15000</v>
      </c>
      <c r="F1499" t="inlineStr">
        <is>
          <t>Fabrica de Bares (2025)</t>
        </is>
      </c>
      <c r="G1499" t="b">
        <v>1</v>
      </c>
      <c r="H1499" t="inlineStr">
        <is>
          <t>10/2026</t>
        </is>
      </c>
    </row>
    <row r="1500">
      <c r="A1500" t="inlineStr">
        <is>
          <t>Love Cabaret</t>
        </is>
      </c>
      <c r="B1500" t="inlineStr">
        <is>
          <t>Patrocínio</t>
        </is>
      </c>
      <c r="C1500" t="inlineStr">
        <is>
          <t>(+) Receitas de Patrocínio</t>
        </is>
      </c>
      <c r="D1500" t="inlineStr">
        <is>
          <t>01/10/2026</t>
        </is>
      </c>
      <c r="E1500" s="488" t="n">
        <v>0</v>
      </c>
      <c r="F1500" t="inlineStr">
        <is>
          <t>Fabrica de Bares (2025)</t>
        </is>
      </c>
      <c r="G1500" t="b">
        <v>1</v>
      </c>
      <c r="H1500" t="inlineStr">
        <is>
          <t>10/2026</t>
        </is>
      </c>
    </row>
    <row r="1501">
      <c r="A1501" t="inlineStr">
        <is>
          <t>Love Cabaret</t>
        </is>
      </c>
      <c r="B1501" t="inlineStr">
        <is>
          <t>Patrocínio</t>
        </is>
      </c>
      <c r="C1501" t="inlineStr">
        <is>
          <t>(-) Despesas de Patrocínio</t>
        </is>
      </c>
      <c r="D1501" t="inlineStr">
        <is>
          <t>01/10/2026</t>
        </is>
      </c>
      <c r="E1501" s="488" t="n">
        <v>0</v>
      </c>
      <c r="F1501" t="inlineStr">
        <is>
          <t>Fabrica de Bares (2025)</t>
        </is>
      </c>
      <c r="G1501" t="b">
        <v>1</v>
      </c>
      <c r="H1501" t="inlineStr">
        <is>
          <t>10/2026</t>
        </is>
      </c>
    </row>
    <row r="1502">
      <c r="A1502" t="inlineStr">
        <is>
          <t>Love Cabaret</t>
        </is>
      </c>
      <c r="B1502" t="inlineStr">
        <is>
          <t>Faturamento Bruto</t>
        </is>
      </c>
      <c r="C1502" t="inlineStr">
        <is>
          <t>Alimentação</t>
        </is>
      </c>
      <c r="D1502" t="inlineStr">
        <is>
          <t>01/11/2026</t>
        </is>
      </c>
      <c r="E1502" s="488" t="n">
        <v>97534.8</v>
      </c>
      <c r="F1502" t="inlineStr">
        <is>
          <t>Fabrica de Bares (2025)</t>
        </is>
      </c>
      <c r="G1502" t="b">
        <v>1</v>
      </c>
      <c r="H1502" t="inlineStr">
        <is>
          <t>11/2026</t>
        </is>
      </c>
    </row>
    <row r="1503">
      <c r="A1503" t="inlineStr">
        <is>
          <t>Love Cabaret</t>
        </is>
      </c>
      <c r="B1503" t="inlineStr">
        <is>
          <t>Faturamento Bruto</t>
        </is>
      </c>
      <c r="C1503" t="inlineStr">
        <is>
          <t>Bebida</t>
        </is>
      </c>
      <c r="D1503" t="inlineStr">
        <is>
          <t>01/11/2026</t>
        </is>
      </c>
      <c r="E1503" s="488" t="n">
        <v>139335.43</v>
      </c>
      <c r="F1503" t="inlineStr">
        <is>
          <t>Fabrica de Bares (2025)</t>
        </is>
      </c>
      <c r="G1503" t="b">
        <v>1</v>
      </c>
      <c r="H1503" t="inlineStr">
        <is>
          <t>11/2026</t>
        </is>
      </c>
    </row>
    <row r="1504">
      <c r="A1504" t="inlineStr">
        <is>
          <t>Love Cabaret</t>
        </is>
      </c>
      <c r="B1504" t="inlineStr">
        <is>
          <t>Faturamento Bruto</t>
        </is>
      </c>
      <c r="C1504" t="inlineStr">
        <is>
          <t>Artístico (couvert/shows)</t>
        </is>
      </c>
      <c r="D1504" t="inlineStr">
        <is>
          <t>01/11/2026</t>
        </is>
      </c>
      <c r="E1504" s="488" t="n">
        <v>130988</v>
      </c>
      <c r="F1504" t="inlineStr">
        <is>
          <t>Fabrica de Bares (2025)</t>
        </is>
      </c>
      <c r="G1504" t="b">
        <v>1</v>
      </c>
      <c r="H1504" t="inlineStr">
        <is>
          <t>11/2026</t>
        </is>
      </c>
    </row>
    <row r="1505">
      <c r="A1505" t="inlineStr">
        <is>
          <t>Love Cabaret</t>
        </is>
      </c>
      <c r="B1505" t="inlineStr">
        <is>
          <t>Faturamento Bruto</t>
        </is>
      </c>
      <c r="C1505" t="inlineStr">
        <is>
          <t>Gifts</t>
        </is>
      </c>
      <c r="D1505" t="inlineStr">
        <is>
          <t>01/11/2026</t>
        </is>
      </c>
      <c r="E1505" s="488" t="n">
        <v>0</v>
      </c>
      <c r="F1505" t="inlineStr">
        <is>
          <t>Fabrica de Bares (2025)</t>
        </is>
      </c>
      <c r="G1505" t="b">
        <v>1</v>
      </c>
      <c r="H1505" t="inlineStr">
        <is>
          <t>11/2026</t>
        </is>
      </c>
    </row>
    <row r="1506">
      <c r="A1506" t="inlineStr">
        <is>
          <t>Love Cabaret</t>
        </is>
      </c>
      <c r="B1506" t="inlineStr">
        <is>
          <t>Faturamento Bruto</t>
        </is>
      </c>
      <c r="C1506" t="inlineStr">
        <is>
          <t>Serviço</t>
        </is>
      </c>
      <c r="D1506" t="inlineStr">
        <is>
          <t>01/11/2026</t>
        </is>
      </c>
      <c r="E1506" s="488" t="n">
        <v>33440.5</v>
      </c>
      <c r="F1506" t="inlineStr">
        <is>
          <t>Fabrica de Bares (2025)</t>
        </is>
      </c>
      <c r="G1506" t="b">
        <v>1</v>
      </c>
      <c r="H1506" t="inlineStr">
        <is>
          <t>11/2026</t>
        </is>
      </c>
    </row>
    <row r="1507">
      <c r="A1507" t="inlineStr">
        <is>
          <t>Love Cabaret</t>
        </is>
      </c>
      <c r="B1507" t="inlineStr">
        <is>
          <t>Faturamento Bruto</t>
        </is>
      </c>
      <c r="C1507" t="inlineStr">
        <is>
          <t>Eventos A&amp;B</t>
        </is>
      </c>
      <c r="D1507" t="inlineStr">
        <is>
          <t>01/11/2026</t>
        </is>
      </c>
      <c r="E1507" s="488" t="n">
        <v>58840.93</v>
      </c>
      <c r="F1507" t="inlineStr">
        <is>
          <t>Fabrica de Bares (2025)</t>
        </is>
      </c>
      <c r="G1507" t="b">
        <v>1</v>
      </c>
      <c r="H1507" t="inlineStr">
        <is>
          <t>11/2026</t>
        </is>
      </c>
    </row>
    <row r="1508">
      <c r="A1508" t="inlineStr">
        <is>
          <t>Love Cabaret</t>
        </is>
      </c>
      <c r="B1508" t="inlineStr">
        <is>
          <t>Faturamento Bruto</t>
        </is>
      </c>
      <c r="C1508" t="inlineStr">
        <is>
          <t>Eventos Couvert</t>
        </is>
      </c>
      <c r="D1508" t="inlineStr">
        <is>
          <t>01/11/2026</t>
        </is>
      </c>
      <c r="E1508" s="488" t="n">
        <v>4526.23</v>
      </c>
      <c r="F1508" t="inlineStr">
        <is>
          <t>Fabrica de Bares (2025)</t>
        </is>
      </c>
      <c r="G1508" t="b">
        <v>1</v>
      </c>
      <c r="H1508" t="inlineStr">
        <is>
          <t>11/2026</t>
        </is>
      </c>
    </row>
    <row r="1509">
      <c r="A1509" t="inlineStr">
        <is>
          <t>Love Cabaret</t>
        </is>
      </c>
      <c r="B1509" t="inlineStr">
        <is>
          <t>Faturamento Bruto</t>
        </is>
      </c>
      <c r="C1509" t="inlineStr">
        <is>
          <t>Eventos Locações</t>
        </is>
      </c>
      <c r="D1509" t="inlineStr">
        <is>
          <t>01/11/2026</t>
        </is>
      </c>
      <c r="E1509" s="488" t="n">
        <v>27157.35</v>
      </c>
      <c r="F1509" t="inlineStr">
        <is>
          <t>Fabrica de Bares (2025)</t>
        </is>
      </c>
      <c r="G1509" t="b">
        <v>1</v>
      </c>
      <c r="H1509" t="inlineStr">
        <is>
          <t>11/2026</t>
        </is>
      </c>
    </row>
    <row r="1510">
      <c r="A1510" t="inlineStr">
        <is>
          <t>Love Cabaret</t>
        </is>
      </c>
      <c r="B1510" t="inlineStr">
        <is>
          <t>Faturamento Bruto</t>
        </is>
      </c>
      <c r="C1510" t="inlineStr">
        <is>
          <t>Eventos Rebate Fornecedores</t>
        </is>
      </c>
      <c r="D1510" t="inlineStr">
        <is>
          <t>01/11/2026</t>
        </is>
      </c>
      <c r="E1510" s="488" t="n">
        <v>0</v>
      </c>
      <c r="F1510" t="inlineStr">
        <is>
          <t>Fabrica de Bares (2025)</t>
        </is>
      </c>
      <c r="G1510" t="b">
        <v>1</v>
      </c>
      <c r="H1510" t="inlineStr">
        <is>
          <t>11/2026</t>
        </is>
      </c>
    </row>
    <row r="1511">
      <c r="A1511" t="inlineStr">
        <is>
          <t>Love Cabaret</t>
        </is>
      </c>
      <c r="B1511" t="inlineStr">
        <is>
          <t>Faturamento Bruto</t>
        </is>
      </c>
      <c r="C1511" t="inlineStr">
        <is>
          <t>Delivery</t>
        </is>
      </c>
      <c r="D1511" t="inlineStr">
        <is>
          <t>01/11/2026</t>
        </is>
      </c>
      <c r="E1511" s="488" t="n">
        <v>0</v>
      </c>
      <c r="F1511" t="inlineStr">
        <is>
          <t>Fabrica de Bares (2025)</t>
        </is>
      </c>
      <c r="G1511" t="b">
        <v>1</v>
      </c>
      <c r="H1511" t="inlineStr">
        <is>
          <t>11/2026</t>
        </is>
      </c>
    </row>
    <row r="1512">
      <c r="A1512" t="inlineStr">
        <is>
          <t>Love Cabaret</t>
        </is>
      </c>
      <c r="B1512" t="inlineStr">
        <is>
          <t>Faturamento Bruto</t>
        </is>
      </c>
      <c r="C1512" t="inlineStr">
        <is>
          <t>Outras Receitas</t>
        </is>
      </c>
      <c r="D1512" t="inlineStr">
        <is>
          <t>01/11/2026</t>
        </is>
      </c>
      <c r="E1512" s="488" t="n">
        <v>34588</v>
      </c>
      <c r="F1512" t="inlineStr">
        <is>
          <t>Fabrica de Bares (2025)</t>
        </is>
      </c>
      <c r="G1512" t="b">
        <v>1</v>
      </c>
      <c r="H1512" t="inlineStr">
        <is>
          <t>11/2026</t>
        </is>
      </c>
    </row>
    <row r="1513">
      <c r="A1513" t="inlineStr">
        <is>
          <t>Love Cabaret</t>
        </is>
      </c>
      <c r="B1513" t="inlineStr">
        <is>
          <t>Deduções sobre Venda</t>
        </is>
      </c>
      <c r="C1513" t="inlineStr">
        <is>
          <t>Descontos - Operação</t>
        </is>
      </c>
      <c r="D1513" t="inlineStr">
        <is>
          <t>01/11/2026</t>
        </is>
      </c>
      <c r="E1513" s="488" t="n">
        <v>5921.76</v>
      </c>
      <c r="F1513" t="inlineStr">
        <is>
          <t>Fabrica de Bares (2025)</t>
        </is>
      </c>
      <c r="G1513" t="b">
        <v>1</v>
      </c>
      <c r="H1513" t="inlineStr">
        <is>
          <t>11/2026</t>
        </is>
      </c>
    </row>
    <row r="1514">
      <c r="A1514" t="inlineStr">
        <is>
          <t>Love Cabaret</t>
        </is>
      </c>
      <c r="B1514" t="inlineStr">
        <is>
          <t>Deduções sobre Venda</t>
        </is>
      </c>
      <c r="C1514" t="inlineStr">
        <is>
          <t>Desconto - Alimentação Escritório</t>
        </is>
      </c>
      <c r="D1514" t="inlineStr">
        <is>
          <t>01/11/2026</t>
        </is>
      </c>
      <c r="E1514" s="488" t="n">
        <v>4690.03</v>
      </c>
      <c r="F1514" t="inlineStr">
        <is>
          <t>Fabrica de Bares (2025)</t>
        </is>
      </c>
      <c r="G1514" t="b">
        <v>1</v>
      </c>
      <c r="H1514" t="inlineStr">
        <is>
          <t>11/2026</t>
        </is>
      </c>
    </row>
    <row r="1515">
      <c r="A1515" t="inlineStr">
        <is>
          <t>Love Cabaret</t>
        </is>
      </c>
      <c r="B1515" t="inlineStr">
        <is>
          <t>Deduções sobre Venda</t>
        </is>
      </c>
      <c r="C1515" t="inlineStr">
        <is>
          <t>Descontos - Marketing</t>
        </is>
      </c>
      <c r="D1515" t="inlineStr">
        <is>
          <t>01/11/2026</t>
        </is>
      </c>
      <c r="E1515" s="488" t="n">
        <v>592.1799999999999</v>
      </c>
      <c r="F1515" t="inlineStr">
        <is>
          <t>Fabrica de Bares (2025)</t>
        </is>
      </c>
      <c r="G1515" t="b">
        <v>1</v>
      </c>
      <c r="H1515" t="inlineStr">
        <is>
          <t>11/2026</t>
        </is>
      </c>
    </row>
    <row r="1516">
      <c r="A1516" t="inlineStr">
        <is>
          <t>Love Cabaret</t>
        </is>
      </c>
      <c r="B1516" t="inlineStr">
        <is>
          <t>Impostos sobre Venda</t>
        </is>
      </c>
      <c r="C1516" t="inlineStr">
        <is>
          <t>PIS / COFINS</t>
        </is>
      </c>
      <c r="D1516" t="inlineStr">
        <is>
          <t>01/11/2026</t>
        </is>
      </c>
      <c r="E1516" s="488" t="n">
        <v>16107.99</v>
      </c>
      <c r="F1516" t="inlineStr">
        <is>
          <t>Fabrica de Bares (2025)</t>
        </is>
      </c>
      <c r="G1516" t="b">
        <v>1</v>
      </c>
      <c r="H1516" t="inlineStr">
        <is>
          <t>11/2026</t>
        </is>
      </c>
    </row>
    <row r="1517">
      <c r="A1517" t="inlineStr">
        <is>
          <t>Love Cabaret</t>
        </is>
      </c>
      <c r="B1517" t="inlineStr">
        <is>
          <t>Impostos sobre Venda</t>
        </is>
      </c>
      <c r="C1517" t="inlineStr">
        <is>
          <t>ICMS</t>
        </is>
      </c>
      <c r="D1517" t="inlineStr">
        <is>
          <t>01/11/2026</t>
        </is>
      </c>
      <c r="E1517" s="488" t="n">
        <v>17067.97</v>
      </c>
      <c r="F1517" t="inlineStr">
        <is>
          <t>Fabrica de Bares (2025)</t>
        </is>
      </c>
      <c r="G1517" t="b">
        <v>1</v>
      </c>
      <c r="H1517" t="inlineStr">
        <is>
          <t>11/2026</t>
        </is>
      </c>
    </row>
    <row r="1518">
      <c r="A1518" t="inlineStr">
        <is>
          <t>Love Cabaret</t>
        </is>
      </c>
      <c r="B1518" t="inlineStr">
        <is>
          <t>Impostos sobre Venda</t>
        </is>
      </c>
      <c r="C1518" t="inlineStr">
        <is>
          <t>ISS</t>
        </is>
      </c>
      <c r="D1518" t="inlineStr">
        <is>
          <t>01/11/2026</t>
        </is>
      </c>
      <c r="E1518" s="488" t="n">
        <v>1584.18</v>
      </c>
      <c r="F1518" t="inlineStr">
        <is>
          <t>Fabrica de Bares (2025)</t>
        </is>
      </c>
      <c r="G1518" t="b">
        <v>1</v>
      </c>
      <c r="H1518" t="inlineStr">
        <is>
          <t>11/2026</t>
        </is>
      </c>
    </row>
    <row r="1519">
      <c r="A1519" t="inlineStr">
        <is>
          <t>Love Cabaret</t>
        </is>
      </c>
      <c r="B1519" t="inlineStr">
        <is>
          <t>Custo Mercadoria Vendida</t>
        </is>
      </c>
      <c r="C1519" t="inlineStr">
        <is>
          <t>Insumos - Alimentos</t>
        </is>
      </c>
      <c r="D1519" t="inlineStr">
        <is>
          <t>01/11/2026</t>
        </is>
      </c>
      <c r="E1519" s="488" t="n">
        <v>43164.79</v>
      </c>
      <c r="F1519" t="inlineStr">
        <is>
          <t>Fabrica de Bares (2025)</t>
        </is>
      </c>
      <c r="G1519" t="b">
        <v>1</v>
      </c>
      <c r="H1519" t="inlineStr">
        <is>
          <t>11/2026</t>
        </is>
      </c>
    </row>
    <row r="1520">
      <c r="A1520" t="inlineStr">
        <is>
          <t>Love Cabaret</t>
        </is>
      </c>
      <c r="B1520" t="inlineStr">
        <is>
          <t>Custo Mercadoria Vendida</t>
        </is>
      </c>
      <c r="C1520" t="inlineStr">
        <is>
          <t>Insumos - Bebidas</t>
        </is>
      </c>
      <c r="D1520" t="inlineStr">
        <is>
          <t>01/11/2026</t>
        </is>
      </c>
      <c r="E1520" s="488" t="n">
        <v>30376.06</v>
      </c>
      <c r="F1520" t="inlineStr">
        <is>
          <t>Fabrica de Bares (2025)</t>
        </is>
      </c>
      <c r="G1520" t="b">
        <v>1</v>
      </c>
      <c r="H1520" t="inlineStr">
        <is>
          <t>11/2026</t>
        </is>
      </c>
    </row>
    <row r="1521">
      <c r="A1521" t="inlineStr">
        <is>
          <t>Love Cabaret</t>
        </is>
      </c>
      <c r="B1521" t="inlineStr">
        <is>
          <t>Custo Mercadoria Vendida</t>
        </is>
      </c>
      <c r="C1521" t="inlineStr">
        <is>
          <t>Insumos - Embalagens</t>
        </is>
      </c>
      <c r="D1521" t="inlineStr">
        <is>
          <t>01/11/2026</t>
        </is>
      </c>
      <c r="E1521" s="488" t="n">
        <v>0</v>
      </c>
      <c r="F1521" t="inlineStr">
        <is>
          <t>Fabrica de Bares (2025)</t>
        </is>
      </c>
      <c r="G1521" t="b">
        <v>1</v>
      </c>
      <c r="H1521" t="inlineStr">
        <is>
          <t>11/2026</t>
        </is>
      </c>
    </row>
    <row r="1522">
      <c r="A1522" t="inlineStr">
        <is>
          <t>Love Cabaret</t>
        </is>
      </c>
      <c r="B1522" t="inlineStr">
        <is>
          <t>Custo Mercadoria Vendida</t>
        </is>
      </c>
      <c r="C1522" t="inlineStr">
        <is>
          <t>Insumos - Eventos A&amp;B</t>
        </is>
      </c>
      <c r="D1522" t="inlineStr">
        <is>
          <t>01/11/2026</t>
        </is>
      </c>
      <c r="E1522" s="488" t="n">
        <v>0</v>
      </c>
      <c r="F1522" t="inlineStr">
        <is>
          <t>Fabrica de Bares (2025)</t>
        </is>
      </c>
      <c r="G1522" t="b">
        <v>1</v>
      </c>
      <c r="H1522" t="inlineStr">
        <is>
          <t>11/2026</t>
        </is>
      </c>
    </row>
    <row r="1523">
      <c r="A1523" t="inlineStr">
        <is>
          <t>Love Cabaret</t>
        </is>
      </c>
      <c r="B1523" t="inlineStr">
        <is>
          <t>Custos Artístico Geral</t>
        </is>
      </c>
      <c r="C1523" t="inlineStr">
        <is>
          <t>Cachê de Músicos e Artistas</t>
        </is>
      </c>
      <c r="D1523" t="inlineStr">
        <is>
          <t>01/11/2026</t>
        </is>
      </c>
      <c r="E1523" s="488" t="n">
        <v>43000</v>
      </c>
      <c r="F1523" t="inlineStr">
        <is>
          <t>Fabrica de Bares (2025)</t>
        </is>
      </c>
      <c r="G1523" t="b">
        <v>1</v>
      </c>
      <c r="H1523" t="inlineStr">
        <is>
          <t>11/2026</t>
        </is>
      </c>
    </row>
    <row r="1524">
      <c r="A1524" t="inlineStr">
        <is>
          <t>Love Cabaret</t>
        </is>
      </c>
      <c r="B1524" t="inlineStr">
        <is>
          <t>Custos Artístico Geral</t>
        </is>
      </c>
      <c r="C1524" t="inlineStr">
        <is>
          <t>Alimentação e Transporte</t>
        </is>
      </c>
      <c r="D1524" t="inlineStr">
        <is>
          <t>01/11/2026</t>
        </is>
      </c>
      <c r="E1524" s="488" t="n">
        <v>1309.88</v>
      </c>
      <c r="F1524" t="inlineStr">
        <is>
          <t>Fabrica de Bares (2025)</t>
        </is>
      </c>
      <c r="G1524" t="b">
        <v>1</v>
      </c>
      <c r="H1524" t="inlineStr">
        <is>
          <t>11/2026</t>
        </is>
      </c>
    </row>
    <row r="1525">
      <c r="A1525" t="inlineStr">
        <is>
          <t>Love Cabaret</t>
        </is>
      </c>
      <c r="B1525" t="inlineStr">
        <is>
          <t>Custos Artístico Geral</t>
        </is>
      </c>
      <c r="C1525" t="inlineStr">
        <is>
          <t>Taxas e Licenças - Artístico</t>
        </is>
      </c>
      <c r="D1525" t="inlineStr">
        <is>
          <t>01/11/2026</t>
        </is>
      </c>
      <c r="E1525" s="488" t="n">
        <v>843.15</v>
      </c>
      <c r="F1525" t="inlineStr">
        <is>
          <t>Fabrica de Bares (2025)</t>
        </is>
      </c>
      <c r="G1525" t="b">
        <v>1</v>
      </c>
      <c r="H1525" t="inlineStr">
        <is>
          <t>11/2026</t>
        </is>
      </c>
    </row>
    <row r="1526">
      <c r="A1526" t="inlineStr">
        <is>
          <t>Love Cabaret</t>
        </is>
      </c>
      <c r="B1526" t="inlineStr">
        <is>
          <t>Mão de Obra - PJ</t>
        </is>
      </c>
      <c r="C1526" t="inlineStr">
        <is>
          <t>MDO Terceirizada - Artístico</t>
        </is>
      </c>
      <c r="D1526" t="inlineStr">
        <is>
          <t>01/11/2026</t>
        </is>
      </c>
      <c r="E1526" s="488" t="n">
        <v>12782</v>
      </c>
      <c r="F1526" t="inlineStr">
        <is>
          <t>Fabrica de Bares (2025)</t>
        </is>
      </c>
      <c r="G1526" t="b">
        <v>1</v>
      </c>
      <c r="H1526" t="inlineStr">
        <is>
          <t>11/2026</t>
        </is>
      </c>
    </row>
    <row r="1527">
      <c r="A1527" t="inlineStr">
        <is>
          <t>Love Cabaret</t>
        </is>
      </c>
      <c r="B1527" t="inlineStr">
        <is>
          <t>Custos Artístico Geral</t>
        </is>
      </c>
      <c r="C1527" t="inlineStr">
        <is>
          <t>Técnico de Som / Luz</t>
        </is>
      </c>
      <c r="D1527" t="inlineStr">
        <is>
          <t>01/11/2026</t>
        </is>
      </c>
      <c r="E1527" s="488" t="n">
        <v>4166.67</v>
      </c>
      <c r="F1527" t="inlineStr">
        <is>
          <t>Fabrica de Bares (2025)</t>
        </is>
      </c>
      <c r="G1527" t="b">
        <v>1</v>
      </c>
      <c r="H1527" t="inlineStr">
        <is>
          <t>11/2026</t>
        </is>
      </c>
    </row>
    <row r="1528">
      <c r="A1528" t="inlineStr">
        <is>
          <t>Love Cabaret</t>
        </is>
      </c>
      <c r="B1528" t="inlineStr">
        <is>
          <t>Custos Artístico Geral</t>
        </is>
      </c>
      <c r="C1528" t="inlineStr">
        <is>
          <t>Locação de Equipamentos Fixo</t>
        </is>
      </c>
      <c r="D1528" t="inlineStr">
        <is>
          <t>01/11/2026</t>
        </is>
      </c>
      <c r="E1528" s="488" t="n">
        <v>5250</v>
      </c>
      <c r="F1528" t="inlineStr">
        <is>
          <t>Fabrica de Bares (2025)</t>
        </is>
      </c>
      <c r="G1528" t="b">
        <v>1</v>
      </c>
      <c r="H1528" t="inlineStr">
        <is>
          <t>11/2026</t>
        </is>
      </c>
    </row>
    <row r="1529">
      <c r="A1529" t="inlineStr">
        <is>
          <t>Love Cabaret</t>
        </is>
      </c>
      <c r="B1529" t="inlineStr">
        <is>
          <t>Custos Artístico Geral</t>
        </is>
      </c>
      <c r="C1529" t="inlineStr">
        <is>
          <t>Locação de Equipamentos Variável</t>
        </is>
      </c>
      <c r="D1529" t="inlineStr">
        <is>
          <t>01/11/2026</t>
        </is>
      </c>
      <c r="E1529" s="488" t="n">
        <v>0</v>
      </c>
      <c r="F1529" t="inlineStr">
        <is>
          <t>Fabrica de Bares (2025)</t>
        </is>
      </c>
      <c r="G1529" t="b">
        <v>1</v>
      </c>
      <c r="H1529" t="inlineStr">
        <is>
          <t>11/2026</t>
        </is>
      </c>
    </row>
    <row r="1530">
      <c r="A1530" t="inlineStr">
        <is>
          <t>Love Cabaret</t>
        </is>
      </c>
      <c r="B1530" t="inlineStr">
        <is>
          <t>Mão de Obra - PJ</t>
        </is>
      </c>
      <c r="C1530" t="inlineStr">
        <is>
          <t>MDO Terceirizada - Eventos</t>
        </is>
      </c>
      <c r="D1530" t="inlineStr">
        <is>
          <t>01/11/2026</t>
        </is>
      </c>
      <c r="E1530" s="488" t="n">
        <v>1600</v>
      </c>
      <c r="F1530" t="inlineStr">
        <is>
          <t>Fabrica de Bares (2025)</t>
        </is>
      </c>
      <c r="G1530" t="b">
        <v>1</v>
      </c>
      <c r="H1530" t="inlineStr">
        <is>
          <t>11/2026</t>
        </is>
      </c>
    </row>
    <row r="1531">
      <c r="A1531" t="inlineStr">
        <is>
          <t>Love Cabaret</t>
        </is>
      </c>
      <c r="B1531" t="inlineStr">
        <is>
          <t>Custos de Eventos</t>
        </is>
      </c>
      <c r="C1531" t="inlineStr">
        <is>
          <t>Comissões de Vendas - Eventos</t>
        </is>
      </c>
      <c r="D1531" t="inlineStr">
        <is>
          <t>01/11/2026</t>
        </is>
      </c>
      <c r="E1531" s="488" t="n">
        <v>1810.49</v>
      </c>
      <c r="F1531" t="inlineStr">
        <is>
          <t>Fabrica de Bares (2025)</t>
        </is>
      </c>
      <c r="G1531" t="b">
        <v>1</v>
      </c>
      <c r="H1531" t="inlineStr">
        <is>
          <t>11/2026</t>
        </is>
      </c>
    </row>
    <row r="1532">
      <c r="A1532" t="inlineStr">
        <is>
          <t>Love Cabaret</t>
        </is>
      </c>
      <c r="B1532" t="inlineStr">
        <is>
          <t>Custos de Eventos</t>
        </is>
      </c>
      <c r="C1532" t="inlineStr">
        <is>
          <t>Serviços Terceirizados - Eventos</t>
        </is>
      </c>
      <c r="D1532" t="inlineStr">
        <is>
          <t>01/11/2026</t>
        </is>
      </c>
      <c r="E1532" s="488" t="n">
        <v>1448.39</v>
      </c>
      <c r="F1532" t="inlineStr">
        <is>
          <t>Fabrica de Bares (2025)</t>
        </is>
      </c>
      <c r="G1532" t="b">
        <v>1</v>
      </c>
      <c r="H1532" t="inlineStr">
        <is>
          <t>11/2026</t>
        </is>
      </c>
    </row>
    <row r="1533">
      <c r="A1533" t="inlineStr">
        <is>
          <t>Love Cabaret</t>
        </is>
      </c>
      <c r="B1533" t="inlineStr">
        <is>
          <t>Custos de Eventos</t>
        </is>
      </c>
      <c r="C1533" t="inlineStr">
        <is>
          <t>Serviço de Segurança - Eventos</t>
        </is>
      </c>
      <c r="D1533" t="inlineStr">
        <is>
          <t>01/11/2026</t>
        </is>
      </c>
      <c r="E1533" s="488" t="n">
        <v>452.62</v>
      </c>
      <c r="F1533" t="inlineStr">
        <is>
          <t>Fabrica de Bares (2025)</t>
        </is>
      </c>
      <c r="G1533" t="b">
        <v>1</v>
      </c>
      <c r="H1533" t="inlineStr">
        <is>
          <t>11/2026</t>
        </is>
      </c>
    </row>
    <row r="1534">
      <c r="A1534" t="inlineStr">
        <is>
          <t>Love Cabaret</t>
        </is>
      </c>
      <c r="B1534" t="inlineStr">
        <is>
          <t>Custos de Eventos</t>
        </is>
      </c>
      <c r="C1534" t="inlineStr">
        <is>
          <t>Artistas e Palestrantes - Eventos</t>
        </is>
      </c>
      <c r="D1534" t="inlineStr">
        <is>
          <t>01/11/2026</t>
        </is>
      </c>
      <c r="E1534" s="488" t="n">
        <v>0</v>
      </c>
      <c r="F1534" t="inlineStr">
        <is>
          <t>Fabrica de Bares (2025)</t>
        </is>
      </c>
      <c r="G1534" t="b">
        <v>1</v>
      </c>
      <c r="H1534" t="inlineStr">
        <is>
          <t>11/2026</t>
        </is>
      </c>
    </row>
    <row r="1535">
      <c r="A1535" t="inlineStr">
        <is>
          <t>Love Cabaret</t>
        </is>
      </c>
      <c r="B1535" t="inlineStr">
        <is>
          <t>Custos de Eventos</t>
        </is>
      </c>
      <c r="C1535" t="inlineStr">
        <is>
          <t>Decoração - Eventos</t>
        </is>
      </c>
      <c r="D1535" t="inlineStr">
        <is>
          <t>01/11/2026</t>
        </is>
      </c>
      <c r="E1535" s="488" t="n">
        <v>0</v>
      </c>
      <c r="F1535" t="inlineStr">
        <is>
          <t>Fabrica de Bares (2025)</t>
        </is>
      </c>
      <c r="G1535" t="b">
        <v>1</v>
      </c>
      <c r="H1535" t="inlineStr">
        <is>
          <t>11/2026</t>
        </is>
      </c>
    </row>
    <row r="1536">
      <c r="A1536" t="inlineStr">
        <is>
          <t>Love Cabaret</t>
        </is>
      </c>
      <c r="B1536" t="inlineStr">
        <is>
          <t>Custos de Eventos</t>
        </is>
      </c>
      <c r="C1536" t="inlineStr">
        <is>
          <t>Material Descartável - Eventos</t>
        </is>
      </c>
      <c r="D1536" t="inlineStr">
        <is>
          <t>01/11/2026</t>
        </is>
      </c>
      <c r="E1536" s="488" t="n">
        <v>0</v>
      </c>
      <c r="F1536" t="inlineStr">
        <is>
          <t>Fabrica de Bares (2025)</t>
        </is>
      </c>
      <c r="G1536" t="b">
        <v>1</v>
      </c>
      <c r="H1536" t="inlineStr">
        <is>
          <t>11/2026</t>
        </is>
      </c>
    </row>
    <row r="1537">
      <c r="A1537" t="inlineStr">
        <is>
          <t>Love Cabaret</t>
        </is>
      </c>
      <c r="B1537" t="inlineStr">
        <is>
          <t>Custos de Eventos</t>
        </is>
      </c>
      <c r="C1537" t="inlineStr">
        <is>
          <t>Brindes e Confraternizações - Eventos</t>
        </is>
      </c>
      <c r="D1537" t="inlineStr">
        <is>
          <t>01/11/2026</t>
        </is>
      </c>
      <c r="E1537" s="488" t="n">
        <v>0</v>
      </c>
      <c r="F1537" t="inlineStr">
        <is>
          <t>Fabrica de Bares (2025)</t>
        </is>
      </c>
      <c r="G1537" t="b">
        <v>1</v>
      </c>
      <c r="H1537" t="inlineStr">
        <is>
          <t>11/2026</t>
        </is>
      </c>
    </row>
    <row r="1538">
      <c r="A1538" t="inlineStr">
        <is>
          <t>Love Cabaret</t>
        </is>
      </c>
      <c r="B1538" t="inlineStr">
        <is>
          <t>Custos de Eventos</t>
        </is>
      </c>
      <c r="C1538" t="inlineStr">
        <is>
          <t>Material de Escritório - Eventos</t>
        </is>
      </c>
      <c r="D1538" t="inlineStr">
        <is>
          <t>01/11/2026</t>
        </is>
      </c>
      <c r="E1538" s="488" t="n">
        <v>0</v>
      </c>
      <c r="F1538" t="inlineStr">
        <is>
          <t>Fabrica de Bares (2025)</t>
        </is>
      </c>
      <c r="G1538" t="b">
        <v>1</v>
      </c>
      <c r="H1538" t="inlineStr">
        <is>
          <t>11/2026</t>
        </is>
      </c>
    </row>
    <row r="1539">
      <c r="A1539" t="inlineStr">
        <is>
          <t>Love Cabaret</t>
        </is>
      </c>
      <c r="B1539" t="inlineStr">
        <is>
          <t>Custos de Eventos</t>
        </is>
      </c>
      <c r="C1539" t="inlineStr">
        <is>
          <t>Material de Manutenção - Eventos</t>
        </is>
      </c>
      <c r="D1539" t="inlineStr">
        <is>
          <t>01/11/2026</t>
        </is>
      </c>
      <c r="E1539" s="488" t="n">
        <v>0</v>
      </c>
      <c r="F1539" t="inlineStr">
        <is>
          <t>Fabrica de Bares (2025)</t>
        </is>
      </c>
      <c r="G1539" t="b">
        <v>1</v>
      </c>
      <c r="H1539" t="inlineStr">
        <is>
          <t>11/2026</t>
        </is>
      </c>
    </row>
    <row r="1540">
      <c r="A1540" t="inlineStr">
        <is>
          <t>Love Cabaret</t>
        </is>
      </c>
      <c r="B1540" t="inlineStr">
        <is>
          <t>Custos de Eventos</t>
        </is>
      </c>
      <c r="C1540" t="inlineStr">
        <is>
          <t>Serviço de Manutenção - Estrutura - Eventos</t>
        </is>
      </c>
      <c r="D1540" t="inlineStr">
        <is>
          <t>01/11/2026</t>
        </is>
      </c>
      <c r="E1540" s="488" t="n">
        <v>0</v>
      </c>
      <c r="F1540" t="inlineStr">
        <is>
          <t>Fabrica de Bares (2025)</t>
        </is>
      </c>
      <c r="G1540" t="b">
        <v>1</v>
      </c>
      <c r="H1540" t="inlineStr">
        <is>
          <t>11/2026</t>
        </is>
      </c>
    </row>
    <row r="1541">
      <c r="A1541" t="inlineStr">
        <is>
          <t>Love Cabaret</t>
        </is>
      </c>
      <c r="B1541" t="inlineStr">
        <is>
          <t>Custos de Eventos</t>
        </is>
      </c>
      <c r="C1541" t="inlineStr">
        <is>
          <t>Serviço de Manutenção - Equipamentos - Eventos</t>
        </is>
      </c>
      <c r="D1541" t="inlineStr">
        <is>
          <t>01/11/2026</t>
        </is>
      </c>
      <c r="E1541" s="488" t="n">
        <v>0</v>
      </c>
      <c r="F1541" t="inlineStr">
        <is>
          <t>Fabrica de Bares (2025)</t>
        </is>
      </c>
      <c r="G1541" t="b">
        <v>1</v>
      </c>
      <c r="H1541" t="inlineStr">
        <is>
          <t>11/2026</t>
        </is>
      </c>
    </row>
    <row r="1542">
      <c r="A1542" t="inlineStr">
        <is>
          <t>Love Cabaret</t>
        </is>
      </c>
      <c r="B1542" t="inlineStr">
        <is>
          <t>Custos de Eventos</t>
        </is>
      </c>
      <c r="C1542" t="inlineStr">
        <is>
          <t>Viagens e Estadias - Eventos</t>
        </is>
      </c>
      <c r="D1542" t="inlineStr">
        <is>
          <t>01/11/2026</t>
        </is>
      </c>
      <c r="E1542" s="488" t="n">
        <v>0</v>
      </c>
      <c r="F1542" t="inlineStr">
        <is>
          <t>Fabrica de Bares (2025)</t>
        </is>
      </c>
      <c r="G1542" t="b">
        <v>1</v>
      </c>
      <c r="H1542" t="inlineStr">
        <is>
          <t>11/2026</t>
        </is>
      </c>
    </row>
    <row r="1543">
      <c r="A1543" t="inlineStr">
        <is>
          <t>Love Cabaret</t>
        </is>
      </c>
      <c r="B1543" t="inlineStr">
        <is>
          <t>Custos de Eventos</t>
        </is>
      </c>
      <c r="C1543" t="inlineStr">
        <is>
          <t>Transporte Equipe - Eventos</t>
        </is>
      </c>
      <c r="D1543" t="inlineStr">
        <is>
          <t>01/11/2026</t>
        </is>
      </c>
      <c r="E1543" s="488" t="n">
        <v>0</v>
      </c>
      <c r="F1543" t="inlineStr">
        <is>
          <t>Fabrica de Bares (2025)</t>
        </is>
      </c>
      <c r="G1543" t="b">
        <v>1</v>
      </c>
      <c r="H1543" t="inlineStr">
        <is>
          <t>11/2026</t>
        </is>
      </c>
    </row>
    <row r="1544">
      <c r="A1544" t="inlineStr">
        <is>
          <t>Love Cabaret</t>
        </is>
      </c>
      <c r="B1544" t="inlineStr">
        <is>
          <t>Custos de Eventos</t>
        </is>
      </c>
      <c r="C1544" t="inlineStr">
        <is>
          <t>Fretes e Carretos - Eventos</t>
        </is>
      </c>
      <c r="D1544" t="inlineStr">
        <is>
          <t>01/11/2026</t>
        </is>
      </c>
      <c r="E1544" s="488" t="n">
        <v>0</v>
      </c>
      <c r="F1544" t="inlineStr">
        <is>
          <t>Fabrica de Bares (2025)</t>
        </is>
      </c>
      <c r="G1544" t="b">
        <v>1</v>
      </c>
      <c r="H1544" t="inlineStr">
        <is>
          <t>11/2026</t>
        </is>
      </c>
    </row>
    <row r="1545">
      <c r="A1545" t="inlineStr">
        <is>
          <t>Love Cabaret</t>
        </is>
      </c>
      <c r="B1545" t="inlineStr">
        <is>
          <t>Custos de Eventos</t>
        </is>
      </c>
      <c r="C1545" t="inlineStr">
        <is>
          <t>Locação de Utensílios - Eventos</t>
        </is>
      </c>
      <c r="D1545" t="inlineStr">
        <is>
          <t>01/11/2026</t>
        </is>
      </c>
      <c r="E1545" s="488" t="n">
        <v>0</v>
      </c>
      <c r="F1545" t="inlineStr">
        <is>
          <t>Fabrica de Bares (2025)</t>
        </is>
      </c>
      <c r="G1545" t="b">
        <v>1</v>
      </c>
      <c r="H1545" t="inlineStr">
        <is>
          <t>11/2026</t>
        </is>
      </c>
    </row>
    <row r="1546">
      <c r="A1546" t="inlineStr">
        <is>
          <t>Love Cabaret</t>
        </is>
      </c>
      <c r="B1546" t="inlineStr">
        <is>
          <t>Custos de Eventos</t>
        </is>
      </c>
      <c r="C1546" t="inlineStr">
        <is>
          <t>Locação de Equipamentos - Eventos</t>
        </is>
      </c>
      <c r="D1546" t="inlineStr">
        <is>
          <t>01/11/2026</t>
        </is>
      </c>
      <c r="E1546" s="488" t="n">
        <v>0</v>
      </c>
      <c r="F1546" t="inlineStr">
        <is>
          <t>Fabrica de Bares (2025)</t>
        </is>
      </c>
      <c r="G1546" t="b">
        <v>1</v>
      </c>
      <c r="H1546" t="inlineStr">
        <is>
          <t>11/2026</t>
        </is>
      </c>
    </row>
    <row r="1547">
      <c r="A1547" t="inlineStr">
        <is>
          <t>Love Cabaret</t>
        </is>
      </c>
      <c r="B1547" t="inlineStr">
        <is>
          <t>Custos de Eventos</t>
        </is>
      </c>
      <c r="C1547" t="inlineStr">
        <is>
          <t>Locação de Mobiliário - Eventos</t>
        </is>
      </c>
      <c r="D1547" t="inlineStr">
        <is>
          <t>01/11/2026</t>
        </is>
      </c>
      <c r="E1547" s="488" t="n">
        <v>0</v>
      </c>
      <c r="F1547" t="inlineStr">
        <is>
          <t>Fabrica de Bares (2025)</t>
        </is>
      </c>
      <c r="G1547" t="b">
        <v>1</v>
      </c>
      <c r="H1547" t="inlineStr">
        <is>
          <t>11/2026</t>
        </is>
      </c>
    </row>
    <row r="1548">
      <c r="A1548" t="inlineStr">
        <is>
          <t>Love Cabaret</t>
        </is>
      </c>
      <c r="B1548" t="inlineStr">
        <is>
          <t>Custos de Eventos</t>
        </is>
      </c>
      <c r="C1548" t="inlineStr">
        <is>
          <t>Locação de Coberturas - Eventos</t>
        </is>
      </c>
      <c r="D1548" t="inlineStr">
        <is>
          <t>01/11/2026</t>
        </is>
      </c>
      <c r="E1548" s="488" t="n">
        <v>0</v>
      </c>
      <c r="F1548" t="inlineStr">
        <is>
          <t>Fabrica de Bares (2025)</t>
        </is>
      </c>
      <c r="G1548" t="b">
        <v>1</v>
      </c>
      <c r="H1548" t="inlineStr">
        <is>
          <t>11/2026</t>
        </is>
      </c>
    </row>
    <row r="1549">
      <c r="A1549" t="inlineStr">
        <is>
          <t>Love Cabaret</t>
        </is>
      </c>
      <c r="B1549" t="inlineStr">
        <is>
          <t>Custos de Eventos</t>
        </is>
      </c>
      <c r="C1549" t="inlineStr">
        <is>
          <t>Repasse Gazit - Locação Aroo</t>
        </is>
      </c>
      <c r="D1549" t="inlineStr">
        <is>
          <t>01/11/2026</t>
        </is>
      </c>
      <c r="E1549" s="488" t="n">
        <v>0</v>
      </c>
      <c r="F1549" t="inlineStr">
        <is>
          <t>Fabrica de Bares (2025)</t>
        </is>
      </c>
      <c r="G1549" t="b">
        <v>1</v>
      </c>
      <c r="H1549" t="inlineStr">
        <is>
          <t>11/2026</t>
        </is>
      </c>
    </row>
    <row r="1550">
      <c r="A1550" t="inlineStr">
        <is>
          <t>Love Cabaret</t>
        </is>
      </c>
      <c r="B1550" t="inlineStr">
        <is>
          <t>Custos de Eventos</t>
        </is>
      </c>
      <c r="C1550" t="inlineStr">
        <is>
          <t>Repasse Gazit - Locação Anexo Abaru</t>
        </is>
      </c>
      <c r="D1550" t="inlineStr">
        <is>
          <t>01/11/2026</t>
        </is>
      </c>
      <c r="E1550" s="488" t="n">
        <v>0</v>
      </c>
      <c r="F1550" t="inlineStr">
        <is>
          <t>Fabrica de Bares (2025)</t>
        </is>
      </c>
      <c r="G1550" t="b">
        <v>1</v>
      </c>
      <c r="H1550" t="inlineStr">
        <is>
          <t>11/2026</t>
        </is>
      </c>
    </row>
    <row r="1551">
      <c r="A1551" t="inlineStr">
        <is>
          <t>Love Cabaret</t>
        </is>
      </c>
      <c r="B1551" t="inlineStr">
        <is>
          <t>Gorjeta</t>
        </is>
      </c>
      <c r="C1551" t="inlineStr">
        <is>
          <t xml:space="preserve">  -  Comissões e Gorjeta</t>
        </is>
      </c>
      <c r="D1551" t="inlineStr">
        <is>
          <t>01/11/2026</t>
        </is>
      </c>
      <c r="E1551" s="488" t="n">
        <v>12869.29</v>
      </c>
      <c r="F1551" t="inlineStr">
        <is>
          <t>Fabrica de Bares (2025)</t>
        </is>
      </c>
      <c r="G1551" t="b">
        <v>1</v>
      </c>
      <c r="H1551" t="inlineStr">
        <is>
          <t>11/2026</t>
        </is>
      </c>
    </row>
    <row r="1552">
      <c r="A1552" t="inlineStr">
        <is>
          <t>Love Cabaret</t>
        </is>
      </c>
      <c r="B1552" t="inlineStr">
        <is>
          <t>Deduções sobre Venda</t>
        </is>
      </c>
      <c r="C1552" t="inlineStr">
        <is>
          <t>Meios de pagamento</t>
        </is>
      </c>
      <c r="D1552" t="inlineStr">
        <is>
          <t>01/11/2026</t>
        </is>
      </c>
      <c r="E1552" s="488" t="n">
        <v>8277.82</v>
      </c>
      <c r="F1552" t="inlineStr">
        <is>
          <t>Fabrica de Bares (2025)</t>
        </is>
      </c>
      <c r="G1552" t="b">
        <v>1</v>
      </c>
      <c r="H1552" t="inlineStr">
        <is>
          <t>11/2026</t>
        </is>
      </c>
    </row>
    <row r="1553">
      <c r="A1553" t="inlineStr">
        <is>
          <t>Love Cabaret</t>
        </is>
      </c>
      <c r="B1553" t="inlineStr">
        <is>
          <t>Deduções sobre Venda</t>
        </is>
      </c>
      <c r="C1553" t="inlineStr">
        <is>
          <t>Meios de pagamento - Delivery</t>
        </is>
      </c>
      <c r="D1553" t="inlineStr">
        <is>
          <t>01/11/2026</t>
        </is>
      </c>
      <c r="E1553" s="488" t="n">
        <v>0</v>
      </c>
      <c r="F1553" t="inlineStr">
        <is>
          <t>Fabrica de Bares (2025)</t>
        </is>
      </c>
      <c r="G1553" t="b">
        <v>1</v>
      </c>
      <c r="H1553" t="inlineStr">
        <is>
          <t>11/2026</t>
        </is>
      </c>
    </row>
    <row r="1554">
      <c r="A1554" t="inlineStr">
        <is>
          <t>Love Cabaret</t>
        </is>
      </c>
      <c r="B1554" t="inlineStr">
        <is>
          <t>Deduções sobre Venda</t>
        </is>
      </c>
      <c r="C1554" t="inlineStr">
        <is>
          <t>Inadimplência</t>
        </is>
      </c>
      <c r="D1554" t="inlineStr">
        <is>
          <t>01/11/2026</t>
        </is>
      </c>
      <c r="E1554" s="488" t="n">
        <v>0</v>
      </c>
      <c r="F1554" t="inlineStr">
        <is>
          <t>Fabrica de Bares (2025)</t>
        </is>
      </c>
      <c r="G1554" t="b">
        <v>1</v>
      </c>
      <c r="H1554" t="inlineStr">
        <is>
          <t>11/2026</t>
        </is>
      </c>
    </row>
    <row r="1555">
      <c r="A1555" t="inlineStr">
        <is>
          <t>Love Cabaret</t>
        </is>
      </c>
      <c r="B1555" t="inlineStr">
        <is>
          <t>Deduções sobre Venda</t>
        </is>
      </c>
      <c r="C1555" t="inlineStr">
        <is>
          <t>Outros D</t>
        </is>
      </c>
      <c r="D1555" t="inlineStr">
        <is>
          <t>01/11/2026</t>
        </is>
      </c>
      <c r="E1555" s="488" t="n">
        <v>0</v>
      </c>
      <c r="F1555" t="inlineStr">
        <is>
          <t>Fabrica de Bares (2025)</t>
        </is>
      </c>
      <c r="G1555" t="b">
        <v>1</v>
      </c>
      <c r="H1555" t="inlineStr">
        <is>
          <t>11/2026</t>
        </is>
      </c>
    </row>
    <row r="1556">
      <c r="A1556" t="inlineStr">
        <is>
          <t>Love Cabaret</t>
        </is>
      </c>
      <c r="B1556" t="inlineStr">
        <is>
          <t>Mão de Obra - PJ</t>
        </is>
      </c>
      <c r="C1556" t="inlineStr">
        <is>
          <t>MDO PJ Fixo</t>
        </is>
      </c>
      <c r="D1556" t="inlineStr">
        <is>
          <t>01/11/2026</t>
        </is>
      </c>
      <c r="E1556" s="488" t="n">
        <v>19550</v>
      </c>
      <c r="F1556" t="inlineStr">
        <is>
          <t>Fabrica de Bares (2025)</t>
        </is>
      </c>
      <c r="G1556" t="b">
        <v>1</v>
      </c>
      <c r="H1556" t="inlineStr">
        <is>
          <t>11/2026</t>
        </is>
      </c>
    </row>
    <row r="1557">
      <c r="A1557" t="inlineStr">
        <is>
          <t>Love Cabaret</t>
        </is>
      </c>
      <c r="B1557" t="inlineStr">
        <is>
          <t>Mão de Obra - Salários</t>
        </is>
      </c>
      <c r="C1557" t="inlineStr">
        <is>
          <t>MDO CLT - Salário</t>
        </is>
      </c>
      <c r="D1557" t="inlineStr">
        <is>
          <t>01/11/2026</t>
        </is>
      </c>
      <c r="E1557" s="488" t="n">
        <v>5655</v>
      </c>
      <c r="F1557" t="inlineStr">
        <is>
          <t>Fabrica de Bares (2025)</t>
        </is>
      </c>
      <c r="G1557" t="b">
        <v>1</v>
      </c>
      <c r="H1557" t="inlineStr">
        <is>
          <t>11/2026</t>
        </is>
      </c>
    </row>
    <row r="1558">
      <c r="A1558" t="inlineStr">
        <is>
          <t>Love Cabaret</t>
        </is>
      </c>
      <c r="B1558" t="inlineStr">
        <is>
          <t>Mão de Obra - Extra</t>
        </is>
      </c>
      <c r="C1558" t="inlineStr">
        <is>
          <t>Mão de Obra Extra</t>
        </is>
      </c>
      <c r="D1558" t="inlineStr">
        <is>
          <t>01/11/2026</t>
        </is>
      </c>
      <c r="E1558" s="488" t="n">
        <v>60000</v>
      </c>
      <c r="F1558" t="inlineStr">
        <is>
          <t>Fabrica de Bares (2025)</t>
        </is>
      </c>
      <c r="G1558" t="b">
        <v>1</v>
      </c>
      <c r="H1558" t="inlineStr">
        <is>
          <t>11/2026</t>
        </is>
      </c>
    </row>
    <row r="1559">
      <c r="A1559" t="inlineStr">
        <is>
          <t>Love Cabaret</t>
        </is>
      </c>
      <c r="B1559" t="inlineStr">
        <is>
          <t>Mão de Obra - Encargos e Provisões</t>
        </is>
      </c>
      <c r="C1559" t="inlineStr">
        <is>
          <t xml:space="preserve">  -  FGTS</t>
        </is>
      </c>
      <c r="D1559" t="inlineStr">
        <is>
          <t>01/11/2026</t>
        </is>
      </c>
      <c r="E1559" s="488" t="n">
        <v>894.09</v>
      </c>
      <c r="F1559" t="inlineStr">
        <is>
          <t>Fabrica de Bares (2025)</t>
        </is>
      </c>
      <c r="G1559" t="b">
        <v>1</v>
      </c>
      <c r="H1559" t="inlineStr">
        <is>
          <t>11/2026</t>
        </is>
      </c>
    </row>
    <row r="1560">
      <c r="A1560" t="inlineStr">
        <is>
          <t>Love Cabaret</t>
        </is>
      </c>
      <c r="B1560" t="inlineStr">
        <is>
          <t>Mão de Obra - Encargos e Provisões</t>
        </is>
      </c>
      <c r="C1560" t="inlineStr">
        <is>
          <t xml:space="preserve">  -  INSS Patronal</t>
        </is>
      </c>
      <c r="D1560" t="inlineStr">
        <is>
          <t>01/11/2026</t>
        </is>
      </c>
      <c r="E1560" s="488" t="n">
        <v>2216.8</v>
      </c>
      <c r="F1560" t="inlineStr">
        <is>
          <t>Fabrica de Bares (2025)</t>
        </is>
      </c>
      <c r="G1560" t="b">
        <v>1</v>
      </c>
      <c r="H1560" t="inlineStr">
        <is>
          <t>11/2026</t>
        </is>
      </c>
    </row>
    <row r="1561">
      <c r="A1561" t="inlineStr">
        <is>
          <t>Love Cabaret</t>
        </is>
      </c>
      <c r="B1561" t="inlineStr">
        <is>
          <t>Mão de Obra - Encargos e Provisões</t>
        </is>
      </c>
      <c r="C1561" t="inlineStr">
        <is>
          <t xml:space="preserve">  -  INSS Segurados</t>
        </is>
      </c>
      <c r="D1561" t="inlineStr">
        <is>
          <t>01/11/2026</t>
        </is>
      </c>
      <c r="E1561" s="488" t="n">
        <v>0</v>
      </c>
      <c r="F1561" t="inlineStr">
        <is>
          <t>Fabrica de Bares (2025)</t>
        </is>
      </c>
      <c r="G1561" t="b">
        <v>1</v>
      </c>
      <c r="H1561" t="inlineStr">
        <is>
          <t>11/2026</t>
        </is>
      </c>
    </row>
    <row r="1562">
      <c r="A1562" t="inlineStr">
        <is>
          <t>Love Cabaret</t>
        </is>
      </c>
      <c r="B1562" t="inlineStr">
        <is>
          <t>Mão de Obra - Encargos e Provisões</t>
        </is>
      </c>
      <c r="C1562" t="inlineStr">
        <is>
          <t xml:space="preserve">  -  13º Salário</t>
        </is>
      </c>
      <c r="D1562" t="inlineStr">
        <is>
          <t>01/11/2026</t>
        </is>
      </c>
      <c r="E1562" s="488" t="n">
        <v>1543.07</v>
      </c>
      <c r="F1562" t="inlineStr">
        <is>
          <t>Fabrica de Bares (2025)</t>
        </is>
      </c>
      <c r="G1562" t="b">
        <v>1</v>
      </c>
      <c r="H1562" t="inlineStr">
        <is>
          <t>11/2026</t>
        </is>
      </c>
    </row>
    <row r="1563">
      <c r="A1563" t="inlineStr">
        <is>
          <t>Love Cabaret</t>
        </is>
      </c>
      <c r="B1563" t="inlineStr">
        <is>
          <t>Mão de Obra - Encargos e Provisões</t>
        </is>
      </c>
      <c r="C1563" t="inlineStr">
        <is>
          <t xml:space="preserve">  -  Férias</t>
        </is>
      </c>
      <c r="D1563" t="inlineStr">
        <is>
          <t>01/11/2026</t>
        </is>
      </c>
      <c r="E1563" s="488" t="n">
        <v>514.05</v>
      </c>
      <c r="F1563" t="inlineStr">
        <is>
          <t>Fabrica de Bares (2025)</t>
        </is>
      </c>
      <c r="G1563" t="b">
        <v>1</v>
      </c>
      <c r="H1563" t="inlineStr">
        <is>
          <t>11/2026</t>
        </is>
      </c>
    </row>
    <row r="1564">
      <c r="A1564" t="inlineStr">
        <is>
          <t>Love Cabaret</t>
        </is>
      </c>
      <c r="B1564" t="inlineStr">
        <is>
          <t>Mão de Obra - Encargos e Provisões</t>
        </is>
      </c>
      <c r="C1564" t="inlineStr">
        <is>
          <t xml:space="preserve">  -  FGTS sobre 13º Salários</t>
        </is>
      </c>
      <c r="D1564" t="inlineStr">
        <is>
          <t>01/11/2026</t>
        </is>
      </c>
      <c r="E1564" s="488" t="n">
        <v>13.73</v>
      </c>
      <c r="F1564" t="inlineStr">
        <is>
          <t>Fabrica de Bares (2025)</t>
        </is>
      </c>
      <c r="G1564" t="b">
        <v>1</v>
      </c>
      <c r="H1564" t="inlineStr">
        <is>
          <t>11/2026</t>
        </is>
      </c>
    </row>
    <row r="1565">
      <c r="A1565" t="inlineStr">
        <is>
          <t>Love Cabaret</t>
        </is>
      </c>
      <c r="B1565" t="inlineStr">
        <is>
          <t>Mão de Obra - Encargos e Provisões</t>
        </is>
      </c>
      <c r="C1565" t="inlineStr">
        <is>
          <t xml:space="preserve">  -  FGTS sobre Férias</t>
        </is>
      </c>
      <c r="D1565" t="inlineStr">
        <is>
          <t>01/11/2026</t>
        </is>
      </c>
      <c r="E1565" s="488" t="n">
        <v>4.58</v>
      </c>
      <c r="F1565" t="inlineStr">
        <is>
          <t>Fabrica de Bares (2025)</t>
        </is>
      </c>
      <c r="G1565" t="b">
        <v>1</v>
      </c>
      <c r="H1565" t="inlineStr">
        <is>
          <t>11/2026</t>
        </is>
      </c>
    </row>
    <row r="1566">
      <c r="A1566" t="inlineStr">
        <is>
          <t>Love Cabaret</t>
        </is>
      </c>
      <c r="B1566" t="inlineStr">
        <is>
          <t>Mão de Obra - Encargos e Provisões</t>
        </is>
      </c>
      <c r="C1566" t="inlineStr">
        <is>
          <t xml:space="preserve">  -  INSS sobre 13º Salários</t>
        </is>
      </c>
      <c r="D1566" t="inlineStr">
        <is>
          <t>01/11/2026</t>
        </is>
      </c>
      <c r="E1566" s="488" t="n">
        <v>25.77</v>
      </c>
      <c r="F1566" t="inlineStr">
        <is>
          <t>Fabrica de Bares (2025)</t>
        </is>
      </c>
      <c r="G1566" t="b">
        <v>1</v>
      </c>
      <c r="H1566" t="inlineStr">
        <is>
          <t>11/2026</t>
        </is>
      </c>
    </row>
    <row r="1567">
      <c r="A1567" t="inlineStr">
        <is>
          <t>Love Cabaret</t>
        </is>
      </c>
      <c r="B1567" t="inlineStr">
        <is>
          <t>Mão de Obra - Encargos e Provisões</t>
        </is>
      </c>
      <c r="C1567" t="inlineStr">
        <is>
          <t xml:space="preserve">  -  INSS sobre Férias</t>
        </is>
      </c>
      <c r="D1567" t="inlineStr">
        <is>
          <t>01/11/2026</t>
        </is>
      </c>
      <c r="E1567" s="488" t="n">
        <v>11.41</v>
      </c>
      <c r="F1567" t="inlineStr">
        <is>
          <t>Fabrica de Bares (2025)</t>
        </is>
      </c>
      <c r="G1567" t="b">
        <v>1</v>
      </c>
      <c r="H1567" t="inlineStr">
        <is>
          <t>11/2026</t>
        </is>
      </c>
    </row>
    <row r="1568">
      <c r="A1568" t="inlineStr">
        <is>
          <t>Love Cabaret</t>
        </is>
      </c>
      <c r="B1568" t="inlineStr">
        <is>
          <t>Mão de Obra - Encargos e Provisões</t>
        </is>
      </c>
      <c r="C1568" t="inlineStr">
        <is>
          <t xml:space="preserve">  -  Rescisão</t>
        </is>
      </c>
      <c r="D1568" t="inlineStr">
        <is>
          <t>01/11/2026</t>
        </is>
      </c>
      <c r="E1568" s="488" t="n">
        <v>370.49</v>
      </c>
      <c r="F1568" t="inlineStr">
        <is>
          <t>Fabrica de Bares (2025)</t>
        </is>
      </c>
      <c r="G1568" t="b">
        <v>1</v>
      </c>
      <c r="H1568" t="inlineStr">
        <is>
          <t>11/2026</t>
        </is>
      </c>
    </row>
    <row r="1569">
      <c r="A1569" t="inlineStr">
        <is>
          <t>Love Cabaret</t>
        </is>
      </c>
      <c r="B1569" t="inlineStr">
        <is>
          <t>Mão de Obra - Encargos e Provisões</t>
        </is>
      </c>
      <c r="C1569" t="inlineStr">
        <is>
          <t xml:space="preserve">  -  Multa Rescisória</t>
        </is>
      </c>
      <c r="D1569" t="inlineStr">
        <is>
          <t>01/11/2026</t>
        </is>
      </c>
      <c r="E1569" s="488" t="n">
        <v>0</v>
      </c>
      <c r="F1569" t="inlineStr">
        <is>
          <t>Fabrica de Bares (2025)</t>
        </is>
      </c>
      <c r="G1569" t="b">
        <v>1</v>
      </c>
      <c r="H1569" t="inlineStr">
        <is>
          <t>11/2026</t>
        </is>
      </c>
    </row>
    <row r="1570">
      <c r="A1570" t="inlineStr">
        <is>
          <t>Love Cabaret</t>
        </is>
      </c>
      <c r="B1570" t="inlineStr">
        <is>
          <t>Mão de Obra - Encargos e Provisões</t>
        </is>
      </c>
      <c r="C1570" t="inlineStr">
        <is>
          <t xml:space="preserve">  -  Ações trabalhistas</t>
        </is>
      </c>
      <c r="D1570" t="inlineStr">
        <is>
          <t>01/11/2026</t>
        </is>
      </c>
      <c r="E1570" s="488" t="n">
        <v>2500</v>
      </c>
      <c r="F1570" t="inlineStr">
        <is>
          <t>Fabrica de Bares (2025)</t>
        </is>
      </c>
      <c r="G1570" t="b">
        <v>1</v>
      </c>
      <c r="H1570" t="inlineStr">
        <is>
          <t>11/2026</t>
        </is>
      </c>
    </row>
    <row r="1571">
      <c r="A1571" t="inlineStr">
        <is>
          <t>Love Cabaret</t>
        </is>
      </c>
      <c r="B1571" t="inlineStr">
        <is>
          <t>Mão de Obra - Encargos e Provisões</t>
        </is>
      </c>
      <c r="C1571" t="inlineStr">
        <is>
          <t xml:space="preserve">  -  Adicional Noturno</t>
        </is>
      </c>
      <c r="D1571" t="inlineStr">
        <is>
          <t>01/11/2026</t>
        </is>
      </c>
      <c r="E1571" s="488" t="n">
        <v>153.97</v>
      </c>
      <c r="F1571" t="inlineStr">
        <is>
          <t>Fabrica de Bares (2025)</t>
        </is>
      </c>
      <c r="G1571" t="b">
        <v>1</v>
      </c>
      <c r="H1571" t="inlineStr">
        <is>
          <t>11/2026</t>
        </is>
      </c>
    </row>
    <row r="1572">
      <c r="A1572" t="inlineStr">
        <is>
          <t>Love Cabaret</t>
        </is>
      </c>
      <c r="B1572" t="inlineStr">
        <is>
          <t>Mão de Obra - Encargos e Provisões</t>
        </is>
      </c>
      <c r="C1572" t="inlineStr">
        <is>
          <t xml:space="preserve">  -  Hora Extra</t>
        </is>
      </c>
      <c r="D1572" t="inlineStr">
        <is>
          <t>01/11/2026</t>
        </is>
      </c>
      <c r="E1572" s="488" t="n">
        <v>0</v>
      </c>
      <c r="F1572" t="inlineStr">
        <is>
          <t>Fabrica de Bares (2025)</t>
        </is>
      </c>
      <c r="G1572" t="b">
        <v>1</v>
      </c>
      <c r="H1572" t="inlineStr">
        <is>
          <t>11/2026</t>
        </is>
      </c>
    </row>
    <row r="1573">
      <c r="A1573" t="inlineStr">
        <is>
          <t>Love Cabaret</t>
        </is>
      </c>
      <c r="B1573" t="inlineStr">
        <is>
          <t>Mão de Obra - Encargos e Provisões</t>
        </is>
      </c>
      <c r="C1573" t="inlineStr">
        <is>
          <t xml:space="preserve">  -  Remuneração Variável</t>
        </is>
      </c>
      <c r="D1573" t="inlineStr">
        <is>
          <t>01/11/2026</t>
        </is>
      </c>
      <c r="E1573" s="488" t="n">
        <v>0</v>
      </c>
      <c r="F1573" t="inlineStr">
        <is>
          <t>Fabrica de Bares (2025)</t>
        </is>
      </c>
      <c r="G1573" t="b">
        <v>1</v>
      </c>
      <c r="H1573" t="inlineStr">
        <is>
          <t>11/2026</t>
        </is>
      </c>
    </row>
    <row r="1574">
      <c r="A1574" t="inlineStr">
        <is>
          <t>Love Cabaret</t>
        </is>
      </c>
      <c r="B1574" t="inlineStr">
        <is>
          <t>Mão de Obra - Encargos e Provisões</t>
        </is>
      </c>
      <c r="C1574" t="inlineStr">
        <is>
          <t xml:space="preserve">  -  Premiação</t>
        </is>
      </c>
      <c r="D1574" t="inlineStr">
        <is>
          <t>01/11/2026</t>
        </is>
      </c>
      <c r="E1574" s="488" t="n">
        <v>0</v>
      </c>
      <c r="F1574" t="inlineStr">
        <is>
          <t>Fabrica de Bares (2025)</t>
        </is>
      </c>
      <c r="G1574" t="b">
        <v>1</v>
      </c>
      <c r="H1574" t="inlineStr">
        <is>
          <t>11/2026</t>
        </is>
      </c>
    </row>
    <row r="1575">
      <c r="A1575" t="inlineStr">
        <is>
          <t>Love Cabaret</t>
        </is>
      </c>
      <c r="B1575" t="inlineStr">
        <is>
          <t>Mão de Obra - Benefícios</t>
        </is>
      </c>
      <c r="C1575" t="inlineStr">
        <is>
          <t xml:space="preserve">  -  Vale-transporte</t>
        </is>
      </c>
      <c r="D1575" t="inlineStr">
        <is>
          <t>01/11/2026</t>
        </is>
      </c>
      <c r="E1575" s="488" t="n">
        <v>760</v>
      </c>
      <c r="F1575" t="inlineStr">
        <is>
          <t>Fabrica de Bares (2025)</t>
        </is>
      </c>
      <c r="G1575" t="b">
        <v>1</v>
      </c>
      <c r="H1575" t="inlineStr">
        <is>
          <t>11/2026</t>
        </is>
      </c>
    </row>
    <row r="1576">
      <c r="A1576" t="inlineStr">
        <is>
          <t>Love Cabaret</t>
        </is>
      </c>
      <c r="B1576" t="inlineStr">
        <is>
          <t>Mão de Obra - Benefícios</t>
        </is>
      </c>
      <c r="C1576" t="inlineStr">
        <is>
          <t xml:space="preserve">  -  Assist. Médica</t>
        </is>
      </c>
      <c r="D1576" t="inlineStr">
        <is>
          <t>01/11/2026</t>
        </is>
      </c>
      <c r="E1576" s="488" t="n">
        <v>0</v>
      </c>
      <c r="F1576" t="inlineStr">
        <is>
          <t>Fabrica de Bares (2025)</t>
        </is>
      </c>
      <c r="G1576" t="b">
        <v>1</v>
      </c>
      <c r="H1576" t="inlineStr">
        <is>
          <t>11/2026</t>
        </is>
      </c>
    </row>
    <row r="1577">
      <c r="A1577" t="inlineStr">
        <is>
          <t>Love Cabaret</t>
        </is>
      </c>
      <c r="B1577" t="inlineStr">
        <is>
          <t>Mão de Obra - Benefícios</t>
        </is>
      </c>
      <c r="C1577" t="inlineStr">
        <is>
          <t xml:space="preserve">  -  Assist. Odontologica</t>
        </is>
      </c>
      <c r="D1577" t="inlineStr">
        <is>
          <t>01/11/2026</t>
        </is>
      </c>
      <c r="E1577" s="488" t="n">
        <v>0</v>
      </c>
      <c r="F1577" t="inlineStr">
        <is>
          <t>Fabrica de Bares (2025)</t>
        </is>
      </c>
      <c r="G1577" t="b">
        <v>1</v>
      </c>
      <c r="H1577" t="inlineStr">
        <is>
          <t>11/2026</t>
        </is>
      </c>
    </row>
    <row r="1578">
      <c r="A1578" t="inlineStr">
        <is>
          <t>Love Cabaret</t>
        </is>
      </c>
      <c r="B1578" t="inlineStr">
        <is>
          <t>Mão de Obra - Benefícios</t>
        </is>
      </c>
      <c r="C1578" t="inlineStr">
        <is>
          <t xml:space="preserve">  -  Seguro de Vida</t>
        </is>
      </c>
      <c r="D1578" t="inlineStr">
        <is>
          <t>01/11/2026</t>
        </is>
      </c>
      <c r="E1578" s="488" t="n">
        <v>20</v>
      </c>
      <c r="F1578" t="inlineStr">
        <is>
          <t>Fabrica de Bares (2025)</t>
        </is>
      </c>
      <c r="G1578" t="b">
        <v>1</v>
      </c>
      <c r="H1578" t="inlineStr">
        <is>
          <t>11/2026</t>
        </is>
      </c>
    </row>
    <row r="1579">
      <c r="A1579" t="inlineStr">
        <is>
          <t>Love Cabaret</t>
        </is>
      </c>
      <c r="B1579" t="inlineStr">
        <is>
          <t>Mão de Obra - Benefícios</t>
        </is>
      </c>
      <c r="C1579" t="inlineStr">
        <is>
          <t xml:space="preserve">  -  Ajuda de Custo</t>
        </is>
      </c>
      <c r="D1579" t="inlineStr">
        <is>
          <t>01/11/2026</t>
        </is>
      </c>
      <c r="E1579" s="488" t="n">
        <v>0</v>
      </c>
      <c r="F1579" t="inlineStr">
        <is>
          <t>Fabrica de Bares (2025)</t>
        </is>
      </c>
      <c r="G1579" t="b">
        <v>1</v>
      </c>
      <c r="H1579" t="inlineStr">
        <is>
          <t>11/2026</t>
        </is>
      </c>
    </row>
    <row r="1580">
      <c r="A1580" t="inlineStr">
        <is>
          <t>Love Cabaret</t>
        </is>
      </c>
      <c r="B1580" t="inlineStr">
        <is>
          <t>Mão de Obra - Benefícios</t>
        </is>
      </c>
      <c r="C1580" t="inlineStr">
        <is>
          <t xml:space="preserve">  -  Uniformes Manutenção e Reposição</t>
        </is>
      </c>
      <c r="D1580" t="inlineStr">
        <is>
          <t>01/11/2026</t>
        </is>
      </c>
      <c r="E1580" s="488" t="n">
        <v>0</v>
      </c>
      <c r="F1580" t="inlineStr">
        <is>
          <t>Fabrica de Bares (2025)</t>
        </is>
      </c>
      <c r="G1580" t="b">
        <v>1</v>
      </c>
      <c r="H1580" t="inlineStr">
        <is>
          <t>11/2026</t>
        </is>
      </c>
    </row>
    <row r="1581">
      <c r="A1581" t="inlineStr">
        <is>
          <t>Love Cabaret</t>
        </is>
      </c>
      <c r="B1581" t="inlineStr">
        <is>
          <t>Mão de Obra - Benefícios</t>
        </is>
      </c>
      <c r="C1581" t="inlineStr">
        <is>
          <t xml:space="preserve">  -  Exames Periódicos</t>
        </is>
      </c>
      <c r="D1581" t="inlineStr">
        <is>
          <t>01/11/2026</t>
        </is>
      </c>
      <c r="E1581" s="488" t="n">
        <v>9.890000000000001</v>
      </c>
      <c r="F1581" t="inlineStr">
        <is>
          <t>Fabrica de Bares (2025)</t>
        </is>
      </c>
      <c r="G1581" t="b">
        <v>1</v>
      </c>
      <c r="H1581" t="inlineStr">
        <is>
          <t>11/2026</t>
        </is>
      </c>
    </row>
    <row r="1582">
      <c r="A1582" t="inlineStr">
        <is>
          <t>Love Cabaret</t>
        </is>
      </c>
      <c r="B1582" t="inlineStr">
        <is>
          <t>Mão de Obra - Benefícios</t>
        </is>
      </c>
      <c r="C1582" t="inlineStr">
        <is>
          <t xml:space="preserve">  -  Diversos - Vale Combustível</t>
        </is>
      </c>
      <c r="D1582" t="inlineStr">
        <is>
          <t>01/11/2026</t>
        </is>
      </c>
      <c r="E1582" s="488" t="n">
        <v>0</v>
      </c>
      <c r="F1582" t="inlineStr">
        <is>
          <t>Fabrica de Bares (2025)</t>
        </is>
      </c>
      <c r="G1582" t="b">
        <v>1</v>
      </c>
      <c r="H1582" t="inlineStr">
        <is>
          <t>11/2026</t>
        </is>
      </c>
    </row>
    <row r="1583">
      <c r="A1583" t="inlineStr">
        <is>
          <t>Love Cabaret</t>
        </is>
      </c>
      <c r="B1583" t="inlineStr">
        <is>
          <t>Mão de Obra - Benefícios</t>
        </is>
      </c>
      <c r="C1583" t="inlineStr">
        <is>
          <t xml:space="preserve">  -  Gratificações</t>
        </is>
      </c>
      <c r="D1583" t="inlineStr">
        <is>
          <t>01/11/2026</t>
        </is>
      </c>
      <c r="E1583" s="488" t="n">
        <v>0</v>
      </c>
      <c r="F1583" t="inlineStr">
        <is>
          <t>Fabrica de Bares (2025)</t>
        </is>
      </c>
      <c r="G1583" t="b">
        <v>1</v>
      </c>
      <c r="H1583" t="inlineStr">
        <is>
          <t>11/2026</t>
        </is>
      </c>
    </row>
    <row r="1584">
      <c r="A1584" t="inlineStr">
        <is>
          <t>Love Cabaret</t>
        </is>
      </c>
      <c r="B1584" t="inlineStr">
        <is>
          <t>Mão de Obra - Benefícios</t>
        </is>
      </c>
      <c r="C1584" t="inlineStr">
        <is>
          <t xml:space="preserve">  -  Cursos e Treinamentos</t>
        </is>
      </c>
      <c r="D1584" t="inlineStr">
        <is>
          <t>01/11/2026</t>
        </is>
      </c>
      <c r="E1584" s="488" t="n">
        <v>0</v>
      </c>
      <c r="F1584" t="inlineStr">
        <is>
          <t>Fabrica de Bares (2025)</t>
        </is>
      </c>
      <c r="G1584" t="b">
        <v>1</v>
      </c>
      <c r="H1584" t="inlineStr">
        <is>
          <t>11/2026</t>
        </is>
      </c>
    </row>
    <row r="1585">
      <c r="A1585" t="inlineStr">
        <is>
          <t>Love Cabaret</t>
        </is>
      </c>
      <c r="B1585" t="inlineStr">
        <is>
          <t>Mão de Obra - Benefícios</t>
        </is>
      </c>
      <c r="C1585" t="inlineStr">
        <is>
          <t xml:space="preserve">  -  Alimentação Funcionário</t>
        </is>
      </c>
      <c r="D1585" t="inlineStr">
        <is>
          <t>01/11/2026</t>
        </is>
      </c>
      <c r="E1585" s="488" t="n">
        <v>11723.05</v>
      </c>
      <c r="F1585" t="inlineStr">
        <is>
          <t>Fabrica de Bares (2025)</t>
        </is>
      </c>
      <c r="G1585" t="b">
        <v>1</v>
      </c>
      <c r="H1585" t="inlineStr">
        <is>
          <t>11/2026</t>
        </is>
      </c>
    </row>
    <row r="1586">
      <c r="A1586" t="inlineStr">
        <is>
          <t>Love Cabaret</t>
        </is>
      </c>
      <c r="B1586" t="inlineStr">
        <is>
          <t>Mão de Obra - Pro Labores</t>
        </is>
      </c>
      <c r="C1586" t="inlineStr">
        <is>
          <t xml:space="preserve">  -  Pro Labore</t>
        </is>
      </c>
      <c r="D1586" t="inlineStr">
        <is>
          <t>01/11/2026</t>
        </is>
      </c>
      <c r="E1586" s="488" t="n">
        <v>0</v>
      </c>
      <c r="F1586" t="inlineStr">
        <is>
          <t>Fabrica de Bares (2025)</t>
        </is>
      </c>
      <c r="G1586" t="b">
        <v>1</v>
      </c>
      <c r="H1586" t="inlineStr">
        <is>
          <t>11/2026</t>
        </is>
      </c>
    </row>
    <row r="1587">
      <c r="A1587" t="inlineStr">
        <is>
          <t>Love Cabaret</t>
        </is>
      </c>
      <c r="B1587" t="inlineStr">
        <is>
          <t>Custo de Ocupação</t>
        </is>
      </c>
      <c r="C1587" t="inlineStr">
        <is>
          <t>Aluguel de Imoveis</t>
        </is>
      </c>
      <c r="D1587" t="inlineStr">
        <is>
          <t>01/11/2026</t>
        </is>
      </c>
      <c r="E1587" s="488" t="n">
        <v>68252.23</v>
      </c>
      <c r="F1587" t="inlineStr">
        <is>
          <t>Fabrica de Bares (2025)</t>
        </is>
      </c>
      <c r="G1587" t="b">
        <v>1</v>
      </c>
      <c r="H1587" t="inlineStr">
        <is>
          <t>11/2026</t>
        </is>
      </c>
    </row>
    <row r="1588">
      <c r="A1588" t="inlineStr">
        <is>
          <t>Love Cabaret</t>
        </is>
      </c>
      <c r="B1588" t="inlineStr">
        <is>
          <t>Custo de Ocupação</t>
        </is>
      </c>
      <c r="C1588" t="inlineStr">
        <is>
          <t>Condominio</t>
        </is>
      </c>
      <c r="D1588" t="inlineStr">
        <is>
          <t>01/11/2026</t>
        </is>
      </c>
      <c r="E1588" s="488" t="n">
        <v>0</v>
      </c>
      <c r="F1588" t="inlineStr">
        <is>
          <t>Fabrica de Bares (2025)</t>
        </is>
      </c>
      <c r="G1588" t="b">
        <v>1</v>
      </c>
      <c r="H1588" t="inlineStr">
        <is>
          <t>11/2026</t>
        </is>
      </c>
    </row>
    <row r="1589">
      <c r="A1589" t="inlineStr">
        <is>
          <t>Love Cabaret</t>
        </is>
      </c>
      <c r="B1589" t="inlineStr">
        <is>
          <t>Custo de Ocupação</t>
        </is>
      </c>
      <c r="C1589" t="inlineStr">
        <is>
          <t>IPTU</t>
        </is>
      </c>
      <c r="D1589" t="inlineStr">
        <is>
          <t>01/11/2026</t>
        </is>
      </c>
      <c r="E1589" s="488" t="n">
        <v>5168</v>
      </c>
      <c r="F1589" t="inlineStr">
        <is>
          <t>Fabrica de Bares (2025)</t>
        </is>
      </c>
      <c r="G1589" t="b">
        <v>1</v>
      </c>
      <c r="H1589" t="inlineStr">
        <is>
          <t>11/2026</t>
        </is>
      </c>
    </row>
    <row r="1590">
      <c r="A1590" t="inlineStr">
        <is>
          <t>Love Cabaret</t>
        </is>
      </c>
      <c r="B1590" t="inlineStr">
        <is>
          <t>Custo de Ocupação</t>
        </is>
      </c>
      <c r="C1590" t="inlineStr">
        <is>
          <t>Fundo de Promoção</t>
        </is>
      </c>
      <c r="D1590" t="inlineStr">
        <is>
          <t>01/11/2026</t>
        </is>
      </c>
      <c r="E1590" s="488" t="n">
        <v>0</v>
      </c>
      <c r="F1590" t="inlineStr">
        <is>
          <t>Fabrica de Bares (2025)</t>
        </is>
      </c>
      <c r="G1590" t="b">
        <v>1</v>
      </c>
      <c r="H1590" t="inlineStr">
        <is>
          <t>11/2026</t>
        </is>
      </c>
    </row>
    <row r="1591">
      <c r="A1591" t="inlineStr">
        <is>
          <t>Love Cabaret</t>
        </is>
      </c>
      <c r="B1591" t="inlineStr">
        <is>
          <t>Custo de Ocupação</t>
        </is>
      </c>
      <c r="C1591" t="inlineStr">
        <is>
          <t>Seguro Patrimonial</t>
        </is>
      </c>
      <c r="D1591" t="inlineStr">
        <is>
          <t>01/11/2026</t>
        </is>
      </c>
      <c r="E1591" s="488" t="n">
        <v>120.36</v>
      </c>
      <c r="F1591" t="inlineStr">
        <is>
          <t>Fabrica de Bares (2025)</t>
        </is>
      </c>
      <c r="G1591" t="b">
        <v>1</v>
      </c>
      <c r="H1591" t="inlineStr">
        <is>
          <t>11/2026</t>
        </is>
      </c>
    </row>
    <row r="1592">
      <c r="A1592" t="inlineStr">
        <is>
          <t>Love Cabaret</t>
        </is>
      </c>
      <c r="B1592" t="inlineStr">
        <is>
          <t>Custo de Ocupação</t>
        </is>
      </c>
      <c r="C1592" t="inlineStr">
        <is>
          <t>Arrendamento</t>
        </is>
      </c>
      <c r="D1592" t="inlineStr">
        <is>
          <t>01/11/2026</t>
        </is>
      </c>
      <c r="E1592" s="488" t="n">
        <v>0</v>
      </c>
      <c r="F1592" t="inlineStr">
        <is>
          <t>Fabrica de Bares (2025)</t>
        </is>
      </c>
      <c r="G1592" t="b">
        <v>1</v>
      </c>
      <c r="H1592" t="inlineStr">
        <is>
          <t>11/2026</t>
        </is>
      </c>
    </row>
    <row r="1593">
      <c r="A1593" t="inlineStr">
        <is>
          <t>Love Cabaret</t>
        </is>
      </c>
      <c r="B1593" t="inlineStr">
        <is>
          <t>Custo de Ocupação</t>
        </is>
      </c>
      <c r="C1593" t="inlineStr">
        <is>
          <t>Taxas publicas administrativas - Ocupação</t>
        </is>
      </c>
      <c r="D1593" t="inlineStr">
        <is>
          <t>01/11/2026</t>
        </is>
      </c>
      <c r="E1593" s="488" t="n">
        <v>0</v>
      </c>
      <c r="F1593" t="inlineStr">
        <is>
          <t>Fabrica de Bares (2025)</t>
        </is>
      </c>
      <c r="G1593" t="b">
        <v>1</v>
      </c>
      <c r="H1593" t="inlineStr">
        <is>
          <t>11/2026</t>
        </is>
      </c>
    </row>
    <row r="1594">
      <c r="A1594" t="inlineStr">
        <is>
          <t>Love Cabaret</t>
        </is>
      </c>
      <c r="B1594" t="inlineStr">
        <is>
          <t>Utilidades</t>
        </is>
      </c>
      <c r="C1594" t="inlineStr">
        <is>
          <t>Agua/Esgoto</t>
        </is>
      </c>
      <c r="D1594" t="inlineStr">
        <is>
          <t>01/11/2026</t>
        </is>
      </c>
      <c r="E1594" s="488" t="n">
        <v>2763.21</v>
      </c>
      <c r="F1594" t="inlineStr">
        <is>
          <t>Fabrica de Bares (2025)</t>
        </is>
      </c>
      <c r="G1594" t="b">
        <v>1</v>
      </c>
      <c r="H1594" t="inlineStr">
        <is>
          <t>11/2026</t>
        </is>
      </c>
    </row>
    <row r="1595">
      <c r="A1595" t="inlineStr">
        <is>
          <t>Love Cabaret</t>
        </is>
      </c>
      <c r="B1595" t="inlineStr">
        <is>
          <t>Utilidades</t>
        </is>
      </c>
      <c r="C1595" t="inlineStr">
        <is>
          <t>Energia Eletrica</t>
        </is>
      </c>
      <c r="D1595" t="inlineStr">
        <is>
          <t>01/11/2026</t>
        </is>
      </c>
      <c r="E1595" s="488" t="n">
        <v>9763.209999999999</v>
      </c>
      <c r="F1595" t="inlineStr">
        <is>
          <t>Fabrica de Bares (2025)</t>
        </is>
      </c>
      <c r="G1595" t="b">
        <v>1</v>
      </c>
      <c r="H1595" t="inlineStr">
        <is>
          <t>11/2026</t>
        </is>
      </c>
    </row>
    <row r="1596">
      <c r="A1596" t="inlineStr">
        <is>
          <t>Love Cabaret</t>
        </is>
      </c>
      <c r="B1596" t="inlineStr">
        <is>
          <t>Utilidades</t>
        </is>
      </c>
      <c r="C1596" t="inlineStr">
        <is>
          <t>Gas de Cozinha</t>
        </is>
      </c>
      <c r="D1596" t="inlineStr">
        <is>
          <t>01/11/2026</t>
        </is>
      </c>
      <c r="E1596" s="488" t="n">
        <v>1163.21</v>
      </c>
      <c r="F1596" t="inlineStr">
        <is>
          <t>Fabrica de Bares (2025)</t>
        </is>
      </c>
      <c r="G1596" t="b">
        <v>1</v>
      </c>
      <c r="H1596" t="inlineStr">
        <is>
          <t>11/2026</t>
        </is>
      </c>
    </row>
    <row r="1597">
      <c r="A1597" t="inlineStr">
        <is>
          <t>Love Cabaret</t>
        </is>
      </c>
      <c r="B1597" t="inlineStr">
        <is>
          <t>Utilidades</t>
        </is>
      </c>
      <c r="C1597" t="inlineStr">
        <is>
          <t>Higiene e Limpeza</t>
        </is>
      </c>
      <c r="D1597" t="inlineStr">
        <is>
          <t>01/11/2026</t>
        </is>
      </c>
      <c r="E1597" s="488" t="n">
        <v>11263.21</v>
      </c>
      <c r="F1597" t="inlineStr">
        <is>
          <t>Fabrica de Bares (2025)</t>
        </is>
      </c>
      <c r="G1597" t="b">
        <v>1</v>
      </c>
      <c r="H1597" t="inlineStr">
        <is>
          <t>11/2026</t>
        </is>
      </c>
    </row>
    <row r="1598">
      <c r="A1598" t="inlineStr">
        <is>
          <t>Love Cabaret</t>
        </is>
      </c>
      <c r="B1598" t="inlineStr">
        <is>
          <t>Utilidades</t>
        </is>
      </c>
      <c r="C1598" t="inlineStr">
        <is>
          <t>Descartaveis</t>
        </is>
      </c>
      <c r="D1598" t="inlineStr">
        <is>
          <t>01/11/2026</t>
        </is>
      </c>
      <c r="E1598" s="488" t="n">
        <v>463.21</v>
      </c>
      <c r="F1598" t="inlineStr">
        <is>
          <t>Fabrica de Bares (2025)</t>
        </is>
      </c>
      <c r="G1598" t="b">
        <v>1</v>
      </c>
      <c r="H1598" t="inlineStr">
        <is>
          <t>11/2026</t>
        </is>
      </c>
    </row>
    <row r="1599">
      <c r="A1599" t="inlineStr">
        <is>
          <t>Love Cabaret</t>
        </is>
      </c>
      <c r="B1599" t="inlineStr">
        <is>
          <t>Utilidades</t>
        </is>
      </c>
      <c r="C1599" t="inlineStr">
        <is>
          <t>Controle de Pragas</t>
        </is>
      </c>
      <c r="D1599" t="inlineStr">
        <is>
          <t>01/11/2026</t>
        </is>
      </c>
      <c r="E1599" s="488" t="n">
        <v>642.6</v>
      </c>
      <c r="F1599" t="inlineStr">
        <is>
          <t>Fabrica de Bares (2025)</t>
        </is>
      </c>
      <c r="G1599" t="b">
        <v>1</v>
      </c>
      <c r="H1599" t="inlineStr">
        <is>
          <t>11/2026</t>
        </is>
      </c>
    </row>
    <row r="1600">
      <c r="A1600" t="inlineStr">
        <is>
          <t>Love Cabaret</t>
        </is>
      </c>
      <c r="B1600" t="inlineStr">
        <is>
          <t>Utilidades</t>
        </is>
      </c>
      <c r="C1600" t="inlineStr">
        <is>
          <t>Coleta de lixo</t>
        </is>
      </c>
      <c r="D1600" t="inlineStr">
        <is>
          <t>01/11/2026</t>
        </is>
      </c>
      <c r="E1600" s="488" t="n">
        <v>1363.21</v>
      </c>
      <c r="F1600" t="inlineStr">
        <is>
          <t>Fabrica de Bares (2025)</t>
        </is>
      </c>
      <c r="G1600" t="b">
        <v>1</v>
      </c>
      <c r="H1600" t="inlineStr">
        <is>
          <t>11/2026</t>
        </is>
      </c>
    </row>
    <row r="1601">
      <c r="A1601" t="inlineStr">
        <is>
          <t>Love Cabaret</t>
        </is>
      </c>
      <c r="B1601" t="inlineStr">
        <is>
          <t>Utilidades</t>
        </is>
      </c>
      <c r="C1601" t="inlineStr">
        <is>
          <t>Utensilios</t>
        </is>
      </c>
      <c r="D1601" t="inlineStr">
        <is>
          <t>01/11/2026</t>
        </is>
      </c>
      <c r="E1601" s="488" t="n">
        <v>1663.21</v>
      </c>
      <c r="F1601" t="inlineStr">
        <is>
          <t>Fabrica de Bares (2025)</t>
        </is>
      </c>
      <c r="G1601" t="b">
        <v>1</v>
      </c>
      <c r="H1601" t="inlineStr">
        <is>
          <t>11/2026</t>
        </is>
      </c>
    </row>
    <row r="1602">
      <c r="A1602" t="inlineStr">
        <is>
          <t>Love Cabaret</t>
        </is>
      </c>
      <c r="B1602" t="inlineStr">
        <is>
          <t>Utilidades</t>
        </is>
      </c>
      <c r="C1602" t="inlineStr">
        <is>
          <t>Serviços Graficos</t>
        </is>
      </c>
      <c r="D1602" t="inlineStr">
        <is>
          <t>01/11/2026</t>
        </is>
      </c>
      <c r="E1602" s="488" t="n">
        <v>443.21</v>
      </c>
      <c r="F1602" t="inlineStr">
        <is>
          <t>Fabrica de Bares (2025)</t>
        </is>
      </c>
      <c r="G1602" t="b">
        <v>1</v>
      </c>
      <c r="H1602" t="inlineStr">
        <is>
          <t>11/2026</t>
        </is>
      </c>
    </row>
    <row r="1603">
      <c r="A1603" t="inlineStr">
        <is>
          <t>Love Cabaret</t>
        </is>
      </c>
      <c r="B1603" t="inlineStr">
        <is>
          <t>Utilidades</t>
        </is>
      </c>
      <c r="C1603" t="inlineStr">
        <is>
          <t>Custas Cartório / Operação</t>
        </is>
      </c>
      <c r="D1603" t="inlineStr">
        <is>
          <t>01/11/2026</t>
        </is>
      </c>
      <c r="E1603" s="488" t="n">
        <v>263.21</v>
      </c>
      <c r="F1603" t="inlineStr">
        <is>
          <t>Fabrica de Bares (2025)</t>
        </is>
      </c>
      <c r="G1603" t="b">
        <v>1</v>
      </c>
      <c r="H1603" t="inlineStr">
        <is>
          <t>11/2026</t>
        </is>
      </c>
    </row>
    <row r="1604">
      <c r="A1604" t="inlineStr">
        <is>
          <t>Love Cabaret</t>
        </is>
      </c>
      <c r="B1604" t="inlineStr">
        <is>
          <t>Utilidades</t>
        </is>
      </c>
      <c r="C1604" t="inlineStr">
        <is>
          <t>Material de Escritorio</t>
        </is>
      </c>
      <c r="D1604" t="inlineStr">
        <is>
          <t>01/11/2026</t>
        </is>
      </c>
      <c r="E1604" s="488" t="n">
        <v>29.99</v>
      </c>
      <c r="F1604" t="inlineStr">
        <is>
          <t>Fabrica de Bares (2025)</t>
        </is>
      </c>
      <c r="G1604" t="b">
        <v>1</v>
      </c>
      <c r="H1604" t="inlineStr">
        <is>
          <t>11/2026</t>
        </is>
      </c>
    </row>
    <row r="1605">
      <c r="A1605" t="inlineStr">
        <is>
          <t>Love Cabaret</t>
        </is>
      </c>
      <c r="B1605" t="inlineStr">
        <is>
          <t>Utilidades</t>
        </is>
      </c>
      <c r="C1605" t="inlineStr">
        <is>
          <t>Serviços de Limpeza</t>
        </is>
      </c>
      <c r="D1605" t="inlineStr">
        <is>
          <t>01/11/2026</t>
        </is>
      </c>
      <c r="E1605" s="488" t="n">
        <v>1260</v>
      </c>
      <c r="F1605" t="inlineStr">
        <is>
          <t>Fabrica de Bares (2025)</t>
        </is>
      </c>
      <c r="G1605" t="b">
        <v>1</v>
      </c>
      <c r="H1605" t="inlineStr">
        <is>
          <t>11/2026</t>
        </is>
      </c>
    </row>
    <row r="1606">
      <c r="A1606" t="inlineStr">
        <is>
          <t>Love Cabaret</t>
        </is>
      </c>
      <c r="B1606" t="inlineStr">
        <is>
          <t>Utilidades</t>
        </is>
      </c>
      <c r="C1606" t="inlineStr">
        <is>
          <t>Serviço de Lavanderia</t>
        </is>
      </c>
      <c r="D1606" t="inlineStr">
        <is>
          <t>01/11/2026</t>
        </is>
      </c>
      <c r="E1606" s="488" t="n">
        <v>26.25</v>
      </c>
      <c r="F1606" t="inlineStr">
        <is>
          <t>Fabrica de Bares (2025)</t>
        </is>
      </c>
      <c r="G1606" t="b">
        <v>1</v>
      </c>
      <c r="H1606" t="inlineStr">
        <is>
          <t>11/2026</t>
        </is>
      </c>
    </row>
    <row r="1607">
      <c r="A1607" t="inlineStr">
        <is>
          <t>Love Cabaret</t>
        </is>
      </c>
      <c r="B1607" t="inlineStr">
        <is>
          <t>Utilidades</t>
        </is>
      </c>
      <c r="C1607" t="inlineStr">
        <is>
          <t>Material de Consumo - Gelo/ Gas CO2/ Carvao /Velas</t>
        </is>
      </c>
      <c r="D1607" t="inlineStr">
        <is>
          <t>01/11/2026</t>
        </is>
      </c>
      <c r="E1607" s="488" t="n">
        <v>913.21</v>
      </c>
      <c r="F1607" t="inlineStr">
        <is>
          <t>Fabrica de Bares (2025)</t>
        </is>
      </c>
      <c r="G1607" t="b">
        <v>1</v>
      </c>
      <c r="H1607" t="inlineStr">
        <is>
          <t>11/2026</t>
        </is>
      </c>
    </row>
    <row r="1608">
      <c r="A1608" t="inlineStr">
        <is>
          <t>Love Cabaret</t>
        </is>
      </c>
      <c r="B1608" t="inlineStr">
        <is>
          <t>Informática e TI</t>
        </is>
      </c>
      <c r="C1608" t="inlineStr">
        <is>
          <t>Telefone</t>
        </is>
      </c>
      <c r="D1608" t="inlineStr">
        <is>
          <t>01/11/2026</t>
        </is>
      </c>
      <c r="E1608" s="488" t="n">
        <v>0</v>
      </c>
      <c r="F1608" t="inlineStr">
        <is>
          <t>Fabrica de Bares (2025)</t>
        </is>
      </c>
      <c r="G1608" t="b">
        <v>1</v>
      </c>
      <c r="H1608" t="inlineStr">
        <is>
          <t>11/2026</t>
        </is>
      </c>
    </row>
    <row r="1609">
      <c r="A1609" t="inlineStr">
        <is>
          <t>Love Cabaret</t>
        </is>
      </c>
      <c r="B1609" t="inlineStr">
        <is>
          <t>Informática e TI</t>
        </is>
      </c>
      <c r="C1609" t="inlineStr">
        <is>
          <t>Internet</t>
        </is>
      </c>
      <c r="D1609" t="inlineStr">
        <is>
          <t>01/11/2026</t>
        </is>
      </c>
      <c r="E1609" s="488" t="n">
        <v>1193.27</v>
      </c>
      <c r="F1609" t="inlineStr">
        <is>
          <t>Fabrica de Bares (2025)</t>
        </is>
      </c>
      <c r="G1609" t="b">
        <v>1</v>
      </c>
      <c r="H1609" t="inlineStr">
        <is>
          <t>11/2026</t>
        </is>
      </c>
    </row>
    <row r="1610">
      <c r="A1610" t="inlineStr">
        <is>
          <t>Love Cabaret</t>
        </is>
      </c>
      <c r="B1610" t="inlineStr">
        <is>
          <t>Informática e TI</t>
        </is>
      </c>
      <c r="C1610" t="inlineStr">
        <is>
          <t>TV por assinatura/musica ambiente</t>
        </is>
      </c>
      <c r="D1610" t="inlineStr">
        <is>
          <t>01/11/2026</t>
        </is>
      </c>
      <c r="E1610" s="488" t="n">
        <v>0</v>
      </c>
      <c r="F1610" t="inlineStr">
        <is>
          <t>Fabrica de Bares (2025)</t>
        </is>
      </c>
      <c r="G1610" t="b">
        <v>1</v>
      </c>
      <c r="H1610" t="inlineStr">
        <is>
          <t>11/2026</t>
        </is>
      </c>
    </row>
    <row r="1611">
      <c r="A1611" t="inlineStr">
        <is>
          <t>Love Cabaret</t>
        </is>
      </c>
      <c r="B1611" t="inlineStr">
        <is>
          <t>Informática e TI</t>
        </is>
      </c>
      <c r="C1611" t="inlineStr">
        <is>
          <t>Sistemas de Segurança e Alarme</t>
        </is>
      </c>
      <c r="D1611" t="inlineStr">
        <is>
          <t>01/11/2026</t>
        </is>
      </c>
      <c r="E1611" s="488" t="n">
        <v>0</v>
      </c>
      <c r="F1611" t="inlineStr">
        <is>
          <t>Fabrica de Bares (2025)</t>
        </is>
      </c>
      <c r="G1611" t="b">
        <v>1</v>
      </c>
      <c r="H1611" t="inlineStr">
        <is>
          <t>11/2026</t>
        </is>
      </c>
    </row>
    <row r="1612">
      <c r="A1612" t="inlineStr">
        <is>
          <t>Love Cabaret</t>
        </is>
      </c>
      <c r="B1612" t="inlineStr">
        <is>
          <t>Informática e TI</t>
        </is>
      </c>
      <c r="C1612" t="inlineStr">
        <is>
          <t>Sistemas Gerais - Operacionais</t>
        </is>
      </c>
      <c r="D1612" t="inlineStr">
        <is>
          <t>01/11/2026</t>
        </is>
      </c>
      <c r="E1612" s="488" t="n">
        <v>1554</v>
      </c>
      <c r="F1612" t="inlineStr">
        <is>
          <t>Fabrica de Bares (2025)</t>
        </is>
      </c>
      <c r="G1612" t="b">
        <v>1</v>
      </c>
      <c r="H1612" t="inlineStr">
        <is>
          <t>11/2026</t>
        </is>
      </c>
    </row>
    <row r="1613">
      <c r="A1613" t="inlineStr">
        <is>
          <t>Love Cabaret</t>
        </is>
      </c>
      <c r="B1613" t="inlineStr">
        <is>
          <t>Informática e TI</t>
        </is>
      </c>
      <c r="C1613" t="inlineStr">
        <is>
          <t>Sistemas Gerais - Financeiros</t>
        </is>
      </c>
      <c r="D1613" t="inlineStr">
        <is>
          <t>01/11/2026</t>
        </is>
      </c>
      <c r="E1613" s="488" t="n">
        <v>408.45</v>
      </c>
      <c r="F1613" t="inlineStr">
        <is>
          <t>Fabrica de Bares (2025)</t>
        </is>
      </c>
      <c r="G1613" t="b">
        <v>1</v>
      </c>
      <c r="H1613" t="inlineStr">
        <is>
          <t>11/2026</t>
        </is>
      </c>
    </row>
    <row r="1614">
      <c r="A1614" t="inlineStr">
        <is>
          <t>Love Cabaret</t>
        </is>
      </c>
      <c r="B1614" t="inlineStr">
        <is>
          <t>Informática e TI</t>
        </is>
      </c>
      <c r="C1614" t="inlineStr">
        <is>
          <t>Sistemas Gerais - Comunicação e Marketing</t>
        </is>
      </c>
      <c r="D1614" t="inlineStr">
        <is>
          <t>01/11/2026</t>
        </is>
      </c>
      <c r="E1614" s="488" t="n">
        <v>1005.48</v>
      </c>
      <c r="F1614" t="inlineStr">
        <is>
          <t>Fabrica de Bares (2025)</t>
        </is>
      </c>
      <c r="G1614" t="b">
        <v>1</v>
      </c>
      <c r="H1614" t="inlineStr">
        <is>
          <t>11/2026</t>
        </is>
      </c>
    </row>
    <row r="1615">
      <c r="A1615" t="inlineStr">
        <is>
          <t>Love Cabaret</t>
        </is>
      </c>
      <c r="B1615" t="inlineStr">
        <is>
          <t>Manutenção</t>
        </is>
      </c>
      <c r="C1615" t="inlineStr">
        <is>
          <t>Manutenção Predial</t>
        </is>
      </c>
      <c r="D1615" t="inlineStr">
        <is>
          <t>01/11/2026</t>
        </is>
      </c>
      <c r="E1615" s="488" t="n">
        <v>1789.62</v>
      </c>
      <c r="F1615" t="inlineStr">
        <is>
          <t>Fabrica de Bares (2025)</t>
        </is>
      </c>
      <c r="G1615" t="b">
        <v>1</v>
      </c>
      <c r="H1615" t="inlineStr">
        <is>
          <t>11/2026</t>
        </is>
      </c>
    </row>
    <row r="1616">
      <c r="A1616" t="inlineStr">
        <is>
          <t>Love Cabaret</t>
        </is>
      </c>
      <c r="B1616" t="inlineStr">
        <is>
          <t>Manutenção</t>
        </is>
      </c>
      <c r="C1616" t="inlineStr">
        <is>
          <t>Manutenção de Equipamentos</t>
        </is>
      </c>
      <c r="D1616" t="inlineStr">
        <is>
          <t>01/11/2026</t>
        </is>
      </c>
      <c r="E1616" s="488" t="n">
        <v>1789.62</v>
      </c>
      <c r="F1616" t="inlineStr">
        <is>
          <t>Fabrica de Bares (2025)</t>
        </is>
      </c>
      <c r="G1616" t="b">
        <v>1</v>
      </c>
      <c r="H1616" t="inlineStr">
        <is>
          <t>11/2026</t>
        </is>
      </c>
    </row>
    <row r="1617">
      <c r="A1617" t="inlineStr">
        <is>
          <t>Love Cabaret</t>
        </is>
      </c>
      <c r="B1617" t="inlineStr">
        <is>
          <t>Manutenção</t>
        </is>
      </c>
      <c r="C1617" t="inlineStr">
        <is>
          <t>Manutenção de Mobiliário</t>
        </is>
      </c>
      <c r="D1617" t="inlineStr">
        <is>
          <t>01/11/2026</t>
        </is>
      </c>
      <c r="E1617" s="488" t="n">
        <v>1789.62</v>
      </c>
      <c r="F1617" t="inlineStr">
        <is>
          <t>Fabrica de Bares (2025)</t>
        </is>
      </c>
      <c r="G1617" t="b">
        <v>1</v>
      </c>
      <c r="H1617" t="inlineStr">
        <is>
          <t>11/2026</t>
        </is>
      </c>
    </row>
    <row r="1618">
      <c r="A1618" t="inlineStr">
        <is>
          <t>Love Cabaret</t>
        </is>
      </c>
      <c r="B1618" t="inlineStr">
        <is>
          <t>Manutenção</t>
        </is>
      </c>
      <c r="C1618" t="inlineStr">
        <is>
          <t>Material de Manutenção</t>
        </is>
      </c>
      <c r="D1618" t="inlineStr">
        <is>
          <t>01/11/2026</t>
        </is>
      </c>
      <c r="E1618" s="488" t="n">
        <v>0</v>
      </c>
      <c r="F1618" t="inlineStr">
        <is>
          <t>Fabrica de Bares (2025)</t>
        </is>
      </c>
      <c r="G1618" t="b">
        <v>1</v>
      </c>
      <c r="H1618" t="inlineStr">
        <is>
          <t>11/2026</t>
        </is>
      </c>
    </row>
    <row r="1619">
      <c r="A1619" t="inlineStr">
        <is>
          <t>Love Cabaret</t>
        </is>
      </c>
      <c r="B1619" t="inlineStr">
        <is>
          <t>Manutenção</t>
        </is>
      </c>
      <c r="C1619" t="inlineStr">
        <is>
          <t>Decoração/Paisagismo e Jardinagem</t>
        </is>
      </c>
      <c r="D1619" t="inlineStr">
        <is>
          <t>01/11/2026</t>
        </is>
      </c>
      <c r="E1619" s="488" t="n">
        <v>0</v>
      </c>
      <c r="F1619" t="inlineStr">
        <is>
          <t>Fabrica de Bares (2025)</t>
        </is>
      </c>
      <c r="G1619" t="b">
        <v>1</v>
      </c>
      <c r="H1619" t="inlineStr">
        <is>
          <t>11/2026</t>
        </is>
      </c>
    </row>
    <row r="1620">
      <c r="A1620" t="inlineStr">
        <is>
          <t>Love Cabaret</t>
        </is>
      </c>
      <c r="B1620" t="inlineStr">
        <is>
          <t>Despesas com Transporte / Hospedagem</t>
        </is>
      </c>
      <c r="C1620" t="inlineStr">
        <is>
          <t>Fretes e Carretos</t>
        </is>
      </c>
      <c r="D1620" t="inlineStr">
        <is>
          <t>01/11/2026</t>
        </is>
      </c>
      <c r="E1620" s="488" t="n">
        <v>263.21</v>
      </c>
      <c r="F1620" t="inlineStr">
        <is>
          <t>Fabrica de Bares (2025)</t>
        </is>
      </c>
      <c r="G1620" t="b">
        <v>1</v>
      </c>
      <c r="H1620" t="inlineStr">
        <is>
          <t>11/2026</t>
        </is>
      </c>
    </row>
    <row r="1621">
      <c r="A1621" t="inlineStr">
        <is>
          <t>Love Cabaret</t>
        </is>
      </c>
      <c r="B1621" t="inlineStr">
        <is>
          <t>Despesas com Transporte / Hospedagem</t>
        </is>
      </c>
      <c r="C1621" t="inlineStr">
        <is>
          <t>Conduções/Taxi/Uber</t>
        </is>
      </c>
      <c r="D1621" t="inlineStr">
        <is>
          <t>01/11/2026</t>
        </is>
      </c>
      <c r="E1621" s="488" t="n">
        <v>0</v>
      </c>
      <c r="F1621" t="inlineStr">
        <is>
          <t>Fabrica de Bares (2025)</t>
        </is>
      </c>
      <c r="G1621" t="b">
        <v>1</v>
      </c>
      <c r="H1621" t="inlineStr">
        <is>
          <t>11/2026</t>
        </is>
      </c>
    </row>
    <row r="1622">
      <c r="A1622" t="inlineStr">
        <is>
          <t>Love Cabaret</t>
        </is>
      </c>
      <c r="B1622" t="inlineStr">
        <is>
          <t>Despesas com Transporte / Hospedagem</t>
        </is>
      </c>
      <c r="C1622" t="inlineStr">
        <is>
          <t>Viagens e Estadias - Operação</t>
        </is>
      </c>
      <c r="D1622" t="inlineStr">
        <is>
          <t>01/11/2026</t>
        </is>
      </c>
      <c r="E1622" s="488" t="n">
        <v>0</v>
      </c>
      <c r="F1622" t="inlineStr">
        <is>
          <t>Fabrica de Bares (2025)</t>
        </is>
      </c>
      <c r="G1622" t="b">
        <v>1</v>
      </c>
      <c r="H1622" t="inlineStr">
        <is>
          <t>11/2026</t>
        </is>
      </c>
    </row>
    <row r="1623">
      <c r="A1623" t="inlineStr">
        <is>
          <t>Love Cabaret</t>
        </is>
      </c>
      <c r="B1623" t="inlineStr">
        <is>
          <t>Marketing</t>
        </is>
      </c>
      <c r="C1623" t="inlineStr">
        <is>
          <t>Agência de Propaganda</t>
        </is>
      </c>
      <c r="D1623" t="inlineStr">
        <is>
          <t>01/11/2026</t>
        </is>
      </c>
      <c r="E1623" s="488" t="n">
        <v>10400</v>
      </c>
      <c r="F1623" t="inlineStr">
        <is>
          <t>Fabrica de Bares (2025)</t>
        </is>
      </c>
      <c r="G1623" t="b">
        <v>1</v>
      </c>
      <c r="H1623" t="inlineStr">
        <is>
          <t>11/2026</t>
        </is>
      </c>
    </row>
    <row r="1624">
      <c r="A1624" t="inlineStr">
        <is>
          <t>Love Cabaret</t>
        </is>
      </c>
      <c r="B1624" t="inlineStr">
        <is>
          <t>Marketing</t>
        </is>
      </c>
      <c r="C1624" t="inlineStr">
        <is>
          <t>Assessoria de Imprensa</t>
        </is>
      </c>
      <c r="D1624" t="inlineStr">
        <is>
          <t>01/11/2026</t>
        </is>
      </c>
      <c r="E1624" s="488" t="n">
        <v>2100</v>
      </c>
      <c r="F1624" t="inlineStr">
        <is>
          <t>Fabrica de Bares (2025)</t>
        </is>
      </c>
      <c r="G1624" t="b">
        <v>1</v>
      </c>
      <c r="H1624" t="inlineStr">
        <is>
          <t>11/2026</t>
        </is>
      </c>
    </row>
    <row r="1625">
      <c r="A1625" t="inlineStr">
        <is>
          <t>Love Cabaret</t>
        </is>
      </c>
      <c r="B1625" t="inlineStr">
        <is>
          <t>Marketing</t>
        </is>
      </c>
      <c r="C1625" t="inlineStr">
        <is>
          <t>Assessoria de Relações Públicas</t>
        </is>
      </c>
      <c r="D1625" t="inlineStr">
        <is>
          <t>01/11/2026</t>
        </is>
      </c>
      <c r="E1625" s="488" t="n">
        <v>0</v>
      </c>
      <c r="F1625" t="inlineStr">
        <is>
          <t>Fabrica de Bares (2025)</t>
        </is>
      </c>
      <c r="G1625" t="b">
        <v>1</v>
      </c>
      <c r="H1625" t="inlineStr">
        <is>
          <t>11/2026</t>
        </is>
      </c>
    </row>
    <row r="1626">
      <c r="A1626" t="inlineStr">
        <is>
          <t>Love Cabaret</t>
        </is>
      </c>
      <c r="B1626" t="inlineStr">
        <is>
          <t>Marketing</t>
        </is>
      </c>
      <c r="C1626" t="inlineStr">
        <is>
          <t>Influenciadores</t>
        </is>
      </c>
      <c r="D1626" t="inlineStr">
        <is>
          <t>01/11/2026</t>
        </is>
      </c>
      <c r="E1626" s="488" t="n">
        <v>0</v>
      </c>
      <c r="F1626" t="inlineStr">
        <is>
          <t>Fabrica de Bares (2025)</t>
        </is>
      </c>
      <c r="G1626" t="b">
        <v>1</v>
      </c>
      <c r="H1626" t="inlineStr">
        <is>
          <t>11/2026</t>
        </is>
      </c>
    </row>
    <row r="1627">
      <c r="A1627" t="inlineStr">
        <is>
          <t>Love Cabaret</t>
        </is>
      </c>
      <c r="B1627" t="inlineStr">
        <is>
          <t>Marketing</t>
        </is>
      </c>
      <c r="C1627" t="inlineStr">
        <is>
          <t>Publicidade e Propaganda</t>
        </is>
      </c>
      <c r="D1627" t="inlineStr">
        <is>
          <t>01/11/2026</t>
        </is>
      </c>
      <c r="E1627" s="488" t="n">
        <v>6000</v>
      </c>
      <c r="F1627" t="inlineStr">
        <is>
          <t>Fabrica de Bares (2025)</t>
        </is>
      </c>
      <c r="G1627" t="b">
        <v>1</v>
      </c>
      <c r="H1627" t="inlineStr">
        <is>
          <t>11/2026</t>
        </is>
      </c>
    </row>
    <row r="1628">
      <c r="A1628" t="inlineStr">
        <is>
          <t>Love Cabaret</t>
        </is>
      </c>
      <c r="B1628" t="inlineStr">
        <is>
          <t>Marketing</t>
        </is>
      </c>
      <c r="C1628" t="inlineStr">
        <is>
          <t>Pesquisa de Mercado</t>
        </is>
      </c>
      <c r="D1628" t="inlineStr">
        <is>
          <t>01/11/2026</t>
        </is>
      </c>
      <c r="E1628" s="488" t="n">
        <v>0</v>
      </c>
      <c r="F1628" t="inlineStr">
        <is>
          <t>Fabrica de Bares (2025)</t>
        </is>
      </c>
      <c r="G1628" t="b">
        <v>1</v>
      </c>
      <c r="H1628" t="inlineStr">
        <is>
          <t>11/2026</t>
        </is>
      </c>
    </row>
    <row r="1629">
      <c r="A1629" t="inlineStr">
        <is>
          <t>Love Cabaret</t>
        </is>
      </c>
      <c r="B1629" t="inlineStr">
        <is>
          <t>Marketing</t>
        </is>
      </c>
      <c r="C1629" t="inlineStr">
        <is>
          <t>Sessão de Fotos/Captação de Vídeo</t>
        </is>
      </c>
      <c r="D1629" t="inlineStr">
        <is>
          <t>01/11/2026</t>
        </is>
      </c>
      <c r="E1629" s="488" t="n">
        <v>0</v>
      </c>
      <c r="F1629" t="inlineStr">
        <is>
          <t>Fabrica de Bares (2025)</t>
        </is>
      </c>
      <c r="G1629" t="b">
        <v>1</v>
      </c>
      <c r="H1629" t="inlineStr">
        <is>
          <t>11/2026</t>
        </is>
      </c>
    </row>
    <row r="1630">
      <c r="A1630" t="inlineStr">
        <is>
          <t>Love Cabaret</t>
        </is>
      </c>
      <c r="B1630" t="inlineStr">
        <is>
          <t>Marketing</t>
        </is>
      </c>
      <c r="C1630" t="inlineStr">
        <is>
          <t>Produção Gráfica e Material Institucional</t>
        </is>
      </c>
      <c r="D1630" t="inlineStr">
        <is>
          <t>01/11/2026</t>
        </is>
      </c>
      <c r="E1630" s="488" t="n">
        <v>0</v>
      </c>
      <c r="F1630" t="inlineStr">
        <is>
          <t>Fabrica de Bares (2025)</t>
        </is>
      </c>
      <c r="G1630" t="b">
        <v>1</v>
      </c>
      <c r="H1630" t="inlineStr">
        <is>
          <t>11/2026</t>
        </is>
      </c>
    </row>
    <row r="1631">
      <c r="A1631" t="inlineStr">
        <is>
          <t>Love Cabaret</t>
        </is>
      </c>
      <c r="B1631" t="inlineStr">
        <is>
          <t>Marketing</t>
        </is>
      </c>
      <c r="C1631" t="inlineStr">
        <is>
          <t>Eventos de Marketing</t>
        </is>
      </c>
      <c r="D1631" t="inlineStr">
        <is>
          <t>01/11/2026</t>
        </is>
      </c>
      <c r="E1631" s="488" t="n">
        <v>0</v>
      </c>
      <c r="F1631" t="inlineStr">
        <is>
          <t>Fabrica de Bares (2025)</t>
        </is>
      </c>
      <c r="G1631" t="b">
        <v>1</v>
      </c>
      <c r="H1631" t="inlineStr">
        <is>
          <t>11/2026</t>
        </is>
      </c>
    </row>
    <row r="1632">
      <c r="A1632" t="inlineStr">
        <is>
          <t>Love Cabaret</t>
        </is>
      </c>
      <c r="B1632" t="inlineStr">
        <is>
          <t>Marketing</t>
        </is>
      </c>
      <c r="C1632" t="inlineStr">
        <is>
          <t>Brindes e Confraternizações - Marketing</t>
        </is>
      </c>
      <c r="D1632" t="inlineStr">
        <is>
          <t>01/11/2026</t>
        </is>
      </c>
      <c r="E1632" s="488" t="n">
        <v>0</v>
      </c>
      <c r="F1632" t="inlineStr">
        <is>
          <t>Fabrica de Bares (2025)</t>
        </is>
      </c>
      <c r="G1632" t="b">
        <v>1</v>
      </c>
      <c r="H1632" t="inlineStr">
        <is>
          <t>11/2026</t>
        </is>
      </c>
    </row>
    <row r="1633">
      <c r="A1633" t="inlineStr">
        <is>
          <t>Love Cabaret</t>
        </is>
      </c>
      <c r="B1633" t="inlineStr">
        <is>
          <t>Marketing</t>
        </is>
      </c>
      <c r="C1633" t="inlineStr">
        <is>
          <t>Ferramentas de Marketing</t>
        </is>
      </c>
      <c r="D1633" t="inlineStr">
        <is>
          <t>01/11/2026</t>
        </is>
      </c>
      <c r="E1633" s="488" t="n">
        <v>2928.48</v>
      </c>
      <c r="F1633" t="inlineStr">
        <is>
          <t>Fabrica de Bares (2025)</t>
        </is>
      </c>
      <c r="G1633" t="b">
        <v>1</v>
      </c>
      <c r="H1633" t="inlineStr">
        <is>
          <t>11/2026</t>
        </is>
      </c>
    </row>
    <row r="1634">
      <c r="A1634" t="inlineStr">
        <is>
          <t>Love Cabaret</t>
        </is>
      </c>
      <c r="B1634" t="inlineStr">
        <is>
          <t>Serviços de Terceiros</t>
        </is>
      </c>
      <c r="C1634" t="inlineStr">
        <is>
          <t>Assessoria Contabil</t>
        </is>
      </c>
      <c r="D1634" t="inlineStr">
        <is>
          <t>01/11/2026</t>
        </is>
      </c>
      <c r="E1634" s="488" t="n">
        <v>3585.17</v>
      </c>
      <c r="F1634" t="inlineStr">
        <is>
          <t>Fabrica de Bares (2025)</t>
        </is>
      </c>
      <c r="G1634" t="b">
        <v>1</v>
      </c>
      <c r="H1634" t="inlineStr">
        <is>
          <t>11/2026</t>
        </is>
      </c>
    </row>
    <row r="1635">
      <c r="A1635" t="inlineStr">
        <is>
          <t>Love Cabaret</t>
        </is>
      </c>
      <c r="B1635" t="inlineStr">
        <is>
          <t>Serviços de Terceiros</t>
        </is>
      </c>
      <c r="C1635" t="inlineStr">
        <is>
          <t>Assessoria RH</t>
        </is>
      </c>
      <c r="D1635" t="inlineStr">
        <is>
          <t>01/11/2026</t>
        </is>
      </c>
      <c r="E1635" s="488" t="n">
        <v>0</v>
      </c>
      <c r="F1635" t="inlineStr">
        <is>
          <t>Fabrica de Bares (2025)</t>
        </is>
      </c>
      <c r="G1635" t="b">
        <v>1</v>
      </c>
      <c r="H1635" t="inlineStr">
        <is>
          <t>11/2026</t>
        </is>
      </c>
    </row>
    <row r="1636">
      <c r="A1636" t="inlineStr">
        <is>
          <t>Love Cabaret</t>
        </is>
      </c>
      <c r="B1636" t="inlineStr">
        <is>
          <t>Serviços de Terceiros</t>
        </is>
      </c>
      <c r="C1636" t="inlineStr">
        <is>
          <t>Assessoria em Geral</t>
        </is>
      </c>
      <c r="D1636" t="inlineStr">
        <is>
          <t>01/11/2026</t>
        </is>
      </c>
      <c r="E1636" s="488" t="n">
        <v>2688</v>
      </c>
      <c r="F1636" t="inlineStr">
        <is>
          <t>Fabrica de Bares (2025)</t>
        </is>
      </c>
      <c r="G1636" t="b">
        <v>1</v>
      </c>
      <c r="H1636" t="inlineStr">
        <is>
          <t>11/2026</t>
        </is>
      </c>
    </row>
    <row r="1637">
      <c r="A1637" t="inlineStr">
        <is>
          <t>Love Cabaret</t>
        </is>
      </c>
      <c r="B1637" t="inlineStr">
        <is>
          <t>Serviços de Terceiros</t>
        </is>
      </c>
      <c r="C1637" t="inlineStr">
        <is>
          <t>Assessoria Financeira</t>
        </is>
      </c>
      <c r="D1637" t="inlineStr">
        <is>
          <t>01/11/2026</t>
        </is>
      </c>
      <c r="E1637" s="488" t="n">
        <v>0</v>
      </c>
      <c r="F1637" t="inlineStr">
        <is>
          <t>Fabrica de Bares (2025)</t>
        </is>
      </c>
      <c r="G1637" t="b">
        <v>1</v>
      </c>
      <c r="H1637" t="inlineStr">
        <is>
          <t>11/2026</t>
        </is>
      </c>
    </row>
    <row r="1638">
      <c r="A1638" t="inlineStr">
        <is>
          <t>Love Cabaret</t>
        </is>
      </c>
      <c r="B1638" t="inlineStr">
        <is>
          <t>Serviços de Terceiros</t>
        </is>
      </c>
      <c r="C1638" t="inlineStr">
        <is>
          <t>Assessoria Jurídica</t>
        </is>
      </c>
      <c r="D1638" t="inlineStr">
        <is>
          <t>01/11/2026</t>
        </is>
      </c>
      <c r="E1638" s="488" t="n">
        <v>3360</v>
      </c>
      <c r="F1638" t="inlineStr">
        <is>
          <t>Fabrica de Bares (2025)</t>
        </is>
      </c>
      <c r="G1638" t="b">
        <v>1</v>
      </c>
      <c r="H1638" t="inlineStr">
        <is>
          <t>11/2026</t>
        </is>
      </c>
    </row>
    <row r="1639">
      <c r="A1639" t="inlineStr">
        <is>
          <t>Love Cabaret</t>
        </is>
      </c>
      <c r="B1639" t="inlineStr">
        <is>
          <t>Serviços de Terceiros</t>
        </is>
      </c>
      <c r="C1639" t="inlineStr">
        <is>
          <t>Assessoria de Alimentos e Bebidas</t>
        </is>
      </c>
      <c r="D1639" t="inlineStr">
        <is>
          <t>01/11/2026</t>
        </is>
      </c>
      <c r="E1639" s="488" t="n">
        <v>935.61</v>
      </c>
      <c r="F1639" t="inlineStr">
        <is>
          <t>Fabrica de Bares (2025)</t>
        </is>
      </c>
      <c r="G1639" t="b">
        <v>1</v>
      </c>
      <c r="H1639" t="inlineStr">
        <is>
          <t>11/2026</t>
        </is>
      </c>
    </row>
    <row r="1640">
      <c r="A1640" t="inlineStr">
        <is>
          <t>Love Cabaret</t>
        </is>
      </c>
      <c r="B1640" t="inlineStr">
        <is>
          <t>Serviços de Terceiros</t>
        </is>
      </c>
      <c r="C1640" t="inlineStr">
        <is>
          <t>Assessoria de Projetos</t>
        </is>
      </c>
      <c r="D1640" t="inlineStr">
        <is>
          <t>01/11/2026</t>
        </is>
      </c>
      <c r="E1640" s="488" t="n">
        <v>0</v>
      </c>
      <c r="F1640" t="inlineStr">
        <is>
          <t>Fabrica de Bares (2025)</t>
        </is>
      </c>
      <c r="G1640" t="b">
        <v>1</v>
      </c>
      <c r="H1640" t="inlineStr">
        <is>
          <t>11/2026</t>
        </is>
      </c>
    </row>
    <row r="1641">
      <c r="A1641" t="inlineStr">
        <is>
          <t>Love Cabaret</t>
        </is>
      </c>
      <c r="B1641" t="inlineStr">
        <is>
          <t>Serviços de Terceiros</t>
        </is>
      </c>
      <c r="C1641" t="inlineStr">
        <is>
          <t>Serviços de Segurança</t>
        </is>
      </c>
      <c r="D1641" t="inlineStr">
        <is>
          <t>01/11/2026</t>
        </is>
      </c>
      <c r="E1641" s="488" t="n">
        <v>22998.05</v>
      </c>
      <c r="F1641" t="inlineStr">
        <is>
          <t>Fabrica de Bares (2025)</t>
        </is>
      </c>
      <c r="G1641" t="b">
        <v>1</v>
      </c>
      <c r="H1641" t="inlineStr">
        <is>
          <t>11/2026</t>
        </is>
      </c>
    </row>
    <row r="1642">
      <c r="A1642" t="inlineStr">
        <is>
          <t>Love Cabaret</t>
        </is>
      </c>
      <c r="B1642" t="inlineStr">
        <is>
          <t>Serviços de Terceiros</t>
        </is>
      </c>
      <c r="C1642" t="inlineStr">
        <is>
          <t>Valet/Motoboy</t>
        </is>
      </c>
      <c r="D1642" t="inlineStr">
        <is>
          <t>01/11/2026</t>
        </is>
      </c>
      <c r="E1642" s="488" t="n">
        <v>0</v>
      </c>
      <c r="F1642" t="inlineStr">
        <is>
          <t>Fabrica de Bares (2025)</t>
        </is>
      </c>
      <c r="G1642" t="b">
        <v>1</v>
      </c>
      <c r="H1642" t="inlineStr">
        <is>
          <t>11/2026</t>
        </is>
      </c>
    </row>
    <row r="1643">
      <c r="A1643" t="inlineStr">
        <is>
          <t>Love Cabaret</t>
        </is>
      </c>
      <c r="B1643" t="inlineStr">
        <is>
          <t>Locação de Equipamentos</t>
        </is>
      </c>
      <c r="C1643" t="inlineStr">
        <is>
          <t>Locações de Equipamentos - Operacionais</t>
        </is>
      </c>
      <c r="D1643" t="inlineStr">
        <is>
          <t>01/11/2026</t>
        </is>
      </c>
      <c r="E1643" s="488" t="n">
        <v>5605.07</v>
      </c>
      <c r="F1643" t="inlineStr">
        <is>
          <t>Fabrica de Bares (2025)</t>
        </is>
      </c>
      <c r="G1643" t="b">
        <v>1</v>
      </c>
      <c r="H1643" t="inlineStr">
        <is>
          <t>11/2026</t>
        </is>
      </c>
    </row>
    <row r="1644">
      <c r="A1644" t="inlineStr">
        <is>
          <t>Love Cabaret</t>
        </is>
      </c>
      <c r="B1644" t="inlineStr">
        <is>
          <t>Locação de Equipamentos</t>
        </is>
      </c>
      <c r="C1644" t="inlineStr">
        <is>
          <t>Locação de Equipamentos - Informatica e TI</t>
        </is>
      </c>
      <c r="D1644" t="inlineStr">
        <is>
          <t>01/11/2026</t>
        </is>
      </c>
      <c r="E1644" s="488" t="n">
        <v>231</v>
      </c>
      <c r="F1644" t="inlineStr">
        <is>
          <t>Fabrica de Bares (2025)</t>
        </is>
      </c>
      <c r="G1644" t="b">
        <v>1</v>
      </c>
      <c r="H1644" t="inlineStr">
        <is>
          <t>11/2026</t>
        </is>
      </c>
    </row>
    <row r="1645">
      <c r="A1645" t="inlineStr">
        <is>
          <t>Love Cabaret</t>
        </is>
      </c>
      <c r="B1645" t="inlineStr">
        <is>
          <t>Locação de Equipamentos</t>
        </is>
      </c>
      <c r="C1645" t="inlineStr">
        <is>
          <t>Locações de Equipamentos - Comunicação e Marketing</t>
        </is>
      </c>
      <c r="D1645" t="inlineStr">
        <is>
          <t>01/11/2026</t>
        </is>
      </c>
      <c r="E1645" s="488" t="n">
        <v>0</v>
      </c>
      <c r="F1645" t="inlineStr">
        <is>
          <t>Fabrica de Bares (2025)</t>
        </is>
      </c>
      <c r="G1645" t="b">
        <v>1</v>
      </c>
      <c r="H1645" t="inlineStr">
        <is>
          <t>11/2026</t>
        </is>
      </c>
    </row>
    <row r="1646">
      <c r="A1646" t="inlineStr">
        <is>
          <t>Love Cabaret</t>
        </is>
      </c>
      <c r="B1646" t="inlineStr">
        <is>
          <t>Locação de Equipamentos</t>
        </is>
      </c>
      <c r="C1646" t="inlineStr">
        <is>
          <t>Locação de Utensílios</t>
        </is>
      </c>
      <c r="D1646" t="inlineStr">
        <is>
          <t>01/11/2026</t>
        </is>
      </c>
      <c r="E1646" s="488" t="n">
        <v>0</v>
      </c>
      <c r="F1646" t="inlineStr">
        <is>
          <t>Fabrica de Bares (2025)</t>
        </is>
      </c>
      <c r="G1646" t="b">
        <v>1</v>
      </c>
      <c r="H1646" t="inlineStr">
        <is>
          <t>11/2026</t>
        </is>
      </c>
    </row>
    <row r="1647">
      <c r="A1647" t="inlineStr">
        <is>
          <t>Love Cabaret</t>
        </is>
      </c>
      <c r="B1647" t="inlineStr">
        <is>
          <t>Sistema de Franquias</t>
        </is>
      </c>
      <c r="C1647" t="inlineStr">
        <is>
          <t>Royalties</t>
        </is>
      </c>
      <c r="D1647" t="inlineStr">
        <is>
          <t>01/11/2026</t>
        </is>
      </c>
      <c r="E1647" s="488" t="n">
        <v>0</v>
      </c>
      <c r="F1647" t="inlineStr">
        <is>
          <t>Fabrica de Bares (2025)</t>
        </is>
      </c>
      <c r="G1647" t="b">
        <v>1</v>
      </c>
      <c r="H1647" t="inlineStr">
        <is>
          <t>11/2026</t>
        </is>
      </c>
    </row>
    <row r="1648">
      <c r="A1648" t="inlineStr">
        <is>
          <t>Love Cabaret</t>
        </is>
      </c>
      <c r="B1648" t="inlineStr">
        <is>
          <t>Sistema de Franquias</t>
        </is>
      </c>
      <c r="C1648" t="inlineStr">
        <is>
          <t>Fundo de Propaganda</t>
        </is>
      </c>
      <c r="D1648" t="inlineStr">
        <is>
          <t>01/11/2026</t>
        </is>
      </c>
      <c r="E1648" s="488" t="n">
        <v>0</v>
      </c>
      <c r="F1648" t="inlineStr">
        <is>
          <t>Fabrica de Bares (2025)</t>
        </is>
      </c>
      <c r="G1648" t="b">
        <v>1</v>
      </c>
      <c r="H1648" t="inlineStr">
        <is>
          <t>11/2026</t>
        </is>
      </c>
    </row>
    <row r="1649">
      <c r="A1649" t="inlineStr">
        <is>
          <t>Love Cabaret</t>
        </is>
      </c>
      <c r="B1649" t="inlineStr">
        <is>
          <t>Sistema de Franquias</t>
        </is>
      </c>
      <c r="C1649" t="inlineStr">
        <is>
          <t>Fee Gestão FB</t>
        </is>
      </c>
      <c r="D1649" t="inlineStr">
        <is>
          <t>01/11/2026</t>
        </is>
      </c>
      <c r="E1649" s="488" t="n">
        <v>15000</v>
      </c>
      <c r="F1649" t="inlineStr">
        <is>
          <t>Fabrica de Bares (2025)</t>
        </is>
      </c>
      <c r="G1649" t="b">
        <v>1</v>
      </c>
      <c r="H1649" t="inlineStr">
        <is>
          <t>11/2026</t>
        </is>
      </c>
    </row>
    <row r="1650">
      <c r="A1650" t="inlineStr">
        <is>
          <t>Love Cabaret</t>
        </is>
      </c>
      <c r="B1650" t="inlineStr">
        <is>
          <t>Patrocínio</t>
        </is>
      </c>
      <c r="C1650" t="inlineStr">
        <is>
          <t>(+) Receitas de Patrocínio</t>
        </is>
      </c>
      <c r="D1650" t="inlineStr">
        <is>
          <t>01/11/2026</t>
        </is>
      </c>
      <c r="E1650" s="488" t="n">
        <v>0</v>
      </c>
      <c r="F1650" t="inlineStr">
        <is>
          <t>Fabrica de Bares (2025)</t>
        </is>
      </c>
      <c r="G1650" t="b">
        <v>1</v>
      </c>
      <c r="H1650" t="inlineStr">
        <is>
          <t>11/2026</t>
        </is>
      </c>
    </row>
    <row r="1651">
      <c r="A1651" t="inlineStr">
        <is>
          <t>Love Cabaret</t>
        </is>
      </c>
      <c r="B1651" t="inlineStr">
        <is>
          <t>Patrocínio</t>
        </is>
      </c>
      <c r="C1651" t="inlineStr">
        <is>
          <t>(-) Despesas de Patrocínio</t>
        </is>
      </c>
      <c r="D1651" t="inlineStr">
        <is>
          <t>01/11/2026</t>
        </is>
      </c>
      <c r="E1651" s="488" t="n">
        <v>0</v>
      </c>
      <c r="F1651" t="inlineStr">
        <is>
          <t>Fabrica de Bares (2025)</t>
        </is>
      </c>
      <c r="G1651" t="b">
        <v>1</v>
      </c>
      <c r="H1651" t="inlineStr">
        <is>
          <t>11/2026</t>
        </is>
      </c>
    </row>
    <row r="1652">
      <c r="A1652" t="inlineStr">
        <is>
          <t>Love Cabaret</t>
        </is>
      </c>
      <c r="B1652" t="inlineStr">
        <is>
          <t>Faturamento Bruto</t>
        </is>
      </c>
      <c r="C1652" t="inlineStr">
        <is>
          <t>Alimentação</t>
        </is>
      </c>
      <c r="D1652" t="inlineStr">
        <is>
          <t>01/12/2026</t>
        </is>
      </c>
      <c r="E1652" s="488" t="n">
        <v>71709.66</v>
      </c>
      <c r="F1652" t="inlineStr">
        <is>
          <t>Fabrica de Bares (2025)</t>
        </is>
      </c>
      <c r="G1652" t="b">
        <v>1</v>
      </c>
      <c r="H1652" t="inlineStr">
        <is>
          <t>12/2026</t>
        </is>
      </c>
    </row>
    <row r="1653">
      <c r="A1653" t="inlineStr">
        <is>
          <t>Love Cabaret</t>
        </is>
      </c>
      <c r="B1653" t="inlineStr">
        <is>
          <t>Faturamento Bruto</t>
        </is>
      </c>
      <c r="C1653" t="inlineStr">
        <is>
          <t>Bebida</t>
        </is>
      </c>
      <c r="D1653" t="inlineStr">
        <is>
          <t>01/12/2026</t>
        </is>
      </c>
      <c r="E1653" s="488" t="n">
        <v>102442.38</v>
      </c>
      <c r="F1653" t="inlineStr">
        <is>
          <t>Fabrica de Bares (2025)</t>
        </is>
      </c>
      <c r="G1653" t="b">
        <v>1</v>
      </c>
      <c r="H1653" t="inlineStr">
        <is>
          <t>12/2026</t>
        </is>
      </c>
    </row>
    <row r="1654">
      <c r="A1654" t="inlineStr">
        <is>
          <t>Love Cabaret</t>
        </is>
      </c>
      <c r="B1654" t="inlineStr">
        <is>
          <t>Faturamento Bruto</t>
        </is>
      </c>
      <c r="C1654" t="inlineStr">
        <is>
          <t>Artístico (couvert/shows)</t>
        </is>
      </c>
      <c r="D1654" t="inlineStr">
        <is>
          <t>01/12/2026</t>
        </is>
      </c>
      <c r="E1654" s="488" t="n">
        <v>83421</v>
      </c>
      <c r="F1654" t="inlineStr">
        <is>
          <t>Fabrica de Bares (2025)</t>
        </is>
      </c>
      <c r="G1654" t="b">
        <v>1</v>
      </c>
      <c r="H1654" t="inlineStr">
        <is>
          <t>12/2026</t>
        </is>
      </c>
    </row>
    <row r="1655">
      <c r="A1655" t="inlineStr">
        <is>
          <t>Love Cabaret</t>
        </is>
      </c>
      <c r="B1655" t="inlineStr">
        <is>
          <t>Faturamento Bruto</t>
        </is>
      </c>
      <c r="C1655" t="inlineStr">
        <is>
          <t>Gifts</t>
        </is>
      </c>
      <c r="D1655" t="inlineStr">
        <is>
          <t>01/12/2026</t>
        </is>
      </c>
      <c r="E1655" s="488" t="n">
        <v>0</v>
      </c>
      <c r="F1655" t="inlineStr">
        <is>
          <t>Fabrica de Bares (2025)</t>
        </is>
      </c>
      <c r="G1655" t="b">
        <v>1</v>
      </c>
      <c r="H1655" t="inlineStr">
        <is>
          <t>12/2026</t>
        </is>
      </c>
    </row>
    <row r="1656">
      <c r="A1656" t="inlineStr">
        <is>
          <t>Love Cabaret</t>
        </is>
      </c>
      <c r="B1656" t="inlineStr">
        <is>
          <t>Faturamento Bruto</t>
        </is>
      </c>
      <c r="C1656" t="inlineStr">
        <is>
          <t>Serviço</t>
        </is>
      </c>
      <c r="D1656" t="inlineStr">
        <is>
          <t>01/12/2026</t>
        </is>
      </c>
      <c r="E1656" s="488" t="n">
        <v>24586.17</v>
      </c>
      <c r="F1656" t="inlineStr">
        <is>
          <t>Fabrica de Bares (2025)</t>
        </is>
      </c>
      <c r="G1656" t="b">
        <v>1</v>
      </c>
      <c r="H1656" t="inlineStr">
        <is>
          <t>12/2026</t>
        </is>
      </c>
    </row>
    <row r="1657">
      <c r="A1657" t="inlineStr">
        <is>
          <t>Love Cabaret</t>
        </is>
      </c>
      <c r="B1657" t="inlineStr">
        <is>
          <t>Faturamento Bruto</t>
        </is>
      </c>
      <c r="C1657" t="inlineStr">
        <is>
          <t>Eventos A&amp;B</t>
        </is>
      </c>
      <c r="D1657" t="inlineStr">
        <is>
          <t>01/12/2026</t>
        </is>
      </c>
      <c r="E1657" s="488" t="n">
        <v>84500</v>
      </c>
      <c r="F1657" t="inlineStr">
        <is>
          <t>Fabrica de Bares (2025)</t>
        </is>
      </c>
      <c r="G1657" t="b">
        <v>1</v>
      </c>
      <c r="H1657" t="inlineStr">
        <is>
          <t>12/2026</t>
        </is>
      </c>
    </row>
    <row r="1658">
      <c r="A1658" t="inlineStr">
        <is>
          <t>Love Cabaret</t>
        </is>
      </c>
      <c r="B1658" t="inlineStr">
        <is>
          <t>Faturamento Bruto</t>
        </is>
      </c>
      <c r="C1658" t="inlineStr">
        <is>
          <t>Eventos Couvert</t>
        </is>
      </c>
      <c r="D1658" t="inlineStr">
        <is>
          <t>01/12/2026</t>
        </is>
      </c>
      <c r="E1658" s="488" t="n">
        <v>6500</v>
      </c>
      <c r="F1658" t="inlineStr">
        <is>
          <t>Fabrica de Bares (2025)</t>
        </is>
      </c>
      <c r="G1658" t="b">
        <v>1</v>
      </c>
      <c r="H1658" t="inlineStr">
        <is>
          <t>12/2026</t>
        </is>
      </c>
    </row>
    <row r="1659">
      <c r="A1659" t="inlineStr">
        <is>
          <t>Love Cabaret</t>
        </is>
      </c>
      <c r="B1659" t="inlineStr">
        <is>
          <t>Faturamento Bruto</t>
        </is>
      </c>
      <c r="C1659" t="inlineStr">
        <is>
          <t>Eventos Locações</t>
        </is>
      </c>
      <c r="D1659" t="inlineStr">
        <is>
          <t>01/12/2026</t>
        </is>
      </c>
      <c r="E1659" s="488" t="n">
        <v>39000</v>
      </c>
      <c r="F1659" t="inlineStr">
        <is>
          <t>Fabrica de Bares (2025)</t>
        </is>
      </c>
      <c r="G1659" t="b">
        <v>1</v>
      </c>
      <c r="H1659" t="inlineStr">
        <is>
          <t>12/2026</t>
        </is>
      </c>
    </row>
    <row r="1660">
      <c r="A1660" t="inlineStr">
        <is>
          <t>Love Cabaret</t>
        </is>
      </c>
      <c r="B1660" t="inlineStr">
        <is>
          <t>Faturamento Bruto</t>
        </is>
      </c>
      <c r="C1660" t="inlineStr">
        <is>
          <t>Eventos Rebate Fornecedores</t>
        </is>
      </c>
      <c r="D1660" t="inlineStr">
        <is>
          <t>01/12/2026</t>
        </is>
      </c>
      <c r="E1660" s="488" t="n">
        <v>0</v>
      </c>
      <c r="F1660" t="inlineStr">
        <is>
          <t>Fabrica de Bares (2025)</t>
        </is>
      </c>
      <c r="G1660" t="b">
        <v>1</v>
      </c>
      <c r="H1660" t="inlineStr">
        <is>
          <t>12/2026</t>
        </is>
      </c>
    </row>
    <row r="1661">
      <c r="A1661" t="inlineStr">
        <is>
          <t>Love Cabaret</t>
        </is>
      </c>
      <c r="B1661" t="inlineStr">
        <is>
          <t>Faturamento Bruto</t>
        </is>
      </c>
      <c r="C1661" t="inlineStr">
        <is>
          <t>Delivery</t>
        </is>
      </c>
      <c r="D1661" t="inlineStr">
        <is>
          <t>01/12/2026</t>
        </is>
      </c>
      <c r="E1661" s="488" t="n">
        <v>0</v>
      </c>
      <c r="F1661" t="inlineStr">
        <is>
          <t>Fabrica de Bares (2025)</t>
        </is>
      </c>
      <c r="G1661" t="b">
        <v>1</v>
      </c>
      <c r="H1661" t="inlineStr">
        <is>
          <t>12/2026</t>
        </is>
      </c>
    </row>
    <row r="1662">
      <c r="A1662" t="inlineStr">
        <is>
          <t>Love Cabaret</t>
        </is>
      </c>
      <c r="B1662" t="inlineStr">
        <is>
          <t>Faturamento Bruto</t>
        </is>
      </c>
      <c r="C1662" t="inlineStr">
        <is>
          <t>Outras Receitas</t>
        </is>
      </c>
      <c r="D1662" t="inlineStr">
        <is>
          <t>01/12/2026</t>
        </is>
      </c>
      <c r="E1662" s="488" t="n">
        <v>34588</v>
      </c>
      <c r="F1662" t="inlineStr">
        <is>
          <t>Fabrica de Bares (2025)</t>
        </is>
      </c>
      <c r="G1662" t="b">
        <v>1</v>
      </c>
      <c r="H1662" t="inlineStr">
        <is>
          <t>12/2026</t>
        </is>
      </c>
    </row>
    <row r="1663">
      <c r="A1663" t="inlineStr">
        <is>
          <t>Love Cabaret</t>
        </is>
      </c>
      <c r="B1663" t="inlineStr">
        <is>
          <t>Deduções sobre Venda</t>
        </is>
      </c>
      <c r="C1663" t="inlineStr">
        <is>
          <t>Descontos - Operação</t>
        </is>
      </c>
      <c r="D1663" t="inlineStr">
        <is>
          <t>01/12/2026</t>
        </is>
      </c>
      <c r="E1663" s="488" t="n">
        <v>4353.8</v>
      </c>
      <c r="F1663" t="inlineStr">
        <is>
          <t>Fabrica de Bares (2025)</t>
        </is>
      </c>
      <c r="G1663" t="b">
        <v>1</v>
      </c>
      <c r="H1663" t="inlineStr">
        <is>
          <t>12/2026</t>
        </is>
      </c>
    </row>
    <row r="1664">
      <c r="A1664" t="inlineStr">
        <is>
          <t>Love Cabaret</t>
        </is>
      </c>
      <c r="B1664" t="inlineStr">
        <is>
          <t>Deduções sobre Venda</t>
        </is>
      </c>
      <c r="C1664" t="inlineStr">
        <is>
          <t>Desconto - Alimentação Escritório</t>
        </is>
      </c>
      <c r="D1664" t="inlineStr">
        <is>
          <t>01/12/2026</t>
        </is>
      </c>
      <c r="E1664" s="488" t="n">
        <v>3448.21</v>
      </c>
      <c r="F1664" t="inlineStr">
        <is>
          <t>Fabrica de Bares (2025)</t>
        </is>
      </c>
      <c r="G1664" t="b">
        <v>1</v>
      </c>
      <c r="H1664" t="inlineStr">
        <is>
          <t>12/2026</t>
        </is>
      </c>
    </row>
    <row r="1665">
      <c r="A1665" t="inlineStr">
        <is>
          <t>Love Cabaret</t>
        </is>
      </c>
      <c r="B1665" t="inlineStr">
        <is>
          <t>Deduções sobre Venda</t>
        </is>
      </c>
      <c r="C1665" t="inlineStr">
        <is>
          <t>Descontos - Marketing</t>
        </is>
      </c>
      <c r="D1665" t="inlineStr">
        <is>
          <t>01/12/2026</t>
        </is>
      </c>
      <c r="E1665" s="488" t="n">
        <v>435.38</v>
      </c>
      <c r="F1665" t="inlineStr">
        <is>
          <t>Fabrica de Bares (2025)</t>
        </is>
      </c>
      <c r="G1665" t="b">
        <v>1</v>
      </c>
      <c r="H1665" t="inlineStr">
        <is>
          <t>12/2026</t>
        </is>
      </c>
    </row>
    <row r="1666">
      <c r="A1666" t="inlineStr">
        <is>
          <t>Love Cabaret</t>
        </is>
      </c>
      <c r="B1666" t="inlineStr">
        <is>
          <t>Impostos sobre Venda</t>
        </is>
      </c>
      <c r="C1666" t="inlineStr">
        <is>
          <t>PIS / COFINS</t>
        </is>
      </c>
      <c r="D1666" t="inlineStr">
        <is>
          <t>01/12/2026</t>
        </is>
      </c>
      <c r="E1666" s="488" t="n">
        <v>13646.99</v>
      </c>
      <c r="F1666" t="inlineStr">
        <is>
          <t>Fabrica de Bares (2025)</t>
        </is>
      </c>
      <c r="G1666" t="b">
        <v>1</v>
      </c>
      <c r="H1666" t="inlineStr">
        <is>
          <t>12/2026</t>
        </is>
      </c>
    </row>
    <row r="1667">
      <c r="A1667" t="inlineStr">
        <is>
          <t>Love Cabaret</t>
        </is>
      </c>
      <c r="B1667" t="inlineStr">
        <is>
          <t>Impostos sobre Venda</t>
        </is>
      </c>
      <c r="C1667" t="inlineStr">
        <is>
          <t>ICMS</t>
        </is>
      </c>
      <c r="D1667" t="inlineStr">
        <is>
          <t>01/12/2026</t>
        </is>
      </c>
      <c r="E1667" s="488" t="n">
        <v>13682.92</v>
      </c>
      <c r="F1667" t="inlineStr">
        <is>
          <t>Fabrica de Bares (2025)</t>
        </is>
      </c>
      <c r="G1667" t="b">
        <v>1</v>
      </c>
      <c r="H1667" t="inlineStr">
        <is>
          <t>12/2026</t>
        </is>
      </c>
    </row>
    <row r="1668">
      <c r="A1668" t="inlineStr">
        <is>
          <t>Love Cabaret</t>
        </is>
      </c>
      <c r="B1668" t="inlineStr">
        <is>
          <t>Impostos sobre Venda</t>
        </is>
      </c>
      <c r="C1668" t="inlineStr">
        <is>
          <t>ISS</t>
        </is>
      </c>
      <c r="D1668" t="inlineStr">
        <is>
          <t>01/12/2026</t>
        </is>
      </c>
      <c r="E1668" s="488" t="n">
        <v>2275</v>
      </c>
      <c r="F1668" t="inlineStr">
        <is>
          <t>Fabrica de Bares (2025)</t>
        </is>
      </c>
      <c r="G1668" t="b">
        <v>1</v>
      </c>
      <c r="H1668" t="inlineStr">
        <is>
          <t>12/2026</t>
        </is>
      </c>
    </row>
    <row r="1669">
      <c r="A1669" t="inlineStr">
        <is>
          <t>Love Cabaret</t>
        </is>
      </c>
      <c r="B1669" t="inlineStr">
        <is>
          <t>Custo Mercadoria Vendida</t>
        </is>
      </c>
      <c r="C1669" t="inlineStr">
        <is>
          <t>Insumos - Alimentos</t>
        </is>
      </c>
      <c r="D1669" t="inlineStr">
        <is>
          <t>01/12/2026</t>
        </is>
      </c>
      <c r="E1669" s="488" t="n">
        <v>38746.29</v>
      </c>
      <c r="F1669" t="inlineStr">
        <is>
          <t>Fabrica de Bares (2025)</t>
        </is>
      </c>
      <c r="G1669" t="b">
        <v>1</v>
      </c>
      <c r="H1669" t="inlineStr">
        <is>
          <t>12/2026</t>
        </is>
      </c>
    </row>
    <row r="1670">
      <c r="A1670" t="inlineStr">
        <is>
          <t>Love Cabaret</t>
        </is>
      </c>
      <c r="B1670" t="inlineStr">
        <is>
          <t>Custo Mercadoria Vendida</t>
        </is>
      </c>
      <c r="C1670" t="inlineStr">
        <is>
          <t>Insumos - Bebidas</t>
        </is>
      </c>
      <c r="D1670" t="inlineStr">
        <is>
          <t>01/12/2026</t>
        </is>
      </c>
      <c r="E1670" s="488" t="n">
        <v>26044.63</v>
      </c>
      <c r="F1670" t="inlineStr">
        <is>
          <t>Fabrica de Bares (2025)</t>
        </is>
      </c>
      <c r="G1670" t="b">
        <v>1</v>
      </c>
      <c r="H1670" t="inlineStr">
        <is>
          <t>12/2026</t>
        </is>
      </c>
    </row>
    <row r="1671">
      <c r="A1671" t="inlineStr">
        <is>
          <t>Love Cabaret</t>
        </is>
      </c>
      <c r="B1671" t="inlineStr">
        <is>
          <t>Custo Mercadoria Vendida</t>
        </is>
      </c>
      <c r="C1671" t="inlineStr">
        <is>
          <t>Insumos - Embalagens</t>
        </is>
      </c>
      <c r="D1671" t="inlineStr">
        <is>
          <t>01/12/2026</t>
        </is>
      </c>
      <c r="E1671" s="488" t="n">
        <v>0</v>
      </c>
      <c r="F1671" t="inlineStr">
        <is>
          <t>Fabrica de Bares (2025)</t>
        </is>
      </c>
      <c r="G1671" t="b">
        <v>1</v>
      </c>
      <c r="H1671" t="inlineStr">
        <is>
          <t>12/2026</t>
        </is>
      </c>
    </row>
    <row r="1672">
      <c r="A1672" t="inlineStr">
        <is>
          <t>Love Cabaret</t>
        </is>
      </c>
      <c r="B1672" t="inlineStr">
        <is>
          <t>Custo Mercadoria Vendida</t>
        </is>
      </c>
      <c r="C1672" t="inlineStr">
        <is>
          <t>Insumos - Eventos A&amp;B</t>
        </is>
      </c>
      <c r="D1672" t="inlineStr">
        <is>
          <t>01/12/2026</t>
        </is>
      </c>
      <c r="E1672" s="488" t="n">
        <v>0</v>
      </c>
      <c r="F1672" t="inlineStr">
        <is>
          <t>Fabrica de Bares (2025)</t>
        </is>
      </c>
      <c r="G1672" t="b">
        <v>1</v>
      </c>
      <c r="H1672" t="inlineStr">
        <is>
          <t>12/2026</t>
        </is>
      </c>
    </row>
    <row r="1673">
      <c r="A1673" t="inlineStr">
        <is>
          <t>Love Cabaret</t>
        </is>
      </c>
      <c r="B1673" t="inlineStr">
        <is>
          <t>Custos Artístico Geral</t>
        </is>
      </c>
      <c r="C1673" t="inlineStr">
        <is>
          <t>Cachê de Músicos e Artistas</t>
        </is>
      </c>
      <c r="D1673" t="inlineStr">
        <is>
          <t>01/12/2026</t>
        </is>
      </c>
      <c r="E1673" s="488" t="n">
        <v>43000</v>
      </c>
      <c r="F1673" t="inlineStr">
        <is>
          <t>Fabrica de Bares (2025)</t>
        </is>
      </c>
      <c r="G1673" t="b">
        <v>1</v>
      </c>
      <c r="H1673" t="inlineStr">
        <is>
          <t>12/2026</t>
        </is>
      </c>
    </row>
    <row r="1674">
      <c r="A1674" t="inlineStr">
        <is>
          <t>Love Cabaret</t>
        </is>
      </c>
      <c r="B1674" t="inlineStr">
        <is>
          <t>Custos Artístico Geral</t>
        </is>
      </c>
      <c r="C1674" t="inlineStr">
        <is>
          <t>Alimentação e Transporte</t>
        </is>
      </c>
      <c r="D1674" t="inlineStr">
        <is>
          <t>01/12/2026</t>
        </is>
      </c>
      <c r="E1674" s="488" t="n">
        <v>834.21</v>
      </c>
      <c r="F1674" t="inlineStr">
        <is>
          <t>Fabrica de Bares (2025)</t>
        </is>
      </c>
      <c r="G1674" t="b">
        <v>1</v>
      </c>
      <c r="H1674" t="inlineStr">
        <is>
          <t>12/2026</t>
        </is>
      </c>
    </row>
    <row r="1675">
      <c r="A1675" t="inlineStr">
        <is>
          <t>Love Cabaret</t>
        </is>
      </c>
      <c r="B1675" t="inlineStr">
        <is>
          <t>Custos Artístico Geral</t>
        </is>
      </c>
      <c r="C1675" t="inlineStr">
        <is>
          <t>Taxas e Licenças - Artístico</t>
        </is>
      </c>
      <c r="D1675" t="inlineStr">
        <is>
          <t>01/12/2026</t>
        </is>
      </c>
      <c r="E1675" s="488" t="n">
        <v>843.15</v>
      </c>
      <c r="F1675" t="inlineStr">
        <is>
          <t>Fabrica de Bares (2025)</t>
        </is>
      </c>
      <c r="G1675" t="b">
        <v>1</v>
      </c>
      <c r="H1675" t="inlineStr">
        <is>
          <t>12/2026</t>
        </is>
      </c>
    </row>
    <row r="1676">
      <c r="A1676" t="inlineStr">
        <is>
          <t>Love Cabaret</t>
        </is>
      </c>
      <c r="B1676" t="inlineStr">
        <is>
          <t>Mão de Obra - PJ</t>
        </is>
      </c>
      <c r="C1676" t="inlineStr">
        <is>
          <t>MDO Terceirizada - Artístico</t>
        </is>
      </c>
      <c r="D1676" t="inlineStr">
        <is>
          <t>01/12/2026</t>
        </is>
      </c>
      <c r="E1676" s="488" t="n">
        <v>13750</v>
      </c>
      <c r="F1676" t="inlineStr">
        <is>
          <t>Fabrica de Bares (2025)</t>
        </is>
      </c>
      <c r="G1676" t="b">
        <v>1</v>
      </c>
      <c r="H1676" t="inlineStr">
        <is>
          <t>12/2026</t>
        </is>
      </c>
    </row>
    <row r="1677">
      <c r="A1677" t="inlineStr">
        <is>
          <t>Love Cabaret</t>
        </is>
      </c>
      <c r="B1677" t="inlineStr">
        <is>
          <t>Custos Artístico Geral</t>
        </is>
      </c>
      <c r="C1677" t="inlineStr">
        <is>
          <t>Técnico de Som / Luz</t>
        </is>
      </c>
      <c r="D1677" t="inlineStr">
        <is>
          <t>01/12/2026</t>
        </is>
      </c>
      <c r="E1677" s="488" t="n">
        <v>4166.67</v>
      </c>
      <c r="F1677" t="inlineStr">
        <is>
          <t>Fabrica de Bares (2025)</t>
        </is>
      </c>
      <c r="G1677" t="b">
        <v>1</v>
      </c>
      <c r="H1677" t="inlineStr">
        <is>
          <t>12/2026</t>
        </is>
      </c>
    </row>
    <row r="1678">
      <c r="A1678" t="inlineStr">
        <is>
          <t>Love Cabaret</t>
        </is>
      </c>
      <c r="B1678" t="inlineStr">
        <is>
          <t>Custos Artístico Geral</t>
        </is>
      </c>
      <c r="C1678" t="inlineStr">
        <is>
          <t>Locação de Equipamentos Fixo</t>
        </is>
      </c>
      <c r="D1678" t="inlineStr">
        <is>
          <t>01/12/2026</t>
        </is>
      </c>
      <c r="E1678" s="488" t="n">
        <v>5250</v>
      </c>
      <c r="F1678" t="inlineStr">
        <is>
          <t>Fabrica de Bares (2025)</t>
        </is>
      </c>
      <c r="G1678" t="b">
        <v>1</v>
      </c>
      <c r="H1678" t="inlineStr">
        <is>
          <t>12/2026</t>
        </is>
      </c>
    </row>
    <row r="1679">
      <c r="A1679" t="inlineStr">
        <is>
          <t>Love Cabaret</t>
        </is>
      </c>
      <c r="B1679" t="inlineStr">
        <is>
          <t>Custos Artístico Geral</t>
        </is>
      </c>
      <c r="C1679" t="inlineStr">
        <is>
          <t>Locação de Equipamentos Variável</t>
        </is>
      </c>
      <c r="D1679" t="inlineStr">
        <is>
          <t>01/12/2026</t>
        </is>
      </c>
      <c r="E1679" s="488" t="n">
        <v>0</v>
      </c>
      <c r="F1679" t="inlineStr">
        <is>
          <t>Fabrica de Bares (2025)</t>
        </is>
      </c>
      <c r="G1679" t="b">
        <v>1</v>
      </c>
      <c r="H1679" t="inlineStr">
        <is>
          <t>12/2026</t>
        </is>
      </c>
    </row>
    <row r="1680">
      <c r="A1680" t="inlineStr">
        <is>
          <t>Love Cabaret</t>
        </is>
      </c>
      <c r="B1680" t="inlineStr">
        <is>
          <t>Mão de Obra - PJ</t>
        </is>
      </c>
      <c r="C1680" t="inlineStr">
        <is>
          <t>MDO Terceirizada - Eventos</t>
        </is>
      </c>
      <c r="D1680" t="inlineStr">
        <is>
          <t>01/12/2026</t>
        </is>
      </c>
      <c r="E1680" s="488" t="n">
        <v>1600</v>
      </c>
      <c r="F1680" t="inlineStr">
        <is>
          <t>Fabrica de Bares (2025)</t>
        </is>
      </c>
      <c r="G1680" t="b">
        <v>1</v>
      </c>
      <c r="H1680" t="inlineStr">
        <is>
          <t>12/2026</t>
        </is>
      </c>
    </row>
    <row r="1681">
      <c r="A1681" t="inlineStr">
        <is>
          <t>Love Cabaret</t>
        </is>
      </c>
      <c r="B1681" t="inlineStr">
        <is>
          <t>Custos de Eventos</t>
        </is>
      </c>
      <c r="C1681" t="inlineStr">
        <is>
          <t>Comissões de Vendas - Eventos</t>
        </is>
      </c>
      <c r="D1681" t="inlineStr">
        <is>
          <t>01/12/2026</t>
        </is>
      </c>
      <c r="E1681" s="488" t="n">
        <v>2600</v>
      </c>
      <c r="F1681" t="inlineStr">
        <is>
          <t>Fabrica de Bares (2025)</t>
        </is>
      </c>
      <c r="G1681" t="b">
        <v>1</v>
      </c>
      <c r="H1681" t="inlineStr">
        <is>
          <t>12/2026</t>
        </is>
      </c>
    </row>
    <row r="1682">
      <c r="A1682" t="inlineStr">
        <is>
          <t>Love Cabaret</t>
        </is>
      </c>
      <c r="B1682" t="inlineStr">
        <is>
          <t>Custos de Eventos</t>
        </is>
      </c>
      <c r="C1682" t="inlineStr">
        <is>
          <t>Serviços Terceirizados - Eventos</t>
        </is>
      </c>
      <c r="D1682" t="inlineStr">
        <is>
          <t>01/12/2026</t>
        </is>
      </c>
      <c r="E1682" s="488" t="n">
        <v>2080</v>
      </c>
      <c r="F1682" t="inlineStr">
        <is>
          <t>Fabrica de Bares (2025)</t>
        </is>
      </c>
      <c r="G1682" t="b">
        <v>1</v>
      </c>
      <c r="H1682" t="inlineStr">
        <is>
          <t>12/2026</t>
        </is>
      </c>
    </row>
    <row r="1683">
      <c r="A1683" t="inlineStr">
        <is>
          <t>Love Cabaret</t>
        </is>
      </c>
      <c r="B1683" t="inlineStr">
        <is>
          <t>Custos de Eventos</t>
        </is>
      </c>
      <c r="C1683" t="inlineStr">
        <is>
          <t>Serviço de Segurança - Eventos</t>
        </is>
      </c>
      <c r="D1683" t="inlineStr">
        <is>
          <t>01/12/2026</t>
        </is>
      </c>
      <c r="E1683" s="488" t="n">
        <v>650</v>
      </c>
      <c r="F1683" t="inlineStr">
        <is>
          <t>Fabrica de Bares (2025)</t>
        </is>
      </c>
      <c r="G1683" t="b">
        <v>1</v>
      </c>
      <c r="H1683" t="inlineStr">
        <is>
          <t>12/2026</t>
        </is>
      </c>
    </row>
    <row r="1684">
      <c r="A1684" t="inlineStr">
        <is>
          <t>Love Cabaret</t>
        </is>
      </c>
      <c r="B1684" t="inlineStr">
        <is>
          <t>Custos de Eventos</t>
        </is>
      </c>
      <c r="C1684" t="inlineStr">
        <is>
          <t>Artistas e Palestrantes - Eventos</t>
        </is>
      </c>
      <c r="D1684" t="inlineStr">
        <is>
          <t>01/12/2026</t>
        </is>
      </c>
      <c r="E1684" s="488" t="n">
        <v>0</v>
      </c>
      <c r="F1684" t="inlineStr">
        <is>
          <t>Fabrica de Bares (2025)</t>
        </is>
      </c>
      <c r="G1684" t="b">
        <v>1</v>
      </c>
      <c r="H1684" t="inlineStr">
        <is>
          <t>12/2026</t>
        </is>
      </c>
    </row>
    <row r="1685">
      <c r="A1685" t="inlineStr">
        <is>
          <t>Love Cabaret</t>
        </is>
      </c>
      <c r="B1685" t="inlineStr">
        <is>
          <t>Custos de Eventos</t>
        </is>
      </c>
      <c r="C1685" t="inlineStr">
        <is>
          <t>Decoração - Eventos</t>
        </is>
      </c>
      <c r="D1685" t="inlineStr">
        <is>
          <t>01/12/2026</t>
        </is>
      </c>
      <c r="E1685" s="488" t="n">
        <v>0</v>
      </c>
      <c r="F1685" t="inlineStr">
        <is>
          <t>Fabrica de Bares (2025)</t>
        </is>
      </c>
      <c r="G1685" t="b">
        <v>1</v>
      </c>
      <c r="H1685" t="inlineStr">
        <is>
          <t>12/2026</t>
        </is>
      </c>
    </row>
    <row r="1686">
      <c r="A1686" t="inlineStr">
        <is>
          <t>Love Cabaret</t>
        </is>
      </c>
      <c r="B1686" t="inlineStr">
        <is>
          <t>Custos de Eventos</t>
        </is>
      </c>
      <c r="C1686" t="inlineStr">
        <is>
          <t>Material Descartável - Eventos</t>
        </is>
      </c>
      <c r="D1686" t="inlineStr">
        <is>
          <t>01/12/2026</t>
        </is>
      </c>
      <c r="E1686" s="488" t="n">
        <v>0</v>
      </c>
      <c r="F1686" t="inlineStr">
        <is>
          <t>Fabrica de Bares (2025)</t>
        </is>
      </c>
      <c r="G1686" t="b">
        <v>1</v>
      </c>
      <c r="H1686" t="inlineStr">
        <is>
          <t>12/2026</t>
        </is>
      </c>
    </row>
    <row r="1687">
      <c r="A1687" t="inlineStr">
        <is>
          <t>Love Cabaret</t>
        </is>
      </c>
      <c r="B1687" t="inlineStr">
        <is>
          <t>Custos de Eventos</t>
        </is>
      </c>
      <c r="C1687" t="inlineStr">
        <is>
          <t>Brindes e Confraternizações - Eventos</t>
        </is>
      </c>
      <c r="D1687" t="inlineStr">
        <is>
          <t>01/12/2026</t>
        </is>
      </c>
      <c r="E1687" s="488" t="n">
        <v>0</v>
      </c>
      <c r="F1687" t="inlineStr">
        <is>
          <t>Fabrica de Bares (2025)</t>
        </is>
      </c>
      <c r="G1687" t="b">
        <v>1</v>
      </c>
      <c r="H1687" t="inlineStr">
        <is>
          <t>12/2026</t>
        </is>
      </c>
    </row>
    <row r="1688">
      <c r="A1688" t="inlineStr">
        <is>
          <t>Love Cabaret</t>
        </is>
      </c>
      <c r="B1688" t="inlineStr">
        <is>
          <t>Custos de Eventos</t>
        </is>
      </c>
      <c r="C1688" t="inlineStr">
        <is>
          <t>Material de Escritório - Eventos</t>
        </is>
      </c>
      <c r="D1688" t="inlineStr">
        <is>
          <t>01/12/2026</t>
        </is>
      </c>
      <c r="E1688" s="488" t="n">
        <v>0</v>
      </c>
      <c r="F1688" t="inlineStr">
        <is>
          <t>Fabrica de Bares (2025)</t>
        </is>
      </c>
      <c r="G1688" t="b">
        <v>1</v>
      </c>
      <c r="H1688" t="inlineStr">
        <is>
          <t>12/2026</t>
        </is>
      </c>
    </row>
    <row r="1689">
      <c r="A1689" t="inlineStr">
        <is>
          <t>Love Cabaret</t>
        </is>
      </c>
      <c r="B1689" t="inlineStr">
        <is>
          <t>Custos de Eventos</t>
        </is>
      </c>
      <c r="C1689" t="inlineStr">
        <is>
          <t>Material de Manutenção - Eventos</t>
        </is>
      </c>
      <c r="D1689" t="inlineStr">
        <is>
          <t>01/12/2026</t>
        </is>
      </c>
      <c r="E1689" s="488" t="n">
        <v>0</v>
      </c>
      <c r="F1689" t="inlineStr">
        <is>
          <t>Fabrica de Bares (2025)</t>
        </is>
      </c>
      <c r="G1689" t="b">
        <v>1</v>
      </c>
      <c r="H1689" t="inlineStr">
        <is>
          <t>12/2026</t>
        </is>
      </c>
    </row>
    <row r="1690">
      <c r="A1690" t="inlineStr">
        <is>
          <t>Love Cabaret</t>
        </is>
      </c>
      <c r="B1690" t="inlineStr">
        <is>
          <t>Custos de Eventos</t>
        </is>
      </c>
      <c r="C1690" t="inlineStr">
        <is>
          <t>Serviço de Manutenção - Estrutura - Eventos</t>
        </is>
      </c>
      <c r="D1690" t="inlineStr">
        <is>
          <t>01/12/2026</t>
        </is>
      </c>
      <c r="E1690" s="488" t="n">
        <v>0</v>
      </c>
      <c r="F1690" t="inlineStr">
        <is>
          <t>Fabrica de Bares (2025)</t>
        </is>
      </c>
      <c r="G1690" t="b">
        <v>1</v>
      </c>
      <c r="H1690" t="inlineStr">
        <is>
          <t>12/2026</t>
        </is>
      </c>
    </row>
    <row r="1691">
      <c r="A1691" t="inlineStr">
        <is>
          <t>Love Cabaret</t>
        </is>
      </c>
      <c r="B1691" t="inlineStr">
        <is>
          <t>Custos de Eventos</t>
        </is>
      </c>
      <c r="C1691" t="inlineStr">
        <is>
          <t>Serviço de Manutenção - Equipamentos - Eventos</t>
        </is>
      </c>
      <c r="D1691" t="inlineStr">
        <is>
          <t>01/12/2026</t>
        </is>
      </c>
      <c r="E1691" s="488" t="n">
        <v>0</v>
      </c>
      <c r="F1691" t="inlineStr">
        <is>
          <t>Fabrica de Bares (2025)</t>
        </is>
      </c>
      <c r="G1691" t="b">
        <v>1</v>
      </c>
      <c r="H1691" t="inlineStr">
        <is>
          <t>12/2026</t>
        </is>
      </c>
    </row>
    <row r="1692">
      <c r="A1692" t="inlineStr">
        <is>
          <t>Love Cabaret</t>
        </is>
      </c>
      <c r="B1692" t="inlineStr">
        <is>
          <t>Custos de Eventos</t>
        </is>
      </c>
      <c r="C1692" t="inlineStr">
        <is>
          <t>Viagens e Estadias - Eventos</t>
        </is>
      </c>
      <c r="D1692" t="inlineStr">
        <is>
          <t>01/12/2026</t>
        </is>
      </c>
      <c r="E1692" s="488" t="n">
        <v>0</v>
      </c>
      <c r="F1692" t="inlineStr">
        <is>
          <t>Fabrica de Bares (2025)</t>
        </is>
      </c>
      <c r="G1692" t="b">
        <v>1</v>
      </c>
      <c r="H1692" t="inlineStr">
        <is>
          <t>12/2026</t>
        </is>
      </c>
    </row>
    <row r="1693">
      <c r="A1693" t="inlineStr">
        <is>
          <t>Love Cabaret</t>
        </is>
      </c>
      <c r="B1693" t="inlineStr">
        <is>
          <t>Custos de Eventos</t>
        </is>
      </c>
      <c r="C1693" t="inlineStr">
        <is>
          <t>Transporte Equipe - Eventos</t>
        </is>
      </c>
      <c r="D1693" t="inlineStr">
        <is>
          <t>01/12/2026</t>
        </is>
      </c>
      <c r="E1693" s="488" t="n">
        <v>0</v>
      </c>
      <c r="F1693" t="inlineStr">
        <is>
          <t>Fabrica de Bares (2025)</t>
        </is>
      </c>
      <c r="G1693" t="b">
        <v>1</v>
      </c>
      <c r="H1693" t="inlineStr">
        <is>
          <t>12/2026</t>
        </is>
      </c>
    </row>
    <row r="1694">
      <c r="A1694" t="inlineStr">
        <is>
          <t>Love Cabaret</t>
        </is>
      </c>
      <c r="B1694" t="inlineStr">
        <is>
          <t>Custos de Eventos</t>
        </is>
      </c>
      <c r="C1694" t="inlineStr">
        <is>
          <t>Fretes e Carretos - Eventos</t>
        </is>
      </c>
      <c r="D1694" t="inlineStr">
        <is>
          <t>01/12/2026</t>
        </is>
      </c>
      <c r="E1694" s="488" t="n">
        <v>0</v>
      </c>
      <c r="F1694" t="inlineStr">
        <is>
          <t>Fabrica de Bares (2025)</t>
        </is>
      </c>
      <c r="G1694" t="b">
        <v>1</v>
      </c>
      <c r="H1694" t="inlineStr">
        <is>
          <t>12/2026</t>
        </is>
      </c>
    </row>
    <row r="1695">
      <c r="A1695" t="inlineStr">
        <is>
          <t>Love Cabaret</t>
        </is>
      </c>
      <c r="B1695" t="inlineStr">
        <is>
          <t>Custos de Eventos</t>
        </is>
      </c>
      <c r="C1695" t="inlineStr">
        <is>
          <t>Locação de Utensílios - Eventos</t>
        </is>
      </c>
      <c r="D1695" t="inlineStr">
        <is>
          <t>01/12/2026</t>
        </is>
      </c>
      <c r="E1695" s="488" t="n">
        <v>0</v>
      </c>
      <c r="F1695" t="inlineStr">
        <is>
          <t>Fabrica de Bares (2025)</t>
        </is>
      </c>
      <c r="G1695" t="b">
        <v>1</v>
      </c>
      <c r="H1695" t="inlineStr">
        <is>
          <t>12/2026</t>
        </is>
      </c>
    </row>
    <row r="1696">
      <c r="A1696" t="inlineStr">
        <is>
          <t>Love Cabaret</t>
        </is>
      </c>
      <c r="B1696" t="inlineStr">
        <is>
          <t>Custos de Eventos</t>
        </is>
      </c>
      <c r="C1696" t="inlineStr">
        <is>
          <t>Locação de Equipamentos - Eventos</t>
        </is>
      </c>
      <c r="D1696" t="inlineStr">
        <is>
          <t>01/12/2026</t>
        </is>
      </c>
      <c r="E1696" s="488" t="n">
        <v>0</v>
      </c>
      <c r="F1696" t="inlineStr">
        <is>
          <t>Fabrica de Bares (2025)</t>
        </is>
      </c>
      <c r="G1696" t="b">
        <v>1</v>
      </c>
      <c r="H1696" t="inlineStr">
        <is>
          <t>12/2026</t>
        </is>
      </c>
    </row>
    <row r="1697">
      <c r="A1697" t="inlineStr">
        <is>
          <t>Love Cabaret</t>
        </is>
      </c>
      <c r="B1697" t="inlineStr">
        <is>
          <t>Custos de Eventos</t>
        </is>
      </c>
      <c r="C1697" t="inlineStr">
        <is>
          <t>Locação de Mobiliário - Eventos</t>
        </is>
      </c>
      <c r="D1697" t="inlineStr">
        <is>
          <t>01/12/2026</t>
        </is>
      </c>
      <c r="E1697" s="488" t="n">
        <v>0</v>
      </c>
      <c r="F1697" t="inlineStr">
        <is>
          <t>Fabrica de Bares (2025)</t>
        </is>
      </c>
      <c r="G1697" t="b">
        <v>1</v>
      </c>
      <c r="H1697" t="inlineStr">
        <is>
          <t>12/2026</t>
        </is>
      </c>
    </row>
    <row r="1698">
      <c r="A1698" t="inlineStr">
        <is>
          <t>Love Cabaret</t>
        </is>
      </c>
      <c r="B1698" t="inlineStr">
        <is>
          <t>Custos de Eventos</t>
        </is>
      </c>
      <c r="C1698" t="inlineStr">
        <is>
          <t>Locação de Coberturas - Eventos</t>
        </is>
      </c>
      <c r="D1698" t="inlineStr">
        <is>
          <t>01/12/2026</t>
        </is>
      </c>
      <c r="E1698" s="488" t="n">
        <v>0</v>
      </c>
      <c r="F1698" t="inlineStr">
        <is>
          <t>Fabrica de Bares (2025)</t>
        </is>
      </c>
      <c r="G1698" t="b">
        <v>1</v>
      </c>
      <c r="H1698" t="inlineStr">
        <is>
          <t>12/2026</t>
        </is>
      </c>
    </row>
    <row r="1699">
      <c r="A1699" t="inlineStr">
        <is>
          <t>Love Cabaret</t>
        </is>
      </c>
      <c r="B1699" t="inlineStr">
        <is>
          <t>Custos de Eventos</t>
        </is>
      </c>
      <c r="C1699" t="inlineStr">
        <is>
          <t>Repasse Gazit - Locação Aroo</t>
        </is>
      </c>
      <c r="D1699" t="inlineStr">
        <is>
          <t>01/12/2026</t>
        </is>
      </c>
      <c r="E1699" s="488" t="n">
        <v>0</v>
      </c>
      <c r="F1699" t="inlineStr">
        <is>
          <t>Fabrica de Bares (2025)</t>
        </is>
      </c>
      <c r="G1699" t="b">
        <v>1</v>
      </c>
      <c r="H1699" t="inlineStr">
        <is>
          <t>12/2026</t>
        </is>
      </c>
    </row>
    <row r="1700">
      <c r="A1700" t="inlineStr">
        <is>
          <t>Love Cabaret</t>
        </is>
      </c>
      <c r="B1700" t="inlineStr">
        <is>
          <t>Custos de Eventos</t>
        </is>
      </c>
      <c r="C1700" t="inlineStr">
        <is>
          <t>Repasse Gazit - Locação Anexo Abaru</t>
        </is>
      </c>
      <c r="D1700" t="inlineStr">
        <is>
          <t>01/12/2026</t>
        </is>
      </c>
      <c r="E1700" s="488" t="n">
        <v>0</v>
      </c>
      <c r="F1700" t="inlineStr">
        <is>
          <t>Fabrica de Bares (2025)</t>
        </is>
      </c>
      <c r="G1700" t="b">
        <v>1</v>
      </c>
      <c r="H1700" t="inlineStr">
        <is>
          <t>12/2026</t>
        </is>
      </c>
    </row>
    <row r="1701">
      <c r="A1701" t="inlineStr">
        <is>
          <t>Love Cabaret</t>
        </is>
      </c>
      <c r="B1701" t="inlineStr">
        <is>
          <t>Gorjeta</t>
        </is>
      </c>
      <c r="C1701" t="inlineStr">
        <is>
          <t xml:space="preserve">  -  Comissões e Gorjeta</t>
        </is>
      </c>
      <c r="D1701" t="inlineStr">
        <is>
          <t>01/12/2026</t>
        </is>
      </c>
      <c r="E1701" s="488" t="n">
        <v>8666.870000000001</v>
      </c>
      <c r="F1701" t="inlineStr">
        <is>
          <t>Fabrica de Bares (2025)</t>
        </is>
      </c>
      <c r="G1701" t="b">
        <v>1</v>
      </c>
      <c r="H1701" t="inlineStr">
        <is>
          <t>12/2026</t>
        </is>
      </c>
    </row>
    <row r="1702">
      <c r="A1702" t="inlineStr">
        <is>
          <t>Love Cabaret</t>
        </is>
      </c>
      <c r="B1702" t="inlineStr">
        <is>
          <t>Deduções sobre Venda</t>
        </is>
      </c>
      <c r="C1702" t="inlineStr">
        <is>
          <t>Meios de pagamento</t>
        </is>
      </c>
      <c r="D1702" t="inlineStr">
        <is>
          <t>01/12/2026</t>
        </is>
      </c>
      <c r="E1702" s="488" t="n">
        <v>7025.1</v>
      </c>
      <c r="F1702" t="inlineStr">
        <is>
          <t>Fabrica de Bares (2025)</t>
        </is>
      </c>
      <c r="G1702" t="b">
        <v>1</v>
      </c>
      <c r="H1702" t="inlineStr">
        <is>
          <t>12/2026</t>
        </is>
      </c>
    </row>
    <row r="1703">
      <c r="A1703" t="inlineStr">
        <is>
          <t>Love Cabaret</t>
        </is>
      </c>
      <c r="B1703" t="inlineStr">
        <is>
          <t>Deduções sobre Venda</t>
        </is>
      </c>
      <c r="C1703" t="inlineStr">
        <is>
          <t>Meios de pagamento - Delivery</t>
        </is>
      </c>
      <c r="D1703" t="inlineStr">
        <is>
          <t>01/12/2026</t>
        </is>
      </c>
      <c r="E1703" s="488" t="n">
        <v>0</v>
      </c>
      <c r="F1703" t="inlineStr">
        <is>
          <t>Fabrica de Bares (2025)</t>
        </is>
      </c>
      <c r="G1703" t="b">
        <v>1</v>
      </c>
      <c r="H1703" t="inlineStr">
        <is>
          <t>12/2026</t>
        </is>
      </c>
    </row>
    <row r="1704">
      <c r="A1704" t="inlineStr">
        <is>
          <t>Love Cabaret</t>
        </is>
      </c>
      <c r="B1704" t="inlineStr">
        <is>
          <t>Deduções sobre Venda</t>
        </is>
      </c>
      <c r="C1704" t="inlineStr">
        <is>
          <t>Inadimplência</t>
        </is>
      </c>
      <c r="D1704" t="inlineStr">
        <is>
          <t>01/12/2026</t>
        </is>
      </c>
      <c r="E1704" s="488" t="n">
        <v>0</v>
      </c>
      <c r="F1704" t="inlineStr">
        <is>
          <t>Fabrica de Bares (2025)</t>
        </is>
      </c>
      <c r="G1704" t="b">
        <v>1</v>
      </c>
      <c r="H1704" t="inlineStr">
        <is>
          <t>12/2026</t>
        </is>
      </c>
    </row>
    <row r="1705">
      <c r="A1705" t="inlineStr">
        <is>
          <t>Love Cabaret</t>
        </is>
      </c>
      <c r="B1705" t="inlineStr">
        <is>
          <t>Deduções sobre Venda</t>
        </is>
      </c>
      <c r="C1705" t="inlineStr">
        <is>
          <t>Outros D</t>
        </is>
      </c>
      <c r="D1705" t="inlineStr">
        <is>
          <t>01/12/2026</t>
        </is>
      </c>
      <c r="E1705" s="488" t="n">
        <v>0</v>
      </c>
      <c r="F1705" t="inlineStr">
        <is>
          <t>Fabrica de Bares (2025)</t>
        </is>
      </c>
      <c r="G1705" t="b">
        <v>1</v>
      </c>
      <c r="H1705" t="inlineStr">
        <is>
          <t>12/2026</t>
        </is>
      </c>
    </row>
    <row r="1706">
      <c r="A1706" t="inlineStr">
        <is>
          <t>Love Cabaret</t>
        </is>
      </c>
      <c r="B1706" t="inlineStr">
        <is>
          <t>Mão de Obra - PJ</t>
        </is>
      </c>
      <c r="C1706" t="inlineStr">
        <is>
          <t>MDO PJ Fixo</t>
        </is>
      </c>
      <c r="D1706" t="inlineStr">
        <is>
          <t>01/12/2026</t>
        </is>
      </c>
      <c r="E1706" s="488" t="n">
        <v>19550</v>
      </c>
      <c r="F1706" t="inlineStr">
        <is>
          <t>Fabrica de Bares (2025)</t>
        </is>
      </c>
      <c r="G1706" t="b">
        <v>1</v>
      </c>
      <c r="H1706" t="inlineStr">
        <is>
          <t>12/2026</t>
        </is>
      </c>
    </row>
    <row r="1707">
      <c r="A1707" t="inlineStr">
        <is>
          <t>Love Cabaret</t>
        </is>
      </c>
      <c r="B1707" t="inlineStr">
        <is>
          <t>Mão de Obra - Salários</t>
        </is>
      </c>
      <c r="C1707" t="inlineStr">
        <is>
          <t>MDO CLT - Salário</t>
        </is>
      </c>
      <c r="D1707" t="inlineStr">
        <is>
          <t>01/12/2026</t>
        </is>
      </c>
      <c r="E1707" s="488" t="n">
        <v>5655</v>
      </c>
      <c r="F1707" t="inlineStr">
        <is>
          <t>Fabrica de Bares (2025)</t>
        </is>
      </c>
      <c r="G1707" t="b">
        <v>1</v>
      </c>
      <c r="H1707" t="inlineStr">
        <is>
          <t>12/2026</t>
        </is>
      </c>
    </row>
    <row r="1708">
      <c r="A1708" t="inlineStr">
        <is>
          <t>Love Cabaret</t>
        </is>
      </c>
      <c r="B1708" t="inlineStr">
        <is>
          <t>Mão de Obra - Extra</t>
        </is>
      </c>
      <c r="C1708" t="inlineStr">
        <is>
          <t>Mão de Obra Extra</t>
        </is>
      </c>
      <c r="D1708" t="inlineStr">
        <is>
          <t>01/12/2026</t>
        </is>
      </c>
      <c r="E1708" s="488" t="n">
        <v>60000</v>
      </c>
      <c r="F1708" t="inlineStr">
        <is>
          <t>Fabrica de Bares (2025)</t>
        </is>
      </c>
      <c r="G1708" t="b">
        <v>1</v>
      </c>
      <c r="H1708" t="inlineStr">
        <is>
          <t>12/2026</t>
        </is>
      </c>
    </row>
    <row r="1709">
      <c r="A1709" t="inlineStr">
        <is>
          <t>Love Cabaret</t>
        </is>
      </c>
      <c r="B1709" t="inlineStr">
        <is>
          <t>Mão de Obra - Encargos e Provisões</t>
        </is>
      </c>
      <c r="C1709" t="inlineStr">
        <is>
          <t xml:space="preserve">  -  FGTS</t>
        </is>
      </c>
      <c r="D1709" t="inlineStr">
        <is>
          <t>01/12/2026</t>
        </is>
      </c>
      <c r="E1709" s="488" t="n">
        <v>894.09</v>
      </c>
      <c r="F1709" t="inlineStr">
        <is>
          <t>Fabrica de Bares (2025)</t>
        </is>
      </c>
      <c r="G1709" t="b">
        <v>1</v>
      </c>
      <c r="H1709" t="inlineStr">
        <is>
          <t>12/2026</t>
        </is>
      </c>
    </row>
    <row r="1710">
      <c r="A1710" t="inlineStr">
        <is>
          <t>Love Cabaret</t>
        </is>
      </c>
      <c r="B1710" t="inlineStr">
        <is>
          <t>Mão de Obra - Encargos e Provisões</t>
        </is>
      </c>
      <c r="C1710" t="inlineStr">
        <is>
          <t xml:space="preserve">  -  INSS Patronal</t>
        </is>
      </c>
      <c r="D1710" t="inlineStr">
        <is>
          <t>01/12/2026</t>
        </is>
      </c>
      <c r="E1710" s="488" t="n">
        <v>2216.8</v>
      </c>
      <c r="F1710" t="inlineStr">
        <is>
          <t>Fabrica de Bares (2025)</t>
        </is>
      </c>
      <c r="G1710" t="b">
        <v>1</v>
      </c>
      <c r="H1710" t="inlineStr">
        <is>
          <t>12/2026</t>
        </is>
      </c>
    </row>
    <row r="1711">
      <c r="A1711" t="inlineStr">
        <is>
          <t>Love Cabaret</t>
        </is>
      </c>
      <c r="B1711" t="inlineStr">
        <is>
          <t>Mão de Obra - Encargos e Provisões</t>
        </is>
      </c>
      <c r="C1711" t="inlineStr">
        <is>
          <t xml:space="preserve">  -  INSS Segurados</t>
        </is>
      </c>
      <c r="D1711" t="inlineStr">
        <is>
          <t>01/12/2026</t>
        </is>
      </c>
      <c r="E1711" s="488" t="n">
        <v>0</v>
      </c>
      <c r="F1711" t="inlineStr">
        <is>
          <t>Fabrica de Bares (2025)</t>
        </is>
      </c>
      <c r="G1711" t="b">
        <v>1</v>
      </c>
      <c r="H1711" t="inlineStr">
        <is>
          <t>12/2026</t>
        </is>
      </c>
    </row>
    <row r="1712">
      <c r="A1712" t="inlineStr">
        <is>
          <t>Love Cabaret</t>
        </is>
      </c>
      <c r="B1712" t="inlineStr">
        <is>
          <t>Mão de Obra - Encargos e Provisões</t>
        </is>
      </c>
      <c r="C1712" t="inlineStr">
        <is>
          <t xml:space="preserve">  -  13º Salário</t>
        </is>
      </c>
      <c r="D1712" t="inlineStr">
        <is>
          <t>01/12/2026</t>
        </is>
      </c>
      <c r="E1712" s="488" t="n">
        <v>1193.01</v>
      </c>
      <c r="F1712" t="inlineStr">
        <is>
          <t>Fabrica de Bares (2025)</t>
        </is>
      </c>
      <c r="G1712" t="b">
        <v>1</v>
      </c>
      <c r="H1712" t="inlineStr">
        <is>
          <t>12/2026</t>
        </is>
      </c>
    </row>
    <row r="1713">
      <c r="A1713" t="inlineStr">
        <is>
          <t>Love Cabaret</t>
        </is>
      </c>
      <c r="B1713" t="inlineStr">
        <is>
          <t>Mão de Obra - Encargos e Provisões</t>
        </is>
      </c>
      <c r="C1713" t="inlineStr">
        <is>
          <t xml:space="preserve">  -  Férias</t>
        </is>
      </c>
      <c r="D1713" t="inlineStr">
        <is>
          <t>01/12/2026</t>
        </is>
      </c>
      <c r="E1713" s="488" t="n">
        <v>397.43</v>
      </c>
      <c r="F1713" t="inlineStr">
        <is>
          <t>Fabrica de Bares (2025)</t>
        </is>
      </c>
      <c r="G1713" t="b">
        <v>1</v>
      </c>
      <c r="H1713" t="inlineStr">
        <is>
          <t>12/2026</t>
        </is>
      </c>
    </row>
    <row r="1714">
      <c r="A1714" t="inlineStr">
        <is>
          <t>Love Cabaret</t>
        </is>
      </c>
      <c r="B1714" t="inlineStr">
        <is>
          <t>Mão de Obra - Encargos e Provisões</t>
        </is>
      </c>
      <c r="C1714" t="inlineStr">
        <is>
          <t xml:space="preserve">  -  FGTS sobre 13º Salários</t>
        </is>
      </c>
      <c r="D1714" t="inlineStr">
        <is>
          <t>01/12/2026</t>
        </is>
      </c>
      <c r="E1714" s="488" t="n">
        <v>10.62</v>
      </c>
      <c r="F1714" t="inlineStr">
        <is>
          <t>Fabrica de Bares (2025)</t>
        </is>
      </c>
      <c r="G1714" t="b">
        <v>1</v>
      </c>
      <c r="H1714" t="inlineStr">
        <is>
          <t>12/2026</t>
        </is>
      </c>
    </row>
    <row r="1715">
      <c r="A1715" t="inlineStr">
        <is>
          <t>Love Cabaret</t>
        </is>
      </c>
      <c r="B1715" t="inlineStr">
        <is>
          <t>Mão de Obra - Encargos e Provisões</t>
        </is>
      </c>
      <c r="C1715" t="inlineStr">
        <is>
          <t xml:space="preserve">  -  FGTS sobre Férias</t>
        </is>
      </c>
      <c r="D1715" t="inlineStr">
        <is>
          <t>01/12/2026</t>
        </is>
      </c>
      <c r="E1715" s="488" t="n">
        <v>3.54</v>
      </c>
      <c r="F1715" t="inlineStr">
        <is>
          <t>Fabrica de Bares (2025)</t>
        </is>
      </c>
      <c r="G1715" t="b">
        <v>1</v>
      </c>
      <c r="H1715" t="inlineStr">
        <is>
          <t>12/2026</t>
        </is>
      </c>
    </row>
    <row r="1716">
      <c r="A1716" t="inlineStr">
        <is>
          <t>Love Cabaret</t>
        </is>
      </c>
      <c r="B1716" t="inlineStr">
        <is>
          <t>Mão de Obra - Encargos e Provisões</t>
        </is>
      </c>
      <c r="C1716" t="inlineStr">
        <is>
          <t xml:space="preserve">  -  INSS sobre 13º Salários</t>
        </is>
      </c>
      <c r="D1716" t="inlineStr">
        <is>
          <t>01/12/2026</t>
        </is>
      </c>
      <c r="E1716" s="488" t="n">
        <v>19.92</v>
      </c>
      <c r="F1716" t="inlineStr">
        <is>
          <t>Fabrica de Bares (2025)</t>
        </is>
      </c>
      <c r="G1716" t="b">
        <v>1</v>
      </c>
      <c r="H1716" t="inlineStr">
        <is>
          <t>12/2026</t>
        </is>
      </c>
    </row>
    <row r="1717">
      <c r="A1717" t="inlineStr">
        <is>
          <t>Love Cabaret</t>
        </is>
      </c>
      <c r="B1717" t="inlineStr">
        <is>
          <t>Mão de Obra - Encargos e Provisões</t>
        </is>
      </c>
      <c r="C1717" t="inlineStr">
        <is>
          <t xml:space="preserve">  -  INSS sobre Férias</t>
        </is>
      </c>
      <c r="D1717" t="inlineStr">
        <is>
          <t>01/12/2026</t>
        </is>
      </c>
      <c r="E1717" s="488" t="n">
        <v>8.82</v>
      </c>
      <c r="F1717" t="inlineStr">
        <is>
          <t>Fabrica de Bares (2025)</t>
        </is>
      </c>
      <c r="G1717" t="b">
        <v>1</v>
      </c>
      <c r="H1717" t="inlineStr">
        <is>
          <t>12/2026</t>
        </is>
      </c>
    </row>
    <row r="1718">
      <c r="A1718" t="inlineStr">
        <is>
          <t>Love Cabaret</t>
        </is>
      </c>
      <c r="B1718" t="inlineStr">
        <is>
          <t>Mão de Obra - Encargos e Provisões</t>
        </is>
      </c>
      <c r="C1718" t="inlineStr">
        <is>
          <t xml:space="preserve">  -  Rescisão</t>
        </is>
      </c>
      <c r="D1718" t="inlineStr">
        <is>
          <t>01/12/2026</t>
        </is>
      </c>
      <c r="E1718" s="488" t="n">
        <v>286.44</v>
      </c>
      <c r="F1718" t="inlineStr">
        <is>
          <t>Fabrica de Bares (2025)</t>
        </is>
      </c>
      <c r="G1718" t="b">
        <v>1</v>
      </c>
      <c r="H1718" t="inlineStr">
        <is>
          <t>12/2026</t>
        </is>
      </c>
    </row>
    <row r="1719">
      <c r="A1719" t="inlineStr">
        <is>
          <t>Love Cabaret</t>
        </is>
      </c>
      <c r="B1719" t="inlineStr">
        <is>
          <t>Mão de Obra - Encargos e Provisões</t>
        </is>
      </c>
      <c r="C1719" t="inlineStr">
        <is>
          <t xml:space="preserve">  -  Multa Rescisória</t>
        </is>
      </c>
      <c r="D1719" t="inlineStr">
        <is>
          <t>01/12/2026</t>
        </is>
      </c>
      <c r="E1719" s="488" t="n">
        <v>0</v>
      </c>
      <c r="F1719" t="inlineStr">
        <is>
          <t>Fabrica de Bares (2025)</t>
        </is>
      </c>
      <c r="G1719" t="b">
        <v>1</v>
      </c>
      <c r="H1719" t="inlineStr">
        <is>
          <t>12/2026</t>
        </is>
      </c>
    </row>
    <row r="1720">
      <c r="A1720" t="inlineStr">
        <is>
          <t>Love Cabaret</t>
        </is>
      </c>
      <c r="B1720" t="inlineStr">
        <is>
          <t>Mão de Obra - Encargos e Provisões</t>
        </is>
      </c>
      <c r="C1720" t="inlineStr">
        <is>
          <t xml:space="preserve">  -  Ações trabalhistas</t>
        </is>
      </c>
      <c r="D1720" t="inlineStr">
        <is>
          <t>01/12/2026</t>
        </is>
      </c>
      <c r="E1720" s="488" t="n">
        <v>2500</v>
      </c>
      <c r="F1720" t="inlineStr">
        <is>
          <t>Fabrica de Bares (2025)</t>
        </is>
      </c>
      <c r="G1720" t="b">
        <v>1</v>
      </c>
      <c r="H1720" t="inlineStr">
        <is>
          <t>12/2026</t>
        </is>
      </c>
    </row>
    <row r="1721">
      <c r="A1721" t="inlineStr">
        <is>
          <t>Love Cabaret</t>
        </is>
      </c>
      <c r="B1721" t="inlineStr">
        <is>
          <t>Mão de Obra - Encargos e Provisões</t>
        </is>
      </c>
      <c r="C1721" t="inlineStr">
        <is>
          <t xml:space="preserve">  -  Adicional Noturno</t>
        </is>
      </c>
      <c r="D1721" t="inlineStr">
        <is>
          <t>01/12/2026</t>
        </is>
      </c>
      <c r="E1721" s="488" t="n">
        <v>119.04</v>
      </c>
      <c r="F1721" t="inlineStr">
        <is>
          <t>Fabrica de Bares (2025)</t>
        </is>
      </c>
      <c r="G1721" t="b">
        <v>1</v>
      </c>
      <c r="H1721" t="inlineStr">
        <is>
          <t>12/2026</t>
        </is>
      </c>
    </row>
    <row r="1722">
      <c r="A1722" t="inlineStr">
        <is>
          <t>Love Cabaret</t>
        </is>
      </c>
      <c r="B1722" t="inlineStr">
        <is>
          <t>Mão de Obra - Encargos e Provisões</t>
        </is>
      </c>
      <c r="C1722" t="inlineStr">
        <is>
          <t xml:space="preserve">  -  Hora Extra</t>
        </is>
      </c>
      <c r="D1722" t="inlineStr">
        <is>
          <t>01/12/2026</t>
        </is>
      </c>
      <c r="E1722" s="488" t="n">
        <v>0</v>
      </c>
      <c r="F1722" t="inlineStr">
        <is>
          <t>Fabrica de Bares (2025)</t>
        </is>
      </c>
      <c r="G1722" t="b">
        <v>1</v>
      </c>
      <c r="H1722" t="inlineStr">
        <is>
          <t>12/2026</t>
        </is>
      </c>
    </row>
    <row r="1723">
      <c r="A1723" t="inlineStr">
        <is>
          <t>Love Cabaret</t>
        </is>
      </c>
      <c r="B1723" t="inlineStr">
        <is>
          <t>Mão de Obra - Encargos e Provisões</t>
        </is>
      </c>
      <c r="C1723" t="inlineStr">
        <is>
          <t xml:space="preserve">  -  Remuneração Variável</t>
        </is>
      </c>
      <c r="D1723" t="inlineStr">
        <is>
          <t>01/12/2026</t>
        </is>
      </c>
      <c r="E1723" s="488" t="n">
        <v>0</v>
      </c>
      <c r="F1723" t="inlineStr">
        <is>
          <t>Fabrica de Bares (2025)</t>
        </is>
      </c>
      <c r="G1723" t="b">
        <v>1</v>
      </c>
      <c r="H1723" t="inlineStr">
        <is>
          <t>12/2026</t>
        </is>
      </c>
    </row>
    <row r="1724">
      <c r="A1724" t="inlineStr">
        <is>
          <t>Love Cabaret</t>
        </is>
      </c>
      <c r="B1724" t="inlineStr">
        <is>
          <t>Mão de Obra - Encargos e Provisões</t>
        </is>
      </c>
      <c r="C1724" t="inlineStr">
        <is>
          <t xml:space="preserve">  -  Premiação</t>
        </is>
      </c>
      <c r="D1724" t="inlineStr">
        <is>
          <t>01/12/2026</t>
        </is>
      </c>
      <c r="E1724" s="488" t="n">
        <v>0</v>
      </c>
      <c r="F1724" t="inlineStr">
        <is>
          <t>Fabrica de Bares (2025)</t>
        </is>
      </c>
      <c r="G1724" t="b">
        <v>1</v>
      </c>
      <c r="H1724" t="inlineStr">
        <is>
          <t>12/2026</t>
        </is>
      </c>
    </row>
    <row r="1725">
      <c r="A1725" t="inlineStr">
        <is>
          <t>Love Cabaret</t>
        </is>
      </c>
      <c r="B1725" t="inlineStr">
        <is>
          <t>Mão de Obra - Benefícios</t>
        </is>
      </c>
      <c r="C1725" t="inlineStr">
        <is>
          <t xml:space="preserve">  -  Vale-transporte</t>
        </is>
      </c>
      <c r="D1725" t="inlineStr">
        <is>
          <t>01/12/2026</t>
        </is>
      </c>
      <c r="E1725" s="488" t="n">
        <v>760</v>
      </c>
      <c r="F1725" t="inlineStr">
        <is>
          <t>Fabrica de Bares (2025)</t>
        </is>
      </c>
      <c r="G1725" t="b">
        <v>1</v>
      </c>
      <c r="H1725" t="inlineStr">
        <is>
          <t>12/2026</t>
        </is>
      </c>
    </row>
    <row r="1726">
      <c r="A1726" t="inlineStr">
        <is>
          <t>Love Cabaret</t>
        </is>
      </c>
      <c r="B1726" t="inlineStr">
        <is>
          <t>Mão de Obra - Benefícios</t>
        </is>
      </c>
      <c r="C1726" t="inlineStr">
        <is>
          <t xml:space="preserve">  -  Assist. Médica</t>
        </is>
      </c>
      <c r="D1726" t="inlineStr">
        <is>
          <t>01/12/2026</t>
        </is>
      </c>
      <c r="E1726" s="488" t="n">
        <v>0</v>
      </c>
      <c r="F1726" t="inlineStr">
        <is>
          <t>Fabrica de Bares (2025)</t>
        </is>
      </c>
      <c r="G1726" t="b">
        <v>1</v>
      </c>
      <c r="H1726" t="inlineStr">
        <is>
          <t>12/2026</t>
        </is>
      </c>
    </row>
    <row r="1727">
      <c r="A1727" t="inlineStr">
        <is>
          <t>Love Cabaret</t>
        </is>
      </c>
      <c r="B1727" t="inlineStr">
        <is>
          <t>Mão de Obra - Benefícios</t>
        </is>
      </c>
      <c r="C1727" t="inlineStr">
        <is>
          <t xml:space="preserve">  -  Assist. Odontologica</t>
        </is>
      </c>
      <c r="D1727" t="inlineStr">
        <is>
          <t>01/12/2026</t>
        </is>
      </c>
      <c r="E1727" s="488" t="n">
        <v>0</v>
      </c>
      <c r="F1727" t="inlineStr">
        <is>
          <t>Fabrica de Bares (2025)</t>
        </is>
      </c>
      <c r="G1727" t="b">
        <v>1</v>
      </c>
      <c r="H1727" t="inlineStr">
        <is>
          <t>12/2026</t>
        </is>
      </c>
    </row>
    <row r="1728">
      <c r="A1728" t="inlineStr">
        <is>
          <t>Love Cabaret</t>
        </is>
      </c>
      <c r="B1728" t="inlineStr">
        <is>
          <t>Mão de Obra - Benefícios</t>
        </is>
      </c>
      <c r="C1728" t="inlineStr">
        <is>
          <t xml:space="preserve">  -  Seguro de Vida</t>
        </is>
      </c>
      <c r="D1728" t="inlineStr">
        <is>
          <t>01/12/2026</t>
        </is>
      </c>
      <c r="E1728" s="488" t="n">
        <v>20</v>
      </c>
      <c r="F1728" t="inlineStr">
        <is>
          <t>Fabrica de Bares (2025)</t>
        </is>
      </c>
      <c r="G1728" t="b">
        <v>1</v>
      </c>
      <c r="H1728" t="inlineStr">
        <is>
          <t>12/2026</t>
        </is>
      </c>
    </row>
    <row r="1729">
      <c r="A1729" t="inlineStr">
        <is>
          <t>Love Cabaret</t>
        </is>
      </c>
      <c r="B1729" t="inlineStr">
        <is>
          <t>Mão de Obra - Benefícios</t>
        </is>
      </c>
      <c r="C1729" t="inlineStr">
        <is>
          <t xml:space="preserve">  -  Ajuda de Custo</t>
        </is>
      </c>
      <c r="D1729" t="inlineStr">
        <is>
          <t>01/12/2026</t>
        </is>
      </c>
      <c r="E1729" s="488" t="n">
        <v>0</v>
      </c>
      <c r="F1729" t="inlineStr">
        <is>
          <t>Fabrica de Bares (2025)</t>
        </is>
      </c>
      <c r="G1729" t="b">
        <v>1</v>
      </c>
      <c r="H1729" t="inlineStr">
        <is>
          <t>12/2026</t>
        </is>
      </c>
    </row>
    <row r="1730">
      <c r="A1730" t="inlineStr">
        <is>
          <t>Love Cabaret</t>
        </is>
      </c>
      <c r="B1730" t="inlineStr">
        <is>
          <t>Mão de Obra - Benefícios</t>
        </is>
      </c>
      <c r="C1730" t="inlineStr">
        <is>
          <t xml:space="preserve">  -  Uniformes Manutenção e Reposição</t>
        </is>
      </c>
      <c r="D1730" t="inlineStr">
        <is>
          <t>01/12/2026</t>
        </is>
      </c>
      <c r="E1730" s="488" t="n">
        <v>0</v>
      </c>
      <c r="F1730" t="inlineStr">
        <is>
          <t>Fabrica de Bares (2025)</t>
        </is>
      </c>
      <c r="G1730" t="b">
        <v>1</v>
      </c>
      <c r="H1730" t="inlineStr">
        <is>
          <t>12/2026</t>
        </is>
      </c>
    </row>
    <row r="1731">
      <c r="A1731" t="inlineStr">
        <is>
          <t>Love Cabaret</t>
        </is>
      </c>
      <c r="B1731" t="inlineStr">
        <is>
          <t>Mão de Obra - Benefícios</t>
        </is>
      </c>
      <c r="C1731" t="inlineStr">
        <is>
          <t xml:space="preserve">  -  Exames Periódicos</t>
        </is>
      </c>
      <c r="D1731" t="inlineStr">
        <is>
          <t>01/12/2026</t>
        </is>
      </c>
      <c r="E1731" s="488" t="n">
        <v>9.890000000000001</v>
      </c>
      <c r="F1731" t="inlineStr">
        <is>
          <t>Fabrica de Bares (2025)</t>
        </is>
      </c>
      <c r="G1731" t="b">
        <v>1</v>
      </c>
      <c r="H1731" t="inlineStr">
        <is>
          <t>12/2026</t>
        </is>
      </c>
    </row>
    <row r="1732">
      <c r="A1732" t="inlineStr">
        <is>
          <t>Love Cabaret</t>
        </is>
      </c>
      <c r="B1732" t="inlineStr">
        <is>
          <t>Mão de Obra - Benefícios</t>
        </is>
      </c>
      <c r="C1732" t="inlineStr">
        <is>
          <t xml:space="preserve">  -  Diversos - Vale Combustível</t>
        </is>
      </c>
      <c r="D1732" t="inlineStr">
        <is>
          <t>01/12/2026</t>
        </is>
      </c>
      <c r="E1732" s="488" t="n">
        <v>0</v>
      </c>
      <c r="F1732" t="inlineStr">
        <is>
          <t>Fabrica de Bares (2025)</t>
        </is>
      </c>
      <c r="G1732" t="b">
        <v>1</v>
      </c>
      <c r="H1732" t="inlineStr">
        <is>
          <t>12/2026</t>
        </is>
      </c>
    </row>
    <row r="1733">
      <c r="A1733" t="inlineStr">
        <is>
          <t>Love Cabaret</t>
        </is>
      </c>
      <c r="B1733" t="inlineStr">
        <is>
          <t>Mão de Obra - Benefícios</t>
        </is>
      </c>
      <c r="C1733" t="inlineStr">
        <is>
          <t xml:space="preserve">  -  Gratificações</t>
        </is>
      </c>
      <c r="D1733" t="inlineStr">
        <is>
          <t>01/12/2026</t>
        </is>
      </c>
      <c r="E1733" s="488" t="n">
        <v>0</v>
      </c>
      <c r="F1733" t="inlineStr">
        <is>
          <t>Fabrica de Bares (2025)</t>
        </is>
      </c>
      <c r="G1733" t="b">
        <v>1</v>
      </c>
      <c r="H1733" t="inlineStr">
        <is>
          <t>12/2026</t>
        </is>
      </c>
    </row>
    <row r="1734">
      <c r="A1734" t="inlineStr">
        <is>
          <t>Love Cabaret</t>
        </is>
      </c>
      <c r="B1734" t="inlineStr">
        <is>
          <t>Mão de Obra - Benefícios</t>
        </is>
      </c>
      <c r="C1734" t="inlineStr">
        <is>
          <t xml:space="preserve">  -  Cursos e Treinamentos</t>
        </is>
      </c>
      <c r="D1734" t="inlineStr">
        <is>
          <t>01/12/2026</t>
        </is>
      </c>
      <c r="E1734" s="488" t="n">
        <v>0</v>
      </c>
      <c r="F1734" t="inlineStr">
        <is>
          <t>Fabrica de Bares (2025)</t>
        </is>
      </c>
      <c r="G1734" t="b">
        <v>1</v>
      </c>
      <c r="H1734" t="inlineStr">
        <is>
          <t>12/2026</t>
        </is>
      </c>
    </row>
    <row r="1735">
      <c r="A1735" t="inlineStr">
        <is>
          <t>Love Cabaret</t>
        </is>
      </c>
      <c r="B1735" t="inlineStr">
        <is>
          <t>Mão de Obra - Benefícios</t>
        </is>
      </c>
      <c r="C1735" t="inlineStr">
        <is>
          <t xml:space="preserve">  -  Alimentação Funcionário</t>
        </is>
      </c>
      <c r="D1735" t="inlineStr">
        <is>
          <t>01/12/2026</t>
        </is>
      </c>
      <c r="E1735" s="488" t="n">
        <v>11723.05</v>
      </c>
      <c r="F1735" t="inlineStr">
        <is>
          <t>Fabrica de Bares (2025)</t>
        </is>
      </c>
      <c r="G1735" t="b">
        <v>1</v>
      </c>
      <c r="H1735" t="inlineStr">
        <is>
          <t>12/2026</t>
        </is>
      </c>
    </row>
    <row r="1736">
      <c r="A1736" t="inlineStr">
        <is>
          <t>Love Cabaret</t>
        </is>
      </c>
      <c r="B1736" t="inlineStr">
        <is>
          <t>Mão de Obra - Pro Labores</t>
        </is>
      </c>
      <c r="C1736" t="inlineStr">
        <is>
          <t xml:space="preserve">  -  Pro Labore</t>
        </is>
      </c>
      <c r="D1736" t="inlineStr">
        <is>
          <t>01/12/2026</t>
        </is>
      </c>
      <c r="E1736" s="488" t="n">
        <v>0</v>
      </c>
      <c r="F1736" t="inlineStr">
        <is>
          <t>Fabrica de Bares (2025)</t>
        </is>
      </c>
      <c r="G1736" t="b">
        <v>1</v>
      </c>
      <c r="H1736" t="inlineStr">
        <is>
          <t>12/2026</t>
        </is>
      </c>
    </row>
    <row r="1737">
      <c r="A1737" t="inlineStr">
        <is>
          <t>Love Cabaret</t>
        </is>
      </c>
      <c r="B1737" t="inlineStr">
        <is>
          <t>Custo de Ocupação</t>
        </is>
      </c>
      <c r="C1737" t="inlineStr">
        <is>
          <t>Aluguel de Imoveis</t>
        </is>
      </c>
      <c r="D1737" t="inlineStr">
        <is>
          <t>01/12/2026</t>
        </is>
      </c>
      <c r="E1737" s="488" t="n">
        <v>66720.31</v>
      </c>
      <c r="F1737" t="inlineStr">
        <is>
          <t>Fabrica de Bares (2025)</t>
        </is>
      </c>
      <c r="G1737" t="b">
        <v>1</v>
      </c>
      <c r="H1737" t="inlineStr">
        <is>
          <t>12/2026</t>
        </is>
      </c>
    </row>
    <row r="1738">
      <c r="A1738" t="inlineStr">
        <is>
          <t>Love Cabaret</t>
        </is>
      </c>
      <c r="B1738" t="inlineStr">
        <is>
          <t>Custo de Ocupação</t>
        </is>
      </c>
      <c r="C1738" t="inlineStr">
        <is>
          <t>Condominio</t>
        </is>
      </c>
      <c r="D1738" t="inlineStr">
        <is>
          <t>01/12/2026</t>
        </is>
      </c>
      <c r="E1738" s="488" t="n">
        <v>0</v>
      </c>
      <c r="F1738" t="inlineStr">
        <is>
          <t>Fabrica de Bares (2025)</t>
        </is>
      </c>
      <c r="G1738" t="b">
        <v>1</v>
      </c>
      <c r="H1738" t="inlineStr">
        <is>
          <t>12/2026</t>
        </is>
      </c>
    </row>
    <row r="1739">
      <c r="A1739" t="inlineStr">
        <is>
          <t>Love Cabaret</t>
        </is>
      </c>
      <c r="B1739" t="inlineStr">
        <is>
          <t>Custo de Ocupação</t>
        </is>
      </c>
      <c r="C1739" t="inlineStr">
        <is>
          <t>IPTU</t>
        </is>
      </c>
      <c r="D1739" t="inlineStr">
        <is>
          <t>01/12/2026</t>
        </is>
      </c>
      <c r="E1739" s="488" t="n">
        <v>5168</v>
      </c>
      <c r="F1739" t="inlineStr">
        <is>
          <t>Fabrica de Bares (2025)</t>
        </is>
      </c>
      <c r="G1739" t="b">
        <v>1</v>
      </c>
      <c r="H1739" t="inlineStr">
        <is>
          <t>12/2026</t>
        </is>
      </c>
    </row>
    <row r="1740">
      <c r="A1740" t="inlineStr">
        <is>
          <t>Love Cabaret</t>
        </is>
      </c>
      <c r="B1740" t="inlineStr">
        <is>
          <t>Custo de Ocupação</t>
        </is>
      </c>
      <c r="C1740" t="inlineStr">
        <is>
          <t>Fundo de Promoção</t>
        </is>
      </c>
      <c r="D1740" t="inlineStr">
        <is>
          <t>01/12/2026</t>
        </is>
      </c>
      <c r="E1740" s="488" t="n">
        <v>0</v>
      </c>
      <c r="F1740" t="inlineStr">
        <is>
          <t>Fabrica de Bares (2025)</t>
        </is>
      </c>
      <c r="G1740" t="b">
        <v>1</v>
      </c>
      <c r="H1740" t="inlineStr">
        <is>
          <t>12/2026</t>
        </is>
      </c>
    </row>
    <row r="1741">
      <c r="A1741" t="inlineStr">
        <is>
          <t>Love Cabaret</t>
        </is>
      </c>
      <c r="B1741" t="inlineStr">
        <is>
          <t>Custo de Ocupação</t>
        </is>
      </c>
      <c r="C1741" t="inlineStr">
        <is>
          <t>Seguro Patrimonial</t>
        </is>
      </c>
      <c r="D1741" t="inlineStr">
        <is>
          <t>01/12/2026</t>
        </is>
      </c>
      <c r="E1741" s="488" t="n">
        <v>120.36</v>
      </c>
      <c r="F1741" t="inlineStr">
        <is>
          <t>Fabrica de Bares (2025)</t>
        </is>
      </c>
      <c r="G1741" t="b">
        <v>1</v>
      </c>
      <c r="H1741" t="inlineStr">
        <is>
          <t>12/2026</t>
        </is>
      </c>
    </row>
    <row r="1742">
      <c r="A1742" t="inlineStr">
        <is>
          <t>Love Cabaret</t>
        </is>
      </c>
      <c r="B1742" t="inlineStr">
        <is>
          <t>Custo de Ocupação</t>
        </is>
      </c>
      <c r="C1742" t="inlineStr">
        <is>
          <t>Arrendamento</t>
        </is>
      </c>
      <c r="D1742" t="inlineStr">
        <is>
          <t>01/12/2026</t>
        </is>
      </c>
      <c r="E1742" s="488" t="n">
        <v>0</v>
      </c>
      <c r="F1742" t="inlineStr">
        <is>
          <t>Fabrica de Bares (2025)</t>
        </is>
      </c>
      <c r="G1742" t="b">
        <v>1</v>
      </c>
      <c r="H1742" t="inlineStr">
        <is>
          <t>12/2026</t>
        </is>
      </c>
    </row>
    <row r="1743">
      <c r="A1743" t="inlineStr">
        <is>
          <t>Love Cabaret</t>
        </is>
      </c>
      <c r="B1743" t="inlineStr">
        <is>
          <t>Custo de Ocupação</t>
        </is>
      </c>
      <c r="C1743" t="inlineStr">
        <is>
          <t>Taxas publicas administrativas - Ocupação</t>
        </is>
      </c>
      <c r="D1743" t="inlineStr">
        <is>
          <t>01/12/2026</t>
        </is>
      </c>
      <c r="E1743" s="488" t="n">
        <v>0</v>
      </c>
      <c r="F1743" t="inlineStr">
        <is>
          <t>Fabrica de Bares (2025)</t>
        </is>
      </c>
      <c r="G1743" t="b">
        <v>1</v>
      </c>
      <c r="H1743" t="inlineStr">
        <is>
          <t>12/2026</t>
        </is>
      </c>
    </row>
    <row r="1744">
      <c r="A1744" t="inlineStr">
        <is>
          <t>Love Cabaret</t>
        </is>
      </c>
      <c r="B1744" t="inlineStr">
        <is>
          <t>Utilidades</t>
        </is>
      </c>
      <c r="C1744" t="inlineStr">
        <is>
          <t>Agua/Esgoto</t>
        </is>
      </c>
      <c r="D1744" t="inlineStr">
        <is>
          <t>01/12/2026</t>
        </is>
      </c>
      <c r="E1744" s="488" t="n">
        <v>2723.37</v>
      </c>
      <c r="F1744" t="inlineStr">
        <is>
          <t>Fabrica de Bares (2025)</t>
        </is>
      </c>
      <c r="G1744" t="b">
        <v>1</v>
      </c>
      <c r="H1744" t="inlineStr">
        <is>
          <t>12/2026</t>
        </is>
      </c>
    </row>
    <row r="1745">
      <c r="A1745" t="inlineStr">
        <is>
          <t>Love Cabaret</t>
        </is>
      </c>
      <c r="B1745" t="inlineStr">
        <is>
          <t>Utilidades</t>
        </is>
      </c>
      <c r="C1745" t="inlineStr">
        <is>
          <t>Energia Eletrica</t>
        </is>
      </c>
      <c r="D1745" t="inlineStr">
        <is>
          <t>01/12/2026</t>
        </is>
      </c>
      <c r="E1745" s="488" t="n">
        <v>9723.370000000001</v>
      </c>
      <c r="F1745" t="inlineStr">
        <is>
          <t>Fabrica de Bares (2025)</t>
        </is>
      </c>
      <c r="G1745" t="b">
        <v>1</v>
      </c>
      <c r="H1745" t="inlineStr">
        <is>
          <t>12/2026</t>
        </is>
      </c>
    </row>
    <row r="1746">
      <c r="A1746" t="inlineStr">
        <is>
          <t>Love Cabaret</t>
        </is>
      </c>
      <c r="B1746" t="inlineStr">
        <is>
          <t>Utilidades</t>
        </is>
      </c>
      <c r="C1746" t="inlineStr">
        <is>
          <t>Gas de Cozinha</t>
        </is>
      </c>
      <c r="D1746" t="inlineStr">
        <is>
          <t>01/12/2026</t>
        </is>
      </c>
      <c r="E1746" s="488" t="n">
        <v>1123.37</v>
      </c>
      <c r="F1746" t="inlineStr">
        <is>
          <t>Fabrica de Bares (2025)</t>
        </is>
      </c>
      <c r="G1746" t="b">
        <v>1</v>
      </c>
      <c r="H1746" t="inlineStr">
        <is>
          <t>12/2026</t>
        </is>
      </c>
    </row>
    <row r="1747">
      <c r="A1747" t="inlineStr">
        <is>
          <t>Love Cabaret</t>
        </is>
      </c>
      <c r="B1747" t="inlineStr">
        <is>
          <t>Utilidades</t>
        </is>
      </c>
      <c r="C1747" t="inlineStr">
        <is>
          <t>Higiene e Limpeza</t>
        </is>
      </c>
      <c r="D1747" t="inlineStr">
        <is>
          <t>01/12/2026</t>
        </is>
      </c>
      <c r="E1747" s="488" t="n">
        <v>11223.37</v>
      </c>
      <c r="F1747" t="inlineStr">
        <is>
          <t>Fabrica de Bares (2025)</t>
        </is>
      </c>
      <c r="G1747" t="b">
        <v>1</v>
      </c>
      <c r="H1747" t="inlineStr">
        <is>
          <t>12/2026</t>
        </is>
      </c>
    </row>
    <row r="1748">
      <c r="A1748" t="inlineStr">
        <is>
          <t>Love Cabaret</t>
        </is>
      </c>
      <c r="B1748" t="inlineStr">
        <is>
          <t>Utilidades</t>
        </is>
      </c>
      <c r="C1748" t="inlineStr">
        <is>
          <t>Descartaveis</t>
        </is>
      </c>
      <c r="D1748" t="inlineStr">
        <is>
          <t>01/12/2026</t>
        </is>
      </c>
      <c r="E1748" s="488" t="n">
        <v>423.37</v>
      </c>
      <c r="F1748" t="inlineStr">
        <is>
          <t>Fabrica de Bares (2025)</t>
        </is>
      </c>
      <c r="G1748" t="b">
        <v>1</v>
      </c>
      <c r="H1748" t="inlineStr">
        <is>
          <t>12/2026</t>
        </is>
      </c>
    </row>
    <row r="1749">
      <c r="A1749" t="inlineStr">
        <is>
          <t>Love Cabaret</t>
        </is>
      </c>
      <c r="B1749" t="inlineStr">
        <is>
          <t>Utilidades</t>
        </is>
      </c>
      <c r="C1749" t="inlineStr">
        <is>
          <t>Controle de Pragas</t>
        </is>
      </c>
      <c r="D1749" t="inlineStr">
        <is>
          <t>01/12/2026</t>
        </is>
      </c>
      <c r="E1749" s="488" t="n">
        <v>642.6</v>
      </c>
      <c r="F1749" t="inlineStr">
        <is>
          <t>Fabrica de Bares (2025)</t>
        </is>
      </c>
      <c r="G1749" t="b">
        <v>1</v>
      </c>
      <c r="H1749" t="inlineStr">
        <is>
          <t>12/2026</t>
        </is>
      </c>
    </row>
    <row r="1750">
      <c r="A1750" t="inlineStr">
        <is>
          <t>Love Cabaret</t>
        </is>
      </c>
      <c r="B1750" t="inlineStr">
        <is>
          <t>Utilidades</t>
        </is>
      </c>
      <c r="C1750" t="inlineStr">
        <is>
          <t>Coleta de lixo</t>
        </is>
      </c>
      <c r="D1750" t="inlineStr">
        <is>
          <t>01/12/2026</t>
        </is>
      </c>
      <c r="E1750" s="488" t="n">
        <v>1323.37</v>
      </c>
      <c r="F1750" t="inlineStr">
        <is>
          <t>Fabrica de Bares (2025)</t>
        </is>
      </c>
      <c r="G1750" t="b">
        <v>1</v>
      </c>
      <c r="H1750" t="inlineStr">
        <is>
          <t>12/2026</t>
        </is>
      </c>
    </row>
    <row r="1751">
      <c r="A1751" t="inlineStr">
        <is>
          <t>Love Cabaret</t>
        </is>
      </c>
      <c r="B1751" t="inlineStr">
        <is>
          <t>Utilidades</t>
        </is>
      </c>
      <c r="C1751" t="inlineStr">
        <is>
          <t>Utensilios</t>
        </is>
      </c>
      <c r="D1751" t="inlineStr">
        <is>
          <t>01/12/2026</t>
        </is>
      </c>
      <c r="E1751" s="488" t="n">
        <v>1623.37</v>
      </c>
      <c r="F1751" t="inlineStr">
        <is>
          <t>Fabrica de Bares (2025)</t>
        </is>
      </c>
      <c r="G1751" t="b">
        <v>1</v>
      </c>
      <c r="H1751" t="inlineStr">
        <is>
          <t>12/2026</t>
        </is>
      </c>
    </row>
    <row r="1752">
      <c r="A1752" t="inlineStr">
        <is>
          <t>Love Cabaret</t>
        </is>
      </c>
      <c r="B1752" t="inlineStr">
        <is>
          <t>Utilidades</t>
        </is>
      </c>
      <c r="C1752" t="inlineStr">
        <is>
          <t>Serviços Graficos</t>
        </is>
      </c>
      <c r="D1752" t="inlineStr">
        <is>
          <t>01/12/2026</t>
        </is>
      </c>
      <c r="E1752" s="488" t="n">
        <v>403.37</v>
      </c>
      <c r="F1752" t="inlineStr">
        <is>
          <t>Fabrica de Bares (2025)</t>
        </is>
      </c>
      <c r="G1752" t="b">
        <v>1</v>
      </c>
      <c r="H1752" t="inlineStr">
        <is>
          <t>12/2026</t>
        </is>
      </c>
    </row>
    <row r="1753">
      <c r="A1753" t="inlineStr">
        <is>
          <t>Love Cabaret</t>
        </is>
      </c>
      <c r="B1753" t="inlineStr">
        <is>
          <t>Utilidades</t>
        </is>
      </c>
      <c r="C1753" t="inlineStr">
        <is>
          <t>Custas Cartório / Operação</t>
        </is>
      </c>
      <c r="D1753" t="inlineStr">
        <is>
          <t>01/12/2026</t>
        </is>
      </c>
      <c r="E1753" s="488" t="n">
        <v>223.37</v>
      </c>
      <c r="F1753" t="inlineStr">
        <is>
          <t>Fabrica de Bares (2025)</t>
        </is>
      </c>
      <c r="G1753" t="b">
        <v>1</v>
      </c>
      <c r="H1753" t="inlineStr">
        <is>
          <t>12/2026</t>
        </is>
      </c>
    </row>
    <row r="1754">
      <c r="A1754" t="inlineStr">
        <is>
          <t>Love Cabaret</t>
        </is>
      </c>
      <c r="B1754" t="inlineStr">
        <is>
          <t>Utilidades</t>
        </is>
      </c>
      <c r="C1754" t="inlineStr">
        <is>
          <t>Material de Escritorio</t>
        </is>
      </c>
      <c r="D1754" t="inlineStr">
        <is>
          <t>01/12/2026</t>
        </is>
      </c>
      <c r="E1754" s="488" t="n">
        <v>29.99</v>
      </c>
      <c r="F1754" t="inlineStr">
        <is>
          <t>Fabrica de Bares (2025)</t>
        </is>
      </c>
      <c r="G1754" t="b">
        <v>1</v>
      </c>
      <c r="H1754" t="inlineStr">
        <is>
          <t>12/2026</t>
        </is>
      </c>
    </row>
    <row r="1755">
      <c r="A1755" t="inlineStr">
        <is>
          <t>Love Cabaret</t>
        </is>
      </c>
      <c r="B1755" t="inlineStr">
        <is>
          <t>Utilidades</t>
        </is>
      </c>
      <c r="C1755" t="inlineStr">
        <is>
          <t>Serviços de Limpeza</t>
        </is>
      </c>
      <c r="D1755" t="inlineStr">
        <is>
          <t>01/12/2026</t>
        </is>
      </c>
      <c r="E1755" s="488" t="n">
        <v>1260</v>
      </c>
      <c r="F1755" t="inlineStr">
        <is>
          <t>Fabrica de Bares (2025)</t>
        </is>
      </c>
      <c r="G1755" t="b">
        <v>1</v>
      </c>
      <c r="H1755" t="inlineStr">
        <is>
          <t>12/2026</t>
        </is>
      </c>
    </row>
    <row r="1756">
      <c r="A1756" t="inlineStr">
        <is>
          <t>Love Cabaret</t>
        </is>
      </c>
      <c r="B1756" t="inlineStr">
        <is>
          <t>Utilidades</t>
        </is>
      </c>
      <c r="C1756" t="inlineStr">
        <is>
          <t>Serviço de Lavanderia</t>
        </is>
      </c>
      <c r="D1756" t="inlineStr">
        <is>
          <t>01/12/2026</t>
        </is>
      </c>
      <c r="E1756" s="488" t="n">
        <v>26.25</v>
      </c>
      <c r="F1756" t="inlineStr">
        <is>
          <t>Fabrica de Bares (2025)</t>
        </is>
      </c>
      <c r="G1756" t="b">
        <v>1</v>
      </c>
      <c r="H1756" t="inlineStr">
        <is>
          <t>12/2026</t>
        </is>
      </c>
    </row>
    <row r="1757">
      <c r="A1757" t="inlineStr">
        <is>
          <t>Love Cabaret</t>
        </is>
      </c>
      <c r="B1757" t="inlineStr">
        <is>
          <t>Utilidades</t>
        </is>
      </c>
      <c r="C1757" t="inlineStr">
        <is>
          <t>Material de Consumo - Gelo/ Gas CO2/ Carvao /Velas</t>
        </is>
      </c>
      <c r="D1757" t="inlineStr">
        <is>
          <t>01/12/2026</t>
        </is>
      </c>
      <c r="E1757" s="488" t="n">
        <v>873.37</v>
      </c>
      <c r="F1757" t="inlineStr">
        <is>
          <t>Fabrica de Bares (2025)</t>
        </is>
      </c>
      <c r="G1757" t="b">
        <v>1</v>
      </c>
      <c r="H1757" t="inlineStr">
        <is>
          <t>12/2026</t>
        </is>
      </c>
    </row>
    <row r="1758">
      <c r="A1758" t="inlineStr">
        <is>
          <t>Love Cabaret</t>
        </is>
      </c>
      <c r="B1758" t="inlineStr">
        <is>
          <t>Informática e TI</t>
        </is>
      </c>
      <c r="C1758" t="inlineStr">
        <is>
          <t>Telefone</t>
        </is>
      </c>
      <c r="D1758" t="inlineStr">
        <is>
          <t>01/12/2026</t>
        </is>
      </c>
      <c r="E1758" s="488" t="n">
        <v>0</v>
      </c>
      <c r="F1758" t="inlineStr">
        <is>
          <t>Fabrica de Bares (2025)</t>
        </is>
      </c>
      <c r="G1758" t="b">
        <v>1</v>
      </c>
      <c r="H1758" t="inlineStr">
        <is>
          <t>12/2026</t>
        </is>
      </c>
    </row>
    <row r="1759">
      <c r="A1759" t="inlineStr">
        <is>
          <t>Love Cabaret</t>
        </is>
      </c>
      <c r="B1759" t="inlineStr">
        <is>
          <t>Informática e TI</t>
        </is>
      </c>
      <c r="C1759" t="inlineStr">
        <is>
          <t>Internet</t>
        </is>
      </c>
      <c r="D1759" t="inlineStr">
        <is>
          <t>01/12/2026</t>
        </is>
      </c>
      <c r="E1759" s="488" t="n">
        <v>1193.27</v>
      </c>
      <c r="F1759" t="inlineStr">
        <is>
          <t>Fabrica de Bares (2025)</t>
        </is>
      </c>
      <c r="G1759" t="b">
        <v>1</v>
      </c>
      <c r="H1759" t="inlineStr">
        <is>
          <t>12/2026</t>
        </is>
      </c>
    </row>
    <row r="1760">
      <c r="A1760" t="inlineStr">
        <is>
          <t>Love Cabaret</t>
        </is>
      </c>
      <c r="B1760" t="inlineStr">
        <is>
          <t>Informática e TI</t>
        </is>
      </c>
      <c r="C1760" t="inlineStr">
        <is>
          <t>TV por assinatura/musica ambiente</t>
        </is>
      </c>
      <c r="D1760" t="inlineStr">
        <is>
          <t>01/12/2026</t>
        </is>
      </c>
      <c r="E1760" s="488" t="n">
        <v>0</v>
      </c>
      <c r="F1760" t="inlineStr">
        <is>
          <t>Fabrica de Bares (2025)</t>
        </is>
      </c>
      <c r="G1760" t="b">
        <v>1</v>
      </c>
      <c r="H1760" t="inlineStr">
        <is>
          <t>12/2026</t>
        </is>
      </c>
    </row>
    <row r="1761">
      <c r="A1761" t="inlineStr">
        <is>
          <t>Love Cabaret</t>
        </is>
      </c>
      <c r="B1761" t="inlineStr">
        <is>
          <t>Informática e TI</t>
        </is>
      </c>
      <c r="C1761" t="inlineStr">
        <is>
          <t>Sistemas de Segurança e Alarme</t>
        </is>
      </c>
      <c r="D1761" t="inlineStr">
        <is>
          <t>01/12/2026</t>
        </is>
      </c>
      <c r="E1761" s="488" t="n">
        <v>0</v>
      </c>
      <c r="F1761" t="inlineStr">
        <is>
          <t>Fabrica de Bares (2025)</t>
        </is>
      </c>
      <c r="G1761" t="b">
        <v>1</v>
      </c>
      <c r="H1761" t="inlineStr">
        <is>
          <t>12/2026</t>
        </is>
      </c>
    </row>
    <row r="1762">
      <c r="A1762" t="inlineStr">
        <is>
          <t>Love Cabaret</t>
        </is>
      </c>
      <c r="B1762" t="inlineStr">
        <is>
          <t>Informática e TI</t>
        </is>
      </c>
      <c r="C1762" t="inlineStr">
        <is>
          <t>Sistemas Gerais - Operacionais</t>
        </is>
      </c>
      <c r="D1762" t="inlineStr">
        <is>
          <t>01/12/2026</t>
        </is>
      </c>
      <c r="E1762" s="488" t="n">
        <v>1554</v>
      </c>
      <c r="F1762" t="inlineStr">
        <is>
          <t>Fabrica de Bares (2025)</t>
        </is>
      </c>
      <c r="G1762" t="b">
        <v>1</v>
      </c>
      <c r="H1762" t="inlineStr">
        <is>
          <t>12/2026</t>
        </is>
      </c>
    </row>
    <row r="1763">
      <c r="A1763" t="inlineStr">
        <is>
          <t>Love Cabaret</t>
        </is>
      </c>
      <c r="B1763" t="inlineStr">
        <is>
          <t>Informática e TI</t>
        </is>
      </c>
      <c r="C1763" t="inlineStr">
        <is>
          <t>Sistemas Gerais - Financeiros</t>
        </is>
      </c>
      <c r="D1763" t="inlineStr">
        <is>
          <t>01/12/2026</t>
        </is>
      </c>
      <c r="E1763" s="488" t="n">
        <v>408.45</v>
      </c>
      <c r="F1763" t="inlineStr">
        <is>
          <t>Fabrica de Bares (2025)</t>
        </is>
      </c>
      <c r="G1763" t="b">
        <v>1</v>
      </c>
      <c r="H1763" t="inlineStr">
        <is>
          <t>12/2026</t>
        </is>
      </c>
    </row>
    <row r="1764">
      <c r="A1764" t="inlineStr">
        <is>
          <t>Love Cabaret</t>
        </is>
      </c>
      <c r="B1764" t="inlineStr">
        <is>
          <t>Informática e TI</t>
        </is>
      </c>
      <c r="C1764" t="inlineStr">
        <is>
          <t>Sistemas Gerais - Comunicação e Marketing</t>
        </is>
      </c>
      <c r="D1764" t="inlineStr">
        <is>
          <t>01/12/2026</t>
        </is>
      </c>
      <c r="E1764" s="488" t="n">
        <v>1005.48</v>
      </c>
      <c r="F1764" t="inlineStr">
        <is>
          <t>Fabrica de Bares (2025)</t>
        </is>
      </c>
      <c r="G1764" t="b">
        <v>1</v>
      </c>
      <c r="H1764" t="inlineStr">
        <is>
          <t>12/2026</t>
        </is>
      </c>
    </row>
    <row r="1765">
      <c r="A1765" t="inlineStr">
        <is>
          <t>Love Cabaret</t>
        </is>
      </c>
      <c r="B1765" t="inlineStr">
        <is>
          <t>Manutenção</t>
        </is>
      </c>
      <c r="C1765" t="inlineStr">
        <is>
          <t>Manutenção Predial</t>
        </is>
      </c>
      <c r="D1765" t="inlineStr">
        <is>
          <t>01/12/2026</t>
        </is>
      </c>
      <c r="E1765" s="488" t="n">
        <v>1670.12</v>
      </c>
      <c r="F1765" t="inlineStr">
        <is>
          <t>Fabrica de Bares (2025)</t>
        </is>
      </c>
      <c r="G1765" t="b">
        <v>1</v>
      </c>
      <c r="H1765" t="inlineStr">
        <is>
          <t>12/2026</t>
        </is>
      </c>
    </row>
    <row r="1766">
      <c r="A1766" t="inlineStr">
        <is>
          <t>Love Cabaret</t>
        </is>
      </c>
      <c r="B1766" t="inlineStr">
        <is>
          <t>Manutenção</t>
        </is>
      </c>
      <c r="C1766" t="inlineStr">
        <is>
          <t>Manutenção de Equipamentos</t>
        </is>
      </c>
      <c r="D1766" t="inlineStr">
        <is>
          <t>01/12/2026</t>
        </is>
      </c>
      <c r="E1766" s="488" t="n">
        <v>1670.12</v>
      </c>
      <c r="F1766" t="inlineStr">
        <is>
          <t>Fabrica de Bares (2025)</t>
        </is>
      </c>
      <c r="G1766" t="b">
        <v>1</v>
      </c>
      <c r="H1766" t="inlineStr">
        <is>
          <t>12/2026</t>
        </is>
      </c>
    </row>
    <row r="1767">
      <c r="A1767" t="inlineStr">
        <is>
          <t>Love Cabaret</t>
        </is>
      </c>
      <c r="B1767" t="inlineStr">
        <is>
          <t>Manutenção</t>
        </is>
      </c>
      <c r="C1767" t="inlineStr">
        <is>
          <t>Manutenção de Mobiliário</t>
        </is>
      </c>
      <c r="D1767" t="inlineStr">
        <is>
          <t>01/12/2026</t>
        </is>
      </c>
      <c r="E1767" s="488" t="n">
        <v>1670.12</v>
      </c>
      <c r="F1767" t="inlineStr">
        <is>
          <t>Fabrica de Bares (2025)</t>
        </is>
      </c>
      <c r="G1767" t="b">
        <v>1</v>
      </c>
      <c r="H1767" t="inlineStr">
        <is>
          <t>12/2026</t>
        </is>
      </c>
    </row>
    <row r="1768">
      <c r="A1768" t="inlineStr">
        <is>
          <t>Love Cabaret</t>
        </is>
      </c>
      <c r="B1768" t="inlineStr">
        <is>
          <t>Manutenção</t>
        </is>
      </c>
      <c r="C1768" t="inlineStr">
        <is>
          <t>Material de Manutenção</t>
        </is>
      </c>
      <c r="D1768" t="inlineStr">
        <is>
          <t>01/12/2026</t>
        </is>
      </c>
      <c r="E1768" s="488" t="n">
        <v>0</v>
      </c>
      <c r="F1768" t="inlineStr">
        <is>
          <t>Fabrica de Bares (2025)</t>
        </is>
      </c>
      <c r="G1768" t="b">
        <v>1</v>
      </c>
      <c r="H1768" t="inlineStr">
        <is>
          <t>12/2026</t>
        </is>
      </c>
    </row>
    <row r="1769">
      <c r="A1769" t="inlineStr">
        <is>
          <t>Love Cabaret</t>
        </is>
      </c>
      <c r="B1769" t="inlineStr">
        <is>
          <t>Manutenção</t>
        </is>
      </c>
      <c r="C1769" t="inlineStr">
        <is>
          <t>Decoração/Paisagismo e Jardinagem</t>
        </is>
      </c>
      <c r="D1769" t="inlineStr">
        <is>
          <t>01/12/2026</t>
        </is>
      </c>
      <c r="E1769" s="488" t="n">
        <v>0</v>
      </c>
      <c r="F1769" t="inlineStr">
        <is>
          <t>Fabrica de Bares (2025)</t>
        </is>
      </c>
      <c r="G1769" t="b">
        <v>1</v>
      </c>
      <c r="H1769" t="inlineStr">
        <is>
          <t>12/2026</t>
        </is>
      </c>
    </row>
    <row r="1770">
      <c r="A1770" t="inlineStr">
        <is>
          <t>Love Cabaret</t>
        </is>
      </c>
      <c r="B1770" t="inlineStr">
        <is>
          <t>Despesas com Transporte / Hospedagem</t>
        </is>
      </c>
      <c r="C1770" t="inlineStr">
        <is>
          <t>Fretes e Carretos</t>
        </is>
      </c>
      <c r="D1770" t="inlineStr">
        <is>
          <t>01/12/2026</t>
        </is>
      </c>
      <c r="E1770" s="488" t="n">
        <v>223.37</v>
      </c>
      <c r="F1770" t="inlineStr">
        <is>
          <t>Fabrica de Bares (2025)</t>
        </is>
      </c>
      <c r="G1770" t="b">
        <v>1</v>
      </c>
      <c r="H1770" t="inlineStr">
        <is>
          <t>12/2026</t>
        </is>
      </c>
    </row>
    <row r="1771">
      <c r="A1771" t="inlineStr">
        <is>
          <t>Love Cabaret</t>
        </is>
      </c>
      <c r="B1771" t="inlineStr">
        <is>
          <t>Despesas com Transporte / Hospedagem</t>
        </is>
      </c>
      <c r="C1771" t="inlineStr">
        <is>
          <t>Conduções/Taxi/Uber</t>
        </is>
      </c>
      <c r="D1771" t="inlineStr">
        <is>
          <t>01/12/2026</t>
        </is>
      </c>
      <c r="E1771" s="488" t="n">
        <v>0</v>
      </c>
      <c r="F1771" t="inlineStr">
        <is>
          <t>Fabrica de Bares (2025)</t>
        </is>
      </c>
      <c r="G1771" t="b">
        <v>1</v>
      </c>
      <c r="H1771" t="inlineStr">
        <is>
          <t>12/2026</t>
        </is>
      </c>
    </row>
    <row r="1772">
      <c r="A1772" t="inlineStr">
        <is>
          <t>Love Cabaret</t>
        </is>
      </c>
      <c r="B1772" t="inlineStr">
        <is>
          <t>Despesas com Transporte / Hospedagem</t>
        </is>
      </c>
      <c r="C1772" t="inlineStr">
        <is>
          <t>Viagens e Estadias - Operação</t>
        </is>
      </c>
      <c r="D1772" t="inlineStr">
        <is>
          <t>01/12/2026</t>
        </is>
      </c>
      <c r="E1772" s="488" t="n">
        <v>0</v>
      </c>
      <c r="F1772" t="inlineStr">
        <is>
          <t>Fabrica de Bares (2025)</t>
        </is>
      </c>
      <c r="G1772" t="b">
        <v>1</v>
      </c>
      <c r="H1772" t="inlineStr">
        <is>
          <t>12/2026</t>
        </is>
      </c>
    </row>
    <row r="1773">
      <c r="A1773" t="inlineStr">
        <is>
          <t>Love Cabaret</t>
        </is>
      </c>
      <c r="B1773" t="inlineStr">
        <is>
          <t>Marketing</t>
        </is>
      </c>
      <c r="C1773" t="inlineStr">
        <is>
          <t>Agência de Propaganda</t>
        </is>
      </c>
      <c r="D1773" t="inlineStr">
        <is>
          <t>01/12/2026</t>
        </is>
      </c>
      <c r="E1773" s="488" t="n">
        <v>10400</v>
      </c>
      <c r="F1773" t="inlineStr">
        <is>
          <t>Fabrica de Bares (2025)</t>
        </is>
      </c>
      <c r="G1773" t="b">
        <v>1</v>
      </c>
      <c r="H1773" t="inlineStr">
        <is>
          <t>12/2026</t>
        </is>
      </c>
    </row>
    <row r="1774">
      <c r="A1774" t="inlineStr">
        <is>
          <t>Love Cabaret</t>
        </is>
      </c>
      <c r="B1774" t="inlineStr">
        <is>
          <t>Marketing</t>
        </is>
      </c>
      <c r="C1774" t="inlineStr">
        <is>
          <t>Assessoria de Imprensa</t>
        </is>
      </c>
      <c r="D1774" t="inlineStr">
        <is>
          <t>01/12/2026</t>
        </is>
      </c>
      <c r="E1774" s="488" t="n">
        <v>2100</v>
      </c>
      <c r="F1774" t="inlineStr">
        <is>
          <t>Fabrica de Bares (2025)</t>
        </is>
      </c>
      <c r="G1774" t="b">
        <v>1</v>
      </c>
      <c r="H1774" t="inlineStr">
        <is>
          <t>12/2026</t>
        </is>
      </c>
    </row>
    <row r="1775">
      <c r="A1775" t="inlineStr">
        <is>
          <t>Love Cabaret</t>
        </is>
      </c>
      <c r="B1775" t="inlineStr">
        <is>
          <t>Marketing</t>
        </is>
      </c>
      <c r="C1775" t="inlineStr">
        <is>
          <t>Assessoria de Relações Públicas</t>
        </is>
      </c>
      <c r="D1775" t="inlineStr">
        <is>
          <t>01/12/2026</t>
        </is>
      </c>
      <c r="E1775" s="488" t="n">
        <v>0</v>
      </c>
      <c r="F1775" t="inlineStr">
        <is>
          <t>Fabrica de Bares (2025)</t>
        </is>
      </c>
      <c r="G1775" t="b">
        <v>1</v>
      </c>
      <c r="H1775" t="inlineStr">
        <is>
          <t>12/2026</t>
        </is>
      </c>
    </row>
    <row r="1776">
      <c r="A1776" t="inlineStr">
        <is>
          <t>Love Cabaret</t>
        </is>
      </c>
      <c r="B1776" t="inlineStr">
        <is>
          <t>Marketing</t>
        </is>
      </c>
      <c r="C1776" t="inlineStr">
        <is>
          <t>Influenciadores</t>
        </is>
      </c>
      <c r="D1776" t="inlineStr">
        <is>
          <t>01/12/2026</t>
        </is>
      </c>
      <c r="E1776" s="488" t="n">
        <v>0</v>
      </c>
      <c r="F1776" t="inlineStr">
        <is>
          <t>Fabrica de Bares (2025)</t>
        </is>
      </c>
      <c r="G1776" t="b">
        <v>1</v>
      </c>
      <c r="H1776" t="inlineStr">
        <is>
          <t>12/2026</t>
        </is>
      </c>
    </row>
    <row r="1777">
      <c r="A1777" t="inlineStr">
        <is>
          <t>Love Cabaret</t>
        </is>
      </c>
      <c r="B1777" t="inlineStr">
        <is>
          <t>Marketing</t>
        </is>
      </c>
      <c r="C1777" t="inlineStr">
        <is>
          <t>Publicidade e Propaganda</t>
        </is>
      </c>
      <c r="D1777" t="inlineStr">
        <is>
          <t>01/12/2026</t>
        </is>
      </c>
      <c r="E1777" s="488" t="n">
        <v>6000</v>
      </c>
      <c r="F1777" t="inlineStr">
        <is>
          <t>Fabrica de Bares (2025)</t>
        </is>
      </c>
      <c r="G1777" t="b">
        <v>1</v>
      </c>
      <c r="H1777" t="inlineStr">
        <is>
          <t>12/2026</t>
        </is>
      </c>
    </row>
    <row r="1778">
      <c r="A1778" t="inlineStr">
        <is>
          <t>Love Cabaret</t>
        </is>
      </c>
      <c r="B1778" t="inlineStr">
        <is>
          <t>Marketing</t>
        </is>
      </c>
      <c r="C1778" t="inlineStr">
        <is>
          <t>Pesquisa de Mercado</t>
        </is>
      </c>
      <c r="D1778" t="inlineStr">
        <is>
          <t>01/12/2026</t>
        </is>
      </c>
      <c r="E1778" s="488" t="n">
        <v>0</v>
      </c>
      <c r="F1778" t="inlineStr">
        <is>
          <t>Fabrica de Bares (2025)</t>
        </is>
      </c>
      <c r="G1778" t="b">
        <v>1</v>
      </c>
      <c r="H1778" t="inlineStr">
        <is>
          <t>12/2026</t>
        </is>
      </c>
    </row>
    <row r="1779">
      <c r="A1779" t="inlineStr">
        <is>
          <t>Love Cabaret</t>
        </is>
      </c>
      <c r="B1779" t="inlineStr">
        <is>
          <t>Marketing</t>
        </is>
      </c>
      <c r="C1779" t="inlineStr">
        <is>
          <t>Sessão de Fotos/Captação de Vídeo</t>
        </is>
      </c>
      <c r="D1779" t="inlineStr">
        <is>
          <t>01/12/2026</t>
        </is>
      </c>
      <c r="E1779" s="488" t="n">
        <v>2000</v>
      </c>
      <c r="F1779" t="inlineStr">
        <is>
          <t>Fabrica de Bares (2025)</t>
        </is>
      </c>
      <c r="G1779" t="b">
        <v>1</v>
      </c>
      <c r="H1779" t="inlineStr">
        <is>
          <t>12/2026</t>
        </is>
      </c>
    </row>
    <row r="1780">
      <c r="A1780" t="inlineStr">
        <is>
          <t>Love Cabaret</t>
        </is>
      </c>
      <c r="B1780" t="inlineStr">
        <is>
          <t>Marketing</t>
        </is>
      </c>
      <c r="C1780" t="inlineStr">
        <is>
          <t>Produção Gráfica e Material Institucional</t>
        </is>
      </c>
      <c r="D1780" t="inlineStr">
        <is>
          <t>01/12/2026</t>
        </is>
      </c>
      <c r="E1780" s="488" t="n">
        <v>0</v>
      </c>
      <c r="F1780" t="inlineStr">
        <is>
          <t>Fabrica de Bares (2025)</t>
        </is>
      </c>
      <c r="G1780" t="b">
        <v>1</v>
      </c>
      <c r="H1780" t="inlineStr">
        <is>
          <t>12/2026</t>
        </is>
      </c>
    </row>
    <row r="1781">
      <c r="A1781" t="inlineStr">
        <is>
          <t>Love Cabaret</t>
        </is>
      </c>
      <c r="B1781" t="inlineStr">
        <is>
          <t>Marketing</t>
        </is>
      </c>
      <c r="C1781" t="inlineStr">
        <is>
          <t>Eventos de Marketing</t>
        </is>
      </c>
      <c r="D1781" t="inlineStr">
        <is>
          <t>01/12/2026</t>
        </is>
      </c>
      <c r="E1781" s="488" t="n">
        <v>0</v>
      </c>
      <c r="F1781" t="inlineStr">
        <is>
          <t>Fabrica de Bares (2025)</t>
        </is>
      </c>
      <c r="G1781" t="b">
        <v>1</v>
      </c>
      <c r="H1781" t="inlineStr">
        <is>
          <t>12/2026</t>
        </is>
      </c>
    </row>
    <row r="1782">
      <c r="A1782" t="inlineStr">
        <is>
          <t>Love Cabaret</t>
        </is>
      </c>
      <c r="B1782" t="inlineStr">
        <is>
          <t>Marketing</t>
        </is>
      </c>
      <c r="C1782" t="inlineStr">
        <is>
          <t>Brindes e Confraternizações - Marketing</t>
        </is>
      </c>
      <c r="D1782" t="inlineStr">
        <is>
          <t>01/12/2026</t>
        </is>
      </c>
      <c r="E1782" s="488" t="n">
        <v>0</v>
      </c>
      <c r="F1782" t="inlineStr">
        <is>
          <t>Fabrica de Bares (2025)</t>
        </is>
      </c>
      <c r="G1782" t="b">
        <v>1</v>
      </c>
      <c r="H1782" t="inlineStr">
        <is>
          <t>12/2026</t>
        </is>
      </c>
    </row>
    <row r="1783">
      <c r="A1783" t="inlineStr">
        <is>
          <t>Love Cabaret</t>
        </is>
      </c>
      <c r="B1783" t="inlineStr">
        <is>
          <t>Marketing</t>
        </is>
      </c>
      <c r="C1783" t="inlineStr">
        <is>
          <t>Ferramentas de Marketing</t>
        </is>
      </c>
      <c r="D1783" t="inlineStr">
        <is>
          <t>01/12/2026</t>
        </is>
      </c>
      <c r="E1783" s="488" t="n">
        <v>2928.48</v>
      </c>
      <c r="F1783" t="inlineStr">
        <is>
          <t>Fabrica de Bares (2025)</t>
        </is>
      </c>
      <c r="G1783" t="b">
        <v>1</v>
      </c>
      <c r="H1783" t="inlineStr">
        <is>
          <t>12/2026</t>
        </is>
      </c>
    </row>
    <row r="1784">
      <c r="A1784" t="inlineStr">
        <is>
          <t>Love Cabaret</t>
        </is>
      </c>
      <c r="B1784" t="inlineStr">
        <is>
          <t>Serviços de Terceiros</t>
        </is>
      </c>
      <c r="C1784" t="inlineStr">
        <is>
          <t>Assessoria Contabil</t>
        </is>
      </c>
      <c r="D1784" t="inlineStr">
        <is>
          <t>01/12/2026</t>
        </is>
      </c>
      <c r="E1784" s="488" t="n">
        <v>3585.17</v>
      </c>
      <c r="F1784" t="inlineStr">
        <is>
          <t>Fabrica de Bares (2025)</t>
        </is>
      </c>
      <c r="G1784" t="b">
        <v>1</v>
      </c>
      <c r="H1784" t="inlineStr">
        <is>
          <t>12/2026</t>
        </is>
      </c>
    </row>
    <row r="1785">
      <c r="A1785" t="inlineStr">
        <is>
          <t>Love Cabaret</t>
        </is>
      </c>
      <c r="B1785" t="inlineStr">
        <is>
          <t>Serviços de Terceiros</t>
        </is>
      </c>
      <c r="C1785" t="inlineStr">
        <is>
          <t>Assessoria RH</t>
        </is>
      </c>
      <c r="D1785" t="inlineStr">
        <is>
          <t>01/12/2026</t>
        </is>
      </c>
      <c r="E1785" s="488" t="n">
        <v>0</v>
      </c>
      <c r="F1785" t="inlineStr">
        <is>
          <t>Fabrica de Bares (2025)</t>
        </is>
      </c>
      <c r="G1785" t="b">
        <v>1</v>
      </c>
      <c r="H1785" t="inlineStr">
        <is>
          <t>12/2026</t>
        </is>
      </c>
    </row>
    <row r="1786">
      <c r="A1786" t="inlineStr">
        <is>
          <t>Love Cabaret</t>
        </is>
      </c>
      <c r="B1786" t="inlineStr">
        <is>
          <t>Serviços de Terceiros</t>
        </is>
      </c>
      <c r="C1786" t="inlineStr">
        <is>
          <t>Assessoria em Geral</t>
        </is>
      </c>
      <c r="D1786" t="inlineStr">
        <is>
          <t>01/12/2026</t>
        </is>
      </c>
      <c r="E1786" s="488" t="n">
        <v>2688</v>
      </c>
      <c r="F1786" t="inlineStr">
        <is>
          <t>Fabrica de Bares (2025)</t>
        </is>
      </c>
      <c r="G1786" t="b">
        <v>1</v>
      </c>
      <c r="H1786" t="inlineStr">
        <is>
          <t>12/2026</t>
        </is>
      </c>
    </row>
    <row r="1787">
      <c r="A1787" t="inlineStr">
        <is>
          <t>Love Cabaret</t>
        </is>
      </c>
      <c r="B1787" t="inlineStr">
        <is>
          <t>Serviços de Terceiros</t>
        </is>
      </c>
      <c r="C1787" t="inlineStr">
        <is>
          <t>Assessoria Financeira</t>
        </is>
      </c>
      <c r="D1787" t="inlineStr">
        <is>
          <t>01/12/2026</t>
        </is>
      </c>
      <c r="E1787" s="488" t="n">
        <v>0</v>
      </c>
      <c r="F1787" t="inlineStr">
        <is>
          <t>Fabrica de Bares (2025)</t>
        </is>
      </c>
      <c r="G1787" t="b">
        <v>1</v>
      </c>
      <c r="H1787" t="inlineStr">
        <is>
          <t>12/2026</t>
        </is>
      </c>
    </row>
    <row r="1788">
      <c r="A1788" t="inlineStr">
        <is>
          <t>Love Cabaret</t>
        </is>
      </c>
      <c r="B1788" t="inlineStr">
        <is>
          <t>Serviços de Terceiros</t>
        </is>
      </c>
      <c r="C1788" t="inlineStr">
        <is>
          <t>Assessoria Jurídica</t>
        </is>
      </c>
      <c r="D1788" t="inlineStr">
        <is>
          <t>01/12/2026</t>
        </is>
      </c>
      <c r="E1788" s="488" t="n">
        <v>3360</v>
      </c>
      <c r="F1788" t="inlineStr">
        <is>
          <t>Fabrica de Bares (2025)</t>
        </is>
      </c>
      <c r="G1788" t="b">
        <v>1</v>
      </c>
      <c r="H1788" t="inlineStr">
        <is>
          <t>12/2026</t>
        </is>
      </c>
    </row>
    <row r="1789">
      <c r="A1789" t="inlineStr">
        <is>
          <t>Love Cabaret</t>
        </is>
      </c>
      <c r="B1789" t="inlineStr">
        <is>
          <t>Serviços de Terceiros</t>
        </is>
      </c>
      <c r="C1789" t="inlineStr">
        <is>
          <t>Assessoria de Alimentos e Bebidas</t>
        </is>
      </c>
      <c r="D1789" t="inlineStr">
        <is>
          <t>01/12/2026</t>
        </is>
      </c>
      <c r="E1789" s="488" t="n">
        <v>935.61</v>
      </c>
      <c r="F1789" t="inlineStr">
        <is>
          <t>Fabrica de Bares (2025)</t>
        </is>
      </c>
      <c r="G1789" t="b">
        <v>1</v>
      </c>
      <c r="H1789" t="inlineStr">
        <is>
          <t>12/2026</t>
        </is>
      </c>
    </row>
    <row r="1790">
      <c r="A1790" t="inlineStr">
        <is>
          <t>Love Cabaret</t>
        </is>
      </c>
      <c r="B1790" t="inlineStr">
        <is>
          <t>Serviços de Terceiros</t>
        </is>
      </c>
      <c r="C1790" t="inlineStr">
        <is>
          <t>Assessoria de Projetos</t>
        </is>
      </c>
      <c r="D1790" t="inlineStr">
        <is>
          <t>01/12/2026</t>
        </is>
      </c>
      <c r="E1790" s="488" t="n">
        <v>0</v>
      </c>
      <c r="F1790" t="inlineStr">
        <is>
          <t>Fabrica de Bares (2025)</t>
        </is>
      </c>
      <c r="G1790" t="b">
        <v>1</v>
      </c>
      <c r="H1790" t="inlineStr">
        <is>
          <t>12/2026</t>
        </is>
      </c>
    </row>
    <row r="1791">
      <c r="A1791" t="inlineStr">
        <is>
          <t>Love Cabaret</t>
        </is>
      </c>
      <c r="B1791" t="inlineStr">
        <is>
          <t>Serviços de Terceiros</t>
        </is>
      </c>
      <c r="C1791" t="inlineStr">
        <is>
          <t>Serviços de Segurança</t>
        </is>
      </c>
      <c r="D1791" t="inlineStr">
        <is>
          <t>01/12/2026</t>
        </is>
      </c>
      <c r="E1791" s="488" t="n">
        <v>22998.05</v>
      </c>
      <c r="F1791" t="inlineStr">
        <is>
          <t>Fabrica de Bares (2025)</t>
        </is>
      </c>
      <c r="G1791" t="b">
        <v>1</v>
      </c>
      <c r="H1791" t="inlineStr">
        <is>
          <t>12/2026</t>
        </is>
      </c>
    </row>
    <row r="1792">
      <c r="A1792" t="inlineStr">
        <is>
          <t>Love Cabaret</t>
        </is>
      </c>
      <c r="B1792" t="inlineStr">
        <is>
          <t>Serviços de Terceiros</t>
        </is>
      </c>
      <c r="C1792" t="inlineStr">
        <is>
          <t>Valet/Motoboy</t>
        </is>
      </c>
      <c r="D1792" t="inlineStr">
        <is>
          <t>01/12/2026</t>
        </is>
      </c>
      <c r="E1792" s="488" t="n">
        <v>0</v>
      </c>
      <c r="F1792" t="inlineStr">
        <is>
          <t>Fabrica de Bares (2025)</t>
        </is>
      </c>
      <c r="G1792" t="b">
        <v>1</v>
      </c>
      <c r="H1792" t="inlineStr">
        <is>
          <t>12/2026</t>
        </is>
      </c>
    </row>
    <row r="1793">
      <c r="A1793" t="inlineStr">
        <is>
          <t>Love Cabaret</t>
        </is>
      </c>
      <c r="B1793" t="inlineStr">
        <is>
          <t>Locação de Equipamentos</t>
        </is>
      </c>
      <c r="C1793" t="inlineStr">
        <is>
          <t>Locações de Equipamentos - Operacionais</t>
        </is>
      </c>
      <c r="D1793" t="inlineStr">
        <is>
          <t>01/12/2026</t>
        </is>
      </c>
      <c r="E1793" s="488" t="n">
        <v>5605.07</v>
      </c>
      <c r="F1793" t="inlineStr">
        <is>
          <t>Fabrica de Bares (2025)</t>
        </is>
      </c>
      <c r="G1793" t="b">
        <v>1</v>
      </c>
      <c r="H1793" t="inlineStr">
        <is>
          <t>12/2026</t>
        </is>
      </c>
    </row>
    <row r="1794">
      <c r="A1794" t="inlineStr">
        <is>
          <t>Love Cabaret</t>
        </is>
      </c>
      <c r="B1794" t="inlineStr">
        <is>
          <t>Locação de Equipamentos</t>
        </is>
      </c>
      <c r="C1794" t="inlineStr">
        <is>
          <t>Locação de Equipamentos - Informatica e TI</t>
        </is>
      </c>
      <c r="D1794" t="inlineStr">
        <is>
          <t>01/12/2026</t>
        </is>
      </c>
      <c r="E1794" s="488" t="n">
        <v>231</v>
      </c>
      <c r="F1794" t="inlineStr">
        <is>
          <t>Fabrica de Bares (2025)</t>
        </is>
      </c>
      <c r="G1794" t="b">
        <v>1</v>
      </c>
      <c r="H1794" t="inlineStr">
        <is>
          <t>12/2026</t>
        </is>
      </c>
    </row>
    <row r="1795">
      <c r="A1795" t="inlineStr">
        <is>
          <t>Love Cabaret</t>
        </is>
      </c>
      <c r="B1795" t="inlineStr">
        <is>
          <t>Locação de Equipamentos</t>
        </is>
      </c>
      <c r="C1795" t="inlineStr">
        <is>
          <t>Locações de Equipamentos - Comunicação e Marketing</t>
        </is>
      </c>
      <c r="D1795" t="inlineStr">
        <is>
          <t>01/12/2026</t>
        </is>
      </c>
      <c r="E1795" s="488" t="n">
        <v>0</v>
      </c>
      <c r="F1795" t="inlineStr">
        <is>
          <t>Fabrica de Bares (2025)</t>
        </is>
      </c>
      <c r="G1795" t="b">
        <v>1</v>
      </c>
      <c r="H1795" t="inlineStr">
        <is>
          <t>12/2026</t>
        </is>
      </c>
    </row>
    <row r="1796">
      <c r="A1796" t="inlineStr">
        <is>
          <t>Love Cabaret</t>
        </is>
      </c>
      <c r="B1796" t="inlineStr">
        <is>
          <t>Locação de Equipamentos</t>
        </is>
      </c>
      <c r="C1796" t="inlineStr">
        <is>
          <t>Locação de Utensílios</t>
        </is>
      </c>
      <c r="D1796" t="inlineStr">
        <is>
          <t>01/12/2026</t>
        </is>
      </c>
      <c r="E1796" s="488" t="n">
        <v>0</v>
      </c>
      <c r="F1796" t="inlineStr">
        <is>
          <t>Fabrica de Bares (2025)</t>
        </is>
      </c>
      <c r="G1796" t="b">
        <v>1</v>
      </c>
      <c r="H1796" t="inlineStr">
        <is>
          <t>12/2026</t>
        </is>
      </c>
    </row>
    <row r="1797">
      <c r="A1797" t="inlineStr">
        <is>
          <t>Love Cabaret</t>
        </is>
      </c>
      <c r="B1797" t="inlineStr">
        <is>
          <t>Sistema de Franquias</t>
        </is>
      </c>
      <c r="C1797" t="inlineStr">
        <is>
          <t>Royalties</t>
        </is>
      </c>
      <c r="D1797" t="inlineStr">
        <is>
          <t>01/12/2026</t>
        </is>
      </c>
      <c r="E1797" s="488" t="n">
        <v>0</v>
      </c>
      <c r="F1797" t="inlineStr">
        <is>
          <t>Fabrica de Bares (2025)</t>
        </is>
      </c>
      <c r="G1797" t="b">
        <v>1</v>
      </c>
      <c r="H1797" t="inlineStr">
        <is>
          <t>12/2026</t>
        </is>
      </c>
    </row>
    <row r="1798">
      <c r="A1798" t="inlineStr">
        <is>
          <t>Love Cabaret</t>
        </is>
      </c>
      <c r="B1798" t="inlineStr">
        <is>
          <t>Sistema de Franquias</t>
        </is>
      </c>
      <c r="C1798" t="inlineStr">
        <is>
          <t>Fundo de Propaganda</t>
        </is>
      </c>
      <c r="D1798" t="inlineStr">
        <is>
          <t>01/12/2026</t>
        </is>
      </c>
      <c r="E1798" s="488" t="n">
        <v>0</v>
      </c>
      <c r="F1798" t="inlineStr">
        <is>
          <t>Fabrica de Bares (2025)</t>
        </is>
      </c>
      <c r="G1798" t="b">
        <v>1</v>
      </c>
      <c r="H1798" t="inlineStr">
        <is>
          <t>12/2026</t>
        </is>
      </c>
    </row>
    <row r="1799">
      <c r="A1799" t="inlineStr">
        <is>
          <t>Love Cabaret</t>
        </is>
      </c>
      <c r="B1799" t="inlineStr">
        <is>
          <t>Sistema de Franquias</t>
        </is>
      </c>
      <c r="C1799" t="inlineStr">
        <is>
          <t>Fee Gestão FB</t>
        </is>
      </c>
      <c r="D1799" t="inlineStr">
        <is>
          <t>01/12/2026</t>
        </is>
      </c>
      <c r="E1799" s="488" t="n">
        <v>15000</v>
      </c>
      <c r="F1799" t="inlineStr">
        <is>
          <t>Fabrica de Bares (2025)</t>
        </is>
      </c>
      <c r="G1799" t="b">
        <v>1</v>
      </c>
      <c r="H1799" t="inlineStr">
        <is>
          <t>12/2026</t>
        </is>
      </c>
    </row>
    <row r="1800">
      <c r="A1800" t="inlineStr">
        <is>
          <t>Love Cabaret</t>
        </is>
      </c>
      <c r="B1800" t="inlineStr">
        <is>
          <t>Patrocínio</t>
        </is>
      </c>
      <c r="C1800" t="inlineStr">
        <is>
          <t>(+) Receitas de Patrocínio</t>
        </is>
      </c>
      <c r="D1800" t="inlineStr">
        <is>
          <t>01/12/2026</t>
        </is>
      </c>
      <c r="E1800" s="488" t="n">
        <v>77000</v>
      </c>
      <c r="F1800" t="inlineStr">
        <is>
          <t>Fabrica de Bares (2025)</t>
        </is>
      </c>
      <c r="G1800" t="b">
        <v>1</v>
      </c>
      <c r="H1800" t="inlineStr">
        <is>
          <t>12/2026</t>
        </is>
      </c>
    </row>
    <row r="1801">
      <c r="A1801" t="inlineStr">
        <is>
          <t>Love Cabaret</t>
        </is>
      </c>
      <c r="B1801" t="inlineStr">
        <is>
          <t>Patrocínio</t>
        </is>
      </c>
      <c r="C1801" t="inlineStr">
        <is>
          <t>(-) Despesas de Patrocínio</t>
        </is>
      </c>
      <c r="D1801" t="inlineStr">
        <is>
          <t>01/12/2026</t>
        </is>
      </c>
      <c r="E1801" s="488" t="n">
        <v>0</v>
      </c>
      <c r="F1801" t="inlineStr">
        <is>
          <t>Fabrica de Bares (2025)</t>
        </is>
      </c>
      <c r="G1801" t="b">
        <v>1</v>
      </c>
      <c r="H1801" t="inlineStr">
        <is>
          <t>12/2026</t>
        </is>
      </c>
    </row>
    <row r="1802">
      <c r="A1802" t="inlineStr">
        <is>
          <t>Love Cabaret</t>
        </is>
      </c>
      <c r="B1802" t="inlineStr">
        <is>
          <t>Imposto de Renda</t>
        </is>
      </c>
      <c r="C1802" t="inlineStr">
        <is>
          <t>SIMPLES</t>
        </is>
      </c>
      <c r="D1802" t="inlineStr">
        <is>
          <t>01/01/2026</t>
        </is>
      </c>
      <c r="E1802" s="488" t="n">
        <v>0</v>
      </c>
      <c r="F1802" t="inlineStr">
        <is>
          <t>Fabrica de Bares (2025)</t>
        </is>
      </c>
      <c r="G1802" t="b">
        <v>1</v>
      </c>
      <c r="H1802" t="inlineStr">
        <is>
          <t>1/2026</t>
        </is>
      </c>
    </row>
    <row r="1803">
      <c r="A1803" t="inlineStr">
        <is>
          <t>Love Cabaret</t>
        </is>
      </c>
      <c r="B1803" t="inlineStr">
        <is>
          <t>Imposto de Renda</t>
        </is>
      </c>
      <c r="C1803" t="inlineStr">
        <is>
          <t>IRPJ</t>
        </is>
      </c>
      <c r="D1803" t="inlineStr">
        <is>
          <t>01/01/2026</t>
        </is>
      </c>
      <c r="E1803" s="488" t="n">
        <v>7763.94</v>
      </c>
      <c r="F1803" t="inlineStr">
        <is>
          <t>Fabrica de Bares (2025)</t>
        </is>
      </c>
      <c r="G1803" t="b">
        <v>1</v>
      </c>
      <c r="H1803" t="inlineStr">
        <is>
          <t>1/2026</t>
        </is>
      </c>
    </row>
    <row r="1804">
      <c r="A1804" t="inlineStr">
        <is>
          <t>Love Cabaret</t>
        </is>
      </c>
      <c r="B1804" t="inlineStr">
        <is>
          <t>Imposto de Renda</t>
        </is>
      </c>
      <c r="C1804" t="inlineStr">
        <is>
          <t>IRPJ 10%</t>
        </is>
      </c>
      <c r="D1804" t="inlineStr">
        <is>
          <t>01/01/2026</t>
        </is>
      </c>
      <c r="E1804" s="488" t="n">
        <v>0</v>
      </c>
      <c r="F1804" t="inlineStr">
        <is>
          <t>Fabrica de Bares (2025)</t>
        </is>
      </c>
      <c r="G1804" t="b">
        <v>1</v>
      </c>
      <c r="H1804" t="inlineStr">
        <is>
          <t>1/2026</t>
        </is>
      </c>
    </row>
    <row r="1805">
      <c r="A1805" t="inlineStr">
        <is>
          <t>Love Cabaret</t>
        </is>
      </c>
      <c r="B1805" t="inlineStr">
        <is>
          <t>Imposto de Renda</t>
        </is>
      </c>
      <c r="C1805" t="inlineStr">
        <is>
          <t>CSLL</t>
        </is>
      </c>
      <c r="D1805" t="inlineStr">
        <is>
          <t>01/01/2026</t>
        </is>
      </c>
      <c r="E1805" s="488" t="n">
        <v>5179.09</v>
      </c>
      <c r="F1805" t="inlineStr">
        <is>
          <t>Fabrica de Bares (2025)</t>
        </is>
      </c>
      <c r="G1805" t="b">
        <v>1</v>
      </c>
      <c r="H1805" t="inlineStr">
        <is>
          <t>1/2026</t>
        </is>
      </c>
    </row>
    <row r="1806">
      <c r="A1806" t="inlineStr">
        <is>
          <t>Love Cabaret</t>
        </is>
      </c>
      <c r="B1806" t="inlineStr">
        <is>
          <t>Imposto de Renda</t>
        </is>
      </c>
      <c r="C1806" t="inlineStr">
        <is>
          <t>SIMPLES</t>
        </is>
      </c>
      <c r="D1806" t="inlineStr">
        <is>
          <t>01/02/2026</t>
        </is>
      </c>
      <c r="E1806" s="488" t="n">
        <v>0</v>
      </c>
      <c r="F1806" t="inlineStr">
        <is>
          <t>Fabrica de Bares (2025)</t>
        </is>
      </c>
      <c r="G1806" t="b">
        <v>1</v>
      </c>
      <c r="H1806" t="inlineStr">
        <is>
          <t>2/2026</t>
        </is>
      </c>
    </row>
    <row r="1807">
      <c r="A1807" t="inlineStr">
        <is>
          <t>Love Cabaret</t>
        </is>
      </c>
      <c r="B1807" t="inlineStr">
        <is>
          <t>Imposto de Renda</t>
        </is>
      </c>
      <c r="C1807" t="inlineStr">
        <is>
          <t>IRPJ</t>
        </is>
      </c>
      <c r="D1807" t="inlineStr">
        <is>
          <t>01/02/2026</t>
        </is>
      </c>
      <c r="E1807" s="488" t="n">
        <v>9756.219999999999</v>
      </c>
      <c r="F1807" t="inlineStr">
        <is>
          <t>Fabrica de Bares (2025)</t>
        </is>
      </c>
      <c r="G1807" t="b">
        <v>1</v>
      </c>
      <c r="H1807" t="inlineStr">
        <is>
          <t>2/2026</t>
        </is>
      </c>
    </row>
    <row r="1808">
      <c r="A1808" t="inlineStr">
        <is>
          <t>Love Cabaret</t>
        </is>
      </c>
      <c r="B1808" t="inlineStr">
        <is>
          <t>Imposto de Renda</t>
        </is>
      </c>
      <c r="C1808" t="inlineStr">
        <is>
          <t>IRPJ 10%</t>
        </is>
      </c>
      <c r="D1808" t="inlineStr">
        <is>
          <t>01/02/2026</t>
        </is>
      </c>
      <c r="E1808" s="488" t="n">
        <v>0</v>
      </c>
      <c r="F1808" t="inlineStr">
        <is>
          <t>Fabrica de Bares (2025)</t>
        </is>
      </c>
      <c r="G1808" t="b">
        <v>1</v>
      </c>
      <c r="H1808" t="inlineStr">
        <is>
          <t>2/2026</t>
        </is>
      </c>
    </row>
    <row r="1809">
      <c r="A1809" t="inlineStr">
        <is>
          <t>Love Cabaret</t>
        </is>
      </c>
      <c r="B1809" t="inlineStr">
        <is>
          <t>Imposto de Renda</t>
        </is>
      </c>
      <c r="C1809" t="inlineStr">
        <is>
          <t>CSLL</t>
        </is>
      </c>
      <c r="D1809" t="inlineStr">
        <is>
          <t>01/02/2026</t>
        </is>
      </c>
      <c r="E1809" s="488" t="n">
        <v>6972.14</v>
      </c>
      <c r="F1809" t="inlineStr">
        <is>
          <t>Fabrica de Bares (2025)</t>
        </is>
      </c>
      <c r="G1809" t="b">
        <v>1</v>
      </c>
      <c r="H1809" t="inlineStr">
        <is>
          <t>2/2026</t>
        </is>
      </c>
    </row>
    <row r="1810">
      <c r="A1810" t="inlineStr">
        <is>
          <t>Love Cabaret</t>
        </is>
      </c>
      <c r="B1810" t="inlineStr">
        <is>
          <t>Imposto de Renda</t>
        </is>
      </c>
      <c r="C1810" t="inlineStr">
        <is>
          <t>SIMPLES</t>
        </is>
      </c>
      <c r="D1810" t="inlineStr">
        <is>
          <t>01/03/2026</t>
        </is>
      </c>
      <c r="E1810" s="488" t="n">
        <v>0</v>
      </c>
      <c r="F1810" t="inlineStr">
        <is>
          <t>Fabrica de Bares (2025)</t>
        </is>
      </c>
      <c r="G1810" t="b">
        <v>1</v>
      </c>
      <c r="H1810" t="inlineStr">
        <is>
          <t>3/2026</t>
        </is>
      </c>
    </row>
    <row r="1811">
      <c r="A1811" t="inlineStr">
        <is>
          <t>Love Cabaret</t>
        </is>
      </c>
      <c r="B1811" t="inlineStr">
        <is>
          <t>Imposto de Renda</t>
        </is>
      </c>
      <c r="C1811" t="inlineStr">
        <is>
          <t>IRPJ</t>
        </is>
      </c>
      <c r="D1811" t="inlineStr">
        <is>
          <t>01/03/2026</t>
        </is>
      </c>
      <c r="E1811" s="488" t="n">
        <v>9909</v>
      </c>
      <c r="F1811" t="inlineStr">
        <is>
          <t>Fabrica de Bares (2025)</t>
        </is>
      </c>
      <c r="G1811" t="b">
        <v>1</v>
      </c>
      <c r="H1811" t="inlineStr">
        <is>
          <t>3/2026</t>
        </is>
      </c>
    </row>
    <row r="1812">
      <c r="A1812" t="inlineStr">
        <is>
          <t>Love Cabaret</t>
        </is>
      </c>
      <c r="B1812" t="inlineStr">
        <is>
          <t>Imposto de Renda</t>
        </is>
      </c>
      <c r="C1812" t="inlineStr">
        <is>
          <t>IRPJ 10%</t>
        </is>
      </c>
      <c r="D1812" t="inlineStr">
        <is>
          <t>01/03/2026</t>
        </is>
      </c>
      <c r="E1812" s="488" t="n">
        <v>12286.11</v>
      </c>
      <c r="F1812" t="inlineStr">
        <is>
          <t>Fabrica de Bares (2025)</t>
        </is>
      </c>
      <c r="G1812" t="b">
        <v>1</v>
      </c>
      <c r="H1812" t="inlineStr">
        <is>
          <t>3/2026</t>
        </is>
      </c>
    </row>
    <row r="1813">
      <c r="A1813" t="inlineStr">
        <is>
          <t>Love Cabaret</t>
        </is>
      </c>
      <c r="B1813" t="inlineStr">
        <is>
          <t>Imposto de Renda</t>
        </is>
      </c>
      <c r="C1813" t="inlineStr">
        <is>
          <t>CSLL</t>
        </is>
      </c>
      <c r="D1813" t="inlineStr">
        <is>
          <t>01/03/2026</t>
        </is>
      </c>
      <c r="E1813" s="488" t="n">
        <v>7109.64</v>
      </c>
      <c r="F1813" t="inlineStr">
        <is>
          <t>Fabrica de Bares (2025)</t>
        </is>
      </c>
      <c r="G1813" t="b">
        <v>1</v>
      </c>
      <c r="H1813" t="inlineStr">
        <is>
          <t>3/2026</t>
        </is>
      </c>
    </row>
    <row r="1814">
      <c r="A1814" t="inlineStr">
        <is>
          <t>Love Cabaret</t>
        </is>
      </c>
      <c r="B1814" t="inlineStr">
        <is>
          <t>Imposto de Renda</t>
        </is>
      </c>
      <c r="C1814" t="inlineStr">
        <is>
          <t>SIMPLES</t>
        </is>
      </c>
      <c r="D1814" t="inlineStr">
        <is>
          <t>01/04/2026</t>
        </is>
      </c>
      <c r="E1814" s="488" t="n">
        <v>0</v>
      </c>
      <c r="F1814" t="inlineStr">
        <is>
          <t>Fabrica de Bares (2025)</t>
        </is>
      </c>
      <c r="G1814" t="b">
        <v>1</v>
      </c>
      <c r="H1814" t="inlineStr">
        <is>
          <t>4/2026</t>
        </is>
      </c>
    </row>
    <row r="1815">
      <c r="A1815" t="inlineStr">
        <is>
          <t>Love Cabaret</t>
        </is>
      </c>
      <c r="B1815" t="inlineStr">
        <is>
          <t>Imposto de Renda</t>
        </is>
      </c>
      <c r="C1815" t="inlineStr">
        <is>
          <t>IRPJ</t>
        </is>
      </c>
      <c r="D1815" t="inlineStr">
        <is>
          <t>01/04/2026</t>
        </is>
      </c>
      <c r="E1815" s="488" t="n">
        <v>10632.95</v>
      </c>
      <c r="F1815" t="inlineStr">
        <is>
          <t>Fabrica de Bares (2025)</t>
        </is>
      </c>
      <c r="G1815" t="b">
        <v>1</v>
      </c>
      <c r="H1815" t="inlineStr">
        <is>
          <t>4/2026</t>
        </is>
      </c>
    </row>
    <row r="1816">
      <c r="A1816" t="inlineStr">
        <is>
          <t>Love Cabaret</t>
        </is>
      </c>
      <c r="B1816" t="inlineStr">
        <is>
          <t>Imposto de Renda</t>
        </is>
      </c>
      <c r="C1816" t="inlineStr">
        <is>
          <t>IRPJ 10%</t>
        </is>
      </c>
      <c r="D1816" t="inlineStr">
        <is>
          <t>01/04/2026</t>
        </is>
      </c>
      <c r="E1816" s="488" t="n">
        <v>0</v>
      </c>
      <c r="F1816" t="inlineStr">
        <is>
          <t>Fabrica de Bares (2025)</t>
        </is>
      </c>
      <c r="G1816" t="b">
        <v>1</v>
      </c>
      <c r="H1816" t="inlineStr">
        <is>
          <t>4/2026</t>
        </is>
      </c>
    </row>
    <row r="1817">
      <c r="A1817" t="inlineStr">
        <is>
          <t>Love Cabaret</t>
        </is>
      </c>
      <c r="B1817" t="inlineStr">
        <is>
          <t>Imposto de Renda</t>
        </is>
      </c>
      <c r="C1817" t="inlineStr">
        <is>
          <t>CSLL</t>
        </is>
      </c>
      <c r="D1817" t="inlineStr">
        <is>
          <t>01/04/2026</t>
        </is>
      </c>
      <c r="E1817" s="488" t="n">
        <v>7790.18</v>
      </c>
      <c r="F1817" t="inlineStr">
        <is>
          <t>Fabrica de Bares (2025)</t>
        </is>
      </c>
      <c r="G1817" t="b">
        <v>1</v>
      </c>
      <c r="H1817" t="inlineStr">
        <is>
          <t>4/2026</t>
        </is>
      </c>
    </row>
    <row r="1818">
      <c r="A1818" t="inlineStr">
        <is>
          <t>Love Cabaret</t>
        </is>
      </c>
      <c r="B1818" t="inlineStr">
        <is>
          <t>Imposto de Renda</t>
        </is>
      </c>
      <c r="C1818" t="inlineStr">
        <is>
          <t>SIMPLES</t>
        </is>
      </c>
      <c r="D1818" t="inlineStr">
        <is>
          <t>01/05/2026</t>
        </is>
      </c>
      <c r="E1818" s="488" t="n">
        <v>0</v>
      </c>
      <c r="F1818" t="inlineStr">
        <is>
          <t>Fabrica de Bares (2025)</t>
        </is>
      </c>
      <c r="G1818" t="b">
        <v>1</v>
      </c>
      <c r="H1818" t="inlineStr">
        <is>
          <t>5/2026</t>
        </is>
      </c>
    </row>
    <row r="1819">
      <c r="A1819" t="inlineStr">
        <is>
          <t>Love Cabaret</t>
        </is>
      </c>
      <c r="B1819" t="inlineStr">
        <is>
          <t>Imposto de Renda</t>
        </is>
      </c>
      <c r="C1819" t="inlineStr">
        <is>
          <t>IRPJ</t>
        </is>
      </c>
      <c r="D1819" t="inlineStr">
        <is>
          <t>01/05/2026</t>
        </is>
      </c>
      <c r="E1819" s="488" t="n">
        <v>11530.4</v>
      </c>
      <c r="F1819" t="inlineStr">
        <is>
          <t>Fabrica de Bares (2025)</t>
        </is>
      </c>
      <c r="G1819" t="b">
        <v>1</v>
      </c>
      <c r="H1819" t="inlineStr">
        <is>
          <t>5/2026</t>
        </is>
      </c>
    </row>
    <row r="1820">
      <c r="A1820" t="inlineStr">
        <is>
          <t>Love Cabaret</t>
        </is>
      </c>
      <c r="B1820" t="inlineStr">
        <is>
          <t>Imposto de Renda</t>
        </is>
      </c>
      <c r="C1820" t="inlineStr">
        <is>
          <t>IRPJ 10%</t>
        </is>
      </c>
      <c r="D1820" t="inlineStr">
        <is>
          <t>01/05/2026</t>
        </is>
      </c>
      <c r="E1820" s="488" t="n">
        <v>0</v>
      </c>
      <c r="F1820" t="inlineStr">
        <is>
          <t>Fabrica de Bares (2025)</t>
        </is>
      </c>
      <c r="G1820" t="b">
        <v>1</v>
      </c>
      <c r="H1820" t="inlineStr">
        <is>
          <t>5/2026</t>
        </is>
      </c>
    </row>
    <row r="1821">
      <c r="A1821" t="inlineStr">
        <is>
          <t>Love Cabaret</t>
        </is>
      </c>
      <c r="B1821" t="inlineStr">
        <is>
          <t>Imposto de Renda</t>
        </is>
      </c>
      <c r="C1821" t="inlineStr">
        <is>
          <t>CSLL</t>
        </is>
      </c>
      <c r="D1821" t="inlineStr">
        <is>
          <t>01/05/2026</t>
        </is>
      </c>
      <c r="E1821" s="488" t="n">
        <v>8563.709999999999</v>
      </c>
      <c r="F1821" t="inlineStr">
        <is>
          <t>Fabrica de Bares (2025)</t>
        </is>
      </c>
      <c r="G1821" t="b">
        <v>1</v>
      </c>
      <c r="H1821" t="inlineStr">
        <is>
          <t>5/2026</t>
        </is>
      </c>
    </row>
    <row r="1822">
      <c r="A1822" t="inlineStr">
        <is>
          <t>Love Cabaret</t>
        </is>
      </c>
      <c r="B1822" t="inlineStr">
        <is>
          <t>Imposto de Renda</t>
        </is>
      </c>
      <c r="C1822" t="inlineStr">
        <is>
          <t>SIMPLES</t>
        </is>
      </c>
      <c r="D1822" t="inlineStr">
        <is>
          <t>01/06/2026</t>
        </is>
      </c>
      <c r="E1822" s="488" t="n">
        <v>0</v>
      </c>
      <c r="F1822" t="inlineStr">
        <is>
          <t>Fabrica de Bares (2025)</t>
        </is>
      </c>
      <c r="G1822" t="b">
        <v>1</v>
      </c>
      <c r="H1822" t="inlineStr">
        <is>
          <t>6/2026</t>
        </is>
      </c>
    </row>
    <row r="1823">
      <c r="A1823" t="inlineStr">
        <is>
          <t>Love Cabaret</t>
        </is>
      </c>
      <c r="B1823" t="inlineStr">
        <is>
          <t>Imposto de Renda</t>
        </is>
      </c>
      <c r="C1823" t="inlineStr">
        <is>
          <t>IRPJ</t>
        </is>
      </c>
      <c r="D1823" t="inlineStr">
        <is>
          <t>01/06/2026</t>
        </is>
      </c>
      <c r="E1823" s="488" t="n">
        <v>10827.65</v>
      </c>
      <c r="F1823" t="inlineStr">
        <is>
          <t>Fabrica de Bares (2025)</t>
        </is>
      </c>
      <c r="G1823" t="b">
        <v>1</v>
      </c>
      <c r="H1823" t="inlineStr">
        <is>
          <t>6/2026</t>
        </is>
      </c>
    </row>
    <row r="1824">
      <c r="A1824" t="inlineStr">
        <is>
          <t>Love Cabaret</t>
        </is>
      </c>
      <c r="B1824" t="inlineStr">
        <is>
          <t>Imposto de Renda</t>
        </is>
      </c>
      <c r="C1824" t="inlineStr">
        <is>
          <t>IRPJ 10%</t>
        </is>
      </c>
      <c r="D1824" t="inlineStr">
        <is>
          <t>01/06/2026</t>
        </is>
      </c>
      <c r="E1824" s="488" t="n">
        <v>15994</v>
      </c>
      <c r="F1824" t="inlineStr">
        <is>
          <t>Fabrica de Bares (2025)</t>
        </is>
      </c>
      <c r="G1824" t="b">
        <v>1</v>
      </c>
      <c r="H1824" t="inlineStr">
        <is>
          <t>6/2026</t>
        </is>
      </c>
    </row>
    <row r="1825">
      <c r="A1825" t="inlineStr">
        <is>
          <t>Love Cabaret</t>
        </is>
      </c>
      <c r="B1825" t="inlineStr">
        <is>
          <t>Imposto de Renda</t>
        </is>
      </c>
      <c r="C1825" t="inlineStr">
        <is>
          <t>CSLL</t>
        </is>
      </c>
      <c r="D1825" t="inlineStr">
        <is>
          <t>01/06/2026</t>
        </is>
      </c>
      <c r="E1825" s="488" t="n">
        <v>7891.45</v>
      </c>
      <c r="F1825" t="inlineStr">
        <is>
          <t>Fabrica de Bares (2025)</t>
        </is>
      </c>
      <c r="G1825" t="b">
        <v>1</v>
      </c>
      <c r="H1825" t="inlineStr">
        <is>
          <t>6/2026</t>
        </is>
      </c>
    </row>
    <row r="1826">
      <c r="A1826" t="inlineStr">
        <is>
          <t>Love Cabaret</t>
        </is>
      </c>
      <c r="B1826" t="inlineStr">
        <is>
          <t>Imposto de Renda</t>
        </is>
      </c>
      <c r="C1826" t="inlineStr">
        <is>
          <t>SIMPLES</t>
        </is>
      </c>
      <c r="D1826" t="inlineStr">
        <is>
          <t>01/07/2026</t>
        </is>
      </c>
      <c r="E1826" s="488" t="n">
        <v>0</v>
      </c>
      <c r="F1826" t="inlineStr">
        <is>
          <t>Fabrica de Bares (2025)</t>
        </is>
      </c>
      <c r="G1826" t="b">
        <v>1</v>
      </c>
      <c r="H1826" t="inlineStr">
        <is>
          <t>7/2026</t>
        </is>
      </c>
    </row>
    <row r="1827">
      <c r="A1827" t="inlineStr">
        <is>
          <t>Love Cabaret</t>
        </is>
      </c>
      <c r="B1827" t="inlineStr">
        <is>
          <t>Imposto de Renda</t>
        </is>
      </c>
      <c r="C1827" t="inlineStr">
        <is>
          <t>IRPJ</t>
        </is>
      </c>
      <c r="D1827" t="inlineStr">
        <is>
          <t>01/07/2026</t>
        </is>
      </c>
      <c r="E1827" s="488" t="n">
        <v>11184.66</v>
      </c>
      <c r="F1827" t="inlineStr">
        <is>
          <t>Fabrica de Bares (2025)</t>
        </is>
      </c>
      <c r="G1827" t="b">
        <v>1</v>
      </c>
      <c r="H1827" t="inlineStr">
        <is>
          <t>7/2026</t>
        </is>
      </c>
    </row>
    <row r="1828">
      <c r="A1828" t="inlineStr">
        <is>
          <t>Love Cabaret</t>
        </is>
      </c>
      <c r="B1828" t="inlineStr">
        <is>
          <t>Imposto de Renda</t>
        </is>
      </c>
      <c r="C1828" t="inlineStr">
        <is>
          <t>IRPJ 10%</t>
        </is>
      </c>
      <c r="D1828" t="inlineStr">
        <is>
          <t>01/07/2026</t>
        </is>
      </c>
      <c r="E1828" s="488" t="n">
        <v>0</v>
      </c>
      <c r="F1828" t="inlineStr">
        <is>
          <t>Fabrica de Bares (2025)</t>
        </is>
      </c>
      <c r="G1828" t="b">
        <v>1</v>
      </c>
      <c r="H1828" t="inlineStr">
        <is>
          <t>7/2026</t>
        </is>
      </c>
    </row>
    <row r="1829">
      <c r="A1829" t="inlineStr">
        <is>
          <t>Love Cabaret</t>
        </is>
      </c>
      <c r="B1829" t="inlineStr">
        <is>
          <t>Imposto de Renda</t>
        </is>
      </c>
      <c r="C1829" t="inlineStr">
        <is>
          <t>CSLL</t>
        </is>
      </c>
      <c r="D1829" t="inlineStr">
        <is>
          <t>01/07/2026</t>
        </is>
      </c>
      <c r="E1829" s="488" t="n">
        <v>8202.67</v>
      </c>
      <c r="F1829" t="inlineStr">
        <is>
          <t>Fabrica de Bares (2025)</t>
        </is>
      </c>
      <c r="G1829" t="b">
        <v>1</v>
      </c>
      <c r="H1829" t="inlineStr">
        <is>
          <t>7/2026</t>
        </is>
      </c>
    </row>
    <row r="1830">
      <c r="A1830" t="inlineStr">
        <is>
          <t>Love Cabaret</t>
        </is>
      </c>
      <c r="B1830" t="inlineStr">
        <is>
          <t>Imposto de Renda</t>
        </is>
      </c>
      <c r="C1830" t="inlineStr">
        <is>
          <t>SIMPLES</t>
        </is>
      </c>
      <c r="D1830" t="inlineStr">
        <is>
          <t>01/08/2026</t>
        </is>
      </c>
      <c r="E1830" s="488" t="n">
        <v>0</v>
      </c>
      <c r="F1830" t="inlineStr">
        <is>
          <t>Fabrica de Bares (2025)</t>
        </is>
      </c>
      <c r="G1830" t="b">
        <v>1</v>
      </c>
      <c r="H1830" t="inlineStr">
        <is>
          <t>8/2026</t>
        </is>
      </c>
    </row>
    <row r="1831">
      <c r="A1831" t="inlineStr">
        <is>
          <t>Love Cabaret</t>
        </is>
      </c>
      <c r="B1831" t="inlineStr">
        <is>
          <t>Imposto de Renda</t>
        </is>
      </c>
      <c r="C1831" t="inlineStr">
        <is>
          <t>IRPJ</t>
        </is>
      </c>
      <c r="D1831" t="inlineStr">
        <is>
          <t>01/08/2026</t>
        </is>
      </c>
      <c r="E1831" s="488" t="n">
        <v>11309.4</v>
      </c>
      <c r="F1831" t="inlineStr">
        <is>
          <t>Fabrica de Bares (2025)</t>
        </is>
      </c>
      <c r="G1831" t="b">
        <v>1</v>
      </c>
      <c r="H1831" t="inlineStr">
        <is>
          <t>8/2026</t>
        </is>
      </c>
    </row>
    <row r="1832">
      <c r="A1832" t="inlineStr">
        <is>
          <t>Love Cabaret</t>
        </is>
      </c>
      <c r="B1832" t="inlineStr">
        <is>
          <t>Imposto de Renda</t>
        </is>
      </c>
      <c r="C1832" t="inlineStr">
        <is>
          <t>IRPJ 10%</t>
        </is>
      </c>
      <c r="D1832" t="inlineStr">
        <is>
          <t>01/08/2026</t>
        </is>
      </c>
      <c r="E1832" s="488" t="n">
        <v>0</v>
      </c>
      <c r="F1832" t="inlineStr">
        <is>
          <t>Fabrica de Bares (2025)</t>
        </is>
      </c>
      <c r="G1832" t="b">
        <v>1</v>
      </c>
      <c r="H1832" t="inlineStr">
        <is>
          <t>8/2026</t>
        </is>
      </c>
    </row>
    <row r="1833">
      <c r="A1833" t="inlineStr">
        <is>
          <t>Love Cabaret</t>
        </is>
      </c>
      <c r="B1833" t="inlineStr">
        <is>
          <t>Imposto de Renda</t>
        </is>
      </c>
      <c r="C1833" t="inlineStr">
        <is>
          <t>CSLL</t>
        </is>
      </c>
      <c r="D1833" t="inlineStr">
        <is>
          <t>01/08/2026</t>
        </is>
      </c>
      <c r="E1833" s="488" t="n">
        <v>8368.379999999999</v>
      </c>
      <c r="F1833" t="inlineStr">
        <is>
          <t>Fabrica de Bares (2025)</t>
        </is>
      </c>
      <c r="G1833" t="b">
        <v>1</v>
      </c>
      <c r="H1833" t="inlineStr">
        <is>
          <t>8/2026</t>
        </is>
      </c>
    </row>
    <row r="1834">
      <c r="A1834" t="inlineStr">
        <is>
          <t>Love Cabaret</t>
        </is>
      </c>
      <c r="B1834" t="inlineStr">
        <is>
          <t>Imposto de Renda</t>
        </is>
      </c>
      <c r="C1834" t="inlineStr">
        <is>
          <t>SIMPLES</t>
        </is>
      </c>
      <c r="D1834" t="inlineStr">
        <is>
          <t>01/09/2026</t>
        </is>
      </c>
      <c r="E1834" s="488" t="n">
        <v>0</v>
      </c>
      <c r="F1834" t="inlineStr">
        <is>
          <t>Fabrica de Bares (2025)</t>
        </is>
      </c>
      <c r="G1834" t="b">
        <v>1</v>
      </c>
      <c r="H1834" t="inlineStr">
        <is>
          <t>9/2026</t>
        </is>
      </c>
    </row>
    <row r="1835">
      <c r="A1835" t="inlineStr">
        <is>
          <t>Love Cabaret</t>
        </is>
      </c>
      <c r="B1835" t="inlineStr">
        <is>
          <t>Imposto de Renda</t>
        </is>
      </c>
      <c r="C1835" t="inlineStr">
        <is>
          <t>IRPJ</t>
        </is>
      </c>
      <c r="D1835" t="inlineStr">
        <is>
          <t>01/09/2026</t>
        </is>
      </c>
      <c r="E1835" s="488" t="n">
        <v>13708.41</v>
      </c>
      <c r="F1835" t="inlineStr">
        <is>
          <t>Fabrica de Bares (2025)</t>
        </is>
      </c>
      <c r="G1835" t="b">
        <v>1</v>
      </c>
      <c r="H1835" t="inlineStr">
        <is>
          <t>9/2026</t>
        </is>
      </c>
    </row>
    <row r="1836">
      <c r="A1836" t="inlineStr">
        <is>
          <t>Love Cabaret</t>
        </is>
      </c>
      <c r="B1836" t="inlineStr">
        <is>
          <t>Imposto de Renda</t>
        </is>
      </c>
      <c r="C1836" t="inlineStr">
        <is>
          <t>IRPJ 10%</t>
        </is>
      </c>
      <c r="D1836" t="inlineStr">
        <is>
          <t>01/09/2026</t>
        </is>
      </c>
      <c r="E1836" s="488" t="n">
        <v>18134.98</v>
      </c>
      <c r="F1836" t="inlineStr">
        <is>
          <t>Fabrica de Bares (2025)</t>
        </is>
      </c>
      <c r="G1836" t="b">
        <v>1</v>
      </c>
      <c r="H1836" t="inlineStr">
        <is>
          <t>9/2026</t>
        </is>
      </c>
    </row>
    <row r="1837">
      <c r="A1837" t="inlineStr">
        <is>
          <t>Love Cabaret</t>
        </is>
      </c>
      <c r="B1837" t="inlineStr">
        <is>
          <t>Imposto de Renda</t>
        </is>
      </c>
      <c r="C1837" t="inlineStr">
        <is>
          <t>CSLL</t>
        </is>
      </c>
      <c r="D1837" t="inlineStr">
        <is>
          <t>01/09/2026</t>
        </is>
      </c>
      <c r="E1837" s="488" t="n">
        <v>9984.24</v>
      </c>
      <c r="F1837" t="inlineStr">
        <is>
          <t>Fabrica de Bares (2025)</t>
        </is>
      </c>
      <c r="G1837" t="b">
        <v>1</v>
      </c>
      <c r="H1837" t="inlineStr">
        <is>
          <t>9/2026</t>
        </is>
      </c>
    </row>
    <row r="1838">
      <c r="A1838" t="inlineStr">
        <is>
          <t>Love Cabaret</t>
        </is>
      </c>
      <c r="B1838" t="inlineStr">
        <is>
          <t>Imposto de Renda</t>
        </is>
      </c>
      <c r="C1838" t="inlineStr">
        <is>
          <t>SIMPLES</t>
        </is>
      </c>
      <c r="D1838" t="inlineStr">
        <is>
          <t>01/10/2026</t>
        </is>
      </c>
      <c r="E1838" s="488" t="n">
        <v>0</v>
      </c>
      <c r="F1838" t="inlineStr">
        <is>
          <t>Fabrica de Bares (2025)</t>
        </is>
      </c>
      <c r="G1838" t="b">
        <v>1</v>
      </c>
      <c r="H1838" t="inlineStr">
        <is>
          <t>10/2026</t>
        </is>
      </c>
    </row>
    <row r="1839">
      <c r="A1839" t="inlineStr">
        <is>
          <t>Love Cabaret</t>
        </is>
      </c>
      <c r="B1839" t="inlineStr">
        <is>
          <t>Imposto de Renda</t>
        </is>
      </c>
      <c r="C1839" t="inlineStr">
        <is>
          <t>IRPJ</t>
        </is>
      </c>
      <c r="D1839" t="inlineStr">
        <is>
          <t>01/10/2026</t>
        </is>
      </c>
      <c r="E1839" s="488" t="n">
        <v>11276.7</v>
      </c>
      <c r="F1839" t="inlineStr">
        <is>
          <t>Fabrica de Bares (2025)</t>
        </is>
      </c>
      <c r="G1839" t="b">
        <v>1</v>
      </c>
      <c r="H1839" t="inlineStr">
        <is>
          <t>10/2026</t>
        </is>
      </c>
    </row>
    <row r="1840">
      <c r="A1840" t="inlineStr">
        <is>
          <t>Love Cabaret</t>
        </is>
      </c>
      <c r="B1840" t="inlineStr">
        <is>
          <t>Imposto de Renda</t>
        </is>
      </c>
      <c r="C1840" t="inlineStr">
        <is>
          <t>IRPJ 10%</t>
        </is>
      </c>
      <c r="D1840" t="inlineStr">
        <is>
          <t>01/10/2026</t>
        </is>
      </c>
      <c r="E1840" s="488" t="n">
        <v>0</v>
      </c>
      <c r="F1840" t="inlineStr">
        <is>
          <t>Fabrica de Bares (2025)</t>
        </is>
      </c>
      <c r="G1840" t="b">
        <v>1</v>
      </c>
      <c r="H1840" t="inlineStr">
        <is>
          <t>10/2026</t>
        </is>
      </c>
    </row>
    <row r="1841">
      <c r="A1841" t="inlineStr">
        <is>
          <t>Love Cabaret</t>
        </is>
      </c>
      <c r="B1841" t="inlineStr">
        <is>
          <t>Imposto de Renda</t>
        </is>
      </c>
      <c r="C1841" t="inlineStr">
        <is>
          <t>CSLL</t>
        </is>
      </c>
      <c r="D1841" t="inlineStr">
        <is>
          <t>01/10/2026</t>
        </is>
      </c>
      <c r="E1841" s="488" t="n">
        <v>8318.07</v>
      </c>
      <c r="F1841" t="inlineStr">
        <is>
          <t>Fabrica de Bares (2025)</t>
        </is>
      </c>
      <c r="G1841" t="b">
        <v>1</v>
      </c>
      <c r="H1841" t="inlineStr">
        <is>
          <t>10/2026</t>
        </is>
      </c>
    </row>
    <row r="1842">
      <c r="A1842" t="inlineStr">
        <is>
          <t>Love Cabaret</t>
        </is>
      </c>
      <c r="B1842" t="inlineStr">
        <is>
          <t>Imposto de Renda</t>
        </is>
      </c>
      <c r="C1842" t="inlineStr">
        <is>
          <t>SIMPLES</t>
        </is>
      </c>
      <c r="D1842" t="inlineStr">
        <is>
          <t>01/11/2026</t>
        </is>
      </c>
      <c r="E1842" s="488" t="n">
        <v>0</v>
      </c>
      <c r="F1842" t="inlineStr">
        <is>
          <t>Fabrica de Bares (2025)</t>
        </is>
      </c>
      <c r="G1842" t="b">
        <v>1</v>
      </c>
      <c r="H1842" t="inlineStr">
        <is>
          <t>11/2026</t>
        </is>
      </c>
    </row>
    <row r="1843">
      <c r="A1843" t="inlineStr">
        <is>
          <t>Love Cabaret</t>
        </is>
      </c>
      <c r="B1843" t="inlineStr">
        <is>
          <t>Imposto de Renda</t>
        </is>
      </c>
      <c r="C1843" t="inlineStr">
        <is>
          <t>IRPJ</t>
        </is>
      </c>
      <c r="D1843" t="inlineStr">
        <is>
          <t>01/11/2026</t>
        </is>
      </c>
      <c r="E1843" s="488" t="n">
        <v>11829.4</v>
      </c>
      <c r="F1843" t="inlineStr">
        <is>
          <t>Fabrica de Bares (2025)</t>
        </is>
      </c>
      <c r="G1843" t="b">
        <v>1</v>
      </c>
      <c r="H1843" t="inlineStr">
        <is>
          <t>11/2026</t>
        </is>
      </c>
    </row>
    <row r="1844">
      <c r="A1844" t="inlineStr">
        <is>
          <t>Love Cabaret</t>
        </is>
      </c>
      <c r="B1844" t="inlineStr">
        <is>
          <t>Imposto de Renda</t>
        </is>
      </c>
      <c r="C1844" t="inlineStr">
        <is>
          <t>IRPJ 10%</t>
        </is>
      </c>
      <c r="D1844" t="inlineStr">
        <is>
          <t>01/11/2026</t>
        </is>
      </c>
      <c r="E1844" s="488" t="n">
        <v>0</v>
      </c>
      <c r="F1844" t="inlineStr">
        <is>
          <t>Fabrica de Bares (2025)</t>
        </is>
      </c>
      <c r="G1844" t="b">
        <v>1</v>
      </c>
      <c r="H1844" t="inlineStr">
        <is>
          <t>11/2026</t>
        </is>
      </c>
    </row>
    <row r="1845">
      <c r="A1845" t="inlineStr">
        <is>
          <t>Love Cabaret</t>
        </is>
      </c>
      <c r="B1845" t="inlineStr">
        <is>
          <t>Imposto de Renda</t>
        </is>
      </c>
      <c r="C1845" t="inlineStr">
        <is>
          <t>CSLL</t>
        </is>
      </c>
      <c r="D1845" t="inlineStr">
        <is>
          <t>01/11/2026</t>
        </is>
      </c>
      <c r="E1845" s="488" t="n">
        <v>8633.76</v>
      </c>
      <c r="F1845" t="inlineStr">
        <is>
          <t>Fabrica de Bares (2025)</t>
        </is>
      </c>
      <c r="G1845" t="b">
        <v>1</v>
      </c>
      <c r="H1845" t="inlineStr">
        <is>
          <t>11/2026</t>
        </is>
      </c>
    </row>
    <row r="1846">
      <c r="A1846" t="inlineStr">
        <is>
          <t>Love Cabaret</t>
        </is>
      </c>
      <c r="B1846" t="inlineStr">
        <is>
          <t>Imposto de Renda</t>
        </is>
      </c>
      <c r="C1846" t="inlineStr">
        <is>
          <t>SIMPLES</t>
        </is>
      </c>
      <c r="D1846" t="inlineStr">
        <is>
          <t>01/12/2026</t>
        </is>
      </c>
      <c r="E1846" s="488" t="n">
        <v>0</v>
      </c>
      <c r="F1846" t="inlineStr">
        <is>
          <t>Fabrica de Bares (2025)</t>
        </is>
      </c>
      <c r="G1846" t="b">
        <v>1</v>
      </c>
      <c r="H1846" t="inlineStr">
        <is>
          <t>12/2026</t>
        </is>
      </c>
    </row>
    <row r="1847">
      <c r="A1847" t="inlineStr">
        <is>
          <t>Love Cabaret</t>
        </is>
      </c>
      <c r="B1847" t="inlineStr">
        <is>
          <t>Imposto de Renda</t>
        </is>
      </c>
      <c r="C1847" t="inlineStr">
        <is>
          <t>IRPJ</t>
        </is>
      </c>
      <c r="D1847" t="inlineStr">
        <is>
          <t>01/12/2026</t>
        </is>
      </c>
      <c r="E1847" s="488" t="n">
        <v>11477.08</v>
      </c>
      <c r="F1847" t="inlineStr">
        <is>
          <t>Fabrica de Bares (2025)</t>
        </is>
      </c>
      <c r="G1847" t="b">
        <v>1</v>
      </c>
      <c r="H1847" t="inlineStr">
        <is>
          <t>12/2026</t>
        </is>
      </c>
    </row>
    <row r="1848">
      <c r="A1848" t="inlineStr">
        <is>
          <t>Love Cabaret</t>
        </is>
      </c>
      <c r="B1848" t="inlineStr">
        <is>
          <t>Imposto de Renda</t>
        </is>
      </c>
      <c r="C1848" t="inlineStr">
        <is>
          <t>IRPJ 10%</t>
        </is>
      </c>
      <c r="D1848" t="inlineStr">
        <is>
          <t>01/12/2026</t>
        </is>
      </c>
      <c r="E1848" s="488" t="n">
        <v>17055.45</v>
      </c>
      <c r="F1848" t="inlineStr">
        <is>
          <t>Fabrica de Bares (2025)</t>
        </is>
      </c>
      <c r="G1848" t="b">
        <v>1</v>
      </c>
      <c r="H1848" t="inlineStr">
        <is>
          <t>12/2026</t>
        </is>
      </c>
    </row>
    <row r="1849">
      <c r="A1849" t="inlineStr">
        <is>
          <t>Love Cabaret</t>
        </is>
      </c>
      <c r="B1849" t="inlineStr">
        <is>
          <t>Imposto de Renda</t>
        </is>
      </c>
      <c r="C1849" t="inlineStr">
        <is>
          <t>CSLL</t>
        </is>
      </c>
      <c r="D1849" t="inlineStr">
        <is>
          <t>01/12/2026</t>
        </is>
      </c>
      <c r="E1849" s="488" t="n">
        <v>8117.71</v>
      </c>
      <c r="F1849" t="inlineStr">
        <is>
          <t>Fabrica de Bares (2025)</t>
        </is>
      </c>
      <c r="G1849" t="b">
        <v>1</v>
      </c>
      <c r="H1849" t="inlineStr">
        <is>
          <t>12/2026</t>
        </is>
      </c>
    </row>
  </sheetData>
  <pageMargins left="0.511811024" right="0.511811024" top="0.787401575" bottom="0.787401575" header="0.31496062" footer="0.31496062"/>
</worksheet>
</file>

<file path=xl/worksheets/sheet6.xml><?xml version="1.0" encoding="utf-8"?>
<worksheet xmlns="http://schemas.openxmlformats.org/spreadsheetml/2006/main">
  <sheetPr>
    <tabColor rgb="FF7030A0"/>
    <outlinePr summaryBelow="1" summaryRight="1"/>
    <pageSetUpPr/>
  </sheetPr>
  <dimension ref="A1:E9663"/>
  <sheetViews>
    <sheetView workbookViewId="0">
      <selection activeCell="J12" sqref="J12"/>
    </sheetView>
  </sheetViews>
  <sheetFormatPr baseColWidth="8" defaultRowHeight="14.4"/>
  <cols>
    <col width="11.77734375" bestFit="1" customWidth="1" min="1" max="1"/>
    <col width="10.33203125" bestFit="1" customWidth="1" min="2" max="2"/>
    <col width="46.88671875" bestFit="1" customWidth="1" min="3" max="3"/>
    <col width="15.5546875" bestFit="1" customWidth="1" style="488" min="4" max="4"/>
    <col width="12.44140625" bestFit="1" customWidth="1" style="488" min="5" max="5"/>
  </cols>
  <sheetData>
    <row r="1">
      <c r="A1" t="inlineStr">
        <is>
          <t>Casa</t>
        </is>
      </c>
      <c r="B1" t="inlineStr">
        <is>
          <t>Mês</t>
        </is>
      </c>
      <c r="C1" t="inlineStr">
        <is>
          <t>Categoria/Linha</t>
        </is>
      </c>
      <c r="D1" s="488" t="inlineStr">
        <is>
          <t>Valor</t>
        </is>
      </c>
      <c r="E1" t="inlineStr">
        <is>
          <t>Mes_Texto</t>
        </is>
      </c>
    </row>
    <row r="2">
      <c r="A2" t="inlineStr">
        <is>
          <t>Love Cabaret</t>
        </is>
      </c>
      <c r="B2" t="inlineStr">
        <is>
          <t>2024-01-01</t>
        </is>
      </c>
      <c r="C2" t="inlineStr">
        <is>
          <t>FATURAMENTO BRUTO</t>
        </is>
      </c>
      <c r="D2" s="488" t="n">
        <v>610864.8</v>
      </c>
      <c r="E2" t="inlineStr">
        <is>
          <t>1/2024</t>
        </is>
      </c>
    </row>
    <row r="3">
      <c r="A3" t="inlineStr">
        <is>
          <t>Love Cabaret</t>
        </is>
      </c>
      <c r="B3" t="inlineStr">
        <is>
          <t>2024-01-01</t>
        </is>
      </c>
      <c r="C3" t="inlineStr">
        <is>
          <t>Alimentação</t>
        </is>
      </c>
      <c r="D3" s="488" t="n">
        <v>110386</v>
      </c>
      <c r="E3" t="inlineStr">
        <is>
          <t>1/2024</t>
        </is>
      </c>
    </row>
    <row r="4">
      <c r="A4" t="inlineStr">
        <is>
          <t>Love Cabaret</t>
        </is>
      </c>
      <c r="B4" t="inlineStr">
        <is>
          <t>2024-01-01</t>
        </is>
      </c>
      <c r="C4" t="inlineStr">
        <is>
          <t>Bebida</t>
        </is>
      </c>
      <c r="D4" s="488" t="n">
        <v>254227</v>
      </c>
      <c r="E4" t="inlineStr">
        <is>
          <t>1/2024</t>
        </is>
      </c>
    </row>
    <row r="5">
      <c r="A5" t="inlineStr">
        <is>
          <t>Love Cabaret</t>
        </is>
      </c>
      <c r="B5" t="inlineStr">
        <is>
          <t>2024-01-01</t>
        </is>
      </c>
      <c r="C5" t="inlineStr">
        <is>
          <t>Artístico (couvert/shows)</t>
        </is>
      </c>
      <c r="D5" s="488" t="n">
        <v>151270.79</v>
      </c>
      <c r="E5" t="inlineStr">
        <is>
          <t>1/2024</t>
        </is>
      </c>
    </row>
    <row r="6">
      <c r="A6" t="inlineStr">
        <is>
          <t>Love Cabaret</t>
        </is>
      </c>
      <c r="B6" t="inlineStr">
        <is>
          <t>2024-01-01</t>
        </is>
      </c>
      <c r="C6" t="inlineStr">
        <is>
          <t>Gifts</t>
        </is>
      </c>
      <c r="D6" s="488" t="n">
        <v>0</v>
      </c>
      <c r="E6" t="inlineStr">
        <is>
          <t>1/2024</t>
        </is>
      </c>
    </row>
    <row r="7">
      <c r="A7" t="inlineStr">
        <is>
          <t>Love Cabaret</t>
        </is>
      </c>
      <c r="B7" t="inlineStr">
        <is>
          <t>2024-01-01</t>
        </is>
      </c>
      <c r="C7" t="inlineStr">
        <is>
          <t>Serviço</t>
        </is>
      </c>
      <c r="D7" s="488" t="n">
        <v>44661.1</v>
      </c>
      <c r="E7" t="inlineStr">
        <is>
          <t>1/2024</t>
        </is>
      </c>
    </row>
    <row r="8">
      <c r="A8" t="inlineStr">
        <is>
          <t>Love Cabaret</t>
        </is>
      </c>
      <c r="B8" t="inlineStr">
        <is>
          <t>2024-01-01</t>
        </is>
      </c>
      <c r="C8" t="inlineStr">
        <is>
          <t>Eventos A&amp;B</t>
        </is>
      </c>
      <c r="D8" s="488" t="n">
        <v>0</v>
      </c>
      <c r="E8" t="inlineStr">
        <is>
          <t>1/2024</t>
        </is>
      </c>
    </row>
    <row r="9">
      <c r="A9" t="inlineStr">
        <is>
          <t>Love Cabaret</t>
        </is>
      </c>
      <c r="B9" t="inlineStr">
        <is>
          <t>2024-01-01</t>
        </is>
      </c>
      <c r="C9" t="inlineStr">
        <is>
          <t>Eventos Couvert</t>
        </is>
      </c>
      <c r="D9" s="488" t="n">
        <v>0</v>
      </c>
      <c r="E9" t="inlineStr">
        <is>
          <t>1/2024</t>
        </is>
      </c>
    </row>
    <row r="10">
      <c r="A10" t="inlineStr">
        <is>
          <t>Love Cabaret</t>
        </is>
      </c>
      <c r="B10" t="inlineStr">
        <is>
          <t>2024-01-01</t>
        </is>
      </c>
      <c r="C10" t="inlineStr">
        <is>
          <t>Eventos Locações</t>
        </is>
      </c>
      <c r="D10" s="488" t="n">
        <v>19977.66</v>
      </c>
      <c r="E10" t="inlineStr">
        <is>
          <t>1/2024</t>
        </is>
      </c>
    </row>
    <row r="11">
      <c r="A11" t="inlineStr">
        <is>
          <t>Love Cabaret</t>
        </is>
      </c>
      <c r="B11" t="inlineStr">
        <is>
          <t>2024-01-01</t>
        </is>
      </c>
      <c r="C11" t="inlineStr">
        <is>
          <t>Eventos Rebate Fornecedores</t>
        </is>
      </c>
      <c r="D11" s="488" t="n">
        <v>0</v>
      </c>
      <c r="E11" t="inlineStr">
        <is>
          <t>1/2024</t>
        </is>
      </c>
    </row>
    <row r="12">
      <c r="A12" t="inlineStr">
        <is>
          <t>Love Cabaret</t>
        </is>
      </c>
      <c r="B12" t="inlineStr">
        <is>
          <t>2024-01-01</t>
        </is>
      </c>
      <c r="C12" t="inlineStr">
        <is>
          <t>Delivery</t>
        </is>
      </c>
      <c r="D12" s="488" t="n">
        <v>0</v>
      </c>
      <c r="E12" t="inlineStr">
        <is>
          <t>1/2024</t>
        </is>
      </c>
    </row>
    <row r="13">
      <c r="A13" t="inlineStr">
        <is>
          <t>Love Cabaret</t>
        </is>
      </c>
      <c r="B13" t="inlineStr">
        <is>
          <t>2024-01-01</t>
        </is>
      </c>
      <c r="C13" t="inlineStr">
        <is>
          <t>Outras Receitas</t>
        </is>
      </c>
      <c r="D13" s="488" t="n">
        <v>30342.25</v>
      </c>
      <c r="E13" t="inlineStr">
        <is>
          <t>1/2024</t>
        </is>
      </c>
    </row>
    <row r="14">
      <c r="A14" t="inlineStr">
        <is>
          <t>Love Cabaret</t>
        </is>
      </c>
      <c r="B14" t="inlineStr">
        <is>
          <t>2024-01-01</t>
        </is>
      </c>
      <c r="C14" t="inlineStr">
        <is>
          <t>(-) Desconto sobre Venda</t>
        </is>
      </c>
      <c r="D14" s="488" t="n">
        <v>-15548.99</v>
      </c>
      <c r="E14" t="inlineStr">
        <is>
          <t>1/2024</t>
        </is>
      </c>
    </row>
    <row r="15">
      <c r="A15" t="inlineStr">
        <is>
          <t>Love Cabaret</t>
        </is>
      </c>
      <c r="B15" t="inlineStr">
        <is>
          <t>2024-01-01</t>
        </is>
      </c>
      <c r="C15" t="inlineStr">
        <is>
          <t>Descontos - Operação</t>
        </is>
      </c>
      <c r="D15" s="488" t="n">
        <v>-15548.99</v>
      </c>
      <c r="E15" t="inlineStr">
        <is>
          <t>1/2024</t>
        </is>
      </c>
    </row>
    <row r="16">
      <c r="A16" t="inlineStr">
        <is>
          <t>Love Cabaret</t>
        </is>
      </c>
      <c r="B16" t="inlineStr">
        <is>
          <t>2024-01-01</t>
        </is>
      </c>
      <c r="C16" t="inlineStr">
        <is>
          <t>Desconto - Alimentação Escritório</t>
        </is>
      </c>
      <c r="D16" s="488" t="n">
        <v>0</v>
      </c>
      <c r="E16" t="inlineStr">
        <is>
          <t>1/2024</t>
        </is>
      </c>
    </row>
    <row r="17">
      <c r="A17" t="inlineStr">
        <is>
          <t>Love Cabaret</t>
        </is>
      </c>
      <c r="B17" t="inlineStr">
        <is>
          <t>2024-01-01</t>
        </is>
      </c>
      <c r="C17" t="inlineStr">
        <is>
          <t>Descontos - Marketing</t>
        </is>
      </c>
      <c r="D17" s="488" t="n">
        <v>0</v>
      </c>
      <c r="E17" t="inlineStr">
        <is>
          <t>1/2024</t>
        </is>
      </c>
    </row>
    <row r="18">
      <c r="A18" t="inlineStr">
        <is>
          <t>Love Cabaret</t>
        </is>
      </c>
      <c r="B18" t="inlineStr">
        <is>
          <t>2024-01-01</t>
        </is>
      </c>
      <c r="C18" t="inlineStr">
        <is>
          <t>% sobre Receita Bruta</t>
        </is>
      </c>
      <c r="D18" s="488" t="n">
        <v>0</v>
      </c>
      <c r="E18" t="inlineStr">
        <is>
          <t>1/2024</t>
        </is>
      </c>
    </row>
    <row r="19">
      <c r="A19" t="inlineStr">
        <is>
          <t>Love Cabaret</t>
        </is>
      </c>
      <c r="B19" t="inlineStr">
        <is>
          <t>2024-01-01</t>
        </is>
      </c>
      <c r="C19" t="inlineStr">
        <is>
          <t>(-) Impostos sobre Venda</t>
        </is>
      </c>
      <c r="D19" s="488" t="n">
        <v>-45283.39</v>
      </c>
      <c r="E19" t="inlineStr">
        <is>
          <t>1/2024</t>
        </is>
      </c>
    </row>
    <row r="20">
      <c r="A20" t="inlineStr">
        <is>
          <t>Love Cabaret</t>
        </is>
      </c>
      <c r="B20" t="inlineStr">
        <is>
          <t>2024-01-01</t>
        </is>
      </c>
      <c r="C20" t="inlineStr">
        <is>
          <t>PIS / COFINS</t>
        </is>
      </c>
      <c r="D20" s="488" t="n">
        <v>-20098.9</v>
      </c>
      <c r="E20" t="inlineStr">
        <is>
          <t>1/2024</t>
        </is>
      </c>
    </row>
    <row r="21">
      <c r="A21" t="inlineStr">
        <is>
          <t>Love Cabaret</t>
        </is>
      </c>
      <c r="B21" t="inlineStr">
        <is>
          <t>2024-01-01</t>
        </is>
      </c>
      <c r="C21" t="inlineStr">
        <is>
          <t>ICMS</t>
        </is>
      </c>
      <c r="D21" s="488" t="n">
        <v>-17620.95</v>
      </c>
      <c r="E21" t="inlineStr">
        <is>
          <t>1/2024</t>
        </is>
      </c>
    </row>
    <row r="22">
      <c r="A22" t="inlineStr">
        <is>
          <t>Love Cabaret</t>
        </is>
      </c>
      <c r="B22" t="inlineStr">
        <is>
          <t>2024-01-01</t>
        </is>
      </c>
      <c r="C22" t="inlineStr">
        <is>
          <t>ISS</t>
        </is>
      </c>
      <c r="D22" s="488" t="n">
        <v>-7563.54</v>
      </c>
      <c r="E22" t="inlineStr">
        <is>
          <t>1/2024</t>
        </is>
      </c>
    </row>
    <row r="23">
      <c r="A23" t="inlineStr">
        <is>
          <t>Love Cabaret</t>
        </is>
      </c>
      <c r="B23" t="inlineStr">
        <is>
          <t>2024-01-01</t>
        </is>
      </c>
      <c r="C23" t="inlineStr">
        <is>
          <t>RECEITA LÍQUIDA</t>
        </is>
      </c>
      <c r="D23" s="488" t="n">
        <v>550032.42</v>
      </c>
      <c r="E23" t="inlineStr">
        <is>
          <t>1/2024</t>
        </is>
      </c>
    </row>
    <row r="24">
      <c r="A24" t="inlineStr">
        <is>
          <t>Love Cabaret</t>
        </is>
      </c>
      <c r="B24" t="inlineStr">
        <is>
          <t>2024-01-01</t>
        </is>
      </c>
      <c r="C24" t="inlineStr">
        <is>
          <t>(-) Custo Mercadoria Vendida</t>
        </is>
      </c>
      <c r="D24" s="488" t="n">
        <v>-129564.29</v>
      </c>
      <c r="E24" t="inlineStr">
        <is>
          <t>1/2024</t>
        </is>
      </c>
    </row>
    <row r="25">
      <c r="A25" t="inlineStr">
        <is>
          <t>Love Cabaret</t>
        </is>
      </c>
      <c r="B25" t="inlineStr">
        <is>
          <t>2024-01-01</t>
        </is>
      </c>
      <c r="C25" t="inlineStr">
        <is>
          <t>Alimentação D</t>
        </is>
      </c>
      <c r="D25" s="488" t="n">
        <v>-31562.05</v>
      </c>
      <c r="E25" t="inlineStr">
        <is>
          <t>1/2024</t>
        </is>
      </c>
    </row>
    <row r="26">
      <c r="A26" t="inlineStr">
        <is>
          <t>Love Cabaret</t>
        </is>
      </c>
      <c r="B26" t="inlineStr">
        <is>
          <t>2024-01-01</t>
        </is>
      </c>
      <c r="C26" t="inlineStr">
        <is>
          <t>Bebida D</t>
        </is>
      </c>
      <c r="D26" s="488" t="n">
        <v>-98002.24000000001</v>
      </c>
      <c r="E26" t="inlineStr">
        <is>
          <t>1/2024</t>
        </is>
      </c>
    </row>
    <row r="27">
      <c r="A27" t="inlineStr">
        <is>
          <t>Love Cabaret</t>
        </is>
      </c>
      <c r="B27" t="inlineStr">
        <is>
          <t>2024-01-01</t>
        </is>
      </c>
      <c r="C27" t="inlineStr">
        <is>
          <t>Embalagens</t>
        </is>
      </c>
      <c r="D27" s="488" t="n">
        <v>0</v>
      </c>
      <c r="E27" t="inlineStr">
        <is>
          <t>1/2024</t>
        </is>
      </c>
    </row>
    <row r="28">
      <c r="A28" t="inlineStr">
        <is>
          <t>Love Cabaret</t>
        </is>
      </c>
      <c r="B28" t="inlineStr">
        <is>
          <t>2024-01-01</t>
        </is>
      </c>
      <c r="C28" t="inlineStr">
        <is>
          <t>Eventos A&amp;B</t>
        </is>
      </c>
      <c r="D28" s="488" t="n">
        <v>0</v>
      </c>
      <c r="E28" t="inlineStr">
        <is>
          <t>1/2024</t>
        </is>
      </c>
    </row>
    <row r="29">
      <c r="A29" t="inlineStr">
        <is>
          <t>Love Cabaret</t>
        </is>
      </c>
      <c r="B29" t="inlineStr">
        <is>
          <t>2024-01-01</t>
        </is>
      </c>
      <c r="C29" t="inlineStr">
        <is>
          <t>% sobre Receita Bruta de A&amp;B</t>
        </is>
      </c>
      <c r="D29" s="488" t="n">
        <v>-0.36</v>
      </c>
      <c r="E29" t="inlineStr">
        <is>
          <t>1/2024</t>
        </is>
      </c>
    </row>
    <row r="30">
      <c r="A30" t="inlineStr">
        <is>
          <t>Love Cabaret</t>
        </is>
      </c>
      <c r="B30" t="inlineStr">
        <is>
          <t>2024-01-01</t>
        </is>
      </c>
      <c r="C30" t="inlineStr">
        <is>
          <t>% sobre Receita Líquida</t>
        </is>
      </c>
      <c r="D30" s="488" t="n">
        <v>-0.24</v>
      </c>
      <c r="E30" t="inlineStr">
        <is>
          <t>1/2024</t>
        </is>
      </c>
    </row>
    <row r="31">
      <c r="A31" t="inlineStr">
        <is>
          <t>Love Cabaret</t>
        </is>
      </c>
      <c r="B31" t="inlineStr">
        <is>
          <t>2024-01-01</t>
        </is>
      </c>
      <c r="C31" t="inlineStr">
        <is>
          <t>(-) Custos Artístico Geral</t>
        </is>
      </c>
      <c r="D31" s="488" t="n">
        <v>-135409.38</v>
      </c>
      <c r="E31" t="inlineStr">
        <is>
          <t>1/2024</t>
        </is>
      </c>
    </row>
    <row r="32">
      <c r="A32" t="inlineStr">
        <is>
          <t>Love Cabaret</t>
        </is>
      </c>
      <c r="B32" t="inlineStr">
        <is>
          <t>2024-01-01</t>
        </is>
      </c>
      <c r="C32" t="inlineStr">
        <is>
          <t>Custos Artístico</t>
        </is>
      </c>
      <c r="D32" s="488" t="n">
        <v>-99027.38</v>
      </c>
      <c r="E32" t="inlineStr">
        <is>
          <t>1/2024</t>
        </is>
      </c>
    </row>
    <row r="33">
      <c r="A33" t="inlineStr">
        <is>
          <t>Love Cabaret</t>
        </is>
      </c>
      <c r="B33" t="inlineStr">
        <is>
          <t>2024-01-01</t>
        </is>
      </c>
      <c r="C33" t="inlineStr">
        <is>
          <t>Cachê de Músicos e Artistas</t>
        </is>
      </c>
      <c r="D33" s="488" t="n">
        <v>-92990.38</v>
      </c>
      <c r="E33" t="inlineStr">
        <is>
          <t>1/2024</t>
        </is>
      </c>
    </row>
    <row r="34">
      <c r="A34" t="inlineStr">
        <is>
          <t>Love Cabaret</t>
        </is>
      </c>
      <c r="B34" t="inlineStr">
        <is>
          <t>2024-01-01</t>
        </is>
      </c>
      <c r="C34" t="inlineStr">
        <is>
          <t>Alimentação e Transporte</t>
        </is>
      </c>
      <c r="D34" s="488" t="n">
        <v>-6037</v>
      </c>
      <c r="E34" t="inlineStr">
        <is>
          <t>1/2024</t>
        </is>
      </c>
    </row>
    <row r="35">
      <c r="A35" t="inlineStr">
        <is>
          <t>Love Cabaret</t>
        </is>
      </c>
      <c r="B35" t="inlineStr">
        <is>
          <t>2024-01-01</t>
        </is>
      </c>
      <c r="C35" t="inlineStr">
        <is>
          <t>Viagens e Estadias</t>
        </is>
      </c>
      <c r="D35" s="488" t="n">
        <v>0</v>
      </c>
      <c r="E35" t="inlineStr">
        <is>
          <t>1/2024</t>
        </is>
      </c>
    </row>
    <row r="36">
      <c r="A36" t="inlineStr">
        <is>
          <t>Love Cabaret</t>
        </is>
      </c>
      <c r="B36" t="inlineStr">
        <is>
          <t>2024-01-01</t>
        </is>
      </c>
      <c r="C36" t="inlineStr">
        <is>
          <t>Taxas e Licenças - Artístico</t>
        </is>
      </c>
      <c r="D36" s="488" t="n">
        <v>0</v>
      </c>
      <c r="E36" t="inlineStr">
        <is>
          <t>1/2024</t>
        </is>
      </c>
    </row>
    <row r="37">
      <c r="A37" t="inlineStr">
        <is>
          <t>Love Cabaret</t>
        </is>
      </c>
      <c r="B37" t="inlineStr">
        <is>
          <t>2024-01-01</t>
        </is>
      </c>
      <c r="C37" t="inlineStr">
        <is>
          <t>MDO Terceirizada - Artístico</t>
        </is>
      </c>
      <c r="D37" s="488" t="n">
        <v>0</v>
      </c>
      <c r="E37" t="inlineStr">
        <is>
          <t>1/2024</t>
        </is>
      </c>
    </row>
    <row r="38">
      <c r="A38" t="inlineStr">
        <is>
          <t>Love Cabaret</t>
        </is>
      </c>
      <c r="B38" t="inlineStr">
        <is>
          <t>2024-01-01</t>
        </is>
      </c>
      <c r="C38" t="inlineStr">
        <is>
          <t>Custos Ténico de Som</t>
        </is>
      </c>
      <c r="D38" s="488" t="n">
        <v>-36382</v>
      </c>
      <c r="E38" t="inlineStr">
        <is>
          <t>1/2024</t>
        </is>
      </c>
    </row>
    <row r="39">
      <c r="A39" t="inlineStr">
        <is>
          <t>Love Cabaret</t>
        </is>
      </c>
      <c r="B39" t="inlineStr">
        <is>
          <t>2024-01-01</t>
        </is>
      </c>
      <c r="C39" t="inlineStr">
        <is>
          <t>Técnico de Som / Luz</t>
        </is>
      </c>
      <c r="D39" s="488" t="n">
        <v>-25580</v>
      </c>
      <c r="E39" t="inlineStr">
        <is>
          <t>1/2024</t>
        </is>
      </c>
    </row>
    <row r="40">
      <c r="A40" t="inlineStr">
        <is>
          <t>Love Cabaret</t>
        </is>
      </c>
      <c r="B40" t="inlineStr">
        <is>
          <t>2024-01-01</t>
        </is>
      </c>
      <c r="C40" t="inlineStr">
        <is>
          <t>Locação de Equipamentos Fixo</t>
        </is>
      </c>
      <c r="D40" s="488" t="n">
        <v>-10802</v>
      </c>
      <c r="E40" t="inlineStr">
        <is>
          <t>1/2024</t>
        </is>
      </c>
    </row>
    <row r="41">
      <c r="A41" t="inlineStr">
        <is>
          <t>Love Cabaret</t>
        </is>
      </c>
      <c r="B41" t="inlineStr">
        <is>
          <t>2024-01-01</t>
        </is>
      </c>
      <c r="C41" t="inlineStr">
        <is>
          <t>Locação de Equipamentos Variável</t>
        </is>
      </c>
      <c r="D41" s="488" t="n">
        <v>0</v>
      </c>
      <c r="E41" t="inlineStr">
        <is>
          <t>1/2024</t>
        </is>
      </c>
    </row>
    <row r="42">
      <c r="A42" t="inlineStr">
        <is>
          <t>Love Cabaret</t>
        </is>
      </c>
      <c r="B42" t="inlineStr">
        <is>
          <t>2024-01-01</t>
        </is>
      </c>
      <c r="C42" t="inlineStr">
        <is>
          <t>% sobre Receita Artístico</t>
        </is>
      </c>
      <c r="D42" s="488" t="n">
        <v>-0.9</v>
      </c>
      <c r="E42" t="inlineStr">
        <is>
          <t>1/2024</t>
        </is>
      </c>
    </row>
    <row r="43">
      <c r="A43" t="inlineStr">
        <is>
          <t>Love Cabaret</t>
        </is>
      </c>
      <c r="B43" t="inlineStr">
        <is>
          <t>2024-01-01</t>
        </is>
      </c>
      <c r="C43" t="inlineStr">
        <is>
          <t>% sobre Receita Bruta</t>
        </is>
      </c>
      <c r="D43" s="488" t="n">
        <v>-0.22</v>
      </c>
      <c r="E43" t="inlineStr">
        <is>
          <t>1/2024</t>
        </is>
      </c>
    </row>
    <row r="44">
      <c r="A44" t="inlineStr">
        <is>
          <t>Love Cabaret</t>
        </is>
      </c>
      <c r="B44" t="inlineStr">
        <is>
          <t>2024-01-01</t>
        </is>
      </c>
      <c r="C44" t="inlineStr">
        <is>
          <t>(-) Custos Eventos</t>
        </is>
      </c>
      <c r="D44" s="488" t="n">
        <v>-11039.74</v>
      </c>
      <c r="E44" t="inlineStr">
        <is>
          <t>1/2024</t>
        </is>
      </c>
    </row>
    <row r="45">
      <c r="A45" t="inlineStr">
        <is>
          <t>Love Cabaret</t>
        </is>
      </c>
      <c r="B45" t="inlineStr">
        <is>
          <t>2024-01-01</t>
        </is>
      </c>
      <c r="C45" t="inlineStr">
        <is>
          <t>MDO</t>
        </is>
      </c>
      <c r="D45" s="488" t="n">
        <v>0</v>
      </c>
      <c r="E45" t="inlineStr">
        <is>
          <t>1/2024</t>
        </is>
      </c>
    </row>
    <row r="46">
      <c r="A46" t="inlineStr">
        <is>
          <t>Love Cabaret</t>
        </is>
      </c>
      <c r="B46" t="inlineStr">
        <is>
          <t>2024-01-01</t>
        </is>
      </c>
      <c r="C46" t="inlineStr">
        <is>
          <t>MDO Terceirizada - Eventos</t>
        </is>
      </c>
      <c r="D46" s="488" t="n">
        <v>0</v>
      </c>
      <c r="E46" t="inlineStr">
        <is>
          <t>1/2024</t>
        </is>
      </c>
    </row>
    <row r="47">
      <c r="A47" t="inlineStr">
        <is>
          <t>Love Cabaret</t>
        </is>
      </c>
      <c r="B47" t="inlineStr">
        <is>
          <t>2024-01-01</t>
        </is>
      </c>
      <c r="C47" t="inlineStr">
        <is>
          <t>Comissões de Vendas - Eventos</t>
        </is>
      </c>
      <c r="D47" s="488" t="n">
        <v>0</v>
      </c>
      <c r="E47" t="inlineStr">
        <is>
          <t>1/2024</t>
        </is>
      </c>
    </row>
    <row r="48">
      <c r="A48" t="inlineStr">
        <is>
          <t>Love Cabaret</t>
        </is>
      </c>
      <c r="B48" t="inlineStr">
        <is>
          <t>2024-01-01</t>
        </is>
      </c>
      <c r="C48" t="inlineStr">
        <is>
          <t>Serviços de Terceiros - Eventos</t>
        </is>
      </c>
      <c r="D48" s="488" t="n">
        <v>0</v>
      </c>
      <c r="E48" t="inlineStr">
        <is>
          <t>1/2024</t>
        </is>
      </c>
    </row>
    <row r="49">
      <c r="A49" t="inlineStr">
        <is>
          <t>Love Cabaret</t>
        </is>
      </c>
      <c r="B49" t="inlineStr">
        <is>
          <t>2024-01-01</t>
        </is>
      </c>
      <c r="C49" t="inlineStr">
        <is>
          <t>Serviços Terceirizados - Eventos</t>
        </is>
      </c>
      <c r="D49" s="488" t="n">
        <v>0</v>
      </c>
      <c r="E49" t="inlineStr">
        <is>
          <t>1/2024</t>
        </is>
      </c>
    </row>
    <row r="50">
      <c r="A50" t="inlineStr">
        <is>
          <t>Love Cabaret</t>
        </is>
      </c>
      <c r="B50" t="inlineStr">
        <is>
          <t>2024-01-01</t>
        </is>
      </c>
      <c r="C50" t="inlineStr">
        <is>
          <t>Serviço de Segurança - Eventos</t>
        </is>
      </c>
      <c r="D50" s="488" t="n">
        <v>0</v>
      </c>
      <c r="E50" t="inlineStr">
        <is>
          <t>1/2024</t>
        </is>
      </c>
    </row>
    <row r="51">
      <c r="A51" t="inlineStr">
        <is>
          <t>Love Cabaret</t>
        </is>
      </c>
      <c r="B51" t="inlineStr">
        <is>
          <t>2024-01-01</t>
        </is>
      </c>
      <c r="C51" t="inlineStr">
        <is>
          <t>Artistas e Palestrantes - Eventos</t>
        </is>
      </c>
      <c r="D51" s="488" t="n">
        <v>0</v>
      </c>
      <c r="E51" t="inlineStr">
        <is>
          <t>1/2024</t>
        </is>
      </c>
    </row>
    <row r="52">
      <c r="A52" t="inlineStr">
        <is>
          <t>Love Cabaret</t>
        </is>
      </c>
      <c r="B52" t="inlineStr">
        <is>
          <t>2024-01-01</t>
        </is>
      </c>
      <c r="C52" t="inlineStr">
        <is>
          <t>Decoração - Eventos</t>
        </is>
      </c>
      <c r="D52" s="488" t="n">
        <v>0</v>
      </c>
      <c r="E52" t="inlineStr">
        <is>
          <t>1/2024</t>
        </is>
      </c>
    </row>
    <row r="53">
      <c r="A53" t="inlineStr">
        <is>
          <t>Love Cabaret</t>
        </is>
      </c>
      <c r="B53" t="inlineStr">
        <is>
          <t>2024-01-01</t>
        </is>
      </c>
      <c r="C53" t="inlineStr">
        <is>
          <t>Material de Consumo</t>
        </is>
      </c>
      <c r="D53" s="488" t="n">
        <v>0</v>
      </c>
      <c r="E53" t="inlineStr">
        <is>
          <t>1/2024</t>
        </is>
      </c>
    </row>
    <row r="54">
      <c r="A54" t="inlineStr">
        <is>
          <t>Love Cabaret</t>
        </is>
      </c>
      <c r="B54" t="inlineStr">
        <is>
          <t>2024-01-01</t>
        </is>
      </c>
      <c r="C54" t="inlineStr">
        <is>
          <t>Material Descartável - Eventos</t>
        </is>
      </c>
      <c r="D54" s="488" t="n">
        <v>0</v>
      </c>
      <c r="E54" t="inlineStr">
        <is>
          <t>1/2024</t>
        </is>
      </c>
    </row>
    <row r="55">
      <c r="A55" t="inlineStr">
        <is>
          <t>Love Cabaret</t>
        </is>
      </c>
      <c r="B55" t="inlineStr">
        <is>
          <t>2024-01-01</t>
        </is>
      </c>
      <c r="C55" t="inlineStr">
        <is>
          <t>Brindes e Confraternizações - Eventos</t>
        </is>
      </c>
      <c r="D55" s="488" t="n">
        <v>0</v>
      </c>
      <c r="E55" t="inlineStr">
        <is>
          <t>1/2024</t>
        </is>
      </c>
    </row>
    <row r="56">
      <c r="A56" t="inlineStr">
        <is>
          <t>Love Cabaret</t>
        </is>
      </c>
      <c r="B56" t="inlineStr">
        <is>
          <t>2024-01-01</t>
        </is>
      </c>
      <c r="C56" t="inlineStr">
        <is>
          <t>Material de Escritório - Eventos</t>
        </is>
      </c>
      <c r="D56" s="488" t="n">
        <v>0</v>
      </c>
      <c r="E56" t="inlineStr">
        <is>
          <t>1/2024</t>
        </is>
      </c>
    </row>
    <row r="57">
      <c r="A57" t="inlineStr">
        <is>
          <t>Love Cabaret</t>
        </is>
      </c>
      <c r="B57" t="inlineStr">
        <is>
          <t>2024-01-01</t>
        </is>
      </c>
      <c r="C57" t="inlineStr">
        <is>
          <t>Material de Manutenção - Eventos</t>
        </is>
      </c>
      <c r="D57" s="488" t="n">
        <v>0</v>
      </c>
      <c r="E57" t="inlineStr">
        <is>
          <t>1/2024</t>
        </is>
      </c>
    </row>
    <row r="58">
      <c r="A58" t="inlineStr">
        <is>
          <t>Love Cabaret</t>
        </is>
      </c>
      <c r="B58" t="inlineStr">
        <is>
          <t>2024-01-01</t>
        </is>
      </c>
      <c r="C58" t="inlineStr">
        <is>
          <t>Manutenção Geral</t>
        </is>
      </c>
      <c r="D58" s="488" t="n">
        <v>0</v>
      </c>
      <c r="E58" t="inlineStr">
        <is>
          <t>1/2024</t>
        </is>
      </c>
    </row>
    <row r="59">
      <c r="A59" t="inlineStr">
        <is>
          <t>Love Cabaret</t>
        </is>
      </c>
      <c r="B59" t="inlineStr">
        <is>
          <t>2024-01-01</t>
        </is>
      </c>
      <c r="C59" t="inlineStr">
        <is>
          <t>Serviço de Manutenção - Estrutura - Eventos</t>
        </is>
      </c>
      <c r="D59" s="488" t="n">
        <v>0</v>
      </c>
      <c r="E59" t="inlineStr">
        <is>
          <t>1/2024</t>
        </is>
      </c>
    </row>
    <row r="60">
      <c r="A60" t="inlineStr">
        <is>
          <t>Love Cabaret</t>
        </is>
      </c>
      <c r="B60" t="inlineStr">
        <is>
          <t>2024-01-01</t>
        </is>
      </c>
      <c r="C60" t="inlineStr">
        <is>
          <t>Serviço de Manutenção - Equipamentos - Eventos</t>
        </is>
      </c>
      <c r="D60" s="488" t="n">
        <v>0</v>
      </c>
      <c r="E60" t="inlineStr">
        <is>
          <t>1/2024</t>
        </is>
      </c>
    </row>
    <row r="61">
      <c r="A61" t="inlineStr">
        <is>
          <t>Love Cabaret</t>
        </is>
      </c>
      <c r="B61" t="inlineStr">
        <is>
          <t>2024-01-01</t>
        </is>
      </c>
      <c r="C61" t="inlineStr">
        <is>
          <t>Transportes</t>
        </is>
      </c>
      <c r="D61" s="488" t="n">
        <v>0</v>
      </c>
      <c r="E61" t="inlineStr">
        <is>
          <t>1/2024</t>
        </is>
      </c>
    </row>
    <row r="62">
      <c r="A62" t="inlineStr">
        <is>
          <t>Love Cabaret</t>
        </is>
      </c>
      <c r="B62" t="inlineStr">
        <is>
          <t>2024-01-01</t>
        </is>
      </c>
      <c r="C62" t="inlineStr">
        <is>
          <t>Viagens e Estadias - Eventos</t>
        </is>
      </c>
      <c r="D62" s="488" t="n">
        <v>0</v>
      </c>
      <c r="E62" t="inlineStr">
        <is>
          <t>1/2024</t>
        </is>
      </c>
    </row>
    <row r="63">
      <c r="A63" t="inlineStr">
        <is>
          <t>Love Cabaret</t>
        </is>
      </c>
      <c r="B63" t="inlineStr">
        <is>
          <t>2024-01-01</t>
        </is>
      </c>
      <c r="C63" t="inlineStr">
        <is>
          <t>Transporte Equipe - Eventos</t>
        </is>
      </c>
      <c r="D63" s="488" t="n">
        <v>0</v>
      </c>
      <c r="E63" t="inlineStr">
        <is>
          <t>1/2024</t>
        </is>
      </c>
    </row>
    <row r="64">
      <c r="A64" t="inlineStr">
        <is>
          <t>Love Cabaret</t>
        </is>
      </c>
      <c r="B64" t="inlineStr">
        <is>
          <t>2024-01-01</t>
        </is>
      </c>
      <c r="C64" t="inlineStr">
        <is>
          <t>Fretes e Carretos - Eventos</t>
        </is>
      </c>
      <c r="D64" s="488" t="n">
        <v>0</v>
      </c>
      <c r="E64" t="inlineStr">
        <is>
          <t>1/2024</t>
        </is>
      </c>
    </row>
    <row r="65">
      <c r="A65" t="inlineStr">
        <is>
          <t>Love Cabaret</t>
        </is>
      </c>
      <c r="B65" t="inlineStr">
        <is>
          <t>2024-01-01</t>
        </is>
      </c>
      <c r="C65" t="inlineStr">
        <is>
          <t>Locações</t>
        </is>
      </c>
      <c r="D65" s="488" t="n">
        <v>-11039.74</v>
      </c>
      <c r="E65" t="inlineStr">
        <is>
          <t>1/2024</t>
        </is>
      </c>
    </row>
    <row r="66">
      <c r="A66" t="inlineStr">
        <is>
          <t>Love Cabaret</t>
        </is>
      </c>
      <c r="B66" t="inlineStr">
        <is>
          <t>2024-01-01</t>
        </is>
      </c>
      <c r="C66" t="inlineStr">
        <is>
          <t>Locação de Utensílios - Eventos</t>
        </is>
      </c>
      <c r="D66" s="488" t="n">
        <v>-3089.74</v>
      </c>
      <c r="E66" t="inlineStr">
        <is>
          <t>1/2024</t>
        </is>
      </c>
    </row>
    <row r="67">
      <c r="A67" t="inlineStr">
        <is>
          <t>Love Cabaret</t>
        </is>
      </c>
      <c r="B67" t="inlineStr">
        <is>
          <t>2024-01-01</t>
        </is>
      </c>
      <c r="C67" t="inlineStr">
        <is>
          <t>Locação de Equipamentos - Eventos</t>
        </is>
      </c>
      <c r="D67" s="488" t="n">
        <v>-7950</v>
      </c>
      <c r="E67" t="inlineStr">
        <is>
          <t>1/2024</t>
        </is>
      </c>
    </row>
    <row r="68">
      <c r="A68" t="inlineStr">
        <is>
          <t>Love Cabaret</t>
        </is>
      </c>
      <c r="B68" t="inlineStr">
        <is>
          <t>2024-01-01</t>
        </is>
      </c>
      <c r="C68" t="inlineStr">
        <is>
          <t>Locação de Mobiliário - Eventos</t>
        </is>
      </c>
      <c r="D68" s="488" t="n">
        <v>0</v>
      </c>
      <c r="E68" t="inlineStr">
        <is>
          <t>1/2024</t>
        </is>
      </c>
    </row>
    <row r="69">
      <c r="A69" t="inlineStr">
        <is>
          <t>Love Cabaret</t>
        </is>
      </c>
      <c r="B69" t="inlineStr">
        <is>
          <t>2024-01-01</t>
        </is>
      </c>
      <c r="C69" t="inlineStr">
        <is>
          <t>Locação de Coberturas - Eventos</t>
        </is>
      </c>
      <c r="D69" s="488" t="n">
        <v>0</v>
      </c>
      <c r="E69" t="inlineStr">
        <is>
          <t>1/2024</t>
        </is>
      </c>
    </row>
    <row r="70">
      <c r="A70" t="inlineStr">
        <is>
          <t>Love Cabaret</t>
        </is>
      </c>
      <c r="B70" t="inlineStr">
        <is>
          <t>2024-01-01</t>
        </is>
      </c>
      <c r="C70" t="inlineStr">
        <is>
          <t>Repasses Locação de Espaço</t>
        </is>
      </c>
      <c r="D70" s="488" t="n">
        <v>0</v>
      </c>
      <c r="E70" t="inlineStr">
        <is>
          <t>1/2024</t>
        </is>
      </c>
    </row>
    <row r="71">
      <c r="A71" t="inlineStr">
        <is>
          <t>Love Cabaret</t>
        </is>
      </c>
      <c r="B71" t="inlineStr">
        <is>
          <t>2024-01-01</t>
        </is>
      </c>
      <c r="C71" t="inlineStr">
        <is>
          <t>Repasse Gazit - Locação Aroo</t>
        </is>
      </c>
      <c r="D71" s="488" t="n">
        <v>0</v>
      </c>
      <c r="E71" t="inlineStr">
        <is>
          <t>1/2024</t>
        </is>
      </c>
    </row>
    <row r="72">
      <c r="A72" t="inlineStr">
        <is>
          <t>Love Cabaret</t>
        </is>
      </c>
      <c r="B72" t="inlineStr">
        <is>
          <t>2024-01-01</t>
        </is>
      </c>
      <c r="C72" t="inlineStr">
        <is>
          <t>Repasse Gazit - Locação Anexo Abaru</t>
        </is>
      </c>
      <c r="D72" s="488" t="n">
        <v>0</v>
      </c>
      <c r="E72" t="inlineStr">
        <is>
          <t>1/2024</t>
        </is>
      </c>
    </row>
    <row r="73">
      <c r="A73" t="inlineStr">
        <is>
          <t>Love Cabaret</t>
        </is>
      </c>
      <c r="B73" t="inlineStr">
        <is>
          <t>2024-01-01</t>
        </is>
      </c>
      <c r="C73" t="inlineStr">
        <is>
          <t>% sobre Receita de Eventos</t>
        </is>
      </c>
      <c r="D73" s="488" t="n">
        <v>-0.55</v>
      </c>
      <c r="E73" t="inlineStr">
        <is>
          <t>1/2024</t>
        </is>
      </c>
    </row>
    <row r="74">
      <c r="A74" t="inlineStr">
        <is>
          <t>Love Cabaret</t>
        </is>
      </c>
      <c r="B74" t="inlineStr">
        <is>
          <t>2024-01-01</t>
        </is>
      </c>
      <c r="C74" t="inlineStr">
        <is>
          <t>% sobre Receita Bruta</t>
        </is>
      </c>
      <c r="D74" s="488" t="n">
        <v>-0.02</v>
      </c>
      <c r="E74" t="inlineStr">
        <is>
          <t>1/2024</t>
        </is>
      </c>
    </row>
    <row r="75">
      <c r="A75" t="inlineStr">
        <is>
          <t>Love Cabaret</t>
        </is>
      </c>
      <c r="B75" t="inlineStr">
        <is>
          <t>2024-01-01</t>
        </is>
      </c>
      <c r="C75" t="inlineStr">
        <is>
          <t>(-) Dedução da Gorjeta</t>
        </is>
      </c>
      <c r="D75" s="488" t="n">
        <v>-26663</v>
      </c>
      <c r="E75" t="inlineStr">
        <is>
          <t>1/2024</t>
        </is>
      </c>
    </row>
    <row r="76">
      <c r="A76" t="inlineStr">
        <is>
          <t>Love Cabaret</t>
        </is>
      </c>
      <c r="B76" t="inlineStr">
        <is>
          <t>2024-01-01</t>
        </is>
      </c>
      <c r="C76" t="inlineStr">
        <is>
          <t>-  Comissões e Gorjeta</t>
        </is>
      </c>
      <c r="D76" s="488" t="n">
        <v>-26663</v>
      </c>
      <c r="E76" t="inlineStr">
        <is>
          <t>1/2024</t>
        </is>
      </c>
    </row>
    <row r="77">
      <c r="A77" t="inlineStr">
        <is>
          <t>Love Cabaret</t>
        </is>
      </c>
      <c r="B77" t="inlineStr">
        <is>
          <t>2024-01-01</t>
        </is>
      </c>
      <c r="C77" t="inlineStr">
        <is>
          <t>% sobre Receita Bruta</t>
        </is>
      </c>
      <c r="D77" s="488" t="n">
        <v>-0.04</v>
      </c>
      <c r="E77" t="inlineStr">
        <is>
          <t>1/2024</t>
        </is>
      </c>
    </row>
    <row r="78">
      <c r="A78" t="inlineStr">
        <is>
          <t>Love Cabaret</t>
        </is>
      </c>
      <c r="B78" t="inlineStr">
        <is>
          <t>2024-01-01</t>
        </is>
      </c>
      <c r="C78" t="inlineStr">
        <is>
          <t>(-) Deduções sobre Venda</t>
        </is>
      </c>
      <c r="D78" s="488" t="n">
        <v>-7827.36</v>
      </c>
      <c r="E78" t="inlineStr">
        <is>
          <t>1/2024</t>
        </is>
      </c>
    </row>
    <row r="79">
      <c r="A79" t="inlineStr">
        <is>
          <t>Love Cabaret</t>
        </is>
      </c>
      <c r="B79" t="inlineStr">
        <is>
          <t>2024-01-01</t>
        </is>
      </c>
      <c r="C79" t="inlineStr">
        <is>
          <t>Meios de pagamento</t>
        </is>
      </c>
      <c r="D79" s="488" t="n">
        <v>-7827.36</v>
      </c>
      <c r="E79" t="inlineStr">
        <is>
          <t>1/2024</t>
        </is>
      </c>
    </row>
    <row r="80">
      <c r="A80" t="inlineStr">
        <is>
          <t>Love Cabaret</t>
        </is>
      </c>
      <c r="B80" t="inlineStr">
        <is>
          <t>2024-01-01</t>
        </is>
      </c>
      <c r="C80" t="inlineStr">
        <is>
          <t>Meios de pagamento - Delivery</t>
        </is>
      </c>
      <c r="D80" s="488" t="n">
        <v>0</v>
      </c>
      <c r="E80" t="inlineStr">
        <is>
          <t>1/2024</t>
        </is>
      </c>
    </row>
    <row r="81">
      <c r="A81" t="inlineStr">
        <is>
          <t>Love Cabaret</t>
        </is>
      </c>
      <c r="B81" t="inlineStr">
        <is>
          <t>2024-01-01</t>
        </is>
      </c>
      <c r="C81" t="inlineStr">
        <is>
          <t>Inadimplência</t>
        </is>
      </c>
      <c r="D81" s="488" t="n">
        <v>0</v>
      </c>
      <c r="E81" t="inlineStr">
        <is>
          <t>1/2024</t>
        </is>
      </c>
    </row>
    <row r="82">
      <c r="A82" t="inlineStr">
        <is>
          <t>Love Cabaret</t>
        </is>
      </c>
      <c r="B82" t="inlineStr">
        <is>
          <t>2024-01-01</t>
        </is>
      </c>
      <c r="C82" t="inlineStr">
        <is>
          <t>Outros D</t>
        </is>
      </c>
      <c r="D82" s="488" t="n">
        <v>0</v>
      </c>
      <c r="E82" t="inlineStr">
        <is>
          <t>1/2024</t>
        </is>
      </c>
    </row>
    <row r="83">
      <c r="A83" t="inlineStr">
        <is>
          <t>Love Cabaret</t>
        </is>
      </c>
      <c r="B83" t="inlineStr">
        <is>
          <t>2024-01-01</t>
        </is>
      </c>
      <c r="C83" t="inlineStr">
        <is>
          <t>% sobre Receita Bruta</t>
        </is>
      </c>
      <c r="D83" s="488" t="n">
        <v>-0.01</v>
      </c>
      <c r="E83" t="inlineStr">
        <is>
          <t>1/2024</t>
        </is>
      </c>
    </row>
    <row r="84">
      <c r="A84" t="inlineStr">
        <is>
          <t>Love Cabaret</t>
        </is>
      </c>
      <c r="B84" t="inlineStr">
        <is>
          <t>2024-01-01</t>
        </is>
      </c>
      <c r="C84" t="inlineStr">
        <is>
          <t>MARGEM BRUTA DE CONTRIBUIÇÃO</t>
        </is>
      </c>
      <c r="D84" s="488" t="n">
        <v>239528.66</v>
      </c>
      <c r="E84" t="inlineStr">
        <is>
          <t>1/2024</t>
        </is>
      </c>
    </row>
    <row r="85">
      <c r="A85" t="inlineStr">
        <is>
          <t>Love Cabaret</t>
        </is>
      </c>
      <c r="B85" t="inlineStr">
        <is>
          <t>2024-01-01</t>
        </is>
      </c>
      <c r="C85" t="inlineStr">
        <is>
          <t>% sobre Receita</t>
        </is>
      </c>
      <c r="D85" s="488" t="n">
        <v>0.39</v>
      </c>
      <c r="E85" t="inlineStr">
        <is>
          <t>1/2024</t>
        </is>
      </c>
    </row>
    <row r="86">
      <c r="A86" t="inlineStr">
        <is>
          <t>Love Cabaret</t>
        </is>
      </c>
      <c r="B86" t="inlineStr">
        <is>
          <t>2024-01-01</t>
        </is>
      </c>
      <c r="C86" t="inlineStr">
        <is>
          <t>PESSOAL</t>
        </is>
      </c>
      <c r="D86" s="488" t="n">
        <v>-196298.28</v>
      </c>
      <c r="E86" t="inlineStr">
        <is>
          <t>1/2024</t>
        </is>
      </c>
    </row>
    <row r="87">
      <c r="A87" t="inlineStr">
        <is>
          <t>Love Cabaret</t>
        </is>
      </c>
      <c r="B87" t="inlineStr">
        <is>
          <t>2024-01-01</t>
        </is>
      </c>
      <c r="C87" t="inlineStr">
        <is>
          <t>PJ</t>
        </is>
      </c>
      <c r="D87" s="488" t="n">
        <v>-46105</v>
      </c>
      <c r="E87" t="inlineStr">
        <is>
          <t>1/2024</t>
        </is>
      </c>
    </row>
    <row r="88">
      <c r="A88" t="inlineStr">
        <is>
          <t>Love Cabaret</t>
        </is>
      </c>
      <c r="B88" t="inlineStr">
        <is>
          <t>2024-01-01</t>
        </is>
      </c>
      <c r="C88" t="inlineStr">
        <is>
          <t>- Squad</t>
        </is>
      </c>
      <c r="D88" s="488" t="n">
        <v>-25205</v>
      </c>
      <c r="E88" t="inlineStr">
        <is>
          <t>1/2024</t>
        </is>
      </c>
    </row>
    <row r="89">
      <c r="A89" t="inlineStr">
        <is>
          <t>Love Cabaret</t>
        </is>
      </c>
      <c r="B89" t="inlineStr">
        <is>
          <t>2024-01-01</t>
        </is>
      </c>
      <c r="C89" t="inlineStr">
        <is>
          <t>- Gerente</t>
        </is>
      </c>
      <c r="D89" s="488" t="n">
        <v>-6600</v>
      </c>
      <c r="E89" t="inlineStr">
        <is>
          <t>1/2024</t>
        </is>
      </c>
    </row>
    <row r="90">
      <c r="A90" t="inlineStr">
        <is>
          <t>Love Cabaret</t>
        </is>
      </c>
      <c r="B90" t="inlineStr">
        <is>
          <t>2024-01-01</t>
        </is>
      </c>
      <c r="C90" t="inlineStr">
        <is>
          <t>- Subgerente</t>
        </is>
      </c>
      <c r="D90" s="488" t="n">
        <v>0</v>
      </c>
      <c r="E90" t="inlineStr">
        <is>
          <t>1/2024</t>
        </is>
      </c>
    </row>
    <row r="91">
      <c r="A91" t="inlineStr">
        <is>
          <t>Love Cabaret</t>
        </is>
      </c>
      <c r="B91" t="inlineStr">
        <is>
          <t>2024-01-01</t>
        </is>
      </c>
      <c r="C91" t="inlineStr">
        <is>
          <t>- Coordenador</t>
        </is>
      </c>
      <c r="D91" s="488" t="n">
        <v>-8400</v>
      </c>
      <c r="E91" t="inlineStr">
        <is>
          <t>1/2024</t>
        </is>
      </c>
    </row>
    <row r="92">
      <c r="A92" t="inlineStr">
        <is>
          <t>Love Cabaret</t>
        </is>
      </c>
      <c r="B92" t="inlineStr">
        <is>
          <t>2024-01-01</t>
        </is>
      </c>
      <c r="C92" t="inlineStr">
        <is>
          <t>- Administrativa</t>
        </is>
      </c>
      <c r="D92" s="488" t="n">
        <v>-3500</v>
      </c>
      <c r="E92" t="inlineStr">
        <is>
          <t>1/2024</t>
        </is>
      </c>
    </row>
    <row r="93">
      <c r="A93" t="inlineStr">
        <is>
          <t>Love Cabaret</t>
        </is>
      </c>
      <c r="B93" t="inlineStr">
        <is>
          <t>2024-01-01</t>
        </is>
      </c>
      <c r="C93" t="inlineStr">
        <is>
          <t>- Chefe de Cozinha</t>
        </is>
      </c>
      <c r="D93" s="488" t="n">
        <v>0</v>
      </c>
      <c r="E93" t="inlineStr">
        <is>
          <t>1/2024</t>
        </is>
      </c>
    </row>
    <row r="94">
      <c r="A94" t="inlineStr">
        <is>
          <t>Love Cabaret</t>
        </is>
      </c>
      <c r="B94" t="inlineStr">
        <is>
          <t>2024-01-01</t>
        </is>
      </c>
      <c r="C94" t="inlineStr">
        <is>
          <t>- Chefe de Bar</t>
        </is>
      </c>
      <c r="D94" s="488" t="n">
        <v>-2400</v>
      </c>
      <c r="E94" t="inlineStr">
        <is>
          <t>1/2024</t>
        </is>
      </c>
    </row>
    <row r="95">
      <c r="A95" t="inlineStr">
        <is>
          <t>Love Cabaret</t>
        </is>
      </c>
      <c r="B95" t="inlineStr">
        <is>
          <t>2024-01-01</t>
        </is>
      </c>
      <c r="C95" t="inlineStr">
        <is>
          <t>- Sub Chefe de Cozinha</t>
        </is>
      </c>
      <c r="D95" s="488" t="n">
        <v>0</v>
      </c>
      <c r="E95" t="inlineStr">
        <is>
          <t>1/2024</t>
        </is>
      </c>
    </row>
    <row r="96">
      <c r="A96" t="inlineStr">
        <is>
          <t>Love Cabaret</t>
        </is>
      </c>
      <c r="B96" t="inlineStr">
        <is>
          <t>2024-01-01</t>
        </is>
      </c>
      <c r="C96" t="inlineStr">
        <is>
          <t>- Sub Chefe De Bar</t>
        </is>
      </c>
      <c r="D96" s="488" t="n">
        <v>0</v>
      </c>
      <c r="E96" t="inlineStr">
        <is>
          <t>1/2024</t>
        </is>
      </c>
    </row>
    <row r="97">
      <c r="A97" t="inlineStr">
        <is>
          <t>Love Cabaret</t>
        </is>
      </c>
      <c r="B97" t="inlineStr">
        <is>
          <t>2024-01-01</t>
        </is>
      </c>
      <c r="C97" t="inlineStr">
        <is>
          <t>- Maitre</t>
        </is>
      </c>
      <c r="D97" s="488" t="n">
        <v>0</v>
      </c>
      <c r="E97" t="inlineStr">
        <is>
          <t>1/2024</t>
        </is>
      </c>
    </row>
    <row r="98">
      <c r="A98" t="inlineStr">
        <is>
          <t>Love Cabaret</t>
        </is>
      </c>
      <c r="B98" t="inlineStr">
        <is>
          <t>2024-01-01</t>
        </is>
      </c>
      <c r="C98" t="inlineStr">
        <is>
          <t>- Chefe de Fila</t>
        </is>
      </c>
      <c r="D98" s="488" t="n">
        <v>0</v>
      </c>
      <c r="E98" t="inlineStr">
        <is>
          <t>1/2024</t>
        </is>
      </c>
    </row>
    <row r="99">
      <c r="A99" t="inlineStr">
        <is>
          <t>Love Cabaret</t>
        </is>
      </c>
      <c r="B99" t="inlineStr">
        <is>
          <t>2024-01-01</t>
        </is>
      </c>
      <c r="C99" t="inlineStr">
        <is>
          <t>- Hostess</t>
        </is>
      </c>
      <c r="D99" s="488" t="n">
        <v>0</v>
      </c>
      <c r="E99" t="inlineStr">
        <is>
          <t>1/2024</t>
        </is>
      </c>
    </row>
    <row r="100">
      <c r="A100" t="inlineStr">
        <is>
          <t>Love Cabaret</t>
        </is>
      </c>
      <c r="B100" t="inlineStr">
        <is>
          <t>2024-01-01</t>
        </is>
      </c>
      <c r="C100" t="inlineStr">
        <is>
          <t>MDO CLT - Salário</t>
        </is>
      </c>
      <c r="D100" s="488" t="n">
        <v>-60722.13</v>
      </c>
      <c r="E100" t="inlineStr">
        <is>
          <t>1/2024</t>
        </is>
      </c>
    </row>
    <row r="101">
      <c r="A101" t="inlineStr">
        <is>
          <t>Love Cabaret</t>
        </is>
      </c>
      <c r="B101" t="inlineStr">
        <is>
          <t>2024-01-01</t>
        </is>
      </c>
      <c r="C101" t="inlineStr">
        <is>
          <t>-  Maitre</t>
        </is>
      </c>
      <c r="D101" s="488" t="n">
        <v>0</v>
      </c>
      <c r="E101" t="inlineStr">
        <is>
          <t>1/2024</t>
        </is>
      </c>
    </row>
    <row r="102">
      <c r="A102" t="inlineStr">
        <is>
          <t>Love Cabaret</t>
        </is>
      </c>
      <c r="B102" t="inlineStr">
        <is>
          <t>2024-01-01</t>
        </is>
      </c>
      <c r="C102" t="inlineStr">
        <is>
          <t>-  Garçon III</t>
        </is>
      </c>
      <c r="D102" s="488" t="n">
        <v>0</v>
      </c>
      <c r="E102" t="inlineStr">
        <is>
          <t>1/2024</t>
        </is>
      </c>
    </row>
    <row r="103">
      <c r="A103" t="inlineStr">
        <is>
          <t>Love Cabaret</t>
        </is>
      </c>
      <c r="B103" t="inlineStr">
        <is>
          <t>2024-01-01</t>
        </is>
      </c>
      <c r="C103" t="inlineStr">
        <is>
          <t>-  Garçon II</t>
        </is>
      </c>
      <c r="D103" s="488" t="n">
        <v>0</v>
      </c>
      <c r="E103" t="inlineStr">
        <is>
          <t>1/2024</t>
        </is>
      </c>
    </row>
    <row r="104">
      <c r="A104" t="inlineStr">
        <is>
          <t>Love Cabaret</t>
        </is>
      </c>
      <c r="B104" t="inlineStr">
        <is>
          <t>2024-01-01</t>
        </is>
      </c>
      <c r="C104" t="inlineStr">
        <is>
          <t>-  Garçon I</t>
        </is>
      </c>
      <c r="D104" s="488" t="n">
        <v>0</v>
      </c>
      <c r="E104" t="inlineStr">
        <is>
          <t>1/2024</t>
        </is>
      </c>
    </row>
    <row r="105">
      <c r="A105" t="inlineStr">
        <is>
          <t>Love Cabaret</t>
        </is>
      </c>
      <c r="B105" t="inlineStr">
        <is>
          <t>2024-01-01</t>
        </is>
      </c>
      <c r="C105" t="inlineStr">
        <is>
          <t>-  Passador de Chopp</t>
        </is>
      </c>
      <c r="D105" s="488" t="n">
        <v>0</v>
      </c>
      <c r="E105" t="inlineStr">
        <is>
          <t>1/2024</t>
        </is>
      </c>
    </row>
    <row r="106">
      <c r="A106" t="inlineStr">
        <is>
          <t>Love Cabaret</t>
        </is>
      </c>
      <c r="B106" t="inlineStr">
        <is>
          <t>2024-01-01</t>
        </is>
      </c>
      <c r="C106" t="inlineStr">
        <is>
          <t>-  Cumin</t>
        </is>
      </c>
      <c r="D106" s="488" t="n">
        <v>0</v>
      </c>
      <c r="E106" t="inlineStr">
        <is>
          <t>1/2024</t>
        </is>
      </c>
    </row>
    <row r="107">
      <c r="A107" t="inlineStr">
        <is>
          <t>Love Cabaret</t>
        </is>
      </c>
      <c r="B107" t="inlineStr">
        <is>
          <t>2024-01-01</t>
        </is>
      </c>
      <c r="C107" t="inlineStr">
        <is>
          <t>-  Sub Chefe de Bar</t>
        </is>
      </c>
      <c r="D107" s="488" t="n">
        <v>0</v>
      </c>
      <c r="E107" t="inlineStr">
        <is>
          <t>1/2024</t>
        </is>
      </c>
    </row>
    <row r="108">
      <c r="A108" t="inlineStr">
        <is>
          <t>Love Cabaret</t>
        </is>
      </c>
      <c r="B108" t="inlineStr">
        <is>
          <t>2024-01-01</t>
        </is>
      </c>
      <c r="C108" t="inlineStr">
        <is>
          <t>-  Bartender III</t>
        </is>
      </c>
      <c r="D108" s="488" t="n">
        <v>0</v>
      </c>
      <c r="E108" t="inlineStr">
        <is>
          <t>1/2024</t>
        </is>
      </c>
    </row>
    <row r="109">
      <c r="A109" t="inlineStr">
        <is>
          <t>Love Cabaret</t>
        </is>
      </c>
      <c r="B109" t="inlineStr">
        <is>
          <t>2024-01-01</t>
        </is>
      </c>
      <c r="C109" t="inlineStr">
        <is>
          <t>-  Bartender II</t>
        </is>
      </c>
      <c r="D109" s="488" t="n">
        <v>0</v>
      </c>
      <c r="E109" t="inlineStr">
        <is>
          <t>1/2024</t>
        </is>
      </c>
    </row>
    <row r="110">
      <c r="A110" t="inlineStr">
        <is>
          <t>Love Cabaret</t>
        </is>
      </c>
      <c r="B110" t="inlineStr">
        <is>
          <t>2024-01-01</t>
        </is>
      </c>
      <c r="C110" t="inlineStr">
        <is>
          <t>-  Bartender I</t>
        </is>
      </c>
      <c r="D110" s="488" t="n">
        <v>0</v>
      </c>
      <c r="E110" t="inlineStr">
        <is>
          <t>1/2024</t>
        </is>
      </c>
    </row>
    <row r="111">
      <c r="A111" t="inlineStr">
        <is>
          <t>Love Cabaret</t>
        </is>
      </c>
      <c r="B111" t="inlineStr">
        <is>
          <t>2024-01-01</t>
        </is>
      </c>
      <c r="C111" t="inlineStr">
        <is>
          <t>-  Bar Back</t>
        </is>
      </c>
      <c r="D111" s="488" t="n">
        <v>0</v>
      </c>
      <c r="E111" t="inlineStr">
        <is>
          <t>1/2024</t>
        </is>
      </c>
    </row>
    <row r="112">
      <c r="A112" t="inlineStr">
        <is>
          <t>Love Cabaret</t>
        </is>
      </c>
      <c r="B112" t="inlineStr">
        <is>
          <t>2024-01-01</t>
        </is>
      </c>
      <c r="C112" t="inlineStr">
        <is>
          <t>-  Barista III</t>
        </is>
      </c>
      <c r="D112" s="488" t="n">
        <v>0</v>
      </c>
      <c r="E112" t="inlineStr">
        <is>
          <t>1/2024</t>
        </is>
      </c>
    </row>
    <row r="113">
      <c r="A113" t="inlineStr">
        <is>
          <t>Love Cabaret</t>
        </is>
      </c>
      <c r="B113" t="inlineStr">
        <is>
          <t>2024-01-01</t>
        </is>
      </c>
      <c r="C113" t="inlineStr">
        <is>
          <t>-  Barista II</t>
        </is>
      </c>
      <c r="D113" s="488" t="n">
        <v>0</v>
      </c>
      <c r="E113" t="inlineStr">
        <is>
          <t>1/2024</t>
        </is>
      </c>
    </row>
    <row r="114">
      <c r="A114" t="inlineStr">
        <is>
          <t>Love Cabaret</t>
        </is>
      </c>
      <c r="B114" t="inlineStr">
        <is>
          <t>2024-01-01</t>
        </is>
      </c>
      <c r="C114" t="inlineStr">
        <is>
          <t>-  Barista I</t>
        </is>
      </c>
      <c r="D114" s="488" t="n">
        <v>0</v>
      </c>
      <c r="E114" t="inlineStr">
        <is>
          <t>1/2024</t>
        </is>
      </c>
    </row>
    <row r="115">
      <c r="A115" t="inlineStr">
        <is>
          <t>Love Cabaret</t>
        </is>
      </c>
      <c r="B115" t="inlineStr">
        <is>
          <t>2024-01-01</t>
        </is>
      </c>
      <c r="C115" t="inlineStr">
        <is>
          <t>-  Chopeiro III</t>
        </is>
      </c>
      <c r="D115" s="488" t="n">
        <v>0</v>
      </c>
      <c r="E115" t="inlineStr">
        <is>
          <t>1/2024</t>
        </is>
      </c>
    </row>
    <row r="116">
      <c r="A116" t="inlineStr">
        <is>
          <t>Love Cabaret</t>
        </is>
      </c>
      <c r="B116" t="inlineStr">
        <is>
          <t>2024-01-01</t>
        </is>
      </c>
      <c r="C116" t="inlineStr">
        <is>
          <t>-  Chopeiro II</t>
        </is>
      </c>
      <c r="D116" s="488" t="n">
        <v>0</v>
      </c>
      <c r="E116" t="inlineStr">
        <is>
          <t>1/2024</t>
        </is>
      </c>
    </row>
    <row r="117">
      <c r="A117" t="inlineStr">
        <is>
          <t>Love Cabaret</t>
        </is>
      </c>
      <c r="B117" t="inlineStr">
        <is>
          <t>2024-01-01</t>
        </is>
      </c>
      <c r="C117" t="inlineStr">
        <is>
          <t>-  Chopeiro I</t>
        </is>
      </c>
      <c r="D117" s="488" t="n">
        <v>0</v>
      </c>
      <c r="E117" t="inlineStr">
        <is>
          <t>1/2024</t>
        </is>
      </c>
    </row>
    <row r="118">
      <c r="A118" t="inlineStr">
        <is>
          <t>Love Cabaret</t>
        </is>
      </c>
      <c r="B118" t="inlineStr">
        <is>
          <t>2024-01-01</t>
        </is>
      </c>
      <c r="C118" t="inlineStr">
        <is>
          <t>-  Sub Chefe de Cozinha</t>
        </is>
      </c>
      <c r="D118" s="488" t="n">
        <v>0</v>
      </c>
      <c r="E118" t="inlineStr">
        <is>
          <t>1/2024</t>
        </is>
      </c>
    </row>
    <row r="119">
      <c r="A119" t="inlineStr">
        <is>
          <t>Love Cabaret</t>
        </is>
      </c>
      <c r="B119" t="inlineStr">
        <is>
          <t>2024-01-01</t>
        </is>
      </c>
      <c r="C119" t="inlineStr">
        <is>
          <t>-  Cozinheiro Líder</t>
        </is>
      </c>
      <c r="D119" s="488" t="n">
        <v>0</v>
      </c>
      <c r="E119" t="inlineStr">
        <is>
          <t>1/2024</t>
        </is>
      </c>
    </row>
    <row r="120">
      <c r="A120" t="inlineStr">
        <is>
          <t>Love Cabaret</t>
        </is>
      </c>
      <c r="B120" t="inlineStr">
        <is>
          <t>2024-01-01</t>
        </is>
      </c>
      <c r="C120" t="inlineStr">
        <is>
          <t>-  Cozinheiro III</t>
        </is>
      </c>
      <c r="D120" s="488" t="n">
        <v>0</v>
      </c>
      <c r="E120" t="inlineStr">
        <is>
          <t>1/2024</t>
        </is>
      </c>
    </row>
    <row r="121">
      <c r="A121" t="inlineStr">
        <is>
          <t>Love Cabaret</t>
        </is>
      </c>
      <c r="B121" t="inlineStr">
        <is>
          <t>2024-01-01</t>
        </is>
      </c>
      <c r="C121" t="inlineStr">
        <is>
          <t>-  Cozinheiro II</t>
        </is>
      </c>
      <c r="D121" s="488" t="n">
        <v>0</v>
      </c>
      <c r="E121" t="inlineStr">
        <is>
          <t>1/2024</t>
        </is>
      </c>
    </row>
    <row r="122">
      <c r="A122" t="inlineStr">
        <is>
          <t>Love Cabaret</t>
        </is>
      </c>
      <c r="B122" t="inlineStr">
        <is>
          <t>2024-01-01</t>
        </is>
      </c>
      <c r="C122" t="inlineStr">
        <is>
          <t>-  Cozinheiro I</t>
        </is>
      </c>
      <c r="D122" s="488" t="n">
        <v>0</v>
      </c>
      <c r="E122" t="inlineStr">
        <is>
          <t>1/2024</t>
        </is>
      </c>
    </row>
    <row r="123">
      <c r="A123" t="inlineStr">
        <is>
          <t>Love Cabaret</t>
        </is>
      </c>
      <c r="B123" t="inlineStr">
        <is>
          <t>2024-01-01</t>
        </is>
      </c>
      <c r="C123" t="inlineStr">
        <is>
          <t>-  Ajud cozinha</t>
        </is>
      </c>
      <c r="D123" s="488" t="n">
        <v>0</v>
      </c>
      <c r="E123" t="inlineStr">
        <is>
          <t>1/2024</t>
        </is>
      </c>
    </row>
    <row r="124">
      <c r="A124" t="inlineStr">
        <is>
          <t>Love Cabaret</t>
        </is>
      </c>
      <c r="B124" t="inlineStr">
        <is>
          <t>2024-01-01</t>
        </is>
      </c>
      <c r="C124" t="inlineStr">
        <is>
          <t>-  Saladeiro</t>
        </is>
      </c>
      <c r="D124" s="488" t="n">
        <v>0</v>
      </c>
      <c r="E124" t="inlineStr">
        <is>
          <t>1/2024</t>
        </is>
      </c>
    </row>
    <row r="125">
      <c r="A125" t="inlineStr">
        <is>
          <t>Love Cabaret</t>
        </is>
      </c>
      <c r="B125" t="inlineStr">
        <is>
          <t>2024-01-01</t>
        </is>
      </c>
      <c r="C125" t="inlineStr">
        <is>
          <t>-  Pia</t>
        </is>
      </c>
      <c r="D125" s="488" t="n">
        <v>0</v>
      </c>
      <c r="E125" t="inlineStr">
        <is>
          <t>1/2024</t>
        </is>
      </c>
    </row>
    <row r="126">
      <c r="A126" t="inlineStr">
        <is>
          <t>Love Cabaret</t>
        </is>
      </c>
      <c r="B126" t="inlineStr">
        <is>
          <t>2024-01-01</t>
        </is>
      </c>
      <c r="C126" t="inlineStr">
        <is>
          <t>-  Sub Chefe de Confeitaria</t>
        </is>
      </c>
      <c r="D126" s="488" t="n">
        <v>0</v>
      </c>
      <c r="E126" t="inlineStr">
        <is>
          <t>1/2024</t>
        </is>
      </c>
    </row>
    <row r="127">
      <c r="A127" t="inlineStr">
        <is>
          <t>Love Cabaret</t>
        </is>
      </c>
      <c r="B127" t="inlineStr">
        <is>
          <t>2024-01-01</t>
        </is>
      </c>
      <c r="C127" t="inlineStr">
        <is>
          <t>-  Confeiteiro III</t>
        </is>
      </c>
      <c r="D127" s="488" t="n">
        <v>0</v>
      </c>
      <c r="E127" t="inlineStr">
        <is>
          <t>1/2024</t>
        </is>
      </c>
    </row>
    <row r="128">
      <c r="A128" t="inlineStr">
        <is>
          <t>Love Cabaret</t>
        </is>
      </c>
      <c r="B128" t="inlineStr">
        <is>
          <t>2024-01-01</t>
        </is>
      </c>
      <c r="C128" t="inlineStr">
        <is>
          <t>-  Confeiteiro II</t>
        </is>
      </c>
      <c r="D128" s="488" t="n">
        <v>0</v>
      </c>
      <c r="E128" t="inlineStr">
        <is>
          <t>1/2024</t>
        </is>
      </c>
    </row>
    <row r="129">
      <c r="A129" t="inlineStr">
        <is>
          <t>Love Cabaret</t>
        </is>
      </c>
      <c r="B129" t="inlineStr">
        <is>
          <t>2024-01-01</t>
        </is>
      </c>
      <c r="C129" t="inlineStr">
        <is>
          <t>-  Confeiteiro I</t>
        </is>
      </c>
      <c r="D129" s="488" t="n">
        <v>0</v>
      </c>
      <c r="E129" t="inlineStr">
        <is>
          <t>1/2024</t>
        </is>
      </c>
    </row>
    <row r="130">
      <c r="A130" t="inlineStr">
        <is>
          <t>Love Cabaret</t>
        </is>
      </c>
      <c r="B130" t="inlineStr">
        <is>
          <t>2024-01-01</t>
        </is>
      </c>
      <c r="C130" t="inlineStr">
        <is>
          <t>-  Copeiro</t>
        </is>
      </c>
      <c r="D130" s="488" t="n">
        <v>0</v>
      </c>
      <c r="E130" t="inlineStr">
        <is>
          <t>1/2024</t>
        </is>
      </c>
    </row>
    <row r="131">
      <c r="A131" t="inlineStr">
        <is>
          <t>Love Cabaret</t>
        </is>
      </c>
      <c r="B131" t="inlineStr">
        <is>
          <t>2024-01-01</t>
        </is>
      </c>
      <c r="C131" t="inlineStr">
        <is>
          <t>-  Pizzaiolo</t>
        </is>
      </c>
      <c r="D131" s="488" t="n">
        <v>0</v>
      </c>
      <c r="E131" t="inlineStr">
        <is>
          <t>1/2024</t>
        </is>
      </c>
    </row>
    <row r="132">
      <c r="A132" t="inlineStr">
        <is>
          <t>Love Cabaret</t>
        </is>
      </c>
      <c r="B132" t="inlineStr">
        <is>
          <t>2024-01-01</t>
        </is>
      </c>
      <c r="C132" t="inlineStr">
        <is>
          <t>-  Ajudante de Pizzaiolo</t>
        </is>
      </c>
      <c r="D132" s="488" t="n">
        <v>0</v>
      </c>
      <c r="E132" t="inlineStr">
        <is>
          <t>1/2024</t>
        </is>
      </c>
    </row>
    <row r="133">
      <c r="A133" t="inlineStr">
        <is>
          <t>Love Cabaret</t>
        </is>
      </c>
      <c r="B133" t="inlineStr">
        <is>
          <t>2024-01-01</t>
        </is>
      </c>
      <c r="C133" t="inlineStr">
        <is>
          <t>-  Boqueta</t>
        </is>
      </c>
      <c r="D133" s="488" t="n">
        <v>0</v>
      </c>
      <c r="E133" t="inlineStr">
        <is>
          <t>1/2024</t>
        </is>
      </c>
    </row>
    <row r="134">
      <c r="A134" t="inlineStr">
        <is>
          <t>Love Cabaret</t>
        </is>
      </c>
      <c r="B134" t="inlineStr">
        <is>
          <t>2024-01-01</t>
        </is>
      </c>
      <c r="C134" t="inlineStr">
        <is>
          <t>-  Churrasqueiro I</t>
        </is>
      </c>
      <c r="D134" s="488" t="n">
        <v>0</v>
      </c>
      <c r="E134" t="inlineStr">
        <is>
          <t>1/2024</t>
        </is>
      </c>
    </row>
    <row r="135">
      <c r="A135" t="inlineStr">
        <is>
          <t>Love Cabaret</t>
        </is>
      </c>
      <c r="B135" t="inlineStr">
        <is>
          <t>2024-01-01</t>
        </is>
      </c>
      <c r="C135" t="inlineStr">
        <is>
          <t>-  Churrasqueiro II</t>
        </is>
      </c>
      <c r="D135" s="488" t="n">
        <v>0</v>
      </c>
      <c r="E135" t="inlineStr">
        <is>
          <t>1/2024</t>
        </is>
      </c>
    </row>
    <row r="136">
      <c r="A136" t="inlineStr">
        <is>
          <t>Love Cabaret</t>
        </is>
      </c>
      <c r="B136" t="inlineStr">
        <is>
          <t>2024-01-01</t>
        </is>
      </c>
      <c r="C136" t="inlineStr">
        <is>
          <t>-  Churrasqueiro III</t>
        </is>
      </c>
      <c r="D136" s="488" t="n">
        <v>0</v>
      </c>
      <c r="E136" t="inlineStr">
        <is>
          <t>1/2024</t>
        </is>
      </c>
    </row>
    <row r="137">
      <c r="A137" t="inlineStr">
        <is>
          <t>Love Cabaret</t>
        </is>
      </c>
      <c r="B137" t="inlineStr">
        <is>
          <t>2024-01-01</t>
        </is>
      </c>
      <c r="C137" t="inlineStr">
        <is>
          <t>-  Ajud Limpeza</t>
        </is>
      </c>
      <c r="D137" s="488" t="n">
        <v>0</v>
      </c>
      <c r="E137" t="inlineStr">
        <is>
          <t>1/2024</t>
        </is>
      </c>
    </row>
    <row r="138">
      <c r="A138" t="inlineStr">
        <is>
          <t>Love Cabaret</t>
        </is>
      </c>
      <c r="B138" t="inlineStr">
        <is>
          <t>2024-01-01</t>
        </is>
      </c>
      <c r="C138" t="inlineStr">
        <is>
          <t>-  Estoquista III</t>
        </is>
      </c>
      <c r="D138" s="488" t="n">
        <v>0</v>
      </c>
      <c r="E138" t="inlineStr">
        <is>
          <t>1/2024</t>
        </is>
      </c>
    </row>
    <row r="139">
      <c r="A139" t="inlineStr">
        <is>
          <t>Love Cabaret</t>
        </is>
      </c>
      <c r="B139" t="inlineStr">
        <is>
          <t>2024-01-01</t>
        </is>
      </c>
      <c r="C139" t="inlineStr">
        <is>
          <t>-  Estoquista II</t>
        </is>
      </c>
      <c r="D139" s="488" t="n">
        <v>0</v>
      </c>
      <c r="E139" t="inlineStr">
        <is>
          <t>1/2024</t>
        </is>
      </c>
    </row>
    <row r="140">
      <c r="A140" t="inlineStr">
        <is>
          <t>Love Cabaret</t>
        </is>
      </c>
      <c r="B140" t="inlineStr">
        <is>
          <t>2024-01-01</t>
        </is>
      </c>
      <c r="C140" t="inlineStr">
        <is>
          <t>-  Estoquista I</t>
        </is>
      </c>
      <c r="D140" s="488" t="n">
        <v>0</v>
      </c>
      <c r="E140" t="inlineStr">
        <is>
          <t>1/2024</t>
        </is>
      </c>
    </row>
    <row r="141">
      <c r="A141" t="inlineStr">
        <is>
          <t>Love Cabaret</t>
        </is>
      </c>
      <c r="B141" t="inlineStr">
        <is>
          <t>2024-01-01</t>
        </is>
      </c>
      <c r="C141" t="inlineStr">
        <is>
          <t>-  Chefe de Manutenção</t>
        </is>
      </c>
      <c r="D141" s="488" t="n">
        <v>0</v>
      </c>
      <c r="E141" t="inlineStr">
        <is>
          <t>1/2024</t>
        </is>
      </c>
    </row>
    <row r="142">
      <c r="A142" t="inlineStr">
        <is>
          <t>Love Cabaret</t>
        </is>
      </c>
      <c r="B142" t="inlineStr">
        <is>
          <t>2024-01-01</t>
        </is>
      </c>
      <c r="C142" t="inlineStr">
        <is>
          <t>-  Aux. Manutenção III</t>
        </is>
      </c>
      <c r="D142" s="488" t="n">
        <v>0</v>
      </c>
      <c r="E142" t="inlineStr">
        <is>
          <t>1/2024</t>
        </is>
      </c>
    </row>
    <row r="143">
      <c r="A143" t="inlineStr">
        <is>
          <t>Love Cabaret</t>
        </is>
      </c>
      <c r="B143" t="inlineStr">
        <is>
          <t>2024-01-01</t>
        </is>
      </c>
      <c r="C143" t="inlineStr">
        <is>
          <t>-  Aux. Manutenção II</t>
        </is>
      </c>
      <c r="D143" s="488" t="n">
        <v>0</v>
      </c>
      <c r="E143" t="inlineStr">
        <is>
          <t>1/2024</t>
        </is>
      </c>
    </row>
    <row r="144">
      <c r="A144" t="inlineStr">
        <is>
          <t>Love Cabaret</t>
        </is>
      </c>
      <c r="B144" t="inlineStr">
        <is>
          <t>2024-01-01</t>
        </is>
      </c>
      <c r="C144" t="inlineStr">
        <is>
          <t>-  Aux. Manutenção I</t>
        </is>
      </c>
      <c r="D144" s="488" t="n">
        <v>0</v>
      </c>
      <c r="E144" t="inlineStr">
        <is>
          <t>1/2024</t>
        </is>
      </c>
    </row>
    <row r="145">
      <c r="A145" t="inlineStr">
        <is>
          <t>Love Cabaret</t>
        </is>
      </c>
      <c r="B145" t="inlineStr">
        <is>
          <t>2024-01-01</t>
        </is>
      </c>
      <c r="C145" t="inlineStr">
        <is>
          <t>-  Chefe da Portaria</t>
        </is>
      </c>
      <c r="D145" s="488" t="n">
        <v>0</v>
      </c>
      <c r="E145" t="inlineStr">
        <is>
          <t>1/2024</t>
        </is>
      </c>
    </row>
    <row r="146">
      <c r="A146" t="inlineStr">
        <is>
          <t>Love Cabaret</t>
        </is>
      </c>
      <c r="B146" t="inlineStr">
        <is>
          <t>2024-01-01</t>
        </is>
      </c>
      <c r="C146" t="inlineStr">
        <is>
          <t>-  Porteiro III</t>
        </is>
      </c>
      <c r="D146" s="488" t="n">
        <v>0</v>
      </c>
      <c r="E146" t="inlineStr">
        <is>
          <t>1/2024</t>
        </is>
      </c>
    </row>
    <row r="147">
      <c r="A147" t="inlineStr">
        <is>
          <t>Love Cabaret</t>
        </is>
      </c>
      <c r="B147" t="inlineStr">
        <is>
          <t>2024-01-01</t>
        </is>
      </c>
      <c r="C147" t="inlineStr">
        <is>
          <t>-  Porteiro II</t>
        </is>
      </c>
      <c r="D147" s="488" t="n">
        <v>0</v>
      </c>
      <c r="E147" t="inlineStr">
        <is>
          <t>1/2024</t>
        </is>
      </c>
    </row>
    <row r="148">
      <c r="A148" t="inlineStr">
        <is>
          <t>Love Cabaret</t>
        </is>
      </c>
      <c r="B148" t="inlineStr">
        <is>
          <t>2024-01-01</t>
        </is>
      </c>
      <c r="C148" t="inlineStr">
        <is>
          <t>-  Porteiro I</t>
        </is>
      </c>
      <c r="D148" s="488" t="n">
        <v>0</v>
      </c>
      <c r="E148" t="inlineStr">
        <is>
          <t>1/2024</t>
        </is>
      </c>
    </row>
    <row r="149">
      <c r="A149" t="inlineStr">
        <is>
          <t>Love Cabaret</t>
        </is>
      </c>
      <c r="B149" t="inlineStr">
        <is>
          <t>2024-01-01</t>
        </is>
      </c>
      <c r="C149" t="inlineStr">
        <is>
          <t>-  Hostess III</t>
        </is>
      </c>
      <c r="D149" s="488" t="n">
        <v>0</v>
      </c>
      <c r="E149" t="inlineStr">
        <is>
          <t>1/2024</t>
        </is>
      </c>
    </row>
    <row r="150">
      <c r="A150" t="inlineStr">
        <is>
          <t>Love Cabaret</t>
        </is>
      </c>
      <c r="B150" t="inlineStr">
        <is>
          <t>2024-01-01</t>
        </is>
      </c>
      <c r="C150" t="inlineStr">
        <is>
          <t>-  Hostess II</t>
        </is>
      </c>
      <c r="D150" s="488" t="n">
        <v>0</v>
      </c>
      <c r="E150" t="inlineStr">
        <is>
          <t>1/2024</t>
        </is>
      </c>
    </row>
    <row r="151">
      <c r="A151" t="inlineStr">
        <is>
          <t>Love Cabaret</t>
        </is>
      </c>
      <c r="B151" t="inlineStr">
        <is>
          <t>2024-01-01</t>
        </is>
      </c>
      <c r="C151" t="inlineStr">
        <is>
          <t>-  Hostess I</t>
        </is>
      </c>
      <c r="D151" s="488" t="n">
        <v>0</v>
      </c>
      <c r="E151" t="inlineStr">
        <is>
          <t>1/2024</t>
        </is>
      </c>
    </row>
    <row r="152">
      <c r="A152" t="inlineStr">
        <is>
          <t>Love Cabaret</t>
        </is>
      </c>
      <c r="B152" t="inlineStr">
        <is>
          <t>2024-01-01</t>
        </is>
      </c>
      <c r="C152" t="inlineStr">
        <is>
          <t>-  Chefe de Bilheteria</t>
        </is>
      </c>
      <c r="D152" s="488" t="n">
        <v>0</v>
      </c>
      <c r="E152" t="inlineStr">
        <is>
          <t>1/2024</t>
        </is>
      </c>
    </row>
    <row r="153">
      <c r="A153" t="inlineStr">
        <is>
          <t>Love Cabaret</t>
        </is>
      </c>
      <c r="B153" t="inlineStr">
        <is>
          <t>2024-01-01</t>
        </is>
      </c>
      <c r="C153" t="inlineStr">
        <is>
          <t>-  Bilheteiro III</t>
        </is>
      </c>
      <c r="D153" s="488" t="n">
        <v>0</v>
      </c>
      <c r="E153" t="inlineStr">
        <is>
          <t>1/2024</t>
        </is>
      </c>
    </row>
    <row r="154">
      <c r="A154" t="inlineStr">
        <is>
          <t>Love Cabaret</t>
        </is>
      </c>
      <c r="B154" t="inlineStr">
        <is>
          <t>2024-01-01</t>
        </is>
      </c>
      <c r="C154" t="inlineStr">
        <is>
          <t>-  Bilheteiro II</t>
        </is>
      </c>
      <c r="D154" s="488" t="n">
        <v>0</v>
      </c>
      <c r="E154" t="inlineStr">
        <is>
          <t>1/2024</t>
        </is>
      </c>
    </row>
    <row r="155">
      <c r="A155" t="inlineStr">
        <is>
          <t>Love Cabaret</t>
        </is>
      </c>
      <c r="B155" t="inlineStr">
        <is>
          <t>2024-01-01</t>
        </is>
      </c>
      <c r="C155" t="inlineStr">
        <is>
          <t>-  Bilheteiro I</t>
        </is>
      </c>
      <c r="D155" s="488" t="n">
        <v>0</v>
      </c>
      <c r="E155" t="inlineStr">
        <is>
          <t>1/2024</t>
        </is>
      </c>
    </row>
    <row r="156">
      <c r="A156" t="inlineStr">
        <is>
          <t>Love Cabaret</t>
        </is>
      </c>
      <c r="B156" t="inlineStr">
        <is>
          <t>2024-01-01</t>
        </is>
      </c>
      <c r="C156" t="inlineStr">
        <is>
          <t>-  Caixa</t>
        </is>
      </c>
      <c r="D156" s="488" t="n">
        <v>0</v>
      </c>
      <c r="E156" t="inlineStr">
        <is>
          <t>1/2024</t>
        </is>
      </c>
    </row>
    <row r="157">
      <c r="A157" t="inlineStr">
        <is>
          <t>Love Cabaret</t>
        </is>
      </c>
      <c r="B157" t="inlineStr">
        <is>
          <t>2024-01-01</t>
        </is>
      </c>
      <c r="C157" t="inlineStr">
        <is>
          <t>-  Operador de Delivery</t>
        </is>
      </c>
      <c r="D157" s="488" t="n">
        <v>0</v>
      </c>
      <c r="E157" t="inlineStr">
        <is>
          <t>1/2024</t>
        </is>
      </c>
    </row>
    <row r="158">
      <c r="A158" t="inlineStr">
        <is>
          <t>Love Cabaret</t>
        </is>
      </c>
      <c r="B158" t="inlineStr">
        <is>
          <t>2024-01-01</t>
        </is>
      </c>
      <c r="C158" t="inlineStr">
        <is>
          <t>E-Staff</t>
        </is>
      </c>
      <c r="D158" s="488" t="n">
        <v>-26228.26</v>
      </c>
      <c r="E158" t="inlineStr">
        <is>
          <t>1/2024</t>
        </is>
      </c>
    </row>
    <row r="159">
      <c r="A159" t="inlineStr">
        <is>
          <t>Love Cabaret</t>
        </is>
      </c>
      <c r="B159" t="inlineStr">
        <is>
          <t>2024-01-01</t>
        </is>
      </c>
      <c r="C159" t="inlineStr">
        <is>
          <t>Mão de Obra Extra</t>
        </is>
      </c>
      <c r="D159" s="488" t="n">
        <v>-26228.26</v>
      </c>
      <c r="E159" t="inlineStr">
        <is>
          <t>1/2024</t>
        </is>
      </c>
    </row>
    <row r="160">
      <c r="A160" t="inlineStr">
        <is>
          <t>Love Cabaret</t>
        </is>
      </c>
      <c r="B160" t="inlineStr">
        <is>
          <t>2024-01-01</t>
        </is>
      </c>
      <c r="C160" t="inlineStr">
        <is>
          <t>-  Gorjeta (Retenção Estaff) (+)</t>
        </is>
      </c>
      <c r="D160" s="488" t="n">
        <v>0</v>
      </c>
      <c r="E160" t="inlineStr">
        <is>
          <t>1/2024</t>
        </is>
      </c>
    </row>
    <row r="161">
      <c r="A161" t="inlineStr">
        <is>
          <t>Love Cabaret</t>
        </is>
      </c>
      <c r="B161" t="inlineStr">
        <is>
          <t>2024-01-01</t>
        </is>
      </c>
      <c r="C161" t="inlineStr">
        <is>
          <t>Encargos e Provisões</t>
        </is>
      </c>
      <c r="D161" s="488" t="n">
        <v>-42336.83</v>
      </c>
      <c r="E161" t="inlineStr">
        <is>
          <t>1/2024</t>
        </is>
      </c>
    </row>
    <row r="162">
      <c r="A162" t="inlineStr">
        <is>
          <t>Love Cabaret</t>
        </is>
      </c>
      <c r="B162" t="inlineStr">
        <is>
          <t>2024-01-01</t>
        </is>
      </c>
      <c r="C162" t="inlineStr">
        <is>
          <t>-  FGTS</t>
        </is>
      </c>
      <c r="D162" s="488" t="n">
        <v>-6559.41</v>
      </c>
      <c r="E162" t="inlineStr">
        <is>
          <t>1/2024</t>
        </is>
      </c>
    </row>
    <row r="163">
      <c r="A163" t="inlineStr">
        <is>
          <t>Love Cabaret</t>
        </is>
      </c>
      <c r="B163" t="inlineStr">
        <is>
          <t>2024-01-01</t>
        </is>
      </c>
      <c r="C163" t="inlineStr">
        <is>
          <t>-  INSS Patronal</t>
        </is>
      </c>
      <c r="D163" s="488" t="n">
        <v>-23812.86</v>
      </c>
      <c r="E163" t="inlineStr">
        <is>
          <t>1/2024</t>
        </is>
      </c>
    </row>
    <row r="164">
      <c r="A164" t="inlineStr">
        <is>
          <t>Love Cabaret</t>
        </is>
      </c>
      <c r="B164" t="inlineStr">
        <is>
          <t>2024-01-01</t>
        </is>
      </c>
      <c r="C164" t="inlineStr">
        <is>
          <t>-  INSS Segurados</t>
        </is>
      </c>
      <c r="D164" s="488" t="n">
        <v>0</v>
      </c>
      <c r="E164" t="inlineStr">
        <is>
          <t>1/2024</t>
        </is>
      </c>
    </row>
    <row r="165">
      <c r="A165" t="inlineStr">
        <is>
          <t>Love Cabaret</t>
        </is>
      </c>
      <c r="B165" t="inlineStr">
        <is>
          <t>2024-01-01</t>
        </is>
      </c>
      <c r="C165" t="inlineStr">
        <is>
          <t>-  13º Salário</t>
        </is>
      </c>
      <c r="D165" s="488" t="n">
        <v>-6886.43</v>
      </c>
      <c r="E165" t="inlineStr">
        <is>
          <t>1/2024</t>
        </is>
      </c>
    </row>
    <row r="166">
      <c r="A166" t="inlineStr">
        <is>
          <t>Love Cabaret</t>
        </is>
      </c>
      <c r="B166" t="inlineStr">
        <is>
          <t>2024-01-01</t>
        </is>
      </c>
      <c r="C166" t="inlineStr">
        <is>
          <t>-  Férias</t>
        </is>
      </c>
      <c r="D166" s="488" t="n">
        <v>-2064.28</v>
      </c>
      <c r="E166" t="inlineStr">
        <is>
          <t>1/2024</t>
        </is>
      </c>
    </row>
    <row r="167">
      <c r="A167" t="inlineStr">
        <is>
          <t>Love Cabaret</t>
        </is>
      </c>
      <c r="B167" t="inlineStr">
        <is>
          <t>2024-01-01</t>
        </is>
      </c>
      <c r="C167" t="inlineStr">
        <is>
          <t>-  FGTS sobre 13º Salários</t>
        </is>
      </c>
      <c r="D167" s="488" t="n">
        <v>-2320.25</v>
      </c>
      <c r="E167" t="inlineStr">
        <is>
          <t>1/2024</t>
        </is>
      </c>
    </row>
    <row r="168">
      <c r="A168" t="inlineStr">
        <is>
          <t>Love Cabaret</t>
        </is>
      </c>
      <c r="B168" t="inlineStr">
        <is>
          <t>2024-01-01</t>
        </is>
      </c>
      <c r="C168" t="inlineStr">
        <is>
          <t>-  FGTS sobre Férias</t>
        </is>
      </c>
      <c r="D168" s="488" t="n">
        <v>-693.6</v>
      </c>
      <c r="E168" t="inlineStr">
        <is>
          <t>1/2024</t>
        </is>
      </c>
    </row>
    <row r="169">
      <c r="A169" t="inlineStr">
        <is>
          <t>Love Cabaret</t>
        </is>
      </c>
      <c r="B169" t="inlineStr">
        <is>
          <t>2024-01-01</t>
        </is>
      </c>
      <c r="C169" t="inlineStr">
        <is>
          <t>-  INSS sobre 13º Salários</t>
        </is>
      </c>
      <c r="D169" s="488" t="n">
        <v>0</v>
      </c>
      <c r="E169" t="inlineStr">
        <is>
          <t>1/2024</t>
        </is>
      </c>
    </row>
    <row r="170">
      <c r="A170" t="inlineStr">
        <is>
          <t>Love Cabaret</t>
        </is>
      </c>
      <c r="B170" t="inlineStr">
        <is>
          <t>2024-01-01</t>
        </is>
      </c>
      <c r="C170" t="inlineStr">
        <is>
          <t>-  INSS sobre Férias</t>
        </is>
      </c>
      <c r="D170" s="488" t="n">
        <v>0</v>
      </c>
      <c r="E170" t="inlineStr">
        <is>
          <t>1/2024</t>
        </is>
      </c>
    </row>
    <row r="171">
      <c r="A171" t="inlineStr">
        <is>
          <t>Love Cabaret</t>
        </is>
      </c>
      <c r="B171" t="inlineStr">
        <is>
          <t>2024-01-01</t>
        </is>
      </c>
      <c r="C171" t="inlineStr">
        <is>
          <t>-  Rescisão</t>
        </is>
      </c>
      <c r="D171" s="488" t="n">
        <v>0</v>
      </c>
      <c r="E171" t="inlineStr">
        <is>
          <t>1/2024</t>
        </is>
      </c>
    </row>
    <row r="172">
      <c r="A172" t="inlineStr">
        <is>
          <t>Love Cabaret</t>
        </is>
      </c>
      <c r="B172" t="inlineStr">
        <is>
          <t>2024-01-01</t>
        </is>
      </c>
      <c r="C172" t="inlineStr">
        <is>
          <t>-  Multa Rescisória</t>
        </is>
      </c>
      <c r="D172" s="488" t="n">
        <v>0</v>
      </c>
      <c r="E172" t="inlineStr">
        <is>
          <t>1/2024</t>
        </is>
      </c>
    </row>
    <row r="173">
      <c r="A173" t="inlineStr">
        <is>
          <t>Love Cabaret</t>
        </is>
      </c>
      <c r="B173" t="inlineStr">
        <is>
          <t>2024-01-01</t>
        </is>
      </c>
      <c r="C173" t="inlineStr">
        <is>
          <t>-  Ações trabalhistas</t>
        </is>
      </c>
      <c r="D173" s="488" t="n">
        <v>0</v>
      </c>
      <c r="E173" t="inlineStr">
        <is>
          <t>1/2024</t>
        </is>
      </c>
    </row>
    <row r="174">
      <c r="A174" t="inlineStr">
        <is>
          <t>Love Cabaret</t>
        </is>
      </c>
      <c r="B174" t="inlineStr">
        <is>
          <t>2024-01-01</t>
        </is>
      </c>
      <c r="C174" t="inlineStr">
        <is>
          <t>-  Adicional Noturno</t>
        </is>
      </c>
      <c r="D174" s="488" t="n">
        <v>0</v>
      </c>
      <c r="E174" t="inlineStr">
        <is>
          <t>1/2024</t>
        </is>
      </c>
    </row>
    <row r="175">
      <c r="A175" t="inlineStr">
        <is>
          <t>Love Cabaret</t>
        </is>
      </c>
      <c r="B175" t="inlineStr">
        <is>
          <t>2024-01-01</t>
        </is>
      </c>
      <c r="C175" t="inlineStr">
        <is>
          <t>-  Hora Extra</t>
        </is>
      </c>
      <c r="D175" s="488" t="n">
        <v>0</v>
      </c>
      <c r="E175" t="inlineStr">
        <is>
          <t>1/2024</t>
        </is>
      </c>
    </row>
    <row r="176">
      <c r="A176" t="inlineStr">
        <is>
          <t>Love Cabaret</t>
        </is>
      </c>
      <c r="B176" t="inlineStr">
        <is>
          <t>2024-01-01</t>
        </is>
      </c>
      <c r="C176" t="inlineStr">
        <is>
          <t>-  Remuneração Variável</t>
        </is>
      </c>
      <c r="D176" s="488" t="n">
        <v>0</v>
      </c>
      <c r="E176" t="inlineStr">
        <is>
          <t>1/2024</t>
        </is>
      </c>
    </row>
    <row r="177">
      <c r="A177" t="inlineStr">
        <is>
          <t>Love Cabaret</t>
        </is>
      </c>
      <c r="B177" t="inlineStr">
        <is>
          <t>2024-01-01</t>
        </is>
      </c>
      <c r="C177" t="inlineStr">
        <is>
          <t>-  Premiação</t>
        </is>
      </c>
      <c r="D177" s="488" t="n">
        <v>0</v>
      </c>
      <c r="E177" t="inlineStr">
        <is>
          <t>1/2024</t>
        </is>
      </c>
    </row>
    <row r="178">
      <c r="A178" t="inlineStr">
        <is>
          <t>Love Cabaret</t>
        </is>
      </c>
      <c r="B178" t="inlineStr">
        <is>
          <t>2024-01-01</t>
        </is>
      </c>
      <c r="C178" t="inlineStr">
        <is>
          <t>Benefícios</t>
        </is>
      </c>
      <c r="D178" s="488" t="n">
        <v>-7697.04</v>
      </c>
      <c r="E178" t="inlineStr">
        <is>
          <t>1/2024</t>
        </is>
      </c>
    </row>
    <row r="179">
      <c r="A179" t="inlineStr">
        <is>
          <t>Love Cabaret</t>
        </is>
      </c>
      <c r="B179" t="inlineStr">
        <is>
          <t>2024-01-01</t>
        </is>
      </c>
      <c r="C179" t="inlineStr">
        <is>
          <t>-  Vale-transporte</t>
        </is>
      </c>
      <c r="D179" s="488" t="n">
        <v>-7413.65</v>
      </c>
      <c r="E179" t="inlineStr">
        <is>
          <t>1/2024</t>
        </is>
      </c>
    </row>
    <row r="180">
      <c r="A180" t="inlineStr">
        <is>
          <t>Love Cabaret</t>
        </is>
      </c>
      <c r="B180" t="inlineStr">
        <is>
          <t>2024-01-01</t>
        </is>
      </c>
      <c r="C180" t="inlineStr">
        <is>
          <t>-  Assist. Médica</t>
        </is>
      </c>
      <c r="D180" s="488" t="n">
        <v>0</v>
      </c>
      <c r="E180" t="inlineStr">
        <is>
          <t>1/2024</t>
        </is>
      </c>
    </row>
    <row r="181">
      <c r="A181" t="inlineStr">
        <is>
          <t>Love Cabaret</t>
        </is>
      </c>
      <c r="B181" t="inlineStr">
        <is>
          <t>2024-01-01</t>
        </is>
      </c>
      <c r="C181" t="inlineStr">
        <is>
          <t>-  Assist. Odontologica</t>
        </is>
      </c>
      <c r="D181" s="488" t="n">
        <v>0</v>
      </c>
      <c r="E181" t="inlineStr">
        <is>
          <t>1/2024</t>
        </is>
      </c>
    </row>
    <row r="182">
      <c r="A182" t="inlineStr">
        <is>
          <t>Love Cabaret</t>
        </is>
      </c>
      <c r="B182" t="inlineStr">
        <is>
          <t>2024-01-01</t>
        </is>
      </c>
      <c r="C182" t="inlineStr">
        <is>
          <t>-  Seguro de Vida</t>
        </is>
      </c>
      <c r="D182" s="488" t="n">
        <v>-283.39</v>
      </c>
      <c r="E182" t="inlineStr">
        <is>
          <t>1/2024</t>
        </is>
      </c>
    </row>
    <row r="183">
      <c r="A183" t="inlineStr">
        <is>
          <t>Love Cabaret</t>
        </is>
      </c>
      <c r="B183" t="inlineStr">
        <is>
          <t>2024-01-01</t>
        </is>
      </c>
      <c r="C183" t="inlineStr">
        <is>
          <t>-  Ajuda de Custo</t>
        </is>
      </c>
      <c r="D183" s="488" t="n">
        <v>0</v>
      </c>
      <c r="E183" t="inlineStr">
        <is>
          <t>1/2024</t>
        </is>
      </c>
    </row>
    <row r="184">
      <c r="A184" t="inlineStr">
        <is>
          <t>Love Cabaret</t>
        </is>
      </c>
      <c r="B184" t="inlineStr">
        <is>
          <t>2024-01-01</t>
        </is>
      </c>
      <c r="C184" t="inlineStr">
        <is>
          <t>Outros B</t>
        </is>
      </c>
      <c r="D184" s="488" t="n">
        <v>-13209.02</v>
      </c>
      <c r="E184" t="inlineStr">
        <is>
          <t>1/2024</t>
        </is>
      </c>
    </row>
    <row r="185">
      <c r="A185" t="inlineStr">
        <is>
          <t>Love Cabaret</t>
        </is>
      </c>
      <c r="B185" t="inlineStr">
        <is>
          <t>2024-01-01</t>
        </is>
      </c>
      <c r="C185" t="inlineStr">
        <is>
          <t>-  Uniformes Manutenção e Reposição</t>
        </is>
      </c>
      <c r="D185" s="488" t="n">
        <v>0</v>
      </c>
      <c r="E185" t="inlineStr">
        <is>
          <t>1/2024</t>
        </is>
      </c>
    </row>
    <row r="186">
      <c r="A186" t="inlineStr">
        <is>
          <t>Love Cabaret</t>
        </is>
      </c>
      <c r="B186" t="inlineStr">
        <is>
          <t>2024-01-01</t>
        </is>
      </c>
      <c r="C186" t="inlineStr">
        <is>
          <t>-  Exames Periódicos</t>
        </is>
      </c>
      <c r="D186" s="488" t="n">
        <v>-900.36</v>
      </c>
      <c r="E186" t="inlineStr">
        <is>
          <t>1/2024</t>
        </is>
      </c>
    </row>
    <row r="187">
      <c r="A187" t="inlineStr">
        <is>
          <t>Love Cabaret</t>
        </is>
      </c>
      <c r="B187" t="inlineStr">
        <is>
          <t>2024-01-01</t>
        </is>
      </c>
      <c r="C187" t="inlineStr">
        <is>
          <t>-  Diversos - Vale Combustível</t>
        </is>
      </c>
      <c r="D187" s="488" t="n">
        <v>0</v>
      </c>
      <c r="E187" t="inlineStr">
        <is>
          <t>1/2024</t>
        </is>
      </c>
    </row>
    <row r="188">
      <c r="A188" t="inlineStr">
        <is>
          <t>Love Cabaret</t>
        </is>
      </c>
      <c r="B188" t="inlineStr">
        <is>
          <t>2024-01-01</t>
        </is>
      </c>
      <c r="C188" t="inlineStr">
        <is>
          <t>-  Gratificações</t>
        </is>
      </c>
      <c r="D188" s="488" t="n">
        <v>0</v>
      </c>
      <c r="E188" t="inlineStr">
        <is>
          <t>1/2024</t>
        </is>
      </c>
    </row>
    <row r="189">
      <c r="A189" t="inlineStr">
        <is>
          <t>Love Cabaret</t>
        </is>
      </c>
      <c r="B189" t="inlineStr">
        <is>
          <t>2024-01-01</t>
        </is>
      </c>
      <c r="C189" t="inlineStr">
        <is>
          <t>-  Cursos e Treinamentos</t>
        </is>
      </c>
      <c r="D189" s="488" t="n">
        <v>0</v>
      </c>
      <c r="E189" t="inlineStr">
        <is>
          <t>1/2024</t>
        </is>
      </c>
    </row>
    <row r="190">
      <c r="A190" t="inlineStr">
        <is>
          <t>Love Cabaret</t>
        </is>
      </c>
      <c r="B190" t="inlineStr">
        <is>
          <t>2024-01-01</t>
        </is>
      </c>
      <c r="C190" t="inlineStr">
        <is>
          <t>-  Alimentação Funcionário</t>
        </is>
      </c>
      <c r="D190" s="488" t="n">
        <v>-12308.66</v>
      </c>
      <c r="E190" t="inlineStr">
        <is>
          <t>1/2024</t>
        </is>
      </c>
    </row>
    <row r="191">
      <c r="A191" t="inlineStr">
        <is>
          <t>Love Cabaret</t>
        </is>
      </c>
      <c r="B191" t="inlineStr">
        <is>
          <t>2024-01-01</t>
        </is>
      </c>
      <c r="C191" t="inlineStr">
        <is>
          <t>-  Pro Labore</t>
        </is>
      </c>
      <c r="D191" s="488" t="n">
        <v>0</v>
      </c>
      <c r="E191" t="inlineStr">
        <is>
          <t>1/2024</t>
        </is>
      </c>
    </row>
    <row r="192">
      <c r="A192" t="inlineStr">
        <is>
          <t>Love Cabaret</t>
        </is>
      </c>
      <c r="B192" t="inlineStr">
        <is>
          <t>2024-01-01</t>
        </is>
      </c>
      <c r="C192" t="inlineStr">
        <is>
          <t>% sobre Receita c/ Squad</t>
        </is>
      </c>
      <c r="D192" s="488" t="n">
        <v>-0.36</v>
      </c>
      <c r="E192" t="inlineStr">
        <is>
          <t>1/2024</t>
        </is>
      </c>
    </row>
    <row r="193">
      <c r="A193" t="inlineStr">
        <is>
          <t>Love Cabaret</t>
        </is>
      </c>
      <c r="B193" t="inlineStr">
        <is>
          <t>2024-01-01</t>
        </is>
      </c>
      <c r="C193" t="inlineStr">
        <is>
          <t>% sobre Receita s/ Squad</t>
        </is>
      </c>
      <c r="D193" s="488" t="n">
        <v>-0.32</v>
      </c>
      <c r="E193" t="inlineStr">
        <is>
          <t>1/2024</t>
        </is>
      </c>
    </row>
    <row r="194">
      <c r="A194" t="inlineStr">
        <is>
          <t>Love Cabaret</t>
        </is>
      </c>
      <c r="B194" t="inlineStr">
        <is>
          <t>2024-01-01</t>
        </is>
      </c>
      <c r="C194" t="inlineStr">
        <is>
          <t>Custo de Ocupação</t>
        </is>
      </c>
      <c r="D194" s="488" t="n">
        <v>-66692.39999999999</v>
      </c>
      <c r="E194" t="inlineStr">
        <is>
          <t>1/2024</t>
        </is>
      </c>
    </row>
    <row r="195">
      <c r="A195" t="inlineStr">
        <is>
          <t>Love Cabaret</t>
        </is>
      </c>
      <c r="B195" t="inlineStr">
        <is>
          <t>2024-01-01</t>
        </is>
      </c>
      <c r="C195" t="inlineStr">
        <is>
          <t>Aluguel de Imoveis</t>
        </is>
      </c>
      <c r="D195" s="488" t="n">
        <v>-61450.74</v>
      </c>
      <c r="E195" t="inlineStr">
        <is>
          <t>1/2024</t>
        </is>
      </c>
    </row>
    <row r="196">
      <c r="A196" t="inlineStr">
        <is>
          <t>Love Cabaret</t>
        </is>
      </c>
      <c r="B196" t="inlineStr">
        <is>
          <t>2024-01-01</t>
        </is>
      </c>
      <c r="C196" t="inlineStr">
        <is>
          <t>Condominio</t>
        </is>
      </c>
      <c r="D196" s="488" t="n">
        <v>0</v>
      </c>
      <c r="E196" t="inlineStr">
        <is>
          <t>1/2024</t>
        </is>
      </c>
    </row>
    <row r="197">
      <c r="A197" t="inlineStr">
        <is>
          <t>Love Cabaret</t>
        </is>
      </c>
      <c r="B197" t="inlineStr">
        <is>
          <t>2024-01-01</t>
        </is>
      </c>
      <c r="C197" t="inlineStr">
        <is>
          <t>IPTU</t>
        </is>
      </c>
      <c r="D197" s="488" t="n">
        <v>-5241.66</v>
      </c>
      <c r="E197" t="inlineStr">
        <is>
          <t>1/2024</t>
        </is>
      </c>
    </row>
    <row r="198">
      <c r="A198" t="inlineStr">
        <is>
          <t>Love Cabaret</t>
        </is>
      </c>
      <c r="B198" t="inlineStr">
        <is>
          <t>2024-01-01</t>
        </is>
      </c>
      <c r="C198" t="inlineStr">
        <is>
          <t>Fundo de Promoção</t>
        </is>
      </c>
      <c r="D198" s="488" t="n">
        <v>0</v>
      </c>
      <c r="E198" t="inlineStr">
        <is>
          <t>1/2024</t>
        </is>
      </c>
    </row>
    <row r="199">
      <c r="A199" t="inlineStr">
        <is>
          <t>Love Cabaret</t>
        </is>
      </c>
      <c r="B199" t="inlineStr">
        <is>
          <t>2024-01-01</t>
        </is>
      </c>
      <c r="C199" t="inlineStr">
        <is>
          <t>Seguro Patrimonial</t>
        </is>
      </c>
      <c r="D199" s="488" t="n">
        <v>0</v>
      </c>
      <c r="E199" t="inlineStr">
        <is>
          <t>1/2024</t>
        </is>
      </c>
    </row>
    <row r="200">
      <c r="A200" t="inlineStr">
        <is>
          <t>Love Cabaret</t>
        </is>
      </c>
      <c r="B200" t="inlineStr">
        <is>
          <t>2024-01-01</t>
        </is>
      </c>
      <c r="C200" t="inlineStr">
        <is>
          <t>Arrendamento</t>
        </is>
      </c>
      <c r="D200" s="488" t="n">
        <v>0</v>
      </c>
      <c r="E200" t="inlineStr">
        <is>
          <t>1/2024</t>
        </is>
      </c>
    </row>
    <row r="201">
      <c r="A201" t="inlineStr">
        <is>
          <t>Love Cabaret</t>
        </is>
      </c>
      <c r="B201" t="inlineStr">
        <is>
          <t>2024-01-01</t>
        </is>
      </c>
      <c r="C201" t="inlineStr">
        <is>
          <t>Taxas publicas administrativas - Ocupação</t>
        </is>
      </c>
      <c r="D201" s="488" t="n">
        <v>0</v>
      </c>
      <c r="E201" t="inlineStr">
        <is>
          <t>1/2024</t>
        </is>
      </c>
    </row>
    <row r="202">
      <c r="A202" t="inlineStr">
        <is>
          <t>Love Cabaret</t>
        </is>
      </c>
      <c r="B202" t="inlineStr">
        <is>
          <t>2024-01-01</t>
        </is>
      </c>
      <c r="C202" t="inlineStr">
        <is>
          <t>% sobre Receita Bruta</t>
        </is>
      </c>
      <c r="D202" s="488" t="n">
        <v>-0.11</v>
      </c>
      <c r="E202" t="inlineStr">
        <is>
          <t>1/2024</t>
        </is>
      </c>
    </row>
    <row r="203">
      <c r="A203" t="inlineStr">
        <is>
          <t>Love Cabaret</t>
        </is>
      </c>
      <c r="B203" t="inlineStr">
        <is>
          <t>2024-01-01</t>
        </is>
      </c>
      <c r="C203" t="inlineStr">
        <is>
          <t>Utilidades</t>
        </is>
      </c>
      <c r="D203" s="488" t="n">
        <v>-54121.29</v>
      </c>
      <c r="E203" t="inlineStr">
        <is>
          <t>1/2024</t>
        </is>
      </c>
    </row>
    <row r="204">
      <c r="A204" t="inlineStr">
        <is>
          <t>Love Cabaret</t>
        </is>
      </c>
      <c r="B204" t="inlineStr">
        <is>
          <t>2024-01-01</t>
        </is>
      </c>
      <c r="C204" t="inlineStr">
        <is>
          <t>Agua/Esgoto</t>
        </is>
      </c>
      <c r="D204" s="488" t="n">
        <v>-12144.68</v>
      </c>
      <c r="E204" t="inlineStr">
        <is>
          <t>1/2024</t>
        </is>
      </c>
    </row>
    <row r="205">
      <c r="A205" t="inlineStr">
        <is>
          <t>Love Cabaret</t>
        </is>
      </c>
      <c r="B205" t="inlineStr">
        <is>
          <t>2024-01-01</t>
        </is>
      </c>
      <c r="C205" t="inlineStr">
        <is>
          <t>Energia Eletrica</t>
        </is>
      </c>
      <c r="D205" s="488" t="n">
        <v>-18663.95</v>
      </c>
      <c r="E205" t="inlineStr">
        <is>
          <t>1/2024</t>
        </is>
      </c>
    </row>
    <row r="206">
      <c r="A206" t="inlineStr">
        <is>
          <t>Love Cabaret</t>
        </is>
      </c>
      <c r="B206" t="inlineStr">
        <is>
          <t>2024-01-01</t>
        </is>
      </c>
      <c r="C206" t="inlineStr">
        <is>
          <t>Gas de Cozinha</t>
        </is>
      </c>
      <c r="D206" s="488" t="n">
        <v>-5589.44</v>
      </c>
      <c r="E206" t="inlineStr">
        <is>
          <t>1/2024</t>
        </is>
      </c>
    </row>
    <row r="207">
      <c r="A207" t="inlineStr">
        <is>
          <t>Love Cabaret</t>
        </is>
      </c>
      <c r="B207" t="inlineStr">
        <is>
          <t>2024-01-01</t>
        </is>
      </c>
      <c r="C207" t="inlineStr">
        <is>
          <t>Higiene e Limpeza</t>
        </is>
      </c>
      <c r="D207" s="488" t="n">
        <v>-9114.82</v>
      </c>
      <c r="E207" t="inlineStr">
        <is>
          <t>1/2024</t>
        </is>
      </c>
    </row>
    <row r="208">
      <c r="A208" t="inlineStr">
        <is>
          <t>Love Cabaret</t>
        </is>
      </c>
      <c r="B208" t="inlineStr">
        <is>
          <t>2024-01-01</t>
        </is>
      </c>
      <c r="C208" t="inlineStr">
        <is>
          <t>Descartaveis</t>
        </is>
      </c>
      <c r="D208" s="488" t="n">
        <v>0</v>
      </c>
      <c r="E208" t="inlineStr">
        <is>
          <t>1/2024</t>
        </is>
      </c>
    </row>
    <row r="209">
      <c r="A209" t="inlineStr">
        <is>
          <t>Love Cabaret</t>
        </is>
      </c>
      <c r="B209" t="inlineStr">
        <is>
          <t>2024-01-01</t>
        </is>
      </c>
      <c r="C209" t="inlineStr">
        <is>
          <t>Controle de Pragas</t>
        </is>
      </c>
      <c r="D209" s="488" t="n">
        <v>-630</v>
      </c>
      <c r="E209" t="inlineStr">
        <is>
          <t>1/2024</t>
        </is>
      </c>
    </row>
    <row r="210">
      <c r="A210" t="inlineStr">
        <is>
          <t>Love Cabaret</t>
        </is>
      </c>
      <c r="B210" t="inlineStr">
        <is>
          <t>2024-01-01</t>
        </is>
      </c>
      <c r="C210" t="inlineStr">
        <is>
          <t>Coleta de lixo</t>
        </is>
      </c>
      <c r="D210" s="488" t="n">
        <v>-2359.8</v>
      </c>
      <c r="E210" t="inlineStr">
        <is>
          <t>1/2024</t>
        </is>
      </c>
    </row>
    <row r="211">
      <c r="A211" t="inlineStr">
        <is>
          <t>Love Cabaret</t>
        </is>
      </c>
      <c r="B211" t="inlineStr">
        <is>
          <t>2024-01-01</t>
        </is>
      </c>
      <c r="C211" t="inlineStr">
        <is>
          <t>Utensilios</t>
        </is>
      </c>
      <c r="D211" s="488" t="n">
        <v>-3398.4</v>
      </c>
      <c r="E211" t="inlineStr">
        <is>
          <t>1/2024</t>
        </is>
      </c>
    </row>
    <row r="212">
      <c r="A212" t="inlineStr">
        <is>
          <t>Love Cabaret</t>
        </is>
      </c>
      <c r="B212" t="inlineStr">
        <is>
          <t>2024-01-01</t>
        </is>
      </c>
      <c r="C212" t="inlineStr">
        <is>
          <t>Serviços Graficos</t>
        </is>
      </c>
      <c r="D212" s="488" t="n">
        <v>0</v>
      </c>
      <c r="E212" t="inlineStr">
        <is>
          <t>1/2024</t>
        </is>
      </c>
    </row>
    <row r="213">
      <c r="A213" t="inlineStr">
        <is>
          <t>Love Cabaret</t>
        </is>
      </c>
      <c r="B213" t="inlineStr">
        <is>
          <t>2024-01-01</t>
        </is>
      </c>
      <c r="C213" t="inlineStr">
        <is>
          <t>Custas Cartório</t>
        </is>
      </c>
      <c r="D213" s="488" t="n">
        <v>0</v>
      </c>
      <c r="E213" t="inlineStr">
        <is>
          <t>1/2024</t>
        </is>
      </c>
    </row>
    <row r="214">
      <c r="A214" t="inlineStr">
        <is>
          <t>Love Cabaret</t>
        </is>
      </c>
      <c r="B214" t="inlineStr">
        <is>
          <t>2024-01-01</t>
        </is>
      </c>
      <c r="C214" t="inlineStr">
        <is>
          <t>Material de Escritorio</t>
        </is>
      </c>
      <c r="D214" s="488" t="n">
        <v>-426.2</v>
      </c>
      <c r="E214" t="inlineStr">
        <is>
          <t>1/2024</t>
        </is>
      </c>
    </row>
    <row r="215">
      <c r="A215" t="inlineStr">
        <is>
          <t>Love Cabaret</t>
        </is>
      </c>
      <c r="B215" t="inlineStr">
        <is>
          <t>2024-01-01</t>
        </is>
      </c>
      <c r="C215" t="inlineStr">
        <is>
          <t>Serviços de Limpeza</t>
        </is>
      </c>
      <c r="D215" s="488" t="n">
        <v>-1200</v>
      </c>
      <c r="E215" t="inlineStr">
        <is>
          <t>1/2024</t>
        </is>
      </c>
    </row>
    <row r="216">
      <c r="A216" t="inlineStr">
        <is>
          <t>Love Cabaret</t>
        </is>
      </c>
      <c r="B216" t="inlineStr">
        <is>
          <t>2024-01-01</t>
        </is>
      </c>
      <c r="C216" t="inlineStr">
        <is>
          <t>Serviço de Lavanderia</t>
        </is>
      </c>
      <c r="D216" s="488" t="n">
        <v>0</v>
      </c>
      <c r="E216" t="inlineStr">
        <is>
          <t>1/2024</t>
        </is>
      </c>
    </row>
    <row r="217">
      <c r="A217" t="inlineStr">
        <is>
          <t>Love Cabaret</t>
        </is>
      </c>
      <c r="B217" t="inlineStr">
        <is>
          <t>2024-01-01</t>
        </is>
      </c>
      <c r="C217" t="inlineStr">
        <is>
          <t>Material de Consumo - Gelo/ Gas CO2/ Carvao /Velas</t>
        </is>
      </c>
      <c r="D217" s="488" t="n">
        <v>-594</v>
      </c>
      <c r="E217" t="inlineStr">
        <is>
          <t>1/2024</t>
        </is>
      </c>
    </row>
    <row r="218">
      <c r="A218" t="inlineStr">
        <is>
          <t>Love Cabaret</t>
        </is>
      </c>
      <c r="B218" t="inlineStr">
        <is>
          <t>2024-01-01</t>
        </is>
      </c>
      <c r="C218" t="inlineStr">
        <is>
          <t>% sobre Receita Bruta</t>
        </is>
      </c>
      <c r="D218" s="488" t="n">
        <v>-0.09</v>
      </c>
      <c r="E218" t="inlineStr">
        <is>
          <t>1/2024</t>
        </is>
      </c>
    </row>
    <row r="219">
      <c r="A219" t="inlineStr">
        <is>
          <t>Love Cabaret</t>
        </is>
      </c>
      <c r="B219" t="inlineStr">
        <is>
          <t>2024-01-01</t>
        </is>
      </c>
      <c r="C219" t="inlineStr">
        <is>
          <t>Informática e TI</t>
        </is>
      </c>
      <c r="D219" s="488" t="n">
        <v>-6180.05</v>
      </c>
      <c r="E219" t="inlineStr">
        <is>
          <t>1/2024</t>
        </is>
      </c>
    </row>
    <row r="220">
      <c r="A220" t="inlineStr">
        <is>
          <t>Love Cabaret</t>
        </is>
      </c>
      <c r="B220" t="inlineStr">
        <is>
          <t>2024-01-01</t>
        </is>
      </c>
      <c r="C220" t="inlineStr">
        <is>
          <t>Telefone</t>
        </is>
      </c>
      <c r="D220" s="488" t="n">
        <v>-89.98999999999999</v>
      </c>
      <c r="E220" t="inlineStr">
        <is>
          <t>1/2024</t>
        </is>
      </c>
    </row>
    <row r="221">
      <c r="A221" t="inlineStr">
        <is>
          <t>Love Cabaret</t>
        </is>
      </c>
      <c r="B221" t="inlineStr">
        <is>
          <t>2024-01-01</t>
        </is>
      </c>
      <c r="C221" t="inlineStr">
        <is>
          <t>Internet</t>
        </is>
      </c>
      <c r="D221" s="488" t="n">
        <v>-2868.2</v>
      </c>
      <c r="E221" t="inlineStr">
        <is>
          <t>1/2024</t>
        </is>
      </c>
    </row>
    <row r="222">
      <c r="A222" t="inlineStr">
        <is>
          <t>Love Cabaret</t>
        </is>
      </c>
      <c r="B222" t="inlineStr">
        <is>
          <t>2024-01-01</t>
        </is>
      </c>
      <c r="C222" t="inlineStr">
        <is>
          <t>TV por assinatura/musica ambiente</t>
        </is>
      </c>
      <c r="D222" s="488" t="n">
        <v>0</v>
      </c>
      <c r="E222" t="inlineStr">
        <is>
          <t>1/2024</t>
        </is>
      </c>
    </row>
    <row r="223">
      <c r="A223" t="inlineStr">
        <is>
          <t>Love Cabaret</t>
        </is>
      </c>
      <c r="B223" t="inlineStr">
        <is>
          <t>2024-01-01</t>
        </is>
      </c>
      <c r="C223" t="inlineStr">
        <is>
          <t>Sistemas de Segurança e Alarme</t>
        </is>
      </c>
      <c r="D223" s="488" t="n">
        <v>0</v>
      </c>
      <c r="E223" t="inlineStr">
        <is>
          <t>1/2024</t>
        </is>
      </c>
    </row>
    <row r="224">
      <c r="A224" t="inlineStr">
        <is>
          <t>Love Cabaret</t>
        </is>
      </c>
      <c r="B224" t="inlineStr">
        <is>
          <t>2024-01-01</t>
        </is>
      </c>
      <c r="C224" t="inlineStr">
        <is>
          <t>Sistemas Gerais - Operacionais</t>
        </is>
      </c>
      <c r="D224" s="488" t="n">
        <v>-3221.86</v>
      </c>
      <c r="E224" t="inlineStr">
        <is>
          <t>1/2024</t>
        </is>
      </c>
    </row>
    <row r="225">
      <c r="A225" t="inlineStr">
        <is>
          <t>Love Cabaret</t>
        </is>
      </c>
      <c r="B225" t="inlineStr">
        <is>
          <t>2024-01-01</t>
        </is>
      </c>
      <c r="C225" t="inlineStr">
        <is>
          <t>Sistemas Gerais - Financeiros</t>
        </is>
      </c>
      <c r="D225" s="488" t="n">
        <v>0</v>
      </c>
      <c r="E225" t="inlineStr">
        <is>
          <t>1/2024</t>
        </is>
      </c>
    </row>
    <row r="226">
      <c r="A226" t="inlineStr">
        <is>
          <t>Love Cabaret</t>
        </is>
      </c>
      <c r="B226" t="inlineStr">
        <is>
          <t>2024-01-01</t>
        </is>
      </c>
      <c r="C226" t="inlineStr">
        <is>
          <t>Sistemas Gerais - Comunicação e Marketing</t>
        </is>
      </c>
      <c r="D226" s="488" t="n">
        <v>0</v>
      </c>
      <c r="E226" t="inlineStr">
        <is>
          <t>1/2024</t>
        </is>
      </c>
    </row>
    <row r="227">
      <c r="A227" t="inlineStr">
        <is>
          <t>Love Cabaret</t>
        </is>
      </c>
      <c r="B227" t="inlineStr">
        <is>
          <t>2024-01-01</t>
        </is>
      </c>
      <c r="C227" t="inlineStr">
        <is>
          <t>% sobre Receita Bruta</t>
        </is>
      </c>
      <c r="D227" s="488" t="n">
        <v>-0.01</v>
      </c>
      <c r="E227" t="inlineStr">
        <is>
          <t>1/2024</t>
        </is>
      </c>
    </row>
    <row r="228">
      <c r="A228" t="inlineStr">
        <is>
          <t>Love Cabaret</t>
        </is>
      </c>
      <c r="B228" t="inlineStr">
        <is>
          <t>2024-01-01</t>
        </is>
      </c>
      <c r="C228" t="inlineStr">
        <is>
          <t>Despesas Gerais</t>
        </is>
      </c>
      <c r="D228" s="488" t="n">
        <v>-6752.94</v>
      </c>
      <c r="E228" t="inlineStr">
        <is>
          <t>1/2024</t>
        </is>
      </c>
    </row>
    <row r="229">
      <c r="A229" t="inlineStr">
        <is>
          <t>Love Cabaret</t>
        </is>
      </c>
      <c r="B229" t="inlineStr">
        <is>
          <t>2024-01-01</t>
        </is>
      </c>
      <c r="C229" t="inlineStr">
        <is>
          <t>Manutenção Predial</t>
        </is>
      </c>
      <c r="D229" s="488" t="n">
        <v>-6252.94</v>
      </c>
      <c r="E229" t="inlineStr">
        <is>
          <t>1/2024</t>
        </is>
      </c>
    </row>
    <row r="230">
      <c r="A230" t="inlineStr">
        <is>
          <t>Love Cabaret</t>
        </is>
      </c>
      <c r="B230" t="inlineStr">
        <is>
          <t>2024-01-01</t>
        </is>
      </c>
      <c r="C230" t="inlineStr">
        <is>
          <t>Manutenção de Equipamentos</t>
        </is>
      </c>
      <c r="D230" s="488" t="n">
        <v>0</v>
      </c>
      <c r="E230" t="inlineStr">
        <is>
          <t>1/2024</t>
        </is>
      </c>
    </row>
    <row r="231">
      <c r="A231" t="inlineStr">
        <is>
          <t>Love Cabaret</t>
        </is>
      </c>
      <c r="B231" t="inlineStr">
        <is>
          <t>2024-01-01</t>
        </is>
      </c>
      <c r="C231" t="inlineStr">
        <is>
          <t>Manutenção de Mobiliário</t>
        </is>
      </c>
      <c r="D231" s="488" t="n">
        <v>0</v>
      </c>
      <c r="E231" t="inlineStr">
        <is>
          <t>1/2024</t>
        </is>
      </c>
    </row>
    <row r="232">
      <c r="A232" t="inlineStr">
        <is>
          <t>Love Cabaret</t>
        </is>
      </c>
      <c r="B232" t="inlineStr">
        <is>
          <t>2024-01-01</t>
        </is>
      </c>
      <c r="C232" t="inlineStr">
        <is>
          <t>Material de Manutenção</t>
        </is>
      </c>
      <c r="D232" s="488" t="n">
        <v>0</v>
      </c>
      <c r="E232" t="inlineStr">
        <is>
          <t>1/2024</t>
        </is>
      </c>
    </row>
    <row r="233">
      <c r="A233" t="inlineStr">
        <is>
          <t>Love Cabaret</t>
        </is>
      </c>
      <c r="B233" t="inlineStr">
        <is>
          <t>2024-01-01</t>
        </is>
      </c>
      <c r="C233" t="inlineStr">
        <is>
          <t>Decoração/Paisagismo e Jardinagem</t>
        </is>
      </c>
      <c r="D233" s="488" t="n">
        <v>-500</v>
      </c>
      <c r="E233" t="inlineStr">
        <is>
          <t>1/2024</t>
        </is>
      </c>
    </row>
    <row r="234">
      <c r="A234" t="inlineStr">
        <is>
          <t>Love Cabaret</t>
        </is>
      </c>
      <c r="B234" t="inlineStr">
        <is>
          <t>2024-01-01</t>
        </is>
      </c>
      <c r="C234" t="inlineStr">
        <is>
          <t>Fretes e Carretos</t>
        </is>
      </c>
      <c r="D234" s="488" t="n">
        <v>0</v>
      </c>
      <c r="E234" t="inlineStr">
        <is>
          <t>1/2024</t>
        </is>
      </c>
    </row>
    <row r="235">
      <c r="A235" t="inlineStr">
        <is>
          <t>Love Cabaret</t>
        </is>
      </c>
      <c r="B235" t="inlineStr">
        <is>
          <t>2024-01-01</t>
        </is>
      </c>
      <c r="C235" t="inlineStr">
        <is>
          <t>Conduções/Taxi/Uber</t>
        </is>
      </c>
      <c r="D235" s="488" t="n">
        <v>0</v>
      </c>
      <c r="E235" t="inlineStr">
        <is>
          <t>1/2024</t>
        </is>
      </c>
    </row>
    <row r="236">
      <c r="A236" t="inlineStr">
        <is>
          <t>Love Cabaret</t>
        </is>
      </c>
      <c r="B236" t="inlineStr">
        <is>
          <t>2024-01-01</t>
        </is>
      </c>
      <c r="C236" t="inlineStr">
        <is>
          <t>Viagens e Estadias - Operação</t>
        </is>
      </c>
      <c r="D236" s="488" t="n">
        <v>0</v>
      </c>
      <c r="E236" t="inlineStr">
        <is>
          <t>1/2024</t>
        </is>
      </c>
    </row>
    <row r="237">
      <c r="A237" t="inlineStr">
        <is>
          <t>Love Cabaret</t>
        </is>
      </c>
      <c r="B237" t="inlineStr">
        <is>
          <t>2024-01-01</t>
        </is>
      </c>
      <c r="C237" t="inlineStr">
        <is>
          <t>% sobre Receita Bruta</t>
        </is>
      </c>
      <c r="D237" s="488" t="n">
        <v>-0.01</v>
      </c>
      <c r="E237" t="inlineStr">
        <is>
          <t>1/2024</t>
        </is>
      </c>
    </row>
    <row r="238">
      <c r="A238" t="inlineStr">
        <is>
          <t>Love Cabaret</t>
        </is>
      </c>
      <c r="B238" t="inlineStr">
        <is>
          <t>2024-01-01</t>
        </is>
      </c>
      <c r="C238" t="inlineStr">
        <is>
          <t>Marketing</t>
        </is>
      </c>
      <c r="D238" s="488" t="n">
        <v>-14599.52</v>
      </c>
      <c r="E238" t="inlineStr">
        <is>
          <t>1/2024</t>
        </is>
      </c>
    </row>
    <row r="239">
      <c r="A239" t="inlineStr">
        <is>
          <t>Love Cabaret</t>
        </is>
      </c>
      <c r="B239" t="inlineStr">
        <is>
          <t>2024-01-01</t>
        </is>
      </c>
      <c r="C239" t="inlineStr">
        <is>
          <t>Agência de Propaganda</t>
        </is>
      </c>
      <c r="D239" s="488" t="n">
        <v>-6000</v>
      </c>
      <c r="E239" t="inlineStr">
        <is>
          <t>1/2024</t>
        </is>
      </c>
    </row>
    <row r="240">
      <c r="A240" t="inlineStr">
        <is>
          <t>Love Cabaret</t>
        </is>
      </c>
      <c r="B240" t="inlineStr">
        <is>
          <t>2024-01-01</t>
        </is>
      </c>
      <c r="C240" t="inlineStr">
        <is>
          <t>Assessoria de Imprensa</t>
        </is>
      </c>
      <c r="D240" s="488" t="n">
        <v>0</v>
      </c>
      <c r="E240" t="inlineStr">
        <is>
          <t>1/2024</t>
        </is>
      </c>
    </row>
    <row r="241">
      <c r="A241" t="inlineStr">
        <is>
          <t>Love Cabaret</t>
        </is>
      </c>
      <c r="B241" t="inlineStr">
        <is>
          <t>2024-01-01</t>
        </is>
      </c>
      <c r="C241" t="inlineStr">
        <is>
          <t>Assessoria de Relações Públicas</t>
        </is>
      </c>
      <c r="D241" s="488" t="n">
        <v>0</v>
      </c>
      <c r="E241" t="inlineStr">
        <is>
          <t>1/2024</t>
        </is>
      </c>
    </row>
    <row r="242">
      <c r="A242" t="inlineStr">
        <is>
          <t>Love Cabaret</t>
        </is>
      </c>
      <c r="B242" t="inlineStr">
        <is>
          <t>2024-01-01</t>
        </is>
      </c>
      <c r="C242" t="inlineStr">
        <is>
          <t>Influenciadores</t>
        </is>
      </c>
      <c r="D242" s="488" t="n">
        <v>0</v>
      </c>
      <c r="E242" t="inlineStr">
        <is>
          <t>1/2024</t>
        </is>
      </c>
    </row>
    <row r="243">
      <c r="A243" t="inlineStr">
        <is>
          <t>Love Cabaret</t>
        </is>
      </c>
      <c r="B243" t="inlineStr">
        <is>
          <t>2024-01-01</t>
        </is>
      </c>
      <c r="C243" t="inlineStr">
        <is>
          <t>Publicidade e Propaganda</t>
        </is>
      </c>
      <c r="D243" s="488" t="n">
        <v>-471.59</v>
      </c>
      <c r="E243" t="inlineStr">
        <is>
          <t>1/2024</t>
        </is>
      </c>
    </row>
    <row r="244">
      <c r="A244" t="inlineStr">
        <is>
          <t>Love Cabaret</t>
        </is>
      </c>
      <c r="B244" t="inlineStr">
        <is>
          <t>2024-01-01</t>
        </is>
      </c>
      <c r="C244" t="inlineStr">
        <is>
          <t>Pesquisa de Mercado</t>
        </is>
      </c>
      <c r="D244" s="488" t="n">
        <v>0</v>
      </c>
      <c r="E244" t="inlineStr">
        <is>
          <t>1/2024</t>
        </is>
      </c>
    </row>
    <row r="245">
      <c r="A245" t="inlineStr">
        <is>
          <t>Love Cabaret</t>
        </is>
      </c>
      <c r="B245" t="inlineStr">
        <is>
          <t>2024-01-01</t>
        </is>
      </c>
      <c r="C245" t="inlineStr">
        <is>
          <t>Sessão de Fotos/Captação de Vídeo</t>
        </is>
      </c>
      <c r="D245" s="488" t="n">
        <v>0</v>
      </c>
      <c r="E245" t="inlineStr">
        <is>
          <t>1/2024</t>
        </is>
      </c>
    </row>
    <row r="246">
      <c r="A246" t="inlineStr">
        <is>
          <t>Love Cabaret</t>
        </is>
      </c>
      <c r="B246" t="inlineStr">
        <is>
          <t>2024-01-01</t>
        </is>
      </c>
      <c r="C246" t="inlineStr">
        <is>
          <t>Produção Gráfica e Material Institucional</t>
        </is>
      </c>
      <c r="D246" s="488" t="n">
        <v>0</v>
      </c>
      <c r="E246" t="inlineStr">
        <is>
          <t>1/2024</t>
        </is>
      </c>
    </row>
    <row r="247">
      <c r="A247" t="inlineStr">
        <is>
          <t>Love Cabaret</t>
        </is>
      </c>
      <c r="B247" t="inlineStr">
        <is>
          <t>2024-01-01</t>
        </is>
      </c>
      <c r="C247" t="inlineStr">
        <is>
          <t>Eventos de Marketing</t>
        </is>
      </c>
      <c r="D247" s="488" t="n">
        <v>-127.93</v>
      </c>
      <c r="E247" t="inlineStr">
        <is>
          <t>1/2024</t>
        </is>
      </c>
    </row>
    <row r="248">
      <c r="A248" t="inlineStr">
        <is>
          <t>Love Cabaret</t>
        </is>
      </c>
      <c r="B248" t="inlineStr">
        <is>
          <t>2024-01-01</t>
        </is>
      </c>
      <c r="C248" t="inlineStr">
        <is>
          <t>Brindes e Confraternizações</t>
        </is>
      </c>
      <c r="D248" s="488" t="n">
        <v>0</v>
      </c>
      <c r="E248" t="inlineStr">
        <is>
          <t>1/2024</t>
        </is>
      </c>
    </row>
    <row r="249">
      <c r="A249" t="inlineStr">
        <is>
          <t>Love Cabaret</t>
        </is>
      </c>
      <c r="B249" t="inlineStr">
        <is>
          <t>2024-01-01</t>
        </is>
      </c>
      <c r="C249" t="inlineStr">
        <is>
          <t>Ferramentas de Marketing</t>
        </is>
      </c>
      <c r="D249" s="488" t="n">
        <v>-8000</v>
      </c>
      <c r="E249" t="inlineStr">
        <is>
          <t>1/2024</t>
        </is>
      </c>
    </row>
    <row r="250">
      <c r="A250" t="inlineStr">
        <is>
          <t>Love Cabaret</t>
        </is>
      </c>
      <c r="B250" t="inlineStr">
        <is>
          <t>2024-01-01</t>
        </is>
      </c>
      <c r="C250" t="inlineStr">
        <is>
          <t>% sobre Receita Bruta</t>
        </is>
      </c>
      <c r="D250" s="488" t="n">
        <v>-0.02</v>
      </c>
      <c r="E250" t="inlineStr">
        <is>
          <t>1/2024</t>
        </is>
      </c>
    </row>
    <row r="251">
      <c r="A251" t="inlineStr">
        <is>
          <t>Love Cabaret</t>
        </is>
      </c>
      <c r="B251" t="inlineStr">
        <is>
          <t>2024-01-01</t>
        </is>
      </c>
      <c r="C251" t="inlineStr">
        <is>
          <t>Serviços de Terceiros</t>
        </is>
      </c>
      <c r="D251" s="488" t="n">
        <v>-59655.54</v>
      </c>
      <c r="E251" t="inlineStr">
        <is>
          <t>1/2024</t>
        </is>
      </c>
    </row>
    <row r="252">
      <c r="A252" t="inlineStr">
        <is>
          <t>Love Cabaret</t>
        </is>
      </c>
      <c r="B252" t="inlineStr">
        <is>
          <t>2024-01-01</t>
        </is>
      </c>
      <c r="C252" t="inlineStr">
        <is>
          <t>Assessoria Contabil</t>
        </is>
      </c>
      <c r="D252" s="488" t="n">
        <v>-12431.67</v>
      </c>
      <c r="E252" t="inlineStr">
        <is>
          <t>1/2024</t>
        </is>
      </c>
    </row>
    <row r="253">
      <c r="A253" t="inlineStr">
        <is>
          <t>Love Cabaret</t>
        </is>
      </c>
      <c r="B253" t="inlineStr">
        <is>
          <t>2024-01-01</t>
        </is>
      </c>
      <c r="C253" t="inlineStr">
        <is>
          <t>Assessoria RH</t>
        </is>
      </c>
      <c r="D253" s="488" t="n">
        <v>-7010.54</v>
      </c>
      <c r="E253" t="inlineStr">
        <is>
          <t>1/2024</t>
        </is>
      </c>
    </row>
    <row r="254">
      <c r="A254" t="inlineStr">
        <is>
          <t>Love Cabaret</t>
        </is>
      </c>
      <c r="B254" t="inlineStr">
        <is>
          <t>2024-01-01</t>
        </is>
      </c>
      <c r="C254" t="inlineStr">
        <is>
          <t>Assessoria em Geral</t>
        </is>
      </c>
      <c r="D254" s="488" t="n">
        <v>-12953.33</v>
      </c>
      <c r="E254" t="inlineStr">
        <is>
          <t>1/2024</t>
        </is>
      </c>
    </row>
    <row r="255">
      <c r="A255" t="inlineStr">
        <is>
          <t>Love Cabaret</t>
        </is>
      </c>
      <c r="B255" t="inlineStr">
        <is>
          <t>2024-01-01</t>
        </is>
      </c>
      <c r="C255" t="inlineStr">
        <is>
          <t>Assessoria Financeira</t>
        </is>
      </c>
      <c r="D255" s="488" t="n">
        <v>0</v>
      </c>
      <c r="E255" t="inlineStr">
        <is>
          <t>1/2024</t>
        </is>
      </c>
    </row>
    <row r="256">
      <c r="A256" t="inlineStr">
        <is>
          <t>Love Cabaret</t>
        </is>
      </c>
      <c r="B256" t="inlineStr">
        <is>
          <t>2024-01-01</t>
        </is>
      </c>
      <c r="C256" t="inlineStr">
        <is>
          <t>Assessoria Jurídica</t>
        </is>
      </c>
      <c r="D256" s="488" t="n">
        <v>0</v>
      </c>
      <c r="E256" t="inlineStr">
        <is>
          <t>1/2024</t>
        </is>
      </c>
    </row>
    <row r="257">
      <c r="A257" t="inlineStr">
        <is>
          <t>Love Cabaret</t>
        </is>
      </c>
      <c r="B257" t="inlineStr">
        <is>
          <t>2024-01-01</t>
        </is>
      </c>
      <c r="C257" t="inlineStr">
        <is>
          <t>Assessoria de Alimentos e Bebidas</t>
        </is>
      </c>
      <c r="D257" s="488" t="n">
        <v>0</v>
      </c>
      <c r="E257" t="inlineStr">
        <is>
          <t>1/2024</t>
        </is>
      </c>
    </row>
    <row r="258">
      <c r="A258" t="inlineStr">
        <is>
          <t>Love Cabaret</t>
        </is>
      </c>
      <c r="B258" t="inlineStr">
        <is>
          <t>2024-01-01</t>
        </is>
      </c>
      <c r="C258" t="inlineStr">
        <is>
          <t>Assessoria de Projetos</t>
        </is>
      </c>
      <c r="D258" s="488" t="n">
        <v>0</v>
      </c>
      <c r="E258" t="inlineStr">
        <is>
          <t>1/2024</t>
        </is>
      </c>
    </row>
    <row r="259">
      <c r="A259" t="inlineStr">
        <is>
          <t>Love Cabaret</t>
        </is>
      </c>
      <c r="B259" t="inlineStr">
        <is>
          <t>2024-01-01</t>
        </is>
      </c>
      <c r="C259" t="inlineStr">
        <is>
          <t>Serviços de Segurança</t>
        </is>
      </c>
      <c r="D259" s="488" t="n">
        <v>-27170</v>
      </c>
      <c r="E259" t="inlineStr">
        <is>
          <t>1/2024</t>
        </is>
      </c>
    </row>
    <row r="260">
      <c r="A260" t="inlineStr">
        <is>
          <t>Love Cabaret</t>
        </is>
      </c>
      <c r="B260" t="inlineStr">
        <is>
          <t>2024-01-01</t>
        </is>
      </c>
      <c r="C260" t="inlineStr">
        <is>
          <t>Valet/Motoboy</t>
        </is>
      </c>
      <c r="D260" s="488" t="n">
        <v>-90</v>
      </c>
      <c r="E260" t="inlineStr">
        <is>
          <t>1/2024</t>
        </is>
      </c>
    </row>
    <row r="261">
      <c r="A261" t="inlineStr">
        <is>
          <t>Love Cabaret</t>
        </is>
      </c>
      <c r="B261" t="inlineStr">
        <is>
          <t>2024-01-01</t>
        </is>
      </c>
      <c r="C261" t="inlineStr">
        <is>
          <t>% sobre Receita Bruta</t>
        </is>
      </c>
      <c r="D261" s="488" t="n">
        <v>-0.1</v>
      </c>
      <c r="E261" t="inlineStr">
        <is>
          <t>1/2024</t>
        </is>
      </c>
    </row>
    <row r="262">
      <c r="A262" t="inlineStr">
        <is>
          <t>Love Cabaret</t>
        </is>
      </c>
      <c r="B262" t="inlineStr">
        <is>
          <t>2024-01-01</t>
        </is>
      </c>
      <c r="C262" t="inlineStr">
        <is>
          <t>Locação de Equipamentos</t>
        </is>
      </c>
      <c r="D262" s="488" t="n">
        <v>-8443.9</v>
      </c>
      <c r="E262" t="inlineStr">
        <is>
          <t>1/2024</t>
        </is>
      </c>
    </row>
    <row r="263">
      <c r="A263" t="inlineStr">
        <is>
          <t>Love Cabaret</t>
        </is>
      </c>
      <c r="B263" t="inlineStr">
        <is>
          <t>2024-01-01</t>
        </is>
      </c>
      <c r="C263" t="inlineStr">
        <is>
          <t>Locações de Equipamentos - Operacionais</t>
        </is>
      </c>
      <c r="D263" s="488" t="n">
        <v>-8443.9</v>
      </c>
      <c r="E263" t="inlineStr">
        <is>
          <t>1/2024</t>
        </is>
      </c>
    </row>
    <row r="264">
      <c r="A264" t="inlineStr">
        <is>
          <t>Love Cabaret</t>
        </is>
      </c>
      <c r="B264" t="inlineStr">
        <is>
          <t>2024-01-01</t>
        </is>
      </c>
      <c r="C264" t="inlineStr">
        <is>
          <t>Locação de Equipamentos - Informatica e TI</t>
        </is>
      </c>
      <c r="D264" s="488" t="n">
        <v>0</v>
      </c>
      <c r="E264" t="inlineStr">
        <is>
          <t>1/2024</t>
        </is>
      </c>
    </row>
    <row r="265">
      <c r="A265" t="inlineStr">
        <is>
          <t>Love Cabaret</t>
        </is>
      </c>
      <c r="B265" t="inlineStr">
        <is>
          <t>2024-01-01</t>
        </is>
      </c>
      <c r="C265" t="inlineStr">
        <is>
          <t>Locações de Equipamentos - Comunicação e Marketing</t>
        </is>
      </c>
      <c r="D265" s="488" t="n">
        <v>0</v>
      </c>
      <c r="E265" t="inlineStr">
        <is>
          <t>1/2024</t>
        </is>
      </c>
    </row>
    <row r="266">
      <c r="A266" t="inlineStr">
        <is>
          <t>Love Cabaret</t>
        </is>
      </c>
      <c r="B266" t="inlineStr">
        <is>
          <t>2024-01-01</t>
        </is>
      </c>
      <c r="C266" t="inlineStr">
        <is>
          <t>Locação de Utensílios</t>
        </is>
      </c>
      <c r="D266" s="488" t="n">
        <v>0</v>
      </c>
      <c r="E266" t="inlineStr">
        <is>
          <t>1/2024</t>
        </is>
      </c>
    </row>
    <row r="267">
      <c r="A267" t="inlineStr">
        <is>
          <t>Love Cabaret</t>
        </is>
      </c>
      <c r="B267" t="inlineStr">
        <is>
          <t>2024-01-01</t>
        </is>
      </c>
      <c r="C267" t="inlineStr">
        <is>
          <t>% sobre Receita Bruta</t>
        </is>
      </c>
      <c r="D267" s="488" t="n">
        <v>-0.01</v>
      </c>
      <c r="E267" t="inlineStr">
        <is>
          <t>1/2024</t>
        </is>
      </c>
    </row>
    <row r="268">
      <c r="A268" t="inlineStr">
        <is>
          <t>Love Cabaret</t>
        </is>
      </c>
      <c r="B268" t="inlineStr">
        <is>
          <t>2024-01-01</t>
        </is>
      </c>
      <c r="C268" t="inlineStr">
        <is>
          <t>Sistema de Franquias</t>
        </is>
      </c>
      <c r="D268" s="488" t="n">
        <v>0</v>
      </c>
      <c r="E268" t="inlineStr">
        <is>
          <t>1/2024</t>
        </is>
      </c>
    </row>
    <row r="269">
      <c r="A269" t="inlineStr">
        <is>
          <t>Love Cabaret</t>
        </is>
      </c>
      <c r="B269" t="inlineStr">
        <is>
          <t>2024-01-01</t>
        </is>
      </c>
      <c r="C269" t="inlineStr">
        <is>
          <t>Royalties</t>
        </is>
      </c>
      <c r="D269" s="488" t="n">
        <v>0</v>
      </c>
      <c r="E269" t="inlineStr">
        <is>
          <t>1/2024</t>
        </is>
      </c>
    </row>
    <row r="270">
      <c r="A270" t="inlineStr">
        <is>
          <t>Love Cabaret</t>
        </is>
      </c>
      <c r="B270" t="inlineStr">
        <is>
          <t>2024-01-01</t>
        </is>
      </c>
      <c r="C270" t="inlineStr">
        <is>
          <t>Fundo de Propaganda</t>
        </is>
      </c>
      <c r="D270" s="488" t="n">
        <v>0</v>
      </c>
      <c r="E270" t="inlineStr">
        <is>
          <t>1/2024</t>
        </is>
      </c>
    </row>
    <row r="271">
      <c r="A271" t="inlineStr">
        <is>
          <t>Love Cabaret</t>
        </is>
      </c>
      <c r="B271" t="inlineStr">
        <is>
          <t>2024-01-01</t>
        </is>
      </c>
      <c r="C271" t="inlineStr">
        <is>
          <t>Fee Gestão FB</t>
        </is>
      </c>
      <c r="D271" s="488" t="n">
        <v>0</v>
      </c>
      <c r="E271" t="inlineStr">
        <is>
          <t>1/2024</t>
        </is>
      </c>
    </row>
    <row r="272">
      <c r="A272" t="inlineStr">
        <is>
          <t>Love Cabaret</t>
        </is>
      </c>
      <c r="B272" t="inlineStr">
        <is>
          <t>2024-01-01</t>
        </is>
      </c>
      <c r="C272" t="inlineStr">
        <is>
          <t>% sobre Receita Bruta</t>
        </is>
      </c>
      <c r="D272" s="488" t="n">
        <v>0</v>
      </c>
      <c r="E272" t="inlineStr">
        <is>
          <t>1/2024</t>
        </is>
      </c>
    </row>
    <row r="273">
      <c r="A273" t="inlineStr">
        <is>
          <t>Love Cabaret</t>
        </is>
      </c>
      <c r="B273" t="inlineStr">
        <is>
          <t>2024-01-01</t>
        </is>
      </c>
      <c r="C273" t="inlineStr">
        <is>
          <t>TOTAL - DESPESAS OPERATIVAS</t>
        </is>
      </c>
      <c r="D273" s="488" t="n">
        <v>-412743.91</v>
      </c>
      <c r="E273" t="inlineStr">
        <is>
          <t>1/2024</t>
        </is>
      </c>
    </row>
    <row r="274">
      <c r="A274" t="inlineStr">
        <is>
          <t>Love Cabaret</t>
        </is>
      </c>
      <c r="B274" t="inlineStr">
        <is>
          <t>2024-01-01</t>
        </is>
      </c>
      <c r="C274" t="inlineStr">
        <is>
          <t>% sobre Receita Bruta</t>
        </is>
      </c>
      <c r="D274" s="488" t="n">
        <v>-0.68</v>
      </c>
      <c r="E274" t="inlineStr">
        <is>
          <t>1/2024</t>
        </is>
      </c>
    </row>
    <row r="275">
      <c r="A275" t="inlineStr">
        <is>
          <t>Love Cabaret</t>
        </is>
      </c>
      <c r="B275" t="inlineStr">
        <is>
          <t>2024-01-01</t>
        </is>
      </c>
      <c r="C275" t="inlineStr">
        <is>
          <t>EBITDA</t>
        </is>
      </c>
      <c r="D275" s="488" t="n">
        <v>-173215.26</v>
      </c>
      <c r="E275" t="inlineStr">
        <is>
          <t>1/2024</t>
        </is>
      </c>
    </row>
    <row r="276">
      <c r="A276" t="inlineStr">
        <is>
          <t>Love Cabaret</t>
        </is>
      </c>
      <c r="B276" t="inlineStr">
        <is>
          <t>2024-01-01</t>
        </is>
      </c>
      <c r="C276" t="inlineStr">
        <is>
          <t>% sobre Receita Bruta</t>
        </is>
      </c>
      <c r="D276" s="488" t="n">
        <v>-0.28</v>
      </c>
      <c r="E276" t="inlineStr">
        <is>
          <t>1/2024</t>
        </is>
      </c>
    </row>
    <row r="277">
      <c r="A277" t="inlineStr">
        <is>
          <t>Love Cabaret</t>
        </is>
      </c>
      <c r="B277" t="inlineStr">
        <is>
          <t>2024-01-01</t>
        </is>
      </c>
      <c r="C277" t="inlineStr">
        <is>
          <t>(-) Depreciação/Amortização</t>
        </is>
      </c>
      <c r="D277" s="488" t="n">
        <v>0</v>
      </c>
      <c r="E277" t="inlineStr">
        <is>
          <t>1/2024</t>
        </is>
      </c>
    </row>
    <row r="278">
      <c r="A278" t="inlineStr">
        <is>
          <t>Love Cabaret</t>
        </is>
      </c>
      <c r="B278" t="inlineStr">
        <is>
          <t>2024-01-01</t>
        </is>
      </c>
      <c r="C278" t="inlineStr">
        <is>
          <t>EBIT</t>
        </is>
      </c>
      <c r="D278" s="488" t="n">
        <v>-173215.26</v>
      </c>
      <c r="E278" t="inlineStr">
        <is>
          <t>1/2024</t>
        </is>
      </c>
    </row>
    <row r="279">
      <c r="A279" t="inlineStr">
        <is>
          <t>Love Cabaret</t>
        </is>
      </c>
      <c r="B279" t="inlineStr">
        <is>
          <t>2024-01-01</t>
        </is>
      </c>
      <c r="C279" t="inlineStr">
        <is>
          <t>(+/-) Receitas/Despesas Financeiras</t>
        </is>
      </c>
      <c r="D279" s="488" t="n">
        <v>-831.2</v>
      </c>
      <c r="E279" t="inlineStr">
        <is>
          <t>1/2024</t>
        </is>
      </c>
    </row>
    <row r="280">
      <c r="A280" t="inlineStr">
        <is>
          <t>Love Cabaret</t>
        </is>
      </c>
      <c r="B280" t="inlineStr">
        <is>
          <t>2024-01-01</t>
        </is>
      </c>
      <c r="C280" t="inlineStr">
        <is>
          <t>(+) Receitas de Patrocínio</t>
        </is>
      </c>
      <c r="D280" s="488" t="n">
        <v>450000</v>
      </c>
      <c r="E280" t="inlineStr">
        <is>
          <t>1/2024</t>
        </is>
      </c>
    </row>
    <row r="281">
      <c r="A281" t="inlineStr">
        <is>
          <t>Love Cabaret</t>
        </is>
      </c>
      <c r="B281" t="inlineStr">
        <is>
          <t>2024-01-01</t>
        </is>
      </c>
      <c r="C281" t="inlineStr">
        <is>
          <t>(-) Despesas de Patrocínio</t>
        </is>
      </c>
      <c r="D281" s="488" t="n">
        <v>0</v>
      </c>
      <c r="E281" t="inlineStr">
        <is>
          <t>1/2024</t>
        </is>
      </c>
    </row>
    <row r="282">
      <c r="A282" t="inlineStr">
        <is>
          <t>Love Cabaret</t>
        </is>
      </c>
      <c r="B282" t="inlineStr">
        <is>
          <t>2024-01-01</t>
        </is>
      </c>
      <c r="C282" t="inlineStr">
        <is>
          <t>Resultado Antes do IR</t>
        </is>
      </c>
      <c r="D282" s="488" t="n">
        <v>275953.54</v>
      </c>
      <c r="E282" t="inlineStr">
        <is>
          <t>1/2024</t>
        </is>
      </c>
    </row>
    <row r="283">
      <c r="A283" t="inlineStr">
        <is>
          <t>Love Cabaret</t>
        </is>
      </c>
      <c r="B283" t="inlineStr">
        <is>
          <t>2024-01-01</t>
        </is>
      </c>
      <c r="C283" t="inlineStr">
        <is>
          <t>(-) Impostos</t>
        </is>
      </c>
      <c r="D283" s="488" t="n">
        <v>-16464.58</v>
      </c>
      <c r="E283" t="inlineStr">
        <is>
          <t>1/2024</t>
        </is>
      </c>
    </row>
    <row r="284">
      <c r="A284" t="inlineStr">
        <is>
          <t>Love Cabaret</t>
        </is>
      </c>
      <c r="B284" t="inlineStr">
        <is>
          <t>2024-01-01</t>
        </is>
      </c>
      <c r="C284" t="inlineStr">
        <is>
          <t>SIMPLES</t>
        </is>
      </c>
      <c r="D284" s="488" t="n">
        <v>0</v>
      </c>
      <c r="E284" t="inlineStr">
        <is>
          <t>1/2024</t>
        </is>
      </c>
    </row>
    <row r="285">
      <c r="A285" t="inlineStr">
        <is>
          <t>Love Cabaret</t>
        </is>
      </c>
      <c r="B285" t="inlineStr">
        <is>
          <t>2024-01-01</t>
        </is>
      </c>
      <c r="C285" t="inlineStr">
        <is>
          <t>IRPJ</t>
        </is>
      </c>
      <c r="D285" s="488" t="n">
        <v>-6607.86</v>
      </c>
      <c r="E285" t="inlineStr">
        <is>
          <t>1/2024</t>
        </is>
      </c>
    </row>
    <row r="286">
      <c r="A286" t="inlineStr">
        <is>
          <t>Love Cabaret</t>
        </is>
      </c>
      <c r="B286" t="inlineStr">
        <is>
          <t>2024-01-01</t>
        </is>
      </c>
      <c r="C286" t="inlineStr">
        <is>
          <t>IRPJ 10%</t>
        </is>
      </c>
      <c r="D286" s="488" t="n">
        <v>-3909.65</v>
      </c>
      <c r="E286" t="inlineStr">
        <is>
          <t>1/2024</t>
        </is>
      </c>
    </row>
    <row r="287">
      <c r="A287" t="inlineStr">
        <is>
          <t>Love Cabaret</t>
        </is>
      </c>
      <c r="B287" t="inlineStr">
        <is>
          <t>2024-01-01</t>
        </is>
      </c>
      <c r="C287" t="inlineStr">
        <is>
          <t>CSLL</t>
        </is>
      </c>
      <c r="D287" s="488" t="n">
        <v>-5947.07</v>
      </c>
      <c r="E287" t="inlineStr">
        <is>
          <t>1/2024</t>
        </is>
      </c>
    </row>
    <row r="288">
      <c r="A288" t="inlineStr">
        <is>
          <t>Love Cabaret</t>
        </is>
      </c>
      <c r="B288" t="inlineStr">
        <is>
          <t>2024-01-01</t>
        </is>
      </c>
      <c r="C288" t="inlineStr">
        <is>
          <t>Resultado Líquido</t>
        </is>
      </c>
      <c r="D288" s="488" t="n">
        <v>259488.97</v>
      </c>
      <c r="E288" t="inlineStr">
        <is>
          <t>1/2024</t>
        </is>
      </c>
    </row>
    <row r="289">
      <c r="A289" t="inlineStr">
        <is>
          <t>Love Cabaret</t>
        </is>
      </c>
      <c r="B289" t="inlineStr">
        <is>
          <t>2024-01-01</t>
        </is>
      </c>
      <c r="C289" t="inlineStr">
        <is>
          <t>% sobre Receita Bruta</t>
        </is>
      </c>
      <c r="D289" s="488" t="n">
        <v>0.42</v>
      </c>
      <c r="E289" t="inlineStr">
        <is>
          <t>1/2024</t>
        </is>
      </c>
    </row>
    <row r="290">
      <c r="A290" t="inlineStr">
        <is>
          <t>Love Cabaret</t>
        </is>
      </c>
      <c r="B290" t="inlineStr">
        <is>
          <t>2024-01-01</t>
        </is>
      </c>
      <c r="C290" t="inlineStr">
        <is>
          <t>(-) CAPEX (Investimentos)</t>
        </is>
      </c>
      <c r="D290" s="488" t="n">
        <v>-30257.99</v>
      </c>
      <c r="E290" t="inlineStr">
        <is>
          <t>1/2024</t>
        </is>
      </c>
    </row>
    <row r="291">
      <c r="A291" t="inlineStr">
        <is>
          <t>Love Cabaret</t>
        </is>
      </c>
      <c r="B291" t="inlineStr">
        <is>
          <t>2024-01-01</t>
        </is>
      </c>
      <c r="C291" t="inlineStr">
        <is>
          <t>Investimento - Construção - Obra</t>
        </is>
      </c>
      <c r="D291" s="488" t="n">
        <v>0</v>
      </c>
      <c r="E291" t="inlineStr">
        <is>
          <t>1/2024</t>
        </is>
      </c>
    </row>
    <row r="292">
      <c r="A292" t="inlineStr">
        <is>
          <t>Love Cabaret</t>
        </is>
      </c>
      <c r="B292" t="inlineStr">
        <is>
          <t>2024-01-01</t>
        </is>
      </c>
      <c r="C292" t="inlineStr">
        <is>
          <t>Investimento - Equipamentos</t>
        </is>
      </c>
      <c r="D292" s="488" t="n">
        <v>-30257.99</v>
      </c>
      <c r="E292" t="inlineStr">
        <is>
          <t>1/2024</t>
        </is>
      </c>
    </row>
    <row r="293">
      <c r="A293" t="inlineStr">
        <is>
          <t>Love Cabaret</t>
        </is>
      </c>
      <c r="B293" t="inlineStr">
        <is>
          <t>2024-01-01</t>
        </is>
      </c>
      <c r="C293" t="inlineStr">
        <is>
          <t>Investimento - Utensílios</t>
        </is>
      </c>
      <c r="D293" s="488" t="n">
        <v>0</v>
      </c>
      <c r="E293" t="inlineStr">
        <is>
          <t>1/2024</t>
        </is>
      </c>
    </row>
    <row r="294">
      <c r="A294" t="inlineStr">
        <is>
          <t>Love Cabaret</t>
        </is>
      </c>
      <c r="B294" t="inlineStr">
        <is>
          <t>2024-01-01</t>
        </is>
      </c>
      <c r="C294" t="inlineStr">
        <is>
          <t>Investimento - Mobiliário e Decoração</t>
        </is>
      </c>
      <c r="D294" s="488" t="n">
        <v>0</v>
      </c>
      <c r="E294" t="inlineStr">
        <is>
          <t>1/2024</t>
        </is>
      </c>
    </row>
    <row r="295">
      <c r="A295" t="inlineStr">
        <is>
          <t>Love Cabaret</t>
        </is>
      </c>
      <c r="B295" t="inlineStr">
        <is>
          <t>2024-01-01</t>
        </is>
      </c>
      <c r="C295" t="inlineStr">
        <is>
          <t>Investimento - Projetos</t>
        </is>
      </c>
      <c r="D295" s="488" t="n">
        <v>0</v>
      </c>
      <c r="E295" t="inlineStr">
        <is>
          <t>1/2024</t>
        </is>
      </c>
    </row>
    <row r="296">
      <c r="A296" t="inlineStr">
        <is>
          <t>Love Cabaret</t>
        </is>
      </c>
      <c r="B296" t="inlineStr">
        <is>
          <t>2024-01-01</t>
        </is>
      </c>
      <c r="C296" t="inlineStr">
        <is>
          <t>Investimento - Paisagismo</t>
        </is>
      </c>
      <c r="D296" s="488" t="n">
        <v>0</v>
      </c>
      <c r="E296" t="inlineStr">
        <is>
          <t>1/2024</t>
        </is>
      </c>
    </row>
    <row r="297">
      <c r="A297" t="inlineStr">
        <is>
          <t>Love Cabaret</t>
        </is>
      </c>
      <c r="B297" t="inlineStr">
        <is>
          <t>2024-01-01</t>
        </is>
      </c>
      <c r="C297" t="inlineStr">
        <is>
          <t>Investimento - Sistemas Gerais - Implantação</t>
        </is>
      </c>
      <c r="D297" s="488" t="n">
        <v>0</v>
      </c>
      <c r="E297" t="inlineStr">
        <is>
          <t>1/2024</t>
        </is>
      </c>
    </row>
    <row r="298">
      <c r="A298" t="inlineStr">
        <is>
          <t>Love Cabaret</t>
        </is>
      </c>
      <c r="B298" t="inlineStr">
        <is>
          <t>2024-01-01</t>
        </is>
      </c>
      <c r="C298" t="inlineStr">
        <is>
          <t>Investimento - Marketing</t>
        </is>
      </c>
      <c r="D298" s="488" t="n">
        <v>0</v>
      </c>
      <c r="E298" t="inlineStr">
        <is>
          <t>1/2024</t>
        </is>
      </c>
    </row>
    <row r="299">
      <c r="A299" t="inlineStr">
        <is>
          <t>Love Cabaret</t>
        </is>
      </c>
      <c r="B299" t="inlineStr">
        <is>
          <t>2024-01-01</t>
        </is>
      </c>
      <c r="C299" t="inlineStr">
        <is>
          <t>Investimento - Uniformes</t>
        </is>
      </c>
      <c r="D299" s="488" t="n">
        <v>0</v>
      </c>
      <c r="E299" t="inlineStr">
        <is>
          <t>1/2024</t>
        </is>
      </c>
    </row>
    <row r="300">
      <c r="A300" t="inlineStr">
        <is>
          <t>Love Cabaret</t>
        </is>
      </c>
      <c r="B300" t="inlineStr">
        <is>
          <t>2024-01-01</t>
        </is>
      </c>
      <c r="C300" t="inlineStr">
        <is>
          <t>Investimento - Despesas pré-operacionais</t>
        </is>
      </c>
      <c r="D300" s="488" t="n">
        <v>0</v>
      </c>
      <c r="E300" t="inlineStr">
        <is>
          <t>1/2024</t>
        </is>
      </c>
    </row>
    <row r="301">
      <c r="A301" t="inlineStr">
        <is>
          <t>Love Cabaret</t>
        </is>
      </c>
      <c r="B301" t="inlineStr">
        <is>
          <t>2024-01-01</t>
        </is>
      </c>
      <c r="C301" t="inlineStr">
        <is>
          <t>Investimento - Taxa de Licença</t>
        </is>
      </c>
      <c r="D301" s="488" t="n">
        <v>0</v>
      </c>
      <c r="E301" t="inlineStr">
        <is>
          <t>1/2024</t>
        </is>
      </c>
    </row>
    <row r="302">
      <c r="A302" t="inlineStr">
        <is>
          <t>Love Cabaret</t>
        </is>
      </c>
      <c r="B302" t="inlineStr">
        <is>
          <t>2024-01-01</t>
        </is>
      </c>
      <c r="C302" t="inlineStr">
        <is>
          <t>Investimento - Outros luvas</t>
        </is>
      </c>
      <c r="D302" s="488" t="n">
        <v>0</v>
      </c>
      <c r="E302" t="inlineStr">
        <is>
          <t>1/2024</t>
        </is>
      </c>
    </row>
    <row r="303">
      <c r="A303" t="inlineStr">
        <is>
          <t>Love Cabaret</t>
        </is>
      </c>
      <c r="B303" t="inlineStr">
        <is>
          <t>2024-01-01</t>
        </is>
      </c>
      <c r="C303" t="inlineStr">
        <is>
          <t>Investimento - Ativos AMBEV</t>
        </is>
      </c>
      <c r="D303" s="488" t="n">
        <v>0</v>
      </c>
      <c r="E303" t="inlineStr">
        <is>
          <t>1/2024</t>
        </is>
      </c>
    </row>
    <row r="304">
      <c r="A304" t="inlineStr">
        <is>
          <t>Love Cabaret</t>
        </is>
      </c>
      <c r="B304" t="inlineStr">
        <is>
          <t>2024-01-01</t>
        </is>
      </c>
      <c r="C304" t="inlineStr">
        <is>
          <t>Investimento - Estrutura Chopp - Balcão</t>
        </is>
      </c>
      <c r="D304" s="488" t="n">
        <v>0</v>
      </c>
      <c r="E304" t="inlineStr">
        <is>
          <t>1/2024</t>
        </is>
      </c>
    </row>
    <row r="305">
      <c r="A305" t="inlineStr">
        <is>
          <t>Love Cabaret</t>
        </is>
      </c>
      <c r="B305" t="inlineStr">
        <is>
          <t>2024-01-01</t>
        </is>
      </c>
      <c r="C305" t="inlineStr">
        <is>
          <t>Investimento - Estrutura Chopp - Camara Refrigerada</t>
        </is>
      </c>
      <c r="D305" s="488" t="n">
        <v>0</v>
      </c>
      <c r="E305" t="inlineStr">
        <is>
          <t>1/2024</t>
        </is>
      </c>
    </row>
    <row r="306">
      <c r="A306" t="inlineStr">
        <is>
          <t>Love Cabaret</t>
        </is>
      </c>
      <c r="B306" t="inlineStr">
        <is>
          <t>2024-01-01</t>
        </is>
      </c>
      <c r="C306" t="inlineStr">
        <is>
          <t>Investimento - Estrutura Chopp - Chopeira</t>
        </is>
      </c>
      <c r="D306" s="488" t="n">
        <v>0</v>
      </c>
      <c r="E306" t="inlineStr">
        <is>
          <t>1/2024</t>
        </is>
      </c>
    </row>
    <row r="307">
      <c r="A307" t="inlineStr">
        <is>
          <t>Love Cabaret</t>
        </is>
      </c>
      <c r="B307" t="inlineStr">
        <is>
          <t>2024-01-01</t>
        </is>
      </c>
      <c r="C307" t="inlineStr">
        <is>
          <t>(+/-) Outras variações no fluxo de caixa</t>
        </is>
      </c>
      <c r="D307" s="488" t="n">
        <v>0</v>
      </c>
      <c r="E307" t="inlineStr">
        <is>
          <t>1/2024</t>
        </is>
      </c>
    </row>
    <row r="308">
      <c r="A308" t="inlineStr">
        <is>
          <t>Love Cabaret</t>
        </is>
      </c>
      <c r="B308" t="inlineStr">
        <is>
          <t>2024-01-01</t>
        </is>
      </c>
      <c r="C308" t="inlineStr">
        <is>
          <t>Remuneração Variável</t>
        </is>
      </c>
      <c r="D308" s="488" t="n">
        <v>0</v>
      </c>
      <c r="E308" t="inlineStr">
        <is>
          <t>1/2024</t>
        </is>
      </c>
    </row>
    <row r="309">
      <c r="A309" t="inlineStr">
        <is>
          <t>Love Cabaret</t>
        </is>
      </c>
      <c r="B309" t="inlineStr">
        <is>
          <t>2024-01-01</t>
        </is>
      </c>
      <c r="C309" t="inlineStr">
        <is>
          <t>Dividendos</t>
        </is>
      </c>
      <c r="D309" s="488" t="n">
        <v>0</v>
      </c>
      <c r="E309" t="inlineStr">
        <is>
          <t>1/2024</t>
        </is>
      </c>
    </row>
    <row r="310">
      <c r="A310" t="inlineStr">
        <is>
          <t>Love Cabaret</t>
        </is>
      </c>
      <c r="B310" t="inlineStr">
        <is>
          <t>2024-01-01</t>
        </is>
      </c>
      <c r="C310" t="inlineStr">
        <is>
          <t>Endividamento Geral</t>
        </is>
      </c>
      <c r="D310" s="488" t="n">
        <v>0</v>
      </c>
      <c r="E310" t="inlineStr">
        <is>
          <t>1/2024</t>
        </is>
      </c>
    </row>
    <row r="311">
      <c r="A311" t="inlineStr">
        <is>
          <t>Love Cabaret</t>
        </is>
      </c>
      <c r="B311" t="inlineStr">
        <is>
          <t>2024-01-01</t>
        </is>
      </c>
      <c r="C311" t="inlineStr">
        <is>
          <t>Processo Judicial</t>
        </is>
      </c>
      <c r="D311" s="488" t="n">
        <v>0</v>
      </c>
      <c r="E311" t="inlineStr">
        <is>
          <t>1/2024</t>
        </is>
      </c>
    </row>
    <row r="312">
      <c r="A312" t="inlineStr">
        <is>
          <t>Love Cabaret</t>
        </is>
      </c>
      <c r="B312" t="inlineStr">
        <is>
          <t>2024-01-01</t>
        </is>
      </c>
      <c r="C312" t="inlineStr">
        <is>
          <t>Processo Civil</t>
        </is>
      </c>
      <c r="D312" s="488" t="n">
        <v>0</v>
      </c>
      <c r="E312" t="inlineStr">
        <is>
          <t>1/2024</t>
        </is>
      </c>
    </row>
    <row r="313">
      <c r="A313" t="inlineStr">
        <is>
          <t>Love Cabaret</t>
        </is>
      </c>
      <c r="B313" t="inlineStr">
        <is>
          <t>2024-01-01</t>
        </is>
      </c>
      <c r="C313" t="inlineStr">
        <is>
          <t>Recurso Processual</t>
        </is>
      </c>
      <c r="D313" s="488" t="n">
        <v>0</v>
      </c>
      <c r="E313" t="inlineStr">
        <is>
          <t>1/2024</t>
        </is>
      </c>
    </row>
    <row r="314">
      <c r="A314" t="inlineStr">
        <is>
          <t>Love Cabaret</t>
        </is>
      </c>
      <c r="B314" t="inlineStr">
        <is>
          <t>2024-01-01</t>
        </is>
      </c>
      <c r="C314" t="inlineStr">
        <is>
          <t>Empréstimos Gerais</t>
        </is>
      </c>
      <c r="D314" s="488" t="n">
        <v>0</v>
      </c>
      <c r="E314" t="inlineStr">
        <is>
          <t>1/2024</t>
        </is>
      </c>
    </row>
    <row r="315">
      <c r="A315" t="inlineStr">
        <is>
          <t>Love Cabaret</t>
        </is>
      </c>
      <c r="B315" t="inlineStr">
        <is>
          <t>2024-01-01</t>
        </is>
      </c>
      <c r="C315" t="inlineStr">
        <is>
          <t>Total - Variações s/ Resultado Líquido</t>
        </is>
      </c>
      <c r="D315" s="488" t="n">
        <v>0</v>
      </c>
      <c r="E315" t="inlineStr">
        <is>
          <t>1/2024</t>
        </is>
      </c>
    </row>
    <row r="316">
      <c r="A316" t="inlineStr">
        <is>
          <t>Love Cabaret</t>
        </is>
      </c>
      <c r="B316" t="inlineStr">
        <is>
          <t>2024-01-01</t>
        </is>
      </c>
      <c r="C316" t="inlineStr">
        <is>
          <t>FCF</t>
        </is>
      </c>
      <c r="D316" s="488" t="n">
        <v>0</v>
      </c>
      <c r="E316" t="inlineStr">
        <is>
          <t>1/2024</t>
        </is>
      </c>
    </row>
    <row r="317">
      <c r="A317" t="inlineStr">
        <is>
          <t>Love Cabaret</t>
        </is>
      </c>
      <c r="B317" t="inlineStr">
        <is>
          <t>2024-01-01</t>
        </is>
      </c>
      <c r="C317" t="inlineStr">
        <is>
          <t>Saldo Operacional</t>
        </is>
      </c>
      <c r="D317" s="488" t="n">
        <v>0</v>
      </c>
      <c r="E317" t="inlineStr">
        <is>
          <t>1/2024</t>
        </is>
      </c>
    </row>
    <row r="318">
      <c r="A318" t="inlineStr">
        <is>
          <t>Love Cabaret</t>
        </is>
      </c>
      <c r="B318" t="inlineStr">
        <is>
          <t>2024-02-01</t>
        </is>
      </c>
      <c r="C318" t="inlineStr">
        <is>
          <t>FATURAMENTO BRUTO</t>
        </is>
      </c>
      <c r="D318" s="488" t="n">
        <v>496505.15</v>
      </c>
      <c r="E318" t="inlineStr">
        <is>
          <t>2/2024</t>
        </is>
      </c>
    </row>
    <row r="319">
      <c r="A319" t="inlineStr">
        <is>
          <t>Love Cabaret</t>
        </is>
      </c>
      <c r="B319" t="inlineStr">
        <is>
          <t>2024-02-01</t>
        </is>
      </c>
      <c r="C319" t="inlineStr">
        <is>
          <t>Alimentação</t>
        </is>
      </c>
      <c r="D319" s="488" t="n">
        <v>95445</v>
      </c>
      <c r="E319" t="inlineStr">
        <is>
          <t>2/2024</t>
        </is>
      </c>
    </row>
    <row r="320">
      <c r="A320" t="inlineStr">
        <is>
          <t>Love Cabaret</t>
        </is>
      </c>
      <c r="B320" t="inlineStr">
        <is>
          <t>2024-02-01</t>
        </is>
      </c>
      <c r="C320" t="inlineStr">
        <is>
          <t>Bebida</t>
        </is>
      </c>
      <c r="D320" s="488" t="n">
        <v>213243</v>
      </c>
      <c r="E320" t="inlineStr">
        <is>
          <t>2/2024</t>
        </is>
      </c>
    </row>
    <row r="321">
      <c r="A321" t="inlineStr">
        <is>
          <t>Love Cabaret</t>
        </is>
      </c>
      <c r="B321" t="inlineStr">
        <is>
          <t>2024-02-01</t>
        </is>
      </c>
      <c r="C321" t="inlineStr">
        <is>
          <t>Artístico (couvert/shows)</t>
        </is>
      </c>
      <c r="D321" s="488" t="n">
        <v>108556.9</v>
      </c>
      <c r="E321" t="inlineStr">
        <is>
          <t>2/2024</t>
        </is>
      </c>
    </row>
    <row r="322">
      <c r="A322" t="inlineStr">
        <is>
          <t>Love Cabaret</t>
        </is>
      </c>
      <c r="B322" t="inlineStr">
        <is>
          <t>2024-02-01</t>
        </is>
      </c>
      <c r="C322" t="inlineStr">
        <is>
          <t>Gifts</t>
        </is>
      </c>
      <c r="D322" s="488" t="n">
        <v>0</v>
      </c>
      <c r="E322" t="inlineStr">
        <is>
          <t>2/2024</t>
        </is>
      </c>
    </row>
    <row r="323">
      <c r="A323" t="inlineStr">
        <is>
          <t>Love Cabaret</t>
        </is>
      </c>
      <c r="B323" t="inlineStr">
        <is>
          <t>2024-02-01</t>
        </is>
      </c>
      <c r="C323" t="inlineStr">
        <is>
          <t>Serviço</t>
        </is>
      </c>
      <c r="D323" s="488" t="n">
        <v>37718</v>
      </c>
      <c r="E323" t="inlineStr">
        <is>
          <t>2/2024</t>
        </is>
      </c>
    </row>
    <row r="324">
      <c r="A324" t="inlineStr">
        <is>
          <t>Love Cabaret</t>
        </is>
      </c>
      <c r="B324" t="inlineStr">
        <is>
          <t>2024-02-01</t>
        </is>
      </c>
      <c r="C324" t="inlineStr">
        <is>
          <t>Eventos A&amp;B</t>
        </is>
      </c>
      <c r="D324" s="488" t="n">
        <v>8000</v>
      </c>
      <c r="E324" t="inlineStr">
        <is>
          <t>2/2024</t>
        </is>
      </c>
    </row>
    <row r="325">
      <c r="A325" t="inlineStr">
        <is>
          <t>Love Cabaret</t>
        </is>
      </c>
      <c r="B325" t="inlineStr">
        <is>
          <t>2024-02-01</t>
        </is>
      </c>
      <c r="C325" t="inlineStr">
        <is>
          <t>Eventos Couvert</t>
        </is>
      </c>
      <c r="D325" s="488" t="n">
        <v>0</v>
      </c>
      <c r="E325" t="inlineStr">
        <is>
          <t>2/2024</t>
        </is>
      </c>
    </row>
    <row r="326">
      <c r="A326" t="inlineStr">
        <is>
          <t>Love Cabaret</t>
        </is>
      </c>
      <c r="B326" t="inlineStr">
        <is>
          <t>2024-02-01</t>
        </is>
      </c>
      <c r="C326" t="inlineStr">
        <is>
          <t>Eventos Locações</t>
        </is>
      </c>
      <c r="D326" s="488" t="n">
        <v>3200</v>
      </c>
      <c r="E326" t="inlineStr">
        <is>
          <t>2/2024</t>
        </is>
      </c>
    </row>
    <row r="327">
      <c r="A327" t="inlineStr">
        <is>
          <t>Love Cabaret</t>
        </is>
      </c>
      <c r="B327" t="inlineStr">
        <is>
          <t>2024-02-01</t>
        </is>
      </c>
      <c r="C327" t="inlineStr">
        <is>
          <t>Eventos Rebate Fornecedores</t>
        </is>
      </c>
      <c r="D327" s="488" t="n">
        <v>0</v>
      </c>
      <c r="E327" t="inlineStr">
        <is>
          <t>2/2024</t>
        </is>
      </c>
    </row>
    <row r="328">
      <c r="A328" t="inlineStr">
        <is>
          <t>Love Cabaret</t>
        </is>
      </c>
      <c r="B328" t="inlineStr">
        <is>
          <t>2024-02-01</t>
        </is>
      </c>
      <c r="C328" t="inlineStr">
        <is>
          <t>Delivery</t>
        </is>
      </c>
      <c r="D328" s="488" t="n">
        <v>0</v>
      </c>
      <c r="E328" t="inlineStr">
        <is>
          <t>2/2024</t>
        </is>
      </c>
    </row>
    <row r="329">
      <c r="A329" t="inlineStr">
        <is>
          <t>Love Cabaret</t>
        </is>
      </c>
      <c r="B329" t="inlineStr">
        <is>
          <t>2024-02-01</t>
        </is>
      </c>
      <c r="C329" t="inlineStr">
        <is>
          <t>Outras Receitas</t>
        </is>
      </c>
      <c r="D329" s="488" t="n">
        <v>30342.25</v>
      </c>
      <c r="E329" t="inlineStr">
        <is>
          <t>2/2024</t>
        </is>
      </c>
    </row>
    <row r="330">
      <c r="A330" t="inlineStr">
        <is>
          <t>Love Cabaret</t>
        </is>
      </c>
      <c r="B330" t="inlineStr">
        <is>
          <t>2024-02-01</t>
        </is>
      </c>
      <c r="C330" t="inlineStr">
        <is>
          <t>(-) Desconto sobre Venda</t>
        </is>
      </c>
      <c r="D330" s="488" t="n">
        <v>-4328.94</v>
      </c>
      <c r="E330" t="inlineStr">
        <is>
          <t>2/2024</t>
        </is>
      </c>
    </row>
    <row r="331">
      <c r="A331" t="inlineStr">
        <is>
          <t>Love Cabaret</t>
        </is>
      </c>
      <c r="B331" t="inlineStr">
        <is>
          <t>2024-02-01</t>
        </is>
      </c>
      <c r="C331" t="inlineStr">
        <is>
          <t>Descontos - Operação</t>
        </is>
      </c>
      <c r="D331" s="488" t="n">
        <v>-4328.94</v>
      </c>
      <c r="E331" t="inlineStr">
        <is>
          <t>2/2024</t>
        </is>
      </c>
    </row>
    <row r="332">
      <c r="A332" t="inlineStr">
        <is>
          <t>Love Cabaret</t>
        </is>
      </c>
      <c r="B332" t="inlineStr">
        <is>
          <t>2024-02-01</t>
        </is>
      </c>
      <c r="C332" t="inlineStr">
        <is>
          <t>Desconto - Alimentação Escritório</t>
        </is>
      </c>
      <c r="D332" s="488" t="n">
        <v>0</v>
      </c>
      <c r="E332" t="inlineStr">
        <is>
          <t>2/2024</t>
        </is>
      </c>
    </row>
    <row r="333">
      <c r="A333" t="inlineStr">
        <is>
          <t>Love Cabaret</t>
        </is>
      </c>
      <c r="B333" t="inlineStr">
        <is>
          <t>2024-02-01</t>
        </is>
      </c>
      <c r="C333" t="inlineStr">
        <is>
          <t>Descontos - Marketing</t>
        </is>
      </c>
      <c r="D333" s="488" t="n">
        <v>0</v>
      </c>
      <c r="E333" t="inlineStr">
        <is>
          <t>2/2024</t>
        </is>
      </c>
    </row>
    <row r="334">
      <c r="A334" t="inlineStr">
        <is>
          <t>Love Cabaret</t>
        </is>
      </c>
      <c r="B334" t="inlineStr">
        <is>
          <t>2024-02-01</t>
        </is>
      </c>
      <c r="C334" t="inlineStr">
        <is>
          <t>% sobre Receita Bruta</t>
        </is>
      </c>
      <c r="D334" s="488" t="n">
        <v>0</v>
      </c>
      <c r="E334" t="inlineStr">
        <is>
          <t>2/2024</t>
        </is>
      </c>
    </row>
    <row r="335">
      <c r="A335" t="inlineStr">
        <is>
          <t>Love Cabaret</t>
        </is>
      </c>
      <c r="B335" t="inlineStr">
        <is>
          <t>2024-02-01</t>
        </is>
      </c>
      <c r="C335" t="inlineStr">
        <is>
          <t>(-) Impostos sobre Venda</t>
        </is>
      </c>
      <c r="D335" s="488" t="n">
        <v>-36702.23</v>
      </c>
      <c r="E335" t="inlineStr">
        <is>
          <t>2/2024</t>
        </is>
      </c>
    </row>
    <row r="336">
      <c r="A336" t="inlineStr">
        <is>
          <t>Love Cabaret</t>
        </is>
      </c>
      <c r="B336" t="inlineStr">
        <is>
          <t>2024-02-01</t>
        </is>
      </c>
      <c r="C336" t="inlineStr">
        <is>
          <t>PIS / COFINS</t>
        </is>
      </c>
      <c r="D336" s="488" t="n">
        <v>-16587.72</v>
      </c>
      <c r="E336" t="inlineStr">
        <is>
          <t>2/2024</t>
        </is>
      </c>
    </row>
    <row r="337">
      <c r="A337" t="inlineStr">
        <is>
          <t>Love Cabaret</t>
        </is>
      </c>
      <c r="B337" t="inlineStr">
        <is>
          <t>2024-02-01</t>
        </is>
      </c>
      <c r="C337" t="inlineStr">
        <is>
          <t>ICMS</t>
        </is>
      </c>
      <c r="D337" s="488" t="n">
        <v>-14286.66</v>
      </c>
      <c r="E337" t="inlineStr">
        <is>
          <t>2/2024</t>
        </is>
      </c>
    </row>
    <row r="338">
      <c r="A338" t="inlineStr">
        <is>
          <t>Love Cabaret</t>
        </is>
      </c>
      <c r="B338" t="inlineStr">
        <is>
          <t>2024-02-01</t>
        </is>
      </c>
      <c r="C338" t="inlineStr">
        <is>
          <t>ISS</t>
        </is>
      </c>
      <c r="D338" s="488" t="n">
        <v>-5827.84</v>
      </c>
      <c r="E338" t="inlineStr">
        <is>
          <t>2/2024</t>
        </is>
      </c>
    </row>
    <row r="339">
      <c r="A339" t="inlineStr">
        <is>
          <t>Love Cabaret</t>
        </is>
      </c>
      <c r="B339" t="inlineStr">
        <is>
          <t>2024-02-01</t>
        </is>
      </c>
      <c r="C339" t="inlineStr">
        <is>
          <t>RECEITA LÍQUIDA</t>
        </is>
      </c>
      <c r="D339" s="488" t="n">
        <v>455473.97</v>
      </c>
      <c r="E339" t="inlineStr">
        <is>
          <t>2/2024</t>
        </is>
      </c>
    </row>
    <row r="340">
      <c r="A340" t="inlineStr">
        <is>
          <t>Love Cabaret</t>
        </is>
      </c>
      <c r="B340" t="inlineStr">
        <is>
          <t>2024-02-01</t>
        </is>
      </c>
      <c r="C340" t="inlineStr">
        <is>
          <t>(-) Custo Mercadoria Vendida</t>
        </is>
      </c>
      <c r="D340" s="488" t="n">
        <v>-65761.89</v>
      </c>
      <c r="E340" t="inlineStr">
        <is>
          <t>2/2024</t>
        </is>
      </c>
    </row>
    <row r="341">
      <c r="A341" t="inlineStr">
        <is>
          <t>Love Cabaret</t>
        </is>
      </c>
      <c r="B341" t="inlineStr">
        <is>
          <t>2024-02-01</t>
        </is>
      </c>
      <c r="C341" t="inlineStr">
        <is>
          <t>Alimentação D</t>
        </is>
      </c>
      <c r="D341" s="488" t="n">
        <v>-17565.54</v>
      </c>
      <c r="E341" t="inlineStr">
        <is>
          <t>2/2024</t>
        </is>
      </c>
    </row>
    <row r="342">
      <c r="A342" t="inlineStr">
        <is>
          <t>Love Cabaret</t>
        </is>
      </c>
      <c r="B342" t="inlineStr">
        <is>
          <t>2024-02-01</t>
        </is>
      </c>
      <c r="C342" t="inlineStr">
        <is>
          <t>Bebida D</t>
        </is>
      </c>
      <c r="D342" s="488" t="n">
        <v>-48196.35</v>
      </c>
      <c r="E342" t="inlineStr">
        <is>
          <t>2/2024</t>
        </is>
      </c>
    </row>
    <row r="343">
      <c r="A343" t="inlineStr">
        <is>
          <t>Love Cabaret</t>
        </is>
      </c>
      <c r="B343" t="inlineStr">
        <is>
          <t>2024-02-01</t>
        </is>
      </c>
      <c r="C343" t="inlineStr">
        <is>
          <t>Embalagens</t>
        </is>
      </c>
      <c r="D343" s="488" t="n">
        <v>0</v>
      </c>
      <c r="E343" t="inlineStr">
        <is>
          <t>2/2024</t>
        </is>
      </c>
    </row>
    <row r="344">
      <c r="A344" t="inlineStr">
        <is>
          <t>Love Cabaret</t>
        </is>
      </c>
      <c r="B344" t="inlineStr">
        <is>
          <t>2024-02-01</t>
        </is>
      </c>
      <c r="C344" t="inlineStr">
        <is>
          <t>Eventos A&amp;B</t>
        </is>
      </c>
      <c r="D344" s="488" t="n">
        <v>0</v>
      </c>
      <c r="E344" t="inlineStr">
        <is>
          <t>2/2024</t>
        </is>
      </c>
    </row>
    <row r="345">
      <c r="A345" t="inlineStr">
        <is>
          <t>Love Cabaret</t>
        </is>
      </c>
      <c r="B345" t="inlineStr">
        <is>
          <t>2024-02-01</t>
        </is>
      </c>
      <c r="C345" t="inlineStr">
        <is>
          <t>% sobre Receita Bruta de A&amp;B</t>
        </is>
      </c>
      <c r="D345" s="488" t="n">
        <v>-0.21</v>
      </c>
      <c r="E345" t="inlineStr">
        <is>
          <t>2/2024</t>
        </is>
      </c>
    </row>
    <row r="346">
      <c r="A346" t="inlineStr">
        <is>
          <t>Love Cabaret</t>
        </is>
      </c>
      <c r="B346" t="inlineStr">
        <is>
          <t>2024-02-01</t>
        </is>
      </c>
      <c r="C346" t="inlineStr">
        <is>
          <t>% sobre Receita Líquida</t>
        </is>
      </c>
      <c r="D346" s="488" t="n">
        <v>-0.14</v>
      </c>
      <c r="E346" t="inlineStr">
        <is>
          <t>2/2024</t>
        </is>
      </c>
    </row>
    <row r="347">
      <c r="A347" t="inlineStr">
        <is>
          <t>Love Cabaret</t>
        </is>
      </c>
      <c r="B347" t="inlineStr">
        <is>
          <t>2024-02-01</t>
        </is>
      </c>
      <c r="C347" t="inlineStr">
        <is>
          <t>(-) Custos Artístico Geral</t>
        </is>
      </c>
      <c r="D347" s="488" t="n">
        <v>-107785.99</v>
      </c>
      <c r="E347" t="inlineStr">
        <is>
          <t>2/2024</t>
        </is>
      </c>
    </row>
    <row r="348">
      <c r="A348" t="inlineStr">
        <is>
          <t>Love Cabaret</t>
        </is>
      </c>
      <c r="B348" t="inlineStr">
        <is>
          <t>2024-02-01</t>
        </is>
      </c>
      <c r="C348" t="inlineStr">
        <is>
          <t>Custos Artístico</t>
        </is>
      </c>
      <c r="D348" s="488" t="n">
        <v>-73383.49000000001</v>
      </c>
      <c r="E348" t="inlineStr">
        <is>
          <t>2/2024</t>
        </is>
      </c>
    </row>
    <row r="349">
      <c r="A349" t="inlineStr">
        <is>
          <t>Love Cabaret</t>
        </is>
      </c>
      <c r="B349" t="inlineStr">
        <is>
          <t>2024-02-01</t>
        </is>
      </c>
      <c r="C349" t="inlineStr">
        <is>
          <t>Cachê de Músicos e Artistas</t>
        </is>
      </c>
      <c r="D349" s="488" t="n">
        <v>-72532.10000000001</v>
      </c>
      <c r="E349" t="inlineStr">
        <is>
          <t>2/2024</t>
        </is>
      </c>
    </row>
    <row r="350">
      <c r="A350" t="inlineStr">
        <is>
          <t>Love Cabaret</t>
        </is>
      </c>
      <c r="B350" t="inlineStr">
        <is>
          <t>2024-02-01</t>
        </is>
      </c>
      <c r="C350" t="inlineStr">
        <is>
          <t>Alimentação e Transporte</t>
        </is>
      </c>
      <c r="D350" s="488" t="n">
        <v>-851.39</v>
      </c>
      <c r="E350" t="inlineStr">
        <is>
          <t>2/2024</t>
        </is>
      </c>
    </row>
    <row r="351">
      <c r="A351" t="inlineStr">
        <is>
          <t>Love Cabaret</t>
        </is>
      </c>
      <c r="B351" t="inlineStr">
        <is>
          <t>2024-02-01</t>
        </is>
      </c>
      <c r="C351" t="inlineStr">
        <is>
          <t>Viagens e Estadias</t>
        </is>
      </c>
      <c r="D351" s="488" t="n">
        <v>0</v>
      </c>
      <c r="E351" t="inlineStr">
        <is>
          <t>2/2024</t>
        </is>
      </c>
    </row>
    <row r="352">
      <c r="A352" t="inlineStr">
        <is>
          <t>Love Cabaret</t>
        </is>
      </c>
      <c r="B352" t="inlineStr">
        <is>
          <t>2024-02-01</t>
        </is>
      </c>
      <c r="C352" t="inlineStr">
        <is>
          <t>Taxas e Licenças - Artístico</t>
        </is>
      </c>
      <c r="D352" s="488" t="n">
        <v>0</v>
      </c>
      <c r="E352" t="inlineStr">
        <is>
          <t>2/2024</t>
        </is>
      </c>
    </row>
    <row r="353">
      <c r="A353" t="inlineStr">
        <is>
          <t>Love Cabaret</t>
        </is>
      </c>
      <c r="B353" t="inlineStr">
        <is>
          <t>2024-02-01</t>
        </is>
      </c>
      <c r="C353" t="inlineStr">
        <is>
          <t>MDO Terceirizada - Artístico</t>
        </is>
      </c>
      <c r="D353" s="488" t="n">
        <v>0</v>
      </c>
      <c r="E353" t="inlineStr">
        <is>
          <t>2/2024</t>
        </is>
      </c>
    </row>
    <row r="354">
      <c r="A354" t="inlineStr">
        <is>
          <t>Love Cabaret</t>
        </is>
      </c>
      <c r="B354" t="inlineStr">
        <is>
          <t>2024-02-01</t>
        </is>
      </c>
      <c r="C354" t="inlineStr">
        <is>
          <t>Custos Ténico de Som</t>
        </is>
      </c>
      <c r="D354" s="488" t="n">
        <v>-34402.5</v>
      </c>
      <c r="E354" t="inlineStr">
        <is>
          <t>2/2024</t>
        </is>
      </c>
    </row>
    <row r="355">
      <c r="A355" t="inlineStr">
        <is>
          <t>Love Cabaret</t>
        </is>
      </c>
      <c r="B355" t="inlineStr">
        <is>
          <t>2024-02-01</t>
        </is>
      </c>
      <c r="C355" t="inlineStr">
        <is>
          <t>Técnico de Som / Luz</t>
        </is>
      </c>
      <c r="D355" s="488" t="n">
        <v>-23600</v>
      </c>
      <c r="E355" t="inlineStr">
        <is>
          <t>2/2024</t>
        </is>
      </c>
    </row>
    <row r="356">
      <c r="A356" t="inlineStr">
        <is>
          <t>Love Cabaret</t>
        </is>
      </c>
      <c r="B356" t="inlineStr">
        <is>
          <t>2024-02-01</t>
        </is>
      </c>
      <c r="C356" t="inlineStr">
        <is>
          <t>Locação de Equipamentos Fixo</t>
        </is>
      </c>
      <c r="D356" s="488" t="n">
        <v>-10802.5</v>
      </c>
      <c r="E356" t="inlineStr">
        <is>
          <t>2/2024</t>
        </is>
      </c>
    </row>
    <row r="357">
      <c r="A357" t="inlineStr">
        <is>
          <t>Love Cabaret</t>
        </is>
      </c>
      <c r="B357" t="inlineStr">
        <is>
          <t>2024-02-01</t>
        </is>
      </c>
      <c r="C357" t="inlineStr">
        <is>
          <t>Locação de Equipamentos Variável</t>
        </is>
      </c>
      <c r="D357" s="488" t="n">
        <v>0</v>
      </c>
      <c r="E357" t="inlineStr">
        <is>
          <t>2/2024</t>
        </is>
      </c>
    </row>
    <row r="358">
      <c r="A358" t="inlineStr">
        <is>
          <t>Love Cabaret</t>
        </is>
      </c>
      <c r="B358" t="inlineStr">
        <is>
          <t>2024-02-01</t>
        </is>
      </c>
      <c r="C358" t="inlineStr">
        <is>
          <t>% sobre Receita Artístico</t>
        </is>
      </c>
      <c r="D358" s="488" t="n">
        <v>-0.99</v>
      </c>
      <c r="E358" t="inlineStr">
        <is>
          <t>2/2024</t>
        </is>
      </c>
    </row>
    <row r="359">
      <c r="A359" t="inlineStr">
        <is>
          <t>Love Cabaret</t>
        </is>
      </c>
      <c r="B359" t="inlineStr">
        <is>
          <t>2024-02-01</t>
        </is>
      </c>
      <c r="C359" t="inlineStr">
        <is>
          <t>% sobre Receita Bruta</t>
        </is>
      </c>
      <c r="D359" s="488" t="n">
        <v>-0.22</v>
      </c>
      <c r="E359" t="inlineStr">
        <is>
          <t>2/2024</t>
        </is>
      </c>
    </row>
    <row r="360">
      <c r="A360" t="inlineStr">
        <is>
          <t>Love Cabaret</t>
        </is>
      </c>
      <c r="B360" t="inlineStr">
        <is>
          <t>2024-02-01</t>
        </is>
      </c>
      <c r="C360" t="inlineStr">
        <is>
          <t>(-) Custos Eventos</t>
        </is>
      </c>
      <c r="D360" s="488" t="n">
        <v>0</v>
      </c>
      <c r="E360" t="inlineStr">
        <is>
          <t>2/2024</t>
        </is>
      </c>
    </row>
    <row r="361">
      <c r="A361" t="inlineStr">
        <is>
          <t>Love Cabaret</t>
        </is>
      </c>
      <c r="B361" t="inlineStr">
        <is>
          <t>2024-02-01</t>
        </is>
      </c>
      <c r="C361" t="inlineStr">
        <is>
          <t>MDO</t>
        </is>
      </c>
      <c r="D361" s="488" t="n">
        <v>0</v>
      </c>
      <c r="E361" t="inlineStr">
        <is>
          <t>2/2024</t>
        </is>
      </c>
    </row>
    <row r="362">
      <c r="A362" t="inlineStr">
        <is>
          <t>Love Cabaret</t>
        </is>
      </c>
      <c r="B362" t="inlineStr">
        <is>
          <t>2024-02-01</t>
        </is>
      </c>
      <c r="C362" t="inlineStr">
        <is>
          <t>MDO Terceirizada - Eventos</t>
        </is>
      </c>
      <c r="D362" s="488" t="n">
        <v>0</v>
      </c>
      <c r="E362" t="inlineStr">
        <is>
          <t>2/2024</t>
        </is>
      </c>
    </row>
    <row r="363">
      <c r="A363" t="inlineStr">
        <is>
          <t>Love Cabaret</t>
        </is>
      </c>
      <c r="B363" t="inlineStr">
        <is>
          <t>2024-02-01</t>
        </is>
      </c>
      <c r="C363" t="inlineStr">
        <is>
          <t>Comissões de Vendas - Eventos</t>
        </is>
      </c>
      <c r="D363" s="488" t="n">
        <v>0</v>
      </c>
      <c r="E363" t="inlineStr">
        <is>
          <t>2/2024</t>
        </is>
      </c>
    </row>
    <row r="364">
      <c r="A364" t="inlineStr">
        <is>
          <t>Love Cabaret</t>
        </is>
      </c>
      <c r="B364" t="inlineStr">
        <is>
          <t>2024-02-01</t>
        </is>
      </c>
      <c r="C364" t="inlineStr">
        <is>
          <t>Serviços de Terceiros - Eventos</t>
        </is>
      </c>
      <c r="D364" s="488" t="n">
        <v>0</v>
      </c>
      <c r="E364" t="inlineStr">
        <is>
          <t>2/2024</t>
        </is>
      </c>
    </row>
    <row r="365">
      <c r="A365" t="inlineStr">
        <is>
          <t>Love Cabaret</t>
        </is>
      </c>
      <c r="B365" t="inlineStr">
        <is>
          <t>2024-02-01</t>
        </is>
      </c>
      <c r="C365" t="inlineStr">
        <is>
          <t>Serviços Terceirizados - Eventos</t>
        </is>
      </c>
      <c r="D365" s="488" t="n">
        <v>0</v>
      </c>
      <c r="E365" t="inlineStr">
        <is>
          <t>2/2024</t>
        </is>
      </c>
    </row>
    <row r="366">
      <c r="A366" t="inlineStr">
        <is>
          <t>Love Cabaret</t>
        </is>
      </c>
      <c r="B366" t="inlineStr">
        <is>
          <t>2024-02-01</t>
        </is>
      </c>
      <c r="C366" t="inlineStr">
        <is>
          <t>Serviço de Segurança - Eventos</t>
        </is>
      </c>
      <c r="D366" s="488" t="n">
        <v>0</v>
      </c>
      <c r="E366" t="inlineStr">
        <is>
          <t>2/2024</t>
        </is>
      </c>
    </row>
    <row r="367">
      <c r="A367" t="inlineStr">
        <is>
          <t>Love Cabaret</t>
        </is>
      </c>
      <c r="B367" t="inlineStr">
        <is>
          <t>2024-02-01</t>
        </is>
      </c>
      <c r="C367" t="inlineStr">
        <is>
          <t>Artistas e Palestrantes - Eventos</t>
        </is>
      </c>
      <c r="D367" s="488" t="n">
        <v>0</v>
      </c>
      <c r="E367" t="inlineStr">
        <is>
          <t>2/2024</t>
        </is>
      </c>
    </row>
    <row r="368">
      <c r="A368" t="inlineStr">
        <is>
          <t>Love Cabaret</t>
        </is>
      </c>
      <c r="B368" t="inlineStr">
        <is>
          <t>2024-02-01</t>
        </is>
      </c>
      <c r="C368" t="inlineStr">
        <is>
          <t>Decoração - Eventos</t>
        </is>
      </c>
      <c r="D368" s="488" t="n">
        <v>0</v>
      </c>
      <c r="E368" t="inlineStr">
        <is>
          <t>2/2024</t>
        </is>
      </c>
    </row>
    <row r="369">
      <c r="A369" t="inlineStr">
        <is>
          <t>Love Cabaret</t>
        </is>
      </c>
      <c r="B369" t="inlineStr">
        <is>
          <t>2024-02-01</t>
        </is>
      </c>
      <c r="C369" t="inlineStr">
        <is>
          <t>Material de Consumo</t>
        </is>
      </c>
      <c r="D369" s="488" t="n">
        <v>0</v>
      </c>
      <c r="E369" t="inlineStr">
        <is>
          <t>2/2024</t>
        </is>
      </c>
    </row>
    <row r="370">
      <c r="A370" t="inlineStr">
        <is>
          <t>Love Cabaret</t>
        </is>
      </c>
      <c r="B370" t="inlineStr">
        <is>
          <t>2024-02-01</t>
        </is>
      </c>
      <c r="C370" t="inlineStr">
        <is>
          <t>Material Descartável - Eventos</t>
        </is>
      </c>
      <c r="D370" s="488" t="n">
        <v>0</v>
      </c>
      <c r="E370" t="inlineStr">
        <is>
          <t>2/2024</t>
        </is>
      </c>
    </row>
    <row r="371">
      <c r="A371" t="inlineStr">
        <is>
          <t>Love Cabaret</t>
        </is>
      </c>
      <c r="B371" t="inlineStr">
        <is>
          <t>2024-02-01</t>
        </is>
      </c>
      <c r="C371" t="inlineStr">
        <is>
          <t>Brindes e Confraternizações - Eventos</t>
        </is>
      </c>
      <c r="D371" s="488" t="n">
        <v>0</v>
      </c>
      <c r="E371" t="inlineStr">
        <is>
          <t>2/2024</t>
        </is>
      </c>
    </row>
    <row r="372">
      <c r="A372" t="inlineStr">
        <is>
          <t>Love Cabaret</t>
        </is>
      </c>
      <c r="B372" t="inlineStr">
        <is>
          <t>2024-02-01</t>
        </is>
      </c>
      <c r="C372" t="inlineStr">
        <is>
          <t>Material de Escritório - Eventos</t>
        </is>
      </c>
      <c r="D372" s="488" t="n">
        <v>0</v>
      </c>
      <c r="E372" t="inlineStr">
        <is>
          <t>2/2024</t>
        </is>
      </c>
    </row>
    <row r="373">
      <c r="A373" t="inlineStr">
        <is>
          <t>Love Cabaret</t>
        </is>
      </c>
      <c r="B373" t="inlineStr">
        <is>
          <t>2024-02-01</t>
        </is>
      </c>
      <c r="C373" t="inlineStr">
        <is>
          <t>Material de Manutenção - Eventos</t>
        </is>
      </c>
      <c r="D373" s="488" t="n">
        <v>0</v>
      </c>
      <c r="E373" t="inlineStr">
        <is>
          <t>2/2024</t>
        </is>
      </c>
    </row>
    <row r="374">
      <c r="A374" t="inlineStr">
        <is>
          <t>Love Cabaret</t>
        </is>
      </c>
      <c r="B374" t="inlineStr">
        <is>
          <t>2024-02-01</t>
        </is>
      </c>
      <c r="C374" t="inlineStr">
        <is>
          <t>Manutenção Geral</t>
        </is>
      </c>
      <c r="D374" s="488" t="n">
        <v>0</v>
      </c>
      <c r="E374" t="inlineStr">
        <is>
          <t>2/2024</t>
        </is>
      </c>
    </row>
    <row r="375">
      <c r="A375" t="inlineStr">
        <is>
          <t>Love Cabaret</t>
        </is>
      </c>
      <c r="B375" t="inlineStr">
        <is>
          <t>2024-02-01</t>
        </is>
      </c>
      <c r="C375" t="inlineStr">
        <is>
          <t>Serviço de Manutenção - Estrutura - Eventos</t>
        </is>
      </c>
      <c r="D375" s="488" t="n">
        <v>0</v>
      </c>
      <c r="E375" t="inlineStr">
        <is>
          <t>2/2024</t>
        </is>
      </c>
    </row>
    <row r="376">
      <c r="A376" t="inlineStr">
        <is>
          <t>Love Cabaret</t>
        </is>
      </c>
      <c r="B376" t="inlineStr">
        <is>
          <t>2024-02-01</t>
        </is>
      </c>
      <c r="C376" t="inlineStr">
        <is>
          <t>Serviço de Manutenção - Equipamentos - Eventos</t>
        </is>
      </c>
      <c r="D376" s="488" t="n">
        <v>0</v>
      </c>
      <c r="E376" t="inlineStr">
        <is>
          <t>2/2024</t>
        </is>
      </c>
    </row>
    <row r="377">
      <c r="A377" t="inlineStr">
        <is>
          <t>Love Cabaret</t>
        </is>
      </c>
      <c r="B377" t="inlineStr">
        <is>
          <t>2024-02-01</t>
        </is>
      </c>
      <c r="C377" t="inlineStr">
        <is>
          <t>Transportes</t>
        </is>
      </c>
      <c r="D377" s="488" t="n">
        <v>0</v>
      </c>
      <c r="E377" t="inlineStr">
        <is>
          <t>2/2024</t>
        </is>
      </c>
    </row>
    <row r="378">
      <c r="A378" t="inlineStr">
        <is>
          <t>Love Cabaret</t>
        </is>
      </c>
      <c r="B378" t="inlineStr">
        <is>
          <t>2024-02-01</t>
        </is>
      </c>
      <c r="C378" t="inlineStr">
        <is>
          <t>Viagens e Estadias - Eventos</t>
        </is>
      </c>
      <c r="D378" s="488" t="n">
        <v>0</v>
      </c>
      <c r="E378" t="inlineStr">
        <is>
          <t>2/2024</t>
        </is>
      </c>
    </row>
    <row r="379">
      <c r="A379" t="inlineStr">
        <is>
          <t>Love Cabaret</t>
        </is>
      </c>
      <c r="B379" t="inlineStr">
        <is>
          <t>2024-02-01</t>
        </is>
      </c>
      <c r="C379" t="inlineStr">
        <is>
          <t>Transporte Equipe - Eventos</t>
        </is>
      </c>
      <c r="D379" s="488" t="n">
        <v>0</v>
      </c>
      <c r="E379" t="inlineStr">
        <is>
          <t>2/2024</t>
        </is>
      </c>
    </row>
    <row r="380">
      <c r="A380" t="inlineStr">
        <is>
          <t>Love Cabaret</t>
        </is>
      </c>
      <c r="B380" t="inlineStr">
        <is>
          <t>2024-02-01</t>
        </is>
      </c>
      <c r="C380" t="inlineStr">
        <is>
          <t>Fretes e Carretos - Eventos</t>
        </is>
      </c>
      <c r="D380" s="488" t="n">
        <v>0</v>
      </c>
      <c r="E380" t="inlineStr">
        <is>
          <t>2/2024</t>
        </is>
      </c>
    </row>
    <row r="381">
      <c r="A381" t="inlineStr">
        <is>
          <t>Love Cabaret</t>
        </is>
      </c>
      <c r="B381" t="inlineStr">
        <is>
          <t>2024-02-01</t>
        </is>
      </c>
      <c r="C381" t="inlineStr">
        <is>
          <t>Locações</t>
        </is>
      </c>
      <c r="D381" s="488" t="n">
        <v>0</v>
      </c>
      <c r="E381" t="inlineStr">
        <is>
          <t>2/2024</t>
        </is>
      </c>
    </row>
    <row r="382">
      <c r="A382" t="inlineStr">
        <is>
          <t>Love Cabaret</t>
        </is>
      </c>
      <c r="B382" t="inlineStr">
        <is>
          <t>2024-02-01</t>
        </is>
      </c>
      <c r="C382" t="inlineStr">
        <is>
          <t>Locação de Utensílios - Eventos</t>
        </is>
      </c>
      <c r="D382" s="488" t="n">
        <v>0</v>
      </c>
      <c r="E382" t="inlineStr">
        <is>
          <t>2/2024</t>
        </is>
      </c>
    </row>
    <row r="383">
      <c r="A383" t="inlineStr">
        <is>
          <t>Love Cabaret</t>
        </is>
      </c>
      <c r="B383" t="inlineStr">
        <is>
          <t>2024-02-01</t>
        </is>
      </c>
      <c r="C383" t="inlineStr">
        <is>
          <t>Locação de Equipamentos - Eventos</t>
        </is>
      </c>
      <c r="D383" s="488" t="n">
        <v>0</v>
      </c>
      <c r="E383" t="inlineStr">
        <is>
          <t>2/2024</t>
        </is>
      </c>
    </row>
    <row r="384">
      <c r="A384" t="inlineStr">
        <is>
          <t>Love Cabaret</t>
        </is>
      </c>
      <c r="B384" t="inlineStr">
        <is>
          <t>2024-02-01</t>
        </is>
      </c>
      <c r="C384" t="inlineStr">
        <is>
          <t>Locação de Mobiliário - Eventos</t>
        </is>
      </c>
      <c r="D384" s="488" t="n">
        <v>0</v>
      </c>
      <c r="E384" t="inlineStr">
        <is>
          <t>2/2024</t>
        </is>
      </c>
    </row>
    <row r="385">
      <c r="A385" t="inlineStr">
        <is>
          <t>Love Cabaret</t>
        </is>
      </c>
      <c r="B385" t="inlineStr">
        <is>
          <t>2024-02-01</t>
        </is>
      </c>
      <c r="C385" t="inlineStr">
        <is>
          <t>Locação de Coberturas - Eventos</t>
        </is>
      </c>
      <c r="D385" s="488" t="n">
        <v>0</v>
      </c>
      <c r="E385" t="inlineStr">
        <is>
          <t>2/2024</t>
        </is>
      </c>
    </row>
    <row r="386">
      <c r="A386" t="inlineStr">
        <is>
          <t>Love Cabaret</t>
        </is>
      </c>
      <c r="B386" t="inlineStr">
        <is>
          <t>2024-02-01</t>
        </is>
      </c>
      <c r="C386" t="inlineStr">
        <is>
          <t>Repasses Locação de Espaço</t>
        </is>
      </c>
      <c r="D386" s="488" t="n">
        <v>0</v>
      </c>
      <c r="E386" t="inlineStr">
        <is>
          <t>2/2024</t>
        </is>
      </c>
    </row>
    <row r="387">
      <c r="A387" t="inlineStr">
        <is>
          <t>Love Cabaret</t>
        </is>
      </c>
      <c r="B387" t="inlineStr">
        <is>
          <t>2024-02-01</t>
        </is>
      </c>
      <c r="C387" t="inlineStr">
        <is>
          <t>Repasse Gazit - Locação Aroo</t>
        </is>
      </c>
      <c r="D387" s="488" t="n">
        <v>0</v>
      </c>
      <c r="E387" t="inlineStr">
        <is>
          <t>2/2024</t>
        </is>
      </c>
    </row>
    <row r="388">
      <c r="A388" t="inlineStr">
        <is>
          <t>Love Cabaret</t>
        </is>
      </c>
      <c r="B388" t="inlineStr">
        <is>
          <t>2024-02-01</t>
        </is>
      </c>
      <c r="C388" t="inlineStr">
        <is>
          <t>Repasse Gazit - Locação Anexo Abaru</t>
        </is>
      </c>
      <c r="D388" s="488" t="n">
        <v>0</v>
      </c>
      <c r="E388" t="inlineStr">
        <is>
          <t>2/2024</t>
        </is>
      </c>
    </row>
    <row r="389">
      <c r="A389" t="inlineStr">
        <is>
          <t>Love Cabaret</t>
        </is>
      </c>
      <c r="B389" t="inlineStr">
        <is>
          <t>2024-02-01</t>
        </is>
      </c>
      <c r="C389" t="inlineStr">
        <is>
          <t>% sobre Receita de Eventos</t>
        </is>
      </c>
      <c r="D389" s="488" t="n">
        <v>0</v>
      </c>
      <c r="E389" t="inlineStr">
        <is>
          <t>2/2024</t>
        </is>
      </c>
    </row>
    <row r="390">
      <c r="A390" t="inlineStr">
        <is>
          <t>Love Cabaret</t>
        </is>
      </c>
      <c r="B390" t="inlineStr">
        <is>
          <t>2024-02-01</t>
        </is>
      </c>
      <c r="C390" t="inlineStr">
        <is>
          <t>% sobre Receita Bruta</t>
        </is>
      </c>
      <c r="D390" s="488" t="n">
        <v>0</v>
      </c>
      <c r="E390" t="inlineStr">
        <is>
          <t>2/2024</t>
        </is>
      </c>
    </row>
    <row r="391">
      <c r="A391" t="inlineStr">
        <is>
          <t>Love Cabaret</t>
        </is>
      </c>
      <c r="B391" t="inlineStr">
        <is>
          <t>2024-02-01</t>
        </is>
      </c>
      <c r="C391" t="inlineStr">
        <is>
          <t>(-) Dedução da Gorjeta</t>
        </is>
      </c>
      <c r="D391" s="488" t="n">
        <v>-35025.9</v>
      </c>
      <c r="E391" t="inlineStr">
        <is>
          <t>2/2024</t>
        </is>
      </c>
    </row>
    <row r="392">
      <c r="A392" t="inlineStr">
        <is>
          <t>Love Cabaret</t>
        </is>
      </c>
      <c r="B392" t="inlineStr">
        <is>
          <t>2024-02-01</t>
        </is>
      </c>
      <c r="C392" t="inlineStr">
        <is>
          <t>-  Comissões e Gorjeta</t>
        </is>
      </c>
      <c r="D392" s="488" t="n">
        <v>-35025.9</v>
      </c>
      <c r="E392" t="inlineStr">
        <is>
          <t>2/2024</t>
        </is>
      </c>
    </row>
    <row r="393">
      <c r="A393" t="inlineStr">
        <is>
          <t>Love Cabaret</t>
        </is>
      </c>
      <c r="B393" t="inlineStr">
        <is>
          <t>2024-02-01</t>
        </is>
      </c>
      <c r="C393" t="inlineStr">
        <is>
          <t>% sobre Receita Bruta</t>
        </is>
      </c>
      <c r="D393" s="488" t="n">
        <v>-0.07000000000000001</v>
      </c>
      <c r="E393" t="inlineStr">
        <is>
          <t>2/2024</t>
        </is>
      </c>
    </row>
    <row r="394">
      <c r="A394" t="inlineStr">
        <is>
          <t>Love Cabaret</t>
        </is>
      </c>
      <c r="B394" t="inlineStr">
        <is>
          <t>2024-02-01</t>
        </is>
      </c>
      <c r="C394" t="inlineStr">
        <is>
          <t>(-) Deduções sobre Venda</t>
        </is>
      </c>
      <c r="D394" s="488" t="n">
        <v>-6585.93</v>
      </c>
      <c r="E394" t="inlineStr">
        <is>
          <t>2/2024</t>
        </is>
      </c>
    </row>
    <row r="395">
      <c r="A395" t="inlineStr">
        <is>
          <t>Love Cabaret</t>
        </is>
      </c>
      <c r="B395" t="inlineStr">
        <is>
          <t>2024-02-01</t>
        </is>
      </c>
      <c r="C395" t="inlineStr">
        <is>
          <t>Meios de pagamento</t>
        </is>
      </c>
      <c r="D395" s="488" t="n">
        <v>-6585.93</v>
      </c>
      <c r="E395" t="inlineStr">
        <is>
          <t>2/2024</t>
        </is>
      </c>
    </row>
    <row r="396">
      <c r="A396" t="inlineStr">
        <is>
          <t>Love Cabaret</t>
        </is>
      </c>
      <c r="B396" t="inlineStr">
        <is>
          <t>2024-02-01</t>
        </is>
      </c>
      <c r="C396" t="inlineStr">
        <is>
          <t>Meios de pagamento - Delivery</t>
        </is>
      </c>
      <c r="D396" s="488" t="n">
        <v>0</v>
      </c>
      <c r="E396" t="inlineStr">
        <is>
          <t>2/2024</t>
        </is>
      </c>
    </row>
    <row r="397">
      <c r="A397" t="inlineStr">
        <is>
          <t>Love Cabaret</t>
        </is>
      </c>
      <c r="B397" t="inlineStr">
        <is>
          <t>2024-02-01</t>
        </is>
      </c>
      <c r="C397" t="inlineStr">
        <is>
          <t>Inadimplência</t>
        </is>
      </c>
      <c r="D397" s="488" t="n">
        <v>0</v>
      </c>
      <c r="E397" t="inlineStr">
        <is>
          <t>2/2024</t>
        </is>
      </c>
    </row>
    <row r="398">
      <c r="A398" t="inlineStr">
        <is>
          <t>Love Cabaret</t>
        </is>
      </c>
      <c r="B398" t="inlineStr">
        <is>
          <t>2024-02-01</t>
        </is>
      </c>
      <c r="C398" t="inlineStr">
        <is>
          <t>Outros D</t>
        </is>
      </c>
      <c r="D398" s="488" t="n">
        <v>0</v>
      </c>
      <c r="E398" t="inlineStr">
        <is>
          <t>2/2024</t>
        </is>
      </c>
    </row>
    <row r="399">
      <c r="A399" t="inlineStr">
        <is>
          <t>Love Cabaret</t>
        </is>
      </c>
      <c r="B399" t="inlineStr">
        <is>
          <t>2024-02-01</t>
        </is>
      </c>
      <c r="C399" t="inlineStr">
        <is>
          <t>% sobre Receita Bruta</t>
        </is>
      </c>
      <c r="D399" s="488" t="n">
        <v>-0.01</v>
      </c>
      <c r="E399" t="inlineStr">
        <is>
          <t>2/2024</t>
        </is>
      </c>
    </row>
    <row r="400">
      <c r="A400" t="inlineStr">
        <is>
          <t>Love Cabaret</t>
        </is>
      </c>
      <c r="B400" t="inlineStr">
        <is>
          <t>2024-02-01</t>
        </is>
      </c>
      <c r="C400" t="inlineStr">
        <is>
          <t>MARGEM BRUTA DE CONTRIBUIÇÃO</t>
        </is>
      </c>
      <c r="D400" s="488" t="n">
        <v>240314.27</v>
      </c>
      <c r="E400" t="inlineStr">
        <is>
          <t>2/2024</t>
        </is>
      </c>
    </row>
    <row r="401">
      <c r="A401" t="inlineStr">
        <is>
          <t>Love Cabaret</t>
        </is>
      </c>
      <c r="B401" t="inlineStr">
        <is>
          <t>2024-02-01</t>
        </is>
      </c>
      <c r="C401" t="inlineStr">
        <is>
          <t>% sobre Receita</t>
        </is>
      </c>
      <c r="D401" s="488" t="n">
        <v>0.48</v>
      </c>
      <c r="E401" t="inlineStr">
        <is>
          <t>2/2024</t>
        </is>
      </c>
    </row>
    <row r="402">
      <c r="A402" t="inlineStr">
        <is>
          <t>Love Cabaret</t>
        </is>
      </c>
      <c r="B402" t="inlineStr">
        <is>
          <t>2024-02-01</t>
        </is>
      </c>
      <c r="C402" t="inlineStr">
        <is>
          <t>PESSOAL</t>
        </is>
      </c>
      <c r="D402" s="488" t="n">
        <v>-226880.25</v>
      </c>
      <c r="E402" t="inlineStr">
        <is>
          <t>2/2024</t>
        </is>
      </c>
    </row>
    <row r="403">
      <c r="A403" t="inlineStr">
        <is>
          <t>Love Cabaret</t>
        </is>
      </c>
      <c r="B403" t="inlineStr">
        <is>
          <t>2024-02-01</t>
        </is>
      </c>
      <c r="C403" t="inlineStr">
        <is>
          <t>PJ</t>
        </is>
      </c>
      <c r="D403" s="488" t="n">
        <v>-41040</v>
      </c>
      <c r="E403" t="inlineStr">
        <is>
          <t>2/2024</t>
        </is>
      </c>
    </row>
    <row r="404">
      <c r="A404" t="inlineStr">
        <is>
          <t>Love Cabaret</t>
        </is>
      </c>
      <c r="B404" t="inlineStr">
        <is>
          <t>2024-02-01</t>
        </is>
      </c>
      <c r="C404" t="inlineStr">
        <is>
          <t>- Squad</t>
        </is>
      </c>
      <c r="D404" s="488" t="n">
        <v>-20140</v>
      </c>
      <c r="E404" t="inlineStr">
        <is>
          <t>2/2024</t>
        </is>
      </c>
    </row>
    <row r="405">
      <c r="A405" t="inlineStr">
        <is>
          <t>Love Cabaret</t>
        </is>
      </c>
      <c r="B405" t="inlineStr">
        <is>
          <t>2024-02-01</t>
        </is>
      </c>
      <c r="C405" t="inlineStr">
        <is>
          <t>- Gerente</t>
        </is>
      </c>
      <c r="D405" s="488" t="n">
        <v>-6600</v>
      </c>
      <c r="E405" t="inlineStr">
        <is>
          <t>2/2024</t>
        </is>
      </c>
    </row>
    <row r="406">
      <c r="A406" t="inlineStr">
        <is>
          <t>Love Cabaret</t>
        </is>
      </c>
      <c r="B406" t="inlineStr">
        <is>
          <t>2024-02-01</t>
        </is>
      </c>
      <c r="C406" t="inlineStr">
        <is>
          <t>- Subgerente</t>
        </is>
      </c>
      <c r="D406" s="488" t="n">
        <v>0</v>
      </c>
      <c r="E406" t="inlineStr">
        <is>
          <t>2/2024</t>
        </is>
      </c>
    </row>
    <row r="407">
      <c r="A407" t="inlineStr">
        <is>
          <t>Love Cabaret</t>
        </is>
      </c>
      <c r="B407" t="inlineStr">
        <is>
          <t>2024-02-01</t>
        </is>
      </c>
      <c r="C407" t="inlineStr">
        <is>
          <t>- Coordenador</t>
        </is>
      </c>
      <c r="D407" s="488" t="n">
        <v>-8400</v>
      </c>
      <c r="E407" t="inlineStr">
        <is>
          <t>2/2024</t>
        </is>
      </c>
    </row>
    <row r="408">
      <c r="A408" t="inlineStr">
        <is>
          <t>Love Cabaret</t>
        </is>
      </c>
      <c r="B408" t="inlineStr">
        <is>
          <t>2024-02-01</t>
        </is>
      </c>
      <c r="C408" t="inlineStr">
        <is>
          <t>- Administrativa</t>
        </is>
      </c>
      <c r="D408" s="488" t="n">
        <v>-3500</v>
      </c>
      <c r="E408" t="inlineStr">
        <is>
          <t>2/2024</t>
        </is>
      </c>
    </row>
    <row r="409">
      <c r="A409" t="inlineStr">
        <is>
          <t>Love Cabaret</t>
        </is>
      </c>
      <c r="B409" t="inlineStr">
        <is>
          <t>2024-02-01</t>
        </is>
      </c>
      <c r="C409" t="inlineStr">
        <is>
          <t>- Chefe de Cozinha</t>
        </is>
      </c>
      <c r="D409" s="488" t="n">
        <v>0</v>
      </c>
      <c r="E409" t="inlineStr">
        <is>
          <t>2/2024</t>
        </is>
      </c>
    </row>
    <row r="410">
      <c r="A410" t="inlineStr">
        <is>
          <t>Love Cabaret</t>
        </is>
      </c>
      <c r="B410" t="inlineStr">
        <is>
          <t>2024-02-01</t>
        </is>
      </c>
      <c r="C410" t="inlineStr">
        <is>
          <t>- Chefe de Bar</t>
        </is>
      </c>
      <c r="D410" s="488" t="n">
        <v>-2400</v>
      </c>
      <c r="E410" t="inlineStr">
        <is>
          <t>2/2024</t>
        </is>
      </c>
    </row>
    <row r="411">
      <c r="A411" t="inlineStr">
        <is>
          <t>Love Cabaret</t>
        </is>
      </c>
      <c r="B411" t="inlineStr">
        <is>
          <t>2024-02-01</t>
        </is>
      </c>
      <c r="C411" t="inlineStr">
        <is>
          <t>- Sub Chefe de Cozinha</t>
        </is>
      </c>
      <c r="D411" s="488" t="n">
        <v>0</v>
      </c>
      <c r="E411" t="inlineStr">
        <is>
          <t>2/2024</t>
        </is>
      </c>
    </row>
    <row r="412">
      <c r="A412" t="inlineStr">
        <is>
          <t>Love Cabaret</t>
        </is>
      </c>
      <c r="B412" t="inlineStr">
        <is>
          <t>2024-02-01</t>
        </is>
      </c>
      <c r="C412" t="inlineStr">
        <is>
          <t>- Sub Chefe De Bar</t>
        </is>
      </c>
      <c r="D412" s="488" t="n">
        <v>0</v>
      </c>
      <c r="E412" t="inlineStr">
        <is>
          <t>2/2024</t>
        </is>
      </c>
    </row>
    <row r="413">
      <c r="A413" t="inlineStr">
        <is>
          <t>Love Cabaret</t>
        </is>
      </c>
      <c r="B413" t="inlineStr">
        <is>
          <t>2024-02-01</t>
        </is>
      </c>
      <c r="C413" t="inlineStr">
        <is>
          <t>- Maitre</t>
        </is>
      </c>
      <c r="D413" s="488" t="n">
        <v>0</v>
      </c>
      <c r="E413" t="inlineStr">
        <is>
          <t>2/2024</t>
        </is>
      </c>
    </row>
    <row r="414">
      <c r="A414" t="inlineStr">
        <is>
          <t>Love Cabaret</t>
        </is>
      </c>
      <c r="B414" t="inlineStr">
        <is>
          <t>2024-02-01</t>
        </is>
      </c>
      <c r="C414" t="inlineStr">
        <is>
          <t>- Chefe de Fila</t>
        </is>
      </c>
      <c r="D414" s="488" t="n">
        <v>0</v>
      </c>
      <c r="E414" t="inlineStr">
        <is>
          <t>2/2024</t>
        </is>
      </c>
    </row>
    <row r="415">
      <c r="A415" t="inlineStr">
        <is>
          <t>Love Cabaret</t>
        </is>
      </c>
      <c r="B415" t="inlineStr">
        <is>
          <t>2024-02-01</t>
        </is>
      </c>
      <c r="C415" t="inlineStr">
        <is>
          <t>- Hostess</t>
        </is>
      </c>
      <c r="D415" s="488" t="n">
        <v>0</v>
      </c>
      <c r="E415" t="inlineStr">
        <is>
          <t>2/2024</t>
        </is>
      </c>
    </row>
    <row r="416">
      <c r="A416" t="inlineStr">
        <is>
          <t>Love Cabaret</t>
        </is>
      </c>
      <c r="B416" t="inlineStr">
        <is>
          <t>2024-02-01</t>
        </is>
      </c>
      <c r="C416" t="inlineStr">
        <is>
          <t>MDO CLT - Salário</t>
        </is>
      </c>
      <c r="D416" s="488" t="n">
        <v>-79977.47</v>
      </c>
      <c r="E416" t="inlineStr">
        <is>
          <t>2/2024</t>
        </is>
      </c>
    </row>
    <row r="417">
      <c r="A417" t="inlineStr">
        <is>
          <t>Love Cabaret</t>
        </is>
      </c>
      <c r="B417" t="inlineStr">
        <is>
          <t>2024-02-01</t>
        </is>
      </c>
      <c r="C417" t="inlineStr">
        <is>
          <t>-  Maitre</t>
        </is>
      </c>
      <c r="D417" s="488" t="n">
        <v>0</v>
      </c>
      <c r="E417" t="inlineStr">
        <is>
          <t>2/2024</t>
        </is>
      </c>
    </row>
    <row r="418">
      <c r="A418" t="inlineStr">
        <is>
          <t>Love Cabaret</t>
        </is>
      </c>
      <c r="B418" t="inlineStr">
        <is>
          <t>2024-02-01</t>
        </is>
      </c>
      <c r="C418" t="inlineStr">
        <is>
          <t>-  Garçon III</t>
        </is>
      </c>
      <c r="D418" s="488" t="n">
        <v>0</v>
      </c>
      <c r="E418" t="inlineStr">
        <is>
          <t>2/2024</t>
        </is>
      </c>
    </row>
    <row r="419">
      <c r="A419" t="inlineStr">
        <is>
          <t>Love Cabaret</t>
        </is>
      </c>
      <c r="B419" t="inlineStr">
        <is>
          <t>2024-02-01</t>
        </is>
      </c>
      <c r="C419" t="inlineStr">
        <is>
          <t>-  Garçon II</t>
        </is>
      </c>
      <c r="D419" s="488" t="n">
        <v>0</v>
      </c>
      <c r="E419" t="inlineStr">
        <is>
          <t>2/2024</t>
        </is>
      </c>
    </row>
    <row r="420">
      <c r="A420" t="inlineStr">
        <is>
          <t>Love Cabaret</t>
        </is>
      </c>
      <c r="B420" t="inlineStr">
        <is>
          <t>2024-02-01</t>
        </is>
      </c>
      <c r="C420" t="inlineStr">
        <is>
          <t>-  Garçon I</t>
        </is>
      </c>
      <c r="D420" s="488" t="n">
        <v>0</v>
      </c>
      <c r="E420" t="inlineStr">
        <is>
          <t>2/2024</t>
        </is>
      </c>
    </row>
    <row r="421">
      <c r="A421" t="inlineStr">
        <is>
          <t>Love Cabaret</t>
        </is>
      </c>
      <c r="B421" t="inlineStr">
        <is>
          <t>2024-02-01</t>
        </is>
      </c>
      <c r="C421" t="inlineStr">
        <is>
          <t>-  Passador de Chopp</t>
        </is>
      </c>
      <c r="D421" s="488" t="n">
        <v>0</v>
      </c>
      <c r="E421" t="inlineStr">
        <is>
          <t>2/2024</t>
        </is>
      </c>
    </row>
    <row r="422">
      <c r="A422" t="inlineStr">
        <is>
          <t>Love Cabaret</t>
        </is>
      </c>
      <c r="B422" t="inlineStr">
        <is>
          <t>2024-02-01</t>
        </is>
      </c>
      <c r="C422" t="inlineStr">
        <is>
          <t>-  Cumin</t>
        </is>
      </c>
      <c r="D422" s="488" t="n">
        <v>0</v>
      </c>
      <c r="E422" t="inlineStr">
        <is>
          <t>2/2024</t>
        </is>
      </c>
    </row>
    <row r="423">
      <c r="A423" t="inlineStr">
        <is>
          <t>Love Cabaret</t>
        </is>
      </c>
      <c r="B423" t="inlineStr">
        <is>
          <t>2024-02-01</t>
        </is>
      </c>
      <c r="C423" t="inlineStr">
        <is>
          <t>-  Sub Chefe de Bar</t>
        </is>
      </c>
      <c r="D423" s="488" t="n">
        <v>0</v>
      </c>
      <c r="E423" t="inlineStr">
        <is>
          <t>2/2024</t>
        </is>
      </c>
    </row>
    <row r="424">
      <c r="A424" t="inlineStr">
        <is>
          <t>Love Cabaret</t>
        </is>
      </c>
      <c r="B424" t="inlineStr">
        <is>
          <t>2024-02-01</t>
        </is>
      </c>
      <c r="C424" t="inlineStr">
        <is>
          <t>-  Bartender III</t>
        </is>
      </c>
      <c r="D424" s="488" t="n">
        <v>0</v>
      </c>
      <c r="E424" t="inlineStr">
        <is>
          <t>2/2024</t>
        </is>
      </c>
    </row>
    <row r="425">
      <c r="A425" t="inlineStr">
        <is>
          <t>Love Cabaret</t>
        </is>
      </c>
      <c r="B425" t="inlineStr">
        <is>
          <t>2024-02-01</t>
        </is>
      </c>
      <c r="C425" t="inlineStr">
        <is>
          <t>-  Bartender II</t>
        </is>
      </c>
      <c r="D425" s="488" t="n">
        <v>0</v>
      </c>
      <c r="E425" t="inlineStr">
        <is>
          <t>2/2024</t>
        </is>
      </c>
    </row>
    <row r="426">
      <c r="A426" t="inlineStr">
        <is>
          <t>Love Cabaret</t>
        </is>
      </c>
      <c r="B426" t="inlineStr">
        <is>
          <t>2024-02-01</t>
        </is>
      </c>
      <c r="C426" t="inlineStr">
        <is>
          <t>-  Bartender I</t>
        </is>
      </c>
      <c r="D426" s="488" t="n">
        <v>0</v>
      </c>
      <c r="E426" t="inlineStr">
        <is>
          <t>2/2024</t>
        </is>
      </c>
    </row>
    <row r="427">
      <c r="A427" t="inlineStr">
        <is>
          <t>Love Cabaret</t>
        </is>
      </c>
      <c r="B427" t="inlineStr">
        <is>
          <t>2024-02-01</t>
        </is>
      </c>
      <c r="C427" t="inlineStr">
        <is>
          <t>-  Bar Back</t>
        </is>
      </c>
      <c r="D427" s="488" t="n">
        <v>0</v>
      </c>
      <c r="E427" t="inlineStr">
        <is>
          <t>2/2024</t>
        </is>
      </c>
    </row>
    <row r="428">
      <c r="A428" t="inlineStr">
        <is>
          <t>Love Cabaret</t>
        </is>
      </c>
      <c r="B428" t="inlineStr">
        <is>
          <t>2024-02-01</t>
        </is>
      </c>
      <c r="C428" t="inlineStr">
        <is>
          <t>-  Barista III</t>
        </is>
      </c>
      <c r="D428" s="488" t="n">
        <v>0</v>
      </c>
      <c r="E428" t="inlineStr">
        <is>
          <t>2/2024</t>
        </is>
      </c>
    </row>
    <row r="429">
      <c r="A429" t="inlineStr">
        <is>
          <t>Love Cabaret</t>
        </is>
      </c>
      <c r="B429" t="inlineStr">
        <is>
          <t>2024-02-01</t>
        </is>
      </c>
      <c r="C429" t="inlineStr">
        <is>
          <t>-  Barista II</t>
        </is>
      </c>
      <c r="D429" s="488" t="n">
        <v>0</v>
      </c>
      <c r="E429" t="inlineStr">
        <is>
          <t>2/2024</t>
        </is>
      </c>
    </row>
    <row r="430">
      <c r="A430" t="inlineStr">
        <is>
          <t>Love Cabaret</t>
        </is>
      </c>
      <c r="B430" t="inlineStr">
        <is>
          <t>2024-02-01</t>
        </is>
      </c>
      <c r="C430" t="inlineStr">
        <is>
          <t>-  Barista I</t>
        </is>
      </c>
      <c r="D430" s="488" t="n">
        <v>0</v>
      </c>
      <c r="E430" t="inlineStr">
        <is>
          <t>2/2024</t>
        </is>
      </c>
    </row>
    <row r="431">
      <c r="A431" t="inlineStr">
        <is>
          <t>Love Cabaret</t>
        </is>
      </c>
      <c r="B431" t="inlineStr">
        <is>
          <t>2024-02-01</t>
        </is>
      </c>
      <c r="C431" t="inlineStr">
        <is>
          <t>-  Chopeiro III</t>
        </is>
      </c>
      <c r="D431" s="488" t="n">
        <v>0</v>
      </c>
      <c r="E431" t="inlineStr">
        <is>
          <t>2/2024</t>
        </is>
      </c>
    </row>
    <row r="432">
      <c r="A432" t="inlineStr">
        <is>
          <t>Love Cabaret</t>
        </is>
      </c>
      <c r="B432" t="inlineStr">
        <is>
          <t>2024-02-01</t>
        </is>
      </c>
      <c r="C432" t="inlineStr">
        <is>
          <t>-  Chopeiro II</t>
        </is>
      </c>
      <c r="D432" s="488" t="n">
        <v>0</v>
      </c>
      <c r="E432" t="inlineStr">
        <is>
          <t>2/2024</t>
        </is>
      </c>
    </row>
    <row r="433">
      <c r="A433" t="inlineStr">
        <is>
          <t>Love Cabaret</t>
        </is>
      </c>
      <c r="B433" t="inlineStr">
        <is>
          <t>2024-02-01</t>
        </is>
      </c>
      <c r="C433" t="inlineStr">
        <is>
          <t>-  Chopeiro I</t>
        </is>
      </c>
      <c r="D433" s="488" t="n">
        <v>0</v>
      </c>
      <c r="E433" t="inlineStr">
        <is>
          <t>2/2024</t>
        </is>
      </c>
    </row>
    <row r="434">
      <c r="A434" t="inlineStr">
        <is>
          <t>Love Cabaret</t>
        </is>
      </c>
      <c r="B434" t="inlineStr">
        <is>
          <t>2024-02-01</t>
        </is>
      </c>
      <c r="C434" t="inlineStr">
        <is>
          <t>-  Sub Chefe de Cozinha</t>
        </is>
      </c>
      <c r="D434" s="488" t="n">
        <v>0</v>
      </c>
      <c r="E434" t="inlineStr">
        <is>
          <t>2/2024</t>
        </is>
      </c>
    </row>
    <row r="435">
      <c r="A435" t="inlineStr">
        <is>
          <t>Love Cabaret</t>
        </is>
      </c>
      <c r="B435" t="inlineStr">
        <is>
          <t>2024-02-01</t>
        </is>
      </c>
      <c r="C435" t="inlineStr">
        <is>
          <t>-  Cozinheiro Líder</t>
        </is>
      </c>
      <c r="D435" s="488" t="n">
        <v>0</v>
      </c>
      <c r="E435" t="inlineStr">
        <is>
          <t>2/2024</t>
        </is>
      </c>
    </row>
    <row r="436">
      <c r="A436" t="inlineStr">
        <is>
          <t>Love Cabaret</t>
        </is>
      </c>
      <c r="B436" t="inlineStr">
        <is>
          <t>2024-02-01</t>
        </is>
      </c>
      <c r="C436" t="inlineStr">
        <is>
          <t>-  Cozinheiro III</t>
        </is>
      </c>
      <c r="D436" s="488" t="n">
        <v>0</v>
      </c>
      <c r="E436" t="inlineStr">
        <is>
          <t>2/2024</t>
        </is>
      </c>
    </row>
    <row r="437">
      <c r="A437" t="inlineStr">
        <is>
          <t>Love Cabaret</t>
        </is>
      </c>
      <c r="B437" t="inlineStr">
        <is>
          <t>2024-02-01</t>
        </is>
      </c>
      <c r="C437" t="inlineStr">
        <is>
          <t>-  Cozinheiro II</t>
        </is>
      </c>
      <c r="D437" s="488" t="n">
        <v>0</v>
      </c>
      <c r="E437" t="inlineStr">
        <is>
          <t>2/2024</t>
        </is>
      </c>
    </row>
    <row r="438">
      <c r="A438" t="inlineStr">
        <is>
          <t>Love Cabaret</t>
        </is>
      </c>
      <c r="B438" t="inlineStr">
        <is>
          <t>2024-02-01</t>
        </is>
      </c>
      <c r="C438" t="inlineStr">
        <is>
          <t>-  Cozinheiro I</t>
        </is>
      </c>
      <c r="D438" s="488" t="n">
        <v>0</v>
      </c>
      <c r="E438" t="inlineStr">
        <is>
          <t>2/2024</t>
        </is>
      </c>
    </row>
    <row r="439">
      <c r="A439" t="inlineStr">
        <is>
          <t>Love Cabaret</t>
        </is>
      </c>
      <c r="B439" t="inlineStr">
        <is>
          <t>2024-02-01</t>
        </is>
      </c>
      <c r="C439" t="inlineStr">
        <is>
          <t>-  Ajud cozinha</t>
        </is>
      </c>
      <c r="D439" s="488" t="n">
        <v>0</v>
      </c>
      <c r="E439" t="inlineStr">
        <is>
          <t>2/2024</t>
        </is>
      </c>
    </row>
    <row r="440">
      <c r="A440" t="inlineStr">
        <is>
          <t>Love Cabaret</t>
        </is>
      </c>
      <c r="B440" t="inlineStr">
        <is>
          <t>2024-02-01</t>
        </is>
      </c>
      <c r="C440" t="inlineStr">
        <is>
          <t>-  Saladeiro</t>
        </is>
      </c>
      <c r="D440" s="488" t="n">
        <v>0</v>
      </c>
      <c r="E440" t="inlineStr">
        <is>
          <t>2/2024</t>
        </is>
      </c>
    </row>
    <row r="441">
      <c r="A441" t="inlineStr">
        <is>
          <t>Love Cabaret</t>
        </is>
      </c>
      <c r="B441" t="inlineStr">
        <is>
          <t>2024-02-01</t>
        </is>
      </c>
      <c r="C441" t="inlineStr">
        <is>
          <t>-  Pia</t>
        </is>
      </c>
      <c r="D441" s="488" t="n">
        <v>0</v>
      </c>
      <c r="E441" t="inlineStr">
        <is>
          <t>2/2024</t>
        </is>
      </c>
    </row>
    <row r="442">
      <c r="A442" t="inlineStr">
        <is>
          <t>Love Cabaret</t>
        </is>
      </c>
      <c r="B442" t="inlineStr">
        <is>
          <t>2024-02-01</t>
        </is>
      </c>
      <c r="C442" t="inlineStr">
        <is>
          <t>-  Sub Chefe de Confeitaria</t>
        </is>
      </c>
      <c r="D442" s="488" t="n">
        <v>0</v>
      </c>
      <c r="E442" t="inlineStr">
        <is>
          <t>2/2024</t>
        </is>
      </c>
    </row>
    <row r="443">
      <c r="A443" t="inlineStr">
        <is>
          <t>Love Cabaret</t>
        </is>
      </c>
      <c r="B443" t="inlineStr">
        <is>
          <t>2024-02-01</t>
        </is>
      </c>
      <c r="C443" t="inlineStr">
        <is>
          <t>-  Confeiteiro III</t>
        </is>
      </c>
      <c r="D443" s="488" t="n">
        <v>0</v>
      </c>
      <c r="E443" t="inlineStr">
        <is>
          <t>2/2024</t>
        </is>
      </c>
    </row>
    <row r="444">
      <c r="A444" t="inlineStr">
        <is>
          <t>Love Cabaret</t>
        </is>
      </c>
      <c r="B444" t="inlineStr">
        <is>
          <t>2024-02-01</t>
        </is>
      </c>
      <c r="C444" t="inlineStr">
        <is>
          <t>-  Confeiteiro II</t>
        </is>
      </c>
      <c r="D444" s="488" t="n">
        <v>0</v>
      </c>
      <c r="E444" t="inlineStr">
        <is>
          <t>2/2024</t>
        </is>
      </c>
    </row>
    <row r="445">
      <c r="A445" t="inlineStr">
        <is>
          <t>Love Cabaret</t>
        </is>
      </c>
      <c r="B445" t="inlineStr">
        <is>
          <t>2024-02-01</t>
        </is>
      </c>
      <c r="C445" t="inlineStr">
        <is>
          <t>-  Confeiteiro I</t>
        </is>
      </c>
      <c r="D445" s="488" t="n">
        <v>0</v>
      </c>
      <c r="E445" t="inlineStr">
        <is>
          <t>2/2024</t>
        </is>
      </c>
    </row>
    <row r="446">
      <c r="A446" t="inlineStr">
        <is>
          <t>Love Cabaret</t>
        </is>
      </c>
      <c r="B446" t="inlineStr">
        <is>
          <t>2024-02-01</t>
        </is>
      </c>
      <c r="C446" t="inlineStr">
        <is>
          <t>-  Copeiro</t>
        </is>
      </c>
      <c r="D446" s="488" t="n">
        <v>0</v>
      </c>
      <c r="E446" t="inlineStr">
        <is>
          <t>2/2024</t>
        </is>
      </c>
    </row>
    <row r="447">
      <c r="A447" t="inlineStr">
        <is>
          <t>Love Cabaret</t>
        </is>
      </c>
      <c r="B447" t="inlineStr">
        <is>
          <t>2024-02-01</t>
        </is>
      </c>
      <c r="C447" t="inlineStr">
        <is>
          <t>-  Pizzaiolo</t>
        </is>
      </c>
      <c r="D447" s="488" t="n">
        <v>0</v>
      </c>
      <c r="E447" t="inlineStr">
        <is>
          <t>2/2024</t>
        </is>
      </c>
    </row>
    <row r="448">
      <c r="A448" t="inlineStr">
        <is>
          <t>Love Cabaret</t>
        </is>
      </c>
      <c r="B448" t="inlineStr">
        <is>
          <t>2024-02-01</t>
        </is>
      </c>
      <c r="C448" t="inlineStr">
        <is>
          <t>-  Ajudante de Pizzaiolo</t>
        </is>
      </c>
      <c r="D448" s="488" t="n">
        <v>0</v>
      </c>
      <c r="E448" t="inlineStr">
        <is>
          <t>2/2024</t>
        </is>
      </c>
    </row>
    <row r="449">
      <c r="A449" t="inlineStr">
        <is>
          <t>Love Cabaret</t>
        </is>
      </c>
      <c r="B449" t="inlineStr">
        <is>
          <t>2024-02-01</t>
        </is>
      </c>
      <c r="C449" t="inlineStr">
        <is>
          <t>-  Boqueta</t>
        </is>
      </c>
      <c r="D449" s="488" t="n">
        <v>0</v>
      </c>
      <c r="E449" t="inlineStr">
        <is>
          <t>2/2024</t>
        </is>
      </c>
    </row>
    <row r="450">
      <c r="A450" t="inlineStr">
        <is>
          <t>Love Cabaret</t>
        </is>
      </c>
      <c r="B450" t="inlineStr">
        <is>
          <t>2024-02-01</t>
        </is>
      </c>
      <c r="C450" t="inlineStr">
        <is>
          <t>-  Churrasqueiro I</t>
        </is>
      </c>
      <c r="D450" s="488" t="n">
        <v>0</v>
      </c>
      <c r="E450" t="inlineStr">
        <is>
          <t>2/2024</t>
        </is>
      </c>
    </row>
    <row r="451">
      <c r="A451" t="inlineStr">
        <is>
          <t>Love Cabaret</t>
        </is>
      </c>
      <c r="B451" t="inlineStr">
        <is>
          <t>2024-02-01</t>
        </is>
      </c>
      <c r="C451" t="inlineStr">
        <is>
          <t>-  Churrasqueiro II</t>
        </is>
      </c>
      <c r="D451" s="488" t="n">
        <v>0</v>
      </c>
      <c r="E451" t="inlineStr">
        <is>
          <t>2/2024</t>
        </is>
      </c>
    </row>
    <row r="452">
      <c r="A452" t="inlineStr">
        <is>
          <t>Love Cabaret</t>
        </is>
      </c>
      <c r="B452" t="inlineStr">
        <is>
          <t>2024-02-01</t>
        </is>
      </c>
      <c r="C452" t="inlineStr">
        <is>
          <t>-  Churrasqueiro III</t>
        </is>
      </c>
      <c r="D452" s="488" t="n">
        <v>0</v>
      </c>
      <c r="E452" t="inlineStr">
        <is>
          <t>2/2024</t>
        </is>
      </c>
    </row>
    <row r="453">
      <c r="A453" t="inlineStr">
        <is>
          <t>Love Cabaret</t>
        </is>
      </c>
      <c r="B453" t="inlineStr">
        <is>
          <t>2024-02-01</t>
        </is>
      </c>
      <c r="C453" t="inlineStr">
        <is>
          <t>-  Ajud Limpeza</t>
        </is>
      </c>
      <c r="D453" s="488" t="n">
        <v>0</v>
      </c>
      <c r="E453" t="inlineStr">
        <is>
          <t>2/2024</t>
        </is>
      </c>
    </row>
    <row r="454">
      <c r="A454" t="inlineStr">
        <is>
          <t>Love Cabaret</t>
        </is>
      </c>
      <c r="B454" t="inlineStr">
        <is>
          <t>2024-02-01</t>
        </is>
      </c>
      <c r="C454" t="inlineStr">
        <is>
          <t>-  Estoquista III</t>
        </is>
      </c>
      <c r="D454" s="488" t="n">
        <v>0</v>
      </c>
      <c r="E454" t="inlineStr">
        <is>
          <t>2/2024</t>
        </is>
      </c>
    </row>
    <row r="455">
      <c r="A455" t="inlineStr">
        <is>
          <t>Love Cabaret</t>
        </is>
      </c>
      <c r="B455" t="inlineStr">
        <is>
          <t>2024-02-01</t>
        </is>
      </c>
      <c r="C455" t="inlineStr">
        <is>
          <t>-  Estoquista II</t>
        </is>
      </c>
      <c r="D455" s="488" t="n">
        <v>0</v>
      </c>
      <c r="E455" t="inlineStr">
        <is>
          <t>2/2024</t>
        </is>
      </c>
    </row>
    <row r="456">
      <c r="A456" t="inlineStr">
        <is>
          <t>Love Cabaret</t>
        </is>
      </c>
      <c r="B456" t="inlineStr">
        <is>
          <t>2024-02-01</t>
        </is>
      </c>
      <c r="C456" t="inlineStr">
        <is>
          <t>-  Estoquista I</t>
        </is>
      </c>
      <c r="D456" s="488" t="n">
        <v>0</v>
      </c>
      <c r="E456" t="inlineStr">
        <is>
          <t>2/2024</t>
        </is>
      </c>
    </row>
    <row r="457">
      <c r="A457" t="inlineStr">
        <is>
          <t>Love Cabaret</t>
        </is>
      </c>
      <c r="B457" t="inlineStr">
        <is>
          <t>2024-02-01</t>
        </is>
      </c>
      <c r="C457" t="inlineStr">
        <is>
          <t>-  Chefe de Manutenção</t>
        </is>
      </c>
      <c r="D457" s="488" t="n">
        <v>0</v>
      </c>
      <c r="E457" t="inlineStr">
        <is>
          <t>2/2024</t>
        </is>
      </c>
    </row>
    <row r="458">
      <c r="A458" t="inlineStr">
        <is>
          <t>Love Cabaret</t>
        </is>
      </c>
      <c r="B458" t="inlineStr">
        <is>
          <t>2024-02-01</t>
        </is>
      </c>
      <c r="C458" t="inlineStr">
        <is>
          <t>-  Aux. Manutenção III</t>
        </is>
      </c>
      <c r="D458" s="488" t="n">
        <v>0</v>
      </c>
      <c r="E458" t="inlineStr">
        <is>
          <t>2/2024</t>
        </is>
      </c>
    </row>
    <row r="459">
      <c r="A459" t="inlineStr">
        <is>
          <t>Love Cabaret</t>
        </is>
      </c>
      <c r="B459" t="inlineStr">
        <is>
          <t>2024-02-01</t>
        </is>
      </c>
      <c r="C459" t="inlineStr">
        <is>
          <t>-  Aux. Manutenção II</t>
        </is>
      </c>
      <c r="D459" s="488" t="n">
        <v>0</v>
      </c>
      <c r="E459" t="inlineStr">
        <is>
          <t>2/2024</t>
        </is>
      </c>
    </row>
    <row r="460">
      <c r="A460" t="inlineStr">
        <is>
          <t>Love Cabaret</t>
        </is>
      </c>
      <c r="B460" t="inlineStr">
        <is>
          <t>2024-02-01</t>
        </is>
      </c>
      <c r="C460" t="inlineStr">
        <is>
          <t>-  Aux. Manutenção I</t>
        </is>
      </c>
      <c r="D460" s="488" t="n">
        <v>0</v>
      </c>
      <c r="E460" t="inlineStr">
        <is>
          <t>2/2024</t>
        </is>
      </c>
    </row>
    <row r="461">
      <c r="A461" t="inlineStr">
        <is>
          <t>Love Cabaret</t>
        </is>
      </c>
      <c r="B461" t="inlineStr">
        <is>
          <t>2024-02-01</t>
        </is>
      </c>
      <c r="C461" t="inlineStr">
        <is>
          <t>-  Chefe da Portaria</t>
        </is>
      </c>
      <c r="D461" s="488" t="n">
        <v>0</v>
      </c>
      <c r="E461" t="inlineStr">
        <is>
          <t>2/2024</t>
        </is>
      </c>
    </row>
    <row r="462">
      <c r="A462" t="inlineStr">
        <is>
          <t>Love Cabaret</t>
        </is>
      </c>
      <c r="B462" t="inlineStr">
        <is>
          <t>2024-02-01</t>
        </is>
      </c>
      <c r="C462" t="inlineStr">
        <is>
          <t>-  Porteiro III</t>
        </is>
      </c>
      <c r="D462" s="488" t="n">
        <v>0</v>
      </c>
      <c r="E462" t="inlineStr">
        <is>
          <t>2/2024</t>
        </is>
      </c>
    </row>
    <row r="463">
      <c r="A463" t="inlineStr">
        <is>
          <t>Love Cabaret</t>
        </is>
      </c>
      <c r="B463" t="inlineStr">
        <is>
          <t>2024-02-01</t>
        </is>
      </c>
      <c r="C463" t="inlineStr">
        <is>
          <t>-  Porteiro II</t>
        </is>
      </c>
      <c r="D463" s="488" t="n">
        <v>0</v>
      </c>
      <c r="E463" t="inlineStr">
        <is>
          <t>2/2024</t>
        </is>
      </c>
    </row>
    <row r="464">
      <c r="A464" t="inlineStr">
        <is>
          <t>Love Cabaret</t>
        </is>
      </c>
      <c r="B464" t="inlineStr">
        <is>
          <t>2024-02-01</t>
        </is>
      </c>
      <c r="C464" t="inlineStr">
        <is>
          <t>-  Porteiro I</t>
        </is>
      </c>
      <c r="D464" s="488" t="n">
        <v>0</v>
      </c>
      <c r="E464" t="inlineStr">
        <is>
          <t>2/2024</t>
        </is>
      </c>
    </row>
    <row r="465">
      <c r="A465" t="inlineStr">
        <is>
          <t>Love Cabaret</t>
        </is>
      </c>
      <c r="B465" t="inlineStr">
        <is>
          <t>2024-02-01</t>
        </is>
      </c>
      <c r="C465" t="inlineStr">
        <is>
          <t>-  Hostess III</t>
        </is>
      </c>
      <c r="D465" s="488" t="n">
        <v>0</v>
      </c>
      <c r="E465" t="inlineStr">
        <is>
          <t>2/2024</t>
        </is>
      </c>
    </row>
    <row r="466">
      <c r="A466" t="inlineStr">
        <is>
          <t>Love Cabaret</t>
        </is>
      </c>
      <c r="B466" t="inlineStr">
        <is>
          <t>2024-02-01</t>
        </is>
      </c>
      <c r="C466" t="inlineStr">
        <is>
          <t>-  Hostess II</t>
        </is>
      </c>
      <c r="D466" s="488" t="n">
        <v>0</v>
      </c>
      <c r="E466" t="inlineStr">
        <is>
          <t>2/2024</t>
        </is>
      </c>
    </row>
    <row r="467">
      <c r="A467" t="inlineStr">
        <is>
          <t>Love Cabaret</t>
        </is>
      </c>
      <c r="B467" t="inlineStr">
        <is>
          <t>2024-02-01</t>
        </is>
      </c>
      <c r="C467" t="inlineStr">
        <is>
          <t>-  Hostess I</t>
        </is>
      </c>
      <c r="D467" s="488" t="n">
        <v>0</v>
      </c>
      <c r="E467" t="inlineStr">
        <is>
          <t>2/2024</t>
        </is>
      </c>
    </row>
    <row r="468">
      <c r="A468" t="inlineStr">
        <is>
          <t>Love Cabaret</t>
        </is>
      </c>
      <c r="B468" t="inlineStr">
        <is>
          <t>2024-02-01</t>
        </is>
      </c>
      <c r="C468" t="inlineStr">
        <is>
          <t>-  Chefe de Bilheteria</t>
        </is>
      </c>
      <c r="D468" s="488" t="n">
        <v>0</v>
      </c>
      <c r="E468" t="inlineStr">
        <is>
          <t>2/2024</t>
        </is>
      </c>
    </row>
    <row r="469">
      <c r="A469" t="inlineStr">
        <is>
          <t>Love Cabaret</t>
        </is>
      </c>
      <c r="B469" t="inlineStr">
        <is>
          <t>2024-02-01</t>
        </is>
      </c>
      <c r="C469" t="inlineStr">
        <is>
          <t>-  Bilheteiro III</t>
        </is>
      </c>
      <c r="D469" s="488" t="n">
        <v>0</v>
      </c>
      <c r="E469" t="inlineStr">
        <is>
          <t>2/2024</t>
        </is>
      </c>
    </row>
    <row r="470">
      <c r="A470" t="inlineStr">
        <is>
          <t>Love Cabaret</t>
        </is>
      </c>
      <c r="B470" t="inlineStr">
        <is>
          <t>2024-02-01</t>
        </is>
      </c>
      <c r="C470" t="inlineStr">
        <is>
          <t>-  Bilheteiro II</t>
        </is>
      </c>
      <c r="D470" s="488" t="n">
        <v>0</v>
      </c>
      <c r="E470" t="inlineStr">
        <is>
          <t>2/2024</t>
        </is>
      </c>
    </row>
    <row r="471">
      <c r="A471" t="inlineStr">
        <is>
          <t>Love Cabaret</t>
        </is>
      </c>
      <c r="B471" t="inlineStr">
        <is>
          <t>2024-02-01</t>
        </is>
      </c>
      <c r="C471" t="inlineStr">
        <is>
          <t>-  Bilheteiro I</t>
        </is>
      </c>
      <c r="D471" s="488" t="n">
        <v>0</v>
      </c>
      <c r="E471" t="inlineStr">
        <is>
          <t>2/2024</t>
        </is>
      </c>
    </row>
    <row r="472">
      <c r="A472" t="inlineStr">
        <is>
          <t>Love Cabaret</t>
        </is>
      </c>
      <c r="B472" t="inlineStr">
        <is>
          <t>2024-02-01</t>
        </is>
      </c>
      <c r="C472" t="inlineStr">
        <is>
          <t>-  Caixa</t>
        </is>
      </c>
      <c r="D472" s="488" t="n">
        <v>0</v>
      </c>
      <c r="E472" t="inlineStr">
        <is>
          <t>2/2024</t>
        </is>
      </c>
    </row>
    <row r="473">
      <c r="A473" t="inlineStr">
        <is>
          <t>Love Cabaret</t>
        </is>
      </c>
      <c r="B473" t="inlineStr">
        <is>
          <t>2024-02-01</t>
        </is>
      </c>
      <c r="C473" t="inlineStr">
        <is>
          <t>-  Operador de Delivery</t>
        </is>
      </c>
      <c r="D473" s="488" t="n">
        <v>0</v>
      </c>
      <c r="E473" t="inlineStr">
        <is>
          <t>2/2024</t>
        </is>
      </c>
    </row>
    <row r="474">
      <c r="A474" t="inlineStr">
        <is>
          <t>Love Cabaret</t>
        </is>
      </c>
      <c r="B474" t="inlineStr">
        <is>
          <t>2024-02-01</t>
        </is>
      </c>
      <c r="C474" t="inlineStr">
        <is>
          <t>E-Staff</t>
        </is>
      </c>
      <c r="D474" s="488" t="n">
        <v>-22812.26</v>
      </c>
      <c r="E474" t="inlineStr">
        <is>
          <t>2/2024</t>
        </is>
      </c>
    </row>
    <row r="475">
      <c r="A475" t="inlineStr">
        <is>
          <t>Love Cabaret</t>
        </is>
      </c>
      <c r="B475" t="inlineStr">
        <is>
          <t>2024-02-01</t>
        </is>
      </c>
      <c r="C475" t="inlineStr">
        <is>
          <t>Mão de Obra Extra</t>
        </is>
      </c>
      <c r="D475" s="488" t="n">
        <v>-22812.26</v>
      </c>
      <c r="E475" t="inlineStr">
        <is>
          <t>2/2024</t>
        </is>
      </c>
    </row>
    <row r="476">
      <c r="A476" t="inlineStr">
        <is>
          <t>Love Cabaret</t>
        </is>
      </c>
      <c r="B476" t="inlineStr">
        <is>
          <t>2024-02-01</t>
        </is>
      </c>
      <c r="C476" t="inlineStr">
        <is>
          <t>-  Gorjeta (Retenção Estaff) (+)</t>
        </is>
      </c>
      <c r="D476" s="488" t="n">
        <v>0</v>
      </c>
      <c r="E476" t="inlineStr">
        <is>
          <t>2/2024</t>
        </is>
      </c>
    </row>
    <row r="477">
      <c r="A477" t="inlineStr">
        <is>
          <t>Love Cabaret</t>
        </is>
      </c>
      <c r="B477" t="inlineStr">
        <is>
          <t>2024-02-01</t>
        </is>
      </c>
      <c r="C477" t="inlineStr">
        <is>
          <t>Encargos e Provisões</t>
        </is>
      </c>
      <c r="D477" s="488" t="n">
        <v>-48554.09</v>
      </c>
      <c r="E477" t="inlineStr">
        <is>
          <t>2/2024</t>
        </is>
      </c>
    </row>
    <row r="478">
      <c r="A478" t="inlineStr">
        <is>
          <t>Love Cabaret</t>
        </is>
      </c>
      <c r="B478" t="inlineStr">
        <is>
          <t>2024-02-01</t>
        </is>
      </c>
      <c r="C478" t="inlineStr">
        <is>
          <t>-  FGTS</t>
        </is>
      </c>
      <c r="D478" s="488" t="n">
        <v>-7346.61</v>
      </c>
      <c r="E478" t="inlineStr">
        <is>
          <t>2/2024</t>
        </is>
      </c>
    </row>
    <row r="479">
      <c r="A479" t="inlineStr">
        <is>
          <t>Love Cabaret</t>
        </is>
      </c>
      <c r="B479" t="inlineStr">
        <is>
          <t>2024-02-01</t>
        </is>
      </c>
      <c r="C479" t="inlineStr">
        <is>
          <t>-  INSS Patronal</t>
        </is>
      </c>
      <c r="D479" s="488" t="n">
        <v>-24852.5</v>
      </c>
      <c r="E479" t="inlineStr">
        <is>
          <t>2/2024</t>
        </is>
      </c>
    </row>
    <row r="480">
      <c r="A480" t="inlineStr">
        <is>
          <t>Love Cabaret</t>
        </is>
      </c>
      <c r="B480" t="inlineStr">
        <is>
          <t>2024-02-01</t>
        </is>
      </c>
      <c r="C480" t="inlineStr">
        <is>
          <t>-  INSS Segurados</t>
        </is>
      </c>
      <c r="D480" s="488" t="n">
        <v>0</v>
      </c>
      <c r="E480" t="inlineStr">
        <is>
          <t>2/2024</t>
        </is>
      </c>
    </row>
    <row r="481">
      <c r="A481" t="inlineStr">
        <is>
          <t>Love Cabaret</t>
        </is>
      </c>
      <c r="B481" t="inlineStr">
        <is>
          <t>2024-02-01</t>
        </is>
      </c>
      <c r="C481" t="inlineStr">
        <is>
          <t>-  13º Salário</t>
        </is>
      </c>
      <c r="D481" s="488" t="n">
        <v>-8398.120000000001</v>
      </c>
      <c r="E481" t="inlineStr">
        <is>
          <t>2/2024</t>
        </is>
      </c>
    </row>
    <row r="482">
      <c r="A482" t="inlineStr">
        <is>
          <t>Love Cabaret</t>
        </is>
      </c>
      <c r="B482" t="inlineStr">
        <is>
          <t>2024-02-01</t>
        </is>
      </c>
      <c r="C482" t="inlineStr">
        <is>
          <t>-  Férias</t>
        </is>
      </c>
      <c r="D482" s="488" t="n">
        <v>-2517.42</v>
      </c>
      <c r="E482" t="inlineStr">
        <is>
          <t>2/2024</t>
        </is>
      </c>
    </row>
    <row r="483">
      <c r="A483" t="inlineStr">
        <is>
          <t>Love Cabaret</t>
        </is>
      </c>
      <c r="B483" t="inlineStr">
        <is>
          <t>2024-02-01</t>
        </is>
      </c>
      <c r="C483" t="inlineStr">
        <is>
          <t>-  FGTS sobre 13º Salários</t>
        </is>
      </c>
      <c r="D483" s="488" t="n">
        <v>-2829.58</v>
      </c>
      <c r="E483" t="inlineStr">
        <is>
          <t>2/2024</t>
        </is>
      </c>
    </row>
    <row r="484">
      <c r="A484" t="inlineStr">
        <is>
          <t>Love Cabaret</t>
        </is>
      </c>
      <c r="B484" t="inlineStr">
        <is>
          <t>2024-02-01</t>
        </is>
      </c>
      <c r="C484" t="inlineStr">
        <is>
          <t>-  FGTS sobre Férias</t>
        </is>
      </c>
      <c r="D484" s="488" t="n">
        <v>-845.85</v>
      </c>
      <c r="E484" t="inlineStr">
        <is>
          <t>2/2024</t>
        </is>
      </c>
    </row>
    <row r="485">
      <c r="A485" t="inlineStr">
        <is>
          <t>Love Cabaret</t>
        </is>
      </c>
      <c r="B485" t="inlineStr">
        <is>
          <t>2024-02-01</t>
        </is>
      </c>
      <c r="C485" t="inlineStr">
        <is>
          <t>-  INSS sobre 13º Salários</t>
        </is>
      </c>
      <c r="D485" s="488" t="n">
        <v>0</v>
      </c>
      <c r="E485" t="inlineStr">
        <is>
          <t>2/2024</t>
        </is>
      </c>
    </row>
    <row r="486">
      <c r="A486" t="inlineStr">
        <is>
          <t>Love Cabaret</t>
        </is>
      </c>
      <c r="B486" t="inlineStr">
        <is>
          <t>2024-02-01</t>
        </is>
      </c>
      <c r="C486" t="inlineStr">
        <is>
          <t>-  INSS sobre Férias</t>
        </is>
      </c>
      <c r="D486" s="488" t="n">
        <v>0</v>
      </c>
      <c r="E486" t="inlineStr">
        <is>
          <t>2/2024</t>
        </is>
      </c>
    </row>
    <row r="487">
      <c r="A487" t="inlineStr">
        <is>
          <t>Love Cabaret</t>
        </is>
      </c>
      <c r="B487" t="inlineStr">
        <is>
          <t>2024-02-01</t>
        </is>
      </c>
      <c r="C487" t="inlineStr">
        <is>
          <t>-  Rescisão</t>
        </is>
      </c>
      <c r="D487" s="488" t="n">
        <v>0</v>
      </c>
      <c r="E487" t="inlineStr">
        <is>
          <t>2/2024</t>
        </is>
      </c>
    </row>
    <row r="488">
      <c r="A488" t="inlineStr">
        <is>
          <t>Love Cabaret</t>
        </is>
      </c>
      <c r="B488" t="inlineStr">
        <is>
          <t>2024-02-01</t>
        </is>
      </c>
      <c r="C488" t="inlineStr">
        <is>
          <t>-  Multa Rescisória</t>
        </is>
      </c>
      <c r="D488" s="488" t="n">
        <v>-1764</v>
      </c>
      <c r="E488" t="inlineStr">
        <is>
          <t>2/2024</t>
        </is>
      </c>
    </row>
    <row r="489">
      <c r="A489" t="inlineStr">
        <is>
          <t>Love Cabaret</t>
        </is>
      </c>
      <c r="B489" t="inlineStr">
        <is>
          <t>2024-02-01</t>
        </is>
      </c>
      <c r="C489" t="inlineStr">
        <is>
          <t>-  Ações trabalhistas</t>
        </is>
      </c>
      <c r="D489" s="488" t="n">
        <v>0</v>
      </c>
      <c r="E489" t="inlineStr">
        <is>
          <t>2/2024</t>
        </is>
      </c>
    </row>
    <row r="490">
      <c r="A490" t="inlineStr">
        <is>
          <t>Love Cabaret</t>
        </is>
      </c>
      <c r="B490" t="inlineStr">
        <is>
          <t>2024-02-01</t>
        </is>
      </c>
      <c r="C490" t="inlineStr">
        <is>
          <t>-  Adicional Noturno</t>
        </is>
      </c>
      <c r="D490" s="488" t="n">
        <v>0</v>
      </c>
      <c r="E490" t="inlineStr">
        <is>
          <t>2/2024</t>
        </is>
      </c>
    </row>
    <row r="491">
      <c r="A491" t="inlineStr">
        <is>
          <t>Love Cabaret</t>
        </is>
      </c>
      <c r="B491" t="inlineStr">
        <is>
          <t>2024-02-01</t>
        </is>
      </c>
      <c r="C491" t="inlineStr">
        <is>
          <t>-  Hora Extra</t>
        </is>
      </c>
      <c r="D491" s="488" t="n">
        <v>0</v>
      </c>
      <c r="E491" t="inlineStr">
        <is>
          <t>2/2024</t>
        </is>
      </c>
    </row>
    <row r="492">
      <c r="A492" t="inlineStr">
        <is>
          <t>Love Cabaret</t>
        </is>
      </c>
      <c r="B492" t="inlineStr">
        <is>
          <t>2024-02-01</t>
        </is>
      </c>
      <c r="C492" t="inlineStr">
        <is>
          <t>-  Remuneração Variável</t>
        </is>
      </c>
      <c r="D492" s="488" t="n">
        <v>0</v>
      </c>
      <c r="E492" t="inlineStr">
        <is>
          <t>2/2024</t>
        </is>
      </c>
    </row>
    <row r="493">
      <c r="A493" t="inlineStr">
        <is>
          <t>Love Cabaret</t>
        </is>
      </c>
      <c r="B493" t="inlineStr">
        <is>
          <t>2024-02-01</t>
        </is>
      </c>
      <c r="C493" t="inlineStr">
        <is>
          <t>-  Premiação</t>
        </is>
      </c>
      <c r="D493" s="488" t="n">
        <v>0</v>
      </c>
      <c r="E493" t="inlineStr">
        <is>
          <t>2/2024</t>
        </is>
      </c>
    </row>
    <row r="494">
      <c r="A494" t="inlineStr">
        <is>
          <t>Love Cabaret</t>
        </is>
      </c>
      <c r="B494" t="inlineStr">
        <is>
          <t>2024-02-01</t>
        </is>
      </c>
      <c r="C494" t="inlineStr">
        <is>
          <t>Benefícios</t>
        </is>
      </c>
      <c r="D494" s="488" t="n">
        <v>-7926.9</v>
      </c>
      <c r="E494" t="inlineStr">
        <is>
          <t>2/2024</t>
        </is>
      </c>
    </row>
    <row r="495">
      <c r="A495" t="inlineStr">
        <is>
          <t>Love Cabaret</t>
        </is>
      </c>
      <c r="B495" t="inlineStr">
        <is>
          <t>2024-02-01</t>
        </is>
      </c>
      <c r="C495" t="inlineStr">
        <is>
          <t>-  Vale-transporte</t>
        </is>
      </c>
      <c r="D495" s="488" t="n">
        <v>-7654.01</v>
      </c>
      <c r="E495" t="inlineStr">
        <is>
          <t>2/2024</t>
        </is>
      </c>
    </row>
    <row r="496">
      <c r="A496" t="inlineStr">
        <is>
          <t>Love Cabaret</t>
        </is>
      </c>
      <c r="B496" t="inlineStr">
        <is>
          <t>2024-02-01</t>
        </is>
      </c>
      <c r="C496" t="inlineStr">
        <is>
          <t>-  Assist. Médica</t>
        </is>
      </c>
      <c r="D496" s="488" t="n">
        <v>0</v>
      </c>
      <c r="E496" t="inlineStr">
        <is>
          <t>2/2024</t>
        </is>
      </c>
    </row>
    <row r="497">
      <c r="A497" t="inlineStr">
        <is>
          <t>Love Cabaret</t>
        </is>
      </c>
      <c r="B497" t="inlineStr">
        <is>
          <t>2024-02-01</t>
        </is>
      </c>
      <c r="C497" t="inlineStr">
        <is>
          <t>-  Assist. Odontologica</t>
        </is>
      </c>
      <c r="D497" s="488" t="n">
        <v>0</v>
      </c>
      <c r="E497" t="inlineStr">
        <is>
          <t>2/2024</t>
        </is>
      </c>
    </row>
    <row r="498">
      <c r="A498" t="inlineStr">
        <is>
          <t>Love Cabaret</t>
        </is>
      </c>
      <c r="B498" t="inlineStr">
        <is>
          <t>2024-02-01</t>
        </is>
      </c>
      <c r="C498" t="inlineStr">
        <is>
          <t>-  Seguro de Vida</t>
        </is>
      </c>
      <c r="D498" s="488" t="n">
        <v>-272.89</v>
      </c>
      <c r="E498" t="inlineStr">
        <is>
          <t>2/2024</t>
        </is>
      </c>
    </row>
    <row r="499">
      <c r="A499" t="inlineStr">
        <is>
          <t>Love Cabaret</t>
        </is>
      </c>
      <c r="B499" t="inlineStr">
        <is>
          <t>2024-02-01</t>
        </is>
      </c>
      <c r="C499" t="inlineStr">
        <is>
          <t>-  Ajuda de Custo</t>
        </is>
      </c>
      <c r="D499" s="488" t="n">
        <v>0</v>
      </c>
      <c r="E499" t="inlineStr">
        <is>
          <t>2/2024</t>
        </is>
      </c>
    </row>
    <row r="500">
      <c r="A500" t="inlineStr">
        <is>
          <t>Love Cabaret</t>
        </is>
      </c>
      <c r="B500" t="inlineStr">
        <is>
          <t>2024-02-01</t>
        </is>
      </c>
      <c r="C500" t="inlineStr">
        <is>
          <t>Outros B</t>
        </is>
      </c>
      <c r="D500" s="488" t="n">
        <v>-26569.53</v>
      </c>
      <c r="E500" t="inlineStr">
        <is>
          <t>2/2024</t>
        </is>
      </c>
    </row>
    <row r="501">
      <c r="A501" t="inlineStr">
        <is>
          <t>Love Cabaret</t>
        </is>
      </c>
      <c r="B501" t="inlineStr">
        <is>
          <t>2024-02-01</t>
        </is>
      </c>
      <c r="C501" t="inlineStr">
        <is>
          <t>-  Uniformes Manutenção e Reposição</t>
        </is>
      </c>
      <c r="D501" s="488" t="n">
        <v>0</v>
      </c>
      <c r="E501" t="inlineStr">
        <is>
          <t>2/2024</t>
        </is>
      </c>
    </row>
    <row r="502">
      <c r="A502" t="inlineStr">
        <is>
          <t>Love Cabaret</t>
        </is>
      </c>
      <c r="B502" t="inlineStr">
        <is>
          <t>2024-02-01</t>
        </is>
      </c>
      <c r="C502" t="inlineStr">
        <is>
          <t>-  Exames Periódicos</t>
        </is>
      </c>
      <c r="D502" s="488" t="n">
        <v>-846.78</v>
      </c>
      <c r="E502" t="inlineStr">
        <is>
          <t>2/2024</t>
        </is>
      </c>
    </row>
    <row r="503">
      <c r="A503" t="inlineStr">
        <is>
          <t>Love Cabaret</t>
        </is>
      </c>
      <c r="B503" t="inlineStr">
        <is>
          <t>2024-02-01</t>
        </is>
      </c>
      <c r="C503" t="inlineStr">
        <is>
          <t>-  Diversos - Vale Combustível</t>
        </is>
      </c>
      <c r="D503" s="488" t="n">
        <v>0</v>
      </c>
      <c r="E503" t="inlineStr">
        <is>
          <t>2/2024</t>
        </is>
      </c>
    </row>
    <row r="504">
      <c r="A504" t="inlineStr">
        <is>
          <t>Love Cabaret</t>
        </is>
      </c>
      <c r="B504" t="inlineStr">
        <is>
          <t>2024-02-01</t>
        </is>
      </c>
      <c r="C504" t="inlineStr">
        <is>
          <t>-  Gratificações</t>
        </is>
      </c>
      <c r="D504" s="488" t="n">
        <v>0</v>
      </c>
      <c r="E504" t="inlineStr">
        <is>
          <t>2/2024</t>
        </is>
      </c>
    </row>
    <row r="505">
      <c r="A505" t="inlineStr">
        <is>
          <t>Love Cabaret</t>
        </is>
      </c>
      <c r="B505" t="inlineStr">
        <is>
          <t>2024-02-01</t>
        </is>
      </c>
      <c r="C505" t="inlineStr">
        <is>
          <t>-  Cursos e Treinamentos</t>
        </is>
      </c>
      <c r="D505" s="488" t="n">
        <v>0</v>
      </c>
      <c r="E505" t="inlineStr">
        <is>
          <t>2/2024</t>
        </is>
      </c>
    </row>
    <row r="506">
      <c r="A506" t="inlineStr">
        <is>
          <t>Love Cabaret</t>
        </is>
      </c>
      <c r="B506" t="inlineStr">
        <is>
          <t>2024-02-01</t>
        </is>
      </c>
      <c r="C506" t="inlineStr">
        <is>
          <t>-  Alimentação Funcionário</t>
        </is>
      </c>
      <c r="D506" s="488" t="n">
        <v>-25722.75</v>
      </c>
      <c r="E506" t="inlineStr">
        <is>
          <t>2/2024</t>
        </is>
      </c>
    </row>
    <row r="507">
      <c r="A507" t="inlineStr">
        <is>
          <t>Love Cabaret</t>
        </is>
      </c>
      <c r="B507" t="inlineStr">
        <is>
          <t>2024-02-01</t>
        </is>
      </c>
      <c r="C507" t="inlineStr">
        <is>
          <t>-  Pro Labore</t>
        </is>
      </c>
      <c r="D507" s="488" t="n">
        <v>0</v>
      </c>
      <c r="E507" t="inlineStr">
        <is>
          <t>2/2024</t>
        </is>
      </c>
    </row>
    <row r="508">
      <c r="A508" t="inlineStr">
        <is>
          <t>Love Cabaret</t>
        </is>
      </c>
      <c r="B508" t="inlineStr">
        <is>
          <t>2024-02-01</t>
        </is>
      </c>
      <c r="C508" t="inlineStr">
        <is>
          <t>% sobre Receita c/ Squad</t>
        </is>
      </c>
      <c r="D508" s="488" t="n">
        <v>-0.53</v>
      </c>
      <c r="E508" t="inlineStr">
        <is>
          <t>2/2024</t>
        </is>
      </c>
    </row>
    <row r="509">
      <c r="A509" t="inlineStr">
        <is>
          <t>Love Cabaret</t>
        </is>
      </c>
      <c r="B509" t="inlineStr">
        <is>
          <t>2024-02-01</t>
        </is>
      </c>
      <c r="C509" t="inlineStr">
        <is>
          <t>% sobre Receita s/ Squad</t>
        </is>
      </c>
      <c r="D509" s="488" t="n">
        <v>-0.49</v>
      </c>
      <c r="E509" t="inlineStr">
        <is>
          <t>2/2024</t>
        </is>
      </c>
    </row>
    <row r="510">
      <c r="A510" t="inlineStr">
        <is>
          <t>Love Cabaret</t>
        </is>
      </c>
      <c r="B510" t="inlineStr">
        <is>
          <t>2024-02-01</t>
        </is>
      </c>
      <c r="C510" t="inlineStr">
        <is>
          <t>Custo de Ocupação</t>
        </is>
      </c>
      <c r="D510" s="488" t="n">
        <v>-66692.39999999999</v>
      </c>
      <c r="E510" t="inlineStr">
        <is>
          <t>2/2024</t>
        </is>
      </c>
    </row>
    <row r="511">
      <c r="A511" t="inlineStr">
        <is>
          <t>Love Cabaret</t>
        </is>
      </c>
      <c r="B511" t="inlineStr">
        <is>
          <t>2024-02-01</t>
        </is>
      </c>
      <c r="C511" t="inlineStr">
        <is>
          <t>Aluguel de Imoveis</t>
        </is>
      </c>
      <c r="D511" s="488" t="n">
        <v>-61450.74</v>
      </c>
      <c r="E511" t="inlineStr">
        <is>
          <t>2/2024</t>
        </is>
      </c>
    </row>
    <row r="512">
      <c r="A512" t="inlineStr">
        <is>
          <t>Love Cabaret</t>
        </is>
      </c>
      <c r="B512" t="inlineStr">
        <is>
          <t>2024-02-01</t>
        </is>
      </c>
      <c r="C512" t="inlineStr">
        <is>
          <t>Condominio</t>
        </is>
      </c>
      <c r="D512" s="488" t="n">
        <v>0</v>
      </c>
      <c r="E512" t="inlineStr">
        <is>
          <t>2/2024</t>
        </is>
      </c>
    </row>
    <row r="513">
      <c r="A513" t="inlineStr">
        <is>
          <t>Love Cabaret</t>
        </is>
      </c>
      <c r="B513" t="inlineStr">
        <is>
          <t>2024-02-01</t>
        </is>
      </c>
      <c r="C513" t="inlineStr">
        <is>
          <t>IPTU</t>
        </is>
      </c>
      <c r="D513" s="488" t="n">
        <v>-5241.66</v>
      </c>
      <c r="E513" t="inlineStr">
        <is>
          <t>2/2024</t>
        </is>
      </c>
    </row>
    <row r="514">
      <c r="A514" t="inlineStr">
        <is>
          <t>Love Cabaret</t>
        </is>
      </c>
      <c r="B514" t="inlineStr">
        <is>
          <t>2024-02-01</t>
        </is>
      </c>
      <c r="C514" t="inlineStr">
        <is>
          <t>Fundo de Promoção</t>
        </is>
      </c>
      <c r="D514" s="488" t="n">
        <v>0</v>
      </c>
      <c r="E514" t="inlineStr">
        <is>
          <t>2/2024</t>
        </is>
      </c>
    </row>
    <row r="515">
      <c r="A515" t="inlineStr">
        <is>
          <t>Love Cabaret</t>
        </is>
      </c>
      <c r="B515" t="inlineStr">
        <is>
          <t>2024-02-01</t>
        </is>
      </c>
      <c r="C515" t="inlineStr">
        <is>
          <t>Seguro Patrimonial</t>
        </is>
      </c>
      <c r="D515" s="488" t="n">
        <v>0</v>
      </c>
      <c r="E515" t="inlineStr">
        <is>
          <t>2/2024</t>
        </is>
      </c>
    </row>
    <row r="516">
      <c r="A516" t="inlineStr">
        <is>
          <t>Love Cabaret</t>
        </is>
      </c>
      <c r="B516" t="inlineStr">
        <is>
          <t>2024-02-01</t>
        </is>
      </c>
      <c r="C516" t="inlineStr">
        <is>
          <t>Arrendamento</t>
        </is>
      </c>
      <c r="D516" s="488" t="n">
        <v>0</v>
      </c>
      <c r="E516" t="inlineStr">
        <is>
          <t>2/2024</t>
        </is>
      </c>
    </row>
    <row r="517">
      <c r="A517" t="inlineStr">
        <is>
          <t>Love Cabaret</t>
        </is>
      </c>
      <c r="B517" t="inlineStr">
        <is>
          <t>2024-02-01</t>
        </is>
      </c>
      <c r="C517" t="inlineStr">
        <is>
          <t>Taxas publicas administrativas - Ocupação</t>
        </is>
      </c>
      <c r="D517" s="488" t="n">
        <v>0</v>
      </c>
      <c r="E517" t="inlineStr">
        <is>
          <t>2/2024</t>
        </is>
      </c>
    </row>
    <row r="518">
      <c r="A518" t="inlineStr">
        <is>
          <t>Love Cabaret</t>
        </is>
      </c>
      <c r="B518" t="inlineStr">
        <is>
          <t>2024-02-01</t>
        </is>
      </c>
      <c r="C518" t="inlineStr">
        <is>
          <t>% sobre Receita Bruta</t>
        </is>
      </c>
      <c r="D518" s="488" t="n">
        <v>-0.13</v>
      </c>
      <c r="E518" t="inlineStr">
        <is>
          <t>2/2024</t>
        </is>
      </c>
    </row>
    <row r="519">
      <c r="A519" t="inlineStr">
        <is>
          <t>Love Cabaret</t>
        </is>
      </c>
      <c r="B519" t="inlineStr">
        <is>
          <t>2024-02-01</t>
        </is>
      </c>
      <c r="C519" t="inlineStr">
        <is>
          <t>Utilidades</t>
        </is>
      </c>
      <c r="D519" s="488" t="n">
        <v>-50586.36</v>
      </c>
      <c r="E519" t="inlineStr">
        <is>
          <t>2/2024</t>
        </is>
      </c>
    </row>
    <row r="520">
      <c r="A520" t="inlineStr">
        <is>
          <t>Love Cabaret</t>
        </is>
      </c>
      <c r="B520" t="inlineStr">
        <is>
          <t>2024-02-01</t>
        </is>
      </c>
      <c r="C520" t="inlineStr">
        <is>
          <t>Agua/Esgoto</t>
        </is>
      </c>
      <c r="D520" s="488" t="n">
        <v>-12144.68</v>
      </c>
      <c r="E520" t="inlineStr">
        <is>
          <t>2/2024</t>
        </is>
      </c>
    </row>
    <row r="521">
      <c r="A521" t="inlineStr">
        <is>
          <t>Love Cabaret</t>
        </is>
      </c>
      <c r="B521" t="inlineStr">
        <is>
          <t>2024-02-01</t>
        </is>
      </c>
      <c r="C521" t="inlineStr">
        <is>
          <t>Energia Eletrica</t>
        </is>
      </c>
      <c r="D521" s="488" t="n">
        <v>-20477.71</v>
      </c>
      <c r="E521" t="inlineStr">
        <is>
          <t>2/2024</t>
        </is>
      </c>
    </row>
    <row r="522">
      <c r="A522" t="inlineStr">
        <is>
          <t>Love Cabaret</t>
        </is>
      </c>
      <c r="B522" t="inlineStr">
        <is>
          <t>2024-02-01</t>
        </is>
      </c>
      <c r="C522" t="inlineStr">
        <is>
          <t>Gas de Cozinha</t>
        </is>
      </c>
      <c r="D522" s="488" t="n">
        <v>-2711.69</v>
      </c>
      <c r="E522" t="inlineStr">
        <is>
          <t>2/2024</t>
        </is>
      </c>
    </row>
    <row r="523">
      <c r="A523" t="inlineStr">
        <is>
          <t>Love Cabaret</t>
        </is>
      </c>
      <c r="B523" t="inlineStr">
        <is>
          <t>2024-02-01</t>
        </is>
      </c>
      <c r="C523" t="inlineStr">
        <is>
          <t>Higiene e Limpeza</t>
        </is>
      </c>
      <c r="D523" s="488" t="n">
        <v>-9226.469999999999</v>
      </c>
      <c r="E523" t="inlineStr">
        <is>
          <t>2/2024</t>
        </is>
      </c>
    </row>
    <row r="524">
      <c r="A524" t="inlineStr">
        <is>
          <t>Love Cabaret</t>
        </is>
      </c>
      <c r="B524" t="inlineStr">
        <is>
          <t>2024-02-01</t>
        </is>
      </c>
      <c r="C524" t="inlineStr">
        <is>
          <t>Descartaveis</t>
        </is>
      </c>
      <c r="D524" s="488" t="n">
        <v>0</v>
      </c>
      <c r="E524" t="inlineStr">
        <is>
          <t>2/2024</t>
        </is>
      </c>
    </row>
    <row r="525">
      <c r="A525" t="inlineStr">
        <is>
          <t>Love Cabaret</t>
        </is>
      </c>
      <c r="B525" t="inlineStr">
        <is>
          <t>2024-02-01</t>
        </is>
      </c>
      <c r="C525" t="inlineStr">
        <is>
          <t>Controle de Pragas</t>
        </is>
      </c>
      <c r="D525" s="488" t="n">
        <v>-630</v>
      </c>
      <c r="E525" t="inlineStr">
        <is>
          <t>2/2024</t>
        </is>
      </c>
    </row>
    <row r="526">
      <c r="A526" t="inlineStr">
        <is>
          <t>Love Cabaret</t>
        </is>
      </c>
      <c r="B526" t="inlineStr">
        <is>
          <t>2024-02-01</t>
        </is>
      </c>
      <c r="C526" t="inlineStr">
        <is>
          <t>Coleta de lixo</t>
        </is>
      </c>
      <c r="D526" s="488" t="n">
        <v>-2077.93</v>
      </c>
      <c r="E526" t="inlineStr">
        <is>
          <t>2/2024</t>
        </is>
      </c>
    </row>
    <row r="527">
      <c r="A527" t="inlineStr">
        <is>
          <t>Love Cabaret</t>
        </is>
      </c>
      <c r="B527" t="inlineStr">
        <is>
          <t>2024-02-01</t>
        </is>
      </c>
      <c r="C527" t="inlineStr">
        <is>
          <t>Utensilios</t>
        </is>
      </c>
      <c r="D527" s="488" t="n">
        <v>-178.8</v>
      </c>
      <c r="E527" t="inlineStr">
        <is>
          <t>2/2024</t>
        </is>
      </c>
    </row>
    <row r="528">
      <c r="A528" t="inlineStr">
        <is>
          <t>Love Cabaret</t>
        </is>
      </c>
      <c r="B528" t="inlineStr">
        <is>
          <t>2024-02-01</t>
        </is>
      </c>
      <c r="C528" t="inlineStr">
        <is>
          <t>Serviços Graficos</t>
        </is>
      </c>
      <c r="D528" s="488" t="n">
        <v>0</v>
      </c>
      <c r="E528" t="inlineStr">
        <is>
          <t>2/2024</t>
        </is>
      </c>
    </row>
    <row r="529">
      <c r="A529" t="inlineStr">
        <is>
          <t>Love Cabaret</t>
        </is>
      </c>
      <c r="B529" t="inlineStr">
        <is>
          <t>2024-02-01</t>
        </is>
      </c>
      <c r="C529" t="inlineStr">
        <is>
          <t>Custas Cartório</t>
        </is>
      </c>
      <c r="D529" s="488" t="n">
        <v>0</v>
      </c>
      <c r="E529" t="inlineStr">
        <is>
          <t>2/2024</t>
        </is>
      </c>
    </row>
    <row r="530">
      <c r="A530" t="inlineStr">
        <is>
          <t>Love Cabaret</t>
        </is>
      </c>
      <c r="B530" t="inlineStr">
        <is>
          <t>2024-02-01</t>
        </is>
      </c>
      <c r="C530" t="inlineStr">
        <is>
          <t>Material de Escritorio</t>
        </is>
      </c>
      <c r="D530" s="488" t="n">
        <v>-40</v>
      </c>
      <c r="E530" t="inlineStr">
        <is>
          <t>2/2024</t>
        </is>
      </c>
    </row>
    <row r="531">
      <c r="A531" t="inlineStr">
        <is>
          <t>Love Cabaret</t>
        </is>
      </c>
      <c r="B531" t="inlineStr">
        <is>
          <t>2024-02-01</t>
        </is>
      </c>
      <c r="C531" t="inlineStr">
        <is>
          <t>Serviços de Limpeza</t>
        </is>
      </c>
      <c r="D531" s="488" t="n">
        <v>-1200</v>
      </c>
      <c r="E531" t="inlineStr">
        <is>
          <t>2/2024</t>
        </is>
      </c>
    </row>
    <row r="532">
      <c r="A532" t="inlineStr">
        <is>
          <t>Love Cabaret</t>
        </is>
      </c>
      <c r="B532" t="inlineStr">
        <is>
          <t>2024-02-01</t>
        </is>
      </c>
      <c r="C532" t="inlineStr">
        <is>
          <t>Serviço de Lavanderia</t>
        </is>
      </c>
      <c r="D532" s="488" t="n">
        <v>0</v>
      </c>
      <c r="E532" t="inlineStr">
        <is>
          <t>2/2024</t>
        </is>
      </c>
    </row>
    <row r="533">
      <c r="A533" t="inlineStr">
        <is>
          <t>Love Cabaret</t>
        </is>
      </c>
      <c r="B533" t="inlineStr">
        <is>
          <t>2024-02-01</t>
        </is>
      </c>
      <c r="C533" t="inlineStr">
        <is>
          <t>Material de Consumo - Gelo/ Gas CO2/ Carvao /Velas</t>
        </is>
      </c>
      <c r="D533" s="488" t="n">
        <v>-1899.08</v>
      </c>
      <c r="E533" t="inlineStr">
        <is>
          <t>2/2024</t>
        </is>
      </c>
    </row>
    <row r="534">
      <c r="A534" t="inlineStr">
        <is>
          <t>Love Cabaret</t>
        </is>
      </c>
      <c r="B534" t="inlineStr">
        <is>
          <t>2024-02-01</t>
        </is>
      </c>
      <c r="C534" t="inlineStr">
        <is>
          <t>% sobre Receita Bruta</t>
        </is>
      </c>
      <c r="D534" s="488" t="n">
        <v>-0.1</v>
      </c>
      <c r="E534" t="inlineStr">
        <is>
          <t>2/2024</t>
        </is>
      </c>
    </row>
    <row r="535">
      <c r="A535" t="inlineStr">
        <is>
          <t>Love Cabaret</t>
        </is>
      </c>
      <c r="B535" t="inlineStr">
        <is>
          <t>2024-02-01</t>
        </is>
      </c>
      <c r="C535" t="inlineStr">
        <is>
          <t>Informática e TI</t>
        </is>
      </c>
      <c r="D535" s="488" t="n">
        <v>-7328.13</v>
      </c>
      <c r="E535" t="inlineStr">
        <is>
          <t>2/2024</t>
        </is>
      </c>
    </row>
    <row r="536">
      <c r="A536" t="inlineStr">
        <is>
          <t>Love Cabaret</t>
        </is>
      </c>
      <c r="B536" t="inlineStr">
        <is>
          <t>2024-02-01</t>
        </is>
      </c>
      <c r="C536" t="inlineStr">
        <is>
          <t>Telefone</t>
        </is>
      </c>
      <c r="D536" s="488" t="n">
        <v>-89.98999999999999</v>
      </c>
      <c r="E536" t="inlineStr">
        <is>
          <t>2/2024</t>
        </is>
      </c>
    </row>
    <row r="537">
      <c r="A537" t="inlineStr">
        <is>
          <t>Love Cabaret</t>
        </is>
      </c>
      <c r="B537" t="inlineStr">
        <is>
          <t>2024-02-01</t>
        </is>
      </c>
      <c r="C537" t="inlineStr">
        <is>
          <t>Internet</t>
        </is>
      </c>
      <c r="D537" s="488" t="n">
        <v>-2868.2</v>
      </c>
      <c r="E537" t="inlineStr">
        <is>
          <t>2/2024</t>
        </is>
      </c>
    </row>
    <row r="538">
      <c r="A538" t="inlineStr">
        <is>
          <t>Love Cabaret</t>
        </is>
      </c>
      <c r="B538" t="inlineStr">
        <is>
          <t>2024-02-01</t>
        </is>
      </c>
      <c r="C538" t="inlineStr">
        <is>
          <t>TV por assinatura/musica ambiente</t>
        </is>
      </c>
      <c r="D538" s="488" t="n">
        <v>0</v>
      </c>
      <c r="E538" t="inlineStr">
        <is>
          <t>2/2024</t>
        </is>
      </c>
    </row>
    <row r="539">
      <c r="A539" t="inlineStr">
        <is>
          <t>Love Cabaret</t>
        </is>
      </c>
      <c r="B539" t="inlineStr">
        <is>
          <t>2024-02-01</t>
        </is>
      </c>
      <c r="C539" t="inlineStr">
        <is>
          <t>Sistemas de Segurança e Alarme</t>
        </is>
      </c>
      <c r="D539" s="488" t="n">
        <v>0</v>
      </c>
      <c r="E539" t="inlineStr">
        <is>
          <t>2/2024</t>
        </is>
      </c>
    </row>
    <row r="540">
      <c r="A540" t="inlineStr">
        <is>
          <t>Love Cabaret</t>
        </is>
      </c>
      <c r="B540" t="inlineStr">
        <is>
          <t>2024-02-01</t>
        </is>
      </c>
      <c r="C540" t="inlineStr">
        <is>
          <t>Sistemas Gerais - Operacionais</t>
        </is>
      </c>
      <c r="D540" s="488" t="n">
        <v>-4369.94</v>
      </c>
      <c r="E540" t="inlineStr">
        <is>
          <t>2/2024</t>
        </is>
      </c>
    </row>
    <row r="541">
      <c r="A541" t="inlineStr">
        <is>
          <t>Love Cabaret</t>
        </is>
      </c>
      <c r="B541" t="inlineStr">
        <is>
          <t>2024-02-01</t>
        </is>
      </c>
      <c r="C541" t="inlineStr">
        <is>
          <t>Sistemas Gerais - Financeiros</t>
        </is>
      </c>
      <c r="D541" s="488" t="n">
        <v>0</v>
      </c>
      <c r="E541" t="inlineStr">
        <is>
          <t>2/2024</t>
        </is>
      </c>
    </row>
    <row r="542">
      <c r="A542" t="inlineStr">
        <is>
          <t>Love Cabaret</t>
        </is>
      </c>
      <c r="B542" t="inlineStr">
        <is>
          <t>2024-02-01</t>
        </is>
      </c>
      <c r="C542" t="inlineStr">
        <is>
          <t>Sistemas Gerais - Comunicação e Marketing</t>
        </is>
      </c>
      <c r="D542" s="488" t="n">
        <v>0</v>
      </c>
      <c r="E542" t="inlineStr">
        <is>
          <t>2/2024</t>
        </is>
      </c>
    </row>
    <row r="543">
      <c r="A543" t="inlineStr">
        <is>
          <t>Love Cabaret</t>
        </is>
      </c>
      <c r="B543" t="inlineStr">
        <is>
          <t>2024-02-01</t>
        </is>
      </c>
      <c r="C543" t="inlineStr">
        <is>
          <t>% sobre Receita Bruta</t>
        </is>
      </c>
      <c r="D543" s="488" t="n">
        <v>-0.01</v>
      </c>
      <c r="E543" t="inlineStr">
        <is>
          <t>2/2024</t>
        </is>
      </c>
    </row>
    <row r="544">
      <c r="A544" t="inlineStr">
        <is>
          <t>Love Cabaret</t>
        </is>
      </c>
      <c r="B544" t="inlineStr">
        <is>
          <t>2024-02-01</t>
        </is>
      </c>
      <c r="C544" t="inlineStr">
        <is>
          <t>Despesas Gerais</t>
        </is>
      </c>
      <c r="D544" s="488" t="n">
        <v>-9906.040000000001</v>
      </c>
      <c r="E544" t="inlineStr">
        <is>
          <t>2/2024</t>
        </is>
      </c>
    </row>
    <row r="545">
      <c r="A545" t="inlineStr">
        <is>
          <t>Love Cabaret</t>
        </is>
      </c>
      <c r="B545" t="inlineStr">
        <is>
          <t>2024-02-01</t>
        </is>
      </c>
      <c r="C545" t="inlineStr">
        <is>
          <t>Manutenção Predial</t>
        </is>
      </c>
      <c r="D545" s="488" t="n">
        <v>-9406.040000000001</v>
      </c>
      <c r="E545" t="inlineStr">
        <is>
          <t>2/2024</t>
        </is>
      </c>
    </row>
    <row r="546">
      <c r="A546" t="inlineStr">
        <is>
          <t>Love Cabaret</t>
        </is>
      </c>
      <c r="B546" t="inlineStr">
        <is>
          <t>2024-02-01</t>
        </is>
      </c>
      <c r="C546" t="inlineStr">
        <is>
          <t>Manutenção de Equipamentos</t>
        </is>
      </c>
      <c r="D546" s="488" t="n">
        <v>0</v>
      </c>
      <c r="E546" t="inlineStr">
        <is>
          <t>2/2024</t>
        </is>
      </c>
    </row>
    <row r="547">
      <c r="A547" t="inlineStr">
        <is>
          <t>Love Cabaret</t>
        </is>
      </c>
      <c r="B547" t="inlineStr">
        <is>
          <t>2024-02-01</t>
        </is>
      </c>
      <c r="C547" t="inlineStr">
        <is>
          <t>Manutenção de Mobiliário</t>
        </is>
      </c>
      <c r="D547" s="488" t="n">
        <v>0</v>
      </c>
      <c r="E547" t="inlineStr">
        <is>
          <t>2/2024</t>
        </is>
      </c>
    </row>
    <row r="548">
      <c r="A548" t="inlineStr">
        <is>
          <t>Love Cabaret</t>
        </is>
      </c>
      <c r="B548" t="inlineStr">
        <is>
          <t>2024-02-01</t>
        </is>
      </c>
      <c r="C548" t="inlineStr">
        <is>
          <t>Material de Manutenção</t>
        </is>
      </c>
      <c r="D548" s="488" t="n">
        <v>0</v>
      </c>
      <c r="E548" t="inlineStr">
        <is>
          <t>2/2024</t>
        </is>
      </c>
    </row>
    <row r="549">
      <c r="A549" t="inlineStr">
        <is>
          <t>Love Cabaret</t>
        </is>
      </c>
      <c r="B549" t="inlineStr">
        <is>
          <t>2024-02-01</t>
        </is>
      </c>
      <c r="C549" t="inlineStr">
        <is>
          <t>Decoração/Paisagismo e Jardinagem</t>
        </is>
      </c>
      <c r="D549" s="488" t="n">
        <v>-500</v>
      </c>
      <c r="E549" t="inlineStr">
        <is>
          <t>2/2024</t>
        </is>
      </c>
    </row>
    <row r="550">
      <c r="A550" t="inlineStr">
        <is>
          <t>Love Cabaret</t>
        </is>
      </c>
      <c r="B550" t="inlineStr">
        <is>
          <t>2024-02-01</t>
        </is>
      </c>
      <c r="C550" t="inlineStr">
        <is>
          <t>Fretes e Carretos</t>
        </is>
      </c>
      <c r="D550" s="488" t="n">
        <v>0</v>
      </c>
      <c r="E550" t="inlineStr">
        <is>
          <t>2/2024</t>
        </is>
      </c>
    </row>
    <row r="551">
      <c r="A551" t="inlineStr">
        <is>
          <t>Love Cabaret</t>
        </is>
      </c>
      <c r="B551" t="inlineStr">
        <is>
          <t>2024-02-01</t>
        </is>
      </c>
      <c r="C551" t="inlineStr">
        <is>
          <t>Conduções/Taxi/Uber</t>
        </is>
      </c>
      <c r="D551" s="488" t="n">
        <v>0</v>
      </c>
      <c r="E551" t="inlineStr">
        <is>
          <t>2/2024</t>
        </is>
      </c>
    </row>
    <row r="552">
      <c r="A552" t="inlineStr">
        <is>
          <t>Love Cabaret</t>
        </is>
      </c>
      <c r="B552" t="inlineStr">
        <is>
          <t>2024-02-01</t>
        </is>
      </c>
      <c r="C552" t="inlineStr">
        <is>
          <t>Viagens e Estadias - Operação</t>
        </is>
      </c>
      <c r="D552" s="488" t="n">
        <v>0</v>
      </c>
      <c r="E552" t="inlineStr">
        <is>
          <t>2/2024</t>
        </is>
      </c>
    </row>
    <row r="553">
      <c r="A553" t="inlineStr">
        <is>
          <t>Love Cabaret</t>
        </is>
      </c>
      <c r="B553" t="inlineStr">
        <is>
          <t>2024-02-01</t>
        </is>
      </c>
      <c r="C553" t="inlineStr">
        <is>
          <t>% sobre Receita Bruta</t>
        </is>
      </c>
      <c r="D553" s="488" t="n">
        <v>-0.02</v>
      </c>
      <c r="E553" t="inlineStr">
        <is>
          <t>2/2024</t>
        </is>
      </c>
    </row>
    <row r="554">
      <c r="A554" t="inlineStr">
        <is>
          <t>Love Cabaret</t>
        </is>
      </c>
      <c r="B554" t="inlineStr">
        <is>
          <t>2024-02-01</t>
        </is>
      </c>
      <c r="C554" t="inlineStr">
        <is>
          <t>Marketing</t>
        </is>
      </c>
      <c r="D554" s="488" t="n">
        <v>-15050</v>
      </c>
      <c r="E554" t="inlineStr">
        <is>
          <t>2/2024</t>
        </is>
      </c>
    </row>
    <row r="555">
      <c r="A555" t="inlineStr">
        <is>
          <t>Love Cabaret</t>
        </is>
      </c>
      <c r="B555" t="inlineStr">
        <is>
          <t>2024-02-01</t>
        </is>
      </c>
      <c r="C555" t="inlineStr">
        <is>
          <t>Agência de Propaganda</t>
        </is>
      </c>
      <c r="D555" s="488" t="n">
        <v>-6000</v>
      </c>
      <c r="E555" t="inlineStr">
        <is>
          <t>2/2024</t>
        </is>
      </c>
    </row>
    <row r="556">
      <c r="A556" t="inlineStr">
        <is>
          <t>Love Cabaret</t>
        </is>
      </c>
      <c r="B556" t="inlineStr">
        <is>
          <t>2024-02-01</t>
        </is>
      </c>
      <c r="C556" t="inlineStr">
        <is>
          <t>Assessoria de Imprensa</t>
        </is>
      </c>
      <c r="D556" s="488" t="n">
        <v>0</v>
      </c>
      <c r="E556" t="inlineStr">
        <is>
          <t>2/2024</t>
        </is>
      </c>
    </row>
    <row r="557">
      <c r="A557" t="inlineStr">
        <is>
          <t>Love Cabaret</t>
        </is>
      </c>
      <c r="B557" t="inlineStr">
        <is>
          <t>2024-02-01</t>
        </is>
      </c>
      <c r="C557" t="inlineStr">
        <is>
          <t>Assessoria de Relações Públicas</t>
        </is>
      </c>
      <c r="D557" s="488" t="n">
        <v>0</v>
      </c>
      <c r="E557" t="inlineStr">
        <is>
          <t>2/2024</t>
        </is>
      </c>
    </row>
    <row r="558">
      <c r="A558" t="inlineStr">
        <is>
          <t>Love Cabaret</t>
        </is>
      </c>
      <c r="B558" t="inlineStr">
        <is>
          <t>2024-02-01</t>
        </is>
      </c>
      <c r="C558" t="inlineStr">
        <is>
          <t>Influenciadores</t>
        </is>
      </c>
      <c r="D558" s="488" t="n">
        <v>0</v>
      </c>
      <c r="E558" t="inlineStr">
        <is>
          <t>2/2024</t>
        </is>
      </c>
    </row>
    <row r="559">
      <c r="A559" t="inlineStr">
        <is>
          <t>Love Cabaret</t>
        </is>
      </c>
      <c r="B559" t="inlineStr">
        <is>
          <t>2024-02-01</t>
        </is>
      </c>
      <c r="C559" t="inlineStr">
        <is>
          <t>Publicidade e Propaganda</t>
        </is>
      </c>
      <c r="D559" s="488" t="n">
        <v>0</v>
      </c>
      <c r="E559" t="inlineStr">
        <is>
          <t>2/2024</t>
        </is>
      </c>
    </row>
    <row r="560">
      <c r="A560" t="inlineStr">
        <is>
          <t>Love Cabaret</t>
        </is>
      </c>
      <c r="B560" t="inlineStr">
        <is>
          <t>2024-02-01</t>
        </is>
      </c>
      <c r="C560" t="inlineStr">
        <is>
          <t>Pesquisa de Mercado</t>
        </is>
      </c>
      <c r="D560" s="488" t="n">
        <v>0</v>
      </c>
      <c r="E560" t="inlineStr">
        <is>
          <t>2/2024</t>
        </is>
      </c>
    </row>
    <row r="561">
      <c r="A561" t="inlineStr">
        <is>
          <t>Love Cabaret</t>
        </is>
      </c>
      <c r="B561" t="inlineStr">
        <is>
          <t>2024-02-01</t>
        </is>
      </c>
      <c r="C561" t="inlineStr">
        <is>
          <t>Sessão de Fotos/Captação de Vídeo</t>
        </is>
      </c>
      <c r="D561" s="488" t="n">
        <v>0</v>
      </c>
      <c r="E561" t="inlineStr">
        <is>
          <t>2/2024</t>
        </is>
      </c>
    </row>
    <row r="562">
      <c r="A562" t="inlineStr">
        <is>
          <t>Love Cabaret</t>
        </is>
      </c>
      <c r="B562" t="inlineStr">
        <is>
          <t>2024-02-01</t>
        </is>
      </c>
      <c r="C562" t="inlineStr">
        <is>
          <t>Produção Gráfica e Material Institucional</t>
        </is>
      </c>
      <c r="D562" s="488" t="n">
        <v>-1050</v>
      </c>
      <c r="E562" t="inlineStr">
        <is>
          <t>2/2024</t>
        </is>
      </c>
    </row>
    <row r="563">
      <c r="A563" t="inlineStr">
        <is>
          <t>Love Cabaret</t>
        </is>
      </c>
      <c r="B563" t="inlineStr">
        <is>
          <t>2024-02-01</t>
        </is>
      </c>
      <c r="C563" t="inlineStr">
        <is>
          <t>Eventos de Marketing</t>
        </is>
      </c>
      <c r="D563" s="488" t="n">
        <v>0</v>
      </c>
      <c r="E563" t="inlineStr">
        <is>
          <t>2/2024</t>
        </is>
      </c>
    </row>
    <row r="564">
      <c r="A564" t="inlineStr">
        <is>
          <t>Love Cabaret</t>
        </is>
      </c>
      <c r="B564" t="inlineStr">
        <is>
          <t>2024-02-01</t>
        </is>
      </c>
      <c r="C564" t="inlineStr">
        <is>
          <t>Brindes e Confraternizações</t>
        </is>
      </c>
      <c r="D564" s="488" t="n">
        <v>0</v>
      </c>
      <c r="E564" t="inlineStr">
        <is>
          <t>2/2024</t>
        </is>
      </c>
    </row>
    <row r="565">
      <c r="A565" t="inlineStr">
        <is>
          <t>Love Cabaret</t>
        </is>
      </c>
      <c r="B565" t="inlineStr">
        <is>
          <t>2024-02-01</t>
        </is>
      </c>
      <c r="C565" t="inlineStr">
        <is>
          <t>Ferramentas de Marketing</t>
        </is>
      </c>
      <c r="D565" s="488" t="n">
        <v>-8000</v>
      </c>
      <c r="E565" t="inlineStr">
        <is>
          <t>2/2024</t>
        </is>
      </c>
    </row>
    <row r="566">
      <c r="A566" t="inlineStr">
        <is>
          <t>Love Cabaret</t>
        </is>
      </c>
      <c r="B566" t="inlineStr">
        <is>
          <t>2024-02-01</t>
        </is>
      </c>
      <c r="C566" t="inlineStr">
        <is>
          <t>% sobre Receita Bruta</t>
        </is>
      </c>
      <c r="D566" s="488" t="n">
        <v>-0.03</v>
      </c>
      <c r="E566" t="inlineStr">
        <is>
          <t>2/2024</t>
        </is>
      </c>
    </row>
    <row r="567">
      <c r="A567" t="inlineStr">
        <is>
          <t>Love Cabaret</t>
        </is>
      </c>
      <c r="B567" t="inlineStr">
        <is>
          <t>2024-02-01</t>
        </is>
      </c>
      <c r="C567" t="inlineStr">
        <is>
          <t>Serviços de Terceiros</t>
        </is>
      </c>
      <c r="D567" s="488" t="n">
        <v>-47676.97</v>
      </c>
      <c r="E567" t="inlineStr">
        <is>
          <t>2/2024</t>
        </is>
      </c>
    </row>
    <row r="568">
      <c r="A568" t="inlineStr">
        <is>
          <t>Love Cabaret</t>
        </is>
      </c>
      <c r="B568" t="inlineStr">
        <is>
          <t>2024-02-01</t>
        </is>
      </c>
      <c r="C568" t="inlineStr">
        <is>
          <t>Assessoria Contabil</t>
        </is>
      </c>
      <c r="D568" s="488" t="n">
        <v>-8946.969999999999</v>
      </c>
      <c r="E568" t="inlineStr">
        <is>
          <t>2/2024</t>
        </is>
      </c>
    </row>
    <row r="569">
      <c r="A569" t="inlineStr">
        <is>
          <t>Love Cabaret</t>
        </is>
      </c>
      <c r="B569" t="inlineStr">
        <is>
          <t>2024-02-01</t>
        </is>
      </c>
      <c r="C569" t="inlineStr">
        <is>
          <t>Assessoria RH</t>
        </is>
      </c>
      <c r="D569" s="488" t="n">
        <v>-1500</v>
      </c>
      <c r="E569" t="inlineStr">
        <is>
          <t>2/2024</t>
        </is>
      </c>
    </row>
    <row r="570">
      <c r="A570" t="inlineStr">
        <is>
          <t>Love Cabaret</t>
        </is>
      </c>
      <c r="B570" t="inlineStr">
        <is>
          <t>2024-02-01</t>
        </is>
      </c>
      <c r="C570" t="inlineStr">
        <is>
          <t>Assessoria em Geral</t>
        </is>
      </c>
      <c r="D570" s="488" t="n">
        <v>-9870</v>
      </c>
      <c r="E570" t="inlineStr">
        <is>
          <t>2/2024</t>
        </is>
      </c>
    </row>
    <row r="571">
      <c r="A571" t="inlineStr">
        <is>
          <t>Love Cabaret</t>
        </is>
      </c>
      <c r="B571" t="inlineStr">
        <is>
          <t>2024-02-01</t>
        </is>
      </c>
      <c r="C571" t="inlineStr">
        <is>
          <t>Assessoria Financeira</t>
        </is>
      </c>
      <c r="D571" s="488" t="n">
        <v>0</v>
      </c>
      <c r="E571" t="inlineStr">
        <is>
          <t>2/2024</t>
        </is>
      </c>
    </row>
    <row r="572">
      <c r="A572" t="inlineStr">
        <is>
          <t>Love Cabaret</t>
        </is>
      </c>
      <c r="B572" t="inlineStr">
        <is>
          <t>2024-02-01</t>
        </is>
      </c>
      <c r="C572" t="inlineStr">
        <is>
          <t>Assessoria Jurídica</t>
        </is>
      </c>
      <c r="D572" s="488" t="n">
        <v>0</v>
      </c>
      <c r="E572" t="inlineStr">
        <is>
          <t>2/2024</t>
        </is>
      </c>
    </row>
    <row r="573">
      <c r="A573" t="inlineStr">
        <is>
          <t>Love Cabaret</t>
        </is>
      </c>
      <c r="B573" t="inlineStr">
        <is>
          <t>2024-02-01</t>
        </is>
      </c>
      <c r="C573" t="inlineStr">
        <is>
          <t>Assessoria de Alimentos e Bebidas</t>
        </is>
      </c>
      <c r="D573" s="488" t="n">
        <v>0</v>
      </c>
      <c r="E573" t="inlineStr">
        <is>
          <t>2/2024</t>
        </is>
      </c>
    </row>
    <row r="574">
      <c r="A574" t="inlineStr">
        <is>
          <t>Love Cabaret</t>
        </is>
      </c>
      <c r="B574" t="inlineStr">
        <is>
          <t>2024-02-01</t>
        </is>
      </c>
      <c r="C574" t="inlineStr">
        <is>
          <t>Assessoria de Projetos</t>
        </is>
      </c>
      <c r="D574" s="488" t="n">
        <v>0</v>
      </c>
      <c r="E574" t="inlineStr">
        <is>
          <t>2/2024</t>
        </is>
      </c>
    </row>
    <row r="575">
      <c r="A575" t="inlineStr">
        <is>
          <t>Love Cabaret</t>
        </is>
      </c>
      <c r="B575" t="inlineStr">
        <is>
          <t>2024-02-01</t>
        </is>
      </c>
      <c r="C575" t="inlineStr">
        <is>
          <t>Serviços de Segurança</t>
        </is>
      </c>
      <c r="D575" s="488" t="n">
        <v>-27360</v>
      </c>
      <c r="E575" t="inlineStr">
        <is>
          <t>2/2024</t>
        </is>
      </c>
    </row>
    <row r="576">
      <c r="A576" t="inlineStr">
        <is>
          <t>Love Cabaret</t>
        </is>
      </c>
      <c r="B576" t="inlineStr">
        <is>
          <t>2024-02-01</t>
        </is>
      </c>
      <c r="C576" t="inlineStr">
        <is>
          <t>Valet/Motoboy</t>
        </is>
      </c>
      <c r="D576" s="488" t="n">
        <v>0</v>
      </c>
      <c r="E576" t="inlineStr">
        <is>
          <t>2/2024</t>
        </is>
      </c>
    </row>
    <row r="577">
      <c r="A577" t="inlineStr">
        <is>
          <t>Love Cabaret</t>
        </is>
      </c>
      <c r="B577" t="inlineStr">
        <is>
          <t>2024-02-01</t>
        </is>
      </c>
      <c r="C577" t="inlineStr">
        <is>
          <t>% sobre Receita Bruta</t>
        </is>
      </c>
      <c r="D577" s="488" t="n">
        <v>-0.1</v>
      </c>
      <c r="E577" t="inlineStr">
        <is>
          <t>2/2024</t>
        </is>
      </c>
    </row>
    <row r="578">
      <c r="A578" t="inlineStr">
        <is>
          <t>Love Cabaret</t>
        </is>
      </c>
      <c r="B578" t="inlineStr">
        <is>
          <t>2024-02-01</t>
        </is>
      </c>
      <c r="C578" t="inlineStr">
        <is>
          <t>Locação de Equipamentos</t>
        </is>
      </c>
      <c r="D578" s="488" t="n">
        <v>-7764.04</v>
      </c>
      <c r="E578" t="inlineStr">
        <is>
          <t>2/2024</t>
        </is>
      </c>
    </row>
    <row r="579">
      <c r="A579" t="inlineStr">
        <is>
          <t>Love Cabaret</t>
        </is>
      </c>
      <c r="B579" t="inlineStr">
        <is>
          <t>2024-02-01</t>
        </is>
      </c>
      <c r="C579" t="inlineStr">
        <is>
          <t>Locações de Equipamentos - Operacionais</t>
        </is>
      </c>
      <c r="D579" s="488" t="n">
        <v>-7764.04</v>
      </c>
      <c r="E579" t="inlineStr">
        <is>
          <t>2/2024</t>
        </is>
      </c>
    </row>
    <row r="580">
      <c r="A580" t="inlineStr">
        <is>
          <t>Love Cabaret</t>
        </is>
      </c>
      <c r="B580" t="inlineStr">
        <is>
          <t>2024-02-01</t>
        </is>
      </c>
      <c r="C580" t="inlineStr">
        <is>
          <t>Locação de Equipamentos - Informatica e TI</t>
        </is>
      </c>
      <c r="D580" s="488" t="n">
        <v>0</v>
      </c>
      <c r="E580" t="inlineStr">
        <is>
          <t>2/2024</t>
        </is>
      </c>
    </row>
    <row r="581">
      <c r="A581" t="inlineStr">
        <is>
          <t>Love Cabaret</t>
        </is>
      </c>
      <c r="B581" t="inlineStr">
        <is>
          <t>2024-02-01</t>
        </is>
      </c>
      <c r="C581" t="inlineStr">
        <is>
          <t>Locações de Equipamentos - Comunicação e Marketing</t>
        </is>
      </c>
      <c r="D581" s="488" t="n">
        <v>0</v>
      </c>
      <c r="E581" t="inlineStr">
        <is>
          <t>2/2024</t>
        </is>
      </c>
    </row>
    <row r="582">
      <c r="A582" t="inlineStr">
        <is>
          <t>Love Cabaret</t>
        </is>
      </c>
      <c r="B582" t="inlineStr">
        <is>
          <t>2024-02-01</t>
        </is>
      </c>
      <c r="C582" t="inlineStr">
        <is>
          <t>Locação de Utensílios</t>
        </is>
      </c>
      <c r="D582" s="488" t="n">
        <v>0</v>
      </c>
      <c r="E582" t="inlineStr">
        <is>
          <t>2/2024</t>
        </is>
      </c>
    </row>
    <row r="583">
      <c r="A583" t="inlineStr">
        <is>
          <t>Love Cabaret</t>
        </is>
      </c>
      <c r="B583" t="inlineStr">
        <is>
          <t>2024-02-01</t>
        </is>
      </c>
      <c r="C583" t="inlineStr">
        <is>
          <t>% sobre Receita Bruta</t>
        </is>
      </c>
      <c r="D583" s="488" t="n">
        <v>-0.02</v>
      </c>
      <c r="E583" t="inlineStr">
        <is>
          <t>2/2024</t>
        </is>
      </c>
    </row>
    <row r="584">
      <c r="A584" t="inlineStr">
        <is>
          <t>Love Cabaret</t>
        </is>
      </c>
      <c r="B584" t="inlineStr">
        <is>
          <t>2024-02-01</t>
        </is>
      </c>
      <c r="C584" t="inlineStr">
        <is>
          <t>Sistema de Franquias</t>
        </is>
      </c>
      <c r="D584" s="488" t="n">
        <v>0</v>
      </c>
      <c r="E584" t="inlineStr">
        <is>
          <t>2/2024</t>
        </is>
      </c>
    </row>
    <row r="585">
      <c r="A585" t="inlineStr">
        <is>
          <t>Love Cabaret</t>
        </is>
      </c>
      <c r="B585" t="inlineStr">
        <is>
          <t>2024-02-01</t>
        </is>
      </c>
      <c r="C585" t="inlineStr">
        <is>
          <t>Royalties</t>
        </is>
      </c>
      <c r="D585" s="488" t="n">
        <v>0</v>
      </c>
      <c r="E585" t="inlineStr">
        <is>
          <t>2/2024</t>
        </is>
      </c>
    </row>
    <row r="586">
      <c r="A586" t="inlineStr">
        <is>
          <t>Love Cabaret</t>
        </is>
      </c>
      <c r="B586" t="inlineStr">
        <is>
          <t>2024-02-01</t>
        </is>
      </c>
      <c r="C586" t="inlineStr">
        <is>
          <t>Fundo de Propaganda</t>
        </is>
      </c>
      <c r="D586" s="488" t="n">
        <v>0</v>
      </c>
      <c r="E586" t="inlineStr">
        <is>
          <t>2/2024</t>
        </is>
      </c>
    </row>
    <row r="587">
      <c r="A587" t="inlineStr">
        <is>
          <t>Love Cabaret</t>
        </is>
      </c>
      <c r="B587" t="inlineStr">
        <is>
          <t>2024-02-01</t>
        </is>
      </c>
      <c r="C587" t="inlineStr">
        <is>
          <t>Fee Gestão FB</t>
        </is>
      </c>
      <c r="D587" s="488" t="n">
        <v>0</v>
      </c>
      <c r="E587" t="inlineStr">
        <is>
          <t>2/2024</t>
        </is>
      </c>
    </row>
    <row r="588">
      <c r="A588" t="inlineStr">
        <is>
          <t>Love Cabaret</t>
        </is>
      </c>
      <c r="B588" t="inlineStr">
        <is>
          <t>2024-02-01</t>
        </is>
      </c>
      <c r="C588" t="inlineStr">
        <is>
          <t>% sobre Receita Bruta</t>
        </is>
      </c>
      <c r="D588" s="488" t="n">
        <v>0</v>
      </c>
      <c r="E588" t="inlineStr">
        <is>
          <t>2/2024</t>
        </is>
      </c>
    </row>
    <row r="589">
      <c r="A589" t="inlineStr">
        <is>
          <t>Love Cabaret</t>
        </is>
      </c>
      <c r="B589" t="inlineStr">
        <is>
          <t>2024-02-01</t>
        </is>
      </c>
      <c r="C589" t="inlineStr">
        <is>
          <t>TOTAL - DESPESAS OPERATIVAS</t>
        </is>
      </c>
      <c r="D589" s="488" t="n">
        <v>-431884.19</v>
      </c>
      <c r="E589" t="inlineStr">
        <is>
          <t>2/2024</t>
        </is>
      </c>
    </row>
    <row r="590">
      <c r="A590" t="inlineStr">
        <is>
          <t>Love Cabaret</t>
        </is>
      </c>
      <c r="B590" t="inlineStr">
        <is>
          <t>2024-02-01</t>
        </is>
      </c>
      <c r="C590" t="inlineStr">
        <is>
          <t>% sobre Receita Bruta</t>
        </is>
      </c>
      <c r="D590" s="488" t="n">
        <v>-0.87</v>
      </c>
      <c r="E590" t="inlineStr">
        <is>
          <t>2/2024</t>
        </is>
      </c>
    </row>
    <row r="591">
      <c r="A591" t="inlineStr">
        <is>
          <t>Love Cabaret</t>
        </is>
      </c>
      <c r="B591" t="inlineStr">
        <is>
          <t>2024-02-01</t>
        </is>
      </c>
      <c r="C591" t="inlineStr">
        <is>
          <t>EBITDA</t>
        </is>
      </c>
      <c r="D591" s="488" t="n">
        <v>-191569.92</v>
      </c>
      <c r="E591" t="inlineStr">
        <is>
          <t>2/2024</t>
        </is>
      </c>
    </row>
    <row r="592">
      <c r="A592" t="inlineStr">
        <is>
          <t>Love Cabaret</t>
        </is>
      </c>
      <c r="B592" t="inlineStr">
        <is>
          <t>2024-02-01</t>
        </is>
      </c>
      <c r="C592" t="inlineStr">
        <is>
          <t>% sobre Receita Bruta</t>
        </is>
      </c>
      <c r="D592" s="488" t="n">
        <v>-0.39</v>
      </c>
      <c r="E592" t="inlineStr">
        <is>
          <t>2/2024</t>
        </is>
      </c>
    </row>
    <row r="593">
      <c r="A593" t="inlineStr">
        <is>
          <t>Love Cabaret</t>
        </is>
      </c>
      <c r="B593" t="inlineStr">
        <is>
          <t>2024-02-01</t>
        </is>
      </c>
      <c r="C593" t="inlineStr">
        <is>
          <t>(-) Depreciação/Amortização</t>
        </is>
      </c>
      <c r="D593" s="488" t="n">
        <v>0</v>
      </c>
      <c r="E593" t="inlineStr">
        <is>
          <t>2/2024</t>
        </is>
      </c>
    </row>
    <row r="594">
      <c r="A594" t="inlineStr">
        <is>
          <t>Love Cabaret</t>
        </is>
      </c>
      <c r="B594" t="inlineStr">
        <is>
          <t>2024-02-01</t>
        </is>
      </c>
      <c r="C594" t="inlineStr">
        <is>
          <t>EBIT</t>
        </is>
      </c>
      <c r="D594" s="488" t="n">
        <v>-191569.92</v>
      </c>
      <c r="E594" t="inlineStr">
        <is>
          <t>2/2024</t>
        </is>
      </c>
    </row>
    <row r="595">
      <c r="A595" t="inlineStr">
        <is>
          <t>Love Cabaret</t>
        </is>
      </c>
      <c r="B595" t="inlineStr">
        <is>
          <t>2024-02-01</t>
        </is>
      </c>
      <c r="C595" t="inlineStr">
        <is>
          <t>(+/-) Receitas/Despesas Financeiras</t>
        </is>
      </c>
      <c r="D595" s="488" t="n">
        <v>-507.42</v>
      </c>
      <c r="E595" t="inlineStr">
        <is>
          <t>2/2024</t>
        </is>
      </c>
    </row>
    <row r="596">
      <c r="A596" t="inlineStr">
        <is>
          <t>Love Cabaret</t>
        </is>
      </c>
      <c r="B596" t="inlineStr">
        <is>
          <t>2024-02-01</t>
        </is>
      </c>
      <c r="C596" t="inlineStr">
        <is>
          <t>(+) Receitas de Patrocínio</t>
        </is>
      </c>
      <c r="D596" s="488" t="n">
        <v>0</v>
      </c>
      <c r="E596" t="inlineStr">
        <is>
          <t>2/2024</t>
        </is>
      </c>
    </row>
    <row r="597">
      <c r="A597" t="inlineStr">
        <is>
          <t>Love Cabaret</t>
        </is>
      </c>
      <c r="B597" t="inlineStr">
        <is>
          <t>2024-02-01</t>
        </is>
      </c>
      <c r="C597" t="inlineStr">
        <is>
          <t>(-) Despesas de Patrocínio</t>
        </is>
      </c>
      <c r="D597" s="488" t="n">
        <v>-2118.6</v>
      </c>
      <c r="E597" t="inlineStr">
        <is>
          <t>2/2024</t>
        </is>
      </c>
    </row>
    <row r="598">
      <c r="A598" t="inlineStr">
        <is>
          <t>Love Cabaret</t>
        </is>
      </c>
      <c r="B598" t="inlineStr">
        <is>
          <t>2024-02-01</t>
        </is>
      </c>
      <c r="C598" t="inlineStr">
        <is>
          <t>Resultado Antes do IR</t>
        </is>
      </c>
      <c r="D598" s="488" t="n">
        <v>-194195.94</v>
      </c>
      <c r="E598" t="inlineStr">
        <is>
          <t>2/2024</t>
        </is>
      </c>
    </row>
    <row r="599">
      <c r="A599" t="inlineStr">
        <is>
          <t>Love Cabaret</t>
        </is>
      </c>
      <c r="B599" t="inlineStr">
        <is>
          <t>2024-02-01</t>
        </is>
      </c>
      <c r="C599" t="inlineStr">
        <is>
          <t>(-) Impostos</t>
        </is>
      </c>
      <c r="D599" s="488" t="n">
        <v>-13588.3</v>
      </c>
      <c r="E599" t="inlineStr">
        <is>
          <t>2/2024</t>
        </is>
      </c>
    </row>
    <row r="600">
      <c r="A600" t="inlineStr">
        <is>
          <t>Love Cabaret</t>
        </is>
      </c>
      <c r="B600" t="inlineStr">
        <is>
          <t>2024-02-01</t>
        </is>
      </c>
      <c r="C600" t="inlineStr">
        <is>
          <t>SIMPLES</t>
        </is>
      </c>
      <c r="D600" s="488" t="n">
        <v>0</v>
      </c>
      <c r="E600" t="inlineStr">
        <is>
          <t>2/2024</t>
        </is>
      </c>
    </row>
    <row r="601">
      <c r="A601" t="inlineStr">
        <is>
          <t>Love Cabaret</t>
        </is>
      </c>
      <c r="B601" t="inlineStr">
        <is>
          <t>2024-02-01</t>
        </is>
      </c>
      <c r="C601" t="inlineStr">
        <is>
          <t>IRPJ</t>
        </is>
      </c>
      <c r="D601" s="488" t="n">
        <v>-5453.5</v>
      </c>
      <c r="E601" t="inlineStr">
        <is>
          <t>2/2024</t>
        </is>
      </c>
    </row>
    <row r="602">
      <c r="A602" t="inlineStr">
        <is>
          <t>Love Cabaret</t>
        </is>
      </c>
      <c r="B602" t="inlineStr">
        <is>
          <t>2024-02-01</t>
        </is>
      </c>
      <c r="C602" t="inlineStr">
        <is>
          <t>IRPJ 10%</t>
        </is>
      </c>
      <c r="D602" s="488" t="n">
        <v>-3226.65</v>
      </c>
      <c r="E602" t="inlineStr">
        <is>
          <t>2/2024</t>
        </is>
      </c>
    </row>
    <row r="603">
      <c r="A603" t="inlineStr">
        <is>
          <t>Love Cabaret</t>
        </is>
      </c>
      <c r="B603" t="inlineStr">
        <is>
          <t>2024-02-01</t>
        </is>
      </c>
      <c r="C603" t="inlineStr">
        <is>
          <t>CSLL</t>
        </is>
      </c>
      <c r="D603" s="488" t="n">
        <v>-4908.15</v>
      </c>
      <c r="E603" t="inlineStr">
        <is>
          <t>2/2024</t>
        </is>
      </c>
    </row>
    <row r="604">
      <c r="A604" t="inlineStr">
        <is>
          <t>Love Cabaret</t>
        </is>
      </c>
      <c r="B604" t="inlineStr">
        <is>
          <t>2024-02-01</t>
        </is>
      </c>
      <c r="C604" t="inlineStr">
        <is>
          <t>Resultado Líquido</t>
        </is>
      </c>
      <c r="D604" s="488" t="n">
        <v>-207784.24</v>
      </c>
      <c r="E604" t="inlineStr">
        <is>
          <t>2/2024</t>
        </is>
      </c>
    </row>
    <row r="605">
      <c r="A605" t="inlineStr">
        <is>
          <t>Love Cabaret</t>
        </is>
      </c>
      <c r="B605" t="inlineStr">
        <is>
          <t>2024-02-01</t>
        </is>
      </c>
      <c r="C605" t="inlineStr">
        <is>
          <t>% sobre Receita Bruta</t>
        </is>
      </c>
      <c r="D605" s="488" t="n">
        <v>-0.42</v>
      </c>
      <c r="E605" t="inlineStr">
        <is>
          <t>2/2024</t>
        </is>
      </c>
    </row>
    <row r="606">
      <c r="A606" t="inlineStr">
        <is>
          <t>Love Cabaret</t>
        </is>
      </c>
      <c r="B606" t="inlineStr">
        <is>
          <t>2024-02-01</t>
        </is>
      </c>
      <c r="C606" t="inlineStr">
        <is>
          <t>(-) CAPEX (Investimentos)</t>
        </is>
      </c>
      <c r="D606" s="488" t="n">
        <v>-2649.5</v>
      </c>
      <c r="E606" t="inlineStr">
        <is>
          <t>2/2024</t>
        </is>
      </c>
    </row>
    <row r="607">
      <c r="A607" t="inlineStr">
        <is>
          <t>Love Cabaret</t>
        </is>
      </c>
      <c r="B607" t="inlineStr">
        <is>
          <t>2024-02-01</t>
        </is>
      </c>
      <c r="C607" t="inlineStr">
        <is>
          <t>Investimento - Construção - Obra</t>
        </is>
      </c>
      <c r="D607" s="488" t="n">
        <v>0</v>
      </c>
      <c r="E607" t="inlineStr">
        <is>
          <t>2/2024</t>
        </is>
      </c>
    </row>
    <row r="608">
      <c r="A608" t="inlineStr">
        <is>
          <t>Love Cabaret</t>
        </is>
      </c>
      <c r="B608" t="inlineStr">
        <is>
          <t>2024-02-01</t>
        </is>
      </c>
      <c r="C608" t="inlineStr">
        <is>
          <t>Investimento - Equipamentos</t>
        </is>
      </c>
      <c r="D608" s="488" t="n">
        <v>-2649.5</v>
      </c>
      <c r="E608" t="inlineStr">
        <is>
          <t>2/2024</t>
        </is>
      </c>
    </row>
    <row r="609">
      <c r="A609" t="inlineStr">
        <is>
          <t>Love Cabaret</t>
        </is>
      </c>
      <c r="B609" t="inlineStr">
        <is>
          <t>2024-02-01</t>
        </is>
      </c>
      <c r="C609" t="inlineStr">
        <is>
          <t>Investimento - Utensílios</t>
        </is>
      </c>
      <c r="D609" s="488" t="n">
        <v>0</v>
      </c>
      <c r="E609" t="inlineStr">
        <is>
          <t>2/2024</t>
        </is>
      </c>
    </row>
    <row r="610">
      <c r="A610" t="inlineStr">
        <is>
          <t>Love Cabaret</t>
        </is>
      </c>
      <c r="B610" t="inlineStr">
        <is>
          <t>2024-02-01</t>
        </is>
      </c>
      <c r="C610" t="inlineStr">
        <is>
          <t>Investimento - Mobiliário e Decoração</t>
        </is>
      </c>
      <c r="D610" s="488" t="n">
        <v>0</v>
      </c>
      <c r="E610" t="inlineStr">
        <is>
          <t>2/2024</t>
        </is>
      </c>
    </row>
    <row r="611">
      <c r="A611" t="inlineStr">
        <is>
          <t>Love Cabaret</t>
        </is>
      </c>
      <c r="B611" t="inlineStr">
        <is>
          <t>2024-02-01</t>
        </is>
      </c>
      <c r="C611" t="inlineStr">
        <is>
          <t>Investimento - Projetos</t>
        </is>
      </c>
      <c r="D611" s="488" t="n">
        <v>0</v>
      </c>
      <c r="E611" t="inlineStr">
        <is>
          <t>2/2024</t>
        </is>
      </c>
    </row>
    <row r="612">
      <c r="A612" t="inlineStr">
        <is>
          <t>Love Cabaret</t>
        </is>
      </c>
      <c r="B612" t="inlineStr">
        <is>
          <t>2024-02-01</t>
        </is>
      </c>
      <c r="C612" t="inlineStr">
        <is>
          <t>Investimento - Paisagismo</t>
        </is>
      </c>
      <c r="D612" s="488" t="n">
        <v>0</v>
      </c>
      <c r="E612" t="inlineStr">
        <is>
          <t>2/2024</t>
        </is>
      </c>
    </row>
    <row r="613">
      <c r="A613" t="inlineStr">
        <is>
          <t>Love Cabaret</t>
        </is>
      </c>
      <c r="B613" t="inlineStr">
        <is>
          <t>2024-02-01</t>
        </is>
      </c>
      <c r="C613" t="inlineStr">
        <is>
          <t>Investimento - Sistemas Gerais - Implantação</t>
        </is>
      </c>
      <c r="D613" s="488" t="n">
        <v>0</v>
      </c>
      <c r="E613" t="inlineStr">
        <is>
          <t>2/2024</t>
        </is>
      </c>
    </row>
    <row r="614">
      <c r="A614" t="inlineStr">
        <is>
          <t>Love Cabaret</t>
        </is>
      </c>
      <c r="B614" t="inlineStr">
        <is>
          <t>2024-02-01</t>
        </is>
      </c>
      <c r="C614" t="inlineStr">
        <is>
          <t>Investimento - Marketing</t>
        </is>
      </c>
      <c r="D614" s="488" t="n">
        <v>0</v>
      </c>
      <c r="E614" t="inlineStr">
        <is>
          <t>2/2024</t>
        </is>
      </c>
    </row>
    <row r="615">
      <c r="A615" t="inlineStr">
        <is>
          <t>Love Cabaret</t>
        </is>
      </c>
      <c r="B615" t="inlineStr">
        <is>
          <t>2024-02-01</t>
        </is>
      </c>
      <c r="C615" t="inlineStr">
        <is>
          <t>Investimento - Uniformes</t>
        </is>
      </c>
      <c r="D615" s="488" t="n">
        <v>0</v>
      </c>
      <c r="E615" t="inlineStr">
        <is>
          <t>2/2024</t>
        </is>
      </c>
    </row>
    <row r="616">
      <c r="A616" t="inlineStr">
        <is>
          <t>Love Cabaret</t>
        </is>
      </c>
      <c r="B616" t="inlineStr">
        <is>
          <t>2024-02-01</t>
        </is>
      </c>
      <c r="C616" t="inlineStr">
        <is>
          <t>Investimento - Despesas pré-operacionais</t>
        </is>
      </c>
      <c r="D616" s="488" t="n">
        <v>0</v>
      </c>
      <c r="E616" t="inlineStr">
        <is>
          <t>2/2024</t>
        </is>
      </c>
    </row>
    <row r="617">
      <c r="A617" t="inlineStr">
        <is>
          <t>Love Cabaret</t>
        </is>
      </c>
      <c r="B617" t="inlineStr">
        <is>
          <t>2024-02-01</t>
        </is>
      </c>
      <c r="C617" t="inlineStr">
        <is>
          <t>Investimento - Taxa de Licença</t>
        </is>
      </c>
      <c r="D617" s="488" t="n">
        <v>0</v>
      </c>
      <c r="E617" t="inlineStr">
        <is>
          <t>2/2024</t>
        </is>
      </c>
    </row>
    <row r="618">
      <c r="A618" t="inlineStr">
        <is>
          <t>Love Cabaret</t>
        </is>
      </c>
      <c r="B618" t="inlineStr">
        <is>
          <t>2024-02-01</t>
        </is>
      </c>
      <c r="C618" t="inlineStr">
        <is>
          <t>Investimento - Outros luvas</t>
        </is>
      </c>
      <c r="D618" s="488" t="n">
        <v>0</v>
      </c>
      <c r="E618" t="inlineStr">
        <is>
          <t>2/2024</t>
        </is>
      </c>
    </row>
    <row r="619">
      <c r="A619" t="inlineStr">
        <is>
          <t>Love Cabaret</t>
        </is>
      </c>
      <c r="B619" t="inlineStr">
        <is>
          <t>2024-02-01</t>
        </is>
      </c>
      <c r="C619" t="inlineStr">
        <is>
          <t>Investimento - Ativos AMBEV</t>
        </is>
      </c>
      <c r="D619" s="488" t="n">
        <v>0</v>
      </c>
      <c r="E619" t="inlineStr">
        <is>
          <t>2/2024</t>
        </is>
      </c>
    </row>
    <row r="620">
      <c r="A620" t="inlineStr">
        <is>
          <t>Love Cabaret</t>
        </is>
      </c>
      <c r="B620" t="inlineStr">
        <is>
          <t>2024-02-01</t>
        </is>
      </c>
      <c r="C620" t="inlineStr">
        <is>
          <t>Investimento - Estrutura Chopp - Balcão</t>
        </is>
      </c>
      <c r="D620" s="488" t="n">
        <v>0</v>
      </c>
      <c r="E620" t="inlineStr">
        <is>
          <t>2/2024</t>
        </is>
      </c>
    </row>
    <row r="621">
      <c r="A621" t="inlineStr">
        <is>
          <t>Love Cabaret</t>
        </is>
      </c>
      <c r="B621" t="inlineStr">
        <is>
          <t>2024-02-01</t>
        </is>
      </c>
      <c r="C621" t="inlineStr">
        <is>
          <t>Investimento - Estrutura Chopp - Camara Refrigerada</t>
        </is>
      </c>
      <c r="D621" s="488" t="n">
        <v>0</v>
      </c>
      <c r="E621" t="inlineStr">
        <is>
          <t>2/2024</t>
        </is>
      </c>
    </row>
    <row r="622">
      <c r="A622" t="inlineStr">
        <is>
          <t>Love Cabaret</t>
        </is>
      </c>
      <c r="B622" t="inlineStr">
        <is>
          <t>2024-02-01</t>
        </is>
      </c>
      <c r="C622" t="inlineStr">
        <is>
          <t>Investimento - Estrutura Chopp - Chopeira</t>
        </is>
      </c>
      <c r="D622" s="488" t="n">
        <v>0</v>
      </c>
      <c r="E622" t="inlineStr">
        <is>
          <t>2/2024</t>
        </is>
      </c>
    </row>
    <row r="623">
      <c r="A623" t="inlineStr">
        <is>
          <t>Love Cabaret</t>
        </is>
      </c>
      <c r="B623" t="inlineStr">
        <is>
          <t>2024-02-01</t>
        </is>
      </c>
      <c r="C623" t="inlineStr">
        <is>
          <t>(+/-) Outras variações no fluxo de caixa</t>
        </is>
      </c>
      <c r="D623" s="488" t="n">
        <v>0</v>
      </c>
      <c r="E623" t="inlineStr">
        <is>
          <t>2/2024</t>
        </is>
      </c>
    </row>
    <row r="624">
      <c r="A624" t="inlineStr">
        <is>
          <t>Love Cabaret</t>
        </is>
      </c>
      <c r="B624" t="inlineStr">
        <is>
          <t>2024-02-01</t>
        </is>
      </c>
      <c r="C624" t="inlineStr">
        <is>
          <t>Remuneração Variável</t>
        </is>
      </c>
      <c r="D624" s="488" t="n">
        <v>0</v>
      </c>
      <c r="E624" t="inlineStr">
        <is>
          <t>2/2024</t>
        </is>
      </c>
    </row>
    <row r="625">
      <c r="A625" t="inlineStr">
        <is>
          <t>Love Cabaret</t>
        </is>
      </c>
      <c r="B625" t="inlineStr">
        <is>
          <t>2024-02-01</t>
        </is>
      </c>
      <c r="C625" t="inlineStr">
        <is>
          <t>Dividendos</t>
        </is>
      </c>
      <c r="D625" s="488" t="n">
        <v>0</v>
      </c>
      <c r="E625" t="inlineStr">
        <is>
          <t>2/2024</t>
        </is>
      </c>
    </row>
    <row r="626">
      <c r="A626" t="inlineStr">
        <is>
          <t>Love Cabaret</t>
        </is>
      </c>
      <c r="B626" t="inlineStr">
        <is>
          <t>2024-02-01</t>
        </is>
      </c>
      <c r="C626" t="inlineStr">
        <is>
          <t>Endividamento Geral</t>
        </is>
      </c>
      <c r="D626" s="488" t="n">
        <v>0</v>
      </c>
      <c r="E626" t="inlineStr">
        <is>
          <t>2/2024</t>
        </is>
      </c>
    </row>
    <row r="627">
      <c r="A627" t="inlineStr">
        <is>
          <t>Love Cabaret</t>
        </is>
      </c>
      <c r="B627" t="inlineStr">
        <is>
          <t>2024-02-01</t>
        </is>
      </c>
      <c r="C627" t="inlineStr">
        <is>
          <t>Processo Judicial</t>
        </is>
      </c>
      <c r="D627" s="488" t="n">
        <v>0</v>
      </c>
      <c r="E627" t="inlineStr">
        <is>
          <t>2/2024</t>
        </is>
      </c>
    </row>
    <row r="628">
      <c r="A628" t="inlineStr">
        <is>
          <t>Love Cabaret</t>
        </is>
      </c>
      <c r="B628" t="inlineStr">
        <is>
          <t>2024-02-01</t>
        </is>
      </c>
      <c r="C628" t="inlineStr">
        <is>
          <t>Processo Civil</t>
        </is>
      </c>
      <c r="D628" s="488" t="n">
        <v>0</v>
      </c>
      <c r="E628" t="inlineStr">
        <is>
          <t>2/2024</t>
        </is>
      </c>
    </row>
    <row r="629">
      <c r="A629" t="inlineStr">
        <is>
          <t>Love Cabaret</t>
        </is>
      </c>
      <c r="B629" t="inlineStr">
        <is>
          <t>2024-02-01</t>
        </is>
      </c>
      <c r="C629" t="inlineStr">
        <is>
          <t>Recurso Processual</t>
        </is>
      </c>
      <c r="D629" s="488" t="n">
        <v>0</v>
      </c>
      <c r="E629" t="inlineStr">
        <is>
          <t>2/2024</t>
        </is>
      </c>
    </row>
    <row r="630">
      <c r="A630" t="inlineStr">
        <is>
          <t>Love Cabaret</t>
        </is>
      </c>
      <c r="B630" t="inlineStr">
        <is>
          <t>2024-02-01</t>
        </is>
      </c>
      <c r="C630" t="inlineStr">
        <is>
          <t>Empréstimos Gerais</t>
        </is>
      </c>
      <c r="D630" s="488" t="n">
        <v>0</v>
      </c>
      <c r="E630" t="inlineStr">
        <is>
          <t>2/2024</t>
        </is>
      </c>
    </row>
    <row r="631">
      <c r="A631" t="inlineStr">
        <is>
          <t>Love Cabaret</t>
        </is>
      </c>
      <c r="B631" t="inlineStr">
        <is>
          <t>2024-02-01</t>
        </is>
      </c>
      <c r="C631" t="inlineStr">
        <is>
          <t>Total - Variações s/ Resultado Líquido</t>
        </is>
      </c>
      <c r="D631" s="488" t="n">
        <v>0</v>
      </c>
      <c r="E631" t="inlineStr">
        <is>
          <t>2/2024</t>
        </is>
      </c>
    </row>
    <row r="632">
      <c r="A632" t="inlineStr">
        <is>
          <t>Love Cabaret</t>
        </is>
      </c>
      <c r="B632" t="inlineStr">
        <is>
          <t>2024-02-01</t>
        </is>
      </c>
      <c r="C632" t="inlineStr">
        <is>
          <t>FCF</t>
        </is>
      </c>
      <c r="D632" s="488" t="n">
        <v>0</v>
      </c>
      <c r="E632" t="inlineStr">
        <is>
          <t>2/2024</t>
        </is>
      </c>
    </row>
    <row r="633">
      <c r="A633" t="inlineStr">
        <is>
          <t>Love Cabaret</t>
        </is>
      </c>
      <c r="B633" t="inlineStr">
        <is>
          <t>2024-02-01</t>
        </is>
      </c>
      <c r="C633" t="inlineStr">
        <is>
          <t>Saldo Operacional</t>
        </is>
      </c>
      <c r="D633" s="488" t="n">
        <v>0</v>
      </c>
      <c r="E633" t="inlineStr">
        <is>
          <t>2/2024</t>
        </is>
      </c>
    </row>
    <row r="634">
      <c r="A634" t="inlineStr">
        <is>
          <t>Love Cabaret</t>
        </is>
      </c>
      <c r="B634" t="inlineStr">
        <is>
          <t>2024-03-01</t>
        </is>
      </c>
      <c r="C634" t="inlineStr">
        <is>
          <t>FATURAMENTO BRUTO</t>
        </is>
      </c>
      <c r="D634" s="488" t="n">
        <v>819867.4</v>
      </c>
      <c r="E634" t="inlineStr">
        <is>
          <t>3/2024</t>
        </is>
      </c>
    </row>
    <row r="635">
      <c r="A635" t="inlineStr">
        <is>
          <t>Love Cabaret</t>
        </is>
      </c>
      <c r="B635" t="inlineStr">
        <is>
          <t>2024-03-01</t>
        </is>
      </c>
      <c r="C635" t="inlineStr">
        <is>
          <t>Alimentação</t>
        </is>
      </c>
      <c r="D635" s="488" t="n">
        <v>105714</v>
      </c>
      <c r="E635" t="inlineStr">
        <is>
          <t>3/2024</t>
        </is>
      </c>
    </row>
    <row r="636">
      <c r="A636" t="inlineStr">
        <is>
          <t>Love Cabaret</t>
        </is>
      </c>
      <c r="B636" t="inlineStr">
        <is>
          <t>2024-03-01</t>
        </is>
      </c>
      <c r="C636" t="inlineStr">
        <is>
          <t>Bebida</t>
        </is>
      </c>
      <c r="D636" s="488" t="n">
        <v>254462</v>
      </c>
      <c r="E636" t="inlineStr">
        <is>
          <t>3/2024</t>
        </is>
      </c>
    </row>
    <row r="637">
      <c r="A637" t="inlineStr">
        <is>
          <t>Love Cabaret</t>
        </is>
      </c>
      <c r="B637" t="inlineStr">
        <is>
          <t>2024-03-01</t>
        </is>
      </c>
      <c r="C637" t="inlineStr">
        <is>
          <t>Artístico (couvert/shows)</t>
        </is>
      </c>
      <c r="D637" s="488" t="n">
        <v>164560.44</v>
      </c>
      <c r="E637" t="inlineStr">
        <is>
          <t>3/2024</t>
        </is>
      </c>
    </row>
    <row r="638">
      <c r="A638" t="inlineStr">
        <is>
          <t>Love Cabaret</t>
        </is>
      </c>
      <c r="B638" t="inlineStr">
        <is>
          <t>2024-03-01</t>
        </is>
      </c>
      <c r="C638" t="inlineStr">
        <is>
          <t>Gifts</t>
        </is>
      </c>
      <c r="D638" s="488" t="n">
        <v>0</v>
      </c>
      <c r="E638" t="inlineStr">
        <is>
          <t>3/2024</t>
        </is>
      </c>
    </row>
    <row r="639">
      <c r="A639" t="inlineStr">
        <is>
          <t>Love Cabaret</t>
        </is>
      </c>
      <c r="B639" t="inlineStr">
        <is>
          <t>2024-03-01</t>
        </is>
      </c>
      <c r="C639" t="inlineStr">
        <is>
          <t>Serviço</t>
        </is>
      </c>
      <c r="D639" s="488" t="n">
        <v>46049.05</v>
      </c>
      <c r="E639" t="inlineStr">
        <is>
          <t>3/2024</t>
        </is>
      </c>
    </row>
    <row r="640">
      <c r="A640" t="inlineStr">
        <is>
          <t>Love Cabaret</t>
        </is>
      </c>
      <c r="B640" t="inlineStr">
        <is>
          <t>2024-03-01</t>
        </is>
      </c>
      <c r="C640" t="inlineStr">
        <is>
          <t>Eventos A&amp;B</t>
        </is>
      </c>
      <c r="D640" s="488" t="n">
        <v>142310</v>
      </c>
      <c r="E640" t="inlineStr">
        <is>
          <t>3/2024</t>
        </is>
      </c>
    </row>
    <row r="641">
      <c r="A641" t="inlineStr">
        <is>
          <t>Love Cabaret</t>
        </is>
      </c>
      <c r="B641" t="inlineStr">
        <is>
          <t>2024-03-01</t>
        </is>
      </c>
      <c r="C641" t="inlineStr">
        <is>
          <t>Eventos Couvert</t>
        </is>
      </c>
      <c r="D641" s="488" t="n">
        <v>11450</v>
      </c>
      <c r="E641" t="inlineStr">
        <is>
          <t>3/2024</t>
        </is>
      </c>
    </row>
    <row r="642">
      <c r="A642" t="inlineStr">
        <is>
          <t>Love Cabaret</t>
        </is>
      </c>
      <c r="B642" t="inlineStr">
        <is>
          <t>2024-03-01</t>
        </is>
      </c>
      <c r="C642" t="inlineStr">
        <is>
          <t>Eventos Locações</t>
        </is>
      </c>
      <c r="D642" s="488" t="n">
        <v>64979.66</v>
      </c>
      <c r="E642" t="inlineStr">
        <is>
          <t>3/2024</t>
        </is>
      </c>
    </row>
    <row r="643">
      <c r="A643" t="inlineStr">
        <is>
          <t>Love Cabaret</t>
        </is>
      </c>
      <c r="B643" t="inlineStr">
        <is>
          <t>2024-03-01</t>
        </is>
      </c>
      <c r="C643" t="inlineStr">
        <is>
          <t>Eventos Rebate Fornecedores</t>
        </is>
      </c>
      <c r="D643" s="488" t="n">
        <v>0</v>
      </c>
      <c r="E643" t="inlineStr">
        <is>
          <t>3/2024</t>
        </is>
      </c>
    </row>
    <row r="644">
      <c r="A644" t="inlineStr">
        <is>
          <t>Love Cabaret</t>
        </is>
      </c>
      <c r="B644" t="inlineStr">
        <is>
          <t>2024-03-01</t>
        </is>
      </c>
      <c r="C644" t="inlineStr">
        <is>
          <t>Delivery</t>
        </is>
      </c>
      <c r="D644" s="488" t="n">
        <v>0</v>
      </c>
      <c r="E644" t="inlineStr">
        <is>
          <t>3/2024</t>
        </is>
      </c>
    </row>
    <row r="645">
      <c r="A645" t="inlineStr">
        <is>
          <t>Love Cabaret</t>
        </is>
      </c>
      <c r="B645" t="inlineStr">
        <is>
          <t>2024-03-01</t>
        </is>
      </c>
      <c r="C645" t="inlineStr">
        <is>
          <t>Outras Receitas</t>
        </is>
      </c>
      <c r="D645" s="488" t="n">
        <v>30342.25</v>
      </c>
      <c r="E645" t="inlineStr">
        <is>
          <t>3/2024</t>
        </is>
      </c>
    </row>
    <row r="646">
      <c r="A646" t="inlineStr">
        <is>
          <t>Love Cabaret</t>
        </is>
      </c>
      <c r="B646" t="inlineStr">
        <is>
          <t>2024-03-01</t>
        </is>
      </c>
      <c r="C646" t="inlineStr">
        <is>
          <t>(-) Desconto sobre Venda</t>
        </is>
      </c>
      <c r="D646" s="488" t="n">
        <v>-17141.24</v>
      </c>
      <c r="E646" t="inlineStr">
        <is>
          <t>3/2024</t>
        </is>
      </c>
    </row>
    <row r="647">
      <c r="A647" t="inlineStr">
        <is>
          <t>Love Cabaret</t>
        </is>
      </c>
      <c r="B647" t="inlineStr">
        <is>
          <t>2024-03-01</t>
        </is>
      </c>
      <c r="C647" t="inlineStr">
        <is>
          <t>Descontos - Operação</t>
        </is>
      </c>
      <c r="D647" s="488" t="n">
        <v>-17141.24</v>
      </c>
      <c r="E647" t="inlineStr">
        <is>
          <t>3/2024</t>
        </is>
      </c>
    </row>
    <row r="648">
      <c r="A648" t="inlineStr">
        <is>
          <t>Love Cabaret</t>
        </is>
      </c>
      <c r="B648" t="inlineStr">
        <is>
          <t>2024-03-01</t>
        </is>
      </c>
      <c r="C648" t="inlineStr">
        <is>
          <t>Desconto - Alimentação Escritório</t>
        </is>
      </c>
      <c r="D648" s="488" t="n">
        <v>0</v>
      </c>
      <c r="E648" t="inlineStr">
        <is>
          <t>3/2024</t>
        </is>
      </c>
    </row>
    <row r="649">
      <c r="A649" t="inlineStr">
        <is>
          <t>Love Cabaret</t>
        </is>
      </c>
      <c r="B649" t="inlineStr">
        <is>
          <t>2024-03-01</t>
        </is>
      </c>
      <c r="C649" t="inlineStr">
        <is>
          <t>Descontos - Marketing</t>
        </is>
      </c>
      <c r="D649" s="488" t="n">
        <v>0</v>
      </c>
      <c r="E649" t="inlineStr">
        <is>
          <t>3/2024</t>
        </is>
      </c>
    </row>
    <row r="650">
      <c r="A650" t="inlineStr">
        <is>
          <t>Love Cabaret</t>
        </is>
      </c>
      <c r="B650" t="inlineStr">
        <is>
          <t>2024-03-01</t>
        </is>
      </c>
      <c r="C650" t="inlineStr">
        <is>
          <t>% sobre Receita Bruta</t>
        </is>
      </c>
      <c r="D650" s="488" t="n">
        <v>0</v>
      </c>
      <c r="E650" t="inlineStr">
        <is>
          <t>3/2024</t>
        </is>
      </c>
    </row>
    <row r="651">
      <c r="A651" t="inlineStr">
        <is>
          <t>Love Cabaret</t>
        </is>
      </c>
      <c r="B651" t="inlineStr">
        <is>
          <t>2024-03-01</t>
        </is>
      </c>
      <c r="C651" t="inlineStr">
        <is>
          <t>(-) Impostos sobre Venda</t>
        </is>
      </c>
      <c r="D651" s="488" t="n">
        <v>-62621.98</v>
      </c>
      <c r="E651" t="inlineStr">
        <is>
          <t>3/2024</t>
        </is>
      </c>
    </row>
    <row r="652">
      <c r="A652" t="inlineStr">
        <is>
          <t>Love Cabaret</t>
        </is>
      </c>
      <c r="B652" t="inlineStr">
        <is>
          <t>2024-03-01</t>
        </is>
      </c>
      <c r="C652" t="inlineStr">
        <is>
          <t>PIS / COFINS</t>
        </is>
      </c>
      <c r="D652" s="488" t="n">
        <v>-27618.71</v>
      </c>
      <c r="E652" t="inlineStr">
        <is>
          <t>3/2024</t>
        </is>
      </c>
    </row>
    <row r="653">
      <c r="A653" t="inlineStr">
        <is>
          <t>Love Cabaret</t>
        </is>
      </c>
      <c r="B653" t="inlineStr">
        <is>
          <t>2024-03-01</t>
        </is>
      </c>
      <c r="C653" t="inlineStr">
        <is>
          <t>ICMS</t>
        </is>
      </c>
      <c r="D653" s="488" t="n">
        <v>-19659.75</v>
      </c>
      <c r="E653" t="inlineStr">
        <is>
          <t>3/2024</t>
        </is>
      </c>
    </row>
    <row r="654">
      <c r="A654" t="inlineStr">
        <is>
          <t>Love Cabaret</t>
        </is>
      </c>
      <c r="B654" t="inlineStr">
        <is>
          <t>2024-03-01</t>
        </is>
      </c>
      <c r="C654" t="inlineStr">
        <is>
          <t>ISS</t>
        </is>
      </c>
      <c r="D654" s="488" t="n">
        <v>-15343.52</v>
      </c>
      <c r="E654" t="inlineStr">
        <is>
          <t>3/2024</t>
        </is>
      </c>
    </row>
    <row r="655">
      <c r="A655" t="inlineStr">
        <is>
          <t>Love Cabaret</t>
        </is>
      </c>
      <c r="B655" t="inlineStr">
        <is>
          <t>2024-03-01</t>
        </is>
      </c>
      <c r="C655" t="inlineStr">
        <is>
          <t>RECEITA LÍQUIDA</t>
        </is>
      </c>
      <c r="D655" s="488" t="n">
        <v>740104.1800000001</v>
      </c>
      <c r="E655" t="inlineStr">
        <is>
          <t>3/2024</t>
        </is>
      </c>
    </row>
    <row r="656">
      <c r="A656" t="inlineStr">
        <is>
          <t>Love Cabaret</t>
        </is>
      </c>
      <c r="B656" t="inlineStr">
        <is>
          <t>2024-03-01</t>
        </is>
      </c>
      <c r="C656" t="inlineStr">
        <is>
          <t>(-) Custo Mercadoria Vendida</t>
        </is>
      </c>
      <c r="D656" s="488" t="n">
        <v>-101978.34</v>
      </c>
      <c r="E656" t="inlineStr">
        <is>
          <t>3/2024</t>
        </is>
      </c>
    </row>
    <row r="657">
      <c r="A657" t="inlineStr">
        <is>
          <t>Love Cabaret</t>
        </is>
      </c>
      <c r="B657" t="inlineStr">
        <is>
          <t>2024-03-01</t>
        </is>
      </c>
      <c r="C657" t="inlineStr">
        <is>
          <t>Alimentação D</t>
        </is>
      </c>
      <c r="D657" s="488" t="n">
        <v>-36536.51</v>
      </c>
      <c r="E657" t="inlineStr">
        <is>
          <t>3/2024</t>
        </is>
      </c>
    </row>
    <row r="658">
      <c r="A658" t="inlineStr">
        <is>
          <t>Love Cabaret</t>
        </is>
      </c>
      <c r="B658" t="inlineStr">
        <is>
          <t>2024-03-01</t>
        </is>
      </c>
      <c r="C658" t="inlineStr">
        <is>
          <t>Bebida D</t>
        </is>
      </c>
      <c r="D658" s="488" t="n">
        <v>-65441.83</v>
      </c>
      <c r="E658" t="inlineStr">
        <is>
          <t>3/2024</t>
        </is>
      </c>
    </row>
    <row r="659">
      <c r="A659" t="inlineStr">
        <is>
          <t>Love Cabaret</t>
        </is>
      </c>
      <c r="B659" t="inlineStr">
        <is>
          <t>2024-03-01</t>
        </is>
      </c>
      <c r="C659" t="inlineStr">
        <is>
          <t>Embalagens</t>
        </is>
      </c>
      <c r="D659" s="488" t="n">
        <v>0</v>
      </c>
      <c r="E659" t="inlineStr">
        <is>
          <t>3/2024</t>
        </is>
      </c>
    </row>
    <row r="660">
      <c r="A660" t="inlineStr">
        <is>
          <t>Love Cabaret</t>
        </is>
      </c>
      <c r="B660" t="inlineStr">
        <is>
          <t>2024-03-01</t>
        </is>
      </c>
      <c r="C660" t="inlineStr">
        <is>
          <t>Eventos A&amp;B</t>
        </is>
      </c>
      <c r="D660" s="488" t="n">
        <v>0</v>
      </c>
      <c r="E660" t="inlineStr">
        <is>
          <t>3/2024</t>
        </is>
      </c>
    </row>
    <row r="661">
      <c r="A661" t="inlineStr">
        <is>
          <t>Love Cabaret</t>
        </is>
      </c>
      <c r="B661" t="inlineStr">
        <is>
          <t>2024-03-01</t>
        </is>
      </c>
      <c r="C661" t="inlineStr">
        <is>
          <t>% sobre Receita Bruta de A&amp;B</t>
        </is>
      </c>
      <c r="D661" s="488" t="n">
        <v>-0.2</v>
      </c>
      <c r="E661" t="inlineStr">
        <is>
          <t>3/2024</t>
        </is>
      </c>
    </row>
    <row r="662">
      <c r="A662" t="inlineStr">
        <is>
          <t>Love Cabaret</t>
        </is>
      </c>
      <c r="B662" t="inlineStr">
        <is>
          <t>2024-03-01</t>
        </is>
      </c>
      <c r="C662" t="inlineStr">
        <is>
          <t>% sobre Receita Líquida</t>
        </is>
      </c>
      <c r="D662" s="488" t="n">
        <v>-0.14</v>
      </c>
      <c r="E662" t="inlineStr">
        <is>
          <t>3/2024</t>
        </is>
      </c>
    </row>
    <row r="663">
      <c r="A663" t="inlineStr">
        <is>
          <t>Love Cabaret</t>
        </is>
      </c>
      <c r="B663" t="inlineStr">
        <is>
          <t>2024-03-01</t>
        </is>
      </c>
      <c r="C663" t="inlineStr">
        <is>
          <t>(-) Custos Artístico Geral</t>
        </is>
      </c>
      <c r="D663" s="488" t="n">
        <v>-133694.4</v>
      </c>
      <c r="E663" t="inlineStr">
        <is>
          <t>3/2024</t>
        </is>
      </c>
    </row>
    <row r="664">
      <c r="A664" t="inlineStr">
        <is>
          <t>Love Cabaret</t>
        </is>
      </c>
      <c r="B664" t="inlineStr">
        <is>
          <t>2024-03-01</t>
        </is>
      </c>
      <c r="C664" t="inlineStr">
        <is>
          <t>Custos Artístico</t>
        </is>
      </c>
      <c r="D664" s="488" t="n">
        <v>-97172.7</v>
      </c>
      <c r="E664" t="inlineStr">
        <is>
          <t>3/2024</t>
        </is>
      </c>
    </row>
    <row r="665">
      <c r="A665" t="inlineStr">
        <is>
          <t>Love Cabaret</t>
        </is>
      </c>
      <c r="B665" t="inlineStr">
        <is>
          <t>2024-03-01</t>
        </is>
      </c>
      <c r="C665" t="inlineStr">
        <is>
          <t>Cachê de Músicos e Artistas</t>
        </is>
      </c>
      <c r="D665" s="488" t="n">
        <v>-93606.10000000001</v>
      </c>
      <c r="E665" t="inlineStr">
        <is>
          <t>3/2024</t>
        </is>
      </c>
    </row>
    <row r="666">
      <c r="A666" t="inlineStr">
        <is>
          <t>Love Cabaret</t>
        </is>
      </c>
      <c r="B666" t="inlineStr">
        <is>
          <t>2024-03-01</t>
        </is>
      </c>
      <c r="C666" t="inlineStr">
        <is>
          <t>Alimentação e Transporte</t>
        </is>
      </c>
      <c r="D666" s="488" t="n">
        <v>-3566.6</v>
      </c>
      <c r="E666" t="inlineStr">
        <is>
          <t>3/2024</t>
        </is>
      </c>
    </row>
    <row r="667">
      <c r="A667" t="inlineStr">
        <is>
          <t>Love Cabaret</t>
        </is>
      </c>
      <c r="B667" t="inlineStr">
        <is>
          <t>2024-03-01</t>
        </is>
      </c>
      <c r="C667" t="inlineStr">
        <is>
          <t>Viagens e Estadias</t>
        </is>
      </c>
      <c r="D667" s="488" t="n">
        <v>0</v>
      </c>
      <c r="E667" t="inlineStr">
        <is>
          <t>3/2024</t>
        </is>
      </c>
    </row>
    <row r="668">
      <c r="A668" t="inlineStr">
        <is>
          <t>Love Cabaret</t>
        </is>
      </c>
      <c r="B668" t="inlineStr">
        <is>
          <t>2024-03-01</t>
        </is>
      </c>
      <c r="C668" t="inlineStr">
        <is>
          <t>Taxas e Licenças - Artístico</t>
        </is>
      </c>
      <c r="D668" s="488" t="n">
        <v>0</v>
      </c>
      <c r="E668" t="inlineStr">
        <is>
          <t>3/2024</t>
        </is>
      </c>
    </row>
    <row r="669">
      <c r="A669" t="inlineStr">
        <is>
          <t>Love Cabaret</t>
        </is>
      </c>
      <c r="B669" t="inlineStr">
        <is>
          <t>2024-03-01</t>
        </is>
      </c>
      <c r="C669" t="inlineStr">
        <is>
          <t>MDO Terceirizada - Artístico</t>
        </is>
      </c>
      <c r="D669" s="488" t="n">
        <v>0</v>
      </c>
      <c r="E669" t="inlineStr">
        <is>
          <t>3/2024</t>
        </is>
      </c>
    </row>
    <row r="670">
      <c r="A670" t="inlineStr">
        <is>
          <t>Love Cabaret</t>
        </is>
      </c>
      <c r="B670" t="inlineStr">
        <is>
          <t>2024-03-01</t>
        </is>
      </c>
      <c r="C670" t="inlineStr">
        <is>
          <t>Custos Ténico de Som</t>
        </is>
      </c>
      <c r="D670" s="488" t="n">
        <v>-36521.7</v>
      </c>
      <c r="E670" t="inlineStr">
        <is>
          <t>3/2024</t>
        </is>
      </c>
    </row>
    <row r="671">
      <c r="A671" t="inlineStr">
        <is>
          <t>Love Cabaret</t>
        </is>
      </c>
      <c r="B671" t="inlineStr">
        <is>
          <t>2024-03-01</t>
        </is>
      </c>
      <c r="C671" t="inlineStr">
        <is>
          <t>Técnico de Som / Luz</t>
        </is>
      </c>
      <c r="D671" s="488" t="n">
        <v>-24550</v>
      </c>
      <c r="E671" t="inlineStr">
        <is>
          <t>3/2024</t>
        </is>
      </c>
    </row>
    <row r="672">
      <c r="A672" t="inlineStr">
        <is>
          <t>Love Cabaret</t>
        </is>
      </c>
      <c r="B672" t="inlineStr">
        <is>
          <t>2024-03-01</t>
        </is>
      </c>
      <c r="C672" t="inlineStr">
        <is>
          <t>Locação de Equipamentos Fixo</t>
        </is>
      </c>
      <c r="D672" s="488" t="n">
        <v>-10802.5</v>
      </c>
      <c r="E672" t="inlineStr">
        <is>
          <t>3/2024</t>
        </is>
      </c>
    </row>
    <row r="673">
      <c r="A673" t="inlineStr">
        <is>
          <t>Love Cabaret</t>
        </is>
      </c>
      <c r="B673" t="inlineStr">
        <is>
          <t>2024-03-01</t>
        </is>
      </c>
      <c r="C673" t="inlineStr">
        <is>
          <t>Locação de Equipamentos Variável</t>
        </is>
      </c>
      <c r="D673" s="488" t="n">
        <v>-1169.2</v>
      </c>
      <c r="E673" t="inlineStr">
        <is>
          <t>3/2024</t>
        </is>
      </c>
    </row>
    <row r="674">
      <c r="A674" t="inlineStr">
        <is>
          <t>Love Cabaret</t>
        </is>
      </c>
      <c r="B674" t="inlineStr">
        <is>
          <t>2024-03-01</t>
        </is>
      </c>
      <c r="C674" t="inlineStr">
        <is>
          <t>% sobre Receita Artístico</t>
        </is>
      </c>
      <c r="D674" s="488" t="n">
        <v>-0.8100000000000001</v>
      </c>
      <c r="E674" t="inlineStr">
        <is>
          <t>3/2024</t>
        </is>
      </c>
    </row>
    <row r="675">
      <c r="A675" t="inlineStr">
        <is>
          <t>Love Cabaret</t>
        </is>
      </c>
      <c r="B675" t="inlineStr">
        <is>
          <t>2024-03-01</t>
        </is>
      </c>
      <c r="C675" t="inlineStr">
        <is>
          <t>% sobre Receita Bruta</t>
        </is>
      </c>
      <c r="D675" s="488" t="n">
        <v>-0.16</v>
      </c>
      <c r="E675" t="inlineStr">
        <is>
          <t>3/2024</t>
        </is>
      </c>
    </row>
    <row r="676">
      <c r="A676" t="inlineStr">
        <is>
          <t>Love Cabaret</t>
        </is>
      </c>
      <c r="B676" t="inlineStr">
        <is>
          <t>2024-03-01</t>
        </is>
      </c>
      <c r="C676" t="inlineStr">
        <is>
          <t>(-) Custos Eventos</t>
        </is>
      </c>
      <c r="D676" s="488" t="n">
        <v>-9427.67</v>
      </c>
      <c r="E676" t="inlineStr">
        <is>
          <t>3/2024</t>
        </is>
      </c>
    </row>
    <row r="677">
      <c r="A677" t="inlineStr">
        <is>
          <t>Love Cabaret</t>
        </is>
      </c>
      <c r="B677" t="inlineStr">
        <is>
          <t>2024-03-01</t>
        </is>
      </c>
      <c r="C677" t="inlineStr">
        <is>
          <t>MDO</t>
        </is>
      </c>
      <c r="D677" s="488" t="n">
        <v>0</v>
      </c>
      <c r="E677" t="inlineStr">
        <is>
          <t>3/2024</t>
        </is>
      </c>
    </row>
    <row r="678">
      <c r="A678" t="inlineStr">
        <is>
          <t>Love Cabaret</t>
        </is>
      </c>
      <c r="B678" t="inlineStr">
        <is>
          <t>2024-03-01</t>
        </is>
      </c>
      <c r="C678" t="inlineStr">
        <is>
          <t>MDO Terceirizada - Eventos</t>
        </is>
      </c>
      <c r="D678" s="488" t="n">
        <v>0</v>
      </c>
      <c r="E678" t="inlineStr">
        <is>
          <t>3/2024</t>
        </is>
      </c>
    </row>
    <row r="679">
      <c r="A679" t="inlineStr">
        <is>
          <t>Love Cabaret</t>
        </is>
      </c>
      <c r="B679" t="inlineStr">
        <is>
          <t>2024-03-01</t>
        </is>
      </c>
      <c r="C679" t="inlineStr">
        <is>
          <t>Comissões de Vendas - Eventos</t>
        </is>
      </c>
      <c r="D679" s="488" t="n">
        <v>0</v>
      </c>
      <c r="E679" t="inlineStr">
        <is>
          <t>3/2024</t>
        </is>
      </c>
    </row>
    <row r="680">
      <c r="A680" t="inlineStr">
        <is>
          <t>Love Cabaret</t>
        </is>
      </c>
      <c r="B680" t="inlineStr">
        <is>
          <t>2024-03-01</t>
        </is>
      </c>
      <c r="C680" t="inlineStr">
        <is>
          <t>Serviços de Terceiros - Eventos</t>
        </is>
      </c>
      <c r="D680" s="488" t="n">
        <v>0</v>
      </c>
      <c r="E680" t="inlineStr">
        <is>
          <t>3/2024</t>
        </is>
      </c>
    </row>
    <row r="681">
      <c r="A681" t="inlineStr">
        <is>
          <t>Love Cabaret</t>
        </is>
      </c>
      <c r="B681" t="inlineStr">
        <is>
          <t>2024-03-01</t>
        </is>
      </c>
      <c r="C681" t="inlineStr">
        <is>
          <t>Serviços Terceirizados - Eventos</t>
        </is>
      </c>
      <c r="D681" s="488" t="n">
        <v>0</v>
      </c>
      <c r="E681" t="inlineStr">
        <is>
          <t>3/2024</t>
        </is>
      </c>
    </row>
    <row r="682">
      <c r="A682" t="inlineStr">
        <is>
          <t>Love Cabaret</t>
        </is>
      </c>
      <c r="B682" t="inlineStr">
        <is>
          <t>2024-03-01</t>
        </is>
      </c>
      <c r="C682" t="inlineStr">
        <is>
          <t>Serviço de Segurança - Eventos</t>
        </is>
      </c>
      <c r="D682" s="488" t="n">
        <v>0</v>
      </c>
      <c r="E682" t="inlineStr">
        <is>
          <t>3/2024</t>
        </is>
      </c>
    </row>
    <row r="683">
      <c r="A683" t="inlineStr">
        <is>
          <t>Love Cabaret</t>
        </is>
      </c>
      <c r="B683" t="inlineStr">
        <is>
          <t>2024-03-01</t>
        </is>
      </c>
      <c r="C683" t="inlineStr">
        <is>
          <t>Artistas e Palestrantes - Eventos</t>
        </is>
      </c>
      <c r="D683" s="488" t="n">
        <v>0</v>
      </c>
      <c r="E683" t="inlineStr">
        <is>
          <t>3/2024</t>
        </is>
      </c>
    </row>
    <row r="684">
      <c r="A684" t="inlineStr">
        <is>
          <t>Love Cabaret</t>
        </is>
      </c>
      <c r="B684" t="inlineStr">
        <is>
          <t>2024-03-01</t>
        </is>
      </c>
      <c r="C684" t="inlineStr">
        <is>
          <t>Decoração - Eventos</t>
        </is>
      </c>
      <c r="D684" s="488" t="n">
        <v>0</v>
      </c>
      <c r="E684" t="inlineStr">
        <is>
          <t>3/2024</t>
        </is>
      </c>
    </row>
    <row r="685">
      <c r="A685" t="inlineStr">
        <is>
          <t>Love Cabaret</t>
        </is>
      </c>
      <c r="B685" t="inlineStr">
        <is>
          <t>2024-03-01</t>
        </is>
      </c>
      <c r="C685" t="inlineStr">
        <is>
          <t>Material de Consumo</t>
        </is>
      </c>
      <c r="D685" s="488" t="n">
        <v>0</v>
      </c>
      <c r="E685" t="inlineStr">
        <is>
          <t>3/2024</t>
        </is>
      </c>
    </row>
    <row r="686">
      <c r="A686" t="inlineStr">
        <is>
          <t>Love Cabaret</t>
        </is>
      </c>
      <c r="B686" t="inlineStr">
        <is>
          <t>2024-03-01</t>
        </is>
      </c>
      <c r="C686" t="inlineStr">
        <is>
          <t>Material Descartável - Eventos</t>
        </is>
      </c>
      <c r="D686" s="488" t="n">
        <v>0</v>
      </c>
      <c r="E686" t="inlineStr">
        <is>
          <t>3/2024</t>
        </is>
      </c>
    </row>
    <row r="687">
      <c r="A687" t="inlineStr">
        <is>
          <t>Love Cabaret</t>
        </is>
      </c>
      <c r="B687" t="inlineStr">
        <is>
          <t>2024-03-01</t>
        </is>
      </c>
      <c r="C687" t="inlineStr">
        <is>
          <t>Brindes e Confraternizações - Eventos</t>
        </is>
      </c>
      <c r="D687" s="488" t="n">
        <v>0</v>
      </c>
      <c r="E687" t="inlineStr">
        <is>
          <t>3/2024</t>
        </is>
      </c>
    </row>
    <row r="688">
      <c r="A688" t="inlineStr">
        <is>
          <t>Love Cabaret</t>
        </is>
      </c>
      <c r="B688" t="inlineStr">
        <is>
          <t>2024-03-01</t>
        </is>
      </c>
      <c r="C688" t="inlineStr">
        <is>
          <t>Material de Escritório - Eventos</t>
        </is>
      </c>
      <c r="D688" s="488" t="n">
        <v>0</v>
      </c>
      <c r="E688" t="inlineStr">
        <is>
          <t>3/2024</t>
        </is>
      </c>
    </row>
    <row r="689">
      <c r="A689" t="inlineStr">
        <is>
          <t>Love Cabaret</t>
        </is>
      </c>
      <c r="B689" t="inlineStr">
        <is>
          <t>2024-03-01</t>
        </is>
      </c>
      <c r="C689" t="inlineStr">
        <is>
          <t>Material de Manutenção - Eventos</t>
        </is>
      </c>
      <c r="D689" s="488" t="n">
        <v>0</v>
      </c>
      <c r="E689" t="inlineStr">
        <is>
          <t>3/2024</t>
        </is>
      </c>
    </row>
    <row r="690">
      <c r="A690" t="inlineStr">
        <is>
          <t>Love Cabaret</t>
        </is>
      </c>
      <c r="B690" t="inlineStr">
        <is>
          <t>2024-03-01</t>
        </is>
      </c>
      <c r="C690" t="inlineStr">
        <is>
          <t>Manutenção Geral</t>
        </is>
      </c>
      <c r="D690" s="488" t="n">
        <v>0</v>
      </c>
      <c r="E690" t="inlineStr">
        <is>
          <t>3/2024</t>
        </is>
      </c>
    </row>
    <row r="691">
      <c r="A691" t="inlineStr">
        <is>
          <t>Love Cabaret</t>
        </is>
      </c>
      <c r="B691" t="inlineStr">
        <is>
          <t>2024-03-01</t>
        </is>
      </c>
      <c r="C691" t="inlineStr">
        <is>
          <t>Serviço de Manutenção - Estrutura - Eventos</t>
        </is>
      </c>
      <c r="D691" s="488" t="n">
        <v>0</v>
      </c>
      <c r="E691" t="inlineStr">
        <is>
          <t>3/2024</t>
        </is>
      </c>
    </row>
    <row r="692">
      <c r="A692" t="inlineStr">
        <is>
          <t>Love Cabaret</t>
        </is>
      </c>
      <c r="B692" t="inlineStr">
        <is>
          <t>2024-03-01</t>
        </is>
      </c>
      <c r="C692" t="inlineStr">
        <is>
          <t>Serviço de Manutenção - Equipamentos - Eventos</t>
        </is>
      </c>
      <c r="D692" s="488" t="n">
        <v>0</v>
      </c>
      <c r="E692" t="inlineStr">
        <is>
          <t>3/2024</t>
        </is>
      </c>
    </row>
    <row r="693">
      <c r="A693" t="inlineStr">
        <is>
          <t>Love Cabaret</t>
        </is>
      </c>
      <c r="B693" t="inlineStr">
        <is>
          <t>2024-03-01</t>
        </is>
      </c>
      <c r="C693" t="inlineStr">
        <is>
          <t>Transportes</t>
        </is>
      </c>
      <c r="D693" s="488" t="n">
        <v>0</v>
      </c>
      <c r="E693" t="inlineStr">
        <is>
          <t>3/2024</t>
        </is>
      </c>
    </row>
    <row r="694">
      <c r="A694" t="inlineStr">
        <is>
          <t>Love Cabaret</t>
        </is>
      </c>
      <c r="B694" t="inlineStr">
        <is>
          <t>2024-03-01</t>
        </is>
      </c>
      <c r="C694" t="inlineStr">
        <is>
          <t>Viagens e Estadias - Eventos</t>
        </is>
      </c>
      <c r="D694" s="488" t="n">
        <v>0</v>
      </c>
      <c r="E694" t="inlineStr">
        <is>
          <t>3/2024</t>
        </is>
      </c>
    </row>
    <row r="695">
      <c r="A695" t="inlineStr">
        <is>
          <t>Love Cabaret</t>
        </is>
      </c>
      <c r="B695" t="inlineStr">
        <is>
          <t>2024-03-01</t>
        </is>
      </c>
      <c r="C695" t="inlineStr">
        <is>
          <t>Transporte Equipe - Eventos</t>
        </is>
      </c>
      <c r="D695" s="488" t="n">
        <v>0</v>
      </c>
      <c r="E695" t="inlineStr">
        <is>
          <t>3/2024</t>
        </is>
      </c>
    </row>
    <row r="696">
      <c r="A696" t="inlineStr">
        <is>
          <t>Love Cabaret</t>
        </is>
      </c>
      <c r="B696" t="inlineStr">
        <is>
          <t>2024-03-01</t>
        </is>
      </c>
      <c r="C696" t="inlineStr">
        <is>
          <t>Fretes e Carretos - Eventos</t>
        </is>
      </c>
      <c r="D696" s="488" t="n">
        <v>0</v>
      </c>
      <c r="E696" t="inlineStr">
        <is>
          <t>3/2024</t>
        </is>
      </c>
    </row>
    <row r="697">
      <c r="A697" t="inlineStr">
        <is>
          <t>Love Cabaret</t>
        </is>
      </c>
      <c r="B697" t="inlineStr">
        <is>
          <t>2024-03-01</t>
        </is>
      </c>
      <c r="C697" t="inlineStr">
        <is>
          <t>Locações</t>
        </is>
      </c>
      <c r="D697" s="488" t="n">
        <v>-9427.67</v>
      </c>
      <c r="E697" t="inlineStr">
        <is>
          <t>3/2024</t>
        </is>
      </c>
    </row>
    <row r="698">
      <c r="A698" t="inlineStr">
        <is>
          <t>Love Cabaret</t>
        </is>
      </c>
      <c r="B698" t="inlineStr">
        <is>
          <t>2024-03-01</t>
        </is>
      </c>
      <c r="C698" t="inlineStr">
        <is>
          <t>Locação de Utensílios - Eventos</t>
        </is>
      </c>
      <c r="D698" s="488" t="n">
        <v>-9427.67</v>
      </c>
      <c r="E698" t="inlineStr">
        <is>
          <t>3/2024</t>
        </is>
      </c>
    </row>
    <row r="699">
      <c r="A699" t="inlineStr">
        <is>
          <t>Love Cabaret</t>
        </is>
      </c>
      <c r="B699" t="inlineStr">
        <is>
          <t>2024-03-01</t>
        </is>
      </c>
      <c r="C699" t="inlineStr">
        <is>
          <t>Locação de Equipamentos - Eventos</t>
        </is>
      </c>
      <c r="D699" s="488" t="n">
        <v>0</v>
      </c>
      <c r="E699" t="inlineStr">
        <is>
          <t>3/2024</t>
        </is>
      </c>
    </row>
    <row r="700">
      <c r="A700" t="inlineStr">
        <is>
          <t>Love Cabaret</t>
        </is>
      </c>
      <c r="B700" t="inlineStr">
        <is>
          <t>2024-03-01</t>
        </is>
      </c>
      <c r="C700" t="inlineStr">
        <is>
          <t>Locação de Mobiliário - Eventos</t>
        </is>
      </c>
      <c r="D700" s="488" t="n">
        <v>0</v>
      </c>
      <c r="E700" t="inlineStr">
        <is>
          <t>3/2024</t>
        </is>
      </c>
    </row>
    <row r="701">
      <c r="A701" t="inlineStr">
        <is>
          <t>Love Cabaret</t>
        </is>
      </c>
      <c r="B701" t="inlineStr">
        <is>
          <t>2024-03-01</t>
        </is>
      </c>
      <c r="C701" t="inlineStr">
        <is>
          <t>Locação de Coberturas - Eventos</t>
        </is>
      </c>
      <c r="D701" s="488" t="n">
        <v>0</v>
      </c>
      <c r="E701" t="inlineStr">
        <is>
          <t>3/2024</t>
        </is>
      </c>
    </row>
    <row r="702">
      <c r="A702" t="inlineStr">
        <is>
          <t>Love Cabaret</t>
        </is>
      </c>
      <c r="B702" t="inlineStr">
        <is>
          <t>2024-03-01</t>
        </is>
      </c>
      <c r="C702" t="inlineStr">
        <is>
          <t>Repasses Locação de Espaço</t>
        </is>
      </c>
      <c r="D702" s="488" t="n">
        <v>0</v>
      </c>
      <c r="E702" t="inlineStr">
        <is>
          <t>3/2024</t>
        </is>
      </c>
    </row>
    <row r="703">
      <c r="A703" t="inlineStr">
        <is>
          <t>Love Cabaret</t>
        </is>
      </c>
      <c r="B703" t="inlineStr">
        <is>
          <t>2024-03-01</t>
        </is>
      </c>
      <c r="C703" t="inlineStr">
        <is>
          <t>Repasse Gazit - Locação Aroo</t>
        </is>
      </c>
      <c r="D703" s="488" t="n">
        <v>0</v>
      </c>
      <c r="E703" t="inlineStr">
        <is>
          <t>3/2024</t>
        </is>
      </c>
    </row>
    <row r="704">
      <c r="A704" t="inlineStr">
        <is>
          <t>Love Cabaret</t>
        </is>
      </c>
      <c r="B704" t="inlineStr">
        <is>
          <t>2024-03-01</t>
        </is>
      </c>
      <c r="C704" t="inlineStr">
        <is>
          <t>Repasse Gazit - Locação Anexo Abaru</t>
        </is>
      </c>
      <c r="D704" s="488" t="n">
        <v>0</v>
      </c>
      <c r="E704" t="inlineStr">
        <is>
          <t>3/2024</t>
        </is>
      </c>
    </row>
    <row r="705">
      <c r="A705" t="inlineStr">
        <is>
          <t>Love Cabaret</t>
        </is>
      </c>
      <c r="B705" t="inlineStr">
        <is>
          <t>2024-03-01</t>
        </is>
      </c>
      <c r="C705" t="inlineStr">
        <is>
          <t>% sobre Receita de Eventos</t>
        </is>
      </c>
      <c r="D705" s="488" t="n">
        <v>-0.04</v>
      </c>
      <c r="E705" t="inlineStr">
        <is>
          <t>3/2024</t>
        </is>
      </c>
    </row>
    <row r="706">
      <c r="A706" t="inlineStr">
        <is>
          <t>Love Cabaret</t>
        </is>
      </c>
      <c r="B706" t="inlineStr">
        <is>
          <t>2024-03-01</t>
        </is>
      </c>
      <c r="C706" t="inlineStr">
        <is>
          <t>% sobre Receita Bruta</t>
        </is>
      </c>
      <c r="D706" s="488" t="n">
        <v>-0.01</v>
      </c>
      <c r="E706" t="inlineStr">
        <is>
          <t>3/2024</t>
        </is>
      </c>
    </row>
    <row r="707">
      <c r="A707" t="inlineStr">
        <is>
          <t>Love Cabaret</t>
        </is>
      </c>
      <c r="B707" t="inlineStr">
        <is>
          <t>2024-03-01</t>
        </is>
      </c>
      <c r="C707" t="inlineStr">
        <is>
          <t>(-) Dedução da Gorjeta</t>
        </is>
      </c>
      <c r="D707" s="488" t="n">
        <v>-33803.08</v>
      </c>
      <c r="E707" t="inlineStr">
        <is>
          <t>3/2024</t>
        </is>
      </c>
    </row>
    <row r="708">
      <c r="A708" t="inlineStr">
        <is>
          <t>Love Cabaret</t>
        </is>
      </c>
      <c r="B708" t="inlineStr">
        <is>
          <t>2024-03-01</t>
        </is>
      </c>
      <c r="C708" t="inlineStr">
        <is>
          <t>-  Comissões e Gorjeta</t>
        </is>
      </c>
      <c r="D708" s="488" t="n">
        <v>-33803.08</v>
      </c>
      <c r="E708" t="inlineStr">
        <is>
          <t>3/2024</t>
        </is>
      </c>
    </row>
    <row r="709">
      <c r="A709" t="inlineStr">
        <is>
          <t>Love Cabaret</t>
        </is>
      </c>
      <c r="B709" t="inlineStr">
        <is>
          <t>2024-03-01</t>
        </is>
      </c>
      <c r="C709" t="inlineStr">
        <is>
          <t>% sobre Receita Bruta</t>
        </is>
      </c>
      <c r="D709" s="488" t="n">
        <v>-0.04</v>
      </c>
      <c r="E709" t="inlineStr">
        <is>
          <t>3/2024</t>
        </is>
      </c>
    </row>
    <row r="710">
      <c r="A710" t="inlineStr">
        <is>
          <t>Love Cabaret</t>
        </is>
      </c>
      <c r="B710" t="inlineStr">
        <is>
          <t>2024-03-01</t>
        </is>
      </c>
      <c r="C710" t="inlineStr">
        <is>
          <t>(-) Deduções sobre Venda</t>
        </is>
      </c>
      <c r="D710" s="488" t="n">
        <v>-8247.139999999999</v>
      </c>
      <c r="E710" t="inlineStr">
        <is>
          <t>3/2024</t>
        </is>
      </c>
    </row>
    <row r="711">
      <c r="A711" t="inlineStr">
        <is>
          <t>Love Cabaret</t>
        </is>
      </c>
      <c r="B711" t="inlineStr">
        <is>
          <t>2024-03-01</t>
        </is>
      </c>
      <c r="C711" t="inlineStr">
        <is>
          <t>Meios de pagamento</t>
        </is>
      </c>
      <c r="D711" s="488" t="n">
        <v>-8247.139999999999</v>
      </c>
      <c r="E711" t="inlineStr">
        <is>
          <t>3/2024</t>
        </is>
      </c>
    </row>
    <row r="712">
      <c r="A712" t="inlineStr">
        <is>
          <t>Love Cabaret</t>
        </is>
      </c>
      <c r="B712" t="inlineStr">
        <is>
          <t>2024-03-01</t>
        </is>
      </c>
      <c r="C712" t="inlineStr">
        <is>
          <t>Meios de pagamento - Delivery</t>
        </is>
      </c>
      <c r="D712" s="488" t="n">
        <v>0</v>
      </c>
      <c r="E712" t="inlineStr">
        <is>
          <t>3/2024</t>
        </is>
      </c>
    </row>
    <row r="713">
      <c r="A713" t="inlineStr">
        <is>
          <t>Love Cabaret</t>
        </is>
      </c>
      <c r="B713" t="inlineStr">
        <is>
          <t>2024-03-01</t>
        </is>
      </c>
      <c r="C713" t="inlineStr">
        <is>
          <t>Inadimplência</t>
        </is>
      </c>
      <c r="D713" s="488" t="n">
        <v>0</v>
      </c>
      <c r="E713" t="inlineStr">
        <is>
          <t>3/2024</t>
        </is>
      </c>
    </row>
    <row r="714">
      <c r="A714" t="inlineStr">
        <is>
          <t>Love Cabaret</t>
        </is>
      </c>
      <c r="B714" t="inlineStr">
        <is>
          <t>2024-03-01</t>
        </is>
      </c>
      <c r="C714" t="inlineStr">
        <is>
          <t>Outros D</t>
        </is>
      </c>
      <c r="D714" s="488" t="n">
        <v>0</v>
      </c>
      <c r="E714" t="inlineStr">
        <is>
          <t>3/2024</t>
        </is>
      </c>
    </row>
    <row r="715">
      <c r="A715" t="inlineStr">
        <is>
          <t>Love Cabaret</t>
        </is>
      </c>
      <c r="B715" t="inlineStr">
        <is>
          <t>2024-03-01</t>
        </is>
      </c>
      <c r="C715" t="inlineStr">
        <is>
          <t>% sobre Receita Bruta</t>
        </is>
      </c>
      <c r="D715" s="488" t="n">
        <v>-0.01</v>
      </c>
      <c r="E715" t="inlineStr">
        <is>
          <t>3/2024</t>
        </is>
      </c>
    </row>
    <row r="716">
      <c r="A716" t="inlineStr">
        <is>
          <t>Love Cabaret</t>
        </is>
      </c>
      <c r="B716" t="inlineStr">
        <is>
          <t>2024-03-01</t>
        </is>
      </c>
      <c r="C716" t="inlineStr">
        <is>
          <t>MARGEM BRUTA DE CONTRIBUIÇÃO</t>
        </is>
      </c>
      <c r="D716" s="488" t="n">
        <v>452953.55</v>
      </c>
      <c r="E716" t="inlineStr">
        <is>
          <t>3/2024</t>
        </is>
      </c>
    </row>
    <row r="717">
      <c r="A717" t="inlineStr">
        <is>
          <t>Love Cabaret</t>
        </is>
      </c>
      <c r="B717" t="inlineStr">
        <is>
          <t>2024-03-01</t>
        </is>
      </c>
      <c r="C717" t="inlineStr">
        <is>
          <t>% sobre Receita</t>
        </is>
      </c>
      <c r="D717" s="488" t="n">
        <v>0.55</v>
      </c>
      <c r="E717" t="inlineStr">
        <is>
          <t>3/2024</t>
        </is>
      </c>
    </row>
    <row r="718">
      <c r="A718" t="inlineStr">
        <is>
          <t>Love Cabaret</t>
        </is>
      </c>
      <c r="B718" t="inlineStr">
        <is>
          <t>2024-03-01</t>
        </is>
      </c>
      <c r="C718" t="inlineStr">
        <is>
          <t>PESSOAL</t>
        </is>
      </c>
      <c r="D718" s="488" t="n">
        <v>-205166.22</v>
      </c>
      <c r="E718" t="inlineStr">
        <is>
          <t>3/2024</t>
        </is>
      </c>
    </row>
    <row r="719">
      <c r="A719" t="inlineStr">
        <is>
          <t>Love Cabaret</t>
        </is>
      </c>
      <c r="B719" t="inlineStr">
        <is>
          <t>2024-03-01</t>
        </is>
      </c>
      <c r="C719" t="inlineStr">
        <is>
          <t>PJ</t>
        </is>
      </c>
      <c r="D719" s="488" t="n">
        <v>-43072</v>
      </c>
      <c r="E719" t="inlineStr">
        <is>
          <t>3/2024</t>
        </is>
      </c>
    </row>
    <row r="720">
      <c r="A720" t="inlineStr">
        <is>
          <t>Love Cabaret</t>
        </is>
      </c>
      <c r="B720" t="inlineStr">
        <is>
          <t>2024-03-01</t>
        </is>
      </c>
      <c r="C720" t="inlineStr">
        <is>
          <t>- Squad</t>
        </is>
      </c>
      <c r="D720" s="488" t="n">
        <v>-22172</v>
      </c>
      <c r="E720" t="inlineStr">
        <is>
          <t>3/2024</t>
        </is>
      </c>
    </row>
    <row r="721">
      <c r="A721" t="inlineStr">
        <is>
          <t>Love Cabaret</t>
        </is>
      </c>
      <c r="B721" t="inlineStr">
        <is>
          <t>2024-03-01</t>
        </is>
      </c>
      <c r="C721" t="inlineStr">
        <is>
          <t>- Gerente</t>
        </is>
      </c>
      <c r="D721" s="488" t="n">
        <v>-6600</v>
      </c>
      <c r="E721" t="inlineStr">
        <is>
          <t>3/2024</t>
        </is>
      </c>
    </row>
    <row r="722">
      <c r="A722" t="inlineStr">
        <is>
          <t>Love Cabaret</t>
        </is>
      </c>
      <c r="B722" t="inlineStr">
        <is>
          <t>2024-03-01</t>
        </is>
      </c>
      <c r="C722" t="inlineStr">
        <is>
          <t>- Subgerente</t>
        </is>
      </c>
      <c r="D722" s="488" t="n">
        <v>0</v>
      </c>
      <c r="E722" t="inlineStr">
        <is>
          <t>3/2024</t>
        </is>
      </c>
    </row>
    <row r="723">
      <c r="A723" t="inlineStr">
        <is>
          <t>Love Cabaret</t>
        </is>
      </c>
      <c r="B723" t="inlineStr">
        <is>
          <t>2024-03-01</t>
        </is>
      </c>
      <c r="C723" t="inlineStr">
        <is>
          <t>- Coordenador</t>
        </is>
      </c>
      <c r="D723" s="488" t="n">
        <v>-8400</v>
      </c>
      <c r="E723" t="inlineStr">
        <is>
          <t>3/2024</t>
        </is>
      </c>
    </row>
    <row r="724">
      <c r="A724" t="inlineStr">
        <is>
          <t>Love Cabaret</t>
        </is>
      </c>
      <c r="B724" t="inlineStr">
        <is>
          <t>2024-03-01</t>
        </is>
      </c>
      <c r="C724" t="inlineStr">
        <is>
          <t>- Administrativa</t>
        </is>
      </c>
      <c r="D724" s="488" t="n">
        <v>-3500</v>
      </c>
      <c r="E724" t="inlineStr">
        <is>
          <t>3/2024</t>
        </is>
      </c>
    </row>
    <row r="725">
      <c r="A725" t="inlineStr">
        <is>
          <t>Love Cabaret</t>
        </is>
      </c>
      <c r="B725" t="inlineStr">
        <is>
          <t>2024-03-01</t>
        </is>
      </c>
      <c r="C725" t="inlineStr">
        <is>
          <t>- Chefe de Cozinha</t>
        </is>
      </c>
      <c r="D725" s="488" t="n">
        <v>0</v>
      </c>
      <c r="E725" t="inlineStr">
        <is>
          <t>3/2024</t>
        </is>
      </c>
    </row>
    <row r="726">
      <c r="A726" t="inlineStr">
        <is>
          <t>Love Cabaret</t>
        </is>
      </c>
      <c r="B726" t="inlineStr">
        <is>
          <t>2024-03-01</t>
        </is>
      </c>
      <c r="C726" t="inlineStr">
        <is>
          <t>- Chefe de Bar</t>
        </is>
      </c>
      <c r="D726" s="488" t="n">
        <v>-2400</v>
      </c>
      <c r="E726" t="inlineStr">
        <is>
          <t>3/2024</t>
        </is>
      </c>
    </row>
    <row r="727">
      <c r="A727" t="inlineStr">
        <is>
          <t>Love Cabaret</t>
        </is>
      </c>
      <c r="B727" t="inlineStr">
        <is>
          <t>2024-03-01</t>
        </is>
      </c>
      <c r="C727" t="inlineStr">
        <is>
          <t>- Sub Chefe de Cozinha</t>
        </is>
      </c>
      <c r="D727" s="488" t="n">
        <v>0</v>
      </c>
      <c r="E727" t="inlineStr">
        <is>
          <t>3/2024</t>
        </is>
      </c>
    </row>
    <row r="728">
      <c r="A728" t="inlineStr">
        <is>
          <t>Love Cabaret</t>
        </is>
      </c>
      <c r="B728" t="inlineStr">
        <is>
          <t>2024-03-01</t>
        </is>
      </c>
      <c r="C728" t="inlineStr">
        <is>
          <t>- Sub Chefe De Bar</t>
        </is>
      </c>
      <c r="D728" s="488" t="n">
        <v>0</v>
      </c>
      <c r="E728" t="inlineStr">
        <is>
          <t>3/2024</t>
        </is>
      </c>
    </row>
    <row r="729">
      <c r="A729" t="inlineStr">
        <is>
          <t>Love Cabaret</t>
        </is>
      </c>
      <c r="B729" t="inlineStr">
        <is>
          <t>2024-03-01</t>
        </is>
      </c>
      <c r="C729" t="inlineStr">
        <is>
          <t>- Maitre</t>
        </is>
      </c>
      <c r="D729" s="488" t="n">
        <v>0</v>
      </c>
      <c r="E729" t="inlineStr">
        <is>
          <t>3/2024</t>
        </is>
      </c>
    </row>
    <row r="730">
      <c r="A730" t="inlineStr">
        <is>
          <t>Love Cabaret</t>
        </is>
      </c>
      <c r="B730" t="inlineStr">
        <is>
          <t>2024-03-01</t>
        </is>
      </c>
      <c r="C730" t="inlineStr">
        <is>
          <t>- Chefe de Fila</t>
        </is>
      </c>
      <c r="D730" s="488" t="n">
        <v>0</v>
      </c>
      <c r="E730" t="inlineStr">
        <is>
          <t>3/2024</t>
        </is>
      </c>
    </row>
    <row r="731">
      <c r="A731" t="inlineStr">
        <is>
          <t>Love Cabaret</t>
        </is>
      </c>
      <c r="B731" t="inlineStr">
        <is>
          <t>2024-03-01</t>
        </is>
      </c>
      <c r="C731" t="inlineStr">
        <is>
          <t>- Hostess</t>
        </is>
      </c>
      <c r="D731" s="488" t="n">
        <v>0</v>
      </c>
      <c r="E731" t="inlineStr">
        <is>
          <t>3/2024</t>
        </is>
      </c>
    </row>
    <row r="732">
      <c r="A732" t="inlineStr">
        <is>
          <t>Love Cabaret</t>
        </is>
      </c>
      <c r="B732" t="inlineStr">
        <is>
          <t>2024-03-01</t>
        </is>
      </c>
      <c r="C732" t="inlineStr">
        <is>
          <t>MDO CLT - Salário</t>
        </is>
      </c>
      <c r="D732" s="488" t="n">
        <v>-65142.08</v>
      </c>
      <c r="E732" t="inlineStr">
        <is>
          <t>3/2024</t>
        </is>
      </c>
    </row>
    <row r="733">
      <c r="A733" t="inlineStr">
        <is>
          <t>Love Cabaret</t>
        </is>
      </c>
      <c r="B733" t="inlineStr">
        <is>
          <t>2024-03-01</t>
        </is>
      </c>
      <c r="C733" t="inlineStr">
        <is>
          <t>-  Maitre</t>
        </is>
      </c>
      <c r="D733" s="488" t="n">
        <v>0</v>
      </c>
      <c r="E733" t="inlineStr">
        <is>
          <t>3/2024</t>
        </is>
      </c>
    </row>
    <row r="734">
      <c r="A734" t="inlineStr">
        <is>
          <t>Love Cabaret</t>
        </is>
      </c>
      <c r="B734" t="inlineStr">
        <is>
          <t>2024-03-01</t>
        </is>
      </c>
      <c r="C734" t="inlineStr">
        <is>
          <t>-  Garçon III</t>
        </is>
      </c>
      <c r="D734" s="488" t="n">
        <v>0</v>
      </c>
      <c r="E734" t="inlineStr">
        <is>
          <t>3/2024</t>
        </is>
      </c>
    </row>
    <row r="735">
      <c r="A735" t="inlineStr">
        <is>
          <t>Love Cabaret</t>
        </is>
      </c>
      <c r="B735" t="inlineStr">
        <is>
          <t>2024-03-01</t>
        </is>
      </c>
      <c r="C735" t="inlineStr">
        <is>
          <t>-  Garçon II</t>
        </is>
      </c>
      <c r="D735" s="488" t="n">
        <v>0</v>
      </c>
      <c r="E735" t="inlineStr">
        <is>
          <t>3/2024</t>
        </is>
      </c>
    </row>
    <row r="736">
      <c r="A736" t="inlineStr">
        <is>
          <t>Love Cabaret</t>
        </is>
      </c>
      <c r="B736" t="inlineStr">
        <is>
          <t>2024-03-01</t>
        </is>
      </c>
      <c r="C736" t="inlineStr">
        <is>
          <t>-  Garçon I</t>
        </is>
      </c>
      <c r="D736" s="488" t="n">
        <v>0</v>
      </c>
      <c r="E736" t="inlineStr">
        <is>
          <t>3/2024</t>
        </is>
      </c>
    </row>
    <row r="737">
      <c r="A737" t="inlineStr">
        <is>
          <t>Love Cabaret</t>
        </is>
      </c>
      <c r="B737" t="inlineStr">
        <is>
          <t>2024-03-01</t>
        </is>
      </c>
      <c r="C737" t="inlineStr">
        <is>
          <t>-  Passador de Chopp</t>
        </is>
      </c>
      <c r="D737" s="488" t="n">
        <v>0</v>
      </c>
      <c r="E737" t="inlineStr">
        <is>
          <t>3/2024</t>
        </is>
      </c>
    </row>
    <row r="738">
      <c r="A738" t="inlineStr">
        <is>
          <t>Love Cabaret</t>
        </is>
      </c>
      <c r="B738" t="inlineStr">
        <is>
          <t>2024-03-01</t>
        </is>
      </c>
      <c r="C738" t="inlineStr">
        <is>
          <t>-  Cumin</t>
        </is>
      </c>
      <c r="D738" s="488" t="n">
        <v>0</v>
      </c>
      <c r="E738" t="inlineStr">
        <is>
          <t>3/2024</t>
        </is>
      </c>
    </row>
    <row r="739">
      <c r="A739" t="inlineStr">
        <is>
          <t>Love Cabaret</t>
        </is>
      </c>
      <c r="B739" t="inlineStr">
        <is>
          <t>2024-03-01</t>
        </is>
      </c>
      <c r="C739" t="inlineStr">
        <is>
          <t>-  Sub Chefe de Bar</t>
        </is>
      </c>
      <c r="D739" s="488" t="n">
        <v>0</v>
      </c>
      <c r="E739" t="inlineStr">
        <is>
          <t>3/2024</t>
        </is>
      </c>
    </row>
    <row r="740">
      <c r="A740" t="inlineStr">
        <is>
          <t>Love Cabaret</t>
        </is>
      </c>
      <c r="B740" t="inlineStr">
        <is>
          <t>2024-03-01</t>
        </is>
      </c>
      <c r="C740" t="inlineStr">
        <is>
          <t>-  Bartender III</t>
        </is>
      </c>
      <c r="D740" s="488" t="n">
        <v>0</v>
      </c>
      <c r="E740" t="inlineStr">
        <is>
          <t>3/2024</t>
        </is>
      </c>
    </row>
    <row r="741">
      <c r="A741" t="inlineStr">
        <is>
          <t>Love Cabaret</t>
        </is>
      </c>
      <c r="B741" t="inlineStr">
        <is>
          <t>2024-03-01</t>
        </is>
      </c>
      <c r="C741" t="inlineStr">
        <is>
          <t>-  Bartender II</t>
        </is>
      </c>
      <c r="D741" s="488" t="n">
        <v>0</v>
      </c>
      <c r="E741" t="inlineStr">
        <is>
          <t>3/2024</t>
        </is>
      </c>
    </row>
    <row r="742">
      <c r="A742" t="inlineStr">
        <is>
          <t>Love Cabaret</t>
        </is>
      </c>
      <c r="B742" t="inlineStr">
        <is>
          <t>2024-03-01</t>
        </is>
      </c>
      <c r="C742" t="inlineStr">
        <is>
          <t>-  Bartender I</t>
        </is>
      </c>
      <c r="D742" s="488" t="n">
        <v>0</v>
      </c>
      <c r="E742" t="inlineStr">
        <is>
          <t>3/2024</t>
        </is>
      </c>
    </row>
    <row r="743">
      <c r="A743" t="inlineStr">
        <is>
          <t>Love Cabaret</t>
        </is>
      </c>
      <c r="B743" t="inlineStr">
        <is>
          <t>2024-03-01</t>
        </is>
      </c>
      <c r="C743" t="inlineStr">
        <is>
          <t>-  Bar Back</t>
        </is>
      </c>
      <c r="D743" s="488" t="n">
        <v>0</v>
      </c>
      <c r="E743" t="inlineStr">
        <is>
          <t>3/2024</t>
        </is>
      </c>
    </row>
    <row r="744">
      <c r="A744" t="inlineStr">
        <is>
          <t>Love Cabaret</t>
        </is>
      </c>
      <c r="B744" t="inlineStr">
        <is>
          <t>2024-03-01</t>
        </is>
      </c>
      <c r="C744" t="inlineStr">
        <is>
          <t>-  Barista III</t>
        </is>
      </c>
      <c r="D744" s="488" t="n">
        <v>0</v>
      </c>
      <c r="E744" t="inlineStr">
        <is>
          <t>3/2024</t>
        </is>
      </c>
    </row>
    <row r="745">
      <c r="A745" t="inlineStr">
        <is>
          <t>Love Cabaret</t>
        </is>
      </c>
      <c r="B745" t="inlineStr">
        <is>
          <t>2024-03-01</t>
        </is>
      </c>
      <c r="C745" t="inlineStr">
        <is>
          <t>-  Barista II</t>
        </is>
      </c>
      <c r="D745" s="488" t="n">
        <v>0</v>
      </c>
      <c r="E745" t="inlineStr">
        <is>
          <t>3/2024</t>
        </is>
      </c>
    </row>
    <row r="746">
      <c r="A746" t="inlineStr">
        <is>
          <t>Love Cabaret</t>
        </is>
      </c>
      <c r="B746" t="inlineStr">
        <is>
          <t>2024-03-01</t>
        </is>
      </c>
      <c r="C746" t="inlineStr">
        <is>
          <t>-  Barista I</t>
        </is>
      </c>
      <c r="D746" s="488" t="n">
        <v>0</v>
      </c>
      <c r="E746" t="inlineStr">
        <is>
          <t>3/2024</t>
        </is>
      </c>
    </row>
    <row r="747">
      <c r="A747" t="inlineStr">
        <is>
          <t>Love Cabaret</t>
        </is>
      </c>
      <c r="B747" t="inlineStr">
        <is>
          <t>2024-03-01</t>
        </is>
      </c>
      <c r="C747" t="inlineStr">
        <is>
          <t>-  Chopeiro III</t>
        </is>
      </c>
      <c r="D747" s="488" t="n">
        <v>0</v>
      </c>
      <c r="E747" t="inlineStr">
        <is>
          <t>3/2024</t>
        </is>
      </c>
    </row>
    <row r="748">
      <c r="A748" t="inlineStr">
        <is>
          <t>Love Cabaret</t>
        </is>
      </c>
      <c r="B748" t="inlineStr">
        <is>
          <t>2024-03-01</t>
        </is>
      </c>
      <c r="C748" t="inlineStr">
        <is>
          <t>-  Chopeiro II</t>
        </is>
      </c>
      <c r="D748" s="488" t="n">
        <v>0</v>
      </c>
      <c r="E748" t="inlineStr">
        <is>
          <t>3/2024</t>
        </is>
      </c>
    </row>
    <row r="749">
      <c r="A749" t="inlineStr">
        <is>
          <t>Love Cabaret</t>
        </is>
      </c>
      <c r="B749" t="inlineStr">
        <is>
          <t>2024-03-01</t>
        </is>
      </c>
      <c r="C749" t="inlineStr">
        <is>
          <t>-  Chopeiro I</t>
        </is>
      </c>
      <c r="D749" s="488" t="n">
        <v>0</v>
      </c>
      <c r="E749" t="inlineStr">
        <is>
          <t>3/2024</t>
        </is>
      </c>
    </row>
    <row r="750">
      <c r="A750" t="inlineStr">
        <is>
          <t>Love Cabaret</t>
        </is>
      </c>
      <c r="B750" t="inlineStr">
        <is>
          <t>2024-03-01</t>
        </is>
      </c>
      <c r="C750" t="inlineStr">
        <is>
          <t>-  Sub Chefe de Cozinha</t>
        </is>
      </c>
      <c r="D750" s="488" t="n">
        <v>0</v>
      </c>
      <c r="E750" t="inlineStr">
        <is>
          <t>3/2024</t>
        </is>
      </c>
    </row>
    <row r="751">
      <c r="A751" t="inlineStr">
        <is>
          <t>Love Cabaret</t>
        </is>
      </c>
      <c r="B751" t="inlineStr">
        <is>
          <t>2024-03-01</t>
        </is>
      </c>
      <c r="C751" t="inlineStr">
        <is>
          <t>-  Cozinheiro Líder</t>
        </is>
      </c>
      <c r="D751" s="488" t="n">
        <v>0</v>
      </c>
      <c r="E751" t="inlineStr">
        <is>
          <t>3/2024</t>
        </is>
      </c>
    </row>
    <row r="752">
      <c r="A752" t="inlineStr">
        <is>
          <t>Love Cabaret</t>
        </is>
      </c>
      <c r="B752" t="inlineStr">
        <is>
          <t>2024-03-01</t>
        </is>
      </c>
      <c r="C752" t="inlineStr">
        <is>
          <t>-  Cozinheiro III</t>
        </is>
      </c>
      <c r="D752" s="488" t="n">
        <v>0</v>
      </c>
      <c r="E752" t="inlineStr">
        <is>
          <t>3/2024</t>
        </is>
      </c>
    </row>
    <row r="753">
      <c r="A753" t="inlineStr">
        <is>
          <t>Love Cabaret</t>
        </is>
      </c>
      <c r="B753" t="inlineStr">
        <is>
          <t>2024-03-01</t>
        </is>
      </c>
      <c r="C753" t="inlineStr">
        <is>
          <t>-  Cozinheiro II</t>
        </is>
      </c>
      <c r="D753" s="488" t="n">
        <v>0</v>
      </c>
      <c r="E753" t="inlineStr">
        <is>
          <t>3/2024</t>
        </is>
      </c>
    </row>
    <row r="754">
      <c r="A754" t="inlineStr">
        <is>
          <t>Love Cabaret</t>
        </is>
      </c>
      <c r="B754" t="inlineStr">
        <is>
          <t>2024-03-01</t>
        </is>
      </c>
      <c r="C754" t="inlineStr">
        <is>
          <t>-  Cozinheiro I</t>
        </is>
      </c>
      <c r="D754" s="488" t="n">
        <v>0</v>
      </c>
      <c r="E754" t="inlineStr">
        <is>
          <t>3/2024</t>
        </is>
      </c>
    </row>
    <row r="755">
      <c r="A755" t="inlineStr">
        <is>
          <t>Love Cabaret</t>
        </is>
      </c>
      <c r="B755" t="inlineStr">
        <is>
          <t>2024-03-01</t>
        </is>
      </c>
      <c r="C755" t="inlineStr">
        <is>
          <t>-  Ajud cozinha</t>
        </is>
      </c>
      <c r="D755" s="488" t="n">
        <v>0</v>
      </c>
      <c r="E755" t="inlineStr">
        <is>
          <t>3/2024</t>
        </is>
      </c>
    </row>
    <row r="756">
      <c r="A756" t="inlineStr">
        <is>
          <t>Love Cabaret</t>
        </is>
      </c>
      <c r="B756" t="inlineStr">
        <is>
          <t>2024-03-01</t>
        </is>
      </c>
      <c r="C756" t="inlineStr">
        <is>
          <t>-  Saladeiro</t>
        </is>
      </c>
      <c r="D756" s="488" t="n">
        <v>0</v>
      </c>
      <c r="E756" t="inlineStr">
        <is>
          <t>3/2024</t>
        </is>
      </c>
    </row>
    <row r="757">
      <c r="A757" t="inlineStr">
        <is>
          <t>Love Cabaret</t>
        </is>
      </c>
      <c r="B757" t="inlineStr">
        <is>
          <t>2024-03-01</t>
        </is>
      </c>
      <c r="C757" t="inlineStr">
        <is>
          <t>-  Pia</t>
        </is>
      </c>
      <c r="D757" s="488" t="n">
        <v>0</v>
      </c>
      <c r="E757" t="inlineStr">
        <is>
          <t>3/2024</t>
        </is>
      </c>
    </row>
    <row r="758">
      <c r="A758" t="inlineStr">
        <is>
          <t>Love Cabaret</t>
        </is>
      </c>
      <c r="B758" t="inlineStr">
        <is>
          <t>2024-03-01</t>
        </is>
      </c>
      <c r="C758" t="inlineStr">
        <is>
          <t>-  Sub Chefe de Confeitaria</t>
        </is>
      </c>
      <c r="D758" s="488" t="n">
        <v>0</v>
      </c>
      <c r="E758" t="inlineStr">
        <is>
          <t>3/2024</t>
        </is>
      </c>
    </row>
    <row r="759">
      <c r="A759" t="inlineStr">
        <is>
          <t>Love Cabaret</t>
        </is>
      </c>
      <c r="B759" t="inlineStr">
        <is>
          <t>2024-03-01</t>
        </is>
      </c>
      <c r="C759" t="inlineStr">
        <is>
          <t>-  Confeiteiro III</t>
        </is>
      </c>
      <c r="D759" s="488" t="n">
        <v>0</v>
      </c>
      <c r="E759" t="inlineStr">
        <is>
          <t>3/2024</t>
        </is>
      </c>
    </row>
    <row r="760">
      <c r="A760" t="inlineStr">
        <is>
          <t>Love Cabaret</t>
        </is>
      </c>
      <c r="B760" t="inlineStr">
        <is>
          <t>2024-03-01</t>
        </is>
      </c>
      <c r="C760" t="inlineStr">
        <is>
          <t>-  Confeiteiro II</t>
        </is>
      </c>
      <c r="D760" s="488" t="n">
        <v>0</v>
      </c>
      <c r="E760" t="inlineStr">
        <is>
          <t>3/2024</t>
        </is>
      </c>
    </row>
    <row r="761">
      <c r="A761" t="inlineStr">
        <is>
          <t>Love Cabaret</t>
        </is>
      </c>
      <c r="B761" t="inlineStr">
        <is>
          <t>2024-03-01</t>
        </is>
      </c>
      <c r="C761" t="inlineStr">
        <is>
          <t>-  Confeiteiro I</t>
        </is>
      </c>
      <c r="D761" s="488" t="n">
        <v>0</v>
      </c>
      <c r="E761" t="inlineStr">
        <is>
          <t>3/2024</t>
        </is>
      </c>
    </row>
    <row r="762">
      <c r="A762" t="inlineStr">
        <is>
          <t>Love Cabaret</t>
        </is>
      </c>
      <c r="B762" t="inlineStr">
        <is>
          <t>2024-03-01</t>
        </is>
      </c>
      <c r="C762" t="inlineStr">
        <is>
          <t>-  Copeiro</t>
        </is>
      </c>
      <c r="D762" s="488" t="n">
        <v>0</v>
      </c>
      <c r="E762" t="inlineStr">
        <is>
          <t>3/2024</t>
        </is>
      </c>
    </row>
    <row r="763">
      <c r="A763" t="inlineStr">
        <is>
          <t>Love Cabaret</t>
        </is>
      </c>
      <c r="B763" t="inlineStr">
        <is>
          <t>2024-03-01</t>
        </is>
      </c>
      <c r="C763" t="inlineStr">
        <is>
          <t>-  Pizzaiolo</t>
        </is>
      </c>
      <c r="D763" s="488" t="n">
        <v>0</v>
      </c>
      <c r="E763" t="inlineStr">
        <is>
          <t>3/2024</t>
        </is>
      </c>
    </row>
    <row r="764">
      <c r="A764" t="inlineStr">
        <is>
          <t>Love Cabaret</t>
        </is>
      </c>
      <c r="B764" t="inlineStr">
        <is>
          <t>2024-03-01</t>
        </is>
      </c>
      <c r="C764" t="inlineStr">
        <is>
          <t>-  Ajudante de Pizzaiolo</t>
        </is>
      </c>
      <c r="D764" s="488" t="n">
        <v>0</v>
      </c>
      <c r="E764" t="inlineStr">
        <is>
          <t>3/2024</t>
        </is>
      </c>
    </row>
    <row r="765">
      <c r="A765" t="inlineStr">
        <is>
          <t>Love Cabaret</t>
        </is>
      </c>
      <c r="B765" t="inlineStr">
        <is>
          <t>2024-03-01</t>
        </is>
      </c>
      <c r="C765" t="inlineStr">
        <is>
          <t>-  Boqueta</t>
        </is>
      </c>
      <c r="D765" s="488" t="n">
        <v>0</v>
      </c>
      <c r="E765" t="inlineStr">
        <is>
          <t>3/2024</t>
        </is>
      </c>
    </row>
    <row r="766">
      <c r="A766" t="inlineStr">
        <is>
          <t>Love Cabaret</t>
        </is>
      </c>
      <c r="B766" t="inlineStr">
        <is>
          <t>2024-03-01</t>
        </is>
      </c>
      <c r="C766" t="inlineStr">
        <is>
          <t>-  Churrasqueiro I</t>
        </is>
      </c>
      <c r="D766" s="488" t="n">
        <v>0</v>
      </c>
      <c r="E766" t="inlineStr">
        <is>
          <t>3/2024</t>
        </is>
      </c>
    </row>
    <row r="767">
      <c r="A767" t="inlineStr">
        <is>
          <t>Love Cabaret</t>
        </is>
      </c>
      <c r="B767" t="inlineStr">
        <is>
          <t>2024-03-01</t>
        </is>
      </c>
      <c r="C767" t="inlineStr">
        <is>
          <t>-  Churrasqueiro II</t>
        </is>
      </c>
      <c r="D767" s="488" t="n">
        <v>0</v>
      </c>
      <c r="E767" t="inlineStr">
        <is>
          <t>3/2024</t>
        </is>
      </c>
    </row>
    <row r="768">
      <c r="A768" t="inlineStr">
        <is>
          <t>Love Cabaret</t>
        </is>
      </c>
      <c r="B768" t="inlineStr">
        <is>
          <t>2024-03-01</t>
        </is>
      </c>
      <c r="C768" t="inlineStr">
        <is>
          <t>-  Churrasqueiro III</t>
        </is>
      </c>
      <c r="D768" s="488" t="n">
        <v>0</v>
      </c>
      <c r="E768" t="inlineStr">
        <is>
          <t>3/2024</t>
        </is>
      </c>
    </row>
    <row r="769">
      <c r="A769" t="inlineStr">
        <is>
          <t>Love Cabaret</t>
        </is>
      </c>
      <c r="B769" t="inlineStr">
        <is>
          <t>2024-03-01</t>
        </is>
      </c>
      <c r="C769" t="inlineStr">
        <is>
          <t>-  Ajud Limpeza</t>
        </is>
      </c>
      <c r="D769" s="488" t="n">
        <v>0</v>
      </c>
      <c r="E769" t="inlineStr">
        <is>
          <t>3/2024</t>
        </is>
      </c>
    </row>
    <row r="770">
      <c r="A770" t="inlineStr">
        <is>
          <t>Love Cabaret</t>
        </is>
      </c>
      <c r="B770" t="inlineStr">
        <is>
          <t>2024-03-01</t>
        </is>
      </c>
      <c r="C770" t="inlineStr">
        <is>
          <t>-  Estoquista III</t>
        </is>
      </c>
      <c r="D770" s="488" t="n">
        <v>0</v>
      </c>
      <c r="E770" t="inlineStr">
        <is>
          <t>3/2024</t>
        </is>
      </c>
    </row>
    <row r="771">
      <c r="A771" t="inlineStr">
        <is>
          <t>Love Cabaret</t>
        </is>
      </c>
      <c r="B771" t="inlineStr">
        <is>
          <t>2024-03-01</t>
        </is>
      </c>
      <c r="C771" t="inlineStr">
        <is>
          <t>-  Estoquista II</t>
        </is>
      </c>
      <c r="D771" s="488" t="n">
        <v>0</v>
      </c>
      <c r="E771" t="inlineStr">
        <is>
          <t>3/2024</t>
        </is>
      </c>
    </row>
    <row r="772">
      <c r="A772" t="inlineStr">
        <is>
          <t>Love Cabaret</t>
        </is>
      </c>
      <c r="B772" t="inlineStr">
        <is>
          <t>2024-03-01</t>
        </is>
      </c>
      <c r="C772" t="inlineStr">
        <is>
          <t>-  Estoquista I</t>
        </is>
      </c>
      <c r="D772" s="488" t="n">
        <v>0</v>
      </c>
      <c r="E772" t="inlineStr">
        <is>
          <t>3/2024</t>
        </is>
      </c>
    </row>
    <row r="773">
      <c r="A773" t="inlineStr">
        <is>
          <t>Love Cabaret</t>
        </is>
      </c>
      <c r="B773" t="inlineStr">
        <is>
          <t>2024-03-01</t>
        </is>
      </c>
      <c r="C773" t="inlineStr">
        <is>
          <t>-  Chefe de Manutenção</t>
        </is>
      </c>
      <c r="D773" s="488" t="n">
        <v>0</v>
      </c>
      <c r="E773" t="inlineStr">
        <is>
          <t>3/2024</t>
        </is>
      </c>
    </row>
    <row r="774">
      <c r="A774" t="inlineStr">
        <is>
          <t>Love Cabaret</t>
        </is>
      </c>
      <c r="B774" t="inlineStr">
        <is>
          <t>2024-03-01</t>
        </is>
      </c>
      <c r="C774" t="inlineStr">
        <is>
          <t>-  Aux. Manutenção III</t>
        </is>
      </c>
      <c r="D774" s="488" t="n">
        <v>0</v>
      </c>
      <c r="E774" t="inlineStr">
        <is>
          <t>3/2024</t>
        </is>
      </c>
    </row>
    <row r="775">
      <c r="A775" t="inlineStr">
        <is>
          <t>Love Cabaret</t>
        </is>
      </c>
      <c r="B775" t="inlineStr">
        <is>
          <t>2024-03-01</t>
        </is>
      </c>
      <c r="C775" t="inlineStr">
        <is>
          <t>-  Aux. Manutenção II</t>
        </is>
      </c>
      <c r="D775" s="488" t="n">
        <v>0</v>
      </c>
      <c r="E775" t="inlineStr">
        <is>
          <t>3/2024</t>
        </is>
      </c>
    </row>
    <row r="776">
      <c r="A776" t="inlineStr">
        <is>
          <t>Love Cabaret</t>
        </is>
      </c>
      <c r="B776" t="inlineStr">
        <is>
          <t>2024-03-01</t>
        </is>
      </c>
      <c r="C776" t="inlineStr">
        <is>
          <t>-  Aux. Manutenção I</t>
        </is>
      </c>
      <c r="D776" s="488" t="n">
        <v>0</v>
      </c>
      <c r="E776" t="inlineStr">
        <is>
          <t>3/2024</t>
        </is>
      </c>
    </row>
    <row r="777">
      <c r="A777" t="inlineStr">
        <is>
          <t>Love Cabaret</t>
        </is>
      </c>
      <c r="B777" t="inlineStr">
        <is>
          <t>2024-03-01</t>
        </is>
      </c>
      <c r="C777" t="inlineStr">
        <is>
          <t>-  Chefe da Portaria</t>
        </is>
      </c>
      <c r="D777" s="488" t="n">
        <v>0</v>
      </c>
      <c r="E777" t="inlineStr">
        <is>
          <t>3/2024</t>
        </is>
      </c>
    </row>
    <row r="778">
      <c r="A778" t="inlineStr">
        <is>
          <t>Love Cabaret</t>
        </is>
      </c>
      <c r="B778" t="inlineStr">
        <is>
          <t>2024-03-01</t>
        </is>
      </c>
      <c r="C778" t="inlineStr">
        <is>
          <t>-  Porteiro III</t>
        </is>
      </c>
      <c r="D778" s="488" t="n">
        <v>0</v>
      </c>
      <c r="E778" t="inlineStr">
        <is>
          <t>3/2024</t>
        </is>
      </c>
    </row>
    <row r="779">
      <c r="A779" t="inlineStr">
        <is>
          <t>Love Cabaret</t>
        </is>
      </c>
      <c r="B779" t="inlineStr">
        <is>
          <t>2024-03-01</t>
        </is>
      </c>
      <c r="C779" t="inlineStr">
        <is>
          <t>-  Porteiro II</t>
        </is>
      </c>
      <c r="D779" s="488" t="n">
        <v>0</v>
      </c>
      <c r="E779" t="inlineStr">
        <is>
          <t>3/2024</t>
        </is>
      </c>
    </row>
    <row r="780">
      <c r="A780" t="inlineStr">
        <is>
          <t>Love Cabaret</t>
        </is>
      </c>
      <c r="B780" t="inlineStr">
        <is>
          <t>2024-03-01</t>
        </is>
      </c>
      <c r="C780" t="inlineStr">
        <is>
          <t>-  Porteiro I</t>
        </is>
      </c>
      <c r="D780" s="488" t="n">
        <v>0</v>
      </c>
      <c r="E780" t="inlineStr">
        <is>
          <t>3/2024</t>
        </is>
      </c>
    </row>
    <row r="781">
      <c r="A781" t="inlineStr">
        <is>
          <t>Love Cabaret</t>
        </is>
      </c>
      <c r="B781" t="inlineStr">
        <is>
          <t>2024-03-01</t>
        </is>
      </c>
      <c r="C781" t="inlineStr">
        <is>
          <t>-  Hostess III</t>
        </is>
      </c>
      <c r="D781" s="488" t="n">
        <v>0</v>
      </c>
      <c r="E781" t="inlineStr">
        <is>
          <t>3/2024</t>
        </is>
      </c>
    </row>
    <row r="782">
      <c r="A782" t="inlineStr">
        <is>
          <t>Love Cabaret</t>
        </is>
      </c>
      <c r="B782" t="inlineStr">
        <is>
          <t>2024-03-01</t>
        </is>
      </c>
      <c r="C782" t="inlineStr">
        <is>
          <t>-  Hostess II</t>
        </is>
      </c>
      <c r="D782" s="488" t="n">
        <v>0</v>
      </c>
      <c r="E782" t="inlineStr">
        <is>
          <t>3/2024</t>
        </is>
      </c>
    </row>
    <row r="783">
      <c r="A783" t="inlineStr">
        <is>
          <t>Love Cabaret</t>
        </is>
      </c>
      <c r="B783" t="inlineStr">
        <is>
          <t>2024-03-01</t>
        </is>
      </c>
      <c r="C783" t="inlineStr">
        <is>
          <t>-  Hostess I</t>
        </is>
      </c>
      <c r="D783" s="488" t="n">
        <v>0</v>
      </c>
      <c r="E783" t="inlineStr">
        <is>
          <t>3/2024</t>
        </is>
      </c>
    </row>
    <row r="784">
      <c r="A784" t="inlineStr">
        <is>
          <t>Love Cabaret</t>
        </is>
      </c>
      <c r="B784" t="inlineStr">
        <is>
          <t>2024-03-01</t>
        </is>
      </c>
      <c r="C784" t="inlineStr">
        <is>
          <t>-  Chefe de Bilheteria</t>
        </is>
      </c>
      <c r="D784" s="488" t="n">
        <v>0</v>
      </c>
      <c r="E784" t="inlineStr">
        <is>
          <t>3/2024</t>
        </is>
      </c>
    </row>
    <row r="785">
      <c r="A785" t="inlineStr">
        <is>
          <t>Love Cabaret</t>
        </is>
      </c>
      <c r="B785" t="inlineStr">
        <is>
          <t>2024-03-01</t>
        </is>
      </c>
      <c r="C785" t="inlineStr">
        <is>
          <t>-  Bilheteiro III</t>
        </is>
      </c>
      <c r="D785" s="488" t="n">
        <v>0</v>
      </c>
      <c r="E785" t="inlineStr">
        <is>
          <t>3/2024</t>
        </is>
      </c>
    </row>
    <row r="786">
      <c r="A786" t="inlineStr">
        <is>
          <t>Love Cabaret</t>
        </is>
      </c>
      <c r="B786" t="inlineStr">
        <is>
          <t>2024-03-01</t>
        </is>
      </c>
      <c r="C786" t="inlineStr">
        <is>
          <t>-  Bilheteiro II</t>
        </is>
      </c>
      <c r="D786" s="488" t="n">
        <v>0</v>
      </c>
      <c r="E786" t="inlineStr">
        <is>
          <t>3/2024</t>
        </is>
      </c>
    </row>
    <row r="787">
      <c r="A787" t="inlineStr">
        <is>
          <t>Love Cabaret</t>
        </is>
      </c>
      <c r="B787" t="inlineStr">
        <is>
          <t>2024-03-01</t>
        </is>
      </c>
      <c r="C787" t="inlineStr">
        <is>
          <t>-  Bilheteiro I</t>
        </is>
      </c>
      <c r="D787" s="488" t="n">
        <v>0</v>
      </c>
      <c r="E787" t="inlineStr">
        <is>
          <t>3/2024</t>
        </is>
      </c>
    </row>
    <row r="788">
      <c r="A788" t="inlineStr">
        <is>
          <t>Love Cabaret</t>
        </is>
      </c>
      <c r="B788" t="inlineStr">
        <is>
          <t>2024-03-01</t>
        </is>
      </c>
      <c r="C788" t="inlineStr">
        <is>
          <t>-  Caixa</t>
        </is>
      </c>
      <c r="D788" s="488" t="n">
        <v>0</v>
      </c>
      <c r="E788" t="inlineStr">
        <is>
          <t>3/2024</t>
        </is>
      </c>
    </row>
    <row r="789">
      <c r="A789" t="inlineStr">
        <is>
          <t>Love Cabaret</t>
        </is>
      </c>
      <c r="B789" t="inlineStr">
        <is>
          <t>2024-03-01</t>
        </is>
      </c>
      <c r="C789" t="inlineStr">
        <is>
          <t>-  Operador de Delivery</t>
        </is>
      </c>
      <c r="D789" s="488" t="n">
        <v>0</v>
      </c>
      <c r="E789" t="inlineStr">
        <is>
          <t>3/2024</t>
        </is>
      </c>
    </row>
    <row r="790">
      <c r="A790" t="inlineStr">
        <is>
          <t>Love Cabaret</t>
        </is>
      </c>
      <c r="B790" t="inlineStr">
        <is>
          <t>2024-03-01</t>
        </is>
      </c>
      <c r="C790" t="inlineStr">
        <is>
          <t>E-Staff</t>
        </is>
      </c>
      <c r="D790" s="488" t="n">
        <v>-24032.52</v>
      </c>
      <c r="E790" t="inlineStr">
        <is>
          <t>3/2024</t>
        </is>
      </c>
    </row>
    <row r="791">
      <c r="A791" t="inlineStr">
        <is>
          <t>Love Cabaret</t>
        </is>
      </c>
      <c r="B791" t="inlineStr">
        <is>
          <t>2024-03-01</t>
        </is>
      </c>
      <c r="C791" t="inlineStr">
        <is>
          <t>Mão de Obra Extra</t>
        </is>
      </c>
      <c r="D791" s="488" t="n">
        <v>-24032.52</v>
      </c>
      <c r="E791" t="inlineStr">
        <is>
          <t>3/2024</t>
        </is>
      </c>
    </row>
    <row r="792">
      <c r="A792" t="inlineStr">
        <is>
          <t>Love Cabaret</t>
        </is>
      </c>
      <c r="B792" t="inlineStr">
        <is>
          <t>2024-03-01</t>
        </is>
      </c>
      <c r="C792" t="inlineStr">
        <is>
          <t>-  Gorjeta (Retenção Estaff) (+)</t>
        </is>
      </c>
      <c r="D792" s="488" t="n">
        <v>0</v>
      </c>
      <c r="E792" t="inlineStr">
        <is>
          <t>3/2024</t>
        </is>
      </c>
    </row>
    <row r="793">
      <c r="A793" t="inlineStr">
        <is>
          <t>Love Cabaret</t>
        </is>
      </c>
      <c r="B793" t="inlineStr">
        <is>
          <t>2024-03-01</t>
        </is>
      </c>
      <c r="C793" t="inlineStr">
        <is>
          <t>Encargos e Provisões</t>
        </is>
      </c>
      <c r="D793" s="488" t="n">
        <v>-46180.72</v>
      </c>
      <c r="E793" t="inlineStr">
        <is>
          <t>3/2024</t>
        </is>
      </c>
    </row>
    <row r="794">
      <c r="A794" t="inlineStr">
        <is>
          <t>Love Cabaret</t>
        </is>
      </c>
      <c r="B794" t="inlineStr">
        <is>
          <t>2024-03-01</t>
        </is>
      </c>
      <c r="C794" t="inlineStr">
        <is>
          <t>-  FGTS</t>
        </is>
      </c>
      <c r="D794" s="488" t="n">
        <v>-6766.31</v>
      </c>
      <c r="E794" t="inlineStr">
        <is>
          <t>3/2024</t>
        </is>
      </c>
    </row>
    <row r="795">
      <c r="A795" t="inlineStr">
        <is>
          <t>Love Cabaret</t>
        </is>
      </c>
      <c r="B795" t="inlineStr">
        <is>
          <t>2024-03-01</t>
        </is>
      </c>
      <c r="C795" t="inlineStr">
        <is>
          <t>-  INSS Patronal</t>
        </is>
      </c>
      <c r="D795" s="488" t="n">
        <v>-24492.42</v>
      </c>
      <c r="E795" t="inlineStr">
        <is>
          <t>3/2024</t>
        </is>
      </c>
    </row>
    <row r="796">
      <c r="A796" t="inlineStr">
        <is>
          <t>Love Cabaret</t>
        </is>
      </c>
      <c r="B796" t="inlineStr">
        <is>
          <t>2024-03-01</t>
        </is>
      </c>
      <c r="C796" t="inlineStr">
        <is>
          <t>-  INSS Segurados</t>
        </is>
      </c>
      <c r="D796" s="488" t="n">
        <v>0</v>
      </c>
      <c r="E796" t="inlineStr">
        <is>
          <t>3/2024</t>
        </is>
      </c>
    </row>
    <row r="797">
      <c r="A797" t="inlineStr">
        <is>
          <t>Love Cabaret</t>
        </is>
      </c>
      <c r="B797" t="inlineStr">
        <is>
          <t>2024-03-01</t>
        </is>
      </c>
      <c r="C797" t="inlineStr">
        <is>
          <t>-  13º Salário</t>
        </is>
      </c>
      <c r="D797" s="488" t="n">
        <v>-7666.87</v>
      </c>
      <c r="E797" t="inlineStr">
        <is>
          <t>3/2024</t>
        </is>
      </c>
    </row>
    <row r="798">
      <c r="A798" t="inlineStr">
        <is>
          <t>Love Cabaret</t>
        </is>
      </c>
      <c r="B798" t="inlineStr">
        <is>
          <t>2024-03-01</t>
        </is>
      </c>
      <c r="C798" t="inlineStr">
        <is>
          <t>-  Férias</t>
        </is>
      </c>
      <c r="D798" s="488" t="n">
        <v>-2298.22</v>
      </c>
      <c r="E798" t="inlineStr">
        <is>
          <t>3/2024</t>
        </is>
      </c>
    </row>
    <row r="799">
      <c r="A799" t="inlineStr">
        <is>
          <t>Love Cabaret</t>
        </is>
      </c>
      <c r="B799" t="inlineStr">
        <is>
          <t>2024-03-01</t>
        </is>
      </c>
      <c r="C799" t="inlineStr">
        <is>
          <t>-  FGTS sobre 13º Salários</t>
        </is>
      </c>
      <c r="D799" s="488" t="n">
        <v>-2583.2</v>
      </c>
      <c r="E799" t="inlineStr">
        <is>
          <t>3/2024</t>
        </is>
      </c>
    </row>
    <row r="800">
      <c r="A800" t="inlineStr">
        <is>
          <t>Love Cabaret</t>
        </is>
      </c>
      <c r="B800" t="inlineStr">
        <is>
          <t>2024-03-01</t>
        </is>
      </c>
      <c r="C800" t="inlineStr">
        <is>
          <t>-  FGTS sobre Férias</t>
        </is>
      </c>
      <c r="D800" s="488" t="n">
        <v>-772.2</v>
      </c>
      <c r="E800" t="inlineStr">
        <is>
          <t>3/2024</t>
        </is>
      </c>
    </row>
    <row r="801">
      <c r="A801" t="inlineStr">
        <is>
          <t>Love Cabaret</t>
        </is>
      </c>
      <c r="B801" t="inlineStr">
        <is>
          <t>2024-03-01</t>
        </is>
      </c>
      <c r="C801" t="inlineStr">
        <is>
          <t>-  INSS sobre 13º Salários</t>
        </is>
      </c>
      <c r="D801" s="488" t="n">
        <v>0</v>
      </c>
      <c r="E801" t="inlineStr">
        <is>
          <t>3/2024</t>
        </is>
      </c>
    </row>
    <row r="802">
      <c r="A802" t="inlineStr">
        <is>
          <t>Love Cabaret</t>
        </is>
      </c>
      <c r="B802" t="inlineStr">
        <is>
          <t>2024-03-01</t>
        </is>
      </c>
      <c r="C802" t="inlineStr">
        <is>
          <t>-  INSS sobre Férias</t>
        </is>
      </c>
      <c r="D802" s="488" t="n">
        <v>0</v>
      </c>
      <c r="E802" t="inlineStr">
        <is>
          <t>3/2024</t>
        </is>
      </c>
    </row>
    <row r="803">
      <c r="A803" t="inlineStr">
        <is>
          <t>Love Cabaret</t>
        </is>
      </c>
      <c r="B803" t="inlineStr">
        <is>
          <t>2024-03-01</t>
        </is>
      </c>
      <c r="C803" t="inlineStr">
        <is>
          <t>-  Rescisão</t>
        </is>
      </c>
      <c r="D803" s="488" t="n">
        <v>0</v>
      </c>
      <c r="E803" t="inlineStr">
        <is>
          <t>3/2024</t>
        </is>
      </c>
    </row>
    <row r="804">
      <c r="A804" t="inlineStr">
        <is>
          <t>Love Cabaret</t>
        </is>
      </c>
      <c r="B804" t="inlineStr">
        <is>
          <t>2024-03-01</t>
        </is>
      </c>
      <c r="C804" t="inlineStr">
        <is>
          <t>-  Multa Rescisória</t>
        </is>
      </c>
      <c r="D804" s="488" t="n">
        <v>-1601.5</v>
      </c>
      <c r="E804" t="inlineStr">
        <is>
          <t>3/2024</t>
        </is>
      </c>
    </row>
    <row r="805">
      <c r="A805" t="inlineStr">
        <is>
          <t>Love Cabaret</t>
        </is>
      </c>
      <c r="B805" t="inlineStr">
        <is>
          <t>2024-03-01</t>
        </is>
      </c>
      <c r="C805" t="inlineStr">
        <is>
          <t>-  Ações trabalhistas</t>
        </is>
      </c>
      <c r="D805" s="488" t="n">
        <v>0</v>
      </c>
      <c r="E805" t="inlineStr">
        <is>
          <t>3/2024</t>
        </is>
      </c>
    </row>
    <row r="806">
      <c r="A806" t="inlineStr">
        <is>
          <t>Love Cabaret</t>
        </is>
      </c>
      <c r="B806" t="inlineStr">
        <is>
          <t>2024-03-01</t>
        </is>
      </c>
      <c r="C806" t="inlineStr">
        <is>
          <t>-  Adicional Noturno</t>
        </is>
      </c>
      <c r="D806" s="488" t="n">
        <v>0</v>
      </c>
      <c r="E806" t="inlineStr">
        <is>
          <t>3/2024</t>
        </is>
      </c>
    </row>
    <row r="807">
      <c r="A807" t="inlineStr">
        <is>
          <t>Love Cabaret</t>
        </is>
      </c>
      <c r="B807" t="inlineStr">
        <is>
          <t>2024-03-01</t>
        </is>
      </c>
      <c r="C807" t="inlineStr">
        <is>
          <t>-  Hora Extra</t>
        </is>
      </c>
      <c r="D807" s="488" t="n">
        <v>0</v>
      </c>
      <c r="E807" t="inlineStr">
        <is>
          <t>3/2024</t>
        </is>
      </c>
    </row>
    <row r="808">
      <c r="A808" t="inlineStr">
        <is>
          <t>Love Cabaret</t>
        </is>
      </c>
      <c r="B808" t="inlineStr">
        <is>
          <t>2024-03-01</t>
        </is>
      </c>
      <c r="C808" t="inlineStr">
        <is>
          <t>-  Remuneração Variável</t>
        </is>
      </c>
      <c r="D808" s="488" t="n">
        <v>0</v>
      </c>
      <c r="E808" t="inlineStr">
        <is>
          <t>3/2024</t>
        </is>
      </c>
    </row>
    <row r="809">
      <c r="A809" t="inlineStr">
        <is>
          <t>Love Cabaret</t>
        </is>
      </c>
      <c r="B809" t="inlineStr">
        <is>
          <t>2024-03-01</t>
        </is>
      </c>
      <c r="C809" t="inlineStr">
        <is>
          <t>-  Premiação</t>
        </is>
      </c>
      <c r="D809" s="488" t="n">
        <v>0</v>
      </c>
      <c r="E809" t="inlineStr">
        <is>
          <t>3/2024</t>
        </is>
      </c>
    </row>
    <row r="810">
      <c r="A810" t="inlineStr">
        <is>
          <t>Love Cabaret</t>
        </is>
      </c>
      <c r="B810" t="inlineStr">
        <is>
          <t>2024-03-01</t>
        </is>
      </c>
      <c r="C810" t="inlineStr">
        <is>
          <t>Benefícios</t>
        </is>
      </c>
      <c r="D810" s="488" t="n">
        <v>-6499.01</v>
      </c>
      <c r="E810" t="inlineStr">
        <is>
          <t>3/2024</t>
        </is>
      </c>
    </row>
    <row r="811">
      <c r="A811" t="inlineStr">
        <is>
          <t>Love Cabaret</t>
        </is>
      </c>
      <c r="B811" t="inlineStr">
        <is>
          <t>2024-03-01</t>
        </is>
      </c>
      <c r="C811" t="inlineStr">
        <is>
          <t>-  Vale-transporte</t>
        </is>
      </c>
      <c r="D811" s="488" t="n">
        <v>-6236.61</v>
      </c>
      <c r="E811" t="inlineStr">
        <is>
          <t>3/2024</t>
        </is>
      </c>
    </row>
    <row r="812">
      <c r="A812" t="inlineStr">
        <is>
          <t>Love Cabaret</t>
        </is>
      </c>
      <c r="B812" t="inlineStr">
        <is>
          <t>2024-03-01</t>
        </is>
      </c>
      <c r="C812" t="inlineStr">
        <is>
          <t>-  Assist. Médica</t>
        </is>
      </c>
      <c r="D812" s="488" t="n">
        <v>0</v>
      </c>
      <c r="E812" t="inlineStr">
        <is>
          <t>3/2024</t>
        </is>
      </c>
    </row>
    <row r="813">
      <c r="A813" t="inlineStr">
        <is>
          <t>Love Cabaret</t>
        </is>
      </c>
      <c r="B813" t="inlineStr">
        <is>
          <t>2024-03-01</t>
        </is>
      </c>
      <c r="C813" t="inlineStr">
        <is>
          <t>-  Assist. Odontologica</t>
        </is>
      </c>
      <c r="D813" s="488" t="n">
        <v>0</v>
      </c>
      <c r="E813" t="inlineStr">
        <is>
          <t>3/2024</t>
        </is>
      </c>
    </row>
    <row r="814">
      <c r="A814" t="inlineStr">
        <is>
          <t>Love Cabaret</t>
        </is>
      </c>
      <c r="B814" t="inlineStr">
        <is>
          <t>2024-03-01</t>
        </is>
      </c>
      <c r="C814" t="inlineStr">
        <is>
          <t>-  Seguro de Vida</t>
        </is>
      </c>
      <c r="D814" s="488" t="n">
        <v>-262.4</v>
      </c>
      <c r="E814" t="inlineStr">
        <is>
          <t>3/2024</t>
        </is>
      </c>
    </row>
    <row r="815">
      <c r="A815" t="inlineStr">
        <is>
          <t>Love Cabaret</t>
        </is>
      </c>
      <c r="B815" t="inlineStr">
        <is>
          <t>2024-03-01</t>
        </is>
      </c>
      <c r="C815" t="inlineStr">
        <is>
          <t>-  Ajuda de Custo</t>
        </is>
      </c>
      <c r="D815" s="488" t="n">
        <v>0</v>
      </c>
      <c r="E815" t="inlineStr">
        <is>
          <t>3/2024</t>
        </is>
      </c>
    </row>
    <row r="816">
      <c r="A816" t="inlineStr">
        <is>
          <t>Love Cabaret</t>
        </is>
      </c>
      <c r="B816" t="inlineStr">
        <is>
          <t>2024-03-01</t>
        </is>
      </c>
      <c r="C816" t="inlineStr">
        <is>
          <t>Outros B</t>
        </is>
      </c>
      <c r="D816" s="488" t="n">
        <v>-20239.89</v>
      </c>
      <c r="E816" t="inlineStr">
        <is>
          <t>3/2024</t>
        </is>
      </c>
    </row>
    <row r="817">
      <c r="A817" t="inlineStr">
        <is>
          <t>Love Cabaret</t>
        </is>
      </c>
      <c r="B817" t="inlineStr">
        <is>
          <t>2024-03-01</t>
        </is>
      </c>
      <c r="C817" t="inlineStr">
        <is>
          <t>-  Uniformes Manutenção e Reposição</t>
        </is>
      </c>
      <c r="D817" s="488" t="n">
        <v>0</v>
      </c>
      <c r="E817" t="inlineStr">
        <is>
          <t>3/2024</t>
        </is>
      </c>
    </row>
    <row r="818">
      <c r="A818" t="inlineStr">
        <is>
          <t>Love Cabaret</t>
        </is>
      </c>
      <c r="B818" t="inlineStr">
        <is>
          <t>2024-03-01</t>
        </is>
      </c>
      <c r="C818" t="inlineStr">
        <is>
          <t>-  Exames Periódicos</t>
        </is>
      </c>
      <c r="D818" s="488" t="n">
        <v>-514.52</v>
      </c>
      <c r="E818" t="inlineStr">
        <is>
          <t>3/2024</t>
        </is>
      </c>
    </row>
    <row r="819">
      <c r="A819" t="inlineStr">
        <is>
          <t>Love Cabaret</t>
        </is>
      </c>
      <c r="B819" t="inlineStr">
        <is>
          <t>2024-03-01</t>
        </is>
      </c>
      <c r="C819" t="inlineStr">
        <is>
          <t>-  Diversos - Vale Combustível</t>
        </is>
      </c>
      <c r="D819" s="488" t="n">
        <v>0</v>
      </c>
      <c r="E819" t="inlineStr">
        <is>
          <t>3/2024</t>
        </is>
      </c>
    </row>
    <row r="820">
      <c r="A820" t="inlineStr">
        <is>
          <t>Love Cabaret</t>
        </is>
      </c>
      <c r="B820" t="inlineStr">
        <is>
          <t>2024-03-01</t>
        </is>
      </c>
      <c r="C820" t="inlineStr">
        <is>
          <t>-  Gratificações</t>
        </is>
      </c>
      <c r="D820" s="488" t="n">
        <v>0</v>
      </c>
      <c r="E820" t="inlineStr">
        <is>
          <t>3/2024</t>
        </is>
      </c>
    </row>
    <row r="821">
      <c r="A821" t="inlineStr">
        <is>
          <t>Love Cabaret</t>
        </is>
      </c>
      <c r="B821" t="inlineStr">
        <is>
          <t>2024-03-01</t>
        </is>
      </c>
      <c r="C821" t="inlineStr">
        <is>
          <t>-  Cursos e Treinamentos</t>
        </is>
      </c>
      <c r="D821" s="488" t="n">
        <v>0</v>
      </c>
      <c r="E821" t="inlineStr">
        <is>
          <t>3/2024</t>
        </is>
      </c>
    </row>
    <row r="822">
      <c r="A822" t="inlineStr">
        <is>
          <t>Love Cabaret</t>
        </is>
      </c>
      <c r="B822" t="inlineStr">
        <is>
          <t>2024-03-01</t>
        </is>
      </c>
      <c r="C822" t="inlineStr">
        <is>
          <t>-  Alimentação Funcionário</t>
        </is>
      </c>
      <c r="D822" s="488" t="n">
        <v>-19725.37</v>
      </c>
      <c r="E822" t="inlineStr">
        <is>
          <t>3/2024</t>
        </is>
      </c>
    </row>
    <row r="823">
      <c r="A823" t="inlineStr">
        <is>
          <t>Love Cabaret</t>
        </is>
      </c>
      <c r="B823" t="inlineStr">
        <is>
          <t>2024-03-01</t>
        </is>
      </c>
      <c r="C823" t="inlineStr">
        <is>
          <t>-  Pro Labore</t>
        </is>
      </c>
      <c r="D823" s="488" t="n">
        <v>0</v>
      </c>
      <c r="E823" t="inlineStr">
        <is>
          <t>3/2024</t>
        </is>
      </c>
    </row>
    <row r="824">
      <c r="A824" t="inlineStr">
        <is>
          <t>Love Cabaret</t>
        </is>
      </c>
      <c r="B824" t="inlineStr">
        <is>
          <t>2024-03-01</t>
        </is>
      </c>
      <c r="C824" t="inlineStr">
        <is>
          <t>% sobre Receita c/ Squad</t>
        </is>
      </c>
      <c r="D824" s="488" t="n">
        <v>-0.29</v>
      </c>
      <c r="E824" t="inlineStr">
        <is>
          <t>3/2024</t>
        </is>
      </c>
    </row>
    <row r="825">
      <c r="A825" t="inlineStr">
        <is>
          <t>Love Cabaret</t>
        </is>
      </c>
      <c r="B825" t="inlineStr">
        <is>
          <t>2024-03-01</t>
        </is>
      </c>
      <c r="C825" t="inlineStr">
        <is>
          <t>% sobre Receita s/ Squad</t>
        </is>
      </c>
      <c r="D825" s="488" t="n">
        <v>-0.26</v>
      </c>
      <c r="E825" t="inlineStr">
        <is>
          <t>3/2024</t>
        </is>
      </c>
    </row>
    <row r="826">
      <c r="A826" t="inlineStr">
        <is>
          <t>Love Cabaret</t>
        </is>
      </c>
      <c r="B826" t="inlineStr">
        <is>
          <t>2024-03-01</t>
        </is>
      </c>
      <c r="C826" t="inlineStr">
        <is>
          <t>Custo de Ocupação</t>
        </is>
      </c>
      <c r="D826" s="488" t="n">
        <v>-66692.39999999999</v>
      </c>
      <c r="E826" t="inlineStr">
        <is>
          <t>3/2024</t>
        </is>
      </c>
    </row>
    <row r="827">
      <c r="A827" t="inlineStr">
        <is>
          <t>Love Cabaret</t>
        </is>
      </c>
      <c r="B827" t="inlineStr">
        <is>
          <t>2024-03-01</t>
        </is>
      </c>
      <c r="C827" t="inlineStr">
        <is>
          <t>Aluguel de Imoveis</t>
        </is>
      </c>
      <c r="D827" s="488" t="n">
        <v>-61450.74</v>
      </c>
      <c r="E827" t="inlineStr">
        <is>
          <t>3/2024</t>
        </is>
      </c>
    </row>
    <row r="828">
      <c r="A828" t="inlineStr">
        <is>
          <t>Love Cabaret</t>
        </is>
      </c>
      <c r="B828" t="inlineStr">
        <is>
          <t>2024-03-01</t>
        </is>
      </c>
      <c r="C828" t="inlineStr">
        <is>
          <t>Condominio</t>
        </is>
      </c>
      <c r="D828" s="488" t="n">
        <v>0</v>
      </c>
      <c r="E828" t="inlineStr">
        <is>
          <t>3/2024</t>
        </is>
      </c>
    </row>
    <row r="829">
      <c r="A829" t="inlineStr">
        <is>
          <t>Love Cabaret</t>
        </is>
      </c>
      <c r="B829" t="inlineStr">
        <is>
          <t>2024-03-01</t>
        </is>
      </c>
      <c r="C829" t="inlineStr">
        <is>
          <t>IPTU</t>
        </is>
      </c>
      <c r="D829" s="488" t="n">
        <v>-5241.66</v>
      </c>
      <c r="E829" t="inlineStr">
        <is>
          <t>3/2024</t>
        </is>
      </c>
    </row>
    <row r="830">
      <c r="A830" t="inlineStr">
        <is>
          <t>Love Cabaret</t>
        </is>
      </c>
      <c r="B830" t="inlineStr">
        <is>
          <t>2024-03-01</t>
        </is>
      </c>
      <c r="C830" t="inlineStr">
        <is>
          <t>Fundo de Promoção</t>
        </is>
      </c>
      <c r="D830" s="488" t="n">
        <v>0</v>
      </c>
      <c r="E830" t="inlineStr">
        <is>
          <t>3/2024</t>
        </is>
      </c>
    </row>
    <row r="831">
      <c r="A831" t="inlineStr">
        <is>
          <t>Love Cabaret</t>
        </is>
      </c>
      <c r="B831" t="inlineStr">
        <is>
          <t>2024-03-01</t>
        </is>
      </c>
      <c r="C831" t="inlineStr">
        <is>
          <t>Seguro Patrimonial</t>
        </is>
      </c>
      <c r="D831" s="488" t="n">
        <v>0</v>
      </c>
      <c r="E831" t="inlineStr">
        <is>
          <t>3/2024</t>
        </is>
      </c>
    </row>
    <row r="832">
      <c r="A832" t="inlineStr">
        <is>
          <t>Love Cabaret</t>
        </is>
      </c>
      <c r="B832" t="inlineStr">
        <is>
          <t>2024-03-01</t>
        </is>
      </c>
      <c r="C832" t="inlineStr">
        <is>
          <t>Arrendamento</t>
        </is>
      </c>
      <c r="D832" s="488" t="n">
        <v>0</v>
      </c>
      <c r="E832" t="inlineStr">
        <is>
          <t>3/2024</t>
        </is>
      </c>
    </row>
    <row r="833">
      <c r="A833" t="inlineStr">
        <is>
          <t>Love Cabaret</t>
        </is>
      </c>
      <c r="B833" t="inlineStr">
        <is>
          <t>2024-03-01</t>
        </is>
      </c>
      <c r="C833" t="inlineStr">
        <is>
          <t>Taxas publicas administrativas - Ocupação</t>
        </is>
      </c>
      <c r="D833" s="488" t="n">
        <v>0</v>
      </c>
      <c r="E833" t="inlineStr">
        <is>
          <t>3/2024</t>
        </is>
      </c>
    </row>
    <row r="834">
      <c r="A834" t="inlineStr">
        <is>
          <t>Love Cabaret</t>
        </is>
      </c>
      <c r="B834" t="inlineStr">
        <is>
          <t>2024-03-01</t>
        </is>
      </c>
      <c r="C834" t="inlineStr">
        <is>
          <t>% sobre Receita Bruta</t>
        </is>
      </c>
      <c r="D834" s="488" t="n">
        <v>-0.08</v>
      </c>
      <c r="E834" t="inlineStr">
        <is>
          <t>3/2024</t>
        </is>
      </c>
    </row>
    <row r="835">
      <c r="A835" t="inlineStr">
        <is>
          <t>Love Cabaret</t>
        </is>
      </c>
      <c r="B835" t="inlineStr">
        <is>
          <t>2024-03-01</t>
        </is>
      </c>
      <c r="C835" t="inlineStr">
        <is>
          <t>Utilidades</t>
        </is>
      </c>
      <c r="D835" s="488" t="n">
        <v>-48008.88</v>
      </c>
      <c r="E835" t="inlineStr">
        <is>
          <t>3/2024</t>
        </is>
      </c>
    </row>
    <row r="836">
      <c r="A836" t="inlineStr">
        <is>
          <t>Love Cabaret</t>
        </is>
      </c>
      <c r="B836" t="inlineStr">
        <is>
          <t>2024-03-01</t>
        </is>
      </c>
      <c r="C836" t="inlineStr">
        <is>
          <t>Agua/Esgoto</t>
        </is>
      </c>
      <c r="D836" s="488" t="n">
        <v>-12144.68</v>
      </c>
      <c r="E836" t="inlineStr">
        <is>
          <t>3/2024</t>
        </is>
      </c>
    </row>
    <row r="837">
      <c r="A837" t="inlineStr">
        <is>
          <t>Love Cabaret</t>
        </is>
      </c>
      <c r="B837" t="inlineStr">
        <is>
          <t>2024-03-01</t>
        </is>
      </c>
      <c r="C837" t="inlineStr">
        <is>
          <t>Energia Eletrica</t>
        </is>
      </c>
      <c r="D837" s="488" t="n">
        <v>-17501.01</v>
      </c>
      <c r="E837" t="inlineStr">
        <is>
          <t>3/2024</t>
        </is>
      </c>
    </row>
    <row r="838">
      <c r="A838" t="inlineStr">
        <is>
          <t>Love Cabaret</t>
        </is>
      </c>
      <c r="B838" t="inlineStr">
        <is>
          <t>2024-03-01</t>
        </is>
      </c>
      <c r="C838" t="inlineStr">
        <is>
          <t>Gas de Cozinha</t>
        </is>
      </c>
      <c r="D838" s="488" t="n">
        <v>-2170.74</v>
      </c>
      <c r="E838" t="inlineStr">
        <is>
          <t>3/2024</t>
        </is>
      </c>
    </row>
    <row r="839">
      <c r="A839" t="inlineStr">
        <is>
          <t>Love Cabaret</t>
        </is>
      </c>
      <c r="B839" t="inlineStr">
        <is>
          <t>2024-03-01</t>
        </is>
      </c>
      <c r="C839" t="inlineStr">
        <is>
          <t>Higiene e Limpeza</t>
        </is>
      </c>
      <c r="D839" s="488" t="n">
        <v>-10044.42</v>
      </c>
      <c r="E839" t="inlineStr">
        <is>
          <t>3/2024</t>
        </is>
      </c>
    </row>
    <row r="840">
      <c r="A840" t="inlineStr">
        <is>
          <t>Love Cabaret</t>
        </is>
      </c>
      <c r="B840" t="inlineStr">
        <is>
          <t>2024-03-01</t>
        </is>
      </c>
      <c r="C840" t="inlineStr">
        <is>
          <t>Descartaveis</t>
        </is>
      </c>
      <c r="D840" s="488" t="n">
        <v>0</v>
      </c>
      <c r="E840" t="inlineStr">
        <is>
          <t>3/2024</t>
        </is>
      </c>
    </row>
    <row r="841">
      <c r="A841" t="inlineStr">
        <is>
          <t>Love Cabaret</t>
        </is>
      </c>
      <c r="B841" t="inlineStr">
        <is>
          <t>2024-03-01</t>
        </is>
      </c>
      <c r="C841" t="inlineStr">
        <is>
          <t>Controle de Pragas</t>
        </is>
      </c>
      <c r="D841" s="488" t="n">
        <v>-630</v>
      </c>
      <c r="E841" t="inlineStr">
        <is>
          <t>3/2024</t>
        </is>
      </c>
    </row>
    <row r="842">
      <c r="A842" t="inlineStr">
        <is>
          <t>Love Cabaret</t>
        </is>
      </c>
      <c r="B842" t="inlineStr">
        <is>
          <t>2024-03-01</t>
        </is>
      </c>
      <c r="C842" t="inlineStr">
        <is>
          <t>Coleta de lixo</t>
        </is>
      </c>
      <c r="D842" s="488" t="n">
        <v>-1953.39</v>
      </c>
      <c r="E842" t="inlineStr">
        <is>
          <t>3/2024</t>
        </is>
      </c>
    </row>
    <row r="843">
      <c r="A843" t="inlineStr">
        <is>
          <t>Love Cabaret</t>
        </is>
      </c>
      <c r="B843" t="inlineStr">
        <is>
          <t>2024-03-01</t>
        </is>
      </c>
      <c r="C843" t="inlineStr">
        <is>
          <t>Utensilios</t>
        </is>
      </c>
      <c r="D843" s="488" t="n">
        <v>-931.04</v>
      </c>
      <c r="E843" t="inlineStr">
        <is>
          <t>3/2024</t>
        </is>
      </c>
    </row>
    <row r="844">
      <c r="A844" t="inlineStr">
        <is>
          <t>Love Cabaret</t>
        </is>
      </c>
      <c r="B844" t="inlineStr">
        <is>
          <t>2024-03-01</t>
        </is>
      </c>
      <c r="C844" t="inlineStr">
        <is>
          <t>Serviços Graficos</t>
        </is>
      </c>
      <c r="D844" s="488" t="n">
        <v>0</v>
      </c>
      <c r="E844" t="inlineStr">
        <is>
          <t>3/2024</t>
        </is>
      </c>
    </row>
    <row r="845">
      <c r="A845" t="inlineStr">
        <is>
          <t>Love Cabaret</t>
        </is>
      </c>
      <c r="B845" t="inlineStr">
        <is>
          <t>2024-03-01</t>
        </is>
      </c>
      <c r="C845" t="inlineStr">
        <is>
          <t>Custas Cartório</t>
        </is>
      </c>
      <c r="D845" s="488" t="n">
        <v>-88.59999999999999</v>
      </c>
      <c r="E845" t="inlineStr">
        <is>
          <t>3/2024</t>
        </is>
      </c>
    </row>
    <row r="846">
      <c r="A846" t="inlineStr">
        <is>
          <t>Love Cabaret</t>
        </is>
      </c>
      <c r="B846" t="inlineStr">
        <is>
          <t>2024-03-01</t>
        </is>
      </c>
      <c r="C846" t="inlineStr">
        <is>
          <t>Material de Escritorio</t>
        </is>
      </c>
      <c r="D846" s="488" t="n">
        <v>-59</v>
      </c>
      <c r="E846" t="inlineStr">
        <is>
          <t>3/2024</t>
        </is>
      </c>
    </row>
    <row r="847">
      <c r="A847" t="inlineStr">
        <is>
          <t>Love Cabaret</t>
        </is>
      </c>
      <c r="B847" t="inlineStr">
        <is>
          <t>2024-03-01</t>
        </is>
      </c>
      <c r="C847" t="inlineStr">
        <is>
          <t>Serviços de Limpeza</t>
        </is>
      </c>
      <c r="D847" s="488" t="n">
        <v>-1200</v>
      </c>
      <c r="E847" t="inlineStr">
        <is>
          <t>3/2024</t>
        </is>
      </c>
    </row>
    <row r="848">
      <c r="A848" t="inlineStr">
        <is>
          <t>Love Cabaret</t>
        </is>
      </c>
      <c r="B848" t="inlineStr">
        <is>
          <t>2024-03-01</t>
        </is>
      </c>
      <c r="C848" t="inlineStr">
        <is>
          <t>Serviço de Lavanderia</t>
        </is>
      </c>
      <c r="D848" s="488" t="n">
        <v>0</v>
      </c>
      <c r="E848" t="inlineStr">
        <is>
          <t>3/2024</t>
        </is>
      </c>
    </row>
    <row r="849">
      <c r="A849" t="inlineStr">
        <is>
          <t>Love Cabaret</t>
        </is>
      </c>
      <c r="B849" t="inlineStr">
        <is>
          <t>2024-03-01</t>
        </is>
      </c>
      <c r="C849" t="inlineStr">
        <is>
          <t>Material de Consumo - Gelo/ Gas CO2/ Carvao /Velas</t>
        </is>
      </c>
      <c r="D849" s="488" t="n">
        <v>-1286</v>
      </c>
      <c r="E849" t="inlineStr">
        <is>
          <t>3/2024</t>
        </is>
      </c>
    </row>
    <row r="850">
      <c r="A850" t="inlineStr">
        <is>
          <t>Love Cabaret</t>
        </is>
      </c>
      <c r="B850" t="inlineStr">
        <is>
          <t>2024-03-01</t>
        </is>
      </c>
      <c r="C850" t="inlineStr">
        <is>
          <t>% sobre Receita Bruta</t>
        </is>
      </c>
      <c r="D850" s="488" t="n">
        <v>-0.06</v>
      </c>
      <c r="E850" t="inlineStr">
        <is>
          <t>3/2024</t>
        </is>
      </c>
    </row>
    <row r="851">
      <c r="A851" t="inlineStr">
        <is>
          <t>Love Cabaret</t>
        </is>
      </c>
      <c r="B851" t="inlineStr">
        <is>
          <t>2024-03-01</t>
        </is>
      </c>
      <c r="C851" t="inlineStr">
        <is>
          <t>Informática e TI</t>
        </is>
      </c>
      <c r="D851" s="488" t="n">
        <v>-7771.77</v>
      </c>
      <c r="E851" t="inlineStr">
        <is>
          <t>3/2024</t>
        </is>
      </c>
    </row>
    <row r="852">
      <c r="A852" t="inlineStr">
        <is>
          <t>Love Cabaret</t>
        </is>
      </c>
      <c r="B852" t="inlineStr">
        <is>
          <t>2024-03-01</t>
        </is>
      </c>
      <c r="C852" t="inlineStr">
        <is>
          <t>Telefone</t>
        </is>
      </c>
      <c r="D852" s="488" t="n">
        <v>-89.98999999999999</v>
      </c>
      <c r="E852" t="inlineStr">
        <is>
          <t>3/2024</t>
        </is>
      </c>
    </row>
    <row r="853">
      <c r="A853" t="inlineStr">
        <is>
          <t>Love Cabaret</t>
        </is>
      </c>
      <c r="B853" t="inlineStr">
        <is>
          <t>2024-03-01</t>
        </is>
      </c>
      <c r="C853" t="inlineStr">
        <is>
          <t>Internet</t>
        </is>
      </c>
      <c r="D853" s="488" t="n">
        <v>-2868.2</v>
      </c>
      <c r="E853" t="inlineStr">
        <is>
          <t>3/2024</t>
        </is>
      </c>
    </row>
    <row r="854">
      <c r="A854" t="inlineStr">
        <is>
          <t>Love Cabaret</t>
        </is>
      </c>
      <c r="B854" t="inlineStr">
        <is>
          <t>2024-03-01</t>
        </is>
      </c>
      <c r="C854" t="inlineStr">
        <is>
          <t>TV por assinatura/musica ambiente</t>
        </is>
      </c>
      <c r="D854" s="488" t="n">
        <v>0</v>
      </c>
      <c r="E854" t="inlineStr">
        <is>
          <t>3/2024</t>
        </is>
      </c>
    </row>
    <row r="855">
      <c r="A855" t="inlineStr">
        <is>
          <t>Love Cabaret</t>
        </is>
      </c>
      <c r="B855" t="inlineStr">
        <is>
          <t>2024-03-01</t>
        </is>
      </c>
      <c r="C855" t="inlineStr">
        <is>
          <t>Sistemas de Segurança e Alarme</t>
        </is>
      </c>
      <c r="D855" s="488" t="n">
        <v>0</v>
      </c>
      <c r="E855" t="inlineStr">
        <is>
          <t>3/2024</t>
        </is>
      </c>
    </row>
    <row r="856">
      <c r="A856" t="inlineStr">
        <is>
          <t>Love Cabaret</t>
        </is>
      </c>
      <c r="B856" t="inlineStr">
        <is>
          <t>2024-03-01</t>
        </is>
      </c>
      <c r="C856" t="inlineStr">
        <is>
          <t>Sistemas Gerais - Operacionais</t>
        </is>
      </c>
      <c r="D856" s="488" t="n">
        <v>-4813.58</v>
      </c>
      <c r="E856" t="inlineStr">
        <is>
          <t>3/2024</t>
        </is>
      </c>
    </row>
    <row r="857">
      <c r="A857" t="inlineStr">
        <is>
          <t>Love Cabaret</t>
        </is>
      </c>
      <c r="B857" t="inlineStr">
        <is>
          <t>2024-03-01</t>
        </is>
      </c>
      <c r="C857" t="inlineStr">
        <is>
          <t>Sistemas Gerais - Financeiros</t>
        </is>
      </c>
      <c r="D857" s="488" t="n">
        <v>0</v>
      </c>
      <c r="E857" t="inlineStr">
        <is>
          <t>3/2024</t>
        </is>
      </c>
    </row>
    <row r="858">
      <c r="A858" t="inlineStr">
        <is>
          <t>Love Cabaret</t>
        </is>
      </c>
      <c r="B858" t="inlineStr">
        <is>
          <t>2024-03-01</t>
        </is>
      </c>
      <c r="C858" t="inlineStr">
        <is>
          <t>Sistemas Gerais - Comunicação e Marketing</t>
        </is>
      </c>
      <c r="D858" s="488" t="n">
        <v>0</v>
      </c>
      <c r="E858" t="inlineStr">
        <is>
          <t>3/2024</t>
        </is>
      </c>
    </row>
    <row r="859">
      <c r="A859" t="inlineStr">
        <is>
          <t>Love Cabaret</t>
        </is>
      </c>
      <c r="B859" t="inlineStr">
        <is>
          <t>2024-03-01</t>
        </is>
      </c>
      <c r="C859" t="inlineStr">
        <is>
          <t>% sobre Receita Bruta</t>
        </is>
      </c>
      <c r="D859" s="488" t="n">
        <v>-0.01</v>
      </c>
      <c r="E859" t="inlineStr">
        <is>
          <t>3/2024</t>
        </is>
      </c>
    </row>
    <row r="860">
      <c r="A860" t="inlineStr">
        <is>
          <t>Love Cabaret</t>
        </is>
      </c>
      <c r="B860" t="inlineStr">
        <is>
          <t>2024-03-01</t>
        </is>
      </c>
      <c r="C860" t="inlineStr">
        <is>
          <t>Despesas Gerais</t>
        </is>
      </c>
      <c r="D860" s="488" t="n">
        <v>-7856.72</v>
      </c>
      <c r="E860" t="inlineStr">
        <is>
          <t>3/2024</t>
        </is>
      </c>
    </row>
    <row r="861">
      <c r="A861" t="inlineStr">
        <is>
          <t>Love Cabaret</t>
        </is>
      </c>
      <c r="B861" t="inlineStr">
        <is>
          <t>2024-03-01</t>
        </is>
      </c>
      <c r="C861" t="inlineStr">
        <is>
          <t>Manutenção Predial</t>
        </is>
      </c>
      <c r="D861" s="488" t="n">
        <v>-7211.47</v>
      </c>
      <c r="E861" t="inlineStr">
        <is>
          <t>3/2024</t>
        </is>
      </c>
    </row>
    <row r="862">
      <c r="A862" t="inlineStr">
        <is>
          <t>Love Cabaret</t>
        </is>
      </c>
      <c r="B862" t="inlineStr">
        <is>
          <t>2024-03-01</t>
        </is>
      </c>
      <c r="C862" t="inlineStr">
        <is>
          <t>Manutenção de Equipamentos</t>
        </is>
      </c>
      <c r="D862" s="488" t="n">
        <v>0</v>
      </c>
      <c r="E862" t="inlineStr">
        <is>
          <t>3/2024</t>
        </is>
      </c>
    </row>
    <row r="863">
      <c r="A863" t="inlineStr">
        <is>
          <t>Love Cabaret</t>
        </is>
      </c>
      <c r="B863" t="inlineStr">
        <is>
          <t>2024-03-01</t>
        </is>
      </c>
      <c r="C863" t="inlineStr">
        <is>
          <t>Manutenção de Mobiliário</t>
        </is>
      </c>
      <c r="D863" s="488" t="n">
        <v>0</v>
      </c>
      <c r="E863" t="inlineStr">
        <is>
          <t>3/2024</t>
        </is>
      </c>
    </row>
    <row r="864">
      <c r="A864" t="inlineStr">
        <is>
          <t>Love Cabaret</t>
        </is>
      </c>
      <c r="B864" t="inlineStr">
        <is>
          <t>2024-03-01</t>
        </is>
      </c>
      <c r="C864" t="inlineStr">
        <is>
          <t>Material de Manutenção</t>
        </is>
      </c>
      <c r="D864" s="488" t="n">
        <v>0</v>
      </c>
      <c r="E864" t="inlineStr">
        <is>
          <t>3/2024</t>
        </is>
      </c>
    </row>
    <row r="865">
      <c r="A865" t="inlineStr">
        <is>
          <t>Love Cabaret</t>
        </is>
      </c>
      <c r="B865" t="inlineStr">
        <is>
          <t>2024-03-01</t>
        </is>
      </c>
      <c r="C865" t="inlineStr">
        <is>
          <t>Decoração/Paisagismo e Jardinagem</t>
        </is>
      </c>
      <c r="D865" s="488" t="n">
        <v>-500</v>
      </c>
      <c r="E865" t="inlineStr">
        <is>
          <t>3/2024</t>
        </is>
      </c>
    </row>
    <row r="866">
      <c r="A866" t="inlineStr">
        <is>
          <t>Love Cabaret</t>
        </is>
      </c>
      <c r="B866" t="inlineStr">
        <is>
          <t>2024-03-01</t>
        </is>
      </c>
      <c r="C866" t="inlineStr">
        <is>
          <t>Fretes e Carretos</t>
        </is>
      </c>
      <c r="D866" s="488" t="n">
        <v>-79.7</v>
      </c>
      <c r="E866" t="inlineStr">
        <is>
          <t>3/2024</t>
        </is>
      </c>
    </row>
    <row r="867">
      <c r="A867" t="inlineStr">
        <is>
          <t>Love Cabaret</t>
        </is>
      </c>
      <c r="B867" t="inlineStr">
        <is>
          <t>2024-03-01</t>
        </is>
      </c>
      <c r="C867" t="inlineStr">
        <is>
          <t>Conduções/Taxi/Uber</t>
        </is>
      </c>
      <c r="D867" s="488" t="n">
        <v>-65.55</v>
      </c>
      <c r="E867" t="inlineStr">
        <is>
          <t>3/2024</t>
        </is>
      </c>
    </row>
    <row r="868">
      <c r="A868" t="inlineStr">
        <is>
          <t>Love Cabaret</t>
        </is>
      </c>
      <c r="B868" t="inlineStr">
        <is>
          <t>2024-03-01</t>
        </is>
      </c>
      <c r="C868" t="inlineStr">
        <is>
          <t>Viagens e Estadias - Operação</t>
        </is>
      </c>
      <c r="D868" s="488" t="n">
        <v>0</v>
      </c>
      <c r="E868" t="inlineStr">
        <is>
          <t>3/2024</t>
        </is>
      </c>
    </row>
    <row r="869">
      <c r="A869" t="inlineStr">
        <is>
          <t>Love Cabaret</t>
        </is>
      </c>
      <c r="B869" t="inlineStr">
        <is>
          <t>2024-03-01</t>
        </is>
      </c>
      <c r="C869" t="inlineStr">
        <is>
          <t>% sobre Receita Bruta</t>
        </is>
      </c>
      <c r="D869" s="488" t="n">
        <v>-0.01</v>
      </c>
      <c r="E869" t="inlineStr">
        <is>
          <t>3/2024</t>
        </is>
      </c>
    </row>
    <row r="870">
      <c r="A870" t="inlineStr">
        <is>
          <t>Love Cabaret</t>
        </is>
      </c>
      <c r="B870" t="inlineStr">
        <is>
          <t>2024-03-01</t>
        </is>
      </c>
      <c r="C870" t="inlineStr">
        <is>
          <t>Marketing</t>
        </is>
      </c>
      <c r="D870" s="488" t="n">
        <v>-18413.44</v>
      </c>
      <c r="E870" t="inlineStr">
        <is>
          <t>3/2024</t>
        </is>
      </c>
    </row>
    <row r="871">
      <c r="A871" t="inlineStr">
        <is>
          <t>Love Cabaret</t>
        </is>
      </c>
      <c r="B871" t="inlineStr">
        <is>
          <t>2024-03-01</t>
        </is>
      </c>
      <c r="C871" t="inlineStr">
        <is>
          <t>Agência de Propaganda</t>
        </is>
      </c>
      <c r="D871" s="488" t="n">
        <v>-6000</v>
      </c>
      <c r="E871" t="inlineStr">
        <is>
          <t>3/2024</t>
        </is>
      </c>
    </row>
    <row r="872">
      <c r="A872" t="inlineStr">
        <is>
          <t>Love Cabaret</t>
        </is>
      </c>
      <c r="B872" t="inlineStr">
        <is>
          <t>2024-03-01</t>
        </is>
      </c>
      <c r="C872" t="inlineStr">
        <is>
          <t>Assessoria de Imprensa</t>
        </is>
      </c>
      <c r="D872" s="488" t="n">
        <v>-3651.5</v>
      </c>
      <c r="E872" t="inlineStr">
        <is>
          <t>3/2024</t>
        </is>
      </c>
    </row>
    <row r="873">
      <c r="A873" t="inlineStr">
        <is>
          <t>Love Cabaret</t>
        </is>
      </c>
      <c r="B873" t="inlineStr">
        <is>
          <t>2024-03-01</t>
        </is>
      </c>
      <c r="C873" t="inlineStr">
        <is>
          <t>Assessoria de Relações Públicas</t>
        </is>
      </c>
      <c r="D873" s="488" t="n">
        <v>0</v>
      </c>
      <c r="E873" t="inlineStr">
        <is>
          <t>3/2024</t>
        </is>
      </c>
    </row>
    <row r="874">
      <c r="A874" t="inlineStr">
        <is>
          <t>Love Cabaret</t>
        </is>
      </c>
      <c r="B874" t="inlineStr">
        <is>
          <t>2024-03-01</t>
        </is>
      </c>
      <c r="C874" t="inlineStr">
        <is>
          <t>Influenciadores</t>
        </is>
      </c>
      <c r="D874" s="488" t="n">
        <v>0</v>
      </c>
      <c r="E874" t="inlineStr">
        <is>
          <t>3/2024</t>
        </is>
      </c>
    </row>
    <row r="875">
      <c r="A875" t="inlineStr">
        <is>
          <t>Love Cabaret</t>
        </is>
      </c>
      <c r="B875" t="inlineStr">
        <is>
          <t>2024-03-01</t>
        </is>
      </c>
      <c r="C875" t="inlineStr">
        <is>
          <t>Publicidade e Propaganda</t>
        </is>
      </c>
      <c r="D875" s="488" t="n">
        <v>-235.94</v>
      </c>
      <c r="E875" t="inlineStr">
        <is>
          <t>3/2024</t>
        </is>
      </c>
    </row>
    <row r="876">
      <c r="A876" t="inlineStr">
        <is>
          <t>Love Cabaret</t>
        </is>
      </c>
      <c r="B876" t="inlineStr">
        <is>
          <t>2024-03-01</t>
        </is>
      </c>
      <c r="C876" t="inlineStr">
        <is>
          <t>Pesquisa de Mercado</t>
        </is>
      </c>
      <c r="D876" s="488" t="n">
        <v>0</v>
      </c>
      <c r="E876" t="inlineStr">
        <is>
          <t>3/2024</t>
        </is>
      </c>
    </row>
    <row r="877">
      <c r="A877" t="inlineStr">
        <is>
          <t>Love Cabaret</t>
        </is>
      </c>
      <c r="B877" t="inlineStr">
        <is>
          <t>2024-03-01</t>
        </is>
      </c>
      <c r="C877" t="inlineStr">
        <is>
          <t>Sessão de Fotos/Captação de Vídeo</t>
        </is>
      </c>
      <c r="D877" s="488" t="n">
        <v>0</v>
      </c>
      <c r="E877" t="inlineStr">
        <is>
          <t>3/2024</t>
        </is>
      </c>
    </row>
    <row r="878">
      <c r="A878" t="inlineStr">
        <is>
          <t>Love Cabaret</t>
        </is>
      </c>
      <c r="B878" t="inlineStr">
        <is>
          <t>2024-03-01</t>
        </is>
      </c>
      <c r="C878" t="inlineStr">
        <is>
          <t>Produção Gráfica e Material Institucional</t>
        </is>
      </c>
      <c r="D878" s="488" t="n">
        <v>-2300</v>
      </c>
      <c r="E878" t="inlineStr">
        <is>
          <t>3/2024</t>
        </is>
      </c>
    </row>
    <row r="879">
      <c r="A879" t="inlineStr">
        <is>
          <t>Love Cabaret</t>
        </is>
      </c>
      <c r="B879" t="inlineStr">
        <is>
          <t>2024-03-01</t>
        </is>
      </c>
      <c r="C879" t="inlineStr">
        <is>
          <t>Eventos de Marketing</t>
        </is>
      </c>
      <c r="D879" s="488" t="n">
        <v>-226</v>
      </c>
      <c r="E879" t="inlineStr">
        <is>
          <t>3/2024</t>
        </is>
      </c>
    </row>
    <row r="880">
      <c r="A880" t="inlineStr">
        <is>
          <t>Love Cabaret</t>
        </is>
      </c>
      <c r="B880" t="inlineStr">
        <is>
          <t>2024-03-01</t>
        </is>
      </c>
      <c r="C880" t="inlineStr">
        <is>
          <t>Brindes e Confraternizações</t>
        </is>
      </c>
      <c r="D880" s="488" t="n">
        <v>0</v>
      </c>
      <c r="E880" t="inlineStr">
        <is>
          <t>3/2024</t>
        </is>
      </c>
    </row>
    <row r="881">
      <c r="A881" t="inlineStr">
        <is>
          <t>Love Cabaret</t>
        </is>
      </c>
      <c r="B881" t="inlineStr">
        <is>
          <t>2024-03-01</t>
        </is>
      </c>
      <c r="C881" t="inlineStr">
        <is>
          <t>Ferramentas de Marketing</t>
        </is>
      </c>
      <c r="D881" s="488" t="n">
        <v>-6000</v>
      </c>
      <c r="E881" t="inlineStr">
        <is>
          <t>3/2024</t>
        </is>
      </c>
    </row>
    <row r="882">
      <c r="A882" t="inlineStr">
        <is>
          <t>Love Cabaret</t>
        </is>
      </c>
      <c r="B882" t="inlineStr">
        <is>
          <t>2024-03-01</t>
        </is>
      </c>
      <c r="C882" t="inlineStr">
        <is>
          <t>% sobre Receita Bruta</t>
        </is>
      </c>
      <c r="D882" s="488" t="n">
        <v>-0.02</v>
      </c>
      <c r="E882" t="inlineStr">
        <is>
          <t>3/2024</t>
        </is>
      </c>
    </row>
    <row r="883">
      <c r="A883" t="inlineStr">
        <is>
          <t>Love Cabaret</t>
        </is>
      </c>
      <c r="B883" t="inlineStr">
        <is>
          <t>2024-03-01</t>
        </is>
      </c>
      <c r="C883" t="inlineStr">
        <is>
          <t>Serviços de Terceiros</t>
        </is>
      </c>
      <c r="D883" s="488" t="n">
        <v>-47571.67</v>
      </c>
      <c r="E883" t="inlineStr">
        <is>
          <t>3/2024</t>
        </is>
      </c>
    </row>
    <row r="884">
      <c r="A884" t="inlineStr">
        <is>
          <t>Love Cabaret</t>
        </is>
      </c>
      <c r="B884" t="inlineStr">
        <is>
          <t>2024-03-01</t>
        </is>
      </c>
      <c r="C884" t="inlineStr">
        <is>
          <t>Assessoria Contabil</t>
        </is>
      </c>
      <c r="D884" s="488" t="n">
        <v>-7881.67</v>
      </c>
      <c r="E884" t="inlineStr">
        <is>
          <t>3/2024</t>
        </is>
      </c>
    </row>
    <row r="885">
      <c r="A885" t="inlineStr">
        <is>
          <t>Love Cabaret</t>
        </is>
      </c>
      <c r="B885" t="inlineStr">
        <is>
          <t>2024-03-01</t>
        </is>
      </c>
      <c r="C885" t="inlineStr">
        <is>
          <t>Assessoria RH</t>
        </is>
      </c>
      <c r="D885" s="488" t="n">
        <v>-1500</v>
      </c>
      <c r="E885" t="inlineStr">
        <is>
          <t>3/2024</t>
        </is>
      </c>
    </row>
    <row r="886">
      <c r="A886" t="inlineStr">
        <is>
          <t>Love Cabaret</t>
        </is>
      </c>
      <c r="B886" t="inlineStr">
        <is>
          <t>2024-03-01</t>
        </is>
      </c>
      <c r="C886" t="inlineStr">
        <is>
          <t>Assessoria em Geral</t>
        </is>
      </c>
      <c r="D886" s="488" t="n">
        <v>-8550</v>
      </c>
      <c r="E886" t="inlineStr">
        <is>
          <t>3/2024</t>
        </is>
      </c>
    </row>
    <row r="887">
      <c r="A887" t="inlineStr">
        <is>
          <t>Love Cabaret</t>
        </is>
      </c>
      <c r="B887" t="inlineStr">
        <is>
          <t>2024-03-01</t>
        </is>
      </c>
      <c r="C887" t="inlineStr">
        <is>
          <t>Assessoria Financeira</t>
        </is>
      </c>
      <c r="D887" s="488" t="n">
        <v>0</v>
      </c>
      <c r="E887" t="inlineStr">
        <is>
          <t>3/2024</t>
        </is>
      </c>
    </row>
    <row r="888">
      <c r="A888" t="inlineStr">
        <is>
          <t>Love Cabaret</t>
        </is>
      </c>
      <c r="B888" t="inlineStr">
        <is>
          <t>2024-03-01</t>
        </is>
      </c>
      <c r="C888" t="inlineStr">
        <is>
          <t>Assessoria Jurídica</t>
        </is>
      </c>
      <c r="D888" s="488" t="n">
        <v>0</v>
      </c>
      <c r="E888" t="inlineStr">
        <is>
          <t>3/2024</t>
        </is>
      </c>
    </row>
    <row r="889">
      <c r="A889" t="inlineStr">
        <is>
          <t>Love Cabaret</t>
        </is>
      </c>
      <c r="B889" t="inlineStr">
        <is>
          <t>2024-03-01</t>
        </is>
      </c>
      <c r="C889" t="inlineStr">
        <is>
          <t>Assessoria de Alimentos e Bebidas</t>
        </is>
      </c>
      <c r="D889" s="488" t="n">
        <v>0</v>
      </c>
      <c r="E889" t="inlineStr">
        <is>
          <t>3/2024</t>
        </is>
      </c>
    </row>
    <row r="890">
      <c r="A890" t="inlineStr">
        <is>
          <t>Love Cabaret</t>
        </is>
      </c>
      <c r="B890" t="inlineStr">
        <is>
          <t>2024-03-01</t>
        </is>
      </c>
      <c r="C890" t="inlineStr">
        <is>
          <t>Assessoria de Projetos</t>
        </is>
      </c>
      <c r="D890" s="488" t="n">
        <v>0</v>
      </c>
      <c r="E890" t="inlineStr">
        <is>
          <t>3/2024</t>
        </is>
      </c>
    </row>
    <row r="891">
      <c r="A891" t="inlineStr">
        <is>
          <t>Love Cabaret</t>
        </is>
      </c>
      <c r="B891" t="inlineStr">
        <is>
          <t>2024-03-01</t>
        </is>
      </c>
      <c r="C891" t="inlineStr">
        <is>
          <t>Serviços de Segurança</t>
        </is>
      </c>
      <c r="D891" s="488" t="n">
        <v>-29640</v>
      </c>
      <c r="E891" t="inlineStr">
        <is>
          <t>3/2024</t>
        </is>
      </c>
    </row>
    <row r="892">
      <c r="A892" t="inlineStr">
        <is>
          <t>Love Cabaret</t>
        </is>
      </c>
      <c r="B892" t="inlineStr">
        <is>
          <t>2024-03-01</t>
        </is>
      </c>
      <c r="C892" t="inlineStr">
        <is>
          <t>Valet/Motoboy</t>
        </is>
      </c>
      <c r="D892" s="488" t="n">
        <v>0</v>
      </c>
      <c r="E892" t="inlineStr">
        <is>
          <t>3/2024</t>
        </is>
      </c>
    </row>
    <row r="893">
      <c r="A893" t="inlineStr">
        <is>
          <t>Love Cabaret</t>
        </is>
      </c>
      <c r="B893" t="inlineStr">
        <is>
          <t>2024-03-01</t>
        </is>
      </c>
      <c r="C893" t="inlineStr">
        <is>
          <t>% sobre Receita Bruta</t>
        </is>
      </c>
      <c r="D893" s="488" t="n">
        <v>-0.06</v>
      </c>
      <c r="E893" t="inlineStr">
        <is>
          <t>3/2024</t>
        </is>
      </c>
    </row>
    <row r="894">
      <c r="A894" t="inlineStr">
        <is>
          <t>Love Cabaret</t>
        </is>
      </c>
      <c r="B894" t="inlineStr">
        <is>
          <t>2024-03-01</t>
        </is>
      </c>
      <c r="C894" t="inlineStr">
        <is>
          <t>Locação de Equipamentos</t>
        </is>
      </c>
      <c r="D894" s="488" t="n">
        <v>-20581.9</v>
      </c>
      <c r="E894" t="inlineStr">
        <is>
          <t>3/2024</t>
        </is>
      </c>
    </row>
    <row r="895">
      <c r="A895" t="inlineStr">
        <is>
          <t>Love Cabaret</t>
        </is>
      </c>
      <c r="B895" t="inlineStr">
        <is>
          <t>2024-03-01</t>
        </is>
      </c>
      <c r="C895" t="inlineStr">
        <is>
          <t>Locações de Equipamentos - Operacionais</t>
        </is>
      </c>
      <c r="D895" s="488" t="n">
        <v>-20581.9</v>
      </c>
      <c r="E895" t="inlineStr">
        <is>
          <t>3/2024</t>
        </is>
      </c>
    </row>
    <row r="896">
      <c r="A896" t="inlineStr">
        <is>
          <t>Love Cabaret</t>
        </is>
      </c>
      <c r="B896" t="inlineStr">
        <is>
          <t>2024-03-01</t>
        </is>
      </c>
      <c r="C896" t="inlineStr">
        <is>
          <t>Locação de Equipamentos - Informatica e TI</t>
        </is>
      </c>
      <c r="D896" s="488" t="n">
        <v>0</v>
      </c>
      <c r="E896" t="inlineStr">
        <is>
          <t>3/2024</t>
        </is>
      </c>
    </row>
    <row r="897">
      <c r="A897" t="inlineStr">
        <is>
          <t>Love Cabaret</t>
        </is>
      </c>
      <c r="B897" t="inlineStr">
        <is>
          <t>2024-03-01</t>
        </is>
      </c>
      <c r="C897" t="inlineStr">
        <is>
          <t>Locações de Equipamentos - Comunicação e Marketing</t>
        </is>
      </c>
      <c r="D897" s="488" t="n">
        <v>0</v>
      </c>
      <c r="E897" t="inlineStr">
        <is>
          <t>3/2024</t>
        </is>
      </c>
    </row>
    <row r="898">
      <c r="A898" t="inlineStr">
        <is>
          <t>Love Cabaret</t>
        </is>
      </c>
      <c r="B898" t="inlineStr">
        <is>
          <t>2024-03-01</t>
        </is>
      </c>
      <c r="C898" t="inlineStr">
        <is>
          <t>Locação de Utensílios</t>
        </is>
      </c>
      <c r="D898" s="488" t="n">
        <v>0</v>
      </c>
      <c r="E898" t="inlineStr">
        <is>
          <t>3/2024</t>
        </is>
      </c>
    </row>
    <row r="899">
      <c r="A899" t="inlineStr">
        <is>
          <t>Love Cabaret</t>
        </is>
      </c>
      <c r="B899" t="inlineStr">
        <is>
          <t>2024-03-01</t>
        </is>
      </c>
      <c r="C899" t="inlineStr">
        <is>
          <t>% sobre Receita Bruta</t>
        </is>
      </c>
      <c r="D899" s="488" t="n">
        <v>-0.03</v>
      </c>
      <c r="E899" t="inlineStr">
        <is>
          <t>3/2024</t>
        </is>
      </c>
    </row>
    <row r="900">
      <c r="A900" t="inlineStr">
        <is>
          <t>Love Cabaret</t>
        </is>
      </c>
      <c r="B900" t="inlineStr">
        <is>
          <t>2024-03-01</t>
        </is>
      </c>
      <c r="C900" t="inlineStr">
        <is>
          <t>Sistema de Franquias</t>
        </is>
      </c>
      <c r="D900" s="488" t="n">
        <v>0</v>
      </c>
      <c r="E900" t="inlineStr">
        <is>
          <t>3/2024</t>
        </is>
      </c>
    </row>
    <row r="901">
      <c r="A901" t="inlineStr">
        <is>
          <t>Love Cabaret</t>
        </is>
      </c>
      <c r="B901" t="inlineStr">
        <is>
          <t>2024-03-01</t>
        </is>
      </c>
      <c r="C901" t="inlineStr">
        <is>
          <t>Royalties</t>
        </is>
      </c>
      <c r="D901" s="488" t="n">
        <v>0</v>
      </c>
      <c r="E901" t="inlineStr">
        <is>
          <t>3/2024</t>
        </is>
      </c>
    </row>
    <row r="902">
      <c r="A902" t="inlineStr">
        <is>
          <t>Love Cabaret</t>
        </is>
      </c>
      <c r="B902" t="inlineStr">
        <is>
          <t>2024-03-01</t>
        </is>
      </c>
      <c r="C902" t="inlineStr">
        <is>
          <t>Fundo de Propaganda</t>
        </is>
      </c>
      <c r="D902" s="488" t="n">
        <v>0</v>
      </c>
      <c r="E902" t="inlineStr">
        <is>
          <t>3/2024</t>
        </is>
      </c>
    </row>
    <row r="903">
      <c r="A903" t="inlineStr">
        <is>
          <t>Love Cabaret</t>
        </is>
      </c>
      <c r="B903" t="inlineStr">
        <is>
          <t>2024-03-01</t>
        </is>
      </c>
      <c r="C903" t="inlineStr">
        <is>
          <t>Fee Gestão FB</t>
        </is>
      </c>
      <c r="D903" s="488" t="n">
        <v>0</v>
      </c>
      <c r="E903" t="inlineStr">
        <is>
          <t>3/2024</t>
        </is>
      </c>
    </row>
    <row r="904">
      <c r="A904" t="inlineStr">
        <is>
          <t>Love Cabaret</t>
        </is>
      </c>
      <c r="B904" t="inlineStr">
        <is>
          <t>2024-03-01</t>
        </is>
      </c>
      <c r="C904" t="inlineStr">
        <is>
          <t>% sobre Receita Bruta</t>
        </is>
      </c>
      <c r="D904" s="488" t="n">
        <v>0</v>
      </c>
      <c r="E904" t="inlineStr">
        <is>
          <t>3/2024</t>
        </is>
      </c>
    </row>
    <row r="905">
      <c r="A905" t="inlineStr">
        <is>
          <t>Love Cabaret</t>
        </is>
      </c>
      <c r="B905" t="inlineStr">
        <is>
          <t>2024-03-01</t>
        </is>
      </c>
      <c r="C905" t="inlineStr">
        <is>
          <t>TOTAL - DESPESAS OPERATIVAS</t>
        </is>
      </c>
      <c r="D905" s="488" t="n">
        <v>-422063</v>
      </c>
      <c r="E905" t="inlineStr">
        <is>
          <t>3/2024</t>
        </is>
      </c>
    </row>
    <row r="906">
      <c r="A906" t="inlineStr">
        <is>
          <t>Love Cabaret</t>
        </is>
      </c>
      <c r="B906" t="inlineStr">
        <is>
          <t>2024-03-01</t>
        </is>
      </c>
      <c r="C906" t="inlineStr">
        <is>
          <t>% sobre Receita Bruta</t>
        </is>
      </c>
      <c r="D906" s="488" t="n">
        <v>-0.51</v>
      </c>
      <c r="E906" t="inlineStr">
        <is>
          <t>3/2024</t>
        </is>
      </c>
    </row>
    <row r="907">
      <c r="A907" t="inlineStr">
        <is>
          <t>Love Cabaret</t>
        </is>
      </c>
      <c r="B907" t="inlineStr">
        <is>
          <t>2024-03-01</t>
        </is>
      </c>
      <c r="C907" t="inlineStr">
        <is>
          <t>EBITDA</t>
        </is>
      </c>
      <c r="D907" s="488" t="n">
        <v>30890.56</v>
      </c>
      <c r="E907" t="inlineStr">
        <is>
          <t>3/2024</t>
        </is>
      </c>
    </row>
    <row r="908">
      <c r="A908" t="inlineStr">
        <is>
          <t>Love Cabaret</t>
        </is>
      </c>
      <c r="B908" t="inlineStr">
        <is>
          <t>2024-03-01</t>
        </is>
      </c>
      <c r="C908" t="inlineStr">
        <is>
          <t>% sobre Receita Bruta</t>
        </is>
      </c>
      <c r="D908" s="488" t="n">
        <v>0.04</v>
      </c>
      <c r="E908" t="inlineStr">
        <is>
          <t>3/2024</t>
        </is>
      </c>
    </row>
    <row r="909">
      <c r="A909" t="inlineStr">
        <is>
          <t>Love Cabaret</t>
        </is>
      </c>
      <c r="B909" t="inlineStr">
        <is>
          <t>2024-03-01</t>
        </is>
      </c>
      <c r="C909" t="inlineStr">
        <is>
          <t>(-) Depreciação/Amortização</t>
        </is>
      </c>
      <c r="D909" s="488" t="n">
        <v>0</v>
      </c>
      <c r="E909" t="inlineStr">
        <is>
          <t>3/2024</t>
        </is>
      </c>
    </row>
    <row r="910">
      <c r="A910" t="inlineStr">
        <is>
          <t>Love Cabaret</t>
        </is>
      </c>
      <c r="B910" t="inlineStr">
        <is>
          <t>2024-03-01</t>
        </is>
      </c>
      <c r="C910" t="inlineStr">
        <is>
          <t>EBIT</t>
        </is>
      </c>
      <c r="D910" s="488" t="n">
        <v>30890.56</v>
      </c>
      <c r="E910" t="inlineStr">
        <is>
          <t>3/2024</t>
        </is>
      </c>
    </row>
    <row r="911">
      <c r="A911" t="inlineStr">
        <is>
          <t>Love Cabaret</t>
        </is>
      </c>
      <c r="B911" t="inlineStr">
        <is>
          <t>2024-03-01</t>
        </is>
      </c>
      <c r="C911" t="inlineStr">
        <is>
          <t>(+/-) Receitas/Despesas Financeiras</t>
        </is>
      </c>
      <c r="D911" s="488" t="n">
        <v>-661.55</v>
      </c>
      <c r="E911" t="inlineStr">
        <is>
          <t>3/2024</t>
        </is>
      </c>
    </row>
    <row r="912">
      <c r="A912" t="inlineStr">
        <is>
          <t>Love Cabaret</t>
        </is>
      </c>
      <c r="B912" t="inlineStr">
        <is>
          <t>2024-03-01</t>
        </is>
      </c>
      <c r="C912" t="inlineStr">
        <is>
          <t>(+) Receitas de Patrocínio</t>
        </is>
      </c>
      <c r="D912" s="488" t="n">
        <v>50000</v>
      </c>
      <c r="E912" t="inlineStr">
        <is>
          <t>3/2024</t>
        </is>
      </c>
    </row>
    <row r="913">
      <c r="A913" t="inlineStr">
        <is>
          <t>Love Cabaret</t>
        </is>
      </c>
      <c r="B913" t="inlineStr">
        <is>
          <t>2024-03-01</t>
        </is>
      </c>
      <c r="C913" t="inlineStr">
        <is>
          <t>(-) Despesas de Patrocínio</t>
        </is>
      </c>
      <c r="D913" s="488" t="n">
        <v>0</v>
      </c>
      <c r="E913" t="inlineStr">
        <is>
          <t>3/2024</t>
        </is>
      </c>
    </row>
    <row r="914">
      <c r="A914" t="inlineStr">
        <is>
          <t>Love Cabaret</t>
        </is>
      </c>
      <c r="B914" t="inlineStr">
        <is>
          <t>2024-03-01</t>
        </is>
      </c>
      <c r="C914" t="inlineStr">
        <is>
          <t>Resultado Antes do IR</t>
        </is>
      </c>
      <c r="D914" s="488" t="n">
        <v>80229.00999999999</v>
      </c>
      <c r="E914" t="inlineStr">
        <is>
          <t>3/2024</t>
        </is>
      </c>
    </row>
    <row r="915">
      <c r="A915" t="inlineStr">
        <is>
          <t>Love Cabaret</t>
        </is>
      </c>
      <c r="B915" t="inlineStr">
        <is>
          <t>2024-03-01</t>
        </is>
      </c>
      <c r="C915" t="inlineStr">
        <is>
          <t>(-) Impostos</t>
        </is>
      </c>
      <c r="D915" s="488" t="n">
        <v>-22624.65</v>
      </c>
      <c r="E915" t="inlineStr">
        <is>
          <t>3/2024</t>
        </is>
      </c>
    </row>
    <row r="916">
      <c r="A916" t="inlineStr">
        <is>
          <t>Love Cabaret</t>
        </is>
      </c>
      <c r="B916" t="inlineStr">
        <is>
          <t>2024-03-01</t>
        </is>
      </c>
      <c r="C916" t="inlineStr">
        <is>
          <t>SIMPLES</t>
        </is>
      </c>
      <c r="D916" s="488" t="n">
        <v>0</v>
      </c>
      <c r="E916" t="inlineStr">
        <is>
          <t>3/2024</t>
        </is>
      </c>
    </row>
    <row r="917">
      <c r="A917" t="inlineStr">
        <is>
          <t>Love Cabaret</t>
        </is>
      </c>
      <c r="B917" t="inlineStr">
        <is>
          <t>2024-03-01</t>
        </is>
      </c>
      <c r="C917" t="inlineStr">
        <is>
          <t>IRPJ</t>
        </is>
      </c>
      <c r="D917" s="488" t="n">
        <v>-9080.129999999999</v>
      </c>
      <c r="E917" t="inlineStr">
        <is>
          <t>3/2024</t>
        </is>
      </c>
    </row>
    <row r="918">
      <c r="A918" t="inlineStr">
        <is>
          <t>Love Cabaret</t>
        </is>
      </c>
      <c r="B918" t="inlineStr">
        <is>
          <t>2024-03-01</t>
        </is>
      </c>
      <c r="C918" t="inlineStr">
        <is>
          <t>IRPJ 10%</t>
        </is>
      </c>
      <c r="D918" s="488" t="n">
        <v>-5372.41</v>
      </c>
      <c r="E918" t="inlineStr">
        <is>
          <t>3/2024</t>
        </is>
      </c>
    </row>
    <row r="919">
      <c r="A919" t="inlineStr">
        <is>
          <t>Love Cabaret</t>
        </is>
      </c>
      <c r="B919" t="inlineStr">
        <is>
          <t>2024-03-01</t>
        </is>
      </c>
      <c r="C919" t="inlineStr">
        <is>
          <t>CSLL</t>
        </is>
      </c>
      <c r="D919" s="488" t="n">
        <v>-8172.11</v>
      </c>
      <c r="E919" t="inlineStr">
        <is>
          <t>3/2024</t>
        </is>
      </c>
    </row>
    <row r="920">
      <c r="A920" t="inlineStr">
        <is>
          <t>Love Cabaret</t>
        </is>
      </c>
      <c r="B920" t="inlineStr">
        <is>
          <t>2024-03-01</t>
        </is>
      </c>
      <c r="C920" t="inlineStr">
        <is>
          <t>Resultado Líquido</t>
        </is>
      </c>
      <c r="D920" s="488" t="n">
        <v>57604.36</v>
      </c>
      <c r="E920" t="inlineStr">
        <is>
          <t>3/2024</t>
        </is>
      </c>
    </row>
    <row r="921">
      <c r="A921" t="inlineStr">
        <is>
          <t>Love Cabaret</t>
        </is>
      </c>
      <c r="B921" t="inlineStr">
        <is>
          <t>2024-03-01</t>
        </is>
      </c>
      <c r="C921" t="inlineStr">
        <is>
          <t>% sobre Receita Bruta</t>
        </is>
      </c>
      <c r="D921" s="488" t="n">
        <v>0.07000000000000001</v>
      </c>
      <c r="E921" t="inlineStr">
        <is>
          <t>3/2024</t>
        </is>
      </c>
    </row>
    <row r="922">
      <c r="A922" t="inlineStr">
        <is>
          <t>Love Cabaret</t>
        </is>
      </c>
      <c r="B922" t="inlineStr">
        <is>
          <t>2024-03-01</t>
        </is>
      </c>
      <c r="C922" t="inlineStr">
        <is>
          <t>(-) CAPEX (Investimentos)</t>
        </is>
      </c>
      <c r="D922" s="488" t="n">
        <v>-816.5</v>
      </c>
      <c r="E922" t="inlineStr">
        <is>
          <t>3/2024</t>
        </is>
      </c>
    </row>
    <row r="923">
      <c r="A923" t="inlineStr">
        <is>
          <t>Love Cabaret</t>
        </is>
      </c>
      <c r="B923" t="inlineStr">
        <is>
          <t>2024-03-01</t>
        </is>
      </c>
      <c r="C923" t="inlineStr">
        <is>
          <t>Investimento - Construção - Obra</t>
        </is>
      </c>
      <c r="D923" s="488" t="n">
        <v>0</v>
      </c>
      <c r="E923" t="inlineStr">
        <is>
          <t>3/2024</t>
        </is>
      </c>
    </row>
    <row r="924">
      <c r="A924" t="inlineStr">
        <is>
          <t>Love Cabaret</t>
        </is>
      </c>
      <c r="B924" t="inlineStr">
        <is>
          <t>2024-03-01</t>
        </is>
      </c>
      <c r="C924" t="inlineStr">
        <is>
          <t>Investimento - Equipamentos</t>
        </is>
      </c>
      <c r="D924" s="488" t="n">
        <v>-816.5</v>
      </c>
      <c r="E924" t="inlineStr">
        <is>
          <t>3/2024</t>
        </is>
      </c>
    </row>
    <row r="925">
      <c r="A925" t="inlineStr">
        <is>
          <t>Love Cabaret</t>
        </is>
      </c>
      <c r="B925" t="inlineStr">
        <is>
          <t>2024-03-01</t>
        </is>
      </c>
      <c r="C925" t="inlineStr">
        <is>
          <t>Investimento - Utensílios</t>
        </is>
      </c>
      <c r="D925" s="488" t="n">
        <v>0</v>
      </c>
      <c r="E925" t="inlineStr">
        <is>
          <t>3/2024</t>
        </is>
      </c>
    </row>
    <row r="926">
      <c r="A926" t="inlineStr">
        <is>
          <t>Love Cabaret</t>
        </is>
      </c>
      <c r="B926" t="inlineStr">
        <is>
          <t>2024-03-01</t>
        </is>
      </c>
      <c r="C926" t="inlineStr">
        <is>
          <t>Investimento - Mobiliário e Decoração</t>
        </is>
      </c>
      <c r="D926" s="488" t="n">
        <v>0</v>
      </c>
      <c r="E926" t="inlineStr">
        <is>
          <t>3/2024</t>
        </is>
      </c>
    </row>
    <row r="927">
      <c r="A927" t="inlineStr">
        <is>
          <t>Love Cabaret</t>
        </is>
      </c>
      <c r="B927" t="inlineStr">
        <is>
          <t>2024-03-01</t>
        </is>
      </c>
      <c r="C927" t="inlineStr">
        <is>
          <t>Investimento - Projetos</t>
        </is>
      </c>
      <c r="D927" s="488" t="n">
        <v>0</v>
      </c>
      <c r="E927" t="inlineStr">
        <is>
          <t>3/2024</t>
        </is>
      </c>
    </row>
    <row r="928">
      <c r="A928" t="inlineStr">
        <is>
          <t>Love Cabaret</t>
        </is>
      </c>
      <c r="B928" t="inlineStr">
        <is>
          <t>2024-03-01</t>
        </is>
      </c>
      <c r="C928" t="inlineStr">
        <is>
          <t>Investimento - Paisagismo</t>
        </is>
      </c>
      <c r="D928" s="488" t="n">
        <v>0</v>
      </c>
      <c r="E928" t="inlineStr">
        <is>
          <t>3/2024</t>
        </is>
      </c>
    </row>
    <row r="929">
      <c r="A929" t="inlineStr">
        <is>
          <t>Love Cabaret</t>
        </is>
      </c>
      <c r="B929" t="inlineStr">
        <is>
          <t>2024-03-01</t>
        </is>
      </c>
      <c r="C929" t="inlineStr">
        <is>
          <t>Investimento - Sistemas Gerais - Implantação</t>
        </is>
      </c>
      <c r="D929" s="488" t="n">
        <v>0</v>
      </c>
      <c r="E929" t="inlineStr">
        <is>
          <t>3/2024</t>
        </is>
      </c>
    </row>
    <row r="930">
      <c r="A930" t="inlineStr">
        <is>
          <t>Love Cabaret</t>
        </is>
      </c>
      <c r="B930" t="inlineStr">
        <is>
          <t>2024-03-01</t>
        </is>
      </c>
      <c r="C930" t="inlineStr">
        <is>
          <t>Investimento - Marketing</t>
        </is>
      </c>
      <c r="D930" s="488" t="n">
        <v>0</v>
      </c>
      <c r="E930" t="inlineStr">
        <is>
          <t>3/2024</t>
        </is>
      </c>
    </row>
    <row r="931">
      <c r="A931" t="inlineStr">
        <is>
          <t>Love Cabaret</t>
        </is>
      </c>
      <c r="B931" t="inlineStr">
        <is>
          <t>2024-03-01</t>
        </is>
      </c>
      <c r="C931" t="inlineStr">
        <is>
          <t>Investimento - Uniformes</t>
        </is>
      </c>
      <c r="D931" s="488" t="n">
        <v>0</v>
      </c>
      <c r="E931" t="inlineStr">
        <is>
          <t>3/2024</t>
        </is>
      </c>
    </row>
    <row r="932">
      <c r="A932" t="inlineStr">
        <is>
          <t>Love Cabaret</t>
        </is>
      </c>
      <c r="B932" t="inlineStr">
        <is>
          <t>2024-03-01</t>
        </is>
      </c>
      <c r="C932" t="inlineStr">
        <is>
          <t>Investimento - Despesas pré-operacionais</t>
        </is>
      </c>
      <c r="D932" s="488" t="n">
        <v>0</v>
      </c>
      <c r="E932" t="inlineStr">
        <is>
          <t>3/2024</t>
        </is>
      </c>
    </row>
    <row r="933">
      <c r="A933" t="inlineStr">
        <is>
          <t>Love Cabaret</t>
        </is>
      </c>
      <c r="B933" t="inlineStr">
        <is>
          <t>2024-03-01</t>
        </is>
      </c>
      <c r="C933" t="inlineStr">
        <is>
          <t>Investimento - Taxa de Licença</t>
        </is>
      </c>
      <c r="D933" s="488" t="n">
        <v>0</v>
      </c>
      <c r="E933" t="inlineStr">
        <is>
          <t>3/2024</t>
        </is>
      </c>
    </row>
    <row r="934">
      <c r="A934" t="inlineStr">
        <is>
          <t>Love Cabaret</t>
        </is>
      </c>
      <c r="B934" t="inlineStr">
        <is>
          <t>2024-03-01</t>
        </is>
      </c>
      <c r="C934" t="inlineStr">
        <is>
          <t>Investimento - Outros luvas</t>
        </is>
      </c>
      <c r="D934" s="488" t="n">
        <v>0</v>
      </c>
      <c r="E934" t="inlineStr">
        <is>
          <t>3/2024</t>
        </is>
      </c>
    </row>
    <row r="935">
      <c r="A935" t="inlineStr">
        <is>
          <t>Love Cabaret</t>
        </is>
      </c>
      <c r="B935" t="inlineStr">
        <is>
          <t>2024-03-01</t>
        </is>
      </c>
      <c r="C935" t="inlineStr">
        <is>
          <t>Investimento - Ativos AMBEV</t>
        </is>
      </c>
      <c r="D935" s="488" t="n">
        <v>0</v>
      </c>
      <c r="E935" t="inlineStr">
        <is>
          <t>3/2024</t>
        </is>
      </c>
    </row>
    <row r="936">
      <c r="A936" t="inlineStr">
        <is>
          <t>Love Cabaret</t>
        </is>
      </c>
      <c r="B936" t="inlineStr">
        <is>
          <t>2024-03-01</t>
        </is>
      </c>
      <c r="C936" t="inlineStr">
        <is>
          <t>Investimento - Estrutura Chopp - Balcão</t>
        </is>
      </c>
      <c r="D936" s="488" t="n">
        <v>0</v>
      </c>
      <c r="E936" t="inlineStr">
        <is>
          <t>3/2024</t>
        </is>
      </c>
    </row>
    <row r="937">
      <c r="A937" t="inlineStr">
        <is>
          <t>Love Cabaret</t>
        </is>
      </c>
      <c r="B937" t="inlineStr">
        <is>
          <t>2024-03-01</t>
        </is>
      </c>
      <c r="C937" t="inlineStr">
        <is>
          <t>Investimento - Estrutura Chopp - Camara Refrigerada</t>
        </is>
      </c>
      <c r="D937" s="488" t="n">
        <v>0</v>
      </c>
      <c r="E937" t="inlineStr">
        <is>
          <t>3/2024</t>
        </is>
      </c>
    </row>
    <row r="938">
      <c r="A938" t="inlineStr">
        <is>
          <t>Love Cabaret</t>
        </is>
      </c>
      <c r="B938" t="inlineStr">
        <is>
          <t>2024-03-01</t>
        </is>
      </c>
      <c r="C938" t="inlineStr">
        <is>
          <t>Investimento - Estrutura Chopp - Chopeira</t>
        </is>
      </c>
      <c r="D938" s="488" t="n">
        <v>0</v>
      </c>
      <c r="E938" t="inlineStr">
        <is>
          <t>3/2024</t>
        </is>
      </c>
    </row>
    <row r="939">
      <c r="A939" t="inlineStr">
        <is>
          <t>Love Cabaret</t>
        </is>
      </c>
      <c r="B939" t="inlineStr">
        <is>
          <t>2024-03-01</t>
        </is>
      </c>
      <c r="C939" t="inlineStr">
        <is>
          <t>(+/-) Outras variações no fluxo de caixa</t>
        </is>
      </c>
      <c r="D939" s="488" t="n">
        <v>0</v>
      </c>
      <c r="E939" t="inlineStr">
        <is>
          <t>3/2024</t>
        </is>
      </c>
    </row>
    <row r="940">
      <c r="A940" t="inlineStr">
        <is>
          <t>Love Cabaret</t>
        </is>
      </c>
      <c r="B940" t="inlineStr">
        <is>
          <t>2024-03-01</t>
        </is>
      </c>
      <c r="C940" t="inlineStr">
        <is>
          <t>Remuneração Variável</t>
        </is>
      </c>
      <c r="D940" s="488" t="n">
        <v>0</v>
      </c>
      <c r="E940" t="inlineStr">
        <is>
          <t>3/2024</t>
        </is>
      </c>
    </row>
    <row r="941">
      <c r="A941" t="inlineStr">
        <is>
          <t>Love Cabaret</t>
        </is>
      </c>
      <c r="B941" t="inlineStr">
        <is>
          <t>2024-03-01</t>
        </is>
      </c>
      <c r="C941" t="inlineStr">
        <is>
          <t>Dividendos</t>
        </is>
      </c>
      <c r="D941" s="488" t="n">
        <v>0</v>
      </c>
      <c r="E941" t="inlineStr">
        <is>
          <t>3/2024</t>
        </is>
      </c>
    </row>
    <row r="942">
      <c r="A942" t="inlineStr">
        <is>
          <t>Love Cabaret</t>
        </is>
      </c>
      <c r="B942" t="inlineStr">
        <is>
          <t>2024-03-01</t>
        </is>
      </c>
      <c r="C942" t="inlineStr">
        <is>
          <t>Endividamento Geral</t>
        </is>
      </c>
      <c r="D942" s="488" t="n">
        <v>0</v>
      </c>
      <c r="E942" t="inlineStr">
        <is>
          <t>3/2024</t>
        </is>
      </c>
    </row>
    <row r="943">
      <c r="A943" t="inlineStr">
        <is>
          <t>Love Cabaret</t>
        </is>
      </c>
      <c r="B943" t="inlineStr">
        <is>
          <t>2024-03-01</t>
        </is>
      </c>
      <c r="C943" t="inlineStr">
        <is>
          <t>Processo Judicial</t>
        </is>
      </c>
      <c r="D943" s="488" t="n">
        <v>0</v>
      </c>
      <c r="E943" t="inlineStr">
        <is>
          <t>3/2024</t>
        </is>
      </c>
    </row>
    <row r="944">
      <c r="A944" t="inlineStr">
        <is>
          <t>Love Cabaret</t>
        </is>
      </c>
      <c r="B944" t="inlineStr">
        <is>
          <t>2024-03-01</t>
        </is>
      </c>
      <c r="C944" t="inlineStr">
        <is>
          <t>Processo Civil</t>
        </is>
      </c>
      <c r="D944" s="488" t="n">
        <v>0</v>
      </c>
      <c r="E944" t="inlineStr">
        <is>
          <t>3/2024</t>
        </is>
      </c>
    </row>
    <row r="945">
      <c r="A945" t="inlineStr">
        <is>
          <t>Love Cabaret</t>
        </is>
      </c>
      <c r="B945" t="inlineStr">
        <is>
          <t>2024-03-01</t>
        </is>
      </c>
      <c r="C945" t="inlineStr">
        <is>
          <t>Recurso Processual</t>
        </is>
      </c>
      <c r="D945" s="488" t="n">
        <v>0</v>
      </c>
      <c r="E945" t="inlineStr">
        <is>
          <t>3/2024</t>
        </is>
      </c>
    </row>
    <row r="946">
      <c r="A946" t="inlineStr">
        <is>
          <t>Love Cabaret</t>
        </is>
      </c>
      <c r="B946" t="inlineStr">
        <is>
          <t>2024-03-01</t>
        </is>
      </c>
      <c r="C946" t="inlineStr">
        <is>
          <t>Empréstimos Gerais</t>
        </is>
      </c>
      <c r="D946" s="488" t="n">
        <v>0</v>
      </c>
      <c r="E946" t="inlineStr">
        <is>
          <t>3/2024</t>
        </is>
      </c>
    </row>
    <row r="947">
      <c r="A947" t="inlineStr">
        <is>
          <t>Love Cabaret</t>
        </is>
      </c>
      <c r="B947" t="inlineStr">
        <is>
          <t>2024-03-01</t>
        </is>
      </c>
      <c r="C947" t="inlineStr">
        <is>
          <t>Total - Variações s/ Resultado Líquido</t>
        </is>
      </c>
      <c r="D947" s="488" t="n">
        <v>0</v>
      </c>
      <c r="E947" t="inlineStr">
        <is>
          <t>3/2024</t>
        </is>
      </c>
    </row>
    <row r="948">
      <c r="A948" t="inlineStr">
        <is>
          <t>Love Cabaret</t>
        </is>
      </c>
      <c r="B948" t="inlineStr">
        <is>
          <t>2024-03-01</t>
        </is>
      </c>
      <c r="C948" t="inlineStr">
        <is>
          <t>FCF</t>
        </is>
      </c>
      <c r="D948" s="488" t="n">
        <v>0</v>
      </c>
      <c r="E948" t="inlineStr">
        <is>
          <t>3/2024</t>
        </is>
      </c>
    </row>
    <row r="949">
      <c r="A949" t="inlineStr">
        <is>
          <t>Love Cabaret</t>
        </is>
      </c>
      <c r="B949" t="inlineStr">
        <is>
          <t>2024-03-01</t>
        </is>
      </c>
      <c r="C949" t="inlineStr">
        <is>
          <t>Saldo Operacional</t>
        </is>
      </c>
      <c r="D949" s="488" t="n">
        <v>0</v>
      </c>
      <c r="E949" t="inlineStr">
        <is>
          <t>3/2024</t>
        </is>
      </c>
    </row>
    <row r="950">
      <c r="A950" t="inlineStr">
        <is>
          <t>Love Cabaret</t>
        </is>
      </c>
      <c r="B950" t="inlineStr">
        <is>
          <t>2024-04-01</t>
        </is>
      </c>
      <c r="C950" t="inlineStr">
        <is>
          <t>FATURAMENTO BRUTO</t>
        </is>
      </c>
      <c r="D950" s="488" t="n">
        <v>621022.35</v>
      </c>
      <c r="E950" t="inlineStr">
        <is>
          <t>4/2024</t>
        </is>
      </c>
    </row>
    <row r="951">
      <c r="A951" t="inlineStr">
        <is>
          <t>Love Cabaret</t>
        </is>
      </c>
      <c r="B951" t="inlineStr">
        <is>
          <t>2024-04-01</t>
        </is>
      </c>
      <c r="C951" t="inlineStr">
        <is>
          <t>Alimentação</t>
        </is>
      </c>
      <c r="D951" s="488" t="n">
        <v>104929</v>
      </c>
      <c r="E951" t="inlineStr">
        <is>
          <t>4/2024</t>
        </is>
      </c>
    </row>
    <row r="952">
      <c r="A952" t="inlineStr">
        <is>
          <t>Love Cabaret</t>
        </is>
      </c>
      <c r="B952" t="inlineStr">
        <is>
          <t>2024-04-01</t>
        </is>
      </c>
      <c r="C952" t="inlineStr">
        <is>
          <t>Bebida</t>
        </is>
      </c>
      <c r="D952" s="488" t="n">
        <v>246960</v>
      </c>
      <c r="E952" t="inlineStr">
        <is>
          <t>4/2024</t>
        </is>
      </c>
    </row>
    <row r="953">
      <c r="A953" t="inlineStr">
        <is>
          <t>Love Cabaret</t>
        </is>
      </c>
      <c r="B953" t="inlineStr">
        <is>
          <t>2024-04-01</t>
        </is>
      </c>
      <c r="C953" t="inlineStr">
        <is>
          <t>Artístico (couvert/shows)</t>
        </is>
      </c>
      <c r="D953" s="488" t="n">
        <v>150979.31</v>
      </c>
      <c r="E953" t="inlineStr">
        <is>
          <t>4/2024</t>
        </is>
      </c>
    </row>
    <row r="954">
      <c r="A954" t="inlineStr">
        <is>
          <t>Love Cabaret</t>
        </is>
      </c>
      <c r="B954" t="inlineStr">
        <is>
          <t>2024-04-01</t>
        </is>
      </c>
      <c r="C954" t="inlineStr">
        <is>
          <t>Gifts</t>
        </is>
      </c>
      <c r="D954" s="488" t="n">
        <v>0</v>
      </c>
      <c r="E954" t="inlineStr">
        <is>
          <t>4/2024</t>
        </is>
      </c>
    </row>
    <row r="955">
      <c r="A955" t="inlineStr">
        <is>
          <t>Love Cabaret</t>
        </is>
      </c>
      <c r="B955" t="inlineStr">
        <is>
          <t>2024-04-01</t>
        </is>
      </c>
      <c r="C955" t="inlineStr">
        <is>
          <t>Serviço</t>
        </is>
      </c>
      <c r="D955" s="488" t="n">
        <v>44611.79</v>
      </c>
      <c r="E955" t="inlineStr">
        <is>
          <t>4/2024</t>
        </is>
      </c>
    </row>
    <row r="956">
      <c r="A956" t="inlineStr">
        <is>
          <t>Love Cabaret</t>
        </is>
      </c>
      <c r="B956" t="inlineStr">
        <is>
          <t>2024-04-01</t>
        </is>
      </c>
      <c r="C956" t="inlineStr">
        <is>
          <t>Eventos A&amp;B</t>
        </is>
      </c>
      <c r="D956" s="488" t="n">
        <v>36500</v>
      </c>
      <c r="E956" t="inlineStr">
        <is>
          <t>4/2024</t>
        </is>
      </c>
    </row>
    <row r="957">
      <c r="A957" t="inlineStr">
        <is>
          <t>Love Cabaret</t>
        </is>
      </c>
      <c r="B957" t="inlineStr">
        <is>
          <t>2024-04-01</t>
        </is>
      </c>
      <c r="C957" t="inlineStr">
        <is>
          <t>Eventos Couvert</t>
        </is>
      </c>
      <c r="D957" s="488" t="n">
        <v>500</v>
      </c>
      <c r="E957" t="inlineStr">
        <is>
          <t>4/2024</t>
        </is>
      </c>
    </row>
    <row r="958">
      <c r="A958" t="inlineStr">
        <is>
          <t>Love Cabaret</t>
        </is>
      </c>
      <c r="B958" t="inlineStr">
        <is>
          <t>2024-04-01</t>
        </is>
      </c>
      <c r="C958" t="inlineStr">
        <is>
          <t>Eventos Locações</t>
        </is>
      </c>
      <c r="D958" s="488" t="n">
        <v>6200</v>
      </c>
      <c r="E958" t="inlineStr">
        <is>
          <t>4/2024</t>
        </is>
      </c>
    </row>
    <row r="959">
      <c r="A959" t="inlineStr">
        <is>
          <t>Love Cabaret</t>
        </is>
      </c>
      <c r="B959" t="inlineStr">
        <is>
          <t>2024-04-01</t>
        </is>
      </c>
      <c r="C959" t="inlineStr">
        <is>
          <t>Eventos Rebate Fornecedores</t>
        </is>
      </c>
      <c r="D959" s="488" t="n">
        <v>0</v>
      </c>
      <c r="E959" t="inlineStr">
        <is>
          <t>4/2024</t>
        </is>
      </c>
    </row>
    <row r="960">
      <c r="A960" t="inlineStr">
        <is>
          <t>Love Cabaret</t>
        </is>
      </c>
      <c r="B960" t="inlineStr">
        <is>
          <t>2024-04-01</t>
        </is>
      </c>
      <c r="C960" t="inlineStr">
        <is>
          <t>Delivery</t>
        </is>
      </c>
      <c r="D960" s="488" t="n">
        <v>0</v>
      </c>
      <c r="E960" t="inlineStr">
        <is>
          <t>4/2024</t>
        </is>
      </c>
    </row>
    <row r="961">
      <c r="A961" t="inlineStr">
        <is>
          <t>Love Cabaret</t>
        </is>
      </c>
      <c r="B961" t="inlineStr">
        <is>
          <t>2024-04-01</t>
        </is>
      </c>
      <c r="C961" t="inlineStr">
        <is>
          <t>Outras Receitas</t>
        </is>
      </c>
      <c r="D961" s="488" t="n">
        <v>30342.25</v>
      </c>
      <c r="E961" t="inlineStr">
        <is>
          <t>4/2024</t>
        </is>
      </c>
    </row>
    <row r="962">
      <c r="A962" t="inlineStr">
        <is>
          <t>Love Cabaret</t>
        </is>
      </c>
      <c r="B962" t="inlineStr">
        <is>
          <t>2024-04-01</t>
        </is>
      </c>
      <c r="C962" t="inlineStr">
        <is>
          <t>(-) Desconto sobre Venda</t>
        </is>
      </c>
      <c r="D962" s="488" t="n">
        <v>-19728.69</v>
      </c>
      <c r="E962" t="inlineStr">
        <is>
          <t>4/2024</t>
        </is>
      </c>
    </row>
    <row r="963">
      <c r="A963" t="inlineStr">
        <is>
          <t>Love Cabaret</t>
        </is>
      </c>
      <c r="B963" t="inlineStr">
        <is>
          <t>2024-04-01</t>
        </is>
      </c>
      <c r="C963" t="inlineStr">
        <is>
          <t>Descontos - Operação</t>
        </is>
      </c>
      <c r="D963" s="488" t="n">
        <v>-19728.69</v>
      </c>
      <c r="E963" t="inlineStr">
        <is>
          <t>4/2024</t>
        </is>
      </c>
    </row>
    <row r="964">
      <c r="A964" t="inlineStr">
        <is>
          <t>Love Cabaret</t>
        </is>
      </c>
      <c r="B964" t="inlineStr">
        <is>
          <t>2024-04-01</t>
        </is>
      </c>
      <c r="C964" t="inlineStr">
        <is>
          <t>Desconto - Alimentação Escritório</t>
        </is>
      </c>
      <c r="D964" s="488" t="n">
        <v>0</v>
      </c>
      <c r="E964" t="inlineStr">
        <is>
          <t>4/2024</t>
        </is>
      </c>
    </row>
    <row r="965">
      <c r="A965" t="inlineStr">
        <is>
          <t>Love Cabaret</t>
        </is>
      </c>
      <c r="B965" t="inlineStr">
        <is>
          <t>2024-04-01</t>
        </is>
      </c>
      <c r="C965" t="inlineStr">
        <is>
          <t>Descontos - Marketing</t>
        </is>
      </c>
      <c r="D965" s="488" t="n">
        <v>0</v>
      </c>
      <c r="E965" t="inlineStr">
        <is>
          <t>4/2024</t>
        </is>
      </c>
    </row>
    <row r="966">
      <c r="A966" t="inlineStr">
        <is>
          <t>Love Cabaret</t>
        </is>
      </c>
      <c r="B966" t="inlineStr">
        <is>
          <t>2024-04-01</t>
        </is>
      </c>
      <c r="C966" t="inlineStr">
        <is>
          <t>% sobre Receita Bruta</t>
        </is>
      </c>
      <c r="D966" s="488" t="n">
        <v>0</v>
      </c>
      <c r="E966" t="inlineStr">
        <is>
          <t>4/2024</t>
        </is>
      </c>
    </row>
    <row r="967">
      <c r="A967" t="inlineStr">
        <is>
          <t>Love Cabaret</t>
        </is>
      </c>
      <c r="B967" t="inlineStr">
        <is>
          <t>2024-04-01</t>
        </is>
      </c>
      <c r="C967" t="inlineStr">
        <is>
          <t>(-) Impostos sobre Venda</t>
        </is>
      </c>
      <c r="D967" s="488" t="n">
        <v>-46338.67</v>
      </c>
      <c r="E967" t="inlineStr">
        <is>
          <t>4/2024</t>
        </is>
      </c>
    </row>
    <row r="968">
      <c r="A968" t="inlineStr">
        <is>
          <t>Love Cabaret</t>
        </is>
      </c>
      <c r="B968" t="inlineStr">
        <is>
          <t>2024-04-01</t>
        </is>
      </c>
      <c r="C968" t="inlineStr">
        <is>
          <t>PIS / COFINS</t>
        </is>
      </c>
      <c r="D968" s="488" t="n">
        <v>-20318.89</v>
      </c>
      <c r="E968" t="inlineStr">
        <is>
          <t>4/2024</t>
        </is>
      </c>
    </row>
    <row r="969">
      <c r="A969" t="inlineStr">
        <is>
          <t>Love Cabaret</t>
        </is>
      </c>
      <c r="B969" t="inlineStr">
        <is>
          <t>2024-04-01</t>
        </is>
      </c>
      <c r="C969" t="inlineStr">
        <is>
          <t>ICMS</t>
        </is>
      </c>
      <c r="D969" s="488" t="n">
        <v>-16645.82</v>
      </c>
      <c r="E969" t="inlineStr">
        <is>
          <t>4/2024</t>
        </is>
      </c>
    </row>
    <row r="970">
      <c r="A970" t="inlineStr">
        <is>
          <t>Love Cabaret</t>
        </is>
      </c>
      <c r="B970" t="inlineStr">
        <is>
          <t>2024-04-01</t>
        </is>
      </c>
      <c r="C970" t="inlineStr">
        <is>
          <t>ISS</t>
        </is>
      </c>
      <c r="D970" s="488" t="n">
        <v>-9373.969999999999</v>
      </c>
      <c r="E970" t="inlineStr">
        <is>
          <t>4/2024</t>
        </is>
      </c>
    </row>
    <row r="971">
      <c r="A971" t="inlineStr">
        <is>
          <t>Love Cabaret</t>
        </is>
      </c>
      <c r="B971" t="inlineStr">
        <is>
          <t>2024-04-01</t>
        </is>
      </c>
      <c r="C971" t="inlineStr">
        <is>
          <t>RECEITA LÍQUIDA</t>
        </is>
      </c>
      <c r="D971" s="488" t="n">
        <v>554954.98</v>
      </c>
      <c r="E971" t="inlineStr">
        <is>
          <t>4/2024</t>
        </is>
      </c>
    </row>
    <row r="972">
      <c r="A972" t="inlineStr">
        <is>
          <t>Love Cabaret</t>
        </is>
      </c>
      <c r="B972" t="inlineStr">
        <is>
          <t>2024-04-01</t>
        </is>
      </c>
      <c r="C972" t="inlineStr">
        <is>
          <t>(-) Custo Mercadoria Vendida</t>
        </is>
      </c>
      <c r="D972" s="488" t="n">
        <v>-99333.5</v>
      </c>
      <c r="E972" t="inlineStr">
        <is>
          <t>4/2024</t>
        </is>
      </c>
    </row>
    <row r="973">
      <c r="A973" t="inlineStr">
        <is>
          <t>Love Cabaret</t>
        </is>
      </c>
      <c r="B973" t="inlineStr">
        <is>
          <t>2024-04-01</t>
        </is>
      </c>
      <c r="C973" t="inlineStr">
        <is>
          <t>Alimentação D</t>
        </is>
      </c>
      <c r="D973" s="488" t="n">
        <v>-31393.24</v>
      </c>
      <c r="E973" t="inlineStr">
        <is>
          <t>4/2024</t>
        </is>
      </c>
    </row>
    <row r="974">
      <c r="A974" t="inlineStr">
        <is>
          <t>Love Cabaret</t>
        </is>
      </c>
      <c r="B974" t="inlineStr">
        <is>
          <t>2024-04-01</t>
        </is>
      </c>
      <c r="C974" t="inlineStr">
        <is>
          <t>Bebida D</t>
        </is>
      </c>
      <c r="D974" s="488" t="n">
        <v>-67940.25999999999</v>
      </c>
      <c r="E974" t="inlineStr">
        <is>
          <t>4/2024</t>
        </is>
      </c>
    </row>
    <row r="975">
      <c r="A975" t="inlineStr">
        <is>
          <t>Love Cabaret</t>
        </is>
      </c>
      <c r="B975" t="inlineStr">
        <is>
          <t>2024-04-01</t>
        </is>
      </c>
      <c r="C975" t="inlineStr">
        <is>
          <t>Embalagens</t>
        </is>
      </c>
      <c r="D975" s="488" t="n">
        <v>0</v>
      </c>
      <c r="E975" t="inlineStr">
        <is>
          <t>4/2024</t>
        </is>
      </c>
    </row>
    <row r="976">
      <c r="A976" t="inlineStr">
        <is>
          <t>Love Cabaret</t>
        </is>
      </c>
      <c r="B976" t="inlineStr">
        <is>
          <t>2024-04-01</t>
        </is>
      </c>
      <c r="C976" t="inlineStr">
        <is>
          <t>Eventos A&amp;B</t>
        </is>
      </c>
      <c r="D976" s="488" t="n">
        <v>0</v>
      </c>
      <c r="E976" t="inlineStr">
        <is>
          <t>4/2024</t>
        </is>
      </c>
    </row>
    <row r="977">
      <c r="A977" t="inlineStr">
        <is>
          <t>Love Cabaret</t>
        </is>
      </c>
      <c r="B977" t="inlineStr">
        <is>
          <t>2024-04-01</t>
        </is>
      </c>
      <c r="C977" t="inlineStr">
        <is>
          <t>% sobre Receita Bruta de A&amp;B</t>
        </is>
      </c>
      <c r="D977" s="488" t="n">
        <v>-0.26</v>
      </c>
      <c r="E977" t="inlineStr">
        <is>
          <t>4/2024</t>
        </is>
      </c>
    </row>
    <row r="978">
      <c r="A978" t="inlineStr">
        <is>
          <t>Love Cabaret</t>
        </is>
      </c>
      <c r="B978" t="inlineStr">
        <is>
          <t>2024-04-01</t>
        </is>
      </c>
      <c r="C978" t="inlineStr">
        <is>
          <t>% sobre Receita Líquida</t>
        </is>
      </c>
      <c r="D978" s="488" t="n">
        <v>-0.18</v>
      </c>
      <c r="E978" t="inlineStr">
        <is>
          <t>4/2024</t>
        </is>
      </c>
    </row>
    <row r="979">
      <c r="A979" t="inlineStr">
        <is>
          <t>Love Cabaret</t>
        </is>
      </c>
      <c r="B979" t="inlineStr">
        <is>
          <t>2024-04-01</t>
        </is>
      </c>
      <c r="C979" t="inlineStr">
        <is>
          <t>(-) Custos Artístico Geral</t>
        </is>
      </c>
      <c r="D979" s="488" t="n">
        <v>-123119.61</v>
      </c>
      <c r="E979" t="inlineStr">
        <is>
          <t>4/2024</t>
        </is>
      </c>
    </row>
    <row r="980">
      <c r="A980" t="inlineStr">
        <is>
          <t>Love Cabaret</t>
        </is>
      </c>
      <c r="B980" t="inlineStr">
        <is>
          <t>2024-04-01</t>
        </is>
      </c>
      <c r="C980" t="inlineStr">
        <is>
          <t>Custos Artístico</t>
        </is>
      </c>
      <c r="D980" s="488" t="n">
        <v>-78483.77</v>
      </c>
      <c r="E980" t="inlineStr">
        <is>
          <t>4/2024</t>
        </is>
      </c>
    </row>
    <row r="981">
      <c r="A981" t="inlineStr">
        <is>
          <t>Love Cabaret</t>
        </is>
      </c>
      <c r="B981" t="inlineStr">
        <is>
          <t>2024-04-01</t>
        </is>
      </c>
      <c r="C981" t="inlineStr">
        <is>
          <t>Cachê de Músicos e Artistas</t>
        </is>
      </c>
      <c r="D981" s="488" t="n">
        <v>-74310.25999999999</v>
      </c>
      <c r="E981" t="inlineStr">
        <is>
          <t>4/2024</t>
        </is>
      </c>
    </row>
    <row r="982">
      <c r="A982" t="inlineStr">
        <is>
          <t>Love Cabaret</t>
        </is>
      </c>
      <c r="B982" t="inlineStr">
        <is>
          <t>2024-04-01</t>
        </is>
      </c>
      <c r="C982" t="inlineStr">
        <is>
          <t>Alimentação e Transporte</t>
        </is>
      </c>
      <c r="D982" s="488" t="n">
        <v>-4173.51</v>
      </c>
      <c r="E982" t="inlineStr">
        <is>
          <t>4/2024</t>
        </is>
      </c>
    </row>
    <row r="983">
      <c r="A983" t="inlineStr">
        <is>
          <t>Love Cabaret</t>
        </is>
      </c>
      <c r="B983" t="inlineStr">
        <is>
          <t>2024-04-01</t>
        </is>
      </c>
      <c r="C983" t="inlineStr">
        <is>
          <t>Viagens e Estadias</t>
        </is>
      </c>
      <c r="D983" s="488" t="n">
        <v>0</v>
      </c>
      <c r="E983" t="inlineStr">
        <is>
          <t>4/2024</t>
        </is>
      </c>
    </row>
    <row r="984">
      <c r="A984" t="inlineStr">
        <is>
          <t>Love Cabaret</t>
        </is>
      </c>
      <c r="B984" t="inlineStr">
        <is>
          <t>2024-04-01</t>
        </is>
      </c>
      <c r="C984" t="inlineStr">
        <is>
          <t>Taxas e Licenças - Artístico</t>
        </is>
      </c>
      <c r="D984" s="488" t="n">
        <v>0</v>
      </c>
      <c r="E984" t="inlineStr">
        <is>
          <t>4/2024</t>
        </is>
      </c>
    </row>
    <row r="985">
      <c r="A985" t="inlineStr">
        <is>
          <t>Love Cabaret</t>
        </is>
      </c>
      <c r="B985" t="inlineStr">
        <is>
          <t>2024-04-01</t>
        </is>
      </c>
      <c r="C985" t="inlineStr">
        <is>
          <t>MDO Terceirizada - Artístico</t>
        </is>
      </c>
      <c r="D985" s="488" t="n">
        <v>0</v>
      </c>
      <c r="E985" t="inlineStr">
        <is>
          <t>4/2024</t>
        </is>
      </c>
    </row>
    <row r="986">
      <c r="A986" t="inlineStr">
        <is>
          <t>Love Cabaret</t>
        </is>
      </c>
      <c r="B986" t="inlineStr">
        <is>
          <t>2024-04-01</t>
        </is>
      </c>
      <c r="C986" t="inlineStr">
        <is>
          <t>Custos Ténico de Som</t>
        </is>
      </c>
      <c r="D986" s="488" t="n">
        <v>-44635.84</v>
      </c>
      <c r="E986" t="inlineStr">
        <is>
          <t>4/2024</t>
        </is>
      </c>
    </row>
    <row r="987">
      <c r="A987" t="inlineStr">
        <is>
          <t>Love Cabaret</t>
        </is>
      </c>
      <c r="B987" t="inlineStr">
        <is>
          <t>2024-04-01</t>
        </is>
      </c>
      <c r="C987" t="inlineStr">
        <is>
          <t>Técnico de Som / Luz</t>
        </is>
      </c>
      <c r="D987" s="488" t="n">
        <v>-33833.34</v>
      </c>
      <c r="E987" t="inlineStr">
        <is>
          <t>4/2024</t>
        </is>
      </c>
    </row>
    <row r="988">
      <c r="A988" t="inlineStr">
        <is>
          <t>Love Cabaret</t>
        </is>
      </c>
      <c r="B988" t="inlineStr">
        <is>
          <t>2024-04-01</t>
        </is>
      </c>
      <c r="C988" t="inlineStr">
        <is>
          <t>Locação de Equipamentos Fixo</t>
        </is>
      </c>
      <c r="D988" s="488" t="n">
        <v>-10000</v>
      </c>
      <c r="E988" t="inlineStr">
        <is>
          <t>4/2024</t>
        </is>
      </c>
    </row>
    <row r="989">
      <c r="A989" t="inlineStr">
        <is>
          <t>Love Cabaret</t>
        </is>
      </c>
      <c r="B989" t="inlineStr">
        <is>
          <t>2024-04-01</t>
        </is>
      </c>
      <c r="C989" t="inlineStr">
        <is>
          <t>Locação de Equipamentos Variável</t>
        </is>
      </c>
      <c r="D989" s="488" t="n">
        <v>-802.5</v>
      </c>
      <c r="E989" t="inlineStr">
        <is>
          <t>4/2024</t>
        </is>
      </c>
    </row>
    <row r="990">
      <c r="A990" t="inlineStr">
        <is>
          <t>Love Cabaret</t>
        </is>
      </c>
      <c r="B990" t="inlineStr">
        <is>
          <t>2024-04-01</t>
        </is>
      </c>
      <c r="C990" t="inlineStr">
        <is>
          <t>% sobre Receita Artístico</t>
        </is>
      </c>
      <c r="D990" s="488" t="n">
        <v>-0.82</v>
      </c>
      <c r="E990" t="inlineStr">
        <is>
          <t>4/2024</t>
        </is>
      </c>
    </row>
    <row r="991">
      <c r="A991" t="inlineStr">
        <is>
          <t>Love Cabaret</t>
        </is>
      </c>
      <c r="B991" t="inlineStr">
        <is>
          <t>2024-04-01</t>
        </is>
      </c>
      <c r="C991" t="inlineStr">
        <is>
          <t>% sobre Receita Bruta</t>
        </is>
      </c>
      <c r="D991" s="488" t="n">
        <v>-0.2</v>
      </c>
      <c r="E991" t="inlineStr">
        <is>
          <t>4/2024</t>
        </is>
      </c>
    </row>
    <row r="992">
      <c r="A992" t="inlineStr">
        <is>
          <t>Love Cabaret</t>
        </is>
      </c>
      <c r="B992" t="inlineStr">
        <is>
          <t>2024-04-01</t>
        </is>
      </c>
      <c r="C992" t="inlineStr">
        <is>
          <t>(-) Custos Eventos</t>
        </is>
      </c>
      <c r="D992" s="488" t="n">
        <v>-1036.28</v>
      </c>
      <c r="E992" t="inlineStr">
        <is>
          <t>4/2024</t>
        </is>
      </c>
    </row>
    <row r="993">
      <c r="A993" t="inlineStr">
        <is>
          <t>Love Cabaret</t>
        </is>
      </c>
      <c r="B993" t="inlineStr">
        <is>
          <t>2024-04-01</t>
        </is>
      </c>
      <c r="C993" t="inlineStr">
        <is>
          <t>MDO</t>
        </is>
      </c>
      <c r="D993" s="488" t="n">
        <v>0</v>
      </c>
      <c r="E993" t="inlineStr">
        <is>
          <t>4/2024</t>
        </is>
      </c>
    </row>
    <row r="994">
      <c r="A994" t="inlineStr">
        <is>
          <t>Love Cabaret</t>
        </is>
      </c>
      <c r="B994" t="inlineStr">
        <is>
          <t>2024-04-01</t>
        </is>
      </c>
      <c r="C994" t="inlineStr">
        <is>
          <t>MDO Terceirizada - Eventos</t>
        </is>
      </c>
      <c r="D994" s="488" t="n">
        <v>0</v>
      </c>
      <c r="E994" t="inlineStr">
        <is>
          <t>4/2024</t>
        </is>
      </c>
    </row>
    <row r="995">
      <c r="A995" t="inlineStr">
        <is>
          <t>Love Cabaret</t>
        </is>
      </c>
      <c r="B995" t="inlineStr">
        <is>
          <t>2024-04-01</t>
        </is>
      </c>
      <c r="C995" t="inlineStr">
        <is>
          <t>Comissões de Vendas - Eventos</t>
        </is>
      </c>
      <c r="D995" s="488" t="n">
        <v>0</v>
      </c>
      <c r="E995" t="inlineStr">
        <is>
          <t>4/2024</t>
        </is>
      </c>
    </row>
    <row r="996">
      <c r="A996" t="inlineStr">
        <is>
          <t>Love Cabaret</t>
        </is>
      </c>
      <c r="B996" t="inlineStr">
        <is>
          <t>2024-04-01</t>
        </is>
      </c>
      <c r="C996" t="inlineStr">
        <is>
          <t>Serviços de Terceiros - Eventos</t>
        </is>
      </c>
      <c r="D996" s="488" t="n">
        <v>0</v>
      </c>
      <c r="E996" t="inlineStr">
        <is>
          <t>4/2024</t>
        </is>
      </c>
    </row>
    <row r="997">
      <c r="A997" t="inlineStr">
        <is>
          <t>Love Cabaret</t>
        </is>
      </c>
      <c r="B997" t="inlineStr">
        <is>
          <t>2024-04-01</t>
        </is>
      </c>
      <c r="C997" t="inlineStr">
        <is>
          <t>Serviços Terceirizados - Eventos</t>
        </is>
      </c>
      <c r="D997" s="488" t="n">
        <v>0</v>
      </c>
      <c r="E997" t="inlineStr">
        <is>
          <t>4/2024</t>
        </is>
      </c>
    </row>
    <row r="998">
      <c r="A998" t="inlineStr">
        <is>
          <t>Love Cabaret</t>
        </is>
      </c>
      <c r="B998" t="inlineStr">
        <is>
          <t>2024-04-01</t>
        </is>
      </c>
      <c r="C998" t="inlineStr">
        <is>
          <t>Serviço de Segurança - Eventos</t>
        </is>
      </c>
      <c r="D998" s="488" t="n">
        <v>0</v>
      </c>
      <c r="E998" t="inlineStr">
        <is>
          <t>4/2024</t>
        </is>
      </c>
    </row>
    <row r="999">
      <c r="A999" t="inlineStr">
        <is>
          <t>Love Cabaret</t>
        </is>
      </c>
      <c r="B999" t="inlineStr">
        <is>
          <t>2024-04-01</t>
        </is>
      </c>
      <c r="C999" t="inlineStr">
        <is>
          <t>Artistas e Palestrantes - Eventos</t>
        </is>
      </c>
      <c r="D999" s="488" t="n">
        <v>0</v>
      </c>
      <c r="E999" t="inlineStr">
        <is>
          <t>4/2024</t>
        </is>
      </c>
    </row>
    <row r="1000">
      <c r="A1000" t="inlineStr">
        <is>
          <t>Love Cabaret</t>
        </is>
      </c>
      <c r="B1000" t="inlineStr">
        <is>
          <t>2024-04-01</t>
        </is>
      </c>
      <c r="C1000" t="inlineStr">
        <is>
          <t>Decoração - Eventos</t>
        </is>
      </c>
      <c r="D1000" s="488" t="n">
        <v>0</v>
      </c>
      <c r="E1000" t="inlineStr">
        <is>
          <t>4/2024</t>
        </is>
      </c>
    </row>
    <row r="1001">
      <c r="A1001" t="inlineStr">
        <is>
          <t>Love Cabaret</t>
        </is>
      </c>
      <c r="B1001" t="inlineStr">
        <is>
          <t>2024-04-01</t>
        </is>
      </c>
      <c r="C1001" t="inlineStr">
        <is>
          <t>Material de Consumo</t>
        </is>
      </c>
      <c r="D1001" s="488" t="n">
        <v>0</v>
      </c>
      <c r="E1001" t="inlineStr">
        <is>
          <t>4/2024</t>
        </is>
      </c>
    </row>
    <row r="1002">
      <c r="A1002" t="inlineStr">
        <is>
          <t>Love Cabaret</t>
        </is>
      </c>
      <c r="B1002" t="inlineStr">
        <is>
          <t>2024-04-01</t>
        </is>
      </c>
      <c r="C1002" t="inlineStr">
        <is>
          <t>Material Descartável - Eventos</t>
        </is>
      </c>
      <c r="D1002" s="488" t="n">
        <v>0</v>
      </c>
      <c r="E1002" t="inlineStr">
        <is>
          <t>4/2024</t>
        </is>
      </c>
    </row>
    <row r="1003">
      <c r="A1003" t="inlineStr">
        <is>
          <t>Love Cabaret</t>
        </is>
      </c>
      <c r="B1003" t="inlineStr">
        <is>
          <t>2024-04-01</t>
        </is>
      </c>
      <c r="C1003" t="inlineStr">
        <is>
          <t>Brindes e Confraternizações - Eventos</t>
        </is>
      </c>
      <c r="D1003" s="488" t="n">
        <v>0</v>
      </c>
      <c r="E1003" t="inlineStr">
        <is>
          <t>4/2024</t>
        </is>
      </c>
    </row>
    <row r="1004">
      <c r="A1004" t="inlineStr">
        <is>
          <t>Love Cabaret</t>
        </is>
      </c>
      <c r="B1004" t="inlineStr">
        <is>
          <t>2024-04-01</t>
        </is>
      </c>
      <c r="C1004" t="inlineStr">
        <is>
          <t>Material de Escritório - Eventos</t>
        </is>
      </c>
      <c r="D1004" s="488" t="n">
        <v>0</v>
      </c>
      <c r="E1004" t="inlineStr">
        <is>
          <t>4/2024</t>
        </is>
      </c>
    </row>
    <row r="1005">
      <c r="A1005" t="inlineStr">
        <is>
          <t>Love Cabaret</t>
        </is>
      </c>
      <c r="B1005" t="inlineStr">
        <is>
          <t>2024-04-01</t>
        </is>
      </c>
      <c r="C1005" t="inlineStr">
        <is>
          <t>Material de Manutenção - Eventos</t>
        </is>
      </c>
      <c r="D1005" s="488" t="n">
        <v>0</v>
      </c>
      <c r="E1005" t="inlineStr">
        <is>
          <t>4/2024</t>
        </is>
      </c>
    </row>
    <row r="1006">
      <c r="A1006" t="inlineStr">
        <is>
          <t>Love Cabaret</t>
        </is>
      </c>
      <c r="B1006" t="inlineStr">
        <is>
          <t>2024-04-01</t>
        </is>
      </c>
      <c r="C1006" t="inlineStr">
        <is>
          <t>Manutenção Geral</t>
        </is>
      </c>
      <c r="D1006" s="488" t="n">
        <v>0</v>
      </c>
      <c r="E1006" t="inlineStr">
        <is>
          <t>4/2024</t>
        </is>
      </c>
    </row>
    <row r="1007">
      <c r="A1007" t="inlineStr">
        <is>
          <t>Love Cabaret</t>
        </is>
      </c>
      <c r="B1007" t="inlineStr">
        <is>
          <t>2024-04-01</t>
        </is>
      </c>
      <c r="C1007" t="inlineStr">
        <is>
          <t>Serviço de Manutenção - Estrutura - Eventos</t>
        </is>
      </c>
      <c r="D1007" s="488" t="n">
        <v>0</v>
      </c>
      <c r="E1007" t="inlineStr">
        <is>
          <t>4/2024</t>
        </is>
      </c>
    </row>
    <row r="1008">
      <c r="A1008" t="inlineStr">
        <is>
          <t>Love Cabaret</t>
        </is>
      </c>
      <c r="B1008" t="inlineStr">
        <is>
          <t>2024-04-01</t>
        </is>
      </c>
      <c r="C1008" t="inlineStr">
        <is>
          <t>Serviço de Manutenção - Equipamentos - Eventos</t>
        </is>
      </c>
      <c r="D1008" s="488" t="n">
        <v>0</v>
      </c>
      <c r="E1008" t="inlineStr">
        <is>
          <t>4/2024</t>
        </is>
      </c>
    </row>
    <row r="1009">
      <c r="A1009" t="inlineStr">
        <is>
          <t>Love Cabaret</t>
        </is>
      </c>
      <c r="B1009" t="inlineStr">
        <is>
          <t>2024-04-01</t>
        </is>
      </c>
      <c r="C1009" t="inlineStr">
        <is>
          <t>Transportes</t>
        </is>
      </c>
      <c r="D1009" s="488" t="n">
        <v>0</v>
      </c>
      <c r="E1009" t="inlineStr">
        <is>
          <t>4/2024</t>
        </is>
      </c>
    </row>
    <row r="1010">
      <c r="A1010" t="inlineStr">
        <is>
          <t>Love Cabaret</t>
        </is>
      </c>
      <c r="B1010" t="inlineStr">
        <is>
          <t>2024-04-01</t>
        </is>
      </c>
      <c r="C1010" t="inlineStr">
        <is>
          <t>Viagens e Estadias - Eventos</t>
        </is>
      </c>
      <c r="D1010" s="488" t="n">
        <v>0</v>
      </c>
      <c r="E1010" t="inlineStr">
        <is>
          <t>4/2024</t>
        </is>
      </c>
    </row>
    <row r="1011">
      <c r="A1011" t="inlineStr">
        <is>
          <t>Love Cabaret</t>
        </is>
      </c>
      <c r="B1011" t="inlineStr">
        <is>
          <t>2024-04-01</t>
        </is>
      </c>
      <c r="C1011" t="inlineStr">
        <is>
          <t>Transporte Equipe - Eventos</t>
        </is>
      </c>
      <c r="D1011" s="488" t="n">
        <v>0</v>
      </c>
      <c r="E1011" t="inlineStr">
        <is>
          <t>4/2024</t>
        </is>
      </c>
    </row>
    <row r="1012">
      <c r="A1012" t="inlineStr">
        <is>
          <t>Love Cabaret</t>
        </is>
      </c>
      <c r="B1012" t="inlineStr">
        <is>
          <t>2024-04-01</t>
        </is>
      </c>
      <c r="C1012" t="inlineStr">
        <is>
          <t>Fretes e Carretos - Eventos</t>
        </is>
      </c>
      <c r="D1012" s="488" t="n">
        <v>0</v>
      </c>
      <c r="E1012" t="inlineStr">
        <is>
          <t>4/2024</t>
        </is>
      </c>
    </row>
    <row r="1013">
      <c r="A1013" t="inlineStr">
        <is>
          <t>Love Cabaret</t>
        </is>
      </c>
      <c r="B1013" t="inlineStr">
        <is>
          <t>2024-04-01</t>
        </is>
      </c>
      <c r="C1013" t="inlineStr">
        <is>
          <t>Locações</t>
        </is>
      </c>
      <c r="D1013" s="488" t="n">
        <v>-1036.28</v>
      </c>
      <c r="E1013" t="inlineStr">
        <is>
          <t>4/2024</t>
        </is>
      </c>
    </row>
    <row r="1014">
      <c r="A1014" t="inlineStr">
        <is>
          <t>Love Cabaret</t>
        </is>
      </c>
      <c r="B1014" t="inlineStr">
        <is>
          <t>2024-04-01</t>
        </is>
      </c>
      <c r="C1014" t="inlineStr">
        <is>
          <t>Locação de Utensílios - Eventos</t>
        </is>
      </c>
      <c r="D1014" s="488" t="n">
        <v>-1036.28</v>
      </c>
      <c r="E1014" t="inlineStr">
        <is>
          <t>4/2024</t>
        </is>
      </c>
    </row>
    <row r="1015">
      <c r="A1015" t="inlineStr">
        <is>
          <t>Love Cabaret</t>
        </is>
      </c>
      <c r="B1015" t="inlineStr">
        <is>
          <t>2024-04-01</t>
        </is>
      </c>
      <c r="C1015" t="inlineStr">
        <is>
          <t>Locação de Equipamentos - Eventos</t>
        </is>
      </c>
      <c r="D1015" s="488" t="n">
        <v>0</v>
      </c>
      <c r="E1015" t="inlineStr">
        <is>
          <t>4/2024</t>
        </is>
      </c>
    </row>
    <row r="1016">
      <c r="A1016" t="inlineStr">
        <is>
          <t>Love Cabaret</t>
        </is>
      </c>
      <c r="B1016" t="inlineStr">
        <is>
          <t>2024-04-01</t>
        </is>
      </c>
      <c r="C1016" t="inlineStr">
        <is>
          <t>Locação de Mobiliário - Eventos</t>
        </is>
      </c>
      <c r="D1016" s="488" t="n">
        <v>0</v>
      </c>
      <c r="E1016" t="inlineStr">
        <is>
          <t>4/2024</t>
        </is>
      </c>
    </row>
    <row r="1017">
      <c r="A1017" t="inlineStr">
        <is>
          <t>Love Cabaret</t>
        </is>
      </c>
      <c r="B1017" t="inlineStr">
        <is>
          <t>2024-04-01</t>
        </is>
      </c>
      <c r="C1017" t="inlineStr">
        <is>
          <t>Locação de Coberturas - Eventos</t>
        </is>
      </c>
      <c r="D1017" s="488" t="n">
        <v>0</v>
      </c>
      <c r="E1017" t="inlineStr">
        <is>
          <t>4/2024</t>
        </is>
      </c>
    </row>
    <row r="1018">
      <c r="A1018" t="inlineStr">
        <is>
          <t>Love Cabaret</t>
        </is>
      </c>
      <c r="B1018" t="inlineStr">
        <is>
          <t>2024-04-01</t>
        </is>
      </c>
      <c r="C1018" t="inlineStr">
        <is>
          <t>Repasses Locação de Espaço</t>
        </is>
      </c>
      <c r="D1018" s="488" t="n">
        <v>0</v>
      </c>
      <c r="E1018" t="inlineStr">
        <is>
          <t>4/2024</t>
        </is>
      </c>
    </row>
    <row r="1019">
      <c r="A1019" t="inlineStr">
        <is>
          <t>Love Cabaret</t>
        </is>
      </c>
      <c r="B1019" t="inlineStr">
        <is>
          <t>2024-04-01</t>
        </is>
      </c>
      <c r="C1019" t="inlineStr">
        <is>
          <t>Repasse Gazit - Locação Aroo</t>
        </is>
      </c>
      <c r="D1019" s="488" t="n">
        <v>0</v>
      </c>
      <c r="E1019" t="inlineStr">
        <is>
          <t>4/2024</t>
        </is>
      </c>
    </row>
    <row r="1020">
      <c r="A1020" t="inlineStr">
        <is>
          <t>Love Cabaret</t>
        </is>
      </c>
      <c r="B1020" t="inlineStr">
        <is>
          <t>2024-04-01</t>
        </is>
      </c>
      <c r="C1020" t="inlineStr">
        <is>
          <t>Repasse Gazit - Locação Anexo Abaru</t>
        </is>
      </c>
      <c r="D1020" s="488" t="n">
        <v>0</v>
      </c>
      <c r="E1020" t="inlineStr">
        <is>
          <t>4/2024</t>
        </is>
      </c>
    </row>
    <row r="1021">
      <c r="A1021" t="inlineStr">
        <is>
          <t>Love Cabaret</t>
        </is>
      </c>
      <c r="B1021" t="inlineStr">
        <is>
          <t>2024-04-01</t>
        </is>
      </c>
      <c r="C1021" t="inlineStr">
        <is>
          <t>% sobre Receita de Eventos</t>
        </is>
      </c>
      <c r="D1021" s="488" t="n">
        <v>-0.02</v>
      </c>
      <c r="E1021" t="inlineStr">
        <is>
          <t>4/2024</t>
        </is>
      </c>
    </row>
    <row r="1022">
      <c r="A1022" t="inlineStr">
        <is>
          <t>Love Cabaret</t>
        </is>
      </c>
      <c r="B1022" t="inlineStr">
        <is>
          <t>2024-04-01</t>
        </is>
      </c>
      <c r="C1022" t="inlineStr">
        <is>
          <t>% sobre Receita Bruta</t>
        </is>
      </c>
      <c r="D1022" s="488" t="n">
        <v>0</v>
      </c>
      <c r="E1022" t="inlineStr">
        <is>
          <t>4/2024</t>
        </is>
      </c>
    </row>
    <row r="1023">
      <c r="A1023" t="inlineStr">
        <is>
          <t>Love Cabaret</t>
        </is>
      </c>
      <c r="B1023" t="inlineStr">
        <is>
          <t>2024-04-01</t>
        </is>
      </c>
      <c r="C1023" t="inlineStr">
        <is>
          <t>(-) Dedução da Gorjeta</t>
        </is>
      </c>
      <c r="D1023" s="488" t="n">
        <v>-40801.25</v>
      </c>
      <c r="E1023" t="inlineStr">
        <is>
          <t>4/2024</t>
        </is>
      </c>
    </row>
    <row r="1024">
      <c r="A1024" t="inlineStr">
        <is>
          <t>Love Cabaret</t>
        </is>
      </c>
      <c r="B1024" t="inlineStr">
        <is>
          <t>2024-04-01</t>
        </is>
      </c>
      <c r="C1024" t="inlineStr">
        <is>
          <t>-  Comissões e Gorjeta</t>
        </is>
      </c>
      <c r="D1024" s="488" t="n">
        <v>-40801.25</v>
      </c>
      <c r="E1024" t="inlineStr">
        <is>
          <t>4/2024</t>
        </is>
      </c>
    </row>
    <row r="1025">
      <c r="A1025" t="inlineStr">
        <is>
          <t>Love Cabaret</t>
        </is>
      </c>
      <c r="B1025" t="inlineStr">
        <is>
          <t>2024-04-01</t>
        </is>
      </c>
      <c r="C1025" t="inlineStr">
        <is>
          <t>% sobre Receita Bruta</t>
        </is>
      </c>
      <c r="D1025" s="488" t="n">
        <v>-0.07000000000000001</v>
      </c>
      <c r="E1025" t="inlineStr">
        <is>
          <t>4/2024</t>
        </is>
      </c>
    </row>
    <row r="1026">
      <c r="A1026" t="inlineStr">
        <is>
          <t>Love Cabaret</t>
        </is>
      </c>
      <c r="B1026" t="inlineStr">
        <is>
          <t>2024-04-01</t>
        </is>
      </c>
      <c r="C1026" t="inlineStr">
        <is>
          <t>(-) Deduções sobre Venda</t>
        </is>
      </c>
      <c r="D1026" s="488" t="n">
        <v>-7880.25</v>
      </c>
      <c r="E1026" t="inlineStr">
        <is>
          <t>4/2024</t>
        </is>
      </c>
    </row>
    <row r="1027">
      <c r="A1027" t="inlineStr">
        <is>
          <t>Love Cabaret</t>
        </is>
      </c>
      <c r="B1027" t="inlineStr">
        <is>
          <t>2024-04-01</t>
        </is>
      </c>
      <c r="C1027" t="inlineStr">
        <is>
          <t>Meios de pagamento</t>
        </is>
      </c>
      <c r="D1027" s="488" t="n">
        <v>-7880.25</v>
      </c>
      <c r="E1027" t="inlineStr">
        <is>
          <t>4/2024</t>
        </is>
      </c>
    </row>
    <row r="1028">
      <c r="A1028" t="inlineStr">
        <is>
          <t>Love Cabaret</t>
        </is>
      </c>
      <c r="B1028" t="inlineStr">
        <is>
          <t>2024-04-01</t>
        </is>
      </c>
      <c r="C1028" t="inlineStr">
        <is>
          <t>Meios de pagamento - Delivery</t>
        </is>
      </c>
      <c r="D1028" s="488" t="n">
        <v>0</v>
      </c>
      <c r="E1028" t="inlineStr">
        <is>
          <t>4/2024</t>
        </is>
      </c>
    </row>
    <row r="1029">
      <c r="A1029" t="inlineStr">
        <is>
          <t>Love Cabaret</t>
        </is>
      </c>
      <c r="B1029" t="inlineStr">
        <is>
          <t>2024-04-01</t>
        </is>
      </c>
      <c r="C1029" t="inlineStr">
        <is>
          <t>Inadimplência</t>
        </is>
      </c>
      <c r="D1029" s="488" t="n">
        <v>0</v>
      </c>
      <c r="E1029" t="inlineStr">
        <is>
          <t>4/2024</t>
        </is>
      </c>
    </row>
    <row r="1030">
      <c r="A1030" t="inlineStr">
        <is>
          <t>Love Cabaret</t>
        </is>
      </c>
      <c r="B1030" t="inlineStr">
        <is>
          <t>2024-04-01</t>
        </is>
      </c>
      <c r="C1030" t="inlineStr">
        <is>
          <t>Outros D</t>
        </is>
      </c>
      <c r="D1030" s="488" t="n">
        <v>0</v>
      </c>
      <c r="E1030" t="inlineStr">
        <is>
          <t>4/2024</t>
        </is>
      </c>
    </row>
    <row r="1031">
      <c r="A1031" t="inlineStr">
        <is>
          <t>Love Cabaret</t>
        </is>
      </c>
      <c r="B1031" t="inlineStr">
        <is>
          <t>2024-04-01</t>
        </is>
      </c>
      <c r="C1031" t="inlineStr">
        <is>
          <t>% sobre Receita Bruta</t>
        </is>
      </c>
      <c r="D1031" s="488" t="n">
        <v>-0.01</v>
      </c>
      <c r="E1031" t="inlineStr">
        <is>
          <t>4/2024</t>
        </is>
      </c>
    </row>
    <row r="1032">
      <c r="A1032" t="inlineStr">
        <is>
          <t>Love Cabaret</t>
        </is>
      </c>
      <c r="B1032" t="inlineStr">
        <is>
          <t>2024-04-01</t>
        </is>
      </c>
      <c r="C1032" t="inlineStr">
        <is>
          <t>MARGEM BRUTA DE CONTRIBUIÇÃO</t>
        </is>
      </c>
      <c r="D1032" s="488" t="n">
        <v>282784.09</v>
      </c>
      <c r="E1032" t="inlineStr">
        <is>
          <t>4/2024</t>
        </is>
      </c>
    </row>
    <row r="1033">
      <c r="A1033" t="inlineStr">
        <is>
          <t>Love Cabaret</t>
        </is>
      </c>
      <c r="B1033" t="inlineStr">
        <is>
          <t>2024-04-01</t>
        </is>
      </c>
      <c r="C1033" t="inlineStr">
        <is>
          <t>% sobre Receita</t>
        </is>
      </c>
      <c r="D1033" s="488" t="n">
        <v>0.46</v>
      </c>
      <c r="E1033" t="inlineStr">
        <is>
          <t>4/2024</t>
        </is>
      </c>
    </row>
    <row r="1034">
      <c r="A1034" t="inlineStr">
        <is>
          <t>Love Cabaret</t>
        </is>
      </c>
      <c r="B1034" t="inlineStr">
        <is>
          <t>2024-04-01</t>
        </is>
      </c>
      <c r="C1034" t="inlineStr">
        <is>
          <t>PESSOAL</t>
        </is>
      </c>
      <c r="D1034" s="488" t="n">
        <v>-186162.53</v>
      </c>
      <c r="E1034" t="inlineStr">
        <is>
          <t>4/2024</t>
        </is>
      </c>
    </row>
    <row r="1035">
      <c r="A1035" t="inlineStr">
        <is>
          <t>Love Cabaret</t>
        </is>
      </c>
      <c r="B1035" t="inlineStr">
        <is>
          <t>2024-04-01</t>
        </is>
      </c>
      <c r="C1035" t="inlineStr">
        <is>
          <t>PJ</t>
        </is>
      </c>
      <c r="D1035" s="488" t="n">
        <v>-41108</v>
      </c>
      <c r="E1035" t="inlineStr">
        <is>
          <t>4/2024</t>
        </is>
      </c>
    </row>
    <row r="1036">
      <c r="A1036" t="inlineStr">
        <is>
          <t>Love Cabaret</t>
        </is>
      </c>
      <c r="B1036" t="inlineStr">
        <is>
          <t>2024-04-01</t>
        </is>
      </c>
      <c r="C1036" t="inlineStr">
        <is>
          <t>- Squad</t>
        </is>
      </c>
      <c r="D1036" s="488" t="n">
        <v>-20208</v>
      </c>
      <c r="E1036" t="inlineStr">
        <is>
          <t>4/2024</t>
        </is>
      </c>
    </row>
    <row r="1037">
      <c r="A1037" t="inlineStr">
        <is>
          <t>Love Cabaret</t>
        </is>
      </c>
      <c r="B1037" t="inlineStr">
        <is>
          <t>2024-04-01</t>
        </is>
      </c>
      <c r="C1037" t="inlineStr">
        <is>
          <t>- Gerente</t>
        </is>
      </c>
      <c r="D1037" s="488" t="n">
        <v>-6600</v>
      </c>
      <c r="E1037" t="inlineStr">
        <is>
          <t>4/2024</t>
        </is>
      </c>
    </row>
    <row r="1038">
      <c r="A1038" t="inlineStr">
        <is>
          <t>Love Cabaret</t>
        </is>
      </c>
      <c r="B1038" t="inlineStr">
        <is>
          <t>2024-04-01</t>
        </is>
      </c>
      <c r="C1038" t="inlineStr">
        <is>
          <t>- Subgerente</t>
        </is>
      </c>
      <c r="D1038" s="488" t="n">
        <v>0</v>
      </c>
      <c r="E1038" t="inlineStr">
        <is>
          <t>4/2024</t>
        </is>
      </c>
    </row>
    <row r="1039">
      <c r="A1039" t="inlineStr">
        <is>
          <t>Love Cabaret</t>
        </is>
      </c>
      <c r="B1039" t="inlineStr">
        <is>
          <t>2024-04-01</t>
        </is>
      </c>
      <c r="C1039" t="inlineStr">
        <is>
          <t>- Coordenador</t>
        </is>
      </c>
      <c r="D1039" s="488" t="n">
        <v>-8400</v>
      </c>
      <c r="E1039" t="inlineStr">
        <is>
          <t>4/2024</t>
        </is>
      </c>
    </row>
    <row r="1040">
      <c r="A1040" t="inlineStr">
        <is>
          <t>Love Cabaret</t>
        </is>
      </c>
      <c r="B1040" t="inlineStr">
        <is>
          <t>2024-04-01</t>
        </is>
      </c>
      <c r="C1040" t="inlineStr">
        <is>
          <t>- Administrativa</t>
        </is>
      </c>
      <c r="D1040" s="488" t="n">
        <v>-3500</v>
      </c>
      <c r="E1040" t="inlineStr">
        <is>
          <t>4/2024</t>
        </is>
      </c>
    </row>
    <row r="1041">
      <c r="A1041" t="inlineStr">
        <is>
          <t>Love Cabaret</t>
        </is>
      </c>
      <c r="B1041" t="inlineStr">
        <is>
          <t>2024-04-01</t>
        </is>
      </c>
      <c r="C1041" t="inlineStr">
        <is>
          <t>- Chefe de Cozinha</t>
        </is>
      </c>
      <c r="D1041" s="488" t="n">
        <v>0</v>
      </c>
      <c r="E1041" t="inlineStr">
        <is>
          <t>4/2024</t>
        </is>
      </c>
    </row>
    <row r="1042">
      <c r="A1042" t="inlineStr">
        <is>
          <t>Love Cabaret</t>
        </is>
      </c>
      <c r="B1042" t="inlineStr">
        <is>
          <t>2024-04-01</t>
        </is>
      </c>
      <c r="C1042" t="inlineStr">
        <is>
          <t>- Chefe de Bar</t>
        </is>
      </c>
      <c r="D1042" s="488" t="n">
        <v>-2400</v>
      </c>
      <c r="E1042" t="inlineStr">
        <is>
          <t>4/2024</t>
        </is>
      </c>
    </row>
    <row r="1043">
      <c r="A1043" t="inlineStr">
        <is>
          <t>Love Cabaret</t>
        </is>
      </c>
      <c r="B1043" t="inlineStr">
        <is>
          <t>2024-04-01</t>
        </is>
      </c>
      <c r="C1043" t="inlineStr">
        <is>
          <t>- Sub Chefe de Cozinha</t>
        </is>
      </c>
      <c r="D1043" s="488" t="n">
        <v>0</v>
      </c>
      <c r="E1043" t="inlineStr">
        <is>
          <t>4/2024</t>
        </is>
      </c>
    </row>
    <row r="1044">
      <c r="A1044" t="inlineStr">
        <is>
          <t>Love Cabaret</t>
        </is>
      </c>
      <c r="B1044" t="inlineStr">
        <is>
          <t>2024-04-01</t>
        </is>
      </c>
      <c r="C1044" t="inlineStr">
        <is>
          <t>- Sub Chefe De Bar</t>
        </is>
      </c>
      <c r="D1044" s="488" t="n">
        <v>0</v>
      </c>
      <c r="E1044" t="inlineStr">
        <is>
          <t>4/2024</t>
        </is>
      </c>
    </row>
    <row r="1045">
      <c r="A1045" t="inlineStr">
        <is>
          <t>Love Cabaret</t>
        </is>
      </c>
      <c r="B1045" t="inlineStr">
        <is>
          <t>2024-04-01</t>
        </is>
      </c>
      <c r="C1045" t="inlineStr">
        <is>
          <t>- Maitre</t>
        </is>
      </c>
      <c r="D1045" s="488" t="n">
        <v>0</v>
      </c>
      <c r="E1045" t="inlineStr">
        <is>
          <t>4/2024</t>
        </is>
      </c>
    </row>
    <row r="1046">
      <c r="A1046" t="inlineStr">
        <is>
          <t>Love Cabaret</t>
        </is>
      </c>
      <c r="B1046" t="inlineStr">
        <is>
          <t>2024-04-01</t>
        </is>
      </c>
      <c r="C1046" t="inlineStr">
        <is>
          <t>- Chefe de Fila</t>
        </is>
      </c>
      <c r="D1046" s="488" t="n">
        <v>0</v>
      </c>
      <c r="E1046" t="inlineStr">
        <is>
          <t>4/2024</t>
        </is>
      </c>
    </row>
    <row r="1047">
      <c r="A1047" t="inlineStr">
        <is>
          <t>Love Cabaret</t>
        </is>
      </c>
      <c r="B1047" t="inlineStr">
        <is>
          <t>2024-04-01</t>
        </is>
      </c>
      <c r="C1047" t="inlineStr">
        <is>
          <t>- Hostess</t>
        </is>
      </c>
      <c r="D1047" s="488" t="n">
        <v>0</v>
      </c>
      <c r="E1047" t="inlineStr">
        <is>
          <t>4/2024</t>
        </is>
      </c>
    </row>
    <row r="1048">
      <c r="A1048" t="inlineStr">
        <is>
          <t>Love Cabaret</t>
        </is>
      </c>
      <c r="B1048" t="inlineStr">
        <is>
          <t>2024-04-01</t>
        </is>
      </c>
      <c r="C1048" t="inlineStr">
        <is>
          <t>MDO CLT - Salário</t>
        </is>
      </c>
      <c r="D1048" s="488" t="n">
        <v>-55221.45</v>
      </c>
      <c r="E1048" t="inlineStr">
        <is>
          <t>4/2024</t>
        </is>
      </c>
    </row>
    <row r="1049">
      <c r="A1049" t="inlineStr">
        <is>
          <t>Love Cabaret</t>
        </is>
      </c>
      <c r="B1049" t="inlineStr">
        <is>
          <t>2024-04-01</t>
        </is>
      </c>
      <c r="C1049" t="inlineStr">
        <is>
          <t>-  Maitre</t>
        </is>
      </c>
      <c r="D1049" s="488" t="n">
        <v>0</v>
      </c>
      <c r="E1049" t="inlineStr">
        <is>
          <t>4/2024</t>
        </is>
      </c>
    </row>
    <row r="1050">
      <c r="A1050" t="inlineStr">
        <is>
          <t>Love Cabaret</t>
        </is>
      </c>
      <c r="B1050" t="inlineStr">
        <is>
          <t>2024-04-01</t>
        </is>
      </c>
      <c r="C1050" t="inlineStr">
        <is>
          <t>-  Garçon III</t>
        </is>
      </c>
      <c r="D1050" s="488" t="n">
        <v>0</v>
      </c>
      <c r="E1050" t="inlineStr">
        <is>
          <t>4/2024</t>
        </is>
      </c>
    </row>
    <row r="1051">
      <c r="A1051" t="inlineStr">
        <is>
          <t>Love Cabaret</t>
        </is>
      </c>
      <c r="B1051" t="inlineStr">
        <is>
          <t>2024-04-01</t>
        </is>
      </c>
      <c r="C1051" t="inlineStr">
        <is>
          <t>-  Garçon II</t>
        </is>
      </c>
      <c r="D1051" s="488" t="n">
        <v>0</v>
      </c>
      <c r="E1051" t="inlineStr">
        <is>
          <t>4/2024</t>
        </is>
      </c>
    </row>
    <row r="1052">
      <c r="A1052" t="inlineStr">
        <is>
          <t>Love Cabaret</t>
        </is>
      </c>
      <c r="B1052" t="inlineStr">
        <is>
          <t>2024-04-01</t>
        </is>
      </c>
      <c r="C1052" t="inlineStr">
        <is>
          <t>-  Garçon I</t>
        </is>
      </c>
      <c r="D1052" s="488" t="n">
        <v>0</v>
      </c>
      <c r="E1052" t="inlineStr">
        <is>
          <t>4/2024</t>
        </is>
      </c>
    </row>
    <row r="1053">
      <c r="A1053" t="inlineStr">
        <is>
          <t>Love Cabaret</t>
        </is>
      </c>
      <c r="B1053" t="inlineStr">
        <is>
          <t>2024-04-01</t>
        </is>
      </c>
      <c r="C1053" t="inlineStr">
        <is>
          <t>-  Passador de Chopp</t>
        </is>
      </c>
      <c r="D1053" s="488" t="n">
        <v>0</v>
      </c>
      <c r="E1053" t="inlineStr">
        <is>
          <t>4/2024</t>
        </is>
      </c>
    </row>
    <row r="1054">
      <c r="A1054" t="inlineStr">
        <is>
          <t>Love Cabaret</t>
        </is>
      </c>
      <c r="B1054" t="inlineStr">
        <is>
          <t>2024-04-01</t>
        </is>
      </c>
      <c r="C1054" t="inlineStr">
        <is>
          <t>-  Cumin</t>
        </is>
      </c>
      <c r="D1054" s="488" t="n">
        <v>0</v>
      </c>
      <c r="E1054" t="inlineStr">
        <is>
          <t>4/2024</t>
        </is>
      </c>
    </row>
    <row r="1055">
      <c r="A1055" t="inlineStr">
        <is>
          <t>Love Cabaret</t>
        </is>
      </c>
      <c r="B1055" t="inlineStr">
        <is>
          <t>2024-04-01</t>
        </is>
      </c>
      <c r="C1055" t="inlineStr">
        <is>
          <t>-  Sub Chefe de Bar</t>
        </is>
      </c>
      <c r="D1055" s="488" t="n">
        <v>0</v>
      </c>
      <c r="E1055" t="inlineStr">
        <is>
          <t>4/2024</t>
        </is>
      </c>
    </row>
    <row r="1056">
      <c r="A1056" t="inlineStr">
        <is>
          <t>Love Cabaret</t>
        </is>
      </c>
      <c r="B1056" t="inlineStr">
        <is>
          <t>2024-04-01</t>
        </is>
      </c>
      <c r="C1056" t="inlineStr">
        <is>
          <t>-  Bartender III</t>
        </is>
      </c>
      <c r="D1056" s="488" t="n">
        <v>0</v>
      </c>
      <c r="E1056" t="inlineStr">
        <is>
          <t>4/2024</t>
        </is>
      </c>
    </row>
    <row r="1057">
      <c r="A1057" t="inlineStr">
        <is>
          <t>Love Cabaret</t>
        </is>
      </c>
      <c r="B1057" t="inlineStr">
        <is>
          <t>2024-04-01</t>
        </is>
      </c>
      <c r="C1057" t="inlineStr">
        <is>
          <t>-  Bartender II</t>
        </is>
      </c>
      <c r="D1057" s="488" t="n">
        <v>0</v>
      </c>
      <c r="E1057" t="inlineStr">
        <is>
          <t>4/2024</t>
        </is>
      </c>
    </row>
    <row r="1058">
      <c r="A1058" t="inlineStr">
        <is>
          <t>Love Cabaret</t>
        </is>
      </c>
      <c r="B1058" t="inlineStr">
        <is>
          <t>2024-04-01</t>
        </is>
      </c>
      <c r="C1058" t="inlineStr">
        <is>
          <t>-  Bartender I</t>
        </is>
      </c>
      <c r="D1058" s="488" t="n">
        <v>0</v>
      </c>
      <c r="E1058" t="inlineStr">
        <is>
          <t>4/2024</t>
        </is>
      </c>
    </row>
    <row r="1059">
      <c r="A1059" t="inlineStr">
        <is>
          <t>Love Cabaret</t>
        </is>
      </c>
      <c r="B1059" t="inlineStr">
        <is>
          <t>2024-04-01</t>
        </is>
      </c>
      <c r="C1059" t="inlineStr">
        <is>
          <t>-  Bar Back</t>
        </is>
      </c>
      <c r="D1059" s="488" t="n">
        <v>0</v>
      </c>
      <c r="E1059" t="inlineStr">
        <is>
          <t>4/2024</t>
        </is>
      </c>
    </row>
    <row r="1060">
      <c r="A1060" t="inlineStr">
        <is>
          <t>Love Cabaret</t>
        </is>
      </c>
      <c r="B1060" t="inlineStr">
        <is>
          <t>2024-04-01</t>
        </is>
      </c>
      <c r="C1060" t="inlineStr">
        <is>
          <t>-  Barista III</t>
        </is>
      </c>
      <c r="D1060" s="488" t="n">
        <v>0</v>
      </c>
      <c r="E1060" t="inlineStr">
        <is>
          <t>4/2024</t>
        </is>
      </c>
    </row>
    <row r="1061">
      <c r="A1061" t="inlineStr">
        <is>
          <t>Love Cabaret</t>
        </is>
      </c>
      <c r="B1061" t="inlineStr">
        <is>
          <t>2024-04-01</t>
        </is>
      </c>
      <c r="C1061" t="inlineStr">
        <is>
          <t>-  Barista II</t>
        </is>
      </c>
      <c r="D1061" s="488" t="n">
        <v>0</v>
      </c>
      <c r="E1061" t="inlineStr">
        <is>
          <t>4/2024</t>
        </is>
      </c>
    </row>
    <row r="1062">
      <c r="A1062" t="inlineStr">
        <is>
          <t>Love Cabaret</t>
        </is>
      </c>
      <c r="B1062" t="inlineStr">
        <is>
          <t>2024-04-01</t>
        </is>
      </c>
      <c r="C1062" t="inlineStr">
        <is>
          <t>-  Barista I</t>
        </is>
      </c>
      <c r="D1062" s="488" t="n">
        <v>0</v>
      </c>
      <c r="E1062" t="inlineStr">
        <is>
          <t>4/2024</t>
        </is>
      </c>
    </row>
    <row r="1063">
      <c r="A1063" t="inlineStr">
        <is>
          <t>Love Cabaret</t>
        </is>
      </c>
      <c r="B1063" t="inlineStr">
        <is>
          <t>2024-04-01</t>
        </is>
      </c>
      <c r="C1063" t="inlineStr">
        <is>
          <t>-  Chopeiro III</t>
        </is>
      </c>
      <c r="D1063" s="488" t="n">
        <v>0</v>
      </c>
      <c r="E1063" t="inlineStr">
        <is>
          <t>4/2024</t>
        </is>
      </c>
    </row>
    <row r="1064">
      <c r="A1064" t="inlineStr">
        <is>
          <t>Love Cabaret</t>
        </is>
      </c>
      <c r="B1064" t="inlineStr">
        <is>
          <t>2024-04-01</t>
        </is>
      </c>
      <c r="C1064" t="inlineStr">
        <is>
          <t>-  Chopeiro II</t>
        </is>
      </c>
      <c r="D1064" s="488" t="n">
        <v>0</v>
      </c>
      <c r="E1064" t="inlineStr">
        <is>
          <t>4/2024</t>
        </is>
      </c>
    </row>
    <row r="1065">
      <c r="A1065" t="inlineStr">
        <is>
          <t>Love Cabaret</t>
        </is>
      </c>
      <c r="B1065" t="inlineStr">
        <is>
          <t>2024-04-01</t>
        </is>
      </c>
      <c r="C1065" t="inlineStr">
        <is>
          <t>-  Chopeiro I</t>
        </is>
      </c>
      <c r="D1065" s="488" t="n">
        <v>0</v>
      </c>
      <c r="E1065" t="inlineStr">
        <is>
          <t>4/2024</t>
        </is>
      </c>
    </row>
    <row r="1066">
      <c r="A1066" t="inlineStr">
        <is>
          <t>Love Cabaret</t>
        </is>
      </c>
      <c r="B1066" t="inlineStr">
        <is>
          <t>2024-04-01</t>
        </is>
      </c>
      <c r="C1066" t="inlineStr">
        <is>
          <t>-  Sub Chefe de Cozinha</t>
        </is>
      </c>
      <c r="D1066" s="488" t="n">
        <v>0</v>
      </c>
      <c r="E1066" t="inlineStr">
        <is>
          <t>4/2024</t>
        </is>
      </c>
    </row>
    <row r="1067">
      <c r="A1067" t="inlineStr">
        <is>
          <t>Love Cabaret</t>
        </is>
      </c>
      <c r="B1067" t="inlineStr">
        <is>
          <t>2024-04-01</t>
        </is>
      </c>
      <c r="C1067" t="inlineStr">
        <is>
          <t>-  Cozinheiro Líder</t>
        </is>
      </c>
      <c r="D1067" s="488" t="n">
        <v>0</v>
      </c>
      <c r="E1067" t="inlineStr">
        <is>
          <t>4/2024</t>
        </is>
      </c>
    </row>
    <row r="1068">
      <c r="A1068" t="inlineStr">
        <is>
          <t>Love Cabaret</t>
        </is>
      </c>
      <c r="B1068" t="inlineStr">
        <is>
          <t>2024-04-01</t>
        </is>
      </c>
      <c r="C1068" t="inlineStr">
        <is>
          <t>-  Cozinheiro III</t>
        </is>
      </c>
      <c r="D1068" s="488" t="n">
        <v>0</v>
      </c>
      <c r="E1068" t="inlineStr">
        <is>
          <t>4/2024</t>
        </is>
      </c>
    </row>
    <row r="1069">
      <c r="A1069" t="inlineStr">
        <is>
          <t>Love Cabaret</t>
        </is>
      </c>
      <c r="B1069" t="inlineStr">
        <is>
          <t>2024-04-01</t>
        </is>
      </c>
      <c r="C1069" t="inlineStr">
        <is>
          <t>-  Cozinheiro II</t>
        </is>
      </c>
      <c r="D1069" s="488" t="n">
        <v>0</v>
      </c>
      <c r="E1069" t="inlineStr">
        <is>
          <t>4/2024</t>
        </is>
      </c>
    </row>
    <row r="1070">
      <c r="A1070" t="inlineStr">
        <is>
          <t>Love Cabaret</t>
        </is>
      </c>
      <c r="B1070" t="inlineStr">
        <is>
          <t>2024-04-01</t>
        </is>
      </c>
      <c r="C1070" t="inlineStr">
        <is>
          <t>-  Cozinheiro I</t>
        </is>
      </c>
      <c r="D1070" s="488" t="n">
        <v>0</v>
      </c>
      <c r="E1070" t="inlineStr">
        <is>
          <t>4/2024</t>
        </is>
      </c>
    </row>
    <row r="1071">
      <c r="A1071" t="inlineStr">
        <is>
          <t>Love Cabaret</t>
        </is>
      </c>
      <c r="B1071" t="inlineStr">
        <is>
          <t>2024-04-01</t>
        </is>
      </c>
      <c r="C1071" t="inlineStr">
        <is>
          <t>-  Ajud cozinha</t>
        </is>
      </c>
      <c r="D1071" s="488" t="n">
        <v>0</v>
      </c>
      <c r="E1071" t="inlineStr">
        <is>
          <t>4/2024</t>
        </is>
      </c>
    </row>
    <row r="1072">
      <c r="A1072" t="inlineStr">
        <is>
          <t>Love Cabaret</t>
        </is>
      </c>
      <c r="B1072" t="inlineStr">
        <is>
          <t>2024-04-01</t>
        </is>
      </c>
      <c r="C1072" t="inlineStr">
        <is>
          <t>-  Saladeiro</t>
        </is>
      </c>
      <c r="D1072" s="488" t="n">
        <v>0</v>
      </c>
      <c r="E1072" t="inlineStr">
        <is>
          <t>4/2024</t>
        </is>
      </c>
    </row>
    <row r="1073">
      <c r="A1073" t="inlineStr">
        <is>
          <t>Love Cabaret</t>
        </is>
      </c>
      <c r="B1073" t="inlineStr">
        <is>
          <t>2024-04-01</t>
        </is>
      </c>
      <c r="C1073" t="inlineStr">
        <is>
          <t>-  Pia</t>
        </is>
      </c>
      <c r="D1073" s="488" t="n">
        <v>0</v>
      </c>
      <c r="E1073" t="inlineStr">
        <is>
          <t>4/2024</t>
        </is>
      </c>
    </row>
    <row r="1074">
      <c r="A1074" t="inlineStr">
        <is>
          <t>Love Cabaret</t>
        </is>
      </c>
      <c r="B1074" t="inlineStr">
        <is>
          <t>2024-04-01</t>
        </is>
      </c>
      <c r="C1074" t="inlineStr">
        <is>
          <t>-  Sub Chefe de Confeitaria</t>
        </is>
      </c>
      <c r="D1074" s="488" t="n">
        <v>0</v>
      </c>
      <c r="E1074" t="inlineStr">
        <is>
          <t>4/2024</t>
        </is>
      </c>
    </row>
    <row r="1075">
      <c r="A1075" t="inlineStr">
        <is>
          <t>Love Cabaret</t>
        </is>
      </c>
      <c r="B1075" t="inlineStr">
        <is>
          <t>2024-04-01</t>
        </is>
      </c>
      <c r="C1075" t="inlineStr">
        <is>
          <t>-  Confeiteiro III</t>
        </is>
      </c>
      <c r="D1075" s="488" t="n">
        <v>0</v>
      </c>
      <c r="E1075" t="inlineStr">
        <is>
          <t>4/2024</t>
        </is>
      </c>
    </row>
    <row r="1076">
      <c r="A1076" t="inlineStr">
        <is>
          <t>Love Cabaret</t>
        </is>
      </c>
      <c r="B1076" t="inlineStr">
        <is>
          <t>2024-04-01</t>
        </is>
      </c>
      <c r="C1076" t="inlineStr">
        <is>
          <t>-  Confeiteiro II</t>
        </is>
      </c>
      <c r="D1076" s="488" t="n">
        <v>0</v>
      </c>
      <c r="E1076" t="inlineStr">
        <is>
          <t>4/2024</t>
        </is>
      </c>
    </row>
    <row r="1077">
      <c r="A1077" t="inlineStr">
        <is>
          <t>Love Cabaret</t>
        </is>
      </c>
      <c r="B1077" t="inlineStr">
        <is>
          <t>2024-04-01</t>
        </is>
      </c>
      <c r="C1077" t="inlineStr">
        <is>
          <t>-  Confeiteiro I</t>
        </is>
      </c>
      <c r="D1077" s="488" t="n">
        <v>0</v>
      </c>
      <c r="E1077" t="inlineStr">
        <is>
          <t>4/2024</t>
        </is>
      </c>
    </row>
    <row r="1078">
      <c r="A1078" t="inlineStr">
        <is>
          <t>Love Cabaret</t>
        </is>
      </c>
      <c r="B1078" t="inlineStr">
        <is>
          <t>2024-04-01</t>
        </is>
      </c>
      <c r="C1078" t="inlineStr">
        <is>
          <t>-  Copeiro</t>
        </is>
      </c>
      <c r="D1078" s="488" t="n">
        <v>0</v>
      </c>
      <c r="E1078" t="inlineStr">
        <is>
          <t>4/2024</t>
        </is>
      </c>
    </row>
    <row r="1079">
      <c r="A1079" t="inlineStr">
        <is>
          <t>Love Cabaret</t>
        </is>
      </c>
      <c r="B1079" t="inlineStr">
        <is>
          <t>2024-04-01</t>
        </is>
      </c>
      <c r="C1079" t="inlineStr">
        <is>
          <t>-  Pizzaiolo</t>
        </is>
      </c>
      <c r="D1079" s="488" t="n">
        <v>0</v>
      </c>
      <c r="E1079" t="inlineStr">
        <is>
          <t>4/2024</t>
        </is>
      </c>
    </row>
    <row r="1080">
      <c r="A1080" t="inlineStr">
        <is>
          <t>Love Cabaret</t>
        </is>
      </c>
      <c r="B1080" t="inlineStr">
        <is>
          <t>2024-04-01</t>
        </is>
      </c>
      <c r="C1080" t="inlineStr">
        <is>
          <t>-  Ajudante de Pizzaiolo</t>
        </is>
      </c>
      <c r="D1080" s="488" t="n">
        <v>0</v>
      </c>
      <c r="E1080" t="inlineStr">
        <is>
          <t>4/2024</t>
        </is>
      </c>
    </row>
    <row r="1081">
      <c r="A1081" t="inlineStr">
        <is>
          <t>Love Cabaret</t>
        </is>
      </c>
      <c r="B1081" t="inlineStr">
        <is>
          <t>2024-04-01</t>
        </is>
      </c>
      <c r="C1081" t="inlineStr">
        <is>
          <t>-  Boqueta</t>
        </is>
      </c>
      <c r="D1081" s="488" t="n">
        <v>0</v>
      </c>
      <c r="E1081" t="inlineStr">
        <is>
          <t>4/2024</t>
        </is>
      </c>
    </row>
    <row r="1082">
      <c r="A1082" t="inlineStr">
        <is>
          <t>Love Cabaret</t>
        </is>
      </c>
      <c r="B1082" t="inlineStr">
        <is>
          <t>2024-04-01</t>
        </is>
      </c>
      <c r="C1082" t="inlineStr">
        <is>
          <t>-  Churrasqueiro I</t>
        </is>
      </c>
      <c r="D1082" s="488" t="n">
        <v>0</v>
      </c>
      <c r="E1082" t="inlineStr">
        <is>
          <t>4/2024</t>
        </is>
      </c>
    </row>
    <row r="1083">
      <c r="A1083" t="inlineStr">
        <is>
          <t>Love Cabaret</t>
        </is>
      </c>
      <c r="B1083" t="inlineStr">
        <is>
          <t>2024-04-01</t>
        </is>
      </c>
      <c r="C1083" t="inlineStr">
        <is>
          <t>-  Churrasqueiro II</t>
        </is>
      </c>
      <c r="D1083" s="488" t="n">
        <v>0</v>
      </c>
      <c r="E1083" t="inlineStr">
        <is>
          <t>4/2024</t>
        </is>
      </c>
    </row>
    <row r="1084">
      <c r="A1084" t="inlineStr">
        <is>
          <t>Love Cabaret</t>
        </is>
      </c>
      <c r="B1084" t="inlineStr">
        <is>
          <t>2024-04-01</t>
        </is>
      </c>
      <c r="C1084" t="inlineStr">
        <is>
          <t>-  Churrasqueiro III</t>
        </is>
      </c>
      <c r="D1084" s="488" t="n">
        <v>0</v>
      </c>
      <c r="E1084" t="inlineStr">
        <is>
          <t>4/2024</t>
        </is>
      </c>
    </row>
    <row r="1085">
      <c r="A1085" t="inlineStr">
        <is>
          <t>Love Cabaret</t>
        </is>
      </c>
      <c r="B1085" t="inlineStr">
        <is>
          <t>2024-04-01</t>
        </is>
      </c>
      <c r="C1085" t="inlineStr">
        <is>
          <t>-  Ajud Limpeza</t>
        </is>
      </c>
      <c r="D1085" s="488" t="n">
        <v>0</v>
      </c>
      <c r="E1085" t="inlineStr">
        <is>
          <t>4/2024</t>
        </is>
      </c>
    </row>
    <row r="1086">
      <c r="A1086" t="inlineStr">
        <is>
          <t>Love Cabaret</t>
        </is>
      </c>
      <c r="B1086" t="inlineStr">
        <is>
          <t>2024-04-01</t>
        </is>
      </c>
      <c r="C1086" t="inlineStr">
        <is>
          <t>-  Estoquista III</t>
        </is>
      </c>
      <c r="D1086" s="488" t="n">
        <v>0</v>
      </c>
      <c r="E1086" t="inlineStr">
        <is>
          <t>4/2024</t>
        </is>
      </c>
    </row>
    <row r="1087">
      <c r="A1087" t="inlineStr">
        <is>
          <t>Love Cabaret</t>
        </is>
      </c>
      <c r="B1087" t="inlineStr">
        <is>
          <t>2024-04-01</t>
        </is>
      </c>
      <c r="C1087" t="inlineStr">
        <is>
          <t>-  Estoquista II</t>
        </is>
      </c>
      <c r="D1087" s="488" t="n">
        <v>0</v>
      </c>
      <c r="E1087" t="inlineStr">
        <is>
          <t>4/2024</t>
        </is>
      </c>
    </row>
    <row r="1088">
      <c r="A1088" t="inlineStr">
        <is>
          <t>Love Cabaret</t>
        </is>
      </c>
      <c r="B1088" t="inlineStr">
        <is>
          <t>2024-04-01</t>
        </is>
      </c>
      <c r="C1088" t="inlineStr">
        <is>
          <t>-  Estoquista I</t>
        </is>
      </c>
      <c r="D1088" s="488" t="n">
        <v>0</v>
      </c>
      <c r="E1088" t="inlineStr">
        <is>
          <t>4/2024</t>
        </is>
      </c>
    </row>
    <row r="1089">
      <c r="A1089" t="inlineStr">
        <is>
          <t>Love Cabaret</t>
        </is>
      </c>
      <c r="B1089" t="inlineStr">
        <is>
          <t>2024-04-01</t>
        </is>
      </c>
      <c r="C1089" t="inlineStr">
        <is>
          <t>-  Chefe de Manutenção</t>
        </is>
      </c>
      <c r="D1089" s="488" t="n">
        <v>0</v>
      </c>
      <c r="E1089" t="inlineStr">
        <is>
          <t>4/2024</t>
        </is>
      </c>
    </row>
    <row r="1090">
      <c r="A1090" t="inlineStr">
        <is>
          <t>Love Cabaret</t>
        </is>
      </c>
      <c r="B1090" t="inlineStr">
        <is>
          <t>2024-04-01</t>
        </is>
      </c>
      <c r="C1090" t="inlineStr">
        <is>
          <t>-  Aux. Manutenção III</t>
        </is>
      </c>
      <c r="D1090" s="488" t="n">
        <v>0</v>
      </c>
      <c r="E1090" t="inlineStr">
        <is>
          <t>4/2024</t>
        </is>
      </c>
    </row>
    <row r="1091">
      <c r="A1091" t="inlineStr">
        <is>
          <t>Love Cabaret</t>
        </is>
      </c>
      <c r="B1091" t="inlineStr">
        <is>
          <t>2024-04-01</t>
        </is>
      </c>
      <c r="C1091" t="inlineStr">
        <is>
          <t>-  Aux. Manutenção II</t>
        </is>
      </c>
      <c r="D1091" s="488" t="n">
        <v>0</v>
      </c>
      <c r="E1091" t="inlineStr">
        <is>
          <t>4/2024</t>
        </is>
      </c>
    </row>
    <row r="1092">
      <c r="A1092" t="inlineStr">
        <is>
          <t>Love Cabaret</t>
        </is>
      </c>
      <c r="B1092" t="inlineStr">
        <is>
          <t>2024-04-01</t>
        </is>
      </c>
      <c r="C1092" t="inlineStr">
        <is>
          <t>-  Aux. Manutenção I</t>
        </is>
      </c>
      <c r="D1092" s="488" t="n">
        <v>0</v>
      </c>
      <c r="E1092" t="inlineStr">
        <is>
          <t>4/2024</t>
        </is>
      </c>
    </row>
    <row r="1093">
      <c r="A1093" t="inlineStr">
        <is>
          <t>Love Cabaret</t>
        </is>
      </c>
      <c r="B1093" t="inlineStr">
        <is>
          <t>2024-04-01</t>
        </is>
      </c>
      <c r="C1093" t="inlineStr">
        <is>
          <t>-  Chefe da Portaria</t>
        </is>
      </c>
      <c r="D1093" s="488" t="n">
        <v>0</v>
      </c>
      <c r="E1093" t="inlineStr">
        <is>
          <t>4/2024</t>
        </is>
      </c>
    </row>
    <row r="1094">
      <c r="A1094" t="inlineStr">
        <is>
          <t>Love Cabaret</t>
        </is>
      </c>
      <c r="B1094" t="inlineStr">
        <is>
          <t>2024-04-01</t>
        </is>
      </c>
      <c r="C1094" t="inlineStr">
        <is>
          <t>-  Porteiro III</t>
        </is>
      </c>
      <c r="D1094" s="488" t="n">
        <v>0</v>
      </c>
      <c r="E1094" t="inlineStr">
        <is>
          <t>4/2024</t>
        </is>
      </c>
    </row>
    <row r="1095">
      <c r="A1095" t="inlineStr">
        <is>
          <t>Love Cabaret</t>
        </is>
      </c>
      <c r="B1095" t="inlineStr">
        <is>
          <t>2024-04-01</t>
        </is>
      </c>
      <c r="C1095" t="inlineStr">
        <is>
          <t>-  Porteiro II</t>
        </is>
      </c>
      <c r="D1095" s="488" t="n">
        <v>0</v>
      </c>
      <c r="E1095" t="inlineStr">
        <is>
          <t>4/2024</t>
        </is>
      </c>
    </row>
    <row r="1096">
      <c r="A1096" t="inlineStr">
        <is>
          <t>Love Cabaret</t>
        </is>
      </c>
      <c r="B1096" t="inlineStr">
        <is>
          <t>2024-04-01</t>
        </is>
      </c>
      <c r="C1096" t="inlineStr">
        <is>
          <t>-  Porteiro I</t>
        </is>
      </c>
      <c r="D1096" s="488" t="n">
        <v>0</v>
      </c>
      <c r="E1096" t="inlineStr">
        <is>
          <t>4/2024</t>
        </is>
      </c>
    </row>
    <row r="1097">
      <c r="A1097" t="inlineStr">
        <is>
          <t>Love Cabaret</t>
        </is>
      </c>
      <c r="B1097" t="inlineStr">
        <is>
          <t>2024-04-01</t>
        </is>
      </c>
      <c r="C1097" t="inlineStr">
        <is>
          <t>-  Hostess III</t>
        </is>
      </c>
      <c r="D1097" s="488" t="n">
        <v>0</v>
      </c>
      <c r="E1097" t="inlineStr">
        <is>
          <t>4/2024</t>
        </is>
      </c>
    </row>
    <row r="1098">
      <c r="A1098" t="inlineStr">
        <is>
          <t>Love Cabaret</t>
        </is>
      </c>
      <c r="B1098" t="inlineStr">
        <is>
          <t>2024-04-01</t>
        </is>
      </c>
      <c r="C1098" t="inlineStr">
        <is>
          <t>-  Hostess II</t>
        </is>
      </c>
      <c r="D1098" s="488" t="n">
        <v>0</v>
      </c>
      <c r="E1098" t="inlineStr">
        <is>
          <t>4/2024</t>
        </is>
      </c>
    </row>
    <row r="1099">
      <c r="A1099" t="inlineStr">
        <is>
          <t>Love Cabaret</t>
        </is>
      </c>
      <c r="B1099" t="inlineStr">
        <is>
          <t>2024-04-01</t>
        </is>
      </c>
      <c r="C1099" t="inlineStr">
        <is>
          <t>-  Hostess I</t>
        </is>
      </c>
      <c r="D1099" s="488" t="n">
        <v>0</v>
      </c>
      <c r="E1099" t="inlineStr">
        <is>
          <t>4/2024</t>
        </is>
      </c>
    </row>
    <row r="1100">
      <c r="A1100" t="inlineStr">
        <is>
          <t>Love Cabaret</t>
        </is>
      </c>
      <c r="B1100" t="inlineStr">
        <is>
          <t>2024-04-01</t>
        </is>
      </c>
      <c r="C1100" t="inlineStr">
        <is>
          <t>-  Chefe de Bilheteria</t>
        </is>
      </c>
      <c r="D1100" s="488" t="n">
        <v>0</v>
      </c>
      <c r="E1100" t="inlineStr">
        <is>
          <t>4/2024</t>
        </is>
      </c>
    </row>
    <row r="1101">
      <c r="A1101" t="inlineStr">
        <is>
          <t>Love Cabaret</t>
        </is>
      </c>
      <c r="B1101" t="inlineStr">
        <is>
          <t>2024-04-01</t>
        </is>
      </c>
      <c r="C1101" t="inlineStr">
        <is>
          <t>-  Bilheteiro III</t>
        </is>
      </c>
      <c r="D1101" s="488" t="n">
        <v>0</v>
      </c>
      <c r="E1101" t="inlineStr">
        <is>
          <t>4/2024</t>
        </is>
      </c>
    </row>
    <row r="1102">
      <c r="A1102" t="inlineStr">
        <is>
          <t>Love Cabaret</t>
        </is>
      </c>
      <c r="B1102" t="inlineStr">
        <is>
          <t>2024-04-01</t>
        </is>
      </c>
      <c r="C1102" t="inlineStr">
        <is>
          <t>-  Bilheteiro II</t>
        </is>
      </c>
      <c r="D1102" s="488" t="n">
        <v>0</v>
      </c>
      <c r="E1102" t="inlineStr">
        <is>
          <t>4/2024</t>
        </is>
      </c>
    </row>
    <row r="1103">
      <c r="A1103" t="inlineStr">
        <is>
          <t>Love Cabaret</t>
        </is>
      </c>
      <c r="B1103" t="inlineStr">
        <is>
          <t>2024-04-01</t>
        </is>
      </c>
      <c r="C1103" t="inlineStr">
        <is>
          <t>-  Bilheteiro I</t>
        </is>
      </c>
      <c r="D1103" s="488" t="n">
        <v>0</v>
      </c>
      <c r="E1103" t="inlineStr">
        <is>
          <t>4/2024</t>
        </is>
      </c>
    </row>
    <row r="1104">
      <c r="A1104" t="inlineStr">
        <is>
          <t>Love Cabaret</t>
        </is>
      </c>
      <c r="B1104" t="inlineStr">
        <is>
          <t>2024-04-01</t>
        </is>
      </c>
      <c r="C1104" t="inlineStr">
        <is>
          <t>-  Caixa</t>
        </is>
      </c>
      <c r="D1104" s="488" t="n">
        <v>0</v>
      </c>
      <c r="E1104" t="inlineStr">
        <is>
          <t>4/2024</t>
        </is>
      </c>
    </row>
    <row r="1105">
      <c r="A1105" t="inlineStr">
        <is>
          <t>Love Cabaret</t>
        </is>
      </c>
      <c r="B1105" t="inlineStr">
        <is>
          <t>2024-04-01</t>
        </is>
      </c>
      <c r="C1105" t="inlineStr">
        <is>
          <t>-  Operador de Delivery</t>
        </is>
      </c>
      <c r="D1105" s="488" t="n">
        <v>0</v>
      </c>
      <c r="E1105" t="inlineStr">
        <is>
          <t>4/2024</t>
        </is>
      </c>
    </row>
    <row r="1106">
      <c r="A1106" t="inlineStr">
        <is>
          <t>Love Cabaret</t>
        </is>
      </c>
      <c r="B1106" t="inlineStr">
        <is>
          <t>2024-04-01</t>
        </is>
      </c>
      <c r="C1106" t="inlineStr">
        <is>
          <t>E-Staff</t>
        </is>
      </c>
      <c r="D1106" s="488" t="n">
        <v>-18097.39</v>
      </c>
      <c r="E1106" t="inlineStr">
        <is>
          <t>4/2024</t>
        </is>
      </c>
    </row>
    <row r="1107">
      <c r="A1107" t="inlineStr">
        <is>
          <t>Love Cabaret</t>
        </is>
      </c>
      <c r="B1107" t="inlineStr">
        <is>
          <t>2024-04-01</t>
        </is>
      </c>
      <c r="C1107" t="inlineStr">
        <is>
          <t>Mão de Obra Extra</t>
        </is>
      </c>
      <c r="D1107" s="488" t="n">
        <v>-18097.39</v>
      </c>
      <c r="E1107" t="inlineStr">
        <is>
          <t>4/2024</t>
        </is>
      </c>
    </row>
    <row r="1108">
      <c r="A1108" t="inlineStr">
        <is>
          <t>Love Cabaret</t>
        </is>
      </c>
      <c r="B1108" t="inlineStr">
        <is>
          <t>2024-04-01</t>
        </is>
      </c>
      <c r="C1108" t="inlineStr">
        <is>
          <t>-  Gorjeta (Retenção Estaff) (+)</t>
        </is>
      </c>
      <c r="D1108" s="488" t="n">
        <v>0</v>
      </c>
      <c r="E1108" t="inlineStr">
        <is>
          <t>4/2024</t>
        </is>
      </c>
    </row>
    <row r="1109">
      <c r="A1109" t="inlineStr">
        <is>
          <t>Love Cabaret</t>
        </is>
      </c>
      <c r="B1109" t="inlineStr">
        <is>
          <t>2024-04-01</t>
        </is>
      </c>
      <c r="C1109" t="inlineStr">
        <is>
          <t>Encargos e Provisões</t>
        </is>
      </c>
      <c r="D1109" s="488" t="n">
        <v>-49998.84</v>
      </c>
      <c r="E1109" t="inlineStr">
        <is>
          <t>4/2024</t>
        </is>
      </c>
    </row>
    <row r="1110">
      <c r="A1110" t="inlineStr">
        <is>
          <t>Love Cabaret</t>
        </is>
      </c>
      <c r="B1110" t="inlineStr">
        <is>
          <t>2024-04-01</t>
        </is>
      </c>
      <c r="C1110" t="inlineStr">
        <is>
          <t>-  FGTS</t>
        </is>
      </c>
      <c r="D1110" s="488" t="n">
        <v>-7087.48</v>
      </c>
      <c r="E1110" t="inlineStr">
        <is>
          <t>4/2024</t>
        </is>
      </c>
    </row>
    <row r="1111">
      <c r="A1111" t="inlineStr">
        <is>
          <t>Love Cabaret</t>
        </is>
      </c>
      <c r="B1111" t="inlineStr">
        <is>
          <t>2024-04-01</t>
        </is>
      </c>
      <c r="C1111" t="inlineStr">
        <is>
          <t>-  INSS Patronal</t>
        </is>
      </c>
      <c r="D1111" s="488" t="n">
        <v>-25515.29</v>
      </c>
      <c r="E1111" t="inlineStr">
        <is>
          <t>4/2024</t>
        </is>
      </c>
    </row>
    <row r="1112">
      <c r="A1112" t="inlineStr">
        <is>
          <t>Love Cabaret</t>
        </is>
      </c>
      <c r="B1112" t="inlineStr">
        <is>
          <t>2024-04-01</t>
        </is>
      </c>
      <c r="C1112" t="inlineStr">
        <is>
          <t>-  INSS Segurados</t>
        </is>
      </c>
      <c r="D1112" s="488" t="n">
        <v>0</v>
      </c>
      <c r="E1112" t="inlineStr">
        <is>
          <t>4/2024</t>
        </is>
      </c>
    </row>
    <row r="1113">
      <c r="A1113" t="inlineStr">
        <is>
          <t>Love Cabaret</t>
        </is>
      </c>
      <c r="B1113" t="inlineStr">
        <is>
          <t>2024-04-01</t>
        </is>
      </c>
      <c r="C1113" t="inlineStr">
        <is>
          <t>-  13º Salário</t>
        </is>
      </c>
      <c r="D1113" s="488" t="n">
        <v>-7172.1</v>
      </c>
      <c r="E1113" t="inlineStr">
        <is>
          <t>4/2024</t>
        </is>
      </c>
    </row>
    <row r="1114">
      <c r="A1114" t="inlineStr">
        <is>
          <t>Love Cabaret</t>
        </is>
      </c>
      <c r="B1114" t="inlineStr">
        <is>
          <t>2024-04-01</t>
        </is>
      </c>
      <c r="C1114" t="inlineStr">
        <is>
          <t>-  Férias</t>
        </is>
      </c>
      <c r="D1114" s="488" t="n">
        <v>-2149.91</v>
      </c>
      <c r="E1114" t="inlineStr">
        <is>
          <t>4/2024</t>
        </is>
      </c>
    </row>
    <row r="1115">
      <c r="A1115" t="inlineStr">
        <is>
          <t>Love Cabaret</t>
        </is>
      </c>
      <c r="B1115" t="inlineStr">
        <is>
          <t>2024-04-01</t>
        </is>
      </c>
      <c r="C1115" t="inlineStr">
        <is>
          <t>-  FGTS sobre 13º Salários</t>
        </is>
      </c>
      <c r="D1115" s="488" t="n">
        <v>-2416.5</v>
      </c>
      <c r="E1115" t="inlineStr">
        <is>
          <t>4/2024</t>
        </is>
      </c>
    </row>
    <row r="1116">
      <c r="A1116" t="inlineStr">
        <is>
          <t>Love Cabaret</t>
        </is>
      </c>
      <c r="B1116" t="inlineStr">
        <is>
          <t>2024-04-01</t>
        </is>
      </c>
      <c r="C1116" t="inlineStr">
        <is>
          <t>-  FGTS sobre Férias</t>
        </is>
      </c>
      <c r="D1116" s="488" t="n">
        <v>-722.37</v>
      </c>
      <c r="E1116" t="inlineStr">
        <is>
          <t>4/2024</t>
        </is>
      </c>
    </row>
    <row r="1117">
      <c r="A1117" t="inlineStr">
        <is>
          <t>Love Cabaret</t>
        </is>
      </c>
      <c r="B1117" t="inlineStr">
        <is>
          <t>2024-04-01</t>
        </is>
      </c>
      <c r="C1117" t="inlineStr">
        <is>
          <t>-  INSS sobre 13º Salários</t>
        </is>
      </c>
      <c r="D1117" s="488" t="n">
        <v>0</v>
      </c>
      <c r="E1117" t="inlineStr">
        <is>
          <t>4/2024</t>
        </is>
      </c>
    </row>
    <row r="1118">
      <c r="A1118" t="inlineStr">
        <is>
          <t>Love Cabaret</t>
        </is>
      </c>
      <c r="B1118" t="inlineStr">
        <is>
          <t>2024-04-01</t>
        </is>
      </c>
      <c r="C1118" t="inlineStr">
        <is>
          <t>-  INSS sobre Férias</t>
        </is>
      </c>
      <c r="D1118" s="488" t="n">
        <v>0</v>
      </c>
      <c r="E1118" t="inlineStr">
        <is>
          <t>4/2024</t>
        </is>
      </c>
    </row>
    <row r="1119">
      <c r="A1119" t="inlineStr">
        <is>
          <t>Love Cabaret</t>
        </is>
      </c>
      <c r="B1119" t="inlineStr">
        <is>
          <t>2024-04-01</t>
        </is>
      </c>
      <c r="C1119" t="inlineStr">
        <is>
          <t>-  Rescisão</t>
        </is>
      </c>
      <c r="D1119" s="488" t="n">
        <v>0</v>
      </c>
      <c r="E1119" t="inlineStr">
        <is>
          <t>4/2024</t>
        </is>
      </c>
    </row>
    <row r="1120">
      <c r="A1120" t="inlineStr">
        <is>
          <t>Love Cabaret</t>
        </is>
      </c>
      <c r="B1120" t="inlineStr">
        <is>
          <t>2024-04-01</t>
        </is>
      </c>
      <c r="C1120" t="inlineStr">
        <is>
          <t>-  Multa Rescisória</t>
        </is>
      </c>
      <c r="D1120" s="488" t="n">
        <v>0</v>
      </c>
      <c r="E1120" t="inlineStr">
        <is>
          <t>4/2024</t>
        </is>
      </c>
    </row>
    <row r="1121">
      <c r="A1121" t="inlineStr">
        <is>
          <t>Love Cabaret</t>
        </is>
      </c>
      <c r="B1121" t="inlineStr">
        <is>
          <t>2024-04-01</t>
        </is>
      </c>
      <c r="C1121" t="inlineStr">
        <is>
          <t>-  Ações trabalhistas</t>
        </is>
      </c>
      <c r="D1121" s="488" t="n">
        <v>0</v>
      </c>
      <c r="E1121" t="inlineStr">
        <is>
          <t>4/2024</t>
        </is>
      </c>
    </row>
    <row r="1122">
      <c r="A1122" t="inlineStr">
        <is>
          <t>Love Cabaret</t>
        </is>
      </c>
      <c r="B1122" t="inlineStr">
        <is>
          <t>2024-04-01</t>
        </is>
      </c>
      <c r="C1122" t="inlineStr">
        <is>
          <t>-  Adicional Noturno</t>
        </is>
      </c>
      <c r="D1122" s="488" t="n">
        <v>0</v>
      </c>
      <c r="E1122" t="inlineStr">
        <is>
          <t>4/2024</t>
        </is>
      </c>
    </row>
    <row r="1123">
      <c r="A1123" t="inlineStr">
        <is>
          <t>Love Cabaret</t>
        </is>
      </c>
      <c r="B1123" t="inlineStr">
        <is>
          <t>2024-04-01</t>
        </is>
      </c>
      <c r="C1123" t="inlineStr">
        <is>
          <t>-  Hora Extra</t>
        </is>
      </c>
      <c r="D1123" s="488" t="n">
        <v>-4935.18</v>
      </c>
      <c r="E1123" t="inlineStr">
        <is>
          <t>4/2024</t>
        </is>
      </c>
    </row>
    <row r="1124">
      <c r="A1124" t="inlineStr">
        <is>
          <t>Love Cabaret</t>
        </is>
      </c>
      <c r="B1124" t="inlineStr">
        <is>
          <t>2024-04-01</t>
        </is>
      </c>
      <c r="C1124" t="inlineStr">
        <is>
          <t>-  Remuneração Variável</t>
        </is>
      </c>
      <c r="D1124" s="488" t="n">
        <v>0</v>
      </c>
      <c r="E1124" t="inlineStr">
        <is>
          <t>4/2024</t>
        </is>
      </c>
    </row>
    <row r="1125">
      <c r="A1125" t="inlineStr">
        <is>
          <t>Love Cabaret</t>
        </is>
      </c>
      <c r="B1125" t="inlineStr">
        <is>
          <t>2024-04-01</t>
        </is>
      </c>
      <c r="C1125" t="inlineStr">
        <is>
          <t>-  Premiação</t>
        </is>
      </c>
      <c r="D1125" s="488" t="n">
        <v>0</v>
      </c>
      <c r="E1125" t="inlineStr">
        <is>
          <t>4/2024</t>
        </is>
      </c>
    </row>
    <row r="1126">
      <c r="A1126" t="inlineStr">
        <is>
          <t>Love Cabaret</t>
        </is>
      </c>
      <c r="B1126" t="inlineStr">
        <is>
          <t>2024-04-01</t>
        </is>
      </c>
      <c r="C1126" t="inlineStr">
        <is>
          <t>Benefícios</t>
        </is>
      </c>
      <c r="D1126" s="488" t="n">
        <v>-2664.25</v>
      </c>
      <c r="E1126" t="inlineStr">
        <is>
          <t>4/2024</t>
        </is>
      </c>
    </row>
    <row r="1127">
      <c r="A1127" t="inlineStr">
        <is>
          <t>Love Cabaret</t>
        </is>
      </c>
      <c r="B1127" t="inlineStr">
        <is>
          <t>2024-04-01</t>
        </is>
      </c>
      <c r="C1127" t="inlineStr">
        <is>
          <t>-  Vale-transporte</t>
        </is>
      </c>
      <c r="D1127" s="488" t="n">
        <v>-2433.34</v>
      </c>
      <c r="E1127" t="inlineStr">
        <is>
          <t>4/2024</t>
        </is>
      </c>
    </row>
    <row r="1128">
      <c r="A1128" t="inlineStr">
        <is>
          <t>Love Cabaret</t>
        </is>
      </c>
      <c r="B1128" t="inlineStr">
        <is>
          <t>2024-04-01</t>
        </is>
      </c>
      <c r="C1128" t="inlineStr">
        <is>
          <t>-  Assist. Médica</t>
        </is>
      </c>
      <c r="D1128" s="488" t="n">
        <v>0</v>
      </c>
      <c r="E1128" t="inlineStr">
        <is>
          <t>4/2024</t>
        </is>
      </c>
    </row>
    <row r="1129">
      <c r="A1129" t="inlineStr">
        <is>
          <t>Love Cabaret</t>
        </is>
      </c>
      <c r="B1129" t="inlineStr">
        <is>
          <t>2024-04-01</t>
        </is>
      </c>
      <c r="C1129" t="inlineStr">
        <is>
          <t>-  Assist. Odontologica</t>
        </is>
      </c>
      <c r="D1129" s="488" t="n">
        <v>0</v>
      </c>
      <c r="E1129" t="inlineStr">
        <is>
          <t>4/2024</t>
        </is>
      </c>
    </row>
    <row r="1130">
      <c r="A1130" t="inlineStr">
        <is>
          <t>Love Cabaret</t>
        </is>
      </c>
      <c r="B1130" t="inlineStr">
        <is>
          <t>2024-04-01</t>
        </is>
      </c>
      <c r="C1130" t="inlineStr">
        <is>
          <t>-  Seguro de Vida</t>
        </is>
      </c>
      <c r="D1130" s="488" t="n">
        <v>-230.91</v>
      </c>
      <c r="E1130" t="inlineStr">
        <is>
          <t>4/2024</t>
        </is>
      </c>
    </row>
    <row r="1131">
      <c r="A1131" t="inlineStr">
        <is>
          <t>Love Cabaret</t>
        </is>
      </c>
      <c r="B1131" t="inlineStr">
        <is>
          <t>2024-04-01</t>
        </is>
      </c>
      <c r="C1131" t="inlineStr">
        <is>
          <t>-  Ajuda de Custo</t>
        </is>
      </c>
      <c r="D1131" s="488" t="n">
        <v>0</v>
      </c>
      <c r="E1131" t="inlineStr">
        <is>
          <t>4/2024</t>
        </is>
      </c>
    </row>
    <row r="1132">
      <c r="A1132" t="inlineStr">
        <is>
          <t>Love Cabaret</t>
        </is>
      </c>
      <c r="B1132" t="inlineStr">
        <is>
          <t>2024-04-01</t>
        </is>
      </c>
      <c r="C1132" t="inlineStr">
        <is>
          <t>Outros B</t>
        </is>
      </c>
      <c r="D1132" s="488" t="n">
        <v>-19072.61</v>
      </c>
      <c r="E1132" t="inlineStr">
        <is>
          <t>4/2024</t>
        </is>
      </c>
    </row>
    <row r="1133">
      <c r="A1133" t="inlineStr">
        <is>
          <t>Love Cabaret</t>
        </is>
      </c>
      <c r="B1133" t="inlineStr">
        <is>
          <t>2024-04-01</t>
        </is>
      </c>
      <c r="C1133" t="inlineStr">
        <is>
          <t>-  Uniformes Manutenção e Reposição</t>
        </is>
      </c>
      <c r="D1133" s="488" t="n">
        <v>0</v>
      </c>
      <c r="E1133" t="inlineStr">
        <is>
          <t>4/2024</t>
        </is>
      </c>
    </row>
    <row r="1134">
      <c r="A1134" t="inlineStr">
        <is>
          <t>Love Cabaret</t>
        </is>
      </c>
      <c r="B1134" t="inlineStr">
        <is>
          <t>2024-04-01</t>
        </is>
      </c>
      <c r="C1134" t="inlineStr">
        <is>
          <t>-  Exames Periódicos</t>
        </is>
      </c>
      <c r="D1134" s="488" t="n">
        <v>-255.25</v>
      </c>
      <c r="E1134" t="inlineStr">
        <is>
          <t>4/2024</t>
        </is>
      </c>
    </row>
    <row r="1135">
      <c r="A1135" t="inlineStr">
        <is>
          <t>Love Cabaret</t>
        </is>
      </c>
      <c r="B1135" t="inlineStr">
        <is>
          <t>2024-04-01</t>
        </is>
      </c>
      <c r="C1135" t="inlineStr">
        <is>
          <t>-  Diversos - Vale Combustível</t>
        </is>
      </c>
      <c r="D1135" s="488" t="n">
        <v>0</v>
      </c>
      <c r="E1135" t="inlineStr">
        <is>
          <t>4/2024</t>
        </is>
      </c>
    </row>
    <row r="1136">
      <c r="A1136" t="inlineStr">
        <is>
          <t>Love Cabaret</t>
        </is>
      </c>
      <c r="B1136" t="inlineStr">
        <is>
          <t>2024-04-01</t>
        </is>
      </c>
      <c r="C1136" t="inlineStr">
        <is>
          <t>-  Gratificações</t>
        </is>
      </c>
      <c r="D1136" s="488" t="n">
        <v>0</v>
      </c>
      <c r="E1136" t="inlineStr">
        <is>
          <t>4/2024</t>
        </is>
      </c>
    </row>
    <row r="1137">
      <c r="A1137" t="inlineStr">
        <is>
          <t>Love Cabaret</t>
        </is>
      </c>
      <c r="B1137" t="inlineStr">
        <is>
          <t>2024-04-01</t>
        </is>
      </c>
      <c r="C1137" t="inlineStr">
        <is>
          <t>-  Cursos e Treinamentos</t>
        </is>
      </c>
      <c r="D1137" s="488" t="n">
        <v>0</v>
      </c>
      <c r="E1137" t="inlineStr">
        <is>
          <t>4/2024</t>
        </is>
      </c>
    </row>
    <row r="1138">
      <c r="A1138" t="inlineStr">
        <is>
          <t>Love Cabaret</t>
        </is>
      </c>
      <c r="B1138" t="inlineStr">
        <is>
          <t>2024-04-01</t>
        </is>
      </c>
      <c r="C1138" t="inlineStr">
        <is>
          <t>-  Alimentação Funcionário</t>
        </is>
      </c>
      <c r="D1138" s="488" t="n">
        <v>-18817.36</v>
      </c>
      <c r="E1138" t="inlineStr">
        <is>
          <t>4/2024</t>
        </is>
      </c>
    </row>
    <row r="1139">
      <c r="A1139" t="inlineStr">
        <is>
          <t>Love Cabaret</t>
        </is>
      </c>
      <c r="B1139" t="inlineStr">
        <is>
          <t>2024-04-01</t>
        </is>
      </c>
      <c r="C1139" t="inlineStr">
        <is>
          <t>-  Pro Labore</t>
        </is>
      </c>
      <c r="D1139" s="488" t="n">
        <v>0</v>
      </c>
      <c r="E1139" t="inlineStr">
        <is>
          <t>4/2024</t>
        </is>
      </c>
    </row>
    <row r="1140">
      <c r="A1140" t="inlineStr">
        <is>
          <t>Love Cabaret</t>
        </is>
      </c>
      <c r="B1140" t="inlineStr">
        <is>
          <t>2024-04-01</t>
        </is>
      </c>
      <c r="C1140" t="inlineStr">
        <is>
          <t>% sobre Receita c/ Squad</t>
        </is>
      </c>
      <c r="D1140" s="488" t="n">
        <v>-0.37</v>
      </c>
      <c r="E1140" t="inlineStr">
        <is>
          <t>4/2024</t>
        </is>
      </c>
    </row>
    <row r="1141">
      <c r="A1141" t="inlineStr">
        <is>
          <t>Love Cabaret</t>
        </is>
      </c>
      <c r="B1141" t="inlineStr">
        <is>
          <t>2024-04-01</t>
        </is>
      </c>
      <c r="C1141" t="inlineStr">
        <is>
          <t>% sobre Receita s/ Squad</t>
        </is>
      </c>
      <c r="D1141" s="488" t="n">
        <v>-0.33</v>
      </c>
      <c r="E1141" t="inlineStr">
        <is>
          <t>4/2024</t>
        </is>
      </c>
    </row>
    <row r="1142">
      <c r="A1142" t="inlineStr">
        <is>
          <t>Love Cabaret</t>
        </is>
      </c>
      <c r="B1142" t="inlineStr">
        <is>
          <t>2024-04-01</t>
        </is>
      </c>
      <c r="C1142" t="inlineStr">
        <is>
          <t>Custo de Ocupação</t>
        </is>
      </c>
      <c r="D1142" s="488" t="n">
        <v>-66692.39999999999</v>
      </c>
      <c r="E1142" t="inlineStr">
        <is>
          <t>4/2024</t>
        </is>
      </c>
    </row>
    <row r="1143">
      <c r="A1143" t="inlineStr">
        <is>
          <t>Love Cabaret</t>
        </is>
      </c>
      <c r="B1143" t="inlineStr">
        <is>
          <t>2024-04-01</t>
        </is>
      </c>
      <c r="C1143" t="inlineStr">
        <is>
          <t>Aluguel de Imoveis</t>
        </is>
      </c>
      <c r="D1143" s="488" t="n">
        <v>-61450.74</v>
      </c>
      <c r="E1143" t="inlineStr">
        <is>
          <t>4/2024</t>
        </is>
      </c>
    </row>
    <row r="1144">
      <c r="A1144" t="inlineStr">
        <is>
          <t>Love Cabaret</t>
        </is>
      </c>
      <c r="B1144" t="inlineStr">
        <is>
          <t>2024-04-01</t>
        </is>
      </c>
      <c r="C1144" t="inlineStr">
        <is>
          <t>Condominio</t>
        </is>
      </c>
      <c r="D1144" s="488" t="n">
        <v>0</v>
      </c>
      <c r="E1144" t="inlineStr">
        <is>
          <t>4/2024</t>
        </is>
      </c>
    </row>
    <row r="1145">
      <c r="A1145" t="inlineStr">
        <is>
          <t>Love Cabaret</t>
        </is>
      </c>
      <c r="B1145" t="inlineStr">
        <is>
          <t>2024-04-01</t>
        </is>
      </c>
      <c r="C1145" t="inlineStr">
        <is>
          <t>IPTU</t>
        </is>
      </c>
      <c r="D1145" s="488" t="n">
        <v>-5241.66</v>
      </c>
      <c r="E1145" t="inlineStr">
        <is>
          <t>4/2024</t>
        </is>
      </c>
    </row>
    <row r="1146">
      <c r="A1146" t="inlineStr">
        <is>
          <t>Love Cabaret</t>
        </is>
      </c>
      <c r="B1146" t="inlineStr">
        <is>
          <t>2024-04-01</t>
        </is>
      </c>
      <c r="C1146" t="inlineStr">
        <is>
          <t>Fundo de Promoção</t>
        </is>
      </c>
      <c r="D1146" s="488" t="n">
        <v>0</v>
      </c>
      <c r="E1146" t="inlineStr">
        <is>
          <t>4/2024</t>
        </is>
      </c>
    </row>
    <row r="1147">
      <c r="A1147" t="inlineStr">
        <is>
          <t>Love Cabaret</t>
        </is>
      </c>
      <c r="B1147" t="inlineStr">
        <is>
          <t>2024-04-01</t>
        </is>
      </c>
      <c r="C1147" t="inlineStr">
        <is>
          <t>Seguro Patrimonial</t>
        </is>
      </c>
      <c r="D1147" s="488" t="n">
        <v>0</v>
      </c>
      <c r="E1147" t="inlineStr">
        <is>
          <t>4/2024</t>
        </is>
      </c>
    </row>
    <row r="1148">
      <c r="A1148" t="inlineStr">
        <is>
          <t>Love Cabaret</t>
        </is>
      </c>
      <c r="B1148" t="inlineStr">
        <is>
          <t>2024-04-01</t>
        </is>
      </c>
      <c r="C1148" t="inlineStr">
        <is>
          <t>Arrendamento</t>
        </is>
      </c>
      <c r="D1148" s="488" t="n">
        <v>0</v>
      </c>
      <c r="E1148" t="inlineStr">
        <is>
          <t>4/2024</t>
        </is>
      </c>
    </row>
    <row r="1149">
      <c r="A1149" t="inlineStr">
        <is>
          <t>Love Cabaret</t>
        </is>
      </c>
      <c r="B1149" t="inlineStr">
        <is>
          <t>2024-04-01</t>
        </is>
      </c>
      <c r="C1149" t="inlineStr">
        <is>
          <t>Taxas publicas administrativas - Ocupação</t>
        </is>
      </c>
      <c r="D1149" s="488" t="n">
        <v>0</v>
      </c>
      <c r="E1149" t="inlineStr">
        <is>
          <t>4/2024</t>
        </is>
      </c>
    </row>
    <row r="1150">
      <c r="A1150" t="inlineStr">
        <is>
          <t>Love Cabaret</t>
        </is>
      </c>
      <c r="B1150" t="inlineStr">
        <is>
          <t>2024-04-01</t>
        </is>
      </c>
      <c r="C1150" t="inlineStr">
        <is>
          <t>% sobre Receita Bruta</t>
        </is>
      </c>
      <c r="D1150" s="488" t="n">
        <v>-0.11</v>
      </c>
      <c r="E1150" t="inlineStr">
        <is>
          <t>4/2024</t>
        </is>
      </c>
    </row>
    <row r="1151">
      <c r="A1151" t="inlineStr">
        <is>
          <t>Love Cabaret</t>
        </is>
      </c>
      <c r="B1151" t="inlineStr">
        <is>
          <t>2024-04-01</t>
        </is>
      </c>
      <c r="C1151" t="inlineStr">
        <is>
          <t>Utilidades</t>
        </is>
      </c>
      <c r="D1151" s="488" t="n">
        <v>-50084.48</v>
      </c>
      <c r="E1151" t="inlineStr">
        <is>
          <t>4/2024</t>
        </is>
      </c>
    </row>
    <row r="1152">
      <c r="A1152" t="inlineStr">
        <is>
          <t>Love Cabaret</t>
        </is>
      </c>
      <c r="B1152" t="inlineStr">
        <is>
          <t>2024-04-01</t>
        </is>
      </c>
      <c r="C1152" t="inlineStr">
        <is>
          <t>Agua/Esgoto</t>
        </is>
      </c>
      <c r="D1152" s="488" t="n">
        <v>-12144.68</v>
      </c>
      <c r="E1152" t="inlineStr">
        <is>
          <t>4/2024</t>
        </is>
      </c>
    </row>
    <row r="1153">
      <c r="A1153" t="inlineStr">
        <is>
          <t>Love Cabaret</t>
        </is>
      </c>
      <c r="B1153" t="inlineStr">
        <is>
          <t>2024-04-01</t>
        </is>
      </c>
      <c r="C1153" t="inlineStr">
        <is>
          <t>Energia Eletrica</t>
        </is>
      </c>
      <c r="D1153" s="488" t="n">
        <v>-17688.24</v>
      </c>
      <c r="E1153" t="inlineStr">
        <is>
          <t>4/2024</t>
        </is>
      </c>
    </row>
    <row r="1154">
      <c r="A1154" t="inlineStr">
        <is>
          <t>Love Cabaret</t>
        </is>
      </c>
      <c r="B1154" t="inlineStr">
        <is>
          <t>2024-04-01</t>
        </is>
      </c>
      <c r="C1154" t="inlineStr">
        <is>
          <t>Gas de Cozinha</t>
        </is>
      </c>
      <c r="D1154" s="488" t="n">
        <v>-2525.94</v>
      </c>
      <c r="E1154" t="inlineStr">
        <is>
          <t>4/2024</t>
        </is>
      </c>
    </row>
    <row r="1155">
      <c r="A1155" t="inlineStr">
        <is>
          <t>Love Cabaret</t>
        </is>
      </c>
      <c r="B1155" t="inlineStr">
        <is>
          <t>2024-04-01</t>
        </is>
      </c>
      <c r="C1155" t="inlineStr">
        <is>
          <t>Higiene e Limpeza</t>
        </is>
      </c>
      <c r="D1155" s="488" t="n">
        <v>-8676.33</v>
      </c>
      <c r="E1155" t="inlineStr">
        <is>
          <t>4/2024</t>
        </is>
      </c>
    </row>
    <row r="1156">
      <c r="A1156" t="inlineStr">
        <is>
          <t>Love Cabaret</t>
        </is>
      </c>
      <c r="B1156" t="inlineStr">
        <is>
          <t>2024-04-01</t>
        </is>
      </c>
      <c r="C1156" t="inlineStr">
        <is>
          <t>Descartaveis</t>
        </is>
      </c>
      <c r="D1156" s="488" t="n">
        <v>0</v>
      </c>
      <c r="E1156" t="inlineStr">
        <is>
          <t>4/2024</t>
        </is>
      </c>
    </row>
    <row r="1157">
      <c r="A1157" t="inlineStr">
        <is>
          <t>Love Cabaret</t>
        </is>
      </c>
      <c r="B1157" t="inlineStr">
        <is>
          <t>2024-04-01</t>
        </is>
      </c>
      <c r="C1157" t="inlineStr">
        <is>
          <t>Controle de Pragas</t>
        </is>
      </c>
      <c r="D1157" s="488" t="n">
        <v>-630</v>
      </c>
      <c r="E1157" t="inlineStr">
        <is>
          <t>4/2024</t>
        </is>
      </c>
    </row>
    <row r="1158">
      <c r="A1158" t="inlineStr">
        <is>
          <t>Love Cabaret</t>
        </is>
      </c>
      <c r="B1158" t="inlineStr">
        <is>
          <t>2024-04-01</t>
        </is>
      </c>
      <c r="C1158" t="inlineStr">
        <is>
          <t>Coleta de lixo</t>
        </is>
      </c>
      <c r="D1158" s="488" t="n">
        <v>-3254.22</v>
      </c>
      <c r="E1158" t="inlineStr">
        <is>
          <t>4/2024</t>
        </is>
      </c>
    </row>
    <row r="1159">
      <c r="A1159" t="inlineStr">
        <is>
          <t>Love Cabaret</t>
        </is>
      </c>
      <c r="B1159" t="inlineStr">
        <is>
          <t>2024-04-01</t>
        </is>
      </c>
      <c r="C1159" t="inlineStr">
        <is>
          <t>Utensilios</t>
        </is>
      </c>
      <c r="D1159" s="488" t="n">
        <v>-2754.39</v>
      </c>
      <c r="E1159" t="inlineStr">
        <is>
          <t>4/2024</t>
        </is>
      </c>
    </row>
    <row r="1160">
      <c r="A1160" t="inlineStr">
        <is>
          <t>Love Cabaret</t>
        </is>
      </c>
      <c r="B1160" t="inlineStr">
        <is>
          <t>2024-04-01</t>
        </is>
      </c>
      <c r="C1160" t="inlineStr">
        <is>
          <t>Serviços Graficos</t>
        </is>
      </c>
      <c r="D1160" s="488" t="n">
        <v>-377.6</v>
      </c>
      <c r="E1160" t="inlineStr">
        <is>
          <t>4/2024</t>
        </is>
      </c>
    </row>
    <row r="1161">
      <c r="A1161" t="inlineStr">
        <is>
          <t>Love Cabaret</t>
        </is>
      </c>
      <c r="B1161" t="inlineStr">
        <is>
          <t>2024-04-01</t>
        </is>
      </c>
      <c r="C1161" t="inlineStr">
        <is>
          <t>Custas Cartório</t>
        </is>
      </c>
      <c r="D1161" s="488" t="n">
        <v>0</v>
      </c>
      <c r="E1161" t="inlineStr">
        <is>
          <t>4/2024</t>
        </is>
      </c>
    </row>
    <row r="1162">
      <c r="A1162" t="inlineStr">
        <is>
          <t>Love Cabaret</t>
        </is>
      </c>
      <c r="B1162" t="inlineStr">
        <is>
          <t>2024-04-01</t>
        </is>
      </c>
      <c r="C1162" t="inlineStr">
        <is>
          <t>Material de Escritorio</t>
        </is>
      </c>
      <c r="D1162" s="488" t="n">
        <v>-167.08</v>
      </c>
      <c r="E1162" t="inlineStr">
        <is>
          <t>4/2024</t>
        </is>
      </c>
    </row>
    <row r="1163">
      <c r="A1163" t="inlineStr">
        <is>
          <t>Love Cabaret</t>
        </is>
      </c>
      <c r="B1163" t="inlineStr">
        <is>
          <t>2024-04-01</t>
        </is>
      </c>
      <c r="C1163" t="inlineStr">
        <is>
          <t>Serviços de Limpeza</t>
        </is>
      </c>
      <c r="D1163" s="488" t="n">
        <v>-1200</v>
      </c>
      <c r="E1163" t="inlineStr">
        <is>
          <t>4/2024</t>
        </is>
      </c>
    </row>
    <row r="1164">
      <c r="A1164" t="inlineStr">
        <is>
          <t>Love Cabaret</t>
        </is>
      </c>
      <c r="B1164" t="inlineStr">
        <is>
          <t>2024-04-01</t>
        </is>
      </c>
      <c r="C1164" t="inlineStr">
        <is>
          <t>Serviço de Lavanderia</t>
        </is>
      </c>
      <c r="D1164" s="488" t="n">
        <v>0</v>
      </c>
      <c r="E1164" t="inlineStr">
        <is>
          <t>4/2024</t>
        </is>
      </c>
    </row>
    <row r="1165">
      <c r="A1165" t="inlineStr">
        <is>
          <t>Love Cabaret</t>
        </is>
      </c>
      <c r="B1165" t="inlineStr">
        <is>
          <t>2024-04-01</t>
        </is>
      </c>
      <c r="C1165" t="inlineStr">
        <is>
          <t>Material de Consumo - Gelo/ Gas CO2/ Carvao /Velas</t>
        </is>
      </c>
      <c r="D1165" s="488" t="n">
        <v>-666</v>
      </c>
      <c r="E1165" t="inlineStr">
        <is>
          <t>4/2024</t>
        </is>
      </c>
    </row>
    <row r="1166">
      <c r="A1166" t="inlineStr">
        <is>
          <t>Love Cabaret</t>
        </is>
      </c>
      <c r="B1166" t="inlineStr">
        <is>
          <t>2024-04-01</t>
        </is>
      </c>
      <c r="C1166" t="inlineStr">
        <is>
          <t>% sobre Receita Bruta</t>
        </is>
      </c>
      <c r="D1166" s="488" t="n">
        <v>-0.08</v>
      </c>
      <c r="E1166" t="inlineStr">
        <is>
          <t>4/2024</t>
        </is>
      </c>
    </row>
    <row r="1167">
      <c r="A1167" t="inlineStr">
        <is>
          <t>Love Cabaret</t>
        </is>
      </c>
      <c r="B1167" t="inlineStr">
        <is>
          <t>2024-04-01</t>
        </is>
      </c>
      <c r="C1167" t="inlineStr">
        <is>
          <t>Informática e TI</t>
        </is>
      </c>
      <c r="D1167" s="488" t="n">
        <v>-7544.98</v>
      </c>
      <c r="E1167" t="inlineStr">
        <is>
          <t>4/2024</t>
        </is>
      </c>
    </row>
    <row r="1168">
      <c r="A1168" t="inlineStr">
        <is>
          <t>Love Cabaret</t>
        </is>
      </c>
      <c r="B1168" t="inlineStr">
        <is>
          <t>2024-04-01</t>
        </is>
      </c>
      <c r="C1168" t="inlineStr">
        <is>
          <t>Telefone</t>
        </is>
      </c>
      <c r="D1168" s="488" t="n">
        <v>-89.98999999999999</v>
      </c>
      <c r="E1168" t="inlineStr">
        <is>
          <t>4/2024</t>
        </is>
      </c>
    </row>
    <row r="1169">
      <c r="A1169" t="inlineStr">
        <is>
          <t>Love Cabaret</t>
        </is>
      </c>
      <c r="B1169" t="inlineStr">
        <is>
          <t>2024-04-01</t>
        </is>
      </c>
      <c r="C1169" t="inlineStr">
        <is>
          <t>Internet</t>
        </is>
      </c>
      <c r="D1169" s="488" t="n">
        <v>-2868.2</v>
      </c>
      <c r="E1169" t="inlineStr">
        <is>
          <t>4/2024</t>
        </is>
      </c>
    </row>
    <row r="1170">
      <c r="A1170" t="inlineStr">
        <is>
          <t>Love Cabaret</t>
        </is>
      </c>
      <c r="B1170" t="inlineStr">
        <is>
          <t>2024-04-01</t>
        </is>
      </c>
      <c r="C1170" t="inlineStr">
        <is>
          <t>TV por assinatura/musica ambiente</t>
        </is>
      </c>
      <c r="D1170" s="488" t="n">
        <v>0</v>
      </c>
      <c r="E1170" t="inlineStr">
        <is>
          <t>4/2024</t>
        </is>
      </c>
    </row>
    <row r="1171">
      <c r="A1171" t="inlineStr">
        <is>
          <t>Love Cabaret</t>
        </is>
      </c>
      <c r="B1171" t="inlineStr">
        <is>
          <t>2024-04-01</t>
        </is>
      </c>
      <c r="C1171" t="inlineStr">
        <is>
          <t>Sistemas de Segurança e Alarme</t>
        </is>
      </c>
      <c r="D1171" s="488" t="n">
        <v>0</v>
      </c>
      <c r="E1171" t="inlineStr">
        <is>
          <t>4/2024</t>
        </is>
      </c>
    </row>
    <row r="1172">
      <c r="A1172" t="inlineStr">
        <is>
          <t>Love Cabaret</t>
        </is>
      </c>
      <c r="B1172" t="inlineStr">
        <is>
          <t>2024-04-01</t>
        </is>
      </c>
      <c r="C1172" t="inlineStr">
        <is>
          <t>Sistemas Gerais - Operacionais</t>
        </is>
      </c>
      <c r="D1172" s="488" t="n">
        <v>-4586.79</v>
      </c>
      <c r="E1172" t="inlineStr">
        <is>
          <t>4/2024</t>
        </is>
      </c>
    </row>
    <row r="1173">
      <c r="A1173" t="inlineStr">
        <is>
          <t>Love Cabaret</t>
        </is>
      </c>
      <c r="B1173" t="inlineStr">
        <is>
          <t>2024-04-01</t>
        </is>
      </c>
      <c r="C1173" t="inlineStr">
        <is>
          <t>Sistemas Gerais - Financeiros</t>
        </is>
      </c>
      <c r="D1173" s="488" t="n">
        <v>0</v>
      </c>
      <c r="E1173" t="inlineStr">
        <is>
          <t>4/2024</t>
        </is>
      </c>
    </row>
    <row r="1174">
      <c r="A1174" t="inlineStr">
        <is>
          <t>Love Cabaret</t>
        </is>
      </c>
      <c r="B1174" t="inlineStr">
        <is>
          <t>2024-04-01</t>
        </is>
      </c>
      <c r="C1174" t="inlineStr">
        <is>
          <t>Sistemas Gerais - Comunicação e Marketing</t>
        </is>
      </c>
      <c r="D1174" s="488" t="n">
        <v>0</v>
      </c>
      <c r="E1174" t="inlineStr">
        <is>
          <t>4/2024</t>
        </is>
      </c>
    </row>
    <row r="1175">
      <c r="A1175" t="inlineStr">
        <is>
          <t>Love Cabaret</t>
        </is>
      </c>
      <c r="B1175" t="inlineStr">
        <is>
          <t>2024-04-01</t>
        </is>
      </c>
      <c r="C1175" t="inlineStr">
        <is>
          <t>% sobre Receita Bruta</t>
        </is>
      </c>
      <c r="D1175" s="488" t="n">
        <v>0</v>
      </c>
      <c r="E1175" t="inlineStr">
        <is>
          <t>4/2024</t>
        </is>
      </c>
    </row>
    <row r="1176">
      <c r="A1176" t="inlineStr">
        <is>
          <t>Love Cabaret</t>
        </is>
      </c>
      <c r="B1176" t="inlineStr">
        <is>
          <t>2024-04-01</t>
        </is>
      </c>
      <c r="C1176" t="inlineStr">
        <is>
          <t>Despesas Gerais</t>
        </is>
      </c>
      <c r="D1176" s="488" t="n">
        <v>-15177.75</v>
      </c>
      <c r="E1176" t="inlineStr">
        <is>
          <t>4/2024</t>
        </is>
      </c>
    </row>
    <row r="1177">
      <c r="A1177" t="inlineStr">
        <is>
          <t>Love Cabaret</t>
        </is>
      </c>
      <c r="B1177" t="inlineStr">
        <is>
          <t>2024-04-01</t>
        </is>
      </c>
      <c r="C1177" t="inlineStr">
        <is>
          <t>Manutenção Predial</t>
        </is>
      </c>
      <c r="D1177" s="488" t="n">
        <v>-13174.1</v>
      </c>
      <c r="E1177" t="inlineStr">
        <is>
          <t>4/2024</t>
        </is>
      </c>
    </row>
    <row r="1178">
      <c r="A1178" t="inlineStr">
        <is>
          <t>Love Cabaret</t>
        </is>
      </c>
      <c r="B1178" t="inlineStr">
        <is>
          <t>2024-04-01</t>
        </is>
      </c>
      <c r="C1178" t="inlineStr">
        <is>
          <t>Manutenção de Equipamentos</t>
        </is>
      </c>
      <c r="D1178" s="488" t="n">
        <v>0</v>
      </c>
      <c r="E1178" t="inlineStr">
        <is>
          <t>4/2024</t>
        </is>
      </c>
    </row>
    <row r="1179">
      <c r="A1179" t="inlineStr">
        <is>
          <t>Love Cabaret</t>
        </is>
      </c>
      <c r="B1179" t="inlineStr">
        <is>
          <t>2024-04-01</t>
        </is>
      </c>
      <c r="C1179" t="inlineStr">
        <is>
          <t>Manutenção de Mobiliário</t>
        </is>
      </c>
      <c r="D1179" s="488" t="n">
        <v>0</v>
      </c>
      <c r="E1179" t="inlineStr">
        <is>
          <t>4/2024</t>
        </is>
      </c>
    </row>
    <row r="1180">
      <c r="A1180" t="inlineStr">
        <is>
          <t>Love Cabaret</t>
        </is>
      </c>
      <c r="B1180" t="inlineStr">
        <is>
          <t>2024-04-01</t>
        </is>
      </c>
      <c r="C1180" t="inlineStr">
        <is>
          <t>Material de Manutenção</t>
        </is>
      </c>
      <c r="D1180" s="488" t="n">
        <v>0</v>
      </c>
      <c r="E1180" t="inlineStr">
        <is>
          <t>4/2024</t>
        </is>
      </c>
    </row>
    <row r="1181">
      <c r="A1181" t="inlineStr">
        <is>
          <t>Love Cabaret</t>
        </is>
      </c>
      <c r="B1181" t="inlineStr">
        <is>
          <t>2024-04-01</t>
        </is>
      </c>
      <c r="C1181" t="inlineStr">
        <is>
          <t>Decoração/Paisagismo e Jardinagem</t>
        </is>
      </c>
      <c r="D1181" s="488" t="n">
        <v>-1900</v>
      </c>
      <c r="E1181" t="inlineStr">
        <is>
          <t>4/2024</t>
        </is>
      </c>
    </row>
    <row r="1182">
      <c r="A1182" t="inlineStr">
        <is>
          <t>Love Cabaret</t>
        </is>
      </c>
      <c r="B1182" t="inlineStr">
        <is>
          <t>2024-04-01</t>
        </is>
      </c>
      <c r="C1182" t="inlineStr">
        <is>
          <t>Fretes e Carretos</t>
        </is>
      </c>
      <c r="D1182" s="488" t="n">
        <v>-103.65</v>
      </c>
      <c r="E1182" t="inlineStr">
        <is>
          <t>4/2024</t>
        </is>
      </c>
    </row>
    <row r="1183">
      <c r="A1183" t="inlineStr">
        <is>
          <t>Love Cabaret</t>
        </is>
      </c>
      <c r="B1183" t="inlineStr">
        <is>
          <t>2024-04-01</t>
        </is>
      </c>
      <c r="C1183" t="inlineStr">
        <is>
          <t>Conduções/Taxi/Uber</t>
        </is>
      </c>
      <c r="D1183" s="488" t="n">
        <v>0</v>
      </c>
      <c r="E1183" t="inlineStr">
        <is>
          <t>4/2024</t>
        </is>
      </c>
    </row>
    <row r="1184">
      <c r="A1184" t="inlineStr">
        <is>
          <t>Love Cabaret</t>
        </is>
      </c>
      <c r="B1184" t="inlineStr">
        <is>
          <t>2024-04-01</t>
        </is>
      </c>
      <c r="C1184" t="inlineStr">
        <is>
          <t>Viagens e Estadias - Operação</t>
        </is>
      </c>
      <c r="D1184" s="488" t="n">
        <v>0</v>
      </c>
      <c r="E1184" t="inlineStr">
        <is>
          <t>4/2024</t>
        </is>
      </c>
    </row>
    <row r="1185">
      <c r="A1185" t="inlineStr">
        <is>
          <t>Love Cabaret</t>
        </is>
      </c>
      <c r="B1185" t="inlineStr">
        <is>
          <t>2024-04-01</t>
        </is>
      </c>
      <c r="C1185" t="inlineStr">
        <is>
          <t>% sobre Receita Bruta</t>
        </is>
      </c>
      <c r="D1185" s="488" t="n">
        <v>-0.02</v>
      </c>
      <c r="E1185" t="inlineStr">
        <is>
          <t>4/2024</t>
        </is>
      </c>
    </row>
    <row r="1186">
      <c r="A1186" t="inlineStr">
        <is>
          <t>Love Cabaret</t>
        </is>
      </c>
      <c r="B1186" t="inlineStr">
        <is>
          <t>2024-04-01</t>
        </is>
      </c>
      <c r="C1186" t="inlineStr">
        <is>
          <t>Marketing</t>
        </is>
      </c>
      <c r="D1186" s="488" t="n">
        <v>-23462</v>
      </c>
      <c r="E1186" t="inlineStr">
        <is>
          <t>4/2024</t>
        </is>
      </c>
    </row>
    <row r="1187">
      <c r="A1187" t="inlineStr">
        <is>
          <t>Love Cabaret</t>
        </is>
      </c>
      <c r="B1187" t="inlineStr">
        <is>
          <t>2024-04-01</t>
        </is>
      </c>
      <c r="C1187" t="inlineStr">
        <is>
          <t>Agência de Propaganda</t>
        </is>
      </c>
      <c r="D1187" s="488" t="n">
        <v>-6000</v>
      </c>
      <c r="E1187" t="inlineStr">
        <is>
          <t>4/2024</t>
        </is>
      </c>
    </row>
    <row r="1188">
      <c r="A1188" t="inlineStr">
        <is>
          <t>Love Cabaret</t>
        </is>
      </c>
      <c r="B1188" t="inlineStr">
        <is>
          <t>2024-04-01</t>
        </is>
      </c>
      <c r="C1188" t="inlineStr">
        <is>
          <t>Assessoria de Imprensa</t>
        </is>
      </c>
      <c r="D1188" s="488" t="n">
        <v>-2000</v>
      </c>
      <c r="E1188" t="inlineStr">
        <is>
          <t>4/2024</t>
        </is>
      </c>
    </row>
    <row r="1189">
      <c r="A1189" t="inlineStr">
        <is>
          <t>Love Cabaret</t>
        </is>
      </c>
      <c r="B1189" t="inlineStr">
        <is>
          <t>2024-04-01</t>
        </is>
      </c>
      <c r="C1189" t="inlineStr">
        <is>
          <t>Assessoria de Relações Públicas</t>
        </is>
      </c>
      <c r="D1189" s="488" t="n">
        <v>0</v>
      </c>
      <c r="E1189" t="inlineStr">
        <is>
          <t>4/2024</t>
        </is>
      </c>
    </row>
    <row r="1190">
      <c r="A1190" t="inlineStr">
        <is>
          <t>Love Cabaret</t>
        </is>
      </c>
      <c r="B1190" t="inlineStr">
        <is>
          <t>2024-04-01</t>
        </is>
      </c>
      <c r="C1190" t="inlineStr">
        <is>
          <t>Influenciadores</t>
        </is>
      </c>
      <c r="D1190" s="488" t="n">
        <v>0</v>
      </c>
      <c r="E1190" t="inlineStr">
        <is>
          <t>4/2024</t>
        </is>
      </c>
    </row>
    <row r="1191">
      <c r="A1191" t="inlineStr">
        <is>
          <t>Love Cabaret</t>
        </is>
      </c>
      <c r="B1191" t="inlineStr">
        <is>
          <t>2024-04-01</t>
        </is>
      </c>
      <c r="C1191" t="inlineStr">
        <is>
          <t>Publicidade e Propaganda</t>
        </is>
      </c>
      <c r="D1191" s="488" t="n">
        <v>0</v>
      </c>
      <c r="E1191" t="inlineStr">
        <is>
          <t>4/2024</t>
        </is>
      </c>
    </row>
    <row r="1192">
      <c r="A1192" t="inlineStr">
        <is>
          <t>Love Cabaret</t>
        </is>
      </c>
      <c r="B1192" t="inlineStr">
        <is>
          <t>2024-04-01</t>
        </is>
      </c>
      <c r="C1192" t="inlineStr">
        <is>
          <t>Pesquisa de Mercado</t>
        </is>
      </c>
      <c r="D1192" s="488" t="n">
        <v>0</v>
      </c>
      <c r="E1192" t="inlineStr">
        <is>
          <t>4/2024</t>
        </is>
      </c>
    </row>
    <row r="1193">
      <c r="A1193" t="inlineStr">
        <is>
          <t>Love Cabaret</t>
        </is>
      </c>
      <c r="B1193" t="inlineStr">
        <is>
          <t>2024-04-01</t>
        </is>
      </c>
      <c r="C1193" t="inlineStr">
        <is>
          <t>Sessão de Fotos/Captação de Vídeo</t>
        </is>
      </c>
      <c r="D1193" s="488" t="n">
        <v>0</v>
      </c>
      <c r="E1193" t="inlineStr">
        <is>
          <t>4/2024</t>
        </is>
      </c>
    </row>
    <row r="1194">
      <c r="A1194" t="inlineStr">
        <is>
          <t>Love Cabaret</t>
        </is>
      </c>
      <c r="B1194" t="inlineStr">
        <is>
          <t>2024-04-01</t>
        </is>
      </c>
      <c r="C1194" t="inlineStr">
        <is>
          <t>Produção Gráfica e Material Institucional</t>
        </is>
      </c>
      <c r="D1194" s="488" t="n">
        <v>-9462</v>
      </c>
      <c r="E1194" t="inlineStr">
        <is>
          <t>4/2024</t>
        </is>
      </c>
    </row>
    <row r="1195">
      <c r="A1195" t="inlineStr">
        <is>
          <t>Love Cabaret</t>
        </is>
      </c>
      <c r="B1195" t="inlineStr">
        <is>
          <t>2024-04-01</t>
        </is>
      </c>
      <c r="C1195" t="inlineStr">
        <is>
          <t>Eventos de Marketing</t>
        </is>
      </c>
      <c r="D1195" s="488" t="n">
        <v>0</v>
      </c>
      <c r="E1195" t="inlineStr">
        <is>
          <t>4/2024</t>
        </is>
      </c>
    </row>
    <row r="1196">
      <c r="A1196" t="inlineStr">
        <is>
          <t>Love Cabaret</t>
        </is>
      </c>
      <c r="B1196" t="inlineStr">
        <is>
          <t>2024-04-01</t>
        </is>
      </c>
      <c r="C1196" t="inlineStr">
        <is>
          <t>Brindes e Confraternizações</t>
        </is>
      </c>
      <c r="D1196" s="488" t="n">
        <v>0</v>
      </c>
      <c r="E1196" t="inlineStr">
        <is>
          <t>4/2024</t>
        </is>
      </c>
    </row>
    <row r="1197">
      <c r="A1197" t="inlineStr">
        <is>
          <t>Love Cabaret</t>
        </is>
      </c>
      <c r="B1197" t="inlineStr">
        <is>
          <t>2024-04-01</t>
        </is>
      </c>
      <c r="C1197" t="inlineStr">
        <is>
          <t>Ferramentas de Marketing</t>
        </is>
      </c>
      <c r="D1197" s="488" t="n">
        <v>-6000</v>
      </c>
      <c r="E1197" t="inlineStr">
        <is>
          <t>4/2024</t>
        </is>
      </c>
    </row>
    <row r="1198">
      <c r="A1198" t="inlineStr">
        <is>
          <t>Love Cabaret</t>
        </is>
      </c>
      <c r="B1198" t="inlineStr">
        <is>
          <t>2024-04-01</t>
        </is>
      </c>
      <c r="C1198" t="inlineStr">
        <is>
          <t>% sobre Receita Bruta</t>
        </is>
      </c>
      <c r="D1198" s="488" t="n">
        <v>-0.04</v>
      </c>
      <c r="E1198" t="inlineStr">
        <is>
          <t>4/2024</t>
        </is>
      </c>
    </row>
    <row r="1199">
      <c r="A1199" t="inlineStr">
        <is>
          <t>Love Cabaret</t>
        </is>
      </c>
      <c r="B1199" t="inlineStr">
        <is>
          <t>2024-04-01</t>
        </is>
      </c>
      <c r="C1199" t="inlineStr">
        <is>
          <t>Serviços de Terceiros</t>
        </is>
      </c>
      <c r="D1199" s="488" t="n">
        <v>-40413.57</v>
      </c>
      <c r="E1199" t="inlineStr">
        <is>
          <t>4/2024</t>
        </is>
      </c>
    </row>
    <row r="1200">
      <c r="A1200" t="inlineStr">
        <is>
          <t>Love Cabaret</t>
        </is>
      </c>
      <c r="B1200" t="inlineStr">
        <is>
          <t>2024-04-01</t>
        </is>
      </c>
      <c r="C1200" t="inlineStr">
        <is>
          <t>Assessoria Contabil</t>
        </is>
      </c>
      <c r="D1200" s="488" t="n">
        <v>-3681.67</v>
      </c>
      <c r="E1200" t="inlineStr">
        <is>
          <t>4/2024</t>
        </is>
      </c>
    </row>
    <row r="1201">
      <c r="A1201" t="inlineStr">
        <is>
          <t>Love Cabaret</t>
        </is>
      </c>
      <c r="B1201" t="inlineStr">
        <is>
          <t>2024-04-01</t>
        </is>
      </c>
      <c r="C1201" t="inlineStr">
        <is>
          <t>Assessoria RH</t>
        </is>
      </c>
      <c r="D1201" s="488" t="n">
        <v>-1500</v>
      </c>
      <c r="E1201" t="inlineStr">
        <is>
          <t>4/2024</t>
        </is>
      </c>
    </row>
    <row r="1202">
      <c r="A1202" t="inlineStr">
        <is>
          <t>Love Cabaret</t>
        </is>
      </c>
      <c r="B1202" t="inlineStr">
        <is>
          <t>2024-04-01</t>
        </is>
      </c>
      <c r="C1202" t="inlineStr">
        <is>
          <t>Assessoria em Geral</t>
        </is>
      </c>
      <c r="D1202" s="488" t="n">
        <v>-8550</v>
      </c>
      <c r="E1202" t="inlineStr">
        <is>
          <t>4/2024</t>
        </is>
      </c>
    </row>
    <row r="1203">
      <c r="A1203" t="inlineStr">
        <is>
          <t>Love Cabaret</t>
        </is>
      </c>
      <c r="B1203" t="inlineStr">
        <is>
          <t>2024-04-01</t>
        </is>
      </c>
      <c r="C1203" t="inlineStr">
        <is>
          <t>Assessoria Financeira</t>
        </is>
      </c>
      <c r="D1203" s="488" t="n">
        <v>0</v>
      </c>
      <c r="E1203" t="inlineStr">
        <is>
          <t>4/2024</t>
        </is>
      </c>
    </row>
    <row r="1204">
      <c r="A1204" t="inlineStr">
        <is>
          <t>Love Cabaret</t>
        </is>
      </c>
      <c r="B1204" t="inlineStr">
        <is>
          <t>2024-04-01</t>
        </is>
      </c>
      <c r="C1204" t="inlineStr">
        <is>
          <t>Assessoria Jurídica</t>
        </is>
      </c>
      <c r="D1204" s="488" t="n">
        <v>0</v>
      </c>
      <c r="E1204" t="inlineStr">
        <is>
          <t>4/2024</t>
        </is>
      </c>
    </row>
    <row r="1205">
      <c r="A1205" t="inlineStr">
        <is>
          <t>Love Cabaret</t>
        </is>
      </c>
      <c r="B1205" t="inlineStr">
        <is>
          <t>2024-04-01</t>
        </is>
      </c>
      <c r="C1205" t="inlineStr">
        <is>
          <t>Assessoria de Alimentos e Bebidas</t>
        </is>
      </c>
      <c r="D1205" s="488" t="n">
        <v>0</v>
      </c>
      <c r="E1205" t="inlineStr">
        <is>
          <t>4/2024</t>
        </is>
      </c>
    </row>
    <row r="1206">
      <c r="A1206" t="inlineStr">
        <is>
          <t>Love Cabaret</t>
        </is>
      </c>
      <c r="B1206" t="inlineStr">
        <is>
          <t>2024-04-01</t>
        </is>
      </c>
      <c r="C1206" t="inlineStr">
        <is>
          <t>Assessoria de Projetos</t>
        </is>
      </c>
      <c r="D1206" s="488" t="n">
        <v>0</v>
      </c>
      <c r="E1206" t="inlineStr">
        <is>
          <t>4/2024</t>
        </is>
      </c>
    </row>
    <row r="1207">
      <c r="A1207" t="inlineStr">
        <is>
          <t>Love Cabaret</t>
        </is>
      </c>
      <c r="B1207" t="inlineStr">
        <is>
          <t>2024-04-01</t>
        </is>
      </c>
      <c r="C1207" t="inlineStr">
        <is>
          <t>Serviços de Segurança</t>
        </is>
      </c>
      <c r="D1207" s="488" t="n">
        <v>-26600</v>
      </c>
      <c r="E1207" t="inlineStr">
        <is>
          <t>4/2024</t>
        </is>
      </c>
    </row>
    <row r="1208">
      <c r="A1208" t="inlineStr">
        <is>
          <t>Love Cabaret</t>
        </is>
      </c>
      <c r="B1208" t="inlineStr">
        <is>
          <t>2024-04-01</t>
        </is>
      </c>
      <c r="C1208" t="inlineStr">
        <is>
          <t>Valet/Motoboy</t>
        </is>
      </c>
      <c r="D1208" s="488" t="n">
        <v>-81.90000000000001</v>
      </c>
      <c r="E1208" t="inlineStr">
        <is>
          <t>4/2024</t>
        </is>
      </c>
    </row>
    <row r="1209">
      <c r="A1209" t="inlineStr">
        <is>
          <t>Love Cabaret</t>
        </is>
      </c>
      <c r="B1209" t="inlineStr">
        <is>
          <t>2024-04-01</t>
        </is>
      </c>
      <c r="C1209" t="inlineStr">
        <is>
          <t>% sobre Receita Bruta</t>
        </is>
      </c>
      <c r="D1209" s="488" t="n">
        <v>-0.07000000000000001</v>
      </c>
      <c r="E1209" t="inlineStr">
        <is>
          <t>4/2024</t>
        </is>
      </c>
    </row>
    <row r="1210">
      <c r="A1210" t="inlineStr">
        <is>
          <t>Love Cabaret</t>
        </is>
      </c>
      <c r="B1210" t="inlineStr">
        <is>
          <t>2024-04-01</t>
        </is>
      </c>
      <c r="C1210" t="inlineStr">
        <is>
          <t>Locação de Equipamentos</t>
        </is>
      </c>
      <c r="D1210" s="488" t="n">
        <v>-7681.9</v>
      </c>
      <c r="E1210" t="inlineStr">
        <is>
          <t>4/2024</t>
        </is>
      </c>
    </row>
    <row r="1211">
      <c r="A1211" t="inlineStr">
        <is>
          <t>Love Cabaret</t>
        </is>
      </c>
      <c r="B1211" t="inlineStr">
        <is>
          <t>2024-04-01</t>
        </is>
      </c>
      <c r="C1211" t="inlineStr">
        <is>
          <t>Locações de Equipamentos - Operacionais</t>
        </is>
      </c>
      <c r="D1211" s="488" t="n">
        <v>-7681.9</v>
      </c>
      <c r="E1211" t="inlineStr">
        <is>
          <t>4/2024</t>
        </is>
      </c>
    </row>
    <row r="1212">
      <c r="A1212" t="inlineStr">
        <is>
          <t>Love Cabaret</t>
        </is>
      </c>
      <c r="B1212" t="inlineStr">
        <is>
          <t>2024-04-01</t>
        </is>
      </c>
      <c r="C1212" t="inlineStr">
        <is>
          <t>Locação de Equipamentos - Informatica e TI</t>
        </is>
      </c>
      <c r="D1212" s="488" t="n">
        <v>0</v>
      </c>
      <c r="E1212" t="inlineStr">
        <is>
          <t>4/2024</t>
        </is>
      </c>
    </row>
    <row r="1213">
      <c r="A1213" t="inlineStr">
        <is>
          <t>Love Cabaret</t>
        </is>
      </c>
      <c r="B1213" t="inlineStr">
        <is>
          <t>2024-04-01</t>
        </is>
      </c>
      <c r="C1213" t="inlineStr">
        <is>
          <t>Locações de Equipamentos - Comunicação e Marketing</t>
        </is>
      </c>
      <c r="D1213" s="488" t="n">
        <v>0</v>
      </c>
      <c r="E1213" t="inlineStr">
        <is>
          <t>4/2024</t>
        </is>
      </c>
    </row>
    <row r="1214">
      <c r="A1214" t="inlineStr">
        <is>
          <t>Love Cabaret</t>
        </is>
      </c>
      <c r="B1214" t="inlineStr">
        <is>
          <t>2024-04-01</t>
        </is>
      </c>
      <c r="C1214" t="inlineStr">
        <is>
          <t>Locação de Utensílios</t>
        </is>
      </c>
      <c r="D1214" s="488" t="n">
        <v>0</v>
      </c>
      <c r="E1214" t="inlineStr">
        <is>
          <t>4/2024</t>
        </is>
      </c>
    </row>
    <row r="1215">
      <c r="A1215" t="inlineStr">
        <is>
          <t>Love Cabaret</t>
        </is>
      </c>
      <c r="B1215" t="inlineStr">
        <is>
          <t>2024-04-01</t>
        </is>
      </c>
      <c r="C1215" t="inlineStr">
        <is>
          <t>% sobre Receita Bruta</t>
        </is>
      </c>
      <c r="D1215" s="488" t="n">
        <v>-0.01</v>
      </c>
      <c r="E1215" t="inlineStr">
        <is>
          <t>4/2024</t>
        </is>
      </c>
    </row>
    <row r="1216">
      <c r="A1216" t="inlineStr">
        <is>
          <t>Love Cabaret</t>
        </is>
      </c>
      <c r="B1216" t="inlineStr">
        <is>
          <t>2024-04-01</t>
        </is>
      </c>
      <c r="C1216" t="inlineStr">
        <is>
          <t>Sistema de Franquias</t>
        </is>
      </c>
      <c r="D1216" s="488" t="n">
        <v>0</v>
      </c>
      <c r="E1216" t="inlineStr">
        <is>
          <t>4/2024</t>
        </is>
      </c>
    </row>
    <row r="1217">
      <c r="A1217" t="inlineStr">
        <is>
          <t>Love Cabaret</t>
        </is>
      </c>
      <c r="B1217" t="inlineStr">
        <is>
          <t>2024-04-01</t>
        </is>
      </c>
      <c r="C1217" t="inlineStr">
        <is>
          <t>Royalties</t>
        </is>
      </c>
      <c r="D1217" s="488" t="n">
        <v>0</v>
      </c>
      <c r="E1217" t="inlineStr">
        <is>
          <t>4/2024</t>
        </is>
      </c>
    </row>
    <row r="1218">
      <c r="A1218" t="inlineStr">
        <is>
          <t>Love Cabaret</t>
        </is>
      </c>
      <c r="B1218" t="inlineStr">
        <is>
          <t>2024-04-01</t>
        </is>
      </c>
      <c r="C1218" t="inlineStr">
        <is>
          <t>Fundo de Propaganda</t>
        </is>
      </c>
      <c r="D1218" s="488" t="n">
        <v>0</v>
      </c>
      <c r="E1218" t="inlineStr">
        <is>
          <t>4/2024</t>
        </is>
      </c>
    </row>
    <row r="1219">
      <c r="A1219" t="inlineStr">
        <is>
          <t>Love Cabaret</t>
        </is>
      </c>
      <c r="B1219" t="inlineStr">
        <is>
          <t>2024-04-01</t>
        </is>
      </c>
      <c r="C1219" t="inlineStr">
        <is>
          <t>Fee Gestão FB</t>
        </is>
      </c>
      <c r="D1219" s="488" t="n">
        <v>0</v>
      </c>
      <c r="E1219" t="inlineStr">
        <is>
          <t>4/2024</t>
        </is>
      </c>
    </row>
    <row r="1220">
      <c r="A1220" t="inlineStr">
        <is>
          <t>Love Cabaret</t>
        </is>
      </c>
      <c r="B1220" t="inlineStr">
        <is>
          <t>2024-04-01</t>
        </is>
      </c>
      <c r="C1220" t="inlineStr">
        <is>
          <t>% sobre Receita Bruta</t>
        </is>
      </c>
      <c r="D1220" s="488" t="n">
        <v>0</v>
      </c>
      <c r="E1220" t="inlineStr">
        <is>
          <t>4/2024</t>
        </is>
      </c>
    </row>
    <row r="1221">
      <c r="A1221" t="inlineStr">
        <is>
          <t>Love Cabaret</t>
        </is>
      </c>
      <c r="B1221" t="inlineStr">
        <is>
          <t>2024-04-01</t>
        </is>
      </c>
      <c r="C1221" t="inlineStr">
        <is>
          <t>TOTAL - DESPESAS OPERATIVAS</t>
        </is>
      </c>
      <c r="D1221" s="488" t="n">
        <v>-397219.61</v>
      </c>
      <c r="E1221" t="inlineStr">
        <is>
          <t>4/2024</t>
        </is>
      </c>
    </row>
    <row r="1222">
      <c r="A1222" t="inlineStr">
        <is>
          <t>Love Cabaret</t>
        </is>
      </c>
      <c r="B1222" t="inlineStr">
        <is>
          <t>2024-04-01</t>
        </is>
      </c>
      <c r="C1222" t="inlineStr">
        <is>
          <t>% sobre Receita Bruta</t>
        </is>
      </c>
      <c r="D1222" s="488" t="n">
        <v>-0.64</v>
      </c>
      <c r="E1222" t="inlineStr">
        <is>
          <t>4/2024</t>
        </is>
      </c>
    </row>
    <row r="1223">
      <c r="A1223" t="inlineStr">
        <is>
          <t>Love Cabaret</t>
        </is>
      </c>
      <c r="B1223" t="inlineStr">
        <is>
          <t>2024-04-01</t>
        </is>
      </c>
      <c r="C1223" t="inlineStr">
        <is>
          <t>EBITDA</t>
        </is>
      </c>
      <c r="D1223" s="488" t="n">
        <v>-114435.52</v>
      </c>
      <c r="E1223" t="inlineStr">
        <is>
          <t>4/2024</t>
        </is>
      </c>
    </row>
    <row r="1224">
      <c r="A1224" t="inlineStr">
        <is>
          <t>Love Cabaret</t>
        </is>
      </c>
      <c r="B1224" t="inlineStr">
        <is>
          <t>2024-04-01</t>
        </is>
      </c>
      <c r="C1224" t="inlineStr">
        <is>
          <t>% sobre Receita Bruta</t>
        </is>
      </c>
      <c r="D1224" s="488" t="n">
        <v>-0.18</v>
      </c>
      <c r="E1224" t="inlineStr">
        <is>
          <t>4/2024</t>
        </is>
      </c>
    </row>
    <row r="1225">
      <c r="A1225" t="inlineStr">
        <is>
          <t>Love Cabaret</t>
        </is>
      </c>
      <c r="B1225" t="inlineStr">
        <is>
          <t>2024-04-01</t>
        </is>
      </c>
      <c r="C1225" t="inlineStr">
        <is>
          <t>(-) Depreciação/Amortização</t>
        </is>
      </c>
      <c r="D1225" s="488" t="n">
        <v>0</v>
      </c>
      <c r="E1225" t="inlineStr">
        <is>
          <t>4/2024</t>
        </is>
      </c>
    </row>
    <row r="1226">
      <c r="A1226" t="inlineStr">
        <is>
          <t>Love Cabaret</t>
        </is>
      </c>
      <c r="B1226" t="inlineStr">
        <is>
          <t>2024-04-01</t>
        </is>
      </c>
      <c r="C1226" t="inlineStr">
        <is>
          <t>EBIT</t>
        </is>
      </c>
      <c r="D1226" s="488" t="n">
        <v>-114435.52</v>
      </c>
      <c r="E1226" t="inlineStr">
        <is>
          <t>4/2024</t>
        </is>
      </c>
    </row>
    <row r="1227">
      <c r="A1227" t="inlineStr">
        <is>
          <t>Love Cabaret</t>
        </is>
      </c>
      <c r="B1227" t="inlineStr">
        <is>
          <t>2024-04-01</t>
        </is>
      </c>
      <c r="C1227" t="inlineStr">
        <is>
          <t>(+/-) Receitas/Despesas Financeiras</t>
        </is>
      </c>
      <c r="D1227" s="488" t="n">
        <v>-661.55</v>
      </c>
      <c r="E1227" t="inlineStr">
        <is>
          <t>4/2024</t>
        </is>
      </c>
    </row>
    <row r="1228">
      <c r="A1228" t="inlineStr">
        <is>
          <t>Love Cabaret</t>
        </is>
      </c>
      <c r="B1228" t="inlineStr">
        <is>
          <t>2024-04-01</t>
        </is>
      </c>
      <c r="C1228" t="inlineStr">
        <is>
          <t>(+) Receitas de Patrocínio</t>
        </is>
      </c>
      <c r="D1228" s="488" t="n">
        <v>0</v>
      </c>
      <c r="E1228" t="inlineStr">
        <is>
          <t>4/2024</t>
        </is>
      </c>
    </row>
    <row r="1229">
      <c r="A1229" t="inlineStr">
        <is>
          <t>Love Cabaret</t>
        </is>
      </c>
      <c r="B1229" t="inlineStr">
        <is>
          <t>2024-04-01</t>
        </is>
      </c>
      <c r="C1229" t="inlineStr">
        <is>
          <t>(-) Despesas de Patrocínio</t>
        </is>
      </c>
      <c r="D1229" s="488" t="n">
        <v>0</v>
      </c>
      <c r="E1229" t="inlineStr">
        <is>
          <t>4/2024</t>
        </is>
      </c>
    </row>
    <row r="1230">
      <c r="A1230" t="inlineStr">
        <is>
          <t>Love Cabaret</t>
        </is>
      </c>
      <c r="B1230" t="inlineStr">
        <is>
          <t>2024-04-01</t>
        </is>
      </c>
      <c r="C1230" t="inlineStr">
        <is>
          <t>Resultado Antes do IR</t>
        </is>
      </c>
      <c r="D1230" s="488" t="n">
        <v>-115097.07</v>
      </c>
      <c r="E1230" t="inlineStr">
        <is>
          <t>4/2024</t>
        </is>
      </c>
    </row>
    <row r="1231">
      <c r="A1231" t="inlineStr">
        <is>
          <t>Love Cabaret</t>
        </is>
      </c>
      <c r="B1231" t="inlineStr">
        <is>
          <t>2024-04-01</t>
        </is>
      </c>
      <c r="C1231" t="inlineStr">
        <is>
          <t>(-) Impostos</t>
        </is>
      </c>
      <c r="D1231" s="488" t="n">
        <v>-16644.79</v>
      </c>
      <c r="E1231" t="inlineStr">
        <is>
          <t>4/2024</t>
        </is>
      </c>
    </row>
    <row r="1232">
      <c r="A1232" t="inlineStr">
        <is>
          <t>Love Cabaret</t>
        </is>
      </c>
      <c r="B1232" t="inlineStr">
        <is>
          <t>2024-04-01</t>
        </is>
      </c>
      <c r="C1232" t="inlineStr">
        <is>
          <t>SIMPLES</t>
        </is>
      </c>
      <c r="D1232" s="488" t="n">
        <v>0</v>
      </c>
      <c r="E1232" t="inlineStr">
        <is>
          <t>4/2024</t>
        </is>
      </c>
    </row>
    <row r="1233">
      <c r="A1233" t="inlineStr">
        <is>
          <t>Love Cabaret</t>
        </is>
      </c>
      <c r="B1233" t="inlineStr">
        <is>
          <t>2024-04-01</t>
        </is>
      </c>
      <c r="C1233" t="inlineStr">
        <is>
          <t>IRPJ</t>
        </is>
      </c>
      <c r="D1233" s="488" t="n">
        <v>-6680.18</v>
      </c>
      <c r="E1233" t="inlineStr">
        <is>
          <t>4/2024</t>
        </is>
      </c>
    </row>
    <row r="1234">
      <c r="A1234" t="inlineStr">
        <is>
          <t>Love Cabaret</t>
        </is>
      </c>
      <c r="B1234" t="inlineStr">
        <is>
          <t>2024-04-01</t>
        </is>
      </c>
      <c r="C1234" t="inlineStr">
        <is>
          <t>IRPJ 10%</t>
        </is>
      </c>
      <c r="D1234" s="488" t="n">
        <v>-3952.44</v>
      </c>
      <c r="E1234" t="inlineStr">
        <is>
          <t>4/2024</t>
        </is>
      </c>
    </row>
    <row r="1235">
      <c r="A1235" t="inlineStr">
        <is>
          <t>Love Cabaret</t>
        </is>
      </c>
      <c r="B1235" t="inlineStr">
        <is>
          <t>2024-04-01</t>
        </is>
      </c>
      <c r="C1235" t="inlineStr">
        <is>
          <t>CSLL</t>
        </is>
      </c>
      <c r="D1235" s="488" t="n">
        <v>-6012.16</v>
      </c>
      <c r="E1235" t="inlineStr">
        <is>
          <t>4/2024</t>
        </is>
      </c>
    </row>
    <row r="1236">
      <c r="A1236" t="inlineStr">
        <is>
          <t>Love Cabaret</t>
        </is>
      </c>
      <c r="B1236" t="inlineStr">
        <is>
          <t>2024-04-01</t>
        </is>
      </c>
      <c r="C1236" t="inlineStr">
        <is>
          <t>Resultado Líquido</t>
        </is>
      </c>
      <c r="D1236" s="488" t="n">
        <v>-131741.86</v>
      </c>
      <c r="E1236" t="inlineStr">
        <is>
          <t>4/2024</t>
        </is>
      </c>
    </row>
    <row r="1237">
      <c r="A1237" t="inlineStr">
        <is>
          <t>Love Cabaret</t>
        </is>
      </c>
      <c r="B1237" t="inlineStr">
        <is>
          <t>2024-04-01</t>
        </is>
      </c>
      <c r="C1237" t="inlineStr">
        <is>
          <t>% sobre Receita Bruta</t>
        </is>
      </c>
      <c r="D1237" s="488" t="n">
        <v>-0.21</v>
      </c>
      <c r="E1237" t="inlineStr">
        <is>
          <t>4/2024</t>
        </is>
      </c>
    </row>
    <row r="1238">
      <c r="A1238" t="inlineStr">
        <is>
          <t>Love Cabaret</t>
        </is>
      </c>
      <c r="B1238" t="inlineStr">
        <is>
          <t>2024-04-01</t>
        </is>
      </c>
      <c r="C1238" t="inlineStr">
        <is>
          <t>(-) CAPEX (Investimentos)</t>
        </is>
      </c>
      <c r="D1238" s="488" t="n">
        <v>0</v>
      </c>
      <c r="E1238" t="inlineStr">
        <is>
          <t>4/2024</t>
        </is>
      </c>
    </row>
    <row r="1239">
      <c r="A1239" t="inlineStr">
        <is>
          <t>Love Cabaret</t>
        </is>
      </c>
      <c r="B1239" t="inlineStr">
        <is>
          <t>2024-04-01</t>
        </is>
      </c>
      <c r="C1239" t="inlineStr">
        <is>
          <t>Investimento - Construção - Obra</t>
        </is>
      </c>
      <c r="D1239" s="488" t="n">
        <v>0</v>
      </c>
      <c r="E1239" t="inlineStr">
        <is>
          <t>4/2024</t>
        </is>
      </c>
    </row>
    <row r="1240">
      <c r="A1240" t="inlineStr">
        <is>
          <t>Love Cabaret</t>
        </is>
      </c>
      <c r="B1240" t="inlineStr">
        <is>
          <t>2024-04-01</t>
        </is>
      </c>
      <c r="C1240" t="inlineStr">
        <is>
          <t>Investimento - Equipamentos</t>
        </is>
      </c>
      <c r="D1240" s="488" t="n">
        <v>0</v>
      </c>
      <c r="E1240" t="inlineStr">
        <is>
          <t>4/2024</t>
        </is>
      </c>
    </row>
    <row r="1241">
      <c r="A1241" t="inlineStr">
        <is>
          <t>Love Cabaret</t>
        </is>
      </c>
      <c r="B1241" t="inlineStr">
        <is>
          <t>2024-04-01</t>
        </is>
      </c>
      <c r="C1241" t="inlineStr">
        <is>
          <t>Investimento - Utensílios</t>
        </is>
      </c>
      <c r="D1241" s="488" t="n">
        <v>0</v>
      </c>
      <c r="E1241" t="inlineStr">
        <is>
          <t>4/2024</t>
        </is>
      </c>
    </row>
    <row r="1242">
      <c r="A1242" t="inlineStr">
        <is>
          <t>Love Cabaret</t>
        </is>
      </c>
      <c r="B1242" t="inlineStr">
        <is>
          <t>2024-04-01</t>
        </is>
      </c>
      <c r="C1242" t="inlineStr">
        <is>
          <t>Investimento - Mobiliário e Decoração</t>
        </is>
      </c>
      <c r="D1242" s="488" t="n">
        <v>0</v>
      </c>
      <c r="E1242" t="inlineStr">
        <is>
          <t>4/2024</t>
        </is>
      </c>
    </row>
    <row r="1243">
      <c r="A1243" t="inlineStr">
        <is>
          <t>Love Cabaret</t>
        </is>
      </c>
      <c r="B1243" t="inlineStr">
        <is>
          <t>2024-04-01</t>
        </is>
      </c>
      <c r="C1243" t="inlineStr">
        <is>
          <t>Investimento - Projetos</t>
        </is>
      </c>
      <c r="D1243" s="488" t="n">
        <v>0</v>
      </c>
      <c r="E1243" t="inlineStr">
        <is>
          <t>4/2024</t>
        </is>
      </c>
    </row>
    <row r="1244">
      <c r="A1244" t="inlineStr">
        <is>
          <t>Love Cabaret</t>
        </is>
      </c>
      <c r="B1244" t="inlineStr">
        <is>
          <t>2024-04-01</t>
        </is>
      </c>
      <c r="C1244" t="inlineStr">
        <is>
          <t>Investimento - Paisagismo</t>
        </is>
      </c>
      <c r="D1244" s="488" t="n">
        <v>0</v>
      </c>
      <c r="E1244" t="inlineStr">
        <is>
          <t>4/2024</t>
        </is>
      </c>
    </row>
    <row r="1245">
      <c r="A1245" t="inlineStr">
        <is>
          <t>Love Cabaret</t>
        </is>
      </c>
      <c r="B1245" t="inlineStr">
        <is>
          <t>2024-04-01</t>
        </is>
      </c>
      <c r="C1245" t="inlineStr">
        <is>
          <t>Investimento - Sistemas Gerais - Implantação</t>
        </is>
      </c>
      <c r="D1245" s="488" t="n">
        <v>0</v>
      </c>
      <c r="E1245" t="inlineStr">
        <is>
          <t>4/2024</t>
        </is>
      </c>
    </row>
    <row r="1246">
      <c r="A1246" t="inlineStr">
        <is>
          <t>Love Cabaret</t>
        </is>
      </c>
      <c r="B1246" t="inlineStr">
        <is>
          <t>2024-04-01</t>
        </is>
      </c>
      <c r="C1246" t="inlineStr">
        <is>
          <t>Investimento - Marketing</t>
        </is>
      </c>
      <c r="D1246" s="488" t="n">
        <v>0</v>
      </c>
      <c r="E1246" t="inlineStr">
        <is>
          <t>4/2024</t>
        </is>
      </c>
    </row>
    <row r="1247">
      <c r="A1247" t="inlineStr">
        <is>
          <t>Love Cabaret</t>
        </is>
      </c>
      <c r="B1247" t="inlineStr">
        <is>
          <t>2024-04-01</t>
        </is>
      </c>
      <c r="C1247" t="inlineStr">
        <is>
          <t>Investimento - Uniformes</t>
        </is>
      </c>
      <c r="D1247" s="488" t="n">
        <v>0</v>
      </c>
      <c r="E1247" t="inlineStr">
        <is>
          <t>4/2024</t>
        </is>
      </c>
    </row>
    <row r="1248">
      <c r="A1248" t="inlineStr">
        <is>
          <t>Love Cabaret</t>
        </is>
      </c>
      <c r="B1248" t="inlineStr">
        <is>
          <t>2024-04-01</t>
        </is>
      </c>
      <c r="C1248" t="inlineStr">
        <is>
          <t>Investimento - Despesas pré-operacionais</t>
        </is>
      </c>
      <c r="D1248" s="488" t="n">
        <v>0</v>
      </c>
      <c r="E1248" t="inlineStr">
        <is>
          <t>4/2024</t>
        </is>
      </c>
    </row>
    <row r="1249">
      <c r="A1249" t="inlineStr">
        <is>
          <t>Love Cabaret</t>
        </is>
      </c>
      <c r="B1249" t="inlineStr">
        <is>
          <t>2024-04-01</t>
        </is>
      </c>
      <c r="C1249" t="inlineStr">
        <is>
          <t>Investimento - Taxa de Licença</t>
        </is>
      </c>
      <c r="D1249" s="488" t="n">
        <v>0</v>
      </c>
      <c r="E1249" t="inlineStr">
        <is>
          <t>4/2024</t>
        </is>
      </c>
    </row>
    <row r="1250">
      <c r="A1250" t="inlineStr">
        <is>
          <t>Love Cabaret</t>
        </is>
      </c>
      <c r="B1250" t="inlineStr">
        <is>
          <t>2024-04-01</t>
        </is>
      </c>
      <c r="C1250" t="inlineStr">
        <is>
          <t>Investimento - Outros luvas</t>
        </is>
      </c>
      <c r="D1250" s="488" t="n">
        <v>0</v>
      </c>
      <c r="E1250" t="inlineStr">
        <is>
          <t>4/2024</t>
        </is>
      </c>
    </row>
    <row r="1251">
      <c r="A1251" t="inlineStr">
        <is>
          <t>Love Cabaret</t>
        </is>
      </c>
      <c r="B1251" t="inlineStr">
        <is>
          <t>2024-04-01</t>
        </is>
      </c>
      <c r="C1251" t="inlineStr">
        <is>
          <t>Investimento - Ativos AMBEV</t>
        </is>
      </c>
      <c r="D1251" s="488" t="n">
        <v>0</v>
      </c>
      <c r="E1251" t="inlineStr">
        <is>
          <t>4/2024</t>
        </is>
      </c>
    </row>
    <row r="1252">
      <c r="A1252" t="inlineStr">
        <is>
          <t>Love Cabaret</t>
        </is>
      </c>
      <c r="B1252" t="inlineStr">
        <is>
          <t>2024-04-01</t>
        </is>
      </c>
      <c r="C1252" t="inlineStr">
        <is>
          <t>Investimento - Estrutura Chopp - Balcão</t>
        </is>
      </c>
      <c r="D1252" s="488" t="n">
        <v>0</v>
      </c>
      <c r="E1252" t="inlineStr">
        <is>
          <t>4/2024</t>
        </is>
      </c>
    </row>
    <row r="1253">
      <c r="A1253" t="inlineStr">
        <is>
          <t>Love Cabaret</t>
        </is>
      </c>
      <c r="B1253" t="inlineStr">
        <is>
          <t>2024-04-01</t>
        </is>
      </c>
      <c r="C1253" t="inlineStr">
        <is>
          <t>Investimento - Estrutura Chopp - Camara Refrigerada</t>
        </is>
      </c>
      <c r="D1253" s="488" t="n">
        <v>0</v>
      </c>
      <c r="E1253" t="inlineStr">
        <is>
          <t>4/2024</t>
        </is>
      </c>
    </row>
    <row r="1254">
      <c r="A1254" t="inlineStr">
        <is>
          <t>Love Cabaret</t>
        </is>
      </c>
      <c r="B1254" t="inlineStr">
        <is>
          <t>2024-04-01</t>
        </is>
      </c>
      <c r="C1254" t="inlineStr">
        <is>
          <t>Investimento - Estrutura Chopp - Chopeira</t>
        </is>
      </c>
      <c r="D1254" s="488" t="n">
        <v>0</v>
      </c>
      <c r="E1254" t="inlineStr">
        <is>
          <t>4/2024</t>
        </is>
      </c>
    </row>
    <row r="1255">
      <c r="A1255" t="inlineStr">
        <is>
          <t>Love Cabaret</t>
        </is>
      </c>
      <c r="B1255" t="inlineStr">
        <is>
          <t>2024-04-01</t>
        </is>
      </c>
      <c r="C1255" t="inlineStr">
        <is>
          <t>(+/-) Outras variações no fluxo de caixa</t>
        </is>
      </c>
      <c r="D1255" s="488" t="n">
        <v>0</v>
      </c>
      <c r="E1255" t="inlineStr">
        <is>
          <t>4/2024</t>
        </is>
      </c>
    </row>
    <row r="1256">
      <c r="A1256" t="inlineStr">
        <is>
          <t>Love Cabaret</t>
        </is>
      </c>
      <c r="B1256" t="inlineStr">
        <is>
          <t>2024-04-01</t>
        </is>
      </c>
      <c r="C1256" t="inlineStr">
        <is>
          <t>Remuneração Variável</t>
        </is>
      </c>
      <c r="D1256" s="488" t="n">
        <v>0</v>
      </c>
      <c r="E1256" t="inlineStr">
        <is>
          <t>4/2024</t>
        </is>
      </c>
    </row>
    <row r="1257">
      <c r="A1257" t="inlineStr">
        <is>
          <t>Love Cabaret</t>
        </is>
      </c>
      <c r="B1257" t="inlineStr">
        <is>
          <t>2024-04-01</t>
        </is>
      </c>
      <c r="C1257" t="inlineStr">
        <is>
          <t>Dividendos</t>
        </is>
      </c>
      <c r="D1257" s="488" t="n">
        <v>0</v>
      </c>
      <c r="E1257" t="inlineStr">
        <is>
          <t>4/2024</t>
        </is>
      </c>
    </row>
    <row r="1258">
      <c r="A1258" t="inlineStr">
        <is>
          <t>Love Cabaret</t>
        </is>
      </c>
      <c r="B1258" t="inlineStr">
        <is>
          <t>2024-04-01</t>
        </is>
      </c>
      <c r="C1258" t="inlineStr">
        <is>
          <t>Endividamento Geral</t>
        </is>
      </c>
      <c r="D1258" s="488" t="n">
        <v>0</v>
      </c>
      <c r="E1258" t="inlineStr">
        <is>
          <t>4/2024</t>
        </is>
      </c>
    </row>
    <row r="1259">
      <c r="A1259" t="inlineStr">
        <is>
          <t>Love Cabaret</t>
        </is>
      </c>
      <c r="B1259" t="inlineStr">
        <is>
          <t>2024-04-01</t>
        </is>
      </c>
      <c r="C1259" t="inlineStr">
        <is>
          <t>Processo Judicial</t>
        </is>
      </c>
      <c r="D1259" s="488" t="n">
        <v>0</v>
      </c>
      <c r="E1259" t="inlineStr">
        <is>
          <t>4/2024</t>
        </is>
      </c>
    </row>
    <row r="1260">
      <c r="A1260" t="inlineStr">
        <is>
          <t>Love Cabaret</t>
        </is>
      </c>
      <c r="B1260" t="inlineStr">
        <is>
          <t>2024-04-01</t>
        </is>
      </c>
      <c r="C1260" t="inlineStr">
        <is>
          <t>Processo Civil</t>
        </is>
      </c>
      <c r="D1260" s="488" t="n">
        <v>0</v>
      </c>
      <c r="E1260" t="inlineStr">
        <is>
          <t>4/2024</t>
        </is>
      </c>
    </row>
    <row r="1261">
      <c r="A1261" t="inlineStr">
        <is>
          <t>Love Cabaret</t>
        </is>
      </c>
      <c r="B1261" t="inlineStr">
        <is>
          <t>2024-04-01</t>
        </is>
      </c>
      <c r="C1261" t="inlineStr">
        <is>
          <t>Recurso Processual</t>
        </is>
      </c>
      <c r="D1261" s="488" t="n">
        <v>0</v>
      </c>
      <c r="E1261" t="inlineStr">
        <is>
          <t>4/2024</t>
        </is>
      </c>
    </row>
    <row r="1262">
      <c r="A1262" t="inlineStr">
        <is>
          <t>Love Cabaret</t>
        </is>
      </c>
      <c r="B1262" t="inlineStr">
        <is>
          <t>2024-04-01</t>
        </is>
      </c>
      <c r="C1262" t="inlineStr">
        <is>
          <t>Empréstimos Gerais</t>
        </is>
      </c>
      <c r="D1262" s="488" t="n">
        <v>0</v>
      </c>
      <c r="E1262" t="inlineStr">
        <is>
          <t>4/2024</t>
        </is>
      </c>
    </row>
    <row r="1263">
      <c r="A1263" t="inlineStr">
        <is>
          <t>Love Cabaret</t>
        </is>
      </c>
      <c r="B1263" t="inlineStr">
        <is>
          <t>2024-04-01</t>
        </is>
      </c>
      <c r="C1263" t="inlineStr">
        <is>
          <t>Total - Variações s/ Resultado Líquido</t>
        </is>
      </c>
      <c r="D1263" s="488" t="n">
        <v>0</v>
      </c>
      <c r="E1263" t="inlineStr">
        <is>
          <t>4/2024</t>
        </is>
      </c>
    </row>
    <row r="1264">
      <c r="A1264" t="inlineStr">
        <is>
          <t>Love Cabaret</t>
        </is>
      </c>
      <c r="B1264" t="inlineStr">
        <is>
          <t>2024-04-01</t>
        </is>
      </c>
      <c r="C1264" t="inlineStr">
        <is>
          <t>FCF</t>
        </is>
      </c>
      <c r="D1264" s="488" t="n">
        <v>0</v>
      </c>
      <c r="E1264" t="inlineStr">
        <is>
          <t>4/2024</t>
        </is>
      </c>
    </row>
    <row r="1265">
      <c r="A1265" t="inlineStr">
        <is>
          <t>Love Cabaret</t>
        </is>
      </c>
      <c r="B1265" t="inlineStr">
        <is>
          <t>2024-04-01</t>
        </is>
      </c>
      <c r="C1265" t="inlineStr">
        <is>
          <t>Saldo Operacional</t>
        </is>
      </c>
      <c r="D1265" s="488" t="n">
        <v>0</v>
      </c>
      <c r="E1265" t="inlineStr">
        <is>
          <t>4/2024</t>
        </is>
      </c>
    </row>
    <row r="1266">
      <c r="A1266" t="inlineStr">
        <is>
          <t>Love Cabaret</t>
        </is>
      </c>
      <c r="B1266" t="inlineStr">
        <is>
          <t>2024-05-01</t>
        </is>
      </c>
      <c r="C1266" t="inlineStr">
        <is>
          <t>FATURAMENTO BRUTO</t>
        </is>
      </c>
      <c r="D1266" s="488" t="n">
        <v>664073.65</v>
      </c>
      <c r="E1266" t="inlineStr">
        <is>
          <t>5/2024</t>
        </is>
      </c>
    </row>
    <row r="1267">
      <c r="A1267" t="inlineStr">
        <is>
          <t>Love Cabaret</t>
        </is>
      </c>
      <c r="B1267" t="inlineStr">
        <is>
          <t>2024-05-01</t>
        </is>
      </c>
      <c r="C1267" t="inlineStr">
        <is>
          <t>Alimentação</t>
        </is>
      </c>
      <c r="D1267" s="488" t="n">
        <v>77248</v>
      </c>
      <c r="E1267" t="inlineStr">
        <is>
          <t>5/2024</t>
        </is>
      </c>
    </row>
    <row r="1268">
      <c r="A1268" t="inlineStr">
        <is>
          <t>Love Cabaret</t>
        </is>
      </c>
      <c r="B1268" t="inlineStr">
        <is>
          <t>2024-05-01</t>
        </is>
      </c>
      <c r="C1268" t="inlineStr">
        <is>
          <t>Bebida</t>
        </is>
      </c>
      <c r="D1268" s="488" t="n">
        <v>232779</v>
      </c>
      <c r="E1268" t="inlineStr">
        <is>
          <t>5/2024</t>
        </is>
      </c>
    </row>
    <row r="1269">
      <c r="A1269" t="inlineStr">
        <is>
          <t>Love Cabaret</t>
        </is>
      </c>
      <c r="B1269" t="inlineStr">
        <is>
          <t>2024-05-01</t>
        </is>
      </c>
      <c r="C1269" t="inlineStr">
        <is>
          <t>Artístico (couvert/shows)</t>
        </is>
      </c>
      <c r="D1269" s="488" t="n">
        <v>166664.96</v>
      </c>
      <c r="E1269" t="inlineStr">
        <is>
          <t>5/2024</t>
        </is>
      </c>
    </row>
    <row r="1270">
      <c r="A1270" t="inlineStr">
        <is>
          <t>Love Cabaret</t>
        </is>
      </c>
      <c r="B1270" t="inlineStr">
        <is>
          <t>2024-05-01</t>
        </is>
      </c>
      <c r="C1270" t="inlineStr">
        <is>
          <t>Gifts</t>
        </is>
      </c>
      <c r="D1270" s="488" t="n">
        <v>0</v>
      </c>
      <c r="E1270" t="inlineStr">
        <is>
          <t>5/2024</t>
        </is>
      </c>
    </row>
    <row r="1271">
      <c r="A1271" t="inlineStr">
        <is>
          <t>Love Cabaret</t>
        </is>
      </c>
      <c r="B1271" t="inlineStr">
        <is>
          <t>2024-05-01</t>
        </is>
      </c>
      <c r="C1271" t="inlineStr">
        <is>
          <t>Serviço</t>
        </is>
      </c>
      <c r="D1271" s="488" t="n">
        <v>35914.63</v>
      </c>
      <c r="E1271" t="inlineStr">
        <is>
          <t>5/2024</t>
        </is>
      </c>
    </row>
    <row r="1272">
      <c r="A1272" t="inlineStr">
        <is>
          <t>Love Cabaret</t>
        </is>
      </c>
      <c r="B1272" t="inlineStr">
        <is>
          <t>2024-05-01</t>
        </is>
      </c>
      <c r="C1272" t="inlineStr">
        <is>
          <t>Eventos A&amp;B</t>
        </is>
      </c>
      <c r="D1272" s="488" t="n">
        <v>13074.81</v>
      </c>
      <c r="E1272" t="inlineStr">
        <is>
          <t>5/2024</t>
        </is>
      </c>
    </row>
    <row r="1273">
      <c r="A1273" t="inlineStr">
        <is>
          <t>Love Cabaret</t>
        </is>
      </c>
      <c r="B1273" t="inlineStr">
        <is>
          <t>2024-05-01</t>
        </is>
      </c>
      <c r="C1273" t="inlineStr">
        <is>
          <t>Eventos Couvert</t>
        </is>
      </c>
      <c r="D1273" s="488" t="n">
        <v>102550</v>
      </c>
      <c r="E1273" t="inlineStr">
        <is>
          <t>5/2024</t>
        </is>
      </c>
    </row>
    <row r="1274">
      <c r="A1274" t="inlineStr">
        <is>
          <t>Love Cabaret</t>
        </is>
      </c>
      <c r="B1274" t="inlineStr">
        <is>
          <t>2024-05-01</t>
        </is>
      </c>
      <c r="C1274" t="inlineStr">
        <is>
          <t>Eventos Locações</t>
        </is>
      </c>
      <c r="D1274" s="488" t="n">
        <v>5500</v>
      </c>
      <c r="E1274" t="inlineStr">
        <is>
          <t>5/2024</t>
        </is>
      </c>
    </row>
    <row r="1275">
      <c r="A1275" t="inlineStr">
        <is>
          <t>Love Cabaret</t>
        </is>
      </c>
      <c r="B1275" t="inlineStr">
        <is>
          <t>2024-05-01</t>
        </is>
      </c>
      <c r="C1275" t="inlineStr">
        <is>
          <t>Eventos Rebate Fornecedores</t>
        </is>
      </c>
      <c r="D1275" s="488" t="n">
        <v>0</v>
      </c>
      <c r="E1275" t="inlineStr">
        <is>
          <t>5/2024</t>
        </is>
      </c>
    </row>
    <row r="1276">
      <c r="A1276" t="inlineStr">
        <is>
          <t>Love Cabaret</t>
        </is>
      </c>
      <c r="B1276" t="inlineStr">
        <is>
          <t>2024-05-01</t>
        </is>
      </c>
      <c r="C1276" t="inlineStr">
        <is>
          <t>Delivery</t>
        </is>
      </c>
      <c r="D1276" s="488" t="n">
        <v>0</v>
      </c>
      <c r="E1276" t="inlineStr">
        <is>
          <t>5/2024</t>
        </is>
      </c>
    </row>
    <row r="1277">
      <c r="A1277" t="inlineStr">
        <is>
          <t>Love Cabaret</t>
        </is>
      </c>
      <c r="B1277" t="inlineStr">
        <is>
          <t>2024-05-01</t>
        </is>
      </c>
      <c r="C1277" t="inlineStr">
        <is>
          <t>Outras Receitas</t>
        </is>
      </c>
      <c r="D1277" s="488" t="n">
        <v>30342.25</v>
      </c>
      <c r="E1277" t="inlineStr">
        <is>
          <t>5/2024</t>
        </is>
      </c>
    </row>
    <row r="1278">
      <c r="A1278" t="inlineStr">
        <is>
          <t>Love Cabaret</t>
        </is>
      </c>
      <c r="B1278" t="inlineStr">
        <is>
          <t>2024-05-01</t>
        </is>
      </c>
      <c r="C1278" t="inlineStr">
        <is>
          <t>(-) Desconto sobre Venda</t>
        </is>
      </c>
      <c r="D1278" s="488" t="n">
        <v>-13711.08</v>
      </c>
      <c r="E1278" t="inlineStr">
        <is>
          <t>5/2024</t>
        </is>
      </c>
    </row>
    <row r="1279">
      <c r="A1279" t="inlineStr">
        <is>
          <t>Love Cabaret</t>
        </is>
      </c>
      <c r="B1279" t="inlineStr">
        <is>
          <t>2024-05-01</t>
        </is>
      </c>
      <c r="C1279" t="inlineStr">
        <is>
          <t>Descontos - Operação</t>
        </is>
      </c>
      <c r="D1279" s="488" t="n">
        <v>-13711.08</v>
      </c>
      <c r="E1279" t="inlineStr">
        <is>
          <t>5/2024</t>
        </is>
      </c>
    </row>
    <row r="1280">
      <c r="A1280" t="inlineStr">
        <is>
          <t>Love Cabaret</t>
        </is>
      </c>
      <c r="B1280" t="inlineStr">
        <is>
          <t>2024-05-01</t>
        </is>
      </c>
      <c r="C1280" t="inlineStr">
        <is>
          <t>Desconto - Alimentação Escritório</t>
        </is>
      </c>
      <c r="D1280" s="488" t="n">
        <v>0</v>
      </c>
      <c r="E1280" t="inlineStr">
        <is>
          <t>5/2024</t>
        </is>
      </c>
    </row>
    <row r="1281">
      <c r="A1281" t="inlineStr">
        <is>
          <t>Love Cabaret</t>
        </is>
      </c>
      <c r="B1281" t="inlineStr">
        <is>
          <t>2024-05-01</t>
        </is>
      </c>
      <c r="C1281" t="inlineStr">
        <is>
          <t>Descontos - Marketing</t>
        </is>
      </c>
      <c r="D1281" s="488" t="n">
        <v>0</v>
      </c>
      <c r="E1281" t="inlineStr">
        <is>
          <t>5/2024</t>
        </is>
      </c>
    </row>
    <row r="1282">
      <c r="A1282" t="inlineStr">
        <is>
          <t>Love Cabaret</t>
        </is>
      </c>
      <c r="B1282" t="inlineStr">
        <is>
          <t>2024-05-01</t>
        </is>
      </c>
      <c r="C1282" t="inlineStr">
        <is>
          <t>% sobre Receita Bruta</t>
        </is>
      </c>
      <c r="D1282" s="488" t="n">
        <v>0</v>
      </c>
      <c r="E1282" t="inlineStr">
        <is>
          <t>5/2024</t>
        </is>
      </c>
    </row>
    <row r="1283">
      <c r="A1283" t="inlineStr">
        <is>
          <t>Love Cabaret</t>
        </is>
      </c>
      <c r="B1283" t="inlineStr">
        <is>
          <t>2024-05-01</t>
        </is>
      </c>
      <c r="C1283" t="inlineStr">
        <is>
          <t>(-) Impostos sobre Venda</t>
        </is>
      </c>
      <c r="D1283" s="488" t="n">
        <v>-50658.28</v>
      </c>
      <c r="E1283" t="inlineStr">
        <is>
          <t>5/2024</t>
        </is>
      </c>
    </row>
    <row r="1284">
      <c r="A1284" t="inlineStr">
        <is>
          <t>Love Cabaret</t>
        </is>
      </c>
      <c r="B1284" t="inlineStr">
        <is>
          <t>2024-05-01</t>
        </is>
      </c>
      <c r="C1284" t="inlineStr">
        <is>
          <t>PIS / COFINS</t>
        </is>
      </c>
      <c r="D1284" s="488" t="n">
        <v>-22427.35</v>
      </c>
      <c r="E1284" t="inlineStr">
        <is>
          <t>5/2024</t>
        </is>
      </c>
    </row>
    <row r="1285">
      <c r="A1285" t="inlineStr">
        <is>
          <t>Love Cabaret</t>
        </is>
      </c>
      <c r="B1285" t="inlineStr">
        <is>
          <t>2024-05-01</t>
        </is>
      </c>
      <c r="C1285" t="inlineStr">
        <is>
          <t>ICMS</t>
        </is>
      </c>
      <c r="D1285" s="488" t="n">
        <v>-19243.94</v>
      </c>
      <c r="E1285" t="inlineStr">
        <is>
          <t>5/2024</t>
        </is>
      </c>
    </row>
    <row r="1286">
      <c r="A1286" t="inlineStr">
        <is>
          <t>Love Cabaret</t>
        </is>
      </c>
      <c r="B1286" t="inlineStr">
        <is>
          <t>2024-05-01</t>
        </is>
      </c>
      <c r="C1286" t="inlineStr">
        <is>
          <t>ISS</t>
        </is>
      </c>
      <c r="D1286" s="488" t="n">
        <v>-8986.99</v>
      </c>
      <c r="E1286" t="inlineStr">
        <is>
          <t>5/2024</t>
        </is>
      </c>
    </row>
    <row r="1287">
      <c r="A1287" t="inlineStr">
        <is>
          <t>Love Cabaret</t>
        </is>
      </c>
      <c r="B1287" t="inlineStr">
        <is>
          <t>2024-05-01</t>
        </is>
      </c>
      <c r="C1287" t="inlineStr">
        <is>
          <t>RECEITA LÍQUIDA</t>
        </is>
      </c>
      <c r="D1287" s="488" t="n">
        <v>599704.3</v>
      </c>
      <c r="E1287" t="inlineStr">
        <is>
          <t>5/2024</t>
        </is>
      </c>
    </row>
    <row r="1288">
      <c r="A1288" t="inlineStr">
        <is>
          <t>Love Cabaret</t>
        </is>
      </c>
      <c r="B1288" t="inlineStr">
        <is>
          <t>2024-05-01</t>
        </is>
      </c>
      <c r="C1288" t="inlineStr">
        <is>
          <t>(-) Custo Mercadoria Vendida</t>
        </is>
      </c>
      <c r="D1288" s="488" t="n">
        <v>-94338.67</v>
      </c>
      <c r="E1288" t="inlineStr">
        <is>
          <t>5/2024</t>
        </is>
      </c>
    </row>
    <row r="1289">
      <c r="A1289" t="inlineStr">
        <is>
          <t>Love Cabaret</t>
        </is>
      </c>
      <c r="B1289" t="inlineStr">
        <is>
          <t>2024-05-01</t>
        </is>
      </c>
      <c r="C1289" t="inlineStr">
        <is>
          <t>Alimentação D</t>
        </is>
      </c>
      <c r="D1289" s="488" t="n">
        <v>-27393.51</v>
      </c>
      <c r="E1289" t="inlineStr">
        <is>
          <t>5/2024</t>
        </is>
      </c>
    </row>
    <row r="1290">
      <c r="A1290" t="inlineStr">
        <is>
          <t>Love Cabaret</t>
        </is>
      </c>
      <c r="B1290" t="inlineStr">
        <is>
          <t>2024-05-01</t>
        </is>
      </c>
      <c r="C1290" t="inlineStr">
        <is>
          <t>Bebida D</t>
        </is>
      </c>
      <c r="D1290" s="488" t="n">
        <v>-66945.16</v>
      </c>
      <c r="E1290" t="inlineStr">
        <is>
          <t>5/2024</t>
        </is>
      </c>
    </row>
    <row r="1291">
      <c r="A1291" t="inlineStr">
        <is>
          <t>Love Cabaret</t>
        </is>
      </c>
      <c r="B1291" t="inlineStr">
        <is>
          <t>2024-05-01</t>
        </is>
      </c>
      <c r="C1291" t="inlineStr">
        <is>
          <t>Embalagens</t>
        </is>
      </c>
      <c r="D1291" s="488" t="n">
        <v>0</v>
      </c>
      <c r="E1291" t="inlineStr">
        <is>
          <t>5/2024</t>
        </is>
      </c>
    </row>
    <row r="1292">
      <c r="A1292" t="inlineStr">
        <is>
          <t>Love Cabaret</t>
        </is>
      </c>
      <c r="B1292" t="inlineStr">
        <is>
          <t>2024-05-01</t>
        </is>
      </c>
      <c r="C1292" t="inlineStr">
        <is>
          <t>Eventos A&amp;B</t>
        </is>
      </c>
      <c r="D1292" s="488" t="n">
        <v>0</v>
      </c>
      <c r="E1292" t="inlineStr">
        <is>
          <t>5/2024</t>
        </is>
      </c>
    </row>
    <row r="1293">
      <c r="A1293" t="inlineStr">
        <is>
          <t>Love Cabaret</t>
        </is>
      </c>
      <c r="B1293" t="inlineStr">
        <is>
          <t>2024-05-01</t>
        </is>
      </c>
      <c r="C1293" t="inlineStr">
        <is>
          <t>% sobre Receita Bruta de A&amp;B</t>
        </is>
      </c>
      <c r="D1293" s="488" t="n">
        <v>-0.29</v>
      </c>
      <c r="E1293" t="inlineStr">
        <is>
          <t>5/2024</t>
        </is>
      </c>
    </row>
    <row r="1294">
      <c r="A1294" t="inlineStr">
        <is>
          <t>Love Cabaret</t>
        </is>
      </c>
      <c r="B1294" t="inlineStr">
        <is>
          <t>2024-05-01</t>
        </is>
      </c>
      <c r="C1294" t="inlineStr">
        <is>
          <t>% sobre Receita Líquida</t>
        </is>
      </c>
      <c r="D1294" s="488" t="n">
        <v>-0.16</v>
      </c>
      <c r="E1294" t="inlineStr">
        <is>
          <t>5/2024</t>
        </is>
      </c>
    </row>
    <row r="1295">
      <c r="A1295" t="inlineStr">
        <is>
          <t>Love Cabaret</t>
        </is>
      </c>
      <c r="B1295" t="inlineStr">
        <is>
          <t>2024-05-01</t>
        </is>
      </c>
      <c r="C1295" t="inlineStr">
        <is>
          <t>(-) Custos Artístico Geral</t>
        </is>
      </c>
      <c r="D1295" s="488" t="n">
        <v>-128482.92</v>
      </c>
      <c r="E1295" t="inlineStr">
        <is>
          <t>5/2024</t>
        </is>
      </c>
    </row>
    <row r="1296">
      <c r="A1296" t="inlineStr">
        <is>
          <t>Love Cabaret</t>
        </is>
      </c>
      <c r="B1296" t="inlineStr">
        <is>
          <t>2024-05-01</t>
        </is>
      </c>
      <c r="C1296" t="inlineStr">
        <is>
          <t>Custos Artístico</t>
        </is>
      </c>
      <c r="D1296" s="488" t="n">
        <v>-93480.42</v>
      </c>
      <c r="E1296" t="inlineStr">
        <is>
          <t>5/2024</t>
        </is>
      </c>
    </row>
    <row r="1297">
      <c r="A1297" t="inlineStr">
        <is>
          <t>Love Cabaret</t>
        </is>
      </c>
      <c r="B1297" t="inlineStr">
        <is>
          <t>2024-05-01</t>
        </is>
      </c>
      <c r="C1297" t="inlineStr">
        <is>
          <t>Cachê de Músicos e Artistas</t>
        </is>
      </c>
      <c r="D1297" s="488" t="n">
        <v>-90042.55</v>
      </c>
      <c r="E1297" t="inlineStr">
        <is>
          <t>5/2024</t>
        </is>
      </c>
    </row>
    <row r="1298">
      <c r="A1298" t="inlineStr">
        <is>
          <t>Love Cabaret</t>
        </is>
      </c>
      <c r="B1298" t="inlineStr">
        <is>
          <t>2024-05-01</t>
        </is>
      </c>
      <c r="C1298" t="inlineStr">
        <is>
          <t>Alimentação e Transporte</t>
        </is>
      </c>
      <c r="D1298" s="488" t="n">
        <v>-3437.87</v>
      </c>
      <c r="E1298" t="inlineStr">
        <is>
          <t>5/2024</t>
        </is>
      </c>
    </row>
    <row r="1299">
      <c r="A1299" t="inlineStr">
        <is>
          <t>Love Cabaret</t>
        </is>
      </c>
      <c r="B1299" t="inlineStr">
        <is>
          <t>2024-05-01</t>
        </is>
      </c>
      <c r="C1299" t="inlineStr">
        <is>
          <t>Viagens e Estadias</t>
        </is>
      </c>
      <c r="D1299" s="488" t="n">
        <v>0</v>
      </c>
      <c r="E1299" t="inlineStr">
        <is>
          <t>5/2024</t>
        </is>
      </c>
    </row>
    <row r="1300">
      <c r="A1300" t="inlineStr">
        <is>
          <t>Love Cabaret</t>
        </is>
      </c>
      <c r="B1300" t="inlineStr">
        <is>
          <t>2024-05-01</t>
        </is>
      </c>
      <c r="C1300" t="inlineStr">
        <is>
          <t>Taxas e Licenças - Artístico</t>
        </is>
      </c>
      <c r="D1300" s="488" t="n">
        <v>0</v>
      </c>
      <c r="E1300" t="inlineStr">
        <is>
          <t>5/2024</t>
        </is>
      </c>
    </row>
    <row r="1301">
      <c r="A1301" t="inlineStr">
        <is>
          <t>Love Cabaret</t>
        </is>
      </c>
      <c r="B1301" t="inlineStr">
        <is>
          <t>2024-05-01</t>
        </is>
      </c>
      <c r="C1301" t="inlineStr">
        <is>
          <t>MDO Terceirizada - Artístico</t>
        </is>
      </c>
      <c r="D1301" s="488" t="n">
        <v>0</v>
      </c>
      <c r="E1301" t="inlineStr">
        <is>
          <t>5/2024</t>
        </is>
      </c>
    </row>
    <row r="1302">
      <c r="A1302" t="inlineStr">
        <is>
          <t>Love Cabaret</t>
        </is>
      </c>
      <c r="B1302" t="inlineStr">
        <is>
          <t>2024-05-01</t>
        </is>
      </c>
      <c r="C1302" t="inlineStr">
        <is>
          <t>Custos Ténico de Som</t>
        </is>
      </c>
      <c r="D1302" s="488" t="n">
        <v>-35002.5</v>
      </c>
      <c r="E1302" t="inlineStr">
        <is>
          <t>5/2024</t>
        </is>
      </c>
    </row>
    <row r="1303">
      <c r="A1303" t="inlineStr">
        <is>
          <t>Love Cabaret</t>
        </is>
      </c>
      <c r="B1303" t="inlineStr">
        <is>
          <t>2024-05-01</t>
        </is>
      </c>
      <c r="C1303" t="inlineStr">
        <is>
          <t>Técnico de Som / Luz</t>
        </is>
      </c>
      <c r="D1303" s="488" t="n">
        <v>-21000</v>
      </c>
      <c r="E1303" t="inlineStr">
        <is>
          <t>5/2024</t>
        </is>
      </c>
    </row>
    <row r="1304">
      <c r="A1304" t="inlineStr">
        <is>
          <t>Love Cabaret</t>
        </is>
      </c>
      <c r="B1304" t="inlineStr">
        <is>
          <t>2024-05-01</t>
        </is>
      </c>
      <c r="C1304" t="inlineStr">
        <is>
          <t>Locação de Equipamentos Fixo</t>
        </is>
      </c>
      <c r="D1304" s="488" t="n">
        <v>-9802.5</v>
      </c>
      <c r="E1304" t="inlineStr">
        <is>
          <t>5/2024</t>
        </is>
      </c>
    </row>
    <row r="1305">
      <c r="A1305" t="inlineStr">
        <is>
          <t>Love Cabaret</t>
        </is>
      </c>
      <c r="B1305" t="inlineStr">
        <is>
          <t>2024-05-01</t>
        </is>
      </c>
      <c r="C1305" t="inlineStr">
        <is>
          <t>Locação de Equipamentos Variável</t>
        </is>
      </c>
      <c r="D1305" s="488" t="n">
        <v>-4200</v>
      </c>
      <c r="E1305" t="inlineStr">
        <is>
          <t>5/2024</t>
        </is>
      </c>
    </row>
    <row r="1306">
      <c r="A1306" t="inlineStr">
        <is>
          <t>Love Cabaret</t>
        </is>
      </c>
      <c r="B1306" t="inlineStr">
        <is>
          <t>2024-05-01</t>
        </is>
      </c>
      <c r="C1306" t="inlineStr">
        <is>
          <t>% sobre Receita Artístico</t>
        </is>
      </c>
      <c r="D1306" s="488" t="n">
        <v>-0.77</v>
      </c>
      <c r="E1306" t="inlineStr">
        <is>
          <t>5/2024</t>
        </is>
      </c>
    </row>
    <row r="1307">
      <c r="A1307" t="inlineStr">
        <is>
          <t>Love Cabaret</t>
        </is>
      </c>
      <c r="B1307" t="inlineStr">
        <is>
          <t>2024-05-01</t>
        </is>
      </c>
      <c r="C1307" t="inlineStr">
        <is>
          <t>% sobre Receita Bruta</t>
        </is>
      </c>
      <c r="D1307" s="488" t="n">
        <v>-0.19</v>
      </c>
      <c r="E1307" t="inlineStr">
        <is>
          <t>5/2024</t>
        </is>
      </c>
    </row>
    <row r="1308">
      <c r="A1308" t="inlineStr">
        <is>
          <t>Love Cabaret</t>
        </is>
      </c>
      <c r="B1308" t="inlineStr">
        <is>
          <t>2024-05-01</t>
        </is>
      </c>
      <c r="C1308" t="inlineStr">
        <is>
          <t>(-) Custos Eventos</t>
        </is>
      </c>
      <c r="D1308" s="488" t="n">
        <v>-11206.01</v>
      </c>
      <c r="E1308" t="inlineStr">
        <is>
          <t>5/2024</t>
        </is>
      </c>
    </row>
    <row r="1309">
      <c r="A1309" t="inlineStr">
        <is>
          <t>Love Cabaret</t>
        </is>
      </c>
      <c r="B1309" t="inlineStr">
        <is>
          <t>2024-05-01</t>
        </is>
      </c>
      <c r="C1309" t="inlineStr">
        <is>
          <t>MDO</t>
        </is>
      </c>
      <c r="D1309" s="488" t="n">
        <v>-11206.01</v>
      </c>
      <c r="E1309" t="inlineStr">
        <is>
          <t>5/2024</t>
        </is>
      </c>
    </row>
    <row r="1310">
      <c r="A1310" t="inlineStr">
        <is>
          <t>Love Cabaret</t>
        </is>
      </c>
      <c r="B1310" t="inlineStr">
        <is>
          <t>2024-05-01</t>
        </is>
      </c>
      <c r="C1310" t="inlineStr">
        <is>
          <t>MDO Terceirizada - Eventos</t>
        </is>
      </c>
      <c r="D1310" s="488" t="n">
        <v>0</v>
      </c>
      <c r="E1310" t="inlineStr">
        <is>
          <t>5/2024</t>
        </is>
      </c>
    </row>
    <row r="1311">
      <c r="A1311" t="inlineStr">
        <is>
          <t>Love Cabaret</t>
        </is>
      </c>
      <c r="B1311" t="inlineStr">
        <is>
          <t>2024-05-01</t>
        </is>
      </c>
      <c r="C1311" t="inlineStr">
        <is>
          <t>Comissões de Vendas - Eventos</t>
        </is>
      </c>
      <c r="D1311" s="488" t="n">
        <v>-11206.01</v>
      </c>
      <c r="E1311" t="inlineStr">
        <is>
          <t>5/2024</t>
        </is>
      </c>
    </row>
    <row r="1312">
      <c r="A1312" t="inlineStr">
        <is>
          <t>Love Cabaret</t>
        </is>
      </c>
      <c r="B1312" t="inlineStr">
        <is>
          <t>2024-05-01</t>
        </is>
      </c>
      <c r="C1312" t="inlineStr">
        <is>
          <t>Serviços de Terceiros - Eventos</t>
        </is>
      </c>
      <c r="D1312" s="488" t="n">
        <v>0</v>
      </c>
      <c r="E1312" t="inlineStr">
        <is>
          <t>5/2024</t>
        </is>
      </c>
    </row>
    <row r="1313">
      <c r="A1313" t="inlineStr">
        <is>
          <t>Love Cabaret</t>
        </is>
      </c>
      <c r="B1313" t="inlineStr">
        <is>
          <t>2024-05-01</t>
        </is>
      </c>
      <c r="C1313" t="inlineStr">
        <is>
          <t>Serviços Terceirizados - Eventos</t>
        </is>
      </c>
      <c r="D1313" s="488" t="n">
        <v>0</v>
      </c>
      <c r="E1313" t="inlineStr">
        <is>
          <t>5/2024</t>
        </is>
      </c>
    </row>
    <row r="1314">
      <c r="A1314" t="inlineStr">
        <is>
          <t>Love Cabaret</t>
        </is>
      </c>
      <c r="B1314" t="inlineStr">
        <is>
          <t>2024-05-01</t>
        </is>
      </c>
      <c r="C1314" t="inlineStr">
        <is>
          <t>Serviço de Segurança - Eventos</t>
        </is>
      </c>
      <c r="D1314" s="488" t="n">
        <v>0</v>
      </c>
      <c r="E1314" t="inlineStr">
        <is>
          <t>5/2024</t>
        </is>
      </c>
    </row>
    <row r="1315">
      <c r="A1315" t="inlineStr">
        <is>
          <t>Love Cabaret</t>
        </is>
      </c>
      <c r="B1315" t="inlineStr">
        <is>
          <t>2024-05-01</t>
        </is>
      </c>
      <c r="C1315" t="inlineStr">
        <is>
          <t>Artistas e Palestrantes - Eventos</t>
        </is>
      </c>
      <c r="D1315" s="488" t="n">
        <v>0</v>
      </c>
      <c r="E1315" t="inlineStr">
        <is>
          <t>5/2024</t>
        </is>
      </c>
    </row>
    <row r="1316">
      <c r="A1316" t="inlineStr">
        <is>
          <t>Love Cabaret</t>
        </is>
      </c>
      <c r="B1316" t="inlineStr">
        <is>
          <t>2024-05-01</t>
        </is>
      </c>
      <c r="C1316" t="inlineStr">
        <is>
          <t>Decoração - Eventos</t>
        </is>
      </c>
      <c r="D1316" s="488" t="n">
        <v>0</v>
      </c>
      <c r="E1316" t="inlineStr">
        <is>
          <t>5/2024</t>
        </is>
      </c>
    </row>
    <row r="1317">
      <c r="A1317" t="inlineStr">
        <is>
          <t>Love Cabaret</t>
        </is>
      </c>
      <c r="B1317" t="inlineStr">
        <is>
          <t>2024-05-01</t>
        </is>
      </c>
      <c r="C1317" t="inlineStr">
        <is>
          <t>Material de Consumo</t>
        </is>
      </c>
      <c r="D1317" s="488" t="n">
        <v>0</v>
      </c>
      <c r="E1317" t="inlineStr">
        <is>
          <t>5/2024</t>
        </is>
      </c>
    </row>
    <row r="1318">
      <c r="A1318" t="inlineStr">
        <is>
          <t>Love Cabaret</t>
        </is>
      </c>
      <c r="B1318" t="inlineStr">
        <is>
          <t>2024-05-01</t>
        </is>
      </c>
      <c r="C1318" t="inlineStr">
        <is>
          <t>Material Descartável - Eventos</t>
        </is>
      </c>
      <c r="D1318" s="488" t="n">
        <v>0</v>
      </c>
      <c r="E1318" t="inlineStr">
        <is>
          <t>5/2024</t>
        </is>
      </c>
    </row>
    <row r="1319">
      <c r="A1319" t="inlineStr">
        <is>
          <t>Love Cabaret</t>
        </is>
      </c>
      <c r="B1319" t="inlineStr">
        <is>
          <t>2024-05-01</t>
        </is>
      </c>
      <c r="C1319" t="inlineStr">
        <is>
          <t>Brindes e Confraternizações - Eventos</t>
        </is>
      </c>
      <c r="D1319" s="488" t="n">
        <v>0</v>
      </c>
      <c r="E1319" t="inlineStr">
        <is>
          <t>5/2024</t>
        </is>
      </c>
    </row>
    <row r="1320">
      <c r="A1320" t="inlineStr">
        <is>
          <t>Love Cabaret</t>
        </is>
      </c>
      <c r="B1320" t="inlineStr">
        <is>
          <t>2024-05-01</t>
        </is>
      </c>
      <c r="C1320" t="inlineStr">
        <is>
          <t>Material de Escritório - Eventos</t>
        </is>
      </c>
      <c r="D1320" s="488" t="n">
        <v>0</v>
      </c>
      <c r="E1320" t="inlineStr">
        <is>
          <t>5/2024</t>
        </is>
      </c>
    </row>
    <row r="1321">
      <c r="A1321" t="inlineStr">
        <is>
          <t>Love Cabaret</t>
        </is>
      </c>
      <c r="B1321" t="inlineStr">
        <is>
          <t>2024-05-01</t>
        </is>
      </c>
      <c r="C1321" t="inlineStr">
        <is>
          <t>Material de Manutenção - Eventos</t>
        </is>
      </c>
      <c r="D1321" s="488" t="n">
        <v>0</v>
      </c>
      <c r="E1321" t="inlineStr">
        <is>
          <t>5/2024</t>
        </is>
      </c>
    </row>
    <row r="1322">
      <c r="A1322" t="inlineStr">
        <is>
          <t>Love Cabaret</t>
        </is>
      </c>
      <c r="B1322" t="inlineStr">
        <is>
          <t>2024-05-01</t>
        </is>
      </c>
      <c r="C1322" t="inlineStr">
        <is>
          <t>Manutenção Geral</t>
        </is>
      </c>
      <c r="D1322" s="488" t="n">
        <v>0</v>
      </c>
      <c r="E1322" t="inlineStr">
        <is>
          <t>5/2024</t>
        </is>
      </c>
    </row>
    <row r="1323">
      <c r="A1323" t="inlineStr">
        <is>
          <t>Love Cabaret</t>
        </is>
      </c>
      <c r="B1323" t="inlineStr">
        <is>
          <t>2024-05-01</t>
        </is>
      </c>
      <c r="C1323" t="inlineStr">
        <is>
          <t>Serviço de Manutenção - Estrutura - Eventos</t>
        </is>
      </c>
      <c r="D1323" s="488" t="n">
        <v>0</v>
      </c>
      <c r="E1323" t="inlineStr">
        <is>
          <t>5/2024</t>
        </is>
      </c>
    </row>
    <row r="1324">
      <c r="A1324" t="inlineStr">
        <is>
          <t>Love Cabaret</t>
        </is>
      </c>
      <c r="B1324" t="inlineStr">
        <is>
          <t>2024-05-01</t>
        </is>
      </c>
      <c r="C1324" t="inlineStr">
        <is>
          <t>Serviço de Manutenção - Equipamentos - Eventos</t>
        </is>
      </c>
      <c r="D1324" s="488" t="n">
        <v>0</v>
      </c>
      <c r="E1324" t="inlineStr">
        <is>
          <t>5/2024</t>
        </is>
      </c>
    </row>
    <row r="1325">
      <c r="A1325" t="inlineStr">
        <is>
          <t>Love Cabaret</t>
        </is>
      </c>
      <c r="B1325" t="inlineStr">
        <is>
          <t>2024-05-01</t>
        </is>
      </c>
      <c r="C1325" t="inlineStr">
        <is>
          <t>Transportes</t>
        </is>
      </c>
      <c r="D1325" s="488" t="n">
        <v>0</v>
      </c>
      <c r="E1325" t="inlineStr">
        <is>
          <t>5/2024</t>
        </is>
      </c>
    </row>
    <row r="1326">
      <c r="A1326" t="inlineStr">
        <is>
          <t>Love Cabaret</t>
        </is>
      </c>
      <c r="B1326" t="inlineStr">
        <is>
          <t>2024-05-01</t>
        </is>
      </c>
      <c r="C1326" t="inlineStr">
        <is>
          <t>Viagens e Estadias - Eventos</t>
        </is>
      </c>
      <c r="D1326" s="488" t="n">
        <v>0</v>
      </c>
      <c r="E1326" t="inlineStr">
        <is>
          <t>5/2024</t>
        </is>
      </c>
    </row>
    <row r="1327">
      <c r="A1327" t="inlineStr">
        <is>
          <t>Love Cabaret</t>
        </is>
      </c>
      <c r="B1327" t="inlineStr">
        <is>
          <t>2024-05-01</t>
        </is>
      </c>
      <c r="C1327" t="inlineStr">
        <is>
          <t>Transporte Equipe - Eventos</t>
        </is>
      </c>
      <c r="D1327" s="488" t="n">
        <v>0</v>
      </c>
      <c r="E1327" t="inlineStr">
        <is>
          <t>5/2024</t>
        </is>
      </c>
    </row>
    <row r="1328">
      <c r="A1328" t="inlineStr">
        <is>
          <t>Love Cabaret</t>
        </is>
      </c>
      <c r="B1328" t="inlineStr">
        <is>
          <t>2024-05-01</t>
        </is>
      </c>
      <c r="C1328" t="inlineStr">
        <is>
          <t>Fretes e Carretos - Eventos</t>
        </is>
      </c>
      <c r="D1328" s="488" t="n">
        <v>0</v>
      </c>
      <c r="E1328" t="inlineStr">
        <is>
          <t>5/2024</t>
        </is>
      </c>
    </row>
    <row r="1329">
      <c r="A1329" t="inlineStr">
        <is>
          <t>Love Cabaret</t>
        </is>
      </c>
      <c r="B1329" t="inlineStr">
        <is>
          <t>2024-05-01</t>
        </is>
      </c>
      <c r="C1329" t="inlineStr">
        <is>
          <t>Locações</t>
        </is>
      </c>
      <c r="D1329" s="488" t="n">
        <v>0</v>
      </c>
      <c r="E1329" t="inlineStr">
        <is>
          <t>5/2024</t>
        </is>
      </c>
    </row>
    <row r="1330">
      <c r="A1330" t="inlineStr">
        <is>
          <t>Love Cabaret</t>
        </is>
      </c>
      <c r="B1330" t="inlineStr">
        <is>
          <t>2024-05-01</t>
        </is>
      </c>
      <c r="C1330" t="inlineStr">
        <is>
          <t>Locação de Utensílios - Eventos</t>
        </is>
      </c>
      <c r="D1330" s="488" t="n">
        <v>0</v>
      </c>
      <c r="E1330" t="inlineStr">
        <is>
          <t>5/2024</t>
        </is>
      </c>
    </row>
    <row r="1331">
      <c r="A1331" t="inlineStr">
        <is>
          <t>Love Cabaret</t>
        </is>
      </c>
      <c r="B1331" t="inlineStr">
        <is>
          <t>2024-05-01</t>
        </is>
      </c>
      <c r="C1331" t="inlineStr">
        <is>
          <t>Locação de Equipamentos - Eventos</t>
        </is>
      </c>
      <c r="D1331" s="488" t="n">
        <v>0</v>
      </c>
      <c r="E1331" t="inlineStr">
        <is>
          <t>5/2024</t>
        </is>
      </c>
    </row>
    <row r="1332">
      <c r="A1332" t="inlineStr">
        <is>
          <t>Love Cabaret</t>
        </is>
      </c>
      <c r="B1332" t="inlineStr">
        <is>
          <t>2024-05-01</t>
        </is>
      </c>
      <c r="C1332" t="inlineStr">
        <is>
          <t>Locação de Mobiliário - Eventos</t>
        </is>
      </c>
      <c r="D1332" s="488" t="n">
        <v>0</v>
      </c>
      <c r="E1332" t="inlineStr">
        <is>
          <t>5/2024</t>
        </is>
      </c>
    </row>
    <row r="1333">
      <c r="A1333" t="inlineStr">
        <is>
          <t>Love Cabaret</t>
        </is>
      </c>
      <c r="B1333" t="inlineStr">
        <is>
          <t>2024-05-01</t>
        </is>
      </c>
      <c r="C1333" t="inlineStr">
        <is>
          <t>Locação de Coberturas - Eventos</t>
        </is>
      </c>
      <c r="D1333" s="488" t="n">
        <v>0</v>
      </c>
      <c r="E1333" t="inlineStr">
        <is>
          <t>5/2024</t>
        </is>
      </c>
    </row>
    <row r="1334">
      <c r="A1334" t="inlineStr">
        <is>
          <t>Love Cabaret</t>
        </is>
      </c>
      <c r="B1334" t="inlineStr">
        <is>
          <t>2024-05-01</t>
        </is>
      </c>
      <c r="C1334" t="inlineStr">
        <is>
          <t>Repasses Locação de Espaço</t>
        </is>
      </c>
      <c r="D1334" s="488" t="n">
        <v>0</v>
      </c>
      <c r="E1334" t="inlineStr">
        <is>
          <t>5/2024</t>
        </is>
      </c>
    </row>
    <row r="1335">
      <c r="A1335" t="inlineStr">
        <is>
          <t>Love Cabaret</t>
        </is>
      </c>
      <c r="B1335" t="inlineStr">
        <is>
          <t>2024-05-01</t>
        </is>
      </c>
      <c r="C1335" t="inlineStr">
        <is>
          <t>Repasse Gazit - Locação Aroo</t>
        </is>
      </c>
      <c r="D1335" s="488" t="n">
        <v>0</v>
      </c>
      <c r="E1335" t="inlineStr">
        <is>
          <t>5/2024</t>
        </is>
      </c>
    </row>
    <row r="1336">
      <c r="A1336" t="inlineStr">
        <is>
          <t>Love Cabaret</t>
        </is>
      </c>
      <c r="B1336" t="inlineStr">
        <is>
          <t>2024-05-01</t>
        </is>
      </c>
      <c r="C1336" t="inlineStr">
        <is>
          <t>Repasse Gazit - Locação Anexo Abaru</t>
        </is>
      </c>
      <c r="D1336" s="488" t="n">
        <v>0</v>
      </c>
      <c r="E1336" t="inlineStr">
        <is>
          <t>5/2024</t>
        </is>
      </c>
    </row>
    <row r="1337">
      <c r="A1337" t="inlineStr">
        <is>
          <t>Love Cabaret</t>
        </is>
      </c>
      <c r="B1337" t="inlineStr">
        <is>
          <t>2024-05-01</t>
        </is>
      </c>
      <c r="C1337" t="inlineStr">
        <is>
          <t>% sobre Receita de Eventos</t>
        </is>
      </c>
      <c r="D1337" s="488" t="n">
        <v>-0.09</v>
      </c>
      <c r="E1337" t="inlineStr">
        <is>
          <t>5/2024</t>
        </is>
      </c>
    </row>
    <row r="1338">
      <c r="A1338" t="inlineStr">
        <is>
          <t>Love Cabaret</t>
        </is>
      </c>
      <c r="B1338" t="inlineStr">
        <is>
          <t>2024-05-01</t>
        </is>
      </c>
      <c r="C1338" t="inlineStr">
        <is>
          <t>% sobre Receita Bruta</t>
        </is>
      </c>
      <c r="D1338" s="488" t="n">
        <v>-0.02</v>
      </c>
      <c r="E1338" t="inlineStr">
        <is>
          <t>5/2024</t>
        </is>
      </c>
    </row>
    <row r="1339">
      <c r="A1339" t="inlineStr">
        <is>
          <t>Love Cabaret</t>
        </is>
      </c>
      <c r="B1339" t="inlineStr">
        <is>
          <t>2024-05-01</t>
        </is>
      </c>
      <c r="C1339" t="inlineStr">
        <is>
          <t>(-) Dedução da Gorjeta</t>
        </is>
      </c>
      <c r="D1339" s="488" t="n">
        <v>-14526.25</v>
      </c>
      <c r="E1339" t="inlineStr">
        <is>
          <t>5/2024</t>
        </is>
      </c>
    </row>
    <row r="1340">
      <c r="A1340" t="inlineStr">
        <is>
          <t>Love Cabaret</t>
        </is>
      </c>
      <c r="B1340" t="inlineStr">
        <is>
          <t>2024-05-01</t>
        </is>
      </c>
      <c r="C1340" t="inlineStr">
        <is>
          <t>-  Comissões e Gorjeta</t>
        </is>
      </c>
      <c r="D1340" s="488" t="n">
        <v>-14526.25</v>
      </c>
      <c r="E1340" t="inlineStr">
        <is>
          <t>5/2024</t>
        </is>
      </c>
    </row>
    <row r="1341">
      <c r="A1341" t="inlineStr">
        <is>
          <t>Love Cabaret</t>
        </is>
      </c>
      <c r="B1341" t="inlineStr">
        <is>
          <t>2024-05-01</t>
        </is>
      </c>
      <c r="C1341" t="inlineStr">
        <is>
          <t>% sobre Receita Bruta</t>
        </is>
      </c>
      <c r="D1341" s="488" t="n">
        <v>-0.02</v>
      </c>
      <c r="E1341" t="inlineStr">
        <is>
          <t>5/2024</t>
        </is>
      </c>
    </row>
    <row r="1342">
      <c r="A1342" t="inlineStr">
        <is>
          <t>Love Cabaret</t>
        </is>
      </c>
      <c r="B1342" t="inlineStr">
        <is>
          <t>2024-05-01</t>
        </is>
      </c>
      <c r="C1342" t="inlineStr">
        <is>
          <t>(-) Deduções sobre Venda</t>
        </is>
      </c>
      <c r="D1342" s="488" t="n">
        <v>-7071.92</v>
      </c>
      <c r="E1342" t="inlineStr">
        <is>
          <t>5/2024</t>
        </is>
      </c>
    </row>
    <row r="1343">
      <c r="A1343" t="inlineStr">
        <is>
          <t>Love Cabaret</t>
        </is>
      </c>
      <c r="B1343" t="inlineStr">
        <is>
          <t>2024-05-01</t>
        </is>
      </c>
      <c r="C1343" t="inlineStr">
        <is>
          <t>Meios de pagamento</t>
        </is>
      </c>
      <c r="D1343" s="488" t="n">
        <v>-7071.92</v>
      </c>
      <c r="E1343" t="inlineStr">
        <is>
          <t>5/2024</t>
        </is>
      </c>
    </row>
    <row r="1344">
      <c r="A1344" t="inlineStr">
        <is>
          <t>Love Cabaret</t>
        </is>
      </c>
      <c r="B1344" t="inlineStr">
        <is>
          <t>2024-05-01</t>
        </is>
      </c>
      <c r="C1344" t="inlineStr">
        <is>
          <t>Meios de pagamento - Delivery</t>
        </is>
      </c>
      <c r="D1344" s="488" t="n">
        <v>0</v>
      </c>
      <c r="E1344" t="inlineStr">
        <is>
          <t>5/2024</t>
        </is>
      </c>
    </row>
    <row r="1345">
      <c r="A1345" t="inlineStr">
        <is>
          <t>Love Cabaret</t>
        </is>
      </c>
      <c r="B1345" t="inlineStr">
        <is>
          <t>2024-05-01</t>
        </is>
      </c>
      <c r="C1345" t="inlineStr">
        <is>
          <t>Inadimplência</t>
        </is>
      </c>
      <c r="D1345" s="488" t="n">
        <v>0</v>
      </c>
      <c r="E1345" t="inlineStr">
        <is>
          <t>5/2024</t>
        </is>
      </c>
    </row>
    <row r="1346">
      <c r="A1346" t="inlineStr">
        <is>
          <t>Love Cabaret</t>
        </is>
      </c>
      <c r="B1346" t="inlineStr">
        <is>
          <t>2024-05-01</t>
        </is>
      </c>
      <c r="C1346" t="inlineStr">
        <is>
          <t>Outros D</t>
        </is>
      </c>
      <c r="D1346" s="488" t="n">
        <v>0</v>
      </c>
      <c r="E1346" t="inlineStr">
        <is>
          <t>5/2024</t>
        </is>
      </c>
    </row>
    <row r="1347">
      <c r="A1347" t="inlineStr">
        <is>
          <t>Love Cabaret</t>
        </is>
      </c>
      <c r="B1347" t="inlineStr">
        <is>
          <t>2024-05-01</t>
        </is>
      </c>
      <c r="C1347" t="inlineStr">
        <is>
          <t>% sobre Receita Bruta</t>
        </is>
      </c>
      <c r="D1347" s="488" t="n">
        <v>-0.01</v>
      </c>
      <c r="E1347" t="inlineStr">
        <is>
          <t>5/2024</t>
        </is>
      </c>
    </row>
    <row r="1348">
      <c r="A1348" t="inlineStr">
        <is>
          <t>Love Cabaret</t>
        </is>
      </c>
      <c r="B1348" t="inlineStr">
        <is>
          <t>2024-05-01</t>
        </is>
      </c>
      <c r="C1348" t="inlineStr">
        <is>
          <t>MARGEM BRUTA DE CONTRIBUIÇÃO</t>
        </is>
      </c>
      <c r="D1348" s="488" t="n">
        <v>344078.53</v>
      </c>
      <c r="E1348" t="inlineStr">
        <is>
          <t>5/2024</t>
        </is>
      </c>
    </row>
    <row r="1349">
      <c r="A1349" t="inlineStr">
        <is>
          <t>Love Cabaret</t>
        </is>
      </c>
      <c r="B1349" t="inlineStr">
        <is>
          <t>2024-05-01</t>
        </is>
      </c>
      <c r="C1349" t="inlineStr">
        <is>
          <t>% sobre Receita</t>
        </is>
      </c>
      <c r="D1349" s="488" t="n">
        <v>0.52</v>
      </c>
      <c r="E1349" t="inlineStr">
        <is>
          <t>5/2024</t>
        </is>
      </c>
    </row>
    <row r="1350">
      <c r="A1350" t="inlineStr">
        <is>
          <t>Love Cabaret</t>
        </is>
      </c>
      <c r="B1350" t="inlineStr">
        <is>
          <t>2024-05-01</t>
        </is>
      </c>
      <c r="C1350" t="inlineStr">
        <is>
          <t>PESSOAL</t>
        </is>
      </c>
      <c r="D1350" s="488" t="n">
        <v>-335509.1</v>
      </c>
      <c r="E1350" t="inlineStr">
        <is>
          <t>5/2024</t>
        </is>
      </c>
    </row>
    <row r="1351">
      <c r="A1351" t="inlineStr">
        <is>
          <t>Love Cabaret</t>
        </is>
      </c>
      <c r="B1351" t="inlineStr">
        <is>
          <t>2024-05-01</t>
        </is>
      </c>
      <c r="C1351" t="inlineStr">
        <is>
          <t>PJ</t>
        </is>
      </c>
      <c r="D1351" s="488" t="n">
        <v>-43640</v>
      </c>
      <c r="E1351" t="inlineStr">
        <is>
          <t>5/2024</t>
        </is>
      </c>
    </row>
    <row r="1352">
      <c r="A1352" t="inlineStr">
        <is>
          <t>Love Cabaret</t>
        </is>
      </c>
      <c r="B1352" t="inlineStr">
        <is>
          <t>2024-05-01</t>
        </is>
      </c>
      <c r="C1352" t="inlineStr">
        <is>
          <t>- Squad</t>
        </is>
      </c>
      <c r="D1352" s="488" t="n">
        <v>-21140</v>
      </c>
      <c r="E1352" t="inlineStr">
        <is>
          <t>5/2024</t>
        </is>
      </c>
    </row>
    <row r="1353">
      <c r="A1353" t="inlineStr">
        <is>
          <t>Love Cabaret</t>
        </is>
      </c>
      <c r="B1353" t="inlineStr">
        <is>
          <t>2024-05-01</t>
        </is>
      </c>
      <c r="C1353" t="inlineStr">
        <is>
          <t>- Gerente</t>
        </is>
      </c>
      <c r="D1353" s="488" t="n">
        <v>-6600</v>
      </c>
      <c r="E1353" t="inlineStr">
        <is>
          <t>5/2024</t>
        </is>
      </c>
    </row>
    <row r="1354">
      <c r="A1354" t="inlineStr">
        <is>
          <t>Love Cabaret</t>
        </is>
      </c>
      <c r="B1354" t="inlineStr">
        <is>
          <t>2024-05-01</t>
        </is>
      </c>
      <c r="C1354" t="inlineStr">
        <is>
          <t>- Subgerente</t>
        </is>
      </c>
      <c r="D1354" s="488" t="n">
        <v>0</v>
      </c>
      <c r="E1354" t="inlineStr">
        <is>
          <t>5/2024</t>
        </is>
      </c>
    </row>
    <row r="1355">
      <c r="A1355" t="inlineStr">
        <is>
          <t>Love Cabaret</t>
        </is>
      </c>
      <c r="B1355" t="inlineStr">
        <is>
          <t>2024-05-01</t>
        </is>
      </c>
      <c r="C1355" t="inlineStr">
        <is>
          <t>- Coordenador</t>
        </is>
      </c>
      <c r="D1355" s="488" t="n">
        <v>-8400</v>
      </c>
      <c r="E1355" t="inlineStr">
        <is>
          <t>5/2024</t>
        </is>
      </c>
    </row>
    <row r="1356">
      <c r="A1356" t="inlineStr">
        <is>
          <t>Love Cabaret</t>
        </is>
      </c>
      <c r="B1356" t="inlineStr">
        <is>
          <t>2024-05-01</t>
        </is>
      </c>
      <c r="C1356" t="inlineStr">
        <is>
          <t>- Administrativa</t>
        </is>
      </c>
      <c r="D1356" s="488" t="n">
        <v>-3500</v>
      </c>
      <c r="E1356" t="inlineStr">
        <is>
          <t>5/2024</t>
        </is>
      </c>
    </row>
    <row r="1357">
      <c r="A1357" t="inlineStr">
        <is>
          <t>Love Cabaret</t>
        </is>
      </c>
      <c r="B1357" t="inlineStr">
        <is>
          <t>2024-05-01</t>
        </is>
      </c>
      <c r="C1357" t="inlineStr">
        <is>
          <t>- Chefe de Cozinha</t>
        </is>
      </c>
      <c r="D1357" s="488" t="n">
        <v>0</v>
      </c>
      <c r="E1357" t="inlineStr">
        <is>
          <t>5/2024</t>
        </is>
      </c>
    </row>
    <row r="1358">
      <c r="A1358" t="inlineStr">
        <is>
          <t>Love Cabaret</t>
        </is>
      </c>
      <c r="B1358" t="inlineStr">
        <is>
          <t>2024-05-01</t>
        </is>
      </c>
      <c r="C1358" t="inlineStr">
        <is>
          <t>- Chefe de Bar</t>
        </is>
      </c>
      <c r="D1358" s="488" t="n">
        <v>-4000</v>
      </c>
      <c r="E1358" t="inlineStr">
        <is>
          <t>5/2024</t>
        </is>
      </c>
    </row>
    <row r="1359">
      <c r="A1359" t="inlineStr">
        <is>
          <t>Love Cabaret</t>
        </is>
      </c>
      <c r="B1359" t="inlineStr">
        <is>
          <t>2024-05-01</t>
        </is>
      </c>
      <c r="C1359" t="inlineStr">
        <is>
          <t>- Sub Chefe de Cozinha</t>
        </is>
      </c>
      <c r="D1359" s="488" t="n">
        <v>0</v>
      </c>
      <c r="E1359" t="inlineStr">
        <is>
          <t>5/2024</t>
        </is>
      </c>
    </row>
    <row r="1360">
      <c r="A1360" t="inlineStr">
        <is>
          <t>Love Cabaret</t>
        </is>
      </c>
      <c r="B1360" t="inlineStr">
        <is>
          <t>2024-05-01</t>
        </is>
      </c>
      <c r="C1360" t="inlineStr">
        <is>
          <t>- Sub Chefe De Bar</t>
        </is>
      </c>
      <c r="D1360" s="488" t="n">
        <v>0</v>
      </c>
      <c r="E1360" t="inlineStr">
        <is>
          <t>5/2024</t>
        </is>
      </c>
    </row>
    <row r="1361">
      <c r="A1361" t="inlineStr">
        <is>
          <t>Love Cabaret</t>
        </is>
      </c>
      <c r="B1361" t="inlineStr">
        <is>
          <t>2024-05-01</t>
        </is>
      </c>
      <c r="C1361" t="inlineStr">
        <is>
          <t>- Maitre</t>
        </is>
      </c>
      <c r="D1361" s="488" t="n">
        <v>0</v>
      </c>
      <c r="E1361" t="inlineStr">
        <is>
          <t>5/2024</t>
        </is>
      </c>
    </row>
    <row r="1362">
      <c r="A1362" t="inlineStr">
        <is>
          <t>Love Cabaret</t>
        </is>
      </c>
      <c r="B1362" t="inlineStr">
        <is>
          <t>2024-05-01</t>
        </is>
      </c>
      <c r="C1362" t="inlineStr">
        <is>
          <t>- Chefe de Fila</t>
        </is>
      </c>
      <c r="D1362" s="488" t="n">
        <v>0</v>
      </c>
      <c r="E1362" t="inlineStr">
        <is>
          <t>5/2024</t>
        </is>
      </c>
    </row>
    <row r="1363">
      <c r="A1363" t="inlineStr">
        <is>
          <t>Love Cabaret</t>
        </is>
      </c>
      <c r="B1363" t="inlineStr">
        <is>
          <t>2024-05-01</t>
        </is>
      </c>
      <c r="C1363" t="inlineStr">
        <is>
          <t>- Hostess</t>
        </is>
      </c>
      <c r="D1363" s="488" t="n">
        <v>0</v>
      </c>
      <c r="E1363" t="inlineStr">
        <is>
          <t>5/2024</t>
        </is>
      </c>
    </row>
    <row r="1364">
      <c r="A1364" t="inlineStr">
        <is>
          <t>Love Cabaret</t>
        </is>
      </c>
      <c r="B1364" t="inlineStr">
        <is>
          <t>2024-05-01</t>
        </is>
      </c>
      <c r="C1364" t="inlineStr">
        <is>
          <t>MDO CLT - Salário</t>
        </is>
      </c>
      <c r="D1364" s="488" t="n">
        <v>-119405.91</v>
      </c>
      <c r="E1364" t="inlineStr">
        <is>
          <t>5/2024</t>
        </is>
      </c>
    </row>
    <row r="1365">
      <c r="A1365" t="inlineStr">
        <is>
          <t>Love Cabaret</t>
        </is>
      </c>
      <c r="B1365" t="inlineStr">
        <is>
          <t>2024-05-01</t>
        </is>
      </c>
      <c r="C1365" t="inlineStr">
        <is>
          <t>-  Maitre</t>
        </is>
      </c>
      <c r="D1365" s="488" t="n">
        <v>0</v>
      </c>
      <c r="E1365" t="inlineStr">
        <is>
          <t>5/2024</t>
        </is>
      </c>
    </row>
    <row r="1366">
      <c r="A1366" t="inlineStr">
        <is>
          <t>Love Cabaret</t>
        </is>
      </c>
      <c r="B1366" t="inlineStr">
        <is>
          <t>2024-05-01</t>
        </is>
      </c>
      <c r="C1366" t="inlineStr">
        <is>
          <t>-  Garçon III</t>
        </is>
      </c>
      <c r="D1366" s="488" t="n">
        <v>0</v>
      </c>
      <c r="E1366" t="inlineStr">
        <is>
          <t>5/2024</t>
        </is>
      </c>
    </row>
    <row r="1367">
      <c r="A1367" t="inlineStr">
        <is>
          <t>Love Cabaret</t>
        </is>
      </c>
      <c r="B1367" t="inlineStr">
        <is>
          <t>2024-05-01</t>
        </is>
      </c>
      <c r="C1367" t="inlineStr">
        <is>
          <t>-  Garçon II</t>
        </is>
      </c>
      <c r="D1367" s="488" t="n">
        <v>0</v>
      </c>
      <c r="E1367" t="inlineStr">
        <is>
          <t>5/2024</t>
        </is>
      </c>
    </row>
    <row r="1368">
      <c r="A1368" t="inlineStr">
        <is>
          <t>Love Cabaret</t>
        </is>
      </c>
      <c r="B1368" t="inlineStr">
        <is>
          <t>2024-05-01</t>
        </is>
      </c>
      <c r="C1368" t="inlineStr">
        <is>
          <t>-  Garçon I</t>
        </is>
      </c>
      <c r="D1368" s="488" t="n">
        <v>0</v>
      </c>
      <c r="E1368" t="inlineStr">
        <is>
          <t>5/2024</t>
        </is>
      </c>
    </row>
    <row r="1369">
      <c r="A1369" t="inlineStr">
        <is>
          <t>Love Cabaret</t>
        </is>
      </c>
      <c r="B1369" t="inlineStr">
        <is>
          <t>2024-05-01</t>
        </is>
      </c>
      <c r="C1369" t="inlineStr">
        <is>
          <t>-  Passador de Chopp</t>
        </is>
      </c>
      <c r="D1369" s="488" t="n">
        <v>0</v>
      </c>
      <c r="E1369" t="inlineStr">
        <is>
          <t>5/2024</t>
        </is>
      </c>
    </row>
    <row r="1370">
      <c r="A1370" t="inlineStr">
        <is>
          <t>Love Cabaret</t>
        </is>
      </c>
      <c r="B1370" t="inlineStr">
        <is>
          <t>2024-05-01</t>
        </is>
      </c>
      <c r="C1370" t="inlineStr">
        <is>
          <t>-  Cumin</t>
        </is>
      </c>
      <c r="D1370" s="488" t="n">
        <v>0</v>
      </c>
      <c r="E1370" t="inlineStr">
        <is>
          <t>5/2024</t>
        </is>
      </c>
    </row>
    <row r="1371">
      <c r="A1371" t="inlineStr">
        <is>
          <t>Love Cabaret</t>
        </is>
      </c>
      <c r="B1371" t="inlineStr">
        <is>
          <t>2024-05-01</t>
        </is>
      </c>
      <c r="C1371" t="inlineStr">
        <is>
          <t>-  Sub Chefe de Bar</t>
        </is>
      </c>
      <c r="D1371" s="488" t="n">
        <v>0</v>
      </c>
      <c r="E1371" t="inlineStr">
        <is>
          <t>5/2024</t>
        </is>
      </c>
    </row>
    <row r="1372">
      <c r="A1372" t="inlineStr">
        <is>
          <t>Love Cabaret</t>
        </is>
      </c>
      <c r="B1372" t="inlineStr">
        <is>
          <t>2024-05-01</t>
        </is>
      </c>
      <c r="C1372" t="inlineStr">
        <is>
          <t>-  Bartender III</t>
        </is>
      </c>
      <c r="D1372" s="488" t="n">
        <v>0</v>
      </c>
      <c r="E1372" t="inlineStr">
        <is>
          <t>5/2024</t>
        </is>
      </c>
    </row>
    <row r="1373">
      <c r="A1373" t="inlineStr">
        <is>
          <t>Love Cabaret</t>
        </is>
      </c>
      <c r="B1373" t="inlineStr">
        <is>
          <t>2024-05-01</t>
        </is>
      </c>
      <c r="C1373" t="inlineStr">
        <is>
          <t>-  Bartender II</t>
        </is>
      </c>
      <c r="D1373" s="488" t="n">
        <v>0</v>
      </c>
      <c r="E1373" t="inlineStr">
        <is>
          <t>5/2024</t>
        </is>
      </c>
    </row>
    <row r="1374">
      <c r="A1374" t="inlineStr">
        <is>
          <t>Love Cabaret</t>
        </is>
      </c>
      <c r="B1374" t="inlineStr">
        <is>
          <t>2024-05-01</t>
        </is>
      </c>
      <c r="C1374" t="inlineStr">
        <is>
          <t>-  Bartender I</t>
        </is>
      </c>
      <c r="D1374" s="488" t="n">
        <v>0</v>
      </c>
      <c r="E1374" t="inlineStr">
        <is>
          <t>5/2024</t>
        </is>
      </c>
    </row>
    <row r="1375">
      <c r="A1375" t="inlineStr">
        <is>
          <t>Love Cabaret</t>
        </is>
      </c>
      <c r="B1375" t="inlineStr">
        <is>
          <t>2024-05-01</t>
        </is>
      </c>
      <c r="C1375" t="inlineStr">
        <is>
          <t>-  Bar Back</t>
        </is>
      </c>
      <c r="D1375" s="488" t="n">
        <v>0</v>
      </c>
      <c r="E1375" t="inlineStr">
        <is>
          <t>5/2024</t>
        </is>
      </c>
    </row>
    <row r="1376">
      <c r="A1376" t="inlineStr">
        <is>
          <t>Love Cabaret</t>
        </is>
      </c>
      <c r="B1376" t="inlineStr">
        <is>
          <t>2024-05-01</t>
        </is>
      </c>
      <c r="C1376" t="inlineStr">
        <is>
          <t>-  Barista III</t>
        </is>
      </c>
      <c r="D1376" s="488" t="n">
        <v>0</v>
      </c>
      <c r="E1376" t="inlineStr">
        <is>
          <t>5/2024</t>
        </is>
      </c>
    </row>
    <row r="1377">
      <c r="A1377" t="inlineStr">
        <is>
          <t>Love Cabaret</t>
        </is>
      </c>
      <c r="B1377" t="inlineStr">
        <is>
          <t>2024-05-01</t>
        </is>
      </c>
      <c r="C1377" t="inlineStr">
        <is>
          <t>-  Barista II</t>
        </is>
      </c>
      <c r="D1377" s="488" t="n">
        <v>0</v>
      </c>
      <c r="E1377" t="inlineStr">
        <is>
          <t>5/2024</t>
        </is>
      </c>
    </row>
    <row r="1378">
      <c r="A1378" t="inlineStr">
        <is>
          <t>Love Cabaret</t>
        </is>
      </c>
      <c r="B1378" t="inlineStr">
        <is>
          <t>2024-05-01</t>
        </is>
      </c>
      <c r="C1378" t="inlineStr">
        <is>
          <t>-  Barista I</t>
        </is>
      </c>
      <c r="D1378" s="488" t="n">
        <v>0</v>
      </c>
      <c r="E1378" t="inlineStr">
        <is>
          <t>5/2024</t>
        </is>
      </c>
    </row>
    <row r="1379">
      <c r="A1379" t="inlineStr">
        <is>
          <t>Love Cabaret</t>
        </is>
      </c>
      <c r="B1379" t="inlineStr">
        <is>
          <t>2024-05-01</t>
        </is>
      </c>
      <c r="C1379" t="inlineStr">
        <is>
          <t>-  Chopeiro III</t>
        </is>
      </c>
      <c r="D1379" s="488" t="n">
        <v>0</v>
      </c>
      <c r="E1379" t="inlineStr">
        <is>
          <t>5/2024</t>
        </is>
      </c>
    </row>
    <row r="1380">
      <c r="A1380" t="inlineStr">
        <is>
          <t>Love Cabaret</t>
        </is>
      </c>
      <c r="B1380" t="inlineStr">
        <is>
          <t>2024-05-01</t>
        </is>
      </c>
      <c r="C1380" t="inlineStr">
        <is>
          <t>-  Chopeiro II</t>
        </is>
      </c>
      <c r="D1380" s="488" t="n">
        <v>0</v>
      </c>
      <c r="E1380" t="inlineStr">
        <is>
          <t>5/2024</t>
        </is>
      </c>
    </row>
    <row r="1381">
      <c r="A1381" t="inlineStr">
        <is>
          <t>Love Cabaret</t>
        </is>
      </c>
      <c r="B1381" t="inlineStr">
        <is>
          <t>2024-05-01</t>
        </is>
      </c>
      <c r="C1381" t="inlineStr">
        <is>
          <t>-  Chopeiro I</t>
        </is>
      </c>
      <c r="D1381" s="488" t="n">
        <v>0</v>
      </c>
      <c r="E1381" t="inlineStr">
        <is>
          <t>5/2024</t>
        </is>
      </c>
    </row>
    <row r="1382">
      <c r="A1382" t="inlineStr">
        <is>
          <t>Love Cabaret</t>
        </is>
      </c>
      <c r="B1382" t="inlineStr">
        <is>
          <t>2024-05-01</t>
        </is>
      </c>
      <c r="C1382" t="inlineStr">
        <is>
          <t>-  Sub Chefe de Cozinha</t>
        </is>
      </c>
      <c r="D1382" s="488" t="n">
        <v>0</v>
      </c>
      <c r="E1382" t="inlineStr">
        <is>
          <t>5/2024</t>
        </is>
      </c>
    </row>
    <row r="1383">
      <c r="A1383" t="inlineStr">
        <is>
          <t>Love Cabaret</t>
        </is>
      </c>
      <c r="B1383" t="inlineStr">
        <is>
          <t>2024-05-01</t>
        </is>
      </c>
      <c r="C1383" t="inlineStr">
        <is>
          <t>-  Cozinheiro Líder</t>
        </is>
      </c>
      <c r="D1383" s="488" t="n">
        <v>0</v>
      </c>
      <c r="E1383" t="inlineStr">
        <is>
          <t>5/2024</t>
        </is>
      </c>
    </row>
    <row r="1384">
      <c r="A1384" t="inlineStr">
        <is>
          <t>Love Cabaret</t>
        </is>
      </c>
      <c r="B1384" t="inlineStr">
        <is>
          <t>2024-05-01</t>
        </is>
      </c>
      <c r="C1384" t="inlineStr">
        <is>
          <t>-  Cozinheiro III</t>
        </is>
      </c>
      <c r="D1384" s="488" t="n">
        <v>0</v>
      </c>
      <c r="E1384" t="inlineStr">
        <is>
          <t>5/2024</t>
        </is>
      </c>
    </row>
    <row r="1385">
      <c r="A1385" t="inlineStr">
        <is>
          <t>Love Cabaret</t>
        </is>
      </c>
      <c r="B1385" t="inlineStr">
        <is>
          <t>2024-05-01</t>
        </is>
      </c>
      <c r="C1385" t="inlineStr">
        <is>
          <t>-  Cozinheiro II</t>
        </is>
      </c>
      <c r="D1385" s="488" t="n">
        <v>0</v>
      </c>
      <c r="E1385" t="inlineStr">
        <is>
          <t>5/2024</t>
        </is>
      </c>
    </row>
    <row r="1386">
      <c r="A1386" t="inlineStr">
        <is>
          <t>Love Cabaret</t>
        </is>
      </c>
      <c r="B1386" t="inlineStr">
        <is>
          <t>2024-05-01</t>
        </is>
      </c>
      <c r="C1386" t="inlineStr">
        <is>
          <t>-  Cozinheiro I</t>
        </is>
      </c>
      <c r="D1386" s="488" t="n">
        <v>0</v>
      </c>
      <c r="E1386" t="inlineStr">
        <is>
          <t>5/2024</t>
        </is>
      </c>
    </row>
    <row r="1387">
      <c r="A1387" t="inlineStr">
        <is>
          <t>Love Cabaret</t>
        </is>
      </c>
      <c r="B1387" t="inlineStr">
        <is>
          <t>2024-05-01</t>
        </is>
      </c>
      <c r="C1387" t="inlineStr">
        <is>
          <t>-  Ajud cozinha</t>
        </is>
      </c>
      <c r="D1387" s="488" t="n">
        <v>0</v>
      </c>
      <c r="E1387" t="inlineStr">
        <is>
          <t>5/2024</t>
        </is>
      </c>
    </row>
    <row r="1388">
      <c r="A1388" t="inlineStr">
        <is>
          <t>Love Cabaret</t>
        </is>
      </c>
      <c r="B1388" t="inlineStr">
        <is>
          <t>2024-05-01</t>
        </is>
      </c>
      <c r="C1388" t="inlineStr">
        <is>
          <t>-  Saladeiro</t>
        </is>
      </c>
      <c r="D1388" s="488" t="n">
        <v>0</v>
      </c>
      <c r="E1388" t="inlineStr">
        <is>
          <t>5/2024</t>
        </is>
      </c>
    </row>
    <row r="1389">
      <c r="A1389" t="inlineStr">
        <is>
          <t>Love Cabaret</t>
        </is>
      </c>
      <c r="B1389" t="inlineStr">
        <is>
          <t>2024-05-01</t>
        </is>
      </c>
      <c r="C1389" t="inlineStr">
        <is>
          <t>-  Pia</t>
        </is>
      </c>
      <c r="D1389" s="488" t="n">
        <v>0</v>
      </c>
      <c r="E1389" t="inlineStr">
        <is>
          <t>5/2024</t>
        </is>
      </c>
    </row>
    <row r="1390">
      <c r="A1390" t="inlineStr">
        <is>
          <t>Love Cabaret</t>
        </is>
      </c>
      <c r="B1390" t="inlineStr">
        <is>
          <t>2024-05-01</t>
        </is>
      </c>
      <c r="C1390" t="inlineStr">
        <is>
          <t>-  Sub Chefe de Confeitaria</t>
        </is>
      </c>
      <c r="D1390" s="488" t="n">
        <v>0</v>
      </c>
      <c r="E1390" t="inlineStr">
        <is>
          <t>5/2024</t>
        </is>
      </c>
    </row>
    <row r="1391">
      <c r="A1391" t="inlineStr">
        <is>
          <t>Love Cabaret</t>
        </is>
      </c>
      <c r="B1391" t="inlineStr">
        <is>
          <t>2024-05-01</t>
        </is>
      </c>
      <c r="C1391" t="inlineStr">
        <is>
          <t>-  Confeiteiro III</t>
        </is>
      </c>
      <c r="D1391" s="488" t="n">
        <v>0</v>
      </c>
      <c r="E1391" t="inlineStr">
        <is>
          <t>5/2024</t>
        </is>
      </c>
    </row>
    <row r="1392">
      <c r="A1392" t="inlineStr">
        <is>
          <t>Love Cabaret</t>
        </is>
      </c>
      <c r="B1392" t="inlineStr">
        <is>
          <t>2024-05-01</t>
        </is>
      </c>
      <c r="C1392" t="inlineStr">
        <is>
          <t>-  Confeiteiro II</t>
        </is>
      </c>
      <c r="D1392" s="488" t="n">
        <v>0</v>
      </c>
      <c r="E1392" t="inlineStr">
        <is>
          <t>5/2024</t>
        </is>
      </c>
    </row>
    <row r="1393">
      <c r="A1393" t="inlineStr">
        <is>
          <t>Love Cabaret</t>
        </is>
      </c>
      <c r="B1393" t="inlineStr">
        <is>
          <t>2024-05-01</t>
        </is>
      </c>
      <c r="C1393" t="inlineStr">
        <is>
          <t>-  Confeiteiro I</t>
        </is>
      </c>
      <c r="D1393" s="488" t="n">
        <v>0</v>
      </c>
      <c r="E1393" t="inlineStr">
        <is>
          <t>5/2024</t>
        </is>
      </c>
    </row>
    <row r="1394">
      <c r="A1394" t="inlineStr">
        <is>
          <t>Love Cabaret</t>
        </is>
      </c>
      <c r="B1394" t="inlineStr">
        <is>
          <t>2024-05-01</t>
        </is>
      </c>
      <c r="C1394" t="inlineStr">
        <is>
          <t>-  Copeiro</t>
        </is>
      </c>
      <c r="D1394" s="488" t="n">
        <v>0</v>
      </c>
      <c r="E1394" t="inlineStr">
        <is>
          <t>5/2024</t>
        </is>
      </c>
    </row>
    <row r="1395">
      <c r="A1395" t="inlineStr">
        <is>
          <t>Love Cabaret</t>
        </is>
      </c>
      <c r="B1395" t="inlineStr">
        <is>
          <t>2024-05-01</t>
        </is>
      </c>
      <c r="C1395" t="inlineStr">
        <is>
          <t>-  Pizzaiolo</t>
        </is>
      </c>
      <c r="D1395" s="488" t="n">
        <v>0</v>
      </c>
      <c r="E1395" t="inlineStr">
        <is>
          <t>5/2024</t>
        </is>
      </c>
    </row>
    <row r="1396">
      <c r="A1396" t="inlineStr">
        <is>
          <t>Love Cabaret</t>
        </is>
      </c>
      <c r="B1396" t="inlineStr">
        <is>
          <t>2024-05-01</t>
        </is>
      </c>
      <c r="C1396" t="inlineStr">
        <is>
          <t>-  Ajudante de Pizzaiolo</t>
        </is>
      </c>
      <c r="D1396" s="488" t="n">
        <v>0</v>
      </c>
      <c r="E1396" t="inlineStr">
        <is>
          <t>5/2024</t>
        </is>
      </c>
    </row>
    <row r="1397">
      <c r="A1397" t="inlineStr">
        <is>
          <t>Love Cabaret</t>
        </is>
      </c>
      <c r="B1397" t="inlineStr">
        <is>
          <t>2024-05-01</t>
        </is>
      </c>
      <c r="C1397" t="inlineStr">
        <is>
          <t>-  Boqueta</t>
        </is>
      </c>
      <c r="D1397" s="488" t="n">
        <v>0</v>
      </c>
      <c r="E1397" t="inlineStr">
        <is>
          <t>5/2024</t>
        </is>
      </c>
    </row>
    <row r="1398">
      <c r="A1398" t="inlineStr">
        <is>
          <t>Love Cabaret</t>
        </is>
      </c>
      <c r="B1398" t="inlineStr">
        <is>
          <t>2024-05-01</t>
        </is>
      </c>
      <c r="C1398" t="inlineStr">
        <is>
          <t>-  Churrasqueiro I</t>
        </is>
      </c>
      <c r="D1398" s="488" t="n">
        <v>0</v>
      </c>
      <c r="E1398" t="inlineStr">
        <is>
          <t>5/2024</t>
        </is>
      </c>
    </row>
    <row r="1399">
      <c r="A1399" t="inlineStr">
        <is>
          <t>Love Cabaret</t>
        </is>
      </c>
      <c r="B1399" t="inlineStr">
        <is>
          <t>2024-05-01</t>
        </is>
      </c>
      <c r="C1399" t="inlineStr">
        <is>
          <t>-  Churrasqueiro II</t>
        </is>
      </c>
      <c r="D1399" s="488" t="n">
        <v>0</v>
      </c>
      <c r="E1399" t="inlineStr">
        <is>
          <t>5/2024</t>
        </is>
      </c>
    </row>
    <row r="1400">
      <c r="A1400" t="inlineStr">
        <is>
          <t>Love Cabaret</t>
        </is>
      </c>
      <c r="B1400" t="inlineStr">
        <is>
          <t>2024-05-01</t>
        </is>
      </c>
      <c r="C1400" t="inlineStr">
        <is>
          <t>-  Churrasqueiro III</t>
        </is>
      </c>
      <c r="D1400" s="488" t="n">
        <v>0</v>
      </c>
      <c r="E1400" t="inlineStr">
        <is>
          <t>5/2024</t>
        </is>
      </c>
    </row>
    <row r="1401">
      <c r="A1401" t="inlineStr">
        <is>
          <t>Love Cabaret</t>
        </is>
      </c>
      <c r="B1401" t="inlineStr">
        <is>
          <t>2024-05-01</t>
        </is>
      </c>
      <c r="C1401" t="inlineStr">
        <is>
          <t>-  Ajud Limpeza</t>
        </is>
      </c>
      <c r="D1401" s="488" t="n">
        <v>0</v>
      </c>
      <c r="E1401" t="inlineStr">
        <is>
          <t>5/2024</t>
        </is>
      </c>
    </row>
    <row r="1402">
      <c r="A1402" t="inlineStr">
        <is>
          <t>Love Cabaret</t>
        </is>
      </c>
      <c r="B1402" t="inlineStr">
        <is>
          <t>2024-05-01</t>
        </is>
      </c>
      <c r="C1402" t="inlineStr">
        <is>
          <t>-  Estoquista III</t>
        </is>
      </c>
      <c r="D1402" s="488" t="n">
        <v>0</v>
      </c>
      <c r="E1402" t="inlineStr">
        <is>
          <t>5/2024</t>
        </is>
      </c>
    </row>
    <row r="1403">
      <c r="A1403" t="inlineStr">
        <is>
          <t>Love Cabaret</t>
        </is>
      </c>
      <c r="B1403" t="inlineStr">
        <is>
          <t>2024-05-01</t>
        </is>
      </c>
      <c r="C1403" t="inlineStr">
        <is>
          <t>-  Estoquista II</t>
        </is>
      </c>
      <c r="D1403" s="488" t="n">
        <v>0</v>
      </c>
      <c r="E1403" t="inlineStr">
        <is>
          <t>5/2024</t>
        </is>
      </c>
    </row>
    <row r="1404">
      <c r="A1404" t="inlineStr">
        <is>
          <t>Love Cabaret</t>
        </is>
      </c>
      <c r="B1404" t="inlineStr">
        <is>
          <t>2024-05-01</t>
        </is>
      </c>
      <c r="C1404" t="inlineStr">
        <is>
          <t>-  Estoquista I</t>
        </is>
      </c>
      <c r="D1404" s="488" t="n">
        <v>0</v>
      </c>
      <c r="E1404" t="inlineStr">
        <is>
          <t>5/2024</t>
        </is>
      </c>
    </row>
    <row r="1405">
      <c r="A1405" t="inlineStr">
        <is>
          <t>Love Cabaret</t>
        </is>
      </c>
      <c r="B1405" t="inlineStr">
        <is>
          <t>2024-05-01</t>
        </is>
      </c>
      <c r="C1405" t="inlineStr">
        <is>
          <t>-  Chefe de Manutenção</t>
        </is>
      </c>
      <c r="D1405" s="488" t="n">
        <v>0</v>
      </c>
      <c r="E1405" t="inlineStr">
        <is>
          <t>5/2024</t>
        </is>
      </c>
    </row>
    <row r="1406">
      <c r="A1406" t="inlineStr">
        <is>
          <t>Love Cabaret</t>
        </is>
      </c>
      <c r="B1406" t="inlineStr">
        <is>
          <t>2024-05-01</t>
        </is>
      </c>
      <c r="C1406" t="inlineStr">
        <is>
          <t>-  Aux. Manutenção III</t>
        </is>
      </c>
      <c r="D1406" s="488" t="n">
        <v>0</v>
      </c>
      <c r="E1406" t="inlineStr">
        <is>
          <t>5/2024</t>
        </is>
      </c>
    </row>
    <row r="1407">
      <c r="A1407" t="inlineStr">
        <is>
          <t>Love Cabaret</t>
        </is>
      </c>
      <c r="B1407" t="inlineStr">
        <is>
          <t>2024-05-01</t>
        </is>
      </c>
      <c r="C1407" t="inlineStr">
        <is>
          <t>-  Aux. Manutenção II</t>
        </is>
      </c>
      <c r="D1407" s="488" t="n">
        <v>0</v>
      </c>
      <c r="E1407" t="inlineStr">
        <is>
          <t>5/2024</t>
        </is>
      </c>
    </row>
    <row r="1408">
      <c r="A1408" t="inlineStr">
        <is>
          <t>Love Cabaret</t>
        </is>
      </c>
      <c r="B1408" t="inlineStr">
        <is>
          <t>2024-05-01</t>
        </is>
      </c>
      <c r="C1408" t="inlineStr">
        <is>
          <t>-  Aux. Manutenção I</t>
        </is>
      </c>
      <c r="D1408" s="488" t="n">
        <v>0</v>
      </c>
      <c r="E1408" t="inlineStr">
        <is>
          <t>5/2024</t>
        </is>
      </c>
    </row>
    <row r="1409">
      <c r="A1409" t="inlineStr">
        <is>
          <t>Love Cabaret</t>
        </is>
      </c>
      <c r="B1409" t="inlineStr">
        <is>
          <t>2024-05-01</t>
        </is>
      </c>
      <c r="C1409" t="inlineStr">
        <is>
          <t>-  Chefe da Portaria</t>
        </is>
      </c>
      <c r="D1409" s="488" t="n">
        <v>0</v>
      </c>
      <c r="E1409" t="inlineStr">
        <is>
          <t>5/2024</t>
        </is>
      </c>
    </row>
    <row r="1410">
      <c r="A1410" t="inlineStr">
        <is>
          <t>Love Cabaret</t>
        </is>
      </c>
      <c r="B1410" t="inlineStr">
        <is>
          <t>2024-05-01</t>
        </is>
      </c>
      <c r="C1410" t="inlineStr">
        <is>
          <t>-  Porteiro III</t>
        </is>
      </c>
      <c r="D1410" s="488" t="n">
        <v>0</v>
      </c>
      <c r="E1410" t="inlineStr">
        <is>
          <t>5/2024</t>
        </is>
      </c>
    </row>
    <row r="1411">
      <c r="A1411" t="inlineStr">
        <is>
          <t>Love Cabaret</t>
        </is>
      </c>
      <c r="B1411" t="inlineStr">
        <is>
          <t>2024-05-01</t>
        </is>
      </c>
      <c r="C1411" t="inlineStr">
        <is>
          <t>-  Porteiro II</t>
        </is>
      </c>
      <c r="D1411" s="488" t="n">
        <v>0</v>
      </c>
      <c r="E1411" t="inlineStr">
        <is>
          <t>5/2024</t>
        </is>
      </c>
    </row>
    <row r="1412">
      <c r="A1412" t="inlineStr">
        <is>
          <t>Love Cabaret</t>
        </is>
      </c>
      <c r="B1412" t="inlineStr">
        <is>
          <t>2024-05-01</t>
        </is>
      </c>
      <c r="C1412" t="inlineStr">
        <is>
          <t>-  Porteiro I</t>
        </is>
      </c>
      <c r="D1412" s="488" t="n">
        <v>0</v>
      </c>
      <c r="E1412" t="inlineStr">
        <is>
          <t>5/2024</t>
        </is>
      </c>
    </row>
    <row r="1413">
      <c r="A1413" t="inlineStr">
        <is>
          <t>Love Cabaret</t>
        </is>
      </c>
      <c r="B1413" t="inlineStr">
        <is>
          <t>2024-05-01</t>
        </is>
      </c>
      <c r="C1413" t="inlineStr">
        <is>
          <t>-  Hostess III</t>
        </is>
      </c>
      <c r="D1413" s="488" t="n">
        <v>0</v>
      </c>
      <c r="E1413" t="inlineStr">
        <is>
          <t>5/2024</t>
        </is>
      </c>
    </row>
    <row r="1414">
      <c r="A1414" t="inlineStr">
        <is>
          <t>Love Cabaret</t>
        </is>
      </c>
      <c r="B1414" t="inlineStr">
        <is>
          <t>2024-05-01</t>
        </is>
      </c>
      <c r="C1414" t="inlineStr">
        <is>
          <t>-  Hostess II</t>
        </is>
      </c>
      <c r="D1414" s="488" t="n">
        <v>0</v>
      </c>
      <c r="E1414" t="inlineStr">
        <is>
          <t>5/2024</t>
        </is>
      </c>
    </row>
    <row r="1415">
      <c r="A1415" t="inlineStr">
        <is>
          <t>Love Cabaret</t>
        </is>
      </c>
      <c r="B1415" t="inlineStr">
        <is>
          <t>2024-05-01</t>
        </is>
      </c>
      <c r="C1415" t="inlineStr">
        <is>
          <t>-  Hostess I</t>
        </is>
      </c>
      <c r="D1415" s="488" t="n">
        <v>0</v>
      </c>
      <c r="E1415" t="inlineStr">
        <is>
          <t>5/2024</t>
        </is>
      </c>
    </row>
    <row r="1416">
      <c r="A1416" t="inlineStr">
        <is>
          <t>Love Cabaret</t>
        </is>
      </c>
      <c r="B1416" t="inlineStr">
        <is>
          <t>2024-05-01</t>
        </is>
      </c>
      <c r="C1416" t="inlineStr">
        <is>
          <t>-  Chefe de Bilheteria</t>
        </is>
      </c>
      <c r="D1416" s="488" t="n">
        <v>0</v>
      </c>
      <c r="E1416" t="inlineStr">
        <is>
          <t>5/2024</t>
        </is>
      </c>
    </row>
    <row r="1417">
      <c r="A1417" t="inlineStr">
        <is>
          <t>Love Cabaret</t>
        </is>
      </c>
      <c r="B1417" t="inlineStr">
        <is>
          <t>2024-05-01</t>
        </is>
      </c>
      <c r="C1417" t="inlineStr">
        <is>
          <t>-  Bilheteiro III</t>
        </is>
      </c>
      <c r="D1417" s="488" t="n">
        <v>0</v>
      </c>
      <c r="E1417" t="inlineStr">
        <is>
          <t>5/2024</t>
        </is>
      </c>
    </row>
    <row r="1418">
      <c r="A1418" t="inlineStr">
        <is>
          <t>Love Cabaret</t>
        </is>
      </c>
      <c r="B1418" t="inlineStr">
        <is>
          <t>2024-05-01</t>
        </is>
      </c>
      <c r="C1418" t="inlineStr">
        <is>
          <t>-  Bilheteiro II</t>
        </is>
      </c>
      <c r="D1418" s="488" t="n">
        <v>0</v>
      </c>
      <c r="E1418" t="inlineStr">
        <is>
          <t>5/2024</t>
        </is>
      </c>
    </row>
    <row r="1419">
      <c r="A1419" t="inlineStr">
        <is>
          <t>Love Cabaret</t>
        </is>
      </c>
      <c r="B1419" t="inlineStr">
        <is>
          <t>2024-05-01</t>
        </is>
      </c>
      <c r="C1419" t="inlineStr">
        <is>
          <t>-  Bilheteiro I</t>
        </is>
      </c>
      <c r="D1419" s="488" t="n">
        <v>0</v>
      </c>
      <c r="E1419" t="inlineStr">
        <is>
          <t>5/2024</t>
        </is>
      </c>
    </row>
    <row r="1420">
      <c r="A1420" t="inlineStr">
        <is>
          <t>Love Cabaret</t>
        </is>
      </c>
      <c r="B1420" t="inlineStr">
        <is>
          <t>2024-05-01</t>
        </is>
      </c>
      <c r="C1420" t="inlineStr">
        <is>
          <t>-  Caixa</t>
        </is>
      </c>
      <c r="D1420" s="488" t="n">
        <v>0</v>
      </c>
      <c r="E1420" t="inlineStr">
        <is>
          <t>5/2024</t>
        </is>
      </c>
    </row>
    <row r="1421">
      <c r="A1421" t="inlineStr">
        <is>
          <t>Love Cabaret</t>
        </is>
      </c>
      <c r="B1421" t="inlineStr">
        <is>
          <t>2024-05-01</t>
        </is>
      </c>
      <c r="C1421" t="inlineStr">
        <is>
          <t>-  Operador de Delivery</t>
        </is>
      </c>
      <c r="D1421" s="488" t="n">
        <v>0</v>
      </c>
      <c r="E1421" t="inlineStr">
        <is>
          <t>5/2024</t>
        </is>
      </c>
    </row>
    <row r="1422">
      <c r="A1422" t="inlineStr">
        <is>
          <t>Love Cabaret</t>
        </is>
      </c>
      <c r="B1422" t="inlineStr">
        <is>
          <t>2024-05-01</t>
        </is>
      </c>
      <c r="C1422" t="inlineStr">
        <is>
          <t>E-Staff</t>
        </is>
      </c>
      <c r="D1422" s="488" t="n">
        <v>-89053.3</v>
      </c>
      <c r="E1422" t="inlineStr">
        <is>
          <t>5/2024</t>
        </is>
      </c>
    </row>
    <row r="1423">
      <c r="A1423" t="inlineStr">
        <is>
          <t>Love Cabaret</t>
        </is>
      </c>
      <c r="B1423" t="inlineStr">
        <is>
          <t>2024-05-01</t>
        </is>
      </c>
      <c r="C1423" t="inlineStr">
        <is>
          <t>Mão de Obra Extra</t>
        </is>
      </c>
      <c r="D1423" s="488" t="n">
        <v>-89053.3</v>
      </c>
      <c r="E1423" t="inlineStr">
        <is>
          <t>5/2024</t>
        </is>
      </c>
    </row>
    <row r="1424">
      <c r="A1424" t="inlineStr">
        <is>
          <t>Love Cabaret</t>
        </is>
      </c>
      <c r="B1424" t="inlineStr">
        <is>
          <t>2024-05-01</t>
        </is>
      </c>
      <c r="C1424" t="inlineStr">
        <is>
          <t>-  Gorjeta (Retenção Estaff) (+)</t>
        </is>
      </c>
      <c r="D1424" s="488" t="n">
        <v>0</v>
      </c>
      <c r="E1424" t="inlineStr">
        <is>
          <t>5/2024</t>
        </is>
      </c>
    </row>
    <row r="1425">
      <c r="A1425" t="inlineStr">
        <is>
          <t>Love Cabaret</t>
        </is>
      </c>
      <c r="B1425" t="inlineStr">
        <is>
          <t>2024-05-01</t>
        </is>
      </c>
      <c r="C1425" t="inlineStr">
        <is>
          <t>Encargos e Provisões</t>
        </is>
      </c>
      <c r="D1425" s="488" t="n">
        <v>-65687.48</v>
      </c>
      <c r="E1425" t="inlineStr">
        <is>
          <t>5/2024</t>
        </is>
      </c>
    </row>
    <row r="1426">
      <c r="A1426" t="inlineStr">
        <is>
          <t>Love Cabaret</t>
        </is>
      </c>
      <c r="B1426" t="inlineStr">
        <is>
          <t>2024-05-01</t>
        </is>
      </c>
      <c r="C1426" t="inlineStr">
        <is>
          <t>-  FGTS</t>
        </is>
      </c>
      <c r="D1426" s="488" t="n">
        <v>-860.4</v>
      </c>
      <c r="E1426" t="inlineStr">
        <is>
          <t>5/2024</t>
        </is>
      </c>
    </row>
    <row r="1427">
      <c r="A1427" t="inlineStr">
        <is>
          <t>Love Cabaret</t>
        </is>
      </c>
      <c r="B1427" t="inlineStr">
        <is>
          <t>2024-05-01</t>
        </is>
      </c>
      <c r="C1427" t="inlineStr">
        <is>
          <t>-  INSS Patronal</t>
        </is>
      </c>
      <c r="D1427" s="488" t="n">
        <v>-15583.49</v>
      </c>
      <c r="E1427" t="inlineStr">
        <is>
          <t>5/2024</t>
        </is>
      </c>
    </row>
    <row r="1428">
      <c r="A1428" t="inlineStr">
        <is>
          <t>Love Cabaret</t>
        </is>
      </c>
      <c r="B1428" t="inlineStr">
        <is>
          <t>2024-05-01</t>
        </is>
      </c>
      <c r="C1428" t="inlineStr">
        <is>
          <t>-  INSS Segurados</t>
        </is>
      </c>
      <c r="D1428" s="488" t="n">
        <v>0</v>
      </c>
      <c r="E1428" t="inlineStr">
        <is>
          <t>5/2024</t>
        </is>
      </c>
    </row>
    <row r="1429">
      <c r="A1429" t="inlineStr">
        <is>
          <t>Love Cabaret</t>
        </is>
      </c>
      <c r="B1429" t="inlineStr">
        <is>
          <t>2024-05-01</t>
        </is>
      </c>
      <c r="C1429" t="inlineStr">
        <is>
          <t>-  13º Salário</t>
        </is>
      </c>
      <c r="D1429" s="488" t="n">
        <v>-10717.39</v>
      </c>
      <c r="E1429" t="inlineStr">
        <is>
          <t>5/2024</t>
        </is>
      </c>
    </row>
    <row r="1430">
      <c r="A1430" t="inlineStr">
        <is>
          <t>Love Cabaret</t>
        </is>
      </c>
      <c r="B1430" t="inlineStr">
        <is>
          <t>2024-05-01</t>
        </is>
      </c>
      <c r="C1430" t="inlineStr">
        <is>
          <t>-  Férias</t>
        </is>
      </c>
      <c r="D1430" s="488" t="n">
        <v>-3212.65</v>
      </c>
      <c r="E1430" t="inlineStr">
        <is>
          <t>5/2024</t>
        </is>
      </c>
    </row>
    <row r="1431">
      <c r="A1431" t="inlineStr">
        <is>
          <t>Love Cabaret</t>
        </is>
      </c>
      <c r="B1431" t="inlineStr">
        <is>
          <t>2024-05-01</t>
        </is>
      </c>
      <c r="C1431" t="inlineStr">
        <is>
          <t>-  FGTS sobre 13º Salários</t>
        </is>
      </c>
      <c r="D1431" s="488" t="n">
        <v>-3611.02</v>
      </c>
      <c r="E1431" t="inlineStr">
        <is>
          <t>5/2024</t>
        </is>
      </c>
    </row>
    <row r="1432">
      <c r="A1432" t="inlineStr">
        <is>
          <t>Love Cabaret</t>
        </is>
      </c>
      <c r="B1432" t="inlineStr">
        <is>
          <t>2024-05-01</t>
        </is>
      </c>
      <c r="C1432" t="inlineStr">
        <is>
          <t>-  FGTS sobre Férias</t>
        </is>
      </c>
      <c r="D1432" s="488" t="n">
        <v>-1079.45</v>
      </c>
      <c r="E1432" t="inlineStr">
        <is>
          <t>5/2024</t>
        </is>
      </c>
    </row>
    <row r="1433">
      <c r="A1433" t="inlineStr">
        <is>
          <t>Love Cabaret</t>
        </is>
      </c>
      <c r="B1433" t="inlineStr">
        <is>
          <t>2024-05-01</t>
        </is>
      </c>
      <c r="C1433" t="inlineStr">
        <is>
          <t>-  INSS sobre 13º Salários</t>
        </is>
      </c>
      <c r="D1433" s="488" t="n">
        <v>0</v>
      </c>
      <c r="E1433" t="inlineStr">
        <is>
          <t>5/2024</t>
        </is>
      </c>
    </row>
    <row r="1434">
      <c r="A1434" t="inlineStr">
        <is>
          <t>Love Cabaret</t>
        </is>
      </c>
      <c r="B1434" t="inlineStr">
        <is>
          <t>2024-05-01</t>
        </is>
      </c>
      <c r="C1434" t="inlineStr">
        <is>
          <t>-  INSS sobre Férias</t>
        </is>
      </c>
      <c r="D1434" s="488" t="n">
        <v>0</v>
      </c>
      <c r="E1434" t="inlineStr">
        <is>
          <t>5/2024</t>
        </is>
      </c>
    </row>
    <row r="1435">
      <c r="A1435" t="inlineStr">
        <is>
          <t>Love Cabaret</t>
        </is>
      </c>
      <c r="B1435" t="inlineStr">
        <is>
          <t>2024-05-01</t>
        </is>
      </c>
      <c r="C1435" t="inlineStr">
        <is>
          <t>-  Rescisão</t>
        </is>
      </c>
      <c r="D1435" s="488" t="n">
        <v>0</v>
      </c>
      <c r="E1435" t="inlineStr">
        <is>
          <t>5/2024</t>
        </is>
      </c>
    </row>
    <row r="1436">
      <c r="A1436" t="inlineStr">
        <is>
          <t>Love Cabaret</t>
        </is>
      </c>
      <c r="B1436" t="inlineStr">
        <is>
          <t>2024-05-01</t>
        </is>
      </c>
      <c r="C1436" t="inlineStr">
        <is>
          <t>-  Multa Rescisória</t>
        </is>
      </c>
      <c r="D1436" s="488" t="n">
        <v>-27162.11</v>
      </c>
      <c r="E1436" t="inlineStr">
        <is>
          <t>5/2024</t>
        </is>
      </c>
    </row>
    <row r="1437">
      <c r="A1437" t="inlineStr">
        <is>
          <t>Love Cabaret</t>
        </is>
      </c>
      <c r="B1437" t="inlineStr">
        <is>
          <t>2024-05-01</t>
        </is>
      </c>
      <c r="C1437" t="inlineStr">
        <is>
          <t>-  Ações trabalhistas</t>
        </is>
      </c>
      <c r="D1437" s="488" t="n">
        <v>-2500</v>
      </c>
      <c r="E1437" t="inlineStr">
        <is>
          <t>5/2024</t>
        </is>
      </c>
    </row>
    <row r="1438">
      <c r="A1438" t="inlineStr">
        <is>
          <t>Love Cabaret</t>
        </is>
      </c>
      <c r="B1438" t="inlineStr">
        <is>
          <t>2024-05-01</t>
        </is>
      </c>
      <c r="C1438" t="inlineStr">
        <is>
          <t>-  Adicional Noturno</t>
        </is>
      </c>
      <c r="D1438" s="488" t="n">
        <v>0</v>
      </c>
      <c r="E1438" t="inlineStr">
        <is>
          <t>5/2024</t>
        </is>
      </c>
    </row>
    <row r="1439">
      <c r="A1439" t="inlineStr">
        <is>
          <t>Love Cabaret</t>
        </is>
      </c>
      <c r="B1439" t="inlineStr">
        <is>
          <t>2024-05-01</t>
        </is>
      </c>
      <c r="C1439" t="inlineStr">
        <is>
          <t>-  Hora Extra</t>
        </is>
      </c>
      <c r="D1439" s="488" t="n">
        <v>-960.97</v>
      </c>
      <c r="E1439" t="inlineStr">
        <is>
          <t>5/2024</t>
        </is>
      </c>
    </row>
    <row r="1440">
      <c r="A1440" t="inlineStr">
        <is>
          <t>Love Cabaret</t>
        </is>
      </c>
      <c r="B1440" t="inlineStr">
        <is>
          <t>2024-05-01</t>
        </is>
      </c>
      <c r="C1440" t="inlineStr">
        <is>
          <t>-  Remuneração Variável</t>
        </is>
      </c>
      <c r="D1440" s="488" t="n">
        <v>0</v>
      </c>
      <c r="E1440" t="inlineStr">
        <is>
          <t>5/2024</t>
        </is>
      </c>
    </row>
    <row r="1441">
      <c r="A1441" t="inlineStr">
        <is>
          <t>Love Cabaret</t>
        </is>
      </c>
      <c r="B1441" t="inlineStr">
        <is>
          <t>2024-05-01</t>
        </is>
      </c>
      <c r="C1441" t="inlineStr">
        <is>
          <t>-  Premiação</t>
        </is>
      </c>
      <c r="D1441" s="488" t="n">
        <v>0</v>
      </c>
      <c r="E1441" t="inlineStr">
        <is>
          <t>5/2024</t>
        </is>
      </c>
    </row>
    <row r="1442">
      <c r="A1442" t="inlineStr">
        <is>
          <t>Love Cabaret</t>
        </is>
      </c>
      <c r="B1442" t="inlineStr">
        <is>
          <t>2024-05-01</t>
        </is>
      </c>
      <c r="C1442" t="inlineStr">
        <is>
          <t>Benefícios</t>
        </is>
      </c>
      <c r="D1442" s="488" t="n">
        <v>-1312.91</v>
      </c>
      <c r="E1442" t="inlineStr">
        <is>
          <t>5/2024</t>
        </is>
      </c>
    </row>
    <row r="1443">
      <c r="A1443" t="inlineStr">
        <is>
          <t>Love Cabaret</t>
        </is>
      </c>
      <c r="B1443" t="inlineStr">
        <is>
          <t>2024-05-01</t>
        </is>
      </c>
      <c r="C1443" t="inlineStr">
        <is>
          <t>-  Vale-transporte</t>
        </is>
      </c>
      <c r="D1443" s="488" t="n">
        <v>-1082</v>
      </c>
      <c r="E1443" t="inlineStr">
        <is>
          <t>5/2024</t>
        </is>
      </c>
    </row>
    <row r="1444">
      <c r="A1444" t="inlineStr">
        <is>
          <t>Love Cabaret</t>
        </is>
      </c>
      <c r="B1444" t="inlineStr">
        <is>
          <t>2024-05-01</t>
        </is>
      </c>
      <c r="C1444" t="inlineStr">
        <is>
          <t>-  Assist. Médica</t>
        </is>
      </c>
      <c r="D1444" s="488" t="n">
        <v>0</v>
      </c>
      <c r="E1444" t="inlineStr">
        <is>
          <t>5/2024</t>
        </is>
      </c>
    </row>
    <row r="1445">
      <c r="A1445" t="inlineStr">
        <is>
          <t>Love Cabaret</t>
        </is>
      </c>
      <c r="B1445" t="inlineStr">
        <is>
          <t>2024-05-01</t>
        </is>
      </c>
      <c r="C1445" t="inlineStr">
        <is>
          <t>-  Assist. Odontologica</t>
        </is>
      </c>
      <c r="D1445" s="488" t="n">
        <v>0</v>
      </c>
      <c r="E1445" t="inlineStr">
        <is>
          <t>5/2024</t>
        </is>
      </c>
    </row>
    <row r="1446">
      <c r="A1446" t="inlineStr">
        <is>
          <t>Love Cabaret</t>
        </is>
      </c>
      <c r="B1446" t="inlineStr">
        <is>
          <t>2024-05-01</t>
        </is>
      </c>
      <c r="C1446" t="inlineStr">
        <is>
          <t>-  Seguro de Vida</t>
        </is>
      </c>
      <c r="D1446" s="488" t="n">
        <v>-230.91</v>
      </c>
      <c r="E1446" t="inlineStr">
        <is>
          <t>5/2024</t>
        </is>
      </c>
    </row>
    <row r="1447">
      <c r="A1447" t="inlineStr">
        <is>
          <t>Love Cabaret</t>
        </is>
      </c>
      <c r="B1447" t="inlineStr">
        <is>
          <t>2024-05-01</t>
        </is>
      </c>
      <c r="C1447" t="inlineStr">
        <is>
          <t>-  Ajuda de Custo</t>
        </is>
      </c>
      <c r="D1447" s="488" t="n">
        <v>0</v>
      </c>
      <c r="E1447" t="inlineStr">
        <is>
          <t>5/2024</t>
        </is>
      </c>
    </row>
    <row r="1448">
      <c r="A1448" t="inlineStr">
        <is>
          <t>Love Cabaret</t>
        </is>
      </c>
      <c r="B1448" t="inlineStr">
        <is>
          <t>2024-05-01</t>
        </is>
      </c>
      <c r="C1448" t="inlineStr">
        <is>
          <t>Outros B</t>
        </is>
      </c>
      <c r="D1448" s="488" t="n">
        <v>-16409.5</v>
      </c>
      <c r="E1448" t="inlineStr">
        <is>
          <t>5/2024</t>
        </is>
      </c>
    </row>
    <row r="1449">
      <c r="A1449" t="inlineStr">
        <is>
          <t>Love Cabaret</t>
        </is>
      </c>
      <c r="B1449" t="inlineStr">
        <is>
          <t>2024-05-01</t>
        </is>
      </c>
      <c r="C1449" t="inlineStr">
        <is>
          <t>-  Uniformes Manutenção e Reposição</t>
        </is>
      </c>
      <c r="D1449" s="488" t="n">
        <v>0</v>
      </c>
      <c r="E1449" t="inlineStr">
        <is>
          <t>5/2024</t>
        </is>
      </c>
    </row>
    <row r="1450">
      <c r="A1450" t="inlineStr">
        <is>
          <t>Love Cabaret</t>
        </is>
      </c>
      <c r="B1450" t="inlineStr">
        <is>
          <t>2024-05-01</t>
        </is>
      </c>
      <c r="C1450" t="inlineStr">
        <is>
          <t>-  Exames Periódicos</t>
        </is>
      </c>
      <c r="D1450" s="488" t="n">
        <v>-257.37</v>
      </c>
      <c r="E1450" t="inlineStr">
        <is>
          <t>5/2024</t>
        </is>
      </c>
    </row>
    <row r="1451">
      <c r="A1451" t="inlineStr">
        <is>
          <t>Love Cabaret</t>
        </is>
      </c>
      <c r="B1451" t="inlineStr">
        <is>
          <t>2024-05-01</t>
        </is>
      </c>
      <c r="C1451" t="inlineStr">
        <is>
          <t>-  Diversos - Vale Combustível</t>
        </is>
      </c>
      <c r="D1451" s="488" t="n">
        <v>0</v>
      </c>
      <c r="E1451" t="inlineStr">
        <is>
          <t>5/2024</t>
        </is>
      </c>
    </row>
    <row r="1452">
      <c r="A1452" t="inlineStr">
        <is>
          <t>Love Cabaret</t>
        </is>
      </c>
      <c r="B1452" t="inlineStr">
        <is>
          <t>2024-05-01</t>
        </is>
      </c>
      <c r="C1452" t="inlineStr">
        <is>
          <t>-  Gratificações</t>
        </is>
      </c>
      <c r="D1452" s="488" t="n">
        <v>0</v>
      </c>
      <c r="E1452" t="inlineStr">
        <is>
          <t>5/2024</t>
        </is>
      </c>
    </row>
    <row r="1453">
      <c r="A1453" t="inlineStr">
        <is>
          <t>Love Cabaret</t>
        </is>
      </c>
      <c r="B1453" t="inlineStr">
        <is>
          <t>2024-05-01</t>
        </is>
      </c>
      <c r="C1453" t="inlineStr">
        <is>
          <t>-  Cursos e Treinamentos</t>
        </is>
      </c>
      <c r="D1453" s="488" t="n">
        <v>0</v>
      </c>
      <c r="E1453" t="inlineStr">
        <is>
          <t>5/2024</t>
        </is>
      </c>
    </row>
    <row r="1454">
      <c r="A1454" t="inlineStr">
        <is>
          <t>Love Cabaret</t>
        </is>
      </c>
      <c r="B1454" t="inlineStr">
        <is>
          <t>2024-05-01</t>
        </is>
      </c>
      <c r="C1454" t="inlineStr">
        <is>
          <t>-  Alimentação Funcionário</t>
        </is>
      </c>
      <c r="D1454" s="488" t="n">
        <v>-16152.13</v>
      </c>
      <c r="E1454" t="inlineStr">
        <is>
          <t>5/2024</t>
        </is>
      </c>
    </row>
    <row r="1455">
      <c r="A1455" t="inlineStr">
        <is>
          <t>Love Cabaret</t>
        </is>
      </c>
      <c r="B1455" t="inlineStr">
        <is>
          <t>2024-05-01</t>
        </is>
      </c>
      <c r="C1455" t="inlineStr">
        <is>
          <t>-  Pro Labore</t>
        </is>
      </c>
      <c r="D1455" s="488" t="n">
        <v>0</v>
      </c>
      <c r="E1455" t="inlineStr">
        <is>
          <t>5/2024</t>
        </is>
      </c>
    </row>
    <row r="1456">
      <c r="A1456" t="inlineStr">
        <is>
          <t>Love Cabaret</t>
        </is>
      </c>
      <c r="B1456" t="inlineStr">
        <is>
          <t>2024-05-01</t>
        </is>
      </c>
      <c r="C1456" t="inlineStr">
        <is>
          <t>% sobre Receita c/ Squad</t>
        </is>
      </c>
      <c r="D1456" s="488" t="n">
        <v>-0.53</v>
      </c>
      <c r="E1456" t="inlineStr">
        <is>
          <t>5/2024</t>
        </is>
      </c>
    </row>
    <row r="1457">
      <c r="A1457" t="inlineStr">
        <is>
          <t>Love Cabaret</t>
        </is>
      </c>
      <c r="B1457" t="inlineStr">
        <is>
          <t>2024-05-01</t>
        </is>
      </c>
      <c r="C1457" t="inlineStr">
        <is>
          <t>% sobre Receita s/ Squad</t>
        </is>
      </c>
      <c r="D1457" s="488" t="n">
        <v>-0.5</v>
      </c>
      <c r="E1457" t="inlineStr">
        <is>
          <t>5/2024</t>
        </is>
      </c>
    </row>
    <row r="1458">
      <c r="A1458" t="inlineStr">
        <is>
          <t>Love Cabaret</t>
        </is>
      </c>
      <c r="B1458" t="inlineStr">
        <is>
          <t>2024-05-01</t>
        </is>
      </c>
      <c r="C1458" t="inlineStr">
        <is>
          <t>Custo de Ocupação</t>
        </is>
      </c>
      <c r="D1458" s="488" t="n">
        <v>-67740.63</v>
      </c>
      <c r="E1458" t="inlineStr">
        <is>
          <t>5/2024</t>
        </is>
      </c>
    </row>
    <row r="1459">
      <c r="A1459" t="inlineStr">
        <is>
          <t>Love Cabaret</t>
        </is>
      </c>
      <c r="B1459" t="inlineStr">
        <is>
          <t>2024-05-01</t>
        </is>
      </c>
      <c r="C1459" t="inlineStr">
        <is>
          <t>Aluguel de Imoveis</t>
        </is>
      </c>
      <c r="D1459" s="488" t="n">
        <v>-61450.74</v>
      </c>
      <c r="E1459" t="inlineStr">
        <is>
          <t>5/2024</t>
        </is>
      </c>
    </row>
    <row r="1460">
      <c r="A1460" t="inlineStr">
        <is>
          <t>Love Cabaret</t>
        </is>
      </c>
      <c r="B1460" t="inlineStr">
        <is>
          <t>2024-05-01</t>
        </is>
      </c>
      <c r="C1460" t="inlineStr">
        <is>
          <t>Condominio</t>
        </is>
      </c>
      <c r="D1460" s="488" t="n">
        <v>0</v>
      </c>
      <c r="E1460" t="inlineStr">
        <is>
          <t>5/2024</t>
        </is>
      </c>
    </row>
    <row r="1461">
      <c r="A1461" t="inlineStr">
        <is>
          <t>Love Cabaret</t>
        </is>
      </c>
      <c r="B1461" t="inlineStr">
        <is>
          <t>2024-05-01</t>
        </is>
      </c>
      <c r="C1461" t="inlineStr">
        <is>
          <t>IPTU</t>
        </is>
      </c>
      <c r="D1461" s="488" t="n">
        <v>-5241.66</v>
      </c>
      <c r="E1461" t="inlineStr">
        <is>
          <t>5/2024</t>
        </is>
      </c>
    </row>
    <row r="1462">
      <c r="A1462" t="inlineStr">
        <is>
          <t>Love Cabaret</t>
        </is>
      </c>
      <c r="B1462" t="inlineStr">
        <is>
          <t>2024-05-01</t>
        </is>
      </c>
      <c r="C1462" t="inlineStr">
        <is>
          <t>Fundo de Promoção</t>
        </is>
      </c>
      <c r="D1462" s="488" t="n">
        <v>-1048.23</v>
      </c>
      <c r="E1462" t="inlineStr">
        <is>
          <t>5/2024</t>
        </is>
      </c>
    </row>
    <row r="1463">
      <c r="A1463" t="inlineStr">
        <is>
          <t>Love Cabaret</t>
        </is>
      </c>
      <c r="B1463" t="inlineStr">
        <is>
          <t>2024-05-01</t>
        </is>
      </c>
      <c r="C1463" t="inlineStr">
        <is>
          <t>Seguro Patrimonial</t>
        </is>
      </c>
      <c r="D1463" s="488" t="n">
        <v>0</v>
      </c>
      <c r="E1463" t="inlineStr">
        <is>
          <t>5/2024</t>
        </is>
      </c>
    </row>
    <row r="1464">
      <c r="A1464" t="inlineStr">
        <is>
          <t>Love Cabaret</t>
        </is>
      </c>
      <c r="B1464" t="inlineStr">
        <is>
          <t>2024-05-01</t>
        </is>
      </c>
      <c r="C1464" t="inlineStr">
        <is>
          <t>Arrendamento</t>
        </is>
      </c>
      <c r="D1464" s="488" t="n">
        <v>0</v>
      </c>
      <c r="E1464" t="inlineStr">
        <is>
          <t>5/2024</t>
        </is>
      </c>
    </row>
    <row r="1465">
      <c r="A1465" t="inlineStr">
        <is>
          <t>Love Cabaret</t>
        </is>
      </c>
      <c r="B1465" t="inlineStr">
        <is>
          <t>2024-05-01</t>
        </is>
      </c>
      <c r="C1465" t="inlineStr">
        <is>
          <t>Taxas publicas administrativas - Ocupação</t>
        </is>
      </c>
      <c r="D1465" s="488" t="n">
        <v>0</v>
      </c>
      <c r="E1465" t="inlineStr">
        <is>
          <t>5/2024</t>
        </is>
      </c>
    </row>
    <row r="1466">
      <c r="A1466" t="inlineStr">
        <is>
          <t>Love Cabaret</t>
        </is>
      </c>
      <c r="B1466" t="inlineStr">
        <is>
          <t>2024-05-01</t>
        </is>
      </c>
      <c r="C1466" t="inlineStr">
        <is>
          <t>% sobre Receita Bruta</t>
        </is>
      </c>
      <c r="D1466" s="488" t="n">
        <v>-0.1</v>
      </c>
      <c r="E1466" t="inlineStr">
        <is>
          <t>5/2024</t>
        </is>
      </c>
    </row>
    <row r="1467">
      <c r="A1467" t="inlineStr">
        <is>
          <t>Love Cabaret</t>
        </is>
      </c>
      <c r="B1467" t="inlineStr">
        <is>
          <t>2024-05-01</t>
        </is>
      </c>
      <c r="C1467" t="inlineStr">
        <is>
          <t>Utilidades</t>
        </is>
      </c>
      <c r="D1467" s="488" t="n">
        <v>-50542.75</v>
      </c>
      <c r="E1467" t="inlineStr">
        <is>
          <t>5/2024</t>
        </is>
      </c>
    </row>
    <row r="1468">
      <c r="A1468" t="inlineStr">
        <is>
          <t>Love Cabaret</t>
        </is>
      </c>
      <c r="B1468" t="inlineStr">
        <is>
          <t>2024-05-01</t>
        </is>
      </c>
      <c r="C1468" t="inlineStr">
        <is>
          <t>Agua/Esgoto</t>
        </is>
      </c>
      <c r="D1468" s="488" t="n">
        <v>-12146.69</v>
      </c>
      <c r="E1468" t="inlineStr">
        <is>
          <t>5/2024</t>
        </is>
      </c>
    </row>
    <row r="1469">
      <c r="A1469" t="inlineStr">
        <is>
          <t>Love Cabaret</t>
        </is>
      </c>
      <c r="B1469" t="inlineStr">
        <is>
          <t>2024-05-01</t>
        </is>
      </c>
      <c r="C1469" t="inlineStr">
        <is>
          <t>Energia Eletrica</t>
        </is>
      </c>
      <c r="D1469" s="488" t="n">
        <v>-11952.53</v>
      </c>
      <c r="E1469" t="inlineStr">
        <is>
          <t>5/2024</t>
        </is>
      </c>
    </row>
    <row r="1470">
      <c r="A1470" t="inlineStr">
        <is>
          <t>Love Cabaret</t>
        </is>
      </c>
      <c r="B1470" t="inlineStr">
        <is>
          <t>2024-05-01</t>
        </is>
      </c>
      <c r="C1470" t="inlineStr">
        <is>
          <t>Gas de Cozinha</t>
        </is>
      </c>
      <c r="D1470" s="488" t="n">
        <v>-1997.14</v>
      </c>
      <c r="E1470" t="inlineStr">
        <is>
          <t>5/2024</t>
        </is>
      </c>
    </row>
    <row r="1471">
      <c r="A1471" t="inlineStr">
        <is>
          <t>Love Cabaret</t>
        </is>
      </c>
      <c r="B1471" t="inlineStr">
        <is>
          <t>2024-05-01</t>
        </is>
      </c>
      <c r="C1471" t="inlineStr">
        <is>
          <t>Higiene e Limpeza</t>
        </is>
      </c>
      <c r="D1471" s="488" t="n">
        <v>-8439.1</v>
      </c>
      <c r="E1471" t="inlineStr">
        <is>
          <t>5/2024</t>
        </is>
      </c>
    </row>
    <row r="1472">
      <c r="A1472" t="inlineStr">
        <is>
          <t>Love Cabaret</t>
        </is>
      </c>
      <c r="B1472" t="inlineStr">
        <is>
          <t>2024-05-01</t>
        </is>
      </c>
      <c r="C1472" t="inlineStr">
        <is>
          <t>Descartaveis</t>
        </is>
      </c>
      <c r="D1472" s="488" t="n">
        <v>-136</v>
      </c>
      <c r="E1472" t="inlineStr">
        <is>
          <t>5/2024</t>
        </is>
      </c>
    </row>
    <row r="1473">
      <c r="A1473" t="inlineStr">
        <is>
          <t>Love Cabaret</t>
        </is>
      </c>
      <c r="B1473" t="inlineStr">
        <is>
          <t>2024-05-01</t>
        </is>
      </c>
      <c r="C1473" t="inlineStr">
        <is>
          <t>Controle de Pragas</t>
        </is>
      </c>
      <c r="D1473" s="488" t="n">
        <v>-630</v>
      </c>
      <c r="E1473" t="inlineStr">
        <is>
          <t>5/2024</t>
        </is>
      </c>
    </row>
    <row r="1474">
      <c r="A1474" t="inlineStr">
        <is>
          <t>Love Cabaret</t>
        </is>
      </c>
      <c r="B1474" t="inlineStr">
        <is>
          <t>2024-05-01</t>
        </is>
      </c>
      <c r="C1474" t="inlineStr">
        <is>
          <t>Coleta de lixo</t>
        </is>
      </c>
      <c r="D1474" s="488" t="n">
        <v>-1809.18</v>
      </c>
      <c r="E1474" t="inlineStr">
        <is>
          <t>5/2024</t>
        </is>
      </c>
    </row>
    <row r="1475">
      <c r="A1475" t="inlineStr">
        <is>
          <t>Love Cabaret</t>
        </is>
      </c>
      <c r="B1475" t="inlineStr">
        <is>
          <t>2024-05-01</t>
        </is>
      </c>
      <c r="C1475" t="inlineStr">
        <is>
          <t>Utensilios</t>
        </is>
      </c>
      <c r="D1475" s="488" t="n">
        <v>-5267.86</v>
      </c>
      <c r="E1475" t="inlineStr">
        <is>
          <t>5/2024</t>
        </is>
      </c>
    </row>
    <row r="1476">
      <c r="A1476" t="inlineStr">
        <is>
          <t>Love Cabaret</t>
        </is>
      </c>
      <c r="B1476" t="inlineStr">
        <is>
          <t>2024-05-01</t>
        </is>
      </c>
      <c r="C1476" t="inlineStr">
        <is>
          <t>Serviços Graficos</t>
        </is>
      </c>
      <c r="D1476" s="488" t="n">
        <v>-777.5</v>
      </c>
      <c r="E1476" t="inlineStr">
        <is>
          <t>5/2024</t>
        </is>
      </c>
    </row>
    <row r="1477">
      <c r="A1477" t="inlineStr">
        <is>
          <t>Love Cabaret</t>
        </is>
      </c>
      <c r="B1477" t="inlineStr">
        <is>
          <t>2024-05-01</t>
        </is>
      </c>
      <c r="C1477" t="inlineStr">
        <is>
          <t>Custas Cartório</t>
        </is>
      </c>
      <c r="D1477" s="488" t="n">
        <v>-3360.75</v>
      </c>
      <c r="E1477" t="inlineStr">
        <is>
          <t>5/2024</t>
        </is>
      </c>
    </row>
    <row r="1478">
      <c r="A1478" t="inlineStr">
        <is>
          <t>Love Cabaret</t>
        </is>
      </c>
      <c r="B1478" t="inlineStr">
        <is>
          <t>2024-05-01</t>
        </is>
      </c>
      <c r="C1478" t="inlineStr">
        <is>
          <t>Material de Escritorio</t>
        </is>
      </c>
      <c r="D1478" s="488" t="n">
        <v>0</v>
      </c>
      <c r="E1478" t="inlineStr">
        <is>
          <t>5/2024</t>
        </is>
      </c>
    </row>
    <row r="1479">
      <c r="A1479" t="inlineStr">
        <is>
          <t>Love Cabaret</t>
        </is>
      </c>
      <c r="B1479" t="inlineStr">
        <is>
          <t>2024-05-01</t>
        </is>
      </c>
      <c r="C1479" t="inlineStr">
        <is>
          <t>Serviços de Limpeza</t>
        </is>
      </c>
      <c r="D1479" s="488" t="n">
        <v>-3330</v>
      </c>
      <c r="E1479" t="inlineStr">
        <is>
          <t>5/2024</t>
        </is>
      </c>
    </row>
    <row r="1480">
      <c r="A1480" t="inlineStr">
        <is>
          <t>Love Cabaret</t>
        </is>
      </c>
      <c r="B1480" t="inlineStr">
        <is>
          <t>2024-05-01</t>
        </is>
      </c>
      <c r="C1480" t="inlineStr">
        <is>
          <t>Serviço de Lavanderia</t>
        </is>
      </c>
      <c r="D1480" s="488" t="n">
        <v>0</v>
      </c>
      <c r="E1480" t="inlineStr">
        <is>
          <t>5/2024</t>
        </is>
      </c>
    </row>
    <row r="1481">
      <c r="A1481" t="inlineStr">
        <is>
          <t>Love Cabaret</t>
        </is>
      </c>
      <c r="B1481" t="inlineStr">
        <is>
          <t>2024-05-01</t>
        </is>
      </c>
      <c r="C1481" t="inlineStr">
        <is>
          <t>Material de Consumo - Gelo/ Gas CO2/ Carvao /Velas</t>
        </is>
      </c>
      <c r="D1481" s="488" t="n">
        <v>-696</v>
      </c>
      <c r="E1481" t="inlineStr">
        <is>
          <t>5/2024</t>
        </is>
      </c>
    </row>
    <row r="1482">
      <c r="A1482" t="inlineStr">
        <is>
          <t>Love Cabaret</t>
        </is>
      </c>
      <c r="B1482" t="inlineStr">
        <is>
          <t>2024-05-01</t>
        </is>
      </c>
      <c r="C1482" t="inlineStr">
        <is>
          <t>% sobre Receita Bruta</t>
        </is>
      </c>
      <c r="D1482" s="488" t="n">
        <v>-0.08</v>
      </c>
      <c r="E1482" t="inlineStr">
        <is>
          <t>5/2024</t>
        </is>
      </c>
    </row>
    <row r="1483">
      <c r="A1483" t="inlineStr">
        <is>
          <t>Love Cabaret</t>
        </is>
      </c>
      <c r="B1483" t="inlineStr">
        <is>
          <t>2024-05-01</t>
        </is>
      </c>
      <c r="C1483" t="inlineStr">
        <is>
          <t>Informática e TI</t>
        </is>
      </c>
      <c r="D1483" s="488" t="n">
        <v>-8504.98</v>
      </c>
      <c r="E1483" t="inlineStr">
        <is>
          <t>5/2024</t>
        </is>
      </c>
    </row>
    <row r="1484">
      <c r="A1484" t="inlineStr">
        <is>
          <t>Love Cabaret</t>
        </is>
      </c>
      <c r="B1484" t="inlineStr">
        <is>
          <t>2024-05-01</t>
        </is>
      </c>
      <c r="C1484" t="inlineStr">
        <is>
          <t>Telefone</t>
        </is>
      </c>
      <c r="D1484" s="488" t="n">
        <v>-89.98999999999999</v>
      </c>
      <c r="E1484" t="inlineStr">
        <is>
          <t>5/2024</t>
        </is>
      </c>
    </row>
    <row r="1485">
      <c r="A1485" t="inlineStr">
        <is>
          <t>Love Cabaret</t>
        </is>
      </c>
      <c r="B1485" t="inlineStr">
        <is>
          <t>2024-05-01</t>
        </is>
      </c>
      <c r="C1485" t="inlineStr">
        <is>
          <t>Internet</t>
        </is>
      </c>
      <c r="D1485" s="488" t="n">
        <v>-2868.2</v>
      </c>
      <c r="E1485" t="inlineStr">
        <is>
          <t>5/2024</t>
        </is>
      </c>
    </row>
    <row r="1486">
      <c r="A1486" t="inlineStr">
        <is>
          <t>Love Cabaret</t>
        </is>
      </c>
      <c r="B1486" t="inlineStr">
        <is>
          <t>2024-05-01</t>
        </is>
      </c>
      <c r="C1486" t="inlineStr">
        <is>
          <t>TV por assinatura/musica ambiente</t>
        </is>
      </c>
      <c r="D1486" s="488" t="n">
        <v>0</v>
      </c>
      <c r="E1486" t="inlineStr">
        <is>
          <t>5/2024</t>
        </is>
      </c>
    </row>
    <row r="1487">
      <c r="A1487" t="inlineStr">
        <is>
          <t>Love Cabaret</t>
        </is>
      </c>
      <c r="B1487" t="inlineStr">
        <is>
          <t>2024-05-01</t>
        </is>
      </c>
      <c r="C1487" t="inlineStr">
        <is>
          <t>Sistemas de Segurança e Alarme</t>
        </is>
      </c>
      <c r="D1487" s="488" t="n">
        <v>0</v>
      </c>
      <c r="E1487" t="inlineStr">
        <is>
          <t>5/2024</t>
        </is>
      </c>
    </row>
    <row r="1488">
      <c r="A1488" t="inlineStr">
        <is>
          <t>Love Cabaret</t>
        </is>
      </c>
      <c r="B1488" t="inlineStr">
        <is>
          <t>2024-05-01</t>
        </is>
      </c>
      <c r="C1488" t="inlineStr">
        <is>
          <t>Sistemas Gerais - Operacionais</t>
        </is>
      </c>
      <c r="D1488" s="488" t="n">
        <v>-5546.79</v>
      </c>
      <c r="E1488" t="inlineStr">
        <is>
          <t>5/2024</t>
        </is>
      </c>
    </row>
    <row r="1489">
      <c r="A1489" t="inlineStr">
        <is>
          <t>Love Cabaret</t>
        </is>
      </c>
      <c r="B1489" t="inlineStr">
        <is>
          <t>2024-05-01</t>
        </is>
      </c>
      <c r="C1489" t="inlineStr">
        <is>
          <t>Sistemas Gerais - Financeiros</t>
        </is>
      </c>
      <c r="D1489" s="488" t="n">
        <v>0</v>
      </c>
      <c r="E1489" t="inlineStr">
        <is>
          <t>5/2024</t>
        </is>
      </c>
    </row>
    <row r="1490">
      <c r="A1490" t="inlineStr">
        <is>
          <t>Love Cabaret</t>
        </is>
      </c>
      <c r="B1490" t="inlineStr">
        <is>
          <t>2024-05-01</t>
        </is>
      </c>
      <c r="C1490" t="inlineStr">
        <is>
          <t>Sistemas Gerais - Comunicação e Marketing</t>
        </is>
      </c>
      <c r="D1490" s="488" t="n">
        <v>0</v>
      </c>
      <c r="E1490" t="inlineStr">
        <is>
          <t>5/2024</t>
        </is>
      </c>
    </row>
    <row r="1491">
      <c r="A1491" t="inlineStr">
        <is>
          <t>Love Cabaret</t>
        </is>
      </c>
      <c r="B1491" t="inlineStr">
        <is>
          <t>2024-05-01</t>
        </is>
      </c>
      <c r="C1491" t="inlineStr">
        <is>
          <t>% sobre Receita Bruta</t>
        </is>
      </c>
      <c r="D1491" s="488" t="n">
        <v>-0.01</v>
      </c>
      <c r="E1491" t="inlineStr">
        <is>
          <t>5/2024</t>
        </is>
      </c>
    </row>
    <row r="1492">
      <c r="A1492" t="inlineStr">
        <is>
          <t>Love Cabaret</t>
        </is>
      </c>
      <c r="B1492" t="inlineStr">
        <is>
          <t>2024-05-01</t>
        </is>
      </c>
      <c r="C1492" t="inlineStr">
        <is>
          <t>Despesas Gerais</t>
        </is>
      </c>
      <c r="D1492" s="488" t="n">
        <v>-28891.41</v>
      </c>
      <c r="E1492" t="inlineStr">
        <is>
          <t>5/2024</t>
        </is>
      </c>
    </row>
    <row r="1493">
      <c r="A1493" t="inlineStr">
        <is>
          <t>Love Cabaret</t>
        </is>
      </c>
      <c r="B1493" t="inlineStr">
        <is>
          <t>2024-05-01</t>
        </is>
      </c>
      <c r="C1493" t="inlineStr">
        <is>
          <t>Manutenção Predial</t>
        </is>
      </c>
      <c r="D1493" s="488" t="n">
        <v>-28391.41</v>
      </c>
      <c r="E1493" t="inlineStr">
        <is>
          <t>5/2024</t>
        </is>
      </c>
    </row>
    <row r="1494">
      <c r="A1494" t="inlineStr">
        <is>
          <t>Love Cabaret</t>
        </is>
      </c>
      <c r="B1494" t="inlineStr">
        <is>
          <t>2024-05-01</t>
        </is>
      </c>
      <c r="C1494" t="inlineStr">
        <is>
          <t>Manutenção de Equipamentos</t>
        </is>
      </c>
      <c r="D1494" s="488" t="n">
        <v>0</v>
      </c>
      <c r="E1494" t="inlineStr">
        <is>
          <t>5/2024</t>
        </is>
      </c>
    </row>
    <row r="1495">
      <c r="A1495" t="inlineStr">
        <is>
          <t>Love Cabaret</t>
        </is>
      </c>
      <c r="B1495" t="inlineStr">
        <is>
          <t>2024-05-01</t>
        </is>
      </c>
      <c r="C1495" t="inlineStr">
        <is>
          <t>Manutenção de Mobiliário</t>
        </is>
      </c>
      <c r="D1495" s="488" t="n">
        <v>0</v>
      </c>
      <c r="E1495" t="inlineStr">
        <is>
          <t>5/2024</t>
        </is>
      </c>
    </row>
    <row r="1496">
      <c r="A1496" t="inlineStr">
        <is>
          <t>Love Cabaret</t>
        </is>
      </c>
      <c r="B1496" t="inlineStr">
        <is>
          <t>2024-05-01</t>
        </is>
      </c>
      <c r="C1496" t="inlineStr">
        <is>
          <t>Material de Manutenção</t>
        </is>
      </c>
      <c r="D1496" s="488" t="n">
        <v>0</v>
      </c>
      <c r="E1496" t="inlineStr">
        <is>
          <t>5/2024</t>
        </is>
      </c>
    </row>
    <row r="1497">
      <c r="A1497" t="inlineStr">
        <is>
          <t>Love Cabaret</t>
        </is>
      </c>
      <c r="B1497" t="inlineStr">
        <is>
          <t>2024-05-01</t>
        </is>
      </c>
      <c r="C1497" t="inlineStr">
        <is>
          <t>Decoração/Paisagismo e Jardinagem</t>
        </is>
      </c>
      <c r="D1497" s="488" t="n">
        <v>-500</v>
      </c>
      <c r="E1497" t="inlineStr">
        <is>
          <t>5/2024</t>
        </is>
      </c>
    </row>
    <row r="1498">
      <c r="A1498" t="inlineStr">
        <is>
          <t>Love Cabaret</t>
        </is>
      </c>
      <c r="B1498" t="inlineStr">
        <is>
          <t>2024-05-01</t>
        </is>
      </c>
      <c r="C1498" t="inlineStr">
        <is>
          <t>Fretes e Carretos</t>
        </is>
      </c>
      <c r="D1498" s="488" t="n">
        <v>0</v>
      </c>
      <c r="E1498" t="inlineStr">
        <is>
          <t>5/2024</t>
        </is>
      </c>
    </row>
    <row r="1499">
      <c r="A1499" t="inlineStr">
        <is>
          <t>Love Cabaret</t>
        </is>
      </c>
      <c r="B1499" t="inlineStr">
        <is>
          <t>2024-05-01</t>
        </is>
      </c>
      <c r="C1499" t="inlineStr">
        <is>
          <t>Conduções/Taxi/Uber</t>
        </is>
      </c>
      <c r="D1499" s="488" t="n">
        <v>0</v>
      </c>
      <c r="E1499" t="inlineStr">
        <is>
          <t>5/2024</t>
        </is>
      </c>
    </row>
    <row r="1500">
      <c r="A1500" t="inlineStr">
        <is>
          <t>Love Cabaret</t>
        </is>
      </c>
      <c r="B1500" t="inlineStr">
        <is>
          <t>2024-05-01</t>
        </is>
      </c>
      <c r="C1500" t="inlineStr">
        <is>
          <t>Viagens e Estadias - Operação</t>
        </is>
      </c>
      <c r="D1500" s="488" t="n">
        <v>0</v>
      </c>
      <c r="E1500" t="inlineStr">
        <is>
          <t>5/2024</t>
        </is>
      </c>
    </row>
    <row r="1501">
      <c r="A1501" t="inlineStr">
        <is>
          <t>Love Cabaret</t>
        </is>
      </c>
      <c r="B1501" t="inlineStr">
        <is>
          <t>2024-05-01</t>
        </is>
      </c>
      <c r="C1501" t="inlineStr">
        <is>
          <t>% sobre Receita Bruta</t>
        </is>
      </c>
      <c r="D1501" s="488" t="n">
        <v>-0.04</v>
      </c>
      <c r="E1501" t="inlineStr">
        <is>
          <t>5/2024</t>
        </is>
      </c>
    </row>
    <row r="1502">
      <c r="A1502" t="inlineStr">
        <is>
          <t>Love Cabaret</t>
        </is>
      </c>
      <c r="B1502" t="inlineStr">
        <is>
          <t>2024-05-01</t>
        </is>
      </c>
      <c r="C1502" t="inlineStr">
        <is>
          <t>Marketing</t>
        </is>
      </c>
      <c r="D1502" s="488" t="n">
        <v>-16711.04</v>
      </c>
      <c r="E1502" t="inlineStr">
        <is>
          <t>5/2024</t>
        </is>
      </c>
    </row>
    <row r="1503">
      <c r="A1503" t="inlineStr">
        <is>
          <t>Love Cabaret</t>
        </is>
      </c>
      <c r="B1503" t="inlineStr">
        <is>
          <t>2024-05-01</t>
        </is>
      </c>
      <c r="C1503" t="inlineStr">
        <is>
          <t>Agência de Propaganda</t>
        </is>
      </c>
      <c r="D1503" s="488" t="n">
        <v>-6000</v>
      </c>
      <c r="E1503" t="inlineStr">
        <is>
          <t>5/2024</t>
        </is>
      </c>
    </row>
    <row r="1504">
      <c r="A1504" t="inlineStr">
        <is>
          <t>Love Cabaret</t>
        </is>
      </c>
      <c r="B1504" t="inlineStr">
        <is>
          <t>2024-05-01</t>
        </is>
      </c>
      <c r="C1504" t="inlineStr">
        <is>
          <t>Assessoria de Imprensa</t>
        </is>
      </c>
      <c r="D1504" s="488" t="n">
        <v>-1200</v>
      </c>
      <c r="E1504" t="inlineStr">
        <is>
          <t>5/2024</t>
        </is>
      </c>
    </row>
    <row r="1505">
      <c r="A1505" t="inlineStr">
        <is>
          <t>Love Cabaret</t>
        </is>
      </c>
      <c r="B1505" t="inlineStr">
        <is>
          <t>2024-05-01</t>
        </is>
      </c>
      <c r="C1505" t="inlineStr">
        <is>
          <t>Assessoria de Relações Públicas</t>
        </is>
      </c>
      <c r="D1505" s="488" t="n">
        <v>0</v>
      </c>
      <c r="E1505" t="inlineStr">
        <is>
          <t>5/2024</t>
        </is>
      </c>
    </row>
    <row r="1506">
      <c r="A1506" t="inlineStr">
        <is>
          <t>Love Cabaret</t>
        </is>
      </c>
      <c r="B1506" t="inlineStr">
        <is>
          <t>2024-05-01</t>
        </is>
      </c>
      <c r="C1506" t="inlineStr">
        <is>
          <t>Influenciadores</t>
        </is>
      </c>
      <c r="D1506" s="488" t="n">
        <v>0</v>
      </c>
      <c r="E1506" t="inlineStr">
        <is>
          <t>5/2024</t>
        </is>
      </c>
    </row>
    <row r="1507">
      <c r="A1507" t="inlineStr">
        <is>
          <t>Love Cabaret</t>
        </is>
      </c>
      <c r="B1507" t="inlineStr">
        <is>
          <t>2024-05-01</t>
        </is>
      </c>
      <c r="C1507" t="inlineStr">
        <is>
          <t>Publicidade e Propaganda</t>
        </is>
      </c>
      <c r="D1507" s="488" t="n">
        <v>0</v>
      </c>
      <c r="E1507" t="inlineStr">
        <is>
          <t>5/2024</t>
        </is>
      </c>
    </row>
    <row r="1508">
      <c r="A1508" t="inlineStr">
        <is>
          <t>Love Cabaret</t>
        </is>
      </c>
      <c r="B1508" t="inlineStr">
        <is>
          <t>2024-05-01</t>
        </is>
      </c>
      <c r="C1508" t="inlineStr">
        <is>
          <t>Pesquisa de Mercado</t>
        </is>
      </c>
      <c r="D1508" s="488" t="n">
        <v>0</v>
      </c>
      <c r="E1508" t="inlineStr">
        <is>
          <t>5/2024</t>
        </is>
      </c>
    </row>
    <row r="1509">
      <c r="A1509" t="inlineStr">
        <is>
          <t>Love Cabaret</t>
        </is>
      </c>
      <c r="B1509" t="inlineStr">
        <is>
          <t>2024-05-01</t>
        </is>
      </c>
      <c r="C1509" t="inlineStr">
        <is>
          <t>Sessão de Fotos/Captação de Vídeo</t>
        </is>
      </c>
      <c r="D1509" s="488" t="n">
        <v>0</v>
      </c>
      <c r="E1509" t="inlineStr">
        <is>
          <t>5/2024</t>
        </is>
      </c>
    </row>
    <row r="1510">
      <c r="A1510" t="inlineStr">
        <is>
          <t>Love Cabaret</t>
        </is>
      </c>
      <c r="B1510" t="inlineStr">
        <is>
          <t>2024-05-01</t>
        </is>
      </c>
      <c r="C1510" t="inlineStr">
        <is>
          <t>Produção Gráfica e Material Institucional</t>
        </is>
      </c>
      <c r="D1510" s="488" t="n">
        <v>-2200</v>
      </c>
      <c r="E1510" t="inlineStr">
        <is>
          <t>5/2024</t>
        </is>
      </c>
    </row>
    <row r="1511">
      <c r="A1511" t="inlineStr">
        <is>
          <t>Love Cabaret</t>
        </is>
      </c>
      <c r="B1511" t="inlineStr">
        <is>
          <t>2024-05-01</t>
        </is>
      </c>
      <c r="C1511" t="inlineStr">
        <is>
          <t>Eventos de Marketing</t>
        </is>
      </c>
      <c r="D1511" s="488" t="n">
        <v>-211.04</v>
      </c>
      <c r="E1511" t="inlineStr">
        <is>
          <t>5/2024</t>
        </is>
      </c>
    </row>
    <row r="1512">
      <c r="A1512" t="inlineStr">
        <is>
          <t>Love Cabaret</t>
        </is>
      </c>
      <c r="B1512" t="inlineStr">
        <is>
          <t>2024-05-01</t>
        </is>
      </c>
      <c r="C1512" t="inlineStr">
        <is>
          <t>Brindes e Confraternizações</t>
        </is>
      </c>
      <c r="D1512" s="488" t="n">
        <v>0</v>
      </c>
      <c r="E1512" t="inlineStr">
        <is>
          <t>5/2024</t>
        </is>
      </c>
    </row>
    <row r="1513">
      <c r="A1513" t="inlineStr">
        <is>
          <t>Love Cabaret</t>
        </is>
      </c>
      <c r="B1513" t="inlineStr">
        <is>
          <t>2024-05-01</t>
        </is>
      </c>
      <c r="C1513" t="inlineStr">
        <is>
          <t>Ferramentas de Marketing</t>
        </is>
      </c>
      <c r="D1513" s="488" t="n">
        <v>-7100</v>
      </c>
      <c r="E1513" t="inlineStr">
        <is>
          <t>5/2024</t>
        </is>
      </c>
    </row>
    <row r="1514">
      <c r="A1514" t="inlineStr">
        <is>
          <t>Love Cabaret</t>
        </is>
      </c>
      <c r="B1514" t="inlineStr">
        <is>
          <t>2024-05-01</t>
        </is>
      </c>
      <c r="C1514" t="inlineStr">
        <is>
          <t>% sobre Receita Bruta</t>
        </is>
      </c>
      <c r="D1514" s="488" t="n">
        <v>-0.03</v>
      </c>
      <c r="E1514" t="inlineStr">
        <is>
          <t>5/2024</t>
        </is>
      </c>
    </row>
    <row r="1515">
      <c r="A1515" t="inlineStr">
        <is>
          <t>Love Cabaret</t>
        </is>
      </c>
      <c r="B1515" t="inlineStr">
        <is>
          <t>2024-05-01</t>
        </is>
      </c>
      <c r="C1515" t="inlineStr">
        <is>
          <t>Serviços de Terceiros</t>
        </is>
      </c>
      <c r="D1515" s="488" t="n">
        <v>-39807.31</v>
      </c>
      <c r="E1515" t="inlineStr">
        <is>
          <t>5/2024</t>
        </is>
      </c>
    </row>
    <row r="1516">
      <c r="A1516" t="inlineStr">
        <is>
          <t>Love Cabaret</t>
        </is>
      </c>
      <c r="B1516" t="inlineStr">
        <is>
          <t>2024-05-01</t>
        </is>
      </c>
      <c r="C1516" t="inlineStr">
        <is>
          <t>Assessoria Contabil</t>
        </is>
      </c>
      <c r="D1516" s="488" t="n">
        <v>-1852.31</v>
      </c>
      <c r="E1516" t="inlineStr">
        <is>
          <t>5/2024</t>
        </is>
      </c>
    </row>
    <row r="1517">
      <c r="A1517" t="inlineStr">
        <is>
          <t>Love Cabaret</t>
        </is>
      </c>
      <c r="B1517" t="inlineStr">
        <is>
          <t>2024-05-01</t>
        </is>
      </c>
      <c r="C1517" t="inlineStr">
        <is>
          <t>Assessoria RH</t>
        </is>
      </c>
      <c r="D1517" s="488" t="n">
        <v>-550</v>
      </c>
      <c r="E1517" t="inlineStr">
        <is>
          <t>5/2024</t>
        </is>
      </c>
    </row>
    <row r="1518">
      <c r="A1518" t="inlineStr">
        <is>
          <t>Love Cabaret</t>
        </is>
      </c>
      <c r="B1518" t="inlineStr">
        <is>
          <t>2024-05-01</t>
        </is>
      </c>
      <c r="C1518" t="inlineStr">
        <is>
          <t>Assessoria em Geral</t>
        </is>
      </c>
      <c r="D1518" s="488" t="n">
        <v>-11085</v>
      </c>
      <c r="E1518" t="inlineStr">
        <is>
          <t>5/2024</t>
        </is>
      </c>
    </row>
    <row r="1519">
      <c r="A1519" t="inlineStr">
        <is>
          <t>Love Cabaret</t>
        </is>
      </c>
      <c r="B1519" t="inlineStr">
        <is>
          <t>2024-05-01</t>
        </is>
      </c>
      <c r="C1519" t="inlineStr">
        <is>
          <t>Assessoria Financeira</t>
        </is>
      </c>
      <c r="D1519" s="488" t="n">
        <v>0</v>
      </c>
      <c r="E1519" t="inlineStr">
        <is>
          <t>5/2024</t>
        </is>
      </c>
    </row>
    <row r="1520">
      <c r="A1520" t="inlineStr">
        <is>
          <t>Love Cabaret</t>
        </is>
      </c>
      <c r="B1520" t="inlineStr">
        <is>
          <t>2024-05-01</t>
        </is>
      </c>
      <c r="C1520" t="inlineStr">
        <is>
          <t>Assessoria Jurídica</t>
        </is>
      </c>
      <c r="D1520" s="488" t="n">
        <v>0</v>
      </c>
      <c r="E1520" t="inlineStr">
        <is>
          <t>5/2024</t>
        </is>
      </c>
    </row>
    <row r="1521">
      <c r="A1521" t="inlineStr">
        <is>
          <t>Love Cabaret</t>
        </is>
      </c>
      <c r="B1521" t="inlineStr">
        <is>
          <t>2024-05-01</t>
        </is>
      </c>
      <c r="C1521" t="inlineStr">
        <is>
          <t>Assessoria de Alimentos e Bebidas</t>
        </is>
      </c>
      <c r="D1521" s="488" t="n">
        <v>0</v>
      </c>
      <c r="E1521" t="inlineStr">
        <is>
          <t>5/2024</t>
        </is>
      </c>
    </row>
    <row r="1522">
      <c r="A1522" t="inlineStr">
        <is>
          <t>Love Cabaret</t>
        </is>
      </c>
      <c r="B1522" t="inlineStr">
        <is>
          <t>2024-05-01</t>
        </is>
      </c>
      <c r="C1522" t="inlineStr">
        <is>
          <t>Assessoria de Projetos</t>
        </is>
      </c>
      <c r="D1522" s="488" t="n">
        <v>0</v>
      </c>
      <c r="E1522" t="inlineStr">
        <is>
          <t>5/2024</t>
        </is>
      </c>
    </row>
    <row r="1523">
      <c r="A1523" t="inlineStr">
        <is>
          <t>Love Cabaret</t>
        </is>
      </c>
      <c r="B1523" t="inlineStr">
        <is>
          <t>2024-05-01</t>
        </is>
      </c>
      <c r="C1523" t="inlineStr">
        <is>
          <t>Serviços de Segurança</t>
        </is>
      </c>
      <c r="D1523" s="488" t="n">
        <v>-26320</v>
      </c>
      <c r="E1523" t="inlineStr">
        <is>
          <t>5/2024</t>
        </is>
      </c>
    </row>
    <row r="1524">
      <c r="A1524" t="inlineStr">
        <is>
          <t>Love Cabaret</t>
        </is>
      </c>
      <c r="B1524" t="inlineStr">
        <is>
          <t>2024-05-01</t>
        </is>
      </c>
      <c r="C1524" t="inlineStr">
        <is>
          <t>Valet/Motoboy</t>
        </is>
      </c>
      <c r="D1524" s="488" t="n">
        <v>0</v>
      </c>
      <c r="E1524" t="inlineStr">
        <is>
          <t>5/2024</t>
        </is>
      </c>
    </row>
    <row r="1525">
      <c r="A1525" t="inlineStr">
        <is>
          <t>Love Cabaret</t>
        </is>
      </c>
      <c r="B1525" t="inlineStr">
        <is>
          <t>2024-05-01</t>
        </is>
      </c>
      <c r="C1525" t="inlineStr">
        <is>
          <t>% sobre Receita Bruta</t>
        </is>
      </c>
      <c r="D1525" s="488" t="n">
        <v>-0.06</v>
      </c>
      <c r="E1525" t="inlineStr">
        <is>
          <t>5/2024</t>
        </is>
      </c>
    </row>
    <row r="1526">
      <c r="A1526" t="inlineStr">
        <is>
          <t>Love Cabaret</t>
        </is>
      </c>
      <c r="B1526" t="inlineStr">
        <is>
          <t>2024-05-01</t>
        </is>
      </c>
      <c r="C1526" t="inlineStr">
        <is>
          <t>Locação de Equipamentos</t>
        </is>
      </c>
      <c r="D1526" s="488" t="n">
        <v>-7681.9</v>
      </c>
      <c r="E1526" t="inlineStr">
        <is>
          <t>5/2024</t>
        </is>
      </c>
    </row>
    <row r="1527">
      <c r="A1527" t="inlineStr">
        <is>
          <t>Love Cabaret</t>
        </is>
      </c>
      <c r="B1527" t="inlineStr">
        <is>
          <t>2024-05-01</t>
        </is>
      </c>
      <c r="C1527" t="inlineStr">
        <is>
          <t>Locações de Equipamentos - Operacionais</t>
        </is>
      </c>
      <c r="D1527" s="488" t="n">
        <v>-7681.9</v>
      </c>
      <c r="E1527" t="inlineStr">
        <is>
          <t>5/2024</t>
        </is>
      </c>
    </row>
    <row r="1528">
      <c r="A1528" t="inlineStr">
        <is>
          <t>Love Cabaret</t>
        </is>
      </c>
      <c r="B1528" t="inlineStr">
        <is>
          <t>2024-05-01</t>
        </is>
      </c>
      <c r="C1528" t="inlineStr">
        <is>
          <t>Locação de Equipamentos - Informatica e TI</t>
        </is>
      </c>
      <c r="D1528" s="488" t="n">
        <v>0</v>
      </c>
      <c r="E1528" t="inlineStr">
        <is>
          <t>5/2024</t>
        </is>
      </c>
    </row>
    <row r="1529">
      <c r="A1529" t="inlineStr">
        <is>
          <t>Love Cabaret</t>
        </is>
      </c>
      <c r="B1529" t="inlineStr">
        <is>
          <t>2024-05-01</t>
        </is>
      </c>
      <c r="C1529" t="inlineStr">
        <is>
          <t>Locações de Equipamentos - Comunicação e Marketing</t>
        </is>
      </c>
      <c r="D1529" s="488" t="n">
        <v>0</v>
      </c>
      <c r="E1529" t="inlineStr">
        <is>
          <t>5/2024</t>
        </is>
      </c>
    </row>
    <row r="1530">
      <c r="A1530" t="inlineStr">
        <is>
          <t>Love Cabaret</t>
        </is>
      </c>
      <c r="B1530" t="inlineStr">
        <is>
          <t>2024-05-01</t>
        </is>
      </c>
      <c r="C1530" t="inlineStr">
        <is>
          <t>Locação de Utensílios</t>
        </is>
      </c>
      <c r="D1530" s="488" t="n">
        <v>0</v>
      </c>
      <c r="E1530" t="inlineStr">
        <is>
          <t>5/2024</t>
        </is>
      </c>
    </row>
    <row r="1531">
      <c r="A1531" t="inlineStr">
        <is>
          <t>Love Cabaret</t>
        </is>
      </c>
      <c r="B1531" t="inlineStr">
        <is>
          <t>2024-05-01</t>
        </is>
      </c>
      <c r="C1531" t="inlineStr">
        <is>
          <t>% sobre Receita Bruta</t>
        </is>
      </c>
      <c r="D1531" s="488" t="n">
        <v>-0.01</v>
      </c>
      <c r="E1531" t="inlineStr">
        <is>
          <t>5/2024</t>
        </is>
      </c>
    </row>
    <row r="1532">
      <c r="A1532" t="inlineStr">
        <is>
          <t>Love Cabaret</t>
        </is>
      </c>
      <c r="B1532" t="inlineStr">
        <is>
          <t>2024-05-01</t>
        </is>
      </c>
      <c r="C1532" t="inlineStr">
        <is>
          <t>Sistema de Franquias</t>
        </is>
      </c>
      <c r="D1532" s="488" t="n">
        <v>0</v>
      </c>
      <c r="E1532" t="inlineStr">
        <is>
          <t>5/2024</t>
        </is>
      </c>
    </row>
    <row r="1533">
      <c r="A1533" t="inlineStr">
        <is>
          <t>Love Cabaret</t>
        </is>
      </c>
      <c r="B1533" t="inlineStr">
        <is>
          <t>2024-05-01</t>
        </is>
      </c>
      <c r="C1533" t="inlineStr">
        <is>
          <t>Royalties</t>
        </is>
      </c>
      <c r="D1533" s="488" t="n">
        <v>0</v>
      </c>
      <c r="E1533" t="inlineStr">
        <is>
          <t>5/2024</t>
        </is>
      </c>
    </row>
    <row r="1534">
      <c r="A1534" t="inlineStr">
        <is>
          <t>Love Cabaret</t>
        </is>
      </c>
      <c r="B1534" t="inlineStr">
        <is>
          <t>2024-05-01</t>
        </is>
      </c>
      <c r="C1534" t="inlineStr">
        <is>
          <t>Fundo de Propaganda</t>
        </is>
      </c>
      <c r="D1534" s="488" t="n">
        <v>0</v>
      </c>
      <c r="E1534" t="inlineStr">
        <is>
          <t>5/2024</t>
        </is>
      </c>
    </row>
    <row r="1535">
      <c r="A1535" t="inlineStr">
        <is>
          <t>Love Cabaret</t>
        </is>
      </c>
      <c r="B1535" t="inlineStr">
        <is>
          <t>2024-05-01</t>
        </is>
      </c>
      <c r="C1535" t="inlineStr">
        <is>
          <t>Fee Gestão FB</t>
        </is>
      </c>
      <c r="D1535" s="488" t="n">
        <v>0</v>
      </c>
      <c r="E1535" t="inlineStr">
        <is>
          <t>5/2024</t>
        </is>
      </c>
    </row>
    <row r="1536">
      <c r="A1536" t="inlineStr">
        <is>
          <t>Love Cabaret</t>
        </is>
      </c>
      <c r="B1536" t="inlineStr">
        <is>
          <t>2024-05-01</t>
        </is>
      </c>
      <c r="C1536" t="inlineStr">
        <is>
          <t>% sobre Receita Bruta</t>
        </is>
      </c>
      <c r="D1536" s="488" t="n">
        <v>0</v>
      </c>
      <c r="E1536" t="inlineStr">
        <is>
          <t>5/2024</t>
        </is>
      </c>
    </row>
    <row r="1537">
      <c r="A1537" t="inlineStr">
        <is>
          <t>Love Cabaret</t>
        </is>
      </c>
      <c r="B1537" t="inlineStr">
        <is>
          <t>2024-05-01</t>
        </is>
      </c>
      <c r="C1537" t="inlineStr">
        <is>
          <t>TOTAL - DESPESAS OPERATIVAS</t>
        </is>
      </c>
      <c r="D1537" s="488" t="n">
        <v>-555389.12</v>
      </c>
      <c r="E1537" t="inlineStr">
        <is>
          <t>5/2024</t>
        </is>
      </c>
    </row>
    <row r="1538">
      <c r="A1538" t="inlineStr">
        <is>
          <t>Love Cabaret</t>
        </is>
      </c>
      <c r="B1538" t="inlineStr">
        <is>
          <t>2024-05-01</t>
        </is>
      </c>
      <c r="C1538" t="inlineStr">
        <is>
          <t>% sobre Receita Bruta</t>
        </is>
      </c>
      <c r="D1538" s="488" t="n">
        <v>-0.84</v>
      </c>
      <c r="E1538" t="inlineStr">
        <is>
          <t>5/2024</t>
        </is>
      </c>
    </row>
    <row r="1539">
      <c r="A1539" t="inlineStr">
        <is>
          <t>Love Cabaret</t>
        </is>
      </c>
      <c r="B1539" t="inlineStr">
        <is>
          <t>2024-05-01</t>
        </is>
      </c>
      <c r="C1539" t="inlineStr">
        <is>
          <t>EBITDA</t>
        </is>
      </c>
      <c r="D1539" s="488" t="n">
        <v>-211310.59</v>
      </c>
      <c r="E1539" t="inlineStr">
        <is>
          <t>5/2024</t>
        </is>
      </c>
    </row>
    <row r="1540">
      <c r="A1540" t="inlineStr">
        <is>
          <t>Love Cabaret</t>
        </is>
      </c>
      <c r="B1540" t="inlineStr">
        <is>
          <t>2024-05-01</t>
        </is>
      </c>
      <c r="C1540" t="inlineStr">
        <is>
          <t>% sobre Receita Bruta</t>
        </is>
      </c>
      <c r="D1540" s="488" t="n">
        <v>-0.32</v>
      </c>
      <c r="E1540" t="inlineStr">
        <is>
          <t>5/2024</t>
        </is>
      </c>
    </row>
    <row r="1541">
      <c r="A1541" t="inlineStr">
        <is>
          <t>Love Cabaret</t>
        </is>
      </c>
      <c r="B1541" t="inlineStr">
        <is>
          <t>2024-05-01</t>
        </is>
      </c>
      <c r="C1541" t="inlineStr">
        <is>
          <t>(-) Depreciação/Amortização</t>
        </is>
      </c>
      <c r="D1541" s="488" t="n">
        <v>0</v>
      </c>
      <c r="E1541" t="inlineStr">
        <is>
          <t>5/2024</t>
        </is>
      </c>
    </row>
    <row r="1542">
      <c r="A1542" t="inlineStr">
        <is>
          <t>Love Cabaret</t>
        </is>
      </c>
      <c r="B1542" t="inlineStr">
        <is>
          <t>2024-05-01</t>
        </is>
      </c>
      <c r="C1542" t="inlineStr">
        <is>
          <t>EBIT</t>
        </is>
      </c>
      <c r="D1542" s="488" t="n">
        <v>-211310.59</v>
      </c>
      <c r="E1542" t="inlineStr">
        <is>
          <t>5/2024</t>
        </is>
      </c>
    </row>
    <row r="1543">
      <c r="A1543" t="inlineStr">
        <is>
          <t>Love Cabaret</t>
        </is>
      </c>
      <c r="B1543" t="inlineStr">
        <is>
          <t>2024-05-01</t>
        </is>
      </c>
      <c r="C1543" t="inlineStr">
        <is>
          <t>(+/-) Receitas/Despesas Financeiras</t>
        </is>
      </c>
      <c r="D1543" s="488" t="n">
        <v>-661.55</v>
      </c>
      <c r="E1543" t="inlineStr">
        <is>
          <t>5/2024</t>
        </is>
      </c>
    </row>
    <row r="1544">
      <c r="A1544" t="inlineStr">
        <is>
          <t>Love Cabaret</t>
        </is>
      </c>
      <c r="B1544" t="inlineStr">
        <is>
          <t>2024-05-01</t>
        </is>
      </c>
      <c r="C1544" t="inlineStr">
        <is>
          <t>(+) Receitas de Patrocínio</t>
        </is>
      </c>
      <c r="D1544" s="488" t="n">
        <v>0</v>
      </c>
      <c r="E1544" t="inlineStr">
        <is>
          <t>5/2024</t>
        </is>
      </c>
    </row>
    <row r="1545">
      <c r="A1545" t="inlineStr">
        <is>
          <t>Love Cabaret</t>
        </is>
      </c>
      <c r="B1545" t="inlineStr">
        <is>
          <t>2024-05-01</t>
        </is>
      </c>
      <c r="C1545" t="inlineStr">
        <is>
          <t>(-) Despesas de Patrocínio</t>
        </is>
      </c>
      <c r="D1545" s="488" t="n">
        <v>0</v>
      </c>
      <c r="E1545" t="inlineStr">
        <is>
          <t>5/2024</t>
        </is>
      </c>
    </row>
    <row r="1546">
      <c r="A1546" t="inlineStr">
        <is>
          <t>Love Cabaret</t>
        </is>
      </c>
      <c r="B1546" t="inlineStr">
        <is>
          <t>2024-05-01</t>
        </is>
      </c>
      <c r="C1546" t="inlineStr">
        <is>
          <t>Resultado Antes do IR</t>
        </is>
      </c>
      <c r="D1546" s="488" t="n">
        <v>-211972.14</v>
      </c>
      <c r="E1546" t="inlineStr">
        <is>
          <t>5/2024</t>
        </is>
      </c>
    </row>
    <row r="1547">
      <c r="A1547" t="inlineStr">
        <is>
          <t>Love Cabaret</t>
        </is>
      </c>
      <c r="B1547" t="inlineStr">
        <is>
          <t>2024-05-01</t>
        </is>
      </c>
      <c r="C1547" t="inlineStr">
        <is>
          <t>(-) Impostos</t>
        </is>
      </c>
      <c r="D1547" s="488" t="n">
        <v>-18371.99</v>
      </c>
      <c r="E1547" t="inlineStr">
        <is>
          <t>5/2024</t>
        </is>
      </c>
    </row>
    <row r="1548">
      <c r="A1548" t="inlineStr">
        <is>
          <t>Love Cabaret</t>
        </is>
      </c>
      <c r="B1548" t="inlineStr">
        <is>
          <t>2024-05-01</t>
        </is>
      </c>
      <c r="C1548" t="inlineStr">
        <is>
          <t>SIMPLES</t>
        </is>
      </c>
      <c r="D1548" s="488" t="n">
        <v>0</v>
      </c>
      <c r="E1548" t="inlineStr">
        <is>
          <t>5/2024</t>
        </is>
      </c>
    </row>
    <row r="1549">
      <c r="A1549" t="inlineStr">
        <is>
          <t>Love Cabaret</t>
        </is>
      </c>
      <c r="B1549" t="inlineStr">
        <is>
          <t>2024-05-01</t>
        </is>
      </c>
      <c r="C1549" t="inlineStr">
        <is>
          <t>IRPJ</t>
        </is>
      </c>
      <c r="D1549" s="488" t="n">
        <v>-7373.38</v>
      </c>
      <c r="E1549" t="inlineStr">
        <is>
          <t>5/2024</t>
        </is>
      </c>
    </row>
    <row r="1550">
      <c r="A1550" t="inlineStr">
        <is>
          <t>Love Cabaret</t>
        </is>
      </c>
      <c r="B1550" t="inlineStr">
        <is>
          <t>2024-05-01</t>
        </is>
      </c>
      <c r="C1550" t="inlineStr">
        <is>
          <t>IRPJ 10%</t>
        </is>
      </c>
      <c r="D1550" s="488" t="n">
        <v>-4362.58</v>
      </c>
      <c r="E1550" t="inlineStr">
        <is>
          <t>5/2024</t>
        </is>
      </c>
    </row>
    <row r="1551">
      <c r="A1551" t="inlineStr">
        <is>
          <t>Love Cabaret</t>
        </is>
      </c>
      <c r="B1551" t="inlineStr">
        <is>
          <t>2024-05-01</t>
        </is>
      </c>
      <c r="C1551" t="inlineStr">
        <is>
          <t>CSLL</t>
        </is>
      </c>
      <c r="D1551" s="488" t="n">
        <v>-6636.04</v>
      </c>
      <c r="E1551" t="inlineStr">
        <is>
          <t>5/2024</t>
        </is>
      </c>
    </row>
    <row r="1552">
      <c r="A1552" t="inlineStr">
        <is>
          <t>Love Cabaret</t>
        </is>
      </c>
      <c r="B1552" t="inlineStr">
        <is>
          <t>2024-05-01</t>
        </is>
      </c>
      <c r="C1552" t="inlineStr">
        <is>
          <t>Resultado Líquido</t>
        </is>
      </c>
      <c r="D1552" s="488" t="n">
        <v>-230344.13</v>
      </c>
      <c r="E1552" t="inlineStr">
        <is>
          <t>5/2024</t>
        </is>
      </c>
    </row>
    <row r="1553">
      <c r="A1553" t="inlineStr">
        <is>
          <t>Love Cabaret</t>
        </is>
      </c>
      <c r="B1553" t="inlineStr">
        <is>
          <t>2024-05-01</t>
        </is>
      </c>
      <c r="C1553" t="inlineStr">
        <is>
          <t>% sobre Receita Bruta</t>
        </is>
      </c>
      <c r="D1553" s="488" t="n">
        <v>-0.35</v>
      </c>
      <c r="E1553" t="inlineStr">
        <is>
          <t>5/2024</t>
        </is>
      </c>
    </row>
    <row r="1554">
      <c r="A1554" t="inlineStr">
        <is>
          <t>Love Cabaret</t>
        </is>
      </c>
      <c r="B1554" t="inlineStr">
        <is>
          <t>2024-05-01</t>
        </is>
      </c>
      <c r="C1554" t="inlineStr">
        <is>
          <t>(-) CAPEX (Investimentos)</t>
        </is>
      </c>
      <c r="D1554" s="488" t="n">
        <v>-12000</v>
      </c>
      <c r="E1554" t="inlineStr">
        <is>
          <t>5/2024</t>
        </is>
      </c>
    </row>
    <row r="1555">
      <c r="A1555" t="inlineStr">
        <is>
          <t>Love Cabaret</t>
        </is>
      </c>
      <c r="B1555" t="inlineStr">
        <is>
          <t>2024-05-01</t>
        </is>
      </c>
      <c r="C1555" t="inlineStr">
        <is>
          <t>Investimento - Construção - Obra</t>
        </is>
      </c>
      <c r="D1555" s="488" t="n">
        <v>-8200</v>
      </c>
      <c r="E1555" t="inlineStr">
        <is>
          <t>5/2024</t>
        </is>
      </c>
    </row>
    <row r="1556">
      <c r="A1556" t="inlineStr">
        <is>
          <t>Love Cabaret</t>
        </is>
      </c>
      <c r="B1556" t="inlineStr">
        <is>
          <t>2024-05-01</t>
        </is>
      </c>
      <c r="C1556" t="inlineStr">
        <is>
          <t>Investimento - Equipamentos</t>
        </is>
      </c>
      <c r="D1556" s="488" t="n">
        <v>-3800</v>
      </c>
      <c r="E1556" t="inlineStr">
        <is>
          <t>5/2024</t>
        </is>
      </c>
    </row>
    <row r="1557">
      <c r="A1557" t="inlineStr">
        <is>
          <t>Love Cabaret</t>
        </is>
      </c>
      <c r="B1557" t="inlineStr">
        <is>
          <t>2024-05-01</t>
        </is>
      </c>
      <c r="C1557" t="inlineStr">
        <is>
          <t>Investimento - Utensílios</t>
        </is>
      </c>
      <c r="D1557" s="488" t="n">
        <v>0</v>
      </c>
      <c r="E1557" t="inlineStr">
        <is>
          <t>5/2024</t>
        </is>
      </c>
    </row>
    <row r="1558">
      <c r="A1558" t="inlineStr">
        <is>
          <t>Love Cabaret</t>
        </is>
      </c>
      <c r="B1558" t="inlineStr">
        <is>
          <t>2024-05-01</t>
        </is>
      </c>
      <c r="C1558" t="inlineStr">
        <is>
          <t>Investimento - Mobiliário e Decoração</t>
        </is>
      </c>
      <c r="D1558" s="488" t="n">
        <v>0</v>
      </c>
      <c r="E1558" t="inlineStr">
        <is>
          <t>5/2024</t>
        </is>
      </c>
    </row>
    <row r="1559">
      <c r="A1559" t="inlineStr">
        <is>
          <t>Love Cabaret</t>
        </is>
      </c>
      <c r="B1559" t="inlineStr">
        <is>
          <t>2024-05-01</t>
        </is>
      </c>
      <c r="C1559" t="inlineStr">
        <is>
          <t>Investimento - Projetos</t>
        </is>
      </c>
      <c r="D1559" s="488" t="n">
        <v>0</v>
      </c>
      <c r="E1559" t="inlineStr">
        <is>
          <t>5/2024</t>
        </is>
      </c>
    </row>
    <row r="1560">
      <c r="A1560" t="inlineStr">
        <is>
          <t>Love Cabaret</t>
        </is>
      </c>
      <c r="B1560" t="inlineStr">
        <is>
          <t>2024-05-01</t>
        </is>
      </c>
      <c r="C1560" t="inlineStr">
        <is>
          <t>Investimento - Paisagismo</t>
        </is>
      </c>
      <c r="D1560" s="488" t="n">
        <v>0</v>
      </c>
      <c r="E1560" t="inlineStr">
        <is>
          <t>5/2024</t>
        </is>
      </c>
    </row>
    <row r="1561">
      <c r="A1561" t="inlineStr">
        <is>
          <t>Love Cabaret</t>
        </is>
      </c>
      <c r="B1561" t="inlineStr">
        <is>
          <t>2024-05-01</t>
        </is>
      </c>
      <c r="C1561" t="inlineStr">
        <is>
          <t>Investimento - Sistemas Gerais - Implantação</t>
        </is>
      </c>
      <c r="D1561" s="488" t="n">
        <v>0</v>
      </c>
      <c r="E1561" t="inlineStr">
        <is>
          <t>5/2024</t>
        </is>
      </c>
    </row>
    <row r="1562">
      <c r="A1562" t="inlineStr">
        <is>
          <t>Love Cabaret</t>
        </is>
      </c>
      <c r="B1562" t="inlineStr">
        <is>
          <t>2024-05-01</t>
        </is>
      </c>
      <c r="C1562" t="inlineStr">
        <is>
          <t>Investimento - Marketing</t>
        </is>
      </c>
      <c r="D1562" s="488" t="n">
        <v>0</v>
      </c>
      <c r="E1562" t="inlineStr">
        <is>
          <t>5/2024</t>
        </is>
      </c>
    </row>
    <row r="1563">
      <c r="A1563" t="inlineStr">
        <is>
          <t>Love Cabaret</t>
        </is>
      </c>
      <c r="B1563" t="inlineStr">
        <is>
          <t>2024-05-01</t>
        </is>
      </c>
      <c r="C1563" t="inlineStr">
        <is>
          <t>Investimento - Uniformes</t>
        </is>
      </c>
      <c r="D1563" s="488" t="n">
        <v>0</v>
      </c>
      <c r="E1563" t="inlineStr">
        <is>
          <t>5/2024</t>
        </is>
      </c>
    </row>
    <row r="1564">
      <c r="A1564" t="inlineStr">
        <is>
          <t>Love Cabaret</t>
        </is>
      </c>
      <c r="B1564" t="inlineStr">
        <is>
          <t>2024-05-01</t>
        </is>
      </c>
      <c r="C1564" t="inlineStr">
        <is>
          <t>Investimento - Despesas pré-operacionais</t>
        </is>
      </c>
      <c r="D1564" s="488" t="n">
        <v>0</v>
      </c>
      <c r="E1564" t="inlineStr">
        <is>
          <t>5/2024</t>
        </is>
      </c>
    </row>
    <row r="1565">
      <c r="A1565" t="inlineStr">
        <is>
          <t>Love Cabaret</t>
        </is>
      </c>
      <c r="B1565" t="inlineStr">
        <is>
          <t>2024-05-01</t>
        </is>
      </c>
      <c r="C1565" t="inlineStr">
        <is>
          <t>Investimento - Taxa de Licença</t>
        </is>
      </c>
      <c r="D1565" s="488" t="n">
        <v>0</v>
      </c>
      <c r="E1565" t="inlineStr">
        <is>
          <t>5/2024</t>
        </is>
      </c>
    </row>
    <row r="1566">
      <c r="A1566" t="inlineStr">
        <is>
          <t>Love Cabaret</t>
        </is>
      </c>
      <c r="B1566" t="inlineStr">
        <is>
          <t>2024-05-01</t>
        </is>
      </c>
      <c r="C1566" t="inlineStr">
        <is>
          <t>Investimento - Outros luvas</t>
        </is>
      </c>
      <c r="D1566" s="488" t="n">
        <v>0</v>
      </c>
      <c r="E1566" t="inlineStr">
        <is>
          <t>5/2024</t>
        </is>
      </c>
    </row>
    <row r="1567">
      <c r="A1567" t="inlineStr">
        <is>
          <t>Love Cabaret</t>
        </is>
      </c>
      <c r="B1567" t="inlineStr">
        <is>
          <t>2024-05-01</t>
        </is>
      </c>
      <c r="C1567" t="inlineStr">
        <is>
          <t>Investimento - Ativos AMBEV</t>
        </is>
      </c>
      <c r="D1567" s="488" t="n">
        <v>0</v>
      </c>
      <c r="E1567" t="inlineStr">
        <is>
          <t>5/2024</t>
        </is>
      </c>
    </row>
    <row r="1568">
      <c r="A1568" t="inlineStr">
        <is>
          <t>Love Cabaret</t>
        </is>
      </c>
      <c r="B1568" t="inlineStr">
        <is>
          <t>2024-05-01</t>
        </is>
      </c>
      <c r="C1568" t="inlineStr">
        <is>
          <t>Investimento - Estrutura Chopp - Balcão</t>
        </is>
      </c>
      <c r="D1568" s="488" t="n">
        <v>0</v>
      </c>
      <c r="E1568" t="inlineStr">
        <is>
          <t>5/2024</t>
        </is>
      </c>
    </row>
    <row r="1569">
      <c r="A1569" t="inlineStr">
        <is>
          <t>Love Cabaret</t>
        </is>
      </c>
      <c r="B1569" t="inlineStr">
        <is>
          <t>2024-05-01</t>
        </is>
      </c>
      <c r="C1569" t="inlineStr">
        <is>
          <t>Investimento - Estrutura Chopp - Camara Refrigerada</t>
        </is>
      </c>
      <c r="D1569" s="488" t="n">
        <v>0</v>
      </c>
      <c r="E1569" t="inlineStr">
        <is>
          <t>5/2024</t>
        </is>
      </c>
    </row>
    <row r="1570">
      <c r="A1570" t="inlineStr">
        <is>
          <t>Love Cabaret</t>
        </is>
      </c>
      <c r="B1570" t="inlineStr">
        <is>
          <t>2024-05-01</t>
        </is>
      </c>
      <c r="C1570" t="inlineStr">
        <is>
          <t>Investimento - Estrutura Chopp - Chopeira</t>
        </is>
      </c>
      <c r="D1570" s="488" t="n">
        <v>0</v>
      </c>
      <c r="E1570" t="inlineStr">
        <is>
          <t>5/2024</t>
        </is>
      </c>
    </row>
    <row r="1571">
      <c r="A1571" t="inlineStr">
        <is>
          <t>Love Cabaret</t>
        </is>
      </c>
      <c r="B1571" t="inlineStr">
        <is>
          <t>2024-05-01</t>
        </is>
      </c>
      <c r="C1571" t="inlineStr">
        <is>
          <t>(+/-) Outras variações no fluxo de caixa</t>
        </is>
      </c>
      <c r="D1571" s="488" t="n">
        <v>0</v>
      </c>
      <c r="E1571" t="inlineStr">
        <is>
          <t>5/2024</t>
        </is>
      </c>
    </row>
    <row r="1572">
      <c r="A1572" t="inlineStr">
        <is>
          <t>Love Cabaret</t>
        </is>
      </c>
      <c r="B1572" t="inlineStr">
        <is>
          <t>2024-05-01</t>
        </is>
      </c>
      <c r="C1572" t="inlineStr">
        <is>
          <t>Remuneração Variável</t>
        </is>
      </c>
      <c r="D1572" s="488" t="n">
        <v>0</v>
      </c>
      <c r="E1572" t="inlineStr">
        <is>
          <t>5/2024</t>
        </is>
      </c>
    </row>
    <row r="1573">
      <c r="A1573" t="inlineStr">
        <is>
          <t>Love Cabaret</t>
        </is>
      </c>
      <c r="B1573" t="inlineStr">
        <is>
          <t>2024-05-01</t>
        </is>
      </c>
      <c r="C1573" t="inlineStr">
        <is>
          <t>Dividendos</t>
        </is>
      </c>
      <c r="D1573" s="488" t="n">
        <v>0</v>
      </c>
      <c r="E1573" t="inlineStr">
        <is>
          <t>5/2024</t>
        </is>
      </c>
    </row>
    <row r="1574">
      <c r="A1574" t="inlineStr">
        <is>
          <t>Love Cabaret</t>
        </is>
      </c>
      <c r="B1574" t="inlineStr">
        <is>
          <t>2024-05-01</t>
        </is>
      </c>
      <c r="C1574" t="inlineStr">
        <is>
          <t>Endividamento Geral</t>
        </is>
      </c>
      <c r="D1574" s="488" t="n">
        <v>0</v>
      </c>
      <c r="E1574" t="inlineStr">
        <is>
          <t>5/2024</t>
        </is>
      </c>
    </row>
    <row r="1575">
      <c r="A1575" t="inlineStr">
        <is>
          <t>Love Cabaret</t>
        </is>
      </c>
      <c r="B1575" t="inlineStr">
        <is>
          <t>2024-05-01</t>
        </is>
      </c>
      <c r="C1575" t="inlineStr">
        <is>
          <t>Processo Judicial</t>
        </is>
      </c>
      <c r="D1575" s="488" t="n">
        <v>0</v>
      </c>
      <c r="E1575" t="inlineStr">
        <is>
          <t>5/2024</t>
        </is>
      </c>
    </row>
    <row r="1576">
      <c r="A1576" t="inlineStr">
        <is>
          <t>Love Cabaret</t>
        </is>
      </c>
      <c r="B1576" t="inlineStr">
        <is>
          <t>2024-05-01</t>
        </is>
      </c>
      <c r="C1576" t="inlineStr">
        <is>
          <t>Processo Civil</t>
        </is>
      </c>
      <c r="D1576" s="488" t="n">
        <v>0</v>
      </c>
      <c r="E1576" t="inlineStr">
        <is>
          <t>5/2024</t>
        </is>
      </c>
    </row>
    <row r="1577">
      <c r="A1577" t="inlineStr">
        <is>
          <t>Love Cabaret</t>
        </is>
      </c>
      <c r="B1577" t="inlineStr">
        <is>
          <t>2024-05-01</t>
        </is>
      </c>
      <c r="C1577" t="inlineStr">
        <is>
          <t>Recurso Processual</t>
        </is>
      </c>
      <c r="D1577" s="488" t="n">
        <v>0</v>
      </c>
      <c r="E1577" t="inlineStr">
        <is>
          <t>5/2024</t>
        </is>
      </c>
    </row>
    <row r="1578">
      <c r="A1578" t="inlineStr">
        <is>
          <t>Love Cabaret</t>
        </is>
      </c>
      <c r="B1578" t="inlineStr">
        <is>
          <t>2024-05-01</t>
        </is>
      </c>
      <c r="C1578" t="inlineStr">
        <is>
          <t>Empréstimos Gerais</t>
        </is>
      </c>
      <c r="D1578" s="488" t="n">
        <v>0</v>
      </c>
      <c r="E1578" t="inlineStr">
        <is>
          <t>5/2024</t>
        </is>
      </c>
    </row>
    <row r="1579">
      <c r="A1579" t="inlineStr">
        <is>
          <t>Love Cabaret</t>
        </is>
      </c>
      <c r="B1579" t="inlineStr">
        <is>
          <t>2024-05-01</t>
        </is>
      </c>
      <c r="C1579" t="inlineStr">
        <is>
          <t>Total - Variações s/ Resultado Líquido</t>
        </is>
      </c>
      <c r="D1579" s="488" t="n">
        <v>0</v>
      </c>
      <c r="E1579" t="inlineStr">
        <is>
          <t>5/2024</t>
        </is>
      </c>
    </row>
    <row r="1580">
      <c r="A1580" t="inlineStr">
        <is>
          <t>Love Cabaret</t>
        </is>
      </c>
      <c r="B1580" t="inlineStr">
        <is>
          <t>2024-05-01</t>
        </is>
      </c>
      <c r="C1580" t="inlineStr">
        <is>
          <t>FCF</t>
        </is>
      </c>
      <c r="D1580" s="488" t="n">
        <v>0</v>
      </c>
      <c r="E1580" t="inlineStr">
        <is>
          <t>5/2024</t>
        </is>
      </c>
    </row>
    <row r="1581">
      <c r="A1581" t="inlineStr">
        <is>
          <t>Love Cabaret</t>
        </is>
      </c>
      <c r="B1581" t="inlineStr">
        <is>
          <t>2024-05-01</t>
        </is>
      </c>
      <c r="C1581" t="inlineStr">
        <is>
          <t>Saldo Operacional</t>
        </is>
      </c>
      <c r="D1581" s="488" t="n">
        <v>0</v>
      </c>
      <c r="E1581" t="inlineStr">
        <is>
          <t>5/2024</t>
        </is>
      </c>
    </row>
    <row r="1582">
      <c r="A1582" t="inlineStr">
        <is>
          <t>Love Cabaret</t>
        </is>
      </c>
      <c r="B1582" t="inlineStr">
        <is>
          <t>2024-06-01</t>
        </is>
      </c>
      <c r="C1582" t="inlineStr">
        <is>
          <t>FATURAMENTO BRUTO</t>
        </is>
      </c>
      <c r="D1582" s="488" t="n">
        <v>598096.95</v>
      </c>
      <c r="E1582" t="inlineStr">
        <is>
          <t>6/2024</t>
        </is>
      </c>
    </row>
    <row r="1583">
      <c r="A1583" t="inlineStr">
        <is>
          <t>Love Cabaret</t>
        </is>
      </c>
      <c r="B1583" t="inlineStr">
        <is>
          <t>2024-06-01</t>
        </is>
      </c>
      <c r="C1583" t="inlineStr">
        <is>
          <t>Alimentação</t>
        </is>
      </c>
      <c r="D1583" s="488" t="n">
        <v>97933.95</v>
      </c>
      <c r="E1583" t="inlineStr">
        <is>
          <t>6/2024</t>
        </is>
      </c>
    </row>
    <row r="1584">
      <c r="A1584" t="inlineStr">
        <is>
          <t>Love Cabaret</t>
        </is>
      </c>
      <c r="B1584" t="inlineStr">
        <is>
          <t>2024-06-01</t>
        </is>
      </c>
      <c r="C1584" t="inlineStr">
        <is>
          <t>Bebida</t>
        </is>
      </c>
      <c r="D1584" s="488" t="n">
        <v>247887.93</v>
      </c>
      <c r="E1584" t="inlineStr">
        <is>
          <t>6/2024</t>
        </is>
      </c>
    </row>
    <row r="1585">
      <c r="A1585" t="inlineStr">
        <is>
          <t>Love Cabaret</t>
        </is>
      </c>
      <c r="B1585" t="inlineStr">
        <is>
          <t>2024-06-01</t>
        </is>
      </c>
      <c r="C1585" t="inlineStr">
        <is>
          <t>Artístico (couvert/shows)</t>
        </is>
      </c>
      <c r="D1585" s="488" t="n">
        <v>170958.57</v>
      </c>
      <c r="E1585" t="inlineStr">
        <is>
          <t>6/2024</t>
        </is>
      </c>
    </row>
    <row r="1586">
      <c r="A1586" t="inlineStr">
        <is>
          <t>Love Cabaret</t>
        </is>
      </c>
      <c r="B1586" t="inlineStr">
        <is>
          <t>2024-06-01</t>
        </is>
      </c>
      <c r="C1586" t="inlineStr">
        <is>
          <t>Gifts</t>
        </is>
      </c>
      <c r="D1586" s="488" t="n">
        <v>0</v>
      </c>
      <c r="E1586" t="inlineStr">
        <is>
          <t>6/2024</t>
        </is>
      </c>
    </row>
    <row r="1587">
      <c r="A1587" t="inlineStr">
        <is>
          <t>Love Cabaret</t>
        </is>
      </c>
      <c r="B1587" t="inlineStr">
        <is>
          <t>2024-06-01</t>
        </is>
      </c>
      <c r="C1587" t="inlineStr">
        <is>
          <t>Serviço</t>
        </is>
      </c>
      <c r="D1587" s="488" t="n">
        <v>39624.25</v>
      </c>
      <c r="E1587" t="inlineStr">
        <is>
          <t>6/2024</t>
        </is>
      </c>
    </row>
    <row r="1588">
      <c r="A1588" t="inlineStr">
        <is>
          <t>Love Cabaret</t>
        </is>
      </c>
      <c r="B1588" t="inlineStr">
        <is>
          <t>2024-06-01</t>
        </is>
      </c>
      <c r="C1588" t="inlineStr">
        <is>
          <t>Eventos A&amp;B</t>
        </is>
      </c>
      <c r="D1588" s="488" t="n">
        <v>0</v>
      </c>
      <c r="E1588" t="inlineStr">
        <is>
          <t>6/2024</t>
        </is>
      </c>
    </row>
    <row r="1589">
      <c r="A1589" t="inlineStr">
        <is>
          <t>Love Cabaret</t>
        </is>
      </c>
      <c r="B1589" t="inlineStr">
        <is>
          <t>2024-06-01</t>
        </is>
      </c>
      <c r="C1589" t="inlineStr">
        <is>
          <t>Eventos Couvert</t>
        </is>
      </c>
      <c r="D1589" s="488" t="n">
        <v>0</v>
      </c>
      <c r="E1589" t="inlineStr">
        <is>
          <t>6/2024</t>
        </is>
      </c>
    </row>
    <row r="1590">
      <c r="A1590" t="inlineStr">
        <is>
          <t>Love Cabaret</t>
        </is>
      </c>
      <c r="B1590" t="inlineStr">
        <is>
          <t>2024-06-01</t>
        </is>
      </c>
      <c r="C1590" t="inlineStr">
        <is>
          <t>Eventos Locações</t>
        </is>
      </c>
      <c r="D1590" s="488" t="n">
        <v>11350</v>
      </c>
      <c r="E1590" t="inlineStr">
        <is>
          <t>6/2024</t>
        </is>
      </c>
    </row>
    <row r="1591">
      <c r="A1591" t="inlineStr">
        <is>
          <t>Love Cabaret</t>
        </is>
      </c>
      <c r="B1591" t="inlineStr">
        <is>
          <t>2024-06-01</t>
        </is>
      </c>
      <c r="C1591" t="inlineStr">
        <is>
          <t>Eventos Rebate Fornecedores</t>
        </is>
      </c>
      <c r="D1591" s="488" t="n">
        <v>0</v>
      </c>
      <c r="E1591" t="inlineStr">
        <is>
          <t>6/2024</t>
        </is>
      </c>
    </row>
    <row r="1592">
      <c r="A1592" t="inlineStr">
        <is>
          <t>Love Cabaret</t>
        </is>
      </c>
      <c r="B1592" t="inlineStr">
        <is>
          <t>2024-06-01</t>
        </is>
      </c>
      <c r="C1592" t="inlineStr">
        <is>
          <t>Delivery</t>
        </is>
      </c>
      <c r="D1592" s="488" t="n">
        <v>0</v>
      </c>
      <c r="E1592" t="inlineStr">
        <is>
          <t>6/2024</t>
        </is>
      </c>
    </row>
    <row r="1593">
      <c r="A1593" t="inlineStr">
        <is>
          <t>Love Cabaret</t>
        </is>
      </c>
      <c r="B1593" t="inlineStr">
        <is>
          <t>2024-06-01</t>
        </is>
      </c>
      <c r="C1593" t="inlineStr">
        <is>
          <t>Outras Receitas</t>
        </is>
      </c>
      <c r="D1593" s="488" t="n">
        <v>30342.25</v>
      </c>
      <c r="E1593" t="inlineStr">
        <is>
          <t>6/2024</t>
        </is>
      </c>
    </row>
    <row r="1594">
      <c r="A1594" t="inlineStr">
        <is>
          <t>Love Cabaret</t>
        </is>
      </c>
      <c r="B1594" t="inlineStr">
        <is>
          <t>2024-06-01</t>
        </is>
      </c>
      <c r="C1594" t="inlineStr">
        <is>
          <t>(-) Desconto sobre Venda</t>
        </is>
      </c>
      <c r="D1594" s="488" t="n">
        <v>-14421.39</v>
      </c>
      <c r="E1594" t="inlineStr">
        <is>
          <t>6/2024</t>
        </is>
      </c>
    </row>
    <row r="1595">
      <c r="A1595" t="inlineStr">
        <is>
          <t>Love Cabaret</t>
        </is>
      </c>
      <c r="B1595" t="inlineStr">
        <is>
          <t>2024-06-01</t>
        </is>
      </c>
      <c r="C1595" t="inlineStr">
        <is>
          <t>Descontos - Operação</t>
        </is>
      </c>
      <c r="D1595" s="488" t="n">
        <v>-14421.39</v>
      </c>
      <c r="E1595" t="inlineStr">
        <is>
          <t>6/2024</t>
        </is>
      </c>
    </row>
    <row r="1596">
      <c r="A1596" t="inlineStr">
        <is>
          <t>Love Cabaret</t>
        </is>
      </c>
      <c r="B1596" t="inlineStr">
        <is>
          <t>2024-06-01</t>
        </is>
      </c>
      <c r="C1596" t="inlineStr">
        <is>
          <t>Desconto - Alimentação Escritório</t>
        </is>
      </c>
      <c r="D1596" s="488" t="n">
        <v>0</v>
      </c>
      <c r="E1596" t="inlineStr">
        <is>
          <t>6/2024</t>
        </is>
      </c>
    </row>
    <row r="1597">
      <c r="A1597" t="inlineStr">
        <is>
          <t>Love Cabaret</t>
        </is>
      </c>
      <c r="B1597" t="inlineStr">
        <is>
          <t>2024-06-01</t>
        </is>
      </c>
      <c r="C1597" t="inlineStr">
        <is>
          <t>Descontos - Marketing</t>
        </is>
      </c>
      <c r="D1597" s="488" t="n">
        <v>0</v>
      </c>
      <c r="E1597" t="inlineStr">
        <is>
          <t>6/2024</t>
        </is>
      </c>
    </row>
    <row r="1598">
      <c r="A1598" t="inlineStr">
        <is>
          <t>Love Cabaret</t>
        </is>
      </c>
      <c r="B1598" t="inlineStr">
        <is>
          <t>2024-06-01</t>
        </is>
      </c>
      <c r="C1598" t="inlineStr">
        <is>
          <t>% sobre Receita Bruta</t>
        </is>
      </c>
      <c r="D1598" s="488" t="n">
        <v>0</v>
      </c>
      <c r="E1598" t="inlineStr">
        <is>
          <t>6/2024</t>
        </is>
      </c>
    </row>
    <row r="1599">
      <c r="A1599" t="inlineStr">
        <is>
          <t>Love Cabaret</t>
        </is>
      </c>
      <c r="B1599" t="inlineStr">
        <is>
          <t>2024-06-01</t>
        </is>
      </c>
      <c r="C1599" t="inlineStr">
        <is>
          <t>(-) Impostos sobre Venda</t>
        </is>
      </c>
      <c r="D1599" s="488" t="n">
        <v>-45815.44</v>
      </c>
      <c r="E1599" t="inlineStr">
        <is>
          <t>6/2024</t>
        </is>
      </c>
    </row>
    <row r="1600">
      <c r="A1600" t="inlineStr">
        <is>
          <t>Love Cabaret</t>
        </is>
      </c>
      <c r="B1600" t="inlineStr">
        <is>
          <t>2024-06-01</t>
        </is>
      </c>
      <c r="C1600" t="inlineStr">
        <is>
          <t>PIS / COFINS</t>
        </is>
      </c>
      <c r="D1600" s="488" t="n">
        <v>-19857.87</v>
      </c>
      <c r="E1600" t="inlineStr">
        <is>
          <t>6/2024</t>
        </is>
      </c>
    </row>
    <row r="1601">
      <c r="A1601" t="inlineStr">
        <is>
          <t>Love Cabaret</t>
        </is>
      </c>
      <c r="B1601" t="inlineStr">
        <is>
          <t>2024-06-01</t>
        </is>
      </c>
      <c r="C1601" t="inlineStr">
        <is>
          <t>ICMS</t>
        </is>
      </c>
      <c r="D1601" s="488" t="n">
        <v>-17409.64</v>
      </c>
      <c r="E1601" t="inlineStr">
        <is>
          <t>6/2024</t>
        </is>
      </c>
    </row>
    <row r="1602">
      <c r="A1602" t="inlineStr">
        <is>
          <t>Love Cabaret</t>
        </is>
      </c>
      <c r="B1602" t="inlineStr">
        <is>
          <t>2024-06-01</t>
        </is>
      </c>
      <c r="C1602" t="inlineStr">
        <is>
          <t>ISS</t>
        </is>
      </c>
      <c r="D1602" s="488" t="n">
        <v>-8547.93</v>
      </c>
      <c r="E1602" t="inlineStr">
        <is>
          <t>6/2024</t>
        </is>
      </c>
    </row>
    <row r="1603">
      <c r="A1603" t="inlineStr">
        <is>
          <t>Love Cabaret</t>
        </is>
      </c>
      <c r="B1603" t="inlineStr">
        <is>
          <t>2024-06-01</t>
        </is>
      </c>
      <c r="C1603" t="inlineStr">
        <is>
          <t>RECEITA LÍQUIDA</t>
        </is>
      </c>
      <c r="D1603" s="488" t="n">
        <v>537860.12</v>
      </c>
      <c r="E1603" t="inlineStr">
        <is>
          <t>6/2024</t>
        </is>
      </c>
    </row>
    <row r="1604">
      <c r="A1604" t="inlineStr">
        <is>
          <t>Love Cabaret</t>
        </is>
      </c>
      <c r="B1604" t="inlineStr">
        <is>
          <t>2024-06-01</t>
        </is>
      </c>
      <c r="C1604" t="inlineStr">
        <is>
          <t>(-) Custo Mercadoria Vendida</t>
        </is>
      </c>
      <c r="D1604" s="488" t="n">
        <v>-113382.26</v>
      </c>
      <c r="E1604" t="inlineStr">
        <is>
          <t>6/2024</t>
        </is>
      </c>
    </row>
    <row r="1605">
      <c r="A1605" t="inlineStr">
        <is>
          <t>Love Cabaret</t>
        </is>
      </c>
      <c r="B1605" t="inlineStr">
        <is>
          <t>2024-06-01</t>
        </is>
      </c>
      <c r="C1605" t="inlineStr">
        <is>
          <t>Alimentação D</t>
        </is>
      </c>
      <c r="D1605" s="488" t="n">
        <v>-26173.09</v>
      </c>
      <c r="E1605" t="inlineStr">
        <is>
          <t>6/2024</t>
        </is>
      </c>
    </row>
    <row r="1606">
      <c r="A1606" t="inlineStr">
        <is>
          <t>Love Cabaret</t>
        </is>
      </c>
      <c r="B1606" t="inlineStr">
        <is>
          <t>2024-06-01</t>
        </is>
      </c>
      <c r="C1606" t="inlineStr">
        <is>
          <t>Bebida D</t>
        </is>
      </c>
      <c r="D1606" s="488" t="n">
        <v>-87209.17</v>
      </c>
      <c r="E1606" t="inlineStr">
        <is>
          <t>6/2024</t>
        </is>
      </c>
    </row>
    <row r="1607">
      <c r="A1607" t="inlineStr">
        <is>
          <t>Love Cabaret</t>
        </is>
      </c>
      <c r="B1607" t="inlineStr">
        <is>
          <t>2024-06-01</t>
        </is>
      </c>
      <c r="C1607" t="inlineStr">
        <is>
          <t>Embalagens</t>
        </is>
      </c>
      <c r="D1607" s="488" t="n">
        <v>0</v>
      </c>
      <c r="E1607" t="inlineStr">
        <is>
          <t>6/2024</t>
        </is>
      </c>
    </row>
    <row r="1608">
      <c r="A1608" t="inlineStr">
        <is>
          <t>Love Cabaret</t>
        </is>
      </c>
      <c r="B1608" t="inlineStr">
        <is>
          <t>2024-06-01</t>
        </is>
      </c>
      <c r="C1608" t="inlineStr">
        <is>
          <t>Eventos A&amp;B</t>
        </is>
      </c>
      <c r="D1608" s="488" t="n">
        <v>0</v>
      </c>
      <c r="E1608" t="inlineStr">
        <is>
          <t>6/2024</t>
        </is>
      </c>
    </row>
    <row r="1609">
      <c r="A1609" t="inlineStr">
        <is>
          <t>Love Cabaret</t>
        </is>
      </c>
      <c r="B1609" t="inlineStr">
        <is>
          <t>2024-06-01</t>
        </is>
      </c>
      <c r="C1609" t="inlineStr">
        <is>
          <t>% sobre Receita Bruta de A&amp;B</t>
        </is>
      </c>
      <c r="D1609" s="488" t="n">
        <v>-0.33</v>
      </c>
      <c r="E1609" t="inlineStr">
        <is>
          <t>6/2024</t>
        </is>
      </c>
    </row>
    <row r="1610">
      <c r="A1610" t="inlineStr">
        <is>
          <t>Love Cabaret</t>
        </is>
      </c>
      <c r="B1610" t="inlineStr">
        <is>
          <t>2024-06-01</t>
        </is>
      </c>
      <c r="C1610" t="inlineStr">
        <is>
          <t>% sobre Receita Líquida</t>
        </is>
      </c>
      <c r="D1610" s="488" t="n">
        <v>-0.21</v>
      </c>
      <c r="E1610" t="inlineStr">
        <is>
          <t>6/2024</t>
        </is>
      </c>
    </row>
    <row r="1611">
      <c r="A1611" t="inlineStr">
        <is>
          <t>Love Cabaret</t>
        </is>
      </c>
      <c r="B1611" t="inlineStr">
        <is>
          <t>2024-06-01</t>
        </is>
      </c>
      <c r="C1611" t="inlineStr">
        <is>
          <t>(-) Custos Artístico Geral</t>
        </is>
      </c>
      <c r="D1611" s="488" t="n">
        <v>-131661.37</v>
      </c>
      <c r="E1611" t="inlineStr">
        <is>
          <t>6/2024</t>
        </is>
      </c>
    </row>
    <row r="1612">
      <c r="A1612" t="inlineStr">
        <is>
          <t>Love Cabaret</t>
        </is>
      </c>
      <c r="B1612" t="inlineStr">
        <is>
          <t>2024-06-01</t>
        </is>
      </c>
      <c r="C1612" t="inlineStr">
        <is>
          <t>Custos Artístico</t>
        </is>
      </c>
      <c r="D1612" s="488" t="n">
        <v>-81948.87</v>
      </c>
      <c r="E1612" t="inlineStr">
        <is>
          <t>6/2024</t>
        </is>
      </c>
    </row>
    <row r="1613">
      <c r="A1613" t="inlineStr">
        <is>
          <t>Love Cabaret</t>
        </is>
      </c>
      <c r="B1613" t="inlineStr">
        <is>
          <t>2024-06-01</t>
        </is>
      </c>
      <c r="C1613" t="inlineStr">
        <is>
          <t>Cachê de Músicos e Artistas</t>
        </is>
      </c>
      <c r="D1613" s="488" t="n">
        <v>-77787.8</v>
      </c>
      <c r="E1613" t="inlineStr">
        <is>
          <t>6/2024</t>
        </is>
      </c>
    </row>
    <row r="1614">
      <c r="A1614" t="inlineStr">
        <is>
          <t>Love Cabaret</t>
        </is>
      </c>
      <c r="B1614" t="inlineStr">
        <is>
          <t>2024-06-01</t>
        </is>
      </c>
      <c r="C1614" t="inlineStr">
        <is>
          <t>Alimentação e Transporte</t>
        </is>
      </c>
      <c r="D1614" s="488" t="n">
        <v>-4161.07</v>
      </c>
      <c r="E1614" t="inlineStr">
        <is>
          <t>6/2024</t>
        </is>
      </c>
    </row>
    <row r="1615">
      <c r="A1615" t="inlineStr">
        <is>
          <t>Love Cabaret</t>
        </is>
      </c>
      <c r="B1615" t="inlineStr">
        <is>
          <t>2024-06-01</t>
        </is>
      </c>
      <c r="C1615" t="inlineStr">
        <is>
          <t>Viagens e Estadias</t>
        </is>
      </c>
      <c r="D1615" s="488" t="n">
        <v>0</v>
      </c>
      <c r="E1615" t="inlineStr">
        <is>
          <t>6/2024</t>
        </is>
      </c>
    </row>
    <row r="1616">
      <c r="A1616" t="inlineStr">
        <is>
          <t>Love Cabaret</t>
        </is>
      </c>
      <c r="B1616" t="inlineStr">
        <is>
          <t>2024-06-01</t>
        </is>
      </c>
      <c r="C1616" t="inlineStr">
        <is>
          <t>Taxas e Licenças - Artístico</t>
        </is>
      </c>
      <c r="D1616" s="488" t="n">
        <v>0</v>
      </c>
      <c r="E1616" t="inlineStr">
        <is>
          <t>6/2024</t>
        </is>
      </c>
    </row>
    <row r="1617">
      <c r="A1617" t="inlineStr">
        <is>
          <t>Love Cabaret</t>
        </is>
      </c>
      <c r="B1617" t="inlineStr">
        <is>
          <t>2024-06-01</t>
        </is>
      </c>
      <c r="C1617" t="inlineStr">
        <is>
          <t>MDO Terceirizada - Artístico</t>
        </is>
      </c>
      <c r="D1617" s="488" t="n">
        <v>0</v>
      </c>
      <c r="E1617" t="inlineStr">
        <is>
          <t>6/2024</t>
        </is>
      </c>
    </row>
    <row r="1618">
      <c r="A1618" t="inlineStr">
        <is>
          <t>Love Cabaret</t>
        </is>
      </c>
      <c r="B1618" t="inlineStr">
        <is>
          <t>2024-06-01</t>
        </is>
      </c>
      <c r="C1618" t="inlineStr">
        <is>
          <t>Custos Ténico de Som</t>
        </is>
      </c>
      <c r="D1618" s="488" t="n">
        <v>-49712.5</v>
      </c>
      <c r="E1618" t="inlineStr">
        <is>
          <t>6/2024</t>
        </is>
      </c>
    </row>
    <row r="1619">
      <c r="A1619" t="inlineStr">
        <is>
          <t>Love Cabaret</t>
        </is>
      </c>
      <c r="B1619" t="inlineStr">
        <is>
          <t>2024-06-01</t>
        </is>
      </c>
      <c r="C1619" t="inlineStr">
        <is>
          <t>Técnico de Som / Luz</t>
        </is>
      </c>
      <c r="D1619" s="488" t="n">
        <v>-21750</v>
      </c>
      <c r="E1619" t="inlineStr">
        <is>
          <t>6/2024</t>
        </is>
      </c>
    </row>
    <row r="1620">
      <c r="A1620" t="inlineStr">
        <is>
          <t>Love Cabaret</t>
        </is>
      </c>
      <c r="B1620" t="inlineStr">
        <is>
          <t>2024-06-01</t>
        </is>
      </c>
      <c r="C1620" t="inlineStr">
        <is>
          <t>Locação de Equipamentos Fixo</t>
        </is>
      </c>
      <c r="D1620" s="488" t="n">
        <v>-9802.5</v>
      </c>
      <c r="E1620" t="inlineStr">
        <is>
          <t>6/2024</t>
        </is>
      </c>
    </row>
    <row r="1621">
      <c r="A1621" t="inlineStr">
        <is>
          <t>Love Cabaret</t>
        </is>
      </c>
      <c r="B1621" t="inlineStr">
        <is>
          <t>2024-06-01</t>
        </is>
      </c>
      <c r="C1621" t="inlineStr">
        <is>
          <t>Locação de Equipamentos Variável</t>
        </is>
      </c>
      <c r="D1621" s="488" t="n">
        <v>-18160</v>
      </c>
      <c r="E1621" t="inlineStr">
        <is>
          <t>6/2024</t>
        </is>
      </c>
    </row>
    <row r="1622">
      <c r="A1622" t="inlineStr">
        <is>
          <t>Love Cabaret</t>
        </is>
      </c>
      <c r="B1622" t="inlineStr">
        <is>
          <t>2024-06-01</t>
        </is>
      </c>
      <c r="C1622" t="inlineStr">
        <is>
          <t>% sobre Receita Artístico</t>
        </is>
      </c>
      <c r="D1622" s="488" t="n">
        <v>-0.77</v>
      </c>
      <c r="E1622" t="inlineStr">
        <is>
          <t>6/2024</t>
        </is>
      </c>
    </row>
    <row r="1623">
      <c r="A1623" t="inlineStr">
        <is>
          <t>Love Cabaret</t>
        </is>
      </c>
      <c r="B1623" t="inlineStr">
        <is>
          <t>2024-06-01</t>
        </is>
      </c>
      <c r="C1623" t="inlineStr">
        <is>
          <t>% sobre Receita Bruta</t>
        </is>
      </c>
      <c r="D1623" s="488" t="n">
        <v>-0.22</v>
      </c>
      <c r="E1623" t="inlineStr">
        <is>
          <t>6/2024</t>
        </is>
      </c>
    </row>
    <row r="1624">
      <c r="A1624" t="inlineStr">
        <is>
          <t>Love Cabaret</t>
        </is>
      </c>
      <c r="B1624" t="inlineStr">
        <is>
          <t>2024-06-01</t>
        </is>
      </c>
      <c r="C1624" t="inlineStr">
        <is>
          <t>(-) Custos Eventos</t>
        </is>
      </c>
      <c r="D1624" s="488" t="n">
        <v>-900</v>
      </c>
      <c r="E1624" t="inlineStr">
        <is>
          <t>6/2024</t>
        </is>
      </c>
    </row>
    <row r="1625">
      <c r="A1625" t="inlineStr">
        <is>
          <t>Love Cabaret</t>
        </is>
      </c>
      <c r="B1625" t="inlineStr">
        <is>
          <t>2024-06-01</t>
        </is>
      </c>
      <c r="C1625" t="inlineStr">
        <is>
          <t>MDO</t>
        </is>
      </c>
      <c r="D1625" s="488" t="n">
        <v>-300</v>
      </c>
      <c r="E1625" t="inlineStr">
        <is>
          <t>6/2024</t>
        </is>
      </c>
    </row>
    <row r="1626">
      <c r="A1626" t="inlineStr">
        <is>
          <t>Love Cabaret</t>
        </is>
      </c>
      <c r="B1626" t="inlineStr">
        <is>
          <t>2024-06-01</t>
        </is>
      </c>
      <c r="C1626" t="inlineStr">
        <is>
          <t>MDO Terceirizada - Eventos</t>
        </is>
      </c>
      <c r="D1626" s="488" t="n">
        <v>0</v>
      </c>
      <c r="E1626" t="inlineStr">
        <is>
          <t>6/2024</t>
        </is>
      </c>
    </row>
    <row r="1627">
      <c r="A1627" t="inlineStr">
        <is>
          <t>Love Cabaret</t>
        </is>
      </c>
      <c r="B1627" t="inlineStr">
        <is>
          <t>2024-06-01</t>
        </is>
      </c>
      <c r="C1627" t="inlineStr">
        <is>
          <t>Comissões de Vendas - Eventos</t>
        </is>
      </c>
      <c r="D1627" s="488" t="n">
        <v>-300</v>
      </c>
      <c r="E1627" t="inlineStr">
        <is>
          <t>6/2024</t>
        </is>
      </c>
    </row>
    <row r="1628">
      <c r="A1628" t="inlineStr">
        <is>
          <t>Love Cabaret</t>
        </is>
      </c>
      <c r="B1628" t="inlineStr">
        <is>
          <t>2024-06-01</t>
        </is>
      </c>
      <c r="C1628" t="inlineStr">
        <is>
          <t>Serviços de Terceiros - Eventos</t>
        </is>
      </c>
      <c r="D1628" s="488" t="n">
        <v>0</v>
      </c>
      <c r="E1628" t="inlineStr">
        <is>
          <t>6/2024</t>
        </is>
      </c>
    </row>
    <row r="1629">
      <c r="A1629" t="inlineStr">
        <is>
          <t>Love Cabaret</t>
        </is>
      </c>
      <c r="B1629" t="inlineStr">
        <is>
          <t>2024-06-01</t>
        </is>
      </c>
      <c r="C1629" t="inlineStr">
        <is>
          <t>Serviços Terceirizados - Eventos</t>
        </is>
      </c>
      <c r="D1629" s="488" t="n">
        <v>0</v>
      </c>
      <c r="E1629" t="inlineStr">
        <is>
          <t>6/2024</t>
        </is>
      </c>
    </row>
    <row r="1630">
      <c r="A1630" t="inlineStr">
        <is>
          <t>Love Cabaret</t>
        </is>
      </c>
      <c r="B1630" t="inlineStr">
        <is>
          <t>2024-06-01</t>
        </is>
      </c>
      <c r="C1630" t="inlineStr">
        <is>
          <t>Serviço de Segurança - Eventos</t>
        </is>
      </c>
      <c r="D1630" s="488" t="n">
        <v>0</v>
      </c>
      <c r="E1630" t="inlineStr">
        <is>
          <t>6/2024</t>
        </is>
      </c>
    </row>
    <row r="1631">
      <c r="A1631" t="inlineStr">
        <is>
          <t>Love Cabaret</t>
        </is>
      </c>
      <c r="B1631" t="inlineStr">
        <is>
          <t>2024-06-01</t>
        </is>
      </c>
      <c r="C1631" t="inlineStr">
        <is>
          <t>Artistas e Palestrantes - Eventos</t>
        </is>
      </c>
      <c r="D1631" s="488" t="n">
        <v>0</v>
      </c>
      <c r="E1631" t="inlineStr">
        <is>
          <t>6/2024</t>
        </is>
      </c>
    </row>
    <row r="1632">
      <c r="A1632" t="inlineStr">
        <is>
          <t>Love Cabaret</t>
        </is>
      </c>
      <c r="B1632" t="inlineStr">
        <is>
          <t>2024-06-01</t>
        </is>
      </c>
      <c r="C1632" t="inlineStr">
        <is>
          <t>Decoração - Eventos</t>
        </is>
      </c>
      <c r="D1632" s="488" t="n">
        <v>0</v>
      </c>
      <c r="E1632" t="inlineStr">
        <is>
          <t>6/2024</t>
        </is>
      </c>
    </row>
    <row r="1633">
      <c r="A1633" t="inlineStr">
        <is>
          <t>Love Cabaret</t>
        </is>
      </c>
      <c r="B1633" t="inlineStr">
        <is>
          <t>2024-06-01</t>
        </is>
      </c>
      <c r="C1633" t="inlineStr">
        <is>
          <t>Material de Consumo</t>
        </is>
      </c>
      <c r="D1633" s="488" t="n">
        <v>0</v>
      </c>
      <c r="E1633" t="inlineStr">
        <is>
          <t>6/2024</t>
        </is>
      </c>
    </row>
    <row r="1634">
      <c r="A1634" t="inlineStr">
        <is>
          <t>Love Cabaret</t>
        </is>
      </c>
      <c r="B1634" t="inlineStr">
        <is>
          <t>2024-06-01</t>
        </is>
      </c>
      <c r="C1634" t="inlineStr">
        <is>
          <t>Material Descartável - Eventos</t>
        </is>
      </c>
      <c r="D1634" s="488" t="n">
        <v>0</v>
      </c>
      <c r="E1634" t="inlineStr">
        <is>
          <t>6/2024</t>
        </is>
      </c>
    </row>
    <row r="1635">
      <c r="A1635" t="inlineStr">
        <is>
          <t>Love Cabaret</t>
        </is>
      </c>
      <c r="B1635" t="inlineStr">
        <is>
          <t>2024-06-01</t>
        </is>
      </c>
      <c r="C1635" t="inlineStr">
        <is>
          <t>Brindes e Confraternizações - Eventos</t>
        </is>
      </c>
      <c r="D1635" s="488" t="n">
        <v>0</v>
      </c>
      <c r="E1635" t="inlineStr">
        <is>
          <t>6/2024</t>
        </is>
      </c>
    </row>
    <row r="1636">
      <c r="A1636" t="inlineStr">
        <is>
          <t>Love Cabaret</t>
        </is>
      </c>
      <c r="B1636" t="inlineStr">
        <is>
          <t>2024-06-01</t>
        </is>
      </c>
      <c r="C1636" t="inlineStr">
        <is>
          <t>Material de Escritório - Eventos</t>
        </is>
      </c>
      <c r="D1636" s="488" t="n">
        <v>0</v>
      </c>
      <c r="E1636" t="inlineStr">
        <is>
          <t>6/2024</t>
        </is>
      </c>
    </row>
    <row r="1637">
      <c r="A1637" t="inlineStr">
        <is>
          <t>Love Cabaret</t>
        </is>
      </c>
      <c r="B1637" t="inlineStr">
        <is>
          <t>2024-06-01</t>
        </is>
      </c>
      <c r="C1637" t="inlineStr">
        <is>
          <t>Material de Manutenção - Eventos</t>
        </is>
      </c>
      <c r="D1637" s="488" t="n">
        <v>0</v>
      </c>
      <c r="E1637" t="inlineStr">
        <is>
          <t>6/2024</t>
        </is>
      </c>
    </row>
    <row r="1638">
      <c r="A1638" t="inlineStr">
        <is>
          <t>Love Cabaret</t>
        </is>
      </c>
      <c r="B1638" t="inlineStr">
        <is>
          <t>2024-06-01</t>
        </is>
      </c>
      <c r="C1638" t="inlineStr">
        <is>
          <t>Manutenção Geral</t>
        </is>
      </c>
      <c r="D1638" s="488" t="n">
        <v>0</v>
      </c>
      <c r="E1638" t="inlineStr">
        <is>
          <t>6/2024</t>
        </is>
      </c>
    </row>
    <row r="1639">
      <c r="A1639" t="inlineStr">
        <is>
          <t>Love Cabaret</t>
        </is>
      </c>
      <c r="B1639" t="inlineStr">
        <is>
          <t>2024-06-01</t>
        </is>
      </c>
      <c r="C1639" t="inlineStr">
        <is>
          <t>Serviço de Manutenção - Estrutura - Eventos</t>
        </is>
      </c>
      <c r="D1639" s="488" t="n">
        <v>0</v>
      </c>
      <c r="E1639" t="inlineStr">
        <is>
          <t>6/2024</t>
        </is>
      </c>
    </row>
    <row r="1640">
      <c r="A1640" t="inlineStr">
        <is>
          <t>Love Cabaret</t>
        </is>
      </c>
      <c r="B1640" t="inlineStr">
        <is>
          <t>2024-06-01</t>
        </is>
      </c>
      <c r="C1640" t="inlineStr">
        <is>
          <t>Serviço de Manutenção - Equipamentos - Eventos</t>
        </is>
      </c>
      <c r="D1640" s="488" t="n">
        <v>0</v>
      </c>
      <c r="E1640" t="inlineStr">
        <is>
          <t>6/2024</t>
        </is>
      </c>
    </row>
    <row r="1641">
      <c r="A1641" t="inlineStr">
        <is>
          <t>Love Cabaret</t>
        </is>
      </c>
      <c r="B1641" t="inlineStr">
        <is>
          <t>2024-06-01</t>
        </is>
      </c>
      <c r="C1641" t="inlineStr">
        <is>
          <t>Transportes</t>
        </is>
      </c>
      <c r="D1641" s="488" t="n">
        <v>0</v>
      </c>
      <c r="E1641" t="inlineStr">
        <is>
          <t>6/2024</t>
        </is>
      </c>
    </row>
    <row r="1642">
      <c r="A1642" t="inlineStr">
        <is>
          <t>Love Cabaret</t>
        </is>
      </c>
      <c r="B1642" t="inlineStr">
        <is>
          <t>2024-06-01</t>
        </is>
      </c>
      <c r="C1642" t="inlineStr">
        <is>
          <t>Viagens e Estadias - Eventos</t>
        </is>
      </c>
      <c r="D1642" s="488" t="n">
        <v>0</v>
      </c>
      <c r="E1642" t="inlineStr">
        <is>
          <t>6/2024</t>
        </is>
      </c>
    </row>
    <row r="1643">
      <c r="A1643" t="inlineStr">
        <is>
          <t>Love Cabaret</t>
        </is>
      </c>
      <c r="B1643" t="inlineStr">
        <is>
          <t>2024-06-01</t>
        </is>
      </c>
      <c r="C1643" t="inlineStr">
        <is>
          <t>Transporte Equipe - Eventos</t>
        </is>
      </c>
      <c r="D1643" s="488" t="n">
        <v>0</v>
      </c>
      <c r="E1643" t="inlineStr">
        <is>
          <t>6/2024</t>
        </is>
      </c>
    </row>
    <row r="1644">
      <c r="A1644" t="inlineStr">
        <is>
          <t>Love Cabaret</t>
        </is>
      </c>
      <c r="B1644" t="inlineStr">
        <is>
          <t>2024-06-01</t>
        </is>
      </c>
      <c r="C1644" t="inlineStr">
        <is>
          <t>Fretes e Carretos - Eventos</t>
        </is>
      </c>
      <c r="D1644" s="488" t="n">
        <v>0</v>
      </c>
      <c r="E1644" t="inlineStr">
        <is>
          <t>6/2024</t>
        </is>
      </c>
    </row>
    <row r="1645">
      <c r="A1645" t="inlineStr">
        <is>
          <t>Love Cabaret</t>
        </is>
      </c>
      <c r="B1645" t="inlineStr">
        <is>
          <t>2024-06-01</t>
        </is>
      </c>
      <c r="C1645" t="inlineStr">
        <is>
          <t>Locações</t>
        </is>
      </c>
      <c r="D1645" s="488" t="n">
        <v>-600</v>
      </c>
      <c r="E1645" t="inlineStr">
        <is>
          <t>6/2024</t>
        </is>
      </c>
    </row>
    <row r="1646">
      <c r="A1646" t="inlineStr">
        <is>
          <t>Love Cabaret</t>
        </is>
      </c>
      <c r="B1646" t="inlineStr">
        <is>
          <t>2024-06-01</t>
        </is>
      </c>
      <c r="C1646" t="inlineStr">
        <is>
          <t>Locação de Utensílios - Eventos</t>
        </is>
      </c>
      <c r="D1646" s="488" t="n">
        <v>0</v>
      </c>
      <c r="E1646" t="inlineStr">
        <is>
          <t>6/2024</t>
        </is>
      </c>
    </row>
    <row r="1647">
      <c r="A1647" t="inlineStr">
        <is>
          <t>Love Cabaret</t>
        </is>
      </c>
      <c r="B1647" t="inlineStr">
        <is>
          <t>2024-06-01</t>
        </is>
      </c>
      <c r="C1647" t="inlineStr">
        <is>
          <t>Locação de Equipamentos - Eventos</t>
        </is>
      </c>
      <c r="D1647" s="488" t="n">
        <v>-600</v>
      </c>
      <c r="E1647" t="inlineStr">
        <is>
          <t>6/2024</t>
        </is>
      </c>
    </row>
    <row r="1648">
      <c r="A1648" t="inlineStr">
        <is>
          <t>Love Cabaret</t>
        </is>
      </c>
      <c r="B1648" t="inlineStr">
        <is>
          <t>2024-06-01</t>
        </is>
      </c>
      <c r="C1648" t="inlineStr">
        <is>
          <t>Locação de Mobiliário - Eventos</t>
        </is>
      </c>
      <c r="D1648" s="488" t="n">
        <v>0</v>
      </c>
      <c r="E1648" t="inlineStr">
        <is>
          <t>6/2024</t>
        </is>
      </c>
    </row>
    <row r="1649">
      <c r="A1649" t="inlineStr">
        <is>
          <t>Love Cabaret</t>
        </is>
      </c>
      <c r="B1649" t="inlineStr">
        <is>
          <t>2024-06-01</t>
        </is>
      </c>
      <c r="C1649" t="inlineStr">
        <is>
          <t>Locação de Coberturas - Eventos</t>
        </is>
      </c>
      <c r="D1649" s="488" t="n">
        <v>0</v>
      </c>
      <c r="E1649" t="inlineStr">
        <is>
          <t>6/2024</t>
        </is>
      </c>
    </row>
    <row r="1650">
      <c r="A1650" t="inlineStr">
        <is>
          <t>Love Cabaret</t>
        </is>
      </c>
      <c r="B1650" t="inlineStr">
        <is>
          <t>2024-06-01</t>
        </is>
      </c>
      <c r="C1650" t="inlineStr">
        <is>
          <t>Repasses Locação de Espaço</t>
        </is>
      </c>
      <c r="D1650" s="488" t="n">
        <v>0</v>
      </c>
      <c r="E1650" t="inlineStr">
        <is>
          <t>6/2024</t>
        </is>
      </c>
    </row>
    <row r="1651">
      <c r="A1651" t="inlineStr">
        <is>
          <t>Love Cabaret</t>
        </is>
      </c>
      <c r="B1651" t="inlineStr">
        <is>
          <t>2024-06-01</t>
        </is>
      </c>
      <c r="C1651" t="inlineStr">
        <is>
          <t>Repasse Gazit - Locação Aroo</t>
        </is>
      </c>
      <c r="D1651" s="488" t="n">
        <v>0</v>
      </c>
      <c r="E1651" t="inlineStr">
        <is>
          <t>6/2024</t>
        </is>
      </c>
    </row>
    <row r="1652">
      <c r="A1652" t="inlineStr">
        <is>
          <t>Love Cabaret</t>
        </is>
      </c>
      <c r="B1652" t="inlineStr">
        <is>
          <t>2024-06-01</t>
        </is>
      </c>
      <c r="C1652" t="inlineStr">
        <is>
          <t>Repasse Gazit - Locação Anexo Abaru</t>
        </is>
      </c>
      <c r="D1652" s="488" t="n">
        <v>0</v>
      </c>
      <c r="E1652" t="inlineStr">
        <is>
          <t>6/2024</t>
        </is>
      </c>
    </row>
    <row r="1653">
      <c r="A1653" t="inlineStr">
        <is>
          <t>Love Cabaret</t>
        </is>
      </c>
      <c r="B1653" t="inlineStr">
        <is>
          <t>2024-06-01</t>
        </is>
      </c>
      <c r="C1653" t="inlineStr">
        <is>
          <t>% sobre Receita de Eventos</t>
        </is>
      </c>
      <c r="D1653" s="488" t="n">
        <v>-0.08</v>
      </c>
      <c r="E1653" t="inlineStr">
        <is>
          <t>6/2024</t>
        </is>
      </c>
    </row>
    <row r="1654">
      <c r="A1654" t="inlineStr">
        <is>
          <t>Love Cabaret</t>
        </is>
      </c>
      <c r="B1654" t="inlineStr">
        <is>
          <t>2024-06-01</t>
        </is>
      </c>
      <c r="C1654" t="inlineStr">
        <is>
          <t>% sobre Receita Bruta</t>
        </is>
      </c>
      <c r="D1654" s="488" t="n">
        <v>0</v>
      </c>
      <c r="E1654" t="inlineStr">
        <is>
          <t>6/2024</t>
        </is>
      </c>
    </row>
    <row r="1655">
      <c r="A1655" t="inlineStr">
        <is>
          <t>Love Cabaret</t>
        </is>
      </c>
      <c r="B1655" t="inlineStr">
        <is>
          <t>2024-06-01</t>
        </is>
      </c>
      <c r="C1655" t="inlineStr">
        <is>
          <t>(-) Dedução da Gorjeta</t>
        </is>
      </c>
      <c r="D1655" s="488" t="n">
        <v>-24610</v>
      </c>
      <c r="E1655" t="inlineStr">
        <is>
          <t>6/2024</t>
        </is>
      </c>
    </row>
    <row r="1656">
      <c r="A1656" t="inlineStr">
        <is>
          <t>Love Cabaret</t>
        </is>
      </c>
      <c r="B1656" t="inlineStr">
        <is>
          <t>2024-06-01</t>
        </is>
      </c>
      <c r="C1656" t="inlineStr">
        <is>
          <t>-  Comissões e Gorjeta</t>
        </is>
      </c>
      <c r="D1656" s="488" t="n">
        <v>-24610</v>
      </c>
      <c r="E1656" t="inlineStr">
        <is>
          <t>6/2024</t>
        </is>
      </c>
    </row>
    <row r="1657">
      <c r="A1657" t="inlineStr">
        <is>
          <t>Love Cabaret</t>
        </is>
      </c>
      <c r="B1657" t="inlineStr">
        <is>
          <t>2024-06-01</t>
        </is>
      </c>
      <c r="C1657" t="inlineStr">
        <is>
          <t>% sobre Receita Bruta</t>
        </is>
      </c>
      <c r="D1657" s="488" t="n">
        <v>-0.04</v>
      </c>
      <c r="E1657" t="inlineStr">
        <is>
          <t>6/2024</t>
        </is>
      </c>
    </row>
    <row r="1658">
      <c r="A1658" t="inlineStr">
        <is>
          <t>Love Cabaret</t>
        </is>
      </c>
      <c r="B1658" t="inlineStr">
        <is>
          <t>2024-06-01</t>
        </is>
      </c>
      <c r="C1658" t="inlineStr">
        <is>
          <t>(-) Deduções sobre Venda</t>
        </is>
      </c>
      <c r="D1658" s="488" t="n">
        <v>-7550.01</v>
      </c>
      <c r="E1658" t="inlineStr">
        <is>
          <t>6/2024</t>
        </is>
      </c>
    </row>
    <row r="1659">
      <c r="A1659" t="inlineStr">
        <is>
          <t>Love Cabaret</t>
        </is>
      </c>
      <c r="B1659" t="inlineStr">
        <is>
          <t>2024-06-01</t>
        </is>
      </c>
      <c r="C1659" t="inlineStr">
        <is>
          <t>Meios de pagamento</t>
        </is>
      </c>
      <c r="D1659" s="488" t="n">
        <v>-7050.01</v>
      </c>
      <c r="E1659" t="inlineStr">
        <is>
          <t>6/2024</t>
        </is>
      </c>
    </row>
    <row r="1660">
      <c r="A1660" t="inlineStr">
        <is>
          <t>Love Cabaret</t>
        </is>
      </c>
      <c r="B1660" t="inlineStr">
        <is>
          <t>2024-06-01</t>
        </is>
      </c>
      <c r="C1660" t="inlineStr">
        <is>
          <t>Meios de pagamento - Delivery</t>
        </is>
      </c>
      <c r="D1660" s="488" t="n">
        <v>0</v>
      </c>
      <c r="E1660" t="inlineStr">
        <is>
          <t>6/2024</t>
        </is>
      </c>
    </row>
    <row r="1661">
      <c r="A1661" t="inlineStr">
        <is>
          <t>Love Cabaret</t>
        </is>
      </c>
      <c r="B1661" t="inlineStr">
        <is>
          <t>2024-06-01</t>
        </is>
      </c>
      <c r="C1661" t="inlineStr">
        <is>
          <t>Inadimplência</t>
        </is>
      </c>
      <c r="D1661" s="488" t="n">
        <v>0</v>
      </c>
      <c r="E1661" t="inlineStr">
        <is>
          <t>6/2024</t>
        </is>
      </c>
    </row>
    <row r="1662">
      <c r="A1662" t="inlineStr">
        <is>
          <t>Love Cabaret</t>
        </is>
      </c>
      <c r="B1662" t="inlineStr">
        <is>
          <t>2024-06-01</t>
        </is>
      </c>
      <c r="C1662" t="inlineStr">
        <is>
          <t>Outros D</t>
        </is>
      </c>
      <c r="D1662" s="488" t="n">
        <v>-500</v>
      </c>
      <c r="E1662" t="inlineStr">
        <is>
          <t>6/2024</t>
        </is>
      </c>
    </row>
    <row r="1663">
      <c r="A1663" t="inlineStr">
        <is>
          <t>Love Cabaret</t>
        </is>
      </c>
      <c r="B1663" t="inlineStr">
        <is>
          <t>2024-06-01</t>
        </is>
      </c>
      <c r="C1663" t="inlineStr">
        <is>
          <t>% sobre Receita Bruta</t>
        </is>
      </c>
      <c r="D1663" s="488" t="n">
        <v>-0.01</v>
      </c>
      <c r="E1663" t="inlineStr">
        <is>
          <t>6/2024</t>
        </is>
      </c>
    </row>
    <row r="1664">
      <c r="A1664" t="inlineStr">
        <is>
          <t>Love Cabaret</t>
        </is>
      </c>
      <c r="B1664" t="inlineStr">
        <is>
          <t>2024-06-01</t>
        </is>
      </c>
      <c r="C1664" t="inlineStr">
        <is>
          <t>MARGEM BRUTA DE CONTRIBUIÇÃO</t>
        </is>
      </c>
      <c r="D1664" s="488" t="n">
        <v>259756.48</v>
      </c>
      <c r="E1664" t="inlineStr">
        <is>
          <t>6/2024</t>
        </is>
      </c>
    </row>
    <row r="1665">
      <c r="A1665" t="inlineStr">
        <is>
          <t>Love Cabaret</t>
        </is>
      </c>
      <c r="B1665" t="inlineStr">
        <is>
          <t>2024-06-01</t>
        </is>
      </c>
      <c r="C1665" t="inlineStr">
        <is>
          <t>% sobre Receita</t>
        </is>
      </c>
      <c r="D1665" s="488" t="n">
        <v>0.43</v>
      </c>
      <c r="E1665" t="inlineStr">
        <is>
          <t>6/2024</t>
        </is>
      </c>
    </row>
    <row r="1666">
      <c r="A1666" t="inlineStr">
        <is>
          <t>Love Cabaret</t>
        </is>
      </c>
      <c r="B1666" t="inlineStr">
        <is>
          <t>2024-06-01</t>
        </is>
      </c>
      <c r="C1666" t="inlineStr">
        <is>
          <t>PESSOAL</t>
        </is>
      </c>
      <c r="D1666" s="488" t="n">
        <v>-180598.14</v>
      </c>
      <c r="E1666" t="inlineStr">
        <is>
          <t>6/2024</t>
        </is>
      </c>
    </row>
    <row r="1667">
      <c r="A1667" t="inlineStr">
        <is>
          <t>Love Cabaret</t>
        </is>
      </c>
      <c r="B1667" t="inlineStr">
        <is>
          <t>2024-06-01</t>
        </is>
      </c>
      <c r="C1667" t="inlineStr">
        <is>
          <t>PJ</t>
        </is>
      </c>
      <c r="D1667" s="488" t="n">
        <v>-42880</v>
      </c>
      <c r="E1667" t="inlineStr">
        <is>
          <t>6/2024</t>
        </is>
      </c>
    </row>
    <row r="1668">
      <c r="A1668" t="inlineStr">
        <is>
          <t>Love Cabaret</t>
        </is>
      </c>
      <c r="B1668" t="inlineStr">
        <is>
          <t>2024-06-01</t>
        </is>
      </c>
      <c r="C1668" t="inlineStr">
        <is>
          <t>- Squad</t>
        </is>
      </c>
      <c r="D1668" s="488" t="n">
        <v>-20380</v>
      </c>
      <c r="E1668" t="inlineStr">
        <is>
          <t>6/2024</t>
        </is>
      </c>
    </row>
    <row r="1669">
      <c r="A1669" t="inlineStr">
        <is>
          <t>Love Cabaret</t>
        </is>
      </c>
      <c r="B1669" t="inlineStr">
        <is>
          <t>2024-06-01</t>
        </is>
      </c>
      <c r="C1669" t="inlineStr">
        <is>
          <t>- Gerente</t>
        </is>
      </c>
      <c r="D1669" s="488" t="n">
        <v>-6600</v>
      </c>
      <c r="E1669" t="inlineStr">
        <is>
          <t>6/2024</t>
        </is>
      </c>
    </row>
    <row r="1670">
      <c r="A1670" t="inlineStr">
        <is>
          <t>Love Cabaret</t>
        </is>
      </c>
      <c r="B1670" t="inlineStr">
        <is>
          <t>2024-06-01</t>
        </is>
      </c>
      <c r="C1670" t="inlineStr">
        <is>
          <t>- Subgerente</t>
        </is>
      </c>
      <c r="D1670" s="488" t="n">
        <v>0</v>
      </c>
      <c r="E1670" t="inlineStr">
        <is>
          <t>6/2024</t>
        </is>
      </c>
    </row>
    <row r="1671">
      <c r="A1671" t="inlineStr">
        <is>
          <t>Love Cabaret</t>
        </is>
      </c>
      <c r="B1671" t="inlineStr">
        <is>
          <t>2024-06-01</t>
        </is>
      </c>
      <c r="C1671" t="inlineStr">
        <is>
          <t>- Coordenador</t>
        </is>
      </c>
      <c r="D1671" s="488" t="n">
        <v>-8400</v>
      </c>
      <c r="E1671" t="inlineStr">
        <is>
          <t>6/2024</t>
        </is>
      </c>
    </row>
    <row r="1672">
      <c r="A1672" t="inlineStr">
        <is>
          <t>Love Cabaret</t>
        </is>
      </c>
      <c r="B1672" t="inlineStr">
        <is>
          <t>2024-06-01</t>
        </is>
      </c>
      <c r="C1672" t="inlineStr">
        <is>
          <t>- Administrativa</t>
        </is>
      </c>
      <c r="D1672" s="488" t="n">
        <v>-3500</v>
      </c>
      <c r="E1672" t="inlineStr">
        <is>
          <t>6/2024</t>
        </is>
      </c>
    </row>
    <row r="1673">
      <c r="A1673" t="inlineStr">
        <is>
          <t>Love Cabaret</t>
        </is>
      </c>
      <c r="B1673" t="inlineStr">
        <is>
          <t>2024-06-01</t>
        </is>
      </c>
      <c r="C1673" t="inlineStr">
        <is>
          <t>- Chefe de Cozinha</t>
        </is>
      </c>
      <c r="D1673" s="488" t="n">
        <v>0</v>
      </c>
      <c r="E1673" t="inlineStr">
        <is>
          <t>6/2024</t>
        </is>
      </c>
    </row>
    <row r="1674">
      <c r="A1674" t="inlineStr">
        <is>
          <t>Love Cabaret</t>
        </is>
      </c>
      <c r="B1674" t="inlineStr">
        <is>
          <t>2024-06-01</t>
        </is>
      </c>
      <c r="C1674" t="inlineStr">
        <is>
          <t>- Chefe de Bar</t>
        </is>
      </c>
      <c r="D1674" s="488" t="n">
        <v>-4000</v>
      </c>
      <c r="E1674" t="inlineStr">
        <is>
          <t>6/2024</t>
        </is>
      </c>
    </row>
    <row r="1675">
      <c r="A1675" t="inlineStr">
        <is>
          <t>Love Cabaret</t>
        </is>
      </c>
      <c r="B1675" t="inlineStr">
        <is>
          <t>2024-06-01</t>
        </is>
      </c>
      <c r="C1675" t="inlineStr">
        <is>
          <t>- Sub Chefe de Cozinha</t>
        </is>
      </c>
      <c r="D1675" s="488" t="n">
        <v>0</v>
      </c>
      <c r="E1675" t="inlineStr">
        <is>
          <t>6/2024</t>
        </is>
      </c>
    </row>
    <row r="1676">
      <c r="A1676" t="inlineStr">
        <is>
          <t>Love Cabaret</t>
        </is>
      </c>
      <c r="B1676" t="inlineStr">
        <is>
          <t>2024-06-01</t>
        </is>
      </c>
      <c r="C1676" t="inlineStr">
        <is>
          <t>- Sub Chefe De Bar</t>
        </is>
      </c>
      <c r="D1676" s="488" t="n">
        <v>0</v>
      </c>
      <c r="E1676" t="inlineStr">
        <is>
          <t>6/2024</t>
        </is>
      </c>
    </row>
    <row r="1677">
      <c r="A1677" t="inlineStr">
        <is>
          <t>Love Cabaret</t>
        </is>
      </c>
      <c r="B1677" t="inlineStr">
        <is>
          <t>2024-06-01</t>
        </is>
      </c>
      <c r="C1677" t="inlineStr">
        <is>
          <t>- Maitre</t>
        </is>
      </c>
      <c r="D1677" s="488" t="n">
        <v>0</v>
      </c>
      <c r="E1677" t="inlineStr">
        <is>
          <t>6/2024</t>
        </is>
      </c>
    </row>
    <row r="1678">
      <c r="A1678" t="inlineStr">
        <is>
          <t>Love Cabaret</t>
        </is>
      </c>
      <c r="B1678" t="inlineStr">
        <is>
          <t>2024-06-01</t>
        </is>
      </c>
      <c r="C1678" t="inlineStr">
        <is>
          <t>- Chefe de Fila</t>
        </is>
      </c>
      <c r="D1678" s="488" t="n">
        <v>0</v>
      </c>
      <c r="E1678" t="inlineStr">
        <is>
          <t>6/2024</t>
        </is>
      </c>
    </row>
    <row r="1679">
      <c r="A1679" t="inlineStr">
        <is>
          <t>Love Cabaret</t>
        </is>
      </c>
      <c r="B1679" t="inlineStr">
        <is>
          <t>2024-06-01</t>
        </is>
      </c>
      <c r="C1679" t="inlineStr">
        <is>
          <t>- Hostess</t>
        </is>
      </c>
      <c r="D1679" s="488" t="n">
        <v>0</v>
      </c>
      <c r="E1679" t="inlineStr">
        <is>
          <t>6/2024</t>
        </is>
      </c>
    </row>
    <row r="1680">
      <c r="A1680" t="inlineStr">
        <is>
          <t>Love Cabaret</t>
        </is>
      </c>
      <c r="B1680" t="inlineStr">
        <is>
          <t>2024-06-01</t>
        </is>
      </c>
      <c r="C1680" t="inlineStr">
        <is>
          <t>MDO CLT - Salário</t>
        </is>
      </c>
      <c r="D1680" s="488" t="n">
        <v>-7839.21</v>
      </c>
      <c r="E1680" t="inlineStr">
        <is>
          <t>6/2024</t>
        </is>
      </c>
    </row>
    <row r="1681">
      <c r="A1681" t="inlineStr">
        <is>
          <t>Love Cabaret</t>
        </is>
      </c>
      <c r="B1681" t="inlineStr">
        <is>
          <t>2024-06-01</t>
        </is>
      </c>
      <c r="C1681" t="inlineStr">
        <is>
          <t>-  Maitre</t>
        </is>
      </c>
      <c r="D1681" s="488" t="n">
        <v>0</v>
      </c>
      <c r="E1681" t="inlineStr">
        <is>
          <t>6/2024</t>
        </is>
      </c>
    </row>
    <row r="1682">
      <c r="A1682" t="inlineStr">
        <is>
          <t>Love Cabaret</t>
        </is>
      </c>
      <c r="B1682" t="inlineStr">
        <is>
          <t>2024-06-01</t>
        </is>
      </c>
      <c r="C1682" t="inlineStr">
        <is>
          <t>-  Garçon III</t>
        </is>
      </c>
      <c r="D1682" s="488" t="n">
        <v>0</v>
      </c>
      <c r="E1682" t="inlineStr">
        <is>
          <t>6/2024</t>
        </is>
      </c>
    </row>
    <row r="1683">
      <c r="A1683" t="inlineStr">
        <is>
          <t>Love Cabaret</t>
        </is>
      </c>
      <c r="B1683" t="inlineStr">
        <is>
          <t>2024-06-01</t>
        </is>
      </c>
      <c r="C1683" t="inlineStr">
        <is>
          <t>-  Garçon II</t>
        </is>
      </c>
      <c r="D1683" s="488" t="n">
        <v>0</v>
      </c>
      <c r="E1683" t="inlineStr">
        <is>
          <t>6/2024</t>
        </is>
      </c>
    </row>
    <row r="1684">
      <c r="A1684" t="inlineStr">
        <is>
          <t>Love Cabaret</t>
        </is>
      </c>
      <c r="B1684" t="inlineStr">
        <is>
          <t>2024-06-01</t>
        </is>
      </c>
      <c r="C1684" t="inlineStr">
        <is>
          <t>-  Garçon I</t>
        </is>
      </c>
      <c r="D1684" s="488" t="n">
        <v>0</v>
      </c>
      <c r="E1684" t="inlineStr">
        <is>
          <t>6/2024</t>
        </is>
      </c>
    </row>
    <row r="1685">
      <c r="A1685" t="inlineStr">
        <is>
          <t>Love Cabaret</t>
        </is>
      </c>
      <c r="B1685" t="inlineStr">
        <is>
          <t>2024-06-01</t>
        </is>
      </c>
      <c r="C1685" t="inlineStr">
        <is>
          <t>-  Passador de Chopp</t>
        </is>
      </c>
      <c r="D1685" s="488" t="n">
        <v>0</v>
      </c>
      <c r="E1685" t="inlineStr">
        <is>
          <t>6/2024</t>
        </is>
      </c>
    </row>
    <row r="1686">
      <c r="A1686" t="inlineStr">
        <is>
          <t>Love Cabaret</t>
        </is>
      </c>
      <c r="B1686" t="inlineStr">
        <is>
          <t>2024-06-01</t>
        </is>
      </c>
      <c r="C1686" t="inlineStr">
        <is>
          <t>-  Cumin</t>
        </is>
      </c>
      <c r="D1686" s="488" t="n">
        <v>0</v>
      </c>
      <c r="E1686" t="inlineStr">
        <is>
          <t>6/2024</t>
        </is>
      </c>
    </row>
    <row r="1687">
      <c r="A1687" t="inlineStr">
        <is>
          <t>Love Cabaret</t>
        </is>
      </c>
      <c r="B1687" t="inlineStr">
        <is>
          <t>2024-06-01</t>
        </is>
      </c>
      <c r="C1687" t="inlineStr">
        <is>
          <t>-  Sub Chefe de Bar</t>
        </is>
      </c>
      <c r="D1687" s="488" t="n">
        <v>0</v>
      </c>
      <c r="E1687" t="inlineStr">
        <is>
          <t>6/2024</t>
        </is>
      </c>
    </row>
    <row r="1688">
      <c r="A1688" t="inlineStr">
        <is>
          <t>Love Cabaret</t>
        </is>
      </c>
      <c r="B1688" t="inlineStr">
        <is>
          <t>2024-06-01</t>
        </is>
      </c>
      <c r="C1688" t="inlineStr">
        <is>
          <t>-  Bartender III</t>
        </is>
      </c>
      <c r="D1688" s="488" t="n">
        <v>0</v>
      </c>
      <c r="E1688" t="inlineStr">
        <is>
          <t>6/2024</t>
        </is>
      </c>
    </row>
    <row r="1689">
      <c r="A1689" t="inlineStr">
        <is>
          <t>Love Cabaret</t>
        </is>
      </c>
      <c r="B1689" t="inlineStr">
        <is>
          <t>2024-06-01</t>
        </is>
      </c>
      <c r="C1689" t="inlineStr">
        <is>
          <t>-  Bartender II</t>
        </is>
      </c>
      <c r="D1689" s="488" t="n">
        <v>0</v>
      </c>
      <c r="E1689" t="inlineStr">
        <is>
          <t>6/2024</t>
        </is>
      </c>
    </row>
    <row r="1690">
      <c r="A1690" t="inlineStr">
        <is>
          <t>Love Cabaret</t>
        </is>
      </c>
      <c r="B1690" t="inlineStr">
        <is>
          <t>2024-06-01</t>
        </is>
      </c>
      <c r="C1690" t="inlineStr">
        <is>
          <t>-  Bartender I</t>
        </is>
      </c>
      <c r="D1690" s="488" t="n">
        <v>0</v>
      </c>
      <c r="E1690" t="inlineStr">
        <is>
          <t>6/2024</t>
        </is>
      </c>
    </row>
    <row r="1691">
      <c r="A1691" t="inlineStr">
        <is>
          <t>Love Cabaret</t>
        </is>
      </c>
      <c r="B1691" t="inlineStr">
        <is>
          <t>2024-06-01</t>
        </is>
      </c>
      <c r="C1691" t="inlineStr">
        <is>
          <t>-  Bar Back</t>
        </is>
      </c>
      <c r="D1691" s="488" t="n">
        <v>0</v>
      </c>
      <c r="E1691" t="inlineStr">
        <is>
          <t>6/2024</t>
        </is>
      </c>
    </row>
    <row r="1692">
      <c r="A1692" t="inlineStr">
        <is>
          <t>Love Cabaret</t>
        </is>
      </c>
      <c r="B1692" t="inlineStr">
        <is>
          <t>2024-06-01</t>
        </is>
      </c>
      <c r="C1692" t="inlineStr">
        <is>
          <t>-  Barista III</t>
        </is>
      </c>
      <c r="D1692" s="488" t="n">
        <v>0</v>
      </c>
      <c r="E1692" t="inlineStr">
        <is>
          <t>6/2024</t>
        </is>
      </c>
    </row>
    <row r="1693">
      <c r="A1693" t="inlineStr">
        <is>
          <t>Love Cabaret</t>
        </is>
      </c>
      <c r="B1693" t="inlineStr">
        <is>
          <t>2024-06-01</t>
        </is>
      </c>
      <c r="C1693" t="inlineStr">
        <is>
          <t>-  Barista II</t>
        </is>
      </c>
      <c r="D1693" s="488" t="n">
        <v>0</v>
      </c>
      <c r="E1693" t="inlineStr">
        <is>
          <t>6/2024</t>
        </is>
      </c>
    </row>
    <row r="1694">
      <c r="A1694" t="inlineStr">
        <is>
          <t>Love Cabaret</t>
        </is>
      </c>
      <c r="B1694" t="inlineStr">
        <is>
          <t>2024-06-01</t>
        </is>
      </c>
      <c r="C1694" t="inlineStr">
        <is>
          <t>-  Barista I</t>
        </is>
      </c>
      <c r="D1694" s="488" t="n">
        <v>0</v>
      </c>
      <c r="E1694" t="inlineStr">
        <is>
          <t>6/2024</t>
        </is>
      </c>
    </row>
    <row r="1695">
      <c r="A1695" t="inlineStr">
        <is>
          <t>Love Cabaret</t>
        </is>
      </c>
      <c r="B1695" t="inlineStr">
        <is>
          <t>2024-06-01</t>
        </is>
      </c>
      <c r="C1695" t="inlineStr">
        <is>
          <t>-  Chopeiro III</t>
        </is>
      </c>
      <c r="D1695" s="488" t="n">
        <v>0</v>
      </c>
      <c r="E1695" t="inlineStr">
        <is>
          <t>6/2024</t>
        </is>
      </c>
    </row>
    <row r="1696">
      <c r="A1696" t="inlineStr">
        <is>
          <t>Love Cabaret</t>
        </is>
      </c>
      <c r="B1696" t="inlineStr">
        <is>
          <t>2024-06-01</t>
        </is>
      </c>
      <c r="C1696" t="inlineStr">
        <is>
          <t>-  Chopeiro II</t>
        </is>
      </c>
      <c r="D1696" s="488" t="n">
        <v>0</v>
      </c>
      <c r="E1696" t="inlineStr">
        <is>
          <t>6/2024</t>
        </is>
      </c>
    </row>
    <row r="1697">
      <c r="A1697" t="inlineStr">
        <is>
          <t>Love Cabaret</t>
        </is>
      </c>
      <c r="B1697" t="inlineStr">
        <is>
          <t>2024-06-01</t>
        </is>
      </c>
      <c r="C1697" t="inlineStr">
        <is>
          <t>-  Chopeiro I</t>
        </is>
      </c>
      <c r="D1697" s="488" t="n">
        <v>0</v>
      </c>
      <c r="E1697" t="inlineStr">
        <is>
          <t>6/2024</t>
        </is>
      </c>
    </row>
    <row r="1698">
      <c r="A1698" t="inlineStr">
        <is>
          <t>Love Cabaret</t>
        </is>
      </c>
      <c r="B1698" t="inlineStr">
        <is>
          <t>2024-06-01</t>
        </is>
      </c>
      <c r="C1698" t="inlineStr">
        <is>
          <t>-  Sub Chefe de Cozinha</t>
        </is>
      </c>
      <c r="D1698" s="488" t="n">
        <v>0</v>
      </c>
      <c r="E1698" t="inlineStr">
        <is>
          <t>6/2024</t>
        </is>
      </c>
    </row>
    <row r="1699">
      <c r="A1699" t="inlineStr">
        <is>
          <t>Love Cabaret</t>
        </is>
      </c>
      <c r="B1699" t="inlineStr">
        <is>
          <t>2024-06-01</t>
        </is>
      </c>
      <c r="C1699" t="inlineStr">
        <is>
          <t>-  Cozinheiro Líder</t>
        </is>
      </c>
      <c r="D1699" s="488" t="n">
        <v>0</v>
      </c>
      <c r="E1699" t="inlineStr">
        <is>
          <t>6/2024</t>
        </is>
      </c>
    </row>
    <row r="1700">
      <c r="A1700" t="inlineStr">
        <is>
          <t>Love Cabaret</t>
        </is>
      </c>
      <c r="B1700" t="inlineStr">
        <is>
          <t>2024-06-01</t>
        </is>
      </c>
      <c r="C1700" t="inlineStr">
        <is>
          <t>-  Cozinheiro III</t>
        </is>
      </c>
      <c r="D1700" s="488" t="n">
        <v>0</v>
      </c>
      <c r="E1700" t="inlineStr">
        <is>
          <t>6/2024</t>
        </is>
      </c>
    </row>
    <row r="1701">
      <c r="A1701" t="inlineStr">
        <is>
          <t>Love Cabaret</t>
        </is>
      </c>
      <c r="B1701" t="inlineStr">
        <is>
          <t>2024-06-01</t>
        </is>
      </c>
      <c r="C1701" t="inlineStr">
        <is>
          <t>-  Cozinheiro II</t>
        </is>
      </c>
      <c r="D1701" s="488" t="n">
        <v>0</v>
      </c>
      <c r="E1701" t="inlineStr">
        <is>
          <t>6/2024</t>
        </is>
      </c>
    </row>
    <row r="1702">
      <c r="A1702" t="inlineStr">
        <is>
          <t>Love Cabaret</t>
        </is>
      </c>
      <c r="B1702" t="inlineStr">
        <is>
          <t>2024-06-01</t>
        </is>
      </c>
      <c r="C1702" t="inlineStr">
        <is>
          <t>-  Cozinheiro I</t>
        </is>
      </c>
      <c r="D1702" s="488" t="n">
        <v>0</v>
      </c>
      <c r="E1702" t="inlineStr">
        <is>
          <t>6/2024</t>
        </is>
      </c>
    </row>
    <row r="1703">
      <c r="A1703" t="inlineStr">
        <is>
          <t>Love Cabaret</t>
        </is>
      </c>
      <c r="B1703" t="inlineStr">
        <is>
          <t>2024-06-01</t>
        </is>
      </c>
      <c r="C1703" t="inlineStr">
        <is>
          <t>-  Ajud cozinha</t>
        </is>
      </c>
      <c r="D1703" s="488" t="n">
        <v>0</v>
      </c>
      <c r="E1703" t="inlineStr">
        <is>
          <t>6/2024</t>
        </is>
      </c>
    </row>
    <row r="1704">
      <c r="A1704" t="inlineStr">
        <is>
          <t>Love Cabaret</t>
        </is>
      </c>
      <c r="B1704" t="inlineStr">
        <is>
          <t>2024-06-01</t>
        </is>
      </c>
      <c r="C1704" t="inlineStr">
        <is>
          <t>-  Saladeiro</t>
        </is>
      </c>
      <c r="D1704" s="488" t="n">
        <v>0</v>
      </c>
      <c r="E1704" t="inlineStr">
        <is>
          <t>6/2024</t>
        </is>
      </c>
    </row>
    <row r="1705">
      <c r="A1705" t="inlineStr">
        <is>
          <t>Love Cabaret</t>
        </is>
      </c>
      <c r="B1705" t="inlineStr">
        <is>
          <t>2024-06-01</t>
        </is>
      </c>
      <c r="C1705" t="inlineStr">
        <is>
          <t>-  Pia</t>
        </is>
      </c>
      <c r="D1705" s="488" t="n">
        <v>0</v>
      </c>
      <c r="E1705" t="inlineStr">
        <is>
          <t>6/2024</t>
        </is>
      </c>
    </row>
    <row r="1706">
      <c r="A1706" t="inlineStr">
        <is>
          <t>Love Cabaret</t>
        </is>
      </c>
      <c r="B1706" t="inlineStr">
        <is>
          <t>2024-06-01</t>
        </is>
      </c>
      <c r="C1706" t="inlineStr">
        <is>
          <t>-  Sub Chefe de Confeitaria</t>
        </is>
      </c>
      <c r="D1706" s="488" t="n">
        <v>0</v>
      </c>
      <c r="E1706" t="inlineStr">
        <is>
          <t>6/2024</t>
        </is>
      </c>
    </row>
    <row r="1707">
      <c r="A1707" t="inlineStr">
        <is>
          <t>Love Cabaret</t>
        </is>
      </c>
      <c r="B1707" t="inlineStr">
        <is>
          <t>2024-06-01</t>
        </is>
      </c>
      <c r="C1707" t="inlineStr">
        <is>
          <t>-  Confeiteiro III</t>
        </is>
      </c>
      <c r="D1707" s="488" t="n">
        <v>0</v>
      </c>
      <c r="E1707" t="inlineStr">
        <is>
          <t>6/2024</t>
        </is>
      </c>
    </row>
    <row r="1708">
      <c r="A1708" t="inlineStr">
        <is>
          <t>Love Cabaret</t>
        </is>
      </c>
      <c r="B1708" t="inlineStr">
        <is>
          <t>2024-06-01</t>
        </is>
      </c>
      <c r="C1708" t="inlineStr">
        <is>
          <t>-  Confeiteiro II</t>
        </is>
      </c>
      <c r="D1708" s="488" t="n">
        <v>0</v>
      </c>
      <c r="E1708" t="inlineStr">
        <is>
          <t>6/2024</t>
        </is>
      </c>
    </row>
    <row r="1709">
      <c r="A1709" t="inlineStr">
        <is>
          <t>Love Cabaret</t>
        </is>
      </c>
      <c r="B1709" t="inlineStr">
        <is>
          <t>2024-06-01</t>
        </is>
      </c>
      <c r="C1709" t="inlineStr">
        <is>
          <t>-  Confeiteiro I</t>
        </is>
      </c>
      <c r="D1709" s="488" t="n">
        <v>0</v>
      </c>
      <c r="E1709" t="inlineStr">
        <is>
          <t>6/2024</t>
        </is>
      </c>
    </row>
    <row r="1710">
      <c r="A1710" t="inlineStr">
        <is>
          <t>Love Cabaret</t>
        </is>
      </c>
      <c r="B1710" t="inlineStr">
        <is>
          <t>2024-06-01</t>
        </is>
      </c>
      <c r="C1710" t="inlineStr">
        <is>
          <t>-  Copeiro</t>
        </is>
      </c>
      <c r="D1710" s="488" t="n">
        <v>0</v>
      </c>
      <c r="E1710" t="inlineStr">
        <is>
          <t>6/2024</t>
        </is>
      </c>
    </row>
    <row r="1711">
      <c r="A1711" t="inlineStr">
        <is>
          <t>Love Cabaret</t>
        </is>
      </c>
      <c r="B1711" t="inlineStr">
        <is>
          <t>2024-06-01</t>
        </is>
      </c>
      <c r="C1711" t="inlineStr">
        <is>
          <t>-  Pizzaiolo</t>
        </is>
      </c>
      <c r="D1711" s="488" t="n">
        <v>0</v>
      </c>
      <c r="E1711" t="inlineStr">
        <is>
          <t>6/2024</t>
        </is>
      </c>
    </row>
    <row r="1712">
      <c r="A1712" t="inlineStr">
        <is>
          <t>Love Cabaret</t>
        </is>
      </c>
      <c r="B1712" t="inlineStr">
        <is>
          <t>2024-06-01</t>
        </is>
      </c>
      <c r="C1712" t="inlineStr">
        <is>
          <t>-  Ajudante de Pizzaiolo</t>
        </is>
      </c>
      <c r="D1712" s="488" t="n">
        <v>0</v>
      </c>
      <c r="E1712" t="inlineStr">
        <is>
          <t>6/2024</t>
        </is>
      </c>
    </row>
    <row r="1713">
      <c r="A1713" t="inlineStr">
        <is>
          <t>Love Cabaret</t>
        </is>
      </c>
      <c r="B1713" t="inlineStr">
        <is>
          <t>2024-06-01</t>
        </is>
      </c>
      <c r="C1713" t="inlineStr">
        <is>
          <t>-  Boqueta</t>
        </is>
      </c>
      <c r="D1713" s="488" t="n">
        <v>0</v>
      </c>
      <c r="E1713" t="inlineStr">
        <is>
          <t>6/2024</t>
        </is>
      </c>
    </row>
    <row r="1714">
      <c r="A1714" t="inlineStr">
        <is>
          <t>Love Cabaret</t>
        </is>
      </c>
      <c r="B1714" t="inlineStr">
        <is>
          <t>2024-06-01</t>
        </is>
      </c>
      <c r="C1714" t="inlineStr">
        <is>
          <t>-  Churrasqueiro I</t>
        </is>
      </c>
      <c r="D1714" s="488" t="n">
        <v>0</v>
      </c>
      <c r="E1714" t="inlineStr">
        <is>
          <t>6/2024</t>
        </is>
      </c>
    </row>
    <row r="1715">
      <c r="A1715" t="inlineStr">
        <is>
          <t>Love Cabaret</t>
        </is>
      </c>
      <c r="B1715" t="inlineStr">
        <is>
          <t>2024-06-01</t>
        </is>
      </c>
      <c r="C1715" t="inlineStr">
        <is>
          <t>-  Churrasqueiro II</t>
        </is>
      </c>
      <c r="D1715" s="488" t="n">
        <v>0</v>
      </c>
      <c r="E1715" t="inlineStr">
        <is>
          <t>6/2024</t>
        </is>
      </c>
    </row>
    <row r="1716">
      <c r="A1716" t="inlineStr">
        <is>
          <t>Love Cabaret</t>
        </is>
      </c>
      <c r="B1716" t="inlineStr">
        <is>
          <t>2024-06-01</t>
        </is>
      </c>
      <c r="C1716" t="inlineStr">
        <is>
          <t>-  Churrasqueiro III</t>
        </is>
      </c>
      <c r="D1716" s="488" t="n">
        <v>0</v>
      </c>
      <c r="E1716" t="inlineStr">
        <is>
          <t>6/2024</t>
        </is>
      </c>
    </row>
    <row r="1717">
      <c r="A1717" t="inlineStr">
        <is>
          <t>Love Cabaret</t>
        </is>
      </c>
      <c r="B1717" t="inlineStr">
        <is>
          <t>2024-06-01</t>
        </is>
      </c>
      <c r="C1717" t="inlineStr">
        <is>
          <t>-  Ajud Limpeza</t>
        </is>
      </c>
      <c r="D1717" s="488" t="n">
        <v>0</v>
      </c>
      <c r="E1717" t="inlineStr">
        <is>
          <t>6/2024</t>
        </is>
      </c>
    </row>
    <row r="1718">
      <c r="A1718" t="inlineStr">
        <is>
          <t>Love Cabaret</t>
        </is>
      </c>
      <c r="B1718" t="inlineStr">
        <is>
          <t>2024-06-01</t>
        </is>
      </c>
      <c r="C1718" t="inlineStr">
        <is>
          <t>-  Estoquista III</t>
        </is>
      </c>
      <c r="D1718" s="488" t="n">
        <v>0</v>
      </c>
      <c r="E1718" t="inlineStr">
        <is>
          <t>6/2024</t>
        </is>
      </c>
    </row>
    <row r="1719">
      <c r="A1719" t="inlineStr">
        <is>
          <t>Love Cabaret</t>
        </is>
      </c>
      <c r="B1719" t="inlineStr">
        <is>
          <t>2024-06-01</t>
        </is>
      </c>
      <c r="C1719" t="inlineStr">
        <is>
          <t>-  Estoquista II</t>
        </is>
      </c>
      <c r="D1719" s="488" t="n">
        <v>0</v>
      </c>
      <c r="E1719" t="inlineStr">
        <is>
          <t>6/2024</t>
        </is>
      </c>
    </row>
    <row r="1720">
      <c r="A1720" t="inlineStr">
        <is>
          <t>Love Cabaret</t>
        </is>
      </c>
      <c r="B1720" t="inlineStr">
        <is>
          <t>2024-06-01</t>
        </is>
      </c>
      <c r="C1720" t="inlineStr">
        <is>
          <t>-  Estoquista I</t>
        </is>
      </c>
      <c r="D1720" s="488" t="n">
        <v>0</v>
      </c>
      <c r="E1720" t="inlineStr">
        <is>
          <t>6/2024</t>
        </is>
      </c>
    </row>
    <row r="1721">
      <c r="A1721" t="inlineStr">
        <is>
          <t>Love Cabaret</t>
        </is>
      </c>
      <c r="B1721" t="inlineStr">
        <is>
          <t>2024-06-01</t>
        </is>
      </c>
      <c r="C1721" t="inlineStr">
        <is>
          <t>-  Chefe de Manutenção</t>
        </is>
      </c>
      <c r="D1721" s="488" t="n">
        <v>0</v>
      </c>
      <c r="E1721" t="inlineStr">
        <is>
          <t>6/2024</t>
        </is>
      </c>
    </row>
    <row r="1722">
      <c r="A1722" t="inlineStr">
        <is>
          <t>Love Cabaret</t>
        </is>
      </c>
      <c r="B1722" t="inlineStr">
        <is>
          <t>2024-06-01</t>
        </is>
      </c>
      <c r="C1722" t="inlineStr">
        <is>
          <t>-  Aux. Manutenção III</t>
        </is>
      </c>
      <c r="D1722" s="488" t="n">
        <v>0</v>
      </c>
      <c r="E1722" t="inlineStr">
        <is>
          <t>6/2024</t>
        </is>
      </c>
    </row>
    <row r="1723">
      <c r="A1723" t="inlineStr">
        <is>
          <t>Love Cabaret</t>
        </is>
      </c>
      <c r="B1723" t="inlineStr">
        <is>
          <t>2024-06-01</t>
        </is>
      </c>
      <c r="C1723" t="inlineStr">
        <is>
          <t>-  Aux. Manutenção II</t>
        </is>
      </c>
      <c r="D1723" s="488" t="n">
        <v>0</v>
      </c>
      <c r="E1723" t="inlineStr">
        <is>
          <t>6/2024</t>
        </is>
      </c>
    </row>
    <row r="1724">
      <c r="A1724" t="inlineStr">
        <is>
          <t>Love Cabaret</t>
        </is>
      </c>
      <c r="B1724" t="inlineStr">
        <is>
          <t>2024-06-01</t>
        </is>
      </c>
      <c r="C1724" t="inlineStr">
        <is>
          <t>-  Aux. Manutenção I</t>
        </is>
      </c>
      <c r="D1724" s="488" t="n">
        <v>0</v>
      </c>
      <c r="E1724" t="inlineStr">
        <is>
          <t>6/2024</t>
        </is>
      </c>
    </row>
    <row r="1725">
      <c r="A1725" t="inlineStr">
        <is>
          <t>Love Cabaret</t>
        </is>
      </c>
      <c r="B1725" t="inlineStr">
        <is>
          <t>2024-06-01</t>
        </is>
      </c>
      <c r="C1725" t="inlineStr">
        <is>
          <t>-  Chefe da Portaria</t>
        </is>
      </c>
      <c r="D1725" s="488" t="n">
        <v>0</v>
      </c>
      <c r="E1725" t="inlineStr">
        <is>
          <t>6/2024</t>
        </is>
      </c>
    </row>
    <row r="1726">
      <c r="A1726" t="inlineStr">
        <is>
          <t>Love Cabaret</t>
        </is>
      </c>
      <c r="B1726" t="inlineStr">
        <is>
          <t>2024-06-01</t>
        </is>
      </c>
      <c r="C1726" t="inlineStr">
        <is>
          <t>-  Porteiro III</t>
        </is>
      </c>
      <c r="D1726" s="488" t="n">
        <v>0</v>
      </c>
      <c r="E1726" t="inlineStr">
        <is>
          <t>6/2024</t>
        </is>
      </c>
    </row>
    <row r="1727">
      <c r="A1727" t="inlineStr">
        <is>
          <t>Love Cabaret</t>
        </is>
      </c>
      <c r="B1727" t="inlineStr">
        <is>
          <t>2024-06-01</t>
        </is>
      </c>
      <c r="C1727" t="inlineStr">
        <is>
          <t>-  Porteiro II</t>
        </is>
      </c>
      <c r="D1727" s="488" t="n">
        <v>0</v>
      </c>
      <c r="E1727" t="inlineStr">
        <is>
          <t>6/2024</t>
        </is>
      </c>
    </row>
    <row r="1728">
      <c r="A1728" t="inlineStr">
        <is>
          <t>Love Cabaret</t>
        </is>
      </c>
      <c r="B1728" t="inlineStr">
        <is>
          <t>2024-06-01</t>
        </is>
      </c>
      <c r="C1728" t="inlineStr">
        <is>
          <t>-  Porteiro I</t>
        </is>
      </c>
      <c r="D1728" s="488" t="n">
        <v>0</v>
      </c>
      <c r="E1728" t="inlineStr">
        <is>
          <t>6/2024</t>
        </is>
      </c>
    </row>
    <row r="1729">
      <c r="A1729" t="inlineStr">
        <is>
          <t>Love Cabaret</t>
        </is>
      </c>
      <c r="B1729" t="inlineStr">
        <is>
          <t>2024-06-01</t>
        </is>
      </c>
      <c r="C1729" t="inlineStr">
        <is>
          <t>-  Hostess III</t>
        </is>
      </c>
      <c r="D1729" s="488" t="n">
        <v>0</v>
      </c>
      <c r="E1729" t="inlineStr">
        <is>
          <t>6/2024</t>
        </is>
      </c>
    </row>
    <row r="1730">
      <c r="A1730" t="inlineStr">
        <is>
          <t>Love Cabaret</t>
        </is>
      </c>
      <c r="B1730" t="inlineStr">
        <is>
          <t>2024-06-01</t>
        </is>
      </c>
      <c r="C1730" t="inlineStr">
        <is>
          <t>-  Hostess II</t>
        </is>
      </c>
      <c r="D1730" s="488" t="n">
        <v>0</v>
      </c>
      <c r="E1730" t="inlineStr">
        <is>
          <t>6/2024</t>
        </is>
      </c>
    </row>
    <row r="1731">
      <c r="A1731" t="inlineStr">
        <is>
          <t>Love Cabaret</t>
        </is>
      </c>
      <c r="B1731" t="inlineStr">
        <is>
          <t>2024-06-01</t>
        </is>
      </c>
      <c r="C1731" t="inlineStr">
        <is>
          <t>-  Hostess I</t>
        </is>
      </c>
      <c r="D1731" s="488" t="n">
        <v>0</v>
      </c>
      <c r="E1731" t="inlineStr">
        <is>
          <t>6/2024</t>
        </is>
      </c>
    </row>
    <row r="1732">
      <c r="A1732" t="inlineStr">
        <is>
          <t>Love Cabaret</t>
        </is>
      </c>
      <c r="B1732" t="inlineStr">
        <is>
          <t>2024-06-01</t>
        </is>
      </c>
      <c r="C1732" t="inlineStr">
        <is>
          <t>-  Chefe de Bilheteria</t>
        </is>
      </c>
      <c r="D1732" s="488" t="n">
        <v>0</v>
      </c>
      <c r="E1732" t="inlineStr">
        <is>
          <t>6/2024</t>
        </is>
      </c>
    </row>
    <row r="1733">
      <c r="A1733" t="inlineStr">
        <is>
          <t>Love Cabaret</t>
        </is>
      </c>
      <c r="B1733" t="inlineStr">
        <is>
          <t>2024-06-01</t>
        </is>
      </c>
      <c r="C1733" t="inlineStr">
        <is>
          <t>-  Bilheteiro III</t>
        </is>
      </c>
      <c r="D1733" s="488" t="n">
        <v>0</v>
      </c>
      <c r="E1733" t="inlineStr">
        <is>
          <t>6/2024</t>
        </is>
      </c>
    </row>
    <row r="1734">
      <c r="A1734" t="inlineStr">
        <is>
          <t>Love Cabaret</t>
        </is>
      </c>
      <c r="B1734" t="inlineStr">
        <is>
          <t>2024-06-01</t>
        </is>
      </c>
      <c r="C1734" t="inlineStr">
        <is>
          <t>-  Bilheteiro II</t>
        </is>
      </c>
      <c r="D1734" s="488" t="n">
        <v>0</v>
      </c>
      <c r="E1734" t="inlineStr">
        <is>
          <t>6/2024</t>
        </is>
      </c>
    </row>
    <row r="1735">
      <c r="A1735" t="inlineStr">
        <is>
          <t>Love Cabaret</t>
        </is>
      </c>
      <c r="B1735" t="inlineStr">
        <is>
          <t>2024-06-01</t>
        </is>
      </c>
      <c r="C1735" t="inlineStr">
        <is>
          <t>-  Bilheteiro I</t>
        </is>
      </c>
      <c r="D1735" s="488" t="n">
        <v>0</v>
      </c>
      <c r="E1735" t="inlineStr">
        <is>
          <t>6/2024</t>
        </is>
      </c>
    </row>
    <row r="1736">
      <c r="A1736" t="inlineStr">
        <is>
          <t>Love Cabaret</t>
        </is>
      </c>
      <c r="B1736" t="inlineStr">
        <is>
          <t>2024-06-01</t>
        </is>
      </c>
      <c r="C1736" t="inlineStr">
        <is>
          <t>-  Caixa</t>
        </is>
      </c>
      <c r="D1736" s="488" t="n">
        <v>0</v>
      </c>
      <c r="E1736" t="inlineStr">
        <is>
          <t>6/2024</t>
        </is>
      </c>
    </row>
    <row r="1737">
      <c r="A1737" t="inlineStr">
        <is>
          <t>Love Cabaret</t>
        </is>
      </c>
      <c r="B1737" t="inlineStr">
        <is>
          <t>2024-06-01</t>
        </is>
      </c>
      <c r="C1737" t="inlineStr">
        <is>
          <t>-  Operador de Delivery</t>
        </is>
      </c>
      <c r="D1737" s="488" t="n">
        <v>0</v>
      </c>
      <c r="E1737" t="inlineStr">
        <is>
          <t>6/2024</t>
        </is>
      </c>
    </row>
    <row r="1738">
      <c r="A1738" t="inlineStr">
        <is>
          <t>Love Cabaret</t>
        </is>
      </c>
      <c r="B1738" t="inlineStr">
        <is>
          <t>2024-06-01</t>
        </is>
      </c>
      <c r="C1738" t="inlineStr">
        <is>
          <t>E-Staff</t>
        </is>
      </c>
      <c r="D1738" s="488" t="n">
        <v>-98467</v>
      </c>
      <c r="E1738" t="inlineStr">
        <is>
          <t>6/2024</t>
        </is>
      </c>
    </row>
    <row r="1739">
      <c r="A1739" t="inlineStr">
        <is>
          <t>Love Cabaret</t>
        </is>
      </c>
      <c r="B1739" t="inlineStr">
        <is>
          <t>2024-06-01</t>
        </is>
      </c>
      <c r="C1739" t="inlineStr">
        <is>
          <t>Mão de Obra Extra</t>
        </is>
      </c>
      <c r="D1739" s="488" t="n">
        <v>-98467</v>
      </c>
      <c r="E1739" t="inlineStr">
        <is>
          <t>6/2024</t>
        </is>
      </c>
    </row>
    <row r="1740">
      <c r="A1740" t="inlineStr">
        <is>
          <t>Love Cabaret</t>
        </is>
      </c>
      <c r="B1740" t="inlineStr">
        <is>
          <t>2024-06-01</t>
        </is>
      </c>
      <c r="C1740" t="inlineStr">
        <is>
          <t>-  Gorjeta (Retenção Estaff) (+)</t>
        </is>
      </c>
      <c r="D1740" s="488" t="n">
        <v>22469.7</v>
      </c>
      <c r="E1740" t="inlineStr">
        <is>
          <t>6/2024</t>
        </is>
      </c>
    </row>
    <row r="1741">
      <c r="A1741" t="inlineStr">
        <is>
          <t>Love Cabaret</t>
        </is>
      </c>
      <c r="B1741" t="inlineStr">
        <is>
          <t>2024-06-01</t>
        </is>
      </c>
      <c r="C1741" t="inlineStr">
        <is>
          <t>Encargos e Provisões</t>
        </is>
      </c>
      <c r="D1741" s="488" t="n">
        <v>-11459.03</v>
      </c>
      <c r="E1741" t="inlineStr">
        <is>
          <t>6/2024</t>
        </is>
      </c>
    </row>
    <row r="1742">
      <c r="A1742" t="inlineStr">
        <is>
          <t>Love Cabaret</t>
        </is>
      </c>
      <c r="B1742" t="inlineStr">
        <is>
          <t>2024-06-01</t>
        </is>
      </c>
      <c r="C1742" t="inlineStr">
        <is>
          <t>-  FGTS</t>
        </is>
      </c>
      <c r="D1742" s="488" t="n">
        <v>-1201.91</v>
      </c>
      <c r="E1742" t="inlineStr">
        <is>
          <t>6/2024</t>
        </is>
      </c>
    </row>
    <row r="1743">
      <c r="A1743" t="inlineStr">
        <is>
          <t>Love Cabaret</t>
        </is>
      </c>
      <c r="B1743" t="inlineStr">
        <is>
          <t>2024-06-01</t>
        </is>
      </c>
      <c r="C1743" t="inlineStr">
        <is>
          <t>-  INSS Patronal</t>
        </is>
      </c>
      <c r="D1743" s="488" t="n">
        <v>-4326.85</v>
      </c>
      <c r="E1743" t="inlineStr">
        <is>
          <t>6/2024</t>
        </is>
      </c>
    </row>
    <row r="1744">
      <c r="A1744" t="inlineStr">
        <is>
          <t>Love Cabaret</t>
        </is>
      </c>
      <c r="B1744" t="inlineStr">
        <is>
          <t>2024-06-01</t>
        </is>
      </c>
      <c r="C1744" t="inlineStr">
        <is>
          <t>-  INSS Segurados</t>
        </is>
      </c>
      <c r="D1744" s="488" t="n">
        <v>0</v>
      </c>
      <c r="E1744" t="inlineStr">
        <is>
          <t>6/2024</t>
        </is>
      </c>
    </row>
    <row r="1745">
      <c r="A1745" t="inlineStr">
        <is>
          <t>Love Cabaret</t>
        </is>
      </c>
      <c r="B1745" t="inlineStr">
        <is>
          <t>2024-06-01</t>
        </is>
      </c>
      <c r="C1745" t="inlineStr">
        <is>
          <t>-  13º Salário</t>
        </is>
      </c>
      <c r="D1745" s="488" t="n">
        <v>-1263.44</v>
      </c>
      <c r="E1745" t="inlineStr">
        <is>
          <t>6/2024</t>
        </is>
      </c>
    </row>
    <row r="1746">
      <c r="A1746" t="inlineStr">
        <is>
          <t>Love Cabaret</t>
        </is>
      </c>
      <c r="B1746" t="inlineStr">
        <is>
          <t>2024-06-01</t>
        </is>
      </c>
      <c r="C1746" t="inlineStr">
        <is>
          <t>-  Férias</t>
        </is>
      </c>
      <c r="D1746" s="488" t="n">
        <v>-378.73</v>
      </c>
      <c r="E1746" t="inlineStr">
        <is>
          <t>6/2024</t>
        </is>
      </c>
    </row>
    <row r="1747">
      <c r="A1747" t="inlineStr">
        <is>
          <t>Love Cabaret</t>
        </is>
      </c>
      <c r="B1747" t="inlineStr">
        <is>
          <t>2024-06-01</t>
        </is>
      </c>
      <c r="C1747" t="inlineStr">
        <is>
          <t>-  FGTS sobre 13º Salários</t>
        </is>
      </c>
      <c r="D1747" s="488" t="n">
        <v>-425.69</v>
      </c>
      <c r="E1747" t="inlineStr">
        <is>
          <t>6/2024</t>
        </is>
      </c>
    </row>
    <row r="1748">
      <c r="A1748" t="inlineStr">
        <is>
          <t>Love Cabaret</t>
        </is>
      </c>
      <c r="B1748" t="inlineStr">
        <is>
          <t>2024-06-01</t>
        </is>
      </c>
      <c r="C1748" t="inlineStr">
        <is>
          <t>-  FGTS sobre Férias</t>
        </is>
      </c>
      <c r="D1748" s="488" t="n">
        <v>-127.25</v>
      </c>
      <c r="E1748" t="inlineStr">
        <is>
          <t>6/2024</t>
        </is>
      </c>
    </row>
    <row r="1749">
      <c r="A1749" t="inlineStr">
        <is>
          <t>Love Cabaret</t>
        </is>
      </c>
      <c r="B1749" t="inlineStr">
        <is>
          <t>2024-06-01</t>
        </is>
      </c>
      <c r="C1749" t="inlineStr">
        <is>
          <t>-  INSS sobre 13º Salários</t>
        </is>
      </c>
      <c r="D1749" s="488" t="n">
        <v>0</v>
      </c>
      <c r="E1749" t="inlineStr">
        <is>
          <t>6/2024</t>
        </is>
      </c>
    </row>
    <row r="1750">
      <c r="A1750" t="inlineStr">
        <is>
          <t>Love Cabaret</t>
        </is>
      </c>
      <c r="B1750" t="inlineStr">
        <is>
          <t>2024-06-01</t>
        </is>
      </c>
      <c r="C1750" t="inlineStr">
        <is>
          <t>-  INSS sobre Férias</t>
        </is>
      </c>
      <c r="D1750" s="488" t="n">
        <v>0</v>
      </c>
      <c r="E1750" t="inlineStr">
        <is>
          <t>6/2024</t>
        </is>
      </c>
    </row>
    <row r="1751">
      <c r="A1751" t="inlineStr">
        <is>
          <t>Love Cabaret</t>
        </is>
      </c>
      <c r="B1751" t="inlineStr">
        <is>
          <t>2024-06-01</t>
        </is>
      </c>
      <c r="C1751" t="inlineStr">
        <is>
          <t>-  Rescisão</t>
        </is>
      </c>
      <c r="D1751" s="488" t="n">
        <v>0</v>
      </c>
      <c r="E1751" t="inlineStr">
        <is>
          <t>6/2024</t>
        </is>
      </c>
    </row>
    <row r="1752">
      <c r="A1752" t="inlineStr">
        <is>
          <t>Love Cabaret</t>
        </is>
      </c>
      <c r="B1752" t="inlineStr">
        <is>
          <t>2024-06-01</t>
        </is>
      </c>
      <c r="C1752" t="inlineStr">
        <is>
          <t>-  Multa Rescisória</t>
        </is>
      </c>
      <c r="D1752" s="488" t="n">
        <v>0</v>
      </c>
      <c r="E1752" t="inlineStr">
        <is>
          <t>6/2024</t>
        </is>
      </c>
    </row>
    <row r="1753">
      <c r="A1753" t="inlineStr">
        <is>
          <t>Love Cabaret</t>
        </is>
      </c>
      <c r="B1753" t="inlineStr">
        <is>
          <t>2024-06-01</t>
        </is>
      </c>
      <c r="C1753" t="inlineStr">
        <is>
          <t>-  Ações trabalhistas</t>
        </is>
      </c>
      <c r="D1753" s="488" t="n">
        <v>-2500</v>
      </c>
      <c r="E1753" t="inlineStr">
        <is>
          <t>6/2024</t>
        </is>
      </c>
    </row>
    <row r="1754">
      <c r="A1754" t="inlineStr">
        <is>
          <t>Love Cabaret</t>
        </is>
      </c>
      <c r="B1754" t="inlineStr">
        <is>
          <t>2024-06-01</t>
        </is>
      </c>
      <c r="C1754" t="inlineStr">
        <is>
          <t>-  Adicional Noturno</t>
        </is>
      </c>
      <c r="D1754" s="488" t="n">
        <v>0</v>
      </c>
      <c r="E1754" t="inlineStr">
        <is>
          <t>6/2024</t>
        </is>
      </c>
    </row>
    <row r="1755">
      <c r="A1755" t="inlineStr">
        <is>
          <t>Love Cabaret</t>
        </is>
      </c>
      <c r="B1755" t="inlineStr">
        <is>
          <t>2024-06-01</t>
        </is>
      </c>
      <c r="C1755" t="inlineStr">
        <is>
          <t>-  Hora Extra</t>
        </is>
      </c>
      <c r="D1755" s="488" t="n">
        <v>-1235.15</v>
      </c>
      <c r="E1755" t="inlineStr">
        <is>
          <t>6/2024</t>
        </is>
      </c>
    </row>
    <row r="1756">
      <c r="A1756" t="inlineStr">
        <is>
          <t>Love Cabaret</t>
        </is>
      </c>
      <c r="B1756" t="inlineStr">
        <is>
          <t>2024-06-01</t>
        </is>
      </c>
      <c r="C1756" t="inlineStr">
        <is>
          <t>-  Remuneração Variável</t>
        </is>
      </c>
      <c r="D1756" s="488" t="n">
        <v>0</v>
      </c>
      <c r="E1756" t="inlineStr">
        <is>
          <t>6/2024</t>
        </is>
      </c>
    </row>
    <row r="1757">
      <c r="A1757" t="inlineStr">
        <is>
          <t>Love Cabaret</t>
        </is>
      </c>
      <c r="B1757" t="inlineStr">
        <is>
          <t>2024-06-01</t>
        </is>
      </c>
      <c r="C1757" t="inlineStr">
        <is>
          <t>-  Premiação</t>
        </is>
      </c>
      <c r="D1757" s="488" t="n">
        <v>0</v>
      </c>
      <c r="E1757" t="inlineStr">
        <is>
          <t>6/2024</t>
        </is>
      </c>
    </row>
    <row r="1758">
      <c r="A1758" t="inlineStr">
        <is>
          <t>Love Cabaret</t>
        </is>
      </c>
      <c r="B1758" t="inlineStr">
        <is>
          <t>2024-06-01</t>
        </is>
      </c>
      <c r="C1758" t="inlineStr">
        <is>
          <t>Benefícios</t>
        </is>
      </c>
      <c r="D1758" s="488" t="n">
        <v>-1221.69</v>
      </c>
      <c r="E1758" t="inlineStr">
        <is>
          <t>6/2024</t>
        </is>
      </c>
    </row>
    <row r="1759">
      <c r="A1759" t="inlineStr">
        <is>
          <t>Love Cabaret</t>
        </is>
      </c>
      <c r="B1759" t="inlineStr">
        <is>
          <t>2024-06-01</t>
        </is>
      </c>
      <c r="C1759" t="inlineStr">
        <is>
          <t>-  Vale-transporte</t>
        </is>
      </c>
      <c r="D1759" s="488" t="n">
        <v>-1190.2</v>
      </c>
      <c r="E1759" t="inlineStr">
        <is>
          <t>6/2024</t>
        </is>
      </c>
    </row>
    <row r="1760">
      <c r="A1760" t="inlineStr">
        <is>
          <t>Love Cabaret</t>
        </is>
      </c>
      <c r="B1760" t="inlineStr">
        <is>
          <t>2024-06-01</t>
        </is>
      </c>
      <c r="C1760" t="inlineStr">
        <is>
          <t>-  Assist. Médica</t>
        </is>
      </c>
      <c r="D1760" s="488" t="n">
        <v>0</v>
      </c>
      <c r="E1760" t="inlineStr">
        <is>
          <t>6/2024</t>
        </is>
      </c>
    </row>
    <row r="1761">
      <c r="A1761" t="inlineStr">
        <is>
          <t>Love Cabaret</t>
        </is>
      </c>
      <c r="B1761" t="inlineStr">
        <is>
          <t>2024-06-01</t>
        </is>
      </c>
      <c r="C1761" t="inlineStr">
        <is>
          <t>-  Assist. Odontologica</t>
        </is>
      </c>
      <c r="D1761" s="488" t="n">
        <v>0</v>
      </c>
      <c r="E1761" t="inlineStr">
        <is>
          <t>6/2024</t>
        </is>
      </c>
    </row>
    <row r="1762">
      <c r="A1762" t="inlineStr">
        <is>
          <t>Love Cabaret</t>
        </is>
      </c>
      <c r="B1762" t="inlineStr">
        <is>
          <t>2024-06-01</t>
        </is>
      </c>
      <c r="C1762" t="inlineStr">
        <is>
          <t>-  Seguro de Vida</t>
        </is>
      </c>
      <c r="D1762" s="488" t="n">
        <v>-31.49</v>
      </c>
      <c r="E1762" t="inlineStr">
        <is>
          <t>6/2024</t>
        </is>
      </c>
    </row>
    <row r="1763">
      <c r="A1763" t="inlineStr">
        <is>
          <t>Love Cabaret</t>
        </is>
      </c>
      <c r="B1763" t="inlineStr">
        <is>
          <t>2024-06-01</t>
        </is>
      </c>
      <c r="C1763" t="inlineStr">
        <is>
          <t>-  Ajuda de Custo</t>
        </is>
      </c>
      <c r="D1763" s="488" t="n">
        <v>0</v>
      </c>
      <c r="E1763" t="inlineStr">
        <is>
          <t>6/2024</t>
        </is>
      </c>
    </row>
    <row r="1764">
      <c r="A1764" t="inlineStr">
        <is>
          <t>Love Cabaret</t>
        </is>
      </c>
      <c r="B1764" t="inlineStr">
        <is>
          <t>2024-06-01</t>
        </is>
      </c>
      <c r="C1764" t="inlineStr">
        <is>
          <t>Outros B</t>
        </is>
      </c>
      <c r="D1764" s="488" t="n">
        <v>-18731.21</v>
      </c>
      <c r="E1764" t="inlineStr">
        <is>
          <t>6/2024</t>
        </is>
      </c>
    </row>
    <row r="1765">
      <c r="A1765" t="inlineStr">
        <is>
          <t>Love Cabaret</t>
        </is>
      </c>
      <c r="B1765" t="inlineStr">
        <is>
          <t>2024-06-01</t>
        </is>
      </c>
      <c r="C1765" t="inlineStr">
        <is>
          <t>-  Uniformes Manutenção e Reposição</t>
        </is>
      </c>
      <c r="D1765" s="488" t="n">
        <v>0</v>
      </c>
      <c r="E1765" t="inlineStr">
        <is>
          <t>6/2024</t>
        </is>
      </c>
    </row>
    <row r="1766">
      <c r="A1766" t="inlineStr">
        <is>
          <t>Love Cabaret</t>
        </is>
      </c>
      <c r="B1766" t="inlineStr">
        <is>
          <t>2024-06-01</t>
        </is>
      </c>
      <c r="C1766" t="inlineStr">
        <is>
          <t>-  Exames Periódicos</t>
        </is>
      </c>
      <c r="D1766" s="488" t="n">
        <v>-629.05</v>
      </c>
      <c r="E1766" t="inlineStr">
        <is>
          <t>6/2024</t>
        </is>
      </c>
    </row>
    <row r="1767">
      <c r="A1767" t="inlineStr">
        <is>
          <t>Love Cabaret</t>
        </is>
      </c>
      <c r="B1767" t="inlineStr">
        <is>
          <t>2024-06-01</t>
        </is>
      </c>
      <c r="C1767" t="inlineStr">
        <is>
          <t>-  Diversos - Vale Combustível</t>
        </is>
      </c>
      <c r="D1767" s="488" t="n">
        <v>0</v>
      </c>
      <c r="E1767" t="inlineStr">
        <is>
          <t>6/2024</t>
        </is>
      </c>
    </row>
    <row r="1768">
      <c r="A1768" t="inlineStr">
        <is>
          <t>Love Cabaret</t>
        </is>
      </c>
      <c r="B1768" t="inlineStr">
        <is>
          <t>2024-06-01</t>
        </is>
      </c>
      <c r="C1768" t="inlineStr">
        <is>
          <t>-  Gratificações</t>
        </is>
      </c>
      <c r="D1768" s="488" t="n">
        <v>0</v>
      </c>
      <c r="E1768" t="inlineStr">
        <is>
          <t>6/2024</t>
        </is>
      </c>
    </row>
    <row r="1769">
      <c r="A1769" t="inlineStr">
        <is>
          <t>Love Cabaret</t>
        </is>
      </c>
      <c r="B1769" t="inlineStr">
        <is>
          <t>2024-06-01</t>
        </is>
      </c>
      <c r="C1769" t="inlineStr">
        <is>
          <t>-  Cursos e Treinamentos</t>
        </is>
      </c>
      <c r="D1769" s="488" t="n">
        <v>0</v>
      </c>
      <c r="E1769" t="inlineStr">
        <is>
          <t>6/2024</t>
        </is>
      </c>
    </row>
    <row r="1770">
      <c r="A1770" t="inlineStr">
        <is>
          <t>Love Cabaret</t>
        </is>
      </c>
      <c r="B1770" t="inlineStr">
        <is>
          <t>2024-06-01</t>
        </is>
      </c>
      <c r="C1770" t="inlineStr">
        <is>
          <t>-  Alimentação Funcionário</t>
        </is>
      </c>
      <c r="D1770" s="488" t="n">
        <v>-18102.16</v>
      </c>
      <c r="E1770" t="inlineStr">
        <is>
          <t>6/2024</t>
        </is>
      </c>
    </row>
    <row r="1771">
      <c r="A1771" t="inlineStr">
        <is>
          <t>Love Cabaret</t>
        </is>
      </c>
      <c r="B1771" t="inlineStr">
        <is>
          <t>2024-06-01</t>
        </is>
      </c>
      <c r="C1771" t="inlineStr">
        <is>
          <t>-  Pro Labore</t>
        </is>
      </c>
      <c r="D1771" s="488" t="n">
        <v>0</v>
      </c>
      <c r="E1771" t="inlineStr">
        <is>
          <t>6/2024</t>
        </is>
      </c>
    </row>
    <row r="1772">
      <c r="A1772" t="inlineStr">
        <is>
          <t>Love Cabaret</t>
        </is>
      </c>
      <c r="B1772" t="inlineStr">
        <is>
          <t>2024-06-01</t>
        </is>
      </c>
      <c r="C1772" t="inlineStr">
        <is>
          <t>% sobre Receita c/ Squad</t>
        </is>
      </c>
      <c r="D1772" s="488" t="n">
        <v>-0.34</v>
      </c>
      <c r="E1772" t="inlineStr">
        <is>
          <t>6/2024</t>
        </is>
      </c>
    </row>
    <row r="1773">
      <c r="A1773" t="inlineStr">
        <is>
          <t>Love Cabaret</t>
        </is>
      </c>
      <c r="B1773" t="inlineStr">
        <is>
          <t>2024-06-01</t>
        </is>
      </c>
      <c r="C1773" t="inlineStr">
        <is>
          <t>% sobre Receita s/ Squad</t>
        </is>
      </c>
      <c r="D1773" s="488" t="n">
        <v>-0.31</v>
      </c>
      <c r="E1773" t="inlineStr">
        <is>
          <t>6/2024</t>
        </is>
      </c>
    </row>
    <row r="1774">
      <c r="A1774" t="inlineStr">
        <is>
          <t>Love Cabaret</t>
        </is>
      </c>
      <c r="B1774" t="inlineStr">
        <is>
          <t>2024-06-01</t>
        </is>
      </c>
      <c r="C1774" t="inlineStr">
        <is>
          <t>Custo de Ocupação</t>
        </is>
      </c>
      <c r="D1774" s="488" t="n">
        <v>-66908.63</v>
      </c>
      <c r="E1774" t="inlineStr">
        <is>
          <t>6/2024</t>
        </is>
      </c>
    </row>
    <row r="1775">
      <c r="A1775" t="inlineStr">
        <is>
          <t>Love Cabaret</t>
        </is>
      </c>
      <c r="B1775" t="inlineStr">
        <is>
          <t>2024-06-01</t>
        </is>
      </c>
      <c r="C1775" t="inlineStr">
        <is>
          <t>Aluguel de Imoveis</t>
        </is>
      </c>
      <c r="D1775" s="488" t="n">
        <v>-61450.74</v>
      </c>
      <c r="E1775" t="inlineStr">
        <is>
          <t>6/2024</t>
        </is>
      </c>
    </row>
    <row r="1776">
      <c r="A1776" t="inlineStr">
        <is>
          <t>Love Cabaret</t>
        </is>
      </c>
      <c r="B1776" t="inlineStr">
        <is>
          <t>2024-06-01</t>
        </is>
      </c>
      <c r="C1776" t="inlineStr">
        <is>
          <t>Condominio</t>
        </is>
      </c>
      <c r="D1776" s="488" t="n">
        <v>0</v>
      </c>
      <c r="E1776" t="inlineStr">
        <is>
          <t>6/2024</t>
        </is>
      </c>
    </row>
    <row r="1777">
      <c r="A1777" t="inlineStr">
        <is>
          <t>Love Cabaret</t>
        </is>
      </c>
      <c r="B1777" t="inlineStr">
        <is>
          <t>2024-06-01</t>
        </is>
      </c>
      <c r="C1777" t="inlineStr">
        <is>
          <t>IPTU</t>
        </is>
      </c>
      <c r="D1777" s="488" t="n">
        <v>-5241.66</v>
      </c>
      <c r="E1777" t="inlineStr">
        <is>
          <t>6/2024</t>
        </is>
      </c>
    </row>
    <row r="1778">
      <c r="A1778" t="inlineStr">
        <is>
          <t>Love Cabaret</t>
        </is>
      </c>
      <c r="B1778" t="inlineStr">
        <is>
          <t>2024-06-01</t>
        </is>
      </c>
      <c r="C1778" t="inlineStr">
        <is>
          <t>Fundo de Promoção</t>
        </is>
      </c>
      <c r="D1778" s="488" t="n">
        <v>-216.23</v>
      </c>
      <c r="E1778" t="inlineStr">
        <is>
          <t>6/2024</t>
        </is>
      </c>
    </row>
    <row r="1779">
      <c r="A1779" t="inlineStr">
        <is>
          <t>Love Cabaret</t>
        </is>
      </c>
      <c r="B1779" t="inlineStr">
        <is>
          <t>2024-06-01</t>
        </is>
      </c>
      <c r="C1779" t="inlineStr">
        <is>
          <t>Seguro Patrimonial</t>
        </is>
      </c>
      <c r="D1779" s="488" t="n">
        <v>0</v>
      </c>
      <c r="E1779" t="inlineStr">
        <is>
          <t>6/2024</t>
        </is>
      </c>
    </row>
    <row r="1780">
      <c r="A1780" t="inlineStr">
        <is>
          <t>Love Cabaret</t>
        </is>
      </c>
      <c r="B1780" t="inlineStr">
        <is>
          <t>2024-06-01</t>
        </is>
      </c>
      <c r="C1780" t="inlineStr">
        <is>
          <t>Arrendamento</t>
        </is>
      </c>
      <c r="D1780" s="488" t="n">
        <v>0</v>
      </c>
      <c r="E1780" t="inlineStr">
        <is>
          <t>6/2024</t>
        </is>
      </c>
    </row>
    <row r="1781">
      <c r="A1781" t="inlineStr">
        <is>
          <t>Love Cabaret</t>
        </is>
      </c>
      <c r="B1781" t="inlineStr">
        <is>
          <t>2024-06-01</t>
        </is>
      </c>
      <c r="C1781" t="inlineStr">
        <is>
          <t>Taxas publicas administrativas - Ocupação</t>
        </is>
      </c>
      <c r="D1781" s="488" t="n">
        <v>0</v>
      </c>
      <c r="E1781" t="inlineStr">
        <is>
          <t>6/2024</t>
        </is>
      </c>
    </row>
    <row r="1782">
      <c r="A1782" t="inlineStr">
        <is>
          <t>Love Cabaret</t>
        </is>
      </c>
      <c r="B1782" t="inlineStr">
        <is>
          <t>2024-06-01</t>
        </is>
      </c>
      <c r="C1782" t="inlineStr">
        <is>
          <t>% sobre Receita Bruta</t>
        </is>
      </c>
      <c r="D1782" s="488" t="n">
        <v>-0.11</v>
      </c>
      <c r="E1782" t="inlineStr">
        <is>
          <t>6/2024</t>
        </is>
      </c>
    </row>
    <row r="1783">
      <c r="A1783" t="inlineStr">
        <is>
          <t>Love Cabaret</t>
        </is>
      </c>
      <c r="B1783" t="inlineStr">
        <is>
          <t>2024-06-01</t>
        </is>
      </c>
      <c r="C1783" t="inlineStr">
        <is>
          <t>Utilidades</t>
        </is>
      </c>
      <c r="D1783" s="488" t="n">
        <v>-45349.3</v>
      </c>
      <c r="E1783" t="inlineStr">
        <is>
          <t>6/2024</t>
        </is>
      </c>
    </row>
    <row r="1784">
      <c r="A1784" t="inlineStr">
        <is>
          <t>Love Cabaret</t>
        </is>
      </c>
      <c r="B1784" t="inlineStr">
        <is>
          <t>2024-06-01</t>
        </is>
      </c>
      <c r="C1784" t="inlineStr">
        <is>
          <t>Agua/Esgoto</t>
        </is>
      </c>
      <c r="D1784" s="488" t="n">
        <v>-12154.73</v>
      </c>
      <c r="E1784" t="inlineStr">
        <is>
          <t>6/2024</t>
        </is>
      </c>
    </row>
    <row r="1785">
      <c r="A1785" t="inlineStr">
        <is>
          <t>Love Cabaret</t>
        </is>
      </c>
      <c r="B1785" t="inlineStr">
        <is>
          <t>2024-06-01</t>
        </is>
      </c>
      <c r="C1785" t="inlineStr">
        <is>
          <t>Energia Eletrica</t>
        </is>
      </c>
      <c r="D1785" s="488" t="n">
        <v>-11186.43</v>
      </c>
      <c r="E1785" t="inlineStr">
        <is>
          <t>6/2024</t>
        </is>
      </c>
    </row>
    <row r="1786">
      <c r="A1786" t="inlineStr">
        <is>
          <t>Love Cabaret</t>
        </is>
      </c>
      <c r="B1786" t="inlineStr">
        <is>
          <t>2024-06-01</t>
        </is>
      </c>
      <c r="C1786" t="inlineStr">
        <is>
          <t>Gas de Cozinha</t>
        </is>
      </c>
      <c r="D1786" s="488" t="n">
        <v>-2293.51</v>
      </c>
      <c r="E1786" t="inlineStr">
        <is>
          <t>6/2024</t>
        </is>
      </c>
    </row>
    <row r="1787">
      <c r="A1787" t="inlineStr">
        <is>
          <t>Love Cabaret</t>
        </is>
      </c>
      <c r="B1787" t="inlineStr">
        <is>
          <t>2024-06-01</t>
        </is>
      </c>
      <c r="C1787" t="inlineStr">
        <is>
          <t>Higiene e Limpeza</t>
        </is>
      </c>
      <c r="D1787" s="488" t="n">
        <v>-10576.1</v>
      </c>
      <c r="E1787" t="inlineStr">
        <is>
          <t>6/2024</t>
        </is>
      </c>
    </row>
    <row r="1788">
      <c r="A1788" t="inlineStr">
        <is>
          <t>Love Cabaret</t>
        </is>
      </c>
      <c r="B1788" t="inlineStr">
        <is>
          <t>2024-06-01</t>
        </is>
      </c>
      <c r="C1788" t="inlineStr">
        <is>
          <t>Descartaveis</t>
        </is>
      </c>
      <c r="D1788" s="488" t="n">
        <v>0</v>
      </c>
      <c r="E1788" t="inlineStr">
        <is>
          <t>6/2024</t>
        </is>
      </c>
    </row>
    <row r="1789">
      <c r="A1789" t="inlineStr">
        <is>
          <t>Love Cabaret</t>
        </is>
      </c>
      <c r="B1789" t="inlineStr">
        <is>
          <t>2024-06-01</t>
        </is>
      </c>
      <c r="C1789" t="inlineStr">
        <is>
          <t>Controle de Pragas</t>
        </is>
      </c>
      <c r="D1789" s="488" t="n">
        <v>-630</v>
      </c>
      <c r="E1789" t="inlineStr">
        <is>
          <t>6/2024</t>
        </is>
      </c>
    </row>
    <row r="1790">
      <c r="A1790" t="inlineStr">
        <is>
          <t>Love Cabaret</t>
        </is>
      </c>
      <c r="B1790" t="inlineStr">
        <is>
          <t>2024-06-01</t>
        </is>
      </c>
      <c r="C1790" t="inlineStr">
        <is>
          <t>Coleta de lixo</t>
        </is>
      </c>
      <c r="D1790" s="488" t="n">
        <v>-2500</v>
      </c>
      <c r="E1790" t="inlineStr">
        <is>
          <t>6/2024</t>
        </is>
      </c>
    </row>
    <row r="1791">
      <c r="A1791" t="inlineStr">
        <is>
          <t>Love Cabaret</t>
        </is>
      </c>
      <c r="B1791" t="inlineStr">
        <is>
          <t>2024-06-01</t>
        </is>
      </c>
      <c r="C1791" t="inlineStr">
        <is>
          <t>Utensilios</t>
        </is>
      </c>
      <c r="D1791" s="488" t="n">
        <v>-2465.54</v>
      </c>
      <c r="E1791" t="inlineStr">
        <is>
          <t>6/2024</t>
        </is>
      </c>
    </row>
    <row r="1792">
      <c r="A1792" t="inlineStr">
        <is>
          <t>Love Cabaret</t>
        </is>
      </c>
      <c r="B1792" t="inlineStr">
        <is>
          <t>2024-06-01</t>
        </is>
      </c>
      <c r="C1792" t="inlineStr">
        <is>
          <t>Serviços Graficos</t>
        </is>
      </c>
      <c r="D1792" s="488" t="n">
        <v>-504.1</v>
      </c>
      <c r="E1792" t="inlineStr">
        <is>
          <t>6/2024</t>
        </is>
      </c>
    </row>
    <row r="1793">
      <c r="A1793" t="inlineStr">
        <is>
          <t>Love Cabaret</t>
        </is>
      </c>
      <c r="B1793" t="inlineStr">
        <is>
          <t>2024-06-01</t>
        </is>
      </c>
      <c r="C1793" t="inlineStr">
        <is>
          <t>Custas Cartório</t>
        </is>
      </c>
      <c r="D1793" s="488" t="n">
        <v>-1561.79</v>
      </c>
      <c r="E1793" t="inlineStr">
        <is>
          <t>6/2024</t>
        </is>
      </c>
    </row>
    <row r="1794">
      <c r="A1794" t="inlineStr">
        <is>
          <t>Love Cabaret</t>
        </is>
      </c>
      <c r="B1794" t="inlineStr">
        <is>
          <t>2024-06-01</t>
        </is>
      </c>
      <c r="C1794" t="inlineStr">
        <is>
          <t>Material de Escritorio</t>
        </is>
      </c>
      <c r="D1794" s="488" t="n">
        <v>-217.5</v>
      </c>
      <c r="E1794" t="inlineStr">
        <is>
          <t>6/2024</t>
        </is>
      </c>
    </row>
    <row r="1795">
      <c r="A1795" t="inlineStr">
        <is>
          <t>Love Cabaret</t>
        </is>
      </c>
      <c r="B1795" t="inlineStr">
        <is>
          <t>2024-06-01</t>
        </is>
      </c>
      <c r="C1795" t="inlineStr">
        <is>
          <t>Serviços de Limpeza</t>
        </is>
      </c>
      <c r="D1795" s="488" t="n">
        <v>-1200</v>
      </c>
      <c r="E1795" t="inlineStr">
        <is>
          <t>6/2024</t>
        </is>
      </c>
    </row>
    <row r="1796">
      <c r="A1796" t="inlineStr">
        <is>
          <t>Love Cabaret</t>
        </is>
      </c>
      <c r="B1796" t="inlineStr">
        <is>
          <t>2024-06-01</t>
        </is>
      </c>
      <c r="C1796" t="inlineStr">
        <is>
          <t>Serviço de Lavanderia</t>
        </is>
      </c>
      <c r="D1796" s="488" t="n">
        <v>0</v>
      </c>
      <c r="E1796" t="inlineStr">
        <is>
          <t>6/2024</t>
        </is>
      </c>
    </row>
    <row r="1797">
      <c r="A1797" t="inlineStr">
        <is>
          <t>Love Cabaret</t>
        </is>
      </c>
      <c r="B1797" t="inlineStr">
        <is>
          <t>2024-06-01</t>
        </is>
      </c>
      <c r="C1797" t="inlineStr">
        <is>
          <t>Material de Consumo - Gelo/ Gas CO2/ Carvao /Velas</t>
        </is>
      </c>
      <c r="D1797" s="488" t="n">
        <v>-59.6</v>
      </c>
      <c r="E1797" t="inlineStr">
        <is>
          <t>6/2024</t>
        </is>
      </c>
    </row>
    <row r="1798">
      <c r="A1798" t="inlineStr">
        <is>
          <t>Love Cabaret</t>
        </is>
      </c>
      <c r="B1798" t="inlineStr">
        <is>
          <t>2024-06-01</t>
        </is>
      </c>
      <c r="C1798" t="inlineStr">
        <is>
          <t>% sobre Receita Bruta</t>
        </is>
      </c>
      <c r="D1798" s="488" t="n">
        <v>-0.08</v>
      </c>
      <c r="E1798" t="inlineStr">
        <is>
          <t>6/2024</t>
        </is>
      </c>
    </row>
    <row r="1799">
      <c r="A1799" t="inlineStr">
        <is>
          <t>Love Cabaret</t>
        </is>
      </c>
      <c r="B1799" t="inlineStr">
        <is>
          <t>2024-06-01</t>
        </is>
      </c>
      <c r="C1799" t="inlineStr">
        <is>
          <t>Informática e TI</t>
        </is>
      </c>
      <c r="D1799" s="488" t="n">
        <v>-8606.35</v>
      </c>
      <c r="E1799" t="inlineStr">
        <is>
          <t>6/2024</t>
        </is>
      </c>
    </row>
    <row r="1800">
      <c r="A1800" t="inlineStr">
        <is>
          <t>Love Cabaret</t>
        </is>
      </c>
      <c r="B1800" t="inlineStr">
        <is>
          <t>2024-06-01</t>
        </is>
      </c>
      <c r="C1800" t="inlineStr">
        <is>
          <t>Telefone</t>
        </is>
      </c>
      <c r="D1800" s="488" t="n">
        <v>-89.98999999999999</v>
      </c>
      <c r="E1800" t="inlineStr">
        <is>
          <t>6/2024</t>
        </is>
      </c>
    </row>
    <row r="1801">
      <c r="A1801" t="inlineStr">
        <is>
          <t>Love Cabaret</t>
        </is>
      </c>
      <c r="B1801" t="inlineStr">
        <is>
          <t>2024-06-01</t>
        </is>
      </c>
      <c r="C1801" t="inlineStr">
        <is>
          <t>Internet</t>
        </is>
      </c>
      <c r="D1801" s="488" t="n">
        <v>-2888.2</v>
      </c>
      <c r="E1801" t="inlineStr">
        <is>
          <t>6/2024</t>
        </is>
      </c>
    </row>
    <row r="1802">
      <c r="A1802" t="inlineStr">
        <is>
          <t>Love Cabaret</t>
        </is>
      </c>
      <c r="B1802" t="inlineStr">
        <is>
          <t>2024-06-01</t>
        </is>
      </c>
      <c r="C1802" t="inlineStr">
        <is>
          <t>TV por assinatura/musica ambiente</t>
        </is>
      </c>
      <c r="D1802" s="488" t="n">
        <v>0</v>
      </c>
      <c r="E1802" t="inlineStr">
        <is>
          <t>6/2024</t>
        </is>
      </c>
    </row>
    <row r="1803">
      <c r="A1803" t="inlineStr">
        <is>
          <t>Love Cabaret</t>
        </is>
      </c>
      <c r="B1803" t="inlineStr">
        <is>
          <t>2024-06-01</t>
        </is>
      </c>
      <c r="C1803" t="inlineStr">
        <is>
          <t>Sistemas de Segurança e Alarme</t>
        </is>
      </c>
      <c r="D1803" s="488" t="n">
        <v>0</v>
      </c>
      <c r="E1803" t="inlineStr">
        <is>
          <t>6/2024</t>
        </is>
      </c>
    </row>
    <row r="1804">
      <c r="A1804" t="inlineStr">
        <is>
          <t>Love Cabaret</t>
        </is>
      </c>
      <c r="B1804" t="inlineStr">
        <is>
          <t>2024-06-01</t>
        </is>
      </c>
      <c r="C1804" t="inlineStr">
        <is>
          <t>Sistemas Gerais - Operacionais</t>
        </is>
      </c>
      <c r="D1804" s="488" t="n">
        <v>-5628.16</v>
      </c>
      <c r="E1804" t="inlineStr">
        <is>
          <t>6/2024</t>
        </is>
      </c>
    </row>
    <row r="1805">
      <c r="A1805" t="inlineStr">
        <is>
          <t>Love Cabaret</t>
        </is>
      </c>
      <c r="B1805" t="inlineStr">
        <is>
          <t>2024-06-01</t>
        </is>
      </c>
      <c r="C1805" t="inlineStr">
        <is>
          <t>Sistemas Gerais - Financeiros</t>
        </is>
      </c>
      <c r="D1805" s="488" t="n">
        <v>0</v>
      </c>
      <c r="E1805" t="inlineStr">
        <is>
          <t>6/2024</t>
        </is>
      </c>
    </row>
    <row r="1806">
      <c r="A1806" t="inlineStr">
        <is>
          <t>Love Cabaret</t>
        </is>
      </c>
      <c r="B1806" t="inlineStr">
        <is>
          <t>2024-06-01</t>
        </is>
      </c>
      <c r="C1806" t="inlineStr">
        <is>
          <t>Sistemas Gerais - Comunicação e Marketing</t>
        </is>
      </c>
      <c r="D1806" s="488" t="n">
        <v>0</v>
      </c>
      <c r="E1806" t="inlineStr">
        <is>
          <t>6/2024</t>
        </is>
      </c>
    </row>
    <row r="1807">
      <c r="A1807" t="inlineStr">
        <is>
          <t>Love Cabaret</t>
        </is>
      </c>
      <c r="B1807" t="inlineStr">
        <is>
          <t>2024-06-01</t>
        </is>
      </c>
      <c r="C1807" t="inlineStr">
        <is>
          <t>% sobre Receita Bruta</t>
        </is>
      </c>
      <c r="D1807" s="488" t="n">
        <v>-0.01</v>
      </c>
      <c r="E1807" t="inlineStr">
        <is>
          <t>6/2024</t>
        </is>
      </c>
    </row>
    <row r="1808">
      <c r="A1808" t="inlineStr">
        <is>
          <t>Love Cabaret</t>
        </is>
      </c>
      <c r="B1808" t="inlineStr">
        <is>
          <t>2024-06-01</t>
        </is>
      </c>
      <c r="C1808" t="inlineStr">
        <is>
          <t>Despesas Gerais</t>
        </is>
      </c>
      <c r="D1808" s="488" t="n">
        <v>-15132.44</v>
      </c>
      <c r="E1808" t="inlineStr">
        <is>
          <t>6/2024</t>
        </is>
      </c>
    </row>
    <row r="1809">
      <c r="A1809" t="inlineStr">
        <is>
          <t>Love Cabaret</t>
        </is>
      </c>
      <c r="B1809" t="inlineStr">
        <is>
          <t>2024-06-01</t>
        </is>
      </c>
      <c r="C1809" t="inlineStr">
        <is>
          <t>Manutenção Predial</t>
        </is>
      </c>
      <c r="D1809" s="488" t="n">
        <v>-14105.28</v>
      </c>
      <c r="E1809" t="inlineStr">
        <is>
          <t>6/2024</t>
        </is>
      </c>
    </row>
    <row r="1810">
      <c r="A1810" t="inlineStr">
        <is>
          <t>Love Cabaret</t>
        </is>
      </c>
      <c r="B1810" t="inlineStr">
        <is>
          <t>2024-06-01</t>
        </is>
      </c>
      <c r="C1810" t="inlineStr">
        <is>
          <t>Manutenção de Equipamentos</t>
        </is>
      </c>
      <c r="D1810" s="488" t="n">
        <v>0</v>
      </c>
      <c r="E1810" t="inlineStr">
        <is>
          <t>6/2024</t>
        </is>
      </c>
    </row>
    <row r="1811">
      <c r="A1811" t="inlineStr">
        <is>
          <t>Love Cabaret</t>
        </is>
      </c>
      <c r="B1811" t="inlineStr">
        <is>
          <t>2024-06-01</t>
        </is>
      </c>
      <c r="C1811" t="inlineStr">
        <is>
          <t>Manutenção de Mobiliário</t>
        </is>
      </c>
      <c r="D1811" s="488" t="n">
        <v>0</v>
      </c>
      <c r="E1811" t="inlineStr">
        <is>
          <t>6/2024</t>
        </is>
      </c>
    </row>
    <row r="1812">
      <c r="A1812" t="inlineStr">
        <is>
          <t>Love Cabaret</t>
        </is>
      </c>
      <c r="B1812" t="inlineStr">
        <is>
          <t>2024-06-01</t>
        </is>
      </c>
      <c r="C1812" t="inlineStr">
        <is>
          <t>Material de Manutenção</t>
        </is>
      </c>
      <c r="D1812" s="488" t="n">
        <v>0</v>
      </c>
      <c r="E1812" t="inlineStr">
        <is>
          <t>6/2024</t>
        </is>
      </c>
    </row>
    <row r="1813">
      <c r="A1813" t="inlineStr">
        <is>
          <t>Love Cabaret</t>
        </is>
      </c>
      <c r="B1813" t="inlineStr">
        <is>
          <t>2024-06-01</t>
        </is>
      </c>
      <c r="C1813" t="inlineStr">
        <is>
          <t>Decoração/Paisagismo e Jardinagem</t>
        </is>
      </c>
      <c r="D1813" s="488" t="n">
        <v>-500</v>
      </c>
      <c r="E1813" t="inlineStr">
        <is>
          <t>6/2024</t>
        </is>
      </c>
    </row>
    <row r="1814">
      <c r="A1814" t="inlineStr">
        <is>
          <t>Love Cabaret</t>
        </is>
      </c>
      <c r="B1814" t="inlineStr">
        <is>
          <t>2024-06-01</t>
        </is>
      </c>
      <c r="C1814" t="inlineStr">
        <is>
          <t>Fretes e Carretos</t>
        </is>
      </c>
      <c r="D1814" s="488" t="n">
        <v>-81.12</v>
      </c>
      <c r="E1814" t="inlineStr">
        <is>
          <t>6/2024</t>
        </is>
      </c>
    </row>
    <row r="1815">
      <c r="A1815" t="inlineStr">
        <is>
          <t>Love Cabaret</t>
        </is>
      </c>
      <c r="B1815" t="inlineStr">
        <is>
          <t>2024-06-01</t>
        </is>
      </c>
      <c r="C1815" t="inlineStr">
        <is>
          <t>Conduções/Taxi/Uber</t>
        </is>
      </c>
      <c r="D1815" s="488" t="n">
        <v>-446.04</v>
      </c>
      <c r="E1815" t="inlineStr">
        <is>
          <t>6/2024</t>
        </is>
      </c>
    </row>
    <row r="1816">
      <c r="A1816" t="inlineStr">
        <is>
          <t>Love Cabaret</t>
        </is>
      </c>
      <c r="B1816" t="inlineStr">
        <is>
          <t>2024-06-01</t>
        </is>
      </c>
      <c r="C1816" t="inlineStr">
        <is>
          <t>Viagens e Estadias - Operação</t>
        </is>
      </c>
      <c r="D1816" s="488" t="n">
        <v>0</v>
      </c>
      <c r="E1816" t="inlineStr">
        <is>
          <t>6/2024</t>
        </is>
      </c>
    </row>
    <row r="1817">
      <c r="A1817" t="inlineStr">
        <is>
          <t>Love Cabaret</t>
        </is>
      </c>
      <c r="B1817" t="inlineStr">
        <is>
          <t>2024-06-01</t>
        </is>
      </c>
      <c r="C1817" t="inlineStr">
        <is>
          <t>% sobre Receita Bruta</t>
        </is>
      </c>
      <c r="D1817" s="488" t="n">
        <v>-0.02</v>
      </c>
      <c r="E1817" t="inlineStr">
        <is>
          <t>6/2024</t>
        </is>
      </c>
    </row>
    <row r="1818">
      <c r="A1818" t="inlineStr">
        <is>
          <t>Love Cabaret</t>
        </is>
      </c>
      <c r="B1818" t="inlineStr">
        <is>
          <t>2024-06-01</t>
        </is>
      </c>
      <c r="C1818" t="inlineStr">
        <is>
          <t>Marketing</t>
        </is>
      </c>
      <c r="D1818" s="488" t="n">
        <v>-19011.21</v>
      </c>
      <c r="E1818" t="inlineStr">
        <is>
          <t>6/2024</t>
        </is>
      </c>
    </row>
    <row r="1819">
      <c r="A1819" t="inlineStr">
        <is>
          <t>Love Cabaret</t>
        </is>
      </c>
      <c r="B1819" t="inlineStr">
        <is>
          <t>2024-06-01</t>
        </is>
      </c>
      <c r="C1819" t="inlineStr">
        <is>
          <t>Agência de Propaganda</t>
        </is>
      </c>
      <c r="D1819" s="488" t="n">
        <v>-6000</v>
      </c>
      <c r="E1819" t="inlineStr">
        <is>
          <t>6/2024</t>
        </is>
      </c>
    </row>
    <row r="1820">
      <c r="A1820" t="inlineStr">
        <is>
          <t>Love Cabaret</t>
        </is>
      </c>
      <c r="B1820" t="inlineStr">
        <is>
          <t>2024-06-01</t>
        </is>
      </c>
      <c r="C1820" t="inlineStr">
        <is>
          <t>Assessoria de Imprensa</t>
        </is>
      </c>
      <c r="D1820" s="488" t="n">
        <v>-1200</v>
      </c>
      <c r="E1820" t="inlineStr">
        <is>
          <t>6/2024</t>
        </is>
      </c>
    </row>
    <row r="1821">
      <c r="A1821" t="inlineStr">
        <is>
          <t>Love Cabaret</t>
        </is>
      </c>
      <c r="B1821" t="inlineStr">
        <is>
          <t>2024-06-01</t>
        </is>
      </c>
      <c r="C1821" t="inlineStr">
        <is>
          <t>Assessoria de Relações Públicas</t>
        </is>
      </c>
      <c r="D1821" s="488" t="n">
        <v>0</v>
      </c>
      <c r="E1821" t="inlineStr">
        <is>
          <t>6/2024</t>
        </is>
      </c>
    </row>
    <row r="1822">
      <c r="A1822" t="inlineStr">
        <is>
          <t>Love Cabaret</t>
        </is>
      </c>
      <c r="B1822" t="inlineStr">
        <is>
          <t>2024-06-01</t>
        </is>
      </c>
      <c r="C1822" t="inlineStr">
        <is>
          <t>Influenciadores</t>
        </is>
      </c>
      <c r="D1822" s="488" t="n">
        <v>0</v>
      </c>
      <c r="E1822" t="inlineStr">
        <is>
          <t>6/2024</t>
        </is>
      </c>
    </row>
    <row r="1823">
      <c r="A1823" t="inlineStr">
        <is>
          <t>Love Cabaret</t>
        </is>
      </c>
      <c r="B1823" t="inlineStr">
        <is>
          <t>2024-06-01</t>
        </is>
      </c>
      <c r="C1823" t="inlineStr">
        <is>
          <t>Publicidade e Propaganda</t>
        </is>
      </c>
      <c r="D1823" s="488" t="n">
        <v>0</v>
      </c>
      <c r="E1823" t="inlineStr">
        <is>
          <t>6/2024</t>
        </is>
      </c>
    </row>
    <row r="1824">
      <c r="A1824" t="inlineStr">
        <is>
          <t>Love Cabaret</t>
        </is>
      </c>
      <c r="B1824" t="inlineStr">
        <is>
          <t>2024-06-01</t>
        </is>
      </c>
      <c r="C1824" t="inlineStr">
        <is>
          <t>Pesquisa de Mercado</t>
        </is>
      </c>
      <c r="D1824" s="488" t="n">
        <v>0</v>
      </c>
      <c r="E1824" t="inlineStr">
        <is>
          <t>6/2024</t>
        </is>
      </c>
    </row>
    <row r="1825">
      <c r="A1825" t="inlineStr">
        <is>
          <t>Love Cabaret</t>
        </is>
      </c>
      <c r="B1825" t="inlineStr">
        <is>
          <t>2024-06-01</t>
        </is>
      </c>
      <c r="C1825" t="inlineStr">
        <is>
          <t>Sessão de Fotos/Captação de Vídeo</t>
        </is>
      </c>
      <c r="D1825" s="488" t="n">
        <v>0</v>
      </c>
      <c r="E1825" t="inlineStr">
        <is>
          <t>6/2024</t>
        </is>
      </c>
    </row>
    <row r="1826">
      <c r="A1826" t="inlineStr">
        <is>
          <t>Love Cabaret</t>
        </is>
      </c>
      <c r="B1826" t="inlineStr">
        <is>
          <t>2024-06-01</t>
        </is>
      </c>
      <c r="C1826" t="inlineStr">
        <is>
          <t>Produção Gráfica e Material Institucional</t>
        </is>
      </c>
      <c r="D1826" s="488" t="n">
        <v>-4672.38</v>
      </c>
      <c r="E1826" t="inlineStr">
        <is>
          <t>6/2024</t>
        </is>
      </c>
    </row>
    <row r="1827">
      <c r="A1827" t="inlineStr">
        <is>
          <t>Love Cabaret</t>
        </is>
      </c>
      <c r="B1827" t="inlineStr">
        <is>
          <t>2024-06-01</t>
        </is>
      </c>
      <c r="C1827" t="inlineStr">
        <is>
          <t>Eventos de Marketing</t>
        </is>
      </c>
      <c r="D1827" s="488" t="n">
        <v>-38.83</v>
      </c>
      <c r="E1827" t="inlineStr">
        <is>
          <t>6/2024</t>
        </is>
      </c>
    </row>
    <row r="1828">
      <c r="A1828" t="inlineStr">
        <is>
          <t>Love Cabaret</t>
        </is>
      </c>
      <c r="B1828" t="inlineStr">
        <is>
          <t>2024-06-01</t>
        </is>
      </c>
      <c r="C1828" t="inlineStr">
        <is>
          <t>Brindes e Confraternizações</t>
        </is>
      </c>
      <c r="D1828" s="488" t="n">
        <v>0</v>
      </c>
      <c r="E1828" t="inlineStr">
        <is>
          <t>6/2024</t>
        </is>
      </c>
    </row>
    <row r="1829">
      <c r="A1829" t="inlineStr">
        <is>
          <t>Love Cabaret</t>
        </is>
      </c>
      <c r="B1829" t="inlineStr">
        <is>
          <t>2024-06-01</t>
        </is>
      </c>
      <c r="C1829" t="inlineStr">
        <is>
          <t>Ferramentas de Marketing</t>
        </is>
      </c>
      <c r="D1829" s="488" t="n">
        <v>-7100</v>
      </c>
      <c r="E1829" t="inlineStr">
        <is>
          <t>6/2024</t>
        </is>
      </c>
    </row>
    <row r="1830">
      <c r="A1830" t="inlineStr">
        <is>
          <t>Love Cabaret</t>
        </is>
      </c>
      <c r="B1830" t="inlineStr">
        <is>
          <t>2024-06-01</t>
        </is>
      </c>
      <c r="C1830" t="inlineStr">
        <is>
          <t>% sobre Receita Bruta</t>
        </is>
      </c>
      <c r="D1830" s="488" t="n">
        <v>-0.03</v>
      </c>
      <c r="E1830" t="inlineStr">
        <is>
          <t>6/2024</t>
        </is>
      </c>
    </row>
    <row r="1831">
      <c r="A1831" t="inlineStr">
        <is>
          <t>Love Cabaret</t>
        </is>
      </c>
      <c r="B1831" t="inlineStr">
        <is>
          <t>2024-06-01</t>
        </is>
      </c>
      <c r="C1831" t="inlineStr">
        <is>
          <t>Serviços de Terceiros</t>
        </is>
      </c>
      <c r="D1831" s="488" t="n">
        <v>-40310.12</v>
      </c>
      <c r="E1831" t="inlineStr">
        <is>
          <t>6/2024</t>
        </is>
      </c>
    </row>
    <row r="1832">
      <c r="A1832" t="inlineStr">
        <is>
          <t>Love Cabaret</t>
        </is>
      </c>
      <c r="B1832" t="inlineStr">
        <is>
          <t>2024-06-01</t>
        </is>
      </c>
      <c r="C1832" t="inlineStr">
        <is>
          <t>Assessoria Contabil</t>
        </is>
      </c>
      <c r="D1832" s="488" t="n">
        <v>-4650.12</v>
      </c>
      <c r="E1832" t="inlineStr">
        <is>
          <t>6/2024</t>
        </is>
      </c>
    </row>
    <row r="1833">
      <c r="A1833" t="inlineStr">
        <is>
          <t>Love Cabaret</t>
        </is>
      </c>
      <c r="B1833" t="inlineStr">
        <is>
          <t>2024-06-01</t>
        </is>
      </c>
      <c r="C1833" t="inlineStr">
        <is>
          <t>Assessoria RH</t>
        </is>
      </c>
      <c r="D1833" s="488" t="n">
        <v>-550</v>
      </c>
      <c r="E1833" t="inlineStr">
        <is>
          <t>6/2024</t>
        </is>
      </c>
    </row>
    <row r="1834">
      <c r="A1834" t="inlineStr">
        <is>
          <t>Love Cabaret</t>
        </is>
      </c>
      <c r="B1834" t="inlineStr">
        <is>
          <t>2024-06-01</t>
        </is>
      </c>
      <c r="C1834" t="inlineStr">
        <is>
          <t>Assessoria em Geral</t>
        </is>
      </c>
      <c r="D1834" s="488" t="n">
        <v>-9970</v>
      </c>
      <c r="E1834" t="inlineStr">
        <is>
          <t>6/2024</t>
        </is>
      </c>
    </row>
    <row r="1835">
      <c r="A1835" t="inlineStr">
        <is>
          <t>Love Cabaret</t>
        </is>
      </c>
      <c r="B1835" t="inlineStr">
        <is>
          <t>2024-06-01</t>
        </is>
      </c>
      <c r="C1835" t="inlineStr">
        <is>
          <t>Assessoria Financeira</t>
        </is>
      </c>
      <c r="D1835" s="488" t="n">
        <v>0</v>
      </c>
      <c r="E1835" t="inlineStr">
        <is>
          <t>6/2024</t>
        </is>
      </c>
    </row>
    <row r="1836">
      <c r="A1836" t="inlineStr">
        <is>
          <t>Love Cabaret</t>
        </is>
      </c>
      <c r="B1836" t="inlineStr">
        <is>
          <t>2024-06-01</t>
        </is>
      </c>
      <c r="C1836" t="inlineStr">
        <is>
          <t>Assessoria Jurídica</t>
        </is>
      </c>
      <c r="D1836" s="488" t="n">
        <v>0</v>
      </c>
      <c r="E1836" t="inlineStr">
        <is>
          <t>6/2024</t>
        </is>
      </c>
    </row>
    <row r="1837">
      <c r="A1837" t="inlineStr">
        <is>
          <t>Love Cabaret</t>
        </is>
      </c>
      <c r="B1837" t="inlineStr">
        <is>
          <t>2024-06-01</t>
        </is>
      </c>
      <c r="C1837" t="inlineStr">
        <is>
          <t>Assessoria de Alimentos e Bebidas</t>
        </is>
      </c>
      <c r="D1837" s="488" t="n">
        <v>0</v>
      </c>
      <c r="E1837" t="inlineStr">
        <is>
          <t>6/2024</t>
        </is>
      </c>
    </row>
    <row r="1838">
      <c r="A1838" t="inlineStr">
        <is>
          <t>Love Cabaret</t>
        </is>
      </c>
      <c r="B1838" t="inlineStr">
        <is>
          <t>2024-06-01</t>
        </is>
      </c>
      <c r="C1838" t="inlineStr">
        <is>
          <t>Assessoria de Projetos</t>
        </is>
      </c>
      <c r="D1838" s="488" t="n">
        <v>0</v>
      </c>
      <c r="E1838" t="inlineStr">
        <is>
          <t>6/2024</t>
        </is>
      </c>
    </row>
    <row r="1839">
      <c r="A1839" t="inlineStr">
        <is>
          <t>Love Cabaret</t>
        </is>
      </c>
      <c r="B1839" t="inlineStr">
        <is>
          <t>2024-06-01</t>
        </is>
      </c>
      <c r="C1839" t="inlineStr">
        <is>
          <t>Serviços de Segurança</t>
        </is>
      </c>
      <c r="D1839" s="488" t="n">
        <v>-25140</v>
      </c>
      <c r="E1839" t="inlineStr">
        <is>
          <t>6/2024</t>
        </is>
      </c>
    </row>
    <row r="1840">
      <c r="A1840" t="inlineStr">
        <is>
          <t>Love Cabaret</t>
        </is>
      </c>
      <c r="B1840" t="inlineStr">
        <is>
          <t>2024-06-01</t>
        </is>
      </c>
      <c r="C1840" t="inlineStr">
        <is>
          <t>Valet/Motoboy</t>
        </is>
      </c>
      <c r="D1840" s="488" t="n">
        <v>0</v>
      </c>
      <c r="E1840" t="inlineStr">
        <is>
          <t>6/2024</t>
        </is>
      </c>
    </row>
    <row r="1841">
      <c r="A1841" t="inlineStr">
        <is>
          <t>Love Cabaret</t>
        </is>
      </c>
      <c r="B1841" t="inlineStr">
        <is>
          <t>2024-06-01</t>
        </is>
      </c>
      <c r="C1841" t="inlineStr">
        <is>
          <t>% sobre Receita Bruta</t>
        </is>
      </c>
      <c r="D1841" s="488" t="n">
        <v>-0.07000000000000001</v>
      </c>
      <c r="E1841" t="inlineStr">
        <is>
          <t>6/2024</t>
        </is>
      </c>
    </row>
    <row r="1842">
      <c r="A1842" t="inlineStr">
        <is>
          <t>Love Cabaret</t>
        </is>
      </c>
      <c r="B1842" t="inlineStr">
        <is>
          <t>2024-06-01</t>
        </is>
      </c>
      <c r="C1842" t="inlineStr">
        <is>
          <t>Locação de Equipamentos</t>
        </is>
      </c>
      <c r="D1842" s="488" t="n">
        <v>-7769.91</v>
      </c>
      <c r="E1842" t="inlineStr">
        <is>
          <t>6/2024</t>
        </is>
      </c>
    </row>
    <row r="1843">
      <c r="A1843" t="inlineStr">
        <is>
          <t>Love Cabaret</t>
        </is>
      </c>
      <c r="B1843" t="inlineStr">
        <is>
          <t>2024-06-01</t>
        </is>
      </c>
      <c r="C1843" t="inlineStr">
        <is>
          <t>Locações de Equipamentos - Operacionais</t>
        </is>
      </c>
      <c r="D1843" s="488" t="n">
        <v>-7769.91</v>
      </c>
      <c r="E1843" t="inlineStr">
        <is>
          <t>6/2024</t>
        </is>
      </c>
    </row>
    <row r="1844">
      <c r="A1844" t="inlineStr">
        <is>
          <t>Love Cabaret</t>
        </is>
      </c>
      <c r="B1844" t="inlineStr">
        <is>
          <t>2024-06-01</t>
        </is>
      </c>
      <c r="C1844" t="inlineStr">
        <is>
          <t>Locação de Equipamentos - Informatica e TI</t>
        </is>
      </c>
      <c r="D1844" s="488" t="n">
        <v>0</v>
      </c>
      <c r="E1844" t="inlineStr">
        <is>
          <t>6/2024</t>
        </is>
      </c>
    </row>
    <row r="1845">
      <c r="A1845" t="inlineStr">
        <is>
          <t>Love Cabaret</t>
        </is>
      </c>
      <c r="B1845" t="inlineStr">
        <is>
          <t>2024-06-01</t>
        </is>
      </c>
      <c r="C1845" t="inlineStr">
        <is>
          <t>Locações de Equipamentos - Comunicação e Marketing</t>
        </is>
      </c>
      <c r="D1845" s="488" t="n">
        <v>0</v>
      </c>
      <c r="E1845" t="inlineStr">
        <is>
          <t>6/2024</t>
        </is>
      </c>
    </row>
    <row r="1846">
      <c r="A1846" t="inlineStr">
        <is>
          <t>Love Cabaret</t>
        </is>
      </c>
      <c r="B1846" t="inlineStr">
        <is>
          <t>2024-06-01</t>
        </is>
      </c>
      <c r="C1846" t="inlineStr">
        <is>
          <t>Locação de Utensílios</t>
        </is>
      </c>
      <c r="D1846" s="488" t="n">
        <v>0</v>
      </c>
      <c r="E1846" t="inlineStr">
        <is>
          <t>6/2024</t>
        </is>
      </c>
    </row>
    <row r="1847">
      <c r="A1847" t="inlineStr">
        <is>
          <t>Love Cabaret</t>
        </is>
      </c>
      <c r="B1847" t="inlineStr">
        <is>
          <t>2024-06-01</t>
        </is>
      </c>
      <c r="C1847" t="inlineStr">
        <is>
          <t>% sobre Receita Bruta</t>
        </is>
      </c>
      <c r="D1847" s="488" t="n">
        <v>-0.01</v>
      </c>
      <c r="E1847" t="inlineStr">
        <is>
          <t>6/2024</t>
        </is>
      </c>
    </row>
    <row r="1848">
      <c r="A1848" t="inlineStr">
        <is>
          <t>Love Cabaret</t>
        </is>
      </c>
      <c r="B1848" t="inlineStr">
        <is>
          <t>2024-06-01</t>
        </is>
      </c>
      <c r="C1848" t="inlineStr">
        <is>
          <t>Sistema de Franquias</t>
        </is>
      </c>
      <c r="D1848" s="488" t="n">
        <v>0</v>
      </c>
      <c r="E1848" t="inlineStr">
        <is>
          <t>6/2024</t>
        </is>
      </c>
    </row>
    <row r="1849">
      <c r="A1849" t="inlineStr">
        <is>
          <t>Love Cabaret</t>
        </is>
      </c>
      <c r="B1849" t="inlineStr">
        <is>
          <t>2024-06-01</t>
        </is>
      </c>
      <c r="C1849" t="inlineStr">
        <is>
          <t>Royalties</t>
        </is>
      </c>
      <c r="D1849" s="488" t="n">
        <v>0</v>
      </c>
      <c r="E1849" t="inlineStr">
        <is>
          <t>6/2024</t>
        </is>
      </c>
    </row>
    <row r="1850">
      <c r="A1850" t="inlineStr">
        <is>
          <t>Love Cabaret</t>
        </is>
      </c>
      <c r="B1850" t="inlineStr">
        <is>
          <t>2024-06-01</t>
        </is>
      </c>
      <c r="C1850" t="inlineStr">
        <is>
          <t>Fundo de Propaganda</t>
        </is>
      </c>
      <c r="D1850" s="488" t="n">
        <v>0</v>
      </c>
      <c r="E1850" t="inlineStr">
        <is>
          <t>6/2024</t>
        </is>
      </c>
    </row>
    <row r="1851">
      <c r="A1851" t="inlineStr">
        <is>
          <t>Love Cabaret</t>
        </is>
      </c>
      <c r="B1851" t="inlineStr">
        <is>
          <t>2024-06-01</t>
        </is>
      </c>
      <c r="C1851" t="inlineStr">
        <is>
          <t>Fee Gestão FB</t>
        </is>
      </c>
      <c r="D1851" s="488" t="n">
        <v>0</v>
      </c>
      <c r="E1851" t="inlineStr">
        <is>
          <t>6/2024</t>
        </is>
      </c>
    </row>
    <row r="1852">
      <c r="A1852" t="inlineStr">
        <is>
          <t>Love Cabaret</t>
        </is>
      </c>
      <c r="B1852" t="inlineStr">
        <is>
          <t>2024-06-01</t>
        </is>
      </c>
      <c r="C1852" t="inlineStr">
        <is>
          <t>% sobre Receita Bruta</t>
        </is>
      </c>
      <c r="D1852" s="488" t="n">
        <v>0</v>
      </c>
      <c r="E1852" t="inlineStr">
        <is>
          <t>6/2024</t>
        </is>
      </c>
    </row>
    <row r="1853">
      <c r="A1853" t="inlineStr">
        <is>
          <t>Love Cabaret</t>
        </is>
      </c>
      <c r="B1853" t="inlineStr">
        <is>
          <t>2024-06-01</t>
        </is>
      </c>
      <c r="C1853" t="inlineStr">
        <is>
          <t>TOTAL - DESPESAS OPERATIVAS</t>
        </is>
      </c>
      <c r="D1853" s="488" t="n">
        <v>-383686.1</v>
      </c>
      <c r="E1853" t="inlineStr">
        <is>
          <t>6/2024</t>
        </is>
      </c>
    </row>
    <row r="1854">
      <c r="A1854" t="inlineStr">
        <is>
          <t>Love Cabaret</t>
        </is>
      </c>
      <c r="B1854" t="inlineStr">
        <is>
          <t>2024-06-01</t>
        </is>
      </c>
      <c r="C1854" t="inlineStr">
        <is>
          <t>% sobre Receita Bruta</t>
        </is>
      </c>
      <c r="D1854" s="488" t="n">
        <v>-0.64</v>
      </c>
      <c r="E1854" t="inlineStr">
        <is>
          <t>6/2024</t>
        </is>
      </c>
    </row>
    <row r="1855">
      <c r="A1855" t="inlineStr">
        <is>
          <t>Love Cabaret</t>
        </is>
      </c>
      <c r="B1855" t="inlineStr">
        <is>
          <t>2024-06-01</t>
        </is>
      </c>
      <c r="C1855" t="inlineStr">
        <is>
          <t>EBITDA</t>
        </is>
      </c>
      <c r="D1855" s="488" t="n">
        <v>-123929.62</v>
      </c>
      <c r="E1855" t="inlineStr">
        <is>
          <t>6/2024</t>
        </is>
      </c>
    </row>
    <row r="1856">
      <c r="A1856" t="inlineStr">
        <is>
          <t>Love Cabaret</t>
        </is>
      </c>
      <c r="B1856" t="inlineStr">
        <is>
          <t>2024-06-01</t>
        </is>
      </c>
      <c r="C1856" t="inlineStr">
        <is>
          <t>% sobre Receita Bruta</t>
        </is>
      </c>
      <c r="D1856" s="488" t="n">
        <v>-0.21</v>
      </c>
      <c r="E1856" t="inlineStr">
        <is>
          <t>6/2024</t>
        </is>
      </c>
    </row>
    <row r="1857">
      <c r="A1857" t="inlineStr">
        <is>
          <t>Love Cabaret</t>
        </is>
      </c>
      <c r="B1857" t="inlineStr">
        <is>
          <t>2024-06-01</t>
        </is>
      </c>
      <c r="C1857" t="inlineStr">
        <is>
          <t>(-) Depreciação/Amortização</t>
        </is>
      </c>
      <c r="D1857" s="488" t="n">
        <v>0</v>
      </c>
      <c r="E1857" t="inlineStr">
        <is>
          <t>6/2024</t>
        </is>
      </c>
    </row>
    <row r="1858">
      <c r="A1858" t="inlineStr">
        <is>
          <t>Love Cabaret</t>
        </is>
      </c>
      <c r="B1858" t="inlineStr">
        <is>
          <t>2024-06-01</t>
        </is>
      </c>
      <c r="C1858" t="inlineStr">
        <is>
          <t>EBIT</t>
        </is>
      </c>
      <c r="D1858" s="488" t="n">
        <v>-123929.62</v>
      </c>
      <c r="E1858" t="inlineStr">
        <is>
          <t>6/2024</t>
        </is>
      </c>
    </row>
    <row r="1859">
      <c r="A1859" t="inlineStr">
        <is>
          <t>Love Cabaret</t>
        </is>
      </c>
      <c r="B1859" t="inlineStr">
        <is>
          <t>2024-06-01</t>
        </is>
      </c>
      <c r="C1859" t="inlineStr">
        <is>
          <t>(+/-) Receitas/Despesas Financeiras</t>
        </is>
      </c>
      <c r="D1859" s="488" t="n">
        <v>-640.1900000000001</v>
      </c>
      <c r="E1859" t="inlineStr">
        <is>
          <t>6/2024</t>
        </is>
      </c>
    </row>
    <row r="1860">
      <c r="A1860" t="inlineStr">
        <is>
          <t>Love Cabaret</t>
        </is>
      </c>
      <c r="B1860" t="inlineStr">
        <is>
          <t>2024-06-01</t>
        </is>
      </c>
      <c r="C1860" t="inlineStr">
        <is>
          <t>(+) Receitas de Patrocínio</t>
        </is>
      </c>
      <c r="D1860" s="488" t="n">
        <v>0</v>
      </c>
      <c r="E1860" t="inlineStr">
        <is>
          <t>6/2024</t>
        </is>
      </c>
    </row>
    <row r="1861">
      <c r="A1861" t="inlineStr">
        <is>
          <t>Love Cabaret</t>
        </is>
      </c>
      <c r="B1861" t="inlineStr">
        <is>
          <t>2024-06-01</t>
        </is>
      </c>
      <c r="C1861" t="inlineStr">
        <is>
          <t>(-) Despesas de Patrocínio</t>
        </is>
      </c>
      <c r="D1861" s="488" t="n">
        <v>0</v>
      </c>
      <c r="E1861" t="inlineStr">
        <is>
          <t>6/2024</t>
        </is>
      </c>
    </row>
    <row r="1862">
      <c r="A1862" t="inlineStr">
        <is>
          <t>Love Cabaret</t>
        </is>
      </c>
      <c r="B1862" t="inlineStr">
        <is>
          <t>2024-06-01</t>
        </is>
      </c>
      <c r="C1862" t="inlineStr">
        <is>
          <t>Resultado Antes do IR</t>
        </is>
      </c>
      <c r="D1862" s="488" t="n">
        <v>-124569.81</v>
      </c>
      <c r="E1862" t="inlineStr">
        <is>
          <t>6/2024</t>
        </is>
      </c>
    </row>
    <row r="1863">
      <c r="A1863" t="inlineStr">
        <is>
          <t>Love Cabaret</t>
        </is>
      </c>
      <c r="B1863" t="inlineStr">
        <is>
          <t>2024-06-01</t>
        </is>
      </c>
      <c r="C1863" t="inlineStr">
        <is>
          <t>(-) Impostos</t>
        </is>
      </c>
      <c r="D1863" s="488" t="n">
        <v>-16267.13</v>
      </c>
      <c r="E1863" t="inlineStr">
        <is>
          <t>6/2024</t>
        </is>
      </c>
    </row>
    <row r="1864">
      <c r="A1864" t="inlineStr">
        <is>
          <t>Love Cabaret</t>
        </is>
      </c>
      <c r="B1864" t="inlineStr">
        <is>
          <t>2024-06-01</t>
        </is>
      </c>
      <c r="C1864" t="inlineStr">
        <is>
          <t>SIMPLES</t>
        </is>
      </c>
      <c r="D1864" s="488" t="n">
        <v>0</v>
      </c>
      <c r="E1864" t="inlineStr">
        <is>
          <t>6/2024</t>
        </is>
      </c>
    </row>
    <row r="1865">
      <c r="A1865" t="inlineStr">
        <is>
          <t>Love Cabaret</t>
        </is>
      </c>
      <c r="B1865" t="inlineStr">
        <is>
          <t>2024-06-01</t>
        </is>
      </c>
      <c r="C1865" t="inlineStr">
        <is>
          <t>IRPJ</t>
        </is>
      </c>
      <c r="D1865" s="488" t="n">
        <v>-6528.62</v>
      </c>
      <c r="E1865" t="inlineStr">
        <is>
          <t>6/2024</t>
        </is>
      </c>
    </row>
    <row r="1866">
      <c r="A1866" t="inlineStr">
        <is>
          <t>Love Cabaret</t>
        </is>
      </c>
      <c r="B1866" t="inlineStr">
        <is>
          <t>2024-06-01</t>
        </is>
      </c>
      <c r="C1866" t="inlineStr">
        <is>
          <t>IRPJ 10%</t>
        </is>
      </c>
      <c r="D1866" s="488" t="n">
        <v>-3862.76</v>
      </c>
      <c r="E1866" t="inlineStr">
        <is>
          <t>6/2024</t>
        </is>
      </c>
    </row>
    <row r="1867">
      <c r="A1867" t="inlineStr">
        <is>
          <t>Love Cabaret</t>
        </is>
      </c>
      <c r="B1867" t="inlineStr">
        <is>
          <t>2024-06-01</t>
        </is>
      </c>
      <c r="C1867" t="inlineStr">
        <is>
          <t>CSLL</t>
        </is>
      </c>
      <c r="D1867" s="488" t="n">
        <v>-5875.75</v>
      </c>
      <c r="E1867" t="inlineStr">
        <is>
          <t>6/2024</t>
        </is>
      </c>
    </row>
    <row r="1868">
      <c r="A1868" t="inlineStr">
        <is>
          <t>Love Cabaret</t>
        </is>
      </c>
      <c r="B1868" t="inlineStr">
        <is>
          <t>2024-06-01</t>
        </is>
      </c>
      <c r="C1868" t="inlineStr">
        <is>
          <t>Resultado Líquido</t>
        </is>
      </c>
      <c r="D1868" s="488" t="n">
        <v>-140836.95</v>
      </c>
      <c r="E1868" t="inlineStr">
        <is>
          <t>6/2024</t>
        </is>
      </c>
    </row>
    <row r="1869">
      <c r="A1869" t="inlineStr">
        <is>
          <t>Love Cabaret</t>
        </is>
      </c>
      <c r="B1869" t="inlineStr">
        <is>
          <t>2024-06-01</t>
        </is>
      </c>
      <c r="C1869" t="inlineStr">
        <is>
          <t>% sobre Receita Bruta</t>
        </is>
      </c>
      <c r="D1869" s="488" t="n">
        <v>-0.24</v>
      </c>
      <c r="E1869" t="inlineStr">
        <is>
          <t>6/2024</t>
        </is>
      </c>
    </row>
    <row r="1870">
      <c r="A1870" t="inlineStr">
        <is>
          <t>Love Cabaret</t>
        </is>
      </c>
      <c r="B1870" t="inlineStr">
        <is>
          <t>2024-06-01</t>
        </is>
      </c>
      <c r="C1870" t="inlineStr">
        <is>
          <t>(-) CAPEX (Investimentos)</t>
        </is>
      </c>
      <c r="D1870" s="488" t="n">
        <v>0</v>
      </c>
      <c r="E1870" t="inlineStr">
        <is>
          <t>6/2024</t>
        </is>
      </c>
    </row>
    <row r="1871">
      <c r="A1871" t="inlineStr">
        <is>
          <t>Love Cabaret</t>
        </is>
      </c>
      <c r="B1871" t="inlineStr">
        <is>
          <t>2024-06-01</t>
        </is>
      </c>
      <c r="C1871" t="inlineStr">
        <is>
          <t>Investimento - Construção - Obra</t>
        </is>
      </c>
      <c r="D1871" s="488" t="n">
        <v>0</v>
      </c>
      <c r="E1871" t="inlineStr">
        <is>
          <t>6/2024</t>
        </is>
      </c>
    </row>
    <row r="1872">
      <c r="A1872" t="inlineStr">
        <is>
          <t>Love Cabaret</t>
        </is>
      </c>
      <c r="B1872" t="inlineStr">
        <is>
          <t>2024-06-01</t>
        </is>
      </c>
      <c r="C1872" t="inlineStr">
        <is>
          <t>Investimento - Equipamentos</t>
        </is>
      </c>
      <c r="D1872" s="488" t="n">
        <v>0</v>
      </c>
      <c r="E1872" t="inlineStr">
        <is>
          <t>6/2024</t>
        </is>
      </c>
    </row>
    <row r="1873">
      <c r="A1873" t="inlineStr">
        <is>
          <t>Love Cabaret</t>
        </is>
      </c>
      <c r="B1873" t="inlineStr">
        <is>
          <t>2024-06-01</t>
        </is>
      </c>
      <c r="C1873" t="inlineStr">
        <is>
          <t>Investimento - Utensílios</t>
        </is>
      </c>
      <c r="D1873" s="488" t="n">
        <v>0</v>
      </c>
      <c r="E1873" t="inlineStr">
        <is>
          <t>6/2024</t>
        </is>
      </c>
    </row>
    <row r="1874">
      <c r="A1874" t="inlineStr">
        <is>
          <t>Love Cabaret</t>
        </is>
      </c>
      <c r="B1874" t="inlineStr">
        <is>
          <t>2024-06-01</t>
        </is>
      </c>
      <c r="C1874" t="inlineStr">
        <is>
          <t>Investimento - Mobiliário e Decoração</t>
        </is>
      </c>
      <c r="D1874" s="488" t="n">
        <v>0</v>
      </c>
      <c r="E1874" t="inlineStr">
        <is>
          <t>6/2024</t>
        </is>
      </c>
    </row>
    <row r="1875">
      <c r="A1875" t="inlineStr">
        <is>
          <t>Love Cabaret</t>
        </is>
      </c>
      <c r="B1875" t="inlineStr">
        <is>
          <t>2024-06-01</t>
        </is>
      </c>
      <c r="C1875" t="inlineStr">
        <is>
          <t>Investimento - Projetos</t>
        </is>
      </c>
      <c r="D1875" s="488" t="n">
        <v>0</v>
      </c>
      <c r="E1875" t="inlineStr">
        <is>
          <t>6/2024</t>
        </is>
      </c>
    </row>
    <row r="1876">
      <c r="A1876" t="inlineStr">
        <is>
          <t>Love Cabaret</t>
        </is>
      </c>
      <c r="B1876" t="inlineStr">
        <is>
          <t>2024-06-01</t>
        </is>
      </c>
      <c r="C1876" t="inlineStr">
        <is>
          <t>Investimento - Paisagismo</t>
        </is>
      </c>
      <c r="D1876" s="488" t="n">
        <v>0</v>
      </c>
      <c r="E1876" t="inlineStr">
        <is>
          <t>6/2024</t>
        </is>
      </c>
    </row>
    <row r="1877">
      <c r="A1877" t="inlineStr">
        <is>
          <t>Love Cabaret</t>
        </is>
      </c>
      <c r="B1877" t="inlineStr">
        <is>
          <t>2024-06-01</t>
        </is>
      </c>
      <c r="C1877" t="inlineStr">
        <is>
          <t>Investimento - Sistemas Gerais - Implantação</t>
        </is>
      </c>
      <c r="D1877" s="488" t="n">
        <v>0</v>
      </c>
      <c r="E1877" t="inlineStr">
        <is>
          <t>6/2024</t>
        </is>
      </c>
    </row>
    <row r="1878">
      <c r="A1878" t="inlineStr">
        <is>
          <t>Love Cabaret</t>
        </is>
      </c>
      <c r="B1878" t="inlineStr">
        <is>
          <t>2024-06-01</t>
        </is>
      </c>
      <c r="C1878" t="inlineStr">
        <is>
          <t>Investimento - Marketing</t>
        </is>
      </c>
      <c r="D1878" s="488" t="n">
        <v>0</v>
      </c>
      <c r="E1878" t="inlineStr">
        <is>
          <t>6/2024</t>
        </is>
      </c>
    </row>
    <row r="1879">
      <c r="A1879" t="inlineStr">
        <is>
          <t>Love Cabaret</t>
        </is>
      </c>
      <c r="B1879" t="inlineStr">
        <is>
          <t>2024-06-01</t>
        </is>
      </c>
      <c r="C1879" t="inlineStr">
        <is>
          <t>Investimento - Uniformes</t>
        </is>
      </c>
      <c r="D1879" s="488" t="n">
        <v>0</v>
      </c>
      <c r="E1879" t="inlineStr">
        <is>
          <t>6/2024</t>
        </is>
      </c>
    </row>
    <row r="1880">
      <c r="A1880" t="inlineStr">
        <is>
          <t>Love Cabaret</t>
        </is>
      </c>
      <c r="B1880" t="inlineStr">
        <is>
          <t>2024-06-01</t>
        </is>
      </c>
      <c r="C1880" t="inlineStr">
        <is>
          <t>Investimento - Despesas pré-operacionais</t>
        </is>
      </c>
      <c r="D1880" s="488" t="n">
        <v>0</v>
      </c>
      <c r="E1880" t="inlineStr">
        <is>
          <t>6/2024</t>
        </is>
      </c>
    </row>
    <row r="1881">
      <c r="A1881" t="inlineStr">
        <is>
          <t>Love Cabaret</t>
        </is>
      </c>
      <c r="B1881" t="inlineStr">
        <is>
          <t>2024-06-01</t>
        </is>
      </c>
      <c r="C1881" t="inlineStr">
        <is>
          <t>Investimento - Taxa de Licença</t>
        </is>
      </c>
      <c r="D1881" s="488" t="n">
        <v>0</v>
      </c>
      <c r="E1881" t="inlineStr">
        <is>
          <t>6/2024</t>
        </is>
      </c>
    </row>
    <row r="1882">
      <c r="A1882" t="inlineStr">
        <is>
          <t>Love Cabaret</t>
        </is>
      </c>
      <c r="B1882" t="inlineStr">
        <is>
          <t>2024-06-01</t>
        </is>
      </c>
      <c r="C1882" t="inlineStr">
        <is>
          <t>Investimento - Outros luvas</t>
        </is>
      </c>
      <c r="D1882" s="488" t="n">
        <v>0</v>
      </c>
      <c r="E1882" t="inlineStr">
        <is>
          <t>6/2024</t>
        </is>
      </c>
    </row>
    <row r="1883">
      <c r="A1883" t="inlineStr">
        <is>
          <t>Love Cabaret</t>
        </is>
      </c>
      <c r="B1883" t="inlineStr">
        <is>
          <t>2024-06-01</t>
        </is>
      </c>
      <c r="C1883" t="inlineStr">
        <is>
          <t>Investimento - Ativos AMBEV</t>
        </is>
      </c>
      <c r="D1883" s="488" t="n">
        <v>0</v>
      </c>
      <c r="E1883" t="inlineStr">
        <is>
          <t>6/2024</t>
        </is>
      </c>
    </row>
    <row r="1884">
      <c r="A1884" t="inlineStr">
        <is>
          <t>Love Cabaret</t>
        </is>
      </c>
      <c r="B1884" t="inlineStr">
        <is>
          <t>2024-06-01</t>
        </is>
      </c>
      <c r="C1884" t="inlineStr">
        <is>
          <t>Investimento - Estrutura Chopp - Balcão</t>
        </is>
      </c>
      <c r="D1884" s="488" t="n">
        <v>0</v>
      </c>
      <c r="E1884" t="inlineStr">
        <is>
          <t>6/2024</t>
        </is>
      </c>
    </row>
    <row r="1885">
      <c r="A1885" t="inlineStr">
        <is>
          <t>Love Cabaret</t>
        </is>
      </c>
      <c r="B1885" t="inlineStr">
        <is>
          <t>2024-06-01</t>
        </is>
      </c>
      <c r="C1885" t="inlineStr">
        <is>
          <t>Investimento - Estrutura Chopp - Camara Refrigerada</t>
        </is>
      </c>
      <c r="D1885" s="488" t="n">
        <v>0</v>
      </c>
      <c r="E1885" t="inlineStr">
        <is>
          <t>6/2024</t>
        </is>
      </c>
    </row>
    <row r="1886">
      <c r="A1886" t="inlineStr">
        <is>
          <t>Love Cabaret</t>
        </is>
      </c>
      <c r="B1886" t="inlineStr">
        <is>
          <t>2024-06-01</t>
        </is>
      </c>
      <c r="C1886" t="inlineStr">
        <is>
          <t>Investimento - Estrutura Chopp - Chopeira</t>
        </is>
      </c>
      <c r="D1886" s="488" t="n">
        <v>0</v>
      </c>
      <c r="E1886" t="inlineStr">
        <is>
          <t>6/2024</t>
        </is>
      </c>
    </row>
    <row r="1887">
      <c r="A1887" t="inlineStr">
        <is>
          <t>Love Cabaret</t>
        </is>
      </c>
      <c r="B1887" t="inlineStr">
        <is>
          <t>2024-06-01</t>
        </is>
      </c>
      <c r="C1887" t="inlineStr">
        <is>
          <t>(+/-) Outras variações no fluxo de caixa</t>
        </is>
      </c>
      <c r="D1887" s="488" t="n">
        <v>0</v>
      </c>
      <c r="E1887" t="inlineStr">
        <is>
          <t>6/2024</t>
        </is>
      </c>
    </row>
    <row r="1888">
      <c r="A1888" t="inlineStr">
        <is>
          <t>Love Cabaret</t>
        </is>
      </c>
      <c r="B1888" t="inlineStr">
        <is>
          <t>2024-06-01</t>
        </is>
      </c>
      <c r="C1888" t="inlineStr">
        <is>
          <t>Remuneração Variável</t>
        </is>
      </c>
      <c r="D1888" s="488" t="n">
        <v>0</v>
      </c>
      <c r="E1888" t="inlineStr">
        <is>
          <t>6/2024</t>
        </is>
      </c>
    </row>
    <row r="1889">
      <c r="A1889" t="inlineStr">
        <is>
          <t>Love Cabaret</t>
        </is>
      </c>
      <c r="B1889" t="inlineStr">
        <is>
          <t>2024-06-01</t>
        </is>
      </c>
      <c r="C1889" t="inlineStr">
        <is>
          <t>Dividendos</t>
        </is>
      </c>
      <c r="D1889" s="488" t="n">
        <v>0</v>
      </c>
      <c r="E1889" t="inlineStr">
        <is>
          <t>6/2024</t>
        </is>
      </c>
    </row>
    <row r="1890">
      <c r="A1890" t="inlineStr">
        <is>
          <t>Love Cabaret</t>
        </is>
      </c>
      <c r="B1890" t="inlineStr">
        <is>
          <t>2024-06-01</t>
        </is>
      </c>
      <c r="C1890" t="inlineStr">
        <is>
          <t>Endividamento Geral</t>
        </is>
      </c>
      <c r="D1890" s="488" t="n">
        <v>0</v>
      </c>
      <c r="E1890" t="inlineStr">
        <is>
          <t>6/2024</t>
        </is>
      </c>
    </row>
    <row r="1891">
      <c r="A1891" t="inlineStr">
        <is>
          <t>Love Cabaret</t>
        </is>
      </c>
      <c r="B1891" t="inlineStr">
        <is>
          <t>2024-06-01</t>
        </is>
      </c>
      <c r="C1891" t="inlineStr">
        <is>
          <t>Processo Judicial</t>
        </is>
      </c>
      <c r="D1891" s="488" t="n">
        <v>0</v>
      </c>
      <c r="E1891" t="inlineStr">
        <is>
          <t>6/2024</t>
        </is>
      </c>
    </row>
    <row r="1892">
      <c r="A1892" t="inlineStr">
        <is>
          <t>Love Cabaret</t>
        </is>
      </c>
      <c r="B1892" t="inlineStr">
        <is>
          <t>2024-06-01</t>
        </is>
      </c>
      <c r="C1892" t="inlineStr">
        <is>
          <t>Processo Civil</t>
        </is>
      </c>
      <c r="D1892" s="488" t="n">
        <v>0</v>
      </c>
      <c r="E1892" t="inlineStr">
        <is>
          <t>6/2024</t>
        </is>
      </c>
    </row>
    <row r="1893">
      <c r="A1893" t="inlineStr">
        <is>
          <t>Love Cabaret</t>
        </is>
      </c>
      <c r="B1893" t="inlineStr">
        <is>
          <t>2024-06-01</t>
        </is>
      </c>
      <c r="C1893" t="inlineStr">
        <is>
          <t>Recurso Processual</t>
        </is>
      </c>
      <c r="D1893" s="488" t="n">
        <v>0</v>
      </c>
      <c r="E1893" t="inlineStr">
        <is>
          <t>6/2024</t>
        </is>
      </c>
    </row>
    <row r="1894">
      <c r="A1894" t="inlineStr">
        <is>
          <t>Love Cabaret</t>
        </is>
      </c>
      <c r="B1894" t="inlineStr">
        <is>
          <t>2024-06-01</t>
        </is>
      </c>
      <c r="C1894" t="inlineStr">
        <is>
          <t>Empréstimos Gerais</t>
        </is>
      </c>
      <c r="D1894" s="488" t="n">
        <v>0</v>
      </c>
      <c r="E1894" t="inlineStr">
        <is>
          <t>6/2024</t>
        </is>
      </c>
    </row>
    <row r="1895">
      <c r="A1895" t="inlineStr">
        <is>
          <t>Love Cabaret</t>
        </is>
      </c>
      <c r="B1895" t="inlineStr">
        <is>
          <t>2024-06-01</t>
        </is>
      </c>
      <c r="C1895" t="inlineStr">
        <is>
          <t>Total - Variações s/ Resultado Líquido</t>
        </is>
      </c>
      <c r="D1895" s="488" t="n">
        <v>0</v>
      </c>
      <c r="E1895" t="inlineStr">
        <is>
          <t>6/2024</t>
        </is>
      </c>
    </row>
    <row r="1896">
      <c r="A1896" t="inlineStr">
        <is>
          <t>Love Cabaret</t>
        </is>
      </c>
      <c r="B1896" t="inlineStr">
        <is>
          <t>2024-06-01</t>
        </is>
      </c>
      <c r="C1896" t="inlineStr">
        <is>
          <t>FCF</t>
        </is>
      </c>
      <c r="D1896" s="488" t="n">
        <v>0</v>
      </c>
      <c r="E1896" t="inlineStr">
        <is>
          <t>6/2024</t>
        </is>
      </c>
    </row>
    <row r="1897">
      <c r="A1897" t="inlineStr">
        <is>
          <t>Love Cabaret</t>
        </is>
      </c>
      <c r="B1897" t="inlineStr">
        <is>
          <t>2024-06-01</t>
        </is>
      </c>
      <c r="C1897" t="inlineStr">
        <is>
          <t>Saldo Operacional</t>
        </is>
      </c>
      <c r="D1897" s="488" t="n">
        <v>0</v>
      </c>
      <c r="E1897" t="inlineStr">
        <is>
          <t>6/2024</t>
        </is>
      </c>
    </row>
    <row r="1898">
      <c r="A1898" t="inlineStr">
        <is>
          <t>Love Cabaret</t>
        </is>
      </c>
      <c r="B1898" t="inlineStr">
        <is>
          <t>2024-07-01</t>
        </is>
      </c>
      <c r="C1898" t="inlineStr">
        <is>
          <t>FATURAMENTO BRUTO</t>
        </is>
      </c>
      <c r="D1898" s="488" t="n">
        <v>429963.57</v>
      </c>
      <c r="E1898" t="inlineStr">
        <is>
          <t>7/2024</t>
        </is>
      </c>
    </row>
    <row r="1899">
      <c r="A1899" t="inlineStr">
        <is>
          <t>Love Cabaret</t>
        </is>
      </c>
      <c r="B1899" t="inlineStr">
        <is>
          <t>2024-07-01</t>
        </is>
      </c>
      <c r="C1899" t="inlineStr">
        <is>
          <t>Alimentação</t>
        </is>
      </c>
      <c r="D1899" s="488" t="n">
        <v>65071</v>
      </c>
      <c r="E1899" t="inlineStr">
        <is>
          <t>7/2024</t>
        </is>
      </c>
    </row>
    <row r="1900">
      <c r="A1900" t="inlineStr">
        <is>
          <t>Love Cabaret</t>
        </is>
      </c>
      <c r="B1900" t="inlineStr">
        <is>
          <t>2024-07-01</t>
        </is>
      </c>
      <c r="C1900" t="inlineStr">
        <is>
          <t>Bebida</t>
        </is>
      </c>
      <c r="D1900" s="488" t="n">
        <v>181398</v>
      </c>
      <c r="E1900" t="inlineStr">
        <is>
          <t>7/2024</t>
        </is>
      </c>
    </row>
    <row r="1901">
      <c r="A1901" t="inlineStr">
        <is>
          <t>Love Cabaret</t>
        </is>
      </c>
      <c r="B1901" t="inlineStr">
        <is>
          <t>2024-07-01</t>
        </is>
      </c>
      <c r="C1901" t="inlineStr">
        <is>
          <t>Artístico (couvert/shows)</t>
        </is>
      </c>
      <c r="D1901" s="488" t="n">
        <v>121962.44</v>
      </c>
      <c r="E1901" t="inlineStr">
        <is>
          <t>7/2024</t>
        </is>
      </c>
    </row>
    <row r="1902">
      <c r="A1902" t="inlineStr">
        <is>
          <t>Love Cabaret</t>
        </is>
      </c>
      <c r="B1902" t="inlineStr">
        <is>
          <t>2024-07-01</t>
        </is>
      </c>
      <c r="C1902" t="inlineStr">
        <is>
          <t>Gifts</t>
        </is>
      </c>
      <c r="D1902" s="488" t="n">
        <v>0</v>
      </c>
      <c r="E1902" t="inlineStr">
        <is>
          <t>7/2024</t>
        </is>
      </c>
    </row>
    <row r="1903">
      <c r="A1903" t="inlineStr">
        <is>
          <t>Love Cabaret</t>
        </is>
      </c>
      <c r="B1903" t="inlineStr">
        <is>
          <t>2024-07-01</t>
        </is>
      </c>
      <c r="C1903" t="inlineStr">
        <is>
          <t>Serviço</t>
        </is>
      </c>
      <c r="D1903" s="488" t="n">
        <v>31189.88</v>
      </c>
      <c r="E1903" t="inlineStr">
        <is>
          <t>7/2024</t>
        </is>
      </c>
    </row>
    <row r="1904">
      <c r="A1904" t="inlineStr">
        <is>
          <t>Love Cabaret</t>
        </is>
      </c>
      <c r="B1904" t="inlineStr">
        <is>
          <t>2024-07-01</t>
        </is>
      </c>
      <c r="C1904" t="inlineStr">
        <is>
          <t>Eventos A&amp;B</t>
        </is>
      </c>
      <c r="D1904" s="488" t="n">
        <v>0</v>
      </c>
      <c r="E1904" t="inlineStr">
        <is>
          <t>7/2024</t>
        </is>
      </c>
    </row>
    <row r="1905">
      <c r="A1905" t="inlineStr">
        <is>
          <t>Love Cabaret</t>
        </is>
      </c>
      <c r="B1905" t="inlineStr">
        <is>
          <t>2024-07-01</t>
        </is>
      </c>
      <c r="C1905" t="inlineStr">
        <is>
          <t>Eventos Couvert</t>
        </is>
      </c>
      <c r="D1905" s="488" t="n">
        <v>0</v>
      </c>
      <c r="E1905" t="inlineStr">
        <is>
          <t>7/2024</t>
        </is>
      </c>
    </row>
    <row r="1906">
      <c r="A1906" t="inlineStr">
        <is>
          <t>Love Cabaret</t>
        </is>
      </c>
      <c r="B1906" t="inlineStr">
        <is>
          <t>2024-07-01</t>
        </is>
      </c>
      <c r="C1906" t="inlineStr">
        <is>
          <t>Eventos Locações</t>
        </is>
      </c>
      <c r="D1906" s="488" t="n">
        <v>0</v>
      </c>
      <c r="E1906" t="inlineStr">
        <is>
          <t>7/2024</t>
        </is>
      </c>
    </row>
    <row r="1907">
      <c r="A1907" t="inlineStr">
        <is>
          <t>Love Cabaret</t>
        </is>
      </c>
      <c r="B1907" t="inlineStr">
        <is>
          <t>2024-07-01</t>
        </is>
      </c>
      <c r="C1907" t="inlineStr">
        <is>
          <t>Eventos Rebate Fornecedores</t>
        </is>
      </c>
      <c r="D1907" s="488" t="n">
        <v>0</v>
      </c>
      <c r="E1907" t="inlineStr">
        <is>
          <t>7/2024</t>
        </is>
      </c>
    </row>
    <row r="1908">
      <c r="A1908" t="inlineStr">
        <is>
          <t>Love Cabaret</t>
        </is>
      </c>
      <c r="B1908" t="inlineStr">
        <is>
          <t>2024-07-01</t>
        </is>
      </c>
      <c r="C1908" t="inlineStr">
        <is>
          <t>Delivery</t>
        </is>
      </c>
      <c r="D1908" s="488" t="n">
        <v>0</v>
      </c>
      <c r="E1908" t="inlineStr">
        <is>
          <t>7/2024</t>
        </is>
      </c>
    </row>
    <row r="1909">
      <c r="A1909" t="inlineStr">
        <is>
          <t>Love Cabaret</t>
        </is>
      </c>
      <c r="B1909" t="inlineStr">
        <is>
          <t>2024-07-01</t>
        </is>
      </c>
      <c r="C1909" t="inlineStr">
        <is>
          <t>Outras Receitas</t>
        </is>
      </c>
      <c r="D1909" s="488" t="n">
        <v>30342.25</v>
      </c>
      <c r="E1909" t="inlineStr">
        <is>
          <t>7/2024</t>
        </is>
      </c>
    </row>
    <row r="1910">
      <c r="A1910" t="inlineStr">
        <is>
          <t>Love Cabaret</t>
        </is>
      </c>
      <c r="B1910" t="inlineStr">
        <is>
          <t>2024-07-01</t>
        </is>
      </c>
      <c r="C1910" t="inlineStr">
        <is>
          <t>(-) Desconto sobre Venda</t>
        </is>
      </c>
      <c r="D1910" s="488" t="n">
        <v>-10582.29</v>
      </c>
      <c r="E1910" t="inlineStr">
        <is>
          <t>7/2024</t>
        </is>
      </c>
    </row>
    <row r="1911">
      <c r="A1911" t="inlineStr">
        <is>
          <t>Love Cabaret</t>
        </is>
      </c>
      <c r="B1911" t="inlineStr">
        <is>
          <t>2024-07-01</t>
        </is>
      </c>
      <c r="C1911" t="inlineStr">
        <is>
          <t>Descontos - Operação</t>
        </is>
      </c>
      <c r="D1911" s="488" t="n">
        <v>-10582.29</v>
      </c>
      <c r="E1911" t="inlineStr">
        <is>
          <t>7/2024</t>
        </is>
      </c>
    </row>
    <row r="1912">
      <c r="A1912" t="inlineStr">
        <is>
          <t>Love Cabaret</t>
        </is>
      </c>
      <c r="B1912" t="inlineStr">
        <is>
          <t>2024-07-01</t>
        </is>
      </c>
      <c r="C1912" t="inlineStr">
        <is>
          <t>Desconto - Alimentação Escritório</t>
        </is>
      </c>
      <c r="D1912" s="488" t="n">
        <v>0</v>
      </c>
      <c r="E1912" t="inlineStr">
        <is>
          <t>7/2024</t>
        </is>
      </c>
    </row>
    <row r="1913">
      <c r="A1913" t="inlineStr">
        <is>
          <t>Love Cabaret</t>
        </is>
      </c>
      <c r="B1913" t="inlineStr">
        <is>
          <t>2024-07-01</t>
        </is>
      </c>
      <c r="C1913" t="inlineStr">
        <is>
          <t>Descontos - Marketing</t>
        </is>
      </c>
      <c r="D1913" s="488" t="n">
        <v>0</v>
      </c>
      <c r="E1913" t="inlineStr">
        <is>
          <t>7/2024</t>
        </is>
      </c>
    </row>
    <row r="1914">
      <c r="A1914" t="inlineStr">
        <is>
          <t>Love Cabaret</t>
        </is>
      </c>
      <c r="B1914" t="inlineStr">
        <is>
          <t>2024-07-01</t>
        </is>
      </c>
      <c r="C1914" t="inlineStr">
        <is>
          <t>% sobre Receita Bruta</t>
        </is>
      </c>
      <c r="D1914" s="488" t="n">
        <v>0</v>
      </c>
      <c r="E1914" t="inlineStr">
        <is>
          <t>7/2024</t>
        </is>
      </c>
    </row>
    <row r="1915">
      <c r="A1915" t="inlineStr">
        <is>
          <t>Love Cabaret</t>
        </is>
      </c>
      <c r="B1915" t="inlineStr">
        <is>
          <t>2024-07-01</t>
        </is>
      </c>
      <c r="C1915" t="inlineStr">
        <is>
          <t>(-) Impostos sobre Venda</t>
        </is>
      </c>
      <c r="D1915" s="488" t="n">
        <v>-26015.63</v>
      </c>
      <c r="E1915" t="inlineStr">
        <is>
          <t>7/2024</t>
        </is>
      </c>
    </row>
    <row r="1916">
      <c r="A1916" t="inlineStr">
        <is>
          <t>Love Cabaret</t>
        </is>
      </c>
      <c r="B1916" t="inlineStr">
        <is>
          <t>2024-07-01</t>
        </is>
      </c>
      <c r="C1916" t="inlineStr">
        <is>
          <t>PIS / COFINS</t>
        </is>
      </c>
      <c r="D1916" s="488" t="n">
        <v>-12101.28</v>
      </c>
      <c r="E1916" t="inlineStr">
        <is>
          <t>7/2024</t>
        </is>
      </c>
    </row>
    <row r="1917">
      <c r="A1917" t="inlineStr">
        <is>
          <t>Love Cabaret</t>
        </is>
      </c>
      <c r="B1917" t="inlineStr">
        <is>
          <t>2024-07-01</t>
        </is>
      </c>
      <c r="C1917" t="inlineStr">
        <is>
          <t>ICMS</t>
        </is>
      </c>
      <c r="D1917" s="488" t="n">
        <v>-7816.23</v>
      </c>
      <c r="E1917" t="inlineStr">
        <is>
          <t>7/2024</t>
        </is>
      </c>
    </row>
    <row r="1918">
      <c r="A1918" t="inlineStr">
        <is>
          <t>Love Cabaret</t>
        </is>
      </c>
      <c r="B1918" t="inlineStr">
        <is>
          <t>2024-07-01</t>
        </is>
      </c>
      <c r="C1918" t="inlineStr">
        <is>
          <t>ISS</t>
        </is>
      </c>
      <c r="D1918" s="488" t="n">
        <v>-6098.12</v>
      </c>
      <c r="E1918" t="inlineStr">
        <is>
          <t>7/2024</t>
        </is>
      </c>
    </row>
    <row r="1919">
      <c r="A1919" t="inlineStr">
        <is>
          <t>Love Cabaret</t>
        </is>
      </c>
      <c r="B1919" t="inlineStr">
        <is>
          <t>2024-07-01</t>
        </is>
      </c>
      <c r="C1919" t="inlineStr">
        <is>
          <t>RECEITA LÍQUIDA</t>
        </is>
      </c>
      <c r="D1919" s="488" t="n">
        <v>393365.65</v>
      </c>
      <c r="E1919" t="inlineStr">
        <is>
          <t>7/2024</t>
        </is>
      </c>
    </row>
    <row r="1920">
      <c r="A1920" t="inlineStr">
        <is>
          <t>Love Cabaret</t>
        </is>
      </c>
      <c r="B1920" t="inlineStr">
        <is>
          <t>2024-07-01</t>
        </is>
      </c>
      <c r="C1920" t="inlineStr">
        <is>
          <t>(-) Custo Mercadoria Vendida</t>
        </is>
      </c>
      <c r="D1920" s="488" t="n">
        <v>-75333.97</v>
      </c>
      <c r="E1920" t="inlineStr">
        <is>
          <t>7/2024</t>
        </is>
      </c>
    </row>
    <row r="1921">
      <c r="A1921" t="inlineStr">
        <is>
          <t>Love Cabaret</t>
        </is>
      </c>
      <c r="B1921" t="inlineStr">
        <is>
          <t>2024-07-01</t>
        </is>
      </c>
      <c r="C1921" t="inlineStr">
        <is>
          <t>Alimentação D</t>
        </is>
      </c>
      <c r="D1921" s="488" t="n">
        <v>-22353.14</v>
      </c>
      <c r="E1921" t="inlineStr">
        <is>
          <t>7/2024</t>
        </is>
      </c>
    </row>
    <row r="1922">
      <c r="A1922" t="inlineStr">
        <is>
          <t>Love Cabaret</t>
        </is>
      </c>
      <c r="B1922" t="inlineStr">
        <is>
          <t>2024-07-01</t>
        </is>
      </c>
      <c r="C1922" t="inlineStr">
        <is>
          <t>Bebida D</t>
        </is>
      </c>
      <c r="D1922" s="488" t="n">
        <v>-52980.83</v>
      </c>
      <c r="E1922" t="inlineStr">
        <is>
          <t>7/2024</t>
        </is>
      </c>
    </row>
    <row r="1923">
      <c r="A1923" t="inlineStr">
        <is>
          <t>Love Cabaret</t>
        </is>
      </c>
      <c r="B1923" t="inlineStr">
        <is>
          <t>2024-07-01</t>
        </is>
      </c>
      <c r="C1923" t="inlineStr">
        <is>
          <t>Embalagens</t>
        </is>
      </c>
      <c r="D1923" s="488" t="n">
        <v>0</v>
      </c>
      <c r="E1923" t="inlineStr">
        <is>
          <t>7/2024</t>
        </is>
      </c>
    </row>
    <row r="1924">
      <c r="A1924" t="inlineStr">
        <is>
          <t>Love Cabaret</t>
        </is>
      </c>
      <c r="B1924" t="inlineStr">
        <is>
          <t>2024-07-01</t>
        </is>
      </c>
      <c r="C1924" t="inlineStr">
        <is>
          <t>Eventos A&amp;B</t>
        </is>
      </c>
      <c r="D1924" s="488" t="n">
        <v>0</v>
      </c>
      <c r="E1924" t="inlineStr">
        <is>
          <t>7/2024</t>
        </is>
      </c>
    </row>
    <row r="1925">
      <c r="A1925" t="inlineStr">
        <is>
          <t>Love Cabaret</t>
        </is>
      </c>
      <c r="B1925" t="inlineStr">
        <is>
          <t>2024-07-01</t>
        </is>
      </c>
      <c r="C1925" t="inlineStr">
        <is>
          <t>% sobre Receita Bruta de A&amp;B</t>
        </is>
      </c>
      <c r="D1925" s="488" t="n">
        <v>-0.31</v>
      </c>
      <c r="E1925" t="inlineStr">
        <is>
          <t>7/2024</t>
        </is>
      </c>
    </row>
    <row r="1926">
      <c r="A1926" t="inlineStr">
        <is>
          <t>Love Cabaret</t>
        </is>
      </c>
      <c r="B1926" t="inlineStr">
        <is>
          <t>2024-07-01</t>
        </is>
      </c>
      <c r="C1926" t="inlineStr">
        <is>
          <t>% sobre Receita Líquida</t>
        </is>
      </c>
      <c r="D1926" s="488" t="n">
        <v>-0.19</v>
      </c>
      <c r="E1926" t="inlineStr">
        <is>
          <t>7/2024</t>
        </is>
      </c>
    </row>
    <row r="1927">
      <c r="A1927" t="inlineStr">
        <is>
          <t>Love Cabaret</t>
        </is>
      </c>
      <c r="B1927" t="inlineStr">
        <is>
          <t>2024-07-01</t>
        </is>
      </c>
      <c r="C1927" t="inlineStr">
        <is>
          <t>(-) Custos Artístico Geral</t>
        </is>
      </c>
      <c r="D1927" s="488" t="n">
        <v>-83019.82000000001</v>
      </c>
      <c r="E1927" t="inlineStr">
        <is>
          <t>7/2024</t>
        </is>
      </c>
    </row>
    <row r="1928">
      <c r="A1928" t="inlineStr">
        <is>
          <t>Love Cabaret</t>
        </is>
      </c>
      <c r="B1928" t="inlineStr">
        <is>
          <t>2024-07-01</t>
        </is>
      </c>
      <c r="C1928" t="inlineStr">
        <is>
          <t>Custos Artístico</t>
        </is>
      </c>
      <c r="D1928" s="488" t="n">
        <v>-48217.32</v>
      </c>
      <c r="E1928" t="inlineStr">
        <is>
          <t>7/2024</t>
        </is>
      </c>
    </row>
    <row r="1929">
      <c r="A1929" t="inlineStr">
        <is>
          <t>Love Cabaret</t>
        </is>
      </c>
      <c r="B1929" t="inlineStr">
        <is>
          <t>2024-07-01</t>
        </is>
      </c>
      <c r="C1929" t="inlineStr">
        <is>
          <t>Cachê de Músicos e Artistas</t>
        </is>
      </c>
      <c r="D1929" s="488" t="n">
        <v>-46331.53</v>
      </c>
      <c r="E1929" t="inlineStr">
        <is>
          <t>7/2024</t>
        </is>
      </c>
    </row>
    <row r="1930">
      <c r="A1930" t="inlineStr">
        <is>
          <t>Love Cabaret</t>
        </is>
      </c>
      <c r="B1930" t="inlineStr">
        <is>
          <t>2024-07-01</t>
        </is>
      </c>
      <c r="C1930" t="inlineStr">
        <is>
          <t>Alimentação e Transporte</t>
        </is>
      </c>
      <c r="D1930" s="488" t="n">
        <v>-1885.79</v>
      </c>
      <c r="E1930" t="inlineStr">
        <is>
          <t>7/2024</t>
        </is>
      </c>
    </row>
    <row r="1931">
      <c r="A1931" t="inlineStr">
        <is>
          <t>Love Cabaret</t>
        </is>
      </c>
      <c r="B1931" t="inlineStr">
        <is>
          <t>2024-07-01</t>
        </is>
      </c>
      <c r="C1931" t="inlineStr">
        <is>
          <t>Viagens e Estadias</t>
        </is>
      </c>
      <c r="D1931" s="488" t="n">
        <v>0</v>
      </c>
      <c r="E1931" t="inlineStr">
        <is>
          <t>7/2024</t>
        </is>
      </c>
    </row>
    <row r="1932">
      <c r="A1932" t="inlineStr">
        <is>
          <t>Love Cabaret</t>
        </is>
      </c>
      <c r="B1932" t="inlineStr">
        <is>
          <t>2024-07-01</t>
        </is>
      </c>
      <c r="C1932" t="inlineStr">
        <is>
          <t>Taxas e Licenças - Artístico</t>
        </is>
      </c>
      <c r="D1932" s="488" t="n">
        <v>0</v>
      </c>
      <c r="E1932" t="inlineStr">
        <is>
          <t>7/2024</t>
        </is>
      </c>
    </row>
    <row r="1933">
      <c r="A1933" t="inlineStr">
        <is>
          <t>Love Cabaret</t>
        </is>
      </c>
      <c r="B1933" t="inlineStr">
        <is>
          <t>2024-07-01</t>
        </is>
      </c>
      <c r="C1933" t="inlineStr">
        <is>
          <t>MDO Terceirizada - Artístico</t>
        </is>
      </c>
      <c r="D1933" s="488" t="n">
        <v>0</v>
      </c>
      <c r="E1933" t="inlineStr">
        <is>
          <t>7/2024</t>
        </is>
      </c>
    </row>
    <row r="1934">
      <c r="A1934" t="inlineStr">
        <is>
          <t>Love Cabaret</t>
        </is>
      </c>
      <c r="B1934" t="inlineStr">
        <is>
          <t>2024-07-01</t>
        </is>
      </c>
      <c r="C1934" t="inlineStr">
        <is>
          <t>Custos Ténico de Som</t>
        </is>
      </c>
      <c r="D1934" s="488" t="n">
        <v>-34802.5</v>
      </c>
      <c r="E1934" t="inlineStr">
        <is>
          <t>7/2024</t>
        </is>
      </c>
    </row>
    <row r="1935">
      <c r="A1935" t="inlineStr">
        <is>
          <t>Love Cabaret</t>
        </is>
      </c>
      <c r="B1935" t="inlineStr">
        <is>
          <t>2024-07-01</t>
        </is>
      </c>
      <c r="C1935" t="inlineStr">
        <is>
          <t>Técnico de Som / Luz</t>
        </is>
      </c>
      <c r="D1935" s="488" t="n">
        <v>-21000</v>
      </c>
      <c r="E1935" t="inlineStr">
        <is>
          <t>7/2024</t>
        </is>
      </c>
    </row>
    <row r="1936">
      <c r="A1936" t="inlineStr">
        <is>
          <t>Love Cabaret</t>
        </is>
      </c>
      <c r="B1936" t="inlineStr">
        <is>
          <t>2024-07-01</t>
        </is>
      </c>
      <c r="C1936" t="inlineStr">
        <is>
          <t>Locação de Equipamentos Fixo</t>
        </is>
      </c>
      <c r="D1936" s="488" t="n">
        <v>-9802.5</v>
      </c>
      <c r="E1936" t="inlineStr">
        <is>
          <t>7/2024</t>
        </is>
      </c>
    </row>
    <row r="1937">
      <c r="A1937" t="inlineStr">
        <is>
          <t>Love Cabaret</t>
        </is>
      </c>
      <c r="B1937" t="inlineStr">
        <is>
          <t>2024-07-01</t>
        </is>
      </c>
      <c r="C1937" t="inlineStr">
        <is>
          <t>Locação de Equipamentos Variável</t>
        </is>
      </c>
      <c r="D1937" s="488" t="n">
        <v>-4000</v>
      </c>
      <c r="E1937" t="inlineStr">
        <is>
          <t>7/2024</t>
        </is>
      </c>
    </row>
    <row r="1938">
      <c r="A1938" t="inlineStr">
        <is>
          <t>Love Cabaret</t>
        </is>
      </c>
      <c r="B1938" t="inlineStr">
        <is>
          <t>2024-07-01</t>
        </is>
      </c>
      <c r="C1938" t="inlineStr">
        <is>
          <t>% sobre Receita Artístico</t>
        </is>
      </c>
      <c r="D1938" s="488" t="n">
        <v>-0.68</v>
      </c>
      <c r="E1938" t="inlineStr">
        <is>
          <t>7/2024</t>
        </is>
      </c>
    </row>
    <row r="1939">
      <c r="A1939" t="inlineStr">
        <is>
          <t>Love Cabaret</t>
        </is>
      </c>
      <c r="B1939" t="inlineStr">
        <is>
          <t>2024-07-01</t>
        </is>
      </c>
      <c r="C1939" t="inlineStr">
        <is>
          <t>% sobre Receita Bruta</t>
        </is>
      </c>
      <c r="D1939" s="488" t="n">
        <v>-0.19</v>
      </c>
      <c r="E1939" t="inlineStr">
        <is>
          <t>7/2024</t>
        </is>
      </c>
    </row>
    <row r="1940">
      <c r="A1940" t="inlineStr">
        <is>
          <t>Love Cabaret</t>
        </is>
      </c>
      <c r="B1940" t="inlineStr">
        <is>
          <t>2024-07-01</t>
        </is>
      </c>
      <c r="C1940" t="inlineStr">
        <is>
          <t>(-) Custos Eventos</t>
        </is>
      </c>
      <c r="D1940" s="488" t="n">
        <v>0</v>
      </c>
      <c r="E1940" t="inlineStr">
        <is>
          <t>7/2024</t>
        </is>
      </c>
    </row>
    <row r="1941">
      <c r="A1941" t="inlineStr">
        <is>
          <t>Love Cabaret</t>
        </is>
      </c>
      <c r="B1941" t="inlineStr">
        <is>
          <t>2024-07-01</t>
        </is>
      </c>
      <c r="C1941" t="inlineStr">
        <is>
          <t>MDO</t>
        </is>
      </c>
      <c r="D1941" s="488" t="n">
        <v>0</v>
      </c>
      <c r="E1941" t="inlineStr">
        <is>
          <t>7/2024</t>
        </is>
      </c>
    </row>
    <row r="1942">
      <c r="A1942" t="inlineStr">
        <is>
          <t>Love Cabaret</t>
        </is>
      </c>
      <c r="B1942" t="inlineStr">
        <is>
          <t>2024-07-01</t>
        </is>
      </c>
      <c r="C1942" t="inlineStr">
        <is>
          <t>MDO Terceirizada - Eventos</t>
        </is>
      </c>
      <c r="D1942" s="488" t="n">
        <v>0</v>
      </c>
      <c r="E1942" t="inlineStr">
        <is>
          <t>7/2024</t>
        </is>
      </c>
    </row>
    <row r="1943">
      <c r="A1943" t="inlineStr">
        <is>
          <t>Love Cabaret</t>
        </is>
      </c>
      <c r="B1943" t="inlineStr">
        <is>
          <t>2024-07-01</t>
        </is>
      </c>
      <c r="C1943" t="inlineStr">
        <is>
          <t>Comissões de Vendas - Eventos</t>
        </is>
      </c>
      <c r="D1943" s="488" t="n">
        <v>0</v>
      </c>
      <c r="E1943" t="inlineStr">
        <is>
          <t>7/2024</t>
        </is>
      </c>
    </row>
    <row r="1944">
      <c r="A1944" t="inlineStr">
        <is>
          <t>Love Cabaret</t>
        </is>
      </c>
      <c r="B1944" t="inlineStr">
        <is>
          <t>2024-07-01</t>
        </is>
      </c>
      <c r="C1944" t="inlineStr">
        <is>
          <t>Serviços de Terceiros - Eventos</t>
        </is>
      </c>
      <c r="D1944" s="488" t="n">
        <v>0</v>
      </c>
      <c r="E1944" t="inlineStr">
        <is>
          <t>7/2024</t>
        </is>
      </c>
    </row>
    <row r="1945">
      <c r="A1945" t="inlineStr">
        <is>
          <t>Love Cabaret</t>
        </is>
      </c>
      <c r="B1945" t="inlineStr">
        <is>
          <t>2024-07-01</t>
        </is>
      </c>
      <c r="C1945" t="inlineStr">
        <is>
          <t>Serviços Terceirizados - Eventos</t>
        </is>
      </c>
      <c r="D1945" s="488" t="n">
        <v>0</v>
      </c>
      <c r="E1945" t="inlineStr">
        <is>
          <t>7/2024</t>
        </is>
      </c>
    </row>
    <row r="1946">
      <c r="A1946" t="inlineStr">
        <is>
          <t>Love Cabaret</t>
        </is>
      </c>
      <c r="B1946" t="inlineStr">
        <is>
          <t>2024-07-01</t>
        </is>
      </c>
      <c r="C1946" t="inlineStr">
        <is>
          <t>Serviço de Segurança - Eventos</t>
        </is>
      </c>
      <c r="D1946" s="488" t="n">
        <v>0</v>
      </c>
      <c r="E1946" t="inlineStr">
        <is>
          <t>7/2024</t>
        </is>
      </c>
    </row>
    <row r="1947">
      <c r="A1947" t="inlineStr">
        <is>
          <t>Love Cabaret</t>
        </is>
      </c>
      <c r="B1947" t="inlineStr">
        <is>
          <t>2024-07-01</t>
        </is>
      </c>
      <c r="C1947" t="inlineStr">
        <is>
          <t>Artistas e Palestrantes - Eventos</t>
        </is>
      </c>
      <c r="D1947" s="488" t="n">
        <v>0</v>
      </c>
      <c r="E1947" t="inlineStr">
        <is>
          <t>7/2024</t>
        </is>
      </c>
    </row>
    <row r="1948">
      <c r="A1948" t="inlineStr">
        <is>
          <t>Love Cabaret</t>
        </is>
      </c>
      <c r="B1948" t="inlineStr">
        <is>
          <t>2024-07-01</t>
        </is>
      </c>
      <c r="C1948" t="inlineStr">
        <is>
          <t>Decoração - Eventos</t>
        </is>
      </c>
      <c r="D1948" s="488" t="n">
        <v>0</v>
      </c>
      <c r="E1948" t="inlineStr">
        <is>
          <t>7/2024</t>
        </is>
      </c>
    </row>
    <row r="1949">
      <c r="A1949" t="inlineStr">
        <is>
          <t>Love Cabaret</t>
        </is>
      </c>
      <c r="B1949" t="inlineStr">
        <is>
          <t>2024-07-01</t>
        </is>
      </c>
      <c r="C1949" t="inlineStr">
        <is>
          <t>Material de Consumo</t>
        </is>
      </c>
      <c r="D1949" s="488" t="n">
        <v>0</v>
      </c>
      <c r="E1949" t="inlineStr">
        <is>
          <t>7/2024</t>
        </is>
      </c>
    </row>
    <row r="1950">
      <c r="A1950" t="inlineStr">
        <is>
          <t>Love Cabaret</t>
        </is>
      </c>
      <c r="B1950" t="inlineStr">
        <is>
          <t>2024-07-01</t>
        </is>
      </c>
      <c r="C1950" t="inlineStr">
        <is>
          <t>Material Descartável - Eventos</t>
        </is>
      </c>
      <c r="D1950" s="488" t="n">
        <v>0</v>
      </c>
      <c r="E1950" t="inlineStr">
        <is>
          <t>7/2024</t>
        </is>
      </c>
    </row>
    <row r="1951">
      <c r="A1951" t="inlineStr">
        <is>
          <t>Love Cabaret</t>
        </is>
      </c>
      <c r="B1951" t="inlineStr">
        <is>
          <t>2024-07-01</t>
        </is>
      </c>
      <c r="C1951" t="inlineStr">
        <is>
          <t>Brindes e Confraternizações - Eventos</t>
        </is>
      </c>
      <c r="D1951" s="488" t="n">
        <v>0</v>
      </c>
      <c r="E1951" t="inlineStr">
        <is>
          <t>7/2024</t>
        </is>
      </c>
    </row>
    <row r="1952">
      <c r="A1952" t="inlineStr">
        <is>
          <t>Love Cabaret</t>
        </is>
      </c>
      <c r="B1952" t="inlineStr">
        <is>
          <t>2024-07-01</t>
        </is>
      </c>
      <c r="C1952" t="inlineStr">
        <is>
          <t>Material de Escritório - Eventos</t>
        </is>
      </c>
      <c r="D1952" s="488" t="n">
        <v>0</v>
      </c>
      <c r="E1952" t="inlineStr">
        <is>
          <t>7/2024</t>
        </is>
      </c>
    </row>
    <row r="1953">
      <c r="A1953" t="inlineStr">
        <is>
          <t>Love Cabaret</t>
        </is>
      </c>
      <c r="B1953" t="inlineStr">
        <is>
          <t>2024-07-01</t>
        </is>
      </c>
      <c r="C1953" t="inlineStr">
        <is>
          <t>Material de Manutenção - Eventos</t>
        </is>
      </c>
      <c r="D1953" s="488" t="n">
        <v>0</v>
      </c>
      <c r="E1953" t="inlineStr">
        <is>
          <t>7/2024</t>
        </is>
      </c>
    </row>
    <row r="1954">
      <c r="A1954" t="inlineStr">
        <is>
          <t>Love Cabaret</t>
        </is>
      </c>
      <c r="B1954" t="inlineStr">
        <is>
          <t>2024-07-01</t>
        </is>
      </c>
      <c r="C1954" t="inlineStr">
        <is>
          <t>Manutenção Geral</t>
        </is>
      </c>
      <c r="D1954" s="488" t="n">
        <v>0</v>
      </c>
      <c r="E1954" t="inlineStr">
        <is>
          <t>7/2024</t>
        </is>
      </c>
    </row>
    <row r="1955">
      <c r="A1955" t="inlineStr">
        <is>
          <t>Love Cabaret</t>
        </is>
      </c>
      <c r="B1955" t="inlineStr">
        <is>
          <t>2024-07-01</t>
        </is>
      </c>
      <c r="C1955" t="inlineStr">
        <is>
          <t>Serviço de Manutenção - Estrutura - Eventos</t>
        </is>
      </c>
      <c r="D1955" s="488" t="n">
        <v>0</v>
      </c>
      <c r="E1955" t="inlineStr">
        <is>
          <t>7/2024</t>
        </is>
      </c>
    </row>
    <row r="1956">
      <c r="A1956" t="inlineStr">
        <is>
          <t>Love Cabaret</t>
        </is>
      </c>
      <c r="B1956" t="inlineStr">
        <is>
          <t>2024-07-01</t>
        </is>
      </c>
      <c r="C1956" t="inlineStr">
        <is>
          <t>Serviço de Manutenção - Equipamentos - Eventos</t>
        </is>
      </c>
      <c r="D1956" s="488" t="n">
        <v>0</v>
      </c>
      <c r="E1956" t="inlineStr">
        <is>
          <t>7/2024</t>
        </is>
      </c>
    </row>
    <row r="1957">
      <c r="A1957" t="inlineStr">
        <is>
          <t>Love Cabaret</t>
        </is>
      </c>
      <c r="B1957" t="inlineStr">
        <is>
          <t>2024-07-01</t>
        </is>
      </c>
      <c r="C1957" t="inlineStr">
        <is>
          <t>Transportes</t>
        </is>
      </c>
      <c r="D1957" s="488" t="n">
        <v>0</v>
      </c>
      <c r="E1957" t="inlineStr">
        <is>
          <t>7/2024</t>
        </is>
      </c>
    </row>
    <row r="1958">
      <c r="A1958" t="inlineStr">
        <is>
          <t>Love Cabaret</t>
        </is>
      </c>
      <c r="B1958" t="inlineStr">
        <is>
          <t>2024-07-01</t>
        </is>
      </c>
      <c r="C1958" t="inlineStr">
        <is>
          <t>Viagens e Estadias - Eventos</t>
        </is>
      </c>
      <c r="D1958" s="488" t="n">
        <v>0</v>
      </c>
      <c r="E1958" t="inlineStr">
        <is>
          <t>7/2024</t>
        </is>
      </c>
    </row>
    <row r="1959">
      <c r="A1959" t="inlineStr">
        <is>
          <t>Love Cabaret</t>
        </is>
      </c>
      <c r="B1959" t="inlineStr">
        <is>
          <t>2024-07-01</t>
        </is>
      </c>
      <c r="C1959" t="inlineStr">
        <is>
          <t>Transporte Equipe - Eventos</t>
        </is>
      </c>
      <c r="D1959" s="488" t="n">
        <v>0</v>
      </c>
      <c r="E1959" t="inlineStr">
        <is>
          <t>7/2024</t>
        </is>
      </c>
    </row>
    <row r="1960">
      <c r="A1960" t="inlineStr">
        <is>
          <t>Love Cabaret</t>
        </is>
      </c>
      <c r="B1960" t="inlineStr">
        <is>
          <t>2024-07-01</t>
        </is>
      </c>
      <c r="C1960" t="inlineStr">
        <is>
          <t>Fretes e Carretos - Eventos</t>
        </is>
      </c>
      <c r="D1960" s="488" t="n">
        <v>0</v>
      </c>
      <c r="E1960" t="inlineStr">
        <is>
          <t>7/2024</t>
        </is>
      </c>
    </row>
    <row r="1961">
      <c r="A1961" t="inlineStr">
        <is>
          <t>Love Cabaret</t>
        </is>
      </c>
      <c r="B1961" t="inlineStr">
        <is>
          <t>2024-07-01</t>
        </is>
      </c>
      <c r="C1961" t="inlineStr">
        <is>
          <t>Locações</t>
        </is>
      </c>
      <c r="D1961" s="488" t="n">
        <v>0</v>
      </c>
      <c r="E1961" t="inlineStr">
        <is>
          <t>7/2024</t>
        </is>
      </c>
    </row>
    <row r="1962">
      <c r="A1962" t="inlineStr">
        <is>
          <t>Love Cabaret</t>
        </is>
      </c>
      <c r="B1962" t="inlineStr">
        <is>
          <t>2024-07-01</t>
        </is>
      </c>
      <c r="C1962" t="inlineStr">
        <is>
          <t>Locação de Utensílios - Eventos</t>
        </is>
      </c>
      <c r="D1962" s="488" t="n">
        <v>0</v>
      </c>
      <c r="E1962" t="inlineStr">
        <is>
          <t>7/2024</t>
        </is>
      </c>
    </row>
    <row r="1963">
      <c r="A1963" t="inlineStr">
        <is>
          <t>Love Cabaret</t>
        </is>
      </c>
      <c r="B1963" t="inlineStr">
        <is>
          <t>2024-07-01</t>
        </is>
      </c>
      <c r="C1963" t="inlineStr">
        <is>
          <t>Locação de Equipamentos - Eventos</t>
        </is>
      </c>
      <c r="D1963" s="488" t="n">
        <v>0</v>
      </c>
      <c r="E1963" t="inlineStr">
        <is>
          <t>7/2024</t>
        </is>
      </c>
    </row>
    <row r="1964">
      <c r="A1964" t="inlineStr">
        <is>
          <t>Love Cabaret</t>
        </is>
      </c>
      <c r="B1964" t="inlineStr">
        <is>
          <t>2024-07-01</t>
        </is>
      </c>
      <c r="C1964" t="inlineStr">
        <is>
          <t>Locação de Mobiliário - Eventos</t>
        </is>
      </c>
      <c r="D1964" s="488" t="n">
        <v>0</v>
      </c>
      <c r="E1964" t="inlineStr">
        <is>
          <t>7/2024</t>
        </is>
      </c>
    </row>
    <row r="1965">
      <c r="A1965" t="inlineStr">
        <is>
          <t>Love Cabaret</t>
        </is>
      </c>
      <c r="B1965" t="inlineStr">
        <is>
          <t>2024-07-01</t>
        </is>
      </c>
      <c r="C1965" t="inlineStr">
        <is>
          <t>Locação de Coberturas - Eventos</t>
        </is>
      </c>
      <c r="D1965" s="488" t="n">
        <v>0</v>
      </c>
      <c r="E1965" t="inlineStr">
        <is>
          <t>7/2024</t>
        </is>
      </c>
    </row>
    <row r="1966">
      <c r="A1966" t="inlineStr">
        <is>
          <t>Love Cabaret</t>
        </is>
      </c>
      <c r="B1966" t="inlineStr">
        <is>
          <t>2024-07-01</t>
        </is>
      </c>
      <c r="C1966" t="inlineStr">
        <is>
          <t>Repasses Locação de Espaço</t>
        </is>
      </c>
      <c r="D1966" s="488" t="n">
        <v>0</v>
      </c>
      <c r="E1966" t="inlineStr">
        <is>
          <t>7/2024</t>
        </is>
      </c>
    </row>
    <row r="1967">
      <c r="A1967" t="inlineStr">
        <is>
          <t>Love Cabaret</t>
        </is>
      </c>
      <c r="B1967" t="inlineStr">
        <is>
          <t>2024-07-01</t>
        </is>
      </c>
      <c r="C1967" t="inlineStr">
        <is>
          <t>Repasse Gazit - Locação Aroo</t>
        </is>
      </c>
      <c r="D1967" s="488" t="n">
        <v>0</v>
      </c>
      <c r="E1967" t="inlineStr">
        <is>
          <t>7/2024</t>
        </is>
      </c>
    </row>
    <row r="1968">
      <c r="A1968" t="inlineStr">
        <is>
          <t>Love Cabaret</t>
        </is>
      </c>
      <c r="B1968" t="inlineStr">
        <is>
          <t>2024-07-01</t>
        </is>
      </c>
      <c r="C1968" t="inlineStr">
        <is>
          <t>Repasse Gazit - Locação Anexo Abaru</t>
        </is>
      </c>
      <c r="D1968" s="488" t="n">
        <v>0</v>
      </c>
      <c r="E1968" t="inlineStr">
        <is>
          <t>7/2024</t>
        </is>
      </c>
    </row>
    <row r="1969">
      <c r="A1969" t="inlineStr">
        <is>
          <t>Love Cabaret</t>
        </is>
      </c>
      <c r="B1969" t="inlineStr">
        <is>
          <t>2024-07-01</t>
        </is>
      </c>
      <c r="C1969" t="inlineStr">
        <is>
          <t>% sobre Receita de Eventos</t>
        </is>
      </c>
      <c r="D1969" s="488" t="n">
        <v>0</v>
      </c>
      <c r="E1969" t="inlineStr">
        <is>
          <t>7/2024</t>
        </is>
      </c>
    </row>
    <row r="1970">
      <c r="A1970" t="inlineStr">
        <is>
          <t>Love Cabaret</t>
        </is>
      </c>
      <c r="B1970" t="inlineStr">
        <is>
          <t>2024-07-01</t>
        </is>
      </c>
      <c r="C1970" t="inlineStr">
        <is>
          <t>% sobre Receita Bruta</t>
        </is>
      </c>
      <c r="D1970" s="488" t="n">
        <v>0</v>
      </c>
      <c r="E1970" t="inlineStr">
        <is>
          <t>7/2024</t>
        </is>
      </c>
    </row>
    <row r="1971">
      <c r="A1971" t="inlineStr">
        <is>
          <t>Love Cabaret</t>
        </is>
      </c>
      <c r="B1971" t="inlineStr">
        <is>
          <t>2024-07-01</t>
        </is>
      </c>
      <c r="C1971" t="inlineStr">
        <is>
          <t>(-) Dedução da Gorjeta</t>
        </is>
      </c>
      <c r="D1971" s="488" t="n">
        <v>-10900</v>
      </c>
      <c r="E1971" t="inlineStr">
        <is>
          <t>7/2024</t>
        </is>
      </c>
    </row>
    <row r="1972">
      <c r="A1972" t="inlineStr">
        <is>
          <t>Love Cabaret</t>
        </is>
      </c>
      <c r="B1972" t="inlineStr">
        <is>
          <t>2024-07-01</t>
        </is>
      </c>
      <c r="C1972" t="inlineStr">
        <is>
          <t>-  Comissões e Gorjeta</t>
        </is>
      </c>
      <c r="D1972" s="488" t="n">
        <v>-10900</v>
      </c>
      <c r="E1972" t="inlineStr">
        <is>
          <t>7/2024</t>
        </is>
      </c>
    </row>
    <row r="1973">
      <c r="A1973" t="inlineStr">
        <is>
          <t>Love Cabaret</t>
        </is>
      </c>
      <c r="B1973" t="inlineStr">
        <is>
          <t>2024-07-01</t>
        </is>
      </c>
      <c r="C1973" t="inlineStr">
        <is>
          <t>% sobre Receita Bruta</t>
        </is>
      </c>
      <c r="D1973" s="488" t="n">
        <v>-0.03</v>
      </c>
      <c r="E1973" t="inlineStr">
        <is>
          <t>7/2024</t>
        </is>
      </c>
    </row>
    <row r="1974">
      <c r="A1974" t="inlineStr">
        <is>
          <t>Love Cabaret</t>
        </is>
      </c>
      <c r="B1974" t="inlineStr">
        <is>
          <t>2024-07-01</t>
        </is>
      </c>
      <c r="C1974" t="inlineStr">
        <is>
          <t>(-) Deduções sobre Venda</t>
        </is>
      </c>
      <c r="D1974" s="488" t="n">
        <v>-2920.39</v>
      </c>
      <c r="E1974" t="inlineStr">
        <is>
          <t>7/2024</t>
        </is>
      </c>
    </row>
    <row r="1975">
      <c r="A1975" t="inlineStr">
        <is>
          <t>Love Cabaret</t>
        </is>
      </c>
      <c r="B1975" t="inlineStr">
        <is>
          <t>2024-07-01</t>
        </is>
      </c>
      <c r="C1975" t="inlineStr">
        <is>
          <t>Meios de pagamento</t>
        </is>
      </c>
      <c r="D1975" s="488" t="n">
        <v>-2920.39</v>
      </c>
      <c r="E1975" t="inlineStr">
        <is>
          <t>7/2024</t>
        </is>
      </c>
    </row>
    <row r="1976">
      <c r="A1976" t="inlineStr">
        <is>
          <t>Love Cabaret</t>
        </is>
      </c>
      <c r="B1976" t="inlineStr">
        <is>
          <t>2024-07-01</t>
        </is>
      </c>
      <c r="C1976" t="inlineStr">
        <is>
          <t>Meios de pagamento - Delivery</t>
        </is>
      </c>
      <c r="D1976" s="488" t="n">
        <v>0</v>
      </c>
      <c r="E1976" t="inlineStr">
        <is>
          <t>7/2024</t>
        </is>
      </c>
    </row>
    <row r="1977">
      <c r="A1977" t="inlineStr">
        <is>
          <t>Love Cabaret</t>
        </is>
      </c>
      <c r="B1977" t="inlineStr">
        <is>
          <t>2024-07-01</t>
        </is>
      </c>
      <c r="C1977" t="inlineStr">
        <is>
          <t>Inadimplência</t>
        </is>
      </c>
      <c r="D1977" s="488" t="n">
        <v>0</v>
      </c>
      <c r="E1977" t="inlineStr">
        <is>
          <t>7/2024</t>
        </is>
      </c>
    </row>
    <row r="1978">
      <c r="A1978" t="inlineStr">
        <is>
          <t>Love Cabaret</t>
        </is>
      </c>
      <c r="B1978" t="inlineStr">
        <is>
          <t>2024-07-01</t>
        </is>
      </c>
      <c r="C1978" t="inlineStr">
        <is>
          <t>Outros D</t>
        </is>
      </c>
      <c r="D1978" s="488" t="n">
        <v>0</v>
      </c>
      <c r="E1978" t="inlineStr">
        <is>
          <t>7/2024</t>
        </is>
      </c>
    </row>
    <row r="1979">
      <c r="A1979" t="inlineStr">
        <is>
          <t>Love Cabaret</t>
        </is>
      </c>
      <c r="B1979" t="inlineStr">
        <is>
          <t>2024-07-01</t>
        </is>
      </c>
      <c r="C1979" t="inlineStr">
        <is>
          <t>% sobre Receita Bruta</t>
        </is>
      </c>
      <c r="D1979" s="488" t="n">
        <v>-0.01</v>
      </c>
      <c r="E1979" t="inlineStr">
        <is>
          <t>7/2024</t>
        </is>
      </c>
    </row>
    <row r="1980">
      <c r="A1980" t="inlineStr">
        <is>
          <t>Love Cabaret</t>
        </is>
      </c>
      <c r="B1980" t="inlineStr">
        <is>
          <t>2024-07-01</t>
        </is>
      </c>
      <c r="C1980" t="inlineStr">
        <is>
          <t>MARGEM BRUTA DE CONTRIBUIÇÃO</t>
        </is>
      </c>
      <c r="D1980" s="488" t="n">
        <v>221191.47</v>
      </c>
      <c r="E1980" t="inlineStr">
        <is>
          <t>7/2024</t>
        </is>
      </c>
    </row>
    <row r="1981">
      <c r="A1981" t="inlineStr">
        <is>
          <t>Love Cabaret</t>
        </is>
      </c>
      <c r="B1981" t="inlineStr">
        <is>
          <t>2024-07-01</t>
        </is>
      </c>
      <c r="C1981" t="inlineStr">
        <is>
          <t>% sobre Receita</t>
        </is>
      </c>
      <c r="D1981" s="488" t="n">
        <v>0.51</v>
      </c>
      <c r="E1981" t="inlineStr">
        <is>
          <t>7/2024</t>
        </is>
      </c>
    </row>
    <row r="1982">
      <c r="A1982" t="inlineStr">
        <is>
          <t>Love Cabaret</t>
        </is>
      </c>
      <c r="B1982" t="inlineStr">
        <is>
          <t>2024-07-01</t>
        </is>
      </c>
      <c r="C1982" t="inlineStr">
        <is>
          <t>PESSOAL</t>
        </is>
      </c>
      <c r="D1982" s="488" t="n">
        <v>-144537.27</v>
      </c>
      <c r="E1982" t="inlineStr">
        <is>
          <t>7/2024</t>
        </is>
      </c>
    </row>
    <row r="1983">
      <c r="A1983" t="inlineStr">
        <is>
          <t>Love Cabaret</t>
        </is>
      </c>
      <c r="B1983" t="inlineStr">
        <is>
          <t>2024-07-01</t>
        </is>
      </c>
      <c r="C1983" t="inlineStr">
        <is>
          <t>PJ</t>
        </is>
      </c>
      <c r="D1983" s="488" t="n">
        <v>-48645</v>
      </c>
      <c r="E1983" t="inlineStr">
        <is>
          <t>7/2024</t>
        </is>
      </c>
    </row>
    <row r="1984">
      <c r="A1984" t="inlineStr">
        <is>
          <t>Love Cabaret</t>
        </is>
      </c>
      <c r="B1984" t="inlineStr">
        <is>
          <t>2024-07-01</t>
        </is>
      </c>
      <c r="C1984" t="inlineStr">
        <is>
          <t>- Squad</t>
        </is>
      </c>
      <c r="D1984" s="488" t="n">
        <v>-21100</v>
      </c>
      <c r="E1984" t="inlineStr">
        <is>
          <t>7/2024</t>
        </is>
      </c>
    </row>
    <row r="1985">
      <c r="A1985" t="inlineStr">
        <is>
          <t>Love Cabaret</t>
        </is>
      </c>
      <c r="B1985" t="inlineStr">
        <is>
          <t>2024-07-01</t>
        </is>
      </c>
      <c r="C1985" t="inlineStr">
        <is>
          <t>- Gerente</t>
        </is>
      </c>
      <c r="D1985" s="488" t="n">
        <v>-8800</v>
      </c>
      <c r="E1985" t="inlineStr">
        <is>
          <t>7/2024</t>
        </is>
      </c>
    </row>
    <row r="1986">
      <c r="A1986" t="inlineStr">
        <is>
          <t>Love Cabaret</t>
        </is>
      </c>
      <c r="B1986" t="inlineStr">
        <is>
          <t>2024-07-01</t>
        </is>
      </c>
      <c r="C1986" t="inlineStr">
        <is>
          <t>- Subgerente</t>
        </is>
      </c>
      <c r="D1986" s="488" t="n">
        <v>0</v>
      </c>
      <c r="E1986" t="inlineStr">
        <is>
          <t>7/2024</t>
        </is>
      </c>
    </row>
    <row r="1987">
      <c r="A1987" t="inlineStr">
        <is>
          <t>Love Cabaret</t>
        </is>
      </c>
      <c r="B1987" t="inlineStr">
        <is>
          <t>2024-07-01</t>
        </is>
      </c>
      <c r="C1987" t="inlineStr">
        <is>
          <t>- Coordenador</t>
        </is>
      </c>
      <c r="D1987" s="488" t="n">
        <v>-11245</v>
      </c>
      <c r="E1987" t="inlineStr">
        <is>
          <t>7/2024</t>
        </is>
      </c>
    </row>
    <row r="1988">
      <c r="A1988" t="inlineStr">
        <is>
          <t>Love Cabaret</t>
        </is>
      </c>
      <c r="B1988" t="inlineStr">
        <is>
          <t>2024-07-01</t>
        </is>
      </c>
      <c r="C1988" t="inlineStr">
        <is>
          <t>- Administrativa</t>
        </is>
      </c>
      <c r="D1988" s="488" t="n">
        <v>-3500</v>
      </c>
      <c r="E1988" t="inlineStr">
        <is>
          <t>7/2024</t>
        </is>
      </c>
    </row>
    <row r="1989">
      <c r="A1989" t="inlineStr">
        <is>
          <t>Love Cabaret</t>
        </is>
      </c>
      <c r="B1989" t="inlineStr">
        <is>
          <t>2024-07-01</t>
        </is>
      </c>
      <c r="C1989" t="inlineStr">
        <is>
          <t>- Chefe de Cozinha</t>
        </is>
      </c>
      <c r="D1989" s="488" t="n">
        <v>0</v>
      </c>
      <c r="E1989" t="inlineStr">
        <is>
          <t>7/2024</t>
        </is>
      </c>
    </row>
    <row r="1990">
      <c r="A1990" t="inlineStr">
        <is>
          <t>Love Cabaret</t>
        </is>
      </c>
      <c r="B1990" t="inlineStr">
        <is>
          <t>2024-07-01</t>
        </is>
      </c>
      <c r="C1990" t="inlineStr">
        <is>
          <t>- Chefe de Bar</t>
        </is>
      </c>
      <c r="D1990" s="488" t="n">
        <v>-4000</v>
      </c>
      <c r="E1990" t="inlineStr">
        <is>
          <t>7/2024</t>
        </is>
      </c>
    </row>
    <row r="1991">
      <c r="A1991" t="inlineStr">
        <is>
          <t>Love Cabaret</t>
        </is>
      </c>
      <c r="B1991" t="inlineStr">
        <is>
          <t>2024-07-01</t>
        </is>
      </c>
      <c r="C1991" t="inlineStr">
        <is>
          <t>- Sub Chefe de Cozinha</t>
        </is>
      </c>
      <c r="D1991" s="488" t="n">
        <v>0</v>
      </c>
      <c r="E1991" t="inlineStr">
        <is>
          <t>7/2024</t>
        </is>
      </c>
    </row>
    <row r="1992">
      <c r="A1992" t="inlineStr">
        <is>
          <t>Love Cabaret</t>
        </is>
      </c>
      <c r="B1992" t="inlineStr">
        <is>
          <t>2024-07-01</t>
        </is>
      </c>
      <c r="C1992" t="inlineStr">
        <is>
          <t>- Sub Chefe De Bar</t>
        </is>
      </c>
      <c r="D1992" s="488" t="n">
        <v>0</v>
      </c>
      <c r="E1992" t="inlineStr">
        <is>
          <t>7/2024</t>
        </is>
      </c>
    </row>
    <row r="1993">
      <c r="A1993" t="inlineStr">
        <is>
          <t>Love Cabaret</t>
        </is>
      </c>
      <c r="B1993" t="inlineStr">
        <is>
          <t>2024-07-01</t>
        </is>
      </c>
      <c r="C1993" t="inlineStr">
        <is>
          <t>- Maitre</t>
        </is>
      </c>
      <c r="D1993" s="488" t="n">
        <v>0</v>
      </c>
      <c r="E1993" t="inlineStr">
        <is>
          <t>7/2024</t>
        </is>
      </c>
    </row>
    <row r="1994">
      <c r="A1994" t="inlineStr">
        <is>
          <t>Love Cabaret</t>
        </is>
      </c>
      <c r="B1994" t="inlineStr">
        <is>
          <t>2024-07-01</t>
        </is>
      </c>
      <c r="C1994" t="inlineStr">
        <is>
          <t>- Chefe de Fila</t>
        </is>
      </c>
      <c r="D1994" s="488" t="n">
        <v>0</v>
      </c>
      <c r="E1994" t="inlineStr">
        <is>
          <t>7/2024</t>
        </is>
      </c>
    </row>
    <row r="1995">
      <c r="A1995" t="inlineStr">
        <is>
          <t>Love Cabaret</t>
        </is>
      </c>
      <c r="B1995" t="inlineStr">
        <is>
          <t>2024-07-01</t>
        </is>
      </c>
      <c r="C1995" t="inlineStr">
        <is>
          <t>- Hostess</t>
        </is>
      </c>
      <c r="D1995" s="488" t="n">
        <v>0</v>
      </c>
      <c r="E1995" t="inlineStr">
        <is>
          <t>7/2024</t>
        </is>
      </c>
    </row>
    <row r="1996">
      <c r="A1996" t="inlineStr">
        <is>
          <t>Love Cabaret</t>
        </is>
      </c>
      <c r="B1996" t="inlineStr">
        <is>
          <t>2024-07-01</t>
        </is>
      </c>
      <c r="C1996" t="inlineStr">
        <is>
          <t>MDO CLT - Salário</t>
        </is>
      </c>
      <c r="D1996" s="488" t="n">
        <v>-9440.98</v>
      </c>
      <c r="E1996" t="inlineStr">
        <is>
          <t>7/2024</t>
        </is>
      </c>
    </row>
    <row r="1997">
      <c r="A1997" t="inlineStr">
        <is>
          <t>Love Cabaret</t>
        </is>
      </c>
      <c r="B1997" t="inlineStr">
        <is>
          <t>2024-07-01</t>
        </is>
      </c>
      <c r="C1997" t="inlineStr">
        <is>
          <t>-  Maitre</t>
        </is>
      </c>
      <c r="D1997" s="488" t="n">
        <v>0</v>
      </c>
      <c r="E1997" t="inlineStr">
        <is>
          <t>7/2024</t>
        </is>
      </c>
    </row>
    <row r="1998">
      <c r="A1998" t="inlineStr">
        <is>
          <t>Love Cabaret</t>
        </is>
      </c>
      <c r="B1998" t="inlineStr">
        <is>
          <t>2024-07-01</t>
        </is>
      </c>
      <c r="C1998" t="inlineStr">
        <is>
          <t>-  Garçon III</t>
        </is>
      </c>
      <c r="D1998" s="488" t="n">
        <v>0</v>
      </c>
      <c r="E1998" t="inlineStr">
        <is>
          <t>7/2024</t>
        </is>
      </c>
    </row>
    <row r="1999">
      <c r="A1999" t="inlineStr">
        <is>
          <t>Love Cabaret</t>
        </is>
      </c>
      <c r="B1999" t="inlineStr">
        <is>
          <t>2024-07-01</t>
        </is>
      </c>
      <c r="C1999" t="inlineStr">
        <is>
          <t>-  Garçon II</t>
        </is>
      </c>
      <c r="D1999" s="488" t="n">
        <v>0</v>
      </c>
      <c r="E1999" t="inlineStr">
        <is>
          <t>7/2024</t>
        </is>
      </c>
    </row>
    <row r="2000">
      <c r="A2000" t="inlineStr">
        <is>
          <t>Love Cabaret</t>
        </is>
      </c>
      <c r="B2000" t="inlineStr">
        <is>
          <t>2024-07-01</t>
        </is>
      </c>
      <c r="C2000" t="inlineStr">
        <is>
          <t>-  Garçon I</t>
        </is>
      </c>
      <c r="D2000" s="488" t="n">
        <v>0</v>
      </c>
      <c r="E2000" t="inlineStr">
        <is>
          <t>7/2024</t>
        </is>
      </c>
    </row>
    <row r="2001">
      <c r="A2001" t="inlineStr">
        <is>
          <t>Love Cabaret</t>
        </is>
      </c>
      <c r="B2001" t="inlineStr">
        <is>
          <t>2024-07-01</t>
        </is>
      </c>
      <c r="C2001" t="inlineStr">
        <is>
          <t>-  Passador de Chopp</t>
        </is>
      </c>
      <c r="D2001" s="488" t="n">
        <v>0</v>
      </c>
      <c r="E2001" t="inlineStr">
        <is>
          <t>7/2024</t>
        </is>
      </c>
    </row>
    <row r="2002">
      <c r="A2002" t="inlineStr">
        <is>
          <t>Love Cabaret</t>
        </is>
      </c>
      <c r="B2002" t="inlineStr">
        <is>
          <t>2024-07-01</t>
        </is>
      </c>
      <c r="C2002" t="inlineStr">
        <is>
          <t>-  Cumin</t>
        </is>
      </c>
      <c r="D2002" s="488" t="n">
        <v>0</v>
      </c>
      <c r="E2002" t="inlineStr">
        <is>
          <t>7/2024</t>
        </is>
      </c>
    </row>
    <row r="2003">
      <c r="A2003" t="inlineStr">
        <is>
          <t>Love Cabaret</t>
        </is>
      </c>
      <c r="B2003" t="inlineStr">
        <is>
          <t>2024-07-01</t>
        </is>
      </c>
      <c r="C2003" t="inlineStr">
        <is>
          <t>-  Sub Chefe de Bar</t>
        </is>
      </c>
      <c r="D2003" s="488" t="n">
        <v>0</v>
      </c>
      <c r="E2003" t="inlineStr">
        <is>
          <t>7/2024</t>
        </is>
      </c>
    </row>
    <row r="2004">
      <c r="A2004" t="inlineStr">
        <is>
          <t>Love Cabaret</t>
        </is>
      </c>
      <c r="B2004" t="inlineStr">
        <is>
          <t>2024-07-01</t>
        </is>
      </c>
      <c r="C2004" t="inlineStr">
        <is>
          <t>-  Bartender III</t>
        </is>
      </c>
      <c r="D2004" s="488" t="n">
        <v>0</v>
      </c>
      <c r="E2004" t="inlineStr">
        <is>
          <t>7/2024</t>
        </is>
      </c>
    </row>
    <row r="2005">
      <c r="A2005" t="inlineStr">
        <is>
          <t>Love Cabaret</t>
        </is>
      </c>
      <c r="B2005" t="inlineStr">
        <is>
          <t>2024-07-01</t>
        </is>
      </c>
      <c r="C2005" t="inlineStr">
        <is>
          <t>-  Bartender II</t>
        </is>
      </c>
      <c r="D2005" s="488" t="n">
        <v>0</v>
      </c>
      <c r="E2005" t="inlineStr">
        <is>
          <t>7/2024</t>
        </is>
      </c>
    </row>
    <row r="2006">
      <c r="A2006" t="inlineStr">
        <is>
          <t>Love Cabaret</t>
        </is>
      </c>
      <c r="B2006" t="inlineStr">
        <is>
          <t>2024-07-01</t>
        </is>
      </c>
      <c r="C2006" t="inlineStr">
        <is>
          <t>-  Bartender I</t>
        </is>
      </c>
      <c r="D2006" s="488" t="n">
        <v>0</v>
      </c>
      <c r="E2006" t="inlineStr">
        <is>
          <t>7/2024</t>
        </is>
      </c>
    </row>
    <row r="2007">
      <c r="A2007" t="inlineStr">
        <is>
          <t>Love Cabaret</t>
        </is>
      </c>
      <c r="B2007" t="inlineStr">
        <is>
          <t>2024-07-01</t>
        </is>
      </c>
      <c r="C2007" t="inlineStr">
        <is>
          <t>-  Bar Back</t>
        </is>
      </c>
      <c r="D2007" s="488" t="n">
        <v>0</v>
      </c>
      <c r="E2007" t="inlineStr">
        <is>
          <t>7/2024</t>
        </is>
      </c>
    </row>
    <row r="2008">
      <c r="A2008" t="inlineStr">
        <is>
          <t>Love Cabaret</t>
        </is>
      </c>
      <c r="B2008" t="inlineStr">
        <is>
          <t>2024-07-01</t>
        </is>
      </c>
      <c r="C2008" t="inlineStr">
        <is>
          <t>-  Barista III</t>
        </is>
      </c>
      <c r="D2008" s="488" t="n">
        <v>0</v>
      </c>
      <c r="E2008" t="inlineStr">
        <is>
          <t>7/2024</t>
        </is>
      </c>
    </row>
    <row r="2009">
      <c r="A2009" t="inlineStr">
        <is>
          <t>Love Cabaret</t>
        </is>
      </c>
      <c r="B2009" t="inlineStr">
        <is>
          <t>2024-07-01</t>
        </is>
      </c>
      <c r="C2009" t="inlineStr">
        <is>
          <t>-  Barista II</t>
        </is>
      </c>
      <c r="D2009" s="488" t="n">
        <v>0</v>
      </c>
      <c r="E2009" t="inlineStr">
        <is>
          <t>7/2024</t>
        </is>
      </c>
    </row>
    <row r="2010">
      <c r="A2010" t="inlineStr">
        <is>
          <t>Love Cabaret</t>
        </is>
      </c>
      <c r="B2010" t="inlineStr">
        <is>
          <t>2024-07-01</t>
        </is>
      </c>
      <c r="C2010" t="inlineStr">
        <is>
          <t>-  Barista I</t>
        </is>
      </c>
      <c r="D2010" s="488" t="n">
        <v>0</v>
      </c>
      <c r="E2010" t="inlineStr">
        <is>
          <t>7/2024</t>
        </is>
      </c>
    </row>
    <row r="2011">
      <c r="A2011" t="inlineStr">
        <is>
          <t>Love Cabaret</t>
        </is>
      </c>
      <c r="B2011" t="inlineStr">
        <is>
          <t>2024-07-01</t>
        </is>
      </c>
      <c r="C2011" t="inlineStr">
        <is>
          <t>-  Chopeiro III</t>
        </is>
      </c>
      <c r="D2011" s="488" t="n">
        <v>0</v>
      </c>
      <c r="E2011" t="inlineStr">
        <is>
          <t>7/2024</t>
        </is>
      </c>
    </row>
    <row r="2012">
      <c r="A2012" t="inlineStr">
        <is>
          <t>Love Cabaret</t>
        </is>
      </c>
      <c r="B2012" t="inlineStr">
        <is>
          <t>2024-07-01</t>
        </is>
      </c>
      <c r="C2012" t="inlineStr">
        <is>
          <t>-  Chopeiro II</t>
        </is>
      </c>
      <c r="D2012" s="488" t="n">
        <v>0</v>
      </c>
      <c r="E2012" t="inlineStr">
        <is>
          <t>7/2024</t>
        </is>
      </c>
    </row>
    <row r="2013">
      <c r="A2013" t="inlineStr">
        <is>
          <t>Love Cabaret</t>
        </is>
      </c>
      <c r="B2013" t="inlineStr">
        <is>
          <t>2024-07-01</t>
        </is>
      </c>
      <c r="C2013" t="inlineStr">
        <is>
          <t>-  Chopeiro I</t>
        </is>
      </c>
      <c r="D2013" s="488" t="n">
        <v>0</v>
      </c>
      <c r="E2013" t="inlineStr">
        <is>
          <t>7/2024</t>
        </is>
      </c>
    </row>
    <row r="2014">
      <c r="A2014" t="inlineStr">
        <is>
          <t>Love Cabaret</t>
        </is>
      </c>
      <c r="B2014" t="inlineStr">
        <is>
          <t>2024-07-01</t>
        </is>
      </c>
      <c r="C2014" t="inlineStr">
        <is>
          <t>-  Sub Chefe de Cozinha</t>
        </is>
      </c>
      <c r="D2014" s="488" t="n">
        <v>0</v>
      </c>
      <c r="E2014" t="inlineStr">
        <is>
          <t>7/2024</t>
        </is>
      </c>
    </row>
    <row r="2015">
      <c r="A2015" t="inlineStr">
        <is>
          <t>Love Cabaret</t>
        </is>
      </c>
      <c r="B2015" t="inlineStr">
        <is>
          <t>2024-07-01</t>
        </is>
      </c>
      <c r="C2015" t="inlineStr">
        <is>
          <t>-  Cozinheiro Líder</t>
        </is>
      </c>
      <c r="D2015" s="488" t="n">
        <v>0</v>
      </c>
      <c r="E2015" t="inlineStr">
        <is>
          <t>7/2024</t>
        </is>
      </c>
    </row>
    <row r="2016">
      <c r="A2016" t="inlineStr">
        <is>
          <t>Love Cabaret</t>
        </is>
      </c>
      <c r="B2016" t="inlineStr">
        <is>
          <t>2024-07-01</t>
        </is>
      </c>
      <c r="C2016" t="inlineStr">
        <is>
          <t>-  Cozinheiro III</t>
        </is>
      </c>
      <c r="D2016" s="488" t="n">
        <v>0</v>
      </c>
      <c r="E2016" t="inlineStr">
        <is>
          <t>7/2024</t>
        </is>
      </c>
    </row>
    <row r="2017">
      <c r="A2017" t="inlineStr">
        <is>
          <t>Love Cabaret</t>
        </is>
      </c>
      <c r="B2017" t="inlineStr">
        <is>
          <t>2024-07-01</t>
        </is>
      </c>
      <c r="C2017" t="inlineStr">
        <is>
          <t>-  Cozinheiro II</t>
        </is>
      </c>
      <c r="D2017" s="488" t="n">
        <v>0</v>
      </c>
      <c r="E2017" t="inlineStr">
        <is>
          <t>7/2024</t>
        </is>
      </c>
    </row>
    <row r="2018">
      <c r="A2018" t="inlineStr">
        <is>
          <t>Love Cabaret</t>
        </is>
      </c>
      <c r="B2018" t="inlineStr">
        <is>
          <t>2024-07-01</t>
        </is>
      </c>
      <c r="C2018" t="inlineStr">
        <is>
          <t>-  Cozinheiro I</t>
        </is>
      </c>
      <c r="D2018" s="488" t="n">
        <v>0</v>
      </c>
      <c r="E2018" t="inlineStr">
        <is>
          <t>7/2024</t>
        </is>
      </c>
    </row>
    <row r="2019">
      <c r="A2019" t="inlineStr">
        <is>
          <t>Love Cabaret</t>
        </is>
      </c>
      <c r="B2019" t="inlineStr">
        <is>
          <t>2024-07-01</t>
        </is>
      </c>
      <c r="C2019" t="inlineStr">
        <is>
          <t>-  Ajud cozinha</t>
        </is>
      </c>
      <c r="D2019" s="488" t="n">
        <v>0</v>
      </c>
      <c r="E2019" t="inlineStr">
        <is>
          <t>7/2024</t>
        </is>
      </c>
    </row>
    <row r="2020">
      <c r="A2020" t="inlineStr">
        <is>
          <t>Love Cabaret</t>
        </is>
      </c>
      <c r="B2020" t="inlineStr">
        <is>
          <t>2024-07-01</t>
        </is>
      </c>
      <c r="C2020" t="inlineStr">
        <is>
          <t>-  Saladeiro</t>
        </is>
      </c>
      <c r="D2020" s="488" t="n">
        <v>0</v>
      </c>
      <c r="E2020" t="inlineStr">
        <is>
          <t>7/2024</t>
        </is>
      </c>
    </row>
    <row r="2021">
      <c r="A2021" t="inlineStr">
        <is>
          <t>Love Cabaret</t>
        </is>
      </c>
      <c r="B2021" t="inlineStr">
        <is>
          <t>2024-07-01</t>
        </is>
      </c>
      <c r="C2021" t="inlineStr">
        <is>
          <t>-  Pia</t>
        </is>
      </c>
      <c r="D2021" s="488" t="n">
        <v>0</v>
      </c>
      <c r="E2021" t="inlineStr">
        <is>
          <t>7/2024</t>
        </is>
      </c>
    </row>
    <row r="2022">
      <c r="A2022" t="inlineStr">
        <is>
          <t>Love Cabaret</t>
        </is>
      </c>
      <c r="B2022" t="inlineStr">
        <is>
          <t>2024-07-01</t>
        </is>
      </c>
      <c r="C2022" t="inlineStr">
        <is>
          <t>-  Sub Chefe de Confeitaria</t>
        </is>
      </c>
      <c r="D2022" s="488" t="n">
        <v>0</v>
      </c>
      <c r="E2022" t="inlineStr">
        <is>
          <t>7/2024</t>
        </is>
      </c>
    </row>
    <row r="2023">
      <c r="A2023" t="inlineStr">
        <is>
          <t>Love Cabaret</t>
        </is>
      </c>
      <c r="B2023" t="inlineStr">
        <is>
          <t>2024-07-01</t>
        </is>
      </c>
      <c r="C2023" t="inlineStr">
        <is>
          <t>-  Confeiteiro III</t>
        </is>
      </c>
      <c r="D2023" s="488" t="n">
        <v>0</v>
      </c>
      <c r="E2023" t="inlineStr">
        <is>
          <t>7/2024</t>
        </is>
      </c>
    </row>
    <row r="2024">
      <c r="A2024" t="inlineStr">
        <is>
          <t>Love Cabaret</t>
        </is>
      </c>
      <c r="B2024" t="inlineStr">
        <is>
          <t>2024-07-01</t>
        </is>
      </c>
      <c r="C2024" t="inlineStr">
        <is>
          <t>-  Confeiteiro II</t>
        </is>
      </c>
      <c r="D2024" s="488" t="n">
        <v>0</v>
      </c>
      <c r="E2024" t="inlineStr">
        <is>
          <t>7/2024</t>
        </is>
      </c>
    </row>
    <row r="2025">
      <c r="A2025" t="inlineStr">
        <is>
          <t>Love Cabaret</t>
        </is>
      </c>
      <c r="B2025" t="inlineStr">
        <is>
          <t>2024-07-01</t>
        </is>
      </c>
      <c r="C2025" t="inlineStr">
        <is>
          <t>-  Confeiteiro I</t>
        </is>
      </c>
      <c r="D2025" s="488" t="n">
        <v>0</v>
      </c>
      <c r="E2025" t="inlineStr">
        <is>
          <t>7/2024</t>
        </is>
      </c>
    </row>
    <row r="2026">
      <c r="A2026" t="inlineStr">
        <is>
          <t>Love Cabaret</t>
        </is>
      </c>
      <c r="B2026" t="inlineStr">
        <is>
          <t>2024-07-01</t>
        </is>
      </c>
      <c r="C2026" t="inlineStr">
        <is>
          <t>-  Copeiro</t>
        </is>
      </c>
      <c r="D2026" s="488" t="n">
        <v>0</v>
      </c>
      <c r="E2026" t="inlineStr">
        <is>
          <t>7/2024</t>
        </is>
      </c>
    </row>
    <row r="2027">
      <c r="A2027" t="inlineStr">
        <is>
          <t>Love Cabaret</t>
        </is>
      </c>
      <c r="B2027" t="inlineStr">
        <is>
          <t>2024-07-01</t>
        </is>
      </c>
      <c r="C2027" t="inlineStr">
        <is>
          <t>-  Pizzaiolo</t>
        </is>
      </c>
      <c r="D2027" s="488" t="n">
        <v>0</v>
      </c>
      <c r="E2027" t="inlineStr">
        <is>
          <t>7/2024</t>
        </is>
      </c>
    </row>
    <row r="2028">
      <c r="A2028" t="inlineStr">
        <is>
          <t>Love Cabaret</t>
        </is>
      </c>
      <c r="B2028" t="inlineStr">
        <is>
          <t>2024-07-01</t>
        </is>
      </c>
      <c r="C2028" t="inlineStr">
        <is>
          <t>-  Ajudante de Pizzaiolo</t>
        </is>
      </c>
      <c r="D2028" s="488" t="n">
        <v>0</v>
      </c>
      <c r="E2028" t="inlineStr">
        <is>
          <t>7/2024</t>
        </is>
      </c>
    </row>
    <row r="2029">
      <c r="A2029" t="inlineStr">
        <is>
          <t>Love Cabaret</t>
        </is>
      </c>
      <c r="B2029" t="inlineStr">
        <is>
          <t>2024-07-01</t>
        </is>
      </c>
      <c r="C2029" t="inlineStr">
        <is>
          <t>-  Boqueta</t>
        </is>
      </c>
      <c r="D2029" s="488" t="n">
        <v>0</v>
      </c>
      <c r="E2029" t="inlineStr">
        <is>
          <t>7/2024</t>
        </is>
      </c>
    </row>
    <row r="2030">
      <c r="A2030" t="inlineStr">
        <is>
          <t>Love Cabaret</t>
        </is>
      </c>
      <c r="B2030" t="inlineStr">
        <is>
          <t>2024-07-01</t>
        </is>
      </c>
      <c r="C2030" t="inlineStr">
        <is>
          <t>-  Churrasqueiro I</t>
        </is>
      </c>
      <c r="D2030" s="488" t="n">
        <v>0</v>
      </c>
      <c r="E2030" t="inlineStr">
        <is>
          <t>7/2024</t>
        </is>
      </c>
    </row>
    <row r="2031">
      <c r="A2031" t="inlineStr">
        <is>
          <t>Love Cabaret</t>
        </is>
      </c>
      <c r="B2031" t="inlineStr">
        <is>
          <t>2024-07-01</t>
        </is>
      </c>
      <c r="C2031" t="inlineStr">
        <is>
          <t>-  Churrasqueiro II</t>
        </is>
      </c>
      <c r="D2031" s="488" t="n">
        <v>0</v>
      </c>
      <c r="E2031" t="inlineStr">
        <is>
          <t>7/2024</t>
        </is>
      </c>
    </row>
    <row r="2032">
      <c r="A2032" t="inlineStr">
        <is>
          <t>Love Cabaret</t>
        </is>
      </c>
      <c r="B2032" t="inlineStr">
        <is>
          <t>2024-07-01</t>
        </is>
      </c>
      <c r="C2032" t="inlineStr">
        <is>
          <t>-  Churrasqueiro III</t>
        </is>
      </c>
      <c r="D2032" s="488" t="n">
        <v>0</v>
      </c>
      <c r="E2032" t="inlineStr">
        <is>
          <t>7/2024</t>
        </is>
      </c>
    </row>
    <row r="2033">
      <c r="A2033" t="inlineStr">
        <is>
          <t>Love Cabaret</t>
        </is>
      </c>
      <c r="B2033" t="inlineStr">
        <is>
          <t>2024-07-01</t>
        </is>
      </c>
      <c r="C2033" t="inlineStr">
        <is>
          <t>-  Ajud Limpeza</t>
        </is>
      </c>
      <c r="D2033" s="488" t="n">
        <v>0</v>
      </c>
      <c r="E2033" t="inlineStr">
        <is>
          <t>7/2024</t>
        </is>
      </c>
    </row>
    <row r="2034">
      <c r="A2034" t="inlineStr">
        <is>
          <t>Love Cabaret</t>
        </is>
      </c>
      <c r="B2034" t="inlineStr">
        <is>
          <t>2024-07-01</t>
        </is>
      </c>
      <c r="C2034" t="inlineStr">
        <is>
          <t>-  Estoquista III</t>
        </is>
      </c>
      <c r="D2034" s="488" t="n">
        <v>0</v>
      </c>
      <c r="E2034" t="inlineStr">
        <is>
          <t>7/2024</t>
        </is>
      </c>
    </row>
    <row r="2035">
      <c r="A2035" t="inlineStr">
        <is>
          <t>Love Cabaret</t>
        </is>
      </c>
      <c r="B2035" t="inlineStr">
        <is>
          <t>2024-07-01</t>
        </is>
      </c>
      <c r="C2035" t="inlineStr">
        <is>
          <t>-  Estoquista II</t>
        </is>
      </c>
      <c r="D2035" s="488" t="n">
        <v>0</v>
      </c>
      <c r="E2035" t="inlineStr">
        <is>
          <t>7/2024</t>
        </is>
      </c>
    </row>
    <row r="2036">
      <c r="A2036" t="inlineStr">
        <is>
          <t>Love Cabaret</t>
        </is>
      </c>
      <c r="B2036" t="inlineStr">
        <is>
          <t>2024-07-01</t>
        </is>
      </c>
      <c r="C2036" t="inlineStr">
        <is>
          <t>-  Estoquista I</t>
        </is>
      </c>
      <c r="D2036" s="488" t="n">
        <v>0</v>
      </c>
      <c r="E2036" t="inlineStr">
        <is>
          <t>7/2024</t>
        </is>
      </c>
    </row>
    <row r="2037">
      <c r="A2037" t="inlineStr">
        <is>
          <t>Love Cabaret</t>
        </is>
      </c>
      <c r="B2037" t="inlineStr">
        <is>
          <t>2024-07-01</t>
        </is>
      </c>
      <c r="C2037" t="inlineStr">
        <is>
          <t>-  Chefe de Manutenção</t>
        </is>
      </c>
      <c r="D2037" s="488" t="n">
        <v>0</v>
      </c>
      <c r="E2037" t="inlineStr">
        <is>
          <t>7/2024</t>
        </is>
      </c>
    </row>
    <row r="2038">
      <c r="A2038" t="inlineStr">
        <is>
          <t>Love Cabaret</t>
        </is>
      </c>
      <c r="B2038" t="inlineStr">
        <is>
          <t>2024-07-01</t>
        </is>
      </c>
      <c r="C2038" t="inlineStr">
        <is>
          <t>-  Aux. Manutenção III</t>
        </is>
      </c>
      <c r="D2038" s="488" t="n">
        <v>0</v>
      </c>
      <c r="E2038" t="inlineStr">
        <is>
          <t>7/2024</t>
        </is>
      </c>
    </row>
    <row r="2039">
      <c r="A2039" t="inlineStr">
        <is>
          <t>Love Cabaret</t>
        </is>
      </c>
      <c r="B2039" t="inlineStr">
        <is>
          <t>2024-07-01</t>
        </is>
      </c>
      <c r="C2039" t="inlineStr">
        <is>
          <t>-  Aux. Manutenção II</t>
        </is>
      </c>
      <c r="D2039" s="488" t="n">
        <v>0</v>
      </c>
      <c r="E2039" t="inlineStr">
        <is>
          <t>7/2024</t>
        </is>
      </c>
    </row>
    <row r="2040">
      <c r="A2040" t="inlineStr">
        <is>
          <t>Love Cabaret</t>
        </is>
      </c>
      <c r="B2040" t="inlineStr">
        <is>
          <t>2024-07-01</t>
        </is>
      </c>
      <c r="C2040" t="inlineStr">
        <is>
          <t>-  Aux. Manutenção I</t>
        </is>
      </c>
      <c r="D2040" s="488" t="n">
        <v>0</v>
      </c>
      <c r="E2040" t="inlineStr">
        <is>
          <t>7/2024</t>
        </is>
      </c>
    </row>
    <row r="2041">
      <c r="A2041" t="inlineStr">
        <is>
          <t>Love Cabaret</t>
        </is>
      </c>
      <c r="B2041" t="inlineStr">
        <is>
          <t>2024-07-01</t>
        </is>
      </c>
      <c r="C2041" t="inlineStr">
        <is>
          <t>-  Chefe da Portaria</t>
        </is>
      </c>
      <c r="D2041" s="488" t="n">
        <v>0</v>
      </c>
      <c r="E2041" t="inlineStr">
        <is>
          <t>7/2024</t>
        </is>
      </c>
    </row>
    <row r="2042">
      <c r="A2042" t="inlineStr">
        <is>
          <t>Love Cabaret</t>
        </is>
      </c>
      <c r="B2042" t="inlineStr">
        <is>
          <t>2024-07-01</t>
        </is>
      </c>
      <c r="C2042" t="inlineStr">
        <is>
          <t>-  Porteiro III</t>
        </is>
      </c>
      <c r="D2042" s="488" t="n">
        <v>0</v>
      </c>
      <c r="E2042" t="inlineStr">
        <is>
          <t>7/2024</t>
        </is>
      </c>
    </row>
    <row r="2043">
      <c r="A2043" t="inlineStr">
        <is>
          <t>Love Cabaret</t>
        </is>
      </c>
      <c r="B2043" t="inlineStr">
        <is>
          <t>2024-07-01</t>
        </is>
      </c>
      <c r="C2043" t="inlineStr">
        <is>
          <t>-  Porteiro II</t>
        </is>
      </c>
      <c r="D2043" s="488" t="n">
        <v>0</v>
      </c>
      <c r="E2043" t="inlineStr">
        <is>
          <t>7/2024</t>
        </is>
      </c>
    </row>
    <row r="2044">
      <c r="A2044" t="inlineStr">
        <is>
          <t>Love Cabaret</t>
        </is>
      </c>
      <c r="B2044" t="inlineStr">
        <is>
          <t>2024-07-01</t>
        </is>
      </c>
      <c r="C2044" t="inlineStr">
        <is>
          <t>-  Porteiro I</t>
        </is>
      </c>
      <c r="D2044" s="488" t="n">
        <v>0</v>
      </c>
      <c r="E2044" t="inlineStr">
        <is>
          <t>7/2024</t>
        </is>
      </c>
    </row>
    <row r="2045">
      <c r="A2045" t="inlineStr">
        <is>
          <t>Love Cabaret</t>
        </is>
      </c>
      <c r="B2045" t="inlineStr">
        <is>
          <t>2024-07-01</t>
        </is>
      </c>
      <c r="C2045" t="inlineStr">
        <is>
          <t>-  Hostess III</t>
        </is>
      </c>
      <c r="D2045" s="488" t="n">
        <v>0</v>
      </c>
      <c r="E2045" t="inlineStr">
        <is>
          <t>7/2024</t>
        </is>
      </c>
    </row>
    <row r="2046">
      <c r="A2046" t="inlineStr">
        <is>
          <t>Love Cabaret</t>
        </is>
      </c>
      <c r="B2046" t="inlineStr">
        <is>
          <t>2024-07-01</t>
        </is>
      </c>
      <c r="C2046" t="inlineStr">
        <is>
          <t>-  Hostess II</t>
        </is>
      </c>
      <c r="D2046" s="488" t="n">
        <v>0</v>
      </c>
      <c r="E2046" t="inlineStr">
        <is>
          <t>7/2024</t>
        </is>
      </c>
    </row>
    <row r="2047">
      <c r="A2047" t="inlineStr">
        <is>
          <t>Love Cabaret</t>
        </is>
      </c>
      <c r="B2047" t="inlineStr">
        <is>
          <t>2024-07-01</t>
        </is>
      </c>
      <c r="C2047" t="inlineStr">
        <is>
          <t>-  Hostess I</t>
        </is>
      </c>
      <c r="D2047" s="488" t="n">
        <v>0</v>
      </c>
      <c r="E2047" t="inlineStr">
        <is>
          <t>7/2024</t>
        </is>
      </c>
    </row>
    <row r="2048">
      <c r="A2048" t="inlineStr">
        <is>
          <t>Love Cabaret</t>
        </is>
      </c>
      <c r="B2048" t="inlineStr">
        <is>
          <t>2024-07-01</t>
        </is>
      </c>
      <c r="C2048" t="inlineStr">
        <is>
          <t>-  Chefe de Bilheteria</t>
        </is>
      </c>
      <c r="D2048" s="488" t="n">
        <v>0</v>
      </c>
      <c r="E2048" t="inlineStr">
        <is>
          <t>7/2024</t>
        </is>
      </c>
    </row>
    <row r="2049">
      <c r="A2049" t="inlineStr">
        <is>
          <t>Love Cabaret</t>
        </is>
      </c>
      <c r="B2049" t="inlineStr">
        <is>
          <t>2024-07-01</t>
        </is>
      </c>
      <c r="C2049" t="inlineStr">
        <is>
          <t>-  Bilheteiro III</t>
        </is>
      </c>
      <c r="D2049" s="488" t="n">
        <v>0</v>
      </c>
      <c r="E2049" t="inlineStr">
        <is>
          <t>7/2024</t>
        </is>
      </c>
    </row>
    <row r="2050">
      <c r="A2050" t="inlineStr">
        <is>
          <t>Love Cabaret</t>
        </is>
      </c>
      <c r="B2050" t="inlineStr">
        <is>
          <t>2024-07-01</t>
        </is>
      </c>
      <c r="C2050" t="inlineStr">
        <is>
          <t>-  Bilheteiro II</t>
        </is>
      </c>
      <c r="D2050" s="488" t="n">
        <v>0</v>
      </c>
      <c r="E2050" t="inlineStr">
        <is>
          <t>7/2024</t>
        </is>
      </c>
    </row>
    <row r="2051">
      <c r="A2051" t="inlineStr">
        <is>
          <t>Love Cabaret</t>
        </is>
      </c>
      <c r="B2051" t="inlineStr">
        <is>
          <t>2024-07-01</t>
        </is>
      </c>
      <c r="C2051" t="inlineStr">
        <is>
          <t>-  Bilheteiro I</t>
        </is>
      </c>
      <c r="D2051" s="488" t="n">
        <v>0</v>
      </c>
      <c r="E2051" t="inlineStr">
        <is>
          <t>7/2024</t>
        </is>
      </c>
    </row>
    <row r="2052">
      <c r="A2052" t="inlineStr">
        <is>
          <t>Love Cabaret</t>
        </is>
      </c>
      <c r="B2052" t="inlineStr">
        <is>
          <t>2024-07-01</t>
        </is>
      </c>
      <c r="C2052" t="inlineStr">
        <is>
          <t>-  Caixa</t>
        </is>
      </c>
      <c r="D2052" s="488" t="n">
        <v>0</v>
      </c>
      <c r="E2052" t="inlineStr">
        <is>
          <t>7/2024</t>
        </is>
      </c>
    </row>
    <row r="2053">
      <c r="A2053" t="inlineStr">
        <is>
          <t>Love Cabaret</t>
        </is>
      </c>
      <c r="B2053" t="inlineStr">
        <is>
          <t>2024-07-01</t>
        </is>
      </c>
      <c r="C2053" t="inlineStr">
        <is>
          <t>-  Operador de Delivery</t>
        </is>
      </c>
      <c r="D2053" s="488" t="n">
        <v>0</v>
      </c>
      <c r="E2053" t="inlineStr">
        <is>
          <t>7/2024</t>
        </is>
      </c>
    </row>
    <row r="2054">
      <c r="A2054" t="inlineStr">
        <is>
          <t>Love Cabaret</t>
        </is>
      </c>
      <c r="B2054" t="inlineStr">
        <is>
          <t>2024-07-01</t>
        </is>
      </c>
      <c r="C2054" t="inlineStr">
        <is>
          <t>E-Staff</t>
        </is>
      </c>
      <c r="D2054" s="488" t="n">
        <v>-61182</v>
      </c>
      <c r="E2054" t="inlineStr">
        <is>
          <t>7/2024</t>
        </is>
      </c>
    </row>
    <row r="2055">
      <c r="A2055" t="inlineStr">
        <is>
          <t>Love Cabaret</t>
        </is>
      </c>
      <c r="B2055" t="inlineStr">
        <is>
          <t>2024-07-01</t>
        </is>
      </c>
      <c r="C2055" t="inlineStr">
        <is>
          <t>Mão de Obra Extra</t>
        </is>
      </c>
      <c r="D2055" s="488" t="n">
        <v>-61182</v>
      </c>
      <c r="E2055" t="inlineStr">
        <is>
          <t>7/2024</t>
        </is>
      </c>
    </row>
    <row r="2056">
      <c r="A2056" t="inlineStr">
        <is>
          <t>Love Cabaret</t>
        </is>
      </c>
      <c r="B2056" t="inlineStr">
        <is>
          <t>2024-07-01</t>
        </is>
      </c>
      <c r="C2056" t="inlineStr">
        <is>
          <t>-  Gorjeta (Retenção Estaff) (+)</t>
        </is>
      </c>
      <c r="D2056" s="488" t="n">
        <v>30591</v>
      </c>
      <c r="E2056" t="inlineStr">
        <is>
          <t>7/2024</t>
        </is>
      </c>
    </row>
    <row r="2057">
      <c r="A2057" t="inlineStr">
        <is>
          <t>Love Cabaret</t>
        </is>
      </c>
      <c r="B2057" t="inlineStr">
        <is>
          <t>2024-07-01</t>
        </is>
      </c>
      <c r="C2057" t="inlineStr">
        <is>
          <t>Encargos e Provisões</t>
        </is>
      </c>
      <c r="D2057" s="488" t="n">
        <v>-6298.13</v>
      </c>
      <c r="E2057" t="inlineStr">
        <is>
          <t>7/2024</t>
        </is>
      </c>
    </row>
    <row r="2058">
      <c r="A2058" t="inlineStr">
        <is>
          <t>Love Cabaret</t>
        </is>
      </c>
      <c r="B2058" t="inlineStr">
        <is>
          <t>2024-07-01</t>
        </is>
      </c>
      <c r="C2058" t="inlineStr">
        <is>
          <t>-  FGTS</t>
        </is>
      </c>
      <c r="D2058" s="488" t="n">
        <v>-889.62</v>
      </c>
      <c r="E2058" t="inlineStr">
        <is>
          <t>7/2024</t>
        </is>
      </c>
    </row>
    <row r="2059">
      <c r="A2059" t="inlineStr">
        <is>
          <t>Love Cabaret</t>
        </is>
      </c>
      <c r="B2059" t="inlineStr">
        <is>
          <t>2024-07-01</t>
        </is>
      </c>
      <c r="C2059" t="inlineStr">
        <is>
          <t>-  INSS Patronal</t>
        </is>
      </c>
      <c r="D2059" s="488" t="n">
        <v>-3257.66</v>
      </c>
      <c r="E2059" t="inlineStr">
        <is>
          <t>7/2024</t>
        </is>
      </c>
    </row>
    <row r="2060">
      <c r="A2060" t="inlineStr">
        <is>
          <t>Love Cabaret</t>
        </is>
      </c>
      <c r="B2060" t="inlineStr">
        <is>
          <t>2024-07-01</t>
        </is>
      </c>
      <c r="C2060" t="inlineStr">
        <is>
          <t>-  INSS Segurados</t>
        </is>
      </c>
      <c r="D2060" s="488" t="n">
        <v>0</v>
      </c>
      <c r="E2060" t="inlineStr">
        <is>
          <t>7/2024</t>
        </is>
      </c>
    </row>
    <row r="2061">
      <c r="A2061" t="inlineStr">
        <is>
          <t>Love Cabaret</t>
        </is>
      </c>
      <c r="B2061" t="inlineStr">
        <is>
          <t>2024-07-01</t>
        </is>
      </c>
      <c r="C2061" t="inlineStr">
        <is>
          <t>-  13º Salário</t>
        </is>
      </c>
      <c r="D2061" s="488" t="n">
        <v>-921.79</v>
      </c>
      <c r="E2061" t="inlineStr">
        <is>
          <t>7/2024</t>
        </is>
      </c>
    </row>
    <row r="2062">
      <c r="A2062" t="inlineStr">
        <is>
          <t>Love Cabaret</t>
        </is>
      </c>
      <c r="B2062" t="inlineStr">
        <is>
          <t>2024-07-01</t>
        </is>
      </c>
      <c r="C2062" t="inlineStr">
        <is>
          <t>-  Férias</t>
        </is>
      </c>
      <c r="D2062" s="488" t="n">
        <v>0</v>
      </c>
      <c r="E2062" t="inlineStr">
        <is>
          <t>7/2024</t>
        </is>
      </c>
    </row>
    <row r="2063">
      <c r="A2063" t="inlineStr">
        <is>
          <t>Love Cabaret</t>
        </is>
      </c>
      <c r="B2063" t="inlineStr">
        <is>
          <t>2024-07-01</t>
        </is>
      </c>
      <c r="C2063" t="inlineStr">
        <is>
          <t>-  FGTS sobre 13º Salários</t>
        </is>
      </c>
      <c r="D2063" s="488" t="n">
        <v>-310.58</v>
      </c>
      <c r="E2063" t="inlineStr">
        <is>
          <t>7/2024</t>
        </is>
      </c>
    </row>
    <row r="2064">
      <c r="A2064" t="inlineStr">
        <is>
          <t>Love Cabaret</t>
        </is>
      </c>
      <c r="B2064" t="inlineStr">
        <is>
          <t>2024-07-01</t>
        </is>
      </c>
      <c r="C2064" t="inlineStr">
        <is>
          <t>-  FGTS sobre Férias</t>
        </is>
      </c>
      <c r="D2064" s="488" t="n">
        <v>-92.84</v>
      </c>
      <c r="E2064" t="inlineStr">
        <is>
          <t>7/2024</t>
        </is>
      </c>
    </row>
    <row r="2065">
      <c r="A2065" t="inlineStr">
        <is>
          <t>Love Cabaret</t>
        </is>
      </c>
      <c r="B2065" t="inlineStr">
        <is>
          <t>2024-07-01</t>
        </is>
      </c>
      <c r="C2065" t="inlineStr">
        <is>
          <t>-  INSS sobre 13º Salários</t>
        </is>
      </c>
      <c r="D2065" s="488" t="n">
        <v>0</v>
      </c>
      <c r="E2065" t="inlineStr">
        <is>
          <t>7/2024</t>
        </is>
      </c>
    </row>
    <row r="2066">
      <c r="A2066" t="inlineStr">
        <is>
          <t>Love Cabaret</t>
        </is>
      </c>
      <c r="B2066" t="inlineStr">
        <is>
          <t>2024-07-01</t>
        </is>
      </c>
      <c r="C2066" t="inlineStr">
        <is>
          <t>-  INSS sobre Férias</t>
        </is>
      </c>
      <c r="D2066" s="488" t="n">
        <v>0</v>
      </c>
      <c r="E2066" t="inlineStr">
        <is>
          <t>7/2024</t>
        </is>
      </c>
    </row>
    <row r="2067">
      <c r="A2067" t="inlineStr">
        <is>
          <t>Love Cabaret</t>
        </is>
      </c>
      <c r="B2067" t="inlineStr">
        <is>
          <t>2024-07-01</t>
        </is>
      </c>
      <c r="C2067" t="inlineStr">
        <is>
          <t>-  Rescisão</t>
        </is>
      </c>
      <c r="D2067" s="488" t="n">
        <v>0</v>
      </c>
      <c r="E2067" t="inlineStr">
        <is>
          <t>7/2024</t>
        </is>
      </c>
    </row>
    <row r="2068">
      <c r="A2068" t="inlineStr">
        <is>
          <t>Love Cabaret</t>
        </is>
      </c>
      <c r="B2068" t="inlineStr">
        <is>
          <t>2024-07-01</t>
        </is>
      </c>
      <c r="C2068" t="inlineStr">
        <is>
          <t>-  Multa Rescisória</t>
        </is>
      </c>
      <c r="D2068" s="488" t="n">
        <v>0</v>
      </c>
      <c r="E2068" t="inlineStr">
        <is>
          <t>7/2024</t>
        </is>
      </c>
    </row>
    <row r="2069">
      <c r="A2069" t="inlineStr">
        <is>
          <t>Love Cabaret</t>
        </is>
      </c>
      <c r="B2069" t="inlineStr">
        <is>
          <t>2024-07-01</t>
        </is>
      </c>
      <c r="C2069" t="inlineStr">
        <is>
          <t>-  Ações trabalhistas</t>
        </is>
      </c>
      <c r="D2069" s="488" t="n">
        <v>0</v>
      </c>
      <c r="E2069" t="inlineStr">
        <is>
          <t>7/2024</t>
        </is>
      </c>
    </row>
    <row r="2070">
      <c r="A2070" t="inlineStr">
        <is>
          <t>Love Cabaret</t>
        </is>
      </c>
      <c r="B2070" t="inlineStr">
        <is>
          <t>2024-07-01</t>
        </is>
      </c>
      <c r="C2070" t="inlineStr">
        <is>
          <t>-  Adicional Noturno</t>
        </is>
      </c>
      <c r="D2070" s="488" t="n">
        <v>0</v>
      </c>
      <c r="E2070" t="inlineStr">
        <is>
          <t>7/2024</t>
        </is>
      </c>
    </row>
    <row r="2071">
      <c r="A2071" t="inlineStr">
        <is>
          <t>Love Cabaret</t>
        </is>
      </c>
      <c r="B2071" t="inlineStr">
        <is>
          <t>2024-07-01</t>
        </is>
      </c>
      <c r="C2071" t="inlineStr">
        <is>
          <t>-  Hora Extra</t>
        </is>
      </c>
      <c r="D2071" s="488" t="n">
        <v>-825.64</v>
      </c>
      <c r="E2071" t="inlineStr">
        <is>
          <t>7/2024</t>
        </is>
      </c>
    </row>
    <row r="2072">
      <c r="A2072" t="inlineStr">
        <is>
          <t>Love Cabaret</t>
        </is>
      </c>
      <c r="B2072" t="inlineStr">
        <is>
          <t>2024-07-01</t>
        </is>
      </c>
      <c r="C2072" t="inlineStr">
        <is>
          <t>-  Remuneração Variável</t>
        </is>
      </c>
      <c r="D2072" s="488" t="n">
        <v>0</v>
      </c>
      <c r="E2072" t="inlineStr">
        <is>
          <t>7/2024</t>
        </is>
      </c>
    </row>
    <row r="2073">
      <c r="A2073" t="inlineStr">
        <is>
          <t>Love Cabaret</t>
        </is>
      </c>
      <c r="B2073" t="inlineStr">
        <is>
          <t>2024-07-01</t>
        </is>
      </c>
      <c r="C2073" t="inlineStr">
        <is>
          <t>-  Premiação</t>
        </is>
      </c>
      <c r="D2073" s="488" t="n">
        <v>0</v>
      </c>
      <c r="E2073" t="inlineStr">
        <is>
          <t>7/2024</t>
        </is>
      </c>
    </row>
    <row r="2074">
      <c r="A2074" t="inlineStr">
        <is>
          <t>Love Cabaret</t>
        </is>
      </c>
      <c r="B2074" t="inlineStr">
        <is>
          <t>2024-07-01</t>
        </is>
      </c>
      <c r="C2074" t="inlineStr">
        <is>
          <t>Benefícios</t>
        </is>
      </c>
      <c r="D2074" s="488" t="n">
        <v>-1225.2</v>
      </c>
      <c r="E2074" t="inlineStr">
        <is>
          <t>7/2024</t>
        </is>
      </c>
    </row>
    <row r="2075">
      <c r="A2075" t="inlineStr">
        <is>
          <t>Love Cabaret</t>
        </is>
      </c>
      <c r="B2075" t="inlineStr">
        <is>
          <t>2024-07-01</t>
        </is>
      </c>
      <c r="C2075" t="inlineStr">
        <is>
          <t>-  Vale-transporte</t>
        </is>
      </c>
      <c r="D2075" s="488" t="n">
        <v>-1190.2</v>
      </c>
      <c r="E2075" t="inlineStr">
        <is>
          <t>7/2024</t>
        </is>
      </c>
    </row>
    <row r="2076">
      <c r="A2076" t="inlineStr">
        <is>
          <t>Love Cabaret</t>
        </is>
      </c>
      <c r="B2076" t="inlineStr">
        <is>
          <t>2024-07-01</t>
        </is>
      </c>
      <c r="C2076" t="inlineStr">
        <is>
          <t>-  Assist. Médica</t>
        </is>
      </c>
      <c r="D2076" s="488" t="n">
        <v>0</v>
      </c>
      <c r="E2076" t="inlineStr">
        <is>
          <t>7/2024</t>
        </is>
      </c>
    </row>
    <row r="2077">
      <c r="A2077" t="inlineStr">
        <is>
          <t>Love Cabaret</t>
        </is>
      </c>
      <c r="B2077" t="inlineStr">
        <is>
          <t>2024-07-01</t>
        </is>
      </c>
      <c r="C2077" t="inlineStr">
        <is>
          <t>-  Assist. Odontologica</t>
        </is>
      </c>
      <c r="D2077" s="488" t="n">
        <v>0</v>
      </c>
      <c r="E2077" t="inlineStr">
        <is>
          <t>7/2024</t>
        </is>
      </c>
    </row>
    <row r="2078">
      <c r="A2078" t="inlineStr">
        <is>
          <t>Love Cabaret</t>
        </is>
      </c>
      <c r="B2078" t="inlineStr">
        <is>
          <t>2024-07-01</t>
        </is>
      </c>
      <c r="C2078" t="inlineStr">
        <is>
          <t>-  Seguro de Vida</t>
        </is>
      </c>
      <c r="D2078" s="488" t="n">
        <v>-35</v>
      </c>
      <c r="E2078" t="inlineStr">
        <is>
          <t>7/2024</t>
        </is>
      </c>
    </row>
    <row r="2079">
      <c r="A2079" t="inlineStr">
        <is>
          <t>Love Cabaret</t>
        </is>
      </c>
      <c r="B2079" t="inlineStr">
        <is>
          <t>2024-07-01</t>
        </is>
      </c>
      <c r="C2079" t="inlineStr">
        <is>
          <t>-  Ajuda de Custo</t>
        </is>
      </c>
      <c r="D2079" s="488" t="n">
        <v>0</v>
      </c>
      <c r="E2079" t="inlineStr">
        <is>
          <t>7/2024</t>
        </is>
      </c>
    </row>
    <row r="2080">
      <c r="A2080" t="inlineStr">
        <is>
          <t>Love Cabaret</t>
        </is>
      </c>
      <c r="B2080" t="inlineStr">
        <is>
          <t>2024-07-01</t>
        </is>
      </c>
      <c r="C2080" t="inlineStr">
        <is>
          <t>Outros B</t>
        </is>
      </c>
      <c r="D2080" s="488" t="n">
        <v>-17745.96</v>
      </c>
      <c r="E2080" t="inlineStr">
        <is>
          <t>7/2024</t>
        </is>
      </c>
    </row>
    <row r="2081">
      <c r="A2081" t="inlineStr">
        <is>
          <t>Love Cabaret</t>
        </is>
      </c>
      <c r="B2081" t="inlineStr">
        <is>
          <t>2024-07-01</t>
        </is>
      </c>
      <c r="C2081" t="inlineStr">
        <is>
          <t>-  Uniformes Manutenção e Reposição</t>
        </is>
      </c>
      <c r="D2081" s="488" t="n">
        <v>0</v>
      </c>
      <c r="E2081" t="inlineStr">
        <is>
          <t>7/2024</t>
        </is>
      </c>
    </row>
    <row r="2082">
      <c r="A2082" t="inlineStr">
        <is>
          <t>Love Cabaret</t>
        </is>
      </c>
      <c r="B2082" t="inlineStr">
        <is>
          <t>2024-07-01</t>
        </is>
      </c>
      <c r="C2082" t="inlineStr">
        <is>
          <t>-  Exames Periódicos</t>
        </is>
      </c>
      <c r="D2082" s="488" t="n">
        <v>-57.84</v>
      </c>
      <c r="E2082" t="inlineStr">
        <is>
          <t>7/2024</t>
        </is>
      </c>
    </row>
    <row r="2083">
      <c r="A2083" t="inlineStr">
        <is>
          <t>Love Cabaret</t>
        </is>
      </c>
      <c r="B2083" t="inlineStr">
        <is>
          <t>2024-07-01</t>
        </is>
      </c>
      <c r="C2083" t="inlineStr">
        <is>
          <t>-  Diversos - Vale Combustível</t>
        </is>
      </c>
      <c r="D2083" s="488" t="n">
        <v>0</v>
      </c>
      <c r="E2083" t="inlineStr">
        <is>
          <t>7/2024</t>
        </is>
      </c>
    </row>
    <row r="2084">
      <c r="A2084" t="inlineStr">
        <is>
          <t>Love Cabaret</t>
        </is>
      </c>
      <c r="B2084" t="inlineStr">
        <is>
          <t>2024-07-01</t>
        </is>
      </c>
      <c r="C2084" t="inlineStr">
        <is>
          <t>-  Gratificações</t>
        </is>
      </c>
      <c r="D2084" s="488" t="n">
        <v>0</v>
      </c>
      <c r="E2084" t="inlineStr">
        <is>
          <t>7/2024</t>
        </is>
      </c>
    </row>
    <row r="2085">
      <c r="A2085" t="inlineStr">
        <is>
          <t>Love Cabaret</t>
        </is>
      </c>
      <c r="B2085" t="inlineStr">
        <is>
          <t>2024-07-01</t>
        </is>
      </c>
      <c r="C2085" t="inlineStr">
        <is>
          <t>-  Cursos e Treinamentos</t>
        </is>
      </c>
      <c r="D2085" s="488" t="n">
        <v>0</v>
      </c>
      <c r="E2085" t="inlineStr">
        <is>
          <t>7/2024</t>
        </is>
      </c>
    </row>
    <row r="2086">
      <c r="A2086" t="inlineStr">
        <is>
          <t>Love Cabaret</t>
        </is>
      </c>
      <c r="B2086" t="inlineStr">
        <is>
          <t>2024-07-01</t>
        </is>
      </c>
      <c r="C2086" t="inlineStr">
        <is>
          <t>-  Alimentação Funcionário</t>
        </is>
      </c>
      <c r="D2086" s="488" t="n">
        <v>-17688.12</v>
      </c>
      <c r="E2086" t="inlineStr">
        <is>
          <t>7/2024</t>
        </is>
      </c>
    </row>
    <row r="2087">
      <c r="A2087" t="inlineStr">
        <is>
          <t>Love Cabaret</t>
        </is>
      </c>
      <c r="B2087" t="inlineStr">
        <is>
          <t>2024-07-01</t>
        </is>
      </c>
      <c r="C2087" t="inlineStr">
        <is>
          <t>-  Pro Labore</t>
        </is>
      </c>
      <c r="D2087" s="488" t="n">
        <v>0</v>
      </c>
      <c r="E2087" t="inlineStr">
        <is>
          <t>7/2024</t>
        </is>
      </c>
    </row>
    <row r="2088">
      <c r="A2088" t="inlineStr">
        <is>
          <t>Love Cabaret</t>
        </is>
      </c>
      <c r="B2088" t="inlineStr">
        <is>
          <t>2024-07-01</t>
        </is>
      </c>
      <c r="C2088" t="inlineStr">
        <is>
          <t>% sobre Receita c/ Squad</t>
        </is>
      </c>
      <c r="D2088" s="488" t="n">
        <v>-0.34</v>
      </c>
      <c r="E2088" t="inlineStr">
        <is>
          <t>7/2024</t>
        </is>
      </c>
    </row>
    <row r="2089">
      <c r="A2089" t="inlineStr">
        <is>
          <t>Love Cabaret</t>
        </is>
      </c>
      <c r="B2089" t="inlineStr">
        <is>
          <t>2024-07-01</t>
        </is>
      </c>
      <c r="C2089" t="inlineStr">
        <is>
          <t>% sobre Receita s/ Squad</t>
        </is>
      </c>
      <c r="D2089" s="488" t="n">
        <v>-0.34</v>
      </c>
      <c r="E2089" t="inlineStr">
        <is>
          <t>7/2024</t>
        </is>
      </c>
    </row>
    <row r="2090">
      <c r="A2090" t="inlineStr">
        <is>
          <t>Love Cabaret</t>
        </is>
      </c>
      <c r="B2090" t="inlineStr">
        <is>
          <t>2024-07-01</t>
        </is>
      </c>
      <c r="C2090" t="inlineStr">
        <is>
          <t>Custo de Ocupação</t>
        </is>
      </c>
      <c r="D2090" s="488" t="n">
        <v>-61136.26</v>
      </c>
      <c r="E2090" t="inlineStr">
        <is>
          <t>7/2024</t>
        </is>
      </c>
    </row>
    <row r="2091">
      <c r="A2091" t="inlineStr">
        <is>
          <t>Love Cabaret</t>
        </is>
      </c>
      <c r="B2091" t="inlineStr">
        <is>
          <t>2024-07-01</t>
        </is>
      </c>
      <c r="C2091" t="inlineStr">
        <is>
          <t>Aluguel de Imoveis</t>
        </is>
      </c>
      <c r="D2091" s="488" t="n">
        <v>-60684.5</v>
      </c>
      <c r="E2091" t="inlineStr">
        <is>
          <t>7/2024</t>
        </is>
      </c>
    </row>
    <row r="2092">
      <c r="A2092" t="inlineStr">
        <is>
          <t>Love Cabaret</t>
        </is>
      </c>
      <c r="B2092" t="inlineStr">
        <is>
          <t>2024-07-01</t>
        </is>
      </c>
      <c r="C2092" t="inlineStr">
        <is>
          <t>Condominio</t>
        </is>
      </c>
      <c r="D2092" s="488" t="n">
        <v>0</v>
      </c>
      <c r="E2092" t="inlineStr">
        <is>
          <t>7/2024</t>
        </is>
      </c>
    </row>
    <row r="2093">
      <c r="A2093" t="inlineStr">
        <is>
          <t>Love Cabaret</t>
        </is>
      </c>
      <c r="B2093" t="inlineStr">
        <is>
          <t>2024-07-01</t>
        </is>
      </c>
      <c r="C2093" t="inlineStr">
        <is>
          <t>IPTU</t>
        </is>
      </c>
      <c r="D2093" s="488" t="n">
        <v>0</v>
      </c>
      <c r="E2093" t="inlineStr">
        <is>
          <t>7/2024</t>
        </is>
      </c>
    </row>
    <row r="2094">
      <c r="A2094" t="inlineStr">
        <is>
          <t>Love Cabaret</t>
        </is>
      </c>
      <c r="B2094" t="inlineStr">
        <is>
          <t>2024-07-01</t>
        </is>
      </c>
      <c r="C2094" t="inlineStr">
        <is>
          <t>Fundo de Promoção</t>
        </is>
      </c>
      <c r="D2094" s="488" t="n">
        <v>-251.76</v>
      </c>
      <c r="E2094" t="inlineStr">
        <is>
          <t>7/2024</t>
        </is>
      </c>
    </row>
    <row r="2095">
      <c r="A2095" t="inlineStr">
        <is>
          <t>Love Cabaret</t>
        </is>
      </c>
      <c r="B2095" t="inlineStr">
        <is>
          <t>2024-07-01</t>
        </is>
      </c>
      <c r="C2095" t="inlineStr">
        <is>
          <t>Seguro Patrimonial</t>
        </is>
      </c>
      <c r="D2095" s="488" t="n">
        <v>-200</v>
      </c>
      <c r="E2095" t="inlineStr">
        <is>
          <t>7/2024</t>
        </is>
      </c>
    </row>
    <row r="2096">
      <c r="A2096" t="inlineStr">
        <is>
          <t>Love Cabaret</t>
        </is>
      </c>
      <c r="B2096" t="inlineStr">
        <is>
          <t>2024-07-01</t>
        </is>
      </c>
      <c r="C2096" t="inlineStr">
        <is>
          <t>Arrendamento</t>
        </is>
      </c>
      <c r="D2096" s="488" t="n">
        <v>0</v>
      </c>
      <c r="E2096" t="inlineStr">
        <is>
          <t>7/2024</t>
        </is>
      </c>
    </row>
    <row r="2097">
      <c r="A2097" t="inlineStr">
        <is>
          <t>Love Cabaret</t>
        </is>
      </c>
      <c r="B2097" t="inlineStr">
        <is>
          <t>2024-07-01</t>
        </is>
      </c>
      <c r="C2097" t="inlineStr">
        <is>
          <t>Taxas publicas administrativas - Ocupação</t>
        </is>
      </c>
      <c r="D2097" s="488" t="n">
        <v>0</v>
      </c>
      <c r="E2097" t="inlineStr">
        <is>
          <t>7/2024</t>
        </is>
      </c>
    </row>
    <row r="2098">
      <c r="A2098" t="inlineStr">
        <is>
          <t>Love Cabaret</t>
        </is>
      </c>
      <c r="B2098" t="inlineStr">
        <is>
          <t>2024-07-01</t>
        </is>
      </c>
      <c r="C2098" t="inlineStr">
        <is>
          <t>% sobre Receita Bruta</t>
        </is>
      </c>
      <c r="D2098" s="488" t="n">
        <v>-0.12</v>
      </c>
      <c r="E2098" t="inlineStr">
        <is>
          <t>7/2024</t>
        </is>
      </c>
    </row>
    <row r="2099">
      <c r="A2099" t="inlineStr">
        <is>
          <t>Love Cabaret</t>
        </is>
      </c>
      <c r="B2099" t="inlineStr">
        <is>
          <t>2024-07-01</t>
        </is>
      </c>
      <c r="C2099" t="inlineStr">
        <is>
          <t>Utilidades</t>
        </is>
      </c>
      <c r="D2099" s="488" t="n">
        <v>-46094.7</v>
      </c>
      <c r="E2099" t="inlineStr">
        <is>
          <t>7/2024</t>
        </is>
      </c>
    </row>
    <row r="2100">
      <c r="A2100" t="inlineStr">
        <is>
          <t>Love Cabaret</t>
        </is>
      </c>
      <c r="B2100" t="inlineStr">
        <is>
          <t>2024-07-01</t>
        </is>
      </c>
      <c r="C2100" t="inlineStr">
        <is>
          <t>Agua/Esgoto</t>
        </is>
      </c>
      <c r="D2100" s="488" t="n">
        <v>-12154.73</v>
      </c>
      <c r="E2100" t="inlineStr">
        <is>
          <t>7/2024</t>
        </is>
      </c>
    </row>
    <row r="2101">
      <c r="A2101" t="inlineStr">
        <is>
          <t>Love Cabaret</t>
        </is>
      </c>
      <c r="B2101" t="inlineStr">
        <is>
          <t>2024-07-01</t>
        </is>
      </c>
      <c r="C2101" t="inlineStr">
        <is>
          <t>Energia Eletrica</t>
        </is>
      </c>
      <c r="D2101" s="488" t="n">
        <v>-15694.2</v>
      </c>
      <c r="E2101" t="inlineStr">
        <is>
          <t>7/2024</t>
        </is>
      </c>
    </row>
    <row r="2102">
      <c r="A2102" t="inlineStr">
        <is>
          <t>Love Cabaret</t>
        </is>
      </c>
      <c r="B2102" t="inlineStr">
        <is>
          <t>2024-07-01</t>
        </is>
      </c>
      <c r="C2102" t="inlineStr">
        <is>
          <t>Gas de Cozinha</t>
        </is>
      </c>
      <c r="D2102" s="488" t="n">
        <v>-2069.68</v>
      </c>
      <c r="E2102" t="inlineStr">
        <is>
          <t>7/2024</t>
        </is>
      </c>
    </row>
    <row r="2103">
      <c r="A2103" t="inlineStr">
        <is>
          <t>Love Cabaret</t>
        </is>
      </c>
      <c r="B2103" t="inlineStr">
        <is>
          <t>2024-07-01</t>
        </is>
      </c>
      <c r="C2103" t="inlineStr">
        <is>
          <t>Higiene e Limpeza</t>
        </is>
      </c>
      <c r="D2103" s="488" t="n">
        <v>-7075.17</v>
      </c>
      <c r="E2103" t="inlineStr">
        <is>
          <t>7/2024</t>
        </is>
      </c>
    </row>
    <row r="2104">
      <c r="A2104" t="inlineStr">
        <is>
          <t>Love Cabaret</t>
        </is>
      </c>
      <c r="B2104" t="inlineStr">
        <is>
          <t>2024-07-01</t>
        </is>
      </c>
      <c r="C2104" t="inlineStr">
        <is>
          <t>Descartaveis</t>
        </is>
      </c>
      <c r="D2104" s="488" t="n">
        <v>0</v>
      </c>
      <c r="E2104" t="inlineStr">
        <is>
          <t>7/2024</t>
        </is>
      </c>
    </row>
    <row r="2105">
      <c r="A2105" t="inlineStr">
        <is>
          <t>Love Cabaret</t>
        </is>
      </c>
      <c r="B2105" t="inlineStr">
        <is>
          <t>2024-07-01</t>
        </is>
      </c>
      <c r="C2105" t="inlineStr">
        <is>
          <t>Controle de Pragas</t>
        </is>
      </c>
      <c r="D2105" s="488" t="n">
        <v>-630</v>
      </c>
      <c r="E2105" t="inlineStr">
        <is>
          <t>7/2024</t>
        </is>
      </c>
    </row>
    <row r="2106">
      <c r="A2106" t="inlineStr">
        <is>
          <t>Love Cabaret</t>
        </is>
      </c>
      <c r="B2106" t="inlineStr">
        <is>
          <t>2024-07-01</t>
        </is>
      </c>
      <c r="C2106" t="inlineStr">
        <is>
          <t>Coleta de lixo</t>
        </is>
      </c>
      <c r="D2106" s="488" t="n">
        <v>-1370.16</v>
      </c>
      <c r="E2106" t="inlineStr">
        <is>
          <t>7/2024</t>
        </is>
      </c>
    </row>
    <row r="2107">
      <c r="A2107" t="inlineStr">
        <is>
          <t>Love Cabaret</t>
        </is>
      </c>
      <c r="B2107" t="inlineStr">
        <is>
          <t>2024-07-01</t>
        </is>
      </c>
      <c r="C2107" t="inlineStr">
        <is>
          <t>Utensilios</t>
        </is>
      </c>
      <c r="D2107" s="488" t="n">
        <v>-1259.76</v>
      </c>
      <c r="E2107" t="inlineStr">
        <is>
          <t>7/2024</t>
        </is>
      </c>
    </row>
    <row r="2108">
      <c r="A2108" t="inlineStr">
        <is>
          <t>Love Cabaret</t>
        </is>
      </c>
      <c r="B2108" t="inlineStr">
        <is>
          <t>2024-07-01</t>
        </is>
      </c>
      <c r="C2108" t="inlineStr">
        <is>
          <t>Serviços Graficos</t>
        </is>
      </c>
      <c r="D2108" s="488" t="n">
        <v>-243</v>
      </c>
      <c r="E2108" t="inlineStr">
        <is>
          <t>7/2024</t>
        </is>
      </c>
    </row>
    <row r="2109">
      <c r="A2109" t="inlineStr">
        <is>
          <t>Love Cabaret</t>
        </is>
      </c>
      <c r="B2109" t="inlineStr">
        <is>
          <t>2024-07-01</t>
        </is>
      </c>
      <c r="C2109" t="inlineStr">
        <is>
          <t>Custas Cartório</t>
        </is>
      </c>
      <c r="D2109" s="488" t="n">
        <v>0</v>
      </c>
      <c r="E2109" t="inlineStr">
        <is>
          <t>7/2024</t>
        </is>
      </c>
    </row>
    <row r="2110">
      <c r="A2110" t="inlineStr">
        <is>
          <t>Love Cabaret</t>
        </is>
      </c>
      <c r="B2110" t="inlineStr">
        <is>
          <t>2024-07-01</t>
        </is>
      </c>
      <c r="C2110" t="inlineStr">
        <is>
          <t>Material de Escritorio</t>
        </is>
      </c>
      <c r="D2110" s="488" t="n">
        <v>0</v>
      </c>
      <c r="E2110" t="inlineStr">
        <is>
          <t>7/2024</t>
        </is>
      </c>
    </row>
    <row r="2111">
      <c r="A2111" t="inlineStr">
        <is>
          <t>Love Cabaret</t>
        </is>
      </c>
      <c r="B2111" t="inlineStr">
        <is>
          <t>2024-07-01</t>
        </is>
      </c>
      <c r="C2111" t="inlineStr">
        <is>
          <t>Serviços de Limpeza</t>
        </is>
      </c>
      <c r="D2111" s="488" t="n">
        <v>-5400</v>
      </c>
      <c r="E2111" t="inlineStr">
        <is>
          <t>7/2024</t>
        </is>
      </c>
    </row>
    <row r="2112">
      <c r="A2112" t="inlineStr">
        <is>
          <t>Love Cabaret</t>
        </is>
      </c>
      <c r="B2112" t="inlineStr">
        <is>
          <t>2024-07-01</t>
        </is>
      </c>
      <c r="C2112" t="inlineStr">
        <is>
          <t>Serviço de Lavanderia</t>
        </is>
      </c>
      <c r="D2112" s="488" t="n">
        <v>0</v>
      </c>
      <c r="E2112" t="inlineStr">
        <is>
          <t>7/2024</t>
        </is>
      </c>
    </row>
    <row r="2113">
      <c r="A2113" t="inlineStr">
        <is>
          <t>Love Cabaret</t>
        </is>
      </c>
      <c r="B2113" t="inlineStr">
        <is>
          <t>2024-07-01</t>
        </is>
      </c>
      <c r="C2113" t="inlineStr">
        <is>
          <t>Material de Consumo - Gelo/ Gas CO2/ Carvao /Velas</t>
        </is>
      </c>
      <c r="D2113" s="488" t="n">
        <v>-198</v>
      </c>
      <c r="E2113" t="inlineStr">
        <is>
          <t>7/2024</t>
        </is>
      </c>
    </row>
    <row r="2114">
      <c r="A2114" t="inlineStr">
        <is>
          <t>Love Cabaret</t>
        </is>
      </c>
      <c r="B2114" t="inlineStr">
        <is>
          <t>2024-07-01</t>
        </is>
      </c>
      <c r="C2114" t="inlineStr">
        <is>
          <t>% sobre Receita Bruta</t>
        </is>
      </c>
      <c r="D2114" s="488" t="n">
        <v>-0.1</v>
      </c>
      <c r="E2114" t="inlineStr">
        <is>
          <t>7/2024</t>
        </is>
      </c>
    </row>
    <row r="2115">
      <c r="A2115" t="inlineStr">
        <is>
          <t>Love Cabaret</t>
        </is>
      </c>
      <c r="B2115" t="inlineStr">
        <is>
          <t>2024-07-01</t>
        </is>
      </c>
      <c r="C2115" t="inlineStr">
        <is>
          <t>Informática e TI</t>
        </is>
      </c>
      <c r="D2115" s="488" t="n">
        <v>-5340.2</v>
      </c>
      <c r="E2115" t="inlineStr">
        <is>
          <t>7/2024</t>
        </is>
      </c>
    </row>
    <row r="2116">
      <c r="A2116" t="inlineStr">
        <is>
          <t>Love Cabaret</t>
        </is>
      </c>
      <c r="B2116" t="inlineStr">
        <is>
          <t>2024-07-01</t>
        </is>
      </c>
      <c r="C2116" t="inlineStr">
        <is>
          <t>Telefone</t>
        </is>
      </c>
      <c r="D2116" s="488" t="n">
        <v>-89.98999999999999</v>
      </c>
      <c r="E2116" t="inlineStr">
        <is>
          <t>7/2024</t>
        </is>
      </c>
    </row>
    <row r="2117">
      <c r="A2117" t="inlineStr">
        <is>
          <t>Love Cabaret</t>
        </is>
      </c>
      <c r="B2117" t="inlineStr">
        <is>
          <t>2024-07-01</t>
        </is>
      </c>
      <c r="C2117" t="inlineStr">
        <is>
          <t>Internet</t>
        </is>
      </c>
      <c r="D2117" s="488" t="n">
        <v>-2848.2</v>
      </c>
      <c r="E2117" t="inlineStr">
        <is>
          <t>7/2024</t>
        </is>
      </c>
    </row>
    <row r="2118">
      <c r="A2118" t="inlineStr">
        <is>
          <t>Love Cabaret</t>
        </is>
      </c>
      <c r="B2118" t="inlineStr">
        <is>
          <t>2024-07-01</t>
        </is>
      </c>
      <c r="C2118" t="inlineStr">
        <is>
          <t>TV por assinatura/musica ambiente</t>
        </is>
      </c>
      <c r="D2118" s="488" t="n">
        <v>0</v>
      </c>
      <c r="E2118" t="inlineStr">
        <is>
          <t>7/2024</t>
        </is>
      </c>
    </row>
    <row r="2119">
      <c r="A2119" t="inlineStr">
        <is>
          <t>Love Cabaret</t>
        </is>
      </c>
      <c r="B2119" t="inlineStr">
        <is>
          <t>2024-07-01</t>
        </is>
      </c>
      <c r="C2119" t="inlineStr">
        <is>
          <t>Sistemas de Segurança e Alarme</t>
        </is>
      </c>
      <c r="D2119" s="488" t="n">
        <v>-177.18</v>
      </c>
      <c r="E2119" t="inlineStr">
        <is>
          <t>7/2024</t>
        </is>
      </c>
    </row>
    <row r="2120">
      <c r="A2120" t="inlineStr">
        <is>
          <t>Love Cabaret</t>
        </is>
      </c>
      <c r="B2120" t="inlineStr">
        <is>
          <t>2024-07-01</t>
        </is>
      </c>
      <c r="C2120" t="inlineStr">
        <is>
          <t>Sistemas Gerais - Operacionais</t>
        </is>
      </c>
      <c r="D2120" s="488" t="n">
        <v>-2224.83</v>
      </c>
      <c r="E2120" t="inlineStr">
        <is>
          <t>7/2024</t>
        </is>
      </c>
    </row>
    <row r="2121">
      <c r="A2121" t="inlineStr">
        <is>
          <t>Love Cabaret</t>
        </is>
      </c>
      <c r="B2121" t="inlineStr">
        <is>
          <t>2024-07-01</t>
        </is>
      </c>
      <c r="C2121" t="inlineStr">
        <is>
          <t>Sistemas Gerais - Financeiros</t>
        </is>
      </c>
      <c r="D2121" s="488" t="n">
        <v>0</v>
      </c>
      <c r="E2121" t="inlineStr">
        <is>
          <t>7/2024</t>
        </is>
      </c>
    </row>
    <row r="2122">
      <c r="A2122" t="inlineStr">
        <is>
          <t>Love Cabaret</t>
        </is>
      </c>
      <c r="B2122" t="inlineStr">
        <is>
          <t>2024-07-01</t>
        </is>
      </c>
      <c r="C2122" t="inlineStr">
        <is>
          <t>Sistemas Gerais - Comunicação e Marketing</t>
        </is>
      </c>
      <c r="D2122" s="488" t="n">
        <v>0</v>
      </c>
      <c r="E2122" t="inlineStr">
        <is>
          <t>7/2024</t>
        </is>
      </c>
    </row>
    <row r="2123">
      <c r="A2123" t="inlineStr">
        <is>
          <t>Love Cabaret</t>
        </is>
      </c>
      <c r="B2123" t="inlineStr">
        <is>
          <t>2024-07-01</t>
        </is>
      </c>
      <c r="C2123" t="inlineStr">
        <is>
          <t>% sobre Receita Bruta</t>
        </is>
      </c>
      <c r="D2123" s="488" t="n">
        <v>-0.03</v>
      </c>
      <c r="E2123" t="inlineStr">
        <is>
          <t>7/2024</t>
        </is>
      </c>
    </row>
    <row r="2124">
      <c r="A2124" t="inlineStr">
        <is>
          <t>Love Cabaret</t>
        </is>
      </c>
      <c r="B2124" t="inlineStr">
        <is>
          <t>2024-07-01</t>
        </is>
      </c>
      <c r="C2124" t="inlineStr">
        <is>
          <t>Despesas Gerais</t>
        </is>
      </c>
      <c r="D2124" s="488" t="n">
        <v>-7817.67</v>
      </c>
      <c r="E2124" t="inlineStr">
        <is>
          <t>7/2024</t>
        </is>
      </c>
    </row>
    <row r="2125">
      <c r="A2125" t="inlineStr">
        <is>
          <t>Love Cabaret</t>
        </is>
      </c>
      <c r="B2125" t="inlineStr">
        <is>
          <t>2024-07-01</t>
        </is>
      </c>
      <c r="C2125" t="inlineStr">
        <is>
          <t>Manutenção Predial</t>
        </is>
      </c>
      <c r="D2125" s="488" t="n">
        <v>-7289.17</v>
      </c>
      <c r="E2125" t="inlineStr">
        <is>
          <t>7/2024</t>
        </is>
      </c>
    </row>
    <row r="2126">
      <c r="A2126" t="inlineStr">
        <is>
          <t>Love Cabaret</t>
        </is>
      </c>
      <c r="B2126" t="inlineStr">
        <is>
          <t>2024-07-01</t>
        </is>
      </c>
      <c r="C2126" t="inlineStr">
        <is>
          <t>Manutenção de Equipamentos</t>
        </is>
      </c>
      <c r="D2126" s="488" t="n">
        <v>0</v>
      </c>
      <c r="E2126" t="inlineStr">
        <is>
          <t>7/2024</t>
        </is>
      </c>
    </row>
    <row r="2127">
      <c r="A2127" t="inlineStr">
        <is>
          <t>Love Cabaret</t>
        </is>
      </c>
      <c r="B2127" t="inlineStr">
        <is>
          <t>2024-07-01</t>
        </is>
      </c>
      <c r="C2127" t="inlineStr">
        <is>
          <t>Manutenção de Mobiliário</t>
        </is>
      </c>
      <c r="D2127" s="488" t="n">
        <v>0</v>
      </c>
      <c r="E2127" t="inlineStr">
        <is>
          <t>7/2024</t>
        </is>
      </c>
    </row>
    <row r="2128">
      <c r="A2128" t="inlineStr">
        <is>
          <t>Love Cabaret</t>
        </is>
      </c>
      <c r="B2128" t="inlineStr">
        <is>
          <t>2024-07-01</t>
        </is>
      </c>
      <c r="C2128" t="inlineStr">
        <is>
          <t>Material de Manutenção</t>
        </is>
      </c>
      <c r="D2128" s="488" t="n">
        <v>0</v>
      </c>
      <c r="E2128" t="inlineStr">
        <is>
          <t>7/2024</t>
        </is>
      </c>
    </row>
    <row r="2129">
      <c r="A2129" t="inlineStr">
        <is>
          <t>Love Cabaret</t>
        </is>
      </c>
      <c r="B2129" t="inlineStr">
        <is>
          <t>2024-07-01</t>
        </is>
      </c>
      <c r="C2129" t="inlineStr">
        <is>
          <t>Decoração/Paisagismo e Jardinagem</t>
        </is>
      </c>
      <c r="D2129" s="488" t="n">
        <v>-500</v>
      </c>
      <c r="E2129" t="inlineStr">
        <is>
          <t>7/2024</t>
        </is>
      </c>
    </row>
    <row r="2130">
      <c r="A2130" t="inlineStr">
        <is>
          <t>Love Cabaret</t>
        </is>
      </c>
      <c r="B2130" t="inlineStr">
        <is>
          <t>2024-07-01</t>
        </is>
      </c>
      <c r="C2130" t="inlineStr">
        <is>
          <t>Fretes e Carretos</t>
        </is>
      </c>
      <c r="D2130" s="488" t="n">
        <v>0</v>
      </c>
      <c r="E2130" t="inlineStr">
        <is>
          <t>7/2024</t>
        </is>
      </c>
    </row>
    <row r="2131">
      <c r="A2131" t="inlineStr">
        <is>
          <t>Love Cabaret</t>
        </is>
      </c>
      <c r="B2131" t="inlineStr">
        <is>
          <t>2024-07-01</t>
        </is>
      </c>
      <c r="C2131" t="inlineStr">
        <is>
          <t>Conduções/Taxi/Uber</t>
        </is>
      </c>
      <c r="D2131" s="488" t="n">
        <v>-28.5</v>
      </c>
      <c r="E2131" t="inlineStr">
        <is>
          <t>7/2024</t>
        </is>
      </c>
    </row>
    <row r="2132">
      <c r="A2132" t="inlineStr">
        <is>
          <t>Love Cabaret</t>
        </is>
      </c>
      <c r="B2132" t="inlineStr">
        <is>
          <t>2024-07-01</t>
        </is>
      </c>
      <c r="C2132" t="inlineStr">
        <is>
          <t>Viagens e Estadias - Operação</t>
        </is>
      </c>
      <c r="D2132" s="488" t="n">
        <v>0</v>
      </c>
      <c r="E2132" t="inlineStr">
        <is>
          <t>7/2024</t>
        </is>
      </c>
    </row>
    <row r="2133">
      <c r="A2133" t="inlineStr">
        <is>
          <t>Love Cabaret</t>
        </is>
      </c>
      <c r="B2133" t="inlineStr">
        <is>
          <t>2024-07-01</t>
        </is>
      </c>
      <c r="C2133" t="inlineStr">
        <is>
          <t>% sobre Receita Bruta</t>
        </is>
      </c>
      <c r="D2133" s="488" t="n">
        <v>-0.03</v>
      </c>
      <c r="E2133" t="inlineStr">
        <is>
          <t>7/2024</t>
        </is>
      </c>
    </row>
    <row r="2134">
      <c r="A2134" t="inlineStr">
        <is>
          <t>Love Cabaret</t>
        </is>
      </c>
      <c r="B2134" t="inlineStr">
        <is>
          <t>2024-07-01</t>
        </is>
      </c>
      <c r="C2134" t="inlineStr">
        <is>
          <t>Marketing</t>
        </is>
      </c>
      <c r="D2134" s="488" t="n">
        <v>-19934.12</v>
      </c>
      <c r="E2134" t="inlineStr">
        <is>
          <t>7/2024</t>
        </is>
      </c>
    </row>
    <row r="2135">
      <c r="A2135" t="inlineStr">
        <is>
          <t>Love Cabaret</t>
        </is>
      </c>
      <c r="B2135" t="inlineStr">
        <is>
          <t>2024-07-01</t>
        </is>
      </c>
      <c r="C2135" t="inlineStr">
        <is>
          <t>Agência de Propaganda</t>
        </is>
      </c>
      <c r="D2135" s="488" t="n">
        <v>-6000</v>
      </c>
      <c r="E2135" t="inlineStr">
        <is>
          <t>7/2024</t>
        </is>
      </c>
    </row>
    <row r="2136">
      <c r="A2136" t="inlineStr">
        <is>
          <t>Love Cabaret</t>
        </is>
      </c>
      <c r="B2136" t="inlineStr">
        <is>
          <t>2024-07-01</t>
        </is>
      </c>
      <c r="C2136" t="inlineStr">
        <is>
          <t>Assessoria de Imprensa</t>
        </is>
      </c>
      <c r="D2136" s="488" t="n">
        <v>-1200</v>
      </c>
      <c r="E2136" t="inlineStr">
        <is>
          <t>7/2024</t>
        </is>
      </c>
    </row>
    <row r="2137">
      <c r="A2137" t="inlineStr">
        <is>
          <t>Love Cabaret</t>
        </is>
      </c>
      <c r="B2137" t="inlineStr">
        <is>
          <t>2024-07-01</t>
        </is>
      </c>
      <c r="C2137" t="inlineStr">
        <is>
          <t>Assessoria de Relações Públicas</t>
        </is>
      </c>
      <c r="D2137" s="488" t="n">
        <v>0</v>
      </c>
      <c r="E2137" t="inlineStr">
        <is>
          <t>7/2024</t>
        </is>
      </c>
    </row>
    <row r="2138">
      <c r="A2138" t="inlineStr">
        <is>
          <t>Love Cabaret</t>
        </is>
      </c>
      <c r="B2138" t="inlineStr">
        <is>
          <t>2024-07-01</t>
        </is>
      </c>
      <c r="C2138" t="inlineStr">
        <is>
          <t>Influenciadores</t>
        </is>
      </c>
      <c r="D2138" s="488" t="n">
        <v>0</v>
      </c>
      <c r="E2138" t="inlineStr">
        <is>
          <t>7/2024</t>
        </is>
      </c>
    </row>
    <row r="2139">
      <c r="A2139" t="inlineStr">
        <is>
          <t>Love Cabaret</t>
        </is>
      </c>
      <c r="B2139" t="inlineStr">
        <is>
          <t>2024-07-01</t>
        </is>
      </c>
      <c r="C2139" t="inlineStr">
        <is>
          <t>Publicidade e Propaganda</t>
        </is>
      </c>
      <c r="D2139" s="488" t="n">
        <v>0</v>
      </c>
      <c r="E2139" t="inlineStr">
        <is>
          <t>7/2024</t>
        </is>
      </c>
    </row>
    <row r="2140">
      <c r="A2140" t="inlineStr">
        <is>
          <t>Love Cabaret</t>
        </is>
      </c>
      <c r="B2140" t="inlineStr">
        <is>
          <t>2024-07-01</t>
        </is>
      </c>
      <c r="C2140" t="inlineStr">
        <is>
          <t>Pesquisa de Mercado</t>
        </is>
      </c>
      <c r="D2140" s="488" t="n">
        <v>0</v>
      </c>
      <c r="E2140" t="inlineStr">
        <is>
          <t>7/2024</t>
        </is>
      </c>
    </row>
    <row r="2141">
      <c r="A2141" t="inlineStr">
        <is>
          <t>Love Cabaret</t>
        </is>
      </c>
      <c r="B2141" t="inlineStr">
        <is>
          <t>2024-07-01</t>
        </is>
      </c>
      <c r="C2141" t="inlineStr">
        <is>
          <t>Sessão de Fotos/Captação de Vídeo</t>
        </is>
      </c>
      <c r="D2141" s="488" t="n">
        <v>0</v>
      </c>
      <c r="E2141" t="inlineStr">
        <is>
          <t>7/2024</t>
        </is>
      </c>
    </row>
    <row r="2142">
      <c r="A2142" t="inlineStr">
        <is>
          <t>Love Cabaret</t>
        </is>
      </c>
      <c r="B2142" t="inlineStr">
        <is>
          <t>2024-07-01</t>
        </is>
      </c>
      <c r="C2142" t="inlineStr">
        <is>
          <t>Produção Gráfica e Material Institucional</t>
        </is>
      </c>
      <c r="D2142" s="488" t="n">
        <v>-2034.12</v>
      </c>
      <c r="E2142" t="inlineStr">
        <is>
          <t>7/2024</t>
        </is>
      </c>
    </row>
    <row r="2143">
      <c r="A2143" t="inlineStr">
        <is>
          <t>Love Cabaret</t>
        </is>
      </c>
      <c r="B2143" t="inlineStr">
        <is>
          <t>2024-07-01</t>
        </is>
      </c>
      <c r="C2143" t="inlineStr">
        <is>
          <t>Eventos de Marketing</t>
        </is>
      </c>
      <c r="D2143" s="488" t="n">
        <v>-3600</v>
      </c>
      <c r="E2143" t="inlineStr">
        <is>
          <t>7/2024</t>
        </is>
      </c>
    </row>
    <row r="2144">
      <c r="A2144" t="inlineStr">
        <is>
          <t>Love Cabaret</t>
        </is>
      </c>
      <c r="B2144" t="inlineStr">
        <is>
          <t>2024-07-01</t>
        </is>
      </c>
      <c r="C2144" t="inlineStr">
        <is>
          <t>Brindes e Confraternizações</t>
        </is>
      </c>
      <c r="D2144" s="488" t="n">
        <v>0</v>
      </c>
      <c r="E2144" t="inlineStr">
        <is>
          <t>7/2024</t>
        </is>
      </c>
    </row>
    <row r="2145">
      <c r="A2145" t="inlineStr">
        <is>
          <t>Love Cabaret</t>
        </is>
      </c>
      <c r="B2145" t="inlineStr">
        <is>
          <t>2024-07-01</t>
        </is>
      </c>
      <c r="C2145" t="inlineStr">
        <is>
          <t>Ferramentas de Marketing</t>
        </is>
      </c>
      <c r="D2145" s="488" t="n">
        <v>-7100</v>
      </c>
      <c r="E2145" t="inlineStr">
        <is>
          <t>7/2024</t>
        </is>
      </c>
    </row>
    <row r="2146">
      <c r="A2146" t="inlineStr">
        <is>
          <t>Love Cabaret</t>
        </is>
      </c>
      <c r="B2146" t="inlineStr">
        <is>
          <t>2024-07-01</t>
        </is>
      </c>
      <c r="C2146" t="inlineStr">
        <is>
          <t>% sobre Receita Bruta</t>
        </is>
      </c>
      <c r="D2146" s="488" t="n">
        <v>-0.03</v>
      </c>
      <c r="E2146" t="inlineStr">
        <is>
          <t>7/2024</t>
        </is>
      </c>
    </row>
    <row r="2147">
      <c r="A2147" t="inlineStr">
        <is>
          <t>Love Cabaret</t>
        </is>
      </c>
      <c r="B2147" t="inlineStr">
        <is>
          <t>2024-07-01</t>
        </is>
      </c>
      <c r="C2147" t="inlineStr">
        <is>
          <t>Serviços de Terceiros</t>
        </is>
      </c>
      <c r="D2147" s="488" t="n">
        <v>-33266.96</v>
      </c>
      <c r="E2147" t="inlineStr">
        <is>
          <t>7/2024</t>
        </is>
      </c>
    </row>
    <row r="2148">
      <c r="A2148" t="inlineStr">
        <is>
          <t>Love Cabaret</t>
        </is>
      </c>
      <c r="B2148" t="inlineStr">
        <is>
          <t>2024-07-01</t>
        </is>
      </c>
      <c r="C2148" t="inlineStr">
        <is>
          <t>Assessoria Contabil</t>
        </is>
      </c>
      <c r="D2148" s="488" t="n">
        <v>-3250</v>
      </c>
      <c r="E2148" t="inlineStr">
        <is>
          <t>7/2024</t>
        </is>
      </c>
    </row>
    <row r="2149">
      <c r="A2149" t="inlineStr">
        <is>
          <t>Love Cabaret</t>
        </is>
      </c>
      <c r="B2149" t="inlineStr">
        <is>
          <t>2024-07-01</t>
        </is>
      </c>
      <c r="C2149" t="inlineStr">
        <is>
          <t>Assessoria RH</t>
        </is>
      </c>
      <c r="D2149" s="488" t="n">
        <v>-550</v>
      </c>
      <c r="E2149" t="inlineStr">
        <is>
          <t>7/2024</t>
        </is>
      </c>
    </row>
    <row r="2150">
      <c r="A2150" t="inlineStr">
        <is>
          <t>Love Cabaret</t>
        </is>
      </c>
      <c r="B2150" t="inlineStr">
        <is>
          <t>2024-07-01</t>
        </is>
      </c>
      <c r="C2150" t="inlineStr">
        <is>
          <t>Assessoria em Geral</t>
        </is>
      </c>
      <c r="D2150" s="488" t="n">
        <v>-8550</v>
      </c>
      <c r="E2150" t="inlineStr">
        <is>
          <t>7/2024</t>
        </is>
      </c>
    </row>
    <row r="2151">
      <c r="A2151" t="inlineStr">
        <is>
          <t>Love Cabaret</t>
        </is>
      </c>
      <c r="B2151" t="inlineStr">
        <is>
          <t>2024-07-01</t>
        </is>
      </c>
      <c r="C2151" t="inlineStr">
        <is>
          <t>Assessoria Financeira</t>
        </is>
      </c>
      <c r="D2151" s="488" t="n">
        <v>0</v>
      </c>
      <c r="E2151" t="inlineStr">
        <is>
          <t>7/2024</t>
        </is>
      </c>
    </row>
    <row r="2152">
      <c r="A2152" t="inlineStr">
        <is>
          <t>Love Cabaret</t>
        </is>
      </c>
      <c r="B2152" t="inlineStr">
        <is>
          <t>2024-07-01</t>
        </is>
      </c>
      <c r="C2152" t="inlineStr">
        <is>
          <t>Assessoria Jurídica</t>
        </is>
      </c>
      <c r="D2152" s="488" t="n">
        <v>0</v>
      </c>
      <c r="E2152" t="inlineStr">
        <is>
          <t>7/2024</t>
        </is>
      </c>
    </row>
    <row r="2153">
      <c r="A2153" t="inlineStr">
        <is>
          <t>Love Cabaret</t>
        </is>
      </c>
      <c r="B2153" t="inlineStr">
        <is>
          <t>2024-07-01</t>
        </is>
      </c>
      <c r="C2153" t="inlineStr">
        <is>
          <t>Assessoria de Alimentos e Bebidas</t>
        </is>
      </c>
      <c r="D2153" s="488" t="n">
        <v>0</v>
      </c>
      <c r="E2153" t="inlineStr">
        <is>
          <t>7/2024</t>
        </is>
      </c>
    </row>
    <row r="2154">
      <c r="A2154" t="inlineStr">
        <is>
          <t>Love Cabaret</t>
        </is>
      </c>
      <c r="B2154" t="inlineStr">
        <is>
          <t>2024-07-01</t>
        </is>
      </c>
      <c r="C2154" t="inlineStr">
        <is>
          <t>Assessoria de Projetos</t>
        </is>
      </c>
      <c r="D2154" s="488" t="n">
        <v>0</v>
      </c>
      <c r="E2154" t="inlineStr">
        <is>
          <t>7/2024</t>
        </is>
      </c>
    </row>
    <row r="2155">
      <c r="A2155" t="inlineStr">
        <is>
          <t>Love Cabaret</t>
        </is>
      </c>
      <c r="B2155" t="inlineStr">
        <is>
          <t>2024-07-01</t>
        </is>
      </c>
      <c r="C2155" t="inlineStr">
        <is>
          <t>Serviços de Segurança</t>
        </is>
      </c>
      <c r="D2155" s="488" t="n">
        <v>-20900</v>
      </c>
      <c r="E2155" t="inlineStr">
        <is>
          <t>7/2024</t>
        </is>
      </c>
    </row>
    <row r="2156">
      <c r="A2156" t="inlineStr">
        <is>
          <t>Love Cabaret</t>
        </is>
      </c>
      <c r="B2156" t="inlineStr">
        <is>
          <t>2024-07-01</t>
        </is>
      </c>
      <c r="C2156" t="inlineStr">
        <is>
          <t>Valet/Motoboy</t>
        </is>
      </c>
      <c r="D2156" s="488" t="n">
        <v>-16.96</v>
      </c>
      <c r="E2156" t="inlineStr">
        <is>
          <t>7/2024</t>
        </is>
      </c>
    </row>
    <row r="2157">
      <c r="A2157" t="inlineStr">
        <is>
          <t>Love Cabaret</t>
        </is>
      </c>
      <c r="B2157" t="inlineStr">
        <is>
          <t>2024-07-01</t>
        </is>
      </c>
      <c r="C2157" t="inlineStr">
        <is>
          <t>% sobre Receita Bruta</t>
        </is>
      </c>
      <c r="D2157" s="488" t="n">
        <v>-0.01</v>
      </c>
      <c r="E2157" t="inlineStr">
        <is>
          <t>7/2024</t>
        </is>
      </c>
    </row>
    <row r="2158">
      <c r="A2158" t="inlineStr">
        <is>
          <t>Love Cabaret</t>
        </is>
      </c>
      <c r="B2158" t="inlineStr">
        <is>
          <t>2024-07-01</t>
        </is>
      </c>
      <c r="C2158" t="inlineStr">
        <is>
          <t>Locação de Equipamentos</t>
        </is>
      </c>
      <c r="D2158" s="488" t="n">
        <v>-7681.9</v>
      </c>
      <c r="E2158" t="inlineStr">
        <is>
          <t>7/2024</t>
        </is>
      </c>
    </row>
    <row r="2159">
      <c r="A2159" t="inlineStr">
        <is>
          <t>Love Cabaret</t>
        </is>
      </c>
      <c r="B2159" t="inlineStr">
        <is>
          <t>2024-07-01</t>
        </is>
      </c>
      <c r="C2159" t="inlineStr">
        <is>
          <t>Locações de Equipamentos - Operacionais</t>
        </is>
      </c>
      <c r="D2159" s="488" t="n">
        <v>-7681.9</v>
      </c>
      <c r="E2159" t="inlineStr">
        <is>
          <t>7/2024</t>
        </is>
      </c>
    </row>
    <row r="2160">
      <c r="A2160" t="inlineStr">
        <is>
          <t>Love Cabaret</t>
        </is>
      </c>
      <c r="B2160" t="inlineStr">
        <is>
          <t>2024-07-01</t>
        </is>
      </c>
      <c r="C2160" t="inlineStr">
        <is>
          <t>Locação de Equipamentos - Informatica e TI</t>
        </is>
      </c>
      <c r="D2160" s="488" t="n">
        <v>0</v>
      </c>
      <c r="E2160" t="inlineStr">
        <is>
          <t>7/2024</t>
        </is>
      </c>
    </row>
    <row r="2161">
      <c r="A2161" t="inlineStr">
        <is>
          <t>Love Cabaret</t>
        </is>
      </c>
      <c r="B2161" t="inlineStr">
        <is>
          <t>2024-07-01</t>
        </is>
      </c>
      <c r="C2161" t="inlineStr">
        <is>
          <t>Locações de Equipamentos - Comunicação e Marketing</t>
        </is>
      </c>
      <c r="D2161" s="488" t="n">
        <v>0</v>
      </c>
      <c r="E2161" t="inlineStr">
        <is>
          <t>7/2024</t>
        </is>
      </c>
    </row>
    <row r="2162">
      <c r="A2162" t="inlineStr">
        <is>
          <t>Love Cabaret</t>
        </is>
      </c>
      <c r="B2162" t="inlineStr">
        <is>
          <t>2024-07-01</t>
        </is>
      </c>
      <c r="C2162" t="inlineStr">
        <is>
          <t>Locação de Utensílios</t>
        </is>
      </c>
      <c r="D2162" s="488" t="n">
        <v>0</v>
      </c>
      <c r="E2162" t="inlineStr">
        <is>
          <t>7/2024</t>
        </is>
      </c>
    </row>
    <row r="2163">
      <c r="A2163" t="inlineStr">
        <is>
          <t>Love Cabaret</t>
        </is>
      </c>
      <c r="B2163" t="inlineStr">
        <is>
          <t>2024-07-01</t>
        </is>
      </c>
      <c r="C2163" t="inlineStr">
        <is>
          <t>% sobre Receita Bruta</t>
        </is>
      </c>
      <c r="D2163" s="488" t="n">
        <v>-0.01</v>
      </c>
      <c r="E2163" t="inlineStr">
        <is>
          <t>7/2024</t>
        </is>
      </c>
    </row>
    <row r="2164">
      <c r="A2164" t="inlineStr">
        <is>
          <t>Love Cabaret</t>
        </is>
      </c>
      <c r="B2164" t="inlineStr">
        <is>
          <t>2024-07-01</t>
        </is>
      </c>
      <c r="C2164" t="inlineStr">
        <is>
          <t>Sistema de Franquias</t>
        </is>
      </c>
      <c r="D2164" s="488" t="n">
        <v>0</v>
      </c>
      <c r="E2164" t="inlineStr">
        <is>
          <t>7/2024</t>
        </is>
      </c>
    </row>
    <row r="2165">
      <c r="A2165" t="inlineStr">
        <is>
          <t>Love Cabaret</t>
        </is>
      </c>
      <c r="B2165" t="inlineStr">
        <is>
          <t>2024-07-01</t>
        </is>
      </c>
      <c r="C2165" t="inlineStr">
        <is>
          <t>Royalties</t>
        </is>
      </c>
      <c r="D2165" s="488" t="n">
        <v>0</v>
      </c>
      <c r="E2165" t="inlineStr">
        <is>
          <t>7/2024</t>
        </is>
      </c>
    </row>
    <row r="2166">
      <c r="A2166" t="inlineStr">
        <is>
          <t>Love Cabaret</t>
        </is>
      </c>
      <c r="B2166" t="inlineStr">
        <is>
          <t>2024-07-01</t>
        </is>
      </c>
      <c r="C2166" t="inlineStr">
        <is>
          <t>Fundo de Propaganda</t>
        </is>
      </c>
      <c r="D2166" s="488" t="n">
        <v>0</v>
      </c>
      <c r="E2166" t="inlineStr">
        <is>
          <t>7/2024</t>
        </is>
      </c>
    </row>
    <row r="2167">
      <c r="A2167" t="inlineStr">
        <is>
          <t>Love Cabaret</t>
        </is>
      </c>
      <c r="B2167" t="inlineStr">
        <is>
          <t>2024-07-01</t>
        </is>
      </c>
      <c r="C2167" t="inlineStr">
        <is>
          <t>Fee Gestão FB</t>
        </is>
      </c>
      <c r="D2167" s="488" t="n">
        <v>0</v>
      </c>
      <c r="E2167" t="inlineStr">
        <is>
          <t>7/2024</t>
        </is>
      </c>
    </row>
    <row r="2168">
      <c r="A2168" t="inlineStr">
        <is>
          <t>Love Cabaret</t>
        </is>
      </c>
      <c r="B2168" t="inlineStr">
        <is>
          <t>2024-07-01</t>
        </is>
      </c>
      <c r="C2168" t="inlineStr">
        <is>
          <t>% sobre Receita Bruta</t>
        </is>
      </c>
      <c r="D2168" s="488" t="n">
        <v>0</v>
      </c>
      <c r="E2168" t="inlineStr">
        <is>
          <t>7/2024</t>
        </is>
      </c>
    </row>
    <row r="2169">
      <c r="A2169" t="inlineStr">
        <is>
          <t>Love Cabaret</t>
        </is>
      </c>
      <c r="B2169" t="inlineStr">
        <is>
          <t>2024-07-01</t>
        </is>
      </c>
      <c r="C2169" t="inlineStr">
        <is>
          <t>TOTAL - DESPESAS OPERATIVAS</t>
        </is>
      </c>
      <c r="D2169" s="488" t="n">
        <v>-325809.08</v>
      </c>
      <c r="E2169" t="inlineStr">
        <is>
          <t>7/2024</t>
        </is>
      </c>
    </row>
    <row r="2170">
      <c r="A2170" t="inlineStr">
        <is>
          <t>Love Cabaret</t>
        </is>
      </c>
      <c r="B2170" t="inlineStr">
        <is>
          <t>2024-07-01</t>
        </is>
      </c>
      <c r="C2170" t="inlineStr">
        <is>
          <t>% sobre Receita Bruta</t>
        </is>
      </c>
      <c r="D2170" s="488" t="n">
        <v>-0.76</v>
      </c>
      <c r="E2170" t="inlineStr">
        <is>
          <t>7/2024</t>
        </is>
      </c>
    </row>
    <row r="2171">
      <c r="A2171" t="inlineStr">
        <is>
          <t>Love Cabaret</t>
        </is>
      </c>
      <c r="B2171" t="inlineStr">
        <is>
          <t>2024-07-01</t>
        </is>
      </c>
      <c r="C2171" t="inlineStr">
        <is>
          <t>EBITDA</t>
        </is>
      </c>
      <c r="D2171" s="488" t="n">
        <v>-104617.61</v>
      </c>
      <c r="E2171" t="inlineStr">
        <is>
          <t>7/2024</t>
        </is>
      </c>
    </row>
    <row r="2172">
      <c r="A2172" t="inlineStr">
        <is>
          <t>Love Cabaret</t>
        </is>
      </c>
      <c r="B2172" t="inlineStr">
        <is>
          <t>2024-07-01</t>
        </is>
      </c>
      <c r="C2172" t="inlineStr">
        <is>
          <t>% sobre Receita Bruta</t>
        </is>
      </c>
      <c r="D2172" s="488" t="n">
        <v>-0.24</v>
      </c>
      <c r="E2172" t="inlineStr">
        <is>
          <t>7/2024</t>
        </is>
      </c>
    </row>
    <row r="2173">
      <c r="A2173" t="inlineStr">
        <is>
          <t>Love Cabaret</t>
        </is>
      </c>
      <c r="B2173" t="inlineStr">
        <is>
          <t>2024-07-01</t>
        </is>
      </c>
      <c r="C2173" t="inlineStr">
        <is>
          <t>(-) Depreciação/Amortização</t>
        </is>
      </c>
      <c r="D2173" s="488" t="n">
        <v>0</v>
      </c>
      <c r="E2173" t="inlineStr">
        <is>
          <t>7/2024</t>
        </is>
      </c>
    </row>
    <row r="2174">
      <c r="A2174" t="inlineStr">
        <is>
          <t>Love Cabaret</t>
        </is>
      </c>
      <c r="B2174" t="inlineStr">
        <is>
          <t>2024-07-01</t>
        </is>
      </c>
      <c r="C2174" t="inlineStr">
        <is>
          <t>EBIT</t>
        </is>
      </c>
      <c r="D2174" s="488" t="n">
        <v>-104617.61</v>
      </c>
      <c r="E2174" t="inlineStr">
        <is>
          <t>7/2024</t>
        </is>
      </c>
    </row>
    <row r="2175">
      <c r="A2175" t="inlineStr">
        <is>
          <t>Love Cabaret</t>
        </is>
      </c>
      <c r="B2175" t="inlineStr">
        <is>
          <t>2024-07-01</t>
        </is>
      </c>
      <c r="C2175" t="inlineStr">
        <is>
          <t>(+/-) Receitas/Despesas Financeiras</t>
        </is>
      </c>
      <c r="D2175" s="488" t="n">
        <v>-723.88</v>
      </c>
      <c r="E2175" t="inlineStr">
        <is>
          <t>7/2024</t>
        </is>
      </c>
    </row>
    <row r="2176">
      <c r="A2176" t="inlineStr">
        <is>
          <t>Love Cabaret</t>
        </is>
      </c>
      <c r="B2176" t="inlineStr">
        <is>
          <t>2024-07-01</t>
        </is>
      </c>
      <c r="C2176" t="inlineStr">
        <is>
          <t>(+) Receitas de Patrocínio</t>
        </is>
      </c>
      <c r="D2176" s="488" t="n">
        <v>20000</v>
      </c>
      <c r="E2176" t="inlineStr">
        <is>
          <t>7/2024</t>
        </is>
      </c>
    </row>
    <row r="2177">
      <c r="A2177" t="inlineStr">
        <is>
          <t>Love Cabaret</t>
        </is>
      </c>
      <c r="B2177" t="inlineStr">
        <is>
          <t>2024-07-01</t>
        </is>
      </c>
      <c r="C2177" t="inlineStr">
        <is>
          <t>(-) Despesas de Patrocínio</t>
        </is>
      </c>
      <c r="D2177" s="488" t="n">
        <v>0</v>
      </c>
      <c r="E2177" t="inlineStr">
        <is>
          <t>7/2024</t>
        </is>
      </c>
    </row>
    <row r="2178">
      <c r="A2178" t="inlineStr">
        <is>
          <t>Love Cabaret</t>
        </is>
      </c>
      <c r="B2178" t="inlineStr">
        <is>
          <t>2024-07-01</t>
        </is>
      </c>
      <c r="C2178" t="inlineStr">
        <is>
          <t>Resultado Antes do IR</t>
        </is>
      </c>
      <c r="D2178" s="488" t="n">
        <v>-85341.49000000001</v>
      </c>
      <c r="E2178" t="inlineStr">
        <is>
          <t>7/2024</t>
        </is>
      </c>
    </row>
    <row r="2179">
      <c r="A2179" t="inlineStr">
        <is>
          <t>Love Cabaret</t>
        </is>
      </c>
      <c r="B2179" t="inlineStr">
        <is>
          <t>2024-07-01</t>
        </is>
      </c>
      <c r="C2179" t="inlineStr">
        <is>
          <t>(-) Impostos</t>
        </is>
      </c>
      <c r="D2179" s="488" t="n">
        <v>-11606.92</v>
      </c>
      <c r="E2179" t="inlineStr">
        <is>
          <t>7/2024</t>
        </is>
      </c>
    </row>
    <row r="2180">
      <c r="A2180" t="inlineStr">
        <is>
          <t>Love Cabaret</t>
        </is>
      </c>
      <c r="B2180" t="inlineStr">
        <is>
          <t>2024-07-01</t>
        </is>
      </c>
      <c r="C2180" t="inlineStr">
        <is>
          <t>SIMPLES</t>
        </is>
      </c>
      <c r="D2180" s="488" t="n">
        <v>0</v>
      </c>
      <c r="E2180" t="inlineStr">
        <is>
          <t>7/2024</t>
        </is>
      </c>
    </row>
    <row r="2181">
      <c r="A2181" t="inlineStr">
        <is>
          <t>Love Cabaret</t>
        </is>
      </c>
      <c r="B2181" t="inlineStr">
        <is>
          <t>2024-07-01</t>
        </is>
      </c>
      <c r="C2181" t="inlineStr">
        <is>
          <t>IRPJ</t>
        </is>
      </c>
      <c r="D2181" s="488" t="n">
        <v>-4658.3</v>
      </c>
      <c r="E2181" t="inlineStr">
        <is>
          <t>7/2024</t>
        </is>
      </c>
    </row>
    <row r="2182">
      <c r="A2182" t="inlineStr">
        <is>
          <t>Love Cabaret</t>
        </is>
      </c>
      <c r="B2182" t="inlineStr">
        <is>
          <t>2024-07-01</t>
        </is>
      </c>
      <c r="C2182" t="inlineStr">
        <is>
          <t>IRPJ 10%</t>
        </is>
      </c>
      <c r="D2182" s="488" t="n">
        <v>-2756.16</v>
      </c>
      <c r="E2182" t="inlineStr">
        <is>
          <t>7/2024</t>
        </is>
      </c>
    </row>
    <row r="2183">
      <c r="A2183" t="inlineStr">
        <is>
          <t>Love Cabaret</t>
        </is>
      </c>
      <c r="B2183" t="inlineStr">
        <is>
          <t>2024-07-01</t>
        </is>
      </c>
      <c r="C2183" t="inlineStr">
        <is>
          <t>CSLL</t>
        </is>
      </c>
      <c r="D2183" s="488" t="n">
        <v>-4192.47</v>
      </c>
      <c r="E2183" t="inlineStr">
        <is>
          <t>7/2024</t>
        </is>
      </c>
    </row>
    <row r="2184">
      <c r="A2184" t="inlineStr">
        <is>
          <t>Love Cabaret</t>
        </is>
      </c>
      <c r="B2184" t="inlineStr">
        <is>
          <t>2024-07-01</t>
        </is>
      </c>
      <c r="C2184" t="inlineStr">
        <is>
          <t>Resultado Líquido</t>
        </is>
      </c>
      <c r="D2184" s="488" t="n">
        <v>-96948.41</v>
      </c>
      <c r="E2184" t="inlineStr">
        <is>
          <t>7/2024</t>
        </is>
      </c>
    </row>
    <row r="2185">
      <c r="A2185" t="inlineStr">
        <is>
          <t>Love Cabaret</t>
        </is>
      </c>
      <c r="B2185" t="inlineStr">
        <is>
          <t>2024-07-01</t>
        </is>
      </c>
      <c r="C2185" t="inlineStr">
        <is>
          <t>% sobre Receita Bruta</t>
        </is>
      </c>
      <c r="D2185" s="488" t="n">
        <v>-0.23</v>
      </c>
      <c r="E2185" t="inlineStr">
        <is>
          <t>7/2024</t>
        </is>
      </c>
    </row>
    <row r="2186">
      <c r="A2186" t="inlineStr">
        <is>
          <t>Love Cabaret</t>
        </is>
      </c>
      <c r="B2186" t="inlineStr">
        <is>
          <t>2024-07-01</t>
        </is>
      </c>
      <c r="C2186" t="inlineStr">
        <is>
          <t>(-) CAPEX (Investimentos)</t>
        </is>
      </c>
      <c r="D2186" s="488" t="n">
        <v>-1498</v>
      </c>
      <c r="E2186" t="inlineStr">
        <is>
          <t>7/2024</t>
        </is>
      </c>
    </row>
    <row r="2187">
      <c r="A2187" t="inlineStr">
        <is>
          <t>Love Cabaret</t>
        </is>
      </c>
      <c r="B2187" t="inlineStr">
        <is>
          <t>2024-07-01</t>
        </is>
      </c>
      <c r="C2187" t="inlineStr">
        <is>
          <t>Investimento - Construção - Obra</t>
        </is>
      </c>
      <c r="D2187" s="488" t="n">
        <v>0</v>
      </c>
      <c r="E2187" t="inlineStr">
        <is>
          <t>7/2024</t>
        </is>
      </c>
    </row>
    <row r="2188">
      <c r="A2188" t="inlineStr">
        <is>
          <t>Love Cabaret</t>
        </is>
      </c>
      <c r="B2188" t="inlineStr">
        <is>
          <t>2024-07-01</t>
        </is>
      </c>
      <c r="C2188" t="inlineStr">
        <is>
          <t>Investimento - Equipamentos</t>
        </is>
      </c>
      <c r="D2188" s="488" t="n">
        <v>-1498</v>
      </c>
      <c r="E2188" t="inlineStr">
        <is>
          <t>7/2024</t>
        </is>
      </c>
    </row>
    <row r="2189">
      <c r="A2189" t="inlineStr">
        <is>
          <t>Love Cabaret</t>
        </is>
      </c>
      <c r="B2189" t="inlineStr">
        <is>
          <t>2024-07-01</t>
        </is>
      </c>
      <c r="C2189" t="inlineStr">
        <is>
          <t>Investimento - Utensílios</t>
        </is>
      </c>
      <c r="D2189" s="488" t="n">
        <v>0</v>
      </c>
      <c r="E2189" t="inlineStr">
        <is>
          <t>7/2024</t>
        </is>
      </c>
    </row>
    <row r="2190">
      <c r="A2190" t="inlineStr">
        <is>
          <t>Love Cabaret</t>
        </is>
      </c>
      <c r="B2190" t="inlineStr">
        <is>
          <t>2024-07-01</t>
        </is>
      </c>
      <c r="C2190" t="inlineStr">
        <is>
          <t>Investimento - Mobiliário e Decoração</t>
        </is>
      </c>
      <c r="D2190" s="488" t="n">
        <v>0</v>
      </c>
      <c r="E2190" t="inlineStr">
        <is>
          <t>7/2024</t>
        </is>
      </c>
    </row>
    <row r="2191">
      <c r="A2191" t="inlineStr">
        <is>
          <t>Love Cabaret</t>
        </is>
      </c>
      <c r="B2191" t="inlineStr">
        <is>
          <t>2024-07-01</t>
        </is>
      </c>
      <c r="C2191" t="inlineStr">
        <is>
          <t>Investimento - Projetos</t>
        </is>
      </c>
      <c r="D2191" s="488" t="n">
        <v>0</v>
      </c>
      <c r="E2191" t="inlineStr">
        <is>
          <t>7/2024</t>
        </is>
      </c>
    </row>
    <row r="2192">
      <c r="A2192" t="inlineStr">
        <is>
          <t>Love Cabaret</t>
        </is>
      </c>
      <c r="B2192" t="inlineStr">
        <is>
          <t>2024-07-01</t>
        </is>
      </c>
      <c r="C2192" t="inlineStr">
        <is>
          <t>Investimento - Paisagismo</t>
        </is>
      </c>
      <c r="D2192" s="488" t="n">
        <v>0</v>
      </c>
      <c r="E2192" t="inlineStr">
        <is>
          <t>7/2024</t>
        </is>
      </c>
    </row>
    <row r="2193">
      <c r="A2193" t="inlineStr">
        <is>
          <t>Love Cabaret</t>
        </is>
      </c>
      <c r="B2193" t="inlineStr">
        <is>
          <t>2024-07-01</t>
        </is>
      </c>
      <c r="C2193" t="inlineStr">
        <is>
          <t>Investimento - Sistemas Gerais - Implantação</t>
        </is>
      </c>
      <c r="D2193" s="488" t="n">
        <v>0</v>
      </c>
      <c r="E2193" t="inlineStr">
        <is>
          <t>7/2024</t>
        </is>
      </c>
    </row>
    <row r="2194">
      <c r="A2194" t="inlineStr">
        <is>
          <t>Love Cabaret</t>
        </is>
      </c>
      <c r="B2194" t="inlineStr">
        <is>
          <t>2024-07-01</t>
        </is>
      </c>
      <c r="C2194" t="inlineStr">
        <is>
          <t>Investimento - Marketing</t>
        </is>
      </c>
      <c r="D2194" s="488" t="n">
        <v>0</v>
      </c>
      <c r="E2194" t="inlineStr">
        <is>
          <t>7/2024</t>
        </is>
      </c>
    </row>
    <row r="2195">
      <c r="A2195" t="inlineStr">
        <is>
          <t>Love Cabaret</t>
        </is>
      </c>
      <c r="B2195" t="inlineStr">
        <is>
          <t>2024-07-01</t>
        </is>
      </c>
      <c r="C2195" t="inlineStr">
        <is>
          <t>Investimento - Uniformes</t>
        </is>
      </c>
      <c r="D2195" s="488" t="n">
        <v>0</v>
      </c>
      <c r="E2195" t="inlineStr">
        <is>
          <t>7/2024</t>
        </is>
      </c>
    </row>
    <row r="2196">
      <c r="A2196" t="inlineStr">
        <is>
          <t>Love Cabaret</t>
        </is>
      </c>
      <c r="B2196" t="inlineStr">
        <is>
          <t>2024-07-01</t>
        </is>
      </c>
      <c r="C2196" t="inlineStr">
        <is>
          <t>Investimento - Despesas pré-operacionais</t>
        </is>
      </c>
      <c r="D2196" s="488" t="n">
        <v>0</v>
      </c>
      <c r="E2196" t="inlineStr">
        <is>
          <t>7/2024</t>
        </is>
      </c>
    </row>
    <row r="2197">
      <c r="A2197" t="inlineStr">
        <is>
          <t>Love Cabaret</t>
        </is>
      </c>
      <c r="B2197" t="inlineStr">
        <is>
          <t>2024-07-01</t>
        </is>
      </c>
      <c r="C2197" t="inlineStr">
        <is>
          <t>Investimento - Taxa de Licença</t>
        </is>
      </c>
      <c r="D2197" s="488" t="n">
        <v>0</v>
      </c>
      <c r="E2197" t="inlineStr">
        <is>
          <t>7/2024</t>
        </is>
      </c>
    </row>
    <row r="2198">
      <c r="A2198" t="inlineStr">
        <is>
          <t>Love Cabaret</t>
        </is>
      </c>
      <c r="B2198" t="inlineStr">
        <is>
          <t>2024-07-01</t>
        </is>
      </c>
      <c r="C2198" t="inlineStr">
        <is>
          <t>Investimento - Outros luvas</t>
        </is>
      </c>
      <c r="D2198" s="488" t="n">
        <v>0</v>
      </c>
      <c r="E2198" t="inlineStr">
        <is>
          <t>7/2024</t>
        </is>
      </c>
    </row>
    <row r="2199">
      <c r="A2199" t="inlineStr">
        <is>
          <t>Love Cabaret</t>
        </is>
      </c>
      <c r="B2199" t="inlineStr">
        <is>
          <t>2024-07-01</t>
        </is>
      </c>
      <c r="C2199" t="inlineStr">
        <is>
          <t>Investimento - Ativos AMBEV</t>
        </is>
      </c>
      <c r="D2199" s="488" t="n">
        <v>0</v>
      </c>
      <c r="E2199" t="inlineStr">
        <is>
          <t>7/2024</t>
        </is>
      </c>
    </row>
    <row r="2200">
      <c r="A2200" t="inlineStr">
        <is>
          <t>Love Cabaret</t>
        </is>
      </c>
      <c r="B2200" t="inlineStr">
        <is>
          <t>2024-07-01</t>
        </is>
      </c>
      <c r="C2200" t="inlineStr">
        <is>
          <t>Investimento - Estrutura Chopp - Balcão</t>
        </is>
      </c>
      <c r="D2200" s="488" t="n">
        <v>0</v>
      </c>
      <c r="E2200" t="inlineStr">
        <is>
          <t>7/2024</t>
        </is>
      </c>
    </row>
    <row r="2201">
      <c r="A2201" t="inlineStr">
        <is>
          <t>Love Cabaret</t>
        </is>
      </c>
      <c r="B2201" t="inlineStr">
        <is>
          <t>2024-07-01</t>
        </is>
      </c>
      <c r="C2201" t="inlineStr">
        <is>
          <t>Investimento - Estrutura Chopp - Camara Refrigerada</t>
        </is>
      </c>
      <c r="D2201" s="488" t="n">
        <v>0</v>
      </c>
      <c r="E2201" t="inlineStr">
        <is>
          <t>7/2024</t>
        </is>
      </c>
    </row>
    <row r="2202">
      <c r="A2202" t="inlineStr">
        <is>
          <t>Love Cabaret</t>
        </is>
      </c>
      <c r="B2202" t="inlineStr">
        <is>
          <t>2024-07-01</t>
        </is>
      </c>
      <c r="C2202" t="inlineStr">
        <is>
          <t>Investimento - Estrutura Chopp - Chopeira</t>
        </is>
      </c>
      <c r="D2202" s="488" t="n">
        <v>0</v>
      </c>
      <c r="E2202" t="inlineStr">
        <is>
          <t>7/2024</t>
        </is>
      </c>
    </row>
    <row r="2203">
      <c r="A2203" t="inlineStr">
        <is>
          <t>Love Cabaret</t>
        </is>
      </c>
      <c r="B2203" t="inlineStr">
        <is>
          <t>2024-07-01</t>
        </is>
      </c>
      <c r="C2203" t="inlineStr">
        <is>
          <t>(+/-) Outras variações no fluxo de caixa</t>
        </is>
      </c>
      <c r="D2203" s="488" t="n">
        <v>0</v>
      </c>
      <c r="E2203" t="inlineStr">
        <is>
          <t>7/2024</t>
        </is>
      </c>
    </row>
    <row r="2204">
      <c r="A2204" t="inlineStr">
        <is>
          <t>Love Cabaret</t>
        </is>
      </c>
      <c r="B2204" t="inlineStr">
        <is>
          <t>2024-07-01</t>
        </is>
      </c>
      <c r="C2204" t="inlineStr">
        <is>
          <t>Remuneração Variável</t>
        </is>
      </c>
      <c r="D2204" s="488" t="n">
        <v>0</v>
      </c>
      <c r="E2204" t="inlineStr">
        <is>
          <t>7/2024</t>
        </is>
      </c>
    </row>
    <row r="2205">
      <c r="A2205" t="inlineStr">
        <is>
          <t>Love Cabaret</t>
        </is>
      </c>
      <c r="B2205" t="inlineStr">
        <is>
          <t>2024-07-01</t>
        </is>
      </c>
      <c r="C2205" t="inlineStr">
        <is>
          <t>Dividendos</t>
        </is>
      </c>
      <c r="D2205" s="488" t="n">
        <v>0</v>
      </c>
      <c r="E2205" t="inlineStr">
        <is>
          <t>7/2024</t>
        </is>
      </c>
    </row>
    <row r="2206">
      <c r="A2206" t="inlineStr">
        <is>
          <t>Love Cabaret</t>
        </is>
      </c>
      <c r="B2206" t="inlineStr">
        <is>
          <t>2024-07-01</t>
        </is>
      </c>
      <c r="C2206" t="inlineStr">
        <is>
          <t>Endividamento Geral</t>
        </is>
      </c>
      <c r="D2206" s="488" t="n">
        <v>0</v>
      </c>
      <c r="E2206" t="inlineStr">
        <is>
          <t>7/2024</t>
        </is>
      </c>
    </row>
    <row r="2207">
      <c r="A2207" t="inlineStr">
        <is>
          <t>Love Cabaret</t>
        </is>
      </c>
      <c r="B2207" t="inlineStr">
        <is>
          <t>2024-07-01</t>
        </is>
      </c>
      <c r="C2207" t="inlineStr">
        <is>
          <t>Processo Judicial</t>
        </is>
      </c>
      <c r="D2207" s="488" t="n">
        <v>0</v>
      </c>
      <c r="E2207" t="inlineStr">
        <is>
          <t>7/2024</t>
        </is>
      </c>
    </row>
    <row r="2208">
      <c r="A2208" t="inlineStr">
        <is>
          <t>Love Cabaret</t>
        </is>
      </c>
      <c r="B2208" t="inlineStr">
        <is>
          <t>2024-07-01</t>
        </is>
      </c>
      <c r="C2208" t="inlineStr">
        <is>
          <t>Processo Civil</t>
        </is>
      </c>
      <c r="D2208" s="488" t="n">
        <v>0</v>
      </c>
      <c r="E2208" t="inlineStr">
        <is>
          <t>7/2024</t>
        </is>
      </c>
    </row>
    <row r="2209">
      <c r="A2209" t="inlineStr">
        <is>
          <t>Love Cabaret</t>
        </is>
      </c>
      <c r="B2209" t="inlineStr">
        <is>
          <t>2024-07-01</t>
        </is>
      </c>
      <c r="C2209" t="inlineStr">
        <is>
          <t>Recurso Processual</t>
        </is>
      </c>
      <c r="D2209" s="488" t="n">
        <v>0</v>
      </c>
      <c r="E2209" t="inlineStr">
        <is>
          <t>7/2024</t>
        </is>
      </c>
    </row>
    <row r="2210">
      <c r="A2210" t="inlineStr">
        <is>
          <t>Love Cabaret</t>
        </is>
      </c>
      <c r="B2210" t="inlineStr">
        <is>
          <t>2024-07-01</t>
        </is>
      </c>
      <c r="C2210" t="inlineStr">
        <is>
          <t>Empréstimos Gerais</t>
        </is>
      </c>
      <c r="D2210" s="488" t="n">
        <v>0</v>
      </c>
      <c r="E2210" t="inlineStr">
        <is>
          <t>7/2024</t>
        </is>
      </c>
    </row>
    <row r="2211">
      <c r="A2211" t="inlineStr">
        <is>
          <t>Love Cabaret</t>
        </is>
      </c>
      <c r="B2211" t="inlineStr">
        <is>
          <t>2024-07-01</t>
        </is>
      </c>
      <c r="C2211" t="inlineStr">
        <is>
          <t>Total - Variações s/ Resultado Líquido</t>
        </is>
      </c>
      <c r="D2211" s="488" t="n">
        <v>0</v>
      </c>
      <c r="E2211" t="inlineStr">
        <is>
          <t>7/2024</t>
        </is>
      </c>
    </row>
    <row r="2212">
      <c r="A2212" t="inlineStr">
        <is>
          <t>Love Cabaret</t>
        </is>
      </c>
      <c r="B2212" t="inlineStr">
        <is>
          <t>2024-07-01</t>
        </is>
      </c>
      <c r="C2212" t="inlineStr">
        <is>
          <t>FCF</t>
        </is>
      </c>
      <c r="D2212" s="488" t="n">
        <v>0</v>
      </c>
      <c r="E2212" t="inlineStr">
        <is>
          <t>7/2024</t>
        </is>
      </c>
    </row>
    <row r="2213">
      <c r="A2213" t="inlineStr">
        <is>
          <t>Love Cabaret</t>
        </is>
      </c>
      <c r="B2213" t="inlineStr">
        <is>
          <t>2024-07-01</t>
        </is>
      </c>
      <c r="C2213" t="inlineStr">
        <is>
          <t>Saldo Operacional</t>
        </is>
      </c>
      <c r="D2213" s="488" t="n">
        <v>0</v>
      </c>
      <c r="E2213" t="inlineStr">
        <is>
          <t>7/2024</t>
        </is>
      </c>
    </row>
    <row r="2214">
      <c r="A2214" t="inlineStr">
        <is>
          <t>Love Cabaret</t>
        </is>
      </c>
      <c r="B2214" t="inlineStr">
        <is>
          <t>2024-08-01</t>
        </is>
      </c>
      <c r="C2214" t="inlineStr">
        <is>
          <t>FATURAMENTO BRUTO</t>
        </is>
      </c>
      <c r="D2214" s="488" t="n">
        <v>535190.01</v>
      </c>
      <c r="E2214" t="inlineStr">
        <is>
          <t>8/2024</t>
        </is>
      </c>
    </row>
    <row r="2215">
      <c r="A2215" t="inlineStr">
        <is>
          <t>Love Cabaret</t>
        </is>
      </c>
      <c r="B2215" t="inlineStr">
        <is>
          <t>2024-08-01</t>
        </is>
      </c>
      <c r="C2215" t="inlineStr">
        <is>
          <t>Alimentação</t>
        </is>
      </c>
      <c r="D2215" s="488" t="n">
        <v>90129</v>
      </c>
      <c r="E2215" t="inlineStr">
        <is>
          <t>8/2024</t>
        </is>
      </c>
    </row>
    <row r="2216">
      <c r="A2216" t="inlineStr">
        <is>
          <t>Love Cabaret</t>
        </is>
      </c>
      <c r="B2216" t="inlineStr">
        <is>
          <t>2024-08-01</t>
        </is>
      </c>
      <c r="C2216" t="inlineStr">
        <is>
          <t>Bebida</t>
        </is>
      </c>
      <c r="D2216" s="488" t="n">
        <v>221120</v>
      </c>
      <c r="E2216" t="inlineStr">
        <is>
          <t>8/2024</t>
        </is>
      </c>
    </row>
    <row r="2217">
      <c r="A2217" t="inlineStr">
        <is>
          <t>Love Cabaret</t>
        </is>
      </c>
      <c r="B2217" t="inlineStr">
        <is>
          <t>2024-08-01</t>
        </is>
      </c>
      <c r="C2217" t="inlineStr">
        <is>
          <t>Artístico (couvert/shows)</t>
        </is>
      </c>
      <c r="D2217" s="488" t="n">
        <v>155727.22</v>
      </c>
      <c r="E2217" t="inlineStr">
        <is>
          <t>8/2024</t>
        </is>
      </c>
    </row>
    <row r="2218">
      <c r="A2218" t="inlineStr">
        <is>
          <t>Love Cabaret</t>
        </is>
      </c>
      <c r="B2218" t="inlineStr">
        <is>
          <t>2024-08-01</t>
        </is>
      </c>
      <c r="C2218" t="inlineStr">
        <is>
          <t>Gifts</t>
        </is>
      </c>
      <c r="D2218" s="488" t="n">
        <v>0</v>
      </c>
      <c r="E2218" t="inlineStr">
        <is>
          <t>8/2024</t>
        </is>
      </c>
    </row>
    <row r="2219">
      <c r="A2219" t="inlineStr">
        <is>
          <t>Love Cabaret</t>
        </is>
      </c>
      <c r="B2219" t="inlineStr">
        <is>
          <t>2024-08-01</t>
        </is>
      </c>
      <c r="C2219" t="inlineStr">
        <is>
          <t>Serviço</t>
        </is>
      </c>
      <c r="D2219" s="488" t="n">
        <v>37871.54</v>
      </c>
      <c r="E2219" t="inlineStr">
        <is>
          <t>8/2024</t>
        </is>
      </c>
    </row>
    <row r="2220">
      <c r="A2220" t="inlineStr">
        <is>
          <t>Love Cabaret</t>
        </is>
      </c>
      <c r="B2220" t="inlineStr">
        <is>
          <t>2024-08-01</t>
        </is>
      </c>
      <c r="C2220" t="inlineStr">
        <is>
          <t>Eventos A&amp;B</t>
        </is>
      </c>
      <c r="D2220" s="488" t="n">
        <v>0</v>
      </c>
      <c r="E2220" t="inlineStr">
        <is>
          <t>8/2024</t>
        </is>
      </c>
    </row>
    <row r="2221">
      <c r="A2221" t="inlineStr">
        <is>
          <t>Love Cabaret</t>
        </is>
      </c>
      <c r="B2221" t="inlineStr">
        <is>
          <t>2024-08-01</t>
        </is>
      </c>
      <c r="C2221" t="inlineStr">
        <is>
          <t>Eventos Couvert</t>
        </is>
      </c>
      <c r="D2221" s="488" t="n">
        <v>0</v>
      </c>
      <c r="E2221" t="inlineStr">
        <is>
          <t>8/2024</t>
        </is>
      </c>
    </row>
    <row r="2222">
      <c r="A2222" t="inlineStr">
        <is>
          <t>Love Cabaret</t>
        </is>
      </c>
      <c r="B2222" t="inlineStr">
        <is>
          <t>2024-08-01</t>
        </is>
      </c>
      <c r="C2222" t="inlineStr">
        <is>
          <t>Eventos Locações</t>
        </is>
      </c>
      <c r="D2222" s="488" t="n">
        <v>0</v>
      </c>
      <c r="E2222" t="inlineStr">
        <is>
          <t>8/2024</t>
        </is>
      </c>
    </row>
    <row r="2223">
      <c r="A2223" t="inlineStr">
        <is>
          <t>Love Cabaret</t>
        </is>
      </c>
      <c r="B2223" t="inlineStr">
        <is>
          <t>2024-08-01</t>
        </is>
      </c>
      <c r="C2223" t="inlineStr">
        <is>
          <t>Eventos Rebate Fornecedores</t>
        </is>
      </c>
      <c r="D2223" s="488" t="n">
        <v>0</v>
      </c>
      <c r="E2223" t="inlineStr">
        <is>
          <t>8/2024</t>
        </is>
      </c>
    </row>
    <row r="2224">
      <c r="A2224" t="inlineStr">
        <is>
          <t>Love Cabaret</t>
        </is>
      </c>
      <c r="B2224" t="inlineStr">
        <is>
          <t>2024-08-01</t>
        </is>
      </c>
      <c r="C2224" t="inlineStr">
        <is>
          <t>Delivery</t>
        </is>
      </c>
      <c r="D2224" s="488" t="n">
        <v>0</v>
      </c>
      <c r="E2224" t="inlineStr">
        <is>
          <t>8/2024</t>
        </is>
      </c>
    </row>
    <row r="2225">
      <c r="A2225" t="inlineStr">
        <is>
          <t>Love Cabaret</t>
        </is>
      </c>
      <c r="B2225" t="inlineStr">
        <is>
          <t>2024-08-01</t>
        </is>
      </c>
      <c r="C2225" t="inlineStr">
        <is>
          <t>Outras Receitas</t>
        </is>
      </c>
      <c r="D2225" s="488" t="n">
        <v>30342.25</v>
      </c>
      <c r="E2225" t="inlineStr">
        <is>
          <t>8/2024</t>
        </is>
      </c>
    </row>
    <row r="2226">
      <c r="A2226" t="inlineStr">
        <is>
          <t>Love Cabaret</t>
        </is>
      </c>
      <c r="B2226" t="inlineStr">
        <is>
          <t>2024-08-01</t>
        </is>
      </c>
      <c r="C2226" t="inlineStr">
        <is>
          <t>(-) Desconto sobre Venda</t>
        </is>
      </c>
      <c r="D2226" s="488" t="n">
        <v>-25935.07</v>
      </c>
      <c r="E2226" t="inlineStr">
        <is>
          <t>8/2024</t>
        </is>
      </c>
    </row>
    <row r="2227">
      <c r="A2227" t="inlineStr">
        <is>
          <t>Love Cabaret</t>
        </is>
      </c>
      <c r="B2227" t="inlineStr">
        <is>
          <t>2024-08-01</t>
        </is>
      </c>
      <c r="C2227" t="inlineStr">
        <is>
          <t>Descontos - Operação</t>
        </is>
      </c>
      <c r="D2227" s="488" t="n">
        <v>-25935.07</v>
      </c>
      <c r="E2227" t="inlineStr">
        <is>
          <t>8/2024</t>
        </is>
      </c>
    </row>
    <row r="2228">
      <c r="A2228" t="inlineStr">
        <is>
          <t>Love Cabaret</t>
        </is>
      </c>
      <c r="B2228" t="inlineStr">
        <is>
          <t>2024-08-01</t>
        </is>
      </c>
      <c r="C2228" t="inlineStr">
        <is>
          <t>Desconto - Alimentação Escritório</t>
        </is>
      </c>
      <c r="D2228" s="488" t="n">
        <v>0</v>
      </c>
      <c r="E2228" t="inlineStr">
        <is>
          <t>8/2024</t>
        </is>
      </c>
    </row>
    <row r="2229">
      <c r="A2229" t="inlineStr">
        <is>
          <t>Love Cabaret</t>
        </is>
      </c>
      <c r="B2229" t="inlineStr">
        <is>
          <t>2024-08-01</t>
        </is>
      </c>
      <c r="C2229" t="inlineStr">
        <is>
          <t>Descontos - Marketing</t>
        </is>
      </c>
      <c r="D2229" s="488" t="n">
        <v>0</v>
      </c>
      <c r="E2229" t="inlineStr">
        <is>
          <t>8/2024</t>
        </is>
      </c>
    </row>
    <row r="2230">
      <c r="A2230" t="inlineStr">
        <is>
          <t>Love Cabaret</t>
        </is>
      </c>
      <c r="B2230" t="inlineStr">
        <is>
          <t>2024-08-01</t>
        </is>
      </c>
      <c r="C2230" t="inlineStr">
        <is>
          <t>% sobre Receita Bruta</t>
        </is>
      </c>
      <c r="D2230" s="488" t="n">
        <v>0</v>
      </c>
      <c r="E2230" t="inlineStr">
        <is>
          <t>8/2024</t>
        </is>
      </c>
    </row>
    <row r="2231">
      <c r="A2231" t="inlineStr">
        <is>
          <t>Love Cabaret</t>
        </is>
      </c>
      <c r="B2231" t="inlineStr">
        <is>
          <t>2024-08-01</t>
        </is>
      </c>
      <c r="C2231" t="inlineStr">
        <is>
          <t>(-) Impostos sobre Venda</t>
        </is>
      </c>
      <c r="D2231" s="488" t="n">
        <v>-27021.27</v>
      </c>
      <c r="E2231" t="inlineStr">
        <is>
          <t>8/2024</t>
        </is>
      </c>
    </row>
    <row r="2232">
      <c r="A2232" t="inlineStr">
        <is>
          <t>Love Cabaret</t>
        </is>
      </c>
      <c r="B2232" t="inlineStr">
        <is>
          <t>2024-08-01</t>
        </is>
      </c>
      <c r="C2232" t="inlineStr">
        <is>
          <t>PIS / COFINS</t>
        </is>
      </c>
      <c r="D2232" s="488" t="n">
        <v>-10641.03</v>
      </c>
      <c r="E2232" t="inlineStr">
        <is>
          <t>8/2024</t>
        </is>
      </c>
    </row>
    <row r="2233">
      <c r="A2233" t="inlineStr">
        <is>
          <t>Love Cabaret</t>
        </is>
      </c>
      <c r="B2233" t="inlineStr">
        <is>
          <t>2024-08-01</t>
        </is>
      </c>
      <c r="C2233" t="inlineStr">
        <is>
          <t>ICMS</t>
        </is>
      </c>
      <c r="D2233" s="488" t="n">
        <v>-8593.879999999999</v>
      </c>
      <c r="E2233" t="inlineStr">
        <is>
          <t>8/2024</t>
        </is>
      </c>
    </row>
    <row r="2234">
      <c r="A2234" t="inlineStr">
        <is>
          <t>Love Cabaret</t>
        </is>
      </c>
      <c r="B2234" t="inlineStr">
        <is>
          <t>2024-08-01</t>
        </is>
      </c>
      <c r="C2234" t="inlineStr">
        <is>
          <t>ISS</t>
        </is>
      </c>
      <c r="D2234" s="488" t="n">
        <v>-7786.36</v>
      </c>
      <c r="E2234" t="inlineStr">
        <is>
          <t>8/2024</t>
        </is>
      </c>
    </row>
    <row r="2235">
      <c r="A2235" t="inlineStr">
        <is>
          <t>Love Cabaret</t>
        </is>
      </c>
      <c r="B2235" t="inlineStr">
        <is>
          <t>2024-08-01</t>
        </is>
      </c>
      <c r="C2235" t="inlineStr">
        <is>
          <t>RECEITA LÍQUIDA</t>
        </is>
      </c>
      <c r="D2235" s="488" t="n">
        <v>482233.67</v>
      </c>
      <c r="E2235" t="inlineStr">
        <is>
          <t>8/2024</t>
        </is>
      </c>
    </row>
    <row r="2236">
      <c r="A2236" t="inlineStr">
        <is>
          <t>Love Cabaret</t>
        </is>
      </c>
      <c r="B2236" t="inlineStr">
        <is>
          <t>2024-08-01</t>
        </is>
      </c>
      <c r="C2236" t="inlineStr">
        <is>
          <t>(-) Custo Mercadoria Vendida</t>
        </is>
      </c>
      <c r="D2236" s="488" t="n">
        <v>-64536.76</v>
      </c>
      <c r="E2236" t="inlineStr">
        <is>
          <t>8/2024</t>
        </is>
      </c>
    </row>
    <row r="2237">
      <c r="A2237" t="inlineStr">
        <is>
          <t>Love Cabaret</t>
        </is>
      </c>
      <c r="B2237" t="inlineStr">
        <is>
          <t>2024-08-01</t>
        </is>
      </c>
      <c r="C2237" t="inlineStr">
        <is>
          <t>Alimentação D</t>
        </is>
      </c>
      <c r="D2237" s="488" t="n">
        <v>-31053.78</v>
      </c>
      <c r="E2237" t="inlineStr">
        <is>
          <t>8/2024</t>
        </is>
      </c>
    </row>
    <row r="2238">
      <c r="A2238" t="inlineStr">
        <is>
          <t>Love Cabaret</t>
        </is>
      </c>
      <c r="B2238" t="inlineStr">
        <is>
          <t>2024-08-01</t>
        </is>
      </c>
      <c r="C2238" t="inlineStr">
        <is>
          <t>Bebida D</t>
        </is>
      </c>
      <c r="D2238" s="488" t="n">
        <v>-33482.98</v>
      </c>
      <c r="E2238" t="inlineStr">
        <is>
          <t>8/2024</t>
        </is>
      </c>
    </row>
    <row r="2239">
      <c r="A2239" t="inlineStr">
        <is>
          <t>Love Cabaret</t>
        </is>
      </c>
      <c r="B2239" t="inlineStr">
        <is>
          <t>2024-08-01</t>
        </is>
      </c>
      <c r="C2239" t="inlineStr">
        <is>
          <t>Embalagens</t>
        </is>
      </c>
      <c r="D2239" s="488" t="n">
        <v>0</v>
      </c>
      <c r="E2239" t="inlineStr">
        <is>
          <t>8/2024</t>
        </is>
      </c>
    </row>
    <row r="2240">
      <c r="A2240" t="inlineStr">
        <is>
          <t>Love Cabaret</t>
        </is>
      </c>
      <c r="B2240" t="inlineStr">
        <is>
          <t>2024-08-01</t>
        </is>
      </c>
      <c r="C2240" t="inlineStr">
        <is>
          <t>Eventos A&amp;B</t>
        </is>
      </c>
      <c r="D2240" s="488" t="n">
        <v>0</v>
      </c>
      <c r="E2240" t="inlineStr">
        <is>
          <t>8/2024</t>
        </is>
      </c>
    </row>
    <row r="2241">
      <c r="A2241" t="inlineStr">
        <is>
          <t>Love Cabaret</t>
        </is>
      </c>
      <c r="B2241" t="inlineStr">
        <is>
          <t>2024-08-01</t>
        </is>
      </c>
      <c r="C2241" t="inlineStr">
        <is>
          <t>% sobre Receita Bruta de A&amp;B</t>
        </is>
      </c>
      <c r="D2241" s="488" t="n">
        <v>-0.21</v>
      </c>
      <c r="E2241" t="inlineStr">
        <is>
          <t>8/2024</t>
        </is>
      </c>
    </row>
    <row r="2242">
      <c r="A2242" t="inlineStr">
        <is>
          <t>Love Cabaret</t>
        </is>
      </c>
      <c r="B2242" t="inlineStr">
        <is>
          <t>2024-08-01</t>
        </is>
      </c>
      <c r="C2242" t="inlineStr">
        <is>
          <t>% sobre Receita Líquida</t>
        </is>
      </c>
      <c r="D2242" s="488" t="n">
        <v>-0.13</v>
      </c>
      <c r="E2242" t="inlineStr">
        <is>
          <t>8/2024</t>
        </is>
      </c>
    </row>
    <row r="2243">
      <c r="A2243" t="inlineStr">
        <is>
          <t>Love Cabaret</t>
        </is>
      </c>
      <c r="B2243" t="inlineStr">
        <is>
          <t>2024-08-01</t>
        </is>
      </c>
      <c r="C2243" t="inlineStr">
        <is>
          <t>(-) Custos Artístico Geral</t>
        </is>
      </c>
      <c r="D2243" s="488" t="n">
        <v>-95091.55</v>
      </c>
      <c r="E2243" t="inlineStr">
        <is>
          <t>8/2024</t>
        </is>
      </c>
    </row>
    <row r="2244">
      <c r="A2244" t="inlineStr">
        <is>
          <t>Love Cabaret</t>
        </is>
      </c>
      <c r="B2244" t="inlineStr">
        <is>
          <t>2024-08-01</t>
        </is>
      </c>
      <c r="C2244" t="inlineStr">
        <is>
          <t>Custos Artístico</t>
        </is>
      </c>
      <c r="D2244" s="488" t="n">
        <v>-63289.05</v>
      </c>
      <c r="E2244" t="inlineStr">
        <is>
          <t>8/2024</t>
        </is>
      </c>
    </row>
    <row r="2245">
      <c r="A2245" t="inlineStr">
        <is>
          <t>Love Cabaret</t>
        </is>
      </c>
      <c r="B2245" t="inlineStr">
        <is>
          <t>2024-08-01</t>
        </is>
      </c>
      <c r="C2245" t="inlineStr">
        <is>
          <t>Cachê de Músicos e Artistas</t>
        </is>
      </c>
      <c r="D2245" s="488" t="n">
        <v>-60331.5</v>
      </c>
      <c r="E2245" t="inlineStr">
        <is>
          <t>8/2024</t>
        </is>
      </c>
    </row>
    <row r="2246">
      <c r="A2246" t="inlineStr">
        <is>
          <t>Love Cabaret</t>
        </is>
      </c>
      <c r="B2246" t="inlineStr">
        <is>
          <t>2024-08-01</t>
        </is>
      </c>
      <c r="C2246" t="inlineStr">
        <is>
          <t>Alimentação e Transporte</t>
        </is>
      </c>
      <c r="D2246" s="488" t="n">
        <v>-2957.55</v>
      </c>
      <c r="E2246" t="inlineStr">
        <is>
          <t>8/2024</t>
        </is>
      </c>
    </row>
    <row r="2247">
      <c r="A2247" t="inlineStr">
        <is>
          <t>Love Cabaret</t>
        </is>
      </c>
      <c r="B2247" t="inlineStr">
        <is>
          <t>2024-08-01</t>
        </is>
      </c>
      <c r="C2247" t="inlineStr">
        <is>
          <t>Viagens e Estadias</t>
        </is>
      </c>
      <c r="D2247" s="488" t="n">
        <v>0</v>
      </c>
      <c r="E2247" t="inlineStr">
        <is>
          <t>8/2024</t>
        </is>
      </c>
    </row>
    <row r="2248">
      <c r="A2248" t="inlineStr">
        <is>
          <t>Love Cabaret</t>
        </is>
      </c>
      <c r="B2248" t="inlineStr">
        <is>
          <t>2024-08-01</t>
        </is>
      </c>
      <c r="C2248" t="inlineStr">
        <is>
          <t>Taxas e Licenças - Artístico</t>
        </is>
      </c>
      <c r="D2248" s="488" t="n">
        <v>0</v>
      </c>
      <c r="E2248" t="inlineStr">
        <is>
          <t>8/2024</t>
        </is>
      </c>
    </row>
    <row r="2249">
      <c r="A2249" t="inlineStr">
        <is>
          <t>Love Cabaret</t>
        </is>
      </c>
      <c r="B2249" t="inlineStr">
        <is>
          <t>2024-08-01</t>
        </is>
      </c>
      <c r="C2249" t="inlineStr">
        <is>
          <t>MDO Terceirizada - Artístico</t>
        </is>
      </c>
      <c r="D2249" s="488" t="n">
        <v>0</v>
      </c>
      <c r="E2249" t="inlineStr">
        <is>
          <t>8/2024</t>
        </is>
      </c>
    </row>
    <row r="2250">
      <c r="A2250" t="inlineStr">
        <is>
          <t>Love Cabaret</t>
        </is>
      </c>
      <c r="B2250" t="inlineStr">
        <is>
          <t>2024-08-01</t>
        </is>
      </c>
      <c r="C2250" t="inlineStr">
        <is>
          <t>Custos Ténico de Som</t>
        </is>
      </c>
      <c r="D2250" s="488" t="n">
        <v>-31802.5</v>
      </c>
      <c r="E2250" t="inlineStr">
        <is>
          <t>8/2024</t>
        </is>
      </c>
    </row>
    <row r="2251">
      <c r="A2251" t="inlineStr">
        <is>
          <t>Love Cabaret</t>
        </is>
      </c>
      <c r="B2251" t="inlineStr">
        <is>
          <t>2024-08-01</t>
        </is>
      </c>
      <c r="C2251" t="inlineStr">
        <is>
          <t>Técnico de Som / Luz</t>
        </is>
      </c>
      <c r="D2251" s="488" t="n">
        <v>-21000</v>
      </c>
      <c r="E2251" t="inlineStr">
        <is>
          <t>8/2024</t>
        </is>
      </c>
    </row>
    <row r="2252">
      <c r="A2252" t="inlineStr">
        <is>
          <t>Love Cabaret</t>
        </is>
      </c>
      <c r="B2252" t="inlineStr">
        <is>
          <t>2024-08-01</t>
        </is>
      </c>
      <c r="C2252" t="inlineStr">
        <is>
          <t>Locação de Equipamentos Fixo</t>
        </is>
      </c>
      <c r="D2252" s="488" t="n">
        <v>-10802.5</v>
      </c>
      <c r="E2252" t="inlineStr">
        <is>
          <t>8/2024</t>
        </is>
      </c>
    </row>
    <row r="2253">
      <c r="A2253" t="inlineStr">
        <is>
          <t>Love Cabaret</t>
        </is>
      </c>
      <c r="B2253" t="inlineStr">
        <is>
          <t>2024-08-01</t>
        </is>
      </c>
      <c r="C2253" t="inlineStr">
        <is>
          <t>Locação de Equipamentos Variável</t>
        </is>
      </c>
      <c r="D2253" s="488" t="n">
        <v>0</v>
      </c>
      <c r="E2253" t="inlineStr">
        <is>
          <t>8/2024</t>
        </is>
      </c>
    </row>
    <row r="2254">
      <c r="A2254" t="inlineStr">
        <is>
          <t>Love Cabaret</t>
        </is>
      </c>
      <c r="B2254" t="inlineStr">
        <is>
          <t>2024-08-01</t>
        </is>
      </c>
      <c r="C2254" t="inlineStr">
        <is>
          <t>% sobre Receita Artístico</t>
        </is>
      </c>
      <c r="D2254" s="488" t="n">
        <v>-0.61</v>
      </c>
      <c r="E2254" t="inlineStr">
        <is>
          <t>8/2024</t>
        </is>
      </c>
    </row>
    <row r="2255">
      <c r="A2255" t="inlineStr">
        <is>
          <t>Love Cabaret</t>
        </is>
      </c>
      <c r="B2255" t="inlineStr">
        <is>
          <t>2024-08-01</t>
        </is>
      </c>
      <c r="C2255" t="inlineStr">
        <is>
          <t>% sobre Receita Bruta</t>
        </is>
      </c>
      <c r="D2255" s="488" t="n">
        <v>-0.18</v>
      </c>
      <c r="E2255" t="inlineStr">
        <is>
          <t>8/2024</t>
        </is>
      </c>
    </row>
    <row r="2256">
      <c r="A2256" t="inlineStr">
        <is>
          <t>Love Cabaret</t>
        </is>
      </c>
      <c r="B2256" t="inlineStr">
        <is>
          <t>2024-08-01</t>
        </is>
      </c>
      <c r="C2256" t="inlineStr">
        <is>
          <t>(-) Custos Eventos</t>
        </is>
      </c>
      <c r="D2256" s="488" t="n">
        <v>-4155</v>
      </c>
      <c r="E2256" t="inlineStr">
        <is>
          <t>8/2024</t>
        </is>
      </c>
    </row>
    <row r="2257">
      <c r="A2257" t="inlineStr">
        <is>
          <t>Love Cabaret</t>
        </is>
      </c>
      <c r="B2257" t="inlineStr">
        <is>
          <t>2024-08-01</t>
        </is>
      </c>
      <c r="C2257" t="inlineStr">
        <is>
          <t>MDO</t>
        </is>
      </c>
      <c r="D2257" s="488" t="n">
        <v>-126.5</v>
      </c>
      <c r="E2257" t="inlineStr">
        <is>
          <t>8/2024</t>
        </is>
      </c>
    </row>
    <row r="2258">
      <c r="A2258" t="inlineStr">
        <is>
          <t>Love Cabaret</t>
        </is>
      </c>
      <c r="B2258" t="inlineStr">
        <is>
          <t>2024-08-01</t>
        </is>
      </c>
      <c r="C2258" t="inlineStr">
        <is>
          <t>MDO Terceirizada - Eventos</t>
        </is>
      </c>
      <c r="D2258" s="488" t="n">
        <v>0</v>
      </c>
      <c r="E2258" t="inlineStr">
        <is>
          <t>8/2024</t>
        </is>
      </c>
    </row>
    <row r="2259">
      <c r="A2259" t="inlineStr">
        <is>
          <t>Love Cabaret</t>
        </is>
      </c>
      <c r="B2259" t="inlineStr">
        <is>
          <t>2024-08-01</t>
        </is>
      </c>
      <c r="C2259" t="inlineStr">
        <is>
          <t>Comissões de Vendas - Eventos</t>
        </is>
      </c>
      <c r="D2259" s="488" t="n">
        <v>-126.5</v>
      </c>
      <c r="E2259" t="inlineStr">
        <is>
          <t>8/2024</t>
        </is>
      </c>
    </row>
    <row r="2260">
      <c r="A2260" t="inlineStr">
        <is>
          <t>Love Cabaret</t>
        </is>
      </c>
      <c r="B2260" t="inlineStr">
        <is>
          <t>2024-08-01</t>
        </is>
      </c>
      <c r="C2260" t="inlineStr">
        <is>
          <t>Serviços de Terceiros - Eventos</t>
        </is>
      </c>
      <c r="D2260" s="488" t="n">
        <v>0</v>
      </c>
      <c r="E2260" t="inlineStr">
        <is>
          <t>8/2024</t>
        </is>
      </c>
    </row>
    <row r="2261">
      <c r="A2261" t="inlineStr">
        <is>
          <t>Love Cabaret</t>
        </is>
      </c>
      <c r="B2261" t="inlineStr">
        <is>
          <t>2024-08-01</t>
        </is>
      </c>
      <c r="C2261" t="inlineStr">
        <is>
          <t>Serviços Terceirizados - Eventos</t>
        </is>
      </c>
      <c r="D2261" s="488" t="n">
        <v>0</v>
      </c>
      <c r="E2261" t="inlineStr">
        <is>
          <t>8/2024</t>
        </is>
      </c>
    </row>
    <row r="2262">
      <c r="A2262" t="inlineStr">
        <is>
          <t>Love Cabaret</t>
        </is>
      </c>
      <c r="B2262" t="inlineStr">
        <is>
          <t>2024-08-01</t>
        </is>
      </c>
      <c r="C2262" t="inlineStr">
        <is>
          <t>Serviço de Segurança - Eventos</t>
        </is>
      </c>
      <c r="D2262" s="488" t="n">
        <v>0</v>
      </c>
      <c r="E2262" t="inlineStr">
        <is>
          <t>8/2024</t>
        </is>
      </c>
    </row>
    <row r="2263">
      <c r="A2263" t="inlineStr">
        <is>
          <t>Love Cabaret</t>
        </is>
      </c>
      <c r="B2263" t="inlineStr">
        <is>
          <t>2024-08-01</t>
        </is>
      </c>
      <c r="C2263" t="inlineStr">
        <is>
          <t>Artistas e Palestrantes - Eventos</t>
        </is>
      </c>
      <c r="D2263" s="488" t="n">
        <v>0</v>
      </c>
      <c r="E2263" t="inlineStr">
        <is>
          <t>8/2024</t>
        </is>
      </c>
    </row>
    <row r="2264">
      <c r="A2264" t="inlineStr">
        <is>
          <t>Love Cabaret</t>
        </is>
      </c>
      <c r="B2264" t="inlineStr">
        <is>
          <t>2024-08-01</t>
        </is>
      </c>
      <c r="C2264" t="inlineStr">
        <is>
          <t>Decoração - Eventos</t>
        </is>
      </c>
      <c r="D2264" s="488" t="n">
        <v>0</v>
      </c>
      <c r="E2264" t="inlineStr">
        <is>
          <t>8/2024</t>
        </is>
      </c>
    </row>
    <row r="2265">
      <c r="A2265" t="inlineStr">
        <is>
          <t>Love Cabaret</t>
        </is>
      </c>
      <c r="B2265" t="inlineStr">
        <is>
          <t>2024-08-01</t>
        </is>
      </c>
      <c r="C2265" t="inlineStr">
        <is>
          <t>Material de Consumo</t>
        </is>
      </c>
      <c r="D2265" s="488" t="n">
        <v>0</v>
      </c>
      <c r="E2265" t="inlineStr">
        <is>
          <t>8/2024</t>
        </is>
      </c>
    </row>
    <row r="2266">
      <c r="A2266" t="inlineStr">
        <is>
          <t>Love Cabaret</t>
        </is>
      </c>
      <c r="B2266" t="inlineStr">
        <is>
          <t>2024-08-01</t>
        </is>
      </c>
      <c r="C2266" t="inlineStr">
        <is>
          <t>Material Descartável - Eventos</t>
        </is>
      </c>
      <c r="D2266" s="488" t="n">
        <v>0</v>
      </c>
      <c r="E2266" t="inlineStr">
        <is>
          <t>8/2024</t>
        </is>
      </c>
    </row>
    <row r="2267">
      <c r="A2267" t="inlineStr">
        <is>
          <t>Love Cabaret</t>
        </is>
      </c>
      <c r="B2267" t="inlineStr">
        <is>
          <t>2024-08-01</t>
        </is>
      </c>
      <c r="C2267" t="inlineStr">
        <is>
          <t>Brindes e Confraternizações - Eventos</t>
        </is>
      </c>
      <c r="D2267" s="488" t="n">
        <v>0</v>
      </c>
      <c r="E2267" t="inlineStr">
        <is>
          <t>8/2024</t>
        </is>
      </c>
    </row>
    <row r="2268">
      <c r="A2268" t="inlineStr">
        <is>
          <t>Love Cabaret</t>
        </is>
      </c>
      <c r="B2268" t="inlineStr">
        <is>
          <t>2024-08-01</t>
        </is>
      </c>
      <c r="C2268" t="inlineStr">
        <is>
          <t>Material de Escritório - Eventos</t>
        </is>
      </c>
      <c r="D2268" s="488" t="n">
        <v>0</v>
      </c>
      <c r="E2268" t="inlineStr">
        <is>
          <t>8/2024</t>
        </is>
      </c>
    </row>
    <row r="2269">
      <c r="A2269" t="inlineStr">
        <is>
          <t>Love Cabaret</t>
        </is>
      </c>
      <c r="B2269" t="inlineStr">
        <is>
          <t>2024-08-01</t>
        </is>
      </c>
      <c r="C2269" t="inlineStr">
        <is>
          <t>Material de Manutenção - Eventos</t>
        </is>
      </c>
      <c r="D2269" s="488" t="n">
        <v>0</v>
      </c>
      <c r="E2269" t="inlineStr">
        <is>
          <t>8/2024</t>
        </is>
      </c>
    </row>
    <row r="2270">
      <c r="A2270" t="inlineStr">
        <is>
          <t>Love Cabaret</t>
        </is>
      </c>
      <c r="B2270" t="inlineStr">
        <is>
          <t>2024-08-01</t>
        </is>
      </c>
      <c r="C2270" t="inlineStr">
        <is>
          <t>Manutenção Geral</t>
        </is>
      </c>
      <c r="D2270" s="488" t="n">
        <v>0</v>
      </c>
      <c r="E2270" t="inlineStr">
        <is>
          <t>8/2024</t>
        </is>
      </c>
    </row>
    <row r="2271">
      <c r="A2271" t="inlineStr">
        <is>
          <t>Love Cabaret</t>
        </is>
      </c>
      <c r="B2271" t="inlineStr">
        <is>
          <t>2024-08-01</t>
        </is>
      </c>
      <c r="C2271" t="inlineStr">
        <is>
          <t>Serviço de Manutenção - Estrutura - Eventos</t>
        </is>
      </c>
      <c r="D2271" s="488" t="n">
        <v>0</v>
      </c>
      <c r="E2271" t="inlineStr">
        <is>
          <t>8/2024</t>
        </is>
      </c>
    </row>
    <row r="2272">
      <c r="A2272" t="inlineStr">
        <is>
          <t>Love Cabaret</t>
        </is>
      </c>
      <c r="B2272" t="inlineStr">
        <is>
          <t>2024-08-01</t>
        </is>
      </c>
      <c r="C2272" t="inlineStr">
        <is>
          <t>Serviço de Manutenção - Equipamentos - Eventos</t>
        </is>
      </c>
      <c r="D2272" s="488" t="n">
        <v>0</v>
      </c>
      <c r="E2272" t="inlineStr">
        <is>
          <t>8/2024</t>
        </is>
      </c>
    </row>
    <row r="2273">
      <c r="A2273" t="inlineStr">
        <is>
          <t>Love Cabaret</t>
        </is>
      </c>
      <c r="B2273" t="inlineStr">
        <is>
          <t>2024-08-01</t>
        </is>
      </c>
      <c r="C2273" t="inlineStr">
        <is>
          <t>Transportes</t>
        </is>
      </c>
      <c r="D2273" s="488" t="n">
        <v>0</v>
      </c>
      <c r="E2273" t="inlineStr">
        <is>
          <t>8/2024</t>
        </is>
      </c>
    </row>
    <row r="2274">
      <c r="A2274" t="inlineStr">
        <is>
          <t>Love Cabaret</t>
        </is>
      </c>
      <c r="B2274" t="inlineStr">
        <is>
          <t>2024-08-01</t>
        </is>
      </c>
      <c r="C2274" t="inlineStr">
        <is>
          <t>Viagens e Estadias - Eventos</t>
        </is>
      </c>
      <c r="D2274" s="488" t="n">
        <v>0</v>
      </c>
      <c r="E2274" t="inlineStr">
        <is>
          <t>8/2024</t>
        </is>
      </c>
    </row>
    <row r="2275">
      <c r="A2275" t="inlineStr">
        <is>
          <t>Love Cabaret</t>
        </is>
      </c>
      <c r="B2275" t="inlineStr">
        <is>
          <t>2024-08-01</t>
        </is>
      </c>
      <c r="C2275" t="inlineStr">
        <is>
          <t>Transporte Equipe - Eventos</t>
        </is>
      </c>
      <c r="D2275" s="488" t="n">
        <v>0</v>
      </c>
      <c r="E2275" t="inlineStr">
        <is>
          <t>8/2024</t>
        </is>
      </c>
    </row>
    <row r="2276">
      <c r="A2276" t="inlineStr">
        <is>
          <t>Love Cabaret</t>
        </is>
      </c>
      <c r="B2276" t="inlineStr">
        <is>
          <t>2024-08-01</t>
        </is>
      </c>
      <c r="C2276" t="inlineStr">
        <is>
          <t>Fretes e Carretos - Eventos</t>
        </is>
      </c>
      <c r="D2276" s="488" t="n">
        <v>0</v>
      </c>
      <c r="E2276" t="inlineStr">
        <is>
          <t>8/2024</t>
        </is>
      </c>
    </row>
    <row r="2277">
      <c r="A2277" t="inlineStr">
        <is>
          <t>Love Cabaret</t>
        </is>
      </c>
      <c r="B2277" t="inlineStr">
        <is>
          <t>2024-08-01</t>
        </is>
      </c>
      <c r="C2277" t="inlineStr">
        <is>
          <t>Locações</t>
        </is>
      </c>
      <c r="D2277" s="488" t="n">
        <v>-4028.5</v>
      </c>
      <c r="E2277" t="inlineStr">
        <is>
          <t>8/2024</t>
        </is>
      </c>
    </row>
    <row r="2278">
      <c r="A2278" t="inlineStr">
        <is>
          <t>Love Cabaret</t>
        </is>
      </c>
      <c r="B2278" t="inlineStr">
        <is>
          <t>2024-08-01</t>
        </is>
      </c>
      <c r="C2278" t="inlineStr">
        <is>
          <t>Locação de Utensílios - Eventos</t>
        </is>
      </c>
      <c r="D2278" s="488" t="n">
        <v>0</v>
      </c>
      <c r="E2278" t="inlineStr">
        <is>
          <t>8/2024</t>
        </is>
      </c>
    </row>
    <row r="2279">
      <c r="A2279" t="inlineStr">
        <is>
          <t>Love Cabaret</t>
        </is>
      </c>
      <c r="B2279" t="inlineStr">
        <is>
          <t>2024-08-01</t>
        </is>
      </c>
      <c r="C2279" t="inlineStr">
        <is>
          <t>Locação de Equipamentos - Eventos</t>
        </is>
      </c>
      <c r="D2279" s="488" t="n">
        <v>-4028.5</v>
      </c>
      <c r="E2279" t="inlineStr">
        <is>
          <t>8/2024</t>
        </is>
      </c>
    </row>
    <row r="2280">
      <c r="A2280" t="inlineStr">
        <is>
          <t>Love Cabaret</t>
        </is>
      </c>
      <c r="B2280" t="inlineStr">
        <is>
          <t>2024-08-01</t>
        </is>
      </c>
      <c r="C2280" t="inlineStr">
        <is>
          <t>Locação de Mobiliário - Eventos</t>
        </is>
      </c>
      <c r="D2280" s="488" t="n">
        <v>0</v>
      </c>
      <c r="E2280" t="inlineStr">
        <is>
          <t>8/2024</t>
        </is>
      </c>
    </row>
    <row r="2281">
      <c r="A2281" t="inlineStr">
        <is>
          <t>Love Cabaret</t>
        </is>
      </c>
      <c r="B2281" t="inlineStr">
        <is>
          <t>2024-08-01</t>
        </is>
      </c>
      <c r="C2281" t="inlineStr">
        <is>
          <t>Locação de Coberturas - Eventos</t>
        </is>
      </c>
      <c r="D2281" s="488" t="n">
        <v>0</v>
      </c>
      <c r="E2281" t="inlineStr">
        <is>
          <t>8/2024</t>
        </is>
      </c>
    </row>
    <row r="2282">
      <c r="A2282" t="inlineStr">
        <is>
          <t>Love Cabaret</t>
        </is>
      </c>
      <c r="B2282" t="inlineStr">
        <is>
          <t>2024-08-01</t>
        </is>
      </c>
      <c r="C2282" t="inlineStr">
        <is>
          <t>Repasses Locação de Espaço</t>
        </is>
      </c>
      <c r="D2282" s="488" t="n">
        <v>0</v>
      </c>
      <c r="E2282" t="inlineStr">
        <is>
          <t>8/2024</t>
        </is>
      </c>
    </row>
    <row r="2283">
      <c r="A2283" t="inlineStr">
        <is>
          <t>Love Cabaret</t>
        </is>
      </c>
      <c r="B2283" t="inlineStr">
        <is>
          <t>2024-08-01</t>
        </is>
      </c>
      <c r="C2283" t="inlineStr">
        <is>
          <t>Repasse Gazit - Locação Aroo</t>
        </is>
      </c>
      <c r="D2283" s="488" t="n">
        <v>0</v>
      </c>
      <c r="E2283" t="inlineStr">
        <is>
          <t>8/2024</t>
        </is>
      </c>
    </row>
    <row r="2284">
      <c r="A2284" t="inlineStr">
        <is>
          <t>Love Cabaret</t>
        </is>
      </c>
      <c r="B2284" t="inlineStr">
        <is>
          <t>2024-08-01</t>
        </is>
      </c>
      <c r="C2284" t="inlineStr">
        <is>
          <t>Repasse Gazit - Locação Anexo Abaru</t>
        </is>
      </c>
      <c r="D2284" s="488" t="n">
        <v>0</v>
      </c>
      <c r="E2284" t="inlineStr">
        <is>
          <t>8/2024</t>
        </is>
      </c>
    </row>
    <row r="2285">
      <c r="A2285" t="inlineStr">
        <is>
          <t>Love Cabaret</t>
        </is>
      </c>
      <c r="B2285" t="inlineStr">
        <is>
          <t>2024-08-01</t>
        </is>
      </c>
      <c r="C2285" t="inlineStr">
        <is>
          <t>% sobre Receita de Eventos</t>
        </is>
      </c>
      <c r="D2285" s="488" t="n">
        <v>0</v>
      </c>
      <c r="E2285" t="inlineStr">
        <is>
          <t>8/2024</t>
        </is>
      </c>
    </row>
    <row r="2286">
      <c r="A2286" t="inlineStr">
        <is>
          <t>Love Cabaret</t>
        </is>
      </c>
      <c r="B2286" t="inlineStr">
        <is>
          <t>2024-08-01</t>
        </is>
      </c>
      <c r="C2286" t="inlineStr">
        <is>
          <t>% sobre Receita Bruta</t>
        </is>
      </c>
      <c r="D2286" s="488" t="n">
        <v>-0.01</v>
      </c>
      <c r="E2286" t="inlineStr">
        <is>
          <t>8/2024</t>
        </is>
      </c>
    </row>
    <row r="2287">
      <c r="A2287" t="inlineStr">
        <is>
          <t>Love Cabaret</t>
        </is>
      </c>
      <c r="B2287" t="inlineStr">
        <is>
          <t>2024-08-01</t>
        </is>
      </c>
      <c r="C2287" t="inlineStr">
        <is>
          <t>(-) Dedução da Gorjeta</t>
        </is>
      </c>
      <c r="D2287" s="488" t="n">
        <v>-8860</v>
      </c>
      <c r="E2287" t="inlineStr">
        <is>
          <t>8/2024</t>
        </is>
      </c>
    </row>
    <row r="2288">
      <c r="A2288" t="inlineStr">
        <is>
          <t>Love Cabaret</t>
        </is>
      </c>
      <c r="B2288" t="inlineStr">
        <is>
          <t>2024-08-01</t>
        </is>
      </c>
      <c r="C2288" t="inlineStr">
        <is>
          <t>-  Comissões e Gorjeta</t>
        </is>
      </c>
      <c r="D2288" s="488" t="n">
        <v>-8860</v>
      </c>
      <c r="E2288" t="inlineStr">
        <is>
          <t>8/2024</t>
        </is>
      </c>
    </row>
    <row r="2289">
      <c r="A2289" t="inlineStr">
        <is>
          <t>Love Cabaret</t>
        </is>
      </c>
      <c r="B2289" t="inlineStr">
        <is>
          <t>2024-08-01</t>
        </is>
      </c>
      <c r="C2289" t="inlineStr">
        <is>
          <t>% sobre Receita Bruta</t>
        </is>
      </c>
      <c r="D2289" s="488" t="n">
        <v>-0.02</v>
      </c>
      <c r="E2289" t="inlineStr">
        <is>
          <t>8/2024</t>
        </is>
      </c>
    </row>
    <row r="2290">
      <c r="A2290" t="inlineStr">
        <is>
          <t>Love Cabaret</t>
        </is>
      </c>
      <c r="B2290" t="inlineStr">
        <is>
          <t>2024-08-01</t>
        </is>
      </c>
      <c r="C2290" t="inlineStr">
        <is>
          <t>(-) Deduções sobre Venda</t>
        </is>
      </c>
      <c r="D2290" s="488" t="n">
        <v>-4502.24</v>
      </c>
      <c r="E2290" t="inlineStr">
        <is>
          <t>8/2024</t>
        </is>
      </c>
    </row>
    <row r="2291">
      <c r="A2291" t="inlineStr">
        <is>
          <t>Love Cabaret</t>
        </is>
      </c>
      <c r="B2291" t="inlineStr">
        <is>
          <t>2024-08-01</t>
        </is>
      </c>
      <c r="C2291" t="inlineStr">
        <is>
          <t>Meios de pagamento</t>
        </is>
      </c>
      <c r="D2291" s="488" t="n">
        <v>-4502.24</v>
      </c>
      <c r="E2291" t="inlineStr">
        <is>
          <t>8/2024</t>
        </is>
      </c>
    </row>
    <row r="2292">
      <c r="A2292" t="inlineStr">
        <is>
          <t>Love Cabaret</t>
        </is>
      </c>
      <c r="B2292" t="inlineStr">
        <is>
          <t>2024-08-01</t>
        </is>
      </c>
      <c r="C2292" t="inlineStr">
        <is>
          <t>Meios de pagamento - Delivery</t>
        </is>
      </c>
      <c r="D2292" s="488" t="n">
        <v>0</v>
      </c>
      <c r="E2292" t="inlineStr">
        <is>
          <t>8/2024</t>
        </is>
      </c>
    </row>
    <row r="2293">
      <c r="A2293" t="inlineStr">
        <is>
          <t>Love Cabaret</t>
        </is>
      </c>
      <c r="B2293" t="inlineStr">
        <is>
          <t>2024-08-01</t>
        </is>
      </c>
      <c r="C2293" t="inlineStr">
        <is>
          <t>Inadimplência</t>
        </is>
      </c>
      <c r="D2293" s="488" t="n">
        <v>0</v>
      </c>
      <c r="E2293" t="inlineStr">
        <is>
          <t>8/2024</t>
        </is>
      </c>
    </row>
    <row r="2294">
      <c r="A2294" t="inlineStr">
        <is>
          <t>Love Cabaret</t>
        </is>
      </c>
      <c r="B2294" t="inlineStr">
        <is>
          <t>2024-08-01</t>
        </is>
      </c>
      <c r="C2294" t="inlineStr">
        <is>
          <t>Outros D</t>
        </is>
      </c>
      <c r="D2294" s="488" t="n">
        <v>0</v>
      </c>
      <c r="E2294" t="inlineStr">
        <is>
          <t>8/2024</t>
        </is>
      </c>
    </row>
    <row r="2295">
      <c r="A2295" t="inlineStr">
        <is>
          <t>Love Cabaret</t>
        </is>
      </c>
      <c r="B2295" t="inlineStr">
        <is>
          <t>2024-08-01</t>
        </is>
      </c>
      <c r="C2295" t="inlineStr">
        <is>
          <t>% sobre Receita Bruta</t>
        </is>
      </c>
      <c r="D2295" s="488" t="n">
        <v>-0.01</v>
      </c>
      <c r="E2295" t="inlineStr">
        <is>
          <t>8/2024</t>
        </is>
      </c>
    </row>
    <row r="2296">
      <c r="A2296" t="inlineStr">
        <is>
          <t>Love Cabaret</t>
        </is>
      </c>
      <c r="B2296" t="inlineStr">
        <is>
          <t>2024-08-01</t>
        </is>
      </c>
      <c r="C2296" t="inlineStr">
        <is>
          <t>MARGEM BRUTA DE CONTRIBUIÇÃO</t>
        </is>
      </c>
      <c r="D2296" s="488" t="n">
        <v>305088.12</v>
      </c>
      <c r="E2296" t="inlineStr">
        <is>
          <t>8/2024</t>
        </is>
      </c>
    </row>
    <row r="2297">
      <c r="A2297" t="inlineStr">
        <is>
          <t>Love Cabaret</t>
        </is>
      </c>
      <c r="B2297" t="inlineStr">
        <is>
          <t>2024-08-01</t>
        </is>
      </c>
      <c r="C2297" t="inlineStr">
        <is>
          <t>% sobre Receita</t>
        </is>
      </c>
      <c r="D2297" s="488" t="n">
        <v>0.57</v>
      </c>
      <c r="E2297" t="inlineStr">
        <is>
          <t>8/2024</t>
        </is>
      </c>
    </row>
    <row r="2298">
      <c r="A2298" t="inlineStr">
        <is>
          <t>Love Cabaret</t>
        </is>
      </c>
      <c r="B2298" t="inlineStr">
        <is>
          <t>2024-08-01</t>
        </is>
      </c>
      <c r="C2298" t="inlineStr">
        <is>
          <t>PESSOAL</t>
        </is>
      </c>
      <c r="D2298" s="488" t="n">
        <v>-136254.48</v>
      </c>
      <c r="E2298" t="inlineStr">
        <is>
          <t>8/2024</t>
        </is>
      </c>
    </row>
    <row r="2299">
      <c r="A2299" t="inlineStr">
        <is>
          <t>Love Cabaret</t>
        </is>
      </c>
      <c r="B2299" t="inlineStr">
        <is>
          <t>2024-08-01</t>
        </is>
      </c>
      <c r="C2299" t="inlineStr">
        <is>
          <t>PJ</t>
        </is>
      </c>
      <c r="D2299" s="488" t="n">
        <v>-39208</v>
      </c>
      <c r="E2299" t="inlineStr">
        <is>
          <t>8/2024</t>
        </is>
      </c>
    </row>
    <row r="2300">
      <c r="A2300" t="inlineStr">
        <is>
          <t>Love Cabaret</t>
        </is>
      </c>
      <c r="B2300" t="inlineStr">
        <is>
          <t>2024-08-01</t>
        </is>
      </c>
      <c r="C2300" t="inlineStr">
        <is>
          <t>- Squad</t>
        </is>
      </c>
      <c r="D2300" s="488" t="n">
        <v>-21140</v>
      </c>
      <c r="E2300" t="inlineStr">
        <is>
          <t>8/2024</t>
        </is>
      </c>
    </row>
    <row r="2301">
      <c r="A2301" t="inlineStr">
        <is>
          <t>Love Cabaret</t>
        </is>
      </c>
      <c r="B2301" t="inlineStr">
        <is>
          <t>2024-08-01</t>
        </is>
      </c>
      <c r="C2301" t="inlineStr">
        <is>
          <t>- Gerente</t>
        </is>
      </c>
      <c r="D2301" s="488" t="n">
        <v>0</v>
      </c>
      <c r="E2301" t="inlineStr">
        <is>
          <t>8/2024</t>
        </is>
      </c>
    </row>
    <row r="2302">
      <c r="A2302" t="inlineStr">
        <is>
          <t>Love Cabaret</t>
        </is>
      </c>
      <c r="B2302" t="inlineStr">
        <is>
          <t>2024-08-01</t>
        </is>
      </c>
      <c r="C2302" t="inlineStr">
        <is>
          <t>- Subgerente</t>
        </is>
      </c>
      <c r="D2302" s="488" t="n">
        <v>0</v>
      </c>
      <c r="E2302" t="inlineStr">
        <is>
          <t>8/2024</t>
        </is>
      </c>
    </row>
    <row r="2303">
      <c r="A2303" t="inlineStr">
        <is>
          <t>Love Cabaret</t>
        </is>
      </c>
      <c r="B2303" t="inlineStr">
        <is>
          <t>2024-08-01</t>
        </is>
      </c>
      <c r="C2303" t="inlineStr">
        <is>
          <t>- Coordenador</t>
        </is>
      </c>
      <c r="D2303" s="488" t="n">
        <v>-10568</v>
      </c>
      <c r="E2303" t="inlineStr">
        <is>
          <t>8/2024</t>
        </is>
      </c>
    </row>
    <row r="2304">
      <c r="A2304" t="inlineStr">
        <is>
          <t>Love Cabaret</t>
        </is>
      </c>
      <c r="B2304" t="inlineStr">
        <is>
          <t>2024-08-01</t>
        </is>
      </c>
      <c r="C2304" t="inlineStr">
        <is>
          <t>- Administrativa</t>
        </is>
      </c>
      <c r="D2304" s="488" t="n">
        <v>-3500</v>
      </c>
      <c r="E2304" t="inlineStr">
        <is>
          <t>8/2024</t>
        </is>
      </c>
    </row>
    <row r="2305">
      <c r="A2305" t="inlineStr">
        <is>
          <t>Love Cabaret</t>
        </is>
      </c>
      <c r="B2305" t="inlineStr">
        <is>
          <t>2024-08-01</t>
        </is>
      </c>
      <c r="C2305" t="inlineStr">
        <is>
          <t>- Chefe de Cozinha</t>
        </is>
      </c>
      <c r="D2305" s="488" t="n">
        <v>0</v>
      </c>
      <c r="E2305" t="inlineStr">
        <is>
          <t>8/2024</t>
        </is>
      </c>
    </row>
    <row r="2306">
      <c r="A2306" t="inlineStr">
        <is>
          <t>Love Cabaret</t>
        </is>
      </c>
      <c r="B2306" t="inlineStr">
        <is>
          <t>2024-08-01</t>
        </is>
      </c>
      <c r="C2306" t="inlineStr">
        <is>
          <t>- Chefe de Bar</t>
        </is>
      </c>
      <c r="D2306" s="488" t="n">
        <v>-4000</v>
      </c>
      <c r="E2306" t="inlineStr">
        <is>
          <t>8/2024</t>
        </is>
      </c>
    </row>
    <row r="2307">
      <c r="A2307" t="inlineStr">
        <is>
          <t>Love Cabaret</t>
        </is>
      </c>
      <c r="B2307" t="inlineStr">
        <is>
          <t>2024-08-01</t>
        </is>
      </c>
      <c r="C2307" t="inlineStr">
        <is>
          <t>- Sub Chefe de Cozinha</t>
        </is>
      </c>
      <c r="D2307" s="488" t="n">
        <v>0</v>
      </c>
      <c r="E2307" t="inlineStr">
        <is>
          <t>8/2024</t>
        </is>
      </c>
    </row>
    <row r="2308">
      <c r="A2308" t="inlineStr">
        <is>
          <t>Love Cabaret</t>
        </is>
      </c>
      <c r="B2308" t="inlineStr">
        <is>
          <t>2024-08-01</t>
        </is>
      </c>
      <c r="C2308" t="inlineStr">
        <is>
          <t>- Sub Chefe De Bar</t>
        </is>
      </c>
      <c r="D2308" s="488" t="n">
        <v>0</v>
      </c>
      <c r="E2308" t="inlineStr">
        <is>
          <t>8/2024</t>
        </is>
      </c>
    </row>
    <row r="2309">
      <c r="A2309" t="inlineStr">
        <is>
          <t>Love Cabaret</t>
        </is>
      </c>
      <c r="B2309" t="inlineStr">
        <is>
          <t>2024-08-01</t>
        </is>
      </c>
      <c r="C2309" t="inlineStr">
        <is>
          <t>- Maitre</t>
        </is>
      </c>
      <c r="D2309" s="488" t="n">
        <v>0</v>
      </c>
      <c r="E2309" t="inlineStr">
        <is>
          <t>8/2024</t>
        </is>
      </c>
    </row>
    <row r="2310">
      <c r="A2310" t="inlineStr">
        <is>
          <t>Love Cabaret</t>
        </is>
      </c>
      <c r="B2310" t="inlineStr">
        <is>
          <t>2024-08-01</t>
        </is>
      </c>
      <c r="C2310" t="inlineStr">
        <is>
          <t>- Chefe de Fila</t>
        </is>
      </c>
      <c r="D2310" s="488" t="n">
        <v>0</v>
      </c>
      <c r="E2310" t="inlineStr">
        <is>
          <t>8/2024</t>
        </is>
      </c>
    </row>
    <row r="2311">
      <c r="A2311" t="inlineStr">
        <is>
          <t>Love Cabaret</t>
        </is>
      </c>
      <c r="B2311" t="inlineStr">
        <is>
          <t>2024-08-01</t>
        </is>
      </c>
      <c r="C2311" t="inlineStr">
        <is>
          <t>- Hostess</t>
        </is>
      </c>
      <c r="D2311" s="488" t="n">
        <v>0</v>
      </c>
      <c r="E2311" t="inlineStr">
        <is>
          <t>8/2024</t>
        </is>
      </c>
    </row>
    <row r="2312">
      <c r="A2312" t="inlineStr">
        <is>
          <t>Love Cabaret</t>
        </is>
      </c>
      <c r="B2312" t="inlineStr">
        <is>
          <t>2024-08-01</t>
        </is>
      </c>
      <c r="C2312" t="inlineStr">
        <is>
          <t>MDO CLT - Salário</t>
        </is>
      </c>
      <c r="D2312" s="488" t="n">
        <v>-7380.07</v>
      </c>
      <c r="E2312" t="inlineStr">
        <is>
          <t>8/2024</t>
        </is>
      </c>
    </row>
    <row r="2313">
      <c r="A2313" t="inlineStr">
        <is>
          <t>Love Cabaret</t>
        </is>
      </c>
      <c r="B2313" t="inlineStr">
        <is>
          <t>2024-08-01</t>
        </is>
      </c>
      <c r="C2313" t="inlineStr">
        <is>
          <t>-  Maitre</t>
        </is>
      </c>
      <c r="D2313" s="488" t="n">
        <v>0</v>
      </c>
      <c r="E2313" t="inlineStr">
        <is>
          <t>8/2024</t>
        </is>
      </c>
    </row>
    <row r="2314">
      <c r="A2314" t="inlineStr">
        <is>
          <t>Love Cabaret</t>
        </is>
      </c>
      <c r="B2314" t="inlineStr">
        <is>
          <t>2024-08-01</t>
        </is>
      </c>
      <c r="C2314" t="inlineStr">
        <is>
          <t>-  Garçon III</t>
        </is>
      </c>
      <c r="D2314" s="488" t="n">
        <v>0</v>
      </c>
      <c r="E2314" t="inlineStr">
        <is>
          <t>8/2024</t>
        </is>
      </c>
    </row>
    <row r="2315">
      <c r="A2315" t="inlineStr">
        <is>
          <t>Love Cabaret</t>
        </is>
      </c>
      <c r="B2315" t="inlineStr">
        <is>
          <t>2024-08-01</t>
        </is>
      </c>
      <c r="C2315" t="inlineStr">
        <is>
          <t>-  Garçon II</t>
        </is>
      </c>
      <c r="D2315" s="488" t="n">
        <v>0</v>
      </c>
      <c r="E2315" t="inlineStr">
        <is>
          <t>8/2024</t>
        </is>
      </c>
    </row>
    <row r="2316">
      <c r="A2316" t="inlineStr">
        <is>
          <t>Love Cabaret</t>
        </is>
      </c>
      <c r="B2316" t="inlineStr">
        <is>
          <t>2024-08-01</t>
        </is>
      </c>
      <c r="C2316" t="inlineStr">
        <is>
          <t>-  Garçon I</t>
        </is>
      </c>
      <c r="D2316" s="488" t="n">
        <v>0</v>
      </c>
      <c r="E2316" t="inlineStr">
        <is>
          <t>8/2024</t>
        </is>
      </c>
    </row>
    <row r="2317">
      <c r="A2317" t="inlineStr">
        <is>
          <t>Love Cabaret</t>
        </is>
      </c>
      <c r="B2317" t="inlineStr">
        <is>
          <t>2024-08-01</t>
        </is>
      </c>
      <c r="C2317" t="inlineStr">
        <is>
          <t>-  Passador de Chopp</t>
        </is>
      </c>
      <c r="D2317" s="488" t="n">
        <v>0</v>
      </c>
      <c r="E2317" t="inlineStr">
        <is>
          <t>8/2024</t>
        </is>
      </c>
    </row>
    <row r="2318">
      <c r="A2318" t="inlineStr">
        <is>
          <t>Love Cabaret</t>
        </is>
      </c>
      <c r="B2318" t="inlineStr">
        <is>
          <t>2024-08-01</t>
        </is>
      </c>
      <c r="C2318" t="inlineStr">
        <is>
          <t>-  Cumin</t>
        </is>
      </c>
      <c r="D2318" s="488" t="n">
        <v>0</v>
      </c>
      <c r="E2318" t="inlineStr">
        <is>
          <t>8/2024</t>
        </is>
      </c>
    </row>
    <row r="2319">
      <c r="A2319" t="inlineStr">
        <is>
          <t>Love Cabaret</t>
        </is>
      </c>
      <c r="B2319" t="inlineStr">
        <is>
          <t>2024-08-01</t>
        </is>
      </c>
      <c r="C2319" t="inlineStr">
        <is>
          <t>-  Sub Chefe de Bar</t>
        </is>
      </c>
      <c r="D2319" s="488" t="n">
        <v>0</v>
      </c>
      <c r="E2319" t="inlineStr">
        <is>
          <t>8/2024</t>
        </is>
      </c>
    </row>
    <row r="2320">
      <c r="A2320" t="inlineStr">
        <is>
          <t>Love Cabaret</t>
        </is>
      </c>
      <c r="B2320" t="inlineStr">
        <is>
          <t>2024-08-01</t>
        </is>
      </c>
      <c r="C2320" t="inlineStr">
        <is>
          <t>-  Bartender III</t>
        </is>
      </c>
      <c r="D2320" s="488" t="n">
        <v>0</v>
      </c>
      <c r="E2320" t="inlineStr">
        <is>
          <t>8/2024</t>
        </is>
      </c>
    </row>
    <row r="2321">
      <c r="A2321" t="inlineStr">
        <is>
          <t>Love Cabaret</t>
        </is>
      </c>
      <c r="B2321" t="inlineStr">
        <is>
          <t>2024-08-01</t>
        </is>
      </c>
      <c r="C2321" t="inlineStr">
        <is>
          <t>-  Bartender II</t>
        </is>
      </c>
      <c r="D2321" s="488" t="n">
        <v>0</v>
      </c>
      <c r="E2321" t="inlineStr">
        <is>
          <t>8/2024</t>
        </is>
      </c>
    </row>
    <row r="2322">
      <c r="A2322" t="inlineStr">
        <is>
          <t>Love Cabaret</t>
        </is>
      </c>
      <c r="B2322" t="inlineStr">
        <is>
          <t>2024-08-01</t>
        </is>
      </c>
      <c r="C2322" t="inlineStr">
        <is>
          <t>-  Bartender I</t>
        </is>
      </c>
      <c r="D2322" s="488" t="n">
        <v>0</v>
      </c>
      <c r="E2322" t="inlineStr">
        <is>
          <t>8/2024</t>
        </is>
      </c>
    </row>
    <row r="2323">
      <c r="A2323" t="inlineStr">
        <is>
          <t>Love Cabaret</t>
        </is>
      </c>
      <c r="B2323" t="inlineStr">
        <is>
          <t>2024-08-01</t>
        </is>
      </c>
      <c r="C2323" t="inlineStr">
        <is>
          <t>-  Bar Back</t>
        </is>
      </c>
      <c r="D2323" s="488" t="n">
        <v>0</v>
      </c>
      <c r="E2323" t="inlineStr">
        <is>
          <t>8/2024</t>
        </is>
      </c>
    </row>
    <row r="2324">
      <c r="A2324" t="inlineStr">
        <is>
          <t>Love Cabaret</t>
        </is>
      </c>
      <c r="B2324" t="inlineStr">
        <is>
          <t>2024-08-01</t>
        </is>
      </c>
      <c r="C2324" t="inlineStr">
        <is>
          <t>-  Barista III</t>
        </is>
      </c>
      <c r="D2324" s="488" t="n">
        <v>0</v>
      </c>
      <c r="E2324" t="inlineStr">
        <is>
          <t>8/2024</t>
        </is>
      </c>
    </row>
    <row r="2325">
      <c r="A2325" t="inlineStr">
        <is>
          <t>Love Cabaret</t>
        </is>
      </c>
      <c r="B2325" t="inlineStr">
        <is>
          <t>2024-08-01</t>
        </is>
      </c>
      <c r="C2325" t="inlineStr">
        <is>
          <t>-  Barista II</t>
        </is>
      </c>
      <c r="D2325" s="488" t="n">
        <v>0</v>
      </c>
      <c r="E2325" t="inlineStr">
        <is>
          <t>8/2024</t>
        </is>
      </c>
    </row>
    <row r="2326">
      <c r="A2326" t="inlineStr">
        <is>
          <t>Love Cabaret</t>
        </is>
      </c>
      <c r="B2326" t="inlineStr">
        <is>
          <t>2024-08-01</t>
        </is>
      </c>
      <c r="C2326" t="inlineStr">
        <is>
          <t>-  Barista I</t>
        </is>
      </c>
      <c r="D2326" s="488" t="n">
        <v>0</v>
      </c>
      <c r="E2326" t="inlineStr">
        <is>
          <t>8/2024</t>
        </is>
      </c>
    </row>
    <row r="2327">
      <c r="A2327" t="inlineStr">
        <is>
          <t>Love Cabaret</t>
        </is>
      </c>
      <c r="B2327" t="inlineStr">
        <is>
          <t>2024-08-01</t>
        </is>
      </c>
      <c r="C2327" t="inlineStr">
        <is>
          <t>-  Chopeiro III</t>
        </is>
      </c>
      <c r="D2327" s="488" t="n">
        <v>0</v>
      </c>
      <c r="E2327" t="inlineStr">
        <is>
          <t>8/2024</t>
        </is>
      </c>
    </row>
    <row r="2328">
      <c r="A2328" t="inlineStr">
        <is>
          <t>Love Cabaret</t>
        </is>
      </c>
      <c r="B2328" t="inlineStr">
        <is>
          <t>2024-08-01</t>
        </is>
      </c>
      <c r="C2328" t="inlineStr">
        <is>
          <t>-  Chopeiro II</t>
        </is>
      </c>
      <c r="D2328" s="488" t="n">
        <v>0</v>
      </c>
      <c r="E2328" t="inlineStr">
        <is>
          <t>8/2024</t>
        </is>
      </c>
    </row>
    <row r="2329">
      <c r="A2329" t="inlineStr">
        <is>
          <t>Love Cabaret</t>
        </is>
      </c>
      <c r="B2329" t="inlineStr">
        <is>
          <t>2024-08-01</t>
        </is>
      </c>
      <c r="C2329" t="inlineStr">
        <is>
          <t>-  Chopeiro I</t>
        </is>
      </c>
      <c r="D2329" s="488" t="n">
        <v>0</v>
      </c>
      <c r="E2329" t="inlineStr">
        <is>
          <t>8/2024</t>
        </is>
      </c>
    </row>
    <row r="2330">
      <c r="A2330" t="inlineStr">
        <is>
          <t>Love Cabaret</t>
        </is>
      </c>
      <c r="B2330" t="inlineStr">
        <is>
          <t>2024-08-01</t>
        </is>
      </c>
      <c r="C2330" t="inlineStr">
        <is>
          <t>-  Sub Chefe de Cozinha</t>
        </is>
      </c>
      <c r="D2330" s="488" t="n">
        <v>0</v>
      </c>
      <c r="E2330" t="inlineStr">
        <is>
          <t>8/2024</t>
        </is>
      </c>
    </row>
    <row r="2331">
      <c r="A2331" t="inlineStr">
        <is>
          <t>Love Cabaret</t>
        </is>
      </c>
      <c r="B2331" t="inlineStr">
        <is>
          <t>2024-08-01</t>
        </is>
      </c>
      <c r="C2331" t="inlineStr">
        <is>
          <t>-  Cozinheiro Líder</t>
        </is>
      </c>
      <c r="D2331" s="488" t="n">
        <v>0</v>
      </c>
      <c r="E2331" t="inlineStr">
        <is>
          <t>8/2024</t>
        </is>
      </c>
    </row>
    <row r="2332">
      <c r="A2332" t="inlineStr">
        <is>
          <t>Love Cabaret</t>
        </is>
      </c>
      <c r="B2332" t="inlineStr">
        <is>
          <t>2024-08-01</t>
        </is>
      </c>
      <c r="C2332" t="inlineStr">
        <is>
          <t>-  Cozinheiro III</t>
        </is>
      </c>
      <c r="D2332" s="488" t="n">
        <v>0</v>
      </c>
      <c r="E2332" t="inlineStr">
        <is>
          <t>8/2024</t>
        </is>
      </c>
    </row>
    <row r="2333">
      <c r="A2333" t="inlineStr">
        <is>
          <t>Love Cabaret</t>
        </is>
      </c>
      <c r="B2333" t="inlineStr">
        <is>
          <t>2024-08-01</t>
        </is>
      </c>
      <c r="C2333" t="inlineStr">
        <is>
          <t>-  Cozinheiro II</t>
        </is>
      </c>
      <c r="D2333" s="488" t="n">
        <v>0</v>
      </c>
      <c r="E2333" t="inlineStr">
        <is>
          <t>8/2024</t>
        </is>
      </c>
    </row>
    <row r="2334">
      <c r="A2334" t="inlineStr">
        <is>
          <t>Love Cabaret</t>
        </is>
      </c>
      <c r="B2334" t="inlineStr">
        <is>
          <t>2024-08-01</t>
        </is>
      </c>
      <c r="C2334" t="inlineStr">
        <is>
          <t>-  Cozinheiro I</t>
        </is>
      </c>
      <c r="D2334" s="488" t="n">
        <v>0</v>
      </c>
      <c r="E2334" t="inlineStr">
        <is>
          <t>8/2024</t>
        </is>
      </c>
    </row>
    <row r="2335">
      <c r="A2335" t="inlineStr">
        <is>
          <t>Love Cabaret</t>
        </is>
      </c>
      <c r="B2335" t="inlineStr">
        <is>
          <t>2024-08-01</t>
        </is>
      </c>
      <c r="C2335" t="inlineStr">
        <is>
          <t>-  Ajud cozinha</t>
        </is>
      </c>
      <c r="D2335" s="488" t="n">
        <v>0</v>
      </c>
      <c r="E2335" t="inlineStr">
        <is>
          <t>8/2024</t>
        </is>
      </c>
    </row>
    <row r="2336">
      <c r="A2336" t="inlineStr">
        <is>
          <t>Love Cabaret</t>
        </is>
      </c>
      <c r="B2336" t="inlineStr">
        <is>
          <t>2024-08-01</t>
        </is>
      </c>
      <c r="C2336" t="inlineStr">
        <is>
          <t>-  Saladeiro</t>
        </is>
      </c>
      <c r="D2336" s="488" t="n">
        <v>0</v>
      </c>
      <c r="E2336" t="inlineStr">
        <is>
          <t>8/2024</t>
        </is>
      </c>
    </row>
    <row r="2337">
      <c r="A2337" t="inlineStr">
        <is>
          <t>Love Cabaret</t>
        </is>
      </c>
      <c r="B2337" t="inlineStr">
        <is>
          <t>2024-08-01</t>
        </is>
      </c>
      <c r="C2337" t="inlineStr">
        <is>
          <t>-  Pia</t>
        </is>
      </c>
      <c r="D2337" s="488" t="n">
        <v>0</v>
      </c>
      <c r="E2337" t="inlineStr">
        <is>
          <t>8/2024</t>
        </is>
      </c>
    </row>
    <row r="2338">
      <c r="A2338" t="inlineStr">
        <is>
          <t>Love Cabaret</t>
        </is>
      </c>
      <c r="B2338" t="inlineStr">
        <is>
          <t>2024-08-01</t>
        </is>
      </c>
      <c r="C2338" t="inlineStr">
        <is>
          <t>-  Sub Chefe de Confeitaria</t>
        </is>
      </c>
      <c r="D2338" s="488" t="n">
        <v>0</v>
      </c>
      <c r="E2338" t="inlineStr">
        <is>
          <t>8/2024</t>
        </is>
      </c>
    </row>
    <row r="2339">
      <c r="A2339" t="inlineStr">
        <is>
          <t>Love Cabaret</t>
        </is>
      </c>
      <c r="B2339" t="inlineStr">
        <is>
          <t>2024-08-01</t>
        </is>
      </c>
      <c r="C2339" t="inlineStr">
        <is>
          <t>-  Confeiteiro III</t>
        </is>
      </c>
      <c r="D2339" s="488" t="n">
        <v>0</v>
      </c>
      <c r="E2339" t="inlineStr">
        <is>
          <t>8/2024</t>
        </is>
      </c>
    </row>
    <row r="2340">
      <c r="A2340" t="inlineStr">
        <is>
          <t>Love Cabaret</t>
        </is>
      </c>
      <c r="B2340" t="inlineStr">
        <is>
          <t>2024-08-01</t>
        </is>
      </c>
      <c r="C2340" t="inlineStr">
        <is>
          <t>-  Confeiteiro II</t>
        </is>
      </c>
      <c r="D2340" s="488" t="n">
        <v>0</v>
      </c>
      <c r="E2340" t="inlineStr">
        <is>
          <t>8/2024</t>
        </is>
      </c>
    </row>
    <row r="2341">
      <c r="A2341" t="inlineStr">
        <is>
          <t>Love Cabaret</t>
        </is>
      </c>
      <c r="B2341" t="inlineStr">
        <is>
          <t>2024-08-01</t>
        </is>
      </c>
      <c r="C2341" t="inlineStr">
        <is>
          <t>-  Confeiteiro I</t>
        </is>
      </c>
      <c r="D2341" s="488" t="n">
        <v>0</v>
      </c>
      <c r="E2341" t="inlineStr">
        <is>
          <t>8/2024</t>
        </is>
      </c>
    </row>
    <row r="2342">
      <c r="A2342" t="inlineStr">
        <is>
          <t>Love Cabaret</t>
        </is>
      </c>
      <c r="B2342" t="inlineStr">
        <is>
          <t>2024-08-01</t>
        </is>
      </c>
      <c r="C2342" t="inlineStr">
        <is>
          <t>-  Copeiro</t>
        </is>
      </c>
      <c r="D2342" s="488" t="n">
        <v>0</v>
      </c>
      <c r="E2342" t="inlineStr">
        <is>
          <t>8/2024</t>
        </is>
      </c>
    </row>
    <row r="2343">
      <c r="A2343" t="inlineStr">
        <is>
          <t>Love Cabaret</t>
        </is>
      </c>
      <c r="B2343" t="inlineStr">
        <is>
          <t>2024-08-01</t>
        </is>
      </c>
      <c r="C2343" t="inlineStr">
        <is>
          <t>-  Pizzaiolo</t>
        </is>
      </c>
      <c r="D2343" s="488" t="n">
        <v>0</v>
      </c>
      <c r="E2343" t="inlineStr">
        <is>
          <t>8/2024</t>
        </is>
      </c>
    </row>
    <row r="2344">
      <c r="A2344" t="inlineStr">
        <is>
          <t>Love Cabaret</t>
        </is>
      </c>
      <c r="B2344" t="inlineStr">
        <is>
          <t>2024-08-01</t>
        </is>
      </c>
      <c r="C2344" t="inlineStr">
        <is>
          <t>-  Ajudante de Pizzaiolo</t>
        </is>
      </c>
      <c r="D2344" s="488" t="n">
        <v>0</v>
      </c>
      <c r="E2344" t="inlineStr">
        <is>
          <t>8/2024</t>
        </is>
      </c>
    </row>
    <row r="2345">
      <c r="A2345" t="inlineStr">
        <is>
          <t>Love Cabaret</t>
        </is>
      </c>
      <c r="B2345" t="inlineStr">
        <is>
          <t>2024-08-01</t>
        </is>
      </c>
      <c r="C2345" t="inlineStr">
        <is>
          <t>-  Boqueta</t>
        </is>
      </c>
      <c r="D2345" s="488" t="n">
        <v>0</v>
      </c>
      <c r="E2345" t="inlineStr">
        <is>
          <t>8/2024</t>
        </is>
      </c>
    </row>
    <row r="2346">
      <c r="A2346" t="inlineStr">
        <is>
          <t>Love Cabaret</t>
        </is>
      </c>
      <c r="B2346" t="inlineStr">
        <is>
          <t>2024-08-01</t>
        </is>
      </c>
      <c r="C2346" t="inlineStr">
        <is>
          <t>-  Churrasqueiro I</t>
        </is>
      </c>
      <c r="D2346" s="488" t="n">
        <v>0</v>
      </c>
      <c r="E2346" t="inlineStr">
        <is>
          <t>8/2024</t>
        </is>
      </c>
    </row>
    <row r="2347">
      <c r="A2347" t="inlineStr">
        <is>
          <t>Love Cabaret</t>
        </is>
      </c>
      <c r="B2347" t="inlineStr">
        <is>
          <t>2024-08-01</t>
        </is>
      </c>
      <c r="C2347" t="inlineStr">
        <is>
          <t>-  Churrasqueiro II</t>
        </is>
      </c>
      <c r="D2347" s="488" t="n">
        <v>0</v>
      </c>
      <c r="E2347" t="inlineStr">
        <is>
          <t>8/2024</t>
        </is>
      </c>
    </row>
    <row r="2348">
      <c r="A2348" t="inlineStr">
        <is>
          <t>Love Cabaret</t>
        </is>
      </c>
      <c r="B2348" t="inlineStr">
        <is>
          <t>2024-08-01</t>
        </is>
      </c>
      <c r="C2348" t="inlineStr">
        <is>
          <t>-  Churrasqueiro III</t>
        </is>
      </c>
      <c r="D2348" s="488" t="n">
        <v>0</v>
      </c>
      <c r="E2348" t="inlineStr">
        <is>
          <t>8/2024</t>
        </is>
      </c>
    </row>
    <row r="2349">
      <c r="A2349" t="inlineStr">
        <is>
          <t>Love Cabaret</t>
        </is>
      </c>
      <c r="B2349" t="inlineStr">
        <is>
          <t>2024-08-01</t>
        </is>
      </c>
      <c r="C2349" t="inlineStr">
        <is>
          <t>-  Ajud Limpeza</t>
        </is>
      </c>
      <c r="D2349" s="488" t="n">
        <v>0</v>
      </c>
      <c r="E2349" t="inlineStr">
        <is>
          <t>8/2024</t>
        </is>
      </c>
    </row>
    <row r="2350">
      <c r="A2350" t="inlineStr">
        <is>
          <t>Love Cabaret</t>
        </is>
      </c>
      <c r="B2350" t="inlineStr">
        <is>
          <t>2024-08-01</t>
        </is>
      </c>
      <c r="C2350" t="inlineStr">
        <is>
          <t>-  Estoquista III</t>
        </is>
      </c>
      <c r="D2350" s="488" t="n">
        <v>0</v>
      </c>
      <c r="E2350" t="inlineStr">
        <is>
          <t>8/2024</t>
        </is>
      </c>
    </row>
    <row r="2351">
      <c r="A2351" t="inlineStr">
        <is>
          <t>Love Cabaret</t>
        </is>
      </c>
      <c r="B2351" t="inlineStr">
        <is>
          <t>2024-08-01</t>
        </is>
      </c>
      <c r="C2351" t="inlineStr">
        <is>
          <t>-  Estoquista II</t>
        </is>
      </c>
      <c r="D2351" s="488" t="n">
        <v>0</v>
      </c>
      <c r="E2351" t="inlineStr">
        <is>
          <t>8/2024</t>
        </is>
      </c>
    </row>
    <row r="2352">
      <c r="A2352" t="inlineStr">
        <is>
          <t>Love Cabaret</t>
        </is>
      </c>
      <c r="B2352" t="inlineStr">
        <is>
          <t>2024-08-01</t>
        </is>
      </c>
      <c r="C2352" t="inlineStr">
        <is>
          <t>-  Estoquista I</t>
        </is>
      </c>
      <c r="D2352" s="488" t="n">
        <v>0</v>
      </c>
      <c r="E2352" t="inlineStr">
        <is>
          <t>8/2024</t>
        </is>
      </c>
    </row>
    <row r="2353">
      <c r="A2353" t="inlineStr">
        <is>
          <t>Love Cabaret</t>
        </is>
      </c>
      <c r="B2353" t="inlineStr">
        <is>
          <t>2024-08-01</t>
        </is>
      </c>
      <c r="C2353" t="inlineStr">
        <is>
          <t>-  Chefe de Manutenção</t>
        </is>
      </c>
      <c r="D2353" s="488" t="n">
        <v>0</v>
      </c>
      <c r="E2353" t="inlineStr">
        <is>
          <t>8/2024</t>
        </is>
      </c>
    </row>
    <row r="2354">
      <c r="A2354" t="inlineStr">
        <is>
          <t>Love Cabaret</t>
        </is>
      </c>
      <c r="B2354" t="inlineStr">
        <is>
          <t>2024-08-01</t>
        </is>
      </c>
      <c r="C2354" t="inlineStr">
        <is>
          <t>-  Aux. Manutenção III</t>
        </is>
      </c>
      <c r="D2354" s="488" t="n">
        <v>0</v>
      </c>
      <c r="E2354" t="inlineStr">
        <is>
          <t>8/2024</t>
        </is>
      </c>
    </row>
    <row r="2355">
      <c r="A2355" t="inlineStr">
        <is>
          <t>Love Cabaret</t>
        </is>
      </c>
      <c r="B2355" t="inlineStr">
        <is>
          <t>2024-08-01</t>
        </is>
      </c>
      <c r="C2355" t="inlineStr">
        <is>
          <t>-  Aux. Manutenção II</t>
        </is>
      </c>
      <c r="D2355" s="488" t="n">
        <v>0</v>
      </c>
      <c r="E2355" t="inlineStr">
        <is>
          <t>8/2024</t>
        </is>
      </c>
    </row>
    <row r="2356">
      <c r="A2356" t="inlineStr">
        <is>
          <t>Love Cabaret</t>
        </is>
      </c>
      <c r="B2356" t="inlineStr">
        <is>
          <t>2024-08-01</t>
        </is>
      </c>
      <c r="C2356" t="inlineStr">
        <is>
          <t>-  Aux. Manutenção I</t>
        </is>
      </c>
      <c r="D2356" s="488" t="n">
        <v>0</v>
      </c>
      <c r="E2356" t="inlineStr">
        <is>
          <t>8/2024</t>
        </is>
      </c>
    </row>
    <row r="2357">
      <c r="A2357" t="inlineStr">
        <is>
          <t>Love Cabaret</t>
        </is>
      </c>
      <c r="B2357" t="inlineStr">
        <is>
          <t>2024-08-01</t>
        </is>
      </c>
      <c r="C2357" t="inlineStr">
        <is>
          <t>-  Chefe da Portaria</t>
        </is>
      </c>
      <c r="D2357" s="488" t="n">
        <v>0</v>
      </c>
      <c r="E2357" t="inlineStr">
        <is>
          <t>8/2024</t>
        </is>
      </c>
    </row>
    <row r="2358">
      <c r="A2358" t="inlineStr">
        <is>
          <t>Love Cabaret</t>
        </is>
      </c>
      <c r="B2358" t="inlineStr">
        <is>
          <t>2024-08-01</t>
        </is>
      </c>
      <c r="C2358" t="inlineStr">
        <is>
          <t>-  Porteiro III</t>
        </is>
      </c>
      <c r="D2358" s="488" t="n">
        <v>0</v>
      </c>
      <c r="E2358" t="inlineStr">
        <is>
          <t>8/2024</t>
        </is>
      </c>
    </row>
    <row r="2359">
      <c r="A2359" t="inlineStr">
        <is>
          <t>Love Cabaret</t>
        </is>
      </c>
      <c r="B2359" t="inlineStr">
        <is>
          <t>2024-08-01</t>
        </is>
      </c>
      <c r="C2359" t="inlineStr">
        <is>
          <t>-  Porteiro II</t>
        </is>
      </c>
      <c r="D2359" s="488" t="n">
        <v>0</v>
      </c>
      <c r="E2359" t="inlineStr">
        <is>
          <t>8/2024</t>
        </is>
      </c>
    </row>
    <row r="2360">
      <c r="A2360" t="inlineStr">
        <is>
          <t>Love Cabaret</t>
        </is>
      </c>
      <c r="B2360" t="inlineStr">
        <is>
          <t>2024-08-01</t>
        </is>
      </c>
      <c r="C2360" t="inlineStr">
        <is>
          <t>-  Porteiro I</t>
        </is>
      </c>
      <c r="D2360" s="488" t="n">
        <v>0</v>
      </c>
      <c r="E2360" t="inlineStr">
        <is>
          <t>8/2024</t>
        </is>
      </c>
    </row>
    <row r="2361">
      <c r="A2361" t="inlineStr">
        <is>
          <t>Love Cabaret</t>
        </is>
      </c>
      <c r="B2361" t="inlineStr">
        <is>
          <t>2024-08-01</t>
        </is>
      </c>
      <c r="C2361" t="inlineStr">
        <is>
          <t>-  Hostess III</t>
        </is>
      </c>
      <c r="D2361" s="488" t="n">
        <v>0</v>
      </c>
      <c r="E2361" t="inlineStr">
        <is>
          <t>8/2024</t>
        </is>
      </c>
    </row>
    <row r="2362">
      <c r="A2362" t="inlineStr">
        <is>
          <t>Love Cabaret</t>
        </is>
      </c>
      <c r="B2362" t="inlineStr">
        <is>
          <t>2024-08-01</t>
        </is>
      </c>
      <c r="C2362" t="inlineStr">
        <is>
          <t>-  Hostess II</t>
        </is>
      </c>
      <c r="D2362" s="488" t="n">
        <v>0</v>
      </c>
      <c r="E2362" t="inlineStr">
        <is>
          <t>8/2024</t>
        </is>
      </c>
    </row>
    <row r="2363">
      <c r="A2363" t="inlineStr">
        <is>
          <t>Love Cabaret</t>
        </is>
      </c>
      <c r="B2363" t="inlineStr">
        <is>
          <t>2024-08-01</t>
        </is>
      </c>
      <c r="C2363" t="inlineStr">
        <is>
          <t>-  Hostess I</t>
        </is>
      </c>
      <c r="D2363" s="488" t="n">
        <v>0</v>
      </c>
      <c r="E2363" t="inlineStr">
        <is>
          <t>8/2024</t>
        </is>
      </c>
    </row>
    <row r="2364">
      <c r="A2364" t="inlineStr">
        <is>
          <t>Love Cabaret</t>
        </is>
      </c>
      <c r="B2364" t="inlineStr">
        <is>
          <t>2024-08-01</t>
        </is>
      </c>
      <c r="C2364" t="inlineStr">
        <is>
          <t>-  Chefe de Bilheteria</t>
        </is>
      </c>
      <c r="D2364" s="488" t="n">
        <v>0</v>
      </c>
      <c r="E2364" t="inlineStr">
        <is>
          <t>8/2024</t>
        </is>
      </c>
    </row>
    <row r="2365">
      <c r="A2365" t="inlineStr">
        <is>
          <t>Love Cabaret</t>
        </is>
      </c>
      <c r="B2365" t="inlineStr">
        <is>
          <t>2024-08-01</t>
        </is>
      </c>
      <c r="C2365" t="inlineStr">
        <is>
          <t>-  Bilheteiro III</t>
        </is>
      </c>
      <c r="D2365" s="488" t="n">
        <v>0</v>
      </c>
      <c r="E2365" t="inlineStr">
        <is>
          <t>8/2024</t>
        </is>
      </c>
    </row>
    <row r="2366">
      <c r="A2366" t="inlineStr">
        <is>
          <t>Love Cabaret</t>
        </is>
      </c>
      <c r="B2366" t="inlineStr">
        <is>
          <t>2024-08-01</t>
        </is>
      </c>
      <c r="C2366" t="inlineStr">
        <is>
          <t>-  Bilheteiro II</t>
        </is>
      </c>
      <c r="D2366" s="488" t="n">
        <v>0</v>
      </c>
      <c r="E2366" t="inlineStr">
        <is>
          <t>8/2024</t>
        </is>
      </c>
    </row>
    <row r="2367">
      <c r="A2367" t="inlineStr">
        <is>
          <t>Love Cabaret</t>
        </is>
      </c>
      <c r="B2367" t="inlineStr">
        <is>
          <t>2024-08-01</t>
        </is>
      </c>
      <c r="C2367" t="inlineStr">
        <is>
          <t>-  Bilheteiro I</t>
        </is>
      </c>
      <c r="D2367" s="488" t="n">
        <v>0</v>
      </c>
      <c r="E2367" t="inlineStr">
        <is>
          <t>8/2024</t>
        </is>
      </c>
    </row>
    <row r="2368">
      <c r="A2368" t="inlineStr">
        <is>
          <t>Love Cabaret</t>
        </is>
      </c>
      <c r="B2368" t="inlineStr">
        <is>
          <t>2024-08-01</t>
        </is>
      </c>
      <c r="C2368" t="inlineStr">
        <is>
          <t>-  Caixa</t>
        </is>
      </c>
      <c r="D2368" s="488" t="n">
        <v>0</v>
      </c>
      <c r="E2368" t="inlineStr">
        <is>
          <t>8/2024</t>
        </is>
      </c>
    </row>
    <row r="2369">
      <c r="A2369" t="inlineStr">
        <is>
          <t>Love Cabaret</t>
        </is>
      </c>
      <c r="B2369" t="inlineStr">
        <is>
          <t>2024-08-01</t>
        </is>
      </c>
      <c r="C2369" t="inlineStr">
        <is>
          <t>-  Operador de Delivery</t>
        </is>
      </c>
      <c r="D2369" s="488" t="n">
        <v>0</v>
      </c>
      <c r="E2369" t="inlineStr">
        <is>
          <t>8/2024</t>
        </is>
      </c>
    </row>
    <row r="2370">
      <c r="A2370" t="inlineStr">
        <is>
          <t>Love Cabaret</t>
        </is>
      </c>
      <c r="B2370" t="inlineStr">
        <is>
          <t>2024-08-01</t>
        </is>
      </c>
      <c r="C2370" t="inlineStr">
        <is>
          <t>E-Staff</t>
        </is>
      </c>
      <c r="D2370" s="488" t="n">
        <v>-63478.69</v>
      </c>
      <c r="E2370" t="inlineStr">
        <is>
          <t>8/2024</t>
        </is>
      </c>
    </row>
    <row r="2371">
      <c r="A2371" t="inlineStr">
        <is>
          <t>Love Cabaret</t>
        </is>
      </c>
      <c r="B2371" t="inlineStr">
        <is>
          <t>2024-08-01</t>
        </is>
      </c>
      <c r="C2371" t="inlineStr">
        <is>
          <t>Mão de Obra Extra</t>
        </is>
      </c>
      <c r="D2371" s="488" t="n">
        <v>-63478.69</v>
      </c>
      <c r="E2371" t="inlineStr">
        <is>
          <t>8/2024</t>
        </is>
      </c>
    </row>
    <row r="2372">
      <c r="A2372" t="inlineStr">
        <is>
          <t>Love Cabaret</t>
        </is>
      </c>
      <c r="B2372" t="inlineStr">
        <is>
          <t>2024-08-01</t>
        </is>
      </c>
      <c r="C2372" t="inlineStr">
        <is>
          <t>-  Gorjeta (Retenção Estaff) (+)</t>
        </is>
      </c>
      <c r="D2372" s="488" t="n">
        <v>31739.35</v>
      </c>
      <c r="E2372" t="inlineStr">
        <is>
          <t>8/2024</t>
        </is>
      </c>
    </row>
    <row r="2373">
      <c r="A2373" t="inlineStr">
        <is>
          <t>Love Cabaret</t>
        </is>
      </c>
      <c r="B2373" t="inlineStr">
        <is>
          <t>2024-08-01</t>
        </is>
      </c>
      <c r="C2373" t="inlineStr">
        <is>
          <t>Encargos e Provisões</t>
        </is>
      </c>
      <c r="D2373" s="488" t="n">
        <v>-6024.71</v>
      </c>
      <c r="E2373" t="inlineStr">
        <is>
          <t>8/2024</t>
        </is>
      </c>
    </row>
    <row r="2374">
      <c r="A2374" t="inlineStr">
        <is>
          <t>Love Cabaret</t>
        </is>
      </c>
      <c r="B2374" t="inlineStr">
        <is>
          <t>2024-08-01</t>
        </is>
      </c>
      <c r="C2374" t="inlineStr">
        <is>
          <t>-  FGTS</t>
        </is>
      </c>
      <c r="D2374" s="488" t="n">
        <v>-825.41</v>
      </c>
      <c r="E2374" t="inlineStr">
        <is>
          <t>8/2024</t>
        </is>
      </c>
    </row>
    <row r="2375">
      <c r="A2375" t="inlineStr">
        <is>
          <t>Love Cabaret</t>
        </is>
      </c>
      <c r="B2375" t="inlineStr">
        <is>
          <t>2024-08-01</t>
        </is>
      </c>
      <c r="C2375" t="inlineStr">
        <is>
          <t>-  INSS Patronal</t>
        </is>
      </c>
      <c r="D2375" s="488" t="n">
        <v>-2971.49</v>
      </c>
      <c r="E2375" t="inlineStr">
        <is>
          <t>8/2024</t>
        </is>
      </c>
    </row>
    <row r="2376">
      <c r="A2376" t="inlineStr">
        <is>
          <t>Love Cabaret</t>
        </is>
      </c>
      <c r="B2376" t="inlineStr">
        <is>
          <t>2024-08-01</t>
        </is>
      </c>
      <c r="C2376" t="inlineStr">
        <is>
          <t>-  INSS Segurados</t>
        </is>
      </c>
      <c r="D2376" s="488" t="n">
        <v>0</v>
      </c>
      <c r="E2376" t="inlineStr">
        <is>
          <t>8/2024</t>
        </is>
      </c>
    </row>
    <row r="2377">
      <c r="A2377" t="inlineStr">
        <is>
          <t>Love Cabaret</t>
        </is>
      </c>
      <c r="B2377" t="inlineStr">
        <is>
          <t>2024-08-01</t>
        </is>
      </c>
      <c r="C2377" t="inlineStr">
        <is>
          <t>-  13º Salário</t>
        </is>
      </c>
      <c r="D2377" s="488" t="n">
        <v>-854.04</v>
      </c>
      <c r="E2377" t="inlineStr">
        <is>
          <t>8/2024</t>
        </is>
      </c>
    </row>
    <row r="2378">
      <c r="A2378" t="inlineStr">
        <is>
          <t>Love Cabaret</t>
        </is>
      </c>
      <c r="B2378" t="inlineStr">
        <is>
          <t>2024-08-01</t>
        </is>
      </c>
      <c r="C2378" t="inlineStr">
        <is>
          <t>-  Férias</t>
        </is>
      </c>
      <c r="D2378" s="488" t="n">
        <v>0</v>
      </c>
      <c r="E2378" t="inlineStr">
        <is>
          <t>8/2024</t>
        </is>
      </c>
    </row>
    <row r="2379">
      <c r="A2379" t="inlineStr">
        <is>
          <t>Love Cabaret</t>
        </is>
      </c>
      <c r="B2379" t="inlineStr">
        <is>
          <t>2024-08-01</t>
        </is>
      </c>
      <c r="C2379" t="inlineStr">
        <is>
          <t>-  FGTS sobre 13º Salários</t>
        </is>
      </c>
      <c r="D2379" s="488" t="n">
        <v>-287.75</v>
      </c>
      <c r="E2379" t="inlineStr">
        <is>
          <t>8/2024</t>
        </is>
      </c>
    </row>
    <row r="2380">
      <c r="A2380" t="inlineStr">
        <is>
          <t>Love Cabaret</t>
        </is>
      </c>
      <c r="B2380" t="inlineStr">
        <is>
          <t>2024-08-01</t>
        </is>
      </c>
      <c r="C2380" t="inlineStr">
        <is>
          <t>-  FGTS sobre Férias</t>
        </is>
      </c>
      <c r="D2380" s="488" t="n">
        <v>-86.02</v>
      </c>
      <c r="E2380" t="inlineStr">
        <is>
          <t>8/2024</t>
        </is>
      </c>
    </row>
    <row r="2381">
      <c r="A2381" t="inlineStr">
        <is>
          <t>Love Cabaret</t>
        </is>
      </c>
      <c r="B2381" t="inlineStr">
        <is>
          <t>2024-08-01</t>
        </is>
      </c>
      <c r="C2381" t="inlineStr">
        <is>
          <t>-  INSS sobre 13º Salários</t>
        </is>
      </c>
      <c r="D2381" s="488" t="n">
        <v>0</v>
      </c>
      <c r="E2381" t="inlineStr">
        <is>
          <t>8/2024</t>
        </is>
      </c>
    </row>
    <row r="2382">
      <c r="A2382" t="inlineStr">
        <is>
          <t>Love Cabaret</t>
        </is>
      </c>
      <c r="B2382" t="inlineStr">
        <is>
          <t>2024-08-01</t>
        </is>
      </c>
      <c r="C2382" t="inlineStr">
        <is>
          <t>-  INSS sobre Férias</t>
        </is>
      </c>
      <c r="D2382" s="488" t="n">
        <v>0</v>
      </c>
      <c r="E2382" t="inlineStr">
        <is>
          <t>8/2024</t>
        </is>
      </c>
    </row>
    <row r="2383">
      <c r="A2383" t="inlineStr">
        <is>
          <t>Love Cabaret</t>
        </is>
      </c>
      <c r="B2383" t="inlineStr">
        <is>
          <t>2024-08-01</t>
        </is>
      </c>
      <c r="C2383" t="inlineStr">
        <is>
          <t>-  Rescisão</t>
        </is>
      </c>
      <c r="D2383" s="488" t="n">
        <v>0</v>
      </c>
      <c r="E2383" t="inlineStr">
        <is>
          <t>8/2024</t>
        </is>
      </c>
    </row>
    <row r="2384">
      <c r="A2384" t="inlineStr">
        <is>
          <t>Love Cabaret</t>
        </is>
      </c>
      <c r="B2384" t="inlineStr">
        <is>
          <t>2024-08-01</t>
        </is>
      </c>
      <c r="C2384" t="inlineStr">
        <is>
          <t>-  Multa Rescisória</t>
        </is>
      </c>
      <c r="D2384" s="488" t="n">
        <v>0</v>
      </c>
      <c r="E2384" t="inlineStr">
        <is>
          <t>8/2024</t>
        </is>
      </c>
    </row>
    <row r="2385">
      <c r="A2385" t="inlineStr">
        <is>
          <t>Love Cabaret</t>
        </is>
      </c>
      <c r="B2385" t="inlineStr">
        <is>
          <t>2024-08-01</t>
        </is>
      </c>
      <c r="C2385" t="inlineStr">
        <is>
          <t>-  Ações trabalhistas</t>
        </is>
      </c>
      <c r="D2385" s="488" t="n">
        <v>-1000</v>
      </c>
      <c r="E2385" t="inlineStr">
        <is>
          <t>8/2024</t>
        </is>
      </c>
    </row>
    <row r="2386">
      <c r="A2386" t="inlineStr">
        <is>
          <t>Love Cabaret</t>
        </is>
      </c>
      <c r="B2386" t="inlineStr">
        <is>
          <t>2024-08-01</t>
        </is>
      </c>
      <c r="C2386" t="inlineStr">
        <is>
          <t>-  Adicional Noturno</t>
        </is>
      </c>
      <c r="D2386" s="488" t="n">
        <v>0</v>
      </c>
      <c r="E2386" t="inlineStr">
        <is>
          <t>8/2024</t>
        </is>
      </c>
    </row>
    <row r="2387">
      <c r="A2387" t="inlineStr">
        <is>
          <t>Love Cabaret</t>
        </is>
      </c>
      <c r="B2387" t="inlineStr">
        <is>
          <t>2024-08-01</t>
        </is>
      </c>
      <c r="C2387" t="inlineStr">
        <is>
          <t>-  Hora Extra</t>
        </is>
      </c>
      <c r="D2387" s="488" t="n">
        <v>0</v>
      </c>
      <c r="E2387" t="inlineStr">
        <is>
          <t>8/2024</t>
        </is>
      </c>
    </row>
    <row r="2388">
      <c r="A2388" t="inlineStr">
        <is>
          <t>Love Cabaret</t>
        </is>
      </c>
      <c r="B2388" t="inlineStr">
        <is>
          <t>2024-08-01</t>
        </is>
      </c>
      <c r="C2388" t="inlineStr">
        <is>
          <t>-  Remuneração Variável</t>
        </is>
      </c>
      <c r="D2388" s="488" t="n">
        <v>0</v>
      </c>
      <c r="E2388" t="inlineStr">
        <is>
          <t>8/2024</t>
        </is>
      </c>
    </row>
    <row r="2389">
      <c r="A2389" t="inlineStr">
        <is>
          <t>Love Cabaret</t>
        </is>
      </c>
      <c r="B2389" t="inlineStr">
        <is>
          <t>2024-08-01</t>
        </is>
      </c>
      <c r="C2389" t="inlineStr">
        <is>
          <t>-  Premiação</t>
        </is>
      </c>
      <c r="D2389" s="488" t="n">
        <v>0</v>
      </c>
      <c r="E2389" t="inlineStr">
        <is>
          <t>8/2024</t>
        </is>
      </c>
    </row>
    <row r="2390">
      <c r="A2390" t="inlineStr">
        <is>
          <t>Love Cabaret</t>
        </is>
      </c>
      <c r="B2390" t="inlineStr">
        <is>
          <t>2024-08-01</t>
        </is>
      </c>
      <c r="C2390" t="inlineStr">
        <is>
          <t>Benefícios</t>
        </is>
      </c>
      <c r="D2390" s="488" t="n">
        <v>-1113.49</v>
      </c>
      <c r="E2390" t="inlineStr">
        <is>
          <t>8/2024</t>
        </is>
      </c>
    </row>
    <row r="2391">
      <c r="A2391" t="inlineStr">
        <is>
          <t>Love Cabaret</t>
        </is>
      </c>
      <c r="B2391" t="inlineStr">
        <is>
          <t>2024-08-01</t>
        </is>
      </c>
      <c r="C2391" t="inlineStr">
        <is>
          <t>-  Vale-transporte</t>
        </is>
      </c>
      <c r="D2391" s="488" t="n">
        <v>-1082</v>
      </c>
      <c r="E2391" t="inlineStr">
        <is>
          <t>8/2024</t>
        </is>
      </c>
    </row>
    <row r="2392">
      <c r="A2392" t="inlineStr">
        <is>
          <t>Love Cabaret</t>
        </is>
      </c>
      <c r="B2392" t="inlineStr">
        <is>
          <t>2024-08-01</t>
        </is>
      </c>
      <c r="C2392" t="inlineStr">
        <is>
          <t>-  Assist. Médica</t>
        </is>
      </c>
      <c r="D2392" s="488" t="n">
        <v>0</v>
      </c>
      <c r="E2392" t="inlineStr">
        <is>
          <t>8/2024</t>
        </is>
      </c>
    </row>
    <row r="2393">
      <c r="A2393" t="inlineStr">
        <is>
          <t>Love Cabaret</t>
        </is>
      </c>
      <c r="B2393" t="inlineStr">
        <is>
          <t>2024-08-01</t>
        </is>
      </c>
      <c r="C2393" t="inlineStr">
        <is>
          <t>-  Assist. Odontologica</t>
        </is>
      </c>
      <c r="D2393" s="488" t="n">
        <v>0</v>
      </c>
      <c r="E2393" t="inlineStr">
        <is>
          <t>8/2024</t>
        </is>
      </c>
    </row>
    <row r="2394">
      <c r="A2394" t="inlineStr">
        <is>
          <t>Love Cabaret</t>
        </is>
      </c>
      <c r="B2394" t="inlineStr">
        <is>
          <t>2024-08-01</t>
        </is>
      </c>
      <c r="C2394" t="inlineStr">
        <is>
          <t>-  Seguro de Vida</t>
        </is>
      </c>
      <c r="D2394" s="488" t="n">
        <v>-31.49</v>
      </c>
      <c r="E2394" t="inlineStr">
        <is>
          <t>8/2024</t>
        </is>
      </c>
    </row>
    <row r="2395">
      <c r="A2395" t="inlineStr">
        <is>
          <t>Love Cabaret</t>
        </is>
      </c>
      <c r="B2395" t="inlineStr">
        <is>
          <t>2024-08-01</t>
        </is>
      </c>
      <c r="C2395" t="inlineStr">
        <is>
          <t>-  Ajuda de Custo</t>
        </is>
      </c>
      <c r="D2395" s="488" t="n">
        <v>0</v>
      </c>
      <c r="E2395" t="inlineStr">
        <is>
          <t>8/2024</t>
        </is>
      </c>
    </row>
    <row r="2396">
      <c r="A2396" t="inlineStr">
        <is>
          <t>Love Cabaret</t>
        </is>
      </c>
      <c r="B2396" t="inlineStr">
        <is>
          <t>2024-08-01</t>
        </is>
      </c>
      <c r="C2396" t="inlineStr">
        <is>
          <t>Outros B</t>
        </is>
      </c>
      <c r="D2396" s="488" t="n">
        <v>-19049.51</v>
      </c>
      <c r="E2396" t="inlineStr">
        <is>
          <t>8/2024</t>
        </is>
      </c>
    </row>
    <row r="2397">
      <c r="A2397" t="inlineStr">
        <is>
          <t>Love Cabaret</t>
        </is>
      </c>
      <c r="B2397" t="inlineStr">
        <is>
          <t>2024-08-01</t>
        </is>
      </c>
      <c r="C2397" t="inlineStr">
        <is>
          <t>-  Uniformes Manutenção e Reposição</t>
        </is>
      </c>
      <c r="D2397" s="488" t="n">
        <v>0</v>
      </c>
      <c r="E2397" t="inlineStr">
        <is>
          <t>8/2024</t>
        </is>
      </c>
    </row>
    <row r="2398">
      <c r="A2398" t="inlineStr">
        <is>
          <t>Love Cabaret</t>
        </is>
      </c>
      <c r="B2398" t="inlineStr">
        <is>
          <t>2024-08-01</t>
        </is>
      </c>
      <c r="C2398" t="inlineStr">
        <is>
          <t>-  Exames Periódicos</t>
        </is>
      </c>
      <c r="D2398" s="488" t="n">
        <v>-48.2</v>
      </c>
      <c r="E2398" t="inlineStr">
        <is>
          <t>8/2024</t>
        </is>
      </c>
    </row>
    <row r="2399">
      <c r="A2399" t="inlineStr">
        <is>
          <t>Love Cabaret</t>
        </is>
      </c>
      <c r="B2399" t="inlineStr">
        <is>
          <t>2024-08-01</t>
        </is>
      </c>
      <c r="C2399" t="inlineStr">
        <is>
          <t>-  Diversos - Vale Combustível</t>
        </is>
      </c>
      <c r="D2399" s="488" t="n">
        <v>0</v>
      </c>
      <c r="E2399" t="inlineStr">
        <is>
          <t>8/2024</t>
        </is>
      </c>
    </row>
    <row r="2400">
      <c r="A2400" t="inlineStr">
        <is>
          <t>Love Cabaret</t>
        </is>
      </c>
      <c r="B2400" t="inlineStr">
        <is>
          <t>2024-08-01</t>
        </is>
      </c>
      <c r="C2400" t="inlineStr">
        <is>
          <t>-  Gratificações</t>
        </is>
      </c>
      <c r="D2400" s="488" t="n">
        <v>0</v>
      </c>
      <c r="E2400" t="inlineStr">
        <is>
          <t>8/2024</t>
        </is>
      </c>
    </row>
    <row r="2401">
      <c r="A2401" t="inlineStr">
        <is>
          <t>Love Cabaret</t>
        </is>
      </c>
      <c r="B2401" t="inlineStr">
        <is>
          <t>2024-08-01</t>
        </is>
      </c>
      <c r="C2401" t="inlineStr">
        <is>
          <t>-  Cursos e Treinamentos</t>
        </is>
      </c>
      <c r="D2401" s="488" t="n">
        <v>0</v>
      </c>
      <c r="E2401" t="inlineStr">
        <is>
          <t>8/2024</t>
        </is>
      </c>
    </row>
    <row r="2402">
      <c r="A2402" t="inlineStr">
        <is>
          <t>Love Cabaret</t>
        </is>
      </c>
      <c r="B2402" t="inlineStr">
        <is>
          <t>2024-08-01</t>
        </is>
      </c>
      <c r="C2402" t="inlineStr">
        <is>
          <t>-  Alimentação Funcionário</t>
        </is>
      </c>
      <c r="D2402" s="488" t="n">
        <v>-19001.31</v>
      </c>
      <c r="E2402" t="inlineStr">
        <is>
          <t>8/2024</t>
        </is>
      </c>
    </row>
    <row r="2403">
      <c r="A2403" t="inlineStr">
        <is>
          <t>Love Cabaret</t>
        </is>
      </c>
      <c r="B2403" t="inlineStr">
        <is>
          <t>2024-08-01</t>
        </is>
      </c>
      <c r="C2403" t="inlineStr">
        <is>
          <t>-  Pro Labore</t>
        </is>
      </c>
      <c r="D2403" s="488" t="n">
        <v>0</v>
      </c>
      <c r="E2403" t="inlineStr">
        <is>
          <t>8/2024</t>
        </is>
      </c>
    </row>
    <row r="2404">
      <c r="A2404" t="inlineStr">
        <is>
          <t>Love Cabaret</t>
        </is>
      </c>
      <c r="B2404" t="inlineStr">
        <is>
          <t>2024-08-01</t>
        </is>
      </c>
      <c r="C2404" t="inlineStr">
        <is>
          <t>% sobre Receita c/ Squad</t>
        </is>
      </c>
      <c r="D2404" s="488" t="n">
        <v>-0.27</v>
      </c>
      <c r="E2404" t="inlineStr">
        <is>
          <t>8/2024</t>
        </is>
      </c>
    </row>
    <row r="2405">
      <c r="A2405" t="inlineStr">
        <is>
          <t>Love Cabaret</t>
        </is>
      </c>
      <c r="B2405" t="inlineStr">
        <is>
          <t>2024-08-01</t>
        </is>
      </c>
      <c r="C2405" t="inlineStr">
        <is>
          <t>% sobre Receita s/ Squad</t>
        </is>
      </c>
      <c r="D2405" s="488" t="n">
        <v>-0.23</v>
      </c>
      <c r="E2405" t="inlineStr">
        <is>
          <t>8/2024</t>
        </is>
      </c>
    </row>
    <row r="2406">
      <c r="A2406" t="inlineStr">
        <is>
          <t>Love Cabaret</t>
        </is>
      </c>
      <c r="B2406" t="inlineStr">
        <is>
          <t>2024-08-01</t>
        </is>
      </c>
      <c r="C2406" t="inlineStr">
        <is>
          <t>Custo de Ocupação</t>
        </is>
      </c>
      <c r="D2406" s="488" t="n">
        <v>-60884.5</v>
      </c>
      <c r="E2406" t="inlineStr">
        <is>
          <t>8/2024</t>
        </is>
      </c>
    </row>
    <row r="2407">
      <c r="A2407" t="inlineStr">
        <is>
          <t>Love Cabaret</t>
        </is>
      </c>
      <c r="B2407" t="inlineStr">
        <is>
          <t>2024-08-01</t>
        </is>
      </c>
      <c r="C2407" t="inlineStr">
        <is>
          <t>Aluguel de Imoveis</t>
        </is>
      </c>
      <c r="D2407" s="488" t="n">
        <v>-60684.5</v>
      </c>
      <c r="E2407" t="inlineStr">
        <is>
          <t>8/2024</t>
        </is>
      </c>
    </row>
    <row r="2408">
      <c r="A2408" t="inlineStr">
        <is>
          <t>Love Cabaret</t>
        </is>
      </c>
      <c r="B2408" t="inlineStr">
        <is>
          <t>2024-08-01</t>
        </is>
      </c>
      <c r="C2408" t="inlineStr">
        <is>
          <t>Condominio</t>
        </is>
      </c>
      <c r="D2408" s="488" t="n">
        <v>0</v>
      </c>
      <c r="E2408" t="inlineStr">
        <is>
          <t>8/2024</t>
        </is>
      </c>
    </row>
    <row r="2409">
      <c r="A2409" t="inlineStr">
        <is>
          <t>Love Cabaret</t>
        </is>
      </c>
      <c r="B2409" t="inlineStr">
        <is>
          <t>2024-08-01</t>
        </is>
      </c>
      <c r="C2409" t="inlineStr">
        <is>
          <t>IPTU</t>
        </is>
      </c>
      <c r="D2409" s="488" t="n">
        <v>0</v>
      </c>
      <c r="E2409" t="inlineStr">
        <is>
          <t>8/2024</t>
        </is>
      </c>
    </row>
    <row r="2410">
      <c r="A2410" t="inlineStr">
        <is>
          <t>Love Cabaret</t>
        </is>
      </c>
      <c r="B2410" t="inlineStr">
        <is>
          <t>2024-08-01</t>
        </is>
      </c>
      <c r="C2410" t="inlineStr">
        <is>
          <t>Fundo de Promoção</t>
        </is>
      </c>
      <c r="D2410" s="488" t="n">
        <v>0</v>
      </c>
      <c r="E2410" t="inlineStr">
        <is>
          <t>8/2024</t>
        </is>
      </c>
    </row>
    <row r="2411">
      <c r="A2411" t="inlineStr">
        <is>
          <t>Love Cabaret</t>
        </is>
      </c>
      <c r="B2411" t="inlineStr">
        <is>
          <t>2024-08-01</t>
        </is>
      </c>
      <c r="C2411" t="inlineStr">
        <is>
          <t>Seguro Patrimonial</t>
        </is>
      </c>
      <c r="D2411" s="488" t="n">
        <v>-200</v>
      </c>
      <c r="E2411" t="inlineStr">
        <is>
          <t>8/2024</t>
        </is>
      </c>
    </row>
    <row r="2412">
      <c r="A2412" t="inlineStr">
        <is>
          <t>Love Cabaret</t>
        </is>
      </c>
      <c r="B2412" t="inlineStr">
        <is>
          <t>2024-08-01</t>
        </is>
      </c>
      <c r="C2412" t="inlineStr">
        <is>
          <t>Arrendamento</t>
        </is>
      </c>
      <c r="D2412" s="488" t="n">
        <v>0</v>
      </c>
      <c r="E2412" t="inlineStr">
        <is>
          <t>8/2024</t>
        </is>
      </c>
    </row>
    <row r="2413">
      <c r="A2413" t="inlineStr">
        <is>
          <t>Love Cabaret</t>
        </is>
      </c>
      <c r="B2413" t="inlineStr">
        <is>
          <t>2024-08-01</t>
        </is>
      </c>
      <c r="C2413" t="inlineStr">
        <is>
          <t>Taxas publicas administrativas - Ocupação</t>
        </is>
      </c>
      <c r="D2413" s="488" t="n">
        <v>0</v>
      </c>
      <c r="E2413" t="inlineStr">
        <is>
          <t>8/2024</t>
        </is>
      </c>
    </row>
    <row r="2414">
      <c r="A2414" t="inlineStr">
        <is>
          <t>Love Cabaret</t>
        </is>
      </c>
      <c r="B2414" t="inlineStr">
        <is>
          <t>2024-08-01</t>
        </is>
      </c>
      <c r="C2414" t="inlineStr">
        <is>
          <t>% sobre Receita Bruta</t>
        </is>
      </c>
      <c r="D2414" s="488" t="n">
        <v>-0.11</v>
      </c>
      <c r="E2414" t="inlineStr">
        <is>
          <t>8/2024</t>
        </is>
      </c>
    </row>
    <row r="2415">
      <c r="A2415" t="inlineStr">
        <is>
          <t>Love Cabaret</t>
        </is>
      </c>
      <c r="B2415" t="inlineStr">
        <is>
          <t>2024-08-01</t>
        </is>
      </c>
      <c r="C2415" t="inlineStr">
        <is>
          <t>Utilidades</t>
        </is>
      </c>
      <c r="D2415" s="488" t="n">
        <v>-44930.4</v>
      </c>
      <c r="E2415" t="inlineStr">
        <is>
          <t>8/2024</t>
        </is>
      </c>
    </row>
    <row r="2416">
      <c r="A2416" t="inlineStr">
        <is>
          <t>Love Cabaret</t>
        </is>
      </c>
      <c r="B2416" t="inlineStr">
        <is>
          <t>2024-08-01</t>
        </is>
      </c>
      <c r="C2416" t="inlineStr">
        <is>
          <t>Agua/Esgoto</t>
        </is>
      </c>
      <c r="D2416" s="488" t="n">
        <v>-12927.24</v>
      </c>
      <c r="E2416" t="inlineStr">
        <is>
          <t>8/2024</t>
        </is>
      </c>
    </row>
    <row r="2417">
      <c r="A2417" t="inlineStr">
        <is>
          <t>Love Cabaret</t>
        </is>
      </c>
      <c r="B2417" t="inlineStr">
        <is>
          <t>2024-08-01</t>
        </is>
      </c>
      <c r="C2417" t="inlineStr">
        <is>
          <t>Energia Eletrica</t>
        </is>
      </c>
      <c r="D2417" s="488" t="n">
        <v>-14449.6</v>
      </c>
      <c r="E2417" t="inlineStr">
        <is>
          <t>8/2024</t>
        </is>
      </c>
    </row>
    <row r="2418">
      <c r="A2418" t="inlineStr">
        <is>
          <t>Love Cabaret</t>
        </is>
      </c>
      <c r="B2418" t="inlineStr">
        <is>
          <t>2024-08-01</t>
        </is>
      </c>
      <c r="C2418" t="inlineStr">
        <is>
          <t>Gas de Cozinha</t>
        </is>
      </c>
      <c r="D2418" s="488" t="n">
        <v>-1641.68</v>
      </c>
      <c r="E2418" t="inlineStr">
        <is>
          <t>8/2024</t>
        </is>
      </c>
    </row>
    <row r="2419">
      <c r="A2419" t="inlineStr">
        <is>
          <t>Love Cabaret</t>
        </is>
      </c>
      <c r="B2419" t="inlineStr">
        <is>
          <t>2024-08-01</t>
        </is>
      </c>
      <c r="C2419" t="inlineStr">
        <is>
          <t>Higiene e Limpeza</t>
        </is>
      </c>
      <c r="D2419" s="488" t="n">
        <v>-10871.37</v>
      </c>
      <c r="E2419" t="inlineStr">
        <is>
          <t>8/2024</t>
        </is>
      </c>
    </row>
    <row r="2420">
      <c r="A2420" t="inlineStr">
        <is>
          <t>Love Cabaret</t>
        </is>
      </c>
      <c r="B2420" t="inlineStr">
        <is>
          <t>2024-08-01</t>
        </is>
      </c>
      <c r="C2420" t="inlineStr">
        <is>
          <t>Descartaveis</t>
        </is>
      </c>
      <c r="D2420" s="488" t="n">
        <v>0</v>
      </c>
      <c r="E2420" t="inlineStr">
        <is>
          <t>8/2024</t>
        </is>
      </c>
    </row>
    <row r="2421">
      <c r="A2421" t="inlineStr">
        <is>
          <t>Love Cabaret</t>
        </is>
      </c>
      <c r="B2421" t="inlineStr">
        <is>
          <t>2024-08-01</t>
        </is>
      </c>
      <c r="C2421" t="inlineStr">
        <is>
          <t>Controle de Pragas</t>
        </is>
      </c>
      <c r="D2421" s="488" t="n">
        <v>-630</v>
      </c>
      <c r="E2421" t="inlineStr">
        <is>
          <t>8/2024</t>
        </is>
      </c>
    </row>
    <row r="2422">
      <c r="A2422" t="inlineStr">
        <is>
          <t>Love Cabaret</t>
        </is>
      </c>
      <c r="B2422" t="inlineStr">
        <is>
          <t>2024-08-01</t>
        </is>
      </c>
      <c r="C2422" t="inlineStr">
        <is>
          <t>Coleta de lixo</t>
        </is>
      </c>
      <c r="D2422" s="488" t="n">
        <v>-1258.99</v>
      </c>
      <c r="E2422" t="inlineStr">
        <is>
          <t>8/2024</t>
        </is>
      </c>
    </row>
    <row r="2423">
      <c r="A2423" t="inlineStr">
        <is>
          <t>Love Cabaret</t>
        </is>
      </c>
      <c r="B2423" t="inlineStr">
        <is>
          <t>2024-08-01</t>
        </is>
      </c>
      <c r="C2423" t="inlineStr">
        <is>
          <t>Utensilios</t>
        </is>
      </c>
      <c r="D2423" s="488" t="n">
        <v>-424.38</v>
      </c>
      <c r="E2423" t="inlineStr">
        <is>
          <t>8/2024</t>
        </is>
      </c>
    </row>
    <row r="2424">
      <c r="A2424" t="inlineStr">
        <is>
          <t>Love Cabaret</t>
        </is>
      </c>
      <c r="B2424" t="inlineStr">
        <is>
          <t>2024-08-01</t>
        </is>
      </c>
      <c r="C2424" t="inlineStr">
        <is>
          <t>Serviços Graficos</t>
        </is>
      </c>
      <c r="D2424" s="488" t="n">
        <v>-1197.65</v>
      </c>
      <c r="E2424" t="inlineStr">
        <is>
          <t>8/2024</t>
        </is>
      </c>
    </row>
    <row r="2425">
      <c r="A2425" t="inlineStr">
        <is>
          <t>Love Cabaret</t>
        </is>
      </c>
      <c r="B2425" t="inlineStr">
        <is>
          <t>2024-08-01</t>
        </is>
      </c>
      <c r="C2425" t="inlineStr">
        <is>
          <t>Custas Cartório</t>
        </is>
      </c>
      <c r="D2425" s="488" t="n">
        <v>0</v>
      </c>
      <c r="E2425" t="inlineStr">
        <is>
          <t>8/2024</t>
        </is>
      </c>
    </row>
    <row r="2426">
      <c r="A2426" t="inlineStr">
        <is>
          <t>Love Cabaret</t>
        </is>
      </c>
      <c r="B2426" t="inlineStr">
        <is>
          <t>2024-08-01</t>
        </is>
      </c>
      <c r="C2426" t="inlineStr">
        <is>
          <t>Material de Escritorio</t>
        </is>
      </c>
      <c r="D2426" s="488" t="n">
        <v>-131.49</v>
      </c>
      <c r="E2426" t="inlineStr">
        <is>
          <t>8/2024</t>
        </is>
      </c>
    </row>
    <row r="2427">
      <c r="A2427" t="inlineStr">
        <is>
          <t>Love Cabaret</t>
        </is>
      </c>
      <c r="B2427" t="inlineStr">
        <is>
          <t>2024-08-01</t>
        </is>
      </c>
      <c r="C2427" t="inlineStr">
        <is>
          <t>Serviços de Limpeza</t>
        </is>
      </c>
      <c r="D2427" s="488" t="n">
        <v>-1200</v>
      </c>
      <c r="E2427" t="inlineStr">
        <is>
          <t>8/2024</t>
        </is>
      </c>
    </row>
    <row r="2428">
      <c r="A2428" t="inlineStr">
        <is>
          <t>Love Cabaret</t>
        </is>
      </c>
      <c r="B2428" t="inlineStr">
        <is>
          <t>2024-08-01</t>
        </is>
      </c>
      <c r="C2428" t="inlineStr">
        <is>
          <t>Serviço de Lavanderia</t>
        </is>
      </c>
      <c r="D2428" s="488" t="n">
        <v>0</v>
      </c>
      <c r="E2428" t="inlineStr">
        <is>
          <t>8/2024</t>
        </is>
      </c>
    </row>
    <row r="2429">
      <c r="A2429" t="inlineStr">
        <is>
          <t>Love Cabaret</t>
        </is>
      </c>
      <c r="B2429" t="inlineStr">
        <is>
          <t>2024-08-01</t>
        </is>
      </c>
      <c r="C2429" t="inlineStr">
        <is>
          <t>Material de Consumo - Gelo/ Gas CO2/ Carvao /Velas</t>
        </is>
      </c>
      <c r="D2429" s="488" t="n">
        <v>-198</v>
      </c>
      <c r="E2429" t="inlineStr">
        <is>
          <t>8/2024</t>
        </is>
      </c>
    </row>
    <row r="2430">
      <c r="A2430" t="inlineStr">
        <is>
          <t>Love Cabaret</t>
        </is>
      </c>
      <c r="B2430" t="inlineStr">
        <is>
          <t>2024-08-01</t>
        </is>
      </c>
      <c r="C2430" t="inlineStr">
        <is>
          <t>% sobre Receita Bruta</t>
        </is>
      </c>
      <c r="D2430" s="488" t="n">
        <v>-0.08</v>
      </c>
      <c r="E2430" t="inlineStr">
        <is>
          <t>8/2024</t>
        </is>
      </c>
    </row>
    <row r="2431">
      <c r="A2431" t="inlineStr">
        <is>
          <t>Love Cabaret</t>
        </is>
      </c>
      <c r="B2431" t="inlineStr">
        <is>
          <t>2024-08-01</t>
        </is>
      </c>
      <c r="C2431" t="inlineStr">
        <is>
          <t>Informática e TI</t>
        </is>
      </c>
      <c r="D2431" s="488" t="n">
        <v>-8059.3</v>
      </c>
      <c r="E2431" t="inlineStr">
        <is>
          <t>8/2024</t>
        </is>
      </c>
    </row>
    <row r="2432">
      <c r="A2432" t="inlineStr">
        <is>
          <t>Love Cabaret</t>
        </is>
      </c>
      <c r="B2432" t="inlineStr">
        <is>
          <t>2024-08-01</t>
        </is>
      </c>
      <c r="C2432" t="inlineStr">
        <is>
          <t>Telefone</t>
        </is>
      </c>
      <c r="D2432" s="488" t="n">
        <v>-89.98999999999999</v>
      </c>
      <c r="E2432" t="inlineStr">
        <is>
          <t>8/2024</t>
        </is>
      </c>
    </row>
    <row r="2433">
      <c r="A2433" t="inlineStr">
        <is>
          <t>Love Cabaret</t>
        </is>
      </c>
      <c r="B2433" t="inlineStr">
        <is>
          <t>2024-08-01</t>
        </is>
      </c>
      <c r="C2433" t="inlineStr">
        <is>
          <t>Internet</t>
        </is>
      </c>
      <c r="D2433" s="488" t="n">
        <v>-2868.2</v>
      </c>
      <c r="E2433" t="inlineStr">
        <is>
          <t>8/2024</t>
        </is>
      </c>
    </row>
    <row r="2434">
      <c r="A2434" t="inlineStr">
        <is>
          <t>Love Cabaret</t>
        </is>
      </c>
      <c r="B2434" t="inlineStr">
        <is>
          <t>2024-08-01</t>
        </is>
      </c>
      <c r="C2434" t="inlineStr">
        <is>
          <t>TV por assinatura/musica ambiente</t>
        </is>
      </c>
      <c r="D2434" s="488" t="n">
        <v>0</v>
      </c>
      <c r="E2434" t="inlineStr">
        <is>
          <t>8/2024</t>
        </is>
      </c>
    </row>
    <row r="2435">
      <c r="A2435" t="inlineStr">
        <is>
          <t>Love Cabaret</t>
        </is>
      </c>
      <c r="B2435" t="inlineStr">
        <is>
          <t>2024-08-01</t>
        </is>
      </c>
      <c r="C2435" t="inlineStr">
        <is>
          <t>Sistemas de Segurança e Alarme</t>
        </is>
      </c>
      <c r="D2435" s="488" t="n">
        <v>-263.78</v>
      </c>
      <c r="E2435" t="inlineStr">
        <is>
          <t>8/2024</t>
        </is>
      </c>
    </row>
    <row r="2436">
      <c r="A2436" t="inlineStr">
        <is>
          <t>Love Cabaret</t>
        </is>
      </c>
      <c r="B2436" t="inlineStr">
        <is>
          <t>2024-08-01</t>
        </is>
      </c>
      <c r="C2436" t="inlineStr">
        <is>
          <t>Sistemas Gerais - Operacionais</t>
        </is>
      </c>
      <c r="D2436" s="488" t="n">
        <v>-4837.33</v>
      </c>
      <c r="E2436" t="inlineStr">
        <is>
          <t>8/2024</t>
        </is>
      </c>
    </row>
    <row r="2437">
      <c r="A2437" t="inlineStr">
        <is>
          <t>Love Cabaret</t>
        </is>
      </c>
      <c r="B2437" t="inlineStr">
        <is>
          <t>2024-08-01</t>
        </is>
      </c>
      <c r="C2437" t="inlineStr">
        <is>
          <t>Sistemas Gerais - Financeiros</t>
        </is>
      </c>
      <c r="D2437" s="488" t="n">
        <v>0</v>
      </c>
      <c r="E2437" t="inlineStr">
        <is>
          <t>8/2024</t>
        </is>
      </c>
    </row>
    <row r="2438">
      <c r="A2438" t="inlineStr">
        <is>
          <t>Love Cabaret</t>
        </is>
      </c>
      <c r="B2438" t="inlineStr">
        <is>
          <t>2024-08-01</t>
        </is>
      </c>
      <c r="C2438" t="inlineStr">
        <is>
          <t>Sistemas Gerais - Comunicação e Marketing</t>
        </is>
      </c>
      <c r="D2438" s="488" t="n">
        <v>0</v>
      </c>
      <c r="E2438" t="inlineStr">
        <is>
          <t>8/2024</t>
        </is>
      </c>
    </row>
    <row r="2439">
      <c r="A2439" t="inlineStr">
        <is>
          <t>Love Cabaret</t>
        </is>
      </c>
      <c r="B2439" t="inlineStr">
        <is>
          <t>2024-08-01</t>
        </is>
      </c>
      <c r="C2439" t="inlineStr">
        <is>
          <t>% sobre Receita Bruta</t>
        </is>
      </c>
      <c r="D2439" s="488" t="n">
        <v>-0.02</v>
      </c>
      <c r="E2439" t="inlineStr">
        <is>
          <t>8/2024</t>
        </is>
      </c>
    </row>
    <row r="2440">
      <c r="A2440" t="inlineStr">
        <is>
          <t>Love Cabaret</t>
        </is>
      </c>
      <c r="B2440" t="inlineStr">
        <is>
          <t>2024-08-01</t>
        </is>
      </c>
      <c r="C2440" t="inlineStr">
        <is>
          <t>Despesas Gerais</t>
        </is>
      </c>
      <c r="D2440" s="488" t="n">
        <v>-7837.61</v>
      </c>
      <c r="E2440" t="inlineStr">
        <is>
          <t>8/2024</t>
        </is>
      </c>
    </row>
    <row r="2441">
      <c r="A2441" t="inlineStr">
        <is>
          <t>Love Cabaret</t>
        </is>
      </c>
      <c r="B2441" t="inlineStr">
        <is>
          <t>2024-08-01</t>
        </is>
      </c>
      <c r="C2441" t="inlineStr">
        <is>
          <t>Manutenção Predial</t>
        </is>
      </c>
      <c r="D2441" s="488" t="n">
        <v>-7168.62</v>
      </c>
      <c r="E2441" t="inlineStr">
        <is>
          <t>8/2024</t>
        </is>
      </c>
    </row>
    <row r="2442">
      <c r="A2442" t="inlineStr">
        <is>
          <t>Love Cabaret</t>
        </is>
      </c>
      <c r="B2442" t="inlineStr">
        <is>
          <t>2024-08-01</t>
        </is>
      </c>
      <c r="C2442" t="inlineStr">
        <is>
          <t>Manutenção de Equipamentos</t>
        </is>
      </c>
      <c r="D2442" s="488" t="n">
        <v>0</v>
      </c>
      <c r="E2442" t="inlineStr">
        <is>
          <t>8/2024</t>
        </is>
      </c>
    </row>
    <row r="2443">
      <c r="A2443" t="inlineStr">
        <is>
          <t>Love Cabaret</t>
        </is>
      </c>
      <c r="B2443" t="inlineStr">
        <is>
          <t>2024-08-01</t>
        </is>
      </c>
      <c r="C2443" t="inlineStr">
        <is>
          <t>Manutenção de Mobiliário</t>
        </is>
      </c>
      <c r="D2443" s="488" t="n">
        <v>0</v>
      </c>
      <c r="E2443" t="inlineStr">
        <is>
          <t>8/2024</t>
        </is>
      </c>
    </row>
    <row r="2444">
      <c r="A2444" t="inlineStr">
        <is>
          <t>Love Cabaret</t>
        </is>
      </c>
      <c r="B2444" t="inlineStr">
        <is>
          <t>2024-08-01</t>
        </is>
      </c>
      <c r="C2444" t="inlineStr">
        <is>
          <t>Material de Manutenção</t>
        </is>
      </c>
      <c r="D2444" s="488" t="n">
        <v>0</v>
      </c>
      <c r="E2444" t="inlineStr">
        <is>
          <t>8/2024</t>
        </is>
      </c>
    </row>
    <row r="2445">
      <c r="A2445" t="inlineStr">
        <is>
          <t>Love Cabaret</t>
        </is>
      </c>
      <c r="B2445" t="inlineStr">
        <is>
          <t>2024-08-01</t>
        </is>
      </c>
      <c r="C2445" t="inlineStr">
        <is>
          <t>Decoração/Paisagismo e Jardinagem</t>
        </is>
      </c>
      <c r="D2445" s="488" t="n">
        <v>-445</v>
      </c>
      <c r="E2445" t="inlineStr">
        <is>
          <t>8/2024</t>
        </is>
      </c>
    </row>
    <row r="2446">
      <c r="A2446" t="inlineStr">
        <is>
          <t>Love Cabaret</t>
        </is>
      </c>
      <c r="B2446" t="inlineStr">
        <is>
          <t>2024-08-01</t>
        </is>
      </c>
      <c r="C2446" t="inlineStr">
        <is>
          <t>Fretes e Carretos</t>
        </is>
      </c>
      <c r="D2446" s="488" t="n">
        <v>-14.68</v>
      </c>
      <c r="E2446" t="inlineStr">
        <is>
          <t>8/2024</t>
        </is>
      </c>
    </row>
    <row r="2447">
      <c r="A2447" t="inlineStr">
        <is>
          <t>Love Cabaret</t>
        </is>
      </c>
      <c r="B2447" t="inlineStr">
        <is>
          <t>2024-08-01</t>
        </is>
      </c>
      <c r="C2447" t="inlineStr">
        <is>
          <t>Conduções/Taxi/Uber</t>
        </is>
      </c>
      <c r="D2447" s="488" t="n">
        <v>-209.31</v>
      </c>
      <c r="E2447" t="inlineStr">
        <is>
          <t>8/2024</t>
        </is>
      </c>
    </row>
    <row r="2448">
      <c r="A2448" t="inlineStr">
        <is>
          <t>Love Cabaret</t>
        </is>
      </c>
      <c r="B2448" t="inlineStr">
        <is>
          <t>2024-08-01</t>
        </is>
      </c>
      <c r="C2448" t="inlineStr">
        <is>
          <t>Viagens e Estadias - Operação</t>
        </is>
      </c>
      <c r="D2448" s="488" t="n">
        <v>0</v>
      </c>
      <c r="E2448" t="inlineStr">
        <is>
          <t>8/2024</t>
        </is>
      </c>
    </row>
    <row r="2449">
      <c r="A2449" t="inlineStr">
        <is>
          <t>Love Cabaret</t>
        </is>
      </c>
      <c r="B2449" t="inlineStr">
        <is>
          <t>2024-08-01</t>
        </is>
      </c>
      <c r="C2449" t="inlineStr">
        <is>
          <t>% sobre Receita Bruta</t>
        </is>
      </c>
      <c r="D2449" s="488" t="n">
        <v>-0.01</v>
      </c>
      <c r="E2449" t="inlineStr">
        <is>
          <t>8/2024</t>
        </is>
      </c>
    </row>
    <row r="2450">
      <c r="A2450" t="inlineStr">
        <is>
          <t>Love Cabaret</t>
        </is>
      </c>
      <c r="B2450" t="inlineStr">
        <is>
          <t>2024-08-01</t>
        </is>
      </c>
      <c r="C2450" t="inlineStr">
        <is>
          <t>Marketing</t>
        </is>
      </c>
      <c r="D2450" s="488" t="n">
        <v>-15656</v>
      </c>
      <c r="E2450" t="inlineStr">
        <is>
          <t>8/2024</t>
        </is>
      </c>
    </row>
    <row r="2451">
      <c r="A2451" t="inlineStr">
        <is>
          <t>Love Cabaret</t>
        </is>
      </c>
      <c r="B2451" t="inlineStr">
        <is>
          <t>2024-08-01</t>
        </is>
      </c>
      <c r="C2451" t="inlineStr">
        <is>
          <t>Agência de Propaganda</t>
        </is>
      </c>
      <c r="D2451" s="488" t="n">
        <v>-6000</v>
      </c>
      <c r="E2451" t="inlineStr">
        <is>
          <t>8/2024</t>
        </is>
      </c>
    </row>
    <row r="2452">
      <c r="A2452" t="inlineStr">
        <is>
          <t>Love Cabaret</t>
        </is>
      </c>
      <c r="B2452" t="inlineStr">
        <is>
          <t>2024-08-01</t>
        </is>
      </c>
      <c r="C2452" t="inlineStr">
        <is>
          <t>Assessoria de Imprensa</t>
        </is>
      </c>
      <c r="D2452" s="488" t="n">
        <v>-1200</v>
      </c>
      <c r="E2452" t="inlineStr">
        <is>
          <t>8/2024</t>
        </is>
      </c>
    </row>
    <row r="2453">
      <c r="A2453" t="inlineStr">
        <is>
          <t>Love Cabaret</t>
        </is>
      </c>
      <c r="B2453" t="inlineStr">
        <is>
          <t>2024-08-01</t>
        </is>
      </c>
      <c r="C2453" t="inlineStr">
        <is>
          <t>Assessoria de Relações Públicas</t>
        </is>
      </c>
      <c r="D2453" s="488" t="n">
        <v>0</v>
      </c>
      <c r="E2453" t="inlineStr">
        <is>
          <t>8/2024</t>
        </is>
      </c>
    </row>
    <row r="2454">
      <c r="A2454" t="inlineStr">
        <is>
          <t>Love Cabaret</t>
        </is>
      </c>
      <c r="B2454" t="inlineStr">
        <is>
          <t>2024-08-01</t>
        </is>
      </c>
      <c r="C2454" t="inlineStr">
        <is>
          <t>Influenciadores</t>
        </is>
      </c>
      <c r="D2454" s="488" t="n">
        <v>0</v>
      </c>
      <c r="E2454" t="inlineStr">
        <is>
          <t>8/2024</t>
        </is>
      </c>
    </row>
    <row r="2455">
      <c r="A2455" t="inlineStr">
        <is>
          <t>Love Cabaret</t>
        </is>
      </c>
      <c r="B2455" t="inlineStr">
        <is>
          <t>2024-08-01</t>
        </is>
      </c>
      <c r="C2455" t="inlineStr">
        <is>
          <t>Publicidade e Propaganda</t>
        </is>
      </c>
      <c r="D2455" s="488" t="n">
        <v>0</v>
      </c>
      <c r="E2455" t="inlineStr">
        <is>
          <t>8/2024</t>
        </is>
      </c>
    </row>
    <row r="2456">
      <c r="A2456" t="inlineStr">
        <is>
          <t>Love Cabaret</t>
        </is>
      </c>
      <c r="B2456" t="inlineStr">
        <is>
          <t>2024-08-01</t>
        </is>
      </c>
      <c r="C2456" t="inlineStr">
        <is>
          <t>Pesquisa de Mercado</t>
        </is>
      </c>
      <c r="D2456" s="488" t="n">
        <v>0</v>
      </c>
      <c r="E2456" t="inlineStr">
        <is>
          <t>8/2024</t>
        </is>
      </c>
    </row>
    <row r="2457">
      <c r="A2457" t="inlineStr">
        <is>
          <t>Love Cabaret</t>
        </is>
      </c>
      <c r="B2457" t="inlineStr">
        <is>
          <t>2024-08-01</t>
        </is>
      </c>
      <c r="C2457" t="inlineStr">
        <is>
          <t>Sessão de Fotos/Captação de Vídeo</t>
        </is>
      </c>
      <c r="D2457" s="488" t="n">
        <v>0</v>
      </c>
      <c r="E2457" t="inlineStr">
        <is>
          <t>8/2024</t>
        </is>
      </c>
    </row>
    <row r="2458">
      <c r="A2458" t="inlineStr">
        <is>
          <t>Love Cabaret</t>
        </is>
      </c>
      <c r="B2458" t="inlineStr">
        <is>
          <t>2024-08-01</t>
        </is>
      </c>
      <c r="C2458" t="inlineStr">
        <is>
          <t>Produção Gráfica e Material Institucional</t>
        </is>
      </c>
      <c r="D2458" s="488" t="n">
        <v>-1356</v>
      </c>
      <c r="E2458" t="inlineStr">
        <is>
          <t>8/2024</t>
        </is>
      </c>
    </row>
    <row r="2459">
      <c r="A2459" t="inlineStr">
        <is>
          <t>Love Cabaret</t>
        </is>
      </c>
      <c r="B2459" t="inlineStr">
        <is>
          <t>2024-08-01</t>
        </is>
      </c>
      <c r="C2459" t="inlineStr">
        <is>
          <t>Eventos de Marketing</t>
        </is>
      </c>
      <c r="D2459" s="488" t="n">
        <v>0</v>
      </c>
      <c r="E2459" t="inlineStr">
        <is>
          <t>8/2024</t>
        </is>
      </c>
    </row>
    <row r="2460">
      <c r="A2460" t="inlineStr">
        <is>
          <t>Love Cabaret</t>
        </is>
      </c>
      <c r="B2460" t="inlineStr">
        <is>
          <t>2024-08-01</t>
        </is>
      </c>
      <c r="C2460" t="inlineStr">
        <is>
          <t>Brindes e Confraternizações</t>
        </is>
      </c>
      <c r="D2460" s="488" t="n">
        <v>0</v>
      </c>
      <c r="E2460" t="inlineStr">
        <is>
          <t>8/2024</t>
        </is>
      </c>
    </row>
    <row r="2461">
      <c r="A2461" t="inlineStr">
        <is>
          <t>Love Cabaret</t>
        </is>
      </c>
      <c r="B2461" t="inlineStr">
        <is>
          <t>2024-08-01</t>
        </is>
      </c>
      <c r="C2461" t="inlineStr">
        <is>
          <t>Ferramentas de Marketing</t>
        </is>
      </c>
      <c r="D2461" s="488" t="n">
        <v>-7100</v>
      </c>
      <c r="E2461" t="inlineStr">
        <is>
          <t>8/2024</t>
        </is>
      </c>
    </row>
    <row r="2462">
      <c r="A2462" t="inlineStr">
        <is>
          <t>Love Cabaret</t>
        </is>
      </c>
      <c r="B2462" t="inlineStr">
        <is>
          <t>2024-08-01</t>
        </is>
      </c>
      <c r="C2462" t="inlineStr">
        <is>
          <t>% sobre Receita Bruta</t>
        </is>
      </c>
      <c r="D2462" s="488" t="n">
        <v>-0.03</v>
      </c>
      <c r="E2462" t="inlineStr">
        <is>
          <t>8/2024</t>
        </is>
      </c>
    </row>
    <row r="2463">
      <c r="A2463" t="inlineStr">
        <is>
          <t>Love Cabaret</t>
        </is>
      </c>
      <c r="B2463" t="inlineStr">
        <is>
          <t>2024-08-01</t>
        </is>
      </c>
      <c r="C2463" t="inlineStr">
        <is>
          <t>Serviços de Terceiros</t>
        </is>
      </c>
      <c r="D2463" s="488" t="n">
        <v>-31730</v>
      </c>
      <c r="E2463" t="inlineStr">
        <is>
          <t>8/2024</t>
        </is>
      </c>
    </row>
    <row r="2464">
      <c r="A2464" t="inlineStr">
        <is>
          <t>Love Cabaret</t>
        </is>
      </c>
      <c r="B2464" t="inlineStr">
        <is>
          <t>2024-08-01</t>
        </is>
      </c>
      <c r="C2464" t="inlineStr">
        <is>
          <t>Assessoria Contabil</t>
        </is>
      </c>
      <c r="D2464" s="488" t="n">
        <v>-3250</v>
      </c>
      <c r="E2464" t="inlineStr">
        <is>
          <t>8/2024</t>
        </is>
      </c>
    </row>
    <row r="2465">
      <c r="A2465" t="inlineStr">
        <is>
          <t>Love Cabaret</t>
        </is>
      </c>
      <c r="B2465" t="inlineStr">
        <is>
          <t>2024-08-01</t>
        </is>
      </c>
      <c r="C2465" t="inlineStr">
        <is>
          <t>Assessoria RH</t>
        </is>
      </c>
      <c r="D2465" s="488" t="n">
        <v>-550</v>
      </c>
      <c r="E2465" t="inlineStr">
        <is>
          <t>8/2024</t>
        </is>
      </c>
    </row>
    <row r="2466">
      <c r="A2466" t="inlineStr">
        <is>
          <t>Love Cabaret</t>
        </is>
      </c>
      <c r="B2466" t="inlineStr">
        <is>
          <t>2024-08-01</t>
        </is>
      </c>
      <c r="C2466" t="inlineStr">
        <is>
          <t>Assessoria em Geral</t>
        </is>
      </c>
      <c r="D2466" s="488" t="n">
        <v>-8550</v>
      </c>
      <c r="E2466" t="inlineStr">
        <is>
          <t>8/2024</t>
        </is>
      </c>
    </row>
    <row r="2467">
      <c r="A2467" t="inlineStr">
        <is>
          <t>Love Cabaret</t>
        </is>
      </c>
      <c r="B2467" t="inlineStr">
        <is>
          <t>2024-08-01</t>
        </is>
      </c>
      <c r="C2467" t="inlineStr">
        <is>
          <t>Assessoria Financeira</t>
        </is>
      </c>
      <c r="D2467" s="488" t="n">
        <v>0</v>
      </c>
      <c r="E2467" t="inlineStr">
        <is>
          <t>8/2024</t>
        </is>
      </c>
    </row>
    <row r="2468">
      <c r="A2468" t="inlineStr">
        <is>
          <t>Love Cabaret</t>
        </is>
      </c>
      <c r="B2468" t="inlineStr">
        <is>
          <t>2024-08-01</t>
        </is>
      </c>
      <c r="C2468" t="inlineStr">
        <is>
          <t>Assessoria Jurídica</t>
        </is>
      </c>
      <c r="D2468" s="488" t="n">
        <v>0</v>
      </c>
      <c r="E2468" t="inlineStr">
        <is>
          <t>8/2024</t>
        </is>
      </c>
    </row>
    <row r="2469">
      <c r="A2469" t="inlineStr">
        <is>
          <t>Love Cabaret</t>
        </is>
      </c>
      <c r="B2469" t="inlineStr">
        <is>
          <t>2024-08-01</t>
        </is>
      </c>
      <c r="C2469" t="inlineStr">
        <is>
          <t>Assessoria de Alimentos e Bebidas</t>
        </is>
      </c>
      <c r="D2469" s="488" t="n">
        <v>0</v>
      </c>
      <c r="E2469" t="inlineStr">
        <is>
          <t>8/2024</t>
        </is>
      </c>
    </row>
    <row r="2470">
      <c r="A2470" t="inlineStr">
        <is>
          <t>Love Cabaret</t>
        </is>
      </c>
      <c r="B2470" t="inlineStr">
        <is>
          <t>2024-08-01</t>
        </is>
      </c>
      <c r="C2470" t="inlineStr">
        <is>
          <t>Assessoria de Projetos</t>
        </is>
      </c>
      <c r="D2470" s="488" t="n">
        <v>0</v>
      </c>
      <c r="E2470" t="inlineStr">
        <is>
          <t>8/2024</t>
        </is>
      </c>
    </row>
    <row r="2471">
      <c r="A2471" t="inlineStr">
        <is>
          <t>Love Cabaret</t>
        </is>
      </c>
      <c r="B2471" t="inlineStr">
        <is>
          <t>2024-08-01</t>
        </is>
      </c>
      <c r="C2471" t="inlineStr">
        <is>
          <t>Serviços de Segurança</t>
        </is>
      </c>
      <c r="D2471" s="488" t="n">
        <v>-19380</v>
      </c>
      <c r="E2471" t="inlineStr">
        <is>
          <t>8/2024</t>
        </is>
      </c>
    </row>
    <row r="2472">
      <c r="A2472" t="inlineStr">
        <is>
          <t>Love Cabaret</t>
        </is>
      </c>
      <c r="B2472" t="inlineStr">
        <is>
          <t>2024-08-01</t>
        </is>
      </c>
      <c r="C2472" t="inlineStr">
        <is>
          <t>Valet/Motoboy</t>
        </is>
      </c>
      <c r="D2472" s="488" t="n">
        <v>0</v>
      </c>
      <c r="E2472" t="inlineStr">
        <is>
          <t>8/2024</t>
        </is>
      </c>
    </row>
    <row r="2473">
      <c r="A2473" t="inlineStr">
        <is>
          <t>Love Cabaret</t>
        </is>
      </c>
      <c r="B2473" t="inlineStr">
        <is>
          <t>2024-08-01</t>
        </is>
      </c>
      <c r="C2473" t="inlineStr">
        <is>
          <t>% sobre Receita Bruta</t>
        </is>
      </c>
      <c r="D2473" s="488" t="n">
        <v>-0.06</v>
      </c>
      <c r="E2473" t="inlineStr">
        <is>
          <t>8/2024</t>
        </is>
      </c>
    </row>
    <row r="2474">
      <c r="A2474" t="inlineStr">
        <is>
          <t>Love Cabaret</t>
        </is>
      </c>
      <c r="B2474" t="inlineStr">
        <is>
          <t>2024-08-01</t>
        </is>
      </c>
      <c r="C2474" t="inlineStr">
        <is>
          <t>Locação de Equipamentos</t>
        </is>
      </c>
      <c r="D2474" s="488" t="n">
        <v>-7837.9</v>
      </c>
      <c r="E2474" t="inlineStr">
        <is>
          <t>8/2024</t>
        </is>
      </c>
    </row>
    <row r="2475">
      <c r="A2475" t="inlineStr">
        <is>
          <t>Love Cabaret</t>
        </is>
      </c>
      <c r="B2475" t="inlineStr">
        <is>
          <t>2024-08-01</t>
        </is>
      </c>
      <c r="C2475" t="inlineStr">
        <is>
          <t>Locações de Equipamentos - Operacionais</t>
        </is>
      </c>
      <c r="D2475" s="488" t="n">
        <v>-7837.9</v>
      </c>
      <c r="E2475" t="inlineStr">
        <is>
          <t>8/2024</t>
        </is>
      </c>
    </row>
    <row r="2476">
      <c r="A2476" t="inlineStr">
        <is>
          <t>Love Cabaret</t>
        </is>
      </c>
      <c r="B2476" t="inlineStr">
        <is>
          <t>2024-08-01</t>
        </is>
      </c>
      <c r="C2476" t="inlineStr">
        <is>
          <t>Locação de Equipamentos - Informatica e TI</t>
        </is>
      </c>
      <c r="D2476" s="488" t="n">
        <v>0</v>
      </c>
      <c r="E2476" t="inlineStr">
        <is>
          <t>8/2024</t>
        </is>
      </c>
    </row>
    <row r="2477">
      <c r="A2477" t="inlineStr">
        <is>
          <t>Love Cabaret</t>
        </is>
      </c>
      <c r="B2477" t="inlineStr">
        <is>
          <t>2024-08-01</t>
        </is>
      </c>
      <c r="C2477" t="inlineStr">
        <is>
          <t>Locações de Equipamentos - Comunicação e Marketing</t>
        </is>
      </c>
      <c r="D2477" s="488" t="n">
        <v>0</v>
      </c>
      <c r="E2477" t="inlineStr">
        <is>
          <t>8/2024</t>
        </is>
      </c>
    </row>
    <row r="2478">
      <c r="A2478" t="inlineStr">
        <is>
          <t>Love Cabaret</t>
        </is>
      </c>
      <c r="B2478" t="inlineStr">
        <is>
          <t>2024-08-01</t>
        </is>
      </c>
      <c r="C2478" t="inlineStr">
        <is>
          <t>Locação de Utensílios</t>
        </is>
      </c>
      <c r="D2478" s="488" t="n">
        <v>0</v>
      </c>
      <c r="E2478" t="inlineStr">
        <is>
          <t>8/2024</t>
        </is>
      </c>
    </row>
    <row r="2479">
      <c r="A2479" t="inlineStr">
        <is>
          <t>Love Cabaret</t>
        </is>
      </c>
      <c r="B2479" t="inlineStr">
        <is>
          <t>2024-08-01</t>
        </is>
      </c>
      <c r="C2479" t="inlineStr">
        <is>
          <t>% sobre Receita Bruta</t>
        </is>
      </c>
      <c r="D2479" s="488" t="n">
        <v>-0.01</v>
      </c>
      <c r="E2479" t="inlineStr">
        <is>
          <t>8/2024</t>
        </is>
      </c>
    </row>
    <row r="2480">
      <c r="A2480" t="inlineStr">
        <is>
          <t>Love Cabaret</t>
        </is>
      </c>
      <c r="B2480" t="inlineStr">
        <is>
          <t>2024-08-01</t>
        </is>
      </c>
      <c r="C2480" t="inlineStr">
        <is>
          <t>Sistema de Franquias</t>
        </is>
      </c>
      <c r="D2480" s="488" t="n">
        <v>0</v>
      </c>
      <c r="E2480" t="inlineStr">
        <is>
          <t>8/2024</t>
        </is>
      </c>
    </row>
    <row r="2481">
      <c r="A2481" t="inlineStr">
        <is>
          <t>Love Cabaret</t>
        </is>
      </c>
      <c r="B2481" t="inlineStr">
        <is>
          <t>2024-08-01</t>
        </is>
      </c>
      <c r="C2481" t="inlineStr">
        <is>
          <t>Royalties</t>
        </is>
      </c>
      <c r="D2481" s="488" t="n">
        <v>0</v>
      </c>
      <c r="E2481" t="inlineStr">
        <is>
          <t>8/2024</t>
        </is>
      </c>
    </row>
    <row r="2482">
      <c r="A2482" t="inlineStr">
        <is>
          <t>Love Cabaret</t>
        </is>
      </c>
      <c r="B2482" t="inlineStr">
        <is>
          <t>2024-08-01</t>
        </is>
      </c>
      <c r="C2482" t="inlineStr">
        <is>
          <t>Fundo de Propaganda</t>
        </is>
      </c>
      <c r="D2482" s="488" t="n">
        <v>0</v>
      </c>
      <c r="E2482" t="inlineStr">
        <is>
          <t>8/2024</t>
        </is>
      </c>
    </row>
    <row r="2483">
      <c r="A2483" t="inlineStr">
        <is>
          <t>Love Cabaret</t>
        </is>
      </c>
      <c r="B2483" t="inlineStr">
        <is>
          <t>2024-08-01</t>
        </is>
      </c>
      <c r="C2483" t="inlineStr">
        <is>
          <t>Fee Gestão FB</t>
        </is>
      </c>
      <c r="D2483" s="488" t="n">
        <v>0</v>
      </c>
      <c r="E2483" t="inlineStr">
        <is>
          <t>8/2024</t>
        </is>
      </c>
    </row>
    <row r="2484">
      <c r="A2484" t="inlineStr">
        <is>
          <t>Love Cabaret</t>
        </is>
      </c>
      <c r="B2484" t="inlineStr">
        <is>
          <t>2024-08-01</t>
        </is>
      </c>
      <c r="C2484" t="inlineStr">
        <is>
          <t>% sobre Receita Bruta</t>
        </is>
      </c>
      <c r="D2484" s="488" t="n">
        <v>0</v>
      </c>
      <c r="E2484" t="inlineStr">
        <is>
          <t>8/2024</t>
        </is>
      </c>
    </row>
    <row r="2485">
      <c r="A2485" t="inlineStr">
        <is>
          <t>Love Cabaret</t>
        </is>
      </c>
      <c r="B2485" t="inlineStr">
        <is>
          <t>2024-08-01</t>
        </is>
      </c>
      <c r="C2485" t="inlineStr">
        <is>
          <t>TOTAL - DESPESAS OPERATIVAS</t>
        </is>
      </c>
      <c r="D2485" s="488" t="n">
        <v>-313190.19</v>
      </c>
      <c r="E2485" t="inlineStr">
        <is>
          <t>8/2024</t>
        </is>
      </c>
    </row>
    <row r="2486">
      <c r="A2486" t="inlineStr">
        <is>
          <t>Love Cabaret</t>
        </is>
      </c>
      <c r="B2486" t="inlineStr">
        <is>
          <t>2024-08-01</t>
        </is>
      </c>
      <c r="C2486" t="inlineStr">
        <is>
          <t>% sobre Receita Bruta</t>
        </is>
      </c>
      <c r="D2486" s="488" t="n">
        <v>-0.59</v>
      </c>
      <c r="E2486" t="inlineStr">
        <is>
          <t>8/2024</t>
        </is>
      </c>
    </row>
    <row r="2487">
      <c r="A2487" t="inlineStr">
        <is>
          <t>Love Cabaret</t>
        </is>
      </c>
      <c r="B2487" t="inlineStr">
        <is>
          <t>2024-08-01</t>
        </is>
      </c>
      <c r="C2487" t="inlineStr">
        <is>
          <t>EBITDA</t>
        </is>
      </c>
      <c r="D2487" s="488" t="n">
        <v>-8102.07</v>
      </c>
      <c r="E2487" t="inlineStr">
        <is>
          <t>8/2024</t>
        </is>
      </c>
    </row>
    <row r="2488">
      <c r="A2488" t="inlineStr">
        <is>
          <t>Love Cabaret</t>
        </is>
      </c>
      <c r="B2488" t="inlineStr">
        <is>
          <t>2024-08-01</t>
        </is>
      </c>
      <c r="C2488" t="inlineStr">
        <is>
          <t>% sobre Receita Bruta</t>
        </is>
      </c>
      <c r="D2488" s="488" t="n">
        <v>-0.02</v>
      </c>
      <c r="E2488" t="inlineStr">
        <is>
          <t>8/2024</t>
        </is>
      </c>
    </row>
    <row r="2489">
      <c r="A2489" t="inlineStr">
        <is>
          <t>Love Cabaret</t>
        </is>
      </c>
      <c r="B2489" t="inlineStr">
        <is>
          <t>2024-08-01</t>
        </is>
      </c>
      <c r="C2489" t="inlineStr">
        <is>
          <t>(-) Depreciação/Amortização</t>
        </is>
      </c>
      <c r="D2489" s="488" t="n">
        <v>0</v>
      </c>
      <c r="E2489" t="inlineStr">
        <is>
          <t>8/2024</t>
        </is>
      </c>
    </row>
    <row r="2490">
      <c r="A2490" t="inlineStr">
        <is>
          <t>Love Cabaret</t>
        </is>
      </c>
      <c r="B2490" t="inlineStr">
        <is>
          <t>2024-08-01</t>
        </is>
      </c>
      <c r="C2490" t="inlineStr">
        <is>
          <t>EBIT</t>
        </is>
      </c>
      <c r="D2490" s="488" t="n">
        <v>-8102.07</v>
      </c>
      <c r="E2490" t="inlineStr">
        <is>
          <t>8/2024</t>
        </is>
      </c>
    </row>
    <row r="2491">
      <c r="A2491" t="inlineStr">
        <is>
          <t>Love Cabaret</t>
        </is>
      </c>
      <c r="B2491" t="inlineStr">
        <is>
          <t>2024-08-01</t>
        </is>
      </c>
      <c r="C2491" t="inlineStr">
        <is>
          <t>(+/-) Receitas/Despesas Financeiras</t>
        </is>
      </c>
      <c r="D2491" s="488" t="n">
        <v>-578.66</v>
      </c>
      <c r="E2491" t="inlineStr">
        <is>
          <t>8/2024</t>
        </is>
      </c>
    </row>
    <row r="2492">
      <c r="A2492" t="inlineStr">
        <is>
          <t>Love Cabaret</t>
        </is>
      </c>
      <c r="B2492" t="inlineStr">
        <is>
          <t>2024-08-01</t>
        </is>
      </c>
      <c r="C2492" t="inlineStr">
        <is>
          <t>(+) Receitas de Patrocínio</t>
        </is>
      </c>
      <c r="D2492" s="488" t="n">
        <v>0</v>
      </c>
      <c r="E2492" t="inlineStr">
        <is>
          <t>8/2024</t>
        </is>
      </c>
    </row>
    <row r="2493">
      <c r="A2493" t="inlineStr">
        <is>
          <t>Love Cabaret</t>
        </is>
      </c>
      <c r="B2493" t="inlineStr">
        <is>
          <t>2024-08-01</t>
        </is>
      </c>
      <c r="C2493" t="inlineStr">
        <is>
          <t>(-) Despesas de Patrocínio</t>
        </is>
      </c>
      <c r="D2493" s="488" t="n">
        <v>-16839.78</v>
      </c>
      <c r="E2493" t="inlineStr">
        <is>
          <t>8/2024</t>
        </is>
      </c>
    </row>
    <row r="2494">
      <c r="A2494" t="inlineStr">
        <is>
          <t>Love Cabaret</t>
        </is>
      </c>
      <c r="B2494" t="inlineStr">
        <is>
          <t>2024-08-01</t>
        </is>
      </c>
      <c r="C2494" t="inlineStr">
        <is>
          <t>Resultado Antes do IR</t>
        </is>
      </c>
      <c r="D2494" s="488" t="n">
        <v>-25520.51</v>
      </c>
      <c r="E2494" t="inlineStr">
        <is>
          <t>8/2024</t>
        </is>
      </c>
    </row>
    <row r="2495">
      <c r="A2495" t="inlineStr">
        <is>
          <t>Love Cabaret</t>
        </is>
      </c>
      <c r="B2495" t="inlineStr">
        <is>
          <t>2024-08-01</t>
        </is>
      </c>
      <c r="C2495" t="inlineStr">
        <is>
          <t>(-) Impostos</t>
        </is>
      </c>
      <c r="D2495" s="488" t="n">
        <v>-14094.36</v>
      </c>
      <c r="E2495" t="inlineStr">
        <is>
          <t>8/2024</t>
        </is>
      </c>
    </row>
    <row r="2496">
      <c r="A2496" t="inlineStr">
        <is>
          <t>Love Cabaret</t>
        </is>
      </c>
      <c r="B2496" t="inlineStr">
        <is>
          <t>2024-08-01</t>
        </is>
      </c>
      <c r="C2496" t="inlineStr">
        <is>
          <t>SIMPLES</t>
        </is>
      </c>
      <c r="D2496" s="488" t="n">
        <v>0</v>
      </c>
      <c r="E2496" t="inlineStr">
        <is>
          <t>8/2024</t>
        </is>
      </c>
    </row>
    <row r="2497">
      <c r="A2497" t="inlineStr">
        <is>
          <t>Love Cabaret</t>
        </is>
      </c>
      <c r="B2497" t="inlineStr">
        <is>
          <t>2024-08-01</t>
        </is>
      </c>
      <c r="C2497" t="inlineStr">
        <is>
          <t>IRPJ</t>
        </is>
      </c>
      <c r="D2497" s="488" t="n">
        <v>-5656.6</v>
      </c>
      <c r="E2497" t="inlineStr">
        <is>
          <t>8/2024</t>
        </is>
      </c>
    </row>
    <row r="2498">
      <c r="A2498" t="inlineStr">
        <is>
          <t>Love Cabaret</t>
        </is>
      </c>
      <c r="B2498" t="inlineStr">
        <is>
          <t>2024-08-01</t>
        </is>
      </c>
      <c r="C2498" t="inlineStr">
        <is>
          <t>IRPJ 10%</t>
        </is>
      </c>
      <c r="D2498" s="488" t="n">
        <v>-3346.82</v>
      </c>
      <c r="E2498" t="inlineStr">
        <is>
          <t>8/2024</t>
        </is>
      </c>
    </row>
    <row r="2499">
      <c r="A2499" t="inlineStr">
        <is>
          <t>Love Cabaret</t>
        </is>
      </c>
      <c r="B2499" t="inlineStr">
        <is>
          <t>2024-08-01</t>
        </is>
      </c>
      <c r="C2499" t="inlineStr">
        <is>
          <t>CSLL</t>
        </is>
      </c>
      <c r="D2499" s="488" t="n">
        <v>-5090.94</v>
      </c>
      <c r="E2499" t="inlineStr">
        <is>
          <t>8/2024</t>
        </is>
      </c>
    </row>
    <row r="2500">
      <c r="A2500" t="inlineStr">
        <is>
          <t>Love Cabaret</t>
        </is>
      </c>
      <c r="B2500" t="inlineStr">
        <is>
          <t>2024-08-01</t>
        </is>
      </c>
      <c r="C2500" t="inlineStr">
        <is>
          <t>Resultado Líquido</t>
        </is>
      </c>
      <c r="D2500" s="488" t="n">
        <v>-39614.87</v>
      </c>
      <c r="E2500" t="inlineStr">
        <is>
          <t>8/2024</t>
        </is>
      </c>
    </row>
    <row r="2501">
      <c r="A2501" t="inlineStr">
        <is>
          <t>Love Cabaret</t>
        </is>
      </c>
      <c r="B2501" t="inlineStr">
        <is>
          <t>2024-08-01</t>
        </is>
      </c>
      <c r="C2501" t="inlineStr">
        <is>
          <t>% sobre Receita Bruta</t>
        </is>
      </c>
      <c r="D2501" s="488" t="n">
        <v>-0.07000000000000001</v>
      </c>
      <c r="E2501" t="inlineStr">
        <is>
          <t>8/2024</t>
        </is>
      </c>
    </row>
    <row r="2502">
      <c r="A2502" t="inlineStr">
        <is>
          <t>Love Cabaret</t>
        </is>
      </c>
      <c r="B2502" t="inlineStr">
        <is>
          <t>2024-08-01</t>
        </is>
      </c>
      <c r="C2502" t="inlineStr">
        <is>
          <t>(-) CAPEX (Investimentos)</t>
        </is>
      </c>
      <c r="D2502" s="488" t="n">
        <v>-9400</v>
      </c>
      <c r="E2502" t="inlineStr">
        <is>
          <t>8/2024</t>
        </is>
      </c>
    </row>
    <row r="2503">
      <c r="A2503" t="inlineStr">
        <is>
          <t>Love Cabaret</t>
        </is>
      </c>
      <c r="B2503" t="inlineStr">
        <is>
          <t>2024-08-01</t>
        </is>
      </c>
      <c r="C2503" t="inlineStr">
        <is>
          <t>Investimento - Construção - Obra</t>
        </is>
      </c>
      <c r="D2503" s="488" t="n">
        <v>0</v>
      </c>
      <c r="E2503" t="inlineStr">
        <is>
          <t>8/2024</t>
        </is>
      </c>
    </row>
    <row r="2504">
      <c r="A2504" t="inlineStr">
        <is>
          <t>Love Cabaret</t>
        </is>
      </c>
      <c r="B2504" t="inlineStr">
        <is>
          <t>2024-08-01</t>
        </is>
      </c>
      <c r="C2504" t="inlineStr">
        <is>
          <t>Investimento - Equipamentos</t>
        </is>
      </c>
      <c r="D2504" s="488" t="n">
        <v>-9400</v>
      </c>
      <c r="E2504" t="inlineStr">
        <is>
          <t>8/2024</t>
        </is>
      </c>
    </row>
    <row r="2505">
      <c r="A2505" t="inlineStr">
        <is>
          <t>Love Cabaret</t>
        </is>
      </c>
      <c r="B2505" t="inlineStr">
        <is>
          <t>2024-08-01</t>
        </is>
      </c>
      <c r="C2505" t="inlineStr">
        <is>
          <t>Investimento - Utensílios</t>
        </is>
      </c>
      <c r="D2505" s="488" t="n">
        <v>0</v>
      </c>
      <c r="E2505" t="inlineStr">
        <is>
          <t>8/2024</t>
        </is>
      </c>
    </row>
    <row r="2506">
      <c r="A2506" t="inlineStr">
        <is>
          <t>Love Cabaret</t>
        </is>
      </c>
      <c r="B2506" t="inlineStr">
        <is>
          <t>2024-08-01</t>
        </is>
      </c>
      <c r="C2506" t="inlineStr">
        <is>
          <t>Investimento - Mobiliário e Decoração</t>
        </is>
      </c>
      <c r="D2506" s="488" t="n">
        <v>0</v>
      </c>
      <c r="E2506" t="inlineStr">
        <is>
          <t>8/2024</t>
        </is>
      </c>
    </row>
    <row r="2507">
      <c r="A2507" t="inlineStr">
        <is>
          <t>Love Cabaret</t>
        </is>
      </c>
      <c r="B2507" t="inlineStr">
        <is>
          <t>2024-08-01</t>
        </is>
      </c>
      <c r="C2507" t="inlineStr">
        <is>
          <t>Investimento - Projetos</t>
        </is>
      </c>
      <c r="D2507" s="488" t="n">
        <v>0</v>
      </c>
      <c r="E2507" t="inlineStr">
        <is>
          <t>8/2024</t>
        </is>
      </c>
    </row>
    <row r="2508">
      <c r="A2508" t="inlineStr">
        <is>
          <t>Love Cabaret</t>
        </is>
      </c>
      <c r="B2508" t="inlineStr">
        <is>
          <t>2024-08-01</t>
        </is>
      </c>
      <c r="C2508" t="inlineStr">
        <is>
          <t>Investimento - Paisagismo</t>
        </is>
      </c>
      <c r="D2508" s="488" t="n">
        <v>0</v>
      </c>
      <c r="E2508" t="inlineStr">
        <is>
          <t>8/2024</t>
        </is>
      </c>
    </row>
    <row r="2509">
      <c r="A2509" t="inlineStr">
        <is>
          <t>Love Cabaret</t>
        </is>
      </c>
      <c r="B2509" t="inlineStr">
        <is>
          <t>2024-08-01</t>
        </is>
      </c>
      <c r="C2509" t="inlineStr">
        <is>
          <t>Investimento - Sistemas Gerais - Implantação</t>
        </is>
      </c>
      <c r="D2509" s="488" t="n">
        <v>0</v>
      </c>
      <c r="E2509" t="inlineStr">
        <is>
          <t>8/2024</t>
        </is>
      </c>
    </row>
    <row r="2510">
      <c r="A2510" t="inlineStr">
        <is>
          <t>Love Cabaret</t>
        </is>
      </c>
      <c r="B2510" t="inlineStr">
        <is>
          <t>2024-08-01</t>
        </is>
      </c>
      <c r="C2510" t="inlineStr">
        <is>
          <t>Investimento - Marketing</t>
        </is>
      </c>
      <c r="D2510" s="488" t="n">
        <v>0</v>
      </c>
      <c r="E2510" t="inlineStr">
        <is>
          <t>8/2024</t>
        </is>
      </c>
    </row>
    <row r="2511">
      <c r="A2511" t="inlineStr">
        <is>
          <t>Love Cabaret</t>
        </is>
      </c>
      <c r="B2511" t="inlineStr">
        <is>
          <t>2024-08-01</t>
        </is>
      </c>
      <c r="C2511" t="inlineStr">
        <is>
          <t>Investimento - Uniformes</t>
        </is>
      </c>
      <c r="D2511" s="488" t="n">
        <v>0</v>
      </c>
      <c r="E2511" t="inlineStr">
        <is>
          <t>8/2024</t>
        </is>
      </c>
    </row>
    <row r="2512">
      <c r="A2512" t="inlineStr">
        <is>
          <t>Love Cabaret</t>
        </is>
      </c>
      <c r="B2512" t="inlineStr">
        <is>
          <t>2024-08-01</t>
        </is>
      </c>
      <c r="C2512" t="inlineStr">
        <is>
          <t>Investimento - Despesas pré-operacionais</t>
        </is>
      </c>
      <c r="D2512" s="488" t="n">
        <v>0</v>
      </c>
      <c r="E2512" t="inlineStr">
        <is>
          <t>8/2024</t>
        </is>
      </c>
    </row>
    <row r="2513">
      <c r="A2513" t="inlineStr">
        <is>
          <t>Love Cabaret</t>
        </is>
      </c>
      <c r="B2513" t="inlineStr">
        <is>
          <t>2024-08-01</t>
        </is>
      </c>
      <c r="C2513" t="inlineStr">
        <is>
          <t>Investimento - Taxa de Licença</t>
        </is>
      </c>
      <c r="D2513" s="488" t="n">
        <v>0</v>
      </c>
      <c r="E2513" t="inlineStr">
        <is>
          <t>8/2024</t>
        </is>
      </c>
    </row>
    <row r="2514">
      <c r="A2514" t="inlineStr">
        <is>
          <t>Love Cabaret</t>
        </is>
      </c>
      <c r="B2514" t="inlineStr">
        <is>
          <t>2024-08-01</t>
        </is>
      </c>
      <c r="C2514" t="inlineStr">
        <is>
          <t>Investimento - Outros luvas</t>
        </is>
      </c>
      <c r="D2514" s="488" t="n">
        <v>0</v>
      </c>
      <c r="E2514" t="inlineStr">
        <is>
          <t>8/2024</t>
        </is>
      </c>
    </row>
    <row r="2515">
      <c r="A2515" t="inlineStr">
        <is>
          <t>Love Cabaret</t>
        </is>
      </c>
      <c r="B2515" t="inlineStr">
        <is>
          <t>2024-08-01</t>
        </is>
      </c>
      <c r="C2515" t="inlineStr">
        <is>
          <t>Investimento - Ativos AMBEV</t>
        </is>
      </c>
      <c r="D2515" s="488" t="n">
        <v>0</v>
      </c>
      <c r="E2515" t="inlineStr">
        <is>
          <t>8/2024</t>
        </is>
      </c>
    </row>
    <row r="2516">
      <c r="A2516" t="inlineStr">
        <is>
          <t>Love Cabaret</t>
        </is>
      </c>
      <c r="B2516" t="inlineStr">
        <is>
          <t>2024-08-01</t>
        </is>
      </c>
      <c r="C2516" t="inlineStr">
        <is>
          <t>Investimento - Estrutura Chopp - Balcão</t>
        </is>
      </c>
      <c r="D2516" s="488" t="n">
        <v>0</v>
      </c>
      <c r="E2516" t="inlineStr">
        <is>
          <t>8/2024</t>
        </is>
      </c>
    </row>
    <row r="2517">
      <c r="A2517" t="inlineStr">
        <is>
          <t>Love Cabaret</t>
        </is>
      </c>
      <c r="B2517" t="inlineStr">
        <is>
          <t>2024-08-01</t>
        </is>
      </c>
      <c r="C2517" t="inlineStr">
        <is>
          <t>Investimento - Estrutura Chopp - Camara Refrigerada</t>
        </is>
      </c>
      <c r="D2517" s="488" t="n">
        <v>0</v>
      </c>
      <c r="E2517" t="inlineStr">
        <is>
          <t>8/2024</t>
        </is>
      </c>
    </row>
    <row r="2518">
      <c r="A2518" t="inlineStr">
        <is>
          <t>Love Cabaret</t>
        </is>
      </c>
      <c r="B2518" t="inlineStr">
        <is>
          <t>2024-08-01</t>
        </is>
      </c>
      <c r="C2518" t="inlineStr">
        <is>
          <t>Investimento - Estrutura Chopp - Chopeira</t>
        </is>
      </c>
      <c r="D2518" s="488" t="n">
        <v>0</v>
      </c>
      <c r="E2518" t="inlineStr">
        <is>
          <t>8/2024</t>
        </is>
      </c>
    </row>
    <row r="2519">
      <c r="A2519" t="inlineStr">
        <is>
          <t>Love Cabaret</t>
        </is>
      </c>
      <c r="B2519" t="inlineStr">
        <is>
          <t>2024-08-01</t>
        </is>
      </c>
      <c r="C2519" t="inlineStr">
        <is>
          <t>(+/-) Outras variações no fluxo de caixa</t>
        </is>
      </c>
      <c r="D2519" s="488" t="n">
        <v>0</v>
      </c>
      <c r="E2519" t="inlineStr">
        <is>
          <t>8/2024</t>
        </is>
      </c>
    </row>
    <row r="2520">
      <c r="A2520" t="inlineStr">
        <is>
          <t>Love Cabaret</t>
        </is>
      </c>
      <c r="B2520" t="inlineStr">
        <is>
          <t>2024-08-01</t>
        </is>
      </c>
      <c r="C2520" t="inlineStr">
        <is>
          <t>Remuneração Variável</t>
        </is>
      </c>
      <c r="D2520" s="488" t="n">
        <v>0</v>
      </c>
      <c r="E2520" t="inlineStr">
        <is>
          <t>8/2024</t>
        </is>
      </c>
    </row>
    <row r="2521">
      <c r="A2521" t="inlineStr">
        <is>
          <t>Love Cabaret</t>
        </is>
      </c>
      <c r="B2521" t="inlineStr">
        <is>
          <t>2024-08-01</t>
        </is>
      </c>
      <c r="C2521" t="inlineStr">
        <is>
          <t>Dividendos</t>
        </is>
      </c>
      <c r="D2521" s="488" t="n">
        <v>0</v>
      </c>
      <c r="E2521" t="inlineStr">
        <is>
          <t>8/2024</t>
        </is>
      </c>
    </row>
    <row r="2522">
      <c r="A2522" t="inlineStr">
        <is>
          <t>Love Cabaret</t>
        </is>
      </c>
      <c r="B2522" t="inlineStr">
        <is>
          <t>2024-08-01</t>
        </is>
      </c>
      <c r="C2522" t="inlineStr">
        <is>
          <t>Endividamento Geral</t>
        </is>
      </c>
      <c r="D2522" s="488" t="n">
        <v>0</v>
      </c>
      <c r="E2522" t="inlineStr">
        <is>
          <t>8/2024</t>
        </is>
      </c>
    </row>
    <row r="2523">
      <c r="A2523" t="inlineStr">
        <is>
          <t>Love Cabaret</t>
        </is>
      </c>
      <c r="B2523" t="inlineStr">
        <is>
          <t>2024-08-01</t>
        </is>
      </c>
      <c r="C2523" t="inlineStr">
        <is>
          <t>Processo Judicial</t>
        </is>
      </c>
      <c r="D2523" s="488" t="n">
        <v>0</v>
      </c>
      <c r="E2523" t="inlineStr">
        <is>
          <t>8/2024</t>
        </is>
      </c>
    </row>
    <row r="2524">
      <c r="A2524" t="inlineStr">
        <is>
          <t>Love Cabaret</t>
        </is>
      </c>
      <c r="B2524" t="inlineStr">
        <is>
          <t>2024-08-01</t>
        </is>
      </c>
      <c r="C2524" t="inlineStr">
        <is>
          <t>Processo Civil</t>
        </is>
      </c>
      <c r="D2524" s="488" t="n">
        <v>0</v>
      </c>
      <c r="E2524" t="inlineStr">
        <is>
          <t>8/2024</t>
        </is>
      </c>
    </row>
    <row r="2525">
      <c r="A2525" t="inlineStr">
        <is>
          <t>Love Cabaret</t>
        </is>
      </c>
      <c r="B2525" t="inlineStr">
        <is>
          <t>2024-08-01</t>
        </is>
      </c>
      <c r="C2525" t="inlineStr">
        <is>
          <t>Recurso Processual</t>
        </is>
      </c>
      <c r="D2525" s="488" t="n">
        <v>0</v>
      </c>
      <c r="E2525" t="inlineStr">
        <is>
          <t>8/2024</t>
        </is>
      </c>
    </row>
    <row r="2526">
      <c r="A2526" t="inlineStr">
        <is>
          <t>Love Cabaret</t>
        </is>
      </c>
      <c r="B2526" t="inlineStr">
        <is>
          <t>2024-08-01</t>
        </is>
      </c>
      <c r="C2526" t="inlineStr">
        <is>
          <t>Empréstimos Gerais</t>
        </is>
      </c>
      <c r="D2526" s="488" t="n">
        <v>0</v>
      </c>
      <c r="E2526" t="inlineStr">
        <is>
          <t>8/2024</t>
        </is>
      </c>
    </row>
    <row r="2527">
      <c r="A2527" t="inlineStr">
        <is>
          <t>Love Cabaret</t>
        </is>
      </c>
      <c r="B2527" t="inlineStr">
        <is>
          <t>2024-08-01</t>
        </is>
      </c>
      <c r="C2527" t="inlineStr">
        <is>
          <t>Total - Variações s/ Resultado Líquido</t>
        </is>
      </c>
      <c r="D2527" s="488" t="n">
        <v>0</v>
      </c>
      <c r="E2527" t="inlineStr">
        <is>
          <t>8/2024</t>
        </is>
      </c>
    </row>
    <row r="2528">
      <c r="A2528" t="inlineStr">
        <is>
          <t>Love Cabaret</t>
        </is>
      </c>
      <c r="B2528" t="inlineStr">
        <is>
          <t>2024-08-01</t>
        </is>
      </c>
      <c r="C2528" t="inlineStr">
        <is>
          <t>FCF</t>
        </is>
      </c>
      <c r="D2528" s="488" t="n">
        <v>0</v>
      </c>
      <c r="E2528" t="inlineStr">
        <is>
          <t>8/2024</t>
        </is>
      </c>
    </row>
    <row r="2529">
      <c r="A2529" t="inlineStr">
        <is>
          <t>Love Cabaret</t>
        </is>
      </c>
      <c r="B2529" t="inlineStr">
        <is>
          <t>2024-08-01</t>
        </is>
      </c>
      <c r="C2529" t="inlineStr">
        <is>
          <t>Saldo Operacional</t>
        </is>
      </c>
      <c r="D2529" s="488" t="n">
        <v>0</v>
      </c>
      <c r="E2529" t="inlineStr">
        <is>
          <t>8/2024</t>
        </is>
      </c>
    </row>
    <row r="2530">
      <c r="A2530" t="inlineStr">
        <is>
          <t>Love Cabaret</t>
        </is>
      </c>
      <c r="B2530" t="inlineStr">
        <is>
          <t>2024-09-01</t>
        </is>
      </c>
      <c r="C2530" t="inlineStr">
        <is>
          <t>FATURAMENTO BRUTO</t>
        </is>
      </c>
      <c r="D2530" s="488" t="n">
        <v>705941.8</v>
      </c>
      <c r="E2530" t="inlineStr">
        <is>
          <t>9/2024</t>
        </is>
      </c>
    </row>
    <row r="2531">
      <c r="A2531" t="inlineStr">
        <is>
          <t>Love Cabaret</t>
        </is>
      </c>
      <c r="B2531" t="inlineStr">
        <is>
          <t>2024-09-01</t>
        </is>
      </c>
      <c r="C2531" t="inlineStr">
        <is>
          <t>Alimentação</t>
        </is>
      </c>
      <c r="D2531" s="488" t="n">
        <v>59553</v>
      </c>
      <c r="E2531" t="inlineStr">
        <is>
          <t>9/2024</t>
        </is>
      </c>
    </row>
    <row r="2532">
      <c r="A2532" t="inlineStr">
        <is>
          <t>Love Cabaret</t>
        </is>
      </c>
      <c r="B2532" t="inlineStr">
        <is>
          <t>2024-09-01</t>
        </is>
      </c>
      <c r="C2532" t="inlineStr">
        <is>
          <t>Bebida</t>
        </is>
      </c>
      <c r="D2532" s="488" t="n">
        <v>196030</v>
      </c>
      <c r="E2532" t="inlineStr">
        <is>
          <t>9/2024</t>
        </is>
      </c>
    </row>
    <row r="2533">
      <c r="A2533" t="inlineStr">
        <is>
          <t>Love Cabaret</t>
        </is>
      </c>
      <c r="B2533" t="inlineStr">
        <is>
          <t>2024-09-01</t>
        </is>
      </c>
      <c r="C2533" t="inlineStr">
        <is>
          <t>Artístico (couvert/shows)</t>
        </is>
      </c>
      <c r="D2533" s="488" t="n">
        <v>122252.31</v>
      </c>
      <c r="E2533" t="inlineStr">
        <is>
          <t>9/2024</t>
        </is>
      </c>
    </row>
    <row r="2534">
      <c r="A2534" t="inlineStr">
        <is>
          <t>Love Cabaret</t>
        </is>
      </c>
      <c r="B2534" t="inlineStr">
        <is>
          <t>2024-09-01</t>
        </is>
      </c>
      <c r="C2534" t="inlineStr">
        <is>
          <t>Gifts</t>
        </is>
      </c>
      <c r="D2534" s="488" t="n">
        <v>0</v>
      </c>
      <c r="E2534" t="inlineStr">
        <is>
          <t>9/2024</t>
        </is>
      </c>
    </row>
    <row r="2535">
      <c r="A2535" t="inlineStr">
        <is>
          <t>Love Cabaret</t>
        </is>
      </c>
      <c r="B2535" t="inlineStr">
        <is>
          <t>2024-09-01</t>
        </is>
      </c>
      <c r="C2535" t="inlineStr">
        <is>
          <t>Serviço</t>
        </is>
      </c>
      <c r="D2535" s="488" t="n">
        <v>32002</v>
      </c>
      <c r="E2535" t="inlineStr">
        <is>
          <t>9/2024</t>
        </is>
      </c>
    </row>
    <row r="2536">
      <c r="A2536" t="inlineStr">
        <is>
          <t>Love Cabaret</t>
        </is>
      </c>
      <c r="B2536" t="inlineStr">
        <is>
          <t>2024-09-01</t>
        </is>
      </c>
      <c r="C2536" t="inlineStr">
        <is>
          <t>Eventos A&amp;B</t>
        </is>
      </c>
      <c r="D2536" s="488" t="n">
        <v>207700.24</v>
      </c>
      <c r="E2536" t="inlineStr">
        <is>
          <t>9/2024</t>
        </is>
      </c>
    </row>
    <row r="2537">
      <c r="A2537" t="inlineStr">
        <is>
          <t>Love Cabaret</t>
        </is>
      </c>
      <c r="B2537" t="inlineStr">
        <is>
          <t>2024-09-01</t>
        </is>
      </c>
      <c r="C2537" t="inlineStr">
        <is>
          <t>Eventos Couvert</t>
        </is>
      </c>
      <c r="D2537" s="488" t="n">
        <v>6312</v>
      </c>
      <c r="E2537" t="inlineStr">
        <is>
          <t>9/2024</t>
        </is>
      </c>
    </row>
    <row r="2538">
      <c r="A2538" t="inlineStr">
        <is>
          <t>Love Cabaret</t>
        </is>
      </c>
      <c r="B2538" t="inlineStr">
        <is>
          <t>2024-09-01</t>
        </is>
      </c>
      <c r="C2538" t="inlineStr">
        <is>
          <t>Eventos Locações</t>
        </is>
      </c>
      <c r="D2538" s="488" t="n">
        <v>51750</v>
      </c>
      <c r="E2538" t="inlineStr">
        <is>
          <t>9/2024</t>
        </is>
      </c>
    </row>
    <row r="2539">
      <c r="A2539" t="inlineStr">
        <is>
          <t>Love Cabaret</t>
        </is>
      </c>
      <c r="B2539" t="inlineStr">
        <is>
          <t>2024-09-01</t>
        </is>
      </c>
      <c r="C2539" t="inlineStr">
        <is>
          <t>Eventos Rebate Fornecedores</t>
        </is>
      </c>
      <c r="D2539" s="488" t="n">
        <v>0</v>
      </c>
      <c r="E2539" t="inlineStr">
        <is>
          <t>9/2024</t>
        </is>
      </c>
    </row>
    <row r="2540">
      <c r="A2540" t="inlineStr">
        <is>
          <t>Love Cabaret</t>
        </is>
      </c>
      <c r="B2540" t="inlineStr">
        <is>
          <t>2024-09-01</t>
        </is>
      </c>
      <c r="C2540" t="inlineStr">
        <is>
          <t>Delivery</t>
        </is>
      </c>
      <c r="D2540" s="488" t="n">
        <v>0</v>
      </c>
      <c r="E2540" t="inlineStr">
        <is>
          <t>9/2024</t>
        </is>
      </c>
    </row>
    <row r="2541">
      <c r="A2541" t="inlineStr">
        <is>
          <t>Love Cabaret</t>
        </is>
      </c>
      <c r="B2541" t="inlineStr">
        <is>
          <t>2024-09-01</t>
        </is>
      </c>
      <c r="C2541" t="inlineStr">
        <is>
          <t>Outras Receitas</t>
        </is>
      </c>
      <c r="D2541" s="488" t="n">
        <v>30342.25</v>
      </c>
      <c r="E2541" t="inlineStr">
        <is>
          <t>9/2024</t>
        </is>
      </c>
    </row>
    <row r="2542">
      <c r="A2542" t="inlineStr">
        <is>
          <t>Love Cabaret</t>
        </is>
      </c>
      <c r="B2542" t="inlineStr">
        <is>
          <t>2024-09-01</t>
        </is>
      </c>
      <c r="C2542" t="inlineStr">
        <is>
          <t>(-) Desconto sobre Venda</t>
        </is>
      </c>
      <c r="D2542" s="488" t="n">
        <v>-15257.45</v>
      </c>
      <c r="E2542" t="inlineStr">
        <is>
          <t>9/2024</t>
        </is>
      </c>
    </row>
    <row r="2543">
      <c r="A2543" t="inlineStr">
        <is>
          <t>Love Cabaret</t>
        </is>
      </c>
      <c r="B2543" t="inlineStr">
        <is>
          <t>2024-09-01</t>
        </is>
      </c>
      <c r="C2543" t="inlineStr">
        <is>
          <t>Descontos - Operação</t>
        </is>
      </c>
      <c r="D2543" s="488" t="n">
        <v>-15257.45</v>
      </c>
      <c r="E2543" t="inlineStr">
        <is>
          <t>9/2024</t>
        </is>
      </c>
    </row>
    <row r="2544">
      <c r="A2544" t="inlineStr">
        <is>
          <t>Love Cabaret</t>
        </is>
      </c>
      <c r="B2544" t="inlineStr">
        <is>
          <t>2024-09-01</t>
        </is>
      </c>
      <c r="C2544" t="inlineStr">
        <is>
          <t>Desconto - Alimentação Escritório</t>
        </is>
      </c>
      <c r="D2544" s="488" t="n">
        <v>0</v>
      </c>
      <c r="E2544" t="inlineStr">
        <is>
          <t>9/2024</t>
        </is>
      </c>
    </row>
    <row r="2545">
      <c r="A2545" t="inlineStr">
        <is>
          <t>Love Cabaret</t>
        </is>
      </c>
      <c r="B2545" t="inlineStr">
        <is>
          <t>2024-09-01</t>
        </is>
      </c>
      <c r="C2545" t="inlineStr">
        <is>
          <t>Descontos - Marketing</t>
        </is>
      </c>
      <c r="D2545" s="488" t="n">
        <v>0</v>
      </c>
      <c r="E2545" t="inlineStr">
        <is>
          <t>9/2024</t>
        </is>
      </c>
    </row>
    <row r="2546">
      <c r="A2546" t="inlineStr">
        <is>
          <t>Love Cabaret</t>
        </is>
      </c>
      <c r="B2546" t="inlineStr">
        <is>
          <t>2024-09-01</t>
        </is>
      </c>
      <c r="C2546" t="inlineStr">
        <is>
          <t>% sobre Receita Bruta</t>
        </is>
      </c>
      <c r="D2546" s="488" t="n">
        <v>0</v>
      </c>
      <c r="E2546" t="inlineStr">
        <is>
          <t>9/2024</t>
        </is>
      </c>
    </row>
    <row r="2547">
      <c r="A2547" t="inlineStr">
        <is>
          <t>Love Cabaret</t>
        </is>
      </c>
      <c r="B2547" t="inlineStr">
        <is>
          <t>2024-09-01</t>
        </is>
      </c>
      <c r="C2547" t="inlineStr">
        <is>
          <t>(-) Impostos sobre Venda</t>
        </is>
      </c>
      <c r="D2547" s="488" t="n">
        <v>-49096.4</v>
      </c>
      <c r="E2547" t="inlineStr">
        <is>
          <t>9/2024</t>
        </is>
      </c>
    </row>
    <row r="2548">
      <c r="A2548" t="inlineStr">
        <is>
          <t>Love Cabaret</t>
        </is>
      </c>
      <c r="B2548" t="inlineStr">
        <is>
          <t>2024-09-01</t>
        </is>
      </c>
      <c r="C2548" t="inlineStr">
        <is>
          <t>PIS / COFINS</t>
        </is>
      </c>
      <c r="D2548" s="488" t="n">
        <v>-23975.89</v>
      </c>
      <c r="E2548" t="inlineStr">
        <is>
          <t>9/2024</t>
        </is>
      </c>
    </row>
    <row r="2549">
      <c r="A2549" t="inlineStr">
        <is>
          <t>Love Cabaret</t>
        </is>
      </c>
      <c r="B2549" t="inlineStr">
        <is>
          <t>2024-09-01</t>
        </is>
      </c>
      <c r="C2549" t="inlineStr">
        <is>
          <t>ICMS</t>
        </is>
      </c>
      <c r="D2549" s="488" t="n">
        <v>-8622.879999999999</v>
      </c>
      <c r="E2549" t="inlineStr">
        <is>
          <t>9/2024</t>
        </is>
      </c>
    </row>
    <row r="2550">
      <c r="A2550" t="inlineStr">
        <is>
          <t>Love Cabaret</t>
        </is>
      </c>
      <c r="B2550" t="inlineStr">
        <is>
          <t>2024-09-01</t>
        </is>
      </c>
      <c r="C2550" t="inlineStr">
        <is>
          <t>ISS</t>
        </is>
      </c>
      <c r="D2550" s="488" t="n">
        <v>-16497.63</v>
      </c>
      <c r="E2550" t="inlineStr">
        <is>
          <t>9/2024</t>
        </is>
      </c>
    </row>
    <row r="2551">
      <c r="A2551" t="inlineStr">
        <is>
          <t>Love Cabaret</t>
        </is>
      </c>
      <c r="B2551" t="inlineStr">
        <is>
          <t>2024-09-01</t>
        </is>
      </c>
      <c r="C2551" t="inlineStr">
        <is>
          <t>RECEITA LÍQUIDA</t>
        </is>
      </c>
      <c r="D2551" s="488" t="n">
        <v>641587.96</v>
      </c>
      <c r="E2551" t="inlineStr">
        <is>
          <t>9/2024</t>
        </is>
      </c>
    </row>
    <row r="2552">
      <c r="A2552" t="inlineStr">
        <is>
          <t>Love Cabaret</t>
        </is>
      </c>
      <c r="B2552" t="inlineStr">
        <is>
          <t>2024-09-01</t>
        </is>
      </c>
      <c r="C2552" t="inlineStr">
        <is>
          <t>(-) Custo Mercadoria Vendida</t>
        </is>
      </c>
      <c r="D2552" s="488" t="n">
        <v>-70738.24000000001</v>
      </c>
      <c r="E2552" t="inlineStr">
        <is>
          <t>9/2024</t>
        </is>
      </c>
    </row>
    <row r="2553">
      <c r="A2553" t="inlineStr">
        <is>
          <t>Love Cabaret</t>
        </is>
      </c>
      <c r="B2553" t="inlineStr">
        <is>
          <t>2024-09-01</t>
        </is>
      </c>
      <c r="C2553" t="inlineStr">
        <is>
          <t>Alimentação D</t>
        </is>
      </c>
      <c r="D2553" s="488" t="n">
        <v>-27456.2</v>
      </c>
      <c r="E2553" t="inlineStr">
        <is>
          <t>9/2024</t>
        </is>
      </c>
    </row>
    <row r="2554">
      <c r="A2554" t="inlineStr">
        <is>
          <t>Love Cabaret</t>
        </is>
      </c>
      <c r="B2554" t="inlineStr">
        <is>
          <t>2024-09-01</t>
        </is>
      </c>
      <c r="C2554" t="inlineStr">
        <is>
          <t>Bebida D</t>
        </is>
      </c>
      <c r="D2554" s="488" t="n">
        <v>-43282.04</v>
      </c>
      <c r="E2554" t="inlineStr">
        <is>
          <t>9/2024</t>
        </is>
      </c>
    </row>
    <row r="2555">
      <c r="A2555" t="inlineStr">
        <is>
          <t>Love Cabaret</t>
        </is>
      </c>
      <c r="B2555" t="inlineStr">
        <is>
          <t>2024-09-01</t>
        </is>
      </c>
      <c r="C2555" t="inlineStr">
        <is>
          <t>Embalagens</t>
        </is>
      </c>
      <c r="D2555" s="488" t="n">
        <v>0</v>
      </c>
      <c r="E2555" t="inlineStr">
        <is>
          <t>9/2024</t>
        </is>
      </c>
    </row>
    <row r="2556">
      <c r="A2556" t="inlineStr">
        <is>
          <t>Love Cabaret</t>
        </is>
      </c>
      <c r="B2556" t="inlineStr">
        <is>
          <t>2024-09-01</t>
        </is>
      </c>
      <c r="C2556" t="inlineStr">
        <is>
          <t>Eventos A&amp;B</t>
        </is>
      </c>
      <c r="D2556" s="488" t="n">
        <v>0</v>
      </c>
      <c r="E2556" t="inlineStr">
        <is>
          <t>9/2024</t>
        </is>
      </c>
    </row>
    <row r="2557">
      <c r="A2557" t="inlineStr">
        <is>
          <t>Love Cabaret</t>
        </is>
      </c>
      <c r="B2557" t="inlineStr">
        <is>
          <t>2024-09-01</t>
        </is>
      </c>
      <c r="C2557" t="inlineStr">
        <is>
          <t>% sobre Receita Bruta de A&amp;B</t>
        </is>
      </c>
      <c r="D2557" s="488" t="n">
        <v>-0.15</v>
      </c>
      <c r="E2557" t="inlineStr">
        <is>
          <t>9/2024</t>
        </is>
      </c>
    </row>
    <row r="2558">
      <c r="A2558" t="inlineStr">
        <is>
          <t>Love Cabaret</t>
        </is>
      </c>
      <c r="B2558" t="inlineStr">
        <is>
          <t>2024-09-01</t>
        </is>
      </c>
      <c r="C2558" t="inlineStr">
        <is>
          <t>% sobre Receita Líquida</t>
        </is>
      </c>
      <c r="D2558" s="488" t="n">
        <v>-0.11</v>
      </c>
      <c r="E2558" t="inlineStr">
        <is>
          <t>9/2024</t>
        </is>
      </c>
    </row>
    <row r="2559">
      <c r="A2559" t="inlineStr">
        <is>
          <t>Love Cabaret</t>
        </is>
      </c>
      <c r="B2559" t="inlineStr">
        <is>
          <t>2024-09-01</t>
        </is>
      </c>
      <c r="C2559" t="inlineStr">
        <is>
          <t>(-) Custos Artístico Geral</t>
        </is>
      </c>
      <c r="D2559" s="488" t="n">
        <v>-85952.24000000001</v>
      </c>
      <c r="E2559" t="inlineStr">
        <is>
          <t>9/2024</t>
        </is>
      </c>
    </row>
    <row r="2560">
      <c r="A2560" t="inlineStr">
        <is>
          <t>Love Cabaret</t>
        </is>
      </c>
      <c r="B2560" t="inlineStr">
        <is>
          <t>2024-09-01</t>
        </is>
      </c>
      <c r="C2560" t="inlineStr">
        <is>
          <t>Custos Artístico</t>
        </is>
      </c>
      <c r="D2560" s="488" t="n">
        <v>-54149.74</v>
      </c>
      <c r="E2560" t="inlineStr">
        <is>
          <t>9/2024</t>
        </is>
      </c>
    </row>
    <row r="2561">
      <c r="A2561" t="inlineStr">
        <is>
          <t>Love Cabaret</t>
        </is>
      </c>
      <c r="B2561" t="inlineStr">
        <is>
          <t>2024-09-01</t>
        </is>
      </c>
      <c r="C2561" t="inlineStr">
        <is>
          <t>Cachê de Músicos e Artistas</t>
        </is>
      </c>
      <c r="D2561" s="488" t="n">
        <v>-52235.71</v>
      </c>
      <c r="E2561" t="inlineStr">
        <is>
          <t>9/2024</t>
        </is>
      </c>
    </row>
    <row r="2562">
      <c r="A2562" t="inlineStr">
        <is>
          <t>Love Cabaret</t>
        </is>
      </c>
      <c r="B2562" t="inlineStr">
        <is>
          <t>2024-09-01</t>
        </is>
      </c>
      <c r="C2562" t="inlineStr">
        <is>
          <t>Alimentação e Transporte</t>
        </is>
      </c>
      <c r="D2562" s="488" t="n">
        <v>-1914.03</v>
      </c>
      <c r="E2562" t="inlineStr">
        <is>
          <t>9/2024</t>
        </is>
      </c>
    </row>
    <row r="2563">
      <c r="A2563" t="inlineStr">
        <is>
          <t>Love Cabaret</t>
        </is>
      </c>
      <c r="B2563" t="inlineStr">
        <is>
          <t>2024-09-01</t>
        </is>
      </c>
      <c r="C2563" t="inlineStr">
        <is>
          <t>Viagens e Estadias</t>
        </is>
      </c>
      <c r="D2563" s="488" t="n">
        <v>0</v>
      </c>
      <c r="E2563" t="inlineStr">
        <is>
          <t>9/2024</t>
        </is>
      </c>
    </row>
    <row r="2564">
      <c r="A2564" t="inlineStr">
        <is>
          <t>Love Cabaret</t>
        </is>
      </c>
      <c r="B2564" t="inlineStr">
        <is>
          <t>2024-09-01</t>
        </is>
      </c>
      <c r="C2564" t="inlineStr">
        <is>
          <t>Taxas e Licenças - Artístico</t>
        </is>
      </c>
      <c r="D2564" s="488" t="n">
        <v>0</v>
      </c>
      <c r="E2564" t="inlineStr">
        <is>
          <t>9/2024</t>
        </is>
      </c>
    </row>
    <row r="2565">
      <c r="A2565" t="inlineStr">
        <is>
          <t>Love Cabaret</t>
        </is>
      </c>
      <c r="B2565" t="inlineStr">
        <is>
          <t>2024-09-01</t>
        </is>
      </c>
      <c r="C2565" t="inlineStr">
        <is>
          <t>MDO Terceirizada - Artístico</t>
        </is>
      </c>
      <c r="D2565" s="488" t="n">
        <v>0</v>
      </c>
      <c r="E2565" t="inlineStr">
        <is>
          <t>9/2024</t>
        </is>
      </c>
    </row>
    <row r="2566">
      <c r="A2566" t="inlineStr">
        <is>
          <t>Love Cabaret</t>
        </is>
      </c>
      <c r="B2566" t="inlineStr">
        <is>
          <t>2024-09-01</t>
        </is>
      </c>
      <c r="C2566" t="inlineStr">
        <is>
          <t>Custos Ténico de Som</t>
        </is>
      </c>
      <c r="D2566" s="488" t="n">
        <v>-31802.5</v>
      </c>
      <c r="E2566" t="inlineStr">
        <is>
          <t>9/2024</t>
        </is>
      </c>
    </row>
    <row r="2567">
      <c r="A2567" t="inlineStr">
        <is>
          <t>Love Cabaret</t>
        </is>
      </c>
      <c r="B2567" t="inlineStr">
        <is>
          <t>2024-09-01</t>
        </is>
      </c>
      <c r="C2567" t="inlineStr">
        <is>
          <t>Técnico de Som / Luz</t>
        </is>
      </c>
      <c r="D2567" s="488" t="n">
        <v>-21000</v>
      </c>
      <c r="E2567" t="inlineStr">
        <is>
          <t>9/2024</t>
        </is>
      </c>
    </row>
    <row r="2568">
      <c r="A2568" t="inlineStr">
        <is>
          <t>Love Cabaret</t>
        </is>
      </c>
      <c r="B2568" t="inlineStr">
        <is>
          <t>2024-09-01</t>
        </is>
      </c>
      <c r="C2568" t="inlineStr">
        <is>
          <t>Locação de Equipamentos Fixo</t>
        </is>
      </c>
      <c r="D2568" s="488" t="n">
        <v>-10802.5</v>
      </c>
      <c r="E2568" t="inlineStr">
        <is>
          <t>9/2024</t>
        </is>
      </c>
    </row>
    <row r="2569">
      <c r="A2569" t="inlineStr">
        <is>
          <t>Love Cabaret</t>
        </is>
      </c>
      <c r="B2569" t="inlineStr">
        <is>
          <t>2024-09-01</t>
        </is>
      </c>
      <c r="C2569" t="inlineStr">
        <is>
          <t>Locação de Equipamentos Variável</t>
        </is>
      </c>
      <c r="D2569" s="488" t="n">
        <v>0</v>
      </c>
      <c r="E2569" t="inlineStr">
        <is>
          <t>9/2024</t>
        </is>
      </c>
    </row>
    <row r="2570">
      <c r="A2570" t="inlineStr">
        <is>
          <t>Love Cabaret</t>
        </is>
      </c>
      <c r="B2570" t="inlineStr">
        <is>
          <t>2024-09-01</t>
        </is>
      </c>
      <c r="C2570" t="inlineStr">
        <is>
          <t>% sobre Receita Artístico</t>
        </is>
      </c>
      <c r="D2570" s="488" t="n">
        <v>-0.7</v>
      </c>
      <c r="E2570" t="inlineStr">
        <is>
          <t>9/2024</t>
        </is>
      </c>
    </row>
    <row r="2571">
      <c r="A2571" t="inlineStr">
        <is>
          <t>Love Cabaret</t>
        </is>
      </c>
      <c r="B2571" t="inlineStr">
        <is>
          <t>2024-09-01</t>
        </is>
      </c>
      <c r="C2571" t="inlineStr">
        <is>
          <t>% sobre Receita Bruta</t>
        </is>
      </c>
      <c r="D2571" s="488" t="n">
        <v>-0.12</v>
      </c>
      <c r="E2571" t="inlineStr">
        <is>
          <t>9/2024</t>
        </is>
      </c>
    </row>
    <row r="2572">
      <c r="A2572" t="inlineStr">
        <is>
          <t>Love Cabaret</t>
        </is>
      </c>
      <c r="B2572" t="inlineStr">
        <is>
          <t>2024-09-01</t>
        </is>
      </c>
      <c r="C2572" t="inlineStr">
        <is>
          <t>(-) Custos Eventos</t>
        </is>
      </c>
      <c r="D2572" s="488" t="n">
        <v>-7865.78</v>
      </c>
      <c r="E2572" t="inlineStr">
        <is>
          <t>9/2024</t>
        </is>
      </c>
    </row>
    <row r="2573">
      <c r="A2573" t="inlineStr">
        <is>
          <t>Love Cabaret</t>
        </is>
      </c>
      <c r="B2573" t="inlineStr">
        <is>
          <t>2024-09-01</t>
        </is>
      </c>
      <c r="C2573" t="inlineStr">
        <is>
          <t>MDO</t>
        </is>
      </c>
      <c r="D2573" s="488" t="n">
        <v>-1990</v>
      </c>
      <c r="E2573" t="inlineStr">
        <is>
          <t>9/2024</t>
        </is>
      </c>
    </row>
    <row r="2574">
      <c r="A2574" t="inlineStr">
        <is>
          <t>Love Cabaret</t>
        </is>
      </c>
      <c r="B2574" t="inlineStr">
        <is>
          <t>2024-09-01</t>
        </is>
      </c>
      <c r="C2574" t="inlineStr">
        <is>
          <t>MDO Terceirizada - Eventos</t>
        </is>
      </c>
      <c r="D2574" s="488" t="n">
        <v>0</v>
      </c>
      <c r="E2574" t="inlineStr">
        <is>
          <t>9/2024</t>
        </is>
      </c>
    </row>
    <row r="2575">
      <c r="A2575" t="inlineStr">
        <is>
          <t>Love Cabaret</t>
        </is>
      </c>
      <c r="B2575" t="inlineStr">
        <is>
          <t>2024-09-01</t>
        </is>
      </c>
      <c r="C2575" t="inlineStr">
        <is>
          <t>Comissões de Vendas - Eventos</t>
        </is>
      </c>
      <c r="D2575" s="488" t="n">
        <v>-1990</v>
      </c>
      <c r="E2575" t="inlineStr">
        <is>
          <t>9/2024</t>
        </is>
      </c>
    </row>
    <row r="2576">
      <c r="A2576" t="inlineStr">
        <is>
          <t>Love Cabaret</t>
        </is>
      </c>
      <c r="B2576" t="inlineStr">
        <is>
          <t>2024-09-01</t>
        </is>
      </c>
      <c r="C2576" t="inlineStr">
        <is>
          <t>Serviços de Terceiros - Eventos</t>
        </is>
      </c>
      <c r="D2576" s="488" t="n">
        <v>0</v>
      </c>
      <c r="E2576" t="inlineStr">
        <is>
          <t>9/2024</t>
        </is>
      </c>
    </row>
    <row r="2577">
      <c r="A2577" t="inlineStr">
        <is>
          <t>Love Cabaret</t>
        </is>
      </c>
      <c r="B2577" t="inlineStr">
        <is>
          <t>2024-09-01</t>
        </is>
      </c>
      <c r="C2577" t="inlineStr">
        <is>
          <t>Serviços Terceirizados - Eventos</t>
        </is>
      </c>
      <c r="D2577" s="488" t="n">
        <v>0</v>
      </c>
      <c r="E2577" t="inlineStr">
        <is>
          <t>9/2024</t>
        </is>
      </c>
    </row>
    <row r="2578">
      <c r="A2578" t="inlineStr">
        <is>
          <t>Love Cabaret</t>
        </is>
      </c>
      <c r="B2578" t="inlineStr">
        <is>
          <t>2024-09-01</t>
        </is>
      </c>
      <c r="C2578" t="inlineStr">
        <is>
          <t>Serviço de Segurança - Eventos</t>
        </is>
      </c>
      <c r="D2578" s="488" t="n">
        <v>0</v>
      </c>
      <c r="E2578" t="inlineStr">
        <is>
          <t>9/2024</t>
        </is>
      </c>
    </row>
    <row r="2579">
      <c r="A2579" t="inlineStr">
        <is>
          <t>Love Cabaret</t>
        </is>
      </c>
      <c r="B2579" t="inlineStr">
        <is>
          <t>2024-09-01</t>
        </is>
      </c>
      <c r="C2579" t="inlineStr">
        <is>
          <t>Artistas e Palestrantes - Eventos</t>
        </is>
      </c>
      <c r="D2579" s="488" t="n">
        <v>0</v>
      </c>
      <c r="E2579" t="inlineStr">
        <is>
          <t>9/2024</t>
        </is>
      </c>
    </row>
    <row r="2580">
      <c r="A2580" t="inlineStr">
        <is>
          <t>Love Cabaret</t>
        </is>
      </c>
      <c r="B2580" t="inlineStr">
        <is>
          <t>2024-09-01</t>
        </is>
      </c>
      <c r="C2580" t="inlineStr">
        <is>
          <t>Decoração - Eventos</t>
        </is>
      </c>
      <c r="D2580" s="488" t="n">
        <v>0</v>
      </c>
      <c r="E2580" t="inlineStr">
        <is>
          <t>9/2024</t>
        </is>
      </c>
    </row>
    <row r="2581">
      <c r="A2581" t="inlineStr">
        <is>
          <t>Love Cabaret</t>
        </is>
      </c>
      <c r="B2581" t="inlineStr">
        <is>
          <t>2024-09-01</t>
        </is>
      </c>
      <c r="C2581" t="inlineStr">
        <is>
          <t>Material de Consumo</t>
        </is>
      </c>
      <c r="D2581" s="488" t="n">
        <v>0</v>
      </c>
      <c r="E2581" t="inlineStr">
        <is>
          <t>9/2024</t>
        </is>
      </c>
    </row>
    <row r="2582">
      <c r="A2582" t="inlineStr">
        <is>
          <t>Love Cabaret</t>
        </is>
      </c>
      <c r="B2582" t="inlineStr">
        <is>
          <t>2024-09-01</t>
        </is>
      </c>
      <c r="C2582" t="inlineStr">
        <is>
          <t>Material Descartável - Eventos</t>
        </is>
      </c>
      <c r="D2582" s="488" t="n">
        <v>0</v>
      </c>
      <c r="E2582" t="inlineStr">
        <is>
          <t>9/2024</t>
        </is>
      </c>
    </row>
    <row r="2583">
      <c r="A2583" t="inlineStr">
        <is>
          <t>Love Cabaret</t>
        </is>
      </c>
      <c r="B2583" t="inlineStr">
        <is>
          <t>2024-09-01</t>
        </is>
      </c>
      <c r="C2583" t="inlineStr">
        <is>
          <t>Brindes e Confraternizações - Eventos</t>
        </is>
      </c>
      <c r="D2583" s="488" t="n">
        <v>0</v>
      </c>
      <c r="E2583" t="inlineStr">
        <is>
          <t>9/2024</t>
        </is>
      </c>
    </row>
    <row r="2584">
      <c r="A2584" t="inlineStr">
        <is>
          <t>Love Cabaret</t>
        </is>
      </c>
      <c r="B2584" t="inlineStr">
        <is>
          <t>2024-09-01</t>
        </is>
      </c>
      <c r="C2584" t="inlineStr">
        <is>
          <t>Material de Escritório - Eventos</t>
        </is>
      </c>
      <c r="D2584" s="488" t="n">
        <v>0</v>
      </c>
      <c r="E2584" t="inlineStr">
        <is>
          <t>9/2024</t>
        </is>
      </c>
    </row>
    <row r="2585">
      <c r="A2585" t="inlineStr">
        <is>
          <t>Love Cabaret</t>
        </is>
      </c>
      <c r="B2585" t="inlineStr">
        <is>
          <t>2024-09-01</t>
        </is>
      </c>
      <c r="C2585" t="inlineStr">
        <is>
          <t>Material de Manutenção - Eventos</t>
        </is>
      </c>
      <c r="D2585" s="488" t="n">
        <v>0</v>
      </c>
      <c r="E2585" t="inlineStr">
        <is>
          <t>9/2024</t>
        </is>
      </c>
    </row>
    <row r="2586">
      <c r="A2586" t="inlineStr">
        <is>
          <t>Love Cabaret</t>
        </is>
      </c>
      <c r="B2586" t="inlineStr">
        <is>
          <t>2024-09-01</t>
        </is>
      </c>
      <c r="C2586" t="inlineStr">
        <is>
          <t>Manutenção Geral</t>
        </is>
      </c>
      <c r="D2586" s="488" t="n">
        <v>0</v>
      </c>
      <c r="E2586" t="inlineStr">
        <is>
          <t>9/2024</t>
        </is>
      </c>
    </row>
    <row r="2587">
      <c r="A2587" t="inlineStr">
        <is>
          <t>Love Cabaret</t>
        </is>
      </c>
      <c r="B2587" t="inlineStr">
        <is>
          <t>2024-09-01</t>
        </is>
      </c>
      <c r="C2587" t="inlineStr">
        <is>
          <t>Serviço de Manutenção - Estrutura - Eventos</t>
        </is>
      </c>
      <c r="D2587" s="488" t="n">
        <v>0</v>
      </c>
      <c r="E2587" t="inlineStr">
        <is>
          <t>9/2024</t>
        </is>
      </c>
    </row>
    <row r="2588">
      <c r="A2588" t="inlineStr">
        <is>
          <t>Love Cabaret</t>
        </is>
      </c>
      <c r="B2588" t="inlineStr">
        <is>
          <t>2024-09-01</t>
        </is>
      </c>
      <c r="C2588" t="inlineStr">
        <is>
          <t>Serviço de Manutenção - Equipamentos - Eventos</t>
        </is>
      </c>
      <c r="D2588" s="488" t="n">
        <v>0</v>
      </c>
      <c r="E2588" t="inlineStr">
        <is>
          <t>9/2024</t>
        </is>
      </c>
    </row>
    <row r="2589">
      <c r="A2589" t="inlineStr">
        <is>
          <t>Love Cabaret</t>
        </is>
      </c>
      <c r="B2589" t="inlineStr">
        <is>
          <t>2024-09-01</t>
        </is>
      </c>
      <c r="C2589" t="inlineStr">
        <is>
          <t>Transportes</t>
        </is>
      </c>
      <c r="D2589" s="488" t="n">
        <v>0</v>
      </c>
      <c r="E2589" t="inlineStr">
        <is>
          <t>9/2024</t>
        </is>
      </c>
    </row>
    <row r="2590">
      <c r="A2590" t="inlineStr">
        <is>
          <t>Love Cabaret</t>
        </is>
      </c>
      <c r="B2590" t="inlineStr">
        <is>
          <t>2024-09-01</t>
        </is>
      </c>
      <c r="C2590" t="inlineStr">
        <is>
          <t>Viagens e Estadias - Eventos</t>
        </is>
      </c>
      <c r="D2590" s="488" t="n">
        <v>0</v>
      </c>
      <c r="E2590" t="inlineStr">
        <is>
          <t>9/2024</t>
        </is>
      </c>
    </row>
    <row r="2591">
      <c r="A2591" t="inlineStr">
        <is>
          <t>Love Cabaret</t>
        </is>
      </c>
      <c r="B2591" t="inlineStr">
        <is>
          <t>2024-09-01</t>
        </is>
      </c>
      <c r="C2591" t="inlineStr">
        <is>
          <t>Transporte Equipe - Eventos</t>
        </is>
      </c>
      <c r="D2591" s="488" t="n">
        <v>0</v>
      </c>
      <c r="E2591" t="inlineStr">
        <is>
          <t>9/2024</t>
        </is>
      </c>
    </row>
    <row r="2592">
      <c r="A2592" t="inlineStr">
        <is>
          <t>Love Cabaret</t>
        </is>
      </c>
      <c r="B2592" t="inlineStr">
        <is>
          <t>2024-09-01</t>
        </is>
      </c>
      <c r="C2592" t="inlineStr">
        <is>
          <t>Fretes e Carretos - Eventos</t>
        </is>
      </c>
      <c r="D2592" s="488" t="n">
        <v>0</v>
      </c>
      <c r="E2592" t="inlineStr">
        <is>
          <t>9/2024</t>
        </is>
      </c>
    </row>
    <row r="2593">
      <c r="A2593" t="inlineStr">
        <is>
          <t>Love Cabaret</t>
        </is>
      </c>
      <c r="B2593" t="inlineStr">
        <is>
          <t>2024-09-01</t>
        </is>
      </c>
      <c r="C2593" t="inlineStr">
        <is>
          <t>Locações</t>
        </is>
      </c>
      <c r="D2593" s="488" t="n">
        <v>-5875.78</v>
      </c>
      <c r="E2593" t="inlineStr">
        <is>
          <t>9/2024</t>
        </is>
      </c>
    </row>
    <row r="2594">
      <c r="A2594" t="inlineStr">
        <is>
          <t>Love Cabaret</t>
        </is>
      </c>
      <c r="B2594" t="inlineStr">
        <is>
          <t>2024-09-01</t>
        </is>
      </c>
      <c r="C2594" t="inlineStr">
        <is>
          <t>Locação de Utensílios - Eventos</t>
        </is>
      </c>
      <c r="D2594" s="488" t="n">
        <v>-3495.78</v>
      </c>
      <c r="E2594" t="inlineStr">
        <is>
          <t>9/2024</t>
        </is>
      </c>
    </row>
    <row r="2595">
      <c r="A2595" t="inlineStr">
        <is>
          <t>Love Cabaret</t>
        </is>
      </c>
      <c r="B2595" t="inlineStr">
        <is>
          <t>2024-09-01</t>
        </is>
      </c>
      <c r="C2595" t="inlineStr">
        <is>
          <t>Locação de Equipamentos - Eventos</t>
        </is>
      </c>
      <c r="D2595" s="488" t="n">
        <v>-2380</v>
      </c>
      <c r="E2595" t="inlineStr">
        <is>
          <t>9/2024</t>
        </is>
      </c>
    </row>
    <row r="2596">
      <c r="A2596" t="inlineStr">
        <is>
          <t>Love Cabaret</t>
        </is>
      </c>
      <c r="B2596" t="inlineStr">
        <is>
          <t>2024-09-01</t>
        </is>
      </c>
      <c r="C2596" t="inlineStr">
        <is>
          <t>Locação de Mobiliário - Eventos</t>
        </is>
      </c>
      <c r="D2596" s="488" t="n">
        <v>0</v>
      </c>
      <c r="E2596" t="inlineStr">
        <is>
          <t>9/2024</t>
        </is>
      </c>
    </row>
    <row r="2597">
      <c r="A2597" t="inlineStr">
        <is>
          <t>Love Cabaret</t>
        </is>
      </c>
      <c r="B2597" t="inlineStr">
        <is>
          <t>2024-09-01</t>
        </is>
      </c>
      <c r="C2597" t="inlineStr">
        <is>
          <t>Locação de Coberturas - Eventos</t>
        </is>
      </c>
      <c r="D2597" s="488" t="n">
        <v>0</v>
      </c>
      <c r="E2597" t="inlineStr">
        <is>
          <t>9/2024</t>
        </is>
      </c>
    </row>
    <row r="2598">
      <c r="A2598" t="inlineStr">
        <is>
          <t>Love Cabaret</t>
        </is>
      </c>
      <c r="B2598" t="inlineStr">
        <is>
          <t>2024-09-01</t>
        </is>
      </c>
      <c r="C2598" t="inlineStr">
        <is>
          <t>Repasses Locação de Espaço</t>
        </is>
      </c>
      <c r="D2598" s="488" t="n">
        <v>0</v>
      </c>
      <c r="E2598" t="inlineStr">
        <is>
          <t>9/2024</t>
        </is>
      </c>
    </row>
    <row r="2599">
      <c r="A2599" t="inlineStr">
        <is>
          <t>Love Cabaret</t>
        </is>
      </c>
      <c r="B2599" t="inlineStr">
        <is>
          <t>2024-09-01</t>
        </is>
      </c>
      <c r="C2599" t="inlineStr">
        <is>
          <t>Repasse Gazit - Locação Aroo</t>
        </is>
      </c>
      <c r="D2599" s="488" t="n">
        <v>0</v>
      </c>
      <c r="E2599" t="inlineStr">
        <is>
          <t>9/2024</t>
        </is>
      </c>
    </row>
    <row r="2600">
      <c r="A2600" t="inlineStr">
        <is>
          <t>Love Cabaret</t>
        </is>
      </c>
      <c r="B2600" t="inlineStr">
        <is>
          <t>2024-09-01</t>
        </is>
      </c>
      <c r="C2600" t="inlineStr">
        <is>
          <t>Repasse Gazit - Locação Anexo Abaru</t>
        </is>
      </c>
      <c r="D2600" s="488" t="n">
        <v>0</v>
      </c>
      <c r="E2600" t="inlineStr">
        <is>
          <t>9/2024</t>
        </is>
      </c>
    </row>
    <row r="2601">
      <c r="A2601" t="inlineStr">
        <is>
          <t>Love Cabaret</t>
        </is>
      </c>
      <c r="B2601" t="inlineStr">
        <is>
          <t>2024-09-01</t>
        </is>
      </c>
      <c r="C2601" t="inlineStr">
        <is>
          <t>% sobre Receita de Eventos</t>
        </is>
      </c>
      <c r="D2601" s="488" t="n">
        <v>-0.03</v>
      </c>
      <c r="E2601" t="inlineStr">
        <is>
          <t>9/2024</t>
        </is>
      </c>
    </row>
    <row r="2602">
      <c r="A2602" t="inlineStr">
        <is>
          <t>Love Cabaret</t>
        </is>
      </c>
      <c r="B2602" t="inlineStr">
        <is>
          <t>2024-09-01</t>
        </is>
      </c>
      <c r="C2602" t="inlineStr">
        <is>
          <t>% sobre Receita Bruta</t>
        </is>
      </c>
      <c r="D2602" s="488" t="n">
        <v>-0.01</v>
      </c>
      <c r="E2602" t="inlineStr">
        <is>
          <t>9/2024</t>
        </is>
      </c>
    </row>
    <row r="2603">
      <c r="A2603" t="inlineStr">
        <is>
          <t>Love Cabaret</t>
        </is>
      </c>
      <c r="B2603" t="inlineStr">
        <is>
          <t>2024-09-01</t>
        </is>
      </c>
      <c r="C2603" t="inlineStr">
        <is>
          <t>(-) Dedução da Gorjeta</t>
        </is>
      </c>
      <c r="D2603" s="488" t="n">
        <v>-28746.43</v>
      </c>
      <c r="E2603" t="inlineStr">
        <is>
          <t>9/2024</t>
        </is>
      </c>
    </row>
    <row r="2604">
      <c r="A2604" t="inlineStr">
        <is>
          <t>Love Cabaret</t>
        </is>
      </c>
      <c r="B2604" t="inlineStr">
        <is>
          <t>2024-09-01</t>
        </is>
      </c>
      <c r="C2604" t="inlineStr">
        <is>
          <t>-  Comissões e Gorjeta</t>
        </is>
      </c>
      <c r="D2604" s="488" t="n">
        <v>-28746.43</v>
      </c>
      <c r="E2604" t="inlineStr">
        <is>
          <t>9/2024</t>
        </is>
      </c>
    </row>
    <row r="2605">
      <c r="A2605" t="inlineStr">
        <is>
          <t>Love Cabaret</t>
        </is>
      </c>
      <c r="B2605" t="inlineStr">
        <is>
          <t>2024-09-01</t>
        </is>
      </c>
      <c r="C2605" t="inlineStr">
        <is>
          <t>% sobre Receita Bruta</t>
        </is>
      </c>
      <c r="D2605" s="488" t="n">
        <v>-0.04</v>
      </c>
      <c r="E2605" t="inlineStr">
        <is>
          <t>9/2024</t>
        </is>
      </c>
    </row>
    <row r="2606">
      <c r="A2606" t="inlineStr">
        <is>
          <t>Love Cabaret</t>
        </is>
      </c>
      <c r="B2606" t="inlineStr">
        <is>
          <t>2024-09-01</t>
        </is>
      </c>
      <c r="C2606" t="inlineStr">
        <is>
          <t>(-) Deduções sobre Venda</t>
        </is>
      </c>
      <c r="D2606" s="488" t="n">
        <v>-3940.19</v>
      </c>
      <c r="E2606" t="inlineStr">
        <is>
          <t>9/2024</t>
        </is>
      </c>
    </row>
    <row r="2607">
      <c r="A2607" t="inlineStr">
        <is>
          <t>Love Cabaret</t>
        </is>
      </c>
      <c r="B2607" t="inlineStr">
        <is>
          <t>2024-09-01</t>
        </is>
      </c>
      <c r="C2607" t="inlineStr">
        <is>
          <t>Meios de pagamento</t>
        </is>
      </c>
      <c r="D2607" s="488" t="n">
        <v>-3940.19</v>
      </c>
      <c r="E2607" t="inlineStr">
        <is>
          <t>9/2024</t>
        </is>
      </c>
    </row>
    <row r="2608">
      <c r="A2608" t="inlineStr">
        <is>
          <t>Love Cabaret</t>
        </is>
      </c>
      <c r="B2608" t="inlineStr">
        <is>
          <t>2024-09-01</t>
        </is>
      </c>
      <c r="C2608" t="inlineStr">
        <is>
          <t>Meios de pagamento - Delivery</t>
        </is>
      </c>
      <c r="D2608" s="488" t="n">
        <v>0</v>
      </c>
      <c r="E2608" t="inlineStr">
        <is>
          <t>9/2024</t>
        </is>
      </c>
    </row>
    <row r="2609">
      <c r="A2609" t="inlineStr">
        <is>
          <t>Love Cabaret</t>
        </is>
      </c>
      <c r="B2609" t="inlineStr">
        <is>
          <t>2024-09-01</t>
        </is>
      </c>
      <c r="C2609" t="inlineStr">
        <is>
          <t>Inadimplência</t>
        </is>
      </c>
      <c r="D2609" s="488" t="n">
        <v>0</v>
      </c>
      <c r="E2609" t="inlineStr">
        <is>
          <t>9/2024</t>
        </is>
      </c>
    </row>
    <row r="2610">
      <c r="A2610" t="inlineStr">
        <is>
          <t>Love Cabaret</t>
        </is>
      </c>
      <c r="B2610" t="inlineStr">
        <is>
          <t>2024-09-01</t>
        </is>
      </c>
      <c r="C2610" t="inlineStr">
        <is>
          <t>Outros D</t>
        </is>
      </c>
      <c r="D2610" s="488" t="n">
        <v>0</v>
      </c>
      <c r="E2610" t="inlineStr">
        <is>
          <t>9/2024</t>
        </is>
      </c>
    </row>
    <row r="2611">
      <c r="A2611" t="inlineStr">
        <is>
          <t>Love Cabaret</t>
        </is>
      </c>
      <c r="B2611" t="inlineStr">
        <is>
          <t>2024-09-01</t>
        </is>
      </c>
      <c r="C2611" t="inlineStr">
        <is>
          <t>% sobre Receita Bruta</t>
        </is>
      </c>
      <c r="D2611" s="488" t="n">
        <v>-0.01</v>
      </c>
      <c r="E2611" t="inlineStr">
        <is>
          <t>9/2024</t>
        </is>
      </c>
    </row>
    <row r="2612">
      <c r="A2612" t="inlineStr">
        <is>
          <t>Love Cabaret</t>
        </is>
      </c>
      <c r="B2612" t="inlineStr">
        <is>
          <t>2024-09-01</t>
        </is>
      </c>
      <c r="C2612" t="inlineStr">
        <is>
          <t>MARGEM BRUTA DE CONTRIBUIÇÃO</t>
        </is>
      </c>
      <c r="D2612" s="488" t="n">
        <v>444345.08</v>
      </c>
      <c r="E2612" t="inlineStr">
        <is>
          <t>9/2024</t>
        </is>
      </c>
    </row>
    <row r="2613">
      <c r="A2613" t="inlineStr">
        <is>
          <t>Love Cabaret</t>
        </is>
      </c>
      <c r="B2613" t="inlineStr">
        <is>
          <t>2024-09-01</t>
        </is>
      </c>
      <c r="C2613" t="inlineStr">
        <is>
          <t>% sobre Receita</t>
        </is>
      </c>
      <c r="D2613" s="488" t="n">
        <v>0.63</v>
      </c>
      <c r="E2613" t="inlineStr">
        <is>
          <t>9/2024</t>
        </is>
      </c>
    </row>
    <row r="2614">
      <c r="A2614" t="inlineStr">
        <is>
          <t>Love Cabaret</t>
        </is>
      </c>
      <c r="B2614" t="inlineStr">
        <is>
          <t>2024-09-01</t>
        </is>
      </c>
      <c r="C2614" t="inlineStr">
        <is>
          <t>PESSOAL</t>
        </is>
      </c>
      <c r="D2614" s="488" t="n">
        <v>-131654.23</v>
      </c>
      <c r="E2614" t="inlineStr">
        <is>
          <t>9/2024</t>
        </is>
      </c>
    </row>
    <row r="2615">
      <c r="A2615" t="inlineStr">
        <is>
          <t>Love Cabaret</t>
        </is>
      </c>
      <c r="B2615" t="inlineStr">
        <is>
          <t>2024-09-01</t>
        </is>
      </c>
      <c r="C2615" t="inlineStr">
        <is>
          <t>PJ</t>
        </is>
      </c>
      <c r="D2615" s="488" t="n">
        <v>-38492</v>
      </c>
      <c r="E2615" t="inlineStr">
        <is>
          <t>9/2024</t>
        </is>
      </c>
    </row>
    <row r="2616">
      <c r="A2616" t="inlineStr">
        <is>
          <t>Love Cabaret</t>
        </is>
      </c>
      <c r="B2616" t="inlineStr">
        <is>
          <t>2024-09-01</t>
        </is>
      </c>
      <c r="C2616" t="inlineStr">
        <is>
          <t>- Squad</t>
        </is>
      </c>
      <c r="D2616" s="488" t="n">
        <v>-22592</v>
      </c>
      <c r="E2616" t="inlineStr">
        <is>
          <t>9/2024</t>
        </is>
      </c>
    </row>
    <row r="2617">
      <c r="A2617" t="inlineStr">
        <is>
          <t>Love Cabaret</t>
        </is>
      </c>
      <c r="B2617" t="inlineStr">
        <is>
          <t>2024-09-01</t>
        </is>
      </c>
      <c r="C2617" t="inlineStr">
        <is>
          <t>- Gerente</t>
        </is>
      </c>
      <c r="D2617" s="488" t="n">
        <v>0</v>
      </c>
      <c r="E2617" t="inlineStr">
        <is>
          <t>9/2024</t>
        </is>
      </c>
    </row>
    <row r="2618">
      <c r="A2618" t="inlineStr">
        <is>
          <t>Love Cabaret</t>
        </is>
      </c>
      <c r="B2618" t="inlineStr">
        <is>
          <t>2024-09-01</t>
        </is>
      </c>
      <c r="C2618" t="inlineStr">
        <is>
          <t>- Subgerente</t>
        </is>
      </c>
      <c r="D2618" s="488" t="n">
        <v>0</v>
      </c>
      <c r="E2618" t="inlineStr">
        <is>
          <t>9/2024</t>
        </is>
      </c>
    </row>
    <row r="2619">
      <c r="A2619" t="inlineStr">
        <is>
          <t>Love Cabaret</t>
        </is>
      </c>
      <c r="B2619" t="inlineStr">
        <is>
          <t>2024-09-01</t>
        </is>
      </c>
      <c r="C2619" t="inlineStr">
        <is>
          <t>- Coordenador</t>
        </is>
      </c>
      <c r="D2619" s="488" t="n">
        <v>-8400</v>
      </c>
      <c r="E2619" t="inlineStr">
        <is>
          <t>9/2024</t>
        </is>
      </c>
    </row>
    <row r="2620">
      <c r="A2620" t="inlineStr">
        <is>
          <t>Love Cabaret</t>
        </is>
      </c>
      <c r="B2620" t="inlineStr">
        <is>
          <t>2024-09-01</t>
        </is>
      </c>
      <c r="C2620" t="inlineStr">
        <is>
          <t>- Administrativa</t>
        </is>
      </c>
      <c r="D2620" s="488" t="n">
        <v>-3500</v>
      </c>
      <c r="E2620" t="inlineStr">
        <is>
          <t>9/2024</t>
        </is>
      </c>
    </row>
    <row r="2621">
      <c r="A2621" t="inlineStr">
        <is>
          <t>Love Cabaret</t>
        </is>
      </c>
      <c r="B2621" t="inlineStr">
        <is>
          <t>2024-09-01</t>
        </is>
      </c>
      <c r="C2621" t="inlineStr">
        <is>
          <t>- Chefe de Cozinha</t>
        </is>
      </c>
      <c r="D2621" s="488" t="n">
        <v>0</v>
      </c>
      <c r="E2621" t="inlineStr">
        <is>
          <t>9/2024</t>
        </is>
      </c>
    </row>
    <row r="2622">
      <c r="A2622" t="inlineStr">
        <is>
          <t>Love Cabaret</t>
        </is>
      </c>
      <c r="B2622" t="inlineStr">
        <is>
          <t>2024-09-01</t>
        </is>
      </c>
      <c r="C2622" t="inlineStr">
        <is>
          <t>- Chefe de Bar</t>
        </is>
      </c>
      <c r="D2622" s="488" t="n">
        <v>-4000</v>
      </c>
      <c r="E2622" t="inlineStr">
        <is>
          <t>9/2024</t>
        </is>
      </c>
    </row>
    <row r="2623">
      <c r="A2623" t="inlineStr">
        <is>
          <t>Love Cabaret</t>
        </is>
      </c>
      <c r="B2623" t="inlineStr">
        <is>
          <t>2024-09-01</t>
        </is>
      </c>
      <c r="C2623" t="inlineStr">
        <is>
          <t>- Sub Chefe de Cozinha</t>
        </is>
      </c>
      <c r="D2623" s="488" t="n">
        <v>0</v>
      </c>
      <c r="E2623" t="inlineStr">
        <is>
          <t>9/2024</t>
        </is>
      </c>
    </row>
    <row r="2624">
      <c r="A2624" t="inlineStr">
        <is>
          <t>Love Cabaret</t>
        </is>
      </c>
      <c r="B2624" t="inlineStr">
        <is>
          <t>2024-09-01</t>
        </is>
      </c>
      <c r="C2624" t="inlineStr">
        <is>
          <t>- Sub Chefe De Bar</t>
        </is>
      </c>
      <c r="D2624" s="488" t="n">
        <v>0</v>
      </c>
      <c r="E2624" t="inlineStr">
        <is>
          <t>9/2024</t>
        </is>
      </c>
    </row>
    <row r="2625">
      <c r="A2625" t="inlineStr">
        <is>
          <t>Love Cabaret</t>
        </is>
      </c>
      <c r="B2625" t="inlineStr">
        <is>
          <t>2024-09-01</t>
        </is>
      </c>
      <c r="C2625" t="inlineStr">
        <is>
          <t>- Maitre</t>
        </is>
      </c>
      <c r="D2625" s="488" t="n">
        <v>0</v>
      </c>
      <c r="E2625" t="inlineStr">
        <is>
          <t>9/2024</t>
        </is>
      </c>
    </row>
    <row r="2626">
      <c r="A2626" t="inlineStr">
        <is>
          <t>Love Cabaret</t>
        </is>
      </c>
      <c r="B2626" t="inlineStr">
        <is>
          <t>2024-09-01</t>
        </is>
      </c>
      <c r="C2626" t="inlineStr">
        <is>
          <t>- Chefe de Fila</t>
        </is>
      </c>
      <c r="D2626" s="488" t="n">
        <v>0</v>
      </c>
      <c r="E2626" t="inlineStr">
        <is>
          <t>9/2024</t>
        </is>
      </c>
    </row>
    <row r="2627">
      <c r="A2627" t="inlineStr">
        <is>
          <t>Love Cabaret</t>
        </is>
      </c>
      <c r="B2627" t="inlineStr">
        <is>
          <t>2024-09-01</t>
        </is>
      </c>
      <c r="C2627" t="inlineStr">
        <is>
          <t>- Hostess</t>
        </is>
      </c>
      <c r="D2627" s="488" t="n">
        <v>0</v>
      </c>
      <c r="E2627" t="inlineStr">
        <is>
          <t>9/2024</t>
        </is>
      </c>
    </row>
    <row r="2628">
      <c r="A2628" t="inlineStr">
        <is>
          <t>Love Cabaret</t>
        </is>
      </c>
      <c r="B2628" t="inlineStr">
        <is>
          <t>2024-09-01</t>
        </is>
      </c>
      <c r="C2628" t="inlineStr">
        <is>
          <t>MDO CLT - Salário</t>
        </is>
      </c>
      <c r="D2628" s="488" t="n">
        <v>-7906.92</v>
      </c>
      <c r="E2628" t="inlineStr">
        <is>
          <t>9/2024</t>
        </is>
      </c>
    </row>
    <row r="2629">
      <c r="A2629" t="inlineStr">
        <is>
          <t>Love Cabaret</t>
        </is>
      </c>
      <c r="B2629" t="inlineStr">
        <is>
          <t>2024-09-01</t>
        </is>
      </c>
      <c r="C2629" t="inlineStr">
        <is>
          <t>-  Maitre</t>
        </is>
      </c>
      <c r="D2629" s="488" t="n">
        <v>0</v>
      </c>
      <c r="E2629" t="inlineStr">
        <is>
          <t>9/2024</t>
        </is>
      </c>
    </row>
    <row r="2630">
      <c r="A2630" t="inlineStr">
        <is>
          <t>Love Cabaret</t>
        </is>
      </c>
      <c r="B2630" t="inlineStr">
        <is>
          <t>2024-09-01</t>
        </is>
      </c>
      <c r="C2630" t="inlineStr">
        <is>
          <t>-  Garçon III</t>
        </is>
      </c>
      <c r="D2630" s="488" t="n">
        <v>0</v>
      </c>
      <c r="E2630" t="inlineStr">
        <is>
          <t>9/2024</t>
        </is>
      </c>
    </row>
    <row r="2631">
      <c r="A2631" t="inlineStr">
        <is>
          <t>Love Cabaret</t>
        </is>
      </c>
      <c r="B2631" t="inlineStr">
        <is>
          <t>2024-09-01</t>
        </is>
      </c>
      <c r="C2631" t="inlineStr">
        <is>
          <t>-  Garçon II</t>
        </is>
      </c>
      <c r="D2631" s="488" t="n">
        <v>0</v>
      </c>
      <c r="E2631" t="inlineStr">
        <is>
          <t>9/2024</t>
        </is>
      </c>
    </row>
    <row r="2632">
      <c r="A2632" t="inlineStr">
        <is>
          <t>Love Cabaret</t>
        </is>
      </c>
      <c r="B2632" t="inlineStr">
        <is>
          <t>2024-09-01</t>
        </is>
      </c>
      <c r="C2632" t="inlineStr">
        <is>
          <t>-  Garçon I</t>
        </is>
      </c>
      <c r="D2632" s="488" t="n">
        <v>0</v>
      </c>
      <c r="E2632" t="inlineStr">
        <is>
          <t>9/2024</t>
        </is>
      </c>
    </row>
    <row r="2633">
      <c r="A2633" t="inlineStr">
        <is>
          <t>Love Cabaret</t>
        </is>
      </c>
      <c r="B2633" t="inlineStr">
        <is>
          <t>2024-09-01</t>
        </is>
      </c>
      <c r="C2633" t="inlineStr">
        <is>
          <t>-  Passador de Chopp</t>
        </is>
      </c>
      <c r="D2633" s="488" t="n">
        <v>0</v>
      </c>
      <c r="E2633" t="inlineStr">
        <is>
          <t>9/2024</t>
        </is>
      </c>
    </row>
    <row r="2634">
      <c r="A2634" t="inlineStr">
        <is>
          <t>Love Cabaret</t>
        </is>
      </c>
      <c r="B2634" t="inlineStr">
        <is>
          <t>2024-09-01</t>
        </is>
      </c>
      <c r="C2634" t="inlineStr">
        <is>
          <t>-  Cumin</t>
        </is>
      </c>
      <c r="D2634" s="488" t="n">
        <v>0</v>
      </c>
      <c r="E2634" t="inlineStr">
        <is>
          <t>9/2024</t>
        </is>
      </c>
    </row>
    <row r="2635">
      <c r="A2635" t="inlineStr">
        <is>
          <t>Love Cabaret</t>
        </is>
      </c>
      <c r="B2635" t="inlineStr">
        <is>
          <t>2024-09-01</t>
        </is>
      </c>
      <c r="C2635" t="inlineStr">
        <is>
          <t>-  Sub Chefe de Bar</t>
        </is>
      </c>
      <c r="D2635" s="488" t="n">
        <v>0</v>
      </c>
      <c r="E2635" t="inlineStr">
        <is>
          <t>9/2024</t>
        </is>
      </c>
    </row>
    <row r="2636">
      <c r="A2636" t="inlineStr">
        <is>
          <t>Love Cabaret</t>
        </is>
      </c>
      <c r="B2636" t="inlineStr">
        <is>
          <t>2024-09-01</t>
        </is>
      </c>
      <c r="C2636" t="inlineStr">
        <is>
          <t>-  Bartender III</t>
        </is>
      </c>
      <c r="D2636" s="488" t="n">
        <v>0</v>
      </c>
      <c r="E2636" t="inlineStr">
        <is>
          <t>9/2024</t>
        </is>
      </c>
    </row>
    <row r="2637">
      <c r="A2637" t="inlineStr">
        <is>
          <t>Love Cabaret</t>
        </is>
      </c>
      <c r="B2637" t="inlineStr">
        <is>
          <t>2024-09-01</t>
        </is>
      </c>
      <c r="C2637" t="inlineStr">
        <is>
          <t>-  Bartender II</t>
        </is>
      </c>
      <c r="D2637" s="488" t="n">
        <v>0</v>
      </c>
      <c r="E2637" t="inlineStr">
        <is>
          <t>9/2024</t>
        </is>
      </c>
    </row>
    <row r="2638">
      <c r="A2638" t="inlineStr">
        <is>
          <t>Love Cabaret</t>
        </is>
      </c>
      <c r="B2638" t="inlineStr">
        <is>
          <t>2024-09-01</t>
        </is>
      </c>
      <c r="C2638" t="inlineStr">
        <is>
          <t>-  Bartender I</t>
        </is>
      </c>
      <c r="D2638" s="488" t="n">
        <v>0</v>
      </c>
      <c r="E2638" t="inlineStr">
        <is>
          <t>9/2024</t>
        </is>
      </c>
    </row>
    <row r="2639">
      <c r="A2639" t="inlineStr">
        <is>
          <t>Love Cabaret</t>
        </is>
      </c>
      <c r="B2639" t="inlineStr">
        <is>
          <t>2024-09-01</t>
        </is>
      </c>
      <c r="C2639" t="inlineStr">
        <is>
          <t>-  Bar Back</t>
        </is>
      </c>
      <c r="D2639" s="488" t="n">
        <v>0</v>
      </c>
      <c r="E2639" t="inlineStr">
        <is>
          <t>9/2024</t>
        </is>
      </c>
    </row>
    <row r="2640">
      <c r="A2640" t="inlineStr">
        <is>
          <t>Love Cabaret</t>
        </is>
      </c>
      <c r="B2640" t="inlineStr">
        <is>
          <t>2024-09-01</t>
        </is>
      </c>
      <c r="C2640" t="inlineStr">
        <is>
          <t>-  Barista III</t>
        </is>
      </c>
      <c r="D2640" s="488" t="n">
        <v>0</v>
      </c>
      <c r="E2640" t="inlineStr">
        <is>
          <t>9/2024</t>
        </is>
      </c>
    </row>
    <row r="2641">
      <c r="A2641" t="inlineStr">
        <is>
          <t>Love Cabaret</t>
        </is>
      </c>
      <c r="B2641" t="inlineStr">
        <is>
          <t>2024-09-01</t>
        </is>
      </c>
      <c r="C2641" t="inlineStr">
        <is>
          <t>-  Barista II</t>
        </is>
      </c>
      <c r="D2641" s="488" t="n">
        <v>0</v>
      </c>
      <c r="E2641" t="inlineStr">
        <is>
          <t>9/2024</t>
        </is>
      </c>
    </row>
    <row r="2642">
      <c r="A2642" t="inlineStr">
        <is>
          <t>Love Cabaret</t>
        </is>
      </c>
      <c r="B2642" t="inlineStr">
        <is>
          <t>2024-09-01</t>
        </is>
      </c>
      <c r="C2642" t="inlineStr">
        <is>
          <t>-  Barista I</t>
        </is>
      </c>
      <c r="D2642" s="488" t="n">
        <v>0</v>
      </c>
      <c r="E2642" t="inlineStr">
        <is>
          <t>9/2024</t>
        </is>
      </c>
    </row>
    <row r="2643">
      <c r="A2643" t="inlineStr">
        <is>
          <t>Love Cabaret</t>
        </is>
      </c>
      <c r="B2643" t="inlineStr">
        <is>
          <t>2024-09-01</t>
        </is>
      </c>
      <c r="C2643" t="inlineStr">
        <is>
          <t>-  Chopeiro III</t>
        </is>
      </c>
      <c r="D2643" s="488" t="n">
        <v>0</v>
      </c>
      <c r="E2643" t="inlineStr">
        <is>
          <t>9/2024</t>
        </is>
      </c>
    </row>
    <row r="2644">
      <c r="A2644" t="inlineStr">
        <is>
          <t>Love Cabaret</t>
        </is>
      </c>
      <c r="B2644" t="inlineStr">
        <is>
          <t>2024-09-01</t>
        </is>
      </c>
      <c r="C2644" t="inlineStr">
        <is>
          <t>-  Chopeiro II</t>
        </is>
      </c>
      <c r="D2644" s="488" t="n">
        <v>0</v>
      </c>
      <c r="E2644" t="inlineStr">
        <is>
          <t>9/2024</t>
        </is>
      </c>
    </row>
    <row r="2645">
      <c r="A2645" t="inlineStr">
        <is>
          <t>Love Cabaret</t>
        </is>
      </c>
      <c r="B2645" t="inlineStr">
        <is>
          <t>2024-09-01</t>
        </is>
      </c>
      <c r="C2645" t="inlineStr">
        <is>
          <t>-  Chopeiro I</t>
        </is>
      </c>
      <c r="D2645" s="488" t="n">
        <v>0</v>
      </c>
      <c r="E2645" t="inlineStr">
        <is>
          <t>9/2024</t>
        </is>
      </c>
    </row>
    <row r="2646">
      <c r="A2646" t="inlineStr">
        <is>
          <t>Love Cabaret</t>
        </is>
      </c>
      <c r="B2646" t="inlineStr">
        <is>
          <t>2024-09-01</t>
        </is>
      </c>
      <c r="C2646" t="inlineStr">
        <is>
          <t>-  Sub Chefe de Cozinha</t>
        </is>
      </c>
      <c r="D2646" s="488" t="n">
        <v>0</v>
      </c>
      <c r="E2646" t="inlineStr">
        <is>
          <t>9/2024</t>
        </is>
      </c>
    </row>
    <row r="2647">
      <c r="A2647" t="inlineStr">
        <is>
          <t>Love Cabaret</t>
        </is>
      </c>
      <c r="B2647" t="inlineStr">
        <is>
          <t>2024-09-01</t>
        </is>
      </c>
      <c r="C2647" t="inlineStr">
        <is>
          <t>-  Cozinheiro Líder</t>
        </is>
      </c>
      <c r="D2647" s="488" t="n">
        <v>0</v>
      </c>
      <c r="E2647" t="inlineStr">
        <is>
          <t>9/2024</t>
        </is>
      </c>
    </row>
    <row r="2648">
      <c r="A2648" t="inlineStr">
        <is>
          <t>Love Cabaret</t>
        </is>
      </c>
      <c r="B2648" t="inlineStr">
        <is>
          <t>2024-09-01</t>
        </is>
      </c>
      <c r="C2648" t="inlineStr">
        <is>
          <t>-  Cozinheiro III</t>
        </is>
      </c>
      <c r="D2648" s="488" t="n">
        <v>0</v>
      </c>
      <c r="E2648" t="inlineStr">
        <is>
          <t>9/2024</t>
        </is>
      </c>
    </row>
    <row r="2649">
      <c r="A2649" t="inlineStr">
        <is>
          <t>Love Cabaret</t>
        </is>
      </c>
      <c r="B2649" t="inlineStr">
        <is>
          <t>2024-09-01</t>
        </is>
      </c>
      <c r="C2649" t="inlineStr">
        <is>
          <t>-  Cozinheiro II</t>
        </is>
      </c>
      <c r="D2649" s="488" t="n">
        <v>0</v>
      </c>
      <c r="E2649" t="inlineStr">
        <is>
          <t>9/2024</t>
        </is>
      </c>
    </row>
    <row r="2650">
      <c r="A2650" t="inlineStr">
        <is>
          <t>Love Cabaret</t>
        </is>
      </c>
      <c r="B2650" t="inlineStr">
        <is>
          <t>2024-09-01</t>
        </is>
      </c>
      <c r="C2650" t="inlineStr">
        <is>
          <t>-  Cozinheiro I</t>
        </is>
      </c>
      <c r="D2650" s="488" t="n">
        <v>0</v>
      </c>
      <c r="E2650" t="inlineStr">
        <is>
          <t>9/2024</t>
        </is>
      </c>
    </row>
    <row r="2651">
      <c r="A2651" t="inlineStr">
        <is>
          <t>Love Cabaret</t>
        </is>
      </c>
      <c r="B2651" t="inlineStr">
        <is>
          <t>2024-09-01</t>
        </is>
      </c>
      <c r="C2651" t="inlineStr">
        <is>
          <t>-  Ajud cozinha</t>
        </is>
      </c>
      <c r="D2651" s="488" t="n">
        <v>0</v>
      </c>
      <c r="E2651" t="inlineStr">
        <is>
          <t>9/2024</t>
        </is>
      </c>
    </row>
    <row r="2652">
      <c r="A2652" t="inlineStr">
        <is>
          <t>Love Cabaret</t>
        </is>
      </c>
      <c r="B2652" t="inlineStr">
        <is>
          <t>2024-09-01</t>
        </is>
      </c>
      <c r="C2652" t="inlineStr">
        <is>
          <t>-  Saladeiro</t>
        </is>
      </c>
      <c r="D2652" s="488" t="n">
        <v>0</v>
      </c>
      <c r="E2652" t="inlineStr">
        <is>
          <t>9/2024</t>
        </is>
      </c>
    </row>
    <row r="2653">
      <c r="A2653" t="inlineStr">
        <is>
          <t>Love Cabaret</t>
        </is>
      </c>
      <c r="B2653" t="inlineStr">
        <is>
          <t>2024-09-01</t>
        </is>
      </c>
      <c r="C2653" t="inlineStr">
        <is>
          <t>-  Pia</t>
        </is>
      </c>
      <c r="D2653" s="488" t="n">
        <v>0</v>
      </c>
      <c r="E2653" t="inlineStr">
        <is>
          <t>9/2024</t>
        </is>
      </c>
    </row>
    <row r="2654">
      <c r="A2654" t="inlineStr">
        <is>
          <t>Love Cabaret</t>
        </is>
      </c>
      <c r="B2654" t="inlineStr">
        <is>
          <t>2024-09-01</t>
        </is>
      </c>
      <c r="C2654" t="inlineStr">
        <is>
          <t>-  Sub Chefe de Confeitaria</t>
        </is>
      </c>
      <c r="D2654" s="488" t="n">
        <v>0</v>
      </c>
      <c r="E2654" t="inlineStr">
        <is>
          <t>9/2024</t>
        </is>
      </c>
    </row>
    <row r="2655">
      <c r="A2655" t="inlineStr">
        <is>
          <t>Love Cabaret</t>
        </is>
      </c>
      <c r="B2655" t="inlineStr">
        <is>
          <t>2024-09-01</t>
        </is>
      </c>
      <c r="C2655" t="inlineStr">
        <is>
          <t>-  Confeiteiro III</t>
        </is>
      </c>
      <c r="D2655" s="488" t="n">
        <v>0</v>
      </c>
      <c r="E2655" t="inlineStr">
        <is>
          <t>9/2024</t>
        </is>
      </c>
    </row>
    <row r="2656">
      <c r="A2656" t="inlineStr">
        <is>
          <t>Love Cabaret</t>
        </is>
      </c>
      <c r="B2656" t="inlineStr">
        <is>
          <t>2024-09-01</t>
        </is>
      </c>
      <c r="C2656" t="inlineStr">
        <is>
          <t>-  Confeiteiro II</t>
        </is>
      </c>
      <c r="D2656" s="488" t="n">
        <v>0</v>
      </c>
      <c r="E2656" t="inlineStr">
        <is>
          <t>9/2024</t>
        </is>
      </c>
    </row>
    <row r="2657">
      <c r="A2657" t="inlineStr">
        <is>
          <t>Love Cabaret</t>
        </is>
      </c>
      <c r="B2657" t="inlineStr">
        <is>
          <t>2024-09-01</t>
        </is>
      </c>
      <c r="C2657" t="inlineStr">
        <is>
          <t>-  Confeiteiro I</t>
        </is>
      </c>
      <c r="D2657" s="488" t="n">
        <v>0</v>
      </c>
      <c r="E2657" t="inlineStr">
        <is>
          <t>9/2024</t>
        </is>
      </c>
    </row>
    <row r="2658">
      <c r="A2658" t="inlineStr">
        <is>
          <t>Love Cabaret</t>
        </is>
      </c>
      <c r="B2658" t="inlineStr">
        <is>
          <t>2024-09-01</t>
        </is>
      </c>
      <c r="C2658" t="inlineStr">
        <is>
          <t>-  Copeiro</t>
        </is>
      </c>
      <c r="D2658" s="488" t="n">
        <v>0</v>
      </c>
      <c r="E2658" t="inlineStr">
        <is>
          <t>9/2024</t>
        </is>
      </c>
    </row>
    <row r="2659">
      <c r="A2659" t="inlineStr">
        <is>
          <t>Love Cabaret</t>
        </is>
      </c>
      <c r="B2659" t="inlineStr">
        <is>
          <t>2024-09-01</t>
        </is>
      </c>
      <c r="C2659" t="inlineStr">
        <is>
          <t>-  Pizzaiolo</t>
        </is>
      </c>
      <c r="D2659" s="488" t="n">
        <v>0</v>
      </c>
      <c r="E2659" t="inlineStr">
        <is>
          <t>9/2024</t>
        </is>
      </c>
    </row>
    <row r="2660">
      <c r="A2660" t="inlineStr">
        <is>
          <t>Love Cabaret</t>
        </is>
      </c>
      <c r="B2660" t="inlineStr">
        <is>
          <t>2024-09-01</t>
        </is>
      </c>
      <c r="C2660" t="inlineStr">
        <is>
          <t>-  Ajudante de Pizzaiolo</t>
        </is>
      </c>
      <c r="D2660" s="488" t="n">
        <v>0</v>
      </c>
      <c r="E2660" t="inlineStr">
        <is>
          <t>9/2024</t>
        </is>
      </c>
    </row>
    <row r="2661">
      <c r="A2661" t="inlineStr">
        <is>
          <t>Love Cabaret</t>
        </is>
      </c>
      <c r="B2661" t="inlineStr">
        <is>
          <t>2024-09-01</t>
        </is>
      </c>
      <c r="C2661" t="inlineStr">
        <is>
          <t>-  Boqueta</t>
        </is>
      </c>
      <c r="D2661" s="488" t="n">
        <v>0</v>
      </c>
      <c r="E2661" t="inlineStr">
        <is>
          <t>9/2024</t>
        </is>
      </c>
    </row>
    <row r="2662">
      <c r="A2662" t="inlineStr">
        <is>
          <t>Love Cabaret</t>
        </is>
      </c>
      <c r="B2662" t="inlineStr">
        <is>
          <t>2024-09-01</t>
        </is>
      </c>
      <c r="C2662" t="inlineStr">
        <is>
          <t>-  Churrasqueiro I</t>
        </is>
      </c>
      <c r="D2662" s="488" t="n">
        <v>0</v>
      </c>
      <c r="E2662" t="inlineStr">
        <is>
          <t>9/2024</t>
        </is>
      </c>
    </row>
    <row r="2663">
      <c r="A2663" t="inlineStr">
        <is>
          <t>Love Cabaret</t>
        </is>
      </c>
      <c r="B2663" t="inlineStr">
        <is>
          <t>2024-09-01</t>
        </is>
      </c>
      <c r="C2663" t="inlineStr">
        <is>
          <t>-  Churrasqueiro II</t>
        </is>
      </c>
      <c r="D2663" s="488" t="n">
        <v>0</v>
      </c>
      <c r="E2663" t="inlineStr">
        <is>
          <t>9/2024</t>
        </is>
      </c>
    </row>
    <row r="2664">
      <c r="A2664" t="inlineStr">
        <is>
          <t>Love Cabaret</t>
        </is>
      </c>
      <c r="B2664" t="inlineStr">
        <is>
          <t>2024-09-01</t>
        </is>
      </c>
      <c r="C2664" t="inlineStr">
        <is>
          <t>-  Churrasqueiro III</t>
        </is>
      </c>
      <c r="D2664" s="488" t="n">
        <v>0</v>
      </c>
      <c r="E2664" t="inlineStr">
        <is>
          <t>9/2024</t>
        </is>
      </c>
    </row>
    <row r="2665">
      <c r="A2665" t="inlineStr">
        <is>
          <t>Love Cabaret</t>
        </is>
      </c>
      <c r="B2665" t="inlineStr">
        <is>
          <t>2024-09-01</t>
        </is>
      </c>
      <c r="C2665" t="inlineStr">
        <is>
          <t>-  Ajud Limpeza</t>
        </is>
      </c>
      <c r="D2665" s="488" t="n">
        <v>0</v>
      </c>
      <c r="E2665" t="inlineStr">
        <is>
          <t>9/2024</t>
        </is>
      </c>
    </row>
    <row r="2666">
      <c r="A2666" t="inlineStr">
        <is>
          <t>Love Cabaret</t>
        </is>
      </c>
      <c r="B2666" t="inlineStr">
        <is>
          <t>2024-09-01</t>
        </is>
      </c>
      <c r="C2666" t="inlineStr">
        <is>
          <t>-  Estoquista III</t>
        </is>
      </c>
      <c r="D2666" s="488" t="n">
        <v>0</v>
      </c>
      <c r="E2666" t="inlineStr">
        <is>
          <t>9/2024</t>
        </is>
      </c>
    </row>
    <row r="2667">
      <c r="A2667" t="inlineStr">
        <is>
          <t>Love Cabaret</t>
        </is>
      </c>
      <c r="B2667" t="inlineStr">
        <is>
          <t>2024-09-01</t>
        </is>
      </c>
      <c r="C2667" t="inlineStr">
        <is>
          <t>-  Estoquista II</t>
        </is>
      </c>
      <c r="D2667" s="488" t="n">
        <v>0</v>
      </c>
      <c r="E2667" t="inlineStr">
        <is>
          <t>9/2024</t>
        </is>
      </c>
    </row>
    <row r="2668">
      <c r="A2668" t="inlineStr">
        <is>
          <t>Love Cabaret</t>
        </is>
      </c>
      <c r="B2668" t="inlineStr">
        <is>
          <t>2024-09-01</t>
        </is>
      </c>
      <c r="C2668" t="inlineStr">
        <is>
          <t>-  Estoquista I</t>
        </is>
      </c>
      <c r="D2668" s="488" t="n">
        <v>0</v>
      </c>
      <c r="E2668" t="inlineStr">
        <is>
          <t>9/2024</t>
        </is>
      </c>
    </row>
    <row r="2669">
      <c r="A2669" t="inlineStr">
        <is>
          <t>Love Cabaret</t>
        </is>
      </c>
      <c r="B2669" t="inlineStr">
        <is>
          <t>2024-09-01</t>
        </is>
      </c>
      <c r="C2669" t="inlineStr">
        <is>
          <t>-  Chefe de Manutenção</t>
        </is>
      </c>
      <c r="D2669" s="488" t="n">
        <v>0</v>
      </c>
      <c r="E2669" t="inlineStr">
        <is>
          <t>9/2024</t>
        </is>
      </c>
    </row>
    <row r="2670">
      <c r="A2670" t="inlineStr">
        <is>
          <t>Love Cabaret</t>
        </is>
      </c>
      <c r="B2670" t="inlineStr">
        <is>
          <t>2024-09-01</t>
        </is>
      </c>
      <c r="C2670" t="inlineStr">
        <is>
          <t>-  Aux. Manutenção III</t>
        </is>
      </c>
      <c r="D2670" s="488" t="n">
        <v>0</v>
      </c>
      <c r="E2670" t="inlineStr">
        <is>
          <t>9/2024</t>
        </is>
      </c>
    </row>
    <row r="2671">
      <c r="A2671" t="inlineStr">
        <is>
          <t>Love Cabaret</t>
        </is>
      </c>
      <c r="B2671" t="inlineStr">
        <is>
          <t>2024-09-01</t>
        </is>
      </c>
      <c r="C2671" t="inlineStr">
        <is>
          <t>-  Aux. Manutenção II</t>
        </is>
      </c>
      <c r="D2671" s="488" t="n">
        <v>0</v>
      </c>
      <c r="E2671" t="inlineStr">
        <is>
          <t>9/2024</t>
        </is>
      </c>
    </row>
    <row r="2672">
      <c r="A2672" t="inlineStr">
        <is>
          <t>Love Cabaret</t>
        </is>
      </c>
      <c r="B2672" t="inlineStr">
        <is>
          <t>2024-09-01</t>
        </is>
      </c>
      <c r="C2672" t="inlineStr">
        <is>
          <t>-  Aux. Manutenção I</t>
        </is>
      </c>
      <c r="D2672" s="488" t="n">
        <v>0</v>
      </c>
      <c r="E2672" t="inlineStr">
        <is>
          <t>9/2024</t>
        </is>
      </c>
    </row>
    <row r="2673">
      <c r="A2673" t="inlineStr">
        <is>
          <t>Love Cabaret</t>
        </is>
      </c>
      <c r="B2673" t="inlineStr">
        <is>
          <t>2024-09-01</t>
        </is>
      </c>
      <c r="C2673" t="inlineStr">
        <is>
          <t>-  Chefe da Portaria</t>
        </is>
      </c>
      <c r="D2673" s="488" t="n">
        <v>0</v>
      </c>
      <c r="E2673" t="inlineStr">
        <is>
          <t>9/2024</t>
        </is>
      </c>
    </row>
    <row r="2674">
      <c r="A2674" t="inlineStr">
        <is>
          <t>Love Cabaret</t>
        </is>
      </c>
      <c r="B2674" t="inlineStr">
        <is>
          <t>2024-09-01</t>
        </is>
      </c>
      <c r="C2674" t="inlineStr">
        <is>
          <t>-  Porteiro III</t>
        </is>
      </c>
      <c r="D2674" s="488" t="n">
        <v>0</v>
      </c>
      <c r="E2674" t="inlineStr">
        <is>
          <t>9/2024</t>
        </is>
      </c>
    </row>
    <row r="2675">
      <c r="A2675" t="inlineStr">
        <is>
          <t>Love Cabaret</t>
        </is>
      </c>
      <c r="B2675" t="inlineStr">
        <is>
          <t>2024-09-01</t>
        </is>
      </c>
      <c r="C2675" t="inlineStr">
        <is>
          <t>-  Porteiro II</t>
        </is>
      </c>
      <c r="D2675" s="488" t="n">
        <v>0</v>
      </c>
      <c r="E2675" t="inlineStr">
        <is>
          <t>9/2024</t>
        </is>
      </c>
    </row>
    <row r="2676">
      <c r="A2676" t="inlineStr">
        <is>
          <t>Love Cabaret</t>
        </is>
      </c>
      <c r="B2676" t="inlineStr">
        <is>
          <t>2024-09-01</t>
        </is>
      </c>
      <c r="C2676" t="inlineStr">
        <is>
          <t>-  Porteiro I</t>
        </is>
      </c>
      <c r="D2676" s="488" t="n">
        <v>0</v>
      </c>
      <c r="E2676" t="inlineStr">
        <is>
          <t>9/2024</t>
        </is>
      </c>
    </row>
    <row r="2677">
      <c r="A2677" t="inlineStr">
        <is>
          <t>Love Cabaret</t>
        </is>
      </c>
      <c r="B2677" t="inlineStr">
        <is>
          <t>2024-09-01</t>
        </is>
      </c>
      <c r="C2677" t="inlineStr">
        <is>
          <t>-  Hostess III</t>
        </is>
      </c>
      <c r="D2677" s="488" t="n">
        <v>0</v>
      </c>
      <c r="E2677" t="inlineStr">
        <is>
          <t>9/2024</t>
        </is>
      </c>
    </row>
    <row r="2678">
      <c r="A2678" t="inlineStr">
        <is>
          <t>Love Cabaret</t>
        </is>
      </c>
      <c r="B2678" t="inlineStr">
        <is>
          <t>2024-09-01</t>
        </is>
      </c>
      <c r="C2678" t="inlineStr">
        <is>
          <t>-  Hostess II</t>
        </is>
      </c>
      <c r="D2678" s="488" t="n">
        <v>0</v>
      </c>
      <c r="E2678" t="inlineStr">
        <is>
          <t>9/2024</t>
        </is>
      </c>
    </row>
    <row r="2679">
      <c r="A2679" t="inlineStr">
        <is>
          <t>Love Cabaret</t>
        </is>
      </c>
      <c r="B2679" t="inlineStr">
        <is>
          <t>2024-09-01</t>
        </is>
      </c>
      <c r="C2679" t="inlineStr">
        <is>
          <t>-  Hostess I</t>
        </is>
      </c>
      <c r="D2679" s="488" t="n">
        <v>0</v>
      </c>
      <c r="E2679" t="inlineStr">
        <is>
          <t>9/2024</t>
        </is>
      </c>
    </row>
    <row r="2680">
      <c r="A2680" t="inlineStr">
        <is>
          <t>Love Cabaret</t>
        </is>
      </c>
      <c r="B2680" t="inlineStr">
        <is>
          <t>2024-09-01</t>
        </is>
      </c>
      <c r="C2680" t="inlineStr">
        <is>
          <t>-  Chefe de Bilheteria</t>
        </is>
      </c>
      <c r="D2680" s="488" t="n">
        <v>0</v>
      </c>
      <c r="E2680" t="inlineStr">
        <is>
          <t>9/2024</t>
        </is>
      </c>
    </row>
    <row r="2681">
      <c r="A2681" t="inlineStr">
        <is>
          <t>Love Cabaret</t>
        </is>
      </c>
      <c r="B2681" t="inlineStr">
        <is>
          <t>2024-09-01</t>
        </is>
      </c>
      <c r="C2681" t="inlineStr">
        <is>
          <t>-  Bilheteiro III</t>
        </is>
      </c>
      <c r="D2681" s="488" t="n">
        <v>0</v>
      </c>
      <c r="E2681" t="inlineStr">
        <is>
          <t>9/2024</t>
        </is>
      </c>
    </row>
    <row r="2682">
      <c r="A2682" t="inlineStr">
        <is>
          <t>Love Cabaret</t>
        </is>
      </c>
      <c r="B2682" t="inlineStr">
        <is>
          <t>2024-09-01</t>
        </is>
      </c>
      <c r="C2682" t="inlineStr">
        <is>
          <t>-  Bilheteiro II</t>
        </is>
      </c>
      <c r="D2682" s="488" t="n">
        <v>0</v>
      </c>
      <c r="E2682" t="inlineStr">
        <is>
          <t>9/2024</t>
        </is>
      </c>
    </row>
    <row r="2683">
      <c r="A2683" t="inlineStr">
        <is>
          <t>Love Cabaret</t>
        </is>
      </c>
      <c r="B2683" t="inlineStr">
        <is>
          <t>2024-09-01</t>
        </is>
      </c>
      <c r="C2683" t="inlineStr">
        <is>
          <t>-  Bilheteiro I</t>
        </is>
      </c>
      <c r="D2683" s="488" t="n">
        <v>0</v>
      </c>
      <c r="E2683" t="inlineStr">
        <is>
          <t>9/2024</t>
        </is>
      </c>
    </row>
    <row r="2684">
      <c r="A2684" t="inlineStr">
        <is>
          <t>Love Cabaret</t>
        </is>
      </c>
      <c r="B2684" t="inlineStr">
        <is>
          <t>2024-09-01</t>
        </is>
      </c>
      <c r="C2684" t="inlineStr">
        <is>
          <t>-  Caixa</t>
        </is>
      </c>
      <c r="D2684" s="488" t="n">
        <v>0</v>
      </c>
      <c r="E2684" t="inlineStr">
        <is>
          <t>9/2024</t>
        </is>
      </c>
    </row>
    <row r="2685">
      <c r="A2685" t="inlineStr">
        <is>
          <t>Love Cabaret</t>
        </is>
      </c>
      <c r="B2685" t="inlineStr">
        <is>
          <t>2024-09-01</t>
        </is>
      </c>
      <c r="C2685" t="inlineStr">
        <is>
          <t>-  Operador de Delivery</t>
        </is>
      </c>
      <c r="D2685" s="488" t="n">
        <v>0</v>
      </c>
      <c r="E2685" t="inlineStr">
        <is>
          <t>9/2024</t>
        </is>
      </c>
    </row>
    <row r="2686">
      <c r="A2686" t="inlineStr">
        <is>
          <t>Love Cabaret</t>
        </is>
      </c>
      <c r="B2686" t="inlineStr">
        <is>
          <t>2024-09-01</t>
        </is>
      </c>
      <c r="C2686" t="inlineStr">
        <is>
          <t>E-Staff</t>
        </is>
      </c>
      <c r="D2686" s="488" t="n">
        <v>-57106.1</v>
      </c>
      <c r="E2686" t="inlineStr">
        <is>
          <t>9/2024</t>
        </is>
      </c>
    </row>
    <row r="2687">
      <c r="A2687" t="inlineStr">
        <is>
          <t>Love Cabaret</t>
        </is>
      </c>
      <c r="B2687" t="inlineStr">
        <is>
          <t>2024-09-01</t>
        </is>
      </c>
      <c r="C2687" t="inlineStr">
        <is>
          <t>Mão de Obra Extra</t>
        </is>
      </c>
      <c r="D2687" s="488" t="n">
        <v>-57106.1</v>
      </c>
      <c r="E2687" t="inlineStr">
        <is>
          <t>9/2024</t>
        </is>
      </c>
    </row>
    <row r="2688">
      <c r="A2688" t="inlineStr">
        <is>
          <t>Love Cabaret</t>
        </is>
      </c>
      <c r="B2688" t="inlineStr">
        <is>
          <t>2024-09-01</t>
        </is>
      </c>
      <c r="C2688" t="inlineStr">
        <is>
          <t>-  Gorjeta (Retenção Estaff) (+)</t>
        </is>
      </c>
      <c r="D2688" s="488" t="n">
        <v>28553.05</v>
      </c>
      <c r="E2688" t="inlineStr">
        <is>
          <t>9/2024</t>
        </is>
      </c>
    </row>
    <row r="2689">
      <c r="A2689" t="inlineStr">
        <is>
          <t>Love Cabaret</t>
        </is>
      </c>
      <c r="B2689" t="inlineStr">
        <is>
          <t>2024-09-01</t>
        </is>
      </c>
      <c r="C2689" t="inlineStr">
        <is>
          <t>Encargos e Provisões</t>
        </is>
      </c>
      <c r="D2689" s="488" t="n">
        <v>-7222.85</v>
      </c>
      <c r="E2689" t="inlineStr">
        <is>
          <t>9/2024</t>
        </is>
      </c>
    </row>
    <row r="2690">
      <c r="A2690" t="inlineStr">
        <is>
          <t>Love Cabaret</t>
        </is>
      </c>
      <c r="B2690" t="inlineStr">
        <is>
          <t>2024-09-01</t>
        </is>
      </c>
      <c r="C2690" t="inlineStr">
        <is>
          <t>-  FGTS</t>
        </is>
      </c>
      <c r="D2690" s="488" t="n">
        <v>-1000.34</v>
      </c>
      <c r="E2690" t="inlineStr">
        <is>
          <t>9/2024</t>
        </is>
      </c>
    </row>
    <row r="2691">
      <c r="A2691" t="inlineStr">
        <is>
          <t>Love Cabaret</t>
        </is>
      </c>
      <c r="B2691" t="inlineStr">
        <is>
          <t>2024-09-01</t>
        </is>
      </c>
      <c r="C2691" t="inlineStr">
        <is>
          <t>-  INSS Patronal</t>
        </is>
      </c>
      <c r="D2691" s="488" t="n">
        <v>-3601.25</v>
      </c>
      <c r="E2691" t="inlineStr">
        <is>
          <t>9/2024</t>
        </is>
      </c>
    </row>
    <row r="2692">
      <c r="A2692" t="inlineStr">
        <is>
          <t>Love Cabaret</t>
        </is>
      </c>
      <c r="B2692" t="inlineStr">
        <is>
          <t>2024-09-01</t>
        </is>
      </c>
      <c r="C2692" t="inlineStr">
        <is>
          <t>-  INSS Segurados</t>
        </is>
      </c>
      <c r="D2692" s="488" t="n">
        <v>0</v>
      </c>
      <c r="E2692" t="inlineStr">
        <is>
          <t>9/2024</t>
        </is>
      </c>
    </row>
    <row r="2693">
      <c r="A2693" t="inlineStr">
        <is>
          <t>Love Cabaret</t>
        </is>
      </c>
      <c r="B2693" t="inlineStr">
        <is>
          <t>2024-09-01</t>
        </is>
      </c>
      <c r="C2693" t="inlineStr">
        <is>
          <t>-  13º Salário</t>
        </is>
      </c>
      <c r="D2693" s="488" t="n">
        <v>-1036.41</v>
      </c>
      <c r="E2693" t="inlineStr">
        <is>
          <t>9/2024</t>
        </is>
      </c>
    </row>
    <row r="2694">
      <c r="A2694" t="inlineStr">
        <is>
          <t>Love Cabaret</t>
        </is>
      </c>
      <c r="B2694" t="inlineStr">
        <is>
          <t>2024-09-01</t>
        </is>
      </c>
      <c r="C2694" t="inlineStr">
        <is>
          <t>-  Férias</t>
        </is>
      </c>
      <c r="D2694" s="488" t="n">
        <v>0</v>
      </c>
      <c r="E2694" t="inlineStr">
        <is>
          <t>9/2024</t>
        </is>
      </c>
    </row>
    <row r="2695">
      <c r="A2695" t="inlineStr">
        <is>
          <t>Love Cabaret</t>
        </is>
      </c>
      <c r="B2695" t="inlineStr">
        <is>
          <t>2024-09-01</t>
        </is>
      </c>
      <c r="C2695" t="inlineStr">
        <is>
          <t>-  FGTS sobre 13º Salários</t>
        </is>
      </c>
      <c r="D2695" s="488" t="n">
        <v>-349.2</v>
      </c>
      <c r="E2695" t="inlineStr">
        <is>
          <t>9/2024</t>
        </is>
      </c>
    </row>
    <row r="2696">
      <c r="A2696" t="inlineStr">
        <is>
          <t>Love Cabaret</t>
        </is>
      </c>
      <c r="B2696" t="inlineStr">
        <is>
          <t>2024-09-01</t>
        </is>
      </c>
      <c r="C2696" t="inlineStr">
        <is>
          <t>-  FGTS sobre Férias</t>
        </is>
      </c>
      <c r="D2696" s="488" t="n">
        <v>-104.39</v>
      </c>
      <c r="E2696" t="inlineStr">
        <is>
          <t>9/2024</t>
        </is>
      </c>
    </row>
    <row r="2697">
      <c r="A2697" t="inlineStr">
        <is>
          <t>Love Cabaret</t>
        </is>
      </c>
      <c r="B2697" t="inlineStr">
        <is>
          <t>2024-09-01</t>
        </is>
      </c>
      <c r="C2697" t="inlineStr">
        <is>
          <t>-  INSS sobre 13º Salários</t>
        </is>
      </c>
      <c r="D2697" s="488" t="n">
        <v>0</v>
      </c>
      <c r="E2697" t="inlineStr">
        <is>
          <t>9/2024</t>
        </is>
      </c>
    </row>
    <row r="2698">
      <c r="A2698" t="inlineStr">
        <is>
          <t>Love Cabaret</t>
        </is>
      </c>
      <c r="B2698" t="inlineStr">
        <is>
          <t>2024-09-01</t>
        </is>
      </c>
      <c r="C2698" t="inlineStr">
        <is>
          <t>-  INSS sobre Férias</t>
        </is>
      </c>
      <c r="D2698" s="488" t="n">
        <v>0</v>
      </c>
      <c r="E2698" t="inlineStr">
        <is>
          <t>9/2024</t>
        </is>
      </c>
    </row>
    <row r="2699">
      <c r="A2699" t="inlineStr">
        <is>
          <t>Love Cabaret</t>
        </is>
      </c>
      <c r="B2699" t="inlineStr">
        <is>
          <t>2024-09-01</t>
        </is>
      </c>
      <c r="C2699" t="inlineStr">
        <is>
          <t>-  Rescisão</t>
        </is>
      </c>
      <c r="D2699" s="488" t="n">
        <v>0</v>
      </c>
      <c r="E2699" t="inlineStr">
        <is>
          <t>9/2024</t>
        </is>
      </c>
    </row>
    <row r="2700">
      <c r="A2700" t="inlineStr">
        <is>
          <t>Love Cabaret</t>
        </is>
      </c>
      <c r="B2700" t="inlineStr">
        <is>
          <t>2024-09-01</t>
        </is>
      </c>
      <c r="C2700" t="inlineStr">
        <is>
          <t>-  Multa Rescisória</t>
        </is>
      </c>
      <c r="D2700" s="488" t="n">
        <v>0</v>
      </c>
      <c r="E2700" t="inlineStr">
        <is>
          <t>9/2024</t>
        </is>
      </c>
    </row>
    <row r="2701">
      <c r="A2701" t="inlineStr">
        <is>
          <t>Love Cabaret</t>
        </is>
      </c>
      <c r="B2701" t="inlineStr">
        <is>
          <t>2024-09-01</t>
        </is>
      </c>
      <c r="C2701" t="inlineStr">
        <is>
          <t>-  Ações trabalhistas</t>
        </is>
      </c>
      <c r="D2701" s="488" t="n">
        <v>0</v>
      </c>
      <c r="E2701" t="inlineStr">
        <is>
          <t>9/2024</t>
        </is>
      </c>
    </row>
    <row r="2702">
      <c r="A2702" t="inlineStr">
        <is>
          <t>Love Cabaret</t>
        </is>
      </c>
      <c r="B2702" t="inlineStr">
        <is>
          <t>2024-09-01</t>
        </is>
      </c>
      <c r="C2702" t="inlineStr">
        <is>
          <t>-  Adicional Noturno</t>
        </is>
      </c>
      <c r="D2702" s="488" t="n">
        <v>0</v>
      </c>
      <c r="E2702" t="inlineStr">
        <is>
          <t>9/2024</t>
        </is>
      </c>
    </row>
    <row r="2703">
      <c r="A2703" t="inlineStr">
        <is>
          <t>Love Cabaret</t>
        </is>
      </c>
      <c r="B2703" t="inlineStr">
        <is>
          <t>2024-09-01</t>
        </is>
      </c>
      <c r="C2703" t="inlineStr">
        <is>
          <t>-  Hora Extra</t>
        </is>
      </c>
      <c r="D2703" s="488" t="n">
        <v>-1131.27</v>
      </c>
      <c r="E2703" t="inlineStr">
        <is>
          <t>9/2024</t>
        </is>
      </c>
    </row>
    <row r="2704">
      <c r="A2704" t="inlineStr">
        <is>
          <t>Love Cabaret</t>
        </is>
      </c>
      <c r="B2704" t="inlineStr">
        <is>
          <t>2024-09-01</t>
        </is>
      </c>
      <c r="C2704" t="inlineStr">
        <is>
          <t>-  Remuneração Variável</t>
        </is>
      </c>
      <c r="D2704" s="488" t="n">
        <v>0</v>
      </c>
      <c r="E2704" t="inlineStr">
        <is>
          <t>9/2024</t>
        </is>
      </c>
    </row>
    <row r="2705">
      <c r="A2705" t="inlineStr">
        <is>
          <t>Love Cabaret</t>
        </is>
      </c>
      <c r="B2705" t="inlineStr">
        <is>
          <t>2024-09-01</t>
        </is>
      </c>
      <c r="C2705" t="inlineStr">
        <is>
          <t>-  Premiação</t>
        </is>
      </c>
      <c r="D2705" s="488" t="n">
        <v>0</v>
      </c>
      <c r="E2705" t="inlineStr">
        <is>
          <t>9/2024</t>
        </is>
      </c>
    </row>
    <row r="2706">
      <c r="A2706" t="inlineStr">
        <is>
          <t>Love Cabaret</t>
        </is>
      </c>
      <c r="B2706" t="inlineStr">
        <is>
          <t>2024-09-01</t>
        </is>
      </c>
      <c r="C2706" t="inlineStr">
        <is>
          <t>Benefícios</t>
        </is>
      </c>
      <c r="D2706" s="488" t="n">
        <v>-1190.2</v>
      </c>
      <c r="E2706" t="inlineStr">
        <is>
          <t>9/2024</t>
        </is>
      </c>
    </row>
    <row r="2707">
      <c r="A2707" t="inlineStr">
        <is>
          <t>Love Cabaret</t>
        </is>
      </c>
      <c r="B2707" t="inlineStr">
        <is>
          <t>2024-09-01</t>
        </is>
      </c>
      <c r="C2707" t="inlineStr">
        <is>
          <t>-  Vale-transporte</t>
        </is>
      </c>
      <c r="D2707" s="488" t="n">
        <v>-1190.2</v>
      </c>
      <c r="E2707" t="inlineStr">
        <is>
          <t>9/2024</t>
        </is>
      </c>
    </row>
    <row r="2708">
      <c r="A2708" t="inlineStr">
        <is>
          <t>Love Cabaret</t>
        </is>
      </c>
      <c r="B2708" t="inlineStr">
        <is>
          <t>2024-09-01</t>
        </is>
      </c>
      <c r="C2708" t="inlineStr">
        <is>
          <t>-  Assist. Médica</t>
        </is>
      </c>
      <c r="D2708" s="488" t="n">
        <v>0</v>
      </c>
      <c r="E2708" t="inlineStr">
        <is>
          <t>9/2024</t>
        </is>
      </c>
    </row>
    <row r="2709">
      <c r="A2709" t="inlineStr">
        <is>
          <t>Love Cabaret</t>
        </is>
      </c>
      <c r="B2709" t="inlineStr">
        <is>
          <t>2024-09-01</t>
        </is>
      </c>
      <c r="C2709" t="inlineStr">
        <is>
          <t>-  Assist. Odontologica</t>
        </is>
      </c>
      <c r="D2709" s="488" t="n">
        <v>0</v>
      </c>
      <c r="E2709" t="inlineStr">
        <is>
          <t>9/2024</t>
        </is>
      </c>
    </row>
    <row r="2710">
      <c r="A2710" t="inlineStr">
        <is>
          <t>Love Cabaret</t>
        </is>
      </c>
      <c r="B2710" t="inlineStr">
        <is>
          <t>2024-09-01</t>
        </is>
      </c>
      <c r="C2710" t="inlineStr">
        <is>
          <t>-  Seguro de Vida</t>
        </is>
      </c>
      <c r="D2710" s="488" t="n">
        <v>0</v>
      </c>
      <c r="E2710" t="inlineStr">
        <is>
          <t>9/2024</t>
        </is>
      </c>
    </row>
    <row r="2711">
      <c r="A2711" t="inlineStr">
        <is>
          <t>Love Cabaret</t>
        </is>
      </c>
      <c r="B2711" t="inlineStr">
        <is>
          <t>2024-09-01</t>
        </is>
      </c>
      <c r="C2711" t="inlineStr">
        <is>
          <t>-  Ajuda de Custo</t>
        </is>
      </c>
      <c r="D2711" s="488" t="n">
        <v>0</v>
      </c>
      <c r="E2711" t="inlineStr">
        <is>
          <t>9/2024</t>
        </is>
      </c>
    </row>
    <row r="2712">
      <c r="A2712" t="inlineStr">
        <is>
          <t>Love Cabaret</t>
        </is>
      </c>
      <c r="B2712" t="inlineStr">
        <is>
          <t>2024-09-01</t>
        </is>
      </c>
      <c r="C2712" t="inlineStr">
        <is>
          <t>Outros B</t>
        </is>
      </c>
      <c r="D2712" s="488" t="n">
        <v>-19736.16</v>
      </c>
      <c r="E2712" t="inlineStr">
        <is>
          <t>9/2024</t>
        </is>
      </c>
    </row>
    <row r="2713">
      <c r="A2713" t="inlineStr">
        <is>
          <t>Love Cabaret</t>
        </is>
      </c>
      <c r="B2713" t="inlineStr">
        <is>
          <t>2024-09-01</t>
        </is>
      </c>
      <c r="C2713" t="inlineStr">
        <is>
          <t>-  Uniformes Manutenção e Reposição</t>
        </is>
      </c>
      <c r="D2713" s="488" t="n">
        <v>0</v>
      </c>
      <c r="E2713" t="inlineStr">
        <is>
          <t>9/2024</t>
        </is>
      </c>
    </row>
    <row r="2714">
      <c r="A2714" t="inlineStr">
        <is>
          <t>Love Cabaret</t>
        </is>
      </c>
      <c r="B2714" t="inlineStr">
        <is>
          <t>2024-09-01</t>
        </is>
      </c>
      <c r="C2714" t="inlineStr">
        <is>
          <t>-  Exames Periódicos</t>
        </is>
      </c>
      <c r="D2714" s="488" t="n">
        <v>-328.8</v>
      </c>
      <c r="E2714" t="inlineStr">
        <is>
          <t>9/2024</t>
        </is>
      </c>
    </row>
    <row r="2715">
      <c r="A2715" t="inlineStr">
        <is>
          <t>Love Cabaret</t>
        </is>
      </c>
      <c r="B2715" t="inlineStr">
        <is>
          <t>2024-09-01</t>
        </is>
      </c>
      <c r="C2715" t="inlineStr">
        <is>
          <t>-  Diversos - Vale Combustível</t>
        </is>
      </c>
      <c r="D2715" s="488" t="n">
        <v>0</v>
      </c>
      <c r="E2715" t="inlineStr">
        <is>
          <t>9/2024</t>
        </is>
      </c>
    </row>
    <row r="2716">
      <c r="A2716" t="inlineStr">
        <is>
          <t>Love Cabaret</t>
        </is>
      </c>
      <c r="B2716" t="inlineStr">
        <is>
          <t>2024-09-01</t>
        </is>
      </c>
      <c r="C2716" t="inlineStr">
        <is>
          <t>-  Gratificações</t>
        </is>
      </c>
      <c r="D2716" s="488" t="n">
        <v>0</v>
      </c>
      <c r="E2716" t="inlineStr">
        <is>
          <t>9/2024</t>
        </is>
      </c>
    </row>
    <row r="2717">
      <c r="A2717" t="inlineStr">
        <is>
          <t>Love Cabaret</t>
        </is>
      </c>
      <c r="B2717" t="inlineStr">
        <is>
          <t>2024-09-01</t>
        </is>
      </c>
      <c r="C2717" t="inlineStr">
        <is>
          <t>-  Cursos e Treinamentos</t>
        </is>
      </c>
      <c r="D2717" s="488" t="n">
        <v>0</v>
      </c>
      <c r="E2717" t="inlineStr">
        <is>
          <t>9/2024</t>
        </is>
      </c>
    </row>
    <row r="2718">
      <c r="A2718" t="inlineStr">
        <is>
          <t>Love Cabaret</t>
        </is>
      </c>
      <c r="B2718" t="inlineStr">
        <is>
          <t>2024-09-01</t>
        </is>
      </c>
      <c r="C2718" t="inlineStr">
        <is>
          <t>-  Alimentação Funcionário</t>
        </is>
      </c>
      <c r="D2718" s="488" t="n">
        <v>-19407.36</v>
      </c>
      <c r="E2718" t="inlineStr">
        <is>
          <t>9/2024</t>
        </is>
      </c>
    </row>
    <row r="2719">
      <c r="A2719" t="inlineStr">
        <is>
          <t>Love Cabaret</t>
        </is>
      </c>
      <c r="B2719" t="inlineStr">
        <is>
          <t>2024-09-01</t>
        </is>
      </c>
      <c r="C2719" t="inlineStr">
        <is>
          <t>-  Pro Labore</t>
        </is>
      </c>
      <c r="D2719" s="488" t="n">
        <v>0</v>
      </c>
      <c r="E2719" t="inlineStr">
        <is>
          <t>9/2024</t>
        </is>
      </c>
    </row>
    <row r="2720">
      <c r="A2720" t="inlineStr">
        <is>
          <t>Love Cabaret</t>
        </is>
      </c>
      <c r="B2720" t="inlineStr">
        <is>
          <t>2024-09-01</t>
        </is>
      </c>
      <c r="C2720" t="inlineStr">
        <is>
          <t>% sobre Receita c/ Squad</t>
        </is>
      </c>
      <c r="D2720" s="488" t="n">
        <v>-0.23</v>
      </c>
      <c r="E2720" t="inlineStr">
        <is>
          <t>9/2024</t>
        </is>
      </c>
    </row>
    <row r="2721">
      <c r="A2721" t="inlineStr">
        <is>
          <t>Love Cabaret</t>
        </is>
      </c>
      <c r="B2721" t="inlineStr">
        <is>
          <t>2024-09-01</t>
        </is>
      </c>
      <c r="C2721" t="inlineStr">
        <is>
          <t>% sobre Receita s/ Squad</t>
        </is>
      </c>
      <c r="D2721" s="488" t="n">
        <v>-0.2</v>
      </c>
      <c r="E2721" t="inlineStr">
        <is>
          <t>9/2024</t>
        </is>
      </c>
    </row>
    <row r="2722">
      <c r="A2722" t="inlineStr">
        <is>
          <t>Love Cabaret</t>
        </is>
      </c>
      <c r="B2722" t="inlineStr">
        <is>
          <t>2024-09-01</t>
        </is>
      </c>
      <c r="C2722" t="inlineStr">
        <is>
          <t>Custo de Ocupação</t>
        </is>
      </c>
      <c r="D2722" s="488" t="n">
        <v>-63469.28</v>
      </c>
      <c r="E2722" t="inlineStr">
        <is>
          <t>9/2024</t>
        </is>
      </c>
    </row>
    <row r="2723">
      <c r="A2723" t="inlineStr">
        <is>
          <t>Love Cabaret</t>
        </is>
      </c>
      <c r="B2723" t="inlineStr">
        <is>
          <t>2024-09-01</t>
        </is>
      </c>
      <c r="C2723" t="inlineStr">
        <is>
          <t>Aluguel de Imoveis</t>
        </is>
      </c>
      <c r="D2723" s="488" t="n">
        <v>-63269.28</v>
      </c>
      <c r="E2723" t="inlineStr">
        <is>
          <t>9/2024</t>
        </is>
      </c>
    </row>
    <row r="2724">
      <c r="A2724" t="inlineStr">
        <is>
          <t>Love Cabaret</t>
        </is>
      </c>
      <c r="B2724" t="inlineStr">
        <is>
          <t>2024-09-01</t>
        </is>
      </c>
      <c r="C2724" t="inlineStr">
        <is>
          <t>Condominio</t>
        </is>
      </c>
      <c r="D2724" s="488" t="n">
        <v>0</v>
      </c>
      <c r="E2724" t="inlineStr">
        <is>
          <t>9/2024</t>
        </is>
      </c>
    </row>
    <row r="2725">
      <c r="A2725" t="inlineStr">
        <is>
          <t>Love Cabaret</t>
        </is>
      </c>
      <c r="B2725" t="inlineStr">
        <is>
          <t>2024-09-01</t>
        </is>
      </c>
      <c r="C2725" t="inlineStr">
        <is>
          <t>IPTU</t>
        </is>
      </c>
      <c r="D2725" s="488" t="n">
        <v>0</v>
      </c>
      <c r="E2725" t="inlineStr">
        <is>
          <t>9/2024</t>
        </is>
      </c>
    </row>
    <row r="2726">
      <c r="A2726" t="inlineStr">
        <is>
          <t>Love Cabaret</t>
        </is>
      </c>
      <c r="B2726" t="inlineStr">
        <is>
          <t>2024-09-01</t>
        </is>
      </c>
      <c r="C2726" t="inlineStr">
        <is>
          <t>Fundo de Promoção</t>
        </is>
      </c>
      <c r="D2726" s="488" t="n">
        <v>0</v>
      </c>
      <c r="E2726" t="inlineStr">
        <is>
          <t>9/2024</t>
        </is>
      </c>
    </row>
    <row r="2727">
      <c r="A2727" t="inlineStr">
        <is>
          <t>Love Cabaret</t>
        </is>
      </c>
      <c r="B2727" t="inlineStr">
        <is>
          <t>2024-09-01</t>
        </is>
      </c>
      <c r="C2727" t="inlineStr">
        <is>
          <t>Seguro Patrimonial</t>
        </is>
      </c>
      <c r="D2727" s="488" t="n">
        <v>-200</v>
      </c>
      <c r="E2727" t="inlineStr">
        <is>
          <t>9/2024</t>
        </is>
      </c>
    </row>
    <row r="2728">
      <c r="A2728" t="inlineStr">
        <is>
          <t>Love Cabaret</t>
        </is>
      </c>
      <c r="B2728" t="inlineStr">
        <is>
          <t>2024-09-01</t>
        </is>
      </c>
      <c r="C2728" t="inlineStr">
        <is>
          <t>Arrendamento</t>
        </is>
      </c>
      <c r="D2728" s="488" t="n">
        <v>0</v>
      </c>
      <c r="E2728" t="inlineStr">
        <is>
          <t>9/2024</t>
        </is>
      </c>
    </row>
    <row r="2729">
      <c r="A2729" t="inlineStr">
        <is>
          <t>Love Cabaret</t>
        </is>
      </c>
      <c r="B2729" t="inlineStr">
        <is>
          <t>2024-09-01</t>
        </is>
      </c>
      <c r="C2729" t="inlineStr">
        <is>
          <t>Taxas publicas administrativas - Ocupação</t>
        </is>
      </c>
      <c r="D2729" s="488" t="n">
        <v>0</v>
      </c>
      <c r="E2729" t="inlineStr">
        <is>
          <t>9/2024</t>
        </is>
      </c>
    </row>
    <row r="2730">
      <c r="A2730" t="inlineStr">
        <is>
          <t>Love Cabaret</t>
        </is>
      </c>
      <c r="B2730" t="inlineStr">
        <is>
          <t>2024-09-01</t>
        </is>
      </c>
      <c r="C2730" t="inlineStr">
        <is>
          <t>% sobre Receita Bruta</t>
        </is>
      </c>
      <c r="D2730" s="488" t="n">
        <v>-0.09</v>
      </c>
      <c r="E2730" t="inlineStr">
        <is>
          <t>9/2024</t>
        </is>
      </c>
    </row>
    <row r="2731">
      <c r="A2731" t="inlineStr">
        <is>
          <t>Love Cabaret</t>
        </is>
      </c>
      <c r="B2731" t="inlineStr">
        <is>
          <t>2024-09-01</t>
        </is>
      </c>
      <c r="C2731" t="inlineStr">
        <is>
          <t>Utilidades</t>
        </is>
      </c>
      <c r="D2731" s="488" t="n">
        <v>-36535.56</v>
      </c>
      <c r="E2731" t="inlineStr">
        <is>
          <t>9/2024</t>
        </is>
      </c>
    </row>
    <row r="2732">
      <c r="A2732" t="inlineStr">
        <is>
          <t>Love Cabaret</t>
        </is>
      </c>
      <c r="B2732" t="inlineStr">
        <is>
          <t>2024-09-01</t>
        </is>
      </c>
      <c r="C2732" t="inlineStr">
        <is>
          <t>Agua/Esgoto</t>
        </is>
      </c>
      <c r="D2732" s="488" t="n">
        <v>-12340.56</v>
      </c>
      <c r="E2732" t="inlineStr">
        <is>
          <t>9/2024</t>
        </is>
      </c>
    </row>
    <row r="2733">
      <c r="A2733" t="inlineStr">
        <is>
          <t>Love Cabaret</t>
        </is>
      </c>
      <c r="B2733" t="inlineStr">
        <is>
          <t>2024-09-01</t>
        </is>
      </c>
      <c r="C2733" t="inlineStr">
        <is>
          <t>Energia Eletrica</t>
        </is>
      </c>
      <c r="D2733" s="488" t="n">
        <v>-11629.32</v>
      </c>
      <c r="E2733" t="inlineStr">
        <is>
          <t>9/2024</t>
        </is>
      </c>
    </row>
    <row r="2734">
      <c r="A2734" t="inlineStr">
        <is>
          <t>Love Cabaret</t>
        </is>
      </c>
      <c r="B2734" t="inlineStr">
        <is>
          <t>2024-09-01</t>
        </is>
      </c>
      <c r="C2734" t="inlineStr">
        <is>
          <t>Gas de Cozinha</t>
        </is>
      </c>
      <c r="D2734" s="488" t="n">
        <v>-1742.76</v>
      </c>
      <c r="E2734" t="inlineStr">
        <is>
          <t>9/2024</t>
        </is>
      </c>
    </row>
    <row r="2735">
      <c r="A2735" t="inlineStr">
        <is>
          <t>Love Cabaret</t>
        </is>
      </c>
      <c r="B2735" t="inlineStr">
        <is>
          <t>2024-09-01</t>
        </is>
      </c>
      <c r="C2735" t="inlineStr">
        <is>
          <t>Higiene e Limpeza</t>
        </is>
      </c>
      <c r="D2735" s="488" t="n">
        <v>-5139.13</v>
      </c>
      <c r="E2735" t="inlineStr">
        <is>
          <t>9/2024</t>
        </is>
      </c>
    </row>
    <row r="2736">
      <c r="A2736" t="inlineStr">
        <is>
          <t>Love Cabaret</t>
        </is>
      </c>
      <c r="B2736" t="inlineStr">
        <is>
          <t>2024-09-01</t>
        </is>
      </c>
      <c r="C2736" t="inlineStr">
        <is>
          <t>Descartaveis</t>
        </is>
      </c>
      <c r="D2736" s="488" t="n">
        <v>0</v>
      </c>
      <c r="E2736" t="inlineStr">
        <is>
          <t>9/2024</t>
        </is>
      </c>
    </row>
    <row r="2737">
      <c r="A2737" t="inlineStr">
        <is>
          <t>Love Cabaret</t>
        </is>
      </c>
      <c r="B2737" t="inlineStr">
        <is>
          <t>2024-09-01</t>
        </is>
      </c>
      <c r="C2737" t="inlineStr">
        <is>
          <t>Controle de Pragas</t>
        </is>
      </c>
      <c r="D2737" s="488" t="n">
        <v>-630</v>
      </c>
      <c r="E2737" t="inlineStr">
        <is>
          <t>9/2024</t>
        </is>
      </c>
    </row>
    <row r="2738">
      <c r="A2738" t="inlineStr">
        <is>
          <t>Love Cabaret</t>
        </is>
      </c>
      <c r="B2738" t="inlineStr">
        <is>
          <t>2024-09-01</t>
        </is>
      </c>
      <c r="C2738" t="inlineStr">
        <is>
          <t>Coleta de lixo</t>
        </is>
      </c>
      <c r="D2738" s="488" t="n">
        <v>-1292.8</v>
      </c>
      <c r="E2738" t="inlineStr">
        <is>
          <t>9/2024</t>
        </is>
      </c>
    </row>
    <row r="2739">
      <c r="A2739" t="inlineStr">
        <is>
          <t>Love Cabaret</t>
        </is>
      </c>
      <c r="B2739" t="inlineStr">
        <is>
          <t>2024-09-01</t>
        </is>
      </c>
      <c r="C2739" t="inlineStr">
        <is>
          <t>Utensilios</t>
        </is>
      </c>
      <c r="D2739" s="488" t="n">
        <v>-1182.01</v>
      </c>
      <c r="E2739" t="inlineStr">
        <is>
          <t>9/2024</t>
        </is>
      </c>
    </row>
    <row r="2740">
      <c r="A2740" t="inlineStr">
        <is>
          <t>Love Cabaret</t>
        </is>
      </c>
      <c r="B2740" t="inlineStr">
        <is>
          <t>2024-09-01</t>
        </is>
      </c>
      <c r="C2740" t="inlineStr">
        <is>
          <t>Serviços Graficos</t>
        </is>
      </c>
      <c r="D2740" s="488" t="n">
        <v>-119</v>
      </c>
      <c r="E2740" t="inlineStr">
        <is>
          <t>9/2024</t>
        </is>
      </c>
    </row>
    <row r="2741">
      <c r="A2741" t="inlineStr">
        <is>
          <t>Love Cabaret</t>
        </is>
      </c>
      <c r="B2741" t="inlineStr">
        <is>
          <t>2024-09-01</t>
        </is>
      </c>
      <c r="C2741" t="inlineStr">
        <is>
          <t>Custas Cartório</t>
        </is>
      </c>
      <c r="D2741" s="488" t="n">
        <v>0</v>
      </c>
      <c r="E2741" t="inlineStr">
        <is>
          <t>9/2024</t>
        </is>
      </c>
    </row>
    <row r="2742">
      <c r="A2742" t="inlineStr">
        <is>
          <t>Love Cabaret</t>
        </is>
      </c>
      <c r="B2742" t="inlineStr">
        <is>
          <t>2024-09-01</t>
        </is>
      </c>
      <c r="C2742" t="inlineStr">
        <is>
          <t>Material de Escritorio</t>
        </is>
      </c>
      <c r="D2742" s="488" t="n">
        <v>-63.98</v>
      </c>
      <c r="E2742" t="inlineStr">
        <is>
          <t>9/2024</t>
        </is>
      </c>
    </row>
    <row r="2743">
      <c r="A2743" t="inlineStr">
        <is>
          <t>Love Cabaret</t>
        </is>
      </c>
      <c r="B2743" t="inlineStr">
        <is>
          <t>2024-09-01</t>
        </is>
      </c>
      <c r="C2743" t="inlineStr">
        <is>
          <t>Serviços de Limpeza</t>
        </is>
      </c>
      <c r="D2743" s="488" t="n">
        <v>-2000</v>
      </c>
      <c r="E2743" t="inlineStr">
        <is>
          <t>9/2024</t>
        </is>
      </c>
    </row>
    <row r="2744">
      <c r="A2744" t="inlineStr">
        <is>
          <t>Love Cabaret</t>
        </is>
      </c>
      <c r="B2744" t="inlineStr">
        <is>
          <t>2024-09-01</t>
        </is>
      </c>
      <c r="C2744" t="inlineStr">
        <is>
          <t>Serviço de Lavanderia</t>
        </is>
      </c>
      <c r="D2744" s="488" t="n">
        <v>0</v>
      </c>
      <c r="E2744" t="inlineStr">
        <is>
          <t>9/2024</t>
        </is>
      </c>
    </row>
    <row r="2745">
      <c r="A2745" t="inlineStr">
        <is>
          <t>Love Cabaret</t>
        </is>
      </c>
      <c r="B2745" t="inlineStr">
        <is>
          <t>2024-09-01</t>
        </is>
      </c>
      <c r="C2745" t="inlineStr">
        <is>
          <t>Material de Consumo - Gelo/ Gas CO2/ Carvao /Velas</t>
        </is>
      </c>
      <c r="D2745" s="488" t="n">
        <v>-396</v>
      </c>
      <c r="E2745" t="inlineStr">
        <is>
          <t>9/2024</t>
        </is>
      </c>
    </row>
    <row r="2746">
      <c r="A2746" t="inlineStr">
        <is>
          <t>Love Cabaret</t>
        </is>
      </c>
      <c r="B2746" t="inlineStr">
        <is>
          <t>2024-09-01</t>
        </is>
      </c>
      <c r="C2746" t="inlineStr">
        <is>
          <t>% sobre Receita Bruta</t>
        </is>
      </c>
      <c r="D2746" s="488" t="n">
        <v>-0.05</v>
      </c>
      <c r="E2746" t="inlineStr">
        <is>
          <t>9/2024</t>
        </is>
      </c>
    </row>
    <row r="2747">
      <c r="A2747" t="inlineStr">
        <is>
          <t>Love Cabaret</t>
        </is>
      </c>
      <c r="B2747" t="inlineStr">
        <is>
          <t>2024-09-01</t>
        </is>
      </c>
      <c r="C2747" t="inlineStr">
        <is>
          <t>Informática e TI</t>
        </is>
      </c>
      <c r="D2747" s="488" t="n">
        <v>-7576.02</v>
      </c>
      <c r="E2747" t="inlineStr">
        <is>
          <t>9/2024</t>
        </is>
      </c>
    </row>
    <row r="2748">
      <c r="A2748" t="inlineStr">
        <is>
          <t>Love Cabaret</t>
        </is>
      </c>
      <c r="B2748" t="inlineStr">
        <is>
          <t>2024-09-01</t>
        </is>
      </c>
      <c r="C2748" t="inlineStr">
        <is>
          <t>Telefone</t>
        </is>
      </c>
      <c r="D2748" s="488" t="n">
        <v>-89.98999999999999</v>
      </c>
      <c r="E2748" t="inlineStr">
        <is>
          <t>9/2024</t>
        </is>
      </c>
    </row>
    <row r="2749">
      <c r="A2749" t="inlineStr">
        <is>
          <t>Love Cabaret</t>
        </is>
      </c>
      <c r="B2749" t="inlineStr">
        <is>
          <t>2024-09-01</t>
        </is>
      </c>
      <c r="C2749" t="inlineStr">
        <is>
          <t>Internet</t>
        </is>
      </c>
      <c r="D2749" s="488" t="n">
        <v>-2748.93</v>
      </c>
      <c r="E2749" t="inlineStr">
        <is>
          <t>9/2024</t>
        </is>
      </c>
    </row>
    <row r="2750">
      <c r="A2750" t="inlineStr">
        <is>
          <t>Love Cabaret</t>
        </is>
      </c>
      <c r="B2750" t="inlineStr">
        <is>
          <t>2024-09-01</t>
        </is>
      </c>
      <c r="C2750" t="inlineStr">
        <is>
          <t>TV por assinatura/musica ambiente</t>
        </is>
      </c>
      <c r="D2750" s="488" t="n">
        <v>0</v>
      </c>
      <c r="E2750" t="inlineStr">
        <is>
          <t>9/2024</t>
        </is>
      </c>
    </row>
    <row r="2751">
      <c r="A2751" t="inlineStr">
        <is>
          <t>Love Cabaret</t>
        </is>
      </c>
      <c r="B2751" t="inlineStr">
        <is>
          <t>2024-09-01</t>
        </is>
      </c>
      <c r="C2751" t="inlineStr">
        <is>
          <t>Sistemas de Segurança e Alarme</t>
        </is>
      </c>
      <c r="D2751" s="488" t="n">
        <v>-263.78</v>
      </c>
      <c r="E2751" t="inlineStr">
        <is>
          <t>9/2024</t>
        </is>
      </c>
    </row>
    <row r="2752">
      <c r="A2752" t="inlineStr">
        <is>
          <t>Love Cabaret</t>
        </is>
      </c>
      <c r="B2752" t="inlineStr">
        <is>
          <t>2024-09-01</t>
        </is>
      </c>
      <c r="C2752" t="inlineStr">
        <is>
          <t>Sistemas Gerais - Operacionais</t>
        </is>
      </c>
      <c r="D2752" s="488" t="n">
        <v>-4473.32</v>
      </c>
      <c r="E2752" t="inlineStr">
        <is>
          <t>9/2024</t>
        </is>
      </c>
    </row>
    <row r="2753">
      <c r="A2753" t="inlineStr">
        <is>
          <t>Love Cabaret</t>
        </is>
      </c>
      <c r="B2753" t="inlineStr">
        <is>
          <t>2024-09-01</t>
        </is>
      </c>
      <c r="C2753" t="inlineStr">
        <is>
          <t>Sistemas Gerais - Financeiros</t>
        </is>
      </c>
      <c r="D2753" s="488" t="n">
        <v>0</v>
      </c>
      <c r="E2753" t="inlineStr">
        <is>
          <t>9/2024</t>
        </is>
      </c>
    </row>
    <row r="2754">
      <c r="A2754" t="inlineStr">
        <is>
          <t>Love Cabaret</t>
        </is>
      </c>
      <c r="B2754" t="inlineStr">
        <is>
          <t>2024-09-01</t>
        </is>
      </c>
      <c r="C2754" t="inlineStr">
        <is>
          <t>Sistemas Gerais - Comunicação e Marketing</t>
        </is>
      </c>
      <c r="D2754" s="488" t="n">
        <v>0</v>
      </c>
      <c r="E2754" t="inlineStr">
        <is>
          <t>9/2024</t>
        </is>
      </c>
    </row>
    <row r="2755">
      <c r="A2755" t="inlineStr">
        <is>
          <t>Love Cabaret</t>
        </is>
      </c>
      <c r="B2755" t="inlineStr">
        <is>
          <t>2024-09-01</t>
        </is>
      </c>
      <c r="C2755" t="inlineStr">
        <is>
          <t>% sobre Receita Bruta</t>
        </is>
      </c>
      <c r="D2755" s="488" t="n">
        <v>-0.01</v>
      </c>
      <c r="E2755" t="inlineStr">
        <is>
          <t>9/2024</t>
        </is>
      </c>
    </row>
    <row r="2756">
      <c r="A2756" t="inlineStr">
        <is>
          <t>Love Cabaret</t>
        </is>
      </c>
      <c r="B2756" t="inlineStr">
        <is>
          <t>2024-09-01</t>
        </is>
      </c>
      <c r="C2756" t="inlineStr">
        <is>
          <t>Despesas Gerais</t>
        </is>
      </c>
      <c r="D2756" s="488" t="n">
        <v>-10107.83</v>
      </c>
      <c r="E2756" t="inlineStr">
        <is>
          <t>9/2024</t>
        </is>
      </c>
    </row>
    <row r="2757">
      <c r="A2757" t="inlineStr">
        <is>
          <t>Love Cabaret</t>
        </is>
      </c>
      <c r="B2757" t="inlineStr">
        <is>
          <t>2024-09-01</t>
        </is>
      </c>
      <c r="C2757" t="inlineStr">
        <is>
          <t>Manutenção Predial</t>
        </is>
      </c>
      <c r="D2757" s="488" t="n">
        <v>-9612.450000000001</v>
      </c>
      <c r="E2757" t="inlineStr">
        <is>
          <t>9/2024</t>
        </is>
      </c>
    </row>
    <row r="2758">
      <c r="A2758" t="inlineStr">
        <is>
          <t>Love Cabaret</t>
        </is>
      </c>
      <c r="B2758" t="inlineStr">
        <is>
          <t>2024-09-01</t>
        </is>
      </c>
      <c r="C2758" t="inlineStr">
        <is>
          <t>Manutenção de Equipamentos</t>
        </is>
      </c>
      <c r="D2758" s="488" t="n">
        <v>0</v>
      </c>
      <c r="E2758" t="inlineStr">
        <is>
          <t>9/2024</t>
        </is>
      </c>
    </row>
    <row r="2759">
      <c r="A2759" t="inlineStr">
        <is>
          <t>Love Cabaret</t>
        </is>
      </c>
      <c r="B2759" t="inlineStr">
        <is>
          <t>2024-09-01</t>
        </is>
      </c>
      <c r="C2759" t="inlineStr">
        <is>
          <t>Manutenção de Mobiliário</t>
        </is>
      </c>
      <c r="D2759" s="488" t="n">
        <v>0</v>
      </c>
      <c r="E2759" t="inlineStr">
        <is>
          <t>9/2024</t>
        </is>
      </c>
    </row>
    <row r="2760">
      <c r="A2760" t="inlineStr">
        <is>
          <t>Love Cabaret</t>
        </is>
      </c>
      <c r="B2760" t="inlineStr">
        <is>
          <t>2024-09-01</t>
        </is>
      </c>
      <c r="C2760" t="inlineStr">
        <is>
          <t>Material de Manutenção</t>
        </is>
      </c>
      <c r="D2760" s="488" t="n">
        <v>0</v>
      </c>
      <c r="E2760" t="inlineStr">
        <is>
          <t>9/2024</t>
        </is>
      </c>
    </row>
    <row r="2761">
      <c r="A2761" t="inlineStr">
        <is>
          <t>Love Cabaret</t>
        </is>
      </c>
      <c r="B2761" t="inlineStr">
        <is>
          <t>2024-09-01</t>
        </is>
      </c>
      <c r="C2761" t="inlineStr">
        <is>
          <t>Decoração/Paisagismo e Jardinagem</t>
        </is>
      </c>
      <c r="D2761" s="488" t="n">
        <v>-445</v>
      </c>
      <c r="E2761" t="inlineStr">
        <is>
          <t>9/2024</t>
        </is>
      </c>
    </row>
    <row r="2762">
      <c r="A2762" t="inlineStr">
        <is>
          <t>Love Cabaret</t>
        </is>
      </c>
      <c r="B2762" t="inlineStr">
        <is>
          <t>2024-09-01</t>
        </is>
      </c>
      <c r="C2762" t="inlineStr">
        <is>
          <t>Fretes e Carretos</t>
        </is>
      </c>
      <c r="D2762" s="488" t="n">
        <v>-14.68</v>
      </c>
      <c r="E2762" t="inlineStr">
        <is>
          <t>9/2024</t>
        </is>
      </c>
    </row>
    <row r="2763">
      <c r="A2763" t="inlineStr">
        <is>
          <t>Love Cabaret</t>
        </is>
      </c>
      <c r="B2763" t="inlineStr">
        <is>
          <t>2024-09-01</t>
        </is>
      </c>
      <c r="C2763" t="inlineStr">
        <is>
          <t>Conduções/Taxi/Uber</t>
        </is>
      </c>
      <c r="D2763" s="488" t="n">
        <v>-35.7</v>
      </c>
      <c r="E2763" t="inlineStr">
        <is>
          <t>9/2024</t>
        </is>
      </c>
    </row>
    <row r="2764">
      <c r="A2764" t="inlineStr">
        <is>
          <t>Love Cabaret</t>
        </is>
      </c>
      <c r="B2764" t="inlineStr">
        <is>
          <t>2024-09-01</t>
        </is>
      </c>
      <c r="C2764" t="inlineStr">
        <is>
          <t>Viagens e Estadias - Operação</t>
        </is>
      </c>
      <c r="D2764" s="488" t="n">
        <v>0</v>
      </c>
      <c r="E2764" t="inlineStr">
        <is>
          <t>9/2024</t>
        </is>
      </c>
    </row>
    <row r="2765">
      <c r="A2765" t="inlineStr">
        <is>
          <t>Love Cabaret</t>
        </is>
      </c>
      <c r="B2765" t="inlineStr">
        <is>
          <t>2024-09-01</t>
        </is>
      </c>
      <c r="C2765" t="inlineStr">
        <is>
          <t>% sobre Receita Bruta</t>
        </is>
      </c>
      <c r="D2765" s="488" t="n">
        <v>-0.01</v>
      </c>
      <c r="E2765" t="inlineStr">
        <is>
          <t>9/2024</t>
        </is>
      </c>
    </row>
    <row r="2766">
      <c r="A2766" t="inlineStr">
        <is>
          <t>Love Cabaret</t>
        </is>
      </c>
      <c r="B2766" t="inlineStr">
        <is>
          <t>2024-09-01</t>
        </is>
      </c>
      <c r="C2766" t="inlineStr">
        <is>
          <t>Marketing</t>
        </is>
      </c>
      <c r="D2766" s="488" t="n">
        <v>-11350</v>
      </c>
      <c r="E2766" t="inlineStr">
        <is>
          <t>9/2024</t>
        </is>
      </c>
    </row>
    <row r="2767">
      <c r="A2767" t="inlineStr">
        <is>
          <t>Love Cabaret</t>
        </is>
      </c>
      <c r="B2767" t="inlineStr">
        <is>
          <t>2024-09-01</t>
        </is>
      </c>
      <c r="C2767" t="inlineStr">
        <is>
          <t>Agência de Propaganda</t>
        </is>
      </c>
      <c r="D2767" s="488" t="n">
        <v>-6000</v>
      </c>
      <c r="E2767" t="inlineStr">
        <is>
          <t>9/2024</t>
        </is>
      </c>
    </row>
    <row r="2768">
      <c r="A2768" t="inlineStr">
        <is>
          <t>Love Cabaret</t>
        </is>
      </c>
      <c r="B2768" t="inlineStr">
        <is>
          <t>2024-09-01</t>
        </is>
      </c>
      <c r="C2768" t="inlineStr">
        <is>
          <t>Assessoria de Imprensa</t>
        </is>
      </c>
      <c r="D2768" s="488" t="n">
        <v>-1200</v>
      </c>
      <c r="E2768" t="inlineStr">
        <is>
          <t>9/2024</t>
        </is>
      </c>
    </row>
    <row r="2769">
      <c r="A2769" t="inlineStr">
        <is>
          <t>Love Cabaret</t>
        </is>
      </c>
      <c r="B2769" t="inlineStr">
        <is>
          <t>2024-09-01</t>
        </is>
      </c>
      <c r="C2769" t="inlineStr">
        <is>
          <t>Assessoria de Relações Públicas</t>
        </is>
      </c>
      <c r="D2769" s="488" t="n">
        <v>0</v>
      </c>
      <c r="E2769" t="inlineStr">
        <is>
          <t>9/2024</t>
        </is>
      </c>
    </row>
    <row r="2770">
      <c r="A2770" t="inlineStr">
        <is>
          <t>Love Cabaret</t>
        </is>
      </c>
      <c r="B2770" t="inlineStr">
        <is>
          <t>2024-09-01</t>
        </is>
      </c>
      <c r="C2770" t="inlineStr">
        <is>
          <t>Influenciadores</t>
        </is>
      </c>
      <c r="D2770" s="488" t="n">
        <v>0</v>
      </c>
      <c r="E2770" t="inlineStr">
        <is>
          <t>9/2024</t>
        </is>
      </c>
    </row>
    <row r="2771">
      <c r="A2771" t="inlineStr">
        <is>
          <t>Love Cabaret</t>
        </is>
      </c>
      <c r="B2771" t="inlineStr">
        <is>
          <t>2024-09-01</t>
        </is>
      </c>
      <c r="C2771" t="inlineStr">
        <is>
          <t>Publicidade e Propaganda</t>
        </is>
      </c>
      <c r="D2771" s="488" t="n">
        <v>0</v>
      </c>
      <c r="E2771" t="inlineStr">
        <is>
          <t>9/2024</t>
        </is>
      </c>
    </row>
    <row r="2772">
      <c r="A2772" t="inlineStr">
        <is>
          <t>Love Cabaret</t>
        </is>
      </c>
      <c r="B2772" t="inlineStr">
        <is>
          <t>2024-09-01</t>
        </is>
      </c>
      <c r="C2772" t="inlineStr">
        <is>
          <t>Pesquisa de Mercado</t>
        </is>
      </c>
      <c r="D2772" s="488" t="n">
        <v>0</v>
      </c>
      <c r="E2772" t="inlineStr">
        <is>
          <t>9/2024</t>
        </is>
      </c>
    </row>
    <row r="2773">
      <c r="A2773" t="inlineStr">
        <is>
          <t>Love Cabaret</t>
        </is>
      </c>
      <c r="B2773" t="inlineStr">
        <is>
          <t>2024-09-01</t>
        </is>
      </c>
      <c r="C2773" t="inlineStr">
        <is>
          <t>Sessão de Fotos/Captação de Vídeo</t>
        </is>
      </c>
      <c r="D2773" s="488" t="n">
        <v>0</v>
      </c>
      <c r="E2773" t="inlineStr">
        <is>
          <t>9/2024</t>
        </is>
      </c>
    </row>
    <row r="2774">
      <c r="A2774" t="inlineStr">
        <is>
          <t>Love Cabaret</t>
        </is>
      </c>
      <c r="B2774" t="inlineStr">
        <is>
          <t>2024-09-01</t>
        </is>
      </c>
      <c r="C2774" t="inlineStr">
        <is>
          <t>Produção Gráfica e Material Institucional</t>
        </is>
      </c>
      <c r="D2774" s="488" t="n">
        <v>-3050</v>
      </c>
      <c r="E2774" t="inlineStr">
        <is>
          <t>9/2024</t>
        </is>
      </c>
    </row>
    <row r="2775">
      <c r="A2775" t="inlineStr">
        <is>
          <t>Love Cabaret</t>
        </is>
      </c>
      <c r="B2775" t="inlineStr">
        <is>
          <t>2024-09-01</t>
        </is>
      </c>
      <c r="C2775" t="inlineStr">
        <is>
          <t>Eventos de Marketing</t>
        </is>
      </c>
      <c r="D2775" s="488" t="n">
        <v>0</v>
      </c>
      <c r="E2775" t="inlineStr">
        <is>
          <t>9/2024</t>
        </is>
      </c>
    </row>
    <row r="2776">
      <c r="A2776" t="inlineStr">
        <is>
          <t>Love Cabaret</t>
        </is>
      </c>
      <c r="B2776" t="inlineStr">
        <is>
          <t>2024-09-01</t>
        </is>
      </c>
      <c r="C2776" t="inlineStr">
        <is>
          <t>Brindes e Confraternizações</t>
        </is>
      </c>
      <c r="D2776" s="488" t="n">
        <v>0</v>
      </c>
      <c r="E2776" t="inlineStr">
        <is>
          <t>9/2024</t>
        </is>
      </c>
    </row>
    <row r="2777">
      <c r="A2777" t="inlineStr">
        <is>
          <t>Love Cabaret</t>
        </is>
      </c>
      <c r="B2777" t="inlineStr">
        <is>
          <t>2024-09-01</t>
        </is>
      </c>
      <c r="C2777" t="inlineStr">
        <is>
          <t>Ferramentas de Marketing</t>
        </is>
      </c>
      <c r="D2777" s="488" t="n">
        <v>-1100</v>
      </c>
      <c r="E2777" t="inlineStr">
        <is>
          <t>9/2024</t>
        </is>
      </c>
    </row>
    <row r="2778">
      <c r="A2778" t="inlineStr">
        <is>
          <t>Love Cabaret</t>
        </is>
      </c>
      <c r="B2778" t="inlineStr">
        <is>
          <t>2024-09-01</t>
        </is>
      </c>
      <c r="C2778" t="inlineStr">
        <is>
          <t>% sobre Receita Bruta</t>
        </is>
      </c>
      <c r="D2778" s="488" t="n">
        <v>-0.02</v>
      </c>
      <c r="E2778" t="inlineStr">
        <is>
          <t>9/2024</t>
        </is>
      </c>
    </row>
    <row r="2779">
      <c r="A2779" t="inlineStr">
        <is>
          <t>Love Cabaret</t>
        </is>
      </c>
      <c r="B2779" t="inlineStr">
        <is>
          <t>2024-09-01</t>
        </is>
      </c>
      <c r="C2779" t="inlineStr">
        <is>
          <t>Serviços de Terceiros</t>
        </is>
      </c>
      <c r="D2779" s="488" t="n">
        <v>-30010.65</v>
      </c>
      <c r="E2779" t="inlineStr">
        <is>
          <t>9/2024</t>
        </is>
      </c>
    </row>
    <row r="2780">
      <c r="A2780" t="inlineStr">
        <is>
          <t>Love Cabaret</t>
        </is>
      </c>
      <c r="B2780" t="inlineStr">
        <is>
          <t>2024-09-01</t>
        </is>
      </c>
      <c r="C2780" t="inlineStr">
        <is>
          <t>Assessoria Contabil</t>
        </is>
      </c>
      <c r="D2780" s="488" t="n">
        <v>-3260.65</v>
      </c>
      <c r="E2780" t="inlineStr">
        <is>
          <t>9/2024</t>
        </is>
      </c>
    </row>
    <row r="2781">
      <c r="A2781" t="inlineStr">
        <is>
          <t>Love Cabaret</t>
        </is>
      </c>
      <c r="B2781" t="inlineStr">
        <is>
          <t>2024-09-01</t>
        </is>
      </c>
      <c r="C2781" t="inlineStr">
        <is>
          <t>Assessoria RH</t>
        </is>
      </c>
      <c r="D2781" s="488" t="n">
        <v>-150</v>
      </c>
      <c r="E2781" t="inlineStr">
        <is>
          <t>9/2024</t>
        </is>
      </c>
    </row>
    <row r="2782">
      <c r="A2782" t="inlineStr">
        <is>
          <t>Love Cabaret</t>
        </is>
      </c>
      <c r="B2782" t="inlineStr">
        <is>
          <t>2024-09-01</t>
        </is>
      </c>
      <c r="C2782" t="inlineStr">
        <is>
          <t>Assessoria em Geral</t>
        </is>
      </c>
      <c r="D2782" s="488" t="n">
        <v>-8550</v>
      </c>
      <c r="E2782" t="inlineStr">
        <is>
          <t>9/2024</t>
        </is>
      </c>
    </row>
    <row r="2783">
      <c r="A2783" t="inlineStr">
        <is>
          <t>Love Cabaret</t>
        </is>
      </c>
      <c r="B2783" t="inlineStr">
        <is>
          <t>2024-09-01</t>
        </is>
      </c>
      <c r="C2783" t="inlineStr">
        <is>
          <t>Assessoria Financeira</t>
        </is>
      </c>
      <c r="D2783" s="488" t="n">
        <v>0</v>
      </c>
      <c r="E2783" t="inlineStr">
        <is>
          <t>9/2024</t>
        </is>
      </c>
    </row>
    <row r="2784">
      <c r="A2784" t="inlineStr">
        <is>
          <t>Love Cabaret</t>
        </is>
      </c>
      <c r="B2784" t="inlineStr">
        <is>
          <t>2024-09-01</t>
        </is>
      </c>
      <c r="C2784" t="inlineStr">
        <is>
          <t>Assessoria Jurídica</t>
        </is>
      </c>
      <c r="D2784" s="488" t="n">
        <v>0</v>
      </c>
      <c r="E2784" t="inlineStr">
        <is>
          <t>9/2024</t>
        </is>
      </c>
    </row>
    <row r="2785">
      <c r="A2785" t="inlineStr">
        <is>
          <t>Love Cabaret</t>
        </is>
      </c>
      <c r="B2785" t="inlineStr">
        <is>
          <t>2024-09-01</t>
        </is>
      </c>
      <c r="C2785" t="inlineStr">
        <is>
          <t>Assessoria de Alimentos e Bebidas</t>
        </is>
      </c>
      <c r="D2785" s="488" t="n">
        <v>0</v>
      </c>
      <c r="E2785" t="inlineStr">
        <is>
          <t>9/2024</t>
        </is>
      </c>
    </row>
    <row r="2786">
      <c r="A2786" t="inlineStr">
        <is>
          <t>Love Cabaret</t>
        </is>
      </c>
      <c r="B2786" t="inlineStr">
        <is>
          <t>2024-09-01</t>
        </is>
      </c>
      <c r="C2786" t="inlineStr">
        <is>
          <t>Assessoria de Projetos</t>
        </is>
      </c>
      <c r="D2786" s="488" t="n">
        <v>0</v>
      </c>
      <c r="E2786" t="inlineStr">
        <is>
          <t>9/2024</t>
        </is>
      </c>
    </row>
    <row r="2787">
      <c r="A2787" t="inlineStr">
        <is>
          <t>Love Cabaret</t>
        </is>
      </c>
      <c r="B2787" t="inlineStr">
        <is>
          <t>2024-09-01</t>
        </is>
      </c>
      <c r="C2787" t="inlineStr">
        <is>
          <t>Serviços de Segurança</t>
        </is>
      </c>
      <c r="D2787" s="488" t="n">
        <v>-18050</v>
      </c>
      <c r="E2787" t="inlineStr">
        <is>
          <t>9/2024</t>
        </is>
      </c>
    </row>
    <row r="2788">
      <c r="A2788" t="inlineStr">
        <is>
          <t>Love Cabaret</t>
        </is>
      </c>
      <c r="B2788" t="inlineStr">
        <is>
          <t>2024-09-01</t>
        </is>
      </c>
      <c r="C2788" t="inlineStr">
        <is>
          <t>Valet/Motoboy</t>
        </is>
      </c>
      <c r="D2788" s="488" t="n">
        <v>0</v>
      </c>
      <c r="E2788" t="inlineStr">
        <is>
          <t>9/2024</t>
        </is>
      </c>
    </row>
    <row r="2789">
      <c r="A2789" t="inlineStr">
        <is>
          <t>Love Cabaret</t>
        </is>
      </c>
      <c r="B2789" t="inlineStr">
        <is>
          <t>2024-09-01</t>
        </is>
      </c>
      <c r="C2789" t="inlineStr">
        <is>
          <t>% sobre Receita Bruta</t>
        </is>
      </c>
      <c r="D2789" s="488" t="n">
        <v>-0.04</v>
      </c>
      <c r="E2789" t="inlineStr">
        <is>
          <t>9/2024</t>
        </is>
      </c>
    </row>
    <row r="2790">
      <c r="A2790" t="inlineStr">
        <is>
          <t>Love Cabaret</t>
        </is>
      </c>
      <c r="B2790" t="inlineStr">
        <is>
          <t>2024-09-01</t>
        </is>
      </c>
      <c r="C2790" t="inlineStr">
        <is>
          <t>Locação de Equipamentos</t>
        </is>
      </c>
      <c r="D2790" s="488" t="n">
        <v>-4937.9</v>
      </c>
      <c r="E2790" t="inlineStr">
        <is>
          <t>9/2024</t>
        </is>
      </c>
    </row>
    <row r="2791">
      <c r="A2791" t="inlineStr">
        <is>
          <t>Love Cabaret</t>
        </is>
      </c>
      <c r="B2791" t="inlineStr">
        <is>
          <t>2024-09-01</t>
        </is>
      </c>
      <c r="C2791" t="inlineStr">
        <is>
          <t>Locações de Equipamentos - Operacionais</t>
        </is>
      </c>
      <c r="D2791" s="488" t="n">
        <v>-4937.9</v>
      </c>
      <c r="E2791" t="inlineStr">
        <is>
          <t>9/2024</t>
        </is>
      </c>
    </row>
    <row r="2792">
      <c r="A2792" t="inlineStr">
        <is>
          <t>Love Cabaret</t>
        </is>
      </c>
      <c r="B2792" t="inlineStr">
        <is>
          <t>2024-09-01</t>
        </is>
      </c>
      <c r="C2792" t="inlineStr">
        <is>
          <t>Locação de Equipamentos - Informatica e TI</t>
        </is>
      </c>
      <c r="D2792" s="488" t="n">
        <v>0</v>
      </c>
      <c r="E2792" t="inlineStr">
        <is>
          <t>9/2024</t>
        </is>
      </c>
    </row>
    <row r="2793">
      <c r="A2793" t="inlineStr">
        <is>
          <t>Love Cabaret</t>
        </is>
      </c>
      <c r="B2793" t="inlineStr">
        <is>
          <t>2024-09-01</t>
        </is>
      </c>
      <c r="C2793" t="inlineStr">
        <is>
          <t>Locações de Equipamentos - Comunicação e Marketing</t>
        </is>
      </c>
      <c r="D2793" s="488" t="n">
        <v>0</v>
      </c>
      <c r="E2793" t="inlineStr">
        <is>
          <t>9/2024</t>
        </is>
      </c>
    </row>
    <row r="2794">
      <c r="A2794" t="inlineStr">
        <is>
          <t>Love Cabaret</t>
        </is>
      </c>
      <c r="B2794" t="inlineStr">
        <is>
          <t>2024-09-01</t>
        </is>
      </c>
      <c r="C2794" t="inlineStr">
        <is>
          <t>Locação de Utensílios</t>
        </is>
      </c>
      <c r="D2794" s="488" t="n">
        <v>0</v>
      </c>
      <c r="E2794" t="inlineStr">
        <is>
          <t>9/2024</t>
        </is>
      </c>
    </row>
    <row r="2795">
      <c r="A2795" t="inlineStr">
        <is>
          <t>Love Cabaret</t>
        </is>
      </c>
      <c r="B2795" t="inlineStr">
        <is>
          <t>2024-09-01</t>
        </is>
      </c>
      <c r="C2795" t="inlineStr">
        <is>
          <t>% sobre Receita Bruta</t>
        </is>
      </c>
      <c r="D2795" s="488" t="n">
        <v>-0.01</v>
      </c>
      <c r="E2795" t="inlineStr">
        <is>
          <t>9/2024</t>
        </is>
      </c>
    </row>
    <row r="2796">
      <c r="A2796" t="inlineStr">
        <is>
          <t>Love Cabaret</t>
        </is>
      </c>
      <c r="B2796" t="inlineStr">
        <is>
          <t>2024-09-01</t>
        </is>
      </c>
      <c r="C2796" t="inlineStr">
        <is>
          <t>Sistema de Franquias</t>
        </is>
      </c>
      <c r="D2796" s="488" t="n">
        <v>0</v>
      </c>
      <c r="E2796" t="inlineStr">
        <is>
          <t>9/2024</t>
        </is>
      </c>
    </row>
    <row r="2797">
      <c r="A2797" t="inlineStr">
        <is>
          <t>Love Cabaret</t>
        </is>
      </c>
      <c r="B2797" t="inlineStr">
        <is>
          <t>2024-09-01</t>
        </is>
      </c>
      <c r="C2797" t="inlineStr">
        <is>
          <t>Royalties</t>
        </is>
      </c>
      <c r="D2797" s="488" t="n">
        <v>0</v>
      </c>
      <c r="E2797" t="inlineStr">
        <is>
          <t>9/2024</t>
        </is>
      </c>
    </row>
    <row r="2798">
      <c r="A2798" t="inlineStr">
        <is>
          <t>Love Cabaret</t>
        </is>
      </c>
      <c r="B2798" t="inlineStr">
        <is>
          <t>2024-09-01</t>
        </is>
      </c>
      <c r="C2798" t="inlineStr">
        <is>
          <t>Fundo de Propaganda</t>
        </is>
      </c>
      <c r="D2798" s="488" t="n">
        <v>0</v>
      </c>
      <c r="E2798" t="inlineStr">
        <is>
          <t>9/2024</t>
        </is>
      </c>
    </row>
    <row r="2799">
      <c r="A2799" t="inlineStr">
        <is>
          <t>Love Cabaret</t>
        </is>
      </c>
      <c r="B2799" t="inlineStr">
        <is>
          <t>2024-09-01</t>
        </is>
      </c>
      <c r="C2799" t="inlineStr">
        <is>
          <t>Fee Gestão FB</t>
        </is>
      </c>
      <c r="D2799" s="488" t="n">
        <v>0</v>
      </c>
      <c r="E2799" t="inlineStr">
        <is>
          <t>9/2024</t>
        </is>
      </c>
    </row>
    <row r="2800">
      <c r="A2800" t="inlineStr">
        <is>
          <t>Love Cabaret</t>
        </is>
      </c>
      <c r="B2800" t="inlineStr">
        <is>
          <t>2024-09-01</t>
        </is>
      </c>
      <c r="C2800" t="inlineStr">
        <is>
          <t>% sobre Receita Bruta</t>
        </is>
      </c>
      <c r="D2800" s="488" t="n">
        <v>0</v>
      </c>
      <c r="E2800" t="inlineStr">
        <is>
          <t>9/2024</t>
        </is>
      </c>
    </row>
    <row r="2801">
      <c r="A2801" t="inlineStr">
        <is>
          <t>Love Cabaret</t>
        </is>
      </c>
      <c r="B2801" t="inlineStr">
        <is>
          <t>2024-09-01</t>
        </is>
      </c>
      <c r="C2801" t="inlineStr">
        <is>
          <t>TOTAL - DESPESAS OPERATIVAS</t>
        </is>
      </c>
      <c r="D2801" s="488" t="n">
        <v>-295641.47</v>
      </c>
      <c r="E2801" t="inlineStr">
        <is>
          <t>9/2024</t>
        </is>
      </c>
    </row>
    <row r="2802">
      <c r="A2802" t="inlineStr">
        <is>
          <t>Love Cabaret</t>
        </is>
      </c>
      <c r="B2802" t="inlineStr">
        <is>
          <t>2024-09-01</t>
        </is>
      </c>
      <c r="C2802" t="inlineStr">
        <is>
          <t>% sobre Receita Bruta</t>
        </is>
      </c>
      <c r="D2802" s="488" t="n">
        <v>-0.42</v>
      </c>
      <c r="E2802" t="inlineStr">
        <is>
          <t>9/2024</t>
        </is>
      </c>
    </row>
    <row r="2803">
      <c r="A2803" t="inlineStr">
        <is>
          <t>Love Cabaret</t>
        </is>
      </c>
      <c r="B2803" t="inlineStr">
        <is>
          <t>2024-09-01</t>
        </is>
      </c>
      <c r="C2803" t="inlineStr">
        <is>
          <t>EBITDA</t>
        </is>
      </c>
      <c r="D2803" s="488" t="n">
        <v>148703.6</v>
      </c>
      <c r="E2803" t="inlineStr">
        <is>
          <t>9/2024</t>
        </is>
      </c>
    </row>
    <row r="2804">
      <c r="A2804" t="inlineStr">
        <is>
          <t>Love Cabaret</t>
        </is>
      </c>
      <c r="B2804" t="inlineStr">
        <is>
          <t>2024-09-01</t>
        </is>
      </c>
      <c r="C2804" t="inlineStr">
        <is>
          <t>% sobre Receita Bruta</t>
        </is>
      </c>
      <c r="D2804" s="488" t="n">
        <v>0.21</v>
      </c>
      <c r="E2804" t="inlineStr">
        <is>
          <t>9/2024</t>
        </is>
      </c>
    </row>
    <row r="2805">
      <c r="A2805" t="inlineStr">
        <is>
          <t>Love Cabaret</t>
        </is>
      </c>
      <c r="B2805" t="inlineStr">
        <is>
          <t>2024-09-01</t>
        </is>
      </c>
      <c r="C2805" t="inlineStr">
        <is>
          <t>(-) Depreciação/Amortização</t>
        </is>
      </c>
      <c r="D2805" s="488" t="n">
        <v>0</v>
      </c>
      <c r="E2805" t="inlineStr">
        <is>
          <t>9/2024</t>
        </is>
      </c>
    </row>
    <row r="2806">
      <c r="A2806" t="inlineStr">
        <is>
          <t>Love Cabaret</t>
        </is>
      </c>
      <c r="B2806" t="inlineStr">
        <is>
          <t>2024-09-01</t>
        </is>
      </c>
      <c r="C2806" t="inlineStr">
        <is>
          <t>EBIT</t>
        </is>
      </c>
      <c r="D2806" s="488" t="n">
        <v>148703.6</v>
      </c>
      <c r="E2806" t="inlineStr">
        <is>
          <t>9/2024</t>
        </is>
      </c>
    </row>
    <row r="2807">
      <c r="A2807" t="inlineStr">
        <is>
          <t>Love Cabaret</t>
        </is>
      </c>
      <c r="B2807" t="inlineStr">
        <is>
          <t>2024-09-01</t>
        </is>
      </c>
      <c r="C2807" t="inlineStr">
        <is>
          <t>(+/-) Receitas/Despesas Financeiras</t>
        </is>
      </c>
      <c r="D2807" s="488" t="n">
        <v>-581.42</v>
      </c>
      <c r="E2807" t="inlineStr">
        <is>
          <t>9/2024</t>
        </is>
      </c>
    </row>
    <row r="2808">
      <c r="A2808" t="inlineStr">
        <is>
          <t>Love Cabaret</t>
        </is>
      </c>
      <c r="B2808" t="inlineStr">
        <is>
          <t>2024-09-01</t>
        </is>
      </c>
      <c r="C2808" t="inlineStr">
        <is>
          <t>(+) Receitas de Patrocínio</t>
        </is>
      </c>
      <c r="D2808" s="488" t="n">
        <v>35130</v>
      </c>
      <c r="E2808" t="inlineStr">
        <is>
          <t>9/2024</t>
        </is>
      </c>
    </row>
    <row r="2809">
      <c r="A2809" t="inlineStr">
        <is>
          <t>Love Cabaret</t>
        </is>
      </c>
      <c r="B2809" t="inlineStr">
        <is>
          <t>2024-09-01</t>
        </is>
      </c>
      <c r="C2809" t="inlineStr">
        <is>
          <t>(-) Despesas de Patrocínio</t>
        </is>
      </c>
      <c r="D2809" s="488" t="n">
        <v>0</v>
      </c>
      <c r="E2809" t="inlineStr">
        <is>
          <t>9/2024</t>
        </is>
      </c>
    </row>
    <row r="2810">
      <c r="A2810" t="inlineStr">
        <is>
          <t>Love Cabaret</t>
        </is>
      </c>
      <c r="B2810" t="inlineStr">
        <is>
          <t>2024-09-01</t>
        </is>
      </c>
      <c r="C2810" t="inlineStr">
        <is>
          <t>Resultado Antes do IR</t>
        </is>
      </c>
      <c r="D2810" s="488" t="n">
        <v>183252.18</v>
      </c>
      <c r="E2810" t="inlineStr">
        <is>
          <t>9/2024</t>
        </is>
      </c>
    </row>
    <row r="2811">
      <c r="A2811" t="inlineStr">
        <is>
          <t>Love Cabaret</t>
        </is>
      </c>
      <c r="B2811" t="inlineStr">
        <is>
          <t>2024-09-01</t>
        </is>
      </c>
      <c r="C2811" t="inlineStr">
        <is>
          <t>(-) Impostos</t>
        </is>
      </c>
      <c r="D2811" s="488" t="n">
        <v>-19694.6</v>
      </c>
      <c r="E2811" t="inlineStr">
        <is>
          <t>9/2024</t>
        </is>
      </c>
    </row>
    <row r="2812">
      <c r="A2812" t="inlineStr">
        <is>
          <t>Love Cabaret</t>
        </is>
      </c>
      <c r="B2812" t="inlineStr">
        <is>
          <t>2024-09-01</t>
        </is>
      </c>
      <c r="C2812" t="inlineStr">
        <is>
          <t>SIMPLES</t>
        </is>
      </c>
      <c r="D2812" s="488" t="n">
        <v>0</v>
      </c>
      <c r="E2812" t="inlineStr">
        <is>
          <t>9/2024</t>
        </is>
      </c>
    </row>
    <row r="2813">
      <c r="A2813" t="inlineStr">
        <is>
          <t>Love Cabaret</t>
        </is>
      </c>
      <c r="B2813" t="inlineStr">
        <is>
          <t>2024-09-01</t>
        </is>
      </c>
      <c r="C2813" t="inlineStr">
        <is>
          <t>IRPJ</t>
        </is>
      </c>
      <c r="D2813" s="488" t="n">
        <v>-7904.19</v>
      </c>
      <c r="E2813" t="inlineStr">
        <is>
          <t>9/2024</t>
        </is>
      </c>
    </row>
    <row r="2814">
      <c r="A2814" t="inlineStr">
        <is>
          <t>Love Cabaret</t>
        </is>
      </c>
      <c r="B2814" t="inlineStr">
        <is>
          <t>2024-09-01</t>
        </is>
      </c>
      <c r="C2814" t="inlineStr">
        <is>
          <t>IRPJ 10%</t>
        </is>
      </c>
      <c r="D2814" s="488" t="n">
        <v>-4676.64</v>
      </c>
      <c r="E2814" t="inlineStr">
        <is>
          <t>9/2024</t>
        </is>
      </c>
    </row>
    <row r="2815">
      <c r="A2815" t="inlineStr">
        <is>
          <t>Love Cabaret</t>
        </is>
      </c>
      <c r="B2815" t="inlineStr">
        <is>
          <t>2024-09-01</t>
        </is>
      </c>
      <c r="C2815" t="inlineStr">
        <is>
          <t>CSLL</t>
        </is>
      </c>
      <c r="D2815" s="488" t="n">
        <v>-7113.77</v>
      </c>
      <c r="E2815" t="inlineStr">
        <is>
          <t>9/2024</t>
        </is>
      </c>
    </row>
    <row r="2816">
      <c r="A2816" t="inlineStr">
        <is>
          <t>Love Cabaret</t>
        </is>
      </c>
      <c r="B2816" t="inlineStr">
        <is>
          <t>2024-09-01</t>
        </is>
      </c>
      <c r="C2816" t="inlineStr">
        <is>
          <t>Resultado Líquido</t>
        </is>
      </c>
      <c r="D2816" s="488" t="n">
        <v>163557.58</v>
      </c>
      <c r="E2816" t="inlineStr">
        <is>
          <t>9/2024</t>
        </is>
      </c>
    </row>
    <row r="2817">
      <c r="A2817" t="inlineStr">
        <is>
          <t>Love Cabaret</t>
        </is>
      </c>
      <c r="B2817" t="inlineStr">
        <is>
          <t>2024-09-01</t>
        </is>
      </c>
      <c r="C2817" t="inlineStr">
        <is>
          <t>% sobre Receita Bruta</t>
        </is>
      </c>
      <c r="D2817" s="488" t="n">
        <v>0.23</v>
      </c>
      <c r="E2817" t="inlineStr">
        <is>
          <t>9/2024</t>
        </is>
      </c>
    </row>
    <row r="2818">
      <c r="A2818" t="inlineStr">
        <is>
          <t>Love Cabaret</t>
        </is>
      </c>
      <c r="B2818" t="inlineStr">
        <is>
          <t>2024-09-01</t>
        </is>
      </c>
      <c r="C2818" t="inlineStr">
        <is>
          <t>(-) CAPEX (Investimentos)</t>
        </is>
      </c>
      <c r="D2818" s="488" t="n">
        <v>0</v>
      </c>
      <c r="E2818" t="inlineStr">
        <is>
          <t>9/2024</t>
        </is>
      </c>
    </row>
    <row r="2819">
      <c r="A2819" t="inlineStr">
        <is>
          <t>Love Cabaret</t>
        </is>
      </c>
      <c r="B2819" t="inlineStr">
        <is>
          <t>2024-09-01</t>
        </is>
      </c>
      <c r="C2819" t="inlineStr">
        <is>
          <t>Investimento - Construção - Obra</t>
        </is>
      </c>
      <c r="D2819" s="488" t="n">
        <v>0</v>
      </c>
      <c r="E2819" t="inlineStr">
        <is>
          <t>9/2024</t>
        </is>
      </c>
    </row>
    <row r="2820">
      <c r="A2820" t="inlineStr">
        <is>
          <t>Love Cabaret</t>
        </is>
      </c>
      <c r="B2820" t="inlineStr">
        <is>
          <t>2024-09-01</t>
        </is>
      </c>
      <c r="C2820" t="inlineStr">
        <is>
          <t>Investimento - Equipamentos</t>
        </is>
      </c>
      <c r="D2820" s="488" t="n">
        <v>0</v>
      </c>
      <c r="E2820" t="inlineStr">
        <is>
          <t>9/2024</t>
        </is>
      </c>
    </row>
    <row r="2821">
      <c r="A2821" t="inlineStr">
        <is>
          <t>Love Cabaret</t>
        </is>
      </c>
      <c r="B2821" t="inlineStr">
        <is>
          <t>2024-09-01</t>
        </is>
      </c>
      <c r="C2821" t="inlineStr">
        <is>
          <t>Investimento - Utensílios</t>
        </is>
      </c>
      <c r="D2821" s="488" t="n">
        <v>0</v>
      </c>
      <c r="E2821" t="inlineStr">
        <is>
          <t>9/2024</t>
        </is>
      </c>
    </row>
    <row r="2822">
      <c r="A2822" t="inlineStr">
        <is>
          <t>Love Cabaret</t>
        </is>
      </c>
      <c r="B2822" t="inlineStr">
        <is>
          <t>2024-09-01</t>
        </is>
      </c>
      <c r="C2822" t="inlineStr">
        <is>
          <t>Investimento - Mobiliário e Decoração</t>
        </is>
      </c>
      <c r="D2822" s="488" t="n">
        <v>0</v>
      </c>
      <c r="E2822" t="inlineStr">
        <is>
          <t>9/2024</t>
        </is>
      </c>
    </row>
    <row r="2823">
      <c r="A2823" t="inlineStr">
        <is>
          <t>Love Cabaret</t>
        </is>
      </c>
      <c r="B2823" t="inlineStr">
        <is>
          <t>2024-09-01</t>
        </is>
      </c>
      <c r="C2823" t="inlineStr">
        <is>
          <t>Investimento - Projetos</t>
        </is>
      </c>
      <c r="D2823" s="488" t="n">
        <v>0</v>
      </c>
      <c r="E2823" t="inlineStr">
        <is>
          <t>9/2024</t>
        </is>
      </c>
    </row>
    <row r="2824">
      <c r="A2824" t="inlineStr">
        <is>
          <t>Love Cabaret</t>
        </is>
      </c>
      <c r="B2824" t="inlineStr">
        <is>
          <t>2024-09-01</t>
        </is>
      </c>
      <c r="C2824" t="inlineStr">
        <is>
          <t>Investimento - Paisagismo</t>
        </is>
      </c>
      <c r="D2824" s="488" t="n">
        <v>0</v>
      </c>
      <c r="E2824" t="inlineStr">
        <is>
          <t>9/2024</t>
        </is>
      </c>
    </row>
    <row r="2825">
      <c r="A2825" t="inlineStr">
        <is>
          <t>Love Cabaret</t>
        </is>
      </c>
      <c r="B2825" t="inlineStr">
        <is>
          <t>2024-09-01</t>
        </is>
      </c>
      <c r="C2825" t="inlineStr">
        <is>
          <t>Investimento - Sistemas Gerais - Implantação</t>
        </is>
      </c>
      <c r="D2825" s="488" t="n">
        <v>0</v>
      </c>
      <c r="E2825" t="inlineStr">
        <is>
          <t>9/2024</t>
        </is>
      </c>
    </row>
    <row r="2826">
      <c r="A2826" t="inlineStr">
        <is>
          <t>Love Cabaret</t>
        </is>
      </c>
      <c r="B2826" t="inlineStr">
        <is>
          <t>2024-09-01</t>
        </is>
      </c>
      <c r="C2826" t="inlineStr">
        <is>
          <t>Investimento - Marketing</t>
        </is>
      </c>
      <c r="D2826" s="488" t="n">
        <v>0</v>
      </c>
      <c r="E2826" t="inlineStr">
        <is>
          <t>9/2024</t>
        </is>
      </c>
    </row>
    <row r="2827">
      <c r="A2827" t="inlineStr">
        <is>
          <t>Love Cabaret</t>
        </is>
      </c>
      <c r="B2827" t="inlineStr">
        <is>
          <t>2024-09-01</t>
        </is>
      </c>
      <c r="C2827" t="inlineStr">
        <is>
          <t>Investimento - Uniformes</t>
        </is>
      </c>
      <c r="D2827" s="488" t="n">
        <v>0</v>
      </c>
      <c r="E2827" t="inlineStr">
        <is>
          <t>9/2024</t>
        </is>
      </c>
    </row>
    <row r="2828">
      <c r="A2828" t="inlineStr">
        <is>
          <t>Love Cabaret</t>
        </is>
      </c>
      <c r="B2828" t="inlineStr">
        <is>
          <t>2024-09-01</t>
        </is>
      </c>
      <c r="C2828" t="inlineStr">
        <is>
          <t>Investimento - Despesas pré-operacionais</t>
        </is>
      </c>
      <c r="D2828" s="488" t="n">
        <v>0</v>
      </c>
      <c r="E2828" t="inlineStr">
        <is>
          <t>9/2024</t>
        </is>
      </c>
    </row>
    <row r="2829">
      <c r="A2829" t="inlineStr">
        <is>
          <t>Love Cabaret</t>
        </is>
      </c>
      <c r="B2829" t="inlineStr">
        <is>
          <t>2024-09-01</t>
        </is>
      </c>
      <c r="C2829" t="inlineStr">
        <is>
          <t>Investimento - Taxa de Licença</t>
        </is>
      </c>
      <c r="D2829" s="488" t="n">
        <v>0</v>
      </c>
      <c r="E2829" t="inlineStr">
        <is>
          <t>9/2024</t>
        </is>
      </c>
    </row>
    <row r="2830">
      <c r="A2830" t="inlineStr">
        <is>
          <t>Love Cabaret</t>
        </is>
      </c>
      <c r="B2830" t="inlineStr">
        <is>
          <t>2024-09-01</t>
        </is>
      </c>
      <c r="C2830" t="inlineStr">
        <is>
          <t>Investimento - Outros luvas</t>
        </is>
      </c>
      <c r="D2830" s="488" t="n">
        <v>0</v>
      </c>
      <c r="E2830" t="inlineStr">
        <is>
          <t>9/2024</t>
        </is>
      </c>
    </row>
    <row r="2831">
      <c r="A2831" t="inlineStr">
        <is>
          <t>Love Cabaret</t>
        </is>
      </c>
      <c r="B2831" t="inlineStr">
        <is>
          <t>2024-09-01</t>
        </is>
      </c>
      <c r="C2831" t="inlineStr">
        <is>
          <t>Investimento - Ativos AMBEV</t>
        </is>
      </c>
      <c r="D2831" s="488" t="n">
        <v>0</v>
      </c>
      <c r="E2831" t="inlineStr">
        <is>
          <t>9/2024</t>
        </is>
      </c>
    </row>
    <row r="2832">
      <c r="A2832" t="inlineStr">
        <is>
          <t>Love Cabaret</t>
        </is>
      </c>
      <c r="B2832" t="inlineStr">
        <is>
          <t>2024-09-01</t>
        </is>
      </c>
      <c r="C2832" t="inlineStr">
        <is>
          <t>Investimento - Estrutura Chopp - Balcão</t>
        </is>
      </c>
      <c r="D2832" s="488" t="n">
        <v>0</v>
      </c>
      <c r="E2832" t="inlineStr">
        <is>
          <t>9/2024</t>
        </is>
      </c>
    </row>
    <row r="2833">
      <c r="A2833" t="inlineStr">
        <is>
          <t>Love Cabaret</t>
        </is>
      </c>
      <c r="B2833" t="inlineStr">
        <is>
          <t>2024-09-01</t>
        </is>
      </c>
      <c r="C2833" t="inlineStr">
        <is>
          <t>Investimento - Estrutura Chopp - Camara Refrigerada</t>
        </is>
      </c>
      <c r="D2833" s="488" t="n">
        <v>0</v>
      </c>
      <c r="E2833" t="inlineStr">
        <is>
          <t>9/2024</t>
        </is>
      </c>
    </row>
    <row r="2834">
      <c r="A2834" t="inlineStr">
        <is>
          <t>Love Cabaret</t>
        </is>
      </c>
      <c r="B2834" t="inlineStr">
        <is>
          <t>2024-09-01</t>
        </is>
      </c>
      <c r="C2834" t="inlineStr">
        <is>
          <t>Investimento - Estrutura Chopp - Chopeira</t>
        </is>
      </c>
      <c r="D2834" s="488" t="n">
        <v>0</v>
      </c>
      <c r="E2834" t="inlineStr">
        <is>
          <t>9/2024</t>
        </is>
      </c>
    </row>
    <row r="2835">
      <c r="A2835" t="inlineStr">
        <is>
          <t>Love Cabaret</t>
        </is>
      </c>
      <c r="B2835" t="inlineStr">
        <is>
          <t>2024-09-01</t>
        </is>
      </c>
      <c r="C2835" t="inlineStr">
        <is>
          <t>(+/-) Outras variações no fluxo de caixa</t>
        </is>
      </c>
      <c r="D2835" s="488" t="n">
        <v>0</v>
      </c>
      <c r="E2835" t="inlineStr">
        <is>
          <t>9/2024</t>
        </is>
      </c>
    </row>
    <row r="2836">
      <c r="A2836" t="inlineStr">
        <is>
          <t>Love Cabaret</t>
        </is>
      </c>
      <c r="B2836" t="inlineStr">
        <is>
          <t>2024-09-01</t>
        </is>
      </c>
      <c r="C2836" t="inlineStr">
        <is>
          <t>Remuneração Variável</t>
        </is>
      </c>
      <c r="D2836" s="488" t="n">
        <v>0</v>
      </c>
      <c r="E2836" t="inlineStr">
        <is>
          <t>9/2024</t>
        </is>
      </c>
    </row>
    <row r="2837">
      <c r="A2837" t="inlineStr">
        <is>
          <t>Love Cabaret</t>
        </is>
      </c>
      <c r="B2837" t="inlineStr">
        <is>
          <t>2024-09-01</t>
        </is>
      </c>
      <c r="C2837" t="inlineStr">
        <is>
          <t>Dividendos</t>
        </is>
      </c>
      <c r="D2837" s="488" t="n">
        <v>0</v>
      </c>
      <c r="E2837" t="inlineStr">
        <is>
          <t>9/2024</t>
        </is>
      </c>
    </row>
    <row r="2838">
      <c r="A2838" t="inlineStr">
        <is>
          <t>Love Cabaret</t>
        </is>
      </c>
      <c r="B2838" t="inlineStr">
        <is>
          <t>2024-09-01</t>
        </is>
      </c>
      <c r="C2838" t="inlineStr">
        <is>
          <t>Endividamento Geral</t>
        </is>
      </c>
      <c r="D2838" s="488" t="n">
        <v>0</v>
      </c>
      <c r="E2838" t="inlineStr">
        <is>
          <t>9/2024</t>
        </is>
      </c>
    </row>
    <row r="2839">
      <c r="A2839" t="inlineStr">
        <is>
          <t>Love Cabaret</t>
        </is>
      </c>
      <c r="B2839" t="inlineStr">
        <is>
          <t>2024-09-01</t>
        </is>
      </c>
      <c r="C2839" t="inlineStr">
        <is>
          <t>Processo Judicial</t>
        </is>
      </c>
      <c r="D2839" s="488" t="n">
        <v>0</v>
      </c>
      <c r="E2839" t="inlineStr">
        <is>
          <t>9/2024</t>
        </is>
      </c>
    </row>
    <row r="2840">
      <c r="A2840" t="inlineStr">
        <is>
          <t>Love Cabaret</t>
        </is>
      </c>
      <c r="B2840" t="inlineStr">
        <is>
          <t>2024-09-01</t>
        </is>
      </c>
      <c r="C2840" t="inlineStr">
        <is>
          <t>Processo Civil</t>
        </is>
      </c>
      <c r="D2840" s="488" t="n">
        <v>0</v>
      </c>
      <c r="E2840" t="inlineStr">
        <is>
          <t>9/2024</t>
        </is>
      </c>
    </row>
    <row r="2841">
      <c r="A2841" t="inlineStr">
        <is>
          <t>Love Cabaret</t>
        </is>
      </c>
      <c r="B2841" t="inlineStr">
        <is>
          <t>2024-09-01</t>
        </is>
      </c>
      <c r="C2841" t="inlineStr">
        <is>
          <t>Recurso Processual</t>
        </is>
      </c>
      <c r="D2841" s="488" t="n">
        <v>0</v>
      </c>
      <c r="E2841" t="inlineStr">
        <is>
          <t>9/2024</t>
        </is>
      </c>
    </row>
    <row r="2842">
      <c r="A2842" t="inlineStr">
        <is>
          <t>Love Cabaret</t>
        </is>
      </c>
      <c r="B2842" t="inlineStr">
        <is>
          <t>2024-09-01</t>
        </is>
      </c>
      <c r="C2842" t="inlineStr">
        <is>
          <t>Empréstimos Gerais</t>
        </is>
      </c>
      <c r="D2842" s="488" t="n">
        <v>0</v>
      </c>
      <c r="E2842" t="inlineStr">
        <is>
          <t>9/2024</t>
        </is>
      </c>
    </row>
    <row r="2843">
      <c r="A2843" t="inlineStr">
        <is>
          <t>Love Cabaret</t>
        </is>
      </c>
      <c r="B2843" t="inlineStr">
        <is>
          <t>2024-09-01</t>
        </is>
      </c>
      <c r="C2843" t="inlineStr">
        <is>
          <t>Total - Variações s/ Resultado Líquido</t>
        </is>
      </c>
      <c r="D2843" s="488" t="n">
        <v>0</v>
      </c>
      <c r="E2843" t="inlineStr">
        <is>
          <t>9/2024</t>
        </is>
      </c>
    </row>
    <row r="2844">
      <c r="A2844" t="inlineStr">
        <is>
          <t>Love Cabaret</t>
        </is>
      </c>
      <c r="B2844" t="inlineStr">
        <is>
          <t>2024-09-01</t>
        </is>
      </c>
      <c r="C2844" t="inlineStr">
        <is>
          <t>FCF</t>
        </is>
      </c>
      <c r="D2844" s="488" t="n">
        <v>0</v>
      </c>
      <c r="E2844" t="inlineStr">
        <is>
          <t>9/2024</t>
        </is>
      </c>
    </row>
    <row r="2845">
      <c r="A2845" t="inlineStr">
        <is>
          <t>Love Cabaret</t>
        </is>
      </c>
      <c r="B2845" t="inlineStr">
        <is>
          <t>2024-09-01</t>
        </is>
      </c>
      <c r="C2845" t="inlineStr">
        <is>
          <t>Saldo Operacional</t>
        </is>
      </c>
      <c r="D2845" s="488" t="n">
        <v>0</v>
      </c>
      <c r="E2845" t="inlineStr">
        <is>
          <t>9/2024</t>
        </is>
      </c>
    </row>
    <row r="2846">
      <c r="A2846" t="inlineStr">
        <is>
          <t>Love Cabaret</t>
        </is>
      </c>
      <c r="B2846" t="inlineStr">
        <is>
          <t>2024-10-01</t>
        </is>
      </c>
      <c r="C2846" t="inlineStr">
        <is>
          <t>FATURAMENTO BRUTO</t>
        </is>
      </c>
      <c r="D2846" s="488" t="n">
        <v>611140.6</v>
      </c>
      <c r="E2846" t="inlineStr">
        <is>
          <t>10/2024</t>
        </is>
      </c>
    </row>
    <row r="2847">
      <c r="A2847" t="inlineStr">
        <is>
          <t>Love Cabaret</t>
        </is>
      </c>
      <c r="B2847" t="inlineStr">
        <is>
          <t>2024-10-01</t>
        </is>
      </c>
      <c r="C2847" t="inlineStr">
        <is>
          <t>Alimentação</t>
        </is>
      </c>
      <c r="D2847" s="488" t="n">
        <v>59908</v>
      </c>
      <c r="E2847" t="inlineStr">
        <is>
          <t>10/2024</t>
        </is>
      </c>
    </row>
    <row r="2848">
      <c r="A2848" t="inlineStr">
        <is>
          <t>Love Cabaret</t>
        </is>
      </c>
      <c r="B2848" t="inlineStr">
        <is>
          <t>2024-10-01</t>
        </is>
      </c>
      <c r="C2848" t="inlineStr">
        <is>
          <t>Bebida</t>
        </is>
      </c>
      <c r="D2848" s="488" t="n">
        <v>181573</v>
      </c>
      <c r="E2848" t="inlineStr">
        <is>
          <t>10/2024</t>
        </is>
      </c>
    </row>
    <row r="2849">
      <c r="A2849" t="inlineStr">
        <is>
          <t>Love Cabaret</t>
        </is>
      </c>
      <c r="B2849" t="inlineStr">
        <is>
          <t>2024-10-01</t>
        </is>
      </c>
      <c r="C2849" t="inlineStr">
        <is>
          <t>Artístico (couvert/shows)</t>
        </is>
      </c>
      <c r="D2849" s="488" t="n">
        <v>103298.01</v>
      </c>
      <c r="E2849" t="inlineStr">
        <is>
          <t>10/2024</t>
        </is>
      </c>
    </row>
    <row r="2850">
      <c r="A2850" t="inlineStr">
        <is>
          <t>Love Cabaret</t>
        </is>
      </c>
      <c r="B2850" t="inlineStr">
        <is>
          <t>2024-10-01</t>
        </is>
      </c>
      <c r="C2850" t="inlineStr">
        <is>
          <t>Gifts</t>
        </is>
      </c>
      <c r="D2850" s="488" t="n">
        <v>135</v>
      </c>
      <c r="E2850" t="inlineStr">
        <is>
          <t>10/2024</t>
        </is>
      </c>
    </row>
    <row r="2851">
      <c r="A2851" t="inlineStr">
        <is>
          <t>Love Cabaret</t>
        </is>
      </c>
      <c r="B2851" t="inlineStr">
        <is>
          <t>2024-10-01</t>
        </is>
      </c>
      <c r="C2851" t="inlineStr">
        <is>
          <t>Serviço</t>
        </is>
      </c>
      <c r="D2851" s="488" t="n">
        <v>27565.74</v>
      </c>
      <c r="E2851" t="inlineStr">
        <is>
          <t>10/2024</t>
        </is>
      </c>
    </row>
    <row r="2852">
      <c r="A2852" t="inlineStr">
        <is>
          <t>Love Cabaret</t>
        </is>
      </c>
      <c r="B2852" t="inlineStr">
        <is>
          <t>2024-10-01</t>
        </is>
      </c>
      <c r="C2852" t="inlineStr">
        <is>
          <t>Eventos A&amp;B</t>
        </is>
      </c>
      <c r="D2852" s="488" t="n">
        <v>156598.6</v>
      </c>
      <c r="E2852" t="inlineStr">
        <is>
          <t>10/2024</t>
        </is>
      </c>
    </row>
    <row r="2853">
      <c r="A2853" t="inlineStr">
        <is>
          <t>Love Cabaret</t>
        </is>
      </c>
      <c r="B2853" t="inlineStr">
        <is>
          <t>2024-10-01</t>
        </is>
      </c>
      <c r="C2853" t="inlineStr">
        <is>
          <t>Eventos Couvert</t>
        </is>
      </c>
      <c r="D2853" s="488" t="n">
        <v>8620</v>
      </c>
      <c r="E2853" t="inlineStr">
        <is>
          <t>10/2024</t>
        </is>
      </c>
    </row>
    <row r="2854">
      <c r="A2854" t="inlineStr">
        <is>
          <t>Love Cabaret</t>
        </is>
      </c>
      <c r="B2854" t="inlineStr">
        <is>
          <t>2024-10-01</t>
        </is>
      </c>
      <c r="C2854" t="inlineStr">
        <is>
          <t>Eventos Locações</t>
        </is>
      </c>
      <c r="D2854" s="488" t="n">
        <v>43100</v>
      </c>
      <c r="E2854" t="inlineStr">
        <is>
          <t>10/2024</t>
        </is>
      </c>
    </row>
    <row r="2855">
      <c r="A2855" t="inlineStr">
        <is>
          <t>Love Cabaret</t>
        </is>
      </c>
      <c r="B2855" t="inlineStr">
        <is>
          <t>2024-10-01</t>
        </is>
      </c>
      <c r="C2855" t="inlineStr">
        <is>
          <t>Eventos Rebate Fornecedores</t>
        </is>
      </c>
      <c r="D2855" s="488" t="n">
        <v>0</v>
      </c>
      <c r="E2855" t="inlineStr">
        <is>
          <t>10/2024</t>
        </is>
      </c>
    </row>
    <row r="2856">
      <c r="A2856" t="inlineStr">
        <is>
          <t>Love Cabaret</t>
        </is>
      </c>
      <c r="B2856" t="inlineStr">
        <is>
          <t>2024-10-01</t>
        </is>
      </c>
      <c r="C2856" t="inlineStr">
        <is>
          <t>Delivery</t>
        </is>
      </c>
      <c r="D2856" s="488" t="n">
        <v>0</v>
      </c>
      <c r="E2856" t="inlineStr">
        <is>
          <t>10/2024</t>
        </is>
      </c>
    </row>
    <row r="2857">
      <c r="A2857" t="inlineStr">
        <is>
          <t>Love Cabaret</t>
        </is>
      </c>
      <c r="B2857" t="inlineStr">
        <is>
          <t>2024-10-01</t>
        </is>
      </c>
      <c r="C2857" t="inlineStr">
        <is>
          <t>Outras Receitas</t>
        </is>
      </c>
      <c r="D2857" s="488" t="n">
        <v>30342.25</v>
      </c>
      <c r="E2857" t="inlineStr">
        <is>
          <t>10/2024</t>
        </is>
      </c>
    </row>
    <row r="2858">
      <c r="A2858" t="inlineStr">
        <is>
          <t>Love Cabaret</t>
        </is>
      </c>
      <c r="B2858" t="inlineStr">
        <is>
          <t>2024-10-01</t>
        </is>
      </c>
      <c r="C2858" t="inlineStr">
        <is>
          <t>(-) Desconto sobre Venda</t>
        </is>
      </c>
      <c r="D2858" s="488" t="n">
        <v>-15829.01</v>
      </c>
      <c r="E2858" t="inlineStr">
        <is>
          <t>10/2024</t>
        </is>
      </c>
    </row>
    <row r="2859">
      <c r="A2859" t="inlineStr">
        <is>
          <t>Love Cabaret</t>
        </is>
      </c>
      <c r="B2859" t="inlineStr">
        <is>
          <t>2024-10-01</t>
        </is>
      </c>
      <c r="C2859" t="inlineStr">
        <is>
          <t>Descontos - Operação</t>
        </is>
      </c>
      <c r="D2859" s="488" t="n">
        <v>-15829.01</v>
      </c>
      <c r="E2859" t="inlineStr">
        <is>
          <t>10/2024</t>
        </is>
      </c>
    </row>
    <row r="2860">
      <c r="A2860" t="inlineStr">
        <is>
          <t>Love Cabaret</t>
        </is>
      </c>
      <c r="B2860" t="inlineStr">
        <is>
          <t>2024-10-01</t>
        </is>
      </c>
      <c r="C2860" t="inlineStr">
        <is>
          <t>Desconto - Alimentação Escritório</t>
        </is>
      </c>
      <c r="D2860" s="488" t="n">
        <v>0</v>
      </c>
      <c r="E2860" t="inlineStr">
        <is>
          <t>10/2024</t>
        </is>
      </c>
    </row>
    <row r="2861">
      <c r="A2861" t="inlineStr">
        <is>
          <t>Love Cabaret</t>
        </is>
      </c>
      <c r="B2861" t="inlineStr">
        <is>
          <t>2024-10-01</t>
        </is>
      </c>
      <c r="C2861" t="inlineStr">
        <is>
          <t>Descontos - Marketing</t>
        </is>
      </c>
      <c r="D2861" s="488" t="n">
        <v>0</v>
      </c>
      <c r="E2861" t="inlineStr">
        <is>
          <t>10/2024</t>
        </is>
      </c>
    </row>
    <row r="2862">
      <c r="A2862" t="inlineStr">
        <is>
          <t>Love Cabaret</t>
        </is>
      </c>
      <c r="B2862" t="inlineStr">
        <is>
          <t>2024-10-01</t>
        </is>
      </c>
      <c r="C2862" t="inlineStr">
        <is>
          <t>% sobre Receita Bruta</t>
        </is>
      </c>
      <c r="D2862" s="488" t="n">
        <v>0</v>
      </c>
      <c r="E2862" t="inlineStr">
        <is>
          <t>10/2024</t>
        </is>
      </c>
    </row>
    <row r="2863">
      <c r="A2863" t="inlineStr">
        <is>
          <t>Love Cabaret</t>
        </is>
      </c>
      <c r="B2863" t="inlineStr">
        <is>
          <t>2024-10-01</t>
        </is>
      </c>
      <c r="C2863" t="inlineStr">
        <is>
          <t>(-) Impostos sobre Venda</t>
        </is>
      </c>
      <c r="D2863" s="488" t="n">
        <v>-44975.08</v>
      </c>
      <c r="E2863" t="inlineStr">
        <is>
          <t>10/2024</t>
        </is>
      </c>
    </row>
    <row r="2864">
      <c r="A2864" t="inlineStr">
        <is>
          <t>Love Cabaret</t>
        </is>
      </c>
      <c r="B2864" t="inlineStr">
        <is>
          <t>2024-10-01</t>
        </is>
      </c>
      <c r="C2864" t="inlineStr">
        <is>
          <t>PIS / COFINS</t>
        </is>
      </c>
      <c r="D2864" s="488" t="n">
        <v>-25627.86</v>
      </c>
      <c r="E2864" t="inlineStr">
        <is>
          <t>10/2024</t>
        </is>
      </c>
    </row>
    <row r="2865">
      <c r="A2865" t="inlineStr">
        <is>
          <t>Love Cabaret</t>
        </is>
      </c>
      <c r="B2865" t="inlineStr">
        <is>
          <t>2024-10-01</t>
        </is>
      </c>
      <c r="C2865" t="inlineStr">
        <is>
          <t>ICMS</t>
        </is>
      </c>
      <c r="D2865" s="488" t="n">
        <v>-6352.39</v>
      </c>
      <c r="E2865" t="inlineStr">
        <is>
          <t>10/2024</t>
        </is>
      </c>
    </row>
    <row r="2866">
      <c r="A2866" t="inlineStr">
        <is>
          <t>Love Cabaret</t>
        </is>
      </c>
      <c r="B2866" t="inlineStr">
        <is>
          <t>2024-10-01</t>
        </is>
      </c>
      <c r="C2866" t="inlineStr">
        <is>
          <t>ISS</t>
        </is>
      </c>
      <c r="D2866" s="488" t="n">
        <v>-12994.83</v>
      </c>
      <c r="E2866" t="inlineStr">
        <is>
          <t>10/2024</t>
        </is>
      </c>
    </row>
    <row r="2867">
      <c r="A2867" t="inlineStr">
        <is>
          <t>Love Cabaret</t>
        </is>
      </c>
      <c r="B2867" t="inlineStr">
        <is>
          <t>2024-10-01</t>
        </is>
      </c>
      <c r="C2867" t="inlineStr">
        <is>
          <t>RECEITA LÍQUIDA</t>
        </is>
      </c>
      <c r="D2867" s="488" t="n">
        <v>550336.51</v>
      </c>
      <c r="E2867" t="inlineStr">
        <is>
          <t>10/2024</t>
        </is>
      </c>
    </row>
    <row r="2868">
      <c r="A2868" t="inlineStr">
        <is>
          <t>Love Cabaret</t>
        </is>
      </c>
      <c r="B2868" t="inlineStr">
        <is>
          <t>2024-10-01</t>
        </is>
      </c>
      <c r="C2868" t="inlineStr">
        <is>
          <t>(-) Custo Mercadoria Vendida</t>
        </is>
      </c>
      <c r="D2868" s="488" t="n">
        <v>-102632.01</v>
      </c>
      <c r="E2868" t="inlineStr">
        <is>
          <t>10/2024</t>
        </is>
      </c>
    </row>
    <row r="2869">
      <c r="A2869" t="inlineStr">
        <is>
          <t>Love Cabaret</t>
        </is>
      </c>
      <c r="B2869" t="inlineStr">
        <is>
          <t>2024-10-01</t>
        </is>
      </c>
      <c r="C2869" t="inlineStr">
        <is>
          <t>Alimentação D</t>
        </is>
      </c>
      <c r="D2869" s="488" t="n">
        <v>-17914.99</v>
      </c>
      <c r="E2869" t="inlineStr">
        <is>
          <t>10/2024</t>
        </is>
      </c>
    </row>
    <row r="2870">
      <c r="A2870" t="inlineStr">
        <is>
          <t>Love Cabaret</t>
        </is>
      </c>
      <c r="B2870" t="inlineStr">
        <is>
          <t>2024-10-01</t>
        </is>
      </c>
      <c r="C2870" t="inlineStr">
        <is>
          <t>Bebida D</t>
        </is>
      </c>
      <c r="D2870" s="488" t="n">
        <v>-84717.02</v>
      </c>
      <c r="E2870" t="inlineStr">
        <is>
          <t>10/2024</t>
        </is>
      </c>
    </row>
    <row r="2871">
      <c r="A2871" t="inlineStr">
        <is>
          <t>Love Cabaret</t>
        </is>
      </c>
      <c r="B2871" t="inlineStr">
        <is>
          <t>2024-10-01</t>
        </is>
      </c>
      <c r="C2871" t="inlineStr">
        <is>
          <t>Embalagens</t>
        </is>
      </c>
      <c r="D2871" s="488" t="n">
        <v>0</v>
      </c>
      <c r="E2871" t="inlineStr">
        <is>
          <t>10/2024</t>
        </is>
      </c>
    </row>
    <row r="2872">
      <c r="A2872" t="inlineStr">
        <is>
          <t>Love Cabaret</t>
        </is>
      </c>
      <c r="B2872" t="inlineStr">
        <is>
          <t>2024-10-01</t>
        </is>
      </c>
      <c r="C2872" t="inlineStr">
        <is>
          <t>Eventos A&amp;B</t>
        </is>
      </c>
      <c r="D2872" s="488" t="n">
        <v>0</v>
      </c>
      <c r="E2872" t="inlineStr">
        <is>
          <t>10/2024</t>
        </is>
      </c>
    </row>
    <row r="2873">
      <c r="A2873" t="inlineStr">
        <is>
          <t>Love Cabaret</t>
        </is>
      </c>
      <c r="B2873" t="inlineStr">
        <is>
          <t>2024-10-01</t>
        </is>
      </c>
      <c r="C2873" t="inlineStr">
        <is>
          <t>% sobre Receita Bruta de A&amp;B</t>
        </is>
      </c>
      <c r="D2873" s="488" t="n">
        <v>-0.26</v>
      </c>
      <c r="E2873" t="inlineStr">
        <is>
          <t>10/2024</t>
        </is>
      </c>
    </row>
    <row r="2874">
      <c r="A2874" t="inlineStr">
        <is>
          <t>Love Cabaret</t>
        </is>
      </c>
      <c r="B2874" t="inlineStr">
        <is>
          <t>2024-10-01</t>
        </is>
      </c>
      <c r="C2874" t="inlineStr">
        <is>
          <t>% sobre Receita Líquida</t>
        </is>
      </c>
      <c r="D2874" s="488" t="n">
        <v>-0.19</v>
      </c>
      <c r="E2874" t="inlineStr">
        <is>
          <t>10/2024</t>
        </is>
      </c>
    </row>
    <row r="2875">
      <c r="A2875" t="inlineStr">
        <is>
          <t>Love Cabaret</t>
        </is>
      </c>
      <c r="B2875" t="inlineStr">
        <is>
          <t>2024-10-01</t>
        </is>
      </c>
      <c r="C2875" t="inlineStr">
        <is>
          <t>(-) Custos Artístico Geral</t>
        </is>
      </c>
      <c r="D2875" s="488" t="n">
        <v>-68408.78999999999</v>
      </c>
      <c r="E2875" t="inlineStr">
        <is>
          <t>10/2024</t>
        </is>
      </c>
    </row>
    <row r="2876">
      <c r="A2876" t="inlineStr">
        <is>
          <t>Love Cabaret</t>
        </is>
      </c>
      <c r="B2876" t="inlineStr">
        <is>
          <t>2024-10-01</t>
        </is>
      </c>
      <c r="C2876" t="inlineStr">
        <is>
          <t>Custos Artístico</t>
        </is>
      </c>
      <c r="D2876" s="488" t="n">
        <v>-36606.29</v>
      </c>
      <c r="E2876" t="inlineStr">
        <is>
          <t>10/2024</t>
        </is>
      </c>
    </row>
    <row r="2877">
      <c r="A2877" t="inlineStr">
        <is>
          <t>Love Cabaret</t>
        </is>
      </c>
      <c r="B2877" t="inlineStr">
        <is>
          <t>2024-10-01</t>
        </is>
      </c>
      <c r="C2877" t="inlineStr">
        <is>
          <t>Cachê de Músicos e Artistas</t>
        </is>
      </c>
      <c r="D2877" s="488" t="n">
        <v>-33287.4</v>
      </c>
      <c r="E2877" t="inlineStr">
        <is>
          <t>10/2024</t>
        </is>
      </c>
    </row>
    <row r="2878">
      <c r="A2878" t="inlineStr">
        <is>
          <t>Love Cabaret</t>
        </is>
      </c>
      <c r="B2878" t="inlineStr">
        <is>
          <t>2024-10-01</t>
        </is>
      </c>
      <c r="C2878" t="inlineStr">
        <is>
          <t>Alimentação e Transporte</t>
        </is>
      </c>
      <c r="D2878" s="488" t="n">
        <v>-3318.89</v>
      </c>
      <c r="E2878" t="inlineStr">
        <is>
          <t>10/2024</t>
        </is>
      </c>
    </row>
    <row r="2879">
      <c r="A2879" t="inlineStr">
        <is>
          <t>Love Cabaret</t>
        </is>
      </c>
      <c r="B2879" t="inlineStr">
        <is>
          <t>2024-10-01</t>
        </is>
      </c>
      <c r="C2879" t="inlineStr">
        <is>
          <t>Viagens e Estadias</t>
        </is>
      </c>
      <c r="D2879" s="488" t="n">
        <v>0</v>
      </c>
      <c r="E2879" t="inlineStr">
        <is>
          <t>10/2024</t>
        </is>
      </c>
    </row>
    <row r="2880">
      <c r="A2880" t="inlineStr">
        <is>
          <t>Love Cabaret</t>
        </is>
      </c>
      <c r="B2880" t="inlineStr">
        <is>
          <t>2024-10-01</t>
        </is>
      </c>
      <c r="C2880" t="inlineStr">
        <is>
          <t>Taxas e Licenças - Artístico</t>
        </is>
      </c>
      <c r="D2880" s="488" t="n">
        <v>0</v>
      </c>
      <c r="E2880" t="inlineStr">
        <is>
          <t>10/2024</t>
        </is>
      </c>
    </row>
    <row r="2881">
      <c r="A2881" t="inlineStr">
        <is>
          <t>Love Cabaret</t>
        </is>
      </c>
      <c r="B2881" t="inlineStr">
        <is>
          <t>2024-10-01</t>
        </is>
      </c>
      <c r="C2881" t="inlineStr">
        <is>
          <t>MDO Terceirizada - Artístico</t>
        </is>
      </c>
      <c r="D2881" s="488" t="n">
        <v>0</v>
      </c>
      <c r="E2881" t="inlineStr">
        <is>
          <t>10/2024</t>
        </is>
      </c>
    </row>
    <row r="2882">
      <c r="A2882" t="inlineStr">
        <is>
          <t>Love Cabaret</t>
        </is>
      </c>
      <c r="B2882" t="inlineStr">
        <is>
          <t>2024-10-01</t>
        </is>
      </c>
      <c r="C2882" t="inlineStr">
        <is>
          <t>Custos Ténico de Som</t>
        </is>
      </c>
      <c r="D2882" s="488" t="n">
        <v>-31802.5</v>
      </c>
      <c r="E2882" t="inlineStr">
        <is>
          <t>10/2024</t>
        </is>
      </c>
    </row>
    <row r="2883">
      <c r="A2883" t="inlineStr">
        <is>
          <t>Love Cabaret</t>
        </is>
      </c>
      <c r="B2883" t="inlineStr">
        <is>
          <t>2024-10-01</t>
        </is>
      </c>
      <c r="C2883" t="inlineStr">
        <is>
          <t>Técnico de Som / Luz</t>
        </is>
      </c>
      <c r="D2883" s="488" t="n">
        <v>-21000</v>
      </c>
      <c r="E2883" t="inlineStr">
        <is>
          <t>10/2024</t>
        </is>
      </c>
    </row>
    <row r="2884">
      <c r="A2884" t="inlineStr">
        <is>
          <t>Love Cabaret</t>
        </is>
      </c>
      <c r="B2884" t="inlineStr">
        <is>
          <t>2024-10-01</t>
        </is>
      </c>
      <c r="C2884" t="inlineStr">
        <is>
          <t>Locação de Equipamentos Fixo</t>
        </is>
      </c>
      <c r="D2884" s="488" t="n">
        <v>-10802.5</v>
      </c>
      <c r="E2884" t="inlineStr">
        <is>
          <t>10/2024</t>
        </is>
      </c>
    </row>
    <row r="2885">
      <c r="A2885" t="inlineStr">
        <is>
          <t>Love Cabaret</t>
        </is>
      </c>
      <c r="B2885" t="inlineStr">
        <is>
          <t>2024-10-01</t>
        </is>
      </c>
      <c r="C2885" t="inlineStr">
        <is>
          <t>Locação de Equipamentos Variável</t>
        </is>
      </c>
      <c r="D2885" s="488" t="n">
        <v>0</v>
      </c>
      <c r="E2885" t="inlineStr">
        <is>
          <t>10/2024</t>
        </is>
      </c>
    </row>
    <row r="2886">
      <c r="A2886" t="inlineStr">
        <is>
          <t>Love Cabaret</t>
        </is>
      </c>
      <c r="B2886" t="inlineStr">
        <is>
          <t>2024-10-01</t>
        </is>
      </c>
      <c r="C2886" t="inlineStr">
        <is>
          <t>% sobre Receita Artístico</t>
        </is>
      </c>
      <c r="D2886" s="488" t="n">
        <v>-0.66</v>
      </c>
      <c r="E2886" t="inlineStr">
        <is>
          <t>10/2024</t>
        </is>
      </c>
    </row>
    <row r="2887">
      <c r="A2887" t="inlineStr">
        <is>
          <t>Love Cabaret</t>
        </is>
      </c>
      <c r="B2887" t="inlineStr">
        <is>
          <t>2024-10-01</t>
        </is>
      </c>
      <c r="C2887" t="inlineStr">
        <is>
          <t>% sobre Receita Bruta</t>
        </is>
      </c>
      <c r="D2887" s="488" t="n">
        <v>-0.11</v>
      </c>
      <c r="E2887" t="inlineStr">
        <is>
          <t>10/2024</t>
        </is>
      </c>
    </row>
    <row r="2888">
      <c r="A2888" t="inlineStr">
        <is>
          <t>Love Cabaret</t>
        </is>
      </c>
      <c r="B2888" t="inlineStr">
        <is>
          <t>2024-10-01</t>
        </is>
      </c>
      <c r="C2888" t="inlineStr">
        <is>
          <t>(-) Custos Eventos</t>
        </is>
      </c>
      <c r="D2888" s="488" t="n">
        <v>-1390.61</v>
      </c>
      <c r="E2888" t="inlineStr">
        <is>
          <t>10/2024</t>
        </is>
      </c>
    </row>
    <row r="2889">
      <c r="A2889" t="inlineStr">
        <is>
          <t>Love Cabaret</t>
        </is>
      </c>
      <c r="B2889" t="inlineStr">
        <is>
          <t>2024-10-01</t>
        </is>
      </c>
      <c r="C2889" t="inlineStr">
        <is>
          <t>MDO</t>
        </is>
      </c>
      <c r="D2889" s="488" t="n">
        <v>-850</v>
      </c>
      <c r="E2889" t="inlineStr">
        <is>
          <t>10/2024</t>
        </is>
      </c>
    </row>
    <row r="2890">
      <c r="A2890" t="inlineStr">
        <is>
          <t>Love Cabaret</t>
        </is>
      </c>
      <c r="B2890" t="inlineStr">
        <is>
          <t>2024-10-01</t>
        </is>
      </c>
      <c r="C2890" t="inlineStr">
        <is>
          <t>MDO Terceirizada - Eventos</t>
        </is>
      </c>
      <c r="D2890" s="488" t="n">
        <v>0</v>
      </c>
      <c r="E2890" t="inlineStr">
        <is>
          <t>10/2024</t>
        </is>
      </c>
    </row>
    <row r="2891">
      <c r="A2891" t="inlineStr">
        <is>
          <t>Love Cabaret</t>
        </is>
      </c>
      <c r="B2891" t="inlineStr">
        <is>
          <t>2024-10-01</t>
        </is>
      </c>
      <c r="C2891" t="inlineStr">
        <is>
          <t>Comissões de Vendas - Eventos</t>
        </is>
      </c>
      <c r="D2891" s="488" t="n">
        <v>-850</v>
      </c>
      <c r="E2891" t="inlineStr">
        <is>
          <t>10/2024</t>
        </is>
      </c>
    </row>
    <row r="2892">
      <c r="A2892" t="inlineStr">
        <is>
          <t>Love Cabaret</t>
        </is>
      </c>
      <c r="B2892" t="inlineStr">
        <is>
          <t>2024-10-01</t>
        </is>
      </c>
      <c r="C2892" t="inlineStr">
        <is>
          <t>Serviços de Terceiros - Eventos</t>
        </is>
      </c>
      <c r="D2892" s="488" t="n">
        <v>0</v>
      </c>
      <c r="E2892" t="inlineStr">
        <is>
          <t>10/2024</t>
        </is>
      </c>
    </row>
    <row r="2893">
      <c r="A2893" t="inlineStr">
        <is>
          <t>Love Cabaret</t>
        </is>
      </c>
      <c r="B2893" t="inlineStr">
        <is>
          <t>2024-10-01</t>
        </is>
      </c>
      <c r="C2893" t="inlineStr">
        <is>
          <t>Serviços Terceirizados - Eventos</t>
        </is>
      </c>
      <c r="D2893" s="488" t="n">
        <v>0</v>
      </c>
      <c r="E2893" t="inlineStr">
        <is>
          <t>10/2024</t>
        </is>
      </c>
    </row>
    <row r="2894">
      <c r="A2894" t="inlineStr">
        <is>
          <t>Love Cabaret</t>
        </is>
      </c>
      <c r="B2894" t="inlineStr">
        <is>
          <t>2024-10-01</t>
        </is>
      </c>
      <c r="C2894" t="inlineStr">
        <is>
          <t>Serviço de Segurança - Eventos</t>
        </is>
      </c>
      <c r="D2894" s="488" t="n">
        <v>0</v>
      </c>
      <c r="E2894" t="inlineStr">
        <is>
          <t>10/2024</t>
        </is>
      </c>
    </row>
    <row r="2895">
      <c r="A2895" t="inlineStr">
        <is>
          <t>Love Cabaret</t>
        </is>
      </c>
      <c r="B2895" t="inlineStr">
        <is>
          <t>2024-10-01</t>
        </is>
      </c>
      <c r="C2895" t="inlineStr">
        <is>
          <t>Artistas e Palestrantes - Eventos</t>
        </is>
      </c>
      <c r="D2895" s="488" t="n">
        <v>0</v>
      </c>
      <c r="E2895" t="inlineStr">
        <is>
          <t>10/2024</t>
        </is>
      </c>
    </row>
    <row r="2896">
      <c r="A2896" t="inlineStr">
        <is>
          <t>Love Cabaret</t>
        </is>
      </c>
      <c r="B2896" t="inlineStr">
        <is>
          <t>2024-10-01</t>
        </is>
      </c>
      <c r="C2896" t="inlineStr">
        <is>
          <t>Decoração - Eventos</t>
        </is>
      </c>
      <c r="D2896" s="488" t="n">
        <v>0</v>
      </c>
      <c r="E2896" t="inlineStr">
        <is>
          <t>10/2024</t>
        </is>
      </c>
    </row>
    <row r="2897">
      <c r="A2897" t="inlineStr">
        <is>
          <t>Love Cabaret</t>
        </is>
      </c>
      <c r="B2897" t="inlineStr">
        <is>
          <t>2024-10-01</t>
        </is>
      </c>
      <c r="C2897" t="inlineStr">
        <is>
          <t>Material de Consumo</t>
        </is>
      </c>
      <c r="D2897" s="488" t="n">
        <v>0</v>
      </c>
      <c r="E2897" t="inlineStr">
        <is>
          <t>10/2024</t>
        </is>
      </c>
    </row>
    <row r="2898">
      <c r="A2898" t="inlineStr">
        <is>
          <t>Love Cabaret</t>
        </is>
      </c>
      <c r="B2898" t="inlineStr">
        <is>
          <t>2024-10-01</t>
        </is>
      </c>
      <c r="C2898" t="inlineStr">
        <is>
          <t>Material Descartável - Eventos</t>
        </is>
      </c>
      <c r="D2898" s="488" t="n">
        <v>0</v>
      </c>
      <c r="E2898" t="inlineStr">
        <is>
          <t>10/2024</t>
        </is>
      </c>
    </row>
    <row r="2899">
      <c r="A2899" t="inlineStr">
        <is>
          <t>Love Cabaret</t>
        </is>
      </c>
      <c r="B2899" t="inlineStr">
        <is>
          <t>2024-10-01</t>
        </is>
      </c>
      <c r="C2899" t="inlineStr">
        <is>
          <t>Brindes e Confraternizações - Eventos</t>
        </is>
      </c>
      <c r="D2899" s="488" t="n">
        <v>0</v>
      </c>
      <c r="E2899" t="inlineStr">
        <is>
          <t>10/2024</t>
        </is>
      </c>
    </row>
    <row r="2900">
      <c r="A2900" t="inlineStr">
        <is>
          <t>Love Cabaret</t>
        </is>
      </c>
      <c r="B2900" t="inlineStr">
        <is>
          <t>2024-10-01</t>
        </is>
      </c>
      <c r="C2900" t="inlineStr">
        <is>
          <t>Material de Escritório - Eventos</t>
        </is>
      </c>
      <c r="D2900" s="488" t="n">
        <v>0</v>
      </c>
      <c r="E2900" t="inlineStr">
        <is>
          <t>10/2024</t>
        </is>
      </c>
    </row>
    <row r="2901">
      <c r="A2901" t="inlineStr">
        <is>
          <t>Love Cabaret</t>
        </is>
      </c>
      <c r="B2901" t="inlineStr">
        <is>
          <t>2024-10-01</t>
        </is>
      </c>
      <c r="C2901" t="inlineStr">
        <is>
          <t>Material de Manutenção - Eventos</t>
        </is>
      </c>
      <c r="D2901" s="488" t="n">
        <v>0</v>
      </c>
      <c r="E2901" t="inlineStr">
        <is>
          <t>10/2024</t>
        </is>
      </c>
    </row>
    <row r="2902">
      <c r="A2902" t="inlineStr">
        <is>
          <t>Love Cabaret</t>
        </is>
      </c>
      <c r="B2902" t="inlineStr">
        <is>
          <t>2024-10-01</t>
        </is>
      </c>
      <c r="C2902" t="inlineStr">
        <is>
          <t>Manutenção Geral</t>
        </is>
      </c>
      <c r="D2902" s="488" t="n">
        <v>0</v>
      </c>
      <c r="E2902" t="inlineStr">
        <is>
          <t>10/2024</t>
        </is>
      </c>
    </row>
    <row r="2903">
      <c r="A2903" t="inlineStr">
        <is>
          <t>Love Cabaret</t>
        </is>
      </c>
      <c r="B2903" t="inlineStr">
        <is>
          <t>2024-10-01</t>
        </is>
      </c>
      <c r="C2903" t="inlineStr">
        <is>
          <t>Serviço de Manutenção - Estrutura - Eventos</t>
        </is>
      </c>
      <c r="D2903" s="488" t="n">
        <v>0</v>
      </c>
      <c r="E2903" t="inlineStr">
        <is>
          <t>10/2024</t>
        </is>
      </c>
    </row>
    <row r="2904">
      <c r="A2904" t="inlineStr">
        <is>
          <t>Love Cabaret</t>
        </is>
      </c>
      <c r="B2904" t="inlineStr">
        <is>
          <t>2024-10-01</t>
        </is>
      </c>
      <c r="C2904" t="inlineStr">
        <is>
          <t>Serviço de Manutenção - Equipamentos - Eventos</t>
        </is>
      </c>
      <c r="D2904" s="488" t="n">
        <v>0</v>
      </c>
      <c r="E2904" t="inlineStr">
        <is>
          <t>10/2024</t>
        </is>
      </c>
    </row>
    <row r="2905">
      <c r="A2905" t="inlineStr">
        <is>
          <t>Love Cabaret</t>
        </is>
      </c>
      <c r="B2905" t="inlineStr">
        <is>
          <t>2024-10-01</t>
        </is>
      </c>
      <c r="C2905" t="inlineStr">
        <is>
          <t>Transportes</t>
        </is>
      </c>
      <c r="D2905" s="488" t="n">
        <v>0</v>
      </c>
      <c r="E2905" t="inlineStr">
        <is>
          <t>10/2024</t>
        </is>
      </c>
    </row>
    <row r="2906">
      <c r="A2906" t="inlineStr">
        <is>
          <t>Love Cabaret</t>
        </is>
      </c>
      <c r="B2906" t="inlineStr">
        <is>
          <t>2024-10-01</t>
        </is>
      </c>
      <c r="C2906" t="inlineStr">
        <is>
          <t>Viagens e Estadias - Eventos</t>
        </is>
      </c>
      <c r="D2906" s="488" t="n">
        <v>0</v>
      </c>
      <c r="E2906" t="inlineStr">
        <is>
          <t>10/2024</t>
        </is>
      </c>
    </row>
    <row r="2907">
      <c r="A2907" t="inlineStr">
        <is>
          <t>Love Cabaret</t>
        </is>
      </c>
      <c r="B2907" t="inlineStr">
        <is>
          <t>2024-10-01</t>
        </is>
      </c>
      <c r="C2907" t="inlineStr">
        <is>
          <t>Transporte Equipe - Eventos</t>
        </is>
      </c>
      <c r="D2907" s="488" t="n">
        <v>0</v>
      </c>
      <c r="E2907" t="inlineStr">
        <is>
          <t>10/2024</t>
        </is>
      </c>
    </row>
    <row r="2908">
      <c r="A2908" t="inlineStr">
        <is>
          <t>Love Cabaret</t>
        </is>
      </c>
      <c r="B2908" t="inlineStr">
        <is>
          <t>2024-10-01</t>
        </is>
      </c>
      <c r="C2908" t="inlineStr">
        <is>
          <t>Fretes e Carretos - Eventos</t>
        </is>
      </c>
      <c r="D2908" s="488" t="n">
        <v>0</v>
      </c>
      <c r="E2908" t="inlineStr">
        <is>
          <t>10/2024</t>
        </is>
      </c>
    </row>
    <row r="2909">
      <c r="A2909" t="inlineStr">
        <is>
          <t>Love Cabaret</t>
        </is>
      </c>
      <c r="B2909" t="inlineStr">
        <is>
          <t>2024-10-01</t>
        </is>
      </c>
      <c r="C2909" t="inlineStr">
        <is>
          <t>Locações</t>
        </is>
      </c>
      <c r="D2909" s="488" t="n">
        <v>-540.61</v>
      </c>
      <c r="E2909" t="inlineStr">
        <is>
          <t>10/2024</t>
        </is>
      </c>
    </row>
    <row r="2910">
      <c r="A2910" t="inlineStr">
        <is>
          <t>Love Cabaret</t>
        </is>
      </c>
      <c r="B2910" t="inlineStr">
        <is>
          <t>2024-10-01</t>
        </is>
      </c>
      <c r="C2910" t="inlineStr">
        <is>
          <t>Locação de Utensílios - Eventos</t>
        </is>
      </c>
      <c r="D2910" s="488" t="n">
        <v>-540.61</v>
      </c>
      <c r="E2910" t="inlineStr">
        <is>
          <t>10/2024</t>
        </is>
      </c>
    </row>
    <row r="2911">
      <c r="A2911" t="inlineStr">
        <is>
          <t>Love Cabaret</t>
        </is>
      </c>
      <c r="B2911" t="inlineStr">
        <is>
          <t>2024-10-01</t>
        </is>
      </c>
      <c r="C2911" t="inlineStr">
        <is>
          <t>Locação de Equipamentos - Eventos</t>
        </is>
      </c>
      <c r="D2911" s="488" t="n">
        <v>0</v>
      </c>
      <c r="E2911" t="inlineStr">
        <is>
          <t>10/2024</t>
        </is>
      </c>
    </row>
    <row r="2912">
      <c r="A2912" t="inlineStr">
        <is>
          <t>Love Cabaret</t>
        </is>
      </c>
      <c r="B2912" t="inlineStr">
        <is>
          <t>2024-10-01</t>
        </is>
      </c>
      <c r="C2912" t="inlineStr">
        <is>
          <t>Locação de Mobiliário - Eventos</t>
        </is>
      </c>
      <c r="D2912" s="488" t="n">
        <v>0</v>
      </c>
      <c r="E2912" t="inlineStr">
        <is>
          <t>10/2024</t>
        </is>
      </c>
    </row>
    <row r="2913">
      <c r="A2913" t="inlineStr">
        <is>
          <t>Love Cabaret</t>
        </is>
      </c>
      <c r="B2913" t="inlineStr">
        <is>
          <t>2024-10-01</t>
        </is>
      </c>
      <c r="C2913" t="inlineStr">
        <is>
          <t>Locação de Coberturas - Eventos</t>
        </is>
      </c>
      <c r="D2913" s="488" t="n">
        <v>0</v>
      </c>
      <c r="E2913" t="inlineStr">
        <is>
          <t>10/2024</t>
        </is>
      </c>
    </row>
    <row r="2914">
      <c r="A2914" t="inlineStr">
        <is>
          <t>Love Cabaret</t>
        </is>
      </c>
      <c r="B2914" t="inlineStr">
        <is>
          <t>2024-10-01</t>
        </is>
      </c>
      <c r="C2914" t="inlineStr">
        <is>
          <t>Repasses Locação de Espaço</t>
        </is>
      </c>
      <c r="D2914" s="488" t="n">
        <v>0</v>
      </c>
      <c r="E2914" t="inlineStr">
        <is>
          <t>10/2024</t>
        </is>
      </c>
    </row>
    <row r="2915">
      <c r="A2915" t="inlineStr">
        <is>
          <t>Love Cabaret</t>
        </is>
      </c>
      <c r="B2915" t="inlineStr">
        <is>
          <t>2024-10-01</t>
        </is>
      </c>
      <c r="C2915" t="inlineStr">
        <is>
          <t>Repasse Gazit - Locação Aroo</t>
        </is>
      </c>
      <c r="D2915" s="488" t="n">
        <v>0</v>
      </c>
      <c r="E2915" t="inlineStr">
        <is>
          <t>10/2024</t>
        </is>
      </c>
    </row>
    <row r="2916">
      <c r="A2916" t="inlineStr">
        <is>
          <t>Love Cabaret</t>
        </is>
      </c>
      <c r="B2916" t="inlineStr">
        <is>
          <t>2024-10-01</t>
        </is>
      </c>
      <c r="C2916" t="inlineStr">
        <is>
          <t>Repasse Gazit - Locação Anexo Abaru</t>
        </is>
      </c>
      <c r="D2916" s="488" t="n">
        <v>0</v>
      </c>
      <c r="E2916" t="inlineStr">
        <is>
          <t>10/2024</t>
        </is>
      </c>
    </row>
    <row r="2917">
      <c r="A2917" t="inlineStr">
        <is>
          <t>Love Cabaret</t>
        </is>
      </c>
      <c r="B2917" t="inlineStr">
        <is>
          <t>2024-10-01</t>
        </is>
      </c>
      <c r="C2917" t="inlineStr">
        <is>
          <t>% sobre Receita de Eventos</t>
        </is>
      </c>
      <c r="D2917" s="488" t="n">
        <v>-0.01</v>
      </c>
      <c r="E2917" t="inlineStr">
        <is>
          <t>10/2024</t>
        </is>
      </c>
    </row>
    <row r="2918">
      <c r="A2918" t="inlineStr">
        <is>
          <t>Love Cabaret</t>
        </is>
      </c>
      <c r="B2918" t="inlineStr">
        <is>
          <t>2024-10-01</t>
        </is>
      </c>
      <c r="C2918" t="inlineStr">
        <is>
          <t>% sobre Receita Bruta</t>
        </is>
      </c>
      <c r="D2918" s="488" t="n">
        <v>0</v>
      </c>
      <c r="E2918" t="inlineStr">
        <is>
          <t>10/2024</t>
        </is>
      </c>
    </row>
    <row r="2919">
      <c r="A2919" t="inlineStr">
        <is>
          <t>Love Cabaret</t>
        </is>
      </c>
      <c r="B2919" t="inlineStr">
        <is>
          <t>2024-10-01</t>
        </is>
      </c>
      <c r="C2919" t="inlineStr">
        <is>
          <t>(-) Dedução da Gorjeta</t>
        </is>
      </c>
      <c r="D2919" s="488" t="n">
        <v>-30241.78</v>
      </c>
      <c r="E2919" t="inlineStr">
        <is>
          <t>10/2024</t>
        </is>
      </c>
    </row>
    <row r="2920">
      <c r="A2920" t="inlineStr">
        <is>
          <t>Love Cabaret</t>
        </is>
      </c>
      <c r="B2920" t="inlineStr">
        <is>
          <t>2024-10-01</t>
        </is>
      </c>
      <c r="C2920" t="inlineStr">
        <is>
          <t>-  Comissões e Gorjeta</t>
        </is>
      </c>
      <c r="D2920" s="488" t="n">
        <v>-30241.78</v>
      </c>
      <c r="E2920" t="inlineStr">
        <is>
          <t>10/2024</t>
        </is>
      </c>
    </row>
    <row r="2921">
      <c r="A2921" t="inlineStr">
        <is>
          <t>Love Cabaret</t>
        </is>
      </c>
      <c r="B2921" t="inlineStr">
        <is>
          <t>2024-10-01</t>
        </is>
      </c>
      <c r="C2921" t="inlineStr">
        <is>
          <t>% sobre Receita Bruta</t>
        </is>
      </c>
      <c r="D2921" s="488" t="n">
        <v>-0.05</v>
      </c>
      <c r="E2921" t="inlineStr">
        <is>
          <t>10/2024</t>
        </is>
      </c>
    </row>
    <row r="2922">
      <c r="A2922" t="inlineStr">
        <is>
          <t>Love Cabaret</t>
        </is>
      </c>
      <c r="B2922" t="inlineStr">
        <is>
          <t>2024-10-01</t>
        </is>
      </c>
      <c r="C2922" t="inlineStr">
        <is>
          <t>(-) Deduções sobre Venda</t>
        </is>
      </c>
      <c r="D2922" s="488" t="n">
        <v>-3431.31</v>
      </c>
      <c r="E2922" t="inlineStr">
        <is>
          <t>10/2024</t>
        </is>
      </c>
    </row>
    <row r="2923">
      <c r="A2923" t="inlineStr">
        <is>
          <t>Love Cabaret</t>
        </is>
      </c>
      <c r="B2923" t="inlineStr">
        <is>
          <t>2024-10-01</t>
        </is>
      </c>
      <c r="C2923" t="inlineStr">
        <is>
          <t>Meios de pagamento</t>
        </is>
      </c>
      <c r="D2923" s="488" t="n">
        <v>-3431.31</v>
      </c>
      <c r="E2923" t="inlineStr">
        <is>
          <t>10/2024</t>
        </is>
      </c>
    </row>
    <row r="2924">
      <c r="A2924" t="inlineStr">
        <is>
          <t>Love Cabaret</t>
        </is>
      </c>
      <c r="B2924" t="inlineStr">
        <is>
          <t>2024-10-01</t>
        </is>
      </c>
      <c r="C2924" t="inlineStr">
        <is>
          <t>Meios de pagamento - Delivery</t>
        </is>
      </c>
      <c r="D2924" s="488" t="n">
        <v>0</v>
      </c>
      <c r="E2924" t="inlineStr">
        <is>
          <t>10/2024</t>
        </is>
      </c>
    </row>
    <row r="2925">
      <c r="A2925" t="inlineStr">
        <is>
          <t>Love Cabaret</t>
        </is>
      </c>
      <c r="B2925" t="inlineStr">
        <is>
          <t>2024-10-01</t>
        </is>
      </c>
      <c r="C2925" t="inlineStr">
        <is>
          <t>Inadimplência</t>
        </is>
      </c>
      <c r="D2925" s="488" t="n">
        <v>0</v>
      </c>
      <c r="E2925" t="inlineStr">
        <is>
          <t>10/2024</t>
        </is>
      </c>
    </row>
    <row r="2926">
      <c r="A2926" t="inlineStr">
        <is>
          <t>Love Cabaret</t>
        </is>
      </c>
      <c r="B2926" t="inlineStr">
        <is>
          <t>2024-10-01</t>
        </is>
      </c>
      <c r="C2926" t="inlineStr">
        <is>
          <t>Outros D</t>
        </is>
      </c>
      <c r="D2926" s="488" t="n">
        <v>0</v>
      </c>
      <c r="E2926" t="inlineStr">
        <is>
          <t>10/2024</t>
        </is>
      </c>
    </row>
    <row r="2927">
      <c r="A2927" t="inlineStr">
        <is>
          <t>Love Cabaret</t>
        </is>
      </c>
      <c r="B2927" t="inlineStr">
        <is>
          <t>2024-10-01</t>
        </is>
      </c>
      <c r="C2927" t="inlineStr">
        <is>
          <t>% sobre Receita Bruta</t>
        </is>
      </c>
      <c r="D2927" s="488" t="n">
        <v>-0.01</v>
      </c>
      <c r="E2927" t="inlineStr">
        <is>
          <t>10/2024</t>
        </is>
      </c>
    </row>
    <row r="2928">
      <c r="A2928" t="inlineStr">
        <is>
          <t>Love Cabaret</t>
        </is>
      </c>
      <c r="B2928" t="inlineStr">
        <is>
          <t>2024-10-01</t>
        </is>
      </c>
      <c r="C2928" t="inlineStr">
        <is>
          <t>MARGEM BRUTA DE CONTRIBUIÇÃO</t>
        </is>
      </c>
      <c r="D2928" s="488" t="n">
        <v>344232.01</v>
      </c>
      <c r="E2928" t="inlineStr">
        <is>
          <t>10/2024</t>
        </is>
      </c>
    </row>
    <row r="2929">
      <c r="A2929" t="inlineStr">
        <is>
          <t>Love Cabaret</t>
        </is>
      </c>
      <c r="B2929" t="inlineStr">
        <is>
          <t>2024-10-01</t>
        </is>
      </c>
      <c r="C2929" t="inlineStr">
        <is>
          <t>% sobre Receita</t>
        </is>
      </c>
      <c r="D2929" s="488" t="n">
        <v>0.5600000000000001</v>
      </c>
      <c r="E2929" t="inlineStr">
        <is>
          <t>10/2024</t>
        </is>
      </c>
    </row>
    <row r="2930">
      <c r="A2930" t="inlineStr">
        <is>
          <t>Love Cabaret</t>
        </is>
      </c>
      <c r="B2930" t="inlineStr">
        <is>
          <t>2024-10-01</t>
        </is>
      </c>
      <c r="C2930" t="inlineStr">
        <is>
          <t>PESSOAL</t>
        </is>
      </c>
      <c r="D2930" s="488" t="n">
        <v>-124090.23</v>
      </c>
      <c r="E2930" t="inlineStr">
        <is>
          <t>10/2024</t>
        </is>
      </c>
    </row>
    <row r="2931">
      <c r="A2931" t="inlineStr">
        <is>
          <t>Love Cabaret</t>
        </is>
      </c>
      <c r="B2931" t="inlineStr">
        <is>
          <t>2024-10-01</t>
        </is>
      </c>
      <c r="C2931" t="inlineStr">
        <is>
          <t>PJ</t>
        </is>
      </c>
      <c r="D2931" s="488" t="n">
        <v>-39627</v>
      </c>
      <c r="E2931" t="inlineStr">
        <is>
          <t>10/2024</t>
        </is>
      </c>
    </row>
    <row r="2932">
      <c r="A2932" t="inlineStr">
        <is>
          <t>Love Cabaret</t>
        </is>
      </c>
      <c r="B2932" t="inlineStr">
        <is>
          <t>2024-10-01</t>
        </is>
      </c>
      <c r="C2932" t="inlineStr">
        <is>
          <t>- Squad</t>
        </is>
      </c>
      <c r="D2932" s="488" t="n">
        <v>-23727</v>
      </c>
      <c r="E2932" t="inlineStr">
        <is>
          <t>10/2024</t>
        </is>
      </c>
    </row>
    <row r="2933">
      <c r="A2933" t="inlineStr">
        <is>
          <t>Love Cabaret</t>
        </is>
      </c>
      <c r="B2933" t="inlineStr">
        <is>
          <t>2024-10-01</t>
        </is>
      </c>
      <c r="C2933" t="inlineStr">
        <is>
          <t>- Gerente</t>
        </is>
      </c>
      <c r="D2933" s="488" t="n">
        <v>0</v>
      </c>
      <c r="E2933" t="inlineStr">
        <is>
          <t>10/2024</t>
        </is>
      </c>
    </row>
    <row r="2934">
      <c r="A2934" t="inlineStr">
        <is>
          <t>Love Cabaret</t>
        </is>
      </c>
      <c r="B2934" t="inlineStr">
        <is>
          <t>2024-10-01</t>
        </is>
      </c>
      <c r="C2934" t="inlineStr">
        <is>
          <t>- Subgerente</t>
        </is>
      </c>
      <c r="D2934" s="488" t="n">
        <v>0</v>
      </c>
      <c r="E2934" t="inlineStr">
        <is>
          <t>10/2024</t>
        </is>
      </c>
    </row>
    <row r="2935">
      <c r="A2935" t="inlineStr">
        <is>
          <t>Love Cabaret</t>
        </is>
      </c>
      <c r="B2935" t="inlineStr">
        <is>
          <t>2024-10-01</t>
        </is>
      </c>
      <c r="C2935" t="inlineStr">
        <is>
          <t>- Coordenador</t>
        </is>
      </c>
      <c r="D2935" s="488" t="n">
        <v>-8400</v>
      </c>
      <c r="E2935" t="inlineStr">
        <is>
          <t>10/2024</t>
        </is>
      </c>
    </row>
    <row r="2936">
      <c r="A2936" t="inlineStr">
        <is>
          <t>Love Cabaret</t>
        </is>
      </c>
      <c r="B2936" t="inlineStr">
        <is>
          <t>2024-10-01</t>
        </is>
      </c>
      <c r="C2936" t="inlineStr">
        <is>
          <t>- Administrativa</t>
        </is>
      </c>
      <c r="D2936" s="488" t="n">
        <v>-3500</v>
      </c>
      <c r="E2936" t="inlineStr">
        <is>
          <t>10/2024</t>
        </is>
      </c>
    </row>
    <row r="2937">
      <c r="A2937" t="inlineStr">
        <is>
          <t>Love Cabaret</t>
        </is>
      </c>
      <c r="B2937" t="inlineStr">
        <is>
          <t>2024-10-01</t>
        </is>
      </c>
      <c r="C2937" t="inlineStr">
        <is>
          <t>- Chefe de Cozinha</t>
        </is>
      </c>
      <c r="D2937" s="488" t="n">
        <v>0</v>
      </c>
      <c r="E2937" t="inlineStr">
        <is>
          <t>10/2024</t>
        </is>
      </c>
    </row>
    <row r="2938">
      <c r="A2938" t="inlineStr">
        <is>
          <t>Love Cabaret</t>
        </is>
      </c>
      <c r="B2938" t="inlineStr">
        <is>
          <t>2024-10-01</t>
        </is>
      </c>
      <c r="C2938" t="inlineStr">
        <is>
          <t>- Chefe de Bar</t>
        </is>
      </c>
      <c r="D2938" s="488" t="n">
        <v>-4000</v>
      </c>
      <c r="E2938" t="inlineStr">
        <is>
          <t>10/2024</t>
        </is>
      </c>
    </row>
    <row r="2939">
      <c r="A2939" t="inlineStr">
        <is>
          <t>Love Cabaret</t>
        </is>
      </c>
      <c r="B2939" t="inlineStr">
        <is>
          <t>2024-10-01</t>
        </is>
      </c>
      <c r="C2939" t="inlineStr">
        <is>
          <t>- Sub Chefe de Cozinha</t>
        </is>
      </c>
      <c r="D2939" s="488" t="n">
        <v>0</v>
      </c>
      <c r="E2939" t="inlineStr">
        <is>
          <t>10/2024</t>
        </is>
      </c>
    </row>
    <row r="2940">
      <c r="A2940" t="inlineStr">
        <is>
          <t>Love Cabaret</t>
        </is>
      </c>
      <c r="B2940" t="inlineStr">
        <is>
          <t>2024-10-01</t>
        </is>
      </c>
      <c r="C2940" t="inlineStr">
        <is>
          <t>- Sub Chefe De Bar</t>
        </is>
      </c>
      <c r="D2940" s="488" t="n">
        <v>0</v>
      </c>
      <c r="E2940" t="inlineStr">
        <is>
          <t>10/2024</t>
        </is>
      </c>
    </row>
    <row r="2941">
      <c r="A2941" t="inlineStr">
        <is>
          <t>Love Cabaret</t>
        </is>
      </c>
      <c r="B2941" t="inlineStr">
        <is>
          <t>2024-10-01</t>
        </is>
      </c>
      <c r="C2941" t="inlineStr">
        <is>
          <t>- Maitre</t>
        </is>
      </c>
      <c r="D2941" s="488" t="n">
        <v>0</v>
      </c>
      <c r="E2941" t="inlineStr">
        <is>
          <t>10/2024</t>
        </is>
      </c>
    </row>
    <row r="2942">
      <c r="A2942" t="inlineStr">
        <is>
          <t>Love Cabaret</t>
        </is>
      </c>
      <c r="B2942" t="inlineStr">
        <is>
          <t>2024-10-01</t>
        </is>
      </c>
      <c r="C2942" t="inlineStr">
        <is>
          <t>- Chefe de Fila</t>
        </is>
      </c>
      <c r="D2942" s="488" t="n">
        <v>0</v>
      </c>
      <c r="E2942" t="inlineStr">
        <is>
          <t>10/2024</t>
        </is>
      </c>
    </row>
    <row r="2943">
      <c r="A2943" t="inlineStr">
        <is>
          <t>Love Cabaret</t>
        </is>
      </c>
      <c r="B2943" t="inlineStr">
        <is>
          <t>2024-10-01</t>
        </is>
      </c>
      <c r="C2943" t="inlineStr">
        <is>
          <t>- Hostess</t>
        </is>
      </c>
      <c r="D2943" s="488" t="n">
        <v>0</v>
      </c>
      <c r="E2943" t="inlineStr">
        <is>
          <t>10/2024</t>
        </is>
      </c>
    </row>
    <row r="2944">
      <c r="A2944" t="inlineStr">
        <is>
          <t>Love Cabaret</t>
        </is>
      </c>
      <c r="B2944" t="inlineStr">
        <is>
          <t>2024-10-01</t>
        </is>
      </c>
      <c r="C2944" t="inlineStr">
        <is>
          <t>MDO CLT - Salário</t>
        </is>
      </c>
      <c r="D2944" s="488" t="n">
        <v>-2868.23</v>
      </c>
      <c r="E2944" t="inlineStr">
        <is>
          <t>10/2024</t>
        </is>
      </c>
    </row>
    <row r="2945">
      <c r="A2945" t="inlineStr">
        <is>
          <t>Love Cabaret</t>
        </is>
      </c>
      <c r="B2945" t="inlineStr">
        <is>
          <t>2024-10-01</t>
        </is>
      </c>
      <c r="C2945" t="inlineStr">
        <is>
          <t>-  Maitre</t>
        </is>
      </c>
      <c r="D2945" s="488" t="n">
        <v>0</v>
      </c>
      <c r="E2945" t="inlineStr">
        <is>
          <t>10/2024</t>
        </is>
      </c>
    </row>
    <row r="2946">
      <c r="A2946" t="inlineStr">
        <is>
          <t>Love Cabaret</t>
        </is>
      </c>
      <c r="B2946" t="inlineStr">
        <is>
          <t>2024-10-01</t>
        </is>
      </c>
      <c r="C2946" t="inlineStr">
        <is>
          <t>-  Garçon III</t>
        </is>
      </c>
      <c r="D2946" s="488" t="n">
        <v>0</v>
      </c>
      <c r="E2946" t="inlineStr">
        <is>
          <t>10/2024</t>
        </is>
      </c>
    </row>
    <row r="2947">
      <c r="A2947" t="inlineStr">
        <is>
          <t>Love Cabaret</t>
        </is>
      </c>
      <c r="B2947" t="inlineStr">
        <is>
          <t>2024-10-01</t>
        </is>
      </c>
      <c r="C2947" t="inlineStr">
        <is>
          <t>-  Garçon II</t>
        </is>
      </c>
      <c r="D2947" s="488" t="n">
        <v>0</v>
      </c>
      <c r="E2947" t="inlineStr">
        <is>
          <t>10/2024</t>
        </is>
      </c>
    </row>
    <row r="2948">
      <c r="A2948" t="inlineStr">
        <is>
          <t>Love Cabaret</t>
        </is>
      </c>
      <c r="B2948" t="inlineStr">
        <is>
          <t>2024-10-01</t>
        </is>
      </c>
      <c r="C2948" t="inlineStr">
        <is>
          <t>-  Garçon I</t>
        </is>
      </c>
      <c r="D2948" s="488" t="n">
        <v>0</v>
      </c>
      <c r="E2948" t="inlineStr">
        <is>
          <t>10/2024</t>
        </is>
      </c>
    </row>
    <row r="2949">
      <c r="A2949" t="inlineStr">
        <is>
          <t>Love Cabaret</t>
        </is>
      </c>
      <c r="B2949" t="inlineStr">
        <is>
          <t>2024-10-01</t>
        </is>
      </c>
      <c r="C2949" t="inlineStr">
        <is>
          <t>-  Passador de Chopp</t>
        </is>
      </c>
      <c r="D2949" s="488" t="n">
        <v>0</v>
      </c>
      <c r="E2949" t="inlineStr">
        <is>
          <t>10/2024</t>
        </is>
      </c>
    </row>
    <row r="2950">
      <c r="A2950" t="inlineStr">
        <is>
          <t>Love Cabaret</t>
        </is>
      </c>
      <c r="B2950" t="inlineStr">
        <is>
          <t>2024-10-01</t>
        </is>
      </c>
      <c r="C2950" t="inlineStr">
        <is>
          <t>-  Cumin</t>
        </is>
      </c>
      <c r="D2950" s="488" t="n">
        <v>0</v>
      </c>
      <c r="E2950" t="inlineStr">
        <is>
          <t>10/2024</t>
        </is>
      </c>
    </row>
    <row r="2951">
      <c r="A2951" t="inlineStr">
        <is>
          <t>Love Cabaret</t>
        </is>
      </c>
      <c r="B2951" t="inlineStr">
        <is>
          <t>2024-10-01</t>
        </is>
      </c>
      <c r="C2951" t="inlineStr">
        <is>
          <t>-  Sub Chefe de Bar</t>
        </is>
      </c>
      <c r="D2951" s="488" t="n">
        <v>0</v>
      </c>
      <c r="E2951" t="inlineStr">
        <is>
          <t>10/2024</t>
        </is>
      </c>
    </row>
    <row r="2952">
      <c r="A2952" t="inlineStr">
        <is>
          <t>Love Cabaret</t>
        </is>
      </c>
      <c r="B2952" t="inlineStr">
        <is>
          <t>2024-10-01</t>
        </is>
      </c>
      <c r="C2952" t="inlineStr">
        <is>
          <t>-  Bartender III</t>
        </is>
      </c>
      <c r="D2952" s="488" t="n">
        <v>0</v>
      </c>
      <c r="E2952" t="inlineStr">
        <is>
          <t>10/2024</t>
        </is>
      </c>
    </row>
    <row r="2953">
      <c r="A2953" t="inlineStr">
        <is>
          <t>Love Cabaret</t>
        </is>
      </c>
      <c r="B2953" t="inlineStr">
        <is>
          <t>2024-10-01</t>
        </is>
      </c>
      <c r="C2953" t="inlineStr">
        <is>
          <t>-  Bartender II</t>
        </is>
      </c>
      <c r="D2953" s="488" t="n">
        <v>0</v>
      </c>
      <c r="E2953" t="inlineStr">
        <is>
          <t>10/2024</t>
        </is>
      </c>
    </row>
    <row r="2954">
      <c r="A2954" t="inlineStr">
        <is>
          <t>Love Cabaret</t>
        </is>
      </c>
      <c r="B2954" t="inlineStr">
        <is>
          <t>2024-10-01</t>
        </is>
      </c>
      <c r="C2954" t="inlineStr">
        <is>
          <t>-  Bartender I</t>
        </is>
      </c>
      <c r="D2954" s="488" t="n">
        <v>0</v>
      </c>
      <c r="E2954" t="inlineStr">
        <is>
          <t>10/2024</t>
        </is>
      </c>
    </row>
    <row r="2955">
      <c r="A2955" t="inlineStr">
        <is>
          <t>Love Cabaret</t>
        </is>
      </c>
      <c r="B2955" t="inlineStr">
        <is>
          <t>2024-10-01</t>
        </is>
      </c>
      <c r="C2955" t="inlineStr">
        <is>
          <t>-  Bar Back</t>
        </is>
      </c>
      <c r="D2955" s="488" t="n">
        <v>0</v>
      </c>
      <c r="E2955" t="inlineStr">
        <is>
          <t>10/2024</t>
        </is>
      </c>
    </row>
    <row r="2956">
      <c r="A2956" t="inlineStr">
        <is>
          <t>Love Cabaret</t>
        </is>
      </c>
      <c r="B2956" t="inlineStr">
        <is>
          <t>2024-10-01</t>
        </is>
      </c>
      <c r="C2956" t="inlineStr">
        <is>
          <t>-  Barista III</t>
        </is>
      </c>
      <c r="D2956" s="488" t="n">
        <v>0</v>
      </c>
      <c r="E2956" t="inlineStr">
        <is>
          <t>10/2024</t>
        </is>
      </c>
    </row>
    <row r="2957">
      <c r="A2957" t="inlineStr">
        <is>
          <t>Love Cabaret</t>
        </is>
      </c>
      <c r="B2957" t="inlineStr">
        <is>
          <t>2024-10-01</t>
        </is>
      </c>
      <c r="C2957" t="inlineStr">
        <is>
          <t>-  Barista II</t>
        </is>
      </c>
      <c r="D2957" s="488" t="n">
        <v>0</v>
      </c>
      <c r="E2957" t="inlineStr">
        <is>
          <t>10/2024</t>
        </is>
      </c>
    </row>
    <row r="2958">
      <c r="A2958" t="inlineStr">
        <is>
          <t>Love Cabaret</t>
        </is>
      </c>
      <c r="B2958" t="inlineStr">
        <is>
          <t>2024-10-01</t>
        </is>
      </c>
      <c r="C2958" t="inlineStr">
        <is>
          <t>-  Barista I</t>
        </is>
      </c>
      <c r="D2958" s="488" t="n">
        <v>0</v>
      </c>
      <c r="E2958" t="inlineStr">
        <is>
          <t>10/2024</t>
        </is>
      </c>
    </row>
    <row r="2959">
      <c r="A2959" t="inlineStr">
        <is>
          <t>Love Cabaret</t>
        </is>
      </c>
      <c r="B2959" t="inlineStr">
        <is>
          <t>2024-10-01</t>
        </is>
      </c>
      <c r="C2959" t="inlineStr">
        <is>
          <t>-  Chopeiro III</t>
        </is>
      </c>
      <c r="D2959" s="488" t="n">
        <v>0</v>
      </c>
      <c r="E2959" t="inlineStr">
        <is>
          <t>10/2024</t>
        </is>
      </c>
    </row>
    <row r="2960">
      <c r="A2960" t="inlineStr">
        <is>
          <t>Love Cabaret</t>
        </is>
      </c>
      <c r="B2960" t="inlineStr">
        <is>
          <t>2024-10-01</t>
        </is>
      </c>
      <c r="C2960" t="inlineStr">
        <is>
          <t>-  Chopeiro II</t>
        </is>
      </c>
      <c r="D2960" s="488" t="n">
        <v>0</v>
      </c>
      <c r="E2960" t="inlineStr">
        <is>
          <t>10/2024</t>
        </is>
      </c>
    </row>
    <row r="2961">
      <c r="A2961" t="inlineStr">
        <is>
          <t>Love Cabaret</t>
        </is>
      </c>
      <c r="B2961" t="inlineStr">
        <is>
          <t>2024-10-01</t>
        </is>
      </c>
      <c r="C2961" t="inlineStr">
        <is>
          <t>-  Chopeiro I</t>
        </is>
      </c>
      <c r="D2961" s="488" t="n">
        <v>0</v>
      </c>
      <c r="E2961" t="inlineStr">
        <is>
          <t>10/2024</t>
        </is>
      </c>
    </row>
    <row r="2962">
      <c r="A2962" t="inlineStr">
        <is>
          <t>Love Cabaret</t>
        </is>
      </c>
      <c r="B2962" t="inlineStr">
        <is>
          <t>2024-10-01</t>
        </is>
      </c>
      <c r="C2962" t="inlineStr">
        <is>
          <t>-  Sub Chefe de Cozinha</t>
        </is>
      </c>
      <c r="D2962" s="488" t="n">
        <v>0</v>
      </c>
      <c r="E2962" t="inlineStr">
        <is>
          <t>10/2024</t>
        </is>
      </c>
    </row>
    <row r="2963">
      <c r="A2963" t="inlineStr">
        <is>
          <t>Love Cabaret</t>
        </is>
      </c>
      <c r="B2963" t="inlineStr">
        <is>
          <t>2024-10-01</t>
        </is>
      </c>
      <c r="C2963" t="inlineStr">
        <is>
          <t>-  Cozinheiro Líder</t>
        </is>
      </c>
      <c r="D2963" s="488" t="n">
        <v>0</v>
      </c>
      <c r="E2963" t="inlineStr">
        <is>
          <t>10/2024</t>
        </is>
      </c>
    </row>
    <row r="2964">
      <c r="A2964" t="inlineStr">
        <is>
          <t>Love Cabaret</t>
        </is>
      </c>
      <c r="B2964" t="inlineStr">
        <is>
          <t>2024-10-01</t>
        </is>
      </c>
      <c r="C2964" t="inlineStr">
        <is>
          <t>-  Cozinheiro III</t>
        </is>
      </c>
      <c r="D2964" s="488" t="n">
        <v>0</v>
      </c>
      <c r="E2964" t="inlineStr">
        <is>
          <t>10/2024</t>
        </is>
      </c>
    </row>
    <row r="2965">
      <c r="A2965" t="inlineStr">
        <is>
          <t>Love Cabaret</t>
        </is>
      </c>
      <c r="B2965" t="inlineStr">
        <is>
          <t>2024-10-01</t>
        </is>
      </c>
      <c r="C2965" t="inlineStr">
        <is>
          <t>-  Cozinheiro II</t>
        </is>
      </c>
      <c r="D2965" s="488" t="n">
        <v>0</v>
      </c>
      <c r="E2965" t="inlineStr">
        <is>
          <t>10/2024</t>
        </is>
      </c>
    </row>
    <row r="2966">
      <c r="A2966" t="inlineStr">
        <is>
          <t>Love Cabaret</t>
        </is>
      </c>
      <c r="B2966" t="inlineStr">
        <is>
          <t>2024-10-01</t>
        </is>
      </c>
      <c r="C2966" t="inlineStr">
        <is>
          <t>-  Cozinheiro I</t>
        </is>
      </c>
      <c r="D2966" s="488" t="n">
        <v>0</v>
      </c>
      <c r="E2966" t="inlineStr">
        <is>
          <t>10/2024</t>
        </is>
      </c>
    </row>
    <row r="2967">
      <c r="A2967" t="inlineStr">
        <is>
          <t>Love Cabaret</t>
        </is>
      </c>
      <c r="B2967" t="inlineStr">
        <is>
          <t>2024-10-01</t>
        </is>
      </c>
      <c r="C2967" t="inlineStr">
        <is>
          <t>-  Ajud cozinha</t>
        </is>
      </c>
      <c r="D2967" s="488" t="n">
        <v>0</v>
      </c>
      <c r="E2967" t="inlineStr">
        <is>
          <t>10/2024</t>
        </is>
      </c>
    </row>
    <row r="2968">
      <c r="A2968" t="inlineStr">
        <is>
          <t>Love Cabaret</t>
        </is>
      </c>
      <c r="B2968" t="inlineStr">
        <is>
          <t>2024-10-01</t>
        </is>
      </c>
      <c r="C2968" t="inlineStr">
        <is>
          <t>-  Saladeiro</t>
        </is>
      </c>
      <c r="D2968" s="488" t="n">
        <v>0</v>
      </c>
      <c r="E2968" t="inlineStr">
        <is>
          <t>10/2024</t>
        </is>
      </c>
    </row>
    <row r="2969">
      <c r="A2969" t="inlineStr">
        <is>
          <t>Love Cabaret</t>
        </is>
      </c>
      <c r="B2969" t="inlineStr">
        <is>
          <t>2024-10-01</t>
        </is>
      </c>
      <c r="C2969" t="inlineStr">
        <is>
          <t>-  Pia</t>
        </is>
      </c>
      <c r="D2969" s="488" t="n">
        <v>0</v>
      </c>
      <c r="E2969" t="inlineStr">
        <is>
          <t>10/2024</t>
        </is>
      </c>
    </row>
    <row r="2970">
      <c r="A2970" t="inlineStr">
        <is>
          <t>Love Cabaret</t>
        </is>
      </c>
      <c r="B2970" t="inlineStr">
        <is>
          <t>2024-10-01</t>
        </is>
      </c>
      <c r="C2970" t="inlineStr">
        <is>
          <t>-  Sub Chefe de Confeitaria</t>
        </is>
      </c>
      <c r="D2970" s="488" t="n">
        <v>0</v>
      </c>
      <c r="E2970" t="inlineStr">
        <is>
          <t>10/2024</t>
        </is>
      </c>
    </row>
    <row r="2971">
      <c r="A2971" t="inlineStr">
        <is>
          <t>Love Cabaret</t>
        </is>
      </c>
      <c r="B2971" t="inlineStr">
        <is>
          <t>2024-10-01</t>
        </is>
      </c>
      <c r="C2971" t="inlineStr">
        <is>
          <t>-  Confeiteiro III</t>
        </is>
      </c>
      <c r="D2971" s="488" t="n">
        <v>0</v>
      </c>
      <c r="E2971" t="inlineStr">
        <is>
          <t>10/2024</t>
        </is>
      </c>
    </row>
    <row r="2972">
      <c r="A2972" t="inlineStr">
        <is>
          <t>Love Cabaret</t>
        </is>
      </c>
      <c r="B2972" t="inlineStr">
        <is>
          <t>2024-10-01</t>
        </is>
      </c>
      <c r="C2972" t="inlineStr">
        <is>
          <t>-  Confeiteiro II</t>
        </is>
      </c>
      <c r="D2972" s="488" t="n">
        <v>0</v>
      </c>
      <c r="E2972" t="inlineStr">
        <is>
          <t>10/2024</t>
        </is>
      </c>
    </row>
    <row r="2973">
      <c r="A2973" t="inlineStr">
        <is>
          <t>Love Cabaret</t>
        </is>
      </c>
      <c r="B2973" t="inlineStr">
        <is>
          <t>2024-10-01</t>
        </is>
      </c>
      <c r="C2973" t="inlineStr">
        <is>
          <t>-  Confeiteiro I</t>
        </is>
      </c>
      <c r="D2973" s="488" t="n">
        <v>0</v>
      </c>
      <c r="E2973" t="inlineStr">
        <is>
          <t>10/2024</t>
        </is>
      </c>
    </row>
    <row r="2974">
      <c r="A2974" t="inlineStr">
        <is>
          <t>Love Cabaret</t>
        </is>
      </c>
      <c r="B2974" t="inlineStr">
        <is>
          <t>2024-10-01</t>
        </is>
      </c>
      <c r="C2974" t="inlineStr">
        <is>
          <t>-  Copeiro</t>
        </is>
      </c>
      <c r="D2974" s="488" t="n">
        <v>0</v>
      </c>
      <c r="E2974" t="inlineStr">
        <is>
          <t>10/2024</t>
        </is>
      </c>
    </row>
    <row r="2975">
      <c r="A2975" t="inlineStr">
        <is>
          <t>Love Cabaret</t>
        </is>
      </c>
      <c r="B2975" t="inlineStr">
        <is>
          <t>2024-10-01</t>
        </is>
      </c>
      <c r="C2975" t="inlineStr">
        <is>
          <t>-  Pizzaiolo</t>
        </is>
      </c>
      <c r="D2975" s="488" t="n">
        <v>0</v>
      </c>
      <c r="E2975" t="inlineStr">
        <is>
          <t>10/2024</t>
        </is>
      </c>
    </row>
    <row r="2976">
      <c r="A2976" t="inlineStr">
        <is>
          <t>Love Cabaret</t>
        </is>
      </c>
      <c r="B2976" t="inlineStr">
        <is>
          <t>2024-10-01</t>
        </is>
      </c>
      <c r="C2976" t="inlineStr">
        <is>
          <t>-  Ajudante de Pizzaiolo</t>
        </is>
      </c>
      <c r="D2976" s="488" t="n">
        <v>0</v>
      </c>
      <c r="E2976" t="inlineStr">
        <is>
          <t>10/2024</t>
        </is>
      </c>
    </row>
    <row r="2977">
      <c r="A2977" t="inlineStr">
        <is>
          <t>Love Cabaret</t>
        </is>
      </c>
      <c r="B2977" t="inlineStr">
        <is>
          <t>2024-10-01</t>
        </is>
      </c>
      <c r="C2977" t="inlineStr">
        <is>
          <t>-  Boqueta</t>
        </is>
      </c>
      <c r="D2977" s="488" t="n">
        <v>0</v>
      </c>
      <c r="E2977" t="inlineStr">
        <is>
          <t>10/2024</t>
        </is>
      </c>
    </row>
    <row r="2978">
      <c r="A2978" t="inlineStr">
        <is>
          <t>Love Cabaret</t>
        </is>
      </c>
      <c r="B2978" t="inlineStr">
        <is>
          <t>2024-10-01</t>
        </is>
      </c>
      <c r="C2978" t="inlineStr">
        <is>
          <t>-  Churrasqueiro I</t>
        </is>
      </c>
      <c r="D2978" s="488" t="n">
        <v>0</v>
      </c>
      <c r="E2978" t="inlineStr">
        <is>
          <t>10/2024</t>
        </is>
      </c>
    </row>
    <row r="2979">
      <c r="A2979" t="inlineStr">
        <is>
          <t>Love Cabaret</t>
        </is>
      </c>
      <c r="B2979" t="inlineStr">
        <is>
          <t>2024-10-01</t>
        </is>
      </c>
      <c r="C2979" t="inlineStr">
        <is>
          <t>-  Churrasqueiro II</t>
        </is>
      </c>
      <c r="D2979" s="488" t="n">
        <v>0</v>
      </c>
      <c r="E2979" t="inlineStr">
        <is>
          <t>10/2024</t>
        </is>
      </c>
    </row>
    <row r="2980">
      <c r="A2980" t="inlineStr">
        <is>
          <t>Love Cabaret</t>
        </is>
      </c>
      <c r="B2980" t="inlineStr">
        <is>
          <t>2024-10-01</t>
        </is>
      </c>
      <c r="C2980" t="inlineStr">
        <is>
          <t>-  Churrasqueiro III</t>
        </is>
      </c>
      <c r="D2980" s="488" t="n">
        <v>0</v>
      </c>
      <c r="E2980" t="inlineStr">
        <is>
          <t>10/2024</t>
        </is>
      </c>
    </row>
    <row r="2981">
      <c r="A2981" t="inlineStr">
        <is>
          <t>Love Cabaret</t>
        </is>
      </c>
      <c r="B2981" t="inlineStr">
        <is>
          <t>2024-10-01</t>
        </is>
      </c>
      <c r="C2981" t="inlineStr">
        <is>
          <t>-  Ajud Limpeza</t>
        </is>
      </c>
      <c r="D2981" s="488" t="n">
        <v>0</v>
      </c>
      <c r="E2981" t="inlineStr">
        <is>
          <t>10/2024</t>
        </is>
      </c>
    </row>
    <row r="2982">
      <c r="A2982" t="inlineStr">
        <is>
          <t>Love Cabaret</t>
        </is>
      </c>
      <c r="B2982" t="inlineStr">
        <is>
          <t>2024-10-01</t>
        </is>
      </c>
      <c r="C2982" t="inlineStr">
        <is>
          <t>-  Estoquista III</t>
        </is>
      </c>
      <c r="D2982" s="488" t="n">
        <v>0</v>
      </c>
      <c r="E2982" t="inlineStr">
        <is>
          <t>10/2024</t>
        </is>
      </c>
    </row>
    <row r="2983">
      <c r="A2983" t="inlineStr">
        <is>
          <t>Love Cabaret</t>
        </is>
      </c>
      <c r="B2983" t="inlineStr">
        <is>
          <t>2024-10-01</t>
        </is>
      </c>
      <c r="C2983" t="inlineStr">
        <is>
          <t>-  Estoquista II</t>
        </is>
      </c>
      <c r="D2983" s="488" t="n">
        <v>0</v>
      </c>
      <c r="E2983" t="inlineStr">
        <is>
          <t>10/2024</t>
        </is>
      </c>
    </row>
    <row r="2984">
      <c r="A2984" t="inlineStr">
        <is>
          <t>Love Cabaret</t>
        </is>
      </c>
      <c r="B2984" t="inlineStr">
        <is>
          <t>2024-10-01</t>
        </is>
      </c>
      <c r="C2984" t="inlineStr">
        <is>
          <t>-  Estoquista I</t>
        </is>
      </c>
      <c r="D2984" s="488" t="n">
        <v>0</v>
      </c>
      <c r="E2984" t="inlineStr">
        <is>
          <t>10/2024</t>
        </is>
      </c>
    </row>
    <row r="2985">
      <c r="A2985" t="inlineStr">
        <is>
          <t>Love Cabaret</t>
        </is>
      </c>
      <c r="B2985" t="inlineStr">
        <is>
          <t>2024-10-01</t>
        </is>
      </c>
      <c r="C2985" t="inlineStr">
        <is>
          <t>-  Chefe de Manutenção</t>
        </is>
      </c>
      <c r="D2985" s="488" t="n">
        <v>0</v>
      </c>
      <c r="E2985" t="inlineStr">
        <is>
          <t>10/2024</t>
        </is>
      </c>
    </row>
    <row r="2986">
      <c r="A2986" t="inlineStr">
        <is>
          <t>Love Cabaret</t>
        </is>
      </c>
      <c r="B2986" t="inlineStr">
        <is>
          <t>2024-10-01</t>
        </is>
      </c>
      <c r="C2986" t="inlineStr">
        <is>
          <t>-  Aux. Manutenção III</t>
        </is>
      </c>
      <c r="D2986" s="488" t="n">
        <v>0</v>
      </c>
      <c r="E2986" t="inlineStr">
        <is>
          <t>10/2024</t>
        </is>
      </c>
    </row>
    <row r="2987">
      <c r="A2987" t="inlineStr">
        <is>
          <t>Love Cabaret</t>
        </is>
      </c>
      <c r="B2987" t="inlineStr">
        <is>
          <t>2024-10-01</t>
        </is>
      </c>
      <c r="C2987" t="inlineStr">
        <is>
          <t>-  Aux. Manutenção II</t>
        </is>
      </c>
      <c r="D2987" s="488" t="n">
        <v>0</v>
      </c>
      <c r="E2987" t="inlineStr">
        <is>
          <t>10/2024</t>
        </is>
      </c>
    </row>
    <row r="2988">
      <c r="A2988" t="inlineStr">
        <is>
          <t>Love Cabaret</t>
        </is>
      </c>
      <c r="B2988" t="inlineStr">
        <is>
          <t>2024-10-01</t>
        </is>
      </c>
      <c r="C2988" t="inlineStr">
        <is>
          <t>-  Aux. Manutenção I</t>
        </is>
      </c>
      <c r="D2988" s="488" t="n">
        <v>0</v>
      </c>
      <c r="E2988" t="inlineStr">
        <is>
          <t>10/2024</t>
        </is>
      </c>
    </row>
    <row r="2989">
      <c r="A2989" t="inlineStr">
        <is>
          <t>Love Cabaret</t>
        </is>
      </c>
      <c r="B2989" t="inlineStr">
        <is>
          <t>2024-10-01</t>
        </is>
      </c>
      <c r="C2989" t="inlineStr">
        <is>
          <t>-  Chefe da Portaria</t>
        </is>
      </c>
      <c r="D2989" s="488" t="n">
        <v>0</v>
      </c>
      <c r="E2989" t="inlineStr">
        <is>
          <t>10/2024</t>
        </is>
      </c>
    </row>
    <row r="2990">
      <c r="A2990" t="inlineStr">
        <is>
          <t>Love Cabaret</t>
        </is>
      </c>
      <c r="B2990" t="inlineStr">
        <is>
          <t>2024-10-01</t>
        </is>
      </c>
      <c r="C2990" t="inlineStr">
        <is>
          <t>-  Porteiro III</t>
        </is>
      </c>
      <c r="D2990" s="488" t="n">
        <v>0</v>
      </c>
      <c r="E2990" t="inlineStr">
        <is>
          <t>10/2024</t>
        </is>
      </c>
    </row>
    <row r="2991">
      <c r="A2991" t="inlineStr">
        <is>
          <t>Love Cabaret</t>
        </is>
      </c>
      <c r="B2991" t="inlineStr">
        <is>
          <t>2024-10-01</t>
        </is>
      </c>
      <c r="C2991" t="inlineStr">
        <is>
          <t>-  Porteiro II</t>
        </is>
      </c>
      <c r="D2991" s="488" t="n">
        <v>0</v>
      </c>
      <c r="E2991" t="inlineStr">
        <is>
          <t>10/2024</t>
        </is>
      </c>
    </row>
    <row r="2992">
      <c r="A2992" t="inlineStr">
        <is>
          <t>Love Cabaret</t>
        </is>
      </c>
      <c r="B2992" t="inlineStr">
        <is>
          <t>2024-10-01</t>
        </is>
      </c>
      <c r="C2992" t="inlineStr">
        <is>
          <t>-  Porteiro I</t>
        </is>
      </c>
      <c r="D2992" s="488" t="n">
        <v>0</v>
      </c>
      <c r="E2992" t="inlineStr">
        <is>
          <t>10/2024</t>
        </is>
      </c>
    </row>
    <row r="2993">
      <c r="A2993" t="inlineStr">
        <is>
          <t>Love Cabaret</t>
        </is>
      </c>
      <c r="B2993" t="inlineStr">
        <is>
          <t>2024-10-01</t>
        </is>
      </c>
      <c r="C2993" t="inlineStr">
        <is>
          <t>-  Hostess III</t>
        </is>
      </c>
      <c r="D2993" s="488" t="n">
        <v>0</v>
      </c>
      <c r="E2993" t="inlineStr">
        <is>
          <t>10/2024</t>
        </is>
      </c>
    </row>
    <row r="2994">
      <c r="A2994" t="inlineStr">
        <is>
          <t>Love Cabaret</t>
        </is>
      </c>
      <c r="B2994" t="inlineStr">
        <is>
          <t>2024-10-01</t>
        </is>
      </c>
      <c r="C2994" t="inlineStr">
        <is>
          <t>-  Hostess II</t>
        </is>
      </c>
      <c r="D2994" s="488" t="n">
        <v>0</v>
      </c>
      <c r="E2994" t="inlineStr">
        <is>
          <t>10/2024</t>
        </is>
      </c>
    </row>
    <row r="2995">
      <c r="A2995" t="inlineStr">
        <is>
          <t>Love Cabaret</t>
        </is>
      </c>
      <c r="B2995" t="inlineStr">
        <is>
          <t>2024-10-01</t>
        </is>
      </c>
      <c r="C2995" t="inlineStr">
        <is>
          <t>-  Hostess I</t>
        </is>
      </c>
      <c r="D2995" s="488" t="n">
        <v>0</v>
      </c>
      <c r="E2995" t="inlineStr">
        <is>
          <t>10/2024</t>
        </is>
      </c>
    </row>
    <row r="2996">
      <c r="A2996" t="inlineStr">
        <is>
          <t>Love Cabaret</t>
        </is>
      </c>
      <c r="B2996" t="inlineStr">
        <is>
          <t>2024-10-01</t>
        </is>
      </c>
      <c r="C2996" t="inlineStr">
        <is>
          <t>-  Chefe de Bilheteria</t>
        </is>
      </c>
      <c r="D2996" s="488" t="n">
        <v>0</v>
      </c>
      <c r="E2996" t="inlineStr">
        <is>
          <t>10/2024</t>
        </is>
      </c>
    </row>
    <row r="2997">
      <c r="A2997" t="inlineStr">
        <is>
          <t>Love Cabaret</t>
        </is>
      </c>
      <c r="B2997" t="inlineStr">
        <is>
          <t>2024-10-01</t>
        </is>
      </c>
      <c r="C2997" t="inlineStr">
        <is>
          <t>-  Bilheteiro III</t>
        </is>
      </c>
      <c r="D2997" s="488" t="n">
        <v>0</v>
      </c>
      <c r="E2997" t="inlineStr">
        <is>
          <t>10/2024</t>
        </is>
      </c>
    </row>
    <row r="2998">
      <c r="A2998" t="inlineStr">
        <is>
          <t>Love Cabaret</t>
        </is>
      </c>
      <c r="B2998" t="inlineStr">
        <is>
          <t>2024-10-01</t>
        </is>
      </c>
      <c r="C2998" t="inlineStr">
        <is>
          <t>-  Bilheteiro II</t>
        </is>
      </c>
      <c r="D2998" s="488" t="n">
        <v>0</v>
      </c>
      <c r="E2998" t="inlineStr">
        <is>
          <t>10/2024</t>
        </is>
      </c>
    </row>
    <row r="2999">
      <c r="A2999" t="inlineStr">
        <is>
          <t>Love Cabaret</t>
        </is>
      </c>
      <c r="B2999" t="inlineStr">
        <is>
          <t>2024-10-01</t>
        </is>
      </c>
      <c r="C2999" t="inlineStr">
        <is>
          <t>-  Bilheteiro I</t>
        </is>
      </c>
      <c r="D2999" s="488" t="n">
        <v>0</v>
      </c>
      <c r="E2999" t="inlineStr">
        <is>
          <t>10/2024</t>
        </is>
      </c>
    </row>
    <row r="3000">
      <c r="A3000" t="inlineStr">
        <is>
          <t>Love Cabaret</t>
        </is>
      </c>
      <c r="B3000" t="inlineStr">
        <is>
          <t>2024-10-01</t>
        </is>
      </c>
      <c r="C3000" t="inlineStr">
        <is>
          <t>-  Caixa</t>
        </is>
      </c>
      <c r="D3000" s="488" t="n">
        <v>0</v>
      </c>
      <c r="E3000" t="inlineStr">
        <is>
          <t>10/2024</t>
        </is>
      </c>
    </row>
    <row r="3001">
      <c r="A3001" t="inlineStr">
        <is>
          <t>Love Cabaret</t>
        </is>
      </c>
      <c r="B3001" t="inlineStr">
        <is>
          <t>2024-10-01</t>
        </is>
      </c>
      <c r="C3001" t="inlineStr">
        <is>
          <t>-  Operador de Delivery</t>
        </is>
      </c>
      <c r="D3001" s="488" t="n">
        <v>0</v>
      </c>
      <c r="E3001" t="inlineStr">
        <is>
          <t>10/2024</t>
        </is>
      </c>
    </row>
    <row r="3002">
      <c r="A3002" t="inlineStr">
        <is>
          <t>Love Cabaret</t>
        </is>
      </c>
      <c r="B3002" t="inlineStr">
        <is>
          <t>2024-10-01</t>
        </is>
      </c>
      <c r="C3002" t="inlineStr">
        <is>
          <t>E-Staff</t>
        </is>
      </c>
      <c r="D3002" s="488" t="n">
        <v>-56965.64</v>
      </c>
      <c r="E3002" t="inlineStr">
        <is>
          <t>10/2024</t>
        </is>
      </c>
    </row>
    <row r="3003">
      <c r="A3003" t="inlineStr">
        <is>
          <t>Love Cabaret</t>
        </is>
      </c>
      <c r="B3003" t="inlineStr">
        <is>
          <t>2024-10-01</t>
        </is>
      </c>
      <c r="C3003" t="inlineStr">
        <is>
          <t>Mão de Obra Extra</t>
        </is>
      </c>
      <c r="D3003" s="488" t="n">
        <v>-56965.64</v>
      </c>
      <c r="E3003" t="inlineStr">
        <is>
          <t>10/2024</t>
        </is>
      </c>
    </row>
    <row r="3004">
      <c r="A3004" t="inlineStr">
        <is>
          <t>Love Cabaret</t>
        </is>
      </c>
      <c r="B3004" t="inlineStr">
        <is>
          <t>2024-10-01</t>
        </is>
      </c>
      <c r="C3004" t="inlineStr">
        <is>
          <t>-  Gorjeta (Retenção Estaff) (+)</t>
        </is>
      </c>
      <c r="D3004" s="488" t="n">
        <v>28482.82</v>
      </c>
      <c r="E3004" t="inlineStr">
        <is>
          <t>10/2024</t>
        </is>
      </c>
    </row>
    <row r="3005">
      <c r="A3005" t="inlineStr">
        <is>
          <t>Love Cabaret</t>
        </is>
      </c>
      <c r="B3005" t="inlineStr">
        <is>
          <t>2024-10-01</t>
        </is>
      </c>
      <c r="C3005" t="inlineStr">
        <is>
          <t>Encargos e Provisões</t>
        </is>
      </c>
      <c r="D3005" s="488" t="n">
        <v>-10483.7</v>
      </c>
      <c r="E3005" t="inlineStr">
        <is>
          <t>10/2024</t>
        </is>
      </c>
    </row>
    <row r="3006">
      <c r="A3006" t="inlineStr">
        <is>
          <t>Love Cabaret</t>
        </is>
      </c>
      <c r="B3006" t="inlineStr">
        <is>
          <t>2024-10-01</t>
        </is>
      </c>
      <c r="C3006" t="inlineStr">
        <is>
          <t>-  FGTS</t>
        </is>
      </c>
      <c r="D3006" s="488" t="n">
        <v>-1456.44</v>
      </c>
      <c r="E3006" t="inlineStr">
        <is>
          <t>10/2024</t>
        </is>
      </c>
    </row>
    <row r="3007">
      <c r="A3007" t="inlineStr">
        <is>
          <t>Love Cabaret</t>
        </is>
      </c>
      <c r="B3007" t="inlineStr">
        <is>
          <t>2024-10-01</t>
        </is>
      </c>
      <c r="C3007" t="inlineStr">
        <is>
          <t>-  INSS Patronal</t>
        </is>
      </c>
      <c r="D3007" s="488" t="n">
        <v>-5243.23</v>
      </c>
      <c r="E3007" t="inlineStr">
        <is>
          <t>10/2024</t>
        </is>
      </c>
    </row>
    <row r="3008">
      <c r="A3008" t="inlineStr">
        <is>
          <t>Love Cabaret</t>
        </is>
      </c>
      <c r="B3008" t="inlineStr">
        <is>
          <t>2024-10-01</t>
        </is>
      </c>
      <c r="C3008" t="inlineStr">
        <is>
          <t>-  INSS Segurados</t>
        </is>
      </c>
      <c r="D3008" s="488" t="n">
        <v>0</v>
      </c>
      <c r="E3008" t="inlineStr">
        <is>
          <t>10/2024</t>
        </is>
      </c>
    </row>
    <row r="3009">
      <c r="A3009" t="inlineStr">
        <is>
          <t>Love Cabaret</t>
        </is>
      </c>
      <c r="B3009" t="inlineStr">
        <is>
          <t>2024-10-01</t>
        </is>
      </c>
      <c r="C3009" t="inlineStr">
        <is>
          <t>-  13º Salário</t>
        </is>
      </c>
      <c r="D3009" s="488" t="n">
        <v>0</v>
      </c>
      <c r="E3009" t="inlineStr">
        <is>
          <t>10/2024</t>
        </is>
      </c>
    </row>
    <row r="3010">
      <c r="A3010" t="inlineStr">
        <is>
          <t>Love Cabaret</t>
        </is>
      </c>
      <c r="B3010" t="inlineStr">
        <is>
          <t>2024-10-01</t>
        </is>
      </c>
      <c r="C3010" t="inlineStr">
        <is>
          <t>-  Férias</t>
        </is>
      </c>
      <c r="D3010" s="488" t="n">
        <v>0</v>
      </c>
      <c r="E3010" t="inlineStr">
        <is>
          <t>10/2024</t>
        </is>
      </c>
    </row>
    <row r="3011">
      <c r="A3011" t="inlineStr">
        <is>
          <t>Love Cabaret</t>
        </is>
      </c>
      <c r="B3011" t="inlineStr">
        <is>
          <t>2024-10-01</t>
        </is>
      </c>
      <c r="C3011" t="inlineStr">
        <is>
          <t>-  FGTS sobre 13º Salários</t>
        </is>
      </c>
      <c r="D3011" s="488" t="n">
        <v>-392.51</v>
      </c>
      <c r="E3011" t="inlineStr">
        <is>
          <t>10/2024</t>
        </is>
      </c>
    </row>
    <row r="3012">
      <c r="A3012" t="inlineStr">
        <is>
          <t>Love Cabaret</t>
        </is>
      </c>
      <c r="B3012" t="inlineStr">
        <is>
          <t>2024-10-01</t>
        </is>
      </c>
      <c r="C3012" t="inlineStr">
        <is>
          <t>-  FGTS sobre Férias</t>
        </is>
      </c>
      <c r="D3012" s="488" t="n">
        <v>-117.33</v>
      </c>
      <c r="E3012" t="inlineStr">
        <is>
          <t>10/2024</t>
        </is>
      </c>
    </row>
    <row r="3013">
      <c r="A3013" t="inlineStr">
        <is>
          <t>Love Cabaret</t>
        </is>
      </c>
      <c r="B3013" t="inlineStr">
        <is>
          <t>2024-10-01</t>
        </is>
      </c>
      <c r="C3013" t="inlineStr">
        <is>
          <t>-  INSS sobre 13º Salários</t>
        </is>
      </c>
      <c r="D3013" s="488" t="n">
        <v>0</v>
      </c>
      <c r="E3013" t="inlineStr">
        <is>
          <t>10/2024</t>
        </is>
      </c>
    </row>
    <row r="3014">
      <c r="A3014" t="inlineStr">
        <is>
          <t>Love Cabaret</t>
        </is>
      </c>
      <c r="B3014" t="inlineStr">
        <is>
          <t>2024-10-01</t>
        </is>
      </c>
      <c r="C3014" t="inlineStr">
        <is>
          <t>-  INSS sobre Férias</t>
        </is>
      </c>
      <c r="D3014" s="488" t="n">
        <v>0</v>
      </c>
      <c r="E3014" t="inlineStr">
        <is>
          <t>10/2024</t>
        </is>
      </c>
    </row>
    <row r="3015">
      <c r="A3015" t="inlineStr">
        <is>
          <t>Love Cabaret</t>
        </is>
      </c>
      <c r="B3015" t="inlineStr">
        <is>
          <t>2024-10-01</t>
        </is>
      </c>
      <c r="C3015" t="inlineStr">
        <is>
          <t>-  Rescisão</t>
        </is>
      </c>
      <c r="D3015" s="488" t="n">
        <v>0</v>
      </c>
      <c r="E3015" t="inlineStr">
        <is>
          <t>10/2024</t>
        </is>
      </c>
    </row>
    <row r="3016">
      <c r="A3016" t="inlineStr">
        <is>
          <t>Love Cabaret</t>
        </is>
      </c>
      <c r="B3016" t="inlineStr">
        <is>
          <t>2024-10-01</t>
        </is>
      </c>
      <c r="C3016" t="inlineStr">
        <is>
          <t>-  Multa Rescisória</t>
        </is>
      </c>
      <c r="D3016" s="488" t="n">
        <v>0</v>
      </c>
      <c r="E3016" t="inlineStr">
        <is>
          <t>10/2024</t>
        </is>
      </c>
    </row>
    <row r="3017">
      <c r="A3017" t="inlineStr">
        <is>
          <t>Love Cabaret</t>
        </is>
      </c>
      <c r="B3017" t="inlineStr">
        <is>
          <t>2024-10-01</t>
        </is>
      </c>
      <c r="C3017" t="inlineStr">
        <is>
          <t>-  Ações trabalhistas</t>
        </is>
      </c>
      <c r="D3017" s="488" t="n">
        <v>-2500</v>
      </c>
      <c r="E3017" t="inlineStr">
        <is>
          <t>10/2024</t>
        </is>
      </c>
    </row>
    <row r="3018">
      <c r="A3018" t="inlineStr">
        <is>
          <t>Love Cabaret</t>
        </is>
      </c>
      <c r="B3018" t="inlineStr">
        <is>
          <t>2024-10-01</t>
        </is>
      </c>
      <c r="C3018" t="inlineStr">
        <is>
          <t>-  Adicional Noturno</t>
        </is>
      </c>
      <c r="D3018" s="488" t="n">
        <v>0</v>
      </c>
      <c r="E3018" t="inlineStr">
        <is>
          <t>10/2024</t>
        </is>
      </c>
    </row>
    <row r="3019">
      <c r="A3019" t="inlineStr">
        <is>
          <t>Love Cabaret</t>
        </is>
      </c>
      <c r="B3019" t="inlineStr">
        <is>
          <t>2024-10-01</t>
        </is>
      </c>
      <c r="C3019" t="inlineStr">
        <is>
          <t>-  Hora Extra</t>
        </is>
      </c>
      <c r="D3019" s="488" t="n">
        <v>-774.1900000000001</v>
      </c>
      <c r="E3019" t="inlineStr">
        <is>
          <t>10/2024</t>
        </is>
      </c>
    </row>
    <row r="3020">
      <c r="A3020" t="inlineStr">
        <is>
          <t>Love Cabaret</t>
        </is>
      </c>
      <c r="B3020" t="inlineStr">
        <is>
          <t>2024-10-01</t>
        </is>
      </c>
      <c r="C3020" t="inlineStr">
        <is>
          <t>-  Remuneração Variável</t>
        </is>
      </c>
      <c r="D3020" s="488" t="n">
        <v>0</v>
      </c>
      <c r="E3020" t="inlineStr">
        <is>
          <t>10/2024</t>
        </is>
      </c>
    </row>
    <row r="3021">
      <c r="A3021" t="inlineStr">
        <is>
          <t>Love Cabaret</t>
        </is>
      </c>
      <c r="B3021" t="inlineStr">
        <is>
          <t>2024-10-01</t>
        </is>
      </c>
      <c r="C3021" t="inlineStr">
        <is>
          <t>-  Premiação</t>
        </is>
      </c>
      <c r="D3021" s="488" t="n">
        <v>0</v>
      </c>
      <c r="E3021" t="inlineStr">
        <is>
          <t>10/2024</t>
        </is>
      </c>
    </row>
    <row r="3022">
      <c r="A3022" t="inlineStr">
        <is>
          <t>Love Cabaret</t>
        </is>
      </c>
      <c r="B3022" t="inlineStr">
        <is>
          <t>2024-10-01</t>
        </is>
      </c>
      <c r="C3022" t="inlineStr">
        <is>
          <t>Benefícios</t>
        </is>
      </c>
      <c r="D3022" s="488" t="n">
        <v>-1291.84</v>
      </c>
      <c r="E3022" t="inlineStr">
        <is>
          <t>10/2024</t>
        </is>
      </c>
    </row>
    <row r="3023">
      <c r="A3023" t="inlineStr">
        <is>
          <t>Love Cabaret</t>
        </is>
      </c>
      <c r="B3023" t="inlineStr">
        <is>
          <t>2024-10-01</t>
        </is>
      </c>
      <c r="C3023" t="inlineStr">
        <is>
          <t>-  Vale-transporte</t>
        </is>
      </c>
      <c r="D3023" s="488" t="n">
        <v>-1260.35</v>
      </c>
      <c r="E3023" t="inlineStr">
        <is>
          <t>10/2024</t>
        </is>
      </c>
    </row>
    <row r="3024">
      <c r="A3024" t="inlineStr">
        <is>
          <t>Love Cabaret</t>
        </is>
      </c>
      <c r="B3024" t="inlineStr">
        <is>
          <t>2024-10-01</t>
        </is>
      </c>
      <c r="C3024" t="inlineStr">
        <is>
          <t>-  Assist. Médica</t>
        </is>
      </c>
      <c r="D3024" s="488" t="n">
        <v>0</v>
      </c>
      <c r="E3024" t="inlineStr">
        <is>
          <t>10/2024</t>
        </is>
      </c>
    </row>
    <row r="3025">
      <c r="A3025" t="inlineStr">
        <is>
          <t>Love Cabaret</t>
        </is>
      </c>
      <c r="B3025" t="inlineStr">
        <is>
          <t>2024-10-01</t>
        </is>
      </c>
      <c r="C3025" t="inlineStr">
        <is>
          <t>-  Assist. Odontologica</t>
        </is>
      </c>
      <c r="D3025" s="488" t="n">
        <v>0</v>
      </c>
      <c r="E3025" t="inlineStr">
        <is>
          <t>10/2024</t>
        </is>
      </c>
    </row>
    <row r="3026">
      <c r="A3026" t="inlineStr">
        <is>
          <t>Love Cabaret</t>
        </is>
      </c>
      <c r="B3026" t="inlineStr">
        <is>
          <t>2024-10-01</t>
        </is>
      </c>
      <c r="C3026" t="inlineStr">
        <is>
          <t>-  Seguro de Vida</t>
        </is>
      </c>
      <c r="D3026" s="488" t="n">
        <v>-31.49</v>
      </c>
      <c r="E3026" t="inlineStr">
        <is>
          <t>10/2024</t>
        </is>
      </c>
    </row>
    <row r="3027">
      <c r="A3027" t="inlineStr">
        <is>
          <t>Love Cabaret</t>
        </is>
      </c>
      <c r="B3027" t="inlineStr">
        <is>
          <t>2024-10-01</t>
        </is>
      </c>
      <c r="C3027" t="inlineStr">
        <is>
          <t>-  Ajuda de Custo</t>
        </is>
      </c>
      <c r="D3027" s="488" t="n">
        <v>0</v>
      </c>
      <c r="E3027" t="inlineStr">
        <is>
          <t>10/2024</t>
        </is>
      </c>
    </row>
    <row r="3028">
      <c r="A3028" t="inlineStr">
        <is>
          <t>Love Cabaret</t>
        </is>
      </c>
      <c r="B3028" t="inlineStr">
        <is>
          <t>2024-10-01</t>
        </is>
      </c>
      <c r="C3028" t="inlineStr">
        <is>
          <t>Outros B</t>
        </is>
      </c>
      <c r="D3028" s="488" t="n">
        <v>-12853.82</v>
      </c>
      <c r="E3028" t="inlineStr">
        <is>
          <t>10/2024</t>
        </is>
      </c>
    </row>
    <row r="3029">
      <c r="A3029" t="inlineStr">
        <is>
          <t>Love Cabaret</t>
        </is>
      </c>
      <c r="B3029" t="inlineStr">
        <is>
          <t>2024-10-01</t>
        </is>
      </c>
      <c r="C3029" t="inlineStr">
        <is>
          <t>-  Uniformes Manutenção e Reposição</t>
        </is>
      </c>
      <c r="D3029" s="488" t="n">
        <v>0</v>
      </c>
      <c r="E3029" t="inlineStr">
        <is>
          <t>10/2024</t>
        </is>
      </c>
    </row>
    <row r="3030">
      <c r="A3030" t="inlineStr">
        <is>
          <t>Love Cabaret</t>
        </is>
      </c>
      <c r="B3030" t="inlineStr">
        <is>
          <t>2024-10-01</t>
        </is>
      </c>
      <c r="C3030" t="inlineStr">
        <is>
          <t>-  Exames Periódicos</t>
        </is>
      </c>
      <c r="D3030" s="488" t="n">
        <v>-28.92</v>
      </c>
      <c r="E3030" t="inlineStr">
        <is>
          <t>10/2024</t>
        </is>
      </c>
    </row>
    <row r="3031">
      <c r="A3031" t="inlineStr">
        <is>
          <t>Love Cabaret</t>
        </is>
      </c>
      <c r="B3031" t="inlineStr">
        <is>
          <t>2024-10-01</t>
        </is>
      </c>
      <c r="C3031" t="inlineStr">
        <is>
          <t>-  Diversos - Vale Combustível</t>
        </is>
      </c>
      <c r="D3031" s="488" t="n">
        <v>0</v>
      </c>
      <c r="E3031" t="inlineStr">
        <is>
          <t>10/2024</t>
        </is>
      </c>
    </row>
    <row r="3032">
      <c r="A3032" t="inlineStr">
        <is>
          <t>Love Cabaret</t>
        </is>
      </c>
      <c r="B3032" t="inlineStr">
        <is>
          <t>2024-10-01</t>
        </is>
      </c>
      <c r="C3032" t="inlineStr">
        <is>
          <t>-  Gratificações</t>
        </is>
      </c>
      <c r="D3032" s="488" t="n">
        <v>0</v>
      </c>
      <c r="E3032" t="inlineStr">
        <is>
          <t>10/2024</t>
        </is>
      </c>
    </row>
    <row r="3033">
      <c r="A3033" t="inlineStr">
        <is>
          <t>Love Cabaret</t>
        </is>
      </c>
      <c r="B3033" t="inlineStr">
        <is>
          <t>2024-10-01</t>
        </is>
      </c>
      <c r="C3033" t="inlineStr">
        <is>
          <t>-  Cursos e Treinamentos</t>
        </is>
      </c>
      <c r="D3033" s="488" t="n">
        <v>0</v>
      </c>
      <c r="E3033" t="inlineStr">
        <is>
          <t>10/2024</t>
        </is>
      </c>
    </row>
    <row r="3034">
      <c r="A3034" t="inlineStr">
        <is>
          <t>Love Cabaret</t>
        </is>
      </c>
      <c r="B3034" t="inlineStr">
        <is>
          <t>2024-10-01</t>
        </is>
      </c>
      <c r="C3034" t="inlineStr">
        <is>
          <t>-  Alimentação Funcionário</t>
        </is>
      </c>
      <c r="D3034" s="488" t="n">
        <v>-12824.9</v>
      </c>
      <c r="E3034" t="inlineStr">
        <is>
          <t>10/2024</t>
        </is>
      </c>
    </row>
    <row r="3035">
      <c r="A3035" t="inlineStr">
        <is>
          <t>Love Cabaret</t>
        </is>
      </c>
      <c r="B3035" t="inlineStr">
        <is>
          <t>2024-10-01</t>
        </is>
      </c>
      <c r="C3035" t="inlineStr">
        <is>
          <t>-  Pro Labore</t>
        </is>
      </c>
      <c r="D3035" s="488" t="n">
        <v>0</v>
      </c>
      <c r="E3035" t="inlineStr">
        <is>
          <t>10/2024</t>
        </is>
      </c>
    </row>
    <row r="3036">
      <c r="A3036" t="inlineStr">
        <is>
          <t>Love Cabaret</t>
        </is>
      </c>
      <c r="B3036" t="inlineStr">
        <is>
          <t>2024-10-01</t>
        </is>
      </c>
      <c r="C3036" t="inlineStr">
        <is>
          <t>% sobre Receita c/ Squad</t>
        </is>
      </c>
      <c r="D3036" s="488" t="n">
        <v>-0.25</v>
      </c>
      <c r="E3036" t="inlineStr">
        <is>
          <t>10/2024</t>
        </is>
      </c>
    </row>
    <row r="3037">
      <c r="A3037" t="inlineStr">
        <is>
          <t>Love Cabaret</t>
        </is>
      </c>
      <c r="B3037" t="inlineStr">
        <is>
          <t>2024-10-01</t>
        </is>
      </c>
      <c r="C3037" t="inlineStr">
        <is>
          <t>% sobre Receita s/ Squad</t>
        </is>
      </c>
      <c r="D3037" s="488" t="n">
        <v>-0.21</v>
      </c>
      <c r="E3037" t="inlineStr">
        <is>
          <t>10/2024</t>
        </is>
      </c>
    </row>
    <row r="3038">
      <c r="A3038" t="inlineStr">
        <is>
          <t>Love Cabaret</t>
        </is>
      </c>
      <c r="B3038" t="inlineStr">
        <is>
          <t>2024-10-01</t>
        </is>
      </c>
      <c r="C3038" t="inlineStr">
        <is>
          <t>Custo de Ocupação</t>
        </is>
      </c>
      <c r="D3038" s="488" t="n">
        <v>-63469.28</v>
      </c>
      <c r="E3038" t="inlineStr">
        <is>
          <t>10/2024</t>
        </is>
      </c>
    </row>
    <row r="3039">
      <c r="A3039" t="inlineStr">
        <is>
          <t>Love Cabaret</t>
        </is>
      </c>
      <c r="B3039" t="inlineStr">
        <is>
          <t>2024-10-01</t>
        </is>
      </c>
      <c r="C3039" t="inlineStr">
        <is>
          <t>Aluguel de Imoveis</t>
        </is>
      </c>
      <c r="D3039" s="488" t="n">
        <v>-63269.28</v>
      </c>
      <c r="E3039" t="inlineStr">
        <is>
          <t>10/2024</t>
        </is>
      </c>
    </row>
    <row r="3040">
      <c r="A3040" t="inlineStr">
        <is>
          <t>Love Cabaret</t>
        </is>
      </c>
      <c r="B3040" t="inlineStr">
        <is>
          <t>2024-10-01</t>
        </is>
      </c>
      <c r="C3040" t="inlineStr">
        <is>
          <t>Condominio</t>
        </is>
      </c>
      <c r="D3040" s="488" t="n">
        <v>0</v>
      </c>
      <c r="E3040" t="inlineStr">
        <is>
          <t>10/2024</t>
        </is>
      </c>
    </row>
    <row r="3041">
      <c r="A3041" t="inlineStr">
        <is>
          <t>Love Cabaret</t>
        </is>
      </c>
      <c r="B3041" t="inlineStr">
        <is>
          <t>2024-10-01</t>
        </is>
      </c>
      <c r="C3041" t="inlineStr">
        <is>
          <t>IPTU</t>
        </is>
      </c>
      <c r="D3041" s="488" t="n">
        <v>0</v>
      </c>
      <c r="E3041" t="inlineStr">
        <is>
          <t>10/2024</t>
        </is>
      </c>
    </row>
    <row r="3042">
      <c r="A3042" t="inlineStr">
        <is>
          <t>Love Cabaret</t>
        </is>
      </c>
      <c r="B3042" t="inlineStr">
        <is>
          <t>2024-10-01</t>
        </is>
      </c>
      <c r="C3042" t="inlineStr">
        <is>
          <t>Fundo de Promoção</t>
        </is>
      </c>
      <c r="D3042" s="488" t="n">
        <v>0</v>
      </c>
      <c r="E3042" t="inlineStr">
        <is>
          <t>10/2024</t>
        </is>
      </c>
    </row>
    <row r="3043">
      <c r="A3043" t="inlineStr">
        <is>
          <t>Love Cabaret</t>
        </is>
      </c>
      <c r="B3043" t="inlineStr">
        <is>
          <t>2024-10-01</t>
        </is>
      </c>
      <c r="C3043" t="inlineStr">
        <is>
          <t>Seguro Patrimonial</t>
        </is>
      </c>
      <c r="D3043" s="488" t="n">
        <v>-200</v>
      </c>
      <c r="E3043" t="inlineStr">
        <is>
          <t>10/2024</t>
        </is>
      </c>
    </row>
    <row r="3044">
      <c r="A3044" t="inlineStr">
        <is>
          <t>Love Cabaret</t>
        </is>
      </c>
      <c r="B3044" t="inlineStr">
        <is>
          <t>2024-10-01</t>
        </is>
      </c>
      <c r="C3044" t="inlineStr">
        <is>
          <t>Arrendamento</t>
        </is>
      </c>
      <c r="D3044" s="488" t="n">
        <v>0</v>
      </c>
      <c r="E3044" t="inlineStr">
        <is>
          <t>10/2024</t>
        </is>
      </c>
    </row>
    <row r="3045">
      <c r="A3045" t="inlineStr">
        <is>
          <t>Love Cabaret</t>
        </is>
      </c>
      <c r="B3045" t="inlineStr">
        <is>
          <t>2024-10-01</t>
        </is>
      </c>
      <c r="C3045" t="inlineStr">
        <is>
          <t>Taxas publicas administrativas - Ocupação</t>
        </is>
      </c>
      <c r="D3045" s="488" t="n">
        <v>0</v>
      </c>
      <c r="E3045" t="inlineStr">
        <is>
          <t>10/2024</t>
        </is>
      </c>
    </row>
    <row r="3046">
      <c r="A3046" t="inlineStr">
        <is>
          <t>Love Cabaret</t>
        </is>
      </c>
      <c r="B3046" t="inlineStr">
        <is>
          <t>2024-10-01</t>
        </is>
      </c>
      <c r="C3046" t="inlineStr">
        <is>
          <t>% sobre Receita Bruta</t>
        </is>
      </c>
      <c r="D3046" s="488" t="n">
        <v>-0.1</v>
      </c>
      <c r="E3046" t="inlineStr">
        <is>
          <t>10/2024</t>
        </is>
      </c>
    </row>
    <row r="3047">
      <c r="A3047" t="inlineStr">
        <is>
          <t>Love Cabaret</t>
        </is>
      </c>
      <c r="B3047" t="inlineStr">
        <is>
          <t>2024-10-01</t>
        </is>
      </c>
      <c r="C3047" t="inlineStr">
        <is>
          <t>Utilidades</t>
        </is>
      </c>
      <c r="D3047" s="488" t="n">
        <v>-57459.95</v>
      </c>
      <c r="E3047" t="inlineStr">
        <is>
          <t>10/2024</t>
        </is>
      </c>
    </row>
    <row r="3048">
      <c r="A3048" t="inlineStr">
        <is>
          <t>Love Cabaret</t>
        </is>
      </c>
      <c r="B3048" t="inlineStr">
        <is>
          <t>2024-10-01</t>
        </is>
      </c>
      <c r="C3048" t="inlineStr">
        <is>
          <t>Agua/Esgoto</t>
        </is>
      </c>
      <c r="D3048" s="488" t="n">
        <v>-9934</v>
      </c>
      <c r="E3048" t="inlineStr">
        <is>
          <t>10/2024</t>
        </is>
      </c>
    </row>
    <row r="3049">
      <c r="A3049" t="inlineStr">
        <is>
          <t>Love Cabaret</t>
        </is>
      </c>
      <c r="B3049" t="inlineStr">
        <is>
          <t>2024-10-01</t>
        </is>
      </c>
      <c r="C3049" t="inlineStr">
        <is>
          <t>Energia Eletrica</t>
        </is>
      </c>
      <c r="D3049" s="488" t="n">
        <v>-16402.74</v>
      </c>
      <c r="E3049" t="inlineStr">
        <is>
          <t>10/2024</t>
        </is>
      </c>
    </row>
    <row r="3050">
      <c r="A3050" t="inlineStr">
        <is>
          <t>Love Cabaret</t>
        </is>
      </c>
      <c r="B3050" t="inlineStr">
        <is>
          <t>2024-10-01</t>
        </is>
      </c>
      <c r="C3050" t="inlineStr">
        <is>
          <t>Gas de Cozinha</t>
        </is>
      </c>
      <c r="D3050" s="488" t="n">
        <v>-1875.11</v>
      </c>
      <c r="E3050" t="inlineStr">
        <is>
          <t>10/2024</t>
        </is>
      </c>
    </row>
    <row r="3051">
      <c r="A3051" t="inlineStr">
        <is>
          <t>Love Cabaret</t>
        </is>
      </c>
      <c r="B3051" t="inlineStr">
        <is>
          <t>2024-10-01</t>
        </is>
      </c>
      <c r="C3051" t="inlineStr">
        <is>
          <t>Higiene e Limpeza</t>
        </is>
      </c>
      <c r="D3051" s="488" t="n">
        <v>-13195.61</v>
      </c>
      <c r="E3051" t="inlineStr">
        <is>
          <t>10/2024</t>
        </is>
      </c>
    </row>
    <row r="3052">
      <c r="A3052" t="inlineStr">
        <is>
          <t>Love Cabaret</t>
        </is>
      </c>
      <c r="B3052" t="inlineStr">
        <is>
          <t>2024-10-01</t>
        </is>
      </c>
      <c r="C3052" t="inlineStr">
        <is>
          <t>Descartaveis</t>
        </is>
      </c>
      <c r="D3052" s="488" t="n">
        <v>0</v>
      </c>
      <c r="E3052" t="inlineStr">
        <is>
          <t>10/2024</t>
        </is>
      </c>
    </row>
    <row r="3053">
      <c r="A3053" t="inlineStr">
        <is>
          <t>Love Cabaret</t>
        </is>
      </c>
      <c r="B3053" t="inlineStr">
        <is>
          <t>2024-10-01</t>
        </is>
      </c>
      <c r="C3053" t="inlineStr">
        <is>
          <t>Controle de Pragas</t>
        </is>
      </c>
      <c r="D3053" s="488" t="n">
        <v>-630</v>
      </c>
      <c r="E3053" t="inlineStr">
        <is>
          <t>10/2024</t>
        </is>
      </c>
    </row>
    <row r="3054">
      <c r="A3054" t="inlineStr">
        <is>
          <t>Love Cabaret</t>
        </is>
      </c>
      <c r="B3054" t="inlineStr">
        <is>
          <t>2024-10-01</t>
        </is>
      </c>
      <c r="C3054" t="inlineStr">
        <is>
          <t>Coleta de lixo</t>
        </is>
      </c>
      <c r="D3054" s="488" t="n">
        <v>-1218.78</v>
      </c>
      <c r="E3054" t="inlineStr">
        <is>
          <t>10/2024</t>
        </is>
      </c>
    </row>
    <row r="3055">
      <c r="A3055" t="inlineStr">
        <is>
          <t>Love Cabaret</t>
        </is>
      </c>
      <c r="B3055" t="inlineStr">
        <is>
          <t>2024-10-01</t>
        </is>
      </c>
      <c r="C3055" t="inlineStr">
        <is>
          <t>Utensilios</t>
        </is>
      </c>
      <c r="D3055" s="488" t="n">
        <v>-3998.91</v>
      </c>
      <c r="E3055" t="inlineStr">
        <is>
          <t>10/2024</t>
        </is>
      </c>
    </row>
    <row r="3056">
      <c r="A3056" t="inlineStr">
        <is>
          <t>Love Cabaret</t>
        </is>
      </c>
      <c r="B3056" t="inlineStr">
        <is>
          <t>2024-10-01</t>
        </is>
      </c>
      <c r="C3056" t="inlineStr">
        <is>
          <t>Serviços Graficos</t>
        </is>
      </c>
      <c r="D3056" s="488" t="n">
        <v>-493</v>
      </c>
      <c r="E3056" t="inlineStr">
        <is>
          <t>10/2024</t>
        </is>
      </c>
    </row>
    <row r="3057">
      <c r="A3057" t="inlineStr">
        <is>
          <t>Love Cabaret</t>
        </is>
      </c>
      <c r="B3057" t="inlineStr">
        <is>
          <t>2024-10-01</t>
        </is>
      </c>
      <c r="C3057" t="inlineStr">
        <is>
          <t>Custas Cartório</t>
        </is>
      </c>
      <c r="D3057" s="488" t="n">
        <v>-312</v>
      </c>
      <c r="E3057" t="inlineStr">
        <is>
          <t>10/2024</t>
        </is>
      </c>
    </row>
    <row r="3058">
      <c r="A3058" t="inlineStr">
        <is>
          <t>Love Cabaret</t>
        </is>
      </c>
      <c r="B3058" t="inlineStr">
        <is>
          <t>2024-10-01</t>
        </is>
      </c>
      <c r="C3058" t="inlineStr">
        <is>
          <t>Material de Escritorio</t>
        </is>
      </c>
      <c r="D3058" s="488" t="n">
        <v>-341.8</v>
      </c>
      <c r="E3058" t="inlineStr">
        <is>
          <t>10/2024</t>
        </is>
      </c>
    </row>
    <row r="3059">
      <c r="A3059" t="inlineStr">
        <is>
          <t>Love Cabaret</t>
        </is>
      </c>
      <c r="B3059" t="inlineStr">
        <is>
          <t>2024-10-01</t>
        </is>
      </c>
      <c r="C3059" t="inlineStr">
        <is>
          <t>Serviços de Limpeza</t>
        </is>
      </c>
      <c r="D3059" s="488" t="n">
        <v>-8662</v>
      </c>
      <c r="E3059" t="inlineStr">
        <is>
          <t>10/2024</t>
        </is>
      </c>
    </row>
    <row r="3060">
      <c r="A3060" t="inlineStr">
        <is>
          <t>Love Cabaret</t>
        </is>
      </c>
      <c r="B3060" t="inlineStr">
        <is>
          <t>2024-10-01</t>
        </is>
      </c>
      <c r="C3060" t="inlineStr">
        <is>
          <t>Serviço de Lavanderia</t>
        </is>
      </c>
      <c r="D3060" s="488" t="n">
        <v>0</v>
      </c>
      <c r="E3060" t="inlineStr">
        <is>
          <t>10/2024</t>
        </is>
      </c>
    </row>
    <row r="3061">
      <c r="A3061" t="inlineStr">
        <is>
          <t>Love Cabaret</t>
        </is>
      </c>
      <c r="B3061" t="inlineStr">
        <is>
          <t>2024-10-01</t>
        </is>
      </c>
      <c r="C3061" t="inlineStr">
        <is>
          <t>Material de Consumo - Gelo/ Gas CO2/ Carvao /Velas</t>
        </is>
      </c>
      <c r="D3061" s="488" t="n">
        <v>-396</v>
      </c>
      <c r="E3061" t="inlineStr">
        <is>
          <t>10/2024</t>
        </is>
      </c>
    </row>
    <row r="3062">
      <c r="A3062" t="inlineStr">
        <is>
          <t>Love Cabaret</t>
        </is>
      </c>
      <c r="B3062" t="inlineStr">
        <is>
          <t>2024-10-01</t>
        </is>
      </c>
      <c r="C3062" t="inlineStr">
        <is>
          <t>% sobre Receita Bruta</t>
        </is>
      </c>
      <c r="D3062" s="488" t="n">
        <v>-0.09</v>
      </c>
      <c r="E3062" t="inlineStr">
        <is>
          <t>10/2024</t>
        </is>
      </c>
    </row>
    <row r="3063">
      <c r="A3063" t="inlineStr">
        <is>
          <t>Love Cabaret</t>
        </is>
      </c>
      <c r="B3063" t="inlineStr">
        <is>
          <t>2024-10-01</t>
        </is>
      </c>
      <c r="C3063" t="inlineStr">
        <is>
          <t>Informática e TI</t>
        </is>
      </c>
      <c r="D3063" s="488" t="n">
        <v>-15740.35</v>
      </c>
      <c r="E3063" t="inlineStr">
        <is>
          <t>10/2024</t>
        </is>
      </c>
    </row>
    <row r="3064">
      <c r="A3064" t="inlineStr">
        <is>
          <t>Love Cabaret</t>
        </is>
      </c>
      <c r="B3064" t="inlineStr">
        <is>
          <t>2024-10-01</t>
        </is>
      </c>
      <c r="C3064" t="inlineStr">
        <is>
          <t>Telefone</t>
        </is>
      </c>
      <c r="D3064" s="488" t="n">
        <v>-93.7</v>
      </c>
      <c r="E3064" t="inlineStr">
        <is>
          <t>10/2024</t>
        </is>
      </c>
    </row>
    <row r="3065">
      <c r="A3065" t="inlineStr">
        <is>
          <t>Love Cabaret</t>
        </is>
      </c>
      <c r="B3065" t="inlineStr">
        <is>
          <t>2024-10-01</t>
        </is>
      </c>
      <c r="C3065" t="inlineStr">
        <is>
          <t>Internet</t>
        </is>
      </c>
      <c r="D3065" s="488" t="n">
        <v>-11158.04</v>
      </c>
      <c r="E3065" t="inlineStr">
        <is>
          <t>10/2024</t>
        </is>
      </c>
    </row>
    <row r="3066">
      <c r="A3066" t="inlineStr">
        <is>
          <t>Love Cabaret</t>
        </is>
      </c>
      <c r="B3066" t="inlineStr">
        <is>
          <t>2024-10-01</t>
        </is>
      </c>
      <c r="C3066" t="inlineStr">
        <is>
          <t>TV por assinatura/musica ambiente</t>
        </is>
      </c>
      <c r="D3066" s="488" t="n">
        <v>0</v>
      </c>
      <c r="E3066" t="inlineStr">
        <is>
          <t>10/2024</t>
        </is>
      </c>
    </row>
    <row r="3067">
      <c r="A3067" t="inlineStr">
        <is>
          <t>Love Cabaret</t>
        </is>
      </c>
      <c r="B3067" t="inlineStr">
        <is>
          <t>2024-10-01</t>
        </is>
      </c>
      <c r="C3067" t="inlineStr">
        <is>
          <t>Sistemas de Segurança e Alarme</t>
        </is>
      </c>
      <c r="D3067" s="488" t="n">
        <v>-263.78</v>
      </c>
      <c r="E3067" t="inlineStr">
        <is>
          <t>10/2024</t>
        </is>
      </c>
    </row>
    <row r="3068">
      <c r="A3068" t="inlineStr">
        <is>
          <t>Love Cabaret</t>
        </is>
      </c>
      <c r="B3068" t="inlineStr">
        <is>
          <t>2024-10-01</t>
        </is>
      </c>
      <c r="C3068" t="inlineStr">
        <is>
          <t>Sistemas Gerais - Operacionais</t>
        </is>
      </c>
      <c r="D3068" s="488" t="n">
        <v>-4224.83</v>
      </c>
      <c r="E3068" t="inlineStr">
        <is>
          <t>10/2024</t>
        </is>
      </c>
    </row>
    <row r="3069">
      <c r="A3069" t="inlineStr">
        <is>
          <t>Love Cabaret</t>
        </is>
      </c>
      <c r="B3069" t="inlineStr">
        <is>
          <t>2024-10-01</t>
        </is>
      </c>
      <c r="C3069" t="inlineStr">
        <is>
          <t>Sistemas Gerais - Financeiros</t>
        </is>
      </c>
      <c r="D3069" s="488" t="n">
        <v>0</v>
      </c>
      <c r="E3069" t="inlineStr">
        <is>
          <t>10/2024</t>
        </is>
      </c>
    </row>
    <row r="3070">
      <c r="A3070" t="inlineStr">
        <is>
          <t>Love Cabaret</t>
        </is>
      </c>
      <c r="B3070" t="inlineStr">
        <is>
          <t>2024-10-01</t>
        </is>
      </c>
      <c r="C3070" t="inlineStr">
        <is>
          <t>Sistemas Gerais - Comunicação e Marketing</t>
        </is>
      </c>
      <c r="D3070" s="488" t="n">
        <v>0</v>
      </c>
      <c r="E3070" t="inlineStr">
        <is>
          <t>10/2024</t>
        </is>
      </c>
    </row>
    <row r="3071">
      <c r="A3071" t="inlineStr">
        <is>
          <t>Love Cabaret</t>
        </is>
      </c>
      <c r="B3071" t="inlineStr">
        <is>
          <t>2024-10-01</t>
        </is>
      </c>
      <c r="C3071" t="inlineStr">
        <is>
          <t>% sobre Receita Bruta</t>
        </is>
      </c>
      <c r="D3071" s="488" t="n">
        <v>-0.03</v>
      </c>
      <c r="E3071" t="inlineStr">
        <is>
          <t>10/2024</t>
        </is>
      </c>
    </row>
    <row r="3072">
      <c r="A3072" t="inlineStr">
        <is>
          <t>Love Cabaret</t>
        </is>
      </c>
      <c r="B3072" t="inlineStr">
        <is>
          <t>2024-10-01</t>
        </is>
      </c>
      <c r="C3072" t="inlineStr">
        <is>
          <t>Despesas Gerais</t>
        </is>
      </c>
      <c r="D3072" s="488" t="n">
        <v>-9835.9</v>
      </c>
      <c r="E3072" t="inlineStr">
        <is>
          <t>10/2024</t>
        </is>
      </c>
    </row>
    <row r="3073">
      <c r="A3073" t="inlineStr">
        <is>
          <t>Love Cabaret</t>
        </is>
      </c>
      <c r="B3073" t="inlineStr">
        <is>
          <t>2024-10-01</t>
        </is>
      </c>
      <c r="C3073" t="inlineStr">
        <is>
          <t>Manutenção Predial</t>
        </is>
      </c>
      <c r="D3073" s="488" t="n">
        <v>-8804.139999999999</v>
      </c>
      <c r="E3073" t="inlineStr">
        <is>
          <t>10/2024</t>
        </is>
      </c>
    </row>
    <row r="3074">
      <c r="A3074" t="inlineStr">
        <is>
          <t>Love Cabaret</t>
        </is>
      </c>
      <c r="B3074" t="inlineStr">
        <is>
          <t>2024-10-01</t>
        </is>
      </c>
      <c r="C3074" t="inlineStr">
        <is>
          <t>Manutenção de Equipamentos</t>
        </is>
      </c>
      <c r="D3074" s="488" t="n">
        <v>0</v>
      </c>
      <c r="E3074" t="inlineStr">
        <is>
          <t>10/2024</t>
        </is>
      </c>
    </row>
    <row r="3075">
      <c r="A3075" t="inlineStr">
        <is>
          <t>Love Cabaret</t>
        </is>
      </c>
      <c r="B3075" t="inlineStr">
        <is>
          <t>2024-10-01</t>
        </is>
      </c>
      <c r="C3075" t="inlineStr">
        <is>
          <t>Manutenção de Mobiliário</t>
        </is>
      </c>
      <c r="D3075" s="488" t="n">
        <v>0</v>
      </c>
      <c r="E3075" t="inlineStr">
        <is>
          <t>10/2024</t>
        </is>
      </c>
    </row>
    <row r="3076">
      <c r="A3076" t="inlineStr">
        <is>
          <t>Love Cabaret</t>
        </is>
      </c>
      <c r="B3076" t="inlineStr">
        <is>
          <t>2024-10-01</t>
        </is>
      </c>
      <c r="C3076" t="inlineStr">
        <is>
          <t>Material de Manutenção</t>
        </is>
      </c>
      <c r="D3076" s="488" t="n">
        <v>0</v>
      </c>
      <c r="E3076" t="inlineStr">
        <is>
          <t>10/2024</t>
        </is>
      </c>
    </row>
    <row r="3077">
      <c r="A3077" t="inlineStr">
        <is>
          <t>Love Cabaret</t>
        </is>
      </c>
      <c r="B3077" t="inlineStr">
        <is>
          <t>2024-10-01</t>
        </is>
      </c>
      <c r="C3077" t="inlineStr">
        <is>
          <t>Decoração/Paisagismo e Jardinagem</t>
        </is>
      </c>
      <c r="D3077" s="488" t="n">
        <v>-445</v>
      </c>
      <c r="E3077" t="inlineStr">
        <is>
          <t>10/2024</t>
        </is>
      </c>
    </row>
    <row r="3078">
      <c r="A3078" t="inlineStr">
        <is>
          <t>Love Cabaret</t>
        </is>
      </c>
      <c r="B3078" t="inlineStr">
        <is>
          <t>2024-10-01</t>
        </is>
      </c>
      <c r="C3078" t="inlineStr">
        <is>
          <t>Fretes e Carretos</t>
        </is>
      </c>
      <c r="D3078" s="488" t="n">
        <v>-123.36</v>
      </c>
      <c r="E3078" t="inlineStr">
        <is>
          <t>10/2024</t>
        </is>
      </c>
    </row>
    <row r="3079">
      <c r="A3079" t="inlineStr">
        <is>
          <t>Love Cabaret</t>
        </is>
      </c>
      <c r="B3079" t="inlineStr">
        <is>
          <t>2024-10-01</t>
        </is>
      </c>
      <c r="C3079" t="inlineStr">
        <is>
          <t>Conduções/Taxi/Uber</t>
        </is>
      </c>
      <c r="D3079" s="488" t="n">
        <v>-463.4</v>
      </c>
      <c r="E3079" t="inlineStr">
        <is>
          <t>10/2024</t>
        </is>
      </c>
    </row>
    <row r="3080">
      <c r="A3080" t="inlineStr">
        <is>
          <t>Love Cabaret</t>
        </is>
      </c>
      <c r="B3080" t="inlineStr">
        <is>
          <t>2024-10-01</t>
        </is>
      </c>
      <c r="C3080" t="inlineStr">
        <is>
          <t>Viagens e Estadias - Operação</t>
        </is>
      </c>
      <c r="D3080" s="488" t="n">
        <v>0</v>
      </c>
      <c r="E3080" t="inlineStr">
        <is>
          <t>10/2024</t>
        </is>
      </c>
    </row>
    <row r="3081">
      <c r="A3081" t="inlineStr">
        <is>
          <t>Love Cabaret</t>
        </is>
      </c>
      <c r="B3081" t="inlineStr">
        <is>
          <t>2024-10-01</t>
        </is>
      </c>
      <c r="C3081" t="inlineStr">
        <is>
          <t>% sobre Receita Bruta</t>
        </is>
      </c>
      <c r="D3081" s="488" t="n">
        <v>-0.02</v>
      </c>
      <c r="E3081" t="inlineStr">
        <is>
          <t>10/2024</t>
        </is>
      </c>
    </row>
    <row r="3082">
      <c r="A3082" t="inlineStr">
        <is>
          <t>Love Cabaret</t>
        </is>
      </c>
      <c r="B3082" t="inlineStr">
        <is>
          <t>2024-10-01</t>
        </is>
      </c>
      <c r="C3082" t="inlineStr">
        <is>
          <t>Marketing</t>
        </is>
      </c>
      <c r="D3082" s="488" t="n">
        <v>-10450</v>
      </c>
      <c r="E3082" t="inlineStr">
        <is>
          <t>10/2024</t>
        </is>
      </c>
    </row>
    <row r="3083">
      <c r="A3083" t="inlineStr">
        <is>
          <t>Love Cabaret</t>
        </is>
      </c>
      <c r="B3083" t="inlineStr">
        <is>
          <t>2024-10-01</t>
        </is>
      </c>
      <c r="C3083" t="inlineStr">
        <is>
          <t>Agência de Propaganda</t>
        </is>
      </c>
      <c r="D3083" s="488" t="n">
        <v>-6000</v>
      </c>
      <c r="E3083" t="inlineStr">
        <is>
          <t>10/2024</t>
        </is>
      </c>
    </row>
    <row r="3084">
      <c r="A3084" t="inlineStr">
        <is>
          <t>Love Cabaret</t>
        </is>
      </c>
      <c r="B3084" t="inlineStr">
        <is>
          <t>2024-10-01</t>
        </is>
      </c>
      <c r="C3084" t="inlineStr">
        <is>
          <t>Assessoria de Imprensa</t>
        </is>
      </c>
      <c r="D3084" s="488" t="n">
        <v>-1200</v>
      </c>
      <c r="E3084" t="inlineStr">
        <is>
          <t>10/2024</t>
        </is>
      </c>
    </row>
    <row r="3085">
      <c r="A3085" t="inlineStr">
        <is>
          <t>Love Cabaret</t>
        </is>
      </c>
      <c r="B3085" t="inlineStr">
        <is>
          <t>2024-10-01</t>
        </is>
      </c>
      <c r="C3085" t="inlineStr">
        <is>
          <t>Assessoria de Relações Públicas</t>
        </is>
      </c>
      <c r="D3085" s="488" t="n">
        <v>0</v>
      </c>
      <c r="E3085" t="inlineStr">
        <is>
          <t>10/2024</t>
        </is>
      </c>
    </row>
    <row r="3086">
      <c r="A3086" t="inlineStr">
        <is>
          <t>Love Cabaret</t>
        </is>
      </c>
      <c r="B3086" t="inlineStr">
        <is>
          <t>2024-10-01</t>
        </is>
      </c>
      <c r="C3086" t="inlineStr">
        <is>
          <t>Influenciadores</t>
        </is>
      </c>
      <c r="D3086" s="488" t="n">
        <v>0</v>
      </c>
      <c r="E3086" t="inlineStr">
        <is>
          <t>10/2024</t>
        </is>
      </c>
    </row>
    <row r="3087">
      <c r="A3087" t="inlineStr">
        <is>
          <t>Love Cabaret</t>
        </is>
      </c>
      <c r="B3087" t="inlineStr">
        <is>
          <t>2024-10-01</t>
        </is>
      </c>
      <c r="C3087" t="inlineStr">
        <is>
          <t>Publicidade e Propaganda</t>
        </is>
      </c>
      <c r="D3087" s="488" t="n">
        <v>0</v>
      </c>
      <c r="E3087" t="inlineStr">
        <is>
          <t>10/2024</t>
        </is>
      </c>
    </row>
    <row r="3088">
      <c r="A3088" t="inlineStr">
        <is>
          <t>Love Cabaret</t>
        </is>
      </c>
      <c r="B3088" t="inlineStr">
        <is>
          <t>2024-10-01</t>
        </is>
      </c>
      <c r="C3088" t="inlineStr">
        <is>
          <t>Pesquisa de Mercado</t>
        </is>
      </c>
      <c r="D3088" s="488" t="n">
        <v>0</v>
      </c>
      <c r="E3088" t="inlineStr">
        <is>
          <t>10/2024</t>
        </is>
      </c>
    </row>
    <row r="3089">
      <c r="A3089" t="inlineStr">
        <is>
          <t>Love Cabaret</t>
        </is>
      </c>
      <c r="B3089" t="inlineStr">
        <is>
          <t>2024-10-01</t>
        </is>
      </c>
      <c r="C3089" t="inlineStr">
        <is>
          <t>Sessão de Fotos/Captação de Vídeo</t>
        </is>
      </c>
      <c r="D3089" s="488" t="n">
        <v>0</v>
      </c>
      <c r="E3089" t="inlineStr">
        <is>
          <t>10/2024</t>
        </is>
      </c>
    </row>
    <row r="3090">
      <c r="A3090" t="inlineStr">
        <is>
          <t>Love Cabaret</t>
        </is>
      </c>
      <c r="B3090" t="inlineStr">
        <is>
          <t>2024-10-01</t>
        </is>
      </c>
      <c r="C3090" t="inlineStr">
        <is>
          <t>Produção Gráfica e Material Institucional</t>
        </is>
      </c>
      <c r="D3090" s="488" t="n">
        <v>-2150</v>
      </c>
      <c r="E3090" t="inlineStr">
        <is>
          <t>10/2024</t>
        </is>
      </c>
    </row>
    <row r="3091">
      <c r="A3091" t="inlineStr">
        <is>
          <t>Love Cabaret</t>
        </is>
      </c>
      <c r="B3091" t="inlineStr">
        <is>
          <t>2024-10-01</t>
        </is>
      </c>
      <c r="C3091" t="inlineStr">
        <is>
          <t>Eventos de Marketing</t>
        </is>
      </c>
      <c r="D3091" s="488" t="n">
        <v>0</v>
      </c>
      <c r="E3091" t="inlineStr">
        <is>
          <t>10/2024</t>
        </is>
      </c>
    </row>
    <row r="3092">
      <c r="A3092" t="inlineStr">
        <is>
          <t>Love Cabaret</t>
        </is>
      </c>
      <c r="B3092" t="inlineStr">
        <is>
          <t>2024-10-01</t>
        </is>
      </c>
      <c r="C3092" t="inlineStr">
        <is>
          <t>Brindes e Confraternizações</t>
        </is>
      </c>
      <c r="D3092" s="488" t="n">
        <v>0</v>
      </c>
      <c r="E3092" t="inlineStr">
        <is>
          <t>10/2024</t>
        </is>
      </c>
    </row>
    <row r="3093">
      <c r="A3093" t="inlineStr">
        <is>
          <t>Love Cabaret</t>
        </is>
      </c>
      <c r="B3093" t="inlineStr">
        <is>
          <t>2024-10-01</t>
        </is>
      </c>
      <c r="C3093" t="inlineStr">
        <is>
          <t>Ferramentas de Marketing</t>
        </is>
      </c>
      <c r="D3093" s="488" t="n">
        <v>-1100</v>
      </c>
      <c r="E3093" t="inlineStr">
        <is>
          <t>10/2024</t>
        </is>
      </c>
    </row>
    <row r="3094">
      <c r="A3094" t="inlineStr">
        <is>
          <t>Love Cabaret</t>
        </is>
      </c>
      <c r="B3094" t="inlineStr">
        <is>
          <t>2024-10-01</t>
        </is>
      </c>
      <c r="C3094" t="inlineStr">
        <is>
          <t>% sobre Receita Bruta</t>
        </is>
      </c>
      <c r="D3094" s="488" t="n">
        <v>-0.02</v>
      </c>
      <c r="E3094" t="inlineStr">
        <is>
          <t>10/2024</t>
        </is>
      </c>
    </row>
    <row r="3095">
      <c r="A3095" t="inlineStr">
        <is>
          <t>Love Cabaret</t>
        </is>
      </c>
      <c r="B3095" t="inlineStr">
        <is>
          <t>2024-10-01</t>
        </is>
      </c>
      <c r="C3095" t="inlineStr">
        <is>
          <t>Serviços de Terceiros</t>
        </is>
      </c>
      <c r="D3095" s="488" t="n">
        <v>-31593.18</v>
      </c>
      <c r="E3095" t="inlineStr">
        <is>
          <t>10/2024</t>
        </is>
      </c>
    </row>
    <row r="3096">
      <c r="A3096" t="inlineStr">
        <is>
          <t>Love Cabaret</t>
        </is>
      </c>
      <c r="B3096" t="inlineStr">
        <is>
          <t>2024-10-01</t>
        </is>
      </c>
      <c r="C3096" t="inlineStr">
        <is>
          <t>Assessoria Contabil</t>
        </is>
      </c>
      <c r="D3096" s="488" t="n">
        <v>-4877.85</v>
      </c>
      <c r="E3096" t="inlineStr">
        <is>
          <t>10/2024</t>
        </is>
      </c>
    </row>
    <row r="3097">
      <c r="A3097" t="inlineStr">
        <is>
          <t>Love Cabaret</t>
        </is>
      </c>
      <c r="B3097" t="inlineStr">
        <is>
          <t>2024-10-01</t>
        </is>
      </c>
      <c r="C3097" t="inlineStr">
        <is>
          <t>Assessoria RH</t>
        </is>
      </c>
      <c r="D3097" s="488" t="n">
        <v>-150</v>
      </c>
      <c r="E3097" t="inlineStr">
        <is>
          <t>10/2024</t>
        </is>
      </c>
    </row>
    <row r="3098">
      <c r="A3098" t="inlineStr">
        <is>
          <t>Love Cabaret</t>
        </is>
      </c>
      <c r="B3098" t="inlineStr">
        <is>
          <t>2024-10-01</t>
        </is>
      </c>
      <c r="C3098" t="inlineStr">
        <is>
          <t>Assessoria em Geral</t>
        </is>
      </c>
      <c r="D3098" s="488" t="n">
        <v>-8550</v>
      </c>
      <c r="E3098" t="inlineStr">
        <is>
          <t>10/2024</t>
        </is>
      </c>
    </row>
    <row r="3099">
      <c r="A3099" t="inlineStr">
        <is>
          <t>Love Cabaret</t>
        </is>
      </c>
      <c r="B3099" t="inlineStr">
        <is>
          <t>2024-10-01</t>
        </is>
      </c>
      <c r="C3099" t="inlineStr">
        <is>
          <t>Assessoria Financeira</t>
        </is>
      </c>
      <c r="D3099" s="488" t="n">
        <v>0</v>
      </c>
      <c r="E3099" t="inlineStr">
        <is>
          <t>10/2024</t>
        </is>
      </c>
    </row>
    <row r="3100">
      <c r="A3100" t="inlineStr">
        <is>
          <t>Love Cabaret</t>
        </is>
      </c>
      <c r="B3100" t="inlineStr">
        <is>
          <t>2024-10-01</t>
        </is>
      </c>
      <c r="C3100" t="inlineStr">
        <is>
          <t>Assessoria Jurídica</t>
        </is>
      </c>
      <c r="D3100" s="488" t="n">
        <v>0</v>
      </c>
      <c r="E3100" t="inlineStr">
        <is>
          <t>10/2024</t>
        </is>
      </c>
    </row>
    <row r="3101">
      <c r="A3101" t="inlineStr">
        <is>
          <t>Love Cabaret</t>
        </is>
      </c>
      <c r="B3101" t="inlineStr">
        <is>
          <t>2024-10-01</t>
        </is>
      </c>
      <c r="C3101" t="inlineStr">
        <is>
          <t>Assessoria de Alimentos e Bebidas</t>
        </is>
      </c>
      <c r="D3101" s="488" t="n">
        <v>0</v>
      </c>
      <c r="E3101" t="inlineStr">
        <is>
          <t>10/2024</t>
        </is>
      </c>
    </row>
    <row r="3102">
      <c r="A3102" t="inlineStr">
        <is>
          <t>Love Cabaret</t>
        </is>
      </c>
      <c r="B3102" t="inlineStr">
        <is>
          <t>2024-10-01</t>
        </is>
      </c>
      <c r="C3102" t="inlineStr">
        <is>
          <t>Assessoria de Projetos</t>
        </is>
      </c>
      <c r="D3102" s="488" t="n">
        <v>0</v>
      </c>
      <c r="E3102" t="inlineStr">
        <is>
          <t>10/2024</t>
        </is>
      </c>
    </row>
    <row r="3103">
      <c r="A3103" t="inlineStr">
        <is>
          <t>Love Cabaret</t>
        </is>
      </c>
      <c r="B3103" t="inlineStr">
        <is>
          <t>2024-10-01</t>
        </is>
      </c>
      <c r="C3103" t="inlineStr">
        <is>
          <t>Serviços de Segurança</t>
        </is>
      </c>
      <c r="D3103" s="488" t="n">
        <v>-17915.33</v>
      </c>
      <c r="E3103" t="inlineStr">
        <is>
          <t>10/2024</t>
        </is>
      </c>
    </row>
    <row r="3104">
      <c r="A3104" t="inlineStr">
        <is>
          <t>Love Cabaret</t>
        </is>
      </c>
      <c r="B3104" t="inlineStr">
        <is>
          <t>2024-10-01</t>
        </is>
      </c>
      <c r="C3104" t="inlineStr">
        <is>
          <t>Valet/Motoboy</t>
        </is>
      </c>
      <c r="D3104" s="488" t="n">
        <v>-100</v>
      </c>
      <c r="E3104" t="inlineStr">
        <is>
          <t>10/2024</t>
        </is>
      </c>
    </row>
    <row r="3105">
      <c r="A3105" t="inlineStr">
        <is>
          <t>Love Cabaret</t>
        </is>
      </c>
      <c r="B3105" t="inlineStr">
        <is>
          <t>2024-10-01</t>
        </is>
      </c>
      <c r="C3105" t="inlineStr">
        <is>
          <t>% sobre Receita Bruta</t>
        </is>
      </c>
      <c r="D3105" s="488" t="n">
        <v>-0.05</v>
      </c>
      <c r="E3105" t="inlineStr">
        <is>
          <t>10/2024</t>
        </is>
      </c>
    </row>
    <row r="3106">
      <c r="A3106" t="inlineStr">
        <is>
          <t>Love Cabaret</t>
        </is>
      </c>
      <c r="B3106" t="inlineStr">
        <is>
          <t>2024-10-01</t>
        </is>
      </c>
      <c r="C3106" t="inlineStr">
        <is>
          <t>Locação de Equipamentos</t>
        </is>
      </c>
      <c r="D3106" s="488" t="n">
        <v>-5377.9</v>
      </c>
      <c r="E3106" t="inlineStr">
        <is>
          <t>10/2024</t>
        </is>
      </c>
    </row>
    <row r="3107">
      <c r="A3107" t="inlineStr">
        <is>
          <t>Love Cabaret</t>
        </is>
      </c>
      <c r="B3107" t="inlineStr">
        <is>
          <t>2024-10-01</t>
        </is>
      </c>
      <c r="C3107" t="inlineStr">
        <is>
          <t>Locações de Equipamentos - Operacionais</t>
        </is>
      </c>
      <c r="D3107" s="488" t="n">
        <v>-5377.9</v>
      </c>
      <c r="E3107" t="inlineStr">
        <is>
          <t>10/2024</t>
        </is>
      </c>
    </row>
    <row r="3108">
      <c r="A3108" t="inlineStr">
        <is>
          <t>Love Cabaret</t>
        </is>
      </c>
      <c r="B3108" t="inlineStr">
        <is>
          <t>2024-10-01</t>
        </is>
      </c>
      <c r="C3108" t="inlineStr">
        <is>
          <t>Locação de Equipamentos - Informatica e TI</t>
        </is>
      </c>
      <c r="D3108" s="488" t="n">
        <v>0</v>
      </c>
      <c r="E3108" t="inlineStr">
        <is>
          <t>10/2024</t>
        </is>
      </c>
    </row>
    <row r="3109">
      <c r="A3109" t="inlineStr">
        <is>
          <t>Love Cabaret</t>
        </is>
      </c>
      <c r="B3109" t="inlineStr">
        <is>
          <t>2024-10-01</t>
        </is>
      </c>
      <c r="C3109" t="inlineStr">
        <is>
          <t>Locações de Equipamentos - Comunicação e Marketing</t>
        </is>
      </c>
      <c r="D3109" s="488" t="n">
        <v>0</v>
      </c>
      <c r="E3109" t="inlineStr">
        <is>
          <t>10/2024</t>
        </is>
      </c>
    </row>
    <row r="3110">
      <c r="A3110" t="inlineStr">
        <is>
          <t>Love Cabaret</t>
        </is>
      </c>
      <c r="B3110" t="inlineStr">
        <is>
          <t>2024-10-01</t>
        </is>
      </c>
      <c r="C3110" t="inlineStr">
        <is>
          <t>Locação de Utensílios</t>
        </is>
      </c>
      <c r="D3110" s="488" t="n">
        <v>0</v>
      </c>
      <c r="E3110" t="inlineStr">
        <is>
          <t>10/2024</t>
        </is>
      </c>
    </row>
    <row r="3111">
      <c r="A3111" t="inlineStr">
        <is>
          <t>Love Cabaret</t>
        </is>
      </c>
      <c r="B3111" t="inlineStr">
        <is>
          <t>2024-10-01</t>
        </is>
      </c>
      <c r="C3111" t="inlineStr">
        <is>
          <t>% sobre Receita Bruta</t>
        </is>
      </c>
      <c r="D3111" s="488" t="n">
        <v>-0.01</v>
      </c>
      <c r="E3111" t="inlineStr">
        <is>
          <t>10/2024</t>
        </is>
      </c>
    </row>
    <row r="3112">
      <c r="A3112" t="inlineStr">
        <is>
          <t>Love Cabaret</t>
        </is>
      </c>
      <c r="B3112" t="inlineStr">
        <is>
          <t>2024-10-01</t>
        </is>
      </c>
      <c r="C3112" t="inlineStr">
        <is>
          <t>Sistema de Franquias</t>
        </is>
      </c>
      <c r="D3112" s="488" t="n">
        <v>0</v>
      </c>
      <c r="E3112" t="inlineStr">
        <is>
          <t>10/2024</t>
        </is>
      </c>
    </row>
    <row r="3113">
      <c r="A3113" t="inlineStr">
        <is>
          <t>Love Cabaret</t>
        </is>
      </c>
      <c r="B3113" t="inlineStr">
        <is>
          <t>2024-10-01</t>
        </is>
      </c>
      <c r="C3113" t="inlineStr">
        <is>
          <t>Royalties</t>
        </is>
      </c>
      <c r="D3113" s="488" t="n">
        <v>0</v>
      </c>
      <c r="E3113" t="inlineStr">
        <is>
          <t>10/2024</t>
        </is>
      </c>
    </row>
    <row r="3114">
      <c r="A3114" t="inlineStr">
        <is>
          <t>Love Cabaret</t>
        </is>
      </c>
      <c r="B3114" t="inlineStr">
        <is>
          <t>2024-10-01</t>
        </is>
      </c>
      <c r="C3114" t="inlineStr">
        <is>
          <t>Fundo de Propaganda</t>
        </is>
      </c>
      <c r="D3114" s="488" t="n">
        <v>0</v>
      </c>
      <c r="E3114" t="inlineStr">
        <is>
          <t>10/2024</t>
        </is>
      </c>
    </row>
    <row r="3115">
      <c r="A3115" t="inlineStr">
        <is>
          <t>Love Cabaret</t>
        </is>
      </c>
      <c r="B3115" t="inlineStr">
        <is>
          <t>2024-10-01</t>
        </is>
      </c>
      <c r="C3115" t="inlineStr">
        <is>
          <t>Fee Gestão FB</t>
        </is>
      </c>
      <c r="D3115" s="488" t="n">
        <v>0</v>
      </c>
      <c r="E3115" t="inlineStr">
        <is>
          <t>10/2024</t>
        </is>
      </c>
    </row>
    <row r="3116">
      <c r="A3116" t="inlineStr">
        <is>
          <t>Love Cabaret</t>
        </is>
      </c>
      <c r="B3116" t="inlineStr">
        <is>
          <t>2024-10-01</t>
        </is>
      </c>
      <c r="C3116" t="inlineStr">
        <is>
          <t>% sobre Receita Bruta</t>
        </is>
      </c>
      <c r="D3116" s="488" t="n">
        <v>0</v>
      </c>
      <c r="E3116" t="inlineStr">
        <is>
          <t>10/2024</t>
        </is>
      </c>
    </row>
    <row r="3117">
      <c r="A3117" t="inlineStr">
        <is>
          <t>Love Cabaret</t>
        </is>
      </c>
      <c r="B3117" t="inlineStr">
        <is>
          <t>2024-10-01</t>
        </is>
      </c>
      <c r="C3117" t="inlineStr">
        <is>
          <t>TOTAL - DESPESAS OPERATIVAS</t>
        </is>
      </c>
      <c r="D3117" s="488" t="n">
        <v>-318016.79</v>
      </c>
      <c r="E3117" t="inlineStr">
        <is>
          <t>10/2024</t>
        </is>
      </c>
    </row>
    <row r="3118">
      <c r="A3118" t="inlineStr">
        <is>
          <t>Love Cabaret</t>
        </is>
      </c>
      <c r="B3118" t="inlineStr">
        <is>
          <t>2024-10-01</t>
        </is>
      </c>
      <c r="C3118" t="inlineStr">
        <is>
          <t>% sobre Receita Bruta</t>
        </is>
      </c>
      <c r="D3118" s="488" t="n">
        <v>-0.52</v>
      </c>
      <c r="E3118" t="inlineStr">
        <is>
          <t>10/2024</t>
        </is>
      </c>
    </row>
    <row r="3119">
      <c r="A3119" t="inlineStr">
        <is>
          <t>Love Cabaret</t>
        </is>
      </c>
      <c r="B3119" t="inlineStr">
        <is>
          <t>2024-10-01</t>
        </is>
      </c>
      <c r="C3119" t="inlineStr">
        <is>
          <t>EBITDA</t>
        </is>
      </c>
      <c r="D3119" s="488" t="n">
        <v>26215.22</v>
      </c>
      <c r="E3119" t="inlineStr">
        <is>
          <t>10/2024</t>
        </is>
      </c>
    </row>
    <row r="3120">
      <c r="A3120" t="inlineStr">
        <is>
          <t>Love Cabaret</t>
        </is>
      </c>
      <c r="B3120" t="inlineStr">
        <is>
          <t>2024-10-01</t>
        </is>
      </c>
      <c r="C3120" t="inlineStr">
        <is>
          <t>% sobre Receita Bruta</t>
        </is>
      </c>
      <c r="D3120" s="488" t="n">
        <v>0.04</v>
      </c>
      <c r="E3120" t="inlineStr">
        <is>
          <t>10/2024</t>
        </is>
      </c>
    </row>
    <row r="3121">
      <c r="A3121" t="inlineStr">
        <is>
          <t>Love Cabaret</t>
        </is>
      </c>
      <c r="B3121" t="inlineStr">
        <is>
          <t>2024-10-01</t>
        </is>
      </c>
      <c r="C3121" t="inlineStr">
        <is>
          <t>(-) Depreciação/Amortização</t>
        </is>
      </c>
      <c r="D3121" s="488" t="n">
        <v>0</v>
      </c>
      <c r="E3121" t="inlineStr">
        <is>
          <t>10/2024</t>
        </is>
      </c>
    </row>
    <row r="3122">
      <c r="A3122" t="inlineStr">
        <is>
          <t>Love Cabaret</t>
        </is>
      </c>
      <c r="B3122" t="inlineStr">
        <is>
          <t>2024-10-01</t>
        </is>
      </c>
      <c r="C3122" t="inlineStr">
        <is>
          <t>EBIT</t>
        </is>
      </c>
      <c r="D3122" s="488" t="n">
        <v>26215.22</v>
      </c>
      <c r="E3122" t="inlineStr">
        <is>
          <t>10/2024</t>
        </is>
      </c>
    </row>
    <row r="3123">
      <c r="A3123" t="inlineStr">
        <is>
          <t>Love Cabaret</t>
        </is>
      </c>
      <c r="B3123" t="inlineStr">
        <is>
          <t>2024-10-01</t>
        </is>
      </c>
      <c r="C3123" t="inlineStr">
        <is>
          <t>(+/-) Receitas/Despesas Financeiras</t>
        </is>
      </c>
      <c r="D3123" s="488" t="n">
        <v>-592.3</v>
      </c>
      <c r="E3123" t="inlineStr">
        <is>
          <t>10/2024</t>
        </is>
      </c>
    </row>
    <row r="3124">
      <c r="A3124" t="inlineStr">
        <is>
          <t>Love Cabaret</t>
        </is>
      </c>
      <c r="B3124" t="inlineStr">
        <is>
          <t>2024-10-01</t>
        </is>
      </c>
      <c r="C3124" t="inlineStr">
        <is>
          <t>(+) Receitas de Patrocínio</t>
        </is>
      </c>
      <c r="D3124" s="488" t="n">
        <v>194700</v>
      </c>
      <c r="E3124" t="inlineStr">
        <is>
          <t>10/2024</t>
        </is>
      </c>
    </row>
    <row r="3125">
      <c r="A3125" t="inlineStr">
        <is>
          <t>Love Cabaret</t>
        </is>
      </c>
      <c r="B3125" t="inlineStr">
        <is>
          <t>2024-10-01</t>
        </is>
      </c>
      <c r="C3125" t="inlineStr">
        <is>
          <t>(-) Despesas de Patrocínio</t>
        </is>
      </c>
      <c r="D3125" s="488" t="n">
        <v>-870</v>
      </c>
      <c r="E3125" t="inlineStr">
        <is>
          <t>10/2024</t>
        </is>
      </c>
    </row>
    <row r="3126">
      <c r="A3126" t="inlineStr">
        <is>
          <t>Love Cabaret</t>
        </is>
      </c>
      <c r="B3126" t="inlineStr">
        <is>
          <t>2024-10-01</t>
        </is>
      </c>
      <c r="C3126" t="inlineStr">
        <is>
          <t>Resultado Antes do IR</t>
        </is>
      </c>
      <c r="D3126" s="488" t="n">
        <v>219452.92</v>
      </c>
      <c r="E3126" t="inlineStr">
        <is>
          <t>10/2024</t>
        </is>
      </c>
    </row>
    <row r="3127">
      <c r="A3127" t="inlineStr">
        <is>
          <t>Love Cabaret</t>
        </is>
      </c>
      <c r="B3127" t="inlineStr">
        <is>
          <t>2024-10-01</t>
        </is>
      </c>
      <c r="C3127" t="inlineStr">
        <is>
          <t>(-) Impostos</t>
        </is>
      </c>
      <c r="D3127" s="488" t="n">
        <v>-16975.6</v>
      </c>
      <c r="E3127" t="inlineStr">
        <is>
          <t>10/2024</t>
        </is>
      </c>
    </row>
    <row r="3128">
      <c r="A3128" t="inlineStr">
        <is>
          <t>Love Cabaret</t>
        </is>
      </c>
      <c r="B3128" t="inlineStr">
        <is>
          <t>2024-10-01</t>
        </is>
      </c>
      <c r="C3128" t="inlineStr">
        <is>
          <t>SIMPLES</t>
        </is>
      </c>
      <c r="D3128" s="488" t="n">
        <v>0</v>
      </c>
      <c r="E3128" t="inlineStr">
        <is>
          <t>10/2024</t>
        </is>
      </c>
    </row>
    <row r="3129">
      <c r="A3129" t="inlineStr">
        <is>
          <t>Love Cabaret</t>
        </is>
      </c>
      <c r="B3129" t="inlineStr">
        <is>
          <t>2024-10-01</t>
        </is>
      </c>
      <c r="C3129" t="inlineStr">
        <is>
          <t>IRPJ</t>
        </is>
      </c>
      <c r="D3129" s="488" t="n">
        <v>-6812.95</v>
      </c>
      <c r="E3129" t="inlineStr">
        <is>
          <t>10/2024</t>
        </is>
      </c>
    </row>
    <row r="3130">
      <c r="A3130" t="inlineStr">
        <is>
          <t>Love Cabaret</t>
        </is>
      </c>
      <c r="B3130" t="inlineStr">
        <is>
          <t>2024-10-01</t>
        </is>
      </c>
      <c r="C3130" t="inlineStr">
        <is>
          <t>IRPJ 10%</t>
        </is>
      </c>
      <c r="D3130" s="488" t="n">
        <v>-4031</v>
      </c>
      <c r="E3130" t="inlineStr">
        <is>
          <t>10/2024</t>
        </is>
      </c>
    </row>
    <row r="3131">
      <c r="A3131" t="inlineStr">
        <is>
          <t>Love Cabaret</t>
        </is>
      </c>
      <c r="B3131" t="inlineStr">
        <is>
          <t>2024-10-01</t>
        </is>
      </c>
      <c r="C3131" t="inlineStr">
        <is>
          <t>CSLL</t>
        </is>
      </c>
      <c r="D3131" s="488" t="n">
        <v>-6131.66</v>
      </c>
      <c r="E3131" t="inlineStr">
        <is>
          <t>10/2024</t>
        </is>
      </c>
    </row>
    <row r="3132">
      <c r="A3132" t="inlineStr">
        <is>
          <t>Love Cabaret</t>
        </is>
      </c>
      <c r="B3132" t="inlineStr">
        <is>
          <t>2024-10-01</t>
        </is>
      </c>
      <c r="C3132" t="inlineStr">
        <is>
          <t>Resultado Líquido</t>
        </is>
      </c>
      <c r="D3132" s="488" t="n">
        <v>202477.32</v>
      </c>
      <c r="E3132" t="inlineStr">
        <is>
          <t>10/2024</t>
        </is>
      </c>
    </row>
    <row r="3133">
      <c r="A3133" t="inlineStr">
        <is>
          <t>Love Cabaret</t>
        </is>
      </c>
      <c r="B3133" t="inlineStr">
        <is>
          <t>2024-10-01</t>
        </is>
      </c>
      <c r="C3133" t="inlineStr">
        <is>
          <t>% sobre Receita Bruta</t>
        </is>
      </c>
      <c r="D3133" s="488" t="n">
        <v>0.33</v>
      </c>
      <c r="E3133" t="inlineStr">
        <is>
          <t>10/2024</t>
        </is>
      </c>
    </row>
    <row r="3134">
      <c r="A3134" t="inlineStr">
        <is>
          <t>Love Cabaret</t>
        </is>
      </c>
      <c r="B3134" t="inlineStr">
        <is>
          <t>2024-10-01</t>
        </is>
      </c>
      <c r="C3134" t="inlineStr">
        <is>
          <t>(-) CAPEX (Investimentos)</t>
        </is>
      </c>
      <c r="D3134" s="488" t="n">
        <v>-7500</v>
      </c>
      <c r="E3134" t="inlineStr">
        <is>
          <t>10/2024</t>
        </is>
      </c>
    </row>
    <row r="3135">
      <c r="A3135" t="inlineStr">
        <is>
          <t>Love Cabaret</t>
        </is>
      </c>
      <c r="B3135" t="inlineStr">
        <is>
          <t>2024-10-01</t>
        </is>
      </c>
      <c r="C3135" t="inlineStr">
        <is>
          <t>Investimento - Construção - Obra</t>
        </is>
      </c>
      <c r="D3135" s="488" t="n">
        <v>-2500</v>
      </c>
      <c r="E3135" t="inlineStr">
        <is>
          <t>10/2024</t>
        </is>
      </c>
    </row>
    <row r="3136">
      <c r="A3136" t="inlineStr">
        <is>
          <t>Love Cabaret</t>
        </is>
      </c>
      <c r="B3136" t="inlineStr">
        <is>
          <t>2024-10-01</t>
        </is>
      </c>
      <c r="C3136" t="inlineStr">
        <is>
          <t>Investimento - Equipamentos</t>
        </is>
      </c>
      <c r="D3136" s="488" t="n">
        <v>-5000</v>
      </c>
      <c r="E3136" t="inlineStr">
        <is>
          <t>10/2024</t>
        </is>
      </c>
    </row>
    <row r="3137">
      <c r="A3137" t="inlineStr">
        <is>
          <t>Love Cabaret</t>
        </is>
      </c>
      <c r="B3137" t="inlineStr">
        <is>
          <t>2024-10-01</t>
        </is>
      </c>
      <c r="C3137" t="inlineStr">
        <is>
          <t>Investimento - Utensílios</t>
        </is>
      </c>
      <c r="D3137" s="488" t="n">
        <v>0</v>
      </c>
      <c r="E3137" t="inlineStr">
        <is>
          <t>10/2024</t>
        </is>
      </c>
    </row>
    <row r="3138">
      <c r="A3138" t="inlineStr">
        <is>
          <t>Love Cabaret</t>
        </is>
      </c>
      <c r="B3138" t="inlineStr">
        <is>
          <t>2024-10-01</t>
        </is>
      </c>
      <c r="C3138" t="inlineStr">
        <is>
          <t>Investimento - Mobiliário e Decoração</t>
        </is>
      </c>
      <c r="D3138" s="488" t="n">
        <v>0</v>
      </c>
      <c r="E3138" t="inlineStr">
        <is>
          <t>10/2024</t>
        </is>
      </c>
    </row>
    <row r="3139">
      <c r="A3139" t="inlineStr">
        <is>
          <t>Love Cabaret</t>
        </is>
      </c>
      <c r="B3139" t="inlineStr">
        <is>
          <t>2024-10-01</t>
        </is>
      </c>
      <c r="C3139" t="inlineStr">
        <is>
          <t>Investimento - Projetos</t>
        </is>
      </c>
      <c r="D3139" s="488" t="n">
        <v>0</v>
      </c>
      <c r="E3139" t="inlineStr">
        <is>
          <t>10/2024</t>
        </is>
      </c>
    </row>
    <row r="3140">
      <c r="A3140" t="inlineStr">
        <is>
          <t>Love Cabaret</t>
        </is>
      </c>
      <c r="B3140" t="inlineStr">
        <is>
          <t>2024-10-01</t>
        </is>
      </c>
      <c r="C3140" t="inlineStr">
        <is>
          <t>Investimento - Paisagismo</t>
        </is>
      </c>
      <c r="D3140" s="488" t="n">
        <v>0</v>
      </c>
      <c r="E3140" t="inlineStr">
        <is>
          <t>10/2024</t>
        </is>
      </c>
    </row>
    <row r="3141">
      <c r="A3141" t="inlineStr">
        <is>
          <t>Love Cabaret</t>
        </is>
      </c>
      <c r="B3141" t="inlineStr">
        <is>
          <t>2024-10-01</t>
        </is>
      </c>
      <c r="C3141" t="inlineStr">
        <is>
          <t>Investimento - Sistemas Gerais - Implantação</t>
        </is>
      </c>
      <c r="D3141" s="488" t="n">
        <v>0</v>
      </c>
      <c r="E3141" t="inlineStr">
        <is>
          <t>10/2024</t>
        </is>
      </c>
    </row>
    <row r="3142">
      <c r="A3142" t="inlineStr">
        <is>
          <t>Love Cabaret</t>
        </is>
      </c>
      <c r="B3142" t="inlineStr">
        <is>
          <t>2024-10-01</t>
        </is>
      </c>
      <c r="C3142" t="inlineStr">
        <is>
          <t>Investimento - Marketing</t>
        </is>
      </c>
      <c r="D3142" s="488" t="n">
        <v>0</v>
      </c>
      <c r="E3142" t="inlineStr">
        <is>
          <t>10/2024</t>
        </is>
      </c>
    </row>
    <row r="3143">
      <c r="A3143" t="inlineStr">
        <is>
          <t>Love Cabaret</t>
        </is>
      </c>
      <c r="B3143" t="inlineStr">
        <is>
          <t>2024-10-01</t>
        </is>
      </c>
      <c r="C3143" t="inlineStr">
        <is>
          <t>Investimento - Uniformes</t>
        </is>
      </c>
      <c r="D3143" s="488" t="n">
        <v>0</v>
      </c>
      <c r="E3143" t="inlineStr">
        <is>
          <t>10/2024</t>
        </is>
      </c>
    </row>
    <row r="3144">
      <c r="A3144" t="inlineStr">
        <is>
          <t>Love Cabaret</t>
        </is>
      </c>
      <c r="B3144" t="inlineStr">
        <is>
          <t>2024-10-01</t>
        </is>
      </c>
      <c r="C3144" t="inlineStr">
        <is>
          <t>Investimento - Despesas pré-operacionais</t>
        </is>
      </c>
      <c r="D3144" s="488" t="n">
        <v>0</v>
      </c>
      <c r="E3144" t="inlineStr">
        <is>
          <t>10/2024</t>
        </is>
      </c>
    </row>
    <row r="3145">
      <c r="A3145" t="inlineStr">
        <is>
          <t>Love Cabaret</t>
        </is>
      </c>
      <c r="B3145" t="inlineStr">
        <is>
          <t>2024-10-01</t>
        </is>
      </c>
      <c r="C3145" t="inlineStr">
        <is>
          <t>Investimento - Taxa de Licença</t>
        </is>
      </c>
      <c r="D3145" s="488" t="n">
        <v>0</v>
      </c>
      <c r="E3145" t="inlineStr">
        <is>
          <t>10/2024</t>
        </is>
      </c>
    </row>
    <row r="3146">
      <c r="A3146" t="inlineStr">
        <is>
          <t>Love Cabaret</t>
        </is>
      </c>
      <c r="B3146" t="inlineStr">
        <is>
          <t>2024-10-01</t>
        </is>
      </c>
      <c r="C3146" t="inlineStr">
        <is>
          <t>Investimento - Outros luvas</t>
        </is>
      </c>
      <c r="D3146" s="488" t="n">
        <v>0</v>
      </c>
      <c r="E3146" t="inlineStr">
        <is>
          <t>10/2024</t>
        </is>
      </c>
    </row>
    <row r="3147">
      <c r="A3147" t="inlineStr">
        <is>
          <t>Love Cabaret</t>
        </is>
      </c>
      <c r="B3147" t="inlineStr">
        <is>
          <t>2024-10-01</t>
        </is>
      </c>
      <c r="C3147" t="inlineStr">
        <is>
          <t>Investimento - Ativos AMBEV</t>
        </is>
      </c>
      <c r="D3147" s="488" t="n">
        <v>0</v>
      </c>
      <c r="E3147" t="inlineStr">
        <is>
          <t>10/2024</t>
        </is>
      </c>
    </row>
    <row r="3148">
      <c r="A3148" t="inlineStr">
        <is>
          <t>Love Cabaret</t>
        </is>
      </c>
      <c r="B3148" t="inlineStr">
        <is>
          <t>2024-10-01</t>
        </is>
      </c>
      <c r="C3148" t="inlineStr">
        <is>
          <t>Investimento - Estrutura Chopp - Balcão</t>
        </is>
      </c>
      <c r="D3148" s="488" t="n">
        <v>0</v>
      </c>
      <c r="E3148" t="inlineStr">
        <is>
          <t>10/2024</t>
        </is>
      </c>
    </row>
    <row r="3149">
      <c r="A3149" t="inlineStr">
        <is>
          <t>Love Cabaret</t>
        </is>
      </c>
      <c r="B3149" t="inlineStr">
        <is>
          <t>2024-10-01</t>
        </is>
      </c>
      <c r="C3149" t="inlineStr">
        <is>
          <t>Investimento - Estrutura Chopp - Camara Refrigerada</t>
        </is>
      </c>
      <c r="D3149" s="488" t="n">
        <v>0</v>
      </c>
      <c r="E3149" t="inlineStr">
        <is>
          <t>10/2024</t>
        </is>
      </c>
    </row>
    <row r="3150">
      <c r="A3150" t="inlineStr">
        <is>
          <t>Love Cabaret</t>
        </is>
      </c>
      <c r="B3150" t="inlineStr">
        <is>
          <t>2024-10-01</t>
        </is>
      </c>
      <c r="C3150" t="inlineStr">
        <is>
          <t>Investimento - Estrutura Chopp - Chopeira</t>
        </is>
      </c>
      <c r="D3150" s="488" t="n">
        <v>0</v>
      </c>
      <c r="E3150" t="inlineStr">
        <is>
          <t>10/2024</t>
        </is>
      </c>
    </row>
    <row r="3151">
      <c r="A3151" t="inlineStr">
        <is>
          <t>Love Cabaret</t>
        </is>
      </c>
      <c r="B3151" t="inlineStr">
        <is>
          <t>2024-10-01</t>
        </is>
      </c>
      <c r="C3151" t="inlineStr">
        <is>
          <t>(+/-) Outras variações no fluxo de caixa</t>
        </is>
      </c>
      <c r="D3151" s="488" t="n">
        <v>0</v>
      </c>
      <c r="E3151" t="inlineStr">
        <is>
          <t>10/2024</t>
        </is>
      </c>
    </row>
    <row r="3152">
      <c r="A3152" t="inlineStr">
        <is>
          <t>Love Cabaret</t>
        </is>
      </c>
      <c r="B3152" t="inlineStr">
        <is>
          <t>2024-10-01</t>
        </is>
      </c>
      <c r="C3152" t="inlineStr">
        <is>
          <t>Remuneração Variável</t>
        </is>
      </c>
      <c r="D3152" s="488" t="n">
        <v>0</v>
      </c>
      <c r="E3152" t="inlineStr">
        <is>
          <t>10/2024</t>
        </is>
      </c>
    </row>
    <row r="3153">
      <c r="A3153" t="inlineStr">
        <is>
          <t>Love Cabaret</t>
        </is>
      </c>
      <c r="B3153" t="inlineStr">
        <is>
          <t>2024-10-01</t>
        </is>
      </c>
      <c r="C3153" t="inlineStr">
        <is>
          <t>Dividendos</t>
        </is>
      </c>
      <c r="D3153" s="488" t="n">
        <v>0</v>
      </c>
      <c r="E3153" t="inlineStr">
        <is>
          <t>10/2024</t>
        </is>
      </c>
    </row>
    <row r="3154">
      <c r="A3154" t="inlineStr">
        <is>
          <t>Love Cabaret</t>
        </is>
      </c>
      <c r="B3154" t="inlineStr">
        <is>
          <t>2024-10-01</t>
        </is>
      </c>
      <c r="C3154" t="inlineStr">
        <is>
          <t>Endividamento Geral</t>
        </is>
      </c>
      <c r="D3154" s="488" t="n">
        <v>0</v>
      </c>
      <c r="E3154" t="inlineStr">
        <is>
          <t>10/2024</t>
        </is>
      </c>
    </row>
    <row r="3155">
      <c r="A3155" t="inlineStr">
        <is>
          <t>Love Cabaret</t>
        </is>
      </c>
      <c r="B3155" t="inlineStr">
        <is>
          <t>2024-10-01</t>
        </is>
      </c>
      <c r="C3155" t="inlineStr">
        <is>
          <t>Processo Judicial</t>
        </is>
      </c>
      <c r="D3155" s="488" t="n">
        <v>0</v>
      </c>
      <c r="E3155" t="inlineStr">
        <is>
          <t>10/2024</t>
        </is>
      </c>
    </row>
    <row r="3156">
      <c r="A3156" t="inlineStr">
        <is>
          <t>Love Cabaret</t>
        </is>
      </c>
      <c r="B3156" t="inlineStr">
        <is>
          <t>2024-10-01</t>
        </is>
      </c>
      <c r="C3156" t="inlineStr">
        <is>
          <t>Processo Civil</t>
        </is>
      </c>
      <c r="D3156" s="488" t="n">
        <v>0</v>
      </c>
      <c r="E3156" t="inlineStr">
        <is>
          <t>10/2024</t>
        </is>
      </c>
    </row>
    <row r="3157">
      <c r="A3157" t="inlineStr">
        <is>
          <t>Love Cabaret</t>
        </is>
      </c>
      <c r="B3157" t="inlineStr">
        <is>
          <t>2024-10-01</t>
        </is>
      </c>
      <c r="C3157" t="inlineStr">
        <is>
          <t>Recurso Processual</t>
        </is>
      </c>
      <c r="D3157" s="488" t="n">
        <v>0</v>
      </c>
      <c r="E3157" t="inlineStr">
        <is>
          <t>10/2024</t>
        </is>
      </c>
    </row>
    <row r="3158">
      <c r="A3158" t="inlineStr">
        <is>
          <t>Love Cabaret</t>
        </is>
      </c>
      <c r="B3158" t="inlineStr">
        <is>
          <t>2024-10-01</t>
        </is>
      </c>
      <c r="C3158" t="inlineStr">
        <is>
          <t>Empréstimos Gerais</t>
        </is>
      </c>
      <c r="D3158" s="488" t="n">
        <v>0</v>
      </c>
      <c r="E3158" t="inlineStr">
        <is>
          <t>10/2024</t>
        </is>
      </c>
    </row>
    <row r="3159">
      <c r="A3159" t="inlineStr">
        <is>
          <t>Love Cabaret</t>
        </is>
      </c>
      <c r="B3159" t="inlineStr">
        <is>
          <t>2024-10-01</t>
        </is>
      </c>
      <c r="C3159" t="inlineStr">
        <is>
          <t>Total - Variações s/ Resultado Líquido</t>
        </is>
      </c>
      <c r="D3159" s="488" t="n">
        <v>0</v>
      </c>
      <c r="E3159" t="inlineStr">
        <is>
          <t>10/2024</t>
        </is>
      </c>
    </row>
    <row r="3160">
      <c r="A3160" t="inlineStr">
        <is>
          <t>Love Cabaret</t>
        </is>
      </c>
      <c r="B3160" t="inlineStr">
        <is>
          <t>2024-10-01</t>
        </is>
      </c>
      <c r="C3160" t="inlineStr">
        <is>
          <t>FCF</t>
        </is>
      </c>
      <c r="D3160" s="488" t="n">
        <v>0</v>
      </c>
      <c r="E3160" t="inlineStr">
        <is>
          <t>10/2024</t>
        </is>
      </c>
    </row>
    <row r="3161">
      <c r="A3161" t="inlineStr">
        <is>
          <t>Love Cabaret</t>
        </is>
      </c>
      <c r="B3161" t="inlineStr">
        <is>
          <t>2024-10-01</t>
        </is>
      </c>
      <c r="C3161" t="inlineStr">
        <is>
          <t>Saldo Operacional</t>
        </is>
      </c>
      <c r="D3161" s="488" t="n">
        <v>0</v>
      </c>
      <c r="E3161" t="inlineStr">
        <is>
          <t>10/2024</t>
        </is>
      </c>
    </row>
    <row r="3162">
      <c r="A3162" t="inlineStr">
        <is>
          <t>Love Cabaret</t>
        </is>
      </c>
      <c r="B3162" t="inlineStr">
        <is>
          <t>2024-11-01</t>
        </is>
      </c>
      <c r="C3162" t="inlineStr">
        <is>
          <t>FATURAMENTO BRUTO</t>
        </is>
      </c>
      <c r="D3162" s="488" t="n">
        <v>576248.61</v>
      </c>
      <c r="E3162" t="inlineStr">
        <is>
          <t>11/2024</t>
        </is>
      </c>
    </row>
    <row r="3163">
      <c r="A3163" t="inlineStr">
        <is>
          <t>Love Cabaret</t>
        </is>
      </c>
      <c r="B3163" t="inlineStr">
        <is>
          <t>2024-11-01</t>
        </is>
      </c>
      <c r="C3163" t="inlineStr">
        <is>
          <t>Alimentação</t>
        </is>
      </c>
      <c r="D3163" s="488" t="n">
        <v>83131</v>
      </c>
      <c r="E3163" t="inlineStr">
        <is>
          <t>11/2024</t>
        </is>
      </c>
    </row>
    <row r="3164">
      <c r="A3164" t="inlineStr">
        <is>
          <t>Love Cabaret</t>
        </is>
      </c>
      <c r="B3164" t="inlineStr">
        <is>
          <t>2024-11-01</t>
        </is>
      </c>
      <c r="C3164" t="inlineStr">
        <is>
          <t>Bebida</t>
        </is>
      </c>
      <c r="D3164" s="488" t="n">
        <v>236313</v>
      </c>
      <c r="E3164" t="inlineStr">
        <is>
          <t>11/2024</t>
        </is>
      </c>
    </row>
    <row r="3165">
      <c r="A3165" t="inlineStr">
        <is>
          <t>Love Cabaret</t>
        </is>
      </c>
      <c r="B3165" t="inlineStr">
        <is>
          <t>2024-11-01</t>
        </is>
      </c>
      <c r="C3165" t="inlineStr">
        <is>
          <t>Artístico (couvert/shows)</t>
        </is>
      </c>
      <c r="D3165" s="488" t="n">
        <v>158062.94</v>
      </c>
      <c r="E3165" t="inlineStr">
        <is>
          <t>11/2024</t>
        </is>
      </c>
    </row>
    <row r="3166">
      <c r="A3166" t="inlineStr">
        <is>
          <t>Love Cabaret</t>
        </is>
      </c>
      <c r="B3166" t="inlineStr">
        <is>
          <t>2024-11-01</t>
        </is>
      </c>
      <c r="C3166" t="inlineStr">
        <is>
          <t>Gifts</t>
        </is>
      </c>
      <c r="D3166" s="488" t="n">
        <v>135</v>
      </c>
      <c r="E3166" t="inlineStr">
        <is>
          <t>11/2024</t>
        </is>
      </c>
    </row>
    <row r="3167">
      <c r="A3167" t="inlineStr">
        <is>
          <t>Love Cabaret</t>
        </is>
      </c>
      <c r="B3167" t="inlineStr">
        <is>
          <t>2024-11-01</t>
        </is>
      </c>
      <c r="C3167" t="inlineStr">
        <is>
          <t>Serviço</t>
        </is>
      </c>
      <c r="D3167" s="488" t="n">
        <v>39334.42</v>
      </c>
      <c r="E3167" t="inlineStr">
        <is>
          <t>11/2024</t>
        </is>
      </c>
    </row>
    <row r="3168">
      <c r="A3168" t="inlineStr">
        <is>
          <t>Love Cabaret</t>
        </is>
      </c>
      <c r="B3168" t="inlineStr">
        <is>
          <t>2024-11-01</t>
        </is>
      </c>
      <c r="C3168" t="inlineStr">
        <is>
          <t>Eventos A&amp;B</t>
        </is>
      </c>
      <c r="D3168" s="488" t="n">
        <v>5500</v>
      </c>
      <c r="E3168" t="inlineStr">
        <is>
          <t>11/2024</t>
        </is>
      </c>
    </row>
    <row r="3169">
      <c r="A3169" t="inlineStr">
        <is>
          <t>Love Cabaret</t>
        </is>
      </c>
      <c r="B3169" t="inlineStr">
        <is>
          <t>2024-11-01</t>
        </is>
      </c>
      <c r="C3169" t="inlineStr">
        <is>
          <t>Eventos Couvert</t>
        </is>
      </c>
      <c r="D3169" s="488" t="n">
        <v>0</v>
      </c>
      <c r="E3169" t="inlineStr">
        <is>
          <t>11/2024</t>
        </is>
      </c>
    </row>
    <row r="3170">
      <c r="A3170" t="inlineStr">
        <is>
          <t>Love Cabaret</t>
        </is>
      </c>
      <c r="B3170" t="inlineStr">
        <is>
          <t>2024-11-01</t>
        </is>
      </c>
      <c r="C3170" t="inlineStr">
        <is>
          <t>Eventos Locações</t>
        </is>
      </c>
      <c r="D3170" s="488" t="n">
        <v>23430</v>
      </c>
      <c r="E3170" t="inlineStr">
        <is>
          <t>11/2024</t>
        </is>
      </c>
    </row>
    <row r="3171">
      <c r="A3171" t="inlineStr">
        <is>
          <t>Love Cabaret</t>
        </is>
      </c>
      <c r="B3171" t="inlineStr">
        <is>
          <t>2024-11-01</t>
        </is>
      </c>
      <c r="C3171" t="inlineStr">
        <is>
          <t>Eventos Rebate Fornecedores</t>
        </is>
      </c>
      <c r="D3171" s="488" t="n">
        <v>0</v>
      </c>
      <c r="E3171" t="inlineStr">
        <is>
          <t>11/2024</t>
        </is>
      </c>
    </row>
    <row r="3172">
      <c r="A3172" t="inlineStr">
        <is>
          <t>Love Cabaret</t>
        </is>
      </c>
      <c r="B3172" t="inlineStr">
        <is>
          <t>2024-11-01</t>
        </is>
      </c>
      <c r="C3172" t="inlineStr">
        <is>
          <t>Delivery</t>
        </is>
      </c>
      <c r="D3172" s="488" t="n">
        <v>0</v>
      </c>
      <c r="E3172" t="inlineStr">
        <is>
          <t>11/2024</t>
        </is>
      </c>
    </row>
    <row r="3173">
      <c r="A3173" t="inlineStr">
        <is>
          <t>Love Cabaret</t>
        </is>
      </c>
      <c r="B3173" t="inlineStr">
        <is>
          <t>2024-11-01</t>
        </is>
      </c>
      <c r="C3173" t="inlineStr">
        <is>
          <t>Outras Receitas</t>
        </is>
      </c>
      <c r="D3173" s="488" t="n">
        <v>30342.25</v>
      </c>
      <c r="E3173" t="inlineStr">
        <is>
          <t>11/2024</t>
        </is>
      </c>
    </row>
    <row r="3174">
      <c r="A3174" t="inlineStr">
        <is>
          <t>Love Cabaret</t>
        </is>
      </c>
      <c r="B3174" t="inlineStr">
        <is>
          <t>2024-11-01</t>
        </is>
      </c>
      <c r="C3174" t="inlineStr">
        <is>
          <t>(-) Desconto sobre Venda</t>
        </is>
      </c>
      <c r="D3174" s="488" t="n">
        <v>-14489.22</v>
      </c>
      <c r="E3174" t="inlineStr">
        <is>
          <t>11/2024</t>
        </is>
      </c>
    </row>
    <row r="3175">
      <c r="A3175" t="inlineStr">
        <is>
          <t>Love Cabaret</t>
        </is>
      </c>
      <c r="B3175" t="inlineStr">
        <is>
          <t>2024-11-01</t>
        </is>
      </c>
      <c r="C3175" t="inlineStr">
        <is>
          <t>Descontos - Operação</t>
        </is>
      </c>
      <c r="D3175" s="488" t="n">
        <v>-14489.22</v>
      </c>
      <c r="E3175" t="inlineStr">
        <is>
          <t>11/2024</t>
        </is>
      </c>
    </row>
    <row r="3176">
      <c r="A3176" t="inlineStr">
        <is>
          <t>Love Cabaret</t>
        </is>
      </c>
      <c r="B3176" t="inlineStr">
        <is>
          <t>2024-11-01</t>
        </is>
      </c>
      <c r="C3176" t="inlineStr">
        <is>
          <t>Desconto - Alimentação Escritório</t>
        </is>
      </c>
      <c r="D3176" s="488" t="n">
        <v>0</v>
      </c>
      <c r="E3176" t="inlineStr">
        <is>
          <t>11/2024</t>
        </is>
      </c>
    </row>
    <row r="3177">
      <c r="A3177" t="inlineStr">
        <is>
          <t>Love Cabaret</t>
        </is>
      </c>
      <c r="B3177" t="inlineStr">
        <is>
          <t>2024-11-01</t>
        </is>
      </c>
      <c r="C3177" t="inlineStr">
        <is>
          <t>Descontos - Marketing</t>
        </is>
      </c>
      <c r="D3177" s="488" t="n">
        <v>0</v>
      </c>
      <c r="E3177" t="inlineStr">
        <is>
          <t>11/2024</t>
        </is>
      </c>
    </row>
    <row r="3178">
      <c r="A3178" t="inlineStr">
        <is>
          <t>Love Cabaret</t>
        </is>
      </c>
      <c r="B3178" t="inlineStr">
        <is>
          <t>2024-11-01</t>
        </is>
      </c>
      <c r="C3178" t="inlineStr">
        <is>
          <t>% sobre Receita Bruta</t>
        </is>
      </c>
      <c r="D3178" s="488" t="n">
        <v>0</v>
      </c>
      <c r="E3178" t="inlineStr">
        <is>
          <t>11/2024</t>
        </is>
      </c>
    </row>
    <row r="3179">
      <c r="A3179" t="inlineStr">
        <is>
          <t>Love Cabaret</t>
        </is>
      </c>
      <c r="B3179" t="inlineStr">
        <is>
          <t>2024-11-01</t>
        </is>
      </c>
      <c r="C3179" t="inlineStr">
        <is>
          <t>(-) Impostos sobre Venda</t>
        </is>
      </c>
      <c r="D3179" s="488" t="n">
        <v>-36812.11</v>
      </c>
      <c r="E3179" t="inlineStr">
        <is>
          <t>11/2024</t>
        </is>
      </c>
    </row>
    <row r="3180">
      <c r="A3180" t="inlineStr">
        <is>
          <t>Love Cabaret</t>
        </is>
      </c>
      <c r="B3180" t="inlineStr">
        <is>
          <t>2024-11-01</t>
        </is>
      </c>
      <c r="C3180" t="inlineStr">
        <is>
          <t>PIS / COFINS</t>
        </is>
      </c>
      <c r="D3180" s="488" t="n">
        <v>-19079.17</v>
      </c>
      <c r="E3180" t="inlineStr">
        <is>
          <t>11/2024</t>
        </is>
      </c>
    </row>
    <row r="3181">
      <c r="A3181" t="inlineStr">
        <is>
          <t>Love Cabaret</t>
        </is>
      </c>
      <c r="B3181" t="inlineStr">
        <is>
          <t>2024-11-01</t>
        </is>
      </c>
      <c r="C3181" t="inlineStr">
        <is>
          <t>ICMS</t>
        </is>
      </c>
      <c r="D3181" s="488" t="n">
        <v>-9554.790000000001</v>
      </c>
      <c r="E3181" t="inlineStr">
        <is>
          <t>11/2024</t>
        </is>
      </c>
    </row>
    <row r="3182">
      <c r="A3182" t="inlineStr">
        <is>
          <t>Love Cabaret</t>
        </is>
      </c>
      <c r="B3182" t="inlineStr">
        <is>
          <t>2024-11-01</t>
        </is>
      </c>
      <c r="C3182" t="inlineStr">
        <is>
          <t>ISS</t>
        </is>
      </c>
      <c r="D3182" s="488" t="n">
        <v>-8178.15</v>
      </c>
      <c r="E3182" t="inlineStr">
        <is>
          <t>11/2024</t>
        </is>
      </c>
    </row>
    <row r="3183">
      <c r="A3183" t="inlineStr">
        <is>
          <t>Love Cabaret</t>
        </is>
      </c>
      <c r="B3183" t="inlineStr">
        <is>
          <t>2024-11-01</t>
        </is>
      </c>
      <c r="C3183" t="inlineStr">
        <is>
          <t>RECEITA LÍQUIDA</t>
        </is>
      </c>
      <c r="D3183" s="488" t="n">
        <v>524947.28</v>
      </c>
      <c r="E3183" t="inlineStr">
        <is>
          <t>11/2024</t>
        </is>
      </c>
    </row>
    <row r="3184">
      <c r="A3184" t="inlineStr">
        <is>
          <t>Love Cabaret</t>
        </is>
      </c>
      <c r="B3184" t="inlineStr">
        <is>
          <t>2024-11-01</t>
        </is>
      </c>
      <c r="C3184" t="inlineStr">
        <is>
          <t>(-) Custo Mercadoria Vendida</t>
        </is>
      </c>
      <c r="D3184" s="488" t="n">
        <v>-106648.37</v>
      </c>
      <c r="E3184" t="inlineStr">
        <is>
          <t>11/2024</t>
        </is>
      </c>
    </row>
    <row r="3185">
      <c r="A3185" t="inlineStr">
        <is>
          <t>Love Cabaret</t>
        </is>
      </c>
      <c r="B3185" t="inlineStr">
        <is>
          <t>2024-11-01</t>
        </is>
      </c>
      <c r="C3185" t="inlineStr">
        <is>
          <t>Alimentação D</t>
        </is>
      </c>
      <c r="D3185" s="488" t="n">
        <v>-30197.22</v>
      </c>
      <c r="E3185" t="inlineStr">
        <is>
          <t>11/2024</t>
        </is>
      </c>
    </row>
    <row r="3186">
      <c r="A3186" t="inlineStr">
        <is>
          <t>Love Cabaret</t>
        </is>
      </c>
      <c r="B3186" t="inlineStr">
        <is>
          <t>2024-11-01</t>
        </is>
      </c>
      <c r="C3186" t="inlineStr">
        <is>
          <t>Bebida D</t>
        </is>
      </c>
      <c r="D3186" s="488" t="n">
        <v>-76451.14999999999</v>
      </c>
      <c r="E3186" t="inlineStr">
        <is>
          <t>11/2024</t>
        </is>
      </c>
    </row>
    <row r="3187">
      <c r="A3187" t="inlineStr">
        <is>
          <t>Love Cabaret</t>
        </is>
      </c>
      <c r="B3187" t="inlineStr">
        <is>
          <t>2024-11-01</t>
        </is>
      </c>
      <c r="C3187" t="inlineStr">
        <is>
          <t>Embalagens</t>
        </is>
      </c>
      <c r="D3187" s="488" t="n">
        <v>0</v>
      </c>
      <c r="E3187" t="inlineStr">
        <is>
          <t>11/2024</t>
        </is>
      </c>
    </row>
    <row r="3188">
      <c r="A3188" t="inlineStr">
        <is>
          <t>Love Cabaret</t>
        </is>
      </c>
      <c r="B3188" t="inlineStr">
        <is>
          <t>2024-11-01</t>
        </is>
      </c>
      <c r="C3188" t="inlineStr">
        <is>
          <t>Eventos A&amp;B</t>
        </is>
      </c>
      <c r="D3188" s="488" t="n">
        <v>0</v>
      </c>
      <c r="E3188" t="inlineStr">
        <is>
          <t>11/2024</t>
        </is>
      </c>
    </row>
    <row r="3189">
      <c r="A3189" t="inlineStr">
        <is>
          <t>Love Cabaret</t>
        </is>
      </c>
      <c r="B3189" t="inlineStr">
        <is>
          <t>2024-11-01</t>
        </is>
      </c>
      <c r="C3189" t="inlineStr">
        <is>
          <t>% sobre Receita Bruta de A&amp;B</t>
        </is>
      </c>
      <c r="D3189" s="488" t="n">
        <v>-0.33</v>
      </c>
      <c r="E3189" t="inlineStr">
        <is>
          <t>11/2024</t>
        </is>
      </c>
    </row>
    <row r="3190">
      <c r="A3190" t="inlineStr">
        <is>
          <t>Love Cabaret</t>
        </is>
      </c>
      <c r="B3190" t="inlineStr">
        <is>
          <t>2024-11-01</t>
        </is>
      </c>
      <c r="C3190" t="inlineStr">
        <is>
          <t>% sobre Receita Líquida</t>
        </is>
      </c>
      <c r="D3190" s="488" t="n">
        <v>-0.2</v>
      </c>
      <c r="E3190" t="inlineStr">
        <is>
          <t>11/2024</t>
        </is>
      </c>
    </row>
    <row r="3191">
      <c r="A3191" t="inlineStr">
        <is>
          <t>Love Cabaret</t>
        </is>
      </c>
      <c r="B3191" t="inlineStr">
        <is>
          <t>2024-11-01</t>
        </is>
      </c>
      <c r="C3191" t="inlineStr">
        <is>
          <t>(-) Custos Artístico Geral</t>
        </is>
      </c>
      <c r="D3191" s="488" t="n">
        <v>-108702.48</v>
      </c>
      <c r="E3191" t="inlineStr">
        <is>
          <t>11/2024</t>
        </is>
      </c>
    </row>
    <row r="3192">
      <c r="A3192" t="inlineStr">
        <is>
          <t>Love Cabaret</t>
        </is>
      </c>
      <c r="B3192" t="inlineStr">
        <is>
          <t>2024-11-01</t>
        </is>
      </c>
      <c r="C3192" t="inlineStr">
        <is>
          <t>Custos Artístico</t>
        </is>
      </c>
      <c r="D3192" s="488" t="n">
        <v>-73599.98</v>
      </c>
      <c r="E3192" t="inlineStr">
        <is>
          <t>11/2024</t>
        </is>
      </c>
    </row>
    <row r="3193">
      <c r="A3193" t="inlineStr">
        <is>
          <t>Love Cabaret</t>
        </is>
      </c>
      <c r="B3193" t="inlineStr">
        <is>
          <t>2024-11-01</t>
        </is>
      </c>
      <c r="C3193" t="inlineStr">
        <is>
          <t>Cachê de Músicos e Artistas</t>
        </is>
      </c>
      <c r="D3193" s="488" t="n">
        <v>-70306.39999999999</v>
      </c>
      <c r="E3193" t="inlineStr">
        <is>
          <t>11/2024</t>
        </is>
      </c>
    </row>
    <row r="3194">
      <c r="A3194" t="inlineStr">
        <is>
          <t>Love Cabaret</t>
        </is>
      </c>
      <c r="B3194" t="inlineStr">
        <is>
          <t>2024-11-01</t>
        </is>
      </c>
      <c r="C3194" t="inlineStr">
        <is>
          <t>Alimentação e Transporte</t>
        </is>
      </c>
      <c r="D3194" s="488" t="n">
        <v>-3293.58</v>
      </c>
      <c r="E3194" t="inlineStr">
        <is>
          <t>11/2024</t>
        </is>
      </c>
    </row>
    <row r="3195">
      <c r="A3195" t="inlineStr">
        <is>
          <t>Love Cabaret</t>
        </is>
      </c>
      <c r="B3195" t="inlineStr">
        <is>
          <t>2024-11-01</t>
        </is>
      </c>
      <c r="C3195" t="inlineStr">
        <is>
          <t>Viagens e Estadias</t>
        </is>
      </c>
      <c r="D3195" s="488" t="n">
        <v>0</v>
      </c>
      <c r="E3195" t="inlineStr">
        <is>
          <t>11/2024</t>
        </is>
      </c>
    </row>
    <row r="3196">
      <c r="A3196" t="inlineStr">
        <is>
          <t>Love Cabaret</t>
        </is>
      </c>
      <c r="B3196" t="inlineStr">
        <is>
          <t>2024-11-01</t>
        </is>
      </c>
      <c r="C3196" t="inlineStr">
        <is>
          <t>Taxas e Licenças - Artístico</t>
        </is>
      </c>
      <c r="D3196" s="488" t="n">
        <v>0</v>
      </c>
      <c r="E3196" t="inlineStr">
        <is>
          <t>11/2024</t>
        </is>
      </c>
    </row>
    <row r="3197">
      <c r="A3197" t="inlineStr">
        <is>
          <t>Love Cabaret</t>
        </is>
      </c>
      <c r="B3197" t="inlineStr">
        <is>
          <t>2024-11-01</t>
        </is>
      </c>
      <c r="C3197" t="inlineStr">
        <is>
          <t>MDO Terceirizada - Artístico</t>
        </is>
      </c>
      <c r="D3197" s="488" t="n">
        <v>0</v>
      </c>
      <c r="E3197" t="inlineStr">
        <is>
          <t>11/2024</t>
        </is>
      </c>
    </row>
    <row r="3198">
      <c r="A3198" t="inlineStr">
        <is>
          <t>Love Cabaret</t>
        </is>
      </c>
      <c r="B3198" t="inlineStr">
        <is>
          <t>2024-11-01</t>
        </is>
      </c>
      <c r="C3198" t="inlineStr">
        <is>
          <t>Custos Ténico de Som</t>
        </is>
      </c>
      <c r="D3198" s="488" t="n">
        <v>-35102.5</v>
      </c>
      <c r="E3198" t="inlineStr">
        <is>
          <t>11/2024</t>
        </is>
      </c>
    </row>
    <row r="3199">
      <c r="A3199" t="inlineStr">
        <is>
          <t>Love Cabaret</t>
        </is>
      </c>
      <c r="B3199" t="inlineStr">
        <is>
          <t>2024-11-01</t>
        </is>
      </c>
      <c r="C3199" t="inlineStr">
        <is>
          <t>Técnico de Som / Luz</t>
        </is>
      </c>
      <c r="D3199" s="488" t="n">
        <v>-24300</v>
      </c>
      <c r="E3199" t="inlineStr">
        <is>
          <t>11/2024</t>
        </is>
      </c>
    </row>
    <row r="3200">
      <c r="A3200" t="inlineStr">
        <is>
          <t>Love Cabaret</t>
        </is>
      </c>
      <c r="B3200" t="inlineStr">
        <is>
          <t>2024-11-01</t>
        </is>
      </c>
      <c r="C3200" t="inlineStr">
        <is>
          <t>Locação de Equipamentos Fixo</t>
        </is>
      </c>
      <c r="D3200" s="488" t="n">
        <v>-10802.5</v>
      </c>
      <c r="E3200" t="inlineStr">
        <is>
          <t>11/2024</t>
        </is>
      </c>
    </row>
    <row r="3201">
      <c r="A3201" t="inlineStr">
        <is>
          <t>Love Cabaret</t>
        </is>
      </c>
      <c r="B3201" t="inlineStr">
        <is>
          <t>2024-11-01</t>
        </is>
      </c>
      <c r="C3201" t="inlineStr">
        <is>
          <t>Locação de Equipamentos Variável</t>
        </is>
      </c>
      <c r="D3201" s="488" t="n">
        <v>0</v>
      </c>
      <c r="E3201" t="inlineStr">
        <is>
          <t>11/2024</t>
        </is>
      </c>
    </row>
    <row r="3202">
      <c r="A3202" t="inlineStr">
        <is>
          <t>Love Cabaret</t>
        </is>
      </c>
      <c r="B3202" t="inlineStr">
        <is>
          <t>2024-11-01</t>
        </is>
      </c>
      <c r="C3202" t="inlineStr">
        <is>
          <t>% sobre Receita Artístico</t>
        </is>
      </c>
      <c r="D3202" s="488" t="n">
        <v>-0.6899999999999999</v>
      </c>
      <c r="E3202" t="inlineStr">
        <is>
          <t>11/2024</t>
        </is>
      </c>
    </row>
    <row r="3203">
      <c r="A3203" t="inlineStr">
        <is>
          <t>Love Cabaret</t>
        </is>
      </c>
      <c r="B3203" t="inlineStr">
        <is>
          <t>2024-11-01</t>
        </is>
      </c>
      <c r="C3203" t="inlineStr">
        <is>
          <t>% sobre Receita Bruta</t>
        </is>
      </c>
      <c r="D3203" s="488" t="n">
        <v>-0.19</v>
      </c>
      <c r="E3203" t="inlineStr">
        <is>
          <t>11/2024</t>
        </is>
      </c>
    </row>
    <row r="3204">
      <c r="A3204" t="inlineStr">
        <is>
          <t>Love Cabaret</t>
        </is>
      </c>
      <c r="B3204" t="inlineStr">
        <is>
          <t>2024-11-01</t>
        </is>
      </c>
      <c r="C3204" t="inlineStr">
        <is>
          <t>(-) Custos Eventos</t>
        </is>
      </c>
      <c r="D3204" s="488" t="n">
        <v>-11220</v>
      </c>
      <c r="E3204" t="inlineStr">
        <is>
          <t>11/2024</t>
        </is>
      </c>
    </row>
    <row r="3205">
      <c r="A3205" t="inlineStr">
        <is>
          <t>Love Cabaret</t>
        </is>
      </c>
      <c r="B3205" t="inlineStr">
        <is>
          <t>2024-11-01</t>
        </is>
      </c>
      <c r="C3205" t="inlineStr">
        <is>
          <t>MDO</t>
        </is>
      </c>
      <c r="D3205" s="488" t="n">
        <v>0</v>
      </c>
      <c r="E3205" t="inlineStr">
        <is>
          <t>11/2024</t>
        </is>
      </c>
    </row>
    <row r="3206">
      <c r="A3206" t="inlineStr">
        <is>
          <t>Love Cabaret</t>
        </is>
      </c>
      <c r="B3206" t="inlineStr">
        <is>
          <t>2024-11-01</t>
        </is>
      </c>
      <c r="C3206" t="inlineStr">
        <is>
          <t>MDO Terceirizada - Eventos</t>
        </is>
      </c>
      <c r="D3206" s="488" t="n">
        <v>0</v>
      </c>
      <c r="E3206" t="inlineStr">
        <is>
          <t>11/2024</t>
        </is>
      </c>
    </row>
    <row r="3207">
      <c r="A3207" t="inlineStr">
        <is>
          <t>Love Cabaret</t>
        </is>
      </c>
      <c r="B3207" t="inlineStr">
        <is>
          <t>2024-11-01</t>
        </is>
      </c>
      <c r="C3207" t="inlineStr">
        <is>
          <t>Comissões de Vendas - Eventos</t>
        </is>
      </c>
      <c r="D3207" s="488" t="n">
        <v>0</v>
      </c>
      <c r="E3207" t="inlineStr">
        <is>
          <t>11/2024</t>
        </is>
      </c>
    </row>
    <row r="3208">
      <c r="A3208" t="inlineStr">
        <is>
          <t>Love Cabaret</t>
        </is>
      </c>
      <c r="B3208" t="inlineStr">
        <is>
          <t>2024-11-01</t>
        </is>
      </c>
      <c r="C3208" t="inlineStr">
        <is>
          <t>Serviços de Terceiros - Eventos</t>
        </is>
      </c>
      <c r="D3208" s="488" t="n">
        <v>-10120</v>
      </c>
      <c r="E3208" t="inlineStr">
        <is>
          <t>11/2024</t>
        </is>
      </c>
    </row>
    <row r="3209">
      <c r="A3209" t="inlineStr">
        <is>
          <t>Love Cabaret</t>
        </is>
      </c>
      <c r="B3209" t="inlineStr">
        <is>
          <t>2024-11-01</t>
        </is>
      </c>
      <c r="C3209" t="inlineStr">
        <is>
          <t>Serviços Terceirizados - Eventos</t>
        </is>
      </c>
      <c r="D3209" s="488" t="n">
        <v>-10120</v>
      </c>
      <c r="E3209" t="inlineStr">
        <is>
          <t>11/2024</t>
        </is>
      </c>
    </row>
    <row r="3210">
      <c r="A3210" t="inlineStr">
        <is>
          <t>Love Cabaret</t>
        </is>
      </c>
      <c r="B3210" t="inlineStr">
        <is>
          <t>2024-11-01</t>
        </is>
      </c>
      <c r="C3210" t="inlineStr">
        <is>
          <t>Serviço de Segurança - Eventos</t>
        </is>
      </c>
      <c r="D3210" s="488" t="n">
        <v>0</v>
      </c>
      <c r="E3210" t="inlineStr">
        <is>
          <t>11/2024</t>
        </is>
      </c>
    </row>
    <row r="3211">
      <c r="A3211" t="inlineStr">
        <is>
          <t>Love Cabaret</t>
        </is>
      </c>
      <c r="B3211" t="inlineStr">
        <is>
          <t>2024-11-01</t>
        </is>
      </c>
      <c r="C3211" t="inlineStr">
        <is>
          <t>Artistas e Palestrantes - Eventos</t>
        </is>
      </c>
      <c r="D3211" s="488" t="n">
        <v>0</v>
      </c>
      <c r="E3211" t="inlineStr">
        <is>
          <t>11/2024</t>
        </is>
      </c>
    </row>
    <row r="3212">
      <c r="A3212" t="inlineStr">
        <is>
          <t>Love Cabaret</t>
        </is>
      </c>
      <c r="B3212" t="inlineStr">
        <is>
          <t>2024-11-01</t>
        </is>
      </c>
      <c r="C3212" t="inlineStr">
        <is>
          <t>Decoração - Eventos</t>
        </is>
      </c>
      <c r="D3212" s="488" t="n">
        <v>0</v>
      </c>
      <c r="E3212" t="inlineStr">
        <is>
          <t>11/2024</t>
        </is>
      </c>
    </row>
    <row r="3213">
      <c r="A3213" t="inlineStr">
        <is>
          <t>Love Cabaret</t>
        </is>
      </c>
      <c r="B3213" t="inlineStr">
        <is>
          <t>2024-11-01</t>
        </is>
      </c>
      <c r="C3213" t="inlineStr">
        <is>
          <t>Material de Consumo</t>
        </is>
      </c>
      <c r="D3213" s="488" t="n">
        <v>0</v>
      </c>
      <c r="E3213" t="inlineStr">
        <is>
          <t>11/2024</t>
        </is>
      </c>
    </row>
    <row r="3214">
      <c r="A3214" t="inlineStr">
        <is>
          <t>Love Cabaret</t>
        </is>
      </c>
      <c r="B3214" t="inlineStr">
        <is>
          <t>2024-11-01</t>
        </is>
      </c>
      <c r="C3214" t="inlineStr">
        <is>
          <t>Material Descartável - Eventos</t>
        </is>
      </c>
      <c r="D3214" s="488" t="n">
        <v>0</v>
      </c>
      <c r="E3214" t="inlineStr">
        <is>
          <t>11/2024</t>
        </is>
      </c>
    </row>
    <row r="3215">
      <c r="A3215" t="inlineStr">
        <is>
          <t>Love Cabaret</t>
        </is>
      </c>
      <c r="B3215" t="inlineStr">
        <is>
          <t>2024-11-01</t>
        </is>
      </c>
      <c r="C3215" t="inlineStr">
        <is>
          <t>Brindes e Confraternizações - Eventos</t>
        </is>
      </c>
      <c r="D3215" s="488" t="n">
        <v>0</v>
      </c>
      <c r="E3215" t="inlineStr">
        <is>
          <t>11/2024</t>
        </is>
      </c>
    </row>
    <row r="3216">
      <c r="A3216" t="inlineStr">
        <is>
          <t>Love Cabaret</t>
        </is>
      </c>
      <c r="B3216" t="inlineStr">
        <is>
          <t>2024-11-01</t>
        </is>
      </c>
      <c r="C3216" t="inlineStr">
        <is>
          <t>Material de Escritório - Eventos</t>
        </is>
      </c>
      <c r="D3216" s="488" t="n">
        <v>0</v>
      </c>
      <c r="E3216" t="inlineStr">
        <is>
          <t>11/2024</t>
        </is>
      </c>
    </row>
    <row r="3217">
      <c r="A3217" t="inlineStr">
        <is>
          <t>Love Cabaret</t>
        </is>
      </c>
      <c r="B3217" t="inlineStr">
        <is>
          <t>2024-11-01</t>
        </is>
      </c>
      <c r="C3217" t="inlineStr">
        <is>
          <t>Material de Manutenção - Eventos</t>
        </is>
      </c>
      <c r="D3217" s="488" t="n">
        <v>0</v>
      </c>
      <c r="E3217" t="inlineStr">
        <is>
          <t>11/2024</t>
        </is>
      </c>
    </row>
    <row r="3218">
      <c r="A3218" t="inlineStr">
        <is>
          <t>Love Cabaret</t>
        </is>
      </c>
      <c r="B3218" t="inlineStr">
        <is>
          <t>2024-11-01</t>
        </is>
      </c>
      <c r="C3218" t="inlineStr">
        <is>
          <t>Manutenção Geral</t>
        </is>
      </c>
      <c r="D3218" s="488" t="n">
        <v>0</v>
      </c>
      <c r="E3218" t="inlineStr">
        <is>
          <t>11/2024</t>
        </is>
      </c>
    </row>
    <row r="3219">
      <c r="A3219" t="inlineStr">
        <is>
          <t>Love Cabaret</t>
        </is>
      </c>
      <c r="B3219" t="inlineStr">
        <is>
          <t>2024-11-01</t>
        </is>
      </c>
      <c r="C3219" t="inlineStr">
        <is>
          <t>Serviço de Manutenção - Estrutura - Eventos</t>
        </is>
      </c>
      <c r="D3219" s="488" t="n">
        <v>0</v>
      </c>
      <c r="E3219" t="inlineStr">
        <is>
          <t>11/2024</t>
        </is>
      </c>
    </row>
    <row r="3220">
      <c r="A3220" t="inlineStr">
        <is>
          <t>Love Cabaret</t>
        </is>
      </c>
      <c r="B3220" t="inlineStr">
        <is>
          <t>2024-11-01</t>
        </is>
      </c>
      <c r="C3220" t="inlineStr">
        <is>
          <t>Serviço de Manutenção - Equipamentos - Eventos</t>
        </is>
      </c>
      <c r="D3220" s="488" t="n">
        <v>0</v>
      </c>
      <c r="E3220" t="inlineStr">
        <is>
          <t>11/2024</t>
        </is>
      </c>
    </row>
    <row r="3221">
      <c r="A3221" t="inlineStr">
        <is>
          <t>Love Cabaret</t>
        </is>
      </c>
      <c r="B3221" t="inlineStr">
        <is>
          <t>2024-11-01</t>
        </is>
      </c>
      <c r="C3221" t="inlineStr">
        <is>
          <t>Transportes</t>
        </is>
      </c>
      <c r="D3221" s="488" t="n">
        <v>0</v>
      </c>
      <c r="E3221" t="inlineStr">
        <is>
          <t>11/2024</t>
        </is>
      </c>
    </row>
    <row r="3222">
      <c r="A3222" t="inlineStr">
        <is>
          <t>Love Cabaret</t>
        </is>
      </c>
      <c r="B3222" t="inlineStr">
        <is>
          <t>2024-11-01</t>
        </is>
      </c>
      <c r="C3222" t="inlineStr">
        <is>
          <t>Viagens e Estadias - Eventos</t>
        </is>
      </c>
      <c r="D3222" s="488" t="n">
        <v>0</v>
      </c>
      <c r="E3222" t="inlineStr">
        <is>
          <t>11/2024</t>
        </is>
      </c>
    </row>
    <row r="3223">
      <c r="A3223" t="inlineStr">
        <is>
          <t>Love Cabaret</t>
        </is>
      </c>
      <c r="B3223" t="inlineStr">
        <is>
          <t>2024-11-01</t>
        </is>
      </c>
      <c r="C3223" t="inlineStr">
        <is>
          <t>Transporte Equipe - Eventos</t>
        </is>
      </c>
      <c r="D3223" s="488" t="n">
        <v>0</v>
      </c>
      <c r="E3223" t="inlineStr">
        <is>
          <t>11/2024</t>
        </is>
      </c>
    </row>
    <row r="3224">
      <c r="A3224" t="inlineStr">
        <is>
          <t>Love Cabaret</t>
        </is>
      </c>
      <c r="B3224" t="inlineStr">
        <is>
          <t>2024-11-01</t>
        </is>
      </c>
      <c r="C3224" t="inlineStr">
        <is>
          <t>Fretes e Carretos - Eventos</t>
        </is>
      </c>
      <c r="D3224" s="488" t="n">
        <v>0</v>
      </c>
      <c r="E3224" t="inlineStr">
        <is>
          <t>11/2024</t>
        </is>
      </c>
    </row>
    <row r="3225">
      <c r="A3225" t="inlineStr">
        <is>
          <t>Love Cabaret</t>
        </is>
      </c>
      <c r="B3225" t="inlineStr">
        <is>
          <t>2024-11-01</t>
        </is>
      </c>
      <c r="C3225" t="inlineStr">
        <is>
          <t>Locações</t>
        </is>
      </c>
      <c r="D3225" s="488" t="n">
        <v>-1100</v>
      </c>
      <c r="E3225" t="inlineStr">
        <is>
          <t>11/2024</t>
        </is>
      </c>
    </row>
    <row r="3226">
      <c r="A3226" t="inlineStr">
        <is>
          <t>Love Cabaret</t>
        </is>
      </c>
      <c r="B3226" t="inlineStr">
        <is>
          <t>2024-11-01</t>
        </is>
      </c>
      <c r="C3226" t="inlineStr">
        <is>
          <t>Locação de Utensílios - Eventos</t>
        </is>
      </c>
      <c r="D3226" s="488" t="n">
        <v>0</v>
      </c>
      <c r="E3226" t="inlineStr">
        <is>
          <t>11/2024</t>
        </is>
      </c>
    </row>
    <row r="3227">
      <c r="A3227" t="inlineStr">
        <is>
          <t>Love Cabaret</t>
        </is>
      </c>
      <c r="B3227" t="inlineStr">
        <is>
          <t>2024-11-01</t>
        </is>
      </c>
      <c r="C3227" t="inlineStr">
        <is>
          <t>Locação de Equipamentos - Eventos</t>
        </is>
      </c>
      <c r="D3227" s="488" t="n">
        <v>-1100</v>
      </c>
      <c r="E3227" t="inlineStr">
        <is>
          <t>11/2024</t>
        </is>
      </c>
    </row>
    <row r="3228">
      <c r="A3228" t="inlineStr">
        <is>
          <t>Love Cabaret</t>
        </is>
      </c>
      <c r="B3228" t="inlineStr">
        <is>
          <t>2024-11-01</t>
        </is>
      </c>
      <c r="C3228" t="inlineStr">
        <is>
          <t>Locação de Mobiliário - Eventos</t>
        </is>
      </c>
      <c r="D3228" s="488" t="n">
        <v>0</v>
      </c>
      <c r="E3228" t="inlineStr">
        <is>
          <t>11/2024</t>
        </is>
      </c>
    </row>
    <row r="3229">
      <c r="A3229" t="inlineStr">
        <is>
          <t>Love Cabaret</t>
        </is>
      </c>
      <c r="B3229" t="inlineStr">
        <is>
          <t>2024-11-01</t>
        </is>
      </c>
      <c r="C3229" t="inlineStr">
        <is>
          <t>Locação de Coberturas - Eventos</t>
        </is>
      </c>
      <c r="D3229" s="488" t="n">
        <v>0</v>
      </c>
      <c r="E3229" t="inlineStr">
        <is>
          <t>11/2024</t>
        </is>
      </c>
    </row>
    <row r="3230">
      <c r="A3230" t="inlineStr">
        <is>
          <t>Love Cabaret</t>
        </is>
      </c>
      <c r="B3230" t="inlineStr">
        <is>
          <t>2024-11-01</t>
        </is>
      </c>
      <c r="C3230" t="inlineStr">
        <is>
          <t>Repasses Locação de Espaço</t>
        </is>
      </c>
      <c r="D3230" s="488" t="n">
        <v>0</v>
      </c>
      <c r="E3230" t="inlineStr">
        <is>
          <t>11/2024</t>
        </is>
      </c>
    </row>
    <row r="3231">
      <c r="A3231" t="inlineStr">
        <is>
          <t>Love Cabaret</t>
        </is>
      </c>
      <c r="B3231" t="inlineStr">
        <is>
          <t>2024-11-01</t>
        </is>
      </c>
      <c r="C3231" t="inlineStr">
        <is>
          <t>Repasse Gazit - Locação Aroo</t>
        </is>
      </c>
      <c r="D3231" s="488" t="n">
        <v>0</v>
      </c>
      <c r="E3231" t="inlineStr">
        <is>
          <t>11/2024</t>
        </is>
      </c>
    </row>
    <row r="3232">
      <c r="A3232" t="inlineStr">
        <is>
          <t>Love Cabaret</t>
        </is>
      </c>
      <c r="B3232" t="inlineStr">
        <is>
          <t>2024-11-01</t>
        </is>
      </c>
      <c r="C3232" t="inlineStr">
        <is>
          <t>Repasse Gazit - Locação Anexo Abaru</t>
        </is>
      </c>
      <c r="D3232" s="488" t="n">
        <v>0</v>
      </c>
      <c r="E3232" t="inlineStr">
        <is>
          <t>11/2024</t>
        </is>
      </c>
    </row>
    <row r="3233">
      <c r="A3233" t="inlineStr">
        <is>
          <t>Love Cabaret</t>
        </is>
      </c>
      <c r="B3233" t="inlineStr">
        <is>
          <t>2024-11-01</t>
        </is>
      </c>
      <c r="C3233" t="inlineStr">
        <is>
          <t>% sobre Receita de Eventos</t>
        </is>
      </c>
      <c r="D3233" s="488" t="n">
        <v>-0.39</v>
      </c>
      <c r="E3233" t="inlineStr">
        <is>
          <t>11/2024</t>
        </is>
      </c>
    </row>
    <row r="3234">
      <c r="A3234" t="inlineStr">
        <is>
          <t>Love Cabaret</t>
        </is>
      </c>
      <c r="B3234" t="inlineStr">
        <is>
          <t>2024-11-01</t>
        </is>
      </c>
      <c r="C3234" t="inlineStr">
        <is>
          <t>% sobre Receita Bruta</t>
        </is>
      </c>
      <c r="D3234" s="488" t="n">
        <v>-0.02</v>
      </c>
      <c r="E3234" t="inlineStr">
        <is>
          <t>11/2024</t>
        </is>
      </c>
    </row>
    <row r="3235">
      <c r="A3235" t="inlineStr">
        <is>
          <t>Love Cabaret</t>
        </is>
      </c>
      <c r="B3235" t="inlineStr">
        <is>
          <t>2024-11-01</t>
        </is>
      </c>
      <c r="C3235" t="inlineStr">
        <is>
          <t>(-) Dedução da Gorjeta</t>
        </is>
      </c>
      <c r="D3235" s="488" t="n">
        <v>-11580</v>
      </c>
      <c r="E3235" t="inlineStr">
        <is>
          <t>11/2024</t>
        </is>
      </c>
    </row>
    <row r="3236">
      <c r="A3236" t="inlineStr">
        <is>
          <t>Love Cabaret</t>
        </is>
      </c>
      <c r="B3236" t="inlineStr">
        <is>
          <t>2024-11-01</t>
        </is>
      </c>
      <c r="C3236" t="inlineStr">
        <is>
          <t>-  Comissões e Gorjeta</t>
        </is>
      </c>
      <c r="D3236" s="488" t="n">
        <v>-11580</v>
      </c>
      <c r="E3236" t="inlineStr">
        <is>
          <t>11/2024</t>
        </is>
      </c>
    </row>
    <row r="3237">
      <c r="A3237" t="inlineStr">
        <is>
          <t>Love Cabaret</t>
        </is>
      </c>
      <c r="B3237" t="inlineStr">
        <is>
          <t>2024-11-01</t>
        </is>
      </c>
      <c r="C3237" t="inlineStr">
        <is>
          <t>% sobre Receita Bruta</t>
        </is>
      </c>
      <c r="D3237" s="488" t="n">
        <v>-0.02</v>
      </c>
      <c r="E3237" t="inlineStr">
        <is>
          <t>11/2024</t>
        </is>
      </c>
    </row>
    <row r="3238">
      <c r="A3238" t="inlineStr">
        <is>
          <t>Love Cabaret</t>
        </is>
      </c>
      <c r="B3238" t="inlineStr">
        <is>
          <t>2024-11-01</t>
        </is>
      </c>
      <c r="C3238" t="inlineStr">
        <is>
          <t>(-) Deduções sobre Venda</t>
        </is>
      </c>
      <c r="D3238" s="488" t="n">
        <v>-4909.85</v>
      </c>
      <c r="E3238" t="inlineStr">
        <is>
          <t>11/2024</t>
        </is>
      </c>
    </row>
    <row r="3239">
      <c r="A3239" t="inlineStr">
        <is>
          <t>Love Cabaret</t>
        </is>
      </c>
      <c r="B3239" t="inlineStr">
        <is>
          <t>2024-11-01</t>
        </is>
      </c>
      <c r="C3239" t="inlineStr">
        <is>
          <t>Meios de pagamento</t>
        </is>
      </c>
      <c r="D3239" s="488" t="n">
        <v>-4909.85</v>
      </c>
      <c r="E3239" t="inlineStr">
        <is>
          <t>11/2024</t>
        </is>
      </c>
    </row>
    <row r="3240">
      <c r="A3240" t="inlineStr">
        <is>
          <t>Love Cabaret</t>
        </is>
      </c>
      <c r="B3240" t="inlineStr">
        <is>
          <t>2024-11-01</t>
        </is>
      </c>
      <c r="C3240" t="inlineStr">
        <is>
          <t>Meios de pagamento - Delivery</t>
        </is>
      </c>
      <c r="D3240" s="488" t="n">
        <v>0</v>
      </c>
      <c r="E3240" t="inlineStr">
        <is>
          <t>11/2024</t>
        </is>
      </c>
    </row>
    <row r="3241">
      <c r="A3241" t="inlineStr">
        <is>
          <t>Love Cabaret</t>
        </is>
      </c>
      <c r="B3241" t="inlineStr">
        <is>
          <t>2024-11-01</t>
        </is>
      </c>
      <c r="C3241" t="inlineStr">
        <is>
          <t>Inadimplência</t>
        </is>
      </c>
      <c r="D3241" s="488" t="n">
        <v>0</v>
      </c>
      <c r="E3241" t="inlineStr">
        <is>
          <t>11/2024</t>
        </is>
      </c>
    </row>
    <row r="3242">
      <c r="A3242" t="inlineStr">
        <is>
          <t>Love Cabaret</t>
        </is>
      </c>
      <c r="B3242" t="inlineStr">
        <is>
          <t>2024-11-01</t>
        </is>
      </c>
      <c r="C3242" t="inlineStr">
        <is>
          <t>Outros D</t>
        </is>
      </c>
      <c r="D3242" s="488" t="n">
        <v>0</v>
      </c>
      <c r="E3242" t="inlineStr">
        <is>
          <t>11/2024</t>
        </is>
      </c>
    </row>
    <row r="3243">
      <c r="A3243" t="inlineStr">
        <is>
          <t>Love Cabaret</t>
        </is>
      </c>
      <c r="B3243" t="inlineStr">
        <is>
          <t>2024-11-01</t>
        </is>
      </c>
      <c r="C3243" t="inlineStr">
        <is>
          <t>% sobre Receita Bruta</t>
        </is>
      </c>
      <c r="D3243" s="488" t="n">
        <v>-0.01</v>
      </c>
      <c r="E3243" t="inlineStr">
        <is>
          <t>11/2024</t>
        </is>
      </c>
    </row>
    <row r="3244">
      <c r="A3244" t="inlineStr">
        <is>
          <t>Love Cabaret</t>
        </is>
      </c>
      <c r="B3244" t="inlineStr">
        <is>
          <t>2024-11-01</t>
        </is>
      </c>
      <c r="C3244" t="inlineStr">
        <is>
          <t>MARGEM BRUTA DE CONTRIBUIÇÃO</t>
        </is>
      </c>
      <c r="D3244" s="488" t="n">
        <v>281886.58</v>
      </c>
      <c r="E3244" t="inlineStr">
        <is>
          <t>11/2024</t>
        </is>
      </c>
    </row>
    <row r="3245">
      <c r="A3245" t="inlineStr">
        <is>
          <t>Love Cabaret</t>
        </is>
      </c>
      <c r="B3245" t="inlineStr">
        <is>
          <t>2024-11-01</t>
        </is>
      </c>
      <c r="C3245" t="inlineStr">
        <is>
          <t>% sobre Receita</t>
        </is>
      </c>
      <c r="D3245" s="488" t="n">
        <v>0.49</v>
      </c>
      <c r="E3245" t="inlineStr">
        <is>
          <t>11/2024</t>
        </is>
      </c>
    </row>
    <row r="3246">
      <c r="A3246" t="inlineStr">
        <is>
          <t>Love Cabaret</t>
        </is>
      </c>
      <c r="B3246" t="inlineStr">
        <is>
          <t>2024-11-01</t>
        </is>
      </c>
      <c r="C3246" t="inlineStr">
        <is>
          <t>PESSOAL</t>
        </is>
      </c>
      <c r="D3246" s="488" t="n">
        <v>-124613.31</v>
      </c>
      <c r="E3246" t="inlineStr">
        <is>
          <t>11/2024</t>
        </is>
      </c>
    </row>
    <row r="3247">
      <c r="A3247" t="inlineStr">
        <is>
          <t>Love Cabaret</t>
        </is>
      </c>
      <c r="B3247" t="inlineStr">
        <is>
          <t>2024-11-01</t>
        </is>
      </c>
      <c r="C3247" t="inlineStr">
        <is>
          <t>PJ</t>
        </is>
      </c>
      <c r="D3247" s="488" t="n">
        <v>-41813</v>
      </c>
      <c r="E3247" t="inlineStr">
        <is>
          <t>11/2024</t>
        </is>
      </c>
    </row>
    <row r="3248">
      <c r="A3248" t="inlineStr">
        <is>
          <t>Love Cabaret</t>
        </is>
      </c>
      <c r="B3248" t="inlineStr">
        <is>
          <t>2024-11-01</t>
        </is>
      </c>
      <c r="C3248" t="inlineStr">
        <is>
          <t>- Squad</t>
        </is>
      </c>
      <c r="D3248" s="488" t="n">
        <v>-25913</v>
      </c>
      <c r="E3248" t="inlineStr">
        <is>
          <t>11/2024</t>
        </is>
      </c>
    </row>
    <row r="3249">
      <c r="A3249" t="inlineStr">
        <is>
          <t>Love Cabaret</t>
        </is>
      </c>
      <c r="B3249" t="inlineStr">
        <is>
          <t>2024-11-01</t>
        </is>
      </c>
      <c r="C3249" t="inlineStr">
        <is>
          <t>- Gerente</t>
        </is>
      </c>
      <c r="D3249" s="488" t="n">
        <v>0</v>
      </c>
      <c r="E3249" t="inlineStr">
        <is>
          <t>11/2024</t>
        </is>
      </c>
    </row>
    <row r="3250">
      <c r="A3250" t="inlineStr">
        <is>
          <t>Love Cabaret</t>
        </is>
      </c>
      <c r="B3250" t="inlineStr">
        <is>
          <t>2024-11-01</t>
        </is>
      </c>
      <c r="C3250" t="inlineStr">
        <is>
          <t>- Subgerente</t>
        </is>
      </c>
      <c r="D3250" s="488" t="n">
        <v>0</v>
      </c>
      <c r="E3250" t="inlineStr">
        <is>
          <t>11/2024</t>
        </is>
      </c>
    </row>
    <row r="3251">
      <c r="A3251" t="inlineStr">
        <is>
          <t>Love Cabaret</t>
        </is>
      </c>
      <c r="B3251" t="inlineStr">
        <is>
          <t>2024-11-01</t>
        </is>
      </c>
      <c r="C3251" t="inlineStr">
        <is>
          <t>- Coordenador</t>
        </is>
      </c>
      <c r="D3251" s="488" t="n">
        <v>-8400</v>
      </c>
      <c r="E3251" t="inlineStr">
        <is>
          <t>11/2024</t>
        </is>
      </c>
    </row>
    <row r="3252">
      <c r="A3252" t="inlineStr">
        <is>
          <t>Love Cabaret</t>
        </is>
      </c>
      <c r="B3252" t="inlineStr">
        <is>
          <t>2024-11-01</t>
        </is>
      </c>
      <c r="C3252" t="inlineStr">
        <is>
          <t>- Administrativa</t>
        </is>
      </c>
      <c r="D3252" s="488" t="n">
        <v>-3500</v>
      </c>
      <c r="E3252" t="inlineStr">
        <is>
          <t>11/2024</t>
        </is>
      </c>
    </row>
    <row r="3253">
      <c r="A3253" t="inlineStr">
        <is>
          <t>Love Cabaret</t>
        </is>
      </c>
      <c r="B3253" t="inlineStr">
        <is>
          <t>2024-11-01</t>
        </is>
      </c>
      <c r="C3253" t="inlineStr">
        <is>
          <t>- Chefe de Cozinha</t>
        </is>
      </c>
      <c r="D3253" s="488" t="n">
        <v>0</v>
      </c>
      <c r="E3253" t="inlineStr">
        <is>
          <t>11/2024</t>
        </is>
      </c>
    </row>
    <row r="3254">
      <c r="A3254" t="inlineStr">
        <is>
          <t>Love Cabaret</t>
        </is>
      </c>
      <c r="B3254" t="inlineStr">
        <is>
          <t>2024-11-01</t>
        </is>
      </c>
      <c r="C3254" t="inlineStr">
        <is>
          <t>- Chefe de Bar</t>
        </is>
      </c>
      <c r="D3254" s="488" t="n">
        <v>-4000</v>
      </c>
      <c r="E3254" t="inlineStr">
        <is>
          <t>11/2024</t>
        </is>
      </c>
    </row>
    <row r="3255">
      <c r="A3255" t="inlineStr">
        <is>
          <t>Love Cabaret</t>
        </is>
      </c>
      <c r="B3255" t="inlineStr">
        <is>
          <t>2024-11-01</t>
        </is>
      </c>
      <c r="C3255" t="inlineStr">
        <is>
          <t>- Sub Chefe de Cozinha</t>
        </is>
      </c>
      <c r="D3255" s="488" t="n">
        <v>0</v>
      </c>
      <c r="E3255" t="inlineStr">
        <is>
          <t>11/2024</t>
        </is>
      </c>
    </row>
    <row r="3256">
      <c r="A3256" t="inlineStr">
        <is>
          <t>Love Cabaret</t>
        </is>
      </c>
      <c r="B3256" t="inlineStr">
        <is>
          <t>2024-11-01</t>
        </is>
      </c>
      <c r="C3256" t="inlineStr">
        <is>
          <t>- Sub Chefe De Bar</t>
        </is>
      </c>
      <c r="D3256" s="488" t="n">
        <v>0</v>
      </c>
      <c r="E3256" t="inlineStr">
        <is>
          <t>11/2024</t>
        </is>
      </c>
    </row>
    <row r="3257">
      <c r="A3257" t="inlineStr">
        <is>
          <t>Love Cabaret</t>
        </is>
      </c>
      <c r="B3257" t="inlineStr">
        <is>
          <t>2024-11-01</t>
        </is>
      </c>
      <c r="C3257" t="inlineStr">
        <is>
          <t>- Maitre</t>
        </is>
      </c>
      <c r="D3257" s="488" t="n">
        <v>0</v>
      </c>
      <c r="E3257" t="inlineStr">
        <is>
          <t>11/2024</t>
        </is>
      </c>
    </row>
    <row r="3258">
      <c r="A3258" t="inlineStr">
        <is>
          <t>Love Cabaret</t>
        </is>
      </c>
      <c r="B3258" t="inlineStr">
        <is>
          <t>2024-11-01</t>
        </is>
      </c>
      <c r="C3258" t="inlineStr">
        <is>
          <t>- Chefe de Fila</t>
        </is>
      </c>
      <c r="D3258" s="488" t="n">
        <v>0</v>
      </c>
      <c r="E3258" t="inlineStr">
        <is>
          <t>11/2024</t>
        </is>
      </c>
    </row>
    <row r="3259">
      <c r="A3259" t="inlineStr">
        <is>
          <t>Love Cabaret</t>
        </is>
      </c>
      <c r="B3259" t="inlineStr">
        <is>
          <t>2024-11-01</t>
        </is>
      </c>
      <c r="C3259" t="inlineStr">
        <is>
          <t>- Hostess</t>
        </is>
      </c>
      <c r="D3259" s="488" t="n">
        <v>0</v>
      </c>
      <c r="E3259" t="inlineStr">
        <is>
          <t>11/2024</t>
        </is>
      </c>
    </row>
    <row r="3260">
      <c r="A3260" t="inlineStr">
        <is>
          <t>Love Cabaret</t>
        </is>
      </c>
      <c r="B3260" t="inlineStr">
        <is>
          <t>2024-11-01</t>
        </is>
      </c>
      <c r="C3260" t="inlineStr">
        <is>
          <t>MDO CLT - Salário</t>
        </is>
      </c>
      <c r="D3260" s="488" t="n">
        <v>-2558.39</v>
      </c>
      <c r="E3260" t="inlineStr">
        <is>
          <t>11/2024</t>
        </is>
      </c>
    </row>
    <row r="3261">
      <c r="A3261" t="inlineStr">
        <is>
          <t>Love Cabaret</t>
        </is>
      </c>
      <c r="B3261" t="inlineStr">
        <is>
          <t>2024-11-01</t>
        </is>
      </c>
      <c r="C3261" t="inlineStr">
        <is>
          <t>-  Maitre</t>
        </is>
      </c>
      <c r="D3261" s="488" t="n">
        <v>0</v>
      </c>
      <c r="E3261" t="inlineStr">
        <is>
          <t>11/2024</t>
        </is>
      </c>
    </row>
    <row r="3262">
      <c r="A3262" t="inlineStr">
        <is>
          <t>Love Cabaret</t>
        </is>
      </c>
      <c r="B3262" t="inlineStr">
        <is>
          <t>2024-11-01</t>
        </is>
      </c>
      <c r="C3262" t="inlineStr">
        <is>
          <t>-  Garçon III</t>
        </is>
      </c>
      <c r="D3262" s="488" t="n">
        <v>0</v>
      </c>
      <c r="E3262" t="inlineStr">
        <is>
          <t>11/2024</t>
        </is>
      </c>
    </row>
    <row r="3263">
      <c r="A3263" t="inlineStr">
        <is>
          <t>Love Cabaret</t>
        </is>
      </c>
      <c r="B3263" t="inlineStr">
        <is>
          <t>2024-11-01</t>
        </is>
      </c>
      <c r="C3263" t="inlineStr">
        <is>
          <t>-  Garçon II</t>
        </is>
      </c>
      <c r="D3263" s="488" t="n">
        <v>0</v>
      </c>
      <c r="E3263" t="inlineStr">
        <is>
          <t>11/2024</t>
        </is>
      </c>
    </row>
    <row r="3264">
      <c r="A3264" t="inlineStr">
        <is>
          <t>Love Cabaret</t>
        </is>
      </c>
      <c r="B3264" t="inlineStr">
        <is>
          <t>2024-11-01</t>
        </is>
      </c>
      <c r="C3264" t="inlineStr">
        <is>
          <t>-  Garçon I</t>
        </is>
      </c>
      <c r="D3264" s="488" t="n">
        <v>0</v>
      </c>
      <c r="E3264" t="inlineStr">
        <is>
          <t>11/2024</t>
        </is>
      </c>
    </row>
    <row r="3265">
      <c r="A3265" t="inlineStr">
        <is>
          <t>Love Cabaret</t>
        </is>
      </c>
      <c r="B3265" t="inlineStr">
        <is>
          <t>2024-11-01</t>
        </is>
      </c>
      <c r="C3265" t="inlineStr">
        <is>
          <t>-  Passador de Chopp</t>
        </is>
      </c>
      <c r="D3265" s="488" t="n">
        <v>0</v>
      </c>
      <c r="E3265" t="inlineStr">
        <is>
          <t>11/2024</t>
        </is>
      </c>
    </row>
    <row r="3266">
      <c r="A3266" t="inlineStr">
        <is>
          <t>Love Cabaret</t>
        </is>
      </c>
      <c r="B3266" t="inlineStr">
        <is>
          <t>2024-11-01</t>
        </is>
      </c>
      <c r="C3266" t="inlineStr">
        <is>
          <t>-  Cumin</t>
        </is>
      </c>
      <c r="D3266" s="488" t="n">
        <v>0</v>
      </c>
      <c r="E3266" t="inlineStr">
        <is>
          <t>11/2024</t>
        </is>
      </c>
    </row>
    <row r="3267">
      <c r="A3267" t="inlineStr">
        <is>
          <t>Love Cabaret</t>
        </is>
      </c>
      <c r="B3267" t="inlineStr">
        <is>
          <t>2024-11-01</t>
        </is>
      </c>
      <c r="C3267" t="inlineStr">
        <is>
          <t>-  Sub Chefe de Bar</t>
        </is>
      </c>
      <c r="D3267" s="488" t="n">
        <v>0</v>
      </c>
      <c r="E3267" t="inlineStr">
        <is>
          <t>11/2024</t>
        </is>
      </c>
    </row>
    <row r="3268">
      <c r="A3268" t="inlineStr">
        <is>
          <t>Love Cabaret</t>
        </is>
      </c>
      <c r="B3268" t="inlineStr">
        <is>
          <t>2024-11-01</t>
        </is>
      </c>
      <c r="C3268" t="inlineStr">
        <is>
          <t>-  Bartender III</t>
        </is>
      </c>
      <c r="D3268" s="488" t="n">
        <v>0</v>
      </c>
      <c r="E3268" t="inlineStr">
        <is>
          <t>11/2024</t>
        </is>
      </c>
    </row>
    <row r="3269">
      <c r="A3269" t="inlineStr">
        <is>
          <t>Love Cabaret</t>
        </is>
      </c>
      <c r="B3269" t="inlineStr">
        <is>
          <t>2024-11-01</t>
        </is>
      </c>
      <c r="C3269" t="inlineStr">
        <is>
          <t>-  Bartender II</t>
        </is>
      </c>
      <c r="D3269" s="488" t="n">
        <v>0</v>
      </c>
      <c r="E3269" t="inlineStr">
        <is>
          <t>11/2024</t>
        </is>
      </c>
    </row>
    <row r="3270">
      <c r="A3270" t="inlineStr">
        <is>
          <t>Love Cabaret</t>
        </is>
      </c>
      <c r="B3270" t="inlineStr">
        <is>
          <t>2024-11-01</t>
        </is>
      </c>
      <c r="C3270" t="inlineStr">
        <is>
          <t>-  Bartender I</t>
        </is>
      </c>
      <c r="D3270" s="488" t="n">
        <v>0</v>
      </c>
      <c r="E3270" t="inlineStr">
        <is>
          <t>11/2024</t>
        </is>
      </c>
    </row>
    <row r="3271">
      <c r="A3271" t="inlineStr">
        <is>
          <t>Love Cabaret</t>
        </is>
      </c>
      <c r="B3271" t="inlineStr">
        <is>
          <t>2024-11-01</t>
        </is>
      </c>
      <c r="C3271" t="inlineStr">
        <is>
          <t>-  Bar Back</t>
        </is>
      </c>
      <c r="D3271" s="488" t="n">
        <v>0</v>
      </c>
      <c r="E3271" t="inlineStr">
        <is>
          <t>11/2024</t>
        </is>
      </c>
    </row>
    <row r="3272">
      <c r="A3272" t="inlineStr">
        <is>
          <t>Love Cabaret</t>
        </is>
      </c>
      <c r="B3272" t="inlineStr">
        <is>
          <t>2024-11-01</t>
        </is>
      </c>
      <c r="C3272" t="inlineStr">
        <is>
          <t>-  Barista III</t>
        </is>
      </c>
      <c r="D3272" s="488" t="n">
        <v>0</v>
      </c>
      <c r="E3272" t="inlineStr">
        <is>
          <t>11/2024</t>
        </is>
      </c>
    </row>
    <row r="3273">
      <c r="A3273" t="inlineStr">
        <is>
          <t>Love Cabaret</t>
        </is>
      </c>
      <c r="B3273" t="inlineStr">
        <is>
          <t>2024-11-01</t>
        </is>
      </c>
      <c r="C3273" t="inlineStr">
        <is>
          <t>-  Barista II</t>
        </is>
      </c>
      <c r="D3273" s="488" t="n">
        <v>0</v>
      </c>
      <c r="E3273" t="inlineStr">
        <is>
          <t>11/2024</t>
        </is>
      </c>
    </row>
    <row r="3274">
      <c r="A3274" t="inlineStr">
        <is>
          <t>Love Cabaret</t>
        </is>
      </c>
      <c r="B3274" t="inlineStr">
        <is>
          <t>2024-11-01</t>
        </is>
      </c>
      <c r="C3274" t="inlineStr">
        <is>
          <t>-  Barista I</t>
        </is>
      </c>
      <c r="D3274" s="488" t="n">
        <v>0</v>
      </c>
      <c r="E3274" t="inlineStr">
        <is>
          <t>11/2024</t>
        </is>
      </c>
    </row>
    <row r="3275">
      <c r="A3275" t="inlineStr">
        <is>
          <t>Love Cabaret</t>
        </is>
      </c>
      <c r="B3275" t="inlineStr">
        <is>
          <t>2024-11-01</t>
        </is>
      </c>
      <c r="C3275" t="inlineStr">
        <is>
          <t>-  Chopeiro III</t>
        </is>
      </c>
      <c r="D3275" s="488" t="n">
        <v>0</v>
      </c>
      <c r="E3275" t="inlineStr">
        <is>
          <t>11/2024</t>
        </is>
      </c>
    </row>
    <row r="3276">
      <c r="A3276" t="inlineStr">
        <is>
          <t>Love Cabaret</t>
        </is>
      </c>
      <c r="B3276" t="inlineStr">
        <is>
          <t>2024-11-01</t>
        </is>
      </c>
      <c r="C3276" t="inlineStr">
        <is>
          <t>-  Chopeiro II</t>
        </is>
      </c>
      <c r="D3276" s="488" t="n">
        <v>0</v>
      </c>
      <c r="E3276" t="inlineStr">
        <is>
          <t>11/2024</t>
        </is>
      </c>
    </row>
    <row r="3277">
      <c r="A3277" t="inlineStr">
        <is>
          <t>Love Cabaret</t>
        </is>
      </c>
      <c r="B3277" t="inlineStr">
        <is>
          <t>2024-11-01</t>
        </is>
      </c>
      <c r="C3277" t="inlineStr">
        <is>
          <t>-  Chopeiro I</t>
        </is>
      </c>
      <c r="D3277" s="488" t="n">
        <v>0</v>
      </c>
      <c r="E3277" t="inlineStr">
        <is>
          <t>11/2024</t>
        </is>
      </c>
    </row>
    <row r="3278">
      <c r="A3278" t="inlineStr">
        <is>
          <t>Love Cabaret</t>
        </is>
      </c>
      <c r="B3278" t="inlineStr">
        <is>
          <t>2024-11-01</t>
        </is>
      </c>
      <c r="C3278" t="inlineStr">
        <is>
          <t>-  Sub Chefe de Cozinha</t>
        </is>
      </c>
      <c r="D3278" s="488" t="n">
        <v>0</v>
      </c>
      <c r="E3278" t="inlineStr">
        <is>
          <t>11/2024</t>
        </is>
      </c>
    </row>
    <row r="3279">
      <c r="A3279" t="inlineStr">
        <is>
          <t>Love Cabaret</t>
        </is>
      </c>
      <c r="B3279" t="inlineStr">
        <is>
          <t>2024-11-01</t>
        </is>
      </c>
      <c r="C3279" t="inlineStr">
        <is>
          <t>-  Cozinheiro Líder</t>
        </is>
      </c>
      <c r="D3279" s="488" t="n">
        <v>0</v>
      </c>
      <c r="E3279" t="inlineStr">
        <is>
          <t>11/2024</t>
        </is>
      </c>
    </row>
    <row r="3280">
      <c r="A3280" t="inlineStr">
        <is>
          <t>Love Cabaret</t>
        </is>
      </c>
      <c r="B3280" t="inlineStr">
        <is>
          <t>2024-11-01</t>
        </is>
      </c>
      <c r="C3280" t="inlineStr">
        <is>
          <t>-  Cozinheiro III</t>
        </is>
      </c>
      <c r="D3280" s="488" t="n">
        <v>0</v>
      </c>
      <c r="E3280" t="inlineStr">
        <is>
          <t>11/2024</t>
        </is>
      </c>
    </row>
    <row r="3281">
      <c r="A3281" t="inlineStr">
        <is>
          <t>Love Cabaret</t>
        </is>
      </c>
      <c r="B3281" t="inlineStr">
        <is>
          <t>2024-11-01</t>
        </is>
      </c>
      <c r="C3281" t="inlineStr">
        <is>
          <t>-  Cozinheiro II</t>
        </is>
      </c>
      <c r="D3281" s="488" t="n">
        <v>0</v>
      </c>
      <c r="E3281" t="inlineStr">
        <is>
          <t>11/2024</t>
        </is>
      </c>
    </row>
    <row r="3282">
      <c r="A3282" t="inlineStr">
        <is>
          <t>Love Cabaret</t>
        </is>
      </c>
      <c r="B3282" t="inlineStr">
        <is>
          <t>2024-11-01</t>
        </is>
      </c>
      <c r="C3282" t="inlineStr">
        <is>
          <t>-  Cozinheiro I</t>
        </is>
      </c>
      <c r="D3282" s="488" t="n">
        <v>0</v>
      </c>
      <c r="E3282" t="inlineStr">
        <is>
          <t>11/2024</t>
        </is>
      </c>
    </row>
    <row r="3283">
      <c r="A3283" t="inlineStr">
        <is>
          <t>Love Cabaret</t>
        </is>
      </c>
      <c r="B3283" t="inlineStr">
        <is>
          <t>2024-11-01</t>
        </is>
      </c>
      <c r="C3283" t="inlineStr">
        <is>
          <t>-  Ajud cozinha</t>
        </is>
      </c>
      <c r="D3283" s="488" t="n">
        <v>0</v>
      </c>
      <c r="E3283" t="inlineStr">
        <is>
          <t>11/2024</t>
        </is>
      </c>
    </row>
    <row r="3284">
      <c r="A3284" t="inlineStr">
        <is>
          <t>Love Cabaret</t>
        </is>
      </c>
      <c r="B3284" t="inlineStr">
        <is>
          <t>2024-11-01</t>
        </is>
      </c>
      <c r="C3284" t="inlineStr">
        <is>
          <t>-  Saladeiro</t>
        </is>
      </c>
      <c r="D3284" s="488" t="n">
        <v>0</v>
      </c>
      <c r="E3284" t="inlineStr">
        <is>
          <t>11/2024</t>
        </is>
      </c>
    </row>
    <row r="3285">
      <c r="A3285" t="inlineStr">
        <is>
          <t>Love Cabaret</t>
        </is>
      </c>
      <c r="B3285" t="inlineStr">
        <is>
          <t>2024-11-01</t>
        </is>
      </c>
      <c r="C3285" t="inlineStr">
        <is>
          <t>-  Pia</t>
        </is>
      </c>
      <c r="D3285" s="488" t="n">
        <v>0</v>
      </c>
      <c r="E3285" t="inlineStr">
        <is>
          <t>11/2024</t>
        </is>
      </c>
    </row>
    <row r="3286">
      <c r="A3286" t="inlineStr">
        <is>
          <t>Love Cabaret</t>
        </is>
      </c>
      <c r="B3286" t="inlineStr">
        <is>
          <t>2024-11-01</t>
        </is>
      </c>
      <c r="C3286" t="inlineStr">
        <is>
          <t>-  Sub Chefe de Confeitaria</t>
        </is>
      </c>
      <c r="D3286" s="488" t="n">
        <v>0</v>
      </c>
      <c r="E3286" t="inlineStr">
        <is>
          <t>11/2024</t>
        </is>
      </c>
    </row>
    <row r="3287">
      <c r="A3287" t="inlineStr">
        <is>
          <t>Love Cabaret</t>
        </is>
      </c>
      <c r="B3287" t="inlineStr">
        <is>
          <t>2024-11-01</t>
        </is>
      </c>
      <c r="C3287" t="inlineStr">
        <is>
          <t>-  Confeiteiro III</t>
        </is>
      </c>
      <c r="D3287" s="488" t="n">
        <v>0</v>
      </c>
      <c r="E3287" t="inlineStr">
        <is>
          <t>11/2024</t>
        </is>
      </c>
    </row>
    <row r="3288">
      <c r="A3288" t="inlineStr">
        <is>
          <t>Love Cabaret</t>
        </is>
      </c>
      <c r="B3288" t="inlineStr">
        <is>
          <t>2024-11-01</t>
        </is>
      </c>
      <c r="C3288" t="inlineStr">
        <is>
          <t>-  Confeiteiro II</t>
        </is>
      </c>
      <c r="D3288" s="488" t="n">
        <v>0</v>
      </c>
      <c r="E3288" t="inlineStr">
        <is>
          <t>11/2024</t>
        </is>
      </c>
    </row>
    <row r="3289">
      <c r="A3289" t="inlineStr">
        <is>
          <t>Love Cabaret</t>
        </is>
      </c>
      <c r="B3289" t="inlineStr">
        <is>
          <t>2024-11-01</t>
        </is>
      </c>
      <c r="C3289" t="inlineStr">
        <is>
          <t>-  Confeiteiro I</t>
        </is>
      </c>
      <c r="D3289" s="488" t="n">
        <v>0</v>
      </c>
      <c r="E3289" t="inlineStr">
        <is>
          <t>11/2024</t>
        </is>
      </c>
    </row>
    <row r="3290">
      <c r="A3290" t="inlineStr">
        <is>
          <t>Love Cabaret</t>
        </is>
      </c>
      <c r="B3290" t="inlineStr">
        <is>
          <t>2024-11-01</t>
        </is>
      </c>
      <c r="C3290" t="inlineStr">
        <is>
          <t>-  Copeiro</t>
        </is>
      </c>
      <c r="D3290" s="488" t="n">
        <v>0</v>
      </c>
      <c r="E3290" t="inlineStr">
        <is>
          <t>11/2024</t>
        </is>
      </c>
    </row>
    <row r="3291">
      <c r="A3291" t="inlineStr">
        <is>
          <t>Love Cabaret</t>
        </is>
      </c>
      <c r="B3291" t="inlineStr">
        <is>
          <t>2024-11-01</t>
        </is>
      </c>
      <c r="C3291" t="inlineStr">
        <is>
          <t>-  Pizzaiolo</t>
        </is>
      </c>
      <c r="D3291" s="488" t="n">
        <v>0</v>
      </c>
      <c r="E3291" t="inlineStr">
        <is>
          <t>11/2024</t>
        </is>
      </c>
    </row>
    <row r="3292">
      <c r="A3292" t="inlineStr">
        <is>
          <t>Love Cabaret</t>
        </is>
      </c>
      <c r="B3292" t="inlineStr">
        <is>
          <t>2024-11-01</t>
        </is>
      </c>
      <c r="C3292" t="inlineStr">
        <is>
          <t>-  Ajudante de Pizzaiolo</t>
        </is>
      </c>
      <c r="D3292" s="488" t="n">
        <v>0</v>
      </c>
      <c r="E3292" t="inlineStr">
        <is>
          <t>11/2024</t>
        </is>
      </c>
    </row>
    <row r="3293">
      <c r="A3293" t="inlineStr">
        <is>
          <t>Love Cabaret</t>
        </is>
      </c>
      <c r="B3293" t="inlineStr">
        <is>
          <t>2024-11-01</t>
        </is>
      </c>
      <c r="C3293" t="inlineStr">
        <is>
          <t>-  Boqueta</t>
        </is>
      </c>
      <c r="D3293" s="488" t="n">
        <v>0</v>
      </c>
      <c r="E3293" t="inlineStr">
        <is>
          <t>11/2024</t>
        </is>
      </c>
    </row>
    <row r="3294">
      <c r="A3294" t="inlineStr">
        <is>
          <t>Love Cabaret</t>
        </is>
      </c>
      <c r="B3294" t="inlineStr">
        <is>
          <t>2024-11-01</t>
        </is>
      </c>
      <c r="C3294" t="inlineStr">
        <is>
          <t>-  Churrasqueiro I</t>
        </is>
      </c>
      <c r="D3294" s="488" t="n">
        <v>0</v>
      </c>
      <c r="E3294" t="inlineStr">
        <is>
          <t>11/2024</t>
        </is>
      </c>
    </row>
    <row r="3295">
      <c r="A3295" t="inlineStr">
        <is>
          <t>Love Cabaret</t>
        </is>
      </c>
      <c r="B3295" t="inlineStr">
        <is>
          <t>2024-11-01</t>
        </is>
      </c>
      <c r="C3295" t="inlineStr">
        <is>
          <t>-  Churrasqueiro II</t>
        </is>
      </c>
      <c r="D3295" s="488" t="n">
        <v>0</v>
      </c>
      <c r="E3295" t="inlineStr">
        <is>
          <t>11/2024</t>
        </is>
      </c>
    </row>
    <row r="3296">
      <c r="A3296" t="inlineStr">
        <is>
          <t>Love Cabaret</t>
        </is>
      </c>
      <c r="B3296" t="inlineStr">
        <is>
          <t>2024-11-01</t>
        </is>
      </c>
      <c r="C3296" t="inlineStr">
        <is>
          <t>-  Churrasqueiro III</t>
        </is>
      </c>
      <c r="D3296" s="488" t="n">
        <v>0</v>
      </c>
      <c r="E3296" t="inlineStr">
        <is>
          <t>11/2024</t>
        </is>
      </c>
    </row>
    <row r="3297">
      <c r="A3297" t="inlineStr">
        <is>
          <t>Love Cabaret</t>
        </is>
      </c>
      <c r="B3297" t="inlineStr">
        <is>
          <t>2024-11-01</t>
        </is>
      </c>
      <c r="C3297" t="inlineStr">
        <is>
          <t>-  Ajud Limpeza</t>
        </is>
      </c>
      <c r="D3297" s="488" t="n">
        <v>0</v>
      </c>
      <c r="E3297" t="inlineStr">
        <is>
          <t>11/2024</t>
        </is>
      </c>
    </row>
    <row r="3298">
      <c r="A3298" t="inlineStr">
        <is>
          <t>Love Cabaret</t>
        </is>
      </c>
      <c r="B3298" t="inlineStr">
        <is>
          <t>2024-11-01</t>
        </is>
      </c>
      <c r="C3298" t="inlineStr">
        <is>
          <t>-  Estoquista III</t>
        </is>
      </c>
      <c r="D3298" s="488" t="n">
        <v>0</v>
      </c>
      <c r="E3298" t="inlineStr">
        <is>
          <t>11/2024</t>
        </is>
      </c>
    </row>
    <row r="3299">
      <c r="A3299" t="inlineStr">
        <is>
          <t>Love Cabaret</t>
        </is>
      </c>
      <c r="B3299" t="inlineStr">
        <is>
          <t>2024-11-01</t>
        </is>
      </c>
      <c r="C3299" t="inlineStr">
        <is>
          <t>-  Estoquista II</t>
        </is>
      </c>
      <c r="D3299" s="488" t="n">
        <v>0</v>
      </c>
      <c r="E3299" t="inlineStr">
        <is>
          <t>11/2024</t>
        </is>
      </c>
    </row>
    <row r="3300">
      <c r="A3300" t="inlineStr">
        <is>
          <t>Love Cabaret</t>
        </is>
      </c>
      <c r="B3300" t="inlineStr">
        <is>
          <t>2024-11-01</t>
        </is>
      </c>
      <c r="C3300" t="inlineStr">
        <is>
          <t>-  Estoquista I</t>
        </is>
      </c>
      <c r="D3300" s="488" t="n">
        <v>0</v>
      </c>
      <c r="E3300" t="inlineStr">
        <is>
          <t>11/2024</t>
        </is>
      </c>
    </row>
    <row r="3301">
      <c r="A3301" t="inlineStr">
        <is>
          <t>Love Cabaret</t>
        </is>
      </c>
      <c r="B3301" t="inlineStr">
        <is>
          <t>2024-11-01</t>
        </is>
      </c>
      <c r="C3301" t="inlineStr">
        <is>
          <t>-  Chefe de Manutenção</t>
        </is>
      </c>
      <c r="D3301" s="488" t="n">
        <v>0</v>
      </c>
      <c r="E3301" t="inlineStr">
        <is>
          <t>11/2024</t>
        </is>
      </c>
    </row>
    <row r="3302">
      <c r="A3302" t="inlineStr">
        <is>
          <t>Love Cabaret</t>
        </is>
      </c>
      <c r="B3302" t="inlineStr">
        <is>
          <t>2024-11-01</t>
        </is>
      </c>
      <c r="C3302" t="inlineStr">
        <is>
          <t>-  Aux. Manutenção III</t>
        </is>
      </c>
      <c r="D3302" s="488" t="n">
        <v>0</v>
      </c>
      <c r="E3302" t="inlineStr">
        <is>
          <t>11/2024</t>
        </is>
      </c>
    </row>
    <row r="3303">
      <c r="A3303" t="inlineStr">
        <is>
          <t>Love Cabaret</t>
        </is>
      </c>
      <c r="B3303" t="inlineStr">
        <is>
          <t>2024-11-01</t>
        </is>
      </c>
      <c r="C3303" t="inlineStr">
        <is>
          <t>-  Aux. Manutenção II</t>
        </is>
      </c>
      <c r="D3303" s="488" t="n">
        <v>0</v>
      </c>
      <c r="E3303" t="inlineStr">
        <is>
          <t>11/2024</t>
        </is>
      </c>
    </row>
    <row r="3304">
      <c r="A3304" t="inlineStr">
        <is>
          <t>Love Cabaret</t>
        </is>
      </c>
      <c r="B3304" t="inlineStr">
        <is>
          <t>2024-11-01</t>
        </is>
      </c>
      <c r="C3304" t="inlineStr">
        <is>
          <t>-  Aux. Manutenção I</t>
        </is>
      </c>
      <c r="D3304" s="488" t="n">
        <v>0</v>
      </c>
      <c r="E3304" t="inlineStr">
        <is>
          <t>11/2024</t>
        </is>
      </c>
    </row>
    <row r="3305">
      <c r="A3305" t="inlineStr">
        <is>
          <t>Love Cabaret</t>
        </is>
      </c>
      <c r="B3305" t="inlineStr">
        <is>
          <t>2024-11-01</t>
        </is>
      </c>
      <c r="C3305" t="inlineStr">
        <is>
          <t>-  Chefe da Portaria</t>
        </is>
      </c>
      <c r="D3305" s="488" t="n">
        <v>0</v>
      </c>
      <c r="E3305" t="inlineStr">
        <is>
          <t>11/2024</t>
        </is>
      </c>
    </row>
    <row r="3306">
      <c r="A3306" t="inlineStr">
        <is>
          <t>Love Cabaret</t>
        </is>
      </c>
      <c r="B3306" t="inlineStr">
        <is>
          <t>2024-11-01</t>
        </is>
      </c>
      <c r="C3306" t="inlineStr">
        <is>
          <t>-  Porteiro III</t>
        </is>
      </c>
      <c r="D3306" s="488" t="n">
        <v>0</v>
      </c>
      <c r="E3306" t="inlineStr">
        <is>
          <t>11/2024</t>
        </is>
      </c>
    </row>
    <row r="3307">
      <c r="A3307" t="inlineStr">
        <is>
          <t>Love Cabaret</t>
        </is>
      </c>
      <c r="B3307" t="inlineStr">
        <is>
          <t>2024-11-01</t>
        </is>
      </c>
      <c r="C3307" t="inlineStr">
        <is>
          <t>-  Porteiro II</t>
        </is>
      </c>
      <c r="D3307" s="488" t="n">
        <v>0</v>
      </c>
      <c r="E3307" t="inlineStr">
        <is>
          <t>11/2024</t>
        </is>
      </c>
    </row>
    <row r="3308">
      <c r="A3308" t="inlineStr">
        <is>
          <t>Love Cabaret</t>
        </is>
      </c>
      <c r="B3308" t="inlineStr">
        <is>
          <t>2024-11-01</t>
        </is>
      </c>
      <c r="C3308" t="inlineStr">
        <is>
          <t>-  Porteiro I</t>
        </is>
      </c>
      <c r="D3308" s="488" t="n">
        <v>0</v>
      </c>
      <c r="E3308" t="inlineStr">
        <is>
          <t>11/2024</t>
        </is>
      </c>
    </row>
    <row r="3309">
      <c r="A3309" t="inlineStr">
        <is>
          <t>Love Cabaret</t>
        </is>
      </c>
      <c r="B3309" t="inlineStr">
        <is>
          <t>2024-11-01</t>
        </is>
      </c>
      <c r="C3309" t="inlineStr">
        <is>
          <t>-  Hostess III</t>
        </is>
      </c>
      <c r="D3309" s="488" t="n">
        <v>0</v>
      </c>
      <c r="E3309" t="inlineStr">
        <is>
          <t>11/2024</t>
        </is>
      </c>
    </row>
    <row r="3310">
      <c r="A3310" t="inlineStr">
        <is>
          <t>Love Cabaret</t>
        </is>
      </c>
      <c r="B3310" t="inlineStr">
        <is>
          <t>2024-11-01</t>
        </is>
      </c>
      <c r="C3310" t="inlineStr">
        <is>
          <t>-  Hostess II</t>
        </is>
      </c>
      <c r="D3310" s="488" t="n">
        <v>0</v>
      </c>
      <c r="E3310" t="inlineStr">
        <is>
          <t>11/2024</t>
        </is>
      </c>
    </row>
    <row r="3311">
      <c r="A3311" t="inlineStr">
        <is>
          <t>Love Cabaret</t>
        </is>
      </c>
      <c r="B3311" t="inlineStr">
        <is>
          <t>2024-11-01</t>
        </is>
      </c>
      <c r="C3311" t="inlineStr">
        <is>
          <t>-  Hostess I</t>
        </is>
      </c>
      <c r="D3311" s="488" t="n">
        <v>0</v>
      </c>
      <c r="E3311" t="inlineStr">
        <is>
          <t>11/2024</t>
        </is>
      </c>
    </row>
    <row r="3312">
      <c r="A3312" t="inlineStr">
        <is>
          <t>Love Cabaret</t>
        </is>
      </c>
      <c r="B3312" t="inlineStr">
        <is>
          <t>2024-11-01</t>
        </is>
      </c>
      <c r="C3312" t="inlineStr">
        <is>
          <t>-  Chefe de Bilheteria</t>
        </is>
      </c>
      <c r="D3312" s="488" t="n">
        <v>0</v>
      </c>
      <c r="E3312" t="inlineStr">
        <is>
          <t>11/2024</t>
        </is>
      </c>
    </row>
    <row r="3313">
      <c r="A3313" t="inlineStr">
        <is>
          <t>Love Cabaret</t>
        </is>
      </c>
      <c r="B3313" t="inlineStr">
        <is>
          <t>2024-11-01</t>
        </is>
      </c>
      <c r="C3313" t="inlineStr">
        <is>
          <t>-  Bilheteiro III</t>
        </is>
      </c>
      <c r="D3313" s="488" t="n">
        <v>0</v>
      </c>
      <c r="E3313" t="inlineStr">
        <is>
          <t>11/2024</t>
        </is>
      </c>
    </row>
    <row r="3314">
      <c r="A3314" t="inlineStr">
        <is>
          <t>Love Cabaret</t>
        </is>
      </c>
      <c r="B3314" t="inlineStr">
        <is>
          <t>2024-11-01</t>
        </is>
      </c>
      <c r="C3314" t="inlineStr">
        <is>
          <t>-  Bilheteiro II</t>
        </is>
      </c>
      <c r="D3314" s="488" t="n">
        <v>0</v>
      </c>
      <c r="E3314" t="inlineStr">
        <is>
          <t>11/2024</t>
        </is>
      </c>
    </row>
    <row r="3315">
      <c r="A3315" t="inlineStr">
        <is>
          <t>Love Cabaret</t>
        </is>
      </c>
      <c r="B3315" t="inlineStr">
        <is>
          <t>2024-11-01</t>
        </is>
      </c>
      <c r="C3315" t="inlineStr">
        <is>
          <t>-  Bilheteiro I</t>
        </is>
      </c>
      <c r="D3315" s="488" t="n">
        <v>0</v>
      </c>
      <c r="E3315" t="inlineStr">
        <is>
          <t>11/2024</t>
        </is>
      </c>
    </row>
    <row r="3316">
      <c r="A3316" t="inlineStr">
        <is>
          <t>Love Cabaret</t>
        </is>
      </c>
      <c r="B3316" t="inlineStr">
        <is>
          <t>2024-11-01</t>
        </is>
      </c>
      <c r="C3316" t="inlineStr">
        <is>
          <t>-  Caixa</t>
        </is>
      </c>
      <c r="D3316" s="488" t="n">
        <v>0</v>
      </c>
      <c r="E3316" t="inlineStr">
        <is>
          <t>11/2024</t>
        </is>
      </c>
    </row>
    <row r="3317">
      <c r="A3317" t="inlineStr">
        <is>
          <t>Love Cabaret</t>
        </is>
      </c>
      <c r="B3317" t="inlineStr">
        <is>
          <t>2024-11-01</t>
        </is>
      </c>
      <c r="C3317" t="inlineStr">
        <is>
          <t>-  Operador de Delivery</t>
        </is>
      </c>
      <c r="D3317" s="488" t="n">
        <v>0</v>
      </c>
      <c r="E3317" t="inlineStr">
        <is>
          <t>11/2024</t>
        </is>
      </c>
    </row>
    <row r="3318">
      <c r="A3318" t="inlineStr">
        <is>
          <t>Love Cabaret</t>
        </is>
      </c>
      <c r="B3318" t="inlineStr">
        <is>
          <t>2024-11-01</t>
        </is>
      </c>
      <c r="C3318" t="inlineStr">
        <is>
          <t>E-Staff</t>
        </is>
      </c>
      <c r="D3318" s="488" t="n">
        <v>-55574.06</v>
      </c>
      <c r="E3318" t="inlineStr">
        <is>
          <t>11/2024</t>
        </is>
      </c>
    </row>
    <row r="3319">
      <c r="A3319" t="inlineStr">
        <is>
          <t>Love Cabaret</t>
        </is>
      </c>
      <c r="B3319" t="inlineStr">
        <is>
          <t>2024-11-01</t>
        </is>
      </c>
      <c r="C3319" t="inlineStr">
        <is>
          <t>Mão de Obra Extra</t>
        </is>
      </c>
      <c r="D3319" s="488" t="n">
        <v>-55574.06</v>
      </c>
      <c r="E3319" t="inlineStr">
        <is>
          <t>11/2024</t>
        </is>
      </c>
    </row>
    <row r="3320">
      <c r="A3320" t="inlineStr">
        <is>
          <t>Love Cabaret</t>
        </is>
      </c>
      <c r="B3320" t="inlineStr">
        <is>
          <t>2024-11-01</t>
        </is>
      </c>
      <c r="C3320" t="inlineStr">
        <is>
          <t>-  Gorjeta (Retenção Estaff) (+)</t>
        </is>
      </c>
      <c r="D3320" s="488" t="n">
        <v>27787.03</v>
      </c>
      <c r="E3320" t="inlineStr">
        <is>
          <t>11/2024</t>
        </is>
      </c>
    </row>
    <row r="3321">
      <c r="A3321" t="inlineStr">
        <is>
          <t>Love Cabaret</t>
        </is>
      </c>
      <c r="B3321" t="inlineStr">
        <is>
          <t>2024-11-01</t>
        </is>
      </c>
      <c r="C3321" t="inlineStr">
        <is>
          <t>Encargos e Provisões</t>
        </is>
      </c>
      <c r="D3321" s="488" t="n">
        <v>-10144.42</v>
      </c>
      <c r="E3321" t="inlineStr">
        <is>
          <t>11/2024</t>
        </is>
      </c>
    </row>
    <row r="3322">
      <c r="A3322" t="inlineStr">
        <is>
          <t>Love Cabaret</t>
        </is>
      </c>
      <c r="B3322" t="inlineStr">
        <is>
          <t>2024-11-01</t>
        </is>
      </c>
      <c r="C3322" t="inlineStr">
        <is>
          <t>-  FGTS</t>
        </is>
      </c>
      <c r="D3322" s="488" t="n">
        <v>-1445.71</v>
      </c>
      <c r="E3322" t="inlineStr">
        <is>
          <t>11/2024</t>
        </is>
      </c>
    </row>
    <row r="3323">
      <c r="A3323" t="inlineStr">
        <is>
          <t>Love Cabaret</t>
        </is>
      </c>
      <c r="B3323" t="inlineStr">
        <is>
          <t>2024-11-01</t>
        </is>
      </c>
      <c r="C3323" t="inlineStr">
        <is>
          <t>-  INSS Patronal</t>
        </is>
      </c>
      <c r="D3323" s="488" t="n">
        <v>-3480.25</v>
      </c>
      <c r="E3323" t="inlineStr">
        <is>
          <t>11/2024</t>
        </is>
      </c>
    </row>
    <row r="3324">
      <c r="A3324" t="inlineStr">
        <is>
          <t>Love Cabaret</t>
        </is>
      </c>
      <c r="B3324" t="inlineStr">
        <is>
          <t>2024-11-01</t>
        </is>
      </c>
      <c r="C3324" t="inlineStr">
        <is>
          <t>-  INSS Segurados</t>
        </is>
      </c>
      <c r="D3324" s="488" t="n">
        <v>0</v>
      </c>
      <c r="E3324" t="inlineStr">
        <is>
          <t>11/2024</t>
        </is>
      </c>
    </row>
    <row r="3325">
      <c r="A3325" t="inlineStr">
        <is>
          <t>Love Cabaret</t>
        </is>
      </c>
      <c r="B3325" t="inlineStr">
        <is>
          <t>2024-11-01</t>
        </is>
      </c>
      <c r="C3325" t="inlineStr">
        <is>
          <t>-  13º Salário</t>
        </is>
      </c>
      <c r="D3325" s="488" t="n">
        <v>0</v>
      </c>
      <c r="E3325" t="inlineStr">
        <is>
          <t>11/2024</t>
        </is>
      </c>
    </row>
    <row r="3326">
      <c r="A3326" t="inlineStr">
        <is>
          <t>Love Cabaret</t>
        </is>
      </c>
      <c r="B3326" t="inlineStr">
        <is>
          <t>2024-11-01</t>
        </is>
      </c>
      <c r="C3326" t="inlineStr">
        <is>
          <t>-  Férias</t>
        </is>
      </c>
      <c r="D3326" s="488" t="n">
        <v>0</v>
      </c>
      <c r="E3326" t="inlineStr">
        <is>
          <t>11/2024</t>
        </is>
      </c>
    </row>
    <row r="3327">
      <c r="A3327" t="inlineStr">
        <is>
          <t>Love Cabaret</t>
        </is>
      </c>
      <c r="B3327" t="inlineStr">
        <is>
          <t>2024-11-01</t>
        </is>
      </c>
      <c r="C3327" t="inlineStr">
        <is>
          <t>-  FGTS sobre 13º Salários</t>
        </is>
      </c>
      <c r="D3327" s="488" t="n">
        <v>-337.39</v>
      </c>
      <c r="E3327" t="inlineStr">
        <is>
          <t>11/2024</t>
        </is>
      </c>
    </row>
    <row r="3328">
      <c r="A3328" t="inlineStr">
        <is>
          <t>Love Cabaret</t>
        </is>
      </c>
      <c r="B3328" t="inlineStr">
        <is>
          <t>2024-11-01</t>
        </is>
      </c>
      <c r="C3328" t="inlineStr">
        <is>
          <t>-  FGTS sobre Férias</t>
        </is>
      </c>
      <c r="D3328" s="488" t="n">
        <v>-100.86</v>
      </c>
      <c r="E3328" t="inlineStr">
        <is>
          <t>11/2024</t>
        </is>
      </c>
    </row>
    <row r="3329">
      <c r="A3329" t="inlineStr">
        <is>
          <t>Love Cabaret</t>
        </is>
      </c>
      <c r="B3329" t="inlineStr">
        <is>
          <t>2024-11-01</t>
        </is>
      </c>
      <c r="C3329" t="inlineStr">
        <is>
          <t>-  INSS sobre 13º Salários</t>
        </is>
      </c>
      <c r="D3329" s="488" t="n">
        <v>0</v>
      </c>
      <c r="E3329" t="inlineStr">
        <is>
          <t>11/2024</t>
        </is>
      </c>
    </row>
    <row r="3330">
      <c r="A3330" t="inlineStr">
        <is>
          <t>Love Cabaret</t>
        </is>
      </c>
      <c r="B3330" t="inlineStr">
        <is>
          <t>2024-11-01</t>
        </is>
      </c>
      <c r="C3330" t="inlineStr">
        <is>
          <t>-  INSS sobre Férias</t>
        </is>
      </c>
      <c r="D3330" s="488" t="n">
        <v>0</v>
      </c>
      <c r="E3330" t="inlineStr">
        <is>
          <t>11/2024</t>
        </is>
      </c>
    </row>
    <row r="3331">
      <c r="A3331" t="inlineStr">
        <is>
          <t>Love Cabaret</t>
        </is>
      </c>
      <c r="B3331" t="inlineStr">
        <is>
          <t>2024-11-01</t>
        </is>
      </c>
      <c r="C3331" t="inlineStr">
        <is>
          <t>-  Rescisão</t>
        </is>
      </c>
      <c r="D3331" s="488" t="n">
        <v>0</v>
      </c>
      <c r="E3331" t="inlineStr">
        <is>
          <t>11/2024</t>
        </is>
      </c>
    </row>
    <row r="3332">
      <c r="A3332" t="inlineStr">
        <is>
          <t>Love Cabaret</t>
        </is>
      </c>
      <c r="B3332" t="inlineStr">
        <is>
          <t>2024-11-01</t>
        </is>
      </c>
      <c r="C3332" t="inlineStr">
        <is>
          <t>-  Multa Rescisória</t>
        </is>
      </c>
      <c r="D3332" s="488" t="n">
        <v>0</v>
      </c>
      <c r="E3332" t="inlineStr">
        <is>
          <t>11/2024</t>
        </is>
      </c>
    </row>
    <row r="3333">
      <c r="A3333" t="inlineStr">
        <is>
          <t>Love Cabaret</t>
        </is>
      </c>
      <c r="B3333" t="inlineStr">
        <is>
          <t>2024-11-01</t>
        </is>
      </c>
      <c r="C3333" t="inlineStr">
        <is>
          <t>-  Ações trabalhistas</t>
        </is>
      </c>
      <c r="D3333" s="488" t="n">
        <v>-2500</v>
      </c>
      <c r="E3333" t="inlineStr">
        <is>
          <t>11/2024</t>
        </is>
      </c>
    </row>
    <row r="3334">
      <c r="A3334" t="inlineStr">
        <is>
          <t>Love Cabaret</t>
        </is>
      </c>
      <c r="B3334" t="inlineStr">
        <is>
          <t>2024-11-01</t>
        </is>
      </c>
      <c r="C3334" t="inlineStr">
        <is>
          <t>-  Adicional Noturno</t>
        </is>
      </c>
      <c r="D3334" s="488" t="n">
        <v>0</v>
      </c>
      <c r="E3334" t="inlineStr">
        <is>
          <t>11/2024</t>
        </is>
      </c>
    </row>
    <row r="3335">
      <c r="A3335" t="inlineStr">
        <is>
          <t>Love Cabaret</t>
        </is>
      </c>
      <c r="B3335" t="inlineStr">
        <is>
          <t>2024-11-01</t>
        </is>
      </c>
      <c r="C3335" t="inlineStr">
        <is>
          <t>-  Hora Extra</t>
        </is>
      </c>
      <c r="D3335" s="488" t="n">
        <v>-2280.21</v>
      </c>
      <c r="E3335" t="inlineStr">
        <is>
          <t>11/2024</t>
        </is>
      </c>
    </row>
    <row r="3336">
      <c r="A3336" t="inlineStr">
        <is>
          <t>Love Cabaret</t>
        </is>
      </c>
      <c r="B3336" t="inlineStr">
        <is>
          <t>2024-11-01</t>
        </is>
      </c>
      <c r="C3336" t="inlineStr">
        <is>
          <t>-  Remuneração Variável</t>
        </is>
      </c>
      <c r="D3336" s="488" t="n">
        <v>0</v>
      </c>
      <c r="E3336" t="inlineStr">
        <is>
          <t>11/2024</t>
        </is>
      </c>
    </row>
    <row r="3337">
      <c r="A3337" t="inlineStr">
        <is>
          <t>Love Cabaret</t>
        </is>
      </c>
      <c r="B3337" t="inlineStr">
        <is>
          <t>2024-11-01</t>
        </is>
      </c>
      <c r="C3337" t="inlineStr">
        <is>
          <t>-  Premiação</t>
        </is>
      </c>
      <c r="D3337" s="488" t="n">
        <v>0</v>
      </c>
      <c r="E3337" t="inlineStr">
        <is>
          <t>11/2024</t>
        </is>
      </c>
    </row>
    <row r="3338">
      <c r="A3338" t="inlineStr">
        <is>
          <t>Love Cabaret</t>
        </is>
      </c>
      <c r="B3338" t="inlineStr">
        <is>
          <t>2024-11-01</t>
        </is>
      </c>
      <c r="C3338" t="inlineStr">
        <is>
          <t>Benefícios</t>
        </is>
      </c>
      <c r="D3338" s="488" t="n">
        <v>-1008.28</v>
      </c>
      <c r="E3338" t="inlineStr">
        <is>
          <t>11/2024</t>
        </is>
      </c>
    </row>
    <row r="3339">
      <c r="A3339" t="inlineStr">
        <is>
          <t>Love Cabaret</t>
        </is>
      </c>
      <c r="B3339" t="inlineStr">
        <is>
          <t>2024-11-01</t>
        </is>
      </c>
      <c r="C3339" t="inlineStr">
        <is>
          <t>-  Vale-transporte</t>
        </is>
      </c>
      <c r="D3339" s="488" t="n">
        <v>-1008.28</v>
      </c>
      <c r="E3339" t="inlineStr">
        <is>
          <t>11/2024</t>
        </is>
      </c>
    </row>
    <row r="3340">
      <c r="A3340" t="inlineStr">
        <is>
          <t>Love Cabaret</t>
        </is>
      </c>
      <c r="B3340" t="inlineStr">
        <is>
          <t>2024-11-01</t>
        </is>
      </c>
      <c r="C3340" t="inlineStr">
        <is>
          <t>-  Assist. Médica</t>
        </is>
      </c>
      <c r="D3340" s="488" t="n">
        <v>0</v>
      </c>
      <c r="E3340" t="inlineStr">
        <is>
          <t>11/2024</t>
        </is>
      </c>
    </row>
    <row r="3341">
      <c r="A3341" t="inlineStr">
        <is>
          <t>Love Cabaret</t>
        </is>
      </c>
      <c r="B3341" t="inlineStr">
        <is>
          <t>2024-11-01</t>
        </is>
      </c>
      <c r="C3341" t="inlineStr">
        <is>
          <t>-  Assist. Odontologica</t>
        </is>
      </c>
      <c r="D3341" s="488" t="n">
        <v>0</v>
      </c>
      <c r="E3341" t="inlineStr">
        <is>
          <t>11/2024</t>
        </is>
      </c>
    </row>
    <row r="3342">
      <c r="A3342" t="inlineStr">
        <is>
          <t>Love Cabaret</t>
        </is>
      </c>
      <c r="B3342" t="inlineStr">
        <is>
          <t>2024-11-01</t>
        </is>
      </c>
      <c r="C3342" t="inlineStr">
        <is>
          <t>-  Seguro de Vida</t>
        </is>
      </c>
      <c r="D3342" s="488" t="n">
        <v>0</v>
      </c>
      <c r="E3342" t="inlineStr">
        <is>
          <t>11/2024</t>
        </is>
      </c>
    </row>
    <row r="3343">
      <c r="A3343" t="inlineStr">
        <is>
          <t>Love Cabaret</t>
        </is>
      </c>
      <c r="B3343" t="inlineStr">
        <is>
          <t>2024-11-01</t>
        </is>
      </c>
      <c r="C3343" t="inlineStr">
        <is>
          <t>-  Ajuda de Custo</t>
        </is>
      </c>
      <c r="D3343" s="488" t="n">
        <v>0</v>
      </c>
      <c r="E3343" t="inlineStr">
        <is>
          <t>11/2024</t>
        </is>
      </c>
    </row>
    <row r="3344">
      <c r="A3344" t="inlineStr">
        <is>
          <t>Love Cabaret</t>
        </is>
      </c>
      <c r="B3344" t="inlineStr">
        <is>
          <t>2024-11-01</t>
        </is>
      </c>
      <c r="C3344" t="inlineStr">
        <is>
          <t>Outros B</t>
        </is>
      </c>
      <c r="D3344" s="488" t="n">
        <v>-13515.16</v>
      </c>
      <c r="E3344" t="inlineStr">
        <is>
          <t>11/2024</t>
        </is>
      </c>
    </row>
    <row r="3345">
      <c r="A3345" t="inlineStr">
        <is>
          <t>Love Cabaret</t>
        </is>
      </c>
      <c r="B3345" t="inlineStr">
        <is>
          <t>2024-11-01</t>
        </is>
      </c>
      <c r="C3345" t="inlineStr">
        <is>
          <t>-  Uniformes Manutenção e Reposição</t>
        </is>
      </c>
      <c r="D3345" s="488" t="n">
        <v>0</v>
      </c>
      <c r="E3345" t="inlineStr">
        <is>
          <t>11/2024</t>
        </is>
      </c>
    </row>
    <row r="3346">
      <c r="A3346" t="inlineStr">
        <is>
          <t>Love Cabaret</t>
        </is>
      </c>
      <c r="B3346" t="inlineStr">
        <is>
          <t>2024-11-01</t>
        </is>
      </c>
      <c r="C3346" t="inlineStr">
        <is>
          <t>-  Exames Periódicos</t>
        </is>
      </c>
      <c r="D3346" s="488" t="n">
        <v>-28.92</v>
      </c>
      <c r="E3346" t="inlineStr">
        <is>
          <t>11/2024</t>
        </is>
      </c>
    </row>
    <row r="3347">
      <c r="A3347" t="inlineStr">
        <is>
          <t>Love Cabaret</t>
        </is>
      </c>
      <c r="B3347" t="inlineStr">
        <is>
          <t>2024-11-01</t>
        </is>
      </c>
      <c r="C3347" t="inlineStr">
        <is>
          <t>-  Diversos - Vale Combustível</t>
        </is>
      </c>
      <c r="D3347" s="488" t="n">
        <v>0</v>
      </c>
      <c r="E3347" t="inlineStr">
        <is>
          <t>11/2024</t>
        </is>
      </c>
    </row>
    <row r="3348">
      <c r="A3348" t="inlineStr">
        <is>
          <t>Love Cabaret</t>
        </is>
      </c>
      <c r="B3348" t="inlineStr">
        <is>
          <t>2024-11-01</t>
        </is>
      </c>
      <c r="C3348" t="inlineStr">
        <is>
          <t>-  Gratificações</t>
        </is>
      </c>
      <c r="D3348" s="488" t="n">
        <v>0</v>
      </c>
      <c r="E3348" t="inlineStr">
        <is>
          <t>11/2024</t>
        </is>
      </c>
    </row>
    <row r="3349">
      <c r="A3349" t="inlineStr">
        <is>
          <t>Love Cabaret</t>
        </is>
      </c>
      <c r="B3349" t="inlineStr">
        <is>
          <t>2024-11-01</t>
        </is>
      </c>
      <c r="C3349" t="inlineStr">
        <is>
          <t>-  Cursos e Treinamentos</t>
        </is>
      </c>
      <c r="D3349" s="488" t="n">
        <v>0</v>
      </c>
      <c r="E3349" t="inlineStr">
        <is>
          <t>11/2024</t>
        </is>
      </c>
    </row>
    <row r="3350">
      <c r="A3350" t="inlineStr">
        <is>
          <t>Love Cabaret</t>
        </is>
      </c>
      <c r="B3350" t="inlineStr">
        <is>
          <t>2024-11-01</t>
        </is>
      </c>
      <c r="C3350" t="inlineStr">
        <is>
          <t>-  Alimentação Funcionário</t>
        </is>
      </c>
      <c r="D3350" s="488" t="n">
        <v>-13486.24</v>
      </c>
      <c r="E3350" t="inlineStr">
        <is>
          <t>11/2024</t>
        </is>
      </c>
    </row>
    <row r="3351">
      <c r="A3351" t="inlineStr">
        <is>
          <t>Love Cabaret</t>
        </is>
      </c>
      <c r="B3351" t="inlineStr">
        <is>
          <t>2024-11-01</t>
        </is>
      </c>
      <c r="C3351" t="inlineStr">
        <is>
          <t>-  Pro Labore</t>
        </is>
      </c>
      <c r="D3351" s="488" t="n">
        <v>0</v>
      </c>
      <c r="E3351" t="inlineStr">
        <is>
          <t>11/2024</t>
        </is>
      </c>
    </row>
    <row r="3352">
      <c r="A3352" t="inlineStr">
        <is>
          <t>Love Cabaret</t>
        </is>
      </c>
      <c r="B3352" t="inlineStr">
        <is>
          <t>2024-11-01</t>
        </is>
      </c>
      <c r="C3352" t="inlineStr">
        <is>
          <t>% sobre Receita c/ Squad</t>
        </is>
      </c>
      <c r="D3352" s="488" t="n">
        <v>-0.24</v>
      </c>
      <c r="E3352" t="inlineStr">
        <is>
          <t>11/2024</t>
        </is>
      </c>
    </row>
    <row r="3353">
      <c r="A3353" t="inlineStr">
        <is>
          <t>Love Cabaret</t>
        </is>
      </c>
      <c r="B3353" t="inlineStr">
        <is>
          <t>2024-11-01</t>
        </is>
      </c>
      <c r="C3353" t="inlineStr">
        <is>
          <t>% sobre Receita s/ Squad</t>
        </is>
      </c>
      <c r="D3353" s="488" t="n">
        <v>-0.19</v>
      </c>
      <c r="E3353" t="inlineStr">
        <is>
          <t>11/2024</t>
        </is>
      </c>
    </row>
    <row r="3354">
      <c r="A3354" t="inlineStr">
        <is>
          <t>Love Cabaret</t>
        </is>
      </c>
      <c r="B3354" t="inlineStr">
        <is>
          <t>2024-11-01</t>
        </is>
      </c>
      <c r="C3354" t="inlineStr">
        <is>
          <t>Custo de Ocupação</t>
        </is>
      </c>
      <c r="D3354" s="488" t="n">
        <v>-63469.28</v>
      </c>
      <c r="E3354" t="inlineStr">
        <is>
          <t>11/2024</t>
        </is>
      </c>
    </row>
    <row r="3355">
      <c r="A3355" t="inlineStr">
        <is>
          <t>Love Cabaret</t>
        </is>
      </c>
      <c r="B3355" t="inlineStr">
        <is>
          <t>2024-11-01</t>
        </is>
      </c>
      <c r="C3355" t="inlineStr">
        <is>
          <t>Aluguel de Imoveis</t>
        </is>
      </c>
      <c r="D3355" s="488" t="n">
        <v>-63269.28</v>
      </c>
      <c r="E3355" t="inlineStr">
        <is>
          <t>11/2024</t>
        </is>
      </c>
    </row>
    <row r="3356">
      <c r="A3356" t="inlineStr">
        <is>
          <t>Love Cabaret</t>
        </is>
      </c>
      <c r="B3356" t="inlineStr">
        <is>
          <t>2024-11-01</t>
        </is>
      </c>
      <c r="C3356" t="inlineStr">
        <is>
          <t>Condominio</t>
        </is>
      </c>
      <c r="D3356" s="488" t="n">
        <v>0</v>
      </c>
      <c r="E3356" t="inlineStr">
        <is>
          <t>11/2024</t>
        </is>
      </c>
    </row>
    <row r="3357">
      <c r="A3357" t="inlineStr">
        <is>
          <t>Love Cabaret</t>
        </is>
      </c>
      <c r="B3357" t="inlineStr">
        <is>
          <t>2024-11-01</t>
        </is>
      </c>
      <c r="C3357" t="inlineStr">
        <is>
          <t>IPTU</t>
        </is>
      </c>
      <c r="D3357" s="488" t="n">
        <v>0</v>
      </c>
      <c r="E3357" t="inlineStr">
        <is>
          <t>11/2024</t>
        </is>
      </c>
    </row>
    <row r="3358">
      <c r="A3358" t="inlineStr">
        <is>
          <t>Love Cabaret</t>
        </is>
      </c>
      <c r="B3358" t="inlineStr">
        <is>
          <t>2024-11-01</t>
        </is>
      </c>
      <c r="C3358" t="inlineStr">
        <is>
          <t>Fundo de Promoção</t>
        </is>
      </c>
      <c r="D3358" s="488" t="n">
        <v>0</v>
      </c>
      <c r="E3358" t="inlineStr">
        <is>
          <t>11/2024</t>
        </is>
      </c>
    </row>
    <row r="3359">
      <c r="A3359" t="inlineStr">
        <is>
          <t>Love Cabaret</t>
        </is>
      </c>
      <c r="B3359" t="inlineStr">
        <is>
          <t>2024-11-01</t>
        </is>
      </c>
      <c r="C3359" t="inlineStr">
        <is>
          <t>Seguro Patrimonial</t>
        </is>
      </c>
      <c r="D3359" s="488" t="n">
        <v>-200</v>
      </c>
      <c r="E3359" t="inlineStr">
        <is>
          <t>11/2024</t>
        </is>
      </c>
    </row>
    <row r="3360">
      <c r="A3360" t="inlineStr">
        <is>
          <t>Love Cabaret</t>
        </is>
      </c>
      <c r="B3360" t="inlineStr">
        <is>
          <t>2024-11-01</t>
        </is>
      </c>
      <c r="C3360" t="inlineStr">
        <is>
          <t>Arrendamento</t>
        </is>
      </c>
      <c r="D3360" s="488" t="n">
        <v>0</v>
      </c>
      <c r="E3360" t="inlineStr">
        <is>
          <t>11/2024</t>
        </is>
      </c>
    </row>
    <row r="3361">
      <c r="A3361" t="inlineStr">
        <is>
          <t>Love Cabaret</t>
        </is>
      </c>
      <c r="B3361" t="inlineStr">
        <is>
          <t>2024-11-01</t>
        </is>
      </c>
      <c r="C3361" t="inlineStr">
        <is>
          <t>Taxas publicas administrativas - Ocupação</t>
        </is>
      </c>
      <c r="D3361" s="488" t="n">
        <v>0</v>
      </c>
      <c r="E3361" t="inlineStr">
        <is>
          <t>11/2024</t>
        </is>
      </c>
    </row>
    <row r="3362">
      <c r="A3362" t="inlineStr">
        <is>
          <t>Love Cabaret</t>
        </is>
      </c>
      <c r="B3362" t="inlineStr">
        <is>
          <t>2024-11-01</t>
        </is>
      </c>
      <c r="C3362" t="inlineStr">
        <is>
          <t>% sobre Receita Bruta</t>
        </is>
      </c>
      <c r="D3362" s="488" t="n">
        <v>-0.11</v>
      </c>
      <c r="E3362" t="inlineStr">
        <is>
          <t>11/2024</t>
        </is>
      </c>
    </row>
    <row r="3363">
      <c r="A3363" t="inlineStr">
        <is>
          <t>Love Cabaret</t>
        </is>
      </c>
      <c r="B3363" t="inlineStr">
        <is>
          <t>2024-11-01</t>
        </is>
      </c>
      <c r="C3363" t="inlineStr">
        <is>
          <t>Utilidades</t>
        </is>
      </c>
      <c r="D3363" s="488" t="n">
        <v>-32824.61</v>
      </c>
      <c r="E3363" t="inlineStr">
        <is>
          <t>11/2024</t>
        </is>
      </c>
    </row>
    <row r="3364">
      <c r="A3364" t="inlineStr">
        <is>
          <t>Love Cabaret</t>
        </is>
      </c>
      <c r="B3364" t="inlineStr">
        <is>
          <t>2024-11-01</t>
        </is>
      </c>
      <c r="C3364" t="inlineStr">
        <is>
          <t>Agua/Esgoto</t>
        </is>
      </c>
      <c r="D3364" s="488" t="n">
        <v>-7153.96</v>
      </c>
      <c r="E3364" t="inlineStr">
        <is>
          <t>11/2024</t>
        </is>
      </c>
    </row>
    <row r="3365">
      <c r="A3365" t="inlineStr">
        <is>
          <t>Love Cabaret</t>
        </is>
      </c>
      <c r="B3365" t="inlineStr">
        <is>
          <t>2024-11-01</t>
        </is>
      </c>
      <c r="C3365" t="inlineStr">
        <is>
          <t>Energia Eletrica</t>
        </is>
      </c>
      <c r="D3365" s="488" t="n">
        <v>-10465.68</v>
      </c>
      <c r="E3365" t="inlineStr">
        <is>
          <t>11/2024</t>
        </is>
      </c>
    </row>
    <row r="3366">
      <c r="A3366" t="inlineStr">
        <is>
          <t>Love Cabaret</t>
        </is>
      </c>
      <c r="B3366" t="inlineStr">
        <is>
          <t>2024-11-01</t>
        </is>
      </c>
      <c r="C3366" t="inlineStr">
        <is>
          <t>Gas de Cozinha</t>
        </is>
      </c>
      <c r="D3366" s="488" t="n">
        <v>-1946.73</v>
      </c>
      <c r="E3366" t="inlineStr">
        <is>
          <t>11/2024</t>
        </is>
      </c>
    </row>
    <row r="3367">
      <c r="A3367" t="inlineStr">
        <is>
          <t>Love Cabaret</t>
        </is>
      </c>
      <c r="B3367" t="inlineStr">
        <is>
          <t>2024-11-01</t>
        </is>
      </c>
      <c r="C3367" t="inlineStr">
        <is>
          <t>Higiene e Limpeza</t>
        </is>
      </c>
      <c r="D3367" s="488" t="n">
        <v>-7472.73</v>
      </c>
      <c r="E3367" t="inlineStr">
        <is>
          <t>11/2024</t>
        </is>
      </c>
    </row>
    <row r="3368">
      <c r="A3368" t="inlineStr">
        <is>
          <t>Love Cabaret</t>
        </is>
      </c>
      <c r="B3368" t="inlineStr">
        <is>
          <t>2024-11-01</t>
        </is>
      </c>
      <c r="C3368" t="inlineStr">
        <is>
          <t>Descartaveis</t>
        </is>
      </c>
      <c r="D3368" s="488" t="n">
        <v>0</v>
      </c>
      <c r="E3368" t="inlineStr">
        <is>
          <t>11/2024</t>
        </is>
      </c>
    </row>
    <row r="3369">
      <c r="A3369" t="inlineStr">
        <is>
          <t>Love Cabaret</t>
        </is>
      </c>
      <c r="B3369" t="inlineStr">
        <is>
          <t>2024-11-01</t>
        </is>
      </c>
      <c r="C3369" t="inlineStr">
        <is>
          <t>Controle de Pragas</t>
        </is>
      </c>
      <c r="D3369" s="488" t="n">
        <v>-630</v>
      </c>
      <c r="E3369" t="inlineStr">
        <is>
          <t>11/2024</t>
        </is>
      </c>
    </row>
    <row r="3370">
      <c r="A3370" t="inlineStr">
        <is>
          <t>Love Cabaret</t>
        </is>
      </c>
      <c r="B3370" t="inlineStr">
        <is>
          <t>2024-11-01</t>
        </is>
      </c>
      <c r="C3370" t="inlineStr">
        <is>
          <t>Coleta de lixo</t>
        </is>
      </c>
      <c r="D3370" s="488" t="n">
        <v>-1068.46</v>
      </c>
      <c r="E3370" t="inlineStr">
        <is>
          <t>11/2024</t>
        </is>
      </c>
    </row>
    <row r="3371">
      <c r="A3371" t="inlineStr">
        <is>
          <t>Love Cabaret</t>
        </is>
      </c>
      <c r="B3371" t="inlineStr">
        <is>
          <t>2024-11-01</t>
        </is>
      </c>
      <c r="C3371" t="inlineStr">
        <is>
          <t>Utensilios</t>
        </is>
      </c>
      <c r="D3371" s="488" t="n">
        <v>-1744.76</v>
      </c>
      <c r="E3371" t="inlineStr">
        <is>
          <t>11/2024</t>
        </is>
      </c>
    </row>
    <row r="3372">
      <c r="A3372" t="inlineStr">
        <is>
          <t>Love Cabaret</t>
        </is>
      </c>
      <c r="B3372" t="inlineStr">
        <is>
          <t>2024-11-01</t>
        </is>
      </c>
      <c r="C3372" t="inlineStr">
        <is>
          <t>Serviços Graficos</t>
        </is>
      </c>
      <c r="D3372" s="488" t="n">
        <v>-150</v>
      </c>
      <c r="E3372" t="inlineStr">
        <is>
          <t>11/2024</t>
        </is>
      </c>
    </row>
    <row r="3373">
      <c r="A3373" t="inlineStr">
        <is>
          <t>Love Cabaret</t>
        </is>
      </c>
      <c r="B3373" t="inlineStr">
        <is>
          <t>2024-11-01</t>
        </is>
      </c>
      <c r="C3373" t="inlineStr">
        <is>
          <t>Custas Cartório</t>
        </is>
      </c>
      <c r="D3373" s="488" t="n">
        <v>0</v>
      </c>
      <c r="E3373" t="inlineStr">
        <is>
          <t>11/2024</t>
        </is>
      </c>
    </row>
    <row r="3374">
      <c r="A3374" t="inlineStr">
        <is>
          <t>Love Cabaret</t>
        </is>
      </c>
      <c r="B3374" t="inlineStr">
        <is>
          <t>2024-11-01</t>
        </is>
      </c>
      <c r="C3374" t="inlineStr">
        <is>
          <t>Material de Escritorio</t>
        </is>
      </c>
      <c r="D3374" s="488" t="n">
        <v>-794.29</v>
      </c>
      <c r="E3374" t="inlineStr">
        <is>
          <t>11/2024</t>
        </is>
      </c>
    </row>
    <row r="3375">
      <c r="A3375" t="inlineStr">
        <is>
          <t>Love Cabaret</t>
        </is>
      </c>
      <c r="B3375" t="inlineStr">
        <is>
          <t>2024-11-01</t>
        </is>
      </c>
      <c r="C3375" t="inlineStr">
        <is>
          <t>Serviços de Limpeza</t>
        </is>
      </c>
      <c r="D3375" s="488" t="n">
        <v>-1200</v>
      </c>
      <c r="E3375" t="inlineStr">
        <is>
          <t>11/2024</t>
        </is>
      </c>
    </row>
    <row r="3376">
      <c r="A3376" t="inlineStr">
        <is>
          <t>Love Cabaret</t>
        </is>
      </c>
      <c r="B3376" t="inlineStr">
        <is>
          <t>2024-11-01</t>
        </is>
      </c>
      <c r="C3376" t="inlineStr">
        <is>
          <t>Serviço de Lavanderia</t>
        </is>
      </c>
      <c r="D3376" s="488" t="n">
        <v>0</v>
      </c>
      <c r="E3376" t="inlineStr">
        <is>
          <t>11/2024</t>
        </is>
      </c>
    </row>
    <row r="3377">
      <c r="A3377" t="inlineStr">
        <is>
          <t>Love Cabaret</t>
        </is>
      </c>
      <c r="B3377" t="inlineStr">
        <is>
          <t>2024-11-01</t>
        </is>
      </c>
      <c r="C3377" t="inlineStr">
        <is>
          <t>Material de Consumo - Gelo/ Gas CO2/ Carvao /Velas</t>
        </is>
      </c>
      <c r="D3377" s="488" t="n">
        <v>-198</v>
      </c>
      <c r="E3377" t="inlineStr">
        <is>
          <t>11/2024</t>
        </is>
      </c>
    </row>
    <row r="3378">
      <c r="A3378" t="inlineStr">
        <is>
          <t>Love Cabaret</t>
        </is>
      </c>
      <c r="B3378" t="inlineStr">
        <is>
          <t>2024-11-01</t>
        </is>
      </c>
      <c r="C3378" t="inlineStr">
        <is>
          <t>% sobre Receita Bruta</t>
        </is>
      </c>
      <c r="D3378" s="488" t="n">
        <v>-0.06</v>
      </c>
      <c r="E3378" t="inlineStr">
        <is>
          <t>11/2024</t>
        </is>
      </c>
    </row>
    <row r="3379">
      <c r="A3379" t="inlineStr">
        <is>
          <t>Love Cabaret</t>
        </is>
      </c>
      <c r="B3379" t="inlineStr">
        <is>
          <t>2024-11-01</t>
        </is>
      </c>
      <c r="C3379" t="inlineStr">
        <is>
          <t>Informática e TI</t>
        </is>
      </c>
      <c r="D3379" s="488" t="n">
        <v>-7998.32</v>
      </c>
      <c r="E3379" t="inlineStr">
        <is>
          <t>11/2024</t>
        </is>
      </c>
    </row>
    <row r="3380">
      <c r="A3380" t="inlineStr">
        <is>
          <t>Love Cabaret</t>
        </is>
      </c>
      <c r="B3380" t="inlineStr">
        <is>
          <t>2024-11-01</t>
        </is>
      </c>
      <c r="C3380" t="inlineStr">
        <is>
          <t>Telefone</t>
        </is>
      </c>
      <c r="D3380" s="488" t="n">
        <v>-93.7</v>
      </c>
      <c r="E3380" t="inlineStr">
        <is>
          <t>11/2024</t>
        </is>
      </c>
    </row>
    <row r="3381">
      <c r="A3381" t="inlineStr">
        <is>
          <t>Love Cabaret</t>
        </is>
      </c>
      <c r="B3381" t="inlineStr">
        <is>
          <t>2024-11-01</t>
        </is>
      </c>
      <c r="C3381" t="inlineStr">
        <is>
          <t>Internet</t>
        </is>
      </c>
      <c r="D3381" s="488" t="n">
        <v>-1096.29</v>
      </c>
      <c r="E3381" t="inlineStr">
        <is>
          <t>11/2024</t>
        </is>
      </c>
    </row>
    <row r="3382">
      <c r="A3382" t="inlineStr">
        <is>
          <t>Love Cabaret</t>
        </is>
      </c>
      <c r="B3382" t="inlineStr">
        <is>
          <t>2024-11-01</t>
        </is>
      </c>
      <c r="C3382" t="inlineStr">
        <is>
          <t>TV por assinatura/musica ambiente</t>
        </is>
      </c>
      <c r="D3382" s="488" t="n">
        <v>0</v>
      </c>
      <c r="E3382" t="inlineStr">
        <is>
          <t>11/2024</t>
        </is>
      </c>
    </row>
    <row r="3383">
      <c r="A3383" t="inlineStr">
        <is>
          <t>Love Cabaret</t>
        </is>
      </c>
      <c r="B3383" t="inlineStr">
        <is>
          <t>2024-11-01</t>
        </is>
      </c>
      <c r="C3383" t="inlineStr">
        <is>
          <t>Sistemas de Segurança e Alarme</t>
        </is>
      </c>
      <c r="D3383" s="488" t="n">
        <v>-263.78</v>
      </c>
      <c r="E3383" t="inlineStr">
        <is>
          <t>11/2024</t>
        </is>
      </c>
    </row>
    <row r="3384">
      <c r="A3384" t="inlineStr">
        <is>
          <t>Love Cabaret</t>
        </is>
      </c>
      <c r="B3384" t="inlineStr">
        <is>
          <t>2024-11-01</t>
        </is>
      </c>
      <c r="C3384" t="inlineStr">
        <is>
          <t>Sistemas Gerais - Operacionais</t>
        </is>
      </c>
      <c r="D3384" s="488" t="n">
        <v>-6544.55</v>
      </c>
      <c r="E3384" t="inlineStr">
        <is>
          <t>11/2024</t>
        </is>
      </c>
    </row>
    <row r="3385">
      <c r="A3385" t="inlineStr">
        <is>
          <t>Love Cabaret</t>
        </is>
      </c>
      <c r="B3385" t="inlineStr">
        <is>
          <t>2024-11-01</t>
        </is>
      </c>
      <c r="C3385" t="inlineStr">
        <is>
          <t>Sistemas Gerais - Financeiros</t>
        </is>
      </c>
      <c r="D3385" s="488" t="n">
        <v>0</v>
      </c>
      <c r="E3385" t="inlineStr">
        <is>
          <t>11/2024</t>
        </is>
      </c>
    </row>
    <row r="3386">
      <c r="A3386" t="inlineStr">
        <is>
          <t>Love Cabaret</t>
        </is>
      </c>
      <c r="B3386" t="inlineStr">
        <is>
          <t>2024-11-01</t>
        </is>
      </c>
      <c r="C3386" t="inlineStr">
        <is>
          <t>Sistemas Gerais - Comunicação e Marketing</t>
        </is>
      </c>
      <c r="D3386" s="488" t="n">
        <v>0</v>
      </c>
      <c r="E3386" t="inlineStr">
        <is>
          <t>11/2024</t>
        </is>
      </c>
    </row>
    <row r="3387">
      <c r="A3387" t="inlineStr">
        <is>
          <t>Love Cabaret</t>
        </is>
      </c>
      <c r="B3387" t="inlineStr">
        <is>
          <t>2024-11-01</t>
        </is>
      </c>
      <c r="C3387" t="inlineStr">
        <is>
          <t>% sobre Receita Bruta</t>
        </is>
      </c>
      <c r="D3387" s="488" t="n">
        <v>-0.01</v>
      </c>
      <c r="E3387" t="inlineStr">
        <is>
          <t>11/2024</t>
        </is>
      </c>
    </row>
    <row r="3388">
      <c r="A3388" t="inlineStr">
        <is>
          <t>Love Cabaret</t>
        </is>
      </c>
      <c r="B3388" t="inlineStr">
        <is>
          <t>2024-11-01</t>
        </is>
      </c>
      <c r="C3388" t="inlineStr">
        <is>
          <t>Despesas Gerais</t>
        </is>
      </c>
      <c r="D3388" s="488" t="n">
        <v>-8682.65</v>
      </c>
      <c r="E3388" t="inlineStr">
        <is>
          <t>11/2024</t>
        </is>
      </c>
    </row>
    <row r="3389">
      <c r="A3389" t="inlineStr">
        <is>
          <t>Love Cabaret</t>
        </is>
      </c>
      <c r="B3389" t="inlineStr">
        <is>
          <t>2024-11-01</t>
        </is>
      </c>
      <c r="C3389" t="inlineStr">
        <is>
          <t>Manutenção Predial</t>
        </is>
      </c>
      <c r="D3389" s="488" t="n">
        <v>-7773.28</v>
      </c>
      <c r="E3389" t="inlineStr">
        <is>
          <t>11/2024</t>
        </is>
      </c>
    </row>
    <row r="3390">
      <c r="A3390" t="inlineStr">
        <is>
          <t>Love Cabaret</t>
        </is>
      </c>
      <c r="B3390" t="inlineStr">
        <is>
          <t>2024-11-01</t>
        </is>
      </c>
      <c r="C3390" t="inlineStr">
        <is>
          <t>Manutenção de Equipamentos</t>
        </is>
      </c>
      <c r="D3390" s="488" t="n">
        <v>0</v>
      </c>
      <c r="E3390" t="inlineStr">
        <is>
          <t>11/2024</t>
        </is>
      </c>
    </row>
    <row r="3391">
      <c r="A3391" t="inlineStr">
        <is>
          <t>Love Cabaret</t>
        </is>
      </c>
      <c r="B3391" t="inlineStr">
        <is>
          <t>2024-11-01</t>
        </is>
      </c>
      <c r="C3391" t="inlineStr">
        <is>
          <t>Manutenção de Mobiliário</t>
        </is>
      </c>
      <c r="D3391" s="488" t="n">
        <v>0</v>
      </c>
      <c r="E3391" t="inlineStr">
        <is>
          <t>11/2024</t>
        </is>
      </c>
    </row>
    <row r="3392">
      <c r="A3392" t="inlineStr">
        <is>
          <t>Love Cabaret</t>
        </is>
      </c>
      <c r="B3392" t="inlineStr">
        <is>
          <t>2024-11-01</t>
        </is>
      </c>
      <c r="C3392" t="inlineStr">
        <is>
          <t>Material de Manutenção</t>
        </is>
      </c>
      <c r="D3392" s="488" t="n">
        <v>0</v>
      </c>
      <c r="E3392" t="inlineStr">
        <is>
          <t>11/2024</t>
        </is>
      </c>
    </row>
    <row r="3393">
      <c r="A3393" t="inlineStr">
        <is>
          <t>Love Cabaret</t>
        </is>
      </c>
      <c r="B3393" t="inlineStr">
        <is>
          <t>2024-11-01</t>
        </is>
      </c>
      <c r="C3393" t="inlineStr">
        <is>
          <t>Decoração/Paisagismo e Jardinagem</t>
        </is>
      </c>
      <c r="D3393" s="488" t="n">
        <v>-712.87</v>
      </c>
      <c r="E3393" t="inlineStr">
        <is>
          <t>11/2024</t>
        </is>
      </c>
    </row>
    <row r="3394">
      <c r="A3394" t="inlineStr">
        <is>
          <t>Love Cabaret</t>
        </is>
      </c>
      <c r="B3394" t="inlineStr">
        <is>
          <t>2024-11-01</t>
        </is>
      </c>
      <c r="C3394" t="inlineStr">
        <is>
          <t>Fretes e Carretos</t>
        </is>
      </c>
      <c r="D3394" s="488" t="n">
        <v>-147.69</v>
      </c>
      <c r="E3394" t="inlineStr">
        <is>
          <t>11/2024</t>
        </is>
      </c>
    </row>
    <row r="3395">
      <c r="A3395" t="inlineStr">
        <is>
          <t>Love Cabaret</t>
        </is>
      </c>
      <c r="B3395" t="inlineStr">
        <is>
          <t>2024-11-01</t>
        </is>
      </c>
      <c r="C3395" t="inlineStr">
        <is>
          <t>Conduções/Taxi/Uber</t>
        </is>
      </c>
      <c r="D3395" s="488" t="n">
        <v>-48.81</v>
      </c>
      <c r="E3395" t="inlineStr">
        <is>
          <t>11/2024</t>
        </is>
      </c>
    </row>
    <row r="3396">
      <c r="A3396" t="inlineStr">
        <is>
          <t>Love Cabaret</t>
        </is>
      </c>
      <c r="B3396" t="inlineStr">
        <is>
          <t>2024-11-01</t>
        </is>
      </c>
      <c r="C3396" t="inlineStr">
        <is>
          <t>Viagens e Estadias - Operação</t>
        </is>
      </c>
      <c r="D3396" s="488" t="n">
        <v>0</v>
      </c>
      <c r="E3396" t="inlineStr">
        <is>
          <t>11/2024</t>
        </is>
      </c>
    </row>
    <row r="3397">
      <c r="A3397" t="inlineStr">
        <is>
          <t>Love Cabaret</t>
        </is>
      </c>
      <c r="B3397" t="inlineStr">
        <is>
          <t>2024-11-01</t>
        </is>
      </c>
      <c r="C3397" t="inlineStr">
        <is>
          <t>% sobre Receita Bruta</t>
        </is>
      </c>
      <c r="D3397" s="488" t="n">
        <v>-0.01</v>
      </c>
      <c r="E3397" t="inlineStr">
        <is>
          <t>11/2024</t>
        </is>
      </c>
    </row>
    <row r="3398">
      <c r="A3398" t="inlineStr">
        <is>
          <t>Love Cabaret</t>
        </is>
      </c>
      <c r="B3398" t="inlineStr">
        <is>
          <t>2024-11-01</t>
        </is>
      </c>
      <c r="C3398" t="inlineStr">
        <is>
          <t>Marketing</t>
        </is>
      </c>
      <c r="D3398" s="488" t="n">
        <v>-10804.61</v>
      </c>
      <c r="E3398" t="inlineStr">
        <is>
          <t>11/2024</t>
        </is>
      </c>
    </row>
    <row r="3399">
      <c r="A3399" t="inlineStr">
        <is>
          <t>Love Cabaret</t>
        </is>
      </c>
      <c r="B3399" t="inlineStr">
        <is>
          <t>2024-11-01</t>
        </is>
      </c>
      <c r="C3399" t="inlineStr">
        <is>
          <t>Agência de Propaganda</t>
        </is>
      </c>
      <c r="D3399" s="488" t="n">
        <v>-6000</v>
      </c>
      <c r="E3399" t="inlineStr">
        <is>
          <t>11/2024</t>
        </is>
      </c>
    </row>
    <row r="3400">
      <c r="A3400" t="inlineStr">
        <is>
          <t>Love Cabaret</t>
        </is>
      </c>
      <c r="B3400" t="inlineStr">
        <is>
          <t>2024-11-01</t>
        </is>
      </c>
      <c r="C3400" t="inlineStr">
        <is>
          <t>Assessoria de Imprensa</t>
        </is>
      </c>
      <c r="D3400" s="488" t="n">
        <v>-1200</v>
      </c>
      <c r="E3400" t="inlineStr">
        <is>
          <t>11/2024</t>
        </is>
      </c>
    </row>
    <row r="3401">
      <c r="A3401" t="inlineStr">
        <is>
          <t>Love Cabaret</t>
        </is>
      </c>
      <c r="B3401" t="inlineStr">
        <is>
          <t>2024-11-01</t>
        </is>
      </c>
      <c r="C3401" t="inlineStr">
        <is>
          <t>Assessoria de Relações Públicas</t>
        </is>
      </c>
      <c r="D3401" s="488" t="n">
        <v>0</v>
      </c>
      <c r="E3401" t="inlineStr">
        <is>
          <t>11/2024</t>
        </is>
      </c>
    </row>
    <row r="3402">
      <c r="A3402" t="inlineStr">
        <is>
          <t>Love Cabaret</t>
        </is>
      </c>
      <c r="B3402" t="inlineStr">
        <is>
          <t>2024-11-01</t>
        </is>
      </c>
      <c r="C3402" t="inlineStr">
        <is>
          <t>Influenciadores</t>
        </is>
      </c>
      <c r="D3402" s="488" t="n">
        <v>0</v>
      </c>
      <c r="E3402" t="inlineStr">
        <is>
          <t>11/2024</t>
        </is>
      </c>
    </row>
    <row r="3403">
      <c r="A3403" t="inlineStr">
        <is>
          <t>Love Cabaret</t>
        </is>
      </c>
      <c r="B3403" t="inlineStr">
        <is>
          <t>2024-11-01</t>
        </is>
      </c>
      <c r="C3403" t="inlineStr">
        <is>
          <t>Publicidade e Propaganda</t>
        </is>
      </c>
      <c r="D3403" s="488" t="n">
        <v>0</v>
      </c>
      <c r="E3403" t="inlineStr">
        <is>
          <t>11/2024</t>
        </is>
      </c>
    </row>
    <row r="3404">
      <c r="A3404" t="inlineStr">
        <is>
          <t>Love Cabaret</t>
        </is>
      </c>
      <c r="B3404" t="inlineStr">
        <is>
          <t>2024-11-01</t>
        </is>
      </c>
      <c r="C3404" t="inlineStr">
        <is>
          <t>Pesquisa de Mercado</t>
        </is>
      </c>
      <c r="D3404" s="488" t="n">
        <v>0</v>
      </c>
      <c r="E3404" t="inlineStr">
        <is>
          <t>11/2024</t>
        </is>
      </c>
    </row>
    <row r="3405">
      <c r="A3405" t="inlineStr">
        <is>
          <t>Love Cabaret</t>
        </is>
      </c>
      <c r="B3405" t="inlineStr">
        <is>
          <t>2024-11-01</t>
        </is>
      </c>
      <c r="C3405" t="inlineStr">
        <is>
          <t>Sessão de Fotos/Captação de Vídeo</t>
        </is>
      </c>
      <c r="D3405" s="488" t="n">
        <v>0</v>
      </c>
      <c r="E3405" t="inlineStr">
        <is>
          <t>11/2024</t>
        </is>
      </c>
    </row>
    <row r="3406">
      <c r="A3406" t="inlineStr">
        <is>
          <t>Love Cabaret</t>
        </is>
      </c>
      <c r="B3406" t="inlineStr">
        <is>
          <t>2024-11-01</t>
        </is>
      </c>
      <c r="C3406" t="inlineStr">
        <is>
          <t>Produção Gráfica e Material Institucional</t>
        </is>
      </c>
      <c r="D3406" s="488" t="n">
        <v>0</v>
      </c>
      <c r="E3406" t="inlineStr">
        <is>
          <t>11/2024</t>
        </is>
      </c>
    </row>
    <row r="3407">
      <c r="A3407" t="inlineStr">
        <is>
          <t>Love Cabaret</t>
        </is>
      </c>
      <c r="B3407" t="inlineStr">
        <is>
          <t>2024-11-01</t>
        </is>
      </c>
      <c r="C3407" t="inlineStr">
        <is>
          <t>Eventos de Marketing</t>
        </is>
      </c>
      <c r="D3407" s="488" t="n">
        <v>-4.61</v>
      </c>
      <c r="E3407" t="inlineStr">
        <is>
          <t>11/2024</t>
        </is>
      </c>
    </row>
    <row r="3408">
      <c r="A3408" t="inlineStr">
        <is>
          <t>Love Cabaret</t>
        </is>
      </c>
      <c r="B3408" t="inlineStr">
        <is>
          <t>2024-11-01</t>
        </is>
      </c>
      <c r="C3408" t="inlineStr">
        <is>
          <t>Brindes e Confraternizações</t>
        </is>
      </c>
      <c r="D3408" s="488" t="n">
        <v>0</v>
      </c>
      <c r="E3408" t="inlineStr">
        <is>
          <t>11/2024</t>
        </is>
      </c>
    </row>
    <row r="3409">
      <c r="A3409" t="inlineStr">
        <is>
          <t>Love Cabaret</t>
        </is>
      </c>
      <c r="B3409" t="inlineStr">
        <is>
          <t>2024-11-01</t>
        </is>
      </c>
      <c r="C3409" t="inlineStr">
        <is>
          <t>Ferramentas de Marketing</t>
        </is>
      </c>
      <c r="D3409" s="488" t="n">
        <v>-3600</v>
      </c>
      <c r="E3409" t="inlineStr">
        <is>
          <t>11/2024</t>
        </is>
      </c>
    </row>
    <row r="3410">
      <c r="A3410" t="inlineStr">
        <is>
          <t>Love Cabaret</t>
        </is>
      </c>
      <c r="B3410" t="inlineStr">
        <is>
          <t>2024-11-01</t>
        </is>
      </c>
      <c r="C3410" t="inlineStr">
        <is>
          <t>% sobre Receita Bruta</t>
        </is>
      </c>
      <c r="D3410" s="488" t="n">
        <v>-0.02</v>
      </c>
      <c r="E3410" t="inlineStr">
        <is>
          <t>11/2024</t>
        </is>
      </c>
    </row>
    <row r="3411">
      <c r="A3411" t="inlineStr">
        <is>
          <t>Love Cabaret</t>
        </is>
      </c>
      <c r="B3411" t="inlineStr">
        <is>
          <t>2024-11-01</t>
        </is>
      </c>
      <c r="C3411" t="inlineStr">
        <is>
          <t>Serviços de Terceiros</t>
        </is>
      </c>
      <c r="D3411" s="488" t="n">
        <v>-35553.87</v>
      </c>
      <c r="E3411" t="inlineStr">
        <is>
          <t>11/2024</t>
        </is>
      </c>
    </row>
    <row r="3412">
      <c r="A3412" t="inlineStr">
        <is>
          <t>Love Cabaret</t>
        </is>
      </c>
      <c r="B3412" t="inlineStr">
        <is>
          <t>2024-11-01</t>
        </is>
      </c>
      <c r="C3412" t="inlineStr">
        <is>
          <t>Assessoria Contabil</t>
        </is>
      </c>
      <c r="D3412" s="488" t="n">
        <v>-3182.5</v>
      </c>
      <c r="E3412" t="inlineStr">
        <is>
          <t>11/2024</t>
        </is>
      </c>
    </row>
    <row r="3413">
      <c r="A3413" t="inlineStr">
        <is>
          <t>Love Cabaret</t>
        </is>
      </c>
      <c r="B3413" t="inlineStr">
        <is>
          <t>2024-11-01</t>
        </is>
      </c>
      <c r="C3413" t="inlineStr">
        <is>
          <t>Assessoria RH</t>
        </is>
      </c>
      <c r="D3413" s="488" t="n">
        <v>-1350</v>
      </c>
      <c r="E3413" t="inlineStr">
        <is>
          <t>11/2024</t>
        </is>
      </c>
    </row>
    <row r="3414">
      <c r="A3414" t="inlineStr">
        <is>
          <t>Love Cabaret</t>
        </is>
      </c>
      <c r="B3414" t="inlineStr">
        <is>
          <t>2024-11-01</t>
        </is>
      </c>
      <c r="C3414" t="inlineStr">
        <is>
          <t>Assessoria em Geral</t>
        </is>
      </c>
      <c r="D3414" s="488" t="n">
        <v>-8550</v>
      </c>
      <c r="E3414" t="inlineStr">
        <is>
          <t>11/2024</t>
        </is>
      </c>
    </row>
    <row r="3415">
      <c r="A3415" t="inlineStr">
        <is>
          <t>Love Cabaret</t>
        </is>
      </c>
      <c r="B3415" t="inlineStr">
        <is>
          <t>2024-11-01</t>
        </is>
      </c>
      <c r="C3415" t="inlineStr">
        <is>
          <t>Assessoria Financeira</t>
        </is>
      </c>
      <c r="D3415" s="488" t="n">
        <v>0</v>
      </c>
      <c r="E3415" t="inlineStr">
        <is>
          <t>11/2024</t>
        </is>
      </c>
    </row>
    <row r="3416">
      <c r="A3416" t="inlineStr">
        <is>
          <t>Love Cabaret</t>
        </is>
      </c>
      <c r="B3416" t="inlineStr">
        <is>
          <t>2024-11-01</t>
        </is>
      </c>
      <c r="C3416" t="inlineStr">
        <is>
          <t>Assessoria Jurídica</t>
        </is>
      </c>
      <c r="D3416" s="488" t="n">
        <v>0</v>
      </c>
      <c r="E3416" t="inlineStr">
        <is>
          <t>11/2024</t>
        </is>
      </c>
    </row>
    <row r="3417">
      <c r="A3417" t="inlineStr">
        <is>
          <t>Love Cabaret</t>
        </is>
      </c>
      <c r="B3417" t="inlineStr">
        <is>
          <t>2024-11-01</t>
        </is>
      </c>
      <c r="C3417" t="inlineStr">
        <is>
          <t>Assessoria de Alimentos e Bebidas</t>
        </is>
      </c>
      <c r="D3417" s="488" t="n">
        <v>0</v>
      </c>
      <c r="E3417" t="inlineStr">
        <is>
          <t>11/2024</t>
        </is>
      </c>
    </row>
    <row r="3418">
      <c r="A3418" t="inlineStr">
        <is>
          <t>Love Cabaret</t>
        </is>
      </c>
      <c r="B3418" t="inlineStr">
        <is>
          <t>2024-11-01</t>
        </is>
      </c>
      <c r="C3418" t="inlineStr">
        <is>
          <t>Assessoria de Projetos</t>
        </is>
      </c>
      <c r="D3418" s="488" t="n">
        <v>0</v>
      </c>
      <c r="E3418" t="inlineStr">
        <is>
          <t>11/2024</t>
        </is>
      </c>
    </row>
    <row r="3419">
      <c r="A3419" t="inlineStr">
        <is>
          <t>Love Cabaret</t>
        </is>
      </c>
      <c r="B3419" t="inlineStr">
        <is>
          <t>2024-11-01</t>
        </is>
      </c>
      <c r="C3419" t="inlineStr">
        <is>
          <t>Serviços de Segurança</t>
        </is>
      </c>
      <c r="D3419" s="488" t="n">
        <v>-22471.37</v>
      </c>
      <c r="E3419" t="inlineStr">
        <is>
          <t>11/2024</t>
        </is>
      </c>
    </row>
    <row r="3420">
      <c r="A3420" t="inlineStr">
        <is>
          <t>Love Cabaret</t>
        </is>
      </c>
      <c r="B3420" t="inlineStr">
        <is>
          <t>2024-11-01</t>
        </is>
      </c>
      <c r="C3420" t="inlineStr">
        <is>
          <t>Valet/Motoboy</t>
        </is>
      </c>
      <c r="D3420" s="488" t="n">
        <v>0</v>
      </c>
      <c r="E3420" t="inlineStr">
        <is>
          <t>11/2024</t>
        </is>
      </c>
    </row>
    <row r="3421">
      <c r="A3421" t="inlineStr">
        <is>
          <t>Love Cabaret</t>
        </is>
      </c>
      <c r="B3421" t="inlineStr">
        <is>
          <t>2024-11-01</t>
        </is>
      </c>
      <c r="C3421" t="inlineStr">
        <is>
          <t>% sobre Receita Bruta</t>
        </is>
      </c>
      <c r="D3421" s="488" t="n">
        <v>-0.06</v>
      </c>
      <c r="E3421" t="inlineStr">
        <is>
          <t>11/2024</t>
        </is>
      </c>
    </row>
    <row r="3422">
      <c r="A3422" t="inlineStr">
        <is>
          <t>Love Cabaret</t>
        </is>
      </c>
      <c r="B3422" t="inlineStr">
        <is>
          <t>2024-11-01</t>
        </is>
      </c>
      <c r="C3422" t="inlineStr">
        <is>
          <t>Locação de Equipamentos</t>
        </is>
      </c>
      <c r="D3422" s="488" t="n">
        <v>-8437.9</v>
      </c>
      <c r="E3422" t="inlineStr">
        <is>
          <t>11/2024</t>
        </is>
      </c>
    </row>
    <row r="3423">
      <c r="A3423" t="inlineStr">
        <is>
          <t>Love Cabaret</t>
        </is>
      </c>
      <c r="B3423" t="inlineStr">
        <is>
          <t>2024-11-01</t>
        </is>
      </c>
      <c r="C3423" t="inlineStr">
        <is>
          <t>Locações de Equipamentos - Operacionais</t>
        </is>
      </c>
      <c r="D3423" s="488" t="n">
        <v>-8437.9</v>
      </c>
      <c r="E3423" t="inlineStr">
        <is>
          <t>11/2024</t>
        </is>
      </c>
    </row>
    <row r="3424">
      <c r="A3424" t="inlineStr">
        <is>
          <t>Love Cabaret</t>
        </is>
      </c>
      <c r="B3424" t="inlineStr">
        <is>
          <t>2024-11-01</t>
        </is>
      </c>
      <c r="C3424" t="inlineStr">
        <is>
          <t>Locação de Equipamentos - Informatica e TI</t>
        </is>
      </c>
      <c r="D3424" s="488" t="n">
        <v>0</v>
      </c>
      <c r="E3424" t="inlineStr">
        <is>
          <t>11/2024</t>
        </is>
      </c>
    </row>
    <row r="3425">
      <c r="A3425" t="inlineStr">
        <is>
          <t>Love Cabaret</t>
        </is>
      </c>
      <c r="B3425" t="inlineStr">
        <is>
          <t>2024-11-01</t>
        </is>
      </c>
      <c r="C3425" t="inlineStr">
        <is>
          <t>Locações de Equipamentos - Comunicação e Marketing</t>
        </is>
      </c>
      <c r="D3425" s="488" t="n">
        <v>0</v>
      </c>
      <c r="E3425" t="inlineStr">
        <is>
          <t>11/2024</t>
        </is>
      </c>
    </row>
    <row r="3426">
      <c r="A3426" t="inlineStr">
        <is>
          <t>Love Cabaret</t>
        </is>
      </c>
      <c r="B3426" t="inlineStr">
        <is>
          <t>2024-11-01</t>
        </is>
      </c>
      <c r="C3426" t="inlineStr">
        <is>
          <t>Locação de Utensílios</t>
        </is>
      </c>
      <c r="D3426" s="488" t="n">
        <v>0</v>
      </c>
      <c r="E3426" t="inlineStr">
        <is>
          <t>11/2024</t>
        </is>
      </c>
    </row>
    <row r="3427">
      <c r="A3427" t="inlineStr">
        <is>
          <t>Love Cabaret</t>
        </is>
      </c>
      <c r="B3427" t="inlineStr">
        <is>
          <t>2024-11-01</t>
        </is>
      </c>
      <c r="C3427" t="inlineStr">
        <is>
          <t>% sobre Receita Bruta</t>
        </is>
      </c>
      <c r="D3427" s="488" t="n">
        <v>-0.01</v>
      </c>
      <c r="E3427" t="inlineStr">
        <is>
          <t>11/2024</t>
        </is>
      </c>
    </row>
    <row r="3428">
      <c r="A3428" t="inlineStr">
        <is>
          <t>Love Cabaret</t>
        </is>
      </c>
      <c r="B3428" t="inlineStr">
        <is>
          <t>2024-11-01</t>
        </is>
      </c>
      <c r="C3428" t="inlineStr">
        <is>
          <t>Sistema de Franquias</t>
        </is>
      </c>
      <c r="D3428" s="488" t="n">
        <v>0</v>
      </c>
      <c r="E3428" t="inlineStr">
        <is>
          <t>11/2024</t>
        </is>
      </c>
    </row>
    <row r="3429">
      <c r="A3429" t="inlineStr">
        <is>
          <t>Love Cabaret</t>
        </is>
      </c>
      <c r="B3429" t="inlineStr">
        <is>
          <t>2024-11-01</t>
        </is>
      </c>
      <c r="C3429" t="inlineStr">
        <is>
          <t>Royalties</t>
        </is>
      </c>
      <c r="D3429" s="488" t="n">
        <v>0</v>
      </c>
      <c r="E3429" t="inlineStr">
        <is>
          <t>11/2024</t>
        </is>
      </c>
    </row>
    <row r="3430">
      <c r="A3430" t="inlineStr">
        <is>
          <t>Love Cabaret</t>
        </is>
      </c>
      <c r="B3430" t="inlineStr">
        <is>
          <t>2024-11-01</t>
        </is>
      </c>
      <c r="C3430" t="inlineStr">
        <is>
          <t>Fundo de Propaganda</t>
        </is>
      </c>
      <c r="D3430" s="488" t="n">
        <v>0</v>
      </c>
      <c r="E3430" t="inlineStr">
        <is>
          <t>11/2024</t>
        </is>
      </c>
    </row>
    <row r="3431">
      <c r="A3431" t="inlineStr">
        <is>
          <t>Love Cabaret</t>
        </is>
      </c>
      <c r="B3431" t="inlineStr">
        <is>
          <t>2024-11-01</t>
        </is>
      </c>
      <c r="C3431" t="inlineStr">
        <is>
          <t>Fee Gestão FB</t>
        </is>
      </c>
      <c r="D3431" s="488" t="n">
        <v>0</v>
      </c>
      <c r="E3431" t="inlineStr">
        <is>
          <t>11/2024</t>
        </is>
      </c>
    </row>
    <row r="3432">
      <c r="A3432" t="inlineStr">
        <is>
          <t>Love Cabaret</t>
        </is>
      </c>
      <c r="B3432" t="inlineStr">
        <is>
          <t>2024-11-01</t>
        </is>
      </c>
      <c r="C3432" t="inlineStr">
        <is>
          <t>% sobre Receita Bruta</t>
        </is>
      </c>
      <c r="D3432" s="488" t="n">
        <v>0</v>
      </c>
      <c r="E3432" t="inlineStr">
        <is>
          <t>11/2024</t>
        </is>
      </c>
    </row>
    <row r="3433">
      <c r="A3433" t="inlineStr">
        <is>
          <t>Love Cabaret</t>
        </is>
      </c>
      <c r="B3433" t="inlineStr">
        <is>
          <t>2024-11-01</t>
        </is>
      </c>
      <c r="C3433" t="inlineStr">
        <is>
          <t>TOTAL - DESPESAS OPERATIVAS</t>
        </is>
      </c>
      <c r="D3433" s="488" t="n">
        <v>-292384.55</v>
      </c>
      <c r="E3433" t="inlineStr">
        <is>
          <t>11/2024</t>
        </is>
      </c>
    </row>
    <row r="3434">
      <c r="A3434" t="inlineStr">
        <is>
          <t>Love Cabaret</t>
        </is>
      </c>
      <c r="B3434" t="inlineStr">
        <is>
          <t>2024-11-01</t>
        </is>
      </c>
      <c r="C3434" t="inlineStr">
        <is>
          <t>% sobre Receita Bruta</t>
        </is>
      </c>
      <c r="D3434" s="488" t="n">
        <v>-0.51</v>
      </c>
      <c r="E3434" t="inlineStr">
        <is>
          <t>11/2024</t>
        </is>
      </c>
    </row>
    <row r="3435">
      <c r="A3435" t="inlineStr">
        <is>
          <t>Love Cabaret</t>
        </is>
      </c>
      <c r="B3435" t="inlineStr">
        <is>
          <t>2024-11-01</t>
        </is>
      </c>
      <c r="C3435" t="inlineStr">
        <is>
          <t>EBITDA</t>
        </is>
      </c>
      <c r="D3435" s="488" t="n">
        <v>-10497.97</v>
      </c>
      <c r="E3435" t="inlineStr">
        <is>
          <t>11/2024</t>
        </is>
      </c>
    </row>
    <row r="3436">
      <c r="A3436" t="inlineStr">
        <is>
          <t>Love Cabaret</t>
        </is>
      </c>
      <c r="B3436" t="inlineStr">
        <is>
          <t>2024-11-01</t>
        </is>
      </c>
      <c r="C3436" t="inlineStr">
        <is>
          <t>% sobre Receita Bruta</t>
        </is>
      </c>
      <c r="D3436" s="488" t="n">
        <v>-0.02</v>
      </c>
      <c r="E3436" t="inlineStr">
        <is>
          <t>11/2024</t>
        </is>
      </c>
    </row>
    <row r="3437">
      <c r="A3437" t="inlineStr">
        <is>
          <t>Love Cabaret</t>
        </is>
      </c>
      <c r="B3437" t="inlineStr">
        <is>
          <t>2024-11-01</t>
        </is>
      </c>
      <c r="C3437" t="inlineStr">
        <is>
          <t>(-) Depreciação/Amortização</t>
        </is>
      </c>
      <c r="D3437" s="488" t="n">
        <v>0</v>
      </c>
      <c r="E3437" t="inlineStr">
        <is>
          <t>11/2024</t>
        </is>
      </c>
    </row>
    <row r="3438">
      <c r="A3438" t="inlineStr">
        <is>
          <t>Love Cabaret</t>
        </is>
      </c>
      <c r="B3438" t="inlineStr">
        <is>
          <t>2024-11-01</t>
        </is>
      </c>
      <c r="C3438" t="inlineStr">
        <is>
          <t>EBIT</t>
        </is>
      </c>
      <c r="D3438" s="488" t="n">
        <v>-10497.97</v>
      </c>
      <c r="E3438" t="inlineStr">
        <is>
          <t>11/2024</t>
        </is>
      </c>
    </row>
    <row r="3439">
      <c r="A3439" t="inlineStr">
        <is>
          <t>Love Cabaret</t>
        </is>
      </c>
      <c r="B3439" t="inlineStr">
        <is>
          <t>2024-11-01</t>
        </is>
      </c>
      <c r="C3439" t="inlineStr">
        <is>
          <t>(+/-) Receitas/Despesas Financeiras</t>
        </is>
      </c>
      <c r="D3439" s="488" t="n">
        <v>-542.64</v>
      </c>
      <c r="E3439" t="inlineStr">
        <is>
          <t>11/2024</t>
        </is>
      </c>
    </row>
    <row r="3440">
      <c r="A3440" t="inlineStr">
        <is>
          <t>Love Cabaret</t>
        </is>
      </c>
      <c r="B3440" t="inlineStr">
        <is>
          <t>2024-11-01</t>
        </is>
      </c>
      <c r="C3440" t="inlineStr">
        <is>
          <t>(+) Receitas de Patrocínio</t>
        </is>
      </c>
      <c r="D3440" s="488" t="n">
        <v>0</v>
      </c>
      <c r="E3440" t="inlineStr">
        <is>
          <t>11/2024</t>
        </is>
      </c>
    </row>
    <row r="3441">
      <c r="A3441" t="inlineStr">
        <is>
          <t>Love Cabaret</t>
        </is>
      </c>
      <c r="B3441" t="inlineStr">
        <is>
          <t>2024-11-01</t>
        </is>
      </c>
      <c r="C3441" t="inlineStr">
        <is>
          <t>(-) Despesas de Patrocínio</t>
        </is>
      </c>
      <c r="D3441" s="488" t="n">
        <v>0</v>
      </c>
      <c r="E3441" t="inlineStr">
        <is>
          <t>11/2024</t>
        </is>
      </c>
    </row>
    <row r="3442">
      <c r="A3442" t="inlineStr">
        <is>
          <t>Love Cabaret</t>
        </is>
      </c>
      <c r="B3442" t="inlineStr">
        <is>
          <t>2024-11-01</t>
        </is>
      </c>
      <c r="C3442" t="inlineStr">
        <is>
          <t>Resultado Antes do IR</t>
        </is>
      </c>
      <c r="D3442" s="488" t="n">
        <v>-11040.61</v>
      </c>
      <c r="E3442" t="inlineStr">
        <is>
          <t>11/2024</t>
        </is>
      </c>
    </row>
    <row r="3443">
      <c r="A3443" t="inlineStr">
        <is>
          <t>Love Cabaret</t>
        </is>
      </c>
      <c r="B3443" t="inlineStr">
        <is>
          <t>2024-11-01</t>
        </is>
      </c>
      <c r="C3443" t="inlineStr">
        <is>
          <t>(-) Impostos</t>
        </is>
      </c>
      <c r="D3443" s="488" t="n">
        <v>-15620.51</v>
      </c>
      <c r="E3443" t="inlineStr">
        <is>
          <t>11/2024</t>
        </is>
      </c>
    </row>
    <row r="3444">
      <c r="A3444" t="inlineStr">
        <is>
          <t>Love Cabaret</t>
        </is>
      </c>
      <c r="B3444" t="inlineStr">
        <is>
          <t>2024-11-01</t>
        </is>
      </c>
      <c r="C3444" t="inlineStr">
        <is>
          <t>SIMPLES</t>
        </is>
      </c>
      <c r="D3444" s="488" t="n">
        <v>0</v>
      </c>
      <c r="E3444" t="inlineStr">
        <is>
          <t>11/2024</t>
        </is>
      </c>
    </row>
    <row r="3445">
      <c r="A3445" t="inlineStr">
        <is>
          <t>Love Cabaret</t>
        </is>
      </c>
      <c r="B3445" t="inlineStr">
        <is>
          <t>2024-11-01</t>
        </is>
      </c>
      <c r="C3445" t="inlineStr">
        <is>
          <t>IRPJ</t>
        </is>
      </c>
      <c r="D3445" s="488" t="n">
        <v>-6269.1</v>
      </c>
      <c r="E3445" t="inlineStr">
        <is>
          <t>11/2024</t>
        </is>
      </c>
    </row>
    <row r="3446">
      <c r="A3446" t="inlineStr">
        <is>
          <t>Love Cabaret</t>
        </is>
      </c>
      <c r="B3446" t="inlineStr">
        <is>
          <t>2024-11-01</t>
        </is>
      </c>
      <c r="C3446" t="inlineStr">
        <is>
          <t>IRPJ 10%</t>
        </is>
      </c>
      <c r="D3446" s="488" t="n">
        <v>-3709.22</v>
      </c>
      <c r="E3446" t="inlineStr">
        <is>
          <t>11/2024</t>
        </is>
      </c>
    </row>
    <row r="3447">
      <c r="A3447" t="inlineStr">
        <is>
          <t>Love Cabaret</t>
        </is>
      </c>
      <c r="B3447" t="inlineStr">
        <is>
          <t>2024-11-01</t>
        </is>
      </c>
      <c r="C3447" t="inlineStr">
        <is>
          <t>CSLL</t>
        </is>
      </c>
      <c r="D3447" s="488" t="n">
        <v>-5642.19</v>
      </c>
      <c r="E3447" t="inlineStr">
        <is>
          <t>11/2024</t>
        </is>
      </c>
    </row>
    <row r="3448">
      <c r="A3448" t="inlineStr">
        <is>
          <t>Love Cabaret</t>
        </is>
      </c>
      <c r="B3448" t="inlineStr">
        <is>
          <t>2024-11-01</t>
        </is>
      </c>
      <c r="C3448" t="inlineStr">
        <is>
          <t>Resultado Líquido</t>
        </is>
      </c>
      <c r="D3448" s="488" t="n">
        <v>-26661.11</v>
      </c>
      <c r="E3448" t="inlineStr">
        <is>
          <t>11/2024</t>
        </is>
      </c>
    </row>
    <row r="3449">
      <c r="A3449" t="inlineStr">
        <is>
          <t>Love Cabaret</t>
        </is>
      </c>
      <c r="B3449" t="inlineStr">
        <is>
          <t>2024-11-01</t>
        </is>
      </c>
      <c r="C3449" t="inlineStr">
        <is>
          <t>% sobre Receita Bruta</t>
        </is>
      </c>
      <c r="D3449" s="488" t="n">
        <v>-0.05</v>
      </c>
      <c r="E3449" t="inlineStr">
        <is>
          <t>11/2024</t>
        </is>
      </c>
    </row>
    <row r="3450">
      <c r="A3450" t="inlineStr">
        <is>
          <t>Love Cabaret</t>
        </is>
      </c>
      <c r="B3450" t="inlineStr">
        <is>
          <t>2024-11-01</t>
        </is>
      </c>
      <c r="C3450" t="inlineStr">
        <is>
          <t>(-) CAPEX (Investimentos)</t>
        </is>
      </c>
      <c r="D3450" s="488" t="n">
        <v>-750</v>
      </c>
      <c r="E3450" t="inlineStr">
        <is>
          <t>11/2024</t>
        </is>
      </c>
    </row>
    <row r="3451">
      <c r="A3451" t="inlineStr">
        <is>
          <t>Love Cabaret</t>
        </is>
      </c>
      <c r="B3451" t="inlineStr">
        <is>
          <t>2024-11-01</t>
        </is>
      </c>
      <c r="C3451" t="inlineStr">
        <is>
          <t>Investimento - Construção - Obra</t>
        </is>
      </c>
      <c r="D3451" s="488" t="n">
        <v>0</v>
      </c>
      <c r="E3451" t="inlineStr">
        <is>
          <t>11/2024</t>
        </is>
      </c>
    </row>
    <row r="3452">
      <c r="A3452" t="inlineStr">
        <is>
          <t>Love Cabaret</t>
        </is>
      </c>
      <c r="B3452" t="inlineStr">
        <is>
          <t>2024-11-01</t>
        </is>
      </c>
      <c r="C3452" t="inlineStr">
        <is>
          <t>Investimento - Equipamentos</t>
        </is>
      </c>
      <c r="D3452" s="488" t="n">
        <v>-750</v>
      </c>
      <c r="E3452" t="inlineStr">
        <is>
          <t>11/2024</t>
        </is>
      </c>
    </row>
    <row r="3453">
      <c r="A3453" t="inlineStr">
        <is>
          <t>Love Cabaret</t>
        </is>
      </c>
      <c r="B3453" t="inlineStr">
        <is>
          <t>2024-11-01</t>
        </is>
      </c>
      <c r="C3453" t="inlineStr">
        <is>
          <t>Investimento - Utensílios</t>
        </is>
      </c>
      <c r="D3453" s="488" t="n">
        <v>0</v>
      </c>
      <c r="E3453" t="inlineStr">
        <is>
          <t>11/2024</t>
        </is>
      </c>
    </row>
    <row r="3454">
      <c r="A3454" t="inlineStr">
        <is>
          <t>Love Cabaret</t>
        </is>
      </c>
      <c r="B3454" t="inlineStr">
        <is>
          <t>2024-11-01</t>
        </is>
      </c>
      <c r="C3454" t="inlineStr">
        <is>
          <t>Investimento - Mobiliário e Decoração</t>
        </is>
      </c>
      <c r="D3454" s="488" t="n">
        <v>0</v>
      </c>
      <c r="E3454" t="inlineStr">
        <is>
          <t>11/2024</t>
        </is>
      </c>
    </row>
    <row r="3455">
      <c r="A3455" t="inlineStr">
        <is>
          <t>Love Cabaret</t>
        </is>
      </c>
      <c r="B3455" t="inlineStr">
        <is>
          <t>2024-11-01</t>
        </is>
      </c>
      <c r="C3455" t="inlineStr">
        <is>
          <t>Investimento - Projetos</t>
        </is>
      </c>
      <c r="D3455" s="488" t="n">
        <v>0</v>
      </c>
      <c r="E3455" t="inlineStr">
        <is>
          <t>11/2024</t>
        </is>
      </c>
    </row>
    <row r="3456">
      <c r="A3456" t="inlineStr">
        <is>
          <t>Love Cabaret</t>
        </is>
      </c>
      <c r="B3456" t="inlineStr">
        <is>
          <t>2024-11-01</t>
        </is>
      </c>
      <c r="C3456" t="inlineStr">
        <is>
          <t>Investimento - Paisagismo</t>
        </is>
      </c>
      <c r="D3456" s="488" t="n">
        <v>0</v>
      </c>
      <c r="E3456" t="inlineStr">
        <is>
          <t>11/2024</t>
        </is>
      </c>
    </row>
    <row r="3457">
      <c r="A3457" t="inlineStr">
        <is>
          <t>Love Cabaret</t>
        </is>
      </c>
      <c r="B3457" t="inlineStr">
        <is>
          <t>2024-11-01</t>
        </is>
      </c>
      <c r="C3457" t="inlineStr">
        <is>
          <t>Investimento - Sistemas Gerais - Implantação</t>
        </is>
      </c>
      <c r="D3457" s="488" t="n">
        <v>0</v>
      </c>
      <c r="E3457" t="inlineStr">
        <is>
          <t>11/2024</t>
        </is>
      </c>
    </row>
    <row r="3458">
      <c r="A3458" t="inlineStr">
        <is>
          <t>Love Cabaret</t>
        </is>
      </c>
      <c r="B3458" t="inlineStr">
        <is>
          <t>2024-11-01</t>
        </is>
      </c>
      <c r="C3458" t="inlineStr">
        <is>
          <t>Investimento - Marketing</t>
        </is>
      </c>
      <c r="D3458" s="488" t="n">
        <v>0</v>
      </c>
      <c r="E3458" t="inlineStr">
        <is>
          <t>11/2024</t>
        </is>
      </c>
    </row>
    <row r="3459">
      <c r="A3459" t="inlineStr">
        <is>
          <t>Love Cabaret</t>
        </is>
      </c>
      <c r="B3459" t="inlineStr">
        <is>
          <t>2024-11-01</t>
        </is>
      </c>
      <c r="C3459" t="inlineStr">
        <is>
          <t>Investimento - Uniformes</t>
        </is>
      </c>
      <c r="D3459" s="488" t="n">
        <v>0</v>
      </c>
      <c r="E3459" t="inlineStr">
        <is>
          <t>11/2024</t>
        </is>
      </c>
    </row>
    <row r="3460">
      <c r="A3460" t="inlineStr">
        <is>
          <t>Love Cabaret</t>
        </is>
      </c>
      <c r="B3460" t="inlineStr">
        <is>
          <t>2024-11-01</t>
        </is>
      </c>
      <c r="C3460" t="inlineStr">
        <is>
          <t>Investimento - Despesas pré-operacionais</t>
        </is>
      </c>
      <c r="D3460" s="488" t="n">
        <v>0</v>
      </c>
      <c r="E3460" t="inlineStr">
        <is>
          <t>11/2024</t>
        </is>
      </c>
    </row>
    <row r="3461">
      <c r="A3461" t="inlineStr">
        <is>
          <t>Love Cabaret</t>
        </is>
      </c>
      <c r="B3461" t="inlineStr">
        <is>
          <t>2024-11-01</t>
        </is>
      </c>
      <c r="C3461" t="inlineStr">
        <is>
          <t>Investimento - Taxa de Licença</t>
        </is>
      </c>
      <c r="D3461" s="488" t="n">
        <v>0</v>
      </c>
      <c r="E3461" t="inlineStr">
        <is>
          <t>11/2024</t>
        </is>
      </c>
    </row>
    <row r="3462">
      <c r="A3462" t="inlineStr">
        <is>
          <t>Love Cabaret</t>
        </is>
      </c>
      <c r="B3462" t="inlineStr">
        <is>
          <t>2024-11-01</t>
        </is>
      </c>
      <c r="C3462" t="inlineStr">
        <is>
          <t>Investimento - Outros luvas</t>
        </is>
      </c>
      <c r="D3462" s="488" t="n">
        <v>0</v>
      </c>
      <c r="E3462" t="inlineStr">
        <is>
          <t>11/2024</t>
        </is>
      </c>
    </row>
    <row r="3463">
      <c r="A3463" t="inlineStr">
        <is>
          <t>Love Cabaret</t>
        </is>
      </c>
      <c r="B3463" t="inlineStr">
        <is>
          <t>2024-11-01</t>
        </is>
      </c>
      <c r="C3463" t="inlineStr">
        <is>
          <t>Investimento - Ativos AMBEV</t>
        </is>
      </c>
      <c r="D3463" s="488" t="n">
        <v>0</v>
      </c>
      <c r="E3463" t="inlineStr">
        <is>
          <t>11/2024</t>
        </is>
      </c>
    </row>
    <row r="3464">
      <c r="A3464" t="inlineStr">
        <is>
          <t>Love Cabaret</t>
        </is>
      </c>
      <c r="B3464" t="inlineStr">
        <is>
          <t>2024-11-01</t>
        </is>
      </c>
      <c r="C3464" t="inlineStr">
        <is>
          <t>Investimento - Estrutura Chopp - Balcão</t>
        </is>
      </c>
      <c r="D3464" s="488" t="n">
        <v>0</v>
      </c>
      <c r="E3464" t="inlineStr">
        <is>
          <t>11/2024</t>
        </is>
      </c>
    </row>
    <row r="3465">
      <c r="A3465" t="inlineStr">
        <is>
          <t>Love Cabaret</t>
        </is>
      </c>
      <c r="B3465" t="inlineStr">
        <is>
          <t>2024-11-01</t>
        </is>
      </c>
      <c r="C3465" t="inlineStr">
        <is>
          <t>Investimento - Estrutura Chopp - Camara Refrigerada</t>
        </is>
      </c>
      <c r="D3465" s="488" t="n">
        <v>0</v>
      </c>
      <c r="E3465" t="inlineStr">
        <is>
          <t>11/2024</t>
        </is>
      </c>
    </row>
    <row r="3466">
      <c r="A3466" t="inlineStr">
        <is>
          <t>Love Cabaret</t>
        </is>
      </c>
      <c r="B3466" t="inlineStr">
        <is>
          <t>2024-11-01</t>
        </is>
      </c>
      <c r="C3466" t="inlineStr">
        <is>
          <t>Investimento - Estrutura Chopp - Chopeira</t>
        </is>
      </c>
      <c r="D3466" s="488" t="n">
        <v>0</v>
      </c>
      <c r="E3466" t="inlineStr">
        <is>
          <t>11/2024</t>
        </is>
      </c>
    </row>
    <row r="3467">
      <c r="A3467" t="inlineStr">
        <is>
          <t>Love Cabaret</t>
        </is>
      </c>
      <c r="B3467" t="inlineStr">
        <is>
          <t>2024-11-01</t>
        </is>
      </c>
      <c r="C3467" t="inlineStr">
        <is>
          <t>(+/-) Outras variações no fluxo de caixa</t>
        </is>
      </c>
      <c r="D3467" s="488" t="n">
        <v>0</v>
      </c>
      <c r="E3467" t="inlineStr">
        <is>
          <t>11/2024</t>
        </is>
      </c>
    </row>
    <row r="3468">
      <c r="A3468" t="inlineStr">
        <is>
          <t>Love Cabaret</t>
        </is>
      </c>
      <c r="B3468" t="inlineStr">
        <is>
          <t>2024-11-01</t>
        </is>
      </c>
      <c r="C3468" t="inlineStr">
        <is>
          <t>Remuneração Variável</t>
        </is>
      </c>
      <c r="D3468" s="488" t="n">
        <v>0</v>
      </c>
      <c r="E3468" t="inlineStr">
        <is>
          <t>11/2024</t>
        </is>
      </c>
    </row>
    <row r="3469">
      <c r="A3469" t="inlineStr">
        <is>
          <t>Love Cabaret</t>
        </is>
      </c>
      <c r="B3469" t="inlineStr">
        <is>
          <t>2024-11-01</t>
        </is>
      </c>
      <c r="C3469" t="inlineStr">
        <is>
          <t>Dividendos</t>
        </is>
      </c>
      <c r="D3469" s="488" t="n">
        <v>0</v>
      </c>
      <c r="E3469" t="inlineStr">
        <is>
          <t>11/2024</t>
        </is>
      </c>
    </row>
    <row r="3470">
      <c r="A3470" t="inlineStr">
        <is>
          <t>Love Cabaret</t>
        </is>
      </c>
      <c r="B3470" t="inlineStr">
        <is>
          <t>2024-11-01</t>
        </is>
      </c>
      <c r="C3470" t="inlineStr">
        <is>
          <t>Endividamento Geral</t>
        </is>
      </c>
      <c r="D3470" s="488" t="n">
        <v>0</v>
      </c>
      <c r="E3470" t="inlineStr">
        <is>
          <t>11/2024</t>
        </is>
      </c>
    </row>
    <row r="3471">
      <c r="A3471" t="inlineStr">
        <is>
          <t>Love Cabaret</t>
        </is>
      </c>
      <c r="B3471" t="inlineStr">
        <is>
          <t>2024-11-01</t>
        </is>
      </c>
      <c r="C3471" t="inlineStr">
        <is>
          <t>Processo Judicial</t>
        </is>
      </c>
      <c r="D3471" s="488" t="n">
        <v>0</v>
      </c>
      <c r="E3471" t="inlineStr">
        <is>
          <t>11/2024</t>
        </is>
      </c>
    </row>
    <row r="3472">
      <c r="A3472" t="inlineStr">
        <is>
          <t>Love Cabaret</t>
        </is>
      </c>
      <c r="B3472" t="inlineStr">
        <is>
          <t>2024-11-01</t>
        </is>
      </c>
      <c r="C3472" t="inlineStr">
        <is>
          <t>Processo Civil</t>
        </is>
      </c>
      <c r="D3472" s="488" t="n">
        <v>0</v>
      </c>
      <c r="E3472" t="inlineStr">
        <is>
          <t>11/2024</t>
        </is>
      </c>
    </row>
    <row r="3473">
      <c r="A3473" t="inlineStr">
        <is>
          <t>Love Cabaret</t>
        </is>
      </c>
      <c r="B3473" t="inlineStr">
        <is>
          <t>2024-11-01</t>
        </is>
      </c>
      <c r="C3473" t="inlineStr">
        <is>
          <t>Recurso Processual</t>
        </is>
      </c>
      <c r="D3473" s="488" t="n">
        <v>0</v>
      </c>
      <c r="E3473" t="inlineStr">
        <is>
          <t>11/2024</t>
        </is>
      </c>
    </row>
    <row r="3474">
      <c r="A3474" t="inlineStr">
        <is>
          <t>Love Cabaret</t>
        </is>
      </c>
      <c r="B3474" t="inlineStr">
        <is>
          <t>2024-11-01</t>
        </is>
      </c>
      <c r="C3474" t="inlineStr">
        <is>
          <t>Empréstimos Gerais</t>
        </is>
      </c>
      <c r="D3474" s="488" t="n">
        <v>0</v>
      </c>
      <c r="E3474" t="inlineStr">
        <is>
          <t>11/2024</t>
        </is>
      </c>
    </row>
    <row r="3475">
      <c r="A3475" t="inlineStr">
        <is>
          <t>Love Cabaret</t>
        </is>
      </c>
      <c r="B3475" t="inlineStr">
        <is>
          <t>2024-11-01</t>
        </is>
      </c>
      <c r="C3475" t="inlineStr">
        <is>
          <t>Total - Variações s/ Resultado Líquido</t>
        </is>
      </c>
      <c r="D3475" s="488" t="n">
        <v>0</v>
      </c>
      <c r="E3475" t="inlineStr">
        <is>
          <t>11/2024</t>
        </is>
      </c>
    </row>
    <row r="3476">
      <c r="A3476" t="inlineStr">
        <is>
          <t>Love Cabaret</t>
        </is>
      </c>
      <c r="B3476" t="inlineStr">
        <is>
          <t>2024-11-01</t>
        </is>
      </c>
      <c r="C3476" t="inlineStr">
        <is>
          <t>FCF</t>
        </is>
      </c>
      <c r="D3476" s="488" t="n">
        <v>0</v>
      </c>
      <c r="E3476" t="inlineStr">
        <is>
          <t>11/2024</t>
        </is>
      </c>
    </row>
    <row r="3477">
      <c r="A3477" t="inlineStr">
        <is>
          <t>Love Cabaret</t>
        </is>
      </c>
      <c r="B3477" t="inlineStr">
        <is>
          <t>2024-11-01</t>
        </is>
      </c>
      <c r="C3477" t="inlineStr">
        <is>
          <t>Saldo Operacional</t>
        </is>
      </c>
      <c r="D3477" s="488" t="n">
        <v>0</v>
      </c>
      <c r="E3477" t="inlineStr">
        <is>
          <t>11/2024</t>
        </is>
      </c>
    </row>
    <row r="3478">
      <c r="A3478" t="inlineStr">
        <is>
          <t>Love Cabaret</t>
        </is>
      </c>
      <c r="B3478" t="inlineStr">
        <is>
          <t>2024-12-01</t>
        </is>
      </c>
      <c r="C3478" t="inlineStr">
        <is>
          <t>FATURAMENTO BRUTO</t>
        </is>
      </c>
      <c r="D3478" s="488" t="n">
        <v>483597.94</v>
      </c>
      <c r="E3478" t="inlineStr">
        <is>
          <t>12/2024</t>
        </is>
      </c>
    </row>
    <row r="3479">
      <c r="A3479" t="inlineStr">
        <is>
          <t>Love Cabaret</t>
        </is>
      </c>
      <c r="B3479" t="inlineStr">
        <is>
          <t>2024-12-01</t>
        </is>
      </c>
      <c r="C3479" t="inlineStr">
        <is>
          <t>Alimentação</t>
        </is>
      </c>
      <c r="D3479" s="488" t="n">
        <v>41303</v>
      </c>
      <c r="E3479" t="inlineStr">
        <is>
          <t>12/2024</t>
        </is>
      </c>
    </row>
    <row r="3480">
      <c r="A3480" t="inlineStr">
        <is>
          <t>Love Cabaret</t>
        </is>
      </c>
      <c r="B3480" t="inlineStr">
        <is>
          <t>2024-12-01</t>
        </is>
      </c>
      <c r="C3480" t="inlineStr">
        <is>
          <t>Bebida</t>
        </is>
      </c>
      <c r="D3480" s="488" t="n">
        <v>120558.1</v>
      </c>
      <c r="E3480" t="inlineStr">
        <is>
          <t>12/2024</t>
        </is>
      </c>
    </row>
    <row r="3481">
      <c r="A3481" t="inlineStr">
        <is>
          <t>Love Cabaret</t>
        </is>
      </c>
      <c r="B3481" t="inlineStr">
        <is>
          <t>2024-12-01</t>
        </is>
      </c>
      <c r="C3481" t="inlineStr">
        <is>
          <t>Artístico (couvert/shows)</t>
        </is>
      </c>
      <c r="D3481" s="488" t="n">
        <v>89150.84</v>
      </c>
      <c r="E3481" t="inlineStr">
        <is>
          <t>12/2024</t>
        </is>
      </c>
    </row>
    <row r="3482">
      <c r="A3482" t="inlineStr">
        <is>
          <t>Love Cabaret</t>
        </is>
      </c>
      <c r="B3482" t="inlineStr">
        <is>
          <t>2024-12-01</t>
        </is>
      </c>
      <c r="C3482" t="inlineStr">
        <is>
          <t>Gifts</t>
        </is>
      </c>
      <c r="D3482" s="488" t="n">
        <v>234.9</v>
      </c>
      <c r="E3482" t="inlineStr">
        <is>
          <t>12/2024</t>
        </is>
      </c>
    </row>
    <row r="3483">
      <c r="A3483" t="inlineStr">
        <is>
          <t>Love Cabaret</t>
        </is>
      </c>
      <c r="B3483" t="inlineStr">
        <is>
          <t>2024-12-01</t>
        </is>
      </c>
      <c r="C3483" t="inlineStr">
        <is>
          <t>Serviço</t>
        </is>
      </c>
      <c r="D3483" s="488" t="n">
        <v>20175.47</v>
      </c>
      <c r="E3483" t="inlineStr">
        <is>
          <t>12/2024</t>
        </is>
      </c>
    </row>
    <row r="3484">
      <c r="A3484" t="inlineStr">
        <is>
          <t>Love Cabaret</t>
        </is>
      </c>
      <c r="B3484" t="inlineStr">
        <is>
          <t>2024-12-01</t>
        </is>
      </c>
      <c r="C3484" t="inlineStr">
        <is>
          <t>Eventos A&amp;B</t>
        </is>
      </c>
      <c r="D3484" s="488" t="n">
        <v>116368.38</v>
      </c>
      <c r="E3484" t="inlineStr">
        <is>
          <t>12/2024</t>
        </is>
      </c>
    </row>
    <row r="3485">
      <c r="A3485" t="inlineStr">
        <is>
          <t>Love Cabaret</t>
        </is>
      </c>
      <c r="B3485" t="inlineStr">
        <is>
          <t>2024-12-01</t>
        </is>
      </c>
      <c r="C3485" t="inlineStr">
        <is>
          <t>Eventos Couvert</t>
        </is>
      </c>
      <c r="D3485" s="488" t="n">
        <v>1180</v>
      </c>
      <c r="E3485" t="inlineStr">
        <is>
          <t>12/2024</t>
        </is>
      </c>
    </row>
    <row r="3486">
      <c r="A3486" t="inlineStr">
        <is>
          <t>Love Cabaret</t>
        </is>
      </c>
      <c r="B3486" t="inlineStr">
        <is>
          <t>2024-12-01</t>
        </is>
      </c>
      <c r="C3486" t="inlineStr">
        <is>
          <t>Eventos Locações</t>
        </is>
      </c>
      <c r="D3486" s="488" t="n">
        <v>64285</v>
      </c>
      <c r="E3486" t="inlineStr">
        <is>
          <t>12/2024</t>
        </is>
      </c>
    </row>
    <row r="3487">
      <c r="A3487" t="inlineStr">
        <is>
          <t>Love Cabaret</t>
        </is>
      </c>
      <c r="B3487" t="inlineStr">
        <is>
          <t>2024-12-01</t>
        </is>
      </c>
      <c r="C3487" t="inlineStr">
        <is>
          <t>Eventos Rebate Fornecedores</t>
        </is>
      </c>
      <c r="D3487" s="488" t="n">
        <v>0</v>
      </c>
      <c r="E3487" t="inlineStr">
        <is>
          <t>12/2024</t>
        </is>
      </c>
    </row>
    <row r="3488">
      <c r="A3488" t="inlineStr">
        <is>
          <t>Love Cabaret</t>
        </is>
      </c>
      <c r="B3488" t="inlineStr">
        <is>
          <t>2024-12-01</t>
        </is>
      </c>
      <c r="C3488" t="inlineStr">
        <is>
          <t>Delivery</t>
        </is>
      </c>
      <c r="D3488" s="488" t="n">
        <v>0</v>
      </c>
      <c r="E3488" t="inlineStr">
        <is>
          <t>12/2024</t>
        </is>
      </c>
    </row>
    <row r="3489">
      <c r="A3489" t="inlineStr">
        <is>
          <t>Love Cabaret</t>
        </is>
      </c>
      <c r="B3489" t="inlineStr">
        <is>
          <t>2024-12-01</t>
        </is>
      </c>
      <c r="C3489" t="inlineStr">
        <is>
          <t>Outras Receitas</t>
        </is>
      </c>
      <c r="D3489" s="488" t="n">
        <v>30342.25</v>
      </c>
      <c r="E3489" t="inlineStr">
        <is>
          <t>12/2024</t>
        </is>
      </c>
    </row>
    <row r="3490">
      <c r="A3490" t="inlineStr">
        <is>
          <t>Love Cabaret</t>
        </is>
      </c>
      <c r="B3490" t="inlineStr">
        <is>
          <t>2024-12-01</t>
        </is>
      </c>
      <c r="C3490" t="inlineStr">
        <is>
          <t>(-) Desconto sobre Venda</t>
        </is>
      </c>
      <c r="D3490" s="488" t="n">
        <v>-8397.15</v>
      </c>
      <c r="E3490" t="inlineStr">
        <is>
          <t>12/2024</t>
        </is>
      </c>
    </row>
    <row r="3491">
      <c r="A3491" t="inlineStr">
        <is>
          <t>Love Cabaret</t>
        </is>
      </c>
      <c r="B3491" t="inlineStr">
        <is>
          <t>2024-12-01</t>
        </is>
      </c>
      <c r="C3491" t="inlineStr">
        <is>
          <t>Descontos - Operação</t>
        </is>
      </c>
      <c r="D3491" s="488" t="n">
        <v>-8397.15</v>
      </c>
      <c r="E3491" t="inlineStr">
        <is>
          <t>12/2024</t>
        </is>
      </c>
    </row>
    <row r="3492">
      <c r="A3492" t="inlineStr">
        <is>
          <t>Love Cabaret</t>
        </is>
      </c>
      <c r="B3492" t="inlineStr">
        <is>
          <t>2024-12-01</t>
        </is>
      </c>
      <c r="C3492" t="inlineStr">
        <is>
          <t>Desconto - Alimentação Escritório</t>
        </is>
      </c>
      <c r="D3492" s="488" t="n">
        <v>0</v>
      </c>
      <c r="E3492" t="inlineStr">
        <is>
          <t>12/2024</t>
        </is>
      </c>
    </row>
    <row r="3493">
      <c r="A3493" t="inlineStr">
        <is>
          <t>Love Cabaret</t>
        </is>
      </c>
      <c r="B3493" t="inlineStr">
        <is>
          <t>2024-12-01</t>
        </is>
      </c>
      <c r="C3493" t="inlineStr">
        <is>
          <t>Descontos - Marketing</t>
        </is>
      </c>
      <c r="D3493" s="488" t="n">
        <v>0</v>
      </c>
      <c r="E3493" t="inlineStr">
        <is>
          <t>12/2024</t>
        </is>
      </c>
    </row>
    <row r="3494">
      <c r="A3494" t="inlineStr">
        <is>
          <t>Love Cabaret</t>
        </is>
      </c>
      <c r="B3494" t="inlineStr">
        <is>
          <t>2024-12-01</t>
        </is>
      </c>
      <c r="C3494" t="inlineStr">
        <is>
          <t>% sobre Receita Bruta</t>
        </is>
      </c>
      <c r="D3494" s="488" t="n">
        <v>0</v>
      </c>
      <c r="E3494" t="inlineStr">
        <is>
          <t>12/2024</t>
        </is>
      </c>
    </row>
    <row r="3495">
      <c r="A3495" t="inlineStr">
        <is>
          <t>Love Cabaret</t>
        </is>
      </c>
      <c r="B3495" t="inlineStr">
        <is>
          <t>2024-12-01</t>
        </is>
      </c>
      <c r="C3495" t="inlineStr">
        <is>
          <t>(-) Impostos sobre Venda</t>
        </is>
      </c>
      <c r="D3495" s="488" t="n">
        <v>-54516.49</v>
      </c>
      <c r="E3495" t="inlineStr">
        <is>
          <t>12/2024</t>
        </is>
      </c>
    </row>
    <row r="3496">
      <c r="A3496" t="inlineStr">
        <is>
          <t>Love Cabaret</t>
        </is>
      </c>
      <c r="B3496" t="inlineStr">
        <is>
          <t>2024-12-01</t>
        </is>
      </c>
      <c r="C3496" t="inlineStr">
        <is>
          <t>PIS / COFINS</t>
        </is>
      </c>
      <c r="D3496" s="488" t="n">
        <v>-26324.01</v>
      </c>
      <c r="E3496" t="inlineStr">
        <is>
          <t>12/2024</t>
        </is>
      </c>
    </row>
    <row r="3497">
      <c r="A3497" t="inlineStr">
        <is>
          <t>Love Cabaret</t>
        </is>
      </c>
      <c r="B3497" t="inlineStr">
        <is>
          <t>2024-12-01</t>
        </is>
      </c>
      <c r="C3497" t="inlineStr">
        <is>
          <t>ICMS</t>
        </is>
      </c>
      <c r="D3497" s="488" t="n">
        <v>-5642.48</v>
      </c>
      <c r="E3497" t="inlineStr">
        <is>
          <t>12/2024</t>
        </is>
      </c>
    </row>
    <row r="3498">
      <c r="A3498" t="inlineStr">
        <is>
          <t>Love Cabaret</t>
        </is>
      </c>
      <c r="B3498" t="inlineStr">
        <is>
          <t>2024-12-01</t>
        </is>
      </c>
      <c r="C3498" t="inlineStr">
        <is>
          <t>ISS</t>
        </is>
      </c>
      <c r="D3498" s="488" t="n">
        <v>-22550</v>
      </c>
      <c r="E3498" t="inlineStr">
        <is>
          <t>12/2024</t>
        </is>
      </c>
    </row>
    <row r="3499">
      <c r="A3499" t="inlineStr">
        <is>
          <t>Love Cabaret</t>
        </is>
      </c>
      <c r="B3499" t="inlineStr">
        <is>
          <t>2024-12-01</t>
        </is>
      </c>
      <c r="C3499" t="inlineStr">
        <is>
          <t>RECEITA LÍQUIDA</t>
        </is>
      </c>
      <c r="D3499" s="488" t="n">
        <v>420684.29</v>
      </c>
      <c r="E3499" t="inlineStr">
        <is>
          <t>12/2024</t>
        </is>
      </c>
    </row>
    <row r="3500">
      <c r="A3500" t="inlineStr">
        <is>
          <t>Love Cabaret</t>
        </is>
      </c>
      <c r="B3500" t="inlineStr">
        <is>
          <t>2024-12-01</t>
        </is>
      </c>
      <c r="C3500" t="inlineStr">
        <is>
          <t>(-) Custo Mercadoria Vendida</t>
        </is>
      </c>
      <c r="D3500" s="488" t="n">
        <v>-70639.52</v>
      </c>
      <c r="E3500" t="inlineStr">
        <is>
          <t>12/2024</t>
        </is>
      </c>
    </row>
    <row r="3501">
      <c r="A3501" t="inlineStr">
        <is>
          <t>Love Cabaret</t>
        </is>
      </c>
      <c r="B3501" t="inlineStr">
        <is>
          <t>2024-12-01</t>
        </is>
      </c>
      <c r="C3501" t="inlineStr">
        <is>
          <t>Alimentação D</t>
        </is>
      </c>
      <c r="D3501" s="488" t="n">
        <v>-20301.13</v>
      </c>
      <c r="E3501" t="inlineStr">
        <is>
          <t>12/2024</t>
        </is>
      </c>
    </row>
    <row r="3502">
      <c r="A3502" t="inlineStr">
        <is>
          <t>Love Cabaret</t>
        </is>
      </c>
      <c r="B3502" t="inlineStr">
        <is>
          <t>2024-12-01</t>
        </is>
      </c>
      <c r="C3502" t="inlineStr">
        <is>
          <t>Bebida D</t>
        </is>
      </c>
      <c r="D3502" s="488" t="n">
        <v>-50338.39</v>
      </c>
      <c r="E3502" t="inlineStr">
        <is>
          <t>12/2024</t>
        </is>
      </c>
    </row>
    <row r="3503">
      <c r="A3503" t="inlineStr">
        <is>
          <t>Love Cabaret</t>
        </is>
      </c>
      <c r="B3503" t="inlineStr">
        <is>
          <t>2024-12-01</t>
        </is>
      </c>
      <c r="C3503" t="inlineStr">
        <is>
          <t>Embalagens</t>
        </is>
      </c>
      <c r="D3503" s="488" t="n">
        <v>0</v>
      </c>
      <c r="E3503" t="inlineStr">
        <is>
          <t>12/2024</t>
        </is>
      </c>
    </row>
    <row r="3504">
      <c r="A3504" t="inlineStr">
        <is>
          <t>Love Cabaret</t>
        </is>
      </c>
      <c r="B3504" t="inlineStr">
        <is>
          <t>2024-12-01</t>
        </is>
      </c>
      <c r="C3504" t="inlineStr">
        <is>
          <t>Eventos A&amp;B</t>
        </is>
      </c>
      <c r="D3504" s="488" t="n">
        <v>0</v>
      </c>
      <c r="E3504" t="inlineStr">
        <is>
          <t>12/2024</t>
        </is>
      </c>
    </row>
    <row r="3505">
      <c r="A3505" t="inlineStr">
        <is>
          <t>Love Cabaret</t>
        </is>
      </c>
      <c r="B3505" t="inlineStr">
        <is>
          <t>2024-12-01</t>
        </is>
      </c>
      <c r="C3505" t="inlineStr">
        <is>
          <t>% sobre Receita Bruta de A&amp;B</t>
        </is>
      </c>
      <c r="D3505" s="488" t="n">
        <v>-0.25</v>
      </c>
      <c r="E3505" t="inlineStr">
        <is>
          <t>12/2024</t>
        </is>
      </c>
    </row>
    <row r="3506">
      <c r="A3506" t="inlineStr">
        <is>
          <t>Love Cabaret</t>
        </is>
      </c>
      <c r="B3506" t="inlineStr">
        <is>
          <t>2024-12-01</t>
        </is>
      </c>
      <c r="C3506" t="inlineStr">
        <is>
          <t>% sobre Receita Líquida</t>
        </is>
      </c>
      <c r="D3506" s="488" t="n">
        <v>-0.17</v>
      </c>
      <c r="E3506" t="inlineStr">
        <is>
          <t>12/2024</t>
        </is>
      </c>
    </row>
    <row r="3507">
      <c r="A3507" t="inlineStr">
        <is>
          <t>Love Cabaret</t>
        </is>
      </c>
      <c r="B3507" t="inlineStr">
        <is>
          <t>2024-12-01</t>
        </is>
      </c>
      <c r="C3507" t="inlineStr">
        <is>
          <t>(-) Custos Artístico Geral</t>
        </is>
      </c>
      <c r="D3507" s="488" t="n">
        <v>-83323.07000000001</v>
      </c>
      <c r="E3507" t="inlineStr">
        <is>
          <t>12/2024</t>
        </is>
      </c>
    </row>
    <row r="3508">
      <c r="A3508" t="inlineStr">
        <is>
          <t>Love Cabaret</t>
        </is>
      </c>
      <c r="B3508" t="inlineStr">
        <is>
          <t>2024-12-01</t>
        </is>
      </c>
      <c r="C3508" t="inlineStr">
        <is>
          <t>Custos Artístico</t>
        </is>
      </c>
      <c r="D3508" s="488" t="n">
        <v>-52100.57</v>
      </c>
      <c r="E3508" t="inlineStr">
        <is>
          <t>12/2024</t>
        </is>
      </c>
    </row>
    <row r="3509">
      <c r="A3509" t="inlineStr">
        <is>
          <t>Love Cabaret</t>
        </is>
      </c>
      <c r="B3509" t="inlineStr">
        <is>
          <t>2024-12-01</t>
        </is>
      </c>
      <c r="C3509" t="inlineStr">
        <is>
          <t>Cachê de Músicos e Artistas</t>
        </is>
      </c>
      <c r="D3509" s="488" t="n">
        <v>-50537.8</v>
      </c>
      <c r="E3509" t="inlineStr">
        <is>
          <t>12/2024</t>
        </is>
      </c>
    </row>
    <row r="3510">
      <c r="A3510" t="inlineStr">
        <is>
          <t>Love Cabaret</t>
        </is>
      </c>
      <c r="B3510" t="inlineStr">
        <is>
          <t>2024-12-01</t>
        </is>
      </c>
      <c r="C3510" t="inlineStr">
        <is>
          <t>Alimentação e Transporte</t>
        </is>
      </c>
      <c r="D3510" s="488" t="n">
        <v>-1562.77</v>
      </c>
      <c r="E3510" t="inlineStr">
        <is>
          <t>12/2024</t>
        </is>
      </c>
    </row>
    <row r="3511">
      <c r="A3511" t="inlineStr">
        <is>
          <t>Love Cabaret</t>
        </is>
      </c>
      <c r="B3511" t="inlineStr">
        <is>
          <t>2024-12-01</t>
        </is>
      </c>
      <c r="C3511" t="inlineStr">
        <is>
          <t>Viagens e Estadias</t>
        </is>
      </c>
      <c r="D3511" s="488" t="n">
        <v>0</v>
      </c>
      <c r="E3511" t="inlineStr">
        <is>
          <t>12/2024</t>
        </is>
      </c>
    </row>
    <row r="3512">
      <c r="A3512" t="inlineStr">
        <is>
          <t>Love Cabaret</t>
        </is>
      </c>
      <c r="B3512" t="inlineStr">
        <is>
          <t>2024-12-01</t>
        </is>
      </c>
      <c r="C3512" t="inlineStr">
        <is>
          <t>Taxas e Licenças - Artístico</t>
        </is>
      </c>
      <c r="D3512" s="488" t="n">
        <v>0</v>
      </c>
      <c r="E3512" t="inlineStr">
        <is>
          <t>12/2024</t>
        </is>
      </c>
    </row>
    <row r="3513">
      <c r="A3513" t="inlineStr">
        <is>
          <t>Love Cabaret</t>
        </is>
      </c>
      <c r="B3513" t="inlineStr">
        <is>
          <t>2024-12-01</t>
        </is>
      </c>
      <c r="C3513" t="inlineStr">
        <is>
          <t>MDO Terceirizada - Artístico</t>
        </is>
      </c>
      <c r="D3513" s="488" t="n">
        <v>0</v>
      </c>
      <c r="E3513" t="inlineStr">
        <is>
          <t>12/2024</t>
        </is>
      </c>
    </row>
    <row r="3514">
      <c r="A3514" t="inlineStr">
        <is>
          <t>Love Cabaret</t>
        </is>
      </c>
      <c r="B3514" t="inlineStr">
        <is>
          <t>2024-12-01</t>
        </is>
      </c>
      <c r="C3514" t="inlineStr">
        <is>
          <t>Custos Ténico de Som</t>
        </is>
      </c>
      <c r="D3514" s="488" t="n">
        <v>-31222.5</v>
      </c>
      <c r="E3514" t="inlineStr">
        <is>
          <t>12/2024</t>
        </is>
      </c>
    </row>
    <row r="3515">
      <c r="A3515" t="inlineStr">
        <is>
          <t>Love Cabaret</t>
        </is>
      </c>
      <c r="B3515" t="inlineStr">
        <is>
          <t>2024-12-01</t>
        </is>
      </c>
      <c r="C3515" t="inlineStr">
        <is>
          <t>Técnico de Som / Luz</t>
        </is>
      </c>
      <c r="D3515" s="488" t="n">
        <v>-24420</v>
      </c>
      <c r="E3515" t="inlineStr">
        <is>
          <t>12/2024</t>
        </is>
      </c>
    </row>
    <row r="3516">
      <c r="A3516" t="inlineStr">
        <is>
          <t>Love Cabaret</t>
        </is>
      </c>
      <c r="B3516" t="inlineStr">
        <is>
          <t>2024-12-01</t>
        </is>
      </c>
      <c r="C3516" t="inlineStr">
        <is>
          <t>Locação de Equipamentos Fixo</t>
        </is>
      </c>
      <c r="D3516" s="488" t="n">
        <v>-6802.5</v>
      </c>
      <c r="E3516" t="inlineStr">
        <is>
          <t>12/2024</t>
        </is>
      </c>
    </row>
    <row r="3517">
      <c r="A3517" t="inlineStr">
        <is>
          <t>Love Cabaret</t>
        </is>
      </c>
      <c r="B3517" t="inlineStr">
        <is>
          <t>2024-12-01</t>
        </is>
      </c>
      <c r="C3517" t="inlineStr">
        <is>
          <t>Locação de Equipamentos Variável</t>
        </is>
      </c>
      <c r="D3517" s="488" t="n">
        <v>0</v>
      </c>
      <c r="E3517" t="inlineStr">
        <is>
          <t>12/2024</t>
        </is>
      </c>
    </row>
    <row r="3518">
      <c r="A3518" t="inlineStr">
        <is>
          <t>Love Cabaret</t>
        </is>
      </c>
      <c r="B3518" t="inlineStr">
        <is>
          <t>2024-12-01</t>
        </is>
      </c>
      <c r="C3518" t="inlineStr">
        <is>
          <t>% sobre Receita Artístico</t>
        </is>
      </c>
      <c r="D3518" s="488" t="n">
        <v>-0.93</v>
      </c>
      <c r="E3518" t="inlineStr">
        <is>
          <t>12/2024</t>
        </is>
      </c>
    </row>
    <row r="3519">
      <c r="A3519" t="inlineStr">
        <is>
          <t>Love Cabaret</t>
        </is>
      </c>
      <c r="B3519" t="inlineStr">
        <is>
          <t>2024-12-01</t>
        </is>
      </c>
      <c r="C3519" t="inlineStr">
        <is>
          <t>% sobre Receita Bruta</t>
        </is>
      </c>
      <c r="D3519" s="488" t="n">
        <v>-0.17</v>
      </c>
      <c r="E3519" t="inlineStr">
        <is>
          <t>12/2024</t>
        </is>
      </c>
    </row>
    <row r="3520">
      <c r="A3520" t="inlineStr">
        <is>
          <t>Love Cabaret</t>
        </is>
      </c>
      <c r="B3520" t="inlineStr">
        <is>
          <t>2024-12-01</t>
        </is>
      </c>
      <c r="C3520" t="inlineStr">
        <is>
          <t>(-) Custos Eventos</t>
        </is>
      </c>
      <c r="D3520" s="488" t="n">
        <v>-3862.49</v>
      </c>
      <c r="E3520" t="inlineStr">
        <is>
          <t>12/2024</t>
        </is>
      </c>
    </row>
    <row r="3521">
      <c r="A3521" t="inlineStr">
        <is>
          <t>Love Cabaret</t>
        </is>
      </c>
      <c r="B3521" t="inlineStr">
        <is>
          <t>2024-12-01</t>
        </is>
      </c>
      <c r="C3521" t="inlineStr">
        <is>
          <t>MDO</t>
        </is>
      </c>
      <c r="D3521" s="488" t="n">
        <v>0</v>
      </c>
      <c r="E3521" t="inlineStr">
        <is>
          <t>12/2024</t>
        </is>
      </c>
    </row>
    <row r="3522">
      <c r="A3522" t="inlineStr">
        <is>
          <t>Love Cabaret</t>
        </is>
      </c>
      <c r="B3522" t="inlineStr">
        <is>
          <t>2024-12-01</t>
        </is>
      </c>
      <c r="C3522" t="inlineStr">
        <is>
          <t>MDO Terceirizada - Eventos</t>
        </is>
      </c>
      <c r="D3522" s="488" t="n">
        <v>0</v>
      </c>
      <c r="E3522" t="inlineStr">
        <is>
          <t>12/2024</t>
        </is>
      </c>
    </row>
    <row r="3523">
      <c r="A3523" t="inlineStr">
        <is>
          <t>Love Cabaret</t>
        </is>
      </c>
      <c r="B3523" t="inlineStr">
        <is>
          <t>2024-12-01</t>
        </is>
      </c>
      <c r="C3523" t="inlineStr">
        <is>
          <t>Comissões de Vendas - Eventos</t>
        </is>
      </c>
      <c r="D3523" s="488" t="n">
        <v>0</v>
      </c>
      <c r="E3523" t="inlineStr">
        <is>
          <t>12/2024</t>
        </is>
      </c>
    </row>
    <row r="3524">
      <c r="A3524" t="inlineStr">
        <is>
          <t>Love Cabaret</t>
        </is>
      </c>
      <c r="B3524" t="inlineStr">
        <is>
          <t>2024-12-01</t>
        </is>
      </c>
      <c r="C3524" t="inlineStr">
        <is>
          <t>Serviços de Terceiros - Eventos</t>
        </is>
      </c>
      <c r="D3524" s="488" t="n">
        <v>0</v>
      </c>
      <c r="E3524" t="inlineStr">
        <is>
          <t>12/2024</t>
        </is>
      </c>
    </row>
    <row r="3525">
      <c r="A3525" t="inlineStr">
        <is>
          <t>Love Cabaret</t>
        </is>
      </c>
      <c r="B3525" t="inlineStr">
        <is>
          <t>2024-12-01</t>
        </is>
      </c>
      <c r="C3525" t="inlineStr">
        <is>
          <t>Serviços Terceirizados - Eventos</t>
        </is>
      </c>
      <c r="D3525" s="488" t="n">
        <v>0</v>
      </c>
      <c r="E3525" t="inlineStr">
        <is>
          <t>12/2024</t>
        </is>
      </c>
    </row>
    <row r="3526">
      <c r="A3526" t="inlineStr">
        <is>
          <t>Love Cabaret</t>
        </is>
      </c>
      <c r="B3526" t="inlineStr">
        <is>
          <t>2024-12-01</t>
        </is>
      </c>
      <c r="C3526" t="inlineStr">
        <is>
          <t>Serviço de Segurança - Eventos</t>
        </is>
      </c>
      <c r="D3526" s="488" t="n">
        <v>0</v>
      </c>
      <c r="E3526" t="inlineStr">
        <is>
          <t>12/2024</t>
        </is>
      </c>
    </row>
    <row r="3527">
      <c r="A3527" t="inlineStr">
        <is>
          <t>Love Cabaret</t>
        </is>
      </c>
      <c r="B3527" t="inlineStr">
        <is>
          <t>2024-12-01</t>
        </is>
      </c>
      <c r="C3527" t="inlineStr">
        <is>
          <t>Artistas e Palestrantes - Eventos</t>
        </is>
      </c>
      <c r="D3527" s="488" t="n">
        <v>0</v>
      </c>
      <c r="E3527" t="inlineStr">
        <is>
          <t>12/2024</t>
        </is>
      </c>
    </row>
    <row r="3528">
      <c r="A3528" t="inlineStr">
        <is>
          <t>Love Cabaret</t>
        </is>
      </c>
      <c r="B3528" t="inlineStr">
        <is>
          <t>2024-12-01</t>
        </is>
      </c>
      <c r="C3528" t="inlineStr">
        <is>
          <t>Decoração - Eventos</t>
        </is>
      </c>
      <c r="D3528" s="488" t="n">
        <v>0</v>
      </c>
      <c r="E3528" t="inlineStr">
        <is>
          <t>12/2024</t>
        </is>
      </c>
    </row>
    <row r="3529">
      <c r="A3529" t="inlineStr">
        <is>
          <t>Love Cabaret</t>
        </is>
      </c>
      <c r="B3529" t="inlineStr">
        <is>
          <t>2024-12-01</t>
        </is>
      </c>
      <c r="C3529" t="inlineStr">
        <is>
          <t>Material de Consumo</t>
        </is>
      </c>
      <c r="D3529" s="488" t="n">
        <v>0</v>
      </c>
      <c r="E3529" t="inlineStr">
        <is>
          <t>12/2024</t>
        </is>
      </c>
    </row>
    <row r="3530">
      <c r="A3530" t="inlineStr">
        <is>
          <t>Love Cabaret</t>
        </is>
      </c>
      <c r="B3530" t="inlineStr">
        <is>
          <t>2024-12-01</t>
        </is>
      </c>
      <c r="C3530" t="inlineStr">
        <is>
          <t>Material Descartável - Eventos</t>
        </is>
      </c>
      <c r="D3530" s="488" t="n">
        <v>0</v>
      </c>
      <c r="E3530" t="inlineStr">
        <is>
          <t>12/2024</t>
        </is>
      </c>
    </row>
    <row r="3531">
      <c r="A3531" t="inlineStr">
        <is>
          <t>Love Cabaret</t>
        </is>
      </c>
      <c r="B3531" t="inlineStr">
        <is>
          <t>2024-12-01</t>
        </is>
      </c>
      <c r="C3531" t="inlineStr">
        <is>
          <t>Brindes e Confraternizações - Eventos</t>
        </is>
      </c>
      <c r="D3531" s="488" t="n">
        <v>0</v>
      </c>
      <c r="E3531" t="inlineStr">
        <is>
          <t>12/2024</t>
        </is>
      </c>
    </row>
    <row r="3532">
      <c r="A3532" t="inlineStr">
        <is>
          <t>Love Cabaret</t>
        </is>
      </c>
      <c r="B3532" t="inlineStr">
        <is>
          <t>2024-12-01</t>
        </is>
      </c>
      <c r="C3532" t="inlineStr">
        <is>
          <t>Material de Escritório - Eventos</t>
        </is>
      </c>
      <c r="D3532" s="488" t="n">
        <v>0</v>
      </c>
      <c r="E3532" t="inlineStr">
        <is>
          <t>12/2024</t>
        </is>
      </c>
    </row>
    <row r="3533">
      <c r="A3533" t="inlineStr">
        <is>
          <t>Love Cabaret</t>
        </is>
      </c>
      <c r="B3533" t="inlineStr">
        <is>
          <t>2024-12-01</t>
        </is>
      </c>
      <c r="C3533" t="inlineStr">
        <is>
          <t>Material de Manutenção - Eventos</t>
        </is>
      </c>
      <c r="D3533" s="488" t="n">
        <v>0</v>
      </c>
      <c r="E3533" t="inlineStr">
        <is>
          <t>12/2024</t>
        </is>
      </c>
    </row>
    <row r="3534">
      <c r="A3534" t="inlineStr">
        <is>
          <t>Love Cabaret</t>
        </is>
      </c>
      <c r="B3534" t="inlineStr">
        <is>
          <t>2024-12-01</t>
        </is>
      </c>
      <c r="C3534" t="inlineStr">
        <is>
          <t>Manutenção Geral</t>
        </is>
      </c>
      <c r="D3534" s="488" t="n">
        <v>0</v>
      </c>
      <c r="E3534" t="inlineStr">
        <is>
          <t>12/2024</t>
        </is>
      </c>
    </row>
    <row r="3535">
      <c r="A3535" t="inlineStr">
        <is>
          <t>Love Cabaret</t>
        </is>
      </c>
      <c r="B3535" t="inlineStr">
        <is>
          <t>2024-12-01</t>
        </is>
      </c>
      <c r="C3535" t="inlineStr">
        <is>
          <t>Serviço de Manutenção - Estrutura - Eventos</t>
        </is>
      </c>
      <c r="D3535" s="488" t="n">
        <v>0</v>
      </c>
      <c r="E3535" t="inlineStr">
        <is>
          <t>12/2024</t>
        </is>
      </c>
    </row>
    <row r="3536">
      <c r="A3536" t="inlineStr">
        <is>
          <t>Love Cabaret</t>
        </is>
      </c>
      <c r="B3536" t="inlineStr">
        <is>
          <t>2024-12-01</t>
        </is>
      </c>
      <c r="C3536" t="inlineStr">
        <is>
          <t>Serviço de Manutenção - Equipamentos - Eventos</t>
        </is>
      </c>
      <c r="D3536" s="488" t="n">
        <v>0</v>
      </c>
      <c r="E3536" t="inlineStr">
        <is>
          <t>12/2024</t>
        </is>
      </c>
    </row>
    <row r="3537">
      <c r="A3537" t="inlineStr">
        <is>
          <t>Love Cabaret</t>
        </is>
      </c>
      <c r="B3537" t="inlineStr">
        <is>
          <t>2024-12-01</t>
        </is>
      </c>
      <c r="C3537" t="inlineStr">
        <is>
          <t>Transportes</t>
        </is>
      </c>
      <c r="D3537" s="488" t="n">
        <v>0</v>
      </c>
      <c r="E3537" t="inlineStr">
        <is>
          <t>12/2024</t>
        </is>
      </c>
    </row>
    <row r="3538">
      <c r="A3538" t="inlineStr">
        <is>
          <t>Love Cabaret</t>
        </is>
      </c>
      <c r="B3538" t="inlineStr">
        <is>
          <t>2024-12-01</t>
        </is>
      </c>
      <c r="C3538" t="inlineStr">
        <is>
          <t>Viagens e Estadias - Eventos</t>
        </is>
      </c>
      <c r="D3538" s="488" t="n">
        <v>0</v>
      </c>
      <c r="E3538" t="inlineStr">
        <is>
          <t>12/2024</t>
        </is>
      </c>
    </row>
    <row r="3539">
      <c r="A3539" t="inlineStr">
        <is>
          <t>Love Cabaret</t>
        </is>
      </c>
      <c r="B3539" t="inlineStr">
        <is>
          <t>2024-12-01</t>
        </is>
      </c>
      <c r="C3539" t="inlineStr">
        <is>
          <t>Transporte Equipe - Eventos</t>
        </is>
      </c>
      <c r="D3539" s="488" t="n">
        <v>0</v>
      </c>
      <c r="E3539" t="inlineStr">
        <is>
          <t>12/2024</t>
        </is>
      </c>
    </row>
    <row r="3540">
      <c r="A3540" t="inlineStr">
        <is>
          <t>Love Cabaret</t>
        </is>
      </c>
      <c r="B3540" t="inlineStr">
        <is>
          <t>2024-12-01</t>
        </is>
      </c>
      <c r="C3540" t="inlineStr">
        <is>
          <t>Fretes e Carretos - Eventos</t>
        </is>
      </c>
      <c r="D3540" s="488" t="n">
        <v>0</v>
      </c>
      <c r="E3540" t="inlineStr">
        <is>
          <t>12/2024</t>
        </is>
      </c>
    </row>
    <row r="3541">
      <c r="A3541" t="inlineStr">
        <is>
          <t>Love Cabaret</t>
        </is>
      </c>
      <c r="B3541" t="inlineStr">
        <is>
          <t>2024-12-01</t>
        </is>
      </c>
      <c r="C3541" t="inlineStr">
        <is>
          <t>Locações</t>
        </is>
      </c>
      <c r="D3541" s="488" t="n">
        <v>-3862.49</v>
      </c>
      <c r="E3541" t="inlineStr">
        <is>
          <t>12/2024</t>
        </is>
      </c>
    </row>
    <row r="3542">
      <c r="A3542" t="inlineStr">
        <is>
          <t>Love Cabaret</t>
        </is>
      </c>
      <c r="B3542" t="inlineStr">
        <is>
          <t>2024-12-01</t>
        </is>
      </c>
      <c r="C3542" t="inlineStr">
        <is>
          <t>Locação de Utensílios - Eventos</t>
        </is>
      </c>
      <c r="D3542" s="488" t="n">
        <v>-962.49</v>
      </c>
      <c r="E3542" t="inlineStr">
        <is>
          <t>12/2024</t>
        </is>
      </c>
    </row>
    <row r="3543">
      <c r="A3543" t="inlineStr">
        <is>
          <t>Love Cabaret</t>
        </is>
      </c>
      <c r="B3543" t="inlineStr">
        <is>
          <t>2024-12-01</t>
        </is>
      </c>
      <c r="C3543" t="inlineStr">
        <is>
          <t>Locação de Equipamentos - Eventos</t>
        </is>
      </c>
      <c r="D3543" s="488" t="n">
        <v>-2900</v>
      </c>
      <c r="E3543" t="inlineStr">
        <is>
          <t>12/2024</t>
        </is>
      </c>
    </row>
    <row r="3544">
      <c r="A3544" t="inlineStr">
        <is>
          <t>Love Cabaret</t>
        </is>
      </c>
      <c r="B3544" t="inlineStr">
        <is>
          <t>2024-12-01</t>
        </is>
      </c>
      <c r="C3544" t="inlineStr">
        <is>
          <t>Locação de Mobiliário - Eventos</t>
        </is>
      </c>
      <c r="D3544" s="488" t="n">
        <v>0</v>
      </c>
      <c r="E3544" t="inlineStr">
        <is>
          <t>12/2024</t>
        </is>
      </c>
    </row>
    <row r="3545">
      <c r="A3545" t="inlineStr">
        <is>
          <t>Love Cabaret</t>
        </is>
      </c>
      <c r="B3545" t="inlineStr">
        <is>
          <t>2024-12-01</t>
        </is>
      </c>
      <c r="C3545" t="inlineStr">
        <is>
          <t>Locação de Coberturas - Eventos</t>
        </is>
      </c>
      <c r="D3545" s="488" t="n">
        <v>0</v>
      </c>
      <c r="E3545" t="inlineStr">
        <is>
          <t>12/2024</t>
        </is>
      </c>
    </row>
    <row r="3546">
      <c r="A3546" t="inlineStr">
        <is>
          <t>Love Cabaret</t>
        </is>
      </c>
      <c r="B3546" t="inlineStr">
        <is>
          <t>2024-12-01</t>
        </is>
      </c>
      <c r="C3546" t="inlineStr">
        <is>
          <t>Repasses Locação de Espaço</t>
        </is>
      </c>
      <c r="D3546" s="488" t="n">
        <v>0</v>
      </c>
      <c r="E3546" t="inlineStr">
        <is>
          <t>12/2024</t>
        </is>
      </c>
    </row>
    <row r="3547">
      <c r="A3547" t="inlineStr">
        <is>
          <t>Love Cabaret</t>
        </is>
      </c>
      <c r="B3547" t="inlineStr">
        <is>
          <t>2024-12-01</t>
        </is>
      </c>
      <c r="C3547" t="inlineStr">
        <is>
          <t>Repasse Gazit - Locação Aroo</t>
        </is>
      </c>
      <c r="D3547" s="488" t="n">
        <v>0</v>
      </c>
      <c r="E3547" t="inlineStr">
        <is>
          <t>12/2024</t>
        </is>
      </c>
    </row>
    <row r="3548">
      <c r="A3548" t="inlineStr">
        <is>
          <t>Love Cabaret</t>
        </is>
      </c>
      <c r="B3548" t="inlineStr">
        <is>
          <t>2024-12-01</t>
        </is>
      </c>
      <c r="C3548" t="inlineStr">
        <is>
          <t>Repasse Gazit - Locação Anexo Abaru</t>
        </is>
      </c>
      <c r="D3548" s="488" t="n">
        <v>0</v>
      </c>
      <c r="E3548" t="inlineStr">
        <is>
          <t>12/2024</t>
        </is>
      </c>
    </row>
    <row r="3549">
      <c r="A3549" t="inlineStr">
        <is>
          <t>Love Cabaret</t>
        </is>
      </c>
      <c r="B3549" t="inlineStr">
        <is>
          <t>2024-12-01</t>
        </is>
      </c>
      <c r="C3549" t="inlineStr">
        <is>
          <t>% sobre Receita de Eventos</t>
        </is>
      </c>
      <c r="D3549" s="488" t="n">
        <v>-0.02</v>
      </c>
      <c r="E3549" t="inlineStr">
        <is>
          <t>12/2024</t>
        </is>
      </c>
    </row>
    <row r="3550">
      <c r="A3550" t="inlineStr">
        <is>
          <t>Love Cabaret</t>
        </is>
      </c>
      <c r="B3550" t="inlineStr">
        <is>
          <t>2024-12-01</t>
        </is>
      </c>
      <c r="C3550" t="inlineStr">
        <is>
          <t>% sobre Receita Bruta</t>
        </is>
      </c>
      <c r="D3550" s="488" t="n">
        <v>-0.01</v>
      </c>
      <c r="E3550" t="inlineStr">
        <is>
          <t>12/2024</t>
        </is>
      </c>
    </row>
    <row r="3551">
      <c r="A3551" t="inlineStr">
        <is>
          <t>Love Cabaret</t>
        </is>
      </c>
      <c r="B3551" t="inlineStr">
        <is>
          <t>2024-12-01</t>
        </is>
      </c>
      <c r="C3551" t="inlineStr">
        <is>
          <t>(-) Dedução da Gorjeta</t>
        </is>
      </c>
      <c r="D3551" s="488" t="n">
        <v>-18024.66</v>
      </c>
      <c r="E3551" t="inlineStr">
        <is>
          <t>12/2024</t>
        </is>
      </c>
    </row>
    <row r="3552">
      <c r="A3552" t="inlineStr">
        <is>
          <t>Love Cabaret</t>
        </is>
      </c>
      <c r="B3552" t="inlineStr">
        <is>
          <t>2024-12-01</t>
        </is>
      </c>
      <c r="C3552" t="inlineStr">
        <is>
          <t>-  Comissões e Gorjeta</t>
        </is>
      </c>
      <c r="D3552" s="488" t="n">
        <v>-18024.66</v>
      </c>
      <c r="E3552" t="inlineStr">
        <is>
          <t>12/2024</t>
        </is>
      </c>
    </row>
    <row r="3553">
      <c r="A3553" t="inlineStr">
        <is>
          <t>Love Cabaret</t>
        </is>
      </c>
      <c r="B3553" t="inlineStr">
        <is>
          <t>2024-12-01</t>
        </is>
      </c>
      <c r="C3553" t="inlineStr">
        <is>
          <t>% sobre Receita Bruta</t>
        </is>
      </c>
      <c r="D3553" s="488" t="n">
        <v>-0.04</v>
      </c>
      <c r="E3553" t="inlineStr">
        <is>
          <t>12/2024</t>
        </is>
      </c>
    </row>
    <row r="3554">
      <c r="A3554" t="inlineStr">
        <is>
          <t>Love Cabaret</t>
        </is>
      </c>
      <c r="B3554" t="inlineStr">
        <is>
          <t>2024-12-01</t>
        </is>
      </c>
      <c r="C3554" t="inlineStr">
        <is>
          <t>(-) Deduções sobre Venda</t>
        </is>
      </c>
      <c r="D3554" s="488" t="n">
        <v>-2504.53</v>
      </c>
      <c r="E3554" t="inlineStr">
        <is>
          <t>12/2024</t>
        </is>
      </c>
    </row>
    <row r="3555">
      <c r="A3555" t="inlineStr">
        <is>
          <t>Love Cabaret</t>
        </is>
      </c>
      <c r="B3555" t="inlineStr">
        <is>
          <t>2024-12-01</t>
        </is>
      </c>
      <c r="C3555" t="inlineStr">
        <is>
          <t>Meios de pagamento</t>
        </is>
      </c>
      <c r="D3555" s="488" t="n">
        <v>-2504.53</v>
      </c>
      <c r="E3555" t="inlineStr">
        <is>
          <t>12/2024</t>
        </is>
      </c>
    </row>
    <row r="3556">
      <c r="A3556" t="inlineStr">
        <is>
          <t>Love Cabaret</t>
        </is>
      </c>
      <c r="B3556" t="inlineStr">
        <is>
          <t>2024-12-01</t>
        </is>
      </c>
      <c r="C3556" t="inlineStr">
        <is>
          <t>Meios de pagamento - Delivery</t>
        </is>
      </c>
      <c r="D3556" s="488" t="n">
        <v>0</v>
      </c>
      <c r="E3556" t="inlineStr">
        <is>
          <t>12/2024</t>
        </is>
      </c>
    </row>
    <row r="3557">
      <c r="A3557" t="inlineStr">
        <is>
          <t>Love Cabaret</t>
        </is>
      </c>
      <c r="B3557" t="inlineStr">
        <is>
          <t>2024-12-01</t>
        </is>
      </c>
      <c r="C3557" t="inlineStr">
        <is>
          <t>Inadimplência</t>
        </is>
      </c>
      <c r="D3557" s="488" t="n">
        <v>0</v>
      </c>
      <c r="E3557" t="inlineStr">
        <is>
          <t>12/2024</t>
        </is>
      </c>
    </row>
    <row r="3558">
      <c r="A3558" t="inlineStr">
        <is>
          <t>Love Cabaret</t>
        </is>
      </c>
      <c r="B3558" t="inlineStr">
        <is>
          <t>2024-12-01</t>
        </is>
      </c>
      <c r="C3558" t="inlineStr">
        <is>
          <t>Outros D</t>
        </is>
      </c>
      <c r="D3558" s="488" t="n">
        <v>0</v>
      </c>
      <c r="E3558" t="inlineStr">
        <is>
          <t>12/2024</t>
        </is>
      </c>
    </row>
    <row r="3559">
      <c r="A3559" t="inlineStr">
        <is>
          <t>Love Cabaret</t>
        </is>
      </c>
      <c r="B3559" t="inlineStr">
        <is>
          <t>2024-12-01</t>
        </is>
      </c>
      <c r="C3559" t="inlineStr">
        <is>
          <t>% sobre Receita Bruta</t>
        </is>
      </c>
      <c r="D3559" s="488" t="n">
        <v>-0.01</v>
      </c>
      <c r="E3559" t="inlineStr">
        <is>
          <t>12/2024</t>
        </is>
      </c>
    </row>
    <row r="3560">
      <c r="A3560" t="inlineStr">
        <is>
          <t>Love Cabaret</t>
        </is>
      </c>
      <c r="B3560" t="inlineStr">
        <is>
          <t>2024-12-01</t>
        </is>
      </c>
      <c r="C3560" t="inlineStr">
        <is>
          <t>MARGEM BRUTA DE CONTRIBUIÇÃO</t>
        </is>
      </c>
      <c r="D3560" s="488" t="n">
        <v>242330.03</v>
      </c>
      <c r="E3560" t="inlineStr">
        <is>
          <t>12/2024</t>
        </is>
      </c>
    </row>
    <row r="3561">
      <c r="A3561" t="inlineStr">
        <is>
          <t>Love Cabaret</t>
        </is>
      </c>
      <c r="B3561" t="inlineStr">
        <is>
          <t>2024-12-01</t>
        </is>
      </c>
      <c r="C3561" t="inlineStr">
        <is>
          <t>% sobre Receita</t>
        </is>
      </c>
      <c r="D3561" s="488" t="n">
        <v>0.5</v>
      </c>
      <c r="E3561" t="inlineStr">
        <is>
          <t>12/2024</t>
        </is>
      </c>
    </row>
    <row r="3562">
      <c r="A3562" t="inlineStr">
        <is>
          <t>Love Cabaret</t>
        </is>
      </c>
      <c r="B3562" t="inlineStr">
        <is>
          <t>2024-12-01</t>
        </is>
      </c>
      <c r="C3562" t="inlineStr">
        <is>
          <t>PESSOAL</t>
        </is>
      </c>
      <c r="D3562" s="488" t="n">
        <v>-116761.02</v>
      </c>
      <c r="E3562" t="inlineStr">
        <is>
          <t>12/2024</t>
        </is>
      </c>
    </row>
    <row r="3563">
      <c r="A3563" t="inlineStr">
        <is>
          <t>Love Cabaret</t>
        </is>
      </c>
      <c r="B3563" t="inlineStr">
        <is>
          <t>2024-12-01</t>
        </is>
      </c>
      <c r="C3563" t="inlineStr">
        <is>
          <t>PJ</t>
        </is>
      </c>
      <c r="D3563" s="488" t="n">
        <v>-49413</v>
      </c>
      <c r="E3563" t="inlineStr">
        <is>
          <t>12/2024</t>
        </is>
      </c>
    </row>
    <row r="3564">
      <c r="A3564" t="inlineStr">
        <is>
          <t>Love Cabaret</t>
        </is>
      </c>
      <c r="B3564" t="inlineStr">
        <is>
          <t>2024-12-01</t>
        </is>
      </c>
      <c r="C3564" t="inlineStr">
        <is>
          <t>- Squad</t>
        </is>
      </c>
      <c r="D3564" s="488" t="n">
        <v>-33513</v>
      </c>
      <c r="E3564" t="inlineStr">
        <is>
          <t>12/2024</t>
        </is>
      </c>
    </row>
    <row r="3565">
      <c r="A3565" t="inlineStr">
        <is>
          <t>Love Cabaret</t>
        </is>
      </c>
      <c r="B3565" t="inlineStr">
        <is>
          <t>2024-12-01</t>
        </is>
      </c>
      <c r="C3565" t="inlineStr">
        <is>
          <t>- Gerente</t>
        </is>
      </c>
      <c r="D3565" s="488" t="n">
        <v>0</v>
      </c>
      <c r="E3565" t="inlineStr">
        <is>
          <t>12/2024</t>
        </is>
      </c>
    </row>
    <row r="3566">
      <c r="A3566" t="inlineStr">
        <is>
          <t>Love Cabaret</t>
        </is>
      </c>
      <c r="B3566" t="inlineStr">
        <is>
          <t>2024-12-01</t>
        </is>
      </c>
      <c r="C3566" t="inlineStr">
        <is>
          <t>- Subgerente</t>
        </is>
      </c>
      <c r="D3566" s="488" t="n">
        <v>0</v>
      </c>
      <c r="E3566" t="inlineStr">
        <is>
          <t>12/2024</t>
        </is>
      </c>
    </row>
    <row r="3567">
      <c r="A3567" t="inlineStr">
        <is>
          <t>Love Cabaret</t>
        </is>
      </c>
      <c r="B3567" t="inlineStr">
        <is>
          <t>2024-12-01</t>
        </is>
      </c>
      <c r="C3567" t="inlineStr">
        <is>
          <t>- Coordenador</t>
        </is>
      </c>
      <c r="D3567" s="488" t="n">
        <v>-8400</v>
      </c>
      <c r="E3567" t="inlineStr">
        <is>
          <t>12/2024</t>
        </is>
      </c>
    </row>
    <row r="3568">
      <c r="A3568" t="inlineStr">
        <is>
          <t>Love Cabaret</t>
        </is>
      </c>
      <c r="B3568" t="inlineStr">
        <is>
          <t>2024-12-01</t>
        </is>
      </c>
      <c r="C3568" t="inlineStr">
        <is>
          <t>- Administrativa</t>
        </is>
      </c>
      <c r="D3568" s="488" t="n">
        <v>-3500</v>
      </c>
      <c r="E3568" t="inlineStr">
        <is>
          <t>12/2024</t>
        </is>
      </c>
    </row>
    <row r="3569">
      <c r="A3569" t="inlineStr">
        <is>
          <t>Love Cabaret</t>
        </is>
      </c>
      <c r="B3569" t="inlineStr">
        <is>
          <t>2024-12-01</t>
        </is>
      </c>
      <c r="C3569" t="inlineStr">
        <is>
          <t>- Chefe de Cozinha</t>
        </is>
      </c>
      <c r="D3569" s="488" t="n">
        <v>0</v>
      </c>
      <c r="E3569" t="inlineStr">
        <is>
          <t>12/2024</t>
        </is>
      </c>
    </row>
    <row r="3570">
      <c r="A3570" t="inlineStr">
        <is>
          <t>Love Cabaret</t>
        </is>
      </c>
      <c r="B3570" t="inlineStr">
        <is>
          <t>2024-12-01</t>
        </is>
      </c>
      <c r="C3570" t="inlineStr">
        <is>
          <t>- Chefe de Bar</t>
        </is>
      </c>
      <c r="D3570" s="488" t="n">
        <v>-4000</v>
      </c>
      <c r="E3570" t="inlineStr">
        <is>
          <t>12/2024</t>
        </is>
      </c>
    </row>
    <row r="3571">
      <c r="A3571" t="inlineStr">
        <is>
          <t>Love Cabaret</t>
        </is>
      </c>
      <c r="B3571" t="inlineStr">
        <is>
          <t>2024-12-01</t>
        </is>
      </c>
      <c r="C3571" t="inlineStr">
        <is>
          <t>- Sub Chefe de Cozinha</t>
        </is>
      </c>
      <c r="D3571" s="488" t="n">
        <v>0</v>
      </c>
      <c r="E3571" t="inlineStr">
        <is>
          <t>12/2024</t>
        </is>
      </c>
    </row>
    <row r="3572">
      <c r="A3572" t="inlineStr">
        <is>
          <t>Love Cabaret</t>
        </is>
      </c>
      <c r="B3572" t="inlineStr">
        <is>
          <t>2024-12-01</t>
        </is>
      </c>
      <c r="C3572" t="inlineStr">
        <is>
          <t>- Sub Chefe De Bar</t>
        </is>
      </c>
      <c r="D3572" s="488" t="n">
        <v>0</v>
      </c>
      <c r="E3572" t="inlineStr">
        <is>
          <t>12/2024</t>
        </is>
      </c>
    </row>
    <row r="3573">
      <c r="A3573" t="inlineStr">
        <is>
          <t>Love Cabaret</t>
        </is>
      </c>
      <c r="B3573" t="inlineStr">
        <is>
          <t>2024-12-01</t>
        </is>
      </c>
      <c r="C3573" t="inlineStr">
        <is>
          <t>- Maitre</t>
        </is>
      </c>
      <c r="D3573" s="488" t="n">
        <v>0</v>
      </c>
      <c r="E3573" t="inlineStr">
        <is>
          <t>12/2024</t>
        </is>
      </c>
    </row>
    <row r="3574">
      <c r="A3574" t="inlineStr">
        <is>
          <t>Love Cabaret</t>
        </is>
      </c>
      <c r="B3574" t="inlineStr">
        <is>
          <t>2024-12-01</t>
        </is>
      </c>
      <c r="C3574" t="inlineStr">
        <is>
          <t>- Chefe de Fila</t>
        </is>
      </c>
      <c r="D3574" s="488" t="n">
        <v>0</v>
      </c>
      <c r="E3574" t="inlineStr">
        <is>
          <t>12/2024</t>
        </is>
      </c>
    </row>
    <row r="3575">
      <c r="A3575" t="inlineStr">
        <is>
          <t>Love Cabaret</t>
        </is>
      </c>
      <c r="B3575" t="inlineStr">
        <is>
          <t>2024-12-01</t>
        </is>
      </c>
      <c r="C3575" t="inlineStr">
        <is>
          <t>- Hostess</t>
        </is>
      </c>
      <c r="D3575" s="488" t="n">
        <v>0</v>
      </c>
      <c r="E3575" t="inlineStr">
        <is>
          <t>12/2024</t>
        </is>
      </c>
    </row>
    <row r="3576">
      <c r="A3576" t="inlineStr">
        <is>
          <t>Love Cabaret</t>
        </is>
      </c>
      <c r="B3576" t="inlineStr">
        <is>
          <t>2024-12-01</t>
        </is>
      </c>
      <c r="C3576" t="inlineStr">
        <is>
          <t>MDO CLT - Salário</t>
        </is>
      </c>
      <c r="D3576" s="488" t="n">
        <v>-6853.47</v>
      </c>
      <c r="E3576" t="inlineStr">
        <is>
          <t>12/2024</t>
        </is>
      </c>
    </row>
    <row r="3577">
      <c r="A3577" t="inlineStr">
        <is>
          <t>Love Cabaret</t>
        </is>
      </c>
      <c r="B3577" t="inlineStr">
        <is>
          <t>2024-12-01</t>
        </is>
      </c>
      <c r="C3577" t="inlineStr">
        <is>
          <t>-  Maitre</t>
        </is>
      </c>
      <c r="D3577" s="488" t="n">
        <v>0</v>
      </c>
      <c r="E3577" t="inlineStr">
        <is>
          <t>12/2024</t>
        </is>
      </c>
    </row>
    <row r="3578">
      <c r="A3578" t="inlineStr">
        <is>
          <t>Love Cabaret</t>
        </is>
      </c>
      <c r="B3578" t="inlineStr">
        <is>
          <t>2024-12-01</t>
        </is>
      </c>
      <c r="C3578" t="inlineStr">
        <is>
          <t>-  Garçon III</t>
        </is>
      </c>
      <c r="D3578" s="488" t="n">
        <v>0</v>
      </c>
      <c r="E3578" t="inlineStr">
        <is>
          <t>12/2024</t>
        </is>
      </c>
    </row>
    <row r="3579">
      <c r="A3579" t="inlineStr">
        <is>
          <t>Love Cabaret</t>
        </is>
      </c>
      <c r="B3579" t="inlineStr">
        <is>
          <t>2024-12-01</t>
        </is>
      </c>
      <c r="C3579" t="inlineStr">
        <is>
          <t>-  Garçon II</t>
        </is>
      </c>
      <c r="D3579" s="488" t="n">
        <v>0</v>
      </c>
      <c r="E3579" t="inlineStr">
        <is>
          <t>12/2024</t>
        </is>
      </c>
    </row>
    <row r="3580">
      <c r="A3580" t="inlineStr">
        <is>
          <t>Love Cabaret</t>
        </is>
      </c>
      <c r="B3580" t="inlineStr">
        <is>
          <t>2024-12-01</t>
        </is>
      </c>
      <c r="C3580" t="inlineStr">
        <is>
          <t>-  Garçon I</t>
        </is>
      </c>
      <c r="D3580" s="488" t="n">
        <v>0</v>
      </c>
      <c r="E3580" t="inlineStr">
        <is>
          <t>12/2024</t>
        </is>
      </c>
    </row>
    <row r="3581">
      <c r="A3581" t="inlineStr">
        <is>
          <t>Love Cabaret</t>
        </is>
      </c>
      <c r="B3581" t="inlineStr">
        <is>
          <t>2024-12-01</t>
        </is>
      </c>
      <c r="C3581" t="inlineStr">
        <is>
          <t>-  Passador de Chopp</t>
        </is>
      </c>
      <c r="D3581" s="488" t="n">
        <v>0</v>
      </c>
      <c r="E3581" t="inlineStr">
        <is>
          <t>12/2024</t>
        </is>
      </c>
    </row>
    <row r="3582">
      <c r="A3582" t="inlineStr">
        <is>
          <t>Love Cabaret</t>
        </is>
      </c>
      <c r="B3582" t="inlineStr">
        <is>
          <t>2024-12-01</t>
        </is>
      </c>
      <c r="C3582" t="inlineStr">
        <is>
          <t>-  Cumin</t>
        </is>
      </c>
      <c r="D3582" s="488" t="n">
        <v>0</v>
      </c>
      <c r="E3582" t="inlineStr">
        <is>
          <t>12/2024</t>
        </is>
      </c>
    </row>
    <row r="3583">
      <c r="A3583" t="inlineStr">
        <is>
          <t>Love Cabaret</t>
        </is>
      </c>
      <c r="B3583" t="inlineStr">
        <is>
          <t>2024-12-01</t>
        </is>
      </c>
      <c r="C3583" t="inlineStr">
        <is>
          <t>-  Sub Chefe de Bar</t>
        </is>
      </c>
      <c r="D3583" s="488" t="n">
        <v>0</v>
      </c>
      <c r="E3583" t="inlineStr">
        <is>
          <t>12/2024</t>
        </is>
      </c>
    </row>
    <row r="3584">
      <c r="A3584" t="inlineStr">
        <is>
          <t>Love Cabaret</t>
        </is>
      </c>
      <c r="B3584" t="inlineStr">
        <is>
          <t>2024-12-01</t>
        </is>
      </c>
      <c r="C3584" t="inlineStr">
        <is>
          <t>-  Bartender III</t>
        </is>
      </c>
      <c r="D3584" s="488" t="n">
        <v>0</v>
      </c>
      <c r="E3584" t="inlineStr">
        <is>
          <t>12/2024</t>
        </is>
      </c>
    </row>
    <row r="3585">
      <c r="A3585" t="inlineStr">
        <is>
          <t>Love Cabaret</t>
        </is>
      </c>
      <c r="B3585" t="inlineStr">
        <is>
          <t>2024-12-01</t>
        </is>
      </c>
      <c r="C3585" t="inlineStr">
        <is>
          <t>-  Bartender II</t>
        </is>
      </c>
      <c r="D3585" s="488" t="n">
        <v>0</v>
      </c>
      <c r="E3585" t="inlineStr">
        <is>
          <t>12/2024</t>
        </is>
      </c>
    </row>
    <row r="3586">
      <c r="A3586" t="inlineStr">
        <is>
          <t>Love Cabaret</t>
        </is>
      </c>
      <c r="B3586" t="inlineStr">
        <is>
          <t>2024-12-01</t>
        </is>
      </c>
      <c r="C3586" t="inlineStr">
        <is>
          <t>-  Bartender I</t>
        </is>
      </c>
      <c r="D3586" s="488" t="n">
        <v>0</v>
      </c>
      <c r="E3586" t="inlineStr">
        <is>
          <t>12/2024</t>
        </is>
      </c>
    </row>
    <row r="3587">
      <c r="A3587" t="inlineStr">
        <is>
          <t>Love Cabaret</t>
        </is>
      </c>
      <c r="B3587" t="inlineStr">
        <is>
          <t>2024-12-01</t>
        </is>
      </c>
      <c r="C3587" t="inlineStr">
        <is>
          <t>-  Bar Back</t>
        </is>
      </c>
      <c r="D3587" s="488" t="n">
        <v>0</v>
      </c>
      <c r="E3587" t="inlineStr">
        <is>
          <t>12/2024</t>
        </is>
      </c>
    </row>
    <row r="3588">
      <c r="A3588" t="inlineStr">
        <is>
          <t>Love Cabaret</t>
        </is>
      </c>
      <c r="B3588" t="inlineStr">
        <is>
          <t>2024-12-01</t>
        </is>
      </c>
      <c r="C3588" t="inlineStr">
        <is>
          <t>-  Barista III</t>
        </is>
      </c>
      <c r="D3588" s="488" t="n">
        <v>0</v>
      </c>
      <c r="E3588" t="inlineStr">
        <is>
          <t>12/2024</t>
        </is>
      </c>
    </row>
    <row r="3589">
      <c r="A3589" t="inlineStr">
        <is>
          <t>Love Cabaret</t>
        </is>
      </c>
      <c r="B3589" t="inlineStr">
        <is>
          <t>2024-12-01</t>
        </is>
      </c>
      <c r="C3589" t="inlineStr">
        <is>
          <t>-  Barista II</t>
        </is>
      </c>
      <c r="D3589" s="488" t="n">
        <v>0</v>
      </c>
      <c r="E3589" t="inlineStr">
        <is>
          <t>12/2024</t>
        </is>
      </c>
    </row>
    <row r="3590">
      <c r="A3590" t="inlineStr">
        <is>
          <t>Love Cabaret</t>
        </is>
      </c>
      <c r="B3590" t="inlineStr">
        <is>
          <t>2024-12-01</t>
        </is>
      </c>
      <c r="C3590" t="inlineStr">
        <is>
          <t>-  Barista I</t>
        </is>
      </c>
      <c r="D3590" s="488" t="n">
        <v>0</v>
      </c>
      <c r="E3590" t="inlineStr">
        <is>
          <t>12/2024</t>
        </is>
      </c>
    </row>
    <row r="3591">
      <c r="A3591" t="inlineStr">
        <is>
          <t>Love Cabaret</t>
        </is>
      </c>
      <c r="B3591" t="inlineStr">
        <is>
          <t>2024-12-01</t>
        </is>
      </c>
      <c r="C3591" t="inlineStr">
        <is>
          <t>-  Chopeiro III</t>
        </is>
      </c>
      <c r="D3591" s="488" t="n">
        <v>0</v>
      </c>
      <c r="E3591" t="inlineStr">
        <is>
          <t>12/2024</t>
        </is>
      </c>
    </row>
    <row r="3592">
      <c r="A3592" t="inlineStr">
        <is>
          <t>Love Cabaret</t>
        </is>
      </c>
      <c r="B3592" t="inlineStr">
        <is>
          <t>2024-12-01</t>
        </is>
      </c>
      <c r="C3592" t="inlineStr">
        <is>
          <t>-  Chopeiro II</t>
        </is>
      </c>
      <c r="D3592" s="488" t="n">
        <v>0</v>
      </c>
      <c r="E3592" t="inlineStr">
        <is>
          <t>12/2024</t>
        </is>
      </c>
    </row>
    <row r="3593">
      <c r="A3593" t="inlineStr">
        <is>
          <t>Love Cabaret</t>
        </is>
      </c>
      <c r="B3593" t="inlineStr">
        <is>
          <t>2024-12-01</t>
        </is>
      </c>
      <c r="C3593" t="inlineStr">
        <is>
          <t>-  Chopeiro I</t>
        </is>
      </c>
      <c r="D3593" s="488" t="n">
        <v>0</v>
      </c>
      <c r="E3593" t="inlineStr">
        <is>
          <t>12/2024</t>
        </is>
      </c>
    </row>
    <row r="3594">
      <c r="A3594" t="inlineStr">
        <is>
          <t>Love Cabaret</t>
        </is>
      </c>
      <c r="B3594" t="inlineStr">
        <is>
          <t>2024-12-01</t>
        </is>
      </c>
      <c r="C3594" t="inlineStr">
        <is>
          <t>-  Sub Chefe de Cozinha</t>
        </is>
      </c>
      <c r="D3594" s="488" t="n">
        <v>0</v>
      </c>
      <c r="E3594" t="inlineStr">
        <is>
          <t>12/2024</t>
        </is>
      </c>
    </row>
    <row r="3595">
      <c r="A3595" t="inlineStr">
        <is>
          <t>Love Cabaret</t>
        </is>
      </c>
      <c r="B3595" t="inlineStr">
        <is>
          <t>2024-12-01</t>
        </is>
      </c>
      <c r="C3595" t="inlineStr">
        <is>
          <t>-  Cozinheiro Líder</t>
        </is>
      </c>
      <c r="D3595" s="488" t="n">
        <v>0</v>
      </c>
      <c r="E3595" t="inlineStr">
        <is>
          <t>12/2024</t>
        </is>
      </c>
    </row>
    <row r="3596">
      <c r="A3596" t="inlineStr">
        <is>
          <t>Love Cabaret</t>
        </is>
      </c>
      <c r="B3596" t="inlineStr">
        <is>
          <t>2024-12-01</t>
        </is>
      </c>
      <c r="C3596" t="inlineStr">
        <is>
          <t>-  Cozinheiro III</t>
        </is>
      </c>
      <c r="D3596" s="488" t="n">
        <v>0</v>
      </c>
      <c r="E3596" t="inlineStr">
        <is>
          <t>12/2024</t>
        </is>
      </c>
    </row>
    <row r="3597">
      <c r="A3597" t="inlineStr">
        <is>
          <t>Love Cabaret</t>
        </is>
      </c>
      <c r="B3597" t="inlineStr">
        <is>
          <t>2024-12-01</t>
        </is>
      </c>
      <c r="C3597" t="inlineStr">
        <is>
          <t>-  Cozinheiro II</t>
        </is>
      </c>
      <c r="D3597" s="488" t="n">
        <v>0</v>
      </c>
      <c r="E3597" t="inlineStr">
        <is>
          <t>12/2024</t>
        </is>
      </c>
    </row>
    <row r="3598">
      <c r="A3598" t="inlineStr">
        <is>
          <t>Love Cabaret</t>
        </is>
      </c>
      <c r="B3598" t="inlineStr">
        <is>
          <t>2024-12-01</t>
        </is>
      </c>
      <c r="C3598" t="inlineStr">
        <is>
          <t>-  Cozinheiro I</t>
        </is>
      </c>
      <c r="D3598" s="488" t="n">
        <v>0</v>
      </c>
      <c r="E3598" t="inlineStr">
        <is>
          <t>12/2024</t>
        </is>
      </c>
    </row>
    <row r="3599">
      <c r="A3599" t="inlineStr">
        <is>
          <t>Love Cabaret</t>
        </is>
      </c>
      <c r="B3599" t="inlineStr">
        <is>
          <t>2024-12-01</t>
        </is>
      </c>
      <c r="C3599" t="inlineStr">
        <is>
          <t>-  Ajud cozinha</t>
        </is>
      </c>
      <c r="D3599" s="488" t="n">
        <v>0</v>
      </c>
      <c r="E3599" t="inlineStr">
        <is>
          <t>12/2024</t>
        </is>
      </c>
    </row>
    <row r="3600">
      <c r="A3600" t="inlineStr">
        <is>
          <t>Love Cabaret</t>
        </is>
      </c>
      <c r="B3600" t="inlineStr">
        <is>
          <t>2024-12-01</t>
        </is>
      </c>
      <c r="C3600" t="inlineStr">
        <is>
          <t>-  Saladeiro</t>
        </is>
      </c>
      <c r="D3600" s="488" t="n">
        <v>0</v>
      </c>
      <c r="E3600" t="inlineStr">
        <is>
          <t>12/2024</t>
        </is>
      </c>
    </row>
    <row r="3601">
      <c r="A3601" t="inlineStr">
        <is>
          <t>Love Cabaret</t>
        </is>
      </c>
      <c r="B3601" t="inlineStr">
        <is>
          <t>2024-12-01</t>
        </is>
      </c>
      <c r="C3601" t="inlineStr">
        <is>
          <t>-  Pia</t>
        </is>
      </c>
      <c r="D3601" s="488" t="n">
        <v>0</v>
      </c>
      <c r="E3601" t="inlineStr">
        <is>
          <t>12/2024</t>
        </is>
      </c>
    </row>
    <row r="3602">
      <c r="A3602" t="inlineStr">
        <is>
          <t>Love Cabaret</t>
        </is>
      </c>
      <c r="B3602" t="inlineStr">
        <is>
          <t>2024-12-01</t>
        </is>
      </c>
      <c r="C3602" t="inlineStr">
        <is>
          <t>-  Sub Chefe de Confeitaria</t>
        </is>
      </c>
      <c r="D3602" s="488" t="n">
        <v>0</v>
      </c>
      <c r="E3602" t="inlineStr">
        <is>
          <t>12/2024</t>
        </is>
      </c>
    </row>
    <row r="3603">
      <c r="A3603" t="inlineStr">
        <is>
          <t>Love Cabaret</t>
        </is>
      </c>
      <c r="B3603" t="inlineStr">
        <is>
          <t>2024-12-01</t>
        </is>
      </c>
      <c r="C3603" t="inlineStr">
        <is>
          <t>-  Confeiteiro III</t>
        </is>
      </c>
      <c r="D3603" s="488" t="n">
        <v>0</v>
      </c>
      <c r="E3603" t="inlineStr">
        <is>
          <t>12/2024</t>
        </is>
      </c>
    </row>
    <row r="3604">
      <c r="A3604" t="inlineStr">
        <is>
          <t>Love Cabaret</t>
        </is>
      </c>
      <c r="B3604" t="inlineStr">
        <is>
          <t>2024-12-01</t>
        </is>
      </c>
      <c r="C3604" t="inlineStr">
        <is>
          <t>-  Confeiteiro II</t>
        </is>
      </c>
      <c r="D3604" s="488" t="n">
        <v>0</v>
      </c>
      <c r="E3604" t="inlineStr">
        <is>
          <t>12/2024</t>
        </is>
      </c>
    </row>
    <row r="3605">
      <c r="A3605" t="inlineStr">
        <is>
          <t>Love Cabaret</t>
        </is>
      </c>
      <c r="B3605" t="inlineStr">
        <is>
          <t>2024-12-01</t>
        </is>
      </c>
      <c r="C3605" t="inlineStr">
        <is>
          <t>-  Confeiteiro I</t>
        </is>
      </c>
      <c r="D3605" s="488" t="n">
        <v>0</v>
      </c>
      <c r="E3605" t="inlineStr">
        <is>
          <t>12/2024</t>
        </is>
      </c>
    </row>
    <row r="3606">
      <c r="A3606" t="inlineStr">
        <is>
          <t>Love Cabaret</t>
        </is>
      </c>
      <c r="B3606" t="inlineStr">
        <is>
          <t>2024-12-01</t>
        </is>
      </c>
      <c r="C3606" t="inlineStr">
        <is>
          <t>-  Copeiro</t>
        </is>
      </c>
      <c r="D3606" s="488" t="n">
        <v>0</v>
      </c>
      <c r="E3606" t="inlineStr">
        <is>
          <t>12/2024</t>
        </is>
      </c>
    </row>
    <row r="3607">
      <c r="A3607" t="inlineStr">
        <is>
          <t>Love Cabaret</t>
        </is>
      </c>
      <c r="B3607" t="inlineStr">
        <is>
          <t>2024-12-01</t>
        </is>
      </c>
      <c r="C3607" t="inlineStr">
        <is>
          <t>-  Pizzaiolo</t>
        </is>
      </c>
      <c r="D3607" s="488" t="n">
        <v>0</v>
      </c>
      <c r="E3607" t="inlineStr">
        <is>
          <t>12/2024</t>
        </is>
      </c>
    </row>
    <row r="3608">
      <c r="A3608" t="inlineStr">
        <is>
          <t>Love Cabaret</t>
        </is>
      </c>
      <c r="B3608" t="inlineStr">
        <is>
          <t>2024-12-01</t>
        </is>
      </c>
      <c r="C3608" t="inlineStr">
        <is>
          <t>-  Ajudante de Pizzaiolo</t>
        </is>
      </c>
      <c r="D3608" s="488" t="n">
        <v>0</v>
      </c>
      <c r="E3608" t="inlineStr">
        <is>
          <t>12/2024</t>
        </is>
      </c>
    </row>
    <row r="3609">
      <c r="A3609" t="inlineStr">
        <is>
          <t>Love Cabaret</t>
        </is>
      </c>
      <c r="B3609" t="inlineStr">
        <is>
          <t>2024-12-01</t>
        </is>
      </c>
      <c r="C3609" t="inlineStr">
        <is>
          <t>-  Boqueta</t>
        </is>
      </c>
      <c r="D3609" s="488" t="n">
        <v>0</v>
      </c>
      <c r="E3609" t="inlineStr">
        <is>
          <t>12/2024</t>
        </is>
      </c>
    </row>
    <row r="3610">
      <c r="A3610" t="inlineStr">
        <is>
          <t>Love Cabaret</t>
        </is>
      </c>
      <c r="B3610" t="inlineStr">
        <is>
          <t>2024-12-01</t>
        </is>
      </c>
      <c r="C3610" t="inlineStr">
        <is>
          <t>-  Churrasqueiro I</t>
        </is>
      </c>
      <c r="D3610" s="488" t="n">
        <v>0</v>
      </c>
      <c r="E3610" t="inlineStr">
        <is>
          <t>12/2024</t>
        </is>
      </c>
    </row>
    <row r="3611">
      <c r="A3611" t="inlineStr">
        <is>
          <t>Love Cabaret</t>
        </is>
      </c>
      <c r="B3611" t="inlineStr">
        <is>
          <t>2024-12-01</t>
        </is>
      </c>
      <c r="C3611" t="inlineStr">
        <is>
          <t>-  Churrasqueiro II</t>
        </is>
      </c>
      <c r="D3611" s="488" t="n">
        <v>0</v>
      </c>
      <c r="E3611" t="inlineStr">
        <is>
          <t>12/2024</t>
        </is>
      </c>
    </row>
    <row r="3612">
      <c r="A3612" t="inlineStr">
        <is>
          <t>Love Cabaret</t>
        </is>
      </c>
      <c r="B3612" t="inlineStr">
        <is>
          <t>2024-12-01</t>
        </is>
      </c>
      <c r="C3612" t="inlineStr">
        <is>
          <t>-  Churrasqueiro III</t>
        </is>
      </c>
      <c r="D3612" s="488" t="n">
        <v>0</v>
      </c>
      <c r="E3612" t="inlineStr">
        <is>
          <t>12/2024</t>
        </is>
      </c>
    </row>
    <row r="3613">
      <c r="A3613" t="inlineStr">
        <is>
          <t>Love Cabaret</t>
        </is>
      </c>
      <c r="B3613" t="inlineStr">
        <is>
          <t>2024-12-01</t>
        </is>
      </c>
      <c r="C3613" t="inlineStr">
        <is>
          <t>-  Ajud Limpeza</t>
        </is>
      </c>
      <c r="D3613" s="488" t="n">
        <v>0</v>
      </c>
      <c r="E3613" t="inlineStr">
        <is>
          <t>12/2024</t>
        </is>
      </c>
    </row>
    <row r="3614">
      <c r="A3614" t="inlineStr">
        <is>
          <t>Love Cabaret</t>
        </is>
      </c>
      <c r="B3614" t="inlineStr">
        <is>
          <t>2024-12-01</t>
        </is>
      </c>
      <c r="C3614" t="inlineStr">
        <is>
          <t>-  Estoquista III</t>
        </is>
      </c>
      <c r="D3614" s="488" t="n">
        <v>0</v>
      </c>
      <c r="E3614" t="inlineStr">
        <is>
          <t>12/2024</t>
        </is>
      </c>
    </row>
    <row r="3615">
      <c r="A3615" t="inlineStr">
        <is>
          <t>Love Cabaret</t>
        </is>
      </c>
      <c r="B3615" t="inlineStr">
        <is>
          <t>2024-12-01</t>
        </is>
      </c>
      <c r="C3615" t="inlineStr">
        <is>
          <t>-  Estoquista II</t>
        </is>
      </c>
      <c r="D3615" s="488" t="n">
        <v>0</v>
      </c>
      <c r="E3615" t="inlineStr">
        <is>
          <t>12/2024</t>
        </is>
      </c>
    </row>
    <row r="3616">
      <c r="A3616" t="inlineStr">
        <is>
          <t>Love Cabaret</t>
        </is>
      </c>
      <c r="B3616" t="inlineStr">
        <is>
          <t>2024-12-01</t>
        </is>
      </c>
      <c r="C3616" t="inlineStr">
        <is>
          <t>-  Estoquista I</t>
        </is>
      </c>
      <c r="D3616" s="488" t="n">
        <v>0</v>
      </c>
      <c r="E3616" t="inlineStr">
        <is>
          <t>12/2024</t>
        </is>
      </c>
    </row>
    <row r="3617">
      <c r="A3617" t="inlineStr">
        <is>
          <t>Love Cabaret</t>
        </is>
      </c>
      <c r="B3617" t="inlineStr">
        <is>
          <t>2024-12-01</t>
        </is>
      </c>
      <c r="C3617" t="inlineStr">
        <is>
          <t>-  Chefe de Manutenção</t>
        </is>
      </c>
      <c r="D3617" s="488" t="n">
        <v>0</v>
      </c>
      <c r="E3617" t="inlineStr">
        <is>
          <t>12/2024</t>
        </is>
      </c>
    </row>
    <row r="3618">
      <c r="A3618" t="inlineStr">
        <is>
          <t>Love Cabaret</t>
        </is>
      </c>
      <c r="B3618" t="inlineStr">
        <is>
          <t>2024-12-01</t>
        </is>
      </c>
      <c r="C3618" t="inlineStr">
        <is>
          <t>-  Aux. Manutenção III</t>
        </is>
      </c>
      <c r="D3618" s="488" t="n">
        <v>0</v>
      </c>
      <c r="E3618" t="inlineStr">
        <is>
          <t>12/2024</t>
        </is>
      </c>
    </row>
    <row r="3619">
      <c r="A3619" t="inlineStr">
        <is>
          <t>Love Cabaret</t>
        </is>
      </c>
      <c r="B3619" t="inlineStr">
        <is>
          <t>2024-12-01</t>
        </is>
      </c>
      <c r="C3619" t="inlineStr">
        <is>
          <t>-  Aux. Manutenção II</t>
        </is>
      </c>
      <c r="D3619" s="488" t="n">
        <v>0</v>
      </c>
      <c r="E3619" t="inlineStr">
        <is>
          <t>12/2024</t>
        </is>
      </c>
    </row>
    <row r="3620">
      <c r="A3620" t="inlineStr">
        <is>
          <t>Love Cabaret</t>
        </is>
      </c>
      <c r="B3620" t="inlineStr">
        <is>
          <t>2024-12-01</t>
        </is>
      </c>
      <c r="C3620" t="inlineStr">
        <is>
          <t>-  Aux. Manutenção I</t>
        </is>
      </c>
      <c r="D3620" s="488" t="n">
        <v>0</v>
      </c>
      <c r="E3620" t="inlineStr">
        <is>
          <t>12/2024</t>
        </is>
      </c>
    </row>
    <row r="3621">
      <c r="A3621" t="inlineStr">
        <is>
          <t>Love Cabaret</t>
        </is>
      </c>
      <c r="B3621" t="inlineStr">
        <is>
          <t>2024-12-01</t>
        </is>
      </c>
      <c r="C3621" t="inlineStr">
        <is>
          <t>-  Chefe da Portaria</t>
        </is>
      </c>
      <c r="D3621" s="488" t="n">
        <v>0</v>
      </c>
      <c r="E3621" t="inlineStr">
        <is>
          <t>12/2024</t>
        </is>
      </c>
    </row>
    <row r="3622">
      <c r="A3622" t="inlineStr">
        <is>
          <t>Love Cabaret</t>
        </is>
      </c>
      <c r="B3622" t="inlineStr">
        <is>
          <t>2024-12-01</t>
        </is>
      </c>
      <c r="C3622" t="inlineStr">
        <is>
          <t>-  Porteiro III</t>
        </is>
      </c>
      <c r="D3622" s="488" t="n">
        <v>0</v>
      </c>
      <c r="E3622" t="inlineStr">
        <is>
          <t>12/2024</t>
        </is>
      </c>
    </row>
    <row r="3623">
      <c r="A3623" t="inlineStr">
        <is>
          <t>Love Cabaret</t>
        </is>
      </c>
      <c r="B3623" t="inlineStr">
        <is>
          <t>2024-12-01</t>
        </is>
      </c>
      <c r="C3623" t="inlineStr">
        <is>
          <t>-  Porteiro II</t>
        </is>
      </c>
      <c r="D3623" s="488" t="n">
        <v>0</v>
      </c>
      <c r="E3623" t="inlineStr">
        <is>
          <t>12/2024</t>
        </is>
      </c>
    </row>
    <row r="3624">
      <c r="A3624" t="inlineStr">
        <is>
          <t>Love Cabaret</t>
        </is>
      </c>
      <c r="B3624" t="inlineStr">
        <is>
          <t>2024-12-01</t>
        </is>
      </c>
      <c r="C3624" t="inlineStr">
        <is>
          <t>-  Porteiro I</t>
        </is>
      </c>
      <c r="D3624" s="488" t="n">
        <v>0</v>
      </c>
      <c r="E3624" t="inlineStr">
        <is>
          <t>12/2024</t>
        </is>
      </c>
    </row>
    <row r="3625">
      <c r="A3625" t="inlineStr">
        <is>
          <t>Love Cabaret</t>
        </is>
      </c>
      <c r="B3625" t="inlineStr">
        <is>
          <t>2024-12-01</t>
        </is>
      </c>
      <c r="C3625" t="inlineStr">
        <is>
          <t>-  Hostess III</t>
        </is>
      </c>
      <c r="D3625" s="488" t="n">
        <v>0</v>
      </c>
      <c r="E3625" t="inlineStr">
        <is>
          <t>12/2024</t>
        </is>
      </c>
    </row>
    <row r="3626">
      <c r="A3626" t="inlineStr">
        <is>
          <t>Love Cabaret</t>
        </is>
      </c>
      <c r="B3626" t="inlineStr">
        <is>
          <t>2024-12-01</t>
        </is>
      </c>
      <c r="C3626" t="inlineStr">
        <is>
          <t>-  Hostess II</t>
        </is>
      </c>
      <c r="D3626" s="488" t="n">
        <v>0</v>
      </c>
      <c r="E3626" t="inlineStr">
        <is>
          <t>12/2024</t>
        </is>
      </c>
    </row>
    <row r="3627">
      <c r="A3627" t="inlineStr">
        <is>
          <t>Love Cabaret</t>
        </is>
      </c>
      <c r="B3627" t="inlineStr">
        <is>
          <t>2024-12-01</t>
        </is>
      </c>
      <c r="C3627" t="inlineStr">
        <is>
          <t>-  Hostess I</t>
        </is>
      </c>
      <c r="D3627" s="488" t="n">
        <v>0</v>
      </c>
      <c r="E3627" t="inlineStr">
        <is>
          <t>12/2024</t>
        </is>
      </c>
    </row>
    <row r="3628">
      <c r="A3628" t="inlineStr">
        <is>
          <t>Love Cabaret</t>
        </is>
      </c>
      <c r="B3628" t="inlineStr">
        <is>
          <t>2024-12-01</t>
        </is>
      </c>
      <c r="C3628" t="inlineStr">
        <is>
          <t>-  Chefe de Bilheteria</t>
        </is>
      </c>
      <c r="D3628" s="488" t="n">
        <v>0</v>
      </c>
      <c r="E3628" t="inlineStr">
        <is>
          <t>12/2024</t>
        </is>
      </c>
    </row>
    <row r="3629">
      <c r="A3629" t="inlineStr">
        <is>
          <t>Love Cabaret</t>
        </is>
      </c>
      <c r="B3629" t="inlineStr">
        <is>
          <t>2024-12-01</t>
        </is>
      </c>
      <c r="C3629" t="inlineStr">
        <is>
          <t>-  Bilheteiro III</t>
        </is>
      </c>
      <c r="D3629" s="488" t="n">
        <v>0</v>
      </c>
      <c r="E3629" t="inlineStr">
        <is>
          <t>12/2024</t>
        </is>
      </c>
    </row>
    <row r="3630">
      <c r="A3630" t="inlineStr">
        <is>
          <t>Love Cabaret</t>
        </is>
      </c>
      <c r="B3630" t="inlineStr">
        <is>
          <t>2024-12-01</t>
        </is>
      </c>
      <c r="C3630" t="inlineStr">
        <is>
          <t>-  Bilheteiro II</t>
        </is>
      </c>
      <c r="D3630" s="488" t="n">
        <v>0</v>
      </c>
      <c r="E3630" t="inlineStr">
        <is>
          <t>12/2024</t>
        </is>
      </c>
    </row>
    <row r="3631">
      <c r="A3631" t="inlineStr">
        <is>
          <t>Love Cabaret</t>
        </is>
      </c>
      <c r="B3631" t="inlineStr">
        <is>
          <t>2024-12-01</t>
        </is>
      </c>
      <c r="C3631" t="inlineStr">
        <is>
          <t>-  Bilheteiro I</t>
        </is>
      </c>
      <c r="D3631" s="488" t="n">
        <v>0</v>
      </c>
      <c r="E3631" t="inlineStr">
        <is>
          <t>12/2024</t>
        </is>
      </c>
    </row>
    <row r="3632">
      <c r="A3632" t="inlineStr">
        <is>
          <t>Love Cabaret</t>
        </is>
      </c>
      <c r="B3632" t="inlineStr">
        <is>
          <t>2024-12-01</t>
        </is>
      </c>
      <c r="C3632" t="inlineStr">
        <is>
          <t>-  Caixa</t>
        </is>
      </c>
      <c r="D3632" s="488" t="n">
        <v>0</v>
      </c>
      <c r="E3632" t="inlineStr">
        <is>
          <t>12/2024</t>
        </is>
      </c>
    </row>
    <row r="3633">
      <c r="A3633" t="inlineStr">
        <is>
          <t>Love Cabaret</t>
        </is>
      </c>
      <c r="B3633" t="inlineStr">
        <is>
          <t>2024-12-01</t>
        </is>
      </c>
      <c r="C3633" t="inlineStr">
        <is>
          <t>-  Operador de Delivery</t>
        </is>
      </c>
      <c r="D3633" s="488" t="n">
        <v>0</v>
      </c>
      <c r="E3633" t="inlineStr">
        <is>
          <t>12/2024</t>
        </is>
      </c>
    </row>
    <row r="3634">
      <c r="A3634" t="inlineStr">
        <is>
          <t>Love Cabaret</t>
        </is>
      </c>
      <c r="B3634" t="inlineStr">
        <is>
          <t>2024-12-01</t>
        </is>
      </c>
      <c r="C3634" t="inlineStr">
        <is>
          <t>E-Staff</t>
        </is>
      </c>
      <c r="D3634" s="488" t="n">
        <v>-59213.08</v>
      </c>
      <c r="E3634" t="inlineStr">
        <is>
          <t>12/2024</t>
        </is>
      </c>
    </row>
    <row r="3635">
      <c r="A3635" t="inlineStr">
        <is>
          <t>Love Cabaret</t>
        </is>
      </c>
      <c r="B3635" t="inlineStr">
        <is>
          <t>2024-12-01</t>
        </is>
      </c>
      <c r="C3635" t="inlineStr">
        <is>
          <t>Mão de Obra Extra</t>
        </is>
      </c>
      <c r="D3635" s="488" t="n">
        <v>-59213.08</v>
      </c>
      <c r="E3635" t="inlineStr">
        <is>
          <t>12/2024</t>
        </is>
      </c>
    </row>
    <row r="3636">
      <c r="A3636" t="inlineStr">
        <is>
          <t>Love Cabaret</t>
        </is>
      </c>
      <c r="B3636" t="inlineStr">
        <is>
          <t>2024-12-01</t>
        </is>
      </c>
      <c r="C3636" t="inlineStr">
        <is>
          <t>-  Gorjeta (Retenção Estaff) (+)</t>
        </is>
      </c>
      <c r="D3636" s="488" t="n">
        <v>29606.54</v>
      </c>
      <c r="E3636" t="inlineStr">
        <is>
          <t>12/2024</t>
        </is>
      </c>
    </row>
    <row r="3637">
      <c r="A3637" t="inlineStr">
        <is>
          <t>Love Cabaret</t>
        </is>
      </c>
      <c r="B3637" t="inlineStr">
        <is>
          <t>2024-12-01</t>
        </is>
      </c>
      <c r="C3637" t="inlineStr">
        <is>
          <t>Encargos e Provisões</t>
        </is>
      </c>
      <c r="D3637" s="488" t="n">
        <v>18790.97</v>
      </c>
      <c r="E3637" t="inlineStr">
        <is>
          <t>12/2024</t>
        </is>
      </c>
    </row>
    <row r="3638">
      <c r="A3638" t="inlineStr">
        <is>
          <t>Love Cabaret</t>
        </is>
      </c>
      <c r="B3638" t="inlineStr">
        <is>
          <t>2024-12-01</t>
        </is>
      </c>
      <c r="C3638" t="inlineStr">
        <is>
          <t>-  FGTS</t>
        </is>
      </c>
      <c r="D3638" s="488" t="n">
        <v>-1812.8</v>
      </c>
      <c r="E3638" t="inlineStr">
        <is>
          <t>12/2024</t>
        </is>
      </c>
    </row>
    <row r="3639">
      <c r="A3639" t="inlineStr">
        <is>
          <t>Love Cabaret</t>
        </is>
      </c>
      <c r="B3639" t="inlineStr">
        <is>
          <t>2024-12-01</t>
        </is>
      </c>
      <c r="C3639" t="inlineStr">
        <is>
          <t>-  INSS Patronal</t>
        </is>
      </c>
      <c r="D3639" s="488" t="n">
        <v>-4807.32</v>
      </c>
      <c r="E3639" t="inlineStr">
        <is>
          <t>12/2024</t>
        </is>
      </c>
    </row>
    <row r="3640">
      <c r="A3640" t="inlineStr">
        <is>
          <t>Love Cabaret</t>
        </is>
      </c>
      <c r="B3640" t="inlineStr">
        <is>
          <t>2024-12-01</t>
        </is>
      </c>
      <c r="C3640" t="inlineStr">
        <is>
          <t>-  INSS Segurados</t>
        </is>
      </c>
      <c r="D3640" s="488" t="n">
        <v>0</v>
      </c>
      <c r="E3640" t="inlineStr">
        <is>
          <t>12/2024</t>
        </is>
      </c>
    </row>
    <row r="3641">
      <c r="A3641" t="inlineStr">
        <is>
          <t>Love Cabaret</t>
        </is>
      </c>
      <c r="B3641" t="inlineStr">
        <is>
          <t>2024-12-01</t>
        </is>
      </c>
      <c r="C3641" t="inlineStr">
        <is>
          <t>-  13º Salário</t>
        </is>
      </c>
      <c r="D3641" s="488" t="n">
        <v>34503</v>
      </c>
      <c r="E3641" t="inlineStr">
        <is>
          <t>12/2024</t>
        </is>
      </c>
    </row>
    <row r="3642">
      <c r="A3642" t="inlineStr">
        <is>
          <t>Love Cabaret</t>
        </is>
      </c>
      <c r="B3642" t="inlineStr">
        <is>
          <t>2024-12-01</t>
        </is>
      </c>
      <c r="C3642" t="inlineStr">
        <is>
          <t>-  Férias</t>
        </is>
      </c>
      <c r="D3642" s="488" t="n">
        <v>-6531.09</v>
      </c>
      <c r="E3642" t="inlineStr">
        <is>
          <t>12/2024</t>
        </is>
      </c>
    </row>
    <row r="3643">
      <c r="A3643" t="inlineStr">
        <is>
          <t>Love Cabaret</t>
        </is>
      </c>
      <c r="B3643" t="inlineStr">
        <is>
          <t>2024-12-01</t>
        </is>
      </c>
      <c r="C3643" t="inlineStr">
        <is>
          <t>-  FGTS sobre 13º Salários</t>
        </is>
      </c>
      <c r="D3643" s="488" t="n">
        <v>-380.85</v>
      </c>
      <c r="E3643" t="inlineStr">
        <is>
          <t>12/2024</t>
        </is>
      </c>
    </row>
    <row r="3644">
      <c r="A3644" t="inlineStr">
        <is>
          <t>Love Cabaret</t>
        </is>
      </c>
      <c r="B3644" t="inlineStr">
        <is>
          <t>2024-12-01</t>
        </is>
      </c>
      <c r="C3644" t="inlineStr">
        <is>
          <t>-  FGTS sobre Férias</t>
        </is>
      </c>
      <c r="D3644" s="488" t="n">
        <v>-113.85</v>
      </c>
      <c r="E3644" t="inlineStr">
        <is>
          <t>12/2024</t>
        </is>
      </c>
    </row>
    <row r="3645">
      <c r="A3645" t="inlineStr">
        <is>
          <t>Love Cabaret</t>
        </is>
      </c>
      <c r="B3645" t="inlineStr">
        <is>
          <t>2024-12-01</t>
        </is>
      </c>
      <c r="C3645" t="inlineStr">
        <is>
          <t>-  INSS sobre 13º Salários</t>
        </is>
      </c>
      <c r="D3645" s="488" t="n">
        <v>0</v>
      </c>
      <c r="E3645" t="inlineStr">
        <is>
          <t>12/2024</t>
        </is>
      </c>
    </row>
    <row r="3646">
      <c r="A3646" t="inlineStr">
        <is>
          <t>Love Cabaret</t>
        </is>
      </c>
      <c r="B3646" t="inlineStr">
        <is>
          <t>2024-12-01</t>
        </is>
      </c>
      <c r="C3646" t="inlineStr">
        <is>
          <t>-  INSS sobre Férias</t>
        </is>
      </c>
      <c r="D3646" s="488" t="n">
        <v>0</v>
      </c>
      <c r="E3646" t="inlineStr">
        <is>
          <t>12/2024</t>
        </is>
      </c>
    </row>
    <row r="3647">
      <c r="A3647" t="inlineStr">
        <is>
          <t>Love Cabaret</t>
        </is>
      </c>
      <c r="B3647" t="inlineStr">
        <is>
          <t>2024-12-01</t>
        </is>
      </c>
      <c r="C3647" t="inlineStr">
        <is>
          <t>-  Rescisão</t>
        </is>
      </c>
      <c r="D3647" s="488" t="n">
        <v>0</v>
      </c>
      <c r="E3647" t="inlineStr">
        <is>
          <t>12/2024</t>
        </is>
      </c>
    </row>
    <row r="3648">
      <c r="A3648" t="inlineStr">
        <is>
          <t>Love Cabaret</t>
        </is>
      </c>
      <c r="B3648" t="inlineStr">
        <is>
          <t>2024-12-01</t>
        </is>
      </c>
      <c r="C3648" t="inlineStr">
        <is>
          <t>-  Multa Rescisória</t>
        </is>
      </c>
      <c r="D3648" s="488" t="n">
        <v>0</v>
      </c>
      <c r="E3648" t="inlineStr">
        <is>
          <t>12/2024</t>
        </is>
      </c>
    </row>
    <row r="3649">
      <c r="A3649" t="inlineStr">
        <is>
          <t>Love Cabaret</t>
        </is>
      </c>
      <c r="B3649" t="inlineStr">
        <is>
          <t>2024-12-01</t>
        </is>
      </c>
      <c r="C3649" t="inlineStr">
        <is>
          <t>-  Ações trabalhistas</t>
        </is>
      </c>
      <c r="D3649" s="488" t="n">
        <v>-2000</v>
      </c>
      <c r="E3649" t="inlineStr">
        <is>
          <t>12/2024</t>
        </is>
      </c>
    </row>
    <row r="3650">
      <c r="A3650" t="inlineStr">
        <is>
          <t>Love Cabaret</t>
        </is>
      </c>
      <c r="B3650" t="inlineStr">
        <is>
          <t>2024-12-01</t>
        </is>
      </c>
      <c r="C3650" t="inlineStr">
        <is>
          <t>-  Adicional Noturno</t>
        </is>
      </c>
      <c r="D3650" s="488" t="n">
        <v>0</v>
      </c>
      <c r="E3650" t="inlineStr">
        <is>
          <t>12/2024</t>
        </is>
      </c>
    </row>
    <row r="3651">
      <c r="A3651" t="inlineStr">
        <is>
          <t>Love Cabaret</t>
        </is>
      </c>
      <c r="B3651" t="inlineStr">
        <is>
          <t>2024-12-01</t>
        </is>
      </c>
      <c r="C3651" t="inlineStr">
        <is>
          <t>-  Hora Extra</t>
        </is>
      </c>
      <c r="D3651" s="488" t="n">
        <v>-66.12</v>
      </c>
      <c r="E3651" t="inlineStr">
        <is>
          <t>12/2024</t>
        </is>
      </c>
    </row>
    <row r="3652">
      <c r="A3652" t="inlineStr">
        <is>
          <t>Love Cabaret</t>
        </is>
      </c>
      <c r="B3652" t="inlineStr">
        <is>
          <t>2024-12-01</t>
        </is>
      </c>
      <c r="C3652" t="inlineStr">
        <is>
          <t>-  Remuneração Variável</t>
        </is>
      </c>
      <c r="D3652" s="488" t="n">
        <v>0</v>
      </c>
      <c r="E3652" t="inlineStr">
        <is>
          <t>12/2024</t>
        </is>
      </c>
    </row>
    <row r="3653">
      <c r="A3653" t="inlineStr">
        <is>
          <t>Love Cabaret</t>
        </is>
      </c>
      <c r="B3653" t="inlineStr">
        <is>
          <t>2024-12-01</t>
        </is>
      </c>
      <c r="C3653" t="inlineStr">
        <is>
          <t>-  Premiação</t>
        </is>
      </c>
      <c r="D3653" s="488" t="n">
        <v>0</v>
      </c>
      <c r="E3653" t="inlineStr">
        <is>
          <t>12/2024</t>
        </is>
      </c>
    </row>
    <row r="3654">
      <c r="A3654" t="inlineStr">
        <is>
          <t>Love Cabaret</t>
        </is>
      </c>
      <c r="B3654" t="inlineStr">
        <is>
          <t>2024-12-01</t>
        </is>
      </c>
      <c r="C3654" t="inlineStr">
        <is>
          <t>Benefícios</t>
        </is>
      </c>
      <c r="D3654" s="488" t="n">
        <v>-859.9</v>
      </c>
      <c r="E3654" t="inlineStr">
        <is>
          <t>12/2024</t>
        </is>
      </c>
    </row>
    <row r="3655">
      <c r="A3655" t="inlineStr">
        <is>
          <t>Love Cabaret</t>
        </is>
      </c>
      <c r="B3655" t="inlineStr">
        <is>
          <t>2024-12-01</t>
        </is>
      </c>
      <c r="C3655" t="inlineStr">
        <is>
          <t>-  Vale-transporte</t>
        </is>
      </c>
      <c r="D3655" s="488" t="n">
        <v>-828.41</v>
      </c>
      <c r="E3655" t="inlineStr">
        <is>
          <t>12/2024</t>
        </is>
      </c>
    </row>
    <row r="3656">
      <c r="A3656" t="inlineStr">
        <is>
          <t>Love Cabaret</t>
        </is>
      </c>
      <c r="B3656" t="inlineStr">
        <is>
          <t>2024-12-01</t>
        </is>
      </c>
      <c r="C3656" t="inlineStr">
        <is>
          <t>-  Assist. Médica</t>
        </is>
      </c>
      <c r="D3656" s="488" t="n">
        <v>0</v>
      </c>
      <c r="E3656" t="inlineStr">
        <is>
          <t>12/2024</t>
        </is>
      </c>
    </row>
    <row r="3657">
      <c r="A3657" t="inlineStr">
        <is>
          <t>Love Cabaret</t>
        </is>
      </c>
      <c r="B3657" t="inlineStr">
        <is>
          <t>2024-12-01</t>
        </is>
      </c>
      <c r="C3657" t="inlineStr">
        <is>
          <t>-  Assist. Odontologica</t>
        </is>
      </c>
      <c r="D3657" s="488" t="n">
        <v>0</v>
      </c>
      <c r="E3657" t="inlineStr">
        <is>
          <t>12/2024</t>
        </is>
      </c>
    </row>
    <row r="3658">
      <c r="A3658" t="inlineStr">
        <is>
          <t>Love Cabaret</t>
        </is>
      </c>
      <c r="B3658" t="inlineStr">
        <is>
          <t>2024-12-01</t>
        </is>
      </c>
      <c r="C3658" t="inlineStr">
        <is>
          <t>-  Seguro de Vida</t>
        </is>
      </c>
      <c r="D3658" s="488" t="n">
        <v>-31.49</v>
      </c>
      <c r="E3658" t="inlineStr">
        <is>
          <t>12/2024</t>
        </is>
      </c>
    </row>
    <row r="3659">
      <c r="A3659" t="inlineStr">
        <is>
          <t>Love Cabaret</t>
        </is>
      </c>
      <c r="B3659" t="inlineStr">
        <is>
          <t>2024-12-01</t>
        </is>
      </c>
      <c r="C3659" t="inlineStr">
        <is>
          <t>-  Ajuda de Custo</t>
        </is>
      </c>
      <c r="D3659" s="488" t="n">
        <v>0</v>
      </c>
      <c r="E3659" t="inlineStr">
        <is>
          <t>12/2024</t>
        </is>
      </c>
    </row>
    <row r="3660">
      <c r="A3660" t="inlineStr">
        <is>
          <t>Love Cabaret</t>
        </is>
      </c>
      <c r="B3660" t="inlineStr">
        <is>
          <t>2024-12-01</t>
        </is>
      </c>
      <c r="C3660" t="inlineStr">
        <is>
          <t>Outros B</t>
        </is>
      </c>
      <c r="D3660" s="488" t="n">
        <v>-19212.53</v>
      </c>
      <c r="E3660" t="inlineStr">
        <is>
          <t>12/2024</t>
        </is>
      </c>
    </row>
    <row r="3661">
      <c r="A3661" t="inlineStr">
        <is>
          <t>Love Cabaret</t>
        </is>
      </c>
      <c r="B3661" t="inlineStr">
        <is>
          <t>2024-12-01</t>
        </is>
      </c>
      <c r="C3661" t="inlineStr">
        <is>
          <t>-  Uniformes Manutenção e Reposição</t>
        </is>
      </c>
      <c r="D3661" s="488" t="n">
        <v>0</v>
      </c>
      <c r="E3661" t="inlineStr">
        <is>
          <t>12/2024</t>
        </is>
      </c>
    </row>
    <row r="3662">
      <c r="A3662" t="inlineStr">
        <is>
          <t>Love Cabaret</t>
        </is>
      </c>
      <c r="B3662" t="inlineStr">
        <is>
          <t>2024-12-01</t>
        </is>
      </c>
      <c r="C3662" t="inlineStr">
        <is>
          <t>-  Exames Periódicos</t>
        </is>
      </c>
      <c r="D3662" s="488" t="n">
        <v>-106.54</v>
      </c>
      <c r="E3662" t="inlineStr">
        <is>
          <t>12/2024</t>
        </is>
      </c>
    </row>
    <row r="3663">
      <c r="A3663" t="inlineStr">
        <is>
          <t>Love Cabaret</t>
        </is>
      </c>
      <c r="B3663" t="inlineStr">
        <is>
          <t>2024-12-01</t>
        </is>
      </c>
      <c r="C3663" t="inlineStr">
        <is>
          <t>-  Diversos - Vale Combustível</t>
        </is>
      </c>
      <c r="D3663" s="488" t="n">
        <v>0</v>
      </c>
      <c r="E3663" t="inlineStr">
        <is>
          <t>12/2024</t>
        </is>
      </c>
    </row>
    <row r="3664">
      <c r="A3664" t="inlineStr">
        <is>
          <t>Love Cabaret</t>
        </is>
      </c>
      <c r="B3664" t="inlineStr">
        <is>
          <t>2024-12-01</t>
        </is>
      </c>
      <c r="C3664" t="inlineStr">
        <is>
          <t>-  Gratificações</t>
        </is>
      </c>
      <c r="D3664" s="488" t="n">
        <v>0</v>
      </c>
      <c r="E3664" t="inlineStr">
        <is>
          <t>12/2024</t>
        </is>
      </c>
    </row>
    <row r="3665">
      <c r="A3665" t="inlineStr">
        <is>
          <t>Love Cabaret</t>
        </is>
      </c>
      <c r="B3665" t="inlineStr">
        <is>
          <t>2024-12-01</t>
        </is>
      </c>
      <c r="C3665" t="inlineStr">
        <is>
          <t>-  Cursos e Treinamentos</t>
        </is>
      </c>
      <c r="D3665" s="488" t="n">
        <v>0</v>
      </c>
      <c r="E3665" t="inlineStr">
        <is>
          <t>12/2024</t>
        </is>
      </c>
    </row>
    <row r="3666">
      <c r="A3666" t="inlineStr">
        <is>
          <t>Love Cabaret</t>
        </is>
      </c>
      <c r="B3666" t="inlineStr">
        <is>
          <t>2024-12-01</t>
        </is>
      </c>
      <c r="C3666" t="inlineStr">
        <is>
          <t>-  Alimentação Funcionário</t>
        </is>
      </c>
      <c r="D3666" s="488" t="n">
        <v>-19105.99</v>
      </c>
      <c r="E3666" t="inlineStr">
        <is>
          <t>12/2024</t>
        </is>
      </c>
    </row>
    <row r="3667">
      <c r="A3667" t="inlineStr">
        <is>
          <t>Love Cabaret</t>
        </is>
      </c>
      <c r="B3667" t="inlineStr">
        <is>
          <t>2024-12-01</t>
        </is>
      </c>
      <c r="C3667" t="inlineStr">
        <is>
          <t>-  Pro Labore</t>
        </is>
      </c>
      <c r="D3667" s="488" t="n">
        <v>0</v>
      </c>
      <c r="E3667" t="inlineStr">
        <is>
          <t>12/2024</t>
        </is>
      </c>
    </row>
    <row r="3668">
      <c r="A3668" t="inlineStr">
        <is>
          <t>Love Cabaret</t>
        </is>
      </c>
      <c r="B3668" t="inlineStr">
        <is>
          <t>2024-12-01</t>
        </is>
      </c>
      <c r="C3668" t="inlineStr">
        <is>
          <t>% sobre Receita c/ Squad</t>
        </is>
      </c>
      <c r="D3668" s="488" t="n">
        <v>-0.28</v>
      </c>
      <c r="E3668" t="inlineStr">
        <is>
          <t>12/2024</t>
        </is>
      </c>
    </row>
    <row r="3669">
      <c r="A3669" t="inlineStr">
        <is>
          <t>Love Cabaret</t>
        </is>
      </c>
      <c r="B3669" t="inlineStr">
        <is>
          <t>2024-12-01</t>
        </is>
      </c>
      <c r="C3669" t="inlineStr">
        <is>
          <t>% sobre Receita s/ Squad</t>
        </is>
      </c>
      <c r="D3669" s="488" t="n">
        <v>-0.21</v>
      </c>
      <c r="E3669" t="inlineStr">
        <is>
          <t>12/2024</t>
        </is>
      </c>
    </row>
    <row r="3670">
      <c r="A3670" t="inlineStr">
        <is>
          <t>Love Cabaret</t>
        </is>
      </c>
      <c r="B3670" t="inlineStr">
        <is>
          <t>2024-12-01</t>
        </is>
      </c>
      <c r="C3670" t="inlineStr">
        <is>
          <t>Custo de Ocupação</t>
        </is>
      </c>
      <c r="D3670" s="488" t="n">
        <v>-63469.28</v>
      </c>
      <c r="E3670" t="inlineStr">
        <is>
          <t>12/2024</t>
        </is>
      </c>
    </row>
    <row r="3671">
      <c r="A3671" t="inlineStr">
        <is>
          <t>Love Cabaret</t>
        </is>
      </c>
      <c r="B3671" t="inlineStr">
        <is>
          <t>2024-12-01</t>
        </is>
      </c>
      <c r="C3671" t="inlineStr">
        <is>
          <t>Aluguel de Imoveis</t>
        </is>
      </c>
      <c r="D3671" s="488" t="n">
        <v>-63269.28</v>
      </c>
      <c r="E3671" t="inlineStr">
        <is>
          <t>12/2024</t>
        </is>
      </c>
    </row>
    <row r="3672">
      <c r="A3672" t="inlineStr">
        <is>
          <t>Love Cabaret</t>
        </is>
      </c>
      <c r="B3672" t="inlineStr">
        <is>
          <t>2024-12-01</t>
        </is>
      </c>
      <c r="C3672" t="inlineStr">
        <is>
          <t>Condominio</t>
        </is>
      </c>
      <c r="D3672" s="488" t="n">
        <v>0</v>
      </c>
      <c r="E3672" t="inlineStr">
        <is>
          <t>12/2024</t>
        </is>
      </c>
    </row>
    <row r="3673">
      <c r="A3673" t="inlineStr">
        <is>
          <t>Love Cabaret</t>
        </is>
      </c>
      <c r="B3673" t="inlineStr">
        <is>
          <t>2024-12-01</t>
        </is>
      </c>
      <c r="C3673" t="inlineStr">
        <is>
          <t>IPTU</t>
        </is>
      </c>
      <c r="D3673" s="488" t="n">
        <v>0</v>
      </c>
      <c r="E3673" t="inlineStr">
        <is>
          <t>12/2024</t>
        </is>
      </c>
    </row>
    <row r="3674">
      <c r="A3674" t="inlineStr">
        <is>
          <t>Love Cabaret</t>
        </is>
      </c>
      <c r="B3674" t="inlineStr">
        <is>
          <t>2024-12-01</t>
        </is>
      </c>
      <c r="C3674" t="inlineStr">
        <is>
          <t>Fundo de Promoção</t>
        </is>
      </c>
      <c r="D3674" s="488" t="n">
        <v>0</v>
      </c>
      <c r="E3674" t="inlineStr">
        <is>
          <t>12/2024</t>
        </is>
      </c>
    </row>
    <row r="3675">
      <c r="A3675" t="inlineStr">
        <is>
          <t>Love Cabaret</t>
        </is>
      </c>
      <c r="B3675" t="inlineStr">
        <is>
          <t>2024-12-01</t>
        </is>
      </c>
      <c r="C3675" t="inlineStr">
        <is>
          <t>Seguro Patrimonial</t>
        </is>
      </c>
      <c r="D3675" s="488" t="n">
        <v>-200</v>
      </c>
      <c r="E3675" t="inlineStr">
        <is>
          <t>12/2024</t>
        </is>
      </c>
    </row>
    <row r="3676">
      <c r="A3676" t="inlineStr">
        <is>
          <t>Love Cabaret</t>
        </is>
      </c>
      <c r="B3676" t="inlineStr">
        <is>
          <t>2024-12-01</t>
        </is>
      </c>
      <c r="C3676" t="inlineStr">
        <is>
          <t>Arrendamento</t>
        </is>
      </c>
      <c r="D3676" s="488" t="n">
        <v>0</v>
      </c>
      <c r="E3676" t="inlineStr">
        <is>
          <t>12/2024</t>
        </is>
      </c>
    </row>
    <row r="3677">
      <c r="A3677" t="inlineStr">
        <is>
          <t>Love Cabaret</t>
        </is>
      </c>
      <c r="B3677" t="inlineStr">
        <is>
          <t>2024-12-01</t>
        </is>
      </c>
      <c r="C3677" t="inlineStr">
        <is>
          <t>Taxas publicas administrativas - Ocupação</t>
        </is>
      </c>
      <c r="D3677" s="488" t="n">
        <v>0</v>
      </c>
      <c r="E3677" t="inlineStr">
        <is>
          <t>12/2024</t>
        </is>
      </c>
    </row>
    <row r="3678">
      <c r="A3678" t="inlineStr">
        <is>
          <t>Love Cabaret</t>
        </is>
      </c>
      <c r="B3678" t="inlineStr">
        <is>
          <t>2024-12-01</t>
        </is>
      </c>
      <c r="C3678" t="inlineStr">
        <is>
          <t>% sobre Receita Bruta</t>
        </is>
      </c>
      <c r="D3678" s="488" t="n">
        <v>-0.13</v>
      </c>
      <c r="E3678" t="inlineStr">
        <is>
          <t>12/2024</t>
        </is>
      </c>
    </row>
    <row r="3679">
      <c r="A3679" t="inlineStr">
        <is>
          <t>Love Cabaret</t>
        </is>
      </c>
      <c r="B3679" t="inlineStr">
        <is>
          <t>2024-12-01</t>
        </is>
      </c>
      <c r="C3679" t="inlineStr">
        <is>
          <t>Utilidades</t>
        </is>
      </c>
      <c r="D3679" s="488" t="n">
        <v>-38425.44</v>
      </c>
      <c r="E3679" t="inlineStr">
        <is>
          <t>12/2024</t>
        </is>
      </c>
    </row>
    <row r="3680">
      <c r="A3680" t="inlineStr">
        <is>
          <t>Love Cabaret</t>
        </is>
      </c>
      <c r="B3680" t="inlineStr">
        <is>
          <t>2024-12-01</t>
        </is>
      </c>
      <c r="C3680" t="inlineStr">
        <is>
          <t>Agua/Esgoto</t>
        </is>
      </c>
      <c r="D3680" s="488" t="n">
        <v>-7153.96</v>
      </c>
      <c r="E3680" t="inlineStr">
        <is>
          <t>12/2024</t>
        </is>
      </c>
    </row>
    <row r="3681">
      <c r="A3681" t="inlineStr">
        <is>
          <t>Love Cabaret</t>
        </is>
      </c>
      <c r="B3681" t="inlineStr">
        <is>
          <t>2024-12-01</t>
        </is>
      </c>
      <c r="C3681" t="inlineStr">
        <is>
          <t>Energia Eletrica</t>
        </is>
      </c>
      <c r="D3681" s="488" t="n">
        <v>-13448.46</v>
      </c>
      <c r="E3681" t="inlineStr">
        <is>
          <t>12/2024</t>
        </is>
      </c>
    </row>
    <row r="3682">
      <c r="A3682" t="inlineStr">
        <is>
          <t>Love Cabaret</t>
        </is>
      </c>
      <c r="B3682" t="inlineStr">
        <is>
          <t>2024-12-01</t>
        </is>
      </c>
      <c r="C3682" t="inlineStr">
        <is>
          <t>Gas de Cozinha</t>
        </is>
      </c>
      <c r="D3682" s="488" t="n">
        <v>-2114.96</v>
      </c>
      <c r="E3682" t="inlineStr">
        <is>
          <t>12/2024</t>
        </is>
      </c>
    </row>
    <row r="3683">
      <c r="A3683" t="inlineStr">
        <is>
          <t>Love Cabaret</t>
        </is>
      </c>
      <c r="B3683" t="inlineStr">
        <is>
          <t>2024-12-01</t>
        </is>
      </c>
      <c r="C3683" t="inlineStr">
        <is>
          <t>Higiene e Limpeza</t>
        </is>
      </c>
      <c r="D3683" s="488" t="n">
        <v>-9284.15</v>
      </c>
      <c r="E3683" t="inlineStr">
        <is>
          <t>12/2024</t>
        </is>
      </c>
    </row>
    <row r="3684">
      <c r="A3684" t="inlineStr">
        <is>
          <t>Love Cabaret</t>
        </is>
      </c>
      <c r="B3684" t="inlineStr">
        <is>
          <t>2024-12-01</t>
        </is>
      </c>
      <c r="C3684" t="inlineStr">
        <is>
          <t>Descartaveis</t>
        </is>
      </c>
      <c r="D3684" s="488" t="n">
        <v>0</v>
      </c>
      <c r="E3684" t="inlineStr">
        <is>
          <t>12/2024</t>
        </is>
      </c>
    </row>
    <row r="3685">
      <c r="A3685" t="inlineStr">
        <is>
          <t>Love Cabaret</t>
        </is>
      </c>
      <c r="B3685" t="inlineStr">
        <is>
          <t>2024-12-01</t>
        </is>
      </c>
      <c r="C3685" t="inlineStr">
        <is>
          <t>Controle de Pragas</t>
        </is>
      </c>
      <c r="D3685" s="488" t="n">
        <v>-630</v>
      </c>
      <c r="E3685" t="inlineStr">
        <is>
          <t>12/2024</t>
        </is>
      </c>
    </row>
    <row r="3686">
      <c r="A3686" t="inlineStr">
        <is>
          <t>Love Cabaret</t>
        </is>
      </c>
      <c r="B3686" t="inlineStr">
        <is>
          <t>2024-12-01</t>
        </is>
      </c>
      <c r="C3686" t="inlineStr">
        <is>
          <t>Coleta de lixo</t>
        </is>
      </c>
      <c r="D3686" s="488" t="n">
        <v>-1160.23</v>
      </c>
      <c r="E3686" t="inlineStr">
        <is>
          <t>12/2024</t>
        </is>
      </c>
    </row>
    <row r="3687">
      <c r="A3687" t="inlineStr">
        <is>
          <t>Love Cabaret</t>
        </is>
      </c>
      <c r="B3687" t="inlineStr">
        <is>
          <t>2024-12-01</t>
        </is>
      </c>
      <c r="C3687" t="inlineStr">
        <is>
          <t>Utensilios</t>
        </is>
      </c>
      <c r="D3687" s="488" t="n">
        <v>-3173.7</v>
      </c>
      <c r="E3687" t="inlineStr">
        <is>
          <t>12/2024</t>
        </is>
      </c>
    </row>
    <row r="3688">
      <c r="A3688" t="inlineStr">
        <is>
          <t>Love Cabaret</t>
        </is>
      </c>
      <c r="B3688" t="inlineStr">
        <is>
          <t>2024-12-01</t>
        </is>
      </c>
      <c r="C3688" t="inlineStr">
        <is>
          <t>Serviços Graficos</t>
        </is>
      </c>
      <c r="D3688" s="488" t="n">
        <v>0</v>
      </c>
      <c r="E3688" t="inlineStr">
        <is>
          <t>12/2024</t>
        </is>
      </c>
    </row>
    <row r="3689">
      <c r="A3689" t="inlineStr">
        <is>
          <t>Love Cabaret</t>
        </is>
      </c>
      <c r="B3689" t="inlineStr">
        <is>
          <t>2024-12-01</t>
        </is>
      </c>
      <c r="C3689" t="inlineStr">
        <is>
          <t>Custas Cartório</t>
        </is>
      </c>
      <c r="D3689" s="488" t="n">
        <v>0</v>
      </c>
      <c r="E3689" t="inlineStr">
        <is>
          <t>12/2024</t>
        </is>
      </c>
    </row>
    <row r="3690">
      <c r="A3690" t="inlineStr">
        <is>
          <t>Love Cabaret</t>
        </is>
      </c>
      <c r="B3690" t="inlineStr">
        <is>
          <t>2024-12-01</t>
        </is>
      </c>
      <c r="C3690" t="inlineStr">
        <is>
          <t>Material de Escritorio</t>
        </is>
      </c>
      <c r="D3690" s="488" t="n">
        <v>-61.98</v>
      </c>
      <c r="E3690" t="inlineStr">
        <is>
          <t>12/2024</t>
        </is>
      </c>
    </row>
    <row r="3691">
      <c r="A3691" t="inlineStr">
        <is>
          <t>Love Cabaret</t>
        </is>
      </c>
      <c r="B3691" t="inlineStr">
        <is>
          <t>2024-12-01</t>
        </is>
      </c>
      <c r="C3691" t="inlineStr">
        <is>
          <t>Serviços de Limpeza</t>
        </is>
      </c>
      <c r="D3691" s="488" t="n">
        <v>-1200</v>
      </c>
      <c r="E3691" t="inlineStr">
        <is>
          <t>12/2024</t>
        </is>
      </c>
    </row>
    <row r="3692">
      <c r="A3692" t="inlineStr">
        <is>
          <t>Love Cabaret</t>
        </is>
      </c>
      <c r="B3692" t="inlineStr">
        <is>
          <t>2024-12-01</t>
        </is>
      </c>
      <c r="C3692" t="inlineStr">
        <is>
          <t>Serviço de Lavanderia</t>
        </is>
      </c>
      <c r="D3692" s="488" t="n">
        <v>0</v>
      </c>
      <c r="E3692" t="inlineStr">
        <is>
          <t>12/2024</t>
        </is>
      </c>
    </row>
    <row r="3693">
      <c r="A3693" t="inlineStr">
        <is>
          <t>Love Cabaret</t>
        </is>
      </c>
      <c r="B3693" t="inlineStr">
        <is>
          <t>2024-12-01</t>
        </is>
      </c>
      <c r="C3693" t="inlineStr">
        <is>
          <t>Material de Consumo - Gelo/ Gas CO2/ Carvao /Velas</t>
        </is>
      </c>
      <c r="D3693" s="488" t="n">
        <v>-198</v>
      </c>
      <c r="E3693" t="inlineStr">
        <is>
          <t>12/2024</t>
        </is>
      </c>
    </row>
    <row r="3694">
      <c r="A3694" t="inlineStr">
        <is>
          <t>Love Cabaret</t>
        </is>
      </c>
      <c r="B3694" t="inlineStr">
        <is>
          <t>2024-12-01</t>
        </is>
      </c>
      <c r="C3694" t="inlineStr">
        <is>
          <t>% sobre Receita Bruta</t>
        </is>
      </c>
      <c r="D3694" s="488" t="n">
        <v>-0.08</v>
      </c>
      <c r="E3694" t="inlineStr">
        <is>
          <t>12/2024</t>
        </is>
      </c>
    </row>
    <row r="3695">
      <c r="A3695" t="inlineStr">
        <is>
          <t>Love Cabaret</t>
        </is>
      </c>
      <c r="B3695" t="inlineStr">
        <is>
          <t>2024-12-01</t>
        </is>
      </c>
      <c r="C3695" t="inlineStr">
        <is>
          <t>Informática e TI</t>
        </is>
      </c>
      <c r="D3695" s="488" t="n">
        <v>-7238.6</v>
      </c>
      <c r="E3695" t="inlineStr">
        <is>
          <t>12/2024</t>
        </is>
      </c>
    </row>
    <row r="3696">
      <c r="A3696" t="inlineStr">
        <is>
          <t>Love Cabaret</t>
        </is>
      </c>
      <c r="B3696" t="inlineStr">
        <is>
          <t>2024-12-01</t>
        </is>
      </c>
      <c r="C3696" t="inlineStr">
        <is>
          <t>Telefone</t>
        </is>
      </c>
      <c r="D3696" s="488" t="n">
        <v>-93.7</v>
      </c>
      <c r="E3696" t="inlineStr">
        <is>
          <t>12/2024</t>
        </is>
      </c>
    </row>
    <row r="3697">
      <c r="A3697" t="inlineStr">
        <is>
          <t>Love Cabaret</t>
        </is>
      </c>
      <c r="B3697" t="inlineStr">
        <is>
          <t>2024-12-01</t>
        </is>
      </c>
      <c r="C3697" t="inlineStr">
        <is>
          <t>Internet</t>
        </is>
      </c>
      <c r="D3697" s="488" t="n">
        <v>-1096.29</v>
      </c>
      <c r="E3697" t="inlineStr">
        <is>
          <t>12/2024</t>
        </is>
      </c>
    </row>
    <row r="3698">
      <c r="A3698" t="inlineStr">
        <is>
          <t>Love Cabaret</t>
        </is>
      </c>
      <c r="B3698" t="inlineStr">
        <is>
          <t>2024-12-01</t>
        </is>
      </c>
      <c r="C3698" t="inlineStr">
        <is>
          <t>TV por assinatura/musica ambiente</t>
        </is>
      </c>
      <c r="D3698" s="488" t="n">
        <v>0</v>
      </c>
      <c r="E3698" t="inlineStr">
        <is>
          <t>12/2024</t>
        </is>
      </c>
    </row>
    <row r="3699">
      <c r="A3699" t="inlineStr">
        <is>
          <t>Love Cabaret</t>
        </is>
      </c>
      <c r="B3699" t="inlineStr">
        <is>
          <t>2024-12-01</t>
        </is>
      </c>
      <c r="C3699" t="inlineStr">
        <is>
          <t>Sistemas de Segurança e Alarme</t>
        </is>
      </c>
      <c r="D3699" s="488" t="n">
        <v>-263.78</v>
      </c>
      <c r="E3699" t="inlineStr">
        <is>
          <t>12/2024</t>
        </is>
      </c>
    </row>
    <row r="3700">
      <c r="A3700" t="inlineStr">
        <is>
          <t>Love Cabaret</t>
        </is>
      </c>
      <c r="B3700" t="inlineStr">
        <is>
          <t>2024-12-01</t>
        </is>
      </c>
      <c r="C3700" t="inlineStr">
        <is>
          <t>Sistemas Gerais - Operacionais</t>
        </is>
      </c>
      <c r="D3700" s="488" t="n">
        <v>-5784.83</v>
      </c>
      <c r="E3700" t="inlineStr">
        <is>
          <t>12/2024</t>
        </is>
      </c>
    </row>
    <row r="3701">
      <c r="A3701" t="inlineStr">
        <is>
          <t>Love Cabaret</t>
        </is>
      </c>
      <c r="B3701" t="inlineStr">
        <is>
          <t>2024-12-01</t>
        </is>
      </c>
      <c r="C3701" t="inlineStr">
        <is>
          <t>Sistemas Gerais - Financeiros</t>
        </is>
      </c>
      <c r="D3701" s="488" t="n">
        <v>0</v>
      </c>
      <c r="E3701" t="inlineStr">
        <is>
          <t>12/2024</t>
        </is>
      </c>
    </row>
    <row r="3702">
      <c r="A3702" t="inlineStr">
        <is>
          <t>Love Cabaret</t>
        </is>
      </c>
      <c r="B3702" t="inlineStr">
        <is>
          <t>2024-12-01</t>
        </is>
      </c>
      <c r="C3702" t="inlineStr">
        <is>
          <t>Sistemas Gerais - Comunicação e Marketing</t>
        </is>
      </c>
      <c r="D3702" s="488" t="n">
        <v>0</v>
      </c>
      <c r="E3702" t="inlineStr">
        <is>
          <t>12/2024</t>
        </is>
      </c>
    </row>
    <row r="3703">
      <c r="A3703" t="inlineStr">
        <is>
          <t>Love Cabaret</t>
        </is>
      </c>
      <c r="B3703" t="inlineStr">
        <is>
          <t>2024-12-01</t>
        </is>
      </c>
      <c r="C3703" t="inlineStr">
        <is>
          <t>% sobre Receita Bruta</t>
        </is>
      </c>
      <c r="D3703" s="488" t="n">
        <v>-0.01</v>
      </c>
      <c r="E3703" t="inlineStr">
        <is>
          <t>12/2024</t>
        </is>
      </c>
    </row>
    <row r="3704">
      <c r="A3704" t="inlineStr">
        <is>
          <t>Love Cabaret</t>
        </is>
      </c>
      <c r="B3704" t="inlineStr">
        <is>
          <t>2024-12-01</t>
        </is>
      </c>
      <c r="C3704" t="inlineStr">
        <is>
          <t>Despesas Gerais</t>
        </is>
      </c>
      <c r="D3704" s="488" t="n">
        <v>-12576.52</v>
      </c>
      <c r="E3704" t="inlineStr">
        <is>
          <t>12/2024</t>
        </is>
      </c>
    </row>
    <row r="3705">
      <c r="A3705" t="inlineStr">
        <is>
          <t>Love Cabaret</t>
        </is>
      </c>
      <c r="B3705" t="inlineStr">
        <is>
          <t>2024-12-01</t>
        </is>
      </c>
      <c r="C3705" t="inlineStr">
        <is>
          <t>Manutenção Predial</t>
        </is>
      </c>
      <c r="D3705" s="488" t="n">
        <v>-8066.41</v>
      </c>
      <c r="E3705" t="inlineStr">
        <is>
          <t>12/2024</t>
        </is>
      </c>
    </row>
    <row r="3706">
      <c r="A3706" t="inlineStr">
        <is>
          <t>Love Cabaret</t>
        </is>
      </c>
      <c r="B3706" t="inlineStr">
        <is>
          <t>2024-12-01</t>
        </is>
      </c>
      <c r="C3706" t="inlineStr">
        <is>
          <t>Manutenção de Equipamentos</t>
        </is>
      </c>
      <c r="D3706" s="488" t="n">
        <v>0</v>
      </c>
      <c r="E3706" t="inlineStr">
        <is>
          <t>12/2024</t>
        </is>
      </c>
    </row>
    <row r="3707">
      <c r="A3707" t="inlineStr">
        <is>
          <t>Love Cabaret</t>
        </is>
      </c>
      <c r="B3707" t="inlineStr">
        <is>
          <t>2024-12-01</t>
        </is>
      </c>
      <c r="C3707" t="inlineStr">
        <is>
          <t>Manutenção de Mobiliário</t>
        </is>
      </c>
      <c r="D3707" s="488" t="n">
        <v>0</v>
      </c>
      <c r="E3707" t="inlineStr">
        <is>
          <t>12/2024</t>
        </is>
      </c>
    </row>
    <row r="3708">
      <c r="A3708" t="inlineStr">
        <is>
          <t>Love Cabaret</t>
        </is>
      </c>
      <c r="B3708" t="inlineStr">
        <is>
          <t>2024-12-01</t>
        </is>
      </c>
      <c r="C3708" t="inlineStr">
        <is>
          <t>Material de Manutenção</t>
        </is>
      </c>
      <c r="D3708" s="488" t="n">
        <v>0</v>
      </c>
      <c r="E3708" t="inlineStr">
        <is>
          <t>12/2024</t>
        </is>
      </c>
    </row>
    <row r="3709">
      <c r="A3709" t="inlineStr">
        <is>
          <t>Love Cabaret</t>
        </is>
      </c>
      <c r="B3709" t="inlineStr">
        <is>
          <t>2024-12-01</t>
        </is>
      </c>
      <c r="C3709" t="inlineStr">
        <is>
          <t>Decoração/Paisagismo e Jardinagem</t>
        </is>
      </c>
      <c r="D3709" s="488" t="n">
        <v>-4475.31</v>
      </c>
      <c r="E3709" t="inlineStr">
        <is>
          <t>12/2024</t>
        </is>
      </c>
    </row>
    <row r="3710">
      <c r="A3710" t="inlineStr">
        <is>
          <t>Love Cabaret</t>
        </is>
      </c>
      <c r="B3710" t="inlineStr">
        <is>
          <t>2024-12-01</t>
        </is>
      </c>
      <c r="C3710" t="inlineStr">
        <is>
          <t>Fretes e Carretos</t>
        </is>
      </c>
      <c r="D3710" s="488" t="n">
        <v>0</v>
      </c>
      <c r="E3710" t="inlineStr">
        <is>
          <t>12/2024</t>
        </is>
      </c>
    </row>
    <row r="3711">
      <c r="A3711" t="inlineStr">
        <is>
          <t>Love Cabaret</t>
        </is>
      </c>
      <c r="B3711" t="inlineStr">
        <is>
          <t>2024-12-01</t>
        </is>
      </c>
      <c r="C3711" t="inlineStr">
        <is>
          <t>Conduções/Taxi/Uber</t>
        </is>
      </c>
      <c r="D3711" s="488" t="n">
        <v>-34.8</v>
      </c>
      <c r="E3711" t="inlineStr">
        <is>
          <t>12/2024</t>
        </is>
      </c>
    </row>
    <row r="3712">
      <c r="A3712" t="inlineStr">
        <is>
          <t>Love Cabaret</t>
        </is>
      </c>
      <c r="B3712" t="inlineStr">
        <is>
          <t>2024-12-01</t>
        </is>
      </c>
      <c r="C3712" t="inlineStr">
        <is>
          <t>Viagens e Estadias - Operação</t>
        </is>
      </c>
      <c r="D3712" s="488" t="n">
        <v>0</v>
      </c>
      <c r="E3712" t="inlineStr">
        <is>
          <t>12/2024</t>
        </is>
      </c>
    </row>
    <row r="3713">
      <c r="A3713" t="inlineStr">
        <is>
          <t>Love Cabaret</t>
        </is>
      </c>
      <c r="B3713" t="inlineStr">
        <is>
          <t>2024-12-01</t>
        </is>
      </c>
      <c r="C3713" t="inlineStr">
        <is>
          <t>% sobre Receita Bruta</t>
        </is>
      </c>
      <c r="D3713" s="488" t="n">
        <v>-0.03</v>
      </c>
      <c r="E3713" t="inlineStr">
        <is>
          <t>12/2024</t>
        </is>
      </c>
    </row>
    <row r="3714">
      <c r="A3714" t="inlineStr">
        <is>
          <t>Love Cabaret</t>
        </is>
      </c>
      <c r="B3714" t="inlineStr">
        <is>
          <t>2024-12-01</t>
        </is>
      </c>
      <c r="C3714" t="inlineStr">
        <is>
          <t>Marketing</t>
        </is>
      </c>
      <c r="D3714" s="488" t="n">
        <v>-13839.61</v>
      </c>
      <c r="E3714" t="inlineStr">
        <is>
          <t>12/2024</t>
        </is>
      </c>
    </row>
    <row r="3715">
      <c r="A3715" t="inlineStr">
        <is>
          <t>Love Cabaret</t>
        </is>
      </c>
      <c r="B3715" t="inlineStr">
        <is>
          <t>2024-12-01</t>
        </is>
      </c>
      <c r="C3715" t="inlineStr">
        <is>
          <t>Agência de Propaganda</t>
        </is>
      </c>
      <c r="D3715" s="488" t="n">
        <v>-7000</v>
      </c>
      <c r="E3715" t="inlineStr">
        <is>
          <t>12/2024</t>
        </is>
      </c>
    </row>
    <row r="3716">
      <c r="A3716" t="inlineStr">
        <is>
          <t>Love Cabaret</t>
        </is>
      </c>
      <c r="B3716" t="inlineStr">
        <is>
          <t>2024-12-01</t>
        </is>
      </c>
      <c r="C3716" t="inlineStr">
        <is>
          <t>Assessoria de Imprensa</t>
        </is>
      </c>
      <c r="D3716" s="488" t="n">
        <v>-1200</v>
      </c>
      <c r="E3716" t="inlineStr">
        <is>
          <t>12/2024</t>
        </is>
      </c>
    </row>
    <row r="3717">
      <c r="A3717" t="inlineStr">
        <is>
          <t>Love Cabaret</t>
        </is>
      </c>
      <c r="B3717" t="inlineStr">
        <is>
          <t>2024-12-01</t>
        </is>
      </c>
      <c r="C3717" t="inlineStr">
        <is>
          <t>Assessoria de Relações Públicas</t>
        </is>
      </c>
      <c r="D3717" s="488" t="n">
        <v>0</v>
      </c>
      <c r="E3717" t="inlineStr">
        <is>
          <t>12/2024</t>
        </is>
      </c>
    </row>
    <row r="3718">
      <c r="A3718" t="inlineStr">
        <is>
          <t>Love Cabaret</t>
        </is>
      </c>
      <c r="B3718" t="inlineStr">
        <is>
          <t>2024-12-01</t>
        </is>
      </c>
      <c r="C3718" t="inlineStr">
        <is>
          <t>Influenciadores</t>
        </is>
      </c>
      <c r="D3718" s="488" t="n">
        <v>0</v>
      </c>
      <c r="E3718" t="inlineStr">
        <is>
          <t>12/2024</t>
        </is>
      </c>
    </row>
    <row r="3719">
      <c r="A3719" t="inlineStr">
        <is>
          <t>Love Cabaret</t>
        </is>
      </c>
      <c r="B3719" t="inlineStr">
        <is>
          <t>2024-12-01</t>
        </is>
      </c>
      <c r="C3719" t="inlineStr">
        <is>
          <t>Publicidade e Propaganda</t>
        </is>
      </c>
      <c r="D3719" s="488" t="n">
        <v>0</v>
      </c>
      <c r="E3719" t="inlineStr">
        <is>
          <t>12/2024</t>
        </is>
      </c>
    </row>
    <row r="3720">
      <c r="A3720" t="inlineStr">
        <is>
          <t>Love Cabaret</t>
        </is>
      </c>
      <c r="B3720" t="inlineStr">
        <is>
          <t>2024-12-01</t>
        </is>
      </c>
      <c r="C3720" t="inlineStr">
        <is>
          <t>Pesquisa de Mercado</t>
        </is>
      </c>
      <c r="D3720" s="488" t="n">
        <v>0</v>
      </c>
      <c r="E3720" t="inlineStr">
        <is>
          <t>12/2024</t>
        </is>
      </c>
    </row>
    <row r="3721">
      <c r="A3721" t="inlineStr">
        <is>
          <t>Love Cabaret</t>
        </is>
      </c>
      <c r="B3721" t="inlineStr">
        <is>
          <t>2024-12-01</t>
        </is>
      </c>
      <c r="C3721" t="inlineStr">
        <is>
          <t>Sessão de Fotos/Captação de Vídeo</t>
        </is>
      </c>
      <c r="D3721" s="488" t="n">
        <v>0</v>
      </c>
      <c r="E3721" t="inlineStr">
        <is>
          <t>12/2024</t>
        </is>
      </c>
    </row>
    <row r="3722">
      <c r="A3722" t="inlineStr">
        <is>
          <t>Love Cabaret</t>
        </is>
      </c>
      <c r="B3722" t="inlineStr">
        <is>
          <t>2024-12-01</t>
        </is>
      </c>
      <c r="C3722" t="inlineStr">
        <is>
          <t>Produção Gráfica e Material Institucional</t>
        </is>
      </c>
      <c r="D3722" s="488" t="n">
        <v>-600</v>
      </c>
      <c r="E3722" t="inlineStr">
        <is>
          <t>12/2024</t>
        </is>
      </c>
    </row>
    <row r="3723">
      <c r="A3723" t="inlineStr">
        <is>
          <t>Love Cabaret</t>
        </is>
      </c>
      <c r="B3723" t="inlineStr">
        <is>
          <t>2024-12-01</t>
        </is>
      </c>
      <c r="C3723" t="inlineStr">
        <is>
          <t>Eventos de Marketing</t>
        </is>
      </c>
      <c r="D3723" s="488" t="n">
        <v>-39.61</v>
      </c>
      <c r="E3723" t="inlineStr">
        <is>
          <t>12/2024</t>
        </is>
      </c>
    </row>
    <row r="3724">
      <c r="A3724" t="inlineStr">
        <is>
          <t>Love Cabaret</t>
        </is>
      </c>
      <c r="B3724" t="inlineStr">
        <is>
          <t>2024-12-01</t>
        </is>
      </c>
      <c r="C3724" t="inlineStr">
        <is>
          <t>Brindes e Confraternizações</t>
        </is>
      </c>
      <c r="D3724" s="488" t="n">
        <v>0</v>
      </c>
      <c r="E3724" t="inlineStr">
        <is>
          <t>12/2024</t>
        </is>
      </c>
    </row>
    <row r="3725">
      <c r="A3725" t="inlineStr">
        <is>
          <t>Love Cabaret</t>
        </is>
      </c>
      <c r="B3725" t="inlineStr">
        <is>
          <t>2024-12-01</t>
        </is>
      </c>
      <c r="C3725" t="inlineStr">
        <is>
          <t>Ferramentas de Marketing</t>
        </is>
      </c>
      <c r="D3725" s="488" t="n">
        <v>-5000</v>
      </c>
      <c r="E3725" t="inlineStr">
        <is>
          <t>12/2024</t>
        </is>
      </c>
    </row>
    <row r="3726">
      <c r="A3726" t="inlineStr">
        <is>
          <t>Love Cabaret</t>
        </is>
      </c>
      <c r="B3726" t="inlineStr">
        <is>
          <t>2024-12-01</t>
        </is>
      </c>
      <c r="C3726" t="inlineStr">
        <is>
          <t>% sobre Receita Bruta</t>
        </is>
      </c>
      <c r="D3726" s="488" t="n">
        <v>-0.03</v>
      </c>
      <c r="E3726" t="inlineStr">
        <is>
          <t>12/2024</t>
        </is>
      </c>
    </row>
    <row r="3727">
      <c r="A3727" t="inlineStr">
        <is>
          <t>Love Cabaret</t>
        </is>
      </c>
      <c r="B3727" t="inlineStr">
        <is>
          <t>2024-12-01</t>
        </is>
      </c>
      <c r="C3727" t="inlineStr">
        <is>
          <t>Serviços de Terceiros</t>
        </is>
      </c>
      <c r="D3727" s="488" t="n">
        <v>-30108.6</v>
      </c>
      <c r="E3727" t="inlineStr">
        <is>
          <t>12/2024</t>
        </is>
      </c>
    </row>
    <row r="3728">
      <c r="A3728" t="inlineStr">
        <is>
          <t>Love Cabaret</t>
        </is>
      </c>
      <c r="B3728" t="inlineStr">
        <is>
          <t>2024-12-01</t>
        </is>
      </c>
      <c r="C3728" t="inlineStr">
        <is>
          <t>Assessoria Contabil</t>
        </is>
      </c>
      <c r="D3728" s="488" t="n">
        <v>-4715.95</v>
      </c>
      <c r="E3728" t="inlineStr">
        <is>
          <t>12/2024</t>
        </is>
      </c>
    </row>
    <row r="3729">
      <c r="A3729" t="inlineStr">
        <is>
          <t>Love Cabaret</t>
        </is>
      </c>
      <c r="B3729" t="inlineStr">
        <is>
          <t>2024-12-01</t>
        </is>
      </c>
      <c r="C3729" t="inlineStr">
        <is>
          <t>Assessoria RH</t>
        </is>
      </c>
      <c r="D3729" s="488" t="n">
        <v>-150</v>
      </c>
      <c r="E3729" t="inlineStr">
        <is>
          <t>12/2024</t>
        </is>
      </c>
    </row>
    <row r="3730">
      <c r="A3730" t="inlineStr">
        <is>
          <t>Love Cabaret</t>
        </is>
      </c>
      <c r="B3730" t="inlineStr">
        <is>
          <t>2024-12-01</t>
        </is>
      </c>
      <c r="C3730" t="inlineStr">
        <is>
          <t>Assessoria em Geral</t>
        </is>
      </c>
      <c r="D3730" s="488" t="n">
        <v>-8550</v>
      </c>
      <c r="E3730" t="inlineStr">
        <is>
          <t>12/2024</t>
        </is>
      </c>
    </row>
    <row r="3731">
      <c r="A3731" t="inlineStr">
        <is>
          <t>Love Cabaret</t>
        </is>
      </c>
      <c r="B3731" t="inlineStr">
        <is>
          <t>2024-12-01</t>
        </is>
      </c>
      <c r="C3731" t="inlineStr">
        <is>
          <t>Assessoria Financeira</t>
        </is>
      </c>
      <c r="D3731" s="488" t="n">
        <v>0</v>
      </c>
      <c r="E3731" t="inlineStr">
        <is>
          <t>12/2024</t>
        </is>
      </c>
    </row>
    <row r="3732">
      <c r="A3732" t="inlineStr">
        <is>
          <t>Love Cabaret</t>
        </is>
      </c>
      <c r="B3732" t="inlineStr">
        <is>
          <t>2024-12-01</t>
        </is>
      </c>
      <c r="C3732" t="inlineStr">
        <is>
          <t>Assessoria Jurídica</t>
        </is>
      </c>
      <c r="D3732" s="488" t="n">
        <v>0</v>
      </c>
      <c r="E3732" t="inlineStr">
        <is>
          <t>12/2024</t>
        </is>
      </c>
    </row>
    <row r="3733">
      <c r="A3733" t="inlineStr">
        <is>
          <t>Love Cabaret</t>
        </is>
      </c>
      <c r="B3733" t="inlineStr">
        <is>
          <t>2024-12-01</t>
        </is>
      </c>
      <c r="C3733" t="inlineStr">
        <is>
          <t>Assessoria de Alimentos e Bebidas</t>
        </is>
      </c>
      <c r="D3733" s="488" t="n">
        <v>0</v>
      </c>
      <c r="E3733" t="inlineStr">
        <is>
          <t>12/2024</t>
        </is>
      </c>
    </row>
    <row r="3734">
      <c r="A3734" t="inlineStr">
        <is>
          <t>Love Cabaret</t>
        </is>
      </c>
      <c r="B3734" t="inlineStr">
        <is>
          <t>2024-12-01</t>
        </is>
      </c>
      <c r="C3734" t="inlineStr">
        <is>
          <t>Assessoria de Projetos</t>
        </is>
      </c>
      <c r="D3734" s="488" t="n">
        <v>0</v>
      </c>
      <c r="E3734" t="inlineStr">
        <is>
          <t>12/2024</t>
        </is>
      </c>
    </row>
    <row r="3735">
      <c r="A3735" t="inlineStr">
        <is>
          <t>Love Cabaret</t>
        </is>
      </c>
      <c r="B3735" t="inlineStr">
        <is>
          <t>2024-12-01</t>
        </is>
      </c>
      <c r="C3735" t="inlineStr">
        <is>
          <t>Serviços de Segurança</t>
        </is>
      </c>
      <c r="D3735" s="488" t="n">
        <v>-16692.65</v>
      </c>
      <c r="E3735" t="inlineStr">
        <is>
          <t>12/2024</t>
        </is>
      </c>
    </row>
    <row r="3736">
      <c r="A3736" t="inlineStr">
        <is>
          <t>Love Cabaret</t>
        </is>
      </c>
      <c r="B3736" t="inlineStr">
        <is>
          <t>2024-12-01</t>
        </is>
      </c>
      <c r="C3736" t="inlineStr">
        <is>
          <t>Valet/Motoboy</t>
        </is>
      </c>
      <c r="D3736" s="488" t="n">
        <v>0</v>
      </c>
      <c r="E3736" t="inlineStr">
        <is>
          <t>12/2024</t>
        </is>
      </c>
    </row>
    <row r="3737">
      <c r="A3737" t="inlineStr">
        <is>
          <t>Love Cabaret</t>
        </is>
      </c>
      <c r="B3737" t="inlineStr">
        <is>
          <t>2024-12-01</t>
        </is>
      </c>
      <c r="C3737" t="inlineStr">
        <is>
          <t>% sobre Receita Bruta</t>
        </is>
      </c>
      <c r="D3737" s="488" t="n">
        <v>-0.06</v>
      </c>
      <c r="E3737" t="inlineStr">
        <is>
          <t>12/2024</t>
        </is>
      </c>
    </row>
    <row r="3738">
      <c r="A3738" t="inlineStr">
        <is>
          <t>Love Cabaret</t>
        </is>
      </c>
      <c r="B3738" t="inlineStr">
        <is>
          <t>2024-12-01</t>
        </is>
      </c>
      <c r="C3738" t="inlineStr">
        <is>
          <t>Locação de Equipamentos</t>
        </is>
      </c>
      <c r="D3738" s="488" t="n">
        <v>-4937.9</v>
      </c>
      <c r="E3738" t="inlineStr">
        <is>
          <t>12/2024</t>
        </is>
      </c>
    </row>
    <row r="3739">
      <c r="A3739" t="inlineStr">
        <is>
          <t>Love Cabaret</t>
        </is>
      </c>
      <c r="B3739" t="inlineStr">
        <is>
          <t>2024-12-01</t>
        </is>
      </c>
      <c r="C3739" t="inlineStr">
        <is>
          <t>Locações de Equipamentos - Operacionais</t>
        </is>
      </c>
      <c r="D3739" s="488" t="n">
        <v>-4937.9</v>
      </c>
      <c r="E3739" t="inlineStr">
        <is>
          <t>12/2024</t>
        </is>
      </c>
    </row>
    <row r="3740">
      <c r="A3740" t="inlineStr">
        <is>
          <t>Love Cabaret</t>
        </is>
      </c>
      <c r="B3740" t="inlineStr">
        <is>
          <t>2024-12-01</t>
        </is>
      </c>
      <c r="C3740" t="inlineStr">
        <is>
          <t>Locação de Equipamentos - Informatica e TI</t>
        </is>
      </c>
      <c r="D3740" s="488" t="n">
        <v>0</v>
      </c>
      <c r="E3740" t="inlineStr">
        <is>
          <t>12/2024</t>
        </is>
      </c>
    </row>
    <row r="3741">
      <c r="A3741" t="inlineStr">
        <is>
          <t>Love Cabaret</t>
        </is>
      </c>
      <c r="B3741" t="inlineStr">
        <is>
          <t>2024-12-01</t>
        </is>
      </c>
      <c r="C3741" t="inlineStr">
        <is>
          <t>Locações de Equipamentos - Comunicação e Marketing</t>
        </is>
      </c>
      <c r="D3741" s="488" t="n">
        <v>0</v>
      </c>
      <c r="E3741" t="inlineStr">
        <is>
          <t>12/2024</t>
        </is>
      </c>
    </row>
    <row r="3742">
      <c r="A3742" t="inlineStr">
        <is>
          <t>Love Cabaret</t>
        </is>
      </c>
      <c r="B3742" t="inlineStr">
        <is>
          <t>2024-12-01</t>
        </is>
      </c>
      <c r="C3742" t="inlineStr">
        <is>
          <t>Locação de Utensílios</t>
        </is>
      </c>
      <c r="D3742" s="488" t="n">
        <v>0</v>
      </c>
      <c r="E3742" t="inlineStr">
        <is>
          <t>12/2024</t>
        </is>
      </c>
    </row>
    <row r="3743">
      <c r="A3743" t="inlineStr">
        <is>
          <t>Love Cabaret</t>
        </is>
      </c>
      <c r="B3743" t="inlineStr">
        <is>
          <t>2024-12-01</t>
        </is>
      </c>
      <c r="C3743" t="inlineStr">
        <is>
          <t>% sobre Receita Bruta</t>
        </is>
      </c>
      <c r="D3743" s="488" t="n">
        <v>-0.01</v>
      </c>
      <c r="E3743" t="inlineStr">
        <is>
          <t>12/2024</t>
        </is>
      </c>
    </row>
    <row r="3744">
      <c r="A3744" t="inlineStr">
        <is>
          <t>Love Cabaret</t>
        </is>
      </c>
      <c r="B3744" t="inlineStr">
        <is>
          <t>2024-12-01</t>
        </is>
      </c>
      <c r="C3744" t="inlineStr">
        <is>
          <t>Sistema de Franquias</t>
        </is>
      </c>
      <c r="D3744" s="488" t="n">
        <v>0</v>
      </c>
      <c r="E3744" t="inlineStr">
        <is>
          <t>12/2024</t>
        </is>
      </c>
    </row>
    <row r="3745">
      <c r="A3745" t="inlineStr">
        <is>
          <t>Love Cabaret</t>
        </is>
      </c>
      <c r="B3745" t="inlineStr">
        <is>
          <t>2024-12-01</t>
        </is>
      </c>
      <c r="C3745" t="inlineStr">
        <is>
          <t>Royalties</t>
        </is>
      </c>
      <c r="D3745" s="488" t="n">
        <v>0</v>
      </c>
      <c r="E3745" t="inlineStr">
        <is>
          <t>12/2024</t>
        </is>
      </c>
    </row>
    <row r="3746">
      <c r="A3746" t="inlineStr">
        <is>
          <t>Love Cabaret</t>
        </is>
      </c>
      <c r="B3746" t="inlineStr">
        <is>
          <t>2024-12-01</t>
        </is>
      </c>
      <c r="C3746" t="inlineStr">
        <is>
          <t>Fundo de Propaganda</t>
        </is>
      </c>
      <c r="D3746" s="488" t="n">
        <v>0</v>
      </c>
      <c r="E3746" t="inlineStr">
        <is>
          <t>12/2024</t>
        </is>
      </c>
    </row>
    <row r="3747">
      <c r="A3747" t="inlineStr">
        <is>
          <t>Love Cabaret</t>
        </is>
      </c>
      <c r="B3747" t="inlineStr">
        <is>
          <t>2024-12-01</t>
        </is>
      </c>
      <c r="C3747" t="inlineStr">
        <is>
          <t>Fee Gestão FB</t>
        </is>
      </c>
      <c r="D3747" s="488" t="n">
        <v>0</v>
      </c>
      <c r="E3747" t="inlineStr">
        <is>
          <t>12/2024</t>
        </is>
      </c>
    </row>
    <row r="3748">
      <c r="A3748" t="inlineStr">
        <is>
          <t>Love Cabaret</t>
        </is>
      </c>
      <c r="B3748" t="inlineStr">
        <is>
          <t>2024-12-01</t>
        </is>
      </c>
      <c r="C3748" t="inlineStr">
        <is>
          <t>% sobre Receita Bruta</t>
        </is>
      </c>
      <c r="D3748" s="488" t="n">
        <v>0</v>
      </c>
      <c r="E3748" t="inlineStr">
        <is>
          <t>12/2024</t>
        </is>
      </c>
    </row>
    <row r="3749">
      <c r="A3749" t="inlineStr">
        <is>
          <t>Love Cabaret</t>
        </is>
      </c>
      <c r="B3749" t="inlineStr">
        <is>
          <t>2024-12-01</t>
        </is>
      </c>
      <c r="C3749" t="inlineStr">
        <is>
          <t>TOTAL - DESPESAS OPERATIVAS</t>
        </is>
      </c>
      <c r="D3749" s="488" t="n">
        <v>-287356.96</v>
      </c>
      <c r="E3749" t="inlineStr">
        <is>
          <t>12/2024</t>
        </is>
      </c>
    </row>
    <row r="3750">
      <c r="A3750" t="inlineStr">
        <is>
          <t>Love Cabaret</t>
        </is>
      </c>
      <c r="B3750" t="inlineStr">
        <is>
          <t>2024-12-01</t>
        </is>
      </c>
      <c r="C3750" t="inlineStr">
        <is>
          <t>% sobre Receita Bruta</t>
        </is>
      </c>
      <c r="D3750" s="488" t="n">
        <v>-0.63</v>
      </c>
      <c r="E3750" t="inlineStr">
        <is>
          <t>12/2024</t>
        </is>
      </c>
    </row>
    <row r="3751">
      <c r="A3751" t="inlineStr">
        <is>
          <t>Love Cabaret</t>
        </is>
      </c>
      <c r="B3751" t="inlineStr">
        <is>
          <t>2024-12-01</t>
        </is>
      </c>
      <c r="C3751" t="inlineStr">
        <is>
          <t>EBITDA</t>
        </is>
      </c>
      <c r="D3751" s="488" t="n">
        <v>-45026.94</v>
      </c>
      <c r="E3751" t="inlineStr">
        <is>
          <t>12/2024</t>
        </is>
      </c>
    </row>
    <row r="3752">
      <c r="A3752" t="inlineStr">
        <is>
          <t>Love Cabaret</t>
        </is>
      </c>
      <c r="B3752" t="inlineStr">
        <is>
          <t>2024-12-01</t>
        </is>
      </c>
      <c r="C3752" t="inlineStr">
        <is>
          <t>% sobre Receita Bruta</t>
        </is>
      </c>
      <c r="D3752" s="488" t="n">
        <v>-0.09</v>
      </c>
      <c r="E3752" t="inlineStr">
        <is>
          <t>12/2024</t>
        </is>
      </c>
    </row>
    <row r="3753">
      <c r="A3753" t="inlineStr">
        <is>
          <t>Love Cabaret</t>
        </is>
      </c>
      <c r="B3753" t="inlineStr">
        <is>
          <t>2024-12-01</t>
        </is>
      </c>
      <c r="C3753" t="inlineStr">
        <is>
          <t>(-) Depreciação/Amortização</t>
        </is>
      </c>
      <c r="D3753" s="488" t="n">
        <v>0</v>
      </c>
      <c r="E3753" t="inlineStr">
        <is>
          <t>12/2024</t>
        </is>
      </c>
    </row>
    <row r="3754">
      <c r="A3754" t="inlineStr">
        <is>
          <t>Love Cabaret</t>
        </is>
      </c>
      <c r="B3754" t="inlineStr">
        <is>
          <t>2024-12-01</t>
        </is>
      </c>
      <c r="C3754" t="inlineStr">
        <is>
          <t>EBIT</t>
        </is>
      </c>
      <c r="D3754" s="488" t="n">
        <v>-45026.94</v>
      </c>
      <c r="E3754" t="inlineStr">
        <is>
          <t>12/2024</t>
        </is>
      </c>
    </row>
    <row r="3755">
      <c r="A3755" t="inlineStr">
        <is>
          <t>Love Cabaret</t>
        </is>
      </c>
      <c r="B3755" t="inlineStr">
        <is>
          <t>2024-12-01</t>
        </is>
      </c>
      <c r="C3755" t="inlineStr">
        <is>
          <t>(+/-) Receitas/Despesas Financeiras</t>
        </is>
      </c>
      <c r="D3755" s="488" t="n">
        <v>-579.6900000000001</v>
      </c>
      <c r="E3755" t="inlineStr">
        <is>
          <t>12/2024</t>
        </is>
      </c>
    </row>
    <row r="3756">
      <c r="A3756" t="inlineStr">
        <is>
          <t>Love Cabaret</t>
        </is>
      </c>
      <c r="B3756" t="inlineStr">
        <is>
          <t>2024-12-01</t>
        </is>
      </c>
      <c r="C3756" t="inlineStr">
        <is>
          <t>(+) Receitas de Patrocínio</t>
        </is>
      </c>
      <c r="D3756" s="488" t="n">
        <v>40455.14</v>
      </c>
      <c r="E3756" t="inlineStr">
        <is>
          <t>12/2024</t>
        </is>
      </c>
    </row>
    <row r="3757">
      <c r="A3757" t="inlineStr">
        <is>
          <t>Love Cabaret</t>
        </is>
      </c>
      <c r="B3757" t="inlineStr">
        <is>
          <t>2024-12-01</t>
        </is>
      </c>
      <c r="C3757" t="inlineStr">
        <is>
          <t>(-) Despesas de Patrocínio</t>
        </is>
      </c>
      <c r="D3757" s="488" t="n">
        <v>0</v>
      </c>
      <c r="E3757" t="inlineStr">
        <is>
          <t>12/2024</t>
        </is>
      </c>
    </row>
    <row r="3758">
      <c r="A3758" t="inlineStr">
        <is>
          <t>Love Cabaret</t>
        </is>
      </c>
      <c r="B3758" t="inlineStr">
        <is>
          <t>2024-12-01</t>
        </is>
      </c>
      <c r="C3758" t="inlineStr">
        <is>
          <t>Resultado Antes do IR</t>
        </is>
      </c>
      <c r="D3758" s="488" t="n">
        <v>-5151.49</v>
      </c>
      <c r="E3758" t="inlineStr">
        <is>
          <t>12/2024</t>
        </is>
      </c>
    </row>
    <row r="3759">
      <c r="A3759" t="inlineStr">
        <is>
          <t>Love Cabaret</t>
        </is>
      </c>
      <c r="B3759" t="inlineStr">
        <is>
          <t>2024-12-01</t>
        </is>
      </c>
      <c r="C3759" t="inlineStr">
        <is>
          <t>(-) Impostos</t>
        </is>
      </c>
      <c r="D3759" s="488" t="n">
        <v>-13605.26</v>
      </c>
      <c r="E3759" t="inlineStr">
        <is>
          <t>12/2024</t>
        </is>
      </c>
    </row>
    <row r="3760">
      <c r="A3760" t="inlineStr">
        <is>
          <t>Love Cabaret</t>
        </is>
      </c>
      <c r="B3760" t="inlineStr">
        <is>
          <t>2024-12-01</t>
        </is>
      </c>
      <c r="C3760" t="inlineStr">
        <is>
          <t>SIMPLES</t>
        </is>
      </c>
      <c r="D3760" s="488" t="n">
        <v>0</v>
      </c>
      <c r="E3760" t="inlineStr">
        <is>
          <t>12/2024</t>
        </is>
      </c>
    </row>
    <row r="3761">
      <c r="A3761" t="inlineStr">
        <is>
          <t>Love Cabaret</t>
        </is>
      </c>
      <c r="B3761" t="inlineStr">
        <is>
          <t>2024-12-01</t>
        </is>
      </c>
      <c r="C3761" t="inlineStr">
        <is>
          <t>IRPJ</t>
        </is>
      </c>
      <c r="D3761" s="488" t="n">
        <v>-5460.3</v>
      </c>
      <c r="E3761" t="inlineStr">
        <is>
          <t>12/2024</t>
        </is>
      </c>
    </row>
    <row r="3762">
      <c r="A3762" t="inlineStr">
        <is>
          <t>Love Cabaret</t>
        </is>
      </c>
      <c r="B3762" t="inlineStr">
        <is>
          <t>2024-12-01</t>
        </is>
      </c>
      <c r="C3762" t="inlineStr">
        <is>
          <t>IRPJ 10%</t>
        </is>
      </c>
      <c r="D3762" s="488" t="n">
        <v>-3230.68</v>
      </c>
      <c r="E3762" t="inlineStr">
        <is>
          <t>12/2024</t>
        </is>
      </c>
    </row>
    <row r="3763">
      <c r="A3763" t="inlineStr">
        <is>
          <t>Love Cabaret</t>
        </is>
      </c>
      <c r="B3763" t="inlineStr">
        <is>
          <t>2024-12-01</t>
        </is>
      </c>
      <c r="C3763" t="inlineStr">
        <is>
          <t>CSLL</t>
        </is>
      </c>
      <c r="D3763" s="488" t="n">
        <v>-4914.27</v>
      </c>
      <c r="E3763" t="inlineStr">
        <is>
          <t>12/2024</t>
        </is>
      </c>
    </row>
    <row r="3764">
      <c r="A3764" t="inlineStr">
        <is>
          <t>Love Cabaret</t>
        </is>
      </c>
      <c r="B3764" t="inlineStr">
        <is>
          <t>2024-12-01</t>
        </is>
      </c>
      <c r="C3764" t="inlineStr">
        <is>
          <t>Resultado Líquido</t>
        </is>
      </c>
      <c r="D3764" s="488" t="n">
        <v>-18756.74</v>
      </c>
      <c r="E3764" t="inlineStr">
        <is>
          <t>12/2024</t>
        </is>
      </c>
    </row>
    <row r="3765">
      <c r="A3765" t="inlineStr">
        <is>
          <t>Love Cabaret</t>
        </is>
      </c>
      <c r="B3765" t="inlineStr">
        <is>
          <t>2024-12-01</t>
        </is>
      </c>
      <c r="C3765" t="inlineStr">
        <is>
          <t>% sobre Receita Bruta</t>
        </is>
      </c>
      <c r="D3765" s="488" t="n">
        <v>-0.04</v>
      </c>
      <c r="E3765" t="inlineStr">
        <is>
          <t>12/2024</t>
        </is>
      </c>
    </row>
    <row r="3766">
      <c r="A3766" t="inlineStr">
        <is>
          <t>Love Cabaret</t>
        </is>
      </c>
      <c r="B3766" t="inlineStr">
        <is>
          <t>2024-12-01</t>
        </is>
      </c>
      <c r="C3766" t="inlineStr">
        <is>
          <t>(-) CAPEX (Investimentos)</t>
        </is>
      </c>
      <c r="D3766" s="488" t="n">
        <v>0</v>
      </c>
      <c r="E3766" t="inlineStr">
        <is>
          <t>12/2024</t>
        </is>
      </c>
    </row>
    <row r="3767">
      <c r="A3767" t="inlineStr">
        <is>
          <t>Love Cabaret</t>
        </is>
      </c>
      <c r="B3767" t="inlineStr">
        <is>
          <t>2024-12-01</t>
        </is>
      </c>
      <c r="C3767" t="inlineStr">
        <is>
          <t>Investimento - Construção - Obra</t>
        </is>
      </c>
      <c r="D3767" s="488" t="n">
        <v>0</v>
      </c>
      <c r="E3767" t="inlineStr">
        <is>
          <t>12/2024</t>
        </is>
      </c>
    </row>
    <row r="3768">
      <c r="A3768" t="inlineStr">
        <is>
          <t>Love Cabaret</t>
        </is>
      </c>
      <c r="B3768" t="inlineStr">
        <is>
          <t>2024-12-01</t>
        </is>
      </c>
      <c r="C3768" t="inlineStr">
        <is>
          <t>Investimento - Equipamentos</t>
        </is>
      </c>
      <c r="D3768" s="488" t="n">
        <v>0</v>
      </c>
      <c r="E3768" t="inlineStr">
        <is>
          <t>12/2024</t>
        </is>
      </c>
    </row>
    <row r="3769">
      <c r="A3769" t="inlineStr">
        <is>
          <t>Love Cabaret</t>
        </is>
      </c>
      <c r="B3769" t="inlineStr">
        <is>
          <t>2024-12-01</t>
        </is>
      </c>
      <c r="C3769" t="inlineStr">
        <is>
          <t>Investimento - Utensílios</t>
        </is>
      </c>
      <c r="D3769" s="488" t="n">
        <v>0</v>
      </c>
      <c r="E3769" t="inlineStr">
        <is>
          <t>12/2024</t>
        </is>
      </c>
    </row>
    <row r="3770">
      <c r="A3770" t="inlineStr">
        <is>
          <t>Love Cabaret</t>
        </is>
      </c>
      <c r="B3770" t="inlineStr">
        <is>
          <t>2024-12-01</t>
        </is>
      </c>
      <c r="C3770" t="inlineStr">
        <is>
          <t>Investimento - Mobiliário e Decoração</t>
        </is>
      </c>
      <c r="D3770" s="488" t="n">
        <v>0</v>
      </c>
      <c r="E3770" t="inlineStr">
        <is>
          <t>12/2024</t>
        </is>
      </c>
    </row>
    <row r="3771">
      <c r="A3771" t="inlineStr">
        <is>
          <t>Love Cabaret</t>
        </is>
      </c>
      <c r="B3771" t="inlineStr">
        <is>
          <t>2024-12-01</t>
        </is>
      </c>
      <c r="C3771" t="inlineStr">
        <is>
          <t>Investimento - Projetos</t>
        </is>
      </c>
      <c r="D3771" s="488" t="n">
        <v>0</v>
      </c>
      <c r="E3771" t="inlineStr">
        <is>
          <t>12/2024</t>
        </is>
      </c>
    </row>
    <row r="3772">
      <c r="A3772" t="inlineStr">
        <is>
          <t>Love Cabaret</t>
        </is>
      </c>
      <c r="B3772" t="inlineStr">
        <is>
          <t>2024-12-01</t>
        </is>
      </c>
      <c r="C3772" t="inlineStr">
        <is>
          <t>Investimento - Paisagismo</t>
        </is>
      </c>
      <c r="D3772" s="488" t="n">
        <v>0</v>
      </c>
      <c r="E3772" t="inlineStr">
        <is>
          <t>12/2024</t>
        </is>
      </c>
    </row>
    <row r="3773">
      <c r="A3773" t="inlineStr">
        <is>
          <t>Love Cabaret</t>
        </is>
      </c>
      <c r="B3773" t="inlineStr">
        <is>
          <t>2024-12-01</t>
        </is>
      </c>
      <c r="C3773" t="inlineStr">
        <is>
          <t>Investimento - Sistemas Gerais - Implantação</t>
        </is>
      </c>
      <c r="D3773" s="488" t="n">
        <v>0</v>
      </c>
      <c r="E3773" t="inlineStr">
        <is>
          <t>12/2024</t>
        </is>
      </c>
    </row>
    <row r="3774">
      <c r="A3774" t="inlineStr">
        <is>
          <t>Love Cabaret</t>
        </is>
      </c>
      <c r="B3774" t="inlineStr">
        <is>
          <t>2024-12-01</t>
        </is>
      </c>
      <c r="C3774" t="inlineStr">
        <is>
          <t>Investimento - Marketing</t>
        </is>
      </c>
      <c r="D3774" s="488" t="n">
        <v>0</v>
      </c>
      <c r="E3774" t="inlineStr">
        <is>
          <t>12/2024</t>
        </is>
      </c>
    </row>
    <row r="3775">
      <c r="A3775" t="inlineStr">
        <is>
          <t>Love Cabaret</t>
        </is>
      </c>
      <c r="B3775" t="inlineStr">
        <is>
          <t>2024-12-01</t>
        </is>
      </c>
      <c r="C3775" t="inlineStr">
        <is>
          <t>Investimento - Uniformes</t>
        </is>
      </c>
      <c r="D3775" s="488" t="n">
        <v>0</v>
      </c>
      <c r="E3775" t="inlineStr">
        <is>
          <t>12/2024</t>
        </is>
      </c>
    </row>
    <row r="3776">
      <c r="A3776" t="inlineStr">
        <is>
          <t>Love Cabaret</t>
        </is>
      </c>
      <c r="B3776" t="inlineStr">
        <is>
          <t>2024-12-01</t>
        </is>
      </c>
      <c r="C3776" t="inlineStr">
        <is>
          <t>Investimento - Despesas pré-operacionais</t>
        </is>
      </c>
      <c r="D3776" s="488" t="n">
        <v>0</v>
      </c>
      <c r="E3776" t="inlineStr">
        <is>
          <t>12/2024</t>
        </is>
      </c>
    </row>
    <row r="3777">
      <c r="A3777" t="inlineStr">
        <is>
          <t>Love Cabaret</t>
        </is>
      </c>
      <c r="B3777" t="inlineStr">
        <is>
          <t>2024-12-01</t>
        </is>
      </c>
      <c r="C3777" t="inlineStr">
        <is>
          <t>Investimento - Taxa de Licença</t>
        </is>
      </c>
      <c r="D3777" s="488" t="n">
        <v>0</v>
      </c>
      <c r="E3777" t="inlineStr">
        <is>
          <t>12/2024</t>
        </is>
      </c>
    </row>
    <row r="3778">
      <c r="A3778" t="inlineStr">
        <is>
          <t>Love Cabaret</t>
        </is>
      </c>
      <c r="B3778" t="inlineStr">
        <is>
          <t>2024-12-01</t>
        </is>
      </c>
      <c r="C3778" t="inlineStr">
        <is>
          <t>Investimento - Outros luvas</t>
        </is>
      </c>
      <c r="D3778" s="488" t="n">
        <v>0</v>
      </c>
      <c r="E3778" t="inlineStr">
        <is>
          <t>12/2024</t>
        </is>
      </c>
    </row>
    <row r="3779">
      <c r="A3779" t="inlineStr">
        <is>
          <t>Love Cabaret</t>
        </is>
      </c>
      <c r="B3779" t="inlineStr">
        <is>
          <t>2024-12-01</t>
        </is>
      </c>
      <c r="C3779" t="inlineStr">
        <is>
          <t>Investimento - Ativos AMBEV</t>
        </is>
      </c>
      <c r="D3779" s="488" t="n">
        <v>0</v>
      </c>
      <c r="E3779" t="inlineStr">
        <is>
          <t>12/2024</t>
        </is>
      </c>
    </row>
    <row r="3780">
      <c r="A3780" t="inlineStr">
        <is>
          <t>Love Cabaret</t>
        </is>
      </c>
      <c r="B3780" t="inlineStr">
        <is>
          <t>2024-12-01</t>
        </is>
      </c>
      <c r="C3780" t="inlineStr">
        <is>
          <t>Investimento - Estrutura Chopp - Balcão</t>
        </is>
      </c>
      <c r="D3780" s="488" t="n">
        <v>0</v>
      </c>
      <c r="E3780" t="inlineStr">
        <is>
          <t>12/2024</t>
        </is>
      </c>
    </row>
    <row r="3781">
      <c r="A3781" t="inlineStr">
        <is>
          <t>Love Cabaret</t>
        </is>
      </c>
      <c r="B3781" t="inlineStr">
        <is>
          <t>2024-12-01</t>
        </is>
      </c>
      <c r="C3781" t="inlineStr">
        <is>
          <t>Investimento - Estrutura Chopp - Camara Refrigerada</t>
        </is>
      </c>
      <c r="D3781" s="488" t="n">
        <v>0</v>
      </c>
      <c r="E3781" t="inlineStr">
        <is>
          <t>12/2024</t>
        </is>
      </c>
    </row>
    <row r="3782">
      <c r="A3782" t="inlineStr">
        <is>
          <t>Love Cabaret</t>
        </is>
      </c>
      <c r="B3782" t="inlineStr">
        <is>
          <t>2024-12-01</t>
        </is>
      </c>
      <c r="C3782" t="inlineStr">
        <is>
          <t>Investimento - Estrutura Chopp - Chopeira</t>
        </is>
      </c>
      <c r="D3782" s="488" t="n">
        <v>0</v>
      </c>
      <c r="E3782" t="inlineStr">
        <is>
          <t>12/2024</t>
        </is>
      </c>
    </row>
    <row r="3783">
      <c r="A3783" t="inlineStr">
        <is>
          <t>Love Cabaret</t>
        </is>
      </c>
      <c r="B3783" t="inlineStr">
        <is>
          <t>2024-12-01</t>
        </is>
      </c>
      <c r="C3783" t="inlineStr">
        <is>
          <t>(+/-) Outras variações no fluxo de caixa</t>
        </is>
      </c>
      <c r="D3783" s="488" t="n">
        <v>0</v>
      </c>
      <c r="E3783" t="inlineStr">
        <is>
          <t>12/2024</t>
        </is>
      </c>
    </row>
    <row r="3784">
      <c r="A3784" t="inlineStr">
        <is>
          <t>Love Cabaret</t>
        </is>
      </c>
      <c r="B3784" t="inlineStr">
        <is>
          <t>2024-12-01</t>
        </is>
      </c>
      <c r="C3784" t="inlineStr">
        <is>
          <t>Remuneração Variável</t>
        </is>
      </c>
      <c r="D3784" s="488" t="n">
        <v>0</v>
      </c>
      <c r="E3784" t="inlineStr">
        <is>
          <t>12/2024</t>
        </is>
      </c>
    </row>
    <row r="3785">
      <c r="A3785" t="inlineStr">
        <is>
          <t>Love Cabaret</t>
        </is>
      </c>
      <c r="B3785" t="inlineStr">
        <is>
          <t>2024-12-01</t>
        </is>
      </c>
      <c r="C3785" t="inlineStr">
        <is>
          <t>Dividendos</t>
        </is>
      </c>
      <c r="D3785" s="488" t="n">
        <v>0</v>
      </c>
      <c r="E3785" t="inlineStr">
        <is>
          <t>12/2024</t>
        </is>
      </c>
    </row>
    <row r="3786">
      <c r="A3786" t="inlineStr">
        <is>
          <t>Love Cabaret</t>
        </is>
      </c>
      <c r="B3786" t="inlineStr">
        <is>
          <t>2024-12-01</t>
        </is>
      </c>
      <c r="C3786" t="inlineStr">
        <is>
          <t>Endividamento Geral</t>
        </is>
      </c>
      <c r="D3786" s="488" t="n">
        <v>0</v>
      </c>
      <c r="E3786" t="inlineStr">
        <is>
          <t>12/2024</t>
        </is>
      </c>
    </row>
    <row r="3787">
      <c r="A3787" t="inlineStr">
        <is>
          <t>Love Cabaret</t>
        </is>
      </c>
      <c r="B3787" t="inlineStr">
        <is>
          <t>2024-12-01</t>
        </is>
      </c>
      <c r="C3787" t="inlineStr">
        <is>
          <t>Processo Judicial</t>
        </is>
      </c>
      <c r="D3787" s="488" t="n">
        <v>0</v>
      </c>
      <c r="E3787" t="inlineStr">
        <is>
          <t>12/2024</t>
        </is>
      </c>
    </row>
    <row r="3788">
      <c r="A3788" t="inlineStr">
        <is>
          <t>Love Cabaret</t>
        </is>
      </c>
      <c r="B3788" t="inlineStr">
        <is>
          <t>2024-12-01</t>
        </is>
      </c>
      <c r="C3788" t="inlineStr">
        <is>
          <t>Processo Civil</t>
        </is>
      </c>
      <c r="D3788" s="488" t="n">
        <v>0</v>
      </c>
      <c r="E3788" t="inlineStr">
        <is>
          <t>12/2024</t>
        </is>
      </c>
    </row>
    <row r="3789">
      <c r="A3789" t="inlineStr">
        <is>
          <t>Love Cabaret</t>
        </is>
      </c>
      <c r="B3789" t="inlineStr">
        <is>
          <t>2024-12-01</t>
        </is>
      </c>
      <c r="C3789" t="inlineStr">
        <is>
          <t>Recurso Processual</t>
        </is>
      </c>
      <c r="D3789" s="488" t="n">
        <v>0</v>
      </c>
      <c r="E3789" t="inlineStr">
        <is>
          <t>12/2024</t>
        </is>
      </c>
    </row>
    <row r="3790">
      <c r="A3790" t="inlineStr">
        <is>
          <t>Love Cabaret</t>
        </is>
      </c>
      <c r="B3790" t="inlineStr">
        <is>
          <t>2024-12-01</t>
        </is>
      </c>
      <c r="C3790" t="inlineStr">
        <is>
          <t>Empréstimos Gerais</t>
        </is>
      </c>
      <c r="D3790" s="488" t="n">
        <v>0</v>
      </c>
      <c r="E3790" t="inlineStr">
        <is>
          <t>12/2024</t>
        </is>
      </c>
    </row>
    <row r="3791">
      <c r="A3791" t="inlineStr">
        <is>
          <t>Love Cabaret</t>
        </is>
      </c>
      <c r="B3791" t="inlineStr">
        <is>
          <t>2024-12-01</t>
        </is>
      </c>
      <c r="C3791" t="inlineStr">
        <is>
          <t>Total - Variações s/ Resultado Líquido</t>
        </is>
      </c>
      <c r="D3791" s="488" t="n">
        <v>0</v>
      </c>
      <c r="E3791" t="inlineStr">
        <is>
          <t>12/2024</t>
        </is>
      </c>
    </row>
    <row r="3792">
      <c r="A3792" t="inlineStr">
        <is>
          <t>Love Cabaret</t>
        </is>
      </c>
      <c r="B3792" t="inlineStr">
        <is>
          <t>2024-12-01</t>
        </is>
      </c>
      <c r="C3792" t="inlineStr">
        <is>
          <t>FCF</t>
        </is>
      </c>
      <c r="D3792" s="488" t="n">
        <v>0</v>
      </c>
      <c r="E3792" t="inlineStr">
        <is>
          <t>12/2024</t>
        </is>
      </c>
    </row>
    <row r="3793">
      <c r="A3793" t="inlineStr">
        <is>
          <t>Love Cabaret</t>
        </is>
      </c>
      <c r="B3793" t="inlineStr">
        <is>
          <t>2024-12-01</t>
        </is>
      </c>
      <c r="C3793" t="inlineStr">
        <is>
          <t>Saldo Operacional</t>
        </is>
      </c>
      <c r="D3793" s="488" t="n">
        <v>0</v>
      </c>
      <c r="E3793" t="inlineStr">
        <is>
          <t>12/2024</t>
        </is>
      </c>
    </row>
    <row r="3794">
      <c r="A3794" t="inlineStr">
        <is>
          <t>Love Cabaret</t>
        </is>
      </c>
      <c r="B3794" t="inlineStr">
        <is>
          <t>ANO/2024</t>
        </is>
      </c>
      <c r="C3794" t="inlineStr">
        <is>
          <t>FATURAMENTO BRUTO</t>
        </is>
      </c>
      <c r="D3794" s="488" t="n">
        <v>7152512.83</v>
      </c>
      <c r="E3794" t="inlineStr">
        <is>
          <t>ANO/2024</t>
        </is>
      </c>
    </row>
    <row r="3795">
      <c r="A3795" t="inlineStr">
        <is>
          <t>Love Cabaret</t>
        </is>
      </c>
      <c r="B3795" t="inlineStr">
        <is>
          <t>ANO/2024</t>
        </is>
      </c>
      <c r="C3795" t="inlineStr">
        <is>
          <t>Alimentação</t>
        </is>
      </c>
      <c r="D3795" s="488" t="n">
        <v>990750.95</v>
      </c>
      <c r="E3795" t="inlineStr">
        <is>
          <t>ANO/2024</t>
        </is>
      </c>
    </row>
    <row r="3796">
      <c r="A3796" t="inlineStr">
        <is>
          <t>Love Cabaret</t>
        </is>
      </c>
      <c r="B3796" t="inlineStr">
        <is>
          <t>ANO/2024</t>
        </is>
      </c>
      <c r="C3796" t="inlineStr">
        <is>
          <t>Bebida</t>
        </is>
      </c>
      <c r="D3796" s="488" t="n">
        <v>2586551.03</v>
      </c>
      <c r="E3796" t="inlineStr">
        <is>
          <t>ANO/2024</t>
        </is>
      </c>
    </row>
    <row r="3797">
      <c r="A3797" t="inlineStr">
        <is>
          <t>Love Cabaret</t>
        </is>
      </c>
      <c r="B3797" t="inlineStr">
        <is>
          <t>ANO/2024</t>
        </is>
      </c>
      <c r="C3797" t="inlineStr">
        <is>
          <t>Artístico (couvert/shows)</t>
        </is>
      </c>
      <c r="D3797" s="488" t="n">
        <v>1663444.73</v>
      </c>
      <c r="E3797" t="inlineStr">
        <is>
          <t>ANO/2024</t>
        </is>
      </c>
    </row>
    <row r="3798">
      <c r="A3798" t="inlineStr">
        <is>
          <t>Love Cabaret</t>
        </is>
      </c>
      <c r="B3798" t="inlineStr">
        <is>
          <t>ANO/2024</t>
        </is>
      </c>
      <c r="C3798" t="inlineStr">
        <is>
          <t>Gifts</t>
        </is>
      </c>
      <c r="D3798" s="488" t="n">
        <v>504.9</v>
      </c>
      <c r="E3798" t="inlineStr">
        <is>
          <t>ANO/2024</t>
        </is>
      </c>
    </row>
    <row r="3799">
      <c r="A3799" t="inlineStr">
        <is>
          <t>Love Cabaret</t>
        </is>
      </c>
      <c r="B3799" t="inlineStr">
        <is>
          <t>ANO/2024</t>
        </is>
      </c>
      <c r="C3799" t="inlineStr">
        <is>
          <t>Serviço</t>
        </is>
      </c>
      <c r="D3799" s="488" t="n">
        <v>436717.87</v>
      </c>
      <c r="E3799" t="inlineStr">
        <is>
          <t>ANO/2024</t>
        </is>
      </c>
    </row>
    <row r="3800">
      <c r="A3800" t="inlineStr">
        <is>
          <t>Love Cabaret</t>
        </is>
      </c>
      <c r="B3800" t="inlineStr">
        <is>
          <t>ANO/2024</t>
        </is>
      </c>
      <c r="C3800" t="inlineStr">
        <is>
          <t>Eventos A&amp;B</t>
        </is>
      </c>
      <c r="D3800" s="488" t="n">
        <v>686052.03</v>
      </c>
      <c r="E3800" t="inlineStr">
        <is>
          <t>ANO/2024</t>
        </is>
      </c>
    </row>
    <row r="3801">
      <c r="A3801" t="inlineStr">
        <is>
          <t>Love Cabaret</t>
        </is>
      </c>
      <c r="B3801" t="inlineStr">
        <is>
          <t>ANO/2024</t>
        </is>
      </c>
      <c r="C3801" t="inlineStr">
        <is>
          <t>Eventos Couvert</t>
        </is>
      </c>
      <c r="D3801" s="488" t="n">
        <v>130612</v>
      </c>
      <c r="E3801" t="inlineStr">
        <is>
          <t>ANO/2024</t>
        </is>
      </c>
    </row>
    <row r="3802">
      <c r="A3802" t="inlineStr">
        <is>
          <t>Love Cabaret</t>
        </is>
      </c>
      <c r="B3802" t="inlineStr">
        <is>
          <t>ANO/2024</t>
        </is>
      </c>
      <c r="C3802" t="inlineStr">
        <is>
          <t>Eventos Locações</t>
        </is>
      </c>
      <c r="D3802" s="488" t="n">
        <v>293772.32</v>
      </c>
      <c r="E3802" t="inlineStr">
        <is>
          <t>ANO/2024</t>
        </is>
      </c>
    </row>
    <row r="3803">
      <c r="A3803" t="inlineStr">
        <is>
          <t>Love Cabaret</t>
        </is>
      </c>
      <c r="B3803" t="inlineStr">
        <is>
          <t>ANO/2024</t>
        </is>
      </c>
      <c r="C3803" t="inlineStr">
        <is>
          <t>Eventos Rebate Fornecedores</t>
        </is>
      </c>
      <c r="D3803" s="488" t="n">
        <v>0</v>
      </c>
      <c r="E3803" t="inlineStr">
        <is>
          <t>ANO/2024</t>
        </is>
      </c>
    </row>
    <row r="3804">
      <c r="A3804" t="inlineStr">
        <is>
          <t>Love Cabaret</t>
        </is>
      </c>
      <c r="B3804" t="inlineStr">
        <is>
          <t>ANO/2024</t>
        </is>
      </c>
      <c r="C3804" t="inlineStr">
        <is>
          <t>Delivery</t>
        </is>
      </c>
      <c r="D3804" s="488" t="n">
        <v>0</v>
      </c>
      <c r="E3804" t="inlineStr">
        <is>
          <t>ANO/2024</t>
        </is>
      </c>
    </row>
    <row r="3805">
      <c r="A3805" t="inlineStr">
        <is>
          <t>Love Cabaret</t>
        </is>
      </c>
      <c r="B3805" t="inlineStr">
        <is>
          <t>ANO/2024</t>
        </is>
      </c>
      <c r="C3805" t="inlineStr">
        <is>
          <t>Outras Receitas</t>
        </is>
      </c>
      <c r="D3805" s="488" t="n">
        <v>364107</v>
      </c>
      <c r="E3805" t="inlineStr">
        <is>
          <t>ANO/2024</t>
        </is>
      </c>
    </row>
    <row r="3806">
      <c r="A3806" t="inlineStr">
        <is>
          <t>Love Cabaret</t>
        </is>
      </c>
      <c r="B3806" t="inlineStr">
        <is>
          <t>ANO/2024</t>
        </is>
      </c>
      <c r="C3806" t="inlineStr">
        <is>
          <t>(-) Desconto sobre Venda</t>
        </is>
      </c>
      <c r="D3806" s="488" t="n">
        <v>-175370.52</v>
      </c>
      <c r="E3806" t="inlineStr">
        <is>
          <t>ANO/2024</t>
        </is>
      </c>
    </row>
    <row r="3807">
      <c r="A3807" t="inlineStr">
        <is>
          <t>Love Cabaret</t>
        </is>
      </c>
      <c r="B3807" t="inlineStr">
        <is>
          <t>ANO/2024</t>
        </is>
      </c>
      <c r="C3807" t="inlineStr">
        <is>
          <t>Descontos - Operação</t>
        </is>
      </c>
      <c r="D3807" s="488" t="n">
        <v>-175370.52</v>
      </c>
      <c r="E3807" t="inlineStr">
        <is>
          <t>ANO/2024</t>
        </is>
      </c>
    </row>
    <row r="3808">
      <c r="A3808" t="inlineStr">
        <is>
          <t>Love Cabaret</t>
        </is>
      </c>
      <c r="B3808" t="inlineStr">
        <is>
          <t>ANO/2024</t>
        </is>
      </c>
      <c r="C3808" t="inlineStr">
        <is>
          <t>Desconto - Alimentação Escritório</t>
        </is>
      </c>
      <c r="D3808" s="488" t="n">
        <v>0</v>
      </c>
      <c r="E3808" t="inlineStr">
        <is>
          <t>ANO/2024</t>
        </is>
      </c>
    </row>
    <row r="3809">
      <c r="A3809" t="inlineStr">
        <is>
          <t>Love Cabaret</t>
        </is>
      </c>
      <c r="B3809" t="inlineStr">
        <is>
          <t>ANO/2024</t>
        </is>
      </c>
      <c r="C3809" t="inlineStr">
        <is>
          <t>Descontos - Marketing</t>
        </is>
      </c>
      <c r="D3809" s="488" t="n">
        <v>0</v>
      </c>
      <c r="E3809" t="inlineStr">
        <is>
          <t>ANO/2024</t>
        </is>
      </c>
    </row>
    <row r="3810">
      <c r="A3810" t="inlineStr">
        <is>
          <t>Love Cabaret</t>
        </is>
      </c>
      <c r="B3810" t="inlineStr">
        <is>
          <t>ANO/2024</t>
        </is>
      </c>
      <c r="C3810" t="inlineStr">
        <is>
          <t>% sobre Receita Bruta</t>
        </is>
      </c>
      <c r="D3810" s="488" t="n">
        <v>-0.02</v>
      </c>
      <c r="E3810" t="inlineStr">
        <is>
          <t>ANO/2024</t>
        </is>
      </c>
    </row>
    <row r="3811">
      <c r="A3811" t="inlineStr">
        <is>
          <t>Love Cabaret</t>
        </is>
      </c>
      <c r="B3811" t="inlineStr">
        <is>
          <t>ANO/2024</t>
        </is>
      </c>
      <c r="C3811" t="inlineStr">
        <is>
          <t>(-) Impostos sobre Venda</t>
        </is>
      </c>
      <c r="D3811" s="488" t="n">
        <v>-525856.98</v>
      </c>
      <c r="E3811" t="inlineStr">
        <is>
          <t>ANO/2024</t>
        </is>
      </c>
    </row>
    <row r="3812">
      <c r="A3812" t="inlineStr">
        <is>
          <t>Love Cabaret</t>
        </is>
      </c>
      <c r="B3812" t="inlineStr">
        <is>
          <t>ANO/2024</t>
        </is>
      </c>
      <c r="C3812" t="inlineStr">
        <is>
          <t>PIS / COFINS</t>
        </is>
      </c>
      <c r="D3812" s="488" t="n">
        <v>-244658.69</v>
      </c>
      <c r="E3812" t="inlineStr">
        <is>
          <t>ANO/2024</t>
        </is>
      </c>
    </row>
    <row r="3813">
      <c r="A3813" t="inlineStr">
        <is>
          <t>Love Cabaret</t>
        </is>
      </c>
      <c r="B3813" t="inlineStr">
        <is>
          <t>ANO/2024</t>
        </is>
      </c>
      <c r="C3813" t="inlineStr">
        <is>
          <t>ICMS</t>
        </is>
      </c>
      <c r="D3813" s="488" t="n">
        <v>-151449.41</v>
      </c>
      <c r="E3813" t="inlineStr">
        <is>
          <t>ANO/2024</t>
        </is>
      </c>
    </row>
    <row r="3814">
      <c r="A3814" t="inlineStr">
        <is>
          <t>Love Cabaret</t>
        </is>
      </c>
      <c r="B3814" t="inlineStr">
        <is>
          <t>ANO/2024</t>
        </is>
      </c>
      <c r="C3814" t="inlineStr">
        <is>
          <t>ISS</t>
        </is>
      </c>
      <c r="D3814" s="488" t="n">
        <v>-129748.88</v>
      </c>
      <c r="E3814" t="inlineStr">
        <is>
          <t>ANO/2024</t>
        </is>
      </c>
    </row>
    <row r="3815">
      <c r="A3815" t="inlineStr">
        <is>
          <t>Love Cabaret</t>
        </is>
      </c>
      <c r="B3815" t="inlineStr">
        <is>
          <t>ANO/2024</t>
        </is>
      </c>
      <c r="C3815" t="inlineStr">
        <is>
          <t>RECEITA LÍQUIDA</t>
        </is>
      </c>
      <c r="D3815" s="488" t="n">
        <v>6451285.33</v>
      </c>
      <c r="E3815" t="inlineStr">
        <is>
          <t>ANO/2024</t>
        </is>
      </c>
    </row>
    <row r="3816">
      <c r="A3816" t="inlineStr">
        <is>
          <t>Love Cabaret</t>
        </is>
      </c>
      <c r="B3816" t="inlineStr">
        <is>
          <t>ANO/2024</t>
        </is>
      </c>
      <c r="C3816" t="inlineStr">
        <is>
          <t>(-) Custo Mercadoria Vendida</t>
        </is>
      </c>
      <c r="D3816" s="488" t="n">
        <v>-1094887.82</v>
      </c>
      <c r="E3816" t="inlineStr">
        <is>
          <t>ANO/2024</t>
        </is>
      </c>
    </row>
    <row r="3817">
      <c r="A3817" t="inlineStr">
        <is>
          <t>Love Cabaret</t>
        </is>
      </c>
      <c r="B3817" t="inlineStr">
        <is>
          <t>ANO/2024</t>
        </is>
      </c>
      <c r="C3817" t="inlineStr">
        <is>
          <t>Alimentação D</t>
        </is>
      </c>
      <c r="D3817" s="488" t="n">
        <v>-319900.39</v>
      </c>
      <c r="E3817" t="inlineStr">
        <is>
          <t>ANO/2024</t>
        </is>
      </c>
    </row>
    <row r="3818">
      <c r="A3818" t="inlineStr">
        <is>
          <t>Love Cabaret</t>
        </is>
      </c>
      <c r="B3818" t="inlineStr">
        <is>
          <t>ANO/2024</t>
        </is>
      </c>
      <c r="C3818" t="inlineStr">
        <is>
          <t>Bebida D</t>
        </is>
      </c>
      <c r="D3818" s="488" t="n">
        <v>-774987.4300000001</v>
      </c>
      <c r="E3818" t="inlineStr">
        <is>
          <t>ANO/2024</t>
        </is>
      </c>
    </row>
    <row r="3819">
      <c r="A3819" t="inlineStr">
        <is>
          <t>Love Cabaret</t>
        </is>
      </c>
      <c r="B3819" t="inlineStr">
        <is>
          <t>ANO/2024</t>
        </is>
      </c>
      <c r="C3819" t="inlineStr">
        <is>
          <t>Embalagens</t>
        </is>
      </c>
      <c r="D3819" s="488" t="n">
        <v>0</v>
      </c>
      <c r="E3819" t="inlineStr">
        <is>
          <t>ANO/2024</t>
        </is>
      </c>
    </row>
    <row r="3820">
      <c r="A3820" t="inlineStr">
        <is>
          <t>Love Cabaret</t>
        </is>
      </c>
      <c r="B3820" t="inlineStr">
        <is>
          <t>ANO/2024</t>
        </is>
      </c>
      <c r="C3820" t="inlineStr">
        <is>
          <t>Eventos A&amp;B</t>
        </is>
      </c>
      <c r="D3820" s="488" t="n">
        <v>0</v>
      </c>
      <c r="E3820" t="inlineStr">
        <is>
          <t>ANO/2024</t>
        </is>
      </c>
    </row>
    <row r="3821">
      <c r="A3821" t="inlineStr">
        <is>
          <t>Love Cabaret</t>
        </is>
      </c>
      <c r="B3821" t="inlineStr">
        <is>
          <t>ANO/2024</t>
        </is>
      </c>
      <c r="C3821" t="inlineStr">
        <is>
          <t>% sobre Receita Bruta de A&amp;B</t>
        </is>
      </c>
      <c r="D3821" s="488" t="n">
        <v>-0.26</v>
      </c>
      <c r="E3821" t="inlineStr">
        <is>
          <t>ANO/2024</t>
        </is>
      </c>
    </row>
    <row r="3822">
      <c r="A3822" t="inlineStr">
        <is>
          <t>Love Cabaret</t>
        </is>
      </c>
      <c r="B3822" t="inlineStr">
        <is>
          <t>ANO/2024</t>
        </is>
      </c>
      <c r="C3822" t="inlineStr">
        <is>
          <t>% sobre Receita Líquida</t>
        </is>
      </c>
      <c r="D3822" s="488" t="n">
        <v>-0.17</v>
      </c>
      <c r="E3822" t="inlineStr">
        <is>
          <t>ANO/2024</t>
        </is>
      </c>
    </row>
    <row r="3823">
      <c r="A3823" t="inlineStr">
        <is>
          <t>Love Cabaret</t>
        </is>
      </c>
      <c r="B3823" t="inlineStr">
        <is>
          <t>ANO/2024</t>
        </is>
      </c>
      <c r="C3823" t="inlineStr">
        <is>
          <t>(-) Custos Artístico Geral</t>
        </is>
      </c>
      <c r="D3823" s="488" t="n">
        <v>-1284651.6</v>
      </c>
      <c r="E3823" t="inlineStr">
        <is>
          <t>ANO/2024</t>
        </is>
      </c>
    </row>
    <row r="3824">
      <c r="A3824" t="inlineStr">
        <is>
          <t>Love Cabaret</t>
        </is>
      </c>
      <c r="B3824" t="inlineStr">
        <is>
          <t>ANO/2024</t>
        </is>
      </c>
      <c r="C3824" t="inlineStr">
        <is>
          <t>Custos Artístico</t>
        </is>
      </c>
      <c r="D3824" s="488" t="n">
        <v>-851459.5600000001</v>
      </c>
      <c r="E3824" t="inlineStr">
        <is>
          <t>ANO/2024</t>
        </is>
      </c>
    </row>
    <row r="3825">
      <c r="A3825" t="inlineStr">
        <is>
          <t>Love Cabaret</t>
        </is>
      </c>
      <c r="B3825" t="inlineStr">
        <is>
          <t>ANO/2024</t>
        </is>
      </c>
      <c r="C3825" t="inlineStr">
        <is>
          <t>Cachê de Músicos e Artistas</t>
        </is>
      </c>
      <c r="D3825" s="488" t="n">
        <v>-814299.53</v>
      </c>
      <c r="E3825" t="inlineStr">
        <is>
          <t>ANO/2024</t>
        </is>
      </c>
    </row>
    <row r="3826">
      <c r="A3826" t="inlineStr">
        <is>
          <t>Love Cabaret</t>
        </is>
      </c>
      <c r="B3826" t="inlineStr">
        <is>
          <t>ANO/2024</t>
        </is>
      </c>
      <c r="C3826" t="inlineStr">
        <is>
          <t>Alimentação e Transporte</t>
        </is>
      </c>
      <c r="D3826" s="488" t="n">
        <v>-37160.03</v>
      </c>
      <c r="E3826" t="inlineStr">
        <is>
          <t>ANO/2024</t>
        </is>
      </c>
    </row>
    <row r="3827">
      <c r="A3827" t="inlineStr">
        <is>
          <t>Love Cabaret</t>
        </is>
      </c>
      <c r="B3827" t="inlineStr">
        <is>
          <t>ANO/2024</t>
        </is>
      </c>
      <c r="C3827" t="inlineStr">
        <is>
          <t>Viagens e Estadias</t>
        </is>
      </c>
      <c r="D3827" s="488" t="n">
        <v>0</v>
      </c>
      <c r="E3827" t="inlineStr">
        <is>
          <t>ANO/2024</t>
        </is>
      </c>
    </row>
    <row r="3828">
      <c r="A3828" t="inlineStr">
        <is>
          <t>Love Cabaret</t>
        </is>
      </c>
      <c r="B3828" t="inlineStr">
        <is>
          <t>ANO/2024</t>
        </is>
      </c>
      <c r="C3828" t="inlineStr">
        <is>
          <t>Taxas e Licenças - Artístico</t>
        </is>
      </c>
      <c r="D3828" s="488" t="n">
        <v>0</v>
      </c>
      <c r="E3828" t="inlineStr">
        <is>
          <t>ANO/2024</t>
        </is>
      </c>
    </row>
    <row r="3829">
      <c r="A3829" t="inlineStr">
        <is>
          <t>Love Cabaret</t>
        </is>
      </c>
      <c r="B3829" t="inlineStr">
        <is>
          <t>ANO/2024</t>
        </is>
      </c>
      <c r="C3829" t="inlineStr">
        <is>
          <t>MDO Terceirizada - Artístico</t>
        </is>
      </c>
      <c r="D3829" s="488" t="n">
        <v>0</v>
      </c>
      <c r="E3829" t="inlineStr">
        <is>
          <t>ANO/2024</t>
        </is>
      </c>
    </row>
    <row r="3830">
      <c r="A3830" t="inlineStr">
        <is>
          <t>Love Cabaret</t>
        </is>
      </c>
      <c r="B3830" t="inlineStr">
        <is>
          <t>ANO/2024</t>
        </is>
      </c>
      <c r="C3830" t="inlineStr">
        <is>
          <t>Custos Ténico de Som</t>
        </is>
      </c>
      <c r="D3830" s="488" t="n">
        <v>-433192.04</v>
      </c>
      <c r="E3830" t="inlineStr">
        <is>
          <t>ANO/2024</t>
        </is>
      </c>
    </row>
    <row r="3831">
      <c r="A3831" t="inlineStr">
        <is>
          <t>Love Cabaret</t>
        </is>
      </c>
      <c r="B3831" t="inlineStr">
        <is>
          <t>ANO/2024</t>
        </is>
      </c>
      <c r="C3831" t="inlineStr">
        <is>
          <t>Técnico de Som / Luz</t>
        </is>
      </c>
      <c r="D3831" s="488" t="n">
        <v>-283033.34</v>
      </c>
      <c r="E3831" t="inlineStr">
        <is>
          <t>ANO/2024</t>
        </is>
      </c>
    </row>
    <row r="3832">
      <c r="A3832" t="inlineStr">
        <is>
          <t>Love Cabaret</t>
        </is>
      </c>
      <c r="B3832" t="inlineStr">
        <is>
          <t>ANO/2024</t>
        </is>
      </c>
      <c r="C3832" t="inlineStr">
        <is>
          <t>Locação de Equipamentos Fixo</t>
        </is>
      </c>
      <c r="D3832" s="488" t="n">
        <v>-121827</v>
      </c>
      <c r="E3832" t="inlineStr">
        <is>
          <t>ANO/2024</t>
        </is>
      </c>
    </row>
    <row r="3833">
      <c r="A3833" t="inlineStr">
        <is>
          <t>Love Cabaret</t>
        </is>
      </c>
      <c r="B3833" t="inlineStr">
        <is>
          <t>ANO/2024</t>
        </is>
      </c>
      <c r="C3833" t="inlineStr">
        <is>
          <t>Locação de Equipamentos Variável</t>
        </is>
      </c>
      <c r="D3833" s="488" t="n">
        <v>-28331.7</v>
      </c>
      <c r="E3833" t="inlineStr">
        <is>
          <t>ANO/2024</t>
        </is>
      </c>
    </row>
    <row r="3834">
      <c r="A3834" t="inlineStr">
        <is>
          <t>Love Cabaret</t>
        </is>
      </c>
      <c r="B3834" t="inlineStr">
        <is>
          <t>ANO/2024</t>
        </is>
      </c>
      <c r="C3834" t="inlineStr">
        <is>
          <t>% sobre Receita Artístico</t>
        </is>
      </c>
      <c r="D3834" s="488" t="n">
        <v>-0.77</v>
      </c>
      <c r="E3834" t="inlineStr">
        <is>
          <t>ANO/2024</t>
        </is>
      </c>
    </row>
    <row r="3835">
      <c r="A3835" t="inlineStr">
        <is>
          <t>Love Cabaret</t>
        </is>
      </c>
      <c r="B3835" t="inlineStr">
        <is>
          <t>ANO/2024</t>
        </is>
      </c>
      <c r="C3835" t="inlineStr">
        <is>
          <t>% sobre Receita Bruta</t>
        </is>
      </c>
      <c r="D3835" s="488" t="n">
        <v>-0.18</v>
      </c>
      <c r="E3835" t="inlineStr">
        <is>
          <t>ANO/2024</t>
        </is>
      </c>
    </row>
    <row r="3836">
      <c r="A3836" t="inlineStr">
        <is>
          <t>Love Cabaret</t>
        </is>
      </c>
      <c r="B3836" t="inlineStr">
        <is>
          <t>ANO/2024</t>
        </is>
      </c>
      <c r="C3836" t="inlineStr">
        <is>
          <t>(-) Custos Eventos</t>
        </is>
      </c>
      <c r="D3836" s="488" t="n">
        <v>-62103.58</v>
      </c>
      <c r="E3836" t="inlineStr">
        <is>
          <t>ANO/2024</t>
        </is>
      </c>
    </row>
    <row r="3837">
      <c r="A3837" t="inlineStr">
        <is>
          <t>Love Cabaret</t>
        </is>
      </c>
      <c r="B3837" t="inlineStr">
        <is>
          <t>ANO/2024</t>
        </is>
      </c>
      <c r="C3837" t="inlineStr">
        <is>
          <t>MDO</t>
        </is>
      </c>
      <c r="D3837" s="488" t="n">
        <v>-14472.51</v>
      </c>
      <c r="E3837" t="inlineStr">
        <is>
          <t>ANO/2024</t>
        </is>
      </c>
    </row>
    <row r="3838">
      <c r="A3838" t="inlineStr">
        <is>
          <t>Love Cabaret</t>
        </is>
      </c>
      <c r="B3838" t="inlineStr">
        <is>
          <t>ANO/2024</t>
        </is>
      </c>
      <c r="C3838" t="inlineStr">
        <is>
          <t>MDO Terceirizada - Eventos</t>
        </is>
      </c>
      <c r="D3838" s="488" t="n">
        <v>0</v>
      </c>
      <c r="E3838" t="inlineStr">
        <is>
          <t>ANO/2024</t>
        </is>
      </c>
    </row>
    <row r="3839">
      <c r="A3839" t="inlineStr">
        <is>
          <t>Love Cabaret</t>
        </is>
      </c>
      <c r="B3839" t="inlineStr">
        <is>
          <t>ANO/2024</t>
        </is>
      </c>
      <c r="C3839" t="inlineStr">
        <is>
          <t>Comissões de Vendas - Eventos</t>
        </is>
      </c>
      <c r="D3839" s="488" t="n">
        <v>-14472.51</v>
      </c>
      <c r="E3839" t="inlineStr">
        <is>
          <t>ANO/2024</t>
        </is>
      </c>
    </row>
    <row r="3840">
      <c r="A3840" t="inlineStr">
        <is>
          <t>Love Cabaret</t>
        </is>
      </c>
      <c r="B3840" t="inlineStr">
        <is>
          <t>ANO/2024</t>
        </is>
      </c>
      <c r="C3840" t="inlineStr">
        <is>
          <t>Serviços de Terceiros - Eventos</t>
        </is>
      </c>
      <c r="D3840" s="488" t="n">
        <v>-10120</v>
      </c>
      <c r="E3840" t="inlineStr">
        <is>
          <t>ANO/2024</t>
        </is>
      </c>
    </row>
    <row r="3841">
      <c r="A3841" t="inlineStr">
        <is>
          <t>Love Cabaret</t>
        </is>
      </c>
      <c r="B3841" t="inlineStr">
        <is>
          <t>ANO/2024</t>
        </is>
      </c>
      <c r="C3841" t="inlineStr">
        <is>
          <t>Serviços Terceirizados - Eventos</t>
        </is>
      </c>
      <c r="D3841" s="488" t="n">
        <v>-10120</v>
      </c>
      <c r="E3841" t="inlineStr">
        <is>
          <t>ANO/2024</t>
        </is>
      </c>
    </row>
    <row r="3842">
      <c r="A3842" t="inlineStr">
        <is>
          <t>Love Cabaret</t>
        </is>
      </c>
      <c r="B3842" t="inlineStr">
        <is>
          <t>ANO/2024</t>
        </is>
      </c>
      <c r="C3842" t="inlineStr">
        <is>
          <t>Serviço de Segurança - Eventos</t>
        </is>
      </c>
      <c r="D3842" s="488" t="n">
        <v>0</v>
      </c>
      <c r="E3842" t="inlineStr">
        <is>
          <t>ANO/2024</t>
        </is>
      </c>
    </row>
    <row r="3843">
      <c r="A3843" t="inlineStr">
        <is>
          <t>Love Cabaret</t>
        </is>
      </c>
      <c r="B3843" t="inlineStr">
        <is>
          <t>ANO/2024</t>
        </is>
      </c>
      <c r="C3843" t="inlineStr">
        <is>
          <t>Artistas e Palestrantes - Eventos</t>
        </is>
      </c>
      <c r="D3843" s="488" t="n">
        <v>0</v>
      </c>
      <c r="E3843" t="inlineStr">
        <is>
          <t>ANO/2024</t>
        </is>
      </c>
    </row>
    <row r="3844">
      <c r="A3844" t="inlineStr">
        <is>
          <t>Love Cabaret</t>
        </is>
      </c>
      <c r="B3844" t="inlineStr">
        <is>
          <t>ANO/2024</t>
        </is>
      </c>
      <c r="C3844" t="inlineStr">
        <is>
          <t>Decoração - Eventos</t>
        </is>
      </c>
      <c r="D3844" s="488" t="n">
        <v>0</v>
      </c>
      <c r="E3844" t="inlineStr">
        <is>
          <t>ANO/2024</t>
        </is>
      </c>
    </row>
    <row r="3845">
      <c r="A3845" t="inlineStr">
        <is>
          <t>Love Cabaret</t>
        </is>
      </c>
      <c r="B3845" t="inlineStr">
        <is>
          <t>ANO/2024</t>
        </is>
      </c>
      <c r="C3845" t="inlineStr">
        <is>
          <t>Material de Consumo</t>
        </is>
      </c>
      <c r="D3845" s="488" t="n">
        <v>0</v>
      </c>
      <c r="E3845" t="inlineStr">
        <is>
          <t>ANO/2024</t>
        </is>
      </c>
    </row>
    <row r="3846">
      <c r="A3846" t="inlineStr">
        <is>
          <t>Love Cabaret</t>
        </is>
      </c>
      <c r="B3846" t="inlineStr">
        <is>
          <t>ANO/2024</t>
        </is>
      </c>
      <c r="C3846" t="inlineStr">
        <is>
          <t>Material Descartável - Eventos</t>
        </is>
      </c>
      <c r="D3846" s="488" t="n">
        <v>0</v>
      </c>
      <c r="E3846" t="inlineStr">
        <is>
          <t>ANO/2024</t>
        </is>
      </c>
    </row>
    <row r="3847">
      <c r="A3847" t="inlineStr">
        <is>
          <t>Love Cabaret</t>
        </is>
      </c>
      <c r="B3847" t="inlineStr">
        <is>
          <t>ANO/2024</t>
        </is>
      </c>
      <c r="C3847" t="inlineStr">
        <is>
          <t>Brindes e Confraternizações - Eventos</t>
        </is>
      </c>
      <c r="D3847" s="488" t="n">
        <v>0</v>
      </c>
      <c r="E3847" t="inlineStr">
        <is>
          <t>ANO/2024</t>
        </is>
      </c>
    </row>
    <row r="3848">
      <c r="A3848" t="inlineStr">
        <is>
          <t>Love Cabaret</t>
        </is>
      </c>
      <c r="B3848" t="inlineStr">
        <is>
          <t>ANO/2024</t>
        </is>
      </c>
      <c r="C3848" t="inlineStr">
        <is>
          <t>Material de Escritório - Eventos</t>
        </is>
      </c>
      <c r="D3848" s="488" t="n">
        <v>0</v>
      </c>
      <c r="E3848" t="inlineStr">
        <is>
          <t>ANO/2024</t>
        </is>
      </c>
    </row>
    <row r="3849">
      <c r="A3849" t="inlineStr">
        <is>
          <t>Love Cabaret</t>
        </is>
      </c>
      <c r="B3849" t="inlineStr">
        <is>
          <t>ANO/2024</t>
        </is>
      </c>
      <c r="C3849" t="inlineStr">
        <is>
          <t>Material de Manutenção - Eventos</t>
        </is>
      </c>
      <c r="D3849" s="488" t="n">
        <v>0</v>
      </c>
      <c r="E3849" t="inlineStr">
        <is>
          <t>ANO/2024</t>
        </is>
      </c>
    </row>
    <row r="3850">
      <c r="A3850" t="inlineStr">
        <is>
          <t>Love Cabaret</t>
        </is>
      </c>
      <c r="B3850" t="inlineStr">
        <is>
          <t>ANO/2024</t>
        </is>
      </c>
      <c r="C3850" t="inlineStr">
        <is>
          <t>Manutenção Geral</t>
        </is>
      </c>
      <c r="D3850" s="488" t="n">
        <v>0</v>
      </c>
      <c r="E3850" t="inlineStr">
        <is>
          <t>ANO/2024</t>
        </is>
      </c>
    </row>
    <row r="3851">
      <c r="A3851" t="inlineStr">
        <is>
          <t>Love Cabaret</t>
        </is>
      </c>
      <c r="B3851" t="inlineStr">
        <is>
          <t>ANO/2024</t>
        </is>
      </c>
      <c r="C3851" t="inlineStr">
        <is>
          <t>Serviço de Manutenção - Estrutura - Eventos</t>
        </is>
      </c>
      <c r="D3851" s="488" t="n">
        <v>0</v>
      </c>
      <c r="E3851" t="inlineStr">
        <is>
          <t>ANO/2024</t>
        </is>
      </c>
    </row>
    <row r="3852">
      <c r="A3852" t="inlineStr">
        <is>
          <t>Love Cabaret</t>
        </is>
      </c>
      <c r="B3852" t="inlineStr">
        <is>
          <t>ANO/2024</t>
        </is>
      </c>
      <c r="C3852" t="inlineStr">
        <is>
          <t>Serviço de Manutenção - Equipamentos - Eventos</t>
        </is>
      </c>
      <c r="D3852" s="488" t="n">
        <v>0</v>
      </c>
      <c r="E3852" t="inlineStr">
        <is>
          <t>ANO/2024</t>
        </is>
      </c>
    </row>
    <row r="3853">
      <c r="A3853" t="inlineStr">
        <is>
          <t>Love Cabaret</t>
        </is>
      </c>
      <c r="B3853" t="inlineStr">
        <is>
          <t>ANO/2024</t>
        </is>
      </c>
      <c r="C3853" t="inlineStr">
        <is>
          <t>Transportes</t>
        </is>
      </c>
      <c r="D3853" s="488" t="n">
        <v>0</v>
      </c>
      <c r="E3853" t="inlineStr">
        <is>
          <t>ANO/2024</t>
        </is>
      </c>
    </row>
    <row r="3854">
      <c r="A3854" t="inlineStr">
        <is>
          <t>Love Cabaret</t>
        </is>
      </c>
      <c r="B3854" t="inlineStr">
        <is>
          <t>ANO/2024</t>
        </is>
      </c>
      <c r="C3854" t="inlineStr">
        <is>
          <t>Viagens e Estadias - Eventos</t>
        </is>
      </c>
      <c r="D3854" s="488" t="n">
        <v>0</v>
      </c>
      <c r="E3854" t="inlineStr">
        <is>
          <t>ANO/2024</t>
        </is>
      </c>
    </row>
    <row r="3855">
      <c r="A3855" t="inlineStr">
        <is>
          <t>Love Cabaret</t>
        </is>
      </c>
      <c r="B3855" t="inlineStr">
        <is>
          <t>ANO/2024</t>
        </is>
      </c>
      <c r="C3855" t="inlineStr">
        <is>
          <t>Transporte Equipe - Eventos</t>
        </is>
      </c>
      <c r="D3855" s="488" t="n">
        <v>0</v>
      </c>
      <c r="E3855" t="inlineStr">
        <is>
          <t>ANO/2024</t>
        </is>
      </c>
    </row>
    <row r="3856">
      <c r="A3856" t="inlineStr">
        <is>
          <t>Love Cabaret</t>
        </is>
      </c>
      <c r="B3856" t="inlineStr">
        <is>
          <t>ANO/2024</t>
        </is>
      </c>
      <c r="C3856" t="inlineStr">
        <is>
          <t>Fretes e Carretos - Eventos</t>
        </is>
      </c>
      <c r="D3856" s="488" t="n">
        <v>0</v>
      </c>
      <c r="E3856" t="inlineStr">
        <is>
          <t>ANO/2024</t>
        </is>
      </c>
    </row>
    <row r="3857">
      <c r="A3857" t="inlineStr">
        <is>
          <t>Love Cabaret</t>
        </is>
      </c>
      <c r="B3857" t="inlineStr">
        <is>
          <t>ANO/2024</t>
        </is>
      </c>
      <c r="C3857" t="inlineStr">
        <is>
          <t>Locações</t>
        </is>
      </c>
      <c r="D3857" s="488" t="n">
        <v>-37511.07</v>
      </c>
      <c r="E3857" t="inlineStr">
        <is>
          <t>ANO/2024</t>
        </is>
      </c>
    </row>
    <row r="3858">
      <c r="A3858" t="inlineStr">
        <is>
          <t>Love Cabaret</t>
        </is>
      </c>
      <c r="B3858" t="inlineStr">
        <is>
          <t>ANO/2024</t>
        </is>
      </c>
      <c r="C3858" t="inlineStr">
        <is>
          <t>Locação de Utensílios - Eventos</t>
        </is>
      </c>
      <c r="D3858" s="488" t="n">
        <v>-18552.57</v>
      </c>
      <c r="E3858" t="inlineStr">
        <is>
          <t>ANO/2024</t>
        </is>
      </c>
    </row>
    <row r="3859">
      <c r="A3859" t="inlineStr">
        <is>
          <t>Love Cabaret</t>
        </is>
      </c>
      <c r="B3859" t="inlineStr">
        <is>
          <t>ANO/2024</t>
        </is>
      </c>
      <c r="C3859" t="inlineStr">
        <is>
          <t>Locação de Equipamentos - Eventos</t>
        </is>
      </c>
      <c r="D3859" s="488" t="n">
        <v>-18958.5</v>
      </c>
      <c r="E3859" t="inlineStr">
        <is>
          <t>ANO/2024</t>
        </is>
      </c>
    </row>
    <row r="3860">
      <c r="A3860" t="inlineStr">
        <is>
          <t>Love Cabaret</t>
        </is>
      </c>
      <c r="B3860" t="inlineStr">
        <is>
          <t>ANO/2024</t>
        </is>
      </c>
      <c r="C3860" t="inlineStr">
        <is>
          <t>Locação de Mobiliário - Eventos</t>
        </is>
      </c>
      <c r="D3860" s="488" t="n">
        <v>0</v>
      </c>
      <c r="E3860" t="inlineStr">
        <is>
          <t>ANO/2024</t>
        </is>
      </c>
    </row>
    <row r="3861">
      <c r="A3861" t="inlineStr">
        <is>
          <t>Love Cabaret</t>
        </is>
      </c>
      <c r="B3861" t="inlineStr">
        <is>
          <t>ANO/2024</t>
        </is>
      </c>
      <c r="C3861" t="inlineStr">
        <is>
          <t>Locação de Coberturas - Eventos</t>
        </is>
      </c>
      <c r="D3861" s="488" t="n">
        <v>0</v>
      </c>
      <c r="E3861" t="inlineStr">
        <is>
          <t>ANO/2024</t>
        </is>
      </c>
    </row>
    <row r="3862">
      <c r="A3862" t="inlineStr">
        <is>
          <t>Love Cabaret</t>
        </is>
      </c>
      <c r="B3862" t="inlineStr">
        <is>
          <t>ANO/2024</t>
        </is>
      </c>
      <c r="C3862" t="inlineStr">
        <is>
          <t>Repasses Locação de Espaço</t>
        </is>
      </c>
      <c r="D3862" s="488" t="n">
        <v>0</v>
      </c>
      <c r="E3862" t="inlineStr">
        <is>
          <t>ANO/2024</t>
        </is>
      </c>
    </row>
    <row r="3863">
      <c r="A3863" t="inlineStr">
        <is>
          <t>Love Cabaret</t>
        </is>
      </c>
      <c r="B3863" t="inlineStr">
        <is>
          <t>ANO/2024</t>
        </is>
      </c>
      <c r="C3863" t="inlineStr">
        <is>
          <t>Repasse Gazit - Locação Aroo</t>
        </is>
      </c>
      <c r="D3863" s="488" t="n">
        <v>0</v>
      </c>
      <c r="E3863" t="inlineStr">
        <is>
          <t>ANO/2024</t>
        </is>
      </c>
    </row>
    <row r="3864">
      <c r="A3864" t="inlineStr">
        <is>
          <t>Love Cabaret</t>
        </is>
      </c>
      <c r="B3864" t="inlineStr">
        <is>
          <t>ANO/2024</t>
        </is>
      </c>
      <c r="C3864" t="inlineStr">
        <is>
          <t>Repasse Gazit - Locação Anexo Abaru</t>
        </is>
      </c>
      <c r="D3864" s="488" t="n">
        <v>0</v>
      </c>
      <c r="E3864" t="inlineStr">
        <is>
          <t>ANO/2024</t>
        </is>
      </c>
    </row>
    <row r="3865">
      <c r="A3865" t="inlineStr">
        <is>
          <t>Love Cabaret</t>
        </is>
      </c>
      <c r="B3865" t="inlineStr">
        <is>
          <t>ANO/2024</t>
        </is>
      </c>
      <c r="C3865" t="inlineStr">
        <is>
          <t>% sobre Receita de Eventos</t>
        </is>
      </c>
      <c r="D3865" s="488" t="n">
        <v>-0.06</v>
      </c>
      <c r="E3865" t="inlineStr">
        <is>
          <t>ANO/2024</t>
        </is>
      </c>
    </row>
    <row r="3866">
      <c r="A3866" t="inlineStr">
        <is>
          <t>Love Cabaret</t>
        </is>
      </c>
      <c r="B3866" t="inlineStr">
        <is>
          <t>ANO/2024</t>
        </is>
      </c>
      <c r="C3866" t="inlineStr">
        <is>
          <t>% sobre Receita Bruta</t>
        </is>
      </c>
      <c r="D3866" s="488" t="n">
        <v>-0.01</v>
      </c>
      <c r="E3866" t="inlineStr">
        <is>
          <t>ANO/2024</t>
        </is>
      </c>
    </row>
    <row r="3867">
      <c r="A3867" t="inlineStr">
        <is>
          <t>Love Cabaret</t>
        </is>
      </c>
      <c r="B3867" t="inlineStr">
        <is>
          <t>ANO/2024</t>
        </is>
      </c>
      <c r="C3867" t="inlineStr">
        <is>
          <t>(-) Dedução da Gorjeta</t>
        </is>
      </c>
      <c r="D3867" s="488" t="n">
        <v>-283782.35</v>
      </c>
      <c r="E3867" t="inlineStr">
        <is>
          <t>ANO/2024</t>
        </is>
      </c>
    </row>
    <row r="3868">
      <c r="A3868" t="inlineStr">
        <is>
          <t>Love Cabaret</t>
        </is>
      </c>
      <c r="B3868" t="inlineStr">
        <is>
          <t>ANO/2024</t>
        </is>
      </c>
      <c r="C3868" t="inlineStr">
        <is>
          <t>-  Comissões e Gorjeta</t>
        </is>
      </c>
      <c r="D3868" s="488" t="n">
        <v>-283782.35</v>
      </c>
      <c r="E3868" t="inlineStr">
        <is>
          <t>ANO/2024</t>
        </is>
      </c>
    </row>
    <row r="3869">
      <c r="A3869" t="inlineStr">
        <is>
          <t>Love Cabaret</t>
        </is>
      </c>
      <c r="B3869" t="inlineStr">
        <is>
          <t>ANO/2024</t>
        </is>
      </c>
      <c r="C3869" t="inlineStr">
        <is>
          <t>% sobre Receita Bruta</t>
        </is>
      </c>
      <c r="D3869" s="488" t="n">
        <v>-0.04</v>
      </c>
      <c r="E3869" t="inlineStr">
        <is>
          <t>ANO/2024</t>
        </is>
      </c>
    </row>
    <row r="3870">
      <c r="A3870" t="inlineStr">
        <is>
          <t>Love Cabaret</t>
        </is>
      </c>
      <c r="B3870" t="inlineStr">
        <is>
          <t>ANO/2024</t>
        </is>
      </c>
      <c r="C3870" t="inlineStr">
        <is>
          <t>(-) Deduções sobre Venda</t>
        </is>
      </c>
      <c r="D3870" s="488" t="n">
        <v>-67371.12</v>
      </c>
      <c r="E3870" t="inlineStr">
        <is>
          <t>ANO/2024</t>
        </is>
      </c>
    </row>
    <row r="3871">
      <c r="A3871" t="inlineStr">
        <is>
          <t>Love Cabaret</t>
        </is>
      </c>
      <c r="B3871" t="inlineStr">
        <is>
          <t>ANO/2024</t>
        </is>
      </c>
      <c r="C3871" t="inlineStr">
        <is>
          <t>Meios de pagamento</t>
        </is>
      </c>
      <c r="D3871" s="488" t="n">
        <v>-66871.12</v>
      </c>
      <c r="E3871" t="inlineStr">
        <is>
          <t>ANO/2024</t>
        </is>
      </c>
    </row>
    <row r="3872">
      <c r="A3872" t="inlineStr">
        <is>
          <t>Love Cabaret</t>
        </is>
      </c>
      <c r="B3872" t="inlineStr">
        <is>
          <t>ANO/2024</t>
        </is>
      </c>
      <c r="C3872" t="inlineStr">
        <is>
          <t>Meios de pagamento - Delivery</t>
        </is>
      </c>
      <c r="D3872" s="488" t="n">
        <v>0</v>
      </c>
      <c r="E3872" t="inlineStr">
        <is>
          <t>ANO/2024</t>
        </is>
      </c>
    </row>
    <row r="3873">
      <c r="A3873" t="inlineStr">
        <is>
          <t>Love Cabaret</t>
        </is>
      </c>
      <c r="B3873" t="inlineStr">
        <is>
          <t>ANO/2024</t>
        </is>
      </c>
      <c r="C3873" t="inlineStr">
        <is>
          <t>Inadimplência</t>
        </is>
      </c>
      <c r="D3873" s="488" t="n">
        <v>0</v>
      </c>
      <c r="E3873" t="inlineStr">
        <is>
          <t>ANO/2024</t>
        </is>
      </c>
    </row>
    <row r="3874">
      <c r="A3874" t="inlineStr">
        <is>
          <t>Love Cabaret</t>
        </is>
      </c>
      <c r="B3874" t="inlineStr">
        <is>
          <t>ANO/2024</t>
        </is>
      </c>
      <c r="C3874" t="inlineStr">
        <is>
          <t>Outros D</t>
        </is>
      </c>
      <c r="D3874" s="488" t="n">
        <v>-500</v>
      </c>
      <c r="E3874" t="inlineStr">
        <is>
          <t>ANO/2024</t>
        </is>
      </c>
    </row>
    <row r="3875">
      <c r="A3875" t="inlineStr">
        <is>
          <t>Love Cabaret</t>
        </is>
      </c>
      <c r="B3875" t="inlineStr">
        <is>
          <t>ANO/2024</t>
        </is>
      </c>
      <c r="C3875" t="inlineStr">
        <is>
          <t>% sobre Receita Bruta</t>
        </is>
      </c>
      <c r="D3875" s="488" t="n">
        <v>-0.01</v>
      </c>
      <c r="E3875" t="inlineStr">
        <is>
          <t>ANO/2024</t>
        </is>
      </c>
    </row>
    <row r="3876">
      <c r="A3876" t="inlineStr">
        <is>
          <t>Love Cabaret</t>
        </is>
      </c>
      <c r="B3876" t="inlineStr">
        <is>
          <t>ANO/2024</t>
        </is>
      </c>
      <c r="C3876" t="inlineStr">
        <is>
          <t>MARGEM BRUTA DE CONTRIBUIÇÃO</t>
        </is>
      </c>
      <c r="D3876" s="488" t="n">
        <v>3658488.86</v>
      </c>
      <c r="E3876" t="inlineStr">
        <is>
          <t>ANO/2024</t>
        </is>
      </c>
    </row>
    <row r="3877">
      <c r="A3877" t="inlineStr">
        <is>
          <t>Love Cabaret</t>
        </is>
      </c>
      <c r="B3877" t="inlineStr">
        <is>
          <t>ANO/2024</t>
        </is>
      </c>
      <c r="C3877" t="inlineStr">
        <is>
          <t>% sobre Receita</t>
        </is>
      </c>
      <c r="D3877" s="488" t="n">
        <v>0.51</v>
      </c>
      <c r="E3877" t="inlineStr">
        <is>
          <t>ANO/2024</t>
        </is>
      </c>
    </row>
    <row r="3878">
      <c r="A3878" t="inlineStr">
        <is>
          <t>Love Cabaret</t>
        </is>
      </c>
      <c r="B3878" t="inlineStr">
        <is>
          <t>ANO/2024</t>
        </is>
      </c>
      <c r="C3878" t="inlineStr">
        <is>
          <t>PESSOAL</t>
        </is>
      </c>
      <c r="D3878" s="488" t="n">
        <v>-2108525.04</v>
      </c>
      <c r="E3878" t="inlineStr">
        <is>
          <t>ANO/2024</t>
        </is>
      </c>
    </row>
    <row r="3879">
      <c r="A3879" t="inlineStr">
        <is>
          <t>Love Cabaret</t>
        </is>
      </c>
      <c r="B3879" t="inlineStr">
        <is>
          <t>ANO/2024</t>
        </is>
      </c>
      <c r="C3879" t="inlineStr">
        <is>
          <t>PJ</t>
        </is>
      </c>
      <c r="D3879" s="488" t="n">
        <v>-515043</v>
      </c>
      <c r="E3879" t="inlineStr">
        <is>
          <t>ANO/2024</t>
        </is>
      </c>
    </row>
    <row r="3880">
      <c r="A3880" t="inlineStr">
        <is>
          <t>Love Cabaret</t>
        </is>
      </c>
      <c r="B3880" t="inlineStr">
        <is>
          <t>ANO/2024</t>
        </is>
      </c>
      <c r="C3880" t="inlineStr">
        <is>
          <t>- Squad</t>
        </is>
      </c>
      <c r="D3880" s="488" t="n">
        <v>-277230</v>
      </c>
      <c r="E3880" t="inlineStr">
        <is>
          <t>ANO/2024</t>
        </is>
      </c>
    </row>
    <row r="3881">
      <c r="A3881" t="inlineStr">
        <is>
          <t>Love Cabaret</t>
        </is>
      </c>
      <c r="B3881" t="inlineStr">
        <is>
          <t>ANO/2024</t>
        </is>
      </c>
      <c r="C3881" t="inlineStr">
        <is>
          <t>- Gerente</t>
        </is>
      </c>
      <c r="D3881" s="488" t="n">
        <v>-48400</v>
      </c>
      <c r="E3881" t="inlineStr">
        <is>
          <t>ANO/2024</t>
        </is>
      </c>
    </row>
    <row r="3882">
      <c r="A3882" t="inlineStr">
        <is>
          <t>Love Cabaret</t>
        </is>
      </c>
      <c r="B3882" t="inlineStr">
        <is>
          <t>ANO/2024</t>
        </is>
      </c>
      <c r="C3882" t="inlineStr">
        <is>
          <t>- Subgerente</t>
        </is>
      </c>
      <c r="D3882" s="488" t="n">
        <v>0</v>
      </c>
      <c r="E3882" t="inlineStr">
        <is>
          <t>ANO/2024</t>
        </is>
      </c>
    </row>
    <row r="3883">
      <c r="A3883" t="inlineStr">
        <is>
          <t>Love Cabaret</t>
        </is>
      </c>
      <c r="B3883" t="inlineStr">
        <is>
          <t>ANO/2024</t>
        </is>
      </c>
      <c r="C3883" t="inlineStr">
        <is>
          <t>- Coordenador</t>
        </is>
      </c>
      <c r="D3883" s="488" t="n">
        <v>-105813</v>
      </c>
      <c r="E3883" t="inlineStr">
        <is>
          <t>ANO/2024</t>
        </is>
      </c>
    </row>
    <row r="3884">
      <c r="A3884" t="inlineStr">
        <is>
          <t>Love Cabaret</t>
        </is>
      </c>
      <c r="B3884" t="inlineStr">
        <is>
          <t>ANO/2024</t>
        </is>
      </c>
      <c r="C3884" t="inlineStr">
        <is>
          <t>- Administrativa</t>
        </is>
      </c>
      <c r="D3884" s="488" t="n">
        <v>-42000</v>
      </c>
      <c r="E3884" t="inlineStr">
        <is>
          <t>ANO/2024</t>
        </is>
      </c>
    </row>
    <row r="3885">
      <c r="A3885" t="inlineStr">
        <is>
          <t>Love Cabaret</t>
        </is>
      </c>
      <c r="B3885" t="inlineStr">
        <is>
          <t>ANO/2024</t>
        </is>
      </c>
      <c r="C3885" t="inlineStr">
        <is>
          <t>- Chefe de Cozinha</t>
        </is>
      </c>
      <c r="D3885" s="488" t="n">
        <v>0</v>
      </c>
      <c r="E3885" t="inlineStr">
        <is>
          <t>ANO/2024</t>
        </is>
      </c>
    </row>
    <row r="3886">
      <c r="A3886" t="inlineStr">
        <is>
          <t>Love Cabaret</t>
        </is>
      </c>
      <c r="B3886" t="inlineStr">
        <is>
          <t>ANO/2024</t>
        </is>
      </c>
      <c r="C3886" t="inlineStr">
        <is>
          <t>- Chefe de Bar</t>
        </is>
      </c>
      <c r="D3886" s="488" t="n">
        <v>-41600</v>
      </c>
      <c r="E3886" t="inlineStr">
        <is>
          <t>ANO/2024</t>
        </is>
      </c>
    </row>
    <row r="3887">
      <c r="A3887" t="inlineStr">
        <is>
          <t>Love Cabaret</t>
        </is>
      </c>
      <c r="B3887" t="inlineStr">
        <is>
          <t>ANO/2024</t>
        </is>
      </c>
      <c r="C3887" t="inlineStr">
        <is>
          <t>- Sub Chefe de Cozinha</t>
        </is>
      </c>
      <c r="D3887" s="488" t="n">
        <v>0</v>
      </c>
      <c r="E3887" t="inlineStr">
        <is>
          <t>ANO/2024</t>
        </is>
      </c>
    </row>
    <row r="3888">
      <c r="A3888" t="inlineStr">
        <is>
          <t>Love Cabaret</t>
        </is>
      </c>
      <c r="B3888" t="inlineStr">
        <is>
          <t>ANO/2024</t>
        </is>
      </c>
      <c r="C3888" t="inlineStr">
        <is>
          <t>- Sub Chefe De Bar</t>
        </is>
      </c>
      <c r="D3888" s="488" t="n">
        <v>0</v>
      </c>
      <c r="E3888" t="inlineStr">
        <is>
          <t>ANO/2024</t>
        </is>
      </c>
    </row>
    <row r="3889">
      <c r="A3889" t="inlineStr">
        <is>
          <t>Love Cabaret</t>
        </is>
      </c>
      <c r="B3889" t="inlineStr">
        <is>
          <t>ANO/2024</t>
        </is>
      </c>
      <c r="C3889" t="inlineStr">
        <is>
          <t>- Maitre</t>
        </is>
      </c>
      <c r="D3889" s="488" t="n">
        <v>0</v>
      </c>
      <c r="E3889" t="inlineStr">
        <is>
          <t>ANO/2024</t>
        </is>
      </c>
    </row>
    <row r="3890">
      <c r="A3890" t="inlineStr">
        <is>
          <t>Love Cabaret</t>
        </is>
      </c>
      <c r="B3890" t="inlineStr">
        <is>
          <t>ANO/2024</t>
        </is>
      </c>
      <c r="C3890" t="inlineStr">
        <is>
          <t>- Chefe de Fila</t>
        </is>
      </c>
      <c r="D3890" s="488" t="n">
        <v>0</v>
      </c>
      <c r="E3890" t="inlineStr">
        <is>
          <t>ANO/2024</t>
        </is>
      </c>
    </row>
    <row r="3891">
      <c r="A3891" t="inlineStr">
        <is>
          <t>Love Cabaret</t>
        </is>
      </c>
      <c r="B3891" t="inlineStr">
        <is>
          <t>ANO/2024</t>
        </is>
      </c>
      <c r="C3891" t="inlineStr">
        <is>
          <t>- Hostess</t>
        </is>
      </c>
      <c r="D3891" s="488" t="n">
        <v>0</v>
      </c>
      <c r="E3891" t="inlineStr">
        <is>
          <t>ANO/2024</t>
        </is>
      </c>
    </row>
    <row r="3892">
      <c r="A3892" t="inlineStr">
        <is>
          <t>Love Cabaret</t>
        </is>
      </c>
      <c r="B3892" t="inlineStr">
        <is>
          <t>ANO/2024</t>
        </is>
      </c>
      <c r="C3892" t="inlineStr">
        <is>
          <t>MDO CLT - Salário</t>
        </is>
      </c>
      <c r="D3892" s="488" t="n">
        <v>-425316.31</v>
      </c>
      <c r="E3892" t="inlineStr">
        <is>
          <t>ANO/2024</t>
        </is>
      </c>
    </row>
    <row r="3893">
      <c r="A3893" t="inlineStr">
        <is>
          <t>Love Cabaret</t>
        </is>
      </c>
      <c r="B3893" t="inlineStr">
        <is>
          <t>ANO/2024</t>
        </is>
      </c>
      <c r="C3893" t="inlineStr">
        <is>
          <t>-  Maitre</t>
        </is>
      </c>
      <c r="D3893" s="488" t="n">
        <v>0</v>
      </c>
      <c r="E3893" t="inlineStr">
        <is>
          <t>ANO/2024</t>
        </is>
      </c>
    </row>
    <row r="3894">
      <c r="A3894" t="inlineStr">
        <is>
          <t>Love Cabaret</t>
        </is>
      </c>
      <c r="B3894" t="inlineStr">
        <is>
          <t>ANO/2024</t>
        </is>
      </c>
      <c r="C3894" t="inlineStr">
        <is>
          <t>-  Garçon III</t>
        </is>
      </c>
      <c r="D3894" s="488" t="n">
        <v>0</v>
      </c>
      <c r="E3894" t="inlineStr">
        <is>
          <t>ANO/2024</t>
        </is>
      </c>
    </row>
    <row r="3895">
      <c r="A3895" t="inlineStr">
        <is>
          <t>Love Cabaret</t>
        </is>
      </c>
      <c r="B3895" t="inlineStr">
        <is>
          <t>ANO/2024</t>
        </is>
      </c>
      <c r="C3895" t="inlineStr">
        <is>
          <t>-  Garçon II</t>
        </is>
      </c>
      <c r="D3895" s="488" t="n">
        <v>0</v>
      </c>
      <c r="E3895" t="inlineStr">
        <is>
          <t>ANO/2024</t>
        </is>
      </c>
    </row>
    <row r="3896">
      <c r="A3896" t="inlineStr">
        <is>
          <t>Love Cabaret</t>
        </is>
      </c>
      <c r="B3896" t="inlineStr">
        <is>
          <t>ANO/2024</t>
        </is>
      </c>
      <c r="C3896" t="inlineStr">
        <is>
          <t>-  Garçon I</t>
        </is>
      </c>
      <c r="D3896" s="488" t="n">
        <v>0</v>
      </c>
      <c r="E3896" t="inlineStr">
        <is>
          <t>ANO/2024</t>
        </is>
      </c>
    </row>
    <row r="3897">
      <c r="A3897" t="inlineStr">
        <is>
          <t>Love Cabaret</t>
        </is>
      </c>
      <c r="B3897" t="inlineStr">
        <is>
          <t>ANO/2024</t>
        </is>
      </c>
      <c r="C3897" t="inlineStr">
        <is>
          <t>-  Passador de Chopp</t>
        </is>
      </c>
      <c r="D3897" s="488" t="n">
        <v>0</v>
      </c>
      <c r="E3897" t="inlineStr">
        <is>
          <t>ANO/2024</t>
        </is>
      </c>
    </row>
    <row r="3898">
      <c r="A3898" t="inlineStr">
        <is>
          <t>Love Cabaret</t>
        </is>
      </c>
      <c r="B3898" t="inlineStr">
        <is>
          <t>ANO/2024</t>
        </is>
      </c>
      <c r="C3898" t="inlineStr">
        <is>
          <t>-  Cumin</t>
        </is>
      </c>
      <c r="D3898" s="488" t="n">
        <v>0</v>
      </c>
      <c r="E3898" t="inlineStr">
        <is>
          <t>ANO/2024</t>
        </is>
      </c>
    </row>
    <row r="3899">
      <c r="A3899" t="inlineStr">
        <is>
          <t>Love Cabaret</t>
        </is>
      </c>
      <c r="B3899" t="inlineStr">
        <is>
          <t>ANO/2024</t>
        </is>
      </c>
      <c r="C3899" t="inlineStr">
        <is>
          <t>-  Sub Chefe de Bar</t>
        </is>
      </c>
      <c r="D3899" s="488" t="n">
        <v>0</v>
      </c>
      <c r="E3899" t="inlineStr">
        <is>
          <t>ANO/2024</t>
        </is>
      </c>
    </row>
    <row r="3900">
      <c r="A3900" t="inlineStr">
        <is>
          <t>Love Cabaret</t>
        </is>
      </c>
      <c r="B3900" t="inlineStr">
        <is>
          <t>ANO/2024</t>
        </is>
      </c>
      <c r="C3900" t="inlineStr">
        <is>
          <t>-  Bartender III</t>
        </is>
      </c>
      <c r="D3900" s="488" t="n">
        <v>0</v>
      </c>
      <c r="E3900" t="inlineStr">
        <is>
          <t>ANO/2024</t>
        </is>
      </c>
    </row>
    <row r="3901">
      <c r="A3901" t="inlineStr">
        <is>
          <t>Love Cabaret</t>
        </is>
      </c>
      <c r="B3901" t="inlineStr">
        <is>
          <t>ANO/2024</t>
        </is>
      </c>
      <c r="C3901" t="inlineStr">
        <is>
          <t>-  Bartender II</t>
        </is>
      </c>
      <c r="D3901" s="488" t="n">
        <v>0</v>
      </c>
      <c r="E3901" t="inlineStr">
        <is>
          <t>ANO/2024</t>
        </is>
      </c>
    </row>
    <row r="3902">
      <c r="A3902" t="inlineStr">
        <is>
          <t>Love Cabaret</t>
        </is>
      </c>
      <c r="B3902" t="inlineStr">
        <is>
          <t>ANO/2024</t>
        </is>
      </c>
      <c r="C3902" t="inlineStr">
        <is>
          <t>-  Bartender I</t>
        </is>
      </c>
      <c r="D3902" s="488" t="n">
        <v>0</v>
      </c>
      <c r="E3902" t="inlineStr">
        <is>
          <t>ANO/2024</t>
        </is>
      </c>
    </row>
    <row r="3903">
      <c r="A3903" t="inlineStr">
        <is>
          <t>Love Cabaret</t>
        </is>
      </c>
      <c r="B3903" t="inlineStr">
        <is>
          <t>ANO/2024</t>
        </is>
      </c>
      <c r="C3903" t="inlineStr">
        <is>
          <t>-  Bar Back</t>
        </is>
      </c>
      <c r="D3903" s="488" t="n">
        <v>0</v>
      </c>
      <c r="E3903" t="inlineStr">
        <is>
          <t>ANO/2024</t>
        </is>
      </c>
    </row>
    <row r="3904">
      <c r="A3904" t="inlineStr">
        <is>
          <t>Love Cabaret</t>
        </is>
      </c>
      <c r="B3904" t="inlineStr">
        <is>
          <t>ANO/2024</t>
        </is>
      </c>
      <c r="C3904" t="inlineStr">
        <is>
          <t>-  Barista III</t>
        </is>
      </c>
      <c r="D3904" s="488" t="n">
        <v>0</v>
      </c>
      <c r="E3904" t="inlineStr">
        <is>
          <t>ANO/2024</t>
        </is>
      </c>
    </row>
    <row r="3905">
      <c r="A3905" t="inlineStr">
        <is>
          <t>Love Cabaret</t>
        </is>
      </c>
      <c r="B3905" t="inlineStr">
        <is>
          <t>ANO/2024</t>
        </is>
      </c>
      <c r="C3905" t="inlineStr">
        <is>
          <t>-  Barista II</t>
        </is>
      </c>
      <c r="D3905" s="488" t="n">
        <v>0</v>
      </c>
      <c r="E3905" t="inlineStr">
        <is>
          <t>ANO/2024</t>
        </is>
      </c>
    </row>
    <row r="3906">
      <c r="A3906" t="inlineStr">
        <is>
          <t>Love Cabaret</t>
        </is>
      </c>
      <c r="B3906" t="inlineStr">
        <is>
          <t>ANO/2024</t>
        </is>
      </c>
      <c r="C3906" t="inlineStr">
        <is>
          <t>-  Barista I</t>
        </is>
      </c>
      <c r="D3906" s="488" t="n">
        <v>0</v>
      </c>
      <c r="E3906" t="inlineStr">
        <is>
          <t>ANO/2024</t>
        </is>
      </c>
    </row>
    <row r="3907">
      <c r="A3907" t="inlineStr">
        <is>
          <t>Love Cabaret</t>
        </is>
      </c>
      <c r="B3907" t="inlineStr">
        <is>
          <t>ANO/2024</t>
        </is>
      </c>
      <c r="C3907" t="inlineStr">
        <is>
          <t>-  Chopeiro III</t>
        </is>
      </c>
      <c r="D3907" s="488" t="n">
        <v>0</v>
      </c>
      <c r="E3907" t="inlineStr">
        <is>
          <t>ANO/2024</t>
        </is>
      </c>
    </row>
    <row r="3908">
      <c r="A3908" t="inlineStr">
        <is>
          <t>Love Cabaret</t>
        </is>
      </c>
      <c r="B3908" t="inlineStr">
        <is>
          <t>ANO/2024</t>
        </is>
      </c>
      <c r="C3908" t="inlineStr">
        <is>
          <t>-  Chopeiro II</t>
        </is>
      </c>
      <c r="D3908" s="488" t="n">
        <v>0</v>
      </c>
      <c r="E3908" t="inlineStr">
        <is>
          <t>ANO/2024</t>
        </is>
      </c>
    </row>
    <row r="3909">
      <c r="A3909" t="inlineStr">
        <is>
          <t>Love Cabaret</t>
        </is>
      </c>
      <c r="B3909" t="inlineStr">
        <is>
          <t>ANO/2024</t>
        </is>
      </c>
      <c r="C3909" t="inlineStr">
        <is>
          <t>-  Chopeiro I</t>
        </is>
      </c>
      <c r="D3909" s="488" t="n">
        <v>0</v>
      </c>
      <c r="E3909" t="inlineStr">
        <is>
          <t>ANO/2024</t>
        </is>
      </c>
    </row>
    <row r="3910">
      <c r="A3910" t="inlineStr">
        <is>
          <t>Love Cabaret</t>
        </is>
      </c>
      <c r="B3910" t="inlineStr">
        <is>
          <t>ANO/2024</t>
        </is>
      </c>
      <c r="C3910" t="inlineStr">
        <is>
          <t>-  Sub Chefe de Cozinha</t>
        </is>
      </c>
      <c r="D3910" s="488" t="n">
        <v>0</v>
      </c>
      <c r="E3910" t="inlineStr">
        <is>
          <t>ANO/2024</t>
        </is>
      </c>
    </row>
    <row r="3911">
      <c r="A3911" t="inlineStr">
        <is>
          <t>Love Cabaret</t>
        </is>
      </c>
      <c r="B3911" t="inlineStr">
        <is>
          <t>ANO/2024</t>
        </is>
      </c>
      <c r="C3911" t="inlineStr">
        <is>
          <t>-  Cozinheiro Líder</t>
        </is>
      </c>
      <c r="D3911" s="488" t="n">
        <v>0</v>
      </c>
      <c r="E3911" t="inlineStr">
        <is>
          <t>ANO/2024</t>
        </is>
      </c>
    </row>
    <row r="3912">
      <c r="A3912" t="inlineStr">
        <is>
          <t>Love Cabaret</t>
        </is>
      </c>
      <c r="B3912" t="inlineStr">
        <is>
          <t>ANO/2024</t>
        </is>
      </c>
      <c r="C3912" t="inlineStr">
        <is>
          <t>-  Cozinheiro III</t>
        </is>
      </c>
      <c r="D3912" s="488" t="n">
        <v>0</v>
      </c>
      <c r="E3912" t="inlineStr">
        <is>
          <t>ANO/2024</t>
        </is>
      </c>
    </row>
    <row r="3913">
      <c r="A3913" t="inlineStr">
        <is>
          <t>Love Cabaret</t>
        </is>
      </c>
      <c r="B3913" t="inlineStr">
        <is>
          <t>ANO/2024</t>
        </is>
      </c>
      <c r="C3913" t="inlineStr">
        <is>
          <t>-  Cozinheiro II</t>
        </is>
      </c>
      <c r="D3913" s="488" t="n">
        <v>0</v>
      </c>
      <c r="E3913" t="inlineStr">
        <is>
          <t>ANO/2024</t>
        </is>
      </c>
    </row>
    <row r="3914">
      <c r="A3914" t="inlineStr">
        <is>
          <t>Love Cabaret</t>
        </is>
      </c>
      <c r="B3914" t="inlineStr">
        <is>
          <t>ANO/2024</t>
        </is>
      </c>
      <c r="C3914" t="inlineStr">
        <is>
          <t>-  Cozinheiro I</t>
        </is>
      </c>
      <c r="D3914" s="488" t="n">
        <v>0</v>
      </c>
      <c r="E3914" t="inlineStr">
        <is>
          <t>ANO/2024</t>
        </is>
      </c>
    </row>
    <row r="3915">
      <c r="A3915" t="inlineStr">
        <is>
          <t>Love Cabaret</t>
        </is>
      </c>
      <c r="B3915" t="inlineStr">
        <is>
          <t>ANO/2024</t>
        </is>
      </c>
      <c r="C3915" t="inlineStr">
        <is>
          <t>-  Ajud cozinha</t>
        </is>
      </c>
      <c r="D3915" s="488" t="n">
        <v>0</v>
      </c>
      <c r="E3915" t="inlineStr">
        <is>
          <t>ANO/2024</t>
        </is>
      </c>
    </row>
    <row r="3916">
      <c r="A3916" t="inlineStr">
        <is>
          <t>Love Cabaret</t>
        </is>
      </c>
      <c r="B3916" t="inlineStr">
        <is>
          <t>ANO/2024</t>
        </is>
      </c>
      <c r="C3916" t="inlineStr">
        <is>
          <t>-  Saladeiro</t>
        </is>
      </c>
      <c r="D3916" s="488" t="n">
        <v>0</v>
      </c>
      <c r="E3916" t="inlineStr">
        <is>
          <t>ANO/2024</t>
        </is>
      </c>
    </row>
    <row r="3917">
      <c r="A3917" t="inlineStr">
        <is>
          <t>Love Cabaret</t>
        </is>
      </c>
      <c r="B3917" t="inlineStr">
        <is>
          <t>ANO/2024</t>
        </is>
      </c>
      <c r="C3917" t="inlineStr">
        <is>
          <t>-  Pia</t>
        </is>
      </c>
      <c r="D3917" s="488" t="n">
        <v>0</v>
      </c>
      <c r="E3917" t="inlineStr">
        <is>
          <t>ANO/2024</t>
        </is>
      </c>
    </row>
    <row r="3918">
      <c r="A3918" t="inlineStr">
        <is>
          <t>Love Cabaret</t>
        </is>
      </c>
      <c r="B3918" t="inlineStr">
        <is>
          <t>ANO/2024</t>
        </is>
      </c>
      <c r="C3918" t="inlineStr">
        <is>
          <t>-  Sub Chefe de Confeitaria</t>
        </is>
      </c>
      <c r="D3918" s="488" t="n">
        <v>0</v>
      </c>
      <c r="E3918" t="inlineStr">
        <is>
          <t>ANO/2024</t>
        </is>
      </c>
    </row>
    <row r="3919">
      <c r="A3919" t="inlineStr">
        <is>
          <t>Love Cabaret</t>
        </is>
      </c>
      <c r="B3919" t="inlineStr">
        <is>
          <t>ANO/2024</t>
        </is>
      </c>
      <c r="C3919" t="inlineStr">
        <is>
          <t>-  Confeiteiro III</t>
        </is>
      </c>
      <c r="D3919" s="488" t="n">
        <v>0</v>
      </c>
      <c r="E3919" t="inlineStr">
        <is>
          <t>ANO/2024</t>
        </is>
      </c>
    </row>
    <row r="3920">
      <c r="A3920" t="inlineStr">
        <is>
          <t>Love Cabaret</t>
        </is>
      </c>
      <c r="B3920" t="inlineStr">
        <is>
          <t>ANO/2024</t>
        </is>
      </c>
      <c r="C3920" t="inlineStr">
        <is>
          <t>-  Confeiteiro II</t>
        </is>
      </c>
      <c r="D3920" s="488" t="n">
        <v>0</v>
      </c>
      <c r="E3920" t="inlineStr">
        <is>
          <t>ANO/2024</t>
        </is>
      </c>
    </row>
    <row r="3921">
      <c r="A3921" t="inlineStr">
        <is>
          <t>Love Cabaret</t>
        </is>
      </c>
      <c r="B3921" t="inlineStr">
        <is>
          <t>ANO/2024</t>
        </is>
      </c>
      <c r="C3921" t="inlineStr">
        <is>
          <t>-  Confeiteiro I</t>
        </is>
      </c>
      <c r="D3921" s="488" t="n">
        <v>0</v>
      </c>
      <c r="E3921" t="inlineStr">
        <is>
          <t>ANO/2024</t>
        </is>
      </c>
    </row>
    <row r="3922">
      <c r="A3922" t="inlineStr">
        <is>
          <t>Love Cabaret</t>
        </is>
      </c>
      <c r="B3922" t="inlineStr">
        <is>
          <t>ANO/2024</t>
        </is>
      </c>
      <c r="C3922" t="inlineStr">
        <is>
          <t>-  Copeiro</t>
        </is>
      </c>
      <c r="D3922" s="488" t="n">
        <v>0</v>
      </c>
      <c r="E3922" t="inlineStr">
        <is>
          <t>ANO/2024</t>
        </is>
      </c>
    </row>
    <row r="3923">
      <c r="A3923" t="inlineStr">
        <is>
          <t>Love Cabaret</t>
        </is>
      </c>
      <c r="B3923" t="inlineStr">
        <is>
          <t>ANO/2024</t>
        </is>
      </c>
      <c r="C3923" t="inlineStr">
        <is>
          <t>-  Pizzaiolo</t>
        </is>
      </c>
      <c r="D3923" s="488" t="n">
        <v>0</v>
      </c>
      <c r="E3923" t="inlineStr">
        <is>
          <t>ANO/2024</t>
        </is>
      </c>
    </row>
    <row r="3924">
      <c r="A3924" t="inlineStr">
        <is>
          <t>Love Cabaret</t>
        </is>
      </c>
      <c r="B3924" t="inlineStr">
        <is>
          <t>ANO/2024</t>
        </is>
      </c>
      <c r="C3924" t="inlineStr">
        <is>
          <t>-  Ajudante de Pizzaiolo</t>
        </is>
      </c>
      <c r="D3924" s="488" t="n">
        <v>0</v>
      </c>
      <c r="E3924" t="inlineStr">
        <is>
          <t>ANO/2024</t>
        </is>
      </c>
    </row>
    <row r="3925">
      <c r="A3925" t="inlineStr">
        <is>
          <t>Love Cabaret</t>
        </is>
      </c>
      <c r="B3925" t="inlineStr">
        <is>
          <t>ANO/2024</t>
        </is>
      </c>
      <c r="C3925" t="inlineStr">
        <is>
          <t>-  Boqueta</t>
        </is>
      </c>
      <c r="D3925" s="488" t="n">
        <v>0</v>
      </c>
      <c r="E3925" t="inlineStr">
        <is>
          <t>ANO/2024</t>
        </is>
      </c>
    </row>
    <row r="3926">
      <c r="A3926" t="inlineStr">
        <is>
          <t>Love Cabaret</t>
        </is>
      </c>
      <c r="B3926" t="inlineStr">
        <is>
          <t>ANO/2024</t>
        </is>
      </c>
      <c r="C3926" t="inlineStr">
        <is>
          <t>-  Churrasqueiro I</t>
        </is>
      </c>
      <c r="D3926" s="488" t="n">
        <v>0</v>
      </c>
      <c r="E3926" t="inlineStr">
        <is>
          <t>ANO/2024</t>
        </is>
      </c>
    </row>
    <row r="3927">
      <c r="A3927" t="inlineStr">
        <is>
          <t>Love Cabaret</t>
        </is>
      </c>
      <c r="B3927" t="inlineStr">
        <is>
          <t>ANO/2024</t>
        </is>
      </c>
      <c r="C3927" t="inlineStr">
        <is>
          <t>-  Churrasqueiro II</t>
        </is>
      </c>
      <c r="D3927" s="488" t="n">
        <v>0</v>
      </c>
      <c r="E3927" t="inlineStr">
        <is>
          <t>ANO/2024</t>
        </is>
      </c>
    </row>
    <row r="3928">
      <c r="A3928" t="inlineStr">
        <is>
          <t>Love Cabaret</t>
        </is>
      </c>
      <c r="B3928" t="inlineStr">
        <is>
          <t>ANO/2024</t>
        </is>
      </c>
      <c r="C3928" t="inlineStr">
        <is>
          <t>-  Churrasqueiro III</t>
        </is>
      </c>
      <c r="D3928" s="488" t="n">
        <v>0</v>
      </c>
      <c r="E3928" t="inlineStr">
        <is>
          <t>ANO/2024</t>
        </is>
      </c>
    </row>
    <row r="3929">
      <c r="A3929" t="inlineStr">
        <is>
          <t>Love Cabaret</t>
        </is>
      </c>
      <c r="B3929" t="inlineStr">
        <is>
          <t>ANO/2024</t>
        </is>
      </c>
      <c r="C3929" t="inlineStr">
        <is>
          <t>-  Ajud Limpeza</t>
        </is>
      </c>
      <c r="D3929" s="488" t="n">
        <v>0</v>
      </c>
      <c r="E3929" t="inlineStr">
        <is>
          <t>ANO/2024</t>
        </is>
      </c>
    </row>
    <row r="3930">
      <c r="A3930" t="inlineStr">
        <is>
          <t>Love Cabaret</t>
        </is>
      </c>
      <c r="B3930" t="inlineStr">
        <is>
          <t>ANO/2024</t>
        </is>
      </c>
      <c r="C3930" t="inlineStr">
        <is>
          <t>-  Estoquista III</t>
        </is>
      </c>
      <c r="D3930" s="488" t="n">
        <v>0</v>
      </c>
      <c r="E3930" t="inlineStr">
        <is>
          <t>ANO/2024</t>
        </is>
      </c>
    </row>
    <row r="3931">
      <c r="A3931" t="inlineStr">
        <is>
          <t>Love Cabaret</t>
        </is>
      </c>
      <c r="B3931" t="inlineStr">
        <is>
          <t>ANO/2024</t>
        </is>
      </c>
      <c r="C3931" t="inlineStr">
        <is>
          <t>-  Estoquista II</t>
        </is>
      </c>
      <c r="D3931" s="488" t="n">
        <v>0</v>
      </c>
      <c r="E3931" t="inlineStr">
        <is>
          <t>ANO/2024</t>
        </is>
      </c>
    </row>
    <row r="3932">
      <c r="A3932" t="inlineStr">
        <is>
          <t>Love Cabaret</t>
        </is>
      </c>
      <c r="B3932" t="inlineStr">
        <is>
          <t>ANO/2024</t>
        </is>
      </c>
      <c r="C3932" t="inlineStr">
        <is>
          <t>-  Estoquista I</t>
        </is>
      </c>
      <c r="D3932" s="488" t="n">
        <v>0</v>
      </c>
      <c r="E3932" t="inlineStr">
        <is>
          <t>ANO/2024</t>
        </is>
      </c>
    </row>
    <row r="3933">
      <c r="A3933" t="inlineStr">
        <is>
          <t>Love Cabaret</t>
        </is>
      </c>
      <c r="B3933" t="inlineStr">
        <is>
          <t>ANO/2024</t>
        </is>
      </c>
      <c r="C3933" t="inlineStr">
        <is>
          <t>-  Chefe de Manutenção</t>
        </is>
      </c>
      <c r="D3933" s="488" t="n">
        <v>0</v>
      </c>
      <c r="E3933" t="inlineStr">
        <is>
          <t>ANO/2024</t>
        </is>
      </c>
    </row>
    <row r="3934">
      <c r="A3934" t="inlineStr">
        <is>
          <t>Love Cabaret</t>
        </is>
      </c>
      <c r="B3934" t="inlineStr">
        <is>
          <t>ANO/2024</t>
        </is>
      </c>
      <c r="C3934" t="inlineStr">
        <is>
          <t>-  Aux. Manutenção III</t>
        </is>
      </c>
      <c r="D3934" s="488" t="n">
        <v>0</v>
      </c>
      <c r="E3934" t="inlineStr">
        <is>
          <t>ANO/2024</t>
        </is>
      </c>
    </row>
    <row r="3935">
      <c r="A3935" t="inlineStr">
        <is>
          <t>Love Cabaret</t>
        </is>
      </c>
      <c r="B3935" t="inlineStr">
        <is>
          <t>ANO/2024</t>
        </is>
      </c>
      <c r="C3935" t="inlineStr">
        <is>
          <t>-  Aux. Manutenção II</t>
        </is>
      </c>
      <c r="D3935" s="488" t="n">
        <v>0</v>
      </c>
      <c r="E3935" t="inlineStr">
        <is>
          <t>ANO/2024</t>
        </is>
      </c>
    </row>
    <row r="3936">
      <c r="A3936" t="inlineStr">
        <is>
          <t>Love Cabaret</t>
        </is>
      </c>
      <c r="B3936" t="inlineStr">
        <is>
          <t>ANO/2024</t>
        </is>
      </c>
      <c r="C3936" t="inlineStr">
        <is>
          <t>-  Aux. Manutenção I</t>
        </is>
      </c>
      <c r="D3936" s="488" t="n">
        <v>0</v>
      </c>
      <c r="E3936" t="inlineStr">
        <is>
          <t>ANO/2024</t>
        </is>
      </c>
    </row>
    <row r="3937">
      <c r="A3937" t="inlineStr">
        <is>
          <t>Love Cabaret</t>
        </is>
      </c>
      <c r="B3937" t="inlineStr">
        <is>
          <t>ANO/2024</t>
        </is>
      </c>
      <c r="C3937" t="inlineStr">
        <is>
          <t>-  Chefe da Portaria</t>
        </is>
      </c>
      <c r="D3937" s="488" t="n">
        <v>0</v>
      </c>
      <c r="E3937" t="inlineStr">
        <is>
          <t>ANO/2024</t>
        </is>
      </c>
    </row>
    <row r="3938">
      <c r="A3938" t="inlineStr">
        <is>
          <t>Love Cabaret</t>
        </is>
      </c>
      <c r="B3938" t="inlineStr">
        <is>
          <t>ANO/2024</t>
        </is>
      </c>
      <c r="C3938" t="inlineStr">
        <is>
          <t>-  Porteiro III</t>
        </is>
      </c>
      <c r="D3938" s="488" t="n">
        <v>0</v>
      </c>
      <c r="E3938" t="inlineStr">
        <is>
          <t>ANO/2024</t>
        </is>
      </c>
    </row>
    <row r="3939">
      <c r="A3939" t="inlineStr">
        <is>
          <t>Love Cabaret</t>
        </is>
      </c>
      <c r="B3939" t="inlineStr">
        <is>
          <t>ANO/2024</t>
        </is>
      </c>
      <c r="C3939" t="inlineStr">
        <is>
          <t>-  Porteiro II</t>
        </is>
      </c>
      <c r="D3939" s="488" t="n">
        <v>0</v>
      </c>
      <c r="E3939" t="inlineStr">
        <is>
          <t>ANO/2024</t>
        </is>
      </c>
    </row>
    <row r="3940">
      <c r="A3940" t="inlineStr">
        <is>
          <t>Love Cabaret</t>
        </is>
      </c>
      <c r="B3940" t="inlineStr">
        <is>
          <t>ANO/2024</t>
        </is>
      </c>
      <c r="C3940" t="inlineStr">
        <is>
          <t>-  Porteiro I</t>
        </is>
      </c>
      <c r="D3940" s="488" t="n">
        <v>0</v>
      </c>
      <c r="E3940" t="inlineStr">
        <is>
          <t>ANO/2024</t>
        </is>
      </c>
    </row>
    <row r="3941">
      <c r="A3941" t="inlineStr">
        <is>
          <t>Love Cabaret</t>
        </is>
      </c>
      <c r="B3941" t="inlineStr">
        <is>
          <t>ANO/2024</t>
        </is>
      </c>
      <c r="C3941" t="inlineStr">
        <is>
          <t>-  Hostess III</t>
        </is>
      </c>
      <c r="D3941" s="488" t="n">
        <v>0</v>
      </c>
      <c r="E3941" t="inlineStr">
        <is>
          <t>ANO/2024</t>
        </is>
      </c>
    </row>
    <row r="3942">
      <c r="A3942" t="inlineStr">
        <is>
          <t>Love Cabaret</t>
        </is>
      </c>
      <c r="B3942" t="inlineStr">
        <is>
          <t>ANO/2024</t>
        </is>
      </c>
      <c r="C3942" t="inlineStr">
        <is>
          <t>-  Hostess II</t>
        </is>
      </c>
      <c r="D3942" s="488" t="n">
        <v>0</v>
      </c>
      <c r="E3942" t="inlineStr">
        <is>
          <t>ANO/2024</t>
        </is>
      </c>
    </row>
    <row r="3943">
      <c r="A3943" t="inlineStr">
        <is>
          <t>Love Cabaret</t>
        </is>
      </c>
      <c r="B3943" t="inlineStr">
        <is>
          <t>ANO/2024</t>
        </is>
      </c>
      <c r="C3943" t="inlineStr">
        <is>
          <t>-  Hostess I</t>
        </is>
      </c>
      <c r="D3943" s="488" t="n">
        <v>0</v>
      </c>
      <c r="E3943" t="inlineStr">
        <is>
          <t>ANO/2024</t>
        </is>
      </c>
    </row>
    <row r="3944">
      <c r="A3944" t="inlineStr">
        <is>
          <t>Love Cabaret</t>
        </is>
      </c>
      <c r="B3944" t="inlineStr">
        <is>
          <t>ANO/2024</t>
        </is>
      </c>
      <c r="C3944" t="inlineStr">
        <is>
          <t>-  Chefe de Bilheteria</t>
        </is>
      </c>
      <c r="D3944" s="488" t="n">
        <v>0</v>
      </c>
      <c r="E3944" t="inlineStr">
        <is>
          <t>ANO/2024</t>
        </is>
      </c>
    </row>
    <row r="3945">
      <c r="A3945" t="inlineStr">
        <is>
          <t>Love Cabaret</t>
        </is>
      </c>
      <c r="B3945" t="inlineStr">
        <is>
          <t>ANO/2024</t>
        </is>
      </c>
      <c r="C3945" t="inlineStr">
        <is>
          <t>-  Bilheteiro III</t>
        </is>
      </c>
      <c r="D3945" s="488" t="n">
        <v>0</v>
      </c>
      <c r="E3945" t="inlineStr">
        <is>
          <t>ANO/2024</t>
        </is>
      </c>
    </row>
    <row r="3946">
      <c r="A3946" t="inlineStr">
        <is>
          <t>Love Cabaret</t>
        </is>
      </c>
      <c r="B3946" t="inlineStr">
        <is>
          <t>ANO/2024</t>
        </is>
      </c>
      <c r="C3946" t="inlineStr">
        <is>
          <t>-  Bilheteiro II</t>
        </is>
      </c>
      <c r="D3946" s="488" t="n">
        <v>0</v>
      </c>
      <c r="E3946" t="inlineStr">
        <is>
          <t>ANO/2024</t>
        </is>
      </c>
    </row>
    <row r="3947">
      <c r="A3947" t="inlineStr">
        <is>
          <t>Love Cabaret</t>
        </is>
      </c>
      <c r="B3947" t="inlineStr">
        <is>
          <t>ANO/2024</t>
        </is>
      </c>
      <c r="C3947" t="inlineStr">
        <is>
          <t>-  Bilheteiro I</t>
        </is>
      </c>
      <c r="D3947" s="488" t="n">
        <v>0</v>
      </c>
      <c r="E3947" t="inlineStr">
        <is>
          <t>ANO/2024</t>
        </is>
      </c>
    </row>
    <row r="3948">
      <c r="A3948" t="inlineStr">
        <is>
          <t>Love Cabaret</t>
        </is>
      </c>
      <c r="B3948" t="inlineStr">
        <is>
          <t>ANO/2024</t>
        </is>
      </c>
      <c r="C3948" t="inlineStr">
        <is>
          <t>-  Caixa</t>
        </is>
      </c>
      <c r="D3948" s="488" t="n">
        <v>0</v>
      </c>
      <c r="E3948" t="inlineStr">
        <is>
          <t>ANO/2024</t>
        </is>
      </c>
    </row>
    <row r="3949">
      <c r="A3949" t="inlineStr">
        <is>
          <t>Love Cabaret</t>
        </is>
      </c>
      <c r="B3949" t="inlineStr">
        <is>
          <t>ANO/2024</t>
        </is>
      </c>
      <c r="C3949" t="inlineStr">
        <is>
          <t>-  Operador de Delivery</t>
        </is>
      </c>
      <c r="D3949" s="488" t="n">
        <v>0</v>
      </c>
      <c r="E3949" t="inlineStr">
        <is>
          <t>ANO/2024</t>
        </is>
      </c>
    </row>
    <row r="3950">
      <c r="A3950" t="inlineStr">
        <is>
          <t>Love Cabaret</t>
        </is>
      </c>
      <c r="B3950" t="inlineStr">
        <is>
          <t>ANO/2024</t>
        </is>
      </c>
      <c r="C3950" t="inlineStr">
        <is>
          <t>E-Staff</t>
        </is>
      </c>
      <c r="D3950" s="488" t="n">
        <v>-632210.3</v>
      </c>
      <c r="E3950" t="inlineStr">
        <is>
          <t>ANO/2024</t>
        </is>
      </c>
    </row>
    <row r="3951">
      <c r="A3951" t="inlineStr">
        <is>
          <t>Love Cabaret</t>
        </is>
      </c>
      <c r="B3951" t="inlineStr">
        <is>
          <t>ANO/2024</t>
        </is>
      </c>
      <c r="C3951" t="inlineStr">
        <is>
          <t>Mão de Obra Extra</t>
        </is>
      </c>
      <c r="D3951" s="488" t="n">
        <v>-632210.3</v>
      </c>
      <c r="E3951" t="inlineStr">
        <is>
          <t>ANO/2024</t>
        </is>
      </c>
    </row>
    <row r="3952">
      <c r="A3952" t="inlineStr">
        <is>
          <t>Love Cabaret</t>
        </is>
      </c>
      <c r="B3952" t="inlineStr">
        <is>
          <t>ANO/2024</t>
        </is>
      </c>
      <c r="C3952" t="inlineStr">
        <is>
          <t>-  Gorjeta (Retenção Estaff) (+)</t>
        </is>
      </c>
      <c r="D3952" s="488" t="n">
        <v>199229.49</v>
      </c>
      <c r="E3952" t="inlineStr">
        <is>
          <t>ANO/2024</t>
        </is>
      </c>
    </row>
    <row r="3953">
      <c r="A3953" t="inlineStr">
        <is>
          <t>Love Cabaret</t>
        </is>
      </c>
      <c r="B3953" t="inlineStr">
        <is>
          <t>ANO/2024</t>
        </is>
      </c>
      <c r="C3953" t="inlineStr">
        <is>
          <t>Encargos e Provisões</t>
        </is>
      </c>
      <c r="D3953" s="488" t="n">
        <v>-285599.82</v>
      </c>
      <c r="E3953" t="inlineStr">
        <is>
          <t>ANO/2024</t>
        </is>
      </c>
    </row>
    <row r="3954">
      <c r="A3954" t="inlineStr">
        <is>
          <t>Love Cabaret</t>
        </is>
      </c>
      <c r="B3954" t="inlineStr">
        <is>
          <t>ANO/2024</t>
        </is>
      </c>
      <c r="C3954" t="inlineStr">
        <is>
          <t>-  FGTS</t>
        </is>
      </c>
      <c r="D3954" s="488" t="n">
        <v>-37252.44</v>
      </c>
      <c r="E3954" t="inlineStr">
        <is>
          <t>ANO/2024</t>
        </is>
      </c>
    </row>
    <row r="3955">
      <c r="A3955" t="inlineStr">
        <is>
          <t>Love Cabaret</t>
        </is>
      </c>
      <c r="B3955" t="inlineStr">
        <is>
          <t>ANO/2024</t>
        </is>
      </c>
      <c r="C3955" t="inlineStr">
        <is>
          <t>-  INSS Patronal</t>
        </is>
      </c>
      <c r="D3955" s="488" t="n">
        <v>-141944.61</v>
      </c>
      <c r="E3955" t="inlineStr">
        <is>
          <t>ANO/2024</t>
        </is>
      </c>
    </row>
    <row r="3956">
      <c r="A3956" t="inlineStr">
        <is>
          <t>Love Cabaret</t>
        </is>
      </c>
      <c r="B3956" t="inlineStr">
        <is>
          <t>ANO/2024</t>
        </is>
      </c>
      <c r="C3956" t="inlineStr">
        <is>
          <t>-  INSS Segurados</t>
        </is>
      </c>
      <c r="D3956" s="488" t="n">
        <v>0</v>
      </c>
      <c r="E3956" t="inlineStr">
        <is>
          <t>ANO/2024</t>
        </is>
      </c>
    </row>
    <row r="3957">
      <c r="A3957" t="inlineStr">
        <is>
          <t>Love Cabaret</t>
        </is>
      </c>
      <c r="B3957" t="inlineStr">
        <is>
          <t>ANO/2024</t>
        </is>
      </c>
      <c r="C3957" t="inlineStr">
        <is>
          <t>-  13º Salário</t>
        </is>
      </c>
      <c r="D3957" s="488" t="n">
        <v>-10413.6</v>
      </c>
      <c r="E3957" t="inlineStr">
        <is>
          <t>ANO/2024</t>
        </is>
      </c>
    </row>
    <row r="3958">
      <c r="A3958" t="inlineStr">
        <is>
          <t>Love Cabaret</t>
        </is>
      </c>
      <c r="B3958" t="inlineStr">
        <is>
          <t>ANO/2024</t>
        </is>
      </c>
      <c r="C3958" t="inlineStr">
        <is>
          <t>-  Férias</t>
        </is>
      </c>
      <c r="D3958" s="488" t="n">
        <v>-19152.3</v>
      </c>
      <c r="E3958" t="inlineStr">
        <is>
          <t>ANO/2024</t>
        </is>
      </c>
    </row>
    <row r="3959">
      <c r="A3959" t="inlineStr">
        <is>
          <t>Love Cabaret</t>
        </is>
      </c>
      <c r="B3959" t="inlineStr">
        <is>
          <t>ANO/2024</t>
        </is>
      </c>
      <c r="C3959" t="inlineStr">
        <is>
          <t>-  FGTS sobre 13º Salários</t>
        </is>
      </c>
      <c r="D3959" s="488" t="n">
        <v>-16244.52</v>
      </c>
      <c r="E3959" t="inlineStr">
        <is>
          <t>ANO/2024</t>
        </is>
      </c>
    </row>
    <row r="3960">
      <c r="A3960" t="inlineStr">
        <is>
          <t>Love Cabaret</t>
        </is>
      </c>
      <c r="B3960" t="inlineStr">
        <is>
          <t>ANO/2024</t>
        </is>
      </c>
      <c r="C3960" t="inlineStr">
        <is>
          <t>-  FGTS sobre Férias</t>
        </is>
      </c>
      <c r="D3960" s="488" t="n">
        <v>-4856.01</v>
      </c>
      <c r="E3960" t="inlineStr">
        <is>
          <t>ANO/2024</t>
        </is>
      </c>
    </row>
    <row r="3961">
      <c r="A3961" t="inlineStr">
        <is>
          <t>Love Cabaret</t>
        </is>
      </c>
      <c r="B3961" t="inlineStr">
        <is>
          <t>ANO/2024</t>
        </is>
      </c>
      <c r="C3961" t="inlineStr">
        <is>
          <t>-  INSS sobre 13º Salários</t>
        </is>
      </c>
      <c r="D3961" s="488" t="n">
        <v>0</v>
      </c>
      <c r="E3961" t="inlineStr">
        <is>
          <t>ANO/2024</t>
        </is>
      </c>
    </row>
    <row r="3962">
      <c r="A3962" t="inlineStr">
        <is>
          <t>Love Cabaret</t>
        </is>
      </c>
      <c r="B3962" t="inlineStr">
        <is>
          <t>ANO/2024</t>
        </is>
      </c>
      <c r="C3962" t="inlineStr">
        <is>
          <t>-  INSS sobre Férias</t>
        </is>
      </c>
      <c r="D3962" s="488" t="n">
        <v>0</v>
      </c>
      <c r="E3962" t="inlineStr">
        <is>
          <t>ANO/2024</t>
        </is>
      </c>
    </row>
    <row r="3963">
      <c r="A3963" t="inlineStr">
        <is>
          <t>Love Cabaret</t>
        </is>
      </c>
      <c r="B3963" t="inlineStr">
        <is>
          <t>ANO/2024</t>
        </is>
      </c>
      <c r="C3963" t="inlineStr">
        <is>
          <t>-  Rescisão</t>
        </is>
      </c>
      <c r="D3963" s="488" t="n">
        <v>0</v>
      </c>
      <c r="E3963" t="inlineStr">
        <is>
          <t>ANO/2024</t>
        </is>
      </c>
    </row>
    <row r="3964">
      <c r="A3964" t="inlineStr">
        <is>
          <t>Love Cabaret</t>
        </is>
      </c>
      <c r="B3964" t="inlineStr">
        <is>
          <t>ANO/2024</t>
        </is>
      </c>
      <c r="C3964" t="inlineStr">
        <is>
          <t>-  Multa Rescisória</t>
        </is>
      </c>
      <c r="D3964" s="488" t="n">
        <v>-30527.61</v>
      </c>
      <c r="E3964" t="inlineStr">
        <is>
          <t>ANO/2024</t>
        </is>
      </c>
    </row>
    <row r="3965">
      <c r="A3965" t="inlineStr">
        <is>
          <t>Love Cabaret</t>
        </is>
      </c>
      <c r="B3965" t="inlineStr">
        <is>
          <t>ANO/2024</t>
        </is>
      </c>
      <c r="C3965" t="inlineStr">
        <is>
          <t>-  Ações trabalhistas</t>
        </is>
      </c>
      <c r="D3965" s="488" t="n">
        <v>-13000</v>
      </c>
      <c r="E3965" t="inlineStr">
        <is>
          <t>ANO/2024</t>
        </is>
      </c>
    </row>
    <row r="3966">
      <c r="A3966" t="inlineStr">
        <is>
          <t>Love Cabaret</t>
        </is>
      </c>
      <c r="B3966" t="inlineStr">
        <is>
          <t>ANO/2024</t>
        </is>
      </c>
      <c r="C3966" t="inlineStr">
        <is>
          <t>-  Adicional Noturno</t>
        </is>
      </c>
      <c r="D3966" s="488" t="n">
        <v>0</v>
      </c>
      <c r="E3966" t="inlineStr">
        <is>
          <t>ANO/2024</t>
        </is>
      </c>
    </row>
    <row r="3967">
      <c r="A3967" t="inlineStr">
        <is>
          <t>Love Cabaret</t>
        </is>
      </c>
      <c r="B3967" t="inlineStr">
        <is>
          <t>ANO/2024</t>
        </is>
      </c>
      <c r="C3967" t="inlineStr">
        <is>
          <t>-  Hora Extra</t>
        </is>
      </c>
      <c r="D3967" s="488" t="n">
        <v>-12208.73</v>
      </c>
      <c r="E3967" t="inlineStr">
        <is>
          <t>ANO/2024</t>
        </is>
      </c>
    </row>
    <row r="3968">
      <c r="A3968" t="inlineStr">
        <is>
          <t>Love Cabaret</t>
        </is>
      </c>
      <c r="B3968" t="inlineStr">
        <is>
          <t>ANO/2024</t>
        </is>
      </c>
      <c r="C3968" t="inlineStr">
        <is>
          <t>-  Remuneração Variável</t>
        </is>
      </c>
      <c r="D3968" s="488" t="n">
        <v>0</v>
      </c>
      <c r="E3968" t="inlineStr">
        <is>
          <t>ANO/2024</t>
        </is>
      </c>
    </row>
    <row r="3969">
      <c r="A3969" t="inlineStr">
        <is>
          <t>Love Cabaret</t>
        </is>
      </c>
      <c r="B3969" t="inlineStr">
        <is>
          <t>ANO/2024</t>
        </is>
      </c>
      <c r="C3969" t="inlineStr">
        <is>
          <t>-  Premiação</t>
        </is>
      </c>
      <c r="D3969" s="488" t="n">
        <v>0</v>
      </c>
      <c r="E3969" t="inlineStr">
        <is>
          <t>ANO/2024</t>
        </is>
      </c>
    </row>
    <row r="3970">
      <c r="A3970" t="inlineStr">
        <is>
          <t>Love Cabaret</t>
        </is>
      </c>
      <c r="B3970" t="inlineStr">
        <is>
          <t>ANO/2024</t>
        </is>
      </c>
      <c r="C3970" t="inlineStr">
        <is>
          <t>Benefícios</t>
        </is>
      </c>
      <c r="D3970" s="488" t="n">
        <v>-34010.71</v>
      </c>
      <c r="E3970" t="inlineStr">
        <is>
          <t>ANO/2024</t>
        </is>
      </c>
    </row>
    <row r="3971">
      <c r="A3971" t="inlineStr">
        <is>
          <t>Love Cabaret</t>
        </is>
      </c>
      <c r="B3971" t="inlineStr">
        <is>
          <t>ANO/2024</t>
        </is>
      </c>
      <c r="C3971" t="inlineStr">
        <is>
          <t>-  Vale-transporte</t>
        </is>
      </c>
      <c r="D3971" s="488" t="n">
        <v>-32569.25</v>
      </c>
      <c r="E3971" t="inlineStr">
        <is>
          <t>ANO/2024</t>
        </is>
      </c>
    </row>
    <row r="3972">
      <c r="A3972" t="inlineStr">
        <is>
          <t>Love Cabaret</t>
        </is>
      </c>
      <c r="B3972" t="inlineStr">
        <is>
          <t>ANO/2024</t>
        </is>
      </c>
      <c r="C3972" t="inlineStr">
        <is>
          <t>-  Assist. Médica</t>
        </is>
      </c>
      <c r="D3972" s="488" t="n">
        <v>0</v>
      </c>
      <c r="E3972" t="inlineStr">
        <is>
          <t>ANO/2024</t>
        </is>
      </c>
    </row>
    <row r="3973">
      <c r="A3973" t="inlineStr">
        <is>
          <t>Love Cabaret</t>
        </is>
      </c>
      <c r="B3973" t="inlineStr">
        <is>
          <t>ANO/2024</t>
        </is>
      </c>
      <c r="C3973" t="inlineStr">
        <is>
          <t>-  Assist. Odontologica</t>
        </is>
      </c>
      <c r="D3973" s="488" t="n">
        <v>0</v>
      </c>
      <c r="E3973" t="inlineStr">
        <is>
          <t>ANO/2024</t>
        </is>
      </c>
    </row>
    <row r="3974">
      <c r="A3974" t="inlineStr">
        <is>
          <t>Love Cabaret</t>
        </is>
      </c>
      <c r="B3974" t="inlineStr">
        <is>
          <t>ANO/2024</t>
        </is>
      </c>
      <c r="C3974" t="inlineStr">
        <is>
          <t>-  Seguro de Vida</t>
        </is>
      </c>
      <c r="D3974" s="488" t="n">
        <v>-1441.46</v>
      </c>
      <c r="E3974" t="inlineStr">
        <is>
          <t>ANO/2024</t>
        </is>
      </c>
    </row>
    <row r="3975">
      <c r="A3975" t="inlineStr">
        <is>
          <t>Love Cabaret</t>
        </is>
      </c>
      <c r="B3975" t="inlineStr">
        <is>
          <t>ANO/2024</t>
        </is>
      </c>
      <c r="C3975" t="inlineStr">
        <is>
          <t>-  Ajuda de Custo</t>
        </is>
      </c>
      <c r="D3975" s="488" t="n">
        <v>0</v>
      </c>
      <c r="E3975" t="inlineStr">
        <is>
          <t>ANO/2024</t>
        </is>
      </c>
    </row>
    <row r="3976">
      <c r="A3976" t="inlineStr">
        <is>
          <t>Love Cabaret</t>
        </is>
      </c>
      <c r="B3976" t="inlineStr">
        <is>
          <t>ANO/2024</t>
        </is>
      </c>
      <c r="C3976" t="inlineStr">
        <is>
          <t>Outros B</t>
        </is>
      </c>
      <c r="D3976" s="488" t="n">
        <v>-216344.9</v>
      </c>
      <c r="E3976" t="inlineStr">
        <is>
          <t>ANO/2024</t>
        </is>
      </c>
    </row>
    <row r="3977">
      <c r="A3977" t="inlineStr">
        <is>
          <t>Love Cabaret</t>
        </is>
      </c>
      <c r="B3977" t="inlineStr">
        <is>
          <t>ANO/2024</t>
        </is>
      </c>
      <c r="C3977" t="inlineStr">
        <is>
          <t>-  Uniformes Manutenção e Reposição</t>
        </is>
      </c>
      <c r="D3977" s="488" t="n">
        <v>0</v>
      </c>
      <c r="E3977" t="inlineStr">
        <is>
          <t>ANO/2024</t>
        </is>
      </c>
    </row>
    <row r="3978">
      <c r="A3978" t="inlineStr">
        <is>
          <t>Love Cabaret</t>
        </is>
      </c>
      <c r="B3978" t="inlineStr">
        <is>
          <t>ANO/2024</t>
        </is>
      </c>
      <c r="C3978" t="inlineStr">
        <is>
          <t>-  Exames Periódicos</t>
        </is>
      </c>
      <c r="D3978" s="488" t="n">
        <v>-4002.55</v>
      </c>
      <c r="E3978" t="inlineStr">
        <is>
          <t>ANO/2024</t>
        </is>
      </c>
    </row>
    <row r="3979">
      <c r="A3979" t="inlineStr">
        <is>
          <t>Love Cabaret</t>
        </is>
      </c>
      <c r="B3979" t="inlineStr">
        <is>
          <t>ANO/2024</t>
        </is>
      </c>
      <c r="C3979" t="inlineStr">
        <is>
          <t>-  Diversos - Vale Combustível</t>
        </is>
      </c>
      <c r="D3979" s="488" t="n">
        <v>0</v>
      </c>
      <c r="E3979" t="inlineStr">
        <is>
          <t>ANO/2024</t>
        </is>
      </c>
    </row>
    <row r="3980">
      <c r="A3980" t="inlineStr">
        <is>
          <t>Love Cabaret</t>
        </is>
      </c>
      <c r="B3980" t="inlineStr">
        <is>
          <t>ANO/2024</t>
        </is>
      </c>
      <c r="C3980" t="inlineStr">
        <is>
          <t>-  Gratificações</t>
        </is>
      </c>
      <c r="D3980" s="488" t="n">
        <v>0</v>
      </c>
      <c r="E3980" t="inlineStr">
        <is>
          <t>ANO/2024</t>
        </is>
      </c>
    </row>
    <row r="3981">
      <c r="A3981" t="inlineStr">
        <is>
          <t>Love Cabaret</t>
        </is>
      </c>
      <c r="B3981" t="inlineStr">
        <is>
          <t>ANO/2024</t>
        </is>
      </c>
      <c r="C3981" t="inlineStr">
        <is>
          <t>-  Cursos e Treinamentos</t>
        </is>
      </c>
      <c r="D3981" s="488" t="n">
        <v>0</v>
      </c>
      <c r="E3981" t="inlineStr">
        <is>
          <t>ANO/2024</t>
        </is>
      </c>
    </row>
    <row r="3982">
      <c r="A3982" t="inlineStr">
        <is>
          <t>Love Cabaret</t>
        </is>
      </c>
      <c r="B3982" t="inlineStr">
        <is>
          <t>ANO/2024</t>
        </is>
      </c>
      <c r="C3982" t="inlineStr">
        <is>
          <t>-  Alimentação Funcionário</t>
        </is>
      </c>
      <c r="D3982" s="488" t="n">
        <v>-212342.35</v>
      </c>
      <c r="E3982" t="inlineStr">
        <is>
          <t>ANO/2024</t>
        </is>
      </c>
    </row>
    <row r="3983">
      <c r="A3983" t="inlineStr">
        <is>
          <t>Love Cabaret</t>
        </is>
      </c>
      <c r="B3983" t="inlineStr">
        <is>
          <t>ANO/2024</t>
        </is>
      </c>
      <c r="C3983" t="inlineStr">
        <is>
          <t>-  Pro Labore</t>
        </is>
      </c>
      <c r="D3983" s="488" t="n">
        <v>0</v>
      </c>
      <c r="E3983" t="inlineStr">
        <is>
          <t>ANO/2024</t>
        </is>
      </c>
    </row>
    <row r="3984">
      <c r="A3984" t="inlineStr">
        <is>
          <t>Love Cabaret</t>
        </is>
      </c>
      <c r="B3984" t="inlineStr">
        <is>
          <t>ANO/2024</t>
        </is>
      </c>
      <c r="C3984" t="inlineStr">
        <is>
          <t>% sobre Receita c/ Squad</t>
        </is>
      </c>
      <c r="D3984" s="488" t="n">
        <v>-0.29</v>
      </c>
      <c r="E3984" t="inlineStr">
        <is>
          <t>ANO/2024</t>
        </is>
      </c>
    </row>
    <row r="3985">
      <c r="A3985" t="inlineStr">
        <is>
          <t>Love Cabaret</t>
        </is>
      </c>
      <c r="B3985" t="inlineStr">
        <is>
          <t>ANO/2024</t>
        </is>
      </c>
      <c r="C3985" t="inlineStr">
        <is>
          <t>% sobre Receita s/ Squad</t>
        </is>
      </c>
      <c r="D3985" s="488" t="n">
        <v>-0.22</v>
      </c>
      <c r="E3985" t="inlineStr">
        <is>
          <t>ANO/2024</t>
        </is>
      </c>
    </row>
    <row r="3986">
      <c r="A3986" t="inlineStr">
        <is>
          <t>Love Cabaret</t>
        </is>
      </c>
      <c r="B3986" t="inlineStr">
        <is>
          <t>ANO/2024</t>
        </is>
      </c>
      <c r="C3986" t="inlineStr">
        <is>
          <t>Custo de Ocupação</t>
        </is>
      </c>
      <c r="D3986" s="488" t="n">
        <v>-777316.74</v>
      </c>
      <c r="E3986" t="inlineStr">
        <is>
          <t>ANO/2024</t>
        </is>
      </c>
    </row>
    <row r="3987">
      <c r="A3987" t="inlineStr">
        <is>
          <t>Love Cabaret</t>
        </is>
      </c>
      <c r="B3987" t="inlineStr">
        <is>
          <t>ANO/2024</t>
        </is>
      </c>
      <c r="C3987" t="inlineStr">
        <is>
          <t>Aluguel de Imoveis</t>
        </is>
      </c>
      <c r="D3987" s="488" t="n">
        <v>-743150.5600000001</v>
      </c>
      <c r="E3987" t="inlineStr">
        <is>
          <t>ANO/2024</t>
        </is>
      </c>
    </row>
    <row r="3988">
      <c r="A3988" t="inlineStr">
        <is>
          <t>Love Cabaret</t>
        </is>
      </c>
      <c r="B3988" t="inlineStr">
        <is>
          <t>ANO/2024</t>
        </is>
      </c>
      <c r="C3988" t="inlineStr">
        <is>
          <t>Condominio</t>
        </is>
      </c>
      <c r="D3988" s="488" t="n">
        <v>0</v>
      </c>
      <c r="E3988" t="inlineStr">
        <is>
          <t>ANO/2024</t>
        </is>
      </c>
    </row>
    <row r="3989">
      <c r="A3989" t="inlineStr">
        <is>
          <t>Love Cabaret</t>
        </is>
      </c>
      <c r="B3989" t="inlineStr">
        <is>
          <t>ANO/2024</t>
        </is>
      </c>
      <c r="C3989" t="inlineStr">
        <is>
          <t>IPTU</t>
        </is>
      </c>
      <c r="D3989" s="488" t="n">
        <v>-31449.96</v>
      </c>
      <c r="E3989" t="inlineStr">
        <is>
          <t>ANO/2024</t>
        </is>
      </c>
    </row>
    <row r="3990">
      <c r="A3990" t="inlineStr">
        <is>
          <t>Love Cabaret</t>
        </is>
      </c>
      <c r="B3990" t="inlineStr">
        <is>
          <t>ANO/2024</t>
        </is>
      </c>
      <c r="C3990" t="inlineStr">
        <is>
          <t>Fundo de Promoção</t>
        </is>
      </c>
      <c r="D3990" s="488" t="n">
        <v>-1516.22</v>
      </c>
      <c r="E3990" t="inlineStr">
        <is>
          <t>ANO/2024</t>
        </is>
      </c>
    </row>
    <row r="3991">
      <c r="A3991" t="inlineStr">
        <is>
          <t>Love Cabaret</t>
        </is>
      </c>
      <c r="B3991" t="inlineStr">
        <is>
          <t>ANO/2024</t>
        </is>
      </c>
      <c r="C3991" t="inlineStr">
        <is>
          <t>Seguro Patrimonial</t>
        </is>
      </c>
      <c r="D3991" s="488" t="n">
        <v>-1200</v>
      </c>
      <c r="E3991" t="inlineStr">
        <is>
          <t>ANO/2024</t>
        </is>
      </c>
    </row>
    <row r="3992">
      <c r="A3992" t="inlineStr">
        <is>
          <t>Love Cabaret</t>
        </is>
      </c>
      <c r="B3992" t="inlineStr">
        <is>
          <t>ANO/2024</t>
        </is>
      </c>
      <c r="C3992" t="inlineStr">
        <is>
          <t>Arrendamento</t>
        </is>
      </c>
      <c r="D3992" s="488" t="n">
        <v>0</v>
      </c>
      <c r="E3992" t="inlineStr">
        <is>
          <t>ANO/2024</t>
        </is>
      </c>
    </row>
    <row r="3993">
      <c r="A3993" t="inlineStr">
        <is>
          <t>Love Cabaret</t>
        </is>
      </c>
      <c r="B3993" t="inlineStr">
        <is>
          <t>ANO/2024</t>
        </is>
      </c>
      <c r="C3993" t="inlineStr">
        <is>
          <t>Taxas publicas administrativas - Ocupação</t>
        </is>
      </c>
      <c r="D3993" s="488" t="n">
        <v>0</v>
      </c>
      <c r="E3993" t="inlineStr">
        <is>
          <t>ANO/2024</t>
        </is>
      </c>
    </row>
    <row r="3994">
      <c r="A3994" t="inlineStr">
        <is>
          <t>Love Cabaret</t>
        </is>
      </c>
      <c r="B3994" t="inlineStr">
        <is>
          <t>ANO/2024</t>
        </is>
      </c>
      <c r="C3994" t="inlineStr">
        <is>
          <t>% sobre Receita Bruta</t>
        </is>
      </c>
      <c r="D3994" s="488" t="n">
        <v>-0.11</v>
      </c>
      <c r="E3994" t="inlineStr">
        <is>
          <t>ANO/2024</t>
        </is>
      </c>
    </row>
    <row r="3995">
      <c r="A3995" t="inlineStr">
        <is>
          <t>Love Cabaret</t>
        </is>
      </c>
      <c r="B3995" t="inlineStr">
        <is>
          <t>ANO/2024</t>
        </is>
      </c>
      <c r="C3995" t="inlineStr">
        <is>
          <t>Utilidades</t>
        </is>
      </c>
      <c r="D3995" s="488" t="n">
        <v>-554963.72</v>
      </c>
      <c r="E3995" t="inlineStr">
        <is>
          <t>ANO/2024</t>
        </is>
      </c>
    </row>
    <row r="3996">
      <c r="A3996" t="inlineStr">
        <is>
          <t>Love Cabaret</t>
        </is>
      </c>
      <c r="B3996" t="inlineStr">
        <is>
          <t>ANO/2024</t>
        </is>
      </c>
      <c r="C3996" t="inlineStr">
        <is>
          <t>Agua/Esgoto</t>
        </is>
      </c>
      <c r="D3996" s="488" t="n">
        <v>-134544.59</v>
      </c>
      <c r="E3996" t="inlineStr">
        <is>
          <t>ANO/2024</t>
        </is>
      </c>
    </row>
    <row r="3997">
      <c r="A3997" t="inlineStr">
        <is>
          <t>Love Cabaret</t>
        </is>
      </c>
      <c r="B3997" t="inlineStr">
        <is>
          <t>ANO/2024</t>
        </is>
      </c>
      <c r="C3997" t="inlineStr">
        <is>
          <t>Energia Eletrica</t>
        </is>
      </c>
      <c r="D3997" s="488" t="n">
        <v>-179559.87</v>
      </c>
      <c r="E3997" t="inlineStr">
        <is>
          <t>ANO/2024</t>
        </is>
      </c>
    </row>
    <row r="3998">
      <c r="A3998" t="inlineStr">
        <is>
          <t>Love Cabaret</t>
        </is>
      </c>
      <c r="B3998" t="inlineStr">
        <is>
          <t>ANO/2024</t>
        </is>
      </c>
      <c r="C3998" t="inlineStr">
        <is>
          <t>Gas de Cozinha</t>
        </is>
      </c>
      <c r="D3998" s="488" t="n">
        <v>-28679.38</v>
      </c>
      <c r="E3998" t="inlineStr">
        <is>
          <t>ANO/2024</t>
        </is>
      </c>
    </row>
    <row r="3999">
      <c r="A3999" t="inlineStr">
        <is>
          <t>Love Cabaret</t>
        </is>
      </c>
      <c r="B3999" t="inlineStr">
        <is>
          <t>ANO/2024</t>
        </is>
      </c>
      <c r="C3999" t="inlineStr">
        <is>
          <t>Higiene e Limpeza</t>
        </is>
      </c>
      <c r="D3999" s="488" t="n">
        <v>-109115.4</v>
      </c>
      <c r="E3999" t="inlineStr">
        <is>
          <t>ANO/2024</t>
        </is>
      </c>
    </row>
    <row r="4000">
      <c r="A4000" t="inlineStr">
        <is>
          <t>Love Cabaret</t>
        </is>
      </c>
      <c r="B4000" t="inlineStr">
        <is>
          <t>ANO/2024</t>
        </is>
      </c>
      <c r="C4000" t="inlineStr">
        <is>
          <t>Descartaveis</t>
        </is>
      </c>
      <c r="D4000" s="488" t="n">
        <v>-136</v>
      </c>
      <c r="E4000" t="inlineStr">
        <is>
          <t>ANO/2024</t>
        </is>
      </c>
    </row>
    <row r="4001">
      <c r="A4001" t="inlineStr">
        <is>
          <t>Love Cabaret</t>
        </is>
      </c>
      <c r="B4001" t="inlineStr">
        <is>
          <t>ANO/2024</t>
        </is>
      </c>
      <c r="C4001" t="inlineStr">
        <is>
          <t>Controle de Pragas</t>
        </is>
      </c>
      <c r="D4001" s="488" t="n">
        <v>-7560</v>
      </c>
      <c r="E4001" t="inlineStr">
        <is>
          <t>ANO/2024</t>
        </is>
      </c>
    </row>
    <row r="4002">
      <c r="A4002" t="inlineStr">
        <is>
          <t>Love Cabaret</t>
        </is>
      </c>
      <c r="B4002" t="inlineStr">
        <is>
          <t>ANO/2024</t>
        </is>
      </c>
      <c r="C4002" t="inlineStr">
        <is>
          <t>Coleta de lixo</t>
        </is>
      </c>
      <c r="D4002" s="488" t="n">
        <v>-21323.94</v>
      </c>
      <c r="E4002" t="inlineStr">
        <is>
          <t>ANO/2024</t>
        </is>
      </c>
    </row>
    <row r="4003">
      <c r="A4003" t="inlineStr">
        <is>
          <t>Love Cabaret</t>
        </is>
      </c>
      <c r="B4003" t="inlineStr">
        <is>
          <t>ANO/2024</t>
        </is>
      </c>
      <c r="C4003" t="inlineStr">
        <is>
          <t>Utensilios</t>
        </is>
      </c>
      <c r="D4003" s="488" t="n">
        <v>-26779.55</v>
      </c>
      <c r="E4003" t="inlineStr">
        <is>
          <t>ANO/2024</t>
        </is>
      </c>
    </row>
    <row r="4004">
      <c r="A4004" t="inlineStr">
        <is>
          <t>Love Cabaret</t>
        </is>
      </c>
      <c r="B4004" t="inlineStr">
        <is>
          <t>ANO/2024</t>
        </is>
      </c>
      <c r="C4004" t="inlineStr">
        <is>
          <t>Serviços Graficos</t>
        </is>
      </c>
      <c r="D4004" s="488" t="n">
        <v>-3861.85</v>
      </c>
      <c r="E4004" t="inlineStr">
        <is>
          <t>ANO/2024</t>
        </is>
      </c>
    </row>
    <row r="4005">
      <c r="A4005" t="inlineStr">
        <is>
          <t>Love Cabaret</t>
        </is>
      </c>
      <c r="B4005" t="inlineStr">
        <is>
          <t>ANO/2024</t>
        </is>
      </c>
      <c r="C4005" t="inlineStr">
        <is>
          <t>Custas Cartório</t>
        </is>
      </c>
      <c r="D4005" s="488" t="n">
        <v>-5323.14</v>
      </c>
      <c r="E4005" t="inlineStr">
        <is>
          <t>ANO/2024</t>
        </is>
      </c>
    </row>
    <row r="4006">
      <c r="A4006" t="inlineStr">
        <is>
          <t>Love Cabaret</t>
        </is>
      </c>
      <c r="B4006" t="inlineStr">
        <is>
          <t>ANO/2024</t>
        </is>
      </c>
      <c r="C4006" t="inlineStr">
        <is>
          <t>Material de Escritorio</t>
        </is>
      </c>
      <c r="D4006" s="488" t="n">
        <v>-2303.32</v>
      </c>
      <c r="E4006" t="inlineStr">
        <is>
          <t>ANO/2024</t>
        </is>
      </c>
    </row>
    <row r="4007">
      <c r="A4007" t="inlineStr">
        <is>
          <t>Love Cabaret</t>
        </is>
      </c>
      <c r="B4007" t="inlineStr">
        <is>
          <t>ANO/2024</t>
        </is>
      </c>
      <c r="C4007" t="inlineStr">
        <is>
          <t>Serviços de Limpeza</t>
        </is>
      </c>
      <c r="D4007" s="488" t="n">
        <v>-28992</v>
      </c>
      <c r="E4007" t="inlineStr">
        <is>
          <t>ANO/2024</t>
        </is>
      </c>
    </row>
    <row r="4008">
      <c r="A4008" t="inlineStr">
        <is>
          <t>Love Cabaret</t>
        </is>
      </c>
      <c r="B4008" t="inlineStr">
        <is>
          <t>ANO/2024</t>
        </is>
      </c>
      <c r="C4008" t="inlineStr">
        <is>
          <t>Serviço de Lavanderia</t>
        </is>
      </c>
      <c r="D4008" s="488" t="n">
        <v>0</v>
      </c>
      <c r="E4008" t="inlineStr">
        <is>
          <t>ANO/2024</t>
        </is>
      </c>
    </row>
    <row r="4009">
      <c r="A4009" t="inlineStr">
        <is>
          <t>Love Cabaret</t>
        </is>
      </c>
      <c r="B4009" t="inlineStr">
        <is>
          <t>ANO/2024</t>
        </is>
      </c>
      <c r="C4009" t="inlineStr">
        <is>
          <t>Material de Consumo - Gelo/ Gas CO2/ Carvao /Velas</t>
        </is>
      </c>
      <c r="D4009" s="488" t="n">
        <v>-6784.68</v>
      </c>
      <c r="E4009" t="inlineStr">
        <is>
          <t>ANO/2024</t>
        </is>
      </c>
    </row>
    <row r="4010">
      <c r="A4010" t="inlineStr">
        <is>
          <t>Love Cabaret</t>
        </is>
      </c>
      <c r="B4010" t="inlineStr">
        <is>
          <t>ANO/2024</t>
        </is>
      </c>
      <c r="C4010" t="inlineStr">
        <is>
          <t>% sobre Receita Bruta</t>
        </is>
      </c>
      <c r="D4010" s="488" t="n">
        <v>-0.08</v>
      </c>
      <c r="E4010" t="inlineStr">
        <is>
          <t>ANO/2024</t>
        </is>
      </c>
    </row>
    <row r="4011">
      <c r="A4011" t="inlineStr">
        <is>
          <t>Love Cabaret</t>
        </is>
      </c>
      <c r="B4011" t="inlineStr">
        <is>
          <t>ANO/2024</t>
        </is>
      </c>
      <c r="C4011" t="inlineStr">
        <is>
          <t>Informática e TI</t>
        </is>
      </c>
      <c r="D4011" s="488" t="n">
        <v>-97889.05</v>
      </c>
      <c r="E4011" t="inlineStr">
        <is>
          <t>ANO/2024</t>
        </is>
      </c>
    </row>
    <row r="4012">
      <c r="A4012" t="inlineStr">
        <is>
          <t>Love Cabaret</t>
        </is>
      </c>
      <c r="B4012" t="inlineStr">
        <is>
          <t>ANO/2024</t>
        </is>
      </c>
      <c r="C4012" t="inlineStr">
        <is>
          <t>Telefone</t>
        </is>
      </c>
      <c r="D4012" s="488" t="n">
        <v>-1091.01</v>
      </c>
      <c r="E4012" t="inlineStr">
        <is>
          <t>ANO/2024</t>
        </is>
      </c>
    </row>
    <row r="4013">
      <c r="A4013" t="inlineStr">
        <is>
          <t>Love Cabaret</t>
        </is>
      </c>
      <c r="B4013" t="inlineStr">
        <is>
          <t>ANO/2024</t>
        </is>
      </c>
      <c r="C4013" t="inlineStr">
        <is>
          <t>Internet</t>
        </is>
      </c>
      <c r="D4013" s="488" t="n">
        <v>-39045.15</v>
      </c>
      <c r="E4013" t="inlineStr">
        <is>
          <t>ANO/2024</t>
        </is>
      </c>
    </row>
    <row r="4014">
      <c r="A4014" t="inlineStr">
        <is>
          <t>Love Cabaret</t>
        </is>
      </c>
      <c r="B4014" t="inlineStr">
        <is>
          <t>ANO/2024</t>
        </is>
      </c>
      <c r="C4014" t="inlineStr">
        <is>
          <t>TV por assinatura/musica ambiente</t>
        </is>
      </c>
      <c r="D4014" s="488" t="n">
        <v>0</v>
      </c>
      <c r="E4014" t="inlineStr">
        <is>
          <t>ANO/2024</t>
        </is>
      </c>
    </row>
    <row r="4015">
      <c r="A4015" t="inlineStr">
        <is>
          <t>Love Cabaret</t>
        </is>
      </c>
      <c r="B4015" t="inlineStr">
        <is>
          <t>ANO/2024</t>
        </is>
      </c>
      <c r="C4015" t="inlineStr">
        <is>
          <t>Sistemas de Segurança e Alarme</t>
        </is>
      </c>
      <c r="D4015" s="488" t="n">
        <v>-1496.08</v>
      </c>
      <c r="E4015" t="inlineStr">
        <is>
          <t>ANO/2024</t>
        </is>
      </c>
    </row>
    <row r="4016">
      <c r="A4016" t="inlineStr">
        <is>
          <t>Love Cabaret</t>
        </is>
      </c>
      <c r="B4016" t="inlineStr">
        <is>
          <t>ANO/2024</t>
        </is>
      </c>
      <c r="C4016" t="inlineStr">
        <is>
          <t>Sistemas Gerais - Operacionais</t>
        </is>
      </c>
      <c r="D4016" s="488" t="n">
        <v>-56256.81</v>
      </c>
      <c r="E4016" t="inlineStr">
        <is>
          <t>ANO/2024</t>
        </is>
      </c>
    </row>
    <row r="4017">
      <c r="A4017" t="inlineStr">
        <is>
          <t>Love Cabaret</t>
        </is>
      </c>
      <c r="B4017" t="inlineStr">
        <is>
          <t>ANO/2024</t>
        </is>
      </c>
      <c r="C4017" t="inlineStr">
        <is>
          <t>Sistemas Gerais - Financeiros</t>
        </is>
      </c>
      <c r="D4017" s="488" t="n">
        <v>0</v>
      </c>
      <c r="E4017" t="inlineStr">
        <is>
          <t>ANO/2024</t>
        </is>
      </c>
    </row>
    <row r="4018">
      <c r="A4018" t="inlineStr">
        <is>
          <t>Love Cabaret</t>
        </is>
      </c>
      <c r="B4018" t="inlineStr">
        <is>
          <t>ANO/2024</t>
        </is>
      </c>
      <c r="C4018" t="inlineStr">
        <is>
          <t>Sistemas Gerais - Comunicação e Marketing</t>
        </is>
      </c>
      <c r="D4018" s="488" t="n">
        <v>0</v>
      </c>
      <c r="E4018" t="inlineStr">
        <is>
          <t>ANO/2024</t>
        </is>
      </c>
    </row>
    <row r="4019">
      <c r="A4019" t="inlineStr">
        <is>
          <t>Love Cabaret</t>
        </is>
      </c>
      <c r="B4019" t="inlineStr">
        <is>
          <t>ANO/2024</t>
        </is>
      </c>
      <c r="C4019" t="inlineStr">
        <is>
          <t>% sobre Receita Bruta</t>
        </is>
      </c>
      <c r="D4019" s="488" t="n">
        <v>-0.01</v>
      </c>
      <c r="E4019" t="inlineStr">
        <is>
          <t>ANO/2024</t>
        </is>
      </c>
    </row>
    <row r="4020">
      <c r="A4020" t="inlineStr">
        <is>
          <t>Love Cabaret</t>
        </is>
      </c>
      <c r="B4020" t="inlineStr">
        <is>
          <t>ANO/2024</t>
        </is>
      </c>
      <c r="C4020" t="inlineStr">
        <is>
          <t>Despesas Gerais</t>
        </is>
      </c>
      <c r="D4020" s="488" t="n">
        <v>-140575.48</v>
      </c>
      <c r="E4020" t="inlineStr">
        <is>
          <t>ANO/2024</t>
        </is>
      </c>
    </row>
    <row r="4021">
      <c r="A4021" t="inlineStr">
        <is>
          <t>Love Cabaret</t>
        </is>
      </c>
      <c r="B4021" t="inlineStr">
        <is>
          <t>ANO/2024</t>
        </is>
      </c>
      <c r="C4021" t="inlineStr">
        <is>
          <t>Manutenção Predial</t>
        </is>
      </c>
      <c r="D4021" s="488" t="n">
        <v>-127255.31</v>
      </c>
      <c r="E4021" t="inlineStr">
        <is>
          <t>ANO/2024</t>
        </is>
      </c>
    </row>
    <row r="4022">
      <c r="A4022" t="inlineStr">
        <is>
          <t>Love Cabaret</t>
        </is>
      </c>
      <c r="B4022" t="inlineStr">
        <is>
          <t>ANO/2024</t>
        </is>
      </c>
      <c r="C4022" t="inlineStr">
        <is>
          <t>Manutenção de Equipamentos</t>
        </is>
      </c>
      <c r="D4022" s="488" t="n">
        <v>0</v>
      </c>
      <c r="E4022" t="inlineStr">
        <is>
          <t>ANO/2024</t>
        </is>
      </c>
    </row>
    <row r="4023">
      <c r="A4023" t="inlineStr">
        <is>
          <t>Love Cabaret</t>
        </is>
      </c>
      <c r="B4023" t="inlineStr">
        <is>
          <t>ANO/2024</t>
        </is>
      </c>
      <c r="C4023" t="inlineStr">
        <is>
          <t>Manutenção de Mobiliário</t>
        </is>
      </c>
      <c r="D4023" s="488" t="n">
        <v>0</v>
      </c>
      <c r="E4023" t="inlineStr">
        <is>
          <t>ANO/2024</t>
        </is>
      </c>
    </row>
    <row r="4024">
      <c r="A4024" t="inlineStr">
        <is>
          <t>Love Cabaret</t>
        </is>
      </c>
      <c r="B4024" t="inlineStr">
        <is>
          <t>ANO/2024</t>
        </is>
      </c>
      <c r="C4024" t="inlineStr">
        <is>
          <t>Material de Manutenção</t>
        </is>
      </c>
      <c r="D4024" s="488" t="n">
        <v>0</v>
      </c>
      <c r="E4024" t="inlineStr">
        <is>
          <t>ANO/2024</t>
        </is>
      </c>
    </row>
    <row r="4025">
      <c r="A4025" t="inlineStr">
        <is>
          <t>Love Cabaret</t>
        </is>
      </c>
      <c r="B4025" t="inlineStr">
        <is>
          <t>ANO/2024</t>
        </is>
      </c>
      <c r="C4025" t="inlineStr">
        <is>
          <t>Decoração/Paisagismo e Jardinagem</t>
        </is>
      </c>
      <c r="D4025" s="488" t="n">
        <v>-11423.18</v>
      </c>
      <c r="E4025" t="inlineStr">
        <is>
          <t>ANO/2024</t>
        </is>
      </c>
    </row>
    <row r="4026">
      <c r="A4026" t="inlineStr">
        <is>
          <t>Love Cabaret</t>
        </is>
      </c>
      <c r="B4026" t="inlineStr">
        <is>
          <t>ANO/2024</t>
        </is>
      </c>
      <c r="C4026" t="inlineStr">
        <is>
          <t>Fretes e Carretos</t>
        </is>
      </c>
      <c r="D4026" s="488" t="n">
        <v>-564.88</v>
      </c>
      <c r="E4026" t="inlineStr">
        <is>
          <t>ANO/2024</t>
        </is>
      </c>
    </row>
    <row r="4027">
      <c r="A4027" t="inlineStr">
        <is>
          <t>Love Cabaret</t>
        </is>
      </c>
      <c r="B4027" t="inlineStr">
        <is>
          <t>ANO/2024</t>
        </is>
      </c>
      <c r="C4027" t="inlineStr">
        <is>
          <t>Conduções/Taxi/Uber</t>
        </is>
      </c>
      <c r="D4027" s="488" t="n">
        <v>-1332.11</v>
      </c>
      <c r="E4027" t="inlineStr">
        <is>
          <t>ANO/2024</t>
        </is>
      </c>
    </row>
    <row r="4028">
      <c r="A4028" t="inlineStr">
        <is>
          <t>Love Cabaret</t>
        </is>
      </c>
      <c r="B4028" t="inlineStr">
        <is>
          <t>ANO/2024</t>
        </is>
      </c>
      <c r="C4028" t="inlineStr">
        <is>
          <t>Viagens e Estadias - Operação</t>
        </is>
      </c>
      <c r="D4028" s="488" t="n">
        <v>0</v>
      </c>
      <c r="E4028" t="inlineStr">
        <is>
          <t>ANO/2024</t>
        </is>
      </c>
    </row>
    <row r="4029">
      <c r="A4029" t="inlineStr">
        <is>
          <t>Love Cabaret</t>
        </is>
      </c>
      <c r="B4029" t="inlineStr">
        <is>
          <t>ANO/2024</t>
        </is>
      </c>
      <c r="C4029" t="inlineStr">
        <is>
          <t>% sobre Receita Bruta</t>
        </is>
      </c>
      <c r="D4029" s="488" t="n">
        <v>-0.02</v>
      </c>
      <c r="E4029" t="inlineStr">
        <is>
          <t>ANO/2024</t>
        </is>
      </c>
    </row>
    <row r="4030">
      <c r="A4030" t="inlineStr">
        <is>
          <t>Love Cabaret</t>
        </is>
      </c>
      <c r="B4030" t="inlineStr">
        <is>
          <t>ANO/2024</t>
        </is>
      </c>
      <c r="C4030" t="inlineStr">
        <is>
          <t>Marketing</t>
        </is>
      </c>
      <c r="D4030" s="488" t="n">
        <v>-189281.54</v>
      </c>
      <c r="E4030" t="inlineStr">
        <is>
          <t>ANO/2024</t>
        </is>
      </c>
    </row>
    <row r="4031">
      <c r="A4031" t="inlineStr">
        <is>
          <t>Love Cabaret</t>
        </is>
      </c>
      <c r="B4031" t="inlineStr">
        <is>
          <t>ANO/2024</t>
        </is>
      </c>
      <c r="C4031" t="inlineStr">
        <is>
          <t>Agência de Propaganda</t>
        </is>
      </c>
      <c r="D4031" s="488" t="n">
        <v>-73000</v>
      </c>
      <c r="E4031" t="inlineStr">
        <is>
          <t>ANO/2024</t>
        </is>
      </c>
    </row>
    <row r="4032">
      <c r="A4032" t="inlineStr">
        <is>
          <t>Love Cabaret</t>
        </is>
      </c>
      <c r="B4032" t="inlineStr">
        <is>
          <t>ANO/2024</t>
        </is>
      </c>
      <c r="C4032" t="inlineStr">
        <is>
          <t>Assessoria de Imprensa</t>
        </is>
      </c>
      <c r="D4032" s="488" t="n">
        <v>-15251.5</v>
      </c>
      <c r="E4032" t="inlineStr">
        <is>
          <t>ANO/2024</t>
        </is>
      </c>
    </row>
    <row r="4033">
      <c r="A4033" t="inlineStr">
        <is>
          <t>Love Cabaret</t>
        </is>
      </c>
      <c r="B4033" t="inlineStr">
        <is>
          <t>ANO/2024</t>
        </is>
      </c>
      <c r="C4033" t="inlineStr">
        <is>
          <t>Assessoria de Relações Públicas</t>
        </is>
      </c>
      <c r="D4033" s="488" t="n">
        <v>0</v>
      </c>
      <c r="E4033" t="inlineStr">
        <is>
          <t>ANO/2024</t>
        </is>
      </c>
    </row>
    <row r="4034">
      <c r="A4034" t="inlineStr">
        <is>
          <t>Love Cabaret</t>
        </is>
      </c>
      <c r="B4034" t="inlineStr">
        <is>
          <t>ANO/2024</t>
        </is>
      </c>
      <c r="C4034" t="inlineStr">
        <is>
          <t>Influenciadores</t>
        </is>
      </c>
      <c r="D4034" s="488" t="n">
        <v>0</v>
      </c>
      <c r="E4034" t="inlineStr">
        <is>
          <t>ANO/2024</t>
        </is>
      </c>
    </row>
    <row r="4035">
      <c r="A4035" t="inlineStr">
        <is>
          <t>Love Cabaret</t>
        </is>
      </c>
      <c r="B4035" t="inlineStr">
        <is>
          <t>ANO/2024</t>
        </is>
      </c>
      <c r="C4035" t="inlineStr">
        <is>
          <t>Publicidade e Propaganda</t>
        </is>
      </c>
      <c r="D4035" s="488" t="n">
        <v>-707.53</v>
      </c>
      <c r="E4035" t="inlineStr">
        <is>
          <t>ANO/2024</t>
        </is>
      </c>
    </row>
    <row r="4036">
      <c r="A4036" t="inlineStr">
        <is>
          <t>Love Cabaret</t>
        </is>
      </c>
      <c r="B4036" t="inlineStr">
        <is>
          <t>ANO/2024</t>
        </is>
      </c>
      <c r="C4036" t="inlineStr">
        <is>
          <t>Pesquisa de Mercado</t>
        </is>
      </c>
      <c r="D4036" s="488" t="n">
        <v>0</v>
      </c>
      <c r="E4036" t="inlineStr">
        <is>
          <t>ANO/2024</t>
        </is>
      </c>
    </row>
    <row r="4037">
      <c r="A4037" t="inlineStr">
        <is>
          <t>Love Cabaret</t>
        </is>
      </c>
      <c r="B4037" t="inlineStr">
        <is>
          <t>ANO/2024</t>
        </is>
      </c>
      <c r="C4037" t="inlineStr">
        <is>
          <t>Sessão de Fotos/Captação de Vídeo</t>
        </is>
      </c>
      <c r="D4037" s="488" t="n">
        <v>0</v>
      </c>
      <c r="E4037" t="inlineStr">
        <is>
          <t>ANO/2024</t>
        </is>
      </c>
    </row>
    <row r="4038">
      <c r="A4038" t="inlineStr">
        <is>
          <t>Love Cabaret</t>
        </is>
      </c>
      <c r="B4038" t="inlineStr">
        <is>
          <t>ANO/2024</t>
        </is>
      </c>
      <c r="C4038" t="inlineStr">
        <is>
          <t>Produção Gráfica e Material Institucional</t>
        </is>
      </c>
      <c r="D4038" s="488" t="n">
        <v>-28874.5</v>
      </c>
      <c r="E4038" t="inlineStr">
        <is>
          <t>ANO/2024</t>
        </is>
      </c>
    </row>
    <row r="4039">
      <c r="A4039" t="inlineStr">
        <is>
          <t>Love Cabaret</t>
        </is>
      </c>
      <c r="B4039" t="inlineStr">
        <is>
          <t>ANO/2024</t>
        </is>
      </c>
      <c r="C4039" t="inlineStr">
        <is>
          <t>Eventos de Marketing</t>
        </is>
      </c>
      <c r="D4039" s="488" t="n">
        <v>-4248.01</v>
      </c>
      <c r="E4039" t="inlineStr">
        <is>
          <t>ANO/2024</t>
        </is>
      </c>
    </row>
    <row r="4040">
      <c r="A4040" t="inlineStr">
        <is>
          <t>Love Cabaret</t>
        </is>
      </c>
      <c r="B4040" t="inlineStr">
        <is>
          <t>ANO/2024</t>
        </is>
      </c>
      <c r="C4040" t="inlineStr">
        <is>
          <t>Brindes e Confraternizações</t>
        </is>
      </c>
      <c r="D4040" s="488" t="n">
        <v>0</v>
      </c>
      <c r="E4040" t="inlineStr">
        <is>
          <t>ANO/2024</t>
        </is>
      </c>
    </row>
    <row r="4041">
      <c r="A4041" t="inlineStr">
        <is>
          <t>Love Cabaret</t>
        </is>
      </c>
      <c r="B4041" t="inlineStr">
        <is>
          <t>ANO/2024</t>
        </is>
      </c>
      <c r="C4041" t="inlineStr">
        <is>
          <t>Ferramentas de Marketing</t>
        </is>
      </c>
      <c r="D4041" s="488" t="n">
        <v>-67200</v>
      </c>
      <c r="E4041" t="inlineStr">
        <is>
          <t>ANO/2024</t>
        </is>
      </c>
    </row>
    <row r="4042">
      <c r="A4042" t="inlineStr">
        <is>
          <t>Love Cabaret</t>
        </is>
      </c>
      <c r="B4042" t="inlineStr">
        <is>
          <t>ANO/2024</t>
        </is>
      </c>
      <c r="C4042" t="inlineStr">
        <is>
          <t>% sobre Receita Bruta</t>
        </is>
      </c>
      <c r="D4042" s="488" t="n">
        <v>-0.03</v>
      </c>
      <c r="E4042" t="inlineStr">
        <is>
          <t>ANO/2024</t>
        </is>
      </c>
    </row>
    <row r="4043">
      <c r="A4043" t="inlineStr">
        <is>
          <t>Love Cabaret</t>
        </is>
      </c>
      <c r="B4043" t="inlineStr">
        <is>
          <t>ANO/2024</t>
        </is>
      </c>
      <c r="C4043" t="inlineStr">
        <is>
          <t>Serviços de Terceiros</t>
        </is>
      </c>
      <c r="D4043" s="488" t="n">
        <v>-467698.44</v>
      </c>
      <c r="E4043" t="inlineStr">
        <is>
          <t>ANO/2024</t>
        </is>
      </c>
    </row>
    <row r="4044">
      <c r="A4044" t="inlineStr">
        <is>
          <t>Love Cabaret</t>
        </is>
      </c>
      <c r="B4044" t="inlineStr">
        <is>
          <t>ANO/2024</t>
        </is>
      </c>
      <c r="C4044" t="inlineStr">
        <is>
          <t>Assessoria Contabil</t>
        </is>
      </c>
      <c r="D4044" s="488" t="n">
        <v>-61981.36</v>
      </c>
      <c r="E4044" t="inlineStr">
        <is>
          <t>ANO/2024</t>
        </is>
      </c>
    </row>
    <row r="4045">
      <c r="A4045" t="inlineStr">
        <is>
          <t>Love Cabaret</t>
        </is>
      </c>
      <c r="B4045" t="inlineStr">
        <is>
          <t>ANO/2024</t>
        </is>
      </c>
      <c r="C4045" t="inlineStr">
        <is>
          <t>Assessoria RH</t>
        </is>
      </c>
      <c r="D4045" s="488" t="n">
        <v>-15510.54</v>
      </c>
      <c r="E4045" t="inlineStr">
        <is>
          <t>ANO/2024</t>
        </is>
      </c>
    </row>
    <row r="4046">
      <c r="A4046" t="inlineStr">
        <is>
          <t>Love Cabaret</t>
        </is>
      </c>
      <c r="B4046" t="inlineStr">
        <is>
          <t>ANO/2024</t>
        </is>
      </c>
      <c r="C4046" t="inlineStr">
        <is>
          <t>Assessoria em Geral</t>
        </is>
      </c>
      <c r="D4046" s="488" t="n">
        <v>-112278.33</v>
      </c>
      <c r="E4046" t="inlineStr">
        <is>
          <t>ANO/2024</t>
        </is>
      </c>
    </row>
    <row r="4047">
      <c r="A4047" t="inlineStr">
        <is>
          <t>Love Cabaret</t>
        </is>
      </c>
      <c r="B4047" t="inlineStr">
        <is>
          <t>ANO/2024</t>
        </is>
      </c>
      <c r="C4047" t="inlineStr">
        <is>
          <t>Assessoria Financeira</t>
        </is>
      </c>
      <c r="D4047" s="488" t="n">
        <v>0</v>
      </c>
      <c r="E4047" t="inlineStr">
        <is>
          <t>ANO/2024</t>
        </is>
      </c>
    </row>
    <row r="4048">
      <c r="A4048" t="inlineStr">
        <is>
          <t>Love Cabaret</t>
        </is>
      </c>
      <c r="B4048" t="inlineStr">
        <is>
          <t>ANO/2024</t>
        </is>
      </c>
      <c r="C4048" t="inlineStr">
        <is>
          <t>Assessoria Jurídica</t>
        </is>
      </c>
      <c r="D4048" s="488" t="n">
        <v>0</v>
      </c>
      <c r="E4048" t="inlineStr">
        <is>
          <t>ANO/2024</t>
        </is>
      </c>
    </row>
    <row r="4049">
      <c r="A4049" t="inlineStr">
        <is>
          <t>Love Cabaret</t>
        </is>
      </c>
      <c r="B4049" t="inlineStr">
        <is>
          <t>ANO/2024</t>
        </is>
      </c>
      <c r="C4049" t="inlineStr">
        <is>
          <t>Assessoria de Alimentos e Bebidas</t>
        </is>
      </c>
      <c r="D4049" s="488" t="n">
        <v>0</v>
      </c>
      <c r="E4049" t="inlineStr">
        <is>
          <t>ANO/2024</t>
        </is>
      </c>
    </row>
    <row r="4050">
      <c r="A4050" t="inlineStr">
        <is>
          <t>Love Cabaret</t>
        </is>
      </c>
      <c r="B4050" t="inlineStr">
        <is>
          <t>ANO/2024</t>
        </is>
      </c>
      <c r="C4050" t="inlineStr">
        <is>
          <t>Assessoria de Projetos</t>
        </is>
      </c>
      <c r="D4050" s="488" t="n">
        <v>0</v>
      </c>
      <c r="E4050" t="inlineStr">
        <is>
          <t>ANO/2024</t>
        </is>
      </c>
    </row>
    <row r="4051">
      <c r="A4051" t="inlineStr">
        <is>
          <t>Love Cabaret</t>
        </is>
      </c>
      <c r="B4051" t="inlineStr">
        <is>
          <t>ANO/2024</t>
        </is>
      </c>
      <c r="C4051" t="inlineStr">
        <is>
          <t>Serviços de Segurança</t>
        </is>
      </c>
      <c r="D4051" s="488" t="n">
        <v>-277639.35</v>
      </c>
      <c r="E4051" t="inlineStr">
        <is>
          <t>ANO/2024</t>
        </is>
      </c>
    </row>
    <row r="4052">
      <c r="A4052" t="inlineStr">
        <is>
          <t>Love Cabaret</t>
        </is>
      </c>
      <c r="B4052" t="inlineStr">
        <is>
          <t>ANO/2024</t>
        </is>
      </c>
      <c r="C4052" t="inlineStr">
        <is>
          <t>Valet/Motoboy</t>
        </is>
      </c>
      <c r="D4052" s="488" t="n">
        <v>-288.86</v>
      </c>
      <c r="E4052" t="inlineStr">
        <is>
          <t>ANO/2024</t>
        </is>
      </c>
    </row>
    <row r="4053">
      <c r="A4053" t="inlineStr">
        <is>
          <t>Love Cabaret</t>
        </is>
      </c>
      <c r="B4053" t="inlineStr">
        <is>
          <t>ANO/2024</t>
        </is>
      </c>
      <c r="C4053" t="inlineStr">
        <is>
          <t>% sobre Receita Bruta</t>
        </is>
      </c>
      <c r="D4053" s="488" t="n">
        <v>-0.07000000000000001</v>
      </c>
      <c r="E4053" t="inlineStr">
        <is>
          <t>ANO/2024</t>
        </is>
      </c>
    </row>
    <row r="4054">
      <c r="A4054" t="inlineStr">
        <is>
          <t>Love Cabaret</t>
        </is>
      </c>
      <c r="B4054" t="inlineStr">
        <is>
          <t>ANO/2024</t>
        </is>
      </c>
      <c r="C4054" t="inlineStr">
        <is>
          <t>Locação de Equipamentos</t>
        </is>
      </c>
      <c r="D4054" s="488" t="n">
        <v>-99134.95</v>
      </c>
      <c r="E4054" t="inlineStr">
        <is>
          <t>ANO/2024</t>
        </is>
      </c>
    </row>
    <row r="4055">
      <c r="A4055" t="inlineStr">
        <is>
          <t>Love Cabaret</t>
        </is>
      </c>
      <c r="B4055" t="inlineStr">
        <is>
          <t>ANO/2024</t>
        </is>
      </c>
      <c r="C4055" t="inlineStr">
        <is>
          <t>Locações de Equipamentos - Operacionais</t>
        </is>
      </c>
      <c r="D4055" s="488" t="n">
        <v>-99134.95</v>
      </c>
      <c r="E4055" t="inlineStr">
        <is>
          <t>ANO/2024</t>
        </is>
      </c>
    </row>
    <row r="4056">
      <c r="A4056" t="inlineStr">
        <is>
          <t>Love Cabaret</t>
        </is>
      </c>
      <c r="B4056" t="inlineStr">
        <is>
          <t>ANO/2024</t>
        </is>
      </c>
      <c r="C4056" t="inlineStr">
        <is>
          <t>Locação de Equipamentos - Informatica e TI</t>
        </is>
      </c>
      <c r="D4056" s="488" t="n">
        <v>0</v>
      </c>
      <c r="E4056" t="inlineStr">
        <is>
          <t>ANO/2024</t>
        </is>
      </c>
    </row>
    <row r="4057">
      <c r="A4057" t="inlineStr">
        <is>
          <t>Love Cabaret</t>
        </is>
      </c>
      <c r="B4057" t="inlineStr">
        <is>
          <t>ANO/2024</t>
        </is>
      </c>
      <c r="C4057" t="inlineStr">
        <is>
          <t>Locações de Equipamentos - Comunicação e Marketing</t>
        </is>
      </c>
      <c r="D4057" s="488" t="n">
        <v>0</v>
      </c>
      <c r="E4057" t="inlineStr">
        <is>
          <t>ANO/2024</t>
        </is>
      </c>
    </row>
    <row r="4058">
      <c r="A4058" t="inlineStr">
        <is>
          <t>Love Cabaret</t>
        </is>
      </c>
      <c r="B4058" t="inlineStr">
        <is>
          <t>ANO/2024</t>
        </is>
      </c>
      <c r="C4058" t="inlineStr">
        <is>
          <t>Locação de Utensílios</t>
        </is>
      </c>
      <c r="D4058" s="488" t="n">
        <v>0</v>
      </c>
      <c r="E4058" t="inlineStr">
        <is>
          <t>ANO/2024</t>
        </is>
      </c>
    </row>
    <row r="4059">
      <c r="A4059" t="inlineStr">
        <is>
          <t>Love Cabaret</t>
        </is>
      </c>
      <c r="B4059" t="inlineStr">
        <is>
          <t>ANO/2024</t>
        </is>
      </c>
      <c r="C4059" t="inlineStr">
        <is>
          <t>% sobre Receita Bruta</t>
        </is>
      </c>
      <c r="D4059" s="488" t="n">
        <v>-0.01</v>
      </c>
      <c r="E4059" t="inlineStr">
        <is>
          <t>ANO/2024</t>
        </is>
      </c>
    </row>
    <row r="4060">
      <c r="A4060" t="inlineStr">
        <is>
          <t>Love Cabaret</t>
        </is>
      </c>
      <c r="B4060" t="inlineStr">
        <is>
          <t>ANO/2024</t>
        </is>
      </c>
      <c r="C4060" t="inlineStr">
        <is>
          <t>Sistema de Franquias</t>
        </is>
      </c>
      <c r="D4060" s="488" t="n">
        <v>0</v>
      </c>
      <c r="E4060" t="inlineStr">
        <is>
          <t>ANO/2024</t>
        </is>
      </c>
    </row>
    <row r="4061">
      <c r="A4061" t="inlineStr">
        <is>
          <t>Love Cabaret</t>
        </is>
      </c>
      <c r="B4061" t="inlineStr">
        <is>
          <t>ANO/2024</t>
        </is>
      </c>
      <c r="C4061" t="inlineStr">
        <is>
          <t>Royalties</t>
        </is>
      </c>
      <c r="D4061" s="488" t="n">
        <v>0</v>
      </c>
      <c r="E4061" t="inlineStr">
        <is>
          <t>ANO/2024</t>
        </is>
      </c>
    </row>
    <row r="4062">
      <c r="A4062" t="inlineStr">
        <is>
          <t>Love Cabaret</t>
        </is>
      </c>
      <c r="B4062" t="inlineStr">
        <is>
          <t>ANO/2024</t>
        </is>
      </c>
      <c r="C4062" t="inlineStr">
        <is>
          <t>Fundo de Propaganda</t>
        </is>
      </c>
      <c r="D4062" s="488" t="n">
        <v>0</v>
      </c>
      <c r="E4062" t="inlineStr">
        <is>
          <t>ANO/2024</t>
        </is>
      </c>
    </row>
    <row r="4063">
      <c r="A4063" t="inlineStr">
        <is>
          <t>Love Cabaret</t>
        </is>
      </c>
      <c r="B4063" t="inlineStr">
        <is>
          <t>ANO/2024</t>
        </is>
      </c>
      <c r="C4063" t="inlineStr">
        <is>
          <t>Fee Gestão FB</t>
        </is>
      </c>
      <c r="D4063" s="488" t="n">
        <v>0</v>
      </c>
      <c r="E4063" t="inlineStr">
        <is>
          <t>ANO/2024</t>
        </is>
      </c>
    </row>
    <row r="4064">
      <c r="A4064" t="inlineStr">
        <is>
          <t>Love Cabaret</t>
        </is>
      </c>
      <c r="B4064" t="inlineStr">
        <is>
          <t>ANO/2024</t>
        </is>
      </c>
      <c r="C4064" t="inlineStr">
        <is>
          <t>% sobre Receita Bruta</t>
        </is>
      </c>
      <c r="D4064" s="488" t="n">
        <v>0</v>
      </c>
      <c r="E4064" t="inlineStr">
        <is>
          <t>ANO/2024</t>
        </is>
      </c>
    </row>
    <row r="4065">
      <c r="A4065" t="inlineStr">
        <is>
          <t>Love Cabaret</t>
        </is>
      </c>
      <c r="B4065" t="inlineStr">
        <is>
          <t>ANO/2024</t>
        </is>
      </c>
      <c r="C4065" t="inlineStr">
        <is>
          <t>TOTAL - DESPESAS OPERATIVAS</t>
        </is>
      </c>
      <c r="D4065" s="488" t="n">
        <v>-4435384.97</v>
      </c>
      <c r="E4065" t="inlineStr">
        <is>
          <t>ANO/2024</t>
        </is>
      </c>
    </row>
    <row r="4066">
      <c r="A4066" t="inlineStr">
        <is>
          <t>Love Cabaret</t>
        </is>
      </c>
      <c r="B4066" t="inlineStr">
        <is>
          <t>ANO/2024</t>
        </is>
      </c>
      <c r="C4066" t="inlineStr">
        <is>
          <t>% sobre Receita Bruta</t>
        </is>
      </c>
      <c r="D4066" s="488" t="n">
        <v>-0.62</v>
      </c>
      <c r="E4066" t="inlineStr">
        <is>
          <t>ANO/2024</t>
        </is>
      </c>
    </row>
    <row r="4067">
      <c r="A4067" t="inlineStr">
        <is>
          <t>Love Cabaret</t>
        </is>
      </c>
      <c r="B4067" t="inlineStr">
        <is>
          <t>ANO/2024</t>
        </is>
      </c>
      <c r="C4067" t="inlineStr">
        <is>
          <t>EBITDA</t>
        </is>
      </c>
      <c r="D4067" s="488" t="n">
        <v>-776896.11</v>
      </c>
      <c r="E4067" t="inlineStr">
        <is>
          <t>ANO/2024</t>
        </is>
      </c>
    </row>
    <row r="4068">
      <c r="A4068" t="inlineStr">
        <is>
          <t>Love Cabaret</t>
        </is>
      </c>
      <c r="B4068" t="inlineStr">
        <is>
          <t>ANO/2024</t>
        </is>
      </c>
      <c r="C4068" t="inlineStr">
        <is>
          <t>% sobre Receita Bruta</t>
        </is>
      </c>
      <c r="D4068" s="488" t="n">
        <v>-0.11</v>
      </c>
      <c r="E4068" t="inlineStr">
        <is>
          <t>ANO/2024</t>
        </is>
      </c>
    </row>
    <row r="4069">
      <c r="A4069" t="inlineStr">
        <is>
          <t>Love Cabaret</t>
        </is>
      </c>
      <c r="B4069" t="inlineStr">
        <is>
          <t>ANO/2024</t>
        </is>
      </c>
      <c r="C4069" t="inlineStr">
        <is>
          <t>(-) Depreciação/Amortização</t>
        </is>
      </c>
      <c r="D4069" s="488" t="n">
        <v>0</v>
      </c>
      <c r="E4069" t="inlineStr">
        <is>
          <t>ANO/2024</t>
        </is>
      </c>
    </row>
    <row r="4070">
      <c r="A4070" t="inlineStr">
        <is>
          <t>Love Cabaret</t>
        </is>
      </c>
      <c r="B4070" t="inlineStr">
        <is>
          <t>ANO/2024</t>
        </is>
      </c>
      <c r="C4070" t="inlineStr">
        <is>
          <t>EBIT</t>
        </is>
      </c>
      <c r="D4070" s="488" t="n">
        <v>-776896.11</v>
      </c>
      <c r="E4070" t="inlineStr">
        <is>
          <t>ANO/2024</t>
        </is>
      </c>
    </row>
    <row r="4071">
      <c r="A4071" t="inlineStr">
        <is>
          <t>Love Cabaret</t>
        </is>
      </c>
      <c r="B4071" t="inlineStr">
        <is>
          <t>ANO/2024</t>
        </is>
      </c>
      <c r="C4071" t="inlineStr">
        <is>
          <t>(+/-) Receitas/Despesas Financeiras</t>
        </is>
      </c>
      <c r="D4071" s="488" t="n">
        <v>-7562.05</v>
      </c>
      <c r="E4071" t="inlineStr">
        <is>
          <t>ANO/2024</t>
        </is>
      </c>
    </row>
    <row r="4072">
      <c r="A4072" t="inlineStr">
        <is>
          <t>Love Cabaret</t>
        </is>
      </c>
      <c r="B4072" t="inlineStr">
        <is>
          <t>ANO/2024</t>
        </is>
      </c>
      <c r="C4072" t="inlineStr">
        <is>
          <t>(+) Receitas de Patrocínio</t>
        </is>
      </c>
      <c r="D4072" s="488" t="n">
        <v>790285.14</v>
      </c>
      <c r="E4072" t="inlineStr">
        <is>
          <t>ANO/2024</t>
        </is>
      </c>
    </row>
    <row r="4073">
      <c r="A4073" t="inlineStr">
        <is>
          <t>Love Cabaret</t>
        </is>
      </c>
      <c r="B4073" t="inlineStr">
        <is>
          <t>ANO/2024</t>
        </is>
      </c>
      <c r="C4073" t="inlineStr">
        <is>
          <t>(-) Despesas de Patrocínio</t>
        </is>
      </c>
      <c r="D4073" s="488" t="n">
        <v>-19828.38</v>
      </c>
      <c r="E4073" t="inlineStr">
        <is>
          <t>ANO/2024</t>
        </is>
      </c>
    </row>
    <row r="4074">
      <c r="A4074" t="inlineStr">
        <is>
          <t>Love Cabaret</t>
        </is>
      </c>
      <c r="B4074" t="inlineStr">
        <is>
          <t>ANO/2024</t>
        </is>
      </c>
      <c r="C4074" t="inlineStr">
        <is>
          <t>Resultado Antes do IR</t>
        </is>
      </c>
      <c r="D4074" s="488" t="n">
        <v>-14001.4</v>
      </c>
      <c r="E4074" t="inlineStr">
        <is>
          <t>ANO/2024</t>
        </is>
      </c>
    </row>
    <row r="4075">
      <c r="A4075" t="inlineStr">
        <is>
          <t>Love Cabaret</t>
        </is>
      </c>
      <c r="B4075" t="inlineStr">
        <is>
          <t>ANO/2024</t>
        </is>
      </c>
      <c r="C4075" t="inlineStr">
        <is>
          <t>(-) Impostos</t>
        </is>
      </c>
      <c r="D4075" s="488" t="n">
        <v>-195558.69</v>
      </c>
      <c r="E4075" t="inlineStr">
        <is>
          <t>ANO/2024</t>
        </is>
      </c>
    </row>
    <row r="4076">
      <c r="A4076" t="inlineStr">
        <is>
          <t>Love Cabaret</t>
        </is>
      </c>
      <c r="B4076" t="inlineStr">
        <is>
          <t>ANO/2024</t>
        </is>
      </c>
      <c r="C4076" t="inlineStr">
        <is>
          <t>SIMPLES</t>
        </is>
      </c>
      <c r="D4076" s="488" t="n">
        <v>0</v>
      </c>
      <c r="E4076" t="inlineStr">
        <is>
          <t>ANO/2024</t>
        </is>
      </c>
    </row>
    <row r="4077">
      <c r="A4077" t="inlineStr">
        <is>
          <t>Love Cabaret</t>
        </is>
      </c>
      <c r="B4077" t="inlineStr">
        <is>
          <t>ANO/2024</t>
        </is>
      </c>
      <c r="C4077" t="inlineStr">
        <is>
          <t>IRPJ</t>
        </is>
      </c>
      <c r="D4077" s="488" t="n">
        <v>-78485.09</v>
      </c>
      <c r="E4077" t="inlineStr">
        <is>
          <t>ANO/2024</t>
        </is>
      </c>
    </row>
    <row r="4078">
      <c r="A4078" t="inlineStr">
        <is>
          <t>Love Cabaret</t>
        </is>
      </c>
      <c r="B4078" t="inlineStr">
        <is>
          <t>ANO/2024</t>
        </is>
      </c>
      <c r="C4078" t="inlineStr">
        <is>
          <t>IRPJ 10%</t>
        </is>
      </c>
      <c r="D4078" s="488" t="n">
        <v>-46437.01</v>
      </c>
      <c r="E4078" t="inlineStr">
        <is>
          <t>ANO/2024</t>
        </is>
      </c>
    </row>
    <row r="4079">
      <c r="A4079" t="inlineStr">
        <is>
          <t>Love Cabaret</t>
        </is>
      </c>
      <c r="B4079" t="inlineStr">
        <is>
          <t>ANO/2024</t>
        </is>
      </c>
      <c r="C4079" t="inlineStr">
        <is>
          <t>CSLL</t>
        </is>
      </c>
      <c r="D4079" s="488" t="n">
        <v>-70636.58</v>
      </c>
      <c r="E4079" t="inlineStr">
        <is>
          <t>ANO/2024</t>
        </is>
      </c>
    </row>
    <row r="4080">
      <c r="A4080" t="inlineStr">
        <is>
          <t>Love Cabaret</t>
        </is>
      </c>
      <c r="B4080" t="inlineStr">
        <is>
          <t>ANO/2024</t>
        </is>
      </c>
      <c r="C4080" t="inlineStr">
        <is>
          <t>Resultado Líquido</t>
        </is>
      </c>
      <c r="D4080" s="488" t="n">
        <v>-209560.09</v>
      </c>
      <c r="E4080" t="inlineStr">
        <is>
          <t>ANO/2024</t>
        </is>
      </c>
    </row>
    <row r="4081">
      <c r="A4081" t="inlineStr">
        <is>
          <t>Love Cabaret</t>
        </is>
      </c>
      <c r="B4081" t="inlineStr">
        <is>
          <t>ANO/2024</t>
        </is>
      </c>
      <c r="C4081" t="inlineStr">
        <is>
          <t>% sobre Receita Bruta</t>
        </is>
      </c>
      <c r="D4081" s="488" t="n">
        <v>-0.03</v>
      </c>
      <c r="E4081" t="inlineStr">
        <is>
          <t>ANO/2024</t>
        </is>
      </c>
    </row>
    <row r="4082">
      <c r="A4082" t="inlineStr">
        <is>
          <t>Love Cabaret</t>
        </is>
      </c>
      <c r="B4082" t="inlineStr">
        <is>
          <t>ANO/2024</t>
        </is>
      </c>
      <c r="C4082" t="inlineStr">
        <is>
          <t>(-) CAPEX (Investimentos)</t>
        </is>
      </c>
      <c r="D4082" s="488" t="n">
        <v>-64871.99</v>
      </c>
      <c r="E4082" t="inlineStr">
        <is>
          <t>ANO/2024</t>
        </is>
      </c>
    </row>
    <row r="4083">
      <c r="A4083" t="inlineStr">
        <is>
          <t>Love Cabaret</t>
        </is>
      </c>
      <c r="B4083" t="inlineStr">
        <is>
          <t>ANO/2024</t>
        </is>
      </c>
      <c r="C4083" t="inlineStr">
        <is>
          <t>Investimento - Construção - Obra</t>
        </is>
      </c>
      <c r="D4083" s="488" t="n">
        <v>-10700</v>
      </c>
      <c r="E4083" t="inlineStr">
        <is>
          <t>ANO/2024</t>
        </is>
      </c>
    </row>
    <row r="4084">
      <c r="A4084" t="inlineStr">
        <is>
          <t>Love Cabaret</t>
        </is>
      </c>
      <c r="B4084" t="inlineStr">
        <is>
          <t>ANO/2024</t>
        </is>
      </c>
      <c r="C4084" t="inlineStr">
        <is>
          <t>Investimento - Equipamentos</t>
        </is>
      </c>
      <c r="D4084" s="488" t="n">
        <v>-54171.99</v>
      </c>
      <c r="E4084" t="inlineStr">
        <is>
          <t>ANO/2024</t>
        </is>
      </c>
    </row>
    <row r="4085">
      <c r="A4085" t="inlineStr">
        <is>
          <t>Love Cabaret</t>
        </is>
      </c>
      <c r="B4085" t="inlineStr">
        <is>
          <t>ANO/2024</t>
        </is>
      </c>
      <c r="C4085" t="inlineStr">
        <is>
          <t>Investimento - Utensílios</t>
        </is>
      </c>
      <c r="D4085" s="488" t="n">
        <v>0</v>
      </c>
      <c r="E4085" t="inlineStr">
        <is>
          <t>ANO/2024</t>
        </is>
      </c>
    </row>
    <row r="4086">
      <c r="A4086" t="inlineStr">
        <is>
          <t>Love Cabaret</t>
        </is>
      </c>
      <c r="B4086" t="inlineStr">
        <is>
          <t>ANO/2024</t>
        </is>
      </c>
      <c r="C4086" t="inlineStr">
        <is>
          <t>Investimento - Mobiliário e Decoração</t>
        </is>
      </c>
      <c r="D4086" s="488" t="n">
        <v>0</v>
      </c>
      <c r="E4086" t="inlineStr">
        <is>
          <t>ANO/2024</t>
        </is>
      </c>
    </row>
    <row r="4087">
      <c r="A4087" t="inlineStr">
        <is>
          <t>Love Cabaret</t>
        </is>
      </c>
      <c r="B4087" t="inlineStr">
        <is>
          <t>ANO/2024</t>
        </is>
      </c>
      <c r="C4087" t="inlineStr">
        <is>
          <t>Investimento - Projetos</t>
        </is>
      </c>
      <c r="D4087" s="488" t="n">
        <v>0</v>
      </c>
      <c r="E4087" t="inlineStr">
        <is>
          <t>ANO/2024</t>
        </is>
      </c>
    </row>
    <row r="4088">
      <c r="A4088" t="inlineStr">
        <is>
          <t>Love Cabaret</t>
        </is>
      </c>
      <c r="B4088" t="inlineStr">
        <is>
          <t>ANO/2024</t>
        </is>
      </c>
      <c r="C4088" t="inlineStr">
        <is>
          <t>Investimento - Paisagismo</t>
        </is>
      </c>
      <c r="D4088" s="488" t="n">
        <v>0</v>
      </c>
      <c r="E4088" t="inlineStr">
        <is>
          <t>ANO/2024</t>
        </is>
      </c>
    </row>
    <row r="4089">
      <c r="A4089" t="inlineStr">
        <is>
          <t>Love Cabaret</t>
        </is>
      </c>
      <c r="B4089" t="inlineStr">
        <is>
          <t>ANO/2024</t>
        </is>
      </c>
      <c r="C4089" t="inlineStr">
        <is>
          <t>Investimento - Sistemas Gerais - Implantação</t>
        </is>
      </c>
      <c r="D4089" s="488" t="n">
        <v>0</v>
      </c>
      <c r="E4089" t="inlineStr">
        <is>
          <t>ANO/2024</t>
        </is>
      </c>
    </row>
    <row r="4090">
      <c r="A4090" t="inlineStr">
        <is>
          <t>Love Cabaret</t>
        </is>
      </c>
      <c r="B4090" t="inlineStr">
        <is>
          <t>ANO/2024</t>
        </is>
      </c>
      <c r="C4090" t="inlineStr">
        <is>
          <t>Investimento - Marketing</t>
        </is>
      </c>
      <c r="D4090" s="488" t="n">
        <v>0</v>
      </c>
      <c r="E4090" t="inlineStr">
        <is>
          <t>ANO/2024</t>
        </is>
      </c>
    </row>
    <row r="4091">
      <c r="A4091" t="inlineStr">
        <is>
          <t>Love Cabaret</t>
        </is>
      </c>
      <c r="B4091" t="inlineStr">
        <is>
          <t>ANO/2024</t>
        </is>
      </c>
      <c r="C4091" t="inlineStr">
        <is>
          <t>Investimento - Uniformes</t>
        </is>
      </c>
      <c r="D4091" s="488" t="n">
        <v>0</v>
      </c>
      <c r="E4091" t="inlineStr">
        <is>
          <t>ANO/2024</t>
        </is>
      </c>
    </row>
    <row r="4092">
      <c r="A4092" t="inlineStr">
        <is>
          <t>Love Cabaret</t>
        </is>
      </c>
      <c r="B4092" t="inlineStr">
        <is>
          <t>ANO/2024</t>
        </is>
      </c>
      <c r="C4092" t="inlineStr">
        <is>
          <t>Investimento - Despesas pré-operacionais</t>
        </is>
      </c>
      <c r="D4092" s="488" t="n">
        <v>0</v>
      </c>
      <c r="E4092" t="inlineStr">
        <is>
          <t>ANO/2024</t>
        </is>
      </c>
    </row>
    <row r="4093">
      <c r="A4093" t="inlineStr">
        <is>
          <t>Love Cabaret</t>
        </is>
      </c>
      <c r="B4093" t="inlineStr">
        <is>
          <t>ANO/2024</t>
        </is>
      </c>
      <c r="C4093" t="inlineStr">
        <is>
          <t>Investimento - Taxa de Licença</t>
        </is>
      </c>
      <c r="D4093" s="488" t="n">
        <v>0</v>
      </c>
      <c r="E4093" t="inlineStr">
        <is>
          <t>ANO/2024</t>
        </is>
      </c>
    </row>
    <row r="4094">
      <c r="A4094" t="inlineStr">
        <is>
          <t>Love Cabaret</t>
        </is>
      </c>
      <c r="B4094" t="inlineStr">
        <is>
          <t>ANO/2024</t>
        </is>
      </c>
      <c r="C4094" t="inlineStr">
        <is>
          <t>Investimento - Outros luvas</t>
        </is>
      </c>
      <c r="D4094" s="488" t="n">
        <v>0</v>
      </c>
      <c r="E4094" t="inlineStr">
        <is>
          <t>ANO/2024</t>
        </is>
      </c>
    </row>
    <row r="4095">
      <c r="A4095" t="inlineStr">
        <is>
          <t>Love Cabaret</t>
        </is>
      </c>
      <c r="B4095" t="inlineStr">
        <is>
          <t>ANO/2024</t>
        </is>
      </c>
      <c r="C4095" t="inlineStr">
        <is>
          <t>Investimento - Ativos AMBEV</t>
        </is>
      </c>
      <c r="D4095" s="488" t="n">
        <v>0</v>
      </c>
      <c r="E4095" t="inlineStr">
        <is>
          <t>ANO/2024</t>
        </is>
      </c>
    </row>
    <row r="4096">
      <c r="A4096" t="inlineStr">
        <is>
          <t>Love Cabaret</t>
        </is>
      </c>
      <c r="B4096" t="inlineStr">
        <is>
          <t>ANO/2024</t>
        </is>
      </c>
      <c r="C4096" t="inlineStr">
        <is>
          <t>Investimento - Estrutura Chopp - Balcão</t>
        </is>
      </c>
      <c r="D4096" s="488" t="n">
        <v>0</v>
      </c>
      <c r="E4096" t="inlineStr">
        <is>
          <t>ANO/2024</t>
        </is>
      </c>
    </row>
    <row r="4097">
      <c r="A4097" t="inlineStr">
        <is>
          <t>Love Cabaret</t>
        </is>
      </c>
      <c r="B4097" t="inlineStr">
        <is>
          <t>ANO/2024</t>
        </is>
      </c>
      <c r="C4097" t="inlineStr">
        <is>
          <t>Investimento - Estrutura Chopp - Camara Refrigerada</t>
        </is>
      </c>
      <c r="D4097" s="488" t="n">
        <v>0</v>
      </c>
      <c r="E4097" t="inlineStr">
        <is>
          <t>ANO/2024</t>
        </is>
      </c>
    </row>
    <row r="4098">
      <c r="A4098" t="inlineStr">
        <is>
          <t>Love Cabaret</t>
        </is>
      </c>
      <c r="B4098" t="inlineStr">
        <is>
          <t>ANO/2024</t>
        </is>
      </c>
      <c r="C4098" t="inlineStr">
        <is>
          <t>Investimento - Estrutura Chopp - Chopeira</t>
        </is>
      </c>
      <c r="D4098" s="488" t="n">
        <v>0</v>
      </c>
      <c r="E4098" t="inlineStr">
        <is>
          <t>ANO/2024</t>
        </is>
      </c>
    </row>
    <row r="4099">
      <c r="A4099" t="inlineStr">
        <is>
          <t>Love Cabaret</t>
        </is>
      </c>
      <c r="B4099" t="inlineStr">
        <is>
          <t>ANO/2024</t>
        </is>
      </c>
      <c r="C4099" t="inlineStr">
        <is>
          <t>(+/-) Outras variações no fluxo de caixa</t>
        </is>
      </c>
      <c r="D4099" s="488" t="n">
        <v>0</v>
      </c>
      <c r="E4099" t="inlineStr">
        <is>
          <t>ANO/2024</t>
        </is>
      </c>
    </row>
    <row r="4100">
      <c r="A4100" t="inlineStr">
        <is>
          <t>Love Cabaret</t>
        </is>
      </c>
      <c r="B4100" t="inlineStr">
        <is>
          <t>ANO/2024</t>
        </is>
      </c>
      <c r="C4100" t="inlineStr">
        <is>
          <t>Remuneração Variável</t>
        </is>
      </c>
      <c r="D4100" s="488" t="n">
        <v>0</v>
      </c>
      <c r="E4100" t="inlineStr">
        <is>
          <t>ANO/2024</t>
        </is>
      </c>
    </row>
    <row r="4101">
      <c r="A4101" t="inlineStr">
        <is>
          <t>Love Cabaret</t>
        </is>
      </c>
      <c r="B4101" t="inlineStr">
        <is>
          <t>ANO/2024</t>
        </is>
      </c>
      <c r="C4101" t="inlineStr">
        <is>
          <t>Dividendos</t>
        </is>
      </c>
      <c r="D4101" s="488" t="n">
        <v>0</v>
      </c>
      <c r="E4101" t="inlineStr">
        <is>
          <t>ANO/2024</t>
        </is>
      </c>
    </row>
    <row r="4102">
      <c r="A4102" t="inlineStr">
        <is>
          <t>Love Cabaret</t>
        </is>
      </c>
      <c r="B4102" t="inlineStr">
        <is>
          <t>ANO/2024</t>
        </is>
      </c>
      <c r="C4102" t="inlineStr">
        <is>
          <t>Endividamento Geral</t>
        </is>
      </c>
      <c r="D4102" s="488" t="n">
        <v>0</v>
      </c>
      <c r="E4102" t="inlineStr">
        <is>
          <t>ANO/2024</t>
        </is>
      </c>
    </row>
    <row r="4103">
      <c r="A4103" t="inlineStr">
        <is>
          <t>Love Cabaret</t>
        </is>
      </c>
      <c r="B4103" t="inlineStr">
        <is>
          <t>ANO/2024</t>
        </is>
      </c>
      <c r="C4103" t="inlineStr">
        <is>
          <t>Processo Judicial</t>
        </is>
      </c>
      <c r="D4103" s="488" t="n">
        <v>0</v>
      </c>
      <c r="E4103" t="inlineStr">
        <is>
          <t>ANO/2024</t>
        </is>
      </c>
    </row>
    <row r="4104">
      <c r="A4104" t="inlineStr">
        <is>
          <t>Love Cabaret</t>
        </is>
      </c>
      <c r="B4104" t="inlineStr">
        <is>
          <t>ANO/2024</t>
        </is>
      </c>
      <c r="C4104" t="inlineStr">
        <is>
          <t>Processo Civil</t>
        </is>
      </c>
      <c r="D4104" s="488" t="n">
        <v>0</v>
      </c>
      <c r="E4104" t="inlineStr">
        <is>
          <t>ANO/2024</t>
        </is>
      </c>
    </row>
    <row r="4105">
      <c r="A4105" t="inlineStr">
        <is>
          <t>Love Cabaret</t>
        </is>
      </c>
      <c r="B4105" t="inlineStr">
        <is>
          <t>ANO/2024</t>
        </is>
      </c>
      <c r="C4105" t="inlineStr">
        <is>
          <t>Recurso Processual</t>
        </is>
      </c>
      <c r="D4105" s="488" t="n">
        <v>0</v>
      </c>
      <c r="E4105" t="inlineStr">
        <is>
          <t>ANO/2024</t>
        </is>
      </c>
    </row>
    <row r="4106">
      <c r="A4106" t="inlineStr">
        <is>
          <t>Love Cabaret</t>
        </is>
      </c>
      <c r="B4106" t="inlineStr">
        <is>
          <t>ANO/2024</t>
        </is>
      </c>
      <c r="C4106" t="inlineStr">
        <is>
          <t>Empréstimos Gerais</t>
        </is>
      </c>
      <c r="D4106" s="488" t="n">
        <v>0</v>
      </c>
      <c r="E4106" t="inlineStr">
        <is>
          <t>ANO/2024</t>
        </is>
      </c>
    </row>
    <row r="4107">
      <c r="A4107" t="inlineStr">
        <is>
          <t>Love Cabaret</t>
        </is>
      </c>
      <c r="B4107" t="inlineStr">
        <is>
          <t>ANO/2024</t>
        </is>
      </c>
      <c r="C4107" t="inlineStr">
        <is>
          <t>Total - Variações s/ Resultado Líquido</t>
        </is>
      </c>
      <c r="D4107" s="488" t="n">
        <v>-64871.99</v>
      </c>
      <c r="E4107" t="inlineStr">
        <is>
          <t>ANO/2024</t>
        </is>
      </c>
    </row>
    <row r="4108">
      <c r="A4108" t="inlineStr">
        <is>
          <t>Love Cabaret</t>
        </is>
      </c>
      <c r="B4108" t="inlineStr">
        <is>
          <t>ANO/2024</t>
        </is>
      </c>
      <c r="C4108" t="inlineStr">
        <is>
          <t>FCF</t>
        </is>
      </c>
      <c r="D4108" s="488" t="n">
        <v>-274432.08</v>
      </c>
      <c r="E4108" t="inlineStr">
        <is>
          <t>ANO/2024</t>
        </is>
      </c>
    </row>
    <row r="4109">
      <c r="A4109" t="inlineStr">
        <is>
          <t>Love Cabaret</t>
        </is>
      </c>
      <c r="B4109" t="inlineStr">
        <is>
          <t>ANO/2024</t>
        </is>
      </c>
      <c r="C4109" t="inlineStr">
        <is>
          <t>Saldo Operacional</t>
        </is>
      </c>
      <c r="D4109" s="488" t="n">
        <v>0</v>
      </c>
      <c r="E4109" t="inlineStr">
        <is>
          <t>ANO/2024</t>
        </is>
      </c>
    </row>
    <row r="4110">
      <c r="A4110" t="inlineStr">
        <is>
          <t>Love Cabaret</t>
        </is>
      </c>
      <c r="B4110" t="inlineStr">
        <is>
          <t>2025-01-01</t>
        </is>
      </c>
      <c r="C4110" t="inlineStr">
        <is>
          <t>FATURAMENTO BRUTO</t>
        </is>
      </c>
      <c r="D4110" s="488" t="n">
        <v>365600.24</v>
      </c>
      <c r="E4110" t="inlineStr">
        <is>
          <t>1/2025</t>
        </is>
      </c>
    </row>
    <row r="4111">
      <c r="A4111" t="inlineStr">
        <is>
          <t>Love Cabaret</t>
        </is>
      </c>
      <c r="B4111" t="inlineStr">
        <is>
          <t>2025-01-01</t>
        </is>
      </c>
      <c r="C4111" t="inlineStr">
        <is>
          <t>Alimentação</t>
        </is>
      </c>
      <c r="D4111" s="488" t="n">
        <v>59568</v>
      </c>
      <c r="E4111" t="inlineStr">
        <is>
          <t>1/2025</t>
        </is>
      </c>
    </row>
    <row r="4112">
      <c r="A4112" t="inlineStr">
        <is>
          <t>Love Cabaret</t>
        </is>
      </c>
      <c r="B4112" t="inlineStr">
        <is>
          <t>2025-01-01</t>
        </is>
      </c>
      <c r="C4112" t="inlineStr">
        <is>
          <t>Bebida</t>
        </is>
      </c>
      <c r="D4112" s="488" t="n">
        <v>143507.8</v>
      </c>
      <c r="E4112" t="inlineStr">
        <is>
          <t>1/2025</t>
        </is>
      </c>
    </row>
    <row r="4113">
      <c r="A4113" t="inlineStr">
        <is>
          <t>Love Cabaret</t>
        </is>
      </c>
      <c r="B4113" t="inlineStr">
        <is>
          <t>2025-01-01</t>
        </is>
      </c>
      <c r="C4113" t="inlineStr">
        <is>
          <t>Artístico (couvert/shows)</t>
        </is>
      </c>
      <c r="D4113" s="488" t="n">
        <v>105118.5</v>
      </c>
      <c r="E4113" t="inlineStr">
        <is>
          <t>1/2025</t>
        </is>
      </c>
    </row>
    <row r="4114">
      <c r="A4114" t="inlineStr">
        <is>
          <t>Love Cabaret</t>
        </is>
      </c>
      <c r="B4114" t="inlineStr">
        <is>
          <t>2025-01-01</t>
        </is>
      </c>
      <c r="C4114" t="inlineStr">
        <is>
          <t>Gifts</t>
        </is>
      </c>
      <c r="D4114" s="488" t="n">
        <v>519.3</v>
      </c>
      <c r="E4114" t="inlineStr">
        <is>
          <t>1/2025</t>
        </is>
      </c>
    </row>
    <row r="4115">
      <c r="A4115" t="inlineStr">
        <is>
          <t>Love Cabaret</t>
        </is>
      </c>
      <c r="B4115" t="inlineStr">
        <is>
          <t>2025-01-01</t>
        </is>
      </c>
      <c r="C4115" t="inlineStr">
        <is>
          <t>Serviço</t>
        </is>
      </c>
      <c r="D4115" s="488" t="n">
        <v>26341.89</v>
      </c>
      <c r="E4115" t="inlineStr">
        <is>
          <t>1/2025</t>
        </is>
      </c>
    </row>
    <row r="4116">
      <c r="A4116" t="inlineStr">
        <is>
          <t>Love Cabaret</t>
        </is>
      </c>
      <c r="B4116" t="inlineStr">
        <is>
          <t>2025-01-01</t>
        </is>
      </c>
      <c r="C4116" t="inlineStr">
        <is>
          <t>Eventos A&amp;B</t>
        </is>
      </c>
      <c r="D4116" s="488" t="n">
        <v>0</v>
      </c>
      <c r="E4116" t="inlineStr">
        <is>
          <t>1/2025</t>
        </is>
      </c>
    </row>
    <row r="4117">
      <c r="A4117" t="inlineStr">
        <is>
          <t>Love Cabaret</t>
        </is>
      </c>
      <c r="B4117" t="inlineStr">
        <is>
          <t>2025-01-01</t>
        </is>
      </c>
      <c r="C4117" t="inlineStr">
        <is>
          <t>Eventos Couvert</t>
        </is>
      </c>
      <c r="D4117" s="488" t="n">
        <v>0</v>
      </c>
      <c r="E4117" t="inlineStr">
        <is>
          <t>1/2025</t>
        </is>
      </c>
    </row>
    <row r="4118">
      <c r="A4118" t="inlineStr">
        <is>
          <t>Love Cabaret</t>
        </is>
      </c>
      <c r="B4118" t="inlineStr">
        <is>
          <t>2025-01-01</t>
        </is>
      </c>
      <c r="C4118" t="inlineStr">
        <is>
          <t>Eventos Locações</t>
        </is>
      </c>
      <c r="D4118" s="488" t="n">
        <v>0</v>
      </c>
      <c r="E4118" t="inlineStr">
        <is>
          <t>1/2025</t>
        </is>
      </c>
    </row>
    <row r="4119">
      <c r="A4119" t="inlineStr">
        <is>
          <t>Love Cabaret</t>
        </is>
      </c>
      <c r="B4119" t="inlineStr">
        <is>
          <t>2025-01-01</t>
        </is>
      </c>
      <c r="C4119" t="inlineStr">
        <is>
          <t>Eventos Rebate Fornecedores</t>
        </is>
      </c>
      <c r="D4119" s="488" t="n">
        <v>0</v>
      </c>
      <c r="E4119" t="inlineStr">
        <is>
          <t>1/2025</t>
        </is>
      </c>
    </row>
    <row r="4120">
      <c r="A4120" t="inlineStr">
        <is>
          <t>Love Cabaret</t>
        </is>
      </c>
      <c r="B4120" t="inlineStr">
        <is>
          <t>2025-01-01</t>
        </is>
      </c>
      <c r="C4120" t="inlineStr">
        <is>
          <t>Delivery</t>
        </is>
      </c>
      <c r="D4120" s="488" t="n">
        <v>0</v>
      </c>
      <c r="E4120" t="inlineStr">
        <is>
          <t>1/2025</t>
        </is>
      </c>
    </row>
    <row r="4121">
      <c r="A4121" t="inlineStr">
        <is>
          <t>Love Cabaret</t>
        </is>
      </c>
      <c r="B4121" t="inlineStr">
        <is>
          <t>2025-01-01</t>
        </is>
      </c>
      <c r="C4121" t="inlineStr">
        <is>
          <t>Outras Receitas</t>
        </is>
      </c>
      <c r="D4121" s="488" t="n">
        <v>30544.75</v>
      </c>
      <c r="E4121" t="inlineStr">
        <is>
          <t>1/2025</t>
        </is>
      </c>
    </row>
    <row r="4122">
      <c r="A4122" t="inlineStr">
        <is>
          <t>Love Cabaret</t>
        </is>
      </c>
      <c r="B4122" t="inlineStr">
        <is>
          <t>2025-01-01</t>
        </is>
      </c>
      <c r="C4122" t="inlineStr">
        <is>
          <t>(-) Desconto sobre Venda</t>
        </is>
      </c>
      <c r="D4122" s="488" t="n">
        <v>-9415.99</v>
      </c>
      <c r="E4122" t="inlineStr">
        <is>
          <t>1/2025</t>
        </is>
      </c>
    </row>
    <row r="4123">
      <c r="A4123" t="inlineStr">
        <is>
          <t>Love Cabaret</t>
        </is>
      </c>
      <c r="B4123" t="inlineStr">
        <is>
          <t>2025-01-01</t>
        </is>
      </c>
      <c r="C4123" t="inlineStr">
        <is>
          <t>Descontos - Operação</t>
        </is>
      </c>
      <c r="D4123" s="488" t="n">
        <v>-8710.129999999999</v>
      </c>
      <c r="E4123" t="inlineStr">
        <is>
          <t>1/2025</t>
        </is>
      </c>
    </row>
    <row r="4124">
      <c r="A4124" t="inlineStr">
        <is>
          <t>Love Cabaret</t>
        </is>
      </c>
      <c r="B4124" t="inlineStr">
        <is>
          <t>2025-01-01</t>
        </is>
      </c>
      <c r="C4124" t="inlineStr">
        <is>
          <t>Desconto - Alimentação Escritório</t>
        </is>
      </c>
      <c r="D4124" s="488" t="n">
        <v>-628.99</v>
      </c>
      <c r="E4124" t="inlineStr">
        <is>
          <t>1/2025</t>
        </is>
      </c>
    </row>
    <row r="4125">
      <c r="A4125" t="inlineStr">
        <is>
          <t>Love Cabaret</t>
        </is>
      </c>
      <c r="B4125" t="inlineStr">
        <is>
          <t>2025-01-01</t>
        </is>
      </c>
      <c r="C4125" t="inlineStr">
        <is>
          <t>Descontos - Marketing</t>
        </is>
      </c>
      <c r="D4125" s="488" t="n">
        <v>-76.86</v>
      </c>
      <c r="E4125" t="inlineStr">
        <is>
          <t>1/2025</t>
        </is>
      </c>
    </row>
    <row r="4126">
      <c r="A4126" t="inlineStr">
        <is>
          <t>Love Cabaret</t>
        </is>
      </c>
      <c r="B4126" t="inlineStr">
        <is>
          <t>2025-01-01</t>
        </is>
      </c>
      <c r="C4126" t="inlineStr">
        <is>
          <t>% sobre Receita Bruta</t>
        </is>
      </c>
      <c r="D4126" s="488" t="n">
        <v>-0.03</v>
      </c>
      <c r="E4126" t="inlineStr">
        <is>
          <t>1/2025</t>
        </is>
      </c>
    </row>
    <row r="4127">
      <c r="A4127" t="inlineStr">
        <is>
          <t>Love Cabaret</t>
        </is>
      </c>
      <c r="B4127" t="inlineStr">
        <is>
          <t>2025-01-01</t>
        </is>
      </c>
      <c r="C4127" t="inlineStr">
        <is>
          <t>(-) Impostos sobre Venda</t>
        </is>
      </c>
      <c r="D4127" s="488" t="n">
        <v>-20700.89</v>
      </c>
      <c r="E4127" t="inlineStr">
        <is>
          <t>1/2025</t>
        </is>
      </c>
    </row>
    <row r="4128">
      <c r="A4128" t="inlineStr">
        <is>
          <t>Love Cabaret</t>
        </is>
      </c>
      <c r="B4128" t="inlineStr">
        <is>
          <t>2025-01-01</t>
        </is>
      </c>
      <c r="C4128" t="inlineStr">
        <is>
          <t>PIS / COFINS</t>
        </is>
      </c>
      <c r="D4128" s="488" t="n">
        <v>-13000.73</v>
      </c>
      <c r="E4128" t="inlineStr">
        <is>
          <t>1/2025</t>
        </is>
      </c>
    </row>
    <row r="4129">
      <c r="A4129" t="inlineStr">
        <is>
          <t>Love Cabaret</t>
        </is>
      </c>
      <c r="B4129" t="inlineStr">
        <is>
          <t>2025-01-01</t>
        </is>
      </c>
      <c r="C4129" t="inlineStr">
        <is>
          <t>ICMS</t>
        </is>
      </c>
      <c r="D4129" s="488" t="n">
        <v>-7700.16</v>
      </c>
      <c r="E4129" t="inlineStr">
        <is>
          <t>1/2025</t>
        </is>
      </c>
    </row>
    <row r="4130">
      <c r="A4130" t="inlineStr">
        <is>
          <t>Love Cabaret</t>
        </is>
      </c>
      <c r="B4130" t="inlineStr">
        <is>
          <t>2025-01-01</t>
        </is>
      </c>
      <c r="C4130" t="inlineStr">
        <is>
          <t>ISS</t>
        </is>
      </c>
      <c r="D4130" s="488" t="n">
        <v>0</v>
      </c>
      <c r="E4130" t="inlineStr">
        <is>
          <t>1/2025</t>
        </is>
      </c>
    </row>
    <row r="4131">
      <c r="A4131" t="inlineStr">
        <is>
          <t>Love Cabaret</t>
        </is>
      </c>
      <c r="B4131" t="inlineStr">
        <is>
          <t>2025-01-01</t>
        </is>
      </c>
      <c r="C4131" t="inlineStr">
        <is>
          <t>RECEITA LÍQUIDA</t>
        </is>
      </c>
      <c r="D4131" s="488" t="n">
        <v>335483.37</v>
      </c>
      <c r="E4131" t="inlineStr">
        <is>
          <t>1/2025</t>
        </is>
      </c>
    </row>
    <row r="4132">
      <c r="A4132" t="inlineStr">
        <is>
          <t>Love Cabaret</t>
        </is>
      </c>
      <c r="B4132" t="inlineStr">
        <is>
          <t>2025-01-01</t>
        </is>
      </c>
      <c r="C4132" t="inlineStr">
        <is>
          <t>(-) Custo Mercadoria Vendida</t>
        </is>
      </c>
      <c r="D4132" s="488" t="n">
        <v>-49398.55</v>
      </c>
      <c r="E4132" t="inlineStr">
        <is>
          <t>1/2025</t>
        </is>
      </c>
    </row>
    <row r="4133">
      <c r="A4133" t="inlineStr">
        <is>
          <t>Love Cabaret</t>
        </is>
      </c>
      <c r="B4133" t="inlineStr">
        <is>
          <t>2025-01-01</t>
        </is>
      </c>
      <c r="C4133" t="inlineStr">
        <is>
          <t>Alimentação D</t>
        </is>
      </c>
      <c r="D4133" s="488" t="n">
        <v>-8619.84</v>
      </c>
      <c r="E4133" t="inlineStr">
        <is>
          <t>1/2025</t>
        </is>
      </c>
    </row>
    <row r="4134">
      <c r="A4134" t="inlineStr">
        <is>
          <t>Love Cabaret</t>
        </is>
      </c>
      <c r="B4134" t="inlineStr">
        <is>
          <t>2025-01-01</t>
        </is>
      </c>
      <c r="C4134" t="inlineStr">
        <is>
          <t>Bebida D</t>
        </is>
      </c>
      <c r="D4134" s="488" t="n">
        <v>-40778.71</v>
      </c>
      <c r="E4134" t="inlineStr">
        <is>
          <t>1/2025</t>
        </is>
      </c>
    </row>
    <row r="4135">
      <c r="A4135" t="inlineStr">
        <is>
          <t>Love Cabaret</t>
        </is>
      </c>
      <c r="B4135" t="inlineStr">
        <is>
          <t>2025-01-01</t>
        </is>
      </c>
      <c r="C4135" t="inlineStr">
        <is>
          <t>Embalagens</t>
        </is>
      </c>
      <c r="D4135" s="488" t="n">
        <v>0</v>
      </c>
      <c r="E4135" t="inlineStr">
        <is>
          <t>1/2025</t>
        </is>
      </c>
    </row>
    <row r="4136">
      <c r="A4136" t="inlineStr">
        <is>
          <t>Love Cabaret</t>
        </is>
      </c>
      <c r="B4136" t="inlineStr">
        <is>
          <t>2025-01-01</t>
        </is>
      </c>
      <c r="C4136" t="inlineStr">
        <is>
          <t>Eventos A&amp;B</t>
        </is>
      </c>
      <c r="D4136" s="488" t="n">
        <v>0</v>
      </c>
      <c r="E4136" t="inlineStr">
        <is>
          <t>1/2025</t>
        </is>
      </c>
    </row>
    <row r="4137">
      <c r="A4137" t="inlineStr">
        <is>
          <t>Love Cabaret</t>
        </is>
      </c>
      <c r="B4137" t="inlineStr">
        <is>
          <t>2025-01-01</t>
        </is>
      </c>
      <c r="C4137" t="inlineStr">
        <is>
          <t>% sobre Receita Bruta de A&amp;B</t>
        </is>
      </c>
      <c r="D4137" s="488" t="n">
        <v>-0.24</v>
      </c>
      <c r="E4137" t="inlineStr">
        <is>
          <t>1/2025</t>
        </is>
      </c>
    </row>
    <row r="4138">
      <c r="A4138" t="inlineStr">
        <is>
          <t>Love Cabaret</t>
        </is>
      </c>
      <c r="B4138" t="inlineStr">
        <is>
          <t>2025-01-01</t>
        </is>
      </c>
      <c r="C4138" t="inlineStr">
        <is>
          <t>% sobre Receita Líquida</t>
        </is>
      </c>
      <c r="D4138" s="488" t="n">
        <v>-0.15</v>
      </c>
      <c r="E4138" t="inlineStr">
        <is>
          <t>1/2025</t>
        </is>
      </c>
    </row>
    <row r="4139">
      <c r="A4139" t="inlineStr">
        <is>
          <t>Love Cabaret</t>
        </is>
      </c>
      <c r="B4139" t="inlineStr">
        <is>
          <t>2025-01-01</t>
        </is>
      </c>
      <c r="C4139" t="inlineStr">
        <is>
          <t>(-) Custos Artístico Geral</t>
        </is>
      </c>
      <c r="D4139" s="488" t="n">
        <v>-79441.75999999999</v>
      </c>
      <c r="E4139" t="inlineStr">
        <is>
          <t>1/2025</t>
        </is>
      </c>
    </row>
    <row r="4140">
      <c r="A4140" t="inlineStr">
        <is>
          <t>Love Cabaret</t>
        </is>
      </c>
      <c r="B4140" t="inlineStr">
        <is>
          <t>2025-01-01</t>
        </is>
      </c>
      <c r="C4140" t="inlineStr">
        <is>
          <t>Custos Artístico</t>
        </is>
      </c>
      <c r="D4140" s="488" t="n">
        <v>-49021.76</v>
      </c>
      <c r="E4140" t="inlineStr">
        <is>
          <t>1/2025</t>
        </is>
      </c>
    </row>
    <row r="4141">
      <c r="A4141" t="inlineStr">
        <is>
          <t>Love Cabaret</t>
        </is>
      </c>
      <c r="B4141" t="inlineStr">
        <is>
          <t>2025-01-01</t>
        </is>
      </c>
      <c r="C4141" t="inlineStr">
        <is>
          <t>Cachê de Músicos e Artistas</t>
        </is>
      </c>
      <c r="D4141" s="488" t="n">
        <v>-46530.12</v>
      </c>
      <c r="E4141" t="inlineStr">
        <is>
          <t>1/2025</t>
        </is>
      </c>
    </row>
    <row r="4142">
      <c r="A4142" t="inlineStr">
        <is>
          <t>Love Cabaret</t>
        </is>
      </c>
      <c r="B4142" t="inlineStr">
        <is>
          <t>2025-01-01</t>
        </is>
      </c>
      <c r="C4142" t="inlineStr">
        <is>
          <t>Alimentação e Transporte</t>
        </is>
      </c>
      <c r="D4142" s="488" t="n">
        <v>-1689.14</v>
      </c>
      <c r="E4142" t="inlineStr">
        <is>
          <t>1/2025</t>
        </is>
      </c>
    </row>
    <row r="4143">
      <c r="A4143" t="inlineStr">
        <is>
          <t>Love Cabaret</t>
        </is>
      </c>
      <c r="B4143" t="inlineStr">
        <is>
          <t>2025-01-01</t>
        </is>
      </c>
      <c r="C4143" t="inlineStr">
        <is>
          <t>Viagens e Estadias</t>
        </is>
      </c>
      <c r="D4143" s="488" t="n">
        <v>0</v>
      </c>
      <c r="E4143" t="inlineStr">
        <is>
          <t>1/2025</t>
        </is>
      </c>
    </row>
    <row r="4144">
      <c r="A4144" t="inlineStr">
        <is>
          <t>Love Cabaret</t>
        </is>
      </c>
      <c r="B4144" t="inlineStr">
        <is>
          <t>2025-01-01</t>
        </is>
      </c>
      <c r="C4144" t="inlineStr">
        <is>
          <t>Taxas e Licenças - Artístico</t>
        </is>
      </c>
      <c r="D4144" s="488" t="n">
        <v>-802.5</v>
      </c>
      <c r="E4144" t="inlineStr">
        <is>
          <t>1/2025</t>
        </is>
      </c>
    </row>
    <row r="4145">
      <c r="A4145" t="inlineStr">
        <is>
          <t>Love Cabaret</t>
        </is>
      </c>
      <c r="B4145" t="inlineStr">
        <is>
          <t>2025-01-01</t>
        </is>
      </c>
      <c r="C4145" t="inlineStr">
        <is>
          <t>MDO Terceirizada - Artístico</t>
        </is>
      </c>
      <c r="D4145" s="488" t="n">
        <v>0</v>
      </c>
      <c r="E4145" t="inlineStr">
        <is>
          <t>1/2025</t>
        </is>
      </c>
    </row>
    <row r="4146">
      <c r="A4146" t="inlineStr">
        <is>
          <t>Love Cabaret</t>
        </is>
      </c>
      <c r="B4146" t="inlineStr">
        <is>
          <t>2025-01-01</t>
        </is>
      </c>
      <c r="C4146" t="inlineStr">
        <is>
          <t>Custos Ténico de Som</t>
        </is>
      </c>
      <c r="D4146" s="488" t="n">
        <v>-30420</v>
      </c>
      <c r="E4146" t="inlineStr">
        <is>
          <t>1/2025</t>
        </is>
      </c>
    </row>
    <row r="4147">
      <c r="A4147" t="inlineStr">
        <is>
          <t>Love Cabaret</t>
        </is>
      </c>
      <c r="B4147" t="inlineStr">
        <is>
          <t>2025-01-01</t>
        </is>
      </c>
      <c r="C4147" t="inlineStr">
        <is>
          <t>Técnico de Som / Luz</t>
        </is>
      </c>
      <c r="D4147" s="488" t="n">
        <v>-24420</v>
      </c>
      <c r="E4147" t="inlineStr">
        <is>
          <t>1/2025</t>
        </is>
      </c>
    </row>
    <row r="4148">
      <c r="A4148" t="inlineStr">
        <is>
          <t>Love Cabaret</t>
        </is>
      </c>
      <c r="B4148" t="inlineStr">
        <is>
          <t>2025-01-01</t>
        </is>
      </c>
      <c r="C4148" t="inlineStr">
        <is>
          <t>Locação de Equipamentos Fixo</t>
        </is>
      </c>
      <c r="D4148" s="488" t="n">
        <v>-6000</v>
      </c>
      <c r="E4148" t="inlineStr">
        <is>
          <t>1/2025</t>
        </is>
      </c>
    </row>
    <row r="4149">
      <c r="A4149" t="inlineStr">
        <is>
          <t>Love Cabaret</t>
        </is>
      </c>
      <c r="B4149" t="inlineStr">
        <is>
          <t>2025-01-01</t>
        </is>
      </c>
      <c r="C4149" t="inlineStr">
        <is>
          <t>Locação de Equipamentos Variável</t>
        </is>
      </c>
      <c r="D4149" s="488" t="n">
        <v>0</v>
      </c>
      <c r="E4149" t="inlineStr">
        <is>
          <t>1/2025</t>
        </is>
      </c>
    </row>
    <row r="4150">
      <c r="A4150" t="inlineStr">
        <is>
          <t>Love Cabaret</t>
        </is>
      </c>
      <c r="B4150" t="inlineStr">
        <is>
          <t>2025-01-01</t>
        </is>
      </c>
      <c r="C4150" t="inlineStr">
        <is>
          <t>% sobre Receita Artístico</t>
        </is>
      </c>
      <c r="D4150" s="488" t="n">
        <v>-0.76</v>
      </c>
      <c r="E4150" t="inlineStr">
        <is>
          <t>1/2025</t>
        </is>
      </c>
    </row>
    <row r="4151">
      <c r="A4151" t="inlineStr">
        <is>
          <t>Love Cabaret</t>
        </is>
      </c>
      <c r="B4151" t="inlineStr">
        <is>
          <t>2025-01-01</t>
        </is>
      </c>
      <c r="C4151" t="inlineStr">
        <is>
          <t>% sobre Receita Bruta</t>
        </is>
      </c>
      <c r="D4151" s="488" t="n">
        <v>-0.22</v>
      </c>
      <c r="E4151" t="inlineStr">
        <is>
          <t>1/2025</t>
        </is>
      </c>
    </row>
    <row r="4152">
      <c r="A4152" t="inlineStr">
        <is>
          <t>Love Cabaret</t>
        </is>
      </c>
      <c r="B4152" t="inlineStr">
        <is>
          <t>2025-01-01</t>
        </is>
      </c>
      <c r="C4152" t="inlineStr">
        <is>
          <t>(-) Custos Eventos</t>
        </is>
      </c>
      <c r="D4152" s="488" t="n">
        <v>-14105</v>
      </c>
      <c r="E4152" t="inlineStr">
        <is>
          <t>1/2025</t>
        </is>
      </c>
    </row>
    <row r="4153">
      <c r="A4153" t="inlineStr">
        <is>
          <t>Love Cabaret</t>
        </is>
      </c>
      <c r="B4153" t="inlineStr">
        <is>
          <t>2025-01-01</t>
        </is>
      </c>
      <c r="C4153" t="inlineStr">
        <is>
          <t>MDO</t>
        </is>
      </c>
      <c r="D4153" s="488" t="n">
        <v>-11805</v>
      </c>
      <c r="E4153" t="inlineStr">
        <is>
          <t>1/2025</t>
        </is>
      </c>
    </row>
    <row r="4154">
      <c r="A4154" t="inlineStr">
        <is>
          <t>Love Cabaret</t>
        </is>
      </c>
      <c r="B4154" t="inlineStr">
        <is>
          <t>2025-01-01</t>
        </is>
      </c>
      <c r="C4154" t="inlineStr">
        <is>
          <t>MDO Terceirizada - Eventos</t>
        </is>
      </c>
      <c r="D4154" s="488" t="n">
        <v>-6600</v>
      </c>
      <c r="E4154" t="inlineStr">
        <is>
          <t>1/2025</t>
        </is>
      </c>
    </row>
    <row r="4155">
      <c r="A4155" t="inlineStr">
        <is>
          <t>Love Cabaret</t>
        </is>
      </c>
      <c r="B4155" t="inlineStr">
        <is>
          <t>2025-01-01</t>
        </is>
      </c>
      <c r="C4155" t="inlineStr">
        <is>
          <t>Comissões de Vendas - Eventos</t>
        </is>
      </c>
      <c r="D4155" s="488" t="n">
        <v>-5205</v>
      </c>
      <c r="E4155" t="inlineStr">
        <is>
          <t>1/2025</t>
        </is>
      </c>
    </row>
    <row r="4156">
      <c r="A4156" t="inlineStr">
        <is>
          <t>Love Cabaret</t>
        </is>
      </c>
      <c r="B4156" t="inlineStr">
        <is>
          <t>2025-01-01</t>
        </is>
      </c>
      <c r="C4156" t="inlineStr">
        <is>
          <t>Serviços de Terceiros - Eventos</t>
        </is>
      </c>
      <c r="D4156" s="488" t="n">
        <v>0</v>
      </c>
      <c r="E4156" t="inlineStr">
        <is>
          <t>1/2025</t>
        </is>
      </c>
    </row>
    <row r="4157">
      <c r="A4157" t="inlineStr">
        <is>
          <t>Love Cabaret</t>
        </is>
      </c>
      <c r="B4157" t="inlineStr">
        <is>
          <t>2025-01-01</t>
        </is>
      </c>
      <c r="C4157" t="inlineStr">
        <is>
          <t>Serviços Terceirizados - Eventos</t>
        </is>
      </c>
      <c r="D4157" s="488" t="n">
        <v>0</v>
      </c>
      <c r="E4157" t="inlineStr">
        <is>
          <t>1/2025</t>
        </is>
      </c>
    </row>
    <row r="4158">
      <c r="A4158" t="inlineStr">
        <is>
          <t>Love Cabaret</t>
        </is>
      </c>
      <c r="B4158" t="inlineStr">
        <is>
          <t>2025-01-01</t>
        </is>
      </c>
      <c r="C4158" t="inlineStr">
        <is>
          <t>Serviço de Segurança - Eventos</t>
        </is>
      </c>
      <c r="D4158" s="488" t="n">
        <v>0</v>
      </c>
      <c r="E4158" t="inlineStr">
        <is>
          <t>1/2025</t>
        </is>
      </c>
    </row>
    <row r="4159">
      <c r="A4159" t="inlineStr">
        <is>
          <t>Love Cabaret</t>
        </is>
      </c>
      <c r="B4159" t="inlineStr">
        <is>
          <t>2025-01-01</t>
        </is>
      </c>
      <c r="C4159" t="inlineStr">
        <is>
          <t>Artistas e Palestrantes - Eventos</t>
        </is>
      </c>
      <c r="D4159" s="488" t="n">
        <v>0</v>
      </c>
      <c r="E4159" t="inlineStr">
        <is>
          <t>1/2025</t>
        </is>
      </c>
    </row>
    <row r="4160">
      <c r="A4160" t="inlineStr">
        <is>
          <t>Love Cabaret</t>
        </is>
      </c>
      <c r="B4160" t="inlineStr">
        <is>
          <t>2025-01-01</t>
        </is>
      </c>
      <c r="C4160" t="inlineStr">
        <is>
          <t>Decoração - Eventos</t>
        </is>
      </c>
      <c r="D4160" s="488" t="n">
        <v>0</v>
      </c>
      <c r="E4160" t="inlineStr">
        <is>
          <t>1/2025</t>
        </is>
      </c>
    </row>
    <row r="4161">
      <c r="A4161" t="inlineStr">
        <is>
          <t>Love Cabaret</t>
        </is>
      </c>
      <c r="B4161" t="inlineStr">
        <is>
          <t>2025-01-01</t>
        </is>
      </c>
      <c r="C4161" t="inlineStr">
        <is>
          <t>Material de Consumo</t>
        </is>
      </c>
      <c r="D4161" s="488" t="n">
        <v>0</v>
      </c>
      <c r="E4161" t="inlineStr">
        <is>
          <t>1/2025</t>
        </is>
      </c>
    </row>
    <row r="4162">
      <c r="A4162" t="inlineStr">
        <is>
          <t>Love Cabaret</t>
        </is>
      </c>
      <c r="B4162" t="inlineStr">
        <is>
          <t>2025-01-01</t>
        </is>
      </c>
      <c r="C4162" t="inlineStr">
        <is>
          <t>Material Descartável - Eventos</t>
        </is>
      </c>
      <c r="D4162" s="488" t="n">
        <v>0</v>
      </c>
      <c r="E4162" t="inlineStr">
        <is>
          <t>1/2025</t>
        </is>
      </c>
    </row>
    <row r="4163">
      <c r="A4163" t="inlineStr">
        <is>
          <t>Love Cabaret</t>
        </is>
      </c>
      <c r="B4163" t="inlineStr">
        <is>
          <t>2025-01-01</t>
        </is>
      </c>
      <c r="C4163" t="inlineStr">
        <is>
          <t>Brindes e Confraternizações - Eventos</t>
        </is>
      </c>
      <c r="D4163" s="488" t="n">
        <v>0</v>
      </c>
      <c r="E4163" t="inlineStr">
        <is>
          <t>1/2025</t>
        </is>
      </c>
    </row>
    <row r="4164">
      <c r="A4164" t="inlineStr">
        <is>
          <t>Love Cabaret</t>
        </is>
      </c>
      <c r="B4164" t="inlineStr">
        <is>
          <t>2025-01-01</t>
        </is>
      </c>
      <c r="C4164" t="inlineStr">
        <is>
          <t>Material de Escritório - Eventos</t>
        </is>
      </c>
      <c r="D4164" s="488" t="n">
        <v>0</v>
      </c>
      <c r="E4164" t="inlineStr">
        <is>
          <t>1/2025</t>
        </is>
      </c>
    </row>
    <row r="4165">
      <c r="A4165" t="inlineStr">
        <is>
          <t>Love Cabaret</t>
        </is>
      </c>
      <c r="B4165" t="inlineStr">
        <is>
          <t>2025-01-01</t>
        </is>
      </c>
      <c r="C4165" t="inlineStr">
        <is>
          <t>Material de Manutenção - Eventos</t>
        </is>
      </c>
      <c r="D4165" s="488" t="n">
        <v>0</v>
      </c>
      <c r="E4165" t="inlineStr">
        <is>
          <t>1/2025</t>
        </is>
      </c>
    </row>
    <row r="4166">
      <c r="A4166" t="inlineStr">
        <is>
          <t>Love Cabaret</t>
        </is>
      </c>
      <c r="B4166" t="inlineStr">
        <is>
          <t>2025-01-01</t>
        </is>
      </c>
      <c r="C4166" t="inlineStr">
        <is>
          <t>Manutenção Geral</t>
        </is>
      </c>
      <c r="D4166" s="488" t="n">
        <v>0</v>
      </c>
      <c r="E4166" t="inlineStr">
        <is>
          <t>1/2025</t>
        </is>
      </c>
    </row>
    <row r="4167">
      <c r="A4167" t="inlineStr">
        <is>
          <t>Love Cabaret</t>
        </is>
      </c>
      <c r="B4167" t="inlineStr">
        <is>
          <t>2025-01-01</t>
        </is>
      </c>
      <c r="C4167" t="inlineStr">
        <is>
          <t>Serviço de Manutenção - Estrutura - Eventos</t>
        </is>
      </c>
      <c r="D4167" s="488" t="n">
        <v>0</v>
      </c>
      <c r="E4167" t="inlineStr">
        <is>
          <t>1/2025</t>
        </is>
      </c>
    </row>
    <row r="4168">
      <c r="A4168" t="inlineStr">
        <is>
          <t>Love Cabaret</t>
        </is>
      </c>
      <c r="B4168" t="inlineStr">
        <is>
          <t>2025-01-01</t>
        </is>
      </c>
      <c r="C4168" t="inlineStr">
        <is>
          <t>Serviço de Manutenção - Equipamentos - Eventos</t>
        </is>
      </c>
      <c r="D4168" s="488" t="n">
        <v>0</v>
      </c>
      <c r="E4168" t="inlineStr">
        <is>
          <t>1/2025</t>
        </is>
      </c>
    </row>
    <row r="4169">
      <c r="A4169" t="inlineStr">
        <is>
          <t>Love Cabaret</t>
        </is>
      </c>
      <c r="B4169" t="inlineStr">
        <is>
          <t>2025-01-01</t>
        </is>
      </c>
      <c r="C4169" t="inlineStr">
        <is>
          <t>Transportes</t>
        </is>
      </c>
      <c r="D4169" s="488" t="n">
        <v>0</v>
      </c>
      <c r="E4169" t="inlineStr">
        <is>
          <t>1/2025</t>
        </is>
      </c>
    </row>
    <row r="4170">
      <c r="A4170" t="inlineStr">
        <is>
          <t>Love Cabaret</t>
        </is>
      </c>
      <c r="B4170" t="inlineStr">
        <is>
          <t>2025-01-01</t>
        </is>
      </c>
      <c r="C4170" t="inlineStr">
        <is>
          <t>Viagens e Estadias - Eventos</t>
        </is>
      </c>
      <c r="D4170" s="488" t="n">
        <v>0</v>
      </c>
      <c r="E4170" t="inlineStr">
        <is>
          <t>1/2025</t>
        </is>
      </c>
    </row>
    <row r="4171">
      <c r="A4171" t="inlineStr">
        <is>
          <t>Love Cabaret</t>
        </is>
      </c>
      <c r="B4171" t="inlineStr">
        <is>
          <t>2025-01-01</t>
        </is>
      </c>
      <c r="C4171" t="inlineStr">
        <is>
          <t>Transporte Equipe - Eventos</t>
        </is>
      </c>
      <c r="D4171" s="488" t="n">
        <v>0</v>
      </c>
      <c r="E4171" t="inlineStr">
        <is>
          <t>1/2025</t>
        </is>
      </c>
    </row>
    <row r="4172">
      <c r="A4172" t="inlineStr">
        <is>
          <t>Love Cabaret</t>
        </is>
      </c>
      <c r="B4172" t="inlineStr">
        <is>
          <t>2025-01-01</t>
        </is>
      </c>
      <c r="C4172" t="inlineStr">
        <is>
          <t>Fretes e Carretos - Eventos</t>
        </is>
      </c>
      <c r="D4172" s="488" t="n">
        <v>0</v>
      </c>
      <c r="E4172" t="inlineStr">
        <is>
          <t>1/2025</t>
        </is>
      </c>
    </row>
    <row r="4173">
      <c r="A4173" t="inlineStr">
        <is>
          <t>Love Cabaret</t>
        </is>
      </c>
      <c r="B4173" t="inlineStr">
        <is>
          <t>2025-01-01</t>
        </is>
      </c>
      <c r="C4173" t="inlineStr">
        <is>
          <t>Locações</t>
        </is>
      </c>
      <c r="D4173" s="488" t="n">
        <v>-2300</v>
      </c>
      <c r="E4173" t="inlineStr">
        <is>
          <t>1/2025</t>
        </is>
      </c>
    </row>
    <row r="4174">
      <c r="A4174" t="inlineStr">
        <is>
          <t>Love Cabaret</t>
        </is>
      </c>
      <c r="B4174" t="inlineStr">
        <is>
          <t>2025-01-01</t>
        </is>
      </c>
      <c r="C4174" t="inlineStr">
        <is>
          <t>Locação de Utensílios - Eventos</t>
        </is>
      </c>
      <c r="D4174" s="488" t="n">
        <v>0</v>
      </c>
      <c r="E4174" t="inlineStr">
        <is>
          <t>1/2025</t>
        </is>
      </c>
    </row>
    <row r="4175">
      <c r="A4175" t="inlineStr">
        <is>
          <t>Love Cabaret</t>
        </is>
      </c>
      <c r="B4175" t="inlineStr">
        <is>
          <t>2025-01-01</t>
        </is>
      </c>
      <c r="C4175" t="inlineStr">
        <is>
          <t>Locação de Equipamentos - Eventos</t>
        </is>
      </c>
      <c r="D4175" s="488" t="n">
        <v>-2300</v>
      </c>
      <c r="E4175" t="inlineStr">
        <is>
          <t>1/2025</t>
        </is>
      </c>
    </row>
    <row r="4176">
      <c r="A4176" t="inlineStr">
        <is>
          <t>Love Cabaret</t>
        </is>
      </c>
      <c r="B4176" t="inlineStr">
        <is>
          <t>2025-01-01</t>
        </is>
      </c>
      <c r="C4176" t="inlineStr">
        <is>
          <t>Locação de Mobiliário - Eventos</t>
        </is>
      </c>
      <c r="D4176" s="488" t="n">
        <v>0</v>
      </c>
      <c r="E4176" t="inlineStr">
        <is>
          <t>1/2025</t>
        </is>
      </c>
    </row>
    <row r="4177">
      <c r="A4177" t="inlineStr">
        <is>
          <t>Love Cabaret</t>
        </is>
      </c>
      <c r="B4177" t="inlineStr">
        <is>
          <t>2025-01-01</t>
        </is>
      </c>
      <c r="C4177" t="inlineStr">
        <is>
          <t>Locação de Coberturas - Eventos</t>
        </is>
      </c>
      <c r="D4177" s="488" t="n">
        <v>0</v>
      </c>
      <c r="E4177" t="inlineStr">
        <is>
          <t>1/2025</t>
        </is>
      </c>
    </row>
    <row r="4178">
      <c r="A4178" t="inlineStr">
        <is>
          <t>Love Cabaret</t>
        </is>
      </c>
      <c r="B4178" t="inlineStr">
        <is>
          <t>2025-01-01</t>
        </is>
      </c>
      <c r="C4178" t="inlineStr">
        <is>
          <t>Repasses Locação de Espaço</t>
        </is>
      </c>
      <c r="D4178" s="488" t="n">
        <v>0</v>
      </c>
      <c r="E4178" t="inlineStr">
        <is>
          <t>1/2025</t>
        </is>
      </c>
    </row>
    <row r="4179">
      <c r="A4179" t="inlineStr">
        <is>
          <t>Love Cabaret</t>
        </is>
      </c>
      <c r="B4179" t="inlineStr">
        <is>
          <t>2025-01-01</t>
        </is>
      </c>
      <c r="C4179" t="inlineStr">
        <is>
          <t>Repasse Gazit - Locação Aroo</t>
        </is>
      </c>
      <c r="D4179" s="488" t="n">
        <v>0</v>
      </c>
      <c r="E4179" t="inlineStr">
        <is>
          <t>1/2025</t>
        </is>
      </c>
    </row>
    <row r="4180">
      <c r="A4180" t="inlineStr">
        <is>
          <t>Love Cabaret</t>
        </is>
      </c>
      <c r="B4180" t="inlineStr">
        <is>
          <t>2025-01-01</t>
        </is>
      </c>
      <c r="C4180" t="inlineStr">
        <is>
          <t>Repasse Gazit - Locação Anexo Abaru</t>
        </is>
      </c>
      <c r="D4180" s="488" t="n">
        <v>0</v>
      </c>
      <c r="E4180" t="inlineStr">
        <is>
          <t>1/2025</t>
        </is>
      </c>
    </row>
    <row r="4181">
      <c r="A4181" t="inlineStr">
        <is>
          <t>Love Cabaret</t>
        </is>
      </c>
      <c r="B4181" t="inlineStr">
        <is>
          <t>2025-01-01</t>
        </is>
      </c>
      <c r="C4181" t="inlineStr">
        <is>
          <t>% sobre Receita de Eventos</t>
        </is>
      </c>
      <c r="D4181" s="488" t="n">
        <v>0</v>
      </c>
      <c r="E4181" t="inlineStr">
        <is>
          <t>1/2025</t>
        </is>
      </c>
    </row>
    <row r="4182">
      <c r="A4182" t="inlineStr">
        <is>
          <t>Love Cabaret</t>
        </is>
      </c>
      <c r="B4182" t="inlineStr">
        <is>
          <t>2025-01-01</t>
        </is>
      </c>
      <c r="C4182" t="inlineStr">
        <is>
          <t>% sobre Receita Bruta</t>
        </is>
      </c>
      <c r="D4182" s="488" t="n">
        <v>-0.04</v>
      </c>
      <c r="E4182" t="inlineStr">
        <is>
          <t>1/2025</t>
        </is>
      </c>
    </row>
    <row r="4183">
      <c r="A4183" t="inlineStr">
        <is>
          <t>Love Cabaret</t>
        </is>
      </c>
      <c r="B4183" t="inlineStr">
        <is>
          <t>2025-01-01</t>
        </is>
      </c>
      <c r="C4183" t="inlineStr">
        <is>
          <t>(-) Dedução da Gorjeta</t>
        </is>
      </c>
      <c r="D4183" s="488" t="n">
        <v>-5850</v>
      </c>
      <c r="E4183" t="inlineStr">
        <is>
          <t>1/2025</t>
        </is>
      </c>
    </row>
    <row r="4184">
      <c r="A4184" t="inlineStr">
        <is>
          <t>Love Cabaret</t>
        </is>
      </c>
      <c r="B4184" t="inlineStr">
        <is>
          <t>2025-01-01</t>
        </is>
      </c>
      <c r="C4184" t="inlineStr">
        <is>
          <t>-  Comissões e Gorjeta</t>
        </is>
      </c>
      <c r="D4184" s="488" t="n">
        <v>-5850</v>
      </c>
      <c r="E4184" t="inlineStr">
        <is>
          <t>1/2025</t>
        </is>
      </c>
    </row>
    <row r="4185">
      <c r="A4185" t="inlineStr">
        <is>
          <t>Love Cabaret</t>
        </is>
      </c>
      <c r="B4185" t="inlineStr">
        <is>
          <t>2025-01-01</t>
        </is>
      </c>
      <c r="C4185" t="inlineStr">
        <is>
          <t>% sobre Receita Bruta</t>
        </is>
      </c>
      <c r="D4185" s="488" t="n">
        <v>-0.02</v>
      </c>
      <c r="E4185" t="inlineStr">
        <is>
          <t>1/2025</t>
        </is>
      </c>
    </row>
    <row r="4186">
      <c r="A4186" t="inlineStr">
        <is>
          <t>Love Cabaret</t>
        </is>
      </c>
      <c r="B4186" t="inlineStr">
        <is>
          <t>2025-01-01</t>
        </is>
      </c>
      <c r="C4186" t="inlineStr">
        <is>
          <t>(-) Deduções sobre Venda</t>
        </is>
      </c>
      <c r="D4186" s="488" t="n">
        <v>-3169.08</v>
      </c>
      <c r="E4186" t="inlineStr">
        <is>
          <t>1/2025</t>
        </is>
      </c>
    </row>
    <row r="4187">
      <c r="A4187" t="inlineStr">
        <is>
          <t>Love Cabaret</t>
        </is>
      </c>
      <c r="B4187" t="inlineStr">
        <is>
          <t>2025-01-01</t>
        </is>
      </c>
      <c r="C4187" t="inlineStr">
        <is>
          <t>Meios de pagamento</t>
        </is>
      </c>
      <c r="D4187" s="488" t="n">
        <v>-3169.08</v>
      </c>
      <c r="E4187" t="inlineStr">
        <is>
          <t>1/2025</t>
        </is>
      </c>
    </row>
    <row r="4188">
      <c r="A4188" t="inlineStr">
        <is>
          <t>Love Cabaret</t>
        </is>
      </c>
      <c r="B4188" t="inlineStr">
        <is>
          <t>2025-01-01</t>
        </is>
      </c>
      <c r="C4188" t="inlineStr">
        <is>
          <t>Meios de pagamento - Delivery</t>
        </is>
      </c>
      <c r="D4188" s="488" t="n">
        <v>0</v>
      </c>
      <c r="E4188" t="inlineStr">
        <is>
          <t>1/2025</t>
        </is>
      </c>
    </row>
    <row r="4189">
      <c r="A4189" t="inlineStr">
        <is>
          <t>Love Cabaret</t>
        </is>
      </c>
      <c r="B4189" t="inlineStr">
        <is>
          <t>2025-01-01</t>
        </is>
      </c>
      <c r="C4189" t="inlineStr">
        <is>
          <t>Inadimplência</t>
        </is>
      </c>
      <c r="D4189" s="488" t="n">
        <v>0</v>
      </c>
      <c r="E4189" t="inlineStr">
        <is>
          <t>1/2025</t>
        </is>
      </c>
    </row>
    <row r="4190">
      <c r="A4190" t="inlineStr">
        <is>
          <t>Love Cabaret</t>
        </is>
      </c>
      <c r="B4190" t="inlineStr">
        <is>
          <t>2025-01-01</t>
        </is>
      </c>
      <c r="C4190" t="inlineStr">
        <is>
          <t>Outros D</t>
        </is>
      </c>
      <c r="D4190" s="488" t="n">
        <v>0</v>
      </c>
      <c r="E4190" t="inlineStr">
        <is>
          <t>1/2025</t>
        </is>
      </c>
    </row>
    <row r="4191">
      <c r="A4191" t="inlineStr">
        <is>
          <t>Love Cabaret</t>
        </is>
      </c>
      <c r="B4191" t="inlineStr">
        <is>
          <t>2025-01-01</t>
        </is>
      </c>
      <c r="C4191" t="inlineStr">
        <is>
          <t>% sobre Receita Bruta</t>
        </is>
      </c>
      <c r="D4191" s="488" t="n">
        <v>-0.01</v>
      </c>
      <c r="E4191" t="inlineStr">
        <is>
          <t>1/2025</t>
        </is>
      </c>
    </row>
    <row r="4192">
      <c r="A4192" t="inlineStr">
        <is>
          <t>Love Cabaret</t>
        </is>
      </c>
      <c r="B4192" t="inlineStr">
        <is>
          <t>2025-01-01</t>
        </is>
      </c>
      <c r="C4192" t="inlineStr">
        <is>
          <t>MARGEM BRUTA DE CONTRIBUIÇÃO</t>
        </is>
      </c>
      <c r="D4192" s="488" t="n">
        <v>183518.98</v>
      </c>
      <c r="E4192" t="inlineStr">
        <is>
          <t>1/2025</t>
        </is>
      </c>
    </row>
    <row r="4193">
      <c r="A4193" t="inlineStr">
        <is>
          <t>Love Cabaret</t>
        </is>
      </c>
      <c r="B4193" t="inlineStr">
        <is>
          <t>2025-01-01</t>
        </is>
      </c>
      <c r="C4193" t="inlineStr">
        <is>
          <t>% sobre Receita</t>
        </is>
      </c>
      <c r="D4193" s="488" t="n">
        <v>0.5</v>
      </c>
      <c r="E4193" t="inlineStr">
        <is>
          <t>1/2025</t>
        </is>
      </c>
    </row>
    <row r="4194">
      <c r="A4194" t="inlineStr">
        <is>
          <t>Love Cabaret</t>
        </is>
      </c>
      <c r="B4194" t="inlineStr">
        <is>
          <t>2025-01-01</t>
        </is>
      </c>
      <c r="C4194" t="inlineStr">
        <is>
          <t>PESSOAL</t>
        </is>
      </c>
      <c r="D4194" s="488" t="n">
        <v>-118449.18</v>
      </c>
      <c r="E4194" t="inlineStr">
        <is>
          <t>1/2025</t>
        </is>
      </c>
    </row>
    <row r="4195">
      <c r="A4195" t="inlineStr">
        <is>
          <t>Love Cabaret</t>
        </is>
      </c>
      <c r="B4195" t="inlineStr">
        <is>
          <t>2025-01-01</t>
        </is>
      </c>
      <c r="C4195" t="inlineStr">
        <is>
          <t>PJ</t>
        </is>
      </c>
      <c r="D4195" s="488" t="n">
        <v>-39446.33</v>
      </c>
      <c r="E4195" t="inlineStr">
        <is>
          <t>1/2025</t>
        </is>
      </c>
    </row>
    <row r="4196">
      <c r="A4196" t="inlineStr">
        <is>
          <t>Love Cabaret</t>
        </is>
      </c>
      <c r="B4196" t="inlineStr">
        <is>
          <t>2025-01-01</t>
        </is>
      </c>
      <c r="C4196" t="inlineStr">
        <is>
          <t>- Squad</t>
        </is>
      </c>
      <c r="D4196" s="488" t="n">
        <v>-19313</v>
      </c>
      <c r="E4196" t="inlineStr">
        <is>
          <t>1/2025</t>
        </is>
      </c>
    </row>
    <row r="4197">
      <c r="A4197" t="inlineStr">
        <is>
          <t>Love Cabaret</t>
        </is>
      </c>
      <c r="B4197" t="inlineStr">
        <is>
          <t>2025-01-01</t>
        </is>
      </c>
      <c r="C4197" t="inlineStr">
        <is>
          <t>- Gerente</t>
        </is>
      </c>
      <c r="D4197" s="488" t="n">
        <v>0</v>
      </c>
      <c r="E4197" t="inlineStr">
        <is>
          <t>1/2025</t>
        </is>
      </c>
    </row>
    <row r="4198">
      <c r="A4198" t="inlineStr">
        <is>
          <t>Love Cabaret</t>
        </is>
      </c>
      <c r="B4198" t="inlineStr">
        <is>
          <t>2025-01-01</t>
        </is>
      </c>
      <c r="C4198" t="inlineStr">
        <is>
          <t>- Subgerente</t>
        </is>
      </c>
      <c r="D4198" s="488" t="n">
        <v>0</v>
      </c>
      <c r="E4198" t="inlineStr">
        <is>
          <t>1/2025</t>
        </is>
      </c>
    </row>
    <row r="4199">
      <c r="A4199" t="inlineStr">
        <is>
          <t>Love Cabaret</t>
        </is>
      </c>
      <c r="B4199" t="inlineStr">
        <is>
          <t>2025-01-01</t>
        </is>
      </c>
      <c r="C4199" t="inlineStr">
        <is>
          <t>- Coordenador</t>
        </is>
      </c>
      <c r="D4199" s="488" t="n">
        <v>-9300</v>
      </c>
      <c r="E4199" t="inlineStr">
        <is>
          <t>1/2025</t>
        </is>
      </c>
    </row>
    <row r="4200">
      <c r="A4200" t="inlineStr">
        <is>
          <t>Love Cabaret</t>
        </is>
      </c>
      <c r="B4200" t="inlineStr">
        <is>
          <t>2025-01-01</t>
        </is>
      </c>
      <c r="C4200" t="inlineStr">
        <is>
          <t>- Administrativa</t>
        </is>
      </c>
      <c r="D4200" s="488" t="n">
        <v>-3500</v>
      </c>
      <c r="E4200" t="inlineStr">
        <is>
          <t>1/2025</t>
        </is>
      </c>
    </row>
    <row r="4201">
      <c r="A4201" t="inlineStr">
        <is>
          <t>Love Cabaret</t>
        </is>
      </c>
      <c r="B4201" t="inlineStr">
        <is>
          <t>2025-01-01</t>
        </is>
      </c>
      <c r="C4201" t="inlineStr">
        <is>
          <t>- Chefe de Cozinha</t>
        </is>
      </c>
      <c r="D4201" s="488" t="n">
        <v>0</v>
      </c>
      <c r="E4201" t="inlineStr">
        <is>
          <t>1/2025</t>
        </is>
      </c>
    </row>
    <row r="4202">
      <c r="A4202" t="inlineStr">
        <is>
          <t>Love Cabaret</t>
        </is>
      </c>
      <c r="B4202" t="inlineStr">
        <is>
          <t>2025-01-01</t>
        </is>
      </c>
      <c r="C4202" t="inlineStr">
        <is>
          <t>- Chefe de Bar</t>
        </is>
      </c>
      <c r="D4202" s="488" t="n">
        <v>-7333.33</v>
      </c>
      <c r="E4202" t="inlineStr">
        <is>
          <t>1/2025</t>
        </is>
      </c>
    </row>
    <row r="4203">
      <c r="A4203" t="inlineStr">
        <is>
          <t>Love Cabaret</t>
        </is>
      </c>
      <c r="B4203" t="inlineStr">
        <is>
          <t>2025-01-01</t>
        </is>
      </c>
      <c r="C4203" t="inlineStr">
        <is>
          <t>- Sub Chefe de Cozinha</t>
        </is>
      </c>
      <c r="D4203" s="488" t="n">
        <v>0</v>
      </c>
      <c r="E4203" t="inlineStr">
        <is>
          <t>1/2025</t>
        </is>
      </c>
    </row>
    <row r="4204">
      <c r="A4204" t="inlineStr">
        <is>
          <t>Love Cabaret</t>
        </is>
      </c>
      <c r="B4204" t="inlineStr">
        <is>
          <t>2025-01-01</t>
        </is>
      </c>
      <c r="C4204" t="inlineStr">
        <is>
          <t>- Sub Chefe De Bar</t>
        </is>
      </c>
      <c r="D4204" s="488" t="n">
        <v>0</v>
      </c>
      <c r="E4204" t="inlineStr">
        <is>
          <t>1/2025</t>
        </is>
      </c>
    </row>
    <row r="4205">
      <c r="A4205" t="inlineStr">
        <is>
          <t>Love Cabaret</t>
        </is>
      </c>
      <c r="B4205" t="inlineStr">
        <is>
          <t>2025-01-01</t>
        </is>
      </c>
      <c r="C4205" t="inlineStr">
        <is>
          <t>- Maitre</t>
        </is>
      </c>
      <c r="D4205" s="488" t="n">
        <v>0</v>
      </c>
      <c r="E4205" t="inlineStr">
        <is>
          <t>1/2025</t>
        </is>
      </c>
    </row>
    <row r="4206">
      <c r="A4206" t="inlineStr">
        <is>
          <t>Love Cabaret</t>
        </is>
      </c>
      <c r="B4206" t="inlineStr">
        <is>
          <t>2025-01-01</t>
        </is>
      </c>
      <c r="C4206" t="inlineStr">
        <is>
          <t>- Chefe de Fila</t>
        </is>
      </c>
      <c r="D4206" s="488" t="n">
        <v>0</v>
      </c>
      <c r="E4206" t="inlineStr">
        <is>
          <t>1/2025</t>
        </is>
      </c>
    </row>
    <row r="4207">
      <c r="A4207" t="inlineStr">
        <is>
          <t>Love Cabaret</t>
        </is>
      </c>
      <c r="B4207" t="inlineStr">
        <is>
          <t>2025-01-01</t>
        </is>
      </c>
      <c r="C4207" t="inlineStr">
        <is>
          <t>- Hostess</t>
        </is>
      </c>
      <c r="D4207" s="488" t="n">
        <v>0</v>
      </c>
      <c r="E4207" t="inlineStr">
        <is>
          <t>1/2025</t>
        </is>
      </c>
    </row>
    <row r="4208">
      <c r="A4208" t="inlineStr">
        <is>
          <t>Love Cabaret</t>
        </is>
      </c>
      <c r="B4208" t="inlineStr">
        <is>
          <t>2025-01-01</t>
        </is>
      </c>
      <c r="C4208" t="inlineStr">
        <is>
          <t>MDO CLT - Salário</t>
        </is>
      </c>
      <c r="D4208" s="488" t="n">
        <v>-5838.53</v>
      </c>
      <c r="E4208" t="inlineStr">
        <is>
          <t>1/2025</t>
        </is>
      </c>
    </row>
    <row r="4209">
      <c r="A4209" t="inlineStr">
        <is>
          <t>Love Cabaret</t>
        </is>
      </c>
      <c r="B4209" t="inlineStr">
        <is>
          <t>2025-01-01</t>
        </is>
      </c>
      <c r="C4209" t="inlineStr">
        <is>
          <t>-  Maitre</t>
        </is>
      </c>
      <c r="D4209" s="488" t="n">
        <v>0</v>
      </c>
      <c r="E4209" t="inlineStr">
        <is>
          <t>1/2025</t>
        </is>
      </c>
    </row>
    <row r="4210">
      <c r="A4210" t="inlineStr">
        <is>
          <t>Love Cabaret</t>
        </is>
      </c>
      <c r="B4210" t="inlineStr">
        <is>
          <t>2025-01-01</t>
        </is>
      </c>
      <c r="C4210" t="inlineStr">
        <is>
          <t>-  Garçon III</t>
        </is>
      </c>
      <c r="D4210" s="488" t="n">
        <v>0</v>
      </c>
      <c r="E4210" t="inlineStr">
        <is>
          <t>1/2025</t>
        </is>
      </c>
    </row>
    <row r="4211">
      <c r="A4211" t="inlineStr">
        <is>
          <t>Love Cabaret</t>
        </is>
      </c>
      <c r="B4211" t="inlineStr">
        <is>
          <t>2025-01-01</t>
        </is>
      </c>
      <c r="C4211" t="inlineStr">
        <is>
          <t>-  Garçon II</t>
        </is>
      </c>
      <c r="D4211" s="488" t="n">
        <v>0</v>
      </c>
      <c r="E4211" t="inlineStr">
        <is>
          <t>1/2025</t>
        </is>
      </c>
    </row>
    <row r="4212">
      <c r="A4212" t="inlineStr">
        <is>
          <t>Love Cabaret</t>
        </is>
      </c>
      <c r="B4212" t="inlineStr">
        <is>
          <t>2025-01-01</t>
        </is>
      </c>
      <c r="C4212" t="inlineStr">
        <is>
          <t>-  Garçon I</t>
        </is>
      </c>
      <c r="D4212" s="488" t="n">
        <v>0</v>
      </c>
      <c r="E4212" t="inlineStr">
        <is>
          <t>1/2025</t>
        </is>
      </c>
    </row>
    <row r="4213">
      <c r="A4213" t="inlineStr">
        <is>
          <t>Love Cabaret</t>
        </is>
      </c>
      <c r="B4213" t="inlineStr">
        <is>
          <t>2025-01-01</t>
        </is>
      </c>
      <c r="C4213" t="inlineStr">
        <is>
          <t>-  Passador de Chopp</t>
        </is>
      </c>
      <c r="D4213" s="488" t="n">
        <v>0</v>
      </c>
      <c r="E4213" t="inlineStr">
        <is>
          <t>1/2025</t>
        </is>
      </c>
    </row>
    <row r="4214">
      <c r="A4214" t="inlineStr">
        <is>
          <t>Love Cabaret</t>
        </is>
      </c>
      <c r="B4214" t="inlineStr">
        <is>
          <t>2025-01-01</t>
        </is>
      </c>
      <c r="C4214" t="inlineStr">
        <is>
          <t>-  Cumin</t>
        </is>
      </c>
      <c r="D4214" s="488" t="n">
        <v>0</v>
      </c>
      <c r="E4214" t="inlineStr">
        <is>
          <t>1/2025</t>
        </is>
      </c>
    </row>
    <row r="4215">
      <c r="A4215" t="inlineStr">
        <is>
          <t>Love Cabaret</t>
        </is>
      </c>
      <c r="B4215" t="inlineStr">
        <is>
          <t>2025-01-01</t>
        </is>
      </c>
      <c r="C4215" t="inlineStr">
        <is>
          <t>-  Sub Chefe de Bar</t>
        </is>
      </c>
      <c r="D4215" s="488" t="n">
        <v>0</v>
      </c>
      <c r="E4215" t="inlineStr">
        <is>
          <t>1/2025</t>
        </is>
      </c>
    </row>
    <row r="4216">
      <c r="A4216" t="inlineStr">
        <is>
          <t>Love Cabaret</t>
        </is>
      </c>
      <c r="B4216" t="inlineStr">
        <is>
          <t>2025-01-01</t>
        </is>
      </c>
      <c r="C4216" t="inlineStr">
        <is>
          <t>-  Bartender III</t>
        </is>
      </c>
      <c r="D4216" s="488" t="n">
        <v>0</v>
      </c>
      <c r="E4216" t="inlineStr">
        <is>
          <t>1/2025</t>
        </is>
      </c>
    </row>
    <row r="4217">
      <c r="A4217" t="inlineStr">
        <is>
          <t>Love Cabaret</t>
        </is>
      </c>
      <c r="B4217" t="inlineStr">
        <is>
          <t>2025-01-01</t>
        </is>
      </c>
      <c r="C4217" t="inlineStr">
        <is>
          <t>-  Bartender II</t>
        </is>
      </c>
      <c r="D4217" s="488" t="n">
        <v>0</v>
      </c>
      <c r="E4217" t="inlineStr">
        <is>
          <t>1/2025</t>
        </is>
      </c>
    </row>
    <row r="4218">
      <c r="A4218" t="inlineStr">
        <is>
          <t>Love Cabaret</t>
        </is>
      </c>
      <c r="B4218" t="inlineStr">
        <is>
          <t>2025-01-01</t>
        </is>
      </c>
      <c r="C4218" t="inlineStr">
        <is>
          <t>-  Bartender I</t>
        </is>
      </c>
      <c r="D4218" s="488" t="n">
        <v>0</v>
      </c>
      <c r="E4218" t="inlineStr">
        <is>
          <t>1/2025</t>
        </is>
      </c>
    </row>
    <row r="4219">
      <c r="A4219" t="inlineStr">
        <is>
          <t>Love Cabaret</t>
        </is>
      </c>
      <c r="B4219" t="inlineStr">
        <is>
          <t>2025-01-01</t>
        </is>
      </c>
      <c r="C4219" t="inlineStr">
        <is>
          <t>-  Bar Back</t>
        </is>
      </c>
      <c r="D4219" s="488" t="n">
        <v>0</v>
      </c>
      <c r="E4219" t="inlineStr">
        <is>
          <t>1/2025</t>
        </is>
      </c>
    </row>
    <row r="4220">
      <c r="A4220" t="inlineStr">
        <is>
          <t>Love Cabaret</t>
        </is>
      </c>
      <c r="B4220" t="inlineStr">
        <is>
          <t>2025-01-01</t>
        </is>
      </c>
      <c r="C4220" t="inlineStr">
        <is>
          <t>-  Barista III</t>
        </is>
      </c>
      <c r="D4220" s="488" t="n">
        <v>0</v>
      </c>
      <c r="E4220" t="inlineStr">
        <is>
          <t>1/2025</t>
        </is>
      </c>
    </row>
    <row r="4221">
      <c r="A4221" t="inlineStr">
        <is>
          <t>Love Cabaret</t>
        </is>
      </c>
      <c r="B4221" t="inlineStr">
        <is>
          <t>2025-01-01</t>
        </is>
      </c>
      <c r="C4221" t="inlineStr">
        <is>
          <t>-  Barista II</t>
        </is>
      </c>
      <c r="D4221" s="488" t="n">
        <v>0</v>
      </c>
      <c r="E4221" t="inlineStr">
        <is>
          <t>1/2025</t>
        </is>
      </c>
    </row>
    <row r="4222">
      <c r="A4222" t="inlineStr">
        <is>
          <t>Love Cabaret</t>
        </is>
      </c>
      <c r="B4222" t="inlineStr">
        <is>
          <t>2025-01-01</t>
        </is>
      </c>
      <c r="C4222" t="inlineStr">
        <is>
          <t>-  Barista I</t>
        </is>
      </c>
      <c r="D4222" s="488" t="n">
        <v>0</v>
      </c>
      <c r="E4222" t="inlineStr">
        <is>
          <t>1/2025</t>
        </is>
      </c>
    </row>
    <row r="4223">
      <c r="A4223" t="inlineStr">
        <is>
          <t>Love Cabaret</t>
        </is>
      </c>
      <c r="B4223" t="inlineStr">
        <is>
          <t>2025-01-01</t>
        </is>
      </c>
      <c r="C4223" t="inlineStr">
        <is>
          <t>-  Chopeiro III</t>
        </is>
      </c>
      <c r="D4223" s="488" t="n">
        <v>0</v>
      </c>
      <c r="E4223" t="inlineStr">
        <is>
          <t>1/2025</t>
        </is>
      </c>
    </row>
    <row r="4224">
      <c r="A4224" t="inlineStr">
        <is>
          <t>Love Cabaret</t>
        </is>
      </c>
      <c r="B4224" t="inlineStr">
        <is>
          <t>2025-01-01</t>
        </is>
      </c>
      <c r="C4224" t="inlineStr">
        <is>
          <t>-  Chopeiro II</t>
        </is>
      </c>
      <c r="D4224" s="488" t="n">
        <v>0</v>
      </c>
      <c r="E4224" t="inlineStr">
        <is>
          <t>1/2025</t>
        </is>
      </c>
    </row>
    <row r="4225">
      <c r="A4225" t="inlineStr">
        <is>
          <t>Love Cabaret</t>
        </is>
      </c>
      <c r="B4225" t="inlineStr">
        <is>
          <t>2025-01-01</t>
        </is>
      </c>
      <c r="C4225" t="inlineStr">
        <is>
          <t>-  Chopeiro I</t>
        </is>
      </c>
      <c r="D4225" s="488" t="n">
        <v>0</v>
      </c>
      <c r="E4225" t="inlineStr">
        <is>
          <t>1/2025</t>
        </is>
      </c>
    </row>
    <row r="4226">
      <c r="A4226" t="inlineStr">
        <is>
          <t>Love Cabaret</t>
        </is>
      </c>
      <c r="B4226" t="inlineStr">
        <is>
          <t>2025-01-01</t>
        </is>
      </c>
      <c r="C4226" t="inlineStr">
        <is>
          <t>-  Sub Chefe de Cozinha</t>
        </is>
      </c>
      <c r="D4226" s="488" t="n">
        <v>0</v>
      </c>
      <c r="E4226" t="inlineStr">
        <is>
          <t>1/2025</t>
        </is>
      </c>
    </row>
    <row r="4227">
      <c r="A4227" t="inlineStr">
        <is>
          <t>Love Cabaret</t>
        </is>
      </c>
      <c r="B4227" t="inlineStr">
        <is>
          <t>2025-01-01</t>
        </is>
      </c>
      <c r="C4227" t="inlineStr">
        <is>
          <t>-  Cozinheiro Líder</t>
        </is>
      </c>
      <c r="D4227" s="488" t="n">
        <v>0</v>
      </c>
      <c r="E4227" t="inlineStr">
        <is>
          <t>1/2025</t>
        </is>
      </c>
    </row>
    <row r="4228">
      <c r="A4228" t="inlineStr">
        <is>
          <t>Love Cabaret</t>
        </is>
      </c>
      <c r="B4228" t="inlineStr">
        <is>
          <t>2025-01-01</t>
        </is>
      </c>
      <c r="C4228" t="inlineStr">
        <is>
          <t>-  Cozinheiro III</t>
        </is>
      </c>
      <c r="D4228" s="488" t="n">
        <v>0</v>
      </c>
      <c r="E4228" t="inlineStr">
        <is>
          <t>1/2025</t>
        </is>
      </c>
    </row>
    <row r="4229">
      <c r="A4229" t="inlineStr">
        <is>
          <t>Love Cabaret</t>
        </is>
      </c>
      <c r="B4229" t="inlineStr">
        <is>
          <t>2025-01-01</t>
        </is>
      </c>
      <c r="C4229" t="inlineStr">
        <is>
          <t>-  Cozinheiro II</t>
        </is>
      </c>
      <c r="D4229" s="488" t="n">
        <v>0</v>
      </c>
      <c r="E4229" t="inlineStr">
        <is>
          <t>1/2025</t>
        </is>
      </c>
    </row>
    <row r="4230">
      <c r="A4230" t="inlineStr">
        <is>
          <t>Love Cabaret</t>
        </is>
      </c>
      <c r="B4230" t="inlineStr">
        <is>
          <t>2025-01-01</t>
        </is>
      </c>
      <c r="C4230" t="inlineStr">
        <is>
          <t>-  Cozinheiro I</t>
        </is>
      </c>
      <c r="D4230" s="488" t="n">
        <v>0</v>
      </c>
      <c r="E4230" t="inlineStr">
        <is>
          <t>1/2025</t>
        </is>
      </c>
    </row>
    <row r="4231">
      <c r="A4231" t="inlineStr">
        <is>
          <t>Love Cabaret</t>
        </is>
      </c>
      <c r="B4231" t="inlineStr">
        <is>
          <t>2025-01-01</t>
        </is>
      </c>
      <c r="C4231" t="inlineStr">
        <is>
          <t>-  Ajud cozinha</t>
        </is>
      </c>
      <c r="D4231" s="488" t="n">
        <v>0</v>
      </c>
      <c r="E4231" t="inlineStr">
        <is>
          <t>1/2025</t>
        </is>
      </c>
    </row>
    <row r="4232">
      <c r="A4232" t="inlineStr">
        <is>
          <t>Love Cabaret</t>
        </is>
      </c>
      <c r="B4232" t="inlineStr">
        <is>
          <t>2025-01-01</t>
        </is>
      </c>
      <c r="C4232" t="inlineStr">
        <is>
          <t>-  Saladeiro</t>
        </is>
      </c>
      <c r="D4232" s="488" t="n">
        <v>0</v>
      </c>
      <c r="E4232" t="inlineStr">
        <is>
          <t>1/2025</t>
        </is>
      </c>
    </row>
    <row r="4233">
      <c r="A4233" t="inlineStr">
        <is>
          <t>Love Cabaret</t>
        </is>
      </c>
      <c r="B4233" t="inlineStr">
        <is>
          <t>2025-01-01</t>
        </is>
      </c>
      <c r="C4233" t="inlineStr">
        <is>
          <t>-  Pia</t>
        </is>
      </c>
      <c r="D4233" s="488" t="n">
        <v>0</v>
      </c>
      <c r="E4233" t="inlineStr">
        <is>
          <t>1/2025</t>
        </is>
      </c>
    </row>
    <row r="4234">
      <c r="A4234" t="inlineStr">
        <is>
          <t>Love Cabaret</t>
        </is>
      </c>
      <c r="B4234" t="inlineStr">
        <is>
          <t>2025-01-01</t>
        </is>
      </c>
      <c r="C4234" t="inlineStr">
        <is>
          <t>-  Sub Chefe de Confeitaria</t>
        </is>
      </c>
      <c r="D4234" s="488" t="n">
        <v>0</v>
      </c>
      <c r="E4234" t="inlineStr">
        <is>
          <t>1/2025</t>
        </is>
      </c>
    </row>
    <row r="4235">
      <c r="A4235" t="inlineStr">
        <is>
          <t>Love Cabaret</t>
        </is>
      </c>
      <c r="B4235" t="inlineStr">
        <is>
          <t>2025-01-01</t>
        </is>
      </c>
      <c r="C4235" t="inlineStr">
        <is>
          <t>-  Confeiteiro III</t>
        </is>
      </c>
      <c r="D4235" s="488" t="n">
        <v>0</v>
      </c>
      <c r="E4235" t="inlineStr">
        <is>
          <t>1/2025</t>
        </is>
      </c>
    </row>
    <row r="4236">
      <c r="A4236" t="inlineStr">
        <is>
          <t>Love Cabaret</t>
        </is>
      </c>
      <c r="B4236" t="inlineStr">
        <is>
          <t>2025-01-01</t>
        </is>
      </c>
      <c r="C4236" t="inlineStr">
        <is>
          <t>-  Confeiteiro II</t>
        </is>
      </c>
      <c r="D4236" s="488" t="n">
        <v>0</v>
      </c>
      <c r="E4236" t="inlineStr">
        <is>
          <t>1/2025</t>
        </is>
      </c>
    </row>
    <row r="4237">
      <c r="A4237" t="inlineStr">
        <is>
          <t>Love Cabaret</t>
        </is>
      </c>
      <c r="B4237" t="inlineStr">
        <is>
          <t>2025-01-01</t>
        </is>
      </c>
      <c r="C4237" t="inlineStr">
        <is>
          <t>-  Confeiteiro I</t>
        </is>
      </c>
      <c r="D4237" s="488" t="n">
        <v>0</v>
      </c>
      <c r="E4237" t="inlineStr">
        <is>
          <t>1/2025</t>
        </is>
      </c>
    </row>
    <row r="4238">
      <c r="A4238" t="inlineStr">
        <is>
          <t>Love Cabaret</t>
        </is>
      </c>
      <c r="B4238" t="inlineStr">
        <is>
          <t>2025-01-01</t>
        </is>
      </c>
      <c r="C4238" t="inlineStr">
        <is>
          <t>-  Copeiro</t>
        </is>
      </c>
      <c r="D4238" s="488" t="n">
        <v>0</v>
      </c>
      <c r="E4238" t="inlineStr">
        <is>
          <t>1/2025</t>
        </is>
      </c>
    </row>
    <row r="4239">
      <c r="A4239" t="inlineStr">
        <is>
          <t>Love Cabaret</t>
        </is>
      </c>
      <c r="B4239" t="inlineStr">
        <is>
          <t>2025-01-01</t>
        </is>
      </c>
      <c r="C4239" t="inlineStr">
        <is>
          <t>-  Pizzaiolo</t>
        </is>
      </c>
      <c r="D4239" s="488" t="n">
        <v>0</v>
      </c>
      <c r="E4239" t="inlineStr">
        <is>
          <t>1/2025</t>
        </is>
      </c>
    </row>
    <row r="4240">
      <c r="A4240" t="inlineStr">
        <is>
          <t>Love Cabaret</t>
        </is>
      </c>
      <c r="B4240" t="inlineStr">
        <is>
          <t>2025-01-01</t>
        </is>
      </c>
      <c r="C4240" t="inlineStr">
        <is>
          <t>-  Ajudante de Pizzaiolo</t>
        </is>
      </c>
      <c r="D4240" s="488" t="n">
        <v>0</v>
      </c>
      <c r="E4240" t="inlineStr">
        <is>
          <t>1/2025</t>
        </is>
      </c>
    </row>
    <row r="4241">
      <c r="A4241" t="inlineStr">
        <is>
          <t>Love Cabaret</t>
        </is>
      </c>
      <c r="B4241" t="inlineStr">
        <is>
          <t>2025-01-01</t>
        </is>
      </c>
      <c r="C4241" t="inlineStr">
        <is>
          <t>-  Boqueta</t>
        </is>
      </c>
      <c r="D4241" s="488" t="n">
        <v>0</v>
      </c>
      <c r="E4241" t="inlineStr">
        <is>
          <t>1/2025</t>
        </is>
      </c>
    </row>
    <row r="4242">
      <c r="A4242" t="inlineStr">
        <is>
          <t>Love Cabaret</t>
        </is>
      </c>
      <c r="B4242" t="inlineStr">
        <is>
          <t>2025-01-01</t>
        </is>
      </c>
      <c r="C4242" t="inlineStr">
        <is>
          <t>-  Churrasqueiro I</t>
        </is>
      </c>
      <c r="D4242" s="488" t="n">
        <v>0</v>
      </c>
      <c r="E4242" t="inlineStr">
        <is>
          <t>1/2025</t>
        </is>
      </c>
    </row>
    <row r="4243">
      <c r="A4243" t="inlineStr">
        <is>
          <t>Love Cabaret</t>
        </is>
      </c>
      <c r="B4243" t="inlineStr">
        <is>
          <t>2025-01-01</t>
        </is>
      </c>
      <c r="C4243" t="inlineStr">
        <is>
          <t>-  Churrasqueiro II</t>
        </is>
      </c>
      <c r="D4243" s="488" t="n">
        <v>0</v>
      </c>
      <c r="E4243" t="inlineStr">
        <is>
          <t>1/2025</t>
        </is>
      </c>
    </row>
    <row r="4244">
      <c r="A4244" t="inlineStr">
        <is>
          <t>Love Cabaret</t>
        </is>
      </c>
      <c r="B4244" t="inlineStr">
        <is>
          <t>2025-01-01</t>
        </is>
      </c>
      <c r="C4244" t="inlineStr">
        <is>
          <t>-  Churrasqueiro III</t>
        </is>
      </c>
      <c r="D4244" s="488" t="n">
        <v>0</v>
      </c>
      <c r="E4244" t="inlineStr">
        <is>
          <t>1/2025</t>
        </is>
      </c>
    </row>
    <row r="4245">
      <c r="A4245" t="inlineStr">
        <is>
          <t>Love Cabaret</t>
        </is>
      </c>
      <c r="B4245" t="inlineStr">
        <is>
          <t>2025-01-01</t>
        </is>
      </c>
      <c r="C4245" t="inlineStr">
        <is>
          <t>-  Ajud Limpeza</t>
        </is>
      </c>
      <c r="D4245" s="488" t="n">
        <v>0</v>
      </c>
      <c r="E4245" t="inlineStr">
        <is>
          <t>1/2025</t>
        </is>
      </c>
    </row>
    <row r="4246">
      <c r="A4246" t="inlineStr">
        <is>
          <t>Love Cabaret</t>
        </is>
      </c>
      <c r="B4246" t="inlineStr">
        <is>
          <t>2025-01-01</t>
        </is>
      </c>
      <c r="C4246" t="inlineStr">
        <is>
          <t>-  Estoquista III</t>
        </is>
      </c>
      <c r="D4246" s="488" t="n">
        <v>0</v>
      </c>
      <c r="E4246" t="inlineStr">
        <is>
          <t>1/2025</t>
        </is>
      </c>
    </row>
    <row r="4247">
      <c r="A4247" t="inlineStr">
        <is>
          <t>Love Cabaret</t>
        </is>
      </c>
      <c r="B4247" t="inlineStr">
        <is>
          <t>2025-01-01</t>
        </is>
      </c>
      <c r="C4247" t="inlineStr">
        <is>
          <t>-  Estoquista II</t>
        </is>
      </c>
      <c r="D4247" s="488" t="n">
        <v>0</v>
      </c>
      <c r="E4247" t="inlineStr">
        <is>
          <t>1/2025</t>
        </is>
      </c>
    </row>
    <row r="4248">
      <c r="A4248" t="inlineStr">
        <is>
          <t>Love Cabaret</t>
        </is>
      </c>
      <c r="B4248" t="inlineStr">
        <is>
          <t>2025-01-01</t>
        </is>
      </c>
      <c r="C4248" t="inlineStr">
        <is>
          <t>-  Estoquista I</t>
        </is>
      </c>
      <c r="D4248" s="488" t="n">
        <v>0</v>
      </c>
      <c r="E4248" t="inlineStr">
        <is>
          <t>1/2025</t>
        </is>
      </c>
    </row>
    <row r="4249">
      <c r="A4249" t="inlineStr">
        <is>
          <t>Love Cabaret</t>
        </is>
      </c>
      <c r="B4249" t="inlineStr">
        <is>
          <t>2025-01-01</t>
        </is>
      </c>
      <c r="C4249" t="inlineStr">
        <is>
          <t>-  Chefe de Manutenção</t>
        </is>
      </c>
      <c r="D4249" s="488" t="n">
        <v>0</v>
      </c>
      <c r="E4249" t="inlineStr">
        <is>
          <t>1/2025</t>
        </is>
      </c>
    </row>
    <row r="4250">
      <c r="A4250" t="inlineStr">
        <is>
          <t>Love Cabaret</t>
        </is>
      </c>
      <c r="B4250" t="inlineStr">
        <is>
          <t>2025-01-01</t>
        </is>
      </c>
      <c r="C4250" t="inlineStr">
        <is>
          <t>-  Aux. Manutenção III</t>
        </is>
      </c>
      <c r="D4250" s="488" t="n">
        <v>0</v>
      </c>
      <c r="E4250" t="inlineStr">
        <is>
          <t>1/2025</t>
        </is>
      </c>
    </row>
    <row r="4251">
      <c r="A4251" t="inlineStr">
        <is>
          <t>Love Cabaret</t>
        </is>
      </c>
      <c r="B4251" t="inlineStr">
        <is>
          <t>2025-01-01</t>
        </is>
      </c>
      <c r="C4251" t="inlineStr">
        <is>
          <t>-  Aux. Manutenção II</t>
        </is>
      </c>
      <c r="D4251" s="488" t="n">
        <v>0</v>
      </c>
      <c r="E4251" t="inlineStr">
        <is>
          <t>1/2025</t>
        </is>
      </c>
    </row>
    <row r="4252">
      <c r="A4252" t="inlineStr">
        <is>
          <t>Love Cabaret</t>
        </is>
      </c>
      <c r="B4252" t="inlineStr">
        <is>
          <t>2025-01-01</t>
        </is>
      </c>
      <c r="C4252" t="inlineStr">
        <is>
          <t>-  Aux. Manutenção I</t>
        </is>
      </c>
      <c r="D4252" s="488" t="n">
        <v>0</v>
      </c>
      <c r="E4252" t="inlineStr">
        <is>
          <t>1/2025</t>
        </is>
      </c>
    </row>
    <row r="4253">
      <c r="A4253" t="inlineStr">
        <is>
          <t>Love Cabaret</t>
        </is>
      </c>
      <c r="B4253" t="inlineStr">
        <is>
          <t>2025-01-01</t>
        </is>
      </c>
      <c r="C4253" t="inlineStr">
        <is>
          <t>-  Chefe da Portaria</t>
        </is>
      </c>
      <c r="D4253" s="488" t="n">
        <v>0</v>
      </c>
      <c r="E4253" t="inlineStr">
        <is>
          <t>1/2025</t>
        </is>
      </c>
    </row>
    <row r="4254">
      <c r="A4254" t="inlineStr">
        <is>
          <t>Love Cabaret</t>
        </is>
      </c>
      <c r="B4254" t="inlineStr">
        <is>
          <t>2025-01-01</t>
        </is>
      </c>
      <c r="C4254" t="inlineStr">
        <is>
          <t>-  Porteiro III</t>
        </is>
      </c>
      <c r="D4254" s="488" t="n">
        <v>0</v>
      </c>
      <c r="E4254" t="inlineStr">
        <is>
          <t>1/2025</t>
        </is>
      </c>
    </row>
    <row r="4255">
      <c r="A4255" t="inlineStr">
        <is>
          <t>Love Cabaret</t>
        </is>
      </c>
      <c r="B4255" t="inlineStr">
        <is>
          <t>2025-01-01</t>
        </is>
      </c>
      <c r="C4255" t="inlineStr">
        <is>
          <t>-  Porteiro II</t>
        </is>
      </c>
      <c r="D4255" s="488" t="n">
        <v>0</v>
      </c>
      <c r="E4255" t="inlineStr">
        <is>
          <t>1/2025</t>
        </is>
      </c>
    </row>
    <row r="4256">
      <c r="A4256" t="inlineStr">
        <is>
          <t>Love Cabaret</t>
        </is>
      </c>
      <c r="B4256" t="inlineStr">
        <is>
          <t>2025-01-01</t>
        </is>
      </c>
      <c r="C4256" t="inlineStr">
        <is>
          <t>-  Porteiro I</t>
        </is>
      </c>
      <c r="D4256" s="488" t="n">
        <v>0</v>
      </c>
      <c r="E4256" t="inlineStr">
        <is>
          <t>1/2025</t>
        </is>
      </c>
    </row>
    <row r="4257">
      <c r="A4257" t="inlineStr">
        <is>
          <t>Love Cabaret</t>
        </is>
      </c>
      <c r="B4257" t="inlineStr">
        <is>
          <t>2025-01-01</t>
        </is>
      </c>
      <c r="C4257" t="inlineStr">
        <is>
          <t>-  Hostess III</t>
        </is>
      </c>
      <c r="D4257" s="488" t="n">
        <v>0</v>
      </c>
      <c r="E4257" t="inlineStr">
        <is>
          <t>1/2025</t>
        </is>
      </c>
    </row>
    <row r="4258">
      <c r="A4258" t="inlineStr">
        <is>
          <t>Love Cabaret</t>
        </is>
      </c>
      <c r="B4258" t="inlineStr">
        <is>
          <t>2025-01-01</t>
        </is>
      </c>
      <c r="C4258" t="inlineStr">
        <is>
          <t>-  Hostess II</t>
        </is>
      </c>
      <c r="D4258" s="488" t="n">
        <v>0</v>
      </c>
      <c r="E4258" t="inlineStr">
        <is>
          <t>1/2025</t>
        </is>
      </c>
    </row>
    <row r="4259">
      <c r="A4259" t="inlineStr">
        <is>
          <t>Love Cabaret</t>
        </is>
      </c>
      <c r="B4259" t="inlineStr">
        <is>
          <t>2025-01-01</t>
        </is>
      </c>
      <c r="C4259" t="inlineStr">
        <is>
          <t>-  Hostess I</t>
        </is>
      </c>
      <c r="D4259" s="488" t="n">
        <v>0</v>
      </c>
      <c r="E4259" t="inlineStr">
        <is>
          <t>1/2025</t>
        </is>
      </c>
    </row>
    <row r="4260">
      <c r="A4260" t="inlineStr">
        <is>
          <t>Love Cabaret</t>
        </is>
      </c>
      <c r="B4260" t="inlineStr">
        <is>
          <t>2025-01-01</t>
        </is>
      </c>
      <c r="C4260" t="inlineStr">
        <is>
          <t>-  Chefe de Bilheteria</t>
        </is>
      </c>
      <c r="D4260" s="488" t="n">
        <v>0</v>
      </c>
      <c r="E4260" t="inlineStr">
        <is>
          <t>1/2025</t>
        </is>
      </c>
    </row>
    <row r="4261">
      <c r="A4261" t="inlineStr">
        <is>
          <t>Love Cabaret</t>
        </is>
      </c>
      <c r="B4261" t="inlineStr">
        <is>
          <t>2025-01-01</t>
        </is>
      </c>
      <c r="C4261" t="inlineStr">
        <is>
          <t>-  Bilheteiro III</t>
        </is>
      </c>
      <c r="D4261" s="488" t="n">
        <v>0</v>
      </c>
      <c r="E4261" t="inlineStr">
        <is>
          <t>1/2025</t>
        </is>
      </c>
    </row>
    <row r="4262">
      <c r="A4262" t="inlineStr">
        <is>
          <t>Love Cabaret</t>
        </is>
      </c>
      <c r="B4262" t="inlineStr">
        <is>
          <t>2025-01-01</t>
        </is>
      </c>
      <c r="C4262" t="inlineStr">
        <is>
          <t>-  Bilheteiro II</t>
        </is>
      </c>
      <c r="D4262" s="488" t="n">
        <v>0</v>
      </c>
      <c r="E4262" t="inlineStr">
        <is>
          <t>1/2025</t>
        </is>
      </c>
    </row>
    <row r="4263">
      <c r="A4263" t="inlineStr">
        <is>
          <t>Love Cabaret</t>
        </is>
      </c>
      <c r="B4263" t="inlineStr">
        <is>
          <t>2025-01-01</t>
        </is>
      </c>
      <c r="C4263" t="inlineStr">
        <is>
          <t>-  Bilheteiro I</t>
        </is>
      </c>
      <c r="D4263" s="488" t="n">
        <v>0</v>
      </c>
      <c r="E4263" t="inlineStr">
        <is>
          <t>1/2025</t>
        </is>
      </c>
    </row>
    <row r="4264">
      <c r="A4264" t="inlineStr">
        <is>
          <t>Love Cabaret</t>
        </is>
      </c>
      <c r="B4264" t="inlineStr">
        <is>
          <t>2025-01-01</t>
        </is>
      </c>
      <c r="C4264" t="inlineStr">
        <is>
          <t>-  Caixa</t>
        </is>
      </c>
      <c r="D4264" s="488" t="n">
        <v>0</v>
      </c>
      <c r="E4264" t="inlineStr">
        <is>
          <t>1/2025</t>
        </is>
      </c>
    </row>
    <row r="4265">
      <c r="A4265" t="inlineStr">
        <is>
          <t>Love Cabaret</t>
        </is>
      </c>
      <c r="B4265" t="inlineStr">
        <is>
          <t>2025-01-01</t>
        </is>
      </c>
      <c r="C4265" t="inlineStr">
        <is>
          <t>-  Operador de Delivery</t>
        </is>
      </c>
      <c r="D4265" s="488" t="n">
        <v>0</v>
      </c>
      <c r="E4265" t="inlineStr">
        <is>
          <t>1/2025</t>
        </is>
      </c>
    </row>
    <row r="4266">
      <c r="A4266" t="inlineStr">
        <is>
          <t>Love Cabaret</t>
        </is>
      </c>
      <c r="B4266" t="inlineStr">
        <is>
          <t>2025-01-01</t>
        </is>
      </c>
      <c r="C4266" t="inlineStr">
        <is>
          <t>E-Staff</t>
        </is>
      </c>
      <c r="D4266" s="488" t="n">
        <v>-41171.5</v>
      </c>
      <c r="E4266" t="inlineStr">
        <is>
          <t>1/2025</t>
        </is>
      </c>
    </row>
    <row r="4267">
      <c r="A4267" t="inlineStr">
        <is>
          <t>Love Cabaret</t>
        </is>
      </c>
      <c r="B4267" t="inlineStr">
        <is>
          <t>2025-01-01</t>
        </is>
      </c>
      <c r="C4267" t="inlineStr">
        <is>
          <t>Mão de Obra Extra</t>
        </is>
      </c>
      <c r="D4267" s="488" t="n">
        <v>-41171.5</v>
      </c>
      <c r="E4267" t="inlineStr">
        <is>
          <t>1/2025</t>
        </is>
      </c>
    </row>
    <row r="4268">
      <c r="A4268" t="inlineStr">
        <is>
          <t>Love Cabaret</t>
        </is>
      </c>
      <c r="B4268" t="inlineStr">
        <is>
          <t>2025-01-01</t>
        </is>
      </c>
      <c r="C4268" t="inlineStr">
        <is>
          <t>-  Gorjeta (Retenção Estaff) (+)</t>
        </is>
      </c>
      <c r="D4268" s="488" t="n">
        <v>20585.75</v>
      </c>
      <c r="E4268" t="inlineStr">
        <is>
          <t>1/2025</t>
        </is>
      </c>
    </row>
    <row r="4269">
      <c r="A4269" t="inlineStr">
        <is>
          <t>Love Cabaret</t>
        </is>
      </c>
      <c r="B4269" t="inlineStr">
        <is>
          <t>2025-01-01</t>
        </is>
      </c>
      <c r="C4269" t="inlineStr">
        <is>
          <t>Encargos e Provisões</t>
        </is>
      </c>
      <c r="D4269" s="488" t="n">
        <v>-19980.55</v>
      </c>
      <c r="E4269" t="inlineStr">
        <is>
          <t>1/2025</t>
        </is>
      </c>
    </row>
    <row r="4270">
      <c r="A4270" t="inlineStr">
        <is>
          <t>Love Cabaret</t>
        </is>
      </c>
      <c r="B4270" t="inlineStr">
        <is>
          <t>2025-01-01</t>
        </is>
      </c>
      <c r="C4270" t="inlineStr">
        <is>
          <t>-  FGTS</t>
        </is>
      </c>
      <c r="D4270" s="488" t="n">
        <v>-4212.93</v>
      </c>
      <c r="E4270" t="inlineStr">
        <is>
          <t>1/2025</t>
        </is>
      </c>
    </row>
    <row r="4271">
      <c r="A4271" t="inlineStr">
        <is>
          <t>Love Cabaret</t>
        </is>
      </c>
      <c r="B4271" t="inlineStr">
        <is>
          <t>2025-01-01</t>
        </is>
      </c>
      <c r="C4271" t="inlineStr">
        <is>
          <t>-  INSS Patronal</t>
        </is>
      </c>
      <c r="D4271" s="488" t="n">
        <v>-3407.88</v>
      </c>
      <c r="E4271" t="inlineStr">
        <is>
          <t>1/2025</t>
        </is>
      </c>
    </row>
    <row r="4272">
      <c r="A4272" t="inlineStr">
        <is>
          <t>Love Cabaret</t>
        </is>
      </c>
      <c r="B4272" t="inlineStr">
        <is>
          <t>2025-01-01</t>
        </is>
      </c>
      <c r="C4272" t="inlineStr">
        <is>
          <t>-  INSS Segurados</t>
        </is>
      </c>
      <c r="D4272" s="488" t="n">
        <v>-1081.85</v>
      </c>
      <c r="E4272" t="inlineStr">
        <is>
          <t>1/2025</t>
        </is>
      </c>
    </row>
    <row r="4273">
      <c r="A4273" t="inlineStr">
        <is>
          <t>Love Cabaret</t>
        </is>
      </c>
      <c r="B4273" t="inlineStr">
        <is>
          <t>2025-01-01</t>
        </is>
      </c>
      <c r="C4273" t="inlineStr">
        <is>
          <t>-  13º Salário</t>
        </is>
      </c>
      <c r="D4273" s="488" t="n">
        <v>-506.08</v>
      </c>
      <c r="E4273" t="inlineStr">
        <is>
          <t>1/2025</t>
        </is>
      </c>
    </row>
    <row r="4274">
      <c r="A4274" t="inlineStr">
        <is>
          <t>Love Cabaret</t>
        </is>
      </c>
      <c r="B4274" t="inlineStr">
        <is>
          <t>2025-01-01</t>
        </is>
      </c>
      <c r="C4274" t="inlineStr">
        <is>
          <t>-  Férias</t>
        </is>
      </c>
      <c r="D4274" s="488" t="n">
        <v>-2348.5</v>
      </c>
      <c r="E4274" t="inlineStr">
        <is>
          <t>1/2025</t>
        </is>
      </c>
    </row>
    <row r="4275">
      <c r="A4275" t="inlineStr">
        <is>
          <t>Love Cabaret</t>
        </is>
      </c>
      <c r="B4275" t="inlineStr">
        <is>
          <t>2025-01-01</t>
        </is>
      </c>
      <c r="C4275" t="inlineStr">
        <is>
          <t>-  FGTS sobre 13º Salários</t>
        </is>
      </c>
      <c r="D4275" s="488" t="n">
        <v>-86.55</v>
      </c>
      <c r="E4275" t="inlineStr">
        <is>
          <t>1/2025</t>
        </is>
      </c>
    </row>
    <row r="4276">
      <c r="A4276" t="inlineStr">
        <is>
          <t>Love Cabaret</t>
        </is>
      </c>
      <c r="B4276" t="inlineStr">
        <is>
          <t>2025-01-01</t>
        </is>
      </c>
      <c r="C4276" t="inlineStr">
        <is>
          <t>-  FGTS sobre Férias</t>
        </is>
      </c>
      <c r="D4276" s="488" t="n">
        <v>0</v>
      </c>
      <c r="E4276" t="inlineStr">
        <is>
          <t>1/2025</t>
        </is>
      </c>
    </row>
    <row r="4277">
      <c r="A4277" t="inlineStr">
        <is>
          <t>Love Cabaret</t>
        </is>
      </c>
      <c r="B4277" t="inlineStr">
        <is>
          <t>2025-01-01</t>
        </is>
      </c>
      <c r="C4277" t="inlineStr">
        <is>
          <t>-  INSS sobre 13º Salários</t>
        </is>
      </c>
      <c r="D4277" s="488" t="n">
        <v>-55.67</v>
      </c>
      <c r="E4277" t="inlineStr">
        <is>
          <t>1/2025</t>
        </is>
      </c>
    </row>
    <row r="4278">
      <c r="A4278" t="inlineStr">
        <is>
          <t>Love Cabaret</t>
        </is>
      </c>
      <c r="B4278" t="inlineStr">
        <is>
          <t>2025-01-01</t>
        </is>
      </c>
      <c r="C4278" t="inlineStr">
        <is>
          <t>-  INSS sobre Férias</t>
        </is>
      </c>
      <c r="D4278" s="488" t="n">
        <v>0</v>
      </c>
      <c r="E4278" t="inlineStr">
        <is>
          <t>1/2025</t>
        </is>
      </c>
    </row>
    <row r="4279">
      <c r="A4279" t="inlineStr">
        <is>
          <t>Love Cabaret</t>
        </is>
      </c>
      <c r="B4279" t="inlineStr">
        <is>
          <t>2025-01-01</t>
        </is>
      </c>
      <c r="C4279" t="inlineStr">
        <is>
          <t>-  Rescisão</t>
        </is>
      </c>
      <c r="D4279" s="488" t="n">
        <v>-8231.049999999999</v>
      </c>
      <c r="E4279" t="inlineStr">
        <is>
          <t>1/2025</t>
        </is>
      </c>
    </row>
    <row r="4280">
      <c r="A4280" t="inlineStr">
        <is>
          <t>Love Cabaret</t>
        </is>
      </c>
      <c r="B4280" t="inlineStr">
        <is>
          <t>2025-01-01</t>
        </is>
      </c>
      <c r="C4280" t="inlineStr">
        <is>
          <t>-  Multa Rescisória</t>
        </is>
      </c>
      <c r="D4280" s="488" t="n">
        <v>0</v>
      </c>
      <c r="E4280" t="inlineStr">
        <is>
          <t>1/2025</t>
        </is>
      </c>
    </row>
    <row r="4281">
      <c r="A4281" t="inlineStr">
        <is>
          <t>Love Cabaret</t>
        </is>
      </c>
      <c r="B4281" t="inlineStr">
        <is>
          <t>2025-01-01</t>
        </is>
      </c>
      <c r="C4281" t="inlineStr">
        <is>
          <t>-  Ações trabalhistas</t>
        </is>
      </c>
      <c r="D4281" s="488" t="n">
        <v>0</v>
      </c>
      <c r="E4281" t="inlineStr">
        <is>
          <t>1/2025</t>
        </is>
      </c>
    </row>
    <row r="4282">
      <c r="A4282" t="inlineStr">
        <is>
          <t>Love Cabaret</t>
        </is>
      </c>
      <c r="B4282" t="inlineStr">
        <is>
          <t>2025-01-01</t>
        </is>
      </c>
      <c r="C4282" t="inlineStr">
        <is>
          <t>-  Adicional Noturno</t>
        </is>
      </c>
      <c r="D4282" s="488" t="n">
        <v>0</v>
      </c>
      <c r="E4282" t="inlineStr">
        <is>
          <t>1/2025</t>
        </is>
      </c>
    </row>
    <row r="4283">
      <c r="A4283" t="inlineStr">
        <is>
          <t>Love Cabaret</t>
        </is>
      </c>
      <c r="B4283" t="inlineStr">
        <is>
          <t>2025-01-01</t>
        </is>
      </c>
      <c r="C4283" t="inlineStr">
        <is>
          <t>-  Hora Extra</t>
        </is>
      </c>
      <c r="D4283" s="488" t="n">
        <v>-50.04</v>
      </c>
      <c r="E4283" t="inlineStr">
        <is>
          <t>1/2025</t>
        </is>
      </c>
    </row>
    <row r="4284">
      <c r="A4284" t="inlineStr">
        <is>
          <t>Love Cabaret</t>
        </is>
      </c>
      <c r="B4284" t="inlineStr">
        <is>
          <t>2025-01-01</t>
        </is>
      </c>
      <c r="C4284" t="inlineStr">
        <is>
          <t>-  Remuneração Variável</t>
        </is>
      </c>
      <c r="D4284" s="488" t="n">
        <v>0</v>
      </c>
      <c r="E4284" t="inlineStr">
        <is>
          <t>1/2025</t>
        </is>
      </c>
    </row>
    <row r="4285">
      <c r="A4285" t="inlineStr">
        <is>
          <t>Love Cabaret</t>
        </is>
      </c>
      <c r="B4285" t="inlineStr">
        <is>
          <t>2025-01-01</t>
        </is>
      </c>
      <c r="C4285" t="inlineStr">
        <is>
          <t>-  Premiação</t>
        </is>
      </c>
      <c r="D4285" s="488" t="n">
        <v>0</v>
      </c>
      <c r="E4285" t="inlineStr">
        <is>
          <t>1/2025</t>
        </is>
      </c>
    </row>
    <row r="4286">
      <c r="A4286" t="inlineStr">
        <is>
          <t>Love Cabaret</t>
        </is>
      </c>
      <c r="B4286" t="inlineStr">
        <is>
          <t>2025-01-01</t>
        </is>
      </c>
      <c r="C4286" t="inlineStr">
        <is>
          <t>Benefícios</t>
        </is>
      </c>
      <c r="D4286" s="488" t="n">
        <v>-692.92</v>
      </c>
      <c r="E4286" t="inlineStr">
        <is>
          <t>1/2025</t>
        </is>
      </c>
    </row>
    <row r="4287">
      <c r="A4287" t="inlineStr">
        <is>
          <t>Love Cabaret</t>
        </is>
      </c>
      <c r="B4287" t="inlineStr">
        <is>
          <t>2025-01-01</t>
        </is>
      </c>
      <c r="C4287" t="inlineStr">
        <is>
          <t>-  Vale-transporte</t>
        </is>
      </c>
      <c r="D4287" s="488" t="n">
        <v>-661.4299999999999</v>
      </c>
      <c r="E4287" t="inlineStr">
        <is>
          <t>1/2025</t>
        </is>
      </c>
    </row>
    <row r="4288">
      <c r="A4288" t="inlineStr">
        <is>
          <t>Love Cabaret</t>
        </is>
      </c>
      <c r="B4288" t="inlineStr">
        <is>
          <t>2025-01-01</t>
        </is>
      </c>
      <c r="C4288" t="inlineStr">
        <is>
          <t>-  Assist. Médica</t>
        </is>
      </c>
      <c r="D4288" s="488" t="n">
        <v>0</v>
      </c>
      <c r="E4288" t="inlineStr">
        <is>
          <t>1/2025</t>
        </is>
      </c>
    </row>
    <row r="4289">
      <c r="A4289" t="inlineStr">
        <is>
          <t>Love Cabaret</t>
        </is>
      </c>
      <c r="B4289" t="inlineStr">
        <is>
          <t>2025-01-01</t>
        </is>
      </c>
      <c r="C4289" t="inlineStr">
        <is>
          <t>-  Assist. Odontologica</t>
        </is>
      </c>
      <c r="D4289" s="488" t="n">
        <v>0</v>
      </c>
      <c r="E4289" t="inlineStr">
        <is>
          <t>1/2025</t>
        </is>
      </c>
    </row>
    <row r="4290">
      <c r="A4290" t="inlineStr">
        <is>
          <t>Love Cabaret</t>
        </is>
      </c>
      <c r="B4290" t="inlineStr">
        <is>
          <t>2025-01-01</t>
        </is>
      </c>
      <c r="C4290" t="inlineStr">
        <is>
          <t>-  Seguro de Vida</t>
        </is>
      </c>
      <c r="D4290" s="488" t="n">
        <v>-31.49</v>
      </c>
      <c r="E4290" t="inlineStr">
        <is>
          <t>1/2025</t>
        </is>
      </c>
    </row>
    <row r="4291">
      <c r="A4291" t="inlineStr">
        <is>
          <t>Love Cabaret</t>
        </is>
      </c>
      <c r="B4291" t="inlineStr">
        <is>
          <t>2025-01-01</t>
        </is>
      </c>
      <c r="C4291" t="inlineStr">
        <is>
          <t>-  Ajuda de Custo</t>
        </is>
      </c>
      <c r="D4291" s="488" t="n">
        <v>0</v>
      </c>
      <c r="E4291" t="inlineStr">
        <is>
          <t>1/2025</t>
        </is>
      </c>
    </row>
    <row r="4292">
      <c r="A4292" t="inlineStr">
        <is>
          <t>Love Cabaret</t>
        </is>
      </c>
      <c r="B4292" t="inlineStr">
        <is>
          <t>2025-01-01</t>
        </is>
      </c>
      <c r="C4292" t="inlineStr">
        <is>
          <t>Outros B</t>
        </is>
      </c>
      <c r="D4292" s="488" t="n">
        <v>-11319.35</v>
      </c>
      <c r="E4292" t="inlineStr">
        <is>
          <t>1/2025</t>
        </is>
      </c>
    </row>
    <row r="4293">
      <c r="A4293" t="inlineStr">
        <is>
          <t>Love Cabaret</t>
        </is>
      </c>
      <c r="B4293" t="inlineStr">
        <is>
          <t>2025-01-01</t>
        </is>
      </c>
      <c r="C4293" t="inlineStr">
        <is>
          <t>-  Uniformes Manutenção e Reposição</t>
        </is>
      </c>
      <c r="D4293" s="488" t="n">
        <v>0</v>
      </c>
      <c r="E4293" t="inlineStr">
        <is>
          <t>1/2025</t>
        </is>
      </c>
    </row>
    <row r="4294">
      <c r="A4294" t="inlineStr">
        <is>
          <t>Love Cabaret</t>
        </is>
      </c>
      <c r="B4294" t="inlineStr">
        <is>
          <t>2025-01-01</t>
        </is>
      </c>
      <c r="C4294" t="inlineStr">
        <is>
          <t>-  Exames Periódicos</t>
        </is>
      </c>
      <c r="D4294" s="488" t="n">
        <v>-38.56</v>
      </c>
      <c r="E4294" t="inlineStr">
        <is>
          <t>1/2025</t>
        </is>
      </c>
    </row>
    <row r="4295">
      <c r="A4295" t="inlineStr">
        <is>
          <t>Love Cabaret</t>
        </is>
      </c>
      <c r="B4295" t="inlineStr">
        <is>
          <t>2025-01-01</t>
        </is>
      </c>
      <c r="C4295" t="inlineStr">
        <is>
          <t>-  Diversos - Vale Combustível</t>
        </is>
      </c>
      <c r="D4295" s="488" t="n">
        <v>0</v>
      </c>
      <c r="E4295" t="inlineStr">
        <is>
          <t>1/2025</t>
        </is>
      </c>
    </row>
    <row r="4296">
      <c r="A4296" t="inlineStr">
        <is>
          <t>Love Cabaret</t>
        </is>
      </c>
      <c r="B4296" t="inlineStr">
        <is>
          <t>2025-01-01</t>
        </is>
      </c>
      <c r="C4296" t="inlineStr">
        <is>
          <t>-  Gratificações</t>
        </is>
      </c>
      <c r="D4296" s="488" t="n">
        <v>0</v>
      </c>
      <c r="E4296" t="inlineStr">
        <is>
          <t>1/2025</t>
        </is>
      </c>
    </row>
    <row r="4297">
      <c r="A4297" t="inlineStr">
        <is>
          <t>Love Cabaret</t>
        </is>
      </c>
      <c r="B4297" t="inlineStr">
        <is>
          <t>2025-01-01</t>
        </is>
      </c>
      <c r="C4297" t="inlineStr">
        <is>
          <t>-  Cursos e Treinamentos</t>
        </is>
      </c>
      <c r="D4297" s="488" t="n">
        <v>0</v>
      </c>
      <c r="E4297" t="inlineStr">
        <is>
          <t>1/2025</t>
        </is>
      </c>
    </row>
    <row r="4298">
      <c r="A4298" t="inlineStr">
        <is>
          <t>Love Cabaret</t>
        </is>
      </c>
      <c r="B4298" t="inlineStr">
        <is>
          <t>2025-01-01</t>
        </is>
      </c>
      <c r="C4298" t="inlineStr">
        <is>
          <t>-  Alimentação Funcionário</t>
        </is>
      </c>
      <c r="D4298" s="488" t="n">
        <v>-11280.79</v>
      </c>
      <c r="E4298" t="inlineStr">
        <is>
          <t>1/2025</t>
        </is>
      </c>
    </row>
    <row r="4299">
      <c r="A4299" t="inlineStr">
        <is>
          <t>Love Cabaret</t>
        </is>
      </c>
      <c r="B4299" t="inlineStr">
        <is>
          <t>2025-01-01</t>
        </is>
      </c>
      <c r="C4299" t="inlineStr">
        <is>
          <t>-  Pro Labore</t>
        </is>
      </c>
      <c r="D4299" s="488" t="n">
        <v>0</v>
      </c>
      <c r="E4299" t="inlineStr">
        <is>
          <t>1/2025</t>
        </is>
      </c>
    </row>
    <row r="4300">
      <c r="A4300" t="inlineStr">
        <is>
          <t>Love Cabaret</t>
        </is>
      </c>
      <c r="B4300" t="inlineStr">
        <is>
          <t>2025-01-01</t>
        </is>
      </c>
      <c r="C4300" t="inlineStr">
        <is>
          <t>% sobre Receita c/ Squad</t>
        </is>
      </c>
      <c r="D4300" s="488" t="n">
        <v>-0.32</v>
      </c>
      <c r="E4300" t="inlineStr">
        <is>
          <t>1/2025</t>
        </is>
      </c>
    </row>
    <row r="4301">
      <c r="A4301" t="inlineStr">
        <is>
          <t>Love Cabaret</t>
        </is>
      </c>
      <c r="B4301" t="inlineStr">
        <is>
          <t>2025-01-01</t>
        </is>
      </c>
      <c r="C4301" t="inlineStr">
        <is>
          <t>% sobre Receita s/ Squad</t>
        </is>
      </c>
      <c r="D4301" s="488" t="n">
        <v>-0.22</v>
      </c>
      <c r="E4301" t="inlineStr">
        <is>
          <t>1/2025</t>
        </is>
      </c>
    </row>
    <row r="4302">
      <c r="A4302" t="inlineStr">
        <is>
          <t>Love Cabaret</t>
        </is>
      </c>
      <c r="B4302" t="inlineStr">
        <is>
          <t>2025-01-01</t>
        </is>
      </c>
      <c r="C4302" t="inlineStr">
        <is>
          <t>Custo de Ocupação</t>
        </is>
      </c>
      <c r="D4302" s="488" t="n">
        <v>-68191.17999999999</v>
      </c>
      <c r="E4302" t="inlineStr">
        <is>
          <t>1/2025</t>
        </is>
      </c>
    </row>
    <row r="4303">
      <c r="A4303" t="inlineStr">
        <is>
          <t>Love Cabaret</t>
        </is>
      </c>
      <c r="B4303" t="inlineStr">
        <is>
          <t>2025-01-01</t>
        </is>
      </c>
      <c r="C4303" t="inlineStr">
        <is>
          <t>Aluguel de Imoveis</t>
        </is>
      </c>
      <c r="D4303" s="488" t="n">
        <v>-63269.28</v>
      </c>
      <c r="E4303" t="inlineStr">
        <is>
          <t>1/2025</t>
        </is>
      </c>
    </row>
    <row r="4304">
      <c r="A4304" t="inlineStr">
        <is>
          <t>Love Cabaret</t>
        </is>
      </c>
      <c r="B4304" t="inlineStr">
        <is>
          <t>2025-01-01</t>
        </is>
      </c>
      <c r="C4304" t="inlineStr">
        <is>
          <t>Condominio</t>
        </is>
      </c>
      <c r="D4304" s="488" t="n">
        <v>0</v>
      </c>
      <c r="E4304" t="inlineStr">
        <is>
          <t>1/2025</t>
        </is>
      </c>
    </row>
    <row r="4305">
      <c r="A4305" t="inlineStr">
        <is>
          <t>Love Cabaret</t>
        </is>
      </c>
      <c r="B4305" t="inlineStr">
        <is>
          <t>2025-01-01</t>
        </is>
      </c>
      <c r="C4305" t="inlineStr">
        <is>
          <t>IPTU</t>
        </is>
      </c>
      <c r="D4305" s="488" t="n">
        <v>-4921.9</v>
      </c>
      <c r="E4305" t="inlineStr">
        <is>
          <t>1/2025</t>
        </is>
      </c>
    </row>
    <row r="4306">
      <c r="A4306" t="inlineStr">
        <is>
          <t>Love Cabaret</t>
        </is>
      </c>
      <c r="B4306" t="inlineStr">
        <is>
          <t>2025-01-01</t>
        </is>
      </c>
      <c r="C4306" t="inlineStr">
        <is>
          <t>Fundo de Promoção</t>
        </is>
      </c>
      <c r="D4306" s="488" t="n">
        <v>0</v>
      </c>
      <c r="E4306" t="inlineStr">
        <is>
          <t>1/2025</t>
        </is>
      </c>
    </row>
    <row r="4307">
      <c r="A4307" t="inlineStr">
        <is>
          <t>Love Cabaret</t>
        </is>
      </c>
      <c r="B4307" t="inlineStr">
        <is>
          <t>2025-01-01</t>
        </is>
      </c>
      <c r="C4307" t="inlineStr">
        <is>
          <t>Seguro Patrimonial</t>
        </is>
      </c>
      <c r="D4307" s="488" t="n">
        <v>0</v>
      </c>
      <c r="E4307" t="inlineStr">
        <is>
          <t>1/2025</t>
        </is>
      </c>
    </row>
    <row r="4308">
      <c r="A4308" t="inlineStr">
        <is>
          <t>Love Cabaret</t>
        </is>
      </c>
      <c r="B4308" t="inlineStr">
        <is>
          <t>2025-01-01</t>
        </is>
      </c>
      <c r="C4308" t="inlineStr">
        <is>
          <t>Arrendamento</t>
        </is>
      </c>
      <c r="D4308" s="488" t="n">
        <v>0</v>
      </c>
      <c r="E4308" t="inlineStr">
        <is>
          <t>1/2025</t>
        </is>
      </c>
    </row>
    <row r="4309">
      <c r="A4309" t="inlineStr">
        <is>
          <t>Love Cabaret</t>
        </is>
      </c>
      <c r="B4309" t="inlineStr">
        <is>
          <t>2025-01-01</t>
        </is>
      </c>
      <c r="C4309" t="inlineStr">
        <is>
          <t>Taxas publicas administrativas - Ocupação</t>
        </is>
      </c>
      <c r="D4309" s="488" t="n">
        <v>0</v>
      </c>
      <c r="E4309" t="inlineStr">
        <is>
          <t>1/2025</t>
        </is>
      </c>
    </row>
    <row r="4310">
      <c r="A4310" t="inlineStr">
        <is>
          <t>Love Cabaret</t>
        </is>
      </c>
      <c r="B4310" t="inlineStr">
        <is>
          <t>2025-01-01</t>
        </is>
      </c>
      <c r="C4310" t="inlineStr">
        <is>
          <t>% sobre Receita Bruta</t>
        </is>
      </c>
      <c r="D4310" s="488" t="n">
        <v>-0.19</v>
      </c>
      <c r="E4310" t="inlineStr">
        <is>
          <t>1/2025</t>
        </is>
      </c>
    </row>
    <row r="4311">
      <c r="A4311" t="inlineStr">
        <is>
          <t>Love Cabaret</t>
        </is>
      </c>
      <c r="B4311" t="inlineStr">
        <is>
          <t>2025-01-01</t>
        </is>
      </c>
      <c r="C4311" t="inlineStr">
        <is>
          <t>Utilidades</t>
        </is>
      </c>
      <c r="D4311" s="488" t="n">
        <v>-29340.2</v>
      </c>
      <c r="E4311" t="inlineStr">
        <is>
          <t>1/2025</t>
        </is>
      </c>
    </row>
    <row r="4312">
      <c r="A4312" t="inlineStr">
        <is>
          <t>Love Cabaret</t>
        </is>
      </c>
      <c r="B4312" t="inlineStr">
        <is>
          <t>2025-01-01</t>
        </is>
      </c>
      <c r="C4312" t="inlineStr">
        <is>
          <t>Agua/Esgoto</t>
        </is>
      </c>
      <c r="D4312" s="488" t="n">
        <v>-153.96</v>
      </c>
      <c r="E4312" t="inlineStr">
        <is>
          <t>1/2025</t>
        </is>
      </c>
    </row>
    <row r="4313">
      <c r="A4313" t="inlineStr">
        <is>
          <t>Love Cabaret</t>
        </is>
      </c>
      <c r="B4313" t="inlineStr">
        <is>
          <t>2025-01-01</t>
        </is>
      </c>
      <c r="C4313" t="inlineStr">
        <is>
          <t>Energia Eletrica</t>
        </is>
      </c>
      <c r="D4313" s="488" t="n">
        <v>-10236.61</v>
      </c>
      <c r="E4313" t="inlineStr">
        <is>
          <t>1/2025</t>
        </is>
      </c>
    </row>
    <row r="4314">
      <c r="A4314" t="inlineStr">
        <is>
          <t>Love Cabaret</t>
        </is>
      </c>
      <c r="B4314" t="inlineStr">
        <is>
          <t>2025-01-01</t>
        </is>
      </c>
      <c r="C4314" t="inlineStr">
        <is>
          <t>Gas de Cozinha</t>
        </is>
      </c>
      <c r="D4314" s="488" t="n">
        <v>-1086.01</v>
      </c>
      <c r="E4314" t="inlineStr">
        <is>
          <t>1/2025</t>
        </is>
      </c>
    </row>
    <row r="4315">
      <c r="A4315" t="inlineStr">
        <is>
          <t>Love Cabaret</t>
        </is>
      </c>
      <c r="B4315" t="inlineStr">
        <is>
          <t>2025-01-01</t>
        </is>
      </c>
      <c r="C4315" t="inlineStr">
        <is>
          <t>Higiene e Limpeza</t>
        </is>
      </c>
      <c r="D4315" s="488" t="n">
        <v>-9009.549999999999</v>
      </c>
      <c r="E4315" t="inlineStr">
        <is>
          <t>1/2025</t>
        </is>
      </c>
    </row>
    <row r="4316">
      <c r="A4316" t="inlineStr">
        <is>
          <t>Love Cabaret</t>
        </is>
      </c>
      <c r="B4316" t="inlineStr">
        <is>
          <t>2025-01-01</t>
        </is>
      </c>
      <c r="C4316" t="inlineStr">
        <is>
          <t>Descartaveis</t>
        </is>
      </c>
      <c r="D4316" s="488" t="n">
        <v>0</v>
      </c>
      <c r="E4316" t="inlineStr">
        <is>
          <t>1/2025</t>
        </is>
      </c>
    </row>
    <row r="4317">
      <c r="A4317" t="inlineStr">
        <is>
          <t>Love Cabaret</t>
        </is>
      </c>
      <c r="B4317" t="inlineStr">
        <is>
          <t>2025-01-01</t>
        </is>
      </c>
      <c r="C4317" t="inlineStr">
        <is>
          <t>Controle de Pragas</t>
        </is>
      </c>
      <c r="D4317" s="488" t="n">
        <v>-630</v>
      </c>
      <c r="E4317" t="inlineStr">
        <is>
          <t>1/2025</t>
        </is>
      </c>
    </row>
    <row r="4318">
      <c r="A4318" t="inlineStr">
        <is>
          <t>Love Cabaret</t>
        </is>
      </c>
      <c r="B4318" t="inlineStr">
        <is>
          <t>2025-01-01</t>
        </is>
      </c>
      <c r="C4318" t="inlineStr">
        <is>
          <t>Coleta de lixo</t>
        </is>
      </c>
      <c r="D4318" s="488" t="n">
        <v>-794.58</v>
      </c>
      <c r="E4318" t="inlineStr">
        <is>
          <t>1/2025</t>
        </is>
      </c>
    </row>
    <row r="4319">
      <c r="A4319" t="inlineStr">
        <is>
          <t>Love Cabaret</t>
        </is>
      </c>
      <c r="B4319" t="inlineStr">
        <is>
          <t>2025-01-01</t>
        </is>
      </c>
      <c r="C4319" t="inlineStr">
        <is>
          <t>Utensilios</t>
        </is>
      </c>
      <c r="D4319" s="488" t="n">
        <v>-4012.34</v>
      </c>
      <c r="E4319" t="inlineStr">
        <is>
          <t>1/2025</t>
        </is>
      </c>
    </row>
    <row r="4320">
      <c r="A4320" t="inlineStr">
        <is>
          <t>Love Cabaret</t>
        </is>
      </c>
      <c r="B4320" t="inlineStr">
        <is>
          <t>2025-01-01</t>
        </is>
      </c>
      <c r="C4320" t="inlineStr">
        <is>
          <t>Serviços Graficos</t>
        </is>
      </c>
      <c r="D4320" s="488" t="n">
        <v>-1765.17</v>
      </c>
      <c r="E4320" t="inlineStr">
        <is>
          <t>1/2025</t>
        </is>
      </c>
    </row>
    <row r="4321">
      <c r="A4321" t="inlineStr">
        <is>
          <t>Love Cabaret</t>
        </is>
      </c>
      <c r="B4321" t="inlineStr">
        <is>
          <t>2025-01-01</t>
        </is>
      </c>
      <c r="C4321" t="inlineStr">
        <is>
          <t>Custas Cartório</t>
        </is>
      </c>
      <c r="D4321" s="488" t="n">
        <v>0</v>
      </c>
      <c r="E4321" t="inlineStr">
        <is>
          <t>1/2025</t>
        </is>
      </c>
    </row>
    <row r="4322">
      <c r="A4322" t="inlineStr">
        <is>
          <t>Love Cabaret</t>
        </is>
      </c>
      <c r="B4322" t="inlineStr">
        <is>
          <t>2025-01-01</t>
        </is>
      </c>
      <c r="C4322" t="inlineStr">
        <is>
          <t>Material de Escritorio</t>
        </is>
      </c>
      <c r="D4322" s="488" t="n">
        <v>-73.98</v>
      </c>
      <c r="E4322" t="inlineStr">
        <is>
          <t>1/2025</t>
        </is>
      </c>
    </row>
    <row r="4323">
      <c r="A4323" t="inlineStr">
        <is>
          <t>Love Cabaret</t>
        </is>
      </c>
      <c r="B4323" t="inlineStr">
        <is>
          <t>2025-01-01</t>
        </is>
      </c>
      <c r="C4323" t="inlineStr">
        <is>
          <t>Serviços de Limpeza</t>
        </is>
      </c>
      <c r="D4323" s="488" t="n">
        <v>-1200</v>
      </c>
      <c r="E4323" t="inlineStr">
        <is>
          <t>1/2025</t>
        </is>
      </c>
    </row>
    <row r="4324">
      <c r="A4324" t="inlineStr">
        <is>
          <t>Love Cabaret</t>
        </is>
      </c>
      <c r="B4324" t="inlineStr">
        <is>
          <t>2025-01-01</t>
        </is>
      </c>
      <c r="C4324" t="inlineStr">
        <is>
          <t>Serviço de Lavanderia</t>
        </is>
      </c>
      <c r="D4324" s="488" t="n">
        <v>0</v>
      </c>
      <c r="E4324" t="inlineStr">
        <is>
          <t>1/2025</t>
        </is>
      </c>
    </row>
    <row r="4325">
      <c r="A4325" t="inlineStr">
        <is>
          <t>Love Cabaret</t>
        </is>
      </c>
      <c r="B4325" t="inlineStr">
        <is>
          <t>2025-01-01</t>
        </is>
      </c>
      <c r="C4325" t="inlineStr">
        <is>
          <t>Material de Consumo - Gelo/ Gas CO2/ Carvao /Velas</t>
        </is>
      </c>
      <c r="D4325" s="488" t="n">
        <v>-378</v>
      </c>
      <c r="E4325" t="inlineStr">
        <is>
          <t>1/2025</t>
        </is>
      </c>
    </row>
    <row r="4326">
      <c r="A4326" t="inlineStr">
        <is>
          <t>Love Cabaret</t>
        </is>
      </c>
      <c r="B4326" t="inlineStr">
        <is>
          <t>2025-01-01</t>
        </is>
      </c>
      <c r="C4326" t="inlineStr">
        <is>
          <t>% sobre Receita Bruta</t>
        </is>
      </c>
      <c r="D4326" s="488" t="n">
        <v>-0.08</v>
      </c>
      <c r="E4326" t="inlineStr">
        <is>
          <t>1/2025</t>
        </is>
      </c>
    </row>
    <row r="4327">
      <c r="A4327" t="inlineStr">
        <is>
          <t>Love Cabaret</t>
        </is>
      </c>
      <c r="B4327" t="inlineStr">
        <is>
          <t>2025-01-01</t>
        </is>
      </c>
      <c r="C4327" t="inlineStr">
        <is>
          <t>Informática e TI</t>
        </is>
      </c>
      <c r="D4327" s="488" t="n">
        <v>-4596.41</v>
      </c>
      <c r="E4327" t="inlineStr">
        <is>
          <t>1/2025</t>
        </is>
      </c>
    </row>
    <row r="4328">
      <c r="A4328" t="inlineStr">
        <is>
          <t>Love Cabaret</t>
        </is>
      </c>
      <c r="B4328" t="inlineStr">
        <is>
          <t>2025-01-01</t>
        </is>
      </c>
      <c r="C4328" t="inlineStr">
        <is>
          <t>Telefone</t>
        </is>
      </c>
      <c r="D4328" s="488" t="n">
        <v>-93.7</v>
      </c>
      <c r="E4328" t="inlineStr">
        <is>
          <t>1/2025</t>
        </is>
      </c>
    </row>
    <row r="4329">
      <c r="A4329" t="inlineStr">
        <is>
          <t>Love Cabaret</t>
        </is>
      </c>
      <c r="B4329" t="inlineStr">
        <is>
          <t>2025-01-01</t>
        </is>
      </c>
      <c r="C4329" t="inlineStr">
        <is>
          <t>Internet</t>
        </is>
      </c>
      <c r="D4329" s="488" t="n">
        <v>-1096.29</v>
      </c>
      <c r="E4329" t="inlineStr">
        <is>
          <t>1/2025</t>
        </is>
      </c>
    </row>
    <row r="4330">
      <c r="A4330" t="inlineStr">
        <is>
          <t>Love Cabaret</t>
        </is>
      </c>
      <c r="B4330" t="inlineStr">
        <is>
          <t>2025-01-01</t>
        </is>
      </c>
      <c r="C4330" t="inlineStr">
        <is>
          <t>TV por assinatura/musica ambiente</t>
        </is>
      </c>
      <c r="D4330" s="488" t="n">
        <v>0</v>
      </c>
      <c r="E4330" t="inlineStr">
        <is>
          <t>1/2025</t>
        </is>
      </c>
    </row>
    <row r="4331">
      <c r="A4331" t="inlineStr">
        <is>
          <t>Love Cabaret</t>
        </is>
      </c>
      <c r="B4331" t="inlineStr">
        <is>
          <t>2025-01-01</t>
        </is>
      </c>
      <c r="C4331" t="inlineStr">
        <is>
          <t>Sistemas de Segurança e Alarme</t>
        </is>
      </c>
      <c r="D4331" s="488" t="n">
        <v>-263.78</v>
      </c>
      <c r="E4331" t="inlineStr">
        <is>
          <t>1/2025</t>
        </is>
      </c>
    </row>
    <row r="4332">
      <c r="A4332" t="inlineStr">
        <is>
          <t>Love Cabaret</t>
        </is>
      </c>
      <c r="B4332" t="inlineStr">
        <is>
          <t>2025-01-01</t>
        </is>
      </c>
      <c r="C4332" t="inlineStr">
        <is>
          <t>Sistemas Gerais - Operacionais</t>
        </is>
      </c>
      <c r="D4332" s="488" t="n">
        <v>-2417.81</v>
      </c>
      <c r="E4332" t="inlineStr">
        <is>
          <t>1/2025</t>
        </is>
      </c>
    </row>
    <row r="4333">
      <c r="A4333" t="inlineStr">
        <is>
          <t>Love Cabaret</t>
        </is>
      </c>
      <c r="B4333" t="inlineStr">
        <is>
          <t>2025-01-01</t>
        </is>
      </c>
      <c r="C4333" t="inlineStr">
        <is>
          <t>Sistemas Gerais - Financeiros</t>
        </is>
      </c>
      <c r="D4333" s="488" t="n">
        <v>-724.83</v>
      </c>
      <c r="E4333" t="inlineStr">
        <is>
          <t>1/2025</t>
        </is>
      </c>
    </row>
    <row r="4334">
      <c r="A4334" t="inlineStr">
        <is>
          <t>Love Cabaret</t>
        </is>
      </c>
      <c r="B4334" t="inlineStr">
        <is>
          <t>2025-01-01</t>
        </is>
      </c>
      <c r="C4334" t="inlineStr">
        <is>
          <t>Sistemas Gerais - Comunicação e Marketing</t>
        </is>
      </c>
      <c r="D4334" s="488" t="n">
        <v>0</v>
      </c>
      <c r="E4334" t="inlineStr">
        <is>
          <t>1/2025</t>
        </is>
      </c>
    </row>
    <row r="4335">
      <c r="A4335" t="inlineStr">
        <is>
          <t>Love Cabaret</t>
        </is>
      </c>
      <c r="B4335" t="inlineStr">
        <is>
          <t>2025-01-01</t>
        </is>
      </c>
      <c r="C4335" t="inlineStr">
        <is>
          <t>% sobre Receita Bruta</t>
        </is>
      </c>
      <c r="D4335" s="488" t="n">
        <v>-0.01</v>
      </c>
      <c r="E4335" t="inlineStr">
        <is>
          <t>1/2025</t>
        </is>
      </c>
    </row>
    <row r="4336">
      <c r="A4336" t="inlineStr">
        <is>
          <t>Love Cabaret</t>
        </is>
      </c>
      <c r="B4336" t="inlineStr">
        <is>
          <t>2025-01-01</t>
        </is>
      </c>
      <c r="C4336" t="inlineStr">
        <is>
          <t>Despesas Gerais</t>
        </is>
      </c>
      <c r="D4336" s="488" t="n">
        <v>-13926.92</v>
      </c>
      <c r="E4336" t="inlineStr">
        <is>
          <t>1/2025</t>
        </is>
      </c>
    </row>
    <row r="4337">
      <c r="A4337" t="inlineStr">
        <is>
          <t>Love Cabaret</t>
        </is>
      </c>
      <c r="B4337" t="inlineStr">
        <is>
          <t>2025-01-01</t>
        </is>
      </c>
      <c r="C4337" t="inlineStr">
        <is>
          <t>Manutenção Predial</t>
        </is>
      </c>
      <c r="D4337" s="488" t="n">
        <v>-10526.74</v>
      </c>
      <c r="E4337" t="inlineStr">
        <is>
          <t>1/2025</t>
        </is>
      </c>
    </row>
    <row r="4338">
      <c r="A4338" t="inlineStr">
        <is>
          <t>Love Cabaret</t>
        </is>
      </c>
      <c r="B4338" t="inlineStr">
        <is>
          <t>2025-01-01</t>
        </is>
      </c>
      <c r="C4338" t="inlineStr">
        <is>
          <t>Manutenção de Equipamentos</t>
        </is>
      </c>
      <c r="D4338" s="488" t="n">
        <v>-1470</v>
      </c>
      <c r="E4338" t="inlineStr">
        <is>
          <t>1/2025</t>
        </is>
      </c>
    </row>
    <row r="4339">
      <c r="A4339" t="inlineStr">
        <is>
          <t>Love Cabaret</t>
        </is>
      </c>
      <c r="B4339" t="inlineStr">
        <is>
          <t>2025-01-01</t>
        </is>
      </c>
      <c r="C4339" t="inlineStr">
        <is>
          <t>Manutenção de Mobiliário</t>
        </is>
      </c>
      <c r="D4339" s="488" t="n">
        <v>0</v>
      </c>
      <c r="E4339" t="inlineStr">
        <is>
          <t>1/2025</t>
        </is>
      </c>
    </row>
    <row r="4340">
      <c r="A4340" t="inlineStr">
        <is>
          <t>Love Cabaret</t>
        </is>
      </c>
      <c r="B4340" t="inlineStr">
        <is>
          <t>2025-01-01</t>
        </is>
      </c>
      <c r="C4340" t="inlineStr">
        <is>
          <t>Material de Manutenção</t>
        </is>
      </c>
      <c r="D4340" s="488" t="n">
        <v>0</v>
      </c>
      <c r="E4340" t="inlineStr">
        <is>
          <t>1/2025</t>
        </is>
      </c>
    </row>
    <row r="4341">
      <c r="A4341" t="inlineStr">
        <is>
          <t>Love Cabaret</t>
        </is>
      </c>
      <c r="B4341" t="inlineStr">
        <is>
          <t>2025-01-01</t>
        </is>
      </c>
      <c r="C4341" t="inlineStr">
        <is>
          <t>Decoração/Paisagismo e Jardinagem</t>
        </is>
      </c>
      <c r="D4341" s="488" t="n">
        <v>-1905</v>
      </c>
      <c r="E4341" t="inlineStr">
        <is>
          <t>1/2025</t>
        </is>
      </c>
    </row>
    <row r="4342">
      <c r="A4342" t="inlineStr">
        <is>
          <t>Love Cabaret</t>
        </is>
      </c>
      <c r="B4342" t="inlineStr">
        <is>
          <t>2025-01-01</t>
        </is>
      </c>
      <c r="C4342" t="inlineStr">
        <is>
          <t>Fretes e Carretos</t>
        </is>
      </c>
      <c r="D4342" s="488" t="n">
        <v>-25.18</v>
      </c>
      <c r="E4342" t="inlineStr">
        <is>
          <t>1/2025</t>
        </is>
      </c>
    </row>
    <row r="4343">
      <c r="A4343" t="inlineStr">
        <is>
          <t>Love Cabaret</t>
        </is>
      </c>
      <c r="B4343" t="inlineStr">
        <is>
          <t>2025-01-01</t>
        </is>
      </c>
      <c r="C4343" t="inlineStr">
        <is>
          <t>Conduções/Taxi/Uber</t>
        </is>
      </c>
      <c r="D4343" s="488" t="n">
        <v>0</v>
      </c>
      <c r="E4343" t="inlineStr">
        <is>
          <t>1/2025</t>
        </is>
      </c>
    </row>
    <row r="4344">
      <c r="A4344" t="inlineStr">
        <is>
          <t>Love Cabaret</t>
        </is>
      </c>
      <c r="B4344" t="inlineStr">
        <is>
          <t>2025-01-01</t>
        </is>
      </c>
      <c r="C4344" t="inlineStr">
        <is>
          <t>Viagens e Estadias - Operação</t>
        </is>
      </c>
      <c r="D4344" s="488" t="n">
        <v>0</v>
      </c>
      <c r="E4344" t="inlineStr">
        <is>
          <t>1/2025</t>
        </is>
      </c>
    </row>
    <row r="4345">
      <c r="A4345" t="inlineStr">
        <is>
          <t>Love Cabaret</t>
        </is>
      </c>
      <c r="B4345" t="inlineStr">
        <is>
          <t>2025-01-01</t>
        </is>
      </c>
      <c r="C4345" t="inlineStr">
        <is>
          <t>% sobre Receita Bruta</t>
        </is>
      </c>
      <c r="D4345" s="488" t="n">
        <v>-0.04</v>
      </c>
      <c r="E4345" t="inlineStr">
        <is>
          <t>1/2025</t>
        </is>
      </c>
    </row>
    <row r="4346">
      <c r="A4346" t="inlineStr">
        <is>
          <t>Love Cabaret</t>
        </is>
      </c>
      <c r="B4346" t="inlineStr">
        <is>
          <t>2025-01-01</t>
        </is>
      </c>
      <c r="C4346" t="inlineStr">
        <is>
          <t>Marketing</t>
        </is>
      </c>
      <c r="D4346" s="488" t="n">
        <v>-11324.71</v>
      </c>
      <c r="E4346" t="inlineStr">
        <is>
          <t>1/2025</t>
        </is>
      </c>
    </row>
    <row r="4347">
      <c r="A4347" t="inlineStr">
        <is>
          <t>Love Cabaret</t>
        </is>
      </c>
      <c r="B4347" t="inlineStr">
        <is>
          <t>2025-01-01</t>
        </is>
      </c>
      <c r="C4347" t="inlineStr">
        <is>
          <t>Agência de Propaganda</t>
        </is>
      </c>
      <c r="D4347" s="488" t="n">
        <v>-7000</v>
      </c>
      <c r="E4347" t="inlineStr">
        <is>
          <t>1/2025</t>
        </is>
      </c>
    </row>
    <row r="4348">
      <c r="A4348" t="inlineStr">
        <is>
          <t>Love Cabaret</t>
        </is>
      </c>
      <c r="B4348" t="inlineStr">
        <is>
          <t>2025-01-01</t>
        </is>
      </c>
      <c r="C4348" t="inlineStr">
        <is>
          <t>Assessoria de Imprensa</t>
        </is>
      </c>
      <c r="D4348" s="488" t="n">
        <v>0</v>
      </c>
      <c r="E4348" t="inlineStr">
        <is>
          <t>1/2025</t>
        </is>
      </c>
    </row>
    <row r="4349">
      <c r="A4349" t="inlineStr">
        <is>
          <t>Love Cabaret</t>
        </is>
      </c>
      <c r="B4349" t="inlineStr">
        <is>
          <t>2025-01-01</t>
        </is>
      </c>
      <c r="C4349" t="inlineStr">
        <is>
          <t>Assessoria de Relações Públicas</t>
        </is>
      </c>
      <c r="D4349" s="488" t="n">
        <v>0</v>
      </c>
      <c r="E4349" t="inlineStr">
        <is>
          <t>1/2025</t>
        </is>
      </c>
    </row>
    <row r="4350">
      <c r="A4350" t="inlineStr">
        <is>
          <t>Love Cabaret</t>
        </is>
      </c>
      <c r="B4350" t="inlineStr">
        <is>
          <t>2025-01-01</t>
        </is>
      </c>
      <c r="C4350" t="inlineStr">
        <is>
          <t>Influenciadores</t>
        </is>
      </c>
      <c r="D4350" s="488" t="n">
        <v>0</v>
      </c>
      <c r="E4350" t="inlineStr">
        <is>
          <t>1/2025</t>
        </is>
      </c>
    </row>
    <row r="4351">
      <c r="A4351" t="inlineStr">
        <is>
          <t>Love Cabaret</t>
        </is>
      </c>
      <c r="B4351" t="inlineStr">
        <is>
          <t>2025-01-01</t>
        </is>
      </c>
      <c r="C4351" t="inlineStr">
        <is>
          <t>Publicidade e Propaganda</t>
        </is>
      </c>
      <c r="D4351" s="488" t="n">
        <v>-2500</v>
      </c>
      <c r="E4351" t="inlineStr">
        <is>
          <t>1/2025</t>
        </is>
      </c>
    </row>
    <row r="4352">
      <c r="A4352" t="inlineStr">
        <is>
          <t>Love Cabaret</t>
        </is>
      </c>
      <c r="B4352" t="inlineStr">
        <is>
          <t>2025-01-01</t>
        </is>
      </c>
      <c r="C4352" t="inlineStr">
        <is>
          <t>Pesquisa de Mercado</t>
        </is>
      </c>
      <c r="D4352" s="488" t="n">
        <v>0</v>
      </c>
      <c r="E4352" t="inlineStr">
        <is>
          <t>1/2025</t>
        </is>
      </c>
    </row>
    <row r="4353">
      <c r="A4353" t="inlineStr">
        <is>
          <t>Love Cabaret</t>
        </is>
      </c>
      <c r="B4353" t="inlineStr">
        <is>
          <t>2025-01-01</t>
        </is>
      </c>
      <c r="C4353" t="inlineStr">
        <is>
          <t>Sessão de Fotos/Captação de Vídeo</t>
        </is>
      </c>
      <c r="D4353" s="488" t="n">
        <v>0</v>
      </c>
      <c r="E4353" t="inlineStr">
        <is>
          <t>1/2025</t>
        </is>
      </c>
    </row>
    <row r="4354">
      <c r="A4354" t="inlineStr">
        <is>
          <t>Love Cabaret</t>
        </is>
      </c>
      <c r="B4354" t="inlineStr">
        <is>
          <t>2025-01-01</t>
        </is>
      </c>
      <c r="C4354" t="inlineStr">
        <is>
          <t>Produção Gráfica e Material Institucional</t>
        </is>
      </c>
      <c r="D4354" s="488" t="n">
        <v>-1800</v>
      </c>
      <c r="E4354" t="inlineStr">
        <is>
          <t>1/2025</t>
        </is>
      </c>
    </row>
    <row r="4355">
      <c r="A4355" t="inlineStr">
        <is>
          <t>Love Cabaret</t>
        </is>
      </c>
      <c r="B4355" t="inlineStr">
        <is>
          <t>2025-01-01</t>
        </is>
      </c>
      <c r="C4355" t="inlineStr">
        <is>
          <t>Eventos de Marketing</t>
        </is>
      </c>
      <c r="D4355" s="488" t="n">
        <v>-24.71</v>
      </c>
      <c r="E4355" t="inlineStr">
        <is>
          <t>1/2025</t>
        </is>
      </c>
    </row>
    <row r="4356">
      <c r="A4356" t="inlineStr">
        <is>
          <t>Love Cabaret</t>
        </is>
      </c>
      <c r="B4356" t="inlineStr">
        <is>
          <t>2025-01-01</t>
        </is>
      </c>
      <c r="C4356" t="inlineStr">
        <is>
          <t>Brindes e Confraternizações</t>
        </is>
      </c>
      <c r="D4356" s="488" t="n">
        <v>0</v>
      </c>
      <c r="E4356" t="inlineStr">
        <is>
          <t>1/2025</t>
        </is>
      </c>
    </row>
    <row r="4357">
      <c r="A4357" t="inlineStr">
        <is>
          <t>Love Cabaret</t>
        </is>
      </c>
      <c r="B4357" t="inlineStr">
        <is>
          <t>2025-01-01</t>
        </is>
      </c>
      <c r="C4357" t="inlineStr">
        <is>
          <t>Ferramentas de Marketing</t>
        </is>
      </c>
      <c r="D4357" s="488" t="n">
        <v>0</v>
      </c>
      <c r="E4357" t="inlineStr">
        <is>
          <t>1/2025</t>
        </is>
      </c>
    </row>
    <row r="4358">
      <c r="A4358" t="inlineStr">
        <is>
          <t>Love Cabaret</t>
        </is>
      </c>
      <c r="B4358" t="inlineStr">
        <is>
          <t>2025-01-01</t>
        </is>
      </c>
      <c r="C4358" t="inlineStr">
        <is>
          <t>% sobre Receita Bruta</t>
        </is>
      </c>
      <c r="D4358" s="488" t="n">
        <v>-0.03</v>
      </c>
      <c r="E4358" t="inlineStr">
        <is>
          <t>1/2025</t>
        </is>
      </c>
    </row>
    <row r="4359">
      <c r="A4359" t="inlineStr">
        <is>
          <t>Love Cabaret</t>
        </is>
      </c>
      <c r="B4359" t="inlineStr">
        <is>
          <t>2025-01-01</t>
        </is>
      </c>
      <c r="C4359" t="inlineStr">
        <is>
          <t>Serviços de Terceiros</t>
        </is>
      </c>
      <c r="D4359" s="488" t="n">
        <v>-28931.19</v>
      </c>
      <c r="E4359" t="inlineStr">
        <is>
          <t>1/2025</t>
        </is>
      </c>
    </row>
    <row r="4360">
      <c r="A4360" t="inlineStr">
        <is>
          <t>Love Cabaret</t>
        </is>
      </c>
      <c r="B4360" t="inlineStr">
        <is>
          <t>2025-01-01</t>
        </is>
      </c>
      <c r="C4360" t="inlineStr">
        <is>
          <t>Assessoria Contabil</t>
        </is>
      </c>
      <c r="D4360" s="488" t="n">
        <v>-3414.45</v>
      </c>
      <c r="E4360" t="inlineStr">
        <is>
          <t>1/2025</t>
        </is>
      </c>
    </row>
    <row r="4361">
      <c r="A4361" t="inlineStr">
        <is>
          <t>Love Cabaret</t>
        </is>
      </c>
      <c r="B4361" t="inlineStr">
        <is>
          <t>2025-01-01</t>
        </is>
      </c>
      <c r="C4361" t="inlineStr">
        <is>
          <t>Assessoria RH</t>
        </is>
      </c>
      <c r="D4361" s="488" t="n">
        <v>-100</v>
      </c>
      <c r="E4361" t="inlineStr">
        <is>
          <t>1/2025</t>
        </is>
      </c>
    </row>
    <row r="4362">
      <c r="A4362" t="inlineStr">
        <is>
          <t>Love Cabaret</t>
        </is>
      </c>
      <c r="B4362" t="inlineStr">
        <is>
          <t>2025-01-01</t>
        </is>
      </c>
      <c r="C4362" t="inlineStr">
        <is>
          <t>Assessoria em Geral</t>
        </is>
      </c>
      <c r="D4362" s="488" t="n">
        <v>-2200</v>
      </c>
      <c r="E4362" t="inlineStr">
        <is>
          <t>1/2025</t>
        </is>
      </c>
    </row>
    <row r="4363">
      <c r="A4363" t="inlineStr">
        <is>
          <t>Love Cabaret</t>
        </is>
      </c>
      <c r="B4363" t="inlineStr">
        <is>
          <t>2025-01-01</t>
        </is>
      </c>
      <c r="C4363" t="inlineStr">
        <is>
          <t>Assessoria Financeira</t>
        </is>
      </c>
      <c r="D4363" s="488" t="n">
        <v>0</v>
      </c>
      <c r="E4363" t="inlineStr">
        <is>
          <t>1/2025</t>
        </is>
      </c>
    </row>
    <row r="4364">
      <c r="A4364" t="inlineStr">
        <is>
          <t>Love Cabaret</t>
        </is>
      </c>
      <c r="B4364" t="inlineStr">
        <is>
          <t>2025-01-01</t>
        </is>
      </c>
      <c r="C4364" t="inlineStr">
        <is>
          <t>Assessoria Jurídica</t>
        </is>
      </c>
      <c r="D4364" s="488" t="n">
        <v>-2500</v>
      </c>
      <c r="E4364" t="inlineStr">
        <is>
          <t>1/2025</t>
        </is>
      </c>
    </row>
    <row r="4365">
      <c r="A4365" t="inlineStr">
        <is>
          <t>Love Cabaret</t>
        </is>
      </c>
      <c r="B4365" t="inlineStr">
        <is>
          <t>2025-01-01</t>
        </is>
      </c>
      <c r="C4365" t="inlineStr">
        <is>
          <t>Assessoria de Alimentos e Bebidas</t>
        </is>
      </c>
      <c r="D4365" s="488" t="n">
        <v>-3891.06</v>
      </c>
      <c r="E4365" t="inlineStr">
        <is>
          <t>1/2025</t>
        </is>
      </c>
    </row>
    <row r="4366">
      <c r="A4366" t="inlineStr">
        <is>
          <t>Love Cabaret</t>
        </is>
      </c>
      <c r="B4366" t="inlineStr">
        <is>
          <t>2025-01-01</t>
        </is>
      </c>
      <c r="C4366" t="inlineStr">
        <is>
          <t>Assessoria de Projetos</t>
        </is>
      </c>
      <c r="D4366" s="488" t="n">
        <v>0</v>
      </c>
      <c r="E4366" t="inlineStr">
        <is>
          <t>1/2025</t>
        </is>
      </c>
    </row>
    <row r="4367">
      <c r="A4367" t="inlineStr">
        <is>
          <t>Love Cabaret</t>
        </is>
      </c>
      <c r="B4367" t="inlineStr">
        <is>
          <t>2025-01-01</t>
        </is>
      </c>
      <c r="C4367" t="inlineStr">
        <is>
          <t>Serviços de Segurança</t>
        </is>
      </c>
      <c r="D4367" s="488" t="n">
        <v>-16825.68</v>
      </c>
      <c r="E4367" t="inlineStr">
        <is>
          <t>1/2025</t>
        </is>
      </c>
    </row>
    <row r="4368">
      <c r="A4368" t="inlineStr">
        <is>
          <t>Love Cabaret</t>
        </is>
      </c>
      <c r="B4368" t="inlineStr">
        <is>
          <t>2025-01-01</t>
        </is>
      </c>
      <c r="C4368" t="inlineStr">
        <is>
          <t>Valet/Motoboy</t>
        </is>
      </c>
      <c r="D4368" s="488" t="n">
        <v>0</v>
      </c>
      <c r="E4368" t="inlineStr">
        <is>
          <t>1/2025</t>
        </is>
      </c>
    </row>
    <row r="4369">
      <c r="A4369" t="inlineStr">
        <is>
          <t>Love Cabaret</t>
        </is>
      </c>
      <c r="B4369" t="inlineStr">
        <is>
          <t>2025-01-01</t>
        </is>
      </c>
      <c r="C4369" t="inlineStr">
        <is>
          <t>% sobre Receita Bruta</t>
        </is>
      </c>
      <c r="D4369" s="488" t="n">
        <v>-0.08</v>
      </c>
      <c r="E4369" t="inlineStr">
        <is>
          <t>1/2025</t>
        </is>
      </c>
    </row>
    <row r="4370">
      <c r="A4370" t="inlineStr">
        <is>
          <t>Love Cabaret</t>
        </is>
      </c>
      <c r="B4370" t="inlineStr">
        <is>
          <t>2025-01-01</t>
        </is>
      </c>
      <c r="C4370" t="inlineStr">
        <is>
          <t>Locação de Equipamentos</t>
        </is>
      </c>
      <c r="D4370" s="488" t="n">
        <v>-4937.9</v>
      </c>
      <c r="E4370" t="inlineStr">
        <is>
          <t>1/2025</t>
        </is>
      </c>
    </row>
    <row r="4371">
      <c r="A4371" t="inlineStr">
        <is>
          <t>Love Cabaret</t>
        </is>
      </c>
      <c r="B4371" t="inlineStr">
        <is>
          <t>2025-01-01</t>
        </is>
      </c>
      <c r="C4371" t="inlineStr">
        <is>
          <t>Locações de Equipamentos - Operacionais</t>
        </is>
      </c>
      <c r="D4371" s="488" t="n">
        <v>-4727.9</v>
      </c>
      <c r="E4371" t="inlineStr">
        <is>
          <t>1/2025</t>
        </is>
      </c>
    </row>
    <row r="4372">
      <c r="A4372" t="inlineStr">
        <is>
          <t>Love Cabaret</t>
        </is>
      </c>
      <c r="B4372" t="inlineStr">
        <is>
          <t>2025-01-01</t>
        </is>
      </c>
      <c r="C4372" t="inlineStr">
        <is>
          <t>Locação de Equipamentos - Informatica e TI</t>
        </is>
      </c>
      <c r="D4372" s="488" t="n">
        <v>-210</v>
      </c>
      <c r="E4372" t="inlineStr">
        <is>
          <t>1/2025</t>
        </is>
      </c>
    </row>
    <row r="4373">
      <c r="A4373" t="inlineStr">
        <is>
          <t>Love Cabaret</t>
        </is>
      </c>
      <c r="B4373" t="inlineStr">
        <is>
          <t>2025-01-01</t>
        </is>
      </c>
      <c r="C4373" t="inlineStr">
        <is>
          <t>Locações de Equipamentos - Comunicação e Marketing</t>
        </is>
      </c>
      <c r="D4373" s="488" t="n">
        <v>0</v>
      </c>
      <c r="E4373" t="inlineStr">
        <is>
          <t>1/2025</t>
        </is>
      </c>
    </row>
    <row r="4374">
      <c r="A4374" t="inlineStr">
        <is>
          <t>Love Cabaret</t>
        </is>
      </c>
      <c r="B4374" t="inlineStr">
        <is>
          <t>2025-01-01</t>
        </is>
      </c>
      <c r="C4374" t="inlineStr">
        <is>
          <t>Locação de Utensílios</t>
        </is>
      </c>
      <c r="D4374" s="488" t="n">
        <v>0</v>
      </c>
      <c r="E4374" t="inlineStr">
        <is>
          <t>1/2025</t>
        </is>
      </c>
    </row>
    <row r="4375">
      <c r="A4375" t="inlineStr">
        <is>
          <t>Love Cabaret</t>
        </is>
      </c>
      <c r="B4375" t="inlineStr">
        <is>
          <t>2025-01-01</t>
        </is>
      </c>
      <c r="C4375" t="inlineStr">
        <is>
          <t>% sobre Receita Bruta</t>
        </is>
      </c>
      <c r="D4375" s="488" t="n">
        <v>-0.01</v>
      </c>
      <c r="E4375" t="inlineStr">
        <is>
          <t>1/2025</t>
        </is>
      </c>
    </row>
    <row r="4376">
      <c r="A4376" t="inlineStr">
        <is>
          <t>Love Cabaret</t>
        </is>
      </c>
      <c r="B4376" t="inlineStr">
        <is>
          <t>2025-01-01</t>
        </is>
      </c>
      <c r="C4376" t="inlineStr">
        <is>
          <t>Sistema de Franquias</t>
        </is>
      </c>
      <c r="D4376" s="488" t="n">
        <v>0</v>
      </c>
      <c r="E4376" t="inlineStr">
        <is>
          <t>1/2025</t>
        </is>
      </c>
    </row>
    <row r="4377">
      <c r="A4377" t="inlineStr">
        <is>
          <t>Love Cabaret</t>
        </is>
      </c>
      <c r="B4377" t="inlineStr">
        <is>
          <t>2025-01-01</t>
        </is>
      </c>
      <c r="C4377" t="inlineStr">
        <is>
          <t>Royalties</t>
        </is>
      </c>
      <c r="D4377" s="488" t="n">
        <v>0</v>
      </c>
      <c r="E4377" t="inlineStr">
        <is>
          <t>1/2025</t>
        </is>
      </c>
    </row>
    <row r="4378">
      <c r="A4378" t="inlineStr">
        <is>
          <t>Love Cabaret</t>
        </is>
      </c>
      <c r="B4378" t="inlineStr">
        <is>
          <t>2025-01-01</t>
        </is>
      </c>
      <c r="C4378" t="inlineStr">
        <is>
          <t>Fundo de Propaganda</t>
        </is>
      </c>
      <c r="D4378" s="488" t="n">
        <v>0</v>
      </c>
      <c r="E4378" t="inlineStr">
        <is>
          <t>1/2025</t>
        </is>
      </c>
    </row>
    <row r="4379">
      <c r="A4379" t="inlineStr">
        <is>
          <t>Love Cabaret</t>
        </is>
      </c>
      <c r="B4379" t="inlineStr">
        <is>
          <t>2025-01-01</t>
        </is>
      </c>
      <c r="C4379" t="inlineStr">
        <is>
          <t>Fee Gestão FB</t>
        </is>
      </c>
      <c r="D4379" s="488" t="n">
        <v>0</v>
      </c>
      <c r="E4379" t="inlineStr">
        <is>
          <t>1/2025</t>
        </is>
      </c>
    </row>
    <row r="4380">
      <c r="A4380" t="inlineStr">
        <is>
          <t>Love Cabaret</t>
        </is>
      </c>
      <c r="B4380" t="inlineStr">
        <is>
          <t>2025-01-01</t>
        </is>
      </c>
      <c r="C4380" t="inlineStr">
        <is>
          <t>% sobre Receita Bruta</t>
        </is>
      </c>
      <c r="D4380" s="488" t="n">
        <v>0</v>
      </c>
      <c r="E4380" t="inlineStr">
        <is>
          <t>1/2025</t>
        </is>
      </c>
    </row>
    <row r="4381">
      <c r="A4381" t="inlineStr">
        <is>
          <t>Love Cabaret</t>
        </is>
      </c>
      <c r="B4381" t="inlineStr">
        <is>
          <t>2025-01-01</t>
        </is>
      </c>
      <c r="C4381" t="inlineStr">
        <is>
          <t>TOTAL - DESPESAS OPERATIVAS</t>
        </is>
      </c>
      <c r="D4381" s="488" t="n">
        <v>-279697.69</v>
      </c>
      <c r="E4381" t="inlineStr">
        <is>
          <t>1/2025</t>
        </is>
      </c>
    </row>
    <row r="4382">
      <c r="A4382" t="inlineStr">
        <is>
          <t>Love Cabaret</t>
        </is>
      </c>
      <c r="B4382" t="inlineStr">
        <is>
          <t>2025-01-01</t>
        </is>
      </c>
      <c r="C4382" t="inlineStr">
        <is>
          <t>% sobre Receita Bruta</t>
        </is>
      </c>
      <c r="D4382" s="488" t="n">
        <v>-0.77</v>
      </c>
      <c r="E4382" t="inlineStr">
        <is>
          <t>1/2025</t>
        </is>
      </c>
    </row>
    <row r="4383">
      <c r="A4383" t="inlineStr">
        <is>
          <t>Love Cabaret</t>
        </is>
      </c>
      <c r="B4383" t="inlineStr">
        <is>
          <t>2025-01-01</t>
        </is>
      </c>
      <c r="C4383" t="inlineStr">
        <is>
          <t>EBITDA</t>
        </is>
      </c>
      <c r="D4383" s="488" t="n">
        <v>-96178.71000000001</v>
      </c>
      <c r="E4383" t="inlineStr">
        <is>
          <t>1/2025</t>
        </is>
      </c>
    </row>
    <row r="4384">
      <c r="A4384" t="inlineStr">
        <is>
          <t>Love Cabaret</t>
        </is>
      </c>
      <c r="B4384" t="inlineStr">
        <is>
          <t>2025-01-01</t>
        </is>
      </c>
      <c r="C4384" t="inlineStr">
        <is>
          <t>% sobre Receita Bruta</t>
        </is>
      </c>
      <c r="D4384" s="488" t="n">
        <v>-0.26</v>
      </c>
      <c r="E4384" t="inlineStr">
        <is>
          <t>1/2025</t>
        </is>
      </c>
    </row>
    <row r="4385">
      <c r="A4385" t="inlineStr">
        <is>
          <t>Love Cabaret</t>
        </is>
      </c>
      <c r="B4385" t="inlineStr">
        <is>
          <t>2025-01-01</t>
        </is>
      </c>
      <c r="C4385" t="inlineStr">
        <is>
          <t>(-) Depreciação/Amortização</t>
        </is>
      </c>
      <c r="D4385" s="488" t="n">
        <v>0</v>
      </c>
      <c r="E4385" t="inlineStr">
        <is>
          <t>1/2025</t>
        </is>
      </c>
    </row>
    <row r="4386">
      <c r="A4386" t="inlineStr">
        <is>
          <t>Love Cabaret</t>
        </is>
      </c>
      <c r="B4386" t="inlineStr">
        <is>
          <t>2025-01-01</t>
        </is>
      </c>
      <c r="C4386" t="inlineStr">
        <is>
          <t>EBIT</t>
        </is>
      </c>
      <c r="D4386" s="488" t="n">
        <v>-96178.71000000001</v>
      </c>
      <c r="E4386" t="inlineStr">
        <is>
          <t>1/2025</t>
        </is>
      </c>
    </row>
    <row r="4387">
      <c r="A4387" t="inlineStr">
        <is>
          <t>Love Cabaret</t>
        </is>
      </c>
      <c r="B4387" t="inlineStr">
        <is>
          <t>2025-01-01</t>
        </is>
      </c>
      <c r="C4387" t="inlineStr">
        <is>
          <t>(+/-) Receitas/Despesas Financeiras</t>
        </is>
      </c>
      <c r="D4387" s="488" t="n">
        <v>8846.66</v>
      </c>
      <c r="E4387" t="inlineStr">
        <is>
          <t>1/2025</t>
        </is>
      </c>
    </row>
    <row r="4388">
      <c r="A4388" t="inlineStr">
        <is>
          <t>Love Cabaret</t>
        </is>
      </c>
      <c r="B4388" t="inlineStr">
        <is>
          <t>2025-01-01</t>
        </is>
      </c>
      <c r="C4388" t="inlineStr">
        <is>
          <t>(+) Receitas de Patrocínio</t>
        </is>
      </c>
      <c r="D4388" s="488" t="n">
        <v>770000</v>
      </c>
      <c r="E4388" t="inlineStr">
        <is>
          <t>1/2025</t>
        </is>
      </c>
    </row>
    <row r="4389">
      <c r="A4389" t="inlineStr">
        <is>
          <t>Love Cabaret</t>
        </is>
      </c>
      <c r="B4389" t="inlineStr">
        <is>
          <t>2025-01-01</t>
        </is>
      </c>
      <c r="C4389" t="inlineStr">
        <is>
          <t>(-) Despesas de Patrocínio</t>
        </is>
      </c>
      <c r="D4389" s="488" t="n">
        <v>0</v>
      </c>
      <c r="E4389" t="inlineStr">
        <is>
          <t>1/2025</t>
        </is>
      </c>
    </row>
    <row r="4390">
      <c r="A4390" t="inlineStr">
        <is>
          <t>Love Cabaret</t>
        </is>
      </c>
      <c r="B4390" t="inlineStr">
        <is>
          <t>2025-01-01</t>
        </is>
      </c>
      <c r="C4390" t="inlineStr">
        <is>
          <t>Resultado Antes do IR</t>
        </is>
      </c>
      <c r="D4390" s="488" t="n">
        <v>682667.95</v>
      </c>
      <c r="E4390" t="inlineStr">
        <is>
          <t>1/2025</t>
        </is>
      </c>
    </row>
    <row r="4391">
      <c r="A4391" t="inlineStr">
        <is>
          <t>Love Cabaret</t>
        </is>
      </c>
      <c r="B4391" t="inlineStr">
        <is>
          <t>2025-01-01</t>
        </is>
      </c>
      <c r="C4391" t="inlineStr">
        <is>
          <t>(-) Impostos</t>
        </is>
      </c>
      <c r="D4391" s="488" t="n">
        <v>-9278.280000000001</v>
      </c>
      <c r="E4391" t="inlineStr">
        <is>
          <t>1/2025</t>
        </is>
      </c>
    </row>
    <row r="4392">
      <c r="A4392" t="inlineStr">
        <is>
          <t>Love Cabaret</t>
        </is>
      </c>
      <c r="B4392" t="inlineStr">
        <is>
          <t>2025-01-01</t>
        </is>
      </c>
      <c r="C4392" t="inlineStr">
        <is>
          <t>SIMPLES</t>
        </is>
      </c>
      <c r="D4392" s="488" t="n">
        <v>0</v>
      </c>
      <c r="E4392" t="inlineStr">
        <is>
          <t>1/2025</t>
        </is>
      </c>
    </row>
    <row r="4393">
      <c r="A4393" t="inlineStr">
        <is>
          <t>Love Cabaret</t>
        </is>
      </c>
      <c r="B4393" t="inlineStr">
        <is>
          <t>2025-01-01</t>
        </is>
      </c>
      <c r="C4393" t="inlineStr">
        <is>
          <t>IRPJ</t>
        </is>
      </c>
      <c r="D4393" s="488" t="n">
        <v>-4387.2</v>
      </c>
      <c r="E4393" t="inlineStr">
        <is>
          <t>1/2025</t>
        </is>
      </c>
    </row>
    <row r="4394">
      <c r="A4394" t="inlineStr">
        <is>
          <t>Love Cabaret</t>
        </is>
      </c>
      <c r="B4394" t="inlineStr">
        <is>
          <t>2025-01-01</t>
        </is>
      </c>
      <c r="C4394" t="inlineStr">
        <is>
          <t>IRPJ 10%</t>
        </is>
      </c>
      <c r="D4394" s="488" t="n">
        <v>-942.6</v>
      </c>
      <c r="E4394" t="inlineStr">
        <is>
          <t>1/2025</t>
        </is>
      </c>
    </row>
    <row r="4395">
      <c r="A4395" t="inlineStr">
        <is>
          <t>Love Cabaret</t>
        </is>
      </c>
      <c r="B4395" t="inlineStr">
        <is>
          <t>2025-01-01</t>
        </is>
      </c>
      <c r="C4395" t="inlineStr">
        <is>
          <t>CSLL</t>
        </is>
      </c>
      <c r="D4395" s="488" t="n">
        <v>-3948.48</v>
      </c>
      <c r="E4395" t="inlineStr">
        <is>
          <t>1/2025</t>
        </is>
      </c>
    </row>
    <row r="4396">
      <c r="A4396" t="inlineStr">
        <is>
          <t>Love Cabaret</t>
        </is>
      </c>
      <c r="B4396" t="inlineStr">
        <is>
          <t>2025-01-01</t>
        </is>
      </c>
      <c r="C4396" t="inlineStr">
        <is>
          <t>Resultado Líquido</t>
        </is>
      </c>
      <c r="D4396" s="488" t="n">
        <v>673389.67</v>
      </c>
      <c r="E4396" t="inlineStr">
        <is>
          <t>1/2025</t>
        </is>
      </c>
    </row>
    <row r="4397">
      <c r="A4397" t="inlineStr">
        <is>
          <t>Love Cabaret</t>
        </is>
      </c>
      <c r="B4397" t="inlineStr">
        <is>
          <t>2025-01-01</t>
        </is>
      </c>
      <c r="C4397" t="inlineStr">
        <is>
          <t>% sobre Receita Bruta</t>
        </is>
      </c>
      <c r="D4397" s="488" t="n">
        <v>1.84</v>
      </c>
      <c r="E4397" t="inlineStr">
        <is>
          <t>1/2025</t>
        </is>
      </c>
    </row>
    <row r="4398">
      <c r="A4398" t="inlineStr">
        <is>
          <t>Love Cabaret</t>
        </is>
      </c>
      <c r="B4398" t="inlineStr">
        <is>
          <t>2025-01-01</t>
        </is>
      </c>
      <c r="C4398" t="inlineStr">
        <is>
          <t>(-) CAPEX (Investimentos)</t>
        </is>
      </c>
      <c r="D4398" s="488" t="n">
        <v>-3950</v>
      </c>
      <c r="E4398" t="inlineStr">
        <is>
          <t>1/2025</t>
        </is>
      </c>
    </row>
    <row r="4399">
      <c r="A4399" t="inlineStr">
        <is>
          <t>Love Cabaret</t>
        </is>
      </c>
      <c r="B4399" t="inlineStr">
        <is>
          <t>2025-01-01</t>
        </is>
      </c>
      <c r="C4399" t="inlineStr">
        <is>
          <t>Investimento - Construção - Obra</t>
        </is>
      </c>
      <c r="D4399" s="488" t="n">
        <v>0</v>
      </c>
      <c r="E4399" t="inlineStr">
        <is>
          <t>1/2025</t>
        </is>
      </c>
    </row>
    <row r="4400">
      <c r="A4400" t="inlineStr">
        <is>
          <t>Love Cabaret</t>
        </is>
      </c>
      <c r="B4400" t="inlineStr">
        <is>
          <t>2025-01-01</t>
        </is>
      </c>
      <c r="C4400" t="inlineStr">
        <is>
          <t>Investimento - Equipamentos</t>
        </is>
      </c>
      <c r="D4400" s="488" t="n">
        <v>-3950</v>
      </c>
      <c r="E4400" t="inlineStr">
        <is>
          <t>1/2025</t>
        </is>
      </c>
    </row>
    <row r="4401">
      <c r="A4401" t="inlineStr">
        <is>
          <t>Love Cabaret</t>
        </is>
      </c>
      <c r="B4401" t="inlineStr">
        <is>
          <t>2025-01-01</t>
        </is>
      </c>
      <c r="C4401" t="inlineStr">
        <is>
          <t>Investimento - Utensílios</t>
        </is>
      </c>
      <c r="D4401" s="488" t="n">
        <v>0</v>
      </c>
      <c r="E4401" t="inlineStr">
        <is>
          <t>1/2025</t>
        </is>
      </c>
    </row>
    <row r="4402">
      <c r="A4402" t="inlineStr">
        <is>
          <t>Love Cabaret</t>
        </is>
      </c>
      <c r="B4402" t="inlineStr">
        <is>
          <t>2025-01-01</t>
        </is>
      </c>
      <c r="C4402" t="inlineStr">
        <is>
          <t>Investimento - Mobiliário e Decoração</t>
        </is>
      </c>
      <c r="D4402" s="488" t="n">
        <v>0</v>
      </c>
      <c r="E4402" t="inlineStr">
        <is>
          <t>1/2025</t>
        </is>
      </c>
    </row>
    <row r="4403">
      <c r="A4403" t="inlineStr">
        <is>
          <t>Love Cabaret</t>
        </is>
      </c>
      <c r="B4403" t="inlineStr">
        <is>
          <t>2025-01-01</t>
        </is>
      </c>
      <c r="C4403" t="inlineStr">
        <is>
          <t>Investimento - Projetos</t>
        </is>
      </c>
      <c r="D4403" s="488" t="n">
        <v>0</v>
      </c>
      <c r="E4403" t="inlineStr">
        <is>
          <t>1/2025</t>
        </is>
      </c>
    </row>
    <row r="4404">
      <c r="A4404" t="inlineStr">
        <is>
          <t>Love Cabaret</t>
        </is>
      </c>
      <c r="B4404" t="inlineStr">
        <is>
          <t>2025-01-01</t>
        </is>
      </c>
      <c r="C4404" t="inlineStr">
        <is>
          <t>Investimento - Paisagismo</t>
        </is>
      </c>
      <c r="D4404" s="488" t="n">
        <v>0</v>
      </c>
      <c r="E4404" t="inlineStr">
        <is>
          <t>1/2025</t>
        </is>
      </c>
    </row>
    <row r="4405">
      <c r="A4405" t="inlineStr">
        <is>
          <t>Love Cabaret</t>
        </is>
      </c>
      <c r="B4405" t="inlineStr">
        <is>
          <t>2025-01-01</t>
        </is>
      </c>
      <c r="C4405" t="inlineStr">
        <is>
          <t>Investimento - Sistemas Gerais - Implantação</t>
        </is>
      </c>
      <c r="D4405" s="488" t="n">
        <v>0</v>
      </c>
      <c r="E4405" t="inlineStr">
        <is>
          <t>1/2025</t>
        </is>
      </c>
    </row>
    <row r="4406">
      <c r="A4406" t="inlineStr">
        <is>
          <t>Love Cabaret</t>
        </is>
      </c>
      <c r="B4406" t="inlineStr">
        <is>
          <t>2025-01-01</t>
        </is>
      </c>
      <c r="C4406" t="inlineStr">
        <is>
          <t>Investimento - Marketing</t>
        </is>
      </c>
      <c r="D4406" s="488" t="n">
        <v>0</v>
      </c>
      <c r="E4406" t="inlineStr">
        <is>
          <t>1/2025</t>
        </is>
      </c>
    </row>
    <row r="4407">
      <c r="A4407" t="inlineStr">
        <is>
          <t>Love Cabaret</t>
        </is>
      </c>
      <c r="B4407" t="inlineStr">
        <is>
          <t>2025-01-01</t>
        </is>
      </c>
      <c r="C4407" t="inlineStr">
        <is>
          <t>Investimento - Uniformes</t>
        </is>
      </c>
      <c r="D4407" s="488" t="n">
        <v>0</v>
      </c>
      <c r="E4407" t="inlineStr">
        <is>
          <t>1/2025</t>
        </is>
      </c>
    </row>
    <row r="4408">
      <c r="A4408" t="inlineStr">
        <is>
          <t>Love Cabaret</t>
        </is>
      </c>
      <c r="B4408" t="inlineStr">
        <is>
          <t>2025-01-01</t>
        </is>
      </c>
      <c r="C4408" t="inlineStr">
        <is>
          <t>Investimento - Despesas pré-operacionais</t>
        </is>
      </c>
      <c r="D4408" s="488" t="n">
        <v>0</v>
      </c>
      <c r="E4408" t="inlineStr">
        <is>
          <t>1/2025</t>
        </is>
      </c>
    </row>
    <row r="4409">
      <c r="A4409" t="inlineStr">
        <is>
          <t>Love Cabaret</t>
        </is>
      </c>
      <c r="B4409" t="inlineStr">
        <is>
          <t>2025-01-01</t>
        </is>
      </c>
      <c r="C4409" t="inlineStr">
        <is>
          <t>Investimento - Taxa de Licença</t>
        </is>
      </c>
      <c r="D4409" s="488" t="n">
        <v>0</v>
      </c>
      <c r="E4409" t="inlineStr">
        <is>
          <t>1/2025</t>
        </is>
      </c>
    </row>
    <row r="4410">
      <c r="A4410" t="inlineStr">
        <is>
          <t>Love Cabaret</t>
        </is>
      </c>
      <c r="B4410" t="inlineStr">
        <is>
          <t>2025-01-01</t>
        </is>
      </c>
      <c r="C4410" t="inlineStr">
        <is>
          <t>Investimento - Outros luvas</t>
        </is>
      </c>
      <c r="D4410" s="488" t="n">
        <v>0</v>
      </c>
      <c r="E4410" t="inlineStr">
        <is>
          <t>1/2025</t>
        </is>
      </c>
    </row>
    <row r="4411">
      <c r="A4411" t="inlineStr">
        <is>
          <t>Love Cabaret</t>
        </is>
      </c>
      <c r="B4411" t="inlineStr">
        <is>
          <t>2025-01-01</t>
        </is>
      </c>
      <c r="C4411" t="inlineStr">
        <is>
          <t>Investimento - Ativos AMBEV</t>
        </is>
      </c>
      <c r="D4411" s="488" t="n">
        <v>0</v>
      </c>
      <c r="E4411" t="inlineStr">
        <is>
          <t>1/2025</t>
        </is>
      </c>
    </row>
    <row r="4412">
      <c r="A4412" t="inlineStr">
        <is>
          <t>Love Cabaret</t>
        </is>
      </c>
      <c r="B4412" t="inlineStr">
        <is>
          <t>2025-01-01</t>
        </is>
      </c>
      <c r="C4412" t="inlineStr">
        <is>
          <t>Investimento - Estrutura Chopp - Balcão</t>
        </is>
      </c>
      <c r="D4412" s="488" t="n">
        <v>0</v>
      </c>
      <c r="E4412" t="inlineStr">
        <is>
          <t>1/2025</t>
        </is>
      </c>
    </row>
    <row r="4413">
      <c r="A4413" t="inlineStr">
        <is>
          <t>Love Cabaret</t>
        </is>
      </c>
      <c r="B4413" t="inlineStr">
        <is>
          <t>2025-01-01</t>
        </is>
      </c>
      <c r="C4413" t="inlineStr">
        <is>
          <t>Investimento - Estrutura Chopp - Camara Refrigerada</t>
        </is>
      </c>
      <c r="D4413" s="488" t="n">
        <v>0</v>
      </c>
      <c r="E4413" t="inlineStr">
        <is>
          <t>1/2025</t>
        </is>
      </c>
    </row>
    <row r="4414">
      <c r="A4414" t="inlineStr">
        <is>
          <t>Love Cabaret</t>
        </is>
      </c>
      <c r="B4414" t="inlineStr">
        <is>
          <t>2025-01-01</t>
        </is>
      </c>
      <c r="C4414" t="inlineStr">
        <is>
          <t>Investimento - Estrutura Chopp - Chopeira</t>
        </is>
      </c>
      <c r="D4414" s="488" t="n">
        <v>0</v>
      </c>
      <c r="E4414" t="inlineStr">
        <is>
          <t>1/2025</t>
        </is>
      </c>
    </row>
    <row r="4415">
      <c r="A4415" t="inlineStr">
        <is>
          <t>Love Cabaret</t>
        </is>
      </c>
      <c r="B4415" t="inlineStr">
        <is>
          <t>2025-01-01</t>
        </is>
      </c>
      <c r="C4415" t="inlineStr">
        <is>
          <t>(+/-) Outras variações no fluxo de caixa</t>
        </is>
      </c>
      <c r="D4415" s="488" t="n">
        <v>-3454.84</v>
      </c>
      <c r="E4415" t="inlineStr">
        <is>
          <t>1/2025</t>
        </is>
      </c>
    </row>
    <row r="4416">
      <c r="A4416" t="inlineStr">
        <is>
          <t>Love Cabaret</t>
        </is>
      </c>
      <c r="B4416" t="inlineStr">
        <is>
          <t>2025-01-01</t>
        </is>
      </c>
      <c r="C4416" t="inlineStr">
        <is>
          <t>Remuneração Variável</t>
        </is>
      </c>
      <c r="D4416" s="488" t="n">
        <v>0</v>
      </c>
      <c r="E4416" t="inlineStr">
        <is>
          <t>1/2025</t>
        </is>
      </c>
    </row>
    <row r="4417">
      <c r="A4417" t="inlineStr">
        <is>
          <t>Love Cabaret</t>
        </is>
      </c>
      <c r="B4417" t="inlineStr">
        <is>
          <t>2025-01-01</t>
        </is>
      </c>
      <c r="C4417" t="inlineStr">
        <is>
          <t>Dividendos</t>
        </is>
      </c>
      <c r="D4417" s="488" t="n">
        <v>0</v>
      </c>
      <c r="E4417" t="inlineStr">
        <is>
          <t>1/2025</t>
        </is>
      </c>
    </row>
    <row r="4418">
      <c r="A4418" t="inlineStr">
        <is>
          <t>Love Cabaret</t>
        </is>
      </c>
      <c r="B4418" t="inlineStr">
        <is>
          <t>2025-01-01</t>
        </is>
      </c>
      <c r="C4418" t="inlineStr">
        <is>
          <t>Endividamento Geral</t>
        </is>
      </c>
      <c r="D4418" s="488" t="n">
        <v>-3454.84</v>
      </c>
      <c r="E4418" t="inlineStr">
        <is>
          <t>1/2025</t>
        </is>
      </c>
    </row>
    <row r="4419">
      <c r="A4419" t="inlineStr">
        <is>
          <t>Love Cabaret</t>
        </is>
      </c>
      <c r="B4419" t="inlineStr">
        <is>
          <t>2025-01-01</t>
        </is>
      </c>
      <c r="C4419" t="inlineStr">
        <is>
          <t>Processo Judicial</t>
        </is>
      </c>
      <c r="D4419" s="488" t="n">
        <v>0</v>
      </c>
      <c r="E4419" t="inlineStr">
        <is>
          <t>1/2025</t>
        </is>
      </c>
    </row>
    <row r="4420">
      <c r="A4420" t="inlineStr">
        <is>
          <t>Love Cabaret</t>
        </is>
      </c>
      <c r="B4420" t="inlineStr">
        <is>
          <t>2025-01-01</t>
        </is>
      </c>
      <c r="C4420" t="inlineStr">
        <is>
          <t>Processo Civil</t>
        </is>
      </c>
      <c r="D4420" s="488" t="n">
        <v>0</v>
      </c>
      <c r="E4420" t="inlineStr">
        <is>
          <t>1/2025</t>
        </is>
      </c>
    </row>
    <row r="4421">
      <c r="A4421" t="inlineStr">
        <is>
          <t>Love Cabaret</t>
        </is>
      </c>
      <c r="B4421" t="inlineStr">
        <is>
          <t>2025-01-01</t>
        </is>
      </c>
      <c r="C4421" t="inlineStr">
        <is>
          <t>Recurso Processual</t>
        </is>
      </c>
      <c r="D4421" s="488" t="n">
        <v>0</v>
      </c>
      <c r="E4421" t="inlineStr">
        <is>
          <t>1/2025</t>
        </is>
      </c>
    </row>
    <row r="4422">
      <c r="A4422" t="inlineStr">
        <is>
          <t>Love Cabaret</t>
        </is>
      </c>
      <c r="B4422" t="inlineStr">
        <is>
          <t>2025-01-01</t>
        </is>
      </c>
      <c r="C4422" t="inlineStr">
        <is>
          <t>Empréstimos Gerais</t>
        </is>
      </c>
      <c r="D4422" s="488" t="n">
        <v>0</v>
      </c>
      <c r="E4422" t="inlineStr">
        <is>
          <t>1/2025</t>
        </is>
      </c>
    </row>
    <row r="4423">
      <c r="A4423" t="inlineStr">
        <is>
          <t>Love Cabaret</t>
        </is>
      </c>
      <c r="B4423" t="inlineStr">
        <is>
          <t>2025-01-01</t>
        </is>
      </c>
      <c r="C4423" t="inlineStr">
        <is>
          <t>Total - Variações s/ Resultado Líquido</t>
        </is>
      </c>
      <c r="D4423" s="488" t="n">
        <v>-7404.84</v>
      </c>
      <c r="E4423" t="inlineStr">
        <is>
          <t>1/2025</t>
        </is>
      </c>
    </row>
    <row r="4424">
      <c r="A4424" t="inlineStr">
        <is>
          <t>Love Cabaret</t>
        </is>
      </c>
      <c r="B4424" t="inlineStr">
        <is>
          <t>2025-01-01</t>
        </is>
      </c>
      <c r="C4424" t="inlineStr">
        <is>
          <t>FCF</t>
        </is>
      </c>
      <c r="D4424" s="488" t="n">
        <v>665984.83</v>
      </c>
      <c r="E4424" t="inlineStr">
        <is>
          <t>1/2025</t>
        </is>
      </c>
    </row>
    <row r="4425">
      <c r="A4425" t="inlineStr">
        <is>
          <t>Love Cabaret</t>
        </is>
      </c>
      <c r="B4425" t="inlineStr">
        <is>
          <t>2025-01-01</t>
        </is>
      </c>
      <c r="C4425" t="inlineStr">
        <is>
          <t>Saldo Operacional</t>
        </is>
      </c>
      <c r="D4425" s="488" t="n">
        <v>665984.83</v>
      </c>
      <c r="E4425" t="inlineStr">
        <is>
          <t>1/2025</t>
        </is>
      </c>
    </row>
    <row r="4426">
      <c r="A4426" t="inlineStr">
        <is>
          <t>Love Cabaret</t>
        </is>
      </c>
      <c r="B4426" t="inlineStr">
        <is>
          <t>2025-02-01</t>
        </is>
      </c>
      <c r="C4426" t="inlineStr">
        <is>
          <t>FATURAMENTO BRUTO</t>
        </is>
      </c>
      <c r="D4426" s="488" t="n">
        <v>344669.64</v>
      </c>
      <c r="E4426" t="inlineStr">
        <is>
          <t>2/2025</t>
        </is>
      </c>
    </row>
    <row r="4427">
      <c r="A4427" t="inlineStr">
        <is>
          <t>Love Cabaret</t>
        </is>
      </c>
      <c r="B4427" t="inlineStr">
        <is>
          <t>2025-02-01</t>
        </is>
      </c>
      <c r="C4427" t="inlineStr">
        <is>
          <t>Alimentação</t>
        </is>
      </c>
      <c r="D4427" s="488" t="n">
        <v>55209</v>
      </c>
      <c r="E4427" t="inlineStr">
        <is>
          <t>2/2025</t>
        </is>
      </c>
    </row>
    <row r="4428">
      <c r="A4428" t="inlineStr">
        <is>
          <t>Love Cabaret</t>
        </is>
      </c>
      <c r="B4428" t="inlineStr">
        <is>
          <t>2025-02-01</t>
        </is>
      </c>
      <c r="C4428" t="inlineStr">
        <is>
          <t>Bebida</t>
        </is>
      </c>
      <c r="D4428" s="488" t="n">
        <v>132296.8</v>
      </c>
      <c r="E4428" t="inlineStr">
        <is>
          <t>2/2025</t>
        </is>
      </c>
    </row>
    <row r="4429">
      <c r="A4429" t="inlineStr">
        <is>
          <t>Love Cabaret</t>
        </is>
      </c>
      <c r="B4429" t="inlineStr">
        <is>
          <t>2025-02-01</t>
        </is>
      </c>
      <c r="C4429" t="inlineStr">
        <is>
          <t>Artístico (couvert/shows)</t>
        </is>
      </c>
      <c r="D4429" s="488" t="n">
        <v>92502.03999999999</v>
      </c>
      <c r="E4429" t="inlineStr">
        <is>
          <t>2/2025</t>
        </is>
      </c>
    </row>
    <row r="4430">
      <c r="A4430" t="inlineStr">
        <is>
          <t>Love Cabaret</t>
        </is>
      </c>
      <c r="B4430" t="inlineStr">
        <is>
          <t>2025-02-01</t>
        </is>
      </c>
      <c r="C4430" t="inlineStr">
        <is>
          <t>Gifts</t>
        </is>
      </c>
      <c r="D4430" s="488" t="n">
        <v>799</v>
      </c>
      <c r="E4430" t="inlineStr">
        <is>
          <t>2/2025</t>
        </is>
      </c>
    </row>
    <row r="4431">
      <c r="A4431" t="inlineStr">
        <is>
          <t>Love Cabaret</t>
        </is>
      </c>
      <c r="B4431" t="inlineStr">
        <is>
          <t>2025-02-01</t>
        </is>
      </c>
      <c r="C4431" t="inlineStr">
        <is>
          <t>Serviço</t>
        </is>
      </c>
      <c r="D4431" s="488" t="n">
        <v>23970.46</v>
      </c>
      <c r="E4431" t="inlineStr">
        <is>
          <t>2/2025</t>
        </is>
      </c>
    </row>
    <row r="4432">
      <c r="A4432" t="inlineStr">
        <is>
          <t>Love Cabaret</t>
        </is>
      </c>
      <c r="B4432" t="inlineStr">
        <is>
          <t>2025-02-01</t>
        </is>
      </c>
      <c r="C4432" t="inlineStr">
        <is>
          <t>Eventos A&amp;B</t>
        </is>
      </c>
      <c r="D4432" s="488" t="n">
        <v>0</v>
      </c>
      <c r="E4432" t="inlineStr">
        <is>
          <t>2/2025</t>
        </is>
      </c>
    </row>
    <row r="4433">
      <c r="A4433" t="inlineStr">
        <is>
          <t>Love Cabaret</t>
        </is>
      </c>
      <c r="B4433" t="inlineStr">
        <is>
          <t>2025-02-01</t>
        </is>
      </c>
      <c r="C4433" t="inlineStr">
        <is>
          <t>Eventos Couvert</t>
        </is>
      </c>
      <c r="D4433" s="488" t="n">
        <v>0</v>
      </c>
      <c r="E4433" t="inlineStr">
        <is>
          <t>2/2025</t>
        </is>
      </c>
    </row>
    <row r="4434">
      <c r="A4434" t="inlineStr">
        <is>
          <t>Love Cabaret</t>
        </is>
      </c>
      <c r="B4434" t="inlineStr">
        <is>
          <t>2025-02-01</t>
        </is>
      </c>
      <c r="C4434" t="inlineStr">
        <is>
          <t>Eventos Locações</t>
        </is>
      </c>
      <c r="D4434" s="488" t="n">
        <v>0</v>
      </c>
      <c r="E4434" t="inlineStr">
        <is>
          <t>2/2025</t>
        </is>
      </c>
    </row>
    <row r="4435">
      <c r="A4435" t="inlineStr">
        <is>
          <t>Love Cabaret</t>
        </is>
      </c>
      <c r="B4435" t="inlineStr">
        <is>
          <t>2025-02-01</t>
        </is>
      </c>
      <c r="C4435" t="inlineStr">
        <is>
          <t>Eventos Rebate Fornecedores</t>
        </is>
      </c>
      <c r="D4435" s="488" t="n">
        <v>0</v>
      </c>
      <c r="E4435" t="inlineStr">
        <is>
          <t>2/2025</t>
        </is>
      </c>
    </row>
    <row r="4436">
      <c r="A4436" t="inlineStr">
        <is>
          <t>Love Cabaret</t>
        </is>
      </c>
      <c r="B4436" t="inlineStr">
        <is>
          <t>2025-02-01</t>
        </is>
      </c>
      <c r="C4436" t="inlineStr">
        <is>
          <t>Delivery</t>
        </is>
      </c>
      <c r="D4436" s="488" t="n">
        <v>0</v>
      </c>
      <c r="E4436" t="inlineStr">
        <is>
          <t>2/2025</t>
        </is>
      </c>
    </row>
    <row r="4437">
      <c r="A4437" t="inlineStr">
        <is>
          <t>Love Cabaret</t>
        </is>
      </c>
      <c r="B4437" t="inlineStr">
        <is>
          <t>2025-02-01</t>
        </is>
      </c>
      <c r="C4437" t="inlineStr">
        <is>
          <t>Outras Receitas</t>
        </is>
      </c>
      <c r="D4437" s="488" t="n">
        <v>39892.34</v>
      </c>
      <c r="E4437" t="inlineStr">
        <is>
          <t>2/2025</t>
        </is>
      </c>
    </row>
    <row r="4438">
      <c r="A4438" t="inlineStr">
        <is>
          <t>Love Cabaret</t>
        </is>
      </c>
      <c r="B4438" t="inlineStr">
        <is>
          <t>2025-02-01</t>
        </is>
      </c>
      <c r="C4438" t="inlineStr">
        <is>
          <t>(-) Desconto sobre Venda</t>
        </is>
      </c>
      <c r="D4438" s="488" t="n">
        <v>-14795.25</v>
      </c>
      <c r="E4438" t="inlineStr">
        <is>
          <t>2/2025</t>
        </is>
      </c>
    </row>
    <row r="4439">
      <c r="A4439" t="inlineStr">
        <is>
          <t>Love Cabaret</t>
        </is>
      </c>
      <c r="B4439" t="inlineStr">
        <is>
          <t>2025-02-01</t>
        </is>
      </c>
      <c r="C4439" t="inlineStr">
        <is>
          <t>Descontos - Operação</t>
        </is>
      </c>
      <c r="D4439" s="488" t="n">
        <v>-10497.75</v>
      </c>
      <c r="E4439" t="inlineStr">
        <is>
          <t>2/2025</t>
        </is>
      </c>
    </row>
    <row r="4440">
      <c r="A4440" t="inlineStr">
        <is>
          <t>Love Cabaret</t>
        </is>
      </c>
      <c r="B4440" t="inlineStr">
        <is>
          <t>2025-02-01</t>
        </is>
      </c>
      <c r="C4440" t="inlineStr">
        <is>
          <t>Desconto - Alimentação Escritório</t>
        </is>
      </c>
      <c r="D4440" s="488" t="n">
        <v>-2249.53</v>
      </c>
      <c r="E4440" t="inlineStr">
        <is>
          <t>2/2025</t>
        </is>
      </c>
    </row>
    <row r="4441">
      <c r="A4441" t="inlineStr">
        <is>
          <t>Love Cabaret</t>
        </is>
      </c>
      <c r="B4441" t="inlineStr">
        <is>
          <t>2025-02-01</t>
        </is>
      </c>
      <c r="C4441" t="inlineStr">
        <is>
          <t>Descontos - Marketing</t>
        </is>
      </c>
      <c r="D4441" s="488" t="n">
        <v>-2047.97</v>
      </c>
      <c r="E4441" t="inlineStr">
        <is>
          <t>2/2025</t>
        </is>
      </c>
    </row>
    <row r="4442">
      <c r="A4442" t="inlineStr">
        <is>
          <t>Love Cabaret</t>
        </is>
      </c>
      <c r="B4442" t="inlineStr">
        <is>
          <t>2025-02-01</t>
        </is>
      </c>
      <c r="C4442" t="inlineStr">
        <is>
          <t>% sobre Receita Bruta</t>
        </is>
      </c>
      <c r="D4442" s="488" t="n">
        <v>-0.04</v>
      </c>
      <c r="E4442" t="inlineStr">
        <is>
          <t>2/2025</t>
        </is>
      </c>
    </row>
    <row r="4443">
      <c r="A4443" t="inlineStr">
        <is>
          <t>Love Cabaret</t>
        </is>
      </c>
      <c r="B4443" t="inlineStr">
        <is>
          <t>2025-02-01</t>
        </is>
      </c>
      <c r="C4443" t="inlineStr">
        <is>
          <t>(-) Impostos sobre Venda</t>
        </is>
      </c>
      <c r="D4443" s="488" t="n">
        <v>-19255.11</v>
      </c>
      <c r="E4443" t="inlineStr">
        <is>
          <t>2/2025</t>
        </is>
      </c>
    </row>
    <row r="4444">
      <c r="A4444" t="inlineStr">
        <is>
          <t>Love Cabaret</t>
        </is>
      </c>
      <c r="B4444" t="inlineStr">
        <is>
          <t>2025-02-01</t>
        </is>
      </c>
      <c r="C4444" t="inlineStr">
        <is>
          <t>PIS / COFINS</t>
        </is>
      </c>
      <c r="D4444" s="488" t="n">
        <v>-12040.42</v>
      </c>
      <c r="E4444" t="inlineStr">
        <is>
          <t>2/2025</t>
        </is>
      </c>
    </row>
    <row r="4445">
      <c r="A4445" t="inlineStr">
        <is>
          <t>Love Cabaret</t>
        </is>
      </c>
      <c r="B4445" t="inlineStr">
        <is>
          <t>2025-02-01</t>
        </is>
      </c>
      <c r="C4445" t="inlineStr">
        <is>
          <t>ICMS</t>
        </is>
      </c>
      <c r="D4445" s="488" t="n">
        <v>-7214.69</v>
      </c>
      <c r="E4445" t="inlineStr">
        <is>
          <t>2/2025</t>
        </is>
      </c>
    </row>
    <row r="4446">
      <c r="A4446" t="inlineStr">
        <is>
          <t>Love Cabaret</t>
        </is>
      </c>
      <c r="B4446" t="inlineStr">
        <is>
          <t>2025-02-01</t>
        </is>
      </c>
      <c r="C4446" t="inlineStr">
        <is>
          <t>ISS</t>
        </is>
      </c>
      <c r="D4446" s="488" t="n">
        <v>0</v>
      </c>
      <c r="E4446" t="inlineStr">
        <is>
          <t>2/2025</t>
        </is>
      </c>
    </row>
    <row r="4447">
      <c r="A4447" t="inlineStr">
        <is>
          <t>Love Cabaret</t>
        </is>
      </c>
      <c r="B4447" t="inlineStr">
        <is>
          <t>2025-02-01</t>
        </is>
      </c>
      <c r="C4447" t="inlineStr">
        <is>
          <t>RECEITA LÍQUIDA</t>
        </is>
      </c>
      <c r="D4447" s="488" t="n">
        <v>310619.29</v>
      </c>
      <c r="E4447" t="inlineStr">
        <is>
          <t>2/2025</t>
        </is>
      </c>
    </row>
    <row r="4448">
      <c r="A4448" t="inlineStr">
        <is>
          <t>Love Cabaret</t>
        </is>
      </c>
      <c r="B4448" t="inlineStr">
        <is>
          <t>2025-02-01</t>
        </is>
      </c>
      <c r="C4448" t="inlineStr">
        <is>
          <t>(-) Custo Mercadoria Vendida</t>
        </is>
      </c>
      <c r="D4448" s="488" t="n">
        <v>-53718.7</v>
      </c>
      <c r="E4448" t="inlineStr">
        <is>
          <t>2/2025</t>
        </is>
      </c>
    </row>
    <row r="4449">
      <c r="A4449" t="inlineStr">
        <is>
          <t>Love Cabaret</t>
        </is>
      </c>
      <c r="B4449" t="inlineStr">
        <is>
          <t>2025-02-01</t>
        </is>
      </c>
      <c r="C4449" t="inlineStr">
        <is>
          <t>Alimentação D</t>
        </is>
      </c>
      <c r="D4449" s="488" t="n">
        <v>-25131.89</v>
      </c>
      <c r="E4449" t="inlineStr">
        <is>
          <t>2/2025</t>
        </is>
      </c>
    </row>
    <row r="4450">
      <c r="A4450" t="inlineStr">
        <is>
          <t>Love Cabaret</t>
        </is>
      </c>
      <c r="B4450" t="inlineStr">
        <is>
          <t>2025-02-01</t>
        </is>
      </c>
      <c r="C4450" t="inlineStr">
        <is>
          <t>Bebida D</t>
        </is>
      </c>
      <c r="D4450" s="488" t="n">
        <v>-28586.81</v>
      </c>
      <c r="E4450" t="inlineStr">
        <is>
          <t>2/2025</t>
        </is>
      </c>
    </row>
    <row r="4451">
      <c r="A4451" t="inlineStr">
        <is>
          <t>Love Cabaret</t>
        </is>
      </c>
      <c r="B4451" t="inlineStr">
        <is>
          <t>2025-02-01</t>
        </is>
      </c>
      <c r="C4451" t="inlineStr">
        <is>
          <t>Embalagens</t>
        </is>
      </c>
      <c r="D4451" s="488" t="n">
        <v>0</v>
      </c>
      <c r="E4451" t="inlineStr">
        <is>
          <t>2/2025</t>
        </is>
      </c>
    </row>
    <row r="4452">
      <c r="A4452" t="inlineStr">
        <is>
          <t>Love Cabaret</t>
        </is>
      </c>
      <c r="B4452" t="inlineStr">
        <is>
          <t>2025-02-01</t>
        </is>
      </c>
      <c r="C4452" t="inlineStr">
        <is>
          <t>Eventos A&amp;B</t>
        </is>
      </c>
      <c r="D4452" s="488" t="n">
        <v>0</v>
      </c>
      <c r="E4452" t="inlineStr">
        <is>
          <t>2/2025</t>
        </is>
      </c>
    </row>
    <row r="4453">
      <c r="A4453" t="inlineStr">
        <is>
          <t>Love Cabaret</t>
        </is>
      </c>
      <c r="B4453" t="inlineStr">
        <is>
          <t>2025-02-01</t>
        </is>
      </c>
      <c r="C4453" t="inlineStr">
        <is>
          <t>% sobre Receita Bruta de A&amp;B</t>
        </is>
      </c>
      <c r="D4453" s="488" t="n">
        <v>-0.29</v>
      </c>
      <c r="E4453" t="inlineStr">
        <is>
          <t>2/2025</t>
        </is>
      </c>
    </row>
    <row r="4454">
      <c r="A4454" t="inlineStr">
        <is>
          <t>Love Cabaret</t>
        </is>
      </c>
      <c r="B4454" t="inlineStr">
        <is>
          <t>2025-02-01</t>
        </is>
      </c>
      <c r="C4454" t="inlineStr">
        <is>
          <t>% sobre Receita Líquida</t>
        </is>
      </c>
      <c r="D4454" s="488" t="n">
        <v>-0.17</v>
      </c>
      <c r="E4454" t="inlineStr">
        <is>
          <t>2/2025</t>
        </is>
      </c>
    </row>
    <row r="4455">
      <c r="A4455" t="inlineStr">
        <is>
          <t>Love Cabaret</t>
        </is>
      </c>
      <c r="B4455" t="inlineStr">
        <is>
          <t>2025-02-01</t>
        </is>
      </c>
      <c r="C4455" t="inlineStr">
        <is>
          <t>(-) Custos Artístico Geral</t>
        </is>
      </c>
      <c r="D4455" s="488" t="n">
        <v>-86880.77</v>
      </c>
      <c r="E4455" t="inlineStr">
        <is>
          <t>2/2025</t>
        </is>
      </c>
    </row>
    <row r="4456">
      <c r="A4456" t="inlineStr">
        <is>
          <t>Love Cabaret</t>
        </is>
      </c>
      <c r="B4456" t="inlineStr">
        <is>
          <t>2025-02-01</t>
        </is>
      </c>
      <c r="C4456" t="inlineStr">
        <is>
          <t>Custos Artístico</t>
        </is>
      </c>
      <c r="D4456" s="488" t="n">
        <v>-55935.77</v>
      </c>
      <c r="E4456" t="inlineStr">
        <is>
          <t>2/2025</t>
        </is>
      </c>
    </row>
    <row r="4457">
      <c r="A4457" t="inlineStr">
        <is>
          <t>Love Cabaret</t>
        </is>
      </c>
      <c r="B4457" t="inlineStr">
        <is>
          <t>2025-02-01</t>
        </is>
      </c>
      <c r="C4457" t="inlineStr">
        <is>
          <t>Cachê de Músicos e Artistas</t>
        </is>
      </c>
      <c r="D4457" s="488" t="n">
        <v>-52419.8</v>
      </c>
      <c r="E4457" t="inlineStr">
        <is>
          <t>2/2025</t>
        </is>
      </c>
    </row>
    <row r="4458">
      <c r="A4458" t="inlineStr">
        <is>
          <t>Love Cabaret</t>
        </is>
      </c>
      <c r="B4458" t="inlineStr">
        <is>
          <t>2025-02-01</t>
        </is>
      </c>
      <c r="C4458" t="inlineStr">
        <is>
          <t>Alimentação e Transporte</t>
        </is>
      </c>
      <c r="D4458" s="488" t="n">
        <v>-2713.47</v>
      </c>
      <c r="E4458" t="inlineStr">
        <is>
          <t>2/2025</t>
        </is>
      </c>
    </row>
    <row r="4459">
      <c r="A4459" t="inlineStr">
        <is>
          <t>Love Cabaret</t>
        </is>
      </c>
      <c r="B4459" t="inlineStr">
        <is>
          <t>2025-02-01</t>
        </is>
      </c>
      <c r="C4459" t="inlineStr">
        <is>
          <t>Viagens e Estadias</t>
        </is>
      </c>
      <c r="D4459" s="488" t="n">
        <v>0</v>
      </c>
      <c r="E4459" t="inlineStr">
        <is>
          <t>2/2025</t>
        </is>
      </c>
    </row>
    <row r="4460">
      <c r="A4460" t="inlineStr">
        <is>
          <t>Love Cabaret</t>
        </is>
      </c>
      <c r="B4460" t="inlineStr">
        <is>
          <t>2025-02-01</t>
        </is>
      </c>
      <c r="C4460" t="inlineStr">
        <is>
          <t>Taxas e Licenças - Artístico</t>
        </is>
      </c>
      <c r="D4460" s="488" t="n">
        <v>-802.5</v>
      </c>
      <c r="E4460" t="inlineStr">
        <is>
          <t>2/2025</t>
        </is>
      </c>
    </row>
    <row r="4461">
      <c r="A4461" t="inlineStr">
        <is>
          <t>Love Cabaret</t>
        </is>
      </c>
      <c r="B4461" t="inlineStr">
        <is>
          <t>2025-02-01</t>
        </is>
      </c>
      <c r="C4461" t="inlineStr">
        <is>
          <t>MDO Terceirizada - Artístico</t>
        </is>
      </c>
      <c r="D4461" s="488" t="n">
        <v>0</v>
      </c>
      <c r="E4461" t="inlineStr">
        <is>
          <t>2/2025</t>
        </is>
      </c>
    </row>
    <row r="4462">
      <c r="A4462" t="inlineStr">
        <is>
          <t>Love Cabaret</t>
        </is>
      </c>
      <c r="B4462" t="inlineStr">
        <is>
          <t>2025-02-01</t>
        </is>
      </c>
      <c r="C4462" t="inlineStr">
        <is>
          <t>Custos Ténico de Som</t>
        </is>
      </c>
      <c r="D4462" s="488" t="n">
        <v>-30945</v>
      </c>
      <c r="E4462" t="inlineStr">
        <is>
          <t>2/2025</t>
        </is>
      </c>
    </row>
    <row r="4463">
      <c r="A4463" t="inlineStr">
        <is>
          <t>Love Cabaret</t>
        </is>
      </c>
      <c r="B4463" t="inlineStr">
        <is>
          <t>2025-02-01</t>
        </is>
      </c>
      <c r="C4463" t="inlineStr">
        <is>
          <t>Técnico de Som / Luz</t>
        </is>
      </c>
      <c r="D4463" s="488" t="n">
        <v>-24945</v>
      </c>
      <c r="E4463" t="inlineStr">
        <is>
          <t>2/2025</t>
        </is>
      </c>
    </row>
    <row r="4464">
      <c r="A4464" t="inlineStr">
        <is>
          <t>Love Cabaret</t>
        </is>
      </c>
      <c r="B4464" t="inlineStr">
        <is>
          <t>2025-02-01</t>
        </is>
      </c>
      <c r="C4464" t="inlineStr">
        <is>
          <t>Locação de Equipamentos Fixo</t>
        </is>
      </c>
      <c r="D4464" s="488" t="n">
        <v>-6000</v>
      </c>
      <c r="E4464" t="inlineStr">
        <is>
          <t>2/2025</t>
        </is>
      </c>
    </row>
    <row r="4465">
      <c r="A4465" t="inlineStr">
        <is>
          <t>Love Cabaret</t>
        </is>
      </c>
      <c r="B4465" t="inlineStr">
        <is>
          <t>2025-02-01</t>
        </is>
      </c>
      <c r="C4465" t="inlineStr">
        <is>
          <t>Locação de Equipamentos Variável</t>
        </is>
      </c>
      <c r="D4465" s="488" t="n">
        <v>0</v>
      </c>
      <c r="E4465" t="inlineStr">
        <is>
          <t>2/2025</t>
        </is>
      </c>
    </row>
    <row r="4466">
      <c r="A4466" t="inlineStr">
        <is>
          <t>Love Cabaret</t>
        </is>
      </c>
      <c r="B4466" t="inlineStr">
        <is>
          <t>2025-02-01</t>
        </is>
      </c>
      <c r="C4466" t="inlineStr">
        <is>
          <t>% sobre Receita Artístico</t>
        </is>
      </c>
      <c r="D4466" s="488" t="n">
        <v>-0.9399999999999999</v>
      </c>
      <c r="E4466" t="inlineStr">
        <is>
          <t>2/2025</t>
        </is>
      </c>
    </row>
    <row r="4467">
      <c r="A4467" t="inlineStr">
        <is>
          <t>Love Cabaret</t>
        </is>
      </c>
      <c r="B4467" t="inlineStr">
        <is>
          <t>2025-02-01</t>
        </is>
      </c>
      <c r="C4467" t="inlineStr">
        <is>
          <t>% sobre Receita Bruta</t>
        </is>
      </c>
      <c r="D4467" s="488" t="n">
        <v>-0.25</v>
      </c>
      <c r="E4467" t="inlineStr">
        <is>
          <t>2/2025</t>
        </is>
      </c>
    </row>
    <row r="4468">
      <c r="A4468" t="inlineStr">
        <is>
          <t>Love Cabaret</t>
        </is>
      </c>
      <c r="B4468" t="inlineStr">
        <is>
          <t>2025-02-01</t>
        </is>
      </c>
      <c r="C4468" t="inlineStr">
        <is>
          <t>(-) Custos Eventos</t>
        </is>
      </c>
      <c r="D4468" s="488" t="n">
        <v>-8000</v>
      </c>
      <c r="E4468" t="inlineStr">
        <is>
          <t>2/2025</t>
        </is>
      </c>
    </row>
    <row r="4469">
      <c r="A4469" t="inlineStr">
        <is>
          <t>Love Cabaret</t>
        </is>
      </c>
      <c r="B4469" t="inlineStr">
        <is>
          <t>2025-02-01</t>
        </is>
      </c>
      <c r="C4469" t="inlineStr">
        <is>
          <t>MDO</t>
        </is>
      </c>
      <c r="D4469" s="488" t="n">
        <v>-6600</v>
      </c>
      <c r="E4469" t="inlineStr">
        <is>
          <t>2/2025</t>
        </is>
      </c>
    </row>
    <row r="4470">
      <c r="A4470" t="inlineStr">
        <is>
          <t>Love Cabaret</t>
        </is>
      </c>
      <c r="B4470" t="inlineStr">
        <is>
          <t>2025-02-01</t>
        </is>
      </c>
      <c r="C4470" t="inlineStr">
        <is>
          <t>MDO Terceirizada - Eventos</t>
        </is>
      </c>
      <c r="D4470" s="488" t="n">
        <v>-6600</v>
      </c>
      <c r="E4470" t="inlineStr">
        <is>
          <t>2/2025</t>
        </is>
      </c>
    </row>
    <row r="4471">
      <c r="A4471" t="inlineStr">
        <is>
          <t>Love Cabaret</t>
        </is>
      </c>
      <c r="B4471" t="inlineStr">
        <is>
          <t>2025-02-01</t>
        </is>
      </c>
      <c r="C4471" t="inlineStr">
        <is>
          <t>Comissões de Vendas - Eventos</t>
        </is>
      </c>
      <c r="D4471" s="488" t="n">
        <v>0</v>
      </c>
      <c r="E4471" t="inlineStr">
        <is>
          <t>2/2025</t>
        </is>
      </c>
    </row>
    <row r="4472">
      <c r="A4472" t="inlineStr">
        <is>
          <t>Love Cabaret</t>
        </is>
      </c>
      <c r="B4472" t="inlineStr">
        <is>
          <t>2025-02-01</t>
        </is>
      </c>
      <c r="C4472" t="inlineStr">
        <is>
          <t>Serviços de Terceiros - Eventos</t>
        </is>
      </c>
      <c r="D4472" s="488" t="n">
        <v>0</v>
      </c>
      <c r="E4472" t="inlineStr">
        <is>
          <t>2/2025</t>
        </is>
      </c>
    </row>
    <row r="4473">
      <c r="A4473" t="inlineStr">
        <is>
          <t>Love Cabaret</t>
        </is>
      </c>
      <c r="B4473" t="inlineStr">
        <is>
          <t>2025-02-01</t>
        </is>
      </c>
      <c r="C4473" t="inlineStr">
        <is>
          <t>Serviços Terceirizados - Eventos</t>
        </is>
      </c>
      <c r="D4473" s="488" t="n">
        <v>0</v>
      </c>
      <c r="E4473" t="inlineStr">
        <is>
          <t>2/2025</t>
        </is>
      </c>
    </row>
    <row r="4474">
      <c r="A4474" t="inlineStr">
        <is>
          <t>Love Cabaret</t>
        </is>
      </c>
      <c r="B4474" t="inlineStr">
        <is>
          <t>2025-02-01</t>
        </is>
      </c>
      <c r="C4474" t="inlineStr">
        <is>
          <t>Serviço de Segurança - Eventos</t>
        </is>
      </c>
      <c r="D4474" s="488" t="n">
        <v>0</v>
      </c>
      <c r="E4474" t="inlineStr">
        <is>
          <t>2/2025</t>
        </is>
      </c>
    </row>
    <row r="4475">
      <c r="A4475" t="inlineStr">
        <is>
          <t>Love Cabaret</t>
        </is>
      </c>
      <c r="B4475" t="inlineStr">
        <is>
          <t>2025-02-01</t>
        </is>
      </c>
      <c r="C4475" t="inlineStr">
        <is>
          <t>Artistas e Palestrantes - Eventos</t>
        </is>
      </c>
      <c r="D4475" s="488" t="n">
        <v>0</v>
      </c>
      <c r="E4475" t="inlineStr">
        <is>
          <t>2/2025</t>
        </is>
      </c>
    </row>
    <row r="4476">
      <c r="A4476" t="inlineStr">
        <is>
          <t>Love Cabaret</t>
        </is>
      </c>
      <c r="B4476" t="inlineStr">
        <is>
          <t>2025-02-01</t>
        </is>
      </c>
      <c r="C4476" t="inlineStr">
        <is>
          <t>Decoração - Eventos</t>
        </is>
      </c>
      <c r="D4476" s="488" t="n">
        <v>0</v>
      </c>
      <c r="E4476" t="inlineStr">
        <is>
          <t>2/2025</t>
        </is>
      </c>
    </row>
    <row r="4477">
      <c r="A4477" t="inlineStr">
        <is>
          <t>Love Cabaret</t>
        </is>
      </c>
      <c r="B4477" t="inlineStr">
        <is>
          <t>2025-02-01</t>
        </is>
      </c>
      <c r="C4477" t="inlineStr">
        <is>
          <t>Material de Consumo</t>
        </is>
      </c>
      <c r="D4477" s="488" t="n">
        <v>0</v>
      </c>
      <c r="E4477" t="inlineStr">
        <is>
          <t>2/2025</t>
        </is>
      </c>
    </row>
    <row r="4478">
      <c r="A4478" t="inlineStr">
        <is>
          <t>Love Cabaret</t>
        </is>
      </c>
      <c r="B4478" t="inlineStr">
        <is>
          <t>2025-02-01</t>
        </is>
      </c>
      <c r="C4478" t="inlineStr">
        <is>
          <t>Material Descartável - Eventos</t>
        </is>
      </c>
      <c r="D4478" s="488" t="n">
        <v>0</v>
      </c>
      <c r="E4478" t="inlineStr">
        <is>
          <t>2/2025</t>
        </is>
      </c>
    </row>
    <row r="4479">
      <c r="A4479" t="inlineStr">
        <is>
          <t>Love Cabaret</t>
        </is>
      </c>
      <c r="B4479" t="inlineStr">
        <is>
          <t>2025-02-01</t>
        </is>
      </c>
      <c r="C4479" t="inlineStr">
        <is>
          <t>Brindes e Confraternizações - Eventos</t>
        </is>
      </c>
      <c r="D4479" s="488" t="n">
        <v>0</v>
      </c>
      <c r="E4479" t="inlineStr">
        <is>
          <t>2/2025</t>
        </is>
      </c>
    </row>
    <row r="4480">
      <c r="A4480" t="inlineStr">
        <is>
          <t>Love Cabaret</t>
        </is>
      </c>
      <c r="B4480" t="inlineStr">
        <is>
          <t>2025-02-01</t>
        </is>
      </c>
      <c r="C4480" t="inlineStr">
        <is>
          <t>Material de Escritório - Eventos</t>
        </is>
      </c>
      <c r="D4480" s="488" t="n">
        <v>0</v>
      </c>
      <c r="E4480" t="inlineStr">
        <is>
          <t>2/2025</t>
        </is>
      </c>
    </row>
    <row r="4481">
      <c r="A4481" t="inlineStr">
        <is>
          <t>Love Cabaret</t>
        </is>
      </c>
      <c r="B4481" t="inlineStr">
        <is>
          <t>2025-02-01</t>
        </is>
      </c>
      <c r="C4481" t="inlineStr">
        <is>
          <t>Material de Manutenção - Eventos</t>
        </is>
      </c>
      <c r="D4481" s="488" t="n">
        <v>0</v>
      </c>
      <c r="E4481" t="inlineStr">
        <is>
          <t>2/2025</t>
        </is>
      </c>
    </row>
    <row r="4482">
      <c r="A4482" t="inlineStr">
        <is>
          <t>Love Cabaret</t>
        </is>
      </c>
      <c r="B4482" t="inlineStr">
        <is>
          <t>2025-02-01</t>
        </is>
      </c>
      <c r="C4482" t="inlineStr">
        <is>
          <t>Manutenção Geral</t>
        </is>
      </c>
      <c r="D4482" s="488" t="n">
        <v>0</v>
      </c>
      <c r="E4482" t="inlineStr">
        <is>
          <t>2/2025</t>
        </is>
      </c>
    </row>
    <row r="4483">
      <c r="A4483" t="inlineStr">
        <is>
          <t>Love Cabaret</t>
        </is>
      </c>
      <c r="B4483" t="inlineStr">
        <is>
          <t>2025-02-01</t>
        </is>
      </c>
      <c r="C4483" t="inlineStr">
        <is>
          <t>Serviço de Manutenção - Estrutura - Eventos</t>
        </is>
      </c>
      <c r="D4483" s="488" t="n">
        <v>0</v>
      </c>
      <c r="E4483" t="inlineStr">
        <is>
          <t>2/2025</t>
        </is>
      </c>
    </row>
    <row r="4484">
      <c r="A4484" t="inlineStr">
        <is>
          <t>Love Cabaret</t>
        </is>
      </c>
      <c r="B4484" t="inlineStr">
        <is>
          <t>2025-02-01</t>
        </is>
      </c>
      <c r="C4484" t="inlineStr">
        <is>
          <t>Serviço de Manutenção - Equipamentos - Eventos</t>
        </is>
      </c>
      <c r="D4484" s="488" t="n">
        <v>0</v>
      </c>
      <c r="E4484" t="inlineStr">
        <is>
          <t>2/2025</t>
        </is>
      </c>
    </row>
    <row r="4485">
      <c r="A4485" t="inlineStr">
        <is>
          <t>Love Cabaret</t>
        </is>
      </c>
      <c r="B4485" t="inlineStr">
        <is>
          <t>2025-02-01</t>
        </is>
      </c>
      <c r="C4485" t="inlineStr">
        <is>
          <t>Transportes</t>
        </is>
      </c>
      <c r="D4485" s="488" t="n">
        <v>0</v>
      </c>
      <c r="E4485" t="inlineStr">
        <is>
          <t>2/2025</t>
        </is>
      </c>
    </row>
    <row r="4486">
      <c r="A4486" t="inlineStr">
        <is>
          <t>Love Cabaret</t>
        </is>
      </c>
      <c r="B4486" t="inlineStr">
        <is>
          <t>2025-02-01</t>
        </is>
      </c>
      <c r="C4486" t="inlineStr">
        <is>
          <t>Viagens e Estadias - Eventos</t>
        </is>
      </c>
      <c r="D4486" s="488" t="n">
        <v>0</v>
      </c>
      <c r="E4486" t="inlineStr">
        <is>
          <t>2/2025</t>
        </is>
      </c>
    </row>
    <row r="4487">
      <c r="A4487" t="inlineStr">
        <is>
          <t>Love Cabaret</t>
        </is>
      </c>
      <c r="B4487" t="inlineStr">
        <is>
          <t>2025-02-01</t>
        </is>
      </c>
      <c r="C4487" t="inlineStr">
        <is>
          <t>Transporte Equipe - Eventos</t>
        </is>
      </c>
      <c r="D4487" s="488" t="n">
        <v>0</v>
      </c>
      <c r="E4487" t="inlineStr">
        <is>
          <t>2/2025</t>
        </is>
      </c>
    </row>
    <row r="4488">
      <c r="A4488" t="inlineStr">
        <is>
          <t>Love Cabaret</t>
        </is>
      </c>
      <c r="B4488" t="inlineStr">
        <is>
          <t>2025-02-01</t>
        </is>
      </c>
      <c r="C4488" t="inlineStr">
        <is>
          <t>Fretes e Carretos - Eventos</t>
        </is>
      </c>
      <c r="D4488" s="488" t="n">
        <v>0</v>
      </c>
      <c r="E4488" t="inlineStr">
        <is>
          <t>2/2025</t>
        </is>
      </c>
    </row>
    <row r="4489">
      <c r="A4489" t="inlineStr">
        <is>
          <t>Love Cabaret</t>
        </is>
      </c>
      <c r="B4489" t="inlineStr">
        <is>
          <t>2025-02-01</t>
        </is>
      </c>
      <c r="C4489" t="inlineStr">
        <is>
          <t>Locações</t>
        </is>
      </c>
      <c r="D4489" s="488" t="n">
        <v>-1400</v>
      </c>
      <c r="E4489" t="inlineStr">
        <is>
          <t>2/2025</t>
        </is>
      </c>
    </row>
    <row r="4490">
      <c r="A4490" t="inlineStr">
        <is>
          <t>Love Cabaret</t>
        </is>
      </c>
      <c r="B4490" t="inlineStr">
        <is>
          <t>2025-02-01</t>
        </is>
      </c>
      <c r="C4490" t="inlineStr">
        <is>
          <t>Locação de Utensílios - Eventos</t>
        </is>
      </c>
      <c r="D4490" s="488" t="n">
        <v>0</v>
      </c>
      <c r="E4490" t="inlineStr">
        <is>
          <t>2/2025</t>
        </is>
      </c>
    </row>
    <row r="4491">
      <c r="A4491" t="inlineStr">
        <is>
          <t>Love Cabaret</t>
        </is>
      </c>
      <c r="B4491" t="inlineStr">
        <is>
          <t>2025-02-01</t>
        </is>
      </c>
      <c r="C4491" t="inlineStr">
        <is>
          <t>Locação de Equipamentos - Eventos</t>
        </is>
      </c>
      <c r="D4491" s="488" t="n">
        <v>-1400</v>
      </c>
      <c r="E4491" t="inlineStr">
        <is>
          <t>2/2025</t>
        </is>
      </c>
    </row>
    <row r="4492">
      <c r="A4492" t="inlineStr">
        <is>
          <t>Love Cabaret</t>
        </is>
      </c>
      <c r="B4492" t="inlineStr">
        <is>
          <t>2025-02-01</t>
        </is>
      </c>
      <c r="C4492" t="inlineStr">
        <is>
          <t>Locação de Mobiliário - Eventos</t>
        </is>
      </c>
      <c r="D4492" s="488" t="n">
        <v>0</v>
      </c>
      <c r="E4492" t="inlineStr">
        <is>
          <t>2/2025</t>
        </is>
      </c>
    </row>
    <row r="4493">
      <c r="A4493" t="inlineStr">
        <is>
          <t>Love Cabaret</t>
        </is>
      </c>
      <c r="B4493" t="inlineStr">
        <is>
          <t>2025-02-01</t>
        </is>
      </c>
      <c r="C4493" t="inlineStr">
        <is>
          <t>Locação de Coberturas - Eventos</t>
        </is>
      </c>
      <c r="D4493" s="488" t="n">
        <v>0</v>
      </c>
      <c r="E4493" t="inlineStr">
        <is>
          <t>2/2025</t>
        </is>
      </c>
    </row>
    <row r="4494">
      <c r="A4494" t="inlineStr">
        <is>
          <t>Love Cabaret</t>
        </is>
      </c>
      <c r="B4494" t="inlineStr">
        <is>
          <t>2025-02-01</t>
        </is>
      </c>
      <c r="C4494" t="inlineStr">
        <is>
          <t>Repasses Locação de Espaço</t>
        </is>
      </c>
      <c r="D4494" s="488" t="n">
        <v>0</v>
      </c>
      <c r="E4494" t="inlineStr">
        <is>
          <t>2/2025</t>
        </is>
      </c>
    </row>
    <row r="4495">
      <c r="A4495" t="inlineStr">
        <is>
          <t>Love Cabaret</t>
        </is>
      </c>
      <c r="B4495" t="inlineStr">
        <is>
          <t>2025-02-01</t>
        </is>
      </c>
      <c r="C4495" t="inlineStr">
        <is>
          <t>Repasse Gazit - Locação Aroo</t>
        </is>
      </c>
      <c r="D4495" s="488" t="n">
        <v>0</v>
      </c>
      <c r="E4495" t="inlineStr">
        <is>
          <t>2/2025</t>
        </is>
      </c>
    </row>
    <row r="4496">
      <c r="A4496" t="inlineStr">
        <is>
          <t>Love Cabaret</t>
        </is>
      </c>
      <c r="B4496" t="inlineStr">
        <is>
          <t>2025-02-01</t>
        </is>
      </c>
      <c r="C4496" t="inlineStr">
        <is>
          <t>Repasse Gazit - Locação Anexo Abaru</t>
        </is>
      </c>
      <c r="D4496" s="488" t="n">
        <v>0</v>
      </c>
      <c r="E4496" t="inlineStr">
        <is>
          <t>2/2025</t>
        </is>
      </c>
    </row>
    <row r="4497">
      <c r="A4497" t="inlineStr">
        <is>
          <t>Love Cabaret</t>
        </is>
      </c>
      <c r="B4497" t="inlineStr">
        <is>
          <t>2025-02-01</t>
        </is>
      </c>
      <c r="C4497" t="inlineStr">
        <is>
          <t>% sobre Receita de Eventos</t>
        </is>
      </c>
      <c r="D4497" s="488" t="n">
        <v>0</v>
      </c>
      <c r="E4497" t="inlineStr">
        <is>
          <t>2/2025</t>
        </is>
      </c>
    </row>
    <row r="4498">
      <c r="A4498" t="inlineStr">
        <is>
          <t>Love Cabaret</t>
        </is>
      </c>
      <c r="B4498" t="inlineStr">
        <is>
          <t>2025-02-01</t>
        </is>
      </c>
      <c r="C4498" t="inlineStr">
        <is>
          <t>% sobre Receita Bruta</t>
        </is>
      </c>
      <c r="D4498" s="488" t="n">
        <v>-0.02</v>
      </c>
      <c r="E4498" t="inlineStr">
        <is>
          <t>2/2025</t>
        </is>
      </c>
    </row>
    <row r="4499">
      <c r="A4499" t="inlineStr">
        <is>
          <t>Love Cabaret</t>
        </is>
      </c>
      <c r="B4499" t="inlineStr">
        <is>
          <t>2025-02-01</t>
        </is>
      </c>
      <c r="C4499" t="inlineStr">
        <is>
          <t>(-) Dedução da Gorjeta</t>
        </is>
      </c>
      <c r="D4499" s="488" t="n">
        <v>-10210</v>
      </c>
      <c r="E4499" t="inlineStr">
        <is>
          <t>2/2025</t>
        </is>
      </c>
    </row>
    <row r="4500">
      <c r="A4500" t="inlineStr">
        <is>
          <t>Love Cabaret</t>
        </is>
      </c>
      <c r="B4500" t="inlineStr">
        <is>
          <t>2025-02-01</t>
        </is>
      </c>
      <c r="C4500" t="inlineStr">
        <is>
          <t>-  Comissões e Gorjeta</t>
        </is>
      </c>
      <c r="D4500" s="488" t="n">
        <v>-10210</v>
      </c>
      <c r="E4500" t="inlineStr">
        <is>
          <t>2/2025</t>
        </is>
      </c>
    </row>
    <row r="4501">
      <c r="A4501" t="inlineStr">
        <is>
          <t>Love Cabaret</t>
        </is>
      </c>
      <c r="B4501" t="inlineStr">
        <is>
          <t>2025-02-01</t>
        </is>
      </c>
      <c r="C4501" t="inlineStr">
        <is>
          <t>% sobre Receita Bruta</t>
        </is>
      </c>
      <c r="D4501" s="488" t="n">
        <v>-0.03</v>
      </c>
      <c r="E4501" t="inlineStr">
        <is>
          <t>2/2025</t>
        </is>
      </c>
    </row>
    <row r="4502">
      <c r="A4502" t="inlineStr">
        <is>
          <t>Love Cabaret</t>
        </is>
      </c>
      <c r="B4502" t="inlineStr">
        <is>
          <t>2025-02-01</t>
        </is>
      </c>
      <c r="C4502" t="inlineStr">
        <is>
          <t>(-) Deduções sobre Venda</t>
        </is>
      </c>
      <c r="D4502" s="488" t="n">
        <v>-2868.12</v>
      </c>
      <c r="E4502" t="inlineStr">
        <is>
          <t>2/2025</t>
        </is>
      </c>
    </row>
    <row r="4503">
      <c r="A4503" t="inlineStr">
        <is>
          <t>Love Cabaret</t>
        </is>
      </c>
      <c r="B4503" t="inlineStr">
        <is>
          <t>2025-02-01</t>
        </is>
      </c>
      <c r="C4503" t="inlineStr">
        <is>
          <t>Meios de pagamento</t>
        </is>
      </c>
      <c r="D4503" s="488" t="n">
        <v>-2868.12</v>
      </c>
      <c r="E4503" t="inlineStr">
        <is>
          <t>2/2025</t>
        </is>
      </c>
    </row>
    <row r="4504">
      <c r="A4504" t="inlineStr">
        <is>
          <t>Love Cabaret</t>
        </is>
      </c>
      <c r="B4504" t="inlineStr">
        <is>
          <t>2025-02-01</t>
        </is>
      </c>
      <c r="C4504" t="inlineStr">
        <is>
          <t>Meios de pagamento - Delivery</t>
        </is>
      </c>
      <c r="D4504" s="488" t="n">
        <v>0</v>
      </c>
      <c r="E4504" t="inlineStr">
        <is>
          <t>2/2025</t>
        </is>
      </c>
    </row>
    <row r="4505">
      <c r="A4505" t="inlineStr">
        <is>
          <t>Love Cabaret</t>
        </is>
      </c>
      <c r="B4505" t="inlineStr">
        <is>
          <t>2025-02-01</t>
        </is>
      </c>
      <c r="C4505" t="inlineStr">
        <is>
          <t>Inadimplência</t>
        </is>
      </c>
      <c r="D4505" s="488" t="n">
        <v>0</v>
      </c>
      <c r="E4505" t="inlineStr">
        <is>
          <t>2/2025</t>
        </is>
      </c>
    </row>
    <row r="4506">
      <c r="A4506" t="inlineStr">
        <is>
          <t>Love Cabaret</t>
        </is>
      </c>
      <c r="B4506" t="inlineStr">
        <is>
          <t>2025-02-01</t>
        </is>
      </c>
      <c r="C4506" t="inlineStr">
        <is>
          <t>Outros D</t>
        </is>
      </c>
      <c r="D4506" s="488" t="n">
        <v>0</v>
      </c>
      <c r="E4506" t="inlineStr">
        <is>
          <t>2/2025</t>
        </is>
      </c>
    </row>
    <row r="4507">
      <c r="A4507" t="inlineStr">
        <is>
          <t>Love Cabaret</t>
        </is>
      </c>
      <c r="B4507" t="inlineStr">
        <is>
          <t>2025-02-01</t>
        </is>
      </c>
      <c r="C4507" t="inlineStr">
        <is>
          <t>% sobre Receita Bruta</t>
        </is>
      </c>
      <c r="D4507" s="488" t="n">
        <v>-0.01</v>
      </c>
      <c r="E4507" t="inlineStr">
        <is>
          <t>2/2025</t>
        </is>
      </c>
    </row>
    <row r="4508">
      <c r="A4508" t="inlineStr">
        <is>
          <t>Love Cabaret</t>
        </is>
      </c>
      <c r="B4508" t="inlineStr">
        <is>
          <t>2025-02-01</t>
        </is>
      </c>
      <c r="C4508" t="inlineStr">
        <is>
          <t>MARGEM BRUTA DE CONTRIBUIÇÃO</t>
        </is>
      </c>
      <c r="D4508" s="488" t="n">
        <v>148941.7</v>
      </c>
      <c r="E4508" t="inlineStr">
        <is>
          <t>2/2025</t>
        </is>
      </c>
    </row>
    <row r="4509">
      <c r="A4509" t="inlineStr">
        <is>
          <t>Love Cabaret</t>
        </is>
      </c>
      <c r="B4509" t="inlineStr">
        <is>
          <t>2025-02-01</t>
        </is>
      </c>
      <c r="C4509" t="inlineStr">
        <is>
          <t>% sobre Receita</t>
        </is>
      </c>
      <c r="D4509" s="488" t="n">
        <v>0.43</v>
      </c>
      <c r="E4509" t="inlineStr">
        <is>
          <t>2/2025</t>
        </is>
      </c>
    </row>
    <row r="4510">
      <c r="A4510" t="inlineStr">
        <is>
          <t>Love Cabaret</t>
        </is>
      </c>
      <c r="B4510" t="inlineStr">
        <is>
          <t>2025-02-01</t>
        </is>
      </c>
      <c r="C4510" t="inlineStr">
        <is>
          <t>PESSOAL</t>
        </is>
      </c>
      <c r="D4510" s="488" t="n">
        <v>-117253.72</v>
      </c>
      <c r="E4510" t="inlineStr">
        <is>
          <t>2/2025</t>
        </is>
      </c>
    </row>
    <row r="4511">
      <c r="A4511" t="inlineStr">
        <is>
          <t>Love Cabaret</t>
        </is>
      </c>
      <c r="B4511" t="inlineStr">
        <is>
          <t>2025-02-01</t>
        </is>
      </c>
      <c r="C4511" t="inlineStr">
        <is>
          <t>PJ</t>
        </is>
      </c>
      <c r="D4511" s="488" t="n">
        <v>-41787</v>
      </c>
      <c r="E4511" t="inlineStr">
        <is>
          <t>2/2025</t>
        </is>
      </c>
    </row>
    <row r="4512">
      <c r="A4512" t="inlineStr">
        <is>
          <t>Love Cabaret</t>
        </is>
      </c>
      <c r="B4512" t="inlineStr">
        <is>
          <t>2025-02-01</t>
        </is>
      </c>
      <c r="C4512" t="inlineStr">
        <is>
          <t>- Squad</t>
        </is>
      </c>
      <c r="D4512" s="488" t="n">
        <v>-20987</v>
      </c>
      <c r="E4512" t="inlineStr">
        <is>
          <t>2/2025</t>
        </is>
      </c>
    </row>
    <row r="4513">
      <c r="A4513" t="inlineStr">
        <is>
          <t>Love Cabaret</t>
        </is>
      </c>
      <c r="B4513" t="inlineStr">
        <is>
          <t>2025-02-01</t>
        </is>
      </c>
      <c r="C4513" t="inlineStr">
        <is>
          <t>- Gerente</t>
        </is>
      </c>
      <c r="D4513" s="488" t="n">
        <v>0</v>
      </c>
      <c r="E4513" t="inlineStr">
        <is>
          <t>2/2025</t>
        </is>
      </c>
    </row>
    <row r="4514">
      <c r="A4514" t="inlineStr">
        <is>
          <t>Love Cabaret</t>
        </is>
      </c>
      <c r="B4514" t="inlineStr">
        <is>
          <t>2025-02-01</t>
        </is>
      </c>
      <c r="C4514" t="inlineStr">
        <is>
          <t>- Subgerente</t>
        </is>
      </c>
      <c r="D4514" s="488" t="n">
        <v>0</v>
      </c>
      <c r="E4514" t="inlineStr">
        <is>
          <t>2/2025</t>
        </is>
      </c>
    </row>
    <row r="4515">
      <c r="A4515" t="inlineStr">
        <is>
          <t>Love Cabaret</t>
        </is>
      </c>
      <c r="B4515" t="inlineStr">
        <is>
          <t>2025-02-01</t>
        </is>
      </c>
      <c r="C4515" t="inlineStr">
        <is>
          <t>- Coordenador</t>
        </is>
      </c>
      <c r="D4515" s="488" t="n">
        <v>-9300</v>
      </c>
      <c r="E4515" t="inlineStr">
        <is>
          <t>2/2025</t>
        </is>
      </c>
    </row>
    <row r="4516">
      <c r="A4516" t="inlineStr">
        <is>
          <t>Love Cabaret</t>
        </is>
      </c>
      <c r="B4516" t="inlineStr">
        <is>
          <t>2025-02-01</t>
        </is>
      </c>
      <c r="C4516" t="inlineStr">
        <is>
          <t>- Administrativa</t>
        </is>
      </c>
      <c r="D4516" s="488" t="n">
        <v>-3500</v>
      </c>
      <c r="E4516" t="inlineStr">
        <is>
          <t>2/2025</t>
        </is>
      </c>
    </row>
    <row r="4517">
      <c r="A4517" t="inlineStr">
        <is>
          <t>Love Cabaret</t>
        </is>
      </c>
      <c r="B4517" t="inlineStr">
        <is>
          <t>2025-02-01</t>
        </is>
      </c>
      <c r="C4517" t="inlineStr">
        <is>
          <t>- Chefe de Cozinha</t>
        </is>
      </c>
      <c r="D4517" s="488" t="n">
        <v>0</v>
      </c>
      <c r="E4517" t="inlineStr">
        <is>
          <t>2/2025</t>
        </is>
      </c>
    </row>
    <row r="4518">
      <c r="A4518" t="inlineStr">
        <is>
          <t>Love Cabaret</t>
        </is>
      </c>
      <c r="B4518" t="inlineStr">
        <is>
          <t>2025-02-01</t>
        </is>
      </c>
      <c r="C4518" t="inlineStr">
        <is>
          <t>- Chefe de Bar</t>
        </is>
      </c>
      <c r="D4518" s="488" t="n">
        <v>-8000</v>
      </c>
      <c r="E4518" t="inlineStr">
        <is>
          <t>2/2025</t>
        </is>
      </c>
    </row>
    <row r="4519">
      <c r="A4519" t="inlineStr">
        <is>
          <t>Love Cabaret</t>
        </is>
      </c>
      <c r="B4519" t="inlineStr">
        <is>
          <t>2025-02-01</t>
        </is>
      </c>
      <c r="C4519" t="inlineStr">
        <is>
          <t>- Sub Chefe de Cozinha</t>
        </is>
      </c>
      <c r="D4519" s="488" t="n">
        <v>0</v>
      </c>
      <c r="E4519" t="inlineStr">
        <is>
          <t>2/2025</t>
        </is>
      </c>
    </row>
    <row r="4520">
      <c r="A4520" t="inlineStr">
        <is>
          <t>Love Cabaret</t>
        </is>
      </c>
      <c r="B4520" t="inlineStr">
        <is>
          <t>2025-02-01</t>
        </is>
      </c>
      <c r="C4520" t="inlineStr">
        <is>
          <t>- Sub Chefe De Bar</t>
        </is>
      </c>
      <c r="D4520" s="488" t="n">
        <v>0</v>
      </c>
      <c r="E4520" t="inlineStr">
        <is>
          <t>2/2025</t>
        </is>
      </c>
    </row>
    <row r="4521">
      <c r="A4521" t="inlineStr">
        <is>
          <t>Love Cabaret</t>
        </is>
      </c>
      <c r="B4521" t="inlineStr">
        <is>
          <t>2025-02-01</t>
        </is>
      </c>
      <c r="C4521" t="inlineStr">
        <is>
          <t>- Maitre</t>
        </is>
      </c>
      <c r="D4521" s="488" t="n">
        <v>0</v>
      </c>
      <c r="E4521" t="inlineStr">
        <is>
          <t>2/2025</t>
        </is>
      </c>
    </row>
    <row r="4522">
      <c r="A4522" t="inlineStr">
        <is>
          <t>Love Cabaret</t>
        </is>
      </c>
      <c r="B4522" t="inlineStr">
        <is>
          <t>2025-02-01</t>
        </is>
      </c>
      <c r="C4522" t="inlineStr">
        <is>
          <t>- Chefe de Fila</t>
        </is>
      </c>
      <c r="D4522" s="488" t="n">
        <v>0</v>
      </c>
      <c r="E4522" t="inlineStr">
        <is>
          <t>2/2025</t>
        </is>
      </c>
    </row>
    <row r="4523">
      <c r="A4523" t="inlineStr">
        <is>
          <t>Love Cabaret</t>
        </is>
      </c>
      <c r="B4523" t="inlineStr">
        <is>
          <t>2025-02-01</t>
        </is>
      </c>
      <c r="C4523" t="inlineStr">
        <is>
          <t>- Hostess</t>
        </is>
      </c>
      <c r="D4523" s="488" t="n">
        <v>0</v>
      </c>
      <c r="E4523" t="inlineStr">
        <is>
          <t>2/2025</t>
        </is>
      </c>
    </row>
    <row r="4524">
      <c r="A4524" t="inlineStr">
        <is>
          <t>Love Cabaret</t>
        </is>
      </c>
      <c r="B4524" t="inlineStr">
        <is>
          <t>2025-02-01</t>
        </is>
      </c>
      <c r="C4524" t="inlineStr">
        <is>
          <t>MDO CLT - Salário</t>
        </is>
      </c>
      <c r="D4524" s="488" t="n">
        <v>-3781.11</v>
      </c>
      <c r="E4524" t="inlineStr">
        <is>
          <t>2/2025</t>
        </is>
      </c>
    </row>
    <row r="4525">
      <c r="A4525" t="inlineStr">
        <is>
          <t>Love Cabaret</t>
        </is>
      </c>
      <c r="B4525" t="inlineStr">
        <is>
          <t>2025-02-01</t>
        </is>
      </c>
      <c r="C4525" t="inlineStr">
        <is>
          <t>-  Maitre</t>
        </is>
      </c>
      <c r="D4525" s="488" t="n">
        <v>0</v>
      </c>
      <c r="E4525" t="inlineStr">
        <is>
          <t>2/2025</t>
        </is>
      </c>
    </row>
    <row r="4526">
      <c r="A4526" t="inlineStr">
        <is>
          <t>Love Cabaret</t>
        </is>
      </c>
      <c r="B4526" t="inlineStr">
        <is>
          <t>2025-02-01</t>
        </is>
      </c>
      <c r="C4526" t="inlineStr">
        <is>
          <t>-  Garçon III</t>
        </is>
      </c>
      <c r="D4526" s="488" t="n">
        <v>0</v>
      </c>
      <c r="E4526" t="inlineStr">
        <is>
          <t>2/2025</t>
        </is>
      </c>
    </row>
    <row r="4527">
      <c r="A4527" t="inlineStr">
        <is>
          <t>Love Cabaret</t>
        </is>
      </c>
      <c r="B4527" t="inlineStr">
        <is>
          <t>2025-02-01</t>
        </is>
      </c>
      <c r="C4527" t="inlineStr">
        <is>
          <t>-  Garçon II</t>
        </is>
      </c>
      <c r="D4527" s="488" t="n">
        <v>0</v>
      </c>
      <c r="E4527" t="inlineStr">
        <is>
          <t>2/2025</t>
        </is>
      </c>
    </row>
    <row r="4528">
      <c r="A4528" t="inlineStr">
        <is>
          <t>Love Cabaret</t>
        </is>
      </c>
      <c r="B4528" t="inlineStr">
        <is>
          <t>2025-02-01</t>
        </is>
      </c>
      <c r="C4528" t="inlineStr">
        <is>
          <t>-  Garçon I</t>
        </is>
      </c>
      <c r="D4528" s="488" t="n">
        <v>0</v>
      </c>
      <c r="E4528" t="inlineStr">
        <is>
          <t>2/2025</t>
        </is>
      </c>
    </row>
    <row r="4529">
      <c r="A4529" t="inlineStr">
        <is>
          <t>Love Cabaret</t>
        </is>
      </c>
      <c r="B4529" t="inlineStr">
        <is>
          <t>2025-02-01</t>
        </is>
      </c>
      <c r="C4529" t="inlineStr">
        <is>
          <t>-  Passador de Chopp</t>
        </is>
      </c>
      <c r="D4529" s="488" t="n">
        <v>0</v>
      </c>
      <c r="E4529" t="inlineStr">
        <is>
          <t>2/2025</t>
        </is>
      </c>
    </row>
    <row r="4530">
      <c r="A4530" t="inlineStr">
        <is>
          <t>Love Cabaret</t>
        </is>
      </c>
      <c r="B4530" t="inlineStr">
        <is>
          <t>2025-02-01</t>
        </is>
      </c>
      <c r="C4530" t="inlineStr">
        <is>
          <t>-  Cumin</t>
        </is>
      </c>
      <c r="D4530" s="488" t="n">
        <v>0</v>
      </c>
      <c r="E4530" t="inlineStr">
        <is>
          <t>2/2025</t>
        </is>
      </c>
    </row>
    <row r="4531">
      <c r="A4531" t="inlineStr">
        <is>
          <t>Love Cabaret</t>
        </is>
      </c>
      <c r="B4531" t="inlineStr">
        <is>
          <t>2025-02-01</t>
        </is>
      </c>
      <c r="C4531" t="inlineStr">
        <is>
          <t>-  Sub Chefe de Bar</t>
        </is>
      </c>
      <c r="D4531" s="488" t="n">
        <v>0</v>
      </c>
      <c r="E4531" t="inlineStr">
        <is>
          <t>2/2025</t>
        </is>
      </c>
    </row>
    <row r="4532">
      <c r="A4532" t="inlineStr">
        <is>
          <t>Love Cabaret</t>
        </is>
      </c>
      <c r="B4532" t="inlineStr">
        <is>
          <t>2025-02-01</t>
        </is>
      </c>
      <c r="C4532" t="inlineStr">
        <is>
          <t>-  Bartender III</t>
        </is>
      </c>
      <c r="D4532" s="488" t="n">
        <v>0</v>
      </c>
      <c r="E4532" t="inlineStr">
        <is>
          <t>2/2025</t>
        </is>
      </c>
    </row>
    <row r="4533">
      <c r="A4533" t="inlineStr">
        <is>
          <t>Love Cabaret</t>
        </is>
      </c>
      <c r="B4533" t="inlineStr">
        <is>
          <t>2025-02-01</t>
        </is>
      </c>
      <c r="C4533" t="inlineStr">
        <is>
          <t>-  Bartender II</t>
        </is>
      </c>
      <c r="D4533" s="488" t="n">
        <v>0</v>
      </c>
      <c r="E4533" t="inlineStr">
        <is>
          <t>2/2025</t>
        </is>
      </c>
    </row>
    <row r="4534">
      <c r="A4534" t="inlineStr">
        <is>
          <t>Love Cabaret</t>
        </is>
      </c>
      <c r="B4534" t="inlineStr">
        <is>
          <t>2025-02-01</t>
        </is>
      </c>
      <c r="C4534" t="inlineStr">
        <is>
          <t>-  Bartender I</t>
        </is>
      </c>
      <c r="D4534" s="488" t="n">
        <v>0</v>
      </c>
      <c r="E4534" t="inlineStr">
        <is>
          <t>2/2025</t>
        </is>
      </c>
    </row>
    <row r="4535">
      <c r="A4535" t="inlineStr">
        <is>
          <t>Love Cabaret</t>
        </is>
      </c>
      <c r="B4535" t="inlineStr">
        <is>
          <t>2025-02-01</t>
        </is>
      </c>
      <c r="C4535" t="inlineStr">
        <is>
          <t>-  Bar Back</t>
        </is>
      </c>
      <c r="D4535" s="488" t="n">
        <v>0</v>
      </c>
      <c r="E4535" t="inlineStr">
        <is>
          <t>2/2025</t>
        </is>
      </c>
    </row>
    <row r="4536">
      <c r="A4536" t="inlineStr">
        <is>
          <t>Love Cabaret</t>
        </is>
      </c>
      <c r="B4536" t="inlineStr">
        <is>
          <t>2025-02-01</t>
        </is>
      </c>
      <c r="C4536" t="inlineStr">
        <is>
          <t>-  Barista III</t>
        </is>
      </c>
      <c r="D4536" s="488" t="n">
        <v>0</v>
      </c>
      <c r="E4536" t="inlineStr">
        <is>
          <t>2/2025</t>
        </is>
      </c>
    </row>
    <row r="4537">
      <c r="A4537" t="inlineStr">
        <is>
          <t>Love Cabaret</t>
        </is>
      </c>
      <c r="B4537" t="inlineStr">
        <is>
          <t>2025-02-01</t>
        </is>
      </c>
      <c r="C4537" t="inlineStr">
        <is>
          <t>-  Barista II</t>
        </is>
      </c>
      <c r="D4537" s="488" t="n">
        <v>0</v>
      </c>
      <c r="E4537" t="inlineStr">
        <is>
          <t>2/2025</t>
        </is>
      </c>
    </row>
    <row r="4538">
      <c r="A4538" t="inlineStr">
        <is>
          <t>Love Cabaret</t>
        </is>
      </c>
      <c r="B4538" t="inlineStr">
        <is>
          <t>2025-02-01</t>
        </is>
      </c>
      <c r="C4538" t="inlineStr">
        <is>
          <t>-  Barista I</t>
        </is>
      </c>
      <c r="D4538" s="488" t="n">
        <v>0</v>
      </c>
      <c r="E4538" t="inlineStr">
        <is>
          <t>2/2025</t>
        </is>
      </c>
    </row>
    <row r="4539">
      <c r="A4539" t="inlineStr">
        <is>
          <t>Love Cabaret</t>
        </is>
      </c>
      <c r="B4539" t="inlineStr">
        <is>
          <t>2025-02-01</t>
        </is>
      </c>
      <c r="C4539" t="inlineStr">
        <is>
          <t>-  Chopeiro III</t>
        </is>
      </c>
      <c r="D4539" s="488" t="n">
        <v>0</v>
      </c>
      <c r="E4539" t="inlineStr">
        <is>
          <t>2/2025</t>
        </is>
      </c>
    </row>
    <row r="4540">
      <c r="A4540" t="inlineStr">
        <is>
          <t>Love Cabaret</t>
        </is>
      </c>
      <c r="B4540" t="inlineStr">
        <is>
          <t>2025-02-01</t>
        </is>
      </c>
      <c r="C4540" t="inlineStr">
        <is>
          <t>-  Chopeiro II</t>
        </is>
      </c>
      <c r="D4540" s="488" t="n">
        <v>0</v>
      </c>
      <c r="E4540" t="inlineStr">
        <is>
          <t>2/2025</t>
        </is>
      </c>
    </row>
    <row r="4541">
      <c r="A4541" t="inlineStr">
        <is>
          <t>Love Cabaret</t>
        </is>
      </c>
      <c r="B4541" t="inlineStr">
        <is>
          <t>2025-02-01</t>
        </is>
      </c>
      <c r="C4541" t="inlineStr">
        <is>
          <t>-  Chopeiro I</t>
        </is>
      </c>
      <c r="D4541" s="488" t="n">
        <v>0</v>
      </c>
      <c r="E4541" t="inlineStr">
        <is>
          <t>2/2025</t>
        </is>
      </c>
    </row>
    <row r="4542">
      <c r="A4542" t="inlineStr">
        <is>
          <t>Love Cabaret</t>
        </is>
      </c>
      <c r="B4542" t="inlineStr">
        <is>
          <t>2025-02-01</t>
        </is>
      </c>
      <c r="C4542" t="inlineStr">
        <is>
          <t>-  Sub Chefe de Cozinha</t>
        </is>
      </c>
      <c r="D4542" s="488" t="n">
        <v>0</v>
      </c>
      <c r="E4542" t="inlineStr">
        <is>
          <t>2/2025</t>
        </is>
      </c>
    </row>
    <row r="4543">
      <c r="A4543" t="inlineStr">
        <is>
          <t>Love Cabaret</t>
        </is>
      </c>
      <c r="B4543" t="inlineStr">
        <is>
          <t>2025-02-01</t>
        </is>
      </c>
      <c r="C4543" t="inlineStr">
        <is>
          <t>-  Cozinheiro Líder</t>
        </is>
      </c>
      <c r="D4543" s="488" t="n">
        <v>0</v>
      </c>
      <c r="E4543" t="inlineStr">
        <is>
          <t>2/2025</t>
        </is>
      </c>
    </row>
    <row r="4544">
      <c r="A4544" t="inlineStr">
        <is>
          <t>Love Cabaret</t>
        </is>
      </c>
      <c r="B4544" t="inlineStr">
        <is>
          <t>2025-02-01</t>
        </is>
      </c>
      <c r="C4544" t="inlineStr">
        <is>
          <t>-  Cozinheiro III</t>
        </is>
      </c>
      <c r="D4544" s="488" t="n">
        <v>0</v>
      </c>
      <c r="E4544" t="inlineStr">
        <is>
          <t>2/2025</t>
        </is>
      </c>
    </row>
    <row r="4545">
      <c r="A4545" t="inlineStr">
        <is>
          <t>Love Cabaret</t>
        </is>
      </c>
      <c r="B4545" t="inlineStr">
        <is>
          <t>2025-02-01</t>
        </is>
      </c>
      <c r="C4545" t="inlineStr">
        <is>
          <t>-  Cozinheiro II</t>
        </is>
      </c>
      <c r="D4545" s="488" t="n">
        <v>0</v>
      </c>
      <c r="E4545" t="inlineStr">
        <is>
          <t>2/2025</t>
        </is>
      </c>
    </row>
    <row r="4546">
      <c r="A4546" t="inlineStr">
        <is>
          <t>Love Cabaret</t>
        </is>
      </c>
      <c r="B4546" t="inlineStr">
        <is>
          <t>2025-02-01</t>
        </is>
      </c>
      <c r="C4546" t="inlineStr">
        <is>
          <t>-  Cozinheiro I</t>
        </is>
      </c>
      <c r="D4546" s="488" t="n">
        <v>0</v>
      </c>
      <c r="E4546" t="inlineStr">
        <is>
          <t>2/2025</t>
        </is>
      </c>
    </row>
    <row r="4547">
      <c r="A4547" t="inlineStr">
        <is>
          <t>Love Cabaret</t>
        </is>
      </c>
      <c r="B4547" t="inlineStr">
        <is>
          <t>2025-02-01</t>
        </is>
      </c>
      <c r="C4547" t="inlineStr">
        <is>
          <t>-  Ajud cozinha</t>
        </is>
      </c>
      <c r="D4547" s="488" t="n">
        <v>0</v>
      </c>
      <c r="E4547" t="inlineStr">
        <is>
          <t>2/2025</t>
        </is>
      </c>
    </row>
    <row r="4548">
      <c r="A4548" t="inlineStr">
        <is>
          <t>Love Cabaret</t>
        </is>
      </c>
      <c r="B4548" t="inlineStr">
        <is>
          <t>2025-02-01</t>
        </is>
      </c>
      <c r="C4548" t="inlineStr">
        <is>
          <t>-  Saladeiro</t>
        </is>
      </c>
      <c r="D4548" s="488" t="n">
        <v>0</v>
      </c>
      <c r="E4548" t="inlineStr">
        <is>
          <t>2/2025</t>
        </is>
      </c>
    </row>
    <row r="4549">
      <c r="A4549" t="inlineStr">
        <is>
          <t>Love Cabaret</t>
        </is>
      </c>
      <c r="B4549" t="inlineStr">
        <is>
          <t>2025-02-01</t>
        </is>
      </c>
      <c r="C4549" t="inlineStr">
        <is>
          <t>-  Pia</t>
        </is>
      </c>
      <c r="D4549" s="488" t="n">
        <v>0</v>
      </c>
      <c r="E4549" t="inlineStr">
        <is>
          <t>2/2025</t>
        </is>
      </c>
    </row>
    <row r="4550">
      <c r="A4550" t="inlineStr">
        <is>
          <t>Love Cabaret</t>
        </is>
      </c>
      <c r="B4550" t="inlineStr">
        <is>
          <t>2025-02-01</t>
        </is>
      </c>
      <c r="C4550" t="inlineStr">
        <is>
          <t>-  Sub Chefe de Confeitaria</t>
        </is>
      </c>
      <c r="D4550" s="488" t="n">
        <v>0</v>
      </c>
      <c r="E4550" t="inlineStr">
        <is>
          <t>2/2025</t>
        </is>
      </c>
    </row>
    <row r="4551">
      <c r="A4551" t="inlineStr">
        <is>
          <t>Love Cabaret</t>
        </is>
      </c>
      <c r="B4551" t="inlineStr">
        <is>
          <t>2025-02-01</t>
        </is>
      </c>
      <c r="C4551" t="inlineStr">
        <is>
          <t>-  Confeiteiro III</t>
        </is>
      </c>
      <c r="D4551" s="488" t="n">
        <v>0</v>
      </c>
      <c r="E4551" t="inlineStr">
        <is>
          <t>2/2025</t>
        </is>
      </c>
    </row>
    <row r="4552">
      <c r="A4552" t="inlineStr">
        <is>
          <t>Love Cabaret</t>
        </is>
      </c>
      <c r="B4552" t="inlineStr">
        <is>
          <t>2025-02-01</t>
        </is>
      </c>
      <c r="C4552" t="inlineStr">
        <is>
          <t>-  Confeiteiro II</t>
        </is>
      </c>
      <c r="D4552" s="488" t="n">
        <v>0</v>
      </c>
      <c r="E4552" t="inlineStr">
        <is>
          <t>2/2025</t>
        </is>
      </c>
    </row>
    <row r="4553">
      <c r="A4553" t="inlineStr">
        <is>
          <t>Love Cabaret</t>
        </is>
      </c>
      <c r="B4553" t="inlineStr">
        <is>
          <t>2025-02-01</t>
        </is>
      </c>
      <c r="C4553" t="inlineStr">
        <is>
          <t>-  Confeiteiro I</t>
        </is>
      </c>
      <c r="D4553" s="488" t="n">
        <v>0</v>
      </c>
      <c r="E4553" t="inlineStr">
        <is>
          <t>2/2025</t>
        </is>
      </c>
    </row>
    <row r="4554">
      <c r="A4554" t="inlineStr">
        <is>
          <t>Love Cabaret</t>
        </is>
      </c>
      <c r="B4554" t="inlineStr">
        <is>
          <t>2025-02-01</t>
        </is>
      </c>
      <c r="C4554" t="inlineStr">
        <is>
          <t>-  Copeiro</t>
        </is>
      </c>
      <c r="D4554" s="488" t="n">
        <v>0</v>
      </c>
      <c r="E4554" t="inlineStr">
        <is>
          <t>2/2025</t>
        </is>
      </c>
    </row>
    <row r="4555">
      <c r="A4555" t="inlineStr">
        <is>
          <t>Love Cabaret</t>
        </is>
      </c>
      <c r="B4555" t="inlineStr">
        <is>
          <t>2025-02-01</t>
        </is>
      </c>
      <c r="C4555" t="inlineStr">
        <is>
          <t>-  Pizzaiolo</t>
        </is>
      </c>
      <c r="D4555" s="488" t="n">
        <v>0</v>
      </c>
      <c r="E4555" t="inlineStr">
        <is>
          <t>2/2025</t>
        </is>
      </c>
    </row>
    <row r="4556">
      <c r="A4556" t="inlineStr">
        <is>
          <t>Love Cabaret</t>
        </is>
      </c>
      <c r="B4556" t="inlineStr">
        <is>
          <t>2025-02-01</t>
        </is>
      </c>
      <c r="C4556" t="inlineStr">
        <is>
          <t>-  Ajudante de Pizzaiolo</t>
        </is>
      </c>
      <c r="D4556" s="488" t="n">
        <v>0</v>
      </c>
      <c r="E4556" t="inlineStr">
        <is>
          <t>2/2025</t>
        </is>
      </c>
    </row>
    <row r="4557">
      <c r="A4557" t="inlineStr">
        <is>
          <t>Love Cabaret</t>
        </is>
      </c>
      <c r="B4557" t="inlineStr">
        <is>
          <t>2025-02-01</t>
        </is>
      </c>
      <c r="C4557" t="inlineStr">
        <is>
          <t>-  Boqueta</t>
        </is>
      </c>
      <c r="D4557" s="488" t="n">
        <v>0</v>
      </c>
      <c r="E4557" t="inlineStr">
        <is>
          <t>2/2025</t>
        </is>
      </c>
    </row>
    <row r="4558">
      <c r="A4558" t="inlineStr">
        <is>
          <t>Love Cabaret</t>
        </is>
      </c>
      <c r="B4558" t="inlineStr">
        <is>
          <t>2025-02-01</t>
        </is>
      </c>
      <c r="C4558" t="inlineStr">
        <is>
          <t>-  Churrasqueiro I</t>
        </is>
      </c>
      <c r="D4558" s="488" t="n">
        <v>0</v>
      </c>
      <c r="E4558" t="inlineStr">
        <is>
          <t>2/2025</t>
        </is>
      </c>
    </row>
    <row r="4559">
      <c r="A4559" t="inlineStr">
        <is>
          <t>Love Cabaret</t>
        </is>
      </c>
      <c r="B4559" t="inlineStr">
        <is>
          <t>2025-02-01</t>
        </is>
      </c>
      <c r="C4559" t="inlineStr">
        <is>
          <t>-  Churrasqueiro II</t>
        </is>
      </c>
      <c r="D4559" s="488" t="n">
        <v>0</v>
      </c>
      <c r="E4559" t="inlineStr">
        <is>
          <t>2/2025</t>
        </is>
      </c>
    </row>
    <row r="4560">
      <c r="A4560" t="inlineStr">
        <is>
          <t>Love Cabaret</t>
        </is>
      </c>
      <c r="B4560" t="inlineStr">
        <is>
          <t>2025-02-01</t>
        </is>
      </c>
      <c r="C4560" t="inlineStr">
        <is>
          <t>-  Churrasqueiro III</t>
        </is>
      </c>
      <c r="D4560" s="488" t="n">
        <v>0</v>
      </c>
      <c r="E4560" t="inlineStr">
        <is>
          <t>2/2025</t>
        </is>
      </c>
    </row>
    <row r="4561">
      <c r="A4561" t="inlineStr">
        <is>
          <t>Love Cabaret</t>
        </is>
      </c>
      <c r="B4561" t="inlineStr">
        <is>
          <t>2025-02-01</t>
        </is>
      </c>
      <c r="C4561" t="inlineStr">
        <is>
          <t>-  Ajud Limpeza</t>
        </is>
      </c>
      <c r="D4561" s="488" t="n">
        <v>0</v>
      </c>
      <c r="E4561" t="inlineStr">
        <is>
          <t>2/2025</t>
        </is>
      </c>
    </row>
    <row r="4562">
      <c r="A4562" t="inlineStr">
        <is>
          <t>Love Cabaret</t>
        </is>
      </c>
      <c r="B4562" t="inlineStr">
        <is>
          <t>2025-02-01</t>
        </is>
      </c>
      <c r="C4562" t="inlineStr">
        <is>
          <t>-  Estoquista III</t>
        </is>
      </c>
      <c r="D4562" s="488" t="n">
        <v>0</v>
      </c>
      <c r="E4562" t="inlineStr">
        <is>
          <t>2/2025</t>
        </is>
      </c>
    </row>
    <row r="4563">
      <c r="A4563" t="inlineStr">
        <is>
          <t>Love Cabaret</t>
        </is>
      </c>
      <c r="B4563" t="inlineStr">
        <is>
          <t>2025-02-01</t>
        </is>
      </c>
      <c r="C4563" t="inlineStr">
        <is>
          <t>-  Estoquista II</t>
        </is>
      </c>
      <c r="D4563" s="488" t="n">
        <v>0</v>
      </c>
      <c r="E4563" t="inlineStr">
        <is>
          <t>2/2025</t>
        </is>
      </c>
    </row>
    <row r="4564">
      <c r="A4564" t="inlineStr">
        <is>
          <t>Love Cabaret</t>
        </is>
      </c>
      <c r="B4564" t="inlineStr">
        <is>
          <t>2025-02-01</t>
        </is>
      </c>
      <c r="C4564" t="inlineStr">
        <is>
          <t>-  Estoquista I</t>
        </is>
      </c>
      <c r="D4564" s="488" t="n">
        <v>0</v>
      </c>
      <c r="E4564" t="inlineStr">
        <is>
          <t>2/2025</t>
        </is>
      </c>
    </row>
    <row r="4565">
      <c r="A4565" t="inlineStr">
        <is>
          <t>Love Cabaret</t>
        </is>
      </c>
      <c r="B4565" t="inlineStr">
        <is>
          <t>2025-02-01</t>
        </is>
      </c>
      <c r="C4565" t="inlineStr">
        <is>
          <t>-  Chefe de Manutenção</t>
        </is>
      </c>
      <c r="D4565" s="488" t="n">
        <v>0</v>
      </c>
      <c r="E4565" t="inlineStr">
        <is>
          <t>2/2025</t>
        </is>
      </c>
    </row>
    <row r="4566">
      <c r="A4566" t="inlineStr">
        <is>
          <t>Love Cabaret</t>
        </is>
      </c>
      <c r="B4566" t="inlineStr">
        <is>
          <t>2025-02-01</t>
        </is>
      </c>
      <c r="C4566" t="inlineStr">
        <is>
          <t>-  Aux. Manutenção III</t>
        </is>
      </c>
      <c r="D4566" s="488" t="n">
        <v>0</v>
      </c>
      <c r="E4566" t="inlineStr">
        <is>
          <t>2/2025</t>
        </is>
      </c>
    </row>
    <row r="4567">
      <c r="A4567" t="inlineStr">
        <is>
          <t>Love Cabaret</t>
        </is>
      </c>
      <c r="B4567" t="inlineStr">
        <is>
          <t>2025-02-01</t>
        </is>
      </c>
      <c r="C4567" t="inlineStr">
        <is>
          <t>-  Aux. Manutenção II</t>
        </is>
      </c>
      <c r="D4567" s="488" t="n">
        <v>0</v>
      </c>
      <c r="E4567" t="inlineStr">
        <is>
          <t>2/2025</t>
        </is>
      </c>
    </row>
    <row r="4568">
      <c r="A4568" t="inlineStr">
        <is>
          <t>Love Cabaret</t>
        </is>
      </c>
      <c r="B4568" t="inlineStr">
        <is>
          <t>2025-02-01</t>
        </is>
      </c>
      <c r="C4568" t="inlineStr">
        <is>
          <t>-  Aux. Manutenção I</t>
        </is>
      </c>
      <c r="D4568" s="488" t="n">
        <v>0</v>
      </c>
      <c r="E4568" t="inlineStr">
        <is>
          <t>2/2025</t>
        </is>
      </c>
    </row>
    <row r="4569">
      <c r="A4569" t="inlineStr">
        <is>
          <t>Love Cabaret</t>
        </is>
      </c>
      <c r="B4569" t="inlineStr">
        <is>
          <t>2025-02-01</t>
        </is>
      </c>
      <c r="C4569" t="inlineStr">
        <is>
          <t>-  Chefe da Portaria</t>
        </is>
      </c>
      <c r="D4569" s="488" t="n">
        <v>0</v>
      </c>
      <c r="E4569" t="inlineStr">
        <is>
          <t>2/2025</t>
        </is>
      </c>
    </row>
    <row r="4570">
      <c r="A4570" t="inlineStr">
        <is>
          <t>Love Cabaret</t>
        </is>
      </c>
      <c r="B4570" t="inlineStr">
        <is>
          <t>2025-02-01</t>
        </is>
      </c>
      <c r="C4570" t="inlineStr">
        <is>
          <t>-  Porteiro III</t>
        </is>
      </c>
      <c r="D4570" s="488" t="n">
        <v>0</v>
      </c>
      <c r="E4570" t="inlineStr">
        <is>
          <t>2/2025</t>
        </is>
      </c>
    </row>
    <row r="4571">
      <c r="A4571" t="inlineStr">
        <is>
          <t>Love Cabaret</t>
        </is>
      </c>
      <c r="B4571" t="inlineStr">
        <is>
          <t>2025-02-01</t>
        </is>
      </c>
      <c r="C4571" t="inlineStr">
        <is>
          <t>-  Porteiro II</t>
        </is>
      </c>
      <c r="D4571" s="488" t="n">
        <v>0</v>
      </c>
      <c r="E4571" t="inlineStr">
        <is>
          <t>2/2025</t>
        </is>
      </c>
    </row>
    <row r="4572">
      <c r="A4572" t="inlineStr">
        <is>
          <t>Love Cabaret</t>
        </is>
      </c>
      <c r="B4572" t="inlineStr">
        <is>
          <t>2025-02-01</t>
        </is>
      </c>
      <c r="C4572" t="inlineStr">
        <is>
          <t>-  Porteiro I</t>
        </is>
      </c>
      <c r="D4572" s="488" t="n">
        <v>0</v>
      </c>
      <c r="E4572" t="inlineStr">
        <is>
          <t>2/2025</t>
        </is>
      </c>
    </row>
    <row r="4573">
      <c r="A4573" t="inlineStr">
        <is>
          <t>Love Cabaret</t>
        </is>
      </c>
      <c r="B4573" t="inlineStr">
        <is>
          <t>2025-02-01</t>
        </is>
      </c>
      <c r="C4573" t="inlineStr">
        <is>
          <t>-  Hostess III</t>
        </is>
      </c>
      <c r="D4573" s="488" t="n">
        <v>0</v>
      </c>
      <c r="E4573" t="inlineStr">
        <is>
          <t>2/2025</t>
        </is>
      </c>
    </row>
    <row r="4574">
      <c r="A4574" t="inlineStr">
        <is>
          <t>Love Cabaret</t>
        </is>
      </c>
      <c r="B4574" t="inlineStr">
        <is>
          <t>2025-02-01</t>
        </is>
      </c>
      <c r="C4574" t="inlineStr">
        <is>
          <t>-  Hostess II</t>
        </is>
      </c>
      <c r="D4574" s="488" t="n">
        <v>0</v>
      </c>
      <c r="E4574" t="inlineStr">
        <is>
          <t>2/2025</t>
        </is>
      </c>
    </row>
    <row r="4575">
      <c r="A4575" t="inlineStr">
        <is>
          <t>Love Cabaret</t>
        </is>
      </c>
      <c r="B4575" t="inlineStr">
        <is>
          <t>2025-02-01</t>
        </is>
      </c>
      <c r="C4575" t="inlineStr">
        <is>
          <t>-  Hostess I</t>
        </is>
      </c>
      <c r="D4575" s="488" t="n">
        <v>0</v>
      </c>
      <c r="E4575" t="inlineStr">
        <is>
          <t>2/2025</t>
        </is>
      </c>
    </row>
    <row r="4576">
      <c r="A4576" t="inlineStr">
        <is>
          <t>Love Cabaret</t>
        </is>
      </c>
      <c r="B4576" t="inlineStr">
        <is>
          <t>2025-02-01</t>
        </is>
      </c>
      <c r="C4576" t="inlineStr">
        <is>
          <t>-  Chefe de Bilheteria</t>
        </is>
      </c>
      <c r="D4576" s="488" t="n">
        <v>0</v>
      </c>
      <c r="E4576" t="inlineStr">
        <is>
          <t>2/2025</t>
        </is>
      </c>
    </row>
    <row r="4577">
      <c r="A4577" t="inlineStr">
        <is>
          <t>Love Cabaret</t>
        </is>
      </c>
      <c r="B4577" t="inlineStr">
        <is>
          <t>2025-02-01</t>
        </is>
      </c>
      <c r="C4577" t="inlineStr">
        <is>
          <t>-  Bilheteiro III</t>
        </is>
      </c>
      <c r="D4577" s="488" t="n">
        <v>0</v>
      </c>
      <c r="E4577" t="inlineStr">
        <is>
          <t>2/2025</t>
        </is>
      </c>
    </row>
    <row r="4578">
      <c r="A4578" t="inlineStr">
        <is>
          <t>Love Cabaret</t>
        </is>
      </c>
      <c r="B4578" t="inlineStr">
        <is>
          <t>2025-02-01</t>
        </is>
      </c>
      <c r="C4578" t="inlineStr">
        <is>
          <t>-  Bilheteiro II</t>
        </is>
      </c>
      <c r="D4578" s="488" t="n">
        <v>0</v>
      </c>
      <c r="E4578" t="inlineStr">
        <is>
          <t>2/2025</t>
        </is>
      </c>
    </row>
    <row r="4579">
      <c r="A4579" t="inlineStr">
        <is>
          <t>Love Cabaret</t>
        </is>
      </c>
      <c r="B4579" t="inlineStr">
        <is>
          <t>2025-02-01</t>
        </is>
      </c>
      <c r="C4579" t="inlineStr">
        <is>
          <t>-  Bilheteiro I</t>
        </is>
      </c>
      <c r="D4579" s="488" t="n">
        <v>0</v>
      </c>
      <c r="E4579" t="inlineStr">
        <is>
          <t>2/2025</t>
        </is>
      </c>
    </row>
    <row r="4580">
      <c r="A4580" t="inlineStr">
        <is>
          <t>Love Cabaret</t>
        </is>
      </c>
      <c r="B4580" t="inlineStr">
        <is>
          <t>2025-02-01</t>
        </is>
      </c>
      <c r="C4580" t="inlineStr">
        <is>
          <t>-  Caixa</t>
        </is>
      </c>
      <c r="D4580" s="488" t="n">
        <v>0</v>
      </c>
      <c r="E4580" t="inlineStr">
        <is>
          <t>2/2025</t>
        </is>
      </c>
    </row>
    <row r="4581">
      <c r="A4581" t="inlineStr">
        <is>
          <t>Love Cabaret</t>
        </is>
      </c>
      <c r="B4581" t="inlineStr">
        <is>
          <t>2025-02-01</t>
        </is>
      </c>
      <c r="C4581" t="inlineStr">
        <is>
          <t>-  Operador de Delivery</t>
        </is>
      </c>
      <c r="D4581" s="488" t="n">
        <v>0</v>
      </c>
      <c r="E4581" t="inlineStr">
        <is>
          <t>2/2025</t>
        </is>
      </c>
    </row>
    <row r="4582">
      <c r="A4582" t="inlineStr">
        <is>
          <t>Love Cabaret</t>
        </is>
      </c>
      <c r="B4582" t="inlineStr">
        <is>
          <t>2025-02-01</t>
        </is>
      </c>
      <c r="C4582" t="inlineStr">
        <is>
          <t>E-Staff</t>
        </is>
      </c>
      <c r="D4582" s="488" t="n">
        <v>-50810.5</v>
      </c>
      <c r="E4582" t="inlineStr">
        <is>
          <t>2/2025</t>
        </is>
      </c>
    </row>
    <row r="4583">
      <c r="A4583" t="inlineStr">
        <is>
          <t>Love Cabaret</t>
        </is>
      </c>
      <c r="B4583" t="inlineStr">
        <is>
          <t>2025-02-01</t>
        </is>
      </c>
      <c r="C4583" t="inlineStr">
        <is>
          <t>Mão de Obra Extra</t>
        </is>
      </c>
      <c r="D4583" s="488" t="n">
        <v>-50810.5</v>
      </c>
      <c r="E4583" t="inlineStr">
        <is>
          <t>2/2025</t>
        </is>
      </c>
    </row>
    <row r="4584">
      <c r="A4584" t="inlineStr">
        <is>
          <t>Love Cabaret</t>
        </is>
      </c>
      <c r="B4584" t="inlineStr">
        <is>
          <t>2025-02-01</t>
        </is>
      </c>
      <c r="C4584" t="inlineStr">
        <is>
          <t>-  Gorjeta (Retenção Estaff) (+)</t>
        </is>
      </c>
      <c r="D4584" s="488" t="n">
        <v>25405.25</v>
      </c>
      <c r="E4584" t="inlineStr">
        <is>
          <t>2/2025</t>
        </is>
      </c>
    </row>
    <row r="4585">
      <c r="A4585" t="inlineStr">
        <is>
          <t>Love Cabaret</t>
        </is>
      </c>
      <c r="B4585" t="inlineStr">
        <is>
          <t>2025-02-01</t>
        </is>
      </c>
      <c r="C4585" t="inlineStr">
        <is>
          <t>Encargos e Provisões</t>
        </is>
      </c>
      <c r="D4585" s="488" t="n">
        <v>-6399.59</v>
      </c>
      <c r="E4585" t="inlineStr">
        <is>
          <t>2/2025</t>
        </is>
      </c>
    </row>
    <row r="4586">
      <c r="A4586" t="inlineStr">
        <is>
          <t>Love Cabaret</t>
        </is>
      </c>
      <c r="B4586" t="inlineStr">
        <is>
          <t>2025-02-01</t>
        </is>
      </c>
      <c r="C4586" t="inlineStr">
        <is>
          <t>-  FGTS</t>
        </is>
      </c>
      <c r="D4586" s="488" t="n">
        <v>-611.91</v>
      </c>
      <c r="E4586" t="inlineStr">
        <is>
          <t>2/2025</t>
        </is>
      </c>
    </row>
    <row r="4587">
      <c r="A4587" t="inlineStr">
        <is>
          <t>Love Cabaret</t>
        </is>
      </c>
      <c r="B4587" t="inlineStr">
        <is>
          <t>2025-02-01</t>
        </is>
      </c>
      <c r="C4587" t="inlineStr">
        <is>
          <t>-  INSS Patronal</t>
        </is>
      </c>
      <c r="D4587" s="488" t="n">
        <v>-2202.9</v>
      </c>
      <c r="E4587" t="inlineStr">
        <is>
          <t>2/2025</t>
        </is>
      </c>
    </row>
    <row r="4588">
      <c r="A4588" t="inlineStr">
        <is>
          <t>Love Cabaret</t>
        </is>
      </c>
      <c r="B4588" t="inlineStr">
        <is>
          <t>2025-02-01</t>
        </is>
      </c>
      <c r="C4588" t="inlineStr">
        <is>
          <t>-  INSS Segurados</t>
        </is>
      </c>
      <c r="D4588" s="488" t="n">
        <v>-705.5700000000001</v>
      </c>
      <c r="E4588" t="inlineStr">
        <is>
          <t>2/2025</t>
        </is>
      </c>
    </row>
    <row r="4589">
      <c r="A4589" t="inlineStr">
        <is>
          <t>Love Cabaret</t>
        </is>
      </c>
      <c r="B4589" t="inlineStr">
        <is>
          <t>2025-02-01</t>
        </is>
      </c>
      <c r="C4589" t="inlineStr">
        <is>
          <t>-  13º Salário</t>
        </is>
      </c>
      <c r="D4589" s="488" t="n">
        <v>-370.56</v>
      </c>
      <c r="E4589" t="inlineStr">
        <is>
          <t>2/2025</t>
        </is>
      </c>
    </row>
    <row r="4590">
      <c r="A4590" t="inlineStr">
        <is>
          <t>Love Cabaret</t>
        </is>
      </c>
      <c r="B4590" t="inlineStr">
        <is>
          <t>2025-02-01</t>
        </is>
      </c>
      <c r="C4590" t="inlineStr">
        <is>
          <t>-  Férias</t>
        </is>
      </c>
      <c r="D4590" s="488" t="n">
        <v>-2134.28</v>
      </c>
      <c r="E4590" t="inlineStr">
        <is>
          <t>2/2025</t>
        </is>
      </c>
    </row>
    <row r="4591">
      <c r="A4591" t="inlineStr">
        <is>
          <t>Love Cabaret</t>
        </is>
      </c>
      <c r="B4591" t="inlineStr">
        <is>
          <t>2025-02-01</t>
        </is>
      </c>
      <c r="C4591" t="inlineStr">
        <is>
          <t>-  FGTS sobre 13º Salários</t>
        </is>
      </c>
      <c r="D4591" s="488" t="n">
        <v>-56.45</v>
      </c>
      <c r="E4591" t="inlineStr">
        <is>
          <t>2/2025</t>
        </is>
      </c>
    </row>
    <row r="4592">
      <c r="A4592" t="inlineStr">
        <is>
          <t>Love Cabaret</t>
        </is>
      </c>
      <c r="B4592" t="inlineStr">
        <is>
          <t>2025-02-01</t>
        </is>
      </c>
      <c r="C4592" t="inlineStr">
        <is>
          <t>-  FGTS sobre Férias</t>
        </is>
      </c>
      <c r="D4592" s="488" t="n">
        <v>0</v>
      </c>
      <c r="E4592" t="inlineStr">
        <is>
          <t>2/2025</t>
        </is>
      </c>
    </row>
    <row r="4593">
      <c r="A4593" t="inlineStr">
        <is>
          <t>Love Cabaret</t>
        </is>
      </c>
      <c r="B4593" t="inlineStr">
        <is>
          <t>2025-02-01</t>
        </is>
      </c>
      <c r="C4593" t="inlineStr">
        <is>
          <t>-  INSS sobre 13º Salários</t>
        </is>
      </c>
      <c r="D4593" s="488" t="n">
        <v>-40.76</v>
      </c>
      <c r="E4593" t="inlineStr">
        <is>
          <t>2/2025</t>
        </is>
      </c>
    </row>
    <row r="4594">
      <c r="A4594" t="inlineStr">
        <is>
          <t>Love Cabaret</t>
        </is>
      </c>
      <c r="B4594" t="inlineStr">
        <is>
          <t>2025-02-01</t>
        </is>
      </c>
      <c r="C4594" t="inlineStr">
        <is>
          <t>-  INSS sobre Férias</t>
        </is>
      </c>
      <c r="D4594" s="488" t="n">
        <v>0</v>
      </c>
      <c r="E4594" t="inlineStr">
        <is>
          <t>2/2025</t>
        </is>
      </c>
    </row>
    <row r="4595">
      <c r="A4595" t="inlineStr">
        <is>
          <t>Love Cabaret</t>
        </is>
      </c>
      <c r="B4595" t="inlineStr">
        <is>
          <t>2025-02-01</t>
        </is>
      </c>
      <c r="C4595" t="inlineStr">
        <is>
          <t>-  Rescisão</t>
        </is>
      </c>
      <c r="D4595" s="488" t="n">
        <v>0</v>
      </c>
      <c r="E4595" t="inlineStr">
        <is>
          <t>2/2025</t>
        </is>
      </c>
    </row>
    <row r="4596">
      <c r="A4596" t="inlineStr">
        <is>
          <t>Love Cabaret</t>
        </is>
      </c>
      <c r="B4596" t="inlineStr">
        <is>
          <t>2025-02-01</t>
        </is>
      </c>
      <c r="C4596" t="inlineStr">
        <is>
          <t>-  Multa Rescisória</t>
        </is>
      </c>
      <c r="D4596" s="488" t="n">
        <v>0</v>
      </c>
      <c r="E4596" t="inlineStr">
        <is>
          <t>2/2025</t>
        </is>
      </c>
    </row>
    <row r="4597">
      <c r="A4597" t="inlineStr">
        <is>
          <t>Love Cabaret</t>
        </is>
      </c>
      <c r="B4597" t="inlineStr">
        <is>
          <t>2025-02-01</t>
        </is>
      </c>
      <c r="C4597" t="inlineStr">
        <is>
          <t>-  Ações trabalhistas</t>
        </is>
      </c>
      <c r="D4597" s="488" t="n">
        <v>0</v>
      </c>
      <c r="E4597" t="inlineStr">
        <is>
          <t>2/2025</t>
        </is>
      </c>
    </row>
    <row r="4598">
      <c r="A4598" t="inlineStr">
        <is>
          <t>Love Cabaret</t>
        </is>
      </c>
      <c r="B4598" t="inlineStr">
        <is>
          <t>2025-02-01</t>
        </is>
      </c>
      <c r="C4598" t="inlineStr">
        <is>
          <t>-  Adicional Noturno</t>
        </is>
      </c>
      <c r="D4598" s="488" t="n">
        <v>0</v>
      </c>
      <c r="E4598" t="inlineStr">
        <is>
          <t>2/2025</t>
        </is>
      </c>
    </row>
    <row r="4599">
      <c r="A4599" t="inlineStr">
        <is>
          <t>Love Cabaret</t>
        </is>
      </c>
      <c r="B4599" t="inlineStr">
        <is>
          <t>2025-02-01</t>
        </is>
      </c>
      <c r="C4599" t="inlineStr">
        <is>
          <t>-  Hora Extra</t>
        </is>
      </c>
      <c r="D4599" s="488" t="n">
        <v>-277.17</v>
      </c>
      <c r="E4599" t="inlineStr">
        <is>
          <t>2/2025</t>
        </is>
      </c>
    </row>
    <row r="4600">
      <c r="A4600" t="inlineStr">
        <is>
          <t>Love Cabaret</t>
        </is>
      </c>
      <c r="B4600" t="inlineStr">
        <is>
          <t>2025-02-01</t>
        </is>
      </c>
      <c r="C4600" t="inlineStr">
        <is>
          <t>-  Remuneração Variável</t>
        </is>
      </c>
      <c r="D4600" s="488" t="n">
        <v>0</v>
      </c>
      <c r="E4600" t="inlineStr">
        <is>
          <t>2/2025</t>
        </is>
      </c>
    </row>
    <row r="4601">
      <c r="A4601" t="inlineStr">
        <is>
          <t>Love Cabaret</t>
        </is>
      </c>
      <c r="B4601" t="inlineStr">
        <is>
          <t>2025-02-01</t>
        </is>
      </c>
      <c r="C4601" t="inlineStr">
        <is>
          <t>-  Premiação</t>
        </is>
      </c>
      <c r="D4601" s="488" t="n">
        <v>0</v>
      </c>
      <c r="E4601" t="inlineStr">
        <is>
          <t>2/2025</t>
        </is>
      </c>
    </row>
    <row r="4602">
      <c r="A4602" t="inlineStr">
        <is>
          <t>Love Cabaret</t>
        </is>
      </c>
      <c r="B4602" t="inlineStr">
        <is>
          <t>2025-02-01</t>
        </is>
      </c>
      <c r="C4602" t="inlineStr">
        <is>
          <t>Benefícios</t>
        </is>
      </c>
      <c r="D4602" s="488" t="n">
        <v>-556.45</v>
      </c>
      <c r="E4602" t="inlineStr">
        <is>
          <t>2/2025</t>
        </is>
      </c>
    </row>
    <row r="4603">
      <c r="A4603" t="inlineStr">
        <is>
          <t>Love Cabaret</t>
        </is>
      </c>
      <c r="B4603" t="inlineStr">
        <is>
          <t>2025-02-01</t>
        </is>
      </c>
      <c r="C4603" t="inlineStr">
        <is>
          <t>-  Vale-transporte</t>
        </is>
      </c>
      <c r="D4603" s="488" t="n">
        <v>-556.45</v>
      </c>
      <c r="E4603" t="inlineStr">
        <is>
          <t>2/2025</t>
        </is>
      </c>
    </row>
    <row r="4604">
      <c r="A4604" t="inlineStr">
        <is>
          <t>Love Cabaret</t>
        </is>
      </c>
      <c r="B4604" t="inlineStr">
        <is>
          <t>2025-02-01</t>
        </is>
      </c>
      <c r="C4604" t="inlineStr">
        <is>
          <t>-  Assist. Médica</t>
        </is>
      </c>
      <c r="D4604" s="488" t="n">
        <v>0</v>
      </c>
      <c r="E4604" t="inlineStr">
        <is>
          <t>2/2025</t>
        </is>
      </c>
    </row>
    <row r="4605">
      <c r="A4605" t="inlineStr">
        <is>
          <t>Love Cabaret</t>
        </is>
      </c>
      <c r="B4605" t="inlineStr">
        <is>
          <t>2025-02-01</t>
        </is>
      </c>
      <c r="C4605" t="inlineStr">
        <is>
          <t>-  Assist. Odontologica</t>
        </is>
      </c>
      <c r="D4605" s="488" t="n">
        <v>0</v>
      </c>
      <c r="E4605" t="inlineStr">
        <is>
          <t>2/2025</t>
        </is>
      </c>
    </row>
    <row r="4606">
      <c r="A4606" t="inlineStr">
        <is>
          <t>Love Cabaret</t>
        </is>
      </c>
      <c r="B4606" t="inlineStr">
        <is>
          <t>2025-02-01</t>
        </is>
      </c>
      <c r="C4606" t="inlineStr">
        <is>
          <t>-  Seguro de Vida</t>
        </is>
      </c>
      <c r="D4606" s="488" t="n">
        <v>0</v>
      </c>
      <c r="E4606" t="inlineStr">
        <is>
          <t>2/2025</t>
        </is>
      </c>
    </row>
    <row r="4607">
      <c r="A4607" t="inlineStr">
        <is>
          <t>Love Cabaret</t>
        </is>
      </c>
      <c r="B4607" t="inlineStr">
        <is>
          <t>2025-02-01</t>
        </is>
      </c>
      <c r="C4607" t="inlineStr">
        <is>
          <t>-  Ajuda de Custo</t>
        </is>
      </c>
      <c r="D4607" s="488" t="n">
        <v>0</v>
      </c>
      <c r="E4607" t="inlineStr">
        <is>
          <t>2/2025</t>
        </is>
      </c>
    </row>
    <row r="4608">
      <c r="A4608" t="inlineStr">
        <is>
          <t>Love Cabaret</t>
        </is>
      </c>
      <c r="B4608" t="inlineStr">
        <is>
          <t>2025-02-01</t>
        </is>
      </c>
      <c r="C4608" t="inlineStr">
        <is>
          <t>Outros B</t>
        </is>
      </c>
      <c r="D4608" s="488" t="n">
        <v>-13919.06</v>
      </c>
      <c r="E4608" t="inlineStr">
        <is>
          <t>2/2025</t>
        </is>
      </c>
    </row>
    <row r="4609">
      <c r="A4609" t="inlineStr">
        <is>
          <t>Love Cabaret</t>
        </is>
      </c>
      <c r="B4609" t="inlineStr">
        <is>
          <t>2025-02-01</t>
        </is>
      </c>
      <c r="C4609" t="inlineStr">
        <is>
          <t>-  Uniformes Manutenção e Reposição</t>
        </is>
      </c>
      <c r="D4609" s="488" t="n">
        <v>0</v>
      </c>
      <c r="E4609" t="inlineStr">
        <is>
          <t>2/2025</t>
        </is>
      </c>
    </row>
    <row r="4610">
      <c r="A4610" t="inlineStr">
        <is>
          <t>Love Cabaret</t>
        </is>
      </c>
      <c r="B4610" t="inlineStr">
        <is>
          <t>2025-02-01</t>
        </is>
      </c>
      <c r="C4610" t="inlineStr">
        <is>
          <t>-  Exames Periódicos</t>
        </is>
      </c>
      <c r="D4610" s="488" t="n">
        <v>-87.63</v>
      </c>
      <c r="E4610" t="inlineStr">
        <is>
          <t>2/2025</t>
        </is>
      </c>
    </row>
    <row r="4611">
      <c r="A4611" t="inlineStr">
        <is>
          <t>Love Cabaret</t>
        </is>
      </c>
      <c r="B4611" t="inlineStr">
        <is>
          <t>2025-02-01</t>
        </is>
      </c>
      <c r="C4611" t="inlineStr">
        <is>
          <t>-  Diversos - Vale Combustível</t>
        </is>
      </c>
      <c r="D4611" s="488" t="n">
        <v>0</v>
      </c>
      <c r="E4611" t="inlineStr">
        <is>
          <t>2/2025</t>
        </is>
      </c>
    </row>
    <row r="4612">
      <c r="A4612" t="inlineStr">
        <is>
          <t>Love Cabaret</t>
        </is>
      </c>
      <c r="B4612" t="inlineStr">
        <is>
          <t>2025-02-01</t>
        </is>
      </c>
      <c r="C4612" t="inlineStr">
        <is>
          <t>-  Gratificações</t>
        </is>
      </c>
      <c r="D4612" s="488" t="n">
        <v>0</v>
      </c>
      <c r="E4612" t="inlineStr">
        <is>
          <t>2/2025</t>
        </is>
      </c>
    </row>
    <row r="4613">
      <c r="A4613" t="inlineStr">
        <is>
          <t>Love Cabaret</t>
        </is>
      </c>
      <c r="B4613" t="inlineStr">
        <is>
          <t>2025-02-01</t>
        </is>
      </c>
      <c r="C4613" t="inlineStr">
        <is>
          <t>-  Cursos e Treinamentos</t>
        </is>
      </c>
      <c r="D4613" s="488" t="n">
        <v>0</v>
      </c>
      <c r="E4613" t="inlineStr">
        <is>
          <t>2/2025</t>
        </is>
      </c>
    </row>
    <row r="4614">
      <c r="A4614" t="inlineStr">
        <is>
          <t>Love Cabaret</t>
        </is>
      </c>
      <c r="B4614" t="inlineStr">
        <is>
          <t>2025-02-01</t>
        </is>
      </c>
      <c r="C4614" t="inlineStr">
        <is>
          <t>-  Alimentação Funcionário</t>
        </is>
      </c>
      <c r="D4614" s="488" t="n">
        <v>-13831.43</v>
      </c>
      <c r="E4614" t="inlineStr">
        <is>
          <t>2/2025</t>
        </is>
      </c>
    </row>
    <row r="4615">
      <c r="A4615" t="inlineStr">
        <is>
          <t>Love Cabaret</t>
        </is>
      </c>
      <c r="B4615" t="inlineStr">
        <is>
          <t>2025-02-01</t>
        </is>
      </c>
      <c r="C4615" t="inlineStr">
        <is>
          <t>-  Pro Labore</t>
        </is>
      </c>
      <c r="D4615" s="488" t="n">
        <v>0</v>
      </c>
      <c r="E4615" t="inlineStr">
        <is>
          <t>2/2025</t>
        </is>
      </c>
    </row>
    <row r="4616">
      <c r="A4616" t="inlineStr">
        <is>
          <t>Love Cabaret</t>
        </is>
      </c>
      <c r="B4616" t="inlineStr">
        <is>
          <t>2025-02-01</t>
        </is>
      </c>
      <c r="C4616" t="inlineStr">
        <is>
          <t>% sobre Receita c/ Squad</t>
        </is>
      </c>
      <c r="D4616" s="488" t="n">
        <v>-0.34</v>
      </c>
      <c r="E4616" t="inlineStr">
        <is>
          <t>2/2025</t>
        </is>
      </c>
    </row>
    <row r="4617">
      <c r="A4617" t="inlineStr">
        <is>
          <t>Love Cabaret</t>
        </is>
      </c>
      <c r="B4617" t="inlineStr">
        <is>
          <t>2025-02-01</t>
        </is>
      </c>
      <c r="C4617" t="inlineStr">
        <is>
          <t>% sobre Receita s/ Squad</t>
        </is>
      </c>
      <c r="D4617" s="488" t="n">
        <v>-0.22</v>
      </c>
      <c r="E4617" t="inlineStr">
        <is>
          <t>2/2025</t>
        </is>
      </c>
    </row>
    <row r="4618">
      <c r="A4618" t="inlineStr">
        <is>
          <t>Love Cabaret</t>
        </is>
      </c>
      <c r="B4618" t="inlineStr">
        <is>
          <t>2025-02-01</t>
        </is>
      </c>
      <c r="C4618" t="inlineStr">
        <is>
          <t>Custo de Ocupação</t>
        </is>
      </c>
      <c r="D4618" s="488" t="n">
        <v>-68191.17999999999</v>
      </c>
      <c r="E4618" t="inlineStr">
        <is>
          <t>2/2025</t>
        </is>
      </c>
    </row>
    <row r="4619">
      <c r="A4619" t="inlineStr">
        <is>
          <t>Love Cabaret</t>
        </is>
      </c>
      <c r="B4619" t="inlineStr">
        <is>
          <t>2025-02-01</t>
        </is>
      </c>
      <c r="C4619" t="inlineStr">
        <is>
          <t>Aluguel de Imoveis</t>
        </is>
      </c>
      <c r="D4619" s="488" t="n">
        <v>-63269.28</v>
      </c>
      <c r="E4619" t="inlineStr">
        <is>
          <t>2/2025</t>
        </is>
      </c>
    </row>
    <row r="4620">
      <c r="A4620" t="inlineStr">
        <is>
          <t>Love Cabaret</t>
        </is>
      </c>
      <c r="B4620" t="inlineStr">
        <is>
          <t>2025-02-01</t>
        </is>
      </c>
      <c r="C4620" t="inlineStr">
        <is>
          <t>Condominio</t>
        </is>
      </c>
      <c r="D4620" s="488" t="n">
        <v>0</v>
      </c>
      <c r="E4620" t="inlineStr">
        <is>
          <t>2/2025</t>
        </is>
      </c>
    </row>
    <row r="4621">
      <c r="A4621" t="inlineStr">
        <is>
          <t>Love Cabaret</t>
        </is>
      </c>
      <c r="B4621" t="inlineStr">
        <is>
          <t>2025-02-01</t>
        </is>
      </c>
      <c r="C4621" t="inlineStr">
        <is>
          <t>IPTU</t>
        </is>
      </c>
      <c r="D4621" s="488" t="n">
        <v>-4921.9</v>
      </c>
      <c r="E4621" t="inlineStr">
        <is>
          <t>2/2025</t>
        </is>
      </c>
    </row>
    <row r="4622">
      <c r="A4622" t="inlineStr">
        <is>
          <t>Love Cabaret</t>
        </is>
      </c>
      <c r="B4622" t="inlineStr">
        <is>
          <t>2025-02-01</t>
        </is>
      </c>
      <c r="C4622" t="inlineStr">
        <is>
          <t>Fundo de Promoção</t>
        </is>
      </c>
      <c r="D4622" s="488" t="n">
        <v>0</v>
      </c>
      <c r="E4622" t="inlineStr">
        <is>
          <t>2/2025</t>
        </is>
      </c>
    </row>
    <row r="4623">
      <c r="A4623" t="inlineStr">
        <is>
          <t>Love Cabaret</t>
        </is>
      </c>
      <c r="B4623" t="inlineStr">
        <is>
          <t>2025-02-01</t>
        </is>
      </c>
      <c r="C4623" t="inlineStr">
        <is>
          <t>Seguro Patrimonial</t>
        </is>
      </c>
      <c r="D4623" s="488" t="n">
        <v>0</v>
      </c>
      <c r="E4623" t="inlineStr">
        <is>
          <t>2/2025</t>
        </is>
      </c>
    </row>
    <row r="4624">
      <c r="A4624" t="inlineStr">
        <is>
          <t>Love Cabaret</t>
        </is>
      </c>
      <c r="B4624" t="inlineStr">
        <is>
          <t>2025-02-01</t>
        </is>
      </c>
      <c r="C4624" t="inlineStr">
        <is>
          <t>Arrendamento</t>
        </is>
      </c>
      <c r="D4624" s="488" t="n">
        <v>0</v>
      </c>
      <c r="E4624" t="inlineStr">
        <is>
          <t>2/2025</t>
        </is>
      </c>
    </row>
    <row r="4625">
      <c r="A4625" t="inlineStr">
        <is>
          <t>Love Cabaret</t>
        </is>
      </c>
      <c r="B4625" t="inlineStr">
        <is>
          <t>2025-02-01</t>
        </is>
      </c>
      <c r="C4625" t="inlineStr">
        <is>
          <t>Taxas publicas administrativas - Ocupação</t>
        </is>
      </c>
      <c r="D4625" s="488" t="n">
        <v>0</v>
      </c>
      <c r="E4625" t="inlineStr">
        <is>
          <t>2/2025</t>
        </is>
      </c>
    </row>
    <row r="4626">
      <c r="A4626" t="inlineStr">
        <is>
          <t>Love Cabaret</t>
        </is>
      </c>
      <c r="B4626" t="inlineStr">
        <is>
          <t>2025-02-01</t>
        </is>
      </c>
      <c r="C4626" t="inlineStr">
        <is>
          <t>% sobre Receita Bruta</t>
        </is>
      </c>
      <c r="D4626" s="488" t="n">
        <v>-0.2</v>
      </c>
      <c r="E4626" t="inlineStr">
        <is>
          <t>2/2025</t>
        </is>
      </c>
    </row>
    <row r="4627">
      <c r="A4627" t="inlineStr">
        <is>
          <t>Love Cabaret</t>
        </is>
      </c>
      <c r="B4627" t="inlineStr">
        <is>
          <t>2025-02-01</t>
        </is>
      </c>
      <c r="C4627" t="inlineStr">
        <is>
          <t>Utilidades</t>
        </is>
      </c>
      <c r="D4627" s="488" t="n">
        <v>-34103.5</v>
      </c>
      <c r="E4627" t="inlineStr">
        <is>
          <t>2/2025</t>
        </is>
      </c>
    </row>
    <row r="4628">
      <c r="A4628" t="inlineStr">
        <is>
          <t>Love Cabaret</t>
        </is>
      </c>
      <c r="B4628" t="inlineStr">
        <is>
          <t>2025-02-01</t>
        </is>
      </c>
      <c r="C4628" t="inlineStr">
        <is>
          <t>Agua/Esgoto</t>
        </is>
      </c>
      <c r="D4628" s="488" t="n">
        <v>-153.96</v>
      </c>
      <c r="E4628" t="inlineStr">
        <is>
          <t>2/2025</t>
        </is>
      </c>
    </row>
    <row r="4629">
      <c r="A4629" t="inlineStr">
        <is>
          <t>Love Cabaret</t>
        </is>
      </c>
      <c r="B4629" t="inlineStr">
        <is>
          <t>2025-02-01</t>
        </is>
      </c>
      <c r="C4629" t="inlineStr">
        <is>
          <t>Energia Eletrica</t>
        </is>
      </c>
      <c r="D4629" s="488" t="n">
        <v>-13819.8</v>
      </c>
      <c r="E4629" t="inlineStr">
        <is>
          <t>2/2025</t>
        </is>
      </c>
    </row>
    <row r="4630">
      <c r="A4630" t="inlineStr">
        <is>
          <t>Love Cabaret</t>
        </is>
      </c>
      <c r="B4630" t="inlineStr">
        <is>
          <t>2025-02-01</t>
        </is>
      </c>
      <c r="C4630" t="inlineStr">
        <is>
          <t>Gas de Cozinha</t>
        </is>
      </c>
      <c r="D4630" s="488" t="n">
        <v>-1731.27</v>
      </c>
      <c r="E4630" t="inlineStr">
        <is>
          <t>2/2025</t>
        </is>
      </c>
    </row>
    <row r="4631">
      <c r="A4631" t="inlineStr">
        <is>
          <t>Love Cabaret</t>
        </is>
      </c>
      <c r="B4631" t="inlineStr">
        <is>
          <t>2025-02-01</t>
        </is>
      </c>
      <c r="C4631" t="inlineStr">
        <is>
          <t>Higiene e Limpeza</t>
        </is>
      </c>
      <c r="D4631" s="488" t="n">
        <v>-6794.41</v>
      </c>
      <c r="E4631" t="inlineStr">
        <is>
          <t>2/2025</t>
        </is>
      </c>
    </row>
    <row r="4632">
      <c r="A4632" t="inlineStr">
        <is>
          <t>Love Cabaret</t>
        </is>
      </c>
      <c r="B4632" t="inlineStr">
        <is>
          <t>2025-02-01</t>
        </is>
      </c>
      <c r="C4632" t="inlineStr">
        <is>
          <t>Descartaveis</t>
        </is>
      </c>
      <c r="D4632" s="488" t="n">
        <v>0</v>
      </c>
      <c r="E4632" t="inlineStr">
        <is>
          <t>2/2025</t>
        </is>
      </c>
    </row>
    <row r="4633">
      <c r="A4633" t="inlineStr">
        <is>
          <t>Love Cabaret</t>
        </is>
      </c>
      <c r="B4633" t="inlineStr">
        <is>
          <t>2025-02-01</t>
        </is>
      </c>
      <c r="C4633" t="inlineStr">
        <is>
          <t>Controle de Pragas</t>
        </is>
      </c>
      <c r="D4633" s="488" t="n">
        <v>-630</v>
      </c>
      <c r="E4633" t="inlineStr">
        <is>
          <t>2/2025</t>
        </is>
      </c>
    </row>
    <row r="4634">
      <c r="A4634" t="inlineStr">
        <is>
          <t>Love Cabaret</t>
        </is>
      </c>
      <c r="B4634" t="inlineStr">
        <is>
          <t>2025-02-01</t>
        </is>
      </c>
      <c r="C4634" t="inlineStr">
        <is>
          <t>Coleta de lixo</t>
        </is>
      </c>
      <c r="D4634" s="488" t="n">
        <v>-1236.98</v>
      </c>
      <c r="E4634" t="inlineStr">
        <is>
          <t>2/2025</t>
        </is>
      </c>
    </row>
    <row r="4635">
      <c r="A4635" t="inlineStr">
        <is>
          <t>Love Cabaret</t>
        </is>
      </c>
      <c r="B4635" t="inlineStr">
        <is>
          <t>2025-02-01</t>
        </is>
      </c>
      <c r="C4635" t="inlineStr">
        <is>
          <t>Utensilios</t>
        </is>
      </c>
      <c r="D4635" s="488" t="n">
        <v>-8075.9</v>
      </c>
      <c r="E4635" t="inlineStr">
        <is>
          <t>2/2025</t>
        </is>
      </c>
    </row>
    <row r="4636">
      <c r="A4636" t="inlineStr">
        <is>
          <t>Love Cabaret</t>
        </is>
      </c>
      <c r="B4636" t="inlineStr">
        <is>
          <t>2025-02-01</t>
        </is>
      </c>
      <c r="C4636" t="inlineStr">
        <is>
          <t>Serviços Graficos</t>
        </is>
      </c>
      <c r="D4636" s="488" t="n">
        <v>-116.5</v>
      </c>
      <c r="E4636" t="inlineStr">
        <is>
          <t>2/2025</t>
        </is>
      </c>
    </row>
    <row r="4637">
      <c r="A4637" t="inlineStr">
        <is>
          <t>Love Cabaret</t>
        </is>
      </c>
      <c r="B4637" t="inlineStr">
        <is>
          <t>2025-02-01</t>
        </is>
      </c>
      <c r="C4637" t="inlineStr">
        <is>
          <t>Custas Cartório</t>
        </is>
      </c>
      <c r="D4637" s="488" t="n">
        <v>0</v>
      </c>
      <c r="E4637" t="inlineStr">
        <is>
          <t>2/2025</t>
        </is>
      </c>
    </row>
    <row r="4638">
      <c r="A4638" t="inlineStr">
        <is>
          <t>Love Cabaret</t>
        </is>
      </c>
      <c r="B4638" t="inlineStr">
        <is>
          <t>2025-02-01</t>
        </is>
      </c>
      <c r="C4638" t="inlineStr">
        <is>
          <t>Material de Escritorio</t>
        </is>
      </c>
      <c r="D4638" s="488" t="n">
        <v>-111.68</v>
      </c>
      <c r="E4638" t="inlineStr">
        <is>
          <t>2/2025</t>
        </is>
      </c>
    </row>
    <row r="4639">
      <c r="A4639" t="inlineStr">
        <is>
          <t>Love Cabaret</t>
        </is>
      </c>
      <c r="B4639" t="inlineStr">
        <is>
          <t>2025-02-01</t>
        </is>
      </c>
      <c r="C4639" t="inlineStr">
        <is>
          <t>Serviços de Limpeza</t>
        </is>
      </c>
      <c r="D4639" s="488" t="n">
        <v>-1200</v>
      </c>
      <c r="E4639" t="inlineStr">
        <is>
          <t>2/2025</t>
        </is>
      </c>
    </row>
    <row r="4640">
      <c r="A4640" t="inlineStr">
        <is>
          <t>Love Cabaret</t>
        </is>
      </c>
      <c r="B4640" t="inlineStr">
        <is>
          <t>2025-02-01</t>
        </is>
      </c>
      <c r="C4640" t="inlineStr">
        <is>
          <t>Serviço de Lavanderia</t>
        </is>
      </c>
      <c r="D4640" s="488" t="n">
        <v>-35</v>
      </c>
      <c r="E4640" t="inlineStr">
        <is>
          <t>2/2025</t>
        </is>
      </c>
    </row>
    <row r="4641">
      <c r="A4641" t="inlineStr">
        <is>
          <t>Love Cabaret</t>
        </is>
      </c>
      <c r="B4641" t="inlineStr">
        <is>
          <t>2025-02-01</t>
        </is>
      </c>
      <c r="C4641" t="inlineStr">
        <is>
          <t>Material de Consumo - Gelo/ Gas CO2/ Carvao /Velas</t>
        </is>
      </c>
      <c r="D4641" s="488" t="n">
        <v>-198</v>
      </c>
      <c r="E4641" t="inlineStr">
        <is>
          <t>2/2025</t>
        </is>
      </c>
    </row>
    <row r="4642">
      <c r="A4642" t="inlineStr">
        <is>
          <t>Love Cabaret</t>
        </is>
      </c>
      <c r="B4642" t="inlineStr">
        <is>
          <t>2025-02-01</t>
        </is>
      </c>
      <c r="C4642" t="inlineStr">
        <is>
          <t>% sobre Receita Bruta</t>
        </is>
      </c>
      <c r="D4642" s="488" t="n">
        <v>-0.1</v>
      </c>
      <c r="E4642" t="inlineStr">
        <is>
          <t>2/2025</t>
        </is>
      </c>
    </row>
    <row r="4643">
      <c r="A4643" t="inlineStr">
        <is>
          <t>Love Cabaret</t>
        </is>
      </c>
      <c r="B4643" t="inlineStr">
        <is>
          <t>2025-02-01</t>
        </is>
      </c>
      <c r="C4643" t="inlineStr">
        <is>
          <t>Informática e TI</t>
        </is>
      </c>
      <c r="D4643" s="488" t="n">
        <v>-4708.26</v>
      </c>
      <c r="E4643" t="inlineStr">
        <is>
          <t>2/2025</t>
        </is>
      </c>
    </row>
    <row r="4644">
      <c r="A4644" t="inlineStr">
        <is>
          <t>Love Cabaret</t>
        </is>
      </c>
      <c r="B4644" t="inlineStr">
        <is>
          <t>2025-02-01</t>
        </is>
      </c>
      <c r="C4644" t="inlineStr">
        <is>
          <t>Telefone</t>
        </is>
      </c>
      <c r="D4644" s="488" t="n">
        <v>-93.7</v>
      </c>
      <c r="E4644" t="inlineStr">
        <is>
          <t>2/2025</t>
        </is>
      </c>
    </row>
    <row r="4645">
      <c r="A4645" t="inlineStr">
        <is>
          <t>Love Cabaret</t>
        </is>
      </c>
      <c r="B4645" t="inlineStr">
        <is>
          <t>2025-02-01</t>
        </is>
      </c>
      <c r="C4645" t="inlineStr">
        <is>
          <t>Internet</t>
        </is>
      </c>
      <c r="D4645" s="488" t="n">
        <v>-1096.29</v>
      </c>
      <c r="E4645" t="inlineStr">
        <is>
          <t>2/2025</t>
        </is>
      </c>
    </row>
    <row r="4646">
      <c r="A4646" t="inlineStr">
        <is>
          <t>Love Cabaret</t>
        </is>
      </c>
      <c r="B4646" t="inlineStr">
        <is>
          <t>2025-02-01</t>
        </is>
      </c>
      <c r="C4646" t="inlineStr">
        <is>
          <t>TV por assinatura/musica ambiente</t>
        </is>
      </c>
      <c r="D4646" s="488" t="n">
        <v>0</v>
      </c>
      <c r="E4646" t="inlineStr">
        <is>
          <t>2/2025</t>
        </is>
      </c>
    </row>
    <row r="4647">
      <c r="A4647" t="inlineStr">
        <is>
          <t>Love Cabaret</t>
        </is>
      </c>
      <c r="B4647" t="inlineStr">
        <is>
          <t>2025-02-01</t>
        </is>
      </c>
      <c r="C4647" t="inlineStr">
        <is>
          <t>Sistemas de Segurança e Alarme</t>
        </is>
      </c>
      <c r="D4647" s="488" t="n">
        <v>-263.78</v>
      </c>
      <c r="E4647" t="inlineStr">
        <is>
          <t>2/2025</t>
        </is>
      </c>
    </row>
    <row r="4648">
      <c r="A4648" t="inlineStr">
        <is>
          <t>Love Cabaret</t>
        </is>
      </c>
      <c r="B4648" t="inlineStr">
        <is>
          <t>2025-02-01</t>
        </is>
      </c>
      <c r="C4648" t="inlineStr">
        <is>
          <t>Sistemas Gerais - Operacionais</t>
        </is>
      </c>
      <c r="D4648" s="488" t="n">
        <v>-2561.29</v>
      </c>
      <c r="E4648" t="inlineStr">
        <is>
          <t>2/2025</t>
        </is>
      </c>
    </row>
    <row r="4649">
      <c r="A4649" t="inlineStr">
        <is>
          <t>Love Cabaret</t>
        </is>
      </c>
      <c r="B4649" t="inlineStr">
        <is>
          <t>2025-02-01</t>
        </is>
      </c>
      <c r="C4649" t="inlineStr">
        <is>
          <t>Sistemas Gerais - Financeiros</t>
        </is>
      </c>
      <c r="D4649" s="488" t="n">
        <v>-360</v>
      </c>
      <c r="E4649" t="inlineStr">
        <is>
          <t>2/2025</t>
        </is>
      </c>
    </row>
    <row r="4650">
      <c r="A4650" t="inlineStr">
        <is>
          <t>Love Cabaret</t>
        </is>
      </c>
      <c r="B4650" t="inlineStr">
        <is>
          <t>2025-02-01</t>
        </is>
      </c>
      <c r="C4650" t="inlineStr">
        <is>
          <t>Sistemas Gerais - Comunicação e Marketing</t>
        </is>
      </c>
      <c r="D4650" s="488" t="n">
        <v>-333.2</v>
      </c>
      <c r="E4650" t="inlineStr">
        <is>
          <t>2/2025</t>
        </is>
      </c>
    </row>
    <row r="4651">
      <c r="A4651" t="inlineStr">
        <is>
          <t>Love Cabaret</t>
        </is>
      </c>
      <c r="B4651" t="inlineStr">
        <is>
          <t>2025-02-01</t>
        </is>
      </c>
      <c r="C4651" t="inlineStr">
        <is>
          <t>% sobre Receita Bruta</t>
        </is>
      </c>
      <c r="D4651" s="488" t="n">
        <v>-0.01</v>
      </c>
      <c r="E4651" t="inlineStr">
        <is>
          <t>2/2025</t>
        </is>
      </c>
    </row>
    <row r="4652">
      <c r="A4652" t="inlineStr">
        <is>
          <t>Love Cabaret</t>
        </is>
      </c>
      <c r="B4652" t="inlineStr">
        <is>
          <t>2025-02-01</t>
        </is>
      </c>
      <c r="C4652" t="inlineStr">
        <is>
          <t>Despesas Gerais</t>
        </is>
      </c>
      <c r="D4652" s="488" t="n">
        <v>-14298.68</v>
      </c>
      <c r="E4652" t="inlineStr">
        <is>
          <t>2/2025</t>
        </is>
      </c>
    </row>
    <row r="4653">
      <c r="A4653" t="inlineStr">
        <is>
          <t>Love Cabaret</t>
        </is>
      </c>
      <c r="B4653" t="inlineStr">
        <is>
          <t>2025-02-01</t>
        </is>
      </c>
      <c r="C4653" t="inlineStr">
        <is>
          <t>Manutenção Predial</t>
        </is>
      </c>
      <c r="D4653" s="488" t="n">
        <v>-6452.94</v>
      </c>
      <c r="E4653" t="inlineStr">
        <is>
          <t>2/2025</t>
        </is>
      </c>
    </row>
    <row r="4654">
      <c r="A4654" t="inlineStr">
        <is>
          <t>Love Cabaret</t>
        </is>
      </c>
      <c r="B4654" t="inlineStr">
        <is>
          <t>2025-02-01</t>
        </is>
      </c>
      <c r="C4654" t="inlineStr">
        <is>
          <t>Manutenção de Equipamentos</t>
        </is>
      </c>
      <c r="D4654" s="488" t="n">
        <v>-6500</v>
      </c>
      <c r="E4654" t="inlineStr">
        <is>
          <t>2/2025</t>
        </is>
      </c>
    </row>
    <row r="4655">
      <c r="A4655" t="inlineStr">
        <is>
          <t>Love Cabaret</t>
        </is>
      </c>
      <c r="B4655" t="inlineStr">
        <is>
          <t>2025-02-01</t>
        </is>
      </c>
      <c r="C4655" t="inlineStr">
        <is>
          <t>Manutenção de Mobiliário</t>
        </is>
      </c>
      <c r="D4655" s="488" t="n">
        <v>0</v>
      </c>
      <c r="E4655" t="inlineStr">
        <is>
          <t>2/2025</t>
        </is>
      </c>
    </row>
    <row r="4656">
      <c r="A4656" t="inlineStr">
        <is>
          <t>Love Cabaret</t>
        </is>
      </c>
      <c r="B4656" t="inlineStr">
        <is>
          <t>2025-02-01</t>
        </is>
      </c>
      <c r="C4656" t="inlineStr">
        <is>
          <t>Material de Manutenção</t>
        </is>
      </c>
      <c r="D4656" s="488" t="n">
        <v>-830</v>
      </c>
      <c r="E4656" t="inlineStr">
        <is>
          <t>2/2025</t>
        </is>
      </c>
    </row>
    <row r="4657">
      <c r="A4657" t="inlineStr">
        <is>
          <t>Love Cabaret</t>
        </is>
      </c>
      <c r="B4657" t="inlineStr">
        <is>
          <t>2025-02-01</t>
        </is>
      </c>
      <c r="C4657" t="inlineStr">
        <is>
          <t>Decoração/Paisagismo e Jardinagem</t>
        </is>
      </c>
      <c r="D4657" s="488" t="n">
        <v>-500</v>
      </c>
      <c r="E4657" t="inlineStr">
        <is>
          <t>2/2025</t>
        </is>
      </c>
    </row>
    <row r="4658">
      <c r="A4658" t="inlineStr">
        <is>
          <t>Love Cabaret</t>
        </is>
      </c>
      <c r="B4658" t="inlineStr">
        <is>
          <t>2025-02-01</t>
        </is>
      </c>
      <c r="C4658" t="inlineStr">
        <is>
          <t>Fretes e Carretos</t>
        </is>
      </c>
      <c r="D4658" s="488" t="n">
        <v>-15.74</v>
      </c>
      <c r="E4658" t="inlineStr">
        <is>
          <t>2/2025</t>
        </is>
      </c>
    </row>
    <row r="4659">
      <c r="A4659" t="inlineStr">
        <is>
          <t>Love Cabaret</t>
        </is>
      </c>
      <c r="B4659" t="inlineStr">
        <is>
          <t>2025-02-01</t>
        </is>
      </c>
      <c r="C4659" t="inlineStr">
        <is>
          <t>Conduções/Taxi/Uber</t>
        </is>
      </c>
      <c r="D4659" s="488" t="n">
        <v>0</v>
      </c>
      <c r="E4659" t="inlineStr">
        <is>
          <t>2/2025</t>
        </is>
      </c>
    </row>
    <row r="4660">
      <c r="A4660" t="inlineStr">
        <is>
          <t>Love Cabaret</t>
        </is>
      </c>
      <c r="B4660" t="inlineStr">
        <is>
          <t>2025-02-01</t>
        </is>
      </c>
      <c r="C4660" t="inlineStr">
        <is>
          <t>Viagens e Estadias - Operação</t>
        </is>
      </c>
      <c r="D4660" s="488" t="n">
        <v>0</v>
      </c>
      <c r="E4660" t="inlineStr">
        <is>
          <t>2/2025</t>
        </is>
      </c>
    </row>
    <row r="4661">
      <c r="A4661" t="inlineStr">
        <is>
          <t>Love Cabaret</t>
        </is>
      </c>
      <c r="B4661" t="inlineStr">
        <is>
          <t>2025-02-01</t>
        </is>
      </c>
      <c r="C4661" t="inlineStr">
        <is>
          <t>% sobre Receita Bruta</t>
        </is>
      </c>
      <c r="D4661" s="488" t="n">
        <v>-0.04</v>
      </c>
      <c r="E4661" t="inlineStr">
        <is>
          <t>2/2025</t>
        </is>
      </c>
    </row>
    <row r="4662">
      <c r="A4662" t="inlineStr">
        <is>
          <t>Love Cabaret</t>
        </is>
      </c>
      <c r="B4662" t="inlineStr">
        <is>
          <t>2025-02-01</t>
        </is>
      </c>
      <c r="C4662" t="inlineStr">
        <is>
          <t>Marketing</t>
        </is>
      </c>
      <c r="D4662" s="488" t="n">
        <v>-11122.31</v>
      </c>
      <c r="E4662" t="inlineStr">
        <is>
          <t>2/2025</t>
        </is>
      </c>
    </row>
    <row r="4663">
      <c r="A4663" t="inlineStr">
        <is>
          <t>Love Cabaret</t>
        </is>
      </c>
      <c r="B4663" t="inlineStr">
        <is>
          <t>2025-02-01</t>
        </is>
      </c>
      <c r="C4663" t="inlineStr">
        <is>
          <t>Agência de Propaganda</t>
        </is>
      </c>
      <c r="D4663" s="488" t="n">
        <v>-7000</v>
      </c>
      <c r="E4663" t="inlineStr">
        <is>
          <t>2/2025</t>
        </is>
      </c>
    </row>
    <row r="4664">
      <c r="A4664" t="inlineStr">
        <is>
          <t>Love Cabaret</t>
        </is>
      </c>
      <c r="B4664" t="inlineStr">
        <is>
          <t>2025-02-01</t>
        </is>
      </c>
      <c r="C4664" t="inlineStr">
        <is>
          <t>Assessoria de Imprensa</t>
        </is>
      </c>
      <c r="D4664" s="488" t="n">
        <v>0</v>
      </c>
      <c r="E4664" t="inlineStr">
        <is>
          <t>2/2025</t>
        </is>
      </c>
    </row>
    <row r="4665">
      <c r="A4665" t="inlineStr">
        <is>
          <t>Love Cabaret</t>
        </is>
      </c>
      <c r="B4665" t="inlineStr">
        <is>
          <t>2025-02-01</t>
        </is>
      </c>
      <c r="C4665" t="inlineStr">
        <is>
          <t>Assessoria de Relações Públicas</t>
        </is>
      </c>
      <c r="D4665" s="488" t="n">
        <v>0</v>
      </c>
      <c r="E4665" t="inlineStr">
        <is>
          <t>2/2025</t>
        </is>
      </c>
    </row>
    <row r="4666">
      <c r="A4666" t="inlineStr">
        <is>
          <t>Love Cabaret</t>
        </is>
      </c>
      <c r="B4666" t="inlineStr">
        <is>
          <t>2025-02-01</t>
        </is>
      </c>
      <c r="C4666" t="inlineStr">
        <is>
          <t>Influenciadores</t>
        </is>
      </c>
      <c r="D4666" s="488" t="n">
        <v>-822.3099999999999</v>
      </c>
      <c r="E4666" t="inlineStr">
        <is>
          <t>2/2025</t>
        </is>
      </c>
    </row>
    <row r="4667">
      <c r="A4667" t="inlineStr">
        <is>
          <t>Love Cabaret</t>
        </is>
      </c>
      <c r="B4667" t="inlineStr">
        <is>
          <t>2025-02-01</t>
        </is>
      </c>
      <c r="C4667" t="inlineStr">
        <is>
          <t>Publicidade e Propaganda</t>
        </is>
      </c>
      <c r="D4667" s="488" t="n">
        <v>-500</v>
      </c>
      <c r="E4667" t="inlineStr">
        <is>
          <t>2/2025</t>
        </is>
      </c>
    </row>
    <row r="4668">
      <c r="A4668" t="inlineStr">
        <is>
          <t>Love Cabaret</t>
        </is>
      </c>
      <c r="B4668" t="inlineStr">
        <is>
          <t>2025-02-01</t>
        </is>
      </c>
      <c r="C4668" t="inlineStr">
        <is>
          <t>Pesquisa de Mercado</t>
        </is>
      </c>
      <c r="D4668" s="488" t="n">
        <v>0</v>
      </c>
      <c r="E4668" t="inlineStr">
        <is>
          <t>2/2025</t>
        </is>
      </c>
    </row>
    <row r="4669">
      <c r="A4669" t="inlineStr">
        <is>
          <t>Love Cabaret</t>
        </is>
      </c>
      <c r="B4669" t="inlineStr">
        <is>
          <t>2025-02-01</t>
        </is>
      </c>
      <c r="C4669" t="inlineStr">
        <is>
          <t>Sessão de Fotos/Captação de Vídeo</t>
        </is>
      </c>
      <c r="D4669" s="488" t="n">
        <v>-800</v>
      </c>
      <c r="E4669" t="inlineStr">
        <is>
          <t>2/2025</t>
        </is>
      </c>
    </row>
    <row r="4670">
      <c r="A4670" t="inlineStr">
        <is>
          <t>Love Cabaret</t>
        </is>
      </c>
      <c r="B4670" t="inlineStr">
        <is>
          <t>2025-02-01</t>
        </is>
      </c>
      <c r="C4670" t="inlineStr">
        <is>
          <t>Produção Gráfica e Material Institucional</t>
        </is>
      </c>
      <c r="D4670" s="488" t="n">
        <v>0</v>
      </c>
      <c r="E4670" t="inlineStr">
        <is>
          <t>2/2025</t>
        </is>
      </c>
    </row>
    <row r="4671">
      <c r="A4671" t="inlineStr">
        <is>
          <t>Love Cabaret</t>
        </is>
      </c>
      <c r="B4671" t="inlineStr">
        <is>
          <t>2025-02-01</t>
        </is>
      </c>
      <c r="C4671" t="inlineStr">
        <is>
          <t>Eventos de Marketing</t>
        </is>
      </c>
      <c r="D4671" s="488" t="n">
        <v>0</v>
      </c>
      <c r="E4671" t="inlineStr">
        <is>
          <t>2/2025</t>
        </is>
      </c>
    </row>
    <row r="4672">
      <c r="A4672" t="inlineStr">
        <is>
          <t>Love Cabaret</t>
        </is>
      </c>
      <c r="B4672" t="inlineStr">
        <is>
          <t>2025-02-01</t>
        </is>
      </c>
      <c r="C4672" t="inlineStr">
        <is>
          <t>Brindes e Confraternizações</t>
        </is>
      </c>
      <c r="D4672" s="488" t="n">
        <v>0</v>
      </c>
      <c r="E4672" t="inlineStr">
        <is>
          <t>2/2025</t>
        </is>
      </c>
    </row>
    <row r="4673">
      <c r="A4673" t="inlineStr">
        <is>
          <t>Love Cabaret</t>
        </is>
      </c>
      <c r="B4673" t="inlineStr">
        <is>
          <t>2025-02-01</t>
        </is>
      </c>
      <c r="C4673" t="inlineStr">
        <is>
          <t>Ferramentas de Marketing</t>
        </is>
      </c>
      <c r="D4673" s="488" t="n">
        <v>-2000</v>
      </c>
      <c r="E4673" t="inlineStr">
        <is>
          <t>2/2025</t>
        </is>
      </c>
    </row>
    <row r="4674">
      <c r="A4674" t="inlineStr">
        <is>
          <t>Love Cabaret</t>
        </is>
      </c>
      <c r="B4674" t="inlineStr">
        <is>
          <t>2025-02-01</t>
        </is>
      </c>
      <c r="C4674" t="inlineStr">
        <is>
          <t>% sobre Receita Bruta</t>
        </is>
      </c>
      <c r="D4674" s="488" t="n">
        <v>-0.03</v>
      </c>
      <c r="E4674" t="inlineStr">
        <is>
          <t>2/2025</t>
        </is>
      </c>
    </row>
    <row r="4675">
      <c r="A4675" t="inlineStr">
        <is>
          <t>Love Cabaret</t>
        </is>
      </c>
      <c r="B4675" t="inlineStr">
        <is>
          <t>2025-02-01</t>
        </is>
      </c>
      <c r="C4675" t="inlineStr">
        <is>
          <t>Serviços de Terceiros</t>
        </is>
      </c>
      <c r="D4675" s="488" t="n">
        <v>-29061.36</v>
      </c>
      <c r="E4675" t="inlineStr">
        <is>
          <t>2/2025</t>
        </is>
      </c>
    </row>
    <row r="4676">
      <c r="A4676" t="inlineStr">
        <is>
          <t>Love Cabaret</t>
        </is>
      </c>
      <c r="B4676" t="inlineStr">
        <is>
          <t>2025-02-01</t>
        </is>
      </c>
      <c r="C4676" t="inlineStr">
        <is>
          <t>Assessoria Contabil</t>
        </is>
      </c>
      <c r="D4676" s="488" t="n">
        <v>-3755.62</v>
      </c>
      <c r="E4676" t="inlineStr">
        <is>
          <t>2/2025</t>
        </is>
      </c>
    </row>
    <row r="4677">
      <c r="A4677" t="inlineStr">
        <is>
          <t>Love Cabaret</t>
        </is>
      </c>
      <c r="B4677" t="inlineStr">
        <is>
          <t>2025-02-01</t>
        </is>
      </c>
      <c r="C4677" t="inlineStr">
        <is>
          <t>Assessoria RH</t>
        </is>
      </c>
      <c r="D4677" s="488" t="n">
        <v>-100</v>
      </c>
      <c r="E4677" t="inlineStr">
        <is>
          <t>2/2025</t>
        </is>
      </c>
    </row>
    <row r="4678">
      <c r="A4678" t="inlineStr">
        <is>
          <t>Love Cabaret</t>
        </is>
      </c>
      <c r="B4678" t="inlineStr">
        <is>
          <t>2025-02-01</t>
        </is>
      </c>
      <c r="C4678" t="inlineStr">
        <is>
          <t>Assessoria em Geral</t>
        </is>
      </c>
      <c r="D4678" s="488" t="n">
        <v>-2200</v>
      </c>
      <c r="E4678" t="inlineStr">
        <is>
          <t>2/2025</t>
        </is>
      </c>
    </row>
    <row r="4679">
      <c r="A4679" t="inlineStr">
        <is>
          <t>Love Cabaret</t>
        </is>
      </c>
      <c r="B4679" t="inlineStr">
        <is>
          <t>2025-02-01</t>
        </is>
      </c>
      <c r="C4679" t="inlineStr">
        <is>
          <t>Assessoria Financeira</t>
        </is>
      </c>
      <c r="D4679" s="488" t="n">
        <v>0</v>
      </c>
      <c r="E4679" t="inlineStr">
        <is>
          <t>2/2025</t>
        </is>
      </c>
    </row>
    <row r="4680">
      <c r="A4680" t="inlineStr">
        <is>
          <t>Love Cabaret</t>
        </is>
      </c>
      <c r="B4680" t="inlineStr">
        <is>
          <t>2025-02-01</t>
        </is>
      </c>
      <c r="C4680" t="inlineStr">
        <is>
          <t>Assessoria Jurídica</t>
        </is>
      </c>
      <c r="D4680" s="488" t="n">
        <v>-3980</v>
      </c>
      <c r="E4680" t="inlineStr">
        <is>
          <t>2/2025</t>
        </is>
      </c>
    </row>
    <row r="4681">
      <c r="A4681" t="inlineStr">
        <is>
          <t>Love Cabaret</t>
        </is>
      </c>
      <c r="B4681" t="inlineStr">
        <is>
          <t>2025-02-01</t>
        </is>
      </c>
      <c r="C4681" t="inlineStr">
        <is>
          <t>Assessoria de Alimentos e Bebidas</t>
        </is>
      </c>
      <c r="D4681" s="488" t="n">
        <v>-891.0599999999999</v>
      </c>
      <c r="E4681" t="inlineStr">
        <is>
          <t>2/2025</t>
        </is>
      </c>
    </row>
    <row r="4682">
      <c r="A4682" t="inlineStr">
        <is>
          <t>Love Cabaret</t>
        </is>
      </c>
      <c r="B4682" t="inlineStr">
        <is>
          <t>2025-02-01</t>
        </is>
      </c>
      <c r="C4682" t="inlineStr">
        <is>
          <t>Assessoria de Projetos</t>
        </is>
      </c>
      <c r="D4682" s="488" t="n">
        <v>0</v>
      </c>
      <c r="E4682" t="inlineStr">
        <is>
          <t>2/2025</t>
        </is>
      </c>
    </row>
    <row r="4683">
      <c r="A4683" t="inlineStr">
        <is>
          <t>Love Cabaret</t>
        </is>
      </c>
      <c r="B4683" t="inlineStr">
        <is>
          <t>2025-02-01</t>
        </is>
      </c>
      <c r="C4683" t="inlineStr">
        <is>
          <t>Serviços de Segurança</t>
        </is>
      </c>
      <c r="D4683" s="488" t="n">
        <v>-18134.68</v>
      </c>
      <c r="E4683" t="inlineStr">
        <is>
          <t>2/2025</t>
        </is>
      </c>
    </row>
    <row r="4684">
      <c r="A4684" t="inlineStr">
        <is>
          <t>Love Cabaret</t>
        </is>
      </c>
      <c r="B4684" t="inlineStr">
        <is>
          <t>2025-02-01</t>
        </is>
      </c>
      <c r="C4684" t="inlineStr">
        <is>
          <t>Valet/Motoboy</t>
        </is>
      </c>
      <c r="D4684" s="488" t="n">
        <v>0</v>
      </c>
      <c r="E4684" t="inlineStr">
        <is>
          <t>2/2025</t>
        </is>
      </c>
    </row>
    <row r="4685">
      <c r="A4685" t="inlineStr">
        <is>
          <t>Love Cabaret</t>
        </is>
      </c>
      <c r="B4685" t="inlineStr">
        <is>
          <t>2025-02-01</t>
        </is>
      </c>
      <c r="C4685" t="inlineStr">
        <is>
          <t>% sobre Receita Bruta</t>
        </is>
      </c>
      <c r="D4685" s="488" t="n">
        <v>-0.08</v>
      </c>
      <c r="E4685" t="inlineStr">
        <is>
          <t>2/2025</t>
        </is>
      </c>
    </row>
    <row r="4686">
      <c r="A4686" t="inlineStr">
        <is>
          <t>Love Cabaret</t>
        </is>
      </c>
      <c r="B4686" t="inlineStr">
        <is>
          <t>2025-02-01</t>
        </is>
      </c>
      <c r="C4686" t="inlineStr">
        <is>
          <t>Locação de Equipamentos</t>
        </is>
      </c>
      <c r="D4686" s="488" t="n">
        <v>-4947.9</v>
      </c>
      <c r="E4686" t="inlineStr">
        <is>
          <t>2/2025</t>
        </is>
      </c>
    </row>
    <row r="4687">
      <c r="A4687" t="inlineStr">
        <is>
          <t>Love Cabaret</t>
        </is>
      </c>
      <c r="B4687" t="inlineStr">
        <is>
          <t>2025-02-01</t>
        </is>
      </c>
      <c r="C4687" t="inlineStr">
        <is>
          <t>Locações de Equipamentos - Operacionais</t>
        </is>
      </c>
      <c r="D4687" s="488" t="n">
        <v>-4727.9</v>
      </c>
      <c r="E4687" t="inlineStr">
        <is>
          <t>2/2025</t>
        </is>
      </c>
    </row>
    <row r="4688">
      <c r="A4688" t="inlineStr">
        <is>
          <t>Love Cabaret</t>
        </is>
      </c>
      <c r="B4688" t="inlineStr">
        <is>
          <t>2025-02-01</t>
        </is>
      </c>
      <c r="C4688" t="inlineStr">
        <is>
          <t>Locação de Equipamentos - Informatica e TI</t>
        </is>
      </c>
      <c r="D4688" s="488" t="n">
        <v>-220</v>
      </c>
      <c r="E4688" t="inlineStr">
        <is>
          <t>2/2025</t>
        </is>
      </c>
    </row>
    <row r="4689">
      <c r="A4689" t="inlineStr">
        <is>
          <t>Love Cabaret</t>
        </is>
      </c>
      <c r="B4689" t="inlineStr">
        <is>
          <t>2025-02-01</t>
        </is>
      </c>
      <c r="C4689" t="inlineStr">
        <is>
          <t>Locações de Equipamentos - Comunicação e Marketing</t>
        </is>
      </c>
      <c r="D4689" s="488" t="n">
        <v>0</v>
      </c>
      <c r="E4689" t="inlineStr">
        <is>
          <t>2/2025</t>
        </is>
      </c>
    </row>
    <row r="4690">
      <c r="A4690" t="inlineStr">
        <is>
          <t>Love Cabaret</t>
        </is>
      </c>
      <c r="B4690" t="inlineStr">
        <is>
          <t>2025-02-01</t>
        </is>
      </c>
      <c r="C4690" t="inlineStr">
        <is>
          <t>Locação de Utensílios</t>
        </is>
      </c>
      <c r="D4690" s="488" t="n">
        <v>0</v>
      </c>
      <c r="E4690" t="inlineStr">
        <is>
          <t>2/2025</t>
        </is>
      </c>
    </row>
    <row r="4691">
      <c r="A4691" t="inlineStr">
        <is>
          <t>Love Cabaret</t>
        </is>
      </c>
      <c r="B4691" t="inlineStr">
        <is>
          <t>2025-02-01</t>
        </is>
      </c>
      <c r="C4691" t="inlineStr">
        <is>
          <t>% sobre Receita Bruta</t>
        </is>
      </c>
      <c r="D4691" s="488" t="n">
        <v>-0.01</v>
      </c>
      <c r="E4691" t="inlineStr">
        <is>
          <t>2/2025</t>
        </is>
      </c>
    </row>
    <row r="4692">
      <c r="A4692" t="inlineStr">
        <is>
          <t>Love Cabaret</t>
        </is>
      </c>
      <c r="B4692" t="inlineStr">
        <is>
          <t>2025-02-01</t>
        </is>
      </c>
      <c r="C4692" t="inlineStr">
        <is>
          <t>Sistema de Franquias</t>
        </is>
      </c>
      <c r="D4692" s="488" t="n">
        <v>0</v>
      </c>
      <c r="E4692" t="inlineStr">
        <is>
          <t>2/2025</t>
        </is>
      </c>
    </row>
    <row r="4693">
      <c r="A4693" t="inlineStr">
        <is>
          <t>Love Cabaret</t>
        </is>
      </c>
      <c r="B4693" t="inlineStr">
        <is>
          <t>2025-02-01</t>
        </is>
      </c>
      <c r="C4693" t="inlineStr">
        <is>
          <t>Royalties</t>
        </is>
      </c>
      <c r="D4693" s="488" t="n">
        <v>0</v>
      </c>
      <c r="E4693" t="inlineStr">
        <is>
          <t>2/2025</t>
        </is>
      </c>
    </row>
    <row r="4694">
      <c r="A4694" t="inlineStr">
        <is>
          <t>Love Cabaret</t>
        </is>
      </c>
      <c r="B4694" t="inlineStr">
        <is>
          <t>2025-02-01</t>
        </is>
      </c>
      <c r="C4694" t="inlineStr">
        <is>
          <t>Fundo de Propaganda</t>
        </is>
      </c>
      <c r="D4694" s="488" t="n">
        <v>0</v>
      </c>
      <c r="E4694" t="inlineStr">
        <is>
          <t>2/2025</t>
        </is>
      </c>
    </row>
    <row r="4695">
      <c r="A4695" t="inlineStr">
        <is>
          <t>Love Cabaret</t>
        </is>
      </c>
      <c r="B4695" t="inlineStr">
        <is>
          <t>2025-02-01</t>
        </is>
      </c>
      <c r="C4695" t="inlineStr">
        <is>
          <t>Fee Gestão FB</t>
        </is>
      </c>
      <c r="D4695" s="488" t="n">
        <v>0</v>
      </c>
      <c r="E4695" t="inlineStr">
        <is>
          <t>2/2025</t>
        </is>
      </c>
    </row>
    <row r="4696">
      <c r="A4696" t="inlineStr">
        <is>
          <t>Love Cabaret</t>
        </is>
      </c>
      <c r="B4696" t="inlineStr">
        <is>
          <t>2025-02-01</t>
        </is>
      </c>
      <c r="C4696" t="inlineStr">
        <is>
          <t>% sobre Receita Bruta</t>
        </is>
      </c>
      <c r="D4696" s="488" t="n">
        <v>0</v>
      </c>
      <c r="E4696" t="inlineStr">
        <is>
          <t>2/2025</t>
        </is>
      </c>
    </row>
    <row r="4697">
      <c r="A4697" t="inlineStr">
        <is>
          <t>Love Cabaret</t>
        </is>
      </c>
      <c r="B4697" t="inlineStr">
        <is>
          <t>2025-02-01</t>
        </is>
      </c>
      <c r="C4697" t="inlineStr">
        <is>
          <t>TOTAL - DESPESAS OPERATIVAS</t>
        </is>
      </c>
      <c r="D4697" s="488" t="n">
        <v>-283686.9</v>
      </c>
      <c r="E4697" t="inlineStr">
        <is>
          <t>2/2025</t>
        </is>
      </c>
    </row>
    <row r="4698">
      <c r="A4698" t="inlineStr">
        <is>
          <t>Love Cabaret</t>
        </is>
      </c>
      <c r="B4698" t="inlineStr">
        <is>
          <t>2025-02-01</t>
        </is>
      </c>
      <c r="C4698" t="inlineStr">
        <is>
          <t>% sobre Receita Bruta</t>
        </is>
      </c>
      <c r="D4698" s="488" t="n">
        <v>-0.82</v>
      </c>
      <c r="E4698" t="inlineStr">
        <is>
          <t>2/2025</t>
        </is>
      </c>
    </row>
    <row r="4699">
      <c r="A4699" t="inlineStr">
        <is>
          <t>Love Cabaret</t>
        </is>
      </c>
      <c r="B4699" t="inlineStr">
        <is>
          <t>2025-02-01</t>
        </is>
      </c>
      <c r="C4699" t="inlineStr">
        <is>
          <t>EBITDA</t>
        </is>
      </c>
      <c r="D4699" s="488" t="n">
        <v>-134745.21</v>
      </c>
      <c r="E4699" t="inlineStr">
        <is>
          <t>2/2025</t>
        </is>
      </c>
    </row>
    <row r="4700">
      <c r="A4700" t="inlineStr">
        <is>
          <t>Love Cabaret</t>
        </is>
      </c>
      <c r="B4700" t="inlineStr">
        <is>
          <t>2025-02-01</t>
        </is>
      </c>
      <c r="C4700" t="inlineStr">
        <is>
          <t>% sobre Receita Bruta</t>
        </is>
      </c>
      <c r="D4700" s="488" t="n">
        <v>-0.39</v>
      </c>
      <c r="E4700" t="inlineStr">
        <is>
          <t>2/2025</t>
        </is>
      </c>
    </row>
    <row r="4701">
      <c r="A4701" t="inlineStr">
        <is>
          <t>Love Cabaret</t>
        </is>
      </c>
      <c r="B4701" t="inlineStr">
        <is>
          <t>2025-02-01</t>
        </is>
      </c>
      <c r="C4701" t="inlineStr">
        <is>
          <t>(-) Depreciação/Amortização</t>
        </is>
      </c>
      <c r="D4701" s="488" t="n">
        <v>0</v>
      </c>
      <c r="E4701" t="inlineStr">
        <is>
          <t>2/2025</t>
        </is>
      </c>
    </row>
    <row r="4702">
      <c r="A4702" t="inlineStr">
        <is>
          <t>Love Cabaret</t>
        </is>
      </c>
      <c r="B4702" t="inlineStr">
        <is>
          <t>2025-02-01</t>
        </is>
      </c>
      <c r="C4702" t="inlineStr">
        <is>
          <t>EBIT</t>
        </is>
      </c>
      <c r="D4702" s="488" t="n">
        <v>-134745.21</v>
      </c>
      <c r="E4702" t="inlineStr">
        <is>
          <t>2/2025</t>
        </is>
      </c>
    </row>
    <row r="4703">
      <c r="A4703" t="inlineStr">
        <is>
          <t>Love Cabaret</t>
        </is>
      </c>
      <c r="B4703" t="inlineStr">
        <is>
          <t>2025-02-01</t>
        </is>
      </c>
      <c r="C4703" t="inlineStr">
        <is>
          <t>(+/-) Receitas/Despesas Financeiras</t>
        </is>
      </c>
      <c r="D4703" s="488" t="n">
        <v>3241.18</v>
      </c>
      <c r="E4703" t="inlineStr">
        <is>
          <t>2/2025</t>
        </is>
      </c>
    </row>
    <row r="4704">
      <c r="A4704" t="inlineStr">
        <is>
          <t>Love Cabaret</t>
        </is>
      </c>
      <c r="B4704" t="inlineStr">
        <is>
          <t>2025-02-01</t>
        </is>
      </c>
      <c r="C4704" t="inlineStr">
        <is>
          <t>(+) Receitas de Patrocínio</t>
        </is>
      </c>
      <c r="D4704" s="488" t="n">
        <v>0</v>
      </c>
      <c r="E4704" t="inlineStr">
        <is>
          <t>2/2025</t>
        </is>
      </c>
    </row>
    <row r="4705">
      <c r="A4705" t="inlineStr">
        <is>
          <t>Love Cabaret</t>
        </is>
      </c>
      <c r="B4705" t="inlineStr">
        <is>
          <t>2025-02-01</t>
        </is>
      </c>
      <c r="C4705" t="inlineStr">
        <is>
          <t>(-) Despesas de Patrocínio</t>
        </is>
      </c>
      <c r="D4705" s="488" t="n">
        <v>0</v>
      </c>
      <c r="E4705" t="inlineStr">
        <is>
          <t>2/2025</t>
        </is>
      </c>
    </row>
    <row r="4706">
      <c r="A4706" t="inlineStr">
        <is>
          <t>Love Cabaret</t>
        </is>
      </c>
      <c r="B4706" t="inlineStr">
        <is>
          <t>2025-02-01</t>
        </is>
      </c>
      <c r="C4706" t="inlineStr">
        <is>
          <t>Resultado Antes do IR</t>
        </is>
      </c>
      <c r="D4706" s="488" t="n">
        <v>-131504.03</v>
      </c>
      <c r="E4706" t="inlineStr">
        <is>
          <t>2/2025</t>
        </is>
      </c>
    </row>
    <row r="4707">
      <c r="A4707" t="inlineStr">
        <is>
          <t>Love Cabaret</t>
        </is>
      </c>
      <c r="B4707" t="inlineStr">
        <is>
          <t>2025-02-01</t>
        </is>
      </c>
      <c r="C4707" t="inlineStr">
        <is>
          <t>(-) Impostos</t>
        </is>
      </c>
      <c r="D4707" s="488" t="n">
        <v>-8747.1</v>
      </c>
      <c r="E4707" t="inlineStr">
        <is>
          <t>2/2025</t>
        </is>
      </c>
    </row>
    <row r="4708">
      <c r="A4708" t="inlineStr">
        <is>
          <t>Love Cabaret</t>
        </is>
      </c>
      <c r="B4708" t="inlineStr">
        <is>
          <t>2025-02-01</t>
        </is>
      </c>
      <c r="C4708" t="inlineStr">
        <is>
          <t>SIMPLES</t>
        </is>
      </c>
      <c r="D4708" s="488" t="n">
        <v>0</v>
      </c>
      <c r="E4708" t="inlineStr">
        <is>
          <t>2/2025</t>
        </is>
      </c>
    </row>
    <row r="4709">
      <c r="A4709" t="inlineStr">
        <is>
          <t>Love Cabaret</t>
        </is>
      </c>
      <c r="B4709" t="inlineStr">
        <is>
          <t>2025-02-01</t>
        </is>
      </c>
      <c r="C4709" t="inlineStr">
        <is>
          <t>IRPJ</t>
        </is>
      </c>
      <c r="D4709" s="488" t="n">
        <v>-4136.04</v>
      </c>
      <c r="E4709" t="inlineStr">
        <is>
          <t>2/2025</t>
        </is>
      </c>
    </row>
    <row r="4710">
      <c r="A4710" t="inlineStr">
        <is>
          <t>Love Cabaret</t>
        </is>
      </c>
      <c r="B4710" t="inlineStr">
        <is>
          <t>2025-02-01</t>
        </is>
      </c>
      <c r="C4710" t="inlineStr">
        <is>
          <t>IRPJ 10%</t>
        </is>
      </c>
      <c r="D4710" s="488" t="n">
        <v>-888.63</v>
      </c>
      <c r="E4710" t="inlineStr">
        <is>
          <t>2/2025</t>
        </is>
      </c>
    </row>
    <row r="4711">
      <c r="A4711" t="inlineStr">
        <is>
          <t>Love Cabaret</t>
        </is>
      </c>
      <c r="B4711" t="inlineStr">
        <is>
          <t>2025-02-01</t>
        </is>
      </c>
      <c r="C4711" t="inlineStr">
        <is>
          <t>CSLL</t>
        </is>
      </c>
      <c r="D4711" s="488" t="n">
        <v>-3722.43</v>
      </c>
      <c r="E4711" t="inlineStr">
        <is>
          <t>2/2025</t>
        </is>
      </c>
    </row>
    <row r="4712">
      <c r="A4712" t="inlineStr">
        <is>
          <t>Love Cabaret</t>
        </is>
      </c>
      <c r="B4712" t="inlineStr">
        <is>
          <t>2025-02-01</t>
        </is>
      </c>
      <c r="C4712" t="inlineStr">
        <is>
          <t>Resultado Líquido</t>
        </is>
      </c>
      <c r="D4712" s="488" t="n">
        <v>-140251.13</v>
      </c>
      <c r="E4712" t="inlineStr">
        <is>
          <t>2/2025</t>
        </is>
      </c>
    </row>
    <row r="4713">
      <c r="A4713" t="inlineStr">
        <is>
          <t>Love Cabaret</t>
        </is>
      </c>
      <c r="B4713" t="inlineStr">
        <is>
          <t>2025-02-01</t>
        </is>
      </c>
      <c r="C4713" t="inlineStr">
        <is>
          <t>% sobre Receita Bruta</t>
        </is>
      </c>
      <c r="D4713" s="488" t="n">
        <v>-0.41</v>
      </c>
      <c r="E4713" t="inlineStr">
        <is>
          <t>2/2025</t>
        </is>
      </c>
    </row>
    <row r="4714">
      <c r="A4714" t="inlineStr">
        <is>
          <t>Love Cabaret</t>
        </is>
      </c>
      <c r="B4714" t="inlineStr">
        <is>
          <t>2025-02-01</t>
        </is>
      </c>
      <c r="C4714" t="inlineStr">
        <is>
          <t>(-) CAPEX (Investimentos)</t>
        </is>
      </c>
      <c r="D4714" s="488" t="n">
        <v>0</v>
      </c>
      <c r="E4714" t="inlineStr">
        <is>
          <t>2/2025</t>
        </is>
      </c>
    </row>
    <row r="4715">
      <c r="A4715" t="inlineStr">
        <is>
          <t>Love Cabaret</t>
        </is>
      </c>
      <c r="B4715" t="inlineStr">
        <is>
          <t>2025-02-01</t>
        </is>
      </c>
      <c r="C4715" t="inlineStr">
        <is>
          <t>Investimento - Construção - Obra</t>
        </is>
      </c>
      <c r="D4715" s="488" t="n">
        <v>0</v>
      </c>
      <c r="E4715" t="inlineStr">
        <is>
          <t>2/2025</t>
        </is>
      </c>
    </row>
    <row r="4716">
      <c r="A4716" t="inlineStr">
        <is>
          <t>Love Cabaret</t>
        </is>
      </c>
      <c r="B4716" t="inlineStr">
        <is>
          <t>2025-02-01</t>
        </is>
      </c>
      <c r="C4716" t="inlineStr">
        <is>
          <t>Investimento - Equipamentos</t>
        </is>
      </c>
      <c r="D4716" s="488" t="n">
        <v>0</v>
      </c>
      <c r="E4716" t="inlineStr">
        <is>
          <t>2/2025</t>
        </is>
      </c>
    </row>
    <row r="4717">
      <c r="A4717" t="inlineStr">
        <is>
          <t>Love Cabaret</t>
        </is>
      </c>
      <c r="B4717" t="inlineStr">
        <is>
          <t>2025-02-01</t>
        </is>
      </c>
      <c r="C4717" t="inlineStr">
        <is>
          <t>Investimento - Utensílios</t>
        </is>
      </c>
      <c r="D4717" s="488" t="n">
        <v>0</v>
      </c>
      <c r="E4717" t="inlineStr">
        <is>
          <t>2/2025</t>
        </is>
      </c>
    </row>
    <row r="4718">
      <c r="A4718" t="inlineStr">
        <is>
          <t>Love Cabaret</t>
        </is>
      </c>
      <c r="B4718" t="inlineStr">
        <is>
          <t>2025-02-01</t>
        </is>
      </c>
      <c r="C4718" t="inlineStr">
        <is>
          <t>Investimento - Mobiliário e Decoração</t>
        </is>
      </c>
      <c r="D4718" s="488" t="n">
        <v>0</v>
      </c>
      <c r="E4718" t="inlineStr">
        <is>
          <t>2/2025</t>
        </is>
      </c>
    </row>
    <row r="4719">
      <c r="A4719" t="inlineStr">
        <is>
          <t>Love Cabaret</t>
        </is>
      </c>
      <c r="B4719" t="inlineStr">
        <is>
          <t>2025-02-01</t>
        </is>
      </c>
      <c r="C4719" t="inlineStr">
        <is>
          <t>Investimento - Projetos</t>
        </is>
      </c>
      <c r="D4719" s="488" t="n">
        <v>0</v>
      </c>
      <c r="E4719" t="inlineStr">
        <is>
          <t>2/2025</t>
        </is>
      </c>
    </row>
    <row r="4720">
      <c r="A4720" t="inlineStr">
        <is>
          <t>Love Cabaret</t>
        </is>
      </c>
      <c r="B4720" t="inlineStr">
        <is>
          <t>2025-02-01</t>
        </is>
      </c>
      <c r="C4720" t="inlineStr">
        <is>
          <t>Investimento - Paisagismo</t>
        </is>
      </c>
      <c r="D4720" s="488" t="n">
        <v>0</v>
      </c>
      <c r="E4720" t="inlineStr">
        <is>
          <t>2/2025</t>
        </is>
      </c>
    </row>
    <row r="4721">
      <c r="A4721" t="inlineStr">
        <is>
          <t>Love Cabaret</t>
        </is>
      </c>
      <c r="B4721" t="inlineStr">
        <is>
          <t>2025-02-01</t>
        </is>
      </c>
      <c r="C4721" t="inlineStr">
        <is>
          <t>Investimento - Sistemas Gerais - Implantação</t>
        </is>
      </c>
      <c r="D4721" s="488" t="n">
        <v>0</v>
      </c>
      <c r="E4721" t="inlineStr">
        <is>
          <t>2/2025</t>
        </is>
      </c>
    </row>
    <row r="4722">
      <c r="A4722" t="inlineStr">
        <is>
          <t>Love Cabaret</t>
        </is>
      </c>
      <c r="B4722" t="inlineStr">
        <is>
          <t>2025-02-01</t>
        </is>
      </c>
      <c r="C4722" t="inlineStr">
        <is>
          <t>Investimento - Marketing</t>
        </is>
      </c>
      <c r="D4722" s="488" t="n">
        <v>0</v>
      </c>
      <c r="E4722" t="inlineStr">
        <is>
          <t>2/2025</t>
        </is>
      </c>
    </row>
    <row r="4723">
      <c r="A4723" t="inlineStr">
        <is>
          <t>Love Cabaret</t>
        </is>
      </c>
      <c r="B4723" t="inlineStr">
        <is>
          <t>2025-02-01</t>
        </is>
      </c>
      <c r="C4723" t="inlineStr">
        <is>
          <t>Investimento - Uniformes</t>
        </is>
      </c>
      <c r="D4723" s="488" t="n">
        <v>0</v>
      </c>
      <c r="E4723" t="inlineStr">
        <is>
          <t>2/2025</t>
        </is>
      </c>
    </row>
    <row r="4724">
      <c r="A4724" t="inlineStr">
        <is>
          <t>Love Cabaret</t>
        </is>
      </c>
      <c r="B4724" t="inlineStr">
        <is>
          <t>2025-02-01</t>
        </is>
      </c>
      <c r="C4724" t="inlineStr">
        <is>
          <t>Investimento - Despesas pré-operacionais</t>
        </is>
      </c>
      <c r="D4724" s="488" t="n">
        <v>0</v>
      </c>
      <c r="E4724" t="inlineStr">
        <is>
          <t>2/2025</t>
        </is>
      </c>
    </row>
    <row r="4725">
      <c r="A4725" t="inlineStr">
        <is>
          <t>Love Cabaret</t>
        </is>
      </c>
      <c r="B4725" t="inlineStr">
        <is>
          <t>2025-02-01</t>
        </is>
      </c>
      <c r="C4725" t="inlineStr">
        <is>
          <t>Investimento - Taxa de Licença</t>
        </is>
      </c>
      <c r="D4725" s="488" t="n">
        <v>0</v>
      </c>
      <c r="E4725" t="inlineStr">
        <is>
          <t>2/2025</t>
        </is>
      </c>
    </row>
    <row r="4726">
      <c r="A4726" t="inlineStr">
        <is>
          <t>Love Cabaret</t>
        </is>
      </c>
      <c r="B4726" t="inlineStr">
        <is>
          <t>2025-02-01</t>
        </is>
      </c>
      <c r="C4726" t="inlineStr">
        <is>
          <t>Investimento - Outros luvas</t>
        </is>
      </c>
      <c r="D4726" s="488" t="n">
        <v>0</v>
      </c>
      <c r="E4726" t="inlineStr">
        <is>
          <t>2/2025</t>
        </is>
      </c>
    </row>
    <row r="4727">
      <c r="A4727" t="inlineStr">
        <is>
          <t>Love Cabaret</t>
        </is>
      </c>
      <c r="B4727" t="inlineStr">
        <is>
          <t>2025-02-01</t>
        </is>
      </c>
      <c r="C4727" t="inlineStr">
        <is>
          <t>Investimento - Ativos AMBEV</t>
        </is>
      </c>
      <c r="D4727" s="488" t="n">
        <v>0</v>
      </c>
      <c r="E4727" t="inlineStr">
        <is>
          <t>2/2025</t>
        </is>
      </c>
    </row>
    <row r="4728">
      <c r="A4728" t="inlineStr">
        <is>
          <t>Love Cabaret</t>
        </is>
      </c>
      <c r="B4728" t="inlineStr">
        <is>
          <t>2025-02-01</t>
        </is>
      </c>
      <c r="C4728" t="inlineStr">
        <is>
          <t>Investimento - Estrutura Chopp - Balcão</t>
        </is>
      </c>
      <c r="D4728" s="488" t="n">
        <v>0</v>
      </c>
      <c r="E4728" t="inlineStr">
        <is>
          <t>2/2025</t>
        </is>
      </c>
    </row>
    <row r="4729">
      <c r="A4729" t="inlineStr">
        <is>
          <t>Love Cabaret</t>
        </is>
      </c>
      <c r="B4729" t="inlineStr">
        <is>
          <t>2025-02-01</t>
        </is>
      </c>
      <c r="C4729" t="inlineStr">
        <is>
          <t>Investimento - Estrutura Chopp - Camara Refrigerada</t>
        </is>
      </c>
      <c r="D4729" s="488" t="n">
        <v>0</v>
      </c>
      <c r="E4729" t="inlineStr">
        <is>
          <t>2/2025</t>
        </is>
      </c>
    </row>
    <row r="4730">
      <c r="A4730" t="inlineStr">
        <is>
          <t>Love Cabaret</t>
        </is>
      </c>
      <c r="B4730" t="inlineStr">
        <is>
          <t>2025-02-01</t>
        </is>
      </c>
      <c r="C4730" t="inlineStr">
        <is>
          <t>Investimento - Estrutura Chopp - Chopeira</t>
        </is>
      </c>
      <c r="D4730" s="488" t="n">
        <v>0</v>
      </c>
      <c r="E4730" t="inlineStr">
        <is>
          <t>2/2025</t>
        </is>
      </c>
    </row>
    <row r="4731">
      <c r="A4731" t="inlineStr">
        <is>
          <t>Love Cabaret</t>
        </is>
      </c>
      <c r="B4731" t="inlineStr">
        <is>
          <t>2025-02-01</t>
        </is>
      </c>
      <c r="C4731" t="inlineStr">
        <is>
          <t>(+/-) Outras variações no fluxo de caixa</t>
        </is>
      </c>
      <c r="D4731" s="488" t="n">
        <v>-314085.97</v>
      </c>
      <c r="E4731" t="inlineStr">
        <is>
          <t>2/2025</t>
        </is>
      </c>
    </row>
    <row r="4732">
      <c r="A4732" t="inlineStr">
        <is>
          <t>Love Cabaret</t>
        </is>
      </c>
      <c r="B4732" t="inlineStr">
        <is>
          <t>2025-02-01</t>
        </is>
      </c>
      <c r="C4732" t="inlineStr">
        <is>
          <t>Remuneração Variável</t>
        </is>
      </c>
      <c r="D4732" s="488" t="n">
        <v>0</v>
      </c>
      <c r="E4732" t="inlineStr">
        <is>
          <t>2/2025</t>
        </is>
      </c>
    </row>
    <row r="4733">
      <c r="A4733" t="inlineStr">
        <is>
          <t>Love Cabaret</t>
        </is>
      </c>
      <c r="B4733" t="inlineStr">
        <is>
          <t>2025-02-01</t>
        </is>
      </c>
      <c r="C4733" t="inlineStr">
        <is>
          <t>Dividendos</t>
        </is>
      </c>
      <c r="D4733" s="488" t="n">
        <v>0</v>
      </c>
      <c r="E4733" t="inlineStr">
        <is>
          <t>2/2025</t>
        </is>
      </c>
    </row>
    <row r="4734">
      <c r="A4734" t="inlineStr">
        <is>
          <t>Love Cabaret</t>
        </is>
      </c>
      <c r="B4734" t="inlineStr">
        <is>
          <t>2025-02-01</t>
        </is>
      </c>
      <c r="C4734" t="inlineStr">
        <is>
          <t>Endividamento Geral</t>
        </is>
      </c>
      <c r="D4734" s="488" t="n">
        <v>-27468.23</v>
      </c>
      <c r="E4734" t="inlineStr">
        <is>
          <t>2/2025</t>
        </is>
      </c>
    </row>
    <row r="4735">
      <c r="A4735" t="inlineStr">
        <is>
          <t>Love Cabaret</t>
        </is>
      </c>
      <c r="B4735" t="inlineStr">
        <is>
          <t>2025-02-01</t>
        </is>
      </c>
      <c r="C4735" t="inlineStr">
        <is>
          <t>Processo Judicial</t>
        </is>
      </c>
      <c r="D4735" s="488" t="n">
        <v>0</v>
      </c>
      <c r="E4735" t="inlineStr">
        <is>
          <t>2/2025</t>
        </is>
      </c>
    </row>
    <row r="4736">
      <c r="A4736" t="inlineStr">
        <is>
          <t>Love Cabaret</t>
        </is>
      </c>
      <c r="B4736" t="inlineStr">
        <is>
          <t>2025-02-01</t>
        </is>
      </c>
      <c r="C4736" t="inlineStr">
        <is>
          <t>Processo Civil</t>
        </is>
      </c>
      <c r="D4736" s="488" t="n">
        <v>0</v>
      </c>
      <c r="E4736" t="inlineStr">
        <is>
          <t>2/2025</t>
        </is>
      </c>
    </row>
    <row r="4737">
      <c r="A4737" t="inlineStr">
        <is>
          <t>Love Cabaret</t>
        </is>
      </c>
      <c r="B4737" t="inlineStr">
        <is>
          <t>2025-02-01</t>
        </is>
      </c>
      <c r="C4737" t="inlineStr">
        <is>
          <t>Recurso Processual</t>
        </is>
      </c>
      <c r="D4737" s="488" t="n">
        <v>0</v>
      </c>
      <c r="E4737" t="inlineStr">
        <is>
          <t>2/2025</t>
        </is>
      </c>
    </row>
    <row r="4738">
      <c r="A4738" t="inlineStr">
        <is>
          <t>Love Cabaret</t>
        </is>
      </c>
      <c r="B4738" t="inlineStr">
        <is>
          <t>2025-02-01</t>
        </is>
      </c>
      <c r="C4738" t="inlineStr">
        <is>
          <t>Empréstimos Gerais</t>
        </is>
      </c>
      <c r="D4738" s="488" t="n">
        <v>-286617.74</v>
      </c>
      <c r="E4738" t="inlineStr">
        <is>
          <t>2/2025</t>
        </is>
      </c>
    </row>
    <row r="4739">
      <c r="A4739" t="inlineStr">
        <is>
          <t>Love Cabaret</t>
        </is>
      </c>
      <c r="B4739" t="inlineStr">
        <is>
          <t>2025-02-01</t>
        </is>
      </c>
      <c r="C4739" t="inlineStr">
        <is>
          <t>Total - Variações s/ Resultado Líquido</t>
        </is>
      </c>
      <c r="D4739" s="488" t="n">
        <v>-314085.97</v>
      </c>
      <c r="E4739" t="inlineStr">
        <is>
          <t>2/2025</t>
        </is>
      </c>
    </row>
    <row r="4740">
      <c r="A4740" t="inlineStr">
        <is>
          <t>Love Cabaret</t>
        </is>
      </c>
      <c r="B4740" t="inlineStr">
        <is>
          <t>2025-02-01</t>
        </is>
      </c>
      <c r="C4740" t="inlineStr">
        <is>
          <t>FCF</t>
        </is>
      </c>
      <c r="D4740" s="488" t="n">
        <v>-454337.1</v>
      </c>
      <c r="E4740" t="inlineStr">
        <is>
          <t>2/2025</t>
        </is>
      </c>
    </row>
    <row r="4741">
      <c r="A4741" t="inlineStr">
        <is>
          <t>Love Cabaret</t>
        </is>
      </c>
      <c r="B4741" t="inlineStr">
        <is>
          <t>2025-02-01</t>
        </is>
      </c>
      <c r="C4741" t="inlineStr">
        <is>
          <t>Saldo Operacional</t>
        </is>
      </c>
      <c r="D4741" s="488" t="n">
        <v>-454337.1</v>
      </c>
      <c r="E4741" t="inlineStr">
        <is>
          <t>2/2025</t>
        </is>
      </c>
    </row>
    <row r="4742">
      <c r="A4742" t="inlineStr">
        <is>
          <t>Love Cabaret</t>
        </is>
      </c>
      <c r="B4742" t="inlineStr">
        <is>
          <t>2025-03-01</t>
        </is>
      </c>
      <c r="C4742" t="inlineStr">
        <is>
          <t>FATURAMENTO BRUTO</t>
        </is>
      </c>
      <c r="D4742" s="488" t="n">
        <v>329460.23</v>
      </c>
      <c r="E4742" t="inlineStr">
        <is>
          <t>3/2025</t>
        </is>
      </c>
    </row>
    <row r="4743">
      <c r="A4743" t="inlineStr">
        <is>
          <t>Love Cabaret</t>
        </is>
      </c>
      <c r="B4743" t="inlineStr">
        <is>
          <t>2025-03-01</t>
        </is>
      </c>
      <c r="C4743" t="inlineStr">
        <is>
          <t>Alimentação</t>
        </is>
      </c>
      <c r="D4743" s="488" t="n">
        <v>42010</v>
      </c>
      <c r="E4743" t="inlineStr">
        <is>
          <t>3/2025</t>
        </is>
      </c>
    </row>
    <row r="4744">
      <c r="A4744" t="inlineStr">
        <is>
          <t>Love Cabaret</t>
        </is>
      </c>
      <c r="B4744" t="inlineStr">
        <is>
          <t>2025-03-01</t>
        </is>
      </c>
      <c r="C4744" t="inlineStr">
        <is>
          <t>Bebida</t>
        </is>
      </c>
      <c r="D4744" s="488" t="n">
        <v>150015.8</v>
      </c>
      <c r="E4744" t="inlineStr">
        <is>
          <t>3/2025</t>
        </is>
      </c>
    </row>
    <row r="4745">
      <c r="A4745" t="inlineStr">
        <is>
          <t>Love Cabaret</t>
        </is>
      </c>
      <c r="B4745" t="inlineStr">
        <is>
          <t>2025-03-01</t>
        </is>
      </c>
      <c r="C4745" t="inlineStr">
        <is>
          <t>Artístico (couvert/shows)</t>
        </is>
      </c>
      <c r="D4745" s="488" t="n">
        <v>77159.49000000001</v>
      </c>
      <c r="E4745" t="inlineStr">
        <is>
          <t>3/2025</t>
        </is>
      </c>
    </row>
    <row r="4746">
      <c r="A4746" t="inlineStr">
        <is>
          <t>Love Cabaret</t>
        </is>
      </c>
      <c r="B4746" t="inlineStr">
        <is>
          <t>2025-03-01</t>
        </is>
      </c>
      <c r="C4746" t="inlineStr">
        <is>
          <t>Gifts</t>
        </is>
      </c>
      <c r="D4746" s="488" t="n">
        <v>739</v>
      </c>
      <c r="E4746" t="inlineStr">
        <is>
          <t>3/2025</t>
        </is>
      </c>
    </row>
    <row r="4747">
      <c r="A4747" t="inlineStr">
        <is>
          <t>Love Cabaret</t>
        </is>
      </c>
      <c r="B4747" t="inlineStr">
        <is>
          <t>2025-03-01</t>
        </is>
      </c>
      <c r="C4747" t="inlineStr">
        <is>
          <t>Serviço</t>
        </is>
      </c>
      <c r="D4747" s="488" t="n">
        <v>24678.16</v>
      </c>
      <c r="E4747" t="inlineStr">
        <is>
          <t>3/2025</t>
        </is>
      </c>
    </row>
    <row r="4748">
      <c r="A4748" t="inlineStr">
        <is>
          <t>Love Cabaret</t>
        </is>
      </c>
      <c r="B4748" t="inlineStr">
        <is>
          <t>2025-03-01</t>
        </is>
      </c>
      <c r="C4748" t="inlineStr">
        <is>
          <t>Eventos A&amp;B</t>
        </is>
      </c>
      <c r="D4748" s="488" t="n">
        <v>0</v>
      </c>
      <c r="E4748" t="inlineStr">
        <is>
          <t>3/2025</t>
        </is>
      </c>
    </row>
    <row r="4749">
      <c r="A4749" t="inlineStr">
        <is>
          <t>Love Cabaret</t>
        </is>
      </c>
      <c r="B4749" t="inlineStr">
        <is>
          <t>2025-03-01</t>
        </is>
      </c>
      <c r="C4749" t="inlineStr">
        <is>
          <t>Eventos Couvert</t>
        </is>
      </c>
      <c r="D4749" s="488" t="n">
        <v>0</v>
      </c>
      <c r="E4749" t="inlineStr">
        <is>
          <t>3/2025</t>
        </is>
      </c>
    </row>
    <row r="4750">
      <c r="A4750" t="inlineStr">
        <is>
          <t>Love Cabaret</t>
        </is>
      </c>
      <c r="B4750" t="inlineStr">
        <is>
          <t>2025-03-01</t>
        </is>
      </c>
      <c r="C4750" t="inlineStr">
        <is>
          <t>Eventos Locações</t>
        </is>
      </c>
      <c r="D4750" s="488" t="n">
        <v>0</v>
      </c>
      <c r="E4750" t="inlineStr">
        <is>
          <t>3/2025</t>
        </is>
      </c>
    </row>
    <row r="4751">
      <c r="A4751" t="inlineStr">
        <is>
          <t>Love Cabaret</t>
        </is>
      </c>
      <c r="B4751" t="inlineStr">
        <is>
          <t>2025-03-01</t>
        </is>
      </c>
      <c r="C4751" t="inlineStr">
        <is>
          <t>Eventos Rebate Fornecedores</t>
        </is>
      </c>
      <c r="D4751" s="488" t="n">
        <v>0</v>
      </c>
      <c r="E4751" t="inlineStr">
        <is>
          <t>3/2025</t>
        </is>
      </c>
    </row>
    <row r="4752">
      <c r="A4752" t="inlineStr">
        <is>
          <t>Love Cabaret</t>
        </is>
      </c>
      <c r="B4752" t="inlineStr">
        <is>
          <t>2025-03-01</t>
        </is>
      </c>
      <c r="C4752" t="inlineStr">
        <is>
          <t>Delivery</t>
        </is>
      </c>
      <c r="D4752" s="488" t="n">
        <v>0</v>
      </c>
      <c r="E4752" t="inlineStr">
        <is>
          <t>3/2025</t>
        </is>
      </c>
    </row>
    <row r="4753">
      <c r="A4753" t="inlineStr">
        <is>
          <t>Love Cabaret</t>
        </is>
      </c>
      <c r="B4753" t="inlineStr">
        <is>
          <t>2025-03-01</t>
        </is>
      </c>
      <c r="C4753" t="inlineStr">
        <is>
          <t>Outras Receitas</t>
        </is>
      </c>
      <c r="D4753" s="488" t="n">
        <v>34857.78</v>
      </c>
      <c r="E4753" t="inlineStr">
        <is>
          <t>3/2025</t>
        </is>
      </c>
    </row>
    <row r="4754">
      <c r="A4754" t="inlineStr">
        <is>
          <t>Love Cabaret</t>
        </is>
      </c>
      <c r="B4754" t="inlineStr">
        <is>
          <t>2025-03-01</t>
        </is>
      </c>
      <c r="C4754" t="inlineStr">
        <is>
          <t>(-) Desconto sobre Venda</t>
        </is>
      </c>
      <c r="D4754" s="488" t="n">
        <v>-10072.75</v>
      </c>
      <c r="E4754" t="inlineStr">
        <is>
          <t>3/2025</t>
        </is>
      </c>
    </row>
    <row r="4755">
      <c r="A4755" t="inlineStr">
        <is>
          <t>Love Cabaret</t>
        </is>
      </c>
      <c r="B4755" t="inlineStr">
        <is>
          <t>2025-03-01</t>
        </is>
      </c>
      <c r="C4755" t="inlineStr">
        <is>
          <t>Descontos - Operação</t>
        </is>
      </c>
      <c r="D4755" s="488" t="n">
        <v>-6881.12</v>
      </c>
      <c r="E4755" t="inlineStr">
        <is>
          <t>3/2025</t>
        </is>
      </c>
    </row>
    <row r="4756">
      <c r="A4756" t="inlineStr">
        <is>
          <t>Love Cabaret</t>
        </is>
      </c>
      <c r="B4756" t="inlineStr">
        <is>
          <t>2025-03-01</t>
        </is>
      </c>
      <c r="C4756" t="inlineStr">
        <is>
          <t>Desconto - Alimentação Escritório</t>
        </is>
      </c>
      <c r="D4756" s="488" t="n">
        <v>-2045.6</v>
      </c>
      <c r="E4756" t="inlineStr">
        <is>
          <t>3/2025</t>
        </is>
      </c>
    </row>
    <row r="4757">
      <c r="A4757" t="inlineStr">
        <is>
          <t>Love Cabaret</t>
        </is>
      </c>
      <c r="B4757" t="inlineStr">
        <is>
          <t>2025-03-01</t>
        </is>
      </c>
      <c r="C4757" t="inlineStr">
        <is>
          <t>Descontos - Marketing</t>
        </is>
      </c>
      <c r="D4757" s="488" t="n">
        <v>-1146.03</v>
      </c>
      <c r="E4757" t="inlineStr">
        <is>
          <t>3/2025</t>
        </is>
      </c>
    </row>
    <row r="4758">
      <c r="A4758" t="inlineStr">
        <is>
          <t>Love Cabaret</t>
        </is>
      </c>
      <c r="B4758" t="inlineStr">
        <is>
          <t>2025-03-01</t>
        </is>
      </c>
      <c r="C4758" t="inlineStr">
        <is>
          <t>% sobre Receita Bruta</t>
        </is>
      </c>
      <c r="D4758" s="488" t="n">
        <v>-0.03</v>
      </c>
      <c r="E4758" t="inlineStr">
        <is>
          <t>3/2025</t>
        </is>
      </c>
    </row>
    <row r="4759">
      <c r="A4759" t="inlineStr">
        <is>
          <t>Love Cabaret</t>
        </is>
      </c>
      <c r="B4759" t="inlineStr">
        <is>
          <t>2025-03-01</t>
        </is>
      </c>
      <c r="C4759" t="inlineStr">
        <is>
          <t>(-) Impostos sobre Venda</t>
        </is>
      </c>
      <c r="D4759" s="488" t="n">
        <v>-19707.02</v>
      </c>
      <c r="E4759" t="inlineStr">
        <is>
          <t>3/2025</t>
        </is>
      </c>
    </row>
    <row r="4760">
      <c r="A4760" t="inlineStr">
        <is>
          <t>Love Cabaret</t>
        </is>
      </c>
      <c r="B4760" t="inlineStr">
        <is>
          <t>2025-03-01</t>
        </is>
      </c>
      <c r="C4760" t="inlineStr">
        <is>
          <t>PIS / COFINS</t>
        </is>
      </c>
      <c r="D4760" s="488" t="n">
        <v>-11657.64</v>
      </c>
      <c r="E4760" t="inlineStr">
        <is>
          <t>3/2025</t>
        </is>
      </c>
    </row>
    <row r="4761">
      <c r="A4761" t="inlineStr">
        <is>
          <t>Love Cabaret</t>
        </is>
      </c>
      <c r="B4761" t="inlineStr">
        <is>
          <t>2025-03-01</t>
        </is>
      </c>
      <c r="C4761" t="inlineStr">
        <is>
          <t>ICMS</t>
        </is>
      </c>
      <c r="D4761" s="488" t="n">
        <v>-8049.38</v>
      </c>
      <c r="E4761" t="inlineStr">
        <is>
          <t>3/2025</t>
        </is>
      </c>
    </row>
    <row r="4762">
      <c r="A4762" t="inlineStr">
        <is>
          <t>Love Cabaret</t>
        </is>
      </c>
      <c r="B4762" t="inlineStr">
        <is>
          <t>2025-03-01</t>
        </is>
      </c>
      <c r="C4762" t="inlineStr">
        <is>
          <t>ISS</t>
        </is>
      </c>
      <c r="D4762" s="488" t="n">
        <v>0</v>
      </c>
      <c r="E4762" t="inlineStr">
        <is>
          <t>3/2025</t>
        </is>
      </c>
    </row>
    <row r="4763">
      <c r="A4763" t="inlineStr">
        <is>
          <t>Love Cabaret</t>
        </is>
      </c>
      <c r="B4763" t="inlineStr">
        <is>
          <t>2025-03-01</t>
        </is>
      </c>
      <c r="C4763" t="inlineStr">
        <is>
          <t>RECEITA LÍQUIDA</t>
        </is>
      </c>
      <c r="D4763" s="488" t="n">
        <v>299680.45</v>
      </c>
      <c r="E4763" t="inlineStr">
        <is>
          <t>3/2025</t>
        </is>
      </c>
    </row>
    <row r="4764">
      <c r="A4764" t="inlineStr">
        <is>
          <t>Love Cabaret</t>
        </is>
      </c>
      <c r="B4764" t="inlineStr">
        <is>
          <t>2025-03-01</t>
        </is>
      </c>
      <c r="C4764" t="inlineStr">
        <is>
          <t>(-) Custo Mercadoria Vendida</t>
        </is>
      </c>
      <c r="D4764" s="488" t="n">
        <v>-66272.84</v>
      </c>
      <c r="E4764" t="inlineStr">
        <is>
          <t>3/2025</t>
        </is>
      </c>
    </row>
    <row r="4765">
      <c r="A4765" t="inlineStr">
        <is>
          <t>Love Cabaret</t>
        </is>
      </c>
      <c r="B4765" t="inlineStr">
        <is>
          <t>2025-03-01</t>
        </is>
      </c>
      <c r="C4765" t="inlineStr">
        <is>
          <t>Alimentação D</t>
        </is>
      </c>
      <c r="D4765" s="488" t="n">
        <v>-18942.16</v>
      </c>
      <c r="E4765" t="inlineStr">
        <is>
          <t>3/2025</t>
        </is>
      </c>
    </row>
    <row r="4766">
      <c r="A4766" t="inlineStr">
        <is>
          <t>Love Cabaret</t>
        </is>
      </c>
      <c r="B4766" t="inlineStr">
        <is>
          <t>2025-03-01</t>
        </is>
      </c>
      <c r="C4766" t="inlineStr">
        <is>
          <t>Bebida D</t>
        </is>
      </c>
      <c r="D4766" s="488" t="n">
        <v>-47330.68</v>
      </c>
      <c r="E4766" t="inlineStr">
        <is>
          <t>3/2025</t>
        </is>
      </c>
    </row>
    <row r="4767">
      <c r="A4767" t="inlineStr">
        <is>
          <t>Love Cabaret</t>
        </is>
      </c>
      <c r="B4767" t="inlineStr">
        <is>
          <t>2025-03-01</t>
        </is>
      </c>
      <c r="C4767" t="inlineStr">
        <is>
          <t>Embalagens</t>
        </is>
      </c>
      <c r="D4767" s="488" t="n">
        <v>0</v>
      </c>
      <c r="E4767" t="inlineStr">
        <is>
          <t>3/2025</t>
        </is>
      </c>
    </row>
    <row r="4768">
      <c r="A4768" t="inlineStr">
        <is>
          <t>Love Cabaret</t>
        </is>
      </c>
      <c r="B4768" t="inlineStr">
        <is>
          <t>2025-03-01</t>
        </is>
      </c>
      <c r="C4768" t="inlineStr">
        <is>
          <t>Eventos A&amp;B</t>
        </is>
      </c>
      <c r="D4768" s="488" t="n">
        <v>0</v>
      </c>
      <c r="E4768" t="inlineStr">
        <is>
          <t>3/2025</t>
        </is>
      </c>
    </row>
    <row r="4769">
      <c r="A4769" t="inlineStr">
        <is>
          <t>Love Cabaret</t>
        </is>
      </c>
      <c r="B4769" t="inlineStr">
        <is>
          <t>2025-03-01</t>
        </is>
      </c>
      <c r="C4769" t="inlineStr">
        <is>
          <t>% sobre Receita Bruta de A&amp;B</t>
        </is>
      </c>
      <c r="D4769" s="488" t="n">
        <v>-0.35</v>
      </c>
      <c r="E4769" t="inlineStr">
        <is>
          <t>3/2025</t>
        </is>
      </c>
    </row>
    <row r="4770">
      <c r="A4770" t="inlineStr">
        <is>
          <t>Love Cabaret</t>
        </is>
      </c>
      <c r="B4770" t="inlineStr">
        <is>
          <t>2025-03-01</t>
        </is>
      </c>
      <c r="C4770" t="inlineStr">
        <is>
          <t>% sobre Receita Líquida</t>
        </is>
      </c>
      <c r="D4770" s="488" t="n">
        <v>-0.22</v>
      </c>
      <c r="E4770" t="inlineStr">
        <is>
          <t>3/2025</t>
        </is>
      </c>
    </row>
    <row r="4771">
      <c r="A4771" t="inlineStr">
        <is>
          <t>Love Cabaret</t>
        </is>
      </c>
      <c r="B4771" t="inlineStr">
        <is>
          <t>2025-03-01</t>
        </is>
      </c>
      <c r="C4771" t="inlineStr">
        <is>
          <t>(-) Custos Artístico Geral</t>
        </is>
      </c>
      <c r="D4771" s="488" t="n">
        <v>-86759.28999999999</v>
      </c>
      <c r="E4771" t="inlineStr">
        <is>
          <t>3/2025</t>
        </is>
      </c>
    </row>
    <row r="4772">
      <c r="A4772" t="inlineStr">
        <is>
          <t>Love Cabaret</t>
        </is>
      </c>
      <c r="B4772" t="inlineStr">
        <is>
          <t>2025-03-01</t>
        </is>
      </c>
      <c r="C4772" t="inlineStr">
        <is>
          <t>Custos Artístico</t>
        </is>
      </c>
      <c r="D4772" s="488" t="n">
        <v>-56339.29</v>
      </c>
      <c r="E4772" t="inlineStr">
        <is>
          <t>3/2025</t>
        </is>
      </c>
    </row>
    <row r="4773">
      <c r="A4773" t="inlineStr">
        <is>
          <t>Love Cabaret</t>
        </is>
      </c>
      <c r="B4773" t="inlineStr">
        <is>
          <t>2025-03-01</t>
        </is>
      </c>
      <c r="C4773" t="inlineStr">
        <is>
          <t>Cachê de Músicos e Artistas</t>
        </is>
      </c>
      <c r="D4773" s="488" t="n">
        <v>-50495.72</v>
      </c>
      <c r="E4773" t="inlineStr">
        <is>
          <t>3/2025</t>
        </is>
      </c>
    </row>
    <row r="4774">
      <c r="A4774" t="inlineStr">
        <is>
          <t>Love Cabaret</t>
        </is>
      </c>
      <c r="B4774" t="inlineStr">
        <is>
          <t>2025-03-01</t>
        </is>
      </c>
      <c r="C4774" t="inlineStr">
        <is>
          <t>Alimentação e Transporte</t>
        </is>
      </c>
      <c r="D4774" s="488" t="n">
        <v>-2541.07</v>
      </c>
      <c r="E4774" t="inlineStr">
        <is>
          <t>3/2025</t>
        </is>
      </c>
    </row>
    <row r="4775">
      <c r="A4775" t="inlineStr">
        <is>
          <t>Love Cabaret</t>
        </is>
      </c>
      <c r="B4775" t="inlineStr">
        <is>
          <t>2025-03-01</t>
        </is>
      </c>
      <c r="C4775" t="inlineStr">
        <is>
          <t>Viagens e Estadias</t>
        </is>
      </c>
      <c r="D4775" s="488" t="n">
        <v>0</v>
      </c>
      <c r="E4775" t="inlineStr">
        <is>
          <t>3/2025</t>
        </is>
      </c>
    </row>
    <row r="4776">
      <c r="A4776" t="inlineStr">
        <is>
          <t>Love Cabaret</t>
        </is>
      </c>
      <c r="B4776" t="inlineStr">
        <is>
          <t>2025-03-01</t>
        </is>
      </c>
      <c r="C4776" t="inlineStr">
        <is>
          <t>Taxas e Licenças - Artístico</t>
        </is>
      </c>
      <c r="D4776" s="488" t="n">
        <v>-802.5</v>
      </c>
      <c r="E4776" t="inlineStr">
        <is>
          <t>3/2025</t>
        </is>
      </c>
    </row>
    <row r="4777">
      <c r="A4777" t="inlineStr">
        <is>
          <t>Love Cabaret</t>
        </is>
      </c>
      <c r="B4777" t="inlineStr">
        <is>
          <t>2025-03-01</t>
        </is>
      </c>
      <c r="C4777" t="inlineStr">
        <is>
          <t>MDO Terceirizada - Artístico</t>
        </is>
      </c>
      <c r="D4777" s="488" t="n">
        <v>-2500</v>
      </c>
      <c r="E4777" t="inlineStr">
        <is>
          <t>3/2025</t>
        </is>
      </c>
    </row>
    <row r="4778">
      <c r="A4778" t="inlineStr">
        <is>
          <t>Love Cabaret</t>
        </is>
      </c>
      <c r="B4778" t="inlineStr">
        <is>
          <t>2025-03-01</t>
        </is>
      </c>
      <c r="C4778" t="inlineStr">
        <is>
          <t>Custos Ténico de Som</t>
        </is>
      </c>
      <c r="D4778" s="488" t="n">
        <v>-30420</v>
      </c>
      <c r="E4778" t="inlineStr">
        <is>
          <t>3/2025</t>
        </is>
      </c>
    </row>
    <row r="4779">
      <c r="A4779" t="inlineStr">
        <is>
          <t>Love Cabaret</t>
        </is>
      </c>
      <c r="B4779" t="inlineStr">
        <is>
          <t>2025-03-01</t>
        </is>
      </c>
      <c r="C4779" t="inlineStr">
        <is>
          <t>Técnico de Som / Luz</t>
        </is>
      </c>
      <c r="D4779" s="488" t="n">
        <v>-24420</v>
      </c>
      <c r="E4779" t="inlineStr">
        <is>
          <t>3/2025</t>
        </is>
      </c>
    </row>
    <row r="4780">
      <c r="A4780" t="inlineStr">
        <is>
          <t>Love Cabaret</t>
        </is>
      </c>
      <c r="B4780" t="inlineStr">
        <is>
          <t>2025-03-01</t>
        </is>
      </c>
      <c r="C4780" t="inlineStr">
        <is>
          <t>Locação de Equipamentos Fixo</t>
        </is>
      </c>
      <c r="D4780" s="488" t="n">
        <v>-6000</v>
      </c>
      <c r="E4780" t="inlineStr">
        <is>
          <t>3/2025</t>
        </is>
      </c>
    </row>
    <row r="4781">
      <c r="A4781" t="inlineStr">
        <is>
          <t>Love Cabaret</t>
        </is>
      </c>
      <c r="B4781" t="inlineStr">
        <is>
          <t>2025-03-01</t>
        </is>
      </c>
      <c r="C4781" t="inlineStr">
        <is>
          <t>Locação de Equipamentos Variável</t>
        </is>
      </c>
      <c r="D4781" s="488" t="n">
        <v>0</v>
      </c>
      <c r="E4781" t="inlineStr">
        <is>
          <t>3/2025</t>
        </is>
      </c>
    </row>
    <row r="4782">
      <c r="A4782" t="inlineStr">
        <is>
          <t>Love Cabaret</t>
        </is>
      </c>
      <c r="B4782" t="inlineStr">
        <is>
          <t>2025-03-01</t>
        </is>
      </c>
      <c r="C4782" t="inlineStr">
        <is>
          <t>% sobre Receita Artístico</t>
        </is>
      </c>
      <c r="D4782" s="488" t="n">
        <v>-1.12</v>
      </c>
      <c r="E4782" t="inlineStr">
        <is>
          <t>3/2025</t>
        </is>
      </c>
    </row>
    <row r="4783">
      <c r="A4783" t="inlineStr">
        <is>
          <t>Love Cabaret</t>
        </is>
      </c>
      <c r="B4783" t="inlineStr">
        <is>
          <t>2025-03-01</t>
        </is>
      </c>
      <c r="C4783" t="inlineStr">
        <is>
          <t>% sobre Receita Bruta</t>
        </is>
      </c>
      <c r="D4783" s="488" t="n">
        <v>-0.26</v>
      </c>
      <c r="E4783" t="inlineStr">
        <is>
          <t>3/2025</t>
        </is>
      </c>
    </row>
    <row r="4784">
      <c r="A4784" t="inlineStr">
        <is>
          <t>Love Cabaret</t>
        </is>
      </c>
      <c r="B4784" t="inlineStr">
        <is>
          <t>2025-03-01</t>
        </is>
      </c>
      <c r="C4784" t="inlineStr">
        <is>
          <t>(-) Custos Eventos</t>
        </is>
      </c>
      <c r="D4784" s="488" t="n">
        <v>-7012.9</v>
      </c>
      <c r="E4784" t="inlineStr">
        <is>
          <t>3/2025</t>
        </is>
      </c>
    </row>
    <row r="4785">
      <c r="A4785" t="inlineStr">
        <is>
          <t>Love Cabaret</t>
        </is>
      </c>
      <c r="B4785" t="inlineStr">
        <is>
          <t>2025-03-01</t>
        </is>
      </c>
      <c r="C4785" t="inlineStr">
        <is>
          <t>MDO</t>
        </is>
      </c>
      <c r="D4785" s="488" t="n">
        <v>-7012.9</v>
      </c>
      <c r="E4785" t="inlineStr">
        <is>
          <t>3/2025</t>
        </is>
      </c>
    </row>
    <row r="4786">
      <c r="A4786" t="inlineStr">
        <is>
          <t>Love Cabaret</t>
        </is>
      </c>
      <c r="B4786" t="inlineStr">
        <is>
          <t>2025-03-01</t>
        </is>
      </c>
      <c r="C4786" t="inlineStr">
        <is>
          <t>MDO Terceirizada - Eventos</t>
        </is>
      </c>
      <c r="D4786" s="488" t="n">
        <v>-7012.9</v>
      </c>
      <c r="E4786" t="inlineStr">
        <is>
          <t>3/2025</t>
        </is>
      </c>
    </row>
    <row r="4787">
      <c r="A4787" t="inlineStr">
        <is>
          <t>Love Cabaret</t>
        </is>
      </c>
      <c r="B4787" t="inlineStr">
        <is>
          <t>2025-03-01</t>
        </is>
      </c>
      <c r="C4787" t="inlineStr">
        <is>
          <t>Comissões de Vendas - Eventos</t>
        </is>
      </c>
      <c r="D4787" s="488" t="n">
        <v>0</v>
      </c>
      <c r="E4787" t="inlineStr">
        <is>
          <t>3/2025</t>
        </is>
      </c>
    </row>
    <row r="4788">
      <c r="A4788" t="inlineStr">
        <is>
          <t>Love Cabaret</t>
        </is>
      </c>
      <c r="B4788" t="inlineStr">
        <is>
          <t>2025-03-01</t>
        </is>
      </c>
      <c r="C4788" t="inlineStr">
        <is>
          <t>Serviços de Terceiros - Eventos</t>
        </is>
      </c>
      <c r="D4788" s="488" t="n">
        <v>0</v>
      </c>
      <c r="E4788" t="inlineStr">
        <is>
          <t>3/2025</t>
        </is>
      </c>
    </row>
    <row r="4789">
      <c r="A4789" t="inlineStr">
        <is>
          <t>Love Cabaret</t>
        </is>
      </c>
      <c r="B4789" t="inlineStr">
        <is>
          <t>2025-03-01</t>
        </is>
      </c>
      <c r="C4789" t="inlineStr">
        <is>
          <t>Serviços Terceirizados - Eventos</t>
        </is>
      </c>
      <c r="D4789" s="488" t="n">
        <v>0</v>
      </c>
      <c r="E4789" t="inlineStr">
        <is>
          <t>3/2025</t>
        </is>
      </c>
    </row>
    <row r="4790">
      <c r="A4790" t="inlineStr">
        <is>
          <t>Love Cabaret</t>
        </is>
      </c>
      <c r="B4790" t="inlineStr">
        <is>
          <t>2025-03-01</t>
        </is>
      </c>
      <c r="C4790" t="inlineStr">
        <is>
          <t>Serviço de Segurança - Eventos</t>
        </is>
      </c>
      <c r="D4790" s="488" t="n">
        <v>0</v>
      </c>
      <c r="E4790" t="inlineStr">
        <is>
          <t>3/2025</t>
        </is>
      </c>
    </row>
    <row r="4791">
      <c r="A4791" t="inlineStr">
        <is>
          <t>Love Cabaret</t>
        </is>
      </c>
      <c r="B4791" t="inlineStr">
        <is>
          <t>2025-03-01</t>
        </is>
      </c>
      <c r="C4791" t="inlineStr">
        <is>
          <t>Artistas e Palestrantes - Eventos</t>
        </is>
      </c>
      <c r="D4791" s="488" t="n">
        <v>0</v>
      </c>
      <c r="E4791" t="inlineStr">
        <is>
          <t>3/2025</t>
        </is>
      </c>
    </row>
    <row r="4792">
      <c r="A4792" t="inlineStr">
        <is>
          <t>Love Cabaret</t>
        </is>
      </c>
      <c r="B4792" t="inlineStr">
        <is>
          <t>2025-03-01</t>
        </is>
      </c>
      <c r="C4792" t="inlineStr">
        <is>
          <t>Decoração - Eventos</t>
        </is>
      </c>
      <c r="D4792" s="488" t="n">
        <v>0</v>
      </c>
      <c r="E4792" t="inlineStr">
        <is>
          <t>3/2025</t>
        </is>
      </c>
    </row>
    <row r="4793">
      <c r="A4793" t="inlineStr">
        <is>
          <t>Love Cabaret</t>
        </is>
      </c>
      <c r="B4793" t="inlineStr">
        <is>
          <t>2025-03-01</t>
        </is>
      </c>
      <c r="C4793" t="inlineStr">
        <is>
          <t>Material de Consumo</t>
        </is>
      </c>
      <c r="D4793" s="488" t="n">
        <v>0</v>
      </c>
      <c r="E4793" t="inlineStr">
        <is>
          <t>3/2025</t>
        </is>
      </c>
    </row>
    <row r="4794">
      <c r="A4794" t="inlineStr">
        <is>
          <t>Love Cabaret</t>
        </is>
      </c>
      <c r="B4794" t="inlineStr">
        <is>
          <t>2025-03-01</t>
        </is>
      </c>
      <c r="C4794" t="inlineStr">
        <is>
          <t>Material Descartável - Eventos</t>
        </is>
      </c>
      <c r="D4794" s="488" t="n">
        <v>0</v>
      </c>
      <c r="E4794" t="inlineStr">
        <is>
          <t>3/2025</t>
        </is>
      </c>
    </row>
    <row r="4795">
      <c r="A4795" t="inlineStr">
        <is>
          <t>Love Cabaret</t>
        </is>
      </c>
      <c r="B4795" t="inlineStr">
        <is>
          <t>2025-03-01</t>
        </is>
      </c>
      <c r="C4795" t="inlineStr">
        <is>
          <t>Brindes e Confraternizações - Eventos</t>
        </is>
      </c>
      <c r="D4795" s="488" t="n">
        <v>0</v>
      </c>
      <c r="E4795" t="inlineStr">
        <is>
          <t>3/2025</t>
        </is>
      </c>
    </row>
    <row r="4796">
      <c r="A4796" t="inlineStr">
        <is>
          <t>Love Cabaret</t>
        </is>
      </c>
      <c r="B4796" t="inlineStr">
        <is>
          <t>2025-03-01</t>
        </is>
      </c>
      <c r="C4796" t="inlineStr">
        <is>
          <t>Material de Escritório - Eventos</t>
        </is>
      </c>
      <c r="D4796" s="488" t="n">
        <v>0</v>
      </c>
      <c r="E4796" t="inlineStr">
        <is>
          <t>3/2025</t>
        </is>
      </c>
    </row>
    <row r="4797">
      <c r="A4797" t="inlineStr">
        <is>
          <t>Love Cabaret</t>
        </is>
      </c>
      <c r="B4797" t="inlineStr">
        <is>
          <t>2025-03-01</t>
        </is>
      </c>
      <c r="C4797" t="inlineStr">
        <is>
          <t>Material de Manutenção - Eventos</t>
        </is>
      </c>
      <c r="D4797" s="488" t="n">
        <v>0</v>
      </c>
      <c r="E4797" t="inlineStr">
        <is>
          <t>3/2025</t>
        </is>
      </c>
    </row>
    <row r="4798">
      <c r="A4798" t="inlineStr">
        <is>
          <t>Love Cabaret</t>
        </is>
      </c>
      <c r="B4798" t="inlineStr">
        <is>
          <t>2025-03-01</t>
        </is>
      </c>
      <c r="C4798" t="inlineStr">
        <is>
          <t>Manutenção Geral</t>
        </is>
      </c>
      <c r="D4798" s="488" t="n">
        <v>0</v>
      </c>
      <c r="E4798" t="inlineStr">
        <is>
          <t>3/2025</t>
        </is>
      </c>
    </row>
    <row r="4799">
      <c r="A4799" t="inlineStr">
        <is>
          <t>Love Cabaret</t>
        </is>
      </c>
      <c r="B4799" t="inlineStr">
        <is>
          <t>2025-03-01</t>
        </is>
      </c>
      <c r="C4799" t="inlineStr">
        <is>
          <t>Serviço de Manutenção - Estrutura - Eventos</t>
        </is>
      </c>
      <c r="D4799" s="488" t="n">
        <v>0</v>
      </c>
      <c r="E4799" t="inlineStr">
        <is>
          <t>3/2025</t>
        </is>
      </c>
    </row>
    <row r="4800">
      <c r="A4800" t="inlineStr">
        <is>
          <t>Love Cabaret</t>
        </is>
      </c>
      <c r="B4800" t="inlineStr">
        <is>
          <t>2025-03-01</t>
        </is>
      </c>
      <c r="C4800" t="inlineStr">
        <is>
          <t>Serviço de Manutenção - Equipamentos - Eventos</t>
        </is>
      </c>
      <c r="D4800" s="488" t="n">
        <v>0</v>
      </c>
      <c r="E4800" t="inlineStr">
        <is>
          <t>3/2025</t>
        </is>
      </c>
    </row>
    <row r="4801">
      <c r="A4801" t="inlineStr">
        <is>
          <t>Love Cabaret</t>
        </is>
      </c>
      <c r="B4801" t="inlineStr">
        <is>
          <t>2025-03-01</t>
        </is>
      </c>
      <c r="C4801" t="inlineStr">
        <is>
          <t>Transportes</t>
        </is>
      </c>
      <c r="D4801" s="488" t="n">
        <v>0</v>
      </c>
      <c r="E4801" t="inlineStr">
        <is>
          <t>3/2025</t>
        </is>
      </c>
    </row>
    <row r="4802">
      <c r="A4802" t="inlineStr">
        <is>
          <t>Love Cabaret</t>
        </is>
      </c>
      <c r="B4802" t="inlineStr">
        <is>
          <t>2025-03-01</t>
        </is>
      </c>
      <c r="C4802" t="inlineStr">
        <is>
          <t>Viagens e Estadias - Eventos</t>
        </is>
      </c>
      <c r="D4802" s="488" t="n">
        <v>0</v>
      </c>
      <c r="E4802" t="inlineStr">
        <is>
          <t>3/2025</t>
        </is>
      </c>
    </row>
    <row r="4803">
      <c r="A4803" t="inlineStr">
        <is>
          <t>Love Cabaret</t>
        </is>
      </c>
      <c r="B4803" t="inlineStr">
        <is>
          <t>2025-03-01</t>
        </is>
      </c>
      <c r="C4803" t="inlineStr">
        <is>
          <t>Transporte Equipe - Eventos</t>
        </is>
      </c>
      <c r="D4803" s="488" t="n">
        <v>0</v>
      </c>
      <c r="E4803" t="inlineStr">
        <is>
          <t>3/2025</t>
        </is>
      </c>
    </row>
    <row r="4804">
      <c r="A4804" t="inlineStr">
        <is>
          <t>Love Cabaret</t>
        </is>
      </c>
      <c r="B4804" t="inlineStr">
        <is>
          <t>2025-03-01</t>
        </is>
      </c>
      <c r="C4804" t="inlineStr">
        <is>
          <t>Fretes e Carretos - Eventos</t>
        </is>
      </c>
      <c r="D4804" s="488" t="n">
        <v>0</v>
      </c>
      <c r="E4804" t="inlineStr">
        <is>
          <t>3/2025</t>
        </is>
      </c>
    </row>
    <row r="4805">
      <c r="A4805" t="inlineStr">
        <is>
          <t>Love Cabaret</t>
        </is>
      </c>
      <c r="B4805" t="inlineStr">
        <is>
          <t>2025-03-01</t>
        </is>
      </c>
      <c r="C4805" t="inlineStr">
        <is>
          <t>Locações</t>
        </is>
      </c>
      <c r="D4805" s="488" t="n">
        <v>0</v>
      </c>
      <c r="E4805" t="inlineStr">
        <is>
          <t>3/2025</t>
        </is>
      </c>
    </row>
    <row r="4806">
      <c r="A4806" t="inlineStr">
        <is>
          <t>Love Cabaret</t>
        </is>
      </c>
      <c r="B4806" t="inlineStr">
        <is>
          <t>2025-03-01</t>
        </is>
      </c>
      <c r="C4806" t="inlineStr">
        <is>
          <t>Locação de Utensílios - Eventos</t>
        </is>
      </c>
      <c r="D4806" s="488" t="n">
        <v>0</v>
      </c>
      <c r="E4806" t="inlineStr">
        <is>
          <t>3/2025</t>
        </is>
      </c>
    </row>
    <row r="4807">
      <c r="A4807" t="inlineStr">
        <is>
          <t>Love Cabaret</t>
        </is>
      </c>
      <c r="B4807" t="inlineStr">
        <is>
          <t>2025-03-01</t>
        </is>
      </c>
      <c r="C4807" t="inlineStr">
        <is>
          <t>Locação de Equipamentos - Eventos</t>
        </is>
      </c>
      <c r="D4807" s="488" t="n">
        <v>0</v>
      </c>
      <c r="E4807" t="inlineStr">
        <is>
          <t>3/2025</t>
        </is>
      </c>
    </row>
    <row r="4808">
      <c r="A4808" t="inlineStr">
        <is>
          <t>Love Cabaret</t>
        </is>
      </c>
      <c r="B4808" t="inlineStr">
        <is>
          <t>2025-03-01</t>
        </is>
      </c>
      <c r="C4808" t="inlineStr">
        <is>
          <t>Locação de Mobiliário - Eventos</t>
        </is>
      </c>
      <c r="D4808" s="488" t="n">
        <v>0</v>
      </c>
      <c r="E4808" t="inlineStr">
        <is>
          <t>3/2025</t>
        </is>
      </c>
    </row>
    <row r="4809">
      <c r="A4809" t="inlineStr">
        <is>
          <t>Love Cabaret</t>
        </is>
      </c>
      <c r="B4809" t="inlineStr">
        <is>
          <t>2025-03-01</t>
        </is>
      </c>
      <c r="C4809" t="inlineStr">
        <is>
          <t>Locação de Coberturas - Eventos</t>
        </is>
      </c>
      <c r="D4809" s="488" t="n">
        <v>0</v>
      </c>
      <c r="E4809" t="inlineStr">
        <is>
          <t>3/2025</t>
        </is>
      </c>
    </row>
    <row r="4810">
      <c r="A4810" t="inlineStr">
        <is>
          <t>Love Cabaret</t>
        </is>
      </c>
      <c r="B4810" t="inlineStr">
        <is>
          <t>2025-03-01</t>
        </is>
      </c>
      <c r="C4810" t="inlineStr">
        <is>
          <t>Repasses Locação de Espaço</t>
        </is>
      </c>
      <c r="D4810" s="488" t="n">
        <v>0</v>
      </c>
      <c r="E4810" t="inlineStr">
        <is>
          <t>3/2025</t>
        </is>
      </c>
    </row>
    <row r="4811">
      <c r="A4811" t="inlineStr">
        <is>
          <t>Love Cabaret</t>
        </is>
      </c>
      <c r="B4811" t="inlineStr">
        <is>
          <t>2025-03-01</t>
        </is>
      </c>
      <c r="C4811" t="inlineStr">
        <is>
          <t>Repasse Gazit - Locação Aroo</t>
        </is>
      </c>
      <c r="D4811" s="488" t="n">
        <v>0</v>
      </c>
      <c r="E4811" t="inlineStr">
        <is>
          <t>3/2025</t>
        </is>
      </c>
    </row>
    <row r="4812">
      <c r="A4812" t="inlineStr">
        <is>
          <t>Love Cabaret</t>
        </is>
      </c>
      <c r="B4812" t="inlineStr">
        <is>
          <t>2025-03-01</t>
        </is>
      </c>
      <c r="C4812" t="inlineStr">
        <is>
          <t>Repasse Gazit - Locação Anexo Abaru</t>
        </is>
      </c>
      <c r="D4812" s="488" t="n">
        <v>0</v>
      </c>
      <c r="E4812" t="inlineStr">
        <is>
          <t>3/2025</t>
        </is>
      </c>
    </row>
    <row r="4813">
      <c r="A4813" t="inlineStr">
        <is>
          <t>Love Cabaret</t>
        </is>
      </c>
      <c r="B4813" t="inlineStr">
        <is>
          <t>2025-03-01</t>
        </is>
      </c>
      <c r="C4813" t="inlineStr">
        <is>
          <t>% sobre Receita de Eventos</t>
        </is>
      </c>
      <c r="D4813" s="488" t="n">
        <v>0</v>
      </c>
      <c r="E4813" t="inlineStr">
        <is>
          <t>3/2025</t>
        </is>
      </c>
    </row>
    <row r="4814">
      <c r="A4814" t="inlineStr">
        <is>
          <t>Love Cabaret</t>
        </is>
      </c>
      <c r="B4814" t="inlineStr">
        <is>
          <t>2025-03-01</t>
        </is>
      </c>
      <c r="C4814" t="inlineStr">
        <is>
          <t>% sobre Receita Bruta</t>
        </is>
      </c>
      <c r="D4814" s="488" t="n">
        <v>-0.02</v>
      </c>
      <c r="E4814" t="inlineStr">
        <is>
          <t>3/2025</t>
        </is>
      </c>
    </row>
    <row r="4815">
      <c r="A4815" t="inlineStr">
        <is>
          <t>Love Cabaret</t>
        </is>
      </c>
      <c r="B4815" t="inlineStr">
        <is>
          <t>2025-03-01</t>
        </is>
      </c>
      <c r="C4815" t="inlineStr">
        <is>
          <t>(-) Dedução da Gorjeta</t>
        </is>
      </c>
      <c r="D4815" s="488" t="n">
        <v>-5720</v>
      </c>
      <c r="E4815" t="inlineStr">
        <is>
          <t>3/2025</t>
        </is>
      </c>
    </row>
    <row r="4816">
      <c r="A4816" t="inlineStr">
        <is>
          <t>Love Cabaret</t>
        </is>
      </c>
      <c r="B4816" t="inlineStr">
        <is>
          <t>2025-03-01</t>
        </is>
      </c>
      <c r="C4816" t="inlineStr">
        <is>
          <t>-  Comissões e Gorjeta</t>
        </is>
      </c>
      <c r="D4816" s="488" t="n">
        <v>-5720</v>
      </c>
      <c r="E4816" t="inlineStr">
        <is>
          <t>3/2025</t>
        </is>
      </c>
    </row>
    <row r="4817">
      <c r="A4817" t="inlineStr">
        <is>
          <t>Love Cabaret</t>
        </is>
      </c>
      <c r="B4817" t="inlineStr">
        <is>
          <t>2025-03-01</t>
        </is>
      </c>
      <c r="C4817" t="inlineStr">
        <is>
          <t>% sobre Receita Bruta</t>
        </is>
      </c>
      <c r="D4817" s="488" t="n">
        <v>-0.02</v>
      </c>
      <c r="E4817" t="inlineStr">
        <is>
          <t>3/2025</t>
        </is>
      </c>
    </row>
    <row r="4818">
      <c r="A4818" t="inlineStr">
        <is>
          <t>Love Cabaret</t>
        </is>
      </c>
      <c r="B4818" t="inlineStr">
        <is>
          <t>2025-03-01</t>
        </is>
      </c>
      <c r="C4818" t="inlineStr">
        <is>
          <t>(-) Deduções sobre Venda</t>
        </is>
      </c>
      <c r="D4818" s="488" t="n">
        <v>-3330.3</v>
      </c>
      <c r="E4818" t="inlineStr">
        <is>
          <t>3/2025</t>
        </is>
      </c>
    </row>
    <row r="4819">
      <c r="A4819" t="inlineStr">
        <is>
          <t>Love Cabaret</t>
        </is>
      </c>
      <c r="B4819" t="inlineStr">
        <is>
          <t>2025-03-01</t>
        </is>
      </c>
      <c r="C4819" t="inlineStr">
        <is>
          <t>Meios de pagamento</t>
        </is>
      </c>
      <c r="D4819" s="488" t="n">
        <v>-2952.88</v>
      </c>
      <c r="E4819" t="inlineStr">
        <is>
          <t>3/2025</t>
        </is>
      </c>
    </row>
    <row r="4820">
      <c r="A4820" t="inlineStr">
        <is>
          <t>Love Cabaret</t>
        </is>
      </c>
      <c r="B4820" t="inlineStr">
        <is>
          <t>2025-03-01</t>
        </is>
      </c>
      <c r="C4820" t="inlineStr">
        <is>
          <t>Meios de pagamento - Delivery</t>
        </is>
      </c>
      <c r="D4820" s="488" t="n">
        <v>0</v>
      </c>
      <c r="E4820" t="inlineStr">
        <is>
          <t>3/2025</t>
        </is>
      </c>
    </row>
    <row r="4821">
      <c r="A4821" t="inlineStr">
        <is>
          <t>Love Cabaret</t>
        </is>
      </c>
      <c r="B4821" t="inlineStr">
        <is>
          <t>2025-03-01</t>
        </is>
      </c>
      <c r="C4821" t="inlineStr">
        <is>
          <t>Inadimplência</t>
        </is>
      </c>
      <c r="D4821" s="488" t="n">
        <v>0</v>
      </c>
      <c r="E4821" t="inlineStr">
        <is>
          <t>3/2025</t>
        </is>
      </c>
    </row>
    <row r="4822">
      <c r="A4822" t="inlineStr">
        <is>
          <t>Love Cabaret</t>
        </is>
      </c>
      <c r="B4822" t="inlineStr">
        <is>
          <t>2025-03-01</t>
        </is>
      </c>
      <c r="C4822" t="inlineStr">
        <is>
          <t>Outros D</t>
        </is>
      </c>
      <c r="D4822" s="488" t="n">
        <v>-377.42</v>
      </c>
      <c r="E4822" t="inlineStr">
        <is>
          <t>3/2025</t>
        </is>
      </c>
    </row>
    <row r="4823">
      <c r="A4823" t="inlineStr">
        <is>
          <t>Love Cabaret</t>
        </is>
      </c>
      <c r="B4823" t="inlineStr">
        <is>
          <t>2025-03-01</t>
        </is>
      </c>
      <c r="C4823" t="inlineStr">
        <is>
          <t>% sobre Receita Bruta</t>
        </is>
      </c>
      <c r="D4823" s="488" t="n">
        <v>-0.01</v>
      </c>
      <c r="E4823" t="inlineStr">
        <is>
          <t>3/2025</t>
        </is>
      </c>
    </row>
    <row r="4824">
      <c r="A4824" t="inlineStr">
        <is>
          <t>Love Cabaret</t>
        </is>
      </c>
      <c r="B4824" t="inlineStr">
        <is>
          <t>2025-03-01</t>
        </is>
      </c>
      <c r="C4824" t="inlineStr">
        <is>
          <t>MARGEM BRUTA DE CONTRIBUIÇÃO</t>
        </is>
      </c>
      <c r="D4824" s="488" t="n">
        <v>130585.12</v>
      </c>
      <c r="E4824" t="inlineStr">
        <is>
          <t>3/2025</t>
        </is>
      </c>
    </row>
    <row r="4825">
      <c r="A4825" t="inlineStr">
        <is>
          <t>Love Cabaret</t>
        </is>
      </c>
      <c r="B4825" t="inlineStr">
        <is>
          <t>2025-03-01</t>
        </is>
      </c>
      <c r="C4825" t="inlineStr">
        <is>
          <t>% sobre Receita</t>
        </is>
      </c>
      <c r="D4825" s="488" t="n">
        <v>0.4</v>
      </c>
      <c r="E4825" t="inlineStr">
        <is>
          <t>3/2025</t>
        </is>
      </c>
    </row>
    <row r="4826">
      <c r="A4826" t="inlineStr">
        <is>
          <t>Love Cabaret</t>
        </is>
      </c>
      <c r="B4826" t="inlineStr">
        <is>
          <t>2025-03-01</t>
        </is>
      </c>
      <c r="C4826" t="inlineStr">
        <is>
          <t>PESSOAL</t>
        </is>
      </c>
      <c r="D4826" s="488" t="n">
        <v>-103514.15</v>
      </c>
      <c r="E4826" t="inlineStr">
        <is>
          <t>3/2025</t>
        </is>
      </c>
    </row>
    <row r="4827">
      <c r="A4827" t="inlineStr">
        <is>
          <t>Love Cabaret</t>
        </is>
      </c>
      <c r="B4827" t="inlineStr">
        <is>
          <t>2025-03-01</t>
        </is>
      </c>
      <c r="C4827" t="inlineStr">
        <is>
          <t>PJ</t>
        </is>
      </c>
      <c r="D4827" s="488" t="n">
        <v>-39375</v>
      </c>
      <c r="E4827" t="inlineStr">
        <is>
          <t>3/2025</t>
        </is>
      </c>
    </row>
    <row r="4828">
      <c r="A4828" t="inlineStr">
        <is>
          <t>Love Cabaret</t>
        </is>
      </c>
      <c r="B4828" t="inlineStr">
        <is>
          <t>2025-03-01</t>
        </is>
      </c>
      <c r="C4828" t="inlineStr">
        <is>
          <t>- Squad</t>
        </is>
      </c>
      <c r="D4828" s="488" t="n">
        <v>-18575</v>
      </c>
      <c r="E4828" t="inlineStr">
        <is>
          <t>3/2025</t>
        </is>
      </c>
    </row>
    <row r="4829">
      <c r="A4829" t="inlineStr">
        <is>
          <t>Love Cabaret</t>
        </is>
      </c>
      <c r="B4829" t="inlineStr">
        <is>
          <t>2025-03-01</t>
        </is>
      </c>
      <c r="C4829" t="inlineStr">
        <is>
          <t>- Gerente</t>
        </is>
      </c>
      <c r="D4829" s="488" t="n">
        <v>0</v>
      </c>
      <c r="E4829" t="inlineStr">
        <is>
          <t>3/2025</t>
        </is>
      </c>
    </row>
    <row r="4830">
      <c r="A4830" t="inlineStr">
        <is>
          <t>Love Cabaret</t>
        </is>
      </c>
      <c r="B4830" t="inlineStr">
        <is>
          <t>2025-03-01</t>
        </is>
      </c>
      <c r="C4830" t="inlineStr">
        <is>
          <t>- Subgerente</t>
        </is>
      </c>
      <c r="D4830" s="488" t="n">
        <v>0</v>
      </c>
      <c r="E4830" t="inlineStr">
        <is>
          <t>3/2025</t>
        </is>
      </c>
    </row>
    <row r="4831">
      <c r="A4831" t="inlineStr">
        <is>
          <t>Love Cabaret</t>
        </is>
      </c>
      <c r="B4831" t="inlineStr">
        <is>
          <t>2025-03-01</t>
        </is>
      </c>
      <c r="C4831" t="inlineStr">
        <is>
          <t>- Coordenador</t>
        </is>
      </c>
      <c r="D4831" s="488" t="n">
        <v>-9300</v>
      </c>
      <c r="E4831" t="inlineStr">
        <is>
          <t>3/2025</t>
        </is>
      </c>
    </row>
    <row r="4832">
      <c r="A4832" t="inlineStr">
        <is>
          <t>Love Cabaret</t>
        </is>
      </c>
      <c r="B4832" t="inlineStr">
        <is>
          <t>2025-03-01</t>
        </is>
      </c>
      <c r="C4832" t="inlineStr">
        <is>
          <t>- Administrativa</t>
        </is>
      </c>
      <c r="D4832" s="488" t="n">
        <v>-3500</v>
      </c>
      <c r="E4832" t="inlineStr">
        <is>
          <t>3/2025</t>
        </is>
      </c>
    </row>
    <row r="4833">
      <c r="A4833" t="inlineStr">
        <is>
          <t>Love Cabaret</t>
        </is>
      </c>
      <c r="B4833" t="inlineStr">
        <is>
          <t>2025-03-01</t>
        </is>
      </c>
      <c r="C4833" t="inlineStr">
        <is>
          <t>- Chefe de Cozinha</t>
        </is>
      </c>
      <c r="D4833" s="488" t="n">
        <v>0</v>
      </c>
      <c r="E4833" t="inlineStr">
        <is>
          <t>3/2025</t>
        </is>
      </c>
    </row>
    <row r="4834">
      <c r="A4834" t="inlineStr">
        <is>
          <t>Love Cabaret</t>
        </is>
      </c>
      <c r="B4834" t="inlineStr">
        <is>
          <t>2025-03-01</t>
        </is>
      </c>
      <c r="C4834" t="inlineStr">
        <is>
          <t>- Chefe de Bar</t>
        </is>
      </c>
      <c r="D4834" s="488" t="n">
        <v>-8000</v>
      </c>
      <c r="E4834" t="inlineStr">
        <is>
          <t>3/2025</t>
        </is>
      </c>
    </row>
    <row r="4835">
      <c r="A4835" t="inlineStr">
        <is>
          <t>Love Cabaret</t>
        </is>
      </c>
      <c r="B4835" t="inlineStr">
        <is>
          <t>2025-03-01</t>
        </is>
      </c>
      <c r="C4835" t="inlineStr">
        <is>
          <t>- Sub Chefe de Cozinha</t>
        </is>
      </c>
      <c r="D4835" s="488" t="n">
        <v>0</v>
      </c>
      <c r="E4835" t="inlineStr">
        <is>
          <t>3/2025</t>
        </is>
      </c>
    </row>
    <row r="4836">
      <c r="A4836" t="inlineStr">
        <is>
          <t>Love Cabaret</t>
        </is>
      </c>
      <c r="B4836" t="inlineStr">
        <is>
          <t>2025-03-01</t>
        </is>
      </c>
      <c r="C4836" t="inlineStr">
        <is>
          <t>- Sub Chefe De Bar</t>
        </is>
      </c>
      <c r="D4836" s="488" t="n">
        <v>0</v>
      </c>
      <c r="E4836" t="inlineStr">
        <is>
          <t>3/2025</t>
        </is>
      </c>
    </row>
    <row r="4837">
      <c r="A4837" t="inlineStr">
        <is>
          <t>Love Cabaret</t>
        </is>
      </c>
      <c r="B4837" t="inlineStr">
        <is>
          <t>2025-03-01</t>
        </is>
      </c>
      <c r="C4837" t="inlineStr">
        <is>
          <t>- Maitre</t>
        </is>
      </c>
      <c r="D4837" s="488" t="n">
        <v>0</v>
      </c>
      <c r="E4837" t="inlineStr">
        <is>
          <t>3/2025</t>
        </is>
      </c>
    </row>
    <row r="4838">
      <c r="A4838" t="inlineStr">
        <is>
          <t>Love Cabaret</t>
        </is>
      </c>
      <c r="B4838" t="inlineStr">
        <is>
          <t>2025-03-01</t>
        </is>
      </c>
      <c r="C4838" t="inlineStr">
        <is>
          <t>- Chefe de Fila</t>
        </is>
      </c>
      <c r="D4838" s="488" t="n">
        <v>0</v>
      </c>
      <c r="E4838" t="inlineStr">
        <is>
          <t>3/2025</t>
        </is>
      </c>
    </row>
    <row r="4839">
      <c r="A4839" t="inlineStr">
        <is>
          <t>Love Cabaret</t>
        </is>
      </c>
      <c r="B4839" t="inlineStr">
        <is>
          <t>2025-03-01</t>
        </is>
      </c>
      <c r="C4839" t="inlineStr">
        <is>
          <t>- Hostess</t>
        </is>
      </c>
      <c r="D4839" s="488" t="n">
        <v>0</v>
      </c>
      <c r="E4839" t="inlineStr">
        <is>
          <t>3/2025</t>
        </is>
      </c>
    </row>
    <row r="4840">
      <c r="A4840" t="inlineStr">
        <is>
          <t>Love Cabaret</t>
        </is>
      </c>
      <c r="B4840" t="inlineStr">
        <is>
          <t>2025-03-01</t>
        </is>
      </c>
      <c r="C4840" t="inlineStr">
        <is>
          <t>MDO CLT - Salário</t>
        </is>
      </c>
      <c r="D4840" s="488" t="n">
        <v>-3121.6</v>
      </c>
      <c r="E4840" t="inlineStr">
        <is>
          <t>3/2025</t>
        </is>
      </c>
    </row>
    <row r="4841">
      <c r="A4841" t="inlineStr">
        <is>
          <t>Love Cabaret</t>
        </is>
      </c>
      <c r="B4841" t="inlineStr">
        <is>
          <t>2025-03-01</t>
        </is>
      </c>
      <c r="C4841" t="inlineStr">
        <is>
          <t>-  Maitre</t>
        </is>
      </c>
      <c r="D4841" s="488" t="n">
        <v>0</v>
      </c>
      <c r="E4841" t="inlineStr">
        <is>
          <t>3/2025</t>
        </is>
      </c>
    </row>
    <row r="4842">
      <c r="A4842" t="inlineStr">
        <is>
          <t>Love Cabaret</t>
        </is>
      </c>
      <c r="B4842" t="inlineStr">
        <is>
          <t>2025-03-01</t>
        </is>
      </c>
      <c r="C4842" t="inlineStr">
        <is>
          <t>-  Garçon III</t>
        </is>
      </c>
      <c r="D4842" s="488" t="n">
        <v>0</v>
      </c>
      <c r="E4842" t="inlineStr">
        <is>
          <t>3/2025</t>
        </is>
      </c>
    </row>
    <row r="4843">
      <c r="A4843" t="inlineStr">
        <is>
          <t>Love Cabaret</t>
        </is>
      </c>
      <c r="B4843" t="inlineStr">
        <is>
          <t>2025-03-01</t>
        </is>
      </c>
      <c r="C4843" t="inlineStr">
        <is>
          <t>-  Garçon II</t>
        </is>
      </c>
      <c r="D4843" s="488" t="n">
        <v>0</v>
      </c>
      <c r="E4843" t="inlineStr">
        <is>
          <t>3/2025</t>
        </is>
      </c>
    </row>
    <row r="4844">
      <c r="A4844" t="inlineStr">
        <is>
          <t>Love Cabaret</t>
        </is>
      </c>
      <c r="B4844" t="inlineStr">
        <is>
          <t>2025-03-01</t>
        </is>
      </c>
      <c r="C4844" t="inlineStr">
        <is>
          <t>-  Garçon I</t>
        </is>
      </c>
      <c r="D4844" s="488" t="n">
        <v>0</v>
      </c>
      <c r="E4844" t="inlineStr">
        <is>
          <t>3/2025</t>
        </is>
      </c>
    </row>
    <row r="4845">
      <c r="A4845" t="inlineStr">
        <is>
          <t>Love Cabaret</t>
        </is>
      </c>
      <c r="B4845" t="inlineStr">
        <is>
          <t>2025-03-01</t>
        </is>
      </c>
      <c r="C4845" t="inlineStr">
        <is>
          <t>-  Passador de Chopp</t>
        </is>
      </c>
      <c r="D4845" s="488" t="n">
        <v>0</v>
      </c>
      <c r="E4845" t="inlineStr">
        <is>
          <t>3/2025</t>
        </is>
      </c>
    </row>
    <row r="4846">
      <c r="A4846" t="inlineStr">
        <is>
          <t>Love Cabaret</t>
        </is>
      </c>
      <c r="B4846" t="inlineStr">
        <is>
          <t>2025-03-01</t>
        </is>
      </c>
      <c r="C4846" t="inlineStr">
        <is>
          <t>-  Cumin</t>
        </is>
      </c>
      <c r="D4846" s="488" t="n">
        <v>0</v>
      </c>
      <c r="E4846" t="inlineStr">
        <is>
          <t>3/2025</t>
        </is>
      </c>
    </row>
    <row r="4847">
      <c r="A4847" t="inlineStr">
        <is>
          <t>Love Cabaret</t>
        </is>
      </c>
      <c r="B4847" t="inlineStr">
        <is>
          <t>2025-03-01</t>
        </is>
      </c>
      <c r="C4847" t="inlineStr">
        <is>
          <t>-  Sub Chefe de Bar</t>
        </is>
      </c>
      <c r="D4847" s="488" t="n">
        <v>0</v>
      </c>
      <c r="E4847" t="inlineStr">
        <is>
          <t>3/2025</t>
        </is>
      </c>
    </row>
    <row r="4848">
      <c r="A4848" t="inlineStr">
        <is>
          <t>Love Cabaret</t>
        </is>
      </c>
      <c r="B4848" t="inlineStr">
        <is>
          <t>2025-03-01</t>
        </is>
      </c>
      <c r="C4848" t="inlineStr">
        <is>
          <t>-  Bartender III</t>
        </is>
      </c>
      <c r="D4848" s="488" t="n">
        <v>0</v>
      </c>
      <c r="E4848" t="inlineStr">
        <is>
          <t>3/2025</t>
        </is>
      </c>
    </row>
    <row r="4849">
      <c r="A4849" t="inlineStr">
        <is>
          <t>Love Cabaret</t>
        </is>
      </c>
      <c r="B4849" t="inlineStr">
        <is>
          <t>2025-03-01</t>
        </is>
      </c>
      <c r="C4849" t="inlineStr">
        <is>
          <t>-  Bartender II</t>
        </is>
      </c>
      <c r="D4849" s="488" t="n">
        <v>0</v>
      </c>
      <c r="E4849" t="inlineStr">
        <is>
          <t>3/2025</t>
        </is>
      </c>
    </row>
    <row r="4850">
      <c r="A4850" t="inlineStr">
        <is>
          <t>Love Cabaret</t>
        </is>
      </c>
      <c r="B4850" t="inlineStr">
        <is>
          <t>2025-03-01</t>
        </is>
      </c>
      <c r="C4850" t="inlineStr">
        <is>
          <t>-  Bartender I</t>
        </is>
      </c>
      <c r="D4850" s="488" t="n">
        <v>0</v>
      </c>
      <c r="E4850" t="inlineStr">
        <is>
          <t>3/2025</t>
        </is>
      </c>
    </row>
    <row r="4851">
      <c r="A4851" t="inlineStr">
        <is>
          <t>Love Cabaret</t>
        </is>
      </c>
      <c r="B4851" t="inlineStr">
        <is>
          <t>2025-03-01</t>
        </is>
      </c>
      <c r="C4851" t="inlineStr">
        <is>
          <t>-  Bar Back</t>
        </is>
      </c>
      <c r="D4851" s="488" t="n">
        <v>0</v>
      </c>
      <c r="E4851" t="inlineStr">
        <is>
          <t>3/2025</t>
        </is>
      </c>
    </row>
    <row r="4852">
      <c r="A4852" t="inlineStr">
        <is>
          <t>Love Cabaret</t>
        </is>
      </c>
      <c r="B4852" t="inlineStr">
        <is>
          <t>2025-03-01</t>
        </is>
      </c>
      <c r="C4852" t="inlineStr">
        <is>
          <t>-  Barista III</t>
        </is>
      </c>
      <c r="D4852" s="488" t="n">
        <v>0</v>
      </c>
      <c r="E4852" t="inlineStr">
        <is>
          <t>3/2025</t>
        </is>
      </c>
    </row>
    <row r="4853">
      <c r="A4853" t="inlineStr">
        <is>
          <t>Love Cabaret</t>
        </is>
      </c>
      <c r="B4853" t="inlineStr">
        <is>
          <t>2025-03-01</t>
        </is>
      </c>
      <c r="C4853" t="inlineStr">
        <is>
          <t>-  Barista II</t>
        </is>
      </c>
      <c r="D4853" s="488" t="n">
        <v>0</v>
      </c>
      <c r="E4853" t="inlineStr">
        <is>
          <t>3/2025</t>
        </is>
      </c>
    </row>
    <row r="4854">
      <c r="A4854" t="inlineStr">
        <is>
          <t>Love Cabaret</t>
        </is>
      </c>
      <c r="B4854" t="inlineStr">
        <is>
          <t>2025-03-01</t>
        </is>
      </c>
      <c r="C4854" t="inlineStr">
        <is>
          <t>-  Barista I</t>
        </is>
      </c>
      <c r="D4854" s="488" t="n">
        <v>0</v>
      </c>
      <c r="E4854" t="inlineStr">
        <is>
          <t>3/2025</t>
        </is>
      </c>
    </row>
    <row r="4855">
      <c r="A4855" t="inlineStr">
        <is>
          <t>Love Cabaret</t>
        </is>
      </c>
      <c r="B4855" t="inlineStr">
        <is>
          <t>2025-03-01</t>
        </is>
      </c>
      <c r="C4855" t="inlineStr">
        <is>
          <t>-  Chopeiro III</t>
        </is>
      </c>
      <c r="D4855" s="488" t="n">
        <v>0</v>
      </c>
      <c r="E4855" t="inlineStr">
        <is>
          <t>3/2025</t>
        </is>
      </c>
    </row>
    <row r="4856">
      <c r="A4856" t="inlineStr">
        <is>
          <t>Love Cabaret</t>
        </is>
      </c>
      <c r="B4856" t="inlineStr">
        <is>
          <t>2025-03-01</t>
        </is>
      </c>
      <c r="C4856" t="inlineStr">
        <is>
          <t>-  Chopeiro II</t>
        </is>
      </c>
      <c r="D4856" s="488" t="n">
        <v>0</v>
      </c>
      <c r="E4856" t="inlineStr">
        <is>
          <t>3/2025</t>
        </is>
      </c>
    </row>
    <row r="4857">
      <c r="A4857" t="inlineStr">
        <is>
          <t>Love Cabaret</t>
        </is>
      </c>
      <c r="B4857" t="inlineStr">
        <is>
          <t>2025-03-01</t>
        </is>
      </c>
      <c r="C4857" t="inlineStr">
        <is>
          <t>-  Chopeiro I</t>
        </is>
      </c>
      <c r="D4857" s="488" t="n">
        <v>0</v>
      </c>
      <c r="E4857" t="inlineStr">
        <is>
          <t>3/2025</t>
        </is>
      </c>
    </row>
    <row r="4858">
      <c r="A4858" t="inlineStr">
        <is>
          <t>Love Cabaret</t>
        </is>
      </c>
      <c r="B4858" t="inlineStr">
        <is>
          <t>2025-03-01</t>
        </is>
      </c>
      <c r="C4858" t="inlineStr">
        <is>
          <t>-  Sub Chefe de Cozinha</t>
        </is>
      </c>
      <c r="D4858" s="488" t="n">
        <v>0</v>
      </c>
      <c r="E4858" t="inlineStr">
        <is>
          <t>3/2025</t>
        </is>
      </c>
    </row>
    <row r="4859">
      <c r="A4859" t="inlineStr">
        <is>
          <t>Love Cabaret</t>
        </is>
      </c>
      <c r="B4859" t="inlineStr">
        <is>
          <t>2025-03-01</t>
        </is>
      </c>
      <c r="C4859" t="inlineStr">
        <is>
          <t>-  Cozinheiro Líder</t>
        </is>
      </c>
      <c r="D4859" s="488" t="n">
        <v>0</v>
      </c>
      <c r="E4859" t="inlineStr">
        <is>
          <t>3/2025</t>
        </is>
      </c>
    </row>
    <row r="4860">
      <c r="A4860" t="inlineStr">
        <is>
          <t>Love Cabaret</t>
        </is>
      </c>
      <c r="B4860" t="inlineStr">
        <is>
          <t>2025-03-01</t>
        </is>
      </c>
      <c r="C4860" t="inlineStr">
        <is>
          <t>-  Cozinheiro III</t>
        </is>
      </c>
      <c r="D4860" s="488" t="n">
        <v>0</v>
      </c>
      <c r="E4860" t="inlineStr">
        <is>
          <t>3/2025</t>
        </is>
      </c>
    </row>
    <row r="4861">
      <c r="A4861" t="inlineStr">
        <is>
          <t>Love Cabaret</t>
        </is>
      </c>
      <c r="B4861" t="inlineStr">
        <is>
          <t>2025-03-01</t>
        </is>
      </c>
      <c r="C4861" t="inlineStr">
        <is>
          <t>-  Cozinheiro II</t>
        </is>
      </c>
      <c r="D4861" s="488" t="n">
        <v>0</v>
      </c>
      <c r="E4861" t="inlineStr">
        <is>
          <t>3/2025</t>
        </is>
      </c>
    </row>
    <row r="4862">
      <c r="A4862" t="inlineStr">
        <is>
          <t>Love Cabaret</t>
        </is>
      </c>
      <c r="B4862" t="inlineStr">
        <is>
          <t>2025-03-01</t>
        </is>
      </c>
      <c r="C4862" t="inlineStr">
        <is>
          <t>-  Cozinheiro I</t>
        </is>
      </c>
      <c r="D4862" s="488" t="n">
        <v>0</v>
      </c>
      <c r="E4862" t="inlineStr">
        <is>
          <t>3/2025</t>
        </is>
      </c>
    </row>
    <row r="4863">
      <c r="A4863" t="inlineStr">
        <is>
          <t>Love Cabaret</t>
        </is>
      </c>
      <c r="B4863" t="inlineStr">
        <is>
          <t>2025-03-01</t>
        </is>
      </c>
      <c r="C4863" t="inlineStr">
        <is>
          <t>-  Ajud cozinha</t>
        </is>
      </c>
      <c r="D4863" s="488" t="n">
        <v>0</v>
      </c>
      <c r="E4863" t="inlineStr">
        <is>
          <t>3/2025</t>
        </is>
      </c>
    </row>
    <row r="4864">
      <c r="A4864" t="inlineStr">
        <is>
          <t>Love Cabaret</t>
        </is>
      </c>
      <c r="B4864" t="inlineStr">
        <is>
          <t>2025-03-01</t>
        </is>
      </c>
      <c r="C4864" t="inlineStr">
        <is>
          <t>-  Saladeiro</t>
        </is>
      </c>
      <c r="D4864" s="488" t="n">
        <v>0</v>
      </c>
      <c r="E4864" t="inlineStr">
        <is>
          <t>3/2025</t>
        </is>
      </c>
    </row>
    <row r="4865">
      <c r="A4865" t="inlineStr">
        <is>
          <t>Love Cabaret</t>
        </is>
      </c>
      <c r="B4865" t="inlineStr">
        <is>
          <t>2025-03-01</t>
        </is>
      </c>
      <c r="C4865" t="inlineStr">
        <is>
          <t>-  Pia</t>
        </is>
      </c>
      <c r="D4865" s="488" t="n">
        <v>0</v>
      </c>
      <c r="E4865" t="inlineStr">
        <is>
          <t>3/2025</t>
        </is>
      </c>
    </row>
    <row r="4866">
      <c r="A4866" t="inlineStr">
        <is>
          <t>Love Cabaret</t>
        </is>
      </c>
      <c r="B4866" t="inlineStr">
        <is>
          <t>2025-03-01</t>
        </is>
      </c>
      <c r="C4866" t="inlineStr">
        <is>
          <t>-  Sub Chefe de Confeitaria</t>
        </is>
      </c>
      <c r="D4866" s="488" t="n">
        <v>0</v>
      </c>
      <c r="E4866" t="inlineStr">
        <is>
          <t>3/2025</t>
        </is>
      </c>
    </row>
    <row r="4867">
      <c r="A4867" t="inlineStr">
        <is>
          <t>Love Cabaret</t>
        </is>
      </c>
      <c r="B4867" t="inlineStr">
        <is>
          <t>2025-03-01</t>
        </is>
      </c>
      <c r="C4867" t="inlineStr">
        <is>
          <t>-  Confeiteiro III</t>
        </is>
      </c>
      <c r="D4867" s="488" t="n">
        <v>0</v>
      </c>
      <c r="E4867" t="inlineStr">
        <is>
          <t>3/2025</t>
        </is>
      </c>
    </row>
    <row r="4868">
      <c r="A4868" t="inlineStr">
        <is>
          <t>Love Cabaret</t>
        </is>
      </c>
      <c r="B4868" t="inlineStr">
        <is>
          <t>2025-03-01</t>
        </is>
      </c>
      <c r="C4868" t="inlineStr">
        <is>
          <t>-  Confeiteiro II</t>
        </is>
      </c>
      <c r="D4868" s="488" t="n">
        <v>0</v>
      </c>
      <c r="E4868" t="inlineStr">
        <is>
          <t>3/2025</t>
        </is>
      </c>
    </row>
    <row r="4869">
      <c r="A4869" t="inlineStr">
        <is>
          <t>Love Cabaret</t>
        </is>
      </c>
      <c r="B4869" t="inlineStr">
        <is>
          <t>2025-03-01</t>
        </is>
      </c>
      <c r="C4869" t="inlineStr">
        <is>
          <t>-  Confeiteiro I</t>
        </is>
      </c>
      <c r="D4869" s="488" t="n">
        <v>0</v>
      </c>
      <c r="E4869" t="inlineStr">
        <is>
          <t>3/2025</t>
        </is>
      </c>
    </row>
    <row r="4870">
      <c r="A4870" t="inlineStr">
        <is>
          <t>Love Cabaret</t>
        </is>
      </c>
      <c r="B4870" t="inlineStr">
        <is>
          <t>2025-03-01</t>
        </is>
      </c>
      <c r="C4870" t="inlineStr">
        <is>
          <t>-  Copeiro</t>
        </is>
      </c>
      <c r="D4870" s="488" t="n">
        <v>0</v>
      </c>
      <c r="E4870" t="inlineStr">
        <is>
          <t>3/2025</t>
        </is>
      </c>
    </row>
    <row r="4871">
      <c r="A4871" t="inlineStr">
        <is>
          <t>Love Cabaret</t>
        </is>
      </c>
      <c r="B4871" t="inlineStr">
        <is>
          <t>2025-03-01</t>
        </is>
      </c>
      <c r="C4871" t="inlineStr">
        <is>
          <t>-  Pizzaiolo</t>
        </is>
      </c>
      <c r="D4871" s="488" t="n">
        <v>0</v>
      </c>
      <c r="E4871" t="inlineStr">
        <is>
          <t>3/2025</t>
        </is>
      </c>
    </row>
    <row r="4872">
      <c r="A4872" t="inlineStr">
        <is>
          <t>Love Cabaret</t>
        </is>
      </c>
      <c r="B4872" t="inlineStr">
        <is>
          <t>2025-03-01</t>
        </is>
      </c>
      <c r="C4872" t="inlineStr">
        <is>
          <t>-  Ajudante de Pizzaiolo</t>
        </is>
      </c>
      <c r="D4872" s="488" t="n">
        <v>0</v>
      </c>
      <c r="E4872" t="inlineStr">
        <is>
          <t>3/2025</t>
        </is>
      </c>
    </row>
    <row r="4873">
      <c r="A4873" t="inlineStr">
        <is>
          <t>Love Cabaret</t>
        </is>
      </c>
      <c r="B4873" t="inlineStr">
        <is>
          <t>2025-03-01</t>
        </is>
      </c>
      <c r="C4873" t="inlineStr">
        <is>
          <t>-  Boqueta</t>
        </is>
      </c>
      <c r="D4873" s="488" t="n">
        <v>0</v>
      </c>
      <c r="E4873" t="inlineStr">
        <is>
          <t>3/2025</t>
        </is>
      </c>
    </row>
    <row r="4874">
      <c r="A4874" t="inlineStr">
        <is>
          <t>Love Cabaret</t>
        </is>
      </c>
      <c r="B4874" t="inlineStr">
        <is>
          <t>2025-03-01</t>
        </is>
      </c>
      <c r="C4874" t="inlineStr">
        <is>
          <t>-  Churrasqueiro I</t>
        </is>
      </c>
      <c r="D4874" s="488" t="n">
        <v>0</v>
      </c>
      <c r="E4874" t="inlineStr">
        <is>
          <t>3/2025</t>
        </is>
      </c>
    </row>
    <row r="4875">
      <c r="A4875" t="inlineStr">
        <is>
          <t>Love Cabaret</t>
        </is>
      </c>
      <c r="B4875" t="inlineStr">
        <is>
          <t>2025-03-01</t>
        </is>
      </c>
      <c r="C4875" t="inlineStr">
        <is>
          <t>-  Churrasqueiro II</t>
        </is>
      </c>
      <c r="D4875" s="488" t="n">
        <v>0</v>
      </c>
      <c r="E4875" t="inlineStr">
        <is>
          <t>3/2025</t>
        </is>
      </c>
    </row>
    <row r="4876">
      <c r="A4876" t="inlineStr">
        <is>
          <t>Love Cabaret</t>
        </is>
      </c>
      <c r="B4876" t="inlineStr">
        <is>
          <t>2025-03-01</t>
        </is>
      </c>
      <c r="C4876" t="inlineStr">
        <is>
          <t>-  Churrasqueiro III</t>
        </is>
      </c>
      <c r="D4876" s="488" t="n">
        <v>0</v>
      </c>
      <c r="E4876" t="inlineStr">
        <is>
          <t>3/2025</t>
        </is>
      </c>
    </row>
    <row r="4877">
      <c r="A4877" t="inlineStr">
        <is>
          <t>Love Cabaret</t>
        </is>
      </c>
      <c r="B4877" t="inlineStr">
        <is>
          <t>2025-03-01</t>
        </is>
      </c>
      <c r="C4877" t="inlineStr">
        <is>
          <t>-  Ajud Limpeza</t>
        </is>
      </c>
      <c r="D4877" s="488" t="n">
        <v>0</v>
      </c>
      <c r="E4877" t="inlineStr">
        <is>
          <t>3/2025</t>
        </is>
      </c>
    </row>
    <row r="4878">
      <c r="A4878" t="inlineStr">
        <is>
          <t>Love Cabaret</t>
        </is>
      </c>
      <c r="B4878" t="inlineStr">
        <is>
          <t>2025-03-01</t>
        </is>
      </c>
      <c r="C4878" t="inlineStr">
        <is>
          <t>-  Estoquista III</t>
        </is>
      </c>
      <c r="D4878" s="488" t="n">
        <v>0</v>
      </c>
      <c r="E4878" t="inlineStr">
        <is>
          <t>3/2025</t>
        </is>
      </c>
    </row>
    <row r="4879">
      <c r="A4879" t="inlineStr">
        <is>
          <t>Love Cabaret</t>
        </is>
      </c>
      <c r="B4879" t="inlineStr">
        <is>
          <t>2025-03-01</t>
        </is>
      </c>
      <c r="C4879" t="inlineStr">
        <is>
          <t>-  Estoquista II</t>
        </is>
      </c>
      <c r="D4879" s="488" t="n">
        <v>0</v>
      </c>
      <c r="E4879" t="inlineStr">
        <is>
          <t>3/2025</t>
        </is>
      </c>
    </row>
    <row r="4880">
      <c r="A4880" t="inlineStr">
        <is>
          <t>Love Cabaret</t>
        </is>
      </c>
      <c r="B4880" t="inlineStr">
        <is>
          <t>2025-03-01</t>
        </is>
      </c>
      <c r="C4880" t="inlineStr">
        <is>
          <t>-  Estoquista I</t>
        </is>
      </c>
      <c r="D4880" s="488" t="n">
        <v>0</v>
      </c>
      <c r="E4880" t="inlineStr">
        <is>
          <t>3/2025</t>
        </is>
      </c>
    </row>
    <row r="4881">
      <c r="A4881" t="inlineStr">
        <is>
          <t>Love Cabaret</t>
        </is>
      </c>
      <c r="B4881" t="inlineStr">
        <is>
          <t>2025-03-01</t>
        </is>
      </c>
      <c r="C4881" t="inlineStr">
        <is>
          <t>-  Chefe de Manutenção</t>
        </is>
      </c>
      <c r="D4881" s="488" t="n">
        <v>0</v>
      </c>
      <c r="E4881" t="inlineStr">
        <is>
          <t>3/2025</t>
        </is>
      </c>
    </row>
    <row r="4882">
      <c r="A4882" t="inlineStr">
        <is>
          <t>Love Cabaret</t>
        </is>
      </c>
      <c r="B4882" t="inlineStr">
        <is>
          <t>2025-03-01</t>
        </is>
      </c>
      <c r="C4882" t="inlineStr">
        <is>
          <t>-  Aux. Manutenção III</t>
        </is>
      </c>
      <c r="D4882" s="488" t="n">
        <v>0</v>
      </c>
      <c r="E4882" t="inlineStr">
        <is>
          <t>3/2025</t>
        </is>
      </c>
    </row>
    <row r="4883">
      <c r="A4883" t="inlineStr">
        <is>
          <t>Love Cabaret</t>
        </is>
      </c>
      <c r="B4883" t="inlineStr">
        <is>
          <t>2025-03-01</t>
        </is>
      </c>
      <c r="C4883" t="inlineStr">
        <is>
          <t>-  Aux. Manutenção II</t>
        </is>
      </c>
      <c r="D4883" s="488" t="n">
        <v>0</v>
      </c>
      <c r="E4883" t="inlineStr">
        <is>
          <t>3/2025</t>
        </is>
      </c>
    </row>
    <row r="4884">
      <c r="A4884" t="inlineStr">
        <is>
          <t>Love Cabaret</t>
        </is>
      </c>
      <c r="B4884" t="inlineStr">
        <is>
          <t>2025-03-01</t>
        </is>
      </c>
      <c r="C4884" t="inlineStr">
        <is>
          <t>-  Aux. Manutenção I</t>
        </is>
      </c>
      <c r="D4884" s="488" t="n">
        <v>0</v>
      </c>
      <c r="E4884" t="inlineStr">
        <is>
          <t>3/2025</t>
        </is>
      </c>
    </row>
    <row r="4885">
      <c r="A4885" t="inlineStr">
        <is>
          <t>Love Cabaret</t>
        </is>
      </c>
      <c r="B4885" t="inlineStr">
        <is>
          <t>2025-03-01</t>
        </is>
      </c>
      <c r="C4885" t="inlineStr">
        <is>
          <t>-  Chefe da Portaria</t>
        </is>
      </c>
      <c r="D4885" s="488" t="n">
        <v>0</v>
      </c>
      <c r="E4885" t="inlineStr">
        <is>
          <t>3/2025</t>
        </is>
      </c>
    </row>
    <row r="4886">
      <c r="A4886" t="inlineStr">
        <is>
          <t>Love Cabaret</t>
        </is>
      </c>
      <c r="B4886" t="inlineStr">
        <is>
          <t>2025-03-01</t>
        </is>
      </c>
      <c r="C4886" t="inlineStr">
        <is>
          <t>-  Porteiro III</t>
        </is>
      </c>
      <c r="D4886" s="488" t="n">
        <v>0</v>
      </c>
      <c r="E4886" t="inlineStr">
        <is>
          <t>3/2025</t>
        </is>
      </c>
    </row>
    <row r="4887">
      <c r="A4887" t="inlineStr">
        <is>
          <t>Love Cabaret</t>
        </is>
      </c>
      <c r="B4887" t="inlineStr">
        <is>
          <t>2025-03-01</t>
        </is>
      </c>
      <c r="C4887" t="inlineStr">
        <is>
          <t>-  Porteiro II</t>
        </is>
      </c>
      <c r="D4887" s="488" t="n">
        <v>0</v>
      </c>
      <c r="E4887" t="inlineStr">
        <is>
          <t>3/2025</t>
        </is>
      </c>
    </row>
    <row r="4888">
      <c r="A4888" t="inlineStr">
        <is>
          <t>Love Cabaret</t>
        </is>
      </c>
      <c r="B4888" t="inlineStr">
        <is>
          <t>2025-03-01</t>
        </is>
      </c>
      <c r="C4888" t="inlineStr">
        <is>
          <t>-  Porteiro I</t>
        </is>
      </c>
      <c r="D4888" s="488" t="n">
        <v>0</v>
      </c>
      <c r="E4888" t="inlineStr">
        <is>
          <t>3/2025</t>
        </is>
      </c>
    </row>
    <row r="4889">
      <c r="A4889" t="inlineStr">
        <is>
          <t>Love Cabaret</t>
        </is>
      </c>
      <c r="B4889" t="inlineStr">
        <is>
          <t>2025-03-01</t>
        </is>
      </c>
      <c r="C4889" t="inlineStr">
        <is>
          <t>-  Hostess III</t>
        </is>
      </c>
      <c r="D4889" s="488" t="n">
        <v>0</v>
      </c>
      <c r="E4889" t="inlineStr">
        <is>
          <t>3/2025</t>
        </is>
      </c>
    </row>
    <row r="4890">
      <c r="A4890" t="inlineStr">
        <is>
          <t>Love Cabaret</t>
        </is>
      </c>
      <c r="B4890" t="inlineStr">
        <is>
          <t>2025-03-01</t>
        </is>
      </c>
      <c r="C4890" t="inlineStr">
        <is>
          <t>-  Hostess II</t>
        </is>
      </c>
      <c r="D4890" s="488" t="n">
        <v>0</v>
      </c>
      <c r="E4890" t="inlineStr">
        <is>
          <t>3/2025</t>
        </is>
      </c>
    </row>
    <row r="4891">
      <c r="A4891" t="inlineStr">
        <is>
          <t>Love Cabaret</t>
        </is>
      </c>
      <c r="B4891" t="inlineStr">
        <is>
          <t>2025-03-01</t>
        </is>
      </c>
      <c r="C4891" t="inlineStr">
        <is>
          <t>-  Hostess I</t>
        </is>
      </c>
      <c r="D4891" s="488" t="n">
        <v>0</v>
      </c>
      <c r="E4891" t="inlineStr">
        <is>
          <t>3/2025</t>
        </is>
      </c>
    </row>
    <row r="4892">
      <c r="A4892" t="inlineStr">
        <is>
          <t>Love Cabaret</t>
        </is>
      </c>
      <c r="B4892" t="inlineStr">
        <is>
          <t>2025-03-01</t>
        </is>
      </c>
      <c r="C4892" t="inlineStr">
        <is>
          <t>-  Chefe de Bilheteria</t>
        </is>
      </c>
      <c r="D4892" s="488" t="n">
        <v>0</v>
      </c>
      <c r="E4892" t="inlineStr">
        <is>
          <t>3/2025</t>
        </is>
      </c>
    </row>
    <row r="4893">
      <c r="A4893" t="inlineStr">
        <is>
          <t>Love Cabaret</t>
        </is>
      </c>
      <c r="B4893" t="inlineStr">
        <is>
          <t>2025-03-01</t>
        </is>
      </c>
      <c r="C4893" t="inlineStr">
        <is>
          <t>-  Bilheteiro III</t>
        </is>
      </c>
      <c r="D4893" s="488" t="n">
        <v>0</v>
      </c>
      <c r="E4893" t="inlineStr">
        <is>
          <t>3/2025</t>
        </is>
      </c>
    </row>
    <row r="4894">
      <c r="A4894" t="inlineStr">
        <is>
          <t>Love Cabaret</t>
        </is>
      </c>
      <c r="B4894" t="inlineStr">
        <is>
          <t>2025-03-01</t>
        </is>
      </c>
      <c r="C4894" t="inlineStr">
        <is>
          <t>-  Bilheteiro II</t>
        </is>
      </c>
      <c r="D4894" s="488" t="n">
        <v>0</v>
      </c>
      <c r="E4894" t="inlineStr">
        <is>
          <t>3/2025</t>
        </is>
      </c>
    </row>
    <row r="4895">
      <c r="A4895" t="inlineStr">
        <is>
          <t>Love Cabaret</t>
        </is>
      </c>
      <c r="B4895" t="inlineStr">
        <is>
          <t>2025-03-01</t>
        </is>
      </c>
      <c r="C4895" t="inlineStr">
        <is>
          <t>-  Bilheteiro I</t>
        </is>
      </c>
      <c r="D4895" s="488" t="n">
        <v>0</v>
      </c>
      <c r="E4895" t="inlineStr">
        <is>
          <t>3/2025</t>
        </is>
      </c>
    </row>
    <row r="4896">
      <c r="A4896" t="inlineStr">
        <is>
          <t>Love Cabaret</t>
        </is>
      </c>
      <c r="B4896" t="inlineStr">
        <is>
          <t>2025-03-01</t>
        </is>
      </c>
      <c r="C4896" t="inlineStr">
        <is>
          <t>-  Caixa</t>
        </is>
      </c>
      <c r="D4896" s="488" t="n">
        <v>0</v>
      </c>
      <c r="E4896" t="inlineStr">
        <is>
          <t>3/2025</t>
        </is>
      </c>
    </row>
    <row r="4897">
      <c r="A4897" t="inlineStr">
        <is>
          <t>Love Cabaret</t>
        </is>
      </c>
      <c r="B4897" t="inlineStr">
        <is>
          <t>2025-03-01</t>
        </is>
      </c>
      <c r="C4897" t="inlineStr">
        <is>
          <t>-  Operador de Delivery</t>
        </is>
      </c>
      <c r="D4897" s="488" t="n">
        <v>0</v>
      </c>
      <c r="E4897" t="inlineStr">
        <is>
          <t>3/2025</t>
        </is>
      </c>
    </row>
    <row r="4898">
      <c r="A4898" t="inlineStr">
        <is>
          <t>Love Cabaret</t>
        </is>
      </c>
      <c r="B4898" t="inlineStr">
        <is>
          <t>2025-03-01</t>
        </is>
      </c>
      <c r="C4898" t="inlineStr">
        <is>
          <t>E-Staff</t>
        </is>
      </c>
      <c r="D4898" s="488" t="n">
        <v>-44467.5</v>
      </c>
      <c r="E4898" t="inlineStr">
        <is>
          <t>3/2025</t>
        </is>
      </c>
    </row>
    <row r="4899">
      <c r="A4899" t="inlineStr">
        <is>
          <t>Love Cabaret</t>
        </is>
      </c>
      <c r="B4899" t="inlineStr">
        <is>
          <t>2025-03-01</t>
        </is>
      </c>
      <c r="C4899" t="inlineStr">
        <is>
          <t>Mão de Obra Extra</t>
        </is>
      </c>
      <c r="D4899" s="488" t="n">
        <v>-44467.5</v>
      </c>
      <c r="E4899" t="inlineStr">
        <is>
          <t>3/2025</t>
        </is>
      </c>
    </row>
    <row r="4900">
      <c r="A4900" t="inlineStr">
        <is>
          <t>Love Cabaret</t>
        </is>
      </c>
      <c r="B4900" t="inlineStr">
        <is>
          <t>2025-03-01</t>
        </is>
      </c>
      <c r="C4900" t="inlineStr">
        <is>
          <t>-  Gorjeta (Retenção Estaff) (+)</t>
        </is>
      </c>
      <c r="D4900" s="488" t="n">
        <v>22233.75</v>
      </c>
      <c r="E4900" t="inlineStr">
        <is>
          <t>3/2025</t>
        </is>
      </c>
    </row>
    <row r="4901">
      <c r="A4901" t="inlineStr">
        <is>
          <t>Love Cabaret</t>
        </is>
      </c>
      <c r="B4901" t="inlineStr">
        <is>
          <t>2025-03-01</t>
        </is>
      </c>
      <c r="C4901" t="inlineStr">
        <is>
          <t>Encargos e Provisões</t>
        </is>
      </c>
      <c r="D4901" s="488" t="n">
        <v>-4987.97</v>
      </c>
      <c r="E4901" t="inlineStr">
        <is>
          <t>3/2025</t>
        </is>
      </c>
    </row>
    <row r="4902">
      <c r="A4902" t="inlineStr">
        <is>
          <t>Love Cabaret</t>
        </is>
      </c>
      <c r="B4902" t="inlineStr">
        <is>
          <t>2025-03-01</t>
        </is>
      </c>
      <c r="C4902" t="inlineStr">
        <is>
          <t>-  FGTS</t>
        </is>
      </c>
      <c r="D4902" s="488" t="n">
        <v>-596.23</v>
      </c>
      <c r="E4902" t="inlineStr">
        <is>
          <t>3/2025</t>
        </is>
      </c>
    </row>
    <row r="4903">
      <c r="A4903" t="inlineStr">
        <is>
          <t>Love Cabaret</t>
        </is>
      </c>
      <c r="B4903" t="inlineStr">
        <is>
          <t>2025-03-01</t>
        </is>
      </c>
      <c r="C4903" t="inlineStr">
        <is>
          <t>-  INSS Patronal</t>
        </is>
      </c>
      <c r="D4903" s="488" t="n">
        <v>-1714.19</v>
      </c>
      <c r="E4903" t="inlineStr">
        <is>
          <t>3/2025</t>
        </is>
      </c>
    </row>
    <row r="4904">
      <c r="A4904" t="inlineStr">
        <is>
          <t>Love Cabaret</t>
        </is>
      </c>
      <c r="B4904" t="inlineStr">
        <is>
          <t>2025-03-01</t>
        </is>
      </c>
      <c r="C4904" t="inlineStr">
        <is>
          <t>-  INSS Segurados</t>
        </is>
      </c>
      <c r="D4904" s="488" t="n">
        <v>-681.51</v>
      </c>
      <c r="E4904" t="inlineStr">
        <is>
          <t>3/2025</t>
        </is>
      </c>
    </row>
    <row r="4905">
      <c r="A4905" t="inlineStr">
        <is>
          <t>Love Cabaret</t>
        </is>
      </c>
      <c r="B4905" t="inlineStr">
        <is>
          <t>2025-03-01</t>
        </is>
      </c>
      <c r="C4905" t="inlineStr">
        <is>
          <t>-  13º Salário</t>
        </is>
      </c>
      <c r="D4905" s="488" t="n">
        <v>-287.86</v>
      </c>
      <c r="E4905" t="inlineStr">
        <is>
          <t>3/2025</t>
        </is>
      </c>
    </row>
    <row r="4906">
      <c r="A4906" t="inlineStr">
        <is>
          <t>Love Cabaret</t>
        </is>
      </c>
      <c r="B4906" t="inlineStr">
        <is>
          <t>2025-03-01</t>
        </is>
      </c>
      <c r="C4906" t="inlineStr">
        <is>
          <t>-  Férias</t>
        </is>
      </c>
      <c r="D4906" s="488" t="n">
        <v>-1374.79</v>
      </c>
      <c r="E4906" t="inlineStr">
        <is>
          <t>3/2025</t>
        </is>
      </c>
    </row>
    <row r="4907">
      <c r="A4907" t="inlineStr">
        <is>
          <t>Love Cabaret</t>
        </is>
      </c>
      <c r="B4907" t="inlineStr">
        <is>
          <t>2025-03-01</t>
        </is>
      </c>
      <c r="C4907" t="inlineStr">
        <is>
          <t>-  FGTS sobre 13º Salários</t>
        </is>
      </c>
      <c r="D4907" s="488" t="n">
        <v>-54.52</v>
      </c>
      <c r="E4907" t="inlineStr">
        <is>
          <t>3/2025</t>
        </is>
      </c>
    </row>
    <row r="4908">
      <c r="A4908" t="inlineStr">
        <is>
          <t>Love Cabaret</t>
        </is>
      </c>
      <c r="B4908" t="inlineStr">
        <is>
          <t>2025-03-01</t>
        </is>
      </c>
      <c r="C4908" t="inlineStr">
        <is>
          <t>-  FGTS sobre Férias</t>
        </is>
      </c>
      <c r="D4908" s="488" t="n">
        <v>0</v>
      </c>
      <c r="E4908" t="inlineStr">
        <is>
          <t>3/2025</t>
        </is>
      </c>
    </row>
    <row r="4909">
      <c r="A4909" t="inlineStr">
        <is>
          <t>Love Cabaret</t>
        </is>
      </c>
      <c r="B4909" t="inlineStr">
        <is>
          <t>2025-03-01</t>
        </is>
      </c>
      <c r="C4909" t="inlineStr">
        <is>
          <t>-  INSS sobre 13º Salários</t>
        </is>
      </c>
      <c r="D4909" s="488" t="n">
        <v>-31.66</v>
      </c>
      <c r="E4909" t="inlineStr">
        <is>
          <t>3/2025</t>
        </is>
      </c>
    </row>
    <row r="4910">
      <c r="A4910" t="inlineStr">
        <is>
          <t>Love Cabaret</t>
        </is>
      </c>
      <c r="B4910" t="inlineStr">
        <is>
          <t>2025-03-01</t>
        </is>
      </c>
      <c r="C4910" t="inlineStr">
        <is>
          <t>-  INSS sobre Férias</t>
        </is>
      </c>
      <c r="D4910" s="488" t="n">
        <v>0</v>
      </c>
      <c r="E4910" t="inlineStr">
        <is>
          <t>3/2025</t>
        </is>
      </c>
    </row>
    <row r="4911">
      <c r="A4911" t="inlineStr">
        <is>
          <t>Love Cabaret</t>
        </is>
      </c>
      <c r="B4911" t="inlineStr">
        <is>
          <t>2025-03-01</t>
        </is>
      </c>
      <c r="C4911" t="inlineStr">
        <is>
          <t>-  Rescisão</t>
        </is>
      </c>
      <c r="D4911" s="488" t="n">
        <v>0</v>
      </c>
      <c r="E4911" t="inlineStr">
        <is>
          <t>3/2025</t>
        </is>
      </c>
    </row>
    <row r="4912">
      <c r="A4912" t="inlineStr">
        <is>
          <t>Love Cabaret</t>
        </is>
      </c>
      <c r="B4912" t="inlineStr">
        <is>
          <t>2025-03-01</t>
        </is>
      </c>
      <c r="C4912" t="inlineStr">
        <is>
          <t>-  Multa Rescisória</t>
        </is>
      </c>
      <c r="D4912" s="488" t="n">
        <v>0</v>
      </c>
      <c r="E4912" t="inlineStr">
        <is>
          <t>3/2025</t>
        </is>
      </c>
    </row>
    <row r="4913">
      <c r="A4913" t="inlineStr">
        <is>
          <t>Love Cabaret</t>
        </is>
      </c>
      <c r="B4913" t="inlineStr">
        <is>
          <t>2025-03-01</t>
        </is>
      </c>
      <c r="C4913" t="inlineStr">
        <is>
          <t>-  Ações trabalhistas</t>
        </is>
      </c>
      <c r="D4913" s="488" t="n">
        <v>0</v>
      </c>
      <c r="E4913" t="inlineStr">
        <is>
          <t>3/2025</t>
        </is>
      </c>
    </row>
    <row r="4914">
      <c r="A4914" t="inlineStr">
        <is>
          <t>Love Cabaret</t>
        </is>
      </c>
      <c r="B4914" t="inlineStr">
        <is>
          <t>2025-03-01</t>
        </is>
      </c>
      <c r="C4914" t="inlineStr">
        <is>
          <t>-  Adicional Noturno</t>
        </is>
      </c>
      <c r="D4914" s="488" t="n">
        <v>0</v>
      </c>
      <c r="E4914" t="inlineStr">
        <is>
          <t>3/2025</t>
        </is>
      </c>
    </row>
    <row r="4915">
      <c r="A4915" t="inlineStr">
        <is>
          <t>Love Cabaret</t>
        </is>
      </c>
      <c r="B4915" t="inlineStr">
        <is>
          <t>2025-03-01</t>
        </is>
      </c>
      <c r="C4915" t="inlineStr">
        <is>
          <t>-  Hora Extra</t>
        </is>
      </c>
      <c r="D4915" s="488" t="n">
        <v>-247.21</v>
      </c>
      <c r="E4915" t="inlineStr">
        <is>
          <t>3/2025</t>
        </is>
      </c>
    </row>
    <row r="4916">
      <c r="A4916" t="inlineStr">
        <is>
          <t>Love Cabaret</t>
        </is>
      </c>
      <c r="B4916" t="inlineStr">
        <is>
          <t>2025-03-01</t>
        </is>
      </c>
      <c r="C4916" t="inlineStr">
        <is>
          <t>-  Remuneração Variável</t>
        </is>
      </c>
      <c r="D4916" s="488" t="n">
        <v>0</v>
      </c>
      <c r="E4916" t="inlineStr">
        <is>
          <t>3/2025</t>
        </is>
      </c>
    </row>
    <row r="4917">
      <c r="A4917" t="inlineStr">
        <is>
          <t>Love Cabaret</t>
        </is>
      </c>
      <c r="B4917" t="inlineStr">
        <is>
          <t>2025-03-01</t>
        </is>
      </c>
      <c r="C4917" t="inlineStr">
        <is>
          <t>-  Premiação</t>
        </is>
      </c>
      <c r="D4917" s="488" t="n">
        <v>0</v>
      </c>
      <c r="E4917" t="inlineStr">
        <is>
          <t>3/2025</t>
        </is>
      </c>
    </row>
    <row r="4918">
      <c r="A4918" t="inlineStr">
        <is>
          <t>Love Cabaret</t>
        </is>
      </c>
      <c r="B4918" t="inlineStr">
        <is>
          <t>2025-03-01</t>
        </is>
      </c>
      <c r="C4918" t="inlineStr">
        <is>
          <t>Benefícios</t>
        </is>
      </c>
      <c r="D4918" s="488" t="n">
        <v>-869.3200000000001</v>
      </c>
      <c r="E4918" t="inlineStr">
        <is>
          <t>3/2025</t>
        </is>
      </c>
    </row>
    <row r="4919">
      <c r="A4919" t="inlineStr">
        <is>
          <t>Love Cabaret</t>
        </is>
      </c>
      <c r="B4919" t="inlineStr">
        <is>
          <t>2025-03-01</t>
        </is>
      </c>
      <c r="C4919" t="inlineStr">
        <is>
          <t>-  Vale-transporte</t>
        </is>
      </c>
      <c r="D4919" s="488" t="n">
        <v>-848.33</v>
      </c>
      <c r="E4919" t="inlineStr">
        <is>
          <t>3/2025</t>
        </is>
      </c>
    </row>
    <row r="4920">
      <c r="A4920" t="inlineStr">
        <is>
          <t>Love Cabaret</t>
        </is>
      </c>
      <c r="B4920" t="inlineStr">
        <is>
          <t>2025-03-01</t>
        </is>
      </c>
      <c r="C4920" t="inlineStr">
        <is>
          <t>-  Assist. Médica</t>
        </is>
      </c>
      <c r="D4920" s="488" t="n">
        <v>0</v>
      </c>
      <c r="E4920" t="inlineStr">
        <is>
          <t>3/2025</t>
        </is>
      </c>
    </row>
    <row r="4921">
      <c r="A4921" t="inlineStr">
        <is>
          <t>Love Cabaret</t>
        </is>
      </c>
      <c r="B4921" t="inlineStr">
        <is>
          <t>2025-03-01</t>
        </is>
      </c>
      <c r="C4921" t="inlineStr">
        <is>
          <t>-  Assist. Odontologica</t>
        </is>
      </c>
      <c r="D4921" s="488" t="n">
        <v>0</v>
      </c>
      <c r="E4921" t="inlineStr">
        <is>
          <t>3/2025</t>
        </is>
      </c>
    </row>
    <row r="4922">
      <c r="A4922" t="inlineStr">
        <is>
          <t>Love Cabaret</t>
        </is>
      </c>
      <c r="B4922" t="inlineStr">
        <is>
          <t>2025-03-01</t>
        </is>
      </c>
      <c r="C4922" t="inlineStr">
        <is>
          <t>-  Seguro de Vida</t>
        </is>
      </c>
      <c r="D4922" s="488" t="n">
        <v>-20.99</v>
      </c>
      <c r="E4922" t="inlineStr">
        <is>
          <t>3/2025</t>
        </is>
      </c>
    </row>
    <row r="4923">
      <c r="A4923" t="inlineStr">
        <is>
          <t>Love Cabaret</t>
        </is>
      </c>
      <c r="B4923" t="inlineStr">
        <is>
          <t>2025-03-01</t>
        </is>
      </c>
      <c r="C4923" t="inlineStr">
        <is>
          <t>-  Ajuda de Custo</t>
        </is>
      </c>
      <c r="D4923" s="488" t="n">
        <v>0</v>
      </c>
      <c r="E4923" t="inlineStr">
        <is>
          <t>3/2025</t>
        </is>
      </c>
    </row>
    <row r="4924">
      <c r="A4924" t="inlineStr">
        <is>
          <t>Love Cabaret</t>
        </is>
      </c>
      <c r="B4924" t="inlineStr">
        <is>
          <t>2025-03-01</t>
        </is>
      </c>
      <c r="C4924" t="inlineStr">
        <is>
          <t>Outros B</t>
        </is>
      </c>
      <c r="D4924" s="488" t="n">
        <v>-10692.76</v>
      </c>
      <c r="E4924" t="inlineStr">
        <is>
          <t>3/2025</t>
        </is>
      </c>
    </row>
    <row r="4925">
      <c r="A4925" t="inlineStr">
        <is>
          <t>Love Cabaret</t>
        </is>
      </c>
      <c r="B4925" t="inlineStr">
        <is>
          <t>2025-03-01</t>
        </is>
      </c>
      <c r="C4925" t="inlineStr">
        <is>
          <t>-  Uniformes Manutenção e Reposição</t>
        </is>
      </c>
      <c r="D4925" s="488" t="n">
        <v>0</v>
      </c>
      <c r="E4925" t="inlineStr">
        <is>
          <t>3/2025</t>
        </is>
      </c>
    </row>
    <row r="4926">
      <c r="A4926" t="inlineStr">
        <is>
          <t>Love Cabaret</t>
        </is>
      </c>
      <c r="B4926" t="inlineStr">
        <is>
          <t>2025-03-01</t>
        </is>
      </c>
      <c r="C4926" t="inlineStr">
        <is>
          <t>-  Exames Periódicos</t>
        </is>
      </c>
      <c r="D4926" s="488" t="n">
        <v>-28.92</v>
      </c>
      <c r="E4926" t="inlineStr">
        <is>
          <t>3/2025</t>
        </is>
      </c>
    </row>
    <row r="4927">
      <c r="A4927" t="inlineStr">
        <is>
          <t>Love Cabaret</t>
        </is>
      </c>
      <c r="B4927" t="inlineStr">
        <is>
          <t>2025-03-01</t>
        </is>
      </c>
      <c r="C4927" t="inlineStr">
        <is>
          <t>-  Diversos - Vale Combustível</t>
        </is>
      </c>
      <c r="D4927" s="488" t="n">
        <v>0</v>
      </c>
      <c r="E4927" t="inlineStr">
        <is>
          <t>3/2025</t>
        </is>
      </c>
    </row>
    <row r="4928">
      <c r="A4928" t="inlineStr">
        <is>
          <t>Love Cabaret</t>
        </is>
      </c>
      <c r="B4928" t="inlineStr">
        <is>
          <t>2025-03-01</t>
        </is>
      </c>
      <c r="C4928" t="inlineStr">
        <is>
          <t>-  Gratificações</t>
        </is>
      </c>
      <c r="D4928" s="488" t="n">
        <v>0</v>
      </c>
      <c r="E4928" t="inlineStr">
        <is>
          <t>3/2025</t>
        </is>
      </c>
    </row>
    <row r="4929">
      <c r="A4929" t="inlineStr">
        <is>
          <t>Love Cabaret</t>
        </is>
      </c>
      <c r="B4929" t="inlineStr">
        <is>
          <t>2025-03-01</t>
        </is>
      </c>
      <c r="C4929" t="inlineStr">
        <is>
          <t>-  Cursos e Treinamentos</t>
        </is>
      </c>
      <c r="D4929" s="488" t="n">
        <v>0</v>
      </c>
      <c r="E4929" t="inlineStr">
        <is>
          <t>3/2025</t>
        </is>
      </c>
    </row>
    <row r="4930">
      <c r="A4930" t="inlineStr">
        <is>
          <t>Love Cabaret</t>
        </is>
      </c>
      <c r="B4930" t="inlineStr">
        <is>
          <t>2025-03-01</t>
        </is>
      </c>
      <c r="C4930" t="inlineStr">
        <is>
          <t>-  Alimentação Funcionário</t>
        </is>
      </c>
      <c r="D4930" s="488" t="n">
        <v>-10663.84</v>
      </c>
      <c r="E4930" t="inlineStr">
        <is>
          <t>3/2025</t>
        </is>
      </c>
    </row>
    <row r="4931">
      <c r="A4931" t="inlineStr">
        <is>
          <t>Love Cabaret</t>
        </is>
      </c>
      <c r="B4931" t="inlineStr">
        <is>
          <t>2025-03-01</t>
        </is>
      </c>
      <c r="C4931" t="inlineStr">
        <is>
          <t>-  Pro Labore</t>
        </is>
      </c>
      <c r="D4931" s="488" t="n">
        <v>0</v>
      </c>
      <c r="E4931" t="inlineStr">
        <is>
          <t>3/2025</t>
        </is>
      </c>
    </row>
    <row r="4932">
      <c r="A4932" t="inlineStr">
        <is>
          <t>Love Cabaret</t>
        </is>
      </c>
      <c r="B4932" t="inlineStr">
        <is>
          <t>2025-03-01</t>
        </is>
      </c>
      <c r="C4932" t="inlineStr">
        <is>
          <t>% sobre Receita c/ Squad</t>
        </is>
      </c>
      <c r="D4932" s="488" t="n">
        <v>-0.31</v>
      </c>
      <c r="E4932" t="inlineStr">
        <is>
          <t>3/2025</t>
        </is>
      </c>
    </row>
    <row r="4933">
      <c r="A4933" t="inlineStr">
        <is>
          <t>Love Cabaret</t>
        </is>
      </c>
      <c r="B4933" t="inlineStr">
        <is>
          <t>2025-03-01</t>
        </is>
      </c>
      <c r="C4933" t="inlineStr">
        <is>
          <t>% sobre Receita s/ Squad</t>
        </is>
      </c>
      <c r="D4933" s="488" t="n">
        <v>-0.19</v>
      </c>
      <c r="E4933" t="inlineStr">
        <is>
          <t>3/2025</t>
        </is>
      </c>
    </row>
    <row r="4934">
      <c r="A4934" t="inlineStr">
        <is>
          <t>Love Cabaret</t>
        </is>
      </c>
      <c r="B4934" t="inlineStr">
        <is>
          <t>2025-03-01</t>
        </is>
      </c>
      <c r="C4934" t="inlineStr">
        <is>
          <t>Custo de Ocupação</t>
        </is>
      </c>
      <c r="D4934" s="488" t="n">
        <v>-68191.17999999999</v>
      </c>
      <c r="E4934" t="inlineStr">
        <is>
          <t>3/2025</t>
        </is>
      </c>
    </row>
    <row r="4935">
      <c r="A4935" t="inlineStr">
        <is>
          <t>Love Cabaret</t>
        </is>
      </c>
      <c r="B4935" t="inlineStr">
        <is>
          <t>2025-03-01</t>
        </is>
      </c>
      <c r="C4935" t="inlineStr">
        <is>
          <t>Aluguel de Imoveis</t>
        </is>
      </c>
      <c r="D4935" s="488" t="n">
        <v>-63269.28</v>
      </c>
      <c r="E4935" t="inlineStr">
        <is>
          <t>3/2025</t>
        </is>
      </c>
    </row>
    <row r="4936">
      <c r="A4936" t="inlineStr">
        <is>
          <t>Love Cabaret</t>
        </is>
      </c>
      <c r="B4936" t="inlineStr">
        <is>
          <t>2025-03-01</t>
        </is>
      </c>
      <c r="C4936" t="inlineStr">
        <is>
          <t>Condominio</t>
        </is>
      </c>
      <c r="D4936" s="488" t="n">
        <v>0</v>
      </c>
      <c r="E4936" t="inlineStr">
        <is>
          <t>3/2025</t>
        </is>
      </c>
    </row>
    <row r="4937">
      <c r="A4937" t="inlineStr">
        <is>
          <t>Love Cabaret</t>
        </is>
      </c>
      <c r="B4937" t="inlineStr">
        <is>
          <t>2025-03-01</t>
        </is>
      </c>
      <c r="C4937" t="inlineStr">
        <is>
          <t>IPTU</t>
        </is>
      </c>
      <c r="D4937" s="488" t="n">
        <v>-4921.9</v>
      </c>
      <c r="E4937" t="inlineStr">
        <is>
          <t>3/2025</t>
        </is>
      </c>
    </row>
    <row r="4938">
      <c r="A4938" t="inlineStr">
        <is>
          <t>Love Cabaret</t>
        </is>
      </c>
      <c r="B4938" t="inlineStr">
        <is>
          <t>2025-03-01</t>
        </is>
      </c>
      <c r="C4938" t="inlineStr">
        <is>
          <t>Fundo de Promoção</t>
        </is>
      </c>
      <c r="D4938" s="488" t="n">
        <v>0</v>
      </c>
      <c r="E4938" t="inlineStr">
        <is>
          <t>3/2025</t>
        </is>
      </c>
    </row>
    <row r="4939">
      <c r="A4939" t="inlineStr">
        <is>
          <t>Love Cabaret</t>
        </is>
      </c>
      <c r="B4939" t="inlineStr">
        <is>
          <t>2025-03-01</t>
        </is>
      </c>
      <c r="C4939" t="inlineStr">
        <is>
          <t>Seguro Patrimonial</t>
        </is>
      </c>
      <c r="D4939" s="488" t="n">
        <v>0</v>
      </c>
      <c r="E4939" t="inlineStr">
        <is>
          <t>3/2025</t>
        </is>
      </c>
    </row>
    <row r="4940">
      <c r="A4940" t="inlineStr">
        <is>
          <t>Love Cabaret</t>
        </is>
      </c>
      <c r="B4940" t="inlineStr">
        <is>
          <t>2025-03-01</t>
        </is>
      </c>
      <c r="C4940" t="inlineStr">
        <is>
          <t>Arrendamento</t>
        </is>
      </c>
      <c r="D4940" s="488" t="n">
        <v>0</v>
      </c>
      <c r="E4940" t="inlineStr">
        <is>
          <t>3/2025</t>
        </is>
      </c>
    </row>
    <row r="4941">
      <c r="A4941" t="inlineStr">
        <is>
          <t>Love Cabaret</t>
        </is>
      </c>
      <c r="B4941" t="inlineStr">
        <is>
          <t>2025-03-01</t>
        </is>
      </c>
      <c r="C4941" t="inlineStr">
        <is>
          <t>Taxas publicas administrativas - Ocupação</t>
        </is>
      </c>
      <c r="D4941" s="488" t="n">
        <v>0</v>
      </c>
      <c r="E4941" t="inlineStr">
        <is>
          <t>3/2025</t>
        </is>
      </c>
    </row>
    <row r="4942">
      <c r="A4942" t="inlineStr">
        <is>
          <t>Love Cabaret</t>
        </is>
      </c>
      <c r="B4942" t="inlineStr">
        <is>
          <t>2025-03-01</t>
        </is>
      </c>
      <c r="C4942" t="inlineStr">
        <is>
          <t>% sobre Receita Bruta</t>
        </is>
      </c>
      <c r="D4942" s="488" t="n">
        <v>-0.21</v>
      </c>
      <c r="E4942" t="inlineStr">
        <is>
          <t>3/2025</t>
        </is>
      </c>
    </row>
    <row r="4943">
      <c r="A4943" t="inlineStr">
        <is>
          <t>Love Cabaret</t>
        </is>
      </c>
      <c r="B4943" t="inlineStr">
        <is>
          <t>2025-03-01</t>
        </is>
      </c>
      <c r="C4943" t="inlineStr">
        <is>
          <t>Utilidades</t>
        </is>
      </c>
      <c r="D4943" s="488" t="n">
        <v>-30556.88</v>
      </c>
      <c r="E4943" t="inlineStr">
        <is>
          <t>3/2025</t>
        </is>
      </c>
    </row>
    <row r="4944">
      <c r="A4944" t="inlineStr">
        <is>
          <t>Love Cabaret</t>
        </is>
      </c>
      <c r="B4944" t="inlineStr">
        <is>
          <t>2025-03-01</t>
        </is>
      </c>
      <c r="C4944" t="inlineStr">
        <is>
          <t>Agua/Esgoto</t>
        </is>
      </c>
      <c r="D4944" s="488" t="n">
        <v>-153.96</v>
      </c>
      <c r="E4944" t="inlineStr">
        <is>
          <t>3/2025</t>
        </is>
      </c>
    </row>
    <row r="4945">
      <c r="A4945" t="inlineStr">
        <is>
          <t>Love Cabaret</t>
        </is>
      </c>
      <c r="B4945" t="inlineStr">
        <is>
          <t>2025-03-01</t>
        </is>
      </c>
      <c r="C4945" t="inlineStr">
        <is>
          <t>Energia Eletrica</t>
        </is>
      </c>
      <c r="D4945" s="488" t="n">
        <v>-12918.71</v>
      </c>
      <c r="E4945" t="inlineStr">
        <is>
          <t>3/2025</t>
        </is>
      </c>
    </row>
    <row r="4946">
      <c r="A4946" t="inlineStr">
        <is>
          <t>Love Cabaret</t>
        </is>
      </c>
      <c r="B4946" t="inlineStr">
        <is>
          <t>2025-03-01</t>
        </is>
      </c>
      <c r="C4946" t="inlineStr">
        <is>
          <t>Gas de Cozinha</t>
        </is>
      </c>
      <c r="D4946" s="488" t="n">
        <v>-1380.14</v>
      </c>
      <c r="E4946" t="inlineStr">
        <is>
          <t>3/2025</t>
        </is>
      </c>
    </row>
    <row r="4947">
      <c r="A4947" t="inlineStr">
        <is>
          <t>Love Cabaret</t>
        </is>
      </c>
      <c r="B4947" t="inlineStr">
        <is>
          <t>2025-03-01</t>
        </is>
      </c>
      <c r="C4947" t="inlineStr">
        <is>
          <t>Higiene e Limpeza</t>
        </is>
      </c>
      <c r="D4947" s="488" t="n">
        <v>-9437.450000000001</v>
      </c>
      <c r="E4947" t="inlineStr">
        <is>
          <t>3/2025</t>
        </is>
      </c>
    </row>
    <row r="4948">
      <c r="A4948" t="inlineStr">
        <is>
          <t>Love Cabaret</t>
        </is>
      </c>
      <c r="B4948" t="inlineStr">
        <is>
          <t>2025-03-01</t>
        </is>
      </c>
      <c r="C4948" t="inlineStr">
        <is>
          <t>Descartaveis</t>
        </is>
      </c>
      <c r="D4948" s="488" t="n">
        <v>0</v>
      </c>
      <c r="E4948" t="inlineStr">
        <is>
          <t>3/2025</t>
        </is>
      </c>
    </row>
    <row r="4949">
      <c r="A4949" t="inlineStr">
        <is>
          <t>Love Cabaret</t>
        </is>
      </c>
      <c r="B4949" t="inlineStr">
        <is>
          <t>2025-03-01</t>
        </is>
      </c>
      <c r="C4949" t="inlineStr">
        <is>
          <t>Controle de Pragas</t>
        </is>
      </c>
      <c r="D4949" s="488" t="n">
        <v>-630</v>
      </c>
      <c r="E4949" t="inlineStr">
        <is>
          <t>3/2025</t>
        </is>
      </c>
    </row>
    <row r="4950">
      <c r="A4950" t="inlineStr">
        <is>
          <t>Love Cabaret</t>
        </is>
      </c>
      <c r="B4950" t="inlineStr">
        <is>
          <t>2025-03-01</t>
        </is>
      </c>
      <c r="C4950" t="inlineStr">
        <is>
          <t>Coleta de lixo</t>
        </is>
      </c>
      <c r="D4950" s="488" t="n">
        <v>-1013.17</v>
      </c>
      <c r="E4950" t="inlineStr">
        <is>
          <t>3/2025</t>
        </is>
      </c>
    </row>
    <row r="4951">
      <c r="A4951" t="inlineStr">
        <is>
          <t>Love Cabaret</t>
        </is>
      </c>
      <c r="B4951" t="inlineStr">
        <is>
          <t>2025-03-01</t>
        </is>
      </c>
      <c r="C4951" t="inlineStr">
        <is>
          <t>Utensilios</t>
        </is>
      </c>
      <c r="D4951" s="488" t="n">
        <v>-482.57</v>
      </c>
      <c r="E4951" t="inlineStr">
        <is>
          <t>3/2025</t>
        </is>
      </c>
    </row>
    <row r="4952">
      <c r="A4952" t="inlineStr">
        <is>
          <t>Love Cabaret</t>
        </is>
      </c>
      <c r="B4952" t="inlineStr">
        <is>
          <t>2025-03-01</t>
        </is>
      </c>
      <c r="C4952" t="inlineStr">
        <is>
          <t>Serviços Graficos</t>
        </is>
      </c>
      <c r="D4952" s="488" t="n">
        <v>-233.7</v>
      </c>
      <c r="E4952" t="inlineStr">
        <is>
          <t>3/2025</t>
        </is>
      </c>
    </row>
    <row r="4953">
      <c r="A4953" t="inlineStr">
        <is>
          <t>Love Cabaret</t>
        </is>
      </c>
      <c r="B4953" t="inlineStr">
        <is>
          <t>2025-03-01</t>
        </is>
      </c>
      <c r="C4953" t="inlineStr">
        <is>
          <t>Custas Cartório</t>
        </is>
      </c>
      <c r="D4953" s="488" t="n">
        <v>0</v>
      </c>
      <c r="E4953" t="inlineStr">
        <is>
          <t>3/2025</t>
        </is>
      </c>
    </row>
    <row r="4954">
      <c r="A4954" t="inlineStr">
        <is>
          <t>Love Cabaret</t>
        </is>
      </c>
      <c r="B4954" t="inlineStr">
        <is>
          <t>2025-03-01</t>
        </is>
      </c>
      <c r="C4954" t="inlineStr">
        <is>
          <t>Material de Escritorio</t>
        </is>
      </c>
      <c r="D4954" s="488" t="n">
        <v>-220.77</v>
      </c>
      <c r="E4954" t="inlineStr">
        <is>
          <t>3/2025</t>
        </is>
      </c>
    </row>
    <row r="4955">
      <c r="A4955" t="inlineStr">
        <is>
          <t>Love Cabaret</t>
        </is>
      </c>
      <c r="B4955" t="inlineStr">
        <is>
          <t>2025-03-01</t>
        </is>
      </c>
      <c r="C4955" t="inlineStr">
        <is>
          <t>Serviços de Limpeza</t>
        </is>
      </c>
      <c r="D4955" s="488" t="n">
        <v>-3888.41</v>
      </c>
      <c r="E4955" t="inlineStr">
        <is>
          <t>3/2025</t>
        </is>
      </c>
    </row>
    <row r="4956">
      <c r="A4956" t="inlineStr">
        <is>
          <t>Love Cabaret</t>
        </is>
      </c>
      <c r="B4956" t="inlineStr">
        <is>
          <t>2025-03-01</t>
        </is>
      </c>
      <c r="C4956" t="inlineStr">
        <is>
          <t>Serviço de Lavanderia</t>
        </is>
      </c>
      <c r="D4956" s="488" t="n">
        <v>0</v>
      </c>
      <c r="E4956" t="inlineStr">
        <is>
          <t>3/2025</t>
        </is>
      </c>
    </row>
    <row r="4957">
      <c r="A4957" t="inlineStr">
        <is>
          <t>Love Cabaret</t>
        </is>
      </c>
      <c r="B4957" t="inlineStr">
        <is>
          <t>2025-03-01</t>
        </is>
      </c>
      <c r="C4957" t="inlineStr">
        <is>
          <t>Material de Consumo - Gelo/ Gas CO2/ Carvao /Velas</t>
        </is>
      </c>
      <c r="D4957" s="488" t="n">
        <v>-198</v>
      </c>
      <c r="E4957" t="inlineStr">
        <is>
          <t>3/2025</t>
        </is>
      </c>
    </row>
    <row r="4958">
      <c r="A4958" t="inlineStr">
        <is>
          <t>Love Cabaret</t>
        </is>
      </c>
      <c r="B4958" t="inlineStr">
        <is>
          <t>2025-03-01</t>
        </is>
      </c>
      <c r="C4958" t="inlineStr">
        <is>
          <t>% sobre Receita Bruta</t>
        </is>
      </c>
      <c r="D4958" s="488" t="n">
        <v>-0.09</v>
      </c>
      <c r="E4958" t="inlineStr">
        <is>
          <t>3/2025</t>
        </is>
      </c>
    </row>
    <row r="4959">
      <c r="A4959" t="inlineStr">
        <is>
          <t>Love Cabaret</t>
        </is>
      </c>
      <c r="B4959" t="inlineStr">
        <is>
          <t>2025-03-01</t>
        </is>
      </c>
      <c r="C4959" t="inlineStr">
        <is>
          <t>Informática e TI</t>
        </is>
      </c>
      <c r="D4959" s="488" t="n">
        <v>-5824.53</v>
      </c>
      <c r="E4959" t="inlineStr">
        <is>
          <t>3/2025</t>
        </is>
      </c>
    </row>
    <row r="4960">
      <c r="A4960" t="inlineStr">
        <is>
          <t>Love Cabaret</t>
        </is>
      </c>
      <c r="B4960" t="inlineStr">
        <is>
          <t>2025-03-01</t>
        </is>
      </c>
      <c r="C4960" t="inlineStr">
        <is>
          <t>Telefone</t>
        </is>
      </c>
      <c r="D4960" s="488" t="n">
        <v>-93.7</v>
      </c>
      <c r="E4960" t="inlineStr">
        <is>
          <t>3/2025</t>
        </is>
      </c>
    </row>
    <row r="4961">
      <c r="A4961" t="inlineStr">
        <is>
          <t>Love Cabaret</t>
        </is>
      </c>
      <c r="B4961" t="inlineStr">
        <is>
          <t>2025-03-01</t>
        </is>
      </c>
      <c r="C4961" t="inlineStr">
        <is>
          <t>Internet</t>
        </is>
      </c>
      <c r="D4961" s="488" t="n">
        <v>-1098</v>
      </c>
      <c r="E4961" t="inlineStr">
        <is>
          <t>3/2025</t>
        </is>
      </c>
    </row>
    <row r="4962">
      <c r="A4962" t="inlineStr">
        <is>
          <t>Love Cabaret</t>
        </is>
      </c>
      <c r="B4962" t="inlineStr">
        <is>
          <t>2025-03-01</t>
        </is>
      </c>
      <c r="C4962" t="inlineStr">
        <is>
          <t>TV por assinatura/musica ambiente</t>
        </is>
      </c>
      <c r="D4962" s="488" t="n">
        <v>0</v>
      </c>
      <c r="E4962" t="inlineStr">
        <is>
          <t>3/2025</t>
        </is>
      </c>
    </row>
    <row r="4963">
      <c r="A4963" t="inlineStr">
        <is>
          <t>Love Cabaret</t>
        </is>
      </c>
      <c r="B4963" t="inlineStr">
        <is>
          <t>2025-03-01</t>
        </is>
      </c>
      <c r="C4963" t="inlineStr">
        <is>
          <t>Sistemas de Segurança e Alarme</t>
        </is>
      </c>
      <c r="D4963" s="488" t="n">
        <v>-263.78</v>
      </c>
      <c r="E4963" t="inlineStr">
        <is>
          <t>3/2025</t>
        </is>
      </c>
    </row>
    <row r="4964">
      <c r="A4964" t="inlineStr">
        <is>
          <t>Love Cabaret</t>
        </is>
      </c>
      <c r="B4964" t="inlineStr">
        <is>
          <t>2025-03-01</t>
        </is>
      </c>
      <c r="C4964" t="inlineStr">
        <is>
          <t>Sistemas Gerais - Operacionais</t>
        </is>
      </c>
      <c r="D4964" s="488" t="n">
        <v>-2009.05</v>
      </c>
      <c r="E4964" t="inlineStr">
        <is>
          <t>3/2025</t>
        </is>
      </c>
    </row>
    <row r="4965">
      <c r="A4965" t="inlineStr">
        <is>
          <t>Love Cabaret</t>
        </is>
      </c>
      <c r="B4965" t="inlineStr">
        <is>
          <t>2025-03-01</t>
        </is>
      </c>
      <c r="C4965" t="inlineStr">
        <is>
          <t>Sistemas Gerais - Financeiros</t>
        </is>
      </c>
      <c r="D4965" s="488" t="n">
        <v>-360</v>
      </c>
      <c r="E4965" t="inlineStr">
        <is>
          <t>3/2025</t>
        </is>
      </c>
    </row>
    <row r="4966">
      <c r="A4966" t="inlineStr">
        <is>
          <t>Love Cabaret</t>
        </is>
      </c>
      <c r="B4966" t="inlineStr">
        <is>
          <t>2025-03-01</t>
        </is>
      </c>
      <c r="C4966" t="inlineStr">
        <is>
          <t>Sistemas Gerais - Comunicação e Marketing</t>
        </is>
      </c>
      <c r="D4966" s="488" t="n">
        <v>-2000</v>
      </c>
      <c r="E4966" t="inlineStr">
        <is>
          <t>3/2025</t>
        </is>
      </c>
    </row>
    <row r="4967">
      <c r="A4967" t="inlineStr">
        <is>
          <t>Love Cabaret</t>
        </is>
      </c>
      <c r="B4967" t="inlineStr">
        <is>
          <t>2025-03-01</t>
        </is>
      </c>
      <c r="C4967" t="inlineStr">
        <is>
          <t>% sobre Receita Bruta</t>
        </is>
      </c>
      <c r="D4967" s="488" t="n">
        <v>-0.02</v>
      </c>
      <c r="E4967" t="inlineStr">
        <is>
          <t>3/2025</t>
        </is>
      </c>
    </row>
    <row r="4968">
      <c r="A4968" t="inlineStr">
        <is>
          <t>Love Cabaret</t>
        </is>
      </c>
      <c r="B4968" t="inlineStr">
        <is>
          <t>2025-03-01</t>
        </is>
      </c>
      <c r="C4968" t="inlineStr">
        <is>
          <t>Despesas Gerais</t>
        </is>
      </c>
      <c r="D4968" s="488" t="n">
        <v>-27705.38</v>
      </c>
      <c r="E4968" t="inlineStr">
        <is>
          <t>3/2025</t>
        </is>
      </c>
    </row>
    <row r="4969">
      <c r="A4969" t="inlineStr">
        <is>
          <t>Love Cabaret</t>
        </is>
      </c>
      <c r="B4969" t="inlineStr">
        <is>
          <t>2025-03-01</t>
        </is>
      </c>
      <c r="C4969" t="inlineStr">
        <is>
          <t>Manutenção Predial</t>
        </is>
      </c>
      <c r="D4969" s="488" t="n">
        <v>-27151.89</v>
      </c>
      <c r="E4969" t="inlineStr">
        <is>
          <t>3/2025</t>
        </is>
      </c>
    </row>
    <row r="4970">
      <c r="A4970" t="inlineStr">
        <is>
          <t>Love Cabaret</t>
        </is>
      </c>
      <c r="B4970" t="inlineStr">
        <is>
          <t>2025-03-01</t>
        </is>
      </c>
      <c r="C4970" t="inlineStr">
        <is>
          <t>Manutenção de Equipamentos</t>
        </is>
      </c>
      <c r="D4970" s="488" t="n">
        <v>0</v>
      </c>
      <c r="E4970" t="inlineStr">
        <is>
          <t>3/2025</t>
        </is>
      </c>
    </row>
    <row r="4971">
      <c r="A4971" t="inlineStr">
        <is>
          <t>Love Cabaret</t>
        </is>
      </c>
      <c r="B4971" t="inlineStr">
        <is>
          <t>2025-03-01</t>
        </is>
      </c>
      <c r="C4971" t="inlineStr">
        <is>
          <t>Manutenção de Mobiliário</t>
        </is>
      </c>
      <c r="D4971" s="488" t="n">
        <v>0</v>
      </c>
      <c r="E4971" t="inlineStr">
        <is>
          <t>3/2025</t>
        </is>
      </c>
    </row>
    <row r="4972">
      <c r="A4972" t="inlineStr">
        <is>
          <t>Love Cabaret</t>
        </is>
      </c>
      <c r="B4972" t="inlineStr">
        <is>
          <t>2025-03-01</t>
        </is>
      </c>
      <c r="C4972" t="inlineStr">
        <is>
          <t>Material de Manutenção</t>
        </is>
      </c>
      <c r="D4972" s="488" t="n">
        <v>-38.3</v>
      </c>
      <c r="E4972" t="inlineStr">
        <is>
          <t>3/2025</t>
        </is>
      </c>
    </row>
    <row r="4973">
      <c r="A4973" t="inlineStr">
        <is>
          <t>Love Cabaret</t>
        </is>
      </c>
      <c r="B4973" t="inlineStr">
        <is>
          <t>2025-03-01</t>
        </is>
      </c>
      <c r="C4973" t="inlineStr">
        <is>
          <t>Decoração/Paisagismo e Jardinagem</t>
        </is>
      </c>
      <c r="D4973" s="488" t="n">
        <v>-500</v>
      </c>
      <c r="E4973" t="inlineStr">
        <is>
          <t>3/2025</t>
        </is>
      </c>
    </row>
    <row r="4974">
      <c r="A4974" t="inlineStr">
        <is>
          <t>Love Cabaret</t>
        </is>
      </c>
      <c r="B4974" t="inlineStr">
        <is>
          <t>2025-03-01</t>
        </is>
      </c>
      <c r="C4974" t="inlineStr">
        <is>
          <t>Fretes e Carretos</t>
        </is>
      </c>
      <c r="D4974" s="488" t="n">
        <v>-15.19</v>
      </c>
      <c r="E4974" t="inlineStr">
        <is>
          <t>3/2025</t>
        </is>
      </c>
    </row>
    <row r="4975">
      <c r="A4975" t="inlineStr">
        <is>
          <t>Love Cabaret</t>
        </is>
      </c>
      <c r="B4975" t="inlineStr">
        <is>
          <t>2025-03-01</t>
        </is>
      </c>
      <c r="C4975" t="inlineStr">
        <is>
          <t>Conduções/Taxi/Uber</t>
        </is>
      </c>
      <c r="D4975" s="488" t="n">
        <v>0</v>
      </c>
      <c r="E4975" t="inlineStr">
        <is>
          <t>3/2025</t>
        </is>
      </c>
    </row>
    <row r="4976">
      <c r="A4976" t="inlineStr">
        <is>
          <t>Love Cabaret</t>
        </is>
      </c>
      <c r="B4976" t="inlineStr">
        <is>
          <t>2025-03-01</t>
        </is>
      </c>
      <c r="C4976" t="inlineStr">
        <is>
          <t>Viagens e Estadias - Operação</t>
        </is>
      </c>
      <c r="D4976" s="488" t="n">
        <v>0</v>
      </c>
      <c r="E4976" t="inlineStr">
        <is>
          <t>3/2025</t>
        </is>
      </c>
    </row>
    <row r="4977">
      <c r="A4977" t="inlineStr">
        <is>
          <t>Love Cabaret</t>
        </is>
      </c>
      <c r="B4977" t="inlineStr">
        <is>
          <t>2025-03-01</t>
        </is>
      </c>
      <c r="C4977" t="inlineStr">
        <is>
          <t>% sobre Receita Bruta</t>
        </is>
      </c>
      <c r="D4977" s="488" t="n">
        <v>-0.08</v>
      </c>
      <c r="E4977" t="inlineStr">
        <is>
          <t>3/2025</t>
        </is>
      </c>
    </row>
    <row r="4978">
      <c r="A4978" t="inlineStr">
        <is>
          <t>Love Cabaret</t>
        </is>
      </c>
      <c r="B4978" t="inlineStr">
        <is>
          <t>2025-03-01</t>
        </is>
      </c>
      <c r="C4978" t="inlineStr">
        <is>
          <t>Marketing</t>
        </is>
      </c>
      <c r="D4978" s="488" t="n">
        <v>-8103.97</v>
      </c>
      <c r="E4978" t="inlineStr">
        <is>
          <t>3/2025</t>
        </is>
      </c>
    </row>
    <row r="4979">
      <c r="A4979" t="inlineStr">
        <is>
          <t>Love Cabaret</t>
        </is>
      </c>
      <c r="B4979" t="inlineStr">
        <is>
          <t>2025-03-01</t>
        </is>
      </c>
      <c r="C4979" t="inlineStr">
        <is>
          <t>Agência de Propaganda</t>
        </is>
      </c>
      <c r="D4979" s="488" t="n">
        <v>-7000</v>
      </c>
      <c r="E4979" t="inlineStr">
        <is>
          <t>3/2025</t>
        </is>
      </c>
    </row>
    <row r="4980">
      <c r="A4980" t="inlineStr">
        <is>
          <t>Love Cabaret</t>
        </is>
      </c>
      <c r="B4980" t="inlineStr">
        <is>
          <t>2025-03-01</t>
        </is>
      </c>
      <c r="C4980" t="inlineStr">
        <is>
          <t>Assessoria de Imprensa</t>
        </is>
      </c>
      <c r="D4980" s="488" t="n">
        <v>0</v>
      </c>
      <c r="E4980" t="inlineStr">
        <is>
          <t>3/2025</t>
        </is>
      </c>
    </row>
    <row r="4981">
      <c r="A4981" t="inlineStr">
        <is>
          <t>Love Cabaret</t>
        </is>
      </c>
      <c r="B4981" t="inlineStr">
        <is>
          <t>2025-03-01</t>
        </is>
      </c>
      <c r="C4981" t="inlineStr">
        <is>
          <t>Assessoria de Relações Públicas</t>
        </is>
      </c>
      <c r="D4981" s="488" t="n">
        <v>0</v>
      </c>
      <c r="E4981" t="inlineStr">
        <is>
          <t>3/2025</t>
        </is>
      </c>
    </row>
    <row r="4982">
      <c r="A4982" t="inlineStr">
        <is>
          <t>Love Cabaret</t>
        </is>
      </c>
      <c r="B4982" t="inlineStr">
        <is>
          <t>2025-03-01</t>
        </is>
      </c>
      <c r="C4982" t="inlineStr">
        <is>
          <t>Influenciadores</t>
        </is>
      </c>
      <c r="D4982" s="488" t="n">
        <v>-603.97</v>
      </c>
      <c r="E4982" t="inlineStr">
        <is>
          <t>3/2025</t>
        </is>
      </c>
    </row>
    <row r="4983">
      <c r="A4983" t="inlineStr">
        <is>
          <t>Love Cabaret</t>
        </is>
      </c>
      <c r="B4983" t="inlineStr">
        <is>
          <t>2025-03-01</t>
        </is>
      </c>
      <c r="C4983" t="inlineStr">
        <is>
          <t>Publicidade e Propaganda</t>
        </is>
      </c>
      <c r="D4983" s="488" t="n">
        <v>-500</v>
      </c>
      <c r="E4983" t="inlineStr">
        <is>
          <t>3/2025</t>
        </is>
      </c>
    </row>
    <row r="4984">
      <c r="A4984" t="inlineStr">
        <is>
          <t>Love Cabaret</t>
        </is>
      </c>
      <c r="B4984" t="inlineStr">
        <is>
          <t>2025-03-01</t>
        </is>
      </c>
      <c r="C4984" t="inlineStr">
        <is>
          <t>Pesquisa de Mercado</t>
        </is>
      </c>
      <c r="D4984" s="488" t="n">
        <v>0</v>
      </c>
      <c r="E4984" t="inlineStr">
        <is>
          <t>3/2025</t>
        </is>
      </c>
    </row>
    <row r="4985">
      <c r="A4985" t="inlineStr">
        <is>
          <t>Love Cabaret</t>
        </is>
      </c>
      <c r="B4985" t="inlineStr">
        <is>
          <t>2025-03-01</t>
        </is>
      </c>
      <c r="C4985" t="inlineStr">
        <is>
          <t>Sessão de Fotos/Captação de Vídeo</t>
        </is>
      </c>
      <c r="D4985" s="488" t="n">
        <v>0</v>
      </c>
      <c r="E4985" t="inlineStr">
        <is>
          <t>3/2025</t>
        </is>
      </c>
    </row>
    <row r="4986">
      <c r="A4986" t="inlineStr">
        <is>
          <t>Love Cabaret</t>
        </is>
      </c>
      <c r="B4986" t="inlineStr">
        <is>
          <t>2025-03-01</t>
        </is>
      </c>
      <c r="C4986" t="inlineStr">
        <is>
          <t>Produção Gráfica e Material Institucional</t>
        </is>
      </c>
      <c r="D4986" s="488" t="n">
        <v>0</v>
      </c>
      <c r="E4986" t="inlineStr">
        <is>
          <t>3/2025</t>
        </is>
      </c>
    </row>
    <row r="4987">
      <c r="A4987" t="inlineStr">
        <is>
          <t>Love Cabaret</t>
        </is>
      </c>
      <c r="B4987" t="inlineStr">
        <is>
          <t>2025-03-01</t>
        </is>
      </c>
      <c r="C4987" t="inlineStr">
        <is>
          <t>Eventos de Marketing</t>
        </is>
      </c>
      <c r="D4987" s="488" t="n">
        <v>0</v>
      </c>
      <c r="E4987" t="inlineStr">
        <is>
          <t>3/2025</t>
        </is>
      </c>
    </row>
    <row r="4988">
      <c r="A4988" t="inlineStr">
        <is>
          <t>Love Cabaret</t>
        </is>
      </c>
      <c r="B4988" t="inlineStr">
        <is>
          <t>2025-03-01</t>
        </is>
      </c>
      <c r="C4988" t="inlineStr">
        <is>
          <t>Brindes e Confraternizações</t>
        </is>
      </c>
      <c r="D4988" s="488" t="n">
        <v>0</v>
      </c>
      <c r="E4988" t="inlineStr">
        <is>
          <t>3/2025</t>
        </is>
      </c>
    </row>
    <row r="4989">
      <c r="A4989" t="inlineStr">
        <is>
          <t>Love Cabaret</t>
        </is>
      </c>
      <c r="B4989" t="inlineStr">
        <is>
          <t>2025-03-01</t>
        </is>
      </c>
      <c r="C4989" t="inlineStr">
        <is>
          <t>Ferramentas de Marketing</t>
        </is>
      </c>
      <c r="D4989" s="488" t="n">
        <v>0</v>
      </c>
      <c r="E4989" t="inlineStr">
        <is>
          <t>3/2025</t>
        </is>
      </c>
    </row>
    <row r="4990">
      <c r="A4990" t="inlineStr">
        <is>
          <t>Love Cabaret</t>
        </is>
      </c>
      <c r="B4990" t="inlineStr">
        <is>
          <t>2025-03-01</t>
        </is>
      </c>
      <c r="C4990" t="inlineStr">
        <is>
          <t>% sobre Receita Bruta</t>
        </is>
      </c>
      <c r="D4990" s="488" t="n">
        <v>-0.02</v>
      </c>
      <c r="E4990" t="inlineStr">
        <is>
          <t>3/2025</t>
        </is>
      </c>
    </row>
    <row r="4991">
      <c r="A4991" t="inlineStr">
        <is>
          <t>Love Cabaret</t>
        </is>
      </c>
      <c r="B4991" t="inlineStr">
        <is>
          <t>2025-03-01</t>
        </is>
      </c>
      <c r="C4991" t="inlineStr">
        <is>
          <t>Serviços de Terceiros</t>
        </is>
      </c>
      <c r="D4991" s="488" t="n">
        <v>-26279.09</v>
      </c>
      <c r="E4991" t="inlineStr">
        <is>
          <t>3/2025</t>
        </is>
      </c>
    </row>
    <row r="4992">
      <c r="A4992" t="inlineStr">
        <is>
          <t>Love Cabaret</t>
        </is>
      </c>
      <c r="B4992" t="inlineStr">
        <is>
          <t>2025-03-01</t>
        </is>
      </c>
      <c r="C4992" t="inlineStr">
        <is>
          <t>Assessoria Contabil</t>
        </is>
      </c>
      <c r="D4992" s="488" t="n">
        <v>-3292.28</v>
      </c>
      <c r="E4992" t="inlineStr">
        <is>
          <t>3/2025</t>
        </is>
      </c>
    </row>
    <row r="4993">
      <c r="A4993" t="inlineStr">
        <is>
          <t>Love Cabaret</t>
        </is>
      </c>
      <c r="B4993" t="inlineStr">
        <is>
          <t>2025-03-01</t>
        </is>
      </c>
      <c r="C4993" t="inlineStr">
        <is>
          <t>Assessoria RH</t>
        </is>
      </c>
      <c r="D4993" s="488" t="n">
        <v>-100</v>
      </c>
      <c r="E4993" t="inlineStr">
        <is>
          <t>3/2025</t>
        </is>
      </c>
    </row>
    <row r="4994">
      <c r="A4994" t="inlineStr">
        <is>
          <t>Love Cabaret</t>
        </is>
      </c>
      <c r="B4994" t="inlineStr">
        <is>
          <t>2025-03-01</t>
        </is>
      </c>
      <c r="C4994" t="inlineStr">
        <is>
          <t>Assessoria em Geral</t>
        </is>
      </c>
      <c r="D4994" s="488" t="n">
        <v>-2200</v>
      </c>
      <c r="E4994" t="inlineStr">
        <is>
          <t>3/2025</t>
        </is>
      </c>
    </row>
    <row r="4995">
      <c r="A4995" t="inlineStr">
        <is>
          <t>Love Cabaret</t>
        </is>
      </c>
      <c r="B4995" t="inlineStr">
        <is>
          <t>2025-03-01</t>
        </is>
      </c>
      <c r="C4995" t="inlineStr">
        <is>
          <t>Assessoria Financeira</t>
        </is>
      </c>
      <c r="D4995" s="488" t="n">
        <v>0</v>
      </c>
      <c r="E4995" t="inlineStr">
        <is>
          <t>3/2025</t>
        </is>
      </c>
    </row>
    <row r="4996">
      <c r="A4996" t="inlineStr">
        <is>
          <t>Love Cabaret</t>
        </is>
      </c>
      <c r="B4996" t="inlineStr">
        <is>
          <t>2025-03-01</t>
        </is>
      </c>
      <c r="C4996" t="inlineStr">
        <is>
          <t>Assessoria Jurídica</t>
        </is>
      </c>
      <c r="D4996" s="488" t="n">
        <v>-2500</v>
      </c>
      <c r="E4996" t="inlineStr">
        <is>
          <t>3/2025</t>
        </is>
      </c>
    </row>
    <row r="4997">
      <c r="A4997" t="inlineStr">
        <is>
          <t>Love Cabaret</t>
        </is>
      </c>
      <c r="B4997" t="inlineStr">
        <is>
          <t>2025-03-01</t>
        </is>
      </c>
      <c r="C4997" t="inlineStr">
        <is>
          <t>Assessoria de Alimentos e Bebidas</t>
        </is>
      </c>
      <c r="D4997" s="488" t="n">
        <v>-891.0599999999999</v>
      </c>
      <c r="E4997" t="inlineStr">
        <is>
          <t>3/2025</t>
        </is>
      </c>
    </row>
    <row r="4998">
      <c r="A4998" t="inlineStr">
        <is>
          <t>Love Cabaret</t>
        </is>
      </c>
      <c r="B4998" t="inlineStr">
        <is>
          <t>2025-03-01</t>
        </is>
      </c>
      <c r="C4998" t="inlineStr">
        <is>
          <t>Assessoria de Projetos</t>
        </is>
      </c>
      <c r="D4998" s="488" t="n">
        <v>0</v>
      </c>
      <c r="E4998" t="inlineStr">
        <is>
          <t>3/2025</t>
        </is>
      </c>
    </row>
    <row r="4999">
      <c r="A4999" t="inlineStr">
        <is>
          <t>Love Cabaret</t>
        </is>
      </c>
      <c r="B4999" t="inlineStr">
        <is>
          <t>2025-03-01</t>
        </is>
      </c>
      <c r="C4999" t="inlineStr">
        <is>
          <t>Serviços de Segurança</t>
        </is>
      </c>
      <c r="D4999" s="488" t="n">
        <v>-17295.75</v>
      </c>
      <c r="E4999" t="inlineStr">
        <is>
          <t>3/2025</t>
        </is>
      </c>
    </row>
    <row r="5000">
      <c r="A5000" t="inlineStr">
        <is>
          <t>Love Cabaret</t>
        </is>
      </c>
      <c r="B5000" t="inlineStr">
        <is>
          <t>2025-03-01</t>
        </is>
      </c>
      <c r="C5000" t="inlineStr">
        <is>
          <t>Valet/Motoboy</t>
        </is>
      </c>
      <c r="D5000" s="488" t="n">
        <v>0</v>
      </c>
      <c r="E5000" t="inlineStr">
        <is>
          <t>3/2025</t>
        </is>
      </c>
    </row>
    <row r="5001">
      <c r="A5001" t="inlineStr">
        <is>
          <t>Love Cabaret</t>
        </is>
      </c>
      <c r="B5001" t="inlineStr">
        <is>
          <t>2025-03-01</t>
        </is>
      </c>
      <c r="C5001" t="inlineStr">
        <is>
          <t>% sobre Receita Bruta</t>
        </is>
      </c>
      <c r="D5001" s="488" t="n">
        <v>-0.08</v>
      </c>
      <c r="E5001" t="inlineStr">
        <is>
          <t>3/2025</t>
        </is>
      </c>
    </row>
    <row r="5002">
      <c r="A5002" t="inlineStr">
        <is>
          <t>Love Cabaret</t>
        </is>
      </c>
      <c r="B5002" t="inlineStr">
        <is>
          <t>2025-03-01</t>
        </is>
      </c>
      <c r="C5002" t="inlineStr">
        <is>
          <t>Locação de Equipamentos</t>
        </is>
      </c>
      <c r="D5002" s="488" t="n">
        <v>-5045.46</v>
      </c>
      <c r="E5002" t="inlineStr">
        <is>
          <t>3/2025</t>
        </is>
      </c>
    </row>
    <row r="5003">
      <c r="A5003" t="inlineStr">
        <is>
          <t>Love Cabaret</t>
        </is>
      </c>
      <c r="B5003" t="inlineStr">
        <is>
          <t>2025-03-01</t>
        </is>
      </c>
      <c r="C5003" t="inlineStr">
        <is>
          <t>Locações de Equipamentos - Operacionais</t>
        </is>
      </c>
      <c r="D5003" s="488" t="n">
        <v>-4825.46</v>
      </c>
      <c r="E5003" t="inlineStr">
        <is>
          <t>3/2025</t>
        </is>
      </c>
    </row>
    <row r="5004">
      <c r="A5004" t="inlineStr">
        <is>
          <t>Love Cabaret</t>
        </is>
      </c>
      <c r="B5004" t="inlineStr">
        <is>
          <t>2025-03-01</t>
        </is>
      </c>
      <c r="C5004" t="inlineStr">
        <is>
          <t>Locação de Equipamentos - Informatica e TI</t>
        </is>
      </c>
      <c r="D5004" s="488" t="n">
        <v>-220</v>
      </c>
      <c r="E5004" t="inlineStr">
        <is>
          <t>3/2025</t>
        </is>
      </c>
    </row>
    <row r="5005">
      <c r="A5005" t="inlineStr">
        <is>
          <t>Love Cabaret</t>
        </is>
      </c>
      <c r="B5005" t="inlineStr">
        <is>
          <t>2025-03-01</t>
        </is>
      </c>
      <c r="C5005" t="inlineStr">
        <is>
          <t>Locações de Equipamentos - Comunicação e Marketing</t>
        </is>
      </c>
      <c r="D5005" s="488" t="n">
        <v>0</v>
      </c>
      <c r="E5005" t="inlineStr">
        <is>
          <t>3/2025</t>
        </is>
      </c>
    </row>
    <row r="5006">
      <c r="A5006" t="inlineStr">
        <is>
          <t>Love Cabaret</t>
        </is>
      </c>
      <c r="B5006" t="inlineStr">
        <is>
          <t>2025-03-01</t>
        </is>
      </c>
      <c r="C5006" t="inlineStr">
        <is>
          <t>Locação de Utensílios</t>
        </is>
      </c>
      <c r="D5006" s="488" t="n">
        <v>0</v>
      </c>
      <c r="E5006" t="inlineStr">
        <is>
          <t>3/2025</t>
        </is>
      </c>
    </row>
    <row r="5007">
      <c r="A5007" t="inlineStr">
        <is>
          <t>Love Cabaret</t>
        </is>
      </c>
      <c r="B5007" t="inlineStr">
        <is>
          <t>2025-03-01</t>
        </is>
      </c>
      <c r="C5007" t="inlineStr">
        <is>
          <t>% sobre Receita Bruta</t>
        </is>
      </c>
      <c r="D5007" s="488" t="n">
        <v>-0.02</v>
      </c>
      <c r="E5007" t="inlineStr">
        <is>
          <t>3/2025</t>
        </is>
      </c>
    </row>
    <row r="5008">
      <c r="A5008" t="inlineStr">
        <is>
          <t>Love Cabaret</t>
        </is>
      </c>
      <c r="B5008" t="inlineStr">
        <is>
          <t>2025-03-01</t>
        </is>
      </c>
      <c r="C5008" t="inlineStr">
        <is>
          <t>Sistema de Franquias</t>
        </is>
      </c>
      <c r="D5008" s="488" t="n">
        <v>0</v>
      </c>
      <c r="E5008" t="inlineStr">
        <is>
          <t>3/2025</t>
        </is>
      </c>
    </row>
    <row r="5009">
      <c r="A5009" t="inlineStr">
        <is>
          <t>Love Cabaret</t>
        </is>
      </c>
      <c r="B5009" t="inlineStr">
        <is>
          <t>2025-03-01</t>
        </is>
      </c>
      <c r="C5009" t="inlineStr">
        <is>
          <t>Royalties</t>
        </is>
      </c>
      <c r="D5009" s="488" t="n">
        <v>0</v>
      </c>
      <c r="E5009" t="inlineStr">
        <is>
          <t>3/2025</t>
        </is>
      </c>
    </row>
    <row r="5010">
      <c r="A5010" t="inlineStr">
        <is>
          <t>Love Cabaret</t>
        </is>
      </c>
      <c r="B5010" t="inlineStr">
        <is>
          <t>2025-03-01</t>
        </is>
      </c>
      <c r="C5010" t="inlineStr">
        <is>
          <t>Fundo de Propaganda</t>
        </is>
      </c>
      <c r="D5010" s="488" t="n">
        <v>0</v>
      </c>
      <c r="E5010" t="inlineStr">
        <is>
          <t>3/2025</t>
        </is>
      </c>
    </row>
    <row r="5011">
      <c r="A5011" t="inlineStr">
        <is>
          <t>Love Cabaret</t>
        </is>
      </c>
      <c r="B5011" t="inlineStr">
        <is>
          <t>2025-03-01</t>
        </is>
      </c>
      <c r="C5011" t="inlineStr">
        <is>
          <t>Fee Gestão FB</t>
        </is>
      </c>
      <c r="D5011" s="488" t="n">
        <v>0</v>
      </c>
      <c r="E5011" t="inlineStr">
        <is>
          <t>3/2025</t>
        </is>
      </c>
    </row>
    <row r="5012">
      <c r="A5012" t="inlineStr">
        <is>
          <t>Love Cabaret</t>
        </is>
      </c>
      <c r="B5012" t="inlineStr">
        <is>
          <t>2025-03-01</t>
        </is>
      </c>
      <c r="C5012" t="inlineStr">
        <is>
          <t>% sobre Receita Bruta</t>
        </is>
      </c>
      <c r="D5012" s="488" t="n">
        <v>0</v>
      </c>
      <c r="E5012" t="inlineStr">
        <is>
          <t>3/2025</t>
        </is>
      </c>
    </row>
    <row r="5013">
      <c r="A5013" t="inlineStr">
        <is>
          <t>Love Cabaret</t>
        </is>
      </c>
      <c r="B5013" t="inlineStr">
        <is>
          <t>2025-03-01</t>
        </is>
      </c>
      <c r="C5013" t="inlineStr">
        <is>
          <t>TOTAL - DESPESAS OPERATIVAS</t>
        </is>
      </c>
      <c r="D5013" s="488" t="n">
        <v>-275220.64</v>
      </c>
      <c r="E5013" t="inlineStr">
        <is>
          <t>3/2025</t>
        </is>
      </c>
    </row>
    <row r="5014">
      <c r="A5014" t="inlineStr">
        <is>
          <t>Love Cabaret</t>
        </is>
      </c>
      <c r="B5014" t="inlineStr">
        <is>
          <t>2025-03-01</t>
        </is>
      </c>
      <c r="C5014" t="inlineStr">
        <is>
          <t>% sobre Receita Bruta</t>
        </is>
      </c>
      <c r="D5014" s="488" t="n">
        <v>-0.84</v>
      </c>
      <c r="E5014" t="inlineStr">
        <is>
          <t>3/2025</t>
        </is>
      </c>
    </row>
    <row r="5015">
      <c r="A5015" t="inlineStr">
        <is>
          <t>Love Cabaret</t>
        </is>
      </c>
      <c r="B5015" t="inlineStr">
        <is>
          <t>2025-03-01</t>
        </is>
      </c>
      <c r="C5015" t="inlineStr">
        <is>
          <t>EBITDA</t>
        </is>
      </c>
      <c r="D5015" s="488" t="n">
        <v>-144635.52</v>
      </c>
      <c r="E5015" t="inlineStr">
        <is>
          <t>3/2025</t>
        </is>
      </c>
    </row>
    <row r="5016">
      <c r="A5016" t="inlineStr">
        <is>
          <t>Love Cabaret</t>
        </is>
      </c>
      <c r="B5016" t="inlineStr">
        <is>
          <t>2025-03-01</t>
        </is>
      </c>
      <c r="C5016" t="inlineStr">
        <is>
          <t>% sobre Receita Bruta</t>
        </is>
      </c>
      <c r="D5016" s="488" t="n">
        <v>-0.44</v>
      </c>
      <c r="E5016" t="inlineStr">
        <is>
          <t>3/2025</t>
        </is>
      </c>
    </row>
    <row r="5017">
      <c r="A5017" t="inlineStr">
        <is>
          <t>Love Cabaret</t>
        </is>
      </c>
      <c r="B5017" t="inlineStr">
        <is>
          <t>2025-03-01</t>
        </is>
      </c>
      <c r="C5017" t="inlineStr">
        <is>
          <t>(-) Depreciação/Amortização</t>
        </is>
      </c>
      <c r="D5017" s="488" t="n">
        <v>0</v>
      </c>
      <c r="E5017" t="inlineStr">
        <is>
          <t>3/2025</t>
        </is>
      </c>
    </row>
    <row r="5018">
      <c r="A5018" t="inlineStr">
        <is>
          <t>Love Cabaret</t>
        </is>
      </c>
      <c r="B5018" t="inlineStr">
        <is>
          <t>2025-03-01</t>
        </is>
      </c>
      <c r="C5018" t="inlineStr">
        <is>
          <t>EBIT</t>
        </is>
      </c>
      <c r="D5018" s="488" t="n">
        <v>-144635.52</v>
      </c>
      <c r="E5018" t="inlineStr">
        <is>
          <t>3/2025</t>
        </is>
      </c>
    </row>
    <row r="5019">
      <c r="A5019" t="inlineStr">
        <is>
          <t>Love Cabaret</t>
        </is>
      </c>
      <c r="B5019" t="inlineStr">
        <is>
          <t>2025-03-01</t>
        </is>
      </c>
      <c r="C5019" t="inlineStr">
        <is>
          <t>(+/-) Receitas/Despesas Financeiras</t>
        </is>
      </c>
      <c r="D5019" s="488" t="n">
        <v>2418.06</v>
      </c>
      <c r="E5019" t="inlineStr">
        <is>
          <t>3/2025</t>
        </is>
      </c>
    </row>
    <row r="5020">
      <c r="A5020" t="inlineStr">
        <is>
          <t>Love Cabaret</t>
        </is>
      </c>
      <c r="B5020" t="inlineStr">
        <is>
          <t>2025-03-01</t>
        </is>
      </c>
      <c r="C5020" t="inlineStr">
        <is>
          <t>(+) Receitas de Patrocínio</t>
        </is>
      </c>
      <c r="D5020" s="488" t="n">
        <v>0</v>
      </c>
      <c r="E5020" t="inlineStr">
        <is>
          <t>3/2025</t>
        </is>
      </c>
    </row>
    <row r="5021">
      <c r="A5021" t="inlineStr">
        <is>
          <t>Love Cabaret</t>
        </is>
      </c>
      <c r="B5021" t="inlineStr">
        <is>
          <t>2025-03-01</t>
        </is>
      </c>
      <c r="C5021" t="inlineStr">
        <is>
          <t>(-) Despesas de Patrocínio</t>
        </is>
      </c>
      <c r="D5021" s="488" t="n">
        <v>0</v>
      </c>
      <c r="E5021" t="inlineStr">
        <is>
          <t>3/2025</t>
        </is>
      </c>
    </row>
    <row r="5022">
      <c r="A5022" t="inlineStr">
        <is>
          <t>Love Cabaret</t>
        </is>
      </c>
      <c r="B5022" t="inlineStr">
        <is>
          <t>2025-03-01</t>
        </is>
      </c>
      <c r="C5022" t="inlineStr">
        <is>
          <t>Resultado Antes do IR</t>
        </is>
      </c>
      <c r="D5022" s="488" t="n">
        <v>-142217.46</v>
      </c>
      <c r="E5022" t="inlineStr">
        <is>
          <t>3/2025</t>
        </is>
      </c>
    </row>
    <row r="5023">
      <c r="A5023" t="inlineStr">
        <is>
          <t>Love Cabaret</t>
        </is>
      </c>
      <c r="B5023" t="inlineStr">
        <is>
          <t>2025-03-01</t>
        </is>
      </c>
      <c r="C5023" t="inlineStr">
        <is>
          <t>(-) Impostos</t>
        </is>
      </c>
      <c r="D5023" s="488" t="n">
        <v>-8361.110000000001</v>
      </c>
      <c r="E5023" t="inlineStr">
        <is>
          <t>3/2025</t>
        </is>
      </c>
    </row>
    <row r="5024">
      <c r="A5024" t="inlineStr">
        <is>
          <t>Love Cabaret</t>
        </is>
      </c>
      <c r="B5024" t="inlineStr">
        <is>
          <t>2025-03-01</t>
        </is>
      </c>
      <c r="C5024" t="inlineStr">
        <is>
          <t>SIMPLES</t>
        </is>
      </c>
      <c r="D5024" s="488" t="n">
        <v>0</v>
      </c>
      <c r="E5024" t="inlineStr">
        <is>
          <t>3/2025</t>
        </is>
      </c>
    </row>
    <row r="5025">
      <c r="A5025" t="inlineStr">
        <is>
          <t>Love Cabaret</t>
        </is>
      </c>
      <c r="B5025" t="inlineStr">
        <is>
          <t>2025-03-01</t>
        </is>
      </c>
      <c r="C5025" t="inlineStr">
        <is>
          <t>IRPJ</t>
        </is>
      </c>
      <c r="D5025" s="488" t="n">
        <v>-3953.52</v>
      </c>
      <c r="E5025" t="inlineStr">
        <is>
          <t>3/2025</t>
        </is>
      </c>
    </row>
    <row r="5026">
      <c r="A5026" t="inlineStr">
        <is>
          <t>Love Cabaret</t>
        </is>
      </c>
      <c r="B5026" t="inlineStr">
        <is>
          <t>2025-03-01</t>
        </is>
      </c>
      <c r="C5026" t="inlineStr">
        <is>
          <t>IRPJ 10%</t>
        </is>
      </c>
      <c r="D5026" s="488" t="n">
        <v>-849.42</v>
      </c>
      <c r="E5026" t="inlineStr">
        <is>
          <t>3/2025</t>
        </is>
      </c>
    </row>
    <row r="5027">
      <c r="A5027" t="inlineStr">
        <is>
          <t>Love Cabaret</t>
        </is>
      </c>
      <c r="B5027" t="inlineStr">
        <is>
          <t>2025-03-01</t>
        </is>
      </c>
      <c r="C5027" t="inlineStr">
        <is>
          <t>CSLL</t>
        </is>
      </c>
      <c r="D5027" s="488" t="n">
        <v>-3558.17</v>
      </c>
      <c r="E5027" t="inlineStr">
        <is>
          <t>3/2025</t>
        </is>
      </c>
    </row>
    <row r="5028">
      <c r="A5028" t="inlineStr">
        <is>
          <t>Love Cabaret</t>
        </is>
      </c>
      <c r="B5028" t="inlineStr">
        <is>
          <t>2025-03-01</t>
        </is>
      </c>
      <c r="C5028" t="inlineStr">
        <is>
          <t>Resultado Líquido</t>
        </is>
      </c>
      <c r="D5028" s="488" t="n">
        <v>-150578.58</v>
      </c>
      <c r="E5028" t="inlineStr">
        <is>
          <t>3/2025</t>
        </is>
      </c>
    </row>
    <row r="5029">
      <c r="A5029" t="inlineStr">
        <is>
          <t>Love Cabaret</t>
        </is>
      </c>
      <c r="B5029" t="inlineStr">
        <is>
          <t>2025-03-01</t>
        </is>
      </c>
      <c r="C5029" t="inlineStr">
        <is>
          <t>% sobre Receita Bruta</t>
        </is>
      </c>
      <c r="D5029" s="488" t="n">
        <v>-0.46</v>
      </c>
      <c r="E5029" t="inlineStr">
        <is>
          <t>3/2025</t>
        </is>
      </c>
    </row>
    <row r="5030">
      <c r="A5030" t="inlineStr">
        <is>
          <t>Love Cabaret</t>
        </is>
      </c>
      <c r="B5030" t="inlineStr">
        <is>
          <t>2025-03-01</t>
        </is>
      </c>
      <c r="C5030" t="inlineStr">
        <is>
          <t>(-) CAPEX (Investimentos)</t>
        </is>
      </c>
      <c r="D5030" s="488" t="n">
        <v>0</v>
      </c>
      <c r="E5030" t="inlineStr">
        <is>
          <t>3/2025</t>
        </is>
      </c>
    </row>
    <row r="5031">
      <c r="A5031" t="inlineStr">
        <is>
          <t>Love Cabaret</t>
        </is>
      </c>
      <c r="B5031" t="inlineStr">
        <is>
          <t>2025-03-01</t>
        </is>
      </c>
      <c r="C5031" t="inlineStr">
        <is>
          <t>Investimento - Construção - Obra</t>
        </is>
      </c>
      <c r="D5031" s="488" t="n">
        <v>0</v>
      </c>
      <c r="E5031" t="inlineStr">
        <is>
          <t>3/2025</t>
        </is>
      </c>
    </row>
    <row r="5032">
      <c r="A5032" t="inlineStr">
        <is>
          <t>Love Cabaret</t>
        </is>
      </c>
      <c r="B5032" t="inlineStr">
        <is>
          <t>2025-03-01</t>
        </is>
      </c>
      <c r="C5032" t="inlineStr">
        <is>
          <t>Investimento - Equipamentos</t>
        </is>
      </c>
      <c r="D5032" s="488" t="n">
        <v>0</v>
      </c>
      <c r="E5032" t="inlineStr">
        <is>
          <t>3/2025</t>
        </is>
      </c>
    </row>
    <row r="5033">
      <c r="A5033" t="inlineStr">
        <is>
          <t>Love Cabaret</t>
        </is>
      </c>
      <c r="B5033" t="inlineStr">
        <is>
          <t>2025-03-01</t>
        </is>
      </c>
      <c r="C5033" t="inlineStr">
        <is>
          <t>Investimento - Utensílios</t>
        </is>
      </c>
      <c r="D5033" s="488" t="n">
        <v>0</v>
      </c>
      <c r="E5033" t="inlineStr">
        <is>
          <t>3/2025</t>
        </is>
      </c>
    </row>
    <row r="5034">
      <c r="A5034" t="inlineStr">
        <is>
          <t>Love Cabaret</t>
        </is>
      </c>
      <c r="B5034" t="inlineStr">
        <is>
          <t>2025-03-01</t>
        </is>
      </c>
      <c r="C5034" t="inlineStr">
        <is>
          <t>Investimento - Mobiliário e Decoração</t>
        </is>
      </c>
      <c r="D5034" s="488" t="n">
        <v>0</v>
      </c>
      <c r="E5034" t="inlineStr">
        <is>
          <t>3/2025</t>
        </is>
      </c>
    </row>
    <row r="5035">
      <c r="A5035" t="inlineStr">
        <is>
          <t>Love Cabaret</t>
        </is>
      </c>
      <c r="B5035" t="inlineStr">
        <is>
          <t>2025-03-01</t>
        </is>
      </c>
      <c r="C5035" t="inlineStr">
        <is>
          <t>Investimento - Projetos</t>
        </is>
      </c>
      <c r="D5035" s="488" t="n">
        <v>0</v>
      </c>
      <c r="E5035" t="inlineStr">
        <is>
          <t>3/2025</t>
        </is>
      </c>
    </row>
    <row r="5036">
      <c r="A5036" t="inlineStr">
        <is>
          <t>Love Cabaret</t>
        </is>
      </c>
      <c r="B5036" t="inlineStr">
        <is>
          <t>2025-03-01</t>
        </is>
      </c>
      <c r="C5036" t="inlineStr">
        <is>
          <t>Investimento - Paisagismo</t>
        </is>
      </c>
      <c r="D5036" s="488" t="n">
        <v>0</v>
      </c>
      <c r="E5036" t="inlineStr">
        <is>
          <t>3/2025</t>
        </is>
      </c>
    </row>
    <row r="5037">
      <c r="A5037" t="inlineStr">
        <is>
          <t>Love Cabaret</t>
        </is>
      </c>
      <c r="B5037" t="inlineStr">
        <is>
          <t>2025-03-01</t>
        </is>
      </c>
      <c r="C5037" t="inlineStr">
        <is>
          <t>Investimento - Sistemas Gerais - Implantação</t>
        </is>
      </c>
      <c r="D5037" s="488" t="n">
        <v>0</v>
      </c>
      <c r="E5037" t="inlineStr">
        <is>
          <t>3/2025</t>
        </is>
      </c>
    </row>
    <row r="5038">
      <c r="A5038" t="inlineStr">
        <is>
          <t>Love Cabaret</t>
        </is>
      </c>
      <c r="B5038" t="inlineStr">
        <is>
          <t>2025-03-01</t>
        </is>
      </c>
      <c r="C5038" t="inlineStr">
        <is>
          <t>Investimento - Marketing</t>
        </is>
      </c>
      <c r="D5038" s="488" t="n">
        <v>0</v>
      </c>
      <c r="E5038" t="inlineStr">
        <is>
          <t>3/2025</t>
        </is>
      </c>
    </row>
    <row r="5039">
      <c r="A5039" t="inlineStr">
        <is>
          <t>Love Cabaret</t>
        </is>
      </c>
      <c r="B5039" t="inlineStr">
        <is>
          <t>2025-03-01</t>
        </is>
      </c>
      <c r="C5039" t="inlineStr">
        <is>
          <t>Investimento - Uniformes</t>
        </is>
      </c>
      <c r="D5039" s="488" t="n">
        <v>0</v>
      </c>
      <c r="E5039" t="inlineStr">
        <is>
          <t>3/2025</t>
        </is>
      </c>
    </row>
    <row r="5040">
      <c r="A5040" t="inlineStr">
        <is>
          <t>Love Cabaret</t>
        </is>
      </c>
      <c r="B5040" t="inlineStr">
        <is>
          <t>2025-03-01</t>
        </is>
      </c>
      <c r="C5040" t="inlineStr">
        <is>
          <t>Investimento - Despesas pré-operacionais</t>
        </is>
      </c>
      <c r="D5040" s="488" t="n">
        <v>0</v>
      </c>
      <c r="E5040" t="inlineStr">
        <is>
          <t>3/2025</t>
        </is>
      </c>
    </row>
    <row r="5041">
      <c r="A5041" t="inlineStr">
        <is>
          <t>Love Cabaret</t>
        </is>
      </c>
      <c r="B5041" t="inlineStr">
        <is>
          <t>2025-03-01</t>
        </is>
      </c>
      <c r="C5041" t="inlineStr">
        <is>
          <t>Investimento - Taxa de Licença</t>
        </is>
      </c>
      <c r="D5041" s="488" t="n">
        <v>0</v>
      </c>
      <c r="E5041" t="inlineStr">
        <is>
          <t>3/2025</t>
        </is>
      </c>
    </row>
    <row r="5042">
      <c r="A5042" t="inlineStr">
        <is>
          <t>Love Cabaret</t>
        </is>
      </c>
      <c r="B5042" t="inlineStr">
        <is>
          <t>2025-03-01</t>
        </is>
      </c>
      <c r="C5042" t="inlineStr">
        <is>
          <t>Investimento - Outros luvas</t>
        </is>
      </c>
      <c r="D5042" s="488" t="n">
        <v>0</v>
      </c>
      <c r="E5042" t="inlineStr">
        <is>
          <t>3/2025</t>
        </is>
      </c>
    </row>
    <row r="5043">
      <c r="A5043" t="inlineStr">
        <is>
          <t>Love Cabaret</t>
        </is>
      </c>
      <c r="B5043" t="inlineStr">
        <is>
          <t>2025-03-01</t>
        </is>
      </c>
      <c r="C5043" t="inlineStr">
        <is>
          <t>Investimento - Ativos AMBEV</t>
        </is>
      </c>
      <c r="D5043" s="488" t="n">
        <v>0</v>
      </c>
      <c r="E5043" t="inlineStr">
        <is>
          <t>3/2025</t>
        </is>
      </c>
    </row>
    <row r="5044">
      <c r="A5044" t="inlineStr">
        <is>
          <t>Love Cabaret</t>
        </is>
      </c>
      <c r="B5044" t="inlineStr">
        <is>
          <t>2025-03-01</t>
        </is>
      </c>
      <c r="C5044" t="inlineStr">
        <is>
          <t>Investimento - Estrutura Chopp - Balcão</t>
        </is>
      </c>
      <c r="D5044" s="488" t="n">
        <v>0</v>
      </c>
      <c r="E5044" t="inlineStr">
        <is>
          <t>3/2025</t>
        </is>
      </c>
    </row>
    <row r="5045">
      <c r="A5045" t="inlineStr">
        <is>
          <t>Love Cabaret</t>
        </is>
      </c>
      <c r="B5045" t="inlineStr">
        <is>
          <t>2025-03-01</t>
        </is>
      </c>
      <c r="C5045" t="inlineStr">
        <is>
          <t>Investimento - Estrutura Chopp - Camara Refrigerada</t>
        </is>
      </c>
      <c r="D5045" s="488" t="n">
        <v>0</v>
      </c>
      <c r="E5045" t="inlineStr">
        <is>
          <t>3/2025</t>
        </is>
      </c>
    </row>
    <row r="5046">
      <c r="A5046" t="inlineStr">
        <is>
          <t>Love Cabaret</t>
        </is>
      </c>
      <c r="B5046" t="inlineStr">
        <is>
          <t>2025-03-01</t>
        </is>
      </c>
      <c r="C5046" t="inlineStr">
        <is>
          <t>Investimento - Estrutura Chopp - Chopeira</t>
        </is>
      </c>
      <c r="D5046" s="488" t="n">
        <v>0</v>
      </c>
      <c r="E5046" t="inlineStr">
        <is>
          <t>3/2025</t>
        </is>
      </c>
    </row>
    <row r="5047">
      <c r="A5047" t="inlineStr">
        <is>
          <t>Love Cabaret</t>
        </is>
      </c>
      <c r="B5047" t="inlineStr">
        <is>
          <t>2025-03-01</t>
        </is>
      </c>
      <c r="C5047" t="inlineStr">
        <is>
          <t>(+/-) Outras variações no fluxo de caixa</t>
        </is>
      </c>
      <c r="D5047" s="488" t="n">
        <v>-45005.55</v>
      </c>
      <c r="E5047" t="inlineStr">
        <is>
          <t>3/2025</t>
        </is>
      </c>
    </row>
    <row r="5048">
      <c r="A5048" t="inlineStr">
        <is>
          <t>Love Cabaret</t>
        </is>
      </c>
      <c r="B5048" t="inlineStr">
        <is>
          <t>2025-03-01</t>
        </is>
      </c>
      <c r="C5048" t="inlineStr">
        <is>
          <t>Remuneração Variável</t>
        </is>
      </c>
      <c r="D5048" s="488" t="n">
        <v>0</v>
      </c>
      <c r="E5048" t="inlineStr">
        <is>
          <t>3/2025</t>
        </is>
      </c>
    </row>
    <row r="5049">
      <c r="A5049" t="inlineStr">
        <is>
          <t>Love Cabaret</t>
        </is>
      </c>
      <c r="B5049" t="inlineStr">
        <is>
          <t>2025-03-01</t>
        </is>
      </c>
      <c r="C5049" t="inlineStr">
        <is>
          <t>Dividendos</t>
        </is>
      </c>
      <c r="D5049" s="488" t="n">
        <v>0</v>
      </c>
      <c r="E5049" t="inlineStr">
        <is>
          <t>3/2025</t>
        </is>
      </c>
    </row>
    <row r="5050">
      <c r="A5050" t="inlineStr">
        <is>
          <t>Love Cabaret</t>
        </is>
      </c>
      <c r="B5050" t="inlineStr">
        <is>
          <t>2025-03-01</t>
        </is>
      </c>
      <c r="C5050" t="inlineStr">
        <is>
          <t>Endividamento Geral</t>
        </is>
      </c>
      <c r="D5050" s="488" t="n">
        <v>-45005.55</v>
      </c>
      <c r="E5050" t="inlineStr">
        <is>
          <t>3/2025</t>
        </is>
      </c>
    </row>
    <row r="5051">
      <c r="A5051" t="inlineStr">
        <is>
          <t>Love Cabaret</t>
        </is>
      </c>
      <c r="B5051" t="inlineStr">
        <is>
          <t>2025-03-01</t>
        </is>
      </c>
      <c r="C5051" t="inlineStr">
        <is>
          <t>Processo Judicial</t>
        </is>
      </c>
      <c r="D5051" s="488" t="n">
        <v>0</v>
      </c>
      <c r="E5051" t="inlineStr">
        <is>
          <t>3/2025</t>
        </is>
      </c>
    </row>
    <row r="5052">
      <c r="A5052" t="inlineStr">
        <is>
          <t>Love Cabaret</t>
        </is>
      </c>
      <c r="B5052" t="inlineStr">
        <is>
          <t>2025-03-01</t>
        </is>
      </c>
      <c r="C5052" t="inlineStr">
        <is>
          <t>Processo Civil</t>
        </is>
      </c>
      <c r="D5052" s="488" t="n">
        <v>0</v>
      </c>
      <c r="E5052" t="inlineStr">
        <is>
          <t>3/2025</t>
        </is>
      </c>
    </row>
    <row r="5053">
      <c r="A5053" t="inlineStr">
        <is>
          <t>Love Cabaret</t>
        </is>
      </c>
      <c r="B5053" t="inlineStr">
        <is>
          <t>2025-03-01</t>
        </is>
      </c>
      <c r="C5053" t="inlineStr">
        <is>
          <t>Recurso Processual</t>
        </is>
      </c>
      <c r="D5053" s="488" t="n">
        <v>0</v>
      </c>
      <c r="E5053" t="inlineStr">
        <is>
          <t>3/2025</t>
        </is>
      </c>
    </row>
    <row r="5054">
      <c r="A5054" t="inlineStr">
        <is>
          <t>Love Cabaret</t>
        </is>
      </c>
      <c r="B5054" t="inlineStr">
        <is>
          <t>2025-03-01</t>
        </is>
      </c>
      <c r="C5054" t="inlineStr">
        <is>
          <t>Empréstimos Gerais</t>
        </is>
      </c>
      <c r="D5054" s="488" t="n">
        <v>0</v>
      </c>
      <c r="E5054" t="inlineStr">
        <is>
          <t>3/2025</t>
        </is>
      </c>
    </row>
    <row r="5055">
      <c r="A5055" t="inlineStr">
        <is>
          <t>Love Cabaret</t>
        </is>
      </c>
      <c r="B5055" t="inlineStr">
        <is>
          <t>2025-03-01</t>
        </is>
      </c>
      <c r="C5055" t="inlineStr">
        <is>
          <t>Total - Variações s/ Resultado Líquido</t>
        </is>
      </c>
      <c r="D5055" s="488" t="n">
        <v>-45005.55</v>
      </c>
      <c r="E5055" t="inlineStr">
        <is>
          <t>3/2025</t>
        </is>
      </c>
    </row>
    <row r="5056">
      <c r="A5056" t="inlineStr">
        <is>
          <t>Love Cabaret</t>
        </is>
      </c>
      <c r="B5056" t="inlineStr">
        <is>
          <t>2025-03-01</t>
        </is>
      </c>
      <c r="C5056" t="inlineStr">
        <is>
          <t>FCF</t>
        </is>
      </c>
      <c r="D5056" s="488" t="n">
        <v>-195584.13</v>
      </c>
      <c r="E5056" t="inlineStr">
        <is>
          <t>3/2025</t>
        </is>
      </c>
    </row>
    <row r="5057">
      <c r="A5057" t="inlineStr">
        <is>
          <t>Love Cabaret</t>
        </is>
      </c>
      <c r="B5057" t="inlineStr">
        <is>
          <t>2025-03-01</t>
        </is>
      </c>
      <c r="C5057" t="inlineStr">
        <is>
          <t>Saldo Operacional</t>
        </is>
      </c>
      <c r="D5057" s="488" t="n">
        <v>-195584.13</v>
      </c>
      <c r="E5057" t="inlineStr">
        <is>
          <t>3/2025</t>
        </is>
      </c>
    </row>
    <row r="5058">
      <c r="A5058" t="inlineStr">
        <is>
          <t>Love Cabaret</t>
        </is>
      </c>
      <c r="B5058" t="inlineStr">
        <is>
          <t>2025-04-01</t>
        </is>
      </c>
      <c r="C5058" t="inlineStr">
        <is>
          <t>FATURAMENTO BRUTO</t>
        </is>
      </c>
      <c r="D5058" s="488" t="n">
        <v>520229.83</v>
      </c>
      <c r="E5058" t="inlineStr">
        <is>
          <t>4/2025</t>
        </is>
      </c>
    </row>
    <row r="5059">
      <c r="A5059" t="inlineStr">
        <is>
          <t>Love Cabaret</t>
        </is>
      </c>
      <c r="B5059" t="inlineStr">
        <is>
          <t>2025-04-01</t>
        </is>
      </c>
      <c r="C5059" t="inlineStr">
        <is>
          <t>Alimentação</t>
        </is>
      </c>
      <c r="D5059" s="488" t="n">
        <v>77585</v>
      </c>
      <c r="E5059" t="inlineStr">
        <is>
          <t>4/2025</t>
        </is>
      </c>
    </row>
    <row r="5060">
      <c r="A5060" t="inlineStr">
        <is>
          <t>Love Cabaret</t>
        </is>
      </c>
      <c r="B5060" t="inlineStr">
        <is>
          <t>2025-04-01</t>
        </is>
      </c>
      <c r="C5060" t="inlineStr">
        <is>
          <t>Bebida</t>
        </is>
      </c>
      <c r="D5060" s="488" t="n">
        <v>182525.9</v>
      </c>
      <c r="E5060" t="inlineStr">
        <is>
          <t>4/2025</t>
        </is>
      </c>
    </row>
    <row r="5061">
      <c r="A5061" t="inlineStr">
        <is>
          <t>Love Cabaret</t>
        </is>
      </c>
      <c r="B5061" t="inlineStr">
        <is>
          <t>2025-04-01</t>
        </is>
      </c>
      <c r="C5061" t="inlineStr">
        <is>
          <t>Artístico (couvert/shows)</t>
        </is>
      </c>
      <c r="D5061" s="488" t="n">
        <v>161279.59</v>
      </c>
      <c r="E5061" t="inlineStr">
        <is>
          <t>4/2025</t>
        </is>
      </c>
    </row>
    <row r="5062">
      <c r="A5062" t="inlineStr">
        <is>
          <t>Love Cabaret</t>
        </is>
      </c>
      <c r="B5062" t="inlineStr">
        <is>
          <t>2025-04-01</t>
        </is>
      </c>
      <c r="C5062" t="inlineStr">
        <is>
          <t>Gifts</t>
        </is>
      </c>
      <c r="D5062" s="488" t="n">
        <v>219.6</v>
      </c>
      <c r="E5062" t="inlineStr">
        <is>
          <t>4/2025</t>
        </is>
      </c>
    </row>
    <row r="5063">
      <c r="A5063" t="inlineStr">
        <is>
          <t>Love Cabaret</t>
        </is>
      </c>
      <c r="B5063" t="inlineStr">
        <is>
          <t>2025-04-01</t>
        </is>
      </c>
      <c r="C5063" t="inlineStr">
        <is>
          <t>Serviço</t>
        </is>
      </c>
      <c r="D5063" s="488" t="n">
        <v>34261.96</v>
      </c>
      <c r="E5063" t="inlineStr">
        <is>
          <t>4/2025</t>
        </is>
      </c>
    </row>
    <row r="5064">
      <c r="A5064" t="inlineStr">
        <is>
          <t>Love Cabaret</t>
        </is>
      </c>
      <c r="B5064" t="inlineStr">
        <is>
          <t>2025-04-01</t>
        </is>
      </c>
      <c r="C5064" t="inlineStr">
        <is>
          <t>Eventos A&amp;B</t>
        </is>
      </c>
      <c r="D5064" s="488" t="n">
        <v>18270</v>
      </c>
      <c r="E5064" t="inlineStr">
        <is>
          <t>4/2025</t>
        </is>
      </c>
    </row>
    <row r="5065">
      <c r="A5065" t="inlineStr">
        <is>
          <t>Love Cabaret</t>
        </is>
      </c>
      <c r="B5065" t="inlineStr">
        <is>
          <t>2025-04-01</t>
        </is>
      </c>
      <c r="C5065" t="inlineStr">
        <is>
          <t>Eventos Couvert</t>
        </is>
      </c>
      <c r="D5065" s="488" t="n">
        <v>0</v>
      </c>
      <c r="E5065" t="inlineStr">
        <is>
          <t>4/2025</t>
        </is>
      </c>
    </row>
    <row r="5066">
      <c r="A5066" t="inlineStr">
        <is>
          <t>Love Cabaret</t>
        </is>
      </c>
      <c r="B5066" t="inlineStr">
        <is>
          <t>2025-04-01</t>
        </is>
      </c>
      <c r="C5066" t="inlineStr">
        <is>
          <t>Eventos Locações</t>
        </is>
      </c>
      <c r="D5066" s="488" t="n">
        <v>11230</v>
      </c>
      <c r="E5066" t="inlineStr">
        <is>
          <t>4/2025</t>
        </is>
      </c>
    </row>
    <row r="5067">
      <c r="A5067" t="inlineStr">
        <is>
          <t>Love Cabaret</t>
        </is>
      </c>
      <c r="B5067" t="inlineStr">
        <is>
          <t>2025-04-01</t>
        </is>
      </c>
      <c r="C5067" t="inlineStr">
        <is>
          <t>Eventos Rebate Fornecedores</t>
        </is>
      </c>
      <c r="D5067" s="488" t="n">
        <v>0</v>
      </c>
      <c r="E5067" t="inlineStr">
        <is>
          <t>4/2025</t>
        </is>
      </c>
    </row>
    <row r="5068">
      <c r="A5068" t="inlineStr">
        <is>
          <t>Love Cabaret</t>
        </is>
      </c>
      <c r="B5068" t="inlineStr">
        <is>
          <t>2025-04-01</t>
        </is>
      </c>
      <c r="C5068" t="inlineStr">
        <is>
          <t>Delivery</t>
        </is>
      </c>
      <c r="D5068" s="488" t="n">
        <v>0</v>
      </c>
      <c r="E5068" t="inlineStr">
        <is>
          <t>4/2025</t>
        </is>
      </c>
    </row>
    <row r="5069">
      <c r="A5069" t="inlineStr">
        <is>
          <t>Love Cabaret</t>
        </is>
      </c>
      <c r="B5069" t="inlineStr">
        <is>
          <t>2025-04-01</t>
        </is>
      </c>
      <c r="C5069" t="inlineStr">
        <is>
          <t>Outras Receitas</t>
        </is>
      </c>
      <c r="D5069" s="488" t="n">
        <v>34857.78</v>
      </c>
      <c r="E5069" t="inlineStr">
        <is>
          <t>4/2025</t>
        </is>
      </c>
    </row>
    <row r="5070">
      <c r="A5070" t="inlineStr">
        <is>
          <t>Love Cabaret</t>
        </is>
      </c>
      <c r="B5070" t="inlineStr">
        <is>
          <t>2025-04-01</t>
        </is>
      </c>
      <c r="C5070" t="inlineStr">
        <is>
          <t>(-) Desconto sobre Venda</t>
        </is>
      </c>
      <c r="D5070" s="488" t="n">
        <v>-16025.08</v>
      </c>
      <c r="E5070" t="inlineStr">
        <is>
          <t>4/2025</t>
        </is>
      </c>
    </row>
    <row r="5071">
      <c r="A5071" t="inlineStr">
        <is>
          <t>Love Cabaret</t>
        </is>
      </c>
      <c r="B5071" t="inlineStr">
        <is>
          <t>2025-04-01</t>
        </is>
      </c>
      <c r="C5071" t="inlineStr">
        <is>
          <t>Descontos - Operação</t>
        </is>
      </c>
      <c r="D5071" s="488" t="n">
        <v>-10341.76</v>
      </c>
      <c r="E5071" t="inlineStr">
        <is>
          <t>4/2025</t>
        </is>
      </c>
    </row>
    <row r="5072">
      <c r="A5072" t="inlineStr">
        <is>
          <t>Love Cabaret</t>
        </is>
      </c>
      <c r="B5072" t="inlineStr">
        <is>
          <t>2025-04-01</t>
        </is>
      </c>
      <c r="C5072" t="inlineStr">
        <is>
          <t>Desconto - Alimentação Escritório</t>
        </is>
      </c>
      <c r="D5072" s="488" t="n">
        <v>-3058.99</v>
      </c>
      <c r="E5072" t="inlineStr">
        <is>
          <t>4/2025</t>
        </is>
      </c>
    </row>
    <row r="5073">
      <c r="A5073" t="inlineStr">
        <is>
          <t>Love Cabaret</t>
        </is>
      </c>
      <c r="B5073" t="inlineStr">
        <is>
          <t>2025-04-01</t>
        </is>
      </c>
      <c r="C5073" t="inlineStr">
        <is>
          <t>Descontos - Marketing</t>
        </is>
      </c>
      <c r="D5073" s="488" t="n">
        <v>-2624.32</v>
      </c>
      <c r="E5073" t="inlineStr">
        <is>
          <t>4/2025</t>
        </is>
      </c>
    </row>
    <row r="5074">
      <c r="A5074" t="inlineStr">
        <is>
          <t>Love Cabaret</t>
        </is>
      </c>
      <c r="B5074" t="inlineStr">
        <is>
          <t>2025-04-01</t>
        </is>
      </c>
      <c r="C5074" t="inlineStr">
        <is>
          <t>% sobre Receita Bruta</t>
        </is>
      </c>
      <c r="D5074" s="488" t="n">
        <v>-0.03</v>
      </c>
      <c r="E5074" t="inlineStr">
        <is>
          <t>4/2025</t>
        </is>
      </c>
    </row>
    <row r="5075">
      <c r="A5075" t="inlineStr">
        <is>
          <t>Love Cabaret</t>
        </is>
      </c>
      <c r="B5075" t="inlineStr">
        <is>
          <t>2025-04-01</t>
        </is>
      </c>
      <c r="C5075" t="inlineStr">
        <is>
          <t>(-) Impostos sobre Venda</t>
        </is>
      </c>
      <c r="D5075" s="488" t="n">
        <v>-28640.26</v>
      </c>
      <c r="E5075" t="inlineStr">
        <is>
          <t>4/2025</t>
        </is>
      </c>
    </row>
    <row r="5076">
      <c r="A5076" t="inlineStr">
        <is>
          <t>Love Cabaret</t>
        </is>
      </c>
      <c r="B5076" t="inlineStr">
        <is>
          <t>2025-04-01</t>
        </is>
      </c>
      <c r="C5076" t="inlineStr">
        <is>
          <t>PIS / COFINS</t>
        </is>
      </c>
      <c r="D5076" s="488" t="n">
        <v>-17736.62</v>
      </c>
      <c r="E5076" t="inlineStr">
        <is>
          <t>4/2025</t>
        </is>
      </c>
    </row>
    <row r="5077">
      <c r="A5077" t="inlineStr">
        <is>
          <t>Love Cabaret</t>
        </is>
      </c>
      <c r="B5077" t="inlineStr">
        <is>
          <t>2025-04-01</t>
        </is>
      </c>
      <c r="C5077" t="inlineStr">
        <is>
          <t>ICMS</t>
        </is>
      </c>
      <c r="D5077" s="488" t="n">
        <v>-10342.14</v>
      </c>
      <c r="E5077" t="inlineStr">
        <is>
          <t>4/2025</t>
        </is>
      </c>
    </row>
    <row r="5078">
      <c r="A5078" t="inlineStr">
        <is>
          <t>Love Cabaret</t>
        </is>
      </c>
      <c r="B5078" t="inlineStr">
        <is>
          <t>2025-04-01</t>
        </is>
      </c>
      <c r="C5078" t="inlineStr">
        <is>
          <t>ISS</t>
        </is>
      </c>
      <c r="D5078" s="488" t="n">
        <v>-561.5</v>
      </c>
      <c r="E5078" t="inlineStr">
        <is>
          <t>4/2025</t>
        </is>
      </c>
    </row>
    <row r="5079">
      <c r="A5079" t="inlineStr">
        <is>
          <t>Love Cabaret</t>
        </is>
      </c>
      <c r="B5079" t="inlineStr">
        <is>
          <t>2025-04-01</t>
        </is>
      </c>
      <c r="C5079" t="inlineStr">
        <is>
          <t>RECEITA LÍQUIDA</t>
        </is>
      </c>
      <c r="D5079" s="488" t="n">
        <v>475564.5</v>
      </c>
      <c r="E5079" t="inlineStr">
        <is>
          <t>4/2025</t>
        </is>
      </c>
    </row>
    <row r="5080">
      <c r="A5080" t="inlineStr">
        <is>
          <t>Love Cabaret</t>
        </is>
      </c>
      <c r="B5080" t="inlineStr">
        <is>
          <t>2025-04-01</t>
        </is>
      </c>
      <c r="C5080" t="inlineStr">
        <is>
          <t>(-) Custo Mercadoria Vendida</t>
        </is>
      </c>
      <c r="D5080" s="488" t="n">
        <v>-67428.77</v>
      </c>
      <c r="E5080" t="inlineStr">
        <is>
          <t>4/2025</t>
        </is>
      </c>
    </row>
    <row r="5081">
      <c r="A5081" t="inlineStr">
        <is>
          <t>Love Cabaret</t>
        </is>
      </c>
      <c r="B5081" t="inlineStr">
        <is>
          <t>2025-04-01</t>
        </is>
      </c>
      <c r="C5081" t="inlineStr">
        <is>
          <t>Alimentação D</t>
        </is>
      </c>
      <c r="D5081" s="488" t="n">
        <v>-9874.6</v>
      </c>
      <c r="E5081" t="inlineStr">
        <is>
          <t>4/2025</t>
        </is>
      </c>
    </row>
    <row r="5082">
      <c r="A5082" t="inlineStr">
        <is>
          <t>Love Cabaret</t>
        </is>
      </c>
      <c r="B5082" t="inlineStr">
        <is>
          <t>2025-04-01</t>
        </is>
      </c>
      <c r="C5082" t="inlineStr">
        <is>
          <t>Bebida D</t>
        </is>
      </c>
      <c r="D5082" s="488" t="n">
        <v>-57554.17</v>
      </c>
      <c r="E5082" t="inlineStr">
        <is>
          <t>4/2025</t>
        </is>
      </c>
    </row>
    <row r="5083">
      <c r="A5083" t="inlineStr">
        <is>
          <t>Love Cabaret</t>
        </is>
      </c>
      <c r="B5083" t="inlineStr">
        <is>
          <t>2025-04-01</t>
        </is>
      </c>
      <c r="C5083" t="inlineStr">
        <is>
          <t>Embalagens</t>
        </is>
      </c>
      <c r="D5083" s="488" t="n">
        <v>0</v>
      </c>
      <c r="E5083" t="inlineStr">
        <is>
          <t>4/2025</t>
        </is>
      </c>
    </row>
    <row r="5084">
      <c r="A5084" t="inlineStr">
        <is>
          <t>Love Cabaret</t>
        </is>
      </c>
      <c r="B5084" t="inlineStr">
        <is>
          <t>2025-04-01</t>
        </is>
      </c>
      <c r="C5084" t="inlineStr">
        <is>
          <t>Eventos A&amp;B</t>
        </is>
      </c>
      <c r="D5084" s="488" t="n">
        <v>0</v>
      </c>
      <c r="E5084" t="inlineStr">
        <is>
          <t>4/2025</t>
        </is>
      </c>
    </row>
    <row r="5085">
      <c r="A5085" t="inlineStr">
        <is>
          <t>Love Cabaret</t>
        </is>
      </c>
      <c r="B5085" t="inlineStr">
        <is>
          <t>2025-04-01</t>
        </is>
      </c>
      <c r="C5085" t="inlineStr">
        <is>
          <t>% sobre Receita Bruta de A&amp;B</t>
        </is>
      </c>
      <c r="D5085" s="488" t="n">
        <v>-0.24</v>
      </c>
      <c r="E5085" t="inlineStr">
        <is>
          <t>4/2025</t>
        </is>
      </c>
    </row>
    <row r="5086">
      <c r="A5086" t="inlineStr">
        <is>
          <t>Love Cabaret</t>
        </is>
      </c>
      <c r="B5086" t="inlineStr">
        <is>
          <t>2025-04-01</t>
        </is>
      </c>
      <c r="C5086" t="inlineStr">
        <is>
          <t>% sobre Receita Líquida</t>
        </is>
      </c>
      <c r="D5086" s="488" t="n">
        <v>-0.14</v>
      </c>
      <c r="E5086" t="inlineStr">
        <is>
          <t>4/2025</t>
        </is>
      </c>
    </row>
    <row r="5087">
      <c r="A5087" t="inlineStr">
        <is>
          <t>Love Cabaret</t>
        </is>
      </c>
      <c r="B5087" t="inlineStr">
        <is>
          <t>2025-04-01</t>
        </is>
      </c>
      <c r="C5087" t="inlineStr">
        <is>
          <t>(-) Custos Artístico Geral</t>
        </is>
      </c>
      <c r="D5087" s="488" t="n">
        <v>-80189.83</v>
      </c>
      <c r="E5087" t="inlineStr">
        <is>
          <t>4/2025</t>
        </is>
      </c>
    </row>
    <row r="5088">
      <c r="A5088" t="inlineStr">
        <is>
          <t>Love Cabaret</t>
        </is>
      </c>
      <c r="B5088" t="inlineStr">
        <is>
          <t>2025-04-01</t>
        </is>
      </c>
      <c r="C5088" t="inlineStr">
        <is>
          <t>Custos Artístico</t>
        </is>
      </c>
      <c r="D5088" s="488" t="n">
        <v>-49769.83</v>
      </c>
      <c r="E5088" t="inlineStr">
        <is>
          <t>4/2025</t>
        </is>
      </c>
    </row>
    <row r="5089">
      <c r="A5089" t="inlineStr">
        <is>
          <t>Love Cabaret</t>
        </is>
      </c>
      <c r="B5089" t="inlineStr">
        <is>
          <t>2025-04-01</t>
        </is>
      </c>
      <c r="C5089" t="inlineStr">
        <is>
          <t>Cachê de Músicos e Artistas</t>
        </is>
      </c>
      <c r="D5089" s="488" t="n">
        <v>-34275.68</v>
      </c>
      <c r="E5089" t="inlineStr">
        <is>
          <t>4/2025</t>
        </is>
      </c>
    </row>
    <row r="5090">
      <c r="A5090" t="inlineStr">
        <is>
          <t>Love Cabaret</t>
        </is>
      </c>
      <c r="B5090" t="inlineStr">
        <is>
          <t>2025-04-01</t>
        </is>
      </c>
      <c r="C5090" t="inlineStr">
        <is>
          <t>Alimentação e Transporte</t>
        </is>
      </c>
      <c r="D5090" s="488" t="n">
        <v>-3013.65</v>
      </c>
      <c r="E5090" t="inlineStr">
        <is>
          <t>4/2025</t>
        </is>
      </c>
    </row>
    <row r="5091">
      <c r="A5091" t="inlineStr">
        <is>
          <t>Love Cabaret</t>
        </is>
      </c>
      <c r="B5091" t="inlineStr">
        <is>
          <t>2025-04-01</t>
        </is>
      </c>
      <c r="C5091" t="inlineStr">
        <is>
          <t>Viagens e Estadias</t>
        </is>
      </c>
      <c r="D5091" s="488" t="n">
        <v>0</v>
      </c>
      <c r="E5091" t="inlineStr">
        <is>
          <t>4/2025</t>
        </is>
      </c>
    </row>
    <row r="5092">
      <c r="A5092" t="inlineStr">
        <is>
          <t>Love Cabaret</t>
        </is>
      </c>
      <c r="B5092" t="inlineStr">
        <is>
          <t>2025-04-01</t>
        </is>
      </c>
      <c r="C5092" t="inlineStr">
        <is>
          <t>Taxas e Licenças - Artístico</t>
        </is>
      </c>
      <c r="D5092" s="488" t="n">
        <v>-802.5</v>
      </c>
      <c r="E5092" t="inlineStr">
        <is>
          <t>4/2025</t>
        </is>
      </c>
    </row>
    <row r="5093">
      <c r="A5093" t="inlineStr">
        <is>
          <t>Love Cabaret</t>
        </is>
      </c>
      <c r="B5093" t="inlineStr">
        <is>
          <t>2025-04-01</t>
        </is>
      </c>
      <c r="C5093" t="inlineStr">
        <is>
          <t>MDO Terceirizada - Artístico</t>
        </is>
      </c>
      <c r="D5093" s="488" t="n">
        <v>-11678</v>
      </c>
      <c r="E5093" t="inlineStr">
        <is>
          <t>4/2025</t>
        </is>
      </c>
    </row>
    <row r="5094">
      <c r="A5094" t="inlineStr">
        <is>
          <t>Love Cabaret</t>
        </is>
      </c>
      <c r="B5094" t="inlineStr">
        <is>
          <t>2025-04-01</t>
        </is>
      </c>
      <c r="C5094" t="inlineStr">
        <is>
          <t>Custos Ténico de Som</t>
        </is>
      </c>
      <c r="D5094" s="488" t="n">
        <v>-30420</v>
      </c>
      <c r="E5094" t="inlineStr">
        <is>
          <t>4/2025</t>
        </is>
      </c>
    </row>
    <row r="5095">
      <c r="A5095" t="inlineStr">
        <is>
          <t>Love Cabaret</t>
        </is>
      </c>
      <c r="B5095" t="inlineStr">
        <is>
          <t>2025-04-01</t>
        </is>
      </c>
      <c r="C5095" t="inlineStr">
        <is>
          <t>Técnico de Som / Luz</t>
        </is>
      </c>
      <c r="D5095" s="488" t="n">
        <v>-24420</v>
      </c>
      <c r="E5095" t="inlineStr">
        <is>
          <t>4/2025</t>
        </is>
      </c>
    </row>
    <row r="5096">
      <c r="A5096" t="inlineStr">
        <is>
          <t>Love Cabaret</t>
        </is>
      </c>
      <c r="B5096" t="inlineStr">
        <is>
          <t>2025-04-01</t>
        </is>
      </c>
      <c r="C5096" t="inlineStr">
        <is>
          <t>Locação de Equipamentos Fixo</t>
        </is>
      </c>
      <c r="D5096" s="488" t="n">
        <v>-6000</v>
      </c>
      <c r="E5096" t="inlineStr">
        <is>
          <t>4/2025</t>
        </is>
      </c>
    </row>
    <row r="5097">
      <c r="A5097" t="inlineStr">
        <is>
          <t>Love Cabaret</t>
        </is>
      </c>
      <c r="B5097" t="inlineStr">
        <is>
          <t>2025-04-01</t>
        </is>
      </c>
      <c r="C5097" t="inlineStr">
        <is>
          <t>Locação de Equipamentos Variável</t>
        </is>
      </c>
      <c r="D5097" s="488" t="n">
        <v>0</v>
      </c>
      <c r="E5097" t="inlineStr">
        <is>
          <t>4/2025</t>
        </is>
      </c>
    </row>
    <row r="5098">
      <c r="A5098" t="inlineStr">
        <is>
          <t>Love Cabaret</t>
        </is>
      </c>
      <c r="B5098" t="inlineStr">
        <is>
          <t>2025-04-01</t>
        </is>
      </c>
      <c r="C5098" t="inlineStr">
        <is>
          <t>% sobre Receita Artístico</t>
        </is>
      </c>
      <c r="D5098" s="488" t="n">
        <v>-0.5</v>
      </c>
      <c r="E5098" t="inlineStr">
        <is>
          <t>4/2025</t>
        </is>
      </c>
    </row>
    <row r="5099">
      <c r="A5099" t="inlineStr">
        <is>
          <t>Love Cabaret</t>
        </is>
      </c>
      <c r="B5099" t="inlineStr">
        <is>
          <t>2025-04-01</t>
        </is>
      </c>
      <c r="C5099" t="inlineStr">
        <is>
          <t>% sobre Receita Bruta</t>
        </is>
      </c>
      <c r="D5099" s="488" t="n">
        <v>-0.15</v>
      </c>
      <c r="E5099" t="inlineStr">
        <is>
          <t>4/2025</t>
        </is>
      </c>
    </row>
    <row r="5100">
      <c r="A5100" t="inlineStr">
        <is>
          <t>Love Cabaret</t>
        </is>
      </c>
      <c r="B5100" t="inlineStr">
        <is>
          <t>2025-04-01</t>
        </is>
      </c>
      <c r="C5100" t="inlineStr">
        <is>
          <t>(-) Custos Eventos</t>
        </is>
      </c>
      <c r="D5100" s="488" t="n">
        <v>-5405.08</v>
      </c>
      <c r="E5100" t="inlineStr">
        <is>
          <t>4/2025</t>
        </is>
      </c>
    </row>
    <row r="5101">
      <c r="A5101" t="inlineStr">
        <is>
          <t>Love Cabaret</t>
        </is>
      </c>
      <c r="B5101" t="inlineStr">
        <is>
          <t>2025-04-01</t>
        </is>
      </c>
      <c r="C5101" t="inlineStr">
        <is>
          <t>MDO</t>
        </is>
      </c>
      <c r="D5101" s="488" t="n">
        <v>-3800</v>
      </c>
      <c r="E5101" t="inlineStr">
        <is>
          <t>4/2025</t>
        </is>
      </c>
    </row>
    <row r="5102">
      <c r="A5102" t="inlineStr">
        <is>
          <t>Love Cabaret</t>
        </is>
      </c>
      <c r="B5102" t="inlineStr">
        <is>
          <t>2025-04-01</t>
        </is>
      </c>
      <c r="C5102" t="inlineStr">
        <is>
          <t>MDO Terceirizada - Eventos</t>
        </is>
      </c>
      <c r="D5102" s="488" t="n">
        <v>-3800</v>
      </c>
      <c r="E5102" t="inlineStr">
        <is>
          <t>4/2025</t>
        </is>
      </c>
    </row>
    <row r="5103">
      <c r="A5103" t="inlineStr">
        <is>
          <t>Love Cabaret</t>
        </is>
      </c>
      <c r="B5103" t="inlineStr">
        <is>
          <t>2025-04-01</t>
        </is>
      </c>
      <c r="C5103" t="inlineStr">
        <is>
          <t>Comissões de Vendas - Eventos</t>
        </is>
      </c>
      <c r="D5103" s="488" t="n">
        <v>0</v>
      </c>
      <c r="E5103" t="inlineStr">
        <is>
          <t>4/2025</t>
        </is>
      </c>
    </row>
    <row r="5104">
      <c r="A5104" t="inlineStr">
        <is>
          <t>Love Cabaret</t>
        </is>
      </c>
      <c r="B5104" t="inlineStr">
        <is>
          <t>2025-04-01</t>
        </is>
      </c>
      <c r="C5104" t="inlineStr">
        <is>
          <t>Serviços de Terceiros - Eventos</t>
        </is>
      </c>
      <c r="D5104" s="488" t="n">
        <v>0</v>
      </c>
      <c r="E5104" t="inlineStr">
        <is>
          <t>4/2025</t>
        </is>
      </c>
    </row>
    <row r="5105">
      <c r="A5105" t="inlineStr">
        <is>
          <t>Love Cabaret</t>
        </is>
      </c>
      <c r="B5105" t="inlineStr">
        <is>
          <t>2025-04-01</t>
        </is>
      </c>
      <c r="C5105" t="inlineStr">
        <is>
          <t>Serviços Terceirizados - Eventos</t>
        </is>
      </c>
      <c r="D5105" s="488" t="n">
        <v>0</v>
      </c>
      <c r="E5105" t="inlineStr">
        <is>
          <t>4/2025</t>
        </is>
      </c>
    </row>
    <row r="5106">
      <c r="A5106" t="inlineStr">
        <is>
          <t>Love Cabaret</t>
        </is>
      </c>
      <c r="B5106" t="inlineStr">
        <is>
          <t>2025-04-01</t>
        </is>
      </c>
      <c r="C5106" t="inlineStr">
        <is>
          <t>Serviço de Segurança - Eventos</t>
        </is>
      </c>
      <c r="D5106" s="488" t="n">
        <v>0</v>
      </c>
      <c r="E5106" t="inlineStr">
        <is>
          <t>4/2025</t>
        </is>
      </c>
    </row>
    <row r="5107">
      <c r="A5107" t="inlineStr">
        <is>
          <t>Love Cabaret</t>
        </is>
      </c>
      <c r="B5107" t="inlineStr">
        <is>
          <t>2025-04-01</t>
        </is>
      </c>
      <c r="C5107" t="inlineStr">
        <is>
          <t>Artistas e Palestrantes - Eventos</t>
        </is>
      </c>
      <c r="D5107" s="488" t="n">
        <v>0</v>
      </c>
      <c r="E5107" t="inlineStr">
        <is>
          <t>4/2025</t>
        </is>
      </c>
    </row>
    <row r="5108">
      <c r="A5108" t="inlineStr">
        <is>
          <t>Love Cabaret</t>
        </is>
      </c>
      <c r="B5108" t="inlineStr">
        <is>
          <t>2025-04-01</t>
        </is>
      </c>
      <c r="C5108" t="inlineStr">
        <is>
          <t>Decoração - Eventos</t>
        </is>
      </c>
      <c r="D5108" s="488" t="n">
        <v>0</v>
      </c>
      <c r="E5108" t="inlineStr">
        <is>
          <t>4/2025</t>
        </is>
      </c>
    </row>
    <row r="5109">
      <c r="A5109" t="inlineStr">
        <is>
          <t>Love Cabaret</t>
        </is>
      </c>
      <c r="B5109" t="inlineStr">
        <is>
          <t>2025-04-01</t>
        </is>
      </c>
      <c r="C5109" t="inlineStr">
        <is>
          <t>Material de Consumo</t>
        </is>
      </c>
      <c r="D5109" s="488" t="n">
        <v>0</v>
      </c>
      <c r="E5109" t="inlineStr">
        <is>
          <t>4/2025</t>
        </is>
      </c>
    </row>
    <row r="5110">
      <c r="A5110" t="inlineStr">
        <is>
          <t>Love Cabaret</t>
        </is>
      </c>
      <c r="B5110" t="inlineStr">
        <is>
          <t>2025-04-01</t>
        </is>
      </c>
      <c r="C5110" t="inlineStr">
        <is>
          <t>Material Descartável - Eventos</t>
        </is>
      </c>
      <c r="D5110" s="488" t="n">
        <v>0</v>
      </c>
      <c r="E5110" t="inlineStr">
        <is>
          <t>4/2025</t>
        </is>
      </c>
    </row>
    <row r="5111">
      <c r="A5111" t="inlineStr">
        <is>
          <t>Love Cabaret</t>
        </is>
      </c>
      <c r="B5111" t="inlineStr">
        <is>
          <t>2025-04-01</t>
        </is>
      </c>
      <c r="C5111" t="inlineStr">
        <is>
          <t>Brindes e Confraternizações - Eventos</t>
        </is>
      </c>
      <c r="D5111" s="488" t="n">
        <v>0</v>
      </c>
      <c r="E5111" t="inlineStr">
        <is>
          <t>4/2025</t>
        </is>
      </c>
    </row>
    <row r="5112">
      <c r="A5112" t="inlineStr">
        <is>
          <t>Love Cabaret</t>
        </is>
      </c>
      <c r="B5112" t="inlineStr">
        <is>
          <t>2025-04-01</t>
        </is>
      </c>
      <c r="C5112" t="inlineStr">
        <is>
          <t>Material de Escritório - Eventos</t>
        </is>
      </c>
      <c r="D5112" s="488" t="n">
        <v>0</v>
      </c>
      <c r="E5112" t="inlineStr">
        <is>
          <t>4/2025</t>
        </is>
      </c>
    </row>
    <row r="5113">
      <c r="A5113" t="inlineStr">
        <is>
          <t>Love Cabaret</t>
        </is>
      </c>
      <c r="B5113" t="inlineStr">
        <is>
          <t>2025-04-01</t>
        </is>
      </c>
      <c r="C5113" t="inlineStr">
        <is>
          <t>Material de Manutenção - Eventos</t>
        </is>
      </c>
      <c r="D5113" s="488" t="n">
        <v>0</v>
      </c>
      <c r="E5113" t="inlineStr">
        <is>
          <t>4/2025</t>
        </is>
      </c>
    </row>
    <row r="5114">
      <c r="A5114" t="inlineStr">
        <is>
          <t>Love Cabaret</t>
        </is>
      </c>
      <c r="B5114" t="inlineStr">
        <is>
          <t>2025-04-01</t>
        </is>
      </c>
      <c r="C5114" t="inlineStr">
        <is>
          <t>Manutenção Geral</t>
        </is>
      </c>
      <c r="D5114" s="488" t="n">
        <v>0</v>
      </c>
      <c r="E5114" t="inlineStr">
        <is>
          <t>4/2025</t>
        </is>
      </c>
    </row>
    <row r="5115">
      <c r="A5115" t="inlineStr">
        <is>
          <t>Love Cabaret</t>
        </is>
      </c>
      <c r="B5115" t="inlineStr">
        <is>
          <t>2025-04-01</t>
        </is>
      </c>
      <c r="C5115" t="inlineStr">
        <is>
          <t>Serviço de Manutenção - Estrutura - Eventos</t>
        </is>
      </c>
      <c r="D5115" s="488" t="n">
        <v>0</v>
      </c>
      <c r="E5115" t="inlineStr">
        <is>
          <t>4/2025</t>
        </is>
      </c>
    </row>
    <row r="5116">
      <c r="A5116" t="inlineStr">
        <is>
          <t>Love Cabaret</t>
        </is>
      </c>
      <c r="B5116" t="inlineStr">
        <is>
          <t>2025-04-01</t>
        </is>
      </c>
      <c r="C5116" t="inlineStr">
        <is>
          <t>Serviço de Manutenção - Equipamentos - Eventos</t>
        </is>
      </c>
      <c r="D5116" s="488" t="n">
        <v>0</v>
      </c>
      <c r="E5116" t="inlineStr">
        <is>
          <t>4/2025</t>
        </is>
      </c>
    </row>
    <row r="5117">
      <c r="A5117" t="inlineStr">
        <is>
          <t>Love Cabaret</t>
        </is>
      </c>
      <c r="B5117" t="inlineStr">
        <is>
          <t>2025-04-01</t>
        </is>
      </c>
      <c r="C5117" t="inlineStr">
        <is>
          <t>Transportes</t>
        </is>
      </c>
      <c r="D5117" s="488" t="n">
        <v>0</v>
      </c>
      <c r="E5117" t="inlineStr">
        <is>
          <t>4/2025</t>
        </is>
      </c>
    </row>
    <row r="5118">
      <c r="A5118" t="inlineStr">
        <is>
          <t>Love Cabaret</t>
        </is>
      </c>
      <c r="B5118" t="inlineStr">
        <is>
          <t>2025-04-01</t>
        </is>
      </c>
      <c r="C5118" t="inlineStr">
        <is>
          <t>Viagens e Estadias - Eventos</t>
        </is>
      </c>
      <c r="D5118" s="488" t="n">
        <v>0</v>
      </c>
      <c r="E5118" t="inlineStr">
        <is>
          <t>4/2025</t>
        </is>
      </c>
    </row>
    <row r="5119">
      <c r="A5119" t="inlineStr">
        <is>
          <t>Love Cabaret</t>
        </is>
      </c>
      <c r="B5119" t="inlineStr">
        <is>
          <t>2025-04-01</t>
        </is>
      </c>
      <c r="C5119" t="inlineStr">
        <is>
          <t>Transporte Equipe - Eventos</t>
        </is>
      </c>
      <c r="D5119" s="488" t="n">
        <v>0</v>
      </c>
      <c r="E5119" t="inlineStr">
        <is>
          <t>4/2025</t>
        </is>
      </c>
    </row>
    <row r="5120">
      <c r="A5120" t="inlineStr">
        <is>
          <t>Love Cabaret</t>
        </is>
      </c>
      <c r="B5120" t="inlineStr">
        <is>
          <t>2025-04-01</t>
        </is>
      </c>
      <c r="C5120" t="inlineStr">
        <is>
          <t>Fretes e Carretos - Eventos</t>
        </is>
      </c>
      <c r="D5120" s="488" t="n">
        <v>0</v>
      </c>
      <c r="E5120" t="inlineStr">
        <is>
          <t>4/2025</t>
        </is>
      </c>
    </row>
    <row r="5121">
      <c r="A5121" t="inlineStr">
        <is>
          <t>Love Cabaret</t>
        </is>
      </c>
      <c r="B5121" t="inlineStr">
        <is>
          <t>2025-04-01</t>
        </is>
      </c>
      <c r="C5121" t="inlineStr">
        <is>
          <t>Locações</t>
        </is>
      </c>
      <c r="D5121" s="488" t="n">
        <v>-1605.08</v>
      </c>
      <c r="E5121" t="inlineStr">
        <is>
          <t>4/2025</t>
        </is>
      </c>
    </row>
    <row r="5122">
      <c r="A5122" t="inlineStr">
        <is>
          <t>Love Cabaret</t>
        </is>
      </c>
      <c r="B5122" t="inlineStr">
        <is>
          <t>2025-04-01</t>
        </is>
      </c>
      <c r="C5122" t="inlineStr">
        <is>
          <t>Locação de Utensílios - Eventos</t>
        </is>
      </c>
      <c r="D5122" s="488" t="n">
        <v>-805.08</v>
      </c>
      <c r="E5122" t="inlineStr">
        <is>
          <t>4/2025</t>
        </is>
      </c>
    </row>
    <row r="5123">
      <c r="A5123" t="inlineStr">
        <is>
          <t>Love Cabaret</t>
        </is>
      </c>
      <c r="B5123" t="inlineStr">
        <is>
          <t>2025-04-01</t>
        </is>
      </c>
      <c r="C5123" t="inlineStr">
        <is>
          <t>Locação de Equipamentos - Eventos</t>
        </is>
      </c>
      <c r="D5123" s="488" t="n">
        <v>-800</v>
      </c>
      <c r="E5123" t="inlineStr">
        <is>
          <t>4/2025</t>
        </is>
      </c>
    </row>
    <row r="5124">
      <c r="A5124" t="inlineStr">
        <is>
          <t>Love Cabaret</t>
        </is>
      </c>
      <c r="B5124" t="inlineStr">
        <is>
          <t>2025-04-01</t>
        </is>
      </c>
      <c r="C5124" t="inlineStr">
        <is>
          <t>Locação de Mobiliário - Eventos</t>
        </is>
      </c>
      <c r="D5124" s="488" t="n">
        <v>0</v>
      </c>
      <c r="E5124" t="inlineStr">
        <is>
          <t>4/2025</t>
        </is>
      </c>
    </row>
    <row r="5125">
      <c r="A5125" t="inlineStr">
        <is>
          <t>Love Cabaret</t>
        </is>
      </c>
      <c r="B5125" t="inlineStr">
        <is>
          <t>2025-04-01</t>
        </is>
      </c>
      <c r="C5125" t="inlineStr">
        <is>
          <t>Locação de Coberturas - Eventos</t>
        </is>
      </c>
      <c r="D5125" s="488" t="n">
        <v>0</v>
      </c>
      <c r="E5125" t="inlineStr">
        <is>
          <t>4/2025</t>
        </is>
      </c>
    </row>
    <row r="5126">
      <c r="A5126" t="inlineStr">
        <is>
          <t>Love Cabaret</t>
        </is>
      </c>
      <c r="B5126" t="inlineStr">
        <is>
          <t>2025-04-01</t>
        </is>
      </c>
      <c r="C5126" t="inlineStr">
        <is>
          <t>Repasses Locação de Espaço</t>
        </is>
      </c>
      <c r="D5126" s="488" t="n">
        <v>0</v>
      </c>
      <c r="E5126" t="inlineStr">
        <is>
          <t>4/2025</t>
        </is>
      </c>
    </row>
    <row r="5127">
      <c r="A5127" t="inlineStr">
        <is>
          <t>Love Cabaret</t>
        </is>
      </c>
      <c r="B5127" t="inlineStr">
        <is>
          <t>2025-04-01</t>
        </is>
      </c>
      <c r="C5127" t="inlineStr">
        <is>
          <t>Repasse Gazit - Locação Aroo</t>
        </is>
      </c>
      <c r="D5127" s="488" t="n">
        <v>0</v>
      </c>
      <c r="E5127" t="inlineStr">
        <is>
          <t>4/2025</t>
        </is>
      </c>
    </row>
    <row r="5128">
      <c r="A5128" t="inlineStr">
        <is>
          <t>Love Cabaret</t>
        </is>
      </c>
      <c r="B5128" t="inlineStr">
        <is>
          <t>2025-04-01</t>
        </is>
      </c>
      <c r="C5128" t="inlineStr">
        <is>
          <t>Repasse Gazit - Locação Anexo Abaru</t>
        </is>
      </c>
      <c r="D5128" s="488" t="n">
        <v>0</v>
      </c>
      <c r="E5128" t="inlineStr">
        <is>
          <t>4/2025</t>
        </is>
      </c>
    </row>
    <row r="5129">
      <c r="A5129" t="inlineStr">
        <is>
          <t>Love Cabaret</t>
        </is>
      </c>
      <c r="B5129" t="inlineStr">
        <is>
          <t>2025-04-01</t>
        </is>
      </c>
      <c r="C5129" t="inlineStr">
        <is>
          <t>% sobre Receita de Eventos</t>
        </is>
      </c>
      <c r="D5129" s="488" t="n">
        <v>-0.18</v>
      </c>
      <c r="E5129" t="inlineStr">
        <is>
          <t>4/2025</t>
        </is>
      </c>
    </row>
    <row r="5130">
      <c r="A5130" t="inlineStr">
        <is>
          <t>Love Cabaret</t>
        </is>
      </c>
      <c r="B5130" t="inlineStr">
        <is>
          <t>2025-04-01</t>
        </is>
      </c>
      <c r="C5130" t="inlineStr">
        <is>
          <t>% sobre Receita Bruta</t>
        </is>
      </c>
      <c r="D5130" s="488" t="n">
        <v>-0.01</v>
      </c>
      <c r="E5130" t="inlineStr">
        <is>
          <t>4/2025</t>
        </is>
      </c>
    </row>
    <row r="5131">
      <c r="A5131" t="inlineStr">
        <is>
          <t>Love Cabaret</t>
        </is>
      </c>
      <c r="B5131" t="inlineStr">
        <is>
          <t>2025-04-01</t>
        </is>
      </c>
      <c r="C5131" t="inlineStr">
        <is>
          <t>(-) Dedução da Gorjeta</t>
        </is>
      </c>
      <c r="D5131" s="488" t="n">
        <v>-12600</v>
      </c>
      <c r="E5131" t="inlineStr">
        <is>
          <t>4/2025</t>
        </is>
      </c>
    </row>
    <row r="5132">
      <c r="A5132" t="inlineStr">
        <is>
          <t>Love Cabaret</t>
        </is>
      </c>
      <c r="B5132" t="inlineStr">
        <is>
          <t>2025-04-01</t>
        </is>
      </c>
      <c r="C5132" t="inlineStr">
        <is>
          <t>-  Comissões e Gorjeta</t>
        </is>
      </c>
      <c r="D5132" s="488" t="n">
        <v>-12600</v>
      </c>
      <c r="E5132" t="inlineStr">
        <is>
          <t>4/2025</t>
        </is>
      </c>
    </row>
    <row r="5133">
      <c r="A5133" t="inlineStr">
        <is>
          <t>Love Cabaret</t>
        </is>
      </c>
      <c r="B5133" t="inlineStr">
        <is>
          <t>2025-04-01</t>
        </is>
      </c>
      <c r="C5133" t="inlineStr">
        <is>
          <t>% sobre Receita Bruta</t>
        </is>
      </c>
      <c r="D5133" s="488" t="n">
        <v>-0.02</v>
      </c>
      <c r="E5133" t="inlineStr">
        <is>
          <t>4/2025</t>
        </is>
      </c>
    </row>
    <row r="5134">
      <c r="A5134" t="inlineStr">
        <is>
          <t>Love Cabaret</t>
        </is>
      </c>
      <c r="B5134" t="inlineStr">
        <is>
          <t>2025-04-01</t>
        </is>
      </c>
      <c r="C5134" t="inlineStr">
        <is>
          <t>(-) Deduções sobre Venda</t>
        </is>
      </c>
      <c r="D5134" s="488" t="n">
        <v>-3997.26</v>
      </c>
      <c r="E5134" t="inlineStr">
        <is>
          <t>4/2025</t>
        </is>
      </c>
    </row>
    <row r="5135">
      <c r="A5135" t="inlineStr">
        <is>
          <t>Love Cabaret</t>
        </is>
      </c>
      <c r="B5135" t="inlineStr">
        <is>
          <t>2025-04-01</t>
        </is>
      </c>
      <c r="C5135" t="inlineStr">
        <is>
          <t>Meios de pagamento</t>
        </is>
      </c>
      <c r="D5135" s="488" t="n">
        <v>-3997.26</v>
      </c>
      <c r="E5135" t="inlineStr">
        <is>
          <t>4/2025</t>
        </is>
      </c>
    </row>
    <row r="5136">
      <c r="A5136" t="inlineStr">
        <is>
          <t>Love Cabaret</t>
        </is>
      </c>
      <c r="B5136" t="inlineStr">
        <is>
          <t>2025-04-01</t>
        </is>
      </c>
      <c r="C5136" t="inlineStr">
        <is>
          <t>Meios de pagamento - Delivery</t>
        </is>
      </c>
      <c r="D5136" s="488" t="n">
        <v>0</v>
      </c>
      <c r="E5136" t="inlineStr">
        <is>
          <t>4/2025</t>
        </is>
      </c>
    </row>
    <row r="5137">
      <c r="A5137" t="inlineStr">
        <is>
          <t>Love Cabaret</t>
        </is>
      </c>
      <c r="B5137" t="inlineStr">
        <is>
          <t>2025-04-01</t>
        </is>
      </c>
      <c r="C5137" t="inlineStr">
        <is>
          <t>Inadimplência</t>
        </is>
      </c>
      <c r="D5137" s="488" t="n">
        <v>0</v>
      </c>
      <c r="E5137" t="inlineStr">
        <is>
          <t>4/2025</t>
        </is>
      </c>
    </row>
    <row r="5138">
      <c r="A5138" t="inlineStr">
        <is>
          <t>Love Cabaret</t>
        </is>
      </c>
      <c r="B5138" t="inlineStr">
        <is>
          <t>2025-04-01</t>
        </is>
      </c>
      <c r="C5138" t="inlineStr">
        <is>
          <t>Outros D</t>
        </is>
      </c>
      <c r="D5138" s="488" t="n">
        <v>0</v>
      </c>
      <c r="E5138" t="inlineStr">
        <is>
          <t>4/2025</t>
        </is>
      </c>
    </row>
    <row r="5139">
      <c r="A5139" t="inlineStr">
        <is>
          <t>Love Cabaret</t>
        </is>
      </c>
      <c r="B5139" t="inlineStr">
        <is>
          <t>2025-04-01</t>
        </is>
      </c>
      <c r="C5139" t="inlineStr">
        <is>
          <t>% sobre Receita Bruta</t>
        </is>
      </c>
      <c r="D5139" s="488" t="n">
        <v>-0.01</v>
      </c>
      <c r="E5139" t="inlineStr">
        <is>
          <t>4/2025</t>
        </is>
      </c>
    </row>
    <row r="5140">
      <c r="A5140" t="inlineStr">
        <is>
          <t>Love Cabaret</t>
        </is>
      </c>
      <c r="B5140" t="inlineStr">
        <is>
          <t>2025-04-01</t>
        </is>
      </c>
      <c r="C5140" t="inlineStr">
        <is>
          <t>MARGEM BRUTA DE CONTRIBUIÇÃO</t>
        </is>
      </c>
      <c r="D5140" s="488" t="n">
        <v>305943.56</v>
      </c>
      <c r="E5140" t="inlineStr">
        <is>
          <t>4/2025</t>
        </is>
      </c>
    </row>
    <row r="5141">
      <c r="A5141" t="inlineStr">
        <is>
          <t>Love Cabaret</t>
        </is>
      </c>
      <c r="B5141" t="inlineStr">
        <is>
          <t>2025-04-01</t>
        </is>
      </c>
      <c r="C5141" t="inlineStr">
        <is>
          <t>% sobre Receita</t>
        </is>
      </c>
      <c r="D5141" s="488" t="n">
        <v>0.59</v>
      </c>
      <c r="E5141" t="inlineStr">
        <is>
          <t>4/2025</t>
        </is>
      </c>
    </row>
    <row r="5142">
      <c r="A5142" t="inlineStr">
        <is>
          <t>Love Cabaret</t>
        </is>
      </c>
      <c r="B5142" t="inlineStr">
        <is>
          <t>2025-04-01</t>
        </is>
      </c>
      <c r="C5142" t="inlineStr">
        <is>
          <t>PESSOAL</t>
        </is>
      </c>
      <c r="D5142" s="488" t="n">
        <v>-117583.42</v>
      </c>
      <c r="E5142" t="inlineStr">
        <is>
          <t>4/2025</t>
        </is>
      </c>
    </row>
    <row r="5143">
      <c r="A5143" t="inlineStr">
        <is>
          <t>Love Cabaret</t>
        </is>
      </c>
      <c r="B5143" t="inlineStr">
        <is>
          <t>2025-04-01</t>
        </is>
      </c>
      <c r="C5143" t="inlineStr">
        <is>
          <t>PJ</t>
        </is>
      </c>
      <c r="D5143" s="488" t="n">
        <v>-35735</v>
      </c>
      <c r="E5143" t="inlineStr">
        <is>
          <t>4/2025</t>
        </is>
      </c>
    </row>
    <row r="5144">
      <c r="A5144" t="inlineStr">
        <is>
          <t>Love Cabaret</t>
        </is>
      </c>
      <c r="B5144" t="inlineStr">
        <is>
          <t>2025-04-01</t>
        </is>
      </c>
      <c r="C5144" t="inlineStr">
        <is>
          <t>- Squad</t>
        </is>
      </c>
      <c r="D5144" s="488" t="n">
        <v>-18575</v>
      </c>
      <c r="E5144" t="inlineStr">
        <is>
          <t>4/2025</t>
        </is>
      </c>
    </row>
    <row r="5145">
      <c r="A5145" t="inlineStr">
        <is>
          <t>Love Cabaret</t>
        </is>
      </c>
      <c r="B5145" t="inlineStr">
        <is>
          <t>2025-04-01</t>
        </is>
      </c>
      <c r="C5145" t="inlineStr">
        <is>
          <t>- Gerente</t>
        </is>
      </c>
      <c r="D5145" s="488" t="n">
        <v>0</v>
      </c>
      <c r="E5145" t="inlineStr">
        <is>
          <t>4/2025</t>
        </is>
      </c>
    </row>
    <row r="5146">
      <c r="A5146" t="inlineStr">
        <is>
          <t>Love Cabaret</t>
        </is>
      </c>
      <c r="B5146" t="inlineStr">
        <is>
          <t>2025-04-01</t>
        </is>
      </c>
      <c r="C5146" t="inlineStr">
        <is>
          <t>- Subgerente</t>
        </is>
      </c>
      <c r="D5146" s="488" t="n">
        <v>0</v>
      </c>
      <c r="E5146" t="inlineStr">
        <is>
          <t>4/2025</t>
        </is>
      </c>
    </row>
    <row r="5147">
      <c r="A5147" t="inlineStr">
        <is>
          <t>Love Cabaret</t>
        </is>
      </c>
      <c r="B5147" t="inlineStr">
        <is>
          <t>2025-04-01</t>
        </is>
      </c>
      <c r="C5147" t="inlineStr">
        <is>
          <t>- Coordenador</t>
        </is>
      </c>
      <c r="D5147" s="488" t="n">
        <v>-5660</v>
      </c>
      <c r="E5147" t="inlineStr">
        <is>
          <t>4/2025</t>
        </is>
      </c>
    </row>
    <row r="5148">
      <c r="A5148" t="inlineStr">
        <is>
          <t>Love Cabaret</t>
        </is>
      </c>
      <c r="B5148" t="inlineStr">
        <is>
          <t>2025-04-01</t>
        </is>
      </c>
      <c r="C5148" t="inlineStr">
        <is>
          <t>- Administrativa</t>
        </is>
      </c>
      <c r="D5148" s="488" t="n">
        <v>-3500</v>
      </c>
      <c r="E5148" t="inlineStr">
        <is>
          <t>4/2025</t>
        </is>
      </c>
    </row>
    <row r="5149">
      <c r="A5149" t="inlineStr">
        <is>
          <t>Love Cabaret</t>
        </is>
      </c>
      <c r="B5149" t="inlineStr">
        <is>
          <t>2025-04-01</t>
        </is>
      </c>
      <c r="C5149" t="inlineStr">
        <is>
          <t>- Chefe de Cozinha</t>
        </is>
      </c>
      <c r="D5149" s="488" t="n">
        <v>0</v>
      </c>
      <c r="E5149" t="inlineStr">
        <is>
          <t>4/2025</t>
        </is>
      </c>
    </row>
    <row r="5150">
      <c r="A5150" t="inlineStr">
        <is>
          <t>Love Cabaret</t>
        </is>
      </c>
      <c r="B5150" t="inlineStr">
        <is>
          <t>2025-04-01</t>
        </is>
      </c>
      <c r="C5150" t="inlineStr">
        <is>
          <t>- Chefe de Bar</t>
        </is>
      </c>
      <c r="D5150" s="488" t="n">
        <v>-8000</v>
      </c>
      <c r="E5150" t="inlineStr">
        <is>
          <t>4/2025</t>
        </is>
      </c>
    </row>
    <row r="5151">
      <c r="A5151" t="inlineStr">
        <is>
          <t>Love Cabaret</t>
        </is>
      </c>
      <c r="B5151" t="inlineStr">
        <is>
          <t>2025-04-01</t>
        </is>
      </c>
      <c r="C5151" t="inlineStr">
        <is>
          <t>- Sub Chefe de Cozinha</t>
        </is>
      </c>
      <c r="D5151" s="488" t="n">
        <v>0</v>
      </c>
      <c r="E5151" t="inlineStr">
        <is>
          <t>4/2025</t>
        </is>
      </c>
    </row>
    <row r="5152">
      <c r="A5152" t="inlineStr">
        <is>
          <t>Love Cabaret</t>
        </is>
      </c>
      <c r="B5152" t="inlineStr">
        <is>
          <t>2025-04-01</t>
        </is>
      </c>
      <c r="C5152" t="inlineStr">
        <is>
          <t>- Sub Chefe De Bar</t>
        </is>
      </c>
      <c r="D5152" s="488" t="n">
        <v>0</v>
      </c>
      <c r="E5152" t="inlineStr">
        <is>
          <t>4/2025</t>
        </is>
      </c>
    </row>
    <row r="5153">
      <c r="A5153" t="inlineStr">
        <is>
          <t>Love Cabaret</t>
        </is>
      </c>
      <c r="B5153" t="inlineStr">
        <is>
          <t>2025-04-01</t>
        </is>
      </c>
      <c r="C5153" t="inlineStr">
        <is>
          <t>- Maitre</t>
        </is>
      </c>
      <c r="D5153" s="488" t="n">
        <v>0</v>
      </c>
      <c r="E5153" t="inlineStr">
        <is>
          <t>4/2025</t>
        </is>
      </c>
    </row>
    <row r="5154">
      <c r="A5154" t="inlineStr">
        <is>
          <t>Love Cabaret</t>
        </is>
      </c>
      <c r="B5154" t="inlineStr">
        <is>
          <t>2025-04-01</t>
        </is>
      </c>
      <c r="C5154" t="inlineStr">
        <is>
          <t>- Chefe de Fila</t>
        </is>
      </c>
      <c r="D5154" s="488" t="n">
        <v>0</v>
      </c>
      <c r="E5154" t="inlineStr">
        <is>
          <t>4/2025</t>
        </is>
      </c>
    </row>
    <row r="5155">
      <c r="A5155" t="inlineStr">
        <is>
          <t>Love Cabaret</t>
        </is>
      </c>
      <c r="B5155" t="inlineStr">
        <is>
          <t>2025-04-01</t>
        </is>
      </c>
      <c r="C5155" t="inlineStr">
        <is>
          <t>- Hostess</t>
        </is>
      </c>
      <c r="D5155" s="488" t="n">
        <v>0</v>
      </c>
      <c r="E5155" t="inlineStr">
        <is>
          <t>4/2025</t>
        </is>
      </c>
    </row>
    <row r="5156">
      <c r="A5156" t="inlineStr">
        <is>
          <t>Love Cabaret</t>
        </is>
      </c>
      <c r="B5156" t="inlineStr">
        <is>
          <t>2025-04-01</t>
        </is>
      </c>
      <c r="C5156" t="inlineStr">
        <is>
          <t>MDO CLT - Salário</t>
        </is>
      </c>
      <c r="D5156" s="488" t="n">
        <v>-3865.99</v>
      </c>
      <c r="E5156" t="inlineStr">
        <is>
          <t>4/2025</t>
        </is>
      </c>
    </row>
    <row r="5157">
      <c r="A5157" t="inlineStr">
        <is>
          <t>Love Cabaret</t>
        </is>
      </c>
      <c r="B5157" t="inlineStr">
        <is>
          <t>2025-04-01</t>
        </is>
      </c>
      <c r="C5157" t="inlineStr">
        <is>
          <t>-  Maitre</t>
        </is>
      </c>
      <c r="D5157" s="488" t="n">
        <v>0</v>
      </c>
      <c r="E5157" t="inlineStr">
        <is>
          <t>4/2025</t>
        </is>
      </c>
    </row>
    <row r="5158">
      <c r="A5158" t="inlineStr">
        <is>
          <t>Love Cabaret</t>
        </is>
      </c>
      <c r="B5158" t="inlineStr">
        <is>
          <t>2025-04-01</t>
        </is>
      </c>
      <c r="C5158" t="inlineStr">
        <is>
          <t>-  Garçon III</t>
        </is>
      </c>
      <c r="D5158" s="488" t="n">
        <v>0</v>
      </c>
      <c r="E5158" t="inlineStr">
        <is>
          <t>4/2025</t>
        </is>
      </c>
    </row>
    <row r="5159">
      <c r="A5159" t="inlineStr">
        <is>
          <t>Love Cabaret</t>
        </is>
      </c>
      <c r="B5159" t="inlineStr">
        <is>
          <t>2025-04-01</t>
        </is>
      </c>
      <c r="C5159" t="inlineStr">
        <is>
          <t>-  Garçon II</t>
        </is>
      </c>
      <c r="D5159" s="488" t="n">
        <v>0</v>
      </c>
      <c r="E5159" t="inlineStr">
        <is>
          <t>4/2025</t>
        </is>
      </c>
    </row>
    <row r="5160">
      <c r="A5160" t="inlineStr">
        <is>
          <t>Love Cabaret</t>
        </is>
      </c>
      <c r="B5160" t="inlineStr">
        <is>
          <t>2025-04-01</t>
        </is>
      </c>
      <c r="C5160" t="inlineStr">
        <is>
          <t>-  Garçon I</t>
        </is>
      </c>
      <c r="D5160" s="488" t="n">
        <v>0</v>
      </c>
      <c r="E5160" t="inlineStr">
        <is>
          <t>4/2025</t>
        </is>
      </c>
    </row>
    <row r="5161">
      <c r="A5161" t="inlineStr">
        <is>
          <t>Love Cabaret</t>
        </is>
      </c>
      <c r="B5161" t="inlineStr">
        <is>
          <t>2025-04-01</t>
        </is>
      </c>
      <c r="C5161" t="inlineStr">
        <is>
          <t>-  Passador de Chopp</t>
        </is>
      </c>
      <c r="D5161" s="488" t="n">
        <v>0</v>
      </c>
      <c r="E5161" t="inlineStr">
        <is>
          <t>4/2025</t>
        </is>
      </c>
    </row>
    <row r="5162">
      <c r="A5162" t="inlineStr">
        <is>
          <t>Love Cabaret</t>
        </is>
      </c>
      <c r="B5162" t="inlineStr">
        <is>
          <t>2025-04-01</t>
        </is>
      </c>
      <c r="C5162" t="inlineStr">
        <is>
          <t>-  Cumin</t>
        </is>
      </c>
      <c r="D5162" s="488" t="n">
        <v>0</v>
      </c>
      <c r="E5162" t="inlineStr">
        <is>
          <t>4/2025</t>
        </is>
      </c>
    </row>
    <row r="5163">
      <c r="A5163" t="inlineStr">
        <is>
          <t>Love Cabaret</t>
        </is>
      </c>
      <c r="B5163" t="inlineStr">
        <is>
          <t>2025-04-01</t>
        </is>
      </c>
      <c r="C5163" t="inlineStr">
        <is>
          <t>-  Sub Chefe de Bar</t>
        </is>
      </c>
      <c r="D5163" s="488" t="n">
        <v>0</v>
      </c>
      <c r="E5163" t="inlineStr">
        <is>
          <t>4/2025</t>
        </is>
      </c>
    </row>
    <row r="5164">
      <c r="A5164" t="inlineStr">
        <is>
          <t>Love Cabaret</t>
        </is>
      </c>
      <c r="B5164" t="inlineStr">
        <is>
          <t>2025-04-01</t>
        </is>
      </c>
      <c r="C5164" t="inlineStr">
        <is>
          <t>-  Bartender III</t>
        </is>
      </c>
      <c r="D5164" s="488" t="n">
        <v>0</v>
      </c>
      <c r="E5164" t="inlineStr">
        <is>
          <t>4/2025</t>
        </is>
      </c>
    </row>
    <row r="5165">
      <c r="A5165" t="inlineStr">
        <is>
          <t>Love Cabaret</t>
        </is>
      </c>
      <c r="B5165" t="inlineStr">
        <is>
          <t>2025-04-01</t>
        </is>
      </c>
      <c r="C5165" t="inlineStr">
        <is>
          <t>-  Bartender II</t>
        </is>
      </c>
      <c r="D5165" s="488" t="n">
        <v>0</v>
      </c>
      <c r="E5165" t="inlineStr">
        <is>
          <t>4/2025</t>
        </is>
      </c>
    </row>
    <row r="5166">
      <c r="A5166" t="inlineStr">
        <is>
          <t>Love Cabaret</t>
        </is>
      </c>
      <c r="B5166" t="inlineStr">
        <is>
          <t>2025-04-01</t>
        </is>
      </c>
      <c r="C5166" t="inlineStr">
        <is>
          <t>-  Bartender I</t>
        </is>
      </c>
      <c r="D5166" s="488" t="n">
        <v>0</v>
      </c>
      <c r="E5166" t="inlineStr">
        <is>
          <t>4/2025</t>
        </is>
      </c>
    </row>
    <row r="5167">
      <c r="A5167" t="inlineStr">
        <is>
          <t>Love Cabaret</t>
        </is>
      </c>
      <c r="B5167" t="inlineStr">
        <is>
          <t>2025-04-01</t>
        </is>
      </c>
      <c r="C5167" t="inlineStr">
        <is>
          <t>-  Bar Back</t>
        </is>
      </c>
      <c r="D5167" s="488" t="n">
        <v>0</v>
      </c>
      <c r="E5167" t="inlineStr">
        <is>
          <t>4/2025</t>
        </is>
      </c>
    </row>
    <row r="5168">
      <c r="A5168" t="inlineStr">
        <is>
          <t>Love Cabaret</t>
        </is>
      </c>
      <c r="B5168" t="inlineStr">
        <is>
          <t>2025-04-01</t>
        </is>
      </c>
      <c r="C5168" t="inlineStr">
        <is>
          <t>-  Barista III</t>
        </is>
      </c>
      <c r="D5168" s="488" t="n">
        <v>0</v>
      </c>
      <c r="E5168" t="inlineStr">
        <is>
          <t>4/2025</t>
        </is>
      </c>
    </row>
    <row r="5169">
      <c r="A5169" t="inlineStr">
        <is>
          <t>Love Cabaret</t>
        </is>
      </c>
      <c r="B5169" t="inlineStr">
        <is>
          <t>2025-04-01</t>
        </is>
      </c>
      <c r="C5169" t="inlineStr">
        <is>
          <t>-  Barista II</t>
        </is>
      </c>
      <c r="D5169" s="488" t="n">
        <v>0</v>
      </c>
      <c r="E5169" t="inlineStr">
        <is>
          <t>4/2025</t>
        </is>
      </c>
    </row>
    <row r="5170">
      <c r="A5170" t="inlineStr">
        <is>
          <t>Love Cabaret</t>
        </is>
      </c>
      <c r="B5170" t="inlineStr">
        <is>
          <t>2025-04-01</t>
        </is>
      </c>
      <c r="C5170" t="inlineStr">
        <is>
          <t>-  Barista I</t>
        </is>
      </c>
      <c r="D5170" s="488" t="n">
        <v>0</v>
      </c>
      <c r="E5170" t="inlineStr">
        <is>
          <t>4/2025</t>
        </is>
      </c>
    </row>
    <row r="5171">
      <c r="A5171" t="inlineStr">
        <is>
          <t>Love Cabaret</t>
        </is>
      </c>
      <c r="B5171" t="inlineStr">
        <is>
          <t>2025-04-01</t>
        </is>
      </c>
      <c r="C5171" t="inlineStr">
        <is>
          <t>-  Chopeiro III</t>
        </is>
      </c>
      <c r="D5171" s="488" t="n">
        <v>0</v>
      </c>
      <c r="E5171" t="inlineStr">
        <is>
          <t>4/2025</t>
        </is>
      </c>
    </row>
    <row r="5172">
      <c r="A5172" t="inlineStr">
        <is>
          <t>Love Cabaret</t>
        </is>
      </c>
      <c r="B5172" t="inlineStr">
        <is>
          <t>2025-04-01</t>
        </is>
      </c>
      <c r="C5172" t="inlineStr">
        <is>
          <t>-  Chopeiro II</t>
        </is>
      </c>
      <c r="D5172" s="488" t="n">
        <v>0</v>
      </c>
      <c r="E5172" t="inlineStr">
        <is>
          <t>4/2025</t>
        </is>
      </c>
    </row>
    <row r="5173">
      <c r="A5173" t="inlineStr">
        <is>
          <t>Love Cabaret</t>
        </is>
      </c>
      <c r="B5173" t="inlineStr">
        <is>
          <t>2025-04-01</t>
        </is>
      </c>
      <c r="C5173" t="inlineStr">
        <is>
          <t>-  Chopeiro I</t>
        </is>
      </c>
      <c r="D5173" s="488" t="n">
        <v>0</v>
      </c>
      <c r="E5173" t="inlineStr">
        <is>
          <t>4/2025</t>
        </is>
      </c>
    </row>
    <row r="5174">
      <c r="A5174" t="inlineStr">
        <is>
          <t>Love Cabaret</t>
        </is>
      </c>
      <c r="B5174" t="inlineStr">
        <is>
          <t>2025-04-01</t>
        </is>
      </c>
      <c r="C5174" t="inlineStr">
        <is>
          <t>-  Sub Chefe de Cozinha</t>
        </is>
      </c>
      <c r="D5174" s="488" t="n">
        <v>0</v>
      </c>
      <c r="E5174" t="inlineStr">
        <is>
          <t>4/2025</t>
        </is>
      </c>
    </row>
    <row r="5175">
      <c r="A5175" t="inlineStr">
        <is>
          <t>Love Cabaret</t>
        </is>
      </c>
      <c r="B5175" t="inlineStr">
        <is>
          <t>2025-04-01</t>
        </is>
      </c>
      <c r="C5175" t="inlineStr">
        <is>
          <t>-  Cozinheiro Líder</t>
        </is>
      </c>
      <c r="D5175" s="488" t="n">
        <v>0</v>
      </c>
      <c r="E5175" t="inlineStr">
        <is>
          <t>4/2025</t>
        </is>
      </c>
    </row>
    <row r="5176">
      <c r="A5176" t="inlineStr">
        <is>
          <t>Love Cabaret</t>
        </is>
      </c>
      <c r="B5176" t="inlineStr">
        <is>
          <t>2025-04-01</t>
        </is>
      </c>
      <c r="C5176" t="inlineStr">
        <is>
          <t>-  Cozinheiro III</t>
        </is>
      </c>
      <c r="D5176" s="488" t="n">
        <v>0</v>
      </c>
      <c r="E5176" t="inlineStr">
        <is>
          <t>4/2025</t>
        </is>
      </c>
    </row>
    <row r="5177">
      <c r="A5177" t="inlineStr">
        <is>
          <t>Love Cabaret</t>
        </is>
      </c>
      <c r="B5177" t="inlineStr">
        <is>
          <t>2025-04-01</t>
        </is>
      </c>
      <c r="C5177" t="inlineStr">
        <is>
          <t>-  Cozinheiro II</t>
        </is>
      </c>
      <c r="D5177" s="488" t="n">
        <v>0</v>
      </c>
      <c r="E5177" t="inlineStr">
        <is>
          <t>4/2025</t>
        </is>
      </c>
    </row>
    <row r="5178">
      <c r="A5178" t="inlineStr">
        <is>
          <t>Love Cabaret</t>
        </is>
      </c>
      <c r="B5178" t="inlineStr">
        <is>
          <t>2025-04-01</t>
        </is>
      </c>
      <c r="C5178" t="inlineStr">
        <is>
          <t>-  Cozinheiro I</t>
        </is>
      </c>
      <c r="D5178" s="488" t="n">
        <v>0</v>
      </c>
      <c r="E5178" t="inlineStr">
        <is>
          <t>4/2025</t>
        </is>
      </c>
    </row>
    <row r="5179">
      <c r="A5179" t="inlineStr">
        <is>
          <t>Love Cabaret</t>
        </is>
      </c>
      <c r="B5179" t="inlineStr">
        <is>
          <t>2025-04-01</t>
        </is>
      </c>
      <c r="C5179" t="inlineStr">
        <is>
          <t>-  Ajud cozinha</t>
        </is>
      </c>
      <c r="D5179" s="488" t="n">
        <v>0</v>
      </c>
      <c r="E5179" t="inlineStr">
        <is>
          <t>4/2025</t>
        </is>
      </c>
    </row>
    <row r="5180">
      <c r="A5180" t="inlineStr">
        <is>
          <t>Love Cabaret</t>
        </is>
      </c>
      <c r="B5180" t="inlineStr">
        <is>
          <t>2025-04-01</t>
        </is>
      </c>
      <c r="C5180" t="inlineStr">
        <is>
          <t>-  Saladeiro</t>
        </is>
      </c>
      <c r="D5180" s="488" t="n">
        <v>0</v>
      </c>
      <c r="E5180" t="inlineStr">
        <is>
          <t>4/2025</t>
        </is>
      </c>
    </row>
    <row r="5181">
      <c r="A5181" t="inlineStr">
        <is>
          <t>Love Cabaret</t>
        </is>
      </c>
      <c r="B5181" t="inlineStr">
        <is>
          <t>2025-04-01</t>
        </is>
      </c>
      <c r="C5181" t="inlineStr">
        <is>
          <t>-  Pia</t>
        </is>
      </c>
      <c r="D5181" s="488" t="n">
        <v>0</v>
      </c>
      <c r="E5181" t="inlineStr">
        <is>
          <t>4/2025</t>
        </is>
      </c>
    </row>
    <row r="5182">
      <c r="A5182" t="inlineStr">
        <is>
          <t>Love Cabaret</t>
        </is>
      </c>
      <c r="B5182" t="inlineStr">
        <is>
          <t>2025-04-01</t>
        </is>
      </c>
      <c r="C5182" t="inlineStr">
        <is>
          <t>-  Sub Chefe de Confeitaria</t>
        </is>
      </c>
      <c r="D5182" s="488" t="n">
        <v>0</v>
      </c>
      <c r="E5182" t="inlineStr">
        <is>
          <t>4/2025</t>
        </is>
      </c>
    </row>
    <row r="5183">
      <c r="A5183" t="inlineStr">
        <is>
          <t>Love Cabaret</t>
        </is>
      </c>
      <c r="B5183" t="inlineStr">
        <is>
          <t>2025-04-01</t>
        </is>
      </c>
      <c r="C5183" t="inlineStr">
        <is>
          <t>-  Confeiteiro III</t>
        </is>
      </c>
      <c r="D5183" s="488" t="n">
        <v>0</v>
      </c>
      <c r="E5183" t="inlineStr">
        <is>
          <t>4/2025</t>
        </is>
      </c>
    </row>
    <row r="5184">
      <c r="A5184" t="inlineStr">
        <is>
          <t>Love Cabaret</t>
        </is>
      </c>
      <c r="B5184" t="inlineStr">
        <is>
          <t>2025-04-01</t>
        </is>
      </c>
      <c r="C5184" t="inlineStr">
        <is>
          <t>-  Confeiteiro II</t>
        </is>
      </c>
      <c r="D5184" s="488" t="n">
        <v>0</v>
      </c>
      <c r="E5184" t="inlineStr">
        <is>
          <t>4/2025</t>
        </is>
      </c>
    </row>
    <row r="5185">
      <c r="A5185" t="inlineStr">
        <is>
          <t>Love Cabaret</t>
        </is>
      </c>
      <c r="B5185" t="inlineStr">
        <is>
          <t>2025-04-01</t>
        </is>
      </c>
      <c r="C5185" t="inlineStr">
        <is>
          <t>-  Confeiteiro I</t>
        </is>
      </c>
      <c r="D5185" s="488" t="n">
        <v>0</v>
      </c>
      <c r="E5185" t="inlineStr">
        <is>
          <t>4/2025</t>
        </is>
      </c>
    </row>
    <row r="5186">
      <c r="A5186" t="inlineStr">
        <is>
          <t>Love Cabaret</t>
        </is>
      </c>
      <c r="B5186" t="inlineStr">
        <is>
          <t>2025-04-01</t>
        </is>
      </c>
      <c r="C5186" t="inlineStr">
        <is>
          <t>-  Copeiro</t>
        </is>
      </c>
      <c r="D5186" s="488" t="n">
        <v>0</v>
      </c>
      <c r="E5186" t="inlineStr">
        <is>
          <t>4/2025</t>
        </is>
      </c>
    </row>
    <row r="5187">
      <c r="A5187" t="inlineStr">
        <is>
          <t>Love Cabaret</t>
        </is>
      </c>
      <c r="B5187" t="inlineStr">
        <is>
          <t>2025-04-01</t>
        </is>
      </c>
      <c r="C5187" t="inlineStr">
        <is>
          <t>-  Pizzaiolo</t>
        </is>
      </c>
      <c r="D5187" s="488" t="n">
        <v>0</v>
      </c>
      <c r="E5187" t="inlineStr">
        <is>
          <t>4/2025</t>
        </is>
      </c>
    </row>
    <row r="5188">
      <c r="A5188" t="inlineStr">
        <is>
          <t>Love Cabaret</t>
        </is>
      </c>
      <c r="B5188" t="inlineStr">
        <is>
          <t>2025-04-01</t>
        </is>
      </c>
      <c r="C5188" t="inlineStr">
        <is>
          <t>-  Ajudante de Pizzaiolo</t>
        </is>
      </c>
      <c r="D5188" s="488" t="n">
        <v>0</v>
      </c>
      <c r="E5188" t="inlineStr">
        <is>
          <t>4/2025</t>
        </is>
      </c>
    </row>
    <row r="5189">
      <c r="A5189" t="inlineStr">
        <is>
          <t>Love Cabaret</t>
        </is>
      </c>
      <c r="B5189" t="inlineStr">
        <is>
          <t>2025-04-01</t>
        </is>
      </c>
      <c r="C5189" t="inlineStr">
        <is>
          <t>-  Boqueta</t>
        </is>
      </c>
      <c r="D5189" s="488" t="n">
        <v>0</v>
      </c>
      <c r="E5189" t="inlineStr">
        <is>
          <t>4/2025</t>
        </is>
      </c>
    </row>
    <row r="5190">
      <c r="A5190" t="inlineStr">
        <is>
          <t>Love Cabaret</t>
        </is>
      </c>
      <c r="B5190" t="inlineStr">
        <is>
          <t>2025-04-01</t>
        </is>
      </c>
      <c r="C5190" t="inlineStr">
        <is>
          <t>-  Churrasqueiro I</t>
        </is>
      </c>
      <c r="D5190" s="488" t="n">
        <v>0</v>
      </c>
      <c r="E5190" t="inlineStr">
        <is>
          <t>4/2025</t>
        </is>
      </c>
    </row>
    <row r="5191">
      <c r="A5191" t="inlineStr">
        <is>
          <t>Love Cabaret</t>
        </is>
      </c>
      <c r="B5191" t="inlineStr">
        <is>
          <t>2025-04-01</t>
        </is>
      </c>
      <c r="C5191" t="inlineStr">
        <is>
          <t>-  Churrasqueiro II</t>
        </is>
      </c>
      <c r="D5191" s="488" t="n">
        <v>0</v>
      </c>
      <c r="E5191" t="inlineStr">
        <is>
          <t>4/2025</t>
        </is>
      </c>
    </row>
    <row r="5192">
      <c r="A5192" t="inlineStr">
        <is>
          <t>Love Cabaret</t>
        </is>
      </c>
      <c r="B5192" t="inlineStr">
        <is>
          <t>2025-04-01</t>
        </is>
      </c>
      <c r="C5192" t="inlineStr">
        <is>
          <t>-  Churrasqueiro III</t>
        </is>
      </c>
      <c r="D5192" s="488" t="n">
        <v>0</v>
      </c>
      <c r="E5192" t="inlineStr">
        <is>
          <t>4/2025</t>
        </is>
      </c>
    </row>
    <row r="5193">
      <c r="A5193" t="inlineStr">
        <is>
          <t>Love Cabaret</t>
        </is>
      </c>
      <c r="B5193" t="inlineStr">
        <is>
          <t>2025-04-01</t>
        </is>
      </c>
      <c r="C5193" t="inlineStr">
        <is>
          <t>-  Ajud Limpeza</t>
        </is>
      </c>
      <c r="D5193" s="488" t="n">
        <v>0</v>
      </c>
      <c r="E5193" t="inlineStr">
        <is>
          <t>4/2025</t>
        </is>
      </c>
    </row>
    <row r="5194">
      <c r="A5194" t="inlineStr">
        <is>
          <t>Love Cabaret</t>
        </is>
      </c>
      <c r="B5194" t="inlineStr">
        <is>
          <t>2025-04-01</t>
        </is>
      </c>
      <c r="C5194" t="inlineStr">
        <is>
          <t>-  Estoquista III</t>
        </is>
      </c>
      <c r="D5194" s="488" t="n">
        <v>0</v>
      </c>
      <c r="E5194" t="inlineStr">
        <is>
          <t>4/2025</t>
        </is>
      </c>
    </row>
    <row r="5195">
      <c r="A5195" t="inlineStr">
        <is>
          <t>Love Cabaret</t>
        </is>
      </c>
      <c r="B5195" t="inlineStr">
        <is>
          <t>2025-04-01</t>
        </is>
      </c>
      <c r="C5195" t="inlineStr">
        <is>
          <t>-  Estoquista II</t>
        </is>
      </c>
      <c r="D5195" s="488" t="n">
        <v>0</v>
      </c>
      <c r="E5195" t="inlineStr">
        <is>
          <t>4/2025</t>
        </is>
      </c>
    </row>
    <row r="5196">
      <c r="A5196" t="inlineStr">
        <is>
          <t>Love Cabaret</t>
        </is>
      </c>
      <c r="B5196" t="inlineStr">
        <is>
          <t>2025-04-01</t>
        </is>
      </c>
      <c r="C5196" t="inlineStr">
        <is>
          <t>-  Estoquista I</t>
        </is>
      </c>
      <c r="D5196" s="488" t="n">
        <v>0</v>
      </c>
      <c r="E5196" t="inlineStr">
        <is>
          <t>4/2025</t>
        </is>
      </c>
    </row>
    <row r="5197">
      <c r="A5197" t="inlineStr">
        <is>
          <t>Love Cabaret</t>
        </is>
      </c>
      <c r="B5197" t="inlineStr">
        <is>
          <t>2025-04-01</t>
        </is>
      </c>
      <c r="C5197" t="inlineStr">
        <is>
          <t>-  Chefe de Manutenção</t>
        </is>
      </c>
      <c r="D5197" s="488" t="n">
        <v>0</v>
      </c>
      <c r="E5197" t="inlineStr">
        <is>
          <t>4/2025</t>
        </is>
      </c>
    </row>
    <row r="5198">
      <c r="A5198" t="inlineStr">
        <is>
          <t>Love Cabaret</t>
        </is>
      </c>
      <c r="B5198" t="inlineStr">
        <is>
          <t>2025-04-01</t>
        </is>
      </c>
      <c r="C5198" t="inlineStr">
        <is>
          <t>-  Aux. Manutenção III</t>
        </is>
      </c>
      <c r="D5198" s="488" t="n">
        <v>0</v>
      </c>
      <c r="E5198" t="inlineStr">
        <is>
          <t>4/2025</t>
        </is>
      </c>
    </row>
    <row r="5199">
      <c r="A5199" t="inlineStr">
        <is>
          <t>Love Cabaret</t>
        </is>
      </c>
      <c r="B5199" t="inlineStr">
        <is>
          <t>2025-04-01</t>
        </is>
      </c>
      <c r="C5199" t="inlineStr">
        <is>
          <t>-  Aux. Manutenção II</t>
        </is>
      </c>
      <c r="D5199" s="488" t="n">
        <v>0</v>
      </c>
      <c r="E5199" t="inlineStr">
        <is>
          <t>4/2025</t>
        </is>
      </c>
    </row>
    <row r="5200">
      <c r="A5200" t="inlineStr">
        <is>
          <t>Love Cabaret</t>
        </is>
      </c>
      <c r="B5200" t="inlineStr">
        <is>
          <t>2025-04-01</t>
        </is>
      </c>
      <c r="C5200" t="inlineStr">
        <is>
          <t>-  Aux. Manutenção I</t>
        </is>
      </c>
      <c r="D5200" s="488" t="n">
        <v>0</v>
      </c>
      <c r="E5200" t="inlineStr">
        <is>
          <t>4/2025</t>
        </is>
      </c>
    </row>
    <row r="5201">
      <c r="A5201" t="inlineStr">
        <is>
          <t>Love Cabaret</t>
        </is>
      </c>
      <c r="B5201" t="inlineStr">
        <is>
          <t>2025-04-01</t>
        </is>
      </c>
      <c r="C5201" t="inlineStr">
        <is>
          <t>-  Chefe da Portaria</t>
        </is>
      </c>
      <c r="D5201" s="488" t="n">
        <v>0</v>
      </c>
      <c r="E5201" t="inlineStr">
        <is>
          <t>4/2025</t>
        </is>
      </c>
    </row>
    <row r="5202">
      <c r="A5202" t="inlineStr">
        <is>
          <t>Love Cabaret</t>
        </is>
      </c>
      <c r="B5202" t="inlineStr">
        <is>
          <t>2025-04-01</t>
        </is>
      </c>
      <c r="C5202" t="inlineStr">
        <is>
          <t>-  Porteiro III</t>
        </is>
      </c>
      <c r="D5202" s="488" t="n">
        <v>0</v>
      </c>
      <c r="E5202" t="inlineStr">
        <is>
          <t>4/2025</t>
        </is>
      </c>
    </row>
    <row r="5203">
      <c r="A5203" t="inlineStr">
        <is>
          <t>Love Cabaret</t>
        </is>
      </c>
      <c r="B5203" t="inlineStr">
        <is>
          <t>2025-04-01</t>
        </is>
      </c>
      <c r="C5203" t="inlineStr">
        <is>
          <t>-  Porteiro II</t>
        </is>
      </c>
      <c r="D5203" s="488" t="n">
        <v>0</v>
      </c>
      <c r="E5203" t="inlineStr">
        <is>
          <t>4/2025</t>
        </is>
      </c>
    </row>
    <row r="5204">
      <c r="A5204" t="inlineStr">
        <is>
          <t>Love Cabaret</t>
        </is>
      </c>
      <c r="B5204" t="inlineStr">
        <is>
          <t>2025-04-01</t>
        </is>
      </c>
      <c r="C5204" t="inlineStr">
        <is>
          <t>-  Porteiro I</t>
        </is>
      </c>
      <c r="D5204" s="488" t="n">
        <v>0</v>
      </c>
      <c r="E5204" t="inlineStr">
        <is>
          <t>4/2025</t>
        </is>
      </c>
    </row>
    <row r="5205">
      <c r="A5205" t="inlineStr">
        <is>
          <t>Love Cabaret</t>
        </is>
      </c>
      <c r="B5205" t="inlineStr">
        <is>
          <t>2025-04-01</t>
        </is>
      </c>
      <c r="C5205" t="inlineStr">
        <is>
          <t>-  Hostess III</t>
        </is>
      </c>
      <c r="D5205" s="488" t="n">
        <v>0</v>
      </c>
      <c r="E5205" t="inlineStr">
        <is>
          <t>4/2025</t>
        </is>
      </c>
    </row>
    <row r="5206">
      <c r="A5206" t="inlineStr">
        <is>
          <t>Love Cabaret</t>
        </is>
      </c>
      <c r="B5206" t="inlineStr">
        <is>
          <t>2025-04-01</t>
        </is>
      </c>
      <c r="C5206" t="inlineStr">
        <is>
          <t>-  Hostess II</t>
        </is>
      </c>
      <c r="D5206" s="488" t="n">
        <v>0</v>
      </c>
      <c r="E5206" t="inlineStr">
        <is>
          <t>4/2025</t>
        </is>
      </c>
    </row>
    <row r="5207">
      <c r="A5207" t="inlineStr">
        <is>
          <t>Love Cabaret</t>
        </is>
      </c>
      <c r="B5207" t="inlineStr">
        <is>
          <t>2025-04-01</t>
        </is>
      </c>
      <c r="C5207" t="inlineStr">
        <is>
          <t>-  Hostess I</t>
        </is>
      </c>
      <c r="D5207" s="488" t="n">
        <v>0</v>
      </c>
      <c r="E5207" t="inlineStr">
        <is>
          <t>4/2025</t>
        </is>
      </c>
    </row>
    <row r="5208">
      <c r="A5208" t="inlineStr">
        <is>
          <t>Love Cabaret</t>
        </is>
      </c>
      <c r="B5208" t="inlineStr">
        <is>
          <t>2025-04-01</t>
        </is>
      </c>
      <c r="C5208" t="inlineStr">
        <is>
          <t>-  Chefe de Bilheteria</t>
        </is>
      </c>
      <c r="D5208" s="488" t="n">
        <v>0</v>
      </c>
      <c r="E5208" t="inlineStr">
        <is>
          <t>4/2025</t>
        </is>
      </c>
    </row>
    <row r="5209">
      <c r="A5209" t="inlineStr">
        <is>
          <t>Love Cabaret</t>
        </is>
      </c>
      <c r="B5209" t="inlineStr">
        <is>
          <t>2025-04-01</t>
        </is>
      </c>
      <c r="C5209" t="inlineStr">
        <is>
          <t>-  Bilheteiro III</t>
        </is>
      </c>
      <c r="D5209" s="488" t="n">
        <v>0</v>
      </c>
      <c r="E5209" t="inlineStr">
        <is>
          <t>4/2025</t>
        </is>
      </c>
    </row>
    <row r="5210">
      <c r="A5210" t="inlineStr">
        <is>
          <t>Love Cabaret</t>
        </is>
      </c>
      <c r="B5210" t="inlineStr">
        <is>
          <t>2025-04-01</t>
        </is>
      </c>
      <c r="C5210" t="inlineStr">
        <is>
          <t>-  Bilheteiro II</t>
        </is>
      </c>
      <c r="D5210" s="488" t="n">
        <v>0</v>
      </c>
      <c r="E5210" t="inlineStr">
        <is>
          <t>4/2025</t>
        </is>
      </c>
    </row>
    <row r="5211">
      <c r="A5211" t="inlineStr">
        <is>
          <t>Love Cabaret</t>
        </is>
      </c>
      <c r="B5211" t="inlineStr">
        <is>
          <t>2025-04-01</t>
        </is>
      </c>
      <c r="C5211" t="inlineStr">
        <is>
          <t>-  Bilheteiro I</t>
        </is>
      </c>
      <c r="D5211" s="488" t="n">
        <v>0</v>
      </c>
      <c r="E5211" t="inlineStr">
        <is>
          <t>4/2025</t>
        </is>
      </c>
    </row>
    <row r="5212">
      <c r="A5212" t="inlineStr">
        <is>
          <t>Love Cabaret</t>
        </is>
      </c>
      <c r="B5212" t="inlineStr">
        <is>
          <t>2025-04-01</t>
        </is>
      </c>
      <c r="C5212" t="inlineStr">
        <is>
          <t>-  Caixa</t>
        </is>
      </c>
      <c r="D5212" s="488" t="n">
        <v>0</v>
      </c>
      <c r="E5212" t="inlineStr">
        <is>
          <t>4/2025</t>
        </is>
      </c>
    </row>
    <row r="5213">
      <c r="A5213" t="inlineStr">
        <is>
          <t>Love Cabaret</t>
        </is>
      </c>
      <c r="B5213" t="inlineStr">
        <is>
          <t>2025-04-01</t>
        </is>
      </c>
      <c r="C5213" t="inlineStr">
        <is>
          <t>-  Operador de Delivery</t>
        </is>
      </c>
      <c r="D5213" s="488" t="n">
        <v>0</v>
      </c>
      <c r="E5213" t="inlineStr">
        <is>
          <t>4/2025</t>
        </is>
      </c>
    </row>
    <row r="5214">
      <c r="A5214" t="inlineStr">
        <is>
          <t>Love Cabaret</t>
        </is>
      </c>
      <c r="B5214" t="inlineStr">
        <is>
          <t>2025-04-01</t>
        </is>
      </c>
      <c r="C5214" t="inlineStr">
        <is>
          <t>E-Staff</t>
        </is>
      </c>
      <c r="D5214" s="488" t="n">
        <v>-61175.4</v>
      </c>
      <c r="E5214" t="inlineStr">
        <is>
          <t>4/2025</t>
        </is>
      </c>
    </row>
    <row r="5215">
      <c r="A5215" t="inlineStr">
        <is>
          <t>Love Cabaret</t>
        </is>
      </c>
      <c r="B5215" t="inlineStr">
        <is>
          <t>2025-04-01</t>
        </is>
      </c>
      <c r="C5215" t="inlineStr">
        <is>
          <t>Mão de Obra Extra</t>
        </is>
      </c>
      <c r="D5215" s="488" t="n">
        <v>-61175.4</v>
      </c>
      <c r="E5215" t="inlineStr">
        <is>
          <t>4/2025</t>
        </is>
      </c>
    </row>
    <row r="5216">
      <c r="A5216" t="inlineStr">
        <is>
          <t>Love Cabaret</t>
        </is>
      </c>
      <c r="B5216" t="inlineStr">
        <is>
          <t>2025-04-01</t>
        </is>
      </c>
      <c r="C5216" t="inlineStr">
        <is>
          <t>-  Gorjeta (Retenção Estaff) (+)</t>
        </is>
      </c>
      <c r="D5216" s="488" t="n">
        <v>30587.7</v>
      </c>
      <c r="E5216" t="inlineStr">
        <is>
          <t>4/2025</t>
        </is>
      </c>
    </row>
    <row r="5217">
      <c r="A5217" t="inlineStr">
        <is>
          <t>Love Cabaret</t>
        </is>
      </c>
      <c r="B5217" t="inlineStr">
        <is>
          <t>2025-04-01</t>
        </is>
      </c>
      <c r="C5217" t="inlineStr">
        <is>
          <t>Encargos e Provisões</t>
        </is>
      </c>
      <c r="D5217" s="488" t="n">
        <v>-4349.79</v>
      </c>
      <c r="E5217" t="inlineStr">
        <is>
          <t>4/2025</t>
        </is>
      </c>
    </row>
    <row r="5218">
      <c r="A5218" t="inlineStr">
        <is>
          <t>Love Cabaret</t>
        </is>
      </c>
      <c r="B5218" t="inlineStr">
        <is>
          <t>2025-04-01</t>
        </is>
      </c>
      <c r="C5218" t="inlineStr">
        <is>
          <t>-  FGTS</t>
        </is>
      </c>
      <c r="D5218" s="488" t="n">
        <v>-615.0599999999999</v>
      </c>
      <c r="E5218" t="inlineStr">
        <is>
          <t>4/2025</t>
        </is>
      </c>
    </row>
    <row r="5219">
      <c r="A5219" t="inlineStr">
        <is>
          <t>Love Cabaret</t>
        </is>
      </c>
      <c r="B5219" t="inlineStr">
        <is>
          <t>2025-04-01</t>
        </is>
      </c>
      <c r="C5219" t="inlineStr">
        <is>
          <t>-  INSS Patronal</t>
        </is>
      </c>
      <c r="D5219" s="488" t="n">
        <v>-2214.22</v>
      </c>
      <c r="E5219" t="inlineStr">
        <is>
          <t>4/2025</t>
        </is>
      </c>
    </row>
    <row r="5220">
      <c r="A5220" t="inlineStr">
        <is>
          <t>Love Cabaret</t>
        </is>
      </c>
      <c r="B5220" t="inlineStr">
        <is>
          <t>2025-04-01</t>
        </is>
      </c>
      <c r="C5220" t="inlineStr">
        <is>
          <t>-  INSS Segurados</t>
        </is>
      </c>
      <c r="D5220" s="488" t="n">
        <v>-712.86</v>
      </c>
      <c r="E5220" t="inlineStr">
        <is>
          <t>4/2025</t>
        </is>
      </c>
    </row>
    <row r="5221">
      <c r="A5221" t="inlineStr">
        <is>
          <t>Love Cabaret</t>
        </is>
      </c>
      <c r="B5221" t="inlineStr">
        <is>
          <t>2025-04-01</t>
        </is>
      </c>
      <c r="C5221" t="inlineStr">
        <is>
          <t>-  13º Salário</t>
        </is>
      </c>
      <c r="D5221" s="488" t="n">
        <v>-393.28</v>
      </c>
      <c r="E5221" t="inlineStr">
        <is>
          <t>4/2025</t>
        </is>
      </c>
    </row>
    <row r="5222">
      <c r="A5222" t="inlineStr">
        <is>
          <t>Love Cabaret</t>
        </is>
      </c>
      <c r="B5222" t="inlineStr">
        <is>
          <t>2025-04-01</t>
        </is>
      </c>
      <c r="C5222" t="inlineStr">
        <is>
          <t>-  Férias</t>
        </is>
      </c>
      <c r="D5222" s="488" t="n">
        <v>0</v>
      </c>
      <c r="E5222" t="inlineStr">
        <is>
          <t>4/2025</t>
        </is>
      </c>
    </row>
    <row r="5223">
      <c r="A5223" t="inlineStr">
        <is>
          <t>Love Cabaret</t>
        </is>
      </c>
      <c r="B5223" t="inlineStr">
        <is>
          <t>2025-04-01</t>
        </is>
      </c>
      <c r="C5223" t="inlineStr">
        <is>
          <t>-  FGTS sobre 13º Salários</t>
        </is>
      </c>
      <c r="D5223" s="488" t="n">
        <v>-57.03</v>
      </c>
      <c r="E5223" t="inlineStr">
        <is>
          <t>4/2025</t>
        </is>
      </c>
    </row>
    <row r="5224">
      <c r="A5224" t="inlineStr">
        <is>
          <t>Love Cabaret</t>
        </is>
      </c>
      <c r="B5224" t="inlineStr">
        <is>
          <t>2025-04-01</t>
        </is>
      </c>
      <c r="C5224" t="inlineStr">
        <is>
          <t>-  FGTS sobre Férias</t>
        </is>
      </c>
      <c r="D5224" s="488" t="n">
        <v>0</v>
      </c>
      <c r="E5224" t="inlineStr">
        <is>
          <t>4/2025</t>
        </is>
      </c>
    </row>
    <row r="5225">
      <c r="A5225" t="inlineStr">
        <is>
          <t>Love Cabaret</t>
        </is>
      </c>
      <c r="B5225" t="inlineStr">
        <is>
          <t>2025-04-01</t>
        </is>
      </c>
      <c r="C5225" t="inlineStr">
        <is>
          <t>-  INSS sobre 13º Salários</t>
        </is>
      </c>
      <c r="D5225" s="488" t="n">
        <v>-43.26</v>
      </c>
      <c r="E5225" t="inlineStr">
        <is>
          <t>4/2025</t>
        </is>
      </c>
    </row>
    <row r="5226">
      <c r="A5226" t="inlineStr">
        <is>
          <t>Love Cabaret</t>
        </is>
      </c>
      <c r="B5226" t="inlineStr">
        <is>
          <t>2025-04-01</t>
        </is>
      </c>
      <c r="C5226" t="inlineStr">
        <is>
          <t>-  INSS sobre Férias</t>
        </is>
      </c>
      <c r="D5226" s="488" t="n">
        <v>0</v>
      </c>
      <c r="E5226" t="inlineStr">
        <is>
          <t>4/2025</t>
        </is>
      </c>
    </row>
    <row r="5227">
      <c r="A5227" t="inlineStr">
        <is>
          <t>Love Cabaret</t>
        </is>
      </c>
      <c r="B5227" t="inlineStr">
        <is>
          <t>2025-04-01</t>
        </is>
      </c>
      <c r="C5227" t="inlineStr">
        <is>
          <t>-  Rescisão</t>
        </is>
      </c>
      <c r="D5227" s="488" t="n">
        <v>0</v>
      </c>
      <c r="E5227" t="inlineStr">
        <is>
          <t>4/2025</t>
        </is>
      </c>
    </row>
    <row r="5228">
      <c r="A5228" t="inlineStr">
        <is>
          <t>Love Cabaret</t>
        </is>
      </c>
      <c r="B5228" t="inlineStr">
        <is>
          <t>2025-04-01</t>
        </is>
      </c>
      <c r="C5228" t="inlineStr">
        <is>
          <t>-  Multa Rescisória</t>
        </is>
      </c>
      <c r="D5228" s="488" t="n">
        <v>0</v>
      </c>
      <c r="E5228" t="inlineStr">
        <is>
          <t>4/2025</t>
        </is>
      </c>
    </row>
    <row r="5229">
      <c r="A5229" t="inlineStr">
        <is>
          <t>Love Cabaret</t>
        </is>
      </c>
      <c r="B5229" t="inlineStr">
        <is>
          <t>2025-04-01</t>
        </is>
      </c>
      <c r="C5229" t="inlineStr">
        <is>
          <t>-  Ações trabalhistas</t>
        </is>
      </c>
      <c r="D5229" s="488" t="n">
        <v>0</v>
      </c>
      <c r="E5229" t="inlineStr">
        <is>
          <t>4/2025</t>
        </is>
      </c>
    </row>
    <row r="5230">
      <c r="A5230" t="inlineStr">
        <is>
          <t>Love Cabaret</t>
        </is>
      </c>
      <c r="B5230" t="inlineStr">
        <is>
          <t>2025-04-01</t>
        </is>
      </c>
      <c r="C5230" t="inlineStr">
        <is>
          <t>-  Adicional Noturno</t>
        </is>
      </c>
      <c r="D5230" s="488" t="n">
        <v>0</v>
      </c>
      <c r="E5230" t="inlineStr">
        <is>
          <t>4/2025</t>
        </is>
      </c>
    </row>
    <row r="5231">
      <c r="A5231" t="inlineStr">
        <is>
          <t>Love Cabaret</t>
        </is>
      </c>
      <c r="B5231" t="inlineStr">
        <is>
          <t>2025-04-01</t>
        </is>
      </c>
      <c r="C5231" t="inlineStr">
        <is>
          <t>-  Hora Extra</t>
        </is>
      </c>
      <c r="D5231" s="488" t="n">
        <v>-314.08</v>
      </c>
      <c r="E5231" t="inlineStr">
        <is>
          <t>4/2025</t>
        </is>
      </c>
    </row>
    <row r="5232">
      <c r="A5232" t="inlineStr">
        <is>
          <t>Love Cabaret</t>
        </is>
      </c>
      <c r="B5232" t="inlineStr">
        <is>
          <t>2025-04-01</t>
        </is>
      </c>
      <c r="C5232" t="inlineStr">
        <is>
          <t>-  Remuneração Variável</t>
        </is>
      </c>
      <c r="D5232" s="488" t="n">
        <v>0</v>
      </c>
      <c r="E5232" t="inlineStr">
        <is>
          <t>4/2025</t>
        </is>
      </c>
    </row>
    <row r="5233">
      <c r="A5233" t="inlineStr">
        <is>
          <t>Love Cabaret</t>
        </is>
      </c>
      <c r="B5233" t="inlineStr">
        <is>
          <t>2025-04-01</t>
        </is>
      </c>
      <c r="C5233" t="inlineStr">
        <is>
          <t>-  Premiação</t>
        </is>
      </c>
      <c r="D5233" s="488" t="n">
        <v>0</v>
      </c>
      <c r="E5233" t="inlineStr">
        <is>
          <t>4/2025</t>
        </is>
      </c>
    </row>
    <row r="5234">
      <c r="A5234" t="inlineStr">
        <is>
          <t>Love Cabaret</t>
        </is>
      </c>
      <c r="B5234" t="inlineStr">
        <is>
          <t>2025-04-01</t>
        </is>
      </c>
      <c r="C5234" t="inlineStr">
        <is>
          <t>Benefícios</t>
        </is>
      </c>
      <c r="D5234" s="488" t="n">
        <v>-886.89</v>
      </c>
      <c r="E5234" t="inlineStr">
        <is>
          <t>4/2025</t>
        </is>
      </c>
    </row>
    <row r="5235">
      <c r="A5235" t="inlineStr">
        <is>
          <t>Love Cabaret</t>
        </is>
      </c>
      <c r="B5235" t="inlineStr">
        <is>
          <t>2025-04-01</t>
        </is>
      </c>
      <c r="C5235" t="inlineStr">
        <is>
          <t>-  Vale-transporte</t>
        </is>
      </c>
      <c r="D5235" s="488" t="n">
        <v>-886.89</v>
      </c>
      <c r="E5235" t="inlineStr">
        <is>
          <t>4/2025</t>
        </is>
      </c>
    </row>
    <row r="5236">
      <c r="A5236" t="inlineStr">
        <is>
          <t>Love Cabaret</t>
        </is>
      </c>
      <c r="B5236" t="inlineStr">
        <is>
          <t>2025-04-01</t>
        </is>
      </c>
      <c r="C5236" t="inlineStr">
        <is>
          <t>-  Assist. Médica</t>
        </is>
      </c>
      <c r="D5236" s="488" t="n">
        <v>0</v>
      </c>
      <c r="E5236" t="inlineStr">
        <is>
          <t>4/2025</t>
        </is>
      </c>
    </row>
    <row r="5237">
      <c r="A5237" t="inlineStr">
        <is>
          <t>Love Cabaret</t>
        </is>
      </c>
      <c r="B5237" t="inlineStr">
        <is>
          <t>2025-04-01</t>
        </is>
      </c>
      <c r="C5237" t="inlineStr">
        <is>
          <t>-  Assist. Odontologica</t>
        </is>
      </c>
      <c r="D5237" s="488" t="n">
        <v>0</v>
      </c>
      <c r="E5237" t="inlineStr">
        <is>
          <t>4/2025</t>
        </is>
      </c>
    </row>
    <row r="5238">
      <c r="A5238" t="inlineStr">
        <is>
          <t>Love Cabaret</t>
        </is>
      </c>
      <c r="B5238" t="inlineStr">
        <is>
          <t>2025-04-01</t>
        </is>
      </c>
      <c r="C5238" t="inlineStr">
        <is>
          <t>-  Seguro de Vida</t>
        </is>
      </c>
      <c r="D5238" s="488" t="n">
        <v>0</v>
      </c>
      <c r="E5238" t="inlineStr">
        <is>
          <t>4/2025</t>
        </is>
      </c>
    </row>
    <row r="5239">
      <c r="A5239" t="inlineStr">
        <is>
          <t>Love Cabaret</t>
        </is>
      </c>
      <c r="B5239" t="inlineStr">
        <is>
          <t>2025-04-01</t>
        </is>
      </c>
      <c r="C5239" t="inlineStr">
        <is>
          <t>-  Ajuda de Custo</t>
        </is>
      </c>
      <c r="D5239" s="488" t="n">
        <v>0</v>
      </c>
      <c r="E5239" t="inlineStr">
        <is>
          <t>4/2025</t>
        </is>
      </c>
    </row>
    <row r="5240">
      <c r="A5240" t="inlineStr">
        <is>
          <t>Love Cabaret</t>
        </is>
      </c>
      <c r="B5240" t="inlineStr">
        <is>
          <t>2025-04-01</t>
        </is>
      </c>
      <c r="C5240" t="inlineStr">
        <is>
          <t>Outros B</t>
        </is>
      </c>
      <c r="D5240" s="488" t="n">
        <v>-11570.35</v>
      </c>
      <c r="E5240" t="inlineStr">
        <is>
          <t>4/2025</t>
        </is>
      </c>
    </row>
    <row r="5241">
      <c r="A5241" t="inlineStr">
        <is>
          <t>Love Cabaret</t>
        </is>
      </c>
      <c r="B5241" t="inlineStr">
        <is>
          <t>2025-04-01</t>
        </is>
      </c>
      <c r="C5241" t="inlineStr">
        <is>
          <t>-  Uniformes Manutenção e Reposição</t>
        </is>
      </c>
      <c r="D5241" s="488" t="n">
        <v>0</v>
      </c>
      <c r="E5241" t="inlineStr">
        <is>
          <t>4/2025</t>
        </is>
      </c>
    </row>
    <row r="5242">
      <c r="A5242" t="inlineStr">
        <is>
          <t>Love Cabaret</t>
        </is>
      </c>
      <c r="B5242" t="inlineStr">
        <is>
          <t>2025-04-01</t>
        </is>
      </c>
      <c r="C5242" t="inlineStr">
        <is>
          <t>-  Exames Periódicos</t>
        </is>
      </c>
      <c r="D5242" s="488" t="n">
        <v>-28.92</v>
      </c>
      <c r="E5242" t="inlineStr">
        <is>
          <t>4/2025</t>
        </is>
      </c>
    </row>
    <row r="5243">
      <c r="A5243" t="inlineStr">
        <is>
          <t>Love Cabaret</t>
        </is>
      </c>
      <c r="B5243" t="inlineStr">
        <is>
          <t>2025-04-01</t>
        </is>
      </c>
      <c r="C5243" t="inlineStr">
        <is>
          <t>-  Diversos - Vale Combustível</t>
        </is>
      </c>
      <c r="D5243" s="488" t="n">
        <v>0</v>
      </c>
      <c r="E5243" t="inlineStr">
        <is>
          <t>4/2025</t>
        </is>
      </c>
    </row>
    <row r="5244">
      <c r="A5244" t="inlineStr">
        <is>
          <t>Love Cabaret</t>
        </is>
      </c>
      <c r="B5244" t="inlineStr">
        <is>
          <t>2025-04-01</t>
        </is>
      </c>
      <c r="C5244" t="inlineStr">
        <is>
          <t>-  Gratificações</t>
        </is>
      </c>
      <c r="D5244" s="488" t="n">
        <v>0</v>
      </c>
      <c r="E5244" t="inlineStr">
        <is>
          <t>4/2025</t>
        </is>
      </c>
    </row>
    <row r="5245">
      <c r="A5245" t="inlineStr">
        <is>
          <t>Love Cabaret</t>
        </is>
      </c>
      <c r="B5245" t="inlineStr">
        <is>
          <t>2025-04-01</t>
        </is>
      </c>
      <c r="C5245" t="inlineStr">
        <is>
          <t>-  Cursos e Treinamentos</t>
        </is>
      </c>
      <c r="D5245" s="488" t="n">
        <v>0</v>
      </c>
      <c r="E5245" t="inlineStr">
        <is>
          <t>4/2025</t>
        </is>
      </c>
    </row>
    <row r="5246">
      <c r="A5246" t="inlineStr">
        <is>
          <t>Love Cabaret</t>
        </is>
      </c>
      <c r="B5246" t="inlineStr">
        <is>
          <t>2025-04-01</t>
        </is>
      </c>
      <c r="C5246" t="inlineStr">
        <is>
          <t>-  Alimentação Funcionário</t>
        </is>
      </c>
      <c r="D5246" s="488" t="n">
        <v>-11541.43</v>
      </c>
      <c r="E5246" t="inlineStr">
        <is>
          <t>4/2025</t>
        </is>
      </c>
    </row>
    <row r="5247">
      <c r="A5247" t="inlineStr">
        <is>
          <t>Love Cabaret</t>
        </is>
      </c>
      <c r="B5247" t="inlineStr">
        <is>
          <t>2025-04-01</t>
        </is>
      </c>
      <c r="C5247" t="inlineStr">
        <is>
          <t>-  Pro Labore</t>
        </is>
      </c>
      <c r="D5247" s="488" t="n">
        <v>0</v>
      </c>
      <c r="E5247" t="inlineStr">
        <is>
          <t>4/2025</t>
        </is>
      </c>
    </row>
    <row r="5248">
      <c r="A5248" t="inlineStr">
        <is>
          <t>Love Cabaret</t>
        </is>
      </c>
      <c r="B5248" t="inlineStr">
        <is>
          <t>2025-04-01</t>
        </is>
      </c>
      <c r="C5248" t="inlineStr">
        <is>
          <t>% sobre Receita c/ Squad</t>
        </is>
      </c>
      <c r="D5248" s="488" t="n">
        <v>-0.23</v>
      </c>
      <c r="E5248" t="inlineStr">
        <is>
          <t>4/2025</t>
        </is>
      </c>
    </row>
    <row r="5249">
      <c r="A5249" t="inlineStr">
        <is>
          <t>Love Cabaret</t>
        </is>
      </c>
      <c r="B5249" t="inlineStr">
        <is>
          <t>2025-04-01</t>
        </is>
      </c>
      <c r="C5249" t="inlineStr">
        <is>
          <t>% sobre Receita s/ Squad</t>
        </is>
      </c>
      <c r="D5249" s="488" t="n">
        <v>-0.16</v>
      </c>
      <c r="E5249" t="inlineStr">
        <is>
          <t>4/2025</t>
        </is>
      </c>
    </row>
    <row r="5250">
      <c r="A5250" t="inlineStr">
        <is>
          <t>Love Cabaret</t>
        </is>
      </c>
      <c r="B5250" t="inlineStr">
        <is>
          <t>2025-04-01</t>
        </is>
      </c>
      <c r="C5250" t="inlineStr">
        <is>
          <t>Custo de Ocupação</t>
        </is>
      </c>
      <c r="D5250" s="488" t="n">
        <v>-68191.17999999999</v>
      </c>
      <c r="E5250" t="inlineStr">
        <is>
          <t>4/2025</t>
        </is>
      </c>
    </row>
    <row r="5251">
      <c r="A5251" t="inlineStr">
        <is>
          <t>Love Cabaret</t>
        </is>
      </c>
      <c r="B5251" t="inlineStr">
        <is>
          <t>2025-04-01</t>
        </is>
      </c>
      <c r="C5251" t="inlineStr">
        <is>
          <t>Aluguel de Imoveis</t>
        </is>
      </c>
      <c r="D5251" s="488" t="n">
        <v>-63269.28</v>
      </c>
      <c r="E5251" t="inlineStr">
        <is>
          <t>4/2025</t>
        </is>
      </c>
    </row>
    <row r="5252">
      <c r="A5252" t="inlineStr">
        <is>
          <t>Love Cabaret</t>
        </is>
      </c>
      <c r="B5252" t="inlineStr">
        <is>
          <t>2025-04-01</t>
        </is>
      </c>
      <c r="C5252" t="inlineStr">
        <is>
          <t>Condominio</t>
        </is>
      </c>
      <c r="D5252" s="488" t="n">
        <v>0</v>
      </c>
      <c r="E5252" t="inlineStr">
        <is>
          <t>4/2025</t>
        </is>
      </c>
    </row>
    <row r="5253">
      <c r="A5253" t="inlineStr">
        <is>
          <t>Love Cabaret</t>
        </is>
      </c>
      <c r="B5253" t="inlineStr">
        <is>
          <t>2025-04-01</t>
        </is>
      </c>
      <c r="C5253" t="inlineStr">
        <is>
          <t>IPTU</t>
        </is>
      </c>
      <c r="D5253" s="488" t="n">
        <v>-4921.9</v>
      </c>
      <c r="E5253" t="inlineStr">
        <is>
          <t>4/2025</t>
        </is>
      </c>
    </row>
    <row r="5254">
      <c r="A5254" t="inlineStr">
        <is>
          <t>Love Cabaret</t>
        </is>
      </c>
      <c r="B5254" t="inlineStr">
        <is>
          <t>2025-04-01</t>
        </is>
      </c>
      <c r="C5254" t="inlineStr">
        <is>
          <t>Fundo de Promoção</t>
        </is>
      </c>
      <c r="D5254" s="488" t="n">
        <v>0</v>
      </c>
      <c r="E5254" t="inlineStr">
        <is>
          <t>4/2025</t>
        </is>
      </c>
    </row>
    <row r="5255">
      <c r="A5255" t="inlineStr">
        <is>
          <t>Love Cabaret</t>
        </is>
      </c>
      <c r="B5255" t="inlineStr">
        <is>
          <t>2025-04-01</t>
        </is>
      </c>
      <c r="C5255" t="inlineStr">
        <is>
          <t>Seguro Patrimonial</t>
        </is>
      </c>
      <c r="D5255" s="488" t="n">
        <v>0</v>
      </c>
      <c r="E5255" t="inlineStr">
        <is>
          <t>4/2025</t>
        </is>
      </c>
    </row>
    <row r="5256">
      <c r="A5256" t="inlineStr">
        <is>
          <t>Love Cabaret</t>
        </is>
      </c>
      <c r="B5256" t="inlineStr">
        <is>
          <t>2025-04-01</t>
        </is>
      </c>
      <c r="C5256" t="inlineStr">
        <is>
          <t>Arrendamento</t>
        </is>
      </c>
      <c r="D5256" s="488" t="n">
        <v>0</v>
      </c>
      <c r="E5256" t="inlineStr">
        <is>
          <t>4/2025</t>
        </is>
      </c>
    </row>
    <row r="5257">
      <c r="A5257" t="inlineStr">
        <is>
          <t>Love Cabaret</t>
        </is>
      </c>
      <c r="B5257" t="inlineStr">
        <is>
          <t>2025-04-01</t>
        </is>
      </c>
      <c r="C5257" t="inlineStr">
        <is>
          <t>Taxas publicas administrativas - Ocupação</t>
        </is>
      </c>
      <c r="D5257" s="488" t="n">
        <v>0</v>
      </c>
      <c r="E5257" t="inlineStr">
        <is>
          <t>4/2025</t>
        </is>
      </c>
    </row>
    <row r="5258">
      <c r="A5258" t="inlineStr">
        <is>
          <t>Love Cabaret</t>
        </is>
      </c>
      <c r="B5258" t="inlineStr">
        <is>
          <t>2025-04-01</t>
        </is>
      </c>
      <c r="C5258" t="inlineStr">
        <is>
          <t>% sobre Receita Bruta</t>
        </is>
      </c>
      <c r="D5258" s="488" t="n">
        <v>-0.13</v>
      </c>
      <c r="E5258" t="inlineStr">
        <is>
          <t>4/2025</t>
        </is>
      </c>
    </row>
    <row r="5259">
      <c r="A5259" t="inlineStr">
        <is>
          <t>Love Cabaret</t>
        </is>
      </c>
      <c r="B5259" t="inlineStr">
        <is>
          <t>2025-04-01</t>
        </is>
      </c>
      <c r="C5259" t="inlineStr">
        <is>
          <t>Utilidades</t>
        </is>
      </c>
      <c r="D5259" s="488" t="n">
        <v>-34776.46</v>
      </c>
      <c r="E5259" t="inlineStr">
        <is>
          <t>4/2025</t>
        </is>
      </c>
    </row>
    <row r="5260">
      <c r="A5260" t="inlineStr">
        <is>
          <t>Love Cabaret</t>
        </is>
      </c>
      <c r="B5260" t="inlineStr">
        <is>
          <t>2025-04-01</t>
        </is>
      </c>
      <c r="C5260" t="inlineStr">
        <is>
          <t>Agua/Esgoto</t>
        </is>
      </c>
      <c r="D5260" s="488" t="n">
        <v>-153.96</v>
      </c>
      <c r="E5260" t="inlineStr">
        <is>
          <t>4/2025</t>
        </is>
      </c>
    </row>
    <row r="5261">
      <c r="A5261" t="inlineStr">
        <is>
          <t>Love Cabaret</t>
        </is>
      </c>
      <c r="B5261" t="inlineStr">
        <is>
          <t>2025-04-01</t>
        </is>
      </c>
      <c r="C5261" t="inlineStr">
        <is>
          <t>Energia Eletrica</t>
        </is>
      </c>
      <c r="D5261" s="488" t="n">
        <v>-13315</v>
      </c>
      <c r="E5261" t="inlineStr">
        <is>
          <t>4/2025</t>
        </is>
      </c>
    </row>
    <row r="5262">
      <c r="A5262" t="inlineStr">
        <is>
          <t>Love Cabaret</t>
        </is>
      </c>
      <c r="B5262" t="inlineStr">
        <is>
          <t>2025-04-01</t>
        </is>
      </c>
      <c r="C5262" t="inlineStr">
        <is>
          <t>Gas de Cozinha</t>
        </is>
      </c>
      <c r="D5262" s="488" t="n">
        <v>-1530.38</v>
      </c>
      <c r="E5262" t="inlineStr">
        <is>
          <t>4/2025</t>
        </is>
      </c>
    </row>
    <row r="5263">
      <c r="A5263" t="inlineStr">
        <is>
          <t>Love Cabaret</t>
        </is>
      </c>
      <c r="B5263" t="inlineStr">
        <is>
          <t>2025-04-01</t>
        </is>
      </c>
      <c r="C5263" t="inlineStr">
        <is>
          <t>Higiene e Limpeza</t>
        </is>
      </c>
      <c r="D5263" s="488" t="n">
        <v>-9931.67</v>
      </c>
      <c r="E5263" t="inlineStr">
        <is>
          <t>4/2025</t>
        </is>
      </c>
    </row>
    <row r="5264">
      <c r="A5264" t="inlineStr">
        <is>
          <t>Love Cabaret</t>
        </is>
      </c>
      <c r="B5264" t="inlineStr">
        <is>
          <t>2025-04-01</t>
        </is>
      </c>
      <c r="C5264" t="inlineStr">
        <is>
          <t>Descartaveis</t>
        </is>
      </c>
      <c r="D5264" s="488" t="n">
        <v>0</v>
      </c>
      <c r="E5264" t="inlineStr">
        <is>
          <t>4/2025</t>
        </is>
      </c>
    </row>
    <row r="5265">
      <c r="A5265" t="inlineStr">
        <is>
          <t>Love Cabaret</t>
        </is>
      </c>
      <c r="B5265" t="inlineStr">
        <is>
          <t>2025-04-01</t>
        </is>
      </c>
      <c r="C5265" t="inlineStr">
        <is>
          <t>Controle de Pragas</t>
        </is>
      </c>
      <c r="D5265" s="488" t="n">
        <v>-630</v>
      </c>
      <c r="E5265" t="inlineStr">
        <is>
          <t>4/2025</t>
        </is>
      </c>
    </row>
    <row r="5266">
      <c r="A5266" t="inlineStr">
        <is>
          <t>Love Cabaret</t>
        </is>
      </c>
      <c r="B5266" t="inlineStr">
        <is>
          <t>2025-04-01</t>
        </is>
      </c>
      <c r="C5266" t="inlineStr">
        <is>
          <t>Coleta de lixo</t>
        </is>
      </c>
      <c r="D5266" s="488" t="n">
        <v>-1995.04</v>
      </c>
      <c r="E5266" t="inlineStr">
        <is>
          <t>4/2025</t>
        </is>
      </c>
    </row>
    <row r="5267">
      <c r="A5267" t="inlineStr">
        <is>
          <t>Love Cabaret</t>
        </is>
      </c>
      <c r="B5267" t="inlineStr">
        <is>
          <t>2025-04-01</t>
        </is>
      </c>
      <c r="C5267" t="inlineStr">
        <is>
          <t>Utensilios</t>
        </is>
      </c>
      <c r="D5267" s="488" t="n">
        <v>-875.75</v>
      </c>
      <c r="E5267" t="inlineStr">
        <is>
          <t>4/2025</t>
        </is>
      </c>
    </row>
    <row r="5268">
      <c r="A5268" t="inlineStr">
        <is>
          <t>Love Cabaret</t>
        </is>
      </c>
      <c r="B5268" t="inlineStr">
        <is>
          <t>2025-04-01</t>
        </is>
      </c>
      <c r="C5268" t="inlineStr">
        <is>
          <t>Serviços Graficos</t>
        </is>
      </c>
      <c r="D5268" s="488" t="n">
        <v>-516.66</v>
      </c>
      <c r="E5268" t="inlineStr">
        <is>
          <t>4/2025</t>
        </is>
      </c>
    </row>
    <row r="5269">
      <c r="A5269" t="inlineStr">
        <is>
          <t>Love Cabaret</t>
        </is>
      </c>
      <c r="B5269" t="inlineStr">
        <is>
          <t>2025-04-01</t>
        </is>
      </c>
      <c r="C5269" t="inlineStr">
        <is>
          <t>Custas Cartório</t>
        </is>
      </c>
      <c r="D5269" s="488" t="n">
        <v>0</v>
      </c>
      <c r="E5269" t="inlineStr">
        <is>
          <t>4/2025</t>
        </is>
      </c>
    </row>
    <row r="5270">
      <c r="A5270" t="inlineStr">
        <is>
          <t>Love Cabaret</t>
        </is>
      </c>
      <c r="B5270" t="inlineStr">
        <is>
          <t>2025-04-01</t>
        </is>
      </c>
      <c r="C5270" t="inlineStr">
        <is>
          <t>Material de Escritorio</t>
        </is>
      </c>
      <c r="D5270" s="488" t="n">
        <v>-230</v>
      </c>
      <c r="E5270" t="inlineStr">
        <is>
          <t>4/2025</t>
        </is>
      </c>
    </row>
    <row r="5271">
      <c r="A5271" t="inlineStr">
        <is>
          <t>Love Cabaret</t>
        </is>
      </c>
      <c r="B5271" t="inlineStr">
        <is>
          <t>2025-04-01</t>
        </is>
      </c>
      <c r="C5271" t="inlineStr">
        <is>
          <t>Serviços de Limpeza</t>
        </is>
      </c>
      <c r="D5271" s="488" t="n">
        <v>-5400</v>
      </c>
      <c r="E5271" t="inlineStr">
        <is>
          <t>4/2025</t>
        </is>
      </c>
    </row>
    <row r="5272">
      <c r="A5272" t="inlineStr">
        <is>
          <t>Love Cabaret</t>
        </is>
      </c>
      <c r="B5272" t="inlineStr">
        <is>
          <t>2025-04-01</t>
        </is>
      </c>
      <c r="C5272" t="inlineStr">
        <is>
          <t>Serviço de Lavanderia</t>
        </is>
      </c>
      <c r="D5272" s="488" t="n">
        <v>0</v>
      </c>
      <c r="E5272" t="inlineStr">
        <is>
          <t>4/2025</t>
        </is>
      </c>
    </row>
    <row r="5273">
      <c r="A5273" t="inlineStr">
        <is>
          <t>Love Cabaret</t>
        </is>
      </c>
      <c r="B5273" t="inlineStr">
        <is>
          <t>2025-04-01</t>
        </is>
      </c>
      <c r="C5273" t="inlineStr">
        <is>
          <t>Material de Consumo - Gelo/ Gas CO2/ Carvao /Velas</t>
        </is>
      </c>
      <c r="D5273" s="488" t="n">
        <v>-198</v>
      </c>
      <c r="E5273" t="inlineStr">
        <is>
          <t>4/2025</t>
        </is>
      </c>
    </row>
    <row r="5274">
      <c r="A5274" t="inlineStr">
        <is>
          <t>Love Cabaret</t>
        </is>
      </c>
      <c r="B5274" t="inlineStr">
        <is>
          <t>2025-04-01</t>
        </is>
      </c>
      <c r="C5274" t="inlineStr">
        <is>
          <t>% sobre Receita Bruta</t>
        </is>
      </c>
      <c r="D5274" s="488" t="n">
        <v>-0.07000000000000001</v>
      </c>
      <c r="E5274" t="inlineStr">
        <is>
          <t>4/2025</t>
        </is>
      </c>
    </row>
    <row r="5275">
      <c r="A5275" t="inlineStr">
        <is>
          <t>Love Cabaret</t>
        </is>
      </c>
      <c r="B5275" t="inlineStr">
        <is>
          <t>2025-04-01</t>
        </is>
      </c>
      <c r="C5275" t="inlineStr">
        <is>
          <t>Informática e TI</t>
        </is>
      </c>
      <c r="D5275" s="488" t="n">
        <v>-6413.93</v>
      </c>
      <c r="E5275" t="inlineStr">
        <is>
          <t>4/2025</t>
        </is>
      </c>
    </row>
    <row r="5276">
      <c r="A5276" t="inlineStr">
        <is>
          <t>Love Cabaret</t>
        </is>
      </c>
      <c r="B5276" t="inlineStr">
        <is>
          <t>2025-04-01</t>
        </is>
      </c>
      <c r="C5276" t="inlineStr">
        <is>
          <t>Telefone</t>
        </is>
      </c>
      <c r="D5276" s="488" t="n">
        <v>-93.7</v>
      </c>
      <c r="E5276" t="inlineStr">
        <is>
          <t>4/2025</t>
        </is>
      </c>
    </row>
    <row r="5277">
      <c r="A5277" t="inlineStr">
        <is>
          <t>Love Cabaret</t>
        </is>
      </c>
      <c r="B5277" t="inlineStr">
        <is>
          <t>2025-04-01</t>
        </is>
      </c>
      <c r="C5277" t="inlineStr">
        <is>
          <t>Internet</t>
        </is>
      </c>
      <c r="D5277" s="488" t="n">
        <v>-1136.45</v>
      </c>
      <c r="E5277" t="inlineStr">
        <is>
          <t>4/2025</t>
        </is>
      </c>
    </row>
    <row r="5278">
      <c r="A5278" t="inlineStr">
        <is>
          <t>Love Cabaret</t>
        </is>
      </c>
      <c r="B5278" t="inlineStr">
        <is>
          <t>2025-04-01</t>
        </is>
      </c>
      <c r="C5278" t="inlineStr">
        <is>
          <t>TV por assinatura/musica ambiente</t>
        </is>
      </c>
      <c r="D5278" s="488" t="n">
        <v>0</v>
      </c>
      <c r="E5278" t="inlineStr">
        <is>
          <t>4/2025</t>
        </is>
      </c>
    </row>
    <row r="5279">
      <c r="A5279" t="inlineStr">
        <is>
          <t>Love Cabaret</t>
        </is>
      </c>
      <c r="B5279" t="inlineStr">
        <is>
          <t>2025-04-01</t>
        </is>
      </c>
      <c r="C5279" t="inlineStr">
        <is>
          <t>Sistemas de Segurança e Alarme</t>
        </is>
      </c>
      <c r="D5279" s="488" t="n">
        <v>-263.78</v>
      </c>
      <c r="E5279" t="inlineStr">
        <is>
          <t>4/2025</t>
        </is>
      </c>
    </row>
    <row r="5280">
      <c r="A5280" t="inlineStr">
        <is>
          <t>Love Cabaret</t>
        </is>
      </c>
      <c r="B5280" t="inlineStr">
        <is>
          <t>2025-04-01</t>
        </is>
      </c>
      <c r="C5280" t="inlineStr">
        <is>
          <t>Sistemas Gerais - Operacionais</t>
        </is>
      </c>
      <c r="D5280" s="488" t="n">
        <v>-2560</v>
      </c>
      <c r="E5280" t="inlineStr">
        <is>
          <t>4/2025</t>
        </is>
      </c>
    </row>
    <row r="5281">
      <c r="A5281" t="inlineStr">
        <is>
          <t>Love Cabaret</t>
        </is>
      </c>
      <c r="B5281" t="inlineStr">
        <is>
          <t>2025-04-01</t>
        </is>
      </c>
      <c r="C5281" t="inlineStr">
        <is>
          <t>Sistemas Gerais - Financeiros</t>
        </is>
      </c>
      <c r="D5281" s="488" t="n">
        <v>-360</v>
      </c>
      <c r="E5281" t="inlineStr">
        <is>
          <t>4/2025</t>
        </is>
      </c>
    </row>
    <row r="5282">
      <c r="A5282" t="inlineStr">
        <is>
          <t>Love Cabaret</t>
        </is>
      </c>
      <c r="B5282" t="inlineStr">
        <is>
          <t>2025-04-01</t>
        </is>
      </c>
      <c r="C5282" t="inlineStr">
        <is>
          <t>Sistemas Gerais - Comunicação e Marketing</t>
        </is>
      </c>
      <c r="D5282" s="488" t="n">
        <v>-2000</v>
      </c>
      <c r="E5282" t="inlineStr">
        <is>
          <t>4/2025</t>
        </is>
      </c>
    </row>
    <row r="5283">
      <c r="A5283" t="inlineStr">
        <is>
          <t>Love Cabaret</t>
        </is>
      </c>
      <c r="B5283" t="inlineStr">
        <is>
          <t>2025-04-01</t>
        </is>
      </c>
      <c r="C5283" t="inlineStr">
        <is>
          <t>% sobre Receita Bruta</t>
        </is>
      </c>
      <c r="D5283" s="488" t="n">
        <v>-0.01</v>
      </c>
      <c r="E5283" t="inlineStr">
        <is>
          <t>4/2025</t>
        </is>
      </c>
    </row>
    <row r="5284">
      <c r="A5284" t="inlineStr">
        <is>
          <t>Love Cabaret</t>
        </is>
      </c>
      <c r="B5284" t="inlineStr">
        <is>
          <t>2025-04-01</t>
        </is>
      </c>
      <c r="C5284" t="inlineStr">
        <is>
          <t>Despesas Gerais</t>
        </is>
      </c>
      <c r="D5284" s="488" t="n">
        <v>-16560.47</v>
      </c>
      <c r="E5284" t="inlineStr">
        <is>
          <t>4/2025</t>
        </is>
      </c>
    </row>
    <row r="5285">
      <c r="A5285" t="inlineStr">
        <is>
          <t>Love Cabaret</t>
        </is>
      </c>
      <c r="B5285" t="inlineStr">
        <is>
          <t>2025-04-01</t>
        </is>
      </c>
      <c r="C5285" t="inlineStr">
        <is>
          <t>Manutenção Predial</t>
        </is>
      </c>
      <c r="D5285" s="488" t="n">
        <v>-14752.94</v>
      </c>
      <c r="E5285" t="inlineStr">
        <is>
          <t>4/2025</t>
        </is>
      </c>
    </row>
    <row r="5286">
      <c r="A5286" t="inlineStr">
        <is>
          <t>Love Cabaret</t>
        </is>
      </c>
      <c r="B5286" t="inlineStr">
        <is>
          <t>2025-04-01</t>
        </is>
      </c>
      <c r="C5286" t="inlineStr">
        <is>
          <t>Manutenção de Equipamentos</t>
        </is>
      </c>
      <c r="D5286" s="488" t="n">
        <v>-570</v>
      </c>
      <c r="E5286" t="inlineStr">
        <is>
          <t>4/2025</t>
        </is>
      </c>
    </row>
    <row r="5287">
      <c r="A5287" t="inlineStr">
        <is>
          <t>Love Cabaret</t>
        </is>
      </c>
      <c r="B5287" t="inlineStr">
        <is>
          <t>2025-04-01</t>
        </is>
      </c>
      <c r="C5287" t="inlineStr">
        <is>
          <t>Manutenção de Mobiliário</t>
        </is>
      </c>
      <c r="D5287" s="488" t="n">
        <v>0</v>
      </c>
      <c r="E5287" t="inlineStr">
        <is>
          <t>4/2025</t>
        </is>
      </c>
    </row>
    <row r="5288">
      <c r="A5288" t="inlineStr">
        <is>
          <t>Love Cabaret</t>
        </is>
      </c>
      <c r="B5288" t="inlineStr">
        <is>
          <t>2025-04-01</t>
        </is>
      </c>
      <c r="C5288" t="inlineStr">
        <is>
          <t>Material de Manutenção</t>
        </is>
      </c>
      <c r="D5288" s="488" t="n">
        <v>-635.3</v>
      </c>
      <c r="E5288" t="inlineStr">
        <is>
          <t>4/2025</t>
        </is>
      </c>
    </row>
    <row r="5289">
      <c r="A5289" t="inlineStr">
        <is>
          <t>Love Cabaret</t>
        </is>
      </c>
      <c r="B5289" t="inlineStr">
        <is>
          <t>2025-04-01</t>
        </is>
      </c>
      <c r="C5289" t="inlineStr">
        <is>
          <t>Decoração/Paisagismo e Jardinagem</t>
        </is>
      </c>
      <c r="D5289" s="488" t="n">
        <v>-500</v>
      </c>
      <c r="E5289" t="inlineStr">
        <is>
          <t>4/2025</t>
        </is>
      </c>
    </row>
    <row r="5290">
      <c r="A5290" t="inlineStr">
        <is>
          <t>Love Cabaret</t>
        </is>
      </c>
      <c r="B5290" t="inlineStr">
        <is>
          <t>2025-04-01</t>
        </is>
      </c>
      <c r="C5290" t="inlineStr">
        <is>
          <t>Fretes e Carretos</t>
        </is>
      </c>
      <c r="D5290" s="488" t="n">
        <v>-102.23</v>
      </c>
      <c r="E5290" t="inlineStr">
        <is>
          <t>4/2025</t>
        </is>
      </c>
    </row>
    <row r="5291">
      <c r="A5291" t="inlineStr">
        <is>
          <t>Love Cabaret</t>
        </is>
      </c>
      <c r="B5291" t="inlineStr">
        <is>
          <t>2025-04-01</t>
        </is>
      </c>
      <c r="C5291" t="inlineStr">
        <is>
          <t>Conduções/Taxi/Uber</t>
        </is>
      </c>
      <c r="D5291" s="488" t="n">
        <v>0</v>
      </c>
      <c r="E5291" t="inlineStr">
        <is>
          <t>4/2025</t>
        </is>
      </c>
    </row>
    <row r="5292">
      <c r="A5292" t="inlineStr">
        <is>
          <t>Love Cabaret</t>
        </is>
      </c>
      <c r="B5292" t="inlineStr">
        <is>
          <t>2025-04-01</t>
        </is>
      </c>
      <c r="C5292" t="inlineStr">
        <is>
          <t>Viagens e Estadias - Operação</t>
        </is>
      </c>
      <c r="D5292" s="488" t="n">
        <v>0</v>
      </c>
      <c r="E5292" t="inlineStr">
        <is>
          <t>4/2025</t>
        </is>
      </c>
    </row>
    <row r="5293">
      <c r="A5293" t="inlineStr">
        <is>
          <t>Love Cabaret</t>
        </is>
      </c>
      <c r="B5293" t="inlineStr">
        <is>
          <t>2025-04-01</t>
        </is>
      </c>
      <c r="C5293" t="inlineStr">
        <is>
          <t>% sobre Receita Bruta</t>
        </is>
      </c>
      <c r="D5293" s="488" t="n">
        <v>-0.03</v>
      </c>
      <c r="E5293" t="inlineStr">
        <is>
          <t>4/2025</t>
        </is>
      </c>
    </row>
    <row r="5294">
      <c r="A5294" t="inlineStr">
        <is>
          <t>Love Cabaret</t>
        </is>
      </c>
      <c r="B5294" t="inlineStr">
        <is>
          <t>2025-04-01</t>
        </is>
      </c>
      <c r="C5294" t="inlineStr">
        <is>
          <t>Marketing</t>
        </is>
      </c>
      <c r="D5294" s="488" t="n">
        <v>-12238.84</v>
      </c>
      <c r="E5294" t="inlineStr">
        <is>
          <t>4/2025</t>
        </is>
      </c>
    </row>
    <row r="5295">
      <c r="A5295" t="inlineStr">
        <is>
          <t>Love Cabaret</t>
        </is>
      </c>
      <c r="B5295" t="inlineStr">
        <is>
          <t>2025-04-01</t>
        </is>
      </c>
      <c r="C5295" t="inlineStr">
        <is>
          <t>Agência de Propaganda</t>
        </is>
      </c>
      <c r="D5295" s="488" t="n">
        <v>-7000</v>
      </c>
      <c r="E5295" t="inlineStr">
        <is>
          <t>4/2025</t>
        </is>
      </c>
    </row>
    <row r="5296">
      <c r="A5296" t="inlineStr">
        <is>
          <t>Love Cabaret</t>
        </is>
      </c>
      <c r="B5296" t="inlineStr">
        <is>
          <t>2025-04-01</t>
        </is>
      </c>
      <c r="C5296" t="inlineStr">
        <is>
          <t>Assessoria de Imprensa</t>
        </is>
      </c>
      <c r="D5296" s="488" t="n">
        <v>0</v>
      </c>
      <c r="E5296" t="inlineStr">
        <is>
          <t>4/2025</t>
        </is>
      </c>
    </row>
    <row r="5297">
      <c r="A5297" t="inlineStr">
        <is>
          <t>Love Cabaret</t>
        </is>
      </c>
      <c r="B5297" t="inlineStr">
        <is>
          <t>2025-04-01</t>
        </is>
      </c>
      <c r="C5297" t="inlineStr">
        <is>
          <t>Assessoria de Relações Públicas</t>
        </is>
      </c>
      <c r="D5297" s="488" t="n">
        <v>0</v>
      </c>
      <c r="E5297" t="inlineStr">
        <is>
          <t>4/2025</t>
        </is>
      </c>
    </row>
    <row r="5298">
      <c r="A5298" t="inlineStr">
        <is>
          <t>Love Cabaret</t>
        </is>
      </c>
      <c r="B5298" t="inlineStr">
        <is>
          <t>2025-04-01</t>
        </is>
      </c>
      <c r="C5298" t="inlineStr">
        <is>
          <t>Influenciadores</t>
        </is>
      </c>
      <c r="D5298" s="488" t="n">
        <v>-838.84</v>
      </c>
      <c r="E5298" t="inlineStr">
        <is>
          <t>4/2025</t>
        </is>
      </c>
    </row>
    <row r="5299">
      <c r="A5299" t="inlineStr">
        <is>
          <t>Love Cabaret</t>
        </is>
      </c>
      <c r="B5299" t="inlineStr">
        <is>
          <t>2025-04-01</t>
        </is>
      </c>
      <c r="C5299" t="inlineStr">
        <is>
          <t>Publicidade e Propaganda</t>
        </is>
      </c>
      <c r="D5299" s="488" t="n">
        <v>-500</v>
      </c>
      <c r="E5299" t="inlineStr">
        <is>
          <t>4/2025</t>
        </is>
      </c>
    </row>
    <row r="5300">
      <c r="A5300" t="inlineStr">
        <is>
          <t>Love Cabaret</t>
        </is>
      </c>
      <c r="B5300" t="inlineStr">
        <is>
          <t>2025-04-01</t>
        </is>
      </c>
      <c r="C5300" t="inlineStr">
        <is>
          <t>Pesquisa de Mercado</t>
        </is>
      </c>
      <c r="D5300" s="488" t="n">
        <v>0</v>
      </c>
      <c r="E5300" t="inlineStr">
        <is>
          <t>4/2025</t>
        </is>
      </c>
    </row>
    <row r="5301">
      <c r="A5301" t="inlineStr">
        <is>
          <t>Love Cabaret</t>
        </is>
      </c>
      <c r="B5301" t="inlineStr">
        <is>
          <t>2025-04-01</t>
        </is>
      </c>
      <c r="C5301" t="inlineStr">
        <is>
          <t>Sessão de Fotos/Captação de Vídeo</t>
        </is>
      </c>
      <c r="D5301" s="488" t="n">
        <v>0</v>
      </c>
      <c r="E5301" t="inlineStr">
        <is>
          <t>4/2025</t>
        </is>
      </c>
    </row>
    <row r="5302">
      <c r="A5302" t="inlineStr">
        <is>
          <t>Love Cabaret</t>
        </is>
      </c>
      <c r="B5302" t="inlineStr">
        <is>
          <t>2025-04-01</t>
        </is>
      </c>
      <c r="C5302" t="inlineStr">
        <is>
          <t>Produção Gráfica e Material Institucional</t>
        </is>
      </c>
      <c r="D5302" s="488" t="n">
        <v>-1900</v>
      </c>
      <c r="E5302" t="inlineStr">
        <is>
          <t>4/2025</t>
        </is>
      </c>
    </row>
    <row r="5303">
      <c r="A5303" t="inlineStr">
        <is>
          <t>Love Cabaret</t>
        </is>
      </c>
      <c r="B5303" t="inlineStr">
        <is>
          <t>2025-04-01</t>
        </is>
      </c>
      <c r="C5303" t="inlineStr">
        <is>
          <t>Eventos de Marketing</t>
        </is>
      </c>
      <c r="D5303" s="488" t="n">
        <v>0</v>
      </c>
      <c r="E5303" t="inlineStr">
        <is>
          <t>4/2025</t>
        </is>
      </c>
    </row>
    <row r="5304">
      <c r="A5304" t="inlineStr">
        <is>
          <t>Love Cabaret</t>
        </is>
      </c>
      <c r="B5304" t="inlineStr">
        <is>
          <t>2025-04-01</t>
        </is>
      </c>
      <c r="C5304" t="inlineStr">
        <is>
          <t>Brindes e Confraternizações</t>
        </is>
      </c>
      <c r="D5304" s="488" t="n">
        <v>0</v>
      </c>
      <c r="E5304" t="inlineStr">
        <is>
          <t>4/2025</t>
        </is>
      </c>
    </row>
    <row r="5305">
      <c r="A5305" t="inlineStr">
        <is>
          <t>Love Cabaret</t>
        </is>
      </c>
      <c r="B5305" t="inlineStr">
        <is>
          <t>2025-04-01</t>
        </is>
      </c>
      <c r="C5305" t="inlineStr">
        <is>
          <t>Ferramentas de Marketing</t>
        </is>
      </c>
      <c r="D5305" s="488" t="n">
        <v>-2000</v>
      </c>
      <c r="E5305" t="inlineStr">
        <is>
          <t>4/2025</t>
        </is>
      </c>
    </row>
    <row r="5306">
      <c r="A5306" t="inlineStr">
        <is>
          <t>Love Cabaret</t>
        </is>
      </c>
      <c r="B5306" t="inlineStr">
        <is>
          <t>2025-04-01</t>
        </is>
      </c>
      <c r="C5306" t="inlineStr">
        <is>
          <t>% sobre Receita Bruta</t>
        </is>
      </c>
      <c r="D5306" s="488" t="n">
        <v>-0.02</v>
      </c>
      <c r="E5306" t="inlineStr">
        <is>
          <t>4/2025</t>
        </is>
      </c>
    </row>
    <row r="5307">
      <c r="A5307" t="inlineStr">
        <is>
          <t>Love Cabaret</t>
        </is>
      </c>
      <c r="B5307" t="inlineStr">
        <is>
          <t>2025-04-01</t>
        </is>
      </c>
      <c r="C5307" t="inlineStr">
        <is>
          <t>Serviços de Terceiros</t>
        </is>
      </c>
      <c r="D5307" s="488" t="n">
        <v>-30119.26</v>
      </c>
      <c r="E5307" t="inlineStr">
        <is>
          <t>4/2025</t>
        </is>
      </c>
    </row>
    <row r="5308">
      <c r="A5308" t="inlineStr">
        <is>
          <t>Love Cabaret</t>
        </is>
      </c>
      <c r="B5308" t="inlineStr">
        <is>
          <t>2025-04-01</t>
        </is>
      </c>
      <c r="C5308" t="inlineStr">
        <is>
          <t>Assessoria Contabil</t>
        </is>
      </c>
      <c r="D5308" s="488" t="n">
        <v>-3204.47</v>
      </c>
      <c r="E5308" t="inlineStr">
        <is>
          <t>4/2025</t>
        </is>
      </c>
    </row>
    <row r="5309">
      <c r="A5309" t="inlineStr">
        <is>
          <t>Love Cabaret</t>
        </is>
      </c>
      <c r="B5309" t="inlineStr">
        <is>
          <t>2025-04-01</t>
        </is>
      </c>
      <c r="C5309" t="inlineStr">
        <is>
          <t>Assessoria RH</t>
        </is>
      </c>
      <c r="D5309" s="488" t="n">
        <v>-100</v>
      </c>
      <c r="E5309" t="inlineStr">
        <is>
          <t>4/2025</t>
        </is>
      </c>
    </row>
    <row r="5310">
      <c r="A5310" t="inlineStr">
        <is>
          <t>Love Cabaret</t>
        </is>
      </c>
      <c r="B5310" t="inlineStr">
        <is>
          <t>2025-04-01</t>
        </is>
      </c>
      <c r="C5310" t="inlineStr">
        <is>
          <t>Assessoria em Geral</t>
        </is>
      </c>
      <c r="D5310" s="488" t="n">
        <v>-2500</v>
      </c>
      <c r="E5310" t="inlineStr">
        <is>
          <t>4/2025</t>
        </is>
      </c>
    </row>
    <row r="5311">
      <c r="A5311" t="inlineStr">
        <is>
          <t>Love Cabaret</t>
        </is>
      </c>
      <c r="B5311" t="inlineStr">
        <is>
          <t>2025-04-01</t>
        </is>
      </c>
      <c r="C5311" t="inlineStr">
        <is>
          <t>Assessoria Financeira</t>
        </is>
      </c>
      <c r="D5311" s="488" t="n">
        <v>0</v>
      </c>
      <c r="E5311" t="inlineStr">
        <is>
          <t>4/2025</t>
        </is>
      </c>
    </row>
    <row r="5312">
      <c r="A5312" t="inlineStr">
        <is>
          <t>Love Cabaret</t>
        </is>
      </c>
      <c r="B5312" t="inlineStr">
        <is>
          <t>2025-04-01</t>
        </is>
      </c>
      <c r="C5312" t="inlineStr">
        <is>
          <t>Assessoria Jurídica</t>
        </is>
      </c>
      <c r="D5312" s="488" t="n">
        <v>-3200</v>
      </c>
      <c r="E5312" t="inlineStr">
        <is>
          <t>4/2025</t>
        </is>
      </c>
    </row>
    <row r="5313">
      <c r="A5313" t="inlineStr">
        <is>
          <t>Love Cabaret</t>
        </is>
      </c>
      <c r="B5313" t="inlineStr">
        <is>
          <t>2025-04-01</t>
        </is>
      </c>
      <c r="C5313" t="inlineStr">
        <is>
          <t>Assessoria de Alimentos e Bebidas</t>
        </is>
      </c>
      <c r="D5313" s="488" t="n">
        <v>-891.0599999999999</v>
      </c>
      <c r="E5313" t="inlineStr">
        <is>
          <t>4/2025</t>
        </is>
      </c>
    </row>
    <row r="5314">
      <c r="A5314" t="inlineStr">
        <is>
          <t>Love Cabaret</t>
        </is>
      </c>
      <c r="B5314" t="inlineStr">
        <is>
          <t>2025-04-01</t>
        </is>
      </c>
      <c r="C5314" t="inlineStr">
        <is>
          <t>Assessoria de Projetos</t>
        </is>
      </c>
      <c r="D5314" s="488" t="n">
        <v>0</v>
      </c>
      <c r="E5314" t="inlineStr">
        <is>
          <t>4/2025</t>
        </is>
      </c>
    </row>
    <row r="5315">
      <c r="A5315" t="inlineStr">
        <is>
          <t>Love Cabaret</t>
        </is>
      </c>
      <c r="B5315" t="inlineStr">
        <is>
          <t>2025-04-01</t>
        </is>
      </c>
      <c r="C5315" t="inlineStr">
        <is>
          <t>Serviços de Segurança</t>
        </is>
      </c>
      <c r="D5315" s="488" t="n">
        <v>-20223.73</v>
      </c>
      <c r="E5315" t="inlineStr">
        <is>
          <t>4/2025</t>
        </is>
      </c>
    </row>
    <row r="5316">
      <c r="A5316" t="inlineStr">
        <is>
          <t>Love Cabaret</t>
        </is>
      </c>
      <c r="B5316" t="inlineStr">
        <is>
          <t>2025-04-01</t>
        </is>
      </c>
      <c r="C5316" t="inlineStr">
        <is>
          <t>Valet/Motoboy</t>
        </is>
      </c>
      <c r="D5316" s="488" t="n">
        <v>0</v>
      </c>
      <c r="E5316" t="inlineStr">
        <is>
          <t>4/2025</t>
        </is>
      </c>
    </row>
    <row r="5317">
      <c r="A5317" t="inlineStr">
        <is>
          <t>Love Cabaret</t>
        </is>
      </c>
      <c r="B5317" t="inlineStr">
        <is>
          <t>2025-04-01</t>
        </is>
      </c>
      <c r="C5317" t="inlineStr">
        <is>
          <t>% sobre Receita Bruta</t>
        </is>
      </c>
      <c r="D5317" s="488" t="n">
        <v>-0.06</v>
      </c>
      <c r="E5317" t="inlineStr">
        <is>
          <t>4/2025</t>
        </is>
      </c>
    </row>
    <row r="5318">
      <c r="A5318" t="inlineStr">
        <is>
          <t>Love Cabaret</t>
        </is>
      </c>
      <c r="B5318" t="inlineStr">
        <is>
          <t>2025-04-01</t>
        </is>
      </c>
      <c r="C5318" t="inlineStr">
        <is>
          <t>Locação de Equipamentos</t>
        </is>
      </c>
      <c r="D5318" s="488" t="n">
        <v>-5145.46</v>
      </c>
      <c r="E5318" t="inlineStr">
        <is>
          <t>4/2025</t>
        </is>
      </c>
    </row>
    <row r="5319">
      <c r="A5319" t="inlineStr">
        <is>
          <t>Love Cabaret</t>
        </is>
      </c>
      <c r="B5319" t="inlineStr">
        <is>
          <t>2025-04-01</t>
        </is>
      </c>
      <c r="C5319" t="inlineStr">
        <is>
          <t>Locações de Equipamentos - Operacionais</t>
        </is>
      </c>
      <c r="D5319" s="488" t="n">
        <v>-4925.46</v>
      </c>
      <c r="E5319" t="inlineStr">
        <is>
          <t>4/2025</t>
        </is>
      </c>
    </row>
    <row r="5320">
      <c r="A5320" t="inlineStr">
        <is>
          <t>Love Cabaret</t>
        </is>
      </c>
      <c r="B5320" t="inlineStr">
        <is>
          <t>2025-04-01</t>
        </is>
      </c>
      <c r="C5320" t="inlineStr">
        <is>
          <t>Locação de Equipamentos - Informatica e TI</t>
        </is>
      </c>
      <c r="D5320" s="488" t="n">
        <v>-220</v>
      </c>
      <c r="E5320" t="inlineStr">
        <is>
          <t>4/2025</t>
        </is>
      </c>
    </row>
    <row r="5321">
      <c r="A5321" t="inlineStr">
        <is>
          <t>Love Cabaret</t>
        </is>
      </c>
      <c r="B5321" t="inlineStr">
        <is>
          <t>2025-04-01</t>
        </is>
      </c>
      <c r="C5321" t="inlineStr">
        <is>
          <t>Locações de Equipamentos - Comunicação e Marketing</t>
        </is>
      </c>
      <c r="D5321" s="488" t="n">
        <v>0</v>
      </c>
      <c r="E5321" t="inlineStr">
        <is>
          <t>4/2025</t>
        </is>
      </c>
    </row>
    <row r="5322">
      <c r="A5322" t="inlineStr">
        <is>
          <t>Love Cabaret</t>
        </is>
      </c>
      <c r="B5322" t="inlineStr">
        <is>
          <t>2025-04-01</t>
        </is>
      </c>
      <c r="C5322" t="inlineStr">
        <is>
          <t>Locação de Utensílios</t>
        </is>
      </c>
      <c r="D5322" s="488" t="n">
        <v>0</v>
      </c>
      <c r="E5322" t="inlineStr">
        <is>
          <t>4/2025</t>
        </is>
      </c>
    </row>
    <row r="5323">
      <c r="A5323" t="inlineStr">
        <is>
          <t>Love Cabaret</t>
        </is>
      </c>
      <c r="B5323" t="inlineStr">
        <is>
          <t>2025-04-01</t>
        </is>
      </c>
      <c r="C5323" t="inlineStr">
        <is>
          <t>% sobre Receita Bruta</t>
        </is>
      </c>
      <c r="D5323" s="488" t="n">
        <v>-0.01</v>
      </c>
      <c r="E5323" t="inlineStr">
        <is>
          <t>4/2025</t>
        </is>
      </c>
    </row>
    <row r="5324">
      <c r="A5324" t="inlineStr">
        <is>
          <t>Love Cabaret</t>
        </is>
      </c>
      <c r="B5324" t="inlineStr">
        <is>
          <t>2025-04-01</t>
        </is>
      </c>
      <c r="C5324" t="inlineStr">
        <is>
          <t>Sistema de Franquias</t>
        </is>
      </c>
      <c r="D5324" s="488" t="n">
        <v>0</v>
      </c>
      <c r="E5324" t="inlineStr">
        <is>
          <t>4/2025</t>
        </is>
      </c>
    </row>
    <row r="5325">
      <c r="A5325" t="inlineStr">
        <is>
          <t>Love Cabaret</t>
        </is>
      </c>
      <c r="B5325" t="inlineStr">
        <is>
          <t>2025-04-01</t>
        </is>
      </c>
      <c r="C5325" t="inlineStr">
        <is>
          <t>Royalties</t>
        </is>
      </c>
      <c r="D5325" s="488" t="n">
        <v>0</v>
      </c>
      <c r="E5325" t="inlineStr">
        <is>
          <t>4/2025</t>
        </is>
      </c>
    </row>
    <row r="5326">
      <c r="A5326" t="inlineStr">
        <is>
          <t>Love Cabaret</t>
        </is>
      </c>
      <c r="B5326" t="inlineStr">
        <is>
          <t>2025-04-01</t>
        </is>
      </c>
      <c r="C5326" t="inlineStr">
        <is>
          <t>Fundo de Propaganda</t>
        </is>
      </c>
      <c r="D5326" s="488" t="n">
        <v>0</v>
      </c>
      <c r="E5326" t="inlineStr">
        <is>
          <t>4/2025</t>
        </is>
      </c>
    </row>
    <row r="5327">
      <c r="A5327" t="inlineStr">
        <is>
          <t>Love Cabaret</t>
        </is>
      </c>
      <c r="B5327" t="inlineStr">
        <is>
          <t>2025-04-01</t>
        </is>
      </c>
      <c r="C5327" t="inlineStr">
        <is>
          <t>Fee Gestão FB</t>
        </is>
      </c>
      <c r="D5327" s="488" t="n">
        <v>0</v>
      </c>
      <c r="E5327" t="inlineStr">
        <is>
          <t>4/2025</t>
        </is>
      </c>
    </row>
    <row r="5328">
      <c r="A5328" t="inlineStr">
        <is>
          <t>Love Cabaret</t>
        </is>
      </c>
      <c r="B5328" t="inlineStr">
        <is>
          <t>2025-04-01</t>
        </is>
      </c>
      <c r="C5328" t="inlineStr">
        <is>
          <t>% sobre Receita Bruta</t>
        </is>
      </c>
      <c r="D5328" s="488" t="n">
        <v>0</v>
      </c>
      <c r="E5328" t="inlineStr">
        <is>
          <t>4/2025</t>
        </is>
      </c>
    </row>
    <row r="5329">
      <c r="A5329" t="inlineStr">
        <is>
          <t>Love Cabaret</t>
        </is>
      </c>
      <c r="B5329" t="inlineStr">
        <is>
          <t>2025-04-01</t>
        </is>
      </c>
      <c r="C5329" t="inlineStr">
        <is>
          <t>TOTAL - DESPESAS OPERATIVAS</t>
        </is>
      </c>
      <c r="D5329" s="488" t="n">
        <v>-291029.01</v>
      </c>
      <c r="E5329" t="inlineStr">
        <is>
          <t>4/2025</t>
        </is>
      </c>
    </row>
    <row r="5330">
      <c r="A5330" t="inlineStr">
        <is>
          <t>Love Cabaret</t>
        </is>
      </c>
      <c r="B5330" t="inlineStr">
        <is>
          <t>2025-04-01</t>
        </is>
      </c>
      <c r="C5330" t="inlineStr">
        <is>
          <t>% sobre Receita Bruta</t>
        </is>
      </c>
      <c r="D5330" s="488" t="n">
        <v>-0.5600000000000001</v>
      </c>
      <c r="E5330" t="inlineStr">
        <is>
          <t>4/2025</t>
        </is>
      </c>
    </row>
    <row r="5331">
      <c r="A5331" t="inlineStr">
        <is>
          <t>Love Cabaret</t>
        </is>
      </c>
      <c r="B5331" t="inlineStr">
        <is>
          <t>2025-04-01</t>
        </is>
      </c>
      <c r="C5331" t="inlineStr">
        <is>
          <t>EBITDA</t>
        </is>
      </c>
      <c r="D5331" s="488" t="n">
        <v>14914.54</v>
      </c>
      <c r="E5331" t="inlineStr">
        <is>
          <t>4/2025</t>
        </is>
      </c>
    </row>
    <row r="5332">
      <c r="A5332" t="inlineStr">
        <is>
          <t>Love Cabaret</t>
        </is>
      </c>
      <c r="B5332" t="inlineStr">
        <is>
          <t>2025-04-01</t>
        </is>
      </c>
      <c r="C5332" t="inlineStr">
        <is>
          <t>% sobre Receita Bruta</t>
        </is>
      </c>
      <c r="D5332" s="488" t="n">
        <v>0.03</v>
      </c>
      <c r="E5332" t="inlineStr">
        <is>
          <t>4/2025</t>
        </is>
      </c>
    </row>
    <row r="5333">
      <c r="A5333" t="inlineStr">
        <is>
          <t>Love Cabaret</t>
        </is>
      </c>
      <c r="B5333" t="inlineStr">
        <is>
          <t>2025-04-01</t>
        </is>
      </c>
      <c r="C5333" t="inlineStr">
        <is>
          <t>(-) Depreciação/Amortização</t>
        </is>
      </c>
      <c r="D5333" s="488" t="n">
        <v>0</v>
      </c>
      <c r="E5333" t="inlineStr">
        <is>
          <t>4/2025</t>
        </is>
      </c>
    </row>
    <row r="5334">
      <c r="A5334" t="inlineStr">
        <is>
          <t>Love Cabaret</t>
        </is>
      </c>
      <c r="B5334" t="inlineStr">
        <is>
          <t>2025-04-01</t>
        </is>
      </c>
      <c r="C5334" t="inlineStr">
        <is>
          <t>EBIT</t>
        </is>
      </c>
      <c r="D5334" s="488" t="n">
        <v>14914.54</v>
      </c>
      <c r="E5334" t="inlineStr">
        <is>
          <t>4/2025</t>
        </is>
      </c>
    </row>
    <row r="5335">
      <c r="A5335" t="inlineStr">
        <is>
          <t>Love Cabaret</t>
        </is>
      </c>
      <c r="B5335" t="inlineStr">
        <is>
          <t>2025-04-01</t>
        </is>
      </c>
      <c r="C5335" t="inlineStr">
        <is>
          <t>(+/-) Receitas/Despesas Financeiras</t>
        </is>
      </c>
      <c r="D5335" s="488" t="n">
        <v>2355.04</v>
      </c>
      <c r="E5335" t="inlineStr">
        <is>
          <t>4/2025</t>
        </is>
      </c>
    </row>
    <row r="5336">
      <c r="A5336" t="inlineStr">
        <is>
          <t>Love Cabaret</t>
        </is>
      </c>
      <c r="B5336" t="inlineStr">
        <is>
          <t>2025-04-01</t>
        </is>
      </c>
      <c r="C5336" t="inlineStr">
        <is>
          <t>(+) Receitas de Patrocínio</t>
        </is>
      </c>
      <c r="D5336" s="488" t="n">
        <v>0</v>
      </c>
      <c r="E5336" t="inlineStr">
        <is>
          <t>4/2025</t>
        </is>
      </c>
    </row>
    <row r="5337">
      <c r="A5337" t="inlineStr">
        <is>
          <t>Love Cabaret</t>
        </is>
      </c>
      <c r="B5337" t="inlineStr">
        <is>
          <t>2025-04-01</t>
        </is>
      </c>
      <c r="C5337" t="inlineStr">
        <is>
          <t>(-) Despesas de Patrocínio</t>
        </is>
      </c>
      <c r="D5337" s="488" t="n">
        <v>0</v>
      </c>
      <c r="E5337" t="inlineStr">
        <is>
          <t>4/2025</t>
        </is>
      </c>
    </row>
    <row r="5338">
      <c r="A5338" t="inlineStr">
        <is>
          <t>Love Cabaret</t>
        </is>
      </c>
      <c r="B5338" t="inlineStr">
        <is>
          <t>2025-04-01</t>
        </is>
      </c>
      <c r="C5338" t="inlineStr">
        <is>
          <t>Resultado Antes do IR</t>
        </is>
      </c>
      <c r="D5338" s="488" t="n">
        <v>17269.58</v>
      </c>
      <c r="E5338" t="inlineStr">
        <is>
          <t>4/2025</t>
        </is>
      </c>
    </row>
    <row r="5339">
      <c r="A5339" t="inlineStr">
        <is>
          <t>Love Cabaret</t>
        </is>
      </c>
      <c r="B5339" t="inlineStr">
        <is>
          <t>2025-04-01</t>
        </is>
      </c>
      <c r="C5339" t="inlineStr">
        <is>
          <t>(-) Impostos</t>
        </is>
      </c>
      <c r="D5339" s="488" t="n">
        <v>-13202.51</v>
      </c>
      <c r="E5339" t="inlineStr">
        <is>
          <t>4/2025</t>
        </is>
      </c>
    </row>
    <row r="5340">
      <c r="A5340" t="inlineStr">
        <is>
          <t>Love Cabaret</t>
        </is>
      </c>
      <c r="B5340" t="inlineStr">
        <is>
          <t>2025-04-01</t>
        </is>
      </c>
      <c r="C5340" t="inlineStr">
        <is>
          <t>SIMPLES</t>
        </is>
      </c>
      <c r="D5340" s="488" t="n">
        <v>0</v>
      </c>
      <c r="E5340" t="inlineStr">
        <is>
          <t>4/2025</t>
        </is>
      </c>
    </row>
    <row r="5341">
      <c r="A5341" t="inlineStr">
        <is>
          <t>Love Cabaret</t>
        </is>
      </c>
      <c r="B5341" t="inlineStr">
        <is>
          <t>2025-04-01</t>
        </is>
      </c>
      <c r="C5341" t="inlineStr">
        <is>
          <t>IRPJ</t>
        </is>
      </c>
      <c r="D5341" s="488" t="n">
        <v>-6242.76</v>
      </c>
      <c r="E5341" t="inlineStr">
        <is>
          <t>4/2025</t>
        </is>
      </c>
    </row>
    <row r="5342">
      <c r="A5342" t="inlineStr">
        <is>
          <t>Love Cabaret</t>
        </is>
      </c>
      <c r="B5342" t="inlineStr">
        <is>
          <t>2025-04-01</t>
        </is>
      </c>
      <c r="C5342" t="inlineStr">
        <is>
          <t>IRPJ 10%</t>
        </is>
      </c>
      <c r="D5342" s="488" t="n">
        <v>-1341.27</v>
      </c>
      <c r="E5342" t="inlineStr">
        <is>
          <t>4/2025</t>
        </is>
      </c>
    </row>
    <row r="5343">
      <c r="A5343" t="inlineStr">
        <is>
          <t>Love Cabaret</t>
        </is>
      </c>
      <c r="B5343" t="inlineStr">
        <is>
          <t>2025-04-01</t>
        </is>
      </c>
      <c r="C5343" t="inlineStr">
        <is>
          <t>CSLL</t>
        </is>
      </c>
      <c r="D5343" s="488" t="n">
        <v>-5618.48</v>
      </c>
      <c r="E5343" t="inlineStr">
        <is>
          <t>4/2025</t>
        </is>
      </c>
    </row>
    <row r="5344">
      <c r="A5344" t="inlineStr">
        <is>
          <t>Love Cabaret</t>
        </is>
      </c>
      <c r="B5344" t="inlineStr">
        <is>
          <t>2025-04-01</t>
        </is>
      </c>
      <c r="C5344" t="inlineStr">
        <is>
          <t>Resultado Líquido</t>
        </is>
      </c>
      <c r="D5344" s="488" t="n">
        <v>4067.07</v>
      </c>
      <c r="E5344" t="inlineStr">
        <is>
          <t>4/2025</t>
        </is>
      </c>
    </row>
    <row r="5345">
      <c r="A5345" t="inlineStr">
        <is>
          <t>Love Cabaret</t>
        </is>
      </c>
      <c r="B5345" t="inlineStr">
        <is>
          <t>2025-04-01</t>
        </is>
      </c>
      <c r="C5345" t="inlineStr">
        <is>
          <t>% sobre Receita Bruta</t>
        </is>
      </c>
      <c r="D5345" s="488" t="n">
        <v>0.01</v>
      </c>
      <c r="E5345" t="inlineStr">
        <is>
          <t>4/2025</t>
        </is>
      </c>
    </row>
    <row r="5346">
      <c r="A5346" t="inlineStr">
        <is>
          <t>Love Cabaret</t>
        </is>
      </c>
      <c r="B5346" t="inlineStr">
        <is>
          <t>2025-04-01</t>
        </is>
      </c>
      <c r="C5346" t="inlineStr">
        <is>
          <t>(-) CAPEX (Investimentos)</t>
        </is>
      </c>
      <c r="D5346" s="488" t="n">
        <v>0</v>
      </c>
      <c r="E5346" t="inlineStr">
        <is>
          <t>4/2025</t>
        </is>
      </c>
    </row>
    <row r="5347">
      <c r="A5347" t="inlineStr">
        <is>
          <t>Love Cabaret</t>
        </is>
      </c>
      <c r="B5347" t="inlineStr">
        <is>
          <t>2025-04-01</t>
        </is>
      </c>
      <c r="C5347" t="inlineStr">
        <is>
          <t>Investimento - Construção - Obra</t>
        </is>
      </c>
      <c r="D5347" s="488" t="n">
        <v>0</v>
      </c>
      <c r="E5347" t="inlineStr">
        <is>
          <t>4/2025</t>
        </is>
      </c>
    </row>
    <row r="5348">
      <c r="A5348" t="inlineStr">
        <is>
          <t>Love Cabaret</t>
        </is>
      </c>
      <c r="B5348" t="inlineStr">
        <is>
          <t>2025-04-01</t>
        </is>
      </c>
      <c r="C5348" t="inlineStr">
        <is>
          <t>Investimento - Equipamentos</t>
        </is>
      </c>
      <c r="D5348" s="488" t="n">
        <v>0</v>
      </c>
      <c r="E5348" t="inlineStr">
        <is>
          <t>4/2025</t>
        </is>
      </c>
    </row>
    <row r="5349">
      <c r="A5349" t="inlineStr">
        <is>
          <t>Love Cabaret</t>
        </is>
      </c>
      <c r="B5349" t="inlineStr">
        <is>
          <t>2025-04-01</t>
        </is>
      </c>
      <c r="C5349" t="inlineStr">
        <is>
          <t>Investimento - Utensílios</t>
        </is>
      </c>
      <c r="D5349" s="488" t="n">
        <v>0</v>
      </c>
      <c r="E5349" t="inlineStr">
        <is>
          <t>4/2025</t>
        </is>
      </c>
    </row>
    <row r="5350">
      <c r="A5350" t="inlineStr">
        <is>
          <t>Love Cabaret</t>
        </is>
      </c>
      <c r="B5350" t="inlineStr">
        <is>
          <t>2025-04-01</t>
        </is>
      </c>
      <c r="C5350" t="inlineStr">
        <is>
          <t>Investimento - Mobiliário e Decoração</t>
        </is>
      </c>
      <c r="D5350" s="488" t="n">
        <v>0</v>
      </c>
      <c r="E5350" t="inlineStr">
        <is>
          <t>4/2025</t>
        </is>
      </c>
    </row>
    <row r="5351">
      <c r="A5351" t="inlineStr">
        <is>
          <t>Love Cabaret</t>
        </is>
      </c>
      <c r="B5351" t="inlineStr">
        <is>
          <t>2025-04-01</t>
        </is>
      </c>
      <c r="C5351" t="inlineStr">
        <is>
          <t>Investimento - Projetos</t>
        </is>
      </c>
      <c r="D5351" s="488" t="n">
        <v>0</v>
      </c>
      <c r="E5351" t="inlineStr">
        <is>
          <t>4/2025</t>
        </is>
      </c>
    </row>
    <row r="5352">
      <c r="A5352" t="inlineStr">
        <is>
          <t>Love Cabaret</t>
        </is>
      </c>
      <c r="B5352" t="inlineStr">
        <is>
          <t>2025-04-01</t>
        </is>
      </c>
      <c r="C5352" t="inlineStr">
        <is>
          <t>Investimento - Paisagismo</t>
        </is>
      </c>
      <c r="D5352" s="488" t="n">
        <v>0</v>
      </c>
      <c r="E5352" t="inlineStr">
        <is>
          <t>4/2025</t>
        </is>
      </c>
    </row>
    <row r="5353">
      <c r="A5353" t="inlineStr">
        <is>
          <t>Love Cabaret</t>
        </is>
      </c>
      <c r="B5353" t="inlineStr">
        <is>
          <t>2025-04-01</t>
        </is>
      </c>
      <c r="C5353" t="inlineStr">
        <is>
          <t>Investimento - Sistemas Gerais - Implantação</t>
        </is>
      </c>
      <c r="D5353" s="488" t="n">
        <v>0</v>
      </c>
      <c r="E5353" t="inlineStr">
        <is>
          <t>4/2025</t>
        </is>
      </c>
    </row>
    <row r="5354">
      <c r="A5354" t="inlineStr">
        <is>
          <t>Love Cabaret</t>
        </is>
      </c>
      <c r="B5354" t="inlineStr">
        <is>
          <t>2025-04-01</t>
        </is>
      </c>
      <c r="C5354" t="inlineStr">
        <is>
          <t>Investimento - Marketing</t>
        </is>
      </c>
      <c r="D5354" s="488" t="n">
        <v>0</v>
      </c>
      <c r="E5354" t="inlineStr">
        <is>
          <t>4/2025</t>
        </is>
      </c>
    </row>
    <row r="5355">
      <c r="A5355" t="inlineStr">
        <is>
          <t>Love Cabaret</t>
        </is>
      </c>
      <c r="B5355" t="inlineStr">
        <is>
          <t>2025-04-01</t>
        </is>
      </c>
      <c r="C5355" t="inlineStr">
        <is>
          <t>Investimento - Uniformes</t>
        </is>
      </c>
      <c r="D5355" s="488" t="n">
        <v>0</v>
      </c>
      <c r="E5355" t="inlineStr">
        <is>
          <t>4/2025</t>
        </is>
      </c>
    </row>
    <row r="5356">
      <c r="A5356" t="inlineStr">
        <is>
          <t>Love Cabaret</t>
        </is>
      </c>
      <c r="B5356" t="inlineStr">
        <is>
          <t>2025-04-01</t>
        </is>
      </c>
      <c r="C5356" t="inlineStr">
        <is>
          <t>Investimento - Despesas pré-operacionais</t>
        </is>
      </c>
      <c r="D5356" s="488" t="n">
        <v>0</v>
      </c>
      <c r="E5356" t="inlineStr">
        <is>
          <t>4/2025</t>
        </is>
      </c>
    </row>
    <row r="5357">
      <c r="A5357" t="inlineStr">
        <is>
          <t>Love Cabaret</t>
        </is>
      </c>
      <c r="B5357" t="inlineStr">
        <is>
          <t>2025-04-01</t>
        </is>
      </c>
      <c r="C5357" t="inlineStr">
        <is>
          <t>Investimento - Taxa de Licença</t>
        </is>
      </c>
      <c r="D5357" s="488" t="n">
        <v>0</v>
      </c>
      <c r="E5357" t="inlineStr">
        <is>
          <t>4/2025</t>
        </is>
      </c>
    </row>
    <row r="5358">
      <c r="A5358" t="inlineStr">
        <is>
          <t>Love Cabaret</t>
        </is>
      </c>
      <c r="B5358" t="inlineStr">
        <is>
          <t>2025-04-01</t>
        </is>
      </c>
      <c r="C5358" t="inlineStr">
        <is>
          <t>Investimento - Outros luvas</t>
        </is>
      </c>
      <c r="D5358" s="488" t="n">
        <v>0</v>
      </c>
      <c r="E5358" t="inlineStr">
        <is>
          <t>4/2025</t>
        </is>
      </c>
    </row>
    <row r="5359">
      <c r="A5359" t="inlineStr">
        <is>
          <t>Love Cabaret</t>
        </is>
      </c>
      <c r="B5359" t="inlineStr">
        <is>
          <t>2025-04-01</t>
        </is>
      </c>
      <c r="C5359" t="inlineStr">
        <is>
          <t>Investimento - Ativos AMBEV</t>
        </is>
      </c>
      <c r="D5359" s="488" t="n">
        <v>0</v>
      </c>
      <c r="E5359" t="inlineStr">
        <is>
          <t>4/2025</t>
        </is>
      </c>
    </row>
    <row r="5360">
      <c r="A5360" t="inlineStr">
        <is>
          <t>Love Cabaret</t>
        </is>
      </c>
      <c r="B5360" t="inlineStr">
        <is>
          <t>2025-04-01</t>
        </is>
      </c>
      <c r="C5360" t="inlineStr">
        <is>
          <t>Investimento - Estrutura Chopp - Balcão</t>
        </is>
      </c>
      <c r="D5360" s="488" t="n">
        <v>0</v>
      </c>
      <c r="E5360" t="inlineStr">
        <is>
          <t>4/2025</t>
        </is>
      </c>
    </row>
    <row r="5361">
      <c r="A5361" t="inlineStr">
        <is>
          <t>Love Cabaret</t>
        </is>
      </c>
      <c r="B5361" t="inlineStr">
        <is>
          <t>2025-04-01</t>
        </is>
      </c>
      <c r="C5361" t="inlineStr">
        <is>
          <t>Investimento - Estrutura Chopp - Camara Refrigerada</t>
        </is>
      </c>
      <c r="D5361" s="488" t="n">
        <v>0</v>
      </c>
      <c r="E5361" t="inlineStr">
        <is>
          <t>4/2025</t>
        </is>
      </c>
    </row>
    <row r="5362">
      <c r="A5362" t="inlineStr">
        <is>
          <t>Love Cabaret</t>
        </is>
      </c>
      <c r="B5362" t="inlineStr">
        <is>
          <t>2025-04-01</t>
        </is>
      </c>
      <c r="C5362" t="inlineStr">
        <is>
          <t>Investimento - Estrutura Chopp - Chopeira</t>
        </is>
      </c>
      <c r="D5362" s="488" t="n">
        <v>0</v>
      </c>
      <c r="E5362" t="inlineStr">
        <is>
          <t>4/2025</t>
        </is>
      </c>
    </row>
    <row r="5363">
      <c r="A5363" t="inlineStr">
        <is>
          <t>Love Cabaret</t>
        </is>
      </c>
      <c r="B5363" t="inlineStr">
        <is>
          <t>2025-04-01</t>
        </is>
      </c>
      <c r="C5363" t="inlineStr">
        <is>
          <t>(+/-) Outras variações no fluxo de caixa</t>
        </is>
      </c>
      <c r="D5363" s="488" t="n">
        <v>-64657.26</v>
      </c>
      <c r="E5363" t="inlineStr">
        <is>
          <t>4/2025</t>
        </is>
      </c>
    </row>
    <row r="5364">
      <c r="A5364" t="inlineStr">
        <is>
          <t>Love Cabaret</t>
        </is>
      </c>
      <c r="B5364" t="inlineStr">
        <is>
          <t>2025-04-01</t>
        </is>
      </c>
      <c r="C5364" t="inlineStr">
        <is>
          <t>Remuneração Variável</t>
        </is>
      </c>
      <c r="D5364" s="488" t="n">
        <v>0</v>
      </c>
      <c r="E5364" t="inlineStr">
        <is>
          <t>4/2025</t>
        </is>
      </c>
    </row>
    <row r="5365">
      <c r="A5365" t="inlineStr">
        <is>
          <t>Love Cabaret</t>
        </is>
      </c>
      <c r="B5365" t="inlineStr">
        <is>
          <t>2025-04-01</t>
        </is>
      </c>
      <c r="C5365" t="inlineStr">
        <is>
          <t>Dividendos</t>
        </is>
      </c>
      <c r="D5365" s="488" t="n">
        <v>0</v>
      </c>
      <c r="E5365" t="inlineStr">
        <is>
          <t>4/2025</t>
        </is>
      </c>
    </row>
    <row r="5366">
      <c r="A5366" t="inlineStr">
        <is>
          <t>Love Cabaret</t>
        </is>
      </c>
      <c r="B5366" t="inlineStr">
        <is>
          <t>2025-04-01</t>
        </is>
      </c>
      <c r="C5366" t="inlineStr">
        <is>
          <t>Endividamento Geral</t>
        </is>
      </c>
      <c r="D5366" s="488" t="n">
        <v>-64657.26</v>
      </c>
      <c r="E5366" t="inlineStr">
        <is>
          <t>4/2025</t>
        </is>
      </c>
    </row>
    <row r="5367">
      <c r="A5367" t="inlineStr">
        <is>
          <t>Love Cabaret</t>
        </is>
      </c>
      <c r="B5367" t="inlineStr">
        <is>
          <t>2025-04-01</t>
        </is>
      </c>
      <c r="C5367" t="inlineStr">
        <is>
          <t>Processo Judicial</t>
        </is>
      </c>
      <c r="D5367" s="488" t="n">
        <v>0</v>
      </c>
      <c r="E5367" t="inlineStr">
        <is>
          <t>4/2025</t>
        </is>
      </c>
    </row>
    <row r="5368">
      <c r="A5368" t="inlineStr">
        <is>
          <t>Love Cabaret</t>
        </is>
      </c>
      <c r="B5368" t="inlineStr">
        <is>
          <t>2025-04-01</t>
        </is>
      </c>
      <c r="C5368" t="inlineStr">
        <is>
          <t>Processo Civil</t>
        </is>
      </c>
      <c r="D5368" s="488" t="n">
        <v>0</v>
      </c>
      <c r="E5368" t="inlineStr">
        <is>
          <t>4/2025</t>
        </is>
      </c>
    </row>
    <row r="5369">
      <c r="A5369" t="inlineStr">
        <is>
          <t>Love Cabaret</t>
        </is>
      </c>
      <c r="B5369" t="inlineStr">
        <is>
          <t>2025-04-01</t>
        </is>
      </c>
      <c r="C5369" t="inlineStr">
        <is>
          <t>Recurso Processual</t>
        </is>
      </c>
      <c r="D5369" s="488" t="n">
        <v>0</v>
      </c>
      <c r="E5369" t="inlineStr">
        <is>
          <t>4/2025</t>
        </is>
      </c>
    </row>
    <row r="5370">
      <c r="A5370" t="inlineStr">
        <is>
          <t>Love Cabaret</t>
        </is>
      </c>
      <c r="B5370" t="inlineStr">
        <is>
          <t>2025-04-01</t>
        </is>
      </c>
      <c r="C5370" t="inlineStr">
        <is>
          <t>Empréstimos Gerais</t>
        </is>
      </c>
      <c r="D5370" s="488" t="n">
        <v>0</v>
      </c>
      <c r="E5370" t="inlineStr">
        <is>
          <t>4/2025</t>
        </is>
      </c>
    </row>
    <row r="5371">
      <c r="A5371" t="inlineStr">
        <is>
          <t>Love Cabaret</t>
        </is>
      </c>
      <c r="B5371" t="inlineStr">
        <is>
          <t>2025-04-01</t>
        </is>
      </c>
      <c r="C5371" t="inlineStr">
        <is>
          <t>Total - Variações s/ Resultado Líquido</t>
        </is>
      </c>
      <c r="D5371" s="488" t="n">
        <v>-64657.26</v>
      </c>
      <c r="E5371" t="inlineStr">
        <is>
          <t>4/2025</t>
        </is>
      </c>
    </row>
    <row r="5372">
      <c r="A5372" t="inlineStr">
        <is>
          <t>Love Cabaret</t>
        </is>
      </c>
      <c r="B5372" t="inlineStr">
        <is>
          <t>2025-04-01</t>
        </is>
      </c>
      <c r="C5372" t="inlineStr">
        <is>
          <t>FCF</t>
        </is>
      </c>
      <c r="D5372" s="488" t="n">
        <v>-60590.19</v>
      </c>
      <c r="E5372" t="inlineStr">
        <is>
          <t>4/2025</t>
        </is>
      </c>
    </row>
    <row r="5373">
      <c r="A5373" t="inlineStr">
        <is>
          <t>Love Cabaret</t>
        </is>
      </c>
      <c r="B5373" t="inlineStr">
        <is>
          <t>2025-04-01</t>
        </is>
      </c>
      <c r="C5373" t="inlineStr">
        <is>
          <t>Saldo Operacional</t>
        </is>
      </c>
      <c r="D5373" s="488" t="n">
        <v>-60590.19</v>
      </c>
      <c r="E5373" t="inlineStr">
        <is>
          <t>4/2025</t>
        </is>
      </c>
    </row>
    <row r="5374">
      <c r="A5374" t="inlineStr">
        <is>
          <t>Love Cabaret</t>
        </is>
      </c>
      <c r="B5374" t="inlineStr">
        <is>
          <t>2025-05-01</t>
        </is>
      </c>
      <c r="C5374" t="inlineStr">
        <is>
          <t>FATURAMENTO BRUTO</t>
        </is>
      </c>
      <c r="D5374" s="488" t="n">
        <v>476315.06</v>
      </c>
      <c r="E5374" t="inlineStr">
        <is>
          <t>5/2025</t>
        </is>
      </c>
    </row>
    <row r="5375">
      <c r="A5375" t="inlineStr">
        <is>
          <t>Love Cabaret</t>
        </is>
      </c>
      <c r="B5375" t="inlineStr">
        <is>
          <t>2025-05-01</t>
        </is>
      </c>
      <c r="C5375" t="inlineStr">
        <is>
          <t>Alimentação</t>
        </is>
      </c>
      <c r="D5375" s="488" t="n">
        <v>73571</v>
      </c>
      <c r="E5375" t="inlineStr">
        <is>
          <t>5/2025</t>
        </is>
      </c>
    </row>
    <row r="5376">
      <c r="A5376" t="inlineStr">
        <is>
          <t>Love Cabaret</t>
        </is>
      </c>
      <c r="B5376" t="inlineStr">
        <is>
          <t>2025-05-01</t>
        </is>
      </c>
      <c r="C5376" t="inlineStr">
        <is>
          <t>Bebida</t>
        </is>
      </c>
      <c r="D5376" s="488" t="n">
        <v>198037.5</v>
      </c>
      <c r="E5376" t="inlineStr">
        <is>
          <t>5/2025</t>
        </is>
      </c>
    </row>
    <row r="5377">
      <c r="A5377" t="inlineStr">
        <is>
          <t>Love Cabaret</t>
        </is>
      </c>
      <c r="B5377" t="inlineStr">
        <is>
          <t>2025-05-01</t>
        </is>
      </c>
      <c r="C5377" t="inlineStr">
        <is>
          <t>Artístico (couvert/shows)</t>
        </is>
      </c>
      <c r="D5377" s="488" t="n">
        <v>129085</v>
      </c>
      <c r="E5377" t="inlineStr">
        <is>
          <t>5/2025</t>
        </is>
      </c>
    </row>
    <row r="5378">
      <c r="A5378" t="inlineStr">
        <is>
          <t>Love Cabaret</t>
        </is>
      </c>
      <c r="B5378" t="inlineStr">
        <is>
          <t>2025-05-01</t>
        </is>
      </c>
      <c r="C5378" t="inlineStr">
        <is>
          <t>Gifts</t>
        </is>
      </c>
      <c r="D5378" s="488" t="n">
        <v>689.7</v>
      </c>
      <c r="E5378" t="inlineStr">
        <is>
          <t>5/2025</t>
        </is>
      </c>
    </row>
    <row r="5379">
      <c r="A5379" t="inlineStr">
        <is>
          <t>Love Cabaret</t>
        </is>
      </c>
      <c r="B5379" t="inlineStr">
        <is>
          <t>2025-05-01</t>
        </is>
      </c>
      <c r="C5379" t="inlineStr">
        <is>
          <t>Serviço</t>
        </is>
      </c>
      <c r="D5379" s="488" t="n">
        <v>35268.08</v>
      </c>
      <c r="E5379" t="inlineStr">
        <is>
          <t>5/2025</t>
        </is>
      </c>
    </row>
    <row r="5380">
      <c r="A5380" t="inlineStr">
        <is>
          <t>Love Cabaret</t>
        </is>
      </c>
      <c r="B5380" t="inlineStr">
        <is>
          <t>2025-05-01</t>
        </is>
      </c>
      <c r="C5380" t="inlineStr">
        <is>
          <t>Eventos A&amp;B</t>
        </is>
      </c>
      <c r="D5380" s="488" t="n">
        <v>0</v>
      </c>
      <c r="E5380" t="inlineStr">
        <is>
          <t>5/2025</t>
        </is>
      </c>
    </row>
    <row r="5381">
      <c r="A5381" t="inlineStr">
        <is>
          <t>Love Cabaret</t>
        </is>
      </c>
      <c r="B5381" t="inlineStr">
        <is>
          <t>2025-05-01</t>
        </is>
      </c>
      <c r="C5381" t="inlineStr">
        <is>
          <t>Eventos Couvert</t>
        </is>
      </c>
      <c r="D5381" s="488" t="n">
        <v>0</v>
      </c>
      <c r="E5381" t="inlineStr">
        <is>
          <t>5/2025</t>
        </is>
      </c>
    </row>
    <row r="5382">
      <c r="A5382" t="inlineStr">
        <is>
          <t>Love Cabaret</t>
        </is>
      </c>
      <c r="B5382" t="inlineStr">
        <is>
          <t>2025-05-01</t>
        </is>
      </c>
      <c r="C5382" t="inlineStr">
        <is>
          <t>Eventos Locações</t>
        </is>
      </c>
      <c r="D5382" s="488" t="n">
        <v>4860</v>
      </c>
      <c r="E5382" t="inlineStr">
        <is>
          <t>5/2025</t>
        </is>
      </c>
    </row>
    <row r="5383">
      <c r="A5383" t="inlineStr">
        <is>
          <t>Love Cabaret</t>
        </is>
      </c>
      <c r="B5383" t="inlineStr">
        <is>
          <t>2025-05-01</t>
        </is>
      </c>
      <c r="C5383" t="inlineStr">
        <is>
          <t>Eventos Rebate Fornecedores</t>
        </is>
      </c>
      <c r="D5383" s="488" t="n">
        <v>0</v>
      </c>
      <c r="E5383" t="inlineStr">
        <is>
          <t>5/2025</t>
        </is>
      </c>
    </row>
    <row r="5384">
      <c r="A5384" t="inlineStr">
        <is>
          <t>Love Cabaret</t>
        </is>
      </c>
      <c r="B5384" t="inlineStr">
        <is>
          <t>2025-05-01</t>
        </is>
      </c>
      <c r="C5384" t="inlineStr">
        <is>
          <t>Delivery</t>
        </is>
      </c>
      <c r="D5384" s="488" t="n">
        <v>0</v>
      </c>
      <c r="E5384" t="inlineStr">
        <is>
          <t>5/2025</t>
        </is>
      </c>
    </row>
    <row r="5385">
      <c r="A5385" t="inlineStr">
        <is>
          <t>Love Cabaret</t>
        </is>
      </c>
      <c r="B5385" t="inlineStr">
        <is>
          <t>2025-05-01</t>
        </is>
      </c>
      <c r="C5385" t="inlineStr">
        <is>
          <t>Outras Receitas</t>
        </is>
      </c>
      <c r="D5385" s="488" t="n">
        <v>34803.78</v>
      </c>
      <c r="E5385" t="inlineStr">
        <is>
          <t>5/2025</t>
        </is>
      </c>
    </row>
    <row r="5386">
      <c r="A5386" t="inlineStr">
        <is>
          <t>Love Cabaret</t>
        </is>
      </c>
      <c r="B5386" t="inlineStr">
        <is>
          <t>2025-05-01</t>
        </is>
      </c>
      <c r="C5386" t="inlineStr">
        <is>
          <t>(-) Desconto sobre Venda</t>
        </is>
      </c>
      <c r="D5386" s="488" t="n">
        <v>-16354.21</v>
      </c>
      <c r="E5386" t="inlineStr">
        <is>
          <t>5/2025</t>
        </is>
      </c>
    </row>
    <row r="5387">
      <c r="A5387" t="inlineStr">
        <is>
          <t>Love Cabaret</t>
        </is>
      </c>
      <c r="B5387" t="inlineStr">
        <is>
          <t>2025-05-01</t>
        </is>
      </c>
      <c r="C5387" t="inlineStr">
        <is>
          <t>Descontos - Operação</t>
        </is>
      </c>
      <c r="D5387" s="488" t="n">
        <v>-10207.93</v>
      </c>
      <c r="E5387" t="inlineStr">
        <is>
          <t>5/2025</t>
        </is>
      </c>
    </row>
    <row r="5388">
      <c r="A5388" t="inlineStr">
        <is>
          <t>Love Cabaret</t>
        </is>
      </c>
      <c r="B5388" t="inlineStr">
        <is>
          <t>2025-05-01</t>
        </is>
      </c>
      <c r="C5388" t="inlineStr">
        <is>
          <t>Desconto - Alimentação Escritório</t>
        </is>
      </c>
      <c r="D5388" s="488" t="n">
        <v>-4045.62</v>
      </c>
      <c r="E5388" t="inlineStr">
        <is>
          <t>5/2025</t>
        </is>
      </c>
    </row>
    <row r="5389">
      <c r="A5389" t="inlineStr">
        <is>
          <t>Love Cabaret</t>
        </is>
      </c>
      <c r="B5389" t="inlineStr">
        <is>
          <t>2025-05-01</t>
        </is>
      </c>
      <c r="C5389" t="inlineStr">
        <is>
          <t>Descontos - Marketing</t>
        </is>
      </c>
      <c r="D5389" s="488" t="n">
        <v>-2100.66</v>
      </c>
      <c r="E5389" t="inlineStr">
        <is>
          <t>5/2025</t>
        </is>
      </c>
    </row>
    <row r="5390">
      <c r="A5390" t="inlineStr">
        <is>
          <t>Love Cabaret</t>
        </is>
      </c>
      <c r="B5390" t="inlineStr">
        <is>
          <t>2025-05-01</t>
        </is>
      </c>
      <c r="C5390" t="inlineStr">
        <is>
          <t>% sobre Receita Bruta</t>
        </is>
      </c>
      <c r="D5390" s="488" t="n">
        <v>-0.03</v>
      </c>
      <c r="E5390" t="inlineStr">
        <is>
          <t>5/2025</t>
        </is>
      </c>
    </row>
    <row r="5391">
      <c r="A5391" t="inlineStr">
        <is>
          <t>Love Cabaret</t>
        </is>
      </c>
      <c r="B5391" t="inlineStr">
        <is>
          <t>2025-05-01</t>
        </is>
      </c>
      <c r="C5391" t="inlineStr">
        <is>
          <t>(-) Impostos sobre Venda</t>
        </is>
      </c>
      <c r="D5391" s="488" t="n">
        <v>-26757.23</v>
      </c>
      <c r="E5391" t="inlineStr">
        <is>
          <t>5/2025</t>
        </is>
      </c>
    </row>
    <row r="5392">
      <c r="A5392" t="inlineStr">
        <is>
          <t>Love Cabaret</t>
        </is>
      </c>
      <c r="B5392" t="inlineStr">
        <is>
          <t>2025-05-01</t>
        </is>
      </c>
      <c r="C5392" t="inlineStr">
        <is>
          <t>PIS / COFINS</t>
        </is>
      </c>
      <c r="D5392" s="488" t="n">
        <v>-16788.57</v>
      </c>
      <c r="E5392" t="inlineStr">
        <is>
          <t>5/2025</t>
        </is>
      </c>
    </row>
    <row r="5393">
      <c r="A5393" t="inlineStr">
        <is>
          <t>Love Cabaret</t>
        </is>
      </c>
      <c r="B5393" t="inlineStr">
        <is>
          <t>2025-05-01</t>
        </is>
      </c>
      <c r="C5393" t="inlineStr">
        <is>
          <t>ICMS</t>
        </is>
      </c>
      <c r="D5393" s="488" t="n">
        <v>-9725.66</v>
      </c>
      <c r="E5393" t="inlineStr">
        <is>
          <t>5/2025</t>
        </is>
      </c>
    </row>
    <row r="5394">
      <c r="A5394" t="inlineStr">
        <is>
          <t>Love Cabaret</t>
        </is>
      </c>
      <c r="B5394" t="inlineStr">
        <is>
          <t>2025-05-01</t>
        </is>
      </c>
      <c r="C5394" t="inlineStr">
        <is>
          <t>ISS</t>
        </is>
      </c>
      <c r="D5394" s="488" t="n">
        <v>-243</v>
      </c>
      <c r="E5394" t="inlineStr">
        <is>
          <t>5/2025</t>
        </is>
      </c>
    </row>
    <row r="5395">
      <c r="A5395" t="inlineStr">
        <is>
          <t>Love Cabaret</t>
        </is>
      </c>
      <c r="B5395" t="inlineStr">
        <is>
          <t>2025-05-01</t>
        </is>
      </c>
      <c r="C5395" t="inlineStr">
        <is>
          <t>RECEITA LÍQUIDA</t>
        </is>
      </c>
      <c r="D5395" s="488" t="n">
        <v>433203.62</v>
      </c>
      <c r="E5395" t="inlineStr">
        <is>
          <t>5/2025</t>
        </is>
      </c>
    </row>
    <row r="5396">
      <c r="A5396" t="inlineStr">
        <is>
          <t>Love Cabaret</t>
        </is>
      </c>
      <c r="B5396" t="inlineStr">
        <is>
          <t>2025-05-01</t>
        </is>
      </c>
      <c r="C5396" t="inlineStr">
        <is>
          <t>(-) Custo Mercadoria Vendida</t>
        </is>
      </c>
      <c r="D5396" s="488" t="n">
        <v>-85499.52</v>
      </c>
      <c r="E5396" t="inlineStr">
        <is>
          <t>5/2025</t>
        </is>
      </c>
    </row>
    <row r="5397">
      <c r="A5397" t="inlineStr">
        <is>
          <t>Love Cabaret</t>
        </is>
      </c>
      <c r="B5397" t="inlineStr">
        <is>
          <t>2025-05-01</t>
        </is>
      </c>
      <c r="C5397" t="inlineStr">
        <is>
          <t>Alimentação D</t>
        </is>
      </c>
      <c r="D5397" s="488" t="n">
        <v>-31786.86</v>
      </c>
      <c r="E5397" t="inlineStr">
        <is>
          <t>5/2025</t>
        </is>
      </c>
    </row>
    <row r="5398">
      <c r="A5398" t="inlineStr">
        <is>
          <t>Love Cabaret</t>
        </is>
      </c>
      <c r="B5398" t="inlineStr">
        <is>
          <t>2025-05-01</t>
        </is>
      </c>
      <c r="C5398" t="inlineStr">
        <is>
          <t>Bebida D</t>
        </is>
      </c>
      <c r="D5398" s="488" t="n">
        <v>-53712.66</v>
      </c>
      <c r="E5398" t="inlineStr">
        <is>
          <t>5/2025</t>
        </is>
      </c>
    </row>
    <row r="5399">
      <c r="A5399" t="inlineStr">
        <is>
          <t>Love Cabaret</t>
        </is>
      </c>
      <c r="B5399" t="inlineStr">
        <is>
          <t>2025-05-01</t>
        </is>
      </c>
      <c r="C5399" t="inlineStr">
        <is>
          <t>Embalagens</t>
        </is>
      </c>
      <c r="D5399" s="488" t="n">
        <v>0</v>
      </c>
      <c r="E5399" t="inlineStr">
        <is>
          <t>5/2025</t>
        </is>
      </c>
    </row>
    <row r="5400">
      <c r="A5400" t="inlineStr">
        <is>
          <t>Love Cabaret</t>
        </is>
      </c>
      <c r="B5400" t="inlineStr">
        <is>
          <t>2025-05-01</t>
        </is>
      </c>
      <c r="C5400" t="inlineStr">
        <is>
          <t>Eventos A&amp;B</t>
        </is>
      </c>
      <c r="D5400" s="488" t="n">
        <v>0</v>
      </c>
      <c r="E5400" t="inlineStr">
        <is>
          <t>5/2025</t>
        </is>
      </c>
    </row>
    <row r="5401">
      <c r="A5401" t="inlineStr">
        <is>
          <t>Love Cabaret</t>
        </is>
      </c>
      <c r="B5401" t="inlineStr">
        <is>
          <t>2025-05-01</t>
        </is>
      </c>
      <c r="C5401" t="inlineStr">
        <is>
          <t>% sobre Receita Bruta de A&amp;B</t>
        </is>
      </c>
      <c r="D5401" s="488" t="n">
        <v>-0.31</v>
      </c>
      <c r="E5401" t="inlineStr">
        <is>
          <t>5/2025</t>
        </is>
      </c>
    </row>
    <row r="5402">
      <c r="A5402" t="inlineStr">
        <is>
          <t>Love Cabaret</t>
        </is>
      </c>
      <c r="B5402" t="inlineStr">
        <is>
          <t>2025-05-01</t>
        </is>
      </c>
      <c r="C5402" t="inlineStr">
        <is>
          <t>% sobre Receita Líquida</t>
        </is>
      </c>
      <c r="D5402" s="488" t="n">
        <v>-0.2</v>
      </c>
      <c r="E5402" t="inlineStr">
        <is>
          <t>5/2025</t>
        </is>
      </c>
    </row>
    <row r="5403">
      <c r="A5403" t="inlineStr">
        <is>
          <t>Love Cabaret</t>
        </is>
      </c>
      <c r="B5403" t="inlineStr">
        <is>
          <t>2025-05-01</t>
        </is>
      </c>
      <c r="C5403" t="inlineStr">
        <is>
          <t>(-) Custos Artístico Geral</t>
        </is>
      </c>
      <c r="D5403" s="488" t="n">
        <v>-86925.44</v>
      </c>
      <c r="E5403" t="inlineStr">
        <is>
          <t>5/2025</t>
        </is>
      </c>
    </row>
    <row r="5404">
      <c r="A5404" t="inlineStr">
        <is>
          <t>Love Cabaret</t>
        </is>
      </c>
      <c r="B5404" t="inlineStr">
        <is>
          <t>2025-05-01</t>
        </is>
      </c>
      <c r="C5404" t="inlineStr">
        <is>
          <t>Custos Artístico</t>
        </is>
      </c>
      <c r="D5404" s="488" t="n">
        <v>-55905.44</v>
      </c>
      <c r="E5404" t="inlineStr">
        <is>
          <t>5/2025</t>
        </is>
      </c>
    </row>
    <row r="5405">
      <c r="A5405" t="inlineStr">
        <is>
          <t>Love Cabaret</t>
        </is>
      </c>
      <c r="B5405" t="inlineStr">
        <is>
          <t>2025-05-01</t>
        </is>
      </c>
      <c r="C5405" t="inlineStr">
        <is>
          <t>Cachê de Músicos e Artistas</t>
        </is>
      </c>
      <c r="D5405" s="488" t="n">
        <v>-51302.8</v>
      </c>
      <c r="E5405" t="inlineStr">
        <is>
          <t>5/2025</t>
        </is>
      </c>
    </row>
    <row r="5406">
      <c r="A5406" t="inlineStr">
        <is>
          <t>Love Cabaret</t>
        </is>
      </c>
      <c r="B5406" t="inlineStr">
        <is>
          <t>2025-05-01</t>
        </is>
      </c>
      <c r="C5406" t="inlineStr">
        <is>
          <t>Alimentação e Transporte</t>
        </is>
      </c>
      <c r="D5406" s="488" t="n">
        <v>-3800.14</v>
      </c>
      <c r="E5406" t="inlineStr">
        <is>
          <t>5/2025</t>
        </is>
      </c>
    </row>
    <row r="5407">
      <c r="A5407" t="inlineStr">
        <is>
          <t>Love Cabaret</t>
        </is>
      </c>
      <c r="B5407" t="inlineStr">
        <is>
          <t>2025-05-01</t>
        </is>
      </c>
      <c r="C5407" t="inlineStr">
        <is>
          <t>Viagens e Estadias</t>
        </is>
      </c>
      <c r="D5407" s="488" t="n">
        <v>0</v>
      </c>
      <c r="E5407" t="inlineStr">
        <is>
          <t>5/2025</t>
        </is>
      </c>
    </row>
    <row r="5408">
      <c r="A5408" t="inlineStr">
        <is>
          <t>Love Cabaret</t>
        </is>
      </c>
      <c r="B5408" t="inlineStr">
        <is>
          <t>2025-05-01</t>
        </is>
      </c>
      <c r="C5408" t="inlineStr">
        <is>
          <t>Taxas e Licenças - Artístico</t>
        </is>
      </c>
      <c r="D5408" s="488" t="n">
        <v>-802.5</v>
      </c>
      <c r="E5408" t="inlineStr">
        <is>
          <t>5/2025</t>
        </is>
      </c>
    </row>
    <row r="5409">
      <c r="A5409" t="inlineStr">
        <is>
          <t>Love Cabaret</t>
        </is>
      </c>
      <c r="B5409" t="inlineStr">
        <is>
          <t>2025-05-01</t>
        </is>
      </c>
      <c r="C5409" t="inlineStr">
        <is>
          <t>MDO Terceirizada - Artístico</t>
        </is>
      </c>
      <c r="D5409" s="488" t="n">
        <v>0</v>
      </c>
      <c r="E5409" t="inlineStr">
        <is>
          <t>5/2025</t>
        </is>
      </c>
    </row>
    <row r="5410">
      <c r="A5410" t="inlineStr">
        <is>
          <t>Love Cabaret</t>
        </is>
      </c>
      <c r="B5410" t="inlineStr">
        <is>
          <t>2025-05-01</t>
        </is>
      </c>
      <c r="C5410" t="inlineStr">
        <is>
          <t>Custos Ténico de Som</t>
        </is>
      </c>
      <c r="D5410" s="488" t="n">
        <v>-31020</v>
      </c>
      <c r="E5410" t="inlineStr">
        <is>
          <t>5/2025</t>
        </is>
      </c>
    </row>
    <row r="5411">
      <c r="A5411" t="inlineStr">
        <is>
          <t>Love Cabaret</t>
        </is>
      </c>
      <c r="B5411" t="inlineStr">
        <is>
          <t>2025-05-01</t>
        </is>
      </c>
      <c r="C5411" t="inlineStr">
        <is>
          <t>Técnico de Som / Luz</t>
        </is>
      </c>
      <c r="D5411" s="488" t="n">
        <v>-25020</v>
      </c>
      <c r="E5411" t="inlineStr">
        <is>
          <t>5/2025</t>
        </is>
      </c>
    </row>
    <row r="5412">
      <c r="A5412" t="inlineStr">
        <is>
          <t>Love Cabaret</t>
        </is>
      </c>
      <c r="B5412" t="inlineStr">
        <is>
          <t>2025-05-01</t>
        </is>
      </c>
      <c r="C5412" t="inlineStr">
        <is>
          <t>Locação de Equipamentos Fixo</t>
        </is>
      </c>
      <c r="D5412" s="488" t="n">
        <v>-6000</v>
      </c>
      <c r="E5412" t="inlineStr">
        <is>
          <t>5/2025</t>
        </is>
      </c>
    </row>
    <row r="5413">
      <c r="A5413" t="inlineStr">
        <is>
          <t>Love Cabaret</t>
        </is>
      </c>
      <c r="B5413" t="inlineStr">
        <is>
          <t>2025-05-01</t>
        </is>
      </c>
      <c r="C5413" t="inlineStr">
        <is>
          <t>Locação de Equipamentos Variável</t>
        </is>
      </c>
      <c r="D5413" s="488" t="n">
        <v>0</v>
      </c>
      <c r="E5413" t="inlineStr">
        <is>
          <t>5/2025</t>
        </is>
      </c>
    </row>
    <row r="5414">
      <c r="A5414" t="inlineStr">
        <is>
          <t>Love Cabaret</t>
        </is>
      </c>
      <c r="B5414" t="inlineStr">
        <is>
          <t>2025-05-01</t>
        </is>
      </c>
      <c r="C5414" t="inlineStr">
        <is>
          <t>% sobre Receita Artístico</t>
        </is>
      </c>
      <c r="D5414" s="488" t="n">
        <v>-0.67</v>
      </c>
      <c r="E5414" t="inlineStr">
        <is>
          <t>5/2025</t>
        </is>
      </c>
    </row>
    <row r="5415">
      <c r="A5415" t="inlineStr">
        <is>
          <t>Love Cabaret</t>
        </is>
      </c>
      <c r="B5415" t="inlineStr">
        <is>
          <t>2025-05-01</t>
        </is>
      </c>
      <c r="C5415" t="inlineStr">
        <is>
          <t>% sobre Receita Bruta</t>
        </is>
      </c>
      <c r="D5415" s="488" t="n">
        <v>-0.18</v>
      </c>
      <c r="E5415" t="inlineStr">
        <is>
          <t>5/2025</t>
        </is>
      </c>
    </row>
    <row r="5416">
      <c r="A5416" t="inlineStr">
        <is>
          <t>Love Cabaret</t>
        </is>
      </c>
      <c r="B5416" t="inlineStr">
        <is>
          <t>2025-05-01</t>
        </is>
      </c>
      <c r="C5416" t="inlineStr">
        <is>
          <t>(-) Custos Eventos</t>
        </is>
      </c>
      <c r="D5416" s="488" t="n">
        <v>-5007.05</v>
      </c>
      <c r="E5416" t="inlineStr">
        <is>
          <t>5/2025</t>
        </is>
      </c>
    </row>
    <row r="5417">
      <c r="A5417" t="inlineStr">
        <is>
          <t>Love Cabaret</t>
        </is>
      </c>
      <c r="B5417" t="inlineStr">
        <is>
          <t>2025-05-01</t>
        </is>
      </c>
      <c r="C5417" t="inlineStr">
        <is>
          <t>MDO</t>
        </is>
      </c>
      <c r="D5417" s="488" t="n">
        <v>-1657.05</v>
      </c>
      <c r="E5417" t="inlineStr">
        <is>
          <t>5/2025</t>
        </is>
      </c>
    </row>
    <row r="5418">
      <c r="A5418" t="inlineStr">
        <is>
          <t>Love Cabaret</t>
        </is>
      </c>
      <c r="B5418" t="inlineStr">
        <is>
          <t>2025-05-01</t>
        </is>
      </c>
      <c r="C5418" t="inlineStr">
        <is>
          <t>MDO Terceirizada - Eventos</t>
        </is>
      </c>
      <c r="D5418" s="488" t="n">
        <v>-1600</v>
      </c>
      <c r="E5418" t="inlineStr">
        <is>
          <t>5/2025</t>
        </is>
      </c>
    </row>
    <row r="5419">
      <c r="A5419" t="inlineStr">
        <is>
          <t>Love Cabaret</t>
        </is>
      </c>
      <c r="B5419" t="inlineStr">
        <is>
          <t>2025-05-01</t>
        </is>
      </c>
      <c r="C5419" t="inlineStr">
        <is>
          <t>Comissões de Vendas - Eventos</t>
        </is>
      </c>
      <c r="D5419" s="488" t="n">
        <v>-57.05</v>
      </c>
      <c r="E5419" t="inlineStr">
        <is>
          <t>5/2025</t>
        </is>
      </c>
    </row>
    <row r="5420">
      <c r="A5420" t="inlineStr">
        <is>
          <t>Love Cabaret</t>
        </is>
      </c>
      <c r="B5420" t="inlineStr">
        <is>
          <t>2025-05-01</t>
        </is>
      </c>
      <c r="C5420" t="inlineStr">
        <is>
          <t>Serviços de Terceiros - Eventos</t>
        </is>
      </c>
      <c r="D5420" s="488" t="n">
        <v>0</v>
      </c>
      <c r="E5420" t="inlineStr">
        <is>
          <t>5/2025</t>
        </is>
      </c>
    </row>
    <row r="5421">
      <c r="A5421" t="inlineStr">
        <is>
          <t>Love Cabaret</t>
        </is>
      </c>
      <c r="B5421" t="inlineStr">
        <is>
          <t>2025-05-01</t>
        </is>
      </c>
      <c r="C5421" t="inlineStr">
        <is>
          <t>Serviços Terceirizados - Eventos</t>
        </is>
      </c>
      <c r="D5421" s="488" t="n">
        <v>0</v>
      </c>
      <c r="E5421" t="inlineStr">
        <is>
          <t>5/2025</t>
        </is>
      </c>
    </row>
    <row r="5422">
      <c r="A5422" t="inlineStr">
        <is>
          <t>Love Cabaret</t>
        </is>
      </c>
      <c r="B5422" t="inlineStr">
        <is>
          <t>2025-05-01</t>
        </is>
      </c>
      <c r="C5422" t="inlineStr">
        <is>
          <t>Serviço de Segurança - Eventos</t>
        </is>
      </c>
      <c r="D5422" s="488" t="n">
        <v>0</v>
      </c>
      <c r="E5422" t="inlineStr">
        <is>
          <t>5/2025</t>
        </is>
      </c>
    </row>
    <row r="5423">
      <c r="A5423" t="inlineStr">
        <is>
          <t>Love Cabaret</t>
        </is>
      </c>
      <c r="B5423" t="inlineStr">
        <is>
          <t>2025-05-01</t>
        </is>
      </c>
      <c r="C5423" t="inlineStr">
        <is>
          <t>Artistas e Palestrantes - Eventos</t>
        </is>
      </c>
      <c r="D5423" s="488" t="n">
        <v>0</v>
      </c>
      <c r="E5423" t="inlineStr">
        <is>
          <t>5/2025</t>
        </is>
      </c>
    </row>
    <row r="5424">
      <c r="A5424" t="inlineStr">
        <is>
          <t>Love Cabaret</t>
        </is>
      </c>
      <c r="B5424" t="inlineStr">
        <is>
          <t>2025-05-01</t>
        </is>
      </c>
      <c r="C5424" t="inlineStr">
        <is>
          <t>Decoração - Eventos</t>
        </is>
      </c>
      <c r="D5424" s="488" t="n">
        <v>0</v>
      </c>
      <c r="E5424" t="inlineStr">
        <is>
          <t>5/2025</t>
        </is>
      </c>
    </row>
    <row r="5425">
      <c r="A5425" t="inlineStr">
        <is>
          <t>Love Cabaret</t>
        </is>
      </c>
      <c r="B5425" t="inlineStr">
        <is>
          <t>2025-05-01</t>
        </is>
      </c>
      <c r="C5425" t="inlineStr">
        <is>
          <t>Material de Consumo</t>
        </is>
      </c>
      <c r="D5425" s="488" t="n">
        <v>0</v>
      </c>
      <c r="E5425" t="inlineStr">
        <is>
          <t>5/2025</t>
        </is>
      </c>
    </row>
    <row r="5426">
      <c r="A5426" t="inlineStr">
        <is>
          <t>Love Cabaret</t>
        </is>
      </c>
      <c r="B5426" t="inlineStr">
        <is>
          <t>2025-05-01</t>
        </is>
      </c>
      <c r="C5426" t="inlineStr">
        <is>
          <t>Material Descartável - Eventos</t>
        </is>
      </c>
      <c r="D5426" s="488" t="n">
        <v>0</v>
      </c>
      <c r="E5426" t="inlineStr">
        <is>
          <t>5/2025</t>
        </is>
      </c>
    </row>
    <row r="5427">
      <c r="A5427" t="inlineStr">
        <is>
          <t>Love Cabaret</t>
        </is>
      </c>
      <c r="B5427" t="inlineStr">
        <is>
          <t>2025-05-01</t>
        </is>
      </c>
      <c r="C5427" t="inlineStr">
        <is>
          <t>Brindes e Confraternizações - Eventos</t>
        </is>
      </c>
      <c r="D5427" s="488" t="n">
        <v>0</v>
      </c>
      <c r="E5427" t="inlineStr">
        <is>
          <t>5/2025</t>
        </is>
      </c>
    </row>
    <row r="5428">
      <c r="A5428" t="inlineStr">
        <is>
          <t>Love Cabaret</t>
        </is>
      </c>
      <c r="B5428" t="inlineStr">
        <is>
          <t>2025-05-01</t>
        </is>
      </c>
      <c r="C5428" t="inlineStr">
        <is>
          <t>Material de Escritório - Eventos</t>
        </is>
      </c>
      <c r="D5428" s="488" t="n">
        <v>0</v>
      </c>
      <c r="E5428" t="inlineStr">
        <is>
          <t>5/2025</t>
        </is>
      </c>
    </row>
    <row r="5429">
      <c r="A5429" t="inlineStr">
        <is>
          <t>Love Cabaret</t>
        </is>
      </c>
      <c r="B5429" t="inlineStr">
        <is>
          <t>2025-05-01</t>
        </is>
      </c>
      <c r="C5429" t="inlineStr">
        <is>
          <t>Material de Manutenção - Eventos</t>
        </is>
      </c>
      <c r="D5429" s="488" t="n">
        <v>0</v>
      </c>
      <c r="E5429" t="inlineStr">
        <is>
          <t>5/2025</t>
        </is>
      </c>
    </row>
    <row r="5430">
      <c r="A5430" t="inlineStr">
        <is>
          <t>Love Cabaret</t>
        </is>
      </c>
      <c r="B5430" t="inlineStr">
        <is>
          <t>2025-05-01</t>
        </is>
      </c>
      <c r="C5430" t="inlineStr">
        <is>
          <t>Manutenção Geral</t>
        </is>
      </c>
      <c r="D5430" s="488" t="n">
        <v>0</v>
      </c>
      <c r="E5430" t="inlineStr">
        <is>
          <t>5/2025</t>
        </is>
      </c>
    </row>
    <row r="5431">
      <c r="A5431" t="inlineStr">
        <is>
          <t>Love Cabaret</t>
        </is>
      </c>
      <c r="B5431" t="inlineStr">
        <is>
          <t>2025-05-01</t>
        </is>
      </c>
      <c r="C5431" t="inlineStr">
        <is>
          <t>Serviço de Manutenção - Estrutura - Eventos</t>
        </is>
      </c>
      <c r="D5431" s="488" t="n">
        <v>0</v>
      </c>
      <c r="E5431" t="inlineStr">
        <is>
          <t>5/2025</t>
        </is>
      </c>
    </row>
    <row r="5432">
      <c r="A5432" t="inlineStr">
        <is>
          <t>Love Cabaret</t>
        </is>
      </c>
      <c r="B5432" t="inlineStr">
        <is>
          <t>2025-05-01</t>
        </is>
      </c>
      <c r="C5432" t="inlineStr">
        <is>
          <t>Serviço de Manutenção - Equipamentos - Eventos</t>
        </is>
      </c>
      <c r="D5432" s="488" t="n">
        <v>0</v>
      </c>
      <c r="E5432" t="inlineStr">
        <is>
          <t>5/2025</t>
        </is>
      </c>
    </row>
    <row r="5433">
      <c r="A5433" t="inlineStr">
        <is>
          <t>Love Cabaret</t>
        </is>
      </c>
      <c r="B5433" t="inlineStr">
        <is>
          <t>2025-05-01</t>
        </is>
      </c>
      <c r="C5433" t="inlineStr">
        <is>
          <t>Transportes</t>
        </is>
      </c>
      <c r="D5433" s="488" t="n">
        <v>0</v>
      </c>
      <c r="E5433" t="inlineStr">
        <is>
          <t>5/2025</t>
        </is>
      </c>
    </row>
    <row r="5434">
      <c r="A5434" t="inlineStr">
        <is>
          <t>Love Cabaret</t>
        </is>
      </c>
      <c r="B5434" t="inlineStr">
        <is>
          <t>2025-05-01</t>
        </is>
      </c>
      <c r="C5434" t="inlineStr">
        <is>
          <t>Viagens e Estadias - Eventos</t>
        </is>
      </c>
      <c r="D5434" s="488" t="n">
        <v>0</v>
      </c>
      <c r="E5434" t="inlineStr">
        <is>
          <t>5/2025</t>
        </is>
      </c>
    </row>
    <row r="5435">
      <c r="A5435" t="inlineStr">
        <is>
          <t>Love Cabaret</t>
        </is>
      </c>
      <c r="B5435" t="inlineStr">
        <is>
          <t>2025-05-01</t>
        </is>
      </c>
      <c r="C5435" t="inlineStr">
        <is>
          <t>Transporte Equipe - Eventos</t>
        </is>
      </c>
      <c r="D5435" s="488" t="n">
        <v>0</v>
      </c>
      <c r="E5435" t="inlineStr">
        <is>
          <t>5/2025</t>
        </is>
      </c>
    </row>
    <row r="5436">
      <c r="A5436" t="inlineStr">
        <is>
          <t>Love Cabaret</t>
        </is>
      </c>
      <c r="B5436" t="inlineStr">
        <is>
          <t>2025-05-01</t>
        </is>
      </c>
      <c r="C5436" t="inlineStr">
        <is>
          <t>Fretes e Carretos - Eventos</t>
        </is>
      </c>
      <c r="D5436" s="488" t="n">
        <v>0</v>
      </c>
      <c r="E5436" t="inlineStr">
        <is>
          <t>5/2025</t>
        </is>
      </c>
    </row>
    <row r="5437">
      <c r="A5437" t="inlineStr">
        <is>
          <t>Love Cabaret</t>
        </is>
      </c>
      <c r="B5437" t="inlineStr">
        <is>
          <t>2025-05-01</t>
        </is>
      </c>
      <c r="C5437" t="inlineStr">
        <is>
          <t>Locações</t>
        </is>
      </c>
      <c r="D5437" s="488" t="n">
        <v>-3350</v>
      </c>
      <c r="E5437" t="inlineStr">
        <is>
          <t>5/2025</t>
        </is>
      </c>
    </row>
    <row r="5438">
      <c r="A5438" t="inlineStr">
        <is>
          <t>Love Cabaret</t>
        </is>
      </c>
      <c r="B5438" t="inlineStr">
        <is>
          <t>2025-05-01</t>
        </is>
      </c>
      <c r="C5438" t="inlineStr">
        <is>
          <t>Locação de Utensílios - Eventos</t>
        </is>
      </c>
      <c r="D5438" s="488" t="n">
        <v>0</v>
      </c>
      <c r="E5438" t="inlineStr">
        <is>
          <t>5/2025</t>
        </is>
      </c>
    </row>
    <row r="5439">
      <c r="A5439" t="inlineStr">
        <is>
          <t>Love Cabaret</t>
        </is>
      </c>
      <c r="B5439" t="inlineStr">
        <is>
          <t>2025-05-01</t>
        </is>
      </c>
      <c r="C5439" t="inlineStr">
        <is>
          <t>Locação de Equipamentos - Eventos</t>
        </is>
      </c>
      <c r="D5439" s="488" t="n">
        <v>-3350</v>
      </c>
      <c r="E5439" t="inlineStr">
        <is>
          <t>5/2025</t>
        </is>
      </c>
    </row>
    <row r="5440">
      <c r="A5440" t="inlineStr">
        <is>
          <t>Love Cabaret</t>
        </is>
      </c>
      <c r="B5440" t="inlineStr">
        <is>
          <t>2025-05-01</t>
        </is>
      </c>
      <c r="C5440" t="inlineStr">
        <is>
          <t>Locação de Mobiliário - Eventos</t>
        </is>
      </c>
      <c r="D5440" s="488" t="n">
        <v>0</v>
      </c>
      <c r="E5440" t="inlineStr">
        <is>
          <t>5/2025</t>
        </is>
      </c>
    </row>
    <row r="5441">
      <c r="A5441" t="inlineStr">
        <is>
          <t>Love Cabaret</t>
        </is>
      </c>
      <c r="B5441" t="inlineStr">
        <is>
          <t>2025-05-01</t>
        </is>
      </c>
      <c r="C5441" t="inlineStr">
        <is>
          <t>Locação de Coberturas - Eventos</t>
        </is>
      </c>
      <c r="D5441" s="488" t="n">
        <v>0</v>
      </c>
      <c r="E5441" t="inlineStr">
        <is>
          <t>5/2025</t>
        </is>
      </c>
    </row>
    <row r="5442">
      <c r="A5442" t="inlineStr">
        <is>
          <t>Love Cabaret</t>
        </is>
      </c>
      <c r="B5442" t="inlineStr">
        <is>
          <t>2025-05-01</t>
        </is>
      </c>
      <c r="C5442" t="inlineStr">
        <is>
          <t>Repasses Locação de Espaço</t>
        </is>
      </c>
      <c r="D5442" s="488" t="n">
        <v>0</v>
      </c>
      <c r="E5442" t="inlineStr">
        <is>
          <t>5/2025</t>
        </is>
      </c>
    </row>
    <row r="5443">
      <c r="A5443" t="inlineStr">
        <is>
          <t>Love Cabaret</t>
        </is>
      </c>
      <c r="B5443" t="inlineStr">
        <is>
          <t>2025-05-01</t>
        </is>
      </c>
      <c r="C5443" t="inlineStr">
        <is>
          <t>Repasse Gazit - Locação Aroo</t>
        </is>
      </c>
      <c r="D5443" s="488" t="n">
        <v>0</v>
      </c>
      <c r="E5443" t="inlineStr">
        <is>
          <t>5/2025</t>
        </is>
      </c>
    </row>
    <row r="5444">
      <c r="A5444" t="inlineStr">
        <is>
          <t>Love Cabaret</t>
        </is>
      </c>
      <c r="B5444" t="inlineStr">
        <is>
          <t>2025-05-01</t>
        </is>
      </c>
      <c r="C5444" t="inlineStr">
        <is>
          <t>Repasse Gazit - Locação Anexo Abaru</t>
        </is>
      </c>
      <c r="D5444" s="488" t="n">
        <v>0</v>
      </c>
      <c r="E5444" t="inlineStr">
        <is>
          <t>5/2025</t>
        </is>
      </c>
    </row>
    <row r="5445">
      <c r="A5445" t="inlineStr">
        <is>
          <t>Love Cabaret</t>
        </is>
      </c>
      <c r="B5445" t="inlineStr">
        <is>
          <t>2025-05-01</t>
        </is>
      </c>
      <c r="C5445" t="inlineStr">
        <is>
          <t>% sobre Receita de Eventos</t>
        </is>
      </c>
      <c r="D5445" s="488" t="n">
        <v>-1.03</v>
      </c>
      <c r="E5445" t="inlineStr">
        <is>
          <t>5/2025</t>
        </is>
      </c>
    </row>
    <row r="5446">
      <c r="A5446" t="inlineStr">
        <is>
          <t>Love Cabaret</t>
        </is>
      </c>
      <c r="B5446" t="inlineStr">
        <is>
          <t>2025-05-01</t>
        </is>
      </c>
      <c r="C5446" t="inlineStr">
        <is>
          <t>% sobre Receita Bruta</t>
        </is>
      </c>
      <c r="D5446" s="488" t="n">
        <v>-0.01</v>
      </c>
      <c r="E5446" t="inlineStr">
        <is>
          <t>5/2025</t>
        </is>
      </c>
    </row>
    <row r="5447">
      <c r="A5447" t="inlineStr">
        <is>
          <t>Love Cabaret</t>
        </is>
      </c>
      <c r="B5447" t="inlineStr">
        <is>
          <t>2025-05-01</t>
        </is>
      </c>
      <c r="C5447" t="inlineStr">
        <is>
          <t>(-) Dedução da Gorjeta</t>
        </is>
      </c>
      <c r="D5447" s="488" t="n">
        <v>-7760</v>
      </c>
      <c r="E5447" t="inlineStr">
        <is>
          <t>5/2025</t>
        </is>
      </c>
    </row>
    <row r="5448">
      <c r="A5448" t="inlineStr">
        <is>
          <t>Love Cabaret</t>
        </is>
      </c>
      <c r="B5448" t="inlineStr">
        <is>
          <t>2025-05-01</t>
        </is>
      </c>
      <c r="C5448" t="inlineStr">
        <is>
          <t>-  Comissões e Gorjeta</t>
        </is>
      </c>
      <c r="D5448" s="488" t="n">
        <v>-7760</v>
      </c>
      <c r="E5448" t="inlineStr">
        <is>
          <t>5/2025</t>
        </is>
      </c>
    </row>
    <row r="5449">
      <c r="A5449" t="inlineStr">
        <is>
          <t>Love Cabaret</t>
        </is>
      </c>
      <c r="B5449" t="inlineStr">
        <is>
          <t>2025-05-01</t>
        </is>
      </c>
      <c r="C5449" t="inlineStr">
        <is>
          <t>% sobre Receita Bruta</t>
        </is>
      </c>
      <c r="D5449" s="488" t="n">
        <v>-0.02</v>
      </c>
      <c r="E5449" t="inlineStr">
        <is>
          <t>5/2025</t>
        </is>
      </c>
    </row>
    <row r="5450">
      <c r="A5450" t="inlineStr">
        <is>
          <t>Love Cabaret</t>
        </is>
      </c>
      <c r="B5450" t="inlineStr">
        <is>
          <t>2025-05-01</t>
        </is>
      </c>
      <c r="C5450" t="inlineStr">
        <is>
          <t>(-) Deduções sobre Venda</t>
        </is>
      </c>
      <c r="D5450" s="488" t="n">
        <v>-4131.46</v>
      </c>
      <c r="E5450" t="inlineStr">
        <is>
          <t>5/2025</t>
        </is>
      </c>
    </row>
    <row r="5451">
      <c r="A5451" t="inlineStr">
        <is>
          <t>Love Cabaret</t>
        </is>
      </c>
      <c r="B5451" t="inlineStr">
        <is>
          <t>2025-05-01</t>
        </is>
      </c>
      <c r="C5451" t="inlineStr">
        <is>
          <t>Meios de pagamento</t>
        </is>
      </c>
      <c r="D5451" s="488" t="n">
        <v>-4131.46</v>
      </c>
      <c r="E5451" t="inlineStr">
        <is>
          <t>5/2025</t>
        </is>
      </c>
    </row>
    <row r="5452">
      <c r="A5452" t="inlineStr">
        <is>
          <t>Love Cabaret</t>
        </is>
      </c>
      <c r="B5452" t="inlineStr">
        <is>
          <t>2025-05-01</t>
        </is>
      </c>
      <c r="C5452" t="inlineStr">
        <is>
          <t>Meios de pagamento - Delivery</t>
        </is>
      </c>
      <c r="D5452" s="488" t="n">
        <v>0</v>
      </c>
      <c r="E5452" t="inlineStr">
        <is>
          <t>5/2025</t>
        </is>
      </c>
    </row>
    <row r="5453">
      <c r="A5453" t="inlineStr">
        <is>
          <t>Love Cabaret</t>
        </is>
      </c>
      <c r="B5453" t="inlineStr">
        <is>
          <t>2025-05-01</t>
        </is>
      </c>
      <c r="C5453" t="inlineStr">
        <is>
          <t>Inadimplência</t>
        </is>
      </c>
      <c r="D5453" s="488" t="n">
        <v>0</v>
      </c>
      <c r="E5453" t="inlineStr">
        <is>
          <t>5/2025</t>
        </is>
      </c>
    </row>
    <row r="5454">
      <c r="A5454" t="inlineStr">
        <is>
          <t>Love Cabaret</t>
        </is>
      </c>
      <c r="B5454" t="inlineStr">
        <is>
          <t>2025-05-01</t>
        </is>
      </c>
      <c r="C5454" t="inlineStr">
        <is>
          <t>Outros D</t>
        </is>
      </c>
      <c r="D5454" s="488" t="n">
        <v>0</v>
      </c>
      <c r="E5454" t="inlineStr">
        <is>
          <t>5/2025</t>
        </is>
      </c>
    </row>
    <row r="5455">
      <c r="A5455" t="inlineStr">
        <is>
          <t>Love Cabaret</t>
        </is>
      </c>
      <c r="B5455" t="inlineStr">
        <is>
          <t>2025-05-01</t>
        </is>
      </c>
      <c r="C5455" t="inlineStr">
        <is>
          <t>% sobre Receita Bruta</t>
        </is>
      </c>
      <c r="D5455" s="488" t="n">
        <v>-0.01</v>
      </c>
      <c r="E5455" t="inlineStr">
        <is>
          <t>5/2025</t>
        </is>
      </c>
    </row>
    <row r="5456">
      <c r="A5456" t="inlineStr">
        <is>
          <t>Love Cabaret</t>
        </is>
      </c>
      <c r="B5456" t="inlineStr">
        <is>
          <t>2025-05-01</t>
        </is>
      </c>
      <c r="C5456" t="inlineStr">
        <is>
          <t>MARGEM BRUTA DE CONTRIBUIÇÃO</t>
        </is>
      </c>
      <c r="D5456" s="488" t="n">
        <v>243880.15</v>
      </c>
      <c r="E5456" t="inlineStr">
        <is>
          <t>5/2025</t>
        </is>
      </c>
    </row>
    <row r="5457">
      <c r="A5457" t="inlineStr">
        <is>
          <t>Love Cabaret</t>
        </is>
      </c>
      <c r="B5457" t="inlineStr">
        <is>
          <t>2025-05-01</t>
        </is>
      </c>
      <c r="C5457" t="inlineStr">
        <is>
          <t>% sobre Receita</t>
        </is>
      </c>
      <c r="D5457" s="488" t="n">
        <v>0.51</v>
      </c>
      <c r="E5457" t="inlineStr">
        <is>
          <t>5/2025</t>
        </is>
      </c>
    </row>
    <row r="5458">
      <c r="A5458" t="inlineStr">
        <is>
          <t>Love Cabaret</t>
        </is>
      </c>
      <c r="B5458" t="inlineStr">
        <is>
          <t>2025-05-01</t>
        </is>
      </c>
      <c r="C5458" t="inlineStr">
        <is>
          <t>PESSOAL</t>
        </is>
      </c>
      <c r="D5458" s="488" t="n">
        <v>-125826.48</v>
      </c>
      <c r="E5458" t="inlineStr">
        <is>
          <t>5/2025</t>
        </is>
      </c>
    </row>
    <row r="5459">
      <c r="A5459" t="inlineStr">
        <is>
          <t>Love Cabaret</t>
        </is>
      </c>
      <c r="B5459" t="inlineStr">
        <is>
          <t>2025-05-01</t>
        </is>
      </c>
      <c r="C5459" t="inlineStr">
        <is>
          <t>PJ</t>
        </is>
      </c>
      <c r="D5459" s="488" t="n">
        <v>-32955</v>
      </c>
      <c r="E5459" t="inlineStr">
        <is>
          <t>5/2025</t>
        </is>
      </c>
    </row>
    <row r="5460">
      <c r="A5460" t="inlineStr">
        <is>
          <t>Love Cabaret</t>
        </is>
      </c>
      <c r="B5460" t="inlineStr">
        <is>
          <t>2025-05-01</t>
        </is>
      </c>
      <c r="C5460" t="inlineStr">
        <is>
          <t>- Squad</t>
        </is>
      </c>
      <c r="D5460" s="488" t="n">
        <v>-16355</v>
      </c>
      <c r="E5460" t="inlineStr">
        <is>
          <t>5/2025</t>
        </is>
      </c>
    </row>
    <row r="5461">
      <c r="A5461" t="inlineStr">
        <is>
          <t>Love Cabaret</t>
        </is>
      </c>
      <c r="B5461" t="inlineStr">
        <is>
          <t>2025-05-01</t>
        </is>
      </c>
      <c r="C5461" t="inlineStr">
        <is>
          <t>- Gerente</t>
        </is>
      </c>
      <c r="D5461" s="488" t="n">
        <v>0</v>
      </c>
      <c r="E5461" t="inlineStr">
        <is>
          <t>5/2025</t>
        </is>
      </c>
    </row>
    <row r="5462">
      <c r="A5462" t="inlineStr">
        <is>
          <t>Love Cabaret</t>
        </is>
      </c>
      <c r="B5462" t="inlineStr">
        <is>
          <t>2025-05-01</t>
        </is>
      </c>
      <c r="C5462" t="inlineStr">
        <is>
          <t>- Subgerente</t>
        </is>
      </c>
      <c r="D5462" s="488" t="n">
        <v>0</v>
      </c>
      <c r="E5462" t="inlineStr">
        <is>
          <t>5/2025</t>
        </is>
      </c>
    </row>
    <row r="5463">
      <c r="A5463" t="inlineStr">
        <is>
          <t>Love Cabaret</t>
        </is>
      </c>
      <c r="B5463" t="inlineStr">
        <is>
          <t>2025-05-01</t>
        </is>
      </c>
      <c r="C5463" t="inlineStr">
        <is>
          <t>- Coordenador</t>
        </is>
      </c>
      <c r="D5463" s="488" t="n">
        <v>-5100</v>
      </c>
      <c r="E5463" t="inlineStr">
        <is>
          <t>5/2025</t>
        </is>
      </c>
    </row>
    <row r="5464">
      <c r="A5464" t="inlineStr">
        <is>
          <t>Love Cabaret</t>
        </is>
      </c>
      <c r="B5464" t="inlineStr">
        <is>
          <t>2025-05-01</t>
        </is>
      </c>
      <c r="C5464" t="inlineStr">
        <is>
          <t>- Administrativa</t>
        </is>
      </c>
      <c r="D5464" s="488" t="n">
        <v>-3500</v>
      </c>
      <c r="E5464" t="inlineStr">
        <is>
          <t>5/2025</t>
        </is>
      </c>
    </row>
    <row r="5465">
      <c r="A5465" t="inlineStr">
        <is>
          <t>Love Cabaret</t>
        </is>
      </c>
      <c r="B5465" t="inlineStr">
        <is>
          <t>2025-05-01</t>
        </is>
      </c>
      <c r="C5465" t="inlineStr">
        <is>
          <t>- Chefe de Cozinha</t>
        </is>
      </c>
      <c r="D5465" s="488" t="n">
        <v>0</v>
      </c>
      <c r="E5465" t="inlineStr">
        <is>
          <t>5/2025</t>
        </is>
      </c>
    </row>
    <row r="5466">
      <c r="A5466" t="inlineStr">
        <is>
          <t>Love Cabaret</t>
        </is>
      </c>
      <c r="B5466" t="inlineStr">
        <is>
          <t>2025-05-01</t>
        </is>
      </c>
      <c r="C5466" t="inlineStr">
        <is>
          <t>- Chefe de Bar</t>
        </is>
      </c>
      <c r="D5466" s="488" t="n">
        <v>-8000</v>
      </c>
      <c r="E5466" t="inlineStr">
        <is>
          <t>5/2025</t>
        </is>
      </c>
    </row>
    <row r="5467">
      <c r="A5467" t="inlineStr">
        <is>
          <t>Love Cabaret</t>
        </is>
      </c>
      <c r="B5467" t="inlineStr">
        <is>
          <t>2025-05-01</t>
        </is>
      </c>
      <c r="C5467" t="inlineStr">
        <is>
          <t>- Sub Chefe de Cozinha</t>
        </is>
      </c>
      <c r="D5467" s="488" t="n">
        <v>0</v>
      </c>
      <c r="E5467" t="inlineStr">
        <is>
          <t>5/2025</t>
        </is>
      </c>
    </row>
    <row r="5468">
      <c r="A5468" t="inlineStr">
        <is>
          <t>Love Cabaret</t>
        </is>
      </c>
      <c r="B5468" t="inlineStr">
        <is>
          <t>2025-05-01</t>
        </is>
      </c>
      <c r="C5468" t="inlineStr">
        <is>
          <t>- Sub Chefe De Bar</t>
        </is>
      </c>
      <c r="D5468" s="488" t="n">
        <v>0</v>
      </c>
      <c r="E5468" t="inlineStr">
        <is>
          <t>5/2025</t>
        </is>
      </c>
    </row>
    <row r="5469">
      <c r="A5469" t="inlineStr">
        <is>
          <t>Love Cabaret</t>
        </is>
      </c>
      <c r="B5469" t="inlineStr">
        <is>
          <t>2025-05-01</t>
        </is>
      </c>
      <c r="C5469" t="inlineStr">
        <is>
          <t>- Maitre</t>
        </is>
      </c>
      <c r="D5469" s="488" t="n">
        <v>0</v>
      </c>
      <c r="E5469" t="inlineStr">
        <is>
          <t>5/2025</t>
        </is>
      </c>
    </row>
    <row r="5470">
      <c r="A5470" t="inlineStr">
        <is>
          <t>Love Cabaret</t>
        </is>
      </c>
      <c r="B5470" t="inlineStr">
        <is>
          <t>2025-05-01</t>
        </is>
      </c>
      <c r="C5470" t="inlineStr">
        <is>
          <t>- Chefe de Fila</t>
        </is>
      </c>
      <c r="D5470" s="488" t="n">
        <v>0</v>
      </c>
      <c r="E5470" t="inlineStr">
        <is>
          <t>5/2025</t>
        </is>
      </c>
    </row>
    <row r="5471">
      <c r="A5471" t="inlineStr">
        <is>
          <t>Love Cabaret</t>
        </is>
      </c>
      <c r="B5471" t="inlineStr">
        <is>
          <t>2025-05-01</t>
        </is>
      </c>
      <c r="C5471" t="inlineStr">
        <is>
          <t>- Hostess</t>
        </is>
      </c>
      <c r="D5471" s="488" t="n">
        <v>0</v>
      </c>
      <c r="E5471" t="inlineStr">
        <is>
          <t>5/2025</t>
        </is>
      </c>
    </row>
    <row r="5472">
      <c r="A5472" t="inlineStr">
        <is>
          <t>Love Cabaret</t>
        </is>
      </c>
      <c r="B5472" t="inlineStr">
        <is>
          <t>2025-05-01</t>
        </is>
      </c>
      <c r="C5472" t="inlineStr">
        <is>
          <t>MDO CLT - Salário</t>
        </is>
      </c>
      <c r="D5472" s="488" t="n">
        <v>-4247.58</v>
      </c>
      <c r="E5472" t="inlineStr">
        <is>
          <t>5/2025</t>
        </is>
      </c>
    </row>
    <row r="5473">
      <c r="A5473" t="inlineStr">
        <is>
          <t>Love Cabaret</t>
        </is>
      </c>
      <c r="B5473" t="inlineStr">
        <is>
          <t>2025-05-01</t>
        </is>
      </c>
      <c r="C5473" t="inlineStr">
        <is>
          <t>-  Maitre</t>
        </is>
      </c>
      <c r="D5473" s="488" t="n">
        <v>0</v>
      </c>
      <c r="E5473" t="inlineStr">
        <is>
          <t>5/2025</t>
        </is>
      </c>
    </row>
    <row r="5474">
      <c r="A5474" t="inlineStr">
        <is>
          <t>Love Cabaret</t>
        </is>
      </c>
      <c r="B5474" t="inlineStr">
        <is>
          <t>2025-05-01</t>
        </is>
      </c>
      <c r="C5474" t="inlineStr">
        <is>
          <t>-  Garçon III</t>
        </is>
      </c>
      <c r="D5474" s="488" t="n">
        <v>0</v>
      </c>
      <c r="E5474" t="inlineStr">
        <is>
          <t>5/2025</t>
        </is>
      </c>
    </row>
    <row r="5475">
      <c r="A5475" t="inlineStr">
        <is>
          <t>Love Cabaret</t>
        </is>
      </c>
      <c r="B5475" t="inlineStr">
        <is>
          <t>2025-05-01</t>
        </is>
      </c>
      <c r="C5475" t="inlineStr">
        <is>
          <t>-  Garçon II</t>
        </is>
      </c>
      <c r="D5475" s="488" t="n">
        <v>0</v>
      </c>
      <c r="E5475" t="inlineStr">
        <is>
          <t>5/2025</t>
        </is>
      </c>
    </row>
    <row r="5476">
      <c r="A5476" t="inlineStr">
        <is>
          <t>Love Cabaret</t>
        </is>
      </c>
      <c r="B5476" t="inlineStr">
        <is>
          <t>2025-05-01</t>
        </is>
      </c>
      <c r="C5476" t="inlineStr">
        <is>
          <t>-  Garçon I</t>
        </is>
      </c>
      <c r="D5476" s="488" t="n">
        <v>0</v>
      </c>
      <c r="E5476" t="inlineStr">
        <is>
          <t>5/2025</t>
        </is>
      </c>
    </row>
    <row r="5477">
      <c r="A5477" t="inlineStr">
        <is>
          <t>Love Cabaret</t>
        </is>
      </c>
      <c r="B5477" t="inlineStr">
        <is>
          <t>2025-05-01</t>
        </is>
      </c>
      <c r="C5477" t="inlineStr">
        <is>
          <t>-  Passador de Chopp</t>
        </is>
      </c>
      <c r="D5477" s="488" t="n">
        <v>0</v>
      </c>
      <c r="E5477" t="inlineStr">
        <is>
          <t>5/2025</t>
        </is>
      </c>
    </row>
    <row r="5478">
      <c r="A5478" t="inlineStr">
        <is>
          <t>Love Cabaret</t>
        </is>
      </c>
      <c r="B5478" t="inlineStr">
        <is>
          <t>2025-05-01</t>
        </is>
      </c>
      <c r="C5478" t="inlineStr">
        <is>
          <t>-  Cumin</t>
        </is>
      </c>
      <c r="D5478" s="488" t="n">
        <v>0</v>
      </c>
      <c r="E5478" t="inlineStr">
        <is>
          <t>5/2025</t>
        </is>
      </c>
    </row>
    <row r="5479">
      <c r="A5479" t="inlineStr">
        <is>
          <t>Love Cabaret</t>
        </is>
      </c>
      <c r="B5479" t="inlineStr">
        <is>
          <t>2025-05-01</t>
        </is>
      </c>
      <c r="C5479" t="inlineStr">
        <is>
          <t>-  Sub Chefe de Bar</t>
        </is>
      </c>
      <c r="D5479" s="488" t="n">
        <v>0</v>
      </c>
      <c r="E5479" t="inlineStr">
        <is>
          <t>5/2025</t>
        </is>
      </c>
    </row>
    <row r="5480">
      <c r="A5480" t="inlineStr">
        <is>
          <t>Love Cabaret</t>
        </is>
      </c>
      <c r="B5480" t="inlineStr">
        <is>
          <t>2025-05-01</t>
        </is>
      </c>
      <c r="C5480" t="inlineStr">
        <is>
          <t>-  Bartender III</t>
        </is>
      </c>
      <c r="D5480" s="488" t="n">
        <v>0</v>
      </c>
      <c r="E5480" t="inlineStr">
        <is>
          <t>5/2025</t>
        </is>
      </c>
    </row>
    <row r="5481">
      <c r="A5481" t="inlineStr">
        <is>
          <t>Love Cabaret</t>
        </is>
      </c>
      <c r="B5481" t="inlineStr">
        <is>
          <t>2025-05-01</t>
        </is>
      </c>
      <c r="C5481" t="inlineStr">
        <is>
          <t>-  Bartender II</t>
        </is>
      </c>
      <c r="D5481" s="488" t="n">
        <v>0</v>
      </c>
      <c r="E5481" t="inlineStr">
        <is>
          <t>5/2025</t>
        </is>
      </c>
    </row>
    <row r="5482">
      <c r="A5482" t="inlineStr">
        <is>
          <t>Love Cabaret</t>
        </is>
      </c>
      <c r="B5482" t="inlineStr">
        <is>
          <t>2025-05-01</t>
        </is>
      </c>
      <c r="C5482" t="inlineStr">
        <is>
          <t>-  Bartender I</t>
        </is>
      </c>
      <c r="D5482" s="488" t="n">
        <v>0</v>
      </c>
      <c r="E5482" t="inlineStr">
        <is>
          <t>5/2025</t>
        </is>
      </c>
    </row>
    <row r="5483">
      <c r="A5483" t="inlineStr">
        <is>
          <t>Love Cabaret</t>
        </is>
      </c>
      <c r="B5483" t="inlineStr">
        <is>
          <t>2025-05-01</t>
        </is>
      </c>
      <c r="C5483" t="inlineStr">
        <is>
          <t>-  Bar Back</t>
        </is>
      </c>
      <c r="D5483" s="488" t="n">
        <v>0</v>
      </c>
      <c r="E5483" t="inlineStr">
        <is>
          <t>5/2025</t>
        </is>
      </c>
    </row>
    <row r="5484">
      <c r="A5484" t="inlineStr">
        <is>
          <t>Love Cabaret</t>
        </is>
      </c>
      <c r="B5484" t="inlineStr">
        <is>
          <t>2025-05-01</t>
        </is>
      </c>
      <c r="C5484" t="inlineStr">
        <is>
          <t>-  Barista III</t>
        </is>
      </c>
      <c r="D5484" s="488" t="n">
        <v>0</v>
      </c>
      <c r="E5484" t="inlineStr">
        <is>
          <t>5/2025</t>
        </is>
      </c>
    </row>
    <row r="5485">
      <c r="A5485" t="inlineStr">
        <is>
          <t>Love Cabaret</t>
        </is>
      </c>
      <c r="B5485" t="inlineStr">
        <is>
          <t>2025-05-01</t>
        </is>
      </c>
      <c r="C5485" t="inlineStr">
        <is>
          <t>-  Barista II</t>
        </is>
      </c>
      <c r="D5485" s="488" t="n">
        <v>0</v>
      </c>
      <c r="E5485" t="inlineStr">
        <is>
          <t>5/2025</t>
        </is>
      </c>
    </row>
    <row r="5486">
      <c r="A5486" t="inlineStr">
        <is>
          <t>Love Cabaret</t>
        </is>
      </c>
      <c r="B5486" t="inlineStr">
        <is>
          <t>2025-05-01</t>
        </is>
      </c>
      <c r="C5486" t="inlineStr">
        <is>
          <t>-  Barista I</t>
        </is>
      </c>
      <c r="D5486" s="488" t="n">
        <v>0</v>
      </c>
      <c r="E5486" t="inlineStr">
        <is>
          <t>5/2025</t>
        </is>
      </c>
    </row>
    <row r="5487">
      <c r="A5487" t="inlineStr">
        <is>
          <t>Love Cabaret</t>
        </is>
      </c>
      <c r="B5487" t="inlineStr">
        <is>
          <t>2025-05-01</t>
        </is>
      </c>
      <c r="C5487" t="inlineStr">
        <is>
          <t>-  Chopeiro III</t>
        </is>
      </c>
      <c r="D5487" s="488" t="n">
        <v>0</v>
      </c>
      <c r="E5487" t="inlineStr">
        <is>
          <t>5/2025</t>
        </is>
      </c>
    </row>
    <row r="5488">
      <c r="A5488" t="inlineStr">
        <is>
          <t>Love Cabaret</t>
        </is>
      </c>
      <c r="B5488" t="inlineStr">
        <is>
          <t>2025-05-01</t>
        </is>
      </c>
      <c r="C5488" t="inlineStr">
        <is>
          <t>-  Chopeiro II</t>
        </is>
      </c>
      <c r="D5488" s="488" t="n">
        <v>0</v>
      </c>
      <c r="E5488" t="inlineStr">
        <is>
          <t>5/2025</t>
        </is>
      </c>
    </row>
    <row r="5489">
      <c r="A5489" t="inlineStr">
        <is>
          <t>Love Cabaret</t>
        </is>
      </c>
      <c r="B5489" t="inlineStr">
        <is>
          <t>2025-05-01</t>
        </is>
      </c>
      <c r="C5489" t="inlineStr">
        <is>
          <t>-  Chopeiro I</t>
        </is>
      </c>
      <c r="D5489" s="488" t="n">
        <v>0</v>
      </c>
      <c r="E5489" t="inlineStr">
        <is>
          <t>5/2025</t>
        </is>
      </c>
    </row>
    <row r="5490">
      <c r="A5490" t="inlineStr">
        <is>
          <t>Love Cabaret</t>
        </is>
      </c>
      <c r="B5490" t="inlineStr">
        <is>
          <t>2025-05-01</t>
        </is>
      </c>
      <c r="C5490" t="inlineStr">
        <is>
          <t>-  Sub Chefe de Cozinha</t>
        </is>
      </c>
      <c r="D5490" s="488" t="n">
        <v>0</v>
      </c>
      <c r="E5490" t="inlineStr">
        <is>
          <t>5/2025</t>
        </is>
      </c>
    </row>
    <row r="5491">
      <c r="A5491" t="inlineStr">
        <is>
          <t>Love Cabaret</t>
        </is>
      </c>
      <c r="B5491" t="inlineStr">
        <is>
          <t>2025-05-01</t>
        </is>
      </c>
      <c r="C5491" t="inlineStr">
        <is>
          <t>-  Cozinheiro Líder</t>
        </is>
      </c>
      <c r="D5491" s="488" t="n">
        <v>0</v>
      </c>
      <c r="E5491" t="inlineStr">
        <is>
          <t>5/2025</t>
        </is>
      </c>
    </row>
    <row r="5492">
      <c r="A5492" t="inlineStr">
        <is>
          <t>Love Cabaret</t>
        </is>
      </c>
      <c r="B5492" t="inlineStr">
        <is>
          <t>2025-05-01</t>
        </is>
      </c>
      <c r="C5492" t="inlineStr">
        <is>
          <t>-  Cozinheiro III</t>
        </is>
      </c>
      <c r="D5492" s="488" t="n">
        <v>0</v>
      </c>
      <c r="E5492" t="inlineStr">
        <is>
          <t>5/2025</t>
        </is>
      </c>
    </row>
    <row r="5493">
      <c r="A5493" t="inlineStr">
        <is>
          <t>Love Cabaret</t>
        </is>
      </c>
      <c r="B5493" t="inlineStr">
        <is>
          <t>2025-05-01</t>
        </is>
      </c>
      <c r="C5493" t="inlineStr">
        <is>
          <t>-  Cozinheiro II</t>
        </is>
      </c>
      <c r="D5493" s="488" t="n">
        <v>0</v>
      </c>
      <c r="E5493" t="inlineStr">
        <is>
          <t>5/2025</t>
        </is>
      </c>
    </row>
    <row r="5494">
      <c r="A5494" t="inlineStr">
        <is>
          <t>Love Cabaret</t>
        </is>
      </c>
      <c r="B5494" t="inlineStr">
        <is>
          <t>2025-05-01</t>
        </is>
      </c>
      <c r="C5494" t="inlineStr">
        <is>
          <t>-  Cozinheiro I</t>
        </is>
      </c>
      <c r="D5494" s="488" t="n">
        <v>0</v>
      </c>
      <c r="E5494" t="inlineStr">
        <is>
          <t>5/2025</t>
        </is>
      </c>
    </row>
    <row r="5495">
      <c r="A5495" t="inlineStr">
        <is>
          <t>Love Cabaret</t>
        </is>
      </c>
      <c r="B5495" t="inlineStr">
        <is>
          <t>2025-05-01</t>
        </is>
      </c>
      <c r="C5495" t="inlineStr">
        <is>
          <t>-  Ajud cozinha</t>
        </is>
      </c>
      <c r="D5495" s="488" t="n">
        <v>0</v>
      </c>
      <c r="E5495" t="inlineStr">
        <is>
          <t>5/2025</t>
        </is>
      </c>
    </row>
    <row r="5496">
      <c r="A5496" t="inlineStr">
        <is>
          <t>Love Cabaret</t>
        </is>
      </c>
      <c r="B5496" t="inlineStr">
        <is>
          <t>2025-05-01</t>
        </is>
      </c>
      <c r="C5496" t="inlineStr">
        <is>
          <t>-  Saladeiro</t>
        </is>
      </c>
      <c r="D5496" s="488" t="n">
        <v>0</v>
      </c>
      <c r="E5496" t="inlineStr">
        <is>
          <t>5/2025</t>
        </is>
      </c>
    </row>
    <row r="5497">
      <c r="A5497" t="inlineStr">
        <is>
          <t>Love Cabaret</t>
        </is>
      </c>
      <c r="B5497" t="inlineStr">
        <is>
          <t>2025-05-01</t>
        </is>
      </c>
      <c r="C5497" t="inlineStr">
        <is>
          <t>-  Pia</t>
        </is>
      </c>
      <c r="D5497" s="488" t="n">
        <v>0</v>
      </c>
      <c r="E5497" t="inlineStr">
        <is>
          <t>5/2025</t>
        </is>
      </c>
    </row>
    <row r="5498">
      <c r="A5498" t="inlineStr">
        <is>
          <t>Love Cabaret</t>
        </is>
      </c>
      <c r="B5498" t="inlineStr">
        <is>
          <t>2025-05-01</t>
        </is>
      </c>
      <c r="C5498" t="inlineStr">
        <is>
          <t>-  Sub Chefe de Confeitaria</t>
        </is>
      </c>
      <c r="D5498" s="488" t="n">
        <v>0</v>
      </c>
      <c r="E5498" t="inlineStr">
        <is>
          <t>5/2025</t>
        </is>
      </c>
    </row>
    <row r="5499">
      <c r="A5499" t="inlineStr">
        <is>
          <t>Love Cabaret</t>
        </is>
      </c>
      <c r="B5499" t="inlineStr">
        <is>
          <t>2025-05-01</t>
        </is>
      </c>
      <c r="C5499" t="inlineStr">
        <is>
          <t>-  Confeiteiro III</t>
        </is>
      </c>
      <c r="D5499" s="488" t="n">
        <v>0</v>
      </c>
      <c r="E5499" t="inlineStr">
        <is>
          <t>5/2025</t>
        </is>
      </c>
    </row>
    <row r="5500">
      <c r="A5500" t="inlineStr">
        <is>
          <t>Love Cabaret</t>
        </is>
      </c>
      <c r="B5500" t="inlineStr">
        <is>
          <t>2025-05-01</t>
        </is>
      </c>
      <c r="C5500" t="inlineStr">
        <is>
          <t>-  Confeiteiro II</t>
        </is>
      </c>
      <c r="D5500" s="488" t="n">
        <v>0</v>
      </c>
      <c r="E5500" t="inlineStr">
        <is>
          <t>5/2025</t>
        </is>
      </c>
    </row>
    <row r="5501">
      <c r="A5501" t="inlineStr">
        <is>
          <t>Love Cabaret</t>
        </is>
      </c>
      <c r="B5501" t="inlineStr">
        <is>
          <t>2025-05-01</t>
        </is>
      </c>
      <c r="C5501" t="inlineStr">
        <is>
          <t>-  Confeiteiro I</t>
        </is>
      </c>
      <c r="D5501" s="488" t="n">
        <v>0</v>
      </c>
      <c r="E5501" t="inlineStr">
        <is>
          <t>5/2025</t>
        </is>
      </c>
    </row>
    <row r="5502">
      <c r="A5502" t="inlineStr">
        <is>
          <t>Love Cabaret</t>
        </is>
      </c>
      <c r="B5502" t="inlineStr">
        <is>
          <t>2025-05-01</t>
        </is>
      </c>
      <c r="C5502" t="inlineStr">
        <is>
          <t>-  Copeiro</t>
        </is>
      </c>
      <c r="D5502" s="488" t="n">
        <v>0</v>
      </c>
      <c r="E5502" t="inlineStr">
        <is>
          <t>5/2025</t>
        </is>
      </c>
    </row>
    <row r="5503">
      <c r="A5503" t="inlineStr">
        <is>
          <t>Love Cabaret</t>
        </is>
      </c>
      <c r="B5503" t="inlineStr">
        <is>
          <t>2025-05-01</t>
        </is>
      </c>
      <c r="C5503" t="inlineStr">
        <is>
          <t>-  Pizzaiolo</t>
        </is>
      </c>
      <c r="D5503" s="488" t="n">
        <v>0</v>
      </c>
      <c r="E5503" t="inlineStr">
        <is>
          <t>5/2025</t>
        </is>
      </c>
    </row>
    <row r="5504">
      <c r="A5504" t="inlineStr">
        <is>
          <t>Love Cabaret</t>
        </is>
      </c>
      <c r="B5504" t="inlineStr">
        <is>
          <t>2025-05-01</t>
        </is>
      </c>
      <c r="C5504" t="inlineStr">
        <is>
          <t>-  Ajudante de Pizzaiolo</t>
        </is>
      </c>
      <c r="D5504" s="488" t="n">
        <v>0</v>
      </c>
      <c r="E5504" t="inlineStr">
        <is>
          <t>5/2025</t>
        </is>
      </c>
    </row>
    <row r="5505">
      <c r="A5505" t="inlineStr">
        <is>
          <t>Love Cabaret</t>
        </is>
      </c>
      <c r="B5505" t="inlineStr">
        <is>
          <t>2025-05-01</t>
        </is>
      </c>
      <c r="C5505" t="inlineStr">
        <is>
          <t>-  Boqueta</t>
        </is>
      </c>
      <c r="D5505" s="488" t="n">
        <v>0</v>
      </c>
      <c r="E5505" t="inlineStr">
        <is>
          <t>5/2025</t>
        </is>
      </c>
    </row>
    <row r="5506">
      <c r="A5506" t="inlineStr">
        <is>
          <t>Love Cabaret</t>
        </is>
      </c>
      <c r="B5506" t="inlineStr">
        <is>
          <t>2025-05-01</t>
        </is>
      </c>
      <c r="C5506" t="inlineStr">
        <is>
          <t>-  Churrasqueiro I</t>
        </is>
      </c>
      <c r="D5506" s="488" t="n">
        <v>0</v>
      </c>
      <c r="E5506" t="inlineStr">
        <is>
          <t>5/2025</t>
        </is>
      </c>
    </row>
    <row r="5507">
      <c r="A5507" t="inlineStr">
        <is>
          <t>Love Cabaret</t>
        </is>
      </c>
      <c r="B5507" t="inlineStr">
        <is>
          <t>2025-05-01</t>
        </is>
      </c>
      <c r="C5507" t="inlineStr">
        <is>
          <t>-  Churrasqueiro II</t>
        </is>
      </c>
      <c r="D5507" s="488" t="n">
        <v>0</v>
      </c>
      <c r="E5507" t="inlineStr">
        <is>
          <t>5/2025</t>
        </is>
      </c>
    </row>
    <row r="5508">
      <c r="A5508" t="inlineStr">
        <is>
          <t>Love Cabaret</t>
        </is>
      </c>
      <c r="B5508" t="inlineStr">
        <is>
          <t>2025-05-01</t>
        </is>
      </c>
      <c r="C5508" t="inlineStr">
        <is>
          <t>-  Churrasqueiro III</t>
        </is>
      </c>
      <c r="D5508" s="488" t="n">
        <v>0</v>
      </c>
      <c r="E5508" t="inlineStr">
        <is>
          <t>5/2025</t>
        </is>
      </c>
    </row>
    <row r="5509">
      <c r="A5509" t="inlineStr">
        <is>
          <t>Love Cabaret</t>
        </is>
      </c>
      <c r="B5509" t="inlineStr">
        <is>
          <t>2025-05-01</t>
        </is>
      </c>
      <c r="C5509" t="inlineStr">
        <is>
          <t>-  Ajud Limpeza</t>
        </is>
      </c>
      <c r="D5509" s="488" t="n">
        <v>0</v>
      </c>
      <c r="E5509" t="inlineStr">
        <is>
          <t>5/2025</t>
        </is>
      </c>
    </row>
    <row r="5510">
      <c r="A5510" t="inlineStr">
        <is>
          <t>Love Cabaret</t>
        </is>
      </c>
      <c r="B5510" t="inlineStr">
        <is>
          <t>2025-05-01</t>
        </is>
      </c>
      <c r="C5510" t="inlineStr">
        <is>
          <t>-  Estoquista III</t>
        </is>
      </c>
      <c r="D5510" s="488" t="n">
        <v>0</v>
      </c>
      <c r="E5510" t="inlineStr">
        <is>
          <t>5/2025</t>
        </is>
      </c>
    </row>
    <row r="5511">
      <c r="A5511" t="inlineStr">
        <is>
          <t>Love Cabaret</t>
        </is>
      </c>
      <c r="B5511" t="inlineStr">
        <is>
          <t>2025-05-01</t>
        </is>
      </c>
      <c r="C5511" t="inlineStr">
        <is>
          <t>-  Estoquista II</t>
        </is>
      </c>
      <c r="D5511" s="488" t="n">
        <v>0</v>
      </c>
      <c r="E5511" t="inlineStr">
        <is>
          <t>5/2025</t>
        </is>
      </c>
    </row>
    <row r="5512">
      <c r="A5512" t="inlineStr">
        <is>
          <t>Love Cabaret</t>
        </is>
      </c>
      <c r="B5512" t="inlineStr">
        <is>
          <t>2025-05-01</t>
        </is>
      </c>
      <c r="C5512" t="inlineStr">
        <is>
          <t>-  Estoquista I</t>
        </is>
      </c>
      <c r="D5512" s="488" t="n">
        <v>0</v>
      </c>
      <c r="E5512" t="inlineStr">
        <is>
          <t>5/2025</t>
        </is>
      </c>
    </row>
    <row r="5513">
      <c r="A5513" t="inlineStr">
        <is>
          <t>Love Cabaret</t>
        </is>
      </c>
      <c r="B5513" t="inlineStr">
        <is>
          <t>2025-05-01</t>
        </is>
      </c>
      <c r="C5513" t="inlineStr">
        <is>
          <t>-  Chefe de Manutenção</t>
        </is>
      </c>
      <c r="D5513" s="488" t="n">
        <v>0</v>
      </c>
      <c r="E5513" t="inlineStr">
        <is>
          <t>5/2025</t>
        </is>
      </c>
    </row>
    <row r="5514">
      <c r="A5514" t="inlineStr">
        <is>
          <t>Love Cabaret</t>
        </is>
      </c>
      <c r="B5514" t="inlineStr">
        <is>
          <t>2025-05-01</t>
        </is>
      </c>
      <c r="C5514" t="inlineStr">
        <is>
          <t>-  Aux. Manutenção III</t>
        </is>
      </c>
      <c r="D5514" s="488" t="n">
        <v>0</v>
      </c>
      <c r="E5514" t="inlineStr">
        <is>
          <t>5/2025</t>
        </is>
      </c>
    </row>
    <row r="5515">
      <c r="A5515" t="inlineStr">
        <is>
          <t>Love Cabaret</t>
        </is>
      </c>
      <c r="B5515" t="inlineStr">
        <is>
          <t>2025-05-01</t>
        </is>
      </c>
      <c r="C5515" t="inlineStr">
        <is>
          <t>-  Aux. Manutenção II</t>
        </is>
      </c>
      <c r="D5515" s="488" t="n">
        <v>0</v>
      </c>
      <c r="E5515" t="inlineStr">
        <is>
          <t>5/2025</t>
        </is>
      </c>
    </row>
    <row r="5516">
      <c r="A5516" t="inlineStr">
        <is>
          <t>Love Cabaret</t>
        </is>
      </c>
      <c r="B5516" t="inlineStr">
        <is>
          <t>2025-05-01</t>
        </is>
      </c>
      <c r="C5516" t="inlineStr">
        <is>
          <t>-  Aux. Manutenção I</t>
        </is>
      </c>
      <c r="D5516" s="488" t="n">
        <v>0</v>
      </c>
      <c r="E5516" t="inlineStr">
        <is>
          <t>5/2025</t>
        </is>
      </c>
    </row>
    <row r="5517">
      <c r="A5517" t="inlineStr">
        <is>
          <t>Love Cabaret</t>
        </is>
      </c>
      <c r="B5517" t="inlineStr">
        <is>
          <t>2025-05-01</t>
        </is>
      </c>
      <c r="C5517" t="inlineStr">
        <is>
          <t>-  Chefe da Portaria</t>
        </is>
      </c>
      <c r="D5517" s="488" t="n">
        <v>0</v>
      </c>
      <c r="E5517" t="inlineStr">
        <is>
          <t>5/2025</t>
        </is>
      </c>
    </row>
    <row r="5518">
      <c r="A5518" t="inlineStr">
        <is>
          <t>Love Cabaret</t>
        </is>
      </c>
      <c r="B5518" t="inlineStr">
        <is>
          <t>2025-05-01</t>
        </is>
      </c>
      <c r="C5518" t="inlineStr">
        <is>
          <t>-  Porteiro III</t>
        </is>
      </c>
      <c r="D5518" s="488" t="n">
        <v>0</v>
      </c>
      <c r="E5518" t="inlineStr">
        <is>
          <t>5/2025</t>
        </is>
      </c>
    </row>
    <row r="5519">
      <c r="A5519" t="inlineStr">
        <is>
          <t>Love Cabaret</t>
        </is>
      </c>
      <c r="B5519" t="inlineStr">
        <is>
          <t>2025-05-01</t>
        </is>
      </c>
      <c r="C5519" t="inlineStr">
        <is>
          <t>-  Porteiro II</t>
        </is>
      </c>
      <c r="D5519" s="488" t="n">
        <v>0</v>
      </c>
      <c r="E5519" t="inlineStr">
        <is>
          <t>5/2025</t>
        </is>
      </c>
    </row>
    <row r="5520">
      <c r="A5520" t="inlineStr">
        <is>
          <t>Love Cabaret</t>
        </is>
      </c>
      <c r="B5520" t="inlineStr">
        <is>
          <t>2025-05-01</t>
        </is>
      </c>
      <c r="C5520" t="inlineStr">
        <is>
          <t>-  Porteiro I</t>
        </is>
      </c>
      <c r="D5520" s="488" t="n">
        <v>0</v>
      </c>
      <c r="E5520" t="inlineStr">
        <is>
          <t>5/2025</t>
        </is>
      </c>
    </row>
    <row r="5521">
      <c r="A5521" t="inlineStr">
        <is>
          <t>Love Cabaret</t>
        </is>
      </c>
      <c r="B5521" t="inlineStr">
        <is>
          <t>2025-05-01</t>
        </is>
      </c>
      <c r="C5521" t="inlineStr">
        <is>
          <t>-  Hostess III</t>
        </is>
      </c>
      <c r="D5521" s="488" t="n">
        <v>0</v>
      </c>
      <c r="E5521" t="inlineStr">
        <is>
          <t>5/2025</t>
        </is>
      </c>
    </row>
    <row r="5522">
      <c r="A5522" t="inlineStr">
        <is>
          <t>Love Cabaret</t>
        </is>
      </c>
      <c r="B5522" t="inlineStr">
        <is>
          <t>2025-05-01</t>
        </is>
      </c>
      <c r="C5522" t="inlineStr">
        <is>
          <t>-  Hostess II</t>
        </is>
      </c>
      <c r="D5522" s="488" t="n">
        <v>0</v>
      </c>
      <c r="E5522" t="inlineStr">
        <is>
          <t>5/2025</t>
        </is>
      </c>
    </row>
    <row r="5523">
      <c r="A5523" t="inlineStr">
        <is>
          <t>Love Cabaret</t>
        </is>
      </c>
      <c r="B5523" t="inlineStr">
        <is>
          <t>2025-05-01</t>
        </is>
      </c>
      <c r="C5523" t="inlineStr">
        <is>
          <t>-  Hostess I</t>
        </is>
      </c>
      <c r="D5523" s="488" t="n">
        <v>0</v>
      </c>
      <c r="E5523" t="inlineStr">
        <is>
          <t>5/2025</t>
        </is>
      </c>
    </row>
    <row r="5524">
      <c r="A5524" t="inlineStr">
        <is>
          <t>Love Cabaret</t>
        </is>
      </c>
      <c r="B5524" t="inlineStr">
        <is>
          <t>2025-05-01</t>
        </is>
      </c>
      <c r="C5524" t="inlineStr">
        <is>
          <t>-  Chefe de Bilheteria</t>
        </is>
      </c>
      <c r="D5524" s="488" t="n">
        <v>0</v>
      </c>
      <c r="E5524" t="inlineStr">
        <is>
          <t>5/2025</t>
        </is>
      </c>
    </row>
    <row r="5525">
      <c r="A5525" t="inlineStr">
        <is>
          <t>Love Cabaret</t>
        </is>
      </c>
      <c r="B5525" t="inlineStr">
        <is>
          <t>2025-05-01</t>
        </is>
      </c>
      <c r="C5525" t="inlineStr">
        <is>
          <t>-  Bilheteiro III</t>
        </is>
      </c>
      <c r="D5525" s="488" t="n">
        <v>0</v>
      </c>
      <c r="E5525" t="inlineStr">
        <is>
          <t>5/2025</t>
        </is>
      </c>
    </row>
    <row r="5526">
      <c r="A5526" t="inlineStr">
        <is>
          <t>Love Cabaret</t>
        </is>
      </c>
      <c r="B5526" t="inlineStr">
        <is>
          <t>2025-05-01</t>
        </is>
      </c>
      <c r="C5526" t="inlineStr">
        <is>
          <t>-  Bilheteiro II</t>
        </is>
      </c>
      <c r="D5526" s="488" t="n">
        <v>0</v>
      </c>
      <c r="E5526" t="inlineStr">
        <is>
          <t>5/2025</t>
        </is>
      </c>
    </row>
    <row r="5527">
      <c r="A5527" t="inlineStr">
        <is>
          <t>Love Cabaret</t>
        </is>
      </c>
      <c r="B5527" t="inlineStr">
        <is>
          <t>2025-05-01</t>
        </is>
      </c>
      <c r="C5527" t="inlineStr">
        <is>
          <t>-  Bilheteiro I</t>
        </is>
      </c>
      <c r="D5527" s="488" t="n">
        <v>0</v>
      </c>
      <c r="E5527" t="inlineStr">
        <is>
          <t>5/2025</t>
        </is>
      </c>
    </row>
    <row r="5528">
      <c r="A5528" t="inlineStr">
        <is>
          <t>Love Cabaret</t>
        </is>
      </c>
      <c r="B5528" t="inlineStr">
        <is>
          <t>2025-05-01</t>
        </is>
      </c>
      <c r="C5528" t="inlineStr">
        <is>
          <t>-  Caixa</t>
        </is>
      </c>
      <c r="D5528" s="488" t="n">
        <v>0</v>
      </c>
      <c r="E5528" t="inlineStr">
        <is>
          <t>5/2025</t>
        </is>
      </c>
    </row>
    <row r="5529">
      <c r="A5529" t="inlineStr">
        <is>
          <t>Love Cabaret</t>
        </is>
      </c>
      <c r="B5529" t="inlineStr">
        <is>
          <t>2025-05-01</t>
        </is>
      </c>
      <c r="C5529" t="inlineStr">
        <is>
          <t>-  Operador de Delivery</t>
        </is>
      </c>
      <c r="D5529" s="488" t="n">
        <v>0</v>
      </c>
      <c r="E5529" t="inlineStr">
        <is>
          <t>5/2025</t>
        </is>
      </c>
    </row>
    <row r="5530">
      <c r="A5530" t="inlineStr">
        <is>
          <t>Love Cabaret</t>
        </is>
      </c>
      <c r="B5530" t="inlineStr">
        <is>
          <t>2025-05-01</t>
        </is>
      </c>
      <c r="C5530" t="inlineStr">
        <is>
          <t>E-Staff</t>
        </is>
      </c>
      <c r="D5530" s="488" t="n">
        <v>-67755.28999999999</v>
      </c>
      <c r="E5530" t="inlineStr">
        <is>
          <t>5/2025</t>
        </is>
      </c>
    </row>
    <row r="5531">
      <c r="A5531" t="inlineStr">
        <is>
          <t>Love Cabaret</t>
        </is>
      </c>
      <c r="B5531" t="inlineStr">
        <is>
          <t>2025-05-01</t>
        </is>
      </c>
      <c r="C5531" t="inlineStr">
        <is>
          <t>Mão de Obra Extra</t>
        </is>
      </c>
      <c r="D5531" s="488" t="n">
        <v>-67755.28999999999</v>
      </c>
      <c r="E5531" t="inlineStr">
        <is>
          <t>5/2025</t>
        </is>
      </c>
    </row>
    <row r="5532">
      <c r="A5532" t="inlineStr">
        <is>
          <t>Love Cabaret</t>
        </is>
      </c>
      <c r="B5532" t="inlineStr">
        <is>
          <t>2025-05-01</t>
        </is>
      </c>
      <c r="C5532" t="inlineStr">
        <is>
          <t>-  Gorjeta (Retenção Estaff) (+)</t>
        </is>
      </c>
      <c r="D5532" s="488" t="n">
        <v>33877.65</v>
      </c>
      <c r="E5532" t="inlineStr">
        <is>
          <t>5/2025</t>
        </is>
      </c>
    </row>
    <row r="5533">
      <c r="A5533" t="inlineStr">
        <is>
          <t>Love Cabaret</t>
        </is>
      </c>
      <c r="B5533" t="inlineStr">
        <is>
          <t>2025-05-01</t>
        </is>
      </c>
      <c r="C5533" t="inlineStr">
        <is>
          <t>Encargos e Provisões</t>
        </is>
      </c>
      <c r="D5533" s="488" t="n">
        <v>-3873.27</v>
      </c>
      <c r="E5533" t="inlineStr">
        <is>
          <t>5/2025</t>
        </is>
      </c>
    </row>
    <row r="5534">
      <c r="A5534" t="inlineStr">
        <is>
          <t>Love Cabaret</t>
        </is>
      </c>
      <c r="B5534" t="inlineStr">
        <is>
          <t>2025-05-01</t>
        </is>
      </c>
      <c r="C5534" t="inlineStr">
        <is>
          <t>-  FGTS</t>
        </is>
      </c>
      <c r="D5534" s="488" t="n">
        <v>-539.9400000000001</v>
      </c>
      <c r="E5534" t="inlineStr">
        <is>
          <t>5/2025</t>
        </is>
      </c>
    </row>
    <row r="5535">
      <c r="A5535" t="inlineStr">
        <is>
          <t>Love Cabaret</t>
        </is>
      </c>
      <c r="B5535" t="inlineStr">
        <is>
          <t>2025-05-01</t>
        </is>
      </c>
      <c r="C5535" t="inlineStr">
        <is>
          <t>-  INSS Patronal</t>
        </is>
      </c>
      <c r="D5535" s="488" t="n">
        <v>-1943.79</v>
      </c>
      <c r="E5535" t="inlineStr">
        <is>
          <t>5/2025</t>
        </is>
      </c>
    </row>
    <row r="5536">
      <c r="A5536" t="inlineStr">
        <is>
          <t>Love Cabaret</t>
        </is>
      </c>
      <c r="B5536" t="inlineStr">
        <is>
          <t>2025-05-01</t>
        </is>
      </c>
      <c r="C5536" t="inlineStr">
        <is>
          <t>-  INSS Segurados</t>
        </is>
      </c>
      <c r="D5536" s="488" t="n">
        <v>-596.73</v>
      </c>
      <c r="E5536" t="inlineStr">
        <is>
          <t>5/2025</t>
        </is>
      </c>
    </row>
    <row r="5537">
      <c r="A5537" t="inlineStr">
        <is>
          <t>Love Cabaret</t>
        </is>
      </c>
      <c r="B5537" t="inlineStr">
        <is>
          <t>2025-05-01</t>
        </is>
      </c>
      <c r="C5537" t="inlineStr">
        <is>
          <t>-  13º Salário</t>
        </is>
      </c>
      <c r="D5537" s="488" t="n">
        <v>-391.54</v>
      </c>
      <c r="E5537" t="inlineStr">
        <is>
          <t>5/2025</t>
        </is>
      </c>
    </row>
    <row r="5538">
      <c r="A5538" t="inlineStr">
        <is>
          <t>Love Cabaret</t>
        </is>
      </c>
      <c r="B5538" t="inlineStr">
        <is>
          <t>2025-05-01</t>
        </is>
      </c>
      <c r="C5538" t="inlineStr">
        <is>
          <t>-  Férias</t>
        </is>
      </c>
      <c r="D5538" s="488" t="n">
        <v>0</v>
      </c>
      <c r="E5538" t="inlineStr">
        <is>
          <t>5/2025</t>
        </is>
      </c>
    </row>
    <row r="5539">
      <c r="A5539" t="inlineStr">
        <is>
          <t>Love Cabaret</t>
        </is>
      </c>
      <c r="B5539" t="inlineStr">
        <is>
          <t>2025-05-01</t>
        </is>
      </c>
      <c r="C5539" t="inlineStr">
        <is>
          <t>-  FGTS sobre 13º Salários</t>
        </is>
      </c>
      <c r="D5539" s="488" t="n">
        <v>-47.74</v>
      </c>
      <c r="E5539" t="inlineStr">
        <is>
          <t>5/2025</t>
        </is>
      </c>
    </row>
    <row r="5540">
      <c r="A5540" t="inlineStr">
        <is>
          <t>Love Cabaret</t>
        </is>
      </c>
      <c r="B5540" t="inlineStr">
        <is>
          <t>2025-05-01</t>
        </is>
      </c>
      <c r="C5540" t="inlineStr">
        <is>
          <t>-  FGTS sobre Férias</t>
        </is>
      </c>
      <c r="D5540" s="488" t="n">
        <v>0</v>
      </c>
      <c r="E5540" t="inlineStr">
        <is>
          <t>5/2025</t>
        </is>
      </c>
    </row>
    <row r="5541">
      <c r="A5541" t="inlineStr">
        <is>
          <t>Love Cabaret</t>
        </is>
      </c>
      <c r="B5541" t="inlineStr">
        <is>
          <t>2025-05-01</t>
        </is>
      </c>
      <c r="C5541" t="inlineStr">
        <is>
          <t>-  INSS sobre 13º Salários</t>
        </is>
      </c>
      <c r="D5541" s="488" t="n">
        <v>-43.07</v>
      </c>
      <c r="E5541" t="inlineStr">
        <is>
          <t>5/2025</t>
        </is>
      </c>
    </row>
    <row r="5542">
      <c r="A5542" t="inlineStr">
        <is>
          <t>Love Cabaret</t>
        </is>
      </c>
      <c r="B5542" t="inlineStr">
        <is>
          <t>2025-05-01</t>
        </is>
      </c>
      <c r="C5542" t="inlineStr">
        <is>
          <t>-  INSS sobre Férias</t>
        </is>
      </c>
      <c r="D5542" s="488" t="n">
        <v>0</v>
      </c>
      <c r="E5542" t="inlineStr">
        <is>
          <t>5/2025</t>
        </is>
      </c>
    </row>
    <row r="5543">
      <c r="A5543" t="inlineStr">
        <is>
          <t>Love Cabaret</t>
        </is>
      </c>
      <c r="B5543" t="inlineStr">
        <is>
          <t>2025-05-01</t>
        </is>
      </c>
      <c r="C5543" t="inlineStr">
        <is>
          <t>-  Rescisão</t>
        </is>
      </c>
      <c r="D5543" s="488" t="n">
        <v>0</v>
      </c>
      <c r="E5543" t="inlineStr">
        <is>
          <t>5/2025</t>
        </is>
      </c>
    </row>
    <row r="5544">
      <c r="A5544" t="inlineStr">
        <is>
          <t>Love Cabaret</t>
        </is>
      </c>
      <c r="B5544" t="inlineStr">
        <is>
          <t>2025-05-01</t>
        </is>
      </c>
      <c r="C5544" t="inlineStr">
        <is>
          <t>-  Multa Rescisória</t>
        </is>
      </c>
      <c r="D5544" s="488" t="n">
        <v>0</v>
      </c>
      <c r="E5544" t="inlineStr">
        <is>
          <t>5/2025</t>
        </is>
      </c>
    </row>
    <row r="5545">
      <c r="A5545" t="inlineStr">
        <is>
          <t>Love Cabaret</t>
        </is>
      </c>
      <c r="B5545" t="inlineStr">
        <is>
          <t>2025-05-01</t>
        </is>
      </c>
      <c r="C5545" t="inlineStr">
        <is>
          <t>-  Ações trabalhistas</t>
        </is>
      </c>
      <c r="D5545" s="488" t="n">
        <v>0</v>
      </c>
      <c r="E5545" t="inlineStr">
        <is>
          <t>5/2025</t>
        </is>
      </c>
    </row>
    <row r="5546">
      <c r="A5546" t="inlineStr">
        <is>
          <t>Love Cabaret</t>
        </is>
      </c>
      <c r="B5546" t="inlineStr">
        <is>
          <t>2025-05-01</t>
        </is>
      </c>
      <c r="C5546" t="inlineStr">
        <is>
          <t>-  Adicional Noturno</t>
        </is>
      </c>
      <c r="D5546" s="488" t="n">
        <v>0</v>
      </c>
      <c r="E5546" t="inlineStr">
        <is>
          <t>5/2025</t>
        </is>
      </c>
    </row>
    <row r="5547">
      <c r="A5547" t="inlineStr">
        <is>
          <t>Love Cabaret</t>
        </is>
      </c>
      <c r="B5547" t="inlineStr">
        <is>
          <t>2025-05-01</t>
        </is>
      </c>
      <c r="C5547" t="inlineStr">
        <is>
          <t>-  Hora Extra</t>
        </is>
      </c>
      <c r="D5547" s="488" t="n">
        <v>-310.46</v>
      </c>
      <c r="E5547" t="inlineStr">
        <is>
          <t>5/2025</t>
        </is>
      </c>
    </row>
    <row r="5548">
      <c r="A5548" t="inlineStr">
        <is>
          <t>Love Cabaret</t>
        </is>
      </c>
      <c r="B5548" t="inlineStr">
        <is>
          <t>2025-05-01</t>
        </is>
      </c>
      <c r="C5548" t="inlineStr">
        <is>
          <t>-  Remuneração Variável</t>
        </is>
      </c>
      <c r="D5548" s="488" t="n">
        <v>0</v>
      </c>
      <c r="E5548" t="inlineStr">
        <is>
          <t>5/2025</t>
        </is>
      </c>
    </row>
    <row r="5549">
      <c r="A5549" t="inlineStr">
        <is>
          <t>Love Cabaret</t>
        </is>
      </c>
      <c r="B5549" t="inlineStr">
        <is>
          <t>2025-05-01</t>
        </is>
      </c>
      <c r="C5549" t="inlineStr">
        <is>
          <t>-  Premiação</t>
        </is>
      </c>
      <c r="D5549" s="488" t="n">
        <v>0</v>
      </c>
      <c r="E5549" t="inlineStr">
        <is>
          <t>5/2025</t>
        </is>
      </c>
    </row>
    <row r="5550">
      <c r="A5550" t="inlineStr">
        <is>
          <t>Love Cabaret</t>
        </is>
      </c>
      <c r="B5550" t="inlineStr">
        <is>
          <t>2025-05-01</t>
        </is>
      </c>
      <c r="C5550" t="inlineStr">
        <is>
          <t>Benefícios</t>
        </is>
      </c>
      <c r="D5550" s="488" t="n">
        <v>-873.63</v>
      </c>
      <c r="E5550" t="inlineStr">
        <is>
          <t>5/2025</t>
        </is>
      </c>
    </row>
    <row r="5551">
      <c r="A5551" t="inlineStr">
        <is>
          <t>Love Cabaret</t>
        </is>
      </c>
      <c r="B5551" t="inlineStr">
        <is>
          <t>2025-05-01</t>
        </is>
      </c>
      <c r="C5551" t="inlineStr">
        <is>
          <t>-  Vale-transporte</t>
        </is>
      </c>
      <c r="D5551" s="488" t="n">
        <v>-771.21</v>
      </c>
      <c r="E5551" t="inlineStr">
        <is>
          <t>5/2025</t>
        </is>
      </c>
    </row>
    <row r="5552">
      <c r="A5552" t="inlineStr">
        <is>
          <t>Love Cabaret</t>
        </is>
      </c>
      <c r="B5552" t="inlineStr">
        <is>
          <t>2025-05-01</t>
        </is>
      </c>
      <c r="C5552" t="inlineStr">
        <is>
          <t>-  Assist. Médica</t>
        </is>
      </c>
      <c r="D5552" s="488" t="n">
        <v>0</v>
      </c>
      <c r="E5552" t="inlineStr">
        <is>
          <t>5/2025</t>
        </is>
      </c>
    </row>
    <row r="5553">
      <c r="A5553" t="inlineStr">
        <is>
          <t>Love Cabaret</t>
        </is>
      </c>
      <c r="B5553" t="inlineStr">
        <is>
          <t>2025-05-01</t>
        </is>
      </c>
      <c r="C5553" t="inlineStr">
        <is>
          <t>-  Assist. Odontologica</t>
        </is>
      </c>
      <c r="D5553" s="488" t="n">
        <v>0</v>
      </c>
      <c r="E5553" t="inlineStr">
        <is>
          <t>5/2025</t>
        </is>
      </c>
    </row>
    <row r="5554">
      <c r="A5554" t="inlineStr">
        <is>
          <t>Love Cabaret</t>
        </is>
      </c>
      <c r="B5554" t="inlineStr">
        <is>
          <t>2025-05-01</t>
        </is>
      </c>
      <c r="C5554" t="inlineStr">
        <is>
          <t>-  Seguro de Vida</t>
        </is>
      </c>
      <c r="D5554" s="488" t="n">
        <v>-102.42</v>
      </c>
      <c r="E5554" t="inlineStr">
        <is>
          <t>5/2025</t>
        </is>
      </c>
    </row>
    <row r="5555">
      <c r="A5555" t="inlineStr">
        <is>
          <t>Love Cabaret</t>
        </is>
      </c>
      <c r="B5555" t="inlineStr">
        <is>
          <t>2025-05-01</t>
        </is>
      </c>
      <c r="C5555" t="inlineStr">
        <is>
          <t>-  Ajuda de Custo</t>
        </is>
      </c>
      <c r="D5555" s="488" t="n">
        <v>0</v>
      </c>
      <c r="E5555" t="inlineStr">
        <is>
          <t>5/2025</t>
        </is>
      </c>
    </row>
    <row r="5556">
      <c r="A5556" t="inlineStr">
        <is>
          <t>Love Cabaret</t>
        </is>
      </c>
      <c r="B5556" t="inlineStr">
        <is>
          <t>2025-05-01</t>
        </is>
      </c>
      <c r="C5556" t="inlineStr">
        <is>
          <t>Outros B</t>
        </is>
      </c>
      <c r="D5556" s="488" t="n">
        <v>-16121.72</v>
      </c>
      <c r="E5556" t="inlineStr">
        <is>
          <t>5/2025</t>
        </is>
      </c>
    </row>
    <row r="5557">
      <c r="A5557" t="inlineStr">
        <is>
          <t>Love Cabaret</t>
        </is>
      </c>
      <c r="B5557" t="inlineStr">
        <is>
          <t>2025-05-01</t>
        </is>
      </c>
      <c r="C5557" t="inlineStr">
        <is>
          <t>-  Uniformes Manutenção e Reposição</t>
        </is>
      </c>
      <c r="D5557" s="488" t="n">
        <v>0</v>
      </c>
      <c r="E5557" t="inlineStr">
        <is>
          <t>5/2025</t>
        </is>
      </c>
    </row>
    <row r="5558">
      <c r="A5558" t="inlineStr">
        <is>
          <t>Love Cabaret</t>
        </is>
      </c>
      <c r="B5558" t="inlineStr">
        <is>
          <t>2025-05-01</t>
        </is>
      </c>
      <c r="C5558" t="inlineStr">
        <is>
          <t>-  Exames Periódicos</t>
        </is>
      </c>
      <c r="D5558" s="488" t="n">
        <v>-303.64</v>
      </c>
      <c r="E5558" t="inlineStr">
        <is>
          <t>5/2025</t>
        </is>
      </c>
    </row>
    <row r="5559">
      <c r="A5559" t="inlineStr">
        <is>
          <t>Love Cabaret</t>
        </is>
      </c>
      <c r="B5559" t="inlineStr">
        <is>
          <t>2025-05-01</t>
        </is>
      </c>
      <c r="C5559" t="inlineStr">
        <is>
          <t>-  Diversos - Vale Combustível</t>
        </is>
      </c>
      <c r="D5559" s="488" t="n">
        <v>0</v>
      </c>
      <c r="E5559" t="inlineStr">
        <is>
          <t>5/2025</t>
        </is>
      </c>
    </row>
    <row r="5560">
      <c r="A5560" t="inlineStr">
        <is>
          <t>Love Cabaret</t>
        </is>
      </c>
      <c r="B5560" t="inlineStr">
        <is>
          <t>2025-05-01</t>
        </is>
      </c>
      <c r="C5560" t="inlineStr">
        <is>
          <t>-  Gratificações</t>
        </is>
      </c>
      <c r="D5560" s="488" t="n">
        <v>0</v>
      </c>
      <c r="E5560" t="inlineStr">
        <is>
          <t>5/2025</t>
        </is>
      </c>
    </row>
    <row r="5561">
      <c r="A5561" t="inlineStr">
        <is>
          <t>Love Cabaret</t>
        </is>
      </c>
      <c r="B5561" t="inlineStr">
        <is>
          <t>2025-05-01</t>
        </is>
      </c>
      <c r="C5561" t="inlineStr">
        <is>
          <t>-  Cursos e Treinamentos</t>
        </is>
      </c>
      <c r="D5561" s="488" t="n">
        <v>0</v>
      </c>
      <c r="E5561" t="inlineStr">
        <is>
          <t>5/2025</t>
        </is>
      </c>
    </row>
    <row r="5562">
      <c r="A5562" t="inlineStr">
        <is>
          <t>Love Cabaret</t>
        </is>
      </c>
      <c r="B5562" t="inlineStr">
        <is>
          <t>2025-05-01</t>
        </is>
      </c>
      <c r="C5562" t="inlineStr">
        <is>
          <t>-  Alimentação Funcionário</t>
        </is>
      </c>
      <c r="D5562" s="488" t="n">
        <v>-15818.08</v>
      </c>
      <c r="E5562" t="inlineStr">
        <is>
          <t>5/2025</t>
        </is>
      </c>
    </row>
    <row r="5563">
      <c r="A5563" t="inlineStr">
        <is>
          <t>Love Cabaret</t>
        </is>
      </c>
      <c r="B5563" t="inlineStr">
        <is>
          <t>2025-05-01</t>
        </is>
      </c>
      <c r="C5563" t="inlineStr">
        <is>
          <t>-  Pro Labore</t>
        </is>
      </c>
      <c r="D5563" s="488" t="n">
        <v>0</v>
      </c>
      <c r="E5563" t="inlineStr">
        <is>
          <t>5/2025</t>
        </is>
      </c>
    </row>
    <row r="5564">
      <c r="A5564" t="inlineStr">
        <is>
          <t>Love Cabaret</t>
        </is>
      </c>
      <c r="B5564" t="inlineStr">
        <is>
          <t>2025-05-01</t>
        </is>
      </c>
      <c r="C5564" t="inlineStr">
        <is>
          <t>% sobre Receita c/ Squad</t>
        </is>
      </c>
      <c r="D5564" s="488" t="n">
        <v>-0.26</v>
      </c>
      <c r="E5564" t="inlineStr">
        <is>
          <t>5/2025</t>
        </is>
      </c>
    </row>
    <row r="5565">
      <c r="A5565" t="inlineStr">
        <is>
          <t>Love Cabaret</t>
        </is>
      </c>
      <c r="B5565" t="inlineStr">
        <is>
          <t>2025-05-01</t>
        </is>
      </c>
      <c r="C5565" t="inlineStr">
        <is>
          <t>% sobre Receita s/ Squad</t>
        </is>
      </c>
      <c r="D5565" s="488" t="n">
        <v>-0.19</v>
      </c>
      <c r="E5565" t="inlineStr">
        <is>
          <t>5/2025</t>
        </is>
      </c>
    </row>
    <row r="5566">
      <c r="A5566" t="inlineStr">
        <is>
          <t>Love Cabaret</t>
        </is>
      </c>
      <c r="B5566" t="inlineStr">
        <is>
          <t>2025-05-01</t>
        </is>
      </c>
      <c r="C5566" t="inlineStr">
        <is>
          <t>Custo de Ocupação</t>
        </is>
      </c>
      <c r="D5566" s="488" t="n">
        <v>-68191.17999999999</v>
      </c>
      <c r="E5566" t="inlineStr">
        <is>
          <t>5/2025</t>
        </is>
      </c>
    </row>
    <row r="5567">
      <c r="A5567" t="inlineStr">
        <is>
          <t>Love Cabaret</t>
        </is>
      </c>
      <c r="B5567" t="inlineStr">
        <is>
          <t>2025-05-01</t>
        </is>
      </c>
      <c r="C5567" t="inlineStr">
        <is>
          <t>Aluguel de Imoveis</t>
        </is>
      </c>
      <c r="D5567" s="488" t="n">
        <v>-63269.28</v>
      </c>
      <c r="E5567" t="inlineStr">
        <is>
          <t>5/2025</t>
        </is>
      </c>
    </row>
    <row r="5568">
      <c r="A5568" t="inlineStr">
        <is>
          <t>Love Cabaret</t>
        </is>
      </c>
      <c r="B5568" t="inlineStr">
        <is>
          <t>2025-05-01</t>
        </is>
      </c>
      <c r="C5568" t="inlineStr">
        <is>
          <t>Condominio</t>
        </is>
      </c>
      <c r="D5568" s="488" t="n">
        <v>0</v>
      </c>
      <c r="E5568" t="inlineStr">
        <is>
          <t>5/2025</t>
        </is>
      </c>
    </row>
    <row r="5569">
      <c r="A5569" t="inlineStr">
        <is>
          <t>Love Cabaret</t>
        </is>
      </c>
      <c r="B5569" t="inlineStr">
        <is>
          <t>2025-05-01</t>
        </is>
      </c>
      <c r="C5569" t="inlineStr">
        <is>
          <t>IPTU</t>
        </is>
      </c>
      <c r="D5569" s="488" t="n">
        <v>-4921.9</v>
      </c>
      <c r="E5569" t="inlineStr">
        <is>
          <t>5/2025</t>
        </is>
      </c>
    </row>
    <row r="5570">
      <c r="A5570" t="inlineStr">
        <is>
          <t>Love Cabaret</t>
        </is>
      </c>
      <c r="B5570" t="inlineStr">
        <is>
          <t>2025-05-01</t>
        </is>
      </c>
      <c r="C5570" t="inlineStr">
        <is>
          <t>Fundo de Promoção</t>
        </is>
      </c>
      <c r="D5570" s="488" t="n">
        <v>0</v>
      </c>
      <c r="E5570" t="inlineStr">
        <is>
          <t>5/2025</t>
        </is>
      </c>
    </row>
    <row r="5571">
      <c r="A5571" t="inlineStr">
        <is>
          <t>Love Cabaret</t>
        </is>
      </c>
      <c r="B5571" t="inlineStr">
        <is>
          <t>2025-05-01</t>
        </is>
      </c>
      <c r="C5571" t="inlineStr">
        <is>
          <t>Seguro Patrimonial</t>
        </is>
      </c>
      <c r="D5571" s="488" t="n">
        <v>0</v>
      </c>
      <c r="E5571" t="inlineStr">
        <is>
          <t>5/2025</t>
        </is>
      </c>
    </row>
    <row r="5572">
      <c r="A5572" t="inlineStr">
        <is>
          <t>Love Cabaret</t>
        </is>
      </c>
      <c r="B5572" t="inlineStr">
        <is>
          <t>2025-05-01</t>
        </is>
      </c>
      <c r="C5572" t="inlineStr">
        <is>
          <t>Arrendamento</t>
        </is>
      </c>
      <c r="D5572" s="488" t="n">
        <v>0</v>
      </c>
      <c r="E5572" t="inlineStr">
        <is>
          <t>5/2025</t>
        </is>
      </c>
    </row>
    <row r="5573">
      <c r="A5573" t="inlineStr">
        <is>
          <t>Love Cabaret</t>
        </is>
      </c>
      <c r="B5573" t="inlineStr">
        <is>
          <t>2025-05-01</t>
        </is>
      </c>
      <c r="C5573" t="inlineStr">
        <is>
          <t>Taxas publicas administrativas - Ocupação</t>
        </is>
      </c>
      <c r="D5573" s="488" t="n">
        <v>0</v>
      </c>
      <c r="E5573" t="inlineStr">
        <is>
          <t>5/2025</t>
        </is>
      </c>
    </row>
    <row r="5574">
      <c r="A5574" t="inlineStr">
        <is>
          <t>Love Cabaret</t>
        </is>
      </c>
      <c r="B5574" t="inlineStr">
        <is>
          <t>2025-05-01</t>
        </is>
      </c>
      <c r="C5574" t="inlineStr">
        <is>
          <t>% sobre Receita Bruta</t>
        </is>
      </c>
      <c r="D5574" s="488" t="n">
        <v>-0.14</v>
      </c>
      <c r="E5574" t="inlineStr">
        <is>
          <t>5/2025</t>
        </is>
      </c>
    </row>
    <row r="5575">
      <c r="A5575" t="inlineStr">
        <is>
          <t>Love Cabaret</t>
        </is>
      </c>
      <c r="B5575" t="inlineStr">
        <is>
          <t>2025-05-01</t>
        </is>
      </c>
      <c r="C5575" t="inlineStr">
        <is>
          <t>Utilidades</t>
        </is>
      </c>
      <c r="D5575" s="488" t="n">
        <v>-29464.17</v>
      </c>
      <c r="E5575" t="inlineStr">
        <is>
          <t>5/2025</t>
        </is>
      </c>
    </row>
    <row r="5576">
      <c r="A5576" t="inlineStr">
        <is>
          <t>Love Cabaret</t>
        </is>
      </c>
      <c r="B5576" t="inlineStr">
        <is>
          <t>2025-05-01</t>
        </is>
      </c>
      <c r="C5576" t="inlineStr">
        <is>
          <t>Agua/Esgoto</t>
        </is>
      </c>
      <c r="D5576" s="488" t="n">
        <v>-153.96</v>
      </c>
      <c r="E5576" t="inlineStr">
        <is>
          <t>5/2025</t>
        </is>
      </c>
    </row>
    <row r="5577">
      <c r="A5577" t="inlineStr">
        <is>
          <t>Love Cabaret</t>
        </is>
      </c>
      <c r="B5577" t="inlineStr">
        <is>
          <t>2025-05-01</t>
        </is>
      </c>
      <c r="C5577" t="inlineStr">
        <is>
          <t>Energia Eletrica</t>
        </is>
      </c>
      <c r="D5577" s="488" t="n">
        <v>-12063.22</v>
      </c>
      <c r="E5577" t="inlineStr">
        <is>
          <t>5/2025</t>
        </is>
      </c>
    </row>
    <row r="5578">
      <c r="A5578" t="inlineStr">
        <is>
          <t>Love Cabaret</t>
        </is>
      </c>
      <c r="B5578" t="inlineStr">
        <is>
          <t>2025-05-01</t>
        </is>
      </c>
      <c r="C5578" t="inlineStr">
        <is>
          <t>Gas de Cozinha</t>
        </is>
      </c>
      <c r="D5578" s="488" t="n">
        <v>-1819.31</v>
      </c>
      <c r="E5578" t="inlineStr">
        <is>
          <t>5/2025</t>
        </is>
      </c>
    </row>
    <row r="5579">
      <c r="A5579" t="inlineStr">
        <is>
          <t>Love Cabaret</t>
        </is>
      </c>
      <c r="B5579" t="inlineStr">
        <is>
          <t>2025-05-01</t>
        </is>
      </c>
      <c r="C5579" t="inlineStr">
        <is>
          <t>Higiene e Limpeza</t>
        </is>
      </c>
      <c r="D5579" s="488" t="n">
        <v>-10091.95</v>
      </c>
      <c r="E5579" t="inlineStr">
        <is>
          <t>5/2025</t>
        </is>
      </c>
    </row>
    <row r="5580">
      <c r="A5580" t="inlineStr">
        <is>
          <t>Love Cabaret</t>
        </is>
      </c>
      <c r="B5580" t="inlineStr">
        <is>
          <t>2025-05-01</t>
        </is>
      </c>
      <c r="C5580" t="inlineStr">
        <is>
          <t>Descartaveis</t>
        </is>
      </c>
      <c r="D5580" s="488" t="n">
        <v>0</v>
      </c>
      <c r="E5580" t="inlineStr">
        <is>
          <t>5/2025</t>
        </is>
      </c>
    </row>
    <row r="5581">
      <c r="A5581" t="inlineStr">
        <is>
          <t>Love Cabaret</t>
        </is>
      </c>
      <c r="B5581" t="inlineStr">
        <is>
          <t>2025-05-01</t>
        </is>
      </c>
      <c r="C5581" t="inlineStr">
        <is>
          <t>Controle de Pragas</t>
        </is>
      </c>
      <c r="D5581" s="488" t="n">
        <v>-630</v>
      </c>
      <c r="E5581" t="inlineStr">
        <is>
          <t>5/2025</t>
        </is>
      </c>
    </row>
    <row r="5582">
      <c r="A5582" t="inlineStr">
        <is>
          <t>Love Cabaret</t>
        </is>
      </c>
      <c r="B5582" t="inlineStr">
        <is>
          <t>2025-05-01</t>
        </is>
      </c>
      <c r="C5582" t="inlineStr">
        <is>
          <t>Coleta de lixo</t>
        </is>
      </c>
      <c r="D5582" s="488" t="n">
        <v>-1524.78</v>
      </c>
      <c r="E5582" t="inlineStr">
        <is>
          <t>5/2025</t>
        </is>
      </c>
    </row>
    <row r="5583">
      <c r="A5583" t="inlineStr">
        <is>
          <t>Love Cabaret</t>
        </is>
      </c>
      <c r="B5583" t="inlineStr">
        <is>
          <t>2025-05-01</t>
        </is>
      </c>
      <c r="C5583" t="inlineStr">
        <is>
          <t>Utensilios</t>
        </is>
      </c>
      <c r="D5583" s="488" t="n">
        <v>-1515.47</v>
      </c>
      <c r="E5583" t="inlineStr">
        <is>
          <t>5/2025</t>
        </is>
      </c>
    </row>
    <row r="5584">
      <c r="A5584" t="inlineStr">
        <is>
          <t>Love Cabaret</t>
        </is>
      </c>
      <c r="B5584" t="inlineStr">
        <is>
          <t>2025-05-01</t>
        </is>
      </c>
      <c r="C5584" t="inlineStr">
        <is>
          <t>Serviços Graficos</t>
        </is>
      </c>
      <c r="D5584" s="488" t="n">
        <v>-208.28</v>
      </c>
      <c r="E5584" t="inlineStr">
        <is>
          <t>5/2025</t>
        </is>
      </c>
    </row>
    <row r="5585">
      <c r="A5585" t="inlineStr">
        <is>
          <t>Love Cabaret</t>
        </is>
      </c>
      <c r="B5585" t="inlineStr">
        <is>
          <t>2025-05-01</t>
        </is>
      </c>
      <c r="C5585" t="inlineStr">
        <is>
          <t>Custas Cartório</t>
        </is>
      </c>
      <c r="D5585" s="488" t="n">
        <v>0</v>
      </c>
      <c r="E5585" t="inlineStr">
        <is>
          <t>5/2025</t>
        </is>
      </c>
    </row>
    <row r="5586">
      <c r="A5586" t="inlineStr">
        <is>
          <t>Love Cabaret</t>
        </is>
      </c>
      <c r="B5586" t="inlineStr">
        <is>
          <t>2025-05-01</t>
        </is>
      </c>
      <c r="C5586" t="inlineStr">
        <is>
          <t>Material de Escritorio</t>
        </is>
      </c>
      <c r="D5586" s="488" t="n">
        <v>-59.2</v>
      </c>
      <c r="E5586" t="inlineStr">
        <is>
          <t>5/2025</t>
        </is>
      </c>
    </row>
    <row r="5587">
      <c r="A5587" t="inlineStr">
        <is>
          <t>Love Cabaret</t>
        </is>
      </c>
      <c r="B5587" t="inlineStr">
        <is>
          <t>2025-05-01</t>
        </is>
      </c>
      <c r="C5587" t="inlineStr">
        <is>
          <t>Serviços de Limpeza</t>
        </is>
      </c>
      <c r="D5587" s="488" t="n">
        <v>-1200</v>
      </c>
      <c r="E5587" t="inlineStr">
        <is>
          <t>5/2025</t>
        </is>
      </c>
    </row>
    <row r="5588">
      <c r="A5588" t="inlineStr">
        <is>
          <t>Love Cabaret</t>
        </is>
      </c>
      <c r="B5588" t="inlineStr">
        <is>
          <t>2025-05-01</t>
        </is>
      </c>
      <c r="C5588" t="inlineStr">
        <is>
          <t>Serviço de Lavanderia</t>
        </is>
      </c>
      <c r="D5588" s="488" t="n">
        <v>0</v>
      </c>
      <c r="E5588" t="inlineStr">
        <is>
          <t>5/2025</t>
        </is>
      </c>
    </row>
    <row r="5589">
      <c r="A5589" t="inlineStr">
        <is>
          <t>Love Cabaret</t>
        </is>
      </c>
      <c r="B5589" t="inlineStr">
        <is>
          <t>2025-05-01</t>
        </is>
      </c>
      <c r="C5589" t="inlineStr">
        <is>
          <t>Material de Consumo - Gelo/ Gas CO2/ Carvao /Velas</t>
        </is>
      </c>
      <c r="D5589" s="488" t="n">
        <v>-198</v>
      </c>
      <c r="E5589" t="inlineStr">
        <is>
          <t>5/2025</t>
        </is>
      </c>
    </row>
    <row r="5590">
      <c r="A5590" t="inlineStr">
        <is>
          <t>Love Cabaret</t>
        </is>
      </c>
      <c r="B5590" t="inlineStr">
        <is>
          <t>2025-05-01</t>
        </is>
      </c>
      <c r="C5590" t="inlineStr">
        <is>
          <t>% sobre Receita Bruta</t>
        </is>
      </c>
      <c r="D5590" s="488" t="n">
        <v>-0.06</v>
      </c>
      <c r="E5590" t="inlineStr">
        <is>
          <t>5/2025</t>
        </is>
      </c>
    </row>
    <row r="5591">
      <c r="A5591" t="inlineStr">
        <is>
          <t>Love Cabaret</t>
        </is>
      </c>
      <c r="B5591" t="inlineStr">
        <is>
          <t>2025-05-01</t>
        </is>
      </c>
      <c r="C5591" t="inlineStr">
        <is>
          <t>Informática e TI</t>
        </is>
      </c>
      <c r="D5591" s="488" t="n">
        <v>-9217.719999999999</v>
      </c>
      <c r="E5591" t="inlineStr">
        <is>
          <t>5/2025</t>
        </is>
      </c>
    </row>
    <row r="5592">
      <c r="A5592" t="inlineStr">
        <is>
          <t>Love Cabaret</t>
        </is>
      </c>
      <c r="B5592" t="inlineStr">
        <is>
          <t>2025-05-01</t>
        </is>
      </c>
      <c r="C5592" t="inlineStr">
        <is>
          <t>Telefone</t>
        </is>
      </c>
      <c r="D5592" s="488" t="n">
        <v>-95.65000000000001</v>
      </c>
      <c r="E5592" t="inlineStr">
        <is>
          <t>5/2025</t>
        </is>
      </c>
    </row>
    <row r="5593">
      <c r="A5593" t="inlineStr">
        <is>
          <t>Love Cabaret</t>
        </is>
      </c>
      <c r="B5593" t="inlineStr">
        <is>
          <t>2025-05-01</t>
        </is>
      </c>
      <c r="C5593" t="inlineStr">
        <is>
          <t>Internet</t>
        </is>
      </c>
      <c r="D5593" s="488" t="n">
        <v>-1143.29</v>
      </c>
      <c r="E5593" t="inlineStr">
        <is>
          <t>5/2025</t>
        </is>
      </c>
    </row>
    <row r="5594">
      <c r="A5594" t="inlineStr">
        <is>
          <t>Love Cabaret</t>
        </is>
      </c>
      <c r="B5594" t="inlineStr">
        <is>
          <t>2025-05-01</t>
        </is>
      </c>
      <c r="C5594" t="inlineStr">
        <is>
          <t>TV por assinatura/musica ambiente</t>
        </is>
      </c>
      <c r="D5594" s="488" t="n">
        <v>0</v>
      </c>
      <c r="E5594" t="inlineStr">
        <is>
          <t>5/2025</t>
        </is>
      </c>
    </row>
    <row r="5595">
      <c r="A5595" t="inlineStr">
        <is>
          <t>Love Cabaret</t>
        </is>
      </c>
      <c r="B5595" t="inlineStr">
        <is>
          <t>2025-05-01</t>
        </is>
      </c>
      <c r="C5595" t="inlineStr">
        <is>
          <t>Sistemas de Segurança e Alarme</t>
        </is>
      </c>
      <c r="D5595" s="488" t="n">
        <v>-263.78</v>
      </c>
      <c r="E5595" t="inlineStr">
        <is>
          <t>5/2025</t>
        </is>
      </c>
    </row>
    <row r="5596">
      <c r="A5596" t="inlineStr">
        <is>
          <t>Love Cabaret</t>
        </is>
      </c>
      <c r="B5596" t="inlineStr">
        <is>
          <t>2025-05-01</t>
        </is>
      </c>
      <c r="C5596" t="inlineStr">
        <is>
          <t>Sistemas Gerais - Operacionais</t>
        </is>
      </c>
      <c r="D5596" s="488" t="n">
        <v>-5326</v>
      </c>
      <c r="E5596" t="inlineStr">
        <is>
          <t>5/2025</t>
        </is>
      </c>
    </row>
    <row r="5597">
      <c r="A5597" t="inlineStr">
        <is>
          <t>Love Cabaret</t>
        </is>
      </c>
      <c r="B5597" t="inlineStr">
        <is>
          <t>2025-05-01</t>
        </is>
      </c>
      <c r="C5597" t="inlineStr">
        <is>
          <t>Sistemas Gerais - Financeiros</t>
        </is>
      </c>
      <c r="D5597" s="488" t="n">
        <v>-389</v>
      </c>
      <c r="E5597" t="inlineStr">
        <is>
          <t>5/2025</t>
        </is>
      </c>
    </row>
    <row r="5598">
      <c r="A5598" t="inlineStr">
        <is>
          <t>Love Cabaret</t>
        </is>
      </c>
      <c r="B5598" t="inlineStr">
        <is>
          <t>2025-05-01</t>
        </is>
      </c>
      <c r="C5598" t="inlineStr">
        <is>
          <t>Sistemas Gerais - Comunicação e Marketing</t>
        </is>
      </c>
      <c r="D5598" s="488" t="n">
        <v>-2000</v>
      </c>
      <c r="E5598" t="inlineStr">
        <is>
          <t>5/2025</t>
        </is>
      </c>
    </row>
    <row r="5599">
      <c r="A5599" t="inlineStr">
        <is>
          <t>Love Cabaret</t>
        </is>
      </c>
      <c r="B5599" t="inlineStr">
        <is>
          <t>2025-05-01</t>
        </is>
      </c>
      <c r="C5599" t="inlineStr">
        <is>
          <t>% sobre Receita Bruta</t>
        </is>
      </c>
      <c r="D5599" s="488" t="n">
        <v>-0.02</v>
      </c>
      <c r="E5599" t="inlineStr">
        <is>
          <t>5/2025</t>
        </is>
      </c>
    </row>
    <row r="5600">
      <c r="A5600" t="inlineStr">
        <is>
          <t>Love Cabaret</t>
        </is>
      </c>
      <c r="B5600" t="inlineStr">
        <is>
          <t>2025-05-01</t>
        </is>
      </c>
      <c r="C5600" t="inlineStr">
        <is>
          <t>Despesas Gerais</t>
        </is>
      </c>
      <c r="D5600" s="488" t="n">
        <v>-7328.96</v>
      </c>
      <c r="E5600" t="inlineStr">
        <is>
          <t>5/2025</t>
        </is>
      </c>
    </row>
    <row r="5601">
      <c r="A5601" t="inlineStr">
        <is>
          <t>Love Cabaret</t>
        </is>
      </c>
      <c r="B5601" t="inlineStr">
        <is>
          <t>2025-05-01</t>
        </is>
      </c>
      <c r="C5601" t="inlineStr">
        <is>
          <t>Manutenção Predial</t>
        </is>
      </c>
      <c r="D5601" s="488" t="n">
        <v>-6252.94</v>
      </c>
      <c r="E5601" t="inlineStr">
        <is>
          <t>5/2025</t>
        </is>
      </c>
    </row>
    <row r="5602">
      <c r="A5602" t="inlineStr">
        <is>
          <t>Love Cabaret</t>
        </is>
      </c>
      <c r="B5602" t="inlineStr">
        <is>
          <t>2025-05-01</t>
        </is>
      </c>
      <c r="C5602" t="inlineStr">
        <is>
          <t>Manutenção de Equipamentos</t>
        </is>
      </c>
      <c r="D5602" s="488" t="n">
        <v>0</v>
      </c>
      <c r="E5602" t="inlineStr">
        <is>
          <t>5/2025</t>
        </is>
      </c>
    </row>
    <row r="5603">
      <c r="A5603" t="inlineStr">
        <is>
          <t>Love Cabaret</t>
        </is>
      </c>
      <c r="B5603" t="inlineStr">
        <is>
          <t>2025-05-01</t>
        </is>
      </c>
      <c r="C5603" t="inlineStr">
        <is>
          <t>Manutenção de Mobiliário</t>
        </is>
      </c>
      <c r="D5603" s="488" t="n">
        <v>0</v>
      </c>
      <c r="E5603" t="inlineStr">
        <is>
          <t>5/2025</t>
        </is>
      </c>
    </row>
    <row r="5604">
      <c r="A5604" t="inlineStr">
        <is>
          <t>Love Cabaret</t>
        </is>
      </c>
      <c r="B5604" t="inlineStr">
        <is>
          <t>2025-05-01</t>
        </is>
      </c>
      <c r="C5604" t="inlineStr">
        <is>
          <t>Material de Manutenção</t>
        </is>
      </c>
      <c r="D5604" s="488" t="n">
        <v>-469.16</v>
      </c>
      <c r="E5604" t="inlineStr">
        <is>
          <t>5/2025</t>
        </is>
      </c>
    </row>
    <row r="5605">
      <c r="A5605" t="inlineStr">
        <is>
          <t>Love Cabaret</t>
        </is>
      </c>
      <c r="B5605" t="inlineStr">
        <is>
          <t>2025-05-01</t>
        </is>
      </c>
      <c r="C5605" t="inlineStr">
        <is>
          <t>Decoração/Paisagismo e Jardinagem</t>
        </is>
      </c>
      <c r="D5605" s="488" t="n">
        <v>-530</v>
      </c>
      <c r="E5605" t="inlineStr">
        <is>
          <t>5/2025</t>
        </is>
      </c>
    </row>
    <row r="5606">
      <c r="A5606" t="inlineStr">
        <is>
          <t>Love Cabaret</t>
        </is>
      </c>
      <c r="B5606" t="inlineStr">
        <is>
          <t>2025-05-01</t>
        </is>
      </c>
      <c r="C5606" t="inlineStr">
        <is>
          <t>Fretes e Carretos</t>
        </is>
      </c>
      <c r="D5606" s="488" t="n">
        <v>-76.86</v>
      </c>
      <c r="E5606" t="inlineStr">
        <is>
          <t>5/2025</t>
        </is>
      </c>
    </row>
    <row r="5607">
      <c r="A5607" t="inlineStr">
        <is>
          <t>Love Cabaret</t>
        </is>
      </c>
      <c r="B5607" t="inlineStr">
        <is>
          <t>2025-05-01</t>
        </is>
      </c>
      <c r="C5607" t="inlineStr">
        <is>
          <t>Conduções/Taxi/Uber</t>
        </is>
      </c>
      <c r="D5607" s="488" t="n">
        <v>0</v>
      </c>
      <c r="E5607" t="inlineStr">
        <is>
          <t>5/2025</t>
        </is>
      </c>
    </row>
    <row r="5608">
      <c r="A5608" t="inlineStr">
        <is>
          <t>Love Cabaret</t>
        </is>
      </c>
      <c r="B5608" t="inlineStr">
        <is>
          <t>2025-05-01</t>
        </is>
      </c>
      <c r="C5608" t="inlineStr">
        <is>
          <t>Viagens e Estadias - Operação</t>
        </is>
      </c>
      <c r="D5608" s="488" t="n">
        <v>0</v>
      </c>
      <c r="E5608" t="inlineStr">
        <is>
          <t>5/2025</t>
        </is>
      </c>
    </row>
    <row r="5609">
      <c r="A5609" t="inlineStr">
        <is>
          <t>Love Cabaret</t>
        </is>
      </c>
      <c r="B5609" t="inlineStr">
        <is>
          <t>2025-05-01</t>
        </is>
      </c>
      <c r="C5609" t="inlineStr">
        <is>
          <t>% sobre Receita Bruta</t>
        </is>
      </c>
      <c r="D5609" s="488" t="n">
        <v>-0.02</v>
      </c>
      <c r="E5609" t="inlineStr">
        <is>
          <t>5/2025</t>
        </is>
      </c>
    </row>
    <row r="5610">
      <c r="A5610" t="inlineStr">
        <is>
          <t>Love Cabaret</t>
        </is>
      </c>
      <c r="B5610" t="inlineStr">
        <is>
          <t>2025-05-01</t>
        </is>
      </c>
      <c r="C5610" t="inlineStr">
        <is>
          <t>Marketing</t>
        </is>
      </c>
      <c r="D5610" s="488" t="n">
        <v>-20157.05</v>
      </c>
      <c r="E5610" t="inlineStr">
        <is>
          <t>5/2025</t>
        </is>
      </c>
    </row>
    <row r="5611">
      <c r="A5611" t="inlineStr">
        <is>
          <t>Love Cabaret</t>
        </is>
      </c>
      <c r="B5611" t="inlineStr">
        <is>
          <t>2025-05-01</t>
        </is>
      </c>
      <c r="C5611" t="inlineStr">
        <is>
          <t>Agência de Propaganda</t>
        </is>
      </c>
      <c r="D5611" s="488" t="n">
        <v>-7000</v>
      </c>
      <c r="E5611" t="inlineStr">
        <is>
          <t>5/2025</t>
        </is>
      </c>
    </row>
    <row r="5612">
      <c r="A5612" t="inlineStr">
        <is>
          <t>Love Cabaret</t>
        </is>
      </c>
      <c r="B5612" t="inlineStr">
        <is>
          <t>2025-05-01</t>
        </is>
      </c>
      <c r="C5612" t="inlineStr">
        <is>
          <t>Assessoria de Imprensa</t>
        </is>
      </c>
      <c r="D5612" s="488" t="n">
        <v>0</v>
      </c>
      <c r="E5612" t="inlineStr">
        <is>
          <t>5/2025</t>
        </is>
      </c>
    </row>
    <row r="5613">
      <c r="A5613" t="inlineStr">
        <is>
          <t>Love Cabaret</t>
        </is>
      </c>
      <c r="B5613" t="inlineStr">
        <is>
          <t>2025-05-01</t>
        </is>
      </c>
      <c r="C5613" t="inlineStr">
        <is>
          <t>Assessoria de Relações Públicas</t>
        </is>
      </c>
      <c r="D5613" s="488" t="n">
        <v>0</v>
      </c>
      <c r="E5613" t="inlineStr">
        <is>
          <t>5/2025</t>
        </is>
      </c>
    </row>
    <row r="5614">
      <c r="A5614" t="inlineStr">
        <is>
          <t>Love Cabaret</t>
        </is>
      </c>
      <c r="B5614" t="inlineStr">
        <is>
          <t>2025-05-01</t>
        </is>
      </c>
      <c r="C5614" t="inlineStr">
        <is>
          <t>Influenciadores</t>
        </is>
      </c>
      <c r="D5614" s="488" t="n">
        <v>-965.05</v>
      </c>
      <c r="E5614" t="inlineStr">
        <is>
          <t>5/2025</t>
        </is>
      </c>
    </row>
    <row r="5615">
      <c r="A5615" t="inlineStr">
        <is>
          <t>Love Cabaret</t>
        </is>
      </c>
      <c r="B5615" t="inlineStr">
        <is>
          <t>2025-05-01</t>
        </is>
      </c>
      <c r="C5615" t="inlineStr">
        <is>
          <t>Publicidade e Propaganda</t>
        </is>
      </c>
      <c r="D5615" s="488" t="n">
        <v>-9000</v>
      </c>
      <c r="E5615" t="inlineStr">
        <is>
          <t>5/2025</t>
        </is>
      </c>
    </row>
    <row r="5616">
      <c r="A5616" t="inlineStr">
        <is>
          <t>Love Cabaret</t>
        </is>
      </c>
      <c r="B5616" t="inlineStr">
        <is>
          <t>2025-05-01</t>
        </is>
      </c>
      <c r="C5616" t="inlineStr">
        <is>
          <t>Pesquisa de Mercado</t>
        </is>
      </c>
      <c r="D5616" s="488" t="n">
        <v>0</v>
      </c>
      <c r="E5616" t="inlineStr">
        <is>
          <t>5/2025</t>
        </is>
      </c>
    </row>
    <row r="5617">
      <c r="A5617" t="inlineStr">
        <is>
          <t>Love Cabaret</t>
        </is>
      </c>
      <c r="B5617" t="inlineStr">
        <is>
          <t>2025-05-01</t>
        </is>
      </c>
      <c r="C5617" t="inlineStr">
        <is>
          <t>Sessão de Fotos/Captação de Vídeo</t>
        </is>
      </c>
      <c r="D5617" s="488" t="n">
        <v>0</v>
      </c>
      <c r="E5617" t="inlineStr">
        <is>
          <t>5/2025</t>
        </is>
      </c>
    </row>
    <row r="5618">
      <c r="A5618" t="inlineStr">
        <is>
          <t>Love Cabaret</t>
        </is>
      </c>
      <c r="B5618" t="inlineStr">
        <is>
          <t>2025-05-01</t>
        </is>
      </c>
      <c r="C5618" t="inlineStr">
        <is>
          <t>Produção Gráfica e Material Institucional</t>
        </is>
      </c>
      <c r="D5618" s="488" t="n">
        <v>-1400</v>
      </c>
      <c r="E5618" t="inlineStr">
        <is>
          <t>5/2025</t>
        </is>
      </c>
    </row>
    <row r="5619">
      <c r="A5619" t="inlineStr">
        <is>
          <t>Love Cabaret</t>
        </is>
      </c>
      <c r="B5619" t="inlineStr">
        <is>
          <t>2025-05-01</t>
        </is>
      </c>
      <c r="C5619" t="inlineStr">
        <is>
          <t>Eventos de Marketing</t>
        </is>
      </c>
      <c r="D5619" s="488" t="n">
        <v>0</v>
      </c>
      <c r="E5619" t="inlineStr">
        <is>
          <t>5/2025</t>
        </is>
      </c>
    </row>
    <row r="5620">
      <c r="A5620" t="inlineStr">
        <is>
          <t>Love Cabaret</t>
        </is>
      </c>
      <c r="B5620" t="inlineStr">
        <is>
          <t>2025-05-01</t>
        </is>
      </c>
      <c r="C5620" t="inlineStr">
        <is>
          <t>Brindes e Confraternizações</t>
        </is>
      </c>
      <c r="D5620" s="488" t="n">
        <v>0</v>
      </c>
      <c r="E5620" t="inlineStr">
        <is>
          <t>5/2025</t>
        </is>
      </c>
    </row>
    <row r="5621">
      <c r="A5621" t="inlineStr">
        <is>
          <t>Love Cabaret</t>
        </is>
      </c>
      <c r="B5621" t="inlineStr">
        <is>
          <t>2025-05-01</t>
        </is>
      </c>
      <c r="C5621" t="inlineStr">
        <is>
          <t>Ferramentas de Marketing</t>
        </is>
      </c>
      <c r="D5621" s="488" t="n">
        <v>-1792</v>
      </c>
      <c r="E5621" t="inlineStr">
        <is>
          <t>5/2025</t>
        </is>
      </c>
    </row>
    <row r="5622">
      <c r="A5622" t="inlineStr">
        <is>
          <t>Love Cabaret</t>
        </is>
      </c>
      <c r="B5622" t="inlineStr">
        <is>
          <t>2025-05-01</t>
        </is>
      </c>
      <c r="C5622" t="inlineStr">
        <is>
          <t>% sobre Receita Bruta</t>
        </is>
      </c>
      <c r="D5622" s="488" t="n">
        <v>-0.04</v>
      </c>
      <c r="E5622" t="inlineStr">
        <is>
          <t>5/2025</t>
        </is>
      </c>
    </row>
    <row r="5623">
      <c r="A5623" t="inlineStr">
        <is>
          <t>Love Cabaret</t>
        </is>
      </c>
      <c r="B5623" t="inlineStr">
        <is>
          <t>2025-05-01</t>
        </is>
      </c>
      <c r="C5623" t="inlineStr">
        <is>
          <t>Serviços de Terceiros</t>
        </is>
      </c>
      <c r="D5623" s="488" t="n">
        <v>-32228.49</v>
      </c>
      <c r="E5623" t="inlineStr">
        <is>
          <t>5/2025</t>
        </is>
      </c>
    </row>
    <row r="5624">
      <c r="A5624" t="inlineStr">
        <is>
          <t>Love Cabaret</t>
        </is>
      </c>
      <c r="B5624" t="inlineStr">
        <is>
          <t>2025-05-01</t>
        </is>
      </c>
      <c r="C5624" t="inlineStr">
        <is>
          <t>Assessoria Contabil</t>
        </is>
      </c>
      <c r="D5624" s="488" t="n">
        <v>-3414.45</v>
      </c>
      <c r="E5624" t="inlineStr">
        <is>
          <t>5/2025</t>
        </is>
      </c>
    </row>
    <row r="5625">
      <c r="A5625" t="inlineStr">
        <is>
          <t>Love Cabaret</t>
        </is>
      </c>
      <c r="B5625" t="inlineStr">
        <is>
          <t>2025-05-01</t>
        </is>
      </c>
      <c r="C5625" t="inlineStr">
        <is>
          <t>Assessoria RH</t>
        </is>
      </c>
      <c r="D5625" s="488" t="n">
        <v>-100</v>
      </c>
      <c r="E5625" t="inlineStr">
        <is>
          <t>5/2025</t>
        </is>
      </c>
    </row>
    <row r="5626">
      <c r="A5626" t="inlineStr">
        <is>
          <t>Love Cabaret</t>
        </is>
      </c>
      <c r="B5626" t="inlineStr">
        <is>
          <t>2025-05-01</t>
        </is>
      </c>
      <c r="C5626" t="inlineStr">
        <is>
          <t>Assessoria em Geral</t>
        </is>
      </c>
      <c r="D5626" s="488" t="n">
        <v>-2500</v>
      </c>
      <c r="E5626" t="inlineStr">
        <is>
          <t>5/2025</t>
        </is>
      </c>
    </row>
    <row r="5627">
      <c r="A5627" t="inlineStr">
        <is>
          <t>Love Cabaret</t>
        </is>
      </c>
      <c r="B5627" t="inlineStr">
        <is>
          <t>2025-05-01</t>
        </is>
      </c>
      <c r="C5627" t="inlineStr">
        <is>
          <t>Assessoria Financeira</t>
        </is>
      </c>
      <c r="D5627" s="488" t="n">
        <v>0</v>
      </c>
      <c r="E5627" t="inlineStr">
        <is>
          <t>5/2025</t>
        </is>
      </c>
    </row>
    <row r="5628">
      <c r="A5628" t="inlineStr">
        <is>
          <t>Love Cabaret</t>
        </is>
      </c>
      <c r="B5628" t="inlineStr">
        <is>
          <t>2025-05-01</t>
        </is>
      </c>
      <c r="C5628" t="inlineStr">
        <is>
          <t>Assessoria Jurídica</t>
        </is>
      </c>
      <c r="D5628" s="488" t="n">
        <v>-3200</v>
      </c>
      <c r="E5628" t="inlineStr">
        <is>
          <t>5/2025</t>
        </is>
      </c>
    </row>
    <row r="5629">
      <c r="A5629" t="inlineStr">
        <is>
          <t>Love Cabaret</t>
        </is>
      </c>
      <c r="B5629" t="inlineStr">
        <is>
          <t>2025-05-01</t>
        </is>
      </c>
      <c r="C5629" t="inlineStr">
        <is>
          <t>Assessoria de Alimentos e Bebidas</t>
        </is>
      </c>
      <c r="D5629" s="488" t="n">
        <v>-1266.06</v>
      </c>
      <c r="E5629" t="inlineStr">
        <is>
          <t>5/2025</t>
        </is>
      </c>
    </row>
    <row r="5630">
      <c r="A5630" t="inlineStr">
        <is>
          <t>Love Cabaret</t>
        </is>
      </c>
      <c r="B5630" t="inlineStr">
        <is>
          <t>2025-05-01</t>
        </is>
      </c>
      <c r="C5630" t="inlineStr">
        <is>
          <t>Assessoria de Projetos</t>
        </is>
      </c>
      <c r="D5630" s="488" t="n">
        <v>0</v>
      </c>
      <c r="E5630" t="inlineStr">
        <is>
          <t>5/2025</t>
        </is>
      </c>
    </row>
    <row r="5631">
      <c r="A5631" t="inlineStr">
        <is>
          <t>Love Cabaret</t>
        </is>
      </c>
      <c r="B5631" t="inlineStr">
        <is>
          <t>2025-05-01</t>
        </is>
      </c>
      <c r="C5631" t="inlineStr">
        <is>
          <t>Serviços de Segurança</t>
        </is>
      </c>
      <c r="D5631" s="488" t="n">
        <v>-21747.98</v>
      </c>
      <c r="E5631" t="inlineStr">
        <is>
          <t>5/2025</t>
        </is>
      </c>
    </row>
    <row r="5632">
      <c r="A5632" t="inlineStr">
        <is>
          <t>Love Cabaret</t>
        </is>
      </c>
      <c r="B5632" t="inlineStr">
        <is>
          <t>2025-05-01</t>
        </is>
      </c>
      <c r="C5632" t="inlineStr">
        <is>
          <t>Valet/Motoboy</t>
        </is>
      </c>
      <c r="D5632" s="488" t="n">
        <v>0</v>
      </c>
      <c r="E5632" t="inlineStr">
        <is>
          <t>5/2025</t>
        </is>
      </c>
    </row>
    <row r="5633">
      <c r="A5633" t="inlineStr">
        <is>
          <t>Love Cabaret</t>
        </is>
      </c>
      <c r="B5633" t="inlineStr">
        <is>
          <t>2025-05-01</t>
        </is>
      </c>
      <c r="C5633" t="inlineStr">
        <is>
          <t>% sobre Receita Bruta</t>
        </is>
      </c>
      <c r="D5633" s="488" t="n">
        <v>-0.07000000000000001</v>
      </c>
      <c r="E5633" t="inlineStr">
        <is>
          <t>5/2025</t>
        </is>
      </c>
    </row>
    <row r="5634">
      <c r="A5634" t="inlineStr">
        <is>
          <t>Love Cabaret</t>
        </is>
      </c>
      <c r="B5634" t="inlineStr">
        <is>
          <t>2025-05-01</t>
        </is>
      </c>
      <c r="C5634" t="inlineStr">
        <is>
          <t>Locação de Equipamentos</t>
        </is>
      </c>
      <c r="D5634" s="488" t="n">
        <v>-5958.16</v>
      </c>
      <c r="E5634" t="inlineStr">
        <is>
          <t>5/2025</t>
        </is>
      </c>
    </row>
    <row r="5635">
      <c r="A5635" t="inlineStr">
        <is>
          <t>Love Cabaret</t>
        </is>
      </c>
      <c r="B5635" t="inlineStr">
        <is>
          <t>2025-05-01</t>
        </is>
      </c>
      <c r="C5635" t="inlineStr">
        <is>
          <t>Locações de Equipamentos - Operacionais</t>
        </is>
      </c>
      <c r="D5635" s="488" t="n">
        <v>-5738.16</v>
      </c>
      <c r="E5635" t="inlineStr">
        <is>
          <t>5/2025</t>
        </is>
      </c>
    </row>
    <row r="5636">
      <c r="A5636" t="inlineStr">
        <is>
          <t>Love Cabaret</t>
        </is>
      </c>
      <c r="B5636" t="inlineStr">
        <is>
          <t>2025-05-01</t>
        </is>
      </c>
      <c r="C5636" t="inlineStr">
        <is>
          <t>Locação de Equipamentos - Informatica e TI</t>
        </is>
      </c>
      <c r="D5636" s="488" t="n">
        <v>-220</v>
      </c>
      <c r="E5636" t="inlineStr">
        <is>
          <t>5/2025</t>
        </is>
      </c>
    </row>
    <row r="5637">
      <c r="A5637" t="inlineStr">
        <is>
          <t>Love Cabaret</t>
        </is>
      </c>
      <c r="B5637" t="inlineStr">
        <is>
          <t>2025-05-01</t>
        </is>
      </c>
      <c r="C5637" t="inlineStr">
        <is>
          <t>Locações de Equipamentos - Comunicação e Marketing</t>
        </is>
      </c>
      <c r="D5637" s="488" t="n">
        <v>0</v>
      </c>
      <c r="E5637" t="inlineStr">
        <is>
          <t>5/2025</t>
        </is>
      </c>
    </row>
    <row r="5638">
      <c r="A5638" t="inlineStr">
        <is>
          <t>Love Cabaret</t>
        </is>
      </c>
      <c r="B5638" t="inlineStr">
        <is>
          <t>2025-05-01</t>
        </is>
      </c>
      <c r="C5638" t="inlineStr">
        <is>
          <t>Locação de Utensílios</t>
        </is>
      </c>
      <c r="D5638" s="488" t="n">
        <v>0</v>
      </c>
      <c r="E5638" t="inlineStr">
        <is>
          <t>5/2025</t>
        </is>
      </c>
    </row>
    <row r="5639">
      <c r="A5639" t="inlineStr">
        <is>
          <t>Love Cabaret</t>
        </is>
      </c>
      <c r="B5639" t="inlineStr">
        <is>
          <t>2025-05-01</t>
        </is>
      </c>
      <c r="C5639" t="inlineStr">
        <is>
          <t>% sobre Receita Bruta</t>
        </is>
      </c>
      <c r="D5639" s="488" t="n">
        <v>-0.01</v>
      </c>
      <c r="E5639" t="inlineStr">
        <is>
          <t>5/2025</t>
        </is>
      </c>
    </row>
    <row r="5640">
      <c r="A5640" t="inlineStr">
        <is>
          <t>Love Cabaret</t>
        </is>
      </c>
      <c r="B5640" t="inlineStr">
        <is>
          <t>2025-05-01</t>
        </is>
      </c>
      <c r="C5640" t="inlineStr">
        <is>
          <t>Sistema de Franquias</t>
        </is>
      </c>
      <c r="D5640" s="488" t="n">
        <v>0</v>
      </c>
      <c r="E5640" t="inlineStr">
        <is>
          <t>5/2025</t>
        </is>
      </c>
    </row>
    <row r="5641">
      <c r="A5641" t="inlineStr">
        <is>
          <t>Love Cabaret</t>
        </is>
      </c>
      <c r="B5641" t="inlineStr">
        <is>
          <t>2025-05-01</t>
        </is>
      </c>
      <c r="C5641" t="inlineStr">
        <is>
          <t>Royalties</t>
        </is>
      </c>
      <c r="D5641" s="488" t="n">
        <v>0</v>
      </c>
      <c r="E5641" t="inlineStr">
        <is>
          <t>5/2025</t>
        </is>
      </c>
    </row>
    <row r="5642">
      <c r="A5642" t="inlineStr">
        <is>
          <t>Love Cabaret</t>
        </is>
      </c>
      <c r="B5642" t="inlineStr">
        <is>
          <t>2025-05-01</t>
        </is>
      </c>
      <c r="C5642" t="inlineStr">
        <is>
          <t>Fundo de Propaganda</t>
        </is>
      </c>
      <c r="D5642" s="488" t="n">
        <v>0</v>
      </c>
      <c r="E5642" t="inlineStr">
        <is>
          <t>5/2025</t>
        </is>
      </c>
    </row>
    <row r="5643">
      <c r="A5643" t="inlineStr">
        <is>
          <t>Love Cabaret</t>
        </is>
      </c>
      <c r="B5643" t="inlineStr">
        <is>
          <t>2025-05-01</t>
        </is>
      </c>
      <c r="C5643" t="inlineStr">
        <is>
          <t>Fee Gestão FB</t>
        </is>
      </c>
      <c r="D5643" s="488" t="n">
        <v>0</v>
      </c>
      <c r="E5643" t="inlineStr">
        <is>
          <t>5/2025</t>
        </is>
      </c>
    </row>
    <row r="5644">
      <c r="A5644" t="inlineStr">
        <is>
          <t>Love Cabaret</t>
        </is>
      </c>
      <c r="B5644" t="inlineStr">
        <is>
          <t>2025-05-01</t>
        </is>
      </c>
      <c r="C5644" t="inlineStr">
        <is>
          <t>% sobre Receita Bruta</t>
        </is>
      </c>
      <c r="D5644" s="488" t="n">
        <v>0</v>
      </c>
      <c r="E5644" t="inlineStr">
        <is>
          <t>5/2025</t>
        </is>
      </c>
    </row>
    <row r="5645">
      <c r="A5645" t="inlineStr">
        <is>
          <t>Love Cabaret</t>
        </is>
      </c>
      <c r="B5645" t="inlineStr">
        <is>
          <t>2025-05-01</t>
        </is>
      </c>
      <c r="C5645" t="inlineStr">
        <is>
          <t>TOTAL - DESPESAS OPERATIVAS</t>
        </is>
      </c>
      <c r="D5645" s="488" t="n">
        <v>-298372.22</v>
      </c>
      <c r="E5645" t="inlineStr">
        <is>
          <t>5/2025</t>
        </is>
      </c>
    </row>
    <row r="5646">
      <c r="A5646" t="inlineStr">
        <is>
          <t>Love Cabaret</t>
        </is>
      </c>
      <c r="B5646" t="inlineStr">
        <is>
          <t>2025-05-01</t>
        </is>
      </c>
      <c r="C5646" t="inlineStr">
        <is>
          <t>% sobre Receita Bruta</t>
        </is>
      </c>
      <c r="D5646" s="488" t="n">
        <v>-0.63</v>
      </c>
      <c r="E5646" t="inlineStr">
        <is>
          <t>5/2025</t>
        </is>
      </c>
    </row>
    <row r="5647">
      <c r="A5647" t="inlineStr">
        <is>
          <t>Love Cabaret</t>
        </is>
      </c>
      <c r="B5647" t="inlineStr">
        <is>
          <t>2025-05-01</t>
        </is>
      </c>
      <c r="C5647" t="inlineStr">
        <is>
          <t>EBITDA</t>
        </is>
      </c>
      <c r="D5647" s="488" t="n">
        <v>-54492.07</v>
      </c>
      <c r="E5647" t="inlineStr">
        <is>
          <t>5/2025</t>
        </is>
      </c>
    </row>
    <row r="5648">
      <c r="A5648" t="inlineStr">
        <is>
          <t>Love Cabaret</t>
        </is>
      </c>
      <c r="B5648" t="inlineStr">
        <is>
          <t>2025-05-01</t>
        </is>
      </c>
      <c r="C5648" t="inlineStr">
        <is>
          <t>% sobre Receita Bruta</t>
        </is>
      </c>
      <c r="D5648" s="488" t="n">
        <v>-0.11</v>
      </c>
      <c r="E5648" t="inlineStr">
        <is>
          <t>5/2025</t>
        </is>
      </c>
    </row>
    <row r="5649">
      <c r="A5649" t="inlineStr">
        <is>
          <t>Love Cabaret</t>
        </is>
      </c>
      <c r="B5649" t="inlineStr">
        <is>
          <t>2025-05-01</t>
        </is>
      </c>
      <c r="C5649" t="inlineStr">
        <is>
          <t>(-) Depreciação/Amortização</t>
        </is>
      </c>
      <c r="D5649" s="488" t="n">
        <v>0</v>
      </c>
      <c r="E5649" t="inlineStr">
        <is>
          <t>5/2025</t>
        </is>
      </c>
    </row>
    <row r="5650">
      <c r="A5650" t="inlineStr">
        <is>
          <t>Love Cabaret</t>
        </is>
      </c>
      <c r="B5650" t="inlineStr">
        <is>
          <t>2025-05-01</t>
        </is>
      </c>
      <c r="C5650" t="inlineStr">
        <is>
          <t>EBIT</t>
        </is>
      </c>
      <c r="D5650" s="488" t="n">
        <v>-54492.07</v>
      </c>
      <c r="E5650" t="inlineStr">
        <is>
          <t>5/2025</t>
        </is>
      </c>
    </row>
    <row r="5651">
      <c r="A5651" t="inlineStr">
        <is>
          <t>Love Cabaret</t>
        </is>
      </c>
      <c r="B5651" t="inlineStr">
        <is>
          <t>2025-05-01</t>
        </is>
      </c>
      <c r="C5651" t="inlineStr">
        <is>
          <t>(+/-) Receitas/Despesas Financeiras</t>
        </is>
      </c>
      <c r="D5651" s="488" t="n">
        <v>2373.54</v>
      </c>
      <c r="E5651" t="inlineStr">
        <is>
          <t>5/2025</t>
        </is>
      </c>
    </row>
    <row r="5652">
      <c r="A5652" t="inlineStr">
        <is>
          <t>Love Cabaret</t>
        </is>
      </c>
      <c r="B5652" t="inlineStr">
        <is>
          <t>2025-05-01</t>
        </is>
      </c>
      <c r="C5652" t="inlineStr">
        <is>
          <t>(+) Receitas de Patrocínio</t>
        </is>
      </c>
      <c r="D5652" s="488" t="n">
        <v>0</v>
      </c>
      <c r="E5652" t="inlineStr">
        <is>
          <t>5/2025</t>
        </is>
      </c>
    </row>
    <row r="5653">
      <c r="A5653" t="inlineStr">
        <is>
          <t>Love Cabaret</t>
        </is>
      </c>
      <c r="B5653" t="inlineStr">
        <is>
          <t>2025-05-01</t>
        </is>
      </c>
      <c r="C5653" t="inlineStr">
        <is>
          <t>(-) Despesas de Patrocínio</t>
        </is>
      </c>
      <c r="D5653" s="488" t="n">
        <v>0</v>
      </c>
      <c r="E5653" t="inlineStr">
        <is>
          <t>5/2025</t>
        </is>
      </c>
    </row>
    <row r="5654">
      <c r="A5654" t="inlineStr">
        <is>
          <t>Love Cabaret</t>
        </is>
      </c>
      <c r="B5654" t="inlineStr">
        <is>
          <t>2025-05-01</t>
        </is>
      </c>
      <c r="C5654" t="inlineStr">
        <is>
          <t>Resultado Antes do IR</t>
        </is>
      </c>
      <c r="D5654" s="488" t="n">
        <v>-52118.53</v>
      </c>
      <c r="E5654" t="inlineStr">
        <is>
          <t>5/2025</t>
        </is>
      </c>
    </row>
    <row r="5655">
      <c r="A5655" t="inlineStr">
        <is>
          <t>Love Cabaret</t>
        </is>
      </c>
      <c r="B5655" t="inlineStr">
        <is>
          <t>2025-05-01</t>
        </is>
      </c>
      <c r="C5655" t="inlineStr">
        <is>
          <t>(-) Impostos</t>
        </is>
      </c>
      <c r="D5655" s="488" t="n">
        <v>-12088.03</v>
      </c>
      <c r="E5655" t="inlineStr">
        <is>
          <t>5/2025</t>
        </is>
      </c>
    </row>
    <row r="5656">
      <c r="A5656" t="inlineStr">
        <is>
          <t>Love Cabaret</t>
        </is>
      </c>
      <c r="B5656" t="inlineStr">
        <is>
          <t>2025-05-01</t>
        </is>
      </c>
      <c r="C5656" t="inlineStr">
        <is>
          <t>SIMPLES</t>
        </is>
      </c>
      <c r="D5656" s="488" t="n">
        <v>0</v>
      </c>
      <c r="E5656" t="inlineStr">
        <is>
          <t>5/2025</t>
        </is>
      </c>
    </row>
    <row r="5657">
      <c r="A5657" t="inlineStr">
        <is>
          <t>Love Cabaret</t>
        </is>
      </c>
      <c r="B5657" t="inlineStr">
        <is>
          <t>2025-05-01</t>
        </is>
      </c>
      <c r="C5657" t="inlineStr">
        <is>
          <t>IRPJ</t>
        </is>
      </c>
      <c r="D5657" s="488" t="n">
        <v>-5715.78</v>
      </c>
      <c r="E5657" t="inlineStr">
        <is>
          <t>5/2025</t>
        </is>
      </c>
    </row>
    <row r="5658">
      <c r="A5658" t="inlineStr">
        <is>
          <t>Love Cabaret</t>
        </is>
      </c>
      <c r="B5658" t="inlineStr">
        <is>
          <t>2025-05-01</t>
        </is>
      </c>
      <c r="C5658" t="inlineStr">
        <is>
          <t>IRPJ 10%</t>
        </is>
      </c>
      <c r="D5658" s="488" t="n">
        <v>-1228.04</v>
      </c>
      <c r="E5658" t="inlineStr">
        <is>
          <t>5/2025</t>
        </is>
      </c>
    </row>
    <row r="5659">
      <c r="A5659" t="inlineStr">
        <is>
          <t>Love Cabaret</t>
        </is>
      </c>
      <c r="B5659" t="inlineStr">
        <is>
          <t>2025-05-01</t>
        </is>
      </c>
      <c r="C5659" t="inlineStr">
        <is>
          <t>CSLL</t>
        </is>
      </c>
      <c r="D5659" s="488" t="n">
        <v>-5144.2</v>
      </c>
      <c r="E5659" t="inlineStr">
        <is>
          <t>5/2025</t>
        </is>
      </c>
    </row>
    <row r="5660">
      <c r="A5660" t="inlineStr">
        <is>
          <t>Love Cabaret</t>
        </is>
      </c>
      <c r="B5660" t="inlineStr">
        <is>
          <t>2025-05-01</t>
        </is>
      </c>
      <c r="C5660" t="inlineStr">
        <is>
          <t>Resultado Líquido</t>
        </is>
      </c>
      <c r="D5660" s="488" t="n">
        <v>-64206.56</v>
      </c>
      <c r="E5660" t="inlineStr">
        <is>
          <t>5/2025</t>
        </is>
      </c>
    </row>
    <row r="5661">
      <c r="A5661" t="inlineStr">
        <is>
          <t>Love Cabaret</t>
        </is>
      </c>
      <c r="B5661" t="inlineStr">
        <is>
          <t>2025-05-01</t>
        </is>
      </c>
      <c r="C5661" t="inlineStr">
        <is>
          <t>% sobre Receita Bruta</t>
        </is>
      </c>
      <c r="D5661" s="488" t="n">
        <v>-0.13</v>
      </c>
      <c r="E5661" t="inlineStr">
        <is>
          <t>5/2025</t>
        </is>
      </c>
    </row>
    <row r="5662">
      <c r="A5662" t="inlineStr">
        <is>
          <t>Love Cabaret</t>
        </is>
      </c>
      <c r="B5662" t="inlineStr">
        <is>
          <t>2025-05-01</t>
        </is>
      </c>
      <c r="C5662" t="inlineStr">
        <is>
          <t>(-) CAPEX (Investimentos)</t>
        </is>
      </c>
      <c r="D5662" s="488" t="n">
        <v>0</v>
      </c>
      <c r="E5662" t="inlineStr">
        <is>
          <t>5/2025</t>
        </is>
      </c>
    </row>
    <row r="5663">
      <c r="A5663" t="inlineStr">
        <is>
          <t>Love Cabaret</t>
        </is>
      </c>
      <c r="B5663" t="inlineStr">
        <is>
          <t>2025-05-01</t>
        </is>
      </c>
      <c r="C5663" t="inlineStr">
        <is>
          <t>Investimento - Construção - Obra</t>
        </is>
      </c>
      <c r="D5663" s="488" t="n">
        <v>0</v>
      </c>
      <c r="E5663" t="inlineStr">
        <is>
          <t>5/2025</t>
        </is>
      </c>
    </row>
    <row r="5664">
      <c r="A5664" t="inlineStr">
        <is>
          <t>Love Cabaret</t>
        </is>
      </c>
      <c r="B5664" t="inlineStr">
        <is>
          <t>2025-05-01</t>
        </is>
      </c>
      <c r="C5664" t="inlineStr">
        <is>
          <t>Investimento - Equipamentos</t>
        </is>
      </c>
      <c r="D5664" s="488" t="n">
        <v>0</v>
      </c>
      <c r="E5664" t="inlineStr">
        <is>
          <t>5/2025</t>
        </is>
      </c>
    </row>
    <row r="5665">
      <c r="A5665" t="inlineStr">
        <is>
          <t>Love Cabaret</t>
        </is>
      </c>
      <c r="B5665" t="inlineStr">
        <is>
          <t>2025-05-01</t>
        </is>
      </c>
      <c r="C5665" t="inlineStr">
        <is>
          <t>Investimento - Utensílios</t>
        </is>
      </c>
      <c r="D5665" s="488" t="n">
        <v>0</v>
      </c>
      <c r="E5665" t="inlineStr">
        <is>
          <t>5/2025</t>
        </is>
      </c>
    </row>
    <row r="5666">
      <c r="A5666" t="inlineStr">
        <is>
          <t>Love Cabaret</t>
        </is>
      </c>
      <c r="B5666" t="inlineStr">
        <is>
          <t>2025-05-01</t>
        </is>
      </c>
      <c r="C5666" t="inlineStr">
        <is>
          <t>Investimento - Mobiliário e Decoração</t>
        </is>
      </c>
      <c r="D5666" s="488" t="n">
        <v>0</v>
      </c>
      <c r="E5666" t="inlineStr">
        <is>
          <t>5/2025</t>
        </is>
      </c>
    </row>
    <row r="5667">
      <c r="A5667" t="inlineStr">
        <is>
          <t>Love Cabaret</t>
        </is>
      </c>
      <c r="B5667" t="inlineStr">
        <is>
          <t>2025-05-01</t>
        </is>
      </c>
      <c r="C5667" t="inlineStr">
        <is>
          <t>Investimento - Projetos</t>
        </is>
      </c>
      <c r="D5667" s="488" t="n">
        <v>0</v>
      </c>
      <c r="E5667" t="inlineStr">
        <is>
          <t>5/2025</t>
        </is>
      </c>
    </row>
    <row r="5668">
      <c r="A5668" t="inlineStr">
        <is>
          <t>Love Cabaret</t>
        </is>
      </c>
      <c r="B5668" t="inlineStr">
        <is>
          <t>2025-05-01</t>
        </is>
      </c>
      <c r="C5668" t="inlineStr">
        <is>
          <t>Investimento - Paisagismo</t>
        </is>
      </c>
      <c r="D5668" s="488" t="n">
        <v>0</v>
      </c>
      <c r="E5668" t="inlineStr">
        <is>
          <t>5/2025</t>
        </is>
      </c>
    </row>
    <row r="5669">
      <c r="A5669" t="inlineStr">
        <is>
          <t>Love Cabaret</t>
        </is>
      </c>
      <c r="B5669" t="inlineStr">
        <is>
          <t>2025-05-01</t>
        </is>
      </c>
      <c r="C5669" t="inlineStr">
        <is>
          <t>Investimento - Sistemas Gerais - Implantação</t>
        </is>
      </c>
      <c r="D5669" s="488" t="n">
        <v>0</v>
      </c>
      <c r="E5669" t="inlineStr">
        <is>
          <t>5/2025</t>
        </is>
      </c>
    </row>
    <row r="5670">
      <c r="A5670" t="inlineStr">
        <is>
          <t>Love Cabaret</t>
        </is>
      </c>
      <c r="B5670" t="inlineStr">
        <is>
          <t>2025-05-01</t>
        </is>
      </c>
      <c r="C5670" t="inlineStr">
        <is>
          <t>Investimento - Marketing</t>
        </is>
      </c>
      <c r="D5670" s="488" t="n">
        <v>0</v>
      </c>
      <c r="E5670" t="inlineStr">
        <is>
          <t>5/2025</t>
        </is>
      </c>
    </row>
    <row r="5671">
      <c r="A5671" t="inlineStr">
        <is>
          <t>Love Cabaret</t>
        </is>
      </c>
      <c r="B5671" t="inlineStr">
        <is>
          <t>2025-05-01</t>
        </is>
      </c>
      <c r="C5671" t="inlineStr">
        <is>
          <t>Investimento - Uniformes</t>
        </is>
      </c>
      <c r="D5671" s="488" t="n">
        <v>0</v>
      </c>
      <c r="E5671" t="inlineStr">
        <is>
          <t>5/2025</t>
        </is>
      </c>
    </row>
    <row r="5672">
      <c r="A5672" t="inlineStr">
        <is>
          <t>Love Cabaret</t>
        </is>
      </c>
      <c r="B5672" t="inlineStr">
        <is>
          <t>2025-05-01</t>
        </is>
      </c>
      <c r="C5672" t="inlineStr">
        <is>
          <t>Investimento - Despesas pré-operacionais</t>
        </is>
      </c>
      <c r="D5672" s="488" t="n">
        <v>0</v>
      </c>
      <c r="E5672" t="inlineStr">
        <is>
          <t>5/2025</t>
        </is>
      </c>
    </row>
    <row r="5673">
      <c r="A5673" t="inlineStr">
        <is>
          <t>Love Cabaret</t>
        </is>
      </c>
      <c r="B5673" t="inlineStr">
        <is>
          <t>2025-05-01</t>
        </is>
      </c>
      <c r="C5673" t="inlineStr">
        <is>
          <t>Investimento - Taxa de Licença</t>
        </is>
      </c>
      <c r="D5673" s="488" t="n">
        <v>0</v>
      </c>
      <c r="E5673" t="inlineStr">
        <is>
          <t>5/2025</t>
        </is>
      </c>
    </row>
    <row r="5674">
      <c r="A5674" t="inlineStr">
        <is>
          <t>Love Cabaret</t>
        </is>
      </c>
      <c r="B5674" t="inlineStr">
        <is>
          <t>2025-05-01</t>
        </is>
      </c>
      <c r="C5674" t="inlineStr">
        <is>
          <t>Investimento - Outros luvas</t>
        </is>
      </c>
      <c r="D5674" s="488" t="n">
        <v>0</v>
      </c>
      <c r="E5674" t="inlineStr">
        <is>
          <t>5/2025</t>
        </is>
      </c>
    </row>
    <row r="5675">
      <c r="A5675" t="inlineStr">
        <is>
          <t>Love Cabaret</t>
        </is>
      </c>
      <c r="B5675" t="inlineStr">
        <is>
          <t>2025-05-01</t>
        </is>
      </c>
      <c r="C5675" t="inlineStr">
        <is>
          <t>Investimento - Ativos AMBEV</t>
        </is>
      </c>
      <c r="D5675" s="488" t="n">
        <v>0</v>
      </c>
      <c r="E5675" t="inlineStr">
        <is>
          <t>5/2025</t>
        </is>
      </c>
    </row>
    <row r="5676">
      <c r="A5676" t="inlineStr">
        <is>
          <t>Love Cabaret</t>
        </is>
      </c>
      <c r="B5676" t="inlineStr">
        <is>
          <t>2025-05-01</t>
        </is>
      </c>
      <c r="C5676" t="inlineStr">
        <is>
          <t>Investimento - Estrutura Chopp - Balcão</t>
        </is>
      </c>
      <c r="D5676" s="488" t="n">
        <v>0</v>
      </c>
      <c r="E5676" t="inlineStr">
        <is>
          <t>5/2025</t>
        </is>
      </c>
    </row>
    <row r="5677">
      <c r="A5677" t="inlineStr">
        <is>
          <t>Love Cabaret</t>
        </is>
      </c>
      <c r="B5677" t="inlineStr">
        <is>
          <t>2025-05-01</t>
        </is>
      </c>
      <c r="C5677" t="inlineStr">
        <is>
          <t>Investimento - Estrutura Chopp - Camara Refrigerada</t>
        </is>
      </c>
      <c r="D5677" s="488" t="n">
        <v>0</v>
      </c>
      <c r="E5677" t="inlineStr">
        <is>
          <t>5/2025</t>
        </is>
      </c>
    </row>
    <row r="5678">
      <c r="A5678" t="inlineStr">
        <is>
          <t>Love Cabaret</t>
        </is>
      </c>
      <c r="B5678" t="inlineStr">
        <is>
          <t>2025-05-01</t>
        </is>
      </c>
      <c r="C5678" t="inlineStr">
        <is>
          <t>Investimento - Estrutura Chopp - Chopeira</t>
        </is>
      </c>
      <c r="D5678" s="488" t="n">
        <v>0</v>
      </c>
      <c r="E5678" t="inlineStr">
        <is>
          <t>5/2025</t>
        </is>
      </c>
    </row>
    <row r="5679">
      <c r="A5679" t="inlineStr">
        <is>
          <t>Love Cabaret</t>
        </is>
      </c>
      <c r="B5679" t="inlineStr">
        <is>
          <t>2025-05-01</t>
        </is>
      </c>
      <c r="C5679" t="inlineStr">
        <is>
          <t>(+/-) Outras variações no fluxo de caixa</t>
        </is>
      </c>
      <c r="D5679" s="488" t="n">
        <v>-25155.46</v>
      </c>
      <c r="E5679" t="inlineStr">
        <is>
          <t>5/2025</t>
        </is>
      </c>
    </row>
    <row r="5680">
      <c r="A5680" t="inlineStr">
        <is>
          <t>Love Cabaret</t>
        </is>
      </c>
      <c r="B5680" t="inlineStr">
        <is>
          <t>2025-05-01</t>
        </is>
      </c>
      <c r="C5680" t="inlineStr">
        <is>
          <t>Remuneração Variável</t>
        </is>
      </c>
      <c r="D5680" s="488" t="n">
        <v>0</v>
      </c>
      <c r="E5680" t="inlineStr">
        <is>
          <t>5/2025</t>
        </is>
      </c>
    </row>
    <row r="5681">
      <c r="A5681" t="inlineStr">
        <is>
          <t>Love Cabaret</t>
        </is>
      </c>
      <c r="B5681" t="inlineStr">
        <is>
          <t>2025-05-01</t>
        </is>
      </c>
      <c r="C5681" t="inlineStr">
        <is>
          <t>Dividendos</t>
        </is>
      </c>
      <c r="D5681" s="488" t="n">
        <v>0</v>
      </c>
      <c r="E5681" t="inlineStr">
        <is>
          <t>5/2025</t>
        </is>
      </c>
    </row>
    <row r="5682">
      <c r="A5682" t="inlineStr">
        <is>
          <t>Love Cabaret</t>
        </is>
      </c>
      <c r="B5682" t="inlineStr">
        <is>
          <t>2025-05-01</t>
        </is>
      </c>
      <c r="C5682" t="inlineStr">
        <is>
          <t>Endividamento Geral</t>
        </is>
      </c>
      <c r="D5682" s="488" t="n">
        <v>-25155.46</v>
      </c>
      <c r="E5682" t="inlineStr">
        <is>
          <t>5/2025</t>
        </is>
      </c>
    </row>
    <row r="5683">
      <c r="A5683" t="inlineStr">
        <is>
          <t>Love Cabaret</t>
        </is>
      </c>
      <c r="B5683" t="inlineStr">
        <is>
          <t>2025-05-01</t>
        </is>
      </c>
      <c r="C5683" t="inlineStr">
        <is>
          <t>Processo Judicial</t>
        </is>
      </c>
      <c r="D5683" s="488" t="n">
        <v>0</v>
      </c>
      <c r="E5683" t="inlineStr">
        <is>
          <t>5/2025</t>
        </is>
      </c>
    </row>
    <row r="5684">
      <c r="A5684" t="inlineStr">
        <is>
          <t>Love Cabaret</t>
        </is>
      </c>
      <c r="B5684" t="inlineStr">
        <is>
          <t>2025-05-01</t>
        </is>
      </c>
      <c r="C5684" t="inlineStr">
        <is>
          <t>Processo Civil</t>
        </is>
      </c>
      <c r="D5684" s="488" t="n">
        <v>0</v>
      </c>
      <c r="E5684" t="inlineStr">
        <is>
          <t>5/2025</t>
        </is>
      </c>
    </row>
    <row r="5685">
      <c r="A5685" t="inlineStr">
        <is>
          <t>Love Cabaret</t>
        </is>
      </c>
      <c r="B5685" t="inlineStr">
        <is>
          <t>2025-05-01</t>
        </is>
      </c>
      <c r="C5685" t="inlineStr">
        <is>
          <t>Recurso Processual</t>
        </is>
      </c>
      <c r="D5685" s="488" t="n">
        <v>0</v>
      </c>
      <c r="E5685" t="inlineStr">
        <is>
          <t>5/2025</t>
        </is>
      </c>
    </row>
    <row r="5686">
      <c r="A5686" t="inlineStr">
        <is>
          <t>Love Cabaret</t>
        </is>
      </c>
      <c r="B5686" t="inlineStr">
        <is>
          <t>2025-05-01</t>
        </is>
      </c>
      <c r="C5686" t="inlineStr">
        <is>
          <t>Empréstimos Gerais</t>
        </is>
      </c>
      <c r="D5686" s="488" t="n">
        <v>0</v>
      </c>
      <c r="E5686" t="inlineStr">
        <is>
          <t>5/2025</t>
        </is>
      </c>
    </row>
    <row r="5687">
      <c r="A5687" t="inlineStr">
        <is>
          <t>Love Cabaret</t>
        </is>
      </c>
      <c r="B5687" t="inlineStr">
        <is>
          <t>2025-05-01</t>
        </is>
      </c>
      <c r="C5687" t="inlineStr">
        <is>
          <t>Total - Variações s/ Resultado Líquido</t>
        </is>
      </c>
      <c r="D5687" s="488" t="n">
        <v>-25155.46</v>
      </c>
      <c r="E5687" t="inlineStr">
        <is>
          <t>5/2025</t>
        </is>
      </c>
    </row>
    <row r="5688">
      <c r="A5688" t="inlineStr">
        <is>
          <t>Love Cabaret</t>
        </is>
      </c>
      <c r="B5688" t="inlineStr">
        <is>
          <t>2025-05-01</t>
        </is>
      </c>
      <c r="C5688" t="inlineStr">
        <is>
          <t>FCF</t>
        </is>
      </c>
      <c r="D5688" s="488" t="n">
        <v>-89362.02</v>
      </c>
      <c r="E5688" t="inlineStr">
        <is>
          <t>5/2025</t>
        </is>
      </c>
    </row>
    <row r="5689">
      <c r="A5689" t="inlineStr">
        <is>
          <t>Love Cabaret</t>
        </is>
      </c>
      <c r="B5689" t="inlineStr">
        <is>
          <t>2025-05-01</t>
        </is>
      </c>
      <c r="C5689" t="inlineStr">
        <is>
          <t>Saldo Operacional</t>
        </is>
      </c>
      <c r="D5689" s="488" t="n">
        <v>-89362.02</v>
      </c>
      <c r="E5689" t="inlineStr">
        <is>
          <t>5/2025</t>
        </is>
      </c>
    </row>
    <row r="5690">
      <c r="A5690" t="inlineStr">
        <is>
          <t>Love Cabaret</t>
        </is>
      </c>
      <c r="B5690" t="inlineStr">
        <is>
          <t>2025-06-01</t>
        </is>
      </c>
      <c r="C5690" t="inlineStr">
        <is>
          <t>FATURAMENTO BRUTO</t>
        </is>
      </c>
      <c r="D5690" s="488" t="n">
        <v>492112.82</v>
      </c>
      <c r="E5690" t="inlineStr">
        <is>
          <t>6/2025</t>
        </is>
      </c>
    </row>
    <row r="5691">
      <c r="A5691" t="inlineStr">
        <is>
          <t>Love Cabaret</t>
        </is>
      </c>
      <c r="B5691" t="inlineStr">
        <is>
          <t>2025-06-01</t>
        </is>
      </c>
      <c r="C5691" t="inlineStr">
        <is>
          <t>Alimentação</t>
        </is>
      </c>
      <c r="D5691" s="488" t="n">
        <v>75812</v>
      </c>
      <c r="E5691" t="inlineStr">
        <is>
          <t>6/2025</t>
        </is>
      </c>
    </row>
    <row r="5692">
      <c r="A5692" t="inlineStr">
        <is>
          <t>Love Cabaret</t>
        </is>
      </c>
      <c r="B5692" t="inlineStr">
        <is>
          <t>2025-06-01</t>
        </is>
      </c>
      <c r="C5692" t="inlineStr">
        <is>
          <t>Bebida</t>
        </is>
      </c>
      <c r="D5692" s="488" t="n">
        <v>199364</v>
      </c>
      <c r="E5692" t="inlineStr">
        <is>
          <t>6/2025</t>
        </is>
      </c>
    </row>
    <row r="5693">
      <c r="A5693" t="inlineStr">
        <is>
          <t>Love Cabaret</t>
        </is>
      </c>
      <c r="B5693" t="inlineStr">
        <is>
          <t>2025-06-01</t>
        </is>
      </c>
      <c r="C5693" t="inlineStr">
        <is>
          <t>Artístico (couvert/shows)</t>
        </is>
      </c>
      <c r="D5693" s="488" t="n">
        <v>136790.3</v>
      </c>
      <c r="E5693" t="inlineStr">
        <is>
          <t>6/2025</t>
        </is>
      </c>
    </row>
    <row r="5694">
      <c r="A5694" t="inlineStr">
        <is>
          <t>Love Cabaret</t>
        </is>
      </c>
      <c r="B5694" t="inlineStr">
        <is>
          <t>2025-06-01</t>
        </is>
      </c>
      <c r="C5694" t="inlineStr">
        <is>
          <t>Gifts</t>
        </is>
      </c>
      <c r="D5694" s="488" t="n">
        <v>200</v>
      </c>
      <c r="E5694" t="inlineStr">
        <is>
          <t>6/2025</t>
        </is>
      </c>
    </row>
    <row r="5695">
      <c r="A5695" t="inlineStr">
        <is>
          <t>Love Cabaret</t>
        </is>
      </c>
      <c r="B5695" t="inlineStr">
        <is>
          <t>2025-06-01</t>
        </is>
      </c>
      <c r="C5695" t="inlineStr">
        <is>
          <t>Serviço</t>
        </is>
      </c>
      <c r="D5695" s="488" t="n">
        <v>33573.74</v>
      </c>
      <c r="E5695" t="inlineStr">
        <is>
          <t>6/2025</t>
        </is>
      </c>
    </row>
    <row r="5696">
      <c r="A5696" t="inlineStr">
        <is>
          <t>Love Cabaret</t>
        </is>
      </c>
      <c r="B5696" t="inlineStr">
        <is>
          <t>2025-06-01</t>
        </is>
      </c>
      <c r="C5696" t="inlineStr">
        <is>
          <t>Eventos A&amp;B</t>
        </is>
      </c>
      <c r="D5696" s="488" t="n">
        <v>5011.2</v>
      </c>
      <c r="E5696" t="inlineStr">
        <is>
          <t>6/2025</t>
        </is>
      </c>
    </row>
    <row r="5697">
      <c r="A5697" t="inlineStr">
        <is>
          <t>Love Cabaret</t>
        </is>
      </c>
      <c r="B5697" t="inlineStr">
        <is>
          <t>2025-06-01</t>
        </is>
      </c>
      <c r="C5697" t="inlineStr">
        <is>
          <t>Eventos Couvert</t>
        </is>
      </c>
      <c r="D5697" s="488" t="n">
        <v>0</v>
      </c>
      <c r="E5697" t="inlineStr">
        <is>
          <t>6/2025</t>
        </is>
      </c>
    </row>
    <row r="5698">
      <c r="A5698" t="inlineStr">
        <is>
          <t>Love Cabaret</t>
        </is>
      </c>
      <c r="B5698" t="inlineStr">
        <is>
          <t>2025-06-01</t>
        </is>
      </c>
      <c r="C5698" t="inlineStr">
        <is>
          <t>Eventos Locações</t>
        </is>
      </c>
      <c r="D5698" s="488" t="n">
        <v>6773.8</v>
      </c>
      <c r="E5698" t="inlineStr">
        <is>
          <t>6/2025</t>
        </is>
      </c>
    </row>
    <row r="5699">
      <c r="A5699" t="inlineStr">
        <is>
          <t>Love Cabaret</t>
        </is>
      </c>
      <c r="B5699" t="inlineStr">
        <is>
          <t>2025-06-01</t>
        </is>
      </c>
      <c r="C5699" t="inlineStr">
        <is>
          <t>Eventos Rebate Fornecedores</t>
        </is>
      </c>
      <c r="D5699" s="488" t="n">
        <v>0</v>
      </c>
      <c r="E5699" t="inlineStr">
        <is>
          <t>6/2025</t>
        </is>
      </c>
    </row>
    <row r="5700">
      <c r="A5700" t="inlineStr">
        <is>
          <t>Love Cabaret</t>
        </is>
      </c>
      <c r="B5700" t="inlineStr">
        <is>
          <t>2025-06-01</t>
        </is>
      </c>
      <c r="C5700" t="inlineStr">
        <is>
          <t>Delivery</t>
        </is>
      </c>
      <c r="D5700" s="488" t="n">
        <v>0</v>
      </c>
      <c r="E5700" t="inlineStr">
        <is>
          <t>6/2025</t>
        </is>
      </c>
    </row>
    <row r="5701">
      <c r="A5701" t="inlineStr">
        <is>
          <t>Love Cabaret</t>
        </is>
      </c>
      <c r="B5701" t="inlineStr">
        <is>
          <t>2025-06-01</t>
        </is>
      </c>
      <c r="C5701" t="inlineStr">
        <is>
          <t>Outras Receitas</t>
        </is>
      </c>
      <c r="D5701" s="488" t="n">
        <v>34587.78</v>
      </c>
      <c r="E5701" t="inlineStr">
        <is>
          <t>6/2025</t>
        </is>
      </c>
    </row>
    <row r="5702">
      <c r="A5702" t="inlineStr">
        <is>
          <t>Love Cabaret</t>
        </is>
      </c>
      <c r="B5702" t="inlineStr">
        <is>
          <t>2025-06-01</t>
        </is>
      </c>
      <c r="C5702" t="inlineStr">
        <is>
          <t>(-) Desconto sobre Venda</t>
        </is>
      </c>
      <c r="D5702" s="488" t="n">
        <v>-12207.48</v>
      </c>
      <c r="E5702" t="inlineStr">
        <is>
          <t>6/2025</t>
        </is>
      </c>
    </row>
    <row r="5703">
      <c r="A5703" t="inlineStr">
        <is>
          <t>Love Cabaret</t>
        </is>
      </c>
      <c r="B5703" t="inlineStr">
        <is>
          <t>2025-06-01</t>
        </is>
      </c>
      <c r="C5703" t="inlineStr">
        <is>
          <t>Descontos - Operação</t>
        </is>
      </c>
      <c r="D5703" s="488" t="n">
        <v>-11466.95</v>
      </c>
      <c r="E5703" t="inlineStr">
        <is>
          <t>6/2025</t>
        </is>
      </c>
    </row>
    <row r="5704">
      <c r="A5704" t="inlineStr">
        <is>
          <t>Love Cabaret</t>
        </is>
      </c>
      <c r="B5704" t="inlineStr">
        <is>
          <t>2025-06-01</t>
        </is>
      </c>
      <c r="C5704" t="inlineStr">
        <is>
          <t>Desconto - Alimentação Escritório</t>
        </is>
      </c>
      <c r="D5704" s="488" t="n">
        <v>-342.82</v>
      </c>
      <c r="E5704" t="inlineStr">
        <is>
          <t>6/2025</t>
        </is>
      </c>
    </row>
    <row r="5705">
      <c r="A5705" t="inlineStr">
        <is>
          <t>Love Cabaret</t>
        </is>
      </c>
      <c r="B5705" t="inlineStr">
        <is>
          <t>2025-06-01</t>
        </is>
      </c>
      <c r="C5705" t="inlineStr">
        <is>
          <t>Descontos - Marketing</t>
        </is>
      </c>
      <c r="D5705" s="488" t="n">
        <v>-397.71</v>
      </c>
      <c r="E5705" t="inlineStr">
        <is>
          <t>6/2025</t>
        </is>
      </c>
    </row>
    <row r="5706">
      <c r="A5706" t="inlineStr">
        <is>
          <t>Love Cabaret</t>
        </is>
      </c>
      <c r="B5706" t="inlineStr">
        <is>
          <t>2025-06-01</t>
        </is>
      </c>
      <c r="C5706" t="inlineStr">
        <is>
          <t>% sobre Receita Bruta</t>
        </is>
      </c>
      <c r="D5706" s="488" t="n">
        <v>-0.02</v>
      </c>
      <c r="E5706" t="inlineStr">
        <is>
          <t>6/2025</t>
        </is>
      </c>
    </row>
    <row r="5707">
      <c r="A5707" t="inlineStr">
        <is>
          <t>Love Cabaret</t>
        </is>
      </c>
      <c r="B5707" t="inlineStr">
        <is>
          <t>2025-06-01</t>
        </is>
      </c>
      <c r="C5707" t="inlineStr">
        <is>
          <t>(-) Impostos sobre Venda</t>
        </is>
      </c>
      <c r="D5707" s="488" t="n">
        <v>-28822.64</v>
      </c>
      <c r="E5707" t="inlineStr">
        <is>
          <t>6/2025</t>
        </is>
      </c>
    </row>
    <row r="5708">
      <c r="A5708" t="inlineStr">
        <is>
          <t>Love Cabaret</t>
        </is>
      </c>
      <c r="B5708" t="inlineStr">
        <is>
          <t>2025-06-01</t>
        </is>
      </c>
      <c r="C5708" t="inlineStr">
        <is>
          <t>PIS / COFINS</t>
        </is>
      </c>
      <c r="D5708" s="488" t="n">
        <v>-17333.64</v>
      </c>
      <c r="E5708" t="inlineStr">
        <is>
          <t>6/2025</t>
        </is>
      </c>
    </row>
    <row r="5709">
      <c r="A5709" t="inlineStr">
        <is>
          <t>Love Cabaret</t>
        </is>
      </c>
      <c r="B5709" t="inlineStr">
        <is>
          <t>2025-06-01</t>
        </is>
      </c>
      <c r="C5709" t="inlineStr">
        <is>
          <t>ICMS</t>
        </is>
      </c>
      <c r="D5709" s="488" t="n">
        <v>-11150.31</v>
      </c>
      <c r="E5709" t="inlineStr">
        <is>
          <t>6/2025</t>
        </is>
      </c>
    </row>
    <row r="5710">
      <c r="A5710" t="inlineStr">
        <is>
          <t>Love Cabaret</t>
        </is>
      </c>
      <c r="B5710" t="inlineStr">
        <is>
          <t>2025-06-01</t>
        </is>
      </c>
      <c r="C5710" t="inlineStr">
        <is>
          <t>ISS</t>
        </is>
      </c>
      <c r="D5710" s="488" t="n">
        <v>-338.69</v>
      </c>
      <c r="E5710" t="inlineStr">
        <is>
          <t>6/2025</t>
        </is>
      </c>
    </row>
    <row r="5711">
      <c r="A5711" t="inlineStr">
        <is>
          <t>Love Cabaret</t>
        </is>
      </c>
      <c r="B5711" t="inlineStr">
        <is>
          <t>2025-06-01</t>
        </is>
      </c>
      <c r="C5711" t="inlineStr">
        <is>
          <t>RECEITA LÍQUIDA</t>
        </is>
      </c>
      <c r="D5711" s="488" t="n">
        <v>451082.7</v>
      </c>
      <c r="E5711" t="inlineStr">
        <is>
          <t>6/2025</t>
        </is>
      </c>
    </row>
    <row r="5712">
      <c r="A5712" t="inlineStr">
        <is>
          <t>Love Cabaret</t>
        </is>
      </c>
      <c r="B5712" t="inlineStr">
        <is>
          <t>2025-06-01</t>
        </is>
      </c>
      <c r="C5712" t="inlineStr">
        <is>
          <t>(-) Custo Mercadoria Vendida</t>
        </is>
      </c>
      <c r="D5712" s="488" t="n">
        <v>-70436.25999999999</v>
      </c>
      <c r="E5712" t="inlineStr">
        <is>
          <t>6/2025</t>
        </is>
      </c>
    </row>
    <row r="5713">
      <c r="A5713" t="inlineStr">
        <is>
          <t>Love Cabaret</t>
        </is>
      </c>
      <c r="B5713" t="inlineStr">
        <is>
          <t>2025-06-01</t>
        </is>
      </c>
      <c r="C5713" t="inlineStr">
        <is>
          <t>Alimentação D</t>
        </is>
      </c>
      <c r="D5713" s="488" t="n">
        <v>-26043.38</v>
      </c>
      <c r="E5713" t="inlineStr">
        <is>
          <t>6/2025</t>
        </is>
      </c>
    </row>
    <row r="5714">
      <c r="A5714" t="inlineStr">
        <is>
          <t>Love Cabaret</t>
        </is>
      </c>
      <c r="B5714" t="inlineStr">
        <is>
          <t>2025-06-01</t>
        </is>
      </c>
      <c r="C5714" t="inlineStr">
        <is>
          <t>Bebida D</t>
        </is>
      </c>
      <c r="D5714" s="488" t="n">
        <v>-44392.88</v>
      </c>
      <c r="E5714" t="inlineStr">
        <is>
          <t>6/2025</t>
        </is>
      </c>
    </row>
    <row r="5715">
      <c r="A5715" t="inlineStr">
        <is>
          <t>Love Cabaret</t>
        </is>
      </c>
      <c r="B5715" t="inlineStr">
        <is>
          <t>2025-06-01</t>
        </is>
      </c>
      <c r="C5715" t="inlineStr">
        <is>
          <t>Embalagens</t>
        </is>
      </c>
      <c r="D5715" s="488" t="n">
        <v>0</v>
      </c>
      <c r="E5715" t="inlineStr">
        <is>
          <t>6/2025</t>
        </is>
      </c>
    </row>
    <row r="5716">
      <c r="A5716" t="inlineStr">
        <is>
          <t>Love Cabaret</t>
        </is>
      </c>
      <c r="B5716" t="inlineStr">
        <is>
          <t>2025-06-01</t>
        </is>
      </c>
      <c r="C5716" t="inlineStr">
        <is>
          <t>Eventos A&amp;B</t>
        </is>
      </c>
      <c r="D5716" s="488" t="n">
        <v>0</v>
      </c>
      <c r="E5716" t="inlineStr">
        <is>
          <t>6/2025</t>
        </is>
      </c>
    </row>
    <row r="5717">
      <c r="A5717" t="inlineStr">
        <is>
          <t>Love Cabaret</t>
        </is>
      </c>
      <c r="B5717" t="inlineStr">
        <is>
          <t>2025-06-01</t>
        </is>
      </c>
      <c r="C5717" t="inlineStr">
        <is>
          <t>% sobre Receita Bruta de A&amp;B</t>
        </is>
      </c>
      <c r="D5717" s="488" t="n">
        <v>-0.25</v>
      </c>
      <c r="E5717" t="inlineStr">
        <is>
          <t>6/2025</t>
        </is>
      </c>
    </row>
    <row r="5718">
      <c r="A5718" t="inlineStr">
        <is>
          <t>Love Cabaret</t>
        </is>
      </c>
      <c r="B5718" t="inlineStr">
        <is>
          <t>2025-06-01</t>
        </is>
      </c>
      <c r="C5718" t="inlineStr">
        <is>
          <t>% sobre Receita Líquida</t>
        </is>
      </c>
      <c r="D5718" s="488" t="n">
        <v>-0.16</v>
      </c>
      <c r="E5718" t="inlineStr">
        <is>
          <t>6/2025</t>
        </is>
      </c>
    </row>
    <row r="5719">
      <c r="A5719" t="inlineStr">
        <is>
          <t>Love Cabaret</t>
        </is>
      </c>
      <c r="B5719" t="inlineStr">
        <is>
          <t>2025-06-01</t>
        </is>
      </c>
      <c r="C5719" t="inlineStr">
        <is>
          <t>(-) Custos Artístico Geral</t>
        </is>
      </c>
      <c r="D5719" s="488" t="n">
        <v>-88148.69</v>
      </c>
      <c r="E5719" t="inlineStr">
        <is>
          <t>6/2025</t>
        </is>
      </c>
    </row>
    <row r="5720">
      <c r="A5720" t="inlineStr">
        <is>
          <t>Love Cabaret</t>
        </is>
      </c>
      <c r="B5720" t="inlineStr">
        <is>
          <t>2025-06-01</t>
        </is>
      </c>
      <c r="C5720" t="inlineStr">
        <is>
          <t>Custos Artístico</t>
        </is>
      </c>
      <c r="D5720" s="488" t="n">
        <v>-54628.69</v>
      </c>
      <c r="E5720" t="inlineStr">
        <is>
          <t>6/2025</t>
        </is>
      </c>
    </row>
    <row r="5721">
      <c r="A5721" t="inlineStr">
        <is>
          <t>Love Cabaret</t>
        </is>
      </c>
      <c r="B5721" t="inlineStr">
        <is>
          <t>2025-06-01</t>
        </is>
      </c>
      <c r="C5721" t="inlineStr">
        <is>
          <t>Cachê de Músicos e Artistas</t>
        </is>
      </c>
      <c r="D5721" s="488" t="n">
        <v>-51102.8</v>
      </c>
      <c r="E5721" t="inlineStr">
        <is>
          <t>6/2025</t>
        </is>
      </c>
    </row>
    <row r="5722">
      <c r="A5722" t="inlineStr">
        <is>
          <t>Love Cabaret</t>
        </is>
      </c>
      <c r="B5722" t="inlineStr">
        <is>
          <t>2025-06-01</t>
        </is>
      </c>
      <c r="C5722" t="inlineStr">
        <is>
          <t>Alimentação e Transporte</t>
        </is>
      </c>
      <c r="D5722" s="488" t="n">
        <v>-2723.39</v>
      </c>
      <c r="E5722" t="inlineStr">
        <is>
          <t>6/2025</t>
        </is>
      </c>
    </row>
    <row r="5723">
      <c r="A5723" t="inlineStr">
        <is>
          <t>Love Cabaret</t>
        </is>
      </c>
      <c r="B5723" t="inlineStr">
        <is>
          <t>2025-06-01</t>
        </is>
      </c>
      <c r="C5723" t="inlineStr">
        <is>
          <t>Viagens e Estadias</t>
        </is>
      </c>
      <c r="D5723" s="488" t="n">
        <v>0</v>
      </c>
      <c r="E5723" t="inlineStr">
        <is>
          <t>6/2025</t>
        </is>
      </c>
    </row>
    <row r="5724">
      <c r="A5724" t="inlineStr">
        <is>
          <t>Love Cabaret</t>
        </is>
      </c>
      <c r="B5724" t="inlineStr">
        <is>
          <t>2025-06-01</t>
        </is>
      </c>
      <c r="C5724" t="inlineStr">
        <is>
          <t>Taxas e Licenças - Artístico</t>
        </is>
      </c>
      <c r="D5724" s="488" t="n">
        <v>-802.5</v>
      </c>
      <c r="E5724" t="inlineStr">
        <is>
          <t>6/2025</t>
        </is>
      </c>
    </row>
    <row r="5725">
      <c r="A5725" t="inlineStr">
        <is>
          <t>Love Cabaret</t>
        </is>
      </c>
      <c r="B5725" t="inlineStr">
        <is>
          <t>2025-06-01</t>
        </is>
      </c>
      <c r="C5725" t="inlineStr">
        <is>
          <t>MDO Terceirizada - Artístico</t>
        </is>
      </c>
      <c r="D5725" s="488" t="n">
        <v>0</v>
      </c>
      <c r="E5725" t="inlineStr">
        <is>
          <t>6/2025</t>
        </is>
      </c>
    </row>
    <row r="5726">
      <c r="A5726" t="inlineStr">
        <is>
          <t>Love Cabaret</t>
        </is>
      </c>
      <c r="B5726" t="inlineStr">
        <is>
          <t>2025-06-01</t>
        </is>
      </c>
      <c r="C5726" t="inlineStr">
        <is>
          <t>Custos Ténico de Som</t>
        </is>
      </c>
      <c r="D5726" s="488" t="n">
        <v>-33520</v>
      </c>
      <c r="E5726" t="inlineStr">
        <is>
          <t>6/2025</t>
        </is>
      </c>
    </row>
    <row r="5727">
      <c r="A5727" t="inlineStr">
        <is>
          <t>Love Cabaret</t>
        </is>
      </c>
      <c r="B5727" t="inlineStr">
        <is>
          <t>2025-06-01</t>
        </is>
      </c>
      <c r="C5727" t="inlineStr">
        <is>
          <t>Técnico de Som / Luz</t>
        </is>
      </c>
      <c r="D5727" s="488" t="n">
        <v>-26520</v>
      </c>
      <c r="E5727" t="inlineStr">
        <is>
          <t>6/2025</t>
        </is>
      </c>
    </row>
    <row r="5728">
      <c r="A5728" t="inlineStr">
        <is>
          <t>Love Cabaret</t>
        </is>
      </c>
      <c r="B5728" t="inlineStr">
        <is>
          <t>2025-06-01</t>
        </is>
      </c>
      <c r="C5728" t="inlineStr">
        <is>
          <t>Locação de Equipamentos Fixo</t>
        </is>
      </c>
      <c r="D5728" s="488" t="n">
        <v>-6000</v>
      </c>
      <c r="E5728" t="inlineStr">
        <is>
          <t>6/2025</t>
        </is>
      </c>
    </row>
    <row r="5729">
      <c r="A5729" t="inlineStr">
        <is>
          <t>Love Cabaret</t>
        </is>
      </c>
      <c r="B5729" t="inlineStr">
        <is>
          <t>2025-06-01</t>
        </is>
      </c>
      <c r="C5729" t="inlineStr">
        <is>
          <t>Locação de Equipamentos Variável</t>
        </is>
      </c>
      <c r="D5729" s="488" t="n">
        <v>-1000</v>
      </c>
      <c r="E5729" t="inlineStr">
        <is>
          <t>6/2025</t>
        </is>
      </c>
    </row>
    <row r="5730">
      <c r="A5730" t="inlineStr">
        <is>
          <t>Love Cabaret</t>
        </is>
      </c>
      <c r="B5730" t="inlineStr">
        <is>
          <t>2025-06-01</t>
        </is>
      </c>
      <c r="C5730" t="inlineStr">
        <is>
          <t>% sobre Receita Artístico</t>
        </is>
      </c>
      <c r="D5730" s="488" t="n">
        <v>-0.64</v>
      </c>
      <c r="E5730" t="inlineStr">
        <is>
          <t>6/2025</t>
        </is>
      </c>
    </row>
    <row r="5731">
      <c r="A5731" t="inlineStr">
        <is>
          <t>Love Cabaret</t>
        </is>
      </c>
      <c r="B5731" t="inlineStr">
        <is>
          <t>2025-06-01</t>
        </is>
      </c>
      <c r="C5731" t="inlineStr">
        <is>
          <t>% sobre Receita Bruta</t>
        </is>
      </c>
      <c r="D5731" s="488" t="n">
        <v>-0.18</v>
      </c>
      <c r="E5731" t="inlineStr">
        <is>
          <t>6/2025</t>
        </is>
      </c>
    </row>
    <row r="5732">
      <c r="A5732" t="inlineStr">
        <is>
          <t>Love Cabaret</t>
        </is>
      </c>
      <c r="B5732" t="inlineStr">
        <is>
          <t>2025-06-01</t>
        </is>
      </c>
      <c r="C5732" t="inlineStr">
        <is>
          <t>(-) Custos Eventos</t>
        </is>
      </c>
      <c r="D5732" s="488" t="n">
        <v>-6990.05</v>
      </c>
      <c r="E5732" t="inlineStr">
        <is>
          <t>6/2025</t>
        </is>
      </c>
    </row>
    <row r="5733">
      <c r="A5733" t="inlineStr">
        <is>
          <t>Love Cabaret</t>
        </is>
      </c>
      <c r="B5733" t="inlineStr">
        <is>
          <t>2025-06-01</t>
        </is>
      </c>
      <c r="C5733" t="inlineStr">
        <is>
          <t>MDO</t>
        </is>
      </c>
      <c r="D5733" s="488" t="n">
        <v>-1740.05</v>
      </c>
      <c r="E5733" t="inlineStr">
        <is>
          <t>6/2025</t>
        </is>
      </c>
    </row>
    <row r="5734">
      <c r="A5734" t="inlineStr">
        <is>
          <t>Love Cabaret</t>
        </is>
      </c>
      <c r="B5734" t="inlineStr">
        <is>
          <t>2025-06-01</t>
        </is>
      </c>
      <c r="C5734" t="inlineStr">
        <is>
          <t>MDO Terceirizada - Eventos</t>
        </is>
      </c>
      <c r="D5734" s="488" t="n">
        <v>-1600</v>
      </c>
      <c r="E5734" t="inlineStr">
        <is>
          <t>6/2025</t>
        </is>
      </c>
    </row>
    <row r="5735">
      <c r="A5735" t="inlineStr">
        <is>
          <t>Love Cabaret</t>
        </is>
      </c>
      <c r="B5735" t="inlineStr">
        <is>
          <t>2025-06-01</t>
        </is>
      </c>
      <c r="C5735" t="inlineStr">
        <is>
          <t>Comissões de Vendas - Eventos</t>
        </is>
      </c>
      <c r="D5735" s="488" t="n">
        <v>-140.05</v>
      </c>
      <c r="E5735" t="inlineStr">
        <is>
          <t>6/2025</t>
        </is>
      </c>
    </row>
    <row r="5736">
      <c r="A5736" t="inlineStr">
        <is>
          <t>Love Cabaret</t>
        </is>
      </c>
      <c r="B5736" t="inlineStr">
        <is>
          <t>2025-06-01</t>
        </is>
      </c>
      <c r="C5736" t="inlineStr">
        <is>
          <t>Serviços de Terceiros - Eventos</t>
        </is>
      </c>
      <c r="D5736" s="488" t="n">
        <v>0</v>
      </c>
      <c r="E5736" t="inlineStr">
        <is>
          <t>6/2025</t>
        </is>
      </c>
    </row>
    <row r="5737">
      <c r="A5737" t="inlineStr">
        <is>
          <t>Love Cabaret</t>
        </is>
      </c>
      <c r="B5737" t="inlineStr">
        <is>
          <t>2025-06-01</t>
        </is>
      </c>
      <c r="C5737" t="inlineStr">
        <is>
          <t>Serviços Terceirizados - Eventos</t>
        </is>
      </c>
      <c r="D5737" s="488" t="n">
        <v>0</v>
      </c>
      <c r="E5737" t="inlineStr">
        <is>
          <t>6/2025</t>
        </is>
      </c>
    </row>
    <row r="5738">
      <c r="A5738" t="inlineStr">
        <is>
          <t>Love Cabaret</t>
        </is>
      </c>
      <c r="B5738" t="inlineStr">
        <is>
          <t>2025-06-01</t>
        </is>
      </c>
      <c r="C5738" t="inlineStr">
        <is>
          <t>Serviço de Segurança - Eventos</t>
        </is>
      </c>
      <c r="D5738" s="488" t="n">
        <v>0</v>
      </c>
      <c r="E5738" t="inlineStr">
        <is>
          <t>6/2025</t>
        </is>
      </c>
    </row>
    <row r="5739">
      <c r="A5739" t="inlineStr">
        <is>
          <t>Love Cabaret</t>
        </is>
      </c>
      <c r="B5739" t="inlineStr">
        <is>
          <t>2025-06-01</t>
        </is>
      </c>
      <c r="C5739" t="inlineStr">
        <is>
          <t>Artistas e Palestrantes - Eventos</t>
        </is>
      </c>
      <c r="D5739" s="488" t="n">
        <v>0</v>
      </c>
      <c r="E5739" t="inlineStr">
        <is>
          <t>6/2025</t>
        </is>
      </c>
    </row>
    <row r="5740">
      <c r="A5740" t="inlineStr">
        <is>
          <t>Love Cabaret</t>
        </is>
      </c>
      <c r="B5740" t="inlineStr">
        <is>
          <t>2025-06-01</t>
        </is>
      </c>
      <c r="C5740" t="inlineStr">
        <is>
          <t>Decoração - Eventos</t>
        </is>
      </c>
      <c r="D5740" s="488" t="n">
        <v>0</v>
      </c>
      <c r="E5740" t="inlineStr">
        <is>
          <t>6/2025</t>
        </is>
      </c>
    </row>
    <row r="5741">
      <c r="A5741" t="inlineStr">
        <is>
          <t>Love Cabaret</t>
        </is>
      </c>
      <c r="B5741" t="inlineStr">
        <is>
          <t>2025-06-01</t>
        </is>
      </c>
      <c r="C5741" t="inlineStr">
        <is>
          <t>Material de Consumo</t>
        </is>
      </c>
      <c r="D5741" s="488" t="n">
        <v>0</v>
      </c>
      <c r="E5741" t="inlineStr">
        <is>
          <t>6/2025</t>
        </is>
      </c>
    </row>
    <row r="5742">
      <c r="A5742" t="inlineStr">
        <is>
          <t>Love Cabaret</t>
        </is>
      </c>
      <c r="B5742" t="inlineStr">
        <is>
          <t>2025-06-01</t>
        </is>
      </c>
      <c r="C5742" t="inlineStr">
        <is>
          <t>Material Descartável - Eventos</t>
        </is>
      </c>
      <c r="D5742" s="488" t="n">
        <v>0</v>
      </c>
      <c r="E5742" t="inlineStr">
        <is>
          <t>6/2025</t>
        </is>
      </c>
    </row>
    <row r="5743">
      <c r="A5743" t="inlineStr">
        <is>
          <t>Love Cabaret</t>
        </is>
      </c>
      <c r="B5743" t="inlineStr">
        <is>
          <t>2025-06-01</t>
        </is>
      </c>
      <c r="C5743" t="inlineStr">
        <is>
          <t>Brindes e Confraternizações - Eventos</t>
        </is>
      </c>
      <c r="D5743" s="488" t="n">
        <v>0</v>
      </c>
      <c r="E5743" t="inlineStr">
        <is>
          <t>6/2025</t>
        </is>
      </c>
    </row>
    <row r="5744">
      <c r="A5744" t="inlineStr">
        <is>
          <t>Love Cabaret</t>
        </is>
      </c>
      <c r="B5744" t="inlineStr">
        <is>
          <t>2025-06-01</t>
        </is>
      </c>
      <c r="C5744" t="inlineStr">
        <is>
          <t>Material de Escritório - Eventos</t>
        </is>
      </c>
      <c r="D5744" s="488" t="n">
        <v>0</v>
      </c>
      <c r="E5744" t="inlineStr">
        <is>
          <t>6/2025</t>
        </is>
      </c>
    </row>
    <row r="5745">
      <c r="A5745" t="inlineStr">
        <is>
          <t>Love Cabaret</t>
        </is>
      </c>
      <c r="B5745" t="inlineStr">
        <is>
          <t>2025-06-01</t>
        </is>
      </c>
      <c r="C5745" t="inlineStr">
        <is>
          <t>Material de Manutenção - Eventos</t>
        </is>
      </c>
      <c r="D5745" s="488" t="n">
        <v>0</v>
      </c>
      <c r="E5745" t="inlineStr">
        <is>
          <t>6/2025</t>
        </is>
      </c>
    </row>
    <row r="5746">
      <c r="A5746" t="inlineStr">
        <is>
          <t>Love Cabaret</t>
        </is>
      </c>
      <c r="B5746" t="inlineStr">
        <is>
          <t>2025-06-01</t>
        </is>
      </c>
      <c r="C5746" t="inlineStr">
        <is>
          <t>Manutenção Geral</t>
        </is>
      </c>
      <c r="D5746" s="488" t="n">
        <v>0</v>
      </c>
      <c r="E5746" t="inlineStr">
        <is>
          <t>6/2025</t>
        </is>
      </c>
    </row>
    <row r="5747">
      <c r="A5747" t="inlineStr">
        <is>
          <t>Love Cabaret</t>
        </is>
      </c>
      <c r="B5747" t="inlineStr">
        <is>
          <t>2025-06-01</t>
        </is>
      </c>
      <c r="C5747" t="inlineStr">
        <is>
          <t>Serviço de Manutenção - Estrutura - Eventos</t>
        </is>
      </c>
      <c r="D5747" s="488" t="n">
        <v>0</v>
      </c>
      <c r="E5747" t="inlineStr">
        <is>
          <t>6/2025</t>
        </is>
      </c>
    </row>
    <row r="5748">
      <c r="A5748" t="inlineStr">
        <is>
          <t>Love Cabaret</t>
        </is>
      </c>
      <c r="B5748" t="inlineStr">
        <is>
          <t>2025-06-01</t>
        </is>
      </c>
      <c r="C5748" t="inlineStr">
        <is>
          <t>Serviço de Manutenção - Equipamentos - Eventos</t>
        </is>
      </c>
      <c r="D5748" s="488" t="n">
        <v>0</v>
      </c>
      <c r="E5748" t="inlineStr">
        <is>
          <t>6/2025</t>
        </is>
      </c>
    </row>
    <row r="5749">
      <c r="A5749" t="inlineStr">
        <is>
          <t>Love Cabaret</t>
        </is>
      </c>
      <c r="B5749" t="inlineStr">
        <is>
          <t>2025-06-01</t>
        </is>
      </c>
      <c r="C5749" t="inlineStr">
        <is>
          <t>Transportes</t>
        </is>
      </c>
      <c r="D5749" s="488" t="n">
        <v>0</v>
      </c>
      <c r="E5749" t="inlineStr">
        <is>
          <t>6/2025</t>
        </is>
      </c>
    </row>
    <row r="5750">
      <c r="A5750" t="inlineStr">
        <is>
          <t>Love Cabaret</t>
        </is>
      </c>
      <c r="B5750" t="inlineStr">
        <is>
          <t>2025-06-01</t>
        </is>
      </c>
      <c r="C5750" t="inlineStr">
        <is>
          <t>Viagens e Estadias - Eventos</t>
        </is>
      </c>
      <c r="D5750" s="488" t="n">
        <v>0</v>
      </c>
      <c r="E5750" t="inlineStr">
        <is>
          <t>6/2025</t>
        </is>
      </c>
    </row>
    <row r="5751">
      <c r="A5751" t="inlineStr">
        <is>
          <t>Love Cabaret</t>
        </is>
      </c>
      <c r="B5751" t="inlineStr">
        <is>
          <t>2025-06-01</t>
        </is>
      </c>
      <c r="C5751" t="inlineStr">
        <is>
          <t>Transporte Equipe - Eventos</t>
        </is>
      </c>
      <c r="D5751" s="488" t="n">
        <v>0</v>
      </c>
      <c r="E5751" t="inlineStr">
        <is>
          <t>6/2025</t>
        </is>
      </c>
    </row>
    <row r="5752">
      <c r="A5752" t="inlineStr">
        <is>
          <t>Love Cabaret</t>
        </is>
      </c>
      <c r="B5752" t="inlineStr">
        <is>
          <t>2025-06-01</t>
        </is>
      </c>
      <c r="C5752" t="inlineStr">
        <is>
          <t>Fretes e Carretos - Eventos</t>
        </is>
      </c>
      <c r="D5752" s="488" t="n">
        <v>0</v>
      </c>
      <c r="E5752" t="inlineStr">
        <is>
          <t>6/2025</t>
        </is>
      </c>
    </row>
    <row r="5753">
      <c r="A5753" t="inlineStr">
        <is>
          <t>Love Cabaret</t>
        </is>
      </c>
      <c r="B5753" t="inlineStr">
        <is>
          <t>2025-06-01</t>
        </is>
      </c>
      <c r="C5753" t="inlineStr">
        <is>
          <t>Locações</t>
        </is>
      </c>
      <c r="D5753" s="488" t="n">
        <v>-5250</v>
      </c>
      <c r="E5753" t="inlineStr">
        <is>
          <t>6/2025</t>
        </is>
      </c>
    </row>
    <row r="5754">
      <c r="A5754" t="inlineStr">
        <is>
          <t>Love Cabaret</t>
        </is>
      </c>
      <c r="B5754" t="inlineStr">
        <is>
          <t>2025-06-01</t>
        </is>
      </c>
      <c r="C5754" t="inlineStr">
        <is>
          <t>Locação de Utensílios - Eventos</t>
        </is>
      </c>
      <c r="D5754" s="488" t="n">
        <v>0</v>
      </c>
      <c r="E5754" t="inlineStr">
        <is>
          <t>6/2025</t>
        </is>
      </c>
    </row>
    <row r="5755">
      <c r="A5755" t="inlineStr">
        <is>
          <t>Love Cabaret</t>
        </is>
      </c>
      <c r="B5755" t="inlineStr">
        <is>
          <t>2025-06-01</t>
        </is>
      </c>
      <c r="C5755" t="inlineStr">
        <is>
          <t>Locação de Equipamentos - Eventos</t>
        </is>
      </c>
      <c r="D5755" s="488" t="n">
        <v>-5250</v>
      </c>
      <c r="E5755" t="inlineStr">
        <is>
          <t>6/2025</t>
        </is>
      </c>
    </row>
    <row r="5756">
      <c r="A5756" t="inlineStr">
        <is>
          <t>Love Cabaret</t>
        </is>
      </c>
      <c r="B5756" t="inlineStr">
        <is>
          <t>2025-06-01</t>
        </is>
      </c>
      <c r="C5756" t="inlineStr">
        <is>
          <t>Locação de Mobiliário - Eventos</t>
        </is>
      </c>
      <c r="D5756" s="488" t="n">
        <v>0</v>
      </c>
      <c r="E5756" t="inlineStr">
        <is>
          <t>6/2025</t>
        </is>
      </c>
    </row>
    <row r="5757">
      <c r="A5757" t="inlineStr">
        <is>
          <t>Love Cabaret</t>
        </is>
      </c>
      <c r="B5757" t="inlineStr">
        <is>
          <t>2025-06-01</t>
        </is>
      </c>
      <c r="C5757" t="inlineStr">
        <is>
          <t>Locação de Coberturas - Eventos</t>
        </is>
      </c>
      <c r="D5757" s="488" t="n">
        <v>0</v>
      </c>
      <c r="E5757" t="inlineStr">
        <is>
          <t>6/2025</t>
        </is>
      </c>
    </row>
    <row r="5758">
      <c r="A5758" t="inlineStr">
        <is>
          <t>Love Cabaret</t>
        </is>
      </c>
      <c r="B5758" t="inlineStr">
        <is>
          <t>2025-06-01</t>
        </is>
      </c>
      <c r="C5758" t="inlineStr">
        <is>
          <t>Repasses Locação de Espaço</t>
        </is>
      </c>
      <c r="D5758" s="488" t="n">
        <v>0</v>
      </c>
      <c r="E5758" t="inlineStr">
        <is>
          <t>6/2025</t>
        </is>
      </c>
    </row>
    <row r="5759">
      <c r="A5759" t="inlineStr">
        <is>
          <t>Love Cabaret</t>
        </is>
      </c>
      <c r="B5759" t="inlineStr">
        <is>
          <t>2025-06-01</t>
        </is>
      </c>
      <c r="C5759" t="inlineStr">
        <is>
          <t>Repasse Gazit - Locação Aroo</t>
        </is>
      </c>
      <c r="D5759" s="488" t="n">
        <v>0</v>
      </c>
      <c r="E5759" t="inlineStr">
        <is>
          <t>6/2025</t>
        </is>
      </c>
    </row>
    <row r="5760">
      <c r="A5760" t="inlineStr">
        <is>
          <t>Love Cabaret</t>
        </is>
      </c>
      <c r="B5760" t="inlineStr">
        <is>
          <t>2025-06-01</t>
        </is>
      </c>
      <c r="C5760" t="inlineStr">
        <is>
          <t>Repasse Gazit - Locação Anexo Abaru</t>
        </is>
      </c>
      <c r="D5760" s="488" t="n">
        <v>0</v>
      </c>
      <c r="E5760" t="inlineStr">
        <is>
          <t>6/2025</t>
        </is>
      </c>
    </row>
    <row r="5761">
      <c r="A5761" t="inlineStr">
        <is>
          <t>Love Cabaret</t>
        </is>
      </c>
      <c r="B5761" t="inlineStr">
        <is>
          <t>2025-06-01</t>
        </is>
      </c>
      <c r="C5761" t="inlineStr">
        <is>
          <t>% sobre Receita de Eventos</t>
        </is>
      </c>
      <c r="D5761" s="488" t="n">
        <v>-0.59</v>
      </c>
      <c r="E5761" t="inlineStr">
        <is>
          <t>6/2025</t>
        </is>
      </c>
    </row>
    <row r="5762">
      <c r="A5762" t="inlineStr">
        <is>
          <t>Love Cabaret</t>
        </is>
      </c>
      <c r="B5762" t="inlineStr">
        <is>
          <t>2025-06-01</t>
        </is>
      </c>
      <c r="C5762" t="inlineStr">
        <is>
          <t>% sobre Receita Bruta</t>
        </is>
      </c>
      <c r="D5762" s="488" t="n">
        <v>-0.01</v>
      </c>
      <c r="E5762" t="inlineStr">
        <is>
          <t>6/2025</t>
        </is>
      </c>
    </row>
    <row r="5763">
      <c r="A5763" t="inlineStr">
        <is>
          <t>Love Cabaret</t>
        </is>
      </c>
      <c r="B5763" t="inlineStr">
        <is>
          <t>2025-06-01</t>
        </is>
      </c>
      <c r="C5763" t="inlineStr">
        <is>
          <t>(-) Dedução da Gorjeta</t>
        </is>
      </c>
      <c r="D5763" s="488" t="n">
        <v>-15300</v>
      </c>
      <c r="E5763" t="inlineStr">
        <is>
          <t>6/2025</t>
        </is>
      </c>
    </row>
    <row r="5764">
      <c r="A5764" t="inlineStr">
        <is>
          <t>Love Cabaret</t>
        </is>
      </c>
      <c r="B5764" t="inlineStr">
        <is>
          <t>2025-06-01</t>
        </is>
      </c>
      <c r="C5764" t="inlineStr">
        <is>
          <t>-  Comissões e Gorjeta</t>
        </is>
      </c>
      <c r="D5764" s="488" t="n">
        <v>-15300</v>
      </c>
      <c r="E5764" t="inlineStr">
        <is>
          <t>6/2025</t>
        </is>
      </c>
    </row>
    <row r="5765">
      <c r="A5765" t="inlineStr">
        <is>
          <t>Love Cabaret</t>
        </is>
      </c>
      <c r="B5765" t="inlineStr">
        <is>
          <t>2025-06-01</t>
        </is>
      </c>
      <c r="C5765" t="inlineStr">
        <is>
          <t>% sobre Receita Bruta</t>
        </is>
      </c>
      <c r="D5765" s="488" t="n">
        <v>-0.03</v>
      </c>
      <c r="E5765" t="inlineStr">
        <is>
          <t>6/2025</t>
        </is>
      </c>
    </row>
    <row r="5766">
      <c r="A5766" t="inlineStr">
        <is>
          <t>Love Cabaret</t>
        </is>
      </c>
      <c r="B5766" t="inlineStr">
        <is>
          <t>2025-06-01</t>
        </is>
      </c>
      <c r="C5766" t="inlineStr">
        <is>
          <t>(-) Deduções sobre Venda</t>
        </is>
      </c>
      <c r="D5766" s="488" t="n">
        <v>-4060.01</v>
      </c>
      <c r="E5766" t="inlineStr">
        <is>
          <t>6/2025</t>
        </is>
      </c>
    </row>
    <row r="5767">
      <c r="A5767" t="inlineStr">
        <is>
          <t>Love Cabaret</t>
        </is>
      </c>
      <c r="B5767" t="inlineStr">
        <is>
          <t>2025-06-01</t>
        </is>
      </c>
      <c r="C5767" t="inlineStr">
        <is>
          <t>Meios de pagamento</t>
        </is>
      </c>
      <c r="D5767" s="488" t="n">
        <v>-4060.01</v>
      </c>
      <c r="E5767" t="inlineStr">
        <is>
          <t>6/2025</t>
        </is>
      </c>
    </row>
    <row r="5768">
      <c r="A5768" t="inlineStr">
        <is>
          <t>Love Cabaret</t>
        </is>
      </c>
      <c r="B5768" t="inlineStr">
        <is>
          <t>2025-06-01</t>
        </is>
      </c>
      <c r="C5768" t="inlineStr">
        <is>
          <t>Meios de pagamento - Delivery</t>
        </is>
      </c>
      <c r="D5768" s="488" t="n">
        <v>0</v>
      </c>
      <c r="E5768" t="inlineStr">
        <is>
          <t>6/2025</t>
        </is>
      </c>
    </row>
    <row r="5769">
      <c r="A5769" t="inlineStr">
        <is>
          <t>Love Cabaret</t>
        </is>
      </c>
      <c r="B5769" t="inlineStr">
        <is>
          <t>2025-06-01</t>
        </is>
      </c>
      <c r="C5769" t="inlineStr">
        <is>
          <t>Inadimplência</t>
        </is>
      </c>
      <c r="D5769" s="488" t="n">
        <v>0</v>
      </c>
      <c r="E5769" t="inlineStr">
        <is>
          <t>6/2025</t>
        </is>
      </c>
    </row>
    <row r="5770">
      <c r="A5770" t="inlineStr">
        <is>
          <t>Love Cabaret</t>
        </is>
      </c>
      <c r="B5770" t="inlineStr">
        <is>
          <t>2025-06-01</t>
        </is>
      </c>
      <c r="C5770" t="inlineStr">
        <is>
          <t>Outros D</t>
        </is>
      </c>
      <c r="D5770" s="488" t="n">
        <v>0</v>
      </c>
      <c r="E5770" t="inlineStr">
        <is>
          <t>6/2025</t>
        </is>
      </c>
    </row>
    <row r="5771">
      <c r="A5771" t="inlineStr">
        <is>
          <t>Love Cabaret</t>
        </is>
      </c>
      <c r="B5771" t="inlineStr">
        <is>
          <t>2025-06-01</t>
        </is>
      </c>
      <c r="C5771" t="inlineStr">
        <is>
          <t>% sobre Receita Bruta</t>
        </is>
      </c>
      <c r="D5771" s="488" t="n">
        <v>-0.01</v>
      </c>
      <c r="E5771" t="inlineStr">
        <is>
          <t>6/2025</t>
        </is>
      </c>
    </row>
    <row r="5772">
      <c r="A5772" t="inlineStr">
        <is>
          <t>Love Cabaret</t>
        </is>
      </c>
      <c r="B5772" t="inlineStr">
        <is>
          <t>2025-06-01</t>
        </is>
      </c>
      <c r="C5772" t="inlineStr">
        <is>
          <t>MARGEM BRUTA DE CONTRIBUIÇÃO</t>
        </is>
      </c>
      <c r="D5772" s="488" t="n">
        <v>266147.7</v>
      </c>
      <c r="E5772" t="inlineStr">
        <is>
          <t>6/2025</t>
        </is>
      </c>
    </row>
    <row r="5773">
      <c r="A5773" t="inlineStr">
        <is>
          <t>Love Cabaret</t>
        </is>
      </c>
      <c r="B5773" t="inlineStr">
        <is>
          <t>2025-06-01</t>
        </is>
      </c>
      <c r="C5773" t="inlineStr">
        <is>
          <t>% sobre Receita</t>
        </is>
      </c>
      <c r="D5773" s="488" t="n">
        <v>0.54</v>
      </c>
      <c r="E5773" t="inlineStr">
        <is>
          <t>6/2025</t>
        </is>
      </c>
    </row>
    <row r="5774">
      <c r="A5774" t="inlineStr">
        <is>
          <t>Love Cabaret</t>
        </is>
      </c>
      <c r="B5774" t="inlineStr">
        <is>
          <t>2025-06-01</t>
        </is>
      </c>
      <c r="C5774" t="inlineStr">
        <is>
          <t>PESSOAL</t>
        </is>
      </c>
      <c r="D5774" s="488" t="n">
        <v>-113805.39</v>
      </c>
      <c r="E5774" t="inlineStr">
        <is>
          <t>6/2025</t>
        </is>
      </c>
    </row>
    <row r="5775">
      <c r="A5775" t="inlineStr">
        <is>
          <t>Love Cabaret</t>
        </is>
      </c>
      <c r="B5775" t="inlineStr">
        <is>
          <t>2025-06-01</t>
        </is>
      </c>
      <c r="C5775" t="inlineStr">
        <is>
          <t>PJ</t>
        </is>
      </c>
      <c r="D5775" s="488" t="n">
        <v>-37625</v>
      </c>
      <c r="E5775" t="inlineStr">
        <is>
          <t>6/2025</t>
        </is>
      </c>
    </row>
    <row r="5776">
      <c r="A5776" t="inlineStr">
        <is>
          <t>Love Cabaret</t>
        </is>
      </c>
      <c r="B5776" t="inlineStr">
        <is>
          <t>2025-06-01</t>
        </is>
      </c>
      <c r="C5776" t="inlineStr">
        <is>
          <t>- Squad</t>
        </is>
      </c>
      <c r="D5776" s="488" t="n">
        <v>-21025</v>
      </c>
      <c r="E5776" t="inlineStr">
        <is>
          <t>6/2025</t>
        </is>
      </c>
    </row>
    <row r="5777">
      <c r="A5777" t="inlineStr">
        <is>
          <t>Love Cabaret</t>
        </is>
      </c>
      <c r="B5777" t="inlineStr">
        <is>
          <t>2025-06-01</t>
        </is>
      </c>
      <c r="C5777" t="inlineStr">
        <is>
          <t>- Gerente</t>
        </is>
      </c>
      <c r="D5777" s="488" t="n">
        <v>0</v>
      </c>
      <c r="E5777" t="inlineStr">
        <is>
          <t>6/2025</t>
        </is>
      </c>
    </row>
    <row r="5778">
      <c r="A5778" t="inlineStr">
        <is>
          <t>Love Cabaret</t>
        </is>
      </c>
      <c r="B5778" t="inlineStr">
        <is>
          <t>2025-06-01</t>
        </is>
      </c>
      <c r="C5778" t="inlineStr">
        <is>
          <t>- Subgerente</t>
        </is>
      </c>
      <c r="D5778" s="488" t="n">
        <v>0</v>
      </c>
      <c r="E5778" t="inlineStr">
        <is>
          <t>6/2025</t>
        </is>
      </c>
    </row>
    <row r="5779">
      <c r="A5779" t="inlineStr">
        <is>
          <t>Love Cabaret</t>
        </is>
      </c>
      <c r="B5779" t="inlineStr">
        <is>
          <t>2025-06-01</t>
        </is>
      </c>
      <c r="C5779" t="inlineStr">
        <is>
          <t>- Coordenador</t>
        </is>
      </c>
      <c r="D5779" s="488" t="n">
        <v>-5100</v>
      </c>
      <c r="E5779" t="inlineStr">
        <is>
          <t>6/2025</t>
        </is>
      </c>
    </row>
    <row r="5780">
      <c r="A5780" t="inlineStr">
        <is>
          <t>Love Cabaret</t>
        </is>
      </c>
      <c r="B5780" t="inlineStr">
        <is>
          <t>2025-06-01</t>
        </is>
      </c>
      <c r="C5780" t="inlineStr">
        <is>
          <t>- Administrativa</t>
        </is>
      </c>
      <c r="D5780" s="488" t="n">
        <v>-3500</v>
      </c>
      <c r="E5780" t="inlineStr">
        <is>
          <t>6/2025</t>
        </is>
      </c>
    </row>
    <row r="5781">
      <c r="A5781" t="inlineStr">
        <is>
          <t>Love Cabaret</t>
        </is>
      </c>
      <c r="B5781" t="inlineStr">
        <is>
          <t>2025-06-01</t>
        </is>
      </c>
      <c r="C5781" t="inlineStr">
        <is>
          <t>- Chefe de Cozinha</t>
        </is>
      </c>
      <c r="D5781" s="488" t="n">
        <v>0</v>
      </c>
      <c r="E5781" t="inlineStr">
        <is>
          <t>6/2025</t>
        </is>
      </c>
    </row>
    <row r="5782">
      <c r="A5782" t="inlineStr">
        <is>
          <t>Love Cabaret</t>
        </is>
      </c>
      <c r="B5782" t="inlineStr">
        <is>
          <t>2025-06-01</t>
        </is>
      </c>
      <c r="C5782" t="inlineStr">
        <is>
          <t>- Chefe de Bar</t>
        </is>
      </c>
      <c r="D5782" s="488" t="n">
        <v>-8000</v>
      </c>
      <c r="E5782" t="inlineStr">
        <is>
          <t>6/2025</t>
        </is>
      </c>
    </row>
    <row r="5783">
      <c r="A5783" t="inlineStr">
        <is>
          <t>Love Cabaret</t>
        </is>
      </c>
      <c r="B5783" t="inlineStr">
        <is>
          <t>2025-06-01</t>
        </is>
      </c>
      <c r="C5783" t="inlineStr">
        <is>
          <t>- Sub Chefe de Cozinha</t>
        </is>
      </c>
      <c r="D5783" s="488" t="n">
        <v>0</v>
      </c>
      <c r="E5783" t="inlineStr">
        <is>
          <t>6/2025</t>
        </is>
      </c>
    </row>
    <row r="5784">
      <c r="A5784" t="inlineStr">
        <is>
          <t>Love Cabaret</t>
        </is>
      </c>
      <c r="B5784" t="inlineStr">
        <is>
          <t>2025-06-01</t>
        </is>
      </c>
      <c r="C5784" t="inlineStr">
        <is>
          <t>- Sub Chefe De Bar</t>
        </is>
      </c>
      <c r="D5784" s="488" t="n">
        <v>0</v>
      </c>
      <c r="E5784" t="inlineStr">
        <is>
          <t>6/2025</t>
        </is>
      </c>
    </row>
    <row r="5785">
      <c r="A5785" t="inlineStr">
        <is>
          <t>Love Cabaret</t>
        </is>
      </c>
      <c r="B5785" t="inlineStr">
        <is>
          <t>2025-06-01</t>
        </is>
      </c>
      <c r="C5785" t="inlineStr">
        <is>
          <t>- Maitre</t>
        </is>
      </c>
      <c r="D5785" s="488" t="n">
        <v>0</v>
      </c>
      <c r="E5785" t="inlineStr">
        <is>
          <t>6/2025</t>
        </is>
      </c>
    </row>
    <row r="5786">
      <c r="A5786" t="inlineStr">
        <is>
          <t>Love Cabaret</t>
        </is>
      </c>
      <c r="B5786" t="inlineStr">
        <is>
          <t>2025-06-01</t>
        </is>
      </c>
      <c r="C5786" t="inlineStr">
        <is>
          <t>- Chefe de Fila</t>
        </is>
      </c>
      <c r="D5786" s="488" t="n">
        <v>0</v>
      </c>
      <c r="E5786" t="inlineStr">
        <is>
          <t>6/2025</t>
        </is>
      </c>
    </row>
    <row r="5787">
      <c r="A5787" t="inlineStr">
        <is>
          <t>Love Cabaret</t>
        </is>
      </c>
      <c r="B5787" t="inlineStr">
        <is>
          <t>2025-06-01</t>
        </is>
      </c>
      <c r="C5787" t="inlineStr">
        <is>
          <t>- Hostess</t>
        </is>
      </c>
      <c r="D5787" s="488" t="n">
        <v>0</v>
      </c>
      <c r="E5787" t="inlineStr">
        <is>
          <t>6/2025</t>
        </is>
      </c>
    </row>
    <row r="5788">
      <c r="A5788" t="inlineStr">
        <is>
          <t>Love Cabaret</t>
        </is>
      </c>
      <c r="B5788" t="inlineStr">
        <is>
          <t>2025-06-01</t>
        </is>
      </c>
      <c r="C5788" t="inlineStr">
        <is>
          <t>MDO CLT - Salário</t>
        </is>
      </c>
      <c r="D5788" s="488" t="n">
        <v>-2466.84</v>
      </c>
      <c r="E5788" t="inlineStr">
        <is>
          <t>6/2025</t>
        </is>
      </c>
    </row>
    <row r="5789">
      <c r="A5789" t="inlineStr">
        <is>
          <t>Love Cabaret</t>
        </is>
      </c>
      <c r="B5789" t="inlineStr">
        <is>
          <t>2025-06-01</t>
        </is>
      </c>
      <c r="C5789" t="inlineStr">
        <is>
          <t>-  Maitre</t>
        </is>
      </c>
      <c r="D5789" s="488" t="n">
        <v>0</v>
      </c>
      <c r="E5789" t="inlineStr">
        <is>
          <t>6/2025</t>
        </is>
      </c>
    </row>
    <row r="5790">
      <c r="A5790" t="inlineStr">
        <is>
          <t>Love Cabaret</t>
        </is>
      </c>
      <c r="B5790" t="inlineStr">
        <is>
          <t>2025-06-01</t>
        </is>
      </c>
      <c r="C5790" t="inlineStr">
        <is>
          <t>-  Garçon III</t>
        </is>
      </c>
      <c r="D5790" s="488" t="n">
        <v>0</v>
      </c>
      <c r="E5790" t="inlineStr">
        <is>
          <t>6/2025</t>
        </is>
      </c>
    </row>
    <row r="5791">
      <c r="A5791" t="inlineStr">
        <is>
          <t>Love Cabaret</t>
        </is>
      </c>
      <c r="B5791" t="inlineStr">
        <is>
          <t>2025-06-01</t>
        </is>
      </c>
      <c r="C5791" t="inlineStr">
        <is>
          <t>-  Garçon II</t>
        </is>
      </c>
      <c r="D5791" s="488" t="n">
        <v>0</v>
      </c>
      <c r="E5791" t="inlineStr">
        <is>
          <t>6/2025</t>
        </is>
      </c>
    </row>
    <row r="5792">
      <c r="A5792" t="inlineStr">
        <is>
          <t>Love Cabaret</t>
        </is>
      </c>
      <c r="B5792" t="inlineStr">
        <is>
          <t>2025-06-01</t>
        </is>
      </c>
      <c r="C5792" t="inlineStr">
        <is>
          <t>-  Garçon I</t>
        </is>
      </c>
      <c r="D5792" s="488" t="n">
        <v>0</v>
      </c>
      <c r="E5792" t="inlineStr">
        <is>
          <t>6/2025</t>
        </is>
      </c>
    </row>
    <row r="5793">
      <c r="A5793" t="inlineStr">
        <is>
          <t>Love Cabaret</t>
        </is>
      </c>
      <c r="B5793" t="inlineStr">
        <is>
          <t>2025-06-01</t>
        </is>
      </c>
      <c r="C5793" t="inlineStr">
        <is>
          <t>-  Passador de Chopp</t>
        </is>
      </c>
      <c r="D5793" s="488" t="n">
        <v>0</v>
      </c>
      <c r="E5793" t="inlineStr">
        <is>
          <t>6/2025</t>
        </is>
      </c>
    </row>
    <row r="5794">
      <c r="A5794" t="inlineStr">
        <is>
          <t>Love Cabaret</t>
        </is>
      </c>
      <c r="B5794" t="inlineStr">
        <is>
          <t>2025-06-01</t>
        </is>
      </c>
      <c r="C5794" t="inlineStr">
        <is>
          <t>-  Cumin</t>
        </is>
      </c>
      <c r="D5794" s="488" t="n">
        <v>0</v>
      </c>
      <c r="E5794" t="inlineStr">
        <is>
          <t>6/2025</t>
        </is>
      </c>
    </row>
    <row r="5795">
      <c r="A5795" t="inlineStr">
        <is>
          <t>Love Cabaret</t>
        </is>
      </c>
      <c r="B5795" t="inlineStr">
        <is>
          <t>2025-06-01</t>
        </is>
      </c>
      <c r="C5795" t="inlineStr">
        <is>
          <t>-  Sub Chefe de Bar</t>
        </is>
      </c>
      <c r="D5795" s="488" t="n">
        <v>0</v>
      </c>
      <c r="E5795" t="inlineStr">
        <is>
          <t>6/2025</t>
        </is>
      </c>
    </row>
    <row r="5796">
      <c r="A5796" t="inlineStr">
        <is>
          <t>Love Cabaret</t>
        </is>
      </c>
      <c r="B5796" t="inlineStr">
        <is>
          <t>2025-06-01</t>
        </is>
      </c>
      <c r="C5796" t="inlineStr">
        <is>
          <t>-  Bartender III</t>
        </is>
      </c>
      <c r="D5796" s="488" t="n">
        <v>0</v>
      </c>
      <c r="E5796" t="inlineStr">
        <is>
          <t>6/2025</t>
        </is>
      </c>
    </row>
    <row r="5797">
      <c r="A5797" t="inlineStr">
        <is>
          <t>Love Cabaret</t>
        </is>
      </c>
      <c r="B5797" t="inlineStr">
        <is>
          <t>2025-06-01</t>
        </is>
      </c>
      <c r="C5797" t="inlineStr">
        <is>
          <t>-  Bartender II</t>
        </is>
      </c>
      <c r="D5797" s="488" t="n">
        <v>0</v>
      </c>
      <c r="E5797" t="inlineStr">
        <is>
          <t>6/2025</t>
        </is>
      </c>
    </row>
    <row r="5798">
      <c r="A5798" t="inlineStr">
        <is>
          <t>Love Cabaret</t>
        </is>
      </c>
      <c r="B5798" t="inlineStr">
        <is>
          <t>2025-06-01</t>
        </is>
      </c>
      <c r="C5798" t="inlineStr">
        <is>
          <t>-  Bartender I</t>
        </is>
      </c>
      <c r="D5798" s="488" t="n">
        <v>0</v>
      </c>
      <c r="E5798" t="inlineStr">
        <is>
          <t>6/2025</t>
        </is>
      </c>
    </row>
    <row r="5799">
      <c r="A5799" t="inlineStr">
        <is>
          <t>Love Cabaret</t>
        </is>
      </c>
      <c r="B5799" t="inlineStr">
        <is>
          <t>2025-06-01</t>
        </is>
      </c>
      <c r="C5799" t="inlineStr">
        <is>
          <t>-  Bar Back</t>
        </is>
      </c>
      <c r="D5799" s="488" t="n">
        <v>0</v>
      </c>
      <c r="E5799" t="inlineStr">
        <is>
          <t>6/2025</t>
        </is>
      </c>
    </row>
    <row r="5800">
      <c r="A5800" t="inlineStr">
        <is>
          <t>Love Cabaret</t>
        </is>
      </c>
      <c r="B5800" t="inlineStr">
        <is>
          <t>2025-06-01</t>
        </is>
      </c>
      <c r="C5800" t="inlineStr">
        <is>
          <t>-  Barista III</t>
        </is>
      </c>
      <c r="D5800" s="488" t="n">
        <v>0</v>
      </c>
      <c r="E5800" t="inlineStr">
        <is>
          <t>6/2025</t>
        </is>
      </c>
    </row>
    <row r="5801">
      <c r="A5801" t="inlineStr">
        <is>
          <t>Love Cabaret</t>
        </is>
      </c>
      <c r="B5801" t="inlineStr">
        <is>
          <t>2025-06-01</t>
        </is>
      </c>
      <c r="C5801" t="inlineStr">
        <is>
          <t>-  Barista II</t>
        </is>
      </c>
      <c r="D5801" s="488" t="n">
        <v>0</v>
      </c>
      <c r="E5801" t="inlineStr">
        <is>
          <t>6/2025</t>
        </is>
      </c>
    </row>
    <row r="5802">
      <c r="A5802" t="inlineStr">
        <is>
          <t>Love Cabaret</t>
        </is>
      </c>
      <c r="B5802" t="inlineStr">
        <is>
          <t>2025-06-01</t>
        </is>
      </c>
      <c r="C5802" t="inlineStr">
        <is>
          <t>-  Barista I</t>
        </is>
      </c>
      <c r="D5802" s="488" t="n">
        <v>0</v>
      </c>
      <c r="E5802" t="inlineStr">
        <is>
          <t>6/2025</t>
        </is>
      </c>
    </row>
    <row r="5803">
      <c r="A5803" t="inlineStr">
        <is>
          <t>Love Cabaret</t>
        </is>
      </c>
      <c r="B5803" t="inlineStr">
        <is>
          <t>2025-06-01</t>
        </is>
      </c>
      <c r="C5803" t="inlineStr">
        <is>
          <t>-  Chopeiro III</t>
        </is>
      </c>
      <c r="D5803" s="488" t="n">
        <v>0</v>
      </c>
      <c r="E5803" t="inlineStr">
        <is>
          <t>6/2025</t>
        </is>
      </c>
    </row>
    <row r="5804">
      <c r="A5804" t="inlineStr">
        <is>
          <t>Love Cabaret</t>
        </is>
      </c>
      <c r="B5804" t="inlineStr">
        <is>
          <t>2025-06-01</t>
        </is>
      </c>
      <c r="C5804" t="inlineStr">
        <is>
          <t>-  Chopeiro II</t>
        </is>
      </c>
      <c r="D5804" s="488" t="n">
        <v>0</v>
      </c>
      <c r="E5804" t="inlineStr">
        <is>
          <t>6/2025</t>
        </is>
      </c>
    </row>
    <row r="5805">
      <c r="A5805" t="inlineStr">
        <is>
          <t>Love Cabaret</t>
        </is>
      </c>
      <c r="B5805" t="inlineStr">
        <is>
          <t>2025-06-01</t>
        </is>
      </c>
      <c r="C5805" t="inlineStr">
        <is>
          <t>-  Chopeiro I</t>
        </is>
      </c>
      <c r="D5805" s="488" t="n">
        <v>0</v>
      </c>
      <c r="E5805" t="inlineStr">
        <is>
          <t>6/2025</t>
        </is>
      </c>
    </row>
    <row r="5806">
      <c r="A5806" t="inlineStr">
        <is>
          <t>Love Cabaret</t>
        </is>
      </c>
      <c r="B5806" t="inlineStr">
        <is>
          <t>2025-06-01</t>
        </is>
      </c>
      <c r="C5806" t="inlineStr">
        <is>
          <t>-  Sub Chefe de Cozinha</t>
        </is>
      </c>
      <c r="D5806" s="488" t="n">
        <v>0</v>
      </c>
      <c r="E5806" t="inlineStr">
        <is>
          <t>6/2025</t>
        </is>
      </c>
    </row>
    <row r="5807">
      <c r="A5807" t="inlineStr">
        <is>
          <t>Love Cabaret</t>
        </is>
      </c>
      <c r="B5807" t="inlineStr">
        <is>
          <t>2025-06-01</t>
        </is>
      </c>
      <c r="C5807" t="inlineStr">
        <is>
          <t>-  Cozinheiro Líder</t>
        </is>
      </c>
      <c r="D5807" s="488" t="n">
        <v>0</v>
      </c>
      <c r="E5807" t="inlineStr">
        <is>
          <t>6/2025</t>
        </is>
      </c>
    </row>
    <row r="5808">
      <c r="A5808" t="inlineStr">
        <is>
          <t>Love Cabaret</t>
        </is>
      </c>
      <c r="B5808" t="inlineStr">
        <is>
          <t>2025-06-01</t>
        </is>
      </c>
      <c r="C5808" t="inlineStr">
        <is>
          <t>-  Cozinheiro III</t>
        </is>
      </c>
      <c r="D5808" s="488" t="n">
        <v>0</v>
      </c>
      <c r="E5808" t="inlineStr">
        <is>
          <t>6/2025</t>
        </is>
      </c>
    </row>
    <row r="5809">
      <c r="A5809" t="inlineStr">
        <is>
          <t>Love Cabaret</t>
        </is>
      </c>
      <c r="B5809" t="inlineStr">
        <is>
          <t>2025-06-01</t>
        </is>
      </c>
      <c r="C5809" t="inlineStr">
        <is>
          <t>-  Cozinheiro II</t>
        </is>
      </c>
      <c r="D5809" s="488" t="n">
        <v>0</v>
      </c>
      <c r="E5809" t="inlineStr">
        <is>
          <t>6/2025</t>
        </is>
      </c>
    </row>
    <row r="5810">
      <c r="A5810" t="inlineStr">
        <is>
          <t>Love Cabaret</t>
        </is>
      </c>
      <c r="B5810" t="inlineStr">
        <is>
          <t>2025-06-01</t>
        </is>
      </c>
      <c r="C5810" t="inlineStr">
        <is>
          <t>-  Cozinheiro I</t>
        </is>
      </c>
      <c r="D5810" s="488" t="n">
        <v>0</v>
      </c>
      <c r="E5810" t="inlineStr">
        <is>
          <t>6/2025</t>
        </is>
      </c>
    </row>
    <row r="5811">
      <c r="A5811" t="inlineStr">
        <is>
          <t>Love Cabaret</t>
        </is>
      </c>
      <c r="B5811" t="inlineStr">
        <is>
          <t>2025-06-01</t>
        </is>
      </c>
      <c r="C5811" t="inlineStr">
        <is>
          <t>-  Ajud cozinha</t>
        </is>
      </c>
      <c r="D5811" s="488" t="n">
        <v>0</v>
      </c>
      <c r="E5811" t="inlineStr">
        <is>
          <t>6/2025</t>
        </is>
      </c>
    </row>
    <row r="5812">
      <c r="A5812" t="inlineStr">
        <is>
          <t>Love Cabaret</t>
        </is>
      </c>
      <c r="B5812" t="inlineStr">
        <is>
          <t>2025-06-01</t>
        </is>
      </c>
      <c r="C5812" t="inlineStr">
        <is>
          <t>-  Saladeiro</t>
        </is>
      </c>
      <c r="D5812" s="488" t="n">
        <v>0</v>
      </c>
      <c r="E5812" t="inlineStr">
        <is>
          <t>6/2025</t>
        </is>
      </c>
    </row>
    <row r="5813">
      <c r="A5813" t="inlineStr">
        <is>
          <t>Love Cabaret</t>
        </is>
      </c>
      <c r="B5813" t="inlineStr">
        <is>
          <t>2025-06-01</t>
        </is>
      </c>
      <c r="C5813" t="inlineStr">
        <is>
          <t>-  Pia</t>
        </is>
      </c>
      <c r="D5813" s="488" t="n">
        <v>0</v>
      </c>
      <c r="E5813" t="inlineStr">
        <is>
          <t>6/2025</t>
        </is>
      </c>
    </row>
    <row r="5814">
      <c r="A5814" t="inlineStr">
        <is>
          <t>Love Cabaret</t>
        </is>
      </c>
      <c r="B5814" t="inlineStr">
        <is>
          <t>2025-06-01</t>
        </is>
      </c>
      <c r="C5814" t="inlineStr">
        <is>
          <t>-  Sub Chefe de Confeitaria</t>
        </is>
      </c>
      <c r="D5814" s="488" t="n">
        <v>0</v>
      </c>
      <c r="E5814" t="inlineStr">
        <is>
          <t>6/2025</t>
        </is>
      </c>
    </row>
    <row r="5815">
      <c r="A5815" t="inlineStr">
        <is>
          <t>Love Cabaret</t>
        </is>
      </c>
      <c r="B5815" t="inlineStr">
        <is>
          <t>2025-06-01</t>
        </is>
      </c>
      <c r="C5815" t="inlineStr">
        <is>
          <t>-  Confeiteiro III</t>
        </is>
      </c>
      <c r="D5815" s="488" t="n">
        <v>0</v>
      </c>
      <c r="E5815" t="inlineStr">
        <is>
          <t>6/2025</t>
        </is>
      </c>
    </row>
    <row r="5816">
      <c r="A5816" t="inlineStr">
        <is>
          <t>Love Cabaret</t>
        </is>
      </c>
      <c r="B5816" t="inlineStr">
        <is>
          <t>2025-06-01</t>
        </is>
      </c>
      <c r="C5816" t="inlineStr">
        <is>
          <t>-  Confeiteiro II</t>
        </is>
      </c>
      <c r="D5816" s="488" t="n">
        <v>0</v>
      </c>
      <c r="E5816" t="inlineStr">
        <is>
          <t>6/2025</t>
        </is>
      </c>
    </row>
    <row r="5817">
      <c r="A5817" t="inlineStr">
        <is>
          <t>Love Cabaret</t>
        </is>
      </c>
      <c r="B5817" t="inlineStr">
        <is>
          <t>2025-06-01</t>
        </is>
      </c>
      <c r="C5817" t="inlineStr">
        <is>
          <t>-  Confeiteiro I</t>
        </is>
      </c>
      <c r="D5817" s="488" t="n">
        <v>0</v>
      </c>
      <c r="E5817" t="inlineStr">
        <is>
          <t>6/2025</t>
        </is>
      </c>
    </row>
    <row r="5818">
      <c r="A5818" t="inlineStr">
        <is>
          <t>Love Cabaret</t>
        </is>
      </c>
      <c r="B5818" t="inlineStr">
        <is>
          <t>2025-06-01</t>
        </is>
      </c>
      <c r="C5818" t="inlineStr">
        <is>
          <t>-  Copeiro</t>
        </is>
      </c>
      <c r="D5818" s="488" t="n">
        <v>0</v>
      </c>
      <c r="E5818" t="inlineStr">
        <is>
          <t>6/2025</t>
        </is>
      </c>
    </row>
    <row r="5819">
      <c r="A5819" t="inlineStr">
        <is>
          <t>Love Cabaret</t>
        </is>
      </c>
      <c r="B5819" t="inlineStr">
        <is>
          <t>2025-06-01</t>
        </is>
      </c>
      <c r="C5819" t="inlineStr">
        <is>
          <t>-  Pizzaiolo</t>
        </is>
      </c>
      <c r="D5819" s="488" t="n">
        <v>0</v>
      </c>
      <c r="E5819" t="inlineStr">
        <is>
          <t>6/2025</t>
        </is>
      </c>
    </row>
    <row r="5820">
      <c r="A5820" t="inlineStr">
        <is>
          <t>Love Cabaret</t>
        </is>
      </c>
      <c r="B5820" t="inlineStr">
        <is>
          <t>2025-06-01</t>
        </is>
      </c>
      <c r="C5820" t="inlineStr">
        <is>
          <t>-  Ajudante de Pizzaiolo</t>
        </is>
      </c>
      <c r="D5820" s="488" t="n">
        <v>0</v>
      </c>
      <c r="E5820" t="inlineStr">
        <is>
          <t>6/2025</t>
        </is>
      </c>
    </row>
    <row r="5821">
      <c r="A5821" t="inlineStr">
        <is>
          <t>Love Cabaret</t>
        </is>
      </c>
      <c r="B5821" t="inlineStr">
        <is>
          <t>2025-06-01</t>
        </is>
      </c>
      <c r="C5821" t="inlineStr">
        <is>
          <t>-  Boqueta</t>
        </is>
      </c>
      <c r="D5821" s="488" t="n">
        <v>0</v>
      </c>
      <c r="E5821" t="inlineStr">
        <is>
          <t>6/2025</t>
        </is>
      </c>
    </row>
    <row r="5822">
      <c r="A5822" t="inlineStr">
        <is>
          <t>Love Cabaret</t>
        </is>
      </c>
      <c r="B5822" t="inlineStr">
        <is>
          <t>2025-06-01</t>
        </is>
      </c>
      <c r="C5822" t="inlineStr">
        <is>
          <t>-  Churrasqueiro I</t>
        </is>
      </c>
      <c r="D5822" s="488" t="n">
        <v>0</v>
      </c>
      <c r="E5822" t="inlineStr">
        <is>
          <t>6/2025</t>
        </is>
      </c>
    </row>
    <row r="5823">
      <c r="A5823" t="inlineStr">
        <is>
          <t>Love Cabaret</t>
        </is>
      </c>
      <c r="B5823" t="inlineStr">
        <is>
          <t>2025-06-01</t>
        </is>
      </c>
      <c r="C5823" t="inlineStr">
        <is>
          <t>-  Churrasqueiro II</t>
        </is>
      </c>
      <c r="D5823" s="488" t="n">
        <v>0</v>
      </c>
      <c r="E5823" t="inlineStr">
        <is>
          <t>6/2025</t>
        </is>
      </c>
    </row>
    <row r="5824">
      <c r="A5824" t="inlineStr">
        <is>
          <t>Love Cabaret</t>
        </is>
      </c>
      <c r="B5824" t="inlineStr">
        <is>
          <t>2025-06-01</t>
        </is>
      </c>
      <c r="C5824" t="inlineStr">
        <is>
          <t>-  Churrasqueiro III</t>
        </is>
      </c>
      <c r="D5824" s="488" t="n">
        <v>0</v>
      </c>
      <c r="E5824" t="inlineStr">
        <is>
          <t>6/2025</t>
        </is>
      </c>
    </row>
    <row r="5825">
      <c r="A5825" t="inlineStr">
        <is>
          <t>Love Cabaret</t>
        </is>
      </c>
      <c r="B5825" t="inlineStr">
        <is>
          <t>2025-06-01</t>
        </is>
      </c>
      <c r="C5825" t="inlineStr">
        <is>
          <t>-  Ajud Limpeza</t>
        </is>
      </c>
      <c r="D5825" s="488" t="n">
        <v>0</v>
      </c>
      <c r="E5825" t="inlineStr">
        <is>
          <t>6/2025</t>
        </is>
      </c>
    </row>
    <row r="5826">
      <c r="A5826" t="inlineStr">
        <is>
          <t>Love Cabaret</t>
        </is>
      </c>
      <c r="B5826" t="inlineStr">
        <is>
          <t>2025-06-01</t>
        </is>
      </c>
      <c r="C5826" t="inlineStr">
        <is>
          <t>-  Estoquista III</t>
        </is>
      </c>
      <c r="D5826" s="488" t="n">
        <v>0</v>
      </c>
      <c r="E5826" t="inlineStr">
        <is>
          <t>6/2025</t>
        </is>
      </c>
    </row>
    <row r="5827">
      <c r="A5827" t="inlineStr">
        <is>
          <t>Love Cabaret</t>
        </is>
      </c>
      <c r="B5827" t="inlineStr">
        <is>
          <t>2025-06-01</t>
        </is>
      </c>
      <c r="C5827" t="inlineStr">
        <is>
          <t>-  Estoquista II</t>
        </is>
      </c>
      <c r="D5827" s="488" t="n">
        <v>0</v>
      </c>
      <c r="E5827" t="inlineStr">
        <is>
          <t>6/2025</t>
        </is>
      </c>
    </row>
    <row r="5828">
      <c r="A5828" t="inlineStr">
        <is>
          <t>Love Cabaret</t>
        </is>
      </c>
      <c r="B5828" t="inlineStr">
        <is>
          <t>2025-06-01</t>
        </is>
      </c>
      <c r="C5828" t="inlineStr">
        <is>
          <t>-  Estoquista I</t>
        </is>
      </c>
      <c r="D5828" s="488" t="n">
        <v>0</v>
      </c>
      <c r="E5828" t="inlineStr">
        <is>
          <t>6/2025</t>
        </is>
      </c>
    </row>
    <row r="5829">
      <c r="A5829" t="inlineStr">
        <is>
          <t>Love Cabaret</t>
        </is>
      </c>
      <c r="B5829" t="inlineStr">
        <is>
          <t>2025-06-01</t>
        </is>
      </c>
      <c r="C5829" t="inlineStr">
        <is>
          <t>-  Chefe de Manutenção</t>
        </is>
      </c>
      <c r="D5829" s="488" t="n">
        <v>0</v>
      </c>
      <c r="E5829" t="inlineStr">
        <is>
          <t>6/2025</t>
        </is>
      </c>
    </row>
    <row r="5830">
      <c r="A5830" t="inlineStr">
        <is>
          <t>Love Cabaret</t>
        </is>
      </c>
      <c r="B5830" t="inlineStr">
        <is>
          <t>2025-06-01</t>
        </is>
      </c>
      <c r="C5830" t="inlineStr">
        <is>
          <t>-  Aux. Manutenção III</t>
        </is>
      </c>
      <c r="D5830" s="488" t="n">
        <v>0</v>
      </c>
      <c r="E5830" t="inlineStr">
        <is>
          <t>6/2025</t>
        </is>
      </c>
    </row>
    <row r="5831">
      <c r="A5831" t="inlineStr">
        <is>
          <t>Love Cabaret</t>
        </is>
      </c>
      <c r="B5831" t="inlineStr">
        <is>
          <t>2025-06-01</t>
        </is>
      </c>
      <c r="C5831" t="inlineStr">
        <is>
          <t>-  Aux. Manutenção II</t>
        </is>
      </c>
      <c r="D5831" s="488" t="n">
        <v>0</v>
      </c>
      <c r="E5831" t="inlineStr">
        <is>
          <t>6/2025</t>
        </is>
      </c>
    </row>
    <row r="5832">
      <c r="A5832" t="inlineStr">
        <is>
          <t>Love Cabaret</t>
        </is>
      </c>
      <c r="B5832" t="inlineStr">
        <is>
          <t>2025-06-01</t>
        </is>
      </c>
      <c r="C5832" t="inlineStr">
        <is>
          <t>-  Aux. Manutenção I</t>
        </is>
      </c>
      <c r="D5832" s="488" t="n">
        <v>0</v>
      </c>
      <c r="E5832" t="inlineStr">
        <is>
          <t>6/2025</t>
        </is>
      </c>
    </row>
    <row r="5833">
      <c r="A5833" t="inlineStr">
        <is>
          <t>Love Cabaret</t>
        </is>
      </c>
      <c r="B5833" t="inlineStr">
        <is>
          <t>2025-06-01</t>
        </is>
      </c>
      <c r="C5833" t="inlineStr">
        <is>
          <t>-  Chefe da Portaria</t>
        </is>
      </c>
      <c r="D5833" s="488" t="n">
        <v>0</v>
      </c>
      <c r="E5833" t="inlineStr">
        <is>
          <t>6/2025</t>
        </is>
      </c>
    </row>
    <row r="5834">
      <c r="A5834" t="inlineStr">
        <is>
          <t>Love Cabaret</t>
        </is>
      </c>
      <c r="B5834" t="inlineStr">
        <is>
          <t>2025-06-01</t>
        </is>
      </c>
      <c r="C5834" t="inlineStr">
        <is>
          <t>-  Porteiro III</t>
        </is>
      </c>
      <c r="D5834" s="488" t="n">
        <v>0</v>
      </c>
      <c r="E5834" t="inlineStr">
        <is>
          <t>6/2025</t>
        </is>
      </c>
    </row>
    <row r="5835">
      <c r="A5835" t="inlineStr">
        <is>
          <t>Love Cabaret</t>
        </is>
      </c>
      <c r="B5835" t="inlineStr">
        <is>
          <t>2025-06-01</t>
        </is>
      </c>
      <c r="C5835" t="inlineStr">
        <is>
          <t>-  Porteiro II</t>
        </is>
      </c>
      <c r="D5835" s="488" t="n">
        <v>0</v>
      </c>
      <c r="E5835" t="inlineStr">
        <is>
          <t>6/2025</t>
        </is>
      </c>
    </row>
    <row r="5836">
      <c r="A5836" t="inlineStr">
        <is>
          <t>Love Cabaret</t>
        </is>
      </c>
      <c r="B5836" t="inlineStr">
        <is>
          <t>2025-06-01</t>
        </is>
      </c>
      <c r="C5836" t="inlineStr">
        <is>
          <t>-  Porteiro I</t>
        </is>
      </c>
      <c r="D5836" s="488" t="n">
        <v>0</v>
      </c>
      <c r="E5836" t="inlineStr">
        <is>
          <t>6/2025</t>
        </is>
      </c>
    </row>
    <row r="5837">
      <c r="A5837" t="inlineStr">
        <is>
          <t>Love Cabaret</t>
        </is>
      </c>
      <c r="B5837" t="inlineStr">
        <is>
          <t>2025-06-01</t>
        </is>
      </c>
      <c r="C5837" t="inlineStr">
        <is>
          <t>-  Hostess III</t>
        </is>
      </c>
      <c r="D5837" s="488" t="n">
        <v>0</v>
      </c>
      <c r="E5837" t="inlineStr">
        <is>
          <t>6/2025</t>
        </is>
      </c>
    </row>
    <row r="5838">
      <c r="A5838" t="inlineStr">
        <is>
          <t>Love Cabaret</t>
        </is>
      </c>
      <c r="B5838" t="inlineStr">
        <is>
          <t>2025-06-01</t>
        </is>
      </c>
      <c r="C5838" t="inlineStr">
        <is>
          <t>-  Hostess II</t>
        </is>
      </c>
      <c r="D5838" s="488" t="n">
        <v>0</v>
      </c>
      <c r="E5838" t="inlineStr">
        <is>
          <t>6/2025</t>
        </is>
      </c>
    </row>
    <row r="5839">
      <c r="A5839" t="inlineStr">
        <is>
          <t>Love Cabaret</t>
        </is>
      </c>
      <c r="B5839" t="inlineStr">
        <is>
          <t>2025-06-01</t>
        </is>
      </c>
      <c r="C5839" t="inlineStr">
        <is>
          <t>-  Hostess I</t>
        </is>
      </c>
      <c r="D5839" s="488" t="n">
        <v>0</v>
      </c>
      <c r="E5839" t="inlineStr">
        <is>
          <t>6/2025</t>
        </is>
      </c>
    </row>
    <row r="5840">
      <c r="A5840" t="inlineStr">
        <is>
          <t>Love Cabaret</t>
        </is>
      </c>
      <c r="B5840" t="inlineStr">
        <is>
          <t>2025-06-01</t>
        </is>
      </c>
      <c r="C5840" t="inlineStr">
        <is>
          <t>-  Chefe de Bilheteria</t>
        </is>
      </c>
      <c r="D5840" s="488" t="n">
        <v>0</v>
      </c>
      <c r="E5840" t="inlineStr">
        <is>
          <t>6/2025</t>
        </is>
      </c>
    </row>
    <row r="5841">
      <c r="A5841" t="inlineStr">
        <is>
          <t>Love Cabaret</t>
        </is>
      </c>
      <c r="B5841" t="inlineStr">
        <is>
          <t>2025-06-01</t>
        </is>
      </c>
      <c r="C5841" t="inlineStr">
        <is>
          <t>-  Bilheteiro III</t>
        </is>
      </c>
      <c r="D5841" s="488" t="n">
        <v>0</v>
      </c>
      <c r="E5841" t="inlineStr">
        <is>
          <t>6/2025</t>
        </is>
      </c>
    </row>
    <row r="5842">
      <c r="A5842" t="inlineStr">
        <is>
          <t>Love Cabaret</t>
        </is>
      </c>
      <c r="B5842" t="inlineStr">
        <is>
          <t>2025-06-01</t>
        </is>
      </c>
      <c r="C5842" t="inlineStr">
        <is>
          <t>-  Bilheteiro II</t>
        </is>
      </c>
      <c r="D5842" s="488" t="n">
        <v>0</v>
      </c>
      <c r="E5842" t="inlineStr">
        <is>
          <t>6/2025</t>
        </is>
      </c>
    </row>
    <row r="5843">
      <c r="A5843" t="inlineStr">
        <is>
          <t>Love Cabaret</t>
        </is>
      </c>
      <c r="B5843" t="inlineStr">
        <is>
          <t>2025-06-01</t>
        </is>
      </c>
      <c r="C5843" t="inlineStr">
        <is>
          <t>-  Bilheteiro I</t>
        </is>
      </c>
      <c r="D5843" s="488" t="n">
        <v>0</v>
      </c>
      <c r="E5843" t="inlineStr">
        <is>
          <t>6/2025</t>
        </is>
      </c>
    </row>
    <row r="5844">
      <c r="A5844" t="inlineStr">
        <is>
          <t>Love Cabaret</t>
        </is>
      </c>
      <c r="B5844" t="inlineStr">
        <is>
          <t>2025-06-01</t>
        </is>
      </c>
      <c r="C5844" t="inlineStr">
        <is>
          <t>-  Caixa</t>
        </is>
      </c>
      <c r="D5844" s="488" t="n">
        <v>0</v>
      </c>
      <c r="E5844" t="inlineStr">
        <is>
          <t>6/2025</t>
        </is>
      </c>
    </row>
    <row r="5845">
      <c r="A5845" t="inlineStr">
        <is>
          <t>Love Cabaret</t>
        </is>
      </c>
      <c r="B5845" t="inlineStr">
        <is>
          <t>2025-06-01</t>
        </is>
      </c>
      <c r="C5845" t="inlineStr">
        <is>
          <t>-  Operador de Delivery</t>
        </is>
      </c>
      <c r="D5845" s="488" t="n">
        <v>0</v>
      </c>
      <c r="E5845" t="inlineStr">
        <is>
          <t>6/2025</t>
        </is>
      </c>
    </row>
    <row r="5846">
      <c r="A5846" t="inlineStr">
        <is>
          <t>Love Cabaret</t>
        </is>
      </c>
      <c r="B5846" t="inlineStr">
        <is>
          <t>2025-06-01</t>
        </is>
      </c>
      <c r="C5846" t="inlineStr">
        <is>
          <t>E-Staff</t>
        </is>
      </c>
      <c r="D5846" s="488" t="n">
        <v>-58561.56</v>
      </c>
      <c r="E5846" t="inlineStr">
        <is>
          <t>6/2025</t>
        </is>
      </c>
    </row>
    <row r="5847">
      <c r="A5847" t="inlineStr">
        <is>
          <t>Love Cabaret</t>
        </is>
      </c>
      <c r="B5847" t="inlineStr">
        <is>
          <t>2025-06-01</t>
        </is>
      </c>
      <c r="C5847" t="inlineStr">
        <is>
          <t>Mão de Obra Extra</t>
        </is>
      </c>
      <c r="D5847" s="488" t="n">
        <v>-58561.56</v>
      </c>
      <c r="E5847" t="inlineStr">
        <is>
          <t>6/2025</t>
        </is>
      </c>
    </row>
    <row r="5848">
      <c r="A5848" t="inlineStr">
        <is>
          <t>Love Cabaret</t>
        </is>
      </c>
      <c r="B5848" t="inlineStr">
        <is>
          <t>2025-06-01</t>
        </is>
      </c>
      <c r="C5848" t="inlineStr">
        <is>
          <t>-  Gorjeta (Retenção Estaff) (+)</t>
        </is>
      </c>
      <c r="D5848" s="488" t="n">
        <v>29280.78</v>
      </c>
      <c r="E5848" t="inlineStr">
        <is>
          <t>6/2025</t>
        </is>
      </c>
    </row>
    <row r="5849">
      <c r="A5849" t="inlineStr">
        <is>
          <t>Love Cabaret</t>
        </is>
      </c>
      <c r="B5849" t="inlineStr">
        <is>
          <t>2025-06-01</t>
        </is>
      </c>
      <c r="C5849" t="inlineStr">
        <is>
          <t>Encargos e Provisões</t>
        </is>
      </c>
      <c r="D5849" s="488" t="n">
        <v>-3312.94</v>
      </c>
      <c r="E5849" t="inlineStr">
        <is>
          <t>6/2025</t>
        </is>
      </c>
    </row>
    <row r="5850">
      <c r="A5850" t="inlineStr">
        <is>
          <t>Love Cabaret</t>
        </is>
      </c>
      <c r="B5850" t="inlineStr">
        <is>
          <t>2025-06-01</t>
        </is>
      </c>
      <c r="C5850" t="inlineStr">
        <is>
          <t>-  FGTS</t>
        </is>
      </c>
      <c r="D5850" s="488" t="n">
        <v>0</v>
      </c>
      <c r="E5850" t="inlineStr">
        <is>
          <t>6/2025</t>
        </is>
      </c>
    </row>
    <row r="5851">
      <c r="A5851" t="inlineStr">
        <is>
          <t>Love Cabaret</t>
        </is>
      </c>
      <c r="B5851" t="inlineStr">
        <is>
          <t>2025-06-01</t>
        </is>
      </c>
      <c r="C5851" t="inlineStr">
        <is>
          <t>-  INSS Patronal</t>
        </is>
      </c>
      <c r="D5851" s="488" t="n">
        <v>-1981.52</v>
      </c>
      <c r="E5851" t="inlineStr">
        <is>
          <t>6/2025</t>
        </is>
      </c>
    </row>
    <row r="5852">
      <c r="A5852" t="inlineStr">
        <is>
          <t>Love Cabaret</t>
        </is>
      </c>
      <c r="B5852" t="inlineStr">
        <is>
          <t>2025-06-01</t>
        </is>
      </c>
      <c r="C5852" t="inlineStr">
        <is>
          <t>-  INSS Segurados</t>
        </is>
      </c>
      <c r="D5852" s="488" t="n">
        <v>-696.24</v>
      </c>
      <c r="E5852" t="inlineStr">
        <is>
          <t>6/2025</t>
        </is>
      </c>
    </row>
    <row r="5853">
      <c r="A5853" t="inlineStr">
        <is>
          <t>Love Cabaret</t>
        </is>
      </c>
      <c r="B5853" t="inlineStr">
        <is>
          <t>2025-06-01</t>
        </is>
      </c>
      <c r="C5853" t="inlineStr">
        <is>
          <t>-  13º Salário</t>
        </is>
      </c>
      <c r="D5853" s="488" t="n">
        <v>-299.35</v>
      </c>
      <c r="E5853" t="inlineStr">
        <is>
          <t>6/2025</t>
        </is>
      </c>
    </row>
    <row r="5854">
      <c r="A5854" t="inlineStr">
        <is>
          <t>Love Cabaret</t>
        </is>
      </c>
      <c r="B5854" t="inlineStr">
        <is>
          <t>2025-06-01</t>
        </is>
      </c>
      <c r="C5854" t="inlineStr">
        <is>
          <t>-  Férias</t>
        </is>
      </c>
      <c r="D5854" s="488" t="n">
        <v>0</v>
      </c>
      <c r="E5854" t="inlineStr">
        <is>
          <t>6/2025</t>
        </is>
      </c>
    </row>
    <row r="5855">
      <c r="A5855" t="inlineStr">
        <is>
          <t>Love Cabaret</t>
        </is>
      </c>
      <c r="B5855" t="inlineStr">
        <is>
          <t>2025-06-01</t>
        </is>
      </c>
      <c r="C5855" t="inlineStr">
        <is>
          <t>-  FGTS sobre 13º Salários</t>
        </is>
      </c>
      <c r="D5855" s="488" t="n">
        <v>-55.7</v>
      </c>
      <c r="E5855" t="inlineStr">
        <is>
          <t>6/2025</t>
        </is>
      </c>
    </row>
    <row r="5856">
      <c r="A5856" t="inlineStr">
        <is>
          <t>Love Cabaret</t>
        </is>
      </c>
      <c r="B5856" t="inlineStr">
        <is>
          <t>2025-06-01</t>
        </is>
      </c>
      <c r="C5856" t="inlineStr">
        <is>
          <t>-  FGTS sobre Férias</t>
        </is>
      </c>
      <c r="D5856" s="488" t="n">
        <v>0</v>
      </c>
      <c r="E5856" t="inlineStr">
        <is>
          <t>6/2025</t>
        </is>
      </c>
    </row>
    <row r="5857">
      <c r="A5857" t="inlineStr">
        <is>
          <t>Love Cabaret</t>
        </is>
      </c>
      <c r="B5857" t="inlineStr">
        <is>
          <t>2025-06-01</t>
        </is>
      </c>
      <c r="C5857" t="inlineStr">
        <is>
          <t>-  INSS sobre 13º Salários</t>
        </is>
      </c>
      <c r="D5857" s="488" t="n">
        <v>-32.93</v>
      </c>
      <c r="E5857" t="inlineStr">
        <is>
          <t>6/2025</t>
        </is>
      </c>
    </row>
    <row r="5858">
      <c r="A5858" t="inlineStr">
        <is>
          <t>Love Cabaret</t>
        </is>
      </c>
      <c r="B5858" t="inlineStr">
        <is>
          <t>2025-06-01</t>
        </is>
      </c>
      <c r="C5858" t="inlineStr">
        <is>
          <t>-  INSS sobre Férias</t>
        </is>
      </c>
      <c r="D5858" s="488" t="n">
        <v>0</v>
      </c>
      <c r="E5858" t="inlineStr">
        <is>
          <t>6/2025</t>
        </is>
      </c>
    </row>
    <row r="5859">
      <c r="A5859" t="inlineStr">
        <is>
          <t>Love Cabaret</t>
        </is>
      </c>
      <c r="B5859" t="inlineStr">
        <is>
          <t>2025-06-01</t>
        </is>
      </c>
      <c r="C5859" t="inlineStr">
        <is>
          <t>-  Rescisão</t>
        </is>
      </c>
      <c r="D5859" s="488" t="n">
        <v>0</v>
      </c>
      <c r="E5859" t="inlineStr">
        <is>
          <t>6/2025</t>
        </is>
      </c>
    </row>
    <row r="5860">
      <c r="A5860" t="inlineStr">
        <is>
          <t>Love Cabaret</t>
        </is>
      </c>
      <c r="B5860" t="inlineStr">
        <is>
          <t>2025-06-01</t>
        </is>
      </c>
      <c r="C5860" t="inlineStr">
        <is>
          <t>-  Multa Rescisória</t>
        </is>
      </c>
      <c r="D5860" s="488" t="n">
        <v>0</v>
      </c>
      <c r="E5860" t="inlineStr">
        <is>
          <t>6/2025</t>
        </is>
      </c>
    </row>
    <row r="5861">
      <c r="A5861" t="inlineStr">
        <is>
          <t>Love Cabaret</t>
        </is>
      </c>
      <c r="B5861" t="inlineStr">
        <is>
          <t>2025-06-01</t>
        </is>
      </c>
      <c r="C5861" t="inlineStr">
        <is>
          <t>-  Ações trabalhistas</t>
        </is>
      </c>
      <c r="D5861" s="488" t="n">
        <v>0</v>
      </c>
      <c r="E5861" t="inlineStr">
        <is>
          <t>6/2025</t>
        </is>
      </c>
    </row>
    <row r="5862">
      <c r="A5862" t="inlineStr">
        <is>
          <t>Love Cabaret</t>
        </is>
      </c>
      <c r="B5862" t="inlineStr">
        <is>
          <t>2025-06-01</t>
        </is>
      </c>
      <c r="C5862" t="inlineStr">
        <is>
          <t>-  Adicional Noturno</t>
        </is>
      </c>
      <c r="D5862" s="488" t="n">
        <v>0</v>
      </c>
      <c r="E5862" t="inlineStr">
        <is>
          <t>6/2025</t>
        </is>
      </c>
    </row>
    <row r="5863">
      <c r="A5863" t="inlineStr">
        <is>
          <t>Love Cabaret</t>
        </is>
      </c>
      <c r="B5863" t="inlineStr">
        <is>
          <t>2025-06-01</t>
        </is>
      </c>
      <c r="C5863" t="inlineStr">
        <is>
          <t>-  Hora Extra</t>
        </is>
      </c>
      <c r="D5863" s="488" t="n">
        <v>-247.21</v>
      </c>
      <c r="E5863" t="inlineStr">
        <is>
          <t>6/2025</t>
        </is>
      </c>
    </row>
    <row r="5864">
      <c r="A5864" t="inlineStr">
        <is>
          <t>Love Cabaret</t>
        </is>
      </c>
      <c r="B5864" t="inlineStr">
        <is>
          <t>2025-06-01</t>
        </is>
      </c>
      <c r="C5864" t="inlineStr">
        <is>
          <t>-  Remuneração Variável</t>
        </is>
      </c>
      <c r="D5864" s="488" t="n">
        <v>0</v>
      </c>
      <c r="E5864" t="inlineStr">
        <is>
          <t>6/2025</t>
        </is>
      </c>
    </row>
    <row r="5865">
      <c r="A5865" t="inlineStr">
        <is>
          <t>Love Cabaret</t>
        </is>
      </c>
      <c r="B5865" t="inlineStr">
        <is>
          <t>2025-06-01</t>
        </is>
      </c>
      <c r="C5865" t="inlineStr">
        <is>
          <t>-  Premiação</t>
        </is>
      </c>
      <c r="D5865" s="488" t="n">
        <v>0</v>
      </c>
      <c r="E5865" t="inlineStr">
        <is>
          <t>6/2025</t>
        </is>
      </c>
    </row>
    <row r="5866">
      <c r="A5866" t="inlineStr">
        <is>
          <t>Love Cabaret</t>
        </is>
      </c>
      <c r="B5866" t="inlineStr">
        <is>
          <t>2025-06-01</t>
        </is>
      </c>
      <c r="C5866" t="inlineStr">
        <is>
          <t>Benefícios</t>
        </is>
      </c>
      <c r="D5866" s="488" t="n">
        <v>-504.98</v>
      </c>
      <c r="E5866" t="inlineStr">
        <is>
          <t>6/2025</t>
        </is>
      </c>
    </row>
    <row r="5867">
      <c r="A5867" t="inlineStr">
        <is>
          <t>Love Cabaret</t>
        </is>
      </c>
      <c r="B5867" t="inlineStr">
        <is>
          <t>2025-06-01</t>
        </is>
      </c>
      <c r="C5867" t="inlineStr">
        <is>
          <t>-  Vale-transporte</t>
        </is>
      </c>
      <c r="D5867" s="488" t="n">
        <v>-504.98</v>
      </c>
      <c r="E5867" t="inlineStr">
        <is>
          <t>6/2025</t>
        </is>
      </c>
    </row>
    <row r="5868">
      <c r="A5868" t="inlineStr">
        <is>
          <t>Love Cabaret</t>
        </is>
      </c>
      <c r="B5868" t="inlineStr">
        <is>
          <t>2025-06-01</t>
        </is>
      </c>
      <c r="C5868" t="inlineStr">
        <is>
          <t>-  Assist. Médica</t>
        </is>
      </c>
      <c r="D5868" s="488" t="n">
        <v>0</v>
      </c>
      <c r="E5868" t="inlineStr">
        <is>
          <t>6/2025</t>
        </is>
      </c>
    </row>
    <row r="5869">
      <c r="A5869" t="inlineStr">
        <is>
          <t>Love Cabaret</t>
        </is>
      </c>
      <c r="B5869" t="inlineStr">
        <is>
          <t>2025-06-01</t>
        </is>
      </c>
      <c r="C5869" t="inlineStr">
        <is>
          <t>-  Assist. Odontologica</t>
        </is>
      </c>
      <c r="D5869" s="488" t="n">
        <v>0</v>
      </c>
      <c r="E5869" t="inlineStr">
        <is>
          <t>6/2025</t>
        </is>
      </c>
    </row>
    <row r="5870">
      <c r="A5870" t="inlineStr">
        <is>
          <t>Love Cabaret</t>
        </is>
      </c>
      <c r="B5870" t="inlineStr">
        <is>
          <t>2025-06-01</t>
        </is>
      </c>
      <c r="C5870" t="inlineStr">
        <is>
          <t>-  Seguro de Vida</t>
        </is>
      </c>
      <c r="D5870" s="488" t="n">
        <v>0</v>
      </c>
      <c r="E5870" t="inlineStr">
        <is>
          <t>6/2025</t>
        </is>
      </c>
    </row>
    <row r="5871">
      <c r="A5871" t="inlineStr">
        <is>
          <t>Love Cabaret</t>
        </is>
      </c>
      <c r="B5871" t="inlineStr">
        <is>
          <t>2025-06-01</t>
        </is>
      </c>
      <c r="C5871" t="inlineStr">
        <is>
          <t>-  Ajuda de Custo</t>
        </is>
      </c>
      <c r="D5871" s="488" t="n">
        <v>0</v>
      </c>
      <c r="E5871" t="inlineStr">
        <is>
          <t>6/2025</t>
        </is>
      </c>
    </row>
    <row r="5872">
      <c r="A5872" t="inlineStr">
        <is>
          <t>Love Cabaret</t>
        </is>
      </c>
      <c r="B5872" t="inlineStr">
        <is>
          <t>2025-06-01</t>
        </is>
      </c>
      <c r="C5872" t="inlineStr">
        <is>
          <t>Outros B</t>
        </is>
      </c>
      <c r="D5872" s="488" t="n">
        <v>-11334.07</v>
      </c>
      <c r="E5872" t="inlineStr">
        <is>
          <t>6/2025</t>
        </is>
      </c>
    </row>
    <row r="5873">
      <c r="A5873" t="inlineStr">
        <is>
          <t>Love Cabaret</t>
        </is>
      </c>
      <c r="B5873" t="inlineStr">
        <is>
          <t>2025-06-01</t>
        </is>
      </c>
      <c r="C5873" t="inlineStr">
        <is>
          <t>-  Uniformes Manutenção e Reposição</t>
        </is>
      </c>
      <c r="D5873" s="488" t="n">
        <v>0</v>
      </c>
      <c r="E5873" t="inlineStr">
        <is>
          <t>6/2025</t>
        </is>
      </c>
    </row>
    <row r="5874">
      <c r="A5874" t="inlineStr">
        <is>
          <t>Love Cabaret</t>
        </is>
      </c>
      <c r="B5874" t="inlineStr">
        <is>
          <t>2025-06-01</t>
        </is>
      </c>
      <c r="C5874" t="inlineStr">
        <is>
          <t>-  Exames Periódicos</t>
        </is>
      </c>
      <c r="D5874" s="488" t="n">
        <v>-111.58</v>
      </c>
      <c r="E5874" t="inlineStr">
        <is>
          <t>6/2025</t>
        </is>
      </c>
    </row>
    <row r="5875">
      <c r="A5875" t="inlineStr">
        <is>
          <t>Love Cabaret</t>
        </is>
      </c>
      <c r="B5875" t="inlineStr">
        <is>
          <t>2025-06-01</t>
        </is>
      </c>
      <c r="C5875" t="inlineStr">
        <is>
          <t>-  Diversos - Vale Combustível</t>
        </is>
      </c>
      <c r="D5875" s="488" t="n">
        <v>0</v>
      </c>
      <c r="E5875" t="inlineStr">
        <is>
          <t>6/2025</t>
        </is>
      </c>
    </row>
    <row r="5876">
      <c r="A5876" t="inlineStr">
        <is>
          <t>Love Cabaret</t>
        </is>
      </c>
      <c r="B5876" t="inlineStr">
        <is>
          <t>2025-06-01</t>
        </is>
      </c>
      <c r="C5876" t="inlineStr">
        <is>
          <t>-  Gratificações</t>
        </is>
      </c>
      <c r="D5876" s="488" t="n">
        <v>0</v>
      </c>
      <c r="E5876" t="inlineStr">
        <is>
          <t>6/2025</t>
        </is>
      </c>
    </row>
    <row r="5877">
      <c r="A5877" t="inlineStr">
        <is>
          <t>Love Cabaret</t>
        </is>
      </c>
      <c r="B5877" t="inlineStr">
        <is>
          <t>2025-06-01</t>
        </is>
      </c>
      <c r="C5877" t="inlineStr">
        <is>
          <t>-  Cursos e Treinamentos</t>
        </is>
      </c>
      <c r="D5877" s="488" t="n">
        <v>0</v>
      </c>
      <c r="E5877" t="inlineStr">
        <is>
          <t>6/2025</t>
        </is>
      </c>
    </row>
    <row r="5878">
      <c r="A5878" t="inlineStr">
        <is>
          <t>Love Cabaret</t>
        </is>
      </c>
      <c r="B5878" t="inlineStr">
        <is>
          <t>2025-06-01</t>
        </is>
      </c>
      <c r="C5878" t="inlineStr">
        <is>
          <t>-  Alimentação Funcionário</t>
        </is>
      </c>
      <c r="D5878" s="488" t="n">
        <v>-11222.49</v>
      </c>
      <c r="E5878" t="inlineStr">
        <is>
          <t>6/2025</t>
        </is>
      </c>
    </row>
    <row r="5879">
      <c r="A5879" t="inlineStr">
        <is>
          <t>Love Cabaret</t>
        </is>
      </c>
      <c r="B5879" t="inlineStr">
        <is>
          <t>2025-06-01</t>
        </is>
      </c>
      <c r="C5879" t="inlineStr">
        <is>
          <t>-  Pro Labore</t>
        </is>
      </c>
      <c r="D5879" s="488" t="n">
        <v>0</v>
      </c>
      <c r="E5879" t="inlineStr">
        <is>
          <t>6/2025</t>
        </is>
      </c>
    </row>
    <row r="5880">
      <c r="A5880" t="inlineStr">
        <is>
          <t>Love Cabaret</t>
        </is>
      </c>
      <c r="B5880" t="inlineStr">
        <is>
          <t>2025-06-01</t>
        </is>
      </c>
      <c r="C5880" t="inlineStr">
        <is>
          <t>% sobre Receita c/ Squad</t>
        </is>
      </c>
      <c r="D5880" s="488" t="n">
        <v>-0.23</v>
      </c>
      <c r="E5880" t="inlineStr">
        <is>
          <t>6/2025</t>
        </is>
      </c>
    </row>
    <row r="5881">
      <c r="A5881" t="inlineStr">
        <is>
          <t>Love Cabaret</t>
        </is>
      </c>
      <c r="B5881" t="inlineStr">
        <is>
          <t>2025-06-01</t>
        </is>
      </c>
      <c r="C5881" t="inlineStr">
        <is>
          <t>% sobre Receita s/ Squad</t>
        </is>
      </c>
      <c r="D5881" s="488" t="n">
        <v>-0.15</v>
      </c>
      <c r="E5881" t="inlineStr">
        <is>
          <t>6/2025</t>
        </is>
      </c>
    </row>
    <row r="5882">
      <c r="A5882" t="inlineStr">
        <is>
          <t>Love Cabaret</t>
        </is>
      </c>
      <c r="B5882" t="inlineStr">
        <is>
          <t>2025-06-01</t>
        </is>
      </c>
      <c r="C5882" t="inlineStr">
        <is>
          <t>Custo de Ocupação</t>
        </is>
      </c>
      <c r="D5882" s="488" t="n">
        <v>-68417.86</v>
      </c>
      <c r="E5882" t="inlineStr">
        <is>
          <t>6/2025</t>
        </is>
      </c>
    </row>
    <row r="5883">
      <c r="A5883" t="inlineStr">
        <is>
          <t>Love Cabaret</t>
        </is>
      </c>
      <c r="B5883" t="inlineStr">
        <is>
          <t>2025-06-01</t>
        </is>
      </c>
      <c r="C5883" t="inlineStr">
        <is>
          <t>Aluguel de Imoveis</t>
        </is>
      </c>
      <c r="D5883" s="488" t="n">
        <v>-63269.28</v>
      </c>
      <c r="E5883" t="inlineStr">
        <is>
          <t>6/2025</t>
        </is>
      </c>
    </row>
    <row r="5884">
      <c r="A5884" t="inlineStr">
        <is>
          <t>Love Cabaret</t>
        </is>
      </c>
      <c r="B5884" t="inlineStr">
        <is>
          <t>2025-06-01</t>
        </is>
      </c>
      <c r="C5884" t="inlineStr">
        <is>
          <t>Condominio</t>
        </is>
      </c>
      <c r="D5884" s="488" t="n">
        <v>0</v>
      </c>
      <c r="E5884" t="inlineStr">
        <is>
          <t>6/2025</t>
        </is>
      </c>
    </row>
    <row r="5885">
      <c r="A5885" t="inlineStr">
        <is>
          <t>Love Cabaret</t>
        </is>
      </c>
      <c r="B5885" t="inlineStr">
        <is>
          <t>2025-06-01</t>
        </is>
      </c>
      <c r="C5885" t="inlineStr">
        <is>
          <t>IPTU</t>
        </is>
      </c>
      <c r="D5885" s="488" t="n">
        <v>-4921.9</v>
      </c>
      <c r="E5885" t="inlineStr">
        <is>
          <t>6/2025</t>
        </is>
      </c>
    </row>
    <row r="5886">
      <c r="A5886" t="inlineStr">
        <is>
          <t>Love Cabaret</t>
        </is>
      </c>
      <c r="B5886" t="inlineStr">
        <is>
          <t>2025-06-01</t>
        </is>
      </c>
      <c r="C5886" t="inlineStr">
        <is>
          <t>Fundo de Promoção</t>
        </is>
      </c>
      <c r="D5886" s="488" t="n">
        <v>0</v>
      </c>
      <c r="E5886" t="inlineStr">
        <is>
          <t>6/2025</t>
        </is>
      </c>
    </row>
    <row r="5887">
      <c r="A5887" t="inlineStr">
        <is>
          <t>Love Cabaret</t>
        </is>
      </c>
      <c r="B5887" t="inlineStr">
        <is>
          <t>2025-06-01</t>
        </is>
      </c>
      <c r="C5887" t="inlineStr">
        <is>
          <t>Seguro Patrimonial</t>
        </is>
      </c>
      <c r="D5887" s="488" t="n">
        <v>0</v>
      </c>
      <c r="E5887" t="inlineStr">
        <is>
          <t>6/2025</t>
        </is>
      </c>
    </row>
    <row r="5888">
      <c r="A5888" t="inlineStr">
        <is>
          <t>Love Cabaret</t>
        </is>
      </c>
      <c r="B5888" t="inlineStr">
        <is>
          <t>2025-06-01</t>
        </is>
      </c>
      <c r="C5888" t="inlineStr">
        <is>
          <t>Arrendamento</t>
        </is>
      </c>
      <c r="D5888" s="488" t="n">
        <v>0</v>
      </c>
      <c r="E5888" t="inlineStr">
        <is>
          <t>6/2025</t>
        </is>
      </c>
    </row>
    <row r="5889">
      <c r="A5889" t="inlineStr">
        <is>
          <t>Love Cabaret</t>
        </is>
      </c>
      <c r="B5889" t="inlineStr">
        <is>
          <t>2025-06-01</t>
        </is>
      </c>
      <c r="C5889" t="inlineStr">
        <is>
          <t>Taxas publicas administrativas - Ocupação</t>
        </is>
      </c>
      <c r="D5889" s="488" t="n">
        <v>-226.68</v>
      </c>
      <c r="E5889" t="inlineStr">
        <is>
          <t>6/2025</t>
        </is>
      </c>
    </row>
    <row r="5890">
      <c r="A5890" t="inlineStr">
        <is>
          <t>Love Cabaret</t>
        </is>
      </c>
      <c r="B5890" t="inlineStr">
        <is>
          <t>2025-06-01</t>
        </is>
      </c>
      <c r="C5890" t="inlineStr">
        <is>
          <t>% sobre Receita Bruta</t>
        </is>
      </c>
      <c r="D5890" s="488" t="n">
        <v>-0.14</v>
      </c>
      <c r="E5890" t="inlineStr">
        <is>
          <t>6/2025</t>
        </is>
      </c>
    </row>
    <row r="5891">
      <c r="A5891" t="inlineStr">
        <is>
          <t>Love Cabaret</t>
        </is>
      </c>
      <c r="B5891" t="inlineStr">
        <is>
          <t>2025-06-01</t>
        </is>
      </c>
      <c r="C5891" t="inlineStr">
        <is>
          <t>Utilidades</t>
        </is>
      </c>
      <c r="D5891" s="488" t="n">
        <v>-27818.72</v>
      </c>
      <c r="E5891" t="inlineStr">
        <is>
          <t>6/2025</t>
        </is>
      </c>
    </row>
    <row r="5892">
      <c r="A5892" t="inlineStr">
        <is>
          <t>Love Cabaret</t>
        </is>
      </c>
      <c r="B5892" t="inlineStr">
        <is>
          <t>2025-06-01</t>
        </is>
      </c>
      <c r="C5892" t="inlineStr">
        <is>
          <t>Agua/Esgoto</t>
        </is>
      </c>
      <c r="D5892" s="488" t="n">
        <v>-153.96</v>
      </c>
      <c r="E5892" t="inlineStr">
        <is>
          <t>6/2025</t>
        </is>
      </c>
    </row>
    <row r="5893">
      <c r="A5893" t="inlineStr">
        <is>
          <t>Love Cabaret</t>
        </is>
      </c>
      <c r="B5893" t="inlineStr">
        <is>
          <t>2025-06-01</t>
        </is>
      </c>
      <c r="C5893" t="inlineStr">
        <is>
          <t>Energia Eletrica</t>
        </is>
      </c>
      <c r="D5893" s="488" t="n">
        <v>-3017.74</v>
      </c>
      <c r="E5893" t="inlineStr">
        <is>
          <t>6/2025</t>
        </is>
      </c>
    </row>
    <row r="5894">
      <c r="A5894" t="inlineStr">
        <is>
          <t>Love Cabaret</t>
        </is>
      </c>
      <c r="B5894" t="inlineStr">
        <is>
          <t>2025-06-01</t>
        </is>
      </c>
      <c r="C5894" t="inlineStr">
        <is>
          <t>Gas de Cozinha</t>
        </is>
      </c>
      <c r="D5894" s="488" t="n">
        <v>-1556.52</v>
      </c>
      <c r="E5894" t="inlineStr">
        <is>
          <t>6/2025</t>
        </is>
      </c>
    </row>
    <row r="5895">
      <c r="A5895" t="inlineStr">
        <is>
          <t>Love Cabaret</t>
        </is>
      </c>
      <c r="B5895" t="inlineStr">
        <is>
          <t>2025-06-01</t>
        </is>
      </c>
      <c r="C5895" t="inlineStr">
        <is>
          <t>Higiene e Limpeza</t>
        </is>
      </c>
      <c r="D5895" s="488" t="n">
        <v>-12439.68</v>
      </c>
      <c r="E5895" t="inlineStr">
        <is>
          <t>6/2025</t>
        </is>
      </c>
    </row>
    <row r="5896">
      <c r="A5896" t="inlineStr">
        <is>
          <t>Love Cabaret</t>
        </is>
      </c>
      <c r="B5896" t="inlineStr">
        <is>
          <t>2025-06-01</t>
        </is>
      </c>
      <c r="C5896" t="inlineStr">
        <is>
          <t>Descartaveis</t>
        </is>
      </c>
      <c r="D5896" s="488" t="n">
        <v>-2049.6</v>
      </c>
      <c r="E5896" t="inlineStr">
        <is>
          <t>6/2025</t>
        </is>
      </c>
    </row>
    <row r="5897">
      <c r="A5897" t="inlineStr">
        <is>
          <t>Love Cabaret</t>
        </is>
      </c>
      <c r="B5897" t="inlineStr">
        <is>
          <t>2025-06-01</t>
        </is>
      </c>
      <c r="C5897" t="inlineStr">
        <is>
          <t>Controle de Pragas</t>
        </is>
      </c>
      <c r="D5897" s="488" t="n">
        <v>-630</v>
      </c>
      <c r="E5897" t="inlineStr">
        <is>
          <t>6/2025</t>
        </is>
      </c>
    </row>
    <row r="5898">
      <c r="A5898" t="inlineStr">
        <is>
          <t>Love Cabaret</t>
        </is>
      </c>
      <c r="B5898" t="inlineStr">
        <is>
          <t>2025-06-01</t>
        </is>
      </c>
      <c r="C5898" t="inlineStr">
        <is>
          <t>Coleta de lixo</t>
        </is>
      </c>
      <c r="D5898" s="488" t="n">
        <v>-1532.28</v>
      </c>
      <c r="E5898" t="inlineStr">
        <is>
          <t>6/2025</t>
        </is>
      </c>
    </row>
    <row r="5899">
      <c r="A5899" t="inlineStr">
        <is>
          <t>Love Cabaret</t>
        </is>
      </c>
      <c r="B5899" t="inlineStr">
        <is>
          <t>2025-06-01</t>
        </is>
      </c>
      <c r="C5899" t="inlineStr">
        <is>
          <t>Utensilios</t>
        </is>
      </c>
      <c r="D5899" s="488" t="n">
        <v>-2864.27</v>
      </c>
      <c r="E5899" t="inlineStr">
        <is>
          <t>6/2025</t>
        </is>
      </c>
    </row>
    <row r="5900">
      <c r="A5900" t="inlineStr">
        <is>
          <t>Love Cabaret</t>
        </is>
      </c>
      <c r="B5900" t="inlineStr">
        <is>
          <t>2025-06-01</t>
        </is>
      </c>
      <c r="C5900" t="inlineStr">
        <is>
          <t>Serviços Graficos</t>
        </is>
      </c>
      <c r="D5900" s="488" t="n">
        <v>-1396.7</v>
      </c>
      <c r="E5900" t="inlineStr">
        <is>
          <t>6/2025</t>
        </is>
      </c>
    </row>
    <row r="5901">
      <c r="A5901" t="inlineStr">
        <is>
          <t>Love Cabaret</t>
        </is>
      </c>
      <c r="B5901" t="inlineStr">
        <is>
          <t>2025-06-01</t>
        </is>
      </c>
      <c r="C5901" t="inlineStr">
        <is>
          <t>Custas Cartório</t>
        </is>
      </c>
      <c r="D5901" s="488" t="n">
        <v>0</v>
      </c>
      <c r="E5901" t="inlineStr">
        <is>
          <t>6/2025</t>
        </is>
      </c>
    </row>
    <row r="5902">
      <c r="A5902" t="inlineStr">
        <is>
          <t>Love Cabaret</t>
        </is>
      </c>
      <c r="B5902" t="inlineStr">
        <is>
          <t>2025-06-01</t>
        </is>
      </c>
      <c r="C5902" t="inlineStr">
        <is>
          <t>Material de Escritorio</t>
        </is>
      </c>
      <c r="D5902" s="488" t="n">
        <v>-675.97</v>
      </c>
      <c r="E5902" t="inlineStr">
        <is>
          <t>6/2025</t>
        </is>
      </c>
    </row>
    <row r="5903">
      <c r="A5903" t="inlineStr">
        <is>
          <t>Love Cabaret</t>
        </is>
      </c>
      <c r="B5903" t="inlineStr">
        <is>
          <t>2025-06-01</t>
        </is>
      </c>
      <c r="C5903" t="inlineStr">
        <is>
          <t>Serviços de Limpeza</t>
        </is>
      </c>
      <c r="D5903" s="488" t="n">
        <v>-1200</v>
      </c>
      <c r="E5903" t="inlineStr">
        <is>
          <t>6/2025</t>
        </is>
      </c>
    </row>
    <row r="5904">
      <c r="A5904" t="inlineStr">
        <is>
          <t>Love Cabaret</t>
        </is>
      </c>
      <c r="B5904" t="inlineStr">
        <is>
          <t>2025-06-01</t>
        </is>
      </c>
      <c r="C5904" t="inlineStr">
        <is>
          <t>Serviço de Lavanderia</t>
        </is>
      </c>
      <c r="D5904" s="488" t="n">
        <v>-95</v>
      </c>
      <c r="E5904" t="inlineStr">
        <is>
          <t>6/2025</t>
        </is>
      </c>
    </row>
    <row r="5905">
      <c r="A5905" t="inlineStr">
        <is>
          <t>Love Cabaret</t>
        </is>
      </c>
      <c r="B5905" t="inlineStr">
        <is>
          <t>2025-06-01</t>
        </is>
      </c>
      <c r="C5905" t="inlineStr">
        <is>
          <t>Material de Consumo - Gelo/ Gas CO2/ Carvao /Velas</t>
        </is>
      </c>
      <c r="D5905" s="488" t="n">
        <v>-207</v>
      </c>
      <c r="E5905" t="inlineStr">
        <is>
          <t>6/2025</t>
        </is>
      </c>
    </row>
    <row r="5906">
      <c r="A5906" t="inlineStr">
        <is>
          <t>Love Cabaret</t>
        </is>
      </c>
      <c r="B5906" t="inlineStr">
        <is>
          <t>2025-06-01</t>
        </is>
      </c>
      <c r="C5906" t="inlineStr">
        <is>
          <t>% sobre Receita Bruta</t>
        </is>
      </c>
      <c r="D5906" s="488" t="n">
        <v>-0.06</v>
      </c>
      <c r="E5906" t="inlineStr">
        <is>
          <t>6/2025</t>
        </is>
      </c>
    </row>
    <row r="5907">
      <c r="A5907" t="inlineStr">
        <is>
          <t>Love Cabaret</t>
        </is>
      </c>
      <c r="B5907" t="inlineStr">
        <is>
          <t>2025-06-01</t>
        </is>
      </c>
      <c r="C5907" t="inlineStr">
        <is>
          <t>Informática e TI</t>
        </is>
      </c>
      <c r="D5907" s="488" t="n">
        <v>-6421.22</v>
      </c>
      <c r="E5907" t="inlineStr">
        <is>
          <t>6/2025</t>
        </is>
      </c>
    </row>
    <row r="5908">
      <c r="A5908" t="inlineStr">
        <is>
          <t>Love Cabaret</t>
        </is>
      </c>
      <c r="B5908" t="inlineStr">
        <is>
          <t>2025-06-01</t>
        </is>
      </c>
      <c r="C5908" t="inlineStr">
        <is>
          <t>Telefone</t>
        </is>
      </c>
      <c r="D5908" s="488" t="n">
        <v>-93.7</v>
      </c>
      <c r="E5908" t="inlineStr">
        <is>
          <t>6/2025</t>
        </is>
      </c>
    </row>
    <row r="5909">
      <c r="A5909" t="inlineStr">
        <is>
          <t>Love Cabaret</t>
        </is>
      </c>
      <c r="B5909" t="inlineStr">
        <is>
          <t>2025-06-01</t>
        </is>
      </c>
      <c r="C5909" t="inlineStr">
        <is>
          <t>Internet</t>
        </is>
      </c>
      <c r="D5909" s="488" t="n">
        <v>-1114.74</v>
      </c>
      <c r="E5909" t="inlineStr">
        <is>
          <t>6/2025</t>
        </is>
      </c>
    </row>
    <row r="5910">
      <c r="A5910" t="inlineStr">
        <is>
          <t>Love Cabaret</t>
        </is>
      </c>
      <c r="B5910" t="inlineStr">
        <is>
          <t>2025-06-01</t>
        </is>
      </c>
      <c r="C5910" t="inlineStr">
        <is>
          <t>TV por assinatura/musica ambiente</t>
        </is>
      </c>
      <c r="D5910" s="488" t="n">
        <v>0</v>
      </c>
      <c r="E5910" t="inlineStr">
        <is>
          <t>6/2025</t>
        </is>
      </c>
    </row>
    <row r="5911">
      <c r="A5911" t="inlineStr">
        <is>
          <t>Love Cabaret</t>
        </is>
      </c>
      <c r="B5911" t="inlineStr">
        <is>
          <t>2025-06-01</t>
        </is>
      </c>
      <c r="C5911" t="inlineStr">
        <is>
          <t>Sistemas de Segurança e Alarme</t>
        </is>
      </c>
      <c r="D5911" s="488" t="n">
        <v>-263.78</v>
      </c>
      <c r="E5911" t="inlineStr">
        <is>
          <t>6/2025</t>
        </is>
      </c>
    </row>
    <row r="5912">
      <c r="A5912" t="inlineStr">
        <is>
          <t>Love Cabaret</t>
        </is>
      </c>
      <c r="B5912" t="inlineStr">
        <is>
          <t>2025-06-01</t>
        </is>
      </c>
      <c r="C5912" t="inlineStr">
        <is>
          <t>Sistemas Gerais - Operacionais</t>
        </is>
      </c>
      <c r="D5912" s="488" t="n">
        <v>-2560</v>
      </c>
      <c r="E5912" t="inlineStr">
        <is>
          <t>6/2025</t>
        </is>
      </c>
    </row>
    <row r="5913">
      <c r="A5913" t="inlineStr">
        <is>
          <t>Love Cabaret</t>
        </is>
      </c>
      <c r="B5913" t="inlineStr">
        <is>
          <t>2025-06-01</t>
        </is>
      </c>
      <c r="C5913" t="inlineStr">
        <is>
          <t>Sistemas Gerais - Financeiros</t>
        </is>
      </c>
      <c r="D5913" s="488" t="n">
        <v>-389</v>
      </c>
      <c r="E5913" t="inlineStr">
        <is>
          <t>6/2025</t>
        </is>
      </c>
    </row>
    <row r="5914">
      <c r="A5914" t="inlineStr">
        <is>
          <t>Love Cabaret</t>
        </is>
      </c>
      <c r="B5914" t="inlineStr">
        <is>
          <t>2025-06-01</t>
        </is>
      </c>
      <c r="C5914" t="inlineStr">
        <is>
          <t>Sistemas Gerais - Comunicação e Marketing</t>
        </is>
      </c>
      <c r="D5914" s="488" t="n">
        <v>-2000</v>
      </c>
      <c r="E5914" t="inlineStr">
        <is>
          <t>6/2025</t>
        </is>
      </c>
    </row>
    <row r="5915">
      <c r="A5915" t="inlineStr">
        <is>
          <t>Love Cabaret</t>
        </is>
      </c>
      <c r="B5915" t="inlineStr">
        <is>
          <t>2025-06-01</t>
        </is>
      </c>
      <c r="C5915" t="inlineStr">
        <is>
          <t>% sobre Receita Bruta</t>
        </is>
      </c>
      <c r="D5915" s="488" t="n">
        <v>-0.01</v>
      </c>
      <c r="E5915" t="inlineStr">
        <is>
          <t>6/2025</t>
        </is>
      </c>
    </row>
    <row r="5916">
      <c r="A5916" t="inlineStr">
        <is>
          <t>Love Cabaret</t>
        </is>
      </c>
      <c r="B5916" t="inlineStr">
        <is>
          <t>2025-06-01</t>
        </is>
      </c>
      <c r="C5916" t="inlineStr">
        <is>
          <t>Despesas Gerais</t>
        </is>
      </c>
      <c r="D5916" s="488" t="n">
        <v>-8226.629999999999</v>
      </c>
      <c r="E5916" t="inlineStr">
        <is>
          <t>6/2025</t>
        </is>
      </c>
    </row>
    <row r="5917">
      <c r="A5917" t="inlineStr">
        <is>
          <t>Love Cabaret</t>
        </is>
      </c>
      <c r="B5917" t="inlineStr">
        <is>
          <t>2025-06-01</t>
        </is>
      </c>
      <c r="C5917" t="inlineStr">
        <is>
          <t>Manutenção Predial</t>
        </is>
      </c>
      <c r="D5917" s="488" t="n">
        <v>-6640.47</v>
      </c>
      <c r="E5917" t="inlineStr">
        <is>
          <t>6/2025</t>
        </is>
      </c>
    </row>
    <row r="5918">
      <c r="A5918" t="inlineStr">
        <is>
          <t>Love Cabaret</t>
        </is>
      </c>
      <c r="B5918" t="inlineStr">
        <is>
          <t>2025-06-01</t>
        </is>
      </c>
      <c r="C5918" t="inlineStr">
        <is>
          <t>Manutenção de Equipamentos</t>
        </is>
      </c>
      <c r="D5918" s="488" t="n">
        <v>0</v>
      </c>
      <c r="E5918" t="inlineStr">
        <is>
          <t>6/2025</t>
        </is>
      </c>
    </row>
    <row r="5919">
      <c r="A5919" t="inlineStr">
        <is>
          <t>Love Cabaret</t>
        </is>
      </c>
      <c r="B5919" t="inlineStr">
        <is>
          <t>2025-06-01</t>
        </is>
      </c>
      <c r="C5919" t="inlineStr">
        <is>
          <t>Manutenção de Mobiliário</t>
        </is>
      </c>
      <c r="D5919" s="488" t="n">
        <v>0</v>
      </c>
      <c r="E5919" t="inlineStr">
        <is>
          <t>6/2025</t>
        </is>
      </c>
    </row>
    <row r="5920">
      <c r="A5920" t="inlineStr">
        <is>
          <t>Love Cabaret</t>
        </is>
      </c>
      <c r="B5920" t="inlineStr">
        <is>
          <t>2025-06-01</t>
        </is>
      </c>
      <c r="C5920" t="inlineStr">
        <is>
          <t>Material de Manutenção</t>
        </is>
      </c>
      <c r="D5920" s="488" t="n">
        <v>-258.3</v>
      </c>
      <c r="E5920" t="inlineStr">
        <is>
          <t>6/2025</t>
        </is>
      </c>
    </row>
    <row r="5921">
      <c r="A5921" t="inlineStr">
        <is>
          <t>Love Cabaret</t>
        </is>
      </c>
      <c r="B5921" t="inlineStr">
        <is>
          <t>2025-06-01</t>
        </is>
      </c>
      <c r="C5921" t="inlineStr">
        <is>
          <t>Decoração/Paisagismo e Jardinagem</t>
        </is>
      </c>
      <c r="D5921" s="488" t="n">
        <v>-530</v>
      </c>
      <c r="E5921" t="inlineStr">
        <is>
          <t>6/2025</t>
        </is>
      </c>
    </row>
    <row r="5922">
      <c r="A5922" t="inlineStr">
        <is>
          <t>Love Cabaret</t>
        </is>
      </c>
      <c r="B5922" t="inlineStr">
        <is>
          <t>2025-06-01</t>
        </is>
      </c>
      <c r="C5922" t="inlineStr">
        <is>
          <t>Fretes e Carretos</t>
        </is>
      </c>
      <c r="D5922" s="488" t="n">
        <v>-740.9</v>
      </c>
      <c r="E5922" t="inlineStr">
        <is>
          <t>6/2025</t>
        </is>
      </c>
    </row>
    <row r="5923">
      <c r="A5923" t="inlineStr">
        <is>
          <t>Love Cabaret</t>
        </is>
      </c>
      <c r="B5923" t="inlineStr">
        <is>
          <t>2025-06-01</t>
        </is>
      </c>
      <c r="C5923" t="inlineStr">
        <is>
          <t>Conduções/Taxi/Uber</t>
        </is>
      </c>
      <c r="D5923" s="488" t="n">
        <v>-56.96</v>
      </c>
      <c r="E5923" t="inlineStr">
        <is>
          <t>6/2025</t>
        </is>
      </c>
    </row>
    <row r="5924">
      <c r="A5924" t="inlineStr">
        <is>
          <t>Love Cabaret</t>
        </is>
      </c>
      <c r="B5924" t="inlineStr">
        <is>
          <t>2025-06-01</t>
        </is>
      </c>
      <c r="C5924" t="inlineStr">
        <is>
          <t>Viagens e Estadias - Operação</t>
        </is>
      </c>
      <c r="D5924" s="488" t="n">
        <v>0</v>
      </c>
      <c r="E5924" t="inlineStr">
        <is>
          <t>6/2025</t>
        </is>
      </c>
    </row>
    <row r="5925">
      <c r="A5925" t="inlineStr">
        <is>
          <t>Love Cabaret</t>
        </is>
      </c>
      <c r="B5925" t="inlineStr">
        <is>
          <t>2025-06-01</t>
        </is>
      </c>
      <c r="C5925" t="inlineStr">
        <is>
          <t>% sobre Receita Bruta</t>
        </is>
      </c>
      <c r="D5925" s="488" t="n">
        <v>-0.02</v>
      </c>
      <c r="E5925" t="inlineStr">
        <is>
          <t>6/2025</t>
        </is>
      </c>
    </row>
    <row r="5926">
      <c r="A5926" t="inlineStr">
        <is>
          <t>Love Cabaret</t>
        </is>
      </c>
      <c r="B5926" t="inlineStr">
        <is>
          <t>2025-06-01</t>
        </is>
      </c>
      <c r="C5926" t="inlineStr">
        <is>
          <t>Marketing</t>
        </is>
      </c>
      <c r="D5926" s="488" t="n">
        <v>-18506.29</v>
      </c>
      <c r="E5926" t="inlineStr">
        <is>
          <t>6/2025</t>
        </is>
      </c>
    </row>
    <row r="5927">
      <c r="A5927" t="inlineStr">
        <is>
          <t>Love Cabaret</t>
        </is>
      </c>
      <c r="B5927" t="inlineStr">
        <is>
          <t>2025-06-01</t>
        </is>
      </c>
      <c r="C5927" t="inlineStr">
        <is>
          <t>Agência de Propaganda</t>
        </is>
      </c>
      <c r="D5927" s="488" t="n">
        <v>-7000</v>
      </c>
      <c r="E5927" t="inlineStr">
        <is>
          <t>6/2025</t>
        </is>
      </c>
    </row>
    <row r="5928">
      <c r="A5928" t="inlineStr">
        <is>
          <t>Love Cabaret</t>
        </is>
      </c>
      <c r="B5928" t="inlineStr">
        <is>
          <t>2025-06-01</t>
        </is>
      </c>
      <c r="C5928" t="inlineStr">
        <is>
          <t>Assessoria de Imprensa</t>
        </is>
      </c>
      <c r="D5928" s="488" t="n">
        <v>0</v>
      </c>
      <c r="E5928" t="inlineStr">
        <is>
          <t>6/2025</t>
        </is>
      </c>
    </row>
    <row r="5929">
      <c r="A5929" t="inlineStr">
        <is>
          <t>Love Cabaret</t>
        </is>
      </c>
      <c r="B5929" t="inlineStr">
        <is>
          <t>2025-06-01</t>
        </is>
      </c>
      <c r="C5929" t="inlineStr">
        <is>
          <t>Assessoria de Relações Públicas</t>
        </is>
      </c>
      <c r="D5929" s="488" t="n">
        <v>0</v>
      </c>
      <c r="E5929" t="inlineStr">
        <is>
          <t>6/2025</t>
        </is>
      </c>
    </row>
    <row r="5930">
      <c r="A5930" t="inlineStr">
        <is>
          <t>Love Cabaret</t>
        </is>
      </c>
      <c r="B5930" t="inlineStr">
        <is>
          <t>2025-06-01</t>
        </is>
      </c>
      <c r="C5930" t="inlineStr">
        <is>
          <t>Influenciadores</t>
        </is>
      </c>
      <c r="D5930" s="488" t="n">
        <v>-136.29</v>
      </c>
      <c r="E5930" t="inlineStr">
        <is>
          <t>6/2025</t>
        </is>
      </c>
    </row>
    <row r="5931">
      <c r="A5931" t="inlineStr">
        <is>
          <t>Love Cabaret</t>
        </is>
      </c>
      <c r="B5931" t="inlineStr">
        <is>
          <t>2025-06-01</t>
        </is>
      </c>
      <c r="C5931" t="inlineStr">
        <is>
          <t>Publicidade e Propaganda</t>
        </is>
      </c>
      <c r="D5931" s="488" t="n">
        <v>-6000</v>
      </c>
      <c r="E5931" t="inlineStr">
        <is>
          <t>6/2025</t>
        </is>
      </c>
    </row>
    <row r="5932">
      <c r="A5932" t="inlineStr">
        <is>
          <t>Love Cabaret</t>
        </is>
      </c>
      <c r="B5932" t="inlineStr">
        <is>
          <t>2025-06-01</t>
        </is>
      </c>
      <c r="C5932" t="inlineStr">
        <is>
          <t>Pesquisa de Mercado</t>
        </is>
      </c>
      <c r="D5932" s="488" t="n">
        <v>0</v>
      </c>
      <c r="E5932" t="inlineStr">
        <is>
          <t>6/2025</t>
        </is>
      </c>
    </row>
    <row r="5933">
      <c r="A5933" t="inlineStr">
        <is>
          <t>Love Cabaret</t>
        </is>
      </c>
      <c r="B5933" t="inlineStr">
        <is>
          <t>2025-06-01</t>
        </is>
      </c>
      <c r="C5933" t="inlineStr">
        <is>
          <t>Sessão de Fotos/Captação de Vídeo</t>
        </is>
      </c>
      <c r="D5933" s="488" t="n">
        <v>-450</v>
      </c>
      <c r="E5933" t="inlineStr">
        <is>
          <t>6/2025</t>
        </is>
      </c>
    </row>
    <row r="5934">
      <c r="A5934" t="inlineStr">
        <is>
          <t>Love Cabaret</t>
        </is>
      </c>
      <c r="B5934" t="inlineStr">
        <is>
          <t>2025-06-01</t>
        </is>
      </c>
      <c r="C5934" t="inlineStr">
        <is>
          <t>Produção Gráfica e Material Institucional</t>
        </is>
      </c>
      <c r="D5934" s="488" t="n">
        <v>-1800</v>
      </c>
      <c r="E5934" t="inlineStr">
        <is>
          <t>6/2025</t>
        </is>
      </c>
    </row>
    <row r="5935">
      <c r="A5935" t="inlineStr">
        <is>
          <t>Love Cabaret</t>
        </is>
      </c>
      <c r="B5935" t="inlineStr">
        <is>
          <t>2025-06-01</t>
        </is>
      </c>
      <c r="C5935" t="inlineStr">
        <is>
          <t>Eventos de Marketing</t>
        </is>
      </c>
      <c r="D5935" s="488" t="n">
        <v>0</v>
      </c>
      <c r="E5935" t="inlineStr">
        <is>
          <t>6/2025</t>
        </is>
      </c>
    </row>
    <row r="5936">
      <c r="A5936" t="inlineStr">
        <is>
          <t>Love Cabaret</t>
        </is>
      </c>
      <c r="B5936" t="inlineStr">
        <is>
          <t>2025-06-01</t>
        </is>
      </c>
      <c r="C5936" t="inlineStr">
        <is>
          <t>Brindes e Confraternizações</t>
        </is>
      </c>
      <c r="D5936" s="488" t="n">
        <v>0</v>
      </c>
      <c r="E5936" t="inlineStr">
        <is>
          <t>6/2025</t>
        </is>
      </c>
    </row>
    <row r="5937">
      <c r="A5937" t="inlineStr">
        <is>
          <t>Love Cabaret</t>
        </is>
      </c>
      <c r="B5937" t="inlineStr">
        <is>
          <t>2025-06-01</t>
        </is>
      </c>
      <c r="C5937" t="inlineStr">
        <is>
          <t>Ferramentas de Marketing</t>
        </is>
      </c>
      <c r="D5937" s="488" t="n">
        <v>-3120</v>
      </c>
      <c r="E5937" t="inlineStr">
        <is>
          <t>6/2025</t>
        </is>
      </c>
    </row>
    <row r="5938">
      <c r="A5938" t="inlineStr">
        <is>
          <t>Love Cabaret</t>
        </is>
      </c>
      <c r="B5938" t="inlineStr">
        <is>
          <t>2025-06-01</t>
        </is>
      </c>
      <c r="C5938" t="inlineStr">
        <is>
          <t>% sobre Receita Bruta</t>
        </is>
      </c>
      <c r="D5938" s="488" t="n">
        <v>-0.04</v>
      </c>
      <c r="E5938" t="inlineStr">
        <is>
          <t>6/2025</t>
        </is>
      </c>
    </row>
    <row r="5939">
      <c r="A5939" t="inlineStr">
        <is>
          <t>Love Cabaret</t>
        </is>
      </c>
      <c r="B5939" t="inlineStr">
        <is>
          <t>2025-06-01</t>
        </is>
      </c>
      <c r="C5939" t="inlineStr">
        <is>
          <t>Serviços de Terceiros</t>
        </is>
      </c>
      <c r="D5939" s="488" t="n">
        <v>-27806.06</v>
      </c>
      <c r="E5939" t="inlineStr">
        <is>
          <t>6/2025</t>
        </is>
      </c>
    </row>
    <row r="5940">
      <c r="A5940" t="inlineStr">
        <is>
          <t>Love Cabaret</t>
        </is>
      </c>
      <c r="B5940" t="inlineStr">
        <is>
          <t>2025-06-01</t>
        </is>
      </c>
      <c r="C5940" t="inlineStr">
        <is>
          <t>Assessoria Contabil</t>
        </is>
      </c>
      <c r="D5940" s="488" t="n">
        <v>-3414.45</v>
      </c>
      <c r="E5940" t="inlineStr">
        <is>
          <t>6/2025</t>
        </is>
      </c>
    </row>
    <row r="5941">
      <c r="A5941" t="inlineStr">
        <is>
          <t>Love Cabaret</t>
        </is>
      </c>
      <c r="B5941" t="inlineStr">
        <is>
          <t>2025-06-01</t>
        </is>
      </c>
      <c r="C5941" t="inlineStr">
        <is>
          <t>Assessoria RH</t>
        </is>
      </c>
      <c r="D5941" s="488" t="n">
        <v>-100</v>
      </c>
      <c r="E5941" t="inlineStr">
        <is>
          <t>6/2025</t>
        </is>
      </c>
    </row>
    <row r="5942">
      <c r="A5942" t="inlineStr">
        <is>
          <t>Love Cabaret</t>
        </is>
      </c>
      <c r="B5942" t="inlineStr">
        <is>
          <t>2025-06-01</t>
        </is>
      </c>
      <c r="C5942" t="inlineStr">
        <is>
          <t>Assessoria em Geral</t>
        </is>
      </c>
      <c r="D5942" s="488" t="n">
        <v>-2500</v>
      </c>
      <c r="E5942" t="inlineStr">
        <is>
          <t>6/2025</t>
        </is>
      </c>
    </row>
    <row r="5943">
      <c r="A5943" t="inlineStr">
        <is>
          <t>Love Cabaret</t>
        </is>
      </c>
      <c r="B5943" t="inlineStr">
        <is>
          <t>2025-06-01</t>
        </is>
      </c>
      <c r="C5943" t="inlineStr">
        <is>
          <t>Assessoria Financeira</t>
        </is>
      </c>
      <c r="D5943" s="488" t="n">
        <v>0</v>
      </c>
      <c r="E5943" t="inlineStr">
        <is>
          <t>6/2025</t>
        </is>
      </c>
    </row>
    <row r="5944">
      <c r="A5944" t="inlineStr">
        <is>
          <t>Love Cabaret</t>
        </is>
      </c>
      <c r="B5944" t="inlineStr">
        <is>
          <t>2025-06-01</t>
        </is>
      </c>
      <c r="C5944" t="inlineStr">
        <is>
          <t>Assessoria Jurídica</t>
        </is>
      </c>
      <c r="D5944" s="488" t="n">
        <v>-3200</v>
      </c>
      <c r="E5944" t="inlineStr">
        <is>
          <t>6/2025</t>
        </is>
      </c>
    </row>
    <row r="5945">
      <c r="A5945" t="inlineStr">
        <is>
          <t>Love Cabaret</t>
        </is>
      </c>
      <c r="B5945" t="inlineStr">
        <is>
          <t>2025-06-01</t>
        </is>
      </c>
      <c r="C5945" t="inlineStr">
        <is>
          <t>Assessoria de Alimentos e Bebidas</t>
        </is>
      </c>
      <c r="D5945" s="488" t="n">
        <v>-891.0599999999999</v>
      </c>
      <c r="E5945" t="inlineStr">
        <is>
          <t>6/2025</t>
        </is>
      </c>
    </row>
    <row r="5946">
      <c r="A5946" t="inlineStr">
        <is>
          <t>Love Cabaret</t>
        </is>
      </c>
      <c r="B5946" t="inlineStr">
        <is>
          <t>2025-06-01</t>
        </is>
      </c>
      <c r="C5946" t="inlineStr">
        <is>
          <t>Assessoria de Projetos</t>
        </is>
      </c>
      <c r="D5946" s="488" t="n">
        <v>0</v>
      </c>
      <c r="E5946" t="inlineStr">
        <is>
          <t>6/2025</t>
        </is>
      </c>
    </row>
    <row r="5947">
      <c r="A5947" t="inlineStr">
        <is>
          <t>Love Cabaret</t>
        </is>
      </c>
      <c r="B5947" t="inlineStr">
        <is>
          <t>2025-06-01</t>
        </is>
      </c>
      <c r="C5947" t="inlineStr">
        <is>
          <t>Serviços de Segurança</t>
        </is>
      </c>
      <c r="D5947" s="488" t="n">
        <v>-17700.55</v>
      </c>
      <c r="E5947" t="inlineStr">
        <is>
          <t>6/2025</t>
        </is>
      </c>
    </row>
    <row r="5948">
      <c r="A5948" t="inlineStr">
        <is>
          <t>Love Cabaret</t>
        </is>
      </c>
      <c r="B5948" t="inlineStr">
        <is>
          <t>2025-06-01</t>
        </is>
      </c>
      <c r="C5948" t="inlineStr">
        <is>
          <t>Valet/Motoboy</t>
        </is>
      </c>
      <c r="D5948" s="488" t="n">
        <v>0</v>
      </c>
      <c r="E5948" t="inlineStr">
        <is>
          <t>6/2025</t>
        </is>
      </c>
    </row>
    <row r="5949">
      <c r="A5949" t="inlineStr">
        <is>
          <t>Love Cabaret</t>
        </is>
      </c>
      <c r="B5949" t="inlineStr">
        <is>
          <t>2025-06-01</t>
        </is>
      </c>
      <c r="C5949" t="inlineStr">
        <is>
          <t>% sobre Receita Bruta</t>
        </is>
      </c>
      <c r="D5949" s="488" t="n">
        <v>-0.06</v>
      </c>
      <c r="E5949" t="inlineStr">
        <is>
          <t>6/2025</t>
        </is>
      </c>
    </row>
    <row r="5950">
      <c r="A5950" t="inlineStr">
        <is>
          <t>Love Cabaret</t>
        </is>
      </c>
      <c r="B5950" t="inlineStr">
        <is>
          <t>2025-06-01</t>
        </is>
      </c>
      <c r="C5950" t="inlineStr">
        <is>
          <t>Locação de Equipamentos</t>
        </is>
      </c>
      <c r="D5950" s="488" t="n">
        <v>-5958.16</v>
      </c>
      <c r="E5950" t="inlineStr">
        <is>
          <t>6/2025</t>
        </is>
      </c>
    </row>
    <row r="5951">
      <c r="A5951" t="inlineStr">
        <is>
          <t>Love Cabaret</t>
        </is>
      </c>
      <c r="B5951" t="inlineStr">
        <is>
          <t>2025-06-01</t>
        </is>
      </c>
      <c r="C5951" t="inlineStr">
        <is>
          <t>Locações de Equipamentos - Operacionais</t>
        </is>
      </c>
      <c r="D5951" s="488" t="n">
        <v>-5738.16</v>
      </c>
      <c r="E5951" t="inlineStr">
        <is>
          <t>6/2025</t>
        </is>
      </c>
    </row>
    <row r="5952">
      <c r="A5952" t="inlineStr">
        <is>
          <t>Love Cabaret</t>
        </is>
      </c>
      <c r="B5952" t="inlineStr">
        <is>
          <t>2025-06-01</t>
        </is>
      </c>
      <c r="C5952" t="inlineStr">
        <is>
          <t>Locação de Equipamentos - Informatica e TI</t>
        </is>
      </c>
      <c r="D5952" s="488" t="n">
        <v>-220</v>
      </c>
      <c r="E5952" t="inlineStr">
        <is>
          <t>6/2025</t>
        </is>
      </c>
    </row>
    <row r="5953">
      <c r="A5953" t="inlineStr">
        <is>
          <t>Love Cabaret</t>
        </is>
      </c>
      <c r="B5953" t="inlineStr">
        <is>
          <t>2025-06-01</t>
        </is>
      </c>
      <c r="C5953" t="inlineStr">
        <is>
          <t>Locações de Equipamentos - Comunicação e Marketing</t>
        </is>
      </c>
      <c r="D5953" s="488" t="n">
        <v>0</v>
      </c>
      <c r="E5953" t="inlineStr">
        <is>
          <t>6/2025</t>
        </is>
      </c>
    </row>
    <row r="5954">
      <c r="A5954" t="inlineStr">
        <is>
          <t>Love Cabaret</t>
        </is>
      </c>
      <c r="B5954" t="inlineStr">
        <is>
          <t>2025-06-01</t>
        </is>
      </c>
      <c r="C5954" t="inlineStr">
        <is>
          <t>Locação de Utensílios</t>
        </is>
      </c>
      <c r="D5954" s="488" t="n">
        <v>0</v>
      </c>
      <c r="E5954" t="inlineStr">
        <is>
          <t>6/2025</t>
        </is>
      </c>
    </row>
    <row r="5955">
      <c r="A5955" t="inlineStr">
        <is>
          <t>Love Cabaret</t>
        </is>
      </c>
      <c r="B5955" t="inlineStr">
        <is>
          <t>2025-06-01</t>
        </is>
      </c>
      <c r="C5955" t="inlineStr">
        <is>
          <t>% sobre Receita Bruta</t>
        </is>
      </c>
      <c r="D5955" s="488" t="n">
        <v>-0.01</v>
      </c>
      <c r="E5955" t="inlineStr">
        <is>
          <t>6/2025</t>
        </is>
      </c>
    </row>
    <row r="5956">
      <c r="A5956" t="inlineStr">
        <is>
          <t>Love Cabaret</t>
        </is>
      </c>
      <c r="B5956" t="inlineStr">
        <is>
          <t>2025-06-01</t>
        </is>
      </c>
      <c r="C5956" t="inlineStr">
        <is>
          <t>Sistema de Franquias</t>
        </is>
      </c>
      <c r="D5956" s="488" t="n">
        <v>0</v>
      </c>
      <c r="E5956" t="inlineStr">
        <is>
          <t>6/2025</t>
        </is>
      </c>
    </row>
    <row r="5957">
      <c r="A5957" t="inlineStr">
        <is>
          <t>Love Cabaret</t>
        </is>
      </c>
      <c r="B5957" t="inlineStr">
        <is>
          <t>2025-06-01</t>
        </is>
      </c>
      <c r="C5957" t="inlineStr">
        <is>
          <t>Royalties</t>
        </is>
      </c>
      <c r="D5957" s="488" t="n">
        <v>0</v>
      </c>
      <c r="E5957" t="inlineStr">
        <is>
          <t>6/2025</t>
        </is>
      </c>
    </row>
    <row r="5958">
      <c r="A5958" t="inlineStr">
        <is>
          <t>Love Cabaret</t>
        </is>
      </c>
      <c r="B5958" t="inlineStr">
        <is>
          <t>2025-06-01</t>
        </is>
      </c>
      <c r="C5958" t="inlineStr">
        <is>
          <t>Fundo de Propaganda</t>
        </is>
      </c>
      <c r="D5958" s="488" t="n">
        <v>0</v>
      </c>
      <c r="E5958" t="inlineStr">
        <is>
          <t>6/2025</t>
        </is>
      </c>
    </row>
    <row r="5959">
      <c r="A5959" t="inlineStr">
        <is>
          <t>Love Cabaret</t>
        </is>
      </c>
      <c r="B5959" t="inlineStr">
        <is>
          <t>2025-06-01</t>
        </is>
      </c>
      <c r="C5959" t="inlineStr">
        <is>
          <t>Fee Gestão FB</t>
        </is>
      </c>
      <c r="D5959" s="488" t="n">
        <v>0</v>
      </c>
      <c r="E5959" t="inlineStr">
        <is>
          <t>6/2025</t>
        </is>
      </c>
    </row>
    <row r="5960">
      <c r="A5960" t="inlineStr">
        <is>
          <t>Love Cabaret</t>
        </is>
      </c>
      <c r="B5960" t="inlineStr">
        <is>
          <t>2025-06-01</t>
        </is>
      </c>
      <c r="C5960" t="inlineStr">
        <is>
          <t>% sobre Receita Bruta</t>
        </is>
      </c>
      <c r="D5960" s="488" t="n">
        <v>0</v>
      </c>
      <c r="E5960" t="inlineStr">
        <is>
          <t>6/2025</t>
        </is>
      </c>
    </row>
    <row r="5961">
      <c r="A5961" t="inlineStr">
        <is>
          <t>Love Cabaret</t>
        </is>
      </c>
      <c r="B5961" t="inlineStr">
        <is>
          <t>2025-06-01</t>
        </is>
      </c>
      <c r="C5961" t="inlineStr">
        <is>
          <t>TOTAL - DESPESAS OPERATIVAS</t>
        </is>
      </c>
      <c r="D5961" s="488" t="n">
        <v>-276960.33</v>
      </c>
      <c r="E5961" t="inlineStr">
        <is>
          <t>6/2025</t>
        </is>
      </c>
    </row>
    <row r="5962">
      <c r="A5962" t="inlineStr">
        <is>
          <t>Love Cabaret</t>
        </is>
      </c>
      <c r="B5962" t="inlineStr">
        <is>
          <t>2025-06-01</t>
        </is>
      </c>
      <c r="C5962" t="inlineStr">
        <is>
          <t>% sobre Receita Bruta</t>
        </is>
      </c>
      <c r="D5962" s="488" t="n">
        <v>-0.5600000000000001</v>
      </c>
      <c r="E5962" t="inlineStr">
        <is>
          <t>6/2025</t>
        </is>
      </c>
    </row>
    <row r="5963">
      <c r="A5963" t="inlineStr">
        <is>
          <t>Love Cabaret</t>
        </is>
      </c>
      <c r="B5963" t="inlineStr">
        <is>
          <t>2025-06-01</t>
        </is>
      </c>
      <c r="C5963" t="inlineStr">
        <is>
          <t>EBITDA</t>
        </is>
      </c>
      <c r="D5963" s="488" t="n">
        <v>-10812.64</v>
      </c>
      <c r="E5963" t="inlineStr">
        <is>
          <t>6/2025</t>
        </is>
      </c>
    </row>
    <row r="5964">
      <c r="A5964" t="inlineStr">
        <is>
          <t>Love Cabaret</t>
        </is>
      </c>
      <c r="B5964" t="inlineStr">
        <is>
          <t>2025-06-01</t>
        </is>
      </c>
      <c r="C5964" t="inlineStr">
        <is>
          <t>% sobre Receita Bruta</t>
        </is>
      </c>
      <c r="D5964" s="488" t="n">
        <v>-0.02</v>
      </c>
      <c r="E5964" t="inlineStr">
        <is>
          <t>6/2025</t>
        </is>
      </c>
    </row>
    <row r="5965">
      <c r="A5965" t="inlineStr">
        <is>
          <t>Love Cabaret</t>
        </is>
      </c>
      <c r="B5965" t="inlineStr">
        <is>
          <t>2025-06-01</t>
        </is>
      </c>
      <c r="C5965" t="inlineStr">
        <is>
          <t>(-) Depreciação/Amortização</t>
        </is>
      </c>
      <c r="D5965" s="488" t="n">
        <v>0</v>
      </c>
      <c r="E5965" t="inlineStr">
        <is>
          <t>6/2025</t>
        </is>
      </c>
    </row>
    <row r="5966">
      <c r="A5966" t="inlineStr">
        <is>
          <t>Love Cabaret</t>
        </is>
      </c>
      <c r="B5966" t="inlineStr">
        <is>
          <t>2025-06-01</t>
        </is>
      </c>
      <c r="C5966" t="inlineStr">
        <is>
          <t>EBIT</t>
        </is>
      </c>
      <c r="D5966" s="488" t="n">
        <v>-10812.64</v>
      </c>
      <c r="E5966" t="inlineStr">
        <is>
          <t>6/2025</t>
        </is>
      </c>
    </row>
    <row r="5967">
      <c r="A5967" t="inlineStr">
        <is>
          <t>Love Cabaret</t>
        </is>
      </c>
      <c r="B5967" t="inlineStr">
        <is>
          <t>2025-06-01</t>
        </is>
      </c>
      <c r="C5967" t="inlineStr">
        <is>
          <t>(+/-) Receitas/Despesas Financeiras</t>
        </is>
      </c>
      <c r="D5967" s="488" t="n">
        <v>2641.57</v>
      </c>
      <c r="E5967" t="inlineStr">
        <is>
          <t>6/2025</t>
        </is>
      </c>
    </row>
    <row r="5968">
      <c r="A5968" t="inlineStr">
        <is>
          <t>Love Cabaret</t>
        </is>
      </c>
      <c r="B5968" t="inlineStr">
        <is>
          <t>2025-06-01</t>
        </is>
      </c>
      <c r="C5968" t="inlineStr">
        <is>
          <t>(+) Receitas de Patrocínio</t>
        </is>
      </c>
      <c r="D5968" s="488" t="n">
        <v>0</v>
      </c>
      <c r="E5968" t="inlineStr">
        <is>
          <t>6/2025</t>
        </is>
      </c>
    </row>
    <row r="5969">
      <c r="A5969" t="inlineStr">
        <is>
          <t>Love Cabaret</t>
        </is>
      </c>
      <c r="B5969" t="inlineStr">
        <is>
          <t>2025-06-01</t>
        </is>
      </c>
      <c r="C5969" t="inlineStr">
        <is>
          <t>(-) Despesas de Patrocínio</t>
        </is>
      </c>
      <c r="D5969" s="488" t="n">
        <v>0</v>
      </c>
      <c r="E5969" t="inlineStr">
        <is>
          <t>6/2025</t>
        </is>
      </c>
    </row>
    <row r="5970">
      <c r="A5970" t="inlineStr">
        <is>
          <t>Love Cabaret</t>
        </is>
      </c>
      <c r="B5970" t="inlineStr">
        <is>
          <t>2025-06-01</t>
        </is>
      </c>
      <c r="C5970" t="inlineStr">
        <is>
          <t>Resultado Antes do IR</t>
        </is>
      </c>
      <c r="D5970" s="488" t="n">
        <v>-8171.07</v>
      </c>
      <c r="E5970" t="inlineStr">
        <is>
          <t>6/2025</t>
        </is>
      </c>
    </row>
    <row r="5971">
      <c r="A5971" t="inlineStr">
        <is>
          <t>Love Cabaret</t>
        </is>
      </c>
      <c r="B5971" t="inlineStr">
        <is>
          <t>2025-06-01</t>
        </is>
      </c>
      <c r="C5971" t="inlineStr">
        <is>
          <t>(-) Impostos</t>
        </is>
      </c>
      <c r="D5971" s="488" t="n">
        <v>-12488.95</v>
      </c>
      <c r="E5971" t="inlineStr">
        <is>
          <t>6/2025</t>
        </is>
      </c>
    </row>
    <row r="5972">
      <c r="A5972" t="inlineStr">
        <is>
          <t>Love Cabaret</t>
        </is>
      </c>
      <c r="B5972" t="inlineStr">
        <is>
          <t>2025-06-01</t>
        </is>
      </c>
      <c r="C5972" t="inlineStr">
        <is>
          <t>SIMPLES</t>
        </is>
      </c>
      <c r="D5972" s="488" t="n">
        <v>0</v>
      </c>
      <c r="E5972" t="inlineStr">
        <is>
          <t>6/2025</t>
        </is>
      </c>
    </row>
    <row r="5973">
      <c r="A5973" t="inlineStr">
        <is>
          <t>Love Cabaret</t>
        </is>
      </c>
      <c r="B5973" t="inlineStr">
        <is>
          <t>2025-06-01</t>
        </is>
      </c>
      <c r="C5973" t="inlineStr">
        <is>
          <t>IRPJ</t>
        </is>
      </c>
      <c r="D5973" s="488" t="n">
        <v>-5905.35</v>
      </c>
      <c r="E5973" t="inlineStr">
        <is>
          <t>6/2025</t>
        </is>
      </c>
    </row>
    <row r="5974">
      <c r="A5974" t="inlineStr">
        <is>
          <t>Love Cabaret</t>
        </is>
      </c>
      <c r="B5974" t="inlineStr">
        <is>
          <t>2025-06-01</t>
        </is>
      </c>
      <c r="C5974" t="inlineStr">
        <is>
          <t>IRPJ 10%</t>
        </is>
      </c>
      <c r="D5974" s="488" t="n">
        <v>-1268.77</v>
      </c>
      <c r="E5974" t="inlineStr">
        <is>
          <t>6/2025</t>
        </is>
      </c>
    </row>
    <row r="5975">
      <c r="A5975" t="inlineStr">
        <is>
          <t>Love Cabaret</t>
        </is>
      </c>
      <c r="B5975" t="inlineStr">
        <is>
          <t>2025-06-01</t>
        </is>
      </c>
      <c r="C5975" t="inlineStr">
        <is>
          <t>CSLL</t>
        </is>
      </c>
      <c r="D5975" s="488" t="n">
        <v>-5314.82</v>
      </c>
      <c r="E5975" t="inlineStr">
        <is>
          <t>6/2025</t>
        </is>
      </c>
    </row>
    <row r="5976">
      <c r="A5976" t="inlineStr">
        <is>
          <t>Love Cabaret</t>
        </is>
      </c>
      <c r="B5976" t="inlineStr">
        <is>
          <t>2025-06-01</t>
        </is>
      </c>
      <c r="C5976" t="inlineStr">
        <is>
          <t>Resultado Líquido</t>
        </is>
      </c>
      <c r="D5976" s="488" t="n">
        <v>-20660.02</v>
      </c>
      <c r="E5976" t="inlineStr">
        <is>
          <t>6/2025</t>
        </is>
      </c>
    </row>
    <row r="5977">
      <c r="A5977" t="inlineStr">
        <is>
          <t>Love Cabaret</t>
        </is>
      </c>
      <c r="B5977" t="inlineStr">
        <is>
          <t>2025-06-01</t>
        </is>
      </c>
      <c r="C5977" t="inlineStr">
        <is>
          <t>% sobre Receita Bruta</t>
        </is>
      </c>
      <c r="D5977" s="488" t="n">
        <v>-0.04</v>
      </c>
      <c r="E5977" t="inlineStr">
        <is>
          <t>6/2025</t>
        </is>
      </c>
    </row>
    <row r="5978">
      <c r="A5978" t="inlineStr">
        <is>
          <t>Love Cabaret</t>
        </is>
      </c>
      <c r="B5978" t="inlineStr">
        <is>
          <t>2025-06-01</t>
        </is>
      </c>
      <c r="C5978" t="inlineStr">
        <is>
          <t>(-) CAPEX (Investimentos)</t>
        </is>
      </c>
      <c r="D5978" s="488" t="n">
        <v>0</v>
      </c>
      <c r="E5978" t="inlineStr">
        <is>
          <t>6/2025</t>
        </is>
      </c>
    </row>
    <row r="5979">
      <c r="A5979" t="inlineStr">
        <is>
          <t>Love Cabaret</t>
        </is>
      </c>
      <c r="B5979" t="inlineStr">
        <is>
          <t>2025-06-01</t>
        </is>
      </c>
      <c r="C5979" t="inlineStr">
        <is>
          <t>Investimento - Construção - Obra</t>
        </is>
      </c>
      <c r="D5979" s="488" t="n">
        <v>0</v>
      </c>
      <c r="E5979" t="inlineStr">
        <is>
          <t>6/2025</t>
        </is>
      </c>
    </row>
    <row r="5980">
      <c r="A5980" t="inlineStr">
        <is>
          <t>Love Cabaret</t>
        </is>
      </c>
      <c r="B5980" t="inlineStr">
        <is>
          <t>2025-06-01</t>
        </is>
      </c>
      <c r="C5980" t="inlineStr">
        <is>
          <t>Investimento - Equipamentos</t>
        </is>
      </c>
      <c r="D5980" s="488" t="n">
        <v>0</v>
      </c>
      <c r="E5980" t="inlineStr">
        <is>
          <t>6/2025</t>
        </is>
      </c>
    </row>
    <row r="5981">
      <c r="A5981" t="inlineStr">
        <is>
          <t>Love Cabaret</t>
        </is>
      </c>
      <c r="B5981" t="inlineStr">
        <is>
          <t>2025-06-01</t>
        </is>
      </c>
      <c r="C5981" t="inlineStr">
        <is>
          <t>Investimento - Utensílios</t>
        </is>
      </c>
      <c r="D5981" s="488" t="n">
        <v>0</v>
      </c>
      <c r="E5981" t="inlineStr">
        <is>
          <t>6/2025</t>
        </is>
      </c>
    </row>
    <row r="5982">
      <c r="A5982" t="inlineStr">
        <is>
          <t>Love Cabaret</t>
        </is>
      </c>
      <c r="B5982" t="inlineStr">
        <is>
          <t>2025-06-01</t>
        </is>
      </c>
      <c r="C5982" t="inlineStr">
        <is>
          <t>Investimento - Mobiliário e Decoração</t>
        </is>
      </c>
      <c r="D5982" s="488" t="n">
        <v>0</v>
      </c>
      <c r="E5982" t="inlineStr">
        <is>
          <t>6/2025</t>
        </is>
      </c>
    </row>
    <row r="5983">
      <c r="A5983" t="inlineStr">
        <is>
          <t>Love Cabaret</t>
        </is>
      </c>
      <c r="B5983" t="inlineStr">
        <is>
          <t>2025-06-01</t>
        </is>
      </c>
      <c r="C5983" t="inlineStr">
        <is>
          <t>Investimento - Projetos</t>
        </is>
      </c>
      <c r="D5983" s="488" t="n">
        <v>0</v>
      </c>
      <c r="E5983" t="inlineStr">
        <is>
          <t>6/2025</t>
        </is>
      </c>
    </row>
    <row r="5984">
      <c r="A5984" t="inlineStr">
        <is>
          <t>Love Cabaret</t>
        </is>
      </c>
      <c r="B5984" t="inlineStr">
        <is>
          <t>2025-06-01</t>
        </is>
      </c>
      <c r="C5984" t="inlineStr">
        <is>
          <t>Investimento - Paisagismo</t>
        </is>
      </c>
      <c r="D5984" s="488" t="n">
        <v>0</v>
      </c>
      <c r="E5984" t="inlineStr">
        <is>
          <t>6/2025</t>
        </is>
      </c>
    </row>
    <row r="5985">
      <c r="A5985" t="inlineStr">
        <is>
          <t>Love Cabaret</t>
        </is>
      </c>
      <c r="B5985" t="inlineStr">
        <is>
          <t>2025-06-01</t>
        </is>
      </c>
      <c r="C5985" t="inlineStr">
        <is>
          <t>Investimento - Sistemas Gerais - Implantação</t>
        </is>
      </c>
      <c r="D5985" s="488" t="n">
        <v>0</v>
      </c>
      <c r="E5985" t="inlineStr">
        <is>
          <t>6/2025</t>
        </is>
      </c>
    </row>
    <row r="5986">
      <c r="A5986" t="inlineStr">
        <is>
          <t>Love Cabaret</t>
        </is>
      </c>
      <c r="B5986" t="inlineStr">
        <is>
          <t>2025-06-01</t>
        </is>
      </c>
      <c r="C5986" t="inlineStr">
        <is>
          <t>Investimento - Marketing</t>
        </is>
      </c>
      <c r="D5986" s="488" t="n">
        <v>0</v>
      </c>
      <c r="E5986" t="inlineStr">
        <is>
          <t>6/2025</t>
        </is>
      </c>
    </row>
    <row r="5987">
      <c r="A5987" t="inlineStr">
        <is>
          <t>Love Cabaret</t>
        </is>
      </c>
      <c r="B5987" t="inlineStr">
        <is>
          <t>2025-06-01</t>
        </is>
      </c>
      <c r="C5987" t="inlineStr">
        <is>
          <t>Investimento - Uniformes</t>
        </is>
      </c>
      <c r="D5987" s="488" t="n">
        <v>0</v>
      </c>
      <c r="E5987" t="inlineStr">
        <is>
          <t>6/2025</t>
        </is>
      </c>
    </row>
    <row r="5988">
      <c r="A5988" t="inlineStr">
        <is>
          <t>Love Cabaret</t>
        </is>
      </c>
      <c r="B5988" t="inlineStr">
        <is>
          <t>2025-06-01</t>
        </is>
      </c>
      <c r="C5988" t="inlineStr">
        <is>
          <t>Investimento - Despesas pré-operacionais</t>
        </is>
      </c>
      <c r="D5988" s="488" t="n">
        <v>0</v>
      </c>
      <c r="E5988" t="inlineStr">
        <is>
          <t>6/2025</t>
        </is>
      </c>
    </row>
    <row r="5989">
      <c r="A5989" t="inlineStr">
        <is>
          <t>Love Cabaret</t>
        </is>
      </c>
      <c r="B5989" t="inlineStr">
        <is>
          <t>2025-06-01</t>
        </is>
      </c>
      <c r="C5989" t="inlineStr">
        <is>
          <t>Investimento - Taxa de Licença</t>
        </is>
      </c>
      <c r="D5989" s="488" t="n">
        <v>0</v>
      </c>
      <c r="E5989" t="inlineStr">
        <is>
          <t>6/2025</t>
        </is>
      </c>
    </row>
    <row r="5990">
      <c r="A5990" t="inlineStr">
        <is>
          <t>Love Cabaret</t>
        </is>
      </c>
      <c r="B5990" t="inlineStr">
        <is>
          <t>2025-06-01</t>
        </is>
      </c>
      <c r="C5990" t="inlineStr">
        <is>
          <t>Investimento - Outros luvas</t>
        </is>
      </c>
      <c r="D5990" s="488" t="n">
        <v>0</v>
      </c>
      <c r="E5990" t="inlineStr">
        <is>
          <t>6/2025</t>
        </is>
      </c>
    </row>
    <row r="5991">
      <c r="A5991" t="inlineStr">
        <is>
          <t>Love Cabaret</t>
        </is>
      </c>
      <c r="B5991" t="inlineStr">
        <is>
          <t>2025-06-01</t>
        </is>
      </c>
      <c r="C5991" t="inlineStr">
        <is>
          <t>Investimento - Ativos AMBEV</t>
        </is>
      </c>
      <c r="D5991" s="488" t="n">
        <v>0</v>
      </c>
      <c r="E5991" t="inlineStr">
        <is>
          <t>6/2025</t>
        </is>
      </c>
    </row>
    <row r="5992">
      <c r="A5992" t="inlineStr">
        <is>
          <t>Love Cabaret</t>
        </is>
      </c>
      <c r="B5992" t="inlineStr">
        <is>
          <t>2025-06-01</t>
        </is>
      </c>
      <c r="C5992" t="inlineStr">
        <is>
          <t>Investimento - Estrutura Chopp - Balcão</t>
        </is>
      </c>
      <c r="D5992" s="488" t="n">
        <v>0</v>
      </c>
      <c r="E5992" t="inlineStr">
        <is>
          <t>6/2025</t>
        </is>
      </c>
    </row>
    <row r="5993">
      <c r="A5993" t="inlineStr">
        <is>
          <t>Love Cabaret</t>
        </is>
      </c>
      <c r="B5993" t="inlineStr">
        <is>
          <t>2025-06-01</t>
        </is>
      </c>
      <c r="C5993" t="inlineStr">
        <is>
          <t>Investimento - Estrutura Chopp - Camara Refrigerada</t>
        </is>
      </c>
      <c r="D5993" s="488" t="n">
        <v>0</v>
      </c>
      <c r="E5993" t="inlineStr">
        <is>
          <t>6/2025</t>
        </is>
      </c>
    </row>
    <row r="5994">
      <c r="A5994" t="inlineStr">
        <is>
          <t>Love Cabaret</t>
        </is>
      </c>
      <c r="B5994" t="inlineStr">
        <is>
          <t>2025-06-01</t>
        </is>
      </c>
      <c r="C5994" t="inlineStr">
        <is>
          <t>Investimento - Estrutura Chopp - Chopeira</t>
        </is>
      </c>
      <c r="D5994" s="488" t="n">
        <v>0</v>
      </c>
      <c r="E5994" t="inlineStr">
        <is>
          <t>6/2025</t>
        </is>
      </c>
    </row>
    <row r="5995">
      <c r="A5995" t="inlineStr">
        <is>
          <t>Love Cabaret</t>
        </is>
      </c>
      <c r="B5995" t="inlineStr">
        <is>
          <t>2025-06-01</t>
        </is>
      </c>
      <c r="C5995" t="inlineStr">
        <is>
          <t>(+/-) Outras variações no fluxo de caixa</t>
        </is>
      </c>
      <c r="D5995" s="488" t="n">
        <v>-43324.63</v>
      </c>
      <c r="E5995" t="inlineStr">
        <is>
          <t>6/2025</t>
        </is>
      </c>
    </row>
    <row r="5996">
      <c r="A5996" t="inlineStr">
        <is>
          <t>Love Cabaret</t>
        </is>
      </c>
      <c r="B5996" t="inlineStr">
        <is>
          <t>2025-06-01</t>
        </is>
      </c>
      <c r="C5996" t="inlineStr">
        <is>
          <t>Remuneração Variável</t>
        </is>
      </c>
      <c r="D5996" s="488" t="n">
        <v>0</v>
      </c>
      <c r="E5996" t="inlineStr">
        <is>
          <t>6/2025</t>
        </is>
      </c>
    </row>
    <row r="5997">
      <c r="A5997" t="inlineStr">
        <is>
          <t>Love Cabaret</t>
        </is>
      </c>
      <c r="B5997" t="inlineStr">
        <is>
          <t>2025-06-01</t>
        </is>
      </c>
      <c r="C5997" t="inlineStr">
        <is>
          <t>Dividendos</t>
        </is>
      </c>
      <c r="D5997" s="488" t="n">
        <v>0</v>
      </c>
      <c r="E5997" t="inlineStr">
        <is>
          <t>6/2025</t>
        </is>
      </c>
    </row>
    <row r="5998">
      <c r="A5998" t="inlineStr">
        <is>
          <t>Love Cabaret</t>
        </is>
      </c>
      <c r="B5998" t="inlineStr">
        <is>
          <t>2025-06-01</t>
        </is>
      </c>
      <c r="C5998" t="inlineStr">
        <is>
          <t>Endividamento Geral</t>
        </is>
      </c>
      <c r="D5998" s="488" t="n">
        <v>-43324.63</v>
      </c>
      <c r="E5998" t="inlineStr">
        <is>
          <t>6/2025</t>
        </is>
      </c>
    </row>
    <row r="5999">
      <c r="A5999" t="inlineStr">
        <is>
          <t>Love Cabaret</t>
        </is>
      </c>
      <c r="B5999" t="inlineStr">
        <is>
          <t>2025-06-01</t>
        </is>
      </c>
      <c r="C5999" t="inlineStr">
        <is>
          <t>Processo Judicial</t>
        </is>
      </c>
      <c r="D5999" s="488" t="n">
        <v>0</v>
      </c>
      <c r="E5999" t="inlineStr">
        <is>
          <t>6/2025</t>
        </is>
      </c>
    </row>
    <row r="6000">
      <c r="A6000" t="inlineStr">
        <is>
          <t>Love Cabaret</t>
        </is>
      </c>
      <c r="B6000" t="inlineStr">
        <is>
          <t>2025-06-01</t>
        </is>
      </c>
      <c r="C6000" t="inlineStr">
        <is>
          <t>Processo Civil</t>
        </is>
      </c>
      <c r="D6000" s="488" t="n">
        <v>0</v>
      </c>
      <c r="E6000" t="inlineStr">
        <is>
          <t>6/2025</t>
        </is>
      </c>
    </row>
    <row r="6001">
      <c r="A6001" t="inlineStr">
        <is>
          <t>Love Cabaret</t>
        </is>
      </c>
      <c r="B6001" t="inlineStr">
        <is>
          <t>2025-06-01</t>
        </is>
      </c>
      <c r="C6001" t="inlineStr">
        <is>
          <t>Recurso Processual</t>
        </is>
      </c>
      <c r="D6001" s="488" t="n">
        <v>0</v>
      </c>
      <c r="E6001" t="inlineStr">
        <is>
          <t>6/2025</t>
        </is>
      </c>
    </row>
    <row r="6002">
      <c r="A6002" t="inlineStr">
        <is>
          <t>Love Cabaret</t>
        </is>
      </c>
      <c r="B6002" t="inlineStr">
        <is>
          <t>2025-06-01</t>
        </is>
      </c>
      <c r="C6002" t="inlineStr">
        <is>
          <t>Empréstimos Gerais</t>
        </is>
      </c>
      <c r="D6002" s="488" t="n">
        <v>0</v>
      </c>
      <c r="E6002" t="inlineStr">
        <is>
          <t>6/2025</t>
        </is>
      </c>
    </row>
    <row r="6003">
      <c r="A6003" t="inlineStr">
        <is>
          <t>Love Cabaret</t>
        </is>
      </c>
      <c r="B6003" t="inlineStr">
        <is>
          <t>2025-06-01</t>
        </is>
      </c>
      <c r="C6003" t="inlineStr">
        <is>
          <t>Total - Variações s/ Resultado Líquido</t>
        </is>
      </c>
      <c r="D6003" s="488" t="n">
        <v>-43324.63</v>
      </c>
      <c r="E6003" t="inlineStr">
        <is>
          <t>6/2025</t>
        </is>
      </c>
    </row>
    <row r="6004">
      <c r="A6004" t="inlineStr">
        <is>
          <t>Love Cabaret</t>
        </is>
      </c>
      <c r="B6004" t="inlineStr">
        <is>
          <t>2025-06-01</t>
        </is>
      </c>
      <c r="C6004" t="inlineStr">
        <is>
          <t>FCF</t>
        </is>
      </c>
      <c r="D6004" s="488" t="n">
        <v>-63984.65</v>
      </c>
      <c r="E6004" t="inlineStr">
        <is>
          <t>6/2025</t>
        </is>
      </c>
    </row>
    <row r="6005">
      <c r="A6005" t="inlineStr">
        <is>
          <t>Love Cabaret</t>
        </is>
      </c>
      <c r="B6005" t="inlineStr">
        <is>
          <t>2025-06-01</t>
        </is>
      </c>
      <c r="C6005" t="inlineStr">
        <is>
          <t>Saldo Operacional</t>
        </is>
      </c>
      <c r="D6005" s="488" t="n">
        <v>-63984.65</v>
      </c>
      <c r="E6005" t="inlineStr">
        <is>
          <t>6/2025</t>
        </is>
      </c>
    </row>
    <row r="6006">
      <c r="A6006" t="inlineStr">
        <is>
          <t>Love Cabaret</t>
        </is>
      </c>
      <c r="B6006" t="inlineStr">
        <is>
          <t>2025-07-01</t>
        </is>
      </c>
      <c r="C6006" t="inlineStr">
        <is>
          <t>FATURAMENTO BRUTO</t>
        </is>
      </c>
      <c r="D6006" s="488" t="n">
        <v>409278.03</v>
      </c>
      <c r="E6006" t="inlineStr">
        <is>
          <t>7/2025</t>
        </is>
      </c>
    </row>
    <row r="6007">
      <c r="A6007" t="inlineStr">
        <is>
          <t>Love Cabaret</t>
        </is>
      </c>
      <c r="B6007" t="inlineStr">
        <is>
          <t>2025-07-01</t>
        </is>
      </c>
      <c r="C6007" t="inlineStr">
        <is>
          <t>Alimentação</t>
        </is>
      </c>
      <c r="D6007" s="488" t="n">
        <v>62788</v>
      </c>
      <c r="E6007" t="inlineStr">
        <is>
          <t>7/2025</t>
        </is>
      </c>
    </row>
    <row r="6008">
      <c r="A6008" t="inlineStr">
        <is>
          <t>Love Cabaret</t>
        </is>
      </c>
      <c r="B6008" t="inlineStr">
        <is>
          <t>2025-07-01</t>
        </is>
      </c>
      <c r="C6008" t="inlineStr">
        <is>
          <t>Bebida</t>
        </is>
      </c>
      <c r="D6008" s="488" t="n">
        <v>166583</v>
      </c>
      <c r="E6008" t="inlineStr">
        <is>
          <t>7/2025</t>
        </is>
      </c>
    </row>
    <row r="6009">
      <c r="A6009" t="inlineStr">
        <is>
          <t>Love Cabaret</t>
        </is>
      </c>
      <c r="B6009" t="inlineStr">
        <is>
          <t>2025-07-01</t>
        </is>
      </c>
      <c r="C6009" t="inlineStr">
        <is>
          <t>Artístico (couvert/shows)</t>
        </is>
      </c>
      <c r="D6009" s="488" t="n">
        <v>102770.5</v>
      </c>
      <c r="E6009" t="inlineStr">
        <is>
          <t>7/2025</t>
        </is>
      </c>
    </row>
    <row r="6010">
      <c r="A6010" t="inlineStr">
        <is>
          <t>Love Cabaret</t>
        </is>
      </c>
      <c r="B6010" t="inlineStr">
        <is>
          <t>2025-07-01</t>
        </is>
      </c>
      <c r="C6010" t="inlineStr">
        <is>
          <t>Gifts</t>
        </is>
      </c>
      <c r="D6010" s="488" t="n">
        <v>29.9</v>
      </c>
      <c r="E6010" t="inlineStr">
        <is>
          <t>7/2025</t>
        </is>
      </c>
    </row>
    <row r="6011">
      <c r="A6011" t="inlineStr">
        <is>
          <t>Love Cabaret</t>
        </is>
      </c>
      <c r="B6011" t="inlineStr">
        <is>
          <t>2025-07-01</t>
        </is>
      </c>
      <c r="C6011" t="inlineStr">
        <is>
          <t>Serviço</t>
        </is>
      </c>
      <c r="D6011" s="488" t="n">
        <v>30009.85</v>
      </c>
      <c r="E6011" t="inlineStr">
        <is>
          <t>7/2025</t>
        </is>
      </c>
    </row>
    <row r="6012">
      <c r="A6012" t="inlineStr">
        <is>
          <t>Love Cabaret</t>
        </is>
      </c>
      <c r="B6012" t="inlineStr">
        <is>
          <t>2025-07-01</t>
        </is>
      </c>
      <c r="C6012" t="inlineStr">
        <is>
          <t>Eventos A&amp;B</t>
        </is>
      </c>
      <c r="D6012" s="488" t="n">
        <v>0</v>
      </c>
      <c r="E6012" t="inlineStr">
        <is>
          <t>7/2025</t>
        </is>
      </c>
    </row>
    <row r="6013">
      <c r="A6013" t="inlineStr">
        <is>
          <t>Love Cabaret</t>
        </is>
      </c>
      <c r="B6013" t="inlineStr">
        <is>
          <t>2025-07-01</t>
        </is>
      </c>
      <c r="C6013" t="inlineStr">
        <is>
          <t>Eventos Couvert</t>
        </is>
      </c>
      <c r="D6013" s="488" t="n">
        <v>0</v>
      </c>
      <c r="E6013" t="inlineStr">
        <is>
          <t>7/2025</t>
        </is>
      </c>
    </row>
    <row r="6014">
      <c r="A6014" t="inlineStr">
        <is>
          <t>Love Cabaret</t>
        </is>
      </c>
      <c r="B6014" t="inlineStr">
        <is>
          <t>2025-07-01</t>
        </is>
      </c>
      <c r="C6014" t="inlineStr">
        <is>
          <t>Eventos Locações</t>
        </is>
      </c>
      <c r="D6014" s="488" t="n">
        <v>12185</v>
      </c>
      <c r="E6014" t="inlineStr">
        <is>
          <t>7/2025</t>
        </is>
      </c>
    </row>
    <row r="6015">
      <c r="A6015" t="inlineStr">
        <is>
          <t>Love Cabaret</t>
        </is>
      </c>
      <c r="B6015" t="inlineStr">
        <is>
          <t>2025-07-01</t>
        </is>
      </c>
      <c r="C6015" t="inlineStr">
        <is>
          <t>Eventos Rebate Fornecedores</t>
        </is>
      </c>
      <c r="D6015" s="488" t="n">
        <v>0</v>
      </c>
      <c r="E6015" t="inlineStr">
        <is>
          <t>7/2025</t>
        </is>
      </c>
    </row>
    <row r="6016">
      <c r="A6016" t="inlineStr">
        <is>
          <t>Love Cabaret</t>
        </is>
      </c>
      <c r="B6016" t="inlineStr">
        <is>
          <t>2025-07-01</t>
        </is>
      </c>
      <c r="C6016" t="inlineStr">
        <is>
          <t>Delivery</t>
        </is>
      </c>
      <c r="D6016" s="488" t="n">
        <v>0</v>
      </c>
      <c r="E6016" t="inlineStr">
        <is>
          <t>7/2025</t>
        </is>
      </c>
    </row>
    <row r="6017">
      <c r="A6017" t="inlineStr">
        <is>
          <t>Love Cabaret</t>
        </is>
      </c>
      <c r="B6017" t="inlineStr">
        <is>
          <t>2025-07-01</t>
        </is>
      </c>
      <c r="C6017" t="inlineStr">
        <is>
          <t>Outras Receitas</t>
        </is>
      </c>
      <c r="D6017" s="488" t="n">
        <v>34911.78</v>
      </c>
      <c r="E6017" t="inlineStr">
        <is>
          <t>7/2025</t>
        </is>
      </c>
    </row>
    <row r="6018">
      <c r="A6018" t="inlineStr">
        <is>
          <t>Love Cabaret</t>
        </is>
      </c>
      <c r="B6018" t="inlineStr">
        <is>
          <t>2025-07-01</t>
        </is>
      </c>
      <c r="C6018" t="inlineStr">
        <is>
          <t>(-) Desconto sobre Venda</t>
        </is>
      </c>
      <c r="D6018" s="488" t="n">
        <v>-16132.27</v>
      </c>
      <c r="E6018" t="inlineStr">
        <is>
          <t>7/2025</t>
        </is>
      </c>
    </row>
    <row r="6019">
      <c r="A6019" t="inlineStr">
        <is>
          <t>Love Cabaret</t>
        </is>
      </c>
      <c r="B6019" t="inlineStr">
        <is>
          <t>2025-07-01</t>
        </is>
      </c>
      <c r="C6019" t="inlineStr">
        <is>
          <t>Descontos - Operação</t>
        </is>
      </c>
      <c r="D6019" s="488" t="n">
        <v>-13053.52</v>
      </c>
      <c r="E6019" t="inlineStr">
        <is>
          <t>7/2025</t>
        </is>
      </c>
    </row>
    <row r="6020">
      <c r="A6020" t="inlineStr">
        <is>
          <t>Love Cabaret</t>
        </is>
      </c>
      <c r="B6020" t="inlineStr">
        <is>
          <t>2025-07-01</t>
        </is>
      </c>
      <c r="C6020" t="inlineStr">
        <is>
          <t>Desconto - Alimentação Escritório</t>
        </is>
      </c>
      <c r="D6020" s="488" t="n">
        <v>-3078.76</v>
      </c>
      <c r="E6020" t="inlineStr">
        <is>
          <t>7/2025</t>
        </is>
      </c>
    </row>
    <row r="6021">
      <c r="A6021" t="inlineStr">
        <is>
          <t>Love Cabaret</t>
        </is>
      </c>
      <c r="B6021" t="inlineStr">
        <is>
          <t>2025-07-01</t>
        </is>
      </c>
      <c r="C6021" t="inlineStr">
        <is>
          <t>Descontos - Marketing</t>
        </is>
      </c>
      <c r="D6021" s="488" t="n">
        <v>0</v>
      </c>
      <c r="E6021" t="inlineStr">
        <is>
          <t>7/2025</t>
        </is>
      </c>
    </row>
    <row r="6022">
      <c r="A6022" t="inlineStr">
        <is>
          <t>Love Cabaret</t>
        </is>
      </c>
      <c r="B6022" t="inlineStr">
        <is>
          <t>2025-07-01</t>
        </is>
      </c>
      <c r="C6022" t="inlineStr">
        <is>
          <t>% sobre Receita Bruta</t>
        </is>
      </c>
      <c r="D6022" s="488" t="n">
        <v>-0.04</v>
      </c>
      <c r="E6022" t="inlineStr">
        <is>
          <t>7/2025</t>
        </is>
      </c>
    </row>
    <row r="6023">
      <c r="A6023" t="inlineStr">
        <is>
          <t>Love Cabaret</t>
        </is>
      </c>
      <c r="B6023" t="inlineStr">
        <is>
          <t>2025-07-01</t>
        </is>
      </c>
      <c r="C6023" t="inlineStr">
        <is>
          <t>(-) Impostos sobre Venda</t>
        </is>
      </c>
      <c r="D6023" s="488" t="n">
        <v>-23598.89</v>
      </c>
      <c r="E6023" t="inlineStr">
        <is>
          <t>7/2025</t>
        </is>
      </c>
    </row>
    <row r="6024">
      <c r="A6024" t="inlineStr">
        <is>
          <t>Love Cabaret</t>
        </is>
      </c>
      <c r="B6024" t="inlineStr">
        <is>
          <t>2025-07-01</t>
        </is>
      </c>
      <c r="C6024" t="inlineStr">
        <is>
          <t>PIS / COFINS</t>
        </is>
      </c>
      <c r="D6024" s="488" t="n">
        <v>-14349.82</v>
      </c>
      <c r="E6024" t="inlineStr">
        <is>
          <t>7/2025</t>
        </is>
      </c>
    </row>
    <row r="6025">
      <c r="A6025" t="inlineStr">
        <is>
          <t>Love Cabaret</t>
        </is>
      </c>
      <c r="B6025" t="inlineStr">
        <is>
          <t>2025-07-01</t>
        </is>
      </c>
      <c r="C6025" t="inlineStr">
        <is>
          <t>ICMS</t>
        </is>
      </c>
      <c r="D6025" s="488" t="n">
        <v>-8639.82</v>
      </c>
      <c r="E6025" t="inlineStr">
        <is>
          <t>7/2025</t>
        </is>
      </c>
    </row>
    <row r="6026">
      <c r="A6026" t="inlineStr">
        <is>
          <t>Love Cabaret</t>
        </is>
      </c>
      <c r="B6026" t="inlineStr">
        <is>
          <t>2025-07-01</t>
        </is>
      </c>
      <c r="C6026" t="inlineStr">
        <is>
          <t>ISS</t>
        </is>
      </c>
      <c r="D6026" s="488" t="n">
        <v>-609.25</v>
      </c>
      <c r="E6026" t="inlineStr">
        <is>
          <t>7/2025</t>
        </is>
      </c>
    </row>
    <row r="6027">
      <c r="A6027" t="inlineStr">
        <is>
          <t>Love Cabaret</t>
        </is>
      </c>
      <c r="B6027" t="inlineStr">
        <is>
          <t>2025-07-01</t>
        </is>
      </c>
      <c r="C6027" t="inlineStr">
        <is>
          <t>RECEITA LÍQUIDA</t>
        </is>
      </c>
      <c r="D6027" s="488" t="n">
        <v>369546.87</v>
      </c>
      <c r="E6027" t="inlineStr">
        <is>
          <t>7/2025</t>
        </is>
      </c>
    </row>
    <row r="6028">
      <c r="A6028" t="inlineStr">
        <is>
          <t>Love Cabaret</t>
        </is>
      </c>
      <c r="B6028" t="inlineStr">
        <is>
          <t>2025-07-01</t>
        </is>
      </c>
      <c r="C6028" t="inlineStr">
        <is>
          <t>(-) Custo Mercadoria Vendida</t>
        </is>
      </c>
      <c r="D6028" s="488" t="n">
        <v>-71575.94</v>
      </c>
      <c r="E6028" t="inlineStr">
        <is>
          <t>7/2025</t>
        </is>
      </c>
    </row>
    <row r="6029">
      <c r="A6029" t="inlineStr">
        <is>
          <t>Love Cabaret</t>
        </is>
      </c>
      <c r="B6029" t="inlineStr">
        <is>
          <t>2025-07-01</t>
        </is>
      </c>
      <c r="C6029" t="inlineStr">
        <is>
          <t>Alimentação D</t>
        </is>
      </c>
      <c r="D6029" s="488" t="n">
        <v>-19734.08</v>
      </c>
      <c r="E6029" t="inlineStr">
        <is>
          <t>7/2025</t>
        </is>
      </c>
    </row>
    <row r="6030">
      <c r="A6030" t="inlineStr">
        <is>
          <t>Love Cabaret</t>
        </is>
      </c>
      <c r="B6030" t="inlineStr">
        <is>
          <t>2025-07-01</t>
        </is>
      </c>
      <c r="C6030" t="inlineStr">
        <is>
          <t>Bebida D</t>
        </is>
      </c>
      <c r="D6030" s="488" t="n">
        <v>-51841.86</v>
      </c>
      <c r="E6030" t="inlineStr">
        <is>
          <t>7/2025</t>
        </is>
      </c>
    </row>
    <row r="6031">
      <c r="A6031" t="inlineStr">
        <is>
          <t>Love Cabaret</t>
        </is>
      </c>
      <c r="B6031" t="inlineStr">
        <is>
          <t>2025-07-01</t>
        </is>
      </c>
      <c r="C6031" t="inlineStr">
        <is>
          <t>Embalagens</t>
        </is>
      </c>
      <c r="D6031" s="488" t="n">
        <v>0</v>
      </c>
      <c r="E6031" t="inlineStr">
        <is>
          <t>7/2025</t>
        </is>
      </c>
    </row>
    <row r="6032">
      <c r="A6032" t="inlineStr">
        <is>
          <t>Love Cabaret</t>
        </is>
      </c>
      <c r="B6032" t="inlineStr">
        <is>
          <t>2025-07-01</t>
        </is>
      </c>
      <c r="C6032" t="inlineStr">
        <is>
          <t>Eventos A&amp;B</t>
        </is>
      </c>
      <c r="D6032" s="488" t="n">
        <v>0</v>
      </c>
      <c r="E6032" t="inlineStr">
        <is>
          <t>7/2025</t>
        </is>
      </c>
    </row>
    <row r="6033">
      <c r="A6033" t="inlineStr">
        <is>
          <t>Love Cabaret</t>
        </is>
      </c>
      <c r="B6033" t="inlineStr">
        <is>
          <t>2025-07-01</t>
        </is>
      </c>
      <c r="C6033" t="inlineStr">
        <is>
          <t>% sobre Receita Bruta de A&amp;B</t>
        </is>
      </c>
      <c r="D6033" s="488" t="n">
        <v>-0.31</v>
      </c>
      <c r="E6033" t="inlineStr">
        <is>
          <t>7/2025</t>
        </is>
      </c>
    </row>
    <row r="6034">
      <c r="A6034" t="inlineStr">
        <is>
          <t>Love Cabaret</t>
        </is>
      </c>
      <c r="B6034" t="inlineStr">
        <is>
          <t>2025-07-01</t>
        </is>
      </c>
      <c r="C6034" t="inlineStr">
        <is>
          <t>% sobre Receita Líquida</t>
        </is>
      </c>
      <c r="D6034" s="488" t="n">
        <v>-0.19</v>
      </c>
      <c r="E6034" t="inlineStr">
        <is>
          <t>7/2025</t>
        </is>
      </c>
    </row>
    <row r="6035">
      <c r="A6035" t="inlineStr">
        <is>
          <t>Love Cabaret</t>
        </is>
      </c>
      <c r="B6035" t="inlineStr">
        <is>
          <t>2025-07-01</t>
        </is>
      </c>
      <c r="C6035" t="inlineStr">
        <is>
          <t>(-) Custos Artístico Geral</t>
        </is>
      </c>
      <c r="D6035" s="488" t="n">
        <v>-78251.86</v>
      </c>
      <c r="E6035" t="inlineStr">
        <is>
          <t>7/2025</t>
        </is>
      </c>
    </row>
    <row r="6036">
      <c r="A6036" t="inlineStr">
        <is>
          <t>Love Cabaret</t>
        </is>
      </c>
      <c r="B6036" t="inlineStr">
        <is>
          <t>2025-07-01</t>
        </is>
      </c>
      <c r="C6036" t="inlineStr">
        <is>
          <t>Custos Artístico</t>
        </is>
      </c>
      <c r="D6036" s="488" t="n">
        <v>-41731.86</v>
      </c>
      <c r="E6036" t="inlineStr">
        <is>
          <t>7/2025</t>
        </is>
      </c>
    </row>
    <row r="6037">
      <c r="A6037" t="inlineStr">
        <is>
          <t>Love Cabaret</t>
        </is>
      </c>
      <c r="B6037" t="inlineStr">
        <is>
          <t>2025-07-01</t>
        </is>
      </c>
      <c r="C6037" t="inlineStr">
        <is>
          <t>Cachê de Músicos e Artistas</t>
        </is>
      </c>
      <c r="D6037" s="488" t="n">
        <v>-37620</v>
      </c>
      <c r="E6037" t="inlineStr">
        <is>
          <t>7/2025</t>
        </is>
      </c>
    </row>
    <row r="6038">
      <c r="A6038" t="inlineStr">
        <is>
          <t>Love Cabaret</t>
        </is>
      </c>
      <c r="B6038" t="inlineStr">
        <is>
          <t>2025-07-01</t>
        </is>
      </c>
      <c r="C6038" t="inlineStr">
        <is>
          <t>Alimentação e Transporte</t>
        </is>
      </c>
      <c r="D6038" s="488" t="n">
        <v>-2409.36</v>
      </c>
      <c r="E6038" t="inlineStr">
        <is>
          <t>7/2025</t>
        </is>
      </c>
    </row>
    <row r="6039">
      <c r="A6039" t="inlineStr">
        <is>
          <t>Love Cabaret</t>
        </is>
      </c>
      <c r="B6039" t="inlineStr">
        <is>
          <t>2025-07-01</t>
        </is>
      </c>
      <c r="C6039" t="inlineStr">
        <is>
          <t>Viagens e Estadias</t>
        </is>
      </c>
      <c r="D6039" s="488" t="n">
        <v>0</v>
      </c>
      <c r="E6039" t="inlineStr">
        <is>
          <t>7/2025</t>
        </is>
      </c>
    </row>
    <row r="6040">
      <c r="A6040" t="inlineStr">
        <is>
          <t>Love Cabaret</t>
        </is>
      </c>
      <c r="B6040" t="inlineStr">
        <is>
          <t>2025-07-01</t>
        </is>
      </c>
      <c r="C6040" t="inlineStr">
        <is>
          <t>Taxas e Licenças - Artístico</t>
        </is>
      </c>
      <c r="D6040" s="488" t="n">
        <v>-802.5</v>
      </c>
      <c r="E6040" t="inlineStr">
        <is>
          <t>7/2025</t>
        </is>
      </c>
    </row>
    <row r="6041">
      <c r="A6041" t="inlineStr">
        <is>
          <t>Love Cabaret</t>
        </is>
      </c>
      <c r="B6041" t="inlineStr">
        <is>
          <t>2025-07-01</t>
        </is>
      </c>
      <c r="C6041" t="inlineStr">
        <is>
          <t>MDO Terceirizada - Artístico</t>
        </is>
      </c>
      <c r="D6041" s="488" t="n">
        <v>-900</v>
      </c>
      <c r="E6041" t="inlineStr">
        <is>
          <t>7/2025</t>
        </is>
      </c>
    </row>
    <row r="6042">
      <c r="A6042" t="inlineStr">
        <is>
          <t>Love Cabaret</t>
        </is>
      </c>
      <c r="B6042" t="inlineStr">
        <is>
          <t>2025-07-01</t>
        </is>
      </c>
      <c r="C6042" t="inlineStr">
        <is>
          <t>Custos Ténico de Som</t>
        </is>
      </c>
      <c r="D6042" s="488" t="n">
        <v>-36520</v>
      </c>
      <c r="E6042" t="inlineStr">
        <is>
          <t>7/2025</t>
        </is>
      </c>
    </row>
    <row r="6043">
      <c r="A6043" t="inlineStr">
        <is>
          <t>Love Cabaret</t>
        </is>
      </c>
      <c r="B6043" t="inlineStr">
        <is>
          <t>2025-07-01</t>
        </is>
      </c>
      <c r="C6043" t="inlineStr">
        <is>
          <t>Técnico de Som / Luz</t>
        </is>
      </c>
      <c r="D6043" s="488" t="n">
        <v>-25520</v>
      </c>
      <c r="E6043" t="inlineStr">
        <is>
          <t>7/2025</t>
        </is>
      </c>
    </row>
    <row r="6044">
      <c r="A6044" t="inlineStr">
        <is>
          <t>Love Cabaret</t>
        </is>
      </c>
      <c r="B6044" t="inlineStr">
        <is>
          <t>2025-07-01</t>
        </is>
      </c>
      <c r="C6044" t="inlineStr">
        <is>
          <t>Locação de Equipamentos Fixo</t>
        </is>
      </c>
      <c r="D6044" s="488" t="n">
        <v>-11000</v>
      </c>
      <c r="E6044" t="inlineStr">
        <is>
          <t>7/2025</t>
        </is>
      </c>
    </row>
    <row r="6045">
      <c r="A6045" t="inlineStr">
        <is>
          <t>Love Cabaret</t>
        </is>
      </c>
      <c r="B6045" t="inlineStr">
        <is>
          <t>2025-07-01</t>
        </is>
      </c>
      <c r="C6045" t="inlineStr">
        <is>
          <t>Locação de Equipamentos Variável</t>
        </is>
      </c>
      <c r="D6045" s="488" t="n">
        <v>0</v>
      </c>
      <c r="E6045" t="inlineStr">
        <is>
          <t>7/2025</t>
        </is>
      </c>
    </row>
    <row r="6046">
      <c r="A6046" t="inlineStr">
        <is>
          <t>Love Cabaret</t>
        </is>
      </c>
      <c r="B6046" t="inlineStr">
        <is>
          <t>2025-07-01</t>
        </is>
      </c>
      <c r="C6046" t="inlineStr">
        <is>
          <t>% sobre Receita Artístico</t>
        </is>
      </c>
      <c r="D6046" s="488" t="n">
        <v>-0.76</v>
      </c>
      <c r="E6046" t="inlineStr">
        <is>
          <t>7/2025</t>
        </is>
      </c>
    </row>
    <row r="6047">
      <c r="A6047" t="inlineStr">
        <is>
          <t>Love Cabaret</t>
        </is>
      </c>
      <c r="B6047" t="inlineStr">
        <is>
          <t>2025-07-01</t>
        </is>
      </c>
      <c r="C6047" t="inlineStr">
        <is>
          <t>% sobre Receita Bruta</t>
        </is>
      </c>
      <c r="D6047" s="488" t="n">
        <v>-0.19</v>
      </c>
      <c r="E6047" t="inlineStr">
        <is>
          <t>7/2025</t>
        </is>
      </c>
    </row>
    <row r="6048">
      <c r="A6048" t="inlineStr">
        <is>
          <t>Love Cabaret</t>
        </is>
      </c>
      <c r="B6048" t="inlineStr">
        <is>
          <t>2025-07-01</t>
        </is>
      </c>
      <c r="C6048" t="inlineStr">
        <is>
          <t>(-) Custos Eventos</t>
        </is>
      </c>
      <c r="D6048" s="488" t="n">
        <v>-1719.13</v>
      </c>
      <c r="E6048" t="inlineStr">
        <is>
          <t>7/2025</t>
        </is>
      </c>
    </row>
    <row r="6049">
      <c r="A6049" t="inlineStr">
        <is>
          <t>Love Cabaret</t>
        </is>
      </c>
      <c r="B6049" t="inlineStr">
        <is>
          <t>2025-07-01</t>
        </is>
      </c>
      <c r="C6049" t="inlineStr">
        <is>
          <t>MDO</t>
        </is>
      </c>
      <c r="D6049" s="488" t="n">
        <v>-1719.13</v>
      </c>
      <c r="E6049" t="inlineStr">
        <is>
          <t>7/2025</t>
        </is>
      </c>
    </row>
    <row r="6050">
      <c r="A6050" t="inlineStr">
        <is>
          <t>Love Cabaret</t>
        </is>
      </c>
      <c r="B6050" t="inlineStr">
        <is>
          <t>2025-07-01</t>
        </is>
      </c>
      <c r="C6050" t="inlineStr">
        <is>
          <t>MDO Terceirizada - Eventos</t>
        </is>
      </c>
      <c r="D6050" s="488" t="n">
        <v>-1600</v>
      </c>
      <c r="E6050" t="inlineStr">
        <is>
          <t>7/2025</t>
        </is>
      </c>
    </row>
    <row r="6051">
      <c r="A6051" t="inlineStr">
        <is>
          <t>Love Cabaret</t>
        </is>
      </c>
      <c r="B6051" t="inlineStr">
        <is>
          <t>2025-07-01</t>
        </is>
      </c>
      <c r="C6051" t="inlineStr">
        <is>
          <t>Comissões de Vendas - Eventos</t>
        </is>
      </c>
      <c r="D6051" s="488" t="n">
        <v>-119.13</v>
      </c>
      <c r="E6051" t="inlineStr">
        <is>
          <t>7/2025</t>
        </is>
      </c>
    </row>
    <row r="6052">
      <c r="A6052" t="inlineStr">
        <is>
          <t>Love Cabaret</t>
        </is>
      </c>
      <c r="B6052" t="inlineStr">
        <is>
          <t>2025-07-01</t>
        </is>
      </c>
      <c r="C6052" t="inlineStr">
        <is>
          <t>Serviços de Terceiros - Eventos</t>
        </is>
      </c>
      <c r="D6052" s="488" t="n">
        <v>0</v>
      </c>
      <c r="E6052" t="inlineStr">
        <is>
          <t>7/2025</t>
        </is>
      </c>
    </row>
    <row r="6053">
      <c r="A6053" t="inlineStr">
        <is>
          <t>Love Cabaret</t>
        </is>
      </c>
      <c r="B6053" t="inlineStr">
        <is>
          <t>2025-07-01</t>
        </is>
      </c>
      <c r="C6053" t="inlineStr">
        <is>
          <t>Serviços Terceirizados - Eventos</t>
        </is>
      </c>
      <c r="D6053" s="488" t="n">
        <v>0</v>
      </c>
      <c r="E6053" t="inlineStr">
        <is>
          <t>7/2025</t>
        </is>
      </c>
    </row>
    <row r="6054">
      <c r="A6054" t="inlineStr">
        <is>
          <t>Love Cabaret</t>
        </is>
      </c>
      <c r="B6054" t="inlineStr">
        <is>
          <t>2025-07-01</t>
        </is>
      </c>
      <c r="C6054" t="inlineStr">
        <is>
          <t>Serviço de Segurança - Eventos</t>
        </is>
      </c>
      <c r="D6054" s="488" t="n">
        <v>0</v>
      </c>
      <c r="E6054" t="inlineStr">
        <is>
          <t>7/2025</t>
        </is>
      </c>
    </row>
    <row r="6055">
      <c r="A6055" t="inlineStr">
        <is>
          <t>Love Cabaret</t>
        </is>
      </c>
      <c r="B6055" t="inlineStr">
        <is>
          <t>2025-07-01</t>
        </is>
      </c>
      <c r="C6055" t="inlineStr">
        <is>
          <t>Artistas e Palestrantes - Eventos</t>
        </is>
      </c>
      <c r="D6055" s="488" t="n">
        <v>0</v>
      </c>
      <c r="E6055" t="inlineStr">
        <is>
          <t>7/2025</t>
        </is>
      </c>
    </row>
    <row r="6056">
      <c r="A6056" t="inlineStr">
        <is>
          <t>Love Cabaret</t>
        </is>
      </c>
      <c r="B6056" t="inlineStr">
        <is>
          <t>2025-07-01</t>
        </is>
      </c>
      <c r="C6056" t="inlineStr">
        <is>
          <t>Decoração - Eventos</t>
        </is>
      </c>
      <c r="D6056" s="488" t="n">
        <v>0</v>
      </c>
      <c r="E6056" t="inlineStr">
        <is>
          <t>7/2025</t>
        </is>
      </c>
    </row>
    <row r="6057">
      <c r="A6057" t="inlineStr">
        <is>
          <t>Love Cabaret</t>
        </is>
      </c>
      <c r="B6057" t="inlineStr">
        <is>
          <t>2025-07-01</t>
        </is>
      </c>
      <c r="C6057" t="inlineStr">
        <is>
          <t>Material de Consumo</t>
        </is>
      </c>
      <c r="D6057" s="488" t="n">
        <v>0</v>
      </c>
      <c r="E6057" t="inlineStr">
        <is>
          <t>7/2025</t>
        </is>
      </c>
    </row>
    <row r="6058">
      <c r="A6058" t="inlineStr">
        <is>
          <t>Love Cabaret</t>
        </is>
      </c>
      <c r="B6058" t="inlineStr">
        <is>
          <t>2025-07-01</t>
        </is>
      </c>
      <c r="C6058" t="inlineStr">
        <is>
          <t>Material Descartável - Eventos</t>
        </is>
      </c>
      <c r="D6058" s="488" t="n">
        <v>0</v>
      </c>
      <c r="E6058" t="inlineStr">
        <is>
          <t>7/2025</t>
        </is>
      </c>
    </row>
    <row r="6059">
      <c r="A6059" t="inlineStr">
        <is>
          <t>Love Cabaret</t>
        </is>
      </c>
      <c r="B6059" t="inlineStr">
        <is>
          <t>2025-07-01</t>
        </is>
      </c>
      <c r="C6059" t="inlineStr">
        <is>
          <t>Brindes e Confraternizações - Eventos</t>
        </is>
      </c>
      <c r="D6059" s="488" t="n">
        <v>0</v>
      </c>
      <c r="E6059" t="inlineStr">
        <is>
          <t>7/2025</t>
        </is>
      </c>
    </row>
    <row r="6060">
      <c r="A6060" t="inlineStr">
        <is>
          <t>Love Cabaret</t>
        </is>
      </c>
      <c r="B6060" t="inlineStr">
        <is>
          <t>2025-07-01</t>
        </is>
      </c>
      <c r="C6060" t="inlineStr">
        <is>
          <t>Material de Escritório - Eventos</t>
        </is>
      </c>
      <c r="D6060" s="488" t="n">
        <v>0</v>
      </c>
      <c r="E6060" t="inlineStr">
        <is>
          <t>7/2025</t>
        </is>
      </c>
    </row>
    <row r="6061">
      <c r="A6061" t="inlineStr">
        <is>
          <t>Love Cabaret</t>
        </is>
      </c>
      <c r="B6061" t="inlineStr">
        <is>
          <t>2025-07-01</t>
        </is>
      </c>
      <c r="C6061" t="inlineStr">
        <is>
          <t>Material de Manutenção - Eventos</t>
        </is>
      </c>
      <c r="D6061" s="488" t="n">
        <v>0</v>
      </c>
      <c r="E6061" t="inlineStr">
        <is>
          <t>7/2025</t>
        </is>
      </c>
    </row>
    <row r="6062">
      <c r="A6062" t="inlineStr">
        <is>
          <t>Love Cabaret</t>
        </is>
      </c>
      <c r="B6062" t="inlineStr">
        <is>
          <t>2025-07-01</t>
        </is>
      </c>
      <c r="C6062" t="inlineStr">
        <is>
          <t>Manutenção Geral</t>
        </is>
      </c>
      <c r="D6062" s="488" t="n">
        <v>0</v>
      </c>
      <c r="E6062" t="inlineStr">
        <is>
          <t>7/2025</t>
        </is>
      </c>
    </row>
    <row r="6063">
      <c r="A6063" t="inlineStr">
        <is>
          <t>Love Cabaret</t>
        </is>
      </c>
      <c r="B6063" t="inlineStr">
        <is>
          <t>2025-07-01</t>
        </is>
      </c>
      <c r="C6063" t="inlineStr">
        <is>
          <t>Serviço de Manutenção - Estrutura - Eventos</t>
        </is>
      </c>
      <c r="D6063" s="488" t="n">
        <v>0</v>
      </c>
      <c r="E6063" t="inlineStr">
        <is>
          <t>7/2025</t>
        </is>
      </c>
    </row>
    <row r="6064">
      <c r="A6064" t="inlineStr">
        <is>
          <t>Love Cabaret</t>
        </is>
      </c>
      <c r="B6064" t="inlineStr">
        <is>
          <t>2025-07-01</t>
        </is>
      </c>
      <c r="C6064" t="inlineStr">
        <is>
          <t>Serviço de Manutenção - Equipamentos - Eventos</t>
        </is>
      </c>
      <c r="D6064" s="488" t="n">
        <v>0</v>
      </c>
      <c r="E6064" t="inlineStr">
        <is>
          <t>7/2025</t>
        </is>
      </c>
    </row>
    <row r="6065">
      <c r="A6065" t="inlineStr">
        <is>
          <t>Love Cabaret</t>
        </is>
      </c>
      <c r="B6065" t="inlineStr">
        <is>
          <t>2025-07-01</t>
        </is>
      </c>
      <c r="C6065" t="inlineStr">
        <is>
          <t>Transportes</t>
        </is>
      </c>
      <c r="D6065" s="488" t="n">
        <v>0</v>
      </c>
      <c r="E6065" t="inlineStr">
        <is>
          <t>7/2025</t>
        </is>
      </c>
    </row>
    <row r="6066">
      <c r="A6066" t="inlineStr">
        <is>
          <t>Love Cabaret</t>
        </is>
      </c>
      <c r="B6066" t="inlineStr">
        <is>
          <t>2025-07-01</t>
        </is>
      </c>
      <c r="C6066" t="inlineStr">
        <is>
          <t>Viagens e Estadias - Eventos</t>
        </is>
      </c>
      <c r="D6066" s="488" t="n">
        <v>0</v>
      </c>
      <c r="E6066" t="inlineStr">
        <is>
          <t>7/2025</t>
        </is>
      </c>
    </row>
    <row r="6067">
      <c r="A6067" t="inlineStr">
        <is>
          <t>Love Cabaret</t>
        </is>
      </c>
      <c r="B6067" t="inlineStr">
        <is>
          <t>2025-07-01</t>
        </is>
      </c>
      <c r="C6067" t="inlineStr">
        <is>
          <t>Transporte Equipe - Eventos</t>
        </is>
      </c>
      <c r="D6067" s="488" t="n">
        <v>0</v>
      </c>
      <c r="E6067" t="inlineStr">
        <is>
          <t>7/2025</t>
        </is>
      </c>
    </row>
    <row r="6068">
      <c r="A6068" t="inlineStr">
        <is>
          <t>Love Cabaret</t>
        </is>
      </c>
      <c r="B6068" t="inlineStr">
        <is>
          <t>2025-07-01</t>
        </is>
      </c>
      <c r="C6068" t="inlineStr">
        <is>
          <t>Fretes e Carretos - Eventos</t>
        </is>
      </c>
      <c r="D6068" s="488" t="n">
        <v>0</v>
      </c>
      <c r="E6068" t="inlineStr">
        <is>
          <t>7/2025</t>
        </is>
      </c>
    </row>
    <row r="6069">
      <c r="A6069" t="inlineStr">
        <is>
          <t>Love Cabaret</t>
        </is>
      </c>
      <c r="B6069" t="inlineStr">
        <is>
          <t>2025-07-01</t>
        </is>
      </c>
      <c r="C6069" t="inlineStr">
        <is>
          <t>Locações</t>
        </is>
      </c>
      <c r="D6069" s="488" t="n">
        <v>0</v>
      </c>
      <c r="E6069" t="inlineStr">
        <is>
          <t>7/2025</t>
        </is>
      </c>
    </row>
    <row r="6070">
      <c r="A6070" t="inlineStr">
        <is>
          <t>Love Cabaret</t>
        </is>
      </c>
      <c r="B6070" t="inlineStr">
        <is>
          <t>2025-07-01</t>
        </is>
      </c>
      <c r="C6070" t="inlineStr">
        <is>
          <t>Locação de Utensílios - Eventos</t>
        </is>
      </c>
      <c r="D6070" s="488" t="n">
        <v>0</v>
      </c>
      <c r="E6070" t="inlineStr">
        <is>
          <t>7/2025</t>
        </is>
      </c>
    </row>
    <row r="6071">
      <c r="A6071" t="inlineStr">
        <is>
          <t>Love Cabaret</t>
        </is>
      </c>
      <c r="B6071" t="inlineStr">
        <is>
          <t>2025-07-01</t>
        </is>
      </c>
      <c r="C6071" t="inlineStr">
        <is>
          <t>Locação de Equipamentos - Eventos</t>
        </is>
      </c>
      <c r="D6071" s="488" t="n">
        <v>0</v>
      </c>
      <c r="E6071" t="inlineStr">
        <is>
          <t>7/2025</t>
        </is>
      </c>
    </row>
    <row r="6072">
      <c r="A6072" t="inlineStr">
        <is>
          <t>Love Cabaret</t>
        </is>
      </c>
      <c r="B6072" t="inlineStr">
        <is>
          <t>2025-07-01</t>
        </is>
      </c>
      <c r="C6072" t="inlineStr">
        <is>
          <t>Locação de Mobiliário - Eventos</t>
        </is>
      </c>
      <c r="D6072" s="488" t="n">
        <v>0</v>
      </c>
      <c r="E6072" t="inlineStr">
        <is>
          <t>7/2025</t>
        </is>
      </c>
    </row>
    <row r="6073">
      <c r="A6073" t="inlineStr">
        <is>
          <t>Love Cabaret</t>
        </is>
      </c>
      <c r="B6073" t="inlineStr">
        <is>
          <t>2025-07-01</t>
        </is>
      </c>
      <c r="C6073" t="inlineStr">
        <is>
          <t>Locação de Coberturas - Eventos</t>
        </is>
      </c>
      <c r="D6073" s="488" t="n">
        <v>0</v>
      </c>
      <c r="E6073" t="inlineStr">
        <is>
          <t>7/2025</t>
        </is>
      </c>
    </row>
    <row r="6074">
      <c r="A6074" t="inlineStr">
        <is>
          <t>Love Cabaret</t>
        </is>
      </c>
      <c r="B6074" t="inlineStr">
        <is>
          <t>2025-07-01</t>
        </is>
      </c>
      <c r="C6074" t="inlineStr">
        <is>
          <t>Repasses Locação de Espaço</t>
        </is>
      </c>
      <c r="D6074" s="488" t="n">
        <v>0</v>
      </c>
      <c r="E6074" t="inlineStr">
        <is>
          <t>7/2025</t>
        </is>
      </c>
    </row>
    <row r="6075">
      <c r="A6075" t="inlineStr">
        <is>
          <t>Love Cabaret</t>
        </is>
      </c>
      <c r="B6075" t="inlineStr">
        <is>
          <t>2025-07-01</t>
        </is>
      </c>
      <c r="C6075" t="inlineStr">
        <is>
          <t>Repasse Gazit - Locação Aroo</t>
        </is>
      </c>
      <c r="D6075" s="488" t="n">
        <v>0</v>
      </c>
      <c r="E6075" t="inlineStr">
        <is>
          <t>7/2025</t>
        </is>
      </c>
    </row>
    <row r="6076">
      <c r="A6076" t="inlineStr">
        <is>
          <t>Love Cabaret</t>
        </is>
      </c>
      <c r="B6076" t="inlineStr">
        <is>
          <t>2025-07-01</t>
        </is>
      </c>
      <c r="C6076" t="inlineStr">
        <is>
          <t>Repasse Gazit - Locação Anexo Abaru</t>
        </is>
      </c>
      <c r="D6076" s="488" t="n">
        <v>0</v>
      </c>
      <c r="E6076" t="inlineStr">
        <is>
          <t>7/2025</t>
        </is>
      </c>
    </row>
    <row r="6077">
      <c r="A6077" t="inlineStr">
        <is>
          <t>Love Cabaret</t>
        </is>
      </c>
      <c r="B6077" t="inlineStr">
        <is>
          <t>2025-07-01</t>
        </is>
      </c>
      <c r="C6077" t="inlineStr">
        <is>
          <t>% sobre Receita de Eventos</t>
        </is>
      </c>
      <c r="D6077" s="488" t="n">
        <v>-0.14</v>
      </c>
      <c r="E6077" t="inlineStr">
        <is>
          <t>7/2025</t>
        </is>
      </c>
    </row>
    <row r="6078">
      <c r="A6078" t="inlineStr">
        <is>
          <t>Love Cabaret</t>
        </is>
      </c>
      <c r="B6078" t="inlineStr">
        <is>
          <t>2025-07-01</t>
        </is>
      </c>
      <c r="C6078" t="inlineStr">
        <is>
          <t>% sobre Receita Bruta</t>
        </is>
      </c>
      <c r="D6078" s="488" t="n">
        <v>0</v>
      </c>
      <c r="E6078" t="inlineStr">
        <is>
          <t>7/2025</t>
        </is>
      </c>
    </row>
    <row r="6079">
      <c r="A6079" t="inlineStr">
        <is>
          <t>Love Cabaret</t>
        </is>
      </c>
      <c r="B6079" t="inlineStr">
        <is>
          <t>2025-07-01</t>
        </is>
      </c>
      <c r="C6079" t="inlineStr">
        <is>
          <t>(-) Dedução da Gorjeta</t>
        </is>
      </c>
      <c r="D6079" s="488" t="n">
        <v>-6070</v>
      </c>
      <c r="E6079" t="inlineStr">
        <is>
          <t>7/2025</t>
        </is>
      </c>
    </row>
    <row r="6080">
      <c r="A6080" t="inlineStr">
        <is>
          <t>Love Cabaret</t>
        </is>
      </c>
      <c r="B6080" t="inlineStr">
        <is>
          <t>2025-07-01</t>
        </is>
      </c>
      <c r="C6080" t="inlineStr">
        <is>
          <t>-  Comissões e Gorjeta</t>
        </is>
      </c>
      <c r="D6080" s="488" t="n">
        <v>-6070</v>
      </c>
      <c r="E6080" t="inlineStr">
        <is>
          <t>7/2025</t>
        </is>
      </c>
    </row>
    <row r="6081">
      <c r="A6081" t="inlineStr">
        <is>
          <t>Love Cabaret</t>
        </is>
      </c>
      <c r="B6081" t="inlineStr">
        <is>
          <t>2025-07-01</t>
        </is>
      </c>
      <c r="C6081" t="inlineStr">
        <is>
          <t>% sobre Receita Bruta</t>
        </is>
      </c>
      <c r="D6081" s="488" t="n">
        <v>-0.01</v>
      </c>
      <c r="E6081" t="inlineStr">
        <is>
          <t>7/2025</t>
        </is>
      </c>
    </row>
    <row r="6082">
      <c r="A6082" t="inlineStr">
        <is>
          <t>Love Cabaret</t>
        </is>
      </c>
      <c r="B6082" t="inlineStr">
        <is>
          <t>2025-07-01</t>
        </is>
      </c>
      <c r="C6082" t="inlineStr">
        <is>
          <t>(-) Deduções sobre Venda</t>
        </is>
      </c>
      <c r="D6082" s="488" t="n">
        <v>-3449.2</v>
      </c>
      <c r="E6082" t="inlineStr">
        <is>
          <t>7/2025</t>
        </is>
      </c>
    </row>
    <row r="6083">
      <c r="A6083" t="inlineStr">
        <is>
          <t>Love Cabaret</t>
        </is>
      </c>
      <c r="B6083" t="inlineStr">
        <is>
          <t>2025-07-01</t>
        </is>
      </c>
      <c r="C6083" t="inlineStr">
        <is>
          <t>Meios de pagamento</t>
        </is>
      </c>
      <c r="D6083" s="488" t="n">
        <v>-3449.2</v>
      </c>
      <c r="E6083" t="inlineStr">
        <is>
          <t>7/2025</t>
        </is>
      </c>
    </row>
    <row r="6084">
      <c r="A6084" t="inlineStr">
        <is>
          <t>Love Cabaret</t>
        </is>
      </c>
      <c r="B6084" t="inlineStr">
        <is>
          <t>2025-07-01</t>
        </is>
      </c>
      <c r="C6084" t="inlineStr">
        <is>
          <t>Meios de pagamento - Delivery</t>
        </is>
      </c>
      <c r="D6084" s="488" t="n">
        <v>0</v>
      </c>
      <c r="E6084" t="inlineStr">
        <is>
          <t>7/2025</t>
        </is>
      </c>
    </row>
    <row r="6085">
      <c r="A6085" t="inlineStr">
        <is>
          <t>Love Cabaret</t>
        </is>
      </c>
      <c r="B6085" t="inlineStr">
        <is>
          <t>2025-07-01</t>
        </is>
      </c>
      <c r="C6085" t="inlineStr">
        <is>
          <t>Inadimplência</t>
        </is>
      </c>
      <c r="D6085" s="488" t="n">
        <v>0</v>
      </c>
      <c r="E6085" t="inlineStr">
        <is>
          <t>7/2025</t>
        </is>
      </c>
    </row>
    <row r="6086">
      <c r="A6086" t="inlineStr">
        <is>
          <t>Love Cabaret</t>
        </is>
      </c>
      <c r="B6086" t="inlineStr">
        <is>
          <t>2025-07-01</t>
        </is>
      </c>
      <c r="C6086" t="inlineStr">
        <is>
          <t>Outros D</t>
        </is>
      </c>
      <c r="D6086" s="488" t="n">
        <v>0</v>
      </c>
      <c r="E6086" t="inlineStr">
        <is>
          <t>7/2025</t>
        </is>
      </c>
    </row>
    <row r="6087">
      <c r="A6087" t="inlineStr">
        <is>
          <t>Love Cabaret</t>
        </is>
      </c>
      <c r="B6087" t="inlineStr">
        <is>
          <t>2025-07-01</t>
        </is>
      </c>
      <c r="C6087" t="inlineStr">
        <is>
          <t>% sobre Receita Bruta</t>
        </is>
      </c>
      <c r="D6087" s="488" t="n">
        <v>-0.01</v>
      </c>
      <c r="E6087" t="inlineStr">
        <is>
          <t>7/2025</t>
        </is>
      </c>
    </row>
    <row r="6088">
      <c r="A6088" t="inlineStr">
        <is>
          <t>Love Cabaret</t>
        </is>
      </c>
      <c r="B6088" t="inlineStr">
        <is>
          <t>2025-07-01</t>
        </is>
      </c>
      <c r="C6088" t="inlineStr">
        <is>
          <t>MARGEM BRUTA DE CONTRIBUIÇÃO</t>
        </is>
      </c>
      <c r="D6088" s="488" t="n">
        <v>208480.73</v>
      </c>
      <c r="E6088" t="inlineStr">
        <is>
          <t>7/2025</t>
        </is>
      </c>
    </row>
    <row r="6089">
      <c r="A6089" t="inlineStr">
        <is>
          <t>Love Cabaret</t>
        </is>
      </c>
      <c r="B6089" t="inlineStr">
        <is>
          <t>2025-07-01</t>
        </is>
      </c>
      <c r="C6089" t="inlineStr">
        <is>
          <t>% sobre Receita</t>
        </is>
      </c>
      <c r="D6089" s="488" t="n">
        <v>0.51</v>
      </c>
      <c r="E6089" t="inlineStr">
        <is>
          <t>7/2025</t>
        </is>
      </c>
    </row>
    <row r="6090">
      <c r="A6090" t="inlineStr">
        <is>
          <t>Love Cabaret</t>
        </is>
      </c>
      <c r="B6090" t="inlineStr">
        <is>
          <t>2025-07-01</t>
        </is>
      </c>
      <c r="C6090" t="inlineStr">
        <is>
          <t>PESSOAL</t>
        </is>
      </c>
      <c r="D6090" s="488" t="n">
        <v>-116182.83</v>
      </c>
      <c r="E6090" t="inlineStr">
        <is>
          <t>7/2025</t>
        </is>
      </c>
    </row>
    <row r="6091">
      <c r="A6091" t="inlineStr">
        <is>
          <t>Love Cabaret</t>
        </is>
      </c>
      <c r="B6091" t="inlineStr">
        <is>
          <t>2025-07-01</t>
        </is>
      </c>
      <c r="C6091" t="inlineStr">
        <is>
          <t>PJ</t>
        </is>
      </c>
      <c r="D6091" s="488" t="n">
        <v>-35491.66</v>
      </c>
      <c r="E6091" t="inlineStr">
        <is>
          <t>7/2025</t>
        </is>
      </c>
    </row>
    <row r="6092">
      <c r="A6092" t="inlineStr">
        <is>
          <t>Love Cabaret</t>
        </is>
      </c>
      <c r="B6092" t="inlineStr">
        <is>
          <t>2025-07-01</t>
        </is>
      </c>
      <c r="C6092" t="inlineStr">
        <is>
          <t>- Squad</t>
        </is>
      </c>
      <c r="D6092" s="488" t="n">
        <v>-15425</v>
      </c>
      <c r="E6092" t="inlineStr">
        <is>
          <t>7/2025</t>
        </is>
      </c>
    </row>
    <row r="6093">
      <c r="A6093" t="inlineStr">
        <is>
          <t>Love Cabaret</t>
        </is>
      </c>
      <c r="B6093" t="inlineStr">
        <is>
          <t>2025-07-01</t>
        </is>
      </c>
      <c r="C6093" t="inlineStr">
        <is>
          <t>- Gerente</t>
        </is>
      </c>
      <c r="D6093" s="488" t="n">
        <v>0</v>
      </c>
      <c r="E6093" t="inlineStr">
        <is>
          <t>7/2025</t>
        </is>
      </c>
    </row>
    <row r="6094">
      <c r="A6094" t="inlineStr">
        <is>
          <t>Love Cabaret</t>
        </is>
      </c>
      <c r="B6094" t="inlineStr">
        <is>
          <t>2025-07-01</t>
        </is>
      </c>
      <c r="C6094" t="inlineStr">
        <is>
          <t>- Subgerente</t>
        </is>
      </c>
      <c r="D6094" s="488" t="n">
        <v>0</v>
      </c>
      <c r="E6094" t="inlineStr">
        <is>
          <t>7/2025</t>
        </is>
      </c>
    </row>
    <row r="6095">
      <c r="A6095" t="inlineStr">
        <is>
          <t>Love Cabaret</t>
        </is>
      </c>
      <c r="B6095" t="inlineStr">
        <is>
          <t>2025-07-01</t>
        </is>
      </c>
      <c r="C6095" t="inlineStr">
        <is>
          <t>- Coordenador</t>
        </is>
      </c>
      <c r="D6095" s="488" t="n">
        <v>-5100</v>
      </c>
      <c r="E6095" t="inlineStr">
        <is>
          <t>7/2025</t>
        </is>
      </c>
    </row>
    <row r="6096">
      <c r="A6096" t="inlineStr">
        <is>
          <t>Love Cabaret</t>
        </is>
      </c>
      <c r="B6096" t="inlineStr">
        <is>
          <t>2025-07-01</t>
        </is>
      </c>
      <c r="C6096" t="inlineStr">
        <is>
          <t>- Administrativa</t>
        </is>
      </c>
      <c r="D6096" s="488" t="n">
        <v>-3500</v>
      </c>
      <c r="E6096" t="inlineStr">
        <is>
          <t>7/2025</t>
        </is>
      </c>
    </row>
    <row r="6097">
      <c r="A6097" t="inlineStr">
        <is>
          <t>Love Cabaret</t>
        </is>
      </c>
      <c r="B6097" t="inlineStr">
        <is>
          <t>2025-07-01</t>
        </is>
      </c>
      <c r="C6097" t="inlineStr">
        <is>
          <t>- Chefe de Cozinha</t>
        </is>
      </c>
      <c r="D6097" s="488" t="n">
        <v>0</v>
      </c>
      <c r="E6097" t="inlineStr">
        <is>
          <t>7/2025</t>
        </is>
      </c>
    </row>
    <row r="6098">
      <c r="A6098" t="inlineStr">
        <is>
          <t>Love Cabaret</t>
        </is>
      </c>
      <c r="B6098" t="inlineStr">
        <is>
          <t>2025-07-01</t>
        </is>
      </c>
      <c r="C6098" t="inlineStr">
        <is>
          <t>- Chefe de Bar</t>
        </is>
      </c>
      <c r="D6098" s="488" t="n">
        <v>-11466.66</v>
      </c>
      <c r="E6098" t="inlineStr">
        <is>
          <t>7/2025</t>
        </is>
      </c>
    </row>
    <row r="6099">
      <c r="A6099" t="inlineStr">
        <is>
          <t>Love Cabaret</t>
        </is>
      </c>
      <c r="B6099" t="inlineStr">
        <is>
          <t>2025-07-01</t>
        </is>
      </c>
      <c r="C6099" t="inlineStr">
        <is>
          <t>- Sub Chefe de Cozinha</t>
        </is>
      </c>
      <c r="D6099" s="488" t="n">
        <v>0</v>
      </c>
      <c r="E6099" t="inlineStr">
        <is>
          <t>7/2025</t>
        </is>
      </c>
    </row>
    <row r="6100">
      <c r="A6100" t="inlineStr">
        <is>
          <t>Love Cabaret</t>
        </is>
      </c>
      <c r="B6100" t="inlineStr">
        <is>
          <t>2025-07-01</t>
        </is>
      </c>
      <c r="C6100" t="inlineStr">
        <is>
          <t>- Sub Chefe De Bar</t>
        </is>
      </c>
      <c r="D6100" s="488" t="n">
        <v>0</v>
      </c>
      <c r="E6100" t="inlineStr">
        <is>
          <t>7/2025</t>
        </is>
      </c>
    </row>
    <row r="6101">
      <c r="A6101" t="inlineStr">
        <is>
          <t>Love Cabaret</t>
        </is>
      </c>
      <c r="B6101" t="inlineStr">
        <is>
          <t>2025-07-01</t>
        </is>
      </c>
      <c r="C6101" t="inlineStr">
        <is>
          <t>- Maitre</t>
        </is>
      </c>
      <c r="D6101" s="488" t="n">
        <v>0</v>
      </c>
      <c r="E6101" t="inlineStr">
        <is>
          <t>7/2025</t>
        </is>
      </c>
    </row>
    <row r="6102">
      <c r="A6102" t="inlineStr">
        <is>
          <t>Love Cabaret</t>
        </is>
      </c>
      <c r="B6102" t="inlineStr">
        <is>
          <t>2025-07-01</t>
        </is>
      </c>
      <c r="C6102" t="inlineStr">
        <is>
          <t>- Chefe de Fila</t>
        </is>
      </c>
      <c r="D6102" s="488" t="n">
        <v>0</v>
      </c>
      <c r="E6102" t="inlineStr">
        <is>
          <t>7/2025</t>
        </is>
      </c>
    </row>
    <row r="6103">
      <c r="A6103" t="inlineStr">
        <is>
          <t>Love Cabaret</t>
        </is>
      </c>
      <c r="B6103" t="inlineStr">
        <is>
          <t>2025-07-01</t>
        </is>
      </c>
      <c r="C6103" t="inlineStr">
        <is>
          <t>- Hostess</t>
        </is>
      </c>
      <c r="D6103" s="488" t="n">
        <v>0</v>
      </c>
      <c r="E6103" t="inlineStr">
        <is>
          <t>7/2025</t>
        </is>
      </c>
    </row>
    <row r="6104">
      <c r="A6104" t="inlineStr">
        <is>
          <t>Love Cabaret</t>
        </is>
      </c>
      <c r="B6104" t="inlineStr">
        <is>
          <t>2025-07-01</t>
        </is>
      </c>
      <c r="C6104" t="inlineStr">
        <is>
          <t>MDO CLT - Salário</t>
        </is>
      </c>
      <c r="D6104" s="488" t="n">
        <v>-2439.6</v>
      </c>
      <c r="E6104" t="inlineStr">
        <is>
          <t>7/2025</t>
        </is>
      </c>
    </row>
    <row r="6105">
      <c r="A6105" t="inlineStr">
        <is>
          <t>Love Cabaret</t>
        </is>
      </c>
      <c r="B6105" t="inlineStr">
        <is>
          <t>2025-07-01</t>
        </is>
      </c>
      <c r="C6105" t="inlineStr">
        <is>
          <t>-  Maitre</t>
        </is>
      </c>
      <c r="D6105" s="488" t="n">
        <v>0</v>
      </c>
      <c r="E6105" t="inlineStr">
        <is>
          <t>7/2025</t>
        </is>
      </c>
    </row>
    <row r="6106">
      <c r="A6106" t="inlineStr">
        <is>
          <t>Love Cabaret</t>
        </is>
      </c>
      <c r="B6106" t="inlineStr">
        <is>
          <t>2025-07-01</t>
        </is>
      </c>
      <c r="C6106" t="inlineStr">
        <is>
          <t>-  Garçon III</t>
        </is>
      </c>
      <c r="D6106" s="488" t="n">
        <v>0</v>
      </c>
      <c r="E6106" t="inlineStr">
        <is>
          <t>7/2025</t>
        </is>
      </c>
    </row>
    <row r="6107">
      <c r="A6107" t="inlineStr">
        <is>
          <t>Love Cabaret</t>
        </is>
      </c>
      <c r="B6107" t="inlineStr">
        <is>
          <t>2025-07-01</t>
        </is>
      </c>
      <c r="C6107" t="inlineStr">
        <is>
          <t>-  Garçon II</t>
        </is>
      </c>
      <c r="D6107" s="488" t="n">
        <v>0</v>
      </c>
      <c r="E6107" t="inlineStr">
        <is>
          <t>7/2025</t>
        </is>
      </c>
    </row>
    <row r="6108">
      <c r="A6108" t="inlineStr">
        <is>
          <t>Love Cabaret</t>
        </is>
      </c>
      <c r="B6108" t="inlineStr">
        <is>
          <t>2025-07-01</t>
        </is>
      </c>
      <c r="C6108" t="inlineStr">
        <is>
          <t>-  Garçon I</t>
        </is>
      </c>
      <c r="D6108" s="488" t="n">
        <v>0</v>
      </c>
      <c r="E6108" t="inlineStr">
        <is>
          <t>7/2025</t>
        </is>
      </c>
    </row>
    <row r="6109">
      <c r="A6109" t="inlineStr">
        <is>
          <t>Love Cabaret</t>
        </is>
      </c>
      <c r="B6109" t="inlineStr">
        <is>
          <t>2025-07-01</t>
        </is>
      </c>
      <c r="C6109" t="inlineStr">
        <is>
          <t>-  Passador de Chopp</t>
        </is>
      </c>
      <c r="D6109" s="488" t="n">
        <v>0</v>
      </c>
      <c r="E6109" t="inlineStr">
        <is>
          <t>7/2025</t>
        </is>
      </c>
    </row>
    <row r="6110">
      <c r="A6110" t="inlineStr">
        <is>
          <t>Love Cabaret</t>
        </is>
      </c>
      <c r="B6110" t="inlineStr">
        <is>
          <t>2025-07-01</t>
        </is>
      </c>
      <c r="C6110" t="inlineStr">
        <is>
          <t>-  Cumin</t>
        </is>
      </c>
      <c r="D6110" s="488" t="n">
        <v>0</v>
      </c>
      <c r="E6110" t="inlineStr">
        <is>
          <t>7/2025</t>
        </is>
      </c>
    </row>
    <row r="6111">
      <c r="A6111" t="inlineStr">
        <is>
          <t>Love Cabaret</t>
        </is>
      </c>
      <c r="B6111" t="inlineStr">
        <is>
          <t>2025-07-01</t>
        </is>
      </c>
      <c r="C6111" t="inlineStr">
        <is>
          <t>-  Sub Chefe de Bar</t>
        </is>
      </c>
      <c r="D6111" s="488" t="n">
        <v>0</v>
      </c>
      <c r="E6111" t="inlineStr">
        <is>
          <t>7/2025</t>
        </is>
      </c>
    </row>
    <row r="6112">
      <c r="A6112" t="inlineStr">
        <is>
          <t>Love Cabaret</t>
        </is>
      </c>
      <c r="B6112" t="inlineStr">
        <is>
          <t>2025-07-01</t>
        </is>
      </c>
      <c r="C6112" t="inlineStr">
        <is>
          <t>-  Bartender III</t>
        </is>
      </c>
      <c r="D6112" s="488" t="n">
        <v>0</v>
      </c>
      <c r="E6112" t="inlineStr">
        <is>
          <t>7/2025</t>
        </is>
      </c>
    </row>
    <row r="6113">
      <c r="A6113" t="inlineStr">
        <is>
          <t>Love Cabaret</t>
        </is>
      </c>
      <c r="B6113" t="inlineStr">
        <is>
          <t>2025-07-01</t>
        </is>
      </c>
      <c r="C6113" t="inlineStr">
        <is>
          <t>-  Bartender II</t>
        </is>
      </c>
      <c r="D6113" s="488" t="n">
        <v>0</v>
      </c>
      <c r="E6113" t="inlineStr">
        <is>
          <t>7/2025</t>
        </is>
      </c>
    </row>
    <row r="6114">
      <c r="A6114" t="inlineStr">
        <is>
          <t>Love Cabaret</t>
        </is>
      </c>
      <c r="B6114" t="inlineStr">
        <is>
          <t>2025-07-01</t>
        </is>
      </c>
      <c r="C6114" t="inlineStr">
        <is>
          <t>-  Bartender I</t>
        </is>
      </c>
      <c r="D6114" s="488" t="n">
        <v>0</v>
      </c>
      <c r="E6114" t="inlineStr">
        <is>
          <t>7/2025</t>
        </is>
      </c>
    </row>
    <row r="6115">
      <c r="A6115" t="inlineStr">
        <is>
          <t>Love Cabaret</t>
        </is>
      </c>
      <c r="B6115" t="inlineStr">
        <is>
          <t>2025-07-01</t>
        </is>
      </c>
      <c r="C6115" t="inlineStr">
        <is>
          <t>-  Bar Back</t>
        </is>
      </c>
      <c r="D6115" s="488" t="n">
        <v>0</v>
      </c>
      <c r="E6115" t="inlineStr">
        <is>
          <t>7/2025</t>
        </is>
      </c>
    </row>
    <row r="6116">
      <c r="A6116" t="inlineStr">
        <is>
          <t>Love Cabaret</t>
        </is>
      </c>
      <c r="B6116" t="inlineStr">
        <is>
          <t>2025-07-01</t>
        </is>
      </c>
      <c r="C6116" t="inlineStr">
        <is>
          <t>-  Barista III</t>
        </is>
      </c>
      <c r="D6116" s="488" t="n">
        <v>0</v>
      </c>
      <c r="E6116" t="inlineStr">
        <is>
          <t>7/2025</t>
        </is>
      </c>
    </row>
    <row r="6117">
      <c r="A6117" t="inlineStr">
        <is>
          <t>Love Cabaret</t>
        </is>
      </c>
      <c r="B6117" t="inlineStr">
        <is>
          <t>2025-07-01</t>
        </is>
      </c>
      <c r="C6117" t="inlineStr">
        <is>
          <t>-  Barista II</t>
        </is>
      </c>
      <c r="D6117" s="488" t="n">
        <v>0</v>
      </c>
      <c r="E6117" t="inlineStr">
        <is>
          <t>7/2025</t>
        </is>
      </c>
    </row>
    <row r="6118">
      <c r="A6118" t="inlineStr">
        <is>
          <t>Love Cabaret</t>
        </is>
      </c>
      <c r="B6118" t="inlineStr">
        <is>
          <t>2025-07-01</t>
        </is>
      </c>
      <c r="C6118" t="inlineStr">
        <is>
          <t>-  Barista I</t>
        </is>
      </c>
      <c r="D6118" s="488" t="n">
        <v>0</v>
      </c>
      <c r="E6118" t="inlineStr">
        <is>
          <t>7/2025</t>
        </is>
      </c>
    </row>
    <row r="6119">
      <c r="A6119" t="inlineStr">
        <is>
          <t>Love Cabaret</t>
        </is>
      </c>
      <c r="B6119" t="inlineStr">
        <is>
          <t>2025-07-01</t>
        </is>
      </c>
      <c r="C6119" t="inlineStr">
        <is>
          <t>-  Chopeiro III</t>
        </is>
      </c>
      <c r="D6119" s="488" t="n">
        <v>0</v>
      </c>
      <c r="E6119" t="inlineStr">
        <is>
          <t>7/2025</t>
        </is>
      </c>
    </row>
    <row r="6120">
      <c r="A6120" t="inlineStr">
        <is>
          <t>Love Cabaret</t>
        </is>
      </c>
      <c r="B6120" t="inlineStr">
        <is>
          <t>2025-07-01</t>
        </is>
      </c>
      <c r="C6120" t="inlineStr">
        <is>
          <t>-  Chopeiro II</t>
        </is>
      </c>
      <c r="D6120" s="488" t="n">
        <v>0</v>
      </c>
      <c r="E6120" t="inlineStr">
        <is>
          <t>7/2025</t>
        </is>
      </c>
    </row>
    <row r="6121">
      <c r="A6121" t="inlineStr">
        <is>
          <t>Love Cabaret</t>
        </is>
      </c>
      <c r="B6121" t="inlineStr">
        <is>
          <t>2025-07-01</t>
        </is>
      </c>
      <c r="C6121" t="inlineStr">
        <is>
          <t>-  Chopeiro I</t>
        </is>
      </c>
      <c r="D6121" s="488" t="n">
        <v>0</v>
      </c>
      <c r="E6121" t="inlineStr">
        <is>
          <t>7/2025</t>
        </is>
      </c>
    </row>
    <row r="6122">
      <c r="A6122" t="inlineStr">
        <is>
          <t>Love Cabaret</t>
        </is>
      </c>
      <c r="B6122" t="inlineStr">
        <is>
          <t>2025-07-01</t>
        </is>
      </c>
      <c r="C6122" t="inlineStr">
        <is>
          <t>-  Sub Chefe de Cozinha</t>
        </is>
      </c>
      <c r="D6122" s="488" t="n">
        <v>0</v>
      </c>
      <c r="E6122" t="inlineStr">
        <is>
          <t>7/2025</t>
        </is>
      </c>
    </row>
    <row r="6123">
      <c r="A6123" t="inlineStr">
        <is>
          <t>Love Cabaret</t>
        </is>
      </c>
      <c r="B6123" t="inlineStr">
        <is>
          <t>2025-07-01</t>
        </is>
      </c>
      <c r="C6123" t="inlineStr">
        <is>
          <t>-  Cozinheiro Líder</t>
        </is>
      </c>
      <c r="D6123" s="488" t="n">
        <v>0</v>
      </c>
      <c r="E6123" t="inlineStr">
        <is>
          <t>7/2025</t>
        </is>
      </c>
    </row>
    <row r="6124">
      <c r="A6124" t="inlineStr">
        <is>
          <t>Love Cabaret</t>
        </is>
      </c>
      <c r="B6124" t="inlineStr">
        <is>
          <t>2025-07-01</t>
        </is>
      </c>
      <c r="C6124" t="inlineStr">
        <is>
          <t>-  Cozinheiro III</t>
        </is>
      </c>
      <c r="D6124" s="488" t="n">
        <v>0</v>
      </c>
      <c r="E6124" t="inlineStr">
        <is>
          <t>7/2025</t>
        </is>
      </c>
    </row>
    <row r="6125">
      <c r="A6125" t="inlineStr">
        <is>
          <t>Love Cabaret</t>
        </is>
      </c>
      <c r="B6125" t="inlineStr">
        <is>
          <t>2025-07-01</t>
        </is>
      </c>
      <c r="C6125" t="inlineStr">
        <is>
          <t>-  Cozinheiro II</t>
        </is>
      </c>
      <c r="D6125" s="488" t="n">
        <v>0</v>
      </c>
      <c r="E6125" t="inlineStr">
        <is>
          <t>7/2025</t>
        </is>
      </c>
    </row>
    <row r="6126">
      <c r="A6126" t="inlineStr">
        <is>
          <t>Love Cabaret</t>
        </is>
      </c>
      <c r="B6126" t="inlineStr">
        <is>
          <t>2025-07-01</t>
        </is>
      </c>
      <c r="C6126" t="inlineStr">
        <is>
          <t>-  Cozinheiro I</t>
        </is>
      </c>
      <c r="D6126" s="488" t="n">
        <v>0</v>
      </c>
      <c r="E6126" t="inlineStr">
        <is>
          <t>7/2025</t>
        </is>
      </c>
    </row>
    <row r="6127">
      <c r="A6127" t="inlineStr">
        <is>
          <t>Love Cabaret</t>
        </is>
      </c>
      <c r="B6127" t="inlineStr">
        <is>
          <t>2025-07-01</t>
        </is>
      </c>
      <c r="C6127" t="inlineStr">
        <is>
          <t>-  Ajud cozinha</t>
        </is>
      </c>
      <c r="D6127" s="488" t="n">
        <v>0</v>
      </c>
      <c r="E6127" t="inlineStr">
        <is>
          <t>7/2025</t>
        </is>
      </c>
    </row>
    <row r="6128">
      <c r="A6128" t="inlineStr">
        <is>
          <t>Love Cabaret</t>
        </is>
      </c>
      <c r="B6128" t="inlineStr">
        <is>
          <t>2025-07-01</t>
        </is>
      </c>
      <c r="C6128" t="inlineStr">
        <is>
          <t>-  Saladeiro</t>
        </is>
      </c>
      <c r="D6128" s="488" t="n">
        <v>0</v>
      </c>
      <c r="E6128" t="inlineStr">
        <is>
          <t>7/2025</t>
        </is>
      </c>
    </row>
    <row r="6129">
      <c r="A6129" t="inlineStr">
        <is>
          <t>Love Cabaret</t>
        </is>
      </c>
      <c r="B6129" t="inlineStr">
        <is>
          <t>2025-07-01</t>
        </is>
      </c>
      <c r="C6129" t="inlineStr">
        <is>
          <t>-  Pia</t>
        </is>
      </c>
      <c r="D6129" s="488" t="n">
        <v>0</v>
      </c>
      <c r="E6129" t="inlineStr">
        <is>
          <t>7/2025</t>
        </is>
      </c>
    </row>
    <row r="6130">
      <c r="A6130" t="inlineStr">
        <is>
          <t>Love Cabaret</t>
        </is>
      </c>
      <c r="B6130" t="inlineStr">
        <is>
          <t>2025-07-01</t>
        </is>
      </c>
      <c r="C6130" t="inlineStr">
        <is>
          <t>-  Sub Chefe de Confeitaria</t>
        </is>
      </c>
      <c r="D6130" s="488" t="n">
        <v>0</v>
      </c>
      <c r="E6130" t="inlineStr">
        <is>
          <t>7/2025</t>
        </is>
      </c>
    </row>
    <row r="6131">
      <c r="A6131" t="inlineStr">
        <is>
          <t>Love Cabaret</t>
        </is>
      </c>
      <c r="B6131" t="inlineStr">
        <is>
          <t>2025-07-01</t>
        </is>
      </c>
      <c r="C6131" t="inlineStr">
        <is>
          <t>-  Confeiteiro III</t>
        </is>
      </c>
      <c r="D6131" s="488" t="n">
        <v>0</v>
      </c>
      <c r="E6131" t="inlineStr">
        <is>
          <t>7/2025</t>
        </is>
      </c>
    </row>
    <row r="6132">
      <c r="A6132" t="inlineStr">
        <is>
          <t>Love Cabaret</t>
        </is>
      </c>
      <c r="B6132" t="inlineStr">
        <is>
          <t>2025-07-01</t>
        </is>
      </c>
      <c r="C6132" t="inlineStr">
        <is>
          <t>-  Confeiteiro II</t>
        </is>
      </c>
      <c r="D6132" s="488" t="n">
        <v>0</v>
      </c>
      <c r="E6132" t="inlineStr">
        <is>
          <t>7/2025</t>
        </is>
      </c>
    </row>
    <row r="6133">
      <c r="A6133" t="inlineStr">
        <is>
          <t>Love Cabaret</t>
        </is>
      </c>
      <c r="B6133" t="inlineStr">
        <is>
          <t>2025-07-01</t>
        </is>
      </c>
      <c r="C6133" t="inlineStr">
        <is>
          <t>-  Confeiteiro I</t>
        </is>
      </c>
      <c r="D6133" s="488" t="n">
        <v>0</v>
      </c>
      <c r="E6133" t="inlineStr">
        <is>
          <t>7/2025</t>
        </is>
      </c>
    </row>
    <row r="6134">
      <c r="A6134" t="inlineStr">
        <is>
          <t>Love Cabaret</t>
        </is>
      </c>
      <c r="B6134" t="inlineStr">
        <is>
          <t>2025-07-01</t>
        </is>
      </c>
      <c r="C6134" t="inlineStr">
        <is>
          <t>-  Copeiro</t>
        </is>
      </c>
      <c r="D6134" s="488" t="n">
        <v>0</v>
      </c>
      <c r="E6134" t="inlineStr">
        <is>
          <t>7/2025</t>
        </is>
      </c>
    </row>
    <row r="6135">
      <c r="A6135" t="inlineStr">
        <is>
          <t>Love Cabaret</t>
        </is>
      </c>
      <c r="B6135" t="inlineStr">
        <is>
          <t>2025-07-01</t>
        </is>
      </c>
      <c r="C6135" t="inlineStr">
        <is>
          <t>-  Pizzaiolo</t>
        </is>
      </c>
      <c r="D6135" s="488" t="n">
        <v>0</v>
      </c>
      <c r="E6135" t="inlineStr">
        <is>
          <t>7/2025</t>
        </is>
      </c>
    </row>
    <row r="6136">
      <c r="A6136" t="inlineStr">
        <is>
          <t>Love Cabaret</t>
        </is>
      </c>
      <c r="B6136" t="inlineStr">
        <is>
          <t>2025-07-01</t>
        </is>
      </c>
      <c r="C6136" t="inlineStr">
        <is>
          <t>-  Ajudante de Pizzaiolo</t>
        </is>
      </c>
      <c r="D6136" s="488" t="n">
        <v>0</v>
      </c>
      <c r="E6136" t="inlineStr">
        <is>
          <t>7/2025</t>
        </is>
      </c>
    </row>
    <row r="6137">
      <c r="A6137" t="inlineStr">
        <is>
          <t>Love Cabaret</t>
        </is>
      </c>
      <c r="B6137" t="inlineStr">
        <is>
          <t>2025-07-01</t>
        </is>
      </c>
      <c r="C6137" t="inlineStr">
        <is>
          <t>-  Boqueta</t>
        </is>
      </c>
      <c r="D6137" s="488" t="n">
        <v>0</v>
      </c>
      <c r="E6137" t="inlineStr">
        <is>
          <t>7/2025</t>
        </is>
      </c>
    </row>
    <row r="6138">
      <c r="A6138" t="inlineStr">
        <is>
          <t>Love Cabaret</t>
        </is>
      </c>
      <c r="B6138" t="inlineStr">
        <is>
          <t>2025-07-01</t>
        </is>
      </c>
      <c r="C6138" t="inlineStr">
        <is>
          <t>-  Churrasqueiro I</t>
        </is>
      </c>
      <c r="D6138" s="488" t="n">
        <v>0</v>
      </c>
      <c r="E6138" t="inlineStr">
        <is>
          <t>7/2025</t>
        </is>
      </c>
    </row>
    <row r="6139">
      <c r="A6139" t="inlineStr">
        <is>
          <t>Love Cabaret</t>
        </is>
      </c>
      <c r="B6139" t="inlineStr">
        <is>
          <t>2025-07-01</t>
        </is>
      </c>
      <c r="C6139" t="inlineStr">
        <is>
          <t>-  Churrasqueiro II</t>
        </is>
      </c>
      <c r="D6139" s="488" t="n">
        <v>0</v>
      </c>
      <c r="E6139" t="inlineStr">
        <is>
          <t>7/2025</t>
        </is>
      </c>
    </row>
    <row r="6140">
      <c r="A6140" t="inlineStr">
        <is>
          <t>Love Cabaret</t>
        </is>
      </c>
      <c r="B6140" t="inlineStr">
        <is>
          <t>2025-07-01</t>
        </is>
      </c>
      <c r="C6140" t="inlineStr">
        <is>
          <t>-  Churrasqueiro III</t>
        </is>
      </c>
      <c r="D6140" s="488" t="n">
        <v>0</v>
      </c>
      <c r="E6140" t="inlineStr">
        <is>
          <t>7/2025</t>
        </is>
      </c>
    </row>
    <row r="6141">
      <c r="A6141" t="inlineStr">
        <is>
          <t>Love Cabaret</t>
        </is>
      </c>
      <c r="B6141" t="inlineStr">
        <is>
          <t>2025-07-01</t>
        </is>
      </c>
      <c r="C6141" t="inlineStr">
        <is>
          <t>-  Ajud Limpeza</t>
        </is>
      </c>
      <c r="D6141" s="488" t="n">
        <v>0</v>
      </c>
      <c r="E6141" t="inlineStr">
        <is>
          <t>7/2025</t>
        </is>
      </c>
    </row>
    <row r="6142">
      <c r="A6142" t="inlineStr">
        <is>
          <t>Love Cabaret</t>
        </is>
      </c>
      <c r="B6142" t="inlineStr">
        <is>
          <t>2025-07-01</t>
        </is>
      </c>
      <c r="C6142" t="inlineStr">
        <is>
          <t>-  Estoquista III</t>
        </is>
      </c>
      <c r="D6142" s="488" t="n">
        <v>0</v>
      </c>
      <c r="E6142" t="inlineStr">
        <is>
          <t>7/2025</t>
        </is>
      </c>
    </row>
    <row r="6143">
      <c r="A6143" t="inlineStr">
        <is>
          <t>Love Cabaret</t>
        </is>
      </c>
      <c r="B6143" t="inlineStr">
        <is>
          <t>2025-07-01</t>
        </is>
      </c>
      <c r="C6143" t="inlineStr">
        <is>
          <t>-  Estoquista II</t>
        </is>
      </c>
      <c r="D6143" s="488" t="n">
        <v>0</v>
      </c>
      <c r="E6143" t="inlineStr">
        <is>
          <t>7/2025</t>
        </is>
      </c>
    </row>
    <row r="6144">
      <c r="A6144" t="inlineStr">
        <is>
          <t>Love Cabaret</t>
        </is>
      </c>
      <c r="B6144" t="inlineStr">
        <is>
          <t>2025-07-01</t>
        </is>
      </c>
      <c r="C6144" t="inlineStr">
        <is>
          <t>-  Estoquista I</t>
        </is>
      </c>
      <c r="D6144" s="488" t="n">
        <v>0</v>
      </c>
      <c r="E6144" t="inlineStr">
        <is>
          <t>7/2025</t>
        </is>
      </c>
    </row>
    <row r="6145">
      <c r="A6145" t="inlineStr">
        <is>
          <t>Love Cabaret</t>
        </is>
      </c>
      <c r="B6145" t="inlineStr">
        <is>
          <t>2025-07-01</t>
        </is>
      </c>
      <c r="C6145" t="inlineStr">
        <is>
          <t>-  Chefe de Manutenção</t>
        </is>
      </c>
      <c r="D6145" s="488" t="n">
        <v>0</v>
      </c>
      <c r="E6145" t="inlineStr">
        <is>
          <t>7/2025</t>
        </is>
      </c>
    </row>
    <row r="6146">
      <c r="A6146" t="inlineStr">
        <is>
          <t>Love Cabaret</t>
        </is>
      </c>
      <c r="B6146" t="inlineStr">
        <is>
          <t>2025-07-01</t>
        </is>
      </c>
      <c r="C6146" t="inlineStr">
        <is>
          <t>-  Aux. Manutenção III</t>
        </is>
      </c>
      <c r="D6146" s="488" t="n">
        <v>0</v>
      </c>
      <c r="E6146" t="inlineStr">
        <is>
          <t>7/2025</t>
        </is>
      </c>
    </row>
    <row r="6147">
      <c r="A6147" t="inlineStr">
        <is>
          <t>Love Cabaret</t>
        </is>
      </c>
      <c r="B6147" t="inlineStr">
        <is>
          <t>2025-07-01</t>
        </is>
      </c>
      <c r="C6147" t="inlineStr">
        <is>
          <t>-  Aux. Manutenção II</t>
        </is>
      </c>
      <c r="D6147" s="488" t="n">
        <v>0</v>
      </c>
      <c r="E6147" t="inlineStr">
        <is>
          <t>7/2025</t>
        </is>
      </c>
    </row>
    <row r="6148">
      <c r="A6148" t="inlineStr">
        <is>
          <t>Love Cabaret</t>
        </is>
      </c>
      <c r="B6148" t="inlineStr">
        <is>
          <t>2025-07-01</t>
        </is>
      </c>
      <c r="C6148" t="inlineStr">
        <is>
          <t>-  Aux. Manutenção I</t>
        </is>
      </c>
      <c r="D6148" s="488" t="n">
        <v>0</v>
      </c>
      <c r="E6148" t="inlineStr">
        <is>
          <t>7/2025</t>
        </is>
      </c>
    </row>
    <row r="6149">
      <c r="A6149" t="inlineStr">
        <is>
          <t>Love Cabaret</t>
        </is>
      </c>
      <c r="B6149" t="inlineStr">
        <is>
          <t>2025-07-01</t>
        </is>
      </c>
      <c r="C6149" t="inlineStr">
        <is>
          <t>-  Chefe da Portaria</t>
        </is>
      </c>
      <c r="D6149" s="488" t="n">
        <v>0</v>
      </c>
      <c r="E6149" t="inlineStr">
        <is>
          <t>7/2025</t>
        </is>
      </c>
    </row>
    <row r="6150">
      <c r="A6150" t="inlineStr">
        <is>
          <t>Love Cabaret</t>
        </is>
      </c>
      <c r="B6150" t="inlineStr">
        <is>
          <t>2025-07-01</t>
        </is>
      </c>
      <c r="C6150" t="inlineStr">
        <is>
          <t>-  Porteiro III</t>
        </is>
      </c>
      <c r="D6150" s="488" t="n">
        <v>0</v>
      </c>
      <c r="E6150" t="inlineStr">
        <is>
          <t>7/2025</t>
        </is>
      </c>
    </row>
    <row r="6151">
      <c r="A6151" t="inlineStr">
        <is>
          <t>Love Cabaret</t>
        </is>
      </c>
      <c r="B6151" t="inlineStr">
        <is>
          <t>2025-07-01</t>
        </is>
      </c>
      <c r="C6151" t="inlineStr">
        <is>
          <t>-  Porteiro II</t>
        </is>
      </c>
      <c r="D6151" s="488" t="n">
        <v>0</v>
      </c>
      <c r="E6151" t="inlineStr">
        <is>
          <t>7/2025</t>
        </is>
      </c>
    </row>
    <row r="6152">
      <c r="A6152" t="inlineStr">
        <is>
          <t>Love Cabaret</t>
        </is>
      </c>
      <c r="B6152" t="inlineStr">
        <is>
          <t>2025-07-01</t>
        </is>
      </c>
      <c r="C6152" t="inlineStr">
        <is>
          <t>-  Porteiro I</t>
        </is>
      </c>
      <c r="D6152" s="488" t="n">
        <v>0</v>
      </c>
      <c r="E6152" t="inlineStr">
        <is>
          <t>7/2025</t>
        </is>
      </c>
    </row>
    <row r="6153">
      <c r="A6153" t="inlineStr">
        <is>
          <t>Love Cabaret</t>
        </is>
      </c>
      <c r="B6153" t="inlineStr">
        <is>
          <t>2025-07-01</t>
        </is>
      </c>
      <c r="C6153" t="inlineStr">
        <is>
          <t>-  Hostess III</t>
        </is>
      </c>
      <c r="D6153" s="488" t="n">
        <v>0</v>
      </c>
      <c r="E6153" t="inlineStr">
        <is>
          <t>7/2025</t>
        </is>
      </c>
    </row>
    <row r="6154">
      <c r="A6154" t="inlineStr">
        <is>
          <t>Love Cabaret</t>
        </is>
      </c>
      <c r="B6154" t="inlineStr">
        <is>
          <t>2025-07-01</t>
        </is>
      </c>
      <c r="C6154" t="inlineStr">
        <is>
          <t>-  Hostess II</t>
        </is>
      </c>
      <c r="D6154" s="488" t="n">
        <v>0</v>
      </c>
      <c r="E6154" t="inlineStr">
        <is>
          <t>7/2025</t>
        </is>
      </c>
    </row>
    <row r="6155">
      <c r="A6155" t="inlineStr">
        <is>
          <t>Love Cabaret</t>
        </is>
      </c>
      <c r="B6155" t="inlineStr">
        <is>
          <t>2025-07-01</t>
        </is>
      </c>
      <c r="C6155" t="inlineStr">
        <is>
          <t>-  Hostess I</t>
        </is>
      </c>
      <c r="D6155" s="488" t="n">
        <v>0</v>
      </c>
      <c r="E6155" t="inlineStr">
        <is>
          <t>7/2025</t>
        </is>
      </c>
    </row>
    <row r="6156">
      <c r="A6156" t="inlineStr">
        <is>
          <t>Love Cabaret</t>
        </is>
      </c>
      <c r="B6156" t="inlineStr">
        <is>
          <t>2025-07-01</t>
        </is>
      </c>
      <c r="C6156" t="inlineStr">
        <is>
          <t>-  Chefe de Bilheteria</t>
        </is>
      </c>
      <c r="D6156" s="488" t="n">
        <v>0</v>
      </c>
      <c r="E6156" t="inlineStr">
        <is>
          <t>7/2025</t>
        </is>
      </c>
    </row>
    <row r="6157">
      <c r="A6157" t="inlineStr">
        <is>
          <t>Love Cabaret</t>
        </is>
      </c>
      <c r="B6157" t="inlineStr">
        <is>
          <t>2025-07-01</t>
        </is>
      </c>
      <c r="C6157" t="inlineStr">
        <is>
          <t>-  Bilheteiro III</t>
        </is>
      </c>
      <c r="D6157" s="488" t="n">
        <v>0</v>
      </c>
      <c r="E6157" t="inlineStr">
        <is>
          <t>7/2025</t>
        </is>
      </c>
    </row>
    <row r="6158">
      <c r="A6158" t="inlineStr">
        <is>
          <t>Love Cabaret</t>
        </is>
      </c>
      <c r="B6158" t="inlineStr">
        <is>
          <t>2025-07-01</t>
        </is>
      </c>
      <c r="C6158" t="inlineStr">
        <is>
          <t>-  Bilheteiro II</t>
        </is>
      </c>
      <c r="D6158" s="488" t="n">
        <v>0</v>
      </c>
      <c r="E6158" t="inlineStr">
        <is>
          <t>7/2025</t>
        </is>
      </c>
    </row>
    <row r="6159">
      <c r="A6159" t="inlineStr">
        <is>
          <t>Love Cabaret</t>
        </is>
      </c>
      <c r="B6159" t="inlineStr">
        <is>
          <t>2025-07-01</t>
        </is>
      </c>
      <c r="C6159" t="inlineStr">
        <is>
          <t>-  Bilheteiro I</t>
        </is>
      </c>
      <c r="D6159" s="488" t="n">
        <v>0</v>
      </c>
      <c r="E6159" t="inlineStr">
        <is>
          <t>7/2025</t>
        </is>
      </c>
    </row>
    <row r="6160">
      <c r="A6160" t="inlineStr">
        <is>
          <t>Love Cabaret</t>
        </is>
      </c>
      <c r="B6160" t="inlineStr">
        <is>
          <t>2025-07-01</t>
        </is>
      </c>
      <c r="C6160" t="inlineStr">
        <is>
          <t>-  Caixa</t>
        </is>
      </c>
      <c r="D6160" s="488" t="n">
        <v>0</v>
      </c>
      <c r="E6160" t="inlineStr">
        <is>
          <t>7/2025</t>
        </is>
      </c>
    </row>
    <row r="6161">
      <c r="A6161" t="inlineStr">
        <is>
          <t>Love Cabaret</t>
        </is>
      </c>
      <c r="B6161" t="inlineStr">
        <is>
          <t>2025-07-01</t>
        </is>
      </c>
      <c r="C6161" t="inlineStr">
        <is>
          <t>-  Operador de Delivery</t>
        </is>
      </c>
      <c r="D6161" s="488" t="n">
        <v>0</v>
      </c>
      <c r="E6161" t="inlineStr">
        <is>
          <t>7/2025</t>
        </is>
      </c>
    </row>
    <row r="6162">
      <c r="A6162" t="inlineStr">
        <is>
          <t>Love Cabaret</t>
        </is>
      </c>
      <c r="B6162" t="inlineStr">
        <is>
          <t>2025-07-01</t>
        </is>
      </c>
      <c r="C6162" t="inlineStr">
        <is>
          <t>E-Staff</t>
        </is>
      </c>
      <c r="D6162" s="488" t="n">
        <v>-63401.52</v>
      </c>
      <c r="E6162" t="inlineStr">
        <is>
          <t>7/2025</t>
        </is>
      </c>
    </row>
    <row r="6163">
      <c r="A6163" t="inlineStr">
        <is>
          <t>Love Cabaret</t>
        </is>
      </c>
      <c r="B6163" t="inlineStr">
        <is>
          <t>2025-07-01</t>
        </is>
      </c>
      <c r="C6163" t="inlineStr">
        <is>
          <t>Mão de Obra Extra</t>
        </is>
      </c>
      <c r="D6163" s="488" t="n">
        <v>-63401.52</v>
      </c>
      <c r="E6163" t="inlineStr">
        <is>
          <t>7/2025</t>
        </is>
      </c>
    </row>
    <row r="6164">
      <c r="A6164" t="inlineStr">
        <is>
          <t>Love Cabaret</t>
        </is>
      </c>
      <c r="B6164" t="inlineStr">
        <is>
          <t>2025-07-01</t>
        </is>
      </c>
      <c r="C6164" t="inlineStr">
        <is>
          <t>-  Gorjeta (Retenção Estaff) (+)</t>
        </is>
      </c>
      <c r="D6164" s="488" t="n">
        <v>31700.76</v>
      </c>
      <c r="E6164" t="inlineStr">
        <is>
          <t>7/2025</t>
        </is>
      </c>
    </row>
    <row r="6165">
      <c r="A6165" t="inlineStr">
        <is>
          <t>Love Cabaret</t>
        </is>
      </c>
      <c r="B6165" t="inlineStr">
        <is>
          <t>2025-07-01</t>
        </is>
      </c>
      <c r="C6165" t="inlineStr">
        <is>
          <t>Encargos e Provisões</t>
        </is>
      </c>
      <c r="D6165" s="488" t="n">
        <v>-2406.3</v>
      </c>
      <c r="E6165" t="inlineStr">
        <is>
          <t>7/2025</t>
        </is>
      </c>
    </row>
    <row r="6166">
      <c r="A6166" t="inlineStr">
        <is>
          <t>Love Cabaret</t>
        </is>
      </c>
      <c r="B6166" t="inlineStr">
        <is>
          <t>2025-07-01</t>
        </is>
      </c>
      <c r="C6166" t="inlineStr">
        <is>
          <t>-  FGTS</t>
        </is>
      </c>
      <c r="D6166" s="488" t="n">
        <v>-362.16</v>
      </c>
      <c r="E6166" t="inlineStr">
        <is>
          <t>7/2025</t>
        </is>
      </c>
    </row>
    <row r="6167">
      <c r="A6167" t="inlineStr">
        <is>
          <t>Love Cabaret</t>
        </is>
      </c>
      <c r="B6167" t="inlineStr">
        <is>
          <t>2025-07-01</t>
        </is>
      </c>
      <c r="C6167" t="inlineStr">
        <is>
          <t>-  INSS Patronal</t>
        </is>
      </c>
      <c r="D6167" s="488" t="n">
        <v>-1303.76</v>
      </c>
      <c r="E6167" t="inlineStr">
        <is>
          <t>7/2025</t>
        </is>
      </c>
    </row>
    <row r="6168">
      <c r="A6168" t="inlineStr">
        <is>
          <t>Love Cabaret</t>
        </is>
      </c>
      <c r="B6168" t="inlineStr">
        <is>
          <t>2025-07-01</t>
        </is>
      </c>
      <c r="C6168" t="inlineStr">
        <is>
          <t>-  INSS Segurados</t>
        </is>
      </c>
      <c r="D6168" s="488" t="n">
        <v>-443.36</v>
      </c>
      <c r="E6168" t="inlineStr">
        <is>
          <t>7/2025</t>
        </is>
      </c>
    </row>
    <row r="6169">
      <c r="A6169" t="inlineStr">
        <is>
          <t>Love Cabaret</t>
        </is>
      </c>
      <c r="B6169" t="inlineStr">
        <is>
          <t>2025-07-01</t>
        </is>
      </c>
      <c r="C6169" t="inlineStr">
        <is>
          <t>-  13º Salário</t>
        </is>
      </c>
      <c r="D6169" s="488" t="n">
        <v>-235.63</v>
      </c>
      <c r="E6169" t="inlineStr">
        <is>
          <t>7/2025</t>
        </is>
      </c>
    </row>
    <row r="6170">
      <c r="A6170" t="inlineStr">
        <is>
          <t>Love Cabaret</t>
        </is>
      </c>
      <c r="B6170" t="inlineStr">
        <is>
          <t>2025-07-01</t>
        </is>
      </c>
      <c r="C6170" t="inlineStr">
        <is>
          <t>-  Férias</t>
        </is>
      </c>
      <c r="D6170" s="488" t="n">
        <v>0</v>
      </c>
      <c r="E6170" t="inlineStr">
        <is>
          <t>7/2025</t>
        </is>
      </c>
    </row>
    <row r="6171">
      <c r="A6171" t="inlineStr">
        <is>
          <t>Love Cabaret</t>
        </is>
      </c>
      <c r="B6171" t="inlineStr">
        <is>
          <t>2025-07-01</t>
        </is>
      </c>
      <c r="C6171" t="inlineStr">
        <is>
          <t>-  FGTS sobre 13º Salários</t>
        </is>
      </c>
      <c r="D6171" s="488" t="n">
        <v>-35.47</v>
      </c>
      <c r="E6171" t="inlineStr">
        <is>
          <t>7/2025</t>
        </is>
      </c>
    </row>
    <row r="6172">
      <c r="A6172" t="inlineStr">
        <is>
          <t>Love Cabaret</t>
        </is>
      </c>
      <c r="B6172" t="inlineStr">
        <is>
          <t>2025-07-01</t>
        </is>
      </c>
      <c r="C6172" t="inlineStr">
        <is>
          <t>-  FGTS sobre Férias</t>
        </is>
      </c>
      <c r="D6172" s="488" t="n">
        <v>0</v>
      </c>
      <c r="E6172" t="inlineStr">
        <is>
          <t>7/2025</t>
        </is>
      </c>
    </row>
    <row r="6173">
      <c r="A6173" t="inlineStr">
        <is>
          <t>Love Cabaret</t>
        </is>
      </c>
      <c r="B6173" t="inlineStr">
        <is>
          <t>2025-07-01</t>
        </is>
      </c>
      <c r="C6173" t="inlineStr">
        <is>
          <t>-  INSS sobre 13º Salários</t>
        </is>
      </c>
      <c r="D6173" s="488" t="n">
        <v>-25.92</v>
      </c>
      <c r="E6173" t="inlineStr">
        <is>
          <t>7/2025</t>
        </is>
      </c>
    </row>
    <row r="6174">
      <c r="A6174" t="inlineStr">
        <is>
          <t>Love Cabaret</t>
        </is>
      </c>
      <c r="B6174" t="inlineStr">
        <is>
          <t>2025-07-01</t>
        </is>
      </c>
      <c r="C6174" t="inlineStr">
        <is>
          <t>-  INSS sobre Férias</t>
        </is>
      </c>
      <c r="D6174" s="488" t="n">
        <v>0</v>
      </c>
      <c r="E6174" t="inlineStr">
        <is>
          <t>7/2025</t>
        </is>
      </c>
    </row>
    <row r="6175">
      <c r="A6175" t="inlineStr">
        <is>
          <t>Love Cabaret</t>
        </is>
      </c>
      <c r="B6175" t="inlineStr">
        <is>
          <t>2025-07-01</t>
        </is>
      </c>
      <c r="C6175" t="inlineStr">
        <is>
          <t>-  Rescisão</t>
        </is>
      </c>
      <c r="D6175" s="488" t="n">
        <v>0</v>
      </c>
      <c r="E6175" t="inlineStr">
        <is>
          <t>7/2025</t>
        </is>
      </c>
    </row>
    <row r="6176">
      <c r="A6176" t="inlineStr">
        <is>
          <t>Love Cabaret</t>
        </is>
      </c>
      <c r="B6176" t="inlineStr">
        <is>
          <t>2025-07-01</t>
        </is>
      </c>
      <c r="C6176" t="inlineStr">
        <is>
          <t>-  Multa Rescisória</t>
        </is>
      </c>
      <c r="D6176" s="488" t="n">
        <v>0</v>
      </c>
      <c r="E6176" t="inlineStr">
        <is>
          <t>7/2025</t>
        </is>
      </c>
    </row>
    <row r="6177">
      <c r="A6177" t="inlineStr">
        <is>
          <t>Love Cabaret</t>
        </is>
      </c>
      <c r="B6177" t="inlineStr">
        <is>
          <t>2025-07-01</t>
        </is>
      </c>
      <c r="C6177" t="inlineStr">
        <is>
          <t>-  Ações trabalhistas</t>
        </is>
      </c>
      <c r="D6177" s="488" t="n">
        <v>0</v>
      </c>
      <c r="E6177" t="inlineStr">
        <is>
          <t>7/2025</t>
        </is>
      </c>
    </row>
    <row r="6178">
      <c r="A6178" t="inlineStr">
        <is>
          <t>Love Cabaret</t>
        </is>
      </c>
      <c r="B6178" t="inlineStr">
        <is>
          <t>2025-07-01</t>
        </is>
      </c>
      <c r="C6178" t="inlineStr">
        <is>
          <t>-  Adicional Noturno</t>
        </is>
      </c>
      <c r="D6178" s="488" t="n">
        <v>0</v>
      </c>
      <c r="E6178" t="inlineStr">
        <is>
          <t>7/2025</t>
        </is>
      </c>
    </row>
    <row r="6179">
      <c r="A6179" t="inlineStr">
        <is>
          <t>Love Cabaret</t>
        </is>
      </c>
      <c r="B6179" t="inlineStr">
        <is>
          <t>2025-07-01</t>
        </is>
      </c>
      <c r="C6179" t="inlineStr">
        <is>
          <t>-  Hora Extra</t>
        </is>
      </c>
      <c r="D6179" s="488" t="n">
        <v>0</v>
      </c>
      <c r="E6179" t="inlineStr">
        <is>
          <t>7/2025</t>
        </is>
      </c>
    </row>
    <row r="6180">
      <c r="A6180" t="inlineStr">
        <is>
          <t>Love Cabaret</t>
        </is>
      </c>
      <c r="B6180" t="inlineStr">
        <is>
          <t>2025-07-01</t>
        </is>
      </c>
      <c r="C6180" t="inlineStr">
        <is>
          <t>-  Remuneração Variável</t>
        </is>
      </c>
      <c r="D6180" s="488" t="n">
        <v>0</v>
      </c>
      <c r="E6180" t="inlineStr">
        <is>
          <t>7/2025</t>
        </is>
      </c>
    </row>
    <row r="6181">
      <c r="A6181" t="inlineStr">
        <is>
          <t>Love Cabaret</t>
        </is>
      </c>
      <c r="B6181" t="inlineStr">
        <is>
          <t>2025-07-01</t>
        </is>
      </c>
      <c r="C6181" t="inlineStr">
        <is>
          <t>-  Premiação</t>
        </is>
      </c>
      <c r="D6181" s="488" t="n">
        <v>0</v>
      </c>
      <c r="E6181" t="inlineStr">
        <is>
          <t>7/2025</t>
        </is>
      </c>
    </row>
    <row r="6182">
      <c r="A6182" t="inlineStr">
        <is>
          <t>Love Cabaret</t>
        </is>
      </c>
      <c r="B6182" t="inlineStr">
        <is>
          <t>2025-07-01</t>
        </is>
      </c>
      <c r="C6182" t="inlineStr">
        <is>
          <t>Benefícios</t>
        </is>
      </c>
      <c r="D6182" s="488" t="n">
        <v>-563.49</v>
      </c>
      <c r="E6182" t="inlineStr">
        <is>
          <t>7/2025</t>
        </is>
      </c>
    </row>
    <row r="6183">
      <c r="A6183" t="inlineStr">
        <is>
          <t>Love Cabaret</t>
        </is>
      </c>
      <c r="B6183" t="inlineStr">
        <is>
          <t>2025-07-01</t>
        </is>
      </c>
      <c r="C6183" t="inlineStr">
        <is>
          <t>-  Vale-transporte</t>
        </is>
      </c>
      <c r="D6183" s="488" t="n">
        <v>-461.07</v>
      </c>
      <c r="E6183" t="inlineStr">
        <is>
          <t>7/2025</t>
        </is>
      </c>
    </row>
    <row r="6184">
      <c r="A6184" t="inlineStr">
        <is>
          <t>Love Cabaret</t>
        </is>
      </c>
      <c r="B6184" t="inlineStr">
        <is>
          <t>2025-07-01</t>
        </is>
      </c>
      <c r="C6184" t="inlineStr">
        <is>
          <t>-  Assist. Médica</t>
        </is>
      </c>
      <c r="D6184" s="488" t="n">
        <v>0</v>
      </c>
      <c r="E6184" t="inlineStr">
        <is>
          <t>7/2025</t>
        </is>
      </c>
    </row>
    <row r="6185">
      <c r="A6185" t="inlineStr">
        <is>
          <t>Love Cabaret</t>
        </is>
      </c>
      <c r="B6185" t="inlineStr">
        <is>
          <t>2025-07-01</t>
        </is>
      </c>
      <c r="C6185" t="inlineStr">
        <is>
          <t>-  Assist. Odontologica</t>
        </is>
      </c>
      <c r="D6185" s="488" t="n">
        <v>0</v>
      </c>
      <c r="E6185" t="inlineStr">
        <is>
          <t>7/2025</t>
        </is>
      </c>
    </row>
    <row r="6186">
      <c r="A6186" t="inlineStr">
        <is>
          <t>Love Cabaret</t>
        </is>
      </c>
      <c r="B6186" t="inlineStr">
        <is>
          <t>2025-07-01</t>
        </is>
      </c>
      <c r="C6186" t="inlineStr">
        <is>
          <t>-  Seguro de Vida</t>
        </is>
      </c>
      <c r="D6186" s="488" t="n">
        <v>-102.42</v>
      </c>
      <c r="E6186" t="inlineStr">
        <is>
          <t>7/2025</t>
        </is>
      </c>
    </row>
    <row r="6187">
      <c r="A6187" t="inlineStr">
        <is>
          <t>Love Cabaret</t>
        </is>
      </c>
      <c r="B6187" t="inlineStr">
        <is>
          <t>2025-07-01</t>
        </is>
      </c>
      <c r="C6187" t="inlineStr">
        <is>
          <t>-  Ajuda de Custo</t>
        </is>
      </c>
      <c r="D6187" s="488" t="n">
        <v>0</v>
      </c>
      <c r="E6187" t="inlineStr">
        <is>
          <t>7/2025</t>
        </is>
      </c>
    </row>
    <row r="6188">
      <c r="A6188" t="inlineStr">
        <is>
          <t>Love Cabaret</t>
        </is>
      </c>
      <c r="B6188" t="inlineStr">
        <is>
          <t>2025-07-01</t>
        </is>
      </c>
      <c r="C6188" t="inlineStr">
        <is>
          <t>Outros B</t>
        </is>
      </c>
      <c r="D6188" s="488" t="n">
        <v>-11880.25</v>
      </c>
      <c r="E6188" t="inlineStr">
        <is>
          <t>7/2025</t>
        </is>
      </c>
    </row>
    <row r="6189">
      <c r="A6189" t="inlineStr">
        <is>
          <t>Love Cabaret</t>
        </is>
      </c>
      <c r="B6189" t="inlineStr">
        <is>
          <t>2025-07-01</t>
        </is>
      </c>
      <c r="C6189" t="inlineStr">
        <is>
          <t>-  Uniformes Manutenção e Reposição</t>
        </is>
      </c>
      <c r="D6189" s="488" t="n">
        <v>0</v>
      </c>
      <c r="E6189" t="inlineStr">
        <is>
          <t>7/2025</t>
        </is>
      </c>
    </row>
    <row r="6190">
      <c r="A6190" t="inlineStr">
        <is>
          <t>Love Cabaret</t>
        </is>
      </c>
      <c r="B6190" t="inlineStr">
        <is>
          <t>2025-07-01</t>
        </is>
      </c>
      <c r="C6190" t="inlineStr">
        <is>
          <t>-  Exames Periódicos</t>
        </is>
      </c>
      <c r="D6190" s="488" t="n">
        <v>-43.6</v>
      </c>
      <c r="E6190" t="inlineStr">
        <is>
          <t>7/2025</t>
        </is>
      </c>
    </row>
    <row r="6191">
      <c r="A6191" t="inlineStr">
        <is>
          <t>Love Cabaret</t>
        </is>
      </c>
      <c r="B6191" t="inlineStr">
        <is>
          <t>2025-07-01</t>
        </is>
      </c>
      <c r="C6191" t="inlineStr">
        <is>
          <t>-  Diversos - Vale Combustível</t>
        </is>
      </c>
      <c r="D6191" s="488" t="n">
        <v>0</v>
      </c>
      <c r="E6191" t="inlineStr">
        <is>
          <t>7/2025</t>
        </is>
      </c>
    </row>
    <row r="6192">
      <c r="A6192" t="inlineStr">
        <is>
          <t>Love Cabaret</t>
        </is>
      </c>
      <c r="B6192" t="inlineStr">
        <is>
          <t>2025-07-01</t>
        </is>
      </c>
      <c r="C6192" t="inlineStr">
        <is>
          <t>-  Gratificações</t>
        </is>
      </c>
      <c r="D6192" s="488" t="n">
        <v>0</v>
      </c>
      <c r="E6192" t="inlineStr">
        <is>
          <t>7/2025</t>
        </is>
      </c>
    </row>
    <row r="6193">
      <c r="A6193" t="inlineStr">
        <is>
          <t>Love Cabaret</t>
        </is>
      </c>
      <c r="B6193" t="inlineStr">
        <is>
          <t>2025-07-01</t>
        </is>
      </c>
      <c r="C6193" t="inlineStr">
        <is>
          <t>-  Cursos e Treinamentos</t>
        </is>
      </c>
      <c r="D6193" s="488" t="n">
        <v>0</v>
      </c>
      <c r="E6193" t="inlineStr">
        <is>
          <t>7/2025</t>
        </is>
      </c>
    </row>
    <row r="6194">
      <c r="A6194" t="inlineStr">
        <is>
          <t>Love Cabaret</t>
        </is>
      </c>
      <c r="B6194" t="inlineStr">
        <is>
          <t>2025-07-01</t>
        </is>
      </c>
      <c r="C6194" t="inlineStr">
        <is>
          <t>-  Alimentação Funcionário</t>
        </is>
      </c>
      <c r="D6194" s="488" t="n">
        <v>-11836.65</v>
      </c>
      <c r="E6194" t="inlineStr">
        <is>
          <t>7/2025</t>
        </is>
      </c>
    </row>
    <row r="6195">
      <c r="A6195" t="inlineStr">
        <is>
          <t>Love Cabaret</t>
        </is>
      </c>
      <c r="B6195" t="inlineStr">
        <is>
          <t>2025-07-01</t>
        </is>
      </c>
      <c r="C6195" t="inlineStr">
        <is>
          <t>-  Pro Labore</t>
        </is>
      </c>
      <c r="D6195" s="488" t="n">
        <v>0</v>
      </c>
      <c r="E6195" t="inlineStr">
        <is>
          <t>7/2025</t>
        </is>
      </c>
    </row>
    <row r="6196">
      <c r="A6196" t="inlineStr">
        <is>
          <t>Love Cabaret</t>
        </is>
      </c>
      <c r="B6196" t="inlineStr">
        <is>
          <t>2025-07-01</t>
        </is>
      </c>
      <c r="C6196" t="inlineStr">
        <is>
          <t>% sobre Receita c/ Squad</t>
        </is>
      </c>
      <c r="D6196" s="488" t="n">
        <v>-0.28</v>
      </c>
      <c r="E6196" t="inlineStr">
        <is>
          <t>7/2025</t>
        </is>
      </c>
    </row>
    <row r="6197">
      <c r="A6197" t="inlineStr">
        <is>
          <t>Love Cabaret</t>
        </is>
      </c>
      <c r="B6197" t="inlineStr">
        <is>
          <t>2025-07-01</t>
        </is>
      </c>
      <c r="C6197" t="inlineStr">
        <is>
          <t>% sobre Receita s/ Squad</t>
        </is>
      </c>
      <c r="D6197" s="488" t="n">
        <v>-0.2</v>
      </c>
      <c r="E6197" t="inlineStr">
        <is>
          <t>7/2025</t>
        </is>
      </c>
    </row>
    <row r="6198">
      <c r="A6198" t="inlineStr">
        <is>
          <t>Love Cabaret</t>
        </is>
      </c>
      <c r="B6198" t="inlineStr">
        <is>
          <t>2025-07-01</t>
        </is>
      </c>
      <c r="C6198" t="inlineStr">
        <is>
          <t>Custo de Ocupação</t>
        </is>
      </c>
      <c r="D6198" s="488" t="n">
        <v>-68191.17999999999</v>
      </c>
      <c r="E6198" t="inlineStr">
        <is>
          <t>7/2025</t>
        </is>
      </c>
    </row>
    <row r="6199">
      <c r="A6199" t="inlineStr">
        <is>
          <t>Love Cabaret</t>
        </is>
      </c>
      <c r="B6199" t="inlineStr">
        <is>
          <t>2025-07-01</t>
        </is>
      </c>
      <c r="C6199" t="inlineStr">
        <is>
          <t>Aluguel de Imoveis</t>
        </is>
      </c>
      <c r="D6199" s="488" t="n">
        <v>-63269.28</v>
      </c>
      <c r="E6199" t="inlineStr">
        <is>
          <t>7/2025</t>
        </is>
      </c>
    </row>
    <row r="6200">
      <c r="A6200" t="inlineStr">
        <is>
          <t>Love Cabaret</t>
        </is>
      </c>
      <c r="B6200" t="inlineStr">
        <is>
          <t>2025-07-01</t>
        </is>
      </c>
      <c r="C6200" t="inlineStr">
        <is>
          <t>Condominio</t>
        </is>
      </c>
      <c r="D6200" s="488" t="n">
        <v>0</v>
      </c>
      <c r="E6200" t="inlineStr">
        <is>
          <t>7/2025</t>
        </is>
      </c>
    </row>
    <row r="6201">
      <c r="A6201" t="inlineStr">
        <is>
          <t>Love Cabaret</t>
        </is>
      </c>
      <c r="B6201" t="inlineStr">
        <is>
          <t>2025-07-01</t>
        </is>
      </c>
      <c r="C6201" t="inlineStr">
        <is>
          <t>IPTU</t>
        </is>
      </c>
      <c r="D6201" s="488" t="n">
        <v>-4921.9</v>
      </c>
      <c r="E6201" t="inlineStr">
        <is>
          <t>7/2025</t>
        </is>
      </c>
    </row>
    <row r="6202">
      <c r="A6202" t="inlineStr">
        <is>
          <t>Love Cabaret</t>
        </is>
      </c>
      <c r="B6202" t="inlineStr">
        <is>
          <t>2025-07-01</t>
        </is>
      </c>
      <c r="C6202" t="inlineStr">
        <is>
          <t>Fundo de Promoção</t>
        </is>
      </c>
      <c r="D6202" s="488" t="n">
        <v>0</v>
      </c>
      <c r="E6202" t="inlineStr">
        <is>
          <t>7/2025</t>
        </is>
      </c>
    </row>
    <row r="6203">
      <c r="A6203" t="inlineStr">
        <is>
          <t>Love Cabaret</t>
        </is>
      </c>
      <c r="B6203" t="inlineStr">
        <is>
          <t>2025-07-01</t>
        </is>
      </c>
      <c r="C6203" t="inlineStr">
        <is>
          <t>Seguro Patrimonial</t>
        </is>
      </c>
      <c r="D6203" s="488" t="n">
        <v>0</v>
      </c>
      <c r="E6203" t="inlineStr">
        <is>
          <t>7/2025</t>
        </is>
      </c>
    </row>
    <row r="6204">
      <c r="A6204" t="inlineStr">
        <is>
          <t>Love Cabaret</t>
        </is>
      </c>
      <c r="B6204" t="inlineStr">
        <is>
          <t>2025-07-01</t>
        </is>
      </c>
      <c r="C6204" t="inlineStr">
        <is>
          <t>Arrendamento</t>
        </is>
      </c>
      <c r="D6204" s="488" t="n">
        <v>0</v>
      </c>
      <c r="E6204" t="inlineStr">
        <is>
          <t>7/2025</t>
        </is>
      </c>
    </row>
    <row r="6205">
      <c r="A6205" t="inlineStr">
        <is>
          <t>Love Cabaret</t>
        </is>
      </c>
      <c r="B6205" t="inlineStr">
        <is>
          <t>2025-07-01</t>
        </is>
      </c>
      <c r="C6205" t="inlineStr">
        <is>
          <t>Taxas publicas administrativas - Ocupação</t>
        </is>
      </c>
      <c r="D6205" s="488" t="n">
        <v>0</v>
      </c>
      <c r="E6205" t="inlineStr">
        <is>
          <t>7/2025</t>
        </is>
      </c>
    </row>
    <row r="6206">
      <c r="A6206" t="inlineStr">
        <is>
          <t>Love Cabaret</t>
        </is>
      </c>
      <c r="B6206" t="inlineStr">
        <is>
          <t>2025-07-01</t>
        </is>
      </c>
      <c r="C6206" t="inlineStr">
        <is>
          <t>% sobre Receita Bruta</t>
        </is>
      </c>
      <c r="D6206" s="488" t="n">
        <v>-0.17</v>
      </c>
      <c r="E6206" t="inlineStr">
        <is>
          <t>7/2025</t>
        </is>
      </c>
    </row>
    <row r="6207">
      <c r="A6207" t="inlineStr">
        <is>
          <t>Love Cabaret</t>
        </is>
      </c>
      <c r="B6207" t="inlineStr">
        <is>
          <t>2025-07-01</t>
        </is>
      </c>
      <c r="C6207" t="inlineStr">
        <is>
          <t>Utilidades</t>
        </is>
      </c>
      <c r="D6207" s="488" t="n">
        <v>-37067.84</v>
      </c>
      <c r="E6207" t="inlineStr">
        <is>
          <t>7/2025</t>
        </is>
      </c>
    </row>
    <row r="6208">
      <c r="A6208" t="inlineStr">
        <is>
          <t>Love Cabaret</t>
        </is>
      </c>
      <c r="B6208" t="inlineStr">
        <is>
          <t>2025-07-01</t>
        </is>
      </c>
      <c r="C6208" t="inlineStr">
        <is>
          <t>Agua/Esgoto</t>
        </is>
      </c>
      <c r="D6208" s="488" t="n">
        <v>-153.96</v>
      </c>
      <c r="E6208" t="inlineStr">
        <is>
          <t>7/2025</t>
        </is>
      </c>
    </row>
    <row r="6209">
      <c r="A6209" t="inlineStr">
        <is>
          <t>Love Cabaret</t>
        </is>
      </c>
      <c r="B6209" t="inlineStr">
        <is>
          <t>2025-07-01</t>
        </is>
      </c>
      <c r="C6209" t="inlineStr">
        <is>
          <t>Energia Eletrica</t>
        </is>
      </c>
      <c r="D6209" s="488" t="n">
        <v>-15727.06</v>
      </c>
      <c r="E6209" t="inlineStr">
        <is>
          <t>7/2025</t>
        </is>
      </c>
    </row>
    <row r="6210">
      <c r="A6210" t="inlineStr">
        <is>
          <t>Love Cabaret</t>
        </is>
      </c>
      <c r="B6210" t="inlineStr">
        <is>
          <t>2025-07-01</t>
        </is>
      </c>
      <c r="C6210" t="inlineStr">
        <is>
          <t>Gas de Cozinha</t>
        </is>
      </c>
      <c r="D6210" s="488" t="n">
        <v>-1800.11</v>
      </c>
      <c r="E6210" t="inlineStr">
        <is>
          <t>7/2025</t>
        </is>
      </c>
    </row>
    <row r="6211">
      <c r="A6211" t="inlineStr">
        <is>
          <t>Love Cabaret</t>
        </is>
      </c>
      <c r="B6211" t="inlineStr">
        <is>
          <t>2025-07-01</t>
        </is>
      </c>
      <c r="C6211" t="inlineStr">
        <is>
          <t>Higiene e Limpeza</t>
        </is>
      </c>
      <c r="D6211" s="488" t="n">
        <v>-10110.19</v>
      </c>
      <c r="E6211" t="inlineStr">
        <is>
          <t>7/2025</t>
        </is>
      </c>
    </row>
    <row r="6212">
      <c r="A6212" t="inlineStr">
        <is>
          <t>Love Cabaret</t>
        </is>
      </c>
      <c r="B6212" t="inlineStr">
        <is>
          <t>2025-07-01</t>
        </is>
      </c>
      <c r="C6212" t="inlineStr">
        <is>
          <t>Descartaveis</t>
        </is>
      </c>
      <c r="D6212" s="488" t="n">
        <v>0</v>
      </c>
      <c r="E6212" t="inlineStr">
        <is>
          <t>7/2025</t>
        </is>
      </c>
    </row>
    <row r="6213">
      <c r="A6213" t="inlineStr">
        <is>
          <t>Love Cabaret</t>
        </is>
      </c>
      <c r="B6213" t="inlineStr">
        <is>
          <t>2025-07-01</t>
        </is>
      </c>
      <c r="C6213" t="inlineStr">
        <is>
          <t>Controle de Pragas</t>
        </is>
      </c>
      <c r="D6213" s="488" t="n">
        <v>-630</v>
      </c>
      <c r="E6213" t="inlineStr">
        <is>
          <t>7/2025</t>
        </is>
      </c>
    </row>
    <row r="6214">
      <c r="A6214" t="inlineStr">
        <is>
          <t>Love Cabaret</t>
        </is>
      </c>
      <c r="B6214" t="inlineStr">
        <is>
          <t>2025-07-01</t>
        </is>
      </c>
      <c r="C6214" t="inlineStr">
        <is>
          <t>Coleta de lixo</t>
        </is>
      </c>
      <c r="D6214" s="488" t="n">
        <v>-1600.22</v>
      </c>
      <c r="E6214" t="inlineStr">
        <is>
          <t>7/2025</t>
        </is>
      </c>
    </row>
    <row r="6215">
      <c r="A6215" t="inlineStr">
        <is>
          <t>Love Cabaret</t>
        </is>
      </c>
      <c r="B6215" t="inlineStr">
        <is>
          <t>2025-07-01</t>
        </is>
      </c>
      <c r="C6215" t="inlineStr">
        <is>
          <t>Utensilios</t>
        </is>
      </c>
      <c r="D6215" s="488" t="n">
        <v>-223.42</v>
      </c>
      <c r="E6215" t="inlineStr">
        <is>
          <t>7/2025</t>
        </is>
      </c>
    </row>
    <row r="6216">
      <c r="A6216" t="inlineStr">
        <is>
          <t>Love Cabaret</t>
        </is>
      </c>
      <c r="B6216" t="inlineStr">
        <is>
          <t>2025-07-01</t>
        </is>
      </c>
      <c r="C6216" t="inlineStr">
        <is>
          <t>Serviços Graficos</t>
        </is>
      </c>
      <c r="D6216" s="488" t="n">
        <v>0</v>
      </c>
      <c r="E6216" t="inlineStr">
        <is>
          <t>7/2025</t>
        </is>
      </c>
    </row>
    <row r="6217">
      <c r="A6217" t="inlineStr">
        <is>
          <t>Love Cabaret</t>
        </is>
      </c>
      <c r="B6217" t="inlineStr">
        <is>
          <t>2025-07-01</t>
        </is>
      </c>
      <c r="C6217" t="inlineStr">
        <is>
          <t>Custas Cartório</t>
        </is>
      </c>
      <c r="D6217" s="488" t="n">
        <v>0</v>
      </c>
      <c r="E6217" t="inlineStr">
        <is>
          <t>7/2025</t>
        </is>
      </c>
    </row>
    <row r="6218">
      <c r="A6218" t="inlineStr">
        <is>
          <t>Love Cabaret</t>
        </is>
      </c>
      <c r="B6218" t="inlineStr">
        <is>
          <t>2025-07-01</t>
        </is>
      </c>
      <c r="C6218" t="inlineStr">
        <is>
          <t>Material de Escritorio</t>
        </is>
      </c>
      <c r="D6218" s="488" t="n">
        <v>-639.88</v>
      </c>
      <c r="E6218" t="inlineStr">
        <is>
          <t>7/2025</t>
        </is>
      </c>
    </row>
    <row r="6219">
      <c r="A6219" t="inlineStr">
        <is>
          <t>Love Cabaret</t>
        </is>
      </c>
      <c r="B6219" t="inlineStr">
        <is>
          <t>2025-07-01</t>
        </is>
      </c>
      <c r="C6219" t="inlineStr">
        <is>
          <t>Serviços de Limpeza</t>
        </is>
      </c>
      <c r="D6219" s="488" t="n">
        <v>-5525</v>
      </c>
      <c r="E6219" t="inlineStr">
        <is>
          <t>7/2025</t>
        </is>
      </c>
    </row>
    <row r="6220">
      <c r="A6220" t="inlineStr">
        <is>
          <t>Love Cabaret</t>
        </is>
      </c>
      <c r="B6220" t="inlineStr">
        <is>
          <t>2025-07-01</t>
        </is>
      </c>
      <c r="C6220" t="inlineStr">
        <is>
          <t>Serviço de Lavanderia</t>
        </is>
      </c>
      <c r="D6220" s="488" t="n">
        <v>0</v>
      </c>
      <c r="E6220" t="inlineStr">
        <is>
          <t>7/2025</t>
        </is>
      </c>
    </row>
    <row r="6221">
      <c r="A6221" t="inlineStr">
        <is>
          <t>Love Cabaret</t>
        </is>
      </c>
      <c r="B6221" t="inlineStr">
        <is>
          <t>2025-07-01</t>
        </is>
      </c>
      <c r="C6221" t="inlineStr">
        <is>
          <t>Material de Consumo - Gelo/ Gas CO2/ Carvao /Velas</t>
        </is>
      </c>
      <c r="D6221" s="488" t="n">
        <v>-658</v>
      </c>
      <c r="E6221" t="inlineStr">
        <is>
          <t>7/2025</t>
        </is>
      </c>
    </row>
    <row r="6222">
      <c r="A6222" t="inlineStr">
        <is>
          <t>Love Cabaret</t>
        </is>
      </c>
      <c r="B6222" t="inlineStr">
        <is>
          <t>2025-07-01</t>
        </is>
      </c>
      <c r="C6222" t="inlineStr">
        <is>
          <t>% sobre Receita Bruta</t>
        </is>
      </c>
      <c r="D6222" s="488" t="n">
        <v>-0.09</v>
      </c>
      <c r="E6222" t="inlineStr">
        <is>
          <t>7/2025</t>
        </is>
      </c>
    </row>
    <row r="6223">
      <c r="A6223" t="inlineStr">
        <is>
          <t>Love Cabaret</t>
        </is>
      </c>
      <c r="B6223" t="inlineStr">
        <is>
          <t>2025-07-01</t>
        </is>
      </c>
      <c r="C6223" t="inlineStr">
        <is>
          <t>Informática e TI</t>
        </is>
      </c>
      <c r="D6223" s="488" t="n">
        <v>-6484.24</v>
      </c>
      <c r="E6223" t="inlineStr">
        <is>
          <t>7/2025</t>
        </is>
      </c>
    </row>
    <row r="6224">
      <c r="A6224" t="inlineStr">
        <is>
          <t>Love Cabaret</t>
        </is>
      </c>
      <c r="B6224" t="inlineStr">
        <is>
          <t>2025-07-01</t>
        </is>
      </c>
      <c r="C6224" t="inlineStr">
        <is>
          <t>Telefone</t>
        </is>
      </c>
      <c r="D6224" s="488" t="n">
        <v>-93.7</v>
      </c>
      <c r="E6224" t="inlineStr">
        <is>
          <t>7/2025</t>
        </is>
      </c>
    </row>
    <row r="6225">
      <c r="A6225" t="inlineStr">
        <is>
          <t>Love Cabaret</t>
        </is>
      </c>
      <c r="B6225" t="inlineStr">
        <is>
          <t>2025-07-01</t>
        </is>
      </c>
      <c r="C6225" t="inlineStr">
        <is>
          <t>Internet</t>
        </is>
      </c>
      <c r="D6225" s="488" t="n">
        <v>-1158.16</v>
      </c>
      <c r="E6225" t="inlineStr">
        <is>
          <t>7/2025</t>
        </is>
      </c>
    </row>
    <row r="6226">
      <c r="A6226" t="inlineStr">
        <is>
          <t>Love Cabaret</t>
        </is>
      </c>
      <c r="B6226" t="inlineStr">
        <is>
          <t>2025-07-01</t>
        </is>
      </c>
      <c r="C6226" t="inlineStr">
        <is>
          <t>TV por assinatura/musica ambiente</t>
        </is>
      </c>
      <c r="D6226" s="488" t="n">
        <v>-17.45</v>
      </c>
      <c r="E6226" t="inlineStr">
        <is>
          <t>7/2025</t>
        </is>
      </c>
    </row>
    <row r="6227">
      <c r="A6227" t="inlineStr">
        <is>
          <t>Love Cabaret</t>
        </is>
      </c>
      <c r="B6227" t="inlineStr">
        <is>
          <t>2025-07-01</t>
        </is>
      </c>
      <c r="C6227" t="inlineStr">
        <is>
          <t>Sistemas de Segurança e Alarme</t>
        </is>
      </c>
      <c r="D6227" s="488" t="n">
        <v>-263.78</v>
      </c>
      <c r="E6227" t="inlineStr">
        <is>
          <t>7/2025</t>
        </is>
      </c>
    </row>
    <row r="6228">
      <c r="A6228" t="inlineStr">
        <is>
          <t>Love Cabaret</t>
        </is>
      </c>
      <c r="B6228" t="inlineStr">
        <is>
          <t>2025-07-01</t>
        </is>
      </c>
      <c r="C6228" t="inlineStr">
        <is>
          <t>Sistemas Gerais - Operacionais</t>
        </is>
      </c>
      <c r="D6228" s="488" t="n">
        <v>-2562.15</v>
      </c>
      <c r="E6228" t="inlineStr">
        <is>
          <t>7/2025</t>
        </is>
      </c>
    </row>
    <row r="6229">
      <c r="A6229" t="inlineStr">
        <is>
          <t>Love Cabaret</t>
        </is>
      </c>
      <c r="B6229" t="inlineStr">
        <is>
          <t>2025-07-01</t>
        </is>
      </c>
      <c r="C6229" t="inlineStr">
        <is>
          <t>Sistemas Gerais - Financeiros</t>
        </is>
      </c>
      <c r="D6229" s="488" t="n">
        <v>-389</v>
      </c>
      <c r="E6229" t="inlineStr">
        <is>
          <t>7/2025</t>
        </is>
      </c>
    </row>
    <row r="6230">
      <c r="A6230" t="inlineStr">
        <is>
          <t>Love Cabaret</t>
        </is>
      </c>
      <c r="B6230" t="inlineStr">
        <is>
          <t>2025-07-01</t>
        </is>
      </c>
      <c r="C6230" t="inlineStr">
        <is>
          <t>Sistemas Gerais - Comunicação e Marketing</t>
        </is>
      </c>
      <c r="D6230" s="488" t="n">
        <v>-2000</v>
      </c>
      <c r="E6230" t="inlineStr">
        <is>
          <t>7/2025</t>
        </is>
      </c>
    </row>
    <row r="6231">
      <c r="A6231" t="inlineStr">
        <is>
          <t>Love Cabaret</t>
        </is>
      </c>
      <c r="B6231" t="inlineStr">
        <is>
          <t>2025-07-01</t>
        </is>
      </c>
      <c r="C6231" t="inlineStr">
        <is>
          <t>% sobre Receita Bruta</t>
        </is>
      </c>
      <c r="D6231" s="488" t="n">
        <v>-0.02</v>
      </c>
      <c r="E6231" t="inlineStr">
        <is>
          <t>7/2025</t>
        </is>
      </c>
    </row>
    <row r="6232">
      <c r="A6232" t="inlineStr">
        <is>
          <t>Love Cabaret</t>
        </is>
      </c>
      <c r="B6232" t="inlineStr">
        <is>
          <t>2025-07-01</t>
        </is>
      </c>
      <c r="C6232" t="inlineStr">
        <is>
          <t>Despesas Gerais</t>
        </is>
      </c>
      <c r="D6232" s="488" t="n">
        <v>-13768.77</v>
      </c>
      <c r="E6232" t="inlineStr">
        <is>
          <t>7/2025</t>
        </is>
      </c>
    </row>
    <row r="6233">
      <c r="A6233" t="inlineStr">
        <is>
          <t>Love Cabaret</t>
        </is>
      </c>
      <c r="B6233" t="inlineStr">
        <is>
          <t>2025-07-01</t>
        </is>
      </c>
      <c r="C6233" t="inlineStr">
        <is>
          <t>Manutenção Predial</t>
        </is>
      </c>
      <c r="D6233" s="488" t="n">
        <v>-7067.19</v>
      </c>
      <c r="E6233" t="inlineStr">
        <is>
          <t>7/2025</t>
        </is>
      </c>
    </row>
    <row r="6234">
      <c r="A6234" t="inlineStr">
        <is>
          <t>Love Cabaret</t>
        </is>
      </c>
      <c r="B6234" t="inlineStr">
        <is>
          <t>2025-07-01</t>
        </is>
      </c>
      <c r="C6234" t="inlineStr">
        <is>
          <t>Manutenção de Equipamentos</t>
        </is>
      </c>
      <c r="D6234" s="488" t="n">
        <v>-1900</v>
      </c>
      <c r="E6234" t="inlineStr">
        <is>
          <t>7/2025</t>
        </is>
      </c>
    </row>
    <row r="6235">
      <c r="A6235" t="inlineStr">
        <is>
          <t>Love Cabaret</t>
        </is>
      </c>
      <c r="B6235" t="inlineStr">
        <is>
          <t>2025-07-01</t>
        </is>
      </c>
      <c r="C6235" t="inlineStr">
        <is>
          <t>Manutenção de Mobiliário</t>
        </is>
      </c>
      <c r="D6235" s="488" t="n">
        <v>0</v>
      </c>
      <c r="E6235" t="inlineStr">
        <is>
          <t>7/2025</t>
        </is>
      </c>
    </row>
    <row r="6236">
      <c r="A6236" t="inlineStr">
        <is>
          <t>Love Cabaret</t>
        </is>
      </c>
      <c r="B6236" t="inlineStr">
        <is>
          <t>2025-07-01</t>
        </is>
      </c>
      <c r="C6236" t="inlineStr">
        <is>
          <t>Material de Manutenção</t>
        </is>
      </c>
      <c r="D6236" s="488" t="n">
        <v>-4271.58</v>
      </c>
      <c r="E6236" t="inlineStr">
        <is>
          <t>7/2025</t>
        </is>
      </c>
    </row>
    <row r="6237">
      <c r="A6237" t="inlineStr">
        <is>
          <t>Love Cabaret</t>
        </is>
      </c>
      <c r="B6237" t="inlineStr">
        <is>
          <t>2025-07-01</t>
        </is>
      </c>
      <c r="C6237" t="inlineStr">
        <is>
          <t>Decoração/Paisagismo e Jardinagem</t>
        </is>
      </c>
      <c r="D6237" s="488" t="n">
        <v>-530</v>
      </c>
      <c r="E6237" t="inlineStr">
        <is>
          <t>7/2025</t>
        </is>
      </c>
    </row>
    <row r="6238">
      <c r="A6238" t="inlineStr">
        <is>
          <t>Love Cabaret</t>
        </is>
      </c>
      <c r="B6238" t="inlineStr">
        <is>
          <t>2025-07-01</t>
        </is>
      </c>
      <c r="C6238" t="inlineStr">
        <is>
          <t>Fretes e Carretos</t>
        </is>
      </c>
      <c r="D6238" s="488" t="n">
        <v>0</v>
      </c>
      <c r="E6238" t="inlineStr">
        <is>
          <t>7/2025</t>
        </is>
      </c>
    </row>
    <row r="6239">
      <c r="A6239" t="inlineStr">
        <is>
          <t>Love Cabaret</t>
        </is>
      </c>
      <c r="B6239" t="inlineStr">
        <is>
          <t>2025-07-01</t>
        </is>
      </c>
      <c r="C6239" t="inlineStr">
        <is>
          <t>Conduções/Taxi/Uber</t>
        </is>
      </c>
      <c r="D6239" s="488" t="n">
        <v>0</v>
      </c>
      <c r="E6239" t="inlineStr">
        <is>
          <t>7/2025</t>
        </is>
      </c>
    </row>
    <row r="6240">
      <c r="A6240" t="inlineStr">
        <is>
          <t>Love Cabaret</t>
        </is>
      </c>
      <c r="B6240" t="inlineStr">
        <is>
          <t>2025-07-01</t>
        </is>
      </c>
      <c r="C6240" t="inlineStr">
        <is>
          <t>Viagens e Estadias - Operação</t>
        </is>
      </c>
      <c r="D6240" s="488" t="n">
        <v>0</v>
      </c>
      <c r="E6240" t="inlineStr">
        <is>
          <t>7/2025</t>
        </is>
      </c>
    </row>
    <row r="6241">
      <c r="A6241" t="inlineStr">
        <is>
          <t>Love Cabaret</t>
        </is>
      </c>
      <c r="B6241" t="inlineStr">
        <is>
          <t>2025-07-01</t>
        </is>
      </c>
      <c r="C6241" t="inlineStr">
        <is>
          <t>% sobre Receita Bruta</t>
        </is>
      </c>
      <c r="D6241" s="488" t="n">
        <v>-0.03</v>
      </c>
      <c r="E6241" t="inlineStr">
        <is>
          <t>7/2025</t>
        </is>
      </c>
    </row>
    <row r="6242">
      <c r="A6242" t="inlineStr">
        <is>
          <t>Love Cabaret</t>
        </is>
      </c>
      <c r="B6242" t="inlineStr">
        <is>
          <t>2025-07-01</t>
        </is>
      </c>
      <c r="C6242" t="inlineStr">
        <is>
          <t>Marketing</t>
        </is>
      </c>
      <c r="D6242" s="488" t="n">
        <v>-20299.03</v>
      </c>
      <c r="E6242" t="inlineStr">
        <is>
          <t>7/2025</t>
        </is>
      </c>
    </row>
    <row r="6243">
      <c r="A6243" t="inlineStr">
        <is>
          <t>Love Cabaret</t>
        </is>
      </c>
      <c r="B6243" t="inlineStr">
        <is>
          <t>2025-07-01</t>
        </is>
      </c>
      <c r="C6243" t="inlineStr">
        <is>
          <t>Agência de Propaganda</t>
        </is>
      </c>
      <c r="D6243" s="488" t="n">
        <v>-8000</v>
      </c>
      <c r="E6243" t="inlineStr">
        <is>
          <t>7/2025</t>
        </is>
      </c>
    </row>
    <row r="6244">
      <c r="A6244" t="inlineStr">
        <is>
          <t>Love Cabaret</t>
        </is>
      </c>
      <c r="B6244" t="inlineStr">
        <is>
          <t>2025-07-01</t>
        </is>
      </c>
      <c r="C6244" t="inlineStr">
        <is>
          <t>Assessoria de Imprensa</t>
        </is>
      </c>
      <c r="D6244" s="488" t="n">
        <v>0</v>
      </c>
      <c r="E6244" t="inlineStr">
        <is>
          <t>7/2025</t>
        </is>
      </c>
    </row>
    <row r="6245">
      <c r="A6245" t="inlineStr">
        <is>
          <t>Love Cabaret</t>
        </is>
      </c>
      <c r="B6245" t="inlineStr">
        <is>
          <t>2025-07-01</t>
        </is>
      </c>
      <c r="C6245" t="inlineStr">
        <is>
          <t>Assessoria de Relações Públicas</t>
        </is>
      </c>
      <c r="D6245" s="488" t="n">
        <v>0</v>
      </c>
      <c r="E6245" t="inlineStr">
        <is>
          <t>7/2025</t>
        </is>
      </c>
    </row>
    <row r="6246">
      <c r="A6246" t="inlineStr">
        <is>
          <t>Love Cabaret</t>
        </is>
      </c>
      <c r="B6246" t="inlineStr">
        <is>
          <t>2025-07-01</t>
        </is>
      </c>
      <c r="C6246" t="inlineStr">
        <is>
          <t>Influenciadores</t>
        </is>
      </c>
      <c r="D6246" s="488" t="n">
        <v>0</v>
      </c>
      <c r="E6246" t="inlineStr">
        <is>
          <t>7/2025</t>
        </is>
      </c>
    </row>
    <row r="6247">
      <c r="A6247" t="inlineStr">
        <is>
          <t>Love Cabaret</t>
        </is>
      </c>
      <c r="B6247" t="inlineStr">
        <is>
          <t>2025-07-01</t>
        </is>
      </c>
      <c r="C6247" t="inlineStr">
        <is>
          <t>Publicidade e Propaganda</t>
        </is>
      </c>
      <c r="D6247" s="488" t="n">
        <v>-6000</v>
      </c>
      <c r="E6247" t="inlineStr">
        <is>
          <t>7/2025</t>
        </is>
      </c>
    </row>
    <row r="6248">
      <c r="A6248" t="inlineStr">
        <is>
          <t>Love Cabaret</t>
        </is>
      </c>
      <c r="B6248" t="inlineStr">
        <is>
          <t>2025-07-01</t>
        </is>
      </c>
      <c r="C6248" t="inlineStr">
        <is>
          <t>Pesquisa de Mercado</t>
        </is>
      </c>
      <c r="D6248" s="488" t="n">
        <v>0</v>
      </c>
      <c r="E6248" t="inlineStr">
        <is>
          <t>7/2025</t>
        </is>
      </c>
    </row>
    <row r="6249">
      <c r="A6249" t="inlineStr">
        <is>
          <t>Love Cabaret</t>
        </is>
      </c>
      <c r="B6249" t="inlineStr">
        <is>
          <t>2025-07-01</t>
        </is>
      </c>
      <c r="C6249" t="inlineStr">
        <is>
          <t>Sessão de Fotos/Captação de Vídeo</t>
        </is>
      </c>
      <c r="D6249" s="488" t="n">
        <v>-500</v>
      </c>
      <c r="E6249" t="inlineStr">
        <is>
          <t>7/2025</t>
        </is>
      </c>
    </row>
    <row r="6250">
      <c r="A6250" t="inlineStr">
        <is>
          <t>Love Cabaret</t>
        </is>
      </c>
      <c r="B6250" t="inlineStr">
        <is>
          <t>2025-07-01</t>
        </is>
      </c>
      <c r="C6250" t="inlineStr">
        <is>
          <t>Produção Gráfica e Material Institucional</t>
        </is>
      </c>
      <c r="D6250" s="488" t="n">
        <v>-1800</v>
      </c>
      <c r="E6250" t="inlineStr">
        <is>
          <t>7/2025</t>
        </is>
      </c>
    </row>
    <row r="6251">
      <c r="A6251" t="inlineStr">
        <is>
          <t>Love Cabaret</t>
        </is>
      </c>
      <c r="B6251" t="inlineStr">
        <is>
          <t>2025-07-01</t>
        </is>
      </c>
      <c r="C6251" t="inlineStr">
        <is>
          <t>Eventos de Marketing</t>
        </is>
      </c>
      <c r="D6251" s="488" t="n">
        <v>0</v>
      </c>
      <c r="E6251" t="inlineStr">
        <is>
          <t>7/2025</t>
        </is>
      </c>
    </row>
    <row r="6252">
      <c r="A6252" t="inlineStr">
        <is>
          <t>Love Cabaret</t>
        </is>
      </c>
      <c r="B6252" t="inlineStr">
        <is>
          <t>2025-07-01</t>
        </is>
      </c>
      <c r="C6252" t="inlineStr">
        <is>
          <t>Brindes e Confraternizações</t>
        </is>
      </c>
      <c r="D6252" s="488" t="n">
        <v>0</v>
      </c>
      <c r="E6252" t="inlineStr">
        <is>
          <t>7/2025</t>
        </is>
      </c>
    </row>
    <row r="6253">
      <c r="A6253" t="inlineStr">
        <is>
          <t>Love Cabaret</t>
        </is>
      </c>
      <c r="B6253" t="inlineStr">
        <is>
          <t>2025-07-01</t>
        </is>
      </c>
      <c r="C6253" t="inlineStr">
        <is>
          <t>Ferramentas de Marketing</t>
        </is>
      </c>
      <c r="D6253" s="488" t="n">
        <v>-3999.03</v>
      </c>
      <c r="E6253" t="inlineStr">
        <is>
          <t>7/2025</t>
        </is>
      </c>
    </row>
    <row r="6254">
      <c r="A6254" t="inlineStr">
        <is>
          <t>Love Cabaret</t>
        </is>
      </c>
      <c r="B6254" t="inlineStr">
        <is>
          <t>2025-07-01</t>
        </is>
      </c>
      <c r="C6254" t="inlineStr">
        <is>
          <t>% sobre Receita Bruta</t>
        </is>
      </c>
      <c r="D6254" s="488" t="n">
        <v>-0.05</v>
      </c>
      <c r="E6254" t="inlineStr">
        <is>
          <t>7/2025</t>
        </is>
      </c>
    </row>
    <row r="6255">
      <c r="A6255" t="inlineStr">
        <is>
          <t>Love Cabaret</t>
        </is>
      </c>
      <c r="B6255" t="inlineStr">
        <is>
          <t>2025-07-01</t>
        </is>
      </c>
      <c r="C6255" t="inlineStr">
        <is>
          <t>Serviços de Terceiros</t>
        </is>
      </c>
      <c r="D6255" s="488" t="n">
        <v>-28253.49</v>
      </c>
      <c r="E6255" t="inlineStr">
        <is>
          <t>7/2025</t>
        </is>
      </c>
    </row>
    <row r="6256">
      <c r="A6256" t="inlineStr">
        <is>
          <t>Love Cabaret</t>
        </is>
      </c>
      <c r="B6256" t="inlineStr">
        <is>
          <t>2025-07-01</t>
        </is>
      </c>
      <c r="C6256" t="inlineStr">
        <is>
          <t>Assessoria Contabil</t>
        </is>
      </c>
      <c r="D6256" s="488" t="n">
        <v>-3414.45</v>
      </c>
      <c r="E6256" t="inlineStr">
        <is>
          <t>7/2025</t>
        </is>
      </c>
    </row>
    <row r="6257">
      <c r="A6257" t="inlineStr">
        <is>
          <t>Love Cabaret</t>
        </is>
      </c>
      <c r="B6257" t="inlineStr">
        <is>
          <t>2025-07-01</t>
        </is>
      </c>
      <c r="C6257" t="inlineStr">
        <is>
          <t>Assessoria RH</t>
        </is>
      </c>
      <c r="D6257" s="488" t="n">
        <v>-50</v>
      </c>
      <c r="E6257" t="inlineStr">
        <is>
          <t>7/2025</t>
        </is>
      </c>
    </row>
    <row r="6258">
      <c r="A6258" t="inlineStr">
        <is>
          <t>Love Cabaret</t>
        </is>
      </c>
      <c r="B6258" t="inlineStr">
        <is>
          <t>2025-07-01</t>
        </is>
      </c>
      <c r="C6258" t="inlineStr">
        <is>
          <t>Assessoria em Geral</t>
        </is>
      </c>
      <c r="D6258" s="488" t="n">
        <v>-2560</v>
      </c>
      <c r="E6258" t="inlineStr">
        <is>
          <t>7/2025</t>
        </is>
      </c>
    </row>
    <row r="6259">
      <c r="A6259" t="inlineStr">
        <is>
          <t>Love Cabaret</t>
        </is>
      </c>
      <c r="B6259" t="inlineStr">
        <is>
          <t>2025-07-01</t>
        </is>
      </c>
      <c r="C6259" t="inlineStr">
        <is>
          <t>Assessoria Financeira</t>
        </is>
      </c>
      <c r="D6259" s="488" t="n">
        <v>0</v>
      </c>
      <c r="E6259" t="inlineStr">
        <is>
          <t>7/2025</t>
        </is>
      </c>
    </row>
    <row r="6260">
      <c r="A6260" t="inlineStr">
        <is>
          <t>Love Cabaret</t>
        </is>
      </c>
      <c r="B6260" t="inlineStr">
        <is>
          <t>2025-07-01</t>
        </is>
      </c>
      <c r="C6260" t="inlineStr">
        <is>
          <t>Assessoria Jurídica</t>
        </is>
      </c>
      <c r="D6260" s="488" t="n">
        <v>-3200</v>
      </c>
      <c r="E6260" t="inlineStr">
        <is>
          <t>7/2025</t>
        </is>
      </c>
    </row>
    <row r="6261">
      <c r="A6261" t="inlineStr">
        <is>
          <t>Love Cabaret</t>
        </is>
      </c>
      <c r="B6261" t="inlineStr">
        <is>
          <t>2025-07-01</t>
        </is>
      </c>
      <c r="C6261" t="inlineStr">
        <is>
          <t>Assessoria de Alimentos e Bebidas</t>
        </is>
      </c>
      <c r="D6261" s="488" t="n">
        <v>-891.0599999999999</v>
      </c>
      <c r="E6261" t="inlineStr">
        <is>
          <t>7/2025</t>
        </is>
      </c>
    </row>
    <row r="6262">
      <c r="A6262" t="inlineStr">
        <is>
          <t>Love Cabaret</t>
        </is>
      </c>
      <c r="B6262" t="inlineStr">
        <is>
          <t>2025-07-01</t>
        </is>
      </c>
      <c r="C6262" t="inlineStr">
        <is>
          <t>Assessoria de Projetos</t>
        </is>
      </c>
      <c r="D6262" s="488" t="n">
        <v>0</v>
      </c>
      <c r="E6262" t="inlineStr">
        <is>
          <t>7/2025</t>
        </is>
      </c>
    </row>
    <row r="6263">
      <c r="A6263" t="inlineStr">
        <is>
          <t>Love Cabaret</t>
        </is>
      </c>
      <c r="B6263" t="inlineStr">
        <is>
          <t>2025-07-01</t>
        </is>
      </c>
      <c r="C6263" t="inlineStr">
        <is>
          <t>Serviços de Segurança</t>
        </is>
      </c>
      <c r="D6263" s="488" t="n">
        <v>-18137.98</v>
      </c>
      <c r="E6263" t="inlineStr">
        <is>
          <t>7/2025</t>
        </is>
      </c>
    </row>
    <row r="6264">
      <c r="A6264" t="inlineStr">
        <is>
          <t>Love Cabaret</t>
        </is>
      </c>
      <c r="B6264" t="inlineStr">
        <is>
          <t>2025-07-01</t>
        </is>
      </c>
      <c r="C6264" t="inlineStr">
        <is>
          <t>Valet/Motoboy</t>
        </is>
      </c>
      <c r="D6264" s="488" t="n">
        <v>0</v>
      </c>
      <c r="E6264" t="inlineStr">
        <is>
          <t>7/2025</t>
        </is>
      </c>
    </row>
    <row r="6265">
      <c r="A6265" t="inlineStr">
        <is>
          <t>Love Cabaret</t>
        </is>
      </c>
      <c r="B6265" t="inlineStr">
        <is>
          <t>2025-07-01</t>
        </is>
      </c>
      <c r="C6265" t="inlineStr">
        <is>
          <t>% sobre Receita Bruta</t>
        </is>
      </c>
      <c r="D6265" s="488" t="n">
        <v>-0.07000000000000001</v>
      </c>
      <c r="E6265" t="inlineStr">
        <is>
          <t>7/2025</t>
        </is>
      </c>
    </row>
    <row r="6266">
      <c r="A6266" t="inlineStr">
        <is>
          <t>Love Cabaret</t>
        </is>
      </c>
      <c r="B6266" t="inlineStr">
        <is>
          <t>2025-07-01</t>
        </is>
      </c>
      <c r="C6266" t="inlineStr">
        <is>
          <t>Locação de Equipamentos</t>
        </is>
      </c>
      <c r="D6266" s="488" t="n">
        <v>-5958.16</v>
      </c>
      <c r="E6266" t="inlineStr">
        <is>
          <t>7/2025</t>
        </is>
      </c>
    </row>
    <row r="6267">
      <c r="A6267" t="inlineStr">
        <is>
          <t>Love Cabaret</t>
        </is>
      </c>
      <c r="B6267" t="inlineStr">
        <is>
          <t>2025-07-01</t>
        </is>
      </c>
      <c r="C6267" t="inlineStr">
        <is>
          <t>Locações de Equipamentos - Operacionais</t>
        </is>
      </c>
      <c r="D6267" s="488" t="n">
        <v>-5738.16</v>
      </c>
      <c r="E6267" t="inlineStr">
        <is>
          <t>7/2025</t>
        </is>
      </c>
    </row>
    <row r="6268">
      <c r="A6268" t="inlineStr">
        <is>
          <t>Love Cabaret</t>
        </is>
      </c>
      <c r="B6268" t="inlineStr">
        <is>
          <t>2025-07-01</t>
        </is>
      </c>
      <c r="C6268" t="inlineStr">
        <is>
          <t>Locação de Equipamentos - Informatica e TI</t>
        </is>
      </c>
      <c r="D6268" s="488" t="n">
        <v>-220</v>
      </c>
      <c r="E6268" t="inlineStr">
        <is>
          <t>7/2025</t>
        </is>
      </c>
    </row>
    <row r="6269">
      <c r="A6269" t="inlineStr">
        <is>
          <t>Love Cabaret</t>
        </is>
      </c>
      <c r="B6269" t="inlineStr">
        <is>
          <t>2025-07-01</t>
        </is>
      </c>
      <c r="C6269" t="inlineStr">
        <is>
          <t>Locações de Equipamentos - Comunicação e Marketing</t>
        </is>
      </c>
      <c r="D6269" s="488" t="n">
        <v>0</v>
      </c>
      <c r="E6269" t="inlineStr">
        <is>
          <t>7/2025</t>
        </is>
      </c>
    </row>
    <row r="6270">
      <c r="A6270" t="inlineStr">
        <is>
          <t>Love Cabaret</t>
        </is>
      </c>
      <c r="B6270" t="inlineStr">
        <is>
          <t>2025-07-01</t>
        </is>
      </c>
      <c r="C6270" t="inlineStr">
        <is>
          <t>Locação de Utensílios</t>
        </is>
      </c>
      <c r="D6270" s="488" t="n">
        <v>0</v>
      </c>
      <c r="E6270" t="inlineStr">
        <is>
          <t>7/2025</t>
        </is>
      </c>
    </row>
    <row r="6271">
      <c r="A6271" t="inlineStr">
        <is>
          <t>Love Cabaret</t>
        </is>
      </c>
      <c r="B6271" t="inlineStr">
        <is>
          <t>2025-07-01</t>
        </is>
      </c>
      <c r="C6271" t="inlineStr">
        <is>
          <t>% sobre Receita Bruta</t>
        </is>
      </c>
      <c r="D6271" s="488" t="n">
        <v>-0.01</v>
      </c>
      <c r="E6271" t="inlineStr">
        <is>
          <t>7/2025</t>
        </is>
      </c>
    </row>
    <row r="6272">
      <c r="A6272" t="inlineStr">
        <is>
          <t>Love Cabaret</t>
        </is>
      </c>
      <c r="B6272" t="inlineStr">
        <is>
          <t>2025-07-01</t>
        </is>
      </c>
      <c r="C6272" t="inlineStr">
        <is>
          <t>Sistema de Franquias</t>
        </is>
      </c>
      <c r="D6272" s="488" t="n">
        <v>0</v>
      </c>
      <c r="E6272" t="inlineStr">
        <is>
          <t>7/2025</t>
        </is>
      </c>
    </row>
    <row r="6273">
      <c r="A6273" t="inlineStr">
        <is>
          <t>Love Cabaret</t>
        </is>
      </c>
      <c r="B6273" t="inlineStr">
        <is>
          <t>2025-07-01</t>
        </is>
      </c>
      <c r="C6273" t="inlineStr">
        <is>
          <t>Royalties</t>
        </is>
      </c>
      <c r="D6273" s="488" t="n">
        <v>0</v>
      </c>
      <c r="E6273" t="inlineStr">
        <is>
          <t>7/2025</t>
        </is>
      </c>
    </row>
    <row r="6274">
      <c r="A6274" t="inlineStr">
        <is>
          <t>Love Cabaret</t>
        </is>
      </c>
      <c r="B6274" t="inlineStr">
        <is>
          <t>2025-07-01</t>
        </is>
      </c>
      <c r="C6274" t="inlineStr">
        <is>
          <t>Fundo de Propaganda</t>
        </is>
      </c>
      <c r="D6274" s="488" t="n">
        <v>0</v>
      </c>
      <c r="E6274" t="inlineStr">
        <is>
          <t>7/2025</t>
        </is>
      </c>
    </row>
    <row r="6275">
      <c r="A6275" t="inlineStr">
        <is>
          <t>Love Cabaret</t>
        </is>
      </c>
      <c r="B6275" t="inlineStr">
        <is>
          <t>2025-07-01</t>
        </is>
      </c>
      <c r="C6275" t="inlineStr">
        <is>
          <t>Fee Gestão FB</t>
        </is>
      </c>
      <c r="D6275" s="488" t="n">
        <v>0</v>
      </c>
      <c r="E6275" t="inlineStr">
        <is>
          <t>7/2025</t>
        </is>
      </c>
    </row>
    <row r="6276">
      <c r="A6276" t="inlineStr">
        <is>
          <t>Love Cabaret</t>
        </is>
      </c>
      <c r="B6276" t="inlineStr">
        <is>
          <t>2025-07-01</t>
        </is>
      </c>
      <c r="C6276" t="inlineStr">
        <is>
          <t>% sobre Receita Bruta</t>
        </is>
      </c>
      <c r="D6276" s="488" t="n">
        <v>0</v>
      </c>
      <c r="E6276" t="inlineStr">
        <is>
          <t>7/2025</t>
        </is>
      </c>
    </row>
    <row r="6277">
      <c r="A6277" t="inlineStr">
        <is>
          <t>Love Cabaret</t>
        </is>
      </c>
      <c r="B6277" t="inlineStr">
        <is>
          <t>2025-07-01</t>
        </is>
      </c>
      <c r="C6277" t="inlineStr">
        <is>
          <t>TOTAL - DESPESAS OPERATIVAS</t>
        </is>
      </c>
      <c r="D6277" s="488" t="n">
        <v>-296205.54</v>
      </c>
      <c r="E6277" t="inlineStr">
        <is>
          <t>7/2025</t>
        </is>
      </c>
    </row>
    <row r="6278">
      <c r="A6278" t="inlineStr">
        <is>
          <t>Love Cabaret</t>
        </is>
      </c>
      <c r="B6278" t="inlineStr">
        <is>
          <t>2025-07-01</t>
        </is>
      </c>
      <c r="C6278" t="inlineStr">
        <is>
          <t>% sobre Receita Bruta</t>
        </is>
      </c>
      <c r="D6278" s="488" t="n">
        <v>-0.72</v>
      </c>
      <c r="E6278" t="inlineStr">
        <is>
          <t>7/2025</t>
        </is>
      </c>
    </row>
    <row r="6279">
      <c r="A6279" t="inlineStr">
        <is>
          <t>Love Cabaret</t>
        </is>
      </c>
      <c r="B6279" t="inlineStr">
        <is>
          <t>2025-07-01</t>
        </is>
      </c>
      <c r="C6279" t="inlineStr">
        <is>
          <t>EBITDA</t>
        </is>
      </c>
      <c r="D6279" s="488" t="n">
        <v>-87724.8</v>
      </c>
      <c r="E6279" t="inlineStr">
        <is>
          <t>7/2025</t>
        </is>
      </c>
    </row>
    <row r="6280">
      <c r="A6280" t="inlineStr">
        <is>
          <t>Love Cabaret</t>
        </is>
      </c>
      <c r="B6280" t="inlineStr">
        <is>
          <t>2025-07-01</t>
        </is>
      </c>
      <c r="C6280" t="inlineStr">
        <is>
          <t>% sobre Receita Bruta</t>
        </is>
      </c>
      <c r="D6280" s="488" t="n">
        <v>-0.21</v>
      </c>
      <c r="E6280" t="inlineStr">
        <is>
          <t>7/2025</t>
        </is>
      </c>
    </row>
    <row r="6281">
      <c r="A6281" t="inlineStr">
        <is>
          <t>Love Cabaret</t>
        </is>
      </c>
      <c r="B6281" t="inlineStr">
        <is>
          <t>2025-07-01</t>
        </is>
      </c>
      <c r="C6281" t="inlineStr">
        <is>
          <t>(-) Depreciação/Amortização</t>
        </is>
      </c>
      <c r="D6281" s="488" t="n">
        <v>0</v>
      </c>
      <c r="E6281" t="inlineStr">
        <is>
          <t>7/2025</t>
        </is>
      </c>
    </row>
    <row r="6282">
      <c r="A6282" t="inlineStr">
        <is>
          <t>Love Cabaret</t>
        </is>
      </c>
      <c r="B6282" t="inlineStr">
        <is>
          <t>2025-07-01</t>
        </is>
      </c>
      <c r="C6282" t="inlineStr">
        <is>
          <t>EBIT</t>
        </is>
      </c>
      <c r="D6282" s="488" t="n">
        <v>-87724.8</v>
      </c>
      <c r="E6282" t="inlineStr">
        <is>
          <t>7/2025</t>
        </is>
      </c>
    </row>
    <row r="6283">
      <c r="A6283" t="inlineStr">
        <is>
          <t>Love Cabaret</t>
        </is>
      </c>
      <c r="B6283" t="inlineStr">
        <is>
          <t>2025-07-01</t>
        </is>
      </c>
      <c r="C6283" t="inlineStr">
        <is>
          <t>(+/-) Receitas/Despesas Financeiras</t>
        </is>
      </c>
      <c r="D6283" s="488" t="n">
        <v>2938.69</v>
      </c>
      <c r="E6283" t="inlineStr">
        <is>
          <t>7/2025</t>
        </is>
      </c>
    </row>
    <row r="6284">
      <c r="A6284" t="inlineStr">
        <is>
          <t>Love Cabaret</t>
        </is>
      </c>
      <c r="B6284" t="inlineStr">
        <is>
          <t>2025-07-01</t>
        </is>
      </c>
      <c r="C6284" t="inlineStr">
        <is>
          <t>(+) Receitas de Patrocínio</t>
        </is>
      </c>
      <c r="D6284" s="488" t="n">
        <v>0</v>
      </c>
      <c r="E6284" t="inlineStr">
        <is>
          <t>7/2025</t>
        </is>
      </c>
    </row>
    <row r="6285">
      <c r="A6285" t="inlineStr">
        <is>
          <t>Love Cabaret</t>
        </is>
      </c>
      <c r="B6285" t="inlineStr">
        <is>
          <t>2025-07-01</t>
        </is>
      </c>
      <c r="C6285" t="inlineStr">
        <is>
          <t>(-) Despesas de Patrocínio</t>
        </is>
      </c>
      <c r="D6285" s="488" t="n">
        <v>0</v>
      </c>
      <c r="E6285" t="inlineStr">
        <is>
          <t>7/2025</t>
        </is>
      </c>
    </row>
    <row r="6286">
      <c r="A6286" t="inlineStr">
        <is>
          <t>Love Cabaret</t>
        </is>
      </c>
      <c r="B6286" t="inlineStr">
        <is>
          <t>2025-07-01</t>
        </is>
      </c>
      <c r="C6286" t="inlineStr">
        <is>
          <t>Resultado Antes do IR</t>
        </is>
      </c>
      <c r="D6286" s="488" t="n">
        <v>-84786.12</v>
      </c>
      <c r="E6286" t="inlineStr">
        <is>
          <t>7/2025</t>
        </is>
      </c>
    </row>
    <row r="6287">
      <c r="A6287" t="inlineStr">
        <is>
          <t>Love Cabaret</t>
        </is>
      </c>
      <c r="B6287" t="inlineStr">
        <is>
          <t>2025-07-01</t>
        </is>
      </c>
      <c r="C6287" t="inlineStr">
        <is>
          <t>(-) Impostos</t>
        </is>
      </c>
      <c r="D6287" s="488" t="n">
        <v>-10386.75</v>
      </c>
      <c r="E6287" t="inlineStr">
        <is>
          <t>7/2025</t>
        </is>
      </c>
    </row>
    <row r="6288">
      <c r="A6288" t="inlineStr">
        <is>
          <t>Love Cabaret</t>
        </is>
      </c>
      <c r="B6288" t="inlineStr">
        <is>
          <t>2025-07-01</t>
        </is>
      </c>
      <c r="C6288" t="inlineStr">
        <is>
          <t>SIMPLES</t>
        </is>
      </c>
      <c r="D6288" s="488" t="n">
        <v>0</v>
      </c>
      <c r="E6288" t="inlineStr">
        <is>
          <t>7/2025</t>
        </is>
      </c>
    </row>
    <row r="6289">
      <c r="A6289" t="inlineStr">
        <is>
          <t>Love Cabaret</t>
        </is>
      </c>
      <c r="B6289" t="inlineStr">
        <is>
          <t>2025-07-01</t>
        </is>
      </c>
      <c r="C6289" t="inlineStr">
        <is>
          <t>IRPJ</t>
        </is>
      </c>
      <c r="D6289" s="488" t="n">
        <v>-4911.34</v>
      </c>
      <c r="E6289" t="inlineStr">
        <is>
          <t>7/2025</t>
        </is>
      </c>
    </row>
    <row r="6290">
      <c r="A6290" t="inlineStr">
        <is>
          <t>Love Cabaret</t>
        </is>
      </c>
      <c r="B6290" t="inlineStr">
        <is>
          <t>2025-07-01</t>
        </is>
      </c>
      <c r="C6290" t="inlineStr">
        <is>
          <t>IRPJ 10%</t>
        </is>
      </c>
      <c r="D6290" s="488" t="n">
        <v>-1055.21</v>
      </c>
      <c r="E6290" t="inlineStr">
        <is>
          <t>7/2025</t>
        </is>
      </c>
    </row>
    <row r="6291">
      <c r="A6291" t="inlineStr">
        <is>
          <t>Love Cabaret</t>
        </is>
      </c>
      <c r="B6291" t="inlineStr">
        <is>
          <t>2025-07-01</t>
        </is>
      </c>
      <c r="C6291" t="inlineStr">
        <is>
          <t>CSLL</t>
        </is>
      </c>
      <c r="D6291" s="488" t="n">
        <v>-4420.2</v>
      </c>
      <c r="E6291" t="inlineStr">
        <is>
          <t>7/2025</t>
        </is>
      </c>
    </row>
    <row r="6292">
      <c r="A6292" t="inlineStr">
        <is>
          <t>Love Cabaret</t>
        </is>
      </c>
      <c r="B6292" t="inlineStr">
        <is>
          <t>2025-07-01</t>
        </is>
      </c>
      <c r="C6292" t="inlineStr">
        <is>
          <t>Resultado Líquido</t>
        </is>
      </c>
      <c r="D6292" s="488" t="n">
        <v>-95172.87</v>
      </c>
      <c r="E6292" t="inlineStr">
        <is>
          <t>7/2025</t>
        </is>
      </c>
    </row>
    <row r="6293">
      <c r="A6293" t="inlineStr">
        <is>
          <t>Love Cabaret</t>
        </is>
      </c>
      <c r="B6293" t="inlineStr">
        <is>
          <t>2025-07-01</t>
        </is>
      </c>
      <c r="C6293" t="inlineStr">
        <is>
          <t>% sobre Receita Bruta</t>
        </is>
      </c>
      <c r="D6293" s="488" t="n">
        <v>-0.23</v>
      </c>
      <c r="E6293" t="inlineStr">
        <is>
          <t>7/2025</t>
        </is>
      </c>
    </row>
    <row r="6294">
      <c r="A6294" t="inlineStr">
        <is>
          <t>Love Cabaret</t>
        </is>
      </c>
      <c r="B6294" t="inlineStr">
        <is>
          <t>2025-07-01</t>
        </is>
      </c>
      <c r="C6294" t="inlineStr">
        <is>
          <t>(-) CAPEX (Investimentos)</t>
        </is>
      </c>
      <c r="D6294" s="488" t="n">
        <v>0</v>
      </c>
      <c r="E6294" t="inlineStr">
        <is>
          <t>7/2025</t>
        </is>
      </c>
    </row>
    <row r="6295">
      <c r="A6295" t="inlineStr">
        <is>
          <t>Love Cabaret</t>
        </is>
      </c>
      <c r="B6295" t="inlineStr">
        <is>
          <t>2025-07-01</t>
        </is>
      </c>
      <c r="C6295" t="inlineStr">
        <is>
          <t>Investimento - Construção - Obra</t>
        </is>
      </c>
      <c r="D6295" s="488" t="n">
        <v>0</v>
      </c>
      <c r="E6295" t="inlineStr">
        <is>
          <t>7/2025</t>
        </is>
      </c>
    </row>
    <row r="6296">
      <c r="A6296" t="inlineStr">
        <is>
          <t>Love Cabaret</t>
        </is>
      </c>
      <c r="B6296" t="inlineStr">
        <is>
          <t>2025-07-01</t>
        </is>
      </c>
      <c r="C6296" t="inlineStr">
        <is>
          <t>Investimento - Equipamentos</t>
        </is>
      </c>
      <c r="D6296" s="488" t="n">
        <v>0</v>
      </c>
      <c r="E6296" t="inlineStr">
        <is>
          <t>7/2025</t>
        </is>
      </c>
    </row>
    <row r="6297">
      <c r="A6297" t="inlineStr">
        <is>
          <t>Love Cabaret</t>
        </is>
      </c>
      <c r="B6297" t="inlineStr">
        <is>
          <t>2025-07-01</t>
        </is>
      </c>
      <c r="C6297" t="inlineStr">
        <is>
          <t>Investimento - Utensílios</t>
        </is>
      </c>
      <c r="D6297" s="488" t="n">
        <v>0</v>
      </c>
      <c r="E6297" t="inlineStr">
        <is>
          <t>7/2025</t>
        </is>
      </c>
    </row>
    <row r="6298">
      <c r="A6298" t="inlineStr">
        <is>
          <t>Love Cabaret</t>
        </is>
      </c>
      <c r="B6298" t="inlineStr">
        <is>
          <t>2025-07-01</t>
        </is>
      </c>
      <c r="C6298" t="inlineStr">
        <is>
          <t>Investimento - Mobiliário e Decoração</t>
        </is>
      </c>
      <c r="D6298" s="488" t="n">
        <v>0</v>
      </c>
      <c r="E6298" t="inlineStr">
        <is>
          <t>7/2025</t>
        </is>
      </c>
    </row>
    <row r="6299">
      <c r="A6299" t="inlineStr">
        <is>
          <t>Love Cabaret</t>
        </is>
      </c>
      <c r="B6299" t="inlineStr">
        <is>
          <t>2025-07-01</t>
        </is>
      </c>
      <c r="C6299" t="inlineStr">
        <is>
          <t>Investimento - Projetos</t>
        </is>
      </c>
      <c r="D6299" s="488" t="n">
        <v>0</v>
      </c>
      <c r="E6299" t="inlineStr">
        <is>
          <t>7/2025</t>
        </is>
      </c>
    </row>
    <row r="6300">
      <c r="A6300" t="inlineStr">
        <is>
          <t>Love Cabaret</t>
        </is>
      </c>
      <c r="B6300" t="inlineStr">
        <is>
          <t>2025-07-01</t>
        </is>
      </c>
      <c r="C6300" t="inlineStr">
        <is>
          <t>Investimento - Paisagismo</t>
        </is>
      </c>
      <c r="D6300" s="488" t="n">
        <v>0</v>
      </c>
      <c r="E6300" t="inlineStr">
        <is>
          <t>7/2025</t>
        </is>
      </c>
    </row>
    <row r="6301">
      <c r="A6301" t="inlineStr">
        <is>
          <t>Love Cabaret</t>
        </is>
      </c>
      <c r="B6301" t="inlineStr">
        <is>
          <t>2025-07-01</t>
        </is>
      </c>
      <c r="C6301" t="inlineStr">
        <is>
          <t>Investimento - Sistemas Gerais - Implantação</t>
        </is>
      </c>
      <c r="D6301" s="488" t="n">
        <v>0</v>
      </c>
      <c r="E6301" t="inlineStr">
        <is>
          <t>7/2025</t>
        </is>
      </c>
    </row>
    <row r="6302">
      <c r="A6302" t="inlineStr">
        <is>
          <t>Love Cabaret</t>
        </is>
      </c>
      <c r="B6302" t="inlineStr">
        <is>
          <t>2025-07-01</t>
        </is>
      </c>
      <c r="C6302" t="inlineStr">
        <is>
          <t>Investimento - Marketing</t>
        </is>
      </c>
      <c r="D6302" s="488" t="n">
        <v>0</v>
      </c>
      <c r="E6302" t="inlineStr">
        <is>
          <t>7/2025</t>
        </is>
      </c>
    </row>
    <row r="6303">
      <c r="A6303" t="inlineStr">
        <is>
          <t>Love Cabaret</t>
        </is>
      </c>
      <c r="B6303" t="inlineStr">
        <is>
          <t>2025-07-01</t>
        </is>
      </c>
      <c r="C6303" t="inlineStr">
        <is>
          <t>Investimento - Uniformes</t>
        </is>
      </c>
      <c r="D6303" s="488" t="n">
        <v>0</v>
      </c>
      <c r="E6303" t="inlineStr">
        <is>
          <t>7/2025</t>
        </is>
      </c>
    </row>
    <row r="6304">
      <c r="A6304" t="inlineStr">
        <is>
          <t>Love Cabaret</t>
        </is>
      </c>
      <c r="B6304" t="inlineStr">
        <is>
          <t>2025-07-01</t>
        </is>
      </c>
      <c r="C6304" t="inlineStr">
        <is>
          <t>Investimento - Despesas pré-operacionais</t>
        </is>
      </c>
      <c r="D6304" s="488" t="n">
        <v>0</v>
      </c>
      <c r="E6304" t="inlineStr">
        <is>
          <t>7/2025</t>
        </is>
      </c>
    </row>
    <row r="6305">
      <c r="A6305" t="inlineStr">
        <is>
          <t>Love Cabaret</t>
        </is>
      </c>
      <c r="B6305" t="inlineStr">
        <is>
          <t>2025-07-01</t>
        </is>
      </c>
      <c r="C6305" t="inlineStr">
        <is>
          <t>Investimento - Taxa de Licença</t>
        </is>
      </c>
      <c r="D6305" s="488" t="n">
        <v>0</v>
      </c>
      <c r="E6305" t="inlineStr">
        <is>
          <t>7/2025</t>
        </is>
      </c>
    </row>
    <row r="6306">
      <c r="A6306" t="inlineStr">
        <is>
          <t>Love Cabaret</t>
        </is>
      </c>
      <c r="B6306" t="inlineStr">
        <is>
          <t>2025-07-01</t>
        </is>
      </c>
      <c r="C6306" t="inlineStr">
        <is>
          <t>Investimento - Outros luvas</t>
        </is>
      </c>
      <c r="D6306" s="488" t="n">
        <v>0</v>
      </c>
      <c r="E6306" t="inlineStr">
        <is>
          <t>7/2025</t>
        </is>
      </c>
    </row>
    <row r="6307">
      <c r="A6307" t="inlineStr">
        <is>
          <t>Love Cabaret</t>
        </is>
      </c>
      <c r="B6307" t="inlineStr">
        <is>
          <t>2025-07-01</t>
        </is>
      </c>
      <c r="C6307" t="inlineStr">
        <is>
          <t>Investimento - Ativos AMBEV</t>
        </is>
      </c>
      <c r="D6307" s="488" t="n">
        <v>0</v>
      </c>
      <c r="E6307" t="inlineStr">
        <is>
          <t>7/2025</t>
        </is>
      </c>
    </row>
    <row r="6308">
      <c r="A6308" t="inlineStr">
        <is>
          <t>Love Cabaret</t>
        </is>
      </c>
      <c r="B6308" t="inlineStr">
        <is>
          <t>2025-07-01</t>
        </is>
      </c>
      <c r="C6308" t="inlineStr">
        <is>
          <t>Investimento - Estrutura Chopp - Balcão</t>
        </is>
      </c>
      <c r="D6308" s="488" t="n">
        <v>0</v>
      </c>
      <c r="E6308" t="inlineStr">
        <is>
          <t>7/2025</t>
        </is>
      </c>
    </row>
    <row r="6309">
      <c r="A6309" t="inlineStr">
        <is>
          <t>Love Cabaret</t>
        </is>
      </c>
      <c r="B6309" t="inlineStr">
        <is>
          <t>2025-07-01</t>
        </is>
      </c>
      <c r="C6309" t="inlineStr">
        <is>
          <t>Investimento - Estrutura Chopp - Camara Refrigerada</t>
        </is>
      </c>
      <c r="D6309" s="488" t="n">
        <v>0</v>
      </c>
      <c r="E6309" t="inlineStr">
        <is>
          <t>7/2025</t>
        </is>
      </c>
    </row>
    <row r="6310">
      <c r="A6310" t="inlineStr">
        <is>
          <t>Love Cabaret</t>
        </is>
      </c>
      <c r="B6310" t="inlineStr">
        <is>
          <t>2025-07-01</t>
        </is>
      </c>
      <c r="C6310" t="inlineStr">
        <is>
          <t>Investimento - Estrutura Chopp - Chopeira</t>
        </is>
      </c>
      <c r="D6310" s="488" t="n">
        <v>0</v>
      </c>
      <c r="E6310" t="inlineStr">
        <is>
          <t>7/2025</t>
        </is>
      </c>
    </row>
    <row r="6311">
      <c r="A6311" t="inlineStr">
        <is>
          <t>Love Cabaret</t>
        </is>
      </c>
      <c r="B6311" t="inlineStr">
        <is>
          <t>2025-07-01</t>
        </is>
      </c>
      <c r="C6311" t="inlineStr">
        <is>
          <t>(+/-) Outras variações no fluxo de caixa</t>
        </is>
      </c>
      <c r="D6311" s="488" t="n">
        <v>-45562.23</v>
      </c>
      <c r="E6311" t="inlineStr">
        <is>
          <t>7/2025</t>
        </is>
      </c>
    </row>
    <row r="6312">
      <c r="A6312" t="inlineStr">
        <is>
          <t>Love Cabaret</t>
        </is>
      </c>
      <c r="B6312" t="inlineStr">
        <is>
          <t>2025-07-01</t>
        </is>
      </c>
      <c r="C6312" t="inlineStr">
        <is>
          <t>Remuneração Variável</t>
        </is>
      </c>
      <c r="D6312" s="488" t="n">
        <v>0</v>
      </c>
      <c r="E6312" t="inlineStr">
        <is>
          <t>7/2025</t>
        </is>
      </c>
    </row>
    <row r="6313">
      <c r="A6313" t="inlineStr">
        <is>
          <t>Love Cabaret</t>
        </is>
      </c>
      <c r="B6313" t="inlineStr">
        <is>
          <t>2025-07-01</t>
        </is>
      </c>
      <c r="C6313" t="inlineStr">
        <is>
          <t>Dividendos</t>
        </is>
      </c>
      <c r="D6313" s="488" t="n">
        <v>0</v>
      </c>
      <c r="E6313" t="inlineStr">
        <is>
          <t>7/2025</t>
        </is>
      </c>
    </row>
    <row r="6314">
      <c r="A6314" t="inlineStr">
        <is>
          <t>Love Cabaret</t>
        </is>
      </c>
      <c r="B6314" t="inlineStr">
        <is>
          <t>2025-07-01</t>
        </is>
      </c>
      <c r="C6314" t="inlineStr">
        <is>
          <t>Endividamento Geral</t>
        </is>
      </c>
      <c r="D6314" s="488" t="n">
        <v>-45562.23</v>
      </c>
      <c r="E6314" t="inlineStr">
        <is>
          <t>7/2025</t>
        </is>
      </c>
    </row>
    <row r="6315">
      <c r="A6315" t="inlineStr">
        <is>
          <t>Love Cabaret</t>
        </is>
      </c>
      <c r="B6315" t="inlineStr">
        <is>
          <t>2025-07-01</t>
        </is>
      </c>
      <c r="C6315" t="inlineStr">
        <is>
          <t>Processo Judicial</t>
        </is>
      </c>
      <c r="D6315" s="488" t="n">
        <v>0</v>
      </c>
      <c r="E6315" t="inlineStr">
        <is>
          <t>7/2025</t>
        </is>
      </c>
    </row>
    <row r="6316">
      <c r="A6316" t="inlineStr">
        <is>
          <t>Love Cabaret</t>
        </is>
      </c>
      <c r="B6316" t="inlineStr">
        <is>
          <t>2025-07-01</t>
        </is>
      </c>
      <c r="C6316" t="inlineStr">
        <is>
          <t>Processo Civil</t>
        </is>
      </c>
      <c r="D6316" s="488" t="n">
        <v>0</v>
      </c>
      <c r="E6316" t="inlineStr">
        <is>
          <t>7/2025</t>
        </is>
      </c>
    </row>
    <row r="6317">
      <c r="A6317" t="inlineStr">
        <is>
          <t>Love Cabaret</t>
        </is>
      </c>
      <c r="B6317" t="inlineStr">
        <is>
          <t>2025-07-01</t>
        </is>
      </c>
      <c r="C6317" t="inlineStr">
        <is>
          <t>Recurso Processual</t>
        </is>
      </c>
      <c r="D6317" s="488" t="n">
        <v>0</v>
      </c>
      <c r="E6317" t="inlineStr">
        <is>
          <t>7/2025</t>
        </is>
      </c>
    </row>
    <row r="6318">
      <c r="A6318" t="inlineStr">
        <is>
          <t>Love Cabaret</t>
        </is>
      </c>
      <c r="B6318" t="inlineStr">
        <is>
          <t>2025-07-01</t>
        </is>
      </c>
      <c r="C6318" t="inlineStr">
        <is>
          <t>Empréstimos Gerais</t>
        </is>
      </c>
      <c r="D6318" s="488" t="n">
        <v>0</v>
      </c>
      <c r="E6318" t="inlineStr">
        <is>
          <t>7/2025</t>
        </is>
      </c>
    </row>
    <row r="6319">
      <c r="A6319" t="inlineStr">
        <is>
          <t>Love Cabaret</t>
        </is>
      </c>
      <c r="B6319" t="inlineStr">
        <is>
          <t>2025-07-01</t>
        </is>
      </c>
      <c r="C6319" t="inlineStr">
        <is>
          <t>Total - Variações s/ Resultado Líquido</t>
        </is>
      </c>
      <c r="D6319" s="488" t="n">
        <v>-45562.23</v>
      </c>
      <c r="E6319" t="inlineStr">
        <is>
          <t>7/2025</t>
        </is>
      </c>
    </row>
    <row r="6320">
      <c r="A6320" t="inlineStr">
        <is>
          <t>Love Cabaret</t>
        </is>
      </c>
      <c r="B6320" t="inlineStr">
        <is>
          <t>2025-07-01</t>
        </is>
      </c>
      <c r="C6320" t="inlineStr">
        <is>
          <t>FCF</t>
        </is>
      </c>
      <c r="D6320" s="488" t="n">
        <v>-140735.1</v>
      </c>
      <c r="E6320" t="inlineStr">
        <is>
          <t>7/2025</t>
        </is>
      </c>
    </row>
    <row r="6321">
      <c r="A6321" t="inlineStr">
        <is>
          <t>Love Cabaret</t>
        </is>
      </c>
      <c r="B6321" t="inlineStr">
        <is>
          <t>2025-07-01</t>
        </is>
      </c>
      <c r="C6321" t="inlineStr">
        <is>
          <t>Saldo Operacional</t>
        </is>
      </c>
      <c r="D6321" s="488" t="n">
        <v>-140735.1</v>
      </c>
      <c r="E6321" t="inlineStr">
        <is>
          <t>7/2025</t>
        </is>
      </c>
    </row>
    <row r="6322">
      <c r="A6322" t="inlineStr">
        <is>
          <t>Love Cabaret</t>
        </is>
      </c>
      <c r="B6322" t="inlineStr">
        <is>
          <t>2025-08-01</t>
        </is>
      </c>
      <c r="C6322" t="inlineStr">
        <is>
          <t>FATURAMENTO BRUTO</t>
        </is>
      </c>
      <c r="D6322" s="488" t="n">
        <v>499394.14</v>
      </c>
      <c r="E6322" t="inlineStr">
        <is>
          <t>8/2025</t>
        </is>
      </c>
    </row>
    <row r="6323">
      <c r="A6323" t="inlineStr">
        <is>
          <t>Love Cabaret</t>
        </is>
      </c>
      <c r="B6323" t="inlineStr">
        <is>
          <t>2025-08-01</t>
        </is>
      </c>
      <c r="C6323" t="inlineStr">
        <is>
          <t>Alimentação</t>
        </is>
      </c>
      <c r="D6323" s="488" t="n">
        <v>70867</v>
      </c>
      <c r="E6323" t="inlineStr">
        <is>
          <t>8/2025</t>
        </is>
      </c>
    </row>
    <row r="6324">
      <c r="A6324" t="inlineStr">
        <is>
          <t>Love Cabaret</t>
        </is>
      </c>
      <c r="B6324" t="inlineStr">
        <is>
          <t>2025-08-01</t>
        </is>
      </c>
      <c r="C6324" t="inlineStr">
        <is>
          <t>Bebida</t>
        </is>
      </c>
      <c r="D6324" s="488" t="n">
        <v>213404</v>
      </c>
      <c r="E6324" t="inlineStr">
        <is>
          <t>8/2025</t>
        </is>
      </c>
    </row>
    <row r="6325">
      <c r="A6325" t="inlineStr">
        <is>
          <t>Love Cabaret</t>
        </is>
      </c>
      <c r="B6325" t="inlineStr">
        <is>
          <t>2025-08-01</t>
        </is>
      </c>
      <c r="C6325" t="inlineStr">
        <is>
          <t>Artístico (couvert/shows)</t>
        </is>
      </c>
      <c r="D6325" s="488" t="n">
        <v>126741.75</v>
      </c>
      <c r="E6325" t="inlineStr">
        <is>
          <t>8/2025</t>
        </is>
      </c>
    </row>
    <row r="6326">
      <c r="A6326" t="inlineStr">
        <is>
          <t>Love Cabaret</t>
        </is>
      </c>
      <c r="B6326" t="inlineStr">
        <is>
          <t>2025-08-01</t>
        </is>
      </c>
      <c r="C6326" t="inlineStr">
        <is>
          <t>Gifts</t>
        </is>
      </c>
      <c r="D6326" s="488" t="n">
        <v>329.9</v>
      </c>
      <c r="E6326" t="inlineStr">
        <is>
          <t>8/2025</t>
        </is>
      </c>
    </row>
    <row r="6327">
      <c r="A6327" t="inlineStr">
        <is>
          <t>Love Cabaret</t>
        </is>
      </c>
      <c r="B6327" t="inlineStr">
        <is>
          <t>2025-08-01</t>
        </is>
      </c>
      <c r="C6327" t="inlineStr">
        <is>
          <t>Serviço</t>
        </is>
      </c>
      <c r="D6327" s="488" t="n">
        <v>36870.21</v>
      </c>
      <c r="E6327" t="inlineStr">
        <is>
          <t>8/2025</t>
        </is>
      </c>
    </row>
    <row r="6328">
      <c r="A6328" t="inlineStr">
        <is>
          <t>Love Cabaret</t>
        </is>
      </c>
      <c r="B6328" t="inlineStr">
        <is>
          <t>2025-08-01</t>
        </is>
      </c>
      <c r="C6328" t="inlineStr">
        <is>
          <t>Eventos A&amp;B</t>
        </is>
      </c>
      <c r="D6328" s="488" t="n">
        <v>0</v>
      </c>
      <c r="E6328" t="inlineStr">
        <is>
          <t>8/2025</t>
        </is>
      </c>
    </row>
    <row r="6329">
      <c r="A6329" t="inlineStr">
        <is>
          <t>Love Cabaret</t>
        </is>
      </c>
      <c r="B6329" t="inlineStr">
        <is>
          <t>2025-08-01</t>
        </is>
      </c>
      <c r="C6329" t="inlineStr">
        <is>
          <t>Eventos Couvert</t>
        </is>
      </c>
      <c r="D6329" s="488" t="n">
        <v>0</v>
      </c>
      <c r="E6329" t="inlineStr">
        <is>
          <t>8/2025</t>
        </is>
      </c>
    </row>
    <row r="6330">
      <c r="A6330" t="inlineStr">
        <is>
          <t>Love Cabaret</t>
        </is>
      </c>
      <c r="B6330" t="inlineStr">
        <is>
          <t>2025-08-01</t>
        </is>
      </c>
      <c r="C6330" t="inlineStr">
        <is>
          <t>Eventos Locações</t>
        </is>
      </c>
      <c r="D6330" s="488" t="n">
        <v>16431.5</v>
      </c>
      <c r="E6330" t="inlineStr">
        <is>
          <t>8/2025</t>
        </is>
      </c>
    </row>
    <row r="6331">
      <c r="A6331" t="inlineStr">
        <is>
          <t>Love Cabaret</t>
        </is>
      </c>
      <c r="B6331" t="inlineStr">
        <is>
          <t>2025-08-01</t>
        </is>
      </c>
      <c r="C6331" t="inlineStr">
        <is>
          <t>Eventos Rebate Fornecedores</t>
        </is>
      </c>
      <c r="D6331" s="488" t="n">
        <v>0</v>
      </c>
      <c r="E6331" t="inlineStr">
        <is>
          <t>8/2025</t>
        </is>
      </c>
    </row>
    <row r="6332">
      <c r="A6332" t="inlineStr">
        <is>
          <t>Love Cabaret</t>
        </is>
      </c>
      <c r="B6332" t="inlineStr">
        <is>
          <t>2025-08-01</t>
        </is>
      </c>
      <c r="C6332" t="inlineStr">
        <is>
          <t>Delivery</t>
        </is>
      </c>
      <c r="D6332" s="488" t="n">
        <v>0</v>
      </c>
      <c r="E6332" t="inlineStr">
        <is>
          <t>8/2025</t>
        </is>
      </c>
    </row>
    <row r="6333">
      <c r="A6333" t="inlineStr">
        <is>
          <t>Love Cabaret</t>
        </is>
      </c>
      <c r="B6333" t="inlineStr">
        <is>
          <t>2025-08-01</t>
        </is>
      </c>
      <c r="C6333" t="inlineStr">
        <is>
          <t>Outras Receitas</t>
        </is>
      </c>
      <c r="D6333" s="488" t="n">
        <v>34749.78</v>
      </c>
      <c r="E6333" t="inlineStr">
        <is>
          <t>8/2025</t>
        </is>
      </c>
    </row>
    <row r="6334">
      <c r="A6334" t="inlineStr">
        <is>
          <t>Love Cabaret</t>
        </is>
      </c>
      <c r="B6334" t="inlineStr">
        <is>
          <t>2025-08-01</t>
        </is>
      </c>
      <c r="C6334" t="inlineStr">
        <is>
          <t>(-) Desconto sobre Venda</t>
        </is>
      </c>
      <c r="D6334" s="488" t="n">
        <v>-16457.21</v>
      </c>
      <c r="E6334" t="inlineStr">
        <is>
          <t>8/2025</t>
        </is>
      </c>
    </row>
    <row r="6335">
      <c r="A6335" t="inlineStr">
        <is>
          <t>Love Cabaret</t>
        </is>
      </c>
      <c r="B6335" t="inlineStr">
        <is>
          <t>2025-08-01</t>
        </is>
      </c>
      <c r="C6335" t="inlineStr">
        <is>
          <t>Descontos - Operação</t>
        </is>
      </c>
      <c r="D6335" s="488" t="n">
        <v>-12281.47</v>
      </c>
      <c r="E6335" t="inlineStr">
        <is>
          <t>8/2025</t>
        </is>
      </c>
    </row>
    <row r="6336">
      <c r="A6336" t="inlineStr">
        <is>
          <t>Love Cabaret</t>
        </is>
      </c>
      <c r="B6336" t="inlineStr">
        <is>
          <t>2025-08-01</t>
        </is>
      </c>
      <c r="C6336" t="inlineStr">
        <is>
          <t>Desconto - Alimentação Escritório</t>
        </is>
      </c>
      <c r="D6336" s="488" t="n">
        <v>-4175.73</v>
      </c>
      <c r="E6336" t="inlineStr">
        <is>
          <t>8/2025</t>
        </is>
      </c>
    </row>
    <row r="6337">
      <c r="A6337" t="inlineStr">
        <is>
          <t>Love Cabaret</t>
        </is>
      </c>
      <c r="B6337" t="inlineStr">
        <is>
          <t>2025-08-01</t>
        </is>
      </c>
      <c r="C6337" t="inlineStr">
        <is>
          <t>Descontos - Marketing</t>
        </is>
      </c>
      <c r="D6337" s="488" t="n">
        <v>0</v>
      </c>
      <c r="E6337" t="inlineStr">
        <is>
          <t>8/2025</t>
        </is>
      </c>
    </row>
    <row r="6338">
      <c r="A6338" t="inlineStr">
        <is>
          <t>Love Cabaret</t>
        </is>
      </c>
      <c r="B6338" t="inlineStr">
        <is>
          <t>2025-08-01</t>
        </is>
      </c>
      <c r="C6338" t="inlineStr">
        <is>
          <t>% sobre Receita Bruta</t>
        </is>
      </c>
      <c r="D6338" s="488" t="n">
        <v>-0.03</v>
      </c>
      <c r="E6338" t="inlineStr">
        <is>
          <t>8/2025</t>
        </is>
      </c>
    </row>
    <row r="6339">
      <c r="A6339" t="inlineStr">
        <is>
          <t>Love Cabaret</t>
        </is>
      </c>
      <c r="B6339" t="inlineStr">
        <is>
          <t>2025-08-01</t>
        </is>
      </c>
      <c r="C6339" t="inlineStr">
        <is>
          <t>(-) Impostos sobre Venda</t>
        </is>
      </c>
      <c r="D6339" s="488" t="n">
        <v>-30023.86</v>
      </c>
      <c r="E6339" t="inlineStr">
        <is>
          <t>8/2025</t>
        </is>
      </c>
    </row>
    <row r="6340">
      <c r="A6340" t="inlineStr">
        <is>
          <t>Love Cabaret</t>
        </is>
      </c>
      <c r="B6340" t="inlineStr">
        <is>
          <t>2025-08-01</t>
        </is>
      </c>
      <c r="C6340" t="inlineStr">
        <is>
          <t>PIS / COFINS</t>
        </is>
      </c>
      <c r="D6340" s="488" t="n">
        <v>-17627.2</v>
      </c>
      <c r="E6340" t="inlineStr">
        <is>
          <t>8/2025</t>
        </is>
      </c>
    </row>
    <row r="6341">
      <c r="A6341" t="inlineStr">
        <is>
          <t>Love Cabaret</t>
        </is>
      </c>
      <c r="B6341" t="inlineStr">
        <is>
          <t>2025-08-01</t>
        </is>
      </c>
      <c r="C6341" t="inlineStr">
        <is>
          <t>ICMS</t>
        </is>
      </c>
      <c r="D6341" s="488" t="n">
        <v>-11575.09</v>
      </c>
      <c r="E6341" t="inlineStr">
        <is>
          <t>8/2025</t>
        </is>
      </c>
    </row>
    <row r="6342">
      <c r="A6342" t="inlineStr">
        <is>
          <t>Love Cabaret</t>
        </is>
      </c>
      <c r="B6342" t="inlineStr">
        <is>
          <t>2025-08-01</t>
        </is>
      </c>
      <c r="C6342" t="inlineStr">
        <is>
          <t>ISS</t>
        </is>
      </c>
      <c r="D6342" s="488" t="n">
        <v>-821.58</v>
      </c>
      <c r="E6342" t="inlineStr">
        <is>
          <t>8/2025</t>
        </is>
      </c>
    </row>
    <row r="6343">
      <c r="A6343" t="inlineStr">
        <is>
          <t>Love Cabaret</t>
        </is>
      </c>
      <c r="B6343" t="inlineStr">
        <is>
          <t>2025-08-01</t>
        </is>
      </c>
      <c r="C6343" t="inlineStr">
        <is>
          <t>RECEITA LÍQUIDA</t>
        </is>
      </c>
      <c r="D6343" s="488" t="n">
        <v>452913.07</v>
      </c>
      <c r="E6343" t="inlineStr">
        <is>
          <t>8/2025</t>
        </is>
      </c>
    </row>
    <row r="6344">
      <c r="A6344" t="inlineStr">
        <is>
          <t>Love Cabaret</t>
        </is>
      </c>
      <c r="B6344" t="inlineStr">
        <is>
          <t>2025-08-01</t>
        </is>
      </c>
      <c r="C6344" t="inlineStr">
        <is>
          <t>(-) Custo Mercadoria Vendida</t>
        </is>
      </c>
      <c r="D6344" s="488" t="n">
        <v>-65709.75</v>
      </c>
      <c r="E6344" t="inlineStr">
        <is>
          <t>8/2025</t>
        </is>
      </c>
    </row>
    <row r="6345">
      <c r="A6345" t="inlineStr">
        <is>
          <t>Love Cabaret</t>
        </is>
      </c>
      <c r="B6345" t="inlineStr">
        <is>
          <t>2025-08-01</t>
        </is>
      </c>
      <c r="C6345" t="inlineStr">
        <is>
          <t>Alimentação D</t>
        </is>
      </c>
      <c r="D6345" s="488" t="n">
        <v>-23655.22</v>
      </c>
      <c r="E6345" t="inlineStr">
        <is>
          <t>8/2025</t>
        </is>
      </c>
    </row>
    <row r="6346">
      <c r="A6346" t="inlineStr">
        <is>
          <t>Love Cabaret</t>
        </is>
      </c>
      <c r="B6346" t="inlineStr">
        <is>
          <t>2025-08-01</t>
        </is>
      </c>
      <c r="C6346" t="inlineStr">
        <is>
          <t>Bebida D</t>
        </is>
      </c>
      <c r="D6346" s="488" t="n">
        <v>-42054.53</v>
      </c>
      <c r="E6346" t="inlineStr">
        <is>
          <t>8/2025</t>
        </is>
      </c>
    </row>
    <row r="6347">
      <c r="A6347" t="inlineStr">
        <is>
          <t>Love Cabaret</t>
        </is>
      </c>
      <c r="B6347" t="inlineStr">
        <is>
          <t>2025-08-01</t>
        </is>
      </c>
      <c r="C6347" t="inlineStr">
        <is>
          <t>Embalagens</t>
        </is>
      </c>
      <c r="D6347" s="488" t="n">
        <v>0</v>
      </c>
      <c r="E6347" t="inlineStr">
        <is>
          <t>8/2025</t>
        </is>
      </c>
    </row>
    <row r="6348">
      <c r="A6348" t="inlineStr">
        <is>
          <t>Love Cabaret</t>
        </is>
      </c>
      <c r="B6348" t="inlineStr">
        <is>
          <t>2025-08-01</t>
        </is>
      </c>
      <c r="C6348" t="inlineStr">
        <is>
          <t>Eventos A&amp;B</t>
        </is>
      </c>
      <c r="D6348" s="488" t="n">
        <v>0</v>
      </c>
      <c r="E6348" t="inlineStr">
        <is>
          <t>8/2025</t>
        </is>
      </c>
    </row>
    <row r="6349">
      <c r="A6349" t="inlineStr">
        <is>
          <t>Love Cabaret</t>
        </is>
      </c>
      <c r="B6349" t="inlineStr">
        <is>
          <t>2025-08-01</t>
        </is>
      </c>
      <c r="C6349" t="inlineStr">
        <is>
          <t>% sobre Receita Bruta de A&amp;B</t>
        </is>
      </c>
      <c r="D6349" s="488" t="n">
        <v>-0.23</v>
      </c>
      <c r="E6349" t="inlineStr">
        <is>
          <t>8/2025</t>
        </is>
      </c>
    </row>
    <row r="6350">
      <c r="A6350" t="inlineStr">
        <is>
          <t>Love Cabaret</t>
        </is>
      </c>
      <c r="B6350" t="inlineStr">
        <is>
          <t>2025-08-01</t>
        </is>
      </c>
      <c r="C6350" t="inlineStr">
        <is>
          <t>% sobre Receita Líquida</t>
        </is>
      </c>
      <c r="D6350" s="488" t="n">
        <v>-0.15</v>
      </c>
      <c r="E6350" t="inlineStr">
        <is>
          <t>8/2025</t>
        </is>
      </c>
    </row>
    <row r="6351">
      <c r="A6351" t="inlineStr">
        <is>
          <t>Love Cabaret</t>
        </is>
      </c>
      <c r="B6351" t="inlineStr">
        <is>
          <t>2025-08-01</t>
        </is>
      </c>
      <c r="C6351" t="inlineStr">
        <is>
          <t>(-) Custos Artístico Geral</t>
        </is>
      </c>
      <c r="D6351" s="488" t="n">
        <v>-98086</v>
      </c>
      <c r="E6351" t="inlineStr">
        <is>
          <t>8/2025</t>
        </is>
      </c>
    </row>
    <row r="6352">
      <c r="A6352" t="inlineStr">
        <is>
          <t>Love Cabaret</t>
        </is>
      </c>
      <c r="B6352" t="inlineStr">
        <is>
          <t>2025-08-01</t>
        </is>
      </c>
      <c r="C6352" t="inlineStr">
        <is>
          <t>Custos Artístico</t>
        </is>
      </c>
      <c r="D6352" s="488" t="n">
        <v>-62166</v>
      </c>
      <c r="E6352" t="inlineStr">
        <is>
          <t>8/2025</t>
        </is>
      </c>
    </row>
    <row r="6353">
      <c r="A6353" t="inlineStr">
        <is>
          <t>Love Cabaret</t>
        </is>
      </c>
      <c r="B6353" t="inlineStr">
        <is>
          <t>2025-08-01</t>
        </is>
      </c>
      <c r="C6353" t="inlineStr">
        <is>
          <t>Cachê de Músicos e Artistas</t>
        </is>
      </c>
      <c r="D6353" s="488" t="n">
        <v>-57395</v>
      </c>
      <c r="E6353" t="inlineStr">
        <is>
          <t>8/2025</t>
        </is>
      </c>
    </row>
    <row r="6354">
      <c r="A6354" t="inlineStr">
        <is>
          <t>Love Cabaret</t>
        </is>
      </c>
      <c r="B6354" t="inlineStr">
        <is>
          <t>2025-08-01</t>
        </is>
      </c>
      <c r="C6354" t="inlineStr">
        <is>
          <t>Alimentação e Transporte</t>
        </is>
      </c>
      <c r="D6354" s="488" t="n">
        <v>-2468.5</v>
      </c>
      <c r="E6354" t="inlineStr">
        <is>
          <t>8/2025</t>
        </is>
      </c>
    </row>
    <row r="6355">
      <c r="A6355" t="inlineStr">
        <is>
          <t>Love Cabaret</t>
        </is>
      </c>
      <c r="B6355" t="inlineStr">
        <is>
          <t>2025-08-01</t>
        </is>
      </c>
      <c r="C6355" t="inlineStr">
        <is>
          <t>Viagens e Estadias</t>
        </is>
      </c>
      <c r="D6355" s="488" t="n">
        <v>0</v>
      </c>
      <c r="E6355" t="inlineStr">
        <is>
          <t>8/2025</t>
        </is>
      </c>
    </row>
    <row r="6356">
      <c r="A6356" t="inlineStr">
        <is>
          <t>Love Cabaret</t>
        </is>
      </c>
      <c r="B6356" t="inlineStr">
        <is>
          <t>2025-08-01</t>
        </is>
      </c>
      <c r="C6356" t="inlineStr">
        <is>
          <t>Taxas e Licenças - Artístico</t>
        </is>
      </c>
      <c r="D6356" s="488" t="n">
        <v>-802.5</v>
      </c>
      <c r="E6356" t="inlineStr">
        <is>
          <t>8/2025</t>
        </is>
      </c>
    </row>
    <row r="6357">
      <c r="A6357" t="inlineStr">
        <is>
          <t>Love Cabaret</t>
        </is>
      </c>
      <c r="B6357" t="inlineStr">
        <is>
          <t>2025-08-01</t>
        </is>
      </c>
      <c r="C6357" t="inlineStr">
        <is>
          <t>MDO Terceirizada - Artístico</t>
        </is>
      </c>
      <c r="D6357" s="488" t="n">
        <v>-1500</v>
      </c>
      <c r="E6357" t="inlineStr">
        <is>
          <t>8/2025</t>
        </is>
      </c>
    </row>
    <row r="6358">
      <c r="A6358" t="inlineStr">
        <is>
          <t>Love Cabaret</t>
        </is>
      </c>
      <c r="B6358" t="inlineStr">
        <is>
          <t>2025-08-01</t>
        </is>
      </c>
      <c r="C6358" t="inlineStr">
        <is>
          <t>Custos Ténico de Som</t>
        </is>
      </c>
      <c r="D6358" s="488" t="n">
        <v>-35920</v>
      </c>
      <c r="E6358" t="inlineStr">
        <is>
          <t>8/2025</t>
        </is>
      </c>
    </row>
    <row r="6359">
      <c r="A6359" t="inlineStr">
        <is>
          <t>Love Cabaret</t>
        </is>
      </c>
      <c r="B6359" t="inlineStr">
        <is>
          <t>2025-08-01</t>
        </is>
      </c>
      <c r="C6359" t="inlineStr">
        <is>
          <t>Técnico de Som / Luz</t>
        </is>
      </c>
      <c r="D6359" s="488" t="n">
        <v>-25020</v>
      </c>
      <c r="E6359" t="inlineStr">
        <is>
          <t>8/2025</t>
        </is>
      </c>
    </row>
    <row r="6360">
      <c r="A6360" t="inlineStr">
        <is>
          <t>Love Cabaret</t>
        </is>
      </c>
      <c r="B6360" t="inlineStr">
        <is>
          <t>2025-08-01</t>
        </is>
      </c>
      <c r="C6360" t="inlineStr">
        <is>
          <t>Locação de Equipamentos Fixo</t>
        </is>
      </c>
      <c r="D6360" s="488" t="n">
        <v>-10900</v>
      </c>
      <c r="E6360" t="inlineStr">
        <is>
          <t>8/2025</t>
        </is>
      </c>
    </row>
    <row r="6361">
      <c r="A6361" t="inlineStr">
        <is>
          <t>Love Cabaret</t>
        </is>
      </c>
      <c r="B6361" t="inlineStr">
        <is>
          <t>2025-08-01</t>
        </is>
      </c>
      <c r="C6361" t="inlineStr">
        <is>
          <t>Locação de Equipamentos Variável</t>
        </is>
      </c>
      <c r="D6361" s="488" t="n">
        <v>0</v>
      </c>
      <c r="E6361" t="inlineStr">
        <is>
          <t>8/2025</t>
        </is>
      </c>
    </row>
    <row r="6362">
      <c r="A6362" t="inlineStr">
        <is>
          <t>Love Cabaret</t>
        </is>
      </c>
      <c r="B6362" t="inlineStr">
        <is>
          <t>2025-08-01</t>
        </is>
      </c>
      <c r="C6362" t="inlineStr">
        <is>
          <t>% sobre Receita Artístico</t>
        </is>
      </c>
      <c r="D6362" s="488" t="n">
        <v>-0.77</v>
      </c>
      <c r="E6362" t="inlineStr">
        <is>
          <t>8/2025</t>
        </is>
      </c>
    </row>
    <row r="6363">
      <c r="A6363" t="inlineStr">
        <is>
          <t>Love Cabaret</t>
        </is>
      </c>
      <c r="B6363" t="inlineStr">
        <is>
          <t>2025-08-01</t>
        </is>
      </c>
      <c r="C6363" t="inlineStr">
        <is>
          <t>% sobre Receita Bruta</t>
        </is>
      </c>
      <c r="D6363" s="488" t="n">
        <v>-0.2</v>
      </c>
      <c r="E6363" t="inlineStr">
        <is>
          <t>8/2025</t>
        </is>
      </c>
    </row>
    <row r="6364">
      <c r="A6364" t="inlineStr">
        <is>
          <t>Love Cabaret</t>
        </is>
      </c>
      <c r="B6364" t="inlineStr">
        <is>
          <t>2025-08-01</t>
        </is>
      </c>
      <c r="C6364" t="inlineStr">
        <is>
          <t>(-) Custos Eventos</t>
        </is>
      </c>
      <c r="D6364" s="488" t="n">
        <v>-1787.92</v>
      </c>
      <c r="E6364" t="inlineStr">
        <is>
          <t>8/2025</t>
        </is>
      </c>
    </row>
    <row r="6365">
      <c r="A6365" t="inlineStr">
        <is>
          <t>Love Cabaret</t>
        </is>
      </c>
      <c r="B6365" t="inlineStr">
        <is>
          <t>2025-08-01</t>
        </is>
      </c>
      <c r="C6365" t="inlineStr">
        <is>
          <t>MDO</t>
        </is>
      </c>
      <c r="D6365" s="488" t="n">
        <v>-1787.92</v>
      </c>
      <c r="E6365" t="inlineStr">
        <is>
          <t>8/2025</t>
        </is>
      </c>
    </row>
    <row r="6366">
      <c r="A6366" t="inlineStr">
        <is>
          <t>Love Cabaret</t>
        </is>
      </c>
      <c r="B6366" t="inlineStr">
        <is>
          <t>2025-08-01</t>
        </is>
      </c>
      <c r="C6366" t="inlineStr">
        <is>
          <t>MDO Terceirizada - Eventos</t>
        </is>
      </c>
      <c r="D6366" s="488" t="n">
        <v>-1600</v>
      </c>
      <c r="E6366" t="inlineStr">
        <is>
          <t>8/2025</t>
        </is>
      </c>
    </row>
    <row r="6367">
      <c r="A6367" t="inlineStr">
        <is>
          <t>Love Cabaret</t>
        </is>
      </c>
      <c r="B6367" t="inlineStr">
        <is>
          <t>2025-08-01</t>
        </is>
      </c>
      <c r="C6367" t="inlineStr">
        <is>
          <t>Comissões de Vendas - Eventos</t>
        </is>
      </c>
      <c r="D6367" s="488" t="n">
        <v>-187.92</v>
      </c>
      <c r="E6367" t="inlineStr">
        <is>
          <t>8/2025</t>
        </is>
      </c>
    </row>
    <row r="6368">
      <c r="A6368" t="inlineStr">
        <is>
          <t>Love Cabaret</t>
        </is>
      </c>
      <c r="B6368" t="inlineStr">
        <is>
          <t>2025-08-01</t>
        </is>
      </c>
      <c r="C6368" t="inlineStr">
        <is>
          <t>Serviços de Terceiros - Eventos</t>
        </is>
      </c>
      <c r="D6368" s="488" t="n">
        <v>0</v>
      </c>
      <c r="E6368" t="inlineStr">
        <is>
          <t>8/2025</t>
        </is>
      </c>
    </row>
    <row r="6369">
      <c r="A6369" t="inlineStr">
        <is>
          <t>Love Cabaret</t>
        </is>
      </c>
      <c r="B6369" t="inlineStr">
        <is>
          <t>2025-08-01</t>
        </is>
      </c>
      <c r="C6369" t="inlineStr">
        <is>
          <t>Serviços Terceirizados - Eventos</t>
        </is>
      </c>
      <c r="D6369" s="488" t="n">
        <v>0</v>
      </c>
      <c r="E6369" t="inlineStr">
        <is>
          <t>8/2025</t>
        </is>
      </c>
    </row>
    <row r="6370">
      <c r="A6370" t="inlineStr">
        <is>
          <t>Love Cabaret</t>
        </is>
      </c>
      <c r="B6370" t="inlineStr">
        <is>
          <t>2025-08-01</t>
        </is>
      </c>
      <c r="C6370" t="inlineStr">
        <is>
          <t>Serviço de Segurança - Eventos</t>
        </is>
      </c>
      <c r="D6370" s="488" t="n">
        <v>0</v>
      </c>
      <c r="E6370" t="inlineStr">
        <is>
          <t>8/2025</t>
        </is>
      </c>
    </row>
    <row r="6371">
      <c r="A6371" t="inlineStr">
        <is>
          <t>Love Cabaret</t>
        </is>
      </c>
      <c r="B6371" t="inlineStr">
        <is>
          <t>2025-08-01</t>
        </is>
      </c>
      <c r="C6371" t="inlineStr">
        <is>
          <t>Artistas e Palestrantes - Eventos</t>
        </is>
      </c>
      <c r="D6371" s="488" t="n">
        <v>0</v>
      </c>
      <c r="E6371" t="inlineStr">
        <is>
          <t>8/2025</t>
        </is>
      </c>
    </row>
    <row r="6372">
      <c r="A6372" t="inlineStr">
        <is>
          <t>Love Cabaret</t>
        </is>
      </c>
      <c r="B6372" t="inlineStr">
        <is>
          <t>2025-08-01</t>
        </is>
      </c>
      <c r="C6372" t="inlineStr">
        <is>
          <t>Decoração - Eventos</t>
        </is>
      </c>
      <c r="D6372" s="488" t="n">
        <v>0</v>
      </c>
      <c r="E6372" t="inlineStr">
        <is>
          <t>8/2025</t>
        </is>
      </c>
    </row>
    <row r="6373">
      <c r="A6373" t="inlineStr">
        <is>
          <t>Love Cabaret</t>
        </is>
      </c>
      <c r="B6373" t="inlineStr">
        <is>
          <t>2025-08-01</t>
        </is>
      </c>
      <c r="C6373" t="inlineStr">
        <is>
          <t>Material de Consumo</t>
        </is>
      </c>
      <c r="D6373" s="488" t="n">
        <v>0</v>
      </c>
      <c r="E6373" t="inlineStr">
        <is>
          <t>8/2025</t>
        </is>
      </c>
    </row>
    <row r="6374">
      <c r="A6374" t="inlineStr">
        <is>
          <t>Love Cabaret</t>
        </is>
      </c>
      <c r="B6374" t="inlineStr">
        <is>
          <t>2025-08-01</t>
        </is>
      </c>
      <c r="C6374" t="inlineStr">
        <is>
          <t>Material Descartável - Eventos</t>
        </is>
      </c>
      <c r="D6374" s="488" t="n">
        <v>0</v>
      </c>
      <c r="E6374" t="inlineStr">
        <is>
          <t>8/2025</t>
        </is>
      </c>
    </row>
    <row r="6375">
      <c r="A6375" t="inlineStr">
        <is>
          <t>Love Cabaret</t>
        </is>
      </c>
      <c r="B6375" t="inlineStr">
        <is>
          <t>2025-08-01</t>
        </is>
      </c>
      <c r="C6375" t="inlineStr">
        <is>
          <t>Brindes e Confraternizações - Eventos</t>
        </is>
      </c>
      <c r="D6375" s="488" t="n">
        <v>0</v>
      </c>
      <c r="E6375" t="inlineStr">
        <is>
          <t>8/2025</t>
        </is>
      </c>
    </row>
    <row r="6376">
      <c r="A6376" t="inlineStr">
        <is>
          <t>Love Cabaret</t>
        </is>
      </c>
      <c r="B6376" t="inlineStr">
        <is>
          <t>2025-08-01</t>
        </is>
      </c>
      <c r="C6376" t="inlineStr">
        <is>
          <t>Material de Escritório - Eventos</t>
        </is>
      </c>
      <c r="D6376" s="488" t="n">
        <v>0</v>
      </c>
      <c r="E6376" t="inlineStr">
        <is>
          <t>8/2025</t>
        </is>
      </c>
    </row>
    <row r="6377">
      <c r="A6377" t="inlineStr">
        <is>
          <t>Love Cabaret</t>
        </is>
      </c>
      <c r="B6377" t="inlineStr">
        <is>
          <t>2025-08-01</t>
        </is>
      </c>
      <c r="C6377" t="inlineStr">
        <is>
          <t>Material de Manutenção - Eventos</t>
        </is>
      </c>
      <c r="D6377" s="488" t="n">
        <v>0</v>
      </c>
      <c r="E6377" t="inlineStr">
        <is>
          <t>8/2025</t>
        </is>
      </c>
    </row>
    <row r="6378">
      <c r="A6378" t="inlineStr">
        <is>
          <t>Love Cabaret</t>
        </is>
      </c>
      <c r="B6378" t="inlineStr">
        <is>
          <t>2025-08-01</t>
        </is>
      </c>
      <c r="C6378" t="inlineStr">
        <is>
          <t>Manutenção Geral</t>
        </is>
      </c>
      <c r="D6378" s="488" t="n">
        <v>0</v>
      </c>
      <c r="E6378" t="inlineStr">
        <is>
          <t>8/2025</t>
        </is>
      </c>
    </row>
    <row r="6379">
      <c r="A6379" t="inlineStr">
        <is>
          <t>Love Cabaret</t>
        </is>
      </c>
      <c r="B6379" t="inlineStr">
        <is>
          <t>2025-08-01</t>
        </is>
      </c>
      <c r="C6379" t="inlineStr">
        <is>
          <t>Serviço de Manutenção - Estrutura - Eventos</t>
        </is>
      </c>
      <c r="D6379" s="488" t="n">
        <v>0</v>
      </c>
      <c r="E6379" t="inlineStr">
        <is>
          <t>8/2025</t>
        </is>
      </c>
    </row>
    <row r="6380">
      <c r="A6380" t="inlineStr">
        <is>
          <t>Love Cabaret</t>
        </is>
      </c>
      <c r="B6380" t="inlineStr">
        <is>
          <t>2025-08-01</t>
        </is>
      </c>
      <c r="C6380" t="inlineStr">
        <is>
          <t>Serviço de Manutenção - Equipamentos - Eventos</t>
        </is>
      </c>
      <c r="D6380" s="488" t="n">
        <v>0</v>
      </c>
      <c r="E6380" t="inlineStr">
        <is>
          <t>8/2025</t>
        </is>
      </c>
    </row>
    <row r="6381">
      <c r="A6381" t="inlineStr">
        <is>
          <t>Love Cabaret</t>
        </is>
      </c>
      <c r="B6381" t="inlineStr">
        <is>
          <t>2025-08-01</t>
        </is>
      </c>
      <c r="C6381" t="inlineStr">
        <is>
          <t>Transportes</t>
        </is>
      </c>
      <c r="D6381" s="488" t="n">
        <v>0</v>
      </c>
      <c r="E6381" t="inlineStr">
        <is>
          <t>8/2025</t>
        </is>
      </c>
    </row>
    <row r="6382">
      <c r="A6382" t="inlineStr">
        <is>
          <t>Love Cabaret</t>
        </is>
      </c>
      <c r="B6382" t="inlineStr">
        <is>
          <t>2025-08-01</t>
        </is>
      </c>
      <c r="C6382" t="inlineStr">
        <is>
          <t>Viagens e Estadias - Eventos</t>
        </is>
      </c>
      <c r="D6382" s="488" t="n">
        <v>0</v>
      </c>
      <c r="E6382" t="inlineStr">
        <is>
          <t>8/2025</t>
        </is>
      </c>
    </row>
    <row r="6383">
      <c r="A6383" t="inlineStr">
        <is>
          <t>Love Cabaret</t>
        </is>
      </c>
      <c r="B6383" t="inlineStr">
        <is>
          <t>2025-08-01</t>
        </is>
      </c>
      <c r="C6383" t="inlineStr">
        <is>
          <t>Transporte Equipe - Eventos</t>
        </is>
      </c>
      <c r="D6383" s="488" t="n">
        <v>0</v>
      </c>
      <c r="E6383" t="inlineStr">
        <is>
          <t>8/2025</t>
        </is>
      </c>
    </row>
    <row r="6384">
      <c r="A6384" t="inlineStr">
        <is>
          <t>Love Cabaret</t>
        </is>
      </c>
      <c r="B6384" t="inlineStr">
        <is>
          <t>2025-08-01</t>
        </is>
      </c>
      <c r="C6384" t="inlineStr">
        <is>
          <t>Fretes e Carretos - Eventos</t>
        </is>
      </c>
      <c r="D6384" s="488" t="n">
        <v>0</v>
      </c>
      <c r="E6384" t="inlineStr">
        <is>
          <t>8/2025</t>
        </is>
      </c>
    </row>
    <row r="6385">
      <c r="A6385" t="inlineStr">
        <is>
          <t>Love Cabaret</t>
        </is>
      </c>
      <c r="B6385" t="inlineStr">
        <is>
          <t>2025-08-01</t>
        </is>
      </c>
      <c r="C6385" t="inlineStr">
        <is>
          <t>Locações</t>
        </is>
      </c>
      <c r="D6385" s="488" t="n">
        <v>0</v>
      </c>
      <c r="E6385" t="inlineStr">
        <is>
          <t>8/2025</t>
        </is>
      </c>
    </row>
    <row r="6386">
      <c r="A6386" t="inlineStr">
        <is>
          <t>Love Cabaret</t>
        </is>
      </c>
      <c r="B6386" t="inlineStr">
        <is>
          <t>2025-08-01</t>
        </is>
      </c>
      <c r="C6386" t="inlineStr">
        <is>
          <t>Locação de Utensílios - Eventos</t>
        </is>
      </c>
      <c r="D6386" s="488" t="n">
        <v>0</v>
      </c>
      <c r="E6386" t="inlineStr">
        <is>
          <t>8/2025</t>
        </is>
      </c>
    </row>
    <row r="6387">
      <c r="A6387" t="inlineStr">
        <is>
          <t>Love Cabaret</t>
        </is>
      </c>
      <c r="B6387" t="inlineStr">
        <is>
          <t>2025-08-01</t>
        </is>
      </c>
      <c r="C6387" t="inlineStr">
        <is>
          <t>Locação de Equipamentos - Eventos</t>
        </is>
      </c>
      <c r="D6387" s="488" t="n">
        <v>0</v>
      </c>
      <c r="E6387" t="inlineStr">
        <is>
          <t>8/2025</t>
        </is>
      </c>
    </row>
    <row r="6388">
      <c r="A6388" t="inlineStr">
        <is>
          <t>Love Cabaret</t>
        </is>
      </c>
      <c r="B6388" t="inlineStr">
        <is>
          <t>2025-08-01</t>
        </is>
      </c>
      <c r="C6388" t="inlineStr">
        <is>
          <t>Locação de Mobiliário - Eventos</t>
        </is>
      </c>
      <c r="D6388" s="488" t="n">
        <v>0</v>
      </c>
      <c r="E6388" t="inlineStr">
        <is>
          <t>8/2025</t>
        </is>
      </c>
    </row>
    <row r="6389">
      <c r="A6389" t="inlineStr">
        <is>
          <t>Love Cabaret</t>
        </is>
      </c>
      <c r="B6389" t="inlineStr">
        <is>
          <t>2025-08-01</t>
        </is>
      </c>
      <c r="C6389" t="inlineStr">
        <is>
          <t>Locação de Coberturas - Eventos</t>
        </is>
      </c>
      <c r="D6389" s="488" t="n">
        <v>0</v>
      </c>
      <c r="E6389" t="inlineStr">
        <is>
          <t>8/2025</t>
        </is>
      </c>
    </row>
    <row r="6390">
      <c r="A6390" t="inlineStr">
        <is>
          <t>Love Cabaret</t>
        </is>
      </c>
      <c r="B6390" t="inlineStr">
        <is>
          <t>2025-08-01</t>
        </is>
      </c>
      <c r="C6390" t="inlineStr">
        <is>
          <t>Repasses Locação de Espaço</t>
        </is>
      </c>
      <c r="D6390" s="488" t="n">
        <v>0</v>
      </c>
      <c r="E6390" t="inlineStr">
        <is>
          <t>8/2025</t>
        </is>
      </c>
    </row>
    <row r="6391">
      <c r="A6391" t="inlineStr">
        <is>
          <t>Love Cabaret</t>
        </is>
      </c>
      <c r="B6391" t="inlineStr">
        <is>
          <t>2025-08-01</t>
        </is>
      </c>
      <c r="C6391" t="inlineStr">
        <is>
          <t>Repasse Gazit - Locação Aroo</t>
        </is>
      </c>
      <c r="D6391" s="488" t="n">
        <v>0</v>
      </c>
      <c r="E6391" t="inlineStr">
        <is>
          <t>8/2025</t>
        </is>
      </c>
    </row>
    <row r="6392">
      <c r="A6392" t="inlineStr">
        <is>
          <t>Love Cabaret</t>
        </is>
      </c>
      <c r="B6392" t="inlineStr">
        <is>
          <t>2025-08-01</t>
        </is>
      </c>
      <c r="C6392" t="inlineStr">
        <is>
          <t>Repasse Gazit - Locação Anexo Abaru</t>
        </is>
      </c>
      <c r="D6392" s="488" t="n">
        <v>0</v>
      </c>
      <c r="E6392" t="inlineStr">
        <is>
          <t>8/2025</t>
        </is>
      </c>
    </row>
    <row r="6393">
      <c r="A6393" t="inlineStr">
        <is>
          <t>Love Cabaret</t>
        </is>
      </c>
      <c r="B6393" t="inlineStr">
        <is>
          <t>2025-08-01</t>
        </is>
      </c>
      <c r="C6393" t="inlineStr">
        <is>
          <t>% sobre Receita de Eventos</t>
        </is>
      </c>
      <c r="D6393" s="488" t="n">
        <v>-0.11</v>
      </c>
      <c r="E6393" t="inlineStr">
        <is>
          <t>8/2025</t>
        </is>
      </c>
    </row>
    <row r="6394">
      <c r="A6394" t="inlineStr">
        <is>
          <t>Love Cabaret</t>
        </is>
      </c>
      <c r="B6394" t="inlineStr">
        <is>
          <t>2025-08-01</t>
        </is>
      </c>
      <c r="C6394" t="inlineStr">
        <is>
          <t>% sobre Receita Bruta</t>
        </is>
      </c>
      <c r="D6394" s="488" t="n">
        <v>0</v>
      </c>
      <c r="E6394" t="inlineStr">
        <is>
          <t>8/2025</t>
        </is>
      </c>
    </row>
    <row r="6395">
      <c r="A6395" t="inlineStr">
        <is>
          <t>Love Cabaret</t>
        </is>
      </c>
      <c r="B6395" t="inlineStr">
        <is>
          <t>2025-08-01</t>
        </is>
      </c>
      <c r="C6395" t="inlineStr">
        <is>
          <t>(-) Dedução da Gorjeta</t>
        </is>
      </c>
      <c r="D6395" s="488" t="n">
        <v>-7880</v>
      </c>
      <c r="E6395" t="inlineStr">
        <is>
          <t>8/2025</t>
        </is>
      </c>
    </row>
    <row r="6396">
      <c r="A6396" t="inlineStr">
        <is>
          <t>Love Cabaret</t>
        </is>
      </c>
      <c r="B6396" t="inlineStr">
        <is>
          <t>2025-08-01</t>
        </is>
      </c>
      <c r="C6396" t="inlineStr">
        <is>
          <t>-  Comissões e Gorjeta</t>
        </is>
      </c>
      <c r="D6396" s="488" t="n">
        <v>-7880</v>
      </c>
      <c r="E6396" t="inlineStr">
        <is>
          <t>8/2025</t>
        </is>
      </c>
    </row>
    <row r="6397">
      <c r="A6397" t="inlineStr">
        <is>
          <t>Love Cabaret</t>
        </is>
      </c>
      <c r="B6397" t="inlineStr">
        <is>
          <t>2025-08-01</t>
        </is>
      </c>
      <c r="C6397" t="inlineStr">
        <is>
          <t>% sobre Receita Bruta</t>
        </is>
      </c>
      <c r="D6397" s="488" t="n">
        <v>-0.02</v>
      </c>
      <c r="E6397" t="inlineStr">
        <is>
          <t>8/2025</t>
        </is>
      </c>
    </row>
    <row r="6398">
      <c r="A6398" t="inlineStr">
        <is>
          <t>Love Cabaret</t>
        </is>
      </c>
      <c r="B6398" t="inlineStr">
        <is>
          <t>2025-08-01</t>
        </is>
      </c>
      <c r="C6398" t="inlineStr">
        <is>
          <t>(-) Deduções sobre Venda</t>
        </is>
      </c>
      <c r="D6398" s="488" t="n">
        <v>-3670.28</v>
      </c>
      <c r="E6398" t="inlineStr">
        <is>
          <t>8/2025</t>
        </is>
      </c>
    </row>
    <row r="6399">
      <c r="A6399" t="inlineStr">
        <is>
          <t>Love Cabaret</t>
        </is>
      </c>
      <c r="B6399" t="inlineStr">
        <is>
          <t>2025-08-01</t>
        </is>
      </c>
      <c r="C6399" t="inlineStr">
        <is>
          <t>Meios de pagamento</t>
        </is>
      </c>
      <c r="D6399" s="488" t="n">
        <v>-3670.28</v>
      </c>
      <c r="E6399" t="inlineStr">
        <is>
          <t>8/2025</t>
        </is>
      </c>
    </row>
    <row r="6400">
      <c r="A6400" t="inlineStr">
        <is>
          <t>Love Cabaret</t>
        </is>
      </c>
      <c r="B6400" t="inlineStr">
        <is>
          <t>2025-08-01</t>
        </is>
      </c>
      <c r="C6400" t="inlineStr">
        <is>
          <t>Meios de pagamento - Delivery</t>
        </is>
      </c>
      <c r="D6400" s="488" t="n">
        <v>0</v>
      </c>
      <c r="E6400" t="inlineStr">
        <is>
          <t>8/2025</t>
        </is>
      </c>
    </row>
    <row r="6401">
      <c r="A6401" t="inlineStr">
        <is>
          <t>Love Cabaret</t>
        </is>
      </c>
      <c r="B6401" t="inlineStr">
        <is>
          <t>2025-08-01</t>
        </is>
      </c>
      <c r="C6401" t="inlineStr">
        <is>
          <t>Inadimplência</t>
        </is>
      </c>
      <c r="D6401" s="488" t="n">
        <v>0</v>
      </c>
      <c r="E6401" t="inlineStr">
        <is>
          <t>8/2025</t>
        </is>
      </c>
    </row>
    <row r="6402">
      <c r="A6402" t="inlineStr">
        <is>
          <t>Love Cabaret</t>
        </is>
      </c>
      <c r="B6402" t="inlineStr">
        <is>
          <t>2025-08-01</t>
        </is>
      </c>
      <c r="C6402" t="inlineStr">
        <is>
          <t>Outros D</t>
        </is>
      </c>
      <c r="D6402" s="488" t="n">
        <v>0</v>
      </c>
      <c r="E6402" t="inlineStr">
        <is>
          <t>8/2025</t>
        </is>
      </c>
    </row>
    <row r="6403">
      <c r="A6403" t="inlineStr">
        <is>
          <t>Love Cabaret</t>
        </is>
      </c>
      <c r="B6403" t="inlineStr">
        <is>
          <t>2025-08-01</t>
        </is>
      </c>
      <c r="C6403" t="inlineStr">
        <is>
          <t>% sobre Receita Bruta</t>
        </is>
      </c>
      <c r="D6403" s="488" t="n">
        <v>-0.01</v>
      </c>
      <c r="E6403" t="inlineStr">
        <is>
          <t>8/2025</t>
        </is>
      </c>
    </row>
    <row r="6404">
      <c r="A6404" t="inlineStr">
        <is>
          <t>Love Cabaret</t>
        </is>
      </c>
      <c r="B6404" t="inlineStr">
        <is>
          <t>2025-08-01</t>
        </is>
      </c>
      <c r="C6404" t="inlineStr">
        <is>
          <t>MARGEM BRUTA DE CONTRIBUIÇÃO</t>
        </is>
      </c>
      <c r="D6404" s="488" t="n">
        <v>275779.12</v>
      </c>
      <c r="E6404" t="inlineStr">
        <is>
          <t>8/2025</t>
        </is>
      </c>
    </row>
    <row r="6405">
      <c r="A6405" t="inlineStr">
        <is>
          <t>Love Cabaret</t>
        </is>
      </c>
      <c r="B6405" t="inlineStr">
        <is>
          <t>2025-08-01</t>
        </is>
      </c>
      <c r="C6405" t="inlineStr">
        <is>
          <t>% sobre Receita</t>
        </is>
      </c>
      <c r="D6405" s="488" t="n">
        <v>0.55</v>
      </c>
      <c r="E6405" t="inlineStr">
        <is>
          <t>8/2025</t>
        </is>
      </c>
    </row>
    <row r="6406">
      <c r="A6406" t="inlineStr">
        <is>
          <t>Love Cabaret</t>
        </is>
      </c>
      <c r="B6406" t="inlineStr">
        <is>
          <t>2025-08-01</t>
        </is>
      </c>
      <c r="C6406" t="inlineStr">
        <is>
          <t>PESSOAL</t>
        </is>
      </c>
      <c r="D6406" s="488" t="n">
        <v>-115036.04</v>
      </c>
      <c r="E6406" t="inlineStr">
        <is>
          <t>8/2025</t>
        </is>
      </c>
    </row>
    <row r="6407">
      <c r="A6407" t="inlineStr">
        <is>
          <t>Love Cabaret</t>
        </is>
      </c>
      <c r="B6407" t="inlineStr">
        <is>
          <t>2025-08-01</t>
        </is>
      </c>
      <c r="C6407" t="inlineStr">
        <is>
          <t>PJ</t>
        </is>
      </c>
      <c r="D6407" s="488" t="n">
        <v>-26025</v>
      </c>
      <c r="E6407" t="inlineStr">
        <is>
          <t>8/2025</t>
        </is>
      </c>
    </row>
    <row r="6408">
      <c r="A6408" t="inlineStr">
        <is>
          <t>Love Cabaret</t>
        </is>
      </c>
      <c r="B6408" t="inlineStr">
        <is>
          <t>2025-08-01</t>
        </is>
      </c>
      <c r="C6408" t="inlineStr">
        <is>
          <t>- Squad</t>
        </is>
      </c>
      <c r="D6408" s="488" t="n">
        <v>-15425</v>
      </c>
      <c r="E6408" t="inlineStr">
        <is>
          <t>8/2025</t>
        </is>
      </c>
    </row>
    <row r="6409">
      <c r="A6409" t="inlineStr">
        <is>
          <t>Love Cabaret</t>
        </is>
      </c>
      <c r="B6409" t="inlineStr">
        <is>
          <t>2025-08-01</t>
        </is>
      </c>
      <c r="C6409" t="inlineStr">
        <is>
          <t>- Gerente</t>
        </is>
      </c>
      <c r="D6409" s="488" t="n">
        <v>0</v>
      </c>
      <c r="E6409" t="inlineStr">
        <is>
          <t>8/2025</t>
        </is>
      </c>
    </row>
    <row r="6410">
      <c r="A6410" t="inlineStr">
        <is>
          <t>Love Cabaret</t>
        </is>
      </c>
      <c r="B6410" t="inlineStr">
        <is>
          <t>2025-08-01</t>
        </is>
      </c>
      <c r="C6410" t="inlineStr">
        <is>
          <t>- Subgerente</t>
        </is>
      </c>
      <c r="D6410" s="488" t="n">
        <v>0</v>
      </c>
      <c r="E6410" t="inlineStr">
        <is>
          <t>8/2025</t>
        </is>
      </c>
    </row>
    <row r="6411">
      <c r="A6411" t="inlineStr">
        <is>
          <t>Love Cabaret</t>
        </is>
      </c>
      <c r="B6411" t="inlineStr">
        <is>
          <t>2025-08-01</t>
        </is>
      </c>
      <c r="C6411" t="inlineStr">
        <is>
          <t>- Coordenador</t>
        </is>
      </c>
      <c r="D6411" s="488" t="n">
        <v>-5100</v>
      </c>
      <c r="E6411" t="inlineStr">
        <is>
          <t>8/2025</t>
        </is>
      </c>
    </row>
    <row r="6412">
      <c r="A6412" t="inlineStr">
        <is>
          <t>Love Cabaret</t>
        </is>
      </c>
      <c r="B6412" t="inlineStr">
        <is>
          <t>2025-08-01</t>
        </is>
      </c>
      <c r="C6412" t="inlineStr">
        <is>
          <t>- Administrativa</t>
        </is>
      </c>
      <c r="D6412" s="488" t="n">
        <v>-3500</v>
      </c>
      <c r="E6412" t="inlineStr">
        <is>
          <t>8/2025</t>
        </is>
      </c>
    </row>
    <row r="6413">
      <c r="A6413" t="inlineStr">
        <is>
          <t>Love Cabaret</t>
        </is>
      </c>
      <c r="B6413" t="inlineStr">
        <is>
          <t>2025-08-01</t>
        </is>
      </c>
      <c r="C6413" t="inlineStr">
        <is>
          <t>- Chefe de Cozinha</t>
        </is>
      </c>
      <c r="D6413" s="488" t="n">
        <v>0</v>
      </c>
      <c r="E6413" t="inlineStr">
        <is>
          <t>8/2025</t>
        </is>
      </c>
    </row>
    <row r="6414">
      <c r="A6414" t="inlineStr">
        <is>
          <t>Love Cabaret</t>
        </is>
      </c>
      <c r="B6414" t="inlineStr">
        <is>
          <t>2025-08-01</t>
        </is>
      </c>
      <c r="C6414" t="inlineStr">
        <is>
          <t>- Chefe de Bar</t>
        </is>
      </c>
      <c r="D6414" s="488" t="n">
        <v>-2000</v>
      </c>
      <c r="E6414" t="inlineStr">
        <is>
          <t>8/2025</t>
        </is>
      </c>
    </row>
    <row r="6415">
      <c r="A6415" t="inlineStr">
        <is>
          <t>Love Cabaret</t>
        </is>
      </c>
      <c r="B6415" t="inlineStr">
        <is>
          <t>2025-08-01</t>
        </is>
      </c>
      <c r="C6415" t="inlineStr">
        <is>
          <t>- Sub Chefe de Cozinha</t>
        </is>
      </c>
      <c r="D6415" s="488" t="n">
        <v>0</v>
      </c>
      <c r="E6415" t="inlineStr">
        <is>
          <t>8/2025</t>
        </is>
      </c>
    </row>
    <row r="6416">
      <c r="A6416" t="inlineStr">
        <is>
          <t>Love Cabaret</t>
        </is>
      </c>
      <c r="B6416" t="inlineStr">
        <is>
          <t>2025-08-01</t>
        </is>
      </c>
      <c r="C6416" t="inlineStr">
        <is>
          <t>- Sub Chefe De Bar</t>
        </is>
      </c>
      <c r="D6416" s="488" t="n">
        <v>0</v>
      </c>
      <c r="E6416" t="inlineStr">
        <is>
          <t>8/2025</t>
        </is>
      </c>
    </row>
    <row r="6417">
      <c r="A6417" t="inlineStr">
        <is>
          <t>Love Cabaret</t>
        </is>
      </c>
      <c r="B6417" t="inlineStr">
        <is>
          <t>2025-08-01</t>
        </is>
      </c>
      <c r="C6417" t="inlineStr">
        <is>
          <t>- Maitre</t>
        </is>
      </c>
      <c r="D6417" s="488" t="n">
        <v>0</v>
      </c>
      <c r="E6417" t="inlineStr">
        <is>
          <t>8/2025</t>
        </is>
      </c>
    </row>
    <row r="6418">
      <c r="A6418" t="inlineStr">
        <is>
          <t>Love Cabaret</t>
        </is>
      </c>
      <c r="B6418" t="inlineStr">
        <is>
          <t>2025-08-01</t>
        </is>
      </c>
      <c r="C6418" t="inlineStr">
        <is>
          <t>- Chefe de Fila</t>
        </is>
      </c>
      <c r="D6418" s="488" t="n">
        <v>0</v>
      </c>
      <c r="E6418" t="inlineStr">
        <is>
          <t>8/2025</t>
        </is>
      </c>
    </row>
    <row r="6419">
      <c r="A6419" t="inlineStr">
        <is>
          <t>Love Cabaret</t>
        </is>
      </c>
      <c r="B6419" t="inlineStr">
        <is>
          <t>2025-08-01</t>
        </is>
      </c>
      <c r="C6419" t="inlineStr">
        <is>
          <t>- Hostess</t>
        </is>
      </c>
      <c r="D6419" s="488" t="n">
        <v>0</v>
      </c>
      <c r="E6419" t="inlineStr">
        <is>
          <t>8/2025</t>
        </is>
      </c>
    </row>
    <row r="6420">
      <c r="A6420" t="inlineStr">
        <is>
          <t>Love Cabaret</t>
        </is>
      </c>
      <c r="B6420" t="inlineStr">
        <is>
          <t>2025-08-01</t>
        </is>
      </c>
      <c r="C6420" t="inlineStr">
        <is>
          <t>MDO CLT - Salário</t>
        </is>
      </c>
      <c r="D6420" s="488" t="n">
        <v>-4546.78</v>
      </c>
      <c r="E6420" t="inlineStr">
        <is>
          <t>8/2025</t>
        </is>
      </c>
    </row>
    <row r="6421">
      <c r="A6421" t="inlineStr">
        <is>
          <t>Love Cabaret</t>
        </is>
      </c>
      <c r="B6421" t="inlineStr">
        <is>
          <t>2025-08-01</t>
        </is>
      </c>
      <c r="C6421" t="inlineStr">
        <is>
          <t>-  Maitre</t>
        </is>
      </c>
      <c r="D6421" s="488" t="n">
        <v>0</v>
      </c>
      <c r="E6421" t="inlineStr">
        <is>
          <t>8/2025</t>
        </is>
      </c>
    </row>
    <row r="6422">
      <c r="A6422" t="inlineStr">
        <is>
          <t>Love Cabaret</t>
        </is>
      </c>
      <c r="B6422" t="inlineStr">
        <is>
          <t>2025-08-01</t>
        </is>
      </c>
      <c r="C6422" t="inlineStr">
        <is>
          <t>-  Garçon III</t>
        </is>
      </c>
      <c r="D6422" s="488" t="n">
        <v>0</v>
      </c>
      <c r="E6422" t="inlineStr">
        <is>
          <t>8/2025</t>
        </is>
      </c>
    </row>
    <row r="6423">
      <c r="A6423" t="inlineStr">
        <is>
          <t>Love Cabaret</t>
        </is>
      </c>
      <c r="B6423" t="inlineStr">
        <is>
          <t>2025-08-01</t>
        </is>
      </c>
      <c r="C6423" t="inlineStr">
        <is>
          <t>-  Garçon II</t>
        </is>
      </c>
      <c r="D6423" s="488" t="n">
        <v>0</v>
      </c>
      <c r="E6423" t="inlineStr">
        <is>
          <t>8/2025</t>
        </is>
      </c>
    </row>
    <row r="6424">
      <c r="A6424" t="inlineStr">
        <is>
          <t>Love Cabaret</t>
        </is>
      </c>
      <c r="B6424" t="inlineStr">
        <is>
          <t>2025-08-01</t>
        </is>
      </c>
      <c r="C6424" t="inlineStr">
        <is>
          <t>-  Garçon I</t>
        </is>
      </c>
      <c r="D6424" s="488" t="n">
        <v>0</v>
      </c>
      <c r="E6424" t="inlineStr">
        <is>
          <t>8/2025</t>
        </is>
      </c>
    </row>
    <row r="6425">
      <c r="A6425" t="inlineStr">
        <is>
          <t>Love Cabaret</t>
        </is>
      </c>
      <c r="B6425" t="inlineStr">
        <is>
          <t>2025-08-01</t>
        </is>
      </c>
      <c r="C6425" t="inlineStr">
        <is>
          <t>-  Passador de Chopp</t>
        </is>
      </c>
      <c r="D6425" s="488" t="n">
        <v>0</v>
      </c>
      <c r="E6425" t="inlineStr">
        <is>
          <t>8/2025</t>
        </is>
      </c>
    </row>
    <row r="6426">
      <c r="A6426" t="inlineStr">
        <is>
          <t>Love Cabaret</t>
        </is>
      </c>
      <c r="B6426" t="inlineStr">
        <is>
          <t>2025-08-01</t>
        </is>
      </c>
      <c r="C6426" t="inlineStr">
        <is>
          <t>-  Cumin</t>
        </is>
      </c>
      <c r="D6426" s="488" t="n">
        <v>0</v>
      </c>
      <c r="E6426" t="inlineStr">
        <is>
          <t>8/2025</t>
        </is>
      </c>
    </row>
    <row r="6427">
      <c r="A6427" t="inlineStr">
        <is>
          <t>Love Cabaret</t>
        </is>
      </c>
      <c r="B6427" t="inlineStr">
        <is>
          <t>2025-08-01</t>
        </is>
      </c>
      <c r="C6427" t="inlineStr">
        <is>
          <t>-  Sub Chefe de Bar</t>
        </is>
      </c>
      <c r="D6427" s="488" t="n">
        <v>0</v>
      </c>
      <c r="E6427" t="inlineStr">
        <is>
          <t>8/2025</t>
        </is>
      </c>
    </row>
    <row r="6428">
      <c r="A6428" t="inlineStr">
        <is>
          <t>Love Cabaret</t>
        </is>
      </c>
      <c r="B6428" t="inlineStr">
        <is>
          <t>2025-08-01</t>
        </is>
      </c>
      <c r="C6428" t="inlineStr">
        <is>
          <t>-  Bartender III</t>
        </is>
      </c>
      <c r="D6428" s="488" t="n">
        <v>0</v>
      </c>
      <c r="E6428" t="inlineStr">
        <is>
          <t>8/2025</t>
        </is>
      </c>
    </row>
    <row r="6429">
      <c r="A6429" t="inlineStr">
        <is>
          <t>Love Cabaret</t>
        </is>
      </c>
      <c r="B6429" t="inlineStr">
        <is>
          <t>2025-08-01</t>
        </is>
      </c>
      <c r="C6429" t="inlineStr">
        <is>
          <t>-  Bartender II</t>
        </is>
      </c>
      <c r="D6429" s="488" t="n">
        <v>0</v>
      </c>
      <c r="E6429" t="inlineStr">
        <is>
          <t>8/2025</t>
        </is>
      </c>
    </row>
    <row r="6430">
      <c r="A6430" t="inlineStr">
        <is>
          <t>Love Cabaret</t>
        </is>
      </c>
      <c r="B6430" t="inlineStr">
        <is>
          <t>2025-08-01</t>
        </is>
      </c>
      <c r="C6430" t="inlineStr">
        <is>
          <t>-  Bartender I</t>
        </is>
      </c>
      <c r="D6430" s="488" t="n">
        <v>0</v>
      </c>
      <c r="E6430" t="inlineStr">
        <is>
          <t>8/2025</t>
        </is>
      </c>
    </row>
    <row r="6431">
      <c r="A6431" t="inlineStr">
        <is>
          <t>Love Cabaret</t>
        </is>
      </c>
      <c r="B6431" t="inlineStr">
        <is>
          <t>2025-08-01</t>
        </is>
      </c>
      <c r="C6431" t="inlineStr">
        <is>
          <t>-  Bar Back</t>
        </is>
      </c>
      <c r="D6431" s="488" t="n">
        <v>0</v>
      </c>
      <c r="E6431" t="inlineStr">
        <is>
          <t>8/2025</t>
        </is>
      </c>
    </row>
    <row r="6432">
      <c r="A6432" t="inlineStr">
        <is>
          <t>Love Cabaret</t>
        </is>
      </c>
      <c r="B6432" t="inlineStr">
        <is>
          <t>2025-08-01</t>
        </is>
      </c>
      <c r="C6432" t="inlineStr">
        <is>
          <t>-  Barista III</t>
        </is>
      </c>
      <c r="D6432" s="488" t="n">
        <v>0</v>
      </c>
      <c r="E6432" t="inlineStr">
        <is>
          <t>8/2025</t>
        </is>
      </c>
    </row>
    <row r="6433">
      <c r="A6433" t="inlineStr">
        <is>
          <t>Love Cabaret</t>
        </is>
      </c>
      <c r="B6433" t="inlineStr">
        <is>
          <t>2025-08-01</t>
        </is>
      </c>
      <c r="C6433" t="inlineStr">
        <is>
          <t>-  Barista II</t>
        </is>
      </c>
      <c r="D6433" s="488" t="n">
        <v>0</v>
      </c>
      <c r="E6433" t="inlineStr">
        <is>
          <t>8/2025</t>
        </is>
      </c>
    </row>
    <row r="6434">
      <c r="A6434" t="inlineStr">
        <is>
          <t>Love Cabaret</t>
        </is>
      </c>
      <c r="B6434" t="inlineStr">
        <is>
          <t>2025-08-01</t>
        </is>
      </c>
      <c r="C6434" t="inlineStr">
        <is>
          <t>-  Barista I</t>
        </is>
      </c>
      <c r="D6434" s="488" t="n">
        <v>0</v>
      </c>
      <c r="E6434" t="inlineStr">
        <is>
          <t>8/2025</t>
        </is>
      </c>
    </row>
    <row r="6435">
      <c r="A6435" t="inlineStr">
        <is>
          <t>Love Cabaret</t>
        </is>
      </c>
      <c r="B6435" t="inlineStr">
        <is>
          <t>2025-08-01</t>
        </is>
      </c>
      <c r="C6435" t="inlineStr">
        <is>
          <t>-  Chopeiro III</t>
        </is>
      </c>
      <c r="D6435" s="488" t="n">
        <v>0</v>
      </c>
      <c r="E6435" t="inlineStr">
        <is>
          <t>8/2025</t>
        </is>
      </c>
    </row>
    <row r="6436">
      <c r="A6436" t="inlineStr">
        <is>
          <t>Love Cabaret</t>
        </is>
      </c>
      <c r="B6436" t="inlineStr">
        <is>
          <t>2025-08-01</t>
        </is>
      </c>
      <c r="C6436" t="inlineStr">
        <is>
          <t>-  Chopeiro II</t>
        </is>
      </c>
      <c r="D6436" s="488" t="n">
        <v>0</v>
      </c>
      <c r="E6436" t="inlineStr">
        <is>
          <t>8/2025</t>
        </is>
      </c>
    </row>
    <row r="6437">
      <c r="A6437" t="inlineStr">
        <is>
          <t>Love Cabaret</t>
        </is>
      </c>
      <c r="B6437" t="inlineStr">
        <is>
          <t>2025-08-01</t>
        </is>
      </c>
      <c r="C6437" t="inlineStr">
        <is>
          <t>-  Chopeiro I</t>
        </is>
      </c>
      <c r="D6437" s="488" t="n">
        <v>0</v>
      </c>
      <c r="E6437" t="inlineStr">
        <is>
          <t>8/2025</t>
        </is>
      </c>
    </row>
    <row r="6438">
      <c r="A6438" t="inlineStr">
        <is>
          <t>Love Cabaret</t>
        </is>
      </c>
      <c r="B6438" t="inlineStr">
        <is>
          <t>2025-08-01</t>
        </is>
      </c>
      <c r="C6438" t="inlineStr">
        <is>
          <t>-  Sub Chefe de Cozinha</t>
        </is>
      </c>
      <c r="D6438" s="488" t="n">
        <v>0</v>
      </c>
      <c r="E6438" t="inlineStr">
        <is>
          <t>8/2025</t>
        </is>
      </c>
    </row>
    <row r="6439">
      <c r="A6439" t="inlineStr">
        <is>
          <t>Love Cabaret</t>
        </is>
      </c>
      <c r="B6439" t="inlineStr">
        <is>
          <t>2025-08-01</t>
        </is>
      </c>
      <c r="C6439" t="inlineStr">
        <is>
          <t>-  Cozinheiro Líder</t>
        </is>
      </c>
      <c r="D6439" s="488" t="n">
        <v>0</v>
      </c>
      <c r="E6439" t="inlineStr">
        <is>
          <t>8/2025</t>
        </is>
      </c>
    </row>
    <row r="6440">
      <c r="A6440" t="inlineStr">
        <is>
          <t>Love Cabaret</t>
        </is>
      </c>
      <c r="B6440" t="inlineStr">
        <is>
          <t>2025-08-01</t>
        </is>
      </c>
      <c r="C6440" t="inlineStr">
        <is>
          <t>-  Cozinheiro III</t>
        </is>
      </c>
      <c r="D6440" s="488" t="n">
        <v>0</v>
      </c>
      <c r="E6440" t="inlineStr">
        <is>
          <t>8/2025</t>
        </is>
      </c>
    </row>
    <row r="6441">
      <c r="A6441" t="inlineStr">
        <is>
          <t>Love Cabaret</t>
        </is>
      </c>
      <c r="B6441" t="inlineStr">
        <is>
          <t>2025-08-01</t>
        </is>
      </c>
      <c r="C6441" t="inlineStr">
        <is>
          <t>-  Cozinheiro II</t>
        </is>
      </c>
      <c r="D6441" s="488" t="n">
        <v>0</v>
      </c>
      <c r="E6441" t="inlineStr">
        <is>
          <t>8/2025</t>
        </is>
      </c>
    </row>
    <row r="6442">
      <c r="A6442" t="inlineStr">
        <is>
          <t>Love Cabaret</t>
        </is>
      </c>
      <c r="B6442" t="inlineStr">
        <is>
          <t>2025-08-01</t>
        </is>
      </c>
      <c r="C6442" t="inlineStr">
        <is>
          <t>-  Cozinheiro I</t>
        </is>
      </c>
      <c r="D6442" s="488" t="n">
        <v>0</v>
      </c>
      <c r="E6442" t="inlineStr">
        <is>
          <t>8/2025</t>
        </is>
      </c>
    </row>
    <row r="6443">
      <c r="A6443" t="inlineStr">
        <is>
          <t>Love Cabaret</t>
        </is>
      </c>
      <c r="B6443" t="inlineStr">
        <is>
          <t>2025-08-01</t>
        </is>
      </c>
      <c r="C6443" t="inlineStr">
        <is>
          <t>-  Ajud cozinha</t>
        </is>
      </c>
      <c r="D6443" s="488" t="n">
        <v>0</v>
      </c>
      <c r="E6443" t="inlineStr">
        <is>
          <t>8/2025</t>
        </is>
      </c>
    </row>
    <row r="6444">
      <c r="A6444" t="inlineStr">
        <is>
          <t>Love Cabaret</t>
        </is>
      </c>
      <c r="B6444" t="inlineStr">
        <is>
          <t>2025-08-01</t>
        </is>
      </c>
      <c r="C6444" t="inlineStr">
        <is>
          <t>-  Saladeiro</t>
        </is>
      </c>
      <c r="D6444" s="488" t="n">
        <v>0</v>
      </c>
      <c r="E6444" t="inlineStr">
        <is>
          <t>8/2025</t>
        </is>
      </c>
    </row>
    <row r="6445">
      <c r="A6445" t="inlineStr">
        <is>
          <t>Love Cabaret</t>
        </is>
      </c>
      <c r="B6445" t="inlineStr">
        <is>
          <t>2025-08-01</t>
        </is>
      </c>
      <c r="C6445" t="inlineStr">
        <is>
          <t>-  Pia</t>
        </is>
      </c>
      <c r="D6445" s="488" t="n">
        <v>0</v>
      </c>
      <c r="E6445" t="inlineStr">
        <is>
          <t>8/2025</t>
        </is>
      </c>
    </row>
    <row r="6446">
      <c r="A6446" t="inlineStr">
        <is>
          <t>Love Cabaret</t>
        </is>
      </c>
      <c r="B6446" t="inlineStr">
        <is>
          <t>2025-08-01</t>
        </is>
      </c>
      <c r="C6446" t="inlineStr">
        <is>
          <t>-  Sub Chefe de Confeitaria</t>
        </is>
      </c>
      <c r="D6446" s="488" t="n">
        <v>0</v>
      </c>
      <c r="E6446" t="inlineStr">
        <is>
          <t>8/2025</t>
        </is>
      </c>
    </row>
    <row r="6447">
      <c r="A6447" t="inlineStr">
        <is>
          <t>Love Cabaret</t>
        </is>
      </c>
      <c r="B6447" t="inlineStr">
        <is>
          <t>2025-08-01</t>
        </is>
      </c>
      <c r="C6447" t="inlineStr">
        <is>
          <t>-  Confeiteiro III</t>
        </is>
      </c>
      <c r="D6447" s="488" t="n">
        <v>0</v>
      </c>
      <c r="E6447" t="inlineStr">
        <is>
          <t>8/2025</t>
        </is>
      </c>
    </row>
    <row r="6448">
      <c r="A6448" t="inlineStr">
        <is>
          <t>Love Cabaret</t>
        </is>
      </c>
      <c r="B6448" t="inlineStr">
        <is>
          <t>2025-08-01</t>
        </is>
      </c>
      <c r="C6448" t="inlineStr">
        <is>
          <t>-  Confeiteiro II</t>
        </is>
      </c>
      <c r="D6448" s="488" t="n">
        <v>0</v>
      </c>
      <c r="E6448" t="inlineStr">
        <is>
          <t>8/2025</t>
        </is>
      </c>
    </row>
    <row r="6449">
      <c r="A6449" t="inlineStr">
        <is>
          <t>Love Cabaret</t>
        </is>
      </c>
      <c r="B6449" t="inlineStr">
        <is>
          <t>2025-08-01</t>
        </is>
      </c>
      <c r="C6449" t="inlineStr">
        <is>
          <t>-  Confeiteiro I</t>
        </is>
      </c>
      <c r="D6449" s="488" t="n">
        <v>0</v>
      </c>
      <c r="E6449" t="inlineStr">
        <is>
          <t>8/2025</t>
        </is>
      </c>
    </row>
    <row r="6450">
      <c r="A6450" t="inlineStr">
        <is>
          <t>Love Cabaret</t>
        </is>
      </c>
      <c r="B6450" t="inlineStr">
        <is>
          <t>2025-08-01</t>
        </is>
      </c>
      <c r="C6450" t="inlineStr">
        <is>
          <t>-  Copeiro</t>
        </is>
      </c>
      <c r="D6450" s="488" t="n">
        <v>0</v>
      </c>
      <c r="E6450" t="inlineStr">
        <is>
          <t>8/2025</t>
        </is>
      </c>
    </row>
    <row r="6451">
      <c r="A6451" t="inlineStr">
        <is>
          <t>Love Cabaret</t>
        </is>
      </c>
      <c r="B6451" t="inlineStr">
        <is>
          <t>2025-08-01</t>
        </is>
      </c>
      <c r="C6451" t="inlineStr">
        <is>
          <t>-  Pizzaiolo</t>
        </is>
      </c>
      <c r="D6451" s="488" t="n">
        <v>0</v>
      </c>
      <c r="E6451" t="inlineStr">
        <is>
          <t>8/2025</t>
        </is>
      </c>
    </row>
    <row r="6452">
      <c r="A6452" t="inlineStr">
        <is>
          <t>Love Cabaret</t>
        </is>
      </c>
      <c r="B6452" t="inlineStr">
        <is>
          <t>2025-08-01</t>
        </is>
      </c>
      <c r="C6452" t="inlineStr">
        <is>
          <t>-  Ajudante de Pizzaiolo</t>
        </is>
      </c>
      <c r="D6452" s="488" t="n">
        <v>0</v>
      </c>
      <c r="E6452" t="inlineStr">
        <is>
          <t>8/2025</t>
        </is>
      </c>
    </row>
    <row r="6453">
      <c r="A6453" t="inlineStr">
        <is>
          <t>Love Cabaret</t>
        </is>
      </c>
      <c r="B6453" t="inlineStr">
        <is>
          <t>2025-08-01</t>
        </is>
      </c>
      <c r="C6453" t="inlineStr">
        <is>
          <t>-  Boqueta</t>
        </is>
      </c>
      <c r="D6453" s="488" t="n">
        <v>0</v>
      </c>
      <c r="E6453" t="inlineStr">
        <is>
          <t>8/2025</t>
        </is>
      </c>
    </row>
    <row r="6454">
      <c r="A6454" t="inlineStr">
        <is>
          <t>Love Cabaret</t>
        </is>
      </c>
      <c r="B6454" t="inlineStr">
        <is>
          <t>2025-08-01</t>
        </is>
      </c>
      <c r="C6454" t="inlineStr">
        <is>
          <t>-  Churrasqueiro I</t>
        </is>
      </c>
      <c r="D6454" s="488" t="n">
        <v>0</v>
      </c>
      <c r="E6454" t="inlineStr">
        <is>
          <t>8/2025</t>
        </is>
      </c>
    </row>
    <row r="6455">
      <c r="A6455" t="inlineStr">
        <is>
          <t>Love Cabaret</t>
        </is>
      </c>
      <c r="B6455" t="inlineStr">
        <is>
          <t>2025-08-01</t>
        </is>
      </c>
      <c r="C6455" t="inlineStr">
        <is>
          <t>-  Churrasqueiro II</t>
        </is>
      </c>
      <c r="D6455" s="488" t="n">
        <v>0</v>
      </c>
      <c r="E6455" t="inlineStr">
        <is>
          <t>8/2025</t>
        </is>
      </c>
    </row>
    <row r="6456">
      <c r="A6456" t="inlineStr">
        <is>
          <t>Love Cabaret</t>
        </is>
      </c>
      <c r="B6456" t="inlineStr">
        <is>
          <t>2025-08-01</t>
        </is>
      </c>
      <c r="C6456" t="inlineStr">
        <is>
          <t>-  Churrasqueiro III</t>
        </is>
      </c>
      <c r="D6456" s="488" t="n">
        <v>0</v>
      </c>
      <c r="E6456" t="inlineStr">
        <is>
          <t>8/2025</t>
        </is>
      </c>
    </row>
    <row r="6457">
      <c r="A6457" t="inlineStr">
        <is>
          <t>Love Cabaret</t>
        </is>
      </c>
      <c r="B6457" t="inlineStr">
        <is>
          <t>2025-08-01</t>
        </is>
      </c>
      <c r="C6457" t="inlineStr">
        <is>
          <t>-  Ajud Limpeza</t>
        </is>
      </c>
      <c r="D6457" s="488" t="n">
        <v>0</v>
      </c>
      <c r="E6457" t="inlineStr">
        <is>
          <t>8/2025</t>
        </is>
      </c>
    </row>
    <row r="6458">
      <c r="A6458" t="inlineStr">
        <is>
          <t>Love Cabaret</t>
        </is>
      </c>
      <c r="B6458" t="inlineStr">
        <is>
          <t>2025-08-01</t>
        </is>
      </c>
      <c r="C6458" t="inlineStr">
        <is>
          <t>-  Estoquista III</t>
        </is>
      </c>
      <c r="D6458" s="488" t="n">
        <v>0</v>
      </c>
      <c r="E6458" t="inlineStr">
        <is>
          <t>8/2025</t>
        </is>
      </c>
    </row>
    <row r="6459">
      <c r="A6459" t="inlineStr">
        <is>
          <t>Love Cabaret</t>
        </is>
      </c>
      <c r="B6459" t="inlineStr">
        <is>
          <t>2025-08-01</t>
        </is>
      </c>
      <c r="C6459" t="inlineStr">
        <is>
          <t>-  Estoquista II</t>
        </is>
      </c>
      <c r="D6459" s="488" t="n">
        <v>0</v>
      </c>
      <c r="E6459" t="inlineStr">
        <is>
          <t>8/2025</t>
        </is>
      </c>
    </row>
    <row r="6460">
      <c r="A6460" t="inlineStr">
        <is>
          <t>Love Cabaret</t>
        </is>
      </c>
      <c r="B6460" t="inlineStr">
        <is>
          <t>2025-08-01</t>
        </is>
      </c>
      <c r="C6460" t="inlineStr">
        <is>
          <t>-  Estoquista I</t>
        </is>
      </c>
      <c r="D6460" s="488" t="n">
        <v>0</v>
      </c>
      <c r="E6460" t="inlineStr">
        <is>
          <t>8/2025</t>
        </is>
      </c>
    </row>
    <row r="6461">
      <c r="A6461" t="inlineStr">
        <is>
          <t>Love Cabaret</t>
        </is>
      </c>
      <c r="B6461" t="inlineStr">
        <is>
          <t>2025-08-01</t>
        </is>
      </c>
      <c r="C6461" t="inlineStr">
        <is>
          <t>-  Chefe de Manutenção</t>
        </is>
      </c>
      <c r="D6461" s="488" t="n">
        <v>0</v>
      </c>
      <c r="E6461" t="inlineStr">
        <is>
          <t>8/2025</t>
        </is>
      </c>
    </row>
    <row r="6462">
      <c r="A6462" t="inlineStr">
        <is>
          <t>Love Cabaret</t>
        </is>
      </c>
      <c r="B6462" t="inlineStr">
        <is>
          <t>2025-08-01</t>
        </is>
      </c>
      <c r="C6462" t="inlineStr">
        <is>
          <t>-  Aux. Manutenção III</t>
        </is>
      </c>
      <c r="D6462" s="488" t="n">
        <v>0</v>
      </c>
      <c r="E6462" t="inlineStr">
        <is>
          <t>8/2025</t>
        </is>
      </c>
    </row>
    <row r="6463">
      <c r="A6463" t="inlineStr">
        <is>
          <t>Love Cabaret</t>
        </is>
      </c>
      <c r="B6463" t="inlineStr">
        <is>
          <t>2025-08-01</t>
        </is>
      </c>
      <c r="C6463" t="inlineStr">
        <is>
          <t>-  Aux. Manutenção II</t>
        </is>
      </c>
      <c r="D6463" s="488" t="n">
        <v>0</v>
      </c>
      <c r="E6463" t="inlineStr">
        <is>
          <t>8/2025</t>
        </is>
      </c>
    </row>
    <row r="6464">
      <c r="A6464" t="inlineStr">
        <is>
          <t>Love Cabaret</t>
        </is>
      </c>
      <c r="B6464" t="inlineStr">
        <is>
          <t>2025-08-01</t>
        </is>
      </c>
      <c r="C6464" t="inlineStr">
        <is>
          <t>-  Aux. Manutenção I</t>
        </is>
      </c>
      <c r="D6464" s="488" t="n">
        <v>0</v>
      </c>
      <c r="E6464" t="inlineStr">
        <is>
          <t>8/2025</t>
        </is>
      </c>
    </row>
    <row r="6465">
      <c r="A6465" t="inlineStr">
        <is>
          <t>Love Cabaret</t>
        </is>
      </c>
      <c r="B6465" t="inlineStr">
        <is>
          <t>2025-08-01</t>
        </is>
      </c>
      <c r="C6465" t="inlineStr">
        <is>
          <t>-  Chefe da Portaria</t>
        </is>
      </c>
      <c r="D6465" s="488" t="n">
        <v>0</v>
      </c>
      <c r="E6465" t="inlineStr">
        <is>
          <t>8/2025</t>
        </is>
      </c>
    </row>
    <row r="6466">
      <c r="A6466" t="inlineStr">
        <is>
          <t>Love Cabaret</t>
        </is>
      </c>
      <c r="B6466" t="inlineStr">
        <is>
          <t>2025-08-01</t>
        </is>
      </c>
      <c r="C6466" t="inlineStr">
        <is>
          <t>-  Porteiro III</t>
        </is>
      </c>
      <c r="D6466" s="488" t="n">
        <v>0</v>
      </c>
      <c r="E6466" t="inlineStr">
        <is>
          <t>8/2025</t>
        </is>
      </c>
    </row>
    <row r="6467">
      <c r="A6467" t="inlineStr">
        <is>
          <t>Love Cabaret</t>
        </is>
      </c>
      <c r="B6467" t="inlineStr">
        <is>
          <t>2025-08-01</t>
        </is>
      </c>
      <c r="C6467" t="inlineStr">
        <is>
          <t>-  Porteiro II</t>
        </is>
      </c>
      <c r="D6467" s="488" t="n">
        <v>0</v>
      </c>
      <c r="E6467" t="inlineStr">
        <is>
          <t>8/2025</t>
        </is>
      </c>
    </row>
    <row r="6468">
      <c r="A6468" t="inlineStr">
        <is>
          <t>Love Cabaret</t>
        </is>
      </c>
      <c r="B6468" t="inlineStr">
        <is>
          <t>2025-08-01</t>
        </is>
      </c>
      <c r="C6468" t="inlineStr">
        <is>
          <t>-  Porteiro I</t>
        </is>
      </c>
      <c r="D6468" s="488" t="n">
        <v>0</v>
      </c>
      <c r="E6468" t="inlineStr">
        <is>
          <t>8/2025</t>
        </is>
      </c>
    </row>
    <row r="6469">
      <c r="A6469" t="inlineStr">
        <is>
          <t>Love Cabaret</t>
        </is>
      </c>
      <c r="B6469" t="inlineStr">
        <is>
          <t>2025-08-01</t>
        </is>
      </c>
      <c r="C6469" t="inlineStr">
        <is>
          <t>-  Hostess III</t>
        </is>
      </c>
      <c r="D6469" s="488" t="n">
        <v>0</v>
      </c>
      <c r="E6469" t="inlineStr">
        <is>
          <t>8/2025</t>
        </is>
      </c>
    </row>
    <row r="6470">
      <c r="A6470" t="inlineStr">
        <is>
          <t>Love Cabaret</t>
        </is>
      </c>
      <c r="B6470" t="inlineStr">
        <is>
          <t>2025-08-01</t>
        </is>
      </c>
      <c r="C6470" t="inlineStr">
        <is>
          <t>-  Hostess II</t>
        </is>
      </c>
      <c r="D6470" s="488" t="n">
        <v>0</v>
      </c>
      <c r="E6470" t="inlineStr">
        <is>
          <t>8/2025</t>
        </is>
      </c>
    </row>
    <row r="6471">
      <c r="A6471" t="inlineStr">
        <is>
          <t>Love Cabaret</t>
        </is>
      </c>
      <c r="B6471" t="inlineStr">
        <is>
          <t>2025-08-01</t>
        </is>
      </c>
      <c r="C6471" t="inlineStr">
        <is>
          <t>-  Hostess I</t>
        </is>
      </c>
      <c r="D6471" s="488" t="n">
        <v>0</v>
      </c>
      <c r="E6471" t="inlineStr">
        <is>
          <t>8/2025</t>
        </is>
      </c>
    </row>
    <row r="6472">
      <c r="A6472" t="inlineStr">
        <is>
          <t>Love Cabaret</t>
        </is>
      </c>
      <c r="B6472" t="inlineStr">
        <is>
          <t>2025-08-01</t>
        </is>
      </c>
      <c r="C6472" t="inlineStr">
        <is>
          <t>-  Chefe de Bilheteria</t>
        </is>
      </c>
      <c r="D6472" s="488" t="n">
        <v>0</v>
      </c>
      <c r="E6472" t="inlineStr">
        <is>
          <t>8/2025</t>
        </is>
      </c>
    </row>
    <row r="6473">
      <c r="A6473" t="inlineStr">
        <is>
          <t>Love Cabaret</t>
        </is>
      </c>
      <c r="B6473" t="inlineStr">
        <is>
          <t>2025-08-01</t>
        </is>
      </c>
      <c r="C6473" t="inlineStr">
        <is>
          <t>-  Bilheteiro III</t>
        </is>
      </c>
      <c r="D6473" s="488" t="n">
        <v>0</v>
      </c>
      <c r="E6473" t="inlineStr">
        <is>
          <t>8/2025</t>
        </is>
      </c>
    </row>
    <row r="6474">
      <c r="A6474" t="inlineStr">
        <is>
          <t>Love Cabaret</t>
        </is>
      </c>
      <c r="B6474" t="inlineStr">
        <is>
          <t>2025-08-01</t>
        </is>
      </c>
      <c r="C6474" t="inlineStr">
        <is>
          <t>-  Bilheteiro II</t>
        </is>
      </c>
      <c r="D6474" s="488" t="n">
        <v>0</v>
      </c>
      <c r="E6474" t="inlineStr">
        <is>
          <t>8/2025</t>
        </is>
      </c>
    </row>
    <row r="6475">
      <c r="A6475" t="inlineStr">
        <is>
          <t>Love Cabaret</t>
        </is>
      </c>
      <c r="B6475" t="inlineStr">
        <is>
          <t>2025-08-01</t>
        </is>
      </c>
      <c r="C6475" t="inlineStr">
        <is>
          <t>-  Bilheteiro I</t>
        </is>
      </c>
      <c r="D6475" s="488" t="n">
        <v>0</v>
      </c>
      <c r="E6475" t="inlineStr">
        <is>
          <t>8/2025</t>
        </is>
      </c>
    </row>
    <row r="6476">
      <c r="A6476" t="inlineStr">
        <is>
          <t>Love Cabaret</t>
        </is>
      </c>
      <c r="B6476" t="inlineStr">
        <is>
          <t>2025-08-01</t>
        </is>
      </c>
      <c r="C6476" t="inlineStr">
        <is>
          <t>-  Caixa</t>
        </is>
      </c>
      <c r="D6476" s="488" t="n">
        <v>0</v>
      </c>
      <c r="E6476" t="inlineStr">
        <is>
          <t>8/2025</t>
        </is>
      </c>
    </row>
    <row r="6477">
      <c r="A6477" t="inlineStr">
        <is>
          <t>Love Cabaret</t>
        </is>
      </c>
      <c r="B6477" t="inlineStr">
        <is>
          <t>2025-08-01</t>
        </is>
      </c>
      <c r="C6477" t="inlineStr">
        <is>
          <t>-  Operador de Delivery</t>
        </is>
      </c>
      <c r="D6477" s="488" t="n">
        <v>0</v>
      </c>
      <c r="E6477" t="inlineStr">
        <is>
          <t>8/2025</t>
        </is>
      </c>
    </row>
    <row r="6478">
      <c r="A6478" t="inlineStr">
        <is>
          <t>Love Cabaret</t>
        </is>
      </c>
      <c r="B6478" t="inlineStr">
        <is>
          <t>2025-08-01</t>
        </is>
      </c>
      <c r="C6478" t="inlineStr">
        <is>
          <t>E-Staff</t>
        </is>
      </c>
      <c r="D6478" s="488" t="n">
        <v>-64985.16</v>
      </c>
      <c r="E6478" t="inlineStr">
        <is>
          <t>8/2025</t>
        </is>
      </c>
    </row>
    <row r="6479">
      <c r="A6479" t="inlineStr">
        <is>
          <t>Love Cabaret</t>
        </is>
      </c>
      <c r="B6479" t="inlineStr">
        <is>
          <t>2025-08-01</t>
        </is>
      </c>
      <c r="C6479" t="inlineStr">
        <is>
          <t>Mão de Obra Extra</t>
        </is>
      </c>
      <c r="D6479" s="488" t="n">
        <v>-64985.16</v>
      </c>
      <c r="E6479" t="inlineStr">
        <is>
          <t>8/2025</t>
        </is>
      </c>
    </row>
    <row r="6480">
      <c r="A6480" t="inlineStr">
        <is>
          <t>Love Cabaret</t>
        </is>
      </c>
      <c r="B6480" t="inlineStr">
        <is>
          <t>2025-08-01</t>
        </is>
      </c>
      <c r="C6480" t="inlineStr">
        <is>
          <t>-  Gorjeta (Retenção Estaff) (+)</t>
        </is>
      </c>
      <c r="D6480" s="488" t="n">
        <v>32492.58</v>
      </c>
      <c r="E6480" t="inlineStr">
        <is>
          <t>8/2025</t>
        </is>
      </c>
    </row>
    <row r="6481">
      <c r="A6481" t="inlineStr">
        <is>
          <t>Love Cabaret</t>
        </is>
      </c>
      <c r="B6481" t="inlineStr">
        <is>
          <t>2025-08-01</t>
        </is>
      </c>
      <c r="C6481" t="inlineStr">
        <is>
          <t>Encargos e Provisões</t>
        </is>
      </c>
      <c r="D6481" s="488" t="n">
        <v>-4239.17</v>
      </c>
      <c r="E6481" t="inlineStr">
        <is>
          <t>8/2025</t>
        </is>
      </c>
    </row>
    <row r="6482">
      <c r="A6482" t="inlineStr">
        <is>
          <t>Love Cabaret</t>
        </is>
      </c>
      <c r="B6482" t="inlineStr">
        <is>
          <t>2025-08-01</t>
        </is>
      </c>
      <c r="C6482" t="inlineStr">
        <is>
          <t>-  FGTS</t>
        </is>
      </c>
      <c r="D6482" s="488" t="n">
        <v>-639.41</v>
      </c>
      <c r="E6482" t="inlineStr">
        <is>
          <t>8/2025</t>
        </is>
      </c>
    </row>
    <row r="6483">
      <c r="A6483" t="inlineStr">
        <is>
          <t>Love Cabaret</t>
        </is>
      </c>
      <c r="B6483" t="inlineStr">
        <is>
          <t>2025-08-01</t>
        </is>
      </c>
      <c r="C6483" t="inlineStr">
        <is>
          <t>-  INSS Patronal</t>
        </is>
      </c>
      <c r="D6483" s="488" t="n">
        <v>-2301.87</v>
      </c>
      <c r="E6483" t="inlineStr">
        <is>
          <t>8/2025</t>
        </is>
      </c>
    </row>
    <row r="6484">
      <c r="A6484" t="inlineStr">
        <is>
          <t>Love Cabaret</t>
        </is>
      </c>
      <c r="B6484" t="inlineStr">
        <is>
          <t>2025-08-01</t>
        </is>
      </c>
      <c r="C6484" t="inlineStr">
        <is>
          <t>-  INSS Segurados</t>
        </is>
      </c>
      <c r="D6484" s="488" t="n">
        <v>-773.91</v>
      </c>
      <c r="E6484" t="inlineStr">
        <is>
          <t>8/2025</t>
        </is>
      </c>
    </row>
    <row r="6485">
      <c r="A6485" t="inlineStr">
        <is>
          <t>Love Cabaret</t>
        </is>
      </c>
      <c r="B6485" t="inlineStr">
        <is>
          <t>2025-08-01</t>
        </is>
      </c>
      <c r="C6485" t="inlineStr">
        <is>
          <t>-  13º Salário</t>
        </is>
      </c>
      <c r="D6485" s="488" t="n">
        <v>-416.28</v>
      </c>
      <c r="E6485" t="inlineStr">
        <is>
          <t>8/2025</t>
        </is>
      </c>
    </row>
    <row r="6486">
      <c r="A6486" t="inlineStr">
        <is>
          <t>Love Cabaret</t>
        </is>
      </c>
      <c r="B6486" t="inlineStr">
        <is>
          <t>2025-08-01</t>
        </is>
      </c>
      <c r="C6486" t="inlineStr">
        <is>
          <t>-  Férias</t>
        </is>
      </c>
      <c r="D6486" s="488" t="n">
        <v>0</v>
      </c>
      <c r="E6486" t="inlineStr">
        <is>
          <t>8/2025</t>
        </is>
      </c>
    </row>
    <row r="6487">
      <c r="A6487" t="inlineStr">
        <is>
          <t>Love Cabaret</t>
        </is>
      </c>
      <c r="B6487" t="inlineStr">
        <is>
          <t>2025-08-01</t>
        </is>
      </c>
      <c r="C6487" t="inlineStr">
        <is>
          <t>-  FGTS sobre 13º Salários</t>
        </is>
      </c>
      <c r="D6487" s="488" t="n">
        <v>-61.91</v>
      </c>
      <c r="E6487" t="inlineStr">
        <is>
          <t>8/2025</t>
        </is>
      </c>
    </row>
    <row r="6488">
      <c r="A6488" t="inlineStr">
        <is>
          <t>Love Cabaret</t>
        </is>
      </c>
      <c r="B6488" t="inlineStr">
        <is>
          <t>2025-08-01</t>
        </is>
      </c>
      <c r="C6488" t="inlineStr">
        <is>
          <t>-  FGTS sobre Férias</t>
        </is>
      </c>
      <c r="D6488" s="488" t="n">
        <v>0</v>
      </c>
      <c r="E6488" t="inlineStr">
        <is>
          <t>8/2025</t>
        </is>
      </c>
    </row>
    <row r="6489">
      <c r="A6489" t="inlineStr">
        <is>
          <t>Love Cabaret</t>
        </is>
      </c>
      <c r="B6489" t="inlineStr">
        <is>
          <t>2025-08-01</t>
        </is>
      </c>
      <c r="C6489" t="inlineStr">
        <is>
          <t>-  INSS sobre 13º Salários</t>
        </is>
      </c>
      <c r="D6489" s="488" t="n">
        <v>-45.79</v>
      </c>
      <c r="E6489" t="inlineStr">
        <is>
          <t>8/2025</t>
        </is>
      </c>
    </row>
    <row r="6490">
      <c r="A6490" t="inlineStr">
        <is>
          <t>Love Cabaret</t>
        </is>
      </c>
      <c r="B6490" t="inlineStr">
        <is>
          <t>2025-08-01</t>
        </is>
      </c>
      <c r="C6490" t="inlineStr">
        <is>
          <t>-  INSS sobre Férias</t>
        </is>
      </c>
      <c r="D6490" s="488" t="n">
        <v>0</v>
      </c>
      <c r="E6490" t="inlineStr">
        <is>
          <t>8/2025</t>
        </is>
      </c>
    </row>
    <row r="6491">
      <c r="A6491" t="inlineStr">
        <is>
          <t>Love Cabaret</t>
        </is>
      </c>
      <c r="B6491" t="inlineStr">
        <is>
          <t>2025-08-01</t>
        </is>
      </c>
      <c r="C6491" t="inlineStr">
        <is>
          <t>-  Rescisão</t>
        </is>
      </c>
      <c r="D6491" s="488" t="n">
        <v>0</v>
      </c>
      <c r="E6491" t="inlineStr">
        <is>
          <t>8/2025</t>
        </is>
      </c>
    </row>
    <row r="6492">
      <c r="A6492" t="inlineStr">
        <is>
          <t>Love Cabaret</t>
        </is>
      </c>
      <c r="B6492" t="inlineStr">
        <is>
          <t>2025-08-01</t>
        </is>
      </c>
      <c r="C6492" t="inlineStr">
        <is>
          <t>-  Multa Rescisória</t>
        </is>
      </c>
      <c r="D6492" s="488" t="n">
        <v>0</v>
      </c>
      <c r="E6492" t="inlineStr">
        <is>
          <t>8/2025</t>
        </is>
      </c>
    </row>
    <row r="6493">
      <c r="A6493" t="inlineStr">
        <is>
          <t>Love Cabaret</t>
        </is>
      </c>
      <c r="B6493" t="inlineStr">
        <is>
          <t>2025-08-01</t>
        </is>
      </c>
      <c r="C6493" t="inlineStr">
        <is>
          <t>-  Ações trabalhistas</t>
        </is>
      </c>
      <c r="D6493" s="488" t="n">
        <v>0</v>
      </c>
      <c r="E6493" t="inlineStr">
        <is>
          <t>8/2025</t>
        </is>
      </c>
    </row>
    <row r="6494">
      <c r="A6494" t="inlineStr">
        <is>
          <t>Love Cabaret</t>
        </is>
      </c>
      <c r="B6494" t="inlineStr">
        <is>
          <t>2025-08-01</t>
        </is>
      </c>
      <c r="C6494" t="inlineStr">
        <is>
          <t>-  Adicional Noturno</t>
        </is>
      </c>
      <c r="D6494" s="488" t="n">
        <v>0</v>
      </c>
      <c r="E6494" t="inlineStr">
        <is>
          <t>8/2025</t>
        </is>
      </c>
    </row>
    <row r="6495">
      <c r="A6495" t="inlineStr">
        <is>
          <t>Love Cabaret</t>
        </is>
      </c>
      <c r="B6495" t="inlineStr">
        <is>
          <t>2025-08-01</t>
        </is>
      </c>
      <c r="C6495" t="inlineStr">
        <is>
          <t>-  Hora Extra</t>
        </is>
      </c>
      <c r="D6495" s="488" t="n">
        <v>0</v>
      </c>
      <c r="E6495" t="inlineStr">
        <is>
          <t>8/2025</t>
        </is>
      </c>
    </row>
    <row r="6496">
      <c r="A6496" t="inlineStr">
        <is>
          <t>Love Cabaret</t>
        </is>
      </c>
      <c r="B6496" t="inlineStr">
        <is>
          <t>2025-08-01</t>
        </is>
      </c>
      <c r="C6496" t="inlineStr">
        <is>
          <t>-  Remuneração Variável</t>
        </is>
      </c>
      <c r="D6496" s="488" t="n">
        <v>0</v>
      </c>
      <c r="E6496" t="inlineStr">
        <is>
          <t>8/2025</t>
        </is>
      </c>
    </row>
    <row r="6497">
      <c r="A6497" t="inlineStr">
        <is>
          <t>Love Cabaret</t>
        </is>
      </c>
      <c r="B6497" t="inlineStr">
        <is>
          <t>2025-08-01</t>
        </is>
      </c>
      <c r="C6497" t="inlineStr">
        <is>
          <t>-  Premiação</t>
        </is>
      </c>
      <c r="D6497" s="488" t="n">
        <v>0</v>
      </c>
      <c r="E6497" t="inlineStr">
        <is>
          <t>8/2025</t>
        </is>
      </c>
    </row>
    <row r="6498">
      <c r="A6498" t="inlineStr">
        <is>
          <t>Love Cabaret</t>
        </is>
      </c>
      <c r="B6498" t="inlineStr">
        <is>
          <t>2025-08-01</t>
        </is>
      </c>
      <c r="C6498" t="inlineStr">
        <is>
          <t>Benefícios</t>
        </is>
      </c>
      <c r="D6498" s="488" t="n">
        <v>-1416.15</v>
      </c>
      <c r="E6498" t="inlineStr">
        <is>
          <t>8/2025</t>
        </is>
      </c>
    </row>
    <row r="6499">
      <c r="A6499" t="inlineStr">
        <is>
          <t>Love Cabaret</t>
        </is>
      </c>
      <c r="B6499" t="inlineStr">
        <is>
          <t>2025-08-01</t>
        </is>
      </c>
      <c r="C6499" t="inlineStr">
        <is>
          <t>-  Vale-transporte</t>
        </is>
      </c>
      <c r="D6499" s="488" t="n">
        <v>-1313.73</v>
      </c>
      <c r="E6499" t="inlineStr">
        <is>
          <t>8/2025</t>
        </is>
      </c>
    </row>
    <row r="6500">
      <c r="A6500" t="inlineStr">
        <is>
          <t>Love Cabaret</t>
        </is>
      </c>
      <c r="B6500" t="inlineStr">
        <is>
          <t>2025-08-01</t>
        </is>
      </c>
      <c r="C6500" t="inlineStr">
        <is>
          <t>-  Assist. Médica</t>
        </is>
      </c>
      <c r="D6500" s="488" t="n">
        <v>0</v>
      </c>
      <c r="E6500" t="inlineStr">
        <is>
          <t>8/2025</t>
        </is>
      </c>
    </row>
    <row r="6501">
      <c r="A6501" t="inlineStr">
        <is>
          <t>Love Cabaret</t>
        </is>
      </c>
      <c r="B6501" t="inlineStr">
        <is>
          <t>2025-08-01</t>
        </is>
      </c>
      <c r="C6501" t="inlineStr">
        <is>
          <t>-  Assist. Odontologica</t>
        </is>
      </c>
      <c r="D6501" s="488" t="n">
        <v>0</v>
      </c>
      <c r="E6501" t="inlineStr">
        <is>
          <t>8/2025</t>
        </is>
      </c>
    </row>
    <row r="6502">
      <c r="A6502" t="inlineStr">
        <is>
          <t>Love Cabaret</t>
        </is>
      </c>
      <c r="B6502" t="inlineStr">
        <is>
          <t>2025-08-01</t>
        </is>
      </c>
      <c r="C6502" t="inlineStr">
        <is>
          <t>-  Seguro de Vida</t>
        </is>
      </c>
      <c r="D6502" s="488" t="n">
        <v>-102.42</v>
      </c>
      <c r="E6502" t="inlineStr">
        <is>
          <t>8/2025</t>
        </is>
      </c>
    </row>
    <row r="6503">
      <c r="A6503" t="inlineStr">
        <is>
          <t>Love Cabaret</t>
        </is>
      </c>
      <c r="B6503" t="inlineStr">
        <is>
          <t>2025-08-01</t>
        </is>
      </c>
      <c r="C6503" t="inlineStr">
        <is>
          <t>-  Ajuda de Custo</t>
        </is>
      </c>
      <c r="D6503" s="488" t="n">
        <v>0</v>
      </c>
      <c r="E6503" t="inlineStr">
        <is>
          <t>8/2025</t>
        </is>
      </c>
    </row>
    <row r="6504">
      <c r="A6504" t="inlineStr">
        <is>
          <t>Love Cabaret</t>
        </is>
      </c>
      <c r="B6504" t="inlineStr">
        <is>
          <t>2025-08-01</t>
        </is>
      </c>
      <c r="C6504" t="inlineStr">
        <is>
          <t>Outros B</t>
        </is>
      </c>
      <c r="D6504" s="488" t="n">
        <v>-13823.78</v>
      </c>
      <c r="E6504" t="inlineStr">
        <is>
          <t>8/2025</t>
        </is>
      </c>
    </row>
    <row r="6505">
      <c r="A6505" t="inlineStr">
        <is>
          <t>Love Cabaret</t>
        </is>
      </c>
      <c r="B6505" t="inlineStr">
        <is>
          <t>2025-08-01</t>
        </is>
      </c>
      <c r="C6505" t="inlineStr">
        <is>
          <t>-  Uniformes Manutenção e Reposição</t>
        </is>
      </c>
      <c r="D6505" s="488" t="n">
        <v>-1060</v>
      </c>
      <c r="E6505" t="inlineStr">
        <is>
          <t>8/2025</t>
        </is>
      </c>
    </row>
    <row r="6506">
      <c r="A6506" t="inlineStr">
        <is>
          <t>Love Cabaret</t>
        </is>
      </c>
      <c r="B6506" t="inlineStr">
        <is>
          <t>2025-08-01</t>
        </is>
      </c>
      <c r="C6506" t="inlineStr">
        <is>
          <t>-  Exames Periódicos</t>
        </is>
      </c>
      <c r="D6506" s="488" t="n">
        <v>-142.48</v>
      </c>
      <c r="E6506" t="inlineStr">
        <is>
          <t>8/2025</t>
        </is>
      </c>
    </row>
    <row r="6507">
      <c r="A6507" t="inlineStr">
        <is>
          <t>Love Cabaret</t>
        </is>
      </c>
      <c r="B6507" t="inlineStr">
        <is>
          <t>2025-08-01</t>
        </is>
      </c>
      <c r="C6507" t="inlineStr">
        <is>
          <t>-  Diversos - Vale Combustível</t>
        </is>
      </c>
      <c r="D6507" s="488" t="n">
        <v>0</v>
      </c>
      <c r="E6507" t="inlineStr">
        <is>
          <t>8/2025</t>
        </is>
      </c>
    </row>
    <row r="6508">
      <c r="A6508" t="inlineStr">
        <is>
          <t>Love Cabaret</t>
        </is>
      </c>
      <c r="B6508" t="inlineStr">
        <is>
          <t>2025-08-01</t>
        </is>
      </c>
      <c r="C6508" t="inlineStr">
        <is>
          <t>-  Gratificações</t>
        </is>
      </c>
      <c r="D6508" s="488" t="n">
        <v>0</v>
      </c>
      <c r="E6508" t="inlineStr">
        <is>
          <t>8/2025</t>
        </is>
      </c>
    </row>
    <row r="6509">
      <c r="A6509" t="inlineStr">
        <is>
          <t>Love Cabaret</t>
        </is>
      </c>
      <c r="B6509" t="inlineStr">
        <is>
          <t>2025-08-01</t>
        </is>
      </c>
      <c r="C6509" t="inlineStr">
        <is>
          <t>-  Cursos e Treinamentos</t>
        </is>
      </c>
      <c r="D6509" s="488" t="n">
        <v>0</v>
      </c>
      <c r="E6509" t="inlineStr">
        <is>
          <t>8/2025</t>
        </is>
      </c>
    </row>
    <row r="6510">
      <c r="A6510" t="inlineStr">
        <is>
          <t>Love Cabaret</t>
        </is>
      </c>
      <c r="B6510" t="inlineStr">
        <is>
          <t>2025-08-01</t>
        </is>
      </c>
      <c r="C6510" t="inlineStr">
        <is>
          <t>-  Alimentação Funcionário</t>
        </is>
      </c>
      <c r="D6510" s="488" t="n">
        <v>-12621.3</v>
      </c>
      <c r="E6510" t="inlineStr">
        <is>
          <t>8/2025</t>
        </is>
      </c>
    </row>
    <row r="6511">
      <c r="A6511" t="inlineStr">
        <is>
          <t>Love Cabaret</t>
        </is>
      </c>
      <c r="B6511" t="inlineStr">
        <is>
          <t>2025-08-01</t>
        </is>
      </c>
      <c r="C6511" t="inlineStr">
        <is>
          <t>-  Pro Labore</t>
        </is>
      </c>
      <c r="D6511" s="488" t="n">
        <v>0</v>
      </c>
      <c r="E6511" t="inlineStr">
        <is>
          <t>8/2025</t>
        </is>
      </c>
    </row>
    <row r="6512">
      <c r="A6512" t="inlineStr">
        <is>
          <t>Love Cabaret</t>
        </is>
      </c>
      <c r="B6512" t="inlineStr">
        <is>
          <t>2025-08-01</t>
        </is>
      </c>
      <c r="C6512" t="inlineStr">
        <is>
          <t>% sobre Receita c/ Squad</t>
        </is>
      </c>
      <c r="D6512" s="488" t="n">
        <v>-0.23</v>
      </c>
      <c r="E6512" t="inlineStr">
        <is>
          <t>8/2025</t>
        </is>
      </c>
    </row>
    <row r="6513">
      <c r="A6513" t="inlineStr">
        <is>
          <t>Love Cabaret</t>
        </is>
      </c>
      <c r="B6513" t="inlineStr">
        <is>
          <t>2025-08-01</t>
        </is>
      </c>
      <c r="C6513" t="inlineStr">
        <is>
          <t>% sobre Receita s/ Squad</t>
        </is>
      </c>
      <c r="D6513" s="488" t="n">
        <v>-0.18</v>
      </c>
      <c r="E6513" t="inlineStr">
        <is>
          <t>8/2025</t>
        </is>
      </c>
    </row>
    <row r="6514">
      <c r="A6514" t="inlineStr">
        <is>
          <t>Love Cabaret</t>
        </is>
      </c>
      <c r="B6514" t="inlineStr">
        <is>
          <t>2025-08-01</t>
        </is>
      </c>
      <c r="C6514" t="inlineStr">
        <is>
          <t>Custo de Ocupação</t>
        </is>
      </c>
      <c r="D6514" s="488" t="n">
        <v>-68420.47</v>
      </c>
      <c r="E6514" t="inlineStr">
        <is>
          <t>8/2025</t>
        </is>
      </c>
    </row>
    <row r="6515">
      <c r="A6515" t="inlineStr">
        <is>
          <t>Love Cabaret</t>
        </is>
      </c>
      <c r="B6515" t="inlineStr">
        <is>
          <t>2025-08-01</t>
        </is>
      </c>
      <c r="C6515" t="inlineStr">
        <is>
          <t>Aluguel de Imoveis</t>
        </is>
      </c>
      <c r="D6515" s="488" t="n">
        <v>-63269.28</v>
      </c>
      <c r="E6515" t="inlineStr">
        <is>
          <t>8/2025</t>
        </is>
      </c>
    </row>
    <row r="6516">
      <c r="A6516" t="inlineStr">
        <is>
          <t>Love Cabaret</t>
        </is>
      </c>
      <c r="B6516" t="inlineStr">
        <is>
          <t>2025-08-01</t>
        </is>
      </c>
      <c r="C6516" t="inlineStr">
        <is>
          <t>Condominio</t>
        </is>
      </c>
      <c r="D6516" s="488" t="n">
        <v>0</v>
      </c>
      <c r="E6516" t="inlineStr">
        <is>
          <t>8/2025</t>
        </is>
      </c>
    </row>
    <row r="6517">
      <c r="A6517" t="inlineStr">
        <is>
          <t>Love Cabaret</t>
        </is>
      </c>
      <c r="B6517" t="inlineStr">
        <is>
          <t>2025-08-01</t>
        </is>
      </c>
      <c r="C6517" t="inlineStr">
        <is>
          <t>IPTU</t>
        </is>
      </c>
      <c r="D6517" s="488" t="n">
        <v>-4921.9</v>
      </c>
      <c r="E6517" t="inlineStr">
        <is>
          <t>8/2025</t>
        </is>
      </c>
    </row>
    <row r="6518">
      <c r="A6518" t="inlineStr">
        <is>
          <t>Love Cabaret</t>
        </is>
      </c>
      <c r="B6518" t="inlineStr">
        <is>
          <t>2025-08-01</t>
        </is>
      </c>
      <c r="C6518" t="inlineStr">
        <is>
          <t>Fundo de Promoção</t>
        </is>
      </c>
      <c r="D6518" s="488" t="n">
        <v>0</v>
      </c>
      <c r="E6518" t="inlineStr">
        <is>
          <t>8/2025</t>
        </is>
      </c>
    </row>
    <row r="6519">
      <c r="A6519" t="inlineStr">
        <is>
          <t>Love Cabaret</t>
        </is>
      </c>
      <c r="B6519" t="inlineStr">
        <is>
          <t>2025-08-01</t>
        </is>
      </c>
      <c r="C6519" t="inlineStr">
        <is>
          <t>Seguro Patrimonial</t>
        </is>
      </c>
      <c r="D6519" s="488" t="n">
        <v>-229.29</v>
      </c>
      <c r="E6519" t="inlineStr">
        <is>
          <t>8/2025</t>
        </is>
      </c>
    </row>
    <row r="6520">
      <c r="A6520" t="inlineStr">
        <is>
          <t>Love Cabaret</t>
        </is>
      </c>
      <c r="B6520" t="inlineStr">
        <is>
          <t>2025-08-01</t>
        </is>
      </c>
      <c r="C6520" t="inlineStr">
        <is>
          <t>Arrendamento</t>
        </is>
      </c>
      <c r="D6520" s="488" t="n">
        <v>0</v>
      </c>
      <c r="E6520" t="inlineStr">
        <is>
          <t>8/2025</t>
        </is>
      </c>
    </row>
    <row r="6521">
      <c r="A6521" t="inlineStr">
        <is>
          <t>Love Cabaret</t>
        </is>
      </c>
      <c r="B6521" t="inlineStr">
        <is>
          <t>2025-08-01</t>
        </is>
      </c>
      <c r="C6521" t="inlineStr">
        <is>
          <t>Taxas publicas administrativas - Ocupação</t>
        </is>
      </c>
      <c r="D6521" s="488" t="n">
        <v>0</v>
      </c>
      <c r="E6521" t="inlineStr">
        <is>
          <t>8/2025</t>
        </is>
      </c>
    </row>
    <row r="6522">
      <c r="A6522" t="inlineStr">
        <is>
          <t>Love Cabaret</t>
        </is>
      </c>
      <c r="B6522" t="inlineStr">
        <is>
          <t>2025-08-01</t>
        </is>
      </c>
      <c r="C6522" t="inlineStr">
        <is>
          <t>% sobre Receita Bruta</t>
        </is>
      </c>
      <c r="D6522" s="488" t="n">
        <v>-0.14</v>
      </c>
      <c r="E6522" t="inlineStr">
        <is>
          <t>8/2025</t>
        </is>
      </c>
    </row>
    <row r="6523">
      <c r="A6523" t="inlineStr">
        <is>
          <t>Love Cabaret</t>
        </is>
      </c>
      <c r="B6523" t="inlineStr">
        <is>
          <t>2025-08-01</t>
        </is>
      </c>
      <c r="C6523" t="inlineStr">
        <is>
          <t>Utilidades</t>
        </is>
      </c>
      <c r="D6523" s="488" t="n">
        <v>-29795.6</v>
      </c>
      <c r="E6523" t="inlineStr">
        <is>
          <t>8/2025</t>
        </is>
      </c>
    </row>
    <row r="6524">
      <c r="A6524" t="inlineStr">
        <is>
          <t>Love Cabaret</t>
        </is>
      </c>
      <c r="B6524" t="inlineStr">
        <is>
          <t>2025-08-01</t>
        </is>
      </c>
      <c r="C6524" t="inlineStr">
        <is>
          <t>Agua/Esgoto</t>
        </is>
      </c>
      <c r="D6524" s="488" t="n">
        <v>-153.96</v>
      </c>
      <c r="E6524" t="inlineStr">
        <is>
          <t>8/2025</t>
        </is>
      </c>
    </row>
    <row r="6525">
      <c r="A6525" t="inlineStr">
        <is>
          <t>Love Cabaret</t>
        </is>
      </c>
      <c r="B6525" t="inlineStr">
        <is>
          <t>2025-08-01</t>
        </is>
      </c>
      <c r="C6525" t="inlineStr">
        <is>
          <t>Energia Eletrica</t>
        </is>
      </c>
      <c r="D6525" s="488" t="n">
        <v>-9185.440000000001</v>
      </c>
      <c r="E6525" t="inlineStr">
        <is>
          <t>8/2025</t>
        </is>
      </c>
    </row>
    <row r="6526">
      <c r="A6526" t="inlineStr">
        <is>
          <t>Love Cabaret</t>
        </is>
      </c>
      <c r="B6526" t="inlineStr">
        <is>
          <t>2025-08-01</t>
        </is>
      </c>
      <c r="C6526" t="inlineStr">
        <is>
          <t>Gas de Cozinha</t>
        </is>
      </c>
      <c r="D6526" s="488" t="n">
        <v>-1659.06</v>
      </c>
      <c r="E6526" t="inlineStr">
        <is>
          <t>8/2025</t>
        </is>
      </c>
    </row>
    <row r="6527">
      <c r="A6527" t="inlineStr">
        <is>
          <t>Love Cabaret</t>
        </is>
      </c>
      <c r="B6527" t="inlineStr">
        <is>
          <t>2025-08-01</t>
        </is>
      </c>
      <c r="C6527" t="inlineStr">
        <is>
          <t>Higiene e Limpeza</t>
        </is>
      </c>
      <c r="D6527" s="488" t="n">
        <v>-11058.64</v>
      </c>
      <c r="E6527" t="inlineStr">
        <is>
          <t>8/2025</t>
        </is>
      </c>
    </row>
    <row r="6528">
      <c r="A6528" t="inlineStr">
        <is>
          <t>Love Cabaret</t>
        </is>
      </c>
      <c r="B6528" t="inlineStr">
        <is>
          <t>2025-08-01</t>
        </is>
      </c>
      <c r="C6528" t="inlineStr">
        <is>
          <t>Descartaveis</t>
        </is>
      </c>
      <c r="D6528" s="488" t="n">
        <v>-169.5</v>
      </c>
      <c r="E6528" t="inlineStr">
        <is>
          <t>8/2025</t>
        </is>
      </c>
    </row>
    <row r="6529">
      <c r="A6529" t="inlineStr">
        <is>
          <t>Love Cabaret</t>
        </is>
      </c>
      <c r="B6529" t="inlineStr">
        <is>
          <t>2025-08-01</t>
        </is>
      </c>
      <c r="C6529" t="inlineStr">
        <is>
          <t>Controle de Pragas</t>
        </is>
      </c>
      <c r="D6529" s="488" t="n">
        <v>-630</v>
      </c>
      <c r="E6529" t="inlineStr">
        <is>
          <t>8/2025</t>
        </is>
      </c>
    </row>
    <row r="6530">
      <c r="A6530" t="inlineStr">
        <is>
          <t>Love Cabaret</t>
        </is>
      </c>
      <c r="B6530" t="inlineStr">
        <is>
          <t>2025-08-01</t>
        </is>
      </c>
      <c r="C6530" t="inlineStr">
        <is>
          <t>Coleta de lixo</t>
        </is>
      </c>
      <c r="D6530" s="488" t="n">
        <v>-1433.27</v>
      </c>
      <c r="E6530" t="inlineStr">
        <is>
          <t>8/2025</t>
        </is>
      </c>
    </row>
    <row r="6531">
      <c r="A6531" t="inlineStr">
        <is>
          <t>Love Cabaret</t>
        </is>
      </c>
      <c r="B6531" t="inlineStr">
        <is>
          <t>2025-08-01</t>
        </is>
      </c>
      <c r="C6531" t="inlineStr">
        <is>
          <t>Utensilios</t>
        </is>
      </c>
      <c r="D6531" s="488" t="n">
        <v>-835.25</v>
      </c>
      <c r="E6531" t="inlineStr">
        <is>
          <t>8/2025</t>
        </is>
      </c>
    </row>
    <row r="6532">
      <c r="A6532" t="inlineStr">
        <is>
          <t>Love Cabaret</t>
        </is>
      </c>
      <c r="B6532" t="inlineStr">
        <is>
          <t>2025-08-01</t>
        </is>
      </c>
      <c r="C6532" t="inlineStr">
        <is>
          <t>Serviços Graficos</t>
        </is>
      </c>
      <c r="D6532" s="488" t="n">
        <v>-101.88</v>
      </c>
      <c r="E6532" t="inlineStr">
        <is>
          <t>8/2025</t>
        </is>
      </c>
    </row>
    <row r="6533">
      <c r="A6533" t="inlineStr">
        <is>
          <t>Love Cabaret</t>
        </is>
      </c>
      <c r="B6533" t="inlineStr">
        <is>
          <t>2025-08-01</t>
        </is>
      </c>
      <c r="C6533" t="inlineStr">
        <is>
          <t>Custas Cartório</t>
        </is>
      </c>
      <c r="D6533" s="488" t="n">
        <v>0</v>
      </c>
      <c r="E6533" t="inlineStr">
        <is>
          <t>8/2025</t>
        </is>
      </c>
    </row>
    <row r="6534">
      <c r="A6534" t="inlineStr">
        <is>
          <t>Love Cabaret</t>
        </is>
      </c>
      <c r="B6534" t="inlineStr">
        <is>
          <t>2025-08-01</t>
        </is>
      </c>
      <c r="C6534" t="inlineStr">
        <is>
          <t>Material de Escritorio</t>
        </is>
      </c>
      <c r="D6534" s="488" t="n">
        <v>-873.6</v>
      </c>
      <c r="E6534" t="inlineStr">
        <is>
          <t>8/2025</t>
        </is>
      </c>
    </row>
    <row r="6535">
      <c r="A6535" t="inlineStr">
        <is>
          <t>Love Cabaret</t>
        </is>
      </c>
      <c r="B6535" t="inlineStr">
        <is>
          <t>2025-08-01</t>
        </is>
      </c>
      <c r="C6535" t="inlineStr">
        <is>
          <t>Serviços de Limpeza</t>
        </is>
      </c>
      <c r="D6535" s="488" t="n">
        <v>-3650</v>
      </c>
      <c r="E6535" t="inlineStr">
        <is>
          <t>8/2025</t>
        </is>
      </c>
    </row>
    <row r="6536">
      <c r="A6536" t="inlineStr">
        <is>
          <t>Love Cabaret</t>
        </is>
      </c>
      <c r="B6536" t="inlineStr">
        <is>
          <t>2025-08-01</t>
        </is>
      </c>
      <c r="C6536" t="inlineStr">
        <is>
          <t>Serviço de Lavanderia</t>
        </is>
      </c>
      <c r="D6536" s="488" t="n">
        <v>-45</v>
      </c>
      <c r="E6536" t="inlineStr">
        <is>
          <t>8/2025</t>
        </is>
      </c>
    </row>
    <row r="6537">
      <c r="A6537" t="inlineStr">
        <is>
          <t>Love Cabaret</t>
        </is>
      </c>
      <c r="B6537" t="inlineStr">
        <is>
          <t>2025-08-01</t>
        </is>
      </c>
      <c r="C6537" t="inlineStr">
        <is>
          <t>Material de Consumo - Gelo/ Gas CO2/ Carvao /Velas</t>
        </is>
      </c>
      <c r="D6537" s="488" t="n">
        <v>0</v>
      </c>
      <c r="E6537" t="inlineStr">
        <is>
          <t>8/2025</t>
        </is>
      </c>
    </row>
    <row r="6538">
      <c r="A6538" t="inlineStr">
        <is>
          <t>Love Cabaret</t>
        </is>
      </c>
      <c r="B6538" t="inlineStr">
        <is>
          <t>2025-08-01</t>
        </is>
      </c>
      <c r="C6538" t="inlineStr">
        <is>
          <t>% sobre Receita Bruta</t>
        </is>
      </c>
      <c r="D6538" s="488" t="n">
        <v>-0.06</v>
      </c>
      <c r="E6538" t="inlineStr">
        <is>
          <t>8/2025</t>
        </is>
      </c>
    </row>
    <row r="6539">
      <c r="A6539" t="inlineStr">
        <is>
          <t>Love Cabaret</t>
        </is>
      </c>
      <c r="B6539" t="inlineStr">
        <is>
          <t>2025-08-01</t>
        </is>
      </c>
      <c r="C6539" t="inlineStr">
        <is>
          <t>Informática e TI</t>
        </is>
      </c>
      <c r="D6539" s="488" t="n">
        <v>-4781.37</v>
      </c>
      <c r="E6539" t="inlineStr">
        <is>
          <t>8/2025</t>
        </is>
      </c>
    </row>
    <row r="6540">
      <c r="A6540" t="inlineStr">
        <is>
          <t>Love Cabaret</t>
        </is>
      </c>
      <c r="B6540" t="inlineStr">
        <is>
          <t>2025-08-01</t>
        </is>
      </c>
      <c r="C6540" t="inlineStr">
        <is>
          <t>Telefone</t>
        </is>
      </c>
      <c r="D6540" s="488" t="n">
        <v>-93.7</v>
      </c>
      <c r="E6540" t="inlineStr">
        <is>
          <t>8/2025</t>
        </is>
      </c>
    </row>
    <row r="6541">
      <c r="A6541" t="inlineStr">
        <is>
          <t>Love Cabaret</t>
        </is>
      </c>
      <c r="B6541" t="inlineStr">
        <is>
          <t>2025-08-01</t>
        </is>
      </c>
      <c r="C6541" t="inlineStr">
        <is>
          <t>Internet</t>
        </is>
      </c>
      <c r="D6541" s="488" t="n">
        <v>-1033.06</v>
      </c>
      <c r="E6541" t="inlineStr">
        <is>
          <t>8/2025</t>
        </is>
      </c>
    </row>
    <row r="6542">
      <c r="A6542" t="inlineStr">
        <is>
          <t>Love Cabaret</t>
        </is>
      </c>
      <c r="B6542" t="inlineStr">
        <is>
          <t>2025-08-01</t>
        </is>
      </c>
      <c r="C6542" t="inlineStr">
        <is>
          <t>TV por assinatura/musica ambiente</t>
        </is>
      </c>
      <c r="D6542" s="488" t="n">
        <v>-17.45</v>
      </c>
      <c r="E6542" t="inlineStr">
        <is>
          <t>8/2025</t>
        </is>
      </c>
    </row>
    <row r="6543">
      <c r="A6543" t="inlineStr">
        <is>
          <t>Love Cabaret</t>
        </is>
      </c>
      <c r="B6543" t="inlineStr">
        <is>
          <t>2025-08-01</t>
        </is>
      </c>
      <c r="C6543" t="inlineStr">
        <is>
          <t>Sistemas de Segurança e Alarme</t>
        </is>
      </c>
      <c r="D6543" s="488" t="n">
        <v>-270.11</v>
      </c>
      <c r="E6543" t="inlineStr">
        <is>
          <t>8/2025</t>
        </is>
      </c>
    </row>
    <row r="6544">
      <c r="A6544" t="inlineStr">
        <is>
          <t>Love Cabaret</t>
        </is>
      </c>
      <c r="B6544" t="inlineStr">
        <is>
          <t>2025-08-01</t>
        </is>
      </c>
      <c r="C6544" t="inlineStr">
        <is>
          <t>Sistemas Gerais - Operacionais</t>
        </is>
      </c>
      <c r="D6544" s="488" t="n">
        <v>-978.05</v>
      </c>
      <c r="E6544" t="inlineStr">
        <is>
          <t>8/2025</t>
        </is>
      </c>
    </row>
    <row r="6545">
      <c r="A6545" t="inlineStr">
        <is>
          <t>Love Cabaret</t>
        </is>
      </c>
      <c r="B6545" t="inlineStr">
        <is>
          <t>2025-08-01</t>
        </is>
      </c>
      <c r="C6545" t="inlineStr">
        <is>
          <t>Sistemas Gerais - Financeiros</t>
        </is>
      </c>
      <c r="D6545" s="488" t="n">
        <v>-389</v>
      </c>
      <c r="E6545" t="inlineStr">
        <is>
          <t>8/2025</t>
        </is>
      </c>
    </row>
    <row r="6546">
      <c r="A6546" t="inlineStr">
        <is>
          <t>Love Cabaret</t>
        </is>
      </c>
      <c r="B6546" t="inlineStr">
        <is>
          <t>2025-08-01</t>
        </is>
      </c>
      <c r="C6546" t="inlineStr">
        <is>
          <t>Sistemas Gerais - Comunicação e Marketing</t>
        </is>
      </c>
      <c r="D6546" s="488" t="n">
        <v>-2000</v>
      </c>
      <c r="E6546" t="inlineStr">
        <is>
          <t>8/2025</t>
        </is>
      </c>
    </row>
    <row r="6547">
      <c r="A6547" t="inlineStr">
        <is>
          <t>Love Cabaret</t>
        </is>
      </c>
      <c r="B6547" t="inlineStr">
        <is>
          <t>2025-08-01</t>
        </is>
      </c>
      <c r="C6547" t="inlineStr">
        <is>
          <t>% sobre Receita Bruta</t>
        </is>
      </c>
      <c r="D6547" s="488" t="n">
        <v>-0.01</v>
      </c>
      <c r="E6547" t="inlineStr">
        <is>
          <t>8/2025</t>
        </is>
      </c>
    </row>
    <row r="6548">
      <c r="A6548" t="inlineStr">
        <is>
          <t>Love Cabaret</t>
        </is>
      </c>
      <c r="B6548" t="inlineStr">
        <is>
          <t>2025-08-01</t>
        </is>
      </c>
      <c r="C6548" t="inlineStr">
        <is>
          <t>Despesas Gerais</t>
        </is>
      </c>
      <c r="D6548" s="488" t="n">
        <v>-8975.23</v>
      </c>
      <c r="E6548" t="inlineStr">
        <is>
          <t>8/2025</t>
        </is>
      </c>
    </row>
    <row r="6549">
      <c r="A6549" t="inlineStr">
        <is>
          <t>Love Cabaret</t>
        </is>
      </c>
      <c r="B6549" t="inlineStr">
        <is>
          <t>2025-08-01</t>
        </is>
      </c>
      <c r="C6549" t="inlineStr">
        <is>
          <t>Manutenção Predial</t>
        </is>
      </c>
      <c r="D6549" s="488" t="n">
        <v>-6601.38</v>
      </c>
      <c r="E6549" t="inlineStr">
        <is>
          <t>8/2025</t>
        </is>
      </c>
    </row>
    <row r="6550">
      <c r="A6550" t="inlineStr">
        <is>
          <t>Love Cabaret</t>
        </is>
      </c>
      <c r="B6550" t="inlineStr">
        <is>
          <t>2025-08-01</t>
        </is>
      </c>
      <c r="C6550" t="inlineStr">
        <is>
          <t>Manutenção de Equipamentos</t>
        </is>
      </c>
      <c r="D6550" s="488" t="n">
        <v>-1575</v>
      </c>
      <c r="E6550" t="inlineStr">
        <is>
          <t>8/2025</t>
        </is>
      </c>
    </row>
    <row r="6551">
      <c r="A6551" t="inlineStr">
        <is>
          <t>Love Cabaret</t>
        </is>
      </c>
      <c r="B6551" t="inlineStr">
        <is>
          <t>2025-08-01</t>
        </is>
      </c>
      <c r="C6551" t="inlineStr">
        <is>
          <t>Manutenção de Mobiliário</t>
        </is>
      </c>
      <c r="D6551" s="488" t="n">
        <v>0</v>
      </c>
      <c r="E6551" t="inlineStr">
        <is>
          <t>8/2025</t>
        </is>
      </c>
    </row>
    <row r="6552">
      <c r="A6552" t="inlineStr">
        <is>
          <t>Love Cabaret</t>
        </is>
      </c>
      <c r="B6552" t="inlineStr">
        <is>
          <t>2025-08-01</t>
        </is>
      </c>
      <c r="C6552" t="inlineStr">
        <is>
          <t>Material de Manutenção</t>
        </is>
      </c>
      <c r="D6552" s="488" t="n">
        <v>-76.8</v>
      </c>
      <c r="E6552" t="inlineStr">
        <is>
          <t>8/2025</t>
        </is>
      </c>
    </row>
    <row r="6553">
      <c r="A6553" t="inlineStr">
        <is>
          <t>Love Cabaret</t>
        </is>
      </c>
      <c r="B6553" t="inlineStr">
        <is>
          <t>2025-08-01</t>
        </is>
      </c>
      <c r="C6553" t="inlineStr">
        <is>
          <t>Decoração/Paisagismo e Jardinagem</t>
        </is>
      </c>
      <c r="D6553" s="488" t="n">
        <v>-530</v>
      </c>
      <c r="E6553" t="inlineStr">
        <is>
          <t>8/2025</t>
        </is>
      </c>
    </row>
    <row r="6554">
      <c r="A6554" t="inlineStr">
        <is>
          <t>Love Cabaret</t>
        </is>
      </c>
      <c r="B6554" t="inlineStr">
        <is>
          <t>2025-08-01</t>
        </is>
      </c>
      <c r="C6554" t="inlineStr">
        <is>
          <t>Fretes e Carretos</t>
        </is>
      </c>
      <c r="D6554" s="488" t="n">
        <v>-164.53</v>
      </c>
      <c r="E6554" t="inlineStr">
        <is>
          <t>8/2025</t>
        </is>
      </c>
    </row>
    <row r="6555">
      <c r="A6555" t="inlineStr">
        <is>
          <t>Love Cabaret</t>
        </is>
      </c>
      <c r="B6555" t="inlineStr">
        <is>
          <t>2025-08-01</t>
        </is>
      </c>
      <c r="C6555" t="inlineStr">
        <is>
          <t>Conduções/Taxi/Uber</t>
        </is>
      </c>
      <c r="D6555" s="488" t="n">
        <v>-27.52</v>
      </c>
      <c r="E6555" t="inlineStr">
        <is>
          <t>8/2025</t>
        </is>
      </c>
    </row>
    <row r="6556">
      <c r="A6556" t="inlineStr">
        <is>
          <t>Love Cabaret</t>
        </is>
      </c>
      <c r="B6556" t="inlineStr">
        <is>
          <t>2025-08-01</t>
        </is>
      </c>
      <c r="C6556" t="inlineStr">
        <is>
          <t>Viagens e Estadias - Operação</t>
        </is>
      </c>
      <c r="D6556" s="488" t="n">
        <v>0</v>
      </c>
      <c r="E6556" t="inlineStr">
        <is>
          <t>8/2025</t>
        </is>
      </c>
    </row>
    <row r="6557">
      <c r="A6557" t="inlineStr">
        <is>
          <t>Love Cabaret</t>
        </is>
      </c>
      <c r="B6557" t="inlineStr">
        <is>
          <t>2025-08-01</t>
        </is>
      </c>
      <c r="C6557" t="inlineStr">
        <is>
          <t>% sobre Receita Bruta</t>
        </is>
      </c>
      <c r="D6557" s="488" t="n">
        <v>-0.02</v>
      </c>
      <c r="E6557" t="inlineStr">
        <is>
          <t>8/2025</t>
        </is>
      </c>
    </row>
    <row r="6558">
      <c r="A6558" t="inlineStr">
        <is>
          <t>Love Cabaret</t>
        </is>
      </c>
      <c r="B6558" t="inlineStr">
        <is>
          <t>2025-08-01</t>
        </is>
      </c>
      <c r="C6558" t="inlineStr">
        <is>
          <t>Marketing</t>
        </is>
      </c>
      <c r="D6558" s="488" t="n">
        <v>-27278.82</v>
      </c>
      <c r="E6558" t="inlineStr">
        <is>
          <t>8/2025</t>
        </is>
      </c>
    </row>
    <row r="6559">
      <c r="A6559" t="inlineStr">
        <is>
          <t>Love Cabaret</t>
        </is>
      </c>
      <c r="B6559" t="inlineStr">
        <is>
          <t>2025-08-01</t>
        </is>
      </c>
      <c r="C6559" t="inlineStr">
        <is>
          <t>Agência de Propaganda</t>
        </is>
      </c>
      <c r="D6559" s="488" t="n">
        <v>-8000</v>
      </c>
      <c r="E6559" t="inlineStr">
        <is>
          <t>8/2025</t>
        </is>
      </c>
    </row>
    <row r="6560">
      <c r="A6560" t="inlineStr">
        <is>
          <t>Love Cabaret</t>
        </is>
      </c>
      <c r="B6560" t="inlineStr">
        <is>
          <t>2025-08-01</t>
        </is>
      </c>
      <c r="C6560" t="inlineStr">
        <is>
          <t>Assessoria de Imprensa</t>
        </is>
      </c>
      <c r="D6560" s="488" t="n">
        <v>0</v>
      </c>
      <c r="E6560" t="inlineStr">
        <is>
          <t>8/2025</t>
        </is>
      </c>
    </row>
    <row r="6561">
      <c r="A6561" t="inlineStr">
        <is>
          <t>Love Cabaret</t>
        </is>
      </c>
      <c r="B6561" t="inlineStr">
        <is>
          <t>2025-08-01</t>
        </is>
      </c>
      <c r="C6561" t="inlineStr">
        <is>
          <t>Assessoria de Relações Públicas</t>
        </is>
      </c>
      <c r="D6561" s="488" t="n">
        <v>0</v>
      </c>
      <c r="E6561" t="inlineStr">
        <is>
          <t>8/2025</t>
        </is>
      </c>
    </row>
    <row r="6562">
      <c r="A6562" t="inlineStr">
        <is>
          <t>Love Cabaret</t>
        </is>
      </c>
      <c r="B6562" t="inlineStr">
        <is>
          <t>2025-08-01</t>
        </is>
      </c>
      <c r="C6562" t="inlineStr">
        <is>
          <t>Influenciadores</t>
        </is>
      </c>
      <c r="D6562" s="488" t="n">
        <v>0</v>
      </c>
      <c r="E6562" t="inlineStr">
        <is>
          <t>8/2025</t>
        </is>
      </c>
    </row>
    <row r="6563">
      <c r="A6563" t="inlineStr">
        <is>
          <t>Love Cabaret</t>
        </is>
      </c>
      <c r="B6563" t="inlineStr">
        <is>
          <t>2025-08-01</t>
        </is>
      </c>
      <c r="C6563" t="inlineStr">
        <is>
          <t>Publicidade e Propaganda</t>
        </is>
      </c>
      <c r="D6563" s="488" t="n">
        <v>-12741.99</v>
      </c>
      <c r="E6563" t="inlineStr">
        <is>
          <t>8/2025</t>
        </is>
      </c>
    </row>
    <row r="6564">
      <c r="A6564" t="inlineStr">
        <is>
          <t>Love Cabaret</t>
        </is>
      </c>
      <c r="B6564" t="inlineStr">
        <is>
          <t>2025-08-01</t>
        </is>
      </c>
      <c r="C6564" t="inlineStr">
        <is>
          <t>Pesquisa de Mercado</t>
        </is>
      </c>
      <c r="D6564" s="488" t="n">
        <v>0</v>
      </c>
      <c r="E6564" t="inlineStr">
        <is>
          <t>8/2025</t>
        </is>
      </c>
    </row>
    <row r="6565">
      <c r="A6565" t="inlineStr">
        <is>
          <t>Love Cabaret</t>
        </is>
      </c>
      <c r="B6565" t="inlineStr">
        <is>
          <t>2025-08-01</t>
        </is>
      </c>
      <c r="C6565" t="inlineStr">
        <is>
          <t>Sessão de Fotos/Captação de Vídeo</t>
        </is>
      </c>
      <c r="D6565" s="488" t="n">
        <v>-600</v>
      </c>
      <c r="E6565" t="inlineStr">
        <is>
          <t>8/2025</t>
        </is>
      </c>
    </row>
    <row r="6566">
      <c r="A6566" t="inlineStr">
        <is>
          <t>Love Cabaret</t>
        </is>
      </c>
      <c r="B6566" t="inlineStr">
        <is>
          <t>2025-08-01</t>
        </is>
      </c>
      <c r="C6566" t="inlineStr">
        <is>
          <t>Produção Gráfica e Material Institucional</t>
        </is>
      </c>
      <c r="D6566" s="488" t="n">
        <v>-1800</v>
      </c>
      <c r="E6566" t="inlineStr">
        <is>
          <t>8/2025</t>
        </is>
      </c>
    </row>
    <row r="6567">
      <c r="A6567" t="inlineStr">
        <is>
          <t>Love Cabaret</t>
        </is>
      </c>
      <c r="B6567" t="inlineStr">
        <is>
          <t>2025-08-01</t>
        </is>
      </c>
      <c r="C6567" t="inlineStr">
        <is>
          <t>Eventos de Marketing</t>
        </is>
      </c>
      <c r="D6567" s="488" t="n">
        <v>0</v>
      </c>
      <c r="E6567" t="inlineStr">
        <is>
          <t>8/2025</t>
        </is>
      </c>
    </row>
    <row r="6568">
      <c r="A6568" t="inlineStr">
        <is>
          <t>Love Cabaret</t>
        </is>
      </c>
      <c r="B6568" t="inlineStr">
        <is>
          <t>2025-08-01</t>
        </is>
      </c>
      <c r="C6568" t="inlineStr">
        <is>
          <t>Brindes e Confraternizações</t>
        </is>
      </c>
      <c r="D6568" s="488" t="n">
        <v>0</v>
      </c>
      <c r="E6568" t="inlineStr">
        <is>
          <t>8/2025</t>
        </is>
      </c>
    </row>
    <row r="6569">
      <c r="A6569" t="inlineStr">
        <is>
          <t>Love Cabaret</t>
        </is>
      </c>
      <c r="B6569" t="inlineStr">
        <is>
          <t>2025-08-01</t>
        </is>
      </c>
      <c r="C6569" t="inlineStr">
        <is>
          <t>Ferramentas de Marketing</t>
        </is>
      </c>
      <c r="D6569" s="488" t="n">
        <v>-4136.83</v>
      </c>
      <c r="E6569" t="inlineStr">
        <is>
          <t>8/2025</t>
        </is>
      </c>
    </row>
    <row r="6570">
      <c r="A6570" t="inlineStr">
        <is>
          <t>Love Cabaret</t>
        </is>
      </c>
      <c r="B6570" t="inlineStr">
        <is>
          <t>2025-08-01</t>
        </is>
      </c>
      <c r="C6570" t="inlineStr">
        <is>
          <t>% sobre Receita Bruta</t>
        </is>
      </c>
      <c r="D6570" s="488" t="n">
        <v>-0.05</v>
      </c>
      <c r="E6570" t="inlineStr">
        <is>
          <t>8/2025</t>
        </is>
      </c>
    </row>
    <row r="6571">
      <c r="A6571" t="inlineStr">
        <is>
          <t>Love Cabaret</t>
        </is>
      </c>
      <c r="B6571" t="inlineStr">
        <is>
          <t>2025-08-01</t>
        </is>
      </c>
      <c r="C6571" t="inlineStr">
        <is>
          <t>Serviços de Terceiros</t>
        </is>
      </c>
      <c r="D6571" s="488" t="n">
        <v>-45884.14</v>
      </c>
      <c r="E6571" t="inlineStr">
        <is>
          <t>8/2025</t>
        </is>
      </c>
    </row>
    <row r="6572">
      <c r="A6572" t="inlineStr">
        <is>
          <t>Love Cabaret</t>
        </is>
      </c>
      <c r="B6572" t="inlineStr">
        <is>
          <t>2025-08-01</t>
        </is>
      </c>
      <c r="C6572" t="inlineStr">
        <is>
          <t>Assessoria Contabil</t>
        </is>
      </c>
      <c r="D6572" s="488" t="n">
        <v>-3414.45</v>
      </c>
      <c r="E6572" t="inlineStr">
        <is>
          <t>8/2025</t>
        </is>
      </c>
    </row>
    <row r="6573">
      <c r="A6573" t="inlineStr">
        <is>
          <t>Love Cabaret</t>
        </is>
      </c>
      <c r="B6573" t="inlineStr">
        <is>
          <t>2025-08-01</t>
        </is>
      </c>
      <c r="C6573" t="inlineStr">
        <is>
          <t>Assessoria RH</t>
        </is>
      </c>
      <c r="D6573" s="488" t="n">
        <v>-100</v>
      </c>
      <c r="E6573" t="inlineStr">
        <is>
          <t>8/2025</t>
        </is>
      </c>
    </row>
    <row r="6574">
      <c r="A6574" t="inlineStr">
        <is>
          <t>Love Cabaret</t>
        </is>
      </c>
      <c r="B6574" t="inlineStr">
        <is>
          <t>2025-08-01</t>
        </is>
      </c>
      <c r="C6574" t="inlineStr">
        <is>
          <t>Assessoria em Geral</t>
        </is>
      </c>
      <c r="D6574" s="488" t="n">
        <v>-19560</v>
      </c>
      <c r="E6574" t="inlineStr">
        <is>
          <t>8/2025</t>
        </is>
      </c>
    </row>
    <row r="6575">
      <c r="A6575" t="inlineStr">
        <is>
          <t>Love Cabaret</t>
        </is>
      </c>
      <c r="B6575" t="inlineStr">
        <is>
          <t>2025-08-01</t>
        </is>
      </c>
      <c r="C6575" t="inlineStr">
        <is>
          <t>Assessoria Financeira</t>
        </is>
      </c>
      <c r="D6575" s="488" t="n">
        <v>0</v>
      </c>
      <c r="E6575" t="inlineStr">
        <is>
          <t>8/2025</t>
        </is>
      </c>
    </row>
    <row r="6576">
      <c r="A6576" t="inlineStr">
        <is>
          <t>Love Cabaret</t>
        </is>
      </c>
      <c r="B6576" t="inlineStr">
        <is>
          <t>2025-08-01</t>
        </is>
      </c>
      <c r="C6576" t="inlineStr">
        <is>
          <t>Assessoria Jurídica</t>
        </is>
      </c>
      <c r="D6576" s="488" t="n">
        <v>-3200</v>
      </c>
      <c r="E6576" t="inlineStr">
        <is>
          <t>8/2025</t>
        </is>
      </c>
    </row>
    <row r="6577">
      <c r="A6577" t="inlineStr">
        <is>
          <t>Love Cabaret</t>
        </is>
      </c>
      <c r="B6577" t="inlineStr">
        <is>
          <t>2025-08-01</t>
        </is>
      </c>
      <c r="C6577" t="inlineStr">
        <is>
          <t>Assessoria de Alimentos e Bebidas</t>
        </is>
      </c>
      <c r="D6577" s="488" t="n">
        <v>-891.0599999999999</v>
      </c>
      <c r="E6577" t="inlineStr">
        <is>
          <t>8/2025</t>
        </is>
      </c>
    </row>
    <row r="6578">
      <c r="A6578" t="inlineStr">
        <is>
          <t>Love Cabaret</t>
        </is>
      </c>
      <c r="B6578" t="inlineStr">
        <is>
          <t>2025-08-01</t>
        </is>
      </c>
      <c r="C6578" t="inlineStr">
        <is>
          <t>Assessoria de Projetos</t>
        </is>
      </c>
      <c r="D6578" s="488" t="n">
        <v>0</v>
      </c>
      <c r="E6578" t="inlineStr">
        <is>
          <t>8/2025</t>
        </is>
      </c>
    </row>
    <row r="6579">
      <c r="A6579" t="inlineStr">
        <is>
          <t>Love Cabaret</t>
        </is>
      </c>
      <c r="B6579" t="inlineStr">
        <is>
          <t>2025-08-01</t>
        </is>
      </c>
      <c r="C6579" t="inlineStr">
        <is>
          <t>Serviços de Segurança</t>
        </is>
      </c>
      <c r="D6579" s="488" t="n">
        <v>-18718.63</v>
      </c>
      <c r="E6579" t="inlineStr">
        <is>
          <t>8/2025</t>
        </is>
      </c>
    </row>
    <row r="6580">
      <c r="A6580" t="inlineStr">
        <is>
          <t>Love Cabaret</t>
        </is>
      </c>
      <c r="B6580" t="inlineStr">
        <is>
          <t>2025-08-01</t>
        </is>
      </c>
      <c r="C6580" t="inlineStr">
        <is>
          <t>Valet/Motoboy</t>
        </is>
      </c>
      <c r="D6580" s="488" t="n">
        <v>0</v>
      </c>
      <c r="E6580" t="inlineStr">
        <is>
          <t>8/2025</t>
        </is>
      </c>
    </row>
    <row r="6581">
      <c r="A6581" t="inlineStr">
        <is>
          <t>Love Cabaret</t>
        </is>
      </c>
      <c r="B6581" t="inlineStr">
        <is>
          <t>2025-08-01</t>
        </is>
      </c>
      <c r="C6581" t="inlineStr">
        <is>
          <t>% sobre Receita Bruta</t>
        </is>
      </c>
      <c r="D6581" s="488" t="n">
        <v>-0.09</v>
      </c>
      <c r="E6581" t="inlineStr">
        <is>
          <t>8/2025</t>
        </is>
      </c>
    </row>
    <row r="6582">
      <c r="A6582" t="inlineStr">
        <is>
          <t>Love Cabaret</t>
        </is>
      </c>
      <c r="B6582" t="inlineStr">
        <is>
          <t>2025-08-01</t>
        </is>
      </c>
      <c r="C6582" t="inlineStr">
        <is>
          <t>Locação de Equipamentos</t>
        </is>
      </c>
      <c r="D6582" s="488" t="n">
        <v>-5958.16</v>
      </c>
      <c r="E6582" t="inlineStr">
        <is>
          <t>8/2025</t>
        </is>
      </c>
    </row>
    <row r="6583">
      <c r="A6583" t="inlineStr">
        <is>
          <t>Love Cabaret</t>
        </is>
      </c>
      <c r="B6583" t="inlineStr">
        <is>
          <t>2025-08-01</t>
        </is>
      </c>
      <c r="C6583" t="inlineStr">
        <is>
          <t>Locações de Equipamentos - Operacionais</t>
        </is>
      </c>
      <c r="D6583" s="488" t="n">
        <v>-5738.16</v>
      </c>
      <c r="E6583" t="inlineStr">
        <is>
          <t>8/2025</t>
        </is>
      </c>
    </row>
    <row r="6584">
      <c r="A6584" t="inlineStr">
        <is>
          <t>Love Cabaret</t>
        </is>
      </c>
      <c r="B6584" t="inlineStr">
        <is>
          <t>2025-08-01</t>
        </is>
      </c>
      <c r="C6584" t="inlineStr">
        <is>
          <t>Locação de Equipamentos - Informatica e TI</t>
        </is>
      </c>
      <c r="D6584" s="488" t="n">
        <v>-220</v>
      </c>
      <c r="E6584" t="inlineStr">
        <is>
          <t>8/2025</t>
        </is>
      </c>
    </row>
    <row r="6585">
      <c r="A6585" t="inlineStr">
        <is>
          <t>Love Cabaret</t>
        </is>
      </c>
      <c r="B6585" t="inlineStr">
        <is>
          <t>2025-08-01</t>
        </is>
      </c>
      <c r="C6585" t="inlineStr">
        <is>
          <t>Locações de Equipamentos - Comunicação e Marketing</t>
        </is>
      </c>
      <c r="D6585" s="488" t="n">
        <v>0</v>
      </c>
      <c r="E6585" t="inlineStr">
        <is>
          <t>8/2025</t>
        </is>
      </c>
    </row>
    <row r="6586">
      <c r="A6586" t="inlineStr">
        <is>
          <t>Love Cabaret</t>
        </is>
      </c>
      <c r="B6586" t="inlineStr">
        <is>
          <t>2025-08-01</t>
        </is>
      </c>
      <c r="C6586" t="inlineStr">
        <is>
          <t>Locação de Utensílios</t>
        </is>
      </c>
      <c r="D6586" s="488" t="n">
        <v>0</v>
      </c>
      <c r="E6586" t="inlineStr">
        <is>
          <t>8/2025</t>
        </is>
      </c>
    </row>
    <row r="6587">
      <c r="A6587" t="inlineStr">
        <is>
          <t>Love Cabaret</t>
        </is>
      </c>
      <c r="B6587" t="inlineStr">
        <is>
          <t>2025-08-01</t>
        </is>
      </c>
      <c r="C6587" t="inlineStr">
        <is>
          <t>% sobre Receita Bruta</t>
        </is>
      </c>
      <c r="D6587" s="488" t="n">
        <v>-0.01</v>
      </c>
      <c r="E6587" t="inlineStr">
        <is>
          <t>8/2025</t>
        </is>
      </c>
    </row>
    <row r="6588">
      <c r="A6588" t="inlineStr">
        <is>
          <t>Love Cabaret</t>
        </is>
      </c>
      <c r="B6588" t="inlineStr">
        <is>
          <t>2025-08-01</t>
        </is>
      </c>
      <c r="C6588" t="inlineStr">
        <is>
          <t>Sistema de Franquias</t>
        </is>
      </c>
      <c r="D6588" s="488" t="n">
        <v>0</v>
      </c>
      <c r="E6588" t="inlineStr">
        <is>
          <t>8/2025</t>
        </is>
      </c>
    </row>
    <row r="6589">
      <c r="A6589" t="inlineStr">
        <is>
          <t>Love Cabaret</t>
        </is>
      </c>
      <c r="B6589" t="inlineStr">
        <is>
          <t>2025-08-01</t>
        </is>
      </c>
      <c r="C6589" t="inlineStr">
        <is>
          <t>Royalties</t>
        </is>
      </c>
      <c r="D6589" s="488" t="n">
        <v>0</v>
      </c>
      <c r="E6589" t="inlineStr">
        <is>
          <t>8/2025</t>
        </is>
      </c>
    </row>
    <row r="6590">
      <c r="A6590" t="inlineStr">
        <is>
          <t>Love Cabaret</t>
        </is>
      </c>
      <c r="B6590" t="inlineStr">
        <is>
          <t>2025-08-01</t>
        </is>
      </c>
      <c r="C6590" t="inlineStr">
        <is>
          <t>Fundo de Propaganda</t>
        </is>
      </c>
      <c r="D6590" s="488" t="n">
        <v>0</v>
      </c>
      <c r="E6590" t="inlineStr">
        <is>
          <t>8/2025</t>
        </is>
      </c>
    </row>
    <row r="6591">
      <c r="A6591" t="inlineStr">
        <is>
          <t>Love Cabaret</t>
        </is>
      </c>
      <c r="B6591" t="inlineStr">
        <is>
          <t>2025-08-01</t>
        </is>
      </c>
      <c r="C6591" t="inlineStr">
        <is>
          <t>Fee Gestão FB</t>
        </is>
      </c>
      <c r="D6591" s="488" t="n">
        <v>0</v>
      </c>
      <c r="E6591" t="inlineStr">
        <is>
          <t>8/2025</t>
        </is>
      </c>
    </row>
    <row r="6592">
      <c r="A6592" t="inlineStr">
        <is>
          <t>Love Cabaret</t>
        </is>
      </c>
      <c r="B6592" t="inlineStr">
        <is>
          <t>2025-08-01</t>
        </is>
      </c>
      <c r="C6592" t="inlineStr">
        <is>
          <t>% sobre Receita Bruta</t>
        </is>
      </c>
      <c r="D6592" s="488" t="n">
        <v>0</v>
      </c>
      <c r="E6592" t="inlineStr">
        <is>
          <t>8/2025</t>
        </is>
      </c>
    </row>
    <row r="6593">
      <c r="A6593" t="inlineStr">
        <is>
          <t>Love Cabaret</t>
        </is>
      </c>
      <c r="B6593" t="inlineStr">
        <is>
          <t>2025-08-01</t>
        </is>
      </c>
      <c r="C6593" t="inlineStr">
        <is>
          <t>TOTAL - DESPESAS OPERATIVAS</t>
        </is>
      </c>
      <c r="D6593" s="488" t="n">
        <v>-306129.83</v>
      </c>
      <c r="E6593" t="inlineStr">
        <is>
          <t>8/2025</t>
        </is>
      </c>
    </row>
    <row r="6594">
      <c r="A6594" t="inlineStr">
        <is>
          <t>Love Cabaret</t>
        </is>
      </c>
      <c r="B6594" t="inlineStr">
        <is>
          <t>2025-08-01</t>
        </is>
      </c>
      <c r="C6594" t="inlineStr">
        <is>
          <t>% sobre Receita Bruta</t>
        </is>
      </c>
      <c r="D6594" s="488" t="n">
        <v>-0.61</v>
      </c>
      <c r="E6594" t="inlineStr">
        <is>
          <t>8/2025</t>
        </is>
      </c>
    </row>
    <row r="6595">
      <c r="A6595" t="inlineStr">
        <is>
          <t>Love Cabaret</t>
        </is>
      </c>
      <c r="B6595" t="inlineStr">
        <is>
          <t>2025-08-01</t>
        </is>
      </c>
      <c r="C6595" t="inlineStr">
        <is>
          <t>EBITDA</t>
        </is>
      </c>
      <c r="D6595" s="488" t="n">
        <v>-30350.7</v>
      </c>
      <c r="E6595" t="inlineStr">
        <is>
          <t>8/2025</t>
        </is>
      </c>
    </row>
    <row r="6596">
      <c r="A6596" t="inlineStr">
        <is>
          <t>Love Cabaret</t>
        </is>
      </c>
      <c r="B6596" t="inlineStr">
        <is>
          <t>2025-08-01</t>
        </is>
      </c>
      <c r="C6596" t="inlineStr">
        <is>
          <t>% sobre Receita Bruta</t>
        </is>
      </c>
      <c r="D6596" s="488" t="n">
        <v>-0.06</v>
      </c>
      <c r="E6596" t="inlineStr">
        <is>
          <t>8/2025</t>
        </is>
      </c>
    </row>
    <row r="6597">
      <c r="A6597" t="inlineStr">
        <is>
          <t>Love Cabaret</t>
        </is>
      </c>
      <c r="B6597" t="inlineStr">
        <is>
          <t>2025-08-01</t>
        </is>
      </c>
      <c r="C6597" t="inlineStr">
        <is>
          <t>(-) Depreciação/Amortização</t>
        </is>
      </c>
      <c r="D6597" s="488" t="n">
        <v>0</v>
      </c>
      <c r="E6597" t="inlineStr">
        <is>
          <t>8/2025</t>
        </is>
      </c>
    </row>
    <row r="6598">
      <c r="A6598" t="inlineStr">
        <is>
          <t>Love Cabaret</t>
        </is>
      </c>
      <c r="B6598" t="inlineStr">
        <is>
          <t>2025-08-01</t>
        </is>
      </c>
      <c r="C6598" t="inlineStr">
        <is>
          <t>EBIT</t>
        </is>
      </c>
      <c r="D6598" s="488" t="n">
        <v>-30350.7</v>
      </c>
      <c r="E6598" t="inlineStr">
        <is>
          <t>8/2025</t>
        </is>
      </c>
    </row>
    <row r="6599">
      <c r="A6599" t="inlineStr">
        <is>
          <t>Love Cabaret</t>
        </is>
      </c>
      <c r="B6599" t="inlineStr">
        <is>
          <t>2025-08-01</t>
        </is>
      </c>
      <c r="C6599" t="inlineStr">
        <is>
          <t>(+/-) Receitas/Despesas Financeiras</t>
        </is>
      </c>
      <c r="D6599" s="488" t="n">
        <v>3006.74</v>
      </c>
      <c r="E6599" t="inlineStr">
        <is>
          <t>8/2025</t>
        </is>
      </c>
    </row>
    <row r="6600">
      <c r="A6600" t="inlineStr">
        <is>
          <t>Love Cabaret</t>
        </is>
      </c>
      <c r="B6600" t="inlineStr">
        <is>
          <t>2025-08-01</t>
        </is>
      </c>
      <c r="C6600" t="inlineStr">
        <is>
          <t>(+) Receitas de Patrocínio</t>
        </is>
      </c>
      <c r="D6600" s="488" t="n">
        <v>0</v>
      </c>
      <c r="E6600" t="inlineStr">
        <is>
          <t>8/2025</t>
        </is>
      </c>
    </row>
    <row r="6601">
      <c r="A6601" t="inlineStr">
        <is>
          <t>Love Cabaret</t>
        </is>
      </c>
      <c r="B6601" t="inlineStr">
        <is>
          <t>2025-08-01</t>
        </is>
      </c>
      <c r="C6601" t="inlineStr">
        <is>
          <t>(-) Despesas de Patrocínio</t>
        </is>
      </c>
      <c r="D6601" s="488" t="n">
        <v>0</v>
      </c>
      <c r="E6601" t="inlineStr">
        <is>
          <t>8/2025</t>
        </is>
      </c>
    </row>
    <row r="6602">
      <c r="A6602" t="inlineStr">
        <is>
          <t>Love Cabaret</t>
        </is>
      </c>
      <c r="B6602" t="inlineStr">
        <is>
          <t>2025-08-01</t>
        </is>
      </c>
      <c r="C6602" t="inlineStr">
        <is>
          <t>Resultado Antes do IR</t>
        </is>
      </c>
      <c r="D6602" s="488" t="n">
        <v>-27343.97</v>
      </c>
      <c r="E6602" t="inlineStr">
        <is>
          <t>8/2025</t>
        </is>
      </c>
    </row>
    <row r="6603">
      <c r="A6603" t="inlineStr">
        <is>
          <t>Love Cabaret</t>
        </is>
      </c>
      <c r="B6603" t="inlineStr">
        <is>
          <t>2025-08-01</t>
        </is>
      </c>
      <c r="C6603" t="inlineStr">
        <is>
          <t>(-) Impostos</t>
        </is>
      </c>
      <c r="D6603" s="488" t="n">
        <v>-12673.73</v>
      </c>
      <c r="E6603" t="inlineStr">
        <is>
          <t>8/2025</t>
        </is>
      </c>
    </row>
    <row r="6604">
      <c r="A6604" t="inlineStr">
        <is>
          <t>Love Cabaret</t>
        </is>
      </c>
      <c r="B6604" t="inlineStr">
        <is>
          <t>2025-08-01</t>
        </is>
      </c>
      <c r="C6604" t="inlineStr">
        <is>
          <t>SIMPLES</t>
        </is>
      </c>
      <c r="D6604" s="488" t="n">
        <v>0</v>
      </c>
      <c r="E6604" t="inlineStr">
        <is>
          <t>8/2025</t>
        </is>
      </c>
    </row>
    <row r="6605">
      <c r="A6605" t="inlineStr">
        <is>
          <t>Love Cabaret</t>
        </is>
      </c>
      <c r="B6605" t="inlineStr">
        <is>
          <t>2025-08-01</t>
        </is>
      </c>
      <c r="C6605" t="inlineStr">
        <is>
          <t>IRPJ</t>
        </is>
      </c>
      <c r="D6605" s="488" t="n">
        <v>-5992.73</v>
      </c>
      <c r="E6605" t="inlineStr">
        <is>
          <t>8/2025</t>
        </is>
      </c>
    </row>
    <row r="6606">
      <c r="A6606" t="inlineStr">
        <is>
          <t>Love Cabaret</t>
        </is>
      </c>
      <c r="B6606" t="inlineStr">
        <is>
          <t>2025-08-01</t>
        </is>
      </c>
      <c r="C6606" t="inlineStr">
        <is>
          <t>IRPJ 10%</t>
        </is>
      </c>
      <c r="D6606" s="488" t="n">
        <v>-1287.55</v>
      </c>
      <c r="E6606" t="inlineStr">
        <is>
          <t>8/2025</t>
        </is>
      </c>
    </row>
    <row r="6607">
      <c r="A6607" t="inlineStr">
        <is>
          <t>Love Cabaret</t>
        </is>
      </c>
      <c r="B6607" t="inlineStr">
        <is>
          <t>2025-08-01</t>
        </is>
      </c>
      <c r="C6607" t="inlineStr">
        <is>
          <t>CSLL</t>
        </is>
      </c>
      <c r="D6607" s="488" t="n">
        <v>-5393.46</v>
      </c>
      <c r="E6607" t="inlineStr">
        <is>
          <t>8/2025</t>
        </is>
      </c>
    </row>
    <row r="6608">
      <c r="A6608" t="inlineStr">
        <is>
          <t>Love Cabaret</t>
        </is>
      </c>
      <c r="B6608" t="inlineStr">
        <is>
          <t>2025-08-01</t>
        </is>
      </c>
      <c r="C6608" t="inlineStr">
        <is>
          <t>Resultado Líquido</t>
        </is>
      </c>
      <c r="D6608" s="488" t="n">
        <v>-40017.7</v>
      </c>
      <c r="E6608" t="inlineStr">
        <is>
          <t>8/2025</t>
        </is>
      </c>
    </row>
    <row r="6609">
      <c r="A6609" t="inlineStr">
        <is>
          <t>Love Cabaret</t>
        </is>
      </c>
      <c r="B6609" t="inlineStr">
        <is>
          <t>2025-08-01</t>
        </is>
      </c>
      <c r="C6609" t="inlineStr">
        <is>
          <t>% sobre Receita Bruta</t>
        </is>
      </c>
      <c r="D6609" s="488" t="n">
        <v>-0.08</v>
      </c>
      <c r="E6609" t="inlineStr">
        <is>
          <t>8/2025</t>
        </is>
      </c>
    </row>
    <row r="6610">
      <c r="A6610" t="inlineStr">
        <is>
          <t>Love Cabaret</t>
        </is>
      </c>
      <c r="B6610" t="inlineStr">
        <is>
          <t>2025-08-01</t>
        </is>
      </c>
      <c r="C6610" t="inlineStr">
        <is>
          <t>(-) CAPEX (Investimentos)</t>
        </is>
      </c>
      <c r="D6610" s="488" t="n">
        <v>0</v>
      </c>
      <c r="E6610" t="inlineStr">
        <is>
          <t>8/2025</t>
        </is>
      </c>
    </row>
    <row r="6611">
      <c r="A6611" t="inlineStr">
        <is>
          <t>Love Cabaret</t>
        </is>
      </c>
      <c r="B6611" t="inlineStr">
        <is>
          <t>2025-08-01</t>
        </is>
      </c>
      <c r="C6611" t="inlineStr">
        <is>
          <t>Investimento - Construção - Obra</t>
        </is>
      </c>
      <c r="D6611" s="488" t="n">
        <v>0</v>
      </c>
      <c r="E6611" t="inlineStr">
        <is>
          <t>8/2025</t>
        </is>
      </c>
    </row>
    <row r="6612">
      <c r="A6612" t="inlineStr">
        <is>
          <t>Love Cabaret</t>
        </is>
      </c>
      <c r="B6612" t="inlineStr">
        <is>
          <t>2025-08-01</t>
        </is>
      </c>
      <c r="C6612" t="inlineStr">
        <is>
          <t>Investimento - Equipamentos</t>
        </is>
      </c>
      <c r="D6612" s="488" t="n">
        <v>0</v>
      </c>
      <c r="E6612" t="inlineStr">
        <is>
          <t>8/2025</t>
        </is>
      </c>
    </row>
    <row r="6613">
      <c r="A6613" t="inlineStr">
        <is>
          <t>Love Cabaret</t>
        </is>
      </c>
      <c r="B6613" t="inlineStr">
        <is>
          <t>2025-08-01</t>
        </is>
      </c>
      <c r="C6613" t="inlineStr">
        <is>
          <t>Investimento - Utensílios</t>
        </is>
      </c>
      <c r="D6613" s="488" t="n">
        <v>0</v>
      </c>
      <c r="E6613" t="inlineStr">
        <is>
          <t>8/2025</t>
        </is>
      </c>
    </row>
    <row r="6614">
      <c r="A6614" t="inlineStr">
        <is>
          <t>Love Cabaret</t>
        </is>
      </c>
      <c r="B6614" t="inlineStr">
        <is>
          <t>2025-08-01</t>
        </is>
      </c>
      <c r="C6614" t="inlineStr">
        <is>
          <t>Investimento - Mobiliário e Decoração</t>
        </is>
      </c>
      <c r="D6614" s="488" t="n">
        <v>0</v>
      </c>
      <c r="E6614" t="inlineStr">
        <is>
          <t>8/2025</t>
        </is>
      </c>
    </row>
    <row r="6615">
      <c r="A6615" t="inlineStr">
        <is>
          <t>Love Cabaret</t>
        </is>
      </c>
      <c r="B6615" t="inlineStr">
        <is>
          <t>2025-08-01</t>
        </is>
      </c>
      <c r="C6615" t="inlineStr">
        <is>
          <t>Investimento - Projetos</t>
        </is>
      </c>
      <c r="D6615" s="488" t="n">
        <v>0</v>
      </c>
      <c r="E6615" t="inlineStr">
        <is>
          <t>8/2025</t>
        </is>
      </c>
    </row>
    <row r="6616">
      <c r="A6616" t="inlineStr">
        <is>
          <t>Love Cabaret</t>
        </is>
      </c>
      <c r="B6616" t="inlineStr">
        <is>
          <t>2025-08-01</t>
        </is>
      </c>
      <c r="C6616" t="inlineStr">
        <is>
          <t>Investimento - Paisagismo</t>
        </is>
      </c>
      <c r="D6616" s="488" t="n">
        <v>0</v>
      </c>
      <c r="E6616" t="inlineStr">
        <is>
          <t>8/2025</t>
        </is>
      </c>
    </row>
    <row r="6617">
      <c r="A6617" t="inlineStr">
        <is>
          <t>Love Cabaret</t>
        </is>
      </c>
      <c r="B6617" t="inlineStr">
        <is>
          <t>2025-08-01</t>
        </is>
      </c>
      <c r="C6617" t="inlineStr">
        <is>
          <t>Investimento - Sistemas Gerais - Implantação</t>
        </is>
      </c>
      <c r="D6617" s="488" t="n">
        <v>0</v>
      </c>
      <c r="E6617" t="inlineStr">
        <is>
          <t>8/2025</t>
        </is>
      </c>
    </row>
    <row r="6618">
      <c r="A6618" t="inlineStr">
        <is>
          <t>Love Cabaret</t>
        </is>
      </c>
      <c r="B6618" t="inlineStr">
        <is>
          <t>2025-08-01</t>
        </is>
      </c>
      <c r="C6618" t="inlineStr">
        <is>
          <t>Investimento - Marketing</t>
        </is>
      </c>
      <c r="D6618" s="488" t="n">
        <v>0</v>
      </c>
      <c r="E6618" t="inlineStr">
        <is>
          <t>8/2025</t>
        </is>
      </c>
    </row>
    <row r="6619">
      <c r="A6619" t="inlineStr">
        <is>
          <t>Love Cabaret</t>
        </is>
      </c>
      <c r="B6619" t="inlineStr">
        <is>
          <t>2025-08-01</t>
        </is>
      </c>
      <c r="C6619" t="inlineStr">
        <is>
          <t>Investimento - Uniformes</t>
        </is>
      </c>
      <c r="D6619" s="488" t="n">
        <v>0</v>
      </c>
      <c r="E6619" t="inlineStr">
        <is>
          <t>8/2025</t>
        </is>
      </c>
    </row>
    <row r="6620">
      <c r="A6620" t="inlineStr">
        <is>
          <t>Love Cabaret</t>
        </is>
      </c>
      <c r="B6620" t="inlineStr">
        <is>
          <t>2025-08-01</t>
        </is>
      </c>
      <c r="C6620" t="inlineStr">
        <is>
          <t>Investimento - Despesas pré-operacionais</t>
        </is>
      </c>
      <c r="D6620" s="488" t="n">
        <v>0</v>
      </c>
      <c r="E6620" t="inlineStr">
        <is>
          <t>8/2025</t>
        </is>
      </c>
    </row>
    <row r="6621">
      <c r="A6621" t="inlineStr">
        <is>
          <t>Love Cabaret</t>
        </is>
      </c>
      <c r="B6621" t="inlineStr">
        <is>
          <t>2025-08-01</t>
        </is>
      </c>
      <c r="C6621" t="inlineStr">
        <is>
          <t>Investimento - Taxa de Licença</t>
        </is>
      </c>
      <c r="D6621" s="488" t="n">
        <v>0</v>
      </c>
      <c r="E6621" t="inlineStr">
        <is>
          <t>8/2025</t>
        </is>
      </c>
    </row>
    <row r="6622">
      <c r="A6622" t="inlineStr">
        <is>
          <t>Love Cabaret</t>
        </is>
      </c>
      <c r="B6622" t="inlineStr">
        <is>
          <t>2025-08-01</t>
        </is>
      </c>
      <c r="C6622" t="inlineStr">
        <is>
          <t>Investimento - Outros luvas</t>
        </is>
      </c>
      <c r="D6622" s="488" t="n">
        <v>0</v>
      </c>
      <c r="E6622" t="inlineStr">
        <is>
          <t>8/2025</t>
        </is>
      </c>
    </row>
    <row r="6623">
      <c r="A6623" t="inlineStr">
        <is>
          <t>Love Cabaret</t>
        </is>
      </c>
      <c r="B6623" t="inlineStr">
        <is>
          <t>2025-08-01</t>
        </is>
      </c>
      <c r="C6623" t="inlineStr">
        <is>
          <t>Investimento - Ativos AMBEV</t>
        </is>
      </c>
      <c r="D6623" s="488" t="n">
        <v>0</v>
      </c>
      <c r="E6623" t="inlineStr">
        <is>
          <t>8/2025</t>
        </is>
      </c>
    </row>
    <row r="6624">
      <c r="A6624" t="inlineStr">
        <is>
          <t>Love Cabaret</t>
        </is>
      </c>
      <c r="B6624" t="inlineStr">
        <is>
          <t>2025-08-01</t>
        </is>
      </c>
      <c r="C6624" t="inlineStr">
        <is>
          <t>Investimento - Estrutura Chopp - Balcão</t>
        </is>
      </c>
      <c r="D6624" s="488" t="n">
        <v>0</v>
      </c>
      <c r="E6624" t="inlineStr">
        <is>
          <t>8/2025</t>
        </is>
      </c>
    </row>
    <row r="6625">
      <c r="A6625" t="inlineStr">
        <is>
          <t>Love Cabaret</t>
        </is>
      </c>
      <c r="B6625" t="inlineStr">
        <is>
          <t>2025-08-01</t>
        </is>
      </c>
      <c r="C6625" t="inlineStr">
        <is>
          <t>Investimento - Estrutura Chopp - Camara Refrigerada</t>
        </is>
      </c>
      <c r="D6625" s="488" t="n">
        <v>0</v>
      </c>
      <c r="E6625" t="inlineStr">
        <is>
          <t>8/2025</t>
        </is>
      </c>
    </row>
    <row r="6626">
      <c r="A6626" t="inlineStr">
        <is>
          <t>Love Cabaret</t>
        </is>
      </c>
      <c r="B6626" t="inlineStr">
        <is>
          <t>2025-08-01</t>
        </is>
      </c>
      <c r="C6626" t="inlineStr">
        <is>
          <t>Investimento - Estrutura Chopp - Chopeira</t>
        </is>
      </c>
      <c r="D6626" s="488" t="n">
        <v>0</v>
      </c>
      <c r="E6626" t="inlineStr">
        <is>
          <t>8/2025</t>
        </is>
      </c>
    </row>
    <row r="6627">
      <c r="A6627" t="inlineStr">
        <is>
          <t>Love Cabaret</t>
        </is>
      </c>
      <c r="B6627" t="inlineStr">
        <is>
          <t>2025-08-01</t>
        </is>
      </c>
      <c r="C6627" t="inlineStr">
        <is>
          <t>(+/-) Outras variações no fluxo de caixa</t>
        </is>
      </c>
      <c r="D6627" s="488" t="n">
        <v>-50470.22</v>
      </c>
      <c r="E6627" t="inlineStr">
        <is>
          <t>8/2025</t>
        </is>
      </c>
    </row>
    <row r="6628">
      <c r="A6628" t="inlineStr">
        <is>
          <t>Love Cabaret</t>
        </is>
      </c>
      <c r="B6628" t="inlineStr">
        <is>
          <t>2025-08-01</t>
        </is>
      </c>
      <c r="C6628" t="inlineStr">
        <is>
          <t>Remuneração Variável</t>
        </is>
      </c>
      <c r="D6628" s="488" t="n">
        <v>0</v>
      </c>
      <c r="E6628" t="inlineStr">
        <is>
          <t>8/2025</t>
        </is>
      </c>
    </row>
    <row r="6629">
      <c r="A6629" t="inlineStr">
        <is>
          <t>Love Cabaret</t>
        </is>
      </c>
      <c r="B6629" t="inlineStr">
        <is>
          <t>2025-08-01</t>
        </is>
      </c>
      <c r="C6629" t="inlineStr">
        <is>
          <t>Dividendos</t>
        </is>
      </c>
      <c r="D6629" s="488" t="n">
        <v>0</v>
      </c>
      <c r="E6629" t="inlineStr">
        <is>
          <t>8/2025</t>
        </is>
      </c>
    </row>
    <row r="6630">
      <c r="A6630" t="inlineStr">
        <is>
          <t>Love Cabaret</t>
        </is>
      </c>
      <c r="B6630" t="inlineStr">
        <is>
          <t>2025-08-01</t>
        </is>
      </c>
      <c r="C6630" t="inlineStr">
        <is>
          <t>Endividamento Geral</t>
        </is>
      </c>
      <c r="D6630" s="488" t="n">
        <v>-47250.77</v>
      </c>
      <c r="E6630" t="inlineStr">
        <is>
          <t>8/2025</t>
        </is>
      </c>
    </row>
    <row r="6631">
      <c r="A6631" t="inlineStr">
        <is>
          <t>Love Cabaret</t>
        </is>
      </c>
      <c r="B6631" t="inlineStr">
        <is>
          <t>2025-08-01</t>
        </is>
      </c>
      <c r="C6631" t="inlineStr">
        <is>
          <t>Processo Judicial</t>
        </is>
      </c>
      <c r="D6631" s="488" t="n">
        <v>-3000</v>
      </c>
      <c r="E6631" t="inlineStr">
        <is>
          <t>8/2025</t>
        </is>
      </c>
    </row>
    <row r="6632">
      <c r="A6632" t="inlineStr">
        <is>
          <t>Love Cabaret</t>
        </is>
      </c>
      <c r="B6632" t="inlineStr">
        <is>
          <t>2025-08-01</t>
        </is>
      </c>
      <c r="C6632" t="inlineStr">
        <is>
          <t>Processo Civil</t>
        </is>
      </c>
      <c r="D6632" s="488" t="n">
        <v>-219.45</v>
      </c>
      <c r="E6632" t="inlineStr">
        <is>
          <t>8/2025</t>
        </is>
      </c>
    </row>
    <row r="6633">
      <c r="A6633" t="inlineStr">
        <is>
          <t>Love Cabaret</t>
        </is>
      </c>
      <c r="B6633" t="inlineStr">
        <is>
          <t>2025-08-01</t>
        </is>
      </c>
      <c r="C6633" t="inlineStr">
        <is>
          <t>Recurso Processual</t>
        </is>
      </c>
      <c r="D6633" s="488" t="n">
        <v>0</v>
      </c>
      <c r="E6633" t="inlineStr">
        <is>
          <t>8/2025</t>
        </is>
      </c>
    </row>
    <row r="6634">
      <c r="A6634" t="inlineStr">
        <is>
          <t>Love Cabaret</t>
        </is>
      </c>
      <c r="B6634" t="inlineStr">
        <is>
          <t>2025-08-01</t>
        </is>
      </c>
      <c r="C6634" t="inlineStr">
        <is>
          <t>Empréstimos Gerais</t>
        </is>
      </c>
      <c r="D6634" s="488" t="n">
        <v>0</v>
      </c>
      <c r="E6634" t="inlineStr">
        <is>
          <t>8/2025</t>
        </is>
      </c>
    </row>
    <row r="6635">
      <c r="A6635" t="inlineStr">
        <is>
          <t>Love Cabaret</t>
        </is>
      </c>
      <c r="B6635" t="inlineStr">
        <is>
          <t>2025-08-01</t>
        </is>
      </c>
      <c r="C6635" t="inlineStr">
        <is>
          <t>Total - Variações s/ Resultado Líquido</t>
        </is>
      </c>
      <c r="D6635" s="488" t="n">
        <v>-50470.22</v>
      </c>
      <c r="E6635" t="inlineStr">
        <is>
          <t>8/2025</t>
        </is>
      </c>
    </row>
    <row r="6636">
      <c r="A6636" t="inlineStr">
        <is>
          <t>Love Cabaret</t>
        </is>
      </c>
      <c r="B6636" t="inlineStr">
        <is>
          <t>2025-08-01</t>
        </is>
      </c>
      <c r="C6636" t="inlineStr">
        <is>
          <t>FCF</t>
        </is>
      </c>
      <c r="D6636" s="488" t="n">
        <v>-90487.92</v>
      </c>
      <c r="E6636" t="inlineStr">
        <is>
          <t>8/2025</t>
        </is>
      </c>
    </row>
    <row r="6637">
      <c r="A6637" t="inlineStr">
        <is>
          <t>Love Cabaret</t>
        </is>
      </c>
      <c r="B6637" t="inlineStr">
        <is>
          <t>2025-08-01</t>
        </is>
      </c>
      <c r="C6637" t="inlineStr">
        <is>
          <t>Saldo Operacional</t>
        </is>
      </c>
      <c r="D6637" s="488" t="n">
        <v>-90487.92</v>
      </c>
      <c r="E6637" t="inlineStr">
        <is>
          <t>8/2025</t>
        </is>
      </c>
    </row>
    <row r="6638">
      <c r="A6638" t="inlineStr">
        <is>
          <t>Love Cabaret</t>
        </is>
      </c>
      <c r="B6638" t="inlineStr">
        <is>
          <t>2025-09-01</t>
        </is>
      </c>
      <c r="C6638" t="inlineStr">
        <is>
          <t>FATURAMENTO BRUTO</t>
        </is>
      </c>
      <c r="D6638" s="488" t="n">
        <v>588585.65</v>
      </c>
      <c r="E6638" t="inlineStr">
        <is>
          <t>9/2025</t>
        </is>
      </c>
    </row>
    <row r="6639">
      <c r="A6639" t="inlineStr">
        <is>
          <t>Love Cabaret</t>
        </is>
      </c>
      <c r="B6639" t="inlineStr">
        <is>
          <t>2025-09-01</t>
        </is>
      </c>
      <c r="C6639" t="inlineStr">
        <is>
          <t>Alimentação</t>
        </is>
      </c>
      <c r="D6639" s="488" t="n">
        <v>67544</v>
      </c>
      <c r="E6639" t="inlineStr">
        <is>
          <t>9/2025</t>
        </is>
      </c>
    </row>
    <row r="6640">
      <c r="A6640" t="inlineStr">
        <is>
          <t>Love Cabaret</t>
        </is>
      </c>
      <c r="B6640" t="inlineStr">
        <is>
          <t>2025-09-01</t>
        </is>
      </c>
      <c r="C6640" t="inlineStr">
        <is>
          <t>Bebida</t>
        </is>
      </c>
      <c r="D6640" s="488" t="n">
        <v>172302</v>
      </c>
      <c r="E6640" t="inlineStr">
        <is>
          <t>9/2025</t>
        </is>
      </c>
    </row>
    <row r="6641">
      <c r="A6641" t="inlineStr">
        <is>
          <t>Love Cabaret</t>
        </is>
      </c>
      <c r="B6641" t="inlineStr">
        <is>
          <t>2025-09-01</t>
        </is>
      </c>
      <c r="C6641" t="inlineStr">
        <is>
          <t>Artístico (couvert/shows)</t>
        </is>
      </c>
      <c r="D6641" s="488" t="n">
        <v>125636.04</v>
      </c>
      <c r="E6641" t="inlineStr">
        <is>
          <t>9/2025</t>
        </is>
      </c>
    </row>
    <row r="6642">
      <c r="A6642" t="inlineStr">
        <is>
          <t>Love Cabaret</t>
        </is>
      </c>
      <c r="B6642" t="inlineStr">
        <is>
          <t>2025-09-01</t>
        </is>
      </c>
      <c r="C6642" t="inlineStr">
        <is>
          <t>Gifts</t>
        </is>
      </c>
      <c r="D6642" s="488" t="n">
        <v>59.8</v>
      </c>
      <c r="E6642" t="inlineStr">
        <is>
          <t>9/2025</t>
        </is>
      </c>
    </row>
    <row r="6643">
      <c r="A6643" t="inlineStr">
        <is>
          <t>Love Cabaret</t>
        </is>
      </c>
      <c r="B6643" t="inlineStr">
        <is>
          <t>2025-09-01</t>
        </is>
      </c>
      <c r="C6643" t="inlineStr">
        <is>
          <t>Serviço</t>
        </is>
      </c>
      <c r="D6643" s="488" t="n">
        <v>30104.53</v>
      </c>
      <c r="E6643" t="inlineStr">
        <is>
          <t>9/2025</t>
        </is>
      </c>
    </row>
    <row r="6644">
      <c r="A6644" t="inlineStr">
        <is>
          <t>Love Cabaret</t>
        </is>
      </c>
      <c r="B6644" t="inlineStr">
        <is>
          <t>2025-09-01</t>
        </is>
      </c>
      <c r="C6644" t="inlineStr">
        <is>
          <t>Eventos A&amp;B</t>
        </is>
      </c>
      <c r="D6644" s="488" t="n">
        <v>108003</v>
      </c>
      <c r="E6644" t="inlineStr">
        <is>
          <t>9/2025</t>
        </is>
      </c>
    </row>
    <row r="6645">
      <c r="A6645" t="inlineStr">
        <is>
          <t>Love Cabaret</t>
        </is>
      </c>
      <c r="B6645" t="inlineStr">
        <is>
          <t>2025-09-01</t>
        </is>
      </c>
      <c r="C6645" t="inlineStr">
        <is>
          <t>Eventos Couvert</t>
        </is>
      </c>
      <c r="D6645" s="488" t="n">
        <v>0</v>
      </c>
      <c r="E6645" t="inlineStr">
        <is>
          <t>9/2025</t>
        </is>
      </c>
    </row>
    <row r="6646">
      <c r="A6646" t="inlineStr">
        <is>
          <t>Love Cabaret</t>
        </is>
      </c>
      <c r="B6646" t="inlineStr">
        <is>
          <t>2025-09-01</t>
        </is>
      </c>
      <c r="C6646" t="inlineStr">
        <is>
          <t>Eventos Locações</t>
        </is>
      </c>
      <c r="D6646" s="488" t="n">
        <v>50105.5</v>
      </c>
      <c r="E6646" t="inlineStr">
        <is>
          <t>9/2025</t>
        </is>
      </c>
    </row>
    <row r="6647">
      <c r="A6647" t="inlineStr">
        <is>
          <t>Love Cabaret</t>
        </is>
      </c>
      <c r="B6647" t="inlineStr">
        <is>
          <t>2025-09-01</t>
        </is>
      </c>
      <c r="C6647" t="inlineStr">
        <is>
          <t>Eventos Rebate Fornecedores</t>
        </is>
      </c>
      <c r="D6647" s="488" t="n">
        <v>0</v>
      </c>
      <c r="E6647" t="inlineStr">
        <is>
          <t>9/2025</t>
        </is>
      </c>
    </row>
    <row r="6648">
      <c r="A6648" t="inlineStr">
        <is>
          <t>Love Cabaret</t>
        </is>
      </c>
      <c r="B6648" t="inlineStr">
        <is>
          <t>2025-09-01</t>
        </is>
      </c>
      <c r="C6648" t="inlineStr">
        <is>
          <t>Delivery</t>
        </is>
      </c>
      <c r="D6648" s="488" t="n">
        <v>0</v>
      </c>
      <c r="E6648" t="inlineStr">
        <is>
          <t>9/2025</t>
        </is>
      </c>
    </row>
    <row r="6649">
      <c r="A6649" t="inlineStr">
        <is>
          <t>Love Cabaret</t>
        </is>
      </c>
      <c r="B6649" t="inlineStr">
        <is>
          <t>2025-09-01</t>
        </is>
      </c>
      <c r="C6649" t="inlineStr">
        <is>
          <t>Outras Receitas</t>
        </is>
      </c>
      <c r="D6649" s="488" t="n">
        <v>34830.78</v>
      </c>
      <c r="E6649" t="inlineStr">
        <is>
          <t>9/2025</t>
        </is>
      </c>
    </row>
    <row r="6650">
      <c r="A6650" t="inlineStr">
        <is>
          <t>Love Cabaret</t>
        </is>
      </c>
      <c r="B6650" t="inlineStr">
        <is>
          <t>2025-09-01</t>
        </is>
      </c>
      <c r="C6650" t="inlineStr">
        <is>
          <t>(-) Desconto sobre Venda</t>
        </is>
      </c>
      <c r="D6650" s="488" t="n">
        <v>-16407.34</v>
      </c>
      <c r="E6650" t="inlineStr">
        <is>
          <t>9/2025</t>
        </is>
      </c>
    </row>
    <row r="6651">
      <c r="A6651" t="inlineStr">
        <is>
          <t>Love Cabaret</t>
        </is>
      </c>
      <c r="B6651" t="inlineStr">
        <is>
          <t>2025-09-01</t>
        </is>
      </c>
      <c r="C6651" t="inlineStr">
        <is>
          <t>Descontos - Operação</t>
        </is>
      </c>
      <c r="D6651" s="488" t="n">
        <v>-9928</v>
      </c>
      <c r="E6651" t="inlineStr">
        <is>
          <t>9/2025</t>
        </is>
      </c>
    </row>
    <row r="6652">
      <c r="A6652" t="inlineStr">
        <is>
          <t>Love Cabaret</t>
        </is>
      </c>
      <c r="B6652" t="inlineStr">
        <is>
          <t>2025-09-01</t>
        </is>
      </c>
      <c r="C6652" t="inlineStr">
        <is>
          <t>Desconto - Alimentação Escritório</t>
        </is>
      </c>
      <c r="D6652" s="488" t="n">
        <v>-2587.59</v>
      </c>
      <c r="E6652" t="inlineStr">
        <is>
          <t>9/2025</t>
        </is>
      </c>
    </row>
    <row r="6653">
      <c r="A6653" t="inlineStr">
        <is>
          <t>Love Cabaret</t>
        </is>
      </c>
      <c r="B6653" t="inlineStr">
        <is>
          <t>2025-09-01</t>
        </is>
      </c>
      <c r="C6653" t="inlineStr">
        <is>
          <t>Descontos - Marketing</t>
        </is>
      </c>
      <c r="D6653" s="488" t="n">
        <v>-3891.75</v>
      </c>
      <c r="E6653" t="inlineStr">
        <is>
          <t>9/2025</t>
        </is>
      </c>
    </row>
    <row r="6654">
      <c r="A6654" t="inlineStr">
        <is>
          <t>Love Cabaret</t>
        </is>
      </c>
      <c r="B6654" t="inlineStr">
        <is>
          <t>2025-09-01</t>
        </is>
      </c>
      <c r="C6654" t="inlineStr">
        <is>
          <t>% sobre Receita Bruta</t>
        </is>
      </c>
      <c r="D6654" s="488" t="n">
        <v>-0.03</v>
      </c>
      <c r="E6654" t="inlineStr">
        <is>
          <t>9/2025</t>
        </is>
      </c>
    </row>
    <row r="6655">
      <c r="A6655" t="inlineStr">
        <is>
          <t>Love Cabaret</t>
        </is>
      </c>
      <c r="B6655" t="inlineStr">
        <is>
          <t>2025-09-01</t>
        </is>
      </c>
      <c r="C6655" t="inlineStr">
        <is>
          <t>(-) Impostos sobre Venda</t>
        </is>
      </c>
      <c r="D6655" s="488" t="n">
        <v>-28589.41</v>
      </c>
      <c r="E6655" t="inlineStr">
        <is>
          <t>9/2025</t>
        </is>
      </c>
    </row>
    <row r="6656">
      <c r="A6656" t="inlineStr">
        <is>
          <t>Love Cabaret</t>
        </is>
      </c>
      <c r="B6656" t="inlineStr">
        <is>
          <t>2025-09-01</t>
        </is>
      </c>
      <c r="C6656" t="inlineStr">
        <is>
          <t>PIS / COFINS</t>
        </is>
      </c>
      <c r="D6656" s="488" t="n">
        <v>-16942.4</v>
      </c>
      <c r="E6656" t="inlineStr">
        <is>
          <t>9/2025</t>
        </is>
      </c>
    </row>
    <row r="6657">
      <c r="A6657" t="inlineStr">
        <is>
          <t>Love Cabaret</t>
        </is>
      </c>
      <c r="B6657" t="inlineStr">
        <is>
          <t>2025-09-01</t>
        </is>
      </c>
      <c r="C6657" t="inlineStr">
        <is>
          <t>ICMS</t>
        </is>
      </c>
      <c r="D6657" s="488" t="n">
        <v>-9141.74</v>
      </c>
      <c r="E6657" t="inlineStr">
        <is>
          <t>9/2025</t>
        </is>
      </c>
    </row>
    <row r="6658">
      <c r="A6658" t="inlineStr">
        <is>
          <t>Love Cabaret</t>
        </is>
      </c>
      <c r="B6658" t="inlineStr">
        <is>
          <t>2025-09-01</t>
        </is>
      </c>
      <c r="C6658" t="inlineStr">
        <is>
          <t>ISS</t>
        </is>
      </c>
      <c r="D6658" s="488" t="n">
        <v>-2505.28</v>
      </c>
      <c r="E6658" t="inlineStr">
        <is>
          <t>9/2025</t>
        </is>
      </c>
    </row>
    <row r="6659">
      <c r="A6659" t="inlineStr">
        <is>
          <t>Love Cabaret</t>
        </is>
      </c>
      <c r="B6659" t="inlineStr">
        <is>
          <t>2025-09-01</t>
        </is>
      </c>
      <c r="C6659" t="inlineStr">
        <is>
          <t>RECEITA LÍQUIDA</t>
        </is>
      </c>
      <c r="D6659" s="488" t="n">
        <v>543588.89</v>
      </c>
      <c r="E6659" t="inlineStr">
        <is>
          <t>9/2025</t>
        </is>
      </c>
    </row>
    <row r="6660">
      <c r="A6660" t="inlineStr">
        <is>
          <t>Love Cabaret</t>
        </is>
      </c>
      <c r="B6660" t="inlineStr">
        <is>
          <t>2025-09-01</t>
        </is>
      </c>
      <c r="C6660" t="inlineStr">
        <is>
          <t>(-) Custo Mercadoria Vendida</t>
        </is>
      </c>
      <c r="D6660" s="488" t="n">
        <v>-70272.07000000001</v>
      </c>
      <c r="E6660" t="inlineStr">
        <is>
          <t>9/2025</t>
        </is>
      </c>
    </row>
    <row r="6661">
      <c r="A6661" t="inlineStr">
        <is>
          <t>Love Cabaret</t>
        </is>
      </c>
      <c r="B6661" t="inlineStr">
        <is>
          <t>2025-09-01</t>
        </is>
      </c>
      <c r="C6661" t="inlineStr">
        <is>
          <t>Alimentação D</t>
        </is>
      </c>
      <c r="D6661" s="488" t="n">
        <v>-14131.88</v>
      </c>
      <c r="E6661" t="inlineStr">
        <is>
          <t>9/2025</t>
        </is>
      </c>
    </row>
    <row r="6662">
      <c r="A6662" t="inlineStr">
        <is>
          <t>Love Cabaret</t>
        </is>
      </c>
      <c r="B6662" t="inlineStr">
        <is>
          <t>2025-09-01</t>
        </is>
      </c>
      <c r="C6662" t="inlineStr">
        <is>
          <t>Bebida D</t>
        </is>
      </c>
      <c r="D6662" s="488" t="n">
        <v>-56140.19</v>
      </c>
      <c r="E6662" t="inlineStr">
        <is>
          <t>9/2025</t>
        </is>
      </c>
    </row>
    <row r="6663">
      <c r="A6663" t="inlineStr">
        <is>
          <t>Love Cabaret</t>
        </is>
      </c>
      <c r="B6663" t="inlineStr">
        <is>
          <t>2025-09-01</t>
        </is>
      </c>
      <c r="C6663" t="inlineStr">
        <is>
          <t>Embalagens</t>
        </is>
      </c>
      <c r="D6663" s="488" t="n">
        <v>0</v>
      </c>
      <c r="E6663" t="inlineStr">
        <is>
          <t>9/2025</t>
        </is>
      </c>
    </row>
    <row r="6664">
      <c r="A6664" t="inlineStr">
        <is>
          <t>Love Cabaret</t>
        </is>
      </c>
      <c r="B6664" t="inlineStr">
        <is>
          <t>2025-09-01</t>
        </is>
      </c>
      <c r="C6664" t="inlineStr">
        <is>
          <t>Eventos A&amp;B</t>
        </is>
      </c>
      <c r="D6664" s="488" t="n">
        <v>0</v>
      </c>
      <c r="E6664" t="inlineStr">
        <is>
          <t>9/2025</t>
        </is>
      </c>
    </row>
    <row r="6665">
      <c r="A6665" t="inlineStr">
        <is>
          <t>Love Cabaret</t>
        </is>
      </c>
      <c r="B6665" t="inlineStr">
        <is>
          <t>2025-09-01</t>
        </is>
      </c>
      <c r="C6665" t="inlineStr">
        <is>
          <t>% sobre Receita Bruta de A&amp;B</t>
        </is>
      </c>
      <c r="D6665" s="488" t="n">
        <v>-0.2</v>
      </c>
      <c r="E6665" t="inlineStr">
        <is>
          <t>9/2025</t>
        </is>
      </c>
    </row>
    <row r="6666">
      <c r="A6666" t="inlineStr">
        <is>
          <t>Love Cabaret</t>
        </is>
      </c>
      <c r="B6666" t="inlineStr">
        <is>
          <t>2025-09-01</t>
        </is>
      </c>
      <c r="C6666" t="inlineStr">
        <is>
          <t>% sobre Receita Líquida</t>
        </is>
      </c>
      <c r="D6666" s="488" t="n">
        <v>-0.13</v>
      </c>
      <c r="E6666" t="inlineStr">
        <is>
          <t>9/2025</t>
        </is>
      </c>
    </row>
    <row r="6667">
      <c r="A6667" t="inlineStr">
        <is>
          <t>Love Cabaret</t>
        </is>
      </c>
      <c r="B6667" t="inlineStr">
        <is>
          <t>2025-09-01</t>
        </is>
      </c>
      <c r="C6667" t="inlineStr">
        <is>
          <t>(-) Custos Artístico Geral</t>
        </is>
      </c>
      <c r="D6667" s="488" t="n">
        <v>-90292.02</v>
      </c>
      <c r="E6667" t="inlineStr">
        <is>
          <t>9/2025</t>
        </is>
      </c>
    </row>
    <row r="6668">
      <c r="A6668" t="inlineStr">
        <is>
          <t>Love Cabaret</t>
        </is>
      </c>
      <c r="B6668" t="inlineStr">
        <is>
          <t>2025-09-01</t>
        </is>
      </c>
      <c r="C6668" t="inlineStr">
        <is>
          <t>Custos Artístico</t>
        </is>
      </c>
      <c r="D6668" s="488" t="n">
        <v>-53772.02</v>
      </c>
      <c r="E6668" t="inlineStr">
        <is>
          <t>9/2025</t>
        </is>
      </c>
    </row>
    <row r="6669">
      <c r="A6669" t="inlineStr">
        <is>
          <t>Love Cabaret</t>
        </is>
      </c>
      <c r="B6669" t="inlineStr">
        <is>
          <t>2025-09-01</t>
        </is>
      </c>
      <c r="C6669" t="inlineStr">
        <is>
          <t>Cachê de Músicos e Artistas</t>
        </is>
      </c>
      <c r="D6669" s="488" t="n">
        <v>-50928.44</v>
      </c>
      <c r="E6669" t="inlineStr">
        <is>
          <t>9/2025</t>
        </is>
      </c>
    </row>
    <row r="6670">
      <c r="A6670" t="inlineStr">
        <is>
          <t>Love Cabaret</t>
        </is>
      </c>
      <c r="B6670" t="inlineStr">
        <is>
          <t>2025-09-01</t>
        </is>
      </c>
      <c r="C6670" t="inlineStr">
        <is>
          <t>Alimentação e Transporte</t>
        </is>
      </c>
      <c r="D6670" s="488" t="n">
        <v>-2041.08</v>
      </c>
      <c r="E6670" t="inlineStr">
        <is>
          <t>9/2025</t>
        </is>
      </c>
    </row>
    <row r="6671">
      <c r="A6671" t="inlineStr">
        <is>
          <t>Love Cabaret</t>
        </is>
      </c>
      <c r="B6671" t="inlineStr">
        <is>
          <t>2025-09-01</t>
        </is>
      </c>
      <c r="C6671" t="inlineStr">
        <is>
          <t>Viagens e Estadias</t>
        </is>
      </c>
      <c r="D6671" s="488" t="n">
        <v>0</v>
      </c>
      <c r="E6671" t="inlineStr">
        <is>
          <t>9/2025</t>
        </is>
      </c>
    </row>
    <row r="6672">
      <c r="A6672" t="inlineStr">
        <is>
          <t>Love Cabaret</t>
        </is>
      </c>
      <c r="B6672" t="inlineStr">
        <is>
          <t>2025-09-01</t>
        </is>
      </c>
      <c r="C6672" t="inlineStr">
        <is>
          <t>Taxas e Licenças - Artístico</t>
        </is>
      </c>
      <c r="D6672" s="488" t="n">
        <v>-802.5</v>
      </c>
      <c r="E6672" t="inlineStr">
        <is>
          <t>9/2025</t>
        </is>
      </c>
    </row>
    <row r="6673">
      <c r="A6673" t="inlineStr">
        <is>
          <t>Love Cabaret</t>
        </is>
      </c>
      <c r="B6673" t="inlineStr">
        <is>
          <t>2025-09-01</t>
        </is>
      </c>
      <c r="C6673" t="inlineStr">
        <is>
          <t>MDO Terceirizada - Artístico</t>
        </is>
      </c>
      <c r="D6673" s="488" t="n">
        <v>0</v>
      </c>
      <c r="E6673" t="inlineStr">
        <is>
          <t>9/2025</t>
        </is>
      </c>
    </row>
    <row r="6674">
      <c r="A6674" t="inlineStr">
        <is>
          <t>Love Cabaret</t>
        </is>
      </c>
      <c r="B6674" t="inlineStr">
        <is>
          <t>2025-09-01</t>
        </is>
      </c>
      <c r="C6674" t="inlineStr">
        <is>
          <t>Custos Ténico de Som</t>
        </is>
      </c>
      <c r="D6674" s="488" t="n">
        <v>-36520</v>
      </c>
      <c r="E6674" t="inlineStr">
        <is>
          <t>9/2025</t>
        </is>
      </c>
    </row>
    <row r="6675">
      <c r="A6675" t="inlineStr">
        <is>
          <t>Love Cabaret</t>
        </is>
      </c>
      <c r="B6675" t="inlineStr">
        <is>
          <t>2025-09-01</t>
        </is>
      </c>
      <c r="C6675" t="inlineStr">
        <is>
          <t>Técnico de Som / Luz</t>
        </is>
      </c>
      <c r="D6675" s="488" t="n">
        <v>-26520</v>
      </c>
      <c r="E6675" t="inlineStr">
        <is>
          <t>9/2025</t>
        </is>
      </c>
    </row>
    <row r="6676">
      <c r="A6676" t="inlineStr">
        <is>
          <t>Love Cabaret</t>
        </is>
      </c>
      <c r="B6676" t="inlineStr">
        <is>
          <t>2025-09-01</t>
        </is>
      </c>
      <c r="C6676" t="inlineStr">
        <is>
          <t>Locação de Equipamentos Fixo</t>
        </is>
      </c>
      <c r="D6676" s="488" t="n">
        <v>-10000</v>
      </c>
      <c r="E6676" t="inlineStr">
        <is>
          <t>9/2025</t>
        </is>
      </c>
    </row>
    <row r="6677">
      <c r="A6677" t="inlineStr">
        <is>
          <t>Love Cabaret</t>
        </is>
      </c>
      <c r="B6677" t="inlineStr">
        <is>
          <t>2025-09-01</t>
        </is>
      </c>
      <c r="C6677" t="inlineStr">
        <is>
          <t>Locação de Equipamentos Variável</t>
        </is>
      </c>
      <c r="D6677" s="488" t="n">
        <v>0</v>
      </c>
      <c r="E6677" t="inlineStr">
        <is>
          <t>9/2025</t>
        </is>
      </c>
    </row>
    <row r="6678">
      <c r="A6678" t="inlineStr">
        <is>
          <t>Love Cabaret</t>
        </is>
      </c>
      <c r="B6678" t="inlineStr">
        <is>
          <t>2025-09-01</t>
        </is>
      </c>
      <c r="C6678" t="inlineStr">
        <is>
          <t>% sobre Receita Artístico</t>
        </is>
      </c>
      <c r="D6678" s="488" t="n">
        <v>-0.72</v>
      </c>
      <c r="E6678" t="inlineStr">
        <is>
          <t>9/2025</t>
        </is>
      </c>
    </row>
    <row r="6679">
      <c r="A6679" t="inlineStr">
        <is>
          <t>Love Cabaret</t>
        </is>
      </c>
      <c r="B6679" t="inlineStr">
        <is>
          <t>2025-09-01</t>
        </is>
      </c>
      <c r="C6679" t="inlineStr">
        <is>
          <t>% sobre Receita Bruta</t>
        </is>
      </c>
      <c r="D6679" s="488" t="n">
        <v>-0.15</v>
      </c>
      <c r="E6679" t="inlineStr">
        <is>
          <t>9/2025</t>
        </is>
      </c>
    </row>
    <row r="6680">
      <c r="A6680" t="inlineStr">
        <is>
          <t>Love Cabaret</t>
        </is>
      </c>
      <c r="B6680" t="inlineStr">
        <is>
          <t>2025-09-01</t>
        </is>
      </c>
      <c r="C6680" t="inlineStr">
        <is>
          <t>(-) Custos Eventos</t>
        </is>
      </c>
      <c r="D6680" s="488" t="n">
        <v>-6590.28</v>
      </c>
      <c r="E6680" t="inlineStr">
        <is>
          <t>9/2025</t>
        </is>
      </c>
    </row>
    <row r="6681">
      <c r="A6681" t="inlineStr">
        <is>
          <t>Love Cabaret</t>
        </is>
      </c>
      <c r="B6681" t="inlineStr">
        <is>
          <t>2025-09-01</t>
        </is>
      </c>
      <c r="C6681" t="inlineStr">
        <is>
          <t>MDO</t>
        </is>
      </c>
      <c r="D6681" s="488" t="n">
        <v>-5183.1</v>
      </c>
      <c r="E6681" t="inlineStr">
        <is>
          <t>9/2025</t>
        </is>
      </c>
    </row>
    <row r="6682">
      <c r="A6682" t="inlineStr">
        <is>
          <t>Love Cabaret</t>
        </is>
      </c>
      <c r="B6682" t="inlineStr">
        <is>
          <t>2025-09-01</t>
        </is>
      </c>
      <c r="C6682" t="inlineStr">
        <is>
          <t>MDO Terceirizada - Eventos</t>
        </is>
      </c>
      <c r="D6682" s="488" t="n">
        <v>-1600</v>
      </c>
      <c r="E6682" t="inlineStr">
        <is>
          <t>9/2025</t>
        </is>
      </c>
    </row>
    <row r="6683">
      <c r="A6683" t="inlineStr">
        <is>
          <t>Love Cabaret</t>
        </is>
      </c>
      <c r="B6683" t="inlineStr">
        <is>
          <t>2025-09-01</t>
        </is>
      </c>
      <c r="C6683" t="inlineStr">
        <is>
          <t>Comissões de Vendas - Eventos</t>
        </is>
      </c>
      <c r="D6683" s="488" t="n">
        <v>-3583.1</v>
      </c>
      <c r="E6683" t="inlineStr">
        <is>
          <t>9/2025</t>
        </is>
      </c>
    </row>
    <row r="6684">
      <c r="A6684" t="inlineStr">
        <is>
          <t>Love Cabaret</t>
        </is>
      </c>
      <c r="B6684" t="inlineStr">
        <is>
          <t>2025-09-01</t>
        </is>
      </c>
      <c r="C6684" t="inlineStr">
        <is>
          <t>Serviços de Terceiros - Eventos</t>
        </is>
      </c>
      <c r="D6684" s="488" t="n">
        <v>0</v>
      </c>
      <c r="E6684" t="inlineStr">
        <is>
          <t>9/2025</t>
        </is>
      </c>
    </row>
    <row r="6685">
      <c r="A6685" t="inlineStr">
        <is>
          <t>Love Cabaret</t>
        </is>
      </c>
      <c r="B6685" t="inlineStr">
        <is>
          <t>2025-09-01</t>
        </is>
      </c>
      <c r="C6685" t="inlineStr">
        <is>
          <t>Serviços Terceirizados - Eventos</t>
        </is>
      </c>
      <c r="D6685" s="488" t="n">
        <v>0</v>
      </c>
      <c r="E6685" t="inlineStr">
        <is>
          <t>9/2025</t>
        </is>
      </c>
    </row>
    <row r="6686">
      <c r="A6686" t="inlineStr">
        <is>
          <t>Love Cabaret</t>
        </is>
      </c>
      <c r="B6686" t="inlineStr">
        <is>
          <t>2025-09-01</t>
        </is>
      </c>
      <c r="C6686" t="inlineStr">
        <is>
          <t>Serviço de Segurança - Eventos</t>
        </is>
      </c>
      <c r="D6686" s="488" t="n">
        <v>0</v>
      </c>
      <c r="E6686" t="inlineStr">
        <is>
          <t>9/2025</t>
        </is>
      </c>
    </row>
    <row r="6687">
      <c r="A6687" t="inlineStr">
        <is>
          <t>Love Cabaret</t>
        </is>
      </c>
      <c r="B6687" t="inlineStr">
        <is>
          <t>2025-09-01</t>
        </is>
      </c>
      <c r="C6687" t="inlineStr">
        <is>
          <t>Artistas e Palestrantes - Eventos</t>
        </is>
      </c>
      <c r="D6687" s="488" t="n">
        <v>0</v>
      </c>
      <c r="E6687" t="inlineStr">
        <is>
          <t>9/2025</t>
        </is>
      </c>
    </row>
    <row r="6688">
      <c r="A6688" t="inlineStr">
        <is>
          <t>Love Cabaret</t>
        </is>
      </c>
      <c r="B6688" t="inlineStr">
        <is>
          <t>2025-09-01</t>
        </is>
      </c>
      <c r="C6688" t="inlineStr">
        <is>
          <t>Decoração - Eventos</t>
        </is>
      </c>
      <c r="D6688" s="488" t="n">
        <v>0</v>
      </c>
      <c r="E6688" t="inlineStr">
        <is>
          <t>9/2025</t>
        </is>
      </c>
    </row>
    <row r="6689">
      <c r="A6689" t="inlineStr">
        <is>
          <t>Love Cabaret</t>
        </is>
      </c>
      <c r="B6689" t="inlineStr">
        <is>
          <t>2025-09-01</t>
        </is>
      </c>
      <c r="C6689" t="inlineStr">
        <is>
          <t>Material de Consumo</t>
        </is>
      </c>
      <c r="D6689" s="488" t="n">
        <v>0</v>
      </c>
      <c r="E6689" t="inlineStr">
        <is>
          <t>9/2025</t>
        </is>
      </c>
    </row>
    <row r="6690">
      <c r="A6690" t="inlineStr">
        <is>
          <t>Love Cabaret</t>
        </is>
      </c>
      <c r="B6690" t="inlineStr">
        <is>
          <t>2025-09-01</t>
        </is>
      </c>
      <c r="C6690" t="inlineStr">
        <is>
          <t>Material Descartável - Eventos</t>
        </is>
      </c>
      <c r="D6690" s="488" t="n">
        <v>0</v>
      </c>
      <c r="E6690" t="inlineStr">
        <is>
          <t>9/2025</t>
        </is>
      </c>
    </row>
    <row r="6691">
      <c r="A6691" t="inlineStr">
        <is>
          <t>Love Cabaret</t>
        </is>
      </c>
      <c r="B6691" t="inlineStr">
        <is>
          <t>2025-09-01</t>
        </is>
      </c>
      <c r="C6691" t="inlineStr">
        <is>
          <t>Brindes e Confraternizações - Eventos</t>
        </is>
      </c>
      <c r="D6691" s="488" t="n">
        <v>0</v>
      </c>
      <c r="E6691" t="inlineStr">
        <is>
          <t>9/2025</t>
        </is>
      </c>
    </row>
    <row r="6692">
      <c r="A6692" t="inlineStr">
        <is>
          <t>Love Cabaret</t>
        </is>
      </c>
      <c r="B6692" t="inlineStr">
        <is>
          <t>2025-09-01</t>
        </is>
      </c>
      <c r="C6692" t="inlineStr">
        <is>
          <t>Material de Escritório - Eventos</t>
        </is>
      </c>
      <c r="D6692" s="488" t="n">
        <v>0</v>
      </c>
      <c r="E6692" t="inlineStr">
        <is>
          <t>9/2025</t>
        </is>
      </c>
    </row>
    <row r="6693">
      <c r="A6693" t="inlineStr">
        <is>
          <t>Love Cabaret</t>
        </is>
      </c>
      <c r="B6693" t="inlineStr">
        <is>
          <t>2025-09-01</t>
        </is>
      </c>
      <c r="C6693" t="inlineStr">
        <is>
          <t>Material de Manutenção - Eventos</t>
        </is>
      </c>
      <c r="D6693" s="488" t="n">
        <v>0</v>
      </c>
      <c r="E6693" t="inlineStr">
        <is>
          <t>9/2025</t>
        </is>
      </c>
    </row>
    <row r="6694">
      <c r="A6694" t="inlineStr">
        <is>
          <t>Love Cabaret</t>
        </is>
      </c>
      <c r="B6694" t="inlineStr">
        <is>
          <t>2025-09-01</t>
        </is>
      </c>
      <c r="C6694" t="inlineStr">
        <is>
          <t>Manutenção Geral</t>
        </is>
      </c>
      <c r="D6694" s="488" t="n">
        <v>0</v>
      </c>
      <c r="E6694" t="inlineStr">
        <is>
          <t>9/2025</t>
        </is>
      </c>
    </row>
    <row r="6695">
      <c r="A6695" t="inlineStr">
        <is>
          <t>Love Cabaret</t>
        </is>
      </c>
      <c r="B6695" t="inlineStr">
        <is>
          <t>2025-09-01</t>
        </is>
      </c>
      <c r="C6695" t="inlineStr">
        <is>
          <t>Serviço de Manutenção - Estrutura - Eventos</t>
        </is>
      </c>
      <c r="D6695" s="488" t="n">
        <v>0</v>
      </c>
      <c r="E6695" t="inlineStr">
        <is>
          <t>9/2025</t>
        </is>
      </c>
    </row>
    <row r="6696">
      <c r="A6696" t="inlineStr">
        <is>
          <t>Love Cabaret</t>
        </is>
      </c>
      <c r="B6696" t="inlineStr">
        <is>
          <t>2025-09-01</t>
        </is>
      </c>
      <c r="C6696" t="inlineStr">
        <is>
          <t>Serviço de Manutenção - Equipamentos - Eventos</t>
        </is>
      </c>
      <c r="D6696" s="488" t="n">
        <v>0</v>
      </c>
      <c r="E6696" t="inlineStr">
        <is>
          <t>9/2025</t>
        </is>
      </c>
    </row>
    <row r="6697">
      <c r="A6697" t="inlineStr">
        <is>
          <t>Love Cabaret</t>
        </is>
      </c>
      <c r="B6697" t="inlineStr">
        <is>
          <t>2025-09-01</t>
        </is>
      </c>
      <c r="C6697" t="inlineStr">
        <is>
          <t>Transportes</t>
        </is>
      </c>
      <c r="D6697" s="488" t="n">
        <v>0</v>
      </c>
      <c r="E6697" t="inlineStr">
        <is>
          <t>9/2025</t>
        </is>
      </c>
    </row>
    <row r="6698">
      <c r="A6698" t="inlineStr">
        <is>
          <t>Love Cabaret</t>
        </is>
      </c>
      <c r="B6698" t="inlineStr">
        <is>
          <t>2025-09-01</t>
        </is>
      </c>
      <c r="C6698" t="inlineStr">
        <is>
          <t>Viagens e Estadias - Eventos</t>
        </is>
      </c>
      <c r="D6698" s="488" t="n">
        <v>0</v>
      </c>
      <c r="E6698" t="inlineStr">
        <is>
          <t>9/2025</t>
        </is>
      </c>
    </row>
    <row r="6699">
      <c r="A6699" t="inlineStr">
        <is>
          <t>Love Cabaret</t>
        </is>
      </c>
      <c r="B6699" t="inlineStr">
        <is>
          <t>2025-09-01</t>
        </is>
      </c>
      <c r="C6699" t="inlineStr">
        <is>
          <t>Transporte Equipe - Eventos</t>
        </is>
      </c>
      <c r="D6699" s="488" t="n">
        <v>0</v>
      </c>
      <c r="E6699" t="inlineStr">
        <is>
          <t>9/2025</t>
        </is>
      </c>
    </row>
    <row r="6700">
      <c r="A6700" t="inlineStr">
        <is>
          <t>Love Cabaret</t>
        </is>
      </c>
      <c r="B6700" t="inlineStr">
        <is>
          <t>2025-09-01</t>
        </is>
      </c>
      <c r="C6700" t="inlineStr">
        <is>
          <t>Fretes e Carretos - Eventos</t>
        </is>
      </c>
      <c r="D6700" s="488" t="n">
        <v>0</v>
      </c>
      <c r="E6700" t="inlineStr">
        <is>
          <t>9/2025</t>
        </is>
      </c>
    </row>
    <row r="6701">
      <c r="A6701" t="inlineStr">
        <is>
          <t>Love Cabaret</t>
        </is>
      </c>
      <c r="B6701" t="inlineStr">
        <is>
          <t>2025-09-01</t>
        </is>
      </c>
      <c r="C6701" t="inlineStr">
        <is>
          <t>Locações</t>
        </is>
      </c>
      <c r="D6701" s="488" t="n">
        <v>-1407.18</v>
      </c>
      <c r="E6701" t="inlineStr">
        <is>
          <t>9/2025</t>
        </is>
      </c>
    </row>
    <row r="6702">
      <c r="A6702" t="inlineStr">
        <is>
          <t>Love Cabaret</t>
        </is>
      </c>
      <c r="B6702" t="inlineStr">
        <is>
          <t>2025-09-01</t>
        </is>
      </c>
      <c r="C6702" t="inlineStr">
        <is>
          <t>Locação de Utensílios - Eventos</t>
        </is>
      </c>
      <c r="D6702" s="488" t="n">
        <v>-1407.18</v>
      </c>
      <c r="E6702" t="inlineStr">
        <is>
          <t>9/2025</t>
        </is>
      </c>
    </row>
    <row r="6703">
      <c r="A6703" t="inlineStr">
        <is>
          <t>Love Cabaret</t>
        </is>
      </c>
      <c r="B6703" t="inlineStr">
        <is>
          <t>2025-09-01</t>
        </is>
      </c>
      <c r="C6703" t="inlineStr">
        <is>
          <t>Locação de Equipamentos - Eventos</t>
        </is>
      </c>
      <c r="D6703" s="488" t="n">
        <v>0</v>
      </c>
      <c r="E6703" t="inlineStr">
        <is>
          <t>9/2025</t>
        </is>
      </c>
    </row>
    <row r="6704">
      <c r="A6704" t="inlineStr">
        <is>
          <t>Love Cabaret</t>
        </is>
      </c>
      <c r="B6704" t="inlineStr">
        <is>
          <t>2025-09-01</t>
        </is>
      </c>
      <c r="C6704" t="inlineStr">
        <is>
          <t>Locação de Mobiliário - Eventos</t>
        </is>
      </c>
      <c r="D6704" s="488" t="n">
        <v>0</v>
      </c>
      <c r="E6704" t="inlineStr">
        <is>
          <t>9/2025</t>
        </is>
      </c>
    </row>
    <row r="6705">
      <c r="A6705" t="inlineStr">
        <is>
          <t>Love Cabaret</t>
        </is>
      </c>
      <c r="B6705" t="inlineStr">
        <is>
          <t>2025-09-01</t>
        </is>
      </c>
      <c r="C6705" t="inlineStr">
        <is>
          <t>Locação de Coberturas - Eventos</t>
        </is>
      </c>
      <c r="D6705" s="488" t="n">
        <v>0</v>
      </c>
      <c r="E6705" t="inlineStr">
        <is>
          <t>9/2025</t>
        </is>
      </c>
    </row>
    <row r="6706">
      <c r="A6706" t="inlineStr">
        <is>
          <t>Love Cabaret</t>
        </is>
      </c>
      <c r="B6706" t="inlineStr">
        <is>
          <t>2025-09-01</t>
        </is>
      </c>
      <c r="C6706" t="inlineStr">
        <is>
          <t>Repasses Locação de Espaço</t>
        </is>
      </c>
      <c r="D6706" s="488" t="n">
        <v>0</v>
      </c>
      <c r="E6706" t="inlineStr">
        <is>
          <t>9/2025</t>
        </is>
      </c>
    </row>
    <row r="6707">
      <c r="A6707" t="inlineStr">
        <is>
          <t>Love Cabaret</t>
        </is>
      </c>
      <c r="B6707" t="inlineStr">
        <is>
          <t>2025-09-01</t>
        </is>
      </c>
      <c r="C6707" t="inlineStr">
        <is>
          <t>Repasse Gazit - Locação Aroo</t>
        </is>
      </c>
      <c r="D6707" s="488" t="n">
        <v>0</v>
      </c>
      <c r="E6707" t="inlineStr">
        <is>
          <t>9/2025</t>
        </is>
      </c>
    </row>
    <row r="6708">
      <c r="A6708" t="inlineStr">
        <is>
          <t>Love Cabaret</t>
        </is>
      </c>
      <c r="B6708" t="inlineStr">
        <is>
          <t>2025-09-01</t>
        </is>
      </c>
      <c r="C6708" t="inlineStr">
        <is>
          <t>Repasse Gazit - Locação Anexo Abaru</t>
        </is>
      </c>
      <c r="D6708" s="488" t="n">
        <v>0</v>
      </c>
      <c r="E6708" t="inlineStr">
        <is>
          <t>9/2025</t>
        </is>
      </c>
    </row>
    <row r="6709">
      <c r="A6709" t="inlineStr">
        <is>
          <t>Love Cabaret</t>
        </is>
      </c>
      <c r="B6709" t="inlineStr">
        <is>
          <t>2025-09-01</t>
        </is>
      </c>
      <c r="C6709" t="inlineStr">
        <is>
          <t>% sobre Receita de Eventos</t>
        </is>
      </c>
      <c r="D6709" s="488" t="n">
        <v>-0.04</v>
      </c>
      <c r="E6709" t="inlineStr">
        <is>
          <t>9/2025</t>
        </is>
      </c>
    </row>
    <row r="6710">
      <c r="A6710" t="inlineStr">
        <is>
          <t>Love Cabaret</t>
        </is>
      </c>
      <c r="B6710" t="inlineStr">
        <is>
          <t>2025-09-01</t>
        </is>
      </c>
      <c r="C6710" t="inlineStr">
        <is>
          <t>% sobre Receita Bruta</t>
        </is>
      </c>
      <c r="D6710" s="488" t="n">
        <v>-0.01</v>
      </c>
      <c r="E6710" t="inlineStr">
        <is>
          <t>9/2025</t>
        </is>
      </c>
    </row>
    <row r="6711">
      <c r="A6711" t="inlineStr">
        <is>
          <t>Love Cabaret</t>
        </is>
      </c>
      <c r="B6711" t="inlineStr">
        <is>
          <t>2025-09-01</t>
        </is>
      </c>
      <c r="C6711" t="inlineStr">
        <is>
          <t>(-) Dedução da Gorjeta</t>
        </is>
      </c>
      <c r="D6711" s="488" t="n">
        <v>-16140</v>
      </c>
      <c r="E6711" t="inlineStr">
        <is>
          <t>9/2025</t>
        </is>
      </c>
    </row>
    <row r="6712">
      <c r="A6712" t="inlineStr">
        <is>
          <t>Love Cabaret</t>
        </is>
      </c>
      <c r="B6712" t="inlineStr">
        <is>
          <t>2025-09-01</t>
        </is>
      </c>
      <c r="C6712" t="inlineStr">
        <is>
          <t>-  Comissões e Gorjeta</t>
        </is>
      </c>
      <c r="D6712" s="488" t="n">
        <v>-16140</v>
      </c>
      <c r="E6712" t="inlineStr">
        <is>
          <t>9/2025</t>
        </is>
      </c>
    </row>
    <row r="6713">
      <c r="A6713" t="inlineStr">
        <is>
          <t>Love Cabaret</t>
        </is>
      </c>
      <c r="B6713" t="inlineStr">
        <is>
          <t>2025-09-01</t>
        </is>
      </c>
      <c r="C6713" t="inlineStr">
        <is>
          <t>% sobre Receita Bruta</t>
        </is>
      </c>
      <c r="D6713" s="488" t="n">
        <v>-0.03</v>
      </c>
      <c r="E6713" t="inlineStr">
        <is>
          <t>9/2025</t>
        </is>
      </c>
    </row>
    <row r="6714">
      <c r="A6714" t="inlineStr">
        <is>
          <t>Love Cabaret</t>
        </is>
      </c>
      <c r="B6714" t="inlineStr">
        <is>
          <t>2025-09-01</t>
        </is>
      </c>
      <c r="C6714" t="inlineStr">
        <is>
          <t>(-) Deduções sobre Venda</t>
        </is>
      </c>
      <c r="D6714" s="488" t="n">
        <v>-3583.47</v>
      </c>
      <c r="E6714" t="inlineStr">
        <is>
          <t>9/2025</t>
        </is>
      </c>
    </row>
    <row r="6715">
      <c r="A6715" t="inlineStr">
        <is>
          <t>Love Cabaret</t>
        </is>
      </c>
      <c r="B6715" t="inlineStr">
        <is>
          <t>2025-09-01</t>
        </is>
      </c>
      <c r="C6715" t="inlineStr">
        <is>
          <t>Meios de pagamento</t>
        </is>
      </c>
      <c r="D6715" s="488" t="n">
        <v>-3583.47</v>
      </c>
      <c r="E6715" t="inlineStr">
        <is>
          <t>9/2025</t>
        </is>
      </c>
    </row>
    <row r="6716">
      <c r="A6716" t="inlineStr">
        <is>
          <t>Love Cabaret</t>
        </is>
      </c>
      <c r="B6716" t="inlineStr">
        <is>
          <t>2025-09-01</t>
        </is>
      </c>
      <c r="C6716" t="inlineStr">
        <is>
          <t>Meios de pagamento - Delivery</t>
        </is>
      </c>
      <c r="D6716" s="488" t="n">
        <v>0</v>
      </c>
      <c r="E6716" t="inlineStr">
        <is>
          <t>9/2025</t>
        </is>
      </c>
    </row>
    <row r="6717">
      <c r="A6717" t="inlineStr">
        <is>
          <t>Love Cabaret</t>
        </is>
      </c>
      <c r="B6717" t="inlineStr">
        <is>
          <t>2025-09-01</t>
        </is>
      </c>
      <c r="C6717" t="inlineStr">
        <is>
          <t>Inadimplência</t>
        </is>
      </c>
      <c r="D6717" s="488" t="n">
        <v>0</v>
      </c>
      <c r="E6717" t="inlineStr">
        <is>
          <t>9/2025</t>
        </is>
      </c>
    </row>
    <row r="6718">
      <c r="A6718" t="inlineStr">
        <is>
          <t>Love Cabaret</t>
        </is>
      </c>
      <c r="B6718" t="inlineStr">
        <is>
          <t>2025-09-01</t>
        </is>
      </c>
      <c r="C6718" t="inlineStr">
        <is>
          <t>Outros D</t>
        </is>
      </c>
      <c r="D6718" s="488" t="n">
        <v>0</v>
      </c>
      <c r="E6718" t="inlineStr">
        <is>
          <t>9/2025</t>
        </is>
      </c>
    </row>
    <row r="6719">
      <c r="A6719" t="inlineStr">
        <is>
          <t>Love Cabaret</t>
        </is>
      </c>
      <c r="B6719" t="inlineStr">
        <is>
          <t>2025-09-01</t>
        </is>
      </c>
      <c r="C6719" t="inlineStr">
        <is>
          <t>% sobre Receita Bruta</t>
        </is>
      </c>
      <c r="D6719" s="488" t="n">
        <v>-0.01</v>
      </c>
      <c r="E6719" t="inlineStr">
        <is>
          <t>9/2025</t>
        </is>
      </c>
    </row>
    <row r="6720">
      <c r="A6720" t="inlineStr">
        <is>
          <t>Love Cabaret</t>
        </is>
      </c>
      <c r="B6720" t="inlineStr">
        <is>
          <t>2025-09-01</t>
        </is>
      </c>
      <c r="C6720" t="inlineStr">
        <is>
          <t>MARGEM BRUTA DE CONTRIBUIÇÃO</t>
        </is>
      </c>
      <c r="D6720" s="488" t="n">
        <v>356711.06</v>
      </c>
      <c r="E6720" t="inlineStr">
        <is>
          <t>9/2025</t>
        </is>
      </c>
    </row>
    <row r="6721">
      <c r="A6721" t="inlineStr">
        <is>
          <t>Love Cabaret</t>
        </is>
      </c>
      <c r="B6721" t="inlineStr">
        <is>
          <t>2025-09-01</t>
        </is>
      </c>
      <c r="C6721" t="inlineStr">
        <is>
          <t>% sobre Receita</t>
        </is>
      </c>
      <c r="D6721" s="488" t="n">
        <v>0.61</v>
      </c>
      <c r="E6721" t="inlineStr">
        <is>
          <t>9/2025</t>
        </is>
      </c>
    </row>
    <row r="6722">
      <c r="A6722" t="inlineStr">
        <is>
          <t>Love Cabaret</t>
        </is>
      </c>
      <c r="B6722" t="inlineStr">
        <is>
          <t>2025-09-01</t>
        </is>
      </c>
      <c r="C6722" t="inlineStr">
        <is>
          <t>PESSOAL</t>
        </is>
      </c>
      <c r="D6722" s="488" t="n">
        <v>-124735.02</v>
      </c>
      <c r="E6722" t="inlineStr">
        <is>
          <t>9/2025</t>
        </is>
      </c>
    </row>
    <row r="6723">
      <c r="A6723" t="inlineStr">
        <is>
          <t>Love Cabaret</t>
        </is>
      </c>
      <c r="B6723" t="inlineStr">
        <is>
          <t>2025-09-01</t>
        </is>
      </c>
      <c r="C6723" t="inlineStr">
        <is>
          <t>PJ</t>
        </is>
      </c>
      <c r="D6723" s="488" t="n">
        <v>-31925.87</v>
      </c>
      <c r="E6723" t="inlineStr">
        <is>
          <t>9/2025</t>
        </is>
      </c>
    </row>
    <row r="6724">
      <c r="A6724" t="inlineStr">
        <is>
          <t>Love Cabaret</t>
        </is>
      </c>
      <c r="B6724" t="inlineStr">
        <is>
          <t>2025-09-01</t>
        </is>
      </c>
      <c r="C6724" t="inlineStr">
        <is>
          <t>- Squad</t>
        </is>
      </c>
      <c r="D6724" s="488" t="n">
        <v>-18199.2</v>
      </c>
      <c r="E6724" t="inlineStr">
        <is>
          <t>9/2025</t>
        </is>
      </c>
    </row>
    <row r="6725">
      <c r="A6725" t="inlineStr">
        <is>
          <t>Love Cabaret</t>
        </is>
      </c>
      <c r="B6725" t="inlineStr">
        <is>
          <t>2025-09-01</t>
        </is>
      </c>
      <c r="C6725" t="inlineStr">
        <is>
          <t>- Gerente</t>
        </is>
      </c>
      <c r="D6725" s="488" t="n">
        <v>0</v>
      </c>
      <c r="E6725" t="inlineStr">
        <is>
          <t>9/2025</t>
        </is>
      </c>
    </row>
    <row r="6726">
      <c r="A6726" t="inlineStr">
        <is>
          <t>Love Cabaret</t>
        </is>
      </c>
      <c r="B6726" t="inlineStr">
        <is>
          <t>2025-09-01</t>
        </is>
      </c>
      <c r="C6726" t="inlineStr">
        <is>
          <t>- Subgerente</t>
        </is>
      </c>
      <c r="D6726" s="488" t="n">
        <v>0</v>
      </c>
      <c r="E6726" t="inlineStr">
        <is>
          <t>9/2025</t>
        </is>
      </c>
    </row>
    <row r="6727">
      <c r="A6727" t="inlineStr">
        <is>
          <t>Love Cabaret</t>
        </is>
      </c>
      <c r="B6727" t="inlineStr">
        <is>
          <t>2025-09-01</t>
        </is>
      </c>
      <c r="C6727" t="inlineStr">
        <is>
          <t>- Coordenador</t>
        </is>
      </c>
      <c r="D6727" s="488" t="n">
        <v>-10226.67</v>
      </c>
      <c r="E6727" t="inlineStr">
        <is>
          <t>9/2025</t>
        </is>
      </c>
    </row>
    <row r="6728">
      <c r="A6728" t="inlineStr">
        <is>
          <t>Love Cabaret</t>
        </is>
      </c>
      <c r="B6728" t="inlineStr">
        <is>
          <t>2025-09-01</t>
        </is>
      </c>
      <c r="C6728" t="inlineStr">
        <is>
          <t>- Administrativa</t>
        </is>
      </c>
      <c r="D6728" s="488" t="n">
        <v>-3500</v>
      </c>
      <c r="E6728" t="inlineStr">
        <is>
          <t>9/2025</t>
        </is>
      </c>
    </row>
    <row r="6729">
      <c r="A6729" t="inlineStr">
        <is>
          <t>Love Cabaret</t>
        </is>
      </c>
      <c r="B6729" t="inlineStr">
        <is>
          <t>2025-09-01</t>
        </is>
      </c>
      <c r="C6729" t="inlineStr">
        <is>
          <t>- Chefe de Cozinha</t>
        </is>
      </c>
      <c r="D6729" s="488" t="n">
        <v>0</v>
      </c>
      <c r="E6729" t="inlineStr">
        <is>
          <t>9/2025</t>
        </is>
      </c>
    </row>
    <row r="6730">
      <c r="A6730" t="inlineStr">
        <is>
          <t>Love Cabaret</t>
        </is>
      </c>
      <c r="B6730" t="inlineStr">
        <is>
          <t>2025-09-01</t>
        </is>
      </c>
      <c r="C6730" t="inlineStr">
        <is>
          <t>- Chefe de Bar</t>
        </is>
      </c>
      <c r="D6730" s="488" t="n">
        <v>0</v>
      </c>
      <c r="E6730" t="inlineStr">
        <is>
          <t>9/2025</t>
        </is>
      </c>
    </row>
    <row r="6731">
      <c r="A6731" t="inlineStr">
        <is>
          <t>Love Cabaret</t>
        </is>
      </c>
      <c r="B6731" t="inlineStr">
        <is>
          <t>2025-09-01</t>
        </is>
      </c>
      <c r="C6731" t="inlineStr">
        <is>
          <t>- Sub Chefe de Cozinha</t>
        </is>
      </c>
      <c r="D6731" s="488" t="n">
        <v>0</v>
      </c>
      <c r="E6731" t="inlineStr">
        <is>
          <t>9/2025</t>
        </is>
      </c>
    </row>
    <row r="6732">
      <c r="A6732" t="inlineStr">
        <is>
          <t>Love Cabaret</t>
        </is>
      </c>
      <c r="B6732" t="inlineStr">
        <is>
          <t>2025-09-01</t>
        </is>
      </c>
      <c r="C6732" t="inlineStr">
        <is>
          <t>- Sub Chefe De Bar</t>
        </is>
      </c>
      <c r="D6732" s="488" t="n">
        <v>0</v>
      </c>
      <c r="E6732" t="inlineStr">
        <is>
          <t>9/2025</t>
        </is>
      </c>
    </row>
    <row r="6733">
      <c r="A6733" t="inlineStr">
        <is>
          <t>Love Cabaret</t>
        </is>
      </c>
      <c r="B6733" t="inlineStr">
        <is>
          <t>2025-09-01</t>
        </is>
      </c>
      <c r="C6733" t="inlineStr">
        <is>
          <t>- Maitre</t>
        </is>
      </c>
      <c r="D6733" s="488" t="n">
        <v>0</v>
      </c>
      <c r="E6733" t="inlineStr">
        <is>
          <t>9/2025</t>
        </is>
      </c>
    </row>
    <row r="6734">
      <c r="A6734" t="inlineStr">
        <is>
          <t>Love Cabaret</t>
        </is>
      </c>
      <c r="B6734" t="inlineStr">
        <is>
          <t>2025-09-01</t>
        </is>
      </c>
      <c r="C6734" t="inlineStr">
        <is>
          <t>- Chefe de Fila</t>
        </is>
      </c>
      <c r="D6734" s="488" t="n">
        <v>0</v>
      </c>
      <c r="E6734" t="inlineStr">
        <is>
          <t>9/2025</t>
        </is>
      </c>
    </row>
    <row r="6735">
      <c r="A6735" t="inlineStr">
        <is>
          <t>Love Cabaret</t>
        </is>
      </c>
      <c r="B6735" t="inlineStr">
        <is>
          <t>2025-09-01</t>
        </is>
      </c>
      <c r="C6735" t="inlineStr">
        <is>
          <t>- Hostess</t>
        </is>
      </c>
      <c r="D6735" s="488" t="n">
        <v>0</v>
      </c>
      <c r="E6735" t="inlineStr">
        <is>
          <t>9/2025</t>
        </is>
      </c>
    </row>
    <row r="6736">
      <c r="A6736" t="inlineStr">
        <is>
          <t>Love Cabaret</t>
        </is>
      </c>
      <c r="B6736" t="inlineStr">
        <is>
          <t>2025-09-01</t>
        </is>
      </c>
      <c r="C6736" t="inlineStr">
        <is>
          <t>MDO CLT - Salário</t>
        </is>
      </c>
      <c r="D6736" s="488" t="n">
        <v>-4520.56</v>
      </c>
      <c r="E6736" t="inlineStr">
        <is>
          <t>9/2025</t>
        </is>
      </c>
    </row>
    <row r="6737">
      <c r="A6737" t="inlineStr">
        <is>
          <t>Love Cabaret</t>
        </is>
      </c>
      <c r="B6737" t="inlineStr">
        <is>
          <t>2025-09-01</t>
        </is>
      </c>
      <c r="C6737" t="inlineStr">
        <is>
          <t>-  Maitre</t>
        </is>
      </c>
      <c r="D6737" s="488" t="n">
        <v>0</v>
      </c>
      <c r="E6737" t="inlineStr">
        <is>
          <t>9/2025</t>
        </is>
      </c>
    </row>
    <row r="6738">
      <c r="A6738" t="inlineStr">
        <is>
          <t>Love Cabaret</t>
        </is>
      </c>
      <c r="B6738" t="inlineStr">
        <is>
          <t>2025-09-01</t>
        </is>
      </c>
      <c r="C6738" t="inlineStr">
        <is>
          <t>-  Garçon III</t>
        </is>
      </c>
      <c r="D6738" s="488" t="n">
        <v>0</v>
      </c>
      <c r="E6738" t="inlineStr">
        <is>
          <t>9/2025</t>
        </is>
      </c>
    </row>
    <row r="6739">
      <c r="A6739" t="inlineStr">
        <is>
          <t>Love Cabaret</t>
        </is>
      </c>
      <c r="B6739" t="inlineStr">
        <is>
          <t>2025-09-01</t>
        </is>
      </c>
      <c r="C6739" t="inlineStr">
        <is>
          <t>-  Garçon II</t>
        </is>
      </c>
      <c r="D6739" s="488" t="n">
        <v>0</v>
      </c>
      <c r="E6739" t="inlineStr">
        <is>
          <t>9/2025</t>
        </is>
      </c>
    </row>
    <row r="6740">
      <c r="A6740" t="inlineStr">
        <is>
          <t>Love Cabaret</t>
        </is>
      </c>
      <c r="B6740" t="inlineStr">
        <is>
          <t>2025-09-01</t>
        </is>
      </c>
      <c r="C6740" t="inlineStr">
        <is>
          <t>-  Garçon I</t>
        </is>
      </c>
      <c r="D6740" s="488" t="n">
        <v>0</v>
      </c>
      <c r="E6740" t="inlineStr">
        <is>
          <t>9/2025</t>
        </is>
      </c>
    </row>
    <row r="6741">
      <c r="A6741" t="inlineStr">
        <is>
          <t>Love Cabaret</t>
        </is>
      </c>
      <c r="B6741" t="inlineStr">
        <is>
          <t>2025-09-01</t>
        </is>
      </c>
      <c r="C6741" t="inlineStr">
        <is>
          <t>-  Passador de Chopp</t>
        </is>
      </c>
      <c r="D6741" s="488" t="n">
        <v>0</v>
      </c>
      <c r="E6741" t="inlineStr">
        <is>
          <t>9/2025</t>
        </is>
      </c>
    </row>
    <row r="6742">
      <c r="A6742" t="inlineStr">
        <is>
          <t>Love Cabaret</t>
        </is>
      </c>
      <c r="B6742" t="inlineStr">
        <is>
          <t>2025-09-01</t>
        </is>
      </c>
      <c r="C6742" t="inlineStr">
        <is>
          <t>-  Cumin</t>
        </is>
      </c>
      <c r="D6742" s="488" t="n">
        <v>0</v>
      </c>
      <c r="E6742" t="inlineStr">
        <is>
          <t>9/2025</t>
        </is>
      </c>
    </row>
    <row r="6743">
      <c r="A6743" t="inlineStr">
        <is>
          <t>Love Cabaret</t>
        </is>
      </c>
      <c r="B6743" t="inlineStr">
        <is>
          <t>2025-09-01</t>
        </is>
      </c>
      <c r="C6743" t="inlineStr">
        <is>
          <t>-  Sub Chefe de Bar</t>
        </is>
      </c>
      <c r="D6743" s="488" t="n">
        <v>0</v>
      </c>
      <c r="E6743" t="inlineStr">
        <is>
          <t>9/2025</t>
        </is>
      </c>
    </row>
    <row r="6744">
      <c r="A6744" t="inlineStr">
        <is>
          <t>Love Cabaret</t>
        </is>
      </c>
      <c r="B6744" t="inlineStr">
        <is>
          <t>2025-09-01</t>
        </is>
      </c>
      <c r="C6744" t="inlineStr">
        <is>
          <t>-  Bartender III</t>
        </is>
      </c>
      <c r="D6744" s="488" t="n">
        <v>0</v>
      </c>
      <c r="E6744" t="inlineStr">
        <is>
          <t>9/2025</t>
        </is>
      </c>
    </row>
    <row r="6745">
      <c r="A6745" t="inlineStr">
        <is>
          <t>Love Cabaret</t>
        </is>
      </c>
      <c r="B6745" t="inlineStr">
        <is>
          <t>2025-09-01</t>
        </is>
      </c>
      <c r="C6745" t="inlineStr">
        <is>
          <t>-  Bartender II</t>
        </is>
      </c>
      <c r="D6745" s="488" t="n">
        <v>0</v>
      </c>
      <c r="E6745" t="inlineStr">
        <is>
          <t>9/2025</t>
        </is>
      </c>
    </row>
    <row r="6746">
      <c r="A6746" t="inlineStr">
        <is>
          <t>Love Cabaret</t>
        </is>
      </c>
      <c r="B6746" t="inlineStr">
        <is>
          <t>2025-09-01</t>
        </is>
      </c>
      <c r="C6746" t="inlineStr">
        <is>
          <t>-  Bartender I</t>
        </is>
      </c>
      <c r="D6746" s="488" t="n">
        <v>0</v>
      </c>
      <c r="E6746" t="inlineStr">
        <is>
          <t>9/2025</t>
        </is>
      </c>
    </row>
    <row r="6747">
      <c r="A6747" t="inlineStr">
        <is>
          <t>Love Cabaret</t>
        </is>
      </c>
      <c r="B6747" t="inlineStr">
        <is>
          <t>2025-09-01</t>
        </is>
      </c>
      <c r="C6747" t="inlineStr">
        <is>
          <t>-  Bar Back</t>
        </is>
      </c>
      <c r="D6747" s="488" t="n">
        <v>0</v>
      </c>
      <c r="E6747" t="inlineStr">
        <is>
          <t>9/2025</t>
        </is>
      </c>
    </row>
    <row r="6748">
      <c r="A6748" t="inlineStr">
        <is>
          <t>Love Cabaret</t>
        </is>
      </c>
      <c r="B6748" t="inlineStr">
        <is>
          <t>2025-09-01</t>
        </is>
      </c>
      <c r="C6748" t="inlineStr">
        <is>
          <t>-  Barista III</t>
        </is>
      </c>
      <c r="D6748" s="488" t="n">
        <v>0</v>
      </c>
      <c r="E6748" t="inlineStr">
        <is>
          <t>9/2025</t>
        </is>
      </c>
    </row>
    <row r="6749">
      <c r="A6749" t="inlineStr">
        <is>
          <t>Love Cabaret</t>
        </is>
      </c>
      <c r="B6749" t="inlineStr">
        <is>
          <t>2025-09-01</t>
        </is>
      </c>
      <c r="C6749" t="inlineStr">
        <is>
          <t>-  Barista II</t>
        </is>
      </c>
      <c r="D6749" s="488" t="n">
        <v>0</v>
      </c>
      <c r="E6749" t="inlineStr">
        <is>
          <t>9/2025</t>
        </is>
      </c>
    </row>
    <row r="6750">
      <c r="A6750" t="inlineStr">
        <is>
          <t>Love Cabaret</t>
        </is>
      </c>
      <c r="B6750" t="inlineStr">
        <is>
          <t>2025-09-01</t>
        </is>
      </c>
      <c r="C6750" t="inlineStr">
        <is>
          <t>-  Barista I</t>
        </is>
      </c>
      <c r="D6750" s="488" t="n">
        <v>0</v>
      </c>
      <c r="E6750" t="inlineStr">
        <is>
          <t>9/2025</t>
        </is>
      </c>
    </row>
    <row r="6751">
      <c r="A6751" t="inlineStr">
        <is>
          <t>Love Cabaret</t>
        </is>
      </c>
      <c r="B6751" t="inlineStr">
        <is>
          <t>2025-09-01</t>
        </is>
      </c>
      <c r="C6751" t="inlineStr">
        <is>
          <t>-  Chopeiro III</t>
        </is>
      </c>
      <c r="D6751" s="488" t="n">
        <v>0</v>
      </c>
      <c r="E6751" t="inlineStr">
        <is>
          <t>9/2025</t>
        </is>
      </c>
    </row>
    <row r="6752">
      <c r="A6752" t="inlineStr">
        <is>
          <t>Love Cabaret</t>
        </is>
      </c>
      <c r="B6752" t="inlineStr">
        <is>
          <t>2025-09-01</t>
        </is>
      </c>
      <c r="C6752" t="inlineStr">
        <is>
          <t>-  Chopeiro II</t>
        </is>
      </c>
      <c r="D6752" s="488" t="n">
        <v>0</v>
      </c>
      <c r="E6752" t="inlineStr">
        <is>
          <t>9/2025</t>
        </is>
      </c>
    </row>
    <row r="6753">
      <c r="A6753" t="inlineStr">
        <is>
          <t>Love Cabaret</t>
        </is>
      </c>
      <c r="B6753" t="inlineStr">
        <is>
          <t>2025-09-01</t>
        </is>
      </c>
      <c r="C6753" t="inlineStr">
        <is>
          <t>-  Chopeiro I</t>
        </is>
      </c>
      <c r="D6753" s="488" t="n">
        <v>0</v>
      </c>
      <c r="E6753" t="inlineStr">
        <is>
          <t>9/2025</t>
        </is>
      </c>
    </row>
    <row r="6754">
      <c r="A6754" t="inlineStr">
        <is>
          <t>Love Cabaret</t>
        </is>
      </c>
      <c r="B6754" t="inlineStr">
        <is>
          <t>2025-09-01</t>
        </is>
      </c>
      <c r="C6754" t="inlineStr">
        <is>
          <t>-  Sub Chefe de Cozinha</t>
        </is>
      </c>
      <c r="D6754" s="488" t="n">
        <v>0</v>
      </c>
      <c r="E6754" t="inlineStr">
        <is>
          <t>9/2025</t>
        </is>
      </c>
    </row>
    <row r="6755">
      <c r="A6755" t="inlineStr">
        <is>
          <t>Love Cabaret</t>
        </is>
      </c>
      <c r="B6755" t="inlineStr">
        <is>
          <t>2025-09-01</t>
        </is>
      </c>
      <c r="C6755" t="inlineStr">
        <is>
          <t>-  Cozinheiro Líder</t>
        </is>
      </c>
      <c r="D6755" s="488" t="n">
        <v>0</v>
      </c>
      <c r="E6755" t="inlineStr">
        <is>
          <t>9/2025</t>
        </is>
      </c>
    </row>
    <row r="6756">
      <c r="A6756" t="inlineStr">
        <is>
          <t>Love Cabaret</t>
        </is>
      </c>
      <c r="B6756" t="inlineStr">
        <is>
          <t>2025-09-01</t>
        </is>
      </c>
      <c r="C6756" t="inlineStr">
        <is>
          <t>-  Cozinheiro III</t>
        </is>
      </c>
      <c r="D6756" s="488" t="n">
        <v>0</v>
      </c>
      <c r="E6756" t="inlineStr">
        <is>
          <t>9/2025</t>
        </is>
      </c>
    </row>
    <row r="6757">
      <c r="A6757" t="inlineStr">
        <is>
          <t>Love Cabaret</t>
        </is>
      </c>
      <c r="B6757" t="inlineStr">
        <is>
          <t>2025-09-01</t>
        </is>
      </c>
      <c r="C6757" t="inlineStr">
        <is>
          <t>-  Cozinheiro II</t>
        </is>
      </c>
      <c r="D6757" s="488" t="n">
        <v>0</v>
      </c>
      <c r="E6757" t="inlineStr">
        <is>
          <t>9/2025</t>
        </is>
      </c>
    </row>
    <row r="6758">
      <c r="A6758" t="inlineStr">
        <is>
          <t>Love Cabaret</t>
        </is>
      </c>
      <c r="B6758" t="inlineStr">
        <is>
          <t>2025-09-01</t>
        </is>
      </c>
      <c r="C6758" t="inlineStr">
        <is>
          <t>-  Cozinheiro I</t>
        </is>
      </c>
      <c r="D6758" s="488" t="n">
        <v>0</v>
      </c>
      <c r="E6758" t="inlineStr">
        <is>
          <t>9/2025</t>
        </is>
      </c>
    </row>
    <row r="6759">
      <c r="A6759" t="inlineStr">
        <is>
          <t>Love Cabaret</t>
        </is>
      </c>
      <c r="B6759" t="inlineStr">
        <is>
          <t>2025-09-01</t>
        </is>
      </c>
      <c r="C6759" t="inlineStr">
        <is>
          <t>-  Ajud cozinha</t>
        </is>
      </c>
      <c r="D6759" s="488" t="n">
        <v>0</v>
      </c>
      <c r="E6759" t="inlineStr">
        <is>
          <t>9/2025</t>
        </is>
      </c>
    </row>
    <row r="6760">
      <c r="A6760" t="inlineStr">
        <is>
          <t>Love Cabaret</t>
        </is>
      </c>
      <c r="B6760" t="inlineStr">
        <is>
          <t>2025-09-01</t>
        </is>
      </c>
      <c r="C6760" t="inlineStr">
        <is>
          <t>-  Saladeiro</t>
        </is>
      </c>
      <c r="D6760" s="488" t="n">
        <v>0</v>
      </c>
      <c r="E6760" t="inlineStr">
        <is>
          <t>9/2025</t>
        </is>
      </c>
    </row>
    <row r="6761">
      <c r="A6761" t="inlineStr">
        <is>
          <t>Love Cabaret</t>
        </is>
      </c>
      <c r="B6761" t="inlineStr">
        <is>
          <t>2025-09-01</t>
        </is>
      </c>
      <c r="C6761" t="inlineStr">
        <is>
          <t>-  Pia</t>
        </is>
      </c>
      <c r="D6761" s="488" t="n">
        <v>0</v>
      </c>
      <c r="E6761" t="inlineStr">
        <is>
          <t>9/2025</t>
        </is>
      </c>
    </row>
    <row r="6762">
      <c r="A6762" t="inlineStr">
        <is>
          <t>Love Cabaret</t>
        </is>
      </c>
      <c r="B6762" t="inlineStr">
        <is>
          <t>2025-09-01</t>
        </is>
      </c>
      <c r="C6762" t="inlineStr">
        <is>
          <t>-  Sub Chefe de Confeitaria</t>
        </is>
      </c>
      <c r="D6762" s="488" t="n">
        <v>0</v>
      </c>
      <c r="E6762" t="inlineStr">
        <is>
          <t>9/2025</t>
        </is>
      </c>
    </row>
    <row r="6763">
      <c r="A6763" t="inlineStr">
        <is>
          <t>Love Cabaret</t>
        </is>
      </c>
      <c r="B6763" t="inlineStr">
        <is>
          <t>2025-09-01</t>
        </is>
      </c>
      <c r="C6763" t="inlineStr">
        <is>
          <t>-  Confeiteiro III</t>
        </is>
      </c>
      <c r="D6763" s="488" t="n">
        <v>0</v>
      </c>
      <c r="E6763" t="inlineStr">
        <is>
          <t>9/2025</t>
        </is>
      </c>
    </row>
    <row r="6764">
      <c r="A6764" t="inlineStr">
        <is>
          <t>Love Cabaret</t>
        </is>
      </c>
      <c r="B6764" t="inlineStr">
        <is>
          <t>2025-09-01</t>
        </is>
      </c>
      <c r="C6764" t="inlineStr">
        <is>
          <t>-  Confeiteiro II</t>
        </is>
      </c>
      <c r="D6764" s="488" t="n">
        <v>0</v>
      </c>
      <c r="E6764" t="inlineStr">
        <is>
          <t>9/2025</t>
        </is>
      </c>
    </row>
    <row r="6765">
      <c r="A6765" t="inlineStr">
        <is>
          <t>Love Cabaret</t>
        </is>
      </c>
      <c r="B6765" t="inlineStr">
        <is>
          <t>2025-09-01</t>
        </is>
      </c>
      <c r="C6765" t="inlineStr">
        <is>
          <t>-  Confeiteiro I</t>
        </is>
      </c>
      <c r="D6765" s="488" t="n">
        <v>0</v>
      </c>
      <c r="E6765" t="inlineStr">
        <is>
          <t>9/2025</t>
        </is>
      </c>
    </row>
    <row r="6766">
      <c r="A6766" t="inlineStr">
        <is>
          <t>Love Cabaret</t>
        </is>
      </c>
      <c r="B6766" t="inlineStr">
        <is>
          <t>2025-09-01</t>
        </is>
      </c>
      <c r="C6766" t="inlineStr">
        <is>
          <t>-  Copeiro</t>
        </is>
      </c>
      <c r="D6766" s="488" t="n">
        <v>0</v>
      </c>
      <c r="E6766" t="inlineStr">
        <is>
          <t>9/2025</t>
        </is>
      </c>
    </row>
    <row r="6767">
      <c r="A6767" t="inlineStr">
        <is>
          <t>Love Cabaret</t>
        </is>
      </c>
      <c r="B6767" t="inlineStr">
        <is>
          <t>2025-09-01</t>
        </is>
      </c>
      <c r="C6767" t="inlineStr">
        <is>
          <t>-  Pizzaiolo</t>
        </is>
      </c>
      <c r="D6767" s="488" t="n">
        <v>0</v>
      </c>
      <c r="E6767" t="inlineStr">
        <is>
          <t>9/2025</t>
        </is>
      </c>
    </row>
    <row r="6768">
      <c r="A6768" t="inlineStr">
        <is>
          <t>Love Cabaret</t>
        </is>
      </c>
      <c r="B6768" t="inlineStr">
        <is>
          <t>2025-09-01</t>
        </is>
      </c>
      <c r="C6768" t="inlineStr">
        <is>
          <t>-  Ajudante de Pizzaiolo</t>
        </is>
      </c>
      <c r="D6768" s="488" t="n">
        <v>0</v>
      </c>
      <c r="E6768" t="inlineStr">
        <is>
          <t>9/2025</t>
        </is>
      </c>
    </row>
    <row r="6769">
      <c r="A6769" t="inlineStr">
        <is>
          <t>Love Cabaret</t>
        </is>
      </c>
      <c r="B6769" t="inlineStr">
        <is>
          <t>2025-09-01</t>
        </is>
      </c>
      <c r="C6769" t="inlineStr">
        <is>
          <t>-  Boqueta</t>
        </is>
      </c>
      <c r="D6769" s="488" t="n">
        <v>0</v>
      </c>
      <c r="E6769" t="inlineStr">
        <is>
          <t>9/2025</t>
        </is>
      </c>
    </row>
    <row r="6770">
      <c r="A6770" t="inlineStr">
        <is>
          <t>Love Cabaret</t>
        </is>
      </c>
      <c r="B6770" t="inlineStr">
        <is>
          <t>2025-09-01</t>
        </is>
      </c>
      <c r="C6770" t="inlineStr">
        <is>
          <t>-  Churrasqueiro I</t>
        </is>
      </c>
      <c r="D6770" s="488" t="n">
        <v>0</v>
      </c>
      <c r="E6770" t="inlineStr">
        <is>
          <t>9/2025</t>
        </is>
      </c>
    </row>
    <row r="6771">
      <c r="A6771" t="inlineStr">
        <is>
          <t>Love Cabaret</t>
        </is>
      </c>
      <c r="B6771" t="inlineStr">
        <is>
          <t>2025-09-01</t>
        </is>
      </c>
      <c r="C6771" t="inlineStr">
        <is>
          <t>-  Churrasqueiro II</t>
        </is>
      </c>
      <c r="D6771" s="488" t="n">
        <v>0</v>
      </c>
      <c r="E6771" t="inlineStr">
        <is>
          <t>9/2025</t>
        </is>
      </c>
    </row>
    <row r="6772">
      <c r="A6772" t="inlineStr">
        <is>
          <t>Love Cabaret</t>
        </is>
      </c>
      <c r="B6772" t="inlineStr">
        <is>
          <t>2025-09-01</t>
        </is>
      </c>
      <c r="C6772" t="inlineStr">
        <is>
          <t>-  Churrasqueiro III</t>
        </is>
      </c>
      <c r="D6772" s="488" t="n">
        <v>0</v>
      </c>
      <c r="E6772" t="inlineStr">
        <is>
          <t>9/2025</t>
        </is>
      </c>
    </row>
    <row r="6773">
      <c r="A6773" t="inlineStr">
        <is>
          <t>Love Cabaret</t>
        </is>
      </c>
      <c r="B6773" t="inlineStr">
        <is>
          <t>2025-09-01</t>
        </is>
      </c>
      <c r="C6773" t="inlineStr">
        <is>
          <t>-  Ajud Limpeza</t>
        </is>
      </c>
      <c r="D6773" s="488" t="n">
        <v>0</v>
      </c>
      <c r="E6773" t="inlineStr">
        <is>
          <t>9/2025</t>
        </is>
      </c>
    </row>
    <row r="6774">
      <c r="A6774" t="inlineStr">
        <is>
          <t>Love Cabaret</t>
        </is>
      </c>
      <c r="B6774" t="inlineStr">
        <is>
          <t>2025-09-01</t>
        </is>
      </c>
      <c r="C6774" t="inlineStr">
        <is>
          <t>-  Estoquista III</t>
        </is>
      </c>
      <c r="D6774" s="488" t="n">
        <v>0</v>
      </c>
      <c r="E6774" t="inlineStr">
        <is>
          <t>9/2025</t>
        </is>
      </c>
    </row>
    <row r="6775">
      <c r="A6775" t="inlineStr">
        <is>
          <t>Love Cabaret</t>
        </is>
      </c>
      <c r="B6775" t="inlineStr">
        <is>
          <t>2025-09-01</t>
        </is>
      </c>
      <c r="C6775" t="inlineStr">
        <is>
          <t>-  Estoquista II</t>
        </is>
      </c>
      <c r="D6775" s="488" t="n">
        <v>0</v>
      </c>
      <c r="E6775" t="inlineStr">
        <is>
          <t>9/2025</t>
        </is>
      </c>
    </row>
    <row r="6776">
      <c r="A6776" t="inlineStr">
        <is>
          <t>Love Cabaret</t>
        </is>
      </c>
      <c r="B6776" t="inlineStr">
        <is>
          <t>2025-09-01</t>
        </is>
      </c>
      <c r="C6776" t="inlineStr">
        <is>
          <t>-  Estoquista I</t>
        </is>
      </c>
      <c r="D6776" s="488" t="n">
        <v>0</v>
      </c>
      <c r="E6776" t="inlineStr">
        <is>
          <t>9/2025</t>
        </is>
      </c>
    </row>
    <row r="6777">
      <c r="A6777" t="inlineStr">
        <is>
          <t>Love Cabaret</t>
        </is>
      </c>
      <c r="B6777" t="inlineStr">
        <is>
          <t>2025-09-01</t>
        </is>
      </c>
      <c r="C6777" t="inlineStr">
        <is>
          <t>-  Chefe de Manutenção</t>
        </is>
      </c>
      <c r="D6777" s="488" t="n">
        <v>0</v>
      </c>
      <c r="E6777" t="inlineStr">
        <is>
          <t>9/2025</t>
        </is>
      </c>
    </row>
    <row r="6778">
      <c r="A6778" t="inlineStr">
        <is>
          <t>Love Cabaret</t>
        </is>
      </c>
      <c r="B6778" t="inlineStr">
        <is>
          <t>2025-09-01</t>
        </is>
      </c>
      <c r="C6778" t="inlineStr">
        <is>
          <t>-  Aux. Manutenção III</t>
        </is>
      </c>
      <c r="D6778" s="488" t="n">
        <v>0</v>
      </c>
      <c r="E6778" t="inlineStr">
        <is>
          <t>9/2025</t>
        </is>
      </c>
    </row>
    <row r="6779">
      <c r="A6779" t="inlineStr">
        <is>
          <t>Love Cabaret</t>
        </is>
      </c>
      <c r="B6779" t="inlineStr">
        <is>
          <t>2025-09-01</t>
        </is>
      </c>
      <c r="C6779" t="inlineStr">
        <is>
          <t>-  Aux. Manutenção II</t>
        </is>
      </c>
      <c r="D6779" s="488" t="n">
        <v>0</v>
      </c>
      <c r="E6779" t="inlineStr">
        <is>
          <t>9/2025</t>
        </is>
      </c>
    </row>
    <row r="6780">
      <c r="A6780" t="inlineStr">
        <is>
          <t>Love Cabaret</t>
        </is>
      </c>
      <c r="B6780" t="inlineStr">
        <is>
          <t>2025-09-01</t>
        </is>
      </c>
      <c r="C6780" t="inlineStr">
        <is>
          <t>-  Aux. Manutenção I</t>
        </is>
      </c>
      <c r="D6780" s="488" t="n">
        <v>0</v>
      </c>
      <c r="E6780" t="inlineStr">
        <is>
          <t>9/2025</t>
        </is>
      </c>
    </row>
    <row r="6781">
      <c r="A6781" t="inlineStr">
        <is>
          <t>Love Cabaret</t>
        </is>
      </c>
      <c r="B6781" t="inlineStr">
        <is>
          <t>2025-09-01</t>
        </is>
      </c>
      <c r="C6781" t="inlineStr">
        <is>
          <t>-  Chefe da Portaria</t>
        </is>
      </c>
      <c r="D6781" s="488" t="n">
        <v>0</v>
      </c>
      <c r="E6781" t="inlineStr">
        <is>
          <t>9/2025</t>
        </is>
      </c>
    </row>
    <row r="6782">
      <c r="A6782" t="inlineStr">
        <is>
          <t>Love Cabaret</t>
        </is>
      </c>
      <c r="B6782" t="inlineStr">
        <is>
          <t>2025-09-01</t>
        </is>
      </c>
      <c r="C6782" t="inlineStr">
        <is>
          <t>-  Porteiro III</t>
        </is>
      </c>
      <c r="D6782" s="488" t="n">
        <v>0</v>
      </c>
      <c r="E6782" t="inlineStr">
        <is>
          <t>9/2025</t>
        </is>
      </c>
    </row>
    <row r="6783">
      <c r="A6783" t="inlineStr">
        <is>
          <t>Love Cabaret</t>
        </is>
      </c>
      <c r="B6783" t="inlineStr">
        <is>
          <t>2025-09-01</t>
        </is>
      </c>
      <c r="C6783" t="inlineStr">
        <is>
          <t>-  Porteiro II</t>
        </is>
      </c>
      <c r="D6783" s="488" t="n">
        <v>0</v>
      </c>
      <c r="E6783" t="inlineStr">
        <is>
          <t>9/2025</t>
        </is>
      </c>
    </row>
    <row r="6784">
      <c r="A6784" t="inlineStr">
        <is>
          <t>Love Cabaret</t>
        </is>
      </c>
      <c r="B6784" t="inlineStr">
        <is>
          <t>2025-09-01</t>
        </is>
      </c>
      <c r="C6784" t="inlineStr">
        <is>
          <t>-  Porteiro I</t>
        </is>
      </c>
      <c r="D6784" s="488" t="n">
        <v>0</v>
      </c>
      <c r="E6784" t="inlineStr">
        <is>
          <t>9/2025</t>
        </is>
      </c>
    </row>
    <row r="6785">
      <c r="A6785" t="inlineStr">
        <is>
          <t>Love Cabaret</t>
        </is>
      </c>
      <c r="B6785" t="inlineStr">
        <is>
          <t>2025-09-01</t>
        </is>
      </c>
      <c r="C6785" t="inlineStr">
        <is>
          <t>-  Hostess III</t>
        </is>
      </c>
      <c r="D6785" s="488" t="n">
        <v>0</v>
      </c>
      <c r="E6785" t="inlineStr">
        <is>
          <t>9/2025</t>
        </is>
      </c>
    </row>
    <row r="6786">
      <c r="A6786" t="inlineStr">
        <is>
          <t>Love Cabaret</t>
        </is>
      </c>
      <c r="B6786" t="inlineStr">
        <is>
          <t>2025-09-01</t>
        </is>
      </c>
      <c r="C6786" t="inlineStr">
        <is>
          <t>-  Hostess II</t>
        </is>
      </c>
      <c r="D6786" s="488" t="n">
        <v>0</v>
      </c>
      <c r="E6786" t="inlineStr">
        <is>
          <t>9/2025</t>
        </is>
      </c>
    </row>
    <row r="6787">
      <c r="A6787" t="inlineStr">
        <is>
          <t>Love Cabaret</t>
        </is>
      </c>
      <c r="B6787" t="inlineStr">
        <is>
          <t>2025-09-01</t>
        </is>
      </c>
      <c r="C6787" t="inlineStr">
        <is>
          <t>-  Hostess I</t>
        </is>
      </c>
      <c r="D6787" s="488" t="n">
        <v>0</v>
      </c>
      <c r="E6787" t="inlineStr">
        <is>
          <t>9/2025</t>
        </is>
      </c>
    </row>
    <row r="6788">
      <c r="A6788" t="inlineStr">
        <is>
          <t>Love Cabaret</t>
        </is>
      </c>
      <c r="B6788" t="inlineStr">
        <is>
          <t>2025-09-01</t>
        </is>
      </c>
      <c r="C6788" t="inlineStr">
        <is>
          <t>-  Chefe de Bilheteria</t>
        </is>
      </c>
      <c r="D6788" s="488" t="n">
        <v>0</v>
      </c>
      <c r="E6788" t="inlineStr">
        <is>
          <t>9/2025</t>
        </is>
      </c>
    </row>
    <row r="6789">
      <c r="A6789" t="inlineStr">
        <is>
          <t>Love Cabaret</t>
        </is>
      </c>
      <c r="B6789" t="inlineStr">
        <is>
          <t>2025-09-01</t>
        </is>
      </c>
      <c r="C6789" t="inlineStr">
        <is>
          <t>-  Bilheteiro III</t>
        </is>
      </c>
      <c r="D6789" s="488" t="n">
        <v>0</v>
      </c>
      <c r="E6789" t="inlineStr">
        <is>
          <t>9/2025</t>
        </is>
      </c>
    </row>
    <row r="6790">
      <c r="A6790" t="inlineStr">
        <is>
          <t>Love Cabaret</t>
        </is>
      </c>
      <c r="B6790" t="inlineStr">
        <is>
          <t>2025-09-01</t>
        </is>
      </c>
      <c r="C6790" t="inlineStr">
        <is>
          <t>-  Bilheteiro II</t>
        </is>
      </c>
      <c r="D6790" s="488" t="n">
        <v>0</v>
      </c>
      <c r="E6790" t="inlineStr">
        <is>
          <t>9/2025</t>
        </is>
      </c>
    </row>
    <row r="6791">
      <c r="A6791" t="inlineStr">
        <is>
          <t>Love Cabaret</t>
        </is>
      </c>
      <c r="B6791" t="inlineStr">
        <is>
          <t>2025-09-01</t>
        </is>
      </c>
      <c r="C6791" t="inlineStr">
        <is>
          <t>-  Bilheteiro I</t>
        </is>
      </c>
      <c r="D6791" s="488" t="n">
        <v>0</v>
      </c>
      <c r="E6791" t="inlineStr">
        <is>
          <t>9/2025</t>
        </is>
      </c>
    </row>
    <row r="6792">
      <c r="A6792" t="inlineStr">
        <is>
          <t>Love Cabaret</t>
        </is>
      </c>
      <c r="B6792" t="inlineStr">
        <is>
          <t>2025-09-01</t>
        </is>
      </c>
      <c r="C6792" t="inlineStr">
        <is>
          <t>-  Caixa</t>
        </is>
      </c>
      <c r="D6792" s="488" t="n">
        <v>0</v>
      </c>
      <c r="E6792" t="inlineStr">
        <is>
          <t>9/2025</t>
        </is>
      </c>
    </row>
    <row r="6793">
      <c r="A6793" t="inlineStr">
        <is>
          <t>Love Cabaret</t>
        </is>
      </c>
      <c r="B6793" t="inlineStr">
        <is>
          <t>2025-09-01</t>
        </is>
      </c>
      <c r="C6793" t="inlineStr">
        <is>
          <t>-  Operador de Delivery</t>
        </is>
      </c>
      <c r="D6793" s="488" t="n">
        <v>0</v>
      </c>
      <c r="E6793" t="inlineStr">
        <is>
          <t>9/2025</t>
        </is>
      </c>
    </row>
    <row r="6794">
      <c r="A6794" t="inlineStr">
        <is>
          <t>Love Cabaret</t>
        </is>
      </c>
      <c r="B6794" t="inlineStr">
        <is>
          <t>2025-09-01</t>
        </is>
      </c>
      <c r="C6794" t="inlineStr">
        <is>
          <t>E-Staff</t>
        </is>
      </c>
      <c r="D6794" s="488" t="n">
        <v>-67873.63</v>
      </c>
      <c r="E6794" t="inlineStr">
        <is>
          <t>9/2025</t>
        </is>
      </c>
    </row>
    <row r="6795">
      <c r="A6795" t="inlineStr">
        <is>
          <t>Love Cabaret</t>
        </is>
      </c>
      <c r="B6795" t="inlineStr">
        <is>
          <t>2025-09-01</t>
        </is>
      </c>
      <c r="C6795" t="inlineStr">
        <is>
          <t>Mão de Obra Extra</t>
        </is>
      </c>
      <c r="D6795" s="488" t="n">
        <v>-67873.63</v>
      </c>
      <c r="E6795" t="inlineStr">
        <is>
          <t>9/2025</t>
        </is>
      </c>
    </row>
    <row r="6796">
      <c r="A6796" t="inlineStr">
        <is>
          <t>Love Cabaret</t>
        </is>
      </c>
      <c r="B6796" t="inlineStr">
        <is>
          <t>2025-09-01</t>
        </is>
      </c>
      <c r="C6796" t="inlineStr">
        <is>
          <t>-  Gorjeta (Retenção Estaff) (+)</t>
        </is>
      </c>
      <c r="D6796" s="488" t="n">
        <v>33936.82</v>
      </c>
      <c r="E6796" t="inlineStr">
        <is>
          <t>9/2025</t>
        </is>
      </c>
    </row>
    <row r="6797">
      <c r="A6797" t="inlineStr">
        <is>
          <t>Love Cabaret</t>
        </is>
      </c>
      <c r="B6797" t="inlineStr">
        <is>
          <t>2025-09-01</t>
        </is>
      </c>
      <c r="C6797" t="inlineStr">
        <is>
          <t>Encargos e Provisões</t>
        </is>
      </c>
      <c r="D6797" s="488" t="n">
        <v>-6908.6</v>
      </c>
      <c r="E6797" t="inlineStr">
        <is>
          <t>9/2025</t>
        </is>
      </c>
    </row>
    <row r="6798">
      <c r="A6798" t="inlineStr">
        <is>
          <t>Love Cabaret</t>
        </is>
      </c>
      <c r="B6798" t="inlineStr">
        <is>
          <t>2025-09-01</t>
        </is>
      </c>
      <c r="C6798" t="inlineStr">
        <is>
          <t>-  FGTS</t>
        </is>
      </c>
      <c r="D6798" s="488" t="n">
        <v>-1016.3</v>
      </c>
      <c r="E6798" t="inlineStr">
        <is>
          <t>9/2025</t>
        </is>
      </c>
    </row>
    <row r="6799">
      <c r="A6799" t="inlineStr">
        <is>
          <t>Love Cabaret</t>
        </is>
      </c>
      <c r="B6799" t="inlineStr">
        <is>
          <t>2025-09-01</t>
        </is>
      </c>
      <c r="C6799" t="inlineStr">
        <is>
          <t>-  INSS Patronal</t>
        </is>
      </c>
      <c r="D6799" s="488" t="n">
        <v>-3658.68</v>
      </c>
      <c r="E6799" t="inlineStr">
        <is>
          <t>9/2025</t>
        </is>
      </c>
    </row>
    <row r="6800">
      <c r="A6800" t="inlineStr">
        <is>
          <t>Love Cabaret</t>
        </is>
      </c>
      <c r="B6800" t="inlineStr">
        <is>
          <t>2025-09-01</t>
        </is>
      </c>
      <c r="C6800" t="inlineStr">
        <is>
          <t>-  INSS Segurados</t>
        </is>
      </c>
      <c r="D6800" s="488" t="n">
        <v>-1397.71</v>
      </c>
      <c r="E6800" t="inlineStr">
        <is>
          <t>9/2025</t>
        </is>
      </c>
    </row>
    <row r="6801">
      <c r="A6801" t="inlineStr">
        <is>
          <t>Love Cabaret</t>
        </is>
      </c>
      <c r="B6801" t="inlineStr">
        <is>
          <t>2025-09-01</t>
        </is>
      </c>
      <c r="C6801" t="inlineStr">
        <is>
          <t>-  13º Salário</t>
        </is>
      </c>
      <c r="D6801" s="488" t="n">
        <v>-469.24</v>
      </c>
      <c r="E6801" t="inlineStr">
        <is>
          <t>9/2025</t>
        </is>
      </c>
    </row>
    <row r="6802">
      <c r="A6802" t="inlineStr">
        <is>
          <t>Love Cabaret</t>
        </is>
      </c>
      <c r="B6802" t="inlineStr">
        <is>
          <t>2025-09-01</t>
        </is>
      </c>
      <c r="C6802" t="inlineStr">
        <is>
          <t>-  Férias</t>
        </is>
      </c>
      <c r="D6802" s="488" t="n">
        <v>0</v>
      </c>
      <c r="E6802" t="inlineStr">
        <is>
          <t>9/2025</t>
        </is>
      </c>
    </row>
    <row r="6803">
      <c r="A6803" t="inlineStr">
        <is>
          <t>Love Cabaret</t>
        </is>
      </c>
      <c r="B6803" t="inlineStr">
        <is>
          <t>2025-09-01</t>
        </is>
      </c>
      <c r="C6803" t="inlineStr">
        <is>
          <t>-  FGTS sobre 13º Salários</t>
        </is>
      </c>
      <c r="D6803" s="488" t="n">
        <v>-111.82</v>
      </c>
      <c r="E6803" t="inlineStr">
        <is>
          <t>9/2025</t>
        </is>
      </c>
    </row>
    <row r="6804">
      <c r="A6804" t="inlineStr">
        <is>
          <t>Love Cabaret</t>
        </is>
      </c>
      <c r="B6804" t="inlineStr">
        <is>
          <t>2025-09-01</t>
        </is>
      </c>
      <c r="C6804" t="inlineStr">
        <is>
          <t>-  FGTS sobre Férias</t>
        </is>
      </c>
      <c r="D6804" s="488" t="n">
        <v>0</v>
      </c>
      <c r="E6804" t="inlineStr">
        <is>
          <t>9/2025</t>
        </is>
      </c>
    </row>
    <row r="6805">
      <c r="A6805" t="inlineStr">
        <is>
          <t>Love Cabaret</t>
        </is>
      </c>
      <c r="B6805" t="inlineStr">
        <is>
          <t>2025-09-01</t>
        </is>
      </c>
      <c r="C6805" t="inlineStr">
        <is>
          <t>-  INSS sobre 13º Salários</t>
        </is>
      </c>
      <c r="D6805" s="488" t="n">
        <v>-51.62</v>
      </c>
      <c r="E6805" t="inlineStr">
        <is>
          <t>9/2025</t>
        </is>
      </c>
    </row>
    <row r="6806">
      <c r="A6806" t="inlineStr">
        <is>
          <t>Love Cabaret</t>
        </is>
      </c>
      <c r="B6806" t="inlineStr">
        <is>
          <t>2025-09-01</t>
        </is>
      </c>
      <c r="C6806" t="inlineStr">
        <is>
          <t>-  INSS sobre Férias</t>
        </is>
      </c>
      <c r="D6806" s="488" t="n">
        <v>0</v>
      </c>
      <c r="E6806" t="inlineStr">
        <is>
          <t>9/2025</t>
        </is>
      </c>
    </row>
    <row r="6807">
      <c r="A6807" t="inlineStr">
        <is>
          <t>Love Cabaret</t>
        </is>
      </c>
      <c r="B6807" t="inlineStr">
        <is>
          <t>2025-09-01</t>
        </is>
      </c>
      <c r="C6807" t="inlineStr">
        <is>
          <t>-  Rescisão</t>
        </is>
      </c>
      <c r="D6807" s="488" t="n">
        <v>0</v>
      </c>
      <c r="E6807" t="inlineStr">
        <is>
          <t>9/2025</t>
        </is>
      </c>
    </row>
    <row r="6808">
      <c r="A6808" t="inlineStr">
        <is>
          <t>Love Cabaret</t>
        </is>
      </c>
      <c r="B6808" t="inlineStr">
        <is>
          <t>2025-09-01</t>
        </is>
      </c>
      <c r="C6808" t="inlineStr">
        <is>
          <t>-  Multa Rescisória</t>
        </is>
      </c>
      <c r="D6808" s="488" t="n">
        <v>0</v>
      </c>
      <c r="E6808" t="inlineStr">
        <is>
          <t>9/2025</t>
        </is>
      </c>
    </row>
    <row r="6809">
      <c r="A6809" t="inlineStr">
        <is>
          <t>Love Cabaret</t>
        </is>
      </c>
      <c r="B6809" t="inlineStr">
        <is>
          <t>2025-09-01</t>
        </is>
      </c>
      <c r="C6809" t="inlineStr">
        <is>
          <t>-  Ações trabalhistas</t>
        </is>
      </c>
      <c r="D6809" s="488" t="n">
        <v>0</v>
      </c>
      <c r="E6809" t="inlineStr">
        <is>
          <t>9/2025</t>
        </is>
      </c>
    </row>
    <row r="6810">
      <c r="A6810" t="inlineStr">
        <is>
          <t>Love Cabaret</t>
        </is>
      </c>
      <c r="B6810" t="inlineStr">
        <is>
          <t>2025-09-01</t>
        </is>
      </c>
      <c r="C6810" t="inlineStr">
        <is>
          <t>-  Adicional Noturno</t>
        </is>
      </c>
      <c r="D6810" s="488" t="n">
        <v>0</v>
      </c>
      <c r="E6810" t="inlineStr">
        <is>
          <t>9/2025</t>
        </is>
      </c>
    </row>
    <row r="6811">
      <c r="A6811" t="inlineStr">
        <is>
          <t>Love Cabaret</t>
        </is>
      </c>
      <c r="B6811" t="inlineStr">
        <is>
          <t>2025-09-01</t>
        </is>
      </c>
      <c r="C6811" t="inlineStr">
        <is>
          <t>-  Hora Extra</t>
        </is>
      </c>
      <c r="D6811" s="488" t="n">
        <v>-203.24</v>
      </c>
      <c r="E6811" t="inlineStr">
        <is>
          <t>9/2025</t>
        </is>
      </c>
    </row>
    <row r="6812">
      <c r="A6812" t="inlineStr">
        <is>
          <t>Love Cabaret</t>
        </is>
      </c>
      <c r="B6812" t="inlineStr">
        <is>
          <t>2025-09-01</t>
        </is>
      </c>
      <c r="C6812" t="inlineStr">
        <is>
          <t>-  Remuneração Variável</t>
        </is>
      </c>
      <c r="D6812" s="488" t="n">
        <v>0</v>
      </c>
      <c r="E6812" t="inlineStr">
        <is>
          <t>9/2025</t>
        </is>
      </c>
    </row>
    <row r="6813">
      <c r="A6813" t="inlineStr">
        <is>
          <t>Love Cabaret</t>
        </is>
      </c>
      <c r="B6813" t="inlineStr">
        <is>
          <t>2025-09-01</t>
        </is>
      </c>
      <c r="C6813" t="inlineStr">
        <is>
          <t>-  Premiação</t>
        </is>
      </c>
      <c r="D6813" s="488" t="n">
        <v>0</v>
      </c>
      <c r="E6813" t="inlineStr">
        <is>
          <t>9/2025</t>
        </is>
      </c>
    </row>
    <row r="6814">
      <c r="A6814" t="inlineStr">
        <is>
          <t>Love Cabaret</t>
        </is>
      </c>
      <c r="B6814" t="inlineStr">
        <is>
          <t>2025-09-01</t>
        </is>
      </c>
      <c r="C6814" t="inlineStr">
        <is>
          <t>Benefícios</t>
        </is>
      </c>
      <c r="D6814" s="488" t="n">
        <v>-102.42</v>
      </c>
      <c r="E6814" t="inlineStr">
        <is>
          <t>9/2025</t>
        </is>
      </c>
    </row>
    <row r="6815">
      <c r="A6815" t="inlineStr">
        <is>
          <t>Love Cabaret</t>
        </is>
      </c>
      <c r="B6815" t="inlineStr">
        <is>
          <t>2025-09-01</t>
        </is>
      </c>
      <c r="C6815" t="inlineStr">
        <is>
          <t>-  Vale-transporte</t>
        </is>
      </c>
      <c r="D6815" s="488" t="n">
        <v>0</v>
      </c>
      <c r="E6815" t="inlineStr">
        <is>
          <t>9/2025</t>
        </is>
      </c>
    </row>
    <row r="6816">
      <c r="A6816" t="inlineStr">
        <is>
          <t>Love Cabaret</t>
        </is>
      </c>
      <c r="B6816" t="inlineStr">
        <is>
          <t>2025-09-01</t>
        </is>
      </c>
      <c r="C6816" t="inlineStr">
        <is>
          <t>-  Assist. Médica</t>
        </is>
      </c>
      <c r="D6816" s="488" t="n">
        <v>0</v>
      </c>
      <c r="E6816" t="inlineStr">
        <is>
          <t>9/2025</t>
        </is>
      </c>
    </row>
    <row r="6817">
      <c r="A6817" t="inlineStr">
        <is>
          <t>Love Cabaret</t>
        </is>
      </c>
      <c r="B6817" t="inlineStr">
        <is>
          <t>2025-09-01</t>
        </is>
      </c>
      <c r="C6817" t="inlineStr">
        <is>
          <t>-  Assist. Odontologica</t>
        </is>
      </c>
      <c r="D6817" s="488" t="n">
        <v>0</v>
      </c>
      <c r="E6817" t="inlineStr">
        <is>
          <t>9/2025</t>
        </is>
      </c>
    </row>
    <row r="6818">
      <c r="A6818" t="inlineStr">
        <is>
          <t>Love Cabaret</t>
        </is>
      </c>
      <c r="B6818" t="inlineStr">
        <is>
          <t>2025-09-01</t>
        </is>
      </c>
      <c r="C6818" t="inlineStr">
        <is>
          <t>-  Seguro de Vida</t>
        </is>
      </c>
      <c r="D6818" s="488" t="n">
        <v>-102.42</v>
      </c>
      <c r="E6818" t="inlineStr">
        <is>
          <t>9/2025</t>
        </is>
      </c>
    </row>
    <row r="6819">
      <c r="A6819" t="inlineStr">
        <is>
          <t>Love Cabaret</t>
        </is>
      </c>
      <c r="B6819" t="inlineStr">
        <is>
          <t>2025-09-01</t>
        </is>
      </c>
      <c r="C6819" t="inlineStr">
        <is>
          <t>-  Ajuda de Custo</t>
        </is>
      </c>
      <c r="D6819" s="488" t="n">
        <v>0</v>
      </c>
      <c r="E6819" t="inlineStr">
        <is>
          <t>9/2025</t>
        </is>
      </c>
    </row>
    <row r="6820">
      <c r="A6820" t="inlineStr">
        <is>
          <t>Love Cabaret</t>
        </is>
      </c>
      <c r="B6820" t="inlineStr">
        <is>
          <t>2025-09-01</t>
        </is>
      </c>
      <c r="C6820" t="inlineStr">
        <is>
          <t>Outros B</t>
        </is>
      </c>
      <c r="D6820" s="488" t="n">
        <v>-13403.93</v>
      </c>
      <c r="E6820" t="inlineStr">
        <is>
          <t>9/2025</t>
        </is>
      </c>
    </row>
    <row r="6821">
      <c r="A6821" t="inlineStr">
        <is>
          <t>Love Cabaret</t>
        </is>
      </c>
      <c r="B6821" t="inlineStr">
        <is>
          <t>2025-09-01</t>
        </is>
      </c>
      <c r="C6821" t="inlineStr">
        <is>
          <t>-  Uniformes Manutenção e Reposição</t>
        </is>
      </c>
      <c r="D6821" s="488" t="n">
        <v>0</v>
      </c>
      <c r="E6821" t="inlineStr">
        <is>
          <t>9/2025</t>
        </is>
      </c>
    </row>
    <row r="6822">
      <c r="A6822" t="inlineStr">
        <is>
          <t>Love Cabaret</t>
        </is>
      </c>
      <c r="B6822" t="inlineStr">
        <is>
          <t>2025-09-01</t>
        </is>
      </c>
      <c r="C6822" t="inlineStr">
        <is>
          <t>-  Exames Periódicos</t>
        </is>
      </c>
      <c r="D6822" s="488" t="n">
        <v>-43.6</v>
      </c>
      <c r="E6822" t="inlineStr">
        <is>
          <t>9/2025</t>
        </is>
      </c>
    </row>
    <row r="6823">
      <c r="A6823" t="inlineStr">
        <is>
          <t>Love Cabaret</t>
        </is>
      </c>
      <c r="B6823" t="inlineStr">
        <is>
          <t>2025-09-01</t>
        </is>
      </c>
      <c r="C6823" t="inlineStr">
        <is>
          <t>-  Diversos - Vale Combustível</t>
        </is>
      </c>
      <c r="D6823" s="488" t="n">
        <v>0</v>
      </c>
      <c r="E6823" t="inlineStr">
        <is>
          <t>9/2025</t>
        </is>
      </c>
    </row>
    <row r="6824">
      <c r="A6824" t="inlineStr">
        <is>
          <t>Love Cabaret</t>
        </is>
      </c>
      <c r="B6824" t="inlineStr">
        <is>
          <t>2025-09-01</t>
        </is>
      </c>
      <c r="C6824" t="inlineStr">
        <is>
          <t>-  Gratificações</t>
        </is>
      </c>
      <c r="D6824" s="488" t="n">
        <v>0</v>
      </c>
      <c r="E6824" t="inlineStr">
        <is>
          <t>9/2025</t>
        </is>
      </c>
    </row>
    <row r="6825">
      <c r="A6825" t="inlineStr">
        <is>
          <t>Love Cabaret</t>
        </is>
      </c>
      <c r="B6825" t="inlineStr">
        <is>
          <t>2025-09-01</t>
        </is>
      </c>
      <c r="C6825" t="inlineStr">
        <is>
          <t>-  Cursos e Treinamentos</t>
        </is>
      </c>
      <c r="D6825" s="488" t="n">
        <v>0</v>
      </c>
      <c r="E6825" t="inlineStr">
        <is>
          <t>9/2025</t>
        </is>
      </c>
    </row>
    <row r="6826">
      <c r="A6826" t="inlineStr">
        <is>
          <t>Love Cabaret</t>
        </is>
      </c>
      <c r="B6826" t="inlineStr">
        <is>
          <t>2025-09-01</t>
        </is>
      </c>
      <c r="C6826" t="inlineStr">
        <is>
          <t>-  Alimentação Funcionário</t>
        </is>
      </c>
      <c r="D6826" s="488" t="n">
        <v>-13360.33</v>
      </c>
      <c r="E6826" t="inlineStr">
        <is>
          <t>9/2025</t>
        </is>
      </c>
    </row>
    <row r="6827">
      <c r="A6827" t="inlineStr">
        <is>
          <t>Love Cabaret</t>
        </is>
      </c>
      <c r="B6827" t="inlineStr">
        <is>
          <t>2025-09-01</t>
        </is>
      </c>
      <c r="C6827" t="inlineStr">
        <is>
          <t>-  Pro Labore</t>
        </is>
      </c>
      <c r="D6827" s="488" t="n">
        <v>0</v>
      </c>
      <c r="E6827" t="inlineStr">
        <is>
          <t>9/2025</t>
        </is>
      </c>
    </row>
    <row r="6828">
      <c r="A6828" t="inlineStr">
        <is>
          <t>Love Cabaret</t>
        </is>
      </c>
      <c r="B6828" t="inlineStr">
        <is>
          <t>2025-09-01</t>
        </is>
      </c>
      <c r="C6828" t="inlineStr">
        <is>
          <t>% sobre Receita c/ Squad</t>
        </is>
      </c>
      <c r="D6828" s="488" t="n">
        <v>-0.21</v>
      </c>
      <c r="E6828" t="inlineStr">
        <is>
          <t>9/2025</t>
        </is>
      </c>
    </row>
    <row r="6829">
      <c r="A6829" t="inlineStr">
        <is>
          <t>Love Cabaret</t>
        </is>
      </c>
      <c r="B6829" t="inlineStr">
        <is>
          <t>2025-09-01</t>
        </is>
      </c>
      <c r="C6829" t="inlineStr">
        <is>
          <t>% sobre Receita s/ Squad</t>
        </is>
      </c>
      <c r="D6829" s="488" t="n">
        <v>-0.16</v>
      </c>
      <c r="E6829" t="inlineStr">
        <is>
          <t>9/2025</t>
        </is>
      </c>
    </row>
    <row r="6830">
      <c r="A6830" t="inlineStr">
        <is>
          <t>Love Cabaret</t>
        </is>
      </c>
      <c r="B6830" t="inlineStr">
        <is>
          <t>2025-09-01</t>
        </is>
      </c>
      <c r="C6830" t="inlineStr">
        <is>
          <t>Custo de Ocupação</t>
        </is>
      </c>
      <c r="D6830" s="488" t="n">
        <v>-101974.18</v>
      </c>
      <c r="E6830" t="inlineStr">
        <is>
          <t>9/2025</t>
        </is>
      </c>
    </row>
    <row r="6831">
      <c r="A6831" t="inlineStr">
        <is>
          <t>Love Cabaret</t>
        </is>
      </c>
      <c r="B6831" t="inlineStr">
        <is>
          <t>2025-09-01</t>
        </is>
      </c>
      <c r="C6831" t="inlineStr">
        <is>
          <t>Aluguel de Imoveis</t>
        </is>
      </c>
      <c r="D6831" s="488" t="n">
        <v>-96823.02</v>
      </c>
      <c r="E6831" t="inlineStr">
        <is>
          <t>9/2025</t>
        </is>
      </c>
    </row>
    <row r="6832">
      <c r="A6832" t="inlineStr">
        <is>
          <t>Love Cabaret</t>
        </is>
      </c>
      <c r="B6832" t="inlineStr">
        <is>
          <t>2025-09-01</t>
        </is>
      </c>
      <c r="C6832" t="inlineStr">
        <is>
          <t>Condominio</t>
        </is>
      </c>
      <c r="D6832" s="488" t="n">
        <v>0</v>
      </c>
      <c r="E6832" t="inlineStr">
        <is>
          <t>9/2025</t>
        </is>
      </c>
    </row>
    <row r="6833">
      <c r="A6833" t="inlineStr">
        <is>
          <t>Love Cabaret</t>
        </is>
      </c>
      <c r="B6833" t="inlineStr">
        <is>
          <t>2025-09-01</t>
        </is>
      </c>
      <c r="C6833" t="inlineStr">
        <is>
          <t>IPTU</t>
        </is>
      </c>
      <c r="D6833" s="488" t="n">
        <v>-4921.9</v>
      </c>
      <c r="E6833" t="inlineStr">
        <is>
          <t>9/2025</t>
        </is>
      </c>
    </row>
    <row r="6834">
      <c r="A6834" t="inlineStr">
        <is>
          <t>Love Cabaret</t>
        </is>
      </c>
      <c r="B6834" t="inlineStr">
        <is>
          <t>2025-09-01</t>
        </is>
      </c>
      <c r="C6834" t="inlineStr">
        <is>
          <t>Fundo de Promoção</t>
        </is>
      </c>
      <c r="D6834" s="488" t="n">
        <v>0</v>
      </c>
      <c r="E6834" t="inlineStr">
        <is>
          <t>9/2025</t>
        </is>
      </c>
    </row>
    <row r="6835">
      <c r="A6835" t="inlineStr">
        <is>
          <t>Love Cabaret</t>
        </is>
      </c>
      <c r="B6835" t="inlineStr">
        <is>
          <t>2025-09-01</t>
        </is>
      </c>
      <c r="C6835" t="inlineStr">
        <is>
          <t>Seguro Patrimonial</t>
        </is>
      </c>
      <c r="D6835" s="488" t="n">
        <v>-229.26</v>
      </c>
      <c r="E6835" t="inlineStr">
        <is>
          <t>9/2025</t>
        </is>
      </c>
    </row>
    <row r="6836">
      <c r="A6836" t="inlineStr">
        <is>
          <t>Love Cabaret</t>
        </is>
      </c>
      <c r="B6836" t="inlineStr">
        <is>
          <t>2025-09-01</t>
        </is>
      </c>
      <c r="C6836" t="inlineStr">
        <is>
          <t>Arrendamento</t>
        </is>
      </c>
      <c r="D6836" s="488" t="n">
        <v>0</v>
      </c>
      <c r="E6836" t="inlineStr">
        <is>
          <t>9/2025</t>
        </is>
      </c>
    </row>
    <row r="6837">
      <c r="A6837" t="inlineStr">
        <is>
          <t>Love Cabaret</t>
        </is>
      </c>
      <c r="B6837" t="inlineStr">
        <is>
          <t>2025-09-01</t>
        </is>
      </c>
      <c r="C6837" t="inlineStr">
        <is>
          <t>Taxas publicas administrativas - Ocupação</t>
        </is>
      </c>
      <c r="D6837" s="488" t="n">
        <v>0</v>
      </c>
      <c r="E6837" t="inlineStr">
        <is>
          <t>9/2025</t>
        </is>
      </c>
    </row>
    <row r="6838">
      <c r="A6838" t="inlineStr">
        <is>
          <t>Love Cabaret</t>
        </is>
      </c>
      <c r="B6838" t="inlineStr">
        <is>
          <t>2025-09-01</t>
        </is>
      </c>
      <c r="C6838" t="inlineStr">
        <is>
          <t>% sobre Receita Bruta</t>
        </is>
      </c>
      <c r="D6838" s="488" t="n">
        <v>-0.17</v>
      </c>
      <c r="E6838" t="inlineStr">
        <is>
          <t>9/2025</t>
        </is>
      </c>
    </row>
    <row r="6839">
      <c r="A6839" t="inlineStr">
        <is>
          <t>Love Cabaret</t>
        </is>
      </c>
      <c r="B6839" t="inlineStr">
        <is>
          <t>2025-09-01</t>
        </is>
      </c>
      <c r="C6839" t="inlineStr">
        <is>
          <t>Utilidades</t>
        </is>
      </c>
      <c r="D6839" s="488" t="n">
        <v>-40830.68</v>
      </c>
      <c r="E6839" t="inlineStr">
        <is>
          <t>9/2025</t>
        </is>
      </c>
    </row>
    <row r="6840">
      <c r="A6840" t="inlineStr">
        <is>
          <t>Love Cabaret</t>
        </is>
      </c>
      <c r="B6840" t="inlineStr">
        <is>
          <t>2025-09-01</t>
        </is>
      </c>
      <c r="C6840" t="inlineStr">
        <is>
          <t>Agua/Esgoto</t>
        </is>
      </c>
      <c r="D6840" s="488" t="n">
        <v>-3053.96</v>
      </c>
      <c r="E6840" t="inlineStr">
        <is>
          <t>9/2025</t>
        </is>
      </c>
    </row>
    <row r="6841">
      <c r="A6841" t="inlineStr">
        <is>
          <t>Love Cabaret</t>
        </is>
      </c>
      <c r="B6841" t="inlineStr">
        <is>
          <t>2025-09-01</t>
        </is>
      </c>
      <c r="C6841" t="inlineStr">
        <is>
          <t>Energia Eletrica</t>
        </is>
      </c>
      <c r="D6841" s="488" t="n">
        <v>-13033.4</v>
      </c>
      <c r="E6841" t="inlineStr">
        <is>
          <t>9/2025</t>
        </is>
      </c>
    </row>
    <row r="6842">
      <c r="A6842" t="inlineStr">
        <is>
          <t>Love Cabaret</t>
        </is>
      </c>
      <c r="B6842" t="inlineStr">
        <is>
          <t>2025-09-01</t>
        </is>
      </c>
      <c r="C6842" t="inlineStr">
        <is>
          <t>Gas de Cozinha</t>
        </is>
      </c>
      <c r="D6842" s="488" t="n">
        <v>-1311.31</v>
      </c>
      <c r="E6842" t="inlineStr">
        <is>
          <t>9/2025</t>
        </is>
      </c>
    </row>
    <row r="6843">
      <c r="A6843" t="inlineStr">
        <is>
          <t>Love Cabaret</t>
        </is>
      </c>
      <c r="B6843" t="inlineStr">
        <is>
          <t>2025-09-01</t>
        </is>
      </c>
      <c r="C6843" t="inlineStr">
        <is>
          <t>Higiene e Limpeza</t>
        </is>
      </c>
      <c r="D6843" s="488" t="n">
        <v>-15890.29</v>
      </c>
      <c r="E6843" t="inlineStr">
        <is>
          <t>9/2025</t>
        </is>
      </c>
    </row>
    <row r="6844">
      <c r="A6844" t="inlineStr">
        <is>
          <t>Love Cabaret</t>
        </is>
      </c>
      <c r="B6844" t="inlineStr">
        <is>
          <t>2025-09-01</t>
        </is>
      </c>
      <c r="C6844" t="inlineStr">
        <is>
          <t>Descartaveis</t>
        </is>
      </c>
      <c r="D6844" s="488" t="n">
        <v>-295.95</v>
      </c>
      <c r="E6844" t="inlineStr">
        <is>
          <t>9/2025</t>
        </is>
      </c>
    </row>
    <row r="6845">
      <c r="A6845" t="inlineStr">
        <is>
          <t>Love Cabaret</t>
        </is>
      </c>
      <c r="B6845" t="inlineStr">
        <is>
          <t>2025-09-01</t>
        </is>
      </c>
      <c r="C6845" t="inlineStr">
        <is>
          <t>Controle de Pragas</t>
        </is>
      </c>
      <c r="D6845" s="488" t="n">
        <v>-630</v>
      </c>
      <c r="E6845" t="inlineStr">
        <is>
          <t>9/2025</t>
        </is>
      </c>
    </row>
    <row r="6846">
      <c r="A6846" t="inlineStr">
        <is>
          <t>Love Cabaret</t>
        </is>
      </c>
      <c r="B6846" t="inlineStr">
        <is>
          <t>2025-09-01</t>
        </is>
      </c>
      <c r="C6846" t="inlineStr">
        <is>
          <t>Coleta de lixo</t>
        </is>
      </c>
      <c r="D6846" s="488" t="n">
        <v>-1801.8</v>
      </c>
      <c r="E6846" t="inlineStr">
        <is>
          <t>9/2025</t>
        </is>
      </c>
    </row>
    <row r="6847">
      <c r="A6847" t="inlineStr">
        <is>
          <t>Love Cabaret</t>
        </is>
      </c>
      <c r="B6847" t="inlineStr">
        <is>
          <t>2025-09-01</t>
        </is>
      </c>
      <c r="C6847" t="inlineStr">
        <is>
          <t>Utensilios</t>
        </is>
      </c>
      <c r="D6847" s="488" t="n">
        <v>-2083.28</v>
      </c>
      <c r="E6847" t="inlineStr">
        <is>
          <t>9/2025</t>
        </is>
      </c>
    </row>
    <row r="6848">
      <c r="A6848" t="inlineStr">
        <is>
          <t>Love Cabaret</t>
        </is>
      </c>
      <c r="B6848" t="inlineStr">
        <is>
          <t>2025-09-01</t>
        </is>
      </c>
      <c r="C6848" t="inlineStr">
        <is>
          <t>Serviços Graficos</t>
        </is>
      </c>
      <c r="D6848" s="488" t="n">
        <v>-265.35</v>
      </c>
      <c r="E6848" t="inlineStr">
        <is>
          <t>9/2025</t>
        </is>
      </c>
    </row>
    <row r="6849">
      <c r="A6849" t="inlineStr">
        <is>
          <t>Love Cabaret</t>
        </is>
      </c>
      <c r="B6849" t="inlineStr">
        <is>
          <t>2025-09-01</t>
        </is>
      </c>
      <c r="C6849" t="inlineStr">
        <is>
          <t>Custas Cartório</t>
        </is>
      </c>
      <c r="D6849" s="488" t="n">
        <v>0</v>
      </c>
      <c r="E6849" t="inlineStr">
        <is>
          <t>9/2025</t>
        </is>
      </c>
    </row>
    <row r="6850">
      <c r="A6850" t="inlineStr">
        <is>
          <t>Love Cabaret</t>
        </is>
      </c>
      <c r="B6850" t="inlineStr">
        <is>
          <t>2025-09-01</t>
        </is>
      </c>
      <c r="C6850" t="inlineStr">
        <is>
          <t>Material de Escritorio</t>
        </is>
      </c>
      <c r="D6850" s="488" t="n">
        <v>-39.99</v>
      </c>
      <c r="E6850" t="inlineStr">
        <is>
          <t>9/2025</t>
        </is>
      </c>
    </row>
    <row r="6851">
      <c r="A6851" t="inlineStr">
        <is>
          <t>Love Cabaret</t>
        </is>
      </c>
      <c r="B6851" t="inlineStr">
        <is>
          <t>2025-09-01</t>
        </is>
      </c>
      <c r="C6851" t="inlineStr">
        <is>
          <t>Serviços de Limpeza</t>
        </is>
      </c>
      <c r="D6851" s="488" t="n">
        <v>-1321.55</v>
      </c>
      <c r="E6851" t="inlineStr">
        <is>
          <t>9/2025</t>
        </is>
      </c>
    </row>
    <row r="6852">
      <c r="A6852" t="inlineStr">
        <is>
          <t>Love Cabaret</t>
        </is>
      </c>
      <c r="B6852" t="inlineStr">
        <is>
          <t>2025-09-01</t>
        </is>
      </c>
      <c r="C6852" t="inlineStr">
        <is>
          <t>Serviço de Lavanderia</t>
        </is>
      </c>
      <c r="D6852" s="488" t="n">
        <v>-35</v>
      </c>
      <c r="E6852" t="inlineStr">
        <is>
          <t>9/2025</t>
        </is>
      </c>
    </row>
    <row r="6853">
      <c r="A6853" t="inlineStr">
        <is>
          <t>Love Cabaret</t>
        </is>
      </c>
      <c r="B6853" t="inlineStr">
        <is>
          <t>2025-09-01</t>
        </is>
      </c>
      <c r="C6853" t="inlineStr">
        <is>
          <t>Material de Consumo - Gelo/ Gas CO2/ Carvao /Velas</t>
        </is>
      </c>
      <c r="D6853" s="488" t="n">
        <v>-1068.8</v>
      </c>
      <c r="E6853" t="inlineStr">
        <is>
          <t>9/2025</t>
        </is>
      </c>
    </row>
    <row r="6854">
      <c r="A6854" t="inlineStr">
        <is>
          <t>Love Cabaret</t>
        </is>
      </c>
      <c r="B6854" t="inlineStr">
        <is>
          <t>2025-09-01</t>
        </is>
      </c>
      <c r="C6854" t="inlineStr">
        <is>
          <t>% sobre Receita Bruta</t>
        </is>
      </c>
      <c r="D6854" s="488" t="n">
        <v>-0.07000000000000001</v>
      </c>
      <c r="E6854" t="inlineStr">
        <is>
          <t>9/2025</t>
        </is>
      </c>
    </row>
    <row r="6855">
      <c r="A6855" t="inlineStr">
        <is>
          <t>Love Cabaret</t>
        </is>
      </c>
      <c r="B6855" t="inlineStr">
        <is>
          <t>2025-09-01</t>
        </is>
      </c>
      <c r="C6855" t="inlineStr">
        <is>
          <t>Informática e TI</t>
        </is>
      </c>
      <c r="D6855" s="488" t="n">
        <v>-7320.92</v>
      </c>
      <c r="E6855" t="inlineStr">
        <is>
          <t>9/2025</t>
        </is>
      </c>
    </row>
    <row r="6856">
      <c r="A6856" t="inlineStr">
        <is>
          <t>Love Cabaret</t>
        </is>
      </c>
      <c r="B6856" t="inlineStr">
        <is>
          <t>2025-09-01</t>
        </is>
      </c>
      <c r="C6856" t="inlineStr">
        <is>
          <t>Telefone</t>
        </is>
      </c>
      <c r="D6856" s="488" t="n">
        <v>-93.7</v>
      </c>
      <c r="E6856" t="inlineStr">
        <is>
          <t>9/2025</t>
        </is>
      </c>
    </row>
    <row r="6857">
      <c r="A6857" t="inlineStr">
        <is>
          <t>Love Cabaret</t>
        </is>
      </c>
      <c r="B6857" t="inlineStr">
        <is>
          <t>2025-09-01</t>
        </is>
      </c>
      <c r="C6857" t="inlineStr">
        <is>
          <t>Internet</t>
        </is>
      </c>
      <c r="D6857" s="488" t="n">
        <v>-1033.06</v>
      </c>
      <c r="E6857" t="inlineStr">
        <is>
          <t>9/2025</t>
        </is>
      </c>
    </row>
    <row r="6858">
      <c r="A6858" t="inlineStr">
        <is>
          <t>Love Cabaret</t>
        </is>
      </c>
      <c r="B6858" t="inlineStr">
        <is>
          <t>2025-09-01</t>
        </is>
      </c>
      <c r="C6858" t="inlineStr">
        <is>
          <t>TV por assinatura/musica ambiente</t>
        </is>
      </c>
      <c r="D6858" s="488" t="n">
        <v>-17.45</v>
      </c>
      <c r="E6858" t="inlineStr">
        <is>
          <t>9/2025</t>
        </is>
      </c>
    </row>
    <row r="6859">
      <c r="A6859" t="inlineStr">
        <is>
          <t>Love Cabaret</t>
        </is>
      </c>
      <c r="B6859" t="inlineStr">
        <is>
          <t>2025-09-01</t>
        </is>
      </c>
      <c r="C6859" t="inlineStr">
        <is>
          <t>Sistemas de Segurança e Alarme</t>
        </is>
      </c>
      <c r="D6859" s="488" t="n">
        <v>-270.11</v>
      </c>
      <c r="E6859" t="inlineStr">
        <is>
          <t>9/2025</t>
        </is>
      </c>
    </row>
    <row r="6860">
      <c r="A6860" t="inlineStr">
        <is>
          <t>Love Cabaret</t>
        </is>
      </c>
      <c r="B6860" t="inlineStr">
        <is>
          <t>2025-09-01</t>
        </is>
      </c>
      <c r="C6860" t="inlineStr">
        <is>
          <t>Sistemas Gerais - Operacionais</t>
        </is>
      </c>
      <c r="D6860" s="488" t="n">
        <v>-2560</v>
      </c>
      <c r="E6860" t="inlineStr">
        <is>
          <t>9/2025</t>
        </is>
      </c>
    </row>
    <row r="6861">
      <c r="A6861" t="inlineStr">
        <is>
          <t>Love Cabaret</t>
        </is>
      </c>
      <c r="B6861" t="inlineStr">
        <is>
          <t>2025-09-01</t>
        </is>
      </c>
      <c r="C6861" t="inlineStr">
        <is>
          <t>Sistemas Gerais - Financeiros</t>
        </is>
      </c>
      <c r="D6861" s="488" t="n">
        <v>-389</v>
      </c>
      <c r="E6861" t="inlineStr">
        <is>
          <t>9/2025</t>
        </is>
      </c>
    </row>
    <row r="6862">
      <c r="A6862" t="inlineStr">
        <is>
          <t>Love Cabaret</t>
        </is>
      </c>
      <c r="B6862" t="inlineStr">
        <is>
          <t>2025-09-01</t>
        </is>
      </c>
      <c r="C6862" t="inlineStr">
        <is>
          <t>Sistemas Gerais - Comunicação e Marketing</t>
        </is>
      </c>
      <c r="D6862" s="488" t="n">
        <v>-2957.6</v>
      </c>
      <c r="E6862" t="inlineStr">
        <is>
          <t>9/2025</t>
        </is>
      </c>
    </row>
    <row r="6863">
      <c r="A6863" t="inlineStr">
        <is>
          <t>Love Cabaret</t>
        </is>
      </c>
      <c r="B6863" t="inlineStr">
        <is>
          <t>2025-09-01</t>
        </is>
      </c>
      <c r="C6863" t="inlineStr">
        <is>
          <t>% sobre Receita Bruta</t>
        </is>
      </c>
      <c r="D6863" s="488" t="n">
        <v>-0.01</v>
      </c>
      <c r="E6863" t="inlineStr">
        <is>
          <t>9/2025</t>
        </is>
      </c>
    </row>
    <row r="6864">
      <c r="A6864" t="inlineStr">
        <is>
          <t>Love Cabaret</t>
        </is>
      </c>
      <c r="B6864" t="inlineStr">
        <is>
          <t>2025-09-01</t>
        </is>
      </c>
      <c r="C6864" t="inlineStr">
        <is>
          <t>Despesas Gerais</t>
        </is>
      </c>
      <c r="D6864" s="488" t="n">
        <v>-10965.33</v>
      </c>
      <c r="E6864" t="inlineStr">
        <is>
          <t>9/2025</t>
        </is>
      </c>
    </row>
    <row r="6865">
      <c r="A6865" t="inlineStr">
        <is>
          <t>Love Cabaret</t>
        </is>
      </c>
      <c r="B6865" t="inlineStr">
        <is>
          <t>2025-09-01</t>
        </is>
      </c>
      <c r="C6865" t="inlineStr">
        <is>
          <t>Manutenção Predial</t>
        </is>
      </c>
      <c r="D6865" s="488" t="n">
        <v>-6601.38</v>
      </c>
      <c r="E6865" t="inlineStr">
        <is>
          <t>9/2025</t>
        </is>
      </c>
    </row>
    <row r="6866">
      <c r="A6866" t="inlineStr">
        <is>
          <t>Love Cabaret</t>
        </is>
      </c>
      <c r="B6866" t="inlineStr">
        <is>
          <t>2025-09-01</t>
        </is>
      </c>
      <c r="C6866" t="inlineStr">
        <is>
          <t>Manutenção de Equipamentos</t>
        </is>
      </c>
      <c r="D6866" s="488" t="n">
        <v>-3195.5</v>
      </c>
      <c r="E6866" t="inlineStr">
        <is>
          <t>9/2025</t>
        </is>
      </c>
    </row>
    <row r="6867">
      <c r="A6867" t="inlineStr">
        <is>
          <t>Love Cabaret</t>
        </is>
      </c>
      <c r="B6867" t="inlineStr">
        <is>
          <t>2025-09-01</t>
        </is>
      </c>
      <c r="C6867" t="inlineStr">
        <is>
          <t>Manutenção de Mobiliário</t>
        </is>
      </c>
      <c r="D6867" s="488" t="n">
        <v>0</v>
      </c>
      <c r="E6867" t="inlineStr">
        <is>
          <t>9/2025</t>
        </is>
      </c>
    </row>
    <row r="6868">
      <c r="A6868" t="inlineStr">
        <is>
          <t>Love Cabaret</t>
        </is>
      </c>
      <c r="B6868" t="inlineStr">
        <is>
          <t>2025-09-01</t>
        </is>
      </c>
      <c r="C6868" t="inlineStr">
        <is>
          <t>Material de Manutenção</t>
        </is>
      </c>
      <c r="D6868" s="488" t="n">
        <v>-339.8</v>
      </c>
      <c r="E6868" t="inlineStr">
        <is>
          <t>9/2025</t>
        </is>
      </c>
    </row>
    <row r="6869">
      <c r="A6869" t="inlineStr">
        <is>
          <t>Love Cabaret</t>
        </is>
      </c>
      <c r="B6869" t="inlineStr">
        <is>
          <t>2025-09-01</t>
        </is>
      </c>
      <c r="C6869" t="inlineStr">
        <is>
          <t>Decoração/Paisagismo e Jardinagem</t>
        </is>
      </c>
      <c r="D6869" s="488" t="n">
        <v>-530</v>
      </c>
      <c r="E6869" t="inlineStr">
        <is>
          <t>9/2025</t>
        </is>
      </c>
    </row>
    <row r="6870">
      <c r="A6870" t="inlineStr">
        <is>
          <t>Love Cabaret</t>
        </is>
      </c>
      <c r="B6870" t="inlineStr">
        <is>
          <t>2025-09-01</t>
        </is>
      </c>
      <c r="C6870" t="inlineStr">
        <is>
          <t>Fretes e Carretos</t>
        </is>
      </c>
      <c r="D6870" s="488" t="n">
        <v>-204.79</v>
      </c>
      <c r="E6870" t="inlineStr">
        <is>
          <t>9/2025</t>
        </is>
      </c>
    </row>
    <row r="6871">
      <c r="A6871" t="inlineStr">
        <is>
          <t>Love Cabaret</t>
        </is>
      </c>
      <c r="B6871" t="inlineStr">
        <is>
          <t>2025-09-01</t>
        </is>
      </c>
      <c r="C6871" t="inlineStr">
        <is>
          <t>Conduções/Taxi/Uber</t>
        </is>
      </c>
      <c r="D6871" s="488" t="n">
        <v>-93.86</v>
      </c>
      <c r="E6871" t="inlineStr">
        <is>
          <t>9/2025</t>
        </is>
      </c>
    </row>
    <row r="6872">
      <c r="A6872" t="inlineStr">
        <is>
          <t>Love Cabaret</t>
        </is>
      </c>
      <c r="B6872" t="inlineStr">
        <is>
          <t>2025-09-01</t>
        </is>
      </c>
      <c r="C6872" t="inlineStr">
        <is>
          <t>Viagens e Estadias - Operação</t>
        </is>
      </c>
      <c r="D6872" s="488" t="n">
        <v>0</v>
      </c>
      <c r="E6872" t="inlineStr">
        <is>
          <t>9/2025</t>
        </is>
      </c>
    </row>
    <row r="6873">
      <c r="A6873" t="inlineStr">
        <is>
          <t>Love Cabaret</t>
        </is>
      </c>
      <c r="B6873" t="inlineStr">
        <is>
          <t>2025-09-01</t>
        </is>
      </c>
      <c r="C6873" t="inlineStr">
        <is>
          <t>% sobre Receita Bruta</t>
        </is>
      </c>
      <c r="D6873" s="488" t="n">
        <v>-0.02</v>
      </c>
      <c r="E6873" t="inlineStr">
        <is>
          <t>9/2025</t>
        </is>
      </c>
    </row>
    <row r="6874">
      <c r="A6874" t="inlineStr">
        <is>
          <t>Love Cabaret</t>
        </is>
      </c>
      <c r="B6874" t="inlineStr">
        <is>
          <t>2025-09-01</t>
        </is>
      </c>
      <c r="C6874" t="inlineStr">
        <is>
          <t>Marketing</t>
        </is>
      </c>
      <c r="D6874" s="488" t="n">
        <v>-18574.28</v>
      </c>
      <c r="E6874" t="inlineStr">
        <is>
          <t>9/2025</t>
        </is>
      </c>
    </row>
    <row r="6875">
      <c r="A6875" t="inlineStr">
        <is>
          <t>Love Cabaret</t>
        </is>
      </c>
      <c r="B6875" t="inlineStr">
        <is>
          <t>2025-09-01</t>
        </is>
      </c>
      <c r="C6875" t="inlineStr">
        <is>
          <t>Agência de Propaganda</t>
        </is>
      </c>
      <c r="D6875" s="488" t="n">
        <v>-8000</v>
      </c>
      <c r="E6875" t="inlineStr">
        <is>
          <t>9/2025</t>
        </is>
      </c>
    </row>
    <row r="6876">
      <c r="A6876" t="inlineStr">
        <is>
          <t>Love Cabaret</t>
        </is>
      </c>
      <c r="B6876" t="inlineStr">
        <is>
          <t>2025-09-01</t>
        </is>
      </c>
      <c r="C6876" t="inlineStr">
        <is>
          <t>Assessoria de Imprensa</t>
        </is>
      </c>
      <c r="D6876" s="488" t="n">
        <v>0</v>
      </c>
      <c r="E6876" t="inlineStr">
        <is>
          <t>9/2025</t>
        </is>
      </c>
    </row>
    <row r="6877">
      <c r="A6877" t="inlineStr">
        <is>
          <t>Love Cabaret</t>
        </is>
      </c>
      <c r="B6877" t="inlineStr">
        <is>
          <t>2025-09-01</t>
        </is>
      </c>
      <c r="C6877" t="inlineStr">
        <is>
          <t>Assessoria de Relações Públicas</t>
        </is>
      </c>
      <c r="D6877" s="488" t="n">
        <v>0</v>
      </c>
      <c r="E6877" t="inlineStr">
        <is>
          <t>9/2025</t>
        </is>
      </c>
    </row>
    <row r="6878">
      <c r="A6878" t="inlineStr">
        <is>
          <t>Love Cabaret</t>
        </is>
      </c>
      <c r="B6878" t="inlineStr">
        <is>
          <t>2025-09-01</t>
        </is>
      </c>
      <c r="C6878" t="inlineStr">
        <is>
          <t>Influenciadores</t>
        </is>
      </c>
      <c r="D6878" s="488" t="n">
        <v>0</v>
      </c>
      <c r="E6878" t="inlineStr">
        <is>
          <t>9/2025</t>
        </is>
      </c>
    </row>
    <row r="6879">
      <c r="A6879" t="inlineStr">
        <is>
          <t>Love Cabaret</t>
        </is>
      </c>
      <c r="B6879" t="inlineStr">
        <is>
          <t>2025-09-01</t>
        </is>
      </c>
      <c r="C6879" t="inlineStr">
        <is>
          <t>Publicidade e Propaganda</t>
        </is>
      </c>
      <c r="D6879" s="488" t="n">
        <v>-6850</v>
      </c>
      <c r="E6879" t="inlineStr">
        <is>
          <t>9/2025</t>
        </is>
      </c>
    </row>
    <row r="6880">
      <c r="A6880" t="inlineStr">
        <is>
          <t>Love Cabaret</t>
        </is>
      </c>
      <c r="B6880" t="inlineStr">
        <is>
          <t>2025-09-01</t>
        </is>
      </c>
      <c r="C6880" t="inlineStr">
        <is>
          <t>Pesquisa de Mercado</t>
        </is>
      </c>
      <c r="D6880" s="488" t="n">
        <v>0</v>
      </c>
      <c r="E6880" t="inlineStr">
        <is>
          <t>9/2025</t>
        </is>
      </c>
    </row>
    <row r="6881">
      <c r="A6881" t="inlineStr">
        <is>
          <t>Love Cabaret</t>
        </is>
      </c>
      <c r="B6881" t="inlineStr">
        <is>
          <t>2025-09-01</t>
        </is>
      </c>
      <c r="C6881" t="inlineStr">
        <is>
          <t>Sessão de Fotos/Captação de Vídeo</t>
        </is>
      </c>
      <c r="D6881" s="488" t="n">
        <v>0</v>
      </c>
      <c r="E6881" t="inlineStr">
        <is>
          <t>9/2025</t>
        </is>
      </c>
    </row>
    <row r="6882">
      <c r="A6882" t="inlineStr">
        <is>
          <t>Love Cabaret</t>
        </is>
      </c>
      <c r="B6882" t="inlineStr">
        <is>
          <t>2025-09-01</t>
        </is>
      </c>
      <c r="C6882" t="inlineStr">
        <is>
          <t>Produção Gráfica e Material Institucional</t>
        </is>
      </c>
      <c r="D6882" s="488" t="n">
        <v>-1800</v>
      </c>
      <c r="E6882" t="inlineStr">
        <is>
          <t>9/2025</t>
        </is>
      </c>
    </row>
    <row r="6883">
      <c r="A6883" t="inlineStr">
        <is>
          <t>Love Cabaret</t>
        </is>
      </c>
      <c r="B6883" t="inlineStr">
        <is>
          <t>2025-09-01</t>
        </is>
      </c>
      <c r="C6883" t="inlineStr">
        <is>
          <t>Eventos de Marketing</t>
        </is>
      </c>
      <c r="D6883" s="488" t="n">
        <v>-985.25</v>
      </c>
      <c r="E6883" t="inlineStr">
        <is>
          <t>9/2025</t>
        </is>
      </c>
    </row>
    <row r="6884">
      <c r="A6884" t="inlineStr">
        <is>
          <t>Love Cabaret</t>
        </is>
      </c>
      <c r="B6884" t="inlineStr">
        <is>
          <t>2025-09-01</t>
        </is>
      </c>
      <c r="C6884" t="inlineStr">
        <is>
          <t>Brindes e Confraternizações</t>
        </is>
      </c>
      <c r="D6884" s="488" t="n">
        <v>0</v>
      </c>
      <c r="E6884" t="inlineStr">
        <is>
          <t>9/2025</t>
        </is>
      </c>
    </row>
    <row r="6885">
      <c r="A6885" t="inlineStr">
        <is>
          <t>Love Cabaret</t>
        </is>
      </c>
      <c r="B6885" t="inlineStr">
        <is>
          <t>2025-09-01</t>
        </is>
      </c>
      <c r="C6885" t="inlineStr">
        <is>
          <t>Ferramentas de Marketing</t>
        </is>
      </c>
      <c r="D6885" s="488" t="n">
        <v>-939.03</v>
      </c>
      <c r="E6885" t="inlineStr">
        <is>
          <t>9/2025</t>
        </is>
      </c>
    </row>
    <row r="6886">
      <c r="A6886" t="inlineStr">
        <is>
          <t>Love Cabaret</t>
        </is>
      </c>
      <c r="B6886" t="inlineStr">
        <is>
          <t>2025-09-01</t>
        </is>
      </c>
      <c r="C6886" t="inlineStr">
        <is>
          <t>% sobre Receita Bruta</t>
        </is>
      </c>
      <c r="D6886" s="488" t="n">
        <v>-0.03</v>
      </c>
      <c r="E6886" t="inlineStr">
        <is>
          <t>9/2025</t>
        </is>
      </c>
    </row>
    <row r="6887">
      <c r="A6887" t="inlineStr">
        <is>
          <t>Love Cabaret</t>
        </is>
      </c>
      <c r="B6887" t="inlineStr">
        <is>
          <t>2025-09-01</t>
        </is>
      </c>
      <c r="C6887" t="inlineStr">
        <is>
          <t>Serviços de Terceiros</t>
        </is>
      </c>
      <c r="D6887" s="488" t="n">
        <v>-35122.75</v>
      </c>
      <c r="E6887" t="inlineStr">
        <is>
          <t>9/2025</t>
        </is>
      </c>
    </row>
    <row r="6888">
      <c r="A6888" t="inlineStr">
        <is>
          <t>Love Cabaret</t>
        </is>
      </c>
      <c r="B6888" t="inlineStr">
        <is>
          <t>2025-09-01</t>
        </is>
      </c>
      <c r="C6888" t="inlineStr">
        <is>
          <t>Assessoria Contabil</t>
        </is>
      </c>
      <c r="D6888" s="488" t="n">
        <v>-3414.45</v>
      </c>
      <c r="E6888" t="inlineStr">
        <is>
          <t>9/2025</t>
        </is>
      </c>
    </row>
    <row r="6889">
      <c r="A6889" t="inlineStr">
        <is>
          <t>Love Cabaret</t>
        </is>
      </c>
      <c r="B6889" t="inlineStr">
        <is>
          <t>2025-09-01</t>
        </is>
      </c>
      <c r="C6889" t="inlineStr">
        <is>
          <t>Assessoria RH</t>
        </is>
      </c>
      <c r="D6889" s="488" t="n">
        <v>-100</v>
      </c>
      <c r="E6889" t="inlineStr">
        <is>
          <t>9/2025</t>
        </is>
      </c>
    </row>
    <row r="6890">
      <c r="A6890" t="inlineStr">
        <is>
          <t>Love Cabaret</t>
        </is>
      </c>
      <c r="B6890" t="inlineStr">
        <is>
          <t>2025-09-01</t>
        </is>
      </c>
      <c r="C6890" t="inlineStr">
        <is>
          <t>Assessoria em Geral</t>
        </is>
      </c>
      <c r="D6890" s="488" t="n">
        <v>-7560</v>
      </c>
      <c r="E6890" t="inlineStr">
        <is>
          <t>9/2025</t>
        </is>
      </c>
    </row>
    <row r="6891">
      <c r="A6891" t="inlineStr">
        <is>
          <t>Love Cabaret</t>
        </is>
      </c>
      <c r="B6891" t="inlineStr">
        <is>
          <t>2025-09-01</t>
        </is>
      </c>
      <c r="C6891" t="inlineStr">
        <is>
          <t>Assessoria Financeira</t>
        </is>
      </c>
      <c r="D6891" s="488" t="n">
        <v>0</v>
      </c>
      <c r="E6891" t="inlineStr">
        <is>
          <t>9/2025</t>
        </is>
      </c>
    </row>
    <row r="6892">
      <c r="A6892" t="inlineStr">
        <is>
          <t>Love Cabaret</t>
        </is>
      </c>
      <c r="B6892" t="inlineStr">
        <is>
          <t>2025-09-01</t>
        </is>
      </c>
      <c r="C6892" t="inlineStr">
        <is>
          <t>Assessoria Jurídica</t>
        </is>
      </c>
      <c r="D6892" s="488" t="n">
        <v>-3200</v>
      </c>
      <c r="E6892" t="inlineStr">
        <is>
          <t>9/2025</t>
        </is>
      </c>
    </row>
    <row r="6893">
      <c r="A6893" t="inlineStr">
        <is>
          <t>Love Cabaret</t>
        </is>
      </c>
      <c r="B6893" t="inlineStr">
        <is>
          <t>2025-09-01</t>
        </is>
      </c>
      <c r="C6893" t="inlineStr">
        <is>
          <t>Assessoria de Alimentos e Bebidas</t>
        </is>
      </c>
      <c r="D6893" s="488" t="n">
        <v>-891.0599999999999</v>
      </c>
      <c r="E6893" t="inlineStr">
        <is>
          <t>9/2025</t>
        </is>
      </c>
    </row>
    <row r="6894">
      <c r="A6894" t="inlineStr">
        <is>
          <t>Love Cabaret</t>
        </is>
      </c>
      <c r="B6894" t="inlineStr">
        <is>
          <t>2025-09-01</t>
        </is>
      </c>
      <c r="C6894" t="inlineStr">
        <is>
          <t>Assessoria de Projetos</t>
        </is>
      </c>
      <c r="D6894" s="488" t="n">
        <v>0</v>
      </c>
      <c r="E6894" t="inlineStr">
        <is>
          <t>9/2025</t>
        </is>
      </c>
    </row>
    <row r="6895">
      <c r="A6895" t="inlineStr">
        <is>
          <t>Love Cabaret</t>
        </is>
      </c>
      <c r="B6895" t="inlineStr">
        <is>
          <t>2025-09-01</t>
        </is>
      </c>
      <c r="C6895" t="inlineStr">
        <is>
          <t>Serviços de Segurança</t>
        </is>
      </c>
      <c r="D6895" s="488" t="n">
        <v>-19957.24</v>
      </c>
      <c r="E6895" t="inlineStr">
        <is>
          <t>9/2025</t>
        </is>
      </c>
    </row>
    <row r="6896">
      <c r="A6896" t="inlineStr">
        <is>
          <t>Love Cabaret</t>
        </is>
      </c>
      <c r="B6896" t="inlineStr">
        <is>
          <t>2025-09-01</t>
        </is>
      </c>
      <c r="C6896" t="inlineStr">
        <is>
          <t>Valet/Motoboy</t>
        </is>
      </c>
      <c r="D6896" s="488" t="n">
        <v>0</v>
      </c>
      <c r="E6896" t="inlineStr">
        <is>
          <t>9/2025</t>
        </is>
      </c>
    </row>
    <row r="6897">
      <c r="A6897" t="inlineStr">
        <is>
          <t>Love Cabaret</t>
        </is>
      </c>
      <c r="B6897" t="inlineStr">
        <is>
          <t>2025-09-01</t>
        </is>
      </c>
      <c r="C6897" t="inlineStr">
        <is>
          <t>% sobre Receita Bruta</t>
        </is>
      </c>
      <c r="D6897" s="488" t="n">
        <v>-0.06</v>
      </c>
      <c r="E6897" t="inlineStr">
        <is>
          <t>9/2025</t>
        </is>
      </c>
    </row>
    <row r="6898">
      <c r="A6898" t="inlineStr">
        <is>
          <t>Love Cabaret</t>
        </is>
      </c>
      <c r="B6898" t="inlineStr">
        <is>
          <t>2025-09-01</t>
        </is>
      </c>
      <c r="C6898" t="inlineStr">
        <is>
          <t>Locação de Equipamentos</t>
        </is>
      </c>
      <c r="D6898" s="488" t="n">
        <v>-5958.16</v>
      </c>
      <c r="E6898" t="inlineStr">
        <is>
          <t>9/2025</t>
        </is>
      </c>
    </row>
    <row r="6899">
      <c r="A6899" t="inlineStr">
        <is>
          <t>Love Cabaret</t>
        </is>
      </c>
      <c r="B6899" t="inlineStr">
        <is>
          <t>2025-09-01</t>
        </is>
      </c>
      <c r="C6899" t="inlineStr">
        <is>
          <t>Locações de Equipamentos - Operacionais</t>
        </is>
      </c>
      <c r="D6899" s="488" t="n">
        <v>-5738.16</v>
      </c>
      <c r="E6899" t="inlineStr">
        <is>
          <t>9/2025</t>
        </is>
      </c>
    </row>
    <row r="6900">
      <c r="A6900" t="inlineStr">
        <is>
          <t>Love Cabaret</t>
        </is>
      </c>
      <c r="B6900" t="inlineStr">
        <is>
          <t>2025-09-01</t>
        </is>
      </c>
      <c r="C6900" t="inlineStr">
        <is>
          <t>Locação de Equipamentos - Informatica e TI</t>
        </is>
      </c>
      <c r="D6900" s="488" t="n">
        <v>-220</v>
      </c>
      <c r="E6900" t="inlineStr">
        <is>
          <t>9/2025</t>
        </is>
      </c>
    </row>
    <row r="6901">
      <c r="A6901" t="inlineStr">
        <is>
          <t>Love Cabaret</t>
        </is>
      </c>
      <c r="B6901" t="inlineStr">
        <is>
          <t>2025-09-01</t>
        </is>
      </c>
      <c r="C6901" t="inlineStr">
        <is>
          <t>Locações de Equipamentos - Comunicação e Marketing</t>
        </is>
      </c>
      <c r="D6901" s="488" t="n">
        <v>0</v>
      </c>
      <c r="E6901" t="inlineStr">
        <is>
          <t>9/2025</t>
        </is>
      </c>
    </row>
    <row r="6902">
      <c r="A6902" t="inlineStr">
        <is>
          <t>Love Cabaret</t>
        </is>
      </c>
      <c r="B6902" t="inlineStr">
        <is>
          <t>2025-09-01</t>
        </is>
      </c>
      <c r="C6902" t="inlineStr">
        <is>
          <t>Locação de Utensílios</t>
        </is>
      </c>
      <c r="D6902" s="488" t="n">
        <v>0</v>
      </c>
      <c r="E6902" t="inlineStr">
        <is>
          <t>9/2025</t>
        </is>
      </c>
    </row>
    <row r="6903">
      <c r="A6903" t="inlineStr">
        <is>
          <t>Love Cabaret</t>
        </is>
      </c>
      <c r="B6903" t="inlineStr">
        <is>
          <t>2025-09-01</t>
        </is>
      </c>
      <c r="C6903" t="inlineStr">
        <is>
          <t>% sobre Receita Bruta</t>
        </is>
      </c>
      <c r="D6903" s="488" t="n">
        <v>-0.01</v>
      </c>
      <c r="E6903" t="inlineStr">
        <is>
          <t>9/2025</t>
        </is>
      </c>
    </row>
    <row r="6904">
      <c r="A6904" t="inlineStr">
        <is>
          <t>Love Cabaret</t>
        </is>
      </c>
      <c r="B6904" t="inlineStr">
        <is>
          <t>2025-09-01</t>
        </is>
      </c>
      <c r="C6904" t="inlineStr">
        <is>
          <t>Sistema de Franquias</t>
        </is>
      </c>
      <c r="D6904" s="488" t="n">
        <v>0</v>
      </c>
      <c r="E6904" t="inlineStr">
        <is>
          <t>9/2025</t>
        </is>
      </c>
    </row>
    <row r="6905">
      <c r="A6905" t="inlineStr">
        <is>
          <t>Love Cabaret</t>
        </is>
      </c>
      <c r="B6905" t="inlineStr">
        <is>
          <t>2025-09-01</t>
        </is>
      </c>
      <c r="C6905" t="inlineStr">
        <is>
          <t>Royalties</t>
        </is>
      </c>
      <c r="D6905" s="488" t="n">
        <v>0</v>
      </c>
      <c r="E6905" t="inlineStr">
        <is>
          <t>9/2025</t>
        </is>
      </c>
    </row>
    <row r="6906">
      <c r="A6906" t="inlineStr">
        <is>
          <t>Love Cabaret</t>
        </is>
      </c>
      <c r="B6906" t="inlineStr">
        <is>
          <t>2025-09-01</t>
        </is>
      </c>
      <c r="C6906" t="inlineStr">
        <is>
          <t>Fundo de Propaganda</t>
        </is>
      </c>
      <c r="D6906" s="488" t="n">
        <v>0</v>
      </c>
      <c r="E6906" t="inlineStr">
        <is>
          <t>9/2025</t>
        </is>
      </c>
    </row>
    <row r="6907">
      <c r="A6907" t="inlineStr">
        <is>
          <t>Love Cabaret</t>
        </is>
      </c>
      <c r="B6907" t="inlineStr">
        <is>
          <t>2025-09-01</t>
        </is>
      </c>
      <c r="C6907" t="inlineStr">
        <is>
          <t>Fee Gestão FB</t>
        </is>
      </c>
      <c r="D6907" s="488" t="n">
        <v>0</v>
      </c>
      <c r="E6907" t="inlineStr">
        <is>
          <t>9/2025</t>
        </is>
      </c>
    </row>
    <row r="6908">
      <c r="A6908" t="inlineStr">
        <is>
          <t>Love Cabaret</t>
        </is>
      </c>
      <c r="B6908" t="inlineStr">
        <is>
          <t>2025-09-01</t>
        </is>
      </c>
      <c r="C6908" t="inlineStr">
        <is>
          <t>% sobre Receita Bruta</t>
        </is>
      </c>
      <c r="D6908" s="488" t="n">
        <v>0</v>
      </c>
      <c r="E6908" t="inlineStr">
        <is>
          <t>9/2025</t>
        </is>
      </c>
    </row>
    <row r="6909">
      <c r="A6909" t="inlineStr">
        <is>
          <t>Love Cabaret</t>
        </is>
      </c>
      <c r="B6909" t="inlineStr">
        <is>
          <t>2025-09-01</t>
        </is>
      </c>
      <c r="C6909" t="inlineStr">
        <is>
          <t>TOTAL - DESPESAS OPERATIVAS</t>
        </is>
      </c>
      <c r="D6909" s="488" t="n">
        <v>-345481.31</v>
      </c>
      <c r="E6909" t="inlineStr">
        <is>
          <t>9/2025</t>
        </is>
      </c>
    </row>
    <row r="6910">
      <c r="A6910" t="inlineStr">
        <is>
          <t>Love Cabaret</t>
        </is>
      </c>
      <c r="B6910" t="inlineStr">
        <is>
          <t>2025-09-01</t>
        </is>
      </c>
      <c r="C6910" t="inlineStr">
        <is>
          <t>% sobre Receita Bruta</t>
        </is>
      </c>
      <c r="D6910" s="488" t="n">
        <v>-0.59</v>
      </c>
      <c r="E6910" t="inlineStr">
        <is>
          <t>9/2025</t>
        </is>
      </c>
    </row>
    <row r="6911">
      <c r="A6911" t="inlineStr">
        <is>
          <t>Love Cabaret</t>
        </is>
      </c>
      <c r="B6911" t="inlineStr">
        <is>
          <t>2025-09-01</t>
        </is>
      </c>
      <c r="C6911" t="inlineStr">
        <is>
          <t>EBITDA</t>
        </is>
      </c>
      <c r="D6911" s="488" t="n">
        <v>11229.74</v>
      </c>
      <c r="E6911" t="inlineStr">
        <is>
          <t>9/2025</t>
        </is>
      </c>
    </row>
    <row r="6912">
      <c r="A6912" t="inlineStr">
        <is>
          <t>Love Cabaret</t>
        </is>
      </c>
      <c r="B6912" t="inlineStr">
        <is>
          <t>2025-09-01</t>
        </is>
      </c>
      <c r="C6912" t="inlineStr">
        <is>
          <t>% sobre Receita Bruta</t>
        </is>
      </c>
      <c r="D6912" s="488" t="n">
        <v>0.02</v>
      </c>
      <c r="E6912" t="inlineStr">
        <is>
          <t>9/2025</t>
        </is>
      </c>
    </row>
    <row r="6913">
      <c r="A6913" t="inlineStr">
        <is>
          <t>Love Cabaret</t>
        </is>
      </c>
      <c r="B6913" t="inlineStr">
        <is>
          <t>2025-09-01</t>
        </is>
      </c>
      <c r="C6913" t="inlineStr">
        <is>
          <t>(-) Depreciação/Amortização</t>
        </is>
      </c>
      <c r="D6913" s="488" t="n">
        <v>0</v>
      </c>
      <c r="E6913" t="inlineStr">
        <is>
          <t>9/2025</t>
        </is>
      </c>
    </row>
    <row r="6914">
      <c r="A6914" t="inlineStr">
        <is>
          <t>Love Cabaret</t>
        </is>
      </c>
      <c r="B6914" t="inlineStr">
        <is>
          <t>2025-09-01</t>
        </is>
      </c>
      <c r="C6914" t="inlineStr">
        <is>
          <t>EBIT</t>
        </is>
      </c>
      <c r="D6914" s="488" t="n">
        <v>11229.74</v>
      </c>
      <c r="E6914" t="inlineStr">
        <is>
          <t>9/2025</t>
        </is>
      </c>
    </row>
    <row r="6915">
      <c r="A6915" t="inlineStr">
        <is>
          <t>Love Cabaret</t>
        </is>
      </c>
      <c r="B6915" t="inlineStr">
        <is>
          <t>2025-09-01</t>
        </is>
      </c>
      <c r="C6915" t="inlineStr">
        <is>
          <t>(+/-) Receitas/Despesas Financeiras</t>
        </is>
      </c>
      <c r="D6915" s="488" t="n">
        <v>3014.04</v>
      </c>
      <c r="E6915" t="inlineStr">
        <is>
          <t>9/2025</t>
        </is>
      </c>
    </row>
    <row r="6916">
      <c r="A6916" t="inlineStr">
        <is>
          <t>Love Cabaret</t>
        </is>
      </c>
      <c r="B6916" t="inlineStr">
        <is>
          <t>2025-09-01</t>
        </is>
      </c>
      <c r="C6916" t="inlineStr">
        <is>
          <t>(+) Receitas de Patrocínio</t>
        </is>
      </c>
      <c r="D6916" s="488" t="n">
        <v>0</v>
      </c>
      <c r="E6916" t="inlineStr">
        <is>
          <t>9/2025</t>
        </is>
      </c>
    </row>
    <row r="6917">
      <c r="A6917" t="inlineStr">
        <is>
          <t>Love Cabaret</t>
        </is>
      </c>
      <c r="B6917" t="inlineStr">
        <is>
          <t>2025-09-01</t>
        </is>
      </c>
      <c r="C6917" t="inlineStr">
        <is>
          <t>(-) Despesas de Patrocínio</t>
        </is>
      </c>
      <c r="D6917" s="488" t="n">
        <v>0</v>
      </c>
      <c r="E6917" t="inlineStr">
        <is>
          <t>9/2025</t>
        </is>
      </c>
    </row>
    <row r="6918">
      <c r="A6918" t="inlineStr">
        <is>
          <t>Love Cabaret</t>
        </is>
      </c>
      <c r="B6918" t="inlineStr">
        <is>
          <t>2025-09-01</t>
        </is>
      </c>
      <c r="C6918" t="inlineStr">
        <is>
          <t>Resultado Antes do IR</t>
        </is>
      </c>
      <c r="D6918" s="488" t="n">
        <v>14243.78</v>
      </c>
      <c r="E6918" t="inlineStr">
        <is>
          <t>9/2025</t>
        </is>
      </c>
    </row>
    <row r="6919">
      <c r="A6919" t="inlineStr">
        <is>
          <t>Love Cabaret</t>
        </is>
      </c>
      <c r="B6919" t="inlineStr">
        <is>
          <t>2025-09-01</t>
        </is>
      </c>
      <c r="C6919" t="inlineStr">
        <is>
          <t>(-) Impostos</t>
        </is>
      </c>
      <c r="D6919" s="488" t="n">
        <v>-14937.26</v>
      </c>
      <c r="E6919" t="inlineStr">
        <is>
          <t>9/2025</t>
        </is>
      </c>
    </row>
    <row r="6920">
      <c r="A6920" t="inlineStr">
        <is>
          <t>Love Cabaret</t>
        </is>
      </c>
      <c r="B6920" t="inlineStr">
        <is>
          <t>2025-09-01</t>
        </is>
      </c>
      <c r="C6920" t="inlineStr">
        <is>
          <t>SIMPLES</t>
        </is>
      </c>
      <c r="D6920" s="488" t="n">
        <v>0</v>
      </c>
      <c r="E6920" t="inlineStr">
        <is>
          <t>9/2025</t>
        </is>
      </c>
    </row>
    <row r="6921">
      <c r="A6921" t="inlineStr">
        <is>
          <t>Love Cabaret</t>
        </is>
      </c>
      <c r="B6921" t="inlineStr">
        <is>
          <t>2025-09-01</t>
        </is>
      </c>
      <c r="C6921" t="inlineStr">
        <is>
          <t>IRPJ</t>
        </is>
      </c>
      <c r="D6921" s="488" t="n">
        <v>-7063.03</v>
      </c>
      <c r="E6921" t="inlineStr">
        <is>
          <t>9/2025</t>
        </is>
      </c>
    </row>
    <row r="6922">
      <c r="A6922" t="inlineStr">
        <is>
          <t>Love Cabaret</t>
        </is>
      </c>
      <c r="B6922" t="inlineStr">
        <is>
          <t>2025-09-01</t>
        </is>
      </c>
      <c r="C6922" t="inlineStr">
        <is>
          <t>IRPJ 10%</t>
        </is>
      </c>
      <c r="D6922" s="488" t="n">
        <v>-1517.5</v>
      </c>
      <c r="E6922" t="inlineStr">
        <is>
          <t>9/2025</t>
        </is>
      </c>
    </row>
    <row r="6923">
      <c r="A6923" t="inlineStr">
        <is>
          <t>Love Cabaret</t>
        </is>
      </c>
      <c r="B6923" t="inlineStr">
        <is>
          <t>2025-09-01</t>
        </is>
      </c>
      <c r="C6923" t="inlineStr">
        <is>
          <t>CSLL</t>
        </is>
      </c>
      <c r="D6923" s="488" t="n">
        <v>-6356.73</v>
      </c>
      <c r="E6923" t="inlineStr">
        <is>
          <t>9/2025</t>
        </is>
      </c>
    </row>
    <row r="6924">
      <c r="A6924" t="inlineStr">
        <is>
          <t>Love Cabaret</t>
        </is>
      </c>
      <c r="B6924" t="inlineStr">
        <is>
          <t>2025-09-01</t>
        </is>
      </c>
      <c r="C6924" t="inlineStr">
        <is>
          <t>Resultado Líquido</t>
        </is>
      </c>
      <c r="D6924" s="488" t="n">
        <v>-693.48</v>
      </c>
      <c r="E6924" t="inlineStr">
        <is>
          <t>9/2025</t>
        </is>
      </c>
    </row>
    <row r="6925">
      <c r="A6925" t="inlineStr">
        <is>
          <t>Love Cabaret</t>
        </is>
      </c>
      <c r="B6925" t="inlineStr">
        <is>
          <t>2025-09-01</t>
        </is>
      </c>
      <c r="C6925" t="inlineStr">
        <is>
          <t>% sobre Receita Bruta</t>
        </is>
      </c>
      <c r="D6925" s="488" t="n">
        <v>0</v>
      </c>
      <c r="E6925" t="inlineStr">
        <is>
          <t>9/2025</t>
        </is>
      </c>
    </row>
    <row r="6926">
      <c r="A6926" t="inlineStr">
        <is>
          <t>Love Cabaret</t>
        </is>
      </c>
      <c r="B6926" t="inlineStr">
        <is>
          <t>2025-09-01</t>
        </is>
      </c>
      <c r="C6926" t="inlineStr">
        <is>
          <t>(-) CAPEX (Investimentos)</t>
        </is>
      </c>
      <c r="D6926" s="488" t="n">
        <v>0</v>
      </c>
      <c r="E6926" t="inlineStr">
        <is>
          <t>9/2025</t>
        </is>
      </c>
    </row>
    <row r="6927">
      <c r="A6927" t="inlineStr">
        <is>
          <t>Love Cabaret</t>
        </is>
      </c>
      <c r="B6927" t="inlineStr">
        <is>
          <t>2025-09-01</t>
        </is>
      </c>
      <c r="C6927" t="inlineStr">
        <is>
          <t>Investimento - Construção - Obra</t>
        </is>
      </c>
      <c r="D6927" s="488" t="n">
        <v>0</v>
      </c>
      <c r="E6927" t="inlineStr">
        <is>
          <t>9/2025</t>
        </is>
      </c>
    </row>
    <row r="6928">
      <c r="A6928" t="inlineStr">
        <is>
          <t>Love Cabaret</t>
        </is>
      </c>
      <c r="B6928" t="inlineStr">
        <is>
          <t>2025-09-01</t>
        </is>
      </c>
      <c r="C6928" t="inlineStr">
        <is>
          <t>Investimento - Equipamentos</t>
        </is>
      </c>
      <c r="D6928" s="488" t="n">
        <v>0</v>
      </c>
      <c r="E6928" t="inlineStr">
        <is>
          <t>9/2025</t>
        </is>
      </c>
    </row>
    <row r="6929">
      <c r="A6929" t="inlineStr">
        <is>
          <t>Love Cabaret</t>
        </is>
      </c>
      <c r="B6929" t="inlineStr">
        <is>
          <t>2025-09-01</t>
        </is>
      </c>
      <c r="C6929" t="inlineStr">
        <is>
          <t>Investimento - Utensílios</t>
        </is>
      </c>
      <c r="D6929" s="488" t="n">
        <v>0</v>
      </c>
      <c r="E6929" t="inlineStr">
        <is>
          <t>9/2025</t>
        </is>
      </c>
    </row>
    <row r="6930">
      <c r="A6930" t="inlineStr">
        <is>
          <t>Love Cabaret</t>
        </is>
      </c>
      <c r="B6930" t="inlineStr">
        <is>
          <t>2025-09-01</t>
        </is>
      </c>
      <c r="C6930" t="inlineStr">
        <is>
          <t>Investimento - Mobiliário e Decoração</t>
        </is>
      </c>
      <c r="D6930" s="488" t="n">
        <v>0</v>
      </c>
      <c r="E6930" t="inlineStr">
        <is>
          <t>9/2025</t>
        </is>
      </c>
    </row>
    <row r="6931">
      <c r="A6931" t="inlineStr">
        <is>
          <t>Love Cabaret</t>
        </is>
      </c>
      <c r="B6931" t="inlineStr">
        <is>
          <t>2025-09-01</t>
        </is>
      </c>
      <c r="C6931" t="inlineStr">
        <is>
          <t>Investimento - Projetos</t>
        </is>
      </c>
      <c r="D6931" s="488" t="n">
        <v>0</v>
      </c>
      <c r="E6931" t="inlineStr">
        <is>
          <t>9/2025</t>
        </is>
      </c>
    </row>
    <row r="6932">
      <c r="A6932" t="inlineStr">
        <is>
          <t>Love Cabaret</t>
        </is>
      </c>
      <c r="B6932" t="inlineStr">
        <is>
          <t>2025-09-01</t>
        </is>
      </c>
      <c r="C6932" t="inlineStr">
        <is>
          <t>Investimento - Paisagismo</t>
        </is>
      </c>
      <c r="D6932" s="488" t="n">
        <v>0</v>
      </c>
      <c r="E6932" t="inlineStr">
        <is>
          <t>9/2025</t>
        </is>
      </c>
    </row>
    <row r="6933">
      <c r="A6933" t="inlineStr">
        <is>
          <t>Love Cabaret</t>
        </is>
      </c>
      <c r="B6933" t="inlineStr">
        <is>
          <t>2025-09-01</t>
        </is>
      </c>
      <c r="C6933" t="inlineStr">
        <is>
          <t>Investimento - Sistemas Gerais - Implantação</t>
        </is>
      </c>
      <c r="D6933" s="488" t="n">
        <v>0</v>
      </c>
      <c r="E6933" t="inlineStr">
        <is>
          <t>9/2025</t>
        </is>
      </c>
    </row>
    <row r="6934">
      <c r="A6934" t="inlineStr">
        <is>
          <t>Love Cabaret</t>
        </is>
      </c>
      <c r="B6934" t="inlineStr">
        <is>
          <t>2025-09-01</t>
        </is>
      </c>
      <c r="C6934" t="inlineStr">
        <is>
          <t>Investimento - Marketing</t>
        </is>
      </c>
      <c r="D6934" s="488" t="n">
        <v>0</v>
      </c>
      <c r="E6934" t="inlineStr">
        <is>
          <t>9/2025</t>
        </is>
      </c>
    </row>
    <row r="6935">
      <c r="A6935" t="inlineStr">
        <is>
          <t>Love Cabaret</t>
        </is>
      </c>
      <c r="B6935" t="inlineStr">
        <is>
          <t>2025-09-01</t>
        </is>
      </c>
      <c r="C6935" t="inlineStr">
        <is>
          <t>Investimento - Uniformes</t>
        </is>
      </c>
      <c r="D6935" s="488" t="n">
        <v>0</v>
      </c>
      <c r="E6935" t="inlineStr">
        <is>
          <t>9/2025</t>
        </is>
      </c>
    </row>
    <row r="6936">
      <c r="A6936" t="inlineStr">
        <is>
          <t>Love Cabaret</t>
        </is>
      </c>
      <c r="B6936" t="inlineStr">
        <is>
          <t>2025-09-01</t>
        </is>
      </c>
      <c r="C6936" t="inlineStr">
        <is>
          <t>Investimento - Despesas pré-operacionais</t>
        </is>
      </c>
      <c r="D6936" s="488" t="n">
        <v>0</v>
      </c>
      <c r="E6936" t="inlineStr">
        <is>
          <t>9/2025</t>
        </is>
      </c>
    </row>
    <row r="6937">
      <c r="A6937" t="inlineStr">
        <is>
          <t>Love Cabaret</t>
        </is>
      </c>
      <c r="B6937" t="inlineStr">
        <is>
          <t>2025-09-01</t>
        </is>
      </c>
      <c r="C6937" t="inlineStr">
        <is>
          <t>Investimento - Taxa de Licença</t>
        </is>
      </c>
      <c r="D6937" s="488" t="n">
        <v>0</v>
      </c>
      <c r="E6937" t="inlineStr">
        <is>
          <t>9/2025</t>
        </is>
      </c>
    </row>
    <row r="6938">
      <c r="A6938" t="inlineStr">
        <is>
          <t>Love Cabaret</t>
        </is>
      </c>
      <c r="B6938" t="inlineStr">
        <is>
          <t>2025-09-01</t>
        </is>
      </c>
      <c r="C6938" t="inlineStr">
        <is>
          <t>Investimento - Outros luvas</t>
        </is>
      </c>
      <c r="D6938" s="488" t="n">
        <v>0</v>
      </c>
      <c r="E6938" t="inlineStr">
        <is>
          <t>9/2025</t>
        </is>
      </c>
    </row>
    <row r="6939">
      <c r="A6939" t="inlineStr">
        <is>
          <t>Love Cabaret</t>
        </is>
      </c>
      <c r="B6939" t="inlineStr">
        <is>
          <t>2025-09-01</t>
        </is>
      </c>
      <c r="C6939" t="inlineStr">
        <is>
          <t>Investimento - Ativos AMBEV</t>
        </is>
      </c>
      <c r="D6939" s="488" t="n">
        <v>0</v>
      </c>
      <c r="E6939" t="inlineStr">
        <is>
          <t>9/2025</t>
        </is>
      </c>
    </row>
    <row r="6940">
      <c r="A6940" t="inlineStr">
        <is>
          <t>Love Cabaret</t>
        </is>
      </c>
      <c r="B6940" t="inlineStr">
        <is>
          <t>2025-09-01</t>
        </is>
      </c>
      <c r="C6940" t="inlineStr">
        <is>
          <t>Investimento - Estrutura Chopp - Balcão</t>
        </is>
      </c>
      <c r="D6940" s="488" t="n">
        <v>0</v>
      </c>
      <c r="E6940" t="inlineStr">
        <is>
          <t>9/2025</t>
        </is>
      </c>
    </row>
    <row r="6941">
      <c r="A6941" t="inlineStr">
        <is>
          <t>Love Cabaret</t>
        </is>
      </c>
      <c r="B6941" t="inlineStr">
        <is>
          <t>2025-09-01</t>
        </is>
      </c>
      <c r="C6941" t="inlineStr">
        <is>
          <t>Investimento - Estrutura Chopp - Camara Refrigerada</t>
        </is>
      </c>
      <c r="D6941" s="488" t="n">
        <v>0</v>
      </c>
      <c r="E6941" t="inlineStr">
        <is>
          <t>9/2025</t>
        </is>
      </c>
    </row>
    <row r="6942">
      <c r="A6942" t="inlineStr">
        <is>
          <t>Love Cabaret</t>
        </is>
      </c>
      <c r="B6942" t="inlineStr">
        <is>
          <t>2025-09-01</t>
        </is>
      </c>
      <c r="C6942" t="inlineStr">
        <is>
          <t>Investimento - Estrutura Chopp - Chopeira</t>
        </is>
      </c>
      <c r="D6942" s="488" t="n">
        <v>0</v>
      </c>
      <c r="E6942" t="inlineStr">
        <is>
          <t>9/2025</t>
        </is>
      </c>
    </row>
    <row r="6943">
      <c r="A6943" t="inlineStr">
        <is>
          <t>Love Cabaret</t>
        </is>
      </c>
      <c r="B6943" t="inlineStr">
        <is>
          <t>2025-09-01</t>
        </is>
      </c>
      <c r="C6943" t="inlineStr">
        <is>
          <t>(+/-) Outras variações no fluxo de caixa</t>
        </is>
      </c>
      <c r="D6943" s="488" t="n">
        <v>-50203.62</v>
      </c>
      <c r="E6943" t="inlineStr">
        <is>
          <t>9/2025</t>
        </is>
      </c>
    </row>
    <row r="6944">
      <c r="A6944" t="inlineStr">
        <is>
          <t>Love Cabaret</t>
        </is>
      </c>
      <c r="B6944" t="inlineStr">
        <is>
          <t>2025-09-01</t>
        </is>
      </c>
      <c r="C6944" t="inlineStr">
        <is>
          <t>Remuneração Variável</t>
        </is>
      </c>
      <c r="D6944" s="488" t="n">
        <v>0</v>
      </c>
      <c r="E6944" t="inlineStr">
        <is>
          <t>9/2025</t>
        </is>
      </c>
    </row>
    <row r="6945">
      <c r="A6945" t="inlineStr">
        <is>
          <t>Love Cabaret</t>
        </is>
      </c>
      <c r="B6945" t="inlineStr">
        <is>
          <t>2025-09-01</t>
        </is>
      </c>
      <c r="C6945" t="inlineStr">
        <is>
          <t>Dividendos</t>
        </is>
      </c>
      <c r="D6945" s="488" t="n">
        <v>0</v>
      </c>
      <c r="E6945" t="inlineStr">
        <is>
          <t>9/2025</t>
        </is>
      </c>
    </row>
    <row r="6946">
      <c r="A6946" t="inlineStr">
        <is>
          <t>Love Cabaret</t>
        </is>
      </c>
      <c r="B6946" t="inlineStr">
        <is>
          <t>2025-09-01</t>
        </is>
      </c>
      <c r="C6946" t="inlineStr">
        <is>
          <t>Endividamento Geral</t>
        </is>
      </c>
      <c r="D6946" s="488" t="n">
        <v>-47203.62</v>
      </c>
      <c r="E6946" t="inlineStr">
        <is>
          <t>9/2025</t>
        </is>
      </c>
    </row>
    <row r="6947">
      <c r="A6947" t="inlineStr">
        <is>
          <t>Love Cabaret</t>
        </is>
      </c>
      <c r="B6947" t="inlineStr">
        <is>
          <t>2025-09-01</t>
        </is>
      </c>
      <c r="C6947" t="inlineStr">
        <is>
          <t>Processo Judicial</t>
        </is>
      </c>
      <c r="D6947" s="488" t="n">
        <v>-3000</v>
      </c>
      <c r="E6947" t="inlineStr">
        <is>
          <t>9/2025</t>
        </is>
      </c>
    </row>
    <row r="6948">
      <c r="A6948" t="inlineStr">
        <is>
          <t>Love Cabaret</t>
        </is>
      </c>
      <c r="B6948" t="inlineStr">
        <is>
          <t>2025-09-01</t>
        </is>
      </c>
      <c r="C6948" t="inlineStr">
        <is>
          <t>Processo Civil</t>
        </is>
      </c>
      <c r="D6948" s="488" t="n">
        <v>0</v>
      </c>
      <c r="E6948" t="inlineStr">
        <is>
          <t>9/2025</t>
        </is>
      </c>
    </row>
    <row r="6949">
      <c r="A6949" t="inlineStr">
        <is>
          <t>Love Cabaret</t>
        </is>
      </c>
      <c r="B6949" t="inlineStr">
        <is>
          <t>2025-09-01</t>
        </is>
      </c>
      <c r="C6949" t="inlineStr">
        <is>
          <t>Recurso Processual</t>
        </is>
      </c>
      <c r="D6949" s="488" t="n">
        <v>0</v>
      </c>
      <c r="E6949" t="inlineStr">
        <is>
          <t>9/2025</t>
        </is>
      </c>
    </row>
    <row r="6950">
      <c r="A6950" t="inlineStr">
        <is>
          <t>Love Cabaret</t>
        </is>
      </c>
      <c r="B6950" t="inlineStr">
        <is>
          <t>2025-09-01</t>
        </is>
      </c>
      <c r="C6950" t="inlineStr">
        <is>
          <t>Empréstimos Gerais</t>
        </is>
      </c>
      <c r="D6950" s="488" t="n">
        <v>0</v>
      </c>
      <c r="E6950" t="inlineStr">
        <is>
          <t>9/2025</t>
        </is>
      </c>
    </row>
    <row r="6951">
      <c r="A6951" t="inlineStr">
        <is>
          <t>Love Cabaret</t>
        </is>
      </c>
      <c r="B6951" t="inlineStr">
        <is>
          <t>2025-09-01</t>
        </is>
      </c>
      <c r="C6951" t="inlineStr">
        <is>
          <t>Total - Variações s/ Resultado Líquido</t>
        </is>
      </c>
      <c r="D6951" s="488" t="n">
        <v>-50203.62</v>
      </c>
      <c r="E6951" t="inlineStr">
        <is>
          <t>9/2025</t>
        </is>
      </c>
    </row>
    <row r="6952">
      <c r="A6952" t="inlineStr">
        <is>
          <t>Love Cabaret</t>
        </is>
      </c>
      <c r="B6952" t="inlineStr">
        <is>
          <t>2025-09-01</t>
        </is>
      </c>
      <c r="C6952" t="inlineStr">
        <is>
          <t>FCF</t>
        </is>
      </c>
      <c r="D6952" s="488" t="n">
        <v>-50897.1</v>
      </c>
      <c r="E6952" t="inlineStr">
        <is>
          <t>9/2025</t>
        </is>
      </c>
    </row>
    <row r="6953">
      <c r="A6953" t="inlineStr">
        <is>
          <t>Love Cabaret</t>
        </is>
      </c>
      <c r="B6953" t="inlineStr">
        <is>
          <t>2025-09-01</t>
        </is>
      </c>
      <c r="C6953" t="inlineStr">
        <is>
          <t>Saldo Operacional</t>
        </is>
      </c>
      <c r="D6953" s="488" t="n">
        <v>-50897.1</v>
      </c>
      <c r="E6953" t="inlineStr">
        <is>
          <t>9/2025</t>
        </is>
      </c>
    </row>
    <row r="6954">
      <c r="A6954" t="inlineStr">
        <is>
          <t>Love Cabaret</t>
        </is>
      </c>
      <c r="B6954" t="inlineStr">
        <is>
          <t>2025-10-01</t>
        </is>
      </c>
      <c r="C6954" t="inlineStr">
        <is>
          <t>FATURAMENTO BRUTO</t>
        </is>
      </c>
      <c r="D6954" s="488" t="n">
        <v>480290.1</v>
      </c>
      <c r="E6954" t="inlineStr">
        <is>
          <t>10/2025</t>
        </is>
      </c>
    </row>
    <row r="6955">
      <c r="A6955" t="inlineStr">
        <is>
          <t>Love Cabaret</t>
        </is>
      </c>
      <c r="B6955" t="inlineStr">
        <is>
          <t>2025-10-01</t>
        </is>
      </c>
      <c r="C6955" t="inlineStr">
        <is>
          <t>Alimentação</t>
        </is>
      </c>
      <c r="D6955" s="488" t="n">
        <v>67725</v>
      </c>
      <c r="E6955" t="inlineStr">
        <is>
          <t>10/2025</t>
        </is>
      </c>
    </row>
    <row r="6956">
      <c r="A6956" t="inlineStr">
        <is>
          <t>Love Cabaret</t>
        </is>
      </c>
      <c r="B6956" t="inlineStr">
        <is>
          <t>2025-10-01</t>
        </is>
      </c>
      <c r="C6956" t="inlineStr">
        <is>
          <t>Bebida</t>
        </is>
      </c>
      <c r="D6956" s="488" t="n">
        <v>176719</v>
      </c>
      <c r="E6956" t="inlineStr">
        <is>
          <t>10/2025</t>
        </is>
      </c>
    </row>
    <row r="6957">
      <c r="A6957" t="inlineStr">
        <is>
          <t>Love Cabaret</t>
        </is>
      </c>
      <c r="B6957" t="inlineStr">
        <is>
          <t>2025-10-01</t>
        </is>
      </c>
      <c r="C6957" t="inlineStr">
        <is>
          <t>Artístico (couvert/shows)</t>
        </is>
      </c>
      <c r="D6957" s="488" t="n">
        <v>114092</v>
      </c>
      <c r="E6957" t="inlineStr">
        <is>
          <t>10/2025</t>
        </is>
      </c>
    </row>
    <row r="6958">
      <c r="A6958" t="inlineStr">
        <is>
          <t>Love Cabaret</t>
        </is>
      </c>
      <c r="B6958" t="inlineStr">
        <is>
          <t>2025-10-01</t>
        </is>
      </c>
      <c r="C6958" t="inlineStr">
        <is>
          <t>Gifts</t>
        </is>
      </c>
      <c r="D6958" s="488" t="n">
        <v>419.5</v>
      </c>
      <c r="E6958" t="inlineStr">
        <is>
          <t>10/2025</t>
        </is>
      </c>
    </row>
    <row r="6959">
      <c r="A6959" t="inlineStr">
        <is>
          <t>Love Cabaret</t>
        </is>
      </c>
      <c r="B6959" t="inlineStr">
        <is>
          <t>2025-10-01</t>
        </is>
      </c>
      <c r="C6959" t="inlineStr">
        <is>
          <t>Serviço</t>
        </is>
      </c>
      <c r="D6959" s="488" t="n">
        <v>31079.77</v>
      </c>
      <c r="E6959" t="inlineStr">
        <is>
          <t>10/2025</t>
        </is>
      </c>
    </row>
    <row r="6960">
      <c r="A6960" t="inlineStr">
        <is>
          <t>Love Cabaret</t>
        </is>
      </c>
      <c r="B6960" t="inlineStr">
        <is>
          <t>2025-10-01</t>
        </is>
      </c>
      <c r="C6960" t="inlineStr">
        <is>
          <t>Eventos A&amp;B</t>
        </is>
      </c>
      <c r="D6960" s="488" t="n">
        <v>0</v>
      </c>
      <c r="E6960" t="inlineStr">
        <is>
          <t>10/2025</t>
        </is>
      </c>
    </row>
    <row r="6961">
      <c r="A6961" t="inlineStr">
        <is>
          <t>Love Cabaret</t>
        </is>
      </c>
      <c r="B6961" t="inlineStr">
        <is>
          <t>2025-10-01</t>
        </is>
      </c>
      <c r="C6961" t="inlineStr">
        <is>
          <t>Eventos Couvert</t>
        </is>
      </c>
      <c r="D6961" s="488" t="n">
        <v>1100</v>
      </c>
      <c r="E6961" t="inlineStr">
        <is>
          <t>10/2025</t>
        </is>
      </c>
    </row>
    <row r="6962">
      <c r="A6962" t="inlineStr">
        <is>
          <t>Love Cabaret</t>
        </is>
      </c>
      <c r="B6962" t="inlineStr">
        <is>
          <t>2025-10-01</t>
        </is>
      </c>
      <c r="C6962" t="inlineStr">
        <is>
          <t>Eventos Locações</t>
        </is>
      </c>
      <c r="D6962" s="488" t="n">
        <v>53364.5</v>
      </c>
      <c r="E6962" t="inlineStr">
        <is>
          <t>10/2025</t>
        </is>
      </c>
    </row>
    <row r="6963">
      <c r="A6963" t="inlineStr">
        <is>
          <t>Love Cabaret</t>
        </is>
      </c>
      <c r="B6963" t="inlineStr">
        <is>
          <t>2025-10-01</t>
        </is>
      </c>
      <c r="C6963" t="inlineStr">
        <is>
          <t>Eventos Rebate Fornecedores</t>
        </is>
      </c>
      <c r="D6963" s="488" t="n">
        <v>0</v>
      </c>
      <c r="E6963" t="inlineStr">
        <is>
          <t>10/2025</t>
        </is>
      </c>
    </row>
    <row r="6964">
      <c r="A6964" t="inlineStr">
        <is>
          <t>Love Cabaret</t>
        </is>
      </c>
      <c r="B6964" t="inlineStr">
        <is>
          <t>2025-10-01</t>
        </is>
      </c>
      <c r="C6964" t="inlineStr">
        <is>
          <t>Delivery</t>
        </is>
      </c>
      <c r="D6964" s="488" t="n">
        <v>0</v>
      </c>
      <c r="E6964" t="inlineStr">
        <is>
          <t>10/2025</t>
        </is>
      </c>
    </row>
    <row r="6965">
      <c r="A6965" t="inlineStr">
        <is>
          <t>Love Cabaret</t>
        </is>
      </c>
      <c r="B6965" t="inlineStr">
        <is>
          <t>2025-10-01</t>
        </is>
      </c>
      <c r="C6965" t="inlineStr">
        <is>
          <t>Outras Receitas</t>
        </is>
      </c>
      <c r="D6965" s="488" t="n">
        <v>35790.33</v>
      </c>
      <c r="E6965" t="inlineStr">
        <is>
          <t>10/2025</t>
        </is>
      </c>
    </row>
    <row r="6966">
      <c r="A6966" t="inlineStr">
        <is>
          <t>Love Cabaret</t>
        </is>
      </c>
      <c r="B6966" t="inlineStr">
        <is>
          <t>2025-10-01</t>
        </is>
      </c>
      <c r="C6966" t="inlineStr">
        <is>
          <t>(-) Desconto sobre Venda</t>
        </is>
      </c>
      <c r="D6966" s="488" t="n">
        <v>-17131.17</v>
      </c>
      <c r="E6966" t="inlineStr">
        <is>
          <t>10/2025</t>
        </is>
      </c>
    </row>
    <row r="6967">
      <c r="A6967" t="inlineStr">
        <is>
          <t>Love Cabaret</t>
        </is>
      </c>
      <c r="B6967" t="inlineStr">
        <is>
          <t>2025-10-01</t>
        </is>
      </c>
      <c r="C6967" t="inlineStr">
        <is>
          <t>Descontos - Operação</t>
        </is>
      </c>
      <c r="D6967" s="488" t="n">
        <v>-14338.93</v>
      </c>
      <c r="E6967" t="inlineStr">
        <is>
          <t>10/2025</t>
        </is>
      </c>
    </row>
    <row r="6968">
      <c r="A6968" t="inlineStr">
        <is>
          <t>Love Cabaret</t>
        </is>
      </c>
      <c r="B6968" t="inlineStr">
        <is>
          <t>2025-10-01</t>
        </is>
      </c>
      <c r="C6968" t="inlineStr">
        <is>
          <t>Desconto - Alimentação Escritório</t>
        </is>
      </c>
      <c r="D6968" s="488" t="n">
        <v>-2503.15</v>
      </c>
      <c r="E6968" t="inlineStr">
        <is>
          <t>10/2025</t>
        </is>
      </c>
    </row>
    <row r="6969">
      <c r="A6969" t="inlineStr">
        <is>
          <t>Love Cabaret</t>
        </is>
      </c>
      <c r="B6969" t="inlineStr">
        <is>
          <t>2025-10-01</t>
        </is>
      </c>
      <c r="C6969" t="inlineStr">
        <is>
          <t>Descontos - Marketing</t>
        </is>
      </c>
      <c r="D6969" s="488" t="n">
        <v>-289.1</v>
      </c>
      <c r="E6969" t="inlineStr">
        <is>
          <t>10/2025</t>
        </is>
      </c>
    </row>
    <row r="6970">
      <c r="A6970" t="inlineStr">
        <is>
          <t>Love Cabaret</t>
        </is>
      </c>
      <c r="B6970" t="inlineStr">
        <is>
          <t>2025-10-01</t>
        </is>
      </c>
      <c r="C6970" t="inlineStr">
        <is>
          <t>% sobre Receita Bruta</t>
        </is>
      </c>
      <c r="D6970" s="488" t="n">
        <v>-0.04</v>
      </c>
      <c r="E6970" t="inlineStr">
        <is>
          <t>10/2025</t>
        </is>
      </c>
    </row>
    <row r="6971">
      <c r="A6971" t="inlineStr">
        <is>
          <t>Love Cabaret</t>
        </is>
      </c>
      <c r="B6971" t="inlineStr">
        <is>
          <t>2025-10-01</t>
        </is>
      </c>
      <c r="C6971" t="inlineStr">
        <is>
          <t>(-) Impostos sobre Venda</t>
        </is>
      </c>
      <c r="D6971" s="488" t="n">
        <v>-27963</v>
      </c>
      <c r="E6971" t="inlineStr">
        <is>
          <t>10/2025</t>
        </is>
      </c>
    </row>
    <row r="6972">
      <c r="A6972" t="inlineStr">
        <is>
          <t>Love Cabaret</t>
        </is>
      </c>
      <c r="B6972" t="inlineStr">
        <is>
          <t>2025-10-01</t>
        </is>
      </c>
      <c r="C6972" t="inlineStr">
        <is>
          <t>PIS / COFINS</t>
        </is>
      </c>
      <c r="D6972" s="488" t="n">
        <v>-16905.3</v>
      </c>
      <c r="E6972" t="inlineStr">
        <is>
          <t>10/2025</t>
        </is>
      </c>
    </row>
    <row r="6973">
      <c r="A6973" t="inlineStr">
        <is>
          <t>Love Cabaret</t>
        </is>
      </c>
      <c r="B6973" t="inlineStr">
        <is>
          <t>2025-10-01</t>
        </is>
      </c>
      <c r="C6973" t="inlineStr">
        <is>
          <t>ICMS</t>
        </is>
      </c>
      <c r="D6973" s="488" t="n">
        <v>-8334.469999999999</v>
      </c>
      <c r="E6973" t="inlineStr">
        <is>
          <t>10/2025</t>
        </is>
      </c>
    </row>
    <row r="6974">
      <c r="A6974" t="inlineStr">
        <is>
          <t>Love Cabaret</t>
        </is>
      </c>
      <c r="B6974" t="inlineStr">
        <is>
          <t>2025-10-01</t>
        </is>
      </c>
      <c r="C6974" t="inlineStr">
        <is>
          <t>ISS</t>
        </is>
      </c>
      <c r="D6974" s="488" t="n">
        <v>-2723.23</v>
      </c>
      <c r="E6974" t="inlineStr">
        <is>
          <t>10/2025</t>
        </is>
      </c>
    </row>
    <row r="6975">
      <c r="A6975" t="inlineStr">
        <is>
          <t>Love Cabaret</t>
        </is>
      </c>
      <c r="B6975" t="inlineStr">
        <is>
          <t>2025-10-01</t>
        </is>
      </c>
      <c r="C6975" t="inlineStr">
        <is>
          <t>RECEITA LÍQUIDA</t>
        </is>
      </c>
      <c r="D6975" s="488" t="n">
        <v>435195.94</v>
      </c>
      <c r="E6975" t="inlineStr">
        <is>
          <t>10/2025</t>
        </is>
      </c>
    </row>
    <row r="6976">
      <c r="A6976" t="inlineStr">
        <is>
          <t>Love Cabaret</t>
        </is>
      </c>
      <c r="B6976" t="inlineStr">
        <is>
          <t>2025-10-01</t>
        </is>
      </c>
      <c r="C6976" t="inlineStr">
        <is>
          <t>(-) Custo Mercadoria Vendida</t>
        </is>
      </c>
      <c r="D6976" s="488" t="n">
        <v>-52931.69</v>
      </c>
      <c r="E6976" t="inlineStr">
        <is>
          <t>10/2025</t>
        </is>
      </c>
    </row>
    <row r="6977">
      <c r="A6977" t="inlineStr">
        <is>
          <t>Love Cabaret</t>
        </is>
      </c>
      <c r="B6977" t="inlineStr">
        <is>
          <t>2025-10-01</t>
        </is>
      </c>
      <c r="C6977" t="inlineStr">
        <is>
          <t>Alimentação D</t>
        </is>
      </c>
      <c r="D6977" s="488" t="n">
        <v>-4365.75</v>
      </c>
      <c r="E6977" t="inlineStr">
        <is>
          <t>10/2025</t>
        </is>
      </c>
    </row>
    <row r="6978">
      <c r="A6978" t="inlineStr">
        <is>
          <t>Love Cabaret</t>
        </is>
      </c>
      <c r="B6978" t="inlineStr">
        <is>
          <t>2025-10-01</t>
        </is>
      </c>
      <c r="C6978" t="inlineStr">
        <is>
          <t>Bebida D</t>
        </is>
      </c>
      <c r="D6978" s="488" t="n">
        <v>-48565.94</v>
      </c>
      <c r="E6978" t="inlineStr">
        <is>
          <t>10/2025</t>
        </is>
      </c>
    </row>
    <row r="6979">
      <c r="A6979" t="inlineStr">
        <is>
          <t>Love Cabaret</t>
        </is>
      </c>
      <c r="B6979" t="inlineStr">
        <is>
          <t>2025-10-01</t>
        </is>
      </c>
      <c r="C6979" t="inlineStr">
        <is>
          <t>Embalagens</t>
        </is>
      </c>
      <c r="D6979" s="488" t="n">
        <v>0</v>
      </c>
      <c r="E6979" t="inlineStr">
        <is>
          <t>10/2025</t>
        </is>
      </c>
    </row>
    <row r="6980">
      <c r="A6980" t="inlineStr">
        <is>
          <t>Love Cabaret</t>
        </is>
      </c>
      <c r="B6980" t="inlineStr">
        <is>
          <t>2025-10-01</t>
        </is>
      </c>
      <c r="C6980" t="inlineStr">
        <is>
          <t>Eventos A&amp;B</t>
        </is>
      </c>
      <c r="D6980" s="488" t="n">
        <v>0</v>
      </c>
      <c r="E6980" t="inlineStr">
        <is>
          <t>10/2025</t>
        </is>
      </c>
    </row>
    <row r="6981">
      <c r="A6981" t="inlineStr">
        <is>
          <t>Love Cabaret</t>
        </is>
      </c>
      <c r="B6981" t="inlineStr">
        <is>
          <t>2025-10-01</t>
        </is>
      </c>
      <c r="C6981" t="inlineStr">
        <is>
          <t>% sobre Receita Bruta de A&amp;B</t>
        </is>
      </c>
      <c r="D6981" s="488" t="n">
        <v>-0.22</v>
      </c>
      <c r="E6981" t="inlineStr">
        <is>
          <t>10/2025</t>
        </is>
      </c>
    </row>
    <row r="6982">
      <c r="A6982" t="inlineStr">
        <is>
          <t>Love Cabaret</t>
        </is>
      </c>
      <c r="B6982" t="inlineStr">
        <is>
          <t>2025-10-01</t>
        </is>
      </c>
      <c r="C6982" t="inlineStr">
        <is>
          <t>% sobre Receita Líquida</t>
        </is>
      </c>
      <c r="D6982" s="488" t="n">
        <v>-0.12</v>
      </c>
      <c r="E6982" t="inlineStr">
        <is>
          <t>10/2025</t>
        </is>
      </c>
    </row>
    <row r="6983">
      <c r="A6983" t="inlineStr">
        <is>
          <t>Love Cabaret</t>
        </is>
      </c>
      <c r="B6983" t="inlineStr">
        <is>
          <t>2025-10-01</t>
        </is>
      </c>
      <c r="C6983" t="inlineStr">
        <is>
          <t>(-) Custos Artístico Geral</t>
        </is>
      </c>
      <c r="D6983" s="488" t="n">
        <v>-63121.03</v>
      </c>
      <c r="E6983" t="inlineStr">
        <is>
          <t>10/2025</t>
        </is>
      </c>
    </row>
    <row r="6984">
      <c r="A6984" t="inlineStr">
        <is>
          <t>Love Cabaret</t>
        </is>
      </c>
      <c r="B6984" t="inlineStr">
        <is>
          <t>2025-10-01</t>
        </is>
      </c>
      <c r="C6984" t="inlineStr">
        <is>
          <t>Custos Artístico</t>
        </is>
      </c>
      <c r="D6984" s="488" t="n">
        <v>-27101.03</v>
      </c>
      <c r="E6984" t="inlineStr">
        <is>
          <t>10/2025</t>
        </is>
      </c>
    </row>
    <row r="6985">
      <c r="A6985" t="inlineStr">
        <is>
          <t>Love Cabaret</t>
        </is>
      </c>
      <c r="B6985" t="inlineStr">
        <is>
          <t>2025-10-01</t>
        </is>
      </c>
      <c r="C6985" t="inlineStr">
        <is>
          <t>Cachê de Músicos e Artistas</t>
        </is>
      </c>
      <c r="D6985" s="488" t="n">
        <v>-23845.6</v>
      </c>
      <c r="E6985" t="inlineStr">
        <is>
          <t>10/2025</t>
        </is>
      </c>
    </row>
    <row r="6986">
      <c r="A6986" t="inlineStr">
        <is>
          <t>Love Cabaret</t>
        </is>
      </c>
      <c r="B6986" t="inlineStr">
        <is>
          <t>2025-10-01</t>
        </is>
      </c>
      <c r="C6986" t="inlineStr">
        <is>
          <t>Alimentação e Transporte</t>
        </is>
      </c>
      <c r="D6986" s="488" t="n">
        <v>-2452.93</v>
      </c>
      <c r="E6986" t="inlineStr">
        <is>
          <t>10/2025</t>
        </is>
      </c>
    </row>
    <row r="6987">
      <c r="A6987" t="inlineStr">
        <is>
          <t>Love Cabaret</t>
        </is>
      </c>
      <c r="B6987" t="inlineStr">
        <is>
          <t>2025-10-01</t>
        </is>
      </c>
      <c r="C6987" t="inlineStr">
        <is>
          <t>Viagens e Estadias</t>
        </is>
      </c>
      <c r="D6987" s="488" t="n">
        <v>0</v>
      </c>
      <c r="E6987" t="inlineStr">
        <is>
          <t>10/2025</t>
        </is>
      </c>
    </row>
    <row r="6988">
      <c r="A6988" t="inlineStr">
        <is>
          <t>Love Cabaret</t>
        </is>
      </c>
      <c r="B6988" t="inlineStr">
        <is>
          <t>2025-10-01</t>
        </is>
      </c>
      <c r="C6988" t="inlineStr">
        <is>
          <t>Taxas e Licenças - Artístico</t>
        </is>
      </c>
      <c r="D6988" s="488" t="n">
        <v>-802.5</v>
      </c>
      <c r="E6988" t="inlineStr">
        <is>
          <t>10/2025</t>
        </is>
      </c>
    </row>
    <row r="6989">
      <c r="A6989" t="inlineStr">
        <is>
          <t>Love Cabaret</t>
        </is>
      </c>
      <c r="B6989" t="inlineStr">
        <is>
          <t>2025-10-01</t>
        </is>
      </c>
      <c r="C6989" t="inlineStr">
        <is>
          <t>MDO Terceirizada - Artístico</t>
        </is>
      </c>
      <c r="D6989" s="488" t="n">
        <v>0</v>
      </c>
      <c r="E6989" t="inlineStr">
        <is>
          <t>10/2025</t>
        </is>
      </c>
    </row>
    <row r="6990">
      <c r="A6990" t="inlineStr">
        <is>
          <t>Love Cabaret</t>
        </is>
      </c>
      <c r="B6990" t="inlineStr">
        <is>
          <t>2025-10-01</t>
        </is>
      </c>
      <c r="C6990" t="inlineStr">
        <is>
          <t>Custos Ténico de Som</t>
        </is>
      </c>
      <c r="D6990" s="488" t="n">
        <v>-36020</v>
      </c>
      <c r="E6990" t="inlineStr">
        <is>
          <t>10/2025</t>
        </is>
      </c>
    </row>
    <row r="6991">
      <c r="A6991" t="inlineStr">
        <is>
          <t>Love Cabaret</t>
        </is>
      </c>
      <c r="B6991" t="inlineStr">
        <is>
          <t>2025-10-01</t>
        </is>
      </c>
      <c r="C6991" t="inlineStr">
        <is>
          <t>Técnico de Som / Luz</t>
        </is>
      </c>
      <c r="D6991" s="488" t="n">
        <v>-25020</v>
      </c>
      <c r="E6991" t="inlineStr">
        <is>
          <t>10/2025</t>
        </is>
      </c>
    </row>
    <row r="6992">
      <c r="A6992" t="inlineStr">
        <is>
          <t>Love Cabaret</t>
        </is>
      </c>
      <c r="B6992" t="inlineStr">
        <is>
          <t>2025-10-01</t>
        </is>
      </c>
      <c r="C6992" t="inlineStr">
        <is>
          <t>Locação de Equipamentos Fixo</t>
        </is>
      </c>
      <c r="D6992" s="488" t="n">
        <v>-11000</v>
      </c>
      <c r="E6992" t="inlineStr">
        <is>
          <t>10/2025</t>
        </is>
      </c>
    </row>
    <row r="6993">
      <c r="A6993" t="inlineStr">
        <is>
          <t>Love Cabaret</t>
        </is>
      </c>
      <c r="B6993" t="inlineStr">
        <is>
          <t>2025-10-01</t>
        </is>
      </c>
      <c r="C6993" t="inlineStr">
        <is>
          <t>Locação de Equipamentos Variável</t>
        </is>
      </c>
      <c r="D6993" s="488" t="n">
        <v>0</v>
      </c>
      <c r="E6993" t="inlineStr">
        <is>
          <t>10/2025</t>
        </is>
      </c>
    </row>
    <row r="6994">
      <c r="A6994" t="inlineStr">
        <is>
          <t>Love Cabaret</t>
        </is>
      </c>
      <c r="B6994" t="inlineStr">
        <is>
          <t>2025-10-01</t>
        </is>
      </c>
      <c r="C6994" t="inlineStr">
        <is>
          <t>% sobre Receita Artístico</t>
        </is>
      </c>
      <c r="D6994" s="488" t="n">
        <v>-0.55</v>
      </c>
      <c r="E6994" t="inlineStr">
        <is>
          <t>10/2025</t>
        </is>
      </c>
    </row>
    <row r="6995">
      <c r="A6995" t="inlineStr">
        <is>
          <t>Love Cabaret</t>
        </is>
      </c>
      <c r="B6995" t="inlineStr">
        <is>
          <t>2025-10-01</t>
        </is>
      </c>
      <c r="C6995" t="inlineStr">
        <is>
          <t>% sobre Receita Bruta</t>
        </is>
      </c>
      <c r="D6995" s="488" t="n">
        <v>-0.13</v>
      </c>
      <c r="E6995" t="inlineStr">
        <is>
          <t>10/2025</t>
        </is>
      </c>
    </row>
    <row r="6996">
      <c r="A6996" t="inlineStr">
        <is>
          <t>Love Cabaret</t>
        </is>
      </c>
      <c r="B6996" t="inlineStr">
        <is>
          <t>2025-10-01</t>
        </is>
      </c>
      <c r="C6996" t="inlineStr">
        <is>
          <t>(-) Custos Eventos</t>
        </is>
      </c>
      <c r="D6996" s="488" t="n">
        <v>-2659.49</v>
      </c>
      <c r="E6996" t="inlineStr">
        <is>
          <t>10/2025</t>
        </is>
      </c>
    </row>
    <row r="6997">
      <c r="A6997" t="inlineStr">
        <is>
          <t>Love Cabaret</t>
        </is>
      </c>
      <c r="B6997" t="inlineStr">
        <is>
          <t>2025-10-01</t>
        </is>
      </c>
      <c r="C6997" t="inlineStr">
        <is>
          <t>MDO</t>
        </is>
      </c>
      <c r="D6997" s="488" t="n">
        <v>-2659.49</v>
      </c>
      <c r="E6997" t="inlineStr">
        <is>
          <t>10/2025</t>
        </is>
      </c>
    </row>
    <row r="6998">
      <c r="A6998" t="inlineStr">
        <is>
          <t>Love Cabaret</t>
        </is>
      </c>
      <c r="B6998" t="inlineStr">
        <is>
          <t>2025-10-01</t>
        </is>
      </c>
      <c r="C6998" t="inlineStr">
        <is>
          <t>MDO Terceirizada - Eventos</t>
        </is>
      </c>
      <c r="D6998" s="488" t="n">
        <v>-1600</v>
      </c>
      <c r="E6998" t="inlineStr">
        <is>
          <t>10/2025</t>
        </is>
      </c>
    </row>
    <row r="6999">
      <c r="A6999" t="inlineStr">
        <is>
          <t>Love Cabaret</t>
        </is>
      </c>
      <c r="B6999" t="inlineStr">
        <is>
          <t>2025-10-01</t>
        </is>
      </c>
      <c r="C6999" t="inlineStr">
        <is>
          <t>Comissões de Vendas - Eventos</t>
        </is>
      </c>
      <c r="D6999" s="488" t="n">
        <v>-1059.49</v>
      </c>
      <c r="E6999" t="inlineStr">
        <is>
          <t>10/2025</t>
        </is>
      </c>
    </row>
    <row r="7000">
      <c r="A7000" t="inlineStr">
        <is>
          <t>Love Cabaret</t>
        </is>
      </c>
      <c r="B7000" t="inlineStr">
        <is>
          <t>2025-10-01</t>
        </is>
      </c>
      <c r="C7000" t="inlineStr">
        <is>
          <t>Serviços de Terceiros - Eventos</t>
        </is>
      </c>
      <c r="D7000" s="488" t="n">
        <v>0</v>
      </c>
      <c r="E7000" t="inlineStr">
        <is>
          <t>10/2025</t>
        </is>
      </c>
    </row>
    <row r="7001">
      <c r="A7001" t="inlineStr">
        <is>
          <t>Love Cabaret</t>
        </is>
      </c>
      <c r="B7001" t="inlineStr">
        <is>
          <t>2025-10-01</t>
        </is>
      </c>
      <c r="C7001" t="inlineStr">
        <is>
          <t>Serviços Terceirizados - Eventos</t>
        </is>
      </c>
      <c r="D7001" s="488" t="n">
        <v>0</v>
      </c>
      <c r="E7001" t="inlineStr">
        <is>
          <t>10/2025</t>
        </is>
      </c>
    </row>
    <row r="7002">
      <c r="A7002" t="inlineStr">
        <is>
          <t>Love Cabaret</t>
        </is>
      </c>
      <c r="B7002" t="inlineStr">
        <is>
          <t>2025-10-01</t>
        </is>
      </c>
      <c r="C7002" t="inlineStr">
        <is>
          <t>Serviço de Segurança - Eventos</t>
        </is>
      </c>
      <c r="D7002" s="488" t="n">
        <v>0</v>
      </c>
      <c r="E7002" t="inlineStr">
        <is>
          <t>10/2025</t>
        </is>
      </c>
    </row>
    <row r="7003">
      <c r="A7003" t="inlineStr">
        <is>
          <t>Love Cabaret</t>
        </is>
      </c>
      <c r="B7003" t="inlineStr">
        <is>
          <t>2025-10-01</t>
        </is>
      </c>
      <c r="C7003" t="inlineStr">
        <is>
          <t>Artistas e Palestrantes - Eventos</t>
        </is>
      </c>
      <c r="D7003" s="488" t="n">
        <v>0</v>
      </c>
      <c r="E7003" t="inlineStr">
        <is>
          <t>10/2025</t>
        </is>
      </c>
    </row>
    <row r="7004">
      <c r="A7004" t="inlineStr">
        <is>
          <t>Love Cabaret</t>
        </is>
      </c>
      <c r="B7004" t="inlineStr">
        <is>
          <t>2025-10-01</t>
        </is>
      </c>
      <c r="C7004" t="inlineStr">
        <is>
          <t>Decoração - Eventos</t>
        </is>
      </c>
      <c r="D7004" s="488" t="n">
        <v>0</v>
      </c>
      <c r="E7004" t="inlineStr">
        <is>
          <t>10/2025</t>
        </is>
      </c>
    </row>
    <row r="7005">
      <c r="A7005" t="inlineStr">
        <is>
          <t>Love Cabaret</t>
        </is>
      </c>
      <c r="B7005" t="inlineStr">
        <is>
          <t>2025-10-01</t>
        </is>
      </c>
      <c r="C7005" t="inlineStr">
        <is>
          <t>Material de Consumo</t>
        </is>
      </c>
      <c r="D7005" s="488" t="n">
        <v>0</v>
      </c>
      <c r="E7005" t="inlineStr">
        <is>
          <t>10/2025</t>
        </is>
      </c>
    </row>
    <row r="7006">
      <c r="A7006" t="inlineStr">
        <is>
          <t>Love Cabaret</t>
        </is>
      </c>
      <c r="B7006" t="inlineStr">
        <is>
          <t>2025-10-01</t>
        </is>
      </c>
      <c r="C7006" t="inlineStr">
        <is>
          <t>Material Descartável - Eventos</t>
        </is>
      </c>
      <c r="D7006" s="488" t="n">
        <v>0</v>
      </c>
      <c r="E7006" t="inlineStr">
        <is>
          <t>10/2025</t>
        </is>
      </c>
    </row>
    <row r="7007">
      <c r="A7007" t="inlineStr">
        <is>
          <t>Love Cabaret</t>
        </is>
      </c>
      <c r="B7007" t="inlineStr">
        <is>
          <t>2025-10-01</t>
        </is>
      </c>
      <c r="C7007" t="inlineStr">
        <is>
          <t>Brindes e Confraternizações - Eventos</t>
        </is>
      </c>
      <c r="D7007" s="488" t="n">
        <v>0</v>
      </c>
      <c r="E7007" t="inlineStr">
        <is>
          <t>10/2025</t>
        </is>
      </c>
    </row>
    <row r="7008">
      <c r="A7008" t="inlineStr">
        <is>
          <t>Love Cabaret</t>
        </is>
      </c>
      <c r="B7008" t="inlineStr">
        <is>
          <t>2025-10-01</t>
        </is>
      </c>
      <c r="C7008" t="inlineStr">
        <is>
          <t>Material de Escritório - Eventos</t>
        </is>
      </c>
      <c r="D7008" s="488" t="n">
        <v>0</v>
      </c>
      <c r="E7008" t="inlineStr">
        <is>
          <t>10/2025</t>
        </is>
      </c>
    </row>
    <row r="7009">
      <c r="A7009" t="inlineStr">
        <is>
          <t>Love Cabaret</t>
        </is>
      </c>
      <c r="B7009" t="inlineStr">
        <is>
          <t>2025-10-01</t>
        </is>
      </c>
      <c r="C7009" t="inlineStr">
        <is>
          <t>Material de Manutenção - Eventos</t>
        </is>
      </c>
      <c r="D7009" s="488" t="n">
        <v>0</v>
      </c>
      <c r="E7009" t="inlineStr">
        <is>
          <t>10/2025</t>
        </is>
      </c>
    </row>
    <row r="7010">
      <c r="A7010" t="inlineStr">
        <is>
          <t>Love Cabaret</t>
        </is>
      </c>
      <c r="B7010" t="inlineStr">
        <is>
          <t>2025-10-01</t>
        </is>
      </c>
      <c r="C7010" t="inlineStr">
        <is>
          <t>Manutenção Geral</t>
        </is>
      </c>
      <c r="D7010" s="488" t="n">
        <v>0</v>
      </c>
      <c r="E7010" t="inlineStr">
        <is>
          <t>10/2025</t>
        </is>
      </c>
    </row>
    <row r="7011">
      <c r="A7011" t="inlineStr">
        <is>
          <t>Love Cabaret</t>
        </is>
      </c>
      <c r="B7011" t="inlineStr">
        <is>
          <t>2025-10-01</t>
        </is>
      </c>
      <c r="C7011" t="inlineStr">
        <is>
          <t>Serviço de Manutenção - Estrutura - Eventos</t>
        </is>
      </c>
      <c r="D7011" s="488" t="n">
        <v>0</v>
      </c>
      <c r="E7011" t="inlineStr">
        <is>
          <t>10/2025</t>
        </is>
      </c>
    </row>
    <row r="7012">
      <c r="A7012" t="inlineStr">
        <is>
          <t>Love Cabaret</t>
        </is>
      </c>
      <c r="B7012" t="inlineStr">
        <is>
          <t>2025-10-01</t>
        </is>
      </c>
      <c r="C7012" t="inlineStr">
        <is>
          <t>Serviço de Manutenção - Equipamentos - Eventos</t>
        </is>
      </c>
      <c r="D7012" s="488" t="n">
        <v>0</v>
      </c>
      <c r="E7012" t="inlineStr">
        <is>
          <t>10/2025</t>
        </is>
      </c>
    </row>
    <row r="7013">
      <c r="A7013" t="inlineStr">
        <is>
          <t>Love Cabaret</t>
        </is>
      </c>
      <c r="B7013" t="inlineStr">
        <is>
          <t>2025-10-01</t>
        </is>
      </c>
      <c r="C7013" t="inlineStr">
        <is>
          <t>Transportes</t>
        </is>
      </c>
      <c r="D7013" s="488" t="n">
        <v>0</v>
      </c>
      <c r="E7013" t="inlineStr">
        <is>
          <t>10/2025</t>
        </is>
      </c>
    </row>
    <row r="7014">
      <c r="A7014" t="inlineStr">
        <is>
          <t>Love Cabaret</t>
        </is>
      </c>
      <c r="B7014" t="inlineStr">
        <is>
          <t>2025-10-01</t>
        </is>
      </c>
      <c r="C7014" t="inlineStr">
        <is>
          <t>Viagens e Estadias - Eventos</t>
        </is>
      </c>
      <c r="D7014" s="488" t="n">
        <v>0</v>
      </c>
      <c r="E7014" t="inlineStr">
        <is>
          <t>10/2025</t>
        </is>
      </c>
    </row>
    <row r="7015">
      <c r="A7015" t="inlineStr">
        <is>
          <t>Love Cabaret</t>
        </is>
      </c>
      <c r="B7015" t="inlineStr">
        <is>
          <t>2025-10-01</t>
        </is>
      </c>
      <c r="C7015" t="inlineStr">
        <is>
          <t>Transporte Equipe - Eventos</t>
        </is>
      </c>
      <c r="D7015" s="488" t="n">
        <v>0</v>
      </c>
      <c r="E7015" t="inlineStr">
        <is>
          <t>10/2025</t>
        </is>
      </c>
    </row>
    <row r="7016">
      <c r="A7016" t="inlineStr">
        <is>
          <t>Love Cabaret</t>
        </is>
      </c>
      <c r="B7016" t="inlineStr">
        <is>
          <t>2025-10-01</t>
        </is>
      </c>
      <c r="C7016" t="inlineStr">
        <is>
          <t>Fretes e Carretos - Eventos</t>
        </is>
      </c>
      <c r="D7016" s="488" t="n">
        <v>0</v>
      </c>
      <c r="E7016" t="inlineStr">
        <is>
          <t>10/2025</t>
        </is>
      </c>
    </row>
    <row r="7017">
      <c r="A7017" t="inlineStr">
        <is>
          <t>Love Cabaret</t>
        </is>
      </c>
      <c r="B7017" t="inlineStr">
        <is>
          <t>2025-10-01</t>
        </is>
      </c>
      <c r="C7017" t="inlineStr">
        <is>
          <t>Locações</t>
        </is>
      </c>
      <c r="D7017" s="488" t="n">
        <v>0</v>
      </c>
      <c r="E7017" t="inlineStr">
        <is>
          <t>10/2025</t>
        </is>
      </c>
    </row>
    <row r="7018">
      <c r="A7018" t="inlineStr">
        <is>
          <t>Love Cabaret</t>
        </is>
      </c>
      <c r="B7018" t="inlineStr">
        <is>
          <t>2025-10-01</t>
        </is>
      </c>
      <c r="C7018" t="inlineStr">
        <is>
          <t>Locação de Utensílios - Eventos</t>
        </is>
      </c>
      <c r="D7018" s="488" t="n">
        <v>0</v>
      </c>
      <c r="E7018" t="inlineStr">
        <is>
          <t>10/2025</t>
        </is>
      </c>
    </row>
    <row r="7019">
      <c r="A7019" t="inlineStr">
        <is>
          <t>Love Cabaret</t>
        </is>
      </c>
      <c r="B7019" t="inlineStr">
        <is>
          <t>2025-10-01</t>
        </is>
      </c>
      <c r="C7019" t="inlineStr">
        <is>
          <t>Locação de Equipamentos - Eventos</t>
        </is>
      </c>
      <c r="D7019" s="488" t="n">
        <v>0</v>
      </c>
      <c r="E7019" t="inlineStr">
        <is>
          <t>10/2025</t>
        </is>
      </c>
    </row>
    <row r="7020">
      <c r="A7020" t="inlineStr">
        <is>
          <t>Love Cabaret</t>
        </is>
      </c>
      <c r="B7020" t="inlineStr">
        <is>
          <t>2025-10-01</t>
        </is>
      </c>
      <c r="C7020" t="inlineStr">
        <is>
          <t>Locação de Mobiliário - Eventos</t>
        </is>
      </c>
      <c r="D7020" s="488" t="n">
        <v>0</v>
      </c>
      <c r="E7020" t="inlineStr">
        <is>
          <t>10/2025</t>
        </is>
      </c>
    </row>
    <row r="7021">
      <c r="A7021" t="inlineStr">
        <is>
          <t>Love Cabaret</t>
        </is>
      </c>
      <c r="B7021" t="inlineStr">
        <is>
          <t>2025-10-01</t>
        </is>
      </c>
      <c r="C7021" t="inlineStr">
        <is>
          <t>Locação de Coberturas - Eventos</t>
        </is>
      </c>
      <c r="D7021" s="488" t="n">
        <v>0</v>
      </c>
      <c r="E7021" t="inlineStr">
        <is>
          <t>10/2025</t>
        </is>
      </c>
    </row>
    <row r="7022">
      <c r="A7022" t="inlineStr">
        <is>
          <t>Love Cabaret</t>
        </is>
      </c>
      <c r="B7022" t="inlineStr">
        <is>
          <t>2025-10-01</t>
        </is>
      </c>
      <c r="C7022" t="inlineStr">
        <is>
          <t>Repasses Locação de Espaço</t>
        </is>
      </c>
      <c r="D7022" s="488" t="n">
        <v>0</v>
      </c>
      <c r="E7022" t="inlineStr">
        <is>
          <t>10/2025</t>
        </is>
      </c>
    </row>
    <row r="7023">
      <c r="A7023" t="inlineStr">
        <is>
          <t>Love Cabaret</t>
        </is>
      </c>
      <c r="B7023" t="inlineStr">
        <is>
          <t>2025-10-01</t>
        </is>
      </c>
      <c r="C7023" t="inlineStr">
        <is>
          <t>Repasse Gazit - Locação Aroo</t>
        </is>
      </c>
      <c r="D7023" s="488" t="n">
        <v>0</v>
      </c>
      <c r="E7023" t="inlineStr">
        <is>
          <t>10/2025</t>
        </is>
      </c>
    </row>
    <row r="7024">
      <c r="A7024" t="inlineStr">
        <is>
          <t>Love Cabaret</t>
        </is>
      </c>
      <c r="B7024" t="inlineStr">
        <is>
          <t>2025-10-01</t>
        </is>
      </c>
      <c r="C7024" t="inlineStr">
        <is>
          <t>Repasse Gazit - Locação Anexo Abaru</t>
        </is>
      </c>
      <c r="D7024" s="488" t="n">
        <v>0</v>
      </c>
      <c r="E7024" t="inlineStr">
        <is>
          <t>10/2025</t>
        </is>
      </c>
    </row>
    <row r="7025">
      <c r="A7025" t="inlineStr">
        <is>
          <t>Love Cabaret</t>
        </is>
      </c>
      <c r="B7025" t="inlineStr">
        <is>
          <t>2025-10-01</t>
        </is>
      </c>
      <c r="C7025" t="inlineStr">
        <is>
          <t>% sobre Receita de Eventos</t>
        </is>
      </c>
      <c r="D7025" s="488" t="n">
        <v>-0.05</v>
      </c>
      <c r="E7025" t="inlineStr">
        <is>
          <t>10/2025</t>
        </is>
      </c>
    </row>
    <row r="7026">
      <c r="A7026" t="inlineStr">
        <is>
          <t>Love Cabaret</t>
        </is>
      </c>
      <c r="B7026" t="inlineStr">
        <is>
          <t>2025-10-01</t>
        </is>
      </c>
      <c r="C7026" t="inlineStr">
        <is>
          <t>% sobre Receita Bruta</t>
        </is>
      </c>
      <c r="D7026" s="488" t="n">
        <v>-0.01</v>
      </c>
      <c r="E7026" t="inlineStr">
        <is>
          <t>10/2025</t>
        </is>
      </c>
    </row>
    <row r="7027">
      <c r="A7027" t="inlineStr">
        <is>
          <t>Love Cabaret</t>
        </is>
      </c>
      <c r="B7027" t="inlineStr">
        <is>
          <t>2025-10-01</t>
        </is>
      </c>
      <c r="C7027" t="inlineStr">
        <is>
          <t>(-) Dedução da Gorjeta</t>
        </is>
      </c>
      <c r="D7027" s="488" t="n">
        <v>-4190</v>
      </c>
      <c r="E7027" t="inlineStr">
        <is>
          <t>10/2025</t>
        </is>
      </c>
    </row>
    <row r="7028">
      <c r="A7028" t="inlineStr">
        <is>
          <t>Love Cabaret</t>
        </is>
      </c>
      <c r="B7028" t="inlineStr">
        <is>
          <t>2025-10-01</t>
        </is>
      </c>
      <c r="C7028" t="inlineStr">
        <is>
          <t>-  Comissões e Gorjeta</t>
        </is>
      </c>
      <c r="D7028" s="488" t="n">
        <v>-4190</v>
      </c>
      <c r="E7028" t="inlineStr">
        <is>
          <t>10/2025</t>
        </is>
      </c>
    </row>
    <row r="7029">
      <c r="A7029" t="inlineStr">
        <is>
          <t>Love Cabaret</t>
        </is>
      </c>
      <c r="B7029" t="inlineStr">
        <is>
          <t>2025-10-01</t>
        </is>
      </c>
      <c r="C7029" t="inlineStr">
        <is>
          <t>% sobre Receita Bruta</t>
        </is>
      </c>
      <c r="D7029" s="488" t="n">
        <v>-0.01</v>
      </c>
      <c r="E7029" t="inlineStr">
        <is>
          <t>10/2025</t>
        </is>
      </c>
    </row>
    <row r="7030">
      <c r="A7030" t="inlineStr">
        <is>
          <t>Love Cabaret</t>
        </is>
      </c>
      <c r="B7030" t="inlineStr">
        <is>
          <t>2025-10-01</t>
        </is>
      </c>
      <c r="C7030" t="inlineStr">
        <is>
          <t>(-) Deduções sobre Venda</t>
        </is>
      </c>
      <c r="D7030" s="488" t="n">
        <v>-4620.55</v>
      </c>
      <c r="E7030" t="inlineStr">
        <is>
          <t>10/2025</t>
        </is>
      </c>
    </row>
    <row r="7031">
      <c r="A7031" t="inlineStr">
        <is>
          <t>Love Cabaret</t>
        </is>
      </c>
      <c r="B7031" t="inlineStr">
        <is>
          <t>2025-10-01</t>
        </is>
      </c>
      <c r="C7031" t="inlineStr">
        <is>
          <t>Meios de pagamento</t>
        </is>
      </c>
      <c r="D7031" s="488" t="n">
        <v>-3690.55</v>
      </c>
      <c r="E7031" t="inlineStr">
        <is>
          <t>10/2025</t>
        </is>
      </c>
    </row>
    <row r="7032">
      <c r="A7032" t="inlineStr">
        <is>
          <t>Love Cabaret</t>
        </is>
      </c>
      <c r="B7032" t="inlineStr">
        <is>
          <t>2025-10-01</t>
        </is>
      </c>
      <c r="C7032" t="inlineStr">
        <is>
          <t>Meios de pagamento - Delivery</t>
        </is>
      </c>
      <c r="D7032" s="488" t="n">
        <v>0</v>
      </c>
      <c r="E7032" t="inlineStr">
        <is>
          <t>10/2025</t>
        </is>
      </c>
    </row>
    <row r="7033">
      <c r="A7033" t="inlineStr">
        <is>
          <t>Love Cabaret</t>
        </is>
      </c>
      <c r="B7033" t="inlineStr">
        <is>
          <t>2025-10-01</t>
        </is>
      </c>
      <c r="C7033" t="inlineStr">
        <is>
          <t>Inadimplência</t>
        </is>
      </c>
      <c r="D7033" s="488" t="n">
        <v>0</v>
      </c>
      <c r="E7033" t="inlineStr">
        <is>
          <t>10/2025</t>
        </is>
      </c>
    </row>
    <row r="7034">
      <c r="A7034" t="inlineStr">
        <is>
          <t>Love Cabaret</t>
        </is>
      </c>
      <c r="B7034" t="inlineStr">
        <is>
          <t>2025-10-01</t>
        </is>
      </c>
      <c r="C7034" t="inlineStr">
        <is>
          <t>Outros D</t>
        </is>
      </c>
      <c r="D7034" s="488" t="n">
        <v>-930</v>
      </c>
      <c r="E7034" t="inlineStr">
        <is>
          <t>10/2025</t>
        </is>
      </c>
    </row>
    <row r="7035">
      <c r="A7035" t="inlineStr">
        <is>
          <t>Love Cabaret</t>
        </is>
      </c>
      <c r="B7035" t="inlineStr">
        <is>
          <t>2025-10-01</t>
        </is>
      </c>
      <c r="C7035" t="inlineStr">
        <is>
          <t>% sobre Receita Bruta</t>
        </is>
      </c>
      <c r="D7035" s="488" t="n">
        <v>-0.01</v>
      </c>
      <c r="E7035" t="inlineStr">
        <is>
          <t>10/2025</t>
        </is>
      </c>
    </row>
    <row r="7036">
      <c r="A7036" t="inlineStr">
        <is>
          <t>Love Cabaret</t>
        </is>
      </c>
      <c r="B7036" t="inlineStr">
        <is>
          <t>2025-10-01</t>
        </is>
      </c>
      <c r="C7036" t="inlineStr">
        <is>
          <t>MARGEM BRUTA DE CONTRIBUIÇÃO</t>
        </is>
      </c>
      <c r="D7036" s="488" t="n">
        <v>307673.17</v>
      </c>
      <c r="E7036" t="inlineStr">
        <is>
          <t>10/2025</t>
        </is>
      </c>
    </row>
    <row r="7037">
      <c r="A7037" t="inlineStr">
        <is>
          <t>Love Cabaret</t>
        </is>
      </c>
      <c r="B7037" t="inlineStr">
        <is>
          <t>2025-10-01</t>
        </is>
      </c>
      <c r="C7037" t="inlineStr">
        <is>
          <t>% sobre Receita</t>
        </is>
      </c>
      <c r="D7037" s="488" t="n">
        <v>0.64</v>
      </c>
      <c r="E7037" t="inlineStr">
        <is>
          <t>10/2025</t>
        </is>
      </c>
    </row>
    <row r="7038">
      <c r="A7038" t="inlineStr">
        <is>
          <t>Love Cabaret</t>
        </is>
      </c>
      <c r="B7038" t="inlineStr">
        <is>
          <t>2025-10-01</t>
        </is>
      </c>
      <c r="C7038" t="inlineStr">
        <is>
          <t>PESSOAL</t>
        </is>
      </c>
      <c r="D7038" s="488" t="n">
        <v>-120336.54</v>
      </c>
      <c r="E7038" t="inlineStr">
        <is>
          <t>10/2025</t>
        </is>
      </c>
    </row>
    <row r="7039">
      <c r="A7039" t="inlineStr">
        <is>
          <t>Love Cabaret</t>
        </is>
      </c>
      <c r="B7039" t="inlineStr">
        <is>
          <t>2025-10-01</t>
        </is>
      </c>
      <c r="C7039" t="inlineStr">
        <is>
          <t>PJ</t>
        </is>
      </c>
      <c r="D7039" s="488" t="n">
        <v>-26125</v>
      </c>
      <c r="E7039" t="inlineStr">
        <is>
          <t>10/2025</t>
        </is>
      </c>
    </row>
    <row r="7040">
      <c r="A7040" t="inlineStr">
        <is>
          <t>Love Cabaret</t>
        </is>
      </c>
      <c r="B7040" t="inlineStr">
        <is>
          <t>2025-10-01</t>
        </is>
      </c>
      <c r="C7040" t="inlineStr">
        <is>
          <t>- Squad</t>
        </is>
      </c>
      <c r="D7040" s="488" t="n">
        <v>-17425</v>
      </c>
      <c r="E7040" t="inlineStr">
        <is>
          <t>10/2025</t>
        </is>
      </c>
    </row>
    <row r="7041">
      <c r="A7041" t="inlineStr">
        <is>
          <t>Love Cabaret</t>
        </is>
      </c>
      <c r="B7041" t="inlineStr">
        <is>
          <t>2025-10-01</t>
        </is>
      </c>
      <c r="C7041" t="inlineStr">
        <is>
          <t>- Gerente</t>
        </is>
      </c>
      <c r="D7041" s="488" t="n">
        <v>0</v>
      </c>
      <c r="E7041" t="inlineStr">
        <is>
          <t>10/2025</t>
        </is>
      </c>
    </row>
    <row r="7042">
      <c r="A7042" t="inlineStr">
        <is>
          <t>Love Cabaret</t>
        </is>
      </c>
      <c r="B7042" t="inlineStr">
        <is>
          <t>2025-10-01</t>
        </is>
      </c>
      <c r="C7042" t="inlineStr">
        <is>
          <t>- Subgerente</t>
        </is>
      </c>
      <c r="D7042" s="488" t="n">
        <v>0</v>
      </c>
      <c r="E7042" t="inlineStr">
        <is>
          <t>10/2025</t>
        </is>
      </c>
    </row>
    <row r="7043">
      <c r="A7043" t="inlineStr">
        <is>
          <t>Love Cabaret</t>
        </is>
      </c>
      <c r="B7043" t="inlineStr">
        <is>
          <t>2025-10-01</t>
        </is>
      </c>
      <c r="C7043" t="inlineStr">
        <is>
          <t>- Coordenador</t>
        </is>
      </c>
      <c r="D7043" s="488" t="n">
        <v>-5200</v>
      </c>
      <c r="E7043" t="inlineStr">
        <is>
          <t>10/2025</t>
        </is>
      </c>
    </row>
    <row r="7044">
      <c r="A7044" t="inlineStr">
        <is>
          <t>Love Cabaret</t>
        </is>
      </c>
      <c r="B7044" t="inlineStr">
        <is>
          <t>2025-10-01</t>
        </is>
      </c>
      <c r="C7044" t="inlineStr">
        <is>
          <t>- Administrativa</t>
        </is>
      </c>
      <c r="D7044" s="488" t="n">
        <v>-3500</v>
      </c>
      <c r="E7044" t="inlineStr">
        <is>
          <t>10/2025</t>
        </is>
      </c>
    </row>
    <row r="7045">
      <c r="A7045" t="inlineStr">
        <is>
          <t>Love Cabaret</t>
        </is>
      </c>
      <c r="B7045" t="inlineStr">
        <is>
          <t>2025-10-01</t>
        </is>
      </c>
      <c r="C7045" t="inlineStr">
        <is>
          <t>- Chefe de Cozinha</t>
        </is>
      </c>
      <c r="D7045" s="488" t="n">
        <v>0</v>
      </c>
      <c r="E7045" t="inlineStr">
        <is>
          <t>10/2025</t>
        </is>
      </c>
    </row>
    <row r="7046">
      <c r="A7046" t="inlineStr">
        <is>
          <t>Love Cabaret</t>
        </is>
      </c>
      <c r="B7046" t="inlineStr">
        <is>
          <t>2025-10-01</t>
        </is>
      </c>
      <c r="C7046" t="inlineStr">
        <is>
          <t>- Chefe de Bar</t>
        </is>
      </c>
      <c r="D7046" s="488" t="n">
        <v>0</v>
      </c>
      <c r="E7046" t="inlineStr">
        <is>
          <t>10/2025</t>
        </is>
      </c>
    </row>
    <row r="7047">
      <c r="A7047" t="inlineStr">
        <is>
          <t>Love Cabaret</t>
        </is>
      </c>
      <c r="B7047" t="inlineStr">
        <is>
          <t>2025-10-01</t>
        </is>
      </c>
      <c r="C7047" t="inlineStr">
        <is>
          <t>- Sub Chefe de Cozinha</t>
        </is>
      </c>
      <c r="D7047" s="488" t="n">
        <v>0</v>
      </c>
      <c r="E7047" t="inlineStr">
        <is>
          <t>10/2025</t>
        </is>
      </c>
    </row>
    <row r="7048">
      <c r="A7048" t="inlineStr">
        <is>
          <t>Love Cabaret</t>
        </is>
      </c>
      <c r="B7048" t="inlineStr">
        <is>
          <t>2025-10-01</t>
        </is>
      </c>
      <c r="C7048" t="inlineStr">
        <is>
          <t>- Sub Chefe De Bar</t>
        </is>
      </c>
      <c r="D7048" s="488" t="n">
        <v>0</v>
      </c>
      <c r="E7048" t="inlineStr">
        <is>
          <t>10/2025</t>
        </is>
      </c>
    </row>
    <row r="7049">
      <c r="A7049" t="inlineStr">
        <is>
          <t>Love Cabaret</t>
        </is>
      </c>
      <c r="B7049" t="inlineStr">
        <is>
          <t>2025-10-01</t>
        </is>
      </c>
      <c r="C7049" t="inlineStr">
        <is>
          <t>- Maitre</t>
        </is>
      </c>
      <c r="D7049" s="488" t="n">
        <v>0</v>
      </c>
      <c r="E7049" t="inlineStr">
        <is>
          <t>10/2025</t>
        </is>
      </c>
    </row>
    <row r="7050">
      <c r="A7050" t="inlineStr">
        <is>
          <t>Love Cabaret</t>
        </is>
      </c>
      <c r="B7050" t="inlineStr">
        <is>
          <t>2025-10-01</t>
        </is>
      </c>
      <c r="C7050" t="inlineStr">
        <is>
          <t>- Chefe de Fila</t>
        </is>
      </c>
      <c r="D7050" s="488" t="n">
        <v>0</v>
      </c>
      <c r="E7050" t="inlineStr">
        <is>
          <t>10/2025</t>
        </is>
      </c>
    </row>
    <row r="7051">
      <c r="A7051" t="inlineStr">
        <is>
          <t>Love Cabaret</t>
        </is>
      </c>
      <c r="B7051" t="inlineStr">
        <is>
          <t>2025-10-01</t>
        </is>
      </c>
      <c r="C7051" t="inlineStr">
        <is>
          <t>- Hostess</t>
        </is>
      </c>
      <c r="D7051" s="488" t="n">
        <v>0</v>
      </c>
      <c r="E7051" t="inlineStr">
        <is>
          <t>10/2025</t>
        </is>
      </c>
    </row>
    <row r="7052">
      <c r="A7052" t="inlineStr">
        <is>
          <t>Love Cabaret</t>
        </is>
      </c>
      <c r="B7052" t="inlineStr">
        <is>
          <t>2025-10-01</t>
        </is>
      </c>
      <c r="C7052" t="inlineStr">
        <is>
          <t>MDO CLT - Salário</t>
        </is>
      </c>
      <c r="D7052" s="488" t="n">
        <v>-5246</v>
      </c>
      <c r="E7052" t="inlineStr">
        <is>
          <t>10/2025</t>
        </is>
      </c>
    </row>
    <row r="7053">
      <c r="A7053" t="inlineStr">
        <is>
          <t>Love Cabaret</t>
        </is>
      </c>
      <c r="B7053" t="inlineStr">
        <is>
          <t>2025-10-01</t>
        </is>
      </c>
      <c r="C7053" t="inlineStr">
        <is>
          <t>-  Maitre</t>
        </is>
      </c>
      <c r="D7053" s="488" t="n">
        <v>0</v>
      </c>
      <c r="E7053" t="inlineStr">
        <is>
          <t>10/2025</t>
        </is>
      </c>
    </row>
    <row r="7054">
      <c r="A7054" t="inlineStr">
        <is>
          <t>Love Cabaret</t>
        </is>
      </c>
      <c r="B7054" t="inlineStr">
        <is>
          <t>2025-10-01</t>
        </is>
      </c>
      <c r="C7054" t="inlineStr">
        <is>
          <t>-  Garçon III</t>
        </is>
      </c>
      <c r="D7054" s="488" t="n">
        <v>0</v>
      </c>
      <c r="E7054" t="inlineStr">
        <is>
          <t>10/2025</t>
        </is>
      </c>
    </row>
    <row r="7055">
      <c r="A7055" t="inlineStr">
        <is>
          <t>Love Cabaret</t>
        </is>
      </c>
      <c r="B7055" t="inlineStr">
        <is>
          <t>2025-10-01</t>
        </is>
      </c>
      <c r="C7055" t="inlineStr">
        <is>
          <t>-  Garçon II</t>
        </is>
      </c>
      <c r="D7055" s="488" t="n">
        <v>0</v>
      </c>
      <c r="E7055" t="inlineStr">
        <is>
          <t>10/2025</t>
        </is>
      </c>
    </row>
    <row r="7056">
      <c r="A7056" t="inlineStr">
        <is>
          <t>Love Cabaret</t>
        </is>
      </c>
      <c r="B7056" t="inlineStr">
        <is>
          <t>2025-10-01</t>
        </is>
      </c>
      <c r="C7056" t="inlineStr">
        <is>
          <t>-  Garçon I</t>
        </is>
      </c>
      <c r="D7056" s="488" t="n">
        <v>0</v>
      </c>
      <c r="E7056" t="inlineStr">
        <is>
          <t>10/2025</t>
        </is>
      </c>
    </row>
    <row r="7057">
      <c r="A7057" t="inlineStr">
        <is>
          <t>Love Cabaret</t>
        </is>
      </c>
      <c r="B7057" t="inlineStr">
        <is>
          <t>2025-10-01</t>
        </is>
      </c>
      <c r="C7057" t="inlineStr">
        <is>
          <t>-  Passador de Chopp</t>
        </is>
      </c>
      <c r="D7057" s="488" t="n">
        <v>0</v>
      </c>
      <c r="E7057" t="inlineStr">
        <is>
          <t>10/2025</t>
        </is>
      </c>
    </row>
    <row r="7058">
      <c r="A7058" t="inlineStr">
        <is>
          <t>Love Cabaret</t>
        </is>
      </c>
      <c r="B7058" t="inlineStr">
        <is>
          <t>2025-10-01</t>
        </is>
      </c>
      <c r="C7058" t="inlineStr">
        <is>
          <t>-  Cumin</t>
        </is>
      </c>
      <c r="D7058" s="488" t="n">
        <v>0</v>
      </c>
      <c r="E7058" t="inlineStr">
        <is>
          <t>10/2025</t>
        </is>
      </c>
    </row>
    <row r="7059">
      <c r="A7059" t="inlineStr">
        <is>
          <t>Love Cabaret</t>
        </is>
      </c>
      <c r="B7059" t="inlineStr">
        <is>
          <t>2025-10-01</t>
        </is>
      </c>
      <c r="C7059" t="inlineStr">
        <is>
          <t>-  Sub Chefe de Bar</t>
        </is>
      </c>
      <c r="D7059" s="488" t="n">
        <v>0</v>
      </c>
      <c r="E7059" t="inlineStr">
        <is>
          <t>10/2025</t>
        </is>
      </c>
    </row>
    <row r="7060">
      <c r="A7060" t="inlineStr">
        <is>
          <t>Love Cabaret</t>
        </is>
      </c>
      <c r="B7060" t="inlineStr">
        <is>
          <t>2025-10-01</t>
        </is>
      </c>
      <c r="C7060" t="inlineStr">
        <is>
          <t>-  Bartender III</t>
        </is>
      </c>
      <c r="D7060" s="488" t="n">
        <v>0</v>
      </c>
      <c r="E7060" t="inlineStr">
        <is>
          <t>10/2025</t>
        </is>
      </c>
    </row>
    <row r="7061">
      <c r="A7061" t="inlineStr">
        <is>
          <t>Love Cabaret</t>
        </is>
      </c>
      <c r="B7061" t="inlineStr">
        <is>
          <t>2025-10-01</t>
        </is>
      </c>
      <c r="C7061" t="inlineStr">
        <is>
          <t>-  Bartender II</t>
        </is>
      </c>
      <c r="D7061" s="488" t="n">
        <v>0</v>
      </c>
      <c r="E7061" t="inlineStr">
        <is>
          <t>10/2025</t>
        </is>
      </c>
    </row>
    <row r="7062">
      <c r="A7062" t="inlineStr">
        <is>
          <t>Love Cabaret</t>
        </is>
      </c>
      <c r="B7062" t="inlineStr">
        <is>
          <t>2025-10-01</t>
        </is>
      </c>
      <c r="C7062" t="inlineStr">
        <is>
          <t>-  Bartender I</t>
        </is>
      </c>
      <c r="D7062" s="488" t="n">
        <v>0</v>
      </c>
      <c r="E7062" t="inlineStr">
        <is>
          <t>10/2025</t>
        </is>
      </c>
    </row>
    <row r="7063">
      <c r="A7063" t="inlineStr">
        <is>
          <t>Love Cabaret</t>
        </is>
      </c>
      <c r="B7063" t="inlineStr">
        <is>
          <t>2025-10-01</t>
        </is>
      </c>
      <c r="C7063" t="inlineStr">
        <is>
          <t>-  Bar Back</t>
        </is>
      </c>
      <c r="D7063" s="488" t="n">
        <v>0</v>
      </c>
      <c r="E7063" t="inlineStr">
        <is>
          <t>10/2025</t>
        </is>
      </c>
    </row>
    <row r="7064">
      <c r="A7064" t="inlineStr">
        <is>
          <t>Love Cabaret</t>
        </is>
      </c>
      <c r="B7064" t="inlineStr">
        <is>
          <t>2025-10-01</t>
        </is>
      </c>
      <c r="C7064" t="inlineStr">
        <is>
          <t>-  Barista III</t>
        </is>
      </c>
      <c r="D7064" s="488" t="n">
        <v>0</v>
      </c>
      <c r="E7064" t="inlineStr">
        <is>
          <t>10/2025</t>
        </is>
      </c>
    </row>
    <row r="7065">
      <c r="A7065" t="inlineStr">
        <is>
          <t>Love Cabaret</t>
        </is>
      </c>
      <c r="B7065" t="inlineStr">
        <is>
          <t>2025-10-01</t>
        </is>
      </c>
      <c r="C7065" t="inlineStr">
        <is>
          <t>-  Barista II</t>
        </is>
      </c>
      <c r="D7065" s="488" t="n">
        <v>0</v>
      </c>
      <c r="E7065" t="inlineStr">
        <is>
          <t>10/2025</t>
        </is>
      </c>
    </row>
    <row r="7066">
      <c r="A7066" t="inlineStr">
        <is>
          <t>Love Cabaret</t>
        </is>
      </c>
      <c r="B7066" t="inlineStr">
        <is>
          <t>2025-10-01</t>
        </is>
      </c>
      <c r="C7066" t="inlineStr">
        <is>
          <t>-  Barista I</t>
        </is>
      </c>
      <c r="D7066" s="488" t="n">
        <v>0</v>
      </c>
      <c r="E7066" t="inlineStr">
        <is>
          <t>10/2025</t>
        </is>
      </c>
    </row>
    <row r="7067">
      <c r="A7067" t="inlineStr">
        <is>
          <t>Love Cabaret</t>
        </is>
      </c>
      <c r="B7067" t="inlineStr">
        <is>
          <t>2025-10-01</t>
        </is>
      </c>
      <c r="C7067" t="inlineStr">
        <is>
          <t>-  Chopeiro III</t>
        </is>
      </c>
      <c r="D7067" s="488" t="n">
        <v>0</v>
      </c>
      <c r="E7067" t="inlineStr">
        <is>
          <t>10/2025</t>
        </is>
      </c>
    </row>
    <row r="7068">
      <c r="A7068" t="inlineStr">
        <is>
          <t>Love Cabaret</t>
        </is>
      </c>
      <c r="B7068" t="inlineStr">
        <is>
          <t>2025-10-01</t>
        </is>
      </c>
      <c r="C7068" t="inlineStr">
        <is>
          <t>-  Chopeiro II</t>
        </is>
      </c>
      <c r="D7068" s="488" t="n">
        <v>0</v>
      </c>
      <c r="E7068" t="inlineStr">
        <is>
          <t>10/2025</t>
        </is>
      </c>
    </row>
    <row r="7069">
      <c r="A7069" t="inlineStr">
        <is>
          <t>Love Cabaret</t>
        </is>
      </c>
      <c r="B7069" t="inlineStr">
        <is>
          <t>2025-10-01</t>
        </is>
      </c>
      <c r="C7069" t="inlineStr">
        <is>
          <t>-  Chopeiro I</t>
        </is>
      </c>
      <c r="D7069" s="488" t="n">
        <v>0</v>
      </c>
      <c r="E7069" t="inlineStr">
        <is>
          <t>10/2025</t>
        </is>
      </c>
    </row>
    <row r="7070">
      <c r="A7070" t="inlineStr">
        <is>
          <t>Love Cabaret</t>
        </is>
      </c>
      <c r="B7070" t="inlineStr">
        <is>
          <t>2025-10-01</t>
        </is>
      </c>
      <c r="C7070" t="inlineStr">
        <is>
          <t>-  Sub Chefe de Cozinha</t>
        </is>
      </c>
      <c r="D7070" s="488" t="n">
        <v>0</v>
      </c>
      <c r="E7070" t="inlineStr">
        <is>
          <t>10/2025</t>
        </is>
      </c>
    </row>
    <row r="7071">
      <c r="A7071" t="inlineStr">
        <is>
          <t>Love Cabaret</t>
        </is>
      </c>
      <c r="B7071" t="inlineStr">
        <is>
          <t>2025-10-01</t>
        </is>
      </c>
      <c r="C7071" t="inlineStr">
        <is>
          <t>-  Cozinheiro Líder</t>
        </is>
      </c>
      <c r="D7071" s="488" t="n">
        <v>0</v>
      </c>
      <c r="E7071" t="inlineStr">
        <is>
          <t>10/2025</t>
        </is>
      </c>
    </row>
    <row r="7072">
      <c r="A7072" t="inlineStr">
        <is>
          <t>Love Cabaret</t>
        </is>
      </c>
      <c r="B7072" t="inlineStr">
        <is>
          <t>2025-10-01</t>
        </is>
      </c>
      <c r="C7072" t="inlineStr">
        <is>
          <t>-  Cozinheiro III</t>
        </is>
      </c>
      <c r="D7072" s="488" t="n">
        <v>0</v>
      </c>
      <c r="E7072" t="inlineStr">
        <is>
          <t>10/2025</t>
        </is>
      </c>
    </row>
    <row r="7073">
      <c r="A7073" t="inlineStr">
        <is>
          <t>Love Cabaret</t>
        </is>
      </c>
      <c r="B7073" t="inlineStr">
        <is>
          <t>2025-10-01</t>
        </is>
      </c>
      <c r="C7073" t="inlineStr">
        <is>
          <t>-  Cozinheiro II</t>
        </is>
      </c>
      <c r="D7073" s="488" t="n">
        <v>0</v>
      </c>
      <c r="E7073" t="inlineStr">
        <is>
          <t>10/2025</t>
        </is>
      </c>
    </row>
    <row r="7074">
      <c r="A7074" t="inlineStr">
        <is>
          <t>Love Cabaret</t>
        </is>
      </c>
      <c r="B7074" t="inlineStr">
        <is>
          <t>2025-10-01</t>
        </is>
      </c>
      <c r="C7074" t="inlineStr">
        <is>
          <t>-  Cozinheiro I</t>
        </is>
      </c>
      <c r="D7074" s="488" t="n">
        <v>0</v>
      </c>
      <c r="E7074" t="inlineStr">
        <is>
          <t>10/2025</t>
        </is>
      </c>
    </row>
    <row r="7075">
      <c r="A7075" t="inlineStr">
        <is>
          <t>Love Cabaret</t>
        </is>
      </c>
      <c r="B7075" t="inlineStr">
        <is>
          <t>2025-10-01</t>
        </is>
      </c>
      <c r="C7075" t="inlineStr">
        <is>
          <t>-  Ajud cozinha</t>
        </is>
      </c>
      <c r="D7075" s="488" t="n">
        <v>0</v>
      </c>
      <c r="E7075" t="inlineStr">
        <is>
          <t>10/2025</t>
        </is>
      </c>
    </row>
    <row r="7076">
      <c r="A7076" t="inlineStr">
        <is>
          <t>Love Cabaret</t>
        </is>
      </c>
      <c r="B7076" t="inlineStr">
        <is>
          <t>2025-10-01</t>
        </is>
      </c>
      <c r="C7076" t="inlineStr">
        <is>
          <t>-  Saladeiro</t>
        </is>
      </c>
      <c r="D7076" s="488" t="n">
        <v>0</v>
      </c>
      <c r="E7076" t="inlineStr">
        <is>
          <t>10/2025</t>
        </is>
      </c>
    </row>
    <row r="7077">
      <c r="A7077" t="inlineStr">
        <is>
          <t>Love Cabaret</t>
        </is>
      </c>
      <c r="B7077" t="inlineStr">
        <is>
          <t>2025-10-01</t>
        </is>
      </c>
      <c r="C7077" t="inlineStr">
        <is>
          <t>-  Pia</t>
        </is>
      </c>
      <c r="D7077" s="488" t="n">
        <v>0</v>
      </c>
      <c r="E7077" t="inlineStr">
        <is>
          <t>10/2025</t>
        </is>
      </c>
    </row>
    <row r="7078">
      <c r="A7078" t="inlineStr">
        <is>
          <t>Love Cabaret</t>
        </is>
      </c>
      <c r="B7078" t="inlineStr">
        <is>
          <t>2025-10-01</t>
        </is>
      </c>
      <c r="C7078" t="inlineStr">
        <is>
          <t>-  Sub Chefe de Confeitaria</t>
        </is>
      </c>
      <c r="D7078" s="488" t="n">
        <v>0</v>
      </c>
      <c r="E7078" t="inlineStr">
        <is>
          <t>10/2025</t>
        </is>
      </c>
    </row>
    <row r="7079">
      <c r="A7079" t="inlineStr">
        <is>
          <t>Love Cabaret</t>
        </is>
      </c>
      <c r="B7079" t="inlineStr">
        <is>
          <t>2025-10-01</t>
        </is>
      </c>
      <c r="C7079" t="inlineStr">
        <is>
          <t>-  Confeiteiro III</t>
        </is>
      </c>
      <c r="D7079" s="488" t="n">
        <v>0</v>
      </c>
      <c r="E7079" t="inlineStr">
        <is>
          <t>10/2025</t>
        </is>
      </c>
    </row>
    <row r="7080">
      <c r="A7080" t="inlineStr">
        <is>
          <t>Love Cabaret</t>
        </is>
      </c>
      <c r="B7080" t="inlineStr">
        <is>
          <t>2025-10-01</t>
        </is>
      </c>
      <c r="C7080" t="inlineStr">
        <is>
          <t>-  Confeiteiro II</t>
        </is>
      </c>
      <c r="D7080" s="488" t="n">
        <v>0</v>
      </c>
      <c r="E7080" t="inlineStr">
        <is>
          <t>10/2025</t>
        </is>
      </c>
    </row>
    <row r="7081">
      <c r="A7081" t="inlineStr">
        <is>
          <t>Love Cabaret</t>
        </is>
      </c>
      <c r="B7081" t="inlineStr">
        <is>
          <t>2025-10-01</t>
        </is>
      </c>
      <c r="C7081" t="inlineStr">
        <is>
          <t>-  Confeiteiro I</t>
        </is>
      </c>
      <c r="D7081" s="488" t="n">
        <v>0</v>
      </c>
      <c r="E7081" t="inlineStr">
        <is>
          <t>10/2025</t>
        </is>
      </c>
    </row>
    <row r="7082">
      <c r="A7082" t="inlineStr">
        <is>
          <t>Love Cabaret</t>
        </is>
      </c>
      <c r="B7082" t="inlineStr">
        <is>
          <t>2025-10-01</t>
        </is>
      </c>
      <c r="C7082" t="inlineStr">
        <is>
          <t>-  Copeiro</t>
        </is>
      </c>
      <c r="D7082" s="488" t="n">
        <v>0</v>
      </c>
      <c r="E7082" t="inlineStr">
        <is>
          <t>10/2025</t>
        </is>
      </c>
    </row>
    <row r="7083">
      <c r="A7083" t="inlineStr">
        <is>
          <t>Love Cabaret</t>
        </is>
      </c>
      <c r="B7083" t="inlineStr">
        <is>
          <t>2025-10-01</t>
        </is>
      </c>
      <c r="C7083" t="inlineStr">
        <is>
          <t>-  Pizzaiolo</t>
        </is>
      </c>
      <c r="D7083" s="488" t="n">
        <v>0</v>
      </c>
      <c r="E7083" t="inlineStr">
        <is>
          <t>10/2025</t>
        </is>
      </c>
    </row>
    <row r="7084">
      <c r="A7084" t="inlineStr">
        <is>
          <t>Love Cabaret</t>
        </is>
      </c>
      <c r="B7084" t="inlineStr">
        <is>
          <t>2025-10-01</t>
        </is>
      </c>
      <c r="C7084" t="inlineStr">
        <is>
          <t>-  Ajudante de Pizzaiolo</t>
        </is>
      </c>
      <c r="D7084" s="488" t="n">
        <v>0</v>
      </c>
      <c r="E7084" t="inlineStr">
        <is>
          <t>10/2025</t>
        </is>
      </c>
    </row>
    <row r="7085">
      <c r="A7085" t="inlineStr">
        <is>
          <t>Love Cabaret</t>
        </is>
      </c>
      <c r="B7085" t="inlineStr">
        <is>
          <t>2025-10-01</t>
        </is>
      </c>
      <c r="C7085" t="inlineStr">
        <is>
          <t>-  Boqueta</t>
        </is>
      </c>
      <c r="D7085" s="488" t="n">
        <v>0</v>
      </c>
      <c r="E7085" t="inlineStr">
        <is>
          <t>10/2025</t>
        </is>
      </c>
    </row>
    <row r="7086">
      <c r="A7086" t="inlineStr">
        <is>
          <t>Love Cabaret</t>
        </is>
      </c>
      <c r="B7086" t="inlineStr">
        <is>
          <t>2025-10-01</t>
        </is>
      </c>
      <c r="C7086" t="inlineStr">
        <is>
          <t>-  Churrasqueiro I</t>
        </is>
      </c>
      <c r="D7086" s="488" t="n">
        <v>0</v>
      </c>
      <c r="E7086" t="inlineStr">
        <is>
          <t>10/2025</t>
        </is>
      </c>
    </row>
    <row r="7087">
      <c r="A7087" t="inlineStr">
        <is>
          <t>Love Cabaret</t>
        </is>
      </c>
      <c r="B7087" t="inlineStr">
        <is>
          <t>2025-10-01</t>
        </is>
      </c>
      <c r="C7087" t="inlineStr">
        <is>
          <t>-  Churrasqueiro II</t>
        </is>
      </c>
      <c r="D7087" s="488" t="n">
        <v>0</v>
      </c>
      <c r="E7087" t="inlineStr">
        <is>
          <t>10/2025</t>
        </is>
      </c>
    </row>
    <row r="7088">
      <c r="A7088" t="inlineStr">
        <is>
          <t>Love Cabaret</t>
        </is>
      </c>
      <c r="B7088" t="inlineStr">
        <is>
          <t>2025-10-01</t>
        </is>
      </c>
      <c r="C7088" t="inlineStr">
        <is>
          <t>-  Churrasqueiro III</t>
        </is>
      </c>
      <c r="D7088" s="488" t="n">
        <v>0</v>
      </c>
      <c r="E7088" t="inlineStr">
        <is>
          <t>10/2025</t>
        </is>
      </c>
    </row>
    <row r="7089">
      <c r="A7089" t="inlineStr">
        <is>
          <t>Love Cabaret</t>
        </is>
      </c>
      <c r="B7089" t="inlineStr">
        <is>
          <t>2025-10-01</t>
        </is>
      </c>
      <c r="C7089" t="inlineStr">
        <is>
          <t>-  Ajud Limpeza</t>
        </is>
      </c>
      <c r="D7089" s="488" t="n">
        <v>0</v>
      </c>
      <c r="E7089" t="inlineStr">
        <is>
          <t>10/2025</t>
        </is>
      </c>
    </row>
    <row r="7090">
      <c r="A7090" t="inlineStr">
        <is>
          <t>Love Cabaret</t>
        </is>
      </c>
      <c r="B7090" t="inlineStr">
        <is>
          <t>2025-10-01</t>
        </is>
      </c>
      <c r="C7090" t="inlineStr">
        <is>
          <t>-  Estoquista III</t>
        </is>
      </c>
      <c r="D7090" s="488" t="n">
        <v>0</v>
      </c>
      <c r="E7090" t="inlineStr">
        <is>
          <t>10/2025</t>
        </is>
      </c>
    </row>
    <row r="7091">
      <c r="A7091" t="inlineStr">
        <is>
          <t>Love Cabaret</t>
        </is>
      </c>
      <c r="B7091" t="inlineStr">
        <is>
          <t>2025-10-01</t>
        </is>
      </c>
      <c r="C7091" t="inlineStr">
        <is>
          <t>-  Estoquista II</t>
        </is>
      </c>
      <c r="D7091" s="488" t="n">
        <v>0</v>
      </c>
      <c r="E7091" t="inlineStr">
        <is>
          <t>10/2025</t>
        </is>
      </c>
    </row>
    <row r="7092">
      <c r="A7092" t="inlineStr">
        <is>
          <t>Love Cabaret</t>
        </is>
      </c>
      <c r="B7092" t="inlineStr">
        <is>
          <t>2025-10-01</t>
        </is>
      </c>
      <c r="C7092" t="inlineStr">
        <is>
          <t>-  Estoquista I</t>
        </is>
      </c>
      <c r="D7092" s="488" t="n">
        <v>0</v>
      </c>
      <c r="E7092" t="inlineStr">
        <is>
          <t>10/2025</t>
        </is>
      </c>
    </row>
    <row r="7093">
      <c r="A7093" t="inlineStr">
        <is>
          <t>Love Cabaret</t>
        </is>
      </c>
      <c r="B7093" t="inlineStr">
        <is>
          <t>2025-10-01</t>
        </is>
      </c>
      <c r="C7093" t="inlineStr">
        <is>
          <t>-  Chefe de Manutenção</t>
        </is>
      </c>
      <c r="D7093" s="488" t="n">
        <v>0</v>
      </c>
      <c r="E7093" t="inlineStr">
        <is>
          <t>10/2025</t>
        </is>
      </c>
    </row>
    <row r="7094">
      <c r="A7094" t="inlineStr">
        <is>
          <t>Love Cabaret</t>
        </is>
      </c>
      <c r="B7094" t="inlineStr">
        <is>
          <t>2025-10-01</t>
        </is>
      </c>
      <c r="C7094" t="inlineStr">
        <is>
          <t>-  Aux. Manutenção III</t>
        </is>
      </c>
      <c r="D7094" s="488" t="n">
        <v>0</v>
      </c>
      <c r="E7094" t="inlineStr">
        <is>
          <t>10/2025</t>
        </is>
      </c>
    </row>
    <row r="7095">
      <c r="A7095" t="inlineStr">
        <is>
          <t>Love Cabaret</t>
        </is>
      </c>
      <c r="B7095" t="inlineStr">
        <is>
          <t>2025-10-01</t>
        </is>
      </c>
      <c r="C7095" t="inlineStr">
        <is>
          <t>-  Aux. Manutenção II</t>
        </is>
      </c>
      <c r="D7095" s="488" t="n">
        <v>0</v>
      </c>
      <c r="E7095" t="inlineStr">
        <is>
          <t>10/2025</t>
        </is>
      </c>
    </row>
    <row r="7096">
      <c r="A7096" t="inlineStr">
        <is>
          <t>Love Cabaret</t>
        </is>
      </c>
      <c r="B7096" t="inlineStr">
        <is>
          <t>2025-10-01</t>
        </is>
      </c>
      <c r="C7096" t="inlineStr">
        <is>
          <t>-  Aux. Manutenção I</t>
        </is>
      </c>
      <c r="D7096" s="488" t="n">
        <v>0</v>
      </c>
      <c r="E7096" t="inlineStr">
        <is>
          <t>10/2025</t>
        </is>
      </c>
    </row>
    <row r="7097">
      <c r="A7097" t="inlineStr">
        <is>
          <t>Love Cabaret</t>
        </is>
      </c>
      <c r="B7097" t="inlineStr">
        <is>
          <t>2025-10-01</t>
        </is>
      </c>
      <c r="C7097" t="inlineStr">
        <is>
          <t>-  Chefe da Portaria</t>
        </is>
      </c>
      <c r="D7097" s="488" t="n">
        <v>0</v>
      </c>
      <c r="E7097" t="inlineStr">
        <is>
          <t>10/2025</t>
        </is>
      </c>
    </row>
    <row r="7098">
      <c r="A7098" t="inlineStr">
        <is>
          <t>Love Cabaret</t>
        </is>
      </c>
      <c r="B7098" t="inlineStr">
        <is>
          <t>2025-10-01</t>
        </is>
      </c>
      <c r="C7098" t="inlineStr">
        <is>
          <t>-  Porteiro III</t>
        </is>
      </c>
      <c r="D7098" s="488" t="n">
        <v>0</v>
      </c>
      <c r="E7098" t="inlineStr">
        <is>
          <t>10/2025</t>
        </is>
      </c>
    </row>
    <row r="7099">
      <c r="A7099" t="inlineStr">
        <is>
          <t>Love Cabaret</t>
        </is>
      </c>
      <c r="B7099" t="inlineStr">
        <is>
          <t>2025-10-01</t>
        </is>
      </c>
      <c r="C7099" t="inlineStr">
        <is>
          <t>-  Porteiro II</t>
        </is>
      </c>
      <c r="D7099" s="488" t="n">
        <v>0</v>
      </c>
      <c r="E7099" t="inlineStr">
        <is>
          <t>10/2025</t>
        </is>
      </c>
    </row>
    <row r="7100">
      <c r="A7100" t="inlineStr">
        <is>
          <t>Love Cabaret</t>
        </is>
      </c>
      <c r="B7100" t="inlineStr">
        <is>
          <t>2025-10-01</t>
        </is>
      </c>
      <c r="C7100" t="inlineStr">
        <is>
          <t>-  Porteiro I</t>
        </is>
      </c>
      <c r="D7100" s="488" t="n">
        <v>0</v>
      </c>
      <c r="E7100" t="inlineStr">
        <is>
          <t>10/2025</t>
        </is>
      </c>
    </row>
    <row r="7101">
      <c r="A7101" t="inlineStr">
        <is>
          <t>Love Cabaret</t>
        </is>
      </c>
      <c r="B7101" t="inlineStr">
        <is>
          <t>2025-10-01</t>
        </is>
      </c>
      <c r="C7101" t="inlineStr">
        <is>
          <t>-  Hostess III</t>
        </is>
      </c>
      <c r="D7101" s="488" t="n">
        <v>0</v>
      </c>
      <c r="E7101" t="inlineStr">
        <is>
          <t>10/2025</t>
        </is>
      </c>
    </row>
    <row r="7102">
      <c r="A7102" t="inlineStr">
        <is>
          <t>Love Cabaret</t>
        </is>
      </c>
      <c r="B7102" t="inlineStr">
        <is>
          <t>2025-10-01</t>
        </is>
      </c>
      <c r="C7102" t="inlineStr">
        <is>
          <t>-  Hostess II</t>
        </is>
      </c>
      <c r="D7102" s="488" t="n">
        <v>0</v>
      </c>
      <c r="E7102" t="inlineStr">
        <is>
          <t>10/2025</t>
        </is>
      </c>
    </row>
    <row r="7103">
      <c r="A7103" t="inlineStr">
        <is>
          <t>Love Cabaret</t>
        </is>
      </c>
      <c r="B7103" t="inlineStr">
        <is>
          <t>2025-10-01</t>
        </is>
      </c>
      <c r="C7103" t="inlineStr">
        <is>
          <t>-  Hostess I</t>
        </is>
      </c>
      <c r="D7103" s="488" t="n">
        <v>0</v>
      </c>
      <c r="E7103" t="inlineStr">
        <is>
          <t>10/2025</t>
        </is>
      </c>
    </row>
    <row r="7104">
      <c r="A7104" t="inlineStr">
        <is>
          <t>Love Cabaret</t>
        </is>
      </c>
      <c r="B7104" t="inlineStr">
        <is>
          <t>2025-10-01</t>
        </is>
      </c>
      <c r="C7104" t="inlineStr">
        <is>
          <t>-  Chefe de Bilheteria</t>
        </is>
      </c>
      <c r="D7104" s="488" t="n">
        <v>0</v>
      </c>
      <c r="E7104" t="inlineStr">
        <is>
          <t>10/2025</t>
        </is>
      </c>
    </row>
    <row r="7105">
      <c r="A7105" t="inlineStr">
        <is>
          <t>Love Cabaret</t>
        </is>
      </c>
      <c r="B7105" t="inlineStr">
        <is>
          <t>2025-10-01</t>
        </is>
      </c>
      <c r="C7105" t="inlineStr">
        <is>
          <t>-  Bilheteiro III</t>
        </is>
      </c>
      <c r="D7105" s="488" t="n">
        <v>0</v>
      </c>
      <c r="E7105" t="inlineStr">
        <is>
          <t>10/2025</t>
        </is>
      </c>
    </row>
    <row r="7106">
      <c r="A7106" t="inlineStr">
        <is>
          <t>Love Cabaret</t>
        </is>
      </c>
      <c r="B7106" t="inlineStr">
        <is>
          <t>2025-10-01</t>
        </is>
      </c>
      <c r="C7106" t="inlineStr">
        <is>
          <t>-  Bilheteiro II</t>
        </is>
      </c>
      <c r="D7106" s="488" t="n">
        <v>0</v>
      </c>
      <c r="E7106" t="inlineStr">
        <is>
          <t>10/2025</t>
        </is>
      </c>
    </row>
    <row r="7107">
      <c r="A7107" t="inlineStr">
        <is>
          <t>Love Cabaret</t>
        </is>
      </c>
      <c r="B7107" t="inlineStr">
        <is>
          <t>2025-10-01</t>
        </is>
      </c>
      <c r="C7107" t="inlineStr">
        <is>
          <t>-  Bilheteiro I</t>
        </is>
      </c>
      <c r="D7107" s="488" t="n">
        <v>0</v>
      </c>
      <c r="E7107" t="inlineStr">
        <is>
          <t>10/2025</t>
        </is>
      </c>
    </row>
    <row r="7108">
      <c r="A7108" t="inlineStr">
        <is>
          <t>Love Cabaret</t>
        </is>
      </c>
      <c r="B7108" t="inlineStr">
        <is>
          <t>2025-10-01</t>
        </is>
      </c>
      <c r="C7108" t="inlineStr">
        <is>
          <t>-  Caixa</t>
        </is>
      </c>
      <c r="D7108" s="488" t="n">
        <v>0</v>
      </c>
      <c r="E7108" t="inlineStr">
        <is>
          <t>10/2025</t>
        </is>
      </c>
    </row>
    <row r="7109">
      <c r="A7109" t="inlineStr">
        <is>
          <t>Love Cabaret</t>
        </is>
      </c>
      <c r="B7109" t="inlineStr">
        <is>
          <t>2025-10-01</t>
        </is>
      </c>
      <c r="C7109" t="inlineStr">
        <is>
          <t>-  Operador de Delivery</t>
        </is>
      </c>
      <c r="D7109" s="488" t="n">
        <v>0</v>
      </c>
      <c r="E7109" t="inlineStr">
        <is>
          <t>10/2025</t>
        </is>
      </c>
    </row>
    <row r="7110">
      <c r="A7110" t="inlineStr">
        <is>
          <t>Love Cabaret</t>
        </is>
      </c>
      <c r="B7110" t="inlineStr">
        <is>
          <t>2025-10-01</t>
        </is>
      </c>
      <c r="C7110" t="inlineStr">
        <is>
          <t>E-Staff</t>
        </is>
      </c>
      <c r="D7110" s="488" t="n">
        <v>-70858.95</v>
      </c>
      <c r="E7110" t="inlineStr">
        <is>
          <t>10/2025</t>
        </is>
      </c>
    </row>
    <row r="7111">
      <c r="A7111" t="inlineStr">
        <is>
          <t>Love Cabaret</t>
        </is>
      </c>
      <c r="B7111" t="inlineStr">
        <is>
          <t>2025-10-01</t>
        </is>
      </c>
      <c r="C7111" t="inlineStr">
        <is>
          <t>Mão de Obra Extra</t>
        </is>
      </c>
      <c r="D7111" s="488" t="n">
        <v>-70858.95</v>
      </c>
      <c r="E7111" t="inlineStr">
        <is>
          <t>10/2025</t>
        </is>
      </c>
    </row>
    <row r="7112">
      <c r="A7112" t="inlineStr">
        <is>
          <t>Love Cabaret</t>
        </is>
      </c>
      <c r="B7112" t="inlineStr">
        <is>
          <t>2025-10-01</t>
        </is>
      </c>
      <c r="C7112" t="inlineStr">
        <is>
          <t>-  Gorjeta (Retenção Estaff) (+)</t>
        </is>
      </c>
      <c r="D7112" s="488" t="n">
        <v>35429.48</v>
      </c>
      <c r="E7112" t="inlineStr">
        <is>
          <t>10/2025</t>
        </is>
      </c>
    </row>
    <row r="7113">
      <c r="A7113" t="inlineStr">
        <is>
          <t>Love Cabaret</t>
        </is>
      </c>
      <c r="B7113" t="inlineStr">
        <is>
          <t>2025-10-01</t>
        </is>
      </c>
      <c r="C7113" t="inlineStr">
        <is>
          <t>Encargos e Provisões</t>
        </is>
      </c>
      <c r="D7113" s="488" t="n">
        <v>-4677.74</v>
      </c>
      <c r="E7113" t="inlineStr">
        <is>
          <t>10/2025</t>
        </is>
      </c>
    </row>
    <row r="7114">
      <c r="A7114" t="inlineStr">
        <is>
          <t>Love Cabaret</t>
        </is>
      </c>
      <c r="B7114" t="inlineStr">
        <is>
          <t>2025-10-01</t>
        </is>
      </c>
      <c r="C7114" t="inlineStr">
        <is>
          <t>-  FGTS</t>
        </is>
      </c>
      <c r="D7114" s="488" t="n">
        <v>-617.98</v>
      </c>
      <c r="E7114" t="inlineStr">
        <is>
          <t>10/2025</t>
        </is>
      </c>
    </row>
    <row r="7115">
      <c r="A7115" t="inlineStr">
        <is>
          <t>Love Cabaret</t>
        </is>
      </c>
      <c r="B7115" t="inlineStr">
        <is>
          <t>2025-10-01</t>
        </is>
      </c>
      <c r="C7115" t="inlineStr">
        <is>
          <t>-  INSS Patronal</t>
        </is>
      </c>
      <c r="D7115" s="488" t="n">
        <v>-2224.73</v>
      </c>
      <c r="E7115" t="inlineStr">
        <is>
          <t>10/2025</t>
        </is>
      </c>
    </row>
    <row r="7116">
      <c r="A7116" t="inlineStr">
        <is>
          <t>Love Cabaret</t>
        </is>
      </c>
      <c r="B7116" t="inlineStr">
        <is>
          <t>2025-10-01</t>
        </is>
      </c>
      <c r="C7116" t="inlineStr">
        <is>
          <t>-  INSS Segurados</t>
        </is>
      </c>
      <c r="D7116" s="488" t="n">
        <v>-717.89</v>
      </c>
      <c r="E7116" t="inlineStr">
        <is>
          <t>10/2025</t>
        </is>
      </c>
    </row>
    <row r="7117">
      <c r="A7117" t="inlineStr">
        <is>
          <t>Love Cabaret</t>
        </is>
      </c>
      <c r="B7117" t="inlineStr">
        <is>
          <t>2025-10-01</t>
        </is>
      </c>
      <c r="C7117" t="inlineStr">
        <is>
          <t>-  13º Salário</t>
        </is>
      </c>
      <c r="D7117" s="488" t="n">
        <v>-447.61</v>
      </c>
      <c r="E7117" t="inlineStr">
        <is>
          <t>10/2025</t>
        </is>
      </c>
    </row>
    <row r="7118">
      <c r="A7118" t="inlineStr">
        <is>
          <t>Love Cabaret</t>
        </is>
      </c>
      <c r="B7118" t="inlineStr">
        <is>
          <t>2025-10-01</t>
        </is>
      </c>
      <c r="C7118" t="inlineStr">
        <is>
          <t>-  Férias</t>
        </is>
      </c>
      <c r="D7118" s="488" t="n">
        <v>0</v>
      </c>
      <c r="E7118" t="inlineStr">
        <is>
          <t>10/2025</t>
        </is>
      </c>
    </row>
    <row r="7119">
      <c r="A7119" t="inlineStr">
        <is>
          <t>Love Cabaret</t>
        </is>
      </c>
      <c r="B7119" t="inlineStr">
        <is>
          <t>2025-10-01</t>
        </is>
      </c>
      <c r="C7119" t="inlineStr">
        <is>
          <t>-  FGTS sobre 13º Salários</t>
        </is>
      </c>
      <c r="D7119" s="488" t="n">
        <v>-57.43</v>
      </c>
      <c r="E7119" t="inlineStr">
        <is>
          <t>10/2025</t>
        </is>
      </c>
    </row>
    <row r="7120">
      <c r="A7120" t="inlineStr">
        <is>
          <t>Love Cabaret</t>
        </is>
      </c>
      <c r="B7120" t="inlineStr">
        <is>
          <t>2025-10-01</t>
        </is>
      </c>
      <c r="C7120" t="inlineStr">
        <is>
          <t>-  FGTS sobre Férias</t>
        </is>
      </c>
      <c r="D7120" s="488" t="n">
        <v>0</v>
      </c>
      <c r="E7120" t="inlineStr">
        <is>
          <t>10/2025</t>
        </is>
      </c>
    </row>
    <row r="7121">
      <c r="A7121" t="inlineStr">
        <is>
          <t>Love Cabaret</t>
        </is>
      </c>
      <c r="B7121" t="inlineStr">
        <is>
          <t>2025-10-01</t>
        </is>
      </c>
      <c r="C7121" t="inlineStr">
        <is>
          <t>-  INSS sobre 13º Salários</t>
        </is>
      </c>
      <c r="D7121" s="488" t="n">
        <v>-49.24</v>
      </c>
      <c r="E7121" t="inlineStr">
        <is>
          <t>10/2025</t>
        </is>
      </c>
    </row>
    <row r="7122">
      <c r="A7122" t="inlineStr">
        <is>
          <t>Love Cabaret</t>
        </is>
      </c>
      <c r="B7122" t="inlineStr">
        <is>
          <t>2025-10-01</t>
        </is>
      </c>
      <c r="C7122" t="inlineStr">
        <is>
          <t>-  INSS sobre Férias</t>
        </is>
      </c>
      <c r="D7122" s="488" t="n">
        <v>0</v>
      </c>
      <c r="E7122" t="inlineStr">
        <is>
          <t>10/2025</t>
        </is>
      </c>
    </row>
    <row r="7123">
      <c r="A7123" t="inlineStr">
        <is>
          <t>Love Cabaret</t>
        </is>
      </c>
      <c r="B7123" t="inlineStr">
        <is>
          <t>2025-10-01</t>
        </is>
      </c>
      <c r="C7123" t="inlineStr">
        <is>
          <t>-  Rescisão</t>
        </is>
      </c>
      <c r="D7123" s="488" t="n">
        <v>0</v>
      </c>
      <c r="E7123" t="inlineStr">
        <is>
          <t>10/2025</t>
        </is>
      </c>
    </row>
    <row r="7124">
      <c r="A7124" t="inlineStr">
        <is>
          <t>Love Cabaret</t>
        </is>
      </c>
      <c r="B7124" t="inlineStr">
        <is>
          <t>2025-10-01</t>
        </is>
      </c>
      <c r="C7124" t="inlineStr">
        <is>
          <t>-  Multa Rescisória</t>
        </is>
      </c>
      <c r="D7124" s="488" t="n">
        <v>0</v>
      </c>
      <c r="E7124" t="inlineStr">
        <is>
          <t>10/2025</t>
        </is>
      </c>
    </row>
    <row r="7125">
      <c r="A7125" t="inlineStr">
        <is>
          <t>Love Cabaret</t>
        </is>
      </c>
      <c r="B7125" t="inlineStr">
        <is>
          <t>2025-10-01</t>
        </is>
      </c>
      <c r="C7125" t="inlineStr">
        <is>
          <t>-  Ações trabalhistas</t>
        </is>
      </c>
      <c r="D7125" s="488" t="n">
        <v>0</v>
      </c>
      <c r="E7125" t="inlineStr">
        <is>
          <t>10/2025</t>
        </is>
      </c>
    </row>
    <row r="7126">
      <c r="A7126" t="inlineStr">
        <is>
          <t>Love Cabaret</t>
        </is>
      </c>
      <c r="B7126" t="inlineStr">
        <is>
          <t>2025-10-01</t>
        </is>
      </c>
      <c r="C7126" t="inlineStr">
        <is>
          <t>-  Adicional Noturno</t>
        </is>
      </c>
      <c r="D7126" s="488" t="n">
        <v>0</v>
      </c>
      <c r="E7126" t="inlineStr">
        <is>
          <t>10/2025</t>
        </is>
      </c>
    </row>
    <row r="7127">
      <c r="A7127" t="inlineStr">
        <is>
          <t>Love Cabaret</t>
        </is>
      </c>
      <c r="B7127" t="inlineStr">
        <is>
          <t>2025-10-01</t>
        </is>
      </c>
      <c r="C7127" t="inlineStr">
        <is>
          <t>-  Hora Extra</t>
        </is>
      </c>
      <c r="D7127" s="488" t="n">
        <v>-562.86</v>
      </c>
      <c r="E7127" t="inlineStr">
        <is>
          <t>10/2025</t>
        </is>
      </c>
    </row>
    <row r="7128">
      <c r="A7128" t="inlineStr">
        <is>
          <t>Love Cabaret</t>
        </is>
      </c>
      <c r="B7128" t="inlineStr">
        <is>
          <t>2025-10-01</t>
        </is>
      </c>
      <c r="C7128" t="inlineStr">
        <is>
          <t>-  Remuneração Variável</t>
        </is>
      </c>
      <c r="D7128" s="488" t="n">
        <v>0</v>
      </c>
      <c r="E7128" t="inlineStr">
        <is>
          <t>10/2025</t>
        </is>
      </c>
    </row>
    <row r="7129">
      <c r="A7129" t="inlineStr">
        <is>
          <t>Love Cabaret</t>
        </is>
      </c>
      <c r="B7129" t="inlineStr">
        <is>
          <t>2025-10-01</t>
        </is>
      </c>
      <c r="C7129" t="inlineStr">
        <is>
          <t>-  Premiação</t>
        </is>
      </c>
      <c r="D7129" s="488" t="n">
        <v>0</v>
      </c>
      <c r="E7129" t="inlineStr">
        <is>
          <t>10/2025</t>
        </is>
      </c>
    </row>
    <row r="7130">
      <c r="A7130" t="inlineStr">
        <is>
          <t>Love Cabaret</t>
        </is>
      </c>
      <c r="B7130" t="inlineStr">
        <is>
          <t>2025-10-01</t>
        </is>
      </c>
      <c r="C7130" t="inlineStr">
        <is>
          <t>Benefícios</t>
        </is>
      </c>
      <c r="D7130" s="488" t="n">
        <v>-1056.3</v>
      </c>
      <c r="E7130" t="inlineStr">
        <is>
          <t>10/2025</t>
        </is>
      </c>
    </row>
    <row r="7131">
      <c r="A7131" t="inlineStr">
        <is>
          <t>Love Cabaret</t>
        </is>
      </c>
      <c r="B7131" t="inlineStr">
        <is>
          <t>2025-10-01</t>
        </is>
      </c>
      <c r="C7131" t="inlineStr">
        <is>
          <t>-  Vale-transporte</t>
        </is>
      </c>
      <c r="D7131" s="488" t="n">
        <v>-1009.95</v>
      </c>
      <c r="E7131" t="inlineStr">
        <is>
          <t>10/2025</t>
        </is>
      </c>
    </row>
    <row r="7132">
      <c r="A7132" t="inlineStr">
        <is>
          <t>Love Cabaret</t>
        </is>
      </c>
      <c r="B7132" t="inlineStr">
        <is>
          <t>2025-10-01</t>
        </is>
      </c>
      <c r="C7132" t="inlineStr">
        <is>
          <t>-  Assist. Médica</t>
        </is>
      </c>
      <c r="D7132" s="488" t="n">
        <v>0</v>
      </c>
      <c r="E7132" t="inlineStr">
        <is>
          <t>10/2025</t>
        </is>
      </c>
    </row>
    <row r="7133">
      <c r="A7133" t="inlineStr">
        <is>
          <t>Love Cabaret</t>
        </is>
      </c>
      <c r="B7133" t="inlineStr">
        <is>
          <t>2025-10-01</t>
        </is>
      </c>
      <c r="C7133" t="inlineStr">
        <is>
          <t>-  Assist. Odontologica</t>
        </is>
      </c>
      <c r="D7133" s="488" t="n">
        <v>0</v>
      </c>
      <c r="E7133" t="inlineStr">
        <is>
          <t>10/2025</t>
        </is>
      </c>
    </row>
    <row r="7134">
      <c r="A7134" t="inlineStr">
        <is>
          <t>Love Cabaret</t>
        </is>
      </c>
      <c r="B7134" t="inlineStr">
        <is>
          <t>2025-10-01</t>
        </is>
      </c>
      <c r="C7134" t="inlineStr">
        <is>
          <t>-  Seguro de Vida</t>
        </is>
      </c>
      <c r="D7134" s="488" t="n">
        <v>-46.35</v>
      </c>
      <c r="E7134" t="inlineStr">
        <is>
          <t>10/2025</t>
        </is>
      </c>
    </row>
    <row r="7135">
      <c r="A7135" t="inlineStr">
        <is>
          <t>Love Cabaret</t>
        </is>
      </c>
      <c r="B7135" t="inlineStr">
        <is>
          <t>2025-10-01</t>
        </is>
      </c>
      <c r="C7135" t="inlineStr">
        <is>
          <t>-  Ajuda de Custo</t>
        </is>
      </c>
      <c r="D7135" s="488" t="n">
        <v>0</v>
      </c>
      <c r="E7135" t="inlineStr">
        <is>
          <t>10/2025</t>
        </is>
      </c>
    </row>
    <row r="7136">
      <c r="A7136" t="inlineStr">
        <is>
          <t>Love Cabaret</t>
        </is>
      </c>
      <c r="B7136" t="inlineStr">
        <is>
          <t>2025-10-01</t>
        </is>
      </c>
      <c r="C7136" t="inlineStr">
        <is>
          <t>Outros B</t>
        </is>
      </c>
      <c r="D7136" s="488" t="n">
        <v>-12372.54</v>
      </c>
      <c r="E7136" t="inlineStr">
        <is>
          <t>10/2025</t>
        </is>
      </c>
    </row>
    <row r="7137">
      <c r="A7137" t="inlineStr">
        <is>
          <t>Love Cabaret</t>
        </is>
      </c>
      <c r="B7137" t="inlineStr">
        <is>
          <t>2025-10-01</t>
        </is>
      </c>
      <c r="C7137" t="inlineStr">
        <is>
          <t>-  Uniformes Manutenção e Reposição</t>
        </is>
      </c>
      <c r="D7137" s="488" t="n">
        <v>0</v>
      </c>
      <c r="E7137" t="inlineStr">
        <is>
          <t>10/2025</t>
        </is>
      </c>
    </row>
    <row r="7138">
      <c r="A7138" t="inlineStr">
        <is>
          <t>Love Cabaret</t>
        </is>
      </c>
      <c r="B7138" t="inlineStr">
        <is>
          <t>2025-10-01</t>
        </is>
      </c>
      <c r="C7138" t="inlineStr">
        <is>
          <t>-  Exames Periódicos</t>
        </is>
      </c>
      <c r="D7138" s="488" t="n">
        <v>-43.6</v>
      </c>
      <c r="E7138" t="inlineStr">
        <is>
          <t>10/2025</t>
        </is>
      </c>
    </row>
    <row r="7139">
      <c r="A7139" t="inlineStr">
        <is>
          <t>Love Cabaret</t>
        </is>
      </c>
      <c r="B7139" t="inlineStr">
        <is>
          <t>2025-10-01</t>
        </is>
      </c>
      <c r="C7139" t="inlineStr">
        <is>
          <t>-  Diversos - Vale Combustível</t>
        </is>
      </c>
      <c r="D7139" s="488" t="n">
        <v>0</v>
      </c>
      <c r="E7139" t="inlineStr">
        <is>
          <t>10/2025</t>
        </is>
      </c>
    </row>
    <row r="7140">
      <c r="A7140" t="inlineStr">
        <is>
          <t>Love Cabaret</t>
        </is>
      </c>
      <c r="B7140" t="inlineStr">
        <is>
          <t>2025-10-01</t>
        </is>
      </c>
      <c r="C7140" t="inlineStr">
        <is>
          <t>-  Gratificações</t>
        </is>
      </c>
      <c r="D7140" s="488" t="n">
        <v>0</v>
      </c>
      <c r="E7140" t="inlineStr">
        <is>
          <t>10/2025</t>
        </is>
      </c>
    </row>
    <row r="7141">
      <c r="A7141" t="inlineStr">
        <is>
          <t>Love Cabaret</t>
        </is>
      </c>
      <c r="B7141" t="inlineStr">
        <is>
          <t>2025-10-01</t>
        </is>
      </c>
      <c r="C7141" t="inlineStr">
        <is>
          <t>-  Cursos e Treinamentos</t>
        </is>
      </c>
      <c r="D7141" s="488" t="n">
        <v>0</v>
      </c>
      <c r="E7141" t="inlineStr">
        <is>
          <t>10/2025</t>
        </is>
      </c>
    </row>
    <row r="7142">
      <c r="A7142" t="inlineStr">
        <is>
          <t>Love Cabaret</t>
        </is>
      </c>
      <c r="B7142" t="inlineStr">
        <is>
          <t>2025-10-01</t>
        </is>
      </c>
      <c r="C7142" t="inlineStr">
        <is>
          <t>-  Alimentação Funcionário</t>
        </is>
      </c>
      <c r="D7142" s="488" t="n">
        <v>-12328.94</v>
      </c>
      <c r="E7142" t="inlineStr">
        <is>
          <t>10/2025</t>
        </is>
      </c>
    </row>
    <row r="7143">
      <c r="A7143" t="inlineStr">
        <is>
          <t>Love Cabaret</t>
        </is>
      </c>
      <c r="B7143" t="inlineStr">
        <is>
          <t>2025-10-01</t>
        </is>
      </c>
      <c r="C7143" t="inlineStr">
        <is>
          <t>-  Pro Labore</t>
        </is>
      </c>
      <c r="D7143" s="488" t="n">
        <v>0</v>
      </c>
      <c r="E7143" t="inlineStr">
        <is>
          <t>10/2025</t>
        </is>
      </c>
    </row>
    <row r="7144">
      <c r="A7144" t="inlineStr">
        <is>
          <t>Love Cabaret</t>
        </is>
      </c>
      <c r="B7144" t="inlineStr">
        <is>
          <t>2025-10-01</t>
        </is>
      </c>
      <c r="C7144" t="inlineStr">
        <is>
          <t>% sobre Receita c/ Squad</t>
        </is>
      </c>
      <c r="D7144" s="488" t="n">
        <v>-0.25</v>
      </c>
      <c r="E7144" t="inlineStr">
        <is>
          <t>10/2025</t>
        </is>
      </c>
    </row>
    <row r="7145">
      <c r="A7145" t="inlineStr">
        <is>
          <t>Love Cabaret</t>
        </is>
      </c>
      <c r="B7145" t="inlineStr">
        <is>
          <t>2025-10-01</t>
        </is>
      </c>
      <c r="C7145" t="inlineStr">
        <is>
          <t>% sobre Receita s/ Squad</t>
        </is>
      </c>
      <c r="D7145" s="488" t="n">
        <v>-0.2</v>
      </c>
      <c r="E7145" t="inlineStr">
        <is>
          <t>10/2025</t>
        </is>
      </c>
    </row>
    <row r="7146">
      <c r="A7146" t="inlineStr">
        <is>
          <t>Love Cabaret</t>
        </is>
      </c>
      <c r="B7146" t="inlineStr">
        <is>
          <t>2025-10-01</t>
        </is>
      </c>
      <c r="C7146" t="inlineStr">
        <is>
          <t>Custo de Ocupação</t>
        </is>
      </c>
      <c r="D7146" s="488" t="n">
        <v>-70339.53999999999</v>
      </c>
      <c r="E7146" t="inlineStr">
        <is>
          <t>10/2025</t>
        </is>
      </c>
    </row>
    <row r="7147">
      <c r="A7147" t="inlineStr">
        <is>
          <t>Love Cabaret</t>
        </is>
      </c>
      <c r="B7147" t="inlineStr">
        <is>
          <t>2025-10-01</t>
        </is>
      </c>
      <c r="C7147" t="inlineStr">
        <is>
          <t>Aluguel de Imoveis</t>
        </is>
      </c>
      <c r="D7147" s="488" t="n">
        <v>-65188.38</v>
      </c>
      <c r="E7147" t="inlineStr">
        <is>
          <t>10/2025</t>
        </is>
      </c>
    </row>
    <row r="7148">
      <c r="A7148" t="inlineStr">
        <is>
          <t>Love Cabaret</t>
        </is>
      </c>
      <c r="B7148" t="inlineStr">
        <is>
          <t>2025-10-01</t>
        </is>
      </c>
      <c r="C7148" t="inlineStr">
        <is>
          <t>Condominio</t>
        </is>
      </c>
      <c r="D7148" s="488" t="n">
        <v>0</v>
      </c>
      <c r="E7148" t="inlineStr">
        <is>
          <t>10/2025</t>
        </is>
      </c>
    </row>
    <row r="7149">
      <c r="A7149" t="inlineStr">
        <is>
          <t>Love Cabaret</t>
        </is>
      </c>
      <c r="B7149" t="inlineStr">
        <is>
          <t>2025-10-01</t>
        </is>
      </c>
      <c r="C7149" t="inlineStr">
        <is>
          <t>IPTU</t>
        </is>
      </c>
      <c r="D7149" s="488" t="n">
        <v>-4921.9</v>
      </c>
      <c r="E7149" t="inlineStr">
        <is>
          <t>10/2025</t>
        </is>
      </c>
    </row>
    <row r="7150">
      <c r="A7150" t="inlineStr">
        <is>
          <t>Love Cabaret</t>
        </is>
      </c>
      <c r="B7150" t="inlineStr">
        <is>
          <t>2025-10-01</t>
        </is>
      </c>
      <c r="C7150" t="inlineStr">
        <is>
          <t>Fundo de Promoção</t>
        </is>
      </c>
      <c r="D7150" s="488" t="n">
        <v>0</v>
      </c>
      <c r="E7150" t="inlineStr">
        <is>
          <t>10/2025</t>
        </is>
      </c>
    </row>
    <row r="7151">
      <c r="A7151" t="inlineStr">
        <is>
          <t>Love Cabaret</t>
        </is>
      </c>
      <c r="B7151" t="inlineStr">
        <is>
          <t>2025-10-01</t>
        </is>
      </c>
      <c r="C7151" t="inlineStr">
        <is>
          <t>Seguro Patrimonial</t>
        </is>
      </c>
      <c r="D7151" s="488" t="n">
        <v>-229.26</v>
      </c>
      <c r="E7151" t="inlineStr">
        <is>
          <t>10/2025</t>
        </is>
      </c>
    </row>
    <row r="7152">
      <c r="A7152" t="inlineStr">
        <is>
          <t>Love Cabaret</t>
        </is>
      </c>
      <c r="B7152" t="inlineStr">
        <is>
          <t>2025-10-01</t>
        </is>
      </c>
      <c r="C7152" t="inlineStr">
        <is>
          <t>Arrendamento</t>
        </is>
      </c>
      <c r="D7152" s="488" t="n">
        <v>0</v>
      </c>
      <c r="E7152" t="inlineStr">
        <is>
          <t>10/2025</t>
        </is>
      </c>
    </row>
    <row r="7153">
      <c r="A7153" t="inlineStr">
        <is>
          <t>Love Cabaret</t>
        </is>
      </c>
      <c r="B7153" t="inlineStr">
        <is>
          <t>2025-10-01</t>
        </is>
      </c>
      <c r="C7153" t="inlineStr">
        <is>
          <t>Taxas publicas administrativas - Ocupação</t>
        </is>
      </c>
      <c r="D7153" s="488" t="n">
        <v>0</v>
      </c>
      <c r="E7153" t="inlineStr">
        <is>
          <t>10/2025</t>
        </is>
      </c>
    </row>
    <row r="7154">
      <c r="A7154" t="inlineStr">
        <is>
          <t>Love Cabaret</t>
        </is>
      </c>
      <c r="B7154" t="inlineStr">
        <is>
          <t>2025-10-01</t>
        </is>
      </c>
      <c r="C7154" t="inlineStr">
        <is>
          <t>% sobre Receita Bruta</t>
        </is>
      </c>
      <c r="D7154" s="488" t="n">
        <v>-0.15</v>
      </c>
      <c r="E7154" t="inlineStr">
        <is>
          <t>10/2025</t>
        </is>
      </c>
    </row>
    <row r="7155">
      <c r="A7155" t="inlineStr">
        <is>
          <t>Love Cabaret</t>
        </is>
      </c>
      <c r="B7155" t="inlineStr">
        <is>
          <t>2025-10-01</t>
        </is>
      </c>
      <c r="C7155" t="inlineStr">
        <is>
          <t>Utilidades</t>
        </is>
      </c>
      <c r="D7155" s="488" t="n">
        <v>-31008.57</v>
      </c>
      <c r="E7155" t="inlineStr">
        <is>
          <t>10/2025</t>
        </is>
      </c>
    </row>
    <row r="7156">
      <c r="A7156" t="inlineStr">
        <is>
          <t>Love Cabaret</t>
        </is>
      </c>
      <c r="B7156" t="inlineStr">
        <is>
          <t>2025-10-01</t>
        </is>
      </c>
      <c r="C7156" t="inlineStr">
        <is>
          <t>Agua/Esgoto</t>
        </is>
      </c>
      <c r="D7156" s="488" t="n">
        <v>-153.96</v>
      </c>
      <c r="E7156" t="inlineStr">
        <is>
          <t>10/2025</t>
        </is>
      </c>
    </row>
    <row r="7157">
      <c r="A7157" t="inlineStr">
        <is>
          <t>Love Cabaret</t>
        </is>
      </c>
      <c r="B7157" t="inlineStr">
        <is>
          <t>2025-10-01</t>
        </is>
      </c>
      <c r="C7157" t="inlineStr">
        <is>
          <t>Energia Eletrica</t>
        </is>
      </c>
      <c r="D7157" s="488" t="n">
        <v>-11487.02</v>
      </c>
      <c r="E7157" t="inlineStr">
        <is>
          <t>10/2025</t>
        </is>
      </c>
    </row>
    <row r="7158">
      <c r="A7158" t="inlineStr">
        <is>
          <t>Love Cabaret</t>
        </is>
      </c>
      <c r="B7158" t="inlineStr">
        <is>
          <t>2025-10-01</t>
        </is>
      </c>
      <c r="C7158" t="inlineStr">
        <is>
          <t>Gas de Cozinha</t>
        </is>
      </c>
      <c r="D7158" s="488" t="n">
        <v>-1994.47</v>
      </c>
      <c r="E7158" t="inlineStr">
        <is>
          <t>10/2025</t>
        </is>
      </c>
    </row>
    <row r="7159">
      <c r="A7159" t="inlineStr">
        <is>
          <t>Love Cabaret</t>
        </is>
      </c>
      <c r="B7159" t="inlineStr">
        <is>
          <t>2025-10-01</t>
        </is>
      </c>
      <c r="C7159" t="inlineStr">
        <is>
          <t>Higiene e Limpeza</t>
        </is>
      </c>
      <c r="D7159" s="488" t="n">
        <v>-11074.33</v>
      </c>
      <c r="E7159" t="inlineStr">
        <is>
          <t>10/2025</t>
        </is>
      </c>
    </row>
    <row r="7160">
      <c r="A7160" t="inlineStr">
        <is>
          <t>Love Cabaret</t>
        </is>
      </c>
      <c r="B7160" t="inlineStr">
        <is>
          <t>2025-10-01</t>
        </is>
      </c>
      <c r="C7160" t="inlineStr">
        <is>
          <t>Descartaveis</t>
        </is>
      </c>
      <c r="D7160" s="488" t="n">
        <v>0</v>
      </c>
      <c r="E7160" t="inlineStr">
        <is>
          <t>10/2025</t>
        </is>
      </c>
    </row>
    <row r="7161">
      <c r="A7161" t="inlineStr">
        <is>
          <t>Love Cabaret</t>
        </is>
      </c>
      <c r="B7161" t="inlineStr">
        <is>
          <t>2025-10-01</t>
        </is>
      </c>
      <c r="C7161" t="inlineStr">
        <is>
          <t>Controle de Pragas</t>
        </is>
      </c>
      <c r="D7161" s="488" t="n">
        <v>-630</v>
      </c>
      <c r="E7161" t="inlineStr">
        <is>
          <t>10/2025</t>
        </is>
      </c>
    </row>
    <row r="7162">
      <c r="A7162" t="inlineStr">
        <is>
          <t>Love Cabaret</t>
        </is>
      </c>
      <c r="B7162" t="inlineStr">
        <is>
          <t>2025-10-01</t>
        </is>
      </c>
      <c r="C7162" t="inlineStr">
        <is>
          <t>Coleta de lixo</t>
        </is>
      </c>
      <c r="D7162" s="488" t="n">
        <v>-1740.08</v>
      </c>
      <c r="E7162" t="inlineStr">
        <is>
          <t>10/2025</t>
        </is>
      </c>
    </row>
    <row r="7163">
      <c r="A7163" t="inlineStr">
        <is>
          <t>Love Cabaret</t>
        </is>
      </c>
      <c r="B7163" t="inlineStr">
        <is>
          <t>2025-10-01</t>
        </is>
      </c>
      <c r="C7163" t="inlineStr">
        <is>
          <t>Utensilios</t>
        </is>
      </c>
      <c r="D7163" s="488" t="n">
        <v>-1854.52</v>
      </c>
      <c r="E7163" t="inlineStr">
        <is>
          <t>10/2025</t>
        </is>
      </c>
    </row>
    <row r="7164">
      <c r="A7164" t="inlineStr">
        <is>
          <t>Love Cabaret</t>
        </is>
      </c>
      <c r="B7164" t="inlineStr">
        <is>
          <t>2025-10-01</t>
        </is>
      </c>
      <c r="C7164" t="inlineStr">
        <is>
          <t>Serviços Graficos</t>
        </is>
      </c>
      <c r="D7164" s="488" t="n">
        <v>-577.3</v>
      </c>
      <c r="E7164" t="inlineStr">
        <is>
          <t>10/2025</t>
        </is>
      </c>
    </row>
    <row r="7165">
      <c r="A7165" t="inlineStr">
        <is>
          <t>Love Cabaret</t>
        </is>
      </c>
      <c r="B7165" t="inlineStr">
        <is>
          <t>2025-10-01</t>
        </is>
      </c>
      <c r="C7165" t="inlineStr">
        <is>
          <t>Custas Cartório</t>
        </is>
      </c>
      <c r="D7165" s="488" t="n">
        <v>0</v>
      </c>
      <c r="E7165" t="inlineStr">
        <is>
          <t>10/2025</t>
        </is>
      </c>
    </row>
    <row r="7166">
      <c r="A7166" t="inlineStr">
        <is>
          <t>Love Cabaret</t>
        </is>
      </c>
      <c r="B7166" t="inlineStr">
        <is>
          <t>2025-10-01</t>
        </is>
      </c>
      <c r="C7166" t="inlineStr">
        <is>
          <t>Material de Escritorio</t>
        </is>
      </c>
      <c r="D7166" s="488" t="n">
        <v>-160.89</v>
      </c>
      <c r="E7166" t="inlineStr">
        <is>
          <t>10/2025</t>
        </is>
      </c>
    </row>
    <row r="7167">
      <c r="A7167" t="inlineStr">
        <is>
          <t>Love Cabaret</t>
        </is>
      </c>
      <c r="B7167" t="inlineStr">
        <is>
          <t>2025-10-01</t>
        </is>
      </c>
      <c r="C7167" t="inlineStr">
        <is>
          <t>Serviços de Limpeza</t>
        </is>
      </c>
      <c r="D7167" s="488" t="n">
        <v>-1200</v>
      </c>
      <c r="E7167" t="inlineStr">
        <is>
          <t>10/2025</t>
        </is>
      </c>
    </row>
    <row r="7168">
      <c r="A7168" t="inlineStr">
        <is>
          <t>Love Cabaret</t>
        </is>
      </c>
      <c r="B7168" t="inlineStr">
        <is>
          <t>2025-10-01</t>
        </is>
      </c>
      <c r="C7168" t="inlineStr">
        <is>
          <t>Serviço de Lavanderia</t>
        </is>
      </c>
      <c r="D7168" s="488" t="n">
        <v>0</v>
      </c>
      <c r="E7168" t="inlineStr">
        <is>
          <t>10/2025</t>
        </is>
      </c>
    </row>
    <row r="7169">
      <c r="A7169" t="inlineStr">
        <is>
          <t>Love Cabaret</t>
        </is>
      </c>
      <c r="B7169" t="inlineStr">
        <is>
          <t>2025-10-01</t>
        </is>
      </c>
      <c r="C7169" t="inlineStr">
        <is>
          <t>Material de Consumo - Gelo/ Gas CO2/ Carvao /Velas</t>
        </is>
      </c>
      <c r="D7169" s="488" t="n">
        <v>-136</v>
      </c>
      <c r="E7169" t="inlineStr">
        <is>
          <t>10/2025</t>
        </is>
      </c>
    </row>
    <row r="7170">
      <c r="A7170" t="inlineStr">
        <is>
          <t>Love Cabaret</t>
        </is>
      </c>
      <c r="B7170" t="inlineStr">
        <is>
          <t>2025-10-01</t>
        </is>
      </c>
      <c r="C7170" t="inlineStr">
        <is>
          <t>% sobre Receita Bruta</t>
        </is>
      </c>
      <c r="D7170" s="488" t="n">
        <v>-0.06</v>
      </c>
      <c r="E7170" t="inlineStr">
        <is>
          <t>10/2025</t>
        </is>
      </c>
    </row>
    <row r="7171">
      <c r="A7171" t="inlineStr">
        <is>
          <t>Love Cabaret</t>
        </is>
      </c>
      <c r="B7171" t="inlineStr">
        <is>
          <t>2025-10-01</t>
        </is>
      </c>
      <c r="C7171" t="inlineStr">
        <is>
          <t>Informática e TI</t>
        </is>
      </c>
      <c r="D7171" s="488" t="n">
        <v>-7051.22</v>
      </c>
      <c r="E7171" t="inlineStr">
        <is>
          <t>10/2025</t>
        </is>
      </c>
    </row>
    <row r="7172">
      <c r="A7172" t="inlineStr">
        <is>
          <t>Love Cabaret</t>
        </is>
      </c>
      <c r="B7172" t="inlineStr">
        <is>
          <t>2025-10-01</t>
        </is>
      </c>
      <c r="C7172" t="inlineStr">
        <is>
          <t>Telefone</t>
        </is>
      </c>
      <c r="D7172" s="488" t="n">
        <v>-96.45999999999999</v>
      </c>
      <c r="E7172" t="inlineStr">
        <is>
          <t>10/2025</t>
        </is>
      </c>
    </row>
    <row r="7173">
      <c r="A7173" t="inlineStr">
        <is>
          <t>Love Cabaret</t>
        </is>
      </c>
      <c r="B7173" t="inlineStr">
        <is>
          <t>2025-10-01</t>
        </is>
      </c>
      <c r="C7173" t="inlineStr">
        <is>
          <t>Internet</t>
        </is>
      </c>
      <c r="D7173" s="488" t="n">
        <v>-1033.18</v>
      </c>
      <c r="E7173" t="inlineStr">
        <is>
          <t>10/2025</t>
        </is>
      </c>
    </row>
    <row r="7174">
      <c r="A7174" t="inlineStr">
        <is>
          <t>Love Cabaret</t>
        </is>
      </c>
      <c r="B7174" t="inlineStr">
        <is>
          <t>2025-10-01</t>
        </is>
      </c>
      <c r="C7174" t="inlineStr">
        <is>
          <t>TV por assinatura/musica ambiente</t>
        </is>
      </c>
      <c r="D7174" s="488" t="n">
        <v>-17.45</v>
      </c>
      <c r="E7174" t="inlineStr">
        <is>
          <t>10/2025</t>
        </is>
      </c>
    </row>
    <row r="7175">
      <c r="A7175" t="inlineStr">
        <is>
          <t>Love Cabaret</t>
        </is>
      </c>
      <c r="B7175" t="inlineStr">
        <is>
          <t>2025-10-01</t>
        </is>
      </c>
      <c r="C7175" t="inlineStr">
        <is>
          <t>Sistemas de Segurança e Alarme</t>
        </is>
      </c>
      <c r="D7175" s="488" t="n">
        <v>-270.55</v>
      </c>
      <c r="E7175" t="inlineStr">
        <is>
          <t>10/2025</t>
        </is>
      </c>
    </row>
    <row r="7176">
      <c r="A7176" t="inlineStr">
        <is>
          <t>Love Cabaret</t>
        </is>
      </c>
      <c r="B7176" t="inlineStr">
        <is>
          <t>2025-10-01</t>
        </is>
      </c>
      <c r="C7176" t="inlineStr">
        <is>
          <t>Sistemas Gerais - Operacionais</t>
        </is>
      </c>
      <c r="D7176" s="488" t="n">
        <v>-2286.98</v>
      </c>
      <c r="E7176" t="inlineStr">
        <is>
          <t>10/2025</t>
        </is>
      </c>
    </row>
    <row r="7177">
      <c r="A7177" t="inlineStr">
        <is>
          <t>Love Cabaret</t>
        </is>
      </c>
      <c r="B7177" t="inlineStr">
        <is>
          <t>2025-10-01</t>
        </is>
      </c>
      <c r="C7177" t="inlineStr">
        <is>
          <t>Sistemas Gerais - Financeiros</t>
        </is>
      </c>
      <c r="D7177" s="488" t="n">
        <v>-389</v>
      </c>
      <c r="E7177" t="inlineStr">
        <is>
          <t>10/2025</t>
        </is>
      </c>
    </row>
    <row r="7178">
      <c r="A7178" t="inlineStr">
        <is>
          <t>Love Cabaret</t>
        </is>
      </c>
      <c r="B7178" t="inlineStr">
        <is>
          <t>2025-10-01</t>
        </is>
      </c>
      <c r="C7178" t="inlineStr">
        <is>
          <t>Sistemas Gerais - Comunicação e Marketing</t>
        </is>
      </c>
      <c r="D7178" s="488" t="n">
        <v>-2957.6</v>
      </c>
      <c r="E7178" t="inlineStr">
        <is>
          <t>10/2025</t>
        </is>
      </c>
    </row>
    <row r="7179">
      <c r="A7179" t="inlineStr">
        <is>
          <t>Love Cabaret</t>
        </is>
      </c>
      <c r="B7179" t="inlineStr">
        <is>
          <t>2025-10-01</t>
        </is>
      </c>
      <c r="C7179" t="inlineStr">
        <is>
          <t>% sobre Receita Bruta</t>
        </is>
      </c>
      <c r="D7179" s="488" t="n">
        <v>-0.01</v>
      </c>
      <c r="E7179" t="inlineStr">
        <is>
          <t>10/2025</t>
        </is>
      </c>
    </row>
    <row r="7180">
      <c r="A7180" t="inlineStr">
        <is>
          <t>Love Cabaret</t>
        </is>
      </c>
      <c r="B7180" t="inlineStr">
        <is>
          <t>2025-10-01</t>
        </is>
      </c>
      <c r="C7180" t="inlineStr">
        <is>
          <t>Despesas Gerais</t>
        </is>
      </c>
      <c r="D7180" s="488" t="n">
        <v>-14171.01</v>
      </c>
      <c r="E7180" t="inlineStr">
        <is>
          <t>10/2025</t>
        </is>
      </c>
    </row>
    <row r="7181">
      <c r="A7181" t="inlineStr">
        <is>
          <t>Love Cabaret</t>
        </is>
      </c>
      <c r="B7181" t="inlineStr">
        <is>
          <t>2025-10-01</t>
        </is>
      </c>
      <c r="C7181" t="inlineStr">
        <is>
          <t>Manutenção Predial</t>
        </is>
      </c>
      <c r="D7181" s="488" t="n">
        <v>-6601.38</v>
      </c>
      <c r="E7181" t="inlineStr">
        <is>
          <t>10/2025</t>
        </is>
      </c>
    </row>
    <row r="7182">
      <c r="A7182" t="inlineStr">
        <is>
          <t>Love Cabaret</t>
        </is>
      </c>
      <c r="B7182" t="inlineStr">
        <is>
          <t>2025-10-01</t>
        </is>
      </c>
      <c r="C7182" t="inlineStr">
        <is>
          <t>Manutenção de Equipamentos</t>
        </is>
      </c>
      <c r="D7182" s="488" t="n">
        <v>-4410</v>
      </c>
      <c r="E7182" t="inlineStr">
        <is>
          <t>10/2025</t>
        </is>
      </c>
    </row>
    <row r="7183">
      <c r="A7183" t="inlineStr">
        <is>
          <t>Love Cabaret</t>
        </is>
      </c>
      <c r="B7183" t="inlineStr">
        <is>
          <t>2025-10-01</t>
        </is>
      </c>
      <c r="C7183" t="inlineStr">
        <is>
          <t>Manutenção de Mobiliário</t>
        </is>
      </c>
      <c r="D7183" s="488" t="n">
        <v>0</v>
      </c>
      <c r="E7183" t="inlineStr">
        <is>
          <t>10/2025</t>
        </is>
      </c>
    </row>
    <row r="7184">
      <c r="A7184" t="inlineStr">
        <is>
          <t>Love Cabaret</t>
        </is>
      </c>
      <c r="B7184" t="inlineStr">
        <is>
          <t>2025-10-01</t>
        </is>
      </c>
      <c r="C7184" t="inlineStr">
        <is>
          <t>Material de Manutenção</t>
        </is>
      </c>
      <c r="D7184" s="488" t="n">
        <v>-2519.45</v>
      </c>
      <c r="E7184" t="inlineStr">
        <is>
          <t>10/2025</t>
        </is>
      </c>
    </row>
    <row r="7185">
      <c r="A7185" t="inlineStr">
        <is>
          <t>Love Cabaret</t>
        </is>
      </c>
      <c r="B7185" t="inlineStr">
        <is>
          <t>2025-10-01</t>
        </is>
      </c>
      <c r="C7185" t="inlineStr">
        <is>
          <t>Decoração/Paisagismo e Jardinagem</t>
        </is>
      </c>
      <c r="D7185" s="488" t="n">
        <v>-530</v>
      </c>
      <c r="E7185" t="inlineStr">
        <is>
          <t>10/2025</t>
        </is>
      </c>
    </row>
    <row r="7186">
      <c r="A7186" t="inlineStr">
        <is>
          <t>Love Cabaret</t>
        </is>
      </c>
      <c r="B7186" t="inlineStr">
        <is>
          <t>2025-10-01</t>
        </is>
      </c>
      <c r="C7186" t="inlineStr">
        <is>
          <t>Fretes e Carretos</t>
        </is>
      </c>
      <c r="D7186" s="488" t="n">
        <v>-92.45999999999999</v>
      </c>
      <c r="E7186" t="inlineStr">
        <is>
          <t>10/2025</t>
        </is>
      </c>
    </row>
    <row r="7187">
      <c r="A7187" t="inlineStr">
        <is>
          <t>Love Cabaret</t>
        </is>
      </c>
      <c r="B7187" t="inlineStr">
        <is>
          <t>2025-10-01</t>
        </is>
      </c>
      <c r="C7187" t="inlineStr">
        <is>
          <t>Conduções/Taxi/Uber</t>
        </is>
      </c>
      <c r="D7187" s="488" t="n">
        <v>-17.72</v>
      </c>
      <c r="E7187" t="inlineStr">
        <is>
          <t>10/2025</t>
        </is>
      </c>
    </row>
    <row r="7188">
      <c r="A7188" t="inlineStr">
        <is>
          <t>Love Cabaret</t>
        </is>
      </c>
      <c r="B7188" t="inlineStr">
        <is>
          <t>2025-10-01</t>
        </is>
      </c>
      <c r="C7188" t="inlineStr">
        <is>
          <t>Viagens e Estadias - Operação</t>
        </is>
      </c>
      <c r="D7188" s="488" t="n">
        <v>0</v>
      </c>
      <c r="E7188" t="inlineStr">
        <is>
          <t>10/2025</t>
        </is>
      </c>
    </row>
    <row r="7189">
      <c r="A7189" t="inlineStr">
        <is>
          <t>Love Cabaret</t>
        </is>
      </c>
      <c r="B7189" t="inlineStr">
        <is>
          <t>2025-10-01</t>
        </is>
      </c>
      <c r="C7189" t="inlineStr">
        <is>
          <t>% sobre Receita Bruta</t>
        </is>
      </c>
      <c r="D7189" s="488" t="n">
        <v>-0.03</v>
      </c>
      <c r="E7189" t="inlineStr">
        <is>
          <t>10/2025</t>
        </is>
      </c>
    </row>
    <row r="7190">
      <c r="A7190" t="inlineStr">
        <is>
          <t>Love Cabaret</t>
        </is>
      </c>
      <c r="B7190" t="inlineStr">
        <is>
          <t>2025-10-01</t>
        </is>
      </c>
      <c r="C7190" t="inlineStr">
        <is>
          <t>Marketing</t>
        </is>
      </c>
      <c r="D7190" s="488" t="n">
        <v>-23668.93</v>
      </c>
      <c r="E7190" t="inlineStr">
        <is>
          <t>10/2025</t>
        </is>
      </c>
    </row>
    <row r="7191">
      <c r="A7191" t="inlineStr">
        <is>
          <t>Love Cabaret</t>
        </is>
      </c>
      <c r="B7191" t="inlineStr">
        <is>
          <t>2025-10-01</t>
        </is>
      </c>
      <c r="C7191" t="inlineStr">
        <is>
          <t>Agência de Propaganda</t>
        </is>
      </c>
      <c r="D7191" s="488" t="n">
        <v>-8000</v>
      </c>
      <c r="E7191" t="inlineStr">
        <is>
          <t>10/2025</t>
        </is>
      </c>
    </row>
    <row r="7192">
      <c r="A7192" t="inlineStr">
        <is>
          <t>Love Cabaret</t>
        </is>
      </c>
      <c r="B7192" t="inlineStr">
        <is>
          <t>2025-10-01</t>
        </is>
      </c>
      <c r="C7192" t="inlineStr">
        <is>
          <t>Assessoria de Imprensa</t>
        </is>
      </c>
      <c r="D7192" s="488" t="n">
        <v>0</v>
      </c>
      <c r="E7192" t="inlineStr">
        <is>
          <t>10/2025</t>
        </is>
      </c>
    </row>
    <row r="7193">
      <c r="A7193" t="inlineStr">
        <is>
          <t>Love Cabaret</t>
        </is>
      </c>
      <c r="B7193" t="inlineStr">
        <is>
          <t>2025-10-01</t>
        </is>
      </c>
      <c r="C7193" t="inlineStr">
        <is>
          <t>Assessoria de Relações Públicas</t>
        </is>
      </c>
      <c r="D7193" s="488" t="n">
        <v>0</v>
      </c>
      <c r="E7193" t="inlineStr">
        <is>
          <t>10/2025</t>
        </is>
      </c>
    </row>
    <row r="7194">
      <c r="A7194" t="inlineStr">
        <is>
          <t>Love Cabaret</t>
        </is>
      </c>
      <c r="B7194" t="inlineStr">
        <is>
          <t>2025-10-01</t>
        </is>
      </c>
      <c r="C7194" t="inlineStr">
        <is>
          <t>Influenciadores</t>
        </is>
      </c>
      <c r="D7194" s="488" t="n">
        <v>0</v>
      </c>
      <c r="E7194" t="inlineStr">
        <is>
          <t>10/2025</t>
        </is>
      </c>
    </row>
    <row r="7195">
      <c r="A7195" t="inlineStr">
        <is>
          <t>Love Cabaret</t>
        </is>
      </c>
      <c r="B7195" t="inlineStr">
        <is>
          <t>2025-10-01</t>
        </is>
      </c>
      <c r="C7195" t="inlineStr">
        <is>
          <t>Publicidade e Propaganda</t>
        </is>
      </c>
      <c r="D7195" s="488" t="n">
        <v>-12850</v>
      </c>
      <c r="E7195" t="inlineStr">
        <is>
          <t>10/2025</t>
        </is>
      </c>
    </row>
    <row r="7196">
      <c r="A7196" t="inlineStr">
        <is>
          <t>Love Cabaret</t>
        </is>
      </c>
      <c r="B7196" t="inlineStr">
        <is>
          <t>2025-10-01</t>
        </is>
      </c>
      <c r="C7196" t="inlineStr">
        <is>
          <t>Pesquisa de Mercado</t>
        </is>
      </c>
      <c r="D7196" s="488" t="n">
        <v>0</v>
      </c>
      <c r="E7196" t="inlineStr">
        <is>
          <t>10/2025</t>
        </is>
      </c>
    </row>
    <row r="7197">
      <c r="A7197" t="inlineStr">
        <is>
          <t>Love Cabaret</t>
        </is>
      </c>
      <c r="B7197" t="inlineStr">
        <is>
          <t>2025-10-01</t>
        </is>
      </c>
      <c r="C7197" t="inlineStr">
        <is>
          <t>Sessão de Fotos/Captação de Vídeo</t>
        </is>
      </c>
      <c r="D7197" s="488" t="n">
        <v>0</v>
      </c>
      <c r="E7197" t="inlineStr">
        <is>
          <t>10/2025</t>
        </is>
      </c>
    </row>
    <row r="7198">
      <c r="A7198" t="inlineStr">
        <is>
          <t>Love Cabaret</t>
        </is>
      </c>
      <c r="B7198" t="inlineStr">
        <is>
          <t>2025-10-01</t>
        </is>
      </c>
      <c r="C7198" t="inlineStr">
        <is>
          <t>Produção Gráfica e Material Institucional</t>
        </is>
      </c>
      <c r="D7198" s="488" t="n">
        <v>-1800</v>
      </c>
      <c r="E7198" t="inlineStr">
        <is>
          <t>10/2025</t>
        </is>
      </c>
    </row>
    <row r="7199">
      <c r="A7199" t="inlineStr">
        <is>
          <t>Love Cabaret</t>
        </is>
      </c>
      <c r="B7199" t="inlineStr">
        <is>
          <t>2025-10-01</t>
        </is>
      </c>
      <c r="C7199" t="inlineStr">
        <is>
          <t>Eventos de Marketing</t>
        </is>
      </c>
      <c r="D7199" s="488" t="n">
        <v>-79.90000000000001</v>
      </c>
      <c r="E7199" t="inlineStr">
        <is>
          <t>10/2025</t>
        </is>
      </c>
    </row>
    <row r="7200">
      <c r="A7200" t="inlineStr">
        <is>
          <t>Love Cabaret</t>
        </is>
      </c>
      <c r="B7200" t="inlineStr">
        <is>
          <t>2025-10-01</t>
        </is>
      </c>
      <c r="C7200" t="inlineStr">
        <is>
          <t>Brindes e Confraternizações</t>
        </is>
      </c>
      <c r="D7200" s="488" t="n">
        <v>0</v>
      </c>
      <c r="E7200" t="inlineStr">
        <is>
          <t>10/2025</t>
        </is>
      </c>
    </row>
    <row r="7201">
      <c r="A7201" t="inlineStr">
        <is>
          <t>Love Cabaret</t>
        </is>
      </c>
      <c r="B7201" t="inlineStr">
        <is>
          <t>2025-10-01</t>
        </is>
      </c>
      <c r="C7201" t="inlineStr">
        <is>
          <t>Ferramentas de Marketing</t>
        </is>
      </c>
      <c r="D7201" s="488" t="n">
        <v>-939.03</v>
      </c>
      <c r="E7201" t="inlineStr">
        <is>
          <t>10/2025</t>
        </is>
      </c>
    </row>
    <row r="7202">
      <c r="A7202" t="inlineStr">
        <is>
          <t>Love Cabaret</t>
        </is>
      </c>
      <c r="B7202" t="inlineStr">
        <is>
          <t>2025-10-01</t>
        </is>
      </c>
      <c r="C7202" t="inlineStr">
        <is>
          <t>% sobre Receita Bruta</t>
        </is>
      </c>
      <c r="D7202" s="488" t="n">
        <v>-0.05</v>
      </c>
      <c r="E7202" t="inlineStr">
        <is>
          <t>10/2025</t>
        </is>
      </c>
    </row>
    <row r="7203">
      <c r="A7203" t="inlineStr">
        <is>
          <t>Love Cabaret</t>
        </is>
      </c>
      <c r="B7203" t="inlineStr">
        <is>
          <t>2025-10-01</t>
        </is>
      </c>
      <c r="C7203" t="inlineStr">
        <is>
          <t>Serviços de Terceiros</t>
        </is>
      </c>
      <c r="D7203" s="488" t="n">
        <v>-40984.84</v>
      </c>
      <c r="E7203" t="inlineStr">
        <is>
          <t>10/2025</t>
        </is>
      </c>
    </row>
    <row r="7204">
      <c r="A7204" t="inlineStr">
        <is>
          <t>Love Cabaret</t>
        </is>
      </c>
      <c r="B7204" t="inlineStr">
        <is>
          <t>2025-10-01</t>
        </is>
      </c>
      <c r="C7204" t="inlineStr">
        <is>
          <t>Assessoria Contabil</t>
        </is>
      </c>
      <c r="D7204" s="488" t="n">
        <v>-3204.47</v>
      </c>
      <c r="E7204" t="inlineStr">
        <is>
          <t>10/2025</t>
        </is>
      </c>
    </row>
    <row r="7205">
      <c r="A7205" t="inlineStr">
        <is>
          <t>Love Cabaret</t>
        </is>
      </c>
      <c r="B7205" t="inlineStr">
        <is>
          <t>2025-10-01</t>
        </is>
      </c>
      <c r="C7205" t="inlineStr">
        <is>
          <t>Assessoria RH</t>
        </is>
      </c>
      <c r="D7205" s="488" t="n">
        <v>-100</v>
      </c>
      <c r="E7205" t="inlineStr">
        <is>
          <t>10/2025</t>
        </is>
      </c>
    </row>
    <row r="7206">
      <c r="A7206" t="inlineStr">
        <is>
          <t>Love Cabaret</t>
        </is>
      </c>
      <c r="B7206" t="inlineStr">
        <is>
          <t>2025-10-01</t>
        </is>
      </c>
      <c r="C7206" t="inlineStr">
        <is>
          <t>Assessoria em Geral</t>
        </is>
      </c>
      <c r="D7206" s="488" t="n">
        <v>-12560</v>
      </c>
      <c r="E7206" t="inlineStr">
        <is>
          <t>10/2025</t>
        </is>
      </c>
    </row>
    <row r="7207">
      <c r="A7207" t="inlineStr">
        <is>
          <t>Love Cabaret</t>
        </is>
      </c>
      <c r="B7207" t="inlineStr">
        <is>
          <t>2025-10-01</t>
        </is>
      </c>
      <c r="C7207" t="inlineStr">
        <is>
          <t>Assessoria Financeira</t>
        </is>
      </c>
      <c r="D7207" s="488" t="n">
        <v>0</v>
      </c>
      <c r="E7207" t="inlineStr">
        <is>
          <t>10/2025</t>
        </is>
      </c>
    </row>
    <row r="7208">
      <c r="A7208" t="inlineStr">
        <is>
          <t>Love Cabaret</t>
        </is>
      </c>
      <c r="B7208" t="inlineStr">
        <is>
          <t>2025-10-01</t>
        </is>
      </c>
      <c r="C7208" t="inlineStr">
        <is>
          <t>Assessoria Jurídica</t>
        </is>
      </c>
      <c r="D7208" s="488" t="n">
        <v>-3200</v>
      </c>
      <c r="E7208" t="inlineStr">
        <is>
          <t>10/2025</t>
        </is>
      </c>
    </row>
    <row r="7209">
      <c r="A7209" t="inlineStr">
        <is>
          <t>Love Cabaret</t>
        </is>
      </c>
      <c r="B7209" t="inlineStr">
        <is>
          <t>2025-10-01</t>
        </is>
      </c>
      <c r="C7209" t="inlineStr">
        <is>
          <t>Assessoria de Alimentos e Bebidas</t>
        </is>
      </c>
      <c r="D7209" s="488" t="n">
        <v>-891.0599999999999</v>
      </c>
      <c r="E7209" t="inlineStr">
        <is>
          <t>10/2025</t>
        </is>
      </c>
    </row>
    <row r="7210">
      <c r="A7210" t="inlineStr">
        <is>
          <t>Love Cabaret</t>
        </is>
      </c>
      <c r="B7210" t="inlineStr">
        <is>
          <t>2025-10-01</t>
        </is>
      </c>
      <c r="C7210" t="inlineStr">
        <is>
          <t>Assessoria de Projetos</t>
        </is>
      </c>
      <c r="D7210" s="488" t="n">
        <v>0</v>
      </c>
      <c r="E7210" t="inlineStr">
        <is>
          <t>10/2025</t>
        </is>
      </c>
    </row>
    <row r="7211">
      <c r="A7211" t="inlineStr">
        <is>
          <t>Love Cabaret</t>
        </is>
      </c>
      <c r="B7211" t="inlineStr">
        <is>
          <t>2025-10-01</t>
        </is>
      </c>
      <c r="C7211" t="inlineStr">
        <is>
          <t>Serviços de Segurança</t>
        </is>
      </c>
      <c r="D7211" s="488" t="n">
        <v>-21029.31</v>
      </c>
      <c r="E7211" t="inlineStr">
        <is>
          <t>10/2025</t>
        </is>
      </c>
    </row>
    <row r="7212">
      <c r="A7212" t="inlineStr">
        <is>
          <t>Love Cabaret</t>
        </is>
      </c>
      <c r="B7212" t="inlineStr">
        <is>
          <t>2025-10-01</t>
        </is>
      </c>
      <c r="C7212" t="inlineStr">
        <is>
          <t>Valet/Motoboy</t>
        </is>
      </c>
      <c r="D7212" s="488" t="n">
        <v>0</v>
      </c>
      <c r="E7212" t="inlineStr">
        <is>
          <t>10/2025</t>
        </is>
      </c>
    </row>
    <row r="7213">
      <c r="A7213" t="inlineStr">
        <is>
          <t>Love Cabaret</t>
        </is>
      </c>
      <c r="B7213" t="inlineStr">
        <is>
          <t>2025-10-01</t>
        </is>
      </c>
      <c r="C7213" t="inlineStr">
        <is>
          <t>% sobre Receita Bruta</t>
        </is>
      </c>
      <c r="D7213" s="488" t="n">
        <v>-0.09</v>
      </c>
      <c r="E7213" t="inlineStr">
        <is>
          <t>10/2025</t>
        </is>
      </c>
    </row>
    <row r="7214">
      <c r="A7214" t="inlineStr">
        <is>
          <t>Love Cabaret</t>
        </is>
      </c>
      <c r="B7214" t="inlineStr">
        <is>
          <t>2025-10-01</t>
        </is>
      </c>
      <c r="C7214" t="inlineStr">
        <is>
          <t>Locação de Equipamentos</t>
        </is>
      </c>
      <c r="D7214" s="488" t="n">
        <v>-5958.16</v>
      </c>
      <c r="E7214" t="inlineStr">
        <is>
          <t>10/2025</t>
        </is>
      </c>
    </row>
    <row r="7215">
      <c r="A7215" t="inlineStr">
        <is>
          <t>Love Cabaret</t>
        </is>
      </c>
      <c r="B7215" t="inlineStr">
        <is>
          <t>2025-10-01</t>
        </is>
      </c>
      <c r="C7215" t="inlineStr">
        <is>
          <t>Locações de Equipamentos - Operacionais</t>
        </is>
      </c>
      <c r="D7215" s="488" t="n">
        <v>-5738.16</v>
      </c>
      <c r="E7215" t="inlineStr">
        <is>
          <t>10/2025</t>
        </is>
      </c>
    </row>
    <row r="7216">
      <c r="A7216" t="inlineStr">
        <is>
          <t>Love Cabaret</t>
        </is>
      </c>
      <c r="B7216" t="inlineStr">
        <is>
          <t>2025-10-01</t>
        </is>
      </c>
      <c r="C7216" t="inlineStr">
        <is>
          <t>Locação de Equipamentos - Informatica e TI</t>
        </is>
      </c>
      <c r="D7216" s="488" t="n">
        <v>-220</v>
      </c>
      <c r="E7216" t="inlineStr">
        <is>
          <t>10/2025</t>
        </is>
      </c>
    </row>
    <row r="7217">
      <c r="A7217" t="inlineStr">
        <is>
          <t>Love Cabaret</t>
        </is>
      </c>
      <c r="B7217" t="inlineStr">
        <is>
          <t>2025-10-01</t>
        </is>
      </c>
      <c r="C7217" t="inlineStr">
        <is>
          <t>Locações de Equipamentos - Comunicação e Marketing</t>
        </is>
      </c>
      <c r="D7217" s="488" t="n">
        <v>0</v>
      </c>
      <c r="E7217" t="inlineStr">
        <is>
          <t>10/2025</t>
        </is>
      </c>
    </row>
    <row r="7218">
      <c r="A7218" t="inlineStr">
        <is>
          <t>Love Cabaret</t>
        </is>
      </c>
      <c r="B7218" t="inlineStr">
        <is>
          <t>2025-10-01</t>
        </is>
      </c>
      <c r="C7218" t="inlineStr">
        <is>
          <t>Locação de Utensílios</t>
        </is>
      </c>
      <c r="D7218" s="488" t="n">
        <v>0</v>
      </c>
      <c r="E7218" t="inlineStr">
        <is>
          <t>10/2025</t>
        </is>
      </c>
    </row>
    <row r="7219">
      <c r="A7219" t="inlineStr">
        <is>
          <t>Love Cabaret</t>
        </is>
      </c>
      <c r="B7219" t="inlineStr">
        <is>
          <t>2025-10-01</t>
        </is>
      </c>
      <c r="C7219" t="inlineStr">
        <is>
          <t>% sobre Receita Bruta</t>
        </is>
      </c>
      <c r="D7219" s="488" t="n">
        <v>-0.01</v>
      </c>
      <c r="E7219" t="inlineStr">
        <is>
          <t>10/2025</t>
        </is>
      </c>
    </row>
    <row r="7220">
      <c r="A7220" t="inlineStr">
        <is>
          <t>Love Cabaret</t>
        </is>
      </c>
      <c r="B7220" t="inlineStr">
        <is>
          <t>2025-10-01</t>
        </is>
      </c>
      <c r="C7220" t="inlineStr">
        <is>
          <t>Sistema de Franquias</t>
        </is>
      </c>
      <c r="D7220" s="488" t="n">
        <v>0</v>
      </c>
      <c r="E7220" t="inlineStr">
        <is>
          <t>10/2025</t>
        </is>
      </c>
    </row>
    <row r="7221">
      <c r="A7221" t="inlineStr">
        <is>
          <t>Love Cabaret</t>
        </is>
      </c>
      <c r="B7221" t="inlineStr">
        <is>
          <t>2025-10-01</t>
        </is>
      </c>
      <c r="C7221" t="inlineStr">
        <is>
          <t>Royalties</t>
        </is>
      </c>
      <c r="D7221" s="488" t="n">
        <v>0</v>
      </c>
      <c r="E7221" t="inlineStr">
        <is>
          <t>10/2025</t>
        </is>
      </c>
    </row>
    <row r="7222">
      <c r="A7222" t="inlineStr">
        <is>
          <t>Love Cabaret</t>
        </is>
      </c>
      <c r="B7222" t="inlineStr">
        <is>
          <t>2025-10-01</t>
        </is>
      </c>
      <c r="C7222" t="inlineStr">
        <is>
          <t>Fundo de Propaganda</t>
        </is>
      </c>
      <c r="D7222" s="488" t="n">
        <v>0</v>
      </c>
      <c r="E7222" t="inlineStr">
        <is>
          <t>10/2025</t>
        </is>
      </c>
    </row>
    <row r="7223">
      <c r="A7223" t="inlineStr">
        <is>
          <t>Love Cabaret</t>
        </is>
      </c>
      <c r="B7223" t="inlineStr">
        <is>
          <t>2025-10-01</t>
        </is>
      </c>
      <c r="C7223" t="inlineStr">
        <is>
          <t>Fee Gestão FB</t>
        </is>
      </c>
      <c r="D7223" s="488" t="n">
        <v>0</v>
      </c>
      <c r="E7223" t="inlineStr">
        <is>
          <t>10/2025</t>
        </is>
      </c>
    </row>
    <row r="7224">
      <c r="A7224" t="inlineStr">
        <is>
          <t>Love Cabaret</t>
        </is>
      </c>
      <c r="B7224" t="inlineStr">
        <is>
          <t>2025-10-01</t>
        </is>
      </c>
      <c r="C7224" t="inlineStr">
        <is>
          <t>% sobre Receita Bruta</t>
        </is>
      </c>
      <c r="D7224" s="488" t="n">
        <v>0</v>
      </c>
      <c r="E7224" t="inlineStr">
        <is>
          <t>10/2025</t>
        </is>
      </c>
    </row>
    <row r="7225">
      <c r="A7225" t="inlineStr">
        <is>
          <t>Love Cabaret</t>
        </is>
      </c>
      <c r="B7225" t="inlineStr">
        <is>
          <t>2025-10-01</t>
        </is>
      </c>
      <c r="C7225" t="inlineStr">
        <is>
          <t>TOTAL - DESPESAS OPERATIVAS</t>
        </is>
      </c>
      <c r="D7225" s="488" t="n">
        <v>-313518.81</v>
      </c>
      <c r="E7225" t="inlineStr">
        <is>
          <t>10/2025</t>
        </is>
      </c>
    </row>
    <row r="7226">
      <c r="A7226" t="inlineStr">
        <is>
          <t>Love Cabaret</t>
        </is>
      </c>
      <c r="B7226" t="inlineStr">
        <is>
          <t>2025-10-01</t>
        </is>
      </c>
      <c r="C7226" t="inlineStr">
        <is>
          <t>% sobre Receita Bruta</t>
        </is>
      </c>
      <c r="D7226" s="488" t="n">
        <v>-0.65</v>
      </c>
      <c r="E7226" t="inlineStr">
        <is>
          <t>10/2025</t>
        </is>
      </c>
    </row>
    <row r="7227">
      <c r="A7227" t="inlineStr">
        <is>
          <t>Love Cabaret</t>
        </is>
      </c>
      <c r="B7227" t="inlineStr">
        <is>
          <t>2025-10-01</t>
        </is>
      </c>
      <c r="C7227" t="inlineStr">
        <is>
          <t>EBITDA</t>
        </is>
      </c>
      <c r="D7227" s="488" t="n">
        <v>-5845.64</v>
      </c>
      <c r="E7227" t="inlineStr">
        <is>
          <t>10/2025</t>
        </is>
      </c>
    </row>
    <row r="7228">
      <c r="A7228" t="inlineStr">
        <is>
          <t>Love Cabaret</t>
        </is>
      </c>
      <c r="B7228" t="inlineStr">
        <is>
          <t>2025-10-01</t>
        </is>
      </c>
      <c r="C7228" t="inlineStr">
        <is>
          <t>% sobre Receita Bruta</t>
        </is>
      </c>
      <c r="D7228" s="488" t="n">
        <v>-0.01</v>
      </c>
      <c r="E7228" t="inlineStr">
        <is>
          <t>10/2025</t>
        </is>
      </c>
    </row>
    <row r="7229">
      <c r="A7229" t="inlineStr">
        <is>
          <t>Love Cabaret</t>
        </is>
      </c>
      <c r="B7229" t="inlineStr">
        <is>
          <t>2025-10-01</t>
        </is>
      </c>
      <c r="C7229" t="inlineStr">
        <is>
          <t>(-) Depreciação/Amortização</t>
        </is>
      </c>
      <c r="D7229" s="488" t="n">
        <v>0</v>
      </c>
      <c r="E7229" t="inlineStr">
        <is>
          <t>10/2025</t>
        </is>
      </c>
    </row>
    <row r="7230">
      <c r="A7230" t="inlineStr">
        <is>
          <t>Love Cabaret</t>
        </is>
      </c>
      <c r="B7230" t="inlineStr">
        <is>
          <t>2025-10-01</t>
        </is>
      </c>
      <c r="C7230" t="inlineStr">
        <is>
          <t>EBIT</t>
        </is>
      </c>
      <c r="D7230" s="488" t="n">
        <v>-5845.64</v>
      </c>
      <c r="E7230" t="inlineStr">
        <is>
          <t>10/2025</t>
        </is>
      </c>
    </row>
    <row r="7231">
      <c r="A7231" t="inlineStr">
        <is>
          <t>Love Cabaret</t>
        </is>
      </c>
      <c r="B7231" t="inlineStr">
        <is>
          <t>2025-10-01</t>
        </is>
      </c>
      <c r="C7231" t="inlineStr">
        <is>
          <t>(+/-) Receitas/Despesas Financeiras</t>
        </is>
      </c>
      <c r="D7231" s="488" t="n">
        <v>2914.54</v>
      </c>
      <c r="E7231" t="inlineStr">
        <is>
          <t>10/2025</t>
        </is>
      </c>
    </row>
    <row r="7232">
      <c r="A7232" t="inlineStr">
        <is>
          <t>Love Cabaret</t>
        </is>
      </c>
      <c r="B7232" t="inlineStr">
        <is>
          <t>2025-10-01</t>
        </is>
      </c>
      <c r="C7232" t="inlineStr">
        <is>
          <t>(+) Receitas de Patrocínio</t>
        </is>
      </c>
      <c r="D7232" s="488" t="n">
        <v>0</v>
      </c>
      <c r="E7232" t="inlineStr">
        <is>
          <t>10/2025</t>
        </is>
      </c>
    </row>
    <row r="7233">
      <c r="A7233" t="inlineStr">
        <is>
          <t>Love Cabaret</t>
        </is>
      </c>
      <c r="B7233" t="inlineStr">
        <is>
          <t>2025-10-01</t>
        </is>
      </c>
      <c r="C7233" t="inlineStr">
        <is>
          <t>(-) Despesas de Patrocínio</t>
        </is>
      </c>
      <c r="D7233" s="488" t="n">
        <v>-5000</v>
      </c>
      <c r="E7233" t="inlineStr">
        <is>
          <t>10/2025</t>
        </is>
      </c>
    </row>
    <row r="7234">
      <c r="A7234" t="inlineStr">
        <is>
          <t>Love Cabaret</t>
        </is>
      </c>
      <c r="B7234" t="inlineStr">
        <is>
          <t>2025-10-01</t>
        </is>
      </c>
      <c r="C7234" t="inlineStr">
        <is>
          <t>Resultado Antes do IR</t>
        </is>
      </c>
      <c r="D7234" s="488" t="n">
        <v>-7931.1</v>
      </c>
      <c r="E7234" t="inlineStr">
        <is>
          <t>10/2025</t>
        </is>
      </c>
    </row>
    <row r="7235">
      <c r="A7235" t="inlineStr">
        <is>
          <t>Love Cabaret</t>
        </is>
      </c>
      <c r="B7235" t="inlineStr">
        <is>
          <t>2025-10-01</t>
        </is>
      </c>
      <c r="C7235" t="inlineStr">
        <is>
          <t>(-) Impostos</t>
        </is>
      </c>
      <c r="D7235" s="488" t="n">
        <v>-12188.91</v>
      </c>
      <c r="E7235" t="inlineStr">
        <is>
          <t>10/2025</t>
        </is>
      </c>
    </row>
    <row r="7236">
      <c r="A7236" t="inlineStr">
        <is>
          <t>Love Cabaret</t>
        </is>
      </c>
      <c r="B7236" t="inlineStr">
        <is>
          <t>2025-10-01</t>
        </is>
      </c>
      <c r="C7236" t="inlineStr">
        <is>
          <t>SIMPLES</t>
        </is>
      </c>
      <c r="D7236" s="488" t="n">
        <v>0</v>
      </c>
      <c r="E7236" t="inlineStr">
        <is>
          <t>10/2025</t>
        </is>
      </c>
    </row>
    <row r="7237">
      <c r="A7237" t="inlineStr">
        <is>
          <t>Love Cabaret</t>
        </is>
      </c>
      <c r="B7237" t="inlineStr">
        <is>
          <t>2025-10-01</t>
        </is>
      </c>
      <c r="C7237" t="inlineStr">
        <is>
          <t>IRPJ</t>
        </is>
      </c>
      <c r="D7237" s="488" t="n">
        <v>-5763.48</v>
      </c>
      <c r="E7237" t="inlineStr">
        <is>
          <t>10/2025</t>
        </is>
      </c>
    </row>
    <row r="7238">
      <c r="A7238" t="inlineStr">
        <is>
          <t>Love Cabaret</t>
        </is>
      </c>
      <c r="B7238" t="inlineStr">
        <is>
          <t>2025-10-01</t>
        </is>
      </c>
      <c r="C7238" t="inlineStr">
        <is>
          <t>IRPJ 10%</t>
        </is>
      </c>
      <c r="D7238" s="488" t="n">
        <v>-1238.29</v>
      </c>
      <c r="E7238" t="inlineStr">
        <is>
          <t>10/2025</t>
        </is>
      </c>
    </row>
    <row r="7239">
      <c r="A7239" t="inlineStr">
        <is>
          <t>Love Cabaret</t>
        </is>
      </c>
      <c r="B7239" t="inlineStr">
        <is>
          <t>2025-10-01</t>
        </is>
      </c>
      <c r="C7239" t="inlineStr">
        <is>
          <t>CSLL</t>
        </is>
      </c>
      <c r="D7239" s="488" t="n">
        <v>-5187.13</v>
      </c>
      <c r="E7239" t="inlineStr">
        <is>
          <t>10/2025</t>
        </is>
      </c>
    </row>
    <row r="7240">
      <c r="A7240" t="inlineStr">
        <is>
          <t>Love Cabaret</t>
        </is>
      </c>
      <c r="B7240" t="inlineStr">
        <is>
          <t>2025-10-01</t>
        </is>
      </c>
      <c r="C7240" t="inlineStr">
        <is>
          <t>Resultado Líquido</t>
        </is>
      </c>
      <c r="D7240" s="488" t="n">
        <v>-20120.01</v>
      </c>
      <c r="E7240" t="inlineStr">
        <is>
          <t>10/2025</t>
        </is>
      </c>
    </row>
    <row r="7241">
      <c r="A7241" t="inlineStr">
        <is>
          <t>Love Cabaret</t>
        </is>
      </c>
      <c r="B7241" t="inlineStr">
        <is>
          <t>2025-10-01</t>
        </is>
      </c>
      <c r="C7241" t="inlineStr">
        <is>
          <t>% sobre Receita Bruta</t>
        </is>
      </c>
      <c r="D7241" s="488" t="n">
        <v>-0.04</v>
      </c>
      <c r="E7241" t="inlineStr">
        <is>
          <t>10/2025</t>
        </is>
      </c>
    </row>
    <row r="7242">
      <c r="A7242" t="inlineStr">
        <is>
          <t>Love Cabaret</t>
        </is>
      </c>
      <c r="B7242" t="inlineStr">
        <is>
          <t>2025-10-01</t>
        </is>
      </c>
      <c r="C7242" t="inlineStr">
        <is>
          <t>(-) CAPEX (Investimentos)</t>
        </is>
      </c>
      <c r="D7242" s="488" t="n">
        <v>0</v>
      </c>
      <c r="E7242" t="inlineStr">
        <is>
          <t>10/2025</t>
        </is>
      </c>
    </row>
    <row r="7243">
      <c r="A7243" t="inlineStr">
        <is>
          <t>Love Cabaret</t>
        </is>
      </c>
      <c r="B7243" t="inlineStr">
        <is>
          <t>2025-10-01</t>
        </is>
      </c>
      <c r="C7243" t="inlineStr">
        <is>
          <t>Investimento - Construção - Obra</t>
        </is>
      </c>
      <c r="D7243" s="488" t="n">
        <v>0</v>
      </c>
      <c r="E7243" t="inlineStr">
        <is>
          <t>10/2025</t>
        </is>
      </c>
    </row>
    <row r="7244">
      <c r="A7244" t="inlineStr">
        <is>
          <t>Love Cabaret</t>
        </is>
      </c>
      <c r="B7244" t="inlineStr">
        <is>
          <t>2025-10-01</t>
        </is>
      </c>
      <c r="C7244" t="inlineStr">
        <is>
          <t>Investimento - Equipamentos</t>
        </is>
      </c>
      <c r="D7244" s="488" t="n">
        <v>0</v>
      </c>
      <c r="E7244" t="inlineStr">
        <is>
          <t>10/2025</t>
        </is>
      </c>
    </row>
    <row r="7245">
      <c r="A7245" t="inlineStr">
        <is>
          <t>Love Cabaret</t>
        </is>
      </c>
      <c r="B7245" t="inlineStr">
        <is>
          <t>2025-10-01</t>
        </is>
      </c>
      <c r="C7245" t="inlineStr">
        <is>
          <t>Investimento - Utensílios</t>
        </is>
      </c>
      <c r="D7245" s="488" t="n">
        <v>0</v>
      </c>
      <c r="E7245" t="inlineStr">
        <is>
          <t>10/2025</t>
        </is>
      </c>
    </row>
    <row r="7246">
      <c r="A7246" t="inlineStr">
        <is>
          <t>Love Cabaret</t>
        </is>
      </c>
      <c r="B7246" t="inlineStr">
        <is>
          <t>2025-10-01</t>
        </is>
      </c>
      <c r="C7246" t="inlineStr">
        <is>
          <t>Investimento - Mobiliário e Decoração</t>
        </is>
      </c>
      <c r="D7246" s="488" t="n">
        <v>0</v>
      </c>
      <c r="E7246" t="inlineStr">
        <is>
          <t>10/2025</t>
        </is>
      </c>
    </row>
    <row r="7247">
      <c r="A7247" t="inlineStr">
        <is>
          <t>Love Cabaret</t>
        </is>
      </c>
      <c r="B7247" t="inlineStr">
        <is>
          <t>2025-10-01</t>
        </is>
      </c>
      <c r="C7247" t="inlineStr">
        <is>
          <t>Investimento - Projetos</t>
        </is>
      </c>
      <c r="D7247" s="488" t="n">
        <v>0</v>
      </c>
      <c r="E7247" t="inlineStr">
        <is>
          <t>10/2025</t>
        </is>
      </c>
    </row>
    <row r="7248">
      <c r="A7248" t="inlineStr">
        <is>
          <t>Love Cabaret</t>
        </is>
      </c>
      <c r="B7248" t="inlineStr">
        <is>
          <t>2025-10-01</t>
        </is>
      </c>
      <c r="C7248" t="inlineStr">
        <is>
          <t>Investimento - Paisagismo</t>
        </is>
      </c>
      <c r="D7248" s="488" t="n">
        <v>0</v>
      </c>
      <c r="E7248" t="inlineStr">
        <is>
          <t>10/2025</t>
        </is>
      </c>
    </row>
    <row r="7249">
      <c r="A7249" t="inlineStr">
        <is>
          <t>Love Cabaret</t>
        </is>
      </c>
      <c r="B7249" t="inlineStr">
        <is>
          <t>2025-10-01</t>
        </is>
      </c>
      <c r="C7249" t="inlineStr">
        <is>
          <t>Investimento - Sistemas Gerais - Implantação</t>
        </is>
      </c>
      <c r="D7249" s="488" t="n">
        <v>0</v>
      </c>
      <c r="E7249" t="inlineStr">
        <is>
          <t>10/2025</t>
        </is>
      </c>
    </row>
    <row r="7250">
      <c r="A7250" t="inlineStr">
        <is>
          <t>Love Cabaret</t>
        </is>
      </c>
      <c r="B7250" t="inlineStr">
        <is>
          <t>2025-10-01</t>
        </is>
      </c>
      <c r="C7250" t="inlineStr">
        <is>
          <t>Investimento - Marketing</t>
        </is>
      </c>
      <c r="D7250" s="488" t="n">
        <v>0</v>
      </c>
      <c r="E7250" t="inlineStr">
        <is>
          <t>10/2025</t>
        </is>
      </c>
    </row>
    <row r="7251">
      <c r="A7251" t="inlineStr">
        <is>
          <t>Love Cabaret</t>
        </is>
      </c>
      <c r="B7251" t="inlineStr">
        <is>
          <t>2025-10-01</t>
        </is>
      </c>
      <c r="C7251" t="inlineStr">
        <is>
          <t>Investimento - Uniformes</t>
        </is>
      </c>
      <c r="D7251" s="488" t="n">
        <v>0</v>
      </c>
      <c r="E7251" t="inlineStr">
        <is>
          <t>10/2025</t>
        </is>
      </c>
    </row>
    <row r="7252">
      <c r="A7252" t="inlineStr">
        <is>
          <t>Love Cabaret</t>
        </is>
      </c>
      <c r="B7252" t="inlineStr">
        <is>
          <t>2025-10-01</t>
        </is>
      </c>
      <c r="C7252" t="inlineStr">
        <is>
          <t>Investimento - Despesas pré-operacionais</t>
        </is>
      </c>
      <c r="D7252" s="488" t="n">
        <v>0</v>
      </c>
      <c r="E7252" t="inlineStr">
        <is>
          <t>10/2025</t>
        </is>
      </c>
    </row>
    <row r="7253">
      <c r="A7253" t="inlineStr">
        <is>
          <t>Love Cabaret</t>
        </is>
      </c>
      <c r="B7253" t="inlineStr">
        <is>
          <t>2025-10-01</t>
        </is>
      </c>
      <c r="C7253" t="inlineStr">
        <is>
          <t>Investimento - Taxa de Licença</t>
        </is>
      </c>
      <c r="D7253" s="488" t="n">
        <v>0</v>
      </c>
      <c r="E7253" t="inlineStr">
        <is>
          <t>10/2025</t>
        </is>
      </c>
    </row>
    <row r="7254">
      <c r="A7254" t="inlineStr">
        <is>
          <t>Love Cabaret</t>
        </is>
      </c>
      <c r="B7254" t="inlineStr">
        <is>
          <t>2025-10-01</t>
        </is>
      </c>
      <c r="C7254" t="inlineStr">
        <is>
          <t>Investimento - Outros luvas</t>
        </is>
      </c>
      <c r="D7254" s="488" t="n">
        <v>0</v>
      </c>
      <c r="E7254" t="inlineStr">
        <is>
          <t>10/2025</t>
        </is>
      </c>
    </row>
    <row r="7255">
      <c r="A7255" t="inlineStr">
        <is>
          <t>Love Cabaret</t>
        </is>
      </c>
      <c r="B7255" t="inlineStr">
        <is>
          <t>2025-10-01</t>
        </is>
      </c>
      <c r="C7255" t="inlineStr">
        <is>
          <t>Investimento - Ativos AMBEV</t>
        </is>
      </c>
      <c r="D7255" s="488" t="n">
        <v>0</v>
      </c>
      <c r="E7255" t="inlineStr">
        <is>
          <t>10/2025</t>
        </is>
      </c>
    </row>
    <row r="7256">
      <c r="A7256" t="inlineStr">
        <is>
          <t>Love Cabaret</t>
        </is>
      </c>
      <c r="B7256" t="inlineStr">
        <is>
          <t>2025-10-01</t>
        </is>
      </c>
      <c r="C7256" t="inlineStr">
        <is>
          <t>Investimento - Estrutura Chopp - Balcão</t>
        </is>
      </c>
      <c r="D7256" s="488" t="n">
        <v>0</v>
      </c>
      <c r="E7256" t="inlineStr">
        <is>
          <t>10/2025</t>
        </is>
      </c>
    </row>
    <row r="7257">
      <c r="A7257" t="inlineStr">
        <is>
          <t>Love Cabaret</t>
        </is>
      </c>
      <c r="B7257" t="inlineStr">
        <is>
          <t>2025-10-01</t>
        </is>
      </c>
      <c r="C7257" t="inlineStr">
        <is>
          <t>Investimento - Estrutura Chopp - Camara Refrigerada</t>
        </is>
      </c>
      <c r="D7257" s="488" t="n">
        <v>0</v>
      </c>
      <c r="E7257" t="inlineStr">
        <is>
          <t>10/2025</t>
        </is>
      </c>
    </row>
    <row r="7258">
      <c r="A7258" t="inlineStr">
        <is>
          <t>Love Cabaret</t>
        </is>
      </c>
      <c r="B7258" t="inlineStr">
        <is>
          <t>2025-10-01</t>
        </is>
      </c>
      <c r="C7258" t="inlineStr">
        <is>
          <t>Investimento - Estrutura Chopp - Chopeira</t>
        </is>
      </c>
      <c r="D7258" s="488" t="n">
        <v>0</v>
      </c>
      <c r="E7258" t="inlineStr">
        <is>
          <t>10/2025</t>
        </is>
      </c>
    </row>
    <row r="7259">
      <c r="A7259" t="inlineStr">
        <is>
          <t>Love Cabaret</t>
        </is>
      </c>
      <c r="B7259" t="inlineStr">
        <is>
          <t>2025-10-01</t>
        </is>
      </c>
      <c r="C7259" t="inlineStr">
        <is>
          <t>(+/-) Outras variações no fluxo de caixa</t>
        </is>
      </c>
      <c r="D7259" s="488" t="n">
        <v>-29418.29</v>
      </c>
      <c r="E7259" t="inlineStr">
        <is>
          <t>10/2025</t>
        </is>
      </c>
    </row>
    <row r="7260">
      <c r="A7260" t="inlineStr">
        <is>
          <t>Love Cabaret</t>
        </is>
      </c>
      <c r="B7260" t="inlineStr">
        <is>
          <t>2025-10-01</t>
        </is>
      </c>
      <c r="C7260" t="inlineStr">
        <is>
          <t>Remuneração Variável</t>
        </is>
      </c>
      <c r="D7260" s="488" t="n">
        <v>0</v>
      </c>
      <c r="E7260" t="inlineStr">
        <is>
          <t>10/2025</t>
        </is>
      </c>
    </row>
    <row r="7261">
      <c r="A7261" t="inlineStr">
        <is>
          <t>Love Cabaret</t>
        </is>
      </c>
      <c r="B7261" t="inlineStr">
        <is>
          <t>2025-10-01</t>
        </is>
      </c>
      <c r="C7261" t="inlineStr">
        <is>
          <t>Dividendos</t>
        </is>
      </c>
      <c r="D7261" s="488" t="n">
        <v>0</v>
      </c>
      <c r="E7261" t="inlineStr">
        <is>
          <t>10/2025</t>
        </is>
      </c>
    </row>
    <row r="7262">
      <c r="A7262" t="inlineStr">
        <is>
          <t>Love Cabaret</t>
        </is>
      </c>
      <c r="B7262" t="inlineStr">
        <is>
          <t>2025-10-01</t>
        </is>
      </c>
      <c r="C7262" t="inlineStr">
        <is>
          <t>Endividamento Geral</t>
        </is>
      </c>
      <c r="D7262" s="488" t="n">
        <v>-26218.29</v>
      </c>
      <c r="E7262" t="inlineStr">
        <is>
          <t>10/2025</t>
        </is>
      </c>
    </row>
    <row r="7263">
      <c r="A7263" t="inlineStr">
        <is>
          <t>Love Cabaret</t>
        </is>
      </c>
      <c r="B7263" t="inlineStr">
        <is>
          <t>2025-10-01</t>
        </is>
      </c>
      <c r="C7263" t="inlineStr">
        <is>
          <t>Processo Judicial</t>
        </is>
      </c>
      <c r="D7263" s="488" t="n">
        <v>-3000</v>
      </c>
      <c r="E7263" t="inlineStr">
        <is>
          <t>10/2025</t>
        </is>
      </c>
    </row>
    <row r="7264">
      <c r="A7264" t="inlineStr">
        <is>
          <t>Love Cabaret</t>
        </is>
      </c>
      <c r="B7264" t="inlineStr">
        <is>
          <t>2025-10-01</t>
        </is>
      </c>
      <c r="C7264" t="inlineStr">
        <is>
          <t>Processo Civil</t>
        </is>
      </c>
      <c r="D7264" s="488" t="n">
        <v>0</v>
      </c>
      <c r="E7264" t="inlineStr">
        <is>
          <t>10/2025</t>
        </is>
      </c>
    </row>
    <row r="7265">
      <c r="A7265" t="inlineStr">
        <is>
          <t>Love Cabaret</t>
        </is>
      </c>
      <c r="B7265" t="inlineStr">
        <is>
          <t>2025-10-01</t>
        </is>
      </c>
      <c r="C7265" t="inlineStr">
        <is>
          <t>Recurso Processual</t>
        </is>
      </c>
      <c r="D7265" s="488" t="n">
        <v>-200</v>
      </c>
      <c r="E7265" t="inlineStr">
        <is>
          <t>10/2025</t>
        </is>
      </c>
    </row>
    <row r="7266">
      <c r="A7266" t="inlineStr">
        <is>
          <t>Love Cabaret</t>
        </is>
      </c>
      <c r="B7266" t="inlineStr">
        <is>
          <t>2025-10-01</t>
        </is>
      </c>
      <c r="C7266" t="inlineStr">
        <is>
          <t>Empréstimos Gerais</t>
        </is>
      </c>
      <c r="D7266" s="488" t="n">
        <v>0</v>
      </c>
      <c r="E7266" t="inlineStr">
        <is>
          <t>10/2025</t>
        </is>
      </c>
    </row>
    <row r="7267">
      <c r="A7267" t="inlineStr">
        <is>
          <t>Love Cabaret</t>
        </is>
      </c>
      <c r="B7267" t="inlineStr">
        <is>
          <t>2025-10-01</t>
        </is>
      </c>
      <c r="C7267" t="inlineStr">
        <is>
          <t>Total - Variações s/ Resultado Líquido</t>
        </is>
      </c>
      <c r="D7267" s="488" t="n">
        <v>-29418.29</v>
      </c>
      <c r="E7267" t="inlineStr">
        <is>
          <t>10/2025</t>
        </is>
      </c>
    </row>
    <row r="7268">
      <c r="A7268" t="inlineStr">
        <is>
          <t>Love Cabaret</t>
        </is>
      </c>
      <c r="B7268" t="inlineStr">
        <is>
          <t>2025-10-01</t>
        </is>
      </c>
      <c r="C7268" t="inlineStr">
        <is>
          <t>FCF</t>
        </is>
      </c>
      <c r="D7268" s="488" t="n">
        <v>-49538.3</v>
      </c>
      <c r="E7268" t="inlineStr">
        <is>
          <t>10/2025</t>
        </is>
      </c>
    </row>
    <row r="7269">
      <c r="A7269" t="inlineStr">
        <is>
          <t>Love Cabaret</t>
        </is>
      </c>
      <c r="B7269" t="inlineStr">
        <is>
          <t>2025-10-01</t>
        </is>
      </c>
      <c r="C7269" t="inlineStr">
        <is>
          <t>Saldo Operacional</t>
        </is>
      </c>
      <c r="D7269" s="488" t="n">
        <v>-49538.3</v>
      </c>
      <c r="E7269" t="inlineStr">
        <is>
          <t>10/2025</t>
        </is>
      </c>
    </row>
    <row r="7270">
      <c r="A7270" t="inlineStr">
        <is>
          <t>Love Cabaret</t>
        </is>
      </c>
      <c r="B7270" t="inlineStr">
        <is>
          <t>2025-11-01</t>
        </is>
      </c>
      <c r="C7270" t="inlineStr">
        <is>
          <t>FATURAMENTO BRUTO</t>
        </is>
      </c>
      <c r="D7270" s="488" t="n">
        <v>598855.1</v>
      </c>
      <c r="E7270" t="inlineStr">
        <is>
          <t>11/2025</t>
        </is>
      </c>
    </row>
    <row r="7271">
      <c r="A7271" t="inlineStr">
        <is>
          <t>Love Cabaret</t>
        </is>
      </c>
      <c r="B7271" t="inlineStr">
        <is>
          <t>2025-11-01</t>
        </is>
      </c>
      <c r="C7271" t="inlineStr">
        <is>
          <t>Alimentação</t>
        </is>
      </c>
      <c r="D7271" s="488" t="n">
        <v>81888</v>
      </c>
      <c r="E7271" t="inlineStr">
        <is>
          <t>11/2025</t>
        </is>
      </c>
    </row>
    <row r="7272">
      <c r="A7272" t="inlineStr">
        <is>
          <t>Love Cabaret</t>
        </is>
      </c>
      <c r="B7272" t="inlineStr">
        <is>
          <t>2025-11-01</t>
        </is>
      </c>
      <c r="C7272" t="inlineStr">
        <is>
          <t>Bebida</t>
        </is>
      </c>
      <c r="D7272" s="488" t="n">
        <v>191046</v>
      </c>
      <c r="E7272" t="inlineStr">
        <is>
          <t>11/2025</t>
        </is>
      </c>
    </row>
    <row r="7273">
      <c r="A7273" t="inlineStr">
        <is>
          <t>Love Cabaret</t>
        </is>
      </c>
      <c r="B7273" t="inlineStr">
        <is>
          <t>2025-11-01</t>
        </is>
      </c>
      <c r="C7273" t="inlineStr">
        <is>
          <t>Artístico (couvert/shows)</t>
        </is>
      </c>
      <c r="D7273" s="488" t="n">
        <v>164485</v>
      </c>
      <c r="E7273" t="inlineStr">
        <is>
          <t>11/2025</t>
        </is>
      </c>
    </row>
    <row r="7274">
      <c r="A7274" t="inlineStr">
        <is>
          <t>Love Cabaret</t>
        </is>
      </c>
      <c r="B7274" t="inlineStr">
        <is>
          <t>2025-11-01</t>
        </is>
      </c>
      <c r="C7274" t="inlineStr">
        <is>
          <t>Gifts</t>
        </is>
      </c>
      <c r="D7274" s="488" t="n">
        <v>400</v>
      </c>
      <c r="E7274" t="inlineStr">
        <is>
          <t>11/2025</t>
        </is>
      </c>
    </row>
    <row r="7275">
      <c r="A7275" t="inlineStr">
        <is>
          <t>Love Cabaret</t>
        </is>
      </c>
      <c r="B7275" t="inlineStr">
        <is>
          <t>2025-11-01</t>
        </is>
      </c>
      <c r="C7275" t="inlineStr">
        <is>
          <t>Serviço</t>
        </is>
      </c>
      <c r="D7275" s="488" t="n">
        <v>34802.27</v>
      </c>
      <c r="E7275" t="inlineStr">
        <is>
          <t>11/2025</t>
        </is>
      </c>
    </row>
    <row r="7276">
      <c r="A7276" t="inlineStr">
        <is>
          <t>Love Cabaret</t>
        </is>
      </c>
      <c r="B7276" t="inlineStr">
        <is>
          <t>2025-11-01</t>
        </is>
      </c>
      <c r="C7276" t="inlineStr">
        <is>
          <t>Eventos A&amp;B</t>
        </is>
      </c>
      <c r="D7276" s="488" t="n">
        <v>0</v>
      </c>
      <c r="E7276" t="inlineStr">
        <is>
          <t>11/2025</t>
        </is>
      </c>
    </row>
    <row r="7277">
      <c r="A7277" t="inlineStr">
        <is>
          <t>Love Cabaret</t>
        </is>
      </c>
      <c r="B7277" t="inlineStr">
        <is>
          <t>2025-11-01</t>
        </is>
      </c>
      <c r="C7277" t="inlineStr">
        <is>
          <t>Eventos Couvert</t>
        </is>
      </c>
      <c r="D7277" s="488" t="n">
        <v>0</v>
      </c>
      <c r="E7277" t="inlineStr">
        <is>
          <t>11/2025</t>
        </is>
      </c>
    </row>
    <row r="7278">
      <c r="A7278" t="inlineStr">
        <is>
          <t>Love Cabaret</t>
        </is>
      </c>
      <c r="B7278" t="inlineStr">
        <is>
          <t>2025-11-01</t>
        </is>
      </c>
      <c r="C7278" t="inlineStr">
        <is>
          <t>Eventos Locações</t>
        </is>
      </c>
      <c r="D7278" s="488" t="n">
        <v>90524.5</v>
      </c>
      <c r="E7278" t="inlineStr">
        <is>
          <t>11/2025</t>
        </is>
      </c>
    </row>
    <row r="7279">
      <c r="A7279" t="inlineStr">
        <is>
          <t>Love Cabaret</t>
        </is>
      </c>
      <c r="B7279" t="inlineStr">
        <is>
          <t>2025-11-01</t>
        </is>
      </c>
      <c r="C7279" t="inlineStr">
        <is>
          <t>Eventos Rebate Fornecedores</t>
        </is>
      </c>
      <c r="D7279" s="488" t="n">
        <v>0</v>
      </c>
      <c r="E7279" t="inlineStr">
        <is>
          <t>11/2025</t>
        </is>
      </c>
    </row>
    <row r="7280">
      <c r="A7280" t="inlineStr">
        <is>
          <t>Love Cabaret</t>
        </is>
      </c>
      <c r="B7280" t="inlineStr">
        <is>
          <t>2025-11-01</t>
        </is>
      </c>
      <c r="C7280" t="inlineStr">
        <is>
          <t>Delivery</t>
        </is>
      </c>
      <c r="D7280" s="488" t="n">
        <v>0</v>
      </c>
      <c r="E7280" t="inlineStr">
        <is>
          <t>11/2025</t>
        </is>
      </c>
    </row>
    <row r="7281">
      <c r="A7281" t="inlineStr">
        <is>
          <t>Love Cabaret</t>
        </is>
      </c>
      <c r="B7281" t="inlineStr">
        <is>
          <t>2025-11-01</t>
        </is>
      </c>
      <c r="C7281" t="inlineStr">
        <is>
          <t>Outras Receitas</t>
        </is>
      </c>
      <c r="D7281" s="488" t="n">
        <v>35709.33</v>
      </c>
      <c r="E7281" t="inlineStr">
        <is>
          <t>11/2025</t>
        </is>
      </c>
    </row>
    <row r="7282">
      <c r="A7282" t="inlineStr">
        <is>
          <t>Love Cabaret</t>
        </is>
      </c>
      <c r="B7282" t="inlineStr">
        <is>
          <t>2025-11-01</t>
        </is>
      </c>
      <c r="C7282" t="inlineStr">
        <is>
          <t>(-) Desconto sobre Venda</t>
        </is>
      </c>
      <c r="D7282" s="488" t="n">
        <v>-15004.91</v>
      </c>
      <c r="E7282" t="inlineStr">
        <is>
          <t>11/2025</t>
        </is>
      </c>
    </row>
    <row r="7283">
      <c r="A7283" t="inlineStr">
        <is>
          <t>Love Cabaret</t>
        </is>
      </c>
      <c r="B7283" t="inlineStr">
        <is>
          <t>2025-11-01</t>
        </is>
      </c>
      <c r="C7283" t="inlineStr">
        <is>
          <t>Descontos - Operação</t>
        </is>
      </c>
      <c r="D7283" s="488" t="n">
        <v>-11044.86</v>
      </c>
      <c r="E7283" t="inlineStr">
        <is>
          <t>11/2025</t>
        </is>
      </c>
    </row>
    <row r="7284">
      <c r="A7284" t="inlineStr">
        <is>
          <t>Love Cabaret</t>
        </is>
      </c>
      <c r="B7284" t="inlineStr">
        <is>
          <t>2025-11-01</t>
        </is>
      </c>
      <c r="C7284" t="inlineStr">
        <is>
          <t>Desconto - Alimentação Escritório</t>
        </is>
      </c>
      <c r="D7284" s="488" t="n">
        <v>-3774.81</v>
      </c>
      <c r="E7284" t="inlineStr">
        <is>
          <t>11/2025</t>
        </is>
      </c>
    </row>
    <row r="7285">
      <c r="A7285" t="inlineStr">
        <is>
          <t>Love Cabaret</t>
        </is>
      </c>
      <c r="B7285" t="inlineStr">
        <is>
          <t>2025-11-01</t>
        </is>
      </c>
      <c r="C7285" t="inlineStr">
        <is>
          <t>Descontos - Marketing</t>
        </is>
      </c>
      <c r="D7285" s="488" t="n">
        <v>-185.24</v>
      </c>
      <c r="E7285" t="inlineStr">
        <is>
          <t>11/2025</t>
        </is>
      </c>
    </row>
    <row r="7286">
      <c r="A7286" t="inlineStr">
        <is>
          <t>Love Cabaret</t>
        </is>
      </c>
      <c r="B7286" t="inlineStr">
        <is>
          <t>2025-11-01</t>
        </is>
      </c>
      <c r="C7286" t="inlineStr">
        <is>
          <t>% sobre Receita Bruta</t>
        </is>
      </c>
      <c r="D7286" s="488" t="n">
        <v>-0.03</v>
      </c>
      <c r="E7286" t="inlineStr">
        <is>
          <t>11/2025</t>
        </is>
      </c>
    </row>
    <row r="7287">
      <c r="A7287" t="inlineStr">
        <is>
          <t>Love Cabaret</t>
        </is>
      </c>
      <c r="B7287" t="inlineStr">
        <is>
          <t>2025-11-01</t>
        </is>
      </c>
      <c r="C7287" t="inlineStr">
        <is>
          <t>(-) Impostos sobre Venda</t>
        </is>
      </c>
      <c r="D7287" s="488" t="n">
        <v>-36494.01</v>
      </c>
      <c r="E7287" t="inlineStr">
        <is>
          <t>11/2025</t>
        </is>
      </c>
    </row>
    <row r="7288">
      <c r="A7288" t="inlineStr">
        <is>
          <t>Love Cabaret</t>
        </is>
      </c>
      <c r="B7288" t="inlineStr">
        <is>
          <t>2025-11-01</t>
        </is>
      </c>
      <c r="C7288" t="inlineStr">
        <is>
          <t>PIS / COFINS</t>
        </is>
      </c>
      <c r="D7288" s="488" t="n">
        <v>-21310.53</v>
      </c>
      <c r="E7288" t="inlineStr">
        <is>
          <t>11/2025</t>
        </is>
      </c>
    </row>
    <row r="7289">
      <c r="A7289" t="inlineStr">
        <is>
          <t>Love Cabaret</t>
        </is>
      </c>
      <c r="B7289" t="inlineStr">
        <is>
          <t>2025-11-01</t>
        </is>
      </c>
      <c r="C7289" t="inlineStr">
        <is>
          <t>ICMS</t>
        </is>
      </c>
      <c r="D7289" s="488" t="n">
        <v>-10657.25</v>
      </c>
      <c r="E7289" t="inlineStr">
        <is>
          <t>11/2025</t>
        </is>
      </c>
    </row>
    <row r="7290">
      <c r="A7290" t="inlineStr">
        <is>
          <t>Love Cabaret</t>
        </is>
      </c>
      <c r="B7290" t="inlineStr">
        <is>
          <t>2025-11-01</t>
        </is>
      </c>
      <c r="C7290" t="inlineStr">
        <is>
          <t>ISS</t>
        </is>
      </c>
      <c r="D7290" s="488" t="n">
        <v>-4526.23</v>
      </c>
      <c r="E7290" t="inlineStr">
        <is>
          <t>11/2025</t>
        </is>
      </c>
    </row>
    <row r="7291">
      <c r="A7291" t="inlineStr">
        <is>
          <t>Love Cabaret</t>
        </is>
      </c>
      <c r="B7291" t="inlineStr">
        <is>
          <t>2025-11-01</t>
        </is>
      </c>
      <c r="C7291" t="inlineStr">
        <is>
          <t>RECEITA LÍQUIDA</t>
        </is>
      </c>
      <c r="D7291" s="488" t="n">
        <v>547356.1800000001</v>
      </c>
      <c r="E7291" t="inlineStr">
        <is>
          <t>11/2025</t>
        </is>
      </c>
    </row>
    <row r="7292">
      <c r="A7292" t="inlineStr">
        <is>
          <t>Love Cabaret</t>
        </is>
      </c>
      <c r="B7292" t="inlineStr">
        <is>
          <t>2025-11-01</t>
        </is>
      </c>
      <c r="C7292" t="inlineStr">
        <is>
          <t>(-) Custo Mercadoria Vendida</t>
        </is>
      </c>
      <c r="D7292" s="488" t="n">
        <v>-98594.2</v>
      </c>
      <c r="E7292" t="inlineStr">
        <is>
          <t>11/2025</t>
        </is>
      </c>
    </row>
    <row r="7293">
      <c r="A7293" t="inlineStr">
        <is>
          <t>Love Cabaret</t>
        </is>
      </c>
      <c r="B7293" t="inlineStr">
        <is>
          <t>2025-11-01</t>
        </is>
      </c>
      <c r="C7293" t="inlineStr">
        <is>
          <t>Alimentação D</t>
        </is>
      </c>
      <c r="D7293" s="488" t="n">
        <v>-33024.86</v>
      </c>
      <c r="E7293" t="inlineStr">
        <is>
          <t>11/2025</t>
        </is>
      </c>
    </row>
    <row r="7294">
      <c r="A7294" t="inlineStr">
        <is>
          <t>Love Cabaret</t>
        </is>
      </c>
      <c r="B7294" t="inlineStr">
        <is>
          <t>2025-11-01</t>
        </is>
      </c>
      <c r="C7294" t="inlineStr">
        <is>
          <t>Bebida D</t>
        </is>
      </c>
      <c r="D7294" s="488" t="n">
        <v>-65569.34</v>
      </c>
      <c r="E7294" t="inlineStr">
        <is>
          <t>11/2025</t>
        </is>
      </c>
    </row>
    <row r="7295">
      <c r="A7295" t="inlineStr">
        <is>
          <t>Love Cabaret</t>
        </is>
      </c>
      <c r="B7295" t="inlineStr">
        <is>
          <t>2025-11-01</t>
        </is>
      </c>
      <c r="C7295" t="inlineStr">
        <is>
          <t>Embalagens</t>
        </is>
      </c>
      <c r="D7295" s="488" t="n">
        <v>0</v>
      </c>
      <c r="E7295" t="inlineStr">
        <is>
          <t>11/2025</t>
        </is>
      </c>
    </row>
    <row r="7296">
      <c r="A7296" t="inlineStr">
        <is>
          <t>Love Cabaret</t>
        </is>
      </c>
      <c r="B7296" t="inlineStr">
        <is>
          <t>2025-11-01</t>
        </is>
      </c>
      <c r="C7296" t="inlineStr">
        <is>
          <t>Eventos A&amp;B</t>
        </is>
      </c>
      <c r="D7296" s="488" t="n">
        <v>0</v>
      </c>
      <c r="E7296" t="inlineStr">
        <is>
          <t>11/2025</t>
        </is>
      </c>
    </row>
    <row r="7297">
      <c r="A7297" t="inlineStr">
        <is>
          <t>Love Cabaret</t>
        </is>
      </c>
      <c r="B7297" t="inlineStr">
        <is>
          <t>2025-11-01</t>
        </is>
      </c>
      <c r="C7297" t="inlineStr">
        <is>
          <t>% sobre Receita Bruta de A&amp;B</t>
        </is>
      </c>
      <c r="D7297" s="488" t="n">
        <v>-0.36</v>
      </c>
      <c r="E7297" t="inlineStr">
        <is>
          <t>11/2025</t>
        </is>
      </c>
    </row>
    <row r="7298">
      <c r="A7298" t="inlineStr">
        <is>
          <t>Love Cabaret</t>
        </is>
      </c>
      <c r="B7298" t="inlineStr">
        <is>
          <t>2025-11-01</t>
        </is>
      </c>
      <c r="C7298" t="inlineStr">
        <is>
          <t>% sobre Receita Líquida</t>
        </is>
      </c>
      <c r="D7298" s="488" t="n">
        <v>-0.18</v>
      </c>
      <c r="E7298" t="inlineStr">
        <is>
          <t>11/2025</t>
        </is>
      </c>
    </row>
    <row r="7299">
      <c r="A7299" t="inlineStr">
        <is>
          <t>Love Cabaret</t>
        </is>
      </c>
      <c r="B7299" t="inlineStr">
        <is>
          <t>2025-11-01</t>
        </is>
      </c>
      <c r="C7299" t="inlineStr">
        <is>
          <t>(-) Custos Artístico Geral</t>
        </is>
      </c>
      <c r="D7299" s="488" t="n">
        <v>-153087.05</v>
      </c>
      <c r="E7299" t="inlineStr">
        <is>
          <t>11/2025</t>
        </is>
      </c>
    </row>
    <row r="7300">
      <c r="A7300" t="inlineStr">
        <is>
          <t>Love Cabaret</t>
        </is>
      </c>
      <c r="B7300" t="inlineStr">
        <is>
          <t>2025-11-01</t>
        </is>
      </c>
      <c r="C7300" t="inlineStr">
        <is>
          <t>Custos Artístico</t>
        </is>
      </c>
      <c r="D7300" s="488" t="n">
        <v>-120267.05</v>
      </c>
      <c r="E7300" t="inlineStr">
        <is>
          <t>11/2025</t>
        </is>
      </c>
    </row>
    <row r="7301">
      <c r="A7301" t="inlineStr">
        <is>
          <t>Love Cabaret</t>
        </is>
      </c>
      <c r="B7301" t="inlineStr">
        <is>
          <t>2025-11-01</t>
        </is>
      </c>
      <c r="C7301" t="inlineStr">
        <is>
          <t>Cachê de Músicos e Artistas</t>
        </is>
      </c>
      <c r="D7301" s="488" t="n">
        <v>-98485</v>
      </c>
      <c r="E7301" t="inlineStr">
        <is>
          <t>11/2025</t>
        </is>
      </c>
    </row>
    <row r="7302">
      <c r="A7302" t="inlineStr">
        <is>
          <t>Love Cabaret</t>
        </is>
      </c>
      <c r="B7302" t="inlineStr">
        <is>
          <t>2025-11-01</t>
        </is>
      </c>
      <c r="C7302" t="inlineStr">
        <is>
          <t>Alimentação e Transporte</t>
        </is>
      </c>
      <c r="D7302" s="488" t="n">
        <v>-4070.23</v>
      </c>
      <c r="E7302" t="inlineStr">
        <is>
          <t>11/2025</t>
        </is>
      </c>
    </row>
    <row r="7303">
      <c r="A7303" t="inlineStr">
        <is>
          <t>Love Cabaret</t>
        </is>
      </c>
      <c r="B7303" t="inlineStr">
        <is>
          <t>2025-11-01</t>
        </is>
      </c>
      <c r="C7303" t="inlineStr">
        <is>
          <t>Viagens e Estadias</t>
        </is>
      </c>
      <c r="D7303" s="488" t="n">
        <v>0</v>
      </c>
      <c r="E7303" t="inlineStr">
        <is>
          <t>11/2025</t>
        </is>
      </c>
    </row>
    <row r="7304">
      <c r="A7304" t="inlineStr">
        <is>
          <t>Love Cabaret</t>
        </is>
      </c>
      <c r="B7304" t="inlineStr">
        <is>
          <t>2025-11-01</t>
        </is>
      </c>
      <c r="C7304" t="inlineStr">
        <is>
          <t>Taxas e Licenças - Artístico</t>
        </is>
      </c>
      <c r="D7304" s="488" t="n">
        <v>-802.5</v>
      </c>
      <c r="E7304" t="inlineStr">
        <is>
          <t>11/2025</t>
        </is>
      </c>
    </row>
    <row r="7305">
      <c r="A7305" t="inlineStr">
        <is>
          <t>Love Cabaret</t>
        </is>
      </c>
      <c r="B7305" t="inlineStr">
        <is>
          <t>2025-11-01</t>
        </is>
      </c>
      <c r="C7305" t="inlineStr">
        <is>
          <t>MDO Terceirizada - Artístico</t>
        </is>
      </c>
      <c r="D7305" s="488" t="n">
        <v>-16909.32</v>
      </c>
      <c r="E7305" t="inlineStr">
        <is>
          <t>11/2025</t>
        </is>
      </c>
    </row>
    <row r="7306">
      <c r="A7306" t="inlineStr">
        <is>
          <t>Love Cabaret</t>
        </is>
      </c>
      <c r="B7306" t="inlineStr">
        <is>
          <t>2025-11-01</t>
        </is>
      </c>
      <c r="C7306" t="inlineStr">
        <is>
          <t>Custos Ténico de Som</t>
        </is>
      </c>
      <c r="D7306" s="488" t="n">
        <v>-32820</v>
      </c>
      <c r="E7306" t="inlineStr">
        <is>
          <t>11/2025</t>
        </is>
      </c>
    </row>
    <row r="7307">
      <c r="A7307" t="inlineStr">
        <is>
          <t>Love Cabaret</t>
        </is>
      </c>
      <c r="B7307" t="inlineStr">
        <is>
          <t>2025-11-01</t>
        </is>
      </c>
      <c r="C7307" t="inlineStr">
        <is>
          <t>Técnico de Som / Luz</t>
        </is>
      </c>
      <c r="D7307" s="488" t="n">
        <v>-25020</v>
      </c>
      <c r="E7307" t="inlineStr">
        <is>
          <t>11/2025</t>
        </is>
      </c>
    </row>
    <row r="7308">
      <c r="A7308" t="inlineStr">
        <is>
          <t>Love Cabaret</t>
        </is>
      </c>
      <c r="B7308" t="inlineStr">
        <is>
          <t>2025-11-01</t>
        </is>
      </c>
      <c r="C7308" t="inlineStr">
        <is>
          <t>Locação de Equipamentos Fixo</t>
        </is>
      </c>
      <c r="D7308" s="488" t="n">
        <v>-6000</v>
      </c>
      <c r="E7308" t="inlineStr">
        <is>
          <t>11/2025</t>
        </is>
      </c>
    </row>
    <row r="7309">
      <c r="A7309" t="inlineStr">
        <is>
          <t>Love Cabaret</t>
        </is>
      </c>
      <c r="B7309" t="inlineStr">
        <is>
          <t>2025-11-01</t>
        </is>
      </c>
      <c r="C7309" t="inlineStr">
        <is>
          <t>Locação de Equipamentos Variável</t>
        </is>
      </c>
      <c r="D7309" s="488" t="n">
        <v>-1800</v>
      </c>
      <c r="E7309" t="inlineStr">
        <is>
          <t>11/2025</t>
        </is>
      </c>
    </row>
    <row r="7310">
      <c r="A7310" t="inlineStr">
        <is>
          <t>Love Cabaret</t>
        </is>
      </c>
      <c r="B7310" t="inlineStr">
        <is>
          <t>2025-11-01</t>
        </is>
      </c>
      <c r="C7310" t="inlineStr">
        <is>
          <t>% sobre Receita Artístico</t>
        </is>
      </c>
      <c r="D7310" s="488" t="n">
        <v>-0.93</v>
      </c>
      <c r="E7310" t="inlineStr">
        <is>
          <t>11/2025</t>
        </is>
      </c>
    </row>
    <row r="7311">
      <c r="A7311" t="inlineStr">
        <is>
          <t>Love Cabaret</t>
        </is>
      </c>
      <c r="B7311" t="inlineStr">
        <is>
          <t>2025-11-01</t>
        </is>
      </c>
      <c r="C7311" t="inlineStr">
        <is>
          <t>% sobre Receita Bruta</t>
        </is>
      </c>
      <c r="D7311" s="488" t="n">
        <v>-0.26</v>
      </c>
      <c r="E7311" t="inlineStr">
        <is>
          <t>11/2025</t>
        </is>
      </c>
    </row>
    <row r="7312">
      <c r="A7312" t="inlineStr">
        <is>
          <t>Love Cabaret</t>
        </is>
      </c>
      <c r="B7312" t="inlineStr">
        <is>
          <t>2025-11-01</t>
        </is>
      </c>
      <c r="C7312" t="inlineStr">
        <is>
          <t>(-) Custos Eventos</t>
        </is>
      </c>
      <c r="D7312" s="488" t="n">
        <v>-8188.44</v>
      </c>
      <c r="E7312" t="inlineStr">
        <is>
          <t>11/2025</t>
        </is>
      </c>
    </row>
    <row r="7313">
      <c r="A7313" t="inlineStr">
        <is>
          <t>Love Cabaret</t>
        </is>
      </c>
      <c r="B7313" t="inlineStr">
        <is>
          <t>2025-11-01</t>
        </is>
      </c>
      <c r="C7313" t="inlineStr">
        <is>
          <t>MDO</t>
        </is>
      </c>
      <c r="D7313" s="488" t="n">
        <v>-4044.44</v>
      </c>
      <c r="E7313" t="inlineStr">
        <is>
          <t>11/2025</t>
        </is>
      </c>
    </row>
    <row r="7314">
      <c r="A7314" t="inlineStr">
        <is>
          <t>Love Cabaret</t>
        </is>
      </c>
      <c r="B7314" t="inlineStr">
        <is>
          <t>2025-11-01</t>
        </is>
      </c>
      <c r="C7314" t="inlineStr">
        <is>
          <t>MDO Terceirizada - Eventos</t>
        </is>
      </c>
      <c r="D7314" s="488" t="n">
        <v>-1600</v>
      </c>
      <c r="E7314" t="inlineStr">
        <is>
          <t>11/2025</t>
        </is>
      </c>
    </row>
    <row r="7315">
      <c r="A7315" t="inlineStr">
        <is>
          <t>Love Cabaret</t>
        </is>
      </c>
      <c r="B7315" t="inlineStr">
        <is>
          <t>2025-11-01</t>
        </is>
      </c>
      <c r="C7315" t="inlineStr">
        <is>
          <t>Comissões de Vendas - Eventos</t>
        </is>
      </c>
      <c r="D7315" s="488" t="n">
        <v>-2444.44</v>
      </c>
      <c r="E7315" t="inlineStr">
        <is>
          <t>11/2025</t>
        </is>
      </c>
    </row>
    <row r="7316">
      <c r="A7316" t="inlineStr">
        <is>
          <t>Love Cabaret</t>
        </is>
      </c>
      <c r="B7316" t="inlineStr">
        <is>
          <t>2025-11-01</t>
        </is>
      </c>
      <c r="C7316" t="inlineStr">
        <is>
          <t>Serviços de Terceiros - Eventos</t>
        </is>
      </c>
      <c r="D7316" s="488" t="n">
        <v>-1600</v>
      </c>
      <c r="E7316" t="inlineStr">
        <is>
          <t>11/2025</t>
        </is>
      </c>
    </row>
    <row r="7317">
      <c r="A7317" t="inlineStr">
        <is>
          <t>Love Cabaret</t>
        </is>
      </c>
      <c r="B7317" t="inlineStr">
        <is>
          <t>2025-11-01</t>
        </is>
      </c>
      <c r="C7317" t="inlineStr">
        <is>
          <t>Serviços Terceirizados - Eventos</t>
        </is>
      </c>
      <c r="D7317" s="488" t="n">
        <v>-1600</v>
      </c>
      <c r="E7317" t="inlineStr">
        <is>
          <t>11/2025</t>
        </is>
      </c>
    </row>
    <row r="7318">
      <c r="A7318" t="inlineStr">
        <is>
          <t>Love Cabaret</t>
        </is>
      </c>
      <c r="B7318" t="inlineStr">
        <is>
          <t>2025-11-01</t>
        </is>
      </c>
      <c r="C7318" t="inlineStr">
        <is>
          <t>Serviço de Segurança - Eventos</t>
        </is>
      </c>
      <c r="D7318" s="488" t="n">
        <v>0</v>
      </c>
      <c r="E7318" t="inlineStr">
        <is>
          <t>11/2025</t>
        </is>
      </c>
    </row>
    <row r="7319">
      <c r="A7319" t="inlineStr">
        <is>
          <t>Love Cabaret</t>
        </is>
      </c>
      <c r="B7319" t="inlineStr">
        <is>
          <t>2025-11-01</t>
        </is>
      </c>
      <c r="C7319" t="inlineStr">
        <is>
          <t>Artistas e Palestrantes - Eventos</t>
        </is>
      </c>
      <c r="D7319" s="488" t="n">
        <v>0</v>
      </c>
      <c r="E7319" t="inlineStr">
        <is>
          <t>11/2025</t>
        </is>
      </c>
    </row>
    <row r="7320">
      <c r="A7320" t="inlineStr">
        <is>
          <t>Love Cabaret</t>
        </is>
      </c>
      <c r="B7320" t="inlineStr">
        <is>
          <t>2025-11-01</t>
        </is>
      </c>
      <c r="C7320" t="inlineStr">
        <is>
          <t>Decoração - Eventos</t>
        </is>
      </c>
      <c r="D7320" s="488" t="n">
        <v>0</v>
      </c>
      <c r="E7320" t="inlineStr">
        <is>
          <t>11/2025</t>
        </is>
      </c>
    </row>
    <row r="7321">
      <c r="A7321" t="inlineStr">
        <is>
          <t>Love Cabaret</t>
        </is>
      </c>
      <c r="B7321" t="inlineStr">
        <is>
          <t>2025-11-01</t>
        </is>
      </c>
      <c r="C7321" t="inlineStr">
        <is>
          <t>Material de Consumo</t>
        </is>
      </c>
      <c r="D7321" s="488" t="n">
        <v>0</v>
      </c>
      <c r="E7321" t="inlineStr">
        <is>
          <t>11/2025</t>
        </is>
      </c>
    </row>
    <row r="7322">
      <c r="A7322" t="inlineStr">
        <is>
          <t>Love Cabaret</t>
        </is>
      </c>
      <c r="B7322" t="inlineStr">
        <is>
          <t>2025-11-01</t>
        </is>
      </c>
      <c r="C7322" t="inlineStr">
        <is>
          <t>Material Descartável - Eventos</t>
        </is>
      </c>
      <c r="D7322" s="488" t="n">
        <v>0</v>
      </c>
      <c r="E7322" t="inlineStr">
        <is>
          <t>11/2025</t>
        </is>
      </c>
    </row>
    <row r="7323">
      <c r="A7323" t="inlineStr">
        <is>
          <t>Love Cabaret</t>
        </is>
      </c>
      <c r="B7323" t="inlineStr">
        <is>
          <t>2025-11-01</t>
        </is>
      </c>
      <c r="C7323" t="inlineStr">
        <is>
          <t>Brindes e Confraternizações - Eventos</t>
        </is>
      </c>
      <c r="D7323" s="488" t="n">
        <v>0</v>
      </c>
      <c r="E7323" t="inlineStr">
        <is>
          <t>11/2025</t>
        </is>
      </c>
    </row>
    <row r="7324">
      <c r="A7324" t="inlineStr">
        <is>
          <t>Love Cabaret</t>
        </is>
      </c>
      <c r="B7324" t="inlineStr">
        <is>
          <t>2025-11-01</t>
        </is>
      </c>
      <c r="C7324" t="inlineStr">
        <is>
          <t>Material de Escritório - Eventos</t>
        </is>
      </c>
      <c r="D7324" s="488" t="n">
        <v>0</v>
      </c>
      <c r="E7324" t="inlineStr">
        <is>
          <t>11/2025</t>
        </is>
      </c>
    </row>
    <row r="7325">
      <c r="A7325" t="inlineStr">
        <is>
          <t>Love Cabaret</t>
        </is>
      </c>
      <c r="B7325" t="inlineStr">
        <is>
          <t>2025-11-01</t>
        </is>
      </c>
      <c r="C7325" t="inlineStr">
        <is>
          <t>Material de Manutenção - Eventos</t>
        </is>
      </c>
      <c r="D7325" s="488" t="n">
        <v>0</v>
      </c>
      <c r="E7325" t="inlineStr">
        <is>
          <t>11/2025</t>
        </is>
      </c>
    </row>
    <row r="7326">
      <c r="A7326" t="inlineStr">
        <is>
          <t>Love Cabaret</t>
        </is>
      </c>
      <c r="B7326" t="inlineStr">
        <is>
          <t>2025-11-01</t>
        </is>
      </c>
      <c r="C7326" t="inlineStr">
        <is>
          <t>Manutenção Geral</t>
        </is>
      </c>
      <c r="D7326" s="488" t="n">
        <v>0</v>
      </c>
      <c r="E7326" t="inlineStr">
        <is>
          <t>11/2025</t>
        </is>
      </c>
    </row>
    <row r="7327">
      <c r="A7327" t="inlineStr">
        <is>
          <t>Love Cabaret</t>
        </is>
      </c>
      <c r="B7327" t="inlineStr">
        <is>
          <t>2025-11-01</t>
        </is>
      </c>
      <c r="C7327" t="inlineStr">
        <is>
          <t>Serviço de Manutenção - Estrutura - Eventos</t>
        </is>
      </c>
      <c r="D7327" s="488" t="n">
        <v>0</v>
      </c>
      <c r="E7327" t="inlineStr">
        <is>
          <t>11/2025</t>
        </is>
      </c>
    </row>
    <row r="7328">
      <c r="A7328" t="inlineStr">
        <is>
          <t>Love Cabaret</t>
        </is>
      </c>
      <c r="B7328" t="inlineStr">
        <is>
          <t>2025-11-01</t>
        </is>
      </c>
      <c r="C7328" t="inlineStr">
        <is>
          <t>Serviço de Manutenção - Equipamentos - Eventos</t>
        </is>
      </c>
      <c r="D7328" s="488" t="n">
        <v>0</v>
      </c>
      <c r="E7328" t="inlineStr">
        <is>
          <t>11/2025</t>
        </is>
      </c>
    </row>
    <row r="7329">
      <c r="A7329" t="inlineStr">
        <is>
          <t>Love Cabaret</t>
        </is>
      </c>
      <c r="B7329" t="inlineStr">
        <is>
          <t>2025-11-01</t>
        </is>
      </c>
      <c r="C7329" t="inlineStr">
        <is>
          <t>Transportes</t>
        </is>
      </c>
      <c r="D7329" s="488" t="n">
        <v>0</v>
      </c>
      <c r="E7329" t="inlineStr">
        <is>
          <t>11/2025</t>
        </is>
      </c>
    </row>
    <row r="7330">
      <c r="A7330" t="inlineStr">
        <is>
          <t>Love Cabaret</t>
        </is>
      </c>
      <c r="B7330" t="inlineStr">
        <is>
          <t>2025-11-01</t>
        </is>
      </c>
      <c r="C7330" t="inlineStr">
        <is>
          <t>Viagens e Estadias - Eventos</t>
        </is>
      </c>
      <c r="D7330" s="488" t="n">
        <v>0</v>
      </c>
      <c r="E7330" t="inlineStr">
        <is>
          <t>11/2025</t>
        </is>
      </c>
    </row>
    <row r="7331">
      <c r="A7331" t="inlineStr">
        <is>
          <t>Love Cabaret</t>
        </is>
      </c>
      <c r="B7331" t="inlineStr">
        <is>
          <t>2025-11-01</t>
        </is>
      </c>
      <c r="C7331" t="inlineStr">
        <is>
          <t>Transporte Equipe - Eventos</t>
        </is>
      </c>
      <c r="D7331" s="488" t="n">
        <v>0</v>
      </c>
      <c r="E7331" t="inlineStr">
        <is>
          <t>11/2025</t>
        </is>
      </c>
    </row>
    <row r="7332">
      <c r="A7332" t="inlineStr">
        <is>
          <t>Love Cabaret</t>
        </is>
      </c>
      <c r="B7332" t="inlineStr">
        <is>
          <t>2025-11-01</t>
        </is>
      </c>
      <c r="C7332" t="inlineStr">
        <is>
          <t>Fretes e Carretos - Eventos</t>
        </is>
      </c>
      <c r="D7332" s="488" t="n">
        <v>0</v>
      </c>
      <c r="E7332" t="inlineStr">
        <is>
          <t>11/2025</t>
        </is>
      </c>
    </row>
    <row r="7333">
      <c r="A7333" t="inlineStr">
        <is>
          <t>Love Cabaret</t>
        </is>
      </c>
      <c r="B7333" t="inlineStr">
        <is>
          <t>2025-11-01</t>
        </is>
      </c>
      <c r="C7333" t="inlineStr">
        <is>
          <t>Locações</t>
        </is>
      </c>
      <c r="D7333" s="488" t="n">
        <v>-2544</v>
      </c>
      <c r="E7333" t="inlineStr">
        <is>
          <t>11/2025</t>
        </is>
      </c>
    </row>
    <row r="7334">
      <c r="A7334" t="inlineStr">
        <is>
          <t>Love Cabaret</t>
        </is>
      </c>
      <c r="B7334" t="inlineStr">
        <is>
          <t>2025-11-01</t>
        </is>
      </c>
      <c r="C7334" t="inlineStr">
        <is>
          <t>Locação de Utensílios - Eventos</t>
        </is>
      </c>
      <c r="D7334" s="488" t="n">
        <v>0</v>
      </c>
      <c r="E7334" t="inlineStr">
        <is>
          <t>11/2025</t>
        </is>
      </c>
    </row>
    <row r="7335">
      <c r="A7335" t="inlineStr">
        <is>
          <t>Love Cabaret</t>
        </is>
      </c>
      <c r="B7335" t="inlineStr">
        <is>
          <t>2025-11-01</t>
        </is>
      </c>
      <c r="C7335" t="inlineStr">
        <is>
          <t>Locação de Equipamentos - Eventos</t>
        </is>
      </c>
      <c r="D7335" s="488" t="n">
        <v>-2544</v>
      </c>
      <c r="E7335" t="inlineStr">
        <is>
          <t>11/2025</t>
        </is>
      </c>
    </row>
    <row r="7336">
      <c r="A7336" t="inlineStr">
        <is>
          <t>Love Cabaret</t>
        </is>
      </c>
      <c r="B7336" t="inlineStr">
        <is>
          <t>2025-11-01</t>
        </is>
      </c>
      <c r="C7336" t="inlineStr">
        <is>
          <t>Locação de Mobiliário - Eventos</t>
        </is>
      </c>
      <c r="D7336" s="488" t="n">
        <v>0</v>
      </c>
      <c r="E7336" t="inlineStr">
        <is>
          <t>11/2025</t>
        </is>
      </c>
    </row>
    <row r="7337">
      <c r="A7337" t="inlineStr">
        <is>
          <t>Love Cabaret</t>
        </is>
      </c>
      <c r="B7337" t="inlineStr">
        <is>
          <t>2025-11-01</t>
        </is>
      </c>
      <c r="C7337" t="inlineStr">
        <is>
          <t>Locação de Coberturas - Eventos</t>
        </is>
      </c>
      <c r="D7337" s="488" t="n">
        <v>0</v>
      </c>
      <c r="E7337" t="inlineStr">
        <is>
          <t>11/2025</t>
        </is>
      </c>
    </row>
    <row r="7338">
      <c r="A7338" t="inlineStr">
        <is>
          <t>Love Cabaret</t>
        </is>
      </c>
      <c r="B7338" t="inlineStr">
        <is>
          <t>2025-11-01</t>
        </is>
      </c>
      <c r="C7338" t="inlineStr">
        <is>
          <t>Repasses Locação de Espaço</t>
        </is>
      </c>
      <c r="D7338" s="488" t="n">
        <v>0</v>
      </c>
      <c r="E7338" t="inlineStr">
        <is>
          <t>11/2025</t>
        </is>
      </c>
    </row>
    <row r="7339">
      <c r="A7339" t="inlineStr">
        <is>
          <t>Love Cabaret</t>
        </is>
      </c>
      <c r="B7339" t="inlineStr">
        <is>
          <t>2025-11-01</t>
        </is>
      </c>
      <c r="C7339" t="inlineStr">
        <is>
          <t>Repasse Gazit - Locação Aroo</t>
        </is>
      </c>
      <c r="D7339" s="488" t="n">
        <v>0</v>
      </c>
      <c r="E7339" t="inlineStr">
        <is>
          <t>11/2025</t>
        </is>
      </c>
    </row>
    <row r="7340">
      <c r="A7340" t="inlineStr">
        <is>
          <t>Love Cabaret</t>
        </is>
      </c>
      <c r="B7340" t="inlineStr">
        <is>
          <t>2025-11-01</t>
        </is>
      </c>
      <c r="C7340" t="inlineStr">
        <is>
          <t>Repasse Gazit - Locação Anexo Abaru</t>
        </is>
      </c>
      <c r="D7340" s="488" t="n">
        <v>0</v>
      </c>
      <c r="E7340" t="inlineStr">
        <is>
          <t>11/2025</t>
        </is>
      </c>
    </row>
    <row r="7341">
      <c r="A7341" t="inlineStr">
        <is>
          <t>Love Cabaret</t>
        </is>
      </c>
      <c r="B7341" t="inlineStr">
        <is>
          <t>2025-11-01</t>
        </is>
      </c>
      <c r="C7341" t="inlineStr">
        <is>
          <t>% sobre Receita de Eventos</t>
        </is>
      </c>
      <c r="D7341" s="488" t="n">
        <v>-0.09</v>
      </c>
      <c r="E7341" t="inlineStr">
        <is>
          <t>11/2025</t>
        </is>
      </c>
    </row>
    <row r="7342">
      <c r="A7342" t="inlineStr">
        <is>
          <t>Love Cabaret</t>
        </is>
      </c>
      <c r="B7342" t="inlineStr">
        <is>
          <t>2025-11-01</t>
        </is>
      </c>
      <c r="C7342" t="inlineStr">
        <is>
          <t>% sobre Receita Bruta</t>
        </is>
      </c>
      <c r="D7342" s="488" t="n">
        <v>-0.01</v>
      </c>
      <c r="E7342" t="inlineStr">
        <is>
          <t>11/2025</t>
        </is>
      </c>
    </row>
    <row r="7343">
      <c r="A7343" t="inlineStr">
        <is>
          <t>Love Cabaret</t>
        </is>
      </c>
      <c r="B7343" t="inlineStr">
        <is>
          <t>2025-11-01</t>
        </is>
      </c>
      <c r="C7343" t="inlineStr">
        <is>
          <t>(-) Dedução da Gorjeta</t>
        </is>
      </c>
      <c r="D7343" s="488" t="n">
        <v>-11440</v>
      </c>
      <c r="E7343" t="inlineStr">
        <is>
          <t>11/2025</t>
        </is>
      </c>
    </row>
    <row r="7344">
      <c r="A7344" t="inlineStr">
        <is>
          <t>Love Cabaret</t>
        </is>
      </c>
      <c r="B7344" t="inlineStr">
        <is>
          <t>2025-11-01</t>
        </is>
      </c>
      <c r="C7344" t="inlineStr">
        <is>
          <t>-  Comissões e Gorjeta</t>
        </is>
      </c>
      <c r="D7344" s="488" t="n">
        <v>-11440</v>
      </c>
      <c r="E7344" t="inlineStr">
        <is>
          <t>11/2025</t>
        </is>
      </c>
    </row>
    <row r="7345">
      <c r="A7345" t="inlineStr">
        <is>
          <t>Love Cabaret</t>
        </is>
      </c>
      <c r="B7345" t="inlineStr">
        <is>
          <t>2025-11-01</t>
        </is>
      </c>
      <c r="C7345" t="inlineStr">
        <is>
          <t>% sobre Receita Bruta</t>
        </is>
      </c>
      <c r="D7345" s="488" t="n">
        <v>-0.02</v>
      </c>
      <c r="E7345" t="inlineStr">
        <is>
          <t>11/2025</t>
        </is>
      </c>
    </row>
    <row r="7346">
      <c r="A7346" t="inlineStr">
        <is>
          <t>Love Cabaret</t>
        </is>
      </c>
      <c r="B7346" t="inlineStr">
        <is>
          <t>2025-11-01</t>
        </is>
      </c>
      <c r="C7346" t="inlineStr">
        <is>
          <t>(-) Deduções sobre Venda</t>
        </is>
      </c>
      <c r="D7346" s="488" t="n">
        <v>-4096.54</v>
      </c>
      <c r="E7346" t="inlineStr">
        <is>
          <t>11/2025</t>
        </is>
      </c>
    </row>
    <row r="7347">
      <c r="A7347" t="inlineStr">
        <is>
          <t>Love Cabaret</t>
        </is>
      </c>
      <c r="B7347" t="inlineStr">
        <is>
          <t>2025-11-01</t>
        </is>
      </c>
      <c r="C7347" t="inlineStr">
        <is>
          <t>Meios de pagamento</t>
        </is>
      </c>
      <c r="D7347" s="488" t="n">
        <v>-4096.54</v>
      </c>
      <c r="E7347" t="inlineStr">
        <is>
          <t>11/2025</t>
        </is>
      </c>
    </row>
    <row r="7348">
      <c r="A7348" t="inlineStr">
        <is>
          <t>Love Cabaret</t>
        </is>
      </c>
      <c r="B7348" t="inlineStr">
        <is>
          <t>2025-11-01</t>
        </is>
      </c>
      <c r="C7348" t="inlineStr">
        <is>
          <t>Meios de pagamento - Delivery</t>
        </is>
      </c>
      <c r="D7348" s="488" t="n">
        <v>0</v>
      </c>
      <c r="E7348" t="inlineStr">
        <is>
          <t>11/2025</t>
        </is>
      </c>
    </row>
    <row r="7349">
      <c r="A7349" t="inlineStr">
        <is>
          <t>Love Cabaret</t>
        </is>
      </c>
      <c r="B7349" t="inlineStr">
        <is>
          <t>2025-11-01</t>
        </is>
      </c>
      <c r="C7349" t="inlineStr">
        <is>
          <t>Inadimplência</t>
        </is>
      </c>
      <c r="D7349" s="488" t="n">
        <v>0</v>
      </c>
      <c r="E7349" t="inlineStr">
        <is>
          <t>11/2025</t>
        </is>
      </c>
    </row>
    <row r="7350">
      <c r="A7350" t="inlineStr">
        <is>
          <t>Love Cabaret</t>
        </is>
      </c>
      <c r="B7350" t="inlineStr">
        <is>
          <t>2025-11-01</t>
        </is>
      </c>
      <c r="C7350" t="inlineStr">
        <is>
          <t>Outros D</t>
        </is>
      </c>
      <c r="D7350" s="488" t="n">
        <v>0</v>
      </c>
      <c r="E7350" t="inlineStr">
        <is>
          <t>11/2025</t>
        </is>
      </c>
    </row>
    <row r="7351">
      <c r="A7351" t="inlineStr">
        <is>
          <t>Love Cabaret</t>
        </is>
      </c>
      <c r="B7351" t="inlineStr">
        <is>
          <t>2025-11-01</t>
        </is>
      </c>
      <c r="C7351" t="inlineStr">
        <is>
          <t>% sobre Receita Bruta</t>
        </is>
      </c>
      <c r="D7351" s="488" t="n">
        <v>-0.01</v>
      </c>
      <c r="E7351" t="inlineStr">
        <is>
          <t>11/2025</t>
        </is>
      </c>
    </row>
    <row r="7352">
      <c r="A7352" t="inlineStr">
        <is>
          <t>Love Cabaret</t>
        </is>
      </c>
      <c r="B7352" t="inlineStr">
        <is>
          <t>2025-11-01</t>
        </is>
      </c>
      <c r="C7352" t="inlineStr">
        <is>
          <t>MARGEM BRUTA DE CONTRIBUIÇÃO</t>
        </is>
      </c>
      <c r="D7352" s="488" t="n">
        <v>271949.96</v>
      </c>
      <c r="E7352" t="inlineStr">
        <is>
          <t>11/2025</t>
        </is>
      </c>
    </row>
    <row r="7353">
      <c r="A7353" t="inlineStr">
        <is>
          <t>Love Cabaret</t>
        </is>
      </c>
      <c r="B7353" t="inlineStr">
        <is>
          <t>2025-11-01</t>
        </is>
      </c>
      <c r="C7353" t="inlineStr">
        <is>
          <t>% sobre Receita</t>
        </is>
      </c>
      <c r="D7353" s="488" t="n">
        <v>0.45</v>
      </c>
      <c r="E7353" t="inlineStr">
        <is>
          <t>11/2025</t>
        </is>
      </c>
    </row>
    <row r="7354">
      <c r="A7354" t="inlineStr">
        <is>
          <t>Love Cabaret</t>
        </is>
      </c>
      <c r="B7354" t="inlineStr">
        <is>
          <t>2025-11-01</t>
        </is>
      </c>
      <c r="C7354" t="inlineStr">
        <is>
          <t>PESSOAL</t>
        </is>
      </c>
      <c r="D7354" s="488" t="n">
        <v>-133500.74</v>
      </c>
      <c r="E7354" t="inlineStr">
        <is>
          <t>11/2025</t>
        </is>
      </c>
    </row>
    <row r="7355">
      <c r="A7355" t="inlineStr">
        <is>
          <t>Love Cabaret</t>
        </is>
      </c>
      <c r="B7355" t="inlineStr">
        <is>
          <t>2025-11-01</t>
        </is>
      </c>
      <c r="C7355" t="inlineStr">
        <is>
          <t>PJ</t>
        </is>
      </c>
      <c r="D7355" s="488" t="n">
        <v>-26125</v>
      </c>
      <c r="E7355" t="inlineStr">
        <is>
          <t>11/2025</t>
        </is>
      </c>
    </row>
    <row r="7356">
      <c r="A7356" t="inlineStr">
        <is>
          <t>Love Cabaret</t>
        </is>
      </c>
      <c r="B7356" t="inlineStr">
        <is>
          <t>2025-11-01</t>
        </is>
      </c>
      <c r="C7356" t="inlineStr">
        <is>
          <t>- Squad</t>
        </is>
      </c>
      <c r="D7356" s="488" t="n">
        <v>-17425</v>
      </c>
      <c r="E7356" t="inlineStr">
        <is>
          <t>11/2025</t>
        </is>
      </c>
    </row>
    <row r="7357">
      <c r="A7357" t="inlineStr">
        <is>
          <t>Love Cabaret</t>
        </is>
      </c>
      <c r="B7357" t="inlineStr">
        <is>
          <t>2025-11-01</t>
        </is>
      </c>
      <c r="C7357" t="inlineStr">
        <is>
          <t>- Gerente</t>
        </is>
      </c>
      <c r="D7357" s="488" t="n">
        <v>0</v>
      </c>
      <c r="E7357" t="inlineStr">
        <is>
          <t>11/2025</t>
        </is>
      </c>
    </row>
    <row r="7358">
      <c r="A7358" t="inlineStr">
        <is>
          <t>Love Cabaret</t>
        </is>
      </c>
      <c r="B7358" t="inlineStr">
        <is>
          <t>2025-11-01</t>
        </is>
      </c>
      <c r="C7358" t="inlineStr">
        <is>
          <t>- Subgerente</t>
        </is>
      </c>
      <c r="D7358" s="488" t="n">
        <v>0</v>
      </c>
      <c r="E7358" t="inlineStr">
        <is>
          <t>11/2025</t>
        </is>
      </c>
    </row>
    <row r="7359">
      <c r="A7359" t="inlineStr">
        <is>
          <t>Love Cabaret</t>
        </is>
      </c>
      <c r="B7359" t="inlineStr">
        <is>
          <t>2025-11-01</t>
        </is>
      </c>
      <c r="C7359" t="inlineStr">
        <is>
          <t>- Coordenador</t>
        </is>
      </c>
      <c r="D7359" s="488" t="n">
        <v>-5200</v>
      </c>
      <c r="E7359" t="inlineStr">
        <is>
          <t>11/2025</t>
        </is>
      </c>
    </row>
    <row r="7360">
      <c r="A7360" t="inlineStr">
        <is>
          <t>Love Cabaret</t>
        </is>
      </c>
      <c r="B7360" t="inlineStr">
        <is>
          <t>2025-11-01</t>
        </is>
      </c>
      <c r="C7360" t="inlineStr">
        <is>
          <t>- Administrativa</t>
        </is>
      </c>
      <c r="D7360" s="488" t="n">
        <v>-3500</v>
      </c>
      <c r="E7360" t="inlineStr">
        <is>
          <t>11/2025</t>
        </is>
      </c>
    </row>
    <row r="7361">
      <c r="A7361" t="inlineStr">
        <is>
          <t>Love Cabaret</t>
        </is>
      </c>
      <c r="B7361" t="inlineStr">
        <is>
          <t>2025-11-01</t>
        </is>
      </c>
      <c r="C7361" t="inlineStr">
        <is>
          <t>- Chefe de Cozinha</t>
        </is>
      </c>
      <c r="D7361" s="488" t="n">
        <v>0</v>
      </c>
      <c r="E7361" t="inlineStr">
        <is>
          <t>11/2025</t>
        </is>
      </c>
    </row>
    <row r="7362">
      <c r="A7362" t="inlineStr">
        <is>
          <t>Love Cabaret</t>
        </is>
      </c>
      <c r="B7362" t="inlineStr">
        <is>
          <t>2025-11-01</t>
        </is>
      </c>
      <c r="C7362" t="inlineStr">
        <is>
          <t>- Chefe de Bar</t>
        </is>
      </c>
      <c r="D7362" s="488" t="n">
        <v>0</v>
      </c>
      <c r="E7362" t="inlineStr">
        <is>
          <t>11/2025</t>
        </is>
      </c>
    </row>
    <row r="7363">
      <c r="A7363" t="inlineStr">
        <is>
          <t>Love Cabaret</t>
        </is>
      </c>
      <c r="B7363" t="inlineStr">
        <is>
          <t>2025-11-01</t>
        </is>
      </c>
      <c r="C7363" t="inlineStr">
        <is>
          <t>- Sub Chefe de Cozinha</t>
        </is>
      </c>
      <c r="D7363" s="488" t="n">
        <v>0</v>
      </c>
      <c r="E7363" t="inlineStr">
        <is>
          <t>11/2025</t>
        </is>
      </c>
    </row>
    <row r="7364">
      <c r="A7364" t="inlineStr">
        <is>
          <t>Love Cabaret</t>
        </is>
      </c>
      <c r="B7364" t="inlineStr">
        <is>
          <t>2025-11-01</t>
        </is>
      </c>
      <c r="C7364" t="inlineStr">
        <is>
          <t>- Sub Chefe De Bar</t>
        </is>
      </c>
      <c r="D7364" s="488" t="n">
        <v>0</v>
      </c>
      <c r="E7364" t="inlineStr">
        <is>
          <t>11/2025</t>
        </is>
      </c>
    </row>
    <row r="7365">
      <c r="A7365" t="inlineStr">
        <is>
          <t>Love Cabaret</t>
        </is>
      </c>
      <c r="B7365" t="inlineStr">
        <is>
          <t>2025-11-01</t>
        </is>
      </c>
      <c r="C7365" t="inlineStr">
        <is>
          <t>- Maitre</t>
        </is>
      </c>
      <c r="D7365" s="488" t="n">
        <v>0</v>
      </c>
      <c r="E7365" t="inlineStr">
        <is>
          <t>11/2025</t>
        </is>
      </c>
    </row>
    <row r="7366">
      <c r="A7366" t="inlineStr">
        <is>
          <t>Love Cabaret</t>
        </is>
      </c>
      <c r="B7366" t="inlineStr">
        <is>
          <t>2025-11-01</t>
        </is>
      </c>
      <c r="C7366" t="inlineStr">
        <is>
          <t>- Chefe de Fila</t>
        </is>
      </c>
      <c r="D7366" s="488" t="n">
        <v>0</v>
      </c>
      <c r="E7366" t="inlineStr">
        <is>
          <t>11/2025</t>
        </is>
      </c>
    </row>
    <row r="7367">
      <c r="A7367" t="inlineStr">
        <is>
          <t>Love Cabaret</t>
        </is>
      </c>
      <c r="B7367" t="inlineStr">
        <is>
          <t>2025-11-01</t>
        </is>
      </c>
      <c r="C7367" t="inlineStr">
        <is>
          <t>- Hostess</t>
        </is>
      </c>
      <c r="D7367" s="488" t="n">
        <v>0</v>
      </c>
      <c r="E7367" t="inlineStr">
        <is>
          <t>11/2025</t>
        </is>
      </c>
    </row>
    <row r="7368">
      <c r="A7368" t="inlineStr">
        <is>
          <t>Love Cabaret</t>
        </is>
      </c>
      <c r="B7368" t="inlineStr">
        <is>
          <t>2025-11-01</t>
        </is>
      </c>
      <c r="C7368" t="inlineStr">
        <is>
          <t>MDO CLT - Salário</t>
        </is>
      </c>
      <c r="D7368" s="488" t="n">
        <v>-4504.67</v>
      </c>
      <c r="E7368" t="inlineStr">
        <is>
          <t>11/2025</t>
        </is>
      </c>
    </row>
    <row r="7369">
      <c r="A7369" t="inlineStr">
        <is>
          <t>Love Cabaret</t>
        </is>
      </c>
      <c r="B7369" t="inlineStr">
        <is>
          <t>2025-11-01</t>
        </is>
      </c>
      <c r="C7369" t="inlineStr">
        <is>
          <t>-  Maitre</t>
        </is>
      </c>
      <c r="D7369" s="488" t="n">
        <v>0</v>
      </c>
      <c r="E7369" t="inlineStr">
        <is>
          <t>11/2025</t>
        </is>
      </c>
    </row>
    <row r="7370">
      <c r="A7370" t="inlineStr">
        <is>
          <t>Love Cabaret</t>
        </is>
      </c>
      <c r="B7370" t="inlineStr">
        <is>
          <t>2025-11-01</t>
        </is>
      </c>
      <c r="C7370" t="inlineStr">
        <is>
          <t>-  Garçon III</t>
        </is>
      </c>
      <c r="D7370" s="488" t="n">
        <v>0</v>
      </c>
      <c r="E7370" t="inlineStr">
        <is>
          <t>11/2025</t>
        </is>
      </c>
    </row>
    <row r="7371">
      <c r="A7371" t="inlineStr">
        <is>
          <t>Love Cabaret</t>
        </is>
      </c>
      <c r="B7371" t="inlineStr">
        <is>
          <t>2025-11-01</t>
        </is>
      </c>
      <c r="C7371" t="inlineStr">
        <is>
          <t>-  Garçon II</t>
        </is>
      </c>
      <c r="D7371" s="488" t="n">
        <v>0</v>
      </c>
      <c r="E7371" t="inlineStr">
        <is>
          <t>11/2025</t>
        </is>
      </c>
    </row>
    <row r="7372">
      <c r="A7372" t="inlineStr">
        <is>
          <t>Love Cabaret</t>
        </is>
      </c>
      <c r="B7372" t="inlineStr">
        <is>
          <t>2025-11-01</t>
        </is>
      </c>
      <c r="C7372" t="inlineStr">
        <is>
          <t>-  Garçon I</t>
        </is>
      </c>
      <c r="D7372" s="488" t="n">
        <v>0</v>
      </c>
      <c r="E7372" t="inlineStr">
        <is>
          <t>11/2025</t>
        </is>
      </c>
    </row>
    <row r="7373">
      <c r="A7373" t="inlineStr">
        <is>
          <t>Love Cabaret</t>
        </is>
      </c>
      <c r="B7373" t="inlineStr">
        <is>
          <t>2025-11-01</t>
        </is>
      </c>
      <c r="C7373" t="inlineStr">
        <is>
          <t>-  Passador de Chopp</t>
        </is>
      </c>
      <c r="D7373" s="488" t="n">
        <v>0</v>
      </c>
      <c r="E7373" t="inlineStr">
        <is>
          <t>11/2025</t>
        </is>
      </c>
    </row>
    <row r="7374">
      <c r="A7374" t="inlineStr">
        <is>
          <t>Love Cabaret</t>
        </is>
      </c>
      <c r="B7374" t="inlineStr">
        <is>
          <t>2025-11-01</t>
        </is>
      </c>
      <c r="C7374" t="inlineStr">
        <is>
          <t>-  Cumin</t>
        </is>
      </c>
      <c r="D7374" s="488" t="n">
        <v>0</v>
      </c>
      <c r="E7374" t="inlineStr">
        <is>
          <t>11/2025</t>
        </is>
      </c>
    </row>
    <row r="7375">
      <c r="A7375" t="inlineStr">
        <is>
          <t>Love Cabaret</t>
        </is>
      </c>
      <c r="B7375" t="inlineStr">
        <is>
          <t>2025-11-01</t>
        </is>
      </c>
      <c r="C7375" t="inlineStr">
        <is>
          <t>-  Sub Chefe de Bar</t>
        </is>
      </c>
      <c r="D7375" s="488" t="n">
        <v>0</v>
      </c>
      <c r="E7375" t="inlineStr">
        <is>
          <t>11/2025</t>
        </is>
      </c>
    </row>
    <row r="7376">
      <c r="A7376" t="inlineStr">
        <is>
          <t>Love Cabaret</t>
        </is>
      </c>
      <c r="B7376" t="inlineStr">
        <is>
          <t>2025-11-01</t>
        </is>
      </c>
      <c r="C7376" t="inlineStr">
        <is>
          <t>-  Bartender III</t>
        </is>
      </c>
      <c r="D7376" s="488" t="n">
        <v>0</v>
      </c>
      <c r="E7376" t="inlineStr">
        <is>
          <t>11/2025</t>
        </is>
      </c>
    </row>
    <row r="7377">
      <c r="A7377" t="inlineStr">
        <is>
          <t>Love Cabaret</t>
        </is>
      </c>
      <c r="B7377" t="inlineStr">
        <is>
          <t>2025-11-01</t>
        </is>
      </c>
      <c r="C7377" t="inlineStr">
        <is>
          <t>-  Bartender II</t>
        </is>
      </c>
      <c r="D7377" s="488" t="n">
        <v>0</v>
      </c>
      <c r="E7377" t="inlineStr">
        <is>
          <t>11/2025</t>
        </is>
      </c>
    </row>
    <row r="7378">
      <c r="A7378" t="inlineStr">
        <is>
          <t>Love Cabaret</t>
        </is>
      </c>
      <c r="B7378" t="inlineStr">
        <is>
          <t>2025-11-01</t>
        </is>
      </c>
      <c r="C7378" t="inlineStr">
        <is>
          <t>-  Bartender I</t>
        </is>
      </c>
      <c r="D7378" s="488" t="n">
        <v>0</v>
      </c>
      <c r="E7378" t="inlineStr">
        <is>
          <t>11/2025</t>
        </is>
      </c>
    </row>
    <row r="7379">
      <c r="A7379" t="inlineStr">
        <is>
          <t>Love Cabaret</t>
        </is>
      </c>
      <c r="B7379" t="inlineStr">
        <is>
          <t>2025-11-01</t>
        </is>
      </c>
      <c r="C7379" t="inlineStr">
        <is>
          <t>-  Bar Back</t>
        </is>
      </c>
      <c r="D7379" s="488" t="n">
        <v>0</v>
      </c>
      <c r="E7379" t="inlineStr">
        <is>
          <t>11/2025</t>
        </is>
      </c>
    </row>
    <row r="7380">
      <c r="A7380" t="inlineStr">
        <is>
          <t>Love Cabaret</t>
        </is>
      </c>
      <c r="B7380" t="inlineStr">
        <is>
          <t>2025-11-01</t>
        </is>
      </c>
      <c r="C7380" t="inlineStr">
        <is>
          <t>-  Barista III</t>
        </is>
      </c>
      <c r="D7380" s="488" t="n">
        <v>0</v>
      </c>
      <c r="E7380" t="inlineStr">
        <is>
          <t>11/2025</t>
        </is>
      </c>
    </row>
    <row r="7381">
      <c r="A7381" t="inlineStr">
        <is>
          <t>Love Cabaret</t>
        </is>
      </c>
      <c r="B7381" t="inlineStr">
        <is>
          <t>2025-11-01</t>
        </is>
      </c>
      <c r="C7381" t="inlineStr">
        <is>
          <t>-  Barista II</t>
        </is>
      </c>
      <c r="D7381" s="488" t="n">
        <v>0</v>
      </c>
      <c r="E7381" t="inlineStr">
        <is>
          <t>11/2025</t>
        </is>
      </c>
    </row>
    <row r="7382">
      <c r="A7382" t="inlineStr">
        <is>
          <t>Love Cabaret</t>
        </is>
      </c>
      <c r="B7382" t="inlineStr">
        <is>
          <t>2025-11-01</t>
        </is>
      </c>
      <c r="C7382" t="inlineStr">
        <is>
          <t>-  Barista I</t>
        </is>
      </c>
      <c r="D7382" s="488" t="n">
        <v>0</v>
      </c>
      <c r="E7382" t="inlineStr">
        <is>
          <t>11/2025</t>
        </is>
      </c>
    </row>
    <row r="7383">
      <c r="A7383" t="inlineStr">
        <is>
          <t>Love Cabaret</t>
        </is>
      </c>
      <c r="B7383" t="inlineStr">
        <is>
          <t>2025-11-01</t>
        </is>
      </c>
      <c r="C7383" t="inlineStr">
        <is>
          <t>-  Chopeiro III</t>
        </is>
      </c>
      <c r="D7383" s="488" t="n">
        <v>0</v>
      </c>
      <c r="E7383" t="inlineStr">
        <is>
          <t>11/2025</t>
        </is>
      </c>
    </row>
    <row r="7384">
      <c r="A7384" t="inlineStr">
        <is>
          <t>Love Cabaret</t>
        </is>
      </c>
      <c r="B7384" t="inlineStr">
        <is>
          <t>2025-11-01</t>
        </is>
      </c>
      <c r="C7384" t="inlineStr">
        <is>
          <t>-  Chopeiro II</t>
        </is>
      </c>
      <c r="D7384" s="488" t="n">
        <v>0</v>
      </c>
      <c r="E7384" t="inlineStr">
        <is>
          <t>11/2025</t>
        </is>
      </c>
    </row>
    <row r="7385">
      <c r="A7385" t="inlineStr">
        <is>
          <t>Love Cabaret</t>
        </is>
      </c>
      <c r="B7385" t="inlineStr">
        <is>
          <t>2025-11-01</t>
        </is>
      </c>
      <c r="C7385" t="inlineStr">
        <is>
          <t>-  Chopeiro I</t>
        </is>
      </c>
      <c r="D7385" s="488" t="n">
        <v>0</v>
      </c>
      <c r="E7385" t="inlineStr">
        <is>
          <t>11/2025</t>
        </is>
      </c>
    </row>
    <row r="7386">
      <c r="A7386" t="inlineStr">
        <is>
          <t>Love Cabaret</t>
        </is>
      </c>
      <c r="B7386" t="inlineStr">
        <is>
          <t>2025-11-01</t>
        </is>
      </c>
      <c r="C7386" t="inlineStr">
        <is>
          <t>-  Sub Chefe de Cozinha</t>
        </is>
      </c>
      <c r="D7386" s="488" t="n">
        <v>0</v>
      </c>
      <c r="E7386" t="inlineStr">
        <is>
          <t>11/2025</t>
        </is>
      </c>
    </row>
    <row r="7387">
      <c r="A7387" t="inlineStr">
        <is>
          <t>Love Cabaret</t>
        </is>
      </c>
      <c r="B7387" t="inlineStr">
        <is>
          <t>2025-11-01</t>
        </is>
      </c>
      <c r="C7387" t="inlineStr">
        <is>
          <t>-  Cozinheiro Líder</t>
        </is>
      </c>
      <c r="D7387" s="488" t="n">
        <v>0</v>
      </c>
      <c r="E7387" t="inlineStr">
        <is>
          <t>11/2025</t>
        </is>
      </c>
    </row>
    <row r="7388">
      <c r="A7388" t="inlineStr">
        <is>
          <t>Love Cabaret</t>
        </is>
      </c>
      <c r="B7388" t="inlineStr">
        <is>
          <t>2025-11-01</t>
        </is>
      </c>
      <c r="C7388" t="inlineStr">
        <is>
          <t>-  Cozinheiro III</t>
        </is>
      </c>
      <c r="D7388" s="488" t="n">
        <v>0</v>
      </c>
      <c r="E7388" t="inlineStr">
        <is>
          <t>11/2025</t>
        </is>
      </c>
    </row>
    <row r="7389">
      <c r="A7389" t="inlineStr">
        <is>
          <t>Love Cabaret</t>
        </is>
      </c>
      <c r="B7389" t="inlineStr">
        <is>
          <t>2025-11-01</t>
        </is>
      </c>
      <c r="C7389" t="inlineStr">
        <is>
          <t>-  Cozinheiro II</t>
        </is>
      </c>
      <c r="D7389" s="488" t="n">
        <v>0</v>
      </c>
      <c r="E7389" t="inlineStr">
        <is>
          <t>11/2025</t>
        </is>
      </c>
    </row>
    <row r="7390">
      <c r="A7390" t="inlineStr">
        <is>
          <t>Love Cabaret</t>
        </is>
      </c>
      <c r="B7390" t="inlineStr">
        <is>
          <t>2025-11-01</t>
        </is>
      </c>
      <c r="C7390" t="inlineStr">
        <is>
          <t>-  Cozinheiro I</t>
        </is>
      </c>
      <c r="D7390" s="488" t="n">
        <v>0</v>
      </c>
      <c r="E7390" t="inlineStr">
        <is>
          <t>11/2025</t>
        </is>
      </c>
    </row>
    <row r="7391">
      <c r="A7391" t="inlineStr">
        <is>
          <t>Love Cabaret</t>
        </is>
      </c>
      <c r="B7391" t="inlineStr">
        <is>
          <t>2025-11-01</t>
        </is>
      </c>
      <c r="C7391" t="inlineStr">
        <is>
          <t>-  Ajud cozinha</t>
        </is>
      </c>
      <c r="D7391" s="488" t="n">
        <v>0</v>
      </c>
      <c r="E7391" t="inlineStr">
        <is>
          <t>11/2025</t>
        </is>
      </c>
    </row>
    <row r="7392">
      <c r="A7392" t="inlineStr">
        <is>
          <t>Love Cabaret</t>
        </is>
      </c>
      <c r="B7392" t="inlineStr">
        <is>
          <t>2025-11-01</t>
        </is>
      </c>
      <c r="C7392" t="inlineStr">
        <is>
          <t>-  Saladeiro</t>
        </is>
      </c>
      <c r="D7392" s="488" t="n">
        <v>0</v>
      </c>
      <c r="E7392" t="inlineStr">
        <is>
          <t>11/2025</t>
        </is>
      </c>
    </row>
    <row r="7393">
      <c r="A7393" t="inlineStr">
        <is>
          <t>Love Cabaret</t>
        </is>
      </c>
      <c r="B7393" t="inlineStr">
        <is>
          <t>2025-11-01</t>
        </is>
      </c>
      <c r="C7393" t="inlineStr">
        <is>
          <t>-  Pia</t>
        </is>
      </c>
      <c r="D7393" s="488" t="n">
        <v>0</v>
      </c>
      <c r="E7393" t="inlineStr">
        <is>
          <t>11/2025</t>
        </is>
      </c>
    </row>
    <row r="7394">
      <c r="A7394" t="inlineStr">
        <is>
          <t>Love Cabaret</t>
        </is>
      </c>
      <c r="B7394" t="inlineStr">
        <is>
          <t>2025-11-01</t>
        </is>
      </c>
      <c r="C7394" t="inlineStr">
        <is>
          <t>-  Sub Chefe de Confeitaria</t>
        </is>
      </c>
      <c r="D7394" s="488" t="n">
        <v>0</v>
      </c>
      <c r="E7394" t="inlineStr">
        <is>
          <t>11/2025</t>
        </is>
      </c>
    </row>
    <row r="7395">
      <c r="A7395" t="inlineStr">
        <is>
          <t>Love Cabaret</t>
        </is>
      </c>
      <c r="B7395" t="inlineStr">
        <is>
          <t>2025-11-01</t>
        </is>
      </c>
      <c r="C7395" t="inlineStr">
        <is>
          <t>-  Confeiteiro III</t>
        </is>
      </c>
      <c r="D7395" s="488" t="n">
        <v>0</v>
      </c>
      <c r="E7395" t="inlineStr">
        <is>
          <t>11/2025</t>
        </is>
      </c>
    </row>
    <row r="7396">
      <c r="A7396" t="inlineStr">
        <is>
          <t>Love Cabaret</t>
        </is>
      </c>
      <c r="B7396" t="inlineStr">
        <is>
          <t>2025-11-01</t>
        </is>
      </c>
      <c r="C7396" t="inlineStr">
        <is>
          <t>-  Confeiteiro II</t>
        </is>
      </c>
      <c r="D7396" s="488" t="n">
        <v>0</v>
      </c>
      <c r="E7396" t="inlineStr">
        <is>
          <t>11/2025</t>
        </is>
      </c>
    </row>
    <row r="7397">
      <c r="A7397" t="inlineStr">
        <is>
          <t>Love Cabaret</t>
        </is>
      </c>
      <c r="B7397" t="inlineStr">
        <is>
          <t>2025-11-01</t>
        </is>
      </c>
      <c r="C7397" t="inlineStr">
        <is>
          <t>-  Confeiteiro I</t>
        </is>
      </c>
      <c r="D7397" s="488" t="n">
        <v>0</v>
      </c>
      <c r="E7397" t="inlineStr">
        <is>
          <t>11/2025</t>
        </is>
      </c>
    </row>
    <row r="7398">
      <c r="A7398" t="inlineStr">
        <is>
          <t>Love Cabaret</t>
        </is>
      </c>
      <c r="B7398" t="inlineStr">
        <is>
          <t>2025-11-01</t>
        </is>
      </c>
      <c r="C7398" t="inlineStr">
        <is>
          <t>-  Copeiro</t>
        </is>
      </c>
      <c r="D7398" s="488" t="n">
        <v>0</v>
      </c>
      <c r="E7398" t="inlineStr">
        <is>
          <t>11/2025</t>
        </is>
      </c>
    </row>
    <row r="7399">
      <c r="A7399" t="inlineStr">
        <is>
          <t>Love Cabaret</t>
        </is>
      </c>
      <c r="B7399" t="inlineStr">
        <is>
          <t>2025-11-01</t>
        </is>
      </c>
      <c r="C7399" t="inlineStr">
        <is>
          <t>-  Pizzaiolo</t>
        </is>
      </c>
      <c r="D7399" s="488" t="n">
        <v>0</v>
      </c>
      <c r="E7399" t="inlineStr">
        <is>
          <t>11/2025</t>
        </is>
      </c>
    </row>
    <row r="7400">
      <c r="A7400" t="inlineStr">
        <is>
          <t>Love Cabaret</t>
        </is>
      </c>
      <c r="B7400" t="inlineStr">
        <is>
          <t>2025-11-01</t>
        </is>
      </c>
      <c r="C7400" t="inlineStr">
        <is>
          <t>-  Ajudante de Pizzaiolo</t>
        </is>
      </c>
      <c r="D7400" s="488" t="n">
        <v>0</v>
      </c>
      <c r="E7400" t="inlineStr">
        <is>
          <t>11/2025</t>
        </is>
      </c>
    </row>
    <row r="7401">
      <c r="A7401" t="inlineStr">
        <is>
          <t>Love Cabaret</t>
        </is>
      </c>
      <c r="B7401" t="inlineStr">
        <is>
          <t>2025-11-01</t>
        </is>
      </c>
      <c r="C7401" t="inlineStr">
        <is>
          <t>-  Boqueta</t>
        </is>
      </c>
      <c r="D7401" s="488" t="n">
        <v>0</v>
      </c>
      <c r="E7401" t="inlineStr">
        <is>
          <t>11/2025</t>
        </is>
      </c>
    </row>
    <row r="7402">
      <c r="A7402" t="inlineStr">
        <is>
          <t>Love Cabaret</t>
        </is>
      </c>
      <c r="B7402" t="inlineStr">
        <is>
          <t>2025-11-01</t>
        </is>
      </c>
      <c r="C7402" t="inlineStr">
        <is>
          <t>-  Churrasqueiro I</t>
        </is>
      </c>
      <c r="D7402" s="488" t="n">
        <v>0</v>
      </c>
      <c r="E7402" t="inlineStr">
        <is>
          <t>11/2025</t>
        </is>
      </c>
    </row>
    <row r="7403">
      <c r="A7403" t="inlineStr">
        <is>
          <t>Love Cabaret</t>
        </is>
      </c>
      <c r="B7403" t="inlineStr">
        <is>
          <t>2025-11-01</t>
        </is>
      </c>
      <c r="C7403" t="inlineStr">
        <is>
          <t>-  Churrasqueiro II</t>
        </is>
      </c>
      <c r="D7403" s="488" t="n">
        <v>0</v>
      </c>
      <c r="E7403" t="inlineStr">
        <is>
          <t>11/2025</t>
        </is>
      </c>
    </row>
    <row r="7404">
      <c r="A7404" t="inlineStr">
        <is>
          <t>Love Cabaret</t>
        </is>
      </c>
      <c r="B7404" t="inlineStr">
        <is>
          <t>2025-11-01</t>
        </is>
      </c>
      <c r="C7404" t="inlineStr">
        <is>
          <t>-  Churrasqueiro III</t>
        </is>
      </c>
      <c r="D7404" s="488" t="n">
        <v>0</v>
      </c>
      <c r="E7404" t="inlineStr">
        <is>
          <t>11/2025</t>
        </is>
      </c>
    </row>
    <row r="7405">
      <c r="A7405" t="inlineStr">
        <is>
          <t>Love Cabaret</t>
        </is>
      </c>
      <c r="B7405" t="inlineStr">
        <is>
          <t>2025-11-01</t>
        </is>
      </c>
      <c r="C7405" t="inlineStr">
        <is>
          <t>-  Ajud Limpeza</t>
        </is>
      </c>
      <c r="D7405" s="488" t="n">
        <v>0</v>
      </c>
      <c r="E7405" t="inlineStr">
        <is>
          <t>11/2025</t>
        </is>
      </c>
    </row>
    <row r="7406">
      <c r="A7406" t="inlineStr">
        <is>
          <t>Love Cabaret</t>
        </is>
      </c>
      <c r="B7406" t="inlineStr">
        <is>
          <t>2025-11-01</t>
        </is>
      </c>
      <c r="C7406" t="inlineStr">
        <is>
          <t>-  Estoquista III</t>
        </is>
      </c>
      <c r="D7406" s="488" t="n">
        <v>0</v>
      </c>
      <c r="E7406" t="inlineStr">
        <is>
          <t>11/2025</t>
        </is>
      </c>
    </row>
    <row r="7407">
      <c r="A7407" t="inlineStr">
        <is>
          <t>Love Cabaret</t>
        </is>
      </c>
      <c r="B7407" t="inlineStr">
        <is>
          <t>2025-11-01</t>
        </is>
      </c>
      <c r="C7407" t="inlineStr">
        <is>
          <t>-  Estoquista II</t>
        </is>
      </c>
      <c r="D7407" s="488" t="n">
        <v>0</v>
      </c>
      <c r="E7407" t="inlineStr">
        <is>
          <t>11/2025</t>
        </is>
      </c>
    </row>
    <row r="7408">
      <c r="A7408" t="inlineStr">
        <is>
          <t>Love Cabaret</t>
        </is>
      </c>
      <c r="B7408" t="inlineStr">
        <is>
          <t>2025-11-01</t>
        </is>
      </c>
      <c r="C7408" t="inlineStr">
        <is>
          <t>-  Estoquista I</t>
        </is>
      </c>
      <c r="D7408" s="488" t="n">
        <v>0</v>
      </c>
      <c r="E7408" t="inlineStr">
        <is>
          <t>11/2025</t>
        </is>
      </c>
    </row>
    <row r="7409">
      <c r="A7409" t="inlineStr">
        <is>
          <t>Love Cabaret</t>
        </is>
      </c>
      <c r="B7409" t="inlineStr">
        <is>
          <t>2025-11-01</t>
        </is>
      </c>
      <c r="C7409" t="inlineStr">
        <is>
          <t>-  Chefe de Manutenção</t>
        </is>
      </c>
      <c r="D7409" s="488" t="n">
        <v>0</v>
      </c>
      <c r="E7409" t="inlineStr">
        <is>
          <t>11/2025</t>
        </is>
      </c>
    </row>
    <row r="7410">
      <c r="A7410" t="inlineStr">
        <is>
          <t>Love Cabaret</t>
        </is>
      </c>
      <c r="B7410" t="inlineStr">
        <is>
          <t>2025-11-01</t>
        </is>
      </c>
      <c r="C7410" t="inlineStr">
        <is>
          <t>-  Aux. Manutenção III</t>
        </is>
      </c>
      <c r="D7410" s="488" t="n">
        <v>0</v>
      </c>
      <c r="E7410" t="inlineStr">
        <is>
          <t>11/2025</t>
        </is>
      </c>
    </row>
    <row r="7411">
      <c r="A7411" t="inlineStr">
        <is>
          <t>Love Cabaret</t>
        </is>
      </c>
      <c r="B7411" t="inlineStr">
        <is>
          <t>2025-11-01</t>
        </is>
      </c>
      <c r="C7411" t="inlineStr">
        <is>
          <t>-  Aux. Manutenção II</t>
        </is>
      </c>
      <c r="D7411" s="488" t="n">
        <v>0</v>
      </c>
      <c r="E7411" t="inlineStr">
        <is>
          <t>11/2025</t>
        </is>
      </c>
    </row>
    <row r="7412">
      <c r="A7412" t="inlineStr">
        <is>
          <t>Love Cabaret</t>
        </is>
      </c>
      <c r="B7412" t="inlineStr">
        <is>
          <t>2025-11-01</t>
        </is>
      </c>
      <c r="C7412" t="inlineStr">
        <is>
          <t>-  Aux. Manutenção I</t>
        </is>
      </c>
      <c r="D7412" s="488" t="n">
        <v>0</v>
      </c>
      <c r="E7412" t="inlineStr">
        <is>
          <t>11/2025</t>
        </is>
      </c>
    </row>
    <row r="7413">
      <c r="A7413" t="inlineStr">
        <is>
          <t>Love Cabaret</t>
        </is>
      </c>
      <c r="B7413" t="inlineStr">
        <is>
          <t>2025-11-01</t>
        </is>
      </c>
      <c r="C7413" t="inlineStr">
        <is>
          <t>-  Chefe da Portaria</t>
        </is>
      </c>
      <c r="D7413" s="488" t="n">
        <v>0</v>
      </c>
      <c r="E7413" t="inlineStr">
        <is>
          <t>11/2025</t>
        </is>
      </c>
    </row>
    <row r="7414">
      <c r="A7414" t="inlineStr">
        <is>
          <t>Love Cabaret</t>
        </is>
      </c>
      <c r="B7414" t="inlineStr">
        <is>
          <t>2025-11-01</t>
        </is>
      </c>
      <c r="C7414" t="inlineStr">
        <is>
          <t>-  Porteiro III</t>
        </is>
      </c>
      <c r="D7414" s="488" t="n">
        <v>0</v>
      </c>
      <c r="E7414" t="inlineStr">
        <is>
          <t>11/2025</t>
        </is>
      </c>
    </row>
    <row r="7415">
      <c r="A7415" t="inlineStr">
        <is>
          <t>Love Cabaret</t>
        </is>
      </c>
      <c r="B7415" t="inlineStr">
        <is>
          <t>2025-11-01</t>
        </is>
      </c>
      <c r="C7415" t="inlineStr">
        <is>
          <t>-  Porteiro II</t>
        </is>
      </c>
      <c r="D7415" s="488" t="n">
        <v>0</v>
      </c>
      <c r="E7415" t="inlineStr">
        <is>
          <t>11/2025</t>
        </is>
      </c>
    </row>
    <row r="7416">
      <c r="A7416" t="inlineStr">
        <is>
          <t>Love Cabaret</t>
        </is>
      </c>
      <c r="B7416" t="inlineStr">
        <is>
          <t>2025-11-01</t>
        </is>
      </c>
      <c r="C7416" t="inlineStr">
        <is>
          <t>-  Porteiro I</t>
        </is>
      </c>
      <c r="D7416" s="488" t="n">
        <v>0</v>
      </c>
      <c r="E7416" t="inlineStr">
        <is>
          <t>11/2025</t>
        </is>
      </c>
    </row>
    <row r="7417">
      <c r="A7417" t="inlineStr">
        <is>
          <t>Love Cabaret</t>
        </is>
      </c>
      <c r="B7417" t="inlineStr">
        <is>
          <t>2025-11-01</t>
        </is>
      </c>
      <c r="C7417" t="inlineStr">
        <is>
          <t>-  Hostess III</t>
        </is>
      </c>
      <c r="D7417" s="488" t="n">
        <v>0</v>
      </c>
      <c r="E7417" t="inlineStr">
        <is>
          <t>11/2025</t>
        </is>
      </c>
    </row>
    <row r="7418">
      <c r="A7418" t="inlineStr">
        <is>
          <t>Love Cabaret</t>
        </is>
      </c>
      <c r="B7418" t="inlineStr">
        <is>
          <t>2025-11-01</t>
        </is>
      </c>
      <c r="C7418" t="inlineStr">
        <is>
          <t>-  Hostess II</t>
        </is>
      </c>
      <c r="D7418" s="488" t="n">
        <v>0</v>
      </c>
      <c r="E7418" t="inlineStr">
        <is>
          <t>11/2025</t>
        </is>
      </c>
    </row>
    <row r="7419">
      <c r="A7419" t="inlineStr">
        <is>
          <t>Love Cabaret</t>
        </is>
      </c>
      <c r="B7419" t="inlineStr">
        <is>
          <t>2025-11-01</t>
        </is>
      </c>
      <c r="C7419" t="inlineStr">
        <is>
          <t>-  Hostess I</t>
        </is>
      </c>
      <c r="D7419" s="488" t="n">
        <v>0</v>
      </c>
      <c r="E7419" t="inlineStr">
        <is>
          <t>11/2025</t>
        </is>
      </c>
    </row>
    <row r="7420">
      <c r="A7420" t="inlineStr">
        <is>
          <t>Love Cabaret</t>
        </is>
      </c>
      <c r="B7420" t="inlineStr">
        <is>
          <t>2025-11-01</t>
        </is>
      </c>
      <c r="C7420" t="inlineStr">
        <is>
          <t>-  Chefe de Bilheteria</t>
        </is>
      </c>
      <c r="D7420" s="488" t="n">
        <v>0</v>
      </c>
      <c r="E7420" t="inlineStr">
        <is>
          <t>11/2025</t>
        </is>
      </c>
    </row>
    <row r="7421">
      <c r="A7421" t="inlineStr">
        <is>
          <t>Love Cabaret</t>
        </is>
      </c>
      <c r="B7421" t="inlineStr">
        <is>
          <t>2025-11-01</t>
        </is>
      </c>
      <c r="C7421" t="inlineStr">
        <is>
          <t>-  Bilheteiro III</t>
        </is>
      </c>
      <c r="D7421" s="488" t="n">
        <v>0</v>
      </c>
      <c r="E7421" t="inlineStr">
        <is>
          <t>11/2025</t>
        </is>
      </c>
    </row>
    <row r="7422">
      <c r="A7422" t="inlineStr">
        <is>
          <t>Love Cabaret</t>
        </is>
      </c>
      <c r="B7422" t="inlineStr">
        <is>
          <t>2025-11-01</t>
        </is>
      </c>
      <c r="C7422" t="inlineStr">
        <is>
          <t>-  Bilheteiro II</t>
        </is>
      </c>
      <c r="D7422" s="488" t="n">
        <v>0</v>
      </c>
      <c r="E7422" t="inlineStr">
        <is>
          <t>11/2025</t>
        </is>
      </c>
    </row>
    <row r="7423">
      <c r="A7423" t="inlineStr">
        <is>
          <t>Love Cabaret</t>
        </is>
      </c>
      <c r="B7423" t="inlineStr">
        <is>
          <t>2025-11-01</t>
        </is>
      </c>
      <c r="C7423" t="inlineStr">
        <is>
          <t>-  Bilheteiro I</t>
        </is>
      </c>
      <c r="D7423" s="488" t="n">
        <v>0</v>
      </c>
      <c r="E7423" t="inlineStr">
        <is>
          <t>11/2025</t>
        </is>
      </c>
    </row>
    <row r="7424">
      <c r="A7424" t="inlineStr">
        <is>
          <t>Love Cabaret</t>
        </is>
      </c>
      <c r="B7424" t="inlineStr">
        <is>
          <t>2025-11-01</t>
        </is>
      </c>
      <c r="C7424" t="inlineStr">
        <is>
          <t>-  Caixa</t>
        </is>
      </c>
      <c r="D7424" s="488" t="n">
        <v>0</v>
      </c>
      <c r="E7424" t="inlineStr">
        <is>
          <t>11/2025</t>
        </is>
      </c>
    </row>
    <row r="7425">
      <c r="A7425" t="inlineStr">
        <is>
          <t>Love Cabaret</t>
        </is>
      </c>
      <c r="B7425" t="inlineStr">
        <is>
          <t>2025-11-01</t>
        </is>
      </c>
      <c r="C7425" t="inlineStr">
        <is>
          <t>-  Operador de Delivery</t>
        </is>
      </c>
      <c r="D7425" s="488" t="n">
        <v>0</v>
      </c>
      <c r="E7425" t="inlineStr">
        <is>
          <t>11/2025</t>
        </is>
      </c>
    </row>
    <row r="7426">
      <c r="A7426" t="inlineStr">
        <is>
          <t>Love Cabaret</t>
        </is>
      </c>
      <c r="B7426" t="inlineStr">
        <is>
          <t>2025-11-01</t>
        </is>
      </c>
      <c r="C7426" t="inlineStr">
        <is>
          <t>E-Staff</t>
        </is>
      </c>
      <c r="D7426" s="488" t="n">
        <v>-83836.92999999999</v>
      </c>
      <c r="E7426" t="inlineStr">
        <is>
          <t>11/2025</t>
        </is>
      </c>
    </row>
    <row r="7427">
      <c r="A7427" t="inlineStr">
        <is>
          <t>Love Cabaret</t>
        </is>
      </c>
      <c r="B7427" t="inlineStr">
        <is>
          <t>2025-11-01</t>
        </is>
      </c>
      <c r="C7427" t="inlineStr">
        <is>
          <t>Mão de Obra Extra</t>
        </is>
      </c>
      <c r="D7427" s="488" t="n">
        <v>-83836.92999999999</v>
      </c>
      <c r="E7427" t="inlineStr">
        <is>
          <t>11/2025</t>
        </is>
      </c>
    </row>
    <row r="7428">
      <c r="A7428" t="inlineStr">
        <is>
          <t>Love Cabaret</t>
        </is>
      </c>
      <c r="B7428" t="inlineStr">
        <is>
          <t>2025-11-01</t>
        </is>
      </c>
      <c r="C7428" t="inlineStr">
        <is>
          <t>-  Gorjeta (Retenção Estaff) (+)</t>
        </is>
      </c>
      <c r="D7428" s="488" t="n">
        <v>41918.47</v>
      </c>
      <c r="E7428" t="inlineStr">
        <is>
          <t>11/2025</t>
        </is>
      </c>
    </row>
    <row r="7429">
      <c r="A7429" t="inlineStr">
        <is>
          <t>Love Cabaret</t>
        </is>
      </c>
      <c r="B7429" t="inlineStr">
        <is>
          <t>2025-11-01</t>
        </is>
      </c>
      <c r="C7429" t="inlineStr">
        <is>
          <t>Encargos e Provisões</t>
        </is>
      </c>
      <c r="D7429" s="488" t="n">
        <v>-5801.72</v>
      </c>
      <c r="E7429" t="inlineStr">
        <is>
          <t>11/2025</t>
        </is>
      </c>
    </row>
    <row r="7430">
      <c r="A7430" t="inlineStr">
        <is>
          <t>Love Cabaret</t>
        </is>
      </c>
      <c r="B7430" t="inlineStr">
        <is>
          <t>2025-11-01</t>
        </is>
      </c>
      <c r="C7430" t="inlineStr">
        <is>
          <t>-  FGTS</t>
        </is>
      </c>
      <c r="D7430" s="488" t="n">
        <v>-1082.43</v>
      </c>
      <c r="E7430" t="inlineStr">
        <is>
          <t>11/2025</t>
        </is>
      </c>
    </row>
    <row r="7431">
      <c r="A7431" t="inlineStr">
        <is>
          <t>Love Cabaret</t>
        </is>
      </c>
      <c r="B7431" t="inlineStr">
        <is>
          <t>2025-11-01</t>
        </is>
      </c>
      <c r="C7431" t="inlineStr">
        <is>
          <t>-  INSS Patronal</t>
        </is>
      </c>
      <c r="D7431" s="488" t="n">
        <v>-3057.88</v>
      </c>
      <c r="E7431" t="inlineStr">
        <is>
          <t>11/2025</t>
        </is>
      </c>
    </row>
    <row r="7432">
      <c r="A7432" t="inlineStr">
        <is>
          <t>Love Cabaret</t>
        </is>
      </c>
      <c r="B7432" t="inlineStr">
        <is>
          <t>2025-11-01</t>
        </is>
      </c>
      <c r="C7432" t="inlineStr">
        <is>
          <t>-  INSS Segurados</t>
        </is>
      </c>
      <c r="D7432" s="488" t="n">
        <v>-1105.65</v>
      </c>
      <c r="E7432" t="inlineStr">
        <is>
          <t>11/2025</t>
        </is>
      </c>
    </row>
    <row r="7433">
      <c r="A7433" t="inlineStr">
        <is>
          <t>Love Cabaret</t>
        </is>
      </c>
      <c r="B7433" t="inlineStr">
        <is>
          <t>2025-11-01</t>
        </is>
      </c>
      <c r="C7433" t="inlineStr">
        <is>
          <t>-  13º Salário</t>
        </is>
      </c>
      <c r="D7433" s="488" t="n">
        <v>-421</v>
      </c>
      <c r="E7433" t="inlineStr">
        <is>
          <t>11/2025</t>
        </is>
      </c>
    </row>
    <row r="7434">
      <c r="A7434" t="inlineStr">
        <is>
          <t>Love Cabaret</t>
        </is>
      </c>
      <c r="B7434" t="inlineStr">
        <is>
          <t>2025-11-01</t>
        </is>
      </c>
      <c r="C7434" t="inlineStr">
        <is>
          <t>-  Férias</t>
        </is>
      </c>
      <c r="D7434" s="488" t="n">
        <v>0</v>
      </c>
      <c r="E7434" t="inlineStr">
        <is>
          <t>11/2025</t>
        </is>
      </c>
    </row>
    <row r="7435">
      <c r="A7435" t="inlineStr">
        <is>
          <t>Love Cabaret</t>
        </is>
      </c>
      <c r="B7435" t="inlineStr">
        <is>
          <t>2025-11-01</t>
        </is>
      </c>
      <c r="C7435" t="inlineStr">
        <is>
          <t>-  FGTS sobre 13º Salários</t>
        </is>
      </c>
      <c r="D7435" s="488" t="n">
        <v>-88.45</v>
      </c>
      <c r="E7435" t="inlineStr">
        <is>
          <t>11/2025</t>
        </is>
      </c>
    </row>
    <row r="7436">
      <c r="A7436" t="inlineStr">
        <is>
          <t>Love Cabaret</t>
        </is>
      </c>
      <c r="B7436" t="inlineStr">
        <is>
          <t>2025-11-01</t>
        </is>
      </c>
      <c r="C7436" t="inlineStr">
        <is>
          <t>-  FGTS sobre Férias</t>
        </is>
      </c>
      <c r="D7436" s="488" t="n">
        <v>0</v>
      </c>
      <c r="E7436" t="inlineStr">
        <is>
          <t>11/2025</t>
        </is>
      </c>
    </row>
    <row r="7437">
      <c r="A7437" t="inlineStr">
        <is>
          <t>Love Cabaret</t>
        </is>
      </c>
      <c r="B7437" t="inlineStr">
        <is>
          <t>2025-11-01</t>
        </is>
      </c>
      <c r="C7437" t="inlineStr">
        <is>
          <t>-  INSS sobre 13º Salários</t>
        </is>
      </c>
      <c r="D7437" s="488" t="n">
        <v>-46.31</v>
      </c>
      <c r="E7437" t="inlineStr">
        <is>
          <t>11/2025</t>
        </is>
      </c>
    </row>
    <row r="7438">
      <c r="A7438" t="inlineStr">
        <is>
          <t>Love Cabaret</t>
        </is>
      </c>
      <c r="B7438" t="inlineStr">
        <is>
          <t>2025-11-01</t>
        </is>
      </c>
      <c r="C7438" t="inlineStr">
        <is>
          <t>-  INSS sobre Férias</t>
        </is>
      </c>
      <c r="D7438" s="488" t="n">
        <v>0</v>
      </c>
      <c r="E7438" t="inlineStr">
        <is>
          <t>11/2025</t>
        </is>
      </c>
    </row>
    <row r="7439">
      <c r="A7439" t="inlineStr">
        <is>
          <t>Love Cabaret</t>
        </is>
      </c>
      <c r="B7439" t="inlineStr">
        <is>
          <t>2025-11-01</t>
        </is>
      </c>
      <c r="C7439" t="inlineStr">
        <is>
          <t>-  Rescisão</t>
        </is>
      </c>
      <c r="D7439" s="488" t="n">
        <v>0</v>
      </c>
      <c r="E7439" t="inlineStr">
        <is>
          <t>11/2025</t>
        </is>
      </c>
    </row>
    <row r="7440">
      <c r="A7440" t="inlineStr">
        <is>
          <t>Love Cabaret</t>
        </is>
      </c>
      <c r="B7440" t="inlineStr">
        <is>
          <t>2025-11-01</t>
        </is>
      </c>
      <c r="C7440" t="inlineStr">
        <is>
          <t>-  Multa Rescisória</t>
        </is>
      </c>
      <c r="D7440" s="488" t="n">
        <v>0</v>
      </c>
      <c r="E7440" t="inlineStr">
        <is>
          <t>11/2025</t>
        </is>
      </c>
    </row>
    <row r="7441">
      <c r="A7441" t="inlineStr">
        <is>
          <t>Love Cabaret</t>
        </is>
      </c>
      <c r="B7441" t="inlineStr">
        <is>
          <t>2025-11-01</t>
        </is>
      </c>
      <c r="C7441" t="inlineStr">
        <is>
          <t>-  Ações trabalhistas</t>
        </is>
      </c>
      <c r="D7441" s="488" t="n">
        <v>0</v>
      </c>
      <c r="E7441" t="inlineStr">
        <is>
          <t>11/2025</t>
        </is>
      </c>
    </row>
    <row r="7442">
      <c r="A7442" t="inlineStr">
        <is>
          <t>Love Cabaret</t>
        </is>
      </c>
      <c r="B7442" t="inlineStr">
        <is>
          <t>2025-11-01</t>
        </is>
      </c>
      <c r="C7442" t="inlineStr">
        <is>
          <t>-  Adicional Noturno</t>
        </is>
      </c>
      <c r="D7442" s="488" t="n">
        <v>0</v>
      </c>
      <c r="E7442" t="inlineStr">
        <is>
          <t>11/2025</t>
        </is>
      </c>
    </row>
    <row r="7443">
      <c r="A7443" t="inlineStr">
        <is>
          <t>Love Cabaret</t>
        </is>
      </c>
      <c r="B7443" t="inlineStr">
        <is>
          <t>2025-11-01</t>
        </is>
      </c>
      <c r="C7443" t="inlineStr">
        <is>
          <t>-  Hora Extra</t>
        </is>
      </c>
      <c r="D7443" s="488" t="n">
        <v>0</v>
      </c>
      <c r="E7443" t="inlineStr">
        <is>
          <t>11/2025</t>
        </is>
      </c>
    </row>
    <row r="7444">
      <c r="A7444" t="inlineStr">
        <is>
          <t>Love Cabaret</t>
        </is>
      </c>
      <c r="B7444" t="inlineStr">
        <is>
          <t>2025-11-01</t>
        </is>
      </c>
      <c r="C7444" t="inlineStr">
        <is>
          <t>-  Remuneração Variável</t>
        </is>
      </c>
      <c r="D7444" s="488" t="n">
        <v>0</v>
      </c>
      <c r="E7444" t="inlineStr">
        <is>
          <t>11/2025</t>
        </is>
      </c>
    </row>
    <row r="7445">
      <c r="A7445" t="inlineStr">
        <is>
          <t>Love Cabaret</t>
        </is>
      </c>
      <c r="B7445" t="inlineStr">
        <is>
          <t>2025-11-01</t>
        </is>
      </c>
      <c r="C7445" t="inlineStr">
        <is>
          <t>-  Premiação</t>
        </is>
      </c>
      <c r="D7445" s="488" t="n">
        <v>0</v>
      </c>
      <c r="E7445" t="inlineStr">
        <is>
          <t>11/2025</t>
        </is>
      </c>
    </row>
    <row r="7446">
      <c r="A7446" t="inlineStr">
        <is>
          <t>Love Cabaret</t>
        </is>
      </c>
      <c r="B7446" t="inlineStr">
        <is>
          <t>2025-11-01</t>
        </is>
      </c>
      <c r="C7446" t="inlineStr">
        <is>
          <t>Benefícios</t>
        </is>
      </c>
      <c r="D7446" s="488" t="n">
        <v>-958.62</v>
      </c>
      <c r="E7446" t="inlineStr">
        <is>
          <t>11/2025</t>
        </is>
      </c>
    </row>
    <row r="7447">
      <c r="A7447" t="inlineStr">
        <is>
          <t>Love Cabaret</t>
        </is>
      </c>
      <c r="B7447" t="inlineStr">
        <is>
          <t>2025-11-01</t>
        </is>
      </c>
      <c r="C7447" t="inlineStr">
        <is>
          <t>-  Vale-transporte</t>
        </is>
      </c>
      <c r="D7447" s="488" t="n">
        <v>-878.22</v>
      </c>
      <c r="E7447" t="inlineStr">
        <is>
          <t>11/2025</t>
        </is>
      </c>
    </row>
    <row r="7448">
      <c r="A7448" t="inlineStr">
        <is>
          <t>Love Cabaret</t>
        </is>
      </c>
      <c r="B7448" t="inlineStr">
        <is>
          <t>2025-11-01</t>
        </is>
      </c>
      <c r="C7448" t="inlineStr">
        <is>
          <t>-  Assist. Médica</t>
        </is>
      </c>
      <c r="D7448" s="488" t="n">
        <v>0</v>
      </c>
      <c r="E7448" t="inlineStr">
        <is>
          <t>11/2025</t>
        </is>
      </c>
    </row>
    <row r="7449">
      <c r="A7449" t="inlineStr">
        <is>
          <t>Love Cabaret</t>
        </is>
      </c>
      <c r="B7449" t="inlineStr">
        <is>
          <t>2025-11-01</t>
        </is>
      </c>
      <c r="C7449" t="inlineStr">
        <is>
          <t>-  Assist. Odontologica</t>
        </is>
      </c>
      <c r="D7449" s="488" t="n">
        <v>0</v>
      </c>
      <c r="E7449" t="inlineStr">
        <is>
          <t>11/2025</t>
        </is>
      </c>
    </row>
    <row r="7450">
      <c r="A7450" t="inlineStr">
        <is>
          <t>Love Cabaret</t>
        </is>
      </c>
      <c r="B7450" t="inlineStr">
        <is>
          <t>2025-11-01</t>
        </is>
      </c>
      <c r="C7450" t="inlineStr">
        <is>
          <t>-  Seguro de Vida</t>
        </is>
      </c>
      <c r="D7450" s="488" t="n">
        <v>-80.40000000000001</v>
      </c>
      <c r="E7450" t="inlineStr">
        <is>
          <t>11/2025</t>
        </is>
      </c>
    </row>
    <row r="7451">
      <c r="A7451" t="inlineStr">
        <is>
          <t>Love Cabaret</t>
        </is>
      </c>
      <c r="B7451" t="inlineStr">
        <is>
          <t>2025-11-01</t>
        </is>
      </c>
      <c r="C7451" t="inlineStr">
        <is>
          <t>-  Ajuda de Custo</t>
        </is>
      </c>
      <c r="D7451" s="488" t="n">
        <v>0</v>
      </c>
      <c r="E7451" t="inlineStr">
        <is>
          <t>11/2025</t>
        </is>
      </c>
    </row>
    <row r="7452">
      <c r="A7452" t="inlineStr">
        <is>
          <t>Love Cabaret</t>
        </is>
      </c>
      <c r="B7452" t="inlineStr">
        <is>
          <t>2025-11-01</t>
        </is>
      </c>
      <c r="C7452" t="inlineStr">
        <is>
          <t>Outros B</t>
        </is>
      </c>
      <c r="D7452" s="488" t="n">
        <v>-12273.79</v>
      </c>
      <c r="E7452" t="inlineStr">
        <is>
          <t>11/2025</t>
        </is>
      </c>
    </row>
    <row r="7453">
      <c r="A7453" t="inlineStr">
        <is>
          <t>Love Cabaret</t>
        </is>
      </c>
      <c r="B7453" t="inlineStr">
        <is>
          <t>2025-11-01</t>
        </is>
      </c>
      <c r="C7453" t="inlineStr">
        <is>
          <t>-  Uniformes Manutenção e Reposição</t>
        </is>
      </c>
      <c r="D7453" s="488" t="n">
        <v>0</v>
      </c>
      <c r="E7453" t="inlineStr">
        <is>
          <t>11/2025</t>
        </is>
      </c>
    </row>
    <row r="7454">
      <c r="A7454" t="inlineStr">
        <is>
          <t>Love Cabaret</t>
        </is>
      </c>
      <c r="B7454" t="inlineStr">
        <is>
          <t>2025-11-01</t>
        </is>
      </c>
      <c r="C7454" t="inlineStr">
        <is>
          <t>-  Exames Periódicos</t>
        </is>
      </c>
      <c r="D7454" s="488" t="n">
        <v>-131.58</v>
      </c>
      <c r="E7454" t="inlineStr">
        <is>
          <t>11/2025</t>
        </is>
      </c>
    </row>
    <row r="7455">
      <c r="A7455" t="inlineStr">
        <is>
          <t>Love Cabaret</t>
        </is>
      </c>
      <c r="B7455" t="inlineStr">
        <is>
          <t>2025-11-01</t>
        </is>
      </c>
      <c r="C7455" t="inlineStr">
        <is>
          <t>-  Diversos - Vale Combustível</t>
        </is>
      </c>
      <c r="D7455" s="488" t="n">
        <v>0</v>
      </c>
      <c r="E7455" t="inlineStr">
        <is>
          <t>11/2025</t>
        </is>
      </c>
    </row>
    <row r="7456">
      <c r="A7456" t="inlineStr">
        <is>
          <t>Love Cabaret</t>
        </is>
      </c>
      <c r="B7456" t="inlineStr">
        <is>
          <t>2025-11-01</t>
        </is>
      </c>
      <c r="C7456" t="inlineStr">
        <is>
          <t>-  Gratificações</t>
        </is>
      </c>
      <c r="D7456" s="488" t="n">
        <v>0</v>
      </c>
      <c r="E7456" t="inlineStr">
        <is>
          <t>11/2025</t>
        </is>
      </c>
    </row>
    <row r="7457">
      <c r="A7457" t="inlineStr">
        <is>
          <t>Love Cabaret</t>
        </is>
      </c>
      <c r="B7457" t="inlineStr">
        <is>
          <t>2025-11-01</t>
        </is>
      </c>
      <c r="C7457" t="inlineStr">
        <is>
          <t>-  Cursos e Treinamentos</t>
        </is>
      </c>
      <c r="D7457" s="488" t="n">
        <v>0</v>
      </c>
      <c r="E7457" t="inlineStr">
        <is>
          <t>11/2025</t>
        </is>
      </c>
    </row>
    <row r="7458">
      <c r="A7458" t="inlineStr">
        <is>
          <t>Love Cabaret</t>
        </is>
      </c>
      <c r="B7458" t="inlineStr">
        <is>
          <t>2025-11-01</t>
        </is>
      </c>
      <c r="C7458" t="inlineStr">
        <is>
          <t>-  Alimentação Funcionário</t>
        </is>
      </c>
      <c r="D7458" s="488" t="n">
        <v>-12142.21</v>
      </c>
      <c r="E7458" t="inlineStr">
        <is>
          <t>11/2025</t>
        </is>
      </c>
    </row>
    <row r="7459">
      <c r="A7459" t="inlineStr">
        <is>
          <t>Love Cabaret</t>
        </is>
      </c>
      <c r="B7459" t="inlineStr">
        <is>
          <t>2025-11-01</t>
        </is>
      </c>
      <c r="C7459" t="inlineStr">
        <is>
          <t>-  Pro Labore</t>
        </is>
      </c>
      <c r="D7459" s="488" t="n">
        <v>0</v>
      </c>
      <c r="E7459" t="inlineStr">
        <is>
          <t>11/2025</t>
        </is>
      </c>
    </row>
    <row r="7460">
      <c r="A7460" t="inlineStr">
        <is>
          <t>Love Cabaret</t>
        </is>
      </c>
      <c r="B7460" t="inlineStr">
        <is>
          <t>2025-11-01</t>
        </is>
      </c>
      <c r="C7460" t="inlineStr">
        <is>
          <t>% sobre Receita c/ Squad</t>
        </is>
      </c>
      <c r="D7460" s="488" t="n">
        <v>-0.22</v>
      </c>
      <c r="E7460" t="inlineStr">
        <is>
          <t>11/2025</t>
        </is>
      </c>
    </row>
    <row r="7461">
      <c r="A7461" t="inlineStr">
        <is>
          <t>Love Cabaret</t>
        </is>
      </c>
      <c r="B7461" t="inlineStr">
        <is>
          <t>2025-11-01</t>
        </is>
      </c>
      <c r="C7461" t="inlineStr">
        <is>
          <t>% sobre Receita s/ Squad</t>
        </is>
      </c>
      <c r="D7461" s="488" t="n">
        <v>-0.18</v>
      </c>
      <c r="E7461" t="inlineStr">
        <is>
          <t>11/2025</t>
        </is>
      </c>
    </row>
    <row r="7462">
      <c r="A7462" t="inlineStr">
        <is>
          <t>Love Cabaret</t>
        </is>
      </c>
      <c r="B7462" t="inlineStr">
        <is>
          <t>2025-11-01</t>
        </is>
      </c>
      <c r="C7462" t="inlineStr">
        <is>
          <t>Custo de Ocupação</t>
        </is>
      </c>
      <c r="D7462" s="488" t="n">
        <v>-70339.53999999999</v>
      </c>
      <c r="E7462" t="inlineStr">
        <is>
          <t>11/2025</t>
        </is>
      </c>
    </row>
    <row r="7463">
      <c r="A7463" t="inlineStr">
        <is>
          <t>Love Cabaret</t>
        </is>
      </c>
      <c r="B7463" t="inlineStr">
        <is>
          <t>2025-11-01</t>
        </is>
      </c>
      <c r="C7463" t="inlineStr">
        <is>
          <t>Aluguel de Imoveis</t>
        </is>
      </c>
      <c r="D7463" s="488" t="n">
        <v>-65188.38</v>
      </c>
      <c r="E7463" t="inlineStr">
        <is>
          <t>11/2025</t>
        </is>
      </c>
    </row>
    <row r="7464">
      <c r="A7464" t="inlineStr">
        <is>
          <t>Love Cabaret</t>
        </is>
      </c>
      <c r="B7464" t="inlineStr">
        <is>
          <t>2025-11-01</t>
        </is>
      </c>
      <c r="C7464" t="inlineStr">
        <is>
          <t>Condominio</t>
        </is>
      </c>
      <c r="D7464" s="488" t="n">
        <v>0</v>
      </c>
      <c r="E7464" t="inlineStr">
        <is>
          <t>11/2025</t>
        </is>
      </c>
    </row>
    <row r="7465">
      <c r="A7465" t="inlineStr">
        <is>
          <t>Love Cabaret</t>
        </is>
      </c>
      <c r="B7465" t="inlineStr">
        <is>
          <t>2025-11-01</t>
        </is>
      </c>
      <c r="C7465" t="inlineStr">
        <is>
          <t>IPTU</t>
        </is>
      </c>
      <c r="D7465" s="488" t="n">
        <v>-4921.9</v>
      </c>
      <c r="E7465" t="inlineStr">
        <is>
          <t>11/2025</t>
        </is>
      </c>
    </row>
    <row r="7466">
      <c r="A7466" t="inlineStr">
        <is>
          <t>Love Cabaret</t>
        </is>
      </c>
      <c r="B7466" t="inlineStr">
        <is>
          <t>2025-11-01</t>
        </is>
      </c>
      <c r="C7466" t="inlineStr">
        <is>
          <t>Fundo de Promoção</t>
        </is>
      </c>
      <c r="D7466" s="488" t="n">
        <v>0</v>
      </c>
      <c r="E7466" t="inlineStr">
        <is>
          <t>11/2025</t>
        </is>
      </c>
    </row>
    <row r="7467">
      <c r="A7467" t="inlineStr">
        <is>
          <t>Love Cabaret</t>
        </is>
      </c>
      <c r="B7467" t="inlineStr">
        <is>
          <t>2025-11-01</t>
        </is>
      </c>
      <c r="C7467" t="inlineStr">
        <is>
          <t>Seguro Patrimonial</t>
        </is>
      </c>
      <c r="D7467" s="488" t="n">
        <v>-229.26</v>
      </c>
      <c r="E7467" t="inlineStr">
        <is>
          <t>11/2025</t>
        </is>
      </c>
    </row>
    <row r="7468">
      <c r="A7468" t="inlineStr">
        <is>
          <t>Love Cabaret</t>
        </is>
      </c>
      <c r="B7468" t="inlineStr">
        <is>
          <t>2025-11-01</t>
        </is>
      </c>
      <c r="C7468" t="inlineStr">
        <is>
          <t>Arrendamento</t>
        </is>
      </c>
      <c r="D7468" s="488" t="n">
        <v>0</v>
      </c>
      <c r="E7468" t="inlineStr">
        <is>
          <t>11/2025</t>
        </is>
      </c>
    </row>
    <row r="7469">
      <c r="A7469" t="inlineStr">
        <is>
          <t>Love Cabaret</t>
        </is>
      </c>
      <c r="B7469" t="inlineStr">
        <is>
          <t>2025-11-01</t>
        </is>
      </c>
      <c r="C7469" t="inlineStr">
        <is>
          <t>Taxas publicas administrativas - Ocupação</t>
        </is>
      </c>
      <c r="D7469" s="488" t="n">
        <v>0</v>
      </c>
      <c r="E7469" t="inlineStr">
        <is>
          <t>11/2025</t>
        </is>
      </c>
    </row>
    <row r="7470">
      <c r="A7470" t="inlineStr">
        <is>
          <t>Love Cabaret</t>
        </is>
      </c>
      <c r="B7470" t="inlineStr">
        <is>
          <t>2025-11-01</t>
        </is>
      </c>
      <c r="C7470" t="inlineStr">
        <is>
          <t>% sobre Receita Bruta</t>
        </is>
      </c>
      <c r="D7470" s="488" t="n">
        <v>-0.12</v>
      </c>
      <c r="E7470" t="inlineStr">
        <is>
          <t>11/2025</t>
        </is>
      </c>
    </row>
    <row r="7471">
      <c r="A7471" t="inlineStr">
        <is>
          <t>Love Cabaret</t>
        </is>
      </c>
      <c r="B7471" t="inlineStr">
        <is>
          <t>2025-11-01</t>
        </is>
      </c>
      <c r="C7471" t="inlineStr">
        <is>
          <t>Utilidades</t>
        </is>
      </c>
      <c r="D7471" s="488" t="n">
        <v>-28166.22</v>
      </c>
      <c r="E7471" t="inlineStr">
        <is>
          <t>11/2025</t>
        </is>
      </c>
    </row>
    <row r="7472">
      <c r="A7472" t="inlineStr">
        <is>
          <t>Love Cabaret</t>
        </is>
      </c>
      <c r="B7472" t="inlineStr">
        <is>
          <t>2025-11-01</t>
        </is>
      </c>
      <c r="C7472" t="inlineStr">
        <is>
          <t>Agua/Esgoto</t>
        </is>
      </c>
      <c r="D7472" s="488" t="n">
        <v>-2553.96</v>
      </c>
      <c r="E7472" t="inlineStr">
        <is>
          <t>11/2025</t>
        </is>
      </c>
    </row>
    <row r="7473">
      <c r="A7473" t="inlineStr">
        <is>
          <t>Love Cabaret</t>
        </is>
      </c>
      <c r="B7473" t="inlineStr">
        <is>
          <t>2025-11-01</t>
        </is>
      </c>
      <c r="C7473" t="inlineStr">
        <is>
          <t>Energia Eletrica</t>
        </is>
      </c>
      <c r="D7473" s="488" t="n">
        <v>-11726.71</v>
      </c>
      <c r="E7473" t="inlineStr">
        <is>
          <t>11/2025</t>
        </is>
      </c>
    </row>
    <row r="7474">
      <c r="A7474" t="inlineStr">
        <is>
          <t>Love Cabaret</t>
        </is>
      </c>
      <c r="B7474" t="inlineStr">
        <is>
          <t>2025-11-01</t>
        </is>
      </c>
      <c r="C7474" t="inlineStr">
        <is>
          <t>Gas de Cozinha</t>
        </is>
      </c>
      <c r="D7474" s="488" t="n">
        <v>-1482.21</v>
      </c>
      <c r="E7474" t="inlineStr">
        <is>
          <t>11/2025</t>
        </is>
      </c>
    </row>
    <row r="7475">
      <c r="A7475" t="inlineStr">
        <is>
          <t>Love Cabaret</t>
        </is>
      </c>
      <c r="B7475" t="inlineStr">
        <is>
          <t>2025-11-01</t>
        </is>
      </c>
      <c r="C7475" t="inlineStr">
        <is>
          <t>Higiene e Limpeza</t>
        </is>
      </c>
      <c r="D7475" s="488" t="n">
        <v>-6419.41</v>
      </c>
      <c r="E7475" t="inlineStr">
        <is>
          <t>11/2025</t>
        </is>
      </c>
    </row>
    <row r="7476">
      <c r="A7476" t="inlineStr">
        <is>
          <t>Love Cabaret</t>
        </is>
      </c>
      <c r="B7476" t="inlineStr">
        <is>
          <t>2025-11-01</t>
        </is>
      </c>
      <c r="C7476" t="inlineStr">
        <is>
          <t>Descartaveis</t>
        </is>
      </c>
      <c r="D7476" s="488" t="n">
        <v>0</v>
      </c>
      <c r="E7476" t="inlineStr">
        <is>
          <t>11/2025</t>
        </is>
      </c>
    </row>
    <row r="7477">
      <c r="A7477" t="inlineStr">
        <is>
          <t>Love Cabaret</t>
        </is>
      </c>
      <c r="B7477" t="inlineStr">
        <is>
          <t>2025-11-01</t>
        </is>
      </c>
      <c r="C7477" t="inlineStr">
        <is>
          <t>Controle de Pragas</t>
        </is>
      </c>
      <c r="D7477" s="488" t="n">
        <v>-630</v>
      </c>
      <c r="E7477" t="inlineStr">
        <is>
          <t>11/2025</t>
        </is>
      </c>
    </row>
    <row r="7478">
      <c r="A7478" t="inlineStr">
        <is>
          <t>Love Cabaret</t>
        </is>
      </c>
      <c r="B7478" t="inlineStr">
        <is>
          <t>2025-11-01</t>
        </is>
      </c>
      <c r="C7478" t="inlineStr">
        <is>
          <t>Coleta de lixo</t>
        </is>
      </c>
      <c r="D7478" s="488" t="n">
        <v>-1726.36</v>
      </c>
      <c r="E7478" t="inlineStr">
        <is>
          <t>11/2025</t>
        </is>
      </c>
    </row>
    <row r="7479">
      <c r="A7479" t="inlineStr">
        <is>
          <t>Love Cabaret</t>
        </is>
      </c>
      <c r="B7479" t="inlineStr">
        <is>
          <t>2025-11-01</t>
        </is>
      </c>
      <c r="C7479" t="inlineStr">
        <is>
          <t>Utensilios</t>
        </is>
      </c>
      <c r="D7479" s="488" t="n">
        <v>-1132.47</v>
      </c>
      <c r="E7479" t="inlineStr">
        <is>
          <t>11/2025</t>
        </is>
      </c>
    </row>
    <row r="7480">
      <c r="A7480" t="inlineStr">
        <is>
          <t>Love Cabaret</t>
        </is>
      </c>
      <c r="B7480" t="inlineStr">
        <is>
          <t>2025-11-01</t>
        </is>
      </c>
      <c r="C7480" t="inlineStr">
        <is>
          <t>Serviços Graficos</t>
        </is>
      </c>
      <c r="D7480" s="488" t="n">
        <v>-691.1</v>
      </c>
      <c r="E7480" t="inlineStr">
        <is>
          <t>11/2025</t>
        </is>
      </c>
    </row>
    <row r="7481">
      <c r="A7481" t="inlineStr">
        <is>
          <t>Love Cabaret</t>
        </is>
      </c>
      <c r="B7481" t="inlineStr">
        <is>
          <t>2025-11-01</t>
        </is>
      </c>
      <c r="C7481" t="inlineStr">
        <is>
          <t>Custas Cartório</t>
        </is>
      </c>
      <c r="D7481" s="488" t="n">
        <v>0</v>
      </c>
      <c r="E7481" t="inlineStr">
        <is>
          <t>11/2025</t>
        </is>
      </c>
    </row>
    <row r="7482">
      <c r="A7482" t="inlineStr">
        <is>
          <t>Love Cabaret</t>
        </is>
      </c>
      <c r="B7482" t="inlineStr">
        <is>
          <t>2025-11-01</t>
        </is>
      </c>
      <c r="C7482" t="inlineStr">
        <is>
          <t>Material de Escritorio</t>
        </is>
      </c>
      <c r="D7482" s="488" t="n">
        <v>-88</v>
      </c>
      <c r="E7482" t="inlineStr">
        <is>
          <t>11/2025</t>
        </is>
      </c>
    </row>
    <row r="7483">
      <c r="A7483" t="inlineStr">
        <is>
          <t>Love Cabaret</t>
        </is>
      </c>
      <c r="B7483" t="inlineStr">
        <is>
          <t>2025-11-01</t>
        </is>
      </c>
      <c r="C7483" t="inlineStr">
        <is>
          <t>Serviços de Limpeza</t>
        </is>
      </c>
      <c r="D7483" s="488" t="n">
        <v>-1200</v>
      </c>
      <c r="E7483" t="inlineStr">
        <is>
          <t>11/2025</t>
        </is>
      </c>
    </row>
    <row r="7484">
      <c r="A7484" t="inlineStr">
        <is>
          <t>Love Cabaret</t>
        </is>
      </c>
      <c r="B7484" t="inlineStr">
        <is>
          <t>2025-11-01</t>
        </is>
      </c>
      <c r="C7484" t="inlineStr">
        <is>
          <t>Serviço de Lavanderia</t>
        </is>
      </c>
      <c r="D7484" s="488" t="n">
        <v>0</v>
      </c>
      <c r="E7484" t="inlineStr">
        <is>
          <t>11/2025</t>
        </is>
      </c>
    </row>
    <row r="7485">
      <c r="A7485" t="inlineStr">
        <is>
          <t>Love Cabaret</t>
        </is>
      </c>
      <c r="B7485" t="inlineStr">
        <is>
          <t>2025-11-01</t>
        </is>
      </c>
      <c r="C7485" t="inlineStr">
        <is>
          <t>Material de Consumo - Gelo/ Gas CO2/ Carvao /Velas</t>
        </is>
      </c>
      <c r="D7485" s="488" t="n">
        <v>-516</v>
      </c>
      <c r="E7485" t="inlineStr">
        <is>
          <t>11/2025</t>
        </is>
      </c>
    </row>
    <row r="7486">
      <c r="A7486" t="inlineStr">
        <is>
          <t>Love Cabaret</t>
        </is>
      </c>
      <c r="B7486" t="inlineStr">
        <is>
          <t>2025-11-01</t>
        </is>
      </c>
      <c r="C7486" t="inlineStr">
        <is>
          <t>% sobre Receita Bruta</t>
        </is>
      </c>
      <c r="D7486" s="488" t="n">
        <v>-0.05</v>
      </c>
      <c r="E7486" t="inlineStr">
        <is>
          <t>11/2025</t>
        </is>
      </c>
    </row>
    <row r="7487">
      <c r="A7487" t="inlineStr">
        <is>
          <t>Love Cabaret</t>
        </is>
      </c>
      <c r="B7487" t="inlineStr">
        <is>
          <t>2025-11-01</t>
        </is>
      </c>
      <c r="C7487" t="inlineStr">
        <is>
          <t>Informática e TI</t>
        </is>
      </c>
      <c r="D7487" s="488" t="n">
        <v>-7327.27</v>
      </c>
      <c r="E7487" t="inlineStr">
        <is>
          <t>11/2025</t>
        </is>
      </c>
    </row>
    <row r="7488">
      <c r="A7488" t="inlineStr">
        <is>
          <t>Love Cabaret</t>
        </is>
      </c>
      <c r="B7488" t="inlineStr">
        <is>
          <t>2025-11-01</t>
        </is>
      </c>
      <c r="C7488" t="inlineStr">
        <is>
          <t>Telefone</t>
        </is>
      </c>
      <c r="D7488" s="488" t="n">
        <v>-96.45999999999999</v>
      </c>
      <c r="E7488" t="inlineStr">
        <is>
          <t>11/2025</t>
        </is>
      </c>
    </row>
    <row r="7489">
      <c r="A7489" t="inlineStr">
        <is>
          <t>Love Cabaret</t>
        </is>
      </c>
      <c r="B7489" t="inlineStr">
        <is>
          <t>2025-11-01</t>
        </is>
      </c>
      <c r="C7489" t="inlineStr">
        <is>
          <t>Internet</t>
        </is>
      </c>
      <c r="D7489" s="488" t="n">
        <v>-1033.65</v>
      </c>
      <c r="E7489" t="inlineStr">
        <is>
          <t>11/2025</t>
        </is>
      </c>
    </row>
    <row r="7490">
      <c r="A7490" t="inlineStr">
        <is>
          <t>Love Cabaret</t>
        </is>
      </c>
      <c r="B7490" t="inlineStr">
        <is>
          <t>2025-11-01</t>
        </is>
      </c>
      <c r="C7490" t="inlineStr">
        <is>
          <t>TV por assinatura/musica ambiente</t>
        </is>
      </c>
      <c r="D7490" s="488" t="n">
        <v>-20.45</v>
      </c>
      <c r="E7490" t="inlineStr">
        <is>
          <t>11/2025</t>
        </is>
      </c>
    </row>
    <row r="7491">
      <c r="A7491" t="inlineStr">
        <is>
          <t>Love Cabaret</t>
        </is>
      </c>
      <c r="B7491" t="inlineStr">
        <is>
          <t>2025-11-01</t>
        </is>
      </c>
      <c r="C7491" t="inlineStr">
        <is>
          <t>Sistemas de Segurança e Alarme</t>
        </is>
      </c>
      <c r="D7491" s="488" t="n">
        <v>-270.11</v>
      </c>
      <c r="E7491" t="inlineStr">
        <is>
          <t>11/2025</t>
        </is>
      </c>
    </row>
    <row r="7492">
      <c r="A7492" t="inlineStr">
        <is>
          <t>Love Cabaret</t>
        </is>
      </c>
      <c r="B7492" t="inlineStr">
        <is>
          <t>2025-11-01</t>
        </is>
      </c>
      <c r="C7492" t="inlineStr">
        <is>
          <t>Sistemas Gerais - Operacionais</t>
        </is>
      </c>
      <c r="D7492" s="488" t="n">
        <v>-2560</v>
      </c>
      <c r="E7492" t="inlineStr">
        <is>
          <t>11/2025</t>
        </is>
      </c>
    </row>
    <row r="7493">
      <c r="A7493" t="inlineStr">
        <is>
          <t>Love Cabaret</t>
        </is>
      </c>
      <c r="B7493" t="inlineStr">
        <is>
          <t>2025-11-01</t>
        </is>
      </c>
      <c r="C7493" t="inlineStr">
        <is>
          <t>Sistemas Gerais - Financeiros</t>
        </is>
      </c>
      <c r="D7493" s="488" t="n">
        <v>-389</v>
      </c>
      <c r="E7493" t="inlineStr">
        <is>
          <t>11/2025</t>
        </is>
      </c>
    </row>
    <row r="7494">
      <c r="A7494" t="inlineStr">
        <is>
          <t>Love Cabaret</t>
        </is>
      </c>
      <c r="B7494" t="inlineStr">
        <is>
          <t>2025-11-01</t>
        </is>
      </c>
      <c r="C7494" t="inlineStr">
        <is>
          <t>Sistemas Gerais - Comunicação e Marketing</t>
        </is>
      </c>
      <c r="D7494" s="488" t="n">
        <v>-2957.6</v>
      </c>
      <c r="E7494" t="inlineStr">
        <is>
          <t>11/2025</t>
        </is>
      </c>
    </row>
    <row r="7495">
      <c r="A7495" t="inlineStr">
        <is>
          <t>Love Cabaret</t>
        </is>
      </c>
      <c r="B7495" t="inlineStr">
        <is>
          <t>2025-11-01</t>
        </is>
      </c>
      <c r="C7495" t="inlineStr">
        <is>
          <t>% sobre Receita Bruta</t>
        </is>
      </c>
      <c r="D7495" s="488" t="n">
        <v>-0.01</v>
      </c>
      <c r="E7495" t="inlineStr">
        <is>
          <t>11/2025</t>
        </is>
      </c>
    </row>
    <row r="7496">
      <c r="A7496" t="inlineStr">
        <is>
          <t>Love Cabaret</t>
        </is>
      </c>
      <c r="B7496" t="inlineStr">
        <is>
          <t>2025-11-01</t>
        </is>
      </c>
      <c r="C7496" t="inlineStr">
        <is>
          <t>Despesas Gerais</t>
        </is>
      </c>
      <c r="D7496" s="488" t="n">
        <v>-8933.49</v>
      </c>
      <c r="E7496" t="inlineStr">
        <is>
          <t>11/2025</t>
        </is>
      </c>
    </row>
    <row r="7497">
      <c r="A7497" t="inlineStr">
        <is>
          <t>Love Cabaret</t>
        </is>
      </c>
      <c r="B7497" t="inlineStr">
        <is>
          <t>2025-11-01</t>
        </is>
      </c>
      <c r="C7497" t="inlineStr">
        <is>
          <t>Manutenção Predial</t>
        </is>
      </c>
      <c r="D7497" s="488" t="n">
        <v>-6601.38</v>
      </c>
      <c r="E7497" t="inlineStr">
        <is>
          <t>11/2025</t>
        </is>
      </c>
    </row>
    <row r="7498">
      <c r="A7498" t="inlineStr">
        <is>
          <t>Love Cabaret</t>
        </is>
      </c>
      <c r="B7498" t="inlineStr">
        <is>
          <t>2025-11-01</t>
        </is>
      </c>
      <c r="C7498" t="inlineStr">
        <is>
          <t>Manutenção de Equipamentos</t>
        </is>
      </c>
      <c r="D7498" s="488" t="n">
        <v>0</v>
      </c>
      <c r="E7498" t="inlineStr">
        <is>
          <t>11/2025</t>
        </is>
      </c>
    </row>
    <row r="7499">
      <c r="A7499" t="inlineStr">
        <is>
          <t>Love Cabaret</t>
        </is>
      </c>
      <c r="B7499" t="inlineStr">
        <is>
          <t>2025-11-01</t>
        </is>
      </c>
      <c r="C7499" t="inlineStr">
        <is>
          <t>Manutenção de Mobiliário</t>
        </is>
      </c>
      <c r="D7499" s="488" t="n">
        <v>0</v>
      </c>
      <c r="E7499" t="inlineStr">
        <is>
          <t>11/2025</t>
        </is>
      </c>
    </row>
    <row r="7500">
      <c r="A7500" t="inlineStr">
        <is>
          <t>Love Cabaret</t>
        </is>
      </c>
      <c r="B7500" t="inlineStr">
        <is>
          <t>2025-11-01</t>
        </is>
      </c>
      <c r="C7500" t="inlineStr">
        <is>
          <t>Material de Manutenção</t>
        </is>
      </c>
      <c r="D7500" s="488" t="n">
        <v>-2163.23</v>
      </c>
      <c r="E7500" t="inlineStr">
        <is>
          <t>11/2025</t>
        </is>
      </c>
    </row>
    <row r="7501">
      <c r="A7501" t="inlineStr">
        <is>
          <t>Love Cabaret</t>
        </is>
      </c>
      <c r="B7501" t="inlineStr">
        <is>
          <t>2025-11-01</t>
        </is>
      </c>
      <c r="C7501" t="inlineStr">
        <is>
          <t>Decoração/Paisagismo e Jardinagem</t>
        </is>
      </c>
      <c r="D7501" s="488" t="n">
        <v>0</v>
      </c>
      <c r="E7501" t="inlineStr">
        <is>
          <t>11/2025</t>
        </is>
      </c>
    </row>
    <row r="7502">
      <c r="A7502" t="inlineStr">
        <is>
          <t>Love Cabaret</t>
        </is>
      </c>
      <c r="B7502" t="inlineStr">
        <is>
          <t>2025-11-01</t>
        </is>
      </c>
      <c r="C7502" t="inlineStr">
        <is>
          <t>Fretes e Carretos</t>
        </is>
      </c>
      <c r="D7502" s="488" t="n">
        <v>-168.88</v>
      </c>
      <c r="E7502" t="inlineStr">
        <is>
          <t>11/2025</t>
        </is>
      </c>
    </row>
    <row r="7503">
      <c r="A7503" t="inlineStr">
        <is>
          <t>Love Cabaret</t>
        </is>
      </c>
      <c r="B7503" t="inlineStr">
        <is>
          <t>2025-11-01</t>
        </is>
      </c>
      <c r="C7503" t="inlineStr">
        <is>
          <t>Conduções/Taxi/Uber</t>
        </is>
      </c>
      <c r="D7503" s="488" t="n">
        <v>0</v>
      </c>
      <c r="E7503" t="inlineStr">
        <is>
          <t>11/2025</t>
        </is>
      </c>
    </row>
    <row r="7504">
      <c r="A7504" t="inlineStr">
        <is>
          <t>Love Cabaret</t>
        </is>
      </c>
      <c r="B7504" t="inlineStr">
        <is>
          <t>2025-11-01</t>
        </is>
      </c>
      <c r="C7504" t="inlineStr">
        <is>
          <t>Viagens e Estadias - Operação</t>
        </is>
      </c>
      <c r="D7504" s="488" t="n">
        <v>0</v>
      </c>
      <c r="E7504" t="inlineStr">
        <is>
          <t>11/2025</t>
        </is>
      </c>
    </row>
    <row r="7505">
      <c r="A7505" t="inlineStr">
        <is>
          <t>Love Cabaret</t>
        </is>
      </c>
      <c r="B7505" t="inlineStr">
        <is>
          <t>2025-11-01</t>
        </is>
      </c>
      <c r="C7505" t="inlineStr">
        <is>
          <t>% sobre Receita Bruta</t>
        </is>
      </c>
      <c r="D7505" s="488" t="n">
        <v>-0.01</v>
      </c>
      <c r="E7505" t="inlineStr">
        <is>
          <t>11/2025</t>
        </is>
      </c>
    </row>
    <row r="7506">
      <c r="A7506" t="inlineStr">
        <is>
          <t>Love Cabaret</t>
        </is>
      </c>
      <c r="B7506" t="inlineStr">
        <is>
          <t>2025-11-01</t>
        </is>
      </c>
      <c r="C7506" t="inlineStr">
        <is>
          <t>Marketing</t>
        </is>
      </c>
      <c r="D7506" s="488" t="n">
        <v>-25663.79</v>
      </c>
      <c r="E7506" t="inlineStr">
        <is>
          <t>11/2025</t>
        </is>
      </c>
    </row>
    <row r="7507">
      <c r="A7507" t="inlineStr">
        <is>
          <t>Love Cabaret</t>
        </is>
      </c>
      <c r="B7507" t="inlineStr">
        <is>
          <t>2025-11-01</t>
        </is>
      </c>
      <c r="C7507" t="inlineStr">
        <is>
          <t>Agência de Propaganda</t>
        </is>
      </c>
      <c r="D7507" s="488" t="n">
        <v>-8000</v>
      </c>
      <c r="E7507" t="inlineStr">
        <is>
          <t>11/2025</t>
        </is>
      </c>
    </row>
    <row r="7508">
      <c r="A7508" t="inlineStr">
        <is>
          <t>Love Cabaret</t>
        </is>
      </c>
      <c r="B7508" t="inlineStr">
        <is>
          <t>2025-11-01</t>
        </is>
      </c>
      <c r="C7508" t="inlineStr">
        <is>
          <t>Assessoria de Imprensa</t>
        </is>
      </c>
      <c r="D7508" s="488" t="n">
        <v>0</v>
      </c>
      <c r="E7508" t="inlineStr">
        <is>
          <t>11/2025</t>
        </is>
      </c>
    </row>
    <row r="7509">
      <c r="A7509" t="inlineStr">
        <is>
          <t>Love Cabaret</t>
        </is>
      </c>
      <c r="B7509" t="inlineStr">
        <is>
          <t>2025-11-01</t>
        </is>
      </c>
      <c r="C7509" t="inlineStr">
        <is>
          <t>Assessoria de Relações Públicas</t>
        </is>
      </c>
      <c r="D7509" s="488" t="n">
        <v>0</v>
      </c>
      <c r="E7509" t="inlineStr">
        <is>
          <t>11/2025</t>
        </is>
      </c>
    </row>
    <row r="7510">
      <c r="A7510" t="inlineStr">
        <is>
          <t>Love Cabaret</t>
        </is>
      </c>
      <c r="B7510" t="inlineStr">
        <is>
          <t>2025-11-01</t>
        </is>
      </c>
      <c r="C7510" t="inlineStr">
        <is>
          <t>Influenciadores</t>
        </is>
      </c>
      <c r="D7510" s="488" t="n">
        <v>0</v>
      </c>
      <c r="E7510" t="inlineStr">
        <is>
          <t>11/2025</t>
        </is>
      </c>
    </row>
    <row r="7511">
      <c r="A7511" t="inlineStr">
        <is>
          <t>Love Cabaret</t>
        </is>
      </c>
      <c r="B7511" t="inlineStr">
        <is>
          <t>2025-11-01</t>
        </is>
      </c>
      <c r="C7511" t="inlineStr">
        <is>
          <t>Publicidade e Propaganda</t>
        </is>
      </c>
      <c r="D7511" s="488" t="n">
        <v>-12850</v>
      </c>
      <c r="E7511" t="inlineStr">
        <is>
          <t>11/2025</t>
        </is>
      </c>
    </row>
    <row r="7512">
      <c r="A7512" t="inlineStr">
        <is>
          <t>Love Cabaret</t>
        </is>
      </c>
      <c r="B7512" t="inlineStr">
        <is>
          <t>2025-11-01</t>
        </is>
      </c>
      <c r="C7512" t="inlineStr">
        <is>
          <t>Pesquisa de Mercado</t>
        </is>
      </c>
      <c r="D7512" s="488" t="n">
        <v>0</v>
      </c>
      <c r="E7512" t="inlineStr">
        <is>
          <t>11/2025</t>
        </is>
      </c>
    </row>
    <row r="7513">
      <c r="A7513" t="inlineStr">
        <is>
          <t>Love Cabaret</t>
        </is>
      </c>
      <c r="B7513" t="inlineStr">
        <is>
          <t>2025-11-01</t>
        </is>
      </c>
      <c r="C7513" t="inlineStr">
        <is>
          <t>Sessão de Fotos/Captação de Vídeo</t>
        </is>
      </c>
      <c r="D7513" s="488" t="n">
        <v>-1550</v>
      </c>
      <c r="E7513" t="inlineStr">
        <is>
          <t>11/2025</t>
        </is>
      </c>
    </row>
    <row r="7514">
      <c r="A7514" t="inlineStr">
        <is>
          <t>Love Cabaret</t>
        </is>
      </c>
      <c r="B7514" t="inlineStr">
        <is>
          <t>2025-11-01</t>
        </is>
      </c>
      <c r="C7514" t="inlineStr">
        <is>
          <t>Produção Gráfica e Material Institucional</t>
        </is>
      </c>
      <c r="D7514" s="488" t="n">
        <v>-1800</v>
      </c>
      <c r="E7514" t="inlineStr">
        <is>
          <t>11/2025</t>
        </is>
      </c>
    </row>
    <row r="7515">
      <c r="A7515" t="inlineStr">
        <is>
          <t>Love Cabaret</t>
        </is>
      </c>
      <c r="B7515" t="inlineStr">
        <is>
          <t>2025-11-01</t>
        </is>
      </c>
      <c r="C7515" t="inlineStr">
        <is>
          <t>Eventos de Marketing</t>
        </is>
      </c>
      <c r="D7515" s="488" t="n">
        <v>-104.76</v>
      </c>
      <c r="E7515" t="inlineStr">
        <is>
          <t>11/2025</t>
        </is>
      </c>
    </row>
    <row r="7516">
      <c r="A7516" t="inlineStr">
        <is>
          <t>Love Cabaret</t>
        </is>
      </c>
      <c r="B7516" t="inlineStr">
        <is>
          <t>2025-11-01</t>
        </is>
      </c>
      <c r="C7516" t="inlineStr">
        <is>
          <t>Brindes e Confraternizações</t>
        </is>
      </c>
      <c r="D7516" s="488" t="n">
        <v>0</v>
      </c>
      <c r="E7516" t="inlineStr">
        <is>
          <t>11/2025</t>
        </is>
      </c>
    </row>
    <row r="7517">
      <c r="A7517" t="inlineStr">
        <is>
          <t>Love Cabaret</t>
        </is>
      </c>
      <c r="B7517" t="inlineStr">
        <is>
          <t>2025-11-01</t>
        </is>
      </c>
      <c r="C7517" t="inlineStr">
        <is>
          <t>Ferramentas de Marketing</t>
        </is>
      </c>
      <c r="D7517" s="488" t="n">
        <v>-1359.03</v>
      </c>
      <c r="E7517" t="inlineStr">
        <is>
          <t>11/2025</t>
        </is>
      </c>
    </row>
    <row r="7518">
      <c r="A7518" t="inlineStr">
        <is>
          <t>Love Cabaret</t>
        </is>
      </c>
      <c r="B7518" t="inlineStr">
        <is>
          <t>2025-11-01</t>
        </is>
      </c>
      <c r="C7518" t="inlineStr">
        <is>
          <t>% sobre Receita Bruta</t>
        </is>
      </c>
      <c r="D7518" s="488" t="n">
        <v>-0.04</v>
      </c>
      <c r="E7518" t="inlineStr">
        <is>
          <t>11/2025</t>
        </is>
      </c>
    </row>
    <row r="7519">
      <c r="A7519" t="inlineStr">
        <is>
          <t>Love Cabaret</t>
        </is>
      </c>
      <c r="B7519" t="inlineStr">
        <is>
          <t>2025-11-01</t>
        </is>
      </c>
      <c r="C7519" t="inlineStr">
        <is>
          <t>Serviços de Terceiros</t>
        </is>
      </c>
      <c r="D7519" s="488" t="n">
        <v>-32370.77</v>
      </c>
      <c r="E7519" t="inlineStr">
        <is>
          <t>11/2025</t>
        </is>
      </c>
    </row>
    <row r="7520">
      <c r="A7520" t="inlineStr">
        <is>
          <t>Love Cabaret</t>
        </is>
      </c>
      <c r="B7520" t="inlineStr">
        <is>
          <t>2025-11-01</t>
        </is>
      </c>
      <c r="C7520" t="inlineStr">
        <is>
          <t>Assessoria Contabil</t>
        </is>
      </c>
      <c r="D7520" s="488" t="n">
        <v>-6408.93</v>
      </c>
      <c r="E7520" t="inlineStr">
        <is>
          <t>11/2025</t>
        </is>
      </c>
    </row>
    <row r="7521">
      <c r="A7521" t="inlineStr">
        <is>
          <t>Love Cabaret</t>
        </is>
      </c>
      <c r="B7521" t="inlineStr">
        <is>
          <t>2025-11-01</t>
        </is>
      </c>
      <c r="C7521" t="inlineStr">
        <is>
          <t>Assessoria RH</t>
        </is>
      </c>
      <c r="D7521" s="488" t="n">
        <v>-100</v>
      </c>
      <c r="E7521" t="inlineStr">
        <is>
          <t>11/2025</t>
        </is>
      </c>
    </row>
    <row r="7522">
      <c r="A7522" t="inlineStr">
        <is>
          <t>Love Cabaret</t>
        </is>
      </c>
      <c r="B7522" t="inlineStr">
        <is>
          <t>2025-11-01</t>
        </is>
      </c>
      <c r="C7522" t="inlineStr">
        <is>
          <t>Assessoria em Geral</t>
        </is>
      </c>
      <c r="D7522" s="488" t="n">
        <v>-2560</v>
      </c>
      <c r="E7522" t="inlineStr">
        <is>
          <t>11/2025</t>
        </is>
      </c>
    </row>
    <row r="7523">
      <c r="A7523" t="inlineStr">
        <is>
          <t>Love Cabaret</t>
        </is>
      </c>
      <c r="B7523" t="inlineStr">
        <is>
          <t>2025-11-01</t>
        </is>
      </c>
      <c r="C7523" t="inlineStr">
        <is>
          <t>Assessoria Financeira</t>
        </is>
      </c>
      <c r="D7523" s="488" t="n">
        <v>0</v>
      </c>
      <c r="E7523" t="inlineStr">
        <is>
          <t>11/2025</t>
        </is>
      </c>
    </row>
    <row r="7524">
      <c r="A7524" t="inlineStr">
        <is>
          <t>Love Cabaret</t>
        </is>
      </c>
      <c r="B7524" t="inlineStr">
        <is>
          <t>2025-11-01</t>
        </is>
      </c>
      <c r="C7524" t="inlineStr">
        <is>
          <t>Assessoria Jurídica</t>
        </is>
      </c>
      <c r="D7524" s="488" t="n">
        <v>-3200</v>
      </c>
      <c r="E7524" t="inlineStr">
        <is>
          <t>11/2025</t>
        </is>
      </c>
    </row>
    <row r="7525">
      <c r="A7525" t="inlineStr">
        <is>
          <t>Love Cabaret</t>
        </is>
      </c>
      <c r="B7525" t="inlineStr">
        <is>
          <t>2025-11-01</t>
        </is>
      </c>
      <c r="C7525" t="inlineStr">
        <is>
          <t>Assessoria de Alimentos e Bebidas</t>
        </is>
      </c>
      <c r="D7525" s="488" t="n">
        <v>-891.0599999999999</v>
      </c>
      <c r="E7525" t="inlineStr">
        <is>
          <t>11/2025</t>
        </is>
      </c>
    </row>
    <row r="7526">
      <c r="A7526" t="inlineStr">
        <is>
          <t>Love Cabaret</t>
        </is>
      </c>
      <c r="B7526" t="inlineStr">
        <is>
          <t>2025-11-01</t>
        </is>
      </c>
      <c r="C7526" t="inlineStr">
        <is>
          <t>Assessoria de Projetos</t>
        </is>
      </c>
      <c r="D7526" s="488" t="n">
        <v>0</v>
      </c>
      <c r="E7526" t="inlineStr">
        <is>
          <t>11/2025</t>
        </is>
      </c>
    </row>
    <row r="7527">
      <c r="A7527" t="inlineStr">
        <is>
          <t>Love Cabaret</t>
        </is>
      </c>
      <c r="B7527" t="inlineStr">
        <is>
          <t>2025-11-01</t>
        </is>
      </c>
      <c r="C7527" t="inlineStr">
        <is>
          <t>Serviços de Segurança</t>
        </is>
      </c>
      <c r="D7527" s="488" t="n">
        <v>-19210.78</v>
      </c>
      <c r="E7527" t="inlineStr">
        <is>
          <t>11/2025</t>
        </is>
      </c>
    </row>
    <row r="7528">
      <c r="A7528" t="inlineStr">
        <is>
          <t>Love Cabaret</t>
        </is>
      </c>
      <c r="B7528" t="inlineStr">
        <is>
          <t>2025-11-01</t>
        </is>
      </c>
      <c r="C7528" t="inlineStr">
        <is>
          <t>Valet/Motoboy</t>
        </is>
      </c>
      <c r="D7528" s="488" t="n">
        <v>0</v>
      </c>
      <c r="E7528" t="inlineStr">
        <is>
          <t>11/2025</t>
        </is>
      </c>
    </row>
    <row r="7529">
      <c r="A7529" t="inlineStr">
        <is>
          <t>Love Cabaret</t>
        </is>
      </c>
      <c r="B7529" t="inlineStr">
        <is>
          <t>2025-11-01</t>
        </is>
      </c>
      <c r="C7529" t="inlineStr">
        <is>
          <t>% sobre Receita Bruta</t>
        </is>
      </c>
      <c r="D7529" s="488" t="n">
        <v>-0.05</v>
      </c>
      <c r="E7529" t="inlineStr">
        <is>
          <t>11/2025</t>
        </is>
      </c>
    </row>
    <row r="7530">
      <c r="A7530" t="inlineStr">
        <is>
          <t>Love Cabaret</t>
        </is>
      </c>
      <c r="B7530" t="inlineStr">
        <is>
          <t>2025-11-01</t>
        </is>
      </c>
      <c r="C7530" t="inlineStr">
        <is>
          <t>Locação de Equipamentos</t>
        </is>
      </c>
      <c r="D7530" s="488" t="n">
        <v>-5958.16</v>
      </c>
      <c r="E7530" t="inlineStr">
        <is>
          <t>11/2025</t>
        </is>
      </c>
    </row>
    <row r="7531">
      <c r="A7531" t="inlineStr">
        <is>
          <t>Love Cabaret</t>
        </is>
      </c>
      <c r="B7531" t="inlineStr">
        <is>
          <t>2025-11-01</t>
        </is>
      </c>
      <c r="C7531" t="inlineStr">
        <is>
          <t>Locações de Equipamentos - Operacionais</t>
        </is>
      </c>
      <c r="D7531" s="488" t="n">
        <v>-5738.16</v>
      </c>
      <c r="E7531" t="inlineStr">
        <is>
          <t>11/2025</t>
        </is>
      </c>
    </row>
    <row r="7532">
      <c r="A7532" t="inlineStr">
        <is>
          <t>Love Cabaret</t>
        </is>
      </c>
      <c r="B7532" t="inlineStr">
        <is>
          <t>2025-11-01</t>
        </is>
      </c>
      <c r="C7532" t="inlineStr">
        <is>
          <t>Locação de Equipamentos - Informatica e TI</t>
        </is>
      </c>
      <c r="D7532" s="488" t="n">
        <v>-220</v>
      </c>
      <c r="E7532" t="inlineStr">
        <is>
          <t>11/2025</t>
        </is>
      </c>
    </row>
    <row r="7533">
      <c r="A7533" t="inlineStr">
        <is>
          <t>Love Cabaret</t>
        </is>
      </c>
      <c r="B7533" t="inlineStr">
        <is>
          <t>2025-11-01</t>
        </is>
      </c>
      <c r="C7533" t="inlineStr">
        <is>
          <t>Locações de Equipamentos - Comunicação e Marketing</t>
        </is>
      </c>
      <c r="D7533" s="488" t="n">
        <v>0</v>
      </c>
      <c r="E7533" t="inlineStr">
        <is>
          <t>11/2025</t>
        </is>
      </c>
    </row>
    <row r="7534">
      <c r="A7534" t="inlineStr">
        <is>
          <t>Love Cabaret</t>
        </is>
      </c>
      <c r="B7534" t="inlineStr">
        <is>
          <t>2025-11-01</t>
        </is>
      </c>
      <c r="C7534" t="inlineStr">
        <is>
          <t>Locação de Utensílios</t>
        </is>
      </c>
      <c r="D7534" s="488" t="n">
        <v>0</v>
      </c>
      <c r="E7534" t="inlineStr">
        <is>
          <t>11/2025</t>
        </is>
      </c>
    </row>
    <row r="7535">
      <c r="A7535" t="inlineStr">
        <is>
          <t>Love Cabaret</t>
        </is>
      </c>
      <c r="B7535" t="inlineStr">
        <is>
          <t>2025-11-01</t>
        </is>
      </c>
      <c r="C7535" t="inlineStr">
        <is>
          <t>% sobre Receita Bruta</t>
        </is>
      </c>
      <c r="D7535" s="488" t="n">
        <v>-0.01</v>
      </c>
      <c r="E7535" t="inlineStr">
        <is>
          <t>11/2025</t>
        </is>
      </c>
    </row>
    <row r="7536">
      <c r="A7536" t="inlineStr">
        <is>
          <t>Love Cabaret</t>
        </is>
      </c>
      <c r="B7536" t="inlineStr">
        <is>
          <t>2025-11-01</t>
        </is>
      </c>
      <c r="C7536" t="inlineStr">
        <is>
          <t>Sistema de Franquias</t>
        </is>
      </c>
      <c r="D7536" s="488" t="n">
        <v>0</v>
      </c>
      <c r="E7536" t="inlineStr">
        <is>
          <t>11/2025</t>
        </is>
      </c>
    </row>
    <row r="7537">
      <c r="A7537" t="inlineStr">
        <is>
          <t>Love Cabaret</t>
        </is>
      </c>
      <c r="B7537" t="inlineStr">
        <is>
          <t>2025-11-01</t>
        </is>
      </c>
      <c r="C7537" t="inlineStr">
        <is>
          <t>Royalties</t>
        </is>
      </c>
      <c r="D7537" s="488" t="n">
        <v>0</v>
      </c>
      <c r="E7537" t="inlineStr">
        <is>
          <t>11/2025</t>
        </is>
      </c>
    </row>
    <row r="7538">
      <c r="A7538" t="inlineStr">
        <is>
          <t>Love Cabaret</t>
        </is>
      </c>
      <c r="B7538" t="inlineStr">
        <is>
          <t>2025-11-01</t>
        </is>
      </c>
      <c r="C7538" t="inlineStr">
        <is>
          <t>Fundo de Propaganda</t>
        </is>
      </c>
      <c r="D7538" s="488" t="n">
        <v>0</v>
      </c>
      <c r="E7538" t="inlineStr">
        <is>
          <t>11/2025</t>
        </is>
      </c>
    </row>
    <row r="7539">
      <c r="A7539" t="inlineStr">
        <is>
          <t>Love Cabaret</t>
        </is>
      </c>
      <c r="B7539" t="inlineStr">
        <is>
          <t>2025-11-01</t>
        </is>
      </c>
      <c r="C7539" t="inlineStr">
        <is>
          <t>Fee Gestão FB</t>
        </is>
      </c>
      <c r="D7539" s="488" t="n">
        <v>0</v>
      </c>
      <c r="E7539" t="inlineStr">
        <is>
          <t>11/2025</t>
        </is>
      </c>
    </row>
    <row r="7540">
      <c r="A7540" t="inlineStr">
        <is>
          <t>Love Cabaret</t>
        </is>
      </c>
      <c r="B7540" t="inlineStr">
        <is>
          <t>2025-11-01</t>
        </is>
      </c>
      <c r="C7540" t="inlineStr">
        <is>
          <t>% sobre Receita Bruta</t>
        </is>
      </c>
      <c r="D7540" s="488" t="n">
        <v>0</v>
      </c>
      <c r="E7540" t="inlineStr">
        <is>
          <t>11/2025</t>
        </is>
      </c>
    </row>
    <row r="7541">
      <c r="A7541" t="inlineStr">
        <is>
          <t>Love Cabaret</t>
        </is>
      </c>
      <c r="B7541" t="inlineStr">
        <is>
          <t>2025-11-01</t>
        </is>
      </c>
      <c r="C7541" t="inlineStr">
        <is>
          <t>TOTAL - DESPESAS OPERATIVAS</t>
        </is>
      </c>
      <c r="D7541" s="488" t="n">
        <v>-312259.98</v>
      </c>
      <c r="E7541" t="inlineStr">
        <is>
          <t>11/2025</t>
        </is>
      </c>
    </row>
    <row r="7542">
      <c r="A7542" t="inlineStr">
        <is>
          <t>Love Cabaret</t>
        </is>
      </c>
      <c r="B7542" t="inlineStr">
        <is>
          <t>2025-11-01</t>
        </is>
      </c>
      <c r="C7542" t="inlineStr">
        <is>
          <t>% sobre Receita Bruta</t>
        </is>
      </c>
      <c r="D7542" s="488" t="n">
        <v>-0.52</v>
      </c>
      <c r="E7542" t="inlineStr">
        <is>
          <t>11/2025</t>
        </is>
      </c>
    </row>
    <row r="7543">
      <c r="A7543" t="inlineStr">
        <is>
          <t>Love Cabaret</t>
        </is>
      </c>
      <c r="B7543" t="inlineStr">
        <is>
          <t>2025-11-01</t>
        </is>
      </c>
      <c r="C7543" t="inlineStr">
        <is>
          <t>EBITDA</t>
        </is>
      </c>
      <c r="D7543" s="488" t="n">
        <v>-40310.02</v>
      </c>
      <c r="E7543" t="inlineStr">
        <is>
          <t>11/2025</t>
        </is>
      </c>
    </row>
    <row r="7544">
      <c r="A7544" t="inlineStr">
        <is>
          <t>Love Cabaret</t>
        </is>
      </c>
      <c r="B7544" t="inlineStr">
        <is>
          <t>2025-11-01</t>
        </is>
      </c>
      <c r="C7544" t="inlineStr">
        <is>
          <t>% sobre Receita Bruta</t>
        </is>
      </c>
      <c r="D7544" s="488" t="n">
        <v>-0.07000000000000001</v>
      </c>
      <c r="E7544" t="inlineStr">
        <is>
          <t>11/2025</t>
        </is>
      </c>
    </row>
    <row r="7545">
      <c r="A7545" t="inlineStr">
        <is>
          <t>Love Cabaret</t>
        </is>
      </c>
      <c r="B7545" t="inlineStr">
        <is>
          <t>2025-11-01</t>
        </is>
      </c>
      <c r="C7545" t="inlineStr">
        <is>
          <t>(-) Depreciação/Amortização</t>
        </is>
      </c>
      <c r="D7545" s="488" t="n">
        <v>0</v>
      </c>
      <c r="E7545" t="inlineStr">
        <is>
          <t>11/2025</t>
        </is>
      </c>
    </row>
    <row r="7546">
      <c r="A7546" t="inlineStr">
        <is>
          <t>Love Cabaret</t>
        </is>
      </c>
      <c r="B7546" t="inlineStr">
        <is>
          <t>2025-11-01</t>
        </is>
      </c>
      <c r="C7546" t="inlineStr">
        <is>
          <t>EBIT</t>
        </is>
      </c>
      <c r="D7546" s="488" t="n">
        <v>-40310.02</v>
      </c>
      <c r="E7546" t="inlineStr">
        <is>
          <t>11/2025</t>
        </is>
      </c>
    </row>
    <row r="7547">
      <c r="A7547" t="inlineStr">
        <is>
          <t>Love Cabaret</t>
        </is>
      </c>
      <c r="B7547" t="inlineStr">
        <is>
          <t>2025-11-01</t>
        </is>
      </c>
      <c r="C7547" t="inlineStr">
        <is>
          <t>(+/-) Receitas/Despesas Financeiras</t>
        </is>
      </c>
      <c r="D7547" s="488" t="n">
        <v>2966.04</v>
      </c>
      <c r="E7547" t="inlineStr">
        <is>
          <t>11/2025</t>
        </is>
      </c>
    </row>
    <row r="7548">
      <c r="A7548" t="inlineStr">
        <is>
          <t>Love Cabaret</t>
        </is>
      </c>
      <c r="B7548" t="inlineStr">
        <is>
          <t>2025-11-01</t>
        </is>
      </c>
      <c r="C7548" t="inlineStr">
        <is>
          <t>(+) Receitas de Patrocínio</t>
        </is>
      </c>
      <c r="D7548" s="488" t="n">
        <v>0</v>
      </c>
      <c r="E7548" t="inlineStr">
        <is>
          <t>11/2025</t>
        </is>
      </c>
    </row>
    <row r="7549">
      <c r="A7549" t="inlineStr">
        <is>
          <t>Love Cabaret</t>
        </is>
      </c>
      <c r="B7549" t="inlineStr">
        <is>
          <t>2025-11-01</t>
        </is>
      </c>
      <c r="C7549" t="inlineStr">
        <is>
          <t>(-) Despesas de Patrocínio</t>
        </is>
      </c>
      <c r="D7549" s="488" t="n">
        <v>-9304.9</v>
      </c>
      <c r="E7549" t="inlineStr">
        <is>
          <t>11/2025</t>
        </is>
      </c>
    </row>
    <row r="7550">
      <c r="A7550" t="inlineStr">
        <is>
          <t>Love Cabaret</t>
        </is>
      </c>
      <c r="B7550" t="inlineStr">
        <is>
          <t>2025-11-01</t>
        </is>
      </c>
      <c r="C7550" t="inlineStr">
        <is>
          <t>Resultado Antes do IR</t>
        </is>
      </c>
      <c r="D7550" s="488" t="n">
        <v>-46648.88</v>
      </c>
      <c r="E7550" t="inlineStr">
        <is>
          <t>11/2025</t>
        </is>
      </c>
    </row>
    <row r="7551">
      <c r="A7551" t="inlineStr">
        <is>
          <t>Love Cabaret</t>
        </is>
      </c>
      <c r="B7551" t="inlineStr">
        <is>
          <t>2025-11-01</t>
        </is>
      </c>
      <c r="C7551" t="inlineStr">
        <is>
          <t>(-) Impostos</t>
        </is>
      </c>
      <c r="D7551" s="488" t="n">
        <v>-15197.88</v>
      </c>
      <c r="E7551" t="inlineStr">
        <is>
          <t>11/2025</t>
        </is>
      </c>
    </row>
    <row r="7552">
      <c r="A7552" t="inlineStr">
        <is>
          <t>Love Cabaret</t>
        </is>
      </c>
      <c r="B7552" t="inlineStr">
        <is>
          <t>2025-11-01</t>
        </is>
      </c>
      <c r="C7552" t="inlineStr">
        <is>
          <t>SIMPLES</t>
        </is>
      </c>
      <c r="D7552" s="488" t="n">
        <v>0</v>
      </c>
      <c r="E7552" t="inlineStr">
        <is>
          <t>11/2025</t>
        </is>
      </c>
    </row>
    <row r="7553">
      <c r="A7553" t="inlineStr">
        <is>
          <t>Love Cabaret</t>
        </is>
      </c>
      <c r="B7553" t="inlineStr">
        <is>
          <t>2025-11-01</t>
        </is>
      </c>
      <c r="C7553" t="inlineStr">
        <is>
          <t>IRPJ</t>
        </is>
      </c>
      <c r="D7553" s="488" t="n">
        <v>-7186.26</v>
      </c>
      <c r="E7553" t="inlineStr">
        <is>
          <t>11/2025</t>
        </is>
      </c>
    </row>
    <row r="7554">
      <c r="A7554" t="inlineStr">
        <is>
          <t>Love Cabaret</t>
        </is>
      </c>
      <c r="B7554" t="inlineStr">
        <is>
          <t>2025-11-01</t>
        </is>
      </c>
      <c r="C7554" t="inlineStr">
        <is>
          <t>IRPJ 10%</t>
        </is>
      </c>
      <c r="D7554" s="488" t="n">
        <v>-1543.98</v>
      </c>
      <c r="E7554" t="inlineStr">
        <is>
          <t>11/2025</t>
        </is>
      </c>
    </row>
    <row r="7555">
      <c r="A7555" t="inlineStr">
        <is>
          <t>Love Cabaret</t>
        </is>
      </c>
      <c r="B7555" t="inlineStr">
        <is>
          <t>2025-11-01</t>
        </is>
      </c>
      <c r="C7555" t="inlineStr">
        <is>
          <t>CSLL</t>
        </is>
      </c>
      <c r="D7555" s="488" t="n">
        <v>-6467.64</v>
      </c>
      <c r="E7555" t="inlineStr">
        <is>
          <t>11/2025</t>
        </is>
      </c>
    </row>
    <row r="7556">
      <c r="A7556" t="inlineStr">
        <is>
          <t>Love Cabaret</t>
        </is>
      </c>
      <c r="B7556" t="inlineStr">
        <is>
          <t>2025-11-01</t>
        </is>
      </c>
      <c r="C7556" t="inlineStr">
        <is>
          <t>Resultado Líquido</t>
        </is>
      </c>
      <c r="D7556" s="488" t="n">
        <v>-61846.76</v>
      </c>
      <c r="E7556" t="inlineStr">
        <is>
          <t>11/2025</t>
        </is>
      </c>
    </row>
    <row r="7557">
      <c r="A7557" t="inlineStr">
        <is>
          <t>Love Cabaret</t>
        </is>
      </c>
      <c r="B7557" t="inlineStr">
        <is>
          <t>2025-11-01</t>
        </is>
      </c>
      <c r="C7557" t="inlineStr">
        <is>
          <t>% sobre Receita Bruta</t>
        </is>
      </c>
      <c r="D7557" s="488" t="n">
        <v>-0.1</v>
      </c>
      <c r="E7557" t="inlineStr">
        <is>
          <t>11/2025</t>
        </is>
      </c>
    </row>
    <row r="7558">
      <c r="A7558" t="inlineStr">
        <is>
          <t>Love Cabaret</t>
        </is>
      </c>
      <c r="B7558" t="inlineStr">
        <is>
          <t>2025-11-01</t>
        </is>
      </c>
      <c r="C7558" t="inlineStr">
        <is>
          <t>(-) CAPEX (Investimentos)</t>
        </is>
      </c>
      <c r="D7558" s="488" t="n">
        <v>0</v>
      </c>
      <c r="E7558" t="inlineStr">
        <is>
          <t>11/2025</t>
        </is>
      </c>
    </row>
    <row r="7559">
      <c r="A7559" t="inlineStr">
        <is>
          <t>Love Cabaret</t>
        </is>
      </c>
      <c r="B7559" t="inlineStr">
        <is>
          <t>2025-11-01</t>
        </is>
      </c>
      <c r="C7559" t="inlineStr">
        <is>
          <t>Investimento - Construção - Obra</t>
        </is>
      </c>
      <c r="D7559" s="488" t="n">
        <v>0</v>
      </c>
      <c r="E7559" t="inlineStr">
        <is>
          <t>11/2025</t>
        </is>
      </c>
    </row>
    <row r="7560">
      <c r="A7560" t="inlineStr">
        <is>
          <t>Love Cabaret</t>
        </is>
      </c>
      <c r="B7560" t="inlineStr">
        <is>
          <t>2025-11-01</t>
        </is>
      </c>
      <c r="C7560" t="inlineStr">
        <is>
          <t>Investimento - Equipamentos</t>
        </is>
      </c>
      <c r="D7560" s="488" t="n">
        <v>0</v>
      </c>
      <c r="E7560" t="inlineStr">
        <is>
          <t>11/2025</t>
        </is>
      </c>
    </row>
    <row r="7561">
      <c r="A7561" t="inlineStr">
        <is>
          <t>Love Cabaret</t>
        </is>
      </c>
      <c r="B7561" t="inlineStr">
        <is>
          <t>2025-11-01</t>
        </is>
      </c>
      <c r="C7561" t="inlineStr">
        <is>
          <t>Investimento - Utensílios</t>
        </is>
      </c>
      <c r="D7561" s="488" t="n">
        <v>0</v>
      </c>
      <c r="E7561" t="inlineStr">
        <is>
          <t>11/2025</t>
        </is>
      </c>
    </row>
    <row r="7562">
      <c r="A7562" t="inlineStr">
        <is>
          <t>Love Cabaret</t>
        </is>
      </c>
      <c r="B7562" t="inlineStr">
        <is>
          <t>2025-11-01</t>
        </is>
      </c>
      <c r="C7562" t="inlineStr">
        <is>
          <t>Investimento - Mobiliário e Decoração</t>
        </is>
      </c>
      <c r="D7562" s="488" t="n">
        <v>0</v>
      </c>
      <c r="E7562" t="inlineStr">
        <is>
          <t>11/2025</t>
        </is>
      </c>
    </row>
    <row r="7563">
      <c r="A7563" t="inlineStr">
        <is>
          <t>Love Cabaret</t>
        </is>
      </c>
      <c r="B7563" t="inlineStr">
        <is>
          <t>2025-11-01</t>
        </is>
      </c>
      <c r="C7563" t="inlineStr">
        <is>
          <t>Investimento - Projetos</t>
        </is>
      </c>
      <c r="D7563" s="488" t="n">
        <v>0</v>
      </c>
      <c r="E7563" t="inlineStr">
        <is>
          <t>11/2025</t>
        </is>
      </c>
    </row>
    <row r="7564">
      <c r="A7564" t="inlineStr">
        <is>
          <t>Love Cabaret</t>
        </is>
      </c>
      <c r="B7564" t="inlineStr">
        <is>
          <t>2025-11-01</t>
        </is>
      </c>
      <c r="C7564" t="inlineStr">
        <is>
          <t>Investimento - Paisagismo</t>
        </is>
      </c>
      <c r="D7564" s="488" t="n">
        <v>0</v>
      </c>
      <c r="E7564" t="inlineStr">
        <is>
          <t>11/2025</t>
        </is>
      </c>
    </row>
    <row r="7565">
      <c r="A7565" t="inlineStr">
        <is>
          <t>Love Cabaret</t>
        </is>
      </c>
      <c r="B7565" t="inlineStr">
        <is>
          <t>2025-11-01</t>
        </is>
      </c>
      <c r="C7565" t="inlineStr">
        <is>
          <t>Investimento - Sistemas Gerais - Implantação</t>
        </is>
      </c>
      <c r="D7565" s="488" t="n">
        <v>0</v>
      </c>
      <c r="E7565" t="inlineStr">
        <is>
          <t>11/2025</t>
        </is>
      </c>
    </row>
    <row r="7566">
      <c r="A7566" t="inlineStr">
        <is>
          <t>Love Cabaret</t>
        </is>
      </c>
      <c r="B7566" t="inlineStr">
        <is>
          <t>2025-11-01</t>
        </is>
      </c>
      <c r="C7566" t="inlineStr">
        <is>
          <t>Investimento - Marketing</t>
        </is>
      </c>
      <c r="D7566" s="488" t="n">
        <v>0</v>
      </c>
      <c r="E7566" t="inlineStr">
        <is>
          <t>11/2025</t>
        </is>
      </c>
    </row>
    <row r="7567">
      <c r="A7567" t="inlineStr">
        <is>
          <t>Love Cabaret</t>
        </is>
      </c>
      <c r="B7567" t="inlineStr">
        <is>
          <t>2025-11-01</t>
        </is>
      </c>
      <c r="C7567" t="inlineStr">
        <is>
          <t>Investimento - Uniformes</t>
        </is>
      </c>
      <c r="D7567" s="488" t="n">
        <v>0</v>
      </c>
      <c r="E7567" t="inlineStr">
        <is>
          <t>11/2025</t>
        </is>
      </c>
    </row>
    <row r="7568">
      <c r="A7568" t="inlineStr">
        <is>
          <t>Love Cabaret</t>
        </is>
      </c>
      <c r="B7568" t="inlineStr">
        <is>
          <t>2025-11-01</t>
        </is>
      </c>
      <c r="C7568" t="inlineStr">
        <is>
          <t>Investimento - Despesas pré-operacionais</t>
        </is>
      </c>
      <c r="D7568" s="488" t="n">
        <v>0</v>
      </c>
      <c r="E7568" t="inlineStr">
        <is>
          <t>11/2025</t>
        </is>
      </c>
    </row>
    <row r="7569">
      <c r="A7569" t="inlineStr">
        <is>
          <t>Love Cabaret</t>
        </is>
      </c>
      <c r="B7569" t="inlineStr">
        <is>
          <t>2025-11-01</t>
        </is>
      </c>
      <c r="C7569" t="inlineStr">
        <is>
          <t>Investimento - Taxa de Licença</t>
        </is>
      </c>
      <c r="D7569" s="488" t="n">
        <v>0</v>
      </c>
      <c r="E7569" t="inlineStr">
        <is>
          <t>11/2025</t>
        </is>
      </c>
    </row>
    <row r="7570">
      <c r="A7570" t="inlineStr">
        <is>
          <t>Love Cabaret</t>
        </is>
      </c>
      <c r="B7570" t="inlineStr">
        <is>
          <t>2025-11-01</t>
        </is>
      </c>
      <c r="C7570" t="inlineStr">
        <is>
          <t>Investimento - Outros luvas</t>
        </is>
      </c>
      <c r="D7570" s="488" t="n">
        <v>0</v>
      </c>
      <c r="E7570" t="inlineStr">
        <is>
          <t>11/2025</t>
        </is>
      </c>
    </row>
    <row r="7571">
      <c r="A7571" t="inlineStr">
        <is>
          <t>Love Cabaret</t>
        </is>
      </c>
      <c r="B7571" t="inlineStr">
        <is>
          <t>2025-11-01</t>
        </is>
      </c>
      <c r="C7571" t="inlineStr">
        <is>
          <t>Investimento - Ativos AMBEV</t>
        </is>
      </c>
      <c r="D7571" s="488" t="n">
        <v>0</v>
      </c>
      <c r="E7571" t="inlineStr">
        <is>
          <t>11/2025</t>
        </is>
      </c>
    </row>
    <row r="7572">
      <c r="A7572" t="inlineStr">
        <is>
          <t>Love Cabaret</t>
        </is>
      </c>
      <c r="B7572" t="inlineStr">
        <is>
          <t>2025-11-01</t>
        </is>
      </c>
      <c r="C7572" t="inlineStr">
        <is>
          <t>Investimento - Estrutura Chopp - Balcão</t>
        </is>
      </c>
      <c r="D7572" s="488" t="n">
        <v>0</v>
      </c>
      <c r="E7572" t="inlineStr">
        <is>
          <t>11/2025</t>
        </is>
      </c>
    </row>
    <row r="7573">
      <c r="A7573" t="inlineStr">
        <is>
          <t>Love Cabaret</t>
        </is>
      </c>
      <c r="B7573" t="inlineStr">
        <is>
          <t>2025-11-01</t>
        </is>
      </c>
      <c r="C7573" t="inlineStr">
        <is>
          <t>Investimento - Estrutura Chopp - Camara Refrigerada</t>
        </is>
      </c>
      <c r="D7573" s="488" t="n">
        <v>0</v>
      </c>
      <c r="E7573" t="inlineStr">
        <is>
          <t>11/2025</t>
        </is>
      </c>
    </row>
    <row r="7574">
      <c r="A7574" t="inlineStr">
        <is>
          <t>Love Cabaret</t>
        </is>
      </c>
      <c r="B7574" t="inlineStr">
        <is>
          <t>2025-11-01</t>
        </is>
      </c>
      <c r="C7574" t="inlineStr">
        <is>
          <t>Investimento - Estrutura Chopp - Chopeira</t>
        </is>
      </c>
      <c r="D7574" s="488" t="n">
        <v>0</v>
      </c>
      <c r="E7574" t="inlineStr">
        <is>
          <t>11/2025</t>
        </is>
      </c>
    </row>
    <row r="7575">
      <c r="A7575" t="inlineStr">
        <is>
          <t>Love Cabaret</t>
        </is>
      </c>
      <c r="B7575" t="inlineStr">
        <is>
          <t>2025-11-01</t>
        </is>
      </c>
      <c r="C7575" t="inlineStr">
        <is>
          <t>(+/-) Outras variações no fluxo de caixa</t>
        </is>
      </c>
      <c r="D7575" s="488" t="n">
        <v>-31443.38</v>
      </c>
      <c r="E7575" t="inlineStr">
        <is>
          <t>11/2025</t>
        </is>
      </c>
    </row>
    <row r="7576">
      <c r="A7576" t="inlineStr">
        <is>
          <t>Love Cabaret</t>
        </is>
      </c>
      <c r="B7576" t="inlineStr">
        <is>
          <t>2025-11-01</t>
        </is>
      </c>
      <c r="C7576" t="inlineStr">
        <is>
          <t>Remuneração Variável</t>
        </is>
      </c>
      <c r="D7576" s="488" t="n">
        <v>0</v>
      </c>
      <c r="E7576" t="inlineStr">
        <is>
          <t>11/2025</t>
        </is>
      </c>
    </row>
    <row r="7577">
      <c r="A7577" t="inlineStr">
        <is>
          <t>Love Cabaret</t>
        </is>
      </c>
      <c r="B7577" t="inlineStr">
        <is>
          <t>2025-11-01</t>
        </is>
      </c>
      <c r="C7577" t="inlineStr">
        <is>
          <t>Dividendos</t>
        </is>
      </c>
      <c r="D7577" s="488" t="n">
        <v>0</v>
      </c>
      <c r="E7577" t="inlineStr">
        <is>
          <t>11/2025</t>
        </is>
      </c>
    </row>
    <row r="7578">
      <c r="A7578" t="inlineStr">
        <is>
          <t>Love Cabaret</t>
        </is>
      </c>
      <c r="B7578" t="inlineStr">
        <is>
          <t>2025-11-01</t>
        </is>
      </c>
      <c r="C7578" t="inlineStr">
        <is>
          <t>Endividamento Geral</t>
        </is>
      </c>
      <c r="D7578" s="488" t="n">
        <v>-28443.38</v>
      </c>
      <c r="E7578" t="inlineStr">
        <is>
          <t>11/2025</t>
        </is>
      </c>
    </row>
    <row r="7579">
      <c r="A7579" t="inlineStr">
        <is>
          <t>Love Cabaret</t>
        </is>
      </c>
      <c r="B7579" t="inlineStr">
        <is>
          <t>2025-11-01</t>
        </is>
      </c>
      <c r="C7579" t="inlineStr">
        <is>
          <t>Processo Judicial</t>
        </is>
      </c>
      <c r="D7579" s="488" t="n">
        <v>-3000</v>
      </c>
      <c r="E7579" t="inlineStr">
        <is>
          <t>11/2025</t>
        </is>
      </c>
    </row>
    <row r="7580">
      <c r="A7580" t="inlineStr">
        <is>
          <t>Love Cabaret</t>
        </is>
      </c>
      <c r="B7580" t="inlineStr">
        <is>
          <t>2025-11-01</t>
        </is>
      </c>
      <c r="C7580" t="inlineStr">
        <is>
          <t>Processo Civil</t>
        </is>
      </c>
      <c r="D7580" s="488" t="n">
        <v>0</v>
      </c>
      <c r="E7580" t="inlineStr">
        <is>
          <t>11/2025</t>
        </is>
      </c>
    </row>
    <row r="7581">
      <c r="A7581" t="inlineStr">
        <is>
          <t>Love Cabaret</t>
        </is>
      </c>
      <c r="B7581" t="inlineStr">
        <is>
          <t>2025-11-01</t>
        </is>
      </c>
      <c r="C7581" t="inlineStr">
        <is>
          <t>Recurso Processual</t>
        </is>
      </c>
      <c r="D7581" s="488" t="n">
        <v>0</v>
      </c>
      <c r="E7581" t="inlineStr">
        <is>
          <t>11/2025</t>
        </is>
      </c>
    </row>
    <row r="7582">
      <c r="A7582" t="inlineStr">
        <is>
          <t>Love Cabaret</t>
        </is>
      </c>
      <c r="B7582" t="inlineStr">
        <is>
          <t>2025-11-01</t>
        </is>
      </c>
      <c r="C7582" t="inlineStr">
        <is>
          <t>Empréstimos Gerais</t>
        </is>
      </c>
      <c r="D7582" s="488" t="n">
        <v>0</v>
      </c>
      <c r="E7582" t="inlineStr">
        <is>
          <t>11/2025</t>
        </is>
      </c>
    </row>
    <row r="7583">
      <c r="A7583" t="inlineStr">
        <is>
          <t>Love Cabaret</t>
        </is>
      </c>
      <c r="B7583" t="inlineStr">
        <is>
          <t>2025-11-01</t>
        </is>
      </c>
      <c r="C7583" t="inlineStr">
        <is>
          <t>Total - Variações s/ Resultado Líquido</t>
        </is>
      </c>
      <c r="D7583" s="488" t="n">
        <v>-31443.38</v>
      </c>
      <c r="E7583" t="inlineStr">
        <is>
          <t>11/2025</t>
        </is>
      </c>
    </row>
    <row r="7584">
      <c r="A7584" t="inlineStr">
        <is>
          <t>Love Cabaret</t>
        </is>
      </c>
      <c r="B7584" t="inlineStr">
        <is>
          <t>2025-11-01</t>
        </is>
      </c>
      <c r="C7584" t="inlineStr">
        <is>
          <t>FCF</t>
        </is>
      </c>
      <c r="D7584" s="488" t="n">
        <v>-93290.14</v>
      </c>
      <c r="E7584" t="inlineStr">
        <is>
          <t>11/2025</t>
        </is>
      </c>
    </row>
    <row r="7585">
      <c r="A7585" t="inlineStr">
        <is>
          <t>Love Cabaret</t>
        </is>
      </c>
      <c r="B7585" t="inlineStr">
        <is>
          <t>2025-11-01</t>
        </is>
      </c>
      <c r="C7585" t="inlineStr">
        <is>
          <t>Saldo Operacional</t>
        </is>
      </c>
      <c r="D7585" s="488" t="n">
        <v>-93290.14</v>
      </c>
      <c r="E7585" t="inlineStr">
        <is>
          <t>11/2025</t>
        </is>
      </c>
    </row>
    <row r="7586">
      <c r="A7586" t="inlineStr">
        <is>
          <t>Love Cabaret</t>
        </is>
      </c>
      <c r="B7586" t="inlineStr">
        <is>
          <t>2025-12-01</t>
        </is>
      </c>
      <c r="C7586" t="inlineStr">
        <is>
          <t>FATURAMENTO BRUTO</t>
        </is>
      </c>
      <c r="D7586" s="488" t="n">
        <v>667603.6800000001</v>
      </c>
      <c r="E7586" t="inlineStr">
        <is>
          <t>12/2025</t>
        </is>
      </c>
    </row>
    <row r="7587">
      <c r="A7587" t="inlineStr">
        <is>
          <t>Love Cabaret</t>
        </is>
      </c>
      <c r="B7587" t="inlineStr">
        <is>
          <t>2025-12-01</t>
        </is>
      </c>
      <c r="C7587" t="inlineStr">
        <is>
          <t>Alimentação</t>
        </is>
      </c>
      <c r="D7587" s="488" t="n">
        <v>46078</v>
      </c>
      <c r="E7587" t="inlineStr">
        <is>
          <t>12/2025</t>
        </is>
      </c>
    </row>
    <row r="7588">
      <c r="A7588" t="inlineStr">
        <is>
          <t>Love Cabaret</t>
        </is>
      </c>
      <c r="B7588" t="inlineStr">
        <is>
          <t>2025-12-01</t>
        </is>
      </c>
      <c r="C7588" t="inlineStr">
        <is>
          <t>Bebida</t>
        </is>
      </c>
      <c r="D7588" s="488" t="n">
        <v>118867</v>
      </c>
      <c r="E7588" t="inlineStr">
        <is>
          <t>12/2025</t>
        </is>
      </c>
    </row>
    <row r="7589">
      <c r="A7589" t="inlineStr">
        <is>
          <t>Love Cabaret</t>
        </is>
      </c>
      <c r="B7589" t="inlineStr">
        <is>
          <t>2025-12-01</t>
        </is>
      </c>
      <c r="C7589" t="inlineStr">
        <is>
          <t>Artístico (couvert/shows)</t>
        </is>
      </c>
      <c r="D7589" s="488" t="n">
        <v>86026</v>
      </c>
      <c r="E7589" t="inlineStr">
        <is>
          <t>12/2025</t>
        </is>
      </c>
    </row>
    <row r="7590">
      <c r="A7590" t="inlineStr">
        <is>
          <t>Love Cabaret</t>
        </is>
      </c>
      <c r="B7590" t="inlineStr">
        <is>
          <t>2025-12-01</t>
        </is>
      </c>
      <c r="C7590" t="inlineStr">
        <is>
          <t>Gifts</t>
        </is>
      </c>
      <c r="D7590" s="488" t="n">
        <v>229.9</v>
      </c>
      <c r="E7590" t="inlineStr">
        <is>
          <t>12/2025</t>
        </is>
      </c>
    </row>
    <row r="7591">
      <c r="A7591" t="inlineStr">
        <is>
          <t>Love Cabaret</t>
        </is>
      </c>
      <c r="B7591" t="inlineStr">
        <is>
          <t>2025-12-01</t>
        </is>
      </c>
      <c r="C7591" t="inlineStr">
        <is>
          <t>Serviço</t>
        </is>
      </c>
      <c r="D7591" s="488" t="n">
        <v>21144.09</v>
      </c>
      <c r="E7591" t="inlineStr">
        <is>
          <t>12/2025</t>
        </is>
      </c>
    </row>
    <row r="7592">
      <c r="A7592" t="inlineStr">
        <is>
          <t>Love Cabaret</t>
        </is>
      </c>
      <c r="B7592" t="inlineStr">
        <is>
          <t>2025-12-01</t>
        </is>
      </c>
      <c r="C7592" t="inlineStr">
        <is>
          <t>Eventos A&amp;B</t>
        </is>
      </c>
      <c r="D7592" s="488" t="n">
        <v>270417</v>
      </c>
      <c r="E7592" t="inlineStr">
        <is>
          <t>12/2025</t>
        </is>
      </c>
    </row>
    <row r="7593">
      <c r="A7593" t="inlineStr">
        <is>
          <t>Love Cabaret</t>
        </is>
      </c>
      <c r="B7593" t="inlineStr">
        <is>
          <t>2025-12-01</t>
        </is>
      </c>
      <c r="C7593" t="inlineStr">
        <is>
          <t>Eventos Couvert</t>
        </is>
      </c>
      <c r="D7593" s="488" t="n">
        <v>0</v>
      </c>
      <c r="E7593" t="inlineStr">
        <is>
          <t>12/2025</t>
        </is>
      </c>
    </row>
    <row r="7594">
      <c r="A7594" t="inlineStr">
        <is>
          <t>Love Cabaret</t>
        </is>
      </c>
      <c r="B7594" t="inlineStr">
        <is>
          <t>2025-12-01</t>
        </is>
      </c>
      <c r="C7594" t="inlineStr">
        <is>
          <t>Eventos Locações</t>
        </is>
      </c>
      <c r="D7594" s="488" t="n">
        <v>92247.5</v>
      </c>
      <c r="E7594" t="inlineStr">
        <is>
          <t>12/2025</t>
        </is>
      </c>
    </row>
    <row r="7595">
      <c r="A7595" t="inlineStr">
        <is>
          <t>Love Cabaret</t>
        </is>
      </c>
      <c r="B7595" t="inlineStr">
        <is>
          <t>2025-12-01</t>
        </is>
      </c>
      <c r="C7595" t="inlineStr">
        <is>
          <t>Eventos Rebate Fornecedores</t>
        </is>
      </c>
      <c r="D7595" s="488" t="n">
        <v>0</v>
      </c>
      <c r="E7595" t="inlineStr">
        <is>
          <t>12/2025</t>
        </is>
      </c>
    </row>
    <row r="7596">
      <c r="A7596" t="inlineStr">
        <is>
          <t>Love Cabaret</t>
        </is>
      </c>
      <c r="B7596" t="inlineStr">
        <is>
          <t>2025-12-01</t>
        </is>
      </c>
      <c r="C7596" t="inlineStr">
        <is>
          <t>Delivery</t>
        </is>
      </c>
      <c r="D7596" s="488" t="n">
        <v>0</v>
      </c>
      <c r="E7596" t="inlineStr">
        <is>
          <t>12/2025</t>
        </is>
      </c>
    </row>
    <row r="7597">
      <c r="A7597" t="inlineStr">
        <is>
          <t>Love Cabaret</t>
        </is>
      </c>
      <c r="B7597" t="inlineStr">
        <is>
          <t>2025-12-01</t>
        </is>
      </c>
      <c r="C7597" t="inlineStr">
        <is>
          <t>Outras Receitas</t>
        </is>
      </c>
      <c r="D7597" s="488" t="n">
        <v>32594.19</v>
      </c>
      <c r="E7597" t="inlineStr">
        <is>
          <t>12/2025</t>
        </is>
      </c>
    </row>
    <row r="7598">
      <c r="A7598" t="inlineStr">
        <is>
          <t>Love Cabaret</t>
        </is>
      </c>
      <c r="B7598" t="inlineStr">
        <is>
          <t>2025-12-01</t>
        </is>
      </c>
      <c r="C7598" t="inlineStr">
        <is>
          <t>(-) Desconto sobre Venda</t>
        </is>
      </c>
      <c r="D7598" s="488" t="n">
        <v>-8479.799999999999</v>
      </c>
      <c r="E7598" t="inlineStr">
        <is>
          <t>12/2025</t>
        </is>
      </c>
    </row>
    <row r="7599">
      <c r="A7599" t="inlineStr">
        <is>
          <t>Love Cabaret</t>
        </is>
      </c>
      <c r="B7599" t="inlineStr">
        <is>
          <t>2025-12-01</t>
        </is>
      </c>
      <c r="C7599" t="inlineStr">
        <is>
          <t>Descontos - Operação</t>
        </is>
      </c>
      <c r="D7599" s="488" t="n">
        <v>-6612.19</v>
      </c>
      <c r="E7599" t="inlineStr">
        <is>
          <t>12/2025</t>
        </is>
      </c>
    </row>
    <row r="7600">
      <c r="A7600" t="inlineStr">
        <is>
          <t>Love Cabaret</t>
        </is>
      </c>
      <c r="B7600" t="inlineStr">
        <is>
          <t>2025-12-01</t>
        </is>
      </c>
      <c r="C7600" t="inlineStr">
        <is>
          <t>Desconto - Alimentação Escritório</t>
        </is>
      </c>
      <c r="D7600" s="488" t="n">
        <v>-1867.61</v>
      </c>
      <c r="E7600" t="inlineStr">
        <is>
          <t>12/2025</t>
        </is>
      </c>
    </row>
    <row r="7601">
      <c r="A7601" t="inlineStr">
        <is>
          <t>Love Cabaret</t>
        </is>
      </c>
      <c r="B7601" t="inlineStr">
        <is>
          <t>2025-12-01</t>
        </is>
      </c>
      <c r="C7601" t="inlineStr">
        <is>
          <t>Descontos - Marketing</t>
        </is>
      </c>
      <c r="D7601" s="488" t="n">
        <v>0</v>
      </c>
      <c r="E7601" t="inlineStr">
        <is>
          <t>12/2025</t>
        </is>
      </c>
    </row>
    <row r="7602">
      <c r="A7602" t="inlineStr">
        <is>
          <t>Love Cabaret</t>
        </is>
      </c>
      <c r="B7602" t="inlineStr">
        <is>
          <t>2025-12-01</t>
        </is>
      </c>
      <c r="C7602" t="inlineStr">
        <is>
          <t>% sobre Receita Bruta</t>
        </is>
      </c>
      <c r="D7602" s="488" t="n">
        <v>-0.01</v>
      </c>
      <c r="E7602" t="inlineStr">
        <is>
          <t>12/2025</t>
        </is>
      </c>
    </row>
    <row r="7603">
      <c r="A7603" t="inlineStr">
        <is>
          <t>Love Cabaret</t>
        </is>
      </c>
      <c r="B7603" t="inlineStr">
        <is>
          <t>2025-12-01</t>
        </is>
      </c>
      <c r="C7603" t="inlineStr">
        <is>
          <t>(-) Impostos sobre Venda</t>
        </is>
      </c>
      <c r="D7603" s="488" t="n">
        <v>-26349.74</v>
      </c>
      <c r="E7603" t="inlineStr">
        <is>
          <t>12/2025</t>
        </is>
      </c>
    </row>
    <row r="7604">
      <c r="A7604" t="inlineStr">
        <is>
          <t>Love Cabaret</t>
        </is>
      </c>
      <c r="B7604" t="inlineStr">
        <is>
          <t>2025-12-01</t>
        </is>
      </c>
      <c r="C7604" t="inlineStr">
        <is>
          <t>PIS / COFINS</t>
        </is>
      </c>
      <c r="D7604" s="488" t="n">
        <v>-14187.8</v>
      </c>
      <c r="E7604" t="inlineStr">
        <is>
          <t>12/2025</t>
        </is>
      </c>
    </row>
    <row r="7605">
      <c r="A7605" t="inlineStr">
        <is>
          <t>Love Cabaret</t>
        </is>
      </c>
      <c r="B7605" t="inlineStr">
        <is>
          <t>2025-12-01</t>
        </is>
      </c>
      <c r="C7605" t="inlineStr">
        <is>
          <t>ICMS</t>
        </is>
      </c>
      <c r="D7605" s="488" t="n">
        <v>-7549.56</v>
      </c>
      <c r="E7605" t="inlineStr">
        <is>
          <t>12/2025</t>
        </is>
      </c>
    </row>
    <row r="7606">
      <c r="A7606" t="inlineStr">
        <is>
          <t>Love Cabaret</t>
        </is>
      </c>
      <c r="B7606" t="inlineStr">
        <is>
          <t>2025-12-01</t>
        </is>
      </c>
      <c r="C7606" t="inlineStr">
        <is>
          <t>ISS</t>
        </is>
      </c>
      <c r="D7606" s="488" t="n">
        <v>-4612.38</v>
      </c>
      <c r="E7606" t="inlineStr">
        <is>
          <t>12/2025</t>
        </is>
      </c>
    </row>
    <row r="7607">
      <c r="A7607" t="inlineStr">
        <is>
          <t>Love Cabaret</t>
        </is>
      </c>
      <c r="B7607" t="inlineStr">
        <is>
          <t>2025-12-01</t>
        </is>
      </c>
      <c r="C7607" t="inlineStr">
        <is>
          <t>RECEITA LÍQUIDA</t>
        </is>
      </c>
      <c r="D7607" s="488" t="n">
        <v>632774.15</v>
      </c>
      <c r="E7607" t="inlineStr">
        <is>
          <t>12/2025</t>
        </is>
      </c>
    </row>
    <row r="7608">
      <c r="A7608" t="inlineStr">
        <is>
          <t>Love Cabaret</t>
        </is>
      </c>
      <c r="B7608" t="inlineStr">
        <is>
          <t>2025-12-01</t>
        </is>
      </c>
      <c r="C7608" t="inlineStr">
        <is>
          <t>(-) Custo Mercadoria Vendida</t>
        </is>
      </c>
      <c r="D7608" s="488" t="n">
        <v>-71783.3</v>
      </c>
      <c r="E7608" t="inlineStr">
        <is>
          <t>12/2025</t>
        </is>
      </c>
    </row>
    <row r="7609">
      <c r="A7609" t="inlineStr">
        <is>
          <t>Love Cabaret</t>
        </is>
      </c>
      <c r="B7609" t="inlineStr">
        <is>
          <t>2025-12-01</t>
        </is>
      </c>
      <c r="C7609" t="inlineStr">
        <is>
          <t>Alimentação D</t>
        </is>
      </c>
      <c r="D7609" s="488" t="n">
        <v>-33865.57</v>
      </c>
      <c r="E7609" t="inlineStr">
        <is>
          <t>12/2025</t>
        </is>
      </c>
    </row>
    <row r="7610">
      <c r="A7610" t="inlineStr">
        <is>
          <t>Love Cabaret</t>
        </is>
      </c>
      <c r="B7610" t="inlineStr">
        <is>
          <t>2025-12-01</t>
        </is>
      </c>
      <c r="C7610" t="inlineStr">
        <is>
          <t>Bebida D</t>
        </is>
      </c>
      <c r="D7610" s="488" t="n">
        <v>-37917.73</v>
      </c>
      <c r="E7610" t="inlineStr">
        <is>
          <t>12/2025</t>
        </is>
      </c>
    </row>
    <row r="7611">
      <c r="A7611" t="inlineStr">
        <is>
          <t>Love Cabaret</t>
        </is>
      </c>
      <c r="B7611" t="inlineStr">
        <is>
          <t>2025-12-01</t>
        </is>
      </c>
      <c r="C7611" t="inlineStr">
        <is>
          <t>Embalagens</t>
        </is>
      </c>
      <c r="D7611" s="488" t="n">
        <v>0</v>
      </c>
      <c r="E7611" t="inlineStr">
        <is>
          <t>12/2025</t>
        </is>
      </c>
    </row>
    <row r="7612">
      <c r="A7612" t="inlineStr">
        <is>
          <t>Love Cabaret</t>
        </is>
      </c>
      <c r="B7612" t="inlineStr">
        <is>
          <t>2025-12-01</t>
        </is>
      </c>
      <c r="C7612" t="inlineStr">
        <is>
          <t>Eventos A&amp;B</t>
        </is>
      </c>
      <c r="D7612" s="488" t="n">
        <v>0</v>
      </c>
      <c r="E7612" t="inlineStr">
        <is>
          <t>12/2025</t>
        </is>
      </c>
    </row>
    <row r="7613">
      <c r="A7613" t="inlineStr">
        <is>
          <t>Love Cabaret</t>
        </is>
      </c>
      <c r="B7613" t="inlineStr">
        <is>
          <t>2025-12-01</t>
        </is>
      </c>
      <c r="C7613" t="inlineStr">
        <is>
          <t>% sobre Receita Bruta de A&amp;B</t>
        </is>
      </c>
      <c r="D7613" s="488" t="n">
        <v>-0.16</v>
      </c>
      <c r="E7613" t="inlineStr">
        <is>
          <t>12/2025</t>
        </is>
      </c>
    </row>
    <row r="7614">
      <c r="A7614" t="inlineStr">
        <is>
          <t>Love Cabaret</t>
        </is>
      </c>
      <c r="B7614" t="inlineStr">
        <is>
          <t>2025-12-01</t>
        </is>
      </c>
      <c r="C7614" t="inlineStr">
        <is>
          <t>% sobre Receita Líquida</t>
        </is>
      </c>
      <c r="D7614" s="488" t="n">
        <v>-0.11</v>
      </c>
      <c r="E7614" t="inlineStr">
        <is>
          <t>12/2025</t>
        </is>
      </c>
    </row>
    <row r="7615">
      <c r="A7615" t="inlineStr">
        <is>
          <t>Love Cabaret</t>
        </is>
      </c>
      <c r="B7615" t="inlineStr">
        <is>
          <t>2025-12-01</t>
        </is>
      </c>
      <c r="C7615" t="inlineStr">
        <is>
          <t>(-) Custos Artístico Geral</t>
        </is>
      </c>
      <c r="D7615" s="488" t="n">
        <v>-73944.42999999999</v>
      </c>
      <c r="E7615" t="inlineStr">
        <is>
          <t>12/2025</t>
        </is>
      </c>
    </row>
    <row r="7616">
      <c r="A7616" t="inlineStr">
        <is>
          <t>Love Cabaret</t>
        </is>
      </c>
      <c r="B7616" t="inlineStr">
        <is>
          <t>2025-12-01</t>
        </is>
      </c>
      <c r="C7616" t="inlineStr">
        <is>
          <t>Custos Artístico</t>
        </is>
      </c>
      <c r="D7616" s="488" t="n">
        <v>-42121.93</v>
      </c>
      <c r="E7616" t="inlineStr">
        <is>
          <t>12/2025</t>
        </is>
      </c>
    </row>
    <row r="7617">
      <c r="A7617" t="inlineStr">
        <is>
          <t>Love Cabaret</t>
        </is>
      </c>
      <c r="B7617" t="inlineStr">
        <is>
          <t>2025-12-01</t>
        </is>
      </c>
      <c r="C7617" t="inlineStr">
        <is>
          <t>Cachê de Músicos e Artistas</t>
        </is>
      </c>
      <c r="D7617" s="488" t="n">
        <v>-41185</v>
      </c>
      <c r="E7617" t="inlineStr">
        <is>
          <t>12/2025</t>
        </is>
      </c>
    </row>
    <row r="7618">
      <c r="A7618" t="inlineStr">
        <is>
          <t>Love Cabaret</t>
        </is>
      </c>
      <c r="B7618" t="inlineStr">
        <is>
          <t>2025-12-01</t>
        </is>
      </c>
      <c r="C7618" t="inlineStr">
        <is>
          <t>Alimentação e Transporte</t>
        </is>
      </c>
      <c r="D7618" s="488" t="n">
        <v>-936.9299999999999</v>
      </c>
      <c r="E7618" t="inlineStr">
        <is>
          <t>12/2025</t>
        </is>
      </c>
    </row>
    <row r="7619">
      <c r="A7619" t="inlineStr">
        <is>
          <t>Love Cabaret</t>
        </is>
      </c>
      <c r="B7619" t="inlineStr">
        <is>
          <t>2025-12-01</t>
        </is>
      </c>
      <c r="C7619" t="inlineStr">
        <is>
          <t>Viagens e Estadias</t>
        </is>
      </c>
      <c r="D7619" s="488" t="n">
        <v>0</v>
      </c>
      <c r="E7619" t="inlineStr">
        <is>
          <t>12/2025</t>
        </is>
      </c>
    </row>
    <row r="7620">
      <c r="A7620" t="inlineStr">
        <is>
          <t>Love Cabaret</t>
        </is>
      </c>
      <c r="B7620" t="inlineStr">
        <is>
          <t>2025-12-01</t>
        </is>
      </c>
      <c r="C7620" t="inlineStr">
        <is>
          <t>Taxas e Licenças - Artístico</t>
        </is>
      </c>
      <c r="D7620" s="488" t="n">
        <v>0</v>
      </c>
      <c r="E7620" t="inlineStr">
        <is>
          <t>12/2025</t>
        </is>
      </c>
    </row>
    <row r="7621">
      <c r="A7621" t="inlineStr">
        <is>
          <t>Love Cabaret</t>
        </is>
      </c>
      <c r="B7621" t="inlineStr">
        <is>
          <t>2025-12-01</t>
        </is>
      </c>
      <c r="C7621" t="inlineStr">
        <is>
          <t>MDO Terceirizada - Artístico</t>
        </is>
      </c>
      <c r="D7621" s="488" t="n">
        <v>0</v>
      </c>
      <c r="E7621" t="inlineStr">
        <is>
          <t>12/2025</t>
        </is>
      </c>
    </row>
    <row r="7622">
      <c r="A7622" t="inlineStr">
        <is>
          <t>Love Cabaret</t>
        </is>
      </c>
      <c r="B7622" t="inlineStr">
        <is>
          <t>2025-12-01</t>
        </is>
      </c>
      <c r="C7622" t="inlineStr">
        <is>
          <t>Custos Ténico de Som</t>
        </is>
      </c>
      <c r="D7622" s="488" t="n">
        <v>-31822.5</v>
      </c>
      <c r="E7622" t="inlineStr">
        <is>
          <t>12/2025</t>
        </is>
      </c>
    </row>
    <row r="7623">
      <c r="A7623" t="inlineStr">
        <is>
          <t>Love Cabaret</t>
        </is>
      </c>
      <c r="B7623" t="inlineStr">
        <is>
          <t>2025-12-01</t>
        </is>
      </c>
      <c r="C7623" t="inlineStr">
        <is>
          <t>Técnico de Som / Luz</t>
        </is>
      </c>
      <c r="D7623" s="488" t="n">
        <v>-25020</v>
      </c>
      <c r="E7623" t="inlineStr">
        <is>
          <t>12/2025</t>
        </is>
      </c>
    </row>
    <row r="7624">
      <c r="A7624" t="inlineStr">
        <is>
          <t>Love Cabaret</t>
        </is>
      </c>
      <c r="B7624" t="inlineStr">
        <is>
          <t>2025-12-01</t>
        </is>
      </c>
      <c r="C7624" t="inlineStr">
        <is>
          <t>Locação de Equipamentos Fixo</t>
        </is>
      </c>
      <c r="D7624" s="488" t="n">
        <v>-6802.5</v>
      </c>
      <c r="E7624" t="inlineStr">
        <is>
          <t>12/2025</t>
        </is>
      </c>
    </row>
    <row r="7625">
      <c r="A7625" t="inlineStr">
        <is>
          <t>Love Cabaret</t>
        </is>
      </c>
      <c r="B7625" t="inlineStr">
        <is>
          <t>2025-12-01</t>
        </is>
      </c>
      <c r="C7625" t="inlineStr">
        <is>
          <t>Locação de Equipamentos Variável</t>
        </is>
      </c>
      <c r="D7625" s="488" t="n">
        <v>0</v>
      </c>
      <c r="E7625" t="inlineStr">
        <is>
          <t>12/2025</t>
        </is>
      </c>
    </row>
    <row r="7626">
      <c r="A7626" t="inlineStr">
        <is>
          <t>Love Cabaret</t>
        </is>
      </c>
      <c r="B7626" t="inlineStr">
        <is>
          <t>2025-12-01</t>
        </is>
      </c>
      <c r="C7626" t="inlineStr">
        <is>
          <t>% sobre Receita Artístico</t>
        </is>
      </c>
      <c r="D7626" s="488" t="n">
        <v>-0.86</v>
      </c>
      <c r="E7626" t="inlineStr">
        <is>
          <t>12/2025</t>
        </is>
      </c>
    </row>
    <row r="7627">
      <c r="A7627" t="inlineStr">
        <is>
          <t>Love Cabaret</t>
        </is>
      </c>
      <c r="B7627" t="inlineStr">
        <is>
          <t>2025-12-01</t>
        </is>
      </c>
      <c r="C7627" t="inlineStr">
        <is>
          <t>% sobre Receita Bruta</t>
        </is>
      </c>
      <c r="D7627" s="488" t="n">
        <v>-0.11</v>
      </c>
      <c r="E7627" t="inlineStr">
        <is>
          <t>12/2025</t>
        </is>
      </c>
    </row>
    <row r="7628">
      <c r="A7628" t="inlineStr">
        <is>
          <t>Love Cabaret</t>
        </is>
      </c>
      <c r="B7628" t="inlineStr">
        <is>
          <t>2025-12-01</t>
        </is>
      </c>
      <c r="C7628" t="inlineStr">
        <is>
          <t>(-) Custos Eventos</t>
        </is>
      </c>
      <c r="D7628" s="488" t="n">
        <v>-21122.88</v>
      </c>
      <c r="E7628" t="inlineStr">
        <is>
          <t>12/2025</t>
        </is>
      </c>
    </row>
    <row r="7629">
      <c r="A7629" t="inlineStr">
        <is>
          <t>Love Cabaret</t>
        </is>
      </c>
      <c r="B7629" t="inlineStr">
        <is>
          <t>2025-12-01</t>
        </is>
      </c>
      <c r="C7629" t="inlineStr">
        <is>
          <t>MDO</t>
        </is>
      </c>
      <c r="D7629" s="488" t="n">
        <v>-11230.03</v>
      </c>
      <c r="E7629" t="inlineStr">
        <is>
          <t>12/2025</t>
        </is>
      </c>
    </row>
    <row r="7630">
      <c r="A7630" t="inlineStr">
        <is>
          <t>Love Cabaret</t>
        </is>
      </c>
      <c r="B7630" t="inlineStr">
        <is>
          <t>2025-12-01</t>
        </is>
      </c>
      <c r="C7630" t="inlineStr">
        <is>
          <t>MDO Terceirizada - Eventos</t>
        </is>
      </c>
      <c r="D7630" s="488" t="n">
        <v>-1600</v>
      </c>
      <c r="E7630" t="inlineStr">
        <is>
          <t>12/2025</t>
        </is>
      </c>
    </row>
    <row r="7631">
      <c r="A7631" t="inlineStr">
        <is>
          <t>Love Cabaret</t>
        </is>
      </c>
      <c r="B7631" t="inlineStr">
        <is>
          <t>2025-12-01</t>
        </is>
      </c>
      <c r="C7631" t="inlineStr">
        <is>
          <t>Comissões de Vendas - Eventos</t>
        </is>
      </c>
      <c r="D7631" s="488" t="n">
        <v>-9630.030000000001</v>
      </c>
      <c r="E7631" t="inlineStr">
        <is>
          <t>12/2025</t>
        </is>
      </c>
    </row>
    <row r="7632">
      <c r="A7632" t="inlineStr">
        <is>
          <t>Love Cabaret</t>
        </is>
      </c>
      <c r="B7632" t="inlineStr">
        <is>
          <t>2025-12-01</t>
        </is>
      </c>
      <c r="C7632" t="inlineStr">
        <is>
          <t>Serviços de Terceiros - Eventos</t>
        </is>
      </c>
      <c r="D7632" s="488" t="n">
        <v>-1613.99</v>
      </c>
      <c r="E7632" t="inlineStr">
        <is>
          <t>12/2025</t>
        </is>
      </c>
    </row>
    <row r="7633">
      <c r="A7633" t="inlineStr">
        <is>
          <t>Love Cabaret</t>
        </is>
      </c>
      <c r="B7633" t="inlineStr">
        <is>
          <t>2025-12-01</t>
        </is>
      </c>
      <c r="C7633" t="inlineStr">
        <is>
          <t>Serviços Terceirizados - Eventos</t>
        </is>
      </c>
      <c r="D7633" s="488" t="n">
        <v>-1600</v>
      </c>
      <c r="E7633" t="inlineStr">
        <is>
          <t>12/2025</t>
        </is>
      </c>
    </row>
    <row r="7634">
      <c r="A7634" t="inlineStr">
        <is>
          <t>Love Cabaret</t>
        </is>
      </c>
      <c r="B7634" t="inlineStr">
        <is>
          <t>2025-12-01</t>
        </is>
      </c>
      <c r="C7634" t="inlineStr">
        <is>
          <t>Serviço de Segurança - Eventos</t>
        </is>
      </c>
      <c r="D7634" s="488" t="n">
        <v>0</v>
      </c>
      <c r="E7634" t="inlineStr">
        <is>
          <t>12/2025</t>
        </is>
      </c>
    </row>
    <row r="7635">
      <c r="A7635" t="inlineStr">
        <is>
          <t>Love Cabaret</t>
        </is>
      </c>
      <c r="B7635" t="inlineStr">
        <is>
          <t>2025-12-01</t>
        </is>
      </c>
      <c r="C7635" t="inlineStr">
        <is>
          <t>Artistas e Palestrantes - Eventos</t>
        </is>
      </c>
      <c r="D7635" s="488" t="n">
        <v>0</v>
      </c>
      <c r="E7635" t="inlineStr">
        <is>
          <t>12/2025</t>
        </is>
      </c>
    </row>
    <row r="7636">
      <c r="A7636" t="inlineStr">
        <is>
          <t>Love Cabaret</t>
        </is>
      </c>
      <c r="B7636" t="inlineStr">
        <is>
          <t>2025-12-01</t>
        </is>
      </c>
      <c r="C7636" t="inlineStr">
        <is>
          <t>Decoração - Eventos</t>
        </is>
      </c>
      <c r="D7636" s="488" t="n">
        <v>-13.99</v>
      </c>
      <c r="E7636" t="inlineStr">
        <is>
          <t>12/2025</t>
        </is>
      </c>
    </row>
    <row r="7637">
      <c r="A7637" t="inlineStr">
        <is>
          <t>Love Cabaret</t>
        </is>
      </c>
      <c r="B7637" t="inlineStr">
        <is>
          <t>2025-12-01</t>
        </is>
      </c>
      <c r="C7637" t="inlineStr">
        <is>
          <t>Material de Consumo</t>
        </is>
      </c>
      <c r="D7637" s="488" t="n">
        <v>-1142.53</v>
      </c>
      <c r="E7637" t="inlineStr">
        <is>
          <t>12/2025</t>
        </is>
      </c>
    </row>
    <row r="7638">
      <c r="A7638" t="inlineStr">
        <is>
          <t>Love Cabaret</t>
        </is>
      </c>
      <c r="B7638" t="inlineStr">
        <is>
          <t>2025-12-01</t>
        </is>
      </c>
      <c r="C7638" t="inlineStr">
        <is>
          <t>Material Descartável - Eventos</t>
        </is>
      </c>
      <c r="D7638" s="488" t="n">
        <v>-897.03</v>
      </c>
      <c r="E7638" t="inlineStr">
        <is>
          <t>12/2025</t>
        </is>
      </c>
    </row>
    <row r="7639">
      <c r="A7639" t="inlineStr">
        <is>
          <t>Love Cabaret</t>
        </is>
      </c>
      <c r="B7639" t="inlineStr">
        <is>
          <t>2025-12-01</t>
        </is>
      </c>
      <c r="C7639" t="inlineStr">
        <is>
          <t>Brindes e Confraternizações - Eventos</t>
        </is>
      </c>
      <c r="D7639" s="488" t="n">
        <v>0</v>
      </c>
      <c r="E7639" t="inlineStr">
        <is>
          <t>12/2025</t>
        </is>
      </c>
    </row>
    <row r="7640">
      <c r="A7640" t="inlineStr">
        <is>
          <t>Love Cabaret</t>
        </is>
      </c>
      <c r="B7640" t="inlineStr">
        <is>
          <t>2025-12-01</t>
        </is>
      </c>
      <c r="C7640" t="inlineStr">
        <is>
          <t>Material de Escritório - Eventos</t>
        </is>
      </c>
      <c r="D7640" s="488" t="n">
        <v>-245.5</v>
      </c>
      <c r="E7640" t="inlineStr">
        <is>
          <t>12/2025</t>
        </is>
      </c>
    </row>
    <row r="7641">
      <c r="A7641" t="inlineStr">
        <is>
          <t>Love Cabaret</t>
        </is>
      </c>
      <c r="B7641" t="inlineStr">
        <is>
          <t>2025-12-01</t>
        </is>
      </c>
      <c r="C7641" t="inlineStr">
        <is>
          <t>Material de Manutenção - Eventos</t>
        </is>
      </c>
      <c r="D7641" s="488" t="n">
        <v>0</v>
      </c>
      <c r="E7641" t="inlineStr">
        <is>
          <t>12/2025</t>
        </is>
      </c>
    </row>
    <row r="7642">
      <c r="A7642" t="inlineStr">
        <is>
          <t>Love Cabaret</t>
        </is>
      </c>
      <c r="B7642" t="inlineStr">
        <is>
          <t>2025-12-01</t>
        </is>
      </c>
      <c r="C7642" t="inlineStr">
        <is>
          <t>Manutenção Geral</t>
        </is>
      </c>
      <c r="D7642" s="488" t="n">
        <v>0</v>
      </c>
      <c r="E7642" t="inlineStr">
        <is>
          <t>12/2025</t>
        </is>
      </c>
    </row>
    <row r="7643">
      <c r="A7643" t="inlineStr">
        <is>
          <t>Love Cabaret</t>
        </is>
      </c>
      <c r="B7643" t="inlineStr">
        <is>
          <t>2025-12-01</t>
        </is>
      </c>
      <c r="C7643" t="inlineStr">
        <is>
          <t>Serviço de Manutenção - Estrutura - Eventos</t>
        </is>
      </c>
      <c r="D7643" s="488" t="n">
        <v>0</v>
      </c>
      <c r="E7643" t="inlineStr">
        <is>
          <t>12/2025</t>
        </is>
      </c>
    </row>
    <row r="7644">
      <c r="A7644" t="inlineStr">
        <is>
          <t>Love Cabaret</t>
        </is>
      </c>
      <c r="B7644" t="inlineStr">
        <is>
          <t>2025-12-01</t>
        </is>
      </c>
      <c r="C7644" t="inlineStr">
        <is>
          <t>Serviço de Manutenção - Equipamentos - Eventos</t>
        </is>
      </c>
      <c r="D7644" s="488" t="n">
        <v>0</v>
      </c>
      <c r="E7644" t="inlineStr">
        <is>
          <t>12/2025</t>
        </is>
      </c>
    </row>
    <row r="7645">
      <c r="A7645" t="inlineStr">
        <is>
          <t>Love Cabaret</t>
        </is>
      </c>
      <c r="B7645" t="inlineStr">
        <is>
          <t>2025-12-01</t>
        </is>
      </c>
      <c r="C7645" t="inlineStr">
        <is>
          <t>Transportes</t>
        </is>
      </c>
      <c r="D7645" s="488" t="n">
        <v>0</v>
      </c>
      <c r="E7645" t="inlineStr">
        <is>
          <t>12/2025</t>
        </is>
      </c>
    </row>
    <row r="7646">
      <c r="A7646" t="inlineStr">
        <is>
          <t>Love Cabaret</t>
        </is>
      </c>
      <c r="B7646" t="inlineStr">
        <is>
          <t>2025-12-01</t>
        </is>
      </c>
      <c r="C7646" t="inlineStr">
        <is>
          <t>Viagens e Estadias - Eventos</t>
        </is>
      </c>
      <c r="D7646" s="488" t="n">
        <v>0</v>
      </c>
      <c r="E7646" t="inlineStr">
        <is>
          <t>12/2025</t>
        </is>
      </c>
    </row>
    <row r="7647">
      <c r="A7647" t="inlineStr">
        <is>
          <t>Love Cabaret</t>
        </is>
      </c>
      <c r="B7647" t="inlineStr">
        <is>
          <t>2025-12-01</t>
        </is>
      </c>
      <c r="C7647" t="inlineStr">
        <is>
          <t>Transporte Equipe - Eventos</t>
        </is>
      </c>
      <c r="D7647" s="488" t="n">
        <v>0</v>
      </c>
      <c r="E7647" t="inlineStr">
        <is>
          <t>12/2025</t>
        </is>
      </c>
    </row>
    <row r="7648">
      <c r="A7648" t="inlineStr">
        <is>
          <t>Love Cabaret</t>
        </is>
      </c>
      <c r="B7648" t="inlineStr">
        <is>
          <t>2025-12-01</t>
        </is>
      </c>
      <c r="C7648" t="inlineStr">
        <is>
          <t>Fretes e Carretos - Eventos</t>
        </is>
      </c>
      <c r="D7648" s="488" t="n">
        <v>0</v>
      </c>
      <c r="E7648" t="inlineStr">
        <is>
          <t>12/2025</t>
        </is>
      </c>
    </row>
    <row r="7649">
      <c r="A7649" t="inlineStr">
        <is>
          <t>Love Cabaret</t>
        </is>
      </c>
      <c r="B7649" t="inlineStr">
        <is>
          <t>2025-12-01</t>
        </is>
      </c>
      <c r="C7649" t="inlineStr">
        <is>
          <t>Locações</t>
        </is>
      </c>
      <c r="D7649" s="488" t="n">
        <v>-7136.33</v>
      </c>
      <c r="E7649" t="inlineStr">
        <is>
          <t>12/2025</t>
        </is>
      </c>
    </row>
    <row r="7650">
      <c r="A7650" t="inlineStr">
        <is>
          <t>Love Cabaret</t>
        </is>
      </c>
      <c r="B7650" t="inlineStr">
        <is>
          <t>2025-12-01</t>
        </is>
      </c>
      <c r="C7650" t="inlineStr">
        <is>
          <t>Locação de Utensílios - Eventos</t>
        </is>
      </c>
      <c r="D7650" s="488" t="n">
        <v>-7136.33</v>
      </c>
      <c r="E7650" t="inlineStr">
        <is>
          <t>12/2025</t>
        </is>
      </c>
    </row>
    <row r="7651">
      <c r="A7651" t="inlineStr">
        <is>
          <t>Love Cabaret</t>
        </is>
      </c>
      <c r="B7651" t="inlineStr">
        <is>
          <t>2025-12-01</t>
        </is>
      </c>
      <c r="C7651" t="inlineStr">
        <is>
          <t>Locação de Equipamentos - Eventos</t>
        </is>
      </c>
      <c r="D7651" s="488" t="n">
        <v>0</v>
      </c>
      <c r="E7651" t="inlineStr">
        <is>
          <t>12/2025</t>
        </is>
      </c>
    </row>
    <row r="7652">
      <c r="A7652" t="inlineStr">
        <is>
          <t>Love Cabaret</t>
        </is>
      </c>
      <c r="B7652" t="inlineStr">
        <is>
          <t>2025-12-01</t>
        </is>
      </c>
      <c r="C7652" t="inlineStr">
        <is>
          <t>Locação de Mobiliário - Eventos</t>
        </is>
      </c>
      <c r="D7652" s="488" t="n">
        <v>0</v>
      </c>
      <c r="E7652" t="inlineStr">
        <is>
          <t>12/2025</t>
        </is>
      </c>
    </row>
    <row r="7653">
      <c r="A7653" t="inlineStr">
        <is>
          <t>Love Cabaret</t>
        </is>
      </c>
      <c r="B7653" t="inlineStr">
        <is>
          <t>2025-12-01</t>
        </is>
      </c>
      <c r="C7653" t="inlineStr">
        <is>
          <t>Locação de Coberturas - Eventos</t>
        </is>
      </c>
      <c r="D7653" s="488" t="n">
        <v>0</v>
      </c>
      <c r="E7653" t="inlineStr">
        <is>
          <t>12/2025</t>
        </is>
      </c>
    </row>
    <row r="7654">
      <c r="A7654" t="inlineStr">
        <is>
          <t>Love Cabaret</t>
        </is>
      </c>
      <c r="B7654" t="inlineStr">
        <is>
          <t>2025-12-01</t>
        </is>
      </c>
      <c r="C7654" t="inlineStr">
        <is>
          <t>Repasses Locação de Espaço</t>
        </is>
      </c>
      <c r="D7654" s="488" t="n">
        <v>0</v>
      </c>
      <c r="E7654" t="inlineStr">
        <is>
          <t>12/2025</t>
        </is>
      </c>
    </row>
    <row r="7655">
      <c r="A7655" t="inlineStr">
        <is>
          <t>Love Cabaret</t>
        </is>
      </c>
      <c r="B7655" t="inlineStr">
        <is>
          <t>2025-12-01</t>
        </is>
      </c>
      <c r="C7655" t="inlineStr">
        <is>
          <t>Repasse Gazit - Locação Aroo</t>
        </is>
      </c>
      <c r="D7655" s="488" t="n">
        <v>0</v>
      </c>
      <c r="E7655" t="inlineStr">
        <is>
          <t>12/2025</t>
        </is>
      </c>
    </row>
    <row r="7656">
      <c r="A7656" t="inlineStr">
        <is>
          <t>Love Cabaret</t>
        </is>
      </c>
      <c r="B7656" t="inlineStr">
        <is>
          <t>2025-12-01</t>
        </is>
      </c>
      <c r="C7656" t="inlineStr">
        <is>
          <t>Repasse Gazit - Locação Anexo Abaru</t>
        </is>
      </c>
      <c r="D7656" s="488" t="n">
        <v>0</v>
      </c>
      <c r="E7656" t="inlineStr">
        <is>
          <t>12/2025</t>
        </is>
      </c>
    </row>
    <row r="7657">
      <c r="A7657" t="inlineStr">
        <is>
          <t>Love Cabaret</t>
        </is>
      </c>
      <c r="B7657" t="inlineStr">
        <is>
          <t>2025-12-01</t>
        </is>
      </c>
      <c r="C7657" t="inlineStr">
        <is>
          <t>% sobre Receita de Eventos</t>
        </is>
      </c>
      <c r="D7657" s="488" t="n">
        <v>-0.06</v>
      </c>
      <c r="E7657" t="inlineStr">
        <is>
          <t>12/2025</t>
        </is>
      </c>
    </row>
    <row r="7658">
      <c r="A7658" t="inlineStr">
        <is>
          <t>Love Cabaret</t>
        </is>
      </c>
      <c r="B7658" t="inlineStr">
        <is>
          <t>2025-12-01</t>
        </is>
      </c>
      <c r="C7658" t="inlineStr">
        <is>
          <t>% sobre Receita Bruta</t>
        </is>
      </c>
      <c r="D7658" s="488" t="n">
        <v>-0.03</v>
      </c>
      <c r="E7658" t="inlineStr">
        <is>
          <t>12/2025</t>
        </is>
      </c>
    </row>
    <row r="7659">
      <c r="A7659" t="inlineStr">
        <is>
          <t>Love Cabaret</t>
        </is>
      </c>
      <c r="B7659" t="inlineStr">
        <is>
          <t>2025-12-01</t>
        </is>
      </c>
      <c r="C7659" t="inlineStr">
        <is>
          <t>(-) Dedução da Gorjeta</t>
        </is>
      </c>
      <c r="D7659" s="488" t="n">
        <v>-22170</v>
      </c>
      <c r="E7659" t="inlineStr">
        <is>
          <t>12/2025</t>
        </is>
      </c>
    </row>
    <row r="7660">
      <c r="A7660" t="inlineStr">
        <is>
          <t>Love Cabaret</t>
        </is>
      </c>
      <c r="B7660" t="inlineStr">
        <is>
          <t>2025-12-01</t>
        </is>
      </c>
      <c r="C7660" t="inlineStr">
        <is>
          <t>-  Comissões e Gorjeta</t>
        </is>
      </c>
      <c r="D7660" s="488" t="n">
        <v>-22170</v>
      </c>
      <c r="E7660" t="inlineStr">
        <is>
          <t>12/2025</t>
        </is>
      </c>
    </row>
    <row r="7661">
      <c r="A7661" t="inlineStr">
        <is>
          <t>Love Cabaret</t>
        </is>
      </c>
      <c r="B7661" t="inlineStr">
        <is>
          <t>2025-12-01</t>
        </is>
      </c>
      <c r="C7661" t="inlineStr">
        <is>
          <t>% sobre Receita Bruta</t>
        </is>
      </c>
      <c r="D7661" s="488" t="n">
        <v>-0.03</v>
      </c>
      <c r="E7661" t="inlineStr">
        <is>
          <t>12/2025</t>
        </is>
      </c>
    </row>
    <row r="7662">
      <c r="A7662" t="inlineStr">
        <is>
          <t>Love Cabaret</t>
        </is>
      </c>
      <c r="B7662" t="inlineStr">
        <is>
          <t>2025-12-01</t>
        </is>
      </c>
      <c r="C7662" t="inlineStr">
        <is>
          <t>(-) Deduções sobre Venda</t>
        </is>
      </c>
      <c r="D7662" s="488" t="n">
        <v>-2449.7</v>
      </c>
      <c r="E7662" t="inlineStr">
        <is>
          <t>12/2025</t>
        </is>
      </c>
    </row>
    <row r="7663">
      <c r="A7663" t="inlineStr">
        <is>
          <t>Love Cabaret</t>
        </is>
      </c>
      <c r="B7663" t="inlineStr">
        <is>
          <t>2025-12-01</t>
        </is>
      </c>
      <c r="C7663" t="inlineStr">
        <is>
          <t>Meios de pagamento</t>
        </is>
      </c>
      <c r="D7663" s="488" t="n">
        <v>-2449.7</v>
      </c>
      <c r="E7663" t="inlineStr">
        <is>
          <t>12/2025</t>
        </is>
      </c>
    </row>
    <row r="7664">
      <c r="A7664" t="inlineStr">
        <is>
          <t>Love Cabaret</t>
        </is>
      </c>
      <c r="B7664" t="inlineStr">
        <is>
          <t>2025-12-01</t>
        </is>
      </c>
      <c r="C7664" t="inlineStr">
        <is>
          <t>Meios de pagamento - Delivery</t>
        </is>
      </c>
      <c r="D7664" s="488" t="n">
        <v>0</v>
      </c>
      <c r="E7664" t="inlineStr">
        <is>
          <t>12/2025</t>
        </is>
      </c>
    </row>
    <row r="7665">
      <c r="A7665" t="inlineStr">
        <is>
          <t>Love Cabaret</t>
        </is>
      </c>
      <c r="B7665" t="inlineStr">
        <is>
          <t>2025-12-01</t>
        </is>
      </c>
      <c r="C7665" t="inlineStr">
        <is>
          <t>Inadimplência</t>
        </is>
      </c>
      <c r="D7665" s="488" t="n">
        <v>0</v>
      </c>
      <c r="E7665" t="inlineStr">
        <is>
          <t>12/2025</t>
        </is>
      </c>
    </row>
    <row r="7666">
      <c r="A7666" t="inlineStr">
        <is>
          <t>Love Cabaret</t>
        </is>
      </c>
      <c r="B7666" t="inlineStr">
        <is>
          <t>2025-12-01</t>
        </is>
      </c>
      <c r="C7666" t="inlineStr">
        <is>
          <t>Outros D</t>
        </is>
      </c>
      <c r="D7666" s="488" t="n">
        <v>0</v>
      </c>
      <c r="E7666" t="inlineStr">
        <is>
          <t>12/2025</t>
        </is>
      </c>
    </row>
    <row r="7667">
      <c r="A7667" t="inlineStr">
        <is>
          <t>Love Cabaret</t>
        </is>
      </c>
      <c r="B7667" t="inlineStr">
        <is>
          <t>2025-12-01</t>
        </is>
      </c>
      <c r="C7667" t="inlineStr">
        <is>
          <t>% sobre Receita Bruta</t>
        </is>
      </c>
      <c r="D7667" s="488" t="n">
        <v>0</v>
      </c>
      <c r="E7667" t="inlineStr">
        <is>
          <t>12/2025</t>
        </is>
      </c>
    </row>
    <row r="7668">
      <c r="A7668" t="inlineStr">
        <is>
          <t>Love Cabaret</t>
        </is>
      </c>
      <c r="B7668" t="inlineStr">
        <is>
          <t>2025-12-01</t>
        </is>
      </c>
      <c r="C7668" t="inlineStr">
        <is>
          <t>MARGEM BRUTA DE CONTRIBUIÇÃO</t>
        </is>
      </c>
      <c r="D7668" s="488" t="n">
        <v>441303.83</v>
      </c>
      <c r="E7668" t="inlineStr">
        <is>
          <t>12/2025</t>
        </is>
      </c>
    </row>
    <row r="7669">
      <c r="A7669" t="inlineStr">
        <is>
          <t>Love Cabaret</t>
        </is>
      </c>
      <c r="B7669" t="inlineStr">
        <is>
          <t>2025-12-01</t>
        </is>
      </c>
      <c r="C7669" t="inlineStr">
        <is>
          <t>% sobre Receita</t>
        </is>
      </c>
      <c r="D7669" s="488" t="n">
        <v>0.66</v>
      </c>
      <c r="E7669" t="inlineStr">
        <is>
          <t>12/2025</t>
        </is>
      </c>
    </row>
    <row r="7670">
      <c r="A7670" t="inlineStr">
        <is>
          <t>Love Cabaret</t>
        </is>
      </c>
      <c r="B7670" t="inlineStr">
        <is>
          <t>2025-12-01</t>
        </is>
      </c>
      <c r="C7670" t="inlineStr">
        <is>
          <t>PESSOAL</t>
        </is>
      </c>
      <c r="D7670" s="488" t="n">
        <v>-120221.33</v>
      </c>
      <c r="E7670" t="inlineStr">
        <is>
          <t>12/2025</t>
        </is>
      </c>
    </row>
    <row r="7671">
      <c r="A7671" t="inlineStr">
        <is>
          <t>Love Cabaret</t>
        </is>
      </c>
      <c r="B7671" t="inlineStr">
        <is>
          <t>2025-12-01</t>
        </is>
      </c>
      <c r="C7671" t="inlineStr">
        <is>
          <t>PJ</t>
        </is>
      </c>
      <c r="D7671" s="488" t="n">
        <v>-23625</v>
      </c>
      <c r="E7671" t="inlineStr">
        <is>
          <t>12/2025</t>
        </is>
      </c>
    </row>
    <row r="7672">
      <c r="A7672" t="inlineStr">
        <is>
          <t>Love Cabaret</t>
        </is>
      </c>
      <c r="B7672" t="inlineStr">
        <is>
          <t>2025-12-01</t>
        </is>
      </c>
      <c r="C7672" t="inlineStr">
        <is>
          <t>- Squad</t>
        </is>
      </c>
      <c r="D7672" s="488" t="n">
        <v>-17425</v>
      </c>
      <c r="E7672" t="inlineStr">
        <is>
          <t>12/2025</t>
        </is>
      </c>
    </row>
    <row r="7673">
      <c r="A7673" t="inlineStr">
        <is>
          <t>Love Cabaret</t>
        </is>
      </c>
      <c r="B7673" t="inlineStr">
        <is>
          <t>2025-12-01</t>
        </is>
      </c>
      <c r="C7673" t="inlineStr">
        <is>
          <t>- Gerente</t>
        </is>
      </c>
      <c r="D7673" s="488" t="n">
        <v>0</v>
      </c>
      <c r="E7673" t="inlineStr">
        <is>
          <t>12/2025</t>
        </is>
      </c>
    </row>
    <row r="7674">
      <c r="A7674" t="inlineStr">
        <is>
          <t>Love Cabaret</t>
        </is>
      </c>
      <c r="B7674" t="inlineStr">
        <is>
          <t>2025-12-01</t>
        </is>
      </c>
      <c r="C7674" t="inlineStr">
        <is>
          <t>- Subgerente</t>
        </is>
      </c>
      <c r="D7674" s="488" t="n">
        <v>0</v>
      </c>
      <c r="E7674" t="inlineStr">
        <is>
          <t>12/2025</t>
        </is>
      </c>
    </row>
    <row r="7675">
      <c r="A7675" t="inlineStr">
        <is>
          <t>Love Cabaret</t>
        </is>
      </c>
      <c r="B7675" t="inlineStr">
        <is>
          <t>2025-12-01</t>
        </is>
      </c>
      <c r="C7675" t="inlineStr">
        <is>
          <t>- Coordenador</t>
        </is>
      </c>
      <c r="D7675" s="488" t="n">
        <v>-5200</v>
      </c>
      <c r="E7675" t="inlineStr">
        <is>
          <t>12/2025</t>
        </is>
      </c>
    </row>
    <row r="7676">
      <c r="A7676" t="inlineStr">
        <is>
          <t>Love Cabaret</t>
        </is>
      </c>
      <c r="B7676" t="inlineStr">
        <is>
          <t>2025-12-01</t>
        </is>
      </c>
      <c r="C7676" t="inlineStr">
        <is>
          <t>- Administrativa</t>
        </is>
      </c>
      <c r="D7676" s="488" t="n">
        <v>-1000</v>
      </c>
      <c r="E7676" t="inlineStr">
        <is>
          <t>12/2025</t>
        </is>
      </c>
    </row>
    <row r="7677">
      <c r="A7677" t="inlineStr">
        <is>
          <t>Love Cabaret</t>
        </is>
      </c>
      <c r="B7677" t="inlineStr">
        <is>
          <t>2025-12-01</t>
        </is>
      </c>
      <c r="C7677" t="inlineStr">
        <is>
          <t>- Chefe de Cozinha</t>
        </is>
      </c>
      <c r="D7677" s="488" t="n">
        <v>0</v>
      </c>
      <c r="E7677" t="inlineStr">
        <is>
          <t>12/2025</t>
        </is>
      </c>
    </row>
    <row r="7678">
      <c r="A7678" t="inlineStr">
        <is>
          <t>Love Cabaret</t>
        </is>
      </c>
      <c r="B7678" t="inlineStr">
        <is>
          <t>2025-12-01</t>
        </is>
      </c>
      <c r="C7678" t="inlineStr">
        <is>
          <t>- Chefe de Bar</t>
        </is>
      </c>
      <c r="D7678" s="488" t="n">
        <v>0</v>
      </c>
      <c r="E7678" t="inlineStr">
        <is>
          <t>12/2025</t>
        </is>
      </c>
    </row>
    <row r="7679">
      <c r="A7679" t="inlineStr">
        <is>
          <t>Love Cabaret</t>
        </is>
      </c>
      <c r="B7679" t="inlineStr">
        <is>
          <t>2025-12-01</t>
        </is>
      </c>
      <c r="C7679" t="inlineStr">
        <is>
          <t>- Sub Chefe de Cozinha</t>
        </is>
      </c>
      <c r="D7679" s="488" t="n">
        <v>0</v>
      </c>
      <c r="E7679" t="inlineStr">
        <is>
          <t>12/2025</t>
        </is>
      </c>
    </row>
    <row r="7680">
      <c r="A7680" t="inlineStr">
        <is>
          <t>Love Cabaret</t>
        </is>
      </c>
      <c r="B7680" t="inlineStr">
        <is>
          <t>2025-12-01</t>
        </is>
      </c>
      <c r="C7680" t="inlineStr">
        <is>
          <t>- Sub Chefe De Bar</t>
        </is>
      </c>
      <c r="D7680" s="488" t="n">
        <v>0</v>
      </c>
      <c r="E7680" t="inlineStr">
        <is>
          <t>12/2025</t>
        </is>
      </c>
    </row>
    <row r="7681">
      <c r="A7681" t="inlineStr">
        <is>
          <t>Love Cabaret</t>
        </is>
      </c>
      <c r="B7681" t="inlineStr">
        <is>
          <t>2025-12-01</t>
        </is>
      </c>
      <c r="C7681" t="inlineStr">
        <is>
          <t>- Maitre</t>
        </is>
      </c>
      <c r="D7681" s="488" t="n">
        <v>0</v>
      </c>
      <c r="E7681" t="inlineStr">
        <is>
          <t>12/2025</t>
        </is>
      </c>
    </row>
    <row r="7682">
      <c r="A7682" t="inlineStr">
        <is>
          <t>Love Cabaret</t>
        </is>
      </c>
      <c r="B7682" t="inlineStr">
        <is>
          <t>2025-12-01</t>
        </is>
      </c>
      <c r="C7682" t="inlineStr">
        <is>
          <t>- Chefe de Fila</t>
        </is>
      </c>
      <c r="D7682" s="488" t="n">
        <v>0</v>
      </c>
      <c r="E7682" t="inlineStr">
        <is>
          <t>12/2025</t>
        </is>
      </c>
    </row>
    <row r="7683">
      <c r="A7683" t="inlineStr">
        <is>
          <t>Love Cabaret</t>
        </is>
      </c>
      <c r="B7683" t="inlineStr">
        <is>
          <t>2025-12-01</t>
        </is>
      </c>
      <c r="C7683" t="inlineStr">
        <is>
          <t>- Hostess</t>
        </is>
      </c>
      <c r="D7683" s="488" t="n">
        <v>0</v>
      </c>
      <c r="E7683" t="inlineStr">
        <is>
          <t>12/2025</t>
        </is>
      </c>
    </row>
    <row r="7684">
      <c r="A7684" t="inlineStr">
        <is>
          <t>Love Cabaret</t>
        </is>
      </c>
      <c r="B7684" t="inlineStr">
        <is>
          <t>2025-12-01</t>
        </is>
      </c>
      <c r="C7684" t="inlineStr">
        <is>
          <t>MDO CLT - Salário</t>
        </is>
      </c>
      <c r="D7684" s="488" t="n">
        <v>-4916.92</v>
      </c>
      <c r="E7684" t="inlineStr">
        <is>
          <t>12/2025</t>
        </is>
      </c>
    </row>
    <row r="7685">
      <c r="A7685" t="inlineStr">
        <is>
          <t>Love Cabaret</t>
        </is>
      </c>
      <c r="B7685" t="inlineStr">
        <is>
          <t>2025-12-01</t>
        </is>
      </c>
      <c r="C7685" t="inlineStr">
        <is>
          <t>-  Maitre</t>
        </is>
      </c>
      <c r="D7685" s="488" t="n">
        <v>0</v>
      </c>
      <c r="E7685" t="inlineStr">
        <is>
          <t>12/2025</t>
        </is>
      </c>
    </row>
    <row r="7686">
      <c r="A7686" t="inlineStr">
        <is>
          <t>Love Cabaret</t>
        </is>
      </c>
      <c r="B7686" t="inlineStr">
        <is>
          <t>2025-12-01</t>
        </is>
      </c>
      <c r="C7686" t="inlineStr">
        <is>
          <t>-  Garçon III</t>
        </is>
      </c>
      <c r="D7686" s="488" t="n">
        <v>0</v>
      </c>
      <c r="E7686" t="inlineStr">
        <is>
          <t>12/2025</t>
        </is>
      </c>
    </row>
    <row r="7687">
      <c r="A7687" t="inlineStr">
        <is>
          <t>Love Cabaret</t>
        </is>
      </c>
      <c r="B7687" t="inlineStr">
        <is>
          <t>2025-12-01</t>
        </is>
      </c>
      <c r="C7687" t="inlineStr">
        <is>
          <t>-  Garçon II</t>
        </is>
      </c>
      <c r="D7687" s="488" t="n">
        <v>0</v>
      </c>
      <c r="E7687" t="inlineStr">
        <is>
          <t>12/2025</t>
        </is>
      </c>
    </row>
    <row r="7688">
      <c r="A7688" t="inlineStr">
        <is>
          <t>Love Cabaret</t>
        </is>
      </c>
      <c r="B7688" t="inlineStr">
        <is>
          <t>2025-12-01</t>
        </is>
      </c>
      <c r="C7688" t="inlineStr">
        <is>
          <t>-  Garçon I</t>
        </is>
      </c>
      <c r="D7688" s="488" t="n">
        <v>0</v>
      </c>
      <c r="E7688" t="inlineStr">
        <is>
          <t>12/2025</t>
        </is>
      </c>
    </row>
    <row r="7689">
      <c r="A7689" t="inlineStr">
        <is>
          <t>Love Cabaret</t>
        </is>
      </c>
      <c r="B7689" t="inlineStr">
        <is>
          <t>2025-12-01</t>
        </is>
      </c>
      <c r="C7689" t="inlineStr">
        <is>
          <t>-  Passador de Chopp</t>
        </is>
      </c>
      <c r="D7689" s="488" t="n">
        <v>0</v>
      </c>
      <c r="E7689" t="inlineStr">
        <is>
          <t>12/2025</t>
        </is>
      </c>
    </row>
    <row r="7690">
      <c r="A7690" t="inlineStr">
        <is>
          <t>Love Cabaret</t>
        </is>
      </c>
      <c r="B7690" t="inlineStr">
        <is>
          <t>2025-12-01</t>
        </is>
      </c>
      <c r="C7690" t="inlineStr">
        <is>
          <t>-  Cumin</t>
        </is>
      </c>
      <c r="D7690" s="488" t="n">
        <v>0</v>
      </c>
      <c r="E7690" t="inlineStr">
        <is>
          <t>12/2025</t>
        </is>
      </c>
    </row>
    <row r="7691">
      <c r="A7691" t="inlineStr">
        <is>
          <t>Love Cabaret</t>
        </is>
      </c>
      <c r="B7691" t="inlineStr">
        <is>
          <t>2025-12-01</t>
        </is>
      </c>
      <c r="C7691" t="inlineStr">
        <is>
          <t>-  Sub Chefe de Bar</t>
        </is>
      </c>
      <c r="D7691" s="488" t="n">
        <v>0</v>
      </c>
      <c r="E7691" t="inlineStr">
        <is>
          <t>12/2025</t>
        </is>
      </c>
    </row>
    <row r="7692">
      <c r="A7692" t="inlineStr">
        <is>
          <t>Love Cabaret</t>
        </is>
      </c>
      <c r="B7692" t="inlineStr">
        <is>
          <t>2025-12-01</t>
        </is>
      </c>
      <c r="C7692" t="inlineStr">
        <is>
          <t>-  Bartender III</t>
        </is>
      </c>
      <c r="D7692" s="488" t="n">
        <v>0</v>
      </c>
      <c r="E7692" t="inlineStr">
        <is>
          <t>12/2025</t>
        </is>
      </c>
    </row>
    <row r="7693">
      <c r="A7693" t="inlineStr">
        <is>
          <t>Love Cabaret</t>
        </is>
      </c>
      <c r="B7693" t="inlineStr">
        <is>
          <t>2025-12-01</t>
        </is>
      </c>
      <c r="C7693" t="inlineStr">
        <is>
          <t>-  Bartender II</t>
        </is>
      </c>
      <c r="D7693" s="488" t="n">
        <v>0</v>
      </c>
      <c r="E7693" t="inlineStr">
        <is>
          <t>12/2025</t>
        </is>
      </c>
    </row>
    <row r="7694">
      <c r="A7694" t="inlineStr">
        <is>
          <t>Love Cabaret</t>
        </is>
      </c>
      <c r="B7694" t="inlineStr">
        <is>
          <t>2025-12-01</t>
        </is>
      </c>
      <c r="C7694" t="inlineStr">
        <is>
          <t>-  Bartender I</t>
        </is>
      </c>
      <c r="D7694" s="488" t="n">
        <v>0</v>
      </c>
      <c r="E7694" t="inlineStr">
        <is>
          <t>12/2025</t>
        </is>
      </c>
    </row>
    <row r="7695">
      <c r="A7695" t="inlineStr">
        <is>
          <t>Love Cabaret</t>
        </is>
      </c>
      <c r="B7695" t="inlineStr">
        <is>
          <t>2025-12-01</t>
        </is>
      </c>
      <c r="C7695" t="inlineStr">
        <is>
          <t>-  Bar Back</t>
        </is>
      </c>
      <c r="D7695" s="488" t="n">
        <v>0</v>
      </c>
      <c r="E7695" t="inlineStr">
        <is>
          <t>12/2025</t>
        </is>
      </c>
    </row>
    <row r="7696">
      <c r="A7696" t="inlineStr">
        <is>
          <t>Love Cabaret</t>
        </is>
      </c>
      <c r="B7696" t="inlineStr">
        <is>
          <t>2025-12-01</t>
        </is>
      </c>
      <c r="C7696" t="inlineStr">
        <is>
          <t>-  Barista III</t>
        </is>
      </c>
      <c r="D7696" s="488" t="n">
        <v>0</v>
      </c>
      <c r="E7696" t="inlineStr">
        <is>
          <t>12/2025</t>
        </is>
      </c>
    </row>
    <row r="7697">
      <c r="A7697" t="inlineStr">
        <is>
          <t>Love Cabaret</t>
        </is>
      </c>
      <c r="B7697" t="inlineStr">
        <is>
          <t>2025-12-01</t>
        </is>
      </c>
      <c r="C7697" t="inlineStr">
        <is>
          <t>-  Barista II</t>
        </is>
      </c>
      <c r="D7697" s="488" t="n">
        <v>0</v>
      </c>
      <c r="E7697" t="inlineStr">
        <is>
          <t>12/2025</t>
        </is>
      </c>
    </row>
    <row r="7698">
      <c r="A7698" t="inlineStr">
        <is>
          <t>Love Cabaret</t>
        </is>
      </c>
      <c r="B7698" t="inlineStr">
        <is>
          <t>2025-12-01</t>
        </is>
      </c>
      <c r="C7698" t="inlineStr">
        <is>
          <t>-  Barista I</t>
        </is>
      </c>
      <c r="D7698" s="488" t="n">
        <v>0</v>
      </c>
      <c r="E7698" t="inlineStr">
        <is>
          <t>12/2025</t>
        </is>
      </c>
    </row>
    <row r="7699">
      <c r="A7699" t="inlineStr">
        <is>
          <t>Love Cabaret</t>
        </is>
      </c>
      <c r="B7699" t="inlineStr">
        <is>
          <t>2025-12-01</t>
        </is>
      </c>
      <c r="C7699" t="inlineStr">
        <is>
          <t>-  Chopeiro III</t>
        </is>
      </c>
      <c r="D7699" s="488" t="n">
        <v>0</v>
      </c>
      <c r="E7699" t="inlineStr">
        <is>
          <t>12/2025</t>
        </is>
      </c>
    </row>
    <row r="7700">
      <c r="A7700" t="inlineStr">
        <is>
          <t>Love Cabaret</t>
        </is>
      </c>
      <c r="B7700" t="inlineStr">
        <is>
          <t>2025-12-01</t>
        </is>
      </c>
      <c r="C7700" t="inlineStr">
        <is>
          <t>-  Chopeiro II</t>
        </is>
      </c>
      <c r="D7700" s="488" t="n">
        <v>0</v>
      </c>
      <c r="E7700" t="inlineStr">
        <is>
          <t>12/2025</t>
        </is>
      </c>
    </row>
    <row r="7701">
      <c r="A7701" t="inlineStr">
        <is>
          <t>Love Cabaret</t>
        </is>
      </c>
      <c r="B7701" t="inlineStr">
        <is>
          <t>2025-12-01</t>
        </is>
      </c>
      <c r="C7701" t="inlineStr">
        <is>
          <t>-  Chopeiro I</t>
        </is>
      </c>
      <c r="D7701" s="488" t="n">
        <v>0</v>
      </c>
      <c r="E7701" t="inlineStr">
        <is>
          <t>12/2025</t>
        </is>
      </c>
    </row>
    <row r="7702">
      <c r="A7702" t="inlineStr">
        <is>
          <t>Love Cabaret</t>
        </is>
      </c>
      <c r="B7702" t="inlineStr">
        <is>
          <t>2025-12-01</t>
        </is>
      </c>
      <c r="C7702" t="inlineStr">
        <is>
          <t>-  Sub Chefe de Cozinha</t>
        </is>
      </c>
      <c r="D7702" s="488" t="n">
        <v>0</v>
      </c>
      <c r="E7702" t="inlineStr">
        <is>
          <t>12/2025</t>
        </is>
      </c>
    </row>
    <row r="7703">
      <c r="A7703" t="inlineStr">
        <is>
          <t>Love Cabaret</t>
        </is>
      </c>
      <c r="B7703" t="inlineStr">
        <is>
          <t>2025-12-01</t>
        </is>
      </c>
      <c r="C7703" t="inlineStr">
        <is>
          <t>-  Cozinheiro Líder</t>
        </is>
      </c>
      <c r="D7703" s="488" t="n">
        <v>0</v>
      </c>
      <c r="E7703" t="inlineStr">
        <is>
          <t>12/2025</t>
        </is>
      </c>
    </row>
    <row r="7704">
      <c r="A7704" t="inlineStr">
        <is>
          <t>Love Cabaret</t>
        </is>
      </c>
      <c r="B7704" t="inlineStr">
        <is>
          <t>2025-12-01</t>
        </is>
      </c>
      <c r="C7704" t="inlineStr">
        <is>
          <t>-  Cozinheiro III</t>
        </is>
      </c>
      <c r="D7704" s="488" t="n">
        <v>0</v>
      </c>
      <c r="E7704" t="inlineStr">
        <is>
          <t>12/2025</t>
        </is>
      </c>
    </row>
    <row r="7705">
      <c r="A7705" t="inlineStr">
        <is>
          <t>Love Cabaret</t>
        </is>
      </c>
      <c r="B7705" t="inlineStr">
        <is>
          <t>2025-12-01</t>
        </is>
      </c>
      <c r="C7705" t="inlineStr">
        <is>
          <t>-  Cozinheiro II</t>
        </is>
      </c>
      <c r="D7705" s="488" t="n">
        <v>0</v>
      </c>
      <c r="E7705" t="inlineStr">
        <is>
          <t>12/2025</t>
        </is>
      </c>
    </row>
    <row r="7706">
      <c r="A7706" t="inlineStr">
        <is>
          <t>Love Cabaret</t>
        </is>
      </c>
      <c r="B7706" t="inlineStr">
        <is>
          <t>2025-12-01</t>
        </is>
      </c>
      <c r="C7706" t="inlineStr">
        <is>
          <t>-  Cozinheiro I</t>
        </is>
      </c>
      <c r="D7706" s="488" t="n">
        <v>0</v>
      </c>
      <c r="E7706" t="inlineStr">
        <is>
          <t>12/2025</t>
        </is>
      </c>
    </row>
    <row r="7707">
      <c r="A7707" t="inlineStr">
        <is>
          <t>Love Cabaret</t>
        </is>
      </c>
      <c r="B7707" t="inlineStr">
        <is>
          <t>2025-12-01</t>
        </is>
      </c>
      <c r="C7707" t="inlineStr">
        <is>
          <t>-  Ajud cozinha</t>
        </is>
      </c>
      <c r="D7707" s="488" t="n">
        <v>0</v>
      </c>
      <c r="E7707" t="inlineStr">
        <is>
          <t>12/2025</t>
        </is>
      </c>
    </row>
    <row r="7708">
      <c r="A7708" t="inlineStr">
        <is>
          <t>Love Cabaret</t>
        </is>
      </c>
      <c r="B7708" t="inlineStr">
        <is>
          <t>2025-12-01</t>
        </is>
      </c>
      <c r="C7708" t="inlineStr">
        <is>
          <t>-  Saladeiro</t>
        </is>
      </c>
      <c r="D7708" s="488" t="n">
        <v>0</v>
      </c>
      <c r="E7708" t="inlineStr">
        <is>
          <t>12/2025</t>
        </is>
      </c>
    </row>
    <row r="7709">
      <c r="A7709" t="inlineStr">
        <is>
          <t>Love Cabaret</t>
        </is>
      </c>
      <c r="B7709" t="inlineStr">
        <is>
          <t>2025-12-01</t>
        </is>
      </c>
      <c r="C7709" t="inlineStr">
        <is>
          <t>-  Pia</t>
        </is>
      </c>
      <c r="D7709" s="488" t="n">
        <v>0</v>
      </c>
      <c r="E7709" t="inlineStr">
        <is>
          <t>12/2025</t>
        </is>
      </c>
    </row>
    <row r="7710">
      <c r="A7710" t="inlineStr">
        <is>
          <t>Love Cabaret</t>
        </is>
      </c>
      <c r="B7710" t="inlineStr">
        <is>
          <t>2025-12-01</t>
        </is>
      </c>
      <c r="C7710" t="inlineStr">
        <is>
          <t>-  Sub Chefe de Confeitaria</t>
        </is>
      </c>
      <c r="D7710" s="488" t="n">
        <v>0</v>
      </c>
      <c r="E7710" t="inlineStr">
        <is>
          <t>12/2025</t>
        </is>
      </c>
    </row>
    <row r="7711">
      <c r="A7711" t="inlineStr">
        <is>
          <t>Love Cabaret</t>
        </is>
      </c>
      <c r="B7711" t="inlineStr">
        <is>
          <t>2025-12-01</t>
        </is>
      </c>
      <c r="C7711" t="inlineStr">
        <is>
          <t>-  Confeiteiro III</t>
        </is>
      </c>
      <c r="D7711" s="488" t="n">
        <v>0</v>
      </c>
      <c r="E7711" t="inlineStr">
        <is>
          <t>12/2025</t>
        </is>
      </c>
    </row>
    <row r="7712">
      <c r="A7712" t="inlineStr">
        <is>
          <t>Love Cabaret</t>
        </is>
      </c>
      <c r="B7712" t="inlineStr">
        <is>
          <t>2025-12-01</t>
        </is>
      </c>
      <c r="C7712" t="inlineStr">
        <is>
          <t>-  Confeiteiro II</t>
        </is>
      </c>
      <c r="D7712" s="488" t="n">
        <v>0</v>
      </c>
      <c r="E7712" t="inlineStr">
        <is>
          <t>12/2025</t>
        </is>
      </c>
    </row>
    <row r="7713">
      <c r="A7713" t="inlineStr">
        <is>
          <t>Love Cabaret</t>
        </is>
      </c>
      <c r="B7713" t="inlineStr">
        <is>
          <t>2025-12-01</t>
        </is>
      </c>
      <c r="C7713" t="inlineStr">
        <is>
          <t>-  Confeiteiro I</t>
        </is>
      </c>
      <c r="D7713" s="488" t="n">
        <v>0</v>
      </c>
      <c r="E7713" t="inlineStr">
        <is>
          <t>12/2025</t>
        </is>
      </c>
    </row>
    <row r="7714">
      <c r="A7714" t="inlineStr">
        <is>
          <t>Love Cabaret</t>
        </is>
      </c>
      <c r="B7714" t="inlineStr">
        <is>
          <t>2025-12-01</t>
        </is>
      </c>
      <c r="C7714" t="inlineStr">
        <is>
          <t>-  Copeiro</t>
        </is>
      </c>
      <c r="D7714" s="488" t="n">
        <v>0</v>
      </c>
      <c r="E7714" t="inlineStr">
        <is>
          <t>12/2025</t>
        </is>
      </c>
    </row>
    <row r="7715">
      <c r="A7715" t="inlineStr">
        <is>
          <t>Love Cabaret</t>
        </is>
      </c>
      <c r="B7715" t="inlineStr">
        <is>
          <t>2025-12-01</t>
        </is>
      </c>
      <c r="C7715" t="inlineStr">
        <is>
          <t>-  Pizzaiolo</t>
        </is>
      </c>
      <c r="D7715" s="488" t="n">
        <v>0</v>
      </c>
      <c r="E7715" t="inlineStr">
        <is>
          <t>12/2025</t>
        </is>
      </c>
    </row>
    <row r="7716">
      <c r="A7716" t="inlineStr">
        <is>
          <t>Love Cabaret</t>
        </is>
      </c>
      <c r="B7716" t="inlineStr">
        <is>
          <t>2025-12-01</t>
        </is>
      </c>
      <c r="C7716" t="inlineStr">
        <is>
          <t>-  Ajudante de Pizzaiolo</t>
        </is>
      </c>
      <c r="D7716" s="488" t="n">
        <v>0</v>
      </c>
      <c r="E7716" t="inlineStr">
        <is>
          <t>12/2025</t>
        </is>
      </c>
    </row>
    <row r="7717">
      <c r="A7717" t="inlineStr">
        <is>
          <t>Love Cabaret</t>
        </is>
      </c>
      <c r="B7717" t="inlineStr">
        <is>
          <t>2025-12-01</t>
        </is>
      </c>
      <c r="C7717" t="inlineStr">
        <is>
          <t>-  Boqueta</t>
        </is>
      </c>
      <c r="D7717" s="488" t="n">
        <v>0</v>
      </c>
      <c r="E7717" t="inlineStr">
        <is>
          <t>12/2025</t>
        </is>
      </c>
    </row>
    <row r="7718">
      <c r="A7718" t="inlineStr">
        <is>
          <t>Love Cabaret</t>
        </is>
      </c>
      <c r="B7718" t="inlineStr">
        <is>
          <t>2025-12-01</t>
        </is>
      </c>
      <c r="C7718" t="inlineStr">
        <is>
          <t>-  Churrasqueiro I</t>
        </is>
      </c>
      <c r="D7718" s="488" t="n">
        <v>0</v>
      </c>
      <c r="E7718" t="inlineStr">
        <is>
          <t>12/2025</t>
        </is>
      </c>
    </row>
    <row r="7719">
      <c r="A7719" t="inlineStr">
        <is>
          <t>Love Cabaret</t>
        </is>
      </c>
      <c r="B7719" t="inlineStr">
        <is>
          <t>2025-12-01</t>
        </is>
      </c>
      <c r="C7719" t="inlineStr">
        <is>
          <t>-  Churrasqueiro II</t>
        </is>
      </c>
      <c r="D7719" s="488" t="n">
        <v>0</v>
      </c>
      <c r="E7719" t="inlineStr">
        <is>
          <t>12/2025</t>
        </is>
      </c>
    </row>
    <row r="7720">
      <c r="A7720" t="inlineStr">
        <is>
          <t>Love Cabaret</t>
        </is>
      </c>
      <c r="B7720" t="inlineStr">
        <is>
          <t>2025-12-01</t>
        </is>
      </c>
      <c r="C7720" t="inlineStr">
        <is>
          <t>-  Churrasqueiro III</t>
        </is>
      </c>
      <c r="D7720" s="488" t="n">
        <v>0</v>
      </c>
      <c r="E7720" t="inlineStr">
        <is>
          <t>12/2025</t>
        </is>
      </c>
    </row>
    <row r="7721">
      <c r="A7721" t="inlineStr">
        <is>
          <t>Love Cabaret</t>
        </is>
      </c>
      <c r="B7721" t="inlineStr">
        <is>
          <t>2025-12-01</t>
        </is>
      </c>
      <c r="C7721" t="inlineStr">
        <is>
          <t>-  Ajud Limpeza</t>
        </is>
      </c>
      <c r="D7721" s="488" t="n">
        <v>0</v>
      </c>
      <c r="E7721" t="inlineStr">
        <is>
          <t>12/2025</t>
        </is>
      </c>
    </row>
    <row r="7722">
      <c r="A7722" t="inlineStr">
        <is>
          <t>Love Cabaret</t>
        </is>
      </c>
      <c r="B7722" t="inlineStr">
        <is>
          <t>2025-12-01</t>
        </is>
      </c>
      <c r="C7722" t="inlineStr">
        <is>
          <t>-  Estoquista III</t>
        </is>
      </c>
      <c r="D7722" s="488" t="n">
        <v>0</v>
      </c>
      <c r="E7722" t="inlineStr">
        <is>
          <t>12/2025</t>
        </is>
      </c>
    </row>
    <row r="7723">
      <c r="A7723" t="inlineStr">
        <is>
          <t>Love Cabaret</t>
        </is>
      </c>
      <c r="B7723" t="inlineStr">
        <is>
          <t>2025-12-01</t>
        </is>
      </c>
      <c r="C7723" t="inlineStr">
        <is>
          <t>-  Estoquista II</t>
        </is>
      </c>
      <c r="D7723" s="488" t="n">
        <v>0</v>
      </c>
      <c r="E7723" t="inlineStr">
        <is>
          <t>12/2025</t>
        </is>
      </c>
    </row>
    <row r="7724">
      <c r="A7724" t="inlineStr">
        <is>
          <t>Love Cabaret</t>
        </is>
      </c>
      <c r="B7724" t="inlineStr">
        <is>
          <t>2025-12-01</t>
        </is>
      </c>
      <c r="C7724" t="inlineStr">
        <is>
          <t>-  Estoquista I</t>
        </is>
      </c>
      <c r="D7724" s="488" t="n">
        <v>0</v>
      </c>
      <c r="E7724" t="inlineStr">
        <is>
          <t>12/2025</t>
        </is>
      </c>
    </row>
    <row r="7725">
      <c r="A7725" t="inlineStr">
        <is>
          <t>Love Cabaret</t>
        </is>
      </c>
      <c r="B7725" t="inlineStr">
        <is>
          <t>2025-12-01</t>
        </is>
      </c>
      <c r="C7725" t="inlineStr">
        <is>
          <t>-  Chefe de Manutenção</t>
        </is>
      </c>
      <c r="D7725" s="488" t="n">
        <v>0</v>
      </c>
      <c r="E7725" t="inlineStr">
        <is>
          <t>12/2025</t>
        </is>
      </c>
    </row>
    <row r="7726">
      <c r="A7726" t="inlineStr">
        <is>
          <t>Love Cabaret</t>
        </is>
      </c>
      <c r="B7726" t="inlineStr">
        <is>
          <t>2025-12-01</t>
        </is>
      </c>
      <c r="C7726" t="inlineStr">
        <is>
          <t>-  Aux. Manutenção III</t>
        </is>
      </c>
      <c r="D7726" s="488" t="n">
        <v>0</v>
      </c>
      <c r="E7726" t="inlineStr">
        <is>
          <t>12/2025</t>
        </is>
      </c>
    </row>
    <row r="7727">
      <c r="A7727" t="inlineStr">
        <is>
          <t>Love Cabaret</t>
        </is>
      </c>
      <c r="B7727" t="inlineStr">
        <is>
          <t>2025-12-01</t>
        </is>
      </c>
      <c r="C7727" t="inlineStr">
        <is>
          <t>-  Aux. Manutenção II</t>
        </is>
      </c>
      <c r="D7727" s="488" t="n">
        <v>0</v>
      </c>
      <c r="E7727" t="inlineStr">
        <is>
          <t>12/2025</t>
        </is>
      </c>
    </row>
    <row r="7728">
      <c r="A7728" t="inlineStr">
        <is>
          <t>Love Cabaret</t>
        </is>
      </c>
      <c r="B7728" t="inlineStr">
        <is>
          <t>2025-12-01</t>
        </is>
      </c>
      <c r="C7728" t="inlineStr">
        <is>
          <t>-  Aux. Manutenção I</t>
        </is>
      </c>
      <c r="D7728" s="488" t="n">
        <v>0</v>
      </c>
      <c r="E7728" t="inlineStr">
        <is>
          <t>12/2025</t>
        </is>
      </c>
    </row>
    <row r="7729">
      <c r="A7729" t="inlineStr">
        <is>
          <t>Love Cabaret</t>
        </is>
      </c>
      <c r="B7729" t="inlineStr">
        <is>
          <t>2025-12-01</t>
        </is>
      </c>
      <c r="C7729" t="inlineStr">
        <is>
          <t>-  Chefe da Portaria</t>
        </is>
      </c>
      <c r="D7729" s="488" t="n">
        <v>0</v>
      </c>
      <c r="E7729" t="inlineStr">
        <is>
          <t>12/2025</t>
        </is>
      </c>
    </row>
    <row r="7730">
      <c r="A7730" t="inlineStr">
        <is>
          <t>Love Cabaret</t>
        </is>
      </c>
      <c r="B7730" t="inlineStr">
        <is>
          <t>2025-12-01</t>
        </is>
      </c>
      <c r="C7730" t="inlineStr">
        <is>
          <t>-  Porteiro III</t>
        </is>
      </c>
      <c r="D7730" s="488" t="n">
        <v>0</v>
      </c>
      <c r="E7730" t="inlineStr">
        <is>
          <t>12/2025</t>
        </is>
      </c>
    </row>
    <row r="7731">
      <c r="A7731" t="inlineStr">
        <is>
          <t>Love Cabaret</t>
        </is>
      </c>
      <c r="B7731" t="inlineStr">
        <is>
          <t>2025-12-01</t>
        </is>
      </c>
      <c r="C7731" t="inlineStr">
        <is>
          <t>-  Porteiro II</t>
        </is>
      </c>
      <c r="D7731" s="488" t="n">
        <v>0</v>
      </c>
      <c r="E7731" t="inlineStr">
        <is>
          <t>12/2025</t>
        </is>
      </c>
    </row>
    <row r="7732">
      <c r="A7732" t="inlineStr">
        <is>
          <t>Love Cabaret</t>
        </is>
      </c>
      <c r="B7732" t="inlineStr">
        <is>
          <t>2025-12-01</t>
        </is>
      </c>
      <c r="C7732" t="inlineStr">
        <is>
          <t>-  Porteiro I</t>
        </is>
      </c>
      <c r="D7732" s="488" t="n">
        <v>0</v>
      </c>
      <c r="E7732" t="inlineStr">
        <is>
          <t>12/2025</t>
        </is>
      </c>
    </row>
    <row r="7733">
      <c r="A7733" t="inlineStr">
        <is>
          <t>Love Cabaret</t>
        </is>
      </c>
      <c r="B7733" t="inlineStr">
        <is>
          <t>2025-12-01</t>
        </is>
      </c>
      <c r="C7733" t="inlineStr">
        <is>
          <t>-  Hostess III</t>
        </is>
      </c>
      <c r="D7733" s="488" t="n">
        <v>0</v>
      </c>
      <c r="E7733" t="inlineStr">
        <is>
          <t>12/2025</t>
        </is>
      </c>
    </row>
    <row r="7734">
      <c r="A7734" t="inlineStr">
        <is>
          <t>Love Cabaret</t>
        </is>
      </c>
      <c r="B7734" t="inlineStr">
        <is>
          <t>2025-12-01</t>
        </is>
      </c>
      <c r="C7734" t="inlineStr">
        <is>
          <t>-  Hostess II</t>
        </is>
      </c>
      <c r="D7734" s="488" t="n">
        <v>0</v>
      </c>
      <c r="E7734" t="inlineStr">
        <is>
          <t>12/2025</t>
        </is>
      </c>
    </row>
    <row r="7735">
      <c r="A7735" t="inlineStr">
        <is>
          <t>Love Cabaret</t>
        </is>
      </c>
      <c r="B7735" t="inlineStr">
        <is>
          <t>2025-12-01</t>
        </is>
      </c>
      <c r="C7735" t="inlineStr">
        <is>
          <t>-  Hostess I</t>
        </is>
      </c>
      <c r="D7735" s="488" t="n">
        <v>0</v>
      </c>
      <c r="E7735" t="inlineStr">
        <is>
          <t>12/2025</t>
        </is>
      </c>
    </row>
    <row r="7736">
      <c r="A7736" t="inlineStr">
        <is>
          <t>Love Cabaret</t>
        </is>
      </c>
      <c r="B7736" t="inlineStr">
        <is>
          <t>2025-12-01</t>
        </is>
      </c>
      <c r="C7736" t="inlineStr">
        <is>
          <t>-  Chefe de Bilheteria</t>
        </is>
      </c>
      <c r="D7736" s="488" t="n">
        <v>0</v>
      </c>
      <c r="E7736" t="inlineStr">
        <is>
          <t>12/2025</t>
        </is>
      </c>
    </row>
    <row r="7737">
      <c r="A7737" t="inlineStr">
        <is>
          <t>Love Cabaret</t>
        </is>
      </c>
      <c r="B7737" t="inlineStr">
        <is>
          <t>2025-12-01</t>
        </is>
      </c>
      <c r="C7737" t="inlineStr">
        <is>
          <t>-  Bilheteiro III</t>
        </is>
      </c>
      <c r="D7737" s="488" t="n">
        <v>0</v>
      </c>
      <c r="E7737" t="inlineStr">
        <is>
          <t>12/2025</t>
        </is>
      </c>
    </row>
    <row r="7738">
      <c r="A7738" t="inlineStr">
        <is>
          <t>Love Cabaret</t>
        </is>
      </c>
      <c r="B7738" t="inlineStr">
        <is>
          <t>2025-12-01</t>
        </is>
      </c>
      <c r="C7738" t="inlineStr">
        <is>
          <t>-  Bilheteiro II</t>
        </is>
      </c>
      <c r="D7738" s="488" t="n">
        <v>0</v>
      </c>
      <c r="E7738" t="inlineStr">
        <is>
          <t>12/2025</t>
        </is>
      </c>
    </row>
    <row r="7739">
      <c r="A7739" t="inlineStr">
        <is>
          <t>Love Cabaret</t>
        </is>
      </c>
      <c r="B7739" t="inlineStr">
        <is>
          <t>2025-12-01</t>
        </is>
      </c>
      <c r="C7739" t="inlineStr">
        <is>
          <t>-  Bilheteiro I</t>
        </is>
      </c>
      <c r="D7739" s="488" t="n">
        <v>0</v>
      </c>
      <c r="E7739" t="inlineStr">
        <is>
          <t>12/2025</t>
        </is>
      </c>
    </row>
    <row r="7740">
      <c r="A7740" t="inlineStr">
        <is>
          <t>Love Cabaret</t>
        </is>
      </c>
      <c r="B7740" t="inlineStr">
        <is>
          <t>2025-12-01</t>
        </is>
      </c>
      <c r="C7740" t="inlineStr">
        <is>
          <t>-  Caixa</t>
        </is>
      </c>
      <c r="D7740" s="488" t="n">
        <v>0</v>
      </c>
      <c r="E7740" t="inlineStr">
        <is>
          <t>12/2025</t>
        </is>
      </c>
    </row>
    <row r="7741">
      <c r="A7741" t="inlineStr">
        <is>
          <t>Love Cabaret</t>
        </is>
      </c>
      <c r="B7741" t="inlineStr">
        <is>
          <t>2025-12-01</t>
        </is>
      </c>
      <c r="C7741" t="inlineStr">
        <is>
          <t>-  Operador de Delivery</t>
        </is>
      </c>
      <c r="D7741" s="488" t="n">
        <v>0</v>
      </c>
      <c r="E7741" t="inlineStr">
        <is>
          <t>12/2025</t>
        </is>
      </c>
    </row>
    <row r="7742">
      <c r="A7742" t="inlineStr">
        <is>
          <t>Love Cabaret</t>
        </is>
      </c>
      <c r="B7742" t="inlineStr">
        <is>
          <t>2025-12-01</t>
        </is>
      </c>
      <c r="C7742" t="inlineStr">
        <is>
          <t>E-Staff</t>
        </is>
      </c>
      <c r="D7742" s="488" t="n">
        <v>-67844.78999999999</v>
      </c>
      <c r="E7742" t="inlineStr">
        <is>
          <t>12/2025</t>
        </is>
      </c>
    </row>
    <row r="7743">
      <c r="A7743" t="inlineStr">
        <is>
          <t>Love Cabaret</t>
        </is>
      </c>
      <c r="B7743" t="inlineStr">
        <is>
          <t>2025-12-01</t>
        </is>
      </c>
      <c r="C7743" t="inlineStr">
        <is>
          <t>Mão de Obra Extra</t>
        </is>
      </c>
      <c r="D7743" s="488" t="n">
        <v>-67844.78999999999</v>
      </c>
      <c r="E7743" t="inlineStr">
        <is>
          <t>12/2025</t>
        </is>
      </c>
    </row>
    <row r="7744">
      <c r="A7744" t="inlineStr">
        <is>
          <t>Love Cabaret</t>
        </is>
      </c>
      <c r="B7744" t="inlineStr">
        <is>
          <t>2025-12-01</t>
        </is>
      </c>
      <c r="C7744" t="inlineStr">
        <is>
          <t>-  Gorjeta (Retenção Estaff) (+)</t>
        </is>
      </c>
      <c r="D7744" s="488" t="n">
        <v>33922.4</v>
      </c>
      <c r="E7744" t="inlineStr">
        <is>
          <t>12/2025</t>
        </is>
      </c>
    </row>
    <row r="7745">
      <c r="A7745" t="inlineStr">
        <is>
          <t>Love Cabaret</t>
        </is>
      </c>
      <c r="B7745" t="inlineStr">
        <is>
          <t>2025-12-01</t>
        </is>
      </c>
      <c r="C7745" t="inlineStr">
        <is>
          <t>Encargos e Provisões</t>
        </is>
      </c>
      <c r="D7745" s="488" t="n">
        <v>-8521.309999999999</v>
      </c>
      <c r="E7745" t="inlineStr">
        <is>
          <t>12/2025</t>
        </is>
      </c>
    </row>
    <row r="7746">
      <c r="A7746" t="inlineStr">
        <is>
          <t>Love Cabaret</t>
        </is>
      </c>
      <c r="B7746" t="inlineStr">
        <is>
          <t>2025-12-01</t>
        </is>
      </c>
      <c r="C7746" t="inlineStr">
        <is>
          <t>-  FGTS</t>
        </is>
      </c>
      <c r="D7746" s="488" t="n">
        <v>-1560.31</v>
      </c>
      <c r="E7746" t="inlineStr">
        <is>
          <t>12/2025</t>
        </is>
      </c>
    </row>
    <row r="7747">
      <c r="A7747" t="inlineStr">
        <is>
          <t>Love Cabaret</t>
        </is>
      </c>
      <c r="B7747" t="inlineStr">
        <is>
          <t>2025-12-01</t>
        </is>
      </c>
      <c r="C7747" t="inlineStr">
        <is>
          <t>-  INSS Patronal</t>
        </is>
      </c>
      <c r="D7747" s="488" t="n">
        <v>-4597</v>
      </c>
      <c r="E7747" t="inlineStr">
        <is>
          <t>12/2025</t>
        </is>
      </c>
    </row>
    <row r="7748">
      <c r="A7748" t="inlineStr">
        <is>
          <t>Love Cabaret</t>
        </is>
      </c>
      <c r="B7748" t="inlineStr">
        <is>
          <t>2025-12-01</t>
        </is>
      </c>
      <c r="C7748" t="inlineStr">
        <is>
          <t>-  INSS Segurados</t>
        </is>
      </c>
      <c r="D7748" s="488" t="n">
        <v>-1756.19</v>
      </c>
      <c r="E7748" t="inlineStr">
        <is>
          <t>12/2025</t>
        </is>
      </c>
    </row>
    <row r="7749">
      <c r="A7749" t="inlineStr">
        <is>
          <t>Love Cabaret</t>
        </is>
      </c>
      <c r="B7749" t="inlineStr">
        <is>
          <t>2025-12-01</t>
        </is>
      </c>
      <c r="C7749" t="inlineStr">
        <is>
          <t>-  13º Salário</t>
        </is>
      </c>
      <c r="D7749" s="488" t="n">
        <v>-421</v>
      </c>
      <c r="E7749" t="inlineStr">
        <is>
          <t>12/2025</t>
        </is>
      </c>
    </row>
    <row r="7750">
      <c r="A7750" t="inlineStr">
        <is>
          <t>Love Cabaret</t>
        </is>
      </c>
      <c r="B7750" t="inlineStr">
        <is>
          <t>2025-12-01</t>
        </is>
      </c>
      <c r="C7750" t="inlineStr">
        <is>
          <t>-  Férias</t>
        </is>
      </c>
      <c r="D7750" s="488" t="n">
        <v>0</v>
      </c>
      <c r="E7750" t="inlineStr">
        <is>
          <t>12/2025</t>
        </is>
      </c>
    </row>
    <row r="7751">
      <c r="A7751" t="inlineStr">
        <is>
          <t>Love Cabaret</t>
        </is>
      </c>
      <c r="B7751" t="inlineStr">
        <is>
          <t>2025-12-01</t>
        </is>
      </c>
      <c r="C7751" t="inlineStr">
        <is>
          <t>-  FGTS sobre 13º Salários</t>
        </is>
      </c>
      <c r="D7751" s="488" t="n">
        <v>-140.5</v>
      </c>
      <c r="E7751" t="inlineStr">
        <is>
          <t>12/2025</t>
        </is>
      </c>
    </row>
    <row r="7752">
      <c r="A7752" t="inlineStr">
        <is>
          <t>Love Cabaret</t>
        </is>
      </c>
      <c r="B7752" t="inlineStr">
        <is>
          <t>2025-12-01</t>
        </is>
      </c>
      <c r="C7752" t="inlineStr">
        <is>
          <t>-  FGTS sobre Férias</t>
        </is>
      </c>
      <c r="D7752" s="488" t="n">
        <v>0</v>
      </c>
      <c r="E7752" t="inlineStr">
        <is>
          <t>12/2025</t>
        </is>
      </c>
    </row>
    <row r="7753">
      <c r="A7753" t="inlineStr">
        <is>
          <t>Love Cabaret</t>
        </is>
      </c>
      <c r="B7753" t="inlineStr">
        <is>
          <t>2025-12-01</t>
        </is>
      </c>
      <c r="C7753" t="inlineStr">
        <is>
          <t>-  INSS sobre 13º Salários</t>
        </is>
      </c>
      <c r="D7753" s="488" t="n">
        <v>-46.31</v>
      </c>
      <c r="E7753" t="inlineStr">
        <is>
          <t>12/2025</t>
        </is>
      </c>
    </row>
    <row r="7754">
      <c r="A7754" t="inlineStr">
        <is>
          <t>Love Cabaret</t>
        </is>
      </c>
      <c r="B7754" t="inlineStr">
        <is>
          <t>2025-12-01</t>
        </is>
      </c>
      <c r="C7754" t="inlineStr">
        <is>
          <t>-  INSS sobre Férias</t>
        </is>
      </c>
      <c r="D7754" s="488" t="n">
        <v>0</v>
      </c>
      <c r="E7754" t="inlineStr">
        <is>
          <t>12/2025</t>
        </is>
      </c>
    </row>
    <row r="7755">
      <c r="A7755" t="inlineStr">
        <is>
          <t>Love Cabaret</t>
        </is>
      </c>
      <c r="B7755" t="inlineStr">
        <is>
          <t>2025-12-01</t>
        </is>
      </c>
      <c r="C7755" t="inlineStr">
        <is>
          <t>-  Rescisão</t>
        </is>
      </c>
      <c r="D7755" s="488" t="n">
        <v>0</v>
      </c>
      <c r="E7755" t="inlineStr">
        <is>
          <t>12/2025</t>
        </is>
      </c>
    </row>
    <row r="7756">
      <c r="A7756" t="inlineStr">
        <is>
          <t>Love Cabaret</t>
        </is>
      </c>
      <c r="B7756" t="inlineStr">
        <is>
          <t>2025-12-01</t>
        </is>
      </c>
      <c r="C7756" t="inlineStr">
        <is>
          <t>-  Multa Rescisória</t>
        </is>
      </c>
      <c r="D7756" s="488" t="n">
        <v>0</v>
      </c>
      <c r="E7756" t="inlineStr">
        <is>
          <t>12/2025</t>
        </is>
      </c>
    </row>
    <row r="7757">
      <c r="A7757" t="inlineStr">
        <is>
          <t>Love Cabaret</t>
        </is>
      </c>
      <c r="B7757" t="inlineStr">
        <is>
          <t>2025-12-01</t>
        </is>
      </c>
      <c r="C7757" t="inlineStr">
        <is>
          <t>-  Ações trabalhistas</t>
        </is>
      </c>
      <c r="D7757" s="488" t="n">
        <v>0</v>
      </c>
      <c r="E7757" t="inlineStr">
        <is>
          <t>12/2025</t>
        </is>
      </c>
    </row>
    <row r="7758">
      <c r="A7758" t="inlineStr">
        <is>
          <t>Love Cabaret</t>
        </is>
      </c>
      <c r="B7758" t="inlineStr">
        <is>
          <t>2025-12-01</t>
        </is>
      </c>
      <c r="C7758" t="inlineStr">
        <is>
          <t>-  Adicional Noturno</t>
        </is>
      </c>
      <c r="D7758" s="488" t="n">
        <v>0</v>
      </c>
      <c r="E7758" t="inlineStr">
        <is>
          <t>12/2025</t>
        </is>
      </c>
    </row>
    <row r="7759">
      <c r="A7759" t="inlineStr">
        <is>
          <t>Love Cabaret</t>
        </is>
      </c>
      <c r="B7759" t="inlineStr">
        <is>
          <t>2025-12-01</t>
        </is>
      </c>
      <c r="C7759" t="inlineStr">
        <is>
          <t>-  Hora Extra</t>
        </is>
      </c>
      <c r="D7759" s="488" t="n">
        <v>0</v>
      </c>
      <c r="E7759" t="inlineStr">
        <is>
          <t>12/2025</t>
        </is>
      </c>
    </row>
    <row r="7760">
      <c r="A7760" t="inlineStr">
        <is>
          <t>Love Cabaret</t>
        </is>
      </c>
      <c r="B7760" t="inlineStr">
        <is>
          <t>2025-12-01</t>
        </is>
      </c>
      <c r="C7760" t="inlineStr">
        <is>
          <t>-  Remuneração Variável</t>
        </is>
      </c>
      <c r="D7760" s="488" t="n">
        <v>0</v>
      </c>
      <c r="E7760" t="inlineStr">
        <is>
          <t>12/2025</t>
        </is>
      </c>
    </row>
    <row r="7761">
      <c r="A7761" t="inlineStr">
        <is>
          <t>Love Cabaret</t>
        </is>
      </c>
      <c r="B7761" t="inlineStr">
        <is>
          <t>2025-12-01</t>
        </is>
      </c>
      <c r="C7761" t="inlineStr">
        <is>
          <t>-  Premiação</t>
        </is>
      </c>
      <c r="D7761" s="488" t="n">
        <v>0</v>
      </c>
      <c r="E7761" t="inlineStr">
        <is>
          <t>12/2025</t>
        </is>
      </c>
    </row>
    <row r="7762">
      <c r="A7762" t="inlineStr">
        <is>
          <t>Love Cabaret</t>
        </is>
      </c>
      <c r="B7762" t="inlineStr">
        <is>
          <t>2025-12-01</t>
        </is>
      </c>
      <c r="C7762" t="inlineStr">
        <is>
          <t>Benefícios</t>
        </is>
      </c>
      <c r="D7762" s="488" t="n">
        <v>-585.38</v>
      </c>
      <c r="E7762" t="inlineStr">
        <is>
          <t>12/2025</t>
        </is>
      </c>
    </row>
    <row r="7763">
      <c r="A7763" t="inlineStr">
        <is>
          <t>Love Cabaret</t>
        </is>
      </c>
      <c r="B7763" t="inlineStr">
        <is>
          <t>2025-12-01</t>
        </is>
      </c>
      <c r="C7763" t="inlineStr">
        <is>
          <t>-  Vale-transporte</t>
        </is>
      </c>
      <c r="D7763" s="488" t="n">
        <v>-504.98</v>
      </c>
      <c r="E7763" t="inlineStr">
        <is>
          <t>12/2025</t>
        </is>
      </c>
    </row>
    <row r="7764">
      <c r="A7764" t="inlineStr">
        <is>
          <t>Love Cabaret</t>
        </is>
      </c>
      <c r="B7764" t="inlineStr">
        <is>
          <t>2025-12-01</t>
        </is>
      </c>
      <c r="C7764" t="inlineStr">
        <is>
          <t>-  Assist. Médica</t>
        </is>
      </c>
      <c r="D7764" s="488" t="n">
        <v>0</v>
      </c>
      <c r="E7764" t="inlineStr">
        <is>
          <t>12/2025</t>
        </is>
      </c>
    </row>
    <row r="7765">
      <c r="A7765" t="inlineStr">
        <is>
          <t>Love Cabaret</t>
        </is>
      </c>
      <c r="B7765" t="inlineStr">
        <is>
          <t>2025-12-01</t>
        </is>
      </c>
      <c r="C7765" t="inlineStr">
        <is>
          <t>-  Assist. Odontologica</t>
        </is>
      </c>
      <c r="D7765" s="488" t="n">
        <v>0</v>
      </c>
      <c r="E7765" t="inlineStr">
        <is>
          <t>12/2025</t>
        </is>
      </c>
    </row>
    <row r="7766">
      <c r="A7766" t="inlineStr">
        <is>
          <t>Love Cabaret</t>
        </is>
      </c>
      <c r="B7766" t="inlineStr">
        <is>
          <t>2025-12-01</t>
        </is>
      </c>
      <c r="C7766" t="inlineStr">
        <is>
          <t>-  Seguro de Vida</t>
        </is>
      </c>
      <c r="D7766" s="488" t="n">
        <v>-80.40000000000001</v>
      </c>
      <c r="E7766" t="inlineStr">
        <is>
          <t>12/2025</t>
        </is>
      </c>
    </row>
    <row r="7767">
      <c r="A7767" t="inlineStr">
        <is>
          <t>Love Cabaret</t>
        </is>
      </c>
      <c r="B7767" t="inlineStr">
        <is>
          <t>2025-12-01</t>
        </is>
      </c>
      <c r="C7767" t="inlineStr">
        <is>
          <t>-  Ajuda de Custo</t>
        </is>
      </c>
      <c r="D7767" s="488" t="n">
        <v>0</v>
      </c>
      <c r="E7767" t="inlineStr">
        <is>
          <t>12/2025</t>
        </is>
      </c>
    </row>
    <row r="7768">
      <c r="A7768" t="inlineStr">
        <is>
          <t>Love Cabaret</t>
        </is>
      </c>
      <c r="B7768" t="inlineStr">
        <is>
          <t>2025-12-01</t>
        </is>
      </c>
      <c r="C7768" t="inlineStr">
        <is>
          <t>Outros B</t>
        </is>
      </c>
      <c r="D7768" s="488" t="n">
        <v>-14727.93</v>
      </c>
      <c r="E7768" t="inlineStr">
        <is>
          <t>12/2025</t>
        </is>
      </c>
    </row>
    <row r="7769">
      <c r="A7769" t="inlineStr">
        <is>
          <t>Love Cabaret</t>
        </is>
      </c>
      <c r="B7769" t="inlineStr">
        <is>
          <t>2025-12-01</t>
        </is>
      </c>
      <c r="C7769" t="inlineStr">
        <is>
          <t>-  Uniformes Manutenção e Reposição</t>
        </is>
      </c>
      <c r="D7769" s="488" t="n">
        <v>0</v>
      </c>
      <c r="E7769" t="inlineStr">
        <is>
          <t>12/2025</t>
        </is>
      </c>
    </row>
    <row r="7770">
      <c r="A7770" t="inlineStr">
        <is>
          <t>Love Cabaret</t>
        </is>
      </c>
      <c r="B7770" t="inlineStr">
        <is>
          <t>2025-12-01</t>
        </is>
      </c>
      <c r="C7770" t="inlineStr">
        <is>
          <t>-  Exames Periódicos</t>
        </is>
      </c>
      <c r="D7770" s="488" t="n">
        <v>-32.7</v>
      </c>
      <c r="E7770" t="inlineStr">
        <is>
          <t>12/2025</t>
        </is>
      </c>
    </row>
    <row r="7771">
      <c r="A7771" t="inlineStr">
        <is>
          <t>Love Cabaret</t>
        </is>
      </c>
      <c r="B7771" t="inlineStr">
        <is>
          <t>2025-12-01</t>
        </is>
      </c>
      <c r="C7771" t="inlineStr">
        <is>
          <t>-  Diversos - Vale Combustível</t>
        </is>
      </c>
      <c r="D7771" s="488" t="n">
        <v>0</v>
      </c>
      <c r="E7771" t="inlineStr">
        <is>
          <t>12/2025</t>
        </is>
      </c>
    </row>
    <row r="7772">
      <c r="A7772" t="inlineStr">
        <is>
          <t>Love Cabaret</t>
        </is>
      </c>
      <c r="B7772" t="inlineStr">
        <is>
          <t>2025-12-01</t>
        </is>
      </c>
      <c r="C7772" t="inlineStr">
        <is>
          <t>-  Gratificações</t>
        </is>
      </c>
      <c r="D7772" s="488" t="n">
        <v>0</v>
      </c>
      <c r="E7772" t="inlineStr">
        <is>
          <t>12/2025</t>
        </is>
      </c>
    </row>
    <row r="7773">
      <c r="A7773" t="inlineStr">
        <is>
          <t>Love Cabaret</t>
        </is>
      </c>
      <c r="B7773" t="inlineStr">
        <is>
          <t>2025-12-01</t>
        </is>
      </c>
      <c r="C7773" t="inlineStr">
        <is>
          <t>-  Cursos e Treinamentos</t>
        </is>
      </c>
      <c r="D7773" s="488" t="n">
        <v>0</v>
      </c>
      <c r="E7773" t="inlineStr">
        <is>
          <t>12/2025</t>
        </is>
      </c>
    </row>
    <row r="7774">
      <c r="A7774" t="inlineStr">
        <is>
          <t>Love Cabaret</t>
        </is>
      </c>
      <c r="B7774" t="inlineStr">
        <is>
          <t>2025-12-01</t>
        </is>
      </c>
      <c r="C7774" t="inlineStr">
        <is>
          <t>-  Alimentação Funcionário</t>
        </is>
      </c>
      <c r="D7774" s="488" t="n">
        <v>-14695.23</v>
      </c>
      <c r="E7774" t="inlineStr">
        <is>
          <t>12/2025</t>
        </is>
      </c>
    </row>
    <row r="7775">
      <c r="A7775" t="inlineStr">
        <is>
          <t>Love Cabaret</t>
        </is>
      </c>
      <c r="B7775" t="inlineStr">
        <is>
          <t>2025-12-01</t>
        </is>
      </c>
      <c r="C7775" t="inlineStr">
        <is>
          <t>-  Pro Labore</t>
        </is>
      </c>
      <c r="D7775" s="488" t="n">
        <v>0</v>
      </c>
      <c r="E7775" t="inlineStr">
        <is>
          <t>12/2025</t>
        </is>
      </c>
    </row>
    <row r="7776">
      <c r="A7776" t="inlineStr">
        <is>
          <t>Love Cabaret</t>
        </is>
      </c>
      <c r="B7776" t="inlineStr">
        <is>
          <t>2025-12-01</t>
        </is>
      </c>
      <c r="C7776" t="inlineStr">
        <is>
          <t>% sobre Receita c/ Squad</t>
        </is>
      </c>
      <c r="D7776" s="488" t="n">
        <v>-0.18</v>
      </c>
      <c r="E7776" t="inlineStr">
        <is>
          <t>12/2025</t>
        </is>
      </c>
    </row>
    <row r="7777">
      <c r="A7777" t="inlineStr">
        <is>
          <t>Love Cabaret</t>
        </is>
      </c>
      <c r="B7777" t="inlineStr">
        <is>
          <t>2025-12-01</t>
        </is>
      </c>
      <c r="C7777" t="inlineStr">
        <is>
          <t>% sobre Receita s/ Squad</t>
        </is>
      </c>
      <c r="D7777" s="488" t="n">
        <v>-0.14</v>
      </c>
      <c r="E7777" t="inlineStr">
        <is>
          <t>12/2025</t>
        </is>
      </c>
    </row>
    <row r="7778">
      <c r="A7778" t="inlineStr">
        <is>
          <t>Love Cabaret</t>
        </is>
      </c>
      <c r="B7778" t="inlineStr">
        <is>
          <t>2025-12-01</t>
        </is>
      </c>
      <c r="C7778" t="inlineStr">
        <is>
          <t>Custo de Ocupação</t>
        </is>
      </c>
      <c r="D7778" s="488" t="n">
        <v>-65417.64</v>
      </c>
      <c r="E7778" t="inlineStr">
        <is>
          <t>12/2025</t>
        </is>
      </c>
    </row>
    <row r="7779">
      <c r="A7779" t="inlineStr">
        <is>
          <t>Love Cabaret</t>
        </is>
      </c>
      <c r="B7779" t="inlineStr">
        <is>
          <t>2025-12-01</t>
        </is>
      </c>
      <c r="C7779" t="inlineStr">
        <is>
          <t>Aluguel de Imoveis</t>
        </is>
      </c>
      <c r="D7779" s="488" t="n">
        <v>-65188.38</v>
      </c>
      <c r="E7779" t="inlineStr">
        <is>
          <t>12/2025</t>
        </is>
      </c>
    </row>
    <row r="7780">
      <c r="A7780" t="inlineStr">
        <is>
          <t>Love Cabaret</t>
        </is>
      </c>
      <c r="B7780" t="inlineStr">
        <is>
          <t>2025-12-01</t>
        </is>
      </c>
      <c r="C7780" t="inlineStr">
        <is>
          <t>Condominio</t>
        </is>
      </c>
      <c r="D7780" s="488" t="n">
        <v>0</v>
      </c>
      <c r="E7780" t="inlineStr">
        <is>
          <t>12/2025</t>
        </is>
      </c>
    </row>
    <row r="7781">
      <c r="A7781" t="inlineStr">
        <is>
          <t>Love Cabaret</t>
        </is>
      </c>
      <c r="B7781" t="inlineStr">
        <is>
          <t>2025-12-01</t>
        </is>
      </c>
      <c r="C7781" t="inlineStr">
        <is>
          <t>IPTU</t>
        </is>
      </c>
      <c r="D7781" s="488" t="n">
        <v>0</v>
      </c>
      <c r="E7781" t="inlineStr">
        <is>
          <t>12/2025</t>
        </is>
      </c>
    </row>
    <row r="7782">
      <c r="A7782" t="inlineStr">
        <is>
          <t>Love Cabaret</t>
        </is>
      </c>
      <c r="B7782" t="inlineStr">
        <is>
          <t>2025-12-01</t>
        </is>
      </c>
      <c r="C7782" t="inlineStr">
        <is>
          <t>Fundo de Promoção</t>
        </is>
      </c>
      <c r="D7782" s="488" t="n">
        <v>0</v>
      </c>
      <c r="E7782" t="inlineStr">
        <is>
          <t>12/2025</t>
        </is>
      </c>
    </row>
    <row r="7783">
      <c r="A7783" t="inlineStr">
        <is>
          <t>Love Cabaret</t>
        </is>
      </c>
      <c r="B7783" t="inlineStr">
        <is>
          <t>2025-12-01</t>
        </is>
      </c>
      <c r="C7783" t="inlineStr">
        <is>
          <t>Seguro Patrimonial</t>
        </is>
      </c>
      <c r="D7783" s="488" t="n">
        <v>-229.26</v>
      </c>
      <c r="E7783" t="inlineStr">
        <is>
          <t>12/2025</t>
        </is>
      </c>
    </row>
    <row r="7784">
      <c r="A7784" t="inlineStr">
        <is>
          <t>Love Cabaret</t>
        </is>
      </c>
      <c r="B7784" t="inlineStr">
        <is>
          <t>2025-12-01</t>
        </is>
      </c>
      <c r="C7784" t="inlineStr">
        <is>
          <t>Arrendamento</t>
        </is>
      </c>
      <c r="D7784" s="488" t="n">
        <v>0</v>
      </c>
      <c r="E7784" t="inlineStr">
        <is>
          <t>12/2025</t>
        </is>
      </c>
    </row>
    <row r="7785">
      <c r="A7785" t="inlineStr">
        <is>
          <t>Love Cabaret</t>
        </is>
      </c>
      <c r="B7785" t="inlineStr">
        <is>
          <t>2025-12-01</t>
        </is>
      </c>
      <c r="C7785" t="inlineStr">
        <is>
          <t>Taxas publicas administrativas - Ocupação</t>
        </is>
      </c>
      <c r="D7785" s="488" t="n">
        <v>0</v>
      </c>
      <c r="E7785" t="inlineStr">
        <is>
          <t>12/2025</t>
        </is>
      </c>
    </row>
    <row r="7786">
      <c r="A7786" t="inlineStr">
        <is>
          <t>Love Cabaret</t>
        </is>
      </c>
      <c r="B7786" t="inlineStr">
        <is>
          <t>2025-12-01</t>
        </is>
      </c>
      <c r="C7786" t="inlineStr">
        <is>
          <t>% sobre Receita Bruta</t>
        </is>
      </c>
      <c r="D7786" s="488" t="n">
        <v>-0.1</v>
      </c>
      <c r="E7786" t="inlineStr">
        <is>
          <t>12/2025</t>
        </is>
      </c>
    </row>
    <row r="7787">
      <c r="A7787" t="inlineStr">
        <is>
          <t>Love Cabaret</t>
        </is>
      </c>
      <c r="B7787" t="inlineStr">
        <is>
          <t>2025-12-01</t>
        </is>
      </c>
      <c r="C7787" t="inlineStr">
        <is>
          <t>Utilidades</t>
        </is>
      </c>
      <c r="D7787" s="488" t="n">
        <v>-35778.56</v>
      </c>
      <c r="E7787" t="inlineStr">
        <is>
          <t>12/2025</t>
        </is>
      </c>
    </row>
    <row r="7788">
      <c r="A7788" t="inlineStr">
        <is>
          <t>Love Cabaret</t>
        </is>
      </c>
      <c r="B7788" t="inlineStr">
        <is>
          <t>2025-12-01</t>
        </is>
      </c>
      <c r="C7788" t="inlineStr">
        <is>
          <t>Agua/Esgoto</t>
        </is>
      </c>
      <c r="D7788" s="488" t="n">
        <v>-3859.05</v>
      </c>
      <c r="E7788" t="inlineStr">
        <is>
          <t>12/2025</t>
        </is>
      </c>
    </row>
    <row r="7789">
      <c r="A7789" t="inlineStr">
        <is>
          <t>Love Cabaret</t>
        </is>
      </c>
      <c r="B7789" t="inlineStr">
        <is>
          <t>2025-12-01</t>
        </is>
      </c>
      <c r="C7789" t="inlineStr">
        <is>
          <t>Energia Eletrica</t>
        </is>
      </c>
      <c r="D7789" s="488" t="n">
        <v>-15687.32</v>
      </c>
      <c r="E7789" t="inlineStr">
        <is>
          <t>12/2025</t>
        </is>
      </c>
    </row>
    <row r="7790">
      <c r="A7790" t="inlineStr">
        <is>
          <t>Love Cabaret</t>
        </is>
      </c>
      <c r="B7790" t="inlineStr">
        <is>
          <t>2025-12-01</t>
        </is>
      </c>
      <c r="C7790" t="inlineStr">
        <is>
          <t>Gas de Cozinha</t>
        </is>
      </c>
      <c r="D7790" s="488" t="n">
        <v>-1887.06</v>
      </c>
      <c r="E7790" t="inlineStr">
        <is>
          <t>12/2025</t>
        </is>
      </c>
    </row>
    <row r="7791">
      <c r="A7791" t="inlineStr">
        <is>
          <t>Love Cabaret</t>
        </is>
      </c>
      <c r="B7791" t="inlineStr">
        <is>
          <t>2025-12-01</t>
        </is>
      </c>
      <c r="C7791" t="inlineStr">
        <is>
          <t>Higiene e Limpeza</t>
        </is>
      </c>
      <c r="D7791" s="488" t="n">
        <v>-6958.04</v>
      </c>
      <c r="E7791" t="inlineStr">
        <is>
          <t>12/2025</t>
        </is>
      </c>
    </row>
    <row r="7792">
      <c r="A7792" t="inlineStr">
        <is>
          <t>Love Cabaret</t>
        </is>
      </c>
      <c r="B7792" t="inlineStr">
        <is>
          <t>2025-12-01</t>
        </is>
      </c>
      <c r="C7792" t="inlineStr">
        <is>
          <t>Descartaveis</t>
        </is>
      </c>
      <c r="D7792" s="488" t="n">
        <v>0</v>
      </c>
      <c r="E7792" t="inlineStr">
        <is>
          <t>12/2025</t>
        </is>
      </c>
    </row>
    <row r="7793">
      <c r="A7793" t="inlineStr">
        <is>
          <t>Love Cabaret</t>
        </is>
      </c>
      <c r="B7793" t="inlineStr">
        <is>
          <t>2025-12-01</t>
        </is>
      </c>
      <c r="C7793" t="inlineStr">
        <is>
          <t>Controle de Pragas</t>
        </is>
      </c>
      <c r="D7793" s="488" t="n">
        <v>-630</v>
      </c>
      <c r="E7793" t="inlineStr">
        <is>
          <t>12/2025</t>
        </is>
      </c>
    </row>
    <row r="7794">
      <c r="A7794" t="inlineStr">
        <is>
          <t>Love Cabaret</t>
        </is>
      </c>
      <c r="B7794" t="inlineStr">
        <is>
          <t>2025-12-01</t>
        </is>
      </c>
      <c r="C7794" t="inlineStr">
        <is>
          <t>Coleta de lixo</t>
        </is>
      </c>
      <c r="D7794" s="488" t="n">
        <v>-2229.59</v>
      </c>
      <c r="E7794" t="inlineStr">
        <is>
          <t>12/2025</t>
        </is>
      </c>
    </row>
    <row r="7795">
      <c r="A7795" t="inlineStr">
        <is>
          <t>Love Cabaret</t>
        </is>
      </c>
      <c r="B7795" t="inlineStr">
        <is>
          <t>2025-12-01</t>
        </is>
      </c>
      <c r="C7795" t="inlineStr">
        <is>
          <t>Utensilios</t>
        </is>
      </c>
      <c r="D7795" s="488" t="n">
        <v>-1188.62</v>
      </c>
      <c r="E7795" t="inlineStr">
        <is>
          <t>12/2025</t>
        </is>
      </c>
    </row>
    <row r="7796">
      <c r="A7796" t="inlineStr">
        <is>
          <t>Love Cabaret</t>
        </is>
      </c>
      <c r="B7796" t="inlineStr">
        <is>
          <t>2025-12-01</t>
        </is>
      </c>
      <c r="C7796" t="inlineStr">
        <is>
          <t>Serviços Graficos</t>
        </is>
      </c>
      <c r="D7796" s="488" t="n">
        <v>-990</v>
      </c>
      <c r="E7796" t="inlineStr">
        <is>
          <t>12/2025</t>
        </is>
      </c>
    </row>
    <row r="7797">
      <c r="A7797" t="inlineStr">
        <is>
          <t>Love Cabaret</t>
        </is>
      </c>
      <c r="B7797" t="inlineStr">
        <is>
          <t>2025-12-01</t>
        </is>
      </c>
      <c r="C7797" t="inlineStr">
        <is>
          <t>Custas Cartório</t>
        </is>
      </c>
      <c r="D7797" s="488" t="n">
        <v>0</v>
      </c>
      <c r="E7797" t="inlineStr">
        <is>
          <t>12/2025</t>
        </is>
      </c>
    </row>
    <row r="7798">
      <c r="A7798" t="inlineStr">
        <is>
          <t>Love Cabaret</t>
        </is>
      </c>
      <c r="B7798" t="inlineStr">
        <is>
          <t>2025-12-01</t>
        </is>
      </c>
      <c r="C7798" t="inlineStr">
        <is>
          <t>Material de Escritorio</t>
        </is>
      </c>
      <c r="D7798" s="488" t="n">
        <v>-752.88</v>
      </c>
      <c r="E7798" t="inlineStr">
        <is>
          <t>12/2025</t>
        </is>
      </c>
    </row>
    <row r="7799">
      <c r="A7799" t="inlineStr">
        <is>
          <t>Love Cabaret</t>
        </is>
      </c>
      <c r="B7799" t="inlineStr">
        <is>
          <t>2025-12-01</t>
        </is>
      </c>
      <c r="C7799" t="inlineStr">
        <is>
          <t>Serviços de Limpeza</t>
        </is>
      </c>
      <c r="D7799" s="488" t="n">
        <v>-1200</v>
      </c>
      <c r="E7799" t="inlineStr">
        <is>
          <t>12/2025</t>
        </is>
      </c>
    </row>
    <row r="7800">
      <c r="A7800" t="inlineStr">
        <is>
          <t>Love Cabaret</t>
        </is>
      </c>
      <c r="B7800" t="inlineStr">
        <is>
          <t>2025-12-01</t>
        </is>
      </c>
      <c r="C7800" t="inlineStr">
        <is>
          <t>Serviço de Lavanderia</t>
        </is>
      </c>
      <c r="D7800" s="488" t="n">
        <v>0</v>
      </c>
      <c r="E7800" t="inlineStr">
        <is>
          <t>12/2025</t>
        </is>
      </c>
    </row>
    <row r="7801">
      <c r="A7801" t="inlineStr">
        <is>
          <t>Love Cabaret</t>
        </is>
      </c>
      <c r="B7801" t="inlineStr">
        <is>
          <t>2025-12-01</t>
        </is>
      </c>
      <c r="C7801" t="inlineStr">
        <is>
          <t>Material de Consumo - Gelo/ Gas CO2/ Carvao /Velas</t>
        </is>
      </c>
      <c r="D7801" s="488" t="n">
        <v>-396</v>
      </c>
      <c r="E7801" t="inlineStr">
        <is>
          <t>12/2025</t>
        </is>
      </c>
    </row>
    <row r="7802">
      <c r="A7802" t="inlineStr">
        <is>
          <t>Love Cabaret</t>
        </is>
      </c>
      <c r="B7802" t="inlineStr">
        <is>
          <t>2025-12-01</t>
        </is>
      </c>
      <c r="C7802" t="inlineStr">
        <is>
          <t>% sobre Receita Bruta</t>
        </is>
      </c>
      <c r="D7802" s="488" t="n">
        <v>-0.05</v>
      </c>
      <c r="E7802" t="inlineStr">
        <is>
          <t>12/2025</t>
        </is>
      </c>
    </row>
    <row r="7803">
      <c r="A7803" t="inlineStr">
        <is>
          <t>Love Cabaret</t>
        </is>
      </c>
      <c r="B7803" t="inlineStr">
        <is>
          <t>2025-12-01</t>
        </is>
      </c>
      <c r="C7803" t="inlineStr">
        <is>
          <t>Informática e TI</t>
        </is>
      </c>
      <c r="D7803" s="488" t="n">
        <v>-6841.22</v>
      </c>
      <c r="E7803" t="inlineStr">
        <is>
          <t>12/2025</t>
        </is>
      </c>
    </row>
    <row r="7804">
      <c r="A7804" t="inlineStr">
        <is>
          <t>Love Cabaret</t>
        </is>
      </c>
      <c r="B7804" t="inlineStr">
        <is>
          <t>2025-12-01</t>
        </is>
      </c>
      <c r="C7804" t="inlineStr">
        <is>
          <t>Telefone</t>
        </is>
      </c>
      <c r="D7804" s="488" t="n">
        <v>-98.63</v>
      </c>
      <c r="E7804" t="inlineStr">
        <is>
          <t>12/2025</t>
        </is>
      </c>
    </row>
    <row r="7805">
      <c r="A7805" t="inlineStr">
        <is>
          <t>Love Cabaret</t>
        </is>
      </c>
      <c r="B7805" t="inlineStr">
        <is>
          <t>2025-12-01</t>
        </is>
      </c>
      <c r="C7805" t="inlineStr">
        <is>
          <t>Internet</t>
        </is>
      </c>
      <c r="D7805" s="488" t="n">
        <v>-1048.95</v>
      </c>
      <c r="E7805" t="inlineStr">
        <is>
          <t>12/2025</t>
        </is>
      </c>
    </row>
    <row r="7806">
      <c r="A7806" t="inlineStr">
        <is>
          <t>Love Cabaret</t>
        </is>
      </c>
      <c r="B7806" t="inlineStr">
        <is>
          <t>2025-12-01</t>
        </is>
      </c>
      <c r="C7806" t="inlineStr">
        <is>
          <t>TV por assinatura/musica ambiente</t>
        </is>
      </c>
      <c r="D7806" s="488" t="n">
        <v>-20.45</v>
      </c>
      <c r="E7806" t="inlineStr">
        <is>
          <t>12/2025</t>
        </is>
      </c>
    </row>
    <row r="7807">
      <c r="A7807" t="inlineStr">
        <is>
          <t>Love Cabaret</t>
        </is>
      </c>
      <c r="B7807" t="inlineStr">
        <is>
          <t>2025-12-01</t>
        </is>
      </c>
      <c r="C7807" t="inlineStr">
        <is>
          <t>Sistemas de Segurança e Alarme</t>
        </is>
      </c>
      <c r="D7807" s="488" t="n">
        <v>-270.11</v>
      </c>
      <c r="E7807" t="inlineStr">
        <is>
          <t>12/2025</t>
        </is>
      </c>
    </row>
    <row r="7808">
      <c r="A7808" t="inlineStr">
        <is>
          <t>Love Cabaret</t>
        </is>
      </c>
      <c r="B7808" t="inlineStr">
        <is>
          <t>2025-12-01</t>
        </is>
      </c>
      <c r="C7808" t="inlineStr">
        <is>
          <t>Sistemas Gerais - Operacionais</t>
        </is>
      </c>
      <c r="D7808" s="488" t="n">
        <v>-2056.48</v>
      </c>
      <c r="E7808" t="inlineStr">
        <is>
          <t>12/2025</t>
        </is>
      </c>
    </row>
    <row r="7809">
      <c r="A7809" t="inlineStr">
        <is>
          <t>Love Cabaret</t>
        </is>
      </c>
      <c r="B7809" t="inlineStr">
        <is>
          <t>2025-12-01</t>
        </is>
      </c>
      <c r="C7809" t="inlineStr">
        <is>
          <t>Sistemas Gerais - Financeiros</t>
        </is>
      </c>
      <c r="D7809" s="488" t="n">
        <v>-389</v>
      </c>
      <c r="E7809" t="inlineStr">
        <is>
          <t>12/2025</t>
        </is>
      </c>
    </row>
    <row r="7810">
      <c r="A7810" t="inlineStr">
        <is>
          <t>Love Cabaret</t>
        </is>
      </c>
      <c r="B7810" t="inlineStr">
        <is>
          <t>2025-12-01</t>
        </is>
      </c>
      <c r="C7810" t="inlineStr">
        <is>
          <t>Sistemas Gerais - Comunicação e Marketing</t>
        </is>
      </c>
      <c r="D7810" s="488" t="n">
        <v>-2957.6</v>
      </c>
      <c r="E7810" t="inlineStr">
        <is>
          <t>12/2025</t>
        </is>
      </c>
    </row>
    <row r="7811">
      <c r="A7811" t="inlineStr">
        <is>
          <t>Love Cabaret</t>
        </is>
      </c>
      <c r="B7811" t="inlineStr">
        <is>
          <t>2025-12-01</t>
        </is>
      </c>
      <c r="C7811" t="inlineStr">
        <is>
          <t>% sobre Receita Bruta</t>
        </is>
      </c>
      <c r="D7811" s="488" t="n">
        <v>-0.01</v>
      </c>
      <c r="E7811" t="inlineStr">
        <is>
          <t>12/2025</t>
        </is>
      </c>
    </row>
    <row r="7812">
      <c r="A7812" t="inlineStr">
        <is>
          <t>Love Cabaret</t>
        </is>
      </c>
      <c r="B7812" t="inlineStr">
        <is>
          <t>2025-12-01</t>
        </is>
      </c>
      <c r="C7812" t="inlineStr">
        <is>
          <t>Despesas Gerais</t>
        </is>
      </c>
      <c r="D7812" s="488" t="n">
        <v>-7339.62</v>
      </c>
      <c r="E7812" t="inlineStr">
        <is>
          <t>12/2025</t>
        </is>
      </c>
    </row>
    <row r="7813">
      <c r="A7813" t="inlineStr">
        <is>
          <t>Love Cabaret</t>
        </is>
      </c>
      <c r="B7813" t="inlineStr">
        <is>
          <t>2025-12-01</t>
        </is>
      </c>
      <c r="C7813" t="inlineStr">
        <is>
          <t>Manutenção Predial</t>
        </is>
      </c>
      <c r="D7813" s="488" t="n">
        <v>-6601.38</v>
      </c>
      <c r="E7813" t="inlineStr">
        <is>
          <t>12/2025</t>
        </is>
      </c>
    </row>
    <row r="7814">
      <c r="A7814" t="inlineStr">
        <is>
          <t>Love Cabaret</t>
        </is>
      </c>
      <c r="B7814" t="inlineStr">
        <is>
          <t>2025-12-01</t>
        </is>
      </c>
      <c r="C7814" t="inlineStr">
        <is>
          <t>Manutenção de Equipamentos</t>
        </is>
      </c>
      <c r="D7814" s="488" t="n">
        <v>-370</v>
      </c>
      <c r="E7814" t="inlineStr">
        <is>
          <t>12/2025</t>
        </is>
      </c>
    </row>
    <row r="7815">
      <c r="A7815" t="inlineStr">
        <is>
          <t>Love Cabaret</t>
        </is>
      </c>
      <c r="B7815" t="inlineStr">
        <is>
          <t>2025-12-01</t>
        </is>
      </c>
      <c r="C7815" t="inlineStr">
        <is>
          <t>Manutenção de Mobiliário</t>
        </is>
      </c>
      <c r="D7815" s="488" t="n">
        <v>0</v>
      </c>
      <c r="E7815" t="inlineStr">
        <is>
          <t>12/2025</t>
        </is>
      </c>
    </row>
    <row r="7816">
      <c r="A7816" t="inlineStr">
        <is>
          <t>Love Cabaret</t>
        </is>
      </c>
      <c r="B7816" t="inlineStr">
        <is>
          <t>2025-12-01</t>
        </is>
      </c>
      <c r="C7816" t="inlineStr">
        <is>
          <t>Material de Manutenção</t>
        </is>
      </c>
      <c r="D7816" s="488" t="n">
        <v>-55.3</v>
      </c>
      <c r="E7816" t="inlineStr">
        <is>
          <t>12/2025</t>
        </is>
      </c>
    </row>
    <row r="7817">
      <c r="A7817" t="inlineStr">
        <is>
          <t>Love Cabaret</t>
        </is>
      </c>
      <c r="B7817" t="inlineStr">
        <is>
          <t>2025-12-01</t>
        </is>
      </c>
      <c r="C7817" t="inlineStr">
        <is>
          <t>Decoração/Paisagismo e Jardinagem</t>
        </is>
      </c>
      <c r="D7817" s="488" t="n">
        <v>0</v>
      </c>
      <c r="E7817" t="inlineStr">
        <is>
          <t>12/2025</t>
        </is>
      </c>
    </row>
    <row r="7818">
      <c r="A7818" t="inlineStr">
        <is>
          <t>Love Cabaret</t>
        </is>
      </c>
      <c r="B7818" t="inlineStr">
        <is>
          <t>2025-12-01</t>
        </is>
      </c>
      <c r="C7818" t="inlineStr">
        <is>
          <t>Fretes e Carretos</t>
        </is>
      </c>
      <c r="D7818" s="488" t="n">
        <v>-312.94</v>
      </c>
      <c r="E7818" t="inlineStr">
        <is>
          <t>12/2025</t>
        </is>
      </c>
    </row>
    <row r="7819">
      <c r="A7819" t="inlineStr">
        <is>
          <t>Love Cabaret</t>
        </is>
      </c>
      <c r="B7819" t="inlineStr">
        <is>
          <t>2025-12-01</t>
        </is>
      </c>
      <c r="C7819" t="inlineStr">
        <is>
          <t>Conduções/Taxi/Uber</t>
        </is>
      </c>
      <c r="D7819" s="488" t="n">
        <v>0</v>
      </c>
      <c r="E7819" t="inlineStr">
        <is>
          <t>12/2025</t>
        </is>
      </c>
    </row>
    <row r="7820">
      <c r="A7820" t="inlineStr">
        <is>
          <t>Love Cabaret</t>
        </is>
      </c>
      <c r="B7820" t="inlineStr">
        <is>
          <t>2025-12-01</t>
        </is>
      </c>
      <c r="C7820" t="inlineStr">
        <is>
          <t>Viagens e Estadias - Operação</t>
        </is>
      </c>
      <c r="D7820" s="488" t="n">
        <v>0</v>
      </c>
      <c r="E7820" t="inlineStr">
        <is>
          <t>12/2025</t>
        </is>
      </c>
    </row>
    <row r="7821">
      <c r="A7821" t="inlineStr">
        <is>
          <t>Love Cabaret</t>
        </is>
      </c>
      <c r="B7821" t="inlineStr">
        <is>
          <t>2025-12-01</t>
        </is>
      </c>
      <c r="C7821" t="inlineStr">
        <is>
          <t>% sobre Receita Bruta</t>
        </is>
      </c>
      <c r="D7821" s="488" t="n">
        <v>-0.01</v>
      </c>
      <c r="E7821" t="inlineStr">
        <is>
          <t>12/2025</t>
        </is>
      </c>
    </row>
    <row r="7822">
      <c r="A7822" t="inlineStr">
        <is>
          <t>Love Cabaret</t>
        </is>
      </c>
      <c r="B7822" t="inlineStr">
        <is>
          <t>2025-12-01</t>
        </is>
      </c>
      <c r="C7822" t="inlineStr">
        <is>
          <t>Marketing</t>
        </is>
      </c>
      <c r="D7822" s="488" t="n">
        <v>-18659.03</v>
      </c>
      <c r="E7822" t="inlineStr">
        <is>
          <t>12/2025</t>
        </is>
      </c>
    </row>
    <row r="7823">
      <c r="A7823" t="inlineStr">
        <is>
          <t>Love Cabaret</t>
        </is>
      </c>
      <c r="B7823" t="inlineStr">
        <is>
          <t>2025-12-01</t>
        </is>
      </c>
      <c r="C7823" t="inlineStr">
        <is>
          <t>Agência de Propaganda</t>
        </is>
      </c>
      <c r="D7823" s="488" t="n">
        <v>-8000</v>
      </c>
      <c r="E7823" t="inlineStr">
        <is>
          <t>12/2025</t>
        </is>
      </c>
    </row>
    <row r="7824">
      <c r="A7824" t="inlineStr">
        <is>
          <t>Love Cabaret</t>
        </is>
      </c>
      <c r="B7824" t="inlineStr">
        <is>
          <t>2025-12-01</t>
        </is>
      </c>
      <c r="C7824" t="inlineStr">
        <is>
          <t>Assessoria de Imprensa</t>
        </is>
      </c>
      <c r="D7824" s="488" t="n">
        <v>0</v>
      </c>
      <c r="E7824" t="inlineStr">
        <is>
          <t>12/2025</t>
        </is>
      </c>
    </row>
    <row r="7825">
      <c r="A7825" t="inlineStr">
        <is>
          <t>Love Cabaret</t>
        </is>
      </c>
      <c r="B7825" t="inlineStr">
        <is>
          <t>2025-12-01</t>
        </is>
      </c>
      <c r="C7825" t="inlineStr">
        <is>
          <t>Assessoria de Relações Públicas</t>
        </is>
      </c>
      <c r="D7825" s="488" t="n">
        <v>0</v>
      </c>
      <c r="E7825" t="inlineStr">
        <is>
          <t>12/2025</t>
        </is>
      </c>
    </row>
    <row r="7826">
      <c r="A7826" t="inlineStr">
        <is>
          <t>Love Cabaret</t>
        </is>
      </c>
      <c r="B7826" t="inlineStr">
        <is>
          <t>2025-12-01</t>
        </is>
      </c>
      <c r="C7826" t="inlineStr">
        <is>
          <t>Influenciadores</t>
        </is>
      </c>
      <c r="D7826" s="488" t="n">
        <v>0</v>
      </c>
      <c r="E7826" t="inlineStr">
        <is>
          <t>12/2025</t>
        </is>
      </c>
    </row>
    <row r="7827">
      <c r="A7827" t="inlineStr">
        <is>
          <t>Love Cabaret</t>
        </is>
      </c>
      <c r="B7827" t="inlineStr">
        <is>
          <t>2025-12-01</t>
        </is>
      </c>
      <c r="C7827" t="inlineStr">
        <is>
          <t>Publicidade e Propaganda</t>
        </is>
      </c>
      <c r="D7827" s="488" t="n">
        <v>-6850</v>
      </c>
      <c r="E7827" t="inlineStr">
        <is>
          <t>12/2025</t>
        </is>
      </c>
    </row>
    <row r="7828">
      <c r="A7828" t="inlineStr">
        <is>
          <t>Love Cabaret</t>
        </is>
      </c>
      <c r="B7828" t="inlineStr">
        <is>
          <t>2025-12-01</t>
        </is>
      </c>
      <c r="C7828" t="inlineStr">
        <is>
          <t>Pesquisa de Mercado</t>
        </is>
      </c>
      <c r="D7828" s="488" t="n">
        <v>0</v>
      </c>
      <c r="E7828" t="inlineStr">
        <is>
          <t>12/2025</t>
        </is>
      </c>
    </row>
    <row r="7829">
      <c r="A7829" t="inlineStr">
        <is>
          <t>Love Cabaret</t>
        </is>
      </c>
      <c r="B7829" t="inlineStr">
        <is>
          <t>2025-12-01</t>
        </is>
      </c>
      <c r="C7829" t="inlineStr">
        <is>
          <t>Sessão de Fotos/Captação de Vídeo</t>
        </is>
      </c>
      <c r="D7829" s="488" t="n">
        <v>-650</v>
      </c>
      <c r="E7829" t="inlineStr">
        <is>
          <t>12/2025</t>
        </is>
      </c>
    </row>
    <row r="7830">
      <c r="A7830" t="inlineStr">
        <is>
          <t>Love Cabaret</t>
        </is>
      </c>
      <c r="B7830" t="inlineStr">
        <is>
          <t>2025-12-01</t>
        </is>
      </c>
      <c r="C7830" t="inlineStr">
        <is>
          <t>Produção Gráfica e Material Institucional</t>
        </is>
      </c>
      <c r="D7830" s="488" t="n">
        <v>-1800</v>
      </c>
      <c r="E7830" t="inlineStr">
        <is>
          <t>12/2025</t>
        </is>
      </c>
    </row>
    <row r="7831">
      <c r="A7831" t="inlineStr">
        <is>
          <t>Love Cabaret</t>
        </is>
      </c>
      <c r="B7831" t="inlineStr">
        <is>
          <t>2025-12-01</t>
        </is>
      </c>
      <c r="C7831" t="inlineStr">
        <is>
          <t>Eventos de Marketing</t>
        </is>
      </c>
      <c r="D7831" s="488" t="n">
        <v>0</v>
      </c>
      <c r="E7831" t="inlineStr">
        <is>
          <t>12/2025</t>
        </is>
      </c>
    </row>
    <row r="7832">
      <c r="A7832" t="inlineStr">
        <is>
          <t>Love Cabaret</t>
        </is>
      </c>
      <c r="B7832" t="inlineStr">
        <is>
          <t>2025-12-01</t>
        </is>
      </c>
      <c r="C7832" t="inlineStr">
        <is>
          <t>Brindes e Confraternizações</t>
        </is>
      </c>
      <c r="D7832" s="488" t="n">
        <v>0</v>
      </c>
      <c r="E7832" t="inlineStr">
        <is>
          <t>12/2025</t>
        </is>
      </c>
    </row>
    <row r="7833">
      <c r="A7833" t="inlineStr">
        <is>
          <t>Love Cabaret</t>
        </is>
      </c>
      <c r="B7833" t="inlineStr">
        <is>
          <t>2025-12-01</t>
        </is>
      </c>
      <c r="C7833" t="inlineStr">
        <is>
          <t>Ferramentas de Marketing</t>
        </is>
      </c>
      <c r="D7833" s="488" t="n">
        <v>-1359.03</v>
      </c>
      <c r="E7833" t="inlineStr">
        <is>
          <t>12/2025</t>
        </is>
      </c>
    </row>
    <row r="7834">
      <c r="A7834" t="inlineStr">
        <is>
          <t>Love Cabaret</t>
        </is>
      </c>
      <c r="B7834" t="inlineStr">
        <is>
          <t>2025-12-01</t>
        </is>
      </c>
      <c r="C7834" t="inlineStr">
        <is>
          <t>% sobre Receita Bruta</t>
        </is>
      </c>
      <c r="D7834" s="488" t="n">
        <v>-0.03</v>
      </c>
      <c r="E7834" t="inlineStr">
        <is>
          <t>12/2025</t>
        </is>
      </c>
    </row>
    <row r="7835">
      <c r="A7835" t="inlineStr">
        <is>
          <t>Love Cabaret</t>
        </is>
      </c>
      <c r="B7835" t="inlineStr">
        <is>
          <t>2025-12-01</t>
        </is>
      </c>
      <c r="C7835" t="inlineStr">
        <is>
          <t>Serviços de Terceiros</t>
        </is>
      </c>
      <c r="D7835" s="488" t="n">
        <v>-27426.97</v>
      </c>
      <c r="E7835" t="inlineStr">
        <is>
          <t>12/2025</t>
        </is>
      </c>
    </row>
    <row r="7836">
      <c r="A7836" t="inlineStr">
        <is>
          <t>Love Cabaret</t>
        </is>
      </c>
      <c r="B7836" t="inlineStr">
        <is>
          <t>2025-12-01</t>
        </is>
      </c>
      <c r="C7836" t="inlineStr">
        <is>
          <t>Assessoria Contabil</t>
        </is>
      </c>
      <c r="D7836" s="488" t="n">
        <v>-4175.91</v>
      </c>
      <c r="E7836" t="inlineStr">
        <is>
          <t>12/2025</t>
        </is>
      </c>
    </row>
    <row r="7837">
      <c r="A7837" t="inlineStr">
        <is>
          <t>Love Cabaret</t>
        </is>
      </c>
      <c r="B7837" t="inlineStr">
        <is>
          <t>2025-12-01</t>
        </is>
      </c>
      <c r="C7837" t="inlineStr">
        <is>
          <t>Assessoria RH</t>
        </is>
      </c>
      <c r="D7837" s="488" t="n">
        <v>-150</v>
      </c>
      <c r="E7837" t="inlineStr">
        <is>
          <t>12/2025</t>
        </is>
      </c>
    </row>
    <row r="7838">
      <c r="A7838" t="inlineStr">
        <is>
          <t>Love Cabaret</t>
        </is>
      </c>
      <c r="B7838" t="inlineStr">
        <is>
          <t>2025-12-01</t>
        </is>
      </c>
      <c r="C7838" t="inlineStr">
        <is>
          <t>Assessoria em Geral</t>
        </is>
      </c>
      <c r="D7838" s="488" t="n">
        <v>-2560</v>
      </c>
      <c r="E7838" t="inlineStr">
        <is>
          <t>12/2025</t>
        </is>
      </c>
    </row>
    <row r="7839">
      <c r="A7839" t="inlineStr">
        <is>
          <t>Love Cabaret</t>
        </is>
      </c>
      <c r="B7839" t="inlineStr">
        <is>
          <t>2025-12-01</t>
        </is>
      </c>
      <c r="C7839" t="inlineStr">
        <is>
          <t>Assessoria Financeira</t>
        </is>
      </c>
      <c r="D7839" s="488" t="n">
        <v>0</v>
      </c>
      <c r="E7839" t="inlineStr">
        <is>
          <t>12/2025</t>
        </is>
      </c>
    </row>
    <row r="7840">
      <c r="A7840" t="inlineStr">
        <is>
          <t>Love Cabaret</t>
        </is>
      </c>
      <c r="B7840" t="inlineStr">
        <is>
          <t>2025-12-01</t>
        </is>
      </c>
      <c r="C7840" t="inlineStr">
        <is>
          <t>Assessoria Jurídica</t>
        </is>
      </c>
      <c r="D7840" s="488" t="n">
        <v>-3200</v>
      </c>
      <c r="E7840" t="inlineStr">
        <is>
          <t>12/2025</t>
        </is>
      </c>
    </row>
    <row r="7841">
      <c r="A7841" t="inlineStr">
        <is>
          <t>Love Cabaret</t>
        </is>
      </c>
      <c r="B7841" t="inlineStr">
        <is>
          <t>2025-12-01</t>
        </is>
      </c>
      <c r="C7841" t="inlineStr">
        <is>
          <t>Assessoria de Alimentos e Bebidas</t>
        </is>
      </c>
      <c r="D7841" s="488" t="n">
        <v>-891.0599999999999</v>
      </c>
      <c r="E7841" t="inlineStr">
        <is>
          <t>12/2025</t>
        </is>
      </c>
    </row>
    <row r="7842">
      <c r="A7842" t="inlineStr">
        <is>
          <t>Love Cabaret</t>
        </is>
      </c>
      <c r="B7842" t="inlineStr">
        <is>
          <t>2025-12-01</t>
        </is>
      </c>
      <c r="C7842" t="inlineStr">
        <is>
          <t>Assessoria de Projetos</t>
        </is>
      </c>
      <c r="D7842" s="488" t="n">
        <v>0</v>
      </c>
      <c r="E7842" t="inlineStr">
        <is>
          <t>12/2025</t>
        </is>
      </c>
    </row>
    <row r="7843">
      <c r="A7843" t="inlineStr">
        <is>
          <t>Love Cabaret</t>
        </is>
      </c>
      <c r="B7843" t="inlineStr">
        <is>
          <t>2025-12-01</t>
        </is>
      </c>
      <c r="C7843" t="inlineStr">
        <is>
          <t>Serviços de Segurança</t>
        </is>
      </c>
      <c r="D7843" s="488" t="n">
        <v>-16450</v>
      </c>
      <c r="E7843" t="inlineStr">
        <is>
          <t>12/2025</t>
        </is>
      </c>
    </row>
    <row r="7844">
      <c r="A7844" t="inlineStr">
        <is>
          <t>Love Cabaret</t>
        </is>
      </c>
      <c r="B7844" t="inlineStr">
        <is>
          <t>2025-12-01</t>
        </is>
      </c>
      <c r="C7844" t="inlineStr">
        <is>
          <t>Valet/Motoboy</t>
        </is>
      </c>
      <c r="D7844" s="488" t="n">
        <v>0</v>
      </c>
      <c r="E7844" t="inlineStr">
        <is>
          <t>12/2025</t>
        </is>
      </c>
    </row>
    <row r="7845">
      <c r="A7845" t="inlineStr">
        <is>
          <t>Love Cabaret</t>
        </is>
      </c>
      <c r="B7845" t="inlineStr">
        <is>
          <t>2025-12-01</t>
        </is>
      </c>
      <c r="C7845" t="inlineStr">
        <is>
          <t>% sobre Receita Bruta</t>
        </is>
      </c>
      <c r="D7845" s="488" t="n">
        <v>-0.04</v>
      </c>
      <c r="E7845" t="inlineStr">
        <is>
          <t>12/2025</t>
        </is>
      </c>
    </row>
    <row r="7846">
      <c r="A7846" t="inlineStr">
        <is>
          <t>Love Cabaret</t>
        </is>
      </c>
      <c r="B7846" t="inlineStr">
        <is>
          <t>2025-12-01</t>
        </is>
      </c>
      <c r="C7846" t="inlineStr">
        <is>
          <t>Locação de Equipamentos</t>
        </is>
      </c>
      <c r="D7846" s="488" t="n">
        <v>-5558.16</v>
      </c>
      <c r="E7846" t="inlineStr">
        <is>
          <t>12/2025</t>
        </is>
      </c>
    </row>
    <row r="7847">
      <c r="A7847" t="inlineStr">
        <is>
          <t>Love Cabaret</t>
        </is>
      </c>
      <c r="B7847" t="inlineStr">
        <is>
          <t>2025-12-01</t>
        </is>
      </c>
      <c r="C7847" t="inlineStr">
        <is>
          <t>Locações de Equipamentos - Operacionais</t>
        </is>
      </c>
      <c r="D7847" s="488" t="n">
        <v>-5338.16</v>
      </c>
      <c r="E7847" t="inlineStr">
        <is>
          <t>12/2025</t>
        </is>
      </c>
    </row>
    <row r="7848">
      <c r="A7848" t="inlineStr">
        <is>
          <t>Love Cabaret</t>
        </is>
      </c>
      <c r="B7848" t="inlineStr">
        <is>
          <t>2025-12-01</t>
        </is>
      </c>
      <c r="C7848" t="inlineStr">
        <is>
          <t>Locação de Equipamentos - Informatica e TI</t>
        </is>
      </c>
      <c r="D7848" s="488" t="n">
        <v>-220</v>
      </c>
      <c r="E7848" t="inlineStr">
        <is>
          <t>12/2025</t>
        </is>
      </c>
    </row>
    <row r="7849">
      <c r="A7849" t="inlineStr">
        <is>
          <t>Love Cabaret</t>
        </is>
      </c>
      <c r="B7849" t="inlineStr">
        <is>
          <t>2025-12-01</t>
        </is>
      </c>
      <c r="C7849" t="inlineStr">
        <is>
          <t>Locações de Equipamentos - Comunicação e Marketing</t>
        </is>
      </c>
      <c r="D7849" s="488" t="n">
        <v>0</v>
      </c>
      <c r="E7849" t="inlineStr">
        <is>
          <t>12/2025</t>
        </is>
      </c>
    </row>
    <row r="7850">
      <c r="A7850" t="inlineStr">
        <is>
          <t>Love Cabaret</t>
        </is>
      </c>
      <c r="B7850" t="inlineStr">
        <is>
          <t>2025-12-01</t>
        </is>
      </c>
      <c r="C7850" t="inlineStr">
        <is>
          <t>Locação de Utensílios</t>
        </is>
      </c>
      <c r="D7850" s="488" t="n">
        <v>0</v>
      </c>
      <c r="E7850" t="inlineStr">
        <is>
          <t>12/2025</t>
        </is>
      </c>
    </row>
    <row r="7851">
      <c r="A7851" t="inlineStr">
        <is>
          <t>Love Cabaret</t>
        </is>
      </c>
      <c r="B7851" t="inlineStr">
        <is>
          <t>2025-12-01</t>
        </is>
      </c>
      <c r="C7851" t="inlineStr">
        <is>
          <t>% sobre Receita Bruta</t>
        </is>
      </c>
      <c r="D7851" s="488" t="n">
        <v>-0.01</v>
      </c>
      <c r="E7851" t="inlineStr">
        <is>
          <t>12/2025</t>
        </is>
      </c>
    </row>
    <row r="7852">
      <c r="A7852" t="inlineStr">
        <is>
          <t>Love Cabaret</t>
        </is>
      </c>
      <c r="B7852" t="inlineStr">
        <is>
          <t>2025-12-01</t>
        </is>
      </c>
      <c r="C7852" t="inlineStr">
        <is>
          <t>Sistema de Franquias</t>
        </is>
      </c>
      <c r="D7852" s="488" t="n">
        <v>0</v>
      </c>
      <c r="E7852" t="inlineStr">
        <is>
          <t>12/2025</t>
        </is>
      </c>
    </row>
    <row r="7853">
      <c r="A7853" t="inlineStr">
        <is>
          <t>Love Cabaret</t>
        </is>
      </c>
      <c r="B7853" t="inlineStr">
        <is>
          <t>2025-12-01</t>
        </is>
      </c>
      <c r="C7853" t="inlineStr">
        <is>
          <t>Royalties</t>
        </is>
      </c>
      <c r="D7853" s="488" t="n">
        <v>0</v>
      </c>
      <c r="E7853" t="inlineStr">
        <is>
          <t>12/2025</t>
        </is>
      </c>
    </row>
    <row r="7854">
      <c r="A7854" t="inlineStr">
        <is>
          <t>Love Cabaret</t>
        </is>
      </c>
      <c r="B7854" t="inlineStr">
        <is>
          <t>2025-12-01</t>
        </is>
      </c>
      <c r="C7854" t="inlineStr">
        <is>
          <t>Fundo de Propaganda</t>
        </is>
      </c>
      <c r="D7854" s="488" t="n">
        <v>0</v>
      </c>
      <c r="E7854" t="inlineStr">
        <is>
          <t>12/2025</t>
        </is>
      </c>
    </row>
    <row r="7855">
      <c r="A7855" t="inlineStr">
        <is>
          <t>Love Cabaret</t>
        </is>
      </c>
      <c r="B7855" t="inlineStr">
        <is>
          <t>2025-12-01</t>
        </is>
      </c>
      <c r="C7855" t="inlineStr">
        <is>
          <t>Fee Gestão FB</t>
        </is>
      </c>
      <c r="D7855" s="488" t="n">
        <v>0</v>
      </c>
      <c r="E7855" t="inlineStr">
        <is>
          <t>12/2025</t>
        </is>
      </c>
    </row>
    <row r="7856">
      <c r="A7856" t="inlineStr">
        <is>
          <t>Love Cabaret</t>
        </is>
      </c>
      <c r="B7856" t="inlineStr">
        <is>
          <t>2025-12-01</t>
        </is>
      </c>
      <c r="C7856" t="inlineStr">
        <is>
          <t>% sobre Receita Bruta</t>
        </is>
      </c>
      <c r="D7856" s="488" t="n">
        <v>0</v>
      </c>
      <c r="E7856" t="inlineStr">
        <is>
          <t>12/2025</t>
        </is>
      </c>
    </row>
    <row r="7857">
      <c r="A7857" t="inlineStr">
        <is>
          <t>Love Cabaret</t>
        </is>
      </c>
      <c r="B7857" t="inlineStr">
        <is>
          <t>2025-12-01</t>
        </is>
      </c>
      <c r="C7857" t="inlineStr">
        <is>
          <t>TOTAL - DESPESAS OPERATIVAS</t>
        </is>
      </c>
      <c r="D7857" s="488" t="n">
        <v>-287242.53</v>
      </c>
      <c r="E7857" t="inlineStr">
        <is>
          <t>12/2025</t>
        </is>
      </c>
    </row>
    <row r="7858">
      <c r="A7858" t="inlineStr">
        <is>
          <t>Love Cabaret</t>
        </is>
      </c>
      <c r="B7858" t="inlineStr">
        <is>
          <t>2025-12-01</t>
        </is>
      </c>
      <c r="C7858" t="inlineStr">
        <is>
          <t>% sobre Receita Bruta</t>
        </is>
      </c>
      <c r="D7858" s="488" t="n">
        <v>-0.43</v>
      </c>
      <c r="E7858" t="inlineStr">
        <is>
          <t>12/2025</t>
        </is>
      </c>
    </row>
    <row r="7859">
      <c r="A7859" t="inlineStr">
        <is>
          <t>Love Cabaret</t>
        </is>
      </c>
      <c r="B7859" t="inlineStr">
        <is>
          <t>2025-12-01</t>
        </is>
      </c>
      <c r="C7859" t="inlineStr">
        <is>
          <t>EBITDA</t>
        </is>
      </c>
      <c r="D7859" s="488" t="n">
        <v>154061.31</v>
      </c>
      <c r="E7859" t="inlineStr">
        <is>
          <t>12/2025</t>
        </is>
      </c>
    </row>
    <row r="7860">
      <c r="A7860" t="inlineStr">
        <is>
          <t>Love Cabaret</t>
        </is>
      </c>
      <c r="B7860" t="inlineStr">
        <is>
          <t>2025-12-01</t>
        </is>
      </c>
      <c r="C7860" t="inlineStr">
        <is>
          <t>% sobre Receita Bruta</t>
        </is>
      </c>
      <c r="D7860" s="488" t="n">
        <v>0.23</v>
      </c>
      <c r="E7860" t="inlineStr">
        <is>
          <t>12/2025</t>
        </is>
      </c>
    </row>
    <row r="7861">
      <c r="A7861" t="inlineStr">
        <is>
          <t>Love Cabaret</t>
        </is>
      </c>
      <c r="B7861" t="inlineStr">
        <is>
          <t>2025-12-01</t>
        </is>
      </c>
      <c r="C7861" t="inlineStr">
        <is>
          <t>(-) Depreciação/Amortização</t>
        </is>
      </c>
      <c r="D7861" s="488" t="n">
        <v>0</v>
      </c>
      <c r="E7861" t="inlineStr">
        <is>
          <t>12/2025</t>
        </is>
      </c>
    </row>
    <row r="7862">
      <c r="A7862" t="inlineStr">
        <is>
          <t>Love Cabaret</t>
        </is>
      </c>
      <c r="B7862" t="inlineStr">
        <is>
          <t>2025-12-01</t>
        </is>
      </c>
      <c r="C7862" t="inlineStr">
        <is>
          <t>EBIT</t>
        </is>
      </c>
      <c r="D7862" s="488" t="n">
        <v>154061.31</v>
      </c>
      <c r="E7862" t="inlineStr">
        <is>
          <t>12/2025</t>
        </is>
      </c>
    </row>
    <row r="7863">
      <c r="A7863" t="inlineStr">
        <is>
          <t>Love Cabaret</t>
        </is>
      </c>
      <c r="B7863" t="inlineStr">
        <is>
          <t>2025-12-01</t>
        </is>
      </c>
      <c r="C7863" t="inlineStr">
        <is>
          <t>(+/-) Receitas/Despesas Financeiras</t>
        </is>
      </c>
      <c r="D7863" s="488" t="n">
        <v>3001.24</v>
      </c>
      <c r="E7863" t="inlineStr">
        <is>
          <t>12/2025</t>
        </is>
      </c>
    </row>
    <row r="7864">
      <c r="A7864" t="inlineStr">
        <is>
          <t>Love Cabaret</t>
        </is>
      </c>
      <c r="B7864" t="inlineStr">
        <is>
          <t>2025-12-01</t>
        </is>
      </c>
      <c r="C7864" t="inlineStr">
        <is>
          <t>(+) Receitas de Patrocínio</t>
        </is>
      </c>
      <c r="D7864" s="488" t="n">
        <v>0</v>
      </c>
      <c r="E7864" t="inlineStr">
        <is>
          <t>12/2025</t>
        </is>
      </c>
    </row>
    <row r="7865">
      <c r="A7865" t="inlineStr">
        <is>
          <t>Love Cabaret</t>
        </is>
      </c>
      <c r="B7865" t="inlineStr">
        <is>
          <t>2025-12-01</t>
        </is>
      </c>
      <c r="C7865" t="inlineStr">
        <is>
          <t>(-) Despesas de Patrocínio</t>
        </is>
      </c>
      <c r="D7865" s="488" t="n">
        <v>-2800</v>
      </c>
      <c r="E7865" t="inlineStr">
        <is>
          <t>12/2025</t>
        </is>
      </c>
    </row>
    <row r="7866">
      <c r="A7866" t="inlineStr">
        <is>
          <t>Love Cabaret</t>
        </is>
      </c>
      <c r="B7866" t="inlineStr">
        <is>
          <t>2025-12-01</t>
        </is>
      </c>
      <c r="C7866" t="inlineStr">
        <is>
          <t>Resultado Antes do IR</t>
        </is>
      </c>
      <c r="D7866" s="488" t="n">
        <v>154262.54</v>
      </c>
      <c r="E7866" t="inlineStr">
        <is>
          <t>12/2025</t>
        </is>
      </c>
    </row>
    <row r="7867">
      <c r="A7867" t="inlineStr">
        <is>
          <t>Love Cabaret</t>
        </is>
      </c>
      <c r="B7867" t="inlineStr">
        <is>
          <t>2025-12-01</t>
        </is>
      </c>
      <c r="C7867" t="inlineStr">
        <is>
          <t>(-) Impostos</t>
        </is>
      </c>
      <c r="D7867" s="488" t="n">
        <v>-16942.59</v>
      </c>
      <c r="E7867" t="inlineStr">
        <is>
          <t>12/2025</t>
        </is>
      </c>
    </row>
    <row r="7868">
      <c r="A7868" t="inlineStr">
        <is>
          <t>Love Cabaret</t>
        </is>
      </c>
      <c r="B7868" t="inlineStr">
        <is>
          <t>2025-12-01</t>
        </is>
      </c>
      <c r="C7868" t="inlineStr">
        <is>
          <t>SIMPLES</t>
        </is>
      </c>
      <c r="D7868" s="488" t="n">
        <v>0</v>
      </c>
      <c r="E7868" t="inlineStr">
        <is>
          <t>12/2025</t>
        </is>
      </c>
    </row>
    <row r="7869">
      <c r="A7869" t="inlineStr">
        <is>
          <t>Love Cabaret</t>
        </is>
      </c>
      <c r="B7869" t="inlineStr">
        <is>
          <t>2025-12-01</t>
        </is>
      </c>
      <c r="C7869" t="inlineStr">
        <is>
          <t>IRPJ</t>
        </is>
      </c>
      <c r="D7869" s="488" t="n">
        <v>-8011.24</v>
      </c>
      <c r="E7869" t="inlineStr">
        <is>
          <t>12/2025</t>
        </is>
      </c>
    </row>
    <row r="7870">
      <c r="A7870" t="inlineStr">
        <is>
          <t>Love Cabaret</t>
        </is>
      </c>
      <c r="B7870" t="inlineStr">
        <is>
          <t>2025-12-01</t>
        </is>
      </c>
      <c r="C7870" t="inlineStr">
        <is>
          <t>IRPJ 10%</t>
        </is>
      </c>
      <c r="D7870" s="488" t="n">
        <v>-1721.23</v>
      </c>
      <c r="E7870" t="inlineStr">
        <is>
          <t>12/2025</t>
        </is>
      </c>
    </row>
    <row r="7871">
      <c r="A7871" t="inlineStr">
        <is>
          <t>Love Cabaret</t>
        </is>
      </c>
      <c r="B7871" t="inlineStr">
        <is>
          <t>2025-12-01</t>
        </is>
      </c>
      <c r="C7871" t="inlineStr">
        <is>
          <t>CSLL</t>
        </is>
      </c>
      <c r="D7871" s="488" t="n">
        <v>-7210.12</v>
      </c>
      <c r="E7871" t="inlineStr">
        <is>
          <t>12/2025</t>
        </is>
      </c>
    </row>
    <row r="7872">
      <c r="A7872" t="inlineStr">
        <is>
          <t>Love Cabaret</t>
        </is>
      </c>
      <c r="B7872" t="inlineStr">
        <is>
          <t>2025-12-01</t>
        </is>
      </c>
      <c r="C7872" t="inlineStr">
        <is>
          <t>Resultado Líquido</t>
        </is>
      </c>
      <c r="D7872" s="488" t="n">
        <v>137319.95</v>
      </c>
      <c r="E7872" t="inlineStr">
        <is>
          <t>12/2025</t>
        </is>
      </c>
    </row>
    <row r="7873">
      <c r="A7873" t="inlineStr">
        <is>
          <t>Love Cabaret</t>
        </is>
      </c>
      <c r="B7873" t="inlineStr">
        <is>
          <t>2025-12-01</t>
        </is>
      </c>
      <c r="C7873" t="inlineStr">
        <is>
          <t>% sobre Receita Bruta</t>
        </is>
      </c>
      <c r="D7873" s="488" t="n">
        <v>0.21</v>
      </c>
      <c r="E7873" t="inlineStr">
        <is>
          <t>12/2025</t>
        </is>
      </c>
    </row>
    <row r="7874">
      <c r="A7874" t="inlineStr">
        <is>
          <t>Love Cabaret</t>
        </is>
      </c>
      <c r="B7874" t="inlineStr">
        <is>
          <t>2025-12-01</t>
        </is>
      </c>
      <c r="C7874" t="inlineStr">
        <is>
          <t>(-) CAPEX (Investimentos)</t>
        </is>
      </c>
      <c r="D7874" s="488" t="n">
        <v>0</v>
      </c>
      <c r="E7874" t="inlineStr">
        <is>
          <t>12/2025</t>
        </is>
      </c>
    </row>
    <row r="7875">
      <c r="A7875" t="inlineStr">
        <is>
          <t>Love Cabaret</t>
        </is>
      </c>
      <c r="B7875" t="inlineStr">
        <is>
          <t>2025-12-01</t>
        </is>
      </c>
      <c r="C7875" t="inlineStr">
        <is>
          <t>Investimento - Construção - Obra</t>
        </is>
      </c>
      <c r="D7875" s="488" t="n">
        <v>0</v>
      </c>
      <c r="E7875" t="inlineStr">
        <is>
          <t>12/2025</t>
        </is>
      </c>
    </row>
    <row r="7876">
      <c r="A7876" t="inlineStr">
        <is>
          <t>Love Cabaret</t>
        </is>
      </c>
      <c r="B7876" t="inlineStr">
        <is>
          <t>2025-12-01</t>
        </is>
      </c>
      <c r="C7876" t="inlineStr">
        <is>
          <t>Investimento - Equipamentos</t>
        </is>
      </c>
      <c r="D7876" s="488" t="n">
        <v>0</v>
      </c>
      <c r="E7876" t="inlineStr">
        <is>
          <t>12/2025</t>
        </is>
      </c>
    </row>
    <row r="7877">
      <c r="A7877" t="inlineStr">
        <is>
          <t>Love Cabaret</t>
        </is>
      </c>
      <c r="B7877" t="inlineStr">
        <is>
          <t>2025-12-01</t>
        </is>
      </c>
      <c r="C7877" t="inlineStr">
        <is>
          <t>Investimento - Utensílios</t>
        </is>
      </c>
      <c r="D7877" s="488" t="n">
        <v>0</v>
      </c>
      <c r="E7877" t="inlineStr">
        <is>
          <t>12/2025</t>
        </is>
      </c>
    </row>
    <row r="7878">
      <c r="A7878" t="inlineStr">
        <is>
          <t>Love Cabaret</t>
        </is>
      </c>
      <c r="B7878" t="inlineStr">
        <is>
          <t>2025-12-01</t>
        </is>
      </c>
      <c r="C7878" t="inlineStr">
        <is>
          <t>Investimento - Mobiliário e Decoração</t>
        </is>
      </c>
      <c r="D7878" s="488" t="n">
        <v>0</v>
      </c>
      <c r="E7878" t="inlineStr">
        <is>
          <t>12/2025</t>
        </is>
      </c>
    </row>
    <row r="7879">
      <c r="A7879" t="inlineStr">
        <is>
          <t>Love Cabaret</t>
        </is>
      </c>
      <c r="B7879" t="inlineStr">
        <is>
          <t>2025-12-01</t>
        </is>
      </c>
      <c r="C7879" t="inlineStr">
        <is>
          <t>Investimento - Projetos</t>
        </is>
      </c>
      <c r="D7879" s="488" t="n">
        <v>0</v>
      </c>
      <c r="E7879" t="inlineStr">
        <is>
          <t>12/2025</t>
        </is>
      </c>
    </row>
    <row r="7880">
      <c r="A7880" t="inlineStr">
        <is>
          <t>Love Cabaret</t>
        </is>
      </c>
      <c r="B7880" t="inlineStr">
        <is>
          <t>2025-12-01</t>
        </is>
      </c>
      <c r="C7880" t="inlineStr">
        <is>
          <t>Investimento - Paisagismo</t>
        </is>
      </c>
      <c r="D7880" s="488" t="n">
        <v>0</v>
      </c>
      <c r="E7880" t="inlineStr">
        <is>
          <t>12/2025</t>
        </is>
      </c>
    </row>
    <row r="7881">
      <c r="A7881" t="inlineStr">
        <is>
          <t>Love Cabaret</t>
        </is>
      </c>
      <c r="B7881" t="inlineStr">
        <is>
          <t>2025-12-01</t>
        </is>
      </c>
      <c r="C7881" t="inlineStr">
        <is>
          <t>Investimento - Sistemas Gerais - Implantação</t>
        </is>
      </c>
      <c r="D7881" s="488" t="n">
        <v>0</v>
      </c>
      <c r="E7881" t="inlineStr">
        <is>
          <t>12/2025</t>
        </is>
      </c>
    </row>
    <row r="7882">
      <c r="A7882" t="inlineStr">
        <is>
          <t>Love Cabaret</t>
        </is>
      </c>
      <c r="B7882" t="inlineStr">
        <is>
          <t>2025-12-01</t>
        </is>
      </c>
      <c r="C7882" t="inlineStr">
        <is>
          <t>Investimento - Marketing</t>
        </is>
      </c>
      <c r="D7882" s="488" t="n">
        <v>0</v>
      </c>
      <c r="E7882" t="inlineStr">
        <is>
          <t>12/2025</t>
        </is>
      </c>
    </row>
    <row r="7883">
      <c r="A7883" t="inlineStr">
        <is>
          <t>Love Cabaret</t>
        </is>
      </c>
      <c r="B7883" t="inlineStr">
        <is>
          <t>2025-12-01</t>
        </is>
      </c>
      <c r="C7883" t="inlineStr">
        <is>
          <t>Investimento - Uniformes</t>
        </is>
      </c>
      <c r="D7883" s="488" t="n">
        <v>0</v>
      </c>
      <c r="E7883" t="inlineStr">
        <is>
          <t>12/2025</t>
        </is>
      </c>
    </row>
    <row r="7884">
      <c r="A7884" t="inlineStr">
        <is>
          <t>Love Cabaret</t>
        </is>
      </c>
      <c r="B7884" t="inlineStr">
        <is>
          <t>2025-12-01</t>
        </is>
      </c>
      <c r="C7884" t="inlineStr">
        <is>
          <t>Investimento - Despesas pré-operacionais</t>
        </is>
      </c>
      <c r="D7884" s="488" t="n">
        <v>0</v>
      </c>
      <c r="E7884" t="inlineStr">
        <is>
          <t>12/2025</t>
        </is>
      </c>
    </row>
    <row r="7885">
      <c r="A7885" t="inlineStr">
        <is>
          <t>Love Cabaret</t>
        </is>
      </c>
      <c r="B7885" t="inlineStr">
        <is>
          <t>2025-12-01</t>
        </is>
      </c>
      <c r="C7885" t="inlineStr">
        <is>
          <t>Investimento - Taxa de Licença</t>
        </is>
      </c>
      <c r="D7885" s="488" t="n">
        <v>0</v>
      </c>
      <c r="E7885" t="inlineStr">
        <is>
          <t>12/2025</t>
        </is>
      </c>
    </row>
    <row r="7886">
      <c r="A7886" t="inlineStr">
        <is>
          <t>Love Cabaret</t>
        </is>
      </c>
      <c r="B7886" t="inlineStr">
        <is>
          <t>2025-12-01</t>
        </is>
      </c>
      <c r="C7886" t="inlineStr">
        <is>
          <t>Investimento - Outros luvas</t>
        </is>
      </c>
      <c r="D7886" s="488" t="n">
        <v>0</v>
      </c>
      <c r="E7886" t="inlineStr">
        <is>
          <t>12/2025</t>
        </is>
      </c>
    </row>
    <row r="7887">
      <c r="A7887" t="inlineStr">
        <is>
          <t>Love Cabaret</t>
        </is>
      </c>
      <c r="B7887" t="inlineStr">
        <is>
          <t>2025-12-01</t>
        </is>
      </c>
      <c r="C7887" t="inlineStr">
        <is>
          <t>Investimento - Ativos AMBEV</t>
        </is>
      </c>
      <c r="D7887" s="488" t="n">
        <v>0</v>
      </c>
      <c r="E7887" t="inlineStr">
        <is>
          <t>12/2025</t>
        </is>
      </c>
    </row>
    <row r="7888">
      <c r="A7888" t="inlineStr">
        <is>
          <t>Love Cabaret</t>
        </is>
      </c>
      <c r="B7888" t="inlineStr">
        <is>
          <t>2025-12-01</t>
        </is>
      </c>
      <c r="C7888" t="inlineStr">
        <is>
          <t>Investimento - Estrutura Chopp - Balcão</t>
        </is>
      </c>
      <c r="D7888" s="488" t="n">
        <v>0</v>
      </c>
      <c r="E7888" t="inlineStr">
        <is>
          <t>12/2025</t>
        </is>
      </c>
    </row>
    <row r="7889">
      <c r="A7889" t="inlineStr">
        <is>
          <t>Love Cabaret</t>
        </is>
      </c>
      <c r="B7889" t="inlineStr">
        <is>
          <t>2025-12-01</t>
        </is>
      </c>
      <c r="C7889" t="inlineStr">
        <is>
          <t>Investimento - Estrutura Chopp - Camara Refrigerada</t>
        </is>
      </c>
      <c r="D7889" s="488" t="n">
        <v>0</v>
      </c>
      <c r="E7889" t="inlineStr">
        <is>
          <t>12/2025</t>
        </is>
      </c>
    </row>
    <row r="7890">
      <c r="A7890" t="inlineStr">
        <is>
          <t>Love Cabaret</t>
        </is>
      </c>
      <c r="B7890" t="inlineStr">
        <is>
          <t>2025-12-01</t>
        </is>
      </c>
      <c r="C7890" t="inlineStr">
        <is>
          <t>Investimento - Estrutura Chopp - Chopeira</t>
        </is>
      </c>
      <c r="D7890" s="488" t="n">
        <v>0</v>
      </c>
      <c r="E7890" t="inlineStr">
        <is>
          <t>12/2025</t>
        </is>
      </c>
    </row>
    <row r="7891">
      <c r="A7891" t="inlineStr">
        <is>
          <t>Love Cabaret</t>
        </is>
      </c>
      <c r="B7891" t="inlineStr">
        <is>
          <t>2025-12-01</t>
        </is>
      </c>
      <c r="C7891" t="inlineStr">
        <is>
          <t>(+/-) Outras variações no fluxo de caixa</t>
        </is>
      </c>
      <c r="D7891" s="488" t="n">
        <v>-57435.3</v>
      </c>
      <c r="E7891" t="inlineStr">
        <is>
          <t>12/2025</t>
        </is>
      </c>
    </row>
    <row r="7892">
      <c r="A7892" t="inlineStr">
        <is>
          <t>Love Cabaret</t>
        </is>
      </c>
      <c r="B7892" t="inlineStr">
        <is>
          <t>2025-12-01</t>
        </is>
      </c>
      <c r="C7892" t="inlineStr">
        <is>
          <t>Remuneração Variável</t>
        </is>
      </c>
      <c r="D7892" s="488" t="n">
        <v>0</v>
      </c>
      <c r="E7892" t="inlineStr">
        <is>
          <t>12/2025</t>
        </is>
      </c>
    </row>
    <row r="7893">
      <c r="A7893" t="inlineStr">
        <is>
          <t>Love Cabaret</t>
        </is>
      </c>
      <c r="B7893" t="inlineStr">
        <is>
          <t>2025-12-01</t>
        </is>
      </c>
      <c r="C7893" t="inlineStr">
        <is>
          <t>Dividendos</t>
        </is>
      </c>
      <c r="D7893" s="488" t="n">
        <v>0</v>
      </c>
      <c r="E7893" t="inlineStr">
        <is>
          <t>12/2025</t>
        </is>
      </c>
    </row>
    <row r="7894">
      <c r="A7894" t="inlineStr">
        <is>
          <t>Love Cabaret</t>
        </is>
      </c>
      <c r="B7894" t="inlineStr">
        <is>
          <t>2025-12-01</t>
        </is>
      </c>
      <c r="C7894" t="inlineStr">
        <is>
          <t>Endividamento Geral</t>
        </is>
      </c>
      <c r="D7894" s="488" t="n">
        <v>-54435.3</v>
      </c>
      <c r="E7894" t="inlineStr">
        <is>
          <t>12/2025</t>
        </is>
      </c>
    </row>
    <row r="7895">
      <c r="A7895" t="inlineStr">
        <is>
          <t>Love Cabaret</t>
        </is>
      </c>
      <c r="B7895" t="inlineStr">
        <is>
          <t>2025-12-01</t>
        </is>
      </c>
      <c r="C7895" t="inlineStr">
        <is>
          <t>Processo Judicial</t>
        </is>
      </c>
      <c r="D7895" s="488" t="n">
        <v>-3000</v>
      </c>
      <c r="E7895" t="inlineStr">
        <is>
          <t>12/2025</t>
        </is>
      </c>
    </row>
    <row r="7896">
      <c r="A7896" t="inlineStr">
        <is>
          <t>Love Cabaret</t>
        </is>
      </c>
      <c r="B7896" t="inlineStr">
        <is>
          <t>2025-12-01</t>
        </is>
      </c>
      <c r="C7896" t="inlineStr">
        <is>
          <t>Processo Civil</t>
        </is>
      </c>
      <c r="D7896" s="488" t="n">
        <v>0</v>
      </c>
      <c r="E7896" t="inlineStr">
        <is>
          <t>12/2025</t>
        </is>
      </c>
    </row>
    <row r="7897">
      <c r="A7897" t="inlineStr">
        <is>
          <t>Love Cabaret</t>
        </is>
      </c>
      <c r="B7897" t="inlineStr">
        <is>
          <t>2025-12-01</t>
        </is>
      </c>
      <c r="C7897" t="inlineStr">
        <is>
          <t>Recurso Processual</t>
        </is>
      </c>
      <c r="D7897" s="488" t="n">
        <v>0</v>
      </c>
      <c r="E7897" t="inlineStr">
        <is>
          <t>12/2025</t>
        </is>
      </c>
    </row>
    <row r="7898">
      <c r="A7898" t="inlineStr">
        <is>
          <t>Love Cabaret</t>
        </is>
      </c>
      <c r="B7898" t="inlineStr">
        <is>
          <t>2025-12-01</t>
        </is>
      </c>
      <c r="C7898" t="inlineStr">
        <is>
          <t>Empréstimos Gerais</t>
        </is>
      </c>
      <c r="D7898" s="488" t="n">
        <v>0</v>
      </c>
      <c r="E7898" t="inlineStr">
        <is>
          <t>12/2025</t>
        </is>
      </c>
    </row>
    <row r="7899">
      <c r="A7899" t="inlineStr">
        <is>
          <t>Love Cabaret</t>
        </is>
      </c>
      <c r="B7899" t="inlineStr">
        <is>
          <t>2025-12-01</t>
        </is>
      </c>
      <c r="C7899" t="inlineStr">
        <is>
          <t>Total - Variações s/ Resultado Líquido</t>
        </is>
      </c>
      <c r="D7899" s="488" t="n">
        <v>-57435.3</v>
      </c>
      <c r="E7899" t="inlineStr">
        <is>
          <t>12/2025</t>
        </is>
      </c>
    </row>
    <row r="7900">
      <c r="A7900" t="inlineStr">
        <is>
          <t>Love Cabaret</t>
        </is>
      </c>
      <c r="B7900" t="inlineStr">
        <is>
          <t>2025-12-01</t>
        </is>
      </c>
      <c r="C7900" t="inlineStr">
        <is>
          <t>FCF</t>
        </is>
      </c>
      <c r="D7900" s="488" t="n">
        <v>79884.64999999999</v>
      </c>
      <c r="E7900" t="inlineStr">
        <is>
          <t>12/2025</t>
        </is>
      </c>
    </row>
    <row r="7901">
      <c r="A7901" t="inlineStr">
        <is>
          <t>Love Cabaret</t>
        </is>
      </c>
      <c r="B7901" t="inlineStr">
        <is>
          <t>2025-12-01</t>
        </is>
      </c>
      <c r="C7901" t="inlineStr">
        <is>
          <t>Saldo Operacional</t>
        </is>
      </c>
      <c r="D7901" s="488" t="n">
        <v>79884.64999999999</v>
      </c>
      <c r="E7901" t="inlineStr">
        <is>
          <t>12/2025</t>
        </is>
      </c>
    </row>
    <row r="7902">
      <c r="A7902" t="inlineStr">
        <is>
          <t>Love Cabaret</t>
        </is>
      </c>
      <c r="B7902" t="inlineStr">
        <is>
          <t>ANO/2025</t>
        </is>
      </c>
      <c r="C7902" t="inlineStr">
        <is>
          <t>FATURAMENTO BRUTO</t>
        </is>
      </c>
      <c r="D7902" s="488" t="n">
        <v>5772394.52</v>
      </c>
      <c r="E7902" t="inlineStr">
        <is>
          <t>ANO/2025</t>
        </is>
      </c>
    </row>
    <row r="7903">
      <c r="A7903" t="inlineStr">
        <is>
          <t>Love Cabaret</t>
        </is>
      </c>
      <c r="B7903" t="inlineStr">
        <is>
          <t>ANO/2025</t>
        </is>
      </c>
      <c r="C7903" t="inlineStr">
        <is>
          <t>Alimentação</t>
        </is>
      </c>
      <c r="D7903" s="488" t="n">
        <v>780645</v>
      </c>
      <c r="E7903" t="inlineStr">
        <is>
          <t>ANO/2025</t>
        </is>
      </c>
    </row>
    <row r="7904">
      <c r="A7904" t="inlineStr">
        <is>
          <t>Love Cabaret</t>
        </is>
      </c>
      <c r="B7904" t="inlineStr">
        <is>
          <t>ANO/2025</t>
        </is>
      </c>
      <c r="C7904" t="inlineStr">
        <is>
          <t>Bebida</t>
        </is>
      </c>
      <c r="D7904" s="488" t="n">
        <v>2044668.8</v>
      </c>
      <c r="E7904" t="inlineStr">
        <is>
          <t>ANO/2025</t>
        </is>
      </c>
    </row>
    <row r="7905">
      <c r="A7905" t="inlineStr">
        <is>
          <t>Love Cabaret</t>
        </is>
      </c>
      <c r="B7905" t="inlineStr">
        <is>
          <t>ANO/2025</t>
        </is>
      </c>
      <c r="C7905" t="inlineStr">
        <is>
          <t>Artístico (couvert/shows)</t>
        </is>
      </c>
      <c r="D7905" s="488" t="n">
        <v>1421686.21</v>
      </c>
      <c r="E7905" t="inlineStr">
        <is>
          <t>ANO/2025</t>
        </is>
      </c>
    </row>
    <row r="7906">
      <c r="A7906" t="inlineStr">
        <is>
          <t>Love Cabaret</t>
        </is>
      </c>
      <c r="B7906" t="inlineStr">
        <is>
          <t>ANO/2025</t>
        </is>
      </c>
      <c r="C7906" t="inlineStr">
        <is>
          <t>Gifts</t>
        </is>
      </c>
      <c r="D7906" s="488" t="n">
        <v>4635.6</v>
      </c>
      <c r="E7906" t="inlineStr">
        <is>
          <t>ANO/2025</t>
        </is>
      </c>
    </row>
    <row r="7907">
      <c r="A7907" t="inlineStr">
        <is>
          <t>Love Cabaret</t>
        </is>
      </c>
      <c r="B7907" t="inlineStr">
        <is>
          <t>ANO/2025</t>
        </is>
      </c>
      <c r="C7907" t="inlineStr">
        <is>
          <t>Serviço</t>
        </is>
      </c>
      <c r="D7907" s="488" t="n">
        <v>362105.01</v>
      </c>
      <c r="E7907" t="inlineStr">
        <is>
          <t>ANO/2025</t>
        </is>
      </c>
    </row>
    <row r="7908">
      <c r="A7908" t="inlineStr">
        <is>
          <t>Love Cabaret</t>
        </is>
      </c>
      <c r="B7908" t="inlineStr">
        <is>
          <t>ANO/2025</t>
        </is>
      </c>
      <c r="C7908" t="inlineStr">
        <is>
          <t>Eventos A&amp;B</t>
        </is>
      </c>
      <c r="D7908" s="488" t="n">
        <v>401701.2</v>
      </c>
      <c r="E7908" t="inlineStr">
        <is>
          <t>ANO/2025</t>
        </is>
      </c>
    </row>
    <row r="7909">
      <c r="A7909" t="inlineStr">
        <is>
          <t>Love Cabaret</t>
        </is>
      </c>
      <c r="B7909" t="inlineStr">
        <is>
          <t>ANO/2025</t>
        </is>
      </c>
      <c r="C7909" t="inlineStr">
        <is>
          <t>Eventos Couvert</t>
        </is>
      </c>
      <c r="D7909" s="488" t="n">
        <v>1100</v>
      </c>
      <c r="E7909" t="inlineStr">
        <is>
          <t>ANO/2025</t>
        </is>
      </c>
    </row>
    <row r="7910">
      <c r="A7910" t="inlineStr">
        <is>
          <t>Love Cabaret</t>
        </is>
      </c>
      <c r="B7910" t="inlineStr">
        <is>
          <t>ANO/2025</t>
        </is>
      </c>
      <c r="C7910" t="inlineStr">
        <is>
          <t>Eventos Locações</t>
        </is>
      </c>
      <c r="D7910" s="488" t="n">
        <v>337722.3</v>
      </c>
      <c r="E7910" t="inlineStr">
        <is>
          <t>ANO/2025</t>
        </is>
      </c>
    </row>
    <row r="7911">
      <c r="A7911" t="inlineStr">
        <is>
          <t>Love Cabaret</t>
        </is>
      </c>
      <c r="B7911" t="inlineStr">
        <is>
          <t>ANO/2025</t>
        </is>
      </c>
      <c r="C7911" t="inlineStr">
        <is>
          <t>Eventos Rebate Fornecedores</t>
        </is>
      </c>
      <c r="D7911" s="488" t="n">
        <v>0</v>
      </c>
      <c r="E7911" t="inlineStr">
        <is>
          <t>ANO/2025</t>
        </is>
      </c>
    </row>
    <row r="7912">
      <c r="A7912" t="inlineStr">
        <is>
          <t>Love Cabaret</t>
        </is>
      </c>
      <c r="B7912" t="inlineStr">
        <is>
          <t>ANO/2025</t>
        </is>
      </c>
      <c r="C7912" t="inlineStr">
        <is>
          <t>Delivery</t>
        </is>
      </c>
      <c r="D7912" s="488" t="n">
        <v>0</v>
      </c>
      <c r="E7912" t="inlineStr">
        <is>
          <t>ANO/2025</t>
        </is>
      </c>
    </row>
    <row r="7913">
      <c r="A7913" t="inlineStr">
        <is>
          <t>Love Cabaret</t>
        </is>
      </c>
      <c r="B7913" t="inlineStr">
        <is>
          <t>ANO/2025</t>
        </is>
      </c>
      <c r="C7913" t="inlineStr">
        <is>
          <t>Outras Receitas</t>
        </is>
      </c>
      <c r="D7913" s="488" t="n">
        <v>418130.4</v>
      </c>
      <c r="E7913" t="inlineStr">
        <is>
          <t>ANO/2025</t>
        </is>
      </c>
    </row>
    <row r="7914">
      <c r="A7914" t="inlineStr">
        <is>
          <t>Love Cabaret</t>
        </is>
      </c>
      <c r="B7914" t="inlineStr">
        <is>
          <t>ANO/2025</t>
        </is>
      </c>
      <c r="C7914" t="inlineStr">
        <is>
          <t>(-) Desconto sobre Venda</t>
        </is>
      </c>
      <c r="D7914" s="488" t="n">
        <v>-168483.45</v>
      </c>
      <c r="E7914" t="inlineStr">
        <is>
          <t>ANO/2025</t>
        </is>
      </c>
    </row>
    <row r="7915">
      <c r="A7915" t="inlineStr">
        <is>
          <t>Love Cabaret</t>
        </is>
      </c>
      <c r="B7915" t="inlineStr">
        <is>
          <t>ANO/2025</t>
        </is>
      </c>
      <c r="C7915" t="inlineStr">
        <is>
          <t>Descontos - Operação</t>
        </is>
      </c>
      <c r="D7915" s="488" t="n">
        <v>-125364.62</v>
      </c>
      <c r="E7915" t="inlineStr">
        <is>
          <t>ANO/2025</t>
        </is>
      </c>
    </row>
    <row r="7916">
      <c r="A7916" t="inlineStr">
        <is>
          <t>Love Cabaret</t>
        </is>
      </c>
      <c r="B7916" t="inlineStr">
        <is>
          <t>ANO/2025</t>
        </is>
      </c>
      <c r="C7916" t="inlineStr">
        <is>
          <t>Desconto - Alimentação Escritório</t>
        </is>
      </c>
      <c r="D7916" s="488" t="n">
        <v>-30359.2</v>
      </c>
      <c r="E7916" t="inlineStr">
        <is>
          <t>ANO/2025</t>
        </is>
      </c>
    </row>
    <row r="7917">
      <c r="A7917" t="inlineStr">
        <is>
          <t>Love Cabaret</t>
        </is>
      </c>
      <c r="B7917" t="inlineStr">
        <is>
          <t>ANO/2025</t>
        </is>
      </c>
      <c r="C7917" t="inlineStr">
        <is>
          <t>Descontos - Marketing</t>
        </is>
      </c>
      <c r="D7917" s="488" t="n">
        <v>-12759.64</v>
      </c>
      <c r="E7917" t="inlineStr">
        <is>
          <t>ANO/2025</t>
        </is>
      </c>
    </row>
    <row r="7918">
      <c r="A7918" t="inlineStr">
        <is>
          <t>Love Cabaret</t>
        </is>
      </c>
      <c r="B7918" t="inlineStr">
        <is>
          <t>ANO/2025</t>
        </is>
      </c>
      <c r="C7918" t="inlineStr">
        <is>
          <t>% sobre Receita Bruta</t>
        </is>
      </c>
      <c r="D7918" s="488" t="n">
        <v>-0.03</v>
      </c>
      <c r="E7918" t="inlineStr">
        <is>
          <t>ANO/2025</t>
        </is>
      </c>
    </row>
    <row r="7919">
      <c r="A7919" t="inlineStr">
        <is>
          <t>Love Cabaret</t>
        </is>
      </c>
      <c r="B7919" t="inlineStr">
        <is>
          <t>ANO/2025</t>
        </is>
      </c>
      <c r="C7919" t="inlineStr">
        <is>
          <t>(-) Impostos sobre Venda</t>
        </is>
      </c>
      <c r="D7919" s="488" t="n">
        <v>-316902.05</v>
      </c>
      <c r="E7919" t="inlineStr">
        <is>
          <t>ANO/2025</t>
        </is>
      </c>
    </row>
    <row r="7920">
      <c r="A7920" t="inlineStr">
        <is>
          <t>Love Cabaret</t>
        </is>
      </c>
      <c r="B7920" t="inlineStr">
        <is>
          <t>ANO/2025</t>
        </is>
      </c>
      <c r="C7920" t="inlineStr">
        <is>
          <t>PIS / COFINS</t>
        </is>
      </c>
      <c r="D7920" s="488" t="n">
        <v>-189880.66</v>
      </c>
      <c r="E7920" t="inlineStr">
        <is>
          <t>ANO/2025</t>
        </is>
      </c>
    </row>
    <row r="7921">
      <c r="A7921" t="inlineStr">
        <is>
          <t>Love Cabaret</t>
        </is>
      </c>
      <c r="B7921" t="inlineStr">
        <is>
          <t>ANO/2025</t>
        </is>
      </c>
      <c r="C7921" t="inlineStr">
        <is>
          <t>ICMS</t>
        </is>
      </c>
      <c r="D7921" s="488" t="n">
        <v>-110080.27</v>
      </c>
      <c r="E7921" t="inlineStr">
        <is>
          <t>ANO/2025</t>
        </is>
      </c>
    </row>
    <row r="7922">
      <c r="A7922" t="inlineStr">
        <is>
          <t>Love Cabaret</t>
        </is>
      </c>
      <c r="B7922" t="inlineStr">
        <is>
          <t>ANO/2025</t>
        </is>
      </c>
      <c r="C7922" t="inlineStr">
        <is>
          <t>ISS</t>
        </is>
      </c>
      <c r="D7922" s="488" t="n">
        <v>-16941.12</v>
      </c>
      <c r="E7922" t="inlineStr">
        <is>
          <t>ANO/2025</t>
        </is>
      </c>
    </row>
    <row r="7923">
      <c r="A7923" t="inlineStr">
        <is>
          <t>Love Cabaret</t>
        </is>
      </c>
      <c r="B7923" t="inlineStr">
        <is>
          <t>ANO/2025</t>
        </is>
      </c>
      <c r="C7923" t="inlineStr">
        <is>
          <t>RECEITA LÍQUIDA</t>
        </is>
      </c>
      <c r="D7923" s="488" t="n">
        <v>5287009.02</v>
      </c>
      <c r="E7923" t="inlineStr">
        <is>
          <t>ANO/2025</t>
        </is>
      </c>
    </row>
    <row r="7924">
      <c r="A7924" t="inlineStr">
        <is>
          <t>Love Cabaret</t>
        </is>
      </c>
      <c r="B7924" t="inlineStr">
        <is>
          <t>ANO/2025</t>
        </is>
      </c>
      <c r="C7924" t="inlineStr">
        <is>
          <t>(-) Custo Mercadoria Vendida</t>
        </is>
      </c>
      <c r="D7924" s="488" t="n">
        <v>-823621.59</v>
      </c>
      <c r="E7924" t="inlineStr">
        <is>
          <t>ANO/2025</t>
        </is>
      </c>
    </row>
    <row r="7925">
      <c r="A7925" t="inlineStr">
        <is>
          <t>Love Cabaret</t>
        </is>
      </c>
      <c r="B7925" t="inlineStr">
        <is>
          <t>ANO/2025</t>
        </is>
      </c>
      <c r="C7925" t="inlineStr">
        <is>
          <t>Alimentação D</t>
        </is>
      </c>
      <c r="D7925" s="488" t="n">
        <v>-249176.09</v>
      </c>
      <c r="E7925" t="inlineStr">
        <is>
          <t>ANO/2025</t>
        </is>
      </c>
    </row>
    <row r="7926">
      <c r="A7926" t="inlineStr">
        <is>
          <t>Love Cabaret</t>
        </is>
      </c>
      <c r="B7926" t="inlineStr">
        <is>
          <t>ANO/2025</t>
        </is>
      </c>
      <c r="C7926" t="inlineStr">
        <is>
          <t>Bebida D</t>
        </is>
      </c>
      <c r="D7926" s="488" t="n">
        <v>-574445.5</v>
      </c>
      <c r="E7926" t="inlineStr">
        <is>
          <t>ANO/2025</t>
        </is>
      </c>
    </row>
    <row r="7927">
      <c r="A7927" t="inlineStr">
        <is>
          <t>Love Cabaret</t>
        </is>
      </c>
      <c r="B7927" t="inlineStr">
        <is>
          <t>ANO/2025</t>
        </is>
      </c>
      <c r="C7927" t="inlineStr">
        <is>
          <t>Embalagens</t>
        </is>
      </c>
      <c r="D7927" s="488" t="n">
        <v>0</v>
      </c>
      <c r="E7927" t="inlineStr">
        <is>
          <t>ANO/2025</t>
        </is>
      </c>
    </row>
    <row r="7928">
      <c r="A7928" t="inlineStr">
        <is>
          <t>Love Cabaret</t>
        </is>
      </c>
      <c r="B7928" t="inlineStr">
        <is>
          <t>ANO/2025</t>
        </is>
      </c>
      <c r="C7928" t="inlineStr">
        <is>
          <t>Eventos A&amp;B</t>
        </is>
      </c>
      <c r="D7928" s="488" t="n">
        <v>0</v>
      </c>
      <c r="E7928" t="inlineStr">
        <is>
          <t>ANO/2025</t>
        </is>
      </c>
    </row>
    <row r="7929">
      <c r="A7929" t="inlineStr">
        <is>
          <t>Love Cabaret</t>
        </is>
      </c>
      <c r="B7929" t="inlineStr">
        <is>
          <t>ANO/2025</t>
        </is>
      </c>
      <c r="C7929" t="inlineStr">
        <is>
          <t>% sobre Receita Bruta de A&amp;B</t>
        </is>
      </c>
      <c r="D7929" s="488" t="n">
        <v>-0.26</v>
      </c>
      <c r="E7929" t="inlineStr">
        <is>
          <t>ANO/2025</t>
        </is>
      </c>
    </row>
    <row r="7930">
      <c r="A7930" t="inlineStr">
        <is>
          <t>Love Cabaret</t>
        </is>
      </c>
      <c r="B7930" t="inlineStr">
        <is>
          <t>ANO/2025</t>
        </is>
      </c>
      <c r="C7930" t="inlineStr">
        <is>
          <t>% sobre Receita Líquida</t>
        </is>
      </c>
      <c r="D7930" s="488" t="n">
        <v>-0.16</v>
      </c>
      <c r="E7930" t="inlineStr">
        <is>
          <t>ANO/2025</t>
        </is>
      </c>
    </row>
    <row r="7931">
      <c r="A7931" t="inlineStr">
        <is>
          <t>Love Cabaret</t>
        </is>
      </c>
      <c r="B7931" t="inlineStr">
        <is>
          <t>ANO/2025</t>
        </is>
      </c>
      <c r="C7931" t="inlineStr">
        <is>
          <t>(-) Custos Artístico Geral</t>
        </is>
      </c>
      <c r="D7931" s="488" t="n">
        <v>-1065128.16</v>
      </c>
      <c r="E7931" t="inlineStr">
        <is>
          <t>ANO/2025</t>
        </is>
      </c>
    </row>
    <row r="7932">
      <c r="A7932" t="inlineStr">
        <is>
          <t>Love Cabaret</t>
        </is>
      </c>
      <c r="B7932" t="inlineStr">
        <is>
          <t>ANO/2025</t>
        </is>
      </c>
      <c r="C7932" t="inlineStr">
        <is>
          <t>Custos Artístico</t>
        </is>
      </c>
      <c r="D7932" s="488" t="n">
        <v>-668760.66</v>
      </c>
      <c r="E7932" t="inlineStr">
        <is>
          <t>ANO/2025</t>
        </is>
      </c>
    </row>
    <row r="7933">
      <c r="A7933" t="inlineStr">
        <is>
          <t>Love Cabaret</t>
        </is>
      </c>
      <c r="B7933" t="inlineStr">
        <is>
          <t>ANO/2025</t>
        </is>
      </c>
      <c r="C7933" t="inlineStr">
        <is>
          <t>Cachê de Músicos e Artistas</t>
        </is>
      </c>
      <c r="D7933" s="488" t="n">
        <v>-595585.96</v>
      </c>
      <c r="E7933" t="inlineStr">
        <is>
          <t>ANO/2025</t>
        </is>
      </c>
    </row>
    <row r="7934">
      <c r="A7934" t="inlineStr">
        <is>
          <t>Love Cabaret</t>
        </is>
      </c>
      <c r="B7934" t="inlineStr">
        <is>
          <t>ANO/2025</t>
        </is>
      </c>
      <c r="C7934" t="inlineStr">
        <is>
          <t>Alimentação e Transporte</t>
        </is>
      </c>
      <c r="D7934" s="488" t="n">
        <v>-30859.88</v>
      </c>
      <c r="E7934" t="inlineStr">
        <is>
          <t>ANO/2025</t>
        </is>
      </c>
    </row>
    <row r="7935">
      <c r="A7935" t="inlineStr">
        <is>
          <t>Love Cabaret</t>
        </is>
      </c>
      <c r="B7935" t="inlineStr">
        <is>
          <t>ANO/2025</t>
        </is>
      </c>
      <c r="C7935" t="inlineStr">
        <is>
          <t>Viagens e Estadias</t>
        </is>
      </c>
      <c r="D7935" s="488" t="n">
        <v>0</v>
      </c>
      <c r="E7935" t="inlineStr">
        <is>
          <t>ANO/2025</t>
        </is>
      </c>
    </row>
    <row r="7936">
      <c r="A7936" t="inlineStr">
        <is>
          <t>Love Cabaret</t>
        </is>
      </c>
      <c r="B7936" t="inlineStr">
        <is>
          <t>ANO/2025</t>
        </is>
      </c>
      <c r="C7936" t="inlineStr">
        <is>
          <t>Taxas e Licenças - Artístico</t>
        </is>
      </c>
      <c r="D7936" s="488" t="n">
        <v>-8827.5</v>
      </c>
      <c r="E7936" t="inlineStr">
        <is>
          <t>ANO/2025</t>
        </is>
      </c>
    </row>
    <row r="7937">
      <c r="A7937" t="inlineStr">
        <is>
          <t>Love Cabaret</t>
        </is>
      </c>
      <c r="B7937" t="inlineStr">
        <is>
          <t>ANO/2025</t>
        </is>
      </c>
      <c r="C7937" t="inlineStr">
        <is>
          <t>MDO Terceirizada - Artístico</t>
        </is>
      </c>
      <c r="D7937" s="488" t="n">
        <v>-33487.32</v>
      </c>
      <c r="E7937" t="inlineStr">
        <is>
          <t>ANO/2025</t>
        </is>
      </c>
    </row>
    <row r="7938">
      <c r="A7938" t="inlineStr">
        <is>
          <t>Love Cabaret</t>
        </is>
      </c>
      <c r="B7938" t="inlineStr">
        <is>
          <t>ANO/2025</t>
        </is>
      </c>
      <c r="C7938" t="inlineStr">
        <is>
          <t>Custos Ténico de Som</t>
        </is>
      </c>
      <c r="D7938" s="488" t="n">
        <v>-396367.5</v>
      </c>
      <c r="E7938" t="inlineStr">
        <is>
          <t>ANO/2025</t>
        </is>
      </c>
    </row>
    <row r="7939">
      <c r="A7939" t="inlineStr">
        <is>
          <t>Love Cabaret</t>
        </is>
      </c>
      <c r="B7939" t="inlineStr">
        <is>
          <t>ANO/2025</t>
        </is>
      </c>
      <c r="C7939" t="inlineStr">
        <is>
          <t>Técnico de Som / Luz</t>
        </is>
      </c>
      <c r="D7939" s="488" t="n">
        <v>-301865</v>
      </c>
      <c r="E7939" t="inlineStr">
        <is>
          <t>ANO/2025</t>
        </is>
      </c>
    </row>
    <row r="7940">
      <c r="A7940" t="inlineStr">
        <is>
          <t>Love Cabaret</t>
        </is>
      </c>
      <c r="B7940" t="inlineStr">
        <is>
          <t>ANO/2025</t>
        </is>
      </c>
      <c r="C7940" t="inlineStr">
        <is>
          <t>Locação de Equipamentos Fixo</t>
        </is>
      </c>
      <c r="D7940" s="488" t="n">
        <v>-91702.5</v>
      </c>
      <c r="E7940" t="inlineStr">
        <is>
          <t>ANO/2025</t>
        </is>
      </c>
    </row>
    <row r="7941">
      <c r="A7941" t="inlineStr">
        <is>
          <t>Love Cabaret</t>
        </is>
      </c>
      <c r="B7941" t="inlineStr">
        <is>
          <t>ANO/2025</t>
        </is>
      </c>
      <c r="C7941" t="inlineStr">
        <is>
          <t>Locação de Equipamentos Variável</t>
        </is>
      </c>
      <c r="D7941" s="488" t="n">
        <v>-2800</v>
      </c>
      <c r="E7941" t="inlineStr">
        <is>
          <t>ANO/2025</t>
        </is>
      </c>
    </row>
    <row r="7942">
      <c r="A7942" t="inlineStr">
        <is>
          <t>Love Cabaret</t>
        </is>
      </c>
      <c r="B7942" t="inlineStr">
        <is>
          <t>ANO/2025</t>
        </is>
      </c>
      <c r="C7942" t="inlineStr">
        <is>
          <t>% sobre Receita Artístico</t>
        </is>
      </c>
      <c r="D7942" s="488" t="n">
        <v>-0.75</v>
      </c>
      <c r="E7942" t="inlineStr">
        <is>
          <t>ANO/2025</t>
        </is>
      </c>
    </row>
    <row r="7943">
      <c r="A7943" t="inlineStr">
        <is>
          <t>Love Cabaret</t>
        </is>
      </c>
      <c r="B7943" t="inlineStr">
        <is>
          <t>ANO/2025</t>
        </is>
      </c>
      <c r="C7943" t="inlineStr">
        <is>
          <t>% sobre Receita Bruta</t>
        </is>
      </c>
      <c r="D7943" s="488" t="n">
        <v>-0.18</v>
      </c>
      <c r="E7943" t="inlineStr">
        <is>
          <t>ANO/2025</t>
        </is>
      </c>
    </row>
    <row r="7944">
      <c r="A7944" t="inlineStr">
        <is>
          <t>Love Cabaret</t>
        </is>
      </c>
      <c r="B7944" t="inlineStr">
        <is>
          <t>ANO/2025</t>
        </is>
      </c>
      <c r="C7944" t="inlineStr">
        <is>
          <t>(-) Custos Eventos</t>
        </is>
      </c>
      <c r="D7944" s="488" t="n">
        <v>-88588.22</v>
      </c>
      <c r="E7944" t="inlineStr">
        <is>
          <t>ANO/2025</t>
        </is>
      </c>
    </row>
    <row r="7945">
      <c r="A7945" t="inlineStr">
        <is>
          <t>Love Cabaret</t>
        </is>
      </c>
      <c r="B7945" t="inlineStr">
        <is>
          <t>ANO/2025</t>
        </is>
      </c>
      <c r="C7945" t="inlineStr">
        <is>
          <t>MDO</t>
        </is>
      </c>
      <c r="D7945" s="488" t="n">
        <v>-59239.11</v>
      </c>
      <c r="E7945" t="inlineStr">
        <is>
          <t>ANO/2025</t>
        </is>
      </c>
    </row>
    <row r="7946">
      <c r="A7946" t="inlineStr">
        <is>
          <t>Love Cabaret</t>
        </is>
      </c>
      <c r="B7946" t="inlineStr">
        <is>
          <t>ANO/2025</t>
        </is>
      </c>
      <c r="C7946" t="inlineStr">
        <is>
          <t>MDO Terceirizada - Eventos</t>
        </is>
      </c>
      <c r="D7946" s="488" t="n">
        <v>-36812.9</v>
      </c>
      <c r="E7946" t="inlineStr">
        <is>
          <t>ANO/2025</t>
        </is>
      </c>
    </row>
    <row r="7947">
      <c r="A7947" t="inlineStr">
        <is>
          <t>Love Cabaret</t>
        </is>
      </c>
      <c r="B7947" t="inlineStr">
        <is>
          <t>ANO/2025</t>
        </is>
      </c>
      <c r="C7947" t="inlineStr">
        <is>
          <t>Comissões de Vendas - Eventos</t>
        </is>
      </c>
      <c r="D7947" s="488" t="n">
        <v>-22426.21</v>
      </c>
      <c r="E7947" t="inlineStr">
        <is>
          <t>ANO/2025</t>
        </is>
      </c>
    </row>
    <row r="7948">
      <c r="A7948" t="inlineStr">
        <is>
          <t>Love Cabaret</t>
        </is>
      </c>
      <c r="B7948" t="inlineStr">
        <is>
          <t>ANO/2025</t>
        </is>
      </c>
      <c r="C7948" t="inlineStr">
        <is>
          <t>Serviços de Terceiros - Eventos</t>
        </is>
      </c>
      <c r="D7948" s="488" t="n">
        <v>-3213.99</v>
      </c>
      <c r="E7948" t="inlineStr">
        <is>
          <t>ANO/2025</t>
        </is>
      </c>
    </row>
    <row r="7949">
      <c r="A7949" t="inlineStr">
        <is>
          <t>Love Cabaret</t>
        </is>
      </c>
      <c r="B7949" t="inlineStr">
        <is>
          <t>ANO/2025</t>
        </is>
      </c>
      <c r="C7949" t="inlineStr">
        <is>
          <t>Serviços Terceirizados - Eventos</t>
        </is>
      </c>
      <c r="D7949" s="488" t="n">
        <v>-3200</v>
      </c>
      <c r="E7949" t="inlineStr">
        <is>
          <t>ANO/2025</t>
        </is>
      </c>
    </row>
    <row r="7950">
      <c r="A7950" t="inlineStr">
        <is>
          <t>Love Cabaret</t>
        </is>
      </c>
      <c r="B7950" t="inlineStr">
        <is>
          <t>ANO/2025</t>
        </is>
      </c>
      <c r="C7950" t="inlineStr">
        <is>
          <t>Serviço de Segurança - Eventos</t>
        </is>
      </c>
      <c r="D7950" s="488" t="n">
        <v>0</v>
      </c>
      <c r="E7950" t="inlineStr">
        <is>
          <t>ANO/2025</t>
        </is>
      </c>
    </row>
    <row r="7951">
      <c r="A7951" t="inlineStr">
        <is>
          <t>Love Cabaret</t>
        </is>
      </c>
      <c r="B7951" t="inlineStr">
        <is>
          <t>ANO/2025</t>
        </is>
      </c>
      <c r="C7951" t="inlineStr">
        <is>
          <t>Artistas e Palestrantes - Eventos</t>
        </is>
      </c>
      <c r="D7951" s="488" t="n">
        <v>0</v>
      </c>
      <c r="E7951" t="inlineStr">
        <is>
          <t>ANO/2025</t>
        </is>
      </c>
    </row>
    <row r="7952">
      <c r="A7952" t="inlineStr">
        <is>
          <t>Love Cabaret</t>
        </is>
      </c>
      <c r="B7952" t="inlineStr">
        <is>
          <t>ANO/2025</t>
        </is>
      </c>
      <c r="C7952" t="inlineStr">
        <is>
          <t>Decoração - Eventos</t>
        </is>
      </c>
      <c r="D7952" s="488" t="n">
        <v>-13.99</v>
      </c>
      <c r="E7952" t="inlineStr">
        <is>
          <t>ANO/2025</t>
        </is>
      </c>
    </row>
    <row r="7953">
      <c r="A7953" t="inlineStr">
        <is>
          <t>Love Cabaret</t>
        </is>
      </c>
      <c r="B7953" t="inlineStr">
        <is>
          <t>ANO/2025</t>
        </is>
      </c>
      <c r="C7953" t="inlineStr">
        <is>
          <t>Material de Consumo</t>
        </is>
      </c>
      <c r="D7953" s="488" t="n">
        <v>-1142.53</v>
      </c>
      <c r="E7953" t="inlineStr">
        <is>
          <t>ANO/2025</t>
        </is>
      </c>
    </row>
    <row r="7954">
      <c r="A7954" t="inlineStr">
        <is>
          <t>Love Cabaret</t>
        </is>
      </c>
      <c r="B7954" t="inlineStr">
        <is>
          <t>ANO/2025</t>
        </is>
      </c>
      <c r="C7954" t="inlineStr">
        <is>
          <t>Material Descartável - Eventos</t>
        </is>
      </c>
      <c r="D7954" s="488" t="n">
        <v>-897.03</v>
      </c>
      <c r="E7954" t="inlineStr">
        <is>
          <t>ANO/2025</t>
        </is>
      </c>
    </row>
    <row r="7955">
      <c r="A7955" t="inlineStr">
        <is>
          <t>Love Cabaret</t>
        </is>
      </c>
      <c r="B7955" t="inlineStr">
        <is>
          <t>ANO/2025</t>
        </is>
      </c>
      <c r="C7955" t="inlineStr">
        <is>
          <t>Brindes e Confraternizações - Eventos</t>
        </is>
      </c>
      <c r="D7955" s="488" t="n">
        <v>0</v>
      </c>
      <c r="E7955" t="inlineStr">
        <is>
          <t>ANO/2025</t>
        </is>
      </c>
    </row>
    <row r="7956">
      <c r="A7956" t="inlineStr">
        <is>
          <t>Love Cabaret</t>
        </is>
      </c>
      <c r="B7956" t="inlineStr">
        <is>
          <t>ANO/2025</t>
        </is>
      </c>
      <c r="C7956" t="inlineStr">
        <is>
          <t>Material de Escritório - Eventos</t>
        </is>
      </c>
      <c r="D7956" s="488" t="n">
        <v>-245.5</v>
      </c>
      <c r="E7956" t="inlineStr">
        <is>
          <t>ANO/2025</t>
        </is>
      </c>
    </row>
    <row r="7957">
      <c r="A7957" t="inlineStr">
        <is>
          <t>Love Cabaret</t>
        </is>
      </c>
      <c r="B7957" t="inlineStr">
        <is>
          <t>ANO/2025</t>
        </is>
      </c>
      <c r="C7957" t="inlineStr">
        <is>
          <t>Material de Manutenção - Eventos</t>
        </is>
      </c>
      <c r="D7957" s="488" t="n">
        <v>0</v>
      </c>
      <c r="E7957" t="inlineStr">
        <is>
          <t>ANO/2025</t>
        </is>
      </c>
    </row>
    <row r="7958">
      <c r="A7958" t="inlineStr">
        <is>
          <t>Love Cabaret</t>
        </is>
      </c>
      <c r="B7958" t="inlineStr">
        <is>
          <t>ANO/2025</t>
        </is>
      </c>
      <c r="C7958" t="inlineStr">
        <is>
          <t>Manutenção Geral</t>
        </is>
      </c>
      <c r="D7958" s="488" t="n">
        <v>0</v>
      </c>
      <c r="E7958" t="inlineStr">
        <is>
          <t>ANO/2025</t>
        </is>
      </c>
    </row>
    <row r="7959">
      <c r="A7959" t="inlineStr">
        <is>
          <t>Love Cabaret</t>
        </is>
      </c>
      <c r="B7959" t="inlineStr">
        <is>
          <t>ANO/2025</t>
        </is>
      </c>
      <c r="C7959" t="inlineStr">
        <is>
          <t>Serviço de Manutenção - Estrutura - Eventos</t>
        </is>
      </c>
      <c r="D7959" s="488" t="n">
        <v>0</v>
      </c>
      <c r="E7959" t="inlineStr">
        <is>
          <t>ANO/2025</t>
        </is>
      </c>
    </row>
    <row r="7960">
      <c r="A7960" t="inlineStr">
        <is>
          <t>Love Cabaret</t>
        </is>
      </c>
      <c r="B7960" t="inlineStr">
        <is>
          <t>ANO/2025</t>
        </is>
      </c>
      <c r="C7960" t="inlineStr">
        <is>
          <t>Serviço de Manutenção - Equipamentos - Eventos</t>
        </is>
      </c>
      <c r="D7960" s="488" t="n">
        <v>0</v>
      </c>
      <c r="E7960" t="inlineStr">
        <is>
          <t>ANO/2025</t>
        </is>
      </c>
    </row>
    <row r="7961">
      <c r="A7961" t="inlineStr">
        <is>
          <t>Love Cabaret</t>
        </is>
      </c>
      <c r="B7961" t="inlineStr">
        <is>
          <t>ANO/2025</t>
        </is>
      </c>
      <c r="C7961" t="inlineStr">
        <is>
          <t>Transportes</t>
        </is>
      </c>
      <c r="D7961" s="488" t="n">
        <v>0</v>
      </c>
      <c r="E7961" t="inlineStr">
        <is>
          <t>ANO/2025</t>
        </is>
      </c>
    </row>
    <row r="7962">
      <c r="A7962" t="inlineStr">
        <is>
          <t>Love Cabaret</t>
        </is>
      </c>
      <c r="B7962" t="inlineStr">
        <is>
          <t>ANO/2025</t>
        </is>
      </c>
      <c r="C7962" t="inlineStr">
        <is>
          <t>Viagens e Estadias - Eventos</t>
        </is>
      </c>
      <c r="D7962" s="488" t="n">
        <v>0</v>
      </c>
      <c r="E7962" t="inlineStr">
        <is>
          <t>ANO/2025</t>
        </is>
      </c>
    </row>
    <row r="7963">
      <c r="A7963" t="inlineStr">
        <is>
          <t>Love Cabaret</t>
        </is>
      </c>
      <c r="B7963" t="inlineStr">
        <is>
          <t>ANO/2025</t>
        </is>
      </c>
      <c r="C7963" t="inlineStr">
        <is>
          <t>Transporte Equipe - Eventos</t>
        </is>
      </c>
      <c r="D7963" s="488" t="n">
        <v>0</v>
      </c>
      <c r="E7963" t="inlineStr">
        <is>
          <t>ANO/2025</t>
        </is>
      </c>
    </row>
    <row r="7964">
      <c r="A7964" t="inlineStr">
        <is>
          <t>Love Cabaret</t>
        </is>
      </c>
      <c r="B7964" t="inlineStr">
        <is>
          <t>ANO/2025</t>
        </is>
      </c>
      <c r="C7964" t="inlineStr">
        <is>
          <t>Fretes e Carretos - Eventos</t>
        </is>
      </c>
      <c r="D7964" s="488" t="n">
        <v>0</v>
      </c>
      <c r="E7964" t="inlineStr">
        <is>
          <t>ANO/2025</t>
        </is>
      </c>
    </row>
    <row r="7965">
      <c r="A7965" t="inlineStr">
        <is>
          <t>Love Cabaret</t>
        </is>
      </c>
      <c r="B7965" t="inlineStr">
        <is>
          <t>ANO/2025</t>
        </is>
      </c>
      <c r="C7965" t="inlineStr">
        <is>
          <t>Locações</t>
        </is>
      </c>
      <c r="D7965" s="488" t="n">
        <v>-24992.59</v>
      </c>
      <c r="E7965" t="inlineStr">
        <is>
          <t>ANO/2025</t>
        </is>
      </c>
    </row>
    <row r="7966">
      <c r="A7966" t="inlineStr">
        <is>
          <t>Love Cabaret</t>
        </is>
      </c>
      <c r="B7966" t="inlineStr">
        <is>
          <t>ANO/2025</t>
        </is>
      </c>
      <c r="C7966" t="inlineStr">
        <is>
          <t>Locação de Utensílios - Eventos</t>
        </is>
      </c>
      <c r="D7966" s="488" t="n">
        <v>-9348.59</v>
      </c>
      <c r="E7966" t="inlineStr">
        <is>
          <t>ANO/2025</t>
        </is>
      </c>
    </row>
    <row r="7967">
      <c r="A7967" t="inlineStr">
        <is>
          <t>Love Cabaret</t>
        </is>
      </c>
      <c r="B7967" t="inlineStr">
        <is>
          <t>ANO/2025</t>
        </is>
      </c>
      <c r="C7967" t="inlineStr">
        <is>
          <t>Locação de Equipamentos - Eventos</t>
        </is>
      </c>
      <c r="D7967" s="488" t="n">
        <v>-15644</v>
      </c>
      <c r="E7967" t="inlineStr">
        <is>
          <t>ANO/2025</t>
        </is>
      </c>
    </row>
    <row r="7968">
      <c r="A7968" t="inlineStr">
        <is>
          <t>Love Cabaret</t>
        </is>
      </c>
      <c r="B7968" t="inlineStr">
        <is>
          <t>ANO/2025</t>
        </is>
      </c>
      <c r="C7968" t="inlineStr">
        <is>
          <t>Locação de Mobiliário - Eventos</t>
        </is>
      </c>
      <c r="D7968" s="488" t="n">
        <v>0</v>
      </c>
      <c r="E7968" t="inlineStr">
        <is>
          <t>ANO/2025</t>
        </is>
      </c>
    </row>
    <row r="7969">
      <c r="A7969" t="inlineStr">
        <is>
          <t>Love Cabaret</t>
        </is>
      </c>
      <c r="B7969" t="inlineStr">
        <is>
          <t>ANO/2025</t>
        </is>
      </c>
      <c r="C7969" t="inlineStr">
        <is>
          <t>Locação de Coberturas - Eventos</t>
        </is>
      </c>
      <c r="D7969" s="488" t="n">
        <v>0</v>
      </c>
      <c r="E7969" t="inlineStr">
        <is>
          <t>ANO/2025</t>
        </is>
      </c>
    </row>
    <row r="7970">
      <c r="A7970" t="inlineStr">
        <is>
          <t>Love Cabaret</t>
        </is>
      </c>
      <c r="B7970" t="inlineStr">
        <is>
          <t>ANO/2025</t>
        </is>
      </c>
      <c r="C7970" t="inlineStr">
        <is>
          <t>Repasses Locação de Espaço</t>
        </is>
      </c>
      <c r="D7970" s="488" t="n">
        <v>0</v>
      </c>
      <c r="E7970" t="inlineStr">
        <is>
          <t>ANO/2025</t>
        </is>
      </c>
    </row>
    <row r="7971">
      <c r="A7971" t="inlineStr">
        <is>
          <t>Love Cabaret</t>
        </is>
      </c>
      <c r="B7971" t="inlineStr">
        <is>
          <t>ANO/2025</t>
        </is>
      </c>
      <c r="C7971" t="inlineStr">
        <is>
          <t>Repasse Gazit - Locação Aroo</t>
        </is>
      </c>
      <c r="D7971" s="488" t="n">
        <v>0</v>
      </c>
      <c r="E7971" t="inlineStr">
        <is>
          <t>ANO/2025</t>
        </is>
      </c>
    </row>
    <row r="7972">
      <c r="A7972" t="inlineStr">
        <is>
          <t>Love Cabaret</t>
        </is>
      </c>
      <c r="B7972" t="inlineStr">
        <is>
          <t>ANO/2025</t>
        </is>
      </c>
      <c r="C7972" t="inlineStr">
        <is>
          <t>Repasse Gazit - Locação Anexo Abaru</t>
        </is>
      </c>
      <c r="D7972" s="488" t="n">
        <v>0</v>
      </c>
      <c r="E7972" t="inlineStr">
        <is>
          <t>ANO/2025</t>
        </is>
      </c>
    </row>
    <row r="7973">
      <c r="A7973" t="inlineStr">
        <is>
          <t>Love Cabaret</t>
        </is>
      </c>
      <c r="B7973" t="inlineStr">
        <is>
          <t>ANO/2025</t>
        </is>
      </c>
      <c r="C7973" t="inlineStr">
        <is>
          <t>% sobre Receita de Eventos</t>
        </is>
      </c>
      <c r="D7973" s="488" t="n">
        <v>-0.12</v>
      </c>
      <c r="E7973" t="inlineStr">
        <is>
          <t>ANO/2025</t>
        </is>
      </c>
    </row>
    <row r="7974">
      <c r="A7974" t="inlineStr">
        <is>
          <t>Love Cabaret</t>
        </is>
      </c>
      <c r="B7974" t="inlineStr">
        <is>
          <t>ANO/2025</t>
        </is>
      </c>
      <c r="C7974" t="inlineStr">
        <is>
          <t>% sobre Receita Bruta</t>
        </is>
      </c>
      <c r="D7974" s="488" t="n">
        <v>-0.02</v>
      </c>
      <c r="E7974" t="inlineStr">
        <is>
          <t>ANO/2025</t>
        </is>
      </c>
    </row>
    <row r="7975">
      <c r="A7975" t="inlineStr">
        <is>
          <t>Love Cabaret</t>
        </is>
      </c>
      <c r="B7975" t="inlineStr">
        <is>
          <t>ANO/2025</t>
        </is>
      </c>
      <c r="C7975" t="inlineStr">
        <is>
          <t>(-) Dedução da Gorjeta</t>
        </is>
      </c>
      <c r="D7975" s="488" t="n">
        <v>-125330</v>
      </c>
      <c r="E7975" t="inlineStr">
        <is>
          <t>ANO/2025</t>
        </is>
      </c>
    </row>
    <row r="7976">
      <c r="A7976" t="inlineStr">
        <is>
          <t>Love Cabaret</t>
        </is>
      </c>
      <c r="B7976" t="inlineStr">
        <is>
          <t>ANO/2025</t>
        </is>
      </c>
      <c r="C7976" t="inlineStr">
        <is>
          <t>-  Comissões e Gorjeta</t>
        </is>
      </c>
      <c r="D7976" s="488" t="n">
        <v>-125330</v>
      </c>
      <c r="E7976" t="inlineStr">
        <is>
          <t>ANO/2025</t>
        </is>
      </c>
    </row>
    <row r="7977">
      <c r="A7977" t="inlineStr">
        <is>
          <t>Love Cabaret</t>
        </is>
      </c>
      <c r="B7977" t="inlineStr">
        <is>
          <t>ANO/2025</t>
        </is>
      </c>
      <c r="C7977" t="inlineStr">
        <is>
          <t>% sobre Receita Bruta</t>
        </is>
      </c>
      <c r="D7977" s="488" t="n">
        <v>-0.02</v>
      </c>
      <c r="E7977" t="inlineStr">
        <is>
          <t>ANO/2025</t>
        </is>
      </c>
    </row>
    <row r="7978">
      <c r="A7978" t="inlineStr">
        <is>
          <t>Love Cabaret</t>
        </is>
      </c>
      <c r="B7978" t="inlineStr">
        <is>
          <t>ANO/2025</t>
        </is>
      </c>
      <c r="C7978" t="inlineStr">
        <is>
          <t>(-) Deduções sobre Venda</t>
        </is>
      </c>
      <c r="D7978" s="488" t="n">
        <v>-43425.97</v>
      </c>
      <c r="E7978" t="inlineStr">
        <is>
          <t>ANO/2025</t>
        </is>
      </c>
    </row>
    <row r="7979">
      <c r="A7979" t="inlineStr">
        <is>
          <t>Love Cabaret</t>
        </is>
      </c>
      <c r="B7979" t="inlineStr">
        <is>
          <t>ANO/2025</t>
        </is>
      </c>
      <c r="C7979" t="inlineStr">
        <is>
          <t>Meios de pagamento</t>
        </is>
      </c>
      <c r="D7979" s="488" t="n">
        <v>-42118.55</v>
      </c>
      <c r="E7979" t="inlineStr">
        <is>
          <t>ANO/2025</t>
        </is>
      </c>
    </row>
    <row r="7980">
      <c r="A7980" t="inlineStr">
        <is>
          <t>Love Cabaret</t>
        </is>
      </c>
      <c r="B7980" t="inlineStr">
        <is>
          <t>ANO/2025</t>
        </is>
      </c>
      <c r="C7980" t="inlineStr">
        <is>
          <t>Meios de pagamento - Delivery</t>
        </is>
      </c>
      <c r="D7980" s="488" t="n">
        <v>0</v>
      </c>
      <c r="E7980" t="inlineStr">
        <is>
          <t>ANO/2025</t>
        </is>
      </c>
    </row>
    <row r="7981">
      <c r="A7981" t="inlineStr">
        <is>
          <t>Love Cabaret</t>
        </is>
      </c>
      <c r="B7981" t="inlineStr">
        <is>
          <t>ANO/2025</t>
        </is>
      </c>
      <c r="C7981" t="inlineStr">
        <is>
          <t>Inadimplência</t>
        </is>
      </c>
      <c r="D7981" s="488" t="n">
        <v>0</v>
      </c>
      <c r="E7981" t="inlineStr">
        <is>
          <t>ANO/2025</t>
        </is>
      </c>
    </row>
    <row r="7982">
      <c r="A7982" t="inlineStr">
        <is>
          <t>Love Cabaret</t>
        </is>
      </c>
      <c r="B7982" t="inlineStr">
        <is>
          <t>ANO/2025</t>
        </is>
      </c>
      <c r="C7982" t="inlineStr">
        <is>
          <t>Outros D</t>
        </is>
      </c>
      <c r="D7982" s="488" t="n">
        <v>-1307.42</v>
      </c>
      <c r="E7982" t="inlineStr">
        <is>
          <t>ANO/2025</t>
        </is>
      </c>
    </row>
    <row r="7983">
      <c r="A7983" t="inlineStr">
        <is>
          <t>Love Cabaret</t>
        </is>
      </c>
      <c r="B7983" t="inlineStr">
        <is>
          <t>ANO/2025</t>
        </is>
      </c>
      <c r="C7983" t="inlineStr">
        <is>
          <t>% sobre Receita Bruta</t>
        </is>
      </c>
      <c r="D7983" s="488" t="n">
        <v>-0.01</v>
      </c>
      <c r="E7983" t="inlineStr">
        <is>
          <t>ANO/2025</t>
        </is>
      </c>
    </row>
    <row r="7984">
      <c r="A7984" t="inlineStr">
        <is>
          <t>Love Cabaret</t>
        </is>
      </c>
      <c r="B7984" t="inlineStr">
        <is>
          <t>ANO/2025</t>
        </is>
      </c>
      <c r="C7984" t="inlineStr">
        <is>
          <t>MARGEM BRUTA DE CONTRIBUIÇÃO</t>
        </is>
      </c>
      <c r="D7984" s="488" t="n">
        <v>3140915.08</v>
      </c>
      <c r="E7984" t="inlineStr">
        <is>
          <t>ANO/2025</t>
        </is>
      </c>
    </row>
    <row r="7985">
      <c r="A7985" t="inlineStr">
        <is>
          <t>Love Cabaret</t>
        </is>
      </c>
      <c r="B7985" t="inlineStr">
        <is>
          <t>ANO/2025</t>
        </is>
      </c>
      <c r="C7985" t="inlineStr">
        <is>
          <t>% sobre Receita</t>
        </is>
      </c>
      <c r="D7985" s="488" t="n">
        <v>0.54</v>
      </c>
      <c r="E7985" t="inlineStr">
        <is>
          <t>ANO/2025</t>
        </is>
      </c>
    </row>
    <row r="7986">
      <c r="A7986" t="inlineStr">
        <is>
          <t>Love Cabaret</t>
        </is>
      </c>
      <c r="B7986" t="inlineStr">
        <is>
          <t>ANO/2025</t>
        </is>
      </c>
      <c r="C7986" t="inlineStr">
        <is>
          <t>PESSOAL</t>
        </is>
      </c>
      <c r="D7986" s="488" t="n">
        <v>-1426444.82</v>
      </c>
      <c r="E7986" t="inlineStr">
        <is>
          <t>ANO/2025</t>
        </is>
      </c>
    </row>
    <row r="7987">
      <c r="A7987" t="inlineStr">
        <is>
          <t>Love Cabaret</t>
        </is>
      </c>
      <c r="B7987" t="inlineStr">
        <is>
          <t>ANO/2025</t>
        </is>
      </c>
      <c r="C7987" t="inlineStr">
        <is>
          <t>PJ</t>
        </is>
      </c>
      <c r="D7987" s="488" t="n">
        <v>-396240.86</v>
      </c>
      <c r="E7987" t="inlineStr">
        <is>
          <t>ANO/2025</t>
        </is>
      </c>
    </row>
    <row r="7988">
      <c r="A7988" t="inlineStr">
        <is>
          <t>Love Cabaret</t>
        </is>
      </c>
      <c r="B7988" t="inlineStr">
        <is>
          <t>ANO/2025</t>
        </is>
      </c>
      <c r="C7988" t="inlineStr">
        <is>
          <t>- Squad</t>
        </is>
      </c>
      <c r="D7988" s="488" t="n">
        <v>-216154.2</v>
      </c>
      <c r="E7988" t="inlineStr">
        <is>
          <t>ANO/2025</t>
        </is>
      </c>
    </row>
    <row r="7989">
      <c r="A7989" t="inlineStr">
        <is>
          <t>Love Cabaret</t>
        </is>
      </c>
      <c r="B7989" t="inlineStr">
        <is>
          <t>ANO/2025</t>
        </is>
      </c>
      <c r="C7989" t="inlineStr">
        <is>
          <t>- Gerente</t>
        </is>
      </c>
      <c r="D7989" s="488" t="n">
        <v>0</v>
      </c>
      <c r="E7989" t="inlineStr">
        <is>
          <t>ANO/2025</t>
        </is>
      </c>
    </row>
    <row r="7990">
      <c r="A7990" t="inlineStr">
        <is>
          <t>Love Cabaret</t>
        </is>
      </c>
      <c r="B7990" t="inlineStr">
        <is>
          <t>ANO/2025</t>
        </is>
      </c>
      <c r="C7990" t="inlineStr">
        <is>
          <t>- Subgerente</t>
        </is>
      </c>
      <c r="D7990" s="488" t="n">
        <v>0</v>
      </c>
      <c r="E7990" t="inlineStr">
        <is>
          <t>ANO/2025</t>
        </is>
      </c>
    </row>
    <row r="7991">
      <c r="A7991" t="inlineStr">
        <is>
          <t>Love Cabaret</t>
        </is>
      </c>
      <c r="B7991" t="inlineStr">
        <is>
          <t>ANO/2025</t>
        </is>
      </c>
      <c r="C7991" t="inlineStr">
        <is>
          <t>- Coordenador</t>
        </is>
      </c>
      <c r="D7991" s="488" t="n">
        <v>-79786.67</v>
      </c>
      <c r="E7991" t="inlineStr">
        <is>
          <t>ANO/2025</t>
        </is>
      </c>
    </row>
    <row r="7992">
      <c r="A7992" t="inlineStr">
        <is>
          <t>Love Cabaret</t>
        </is>
      </c>
      <c r="B7992" t="inlineStr">
        <is>
          <t>ANO/2025</t>
        </is>
      </c>
      <c r="C7992" t="inlineStr">
        <is>
          <t>- Administrativa</t>
        </is>
      </c>
      <c r="D7992" s="488" t="n">
        <v>-39500</v>
      </c>
      <c r="E7992" t="inlineStr">
        <is>
          <t>ANO/2025</t>
        </is>
      </c>
    </row>
    <row r="7993">
      <c r="A7993" t="inlineStr">
        <is>
          <t>Love Cabaret</t>
        </is>
      </c>
      <c r="B7993" t="inlineStr">
        <is>
          <t>ANO/2025</t>
        </is>
      </c>
      <c r="C7993" t="inlineStr">
        <is>
          <t>- Chefe de Cozinha</t>
        </is>
      </c>
      <c r="D7993" s="488" t="n">
        <v>0</v>
      </c>
      <c r="E7993" t="inlineStr">
        <is>
          <t>ANO/2025</t>
        </is>
      </c>
    </row>
    <row r="7994">
      <c r="A7994" t="inlineStr">
        <is>
          <t>Love Cabaret</t>
        </is>
      </c>
      <c r="B7994" t="inlineStr">
        <is>
          <t>ANO/2025</t>
        </is>
      </c>
      <c r="C7994" t="inlineStr">
        <is>
          <t>- Chefe de Bar</t>
        </is>
      </c>
      <c r="D7994" s="488" t="n">
        <v>-60799.99</v>
      </c>
      <c r="E7994" t="inlineStr">
        <is>
          <t>ANO/2025</t>
        </is>
      </c>
    </row>
    <row r="7995">
      <c r="A7995" t="inlineStr">
        <is>
          <t>Love Cabaret</t>
        </is>
      </c>
      <c r="B7995" t="inlineStr">
        <is>
          <t>ANO/2025</t>
        </is>
      </c>
      <c r="C7995" t="inlineStr">
        <is>
          <t>- Sub Chefe de Cozinha</t>
        </is>
      </c>
      <c r="D7995" s="488" t="n">
        <v>0</v>
      </c>
      <c r="E7995" t="inlineStr">
        <is>
          <t>ANO/2025</t>
        </is>
      </c>
    </row>
    <row r="7996">
      <c r="A7996" t="inlineStr">
        <is>
          <t>Love Cabaret</t>
        </is>
      </c>
      <c r="B7996" t="inlineStr">
        <is>
          <t>ANO/2025</t>
        </is>
      </c>
      <c r="C7996" t="inlineStr">
        <is>
          <t>- Sub Chefe De Bar</t>
        </is>
      </c>
      <c r="D7996" s="488" t="n">
        <v>0</v>
      </c>
      <c r="E7996" t="inlineStr">
        <is>
          <t>ANO/2025</t>
        </is>
      </c>
    </row>
    <row r="7997">
      <c r="A7997" t="inlineStr">
        <is>
          <t>Love Cabaret</t>
        </is>
      </c>
      <c r="B7997" t="inlineStr">
        <is>
          <t>ANO/2025</t>
        </is>
      </c>
      <c r="C7997" t="inlineStr">
        <is>
          <t>- Maitre</t>
        </is>
      </c>
      <c r="D7997" s="488" t="n">
        <v>0</v>
      </c>
      <c r="E7997" t="inlineStr">
        <is>
          <t>ANO/2025</t>
        </is>
      </c>
    </row>
    <row r="7998">
      <c r="A7998" t="inlineStr">
        <is>
          <t>Love Cabaret</t>
        </is>
      </c>
      <c r="B7998" t="inlineStr">
        <is>
          <t>ANO/2025</t>
        </is>
      </c>
      <c r="C7998" t="inlineStr">
        <is>
          <t>- Chefe de Fila</t>
        </is>
      </c>
      <c r="D7998" s="488" t="n">
        <v>0</v>
      </c>
      <c r="E7998" t="inlineStr">
        <is>
          <t>ANO/2025</t>
        </is>
      </c>
    </row>
    <row r="7999">
      <c r="A7999" t="inlineStr">
        <is>
          <t>Love Cabaret</t>
        </is>
      </c>
      <c r="B7999" t="inlineStr">
        <is>
          <t>ANO/2025</t>
        </is>
      </c>
      <c r="C7999" t="inlineStr">
        <is>
          <t>- Hostess</t>
        </is>
      </c>
      <c r="D7999" s="488" t="n">
        <v>0</v>
      </c>
      <c r="E7999" t="inlineStr">
        <is>
          <t>ANO/2025</t>
        </is>
      </c>
    </row>
    <row r="8000">
      <c r="A8000" t="inlineStr">
        <is>
          <t>Love Cabaret</t>
        </is>
      </c>
      <c r="B8000" t="inlineStr">
        <is>
          <t>ANO/2025</t>
        </is>
      </c>
      <c r="C8000" t="inlineStr">
        <is>
          <t>MDO CLT - Salário</t>
        </is>
      </c>
      <c r="D8000" s="488" t="n">
        <v>-49496.18</v>
      </c>
      <c r="E8000" t="inlineStr">
        <is>
          <t>ANO/2025</t>
        </is>
      </c>
    </row>
    <row r="8001">
      <c r="A8001" t="inlineStr">
        <is>
          <t>Love Cabaret</t>
        </is>
      </c>
      <c r="B8001" t="inlineStr">
        <is>
          <t>ANO/2025</t>
        </is>
      </c>
      <c r="C8001" t="inlineStr">
        <is>
          <t>-  Maitre</t>
        </is>
      </c>
      <c r="D8001" s="488" t="n">
        <v>0</v>
      </c>
      <c r="E8001" t="inlineStr">
        <is>
          <t>ANO/2025</t>
        </is>
      </c>
    </row>
    <row r="8002">
      <c r="A8002" t="inlineStr">
        <is>
          <t>Love Cabaret</t>
        </is>
      </c>
      <c r="B8002" t="inlineStr">
        <is>
          <t>ANO/2025</t>
        </is>
      </c>
      <c r="C8002" t="inlineStr">
        <is>
          <t>-  Garçon III</t>
        </is>
      </c>
      <c r="D8002" s="488" t="n">
        <v>0</v>
      </c>
      <c r="E8002" t="inlineStr">
        <is>
          <t>ANO/2025</t>
        </is>
      </c>
    </row>
    <row r="8003">
      <c r="A8003" t="inlineStr">
        <is>
          <t>Love Cabaret</t>
        </is>
      </c>
      <c r="B8003" t="inlineStr">
        <is>
          <t>ANO/2025</t>
        </is>
      </c>
      <c r="C8003" t="inlineStr">
        <is>
          <t>-  Garçon II</t>
        </is>
      </c>
      <c r="D8003" s="488" t="n">
        <v>0</v>
      </c>
      <c r="E8003" t="inlineStr">
        <is>
          <t>ANO/2025</t>
        </is>
      </c>
    </row>
    <row r="8004">
      <c r="A8004" t="inlineStr">
        <is>
          <t>Love Cabaret</t>
        </is>
      </c>
      <c r="B8004" t="inlineStr">
        <is>
          <t>ANO/2025</t>
        </is>
      </c>
      <c r="C8004" t="inlineStr">
        <is>
          <t>-  Garçon I</t>
        </is>
      </c>
      <c r="D8004" s="488" t="n">
        <v>0</v>
      </c>
      <c r="E8004" t="inlineStr">
        <is>
          <t>ANO/2025</t>
        </is>
      </c>
    </row>
    <row r="8005">
      <c r="A8005" t="inlineStr">
        <is>
          <t>Love Cabaret</t>
        </is>
      </c>
      <c r="B8005" t="inlineStr">
        <is>
          <t>ANO/2025</t>
        </is>
      </c>
      <c r="C8005" t="inlineStr">
        <is>
          <t>-  Passador de Chopp</t>
        </is>
      </c>
      <c r="D8005" s="488" t="n">
        <v>0</v>
      </c>
      <c r="E8005" t="inlineStr">
        <is>
          <t>ANO/2025</t>
        </is>
      </c>
    </row>
    <row r="8006">
      <c r="A8006" t="inlineStr">
        <is>
          <t>Love Cabaret</t>
        </is>
      </c>
      <c r="B8006" t="inlineStr">
        <is>
          <t>ANO/2025</t>
        </is>
      </c>
      <c r="C8006" t="inlineStr">
        <is>
          <t>-  Cumin</t>
        </is>
      </c>
      <c r="D8006" s="488" t="n">
        <v>0</v>
      </c>
      <c r="E8006" t="inlineStr">
        <is>
          <t>ANO/2025</t>
        </is>
      </c>
    </row>
    <row r="8007">
      <c r="A8007" t="inlineStr">
        <is>
          <t>Love Cabaret</t>
        </is>
      </c>
      <c r="B8007" t="inlineStr">
        <is>
          <t>ANO/2025</t>
        </is>
      </c>
      <c r="C8007" t="inlineStr">
        <is>
          <t>-  Sub Chefe de Bar</t>
        </is>
      </c>
      <c r="D8007" s="488" t="n">
        <v>0</v>
      </c>
      <c r="E8007" t="inlineStr">
        <is>
          <t>ANO/2025</t>
        </is>
      </c>
    </row>
    <row r="8008">
      <c r="A8008" t="inlineStr">
        <is>
          <t>Love Cabaret</t>
        </is>
      </c>
      <c r="B8008" t="inlineStr">
        <is>
          <t>ANO/2025</t>
        </is>
      </c>
      <c r="C8008" t="inlineStr">
        <is>
          <t>-  Bartender III</t>
        </is>
      </c>
      <c r="D8008" s="488" t="n">
        <v>0</v>
      </c>
      <c r="E8008" t="inlineStr">
        <is>
          <t>ANO/2025</t>
        </is>
      </c>
    </row>
    <row r="8009">
      <c r="A8009" t="inlineStr">
        <is>
          <t>Love Cabaret</t>
        </is>
      </c>
      <c r="B8009" t="inlineStr">
        <is>
          <t>ANO/2025</t>
        </is>
      </c>
      <c r="C8009" t="inlineStr">
        <is>
          <t>-  Bartender II</t>
        </is>
      </c>
      <c r="D8009" s="488" t="n">
        <v>0</v>
      </c>
      <c r="E8009" t="inlineStr">
        <is>
          <t>ANO/2025</t>
        </is>
      </c>
    </row>
    <row r="8010">
      <c r="A8010" t="inlineStr">
        <is>
          <t>Love Cabaret</t>
        </is>
      </c>
      <c r="B8010" t="inlineStr">
        <is>
          <t>ANO/2025</t>
        </is>
      </c>
      <c r="C8010" t="inlineStr">
        <is>
          <t>-  Bartender I</t>
        </is>
      </c>
      <c r="D8010" s="488" t="n">
        <v>0</v>
      </c>
      <c r="E8010" t="inlineStr">
        <is>
          <t>ANO/2025</t>
        </is>
      </c>
    </row>
    <row r="8011">
      <c r="A8011" t="inlineStr">
        <is>
          <t>Love Cabaret</t>
        </is>
      </c>
      <c r="B8011" t="inlineStr">
        <is>
          <t>ANO/2025</t>
        </is>
      </c>
      <c r="C8011" t="inlineStr">
        <is>
          <t>-  Bar Back</t>
        </is>
      </c>
      <c r="D8011" s="488" t="n">
        <v>0</v>
      </c>
      <c r="E8011" t="inlineStr">
        <is>
          <t>ANO/2025</t>
        </is>
      </c>
    </row>
    <row r="8012">
      <c r="A8012" t="inlineStr">
        <is>
          <t>Love Cabaret</t>
        </is>
      </c>
      <c r="B8012" t="inlineStr">
        <is>
          <t>ANO/2025</t>
        </is>
      </c>
      <c r="C8012" t="inlineStr">
        <is>
          <t>-  Barista III</t>
        </is>
      </c>
      <c r="D8012" s="488" t="n">
        <v>0</v>
      </c>
      <c r="E8012" t="inlineStr">
        <is>
          <t>ANO/2025</t>
        </is>
      </c>
    </row>
    <row r="8013">
      <c r="A8013" t="inlineStr">
        <is>
          <t>Love Cabaret</t>
        </is>
      </c>
      <c r="B8013" t="inlineStr">
        <is>
          <t>ANO/2025</t>
        </is>
      </c>
      <c r="C8013" t="inlineStr">
        <is>
          <t>-  Barista II</t>
        </is>
      </c>
      <c r="D8013" s="488" t="n">
        <v>0</v>
      </c>
      <c r="E8013" t="inlineStr">
        <is>
          <t>ANO/2025</t>
        </is>
      </c>
    </row>
    <row r="8014">
      <c r="A8014" t="inlineStr">
        <is>
          <t>Love Cabaret</t>
        </is>
      </c>
      <c r="B8014" t="inlineStr">
        <is>
          <t>ANO/2025</t>
        </is>
      </c>
      <c r="C8014" t="inlineStr">
        <is>
          <t>-  Barista I</t>
        </is>
      </c>
      <c r="D8014" s="488" t="n">
        <v>0</v>
      </c>
      <c r="E8014" t="inlineStr">
        <is>
          <t>ANO/2025</t>
        </is>
      </c>
    </row>
    <row r="8015">
      <c r="A8015" t="inlineStr">
        <is>
          <t>Love Cabaret</t>
        </is>
      </c>
      <c r="B8015" t="inlineStr">
        <is>
          <t>ANO/2025</t>
        </is>
      </c>
      <c r="C8015" t="inlineStr">
        <is>
          <t>-  Chopeiro III</t>
        </is>
      </c>
      <c r="D8015" s="488" t="n">
        <v>0</v>
      </c>
      <c r="E8015" t="inlineStr">
        <is>
          <t>ANO/2025</t>
        </is>
      </c>
    </row>
    <row r="8016">
      <c r="A8016" t="inlineStr">
        <is>
          <t>Love Cabaret</t>
        </is>
      </c>
      <c r="B8016" t="inlineStr">
        <is>
          <t>ANO/2025</t>
        </is>
      </c>
      <c r="C8016" t="inlineStr">
        <is>
          <t>-  Chopeiro II</t>
        </is>
      </c>
      <c r="D8016" s="488" t="n">
        <v>0</v>
      </c>
      <c r="E8016" t="inlineStr">
        <is>
          <t>ANO/2025</t>
        </is>
      </c>
    </row>
    <row r="8017">
      <c r="A8017" t="inlineStr">
        <is>
          <t>Love Cabaret</t>
        </is>
      </c>
      <c r="B8017" t="inlineStr">
        <is>
          <t>ANO/2025</t>
        </is>
      </c>
      <c r="C8017" t="inlineStr">
        <is>
          <t>-  Chopeiro I</t>
        </is>
      </c>
      <c r="D8017" s="488" t="n">
        <v>0</v>
      </c>
      <c r="E8017" t="inlineStr">
        <is>
          <t>ANO/2025</t>
        </is>
      </c>
    </row>
    <row r="8018">
      <c r="A8018" t="inlineStr">
        <is>
          <t>Love Cabaret</t>
        </is>
      </c>
      <c r="B8018" t="inlineStr">
        <is>
          <t>ANO/2025</t>
        </is>
      </c>
      <c r="C8018" t="inlineStr">
        <is>
          <t>-  Sub Chefe de Cozinha</t>
        </is>
      </c>
      <c r="D8018" s="488" t="n">
        <v>0</v>
      </c>
      <c r="E8018" t="inlineStr">
        <is>
          <t>ANO/2025</t>
        </is>
      </c>
    </row>
    <row r="8019">
      <c r="A8019" t="inlineStr">
        <is>
          <t>Love Cabaret</t>
        </is>
      </c>
      <c r="B8019" t="inlineStr">
        <is>
          <t>ANO/2025</t>
        </is>
      </c>
      <c r="C8019" t="inlineStr">
        <is>
          <t>-  Cozinheiro Líder</t>
        </is>
      </c>
      <c r="D8019" s="488" t="n">
        <v>0</v>
      </c>
      <c r="E8019" t="inlineStr">
        <is>
          <t>ANO/2025</t>
        </is>
      </c>
    </row>
    <row r="8020">
      <c r="A8020" t="inlineStr">
        <is>
          <t>Love Cabaret</t>
        </is>
      </c>
      <c r="B8020" t="inlineStr">
        <is>
          <t>ANO/2025</t>
        </is>
      </c>
      <c r="C8020" t="inlineStr">
        <is>
          <t>-  Cozinheiro III</t>
        </is>
      </c>
      <c r="D8020" s="488" t="n">
        <v>0</v>
      </c>
      <c r="E8020" t="inlineStr">
        <is>
          <t>ANO/2025</t>
        </is>
      </c>
    </row>
    <row r="8021">
      <c r="A8021" t="inlineStr">
        <is>
          <t>Love Cabaret</t>
        </is>
      </c>
      <c r="B8021" t="inlineStr">
        <is>
          <t>ANO/2025</t>
        </is>
      </c>
      <c r="C8021" t="inlineStr">
        <is>
          <t>-  Cozinheiro II</t>
        </is>
      </c>
      <c r="D8021" s="488" t="n">
        <v>0</v>
      </c>
      <c r="E8021" t="inlineStr">
        <is>
          <t>ANO/2025</t>
        </is>
      </c>
    </row>
    <row r="8022">
      <c r="A8022" t="inlineStr">
        <is>
          <t>Love Cabaret</t>
        </is>
      </c>
      <c r="B8022" t="inlineStr">
        <is>
          <t>ANO/2025</t>
        </is>
      </c>
      <c r="C8022" t="inlineStr">
        <is>
          <t>-  Cozinheiro I</t>
        </is>
      </c>
      <c r="D8022" s="488" t="n">
        <v>0</v>
      </c>
      <c r="E8022" t="inlineStr">
        <is>
          <t>ANO/2025</t>
        </is>
      </c>
    </row>
    <row r="8023">
      <c r="A8023" t="inlineStr">
        <is>
          <t>Love Cabaret</t>
        </is>
      </c>
      <c r="B8023" t="inlineStr">
        <is>
          <t>ANO/2025</t>
        </is>
      </c>
      <c r="C8023" t="inlineStr">
        <is>
          <t>-  Ajud cozinha</t>
        </is>
      </c>
      <c r="D8023" s="488" t="n">
        <v>0</v>
      </c>
      <c r="E8023" t="inlineStr">
        <is>
          <t>ANO/2025</t>
        </is>
      </c>
    </row>
    <row r="8024">
      <c r="A8024" t="inlineStr">
        <is>
          <t>Love Cabaret</t>
        </is>
      </c>
      <c r="B8024" t="inlineStr">
        <is>
          <t>ANO/2025</t>
        </is>
      </c>
      <c r="C8024" t="inlineStr">
        <is>
          <t>-  Saladeiro</t>
        </is>
      </c>
      <c r="D8024" s="488" t="n">
        <v>0</v>
      </c>
      <c r="E8024" t="inlineStr">
        <is>
          <t>ANO/2025</t>
        </is>
      </c>
    </row>
    <row r="8025">
      <c r="A8025" t="inlineStr">
        <is>
          <t>Love Cabaret</t>
        </is>
      </c>
      <c r="B8025" t="inlineStr">
        <is>
          <t>ANO/2025</t>
        </is>
      </c>
      <c r="C8025" t="inlineStr">
        <is>
          <t>-  Pia</t>
        </is>
      </c>
      <c r="D8025" s="488" t="n">
        <v>0</v>
      </c>
      <c r="E8025" t="inlineStr">
        <is>
          <t>ANO/2025</t>
        </is>
      </c>
    </row>
    <row r="8026">
      <c r="A8026" t="inlineStr">
        <is>
          <t>Love Cabaret</t>
        </is>
      </c>
      <c r="B8026" t="inlineStr">
        <is>
          <t>ANO/2025</t>
        </is>
      </c>
      <c r="C8026" t="inlineStr">
        <is>
          <t>-  Sub Chefe de Confeitaria</t>
        </is>
      </c>
      <c r="D8026" s="488" t="n">
        <v>0</v>
      </c>
      <c r="E8026" t="inlineStr">
        <is>
          <t>ANO/2025</t>
        </is>
      </c>
    </row>
    <row r="8027">
      <c r="A8027" t="inlineStr">
        <is>
          <t>Love Cabaret</t>
        </is>
      </c>
      <c r="B8027" t="inlineStr">
        <is>
          <t>ANO/2025</t>
        </is>
      </c>
      <c r="C8027" t="inlineStr">
        <is>
          <t>-  Confeiteiro III</t>
        </is>
      </c>
      <c r="D8027" s="488" t="n">
        <v>0</v>
      </c>
      <c r="E8027" t="inlineStr">
        <is>
          <t>ANO/2025</t>
        </is>
      </c>
    </row>
    <row r="8028">
      <c r="A8028" t="inlineStr">
        <is>
          <t>Love Cabaret</t>
        </is>
      </c>
      <c r="B8028" t="inlineStr">
        <is>
          <t>ANO/2025</t>
        </is>
      </c>
      <c r="C8028" t="inlineStr">
        <is>
          <t>-  Confeiteiro II</t>
        </is>
      </c>
      <c r="D8028" s="488" t="n">
        <v>0</v>
      </c>
      <c r="E8028" t="inlineStr">
        <is>
          <t>ANO/2025</t>
        </is>
      </c>
    </row>
    <row r="8029">
      <c r="A8029" t="inlineStr">
        <is>
          <t>Love Cabaret</t>
        </is>
      </c>
      <c r="B8029" t="inlineStr">
        <is>
          <t>ANO/2025</t>
        </is>
      </c>
      <c r="C8029" t="inlineStr">
        <is>
          <t>-  Confeiteiro I</t>
        </is>
      </c>
      <c r="D8029" s="488" t="n">
        <v>0</v>
      </c>
      <c r="E8029" t="inlineStr">
        <is>
          <t>ANO/2025</t>
        </is>
      </c>
    </row>
    <row r="8030">
      <c r="A8030" t="inlineStr">
        <is>
          <t>Love Cabaret</t>
        </is>
      </c>
      <c r="B8030" t="inlineStr">
        <is>
          <t>ANO/2025</t>
        </is>
      </c>
      <c r="C8030" t="inlineStr">
        <is>
          <t>-  Copeiro</t>
        </is>
      </c>
      <c r="D8030" s="488" t="n">
        <v>0</v>
      </c>
      <c r="E8030" t="inlineStr">
        <is>
          <t>ANO/2025</t>
        </is>
      </c>
    </row>
    <row r="8031">
      <c r="A8031" t="inlineStr">
        <is>
          <t>Love Cabaret</t>
        </is>
      </c>
      <c r="B8031" t="inlineStr">
        <is>
          <t>ANO/2025</t>
        </is>
      </c>
      <c r="C8031" t="inlineStr">
        <is>
          <t>-  Pizzaiolo</t>
        </is>
      </c>
      <c r="D8031" s="488" t="n">
        <v>0</v>
      </c>
      <c r="E8031" t="inlineStr">
        <is>
          <t>ANO/2025</t>
        </is>
      </c>
    </row>
    <row r="8032">
      <c r="A8032" t="inlineStr">
        <is>
          <t>Love Cabaret</t>
        </is>
      </c>
      <c r="B8032" t="inlineStr">
        <is>
          <t>ANO/2025</t>
        </is>
      </c>
      <c r="C8032" t="inlineStr">
        <is>
          <t>-  Ajudante de Pizzaiolo</t>
        </is>
      </c>
      <c r="D8032" s="488" t="n">
        <v>0</v>
      </c>
      <c r="E8032" t="inlineStr">
        <is>
          <t>ANO/2025</t>
        </is>
      </c>
    </row>
    <row r="8033">
      <c r="A8033" t="inlineStr">
        <is>
          <t>Love Cabaret</t>
        </is>
      </c>
      <c r="B8033" t="inlineStr">
        <is>
          <t>ANO/2025</t>
        </is>
      </c>
      <c r="C8033" t="inlineStr">
        <is>
          <t>-  Boqueta</t>
        </is>
      </c>
      <c r="D8033" s="488" t="n">
        <v>0</v>
      </c>
      <c r="E8033" t="inlineStr">
        <is>
          <t>ANO/2025</t>
        </is>
      </c>
    </row>
    <row r="8034">
      <c r="A8034" t="inlineStr">
        <is>
          <t>Love Cabaret</t>
        </is>
      </c>
      <c r="B8034" t="inlineStr">
        <is>
          <t>ANO/2025</t>
        </is>
      </c>
      <c r="C8034" t="inlineStr">
        <is>
          <t>-  Churrasqueiro I</t>
        </is>
      </c>
      <c r="D8034" s="488" t="n">
        <v>0</v>
      </c>
      <c r="E8034" t="inlineStr">
        <is>
          <t>ANO/2025</t>
        </is>
      </c>
    </row>
    <row r="8035">
      <c r="A8035" t="inlineStr">
        <is>
          <t>Love Cabaret</t>
        </is>
      </c>
      <c r="B8035" t="inlineStr">
        <is>
          <t>ANO/2025</t>
        </is>
      </c>
      <c r="C8035" t="inlineStr">
        <is>
          <t>-  Churrasqueiro II</t>
        </is>
      </c>
      <c r="D8035" s="488" t="n">
        <v>0</v>
      </c>
      <c r="E8035" t="inlineStr">
        <is>
          <t>ANO/2025</t>
        </is>
      </c>
    </row>
    <row r="8036">
      <c r="A8036" t="inlineStr">
        <is>
          <t>Love Cabaret</t>
        </is>
      </c>
      <c r="B8036" t="inlineStr">
        <is>
          <t>ANO/2025</t>
        </is>
      </c>
      <c r="C8036" t="inlineStr">
        <is>
          <t>-  Churrasqueiro III</t>
        </is>
      </c>
      <c r="D8036" s="488" t="n">
        <v>0</v>
      </c>
      <c r="E8036" t="inlineStr">
        <is>
          <t>ANO/2025</t>
        </is>
      </c>
    </row>
    <row r="8037">
      <c r="A8037" t="inlineStr">
        <is>
          <t>Love Cabaret</t>
        </is>
      </c>
      <c r="B8037" t="inlineStr">
        <is>
          <t>ANO/2025</t>
        </is>
      </c>
      <c r="C8037" t="inlineStr">
        <is>
          <t>-  Ajud Limpeza</t>
        </is>
      </c>
      <c r="D8037" s="488" t="n">
        <v>0</v>
      </c>
      <c r="E8037" t="inlineStr">
        <is>
          <t>ANO/2025</t>
        </is>
      </c>
    </row>
    <row r="8038">
      <c r="A8038" t="inlineStr">
        <is>
          <t>Love Cabaret</t>
        </is>
      </c>
      <c r="B8038" t="inlineStr">
        <is>
          <t>ANO/2025</t>
        </is>
      </c>
      <c r="C8038" t="inlineStr">
        <is>
          <t>-  Estoquista III</t>
        </is>
      </c>
      <c r="D8038" s="488" t="n">
        <v>0</v>
      </c>
      <c r="E8038" t="inlineStr">
        <is>
          <t>ANO/2025</t>
        </is>
      </c>
    </row>
    <row r="8039">
      <c r="A8039" t="inlineStr">
        <is>
          <t>Love Cabaret</t>
        </is>
      </c>
      <c r="B8039" t="inlineStr">
        <is>
          <t>ANO/2025</t>
        </is>
      </c>
      <c r="C8039" t="inlineStr">
        <is>
          <t>-  Estoquista II</t>
        </is>
      </c>
      <c r="D8039" s="488" t="n">
        <v>0</v>
      </c>
      <c r="E8039" t="inlineStr">
        <is>
          <t>ANO/2025</t>
        </is>
      </c>
    </row>
    <row r="8040">
      <c r="A8040" t="inlineStr">
        <is>
          <t>Love Cabaret</t>
        </is>
      </c>
      <c r="B8040" t="inlineStr">
        <is>
          <t>ANO/2025</t>
        </is>
      </c>
      <c r="C8040" t="inlineStr">
        <is>
          <t>-  Estoquista I</t>
        </is>
      </c>
      <c r="D8040" s="488" t="n">
        <v>0</v>
      </c>
      <c r="E8040" t="inlineStr">
        <is>
          <t>ANO/2025</t>
        </is>
      </c>
    </row>
    <row r="8041">
      <c r="A8041" t="inlineStr">
        <is>
          <t>Love Cabaret</t>
        </is>
      </c>
      <c r="B8041" t="inlineStr">
        <is>
          <t>ANO/2025</t>
        </is>
      </c>
      <c r="C8041" t="inlineStr">
        <is>
          <t>-  Chefe de Manutenção</t>
        </is>
      </c>
      <c r="D8041" s="488" t="n">
        <v>0</v>
      </c>
      <c r="E8041" t="inlineStr">
        <is>
          <t>ANO/2025</t>
        </is>
      </c>
    </row>
    <row r="8042">
      <c r="A8042" t="inlineStr">
        <is>
          <t>Love Cabaret</t>
        </is>
      </c>
      <c r="B8042" t="inlineStr">
        <is>
          <t>ANO/2025</t>
        </is>
      </c>
      <c r="C8042" t="inlineStr">
        <is>
          <t>-  Aux. Manutenção III</t>
        </is>
      </c>
      <c r="D8042" s="488" t="n">
        <v>0</v>
      </c>
      <c r="E8042" t="inlineStr">
        <is>
          <t>ANO/2025</t>
        </is>
      </c>
    </row>
    <row r="8043">
      <c r="A8043" t="inlineStr">
        <is>
          <t>Love Cabaret</t>
        </is>
      </c>
      <c r="B8043" t="inlineStr">
        <is>
          <t>ANO/2025</t>
        </is>
      </c>
      <c r="C8043" t="inlineStr">
        <is>
          <t>-  Aux. Manutenção II</t>
        </is>
      </c>
      <c r="D8043" s="488" t="n">
        <v>0</v>
      </c>
      <c r="E8043" t="inlineStr">
        <is>
          <t>ANO/2025</t>
        </is>
      </c>
    </row>
    <row r="8044">
      <c r="A8044" t="inlineStr">
        <is>
          <t>Love Cabaret</t>
        </is>
      </c>
      <c r="B8044" t="inlineStr">
        <is>
          <t>ANO/2025</t>
        </is>
      </c>
      <c r="C8044" t="inlineStr">
        <is>
          <t>-  Aux. Manutenção I</t>
        </is>
      </c>
      <c r="D8044" s="488" t="n">
        <v>0</v>
      </c>
      <c r="E8044" t="inlineStr">
        <is>
          <t>ANO/2025</t>
        </is>
      </c>
    </row>
    <row r="8045">
      <c r="A8045" t="inlineStr">
        <is>
          <t>Love Cabaret</t>
        </is>
      </c>
      <c r="B8045" t="inlineStr">
        <is>
          <t>ANO/2025</t>
        </is>
      </c>
      <c r="C8045" t="inlineStr">
        <is>
          <t>-  Chefe da Portaria</t>
        </is>
      </c>
      <c r="D8045" s="488" t="n">
        <v>0</v>
      </c>
      <c r="E8045" t="inlineStr">
        <is>
          <t>ANO/2025</t>
        </is>
      </c>
    </row>
    <row r="8046">
      <c r="A8046" t="inlineStr">
        <is>
          <t>Love Cabaret</t>
        </is>
      </c>
      <c r="B8046" t="inlineStr">
        <is>
          <t>ANO/2025</t>
        </is>
      </c>
      <c r="C8046" t="inlineStr">
        <is>
          <t>-  Porteiro III</t>
        </is>
      </c>
      <c r="D8046" s="488" t="n">
        <v>0</v>
      </c>
      <c r="E8046" t="inlineStr">
        <is>
          <t>ANO/2025</t>
        </is>
      </c>
    </row>
    <row r="8047">
      <c r="A8047" t="inlineStr">
        <is>
          <t>Love Cabaret</t>
        </is>
      </c>
      <c r="B8047" t="inlineStr">
        <is>
          <t>ANO/2025</t>
        </is>
      </c>
      <c r="C8047" t="inlineStr">
        <is>
          <t>-  Porteiro II</t>
        </is>
      </c>
      <c r="D8047" s="488" t="n">
        <v>0</v>
      </c>
      <c r="E8047" t="inlineStr">
        <is>
          <t>ANO/2025</t>
        </is>
      </c>
    </row>
    <row r="8048">
      <c r="A8048" t="inlineStr">
        <is>
          <t>Love Cabaret</t>
        </is>
      </c>
      <c r="B8048" t="inlineStr">
        <is>
          <t>ANO/2025</t>
        </is>
      </c>
      <c r="C8048" t="inlineStr">
        <is>
          <t>-  Porteiro I</t>
        </is>
      </c>
      <c r="D8048" s="488" t="n">
        <v>0</v>
      </c>
      <c r="E8048" t="inlineStr">
        <is>
          <t>ANO/2025</t>
        </is>
      </c>
    </row>
    <row r="8049">
      <c r="A8049" t="inlineStr">
        <is>
          <t>Love Cabaret</t>
        </is>
      </c>
      <c r="B8049" t="inlineStr">
        <is>
          <t>ANO/2025</t>
        </is>
      </c>
      <c r="C8049" t="inlineStr">
        <is>
          <t>-  Hostess III</t>
        </is>
      </c>
      <c r="D8049" s="488" t="n">
        <v>0</v>
      </c>
      <c r="E8049" t="inlineStr">
        <is>
          <t>ANO/2025</t>
        </is>
      </c>
    </row>
    <row r="8050">
      <c r="A8050" t="inlineStr">
        <is>
          <t>Love Cabaret</t>
        </is>
      </c>
      <c r="B8050" t="inlineStr">
        <is>
          <t>ANO/2025</t>
        </is>
      </c>
      <c r="C8050" t="inlineStr">
        <is>
          <t>-  Hostess II</t>
        </is>
      </c>
      <c r="D8050" s="488" t="n">
        <v>0</v>
      </c>
      <c r="E8050" t="inlineStr">
        <is>
          <t>ANO/2025</t>
        </is>
      </c>
    </row>
    <row r="8051">
      <c r="A8051" t="inlineStr">
        <is>
          <t>Love Cabaret</t>
        </is>
      </c>
      <c r="B8051" t="inlineStr">
        <is>
          <t>ANO/2025</t>
        </is>
      </c>
      <c r="C8051" t="inlineStr">
        <is>
          <t>-  Hostess I</t>
        </is>
      </c>
      <c r="D8051" s="488" t="n">
        <v>0</v>
      </c>
      <c r="E8051" t="inlineStr">
        <is>
          <t>ANO/2025</t>
        </is>
      </c>
    </row>
    <row r="8052">
      <c r="A8052" t="inlineStr">
        <is>
          <t>Love Cabaret</t>
        </is>
      </c>
      <c r="B8052" t="inlineStr">
        <is>
          <t>ANO/2025</t>
        </is>
      </c>
      <c r="C8052" t="inlineStr">
        <is>
          <t>-  Chefe de Bilheteria</t>
        </is>
      </c>
      <c r="D8052" s="488" t="n">
        <v>0</v>
      </c>
      <c r="E8052" t="inlineStr">
        <is>
          <t>ANO/2025</t>
        </is>
      </c>
    </row>
    <row r="8053">
      <c r="A8053" t="inlineStr">
        <is>
          <t>Love Cabaret</t>
        </is>
      </c>
      <c r="B8053" t="inlineStr">
        <is>
          <t>ANO/2025</t>
        </is>
      </c>
      <c r="C8053" t="inlineStr">
        <is>
          <t>-  Bilheteiro III</t>
        </is>
      </c>
      <c r="D8053" s="488" t="n">
        <v>0</v>
      </c>
      <c r="E8053" t="inlineStr">
        <is>
          <t>ANO/2025</t>
        </is>
      </c>
    </row>
    <row r="8054">
      <c r="A8054" t="inlineStr">
        <is>
          <t>Love Cabaret</t>
        </is>
      </c>
      <c r="B8054" t="inlineStr">
        <is>
          <t>ANO/2025</t>
        </is>
      </c>
      <c r="C8054" t="inlineStr">
        <is>
          <t>-  Bilheteiro II</t>
        </is>
      </c>
      <c r="D8054" s="488" t="n">
        <v>0</v>
      </c>
      <c r="E8054" t="inlineStr">
        <is>
          <t>ANO/2025</t>
        </is>
      </c>
    </row>
    <row r="8055">
      <c r="A8055" t="inlineStr">
        <is>
          <t>Love Cabaret</t>
        </is>
      </c>
      <c r="B8055" t="inlineStr">
        <is>
          <t>ANO/2025</t>
        </is>
      </c>
      <c r="C8055" t="inlineStr">
        <is>
          <t>-  Bilheteiro I</t>
        </is>
      </c>
      <c r="D8055" s="488" t="n">
        <v>0</v>
      </c>
      <c r="E8055" t="inlineStr">
        <is>
          <t>ANO/2025</t>
        </is>
      </c>
    </row>
    <row r="8056">
      <c r="A8056" t="inlineStr">
        <is>
          <t>Love Cabaret</t>
        </is>
      </c>
      <c r="B8056" t="inlineStr">
        <is>
          <t>ANO/2025</t>
        </is>
      </c>
      <c r="C8056" t="inlineStr">
        <is>
          <t>-  Caixa</t>
        </is>
      </c>
      <c r="D8056" s="488" t="n">
        <v>0</v>
      </c>
      <c r="E8056" t="inlineStr">
        <is>
          <t>ANO/2025</t>
        </is>
      </c>
    </row>
    <row r="8057">
      <c r="A8057" t="inlineStr">
        <is>
          <t>Love Cabaret</t>
        </is>
      </c>
      <c r="B8057" t="inlineStr">
        <is>
          <t>ANO/2025</t>
        </is>
      </c>
      <c r="C8057" t="inlineStr">
        <is>
          <t>-  Operador de Delivery</t>
        </is>
      </c>
      <c r="D8057" s="488" t="n">
        <v>0</v>
      </c>
      <c r="E8057" t="inlineStr">
        <is>
          <t>ANO/2025</t>
        </is>
      </c>
    </row>
    <row r="8058">
      <c r="A8058" t="inlineStr">
        <is>
          <t>Love Cabaret</t>
        </is>
      </c>
      <c r="B8058" t="inlineStr">
        <is>
          <t>ANO/2025</t>
        </is>
      </c>
      <c r="C8058" t="inlineStr">
        <is>
          <t>E-Staff</t>
        </is>
      </c>
      <c r="D8058" s="488" t="n">
        <v>-742742.73</v>
      </c>
      <c r="E8058" t="inlineStr">
        <is>
          <t>ANO/2025</t>
        </is>
      </c>
    </row>
    <row r="8059">
      <c r="A8059" t="inlineStr">
        <is>
          <t>Love Cabaret</t>
        </is>
      </c>
      <c r="B8059" t="inlineStr">
        <is>
          <t>ANO/2025</t>
        </is>
      </c>
      <c r="C8059" t="inlineStr">
        <is>
          <t>Mão de Obra Extra</t>
        </is>
      </c>
      <c r="D8059" s="488" t="n">
        <v>-742742.73</v>
      </c>
      <c r="E8059" t="inlineStr">
        <is>
          <t>ANO/2025</t>
        </is>
      </c>
    </row>
    <row r="8060">
      <c r="A8060" t="inlineStr">
        <is>
          <t>Love Cabaret</t>
        </is>
      </c>
      <c r="B8060" t="inlineStr">
        <is>
          <t>ANO/2025</t>
        </is>
      </c>
      <c r="C8060" t="inlineStr">
        <is>
          <t>-  Gorjeta (Retenção Estaff) (+)</t>
        </is>
      </c>
      <c r="D8060" s="488" t="n">
        <v>371371.37</v>
      </c>
      <c r="E8060" t="inlineStr">
        <is>
          <t>ANO/2025</t>
        </is>
      </c>
    </row>
    <row r="8061">
      <c r="A8061" t="inlineStr">
        <is>
          <t>Love Cabaret</t>
        </is>
      </c>
      <c r="B8061" t="inlineStr">
        <is>
          <t>ANO/2025</t>
        </is>
      </c>
      <c r="C8061" t="inlineStr">
        <is>
          <t>Encargos e Provisões</t>
        </is>
      </c>
      <c r="D8061" s="488" t="n">
        <v>-75458.96000000001</v>
      </c>
      <c r="E8061" t="inlineStr">
        <is>
          <t>ANO/2025</t>
        </is>
      </c>
    </row>
    <row r="8062">
      <c r="A8062" t="inlineStr">
        <is>
          <t>Love Cabaret</t>
        </is>
      </c>
      <c r="B8062" t="inlineStr">
        <is>
          <t>ANO/2025</t>
        </is>
      </c>
      <c r="C8062" t="inlineStr">
        <is>
          <t>-  FGTS</t>
        </is>
      </c>
      <c r="D8062" s="488" t="n">
        <v>-11854.66</v>
      </c>
      <c r="E8062" t="inlineStr">
        <is>
          <t>ANO/2025</t>
        </is>
      </c>
    </row>
    <row r="8063">
      <c r="A8063" t="inlineStr">
        <is>
          <t>Love Cabaret</t>
        </is>
      </c>
      <c r="B8063" t="inlineStr">
        <is>
          <t>ANO/2025</t>
        </is>
      </c>
      <c r="C8063" t="inlineStr">
        <is>
          <t>-  INSS Patronal</t>
        </is>
      </c>
      <c r="D8063" s="488" t="n">
        <v>-30608.42</v>
      </c>
      <c r="E8063" t="inlineStr">
        <is>
          <t>ANO/2025</t>
        </is>
      </c>
    </row>
    <row r="8064">
      <c r="A8064" t="inlineStr">
        <is>
          <t>Love Cabaret</t>
        </is>
      </c>
      <c r="B8064" t="inlineStr">
        <is>
          <t>ANO/2025</t>
        </is>
      </c>
      <c r="C8064" t="inlineStr">
        <is>
          <t>-  INSS Segurados</t>
        </is>
      </c>
      <c r="D8064" s="488" t="n">
        <v>-10669.47</v>
      </c>
      <c r="E8064" t="inlineStr">
        <is>
          <t>ANO/2025</t>
        </is>
      </c>
    </row>
    <row r="8065">
      <c r="A8065" t="inlineStr">
        <is>
          <t>Love Cabaret</t>
        </is>
      </c>
      <c r="B8065" t="inlineStr">
        <is>
          <t>ANO/2025</t>
        </is>
      </c>
      <c r="C8065" t="inlineStr">
        <is>
          <t>-  13º Salário</t>
        </is>
      </c>
      <c r="D8065" s="488" t="n">
        <v>-4659.43</v>
      </c>
      <c r="E8065" t="inlineStr">
        <is>
          <t>ANO/2025</t>
        </is>
      </c>
    </row>
    <row r="8066">
      <c r="A8066" t="inlineStr">
        <is>
          <t>Love Cabaret</t>
        </is>
      </c>
      <c r="B8066" t="inlineStr">
        <is>
          <t>ANO/2025</t>
        </is>
      </c>
      <c r="C8066" t="inlineStr">
        <is>
          <t>-  Férias</t>
        </is>
      </c>
      <c r="D8066" s="488" t="n">
        <v>-5857.57</v>
      </c>
      <c r="E8066" t="inlineStr">
        <is>
          <t>ANO/2025</t>
        </is>
      </c>
    </row>
    <row r="8067">
      <c r="A8067" t="inlineStr">
        <is>
          <t>Love Cabaret</t>
        </is>
      </c>
      <c r="B8067" t="inlineStr">
        <is>
          <t>ANO/2025</t>
        </is>
      </c>
      <c r="C8067" t="inlineStr">
        <is>
          <t>-  FGTS sobre 13º Salários</t>
        </is>
      </c>
      <c r="D8067" s="488" t="n">
        <v>-853.5599999999999</v>
      </c>
      <c r="E8067" t="inlineStr">
        <is>
          <t>ANO/2025</t>
        </is>
      </c>
    </row>
    <row r="8068">
      <c r="A8068" t="inlineStr">
        <is>
          <t>Love Cabaret</t>
        </is>
      </c>
      <c r="B8068" t="inlineStr">
        <is>
          <t>ANO/2025</t>
        </is>
      </c>
      <c r="C8068" t="inlineStr">
        <is>
          <t>-  FGTS sobre Férias</t>
        </is>
      </c>
      <c r="D8068" s="488" t="n">
        <v>0</v>
      </c>
      <c r="E8068" t="inlineStr">
        <is>
          <t>ANO/2025</t>
        </is>
      </c>
    </row>
    <row r="8069">
      <c r="A8069" t="inlineStr">
        <is>
          <t>Love Cabaret</t>
        </is>
      </c>
      <c r="B8069" t="inlineStr">
        <is>
          <t>ANO/2025</t>
        </is>
      </c>
      <c r="C8069" t="inlineStr">
        <is>
          <t>-  INSS sobre 13º Salários</t>
        </is>
      </c>
      <c r="D8069" s="488" t="n">
        <v>-512.54</v>
      </c>
      <c r="E8069" t="inlineStr">
        <is>
          <t>ANO/2025</t>
        </is>
      </c>
    </row>
    <row r="8070">
      <c r="A8070" t="inlineStr">
        <is>
          <t>Love Cabaret</t>
        </is>
      </c>
      <c r="B8070" t="inlineStr">
        <is>
          <t>ANO/2025</t>
        </is>
      </c>
      <c r="C8070" t="inlineStr">
        <is>
          <t>-  INSS sobre Férias</t>
        </is>
      </c>
      <c r="D8070" s="488" t="n">
        <v>0</v>
      </c>
      <c r="E8070" t="inlineStr">
        <is>
          <t>ANO/2025</t>
        </is>
      </c>
    </row>
    <row r="8071">
      <c r="A8071" t="inlineStr">
        <is>
          <t>Love Cabaret</t>
        </is>
      </c>
      <c r="B8071" t="inlineStr">
        <is>
          <t>ANO/2025</t>
        </is>
      </c>
      <c r="C8071" t="inlineStr">
        <is>
          <t>-  Rescisão</t>
        </is>
      </c>
      <c r="D8071" s="488" t="n">
        <v>-8231.049999999999</v>
      </c>
      <c r="E8071" t="inlineStr">
        <is>
          <t>ANO/2025</t>
        </is>
      </c>
    </row>
    <row r="8072">
      <c r="A8072" t="inlineStr">
        <is>
          <t>Love Cabaret</t>
        </is>
      </c>
      <c r="B8072" t="inlineStr">
        <is>
          <t>ANO/2025</t>
        </is>
      </c>
      <c r="C8072" t="inlineStr">
        <is>
          <t>-  Multa Rescisória</t>
        </is>
      </c>
      <c r="D8072" s="488" t="n">
        <v>0</v>
      </c>
      <c r="E8072" t="inlineStr">
        <is>
          <t>ANO/2025</t>
        </is>
      </c>
    </row>
    <row r="8073">
      <c r="A8073" t="inlineStr">
        <is>
          <t>Love Cabaret</t>
        </is>
      </c>
      <c r="B8073" t="inlineStr">
        <is>
          <t>ANO/2025</t>
        </is>
      </c>
      <c r="C8073" t="inlineStr">
        <is>
          <t>-  Ações trabalhistas</t>
        </is>
      </c>
      <c r="D8073" s="488" t="n">
        <v>0</v>
      </c>
      <c r="E8073" t="inlineStr">
        <is>
          <t>ANO/2025</t>
        </is>
      </c>
    </row>
    <row r="8074">
      <c r="A8074" t="inlineStr">
        <is>
          <t>Love Cabaret</t>
        </is>
      </c>
      <c r="B8074" t="inlineStr">
        <is>
          <t>ANO/2025</t>
        </is>
      </c>
      <c r="C8074" t="inlineStr">
        <is>
          <t>-  Adicional Noturno</t>
        </is>
      </c>
      <c r="D8074" s="488" t="n">
        <v>0</v>
      </c>
      <c r="E8074" t="inlineStr">
        <is>
          <t>ANO/2025</t>
        </is>
      </c>
    </row>
    <row r="8075">
      <c r="A8075" t="inlineStr">
        <is>
          <t>Love Cabaret</t>
        </is>
      </c>
      <c r="B8075" t="inlineStr">
        <is>
          <t>ANO/2025</t>
        </is>
      </c>
      <c r="C8075" t="inlineStr">
        <is>
          <t>-  Hora Extra</t>
        </is>
      </c>
      <c r="D8075" s="488" t="n">
        <v>-2212.26</v>
      </c>
      <c r="E8075" t="inlineStr">
        <is>
          <t>ANO/2025</t>
        </is>
      </c>
    </row>
    <row r="8076">
      <c r="A8076" t="inlineStr">
        <is>
          <t>Love Cabaret</t>
        </is>
      </c>
      <c r="B8076" t="inlineStr">
        <is>
          <t>ANO/2025</t>
        </is>
      </c>
      <c r="C8076" t="inlineStr">
        <is>
          <t>-  Remuneração Variável</t>
        </is>
      </c>
      <c r="D8076" s="488" t="n">
        <v>0</v>
      </c>
      <c r="E8076" t="inlineStr">
        <is>
          <t>ANO/2025</t>
        </is>
      </c>
    </row>
    <row r="8077">
      <c r="A8077" t="inlineStr">
        <is>
          <t>Love Cabaret</t>
        </is>
      </c>
      <c r="B8077" t="inlineStr">
        <is>
          <t>ANO/2025</t>
        </is>
      </c>
      <c r="C8077" t="inlineStr">
        <is>
          <t>-  Premiação</t>
        </is>
      </c>
      <c r="D8077" s="488" t="n">
        <v>0</v>
      </c>
      <c r="E8077" t="inlineStr">
        <is>
          <t>ANO/2025</t>
        </is>
      </c>
    </row>
    <row r="8078">
      <c r="A8078" t="inlineStr">
        <is>
          <t>Love Cabaret</t>
        </is>
      </c>
      <c r="B8078" t="inlineStr">
        <is>
          <t>ANO/2025</t>
        </is>
      </c>
      <c r="C8078" t="inlineStr">
        <is>
          <t>Benefícios</t>
        </is>
      </c>
      <c r="D8078" s="488" t="n">
        <v>-9066.549999999999</v>
      </c>
      <c r="E8078" t="inlineStr">
        <is>
          <t>ANO/2025</t>
        </is>
      </c>
    </row>
    <row r="8079">
      <c r="A8079" t="inlineStr">
        <is>
          <t>Love Cabaret</t>
        </is>
      </c>
      <c r="B8079" t="inlineStr">
        <is>
          <t>ANO/2025</t>
        </is>
      </c>
      <c r="C8079" t="inlineStr">
        <is>
          <t>-  Vale-transporte</t>
        </is>
      </c>
      <c r="D8079" s="488" t="n">
        <v>-8397.24</v>
      </c>
      <c r="E8079" t="inlineStr">
        <is>
          <t>ANO/2025</t>
        </is>
      </c>
    </row>
    <row r="8080">
      <c r="A8080" t="inlineStr">
        <is>
          <t>Love Cabaret</t>
        </is>
      </c>
      <c r="B8080" t="inlineStr">
        <is>
          <t>ANO/2025</t>
        </is>
      </c>
      <c r="C8080" t="inlineStr">
        <is>
          <t>-  Assist. Médica</t>
        </is>
      </c>
      <c r="D8080" s="488" t="n">
        <v>0</v>
      </c>
      <c r="E8080" t="inlineStr">
        <is>
          <t>ANO/2025</t>
        </is>
      </c>
    </row>
    <row r="8081">
      <c r="A8081" t="inlineStr">
        <is>
          <t>Love Cabaret</t>
        </is>
      </c>
      <c r="B8081" t="inlineStr">
        <is>
          <t>ANO/2025</t>
        </is>
      </c>
      <c r="C8081" t="inlineStr">
        <is>
          <t>-  Assist. Odontologica</t>
        </is>
      </c>
      <c r="D8081" s="488" t="n">
        <v>0</v>
      </c>
      <c r="E8081" t="inlineStr">
        <is>
          <t>ANO/2025</t>
        </is>
      </c>
    </row>
    <row r="8082">
      <c r="A8082" t="inlineStr">
        <is>
          <t>Love Cabaret</t>
        </is>
      </c>
      <c r="B8082" t="inlineStr">
        <is>
          <t>ANO/2025</t>
        </is>
      </c>
      <c r="C8082" t="inlineStr">
        <is>
          <t>-  Seguro de Vida</t>
        </is>
      </c>
      <c r="D8082" s="488" t="n">
        <v>-669.3099999999999</v>
      </c>
      <c r="E8082" t="inlineStr">
        <is>
          <t>ANO/2025</t>
        </is>
      </c>
    </row>
    <row r="8083">
      <c r="A8083" t="inlineStr">
        <is>
          <t>Love Cabaret</t>
        </is>
      </c>
      <c r="B8083" t="inlineStr">
        <is>
          <t>ANO/2025</t>
        </is>
      </c>
      <c r="C8083" t="inlineStr">
        <is>
          <t>-  Ajuda de Custo</t>
        </is>
      </c>
      <c r="D8083" s="488" t="n">
        <v>0</v>
      </c>
      <c r="E8083" t="inlineStr">
        <is>
          <t>ANO/2025</t>
        </is>
      </c>
    </row>
    <row r="8084">
      <c r="A8084" t="inlineStr">
        <is>
          <t>Love Cabaret</t>
        </is>
      </c>
      <c r="B8084" t="inlineStr">
        <is>
          <t>ANO/2025</t>
        </is>
      </c>
      <c r="C8084" t="inlineStr">
        <is>
          <t>Outros B</t>
        </is>
      </c>
      <c r="D8084" s="488" t="n">
        <v>-153439.53</v>
      </c>
      <c r="E8084" t="inlineStr">
        <is>
          <t>ANO/2025</t>
        </is>
      </c>
    </row>
    <row r="8085">
      <c r="A8085" t="inlineStr">
        <is>
          <t>Love Cabaret</t>
        </is>
      </c>
      <c r="B8085" t="inlineStr">
        <is>
          <t>ANO/2025</t>
        </is>
      </c>
      <c r="C8085" t="inlineStr">
        <is>
          <t>-  Uniformes Manutenção e Reposição</t>
        </is>
      </c>
      <c r="D8085" s="488" t="n">
        <v>-1060</v>
      </c>
      <c r="E8085" t="inlineStr">
        <is>
          <t>ANO/2025</t>
        </is>
      </c>
    </row>
    <row r="8086">
      <c r="A8086" t="inlineStr">
        <is>
          <t>Love Cabaret</t>
        </is>
      </c>
      <c r="B8086" t="inlineStr">
        <is>
          <t>ANO/2025</t>
        </is>
      </c>
      <c r="C8086" t="inlineStr">
        <is>
          <t>-  Exames Periódicos</t>
        </is>
      </c>
      <c r="D8086" s="488" t="n">
        <v>-1036.81</v>
      </c>
      <c r="E8086" t="inlineStr">
        <is>
          <t>ANO/2025</t>
        </is>
      </c>
    </row>
    <row r="8087">
      <c r="A8087" t="inlineStr">
        <is>
          <t>Love Cabaret</t>
        </is>
      </c>
      <c r="B8087" t="inlineStr">
        <is>
          <t>ANO/2025</t>
        </is>
      </c>
      <c r="C8087" t="inlineStr">
        <is>
          <t>-  Diversos - Vale Combustível</t>
        </is>
      </c>
      <c r="D8087" s="488" t="n">
        <v>0</v>
      </c>
      <c r="E8087" t="inlineStr">
        <is>
          <t>ANO/2025</t>
        </is>
      </c>
    </row>
    <row r="8088">
      <c r="A8088" t="inlineStr">
        <is>
          <t>Love Cabaret</t>
        </is>
      </c>
      <c r="B8088" t="inlineStr">
        <is>
          <t>ANO/2025</t>
        </is>
      </c>
      <c r="C8088" t="inlineStr">
        <is>
          <t>-  Gratificações</t>
        </is>
      </c>
      <c r="D8088" s="488" t="n">
        <v>0</v>
      </c>
      <c r="E8088" t="inlineStr">
        <is>
          <t>ANO/2025</t>
        </is>
      </c>
    </row>
    <row r="8089">
      <c r="A8089" t="inlineStr">
        <is>
          <t>Love Cabaret</t>
        </is>
      </c>
      <c r="B8089" t="inlineStr">
        <is>
          <t>ANO/2025</t>
        </is>
      </c>
      <c r="C8089" t="inlineStr">
        <is>
          <t>-  Cursos e Treinamentos</t>
        </is>
      </c>
      <c r="D8089" s="488" t="n">
        <v>0</v>
      </c>
      <c r="E8089" t="inlineStr">
        <is>
          <t>ANO/2025</t>
        </is>
      </c>
    </row>
    <row r="8090">
      <c r="A8090" t="inlineStr">
        <is>
          <t>Love Cabaret</t>
        </is>
      </c>
      <c r="B8090" t="inlineStr">
        <is>
          <t>ANO/2025</t>
        </is>
      </c>
      <c r="C8090" t="inlineStr">
        <is>
          <t>-  Alimentação Funcionário</t>
        </is>
      </c>
      <c r="D8090" s="488" t="n">
        <v>-151342.72</v>
      </c>
      <c r="E8090" t="inlineStr">
        <is>
          <t>ANO/2025</t>
        </is>
      </c>
    </row>
    <row r="8091">
      <c r="A8091" t="inlineStr">
        <is>
          <t>Love Cabaret</t>
        </is>
      </c>
      <c r="B8091" t="inlineStr">
        <is>
          <t>ANO/2025</t>
        </is>
      </c>
      <c r="C8091" t="inlineStr">
        <is>
          <t>-  Pro Labore</t>
        </is>
      </c>
      <c r="D8091" s="488" t="n">
        <v>0</v>
      </c>
      <c r="E8091" t="inlineStr">
        <is>
          <t>ANO/2025</t>
        </is>
      </c>
    </row>
    <row r="8092">
      <c r="A8092" t="inlineStr">
        <is>
          <t>Love Cabaret</t>
        </is>
      </c>
      <c r="B8092" t="inlineStr">
        <is>
          <t>ANO/2025</t>
        </is>
      </c>
      <c r="C8092" t="inlineStr">
        <is>
          <t>% sobre Receita c/ Squad</t>
        </is>
      </c>
      <c r="D8092" s="488" t="n">
        <v>-0.25</v>
      </c>
      <c r="E8092" t="inlineStr">
        <is>
          <t>ANO/2025</t>
        </is>
      </c>
    </row>
    <row r="8093">
      <c r="A8093" t="inlineStr">
        <is>
          <t>Love Cabaret</t>
        </is>
      </c>
      <c r="B8093" t="inlineStr">
        <is>
          <t>ANO/2025</t>
        </is>
      </c>
      <c r="C8093" t="inlineStr">
        <is>
          <t>% sobre Receita s/ Squad</t>
        </is>
      </c>
      <c r="D8093" s="488" t="n">
        <v>-0.18</v>
      </c>
      <c r="E8093" t="inlineStr">
        <is>
          <t>ANO/2025</t>
        </is>
      </c>
    </row>
    <row r="8094">
      <c r="A8094" t="inlineStr">
        <is>
          <t>Love Cabaret</t>
        </is>
      </c>
      <c r="B8094" t="inlineStr">
        <is>
          <t>ANO/2025</t>
        </is>
      </c>
      <c r="C8094" t="inlineStr">
        <is>
          <t>Custo de Ocupação</t>
        </is>
      </c>
      <c r="D8094" s="488" t="n">
        <v>-854056.3100000001</v>
      </c>
      <c r="E8094" t="inlineStr">
        <is>
          <t>ANO/2025</t>
        </is>
      </c>
    </row>
    <row r="8095">
      <c r="A8095" t="inlineStr">
        <is>
          <t>Love Cabaret</t>
        </is>
      </c>
      <c r="B8095" t="inlineStr">
        <is>
          <t>ANO/2025</t>
        </is>
      </c>
      <c r="C8095" t="inlineStr">
        <is>
          <t>Aluguel de Imoveis</t>
        </is>
      </c>
      <c r="D8095" s="488" t="n">
        <v>-798542.4</v>
      </c>
      <c r="E8095" t="inlineStr">
        <is>
          <t>ANO/2025</t>
        </is>
      </c>
    </row>
    <row r="8096">
      <c r="A8096" t="inlineStr">
        <is>
          <t>Love Cabaret</t>
        </is>
      </c>
      <c r="B8096" t="inlineStr">
        <is>
          <t>ANO/2025</t>
        </is>
      </c>
      <c r="C8096" t="inlineStr">
        <is>
          <t>Condominio</t>
        </is>
      </c>
      <c r="D8096" s="488" t="n">
        <v>0</v>
      </c>
      <c r="E8096" t="inlineStr">
        <is>
          <t>ANO/2025</t>
        </is>
      </c>
    </row>
    <row r="8097">
      <c r="A8097" t="inlineStr">
        <is>
          <t>Love Cabaret</t>
        </is>
      </c>
      <c r="B8097" t="inlineStr">
        <is>
          <t>ANO/2025</t>
        </is>
      </c>
      <c r="C8097" t="inlineStr">
        <is>
          <t>IPTU</t>
        </is>
      </c>
      <c r="D8097" s="488" t="n">
        <v>-54140.9</v>
      </c>
      <c r="E8097" t="inlineStr">
        <is>
          <t>ANO/2025</t>
        </is>
      </c>
    </row>
    <row r="8098">
      <c r="A8098" t="inlineStr">
        <is>
          <t>Love Cabaret</t>
        </is>
      </c>
      <c r="B8098" t="inlineStr">
        <is>
          <t>ANO/2025</t>
        </is>
      </c>
      <c r="C8098" t="inlineStr">
        <is>
          <t>Fundo de Promoção</t>
        </is>
      </c>
      <c r="D8098" s="488" t="n">
        <v>0</v>
      </c>
      <c r="E8098" t="inlineStr">
        <is>
          <t>ANO/2025</t>
        </is>
      </c>
    </row>
    <row r="8099">
      <c r="A8099" t="inlineStr">
        <is>
          <t>Love Cabaret</t>
        </is>
      </c>
      <c r="B8099" t="inlineStr">
        <is>
          <t>ANO/2025</t>
        </is>
      </c>
      <c r="C8099" t="inlineStr">
        <is>
          <t>Seguro Patrimonial</t>
        </is>
      </c>
      <c r="D8099" s="488" t="n">
        <v>-1146.33</v>
      </c>
      <c r="E8099" t="inlineStr">
        <is>
          <t>ANO/2025</t>
        </is>
      </c>
    </row>
    <row r="8100">
      <c r="A8100" t="inlineStr">
        <is>
          <t>Love Cabaret</t>
        </is>
      </c>
      <c r="B8100" t="inlineStr">
        <is>
          <t>ANO/2025</t>
        </is>
      </c>
      <c r="C8100" t="inlineStr">
        <is>
          <t>Arrendamento</t>
        </is>
      </c>
      <c r="D8100" s="488" t="n">
        <v>0</v>
      </c>
      <c r="E8100" t="inlineStr">
        <is>
          <t>ANO/2025</t>
        </is>
      </c>
    </row>
    <row r="8101">
      <c r="A8101" t="inlineStr">
        <is>
          <t>Love Cabaret</t>
        </is>
      </c>
      <c r="B8101" t="inlineStr">
        <is>
          <t>ANO/2025</t>
        </is>
      </c>
      <c r="C8101" t="inlineStr">
        <is>
          <t>Taxas publicas administrativas - Ocupação</t>
        </is>
      </c>
      <c r="D8101" s="488" t="n">
        <v>-226.68</v>
      </c>
      <c r="E8101" t="inlineStr">
        <is>
          <t>ANO/2025</t>
        </is>
      </c>
    </row>
    <row r="8102">
      <c r="A8102" t="inlineStr">
        <is>
          <t>Love Cabaret</t>
        </is>
      </c>
      <c r="B8102" t="inlineStr">
        <is>
          <t>ANO/2025</t>
        </is>
      </c>
      <c r="C8102" t="inlineStr">
        <is>
          <t>% sobre Receita Bruta</t>
        </is>
      </c>
      <c r="D8102" s="488" t="n">
        <v>-0.15</v>
      </c>
      <c r="E8102" t="inlineStr">
        <is>
          <t>ANO/2025</t>
        </is>
      </c>
    </row>
    <row r="8103">
      <c r="A8103" t="inlineStr">
        <is>
          <t>Love Cabaret</t>
        </is>
      </c>
      <c r="B8103" t="inlineStr">
        <is>
          <t>ANO/2025</t>
        </is>
      </c>
      <c r="C8103" t="inlineStr">
        <is>
          <t>Utilidades</t>
        </is>
      </c>
      <c r="D8103" s="488" t="n">
        <v>-388707.4</v>
      </c>
      <c r="E8103" t="inlineStr">
        <is>
          <t>ANO/2025</t>
        </is>
      </c>
    </row>
    <row r="8104">
      <c r="A8104" t="inlineStr">
        <is>
          <t>Love Cabaret</t>
        </is>
      </c>
      <c r="B8104" t="inlineStr">
        <is>
          <t>ANO/2025</t>
        </is>
      </c>
      <c r="C8104" t="inlineStr">
        <is>
          <t>Agua/Esgoto</t>
        </is>
      </c>
      <c r="D8104" s="488" t="n">
        <v>-10852.61</v>
      </c>
      <c r="E8104" t="inlineStr">
        <is>
          <t>ANO/2025</t>
        </is>
      </c>
    </row>
    <row r="8105">
      <c r="A8105" t="inlineStr">
        <is>
          <t>Love Cabaret</t>
        </is>
      </c>
      <c r="B8105" t="inlineStr">
        <is>
          <t>ANO/2025</t>
        </is>
      </c>
      <c r="C8105" t="inlineStr">
        <is>
          <t>Energia Eletrica</t>
        </is>
      </c>
      <c r="D8105" s="488" t="n">
        <v>-142218.03</v>
      </c>
      <c r="E8105" t="inlineStr">
        <is>
          <t>ANO/2025</t>
        </is>
      </c>
    </row>
    <row r="8106">
      <c r="A8106" t="inlineStr">
        <is>
          <t>Love Cabaret</t>
        </is>
      </c>
      <c r="B8106" t="inlineStr">
        <is>
          <t>ANO/2025</t>
        </is>
      </c>
      <c r="C8106" t="inlineStr">
        <is>
          <t>Gas de Cozinha</t>
        </is>
      </c>
      <c r="D8106" s="488" t="n">
        <v>-19237.85</v>
      </c>
      <c r="E8106" t="inlineStr">
        <is>
          <t>ANO/2025</t>
        </is>
      </c>
    </row>
    <row r="8107">
      <c r="A8107" t="inlineStr">
        <is>
          <t>Love Cabaret</t>
        </is>
      </c>
      <c r="B8107" t="inlineStr">
        <is>
          <t>ANO/2025</t>
        </is>
      </c>
      <c r="C8107" t="inlineStr">
        <is>
          <t>Higiene e Limpeza</t>
        </is>
      </c>
      <c r="D8107" s="488" t="n">
        <v>-119215.61</v>
      </c>
      <c r="E8107" t="inlineStr">
        <is>
          <t>ANO/2025</t>
        </is>
      </c>
    </row>
    <row r="8108">
      <c r="A8108" t="inlineStr">
        <is>
          <t>Love Cabaret</t>
        </is>
      </c>
      <c r="B8108" t="inlineStr">
        <is>
          <t>ANO/2025</t>
        </is>
      </c>
      <c r="C8108" t="inlineStr">
        <is>
          <t>Descartaveis</t>
        </is>
      </c>
      <c r="D8108" s="488" t="n">
        <v>-2515.05</v>
      </c>
      <c r="E8108" t="inlineStr">
        <is>
          <t>ANO/2025</t>
        </is>
      </c>
    </row>
    <row r="8109">
      <c r="A8109" t="inlineStr">
        <is>
          <t>Love Cabaret</t>
        </is>
      </c>
      <c r="B8109" t="inlineStr">
        <is>
          <t>ANO/2025</t>
        </is>
      </c>
      <c r="C8109" t="inlineStr">
        <is>
          <t>Controle de Pragas</t>
        </is>
      </c>
      <c r="D8109" s="488" t="n">
        <v>-7560</v>
      </c>
      <c r="E8109" t="inlineStr">
        <is>
          <t>ANO/2025</t>
        </is>
      </c>
    </row>
    <row r="8110">
      <c r="A8110" t="inlineStr">
        <is>
          <t>Love Cabaret</t>
        </is>
      </c>
      <c r="B8110" t="inlineStr">
        <is>
          <t>ANO/2025</t>
        </is>
      </c>
      <c r="C8110" t="inlineStr">
        <is>
          <t>Coleta de lixo</t>
        </is>
      </c>
      <c r="D8110" s="488" t="n">
        <v>-18628.15</v>
      </c>
      <c r="E8110" t="inlineStr">
        <is>
          <t>ANO/2025</t>
        </is>
      </c>
    </row>
    <row r="8111">
      <c r="A8111" t="inlineStr">
        <is>
          <t>Love Cabaret</t>
        </is>
      </c>
      <c r="B8111" t="inlineStr">
        <is>
          <t>ANO/2025</t>
        </is>
      </c>
      <c r="C8111" t="inlineStr">
        <is>
          <t>Utensilios</t>
        </is>
      </c>
      <c r="D8111" s="488" t="n">
        <v>-25143.86</v>
      </c>
      <c r="E8111" t="inlineStr">
        <is>
          <t>ANO/2025</t>
        </is>
      </c>
    </row>
    <row r="8112">
      <c r="A8112" t="inlineStr">
        <is>
          <t>Love Cabaret</t>
        </is>
      </c>
      <c r="B8112" t="inlineStr">
        <is>
          <t>ANO/2025</t>
        </is>
      </c>
      <c r="C8112" t="inlineStr">
        <is>
          <t>Serviços Graficos</t>
        </is>
      </c>
      <c r="D8112" s="488" t="n">
        <v>-6862.64</v>
      </c>
      <c r="E8112" t="inlineStr">
        <is>
          <t>ANO/2025</t>
        </is>
      </c>
    </row>
    <row r="8113">
      <c r="A8113" t="inlineStr">
        <is>
          <t>Love Cabaret</t>
        </is>
      </c>
      <c r="B8113" t="inlineStr">
        <is>
          <t>ANO/2025</t>
        </is>
      </c>
      <c r="C8113" t="inlineStr">
        <is>
          <t>Custas Cartório</t>
        </is>
      </c>
      <c r="D8113" s="488" t="n">
        <v>0</v>
      </c>
      <c r="E8113" t="inlineStr">
        <is>
          <t>ANO/2025</t>
        </is>
      </c>
    </row>
    <row r="8114">
      <c r="A8114" t="inlineStr">
        <is>
          <t>Love Cabaret</t>
        </is>
      </c>
      <c r="B8114" t="inlineStr">
        <is>
          <t>ANO/2025</t>
        </is>
      </c>
      <c r="C8114" t="inlineStr">
        <is>
          <t>Material de Escritorio</t>
        </is>
      </c>
      <c r="D8114" s="488" t="n">
        <v>-3926.84</v>
      </c>
      <c r="E8114" t="inlineStr">
        <is>
          <t>ANO/2025</t>
        </is>
      </c>
    </row>
    <row r="8115">
      <c r="A8115" t="inlineStr">
        <is>
          <t>Love Cabaret</t>
        </is>
      </c>
      <c r="B8115" t="inlineStr">
        <is>
          <t>ANO/2025</t>
        </is>
      </c>
      <c r="C8115" t="inlineStr">
        <is>
          <t>Serviços de Limpeza</t>
        </is>
      </c>
      <c r="D8115" s="488" t="n">
        <v>-28184.96</v>
      </c>
      <c r="E8115" t="inlineStr">
        <is>
          <t>ANO/2025</t>
        </is>
      </c>
    </row>
    <row r="8116">
      <c r="A8116" t="inlineStr">
        <is>
          <t>Love Cabaret</t>
        </is>
      </c>
      <c r="B8116" t="inlineStr">
        <is>
          <t>ANO/2025</t>
        </is>
      </c>
      <c r="C8116" t="inlineStr">
        <is>
          <t>Serviço de Lavanderia</t>
        </is>
      </c>
      <c r="D8116" s="488" t="n">
        <v>-210</v>
      </c>
      <c r="E8116" t="inlineStr">
        <is>
          <t>ANO/2025</t>
        </is>
      </c>
    </row>
    <row r="8117">
      <c r="A8117" t="inlineStr">
        <is>
          <t>Love Cabaret</t>
        </is>
      </c>
      <c r="B8117" t="inlineStr">
        <is>
          <t>ANO/2025</t>
        </is>
      </c>
      <c r="C8117" t="inlineStr">
        <is>
          <t>Material de Consumo - Gelo/ Gas CO2/ Carvao /Velas</t>
        </is>
      </c>
      <c r="D8117" s="488" t="n">
        <v>-4151.8</v>
      </c>
      <c r="E8117" t="inlineStr">
        <is>
          <t>ANO/2025</t>
        </is>
      </c>
    </row>
    <row r="8118">
      <c r="A8118" t="inlineStr">
        <is>
          <t>Love Cabaret</t>
        </is>
      </c>
      <c r="B8118" t="inlineStr">
        <is>
          <t>ANO/2025</t>
        </is>
      </c>
      <c r="C8118" t="inlineStr">
        <is>
          <t>% sobre Receita Bruta</t>
        </is>
      </c>
      <c r="D8118" s="488" t="n">
        <v>-0.07000000000000001</v>
      </c>
      <c r="E8118" t="inlineStr">
        <is>
          <t>ANO/2025</t>
        </is>
      </c>
    </row>
    <row r="8119">
      <c r="A8119" t="inlineStr">
        <is>
          <t>Love Cabaret</t>
        </is>
      </c>
      <c r="B8119" t="inlineStr">
        <is>
          <t>ANO/2025</t>
        </is>
      </c>
      <c r="C8119" t="inlineStr">
        <is>
          <t>Informática e TI</t>
        </is>
      </c>
      <c r="D8119" s="488" t="n">
        <v>-76988.31</v>
      </c>
      <c r="E8119" t="inlineStr">
        <is>
          <t>ANO/2025</t>
        </is>
      </c>
    </row>
    <row r="8120">
      <c r="A8120" t="inlineStr">
        <is>
          <t>Love Cabaret</t>
        </is>
      </c>
      <c r="B8120" t="inlineStr">
        <is>
          <t>ANO/2025</t>
        </is>
      </c>
      <c r="C8120" t="inlineStr">
        <is>
          <t>Telefone</t>
        </is>
      </c>
      <c r="D8120" s="488" t="n">
        <v>-1136.8</v>
      </c>
      <c r="E8120" t="inlineStr">
        <is>
          <t>ANO/2025</t>
        </is>
      </c>
    </row>
    <row r="8121">
      <c r="A8121" t="inlineStr">
        <is>
          <t>Love Cabaret</t>
        </is>
      </c>
      <c r="B8121" t="inlineStr">
        <is>
          <t>ANO/2025</t>
        </is>
      </c>
      <c r="C8121" t="inlineStr">
        <is>
          <t>Internet</t>
        </is>
      </c>
      <c r="D8121" s="488" t="n">
        <v>-13025.12</v>
      </c>
      <c r="E8121" t="inlineStr">
        <is>
          <t>ANO/2025</t>
        </is>
      </c>
    </row>
    <row r="8122">
      <c r="A8122" t="inlineStr">
        <is>
          <t>Love Cabaret</t>
        </is>
      </c>
      <c r="B8122" t="inlineStr">
        <is>
          <t>ANO/2025</t>
        </is>
      </c>
      <c r="C8122" t="inlineStr">
        <is>
          <t>TV por assinatura/musica ambiente</t>
        </is>
      </c>
      <c r="D8122" s="488" t="n">
        <v>-110.7</v>
      </c>
      <c r="E8122" t="inlineStr">
        <is>
          <t>ANO/2025</t>
        </is>
      </c>
    </row>
    <row r="8123">
      <c r="A8123" t="inlineStr">
        <is>
          <t>Love Cabaret</t>
        </is>
      </c>
      <c r="B8123" t="inlineStr">
        <is>
          <t>ANO/2025</t>
        </is>
      </c>
      <c r="C8123" t="inlineStr">
        <is>
          <t>Sistemas de Segurança e Alarme</t>
        </is>
      </c>
      <c r="D8123" s="488" t="n">
        <v>-3197.45</v>
      </c>
      <c r="E8123" t="inlineStr">
        <is>
          <t>ANO/2025</t>
        </is>
      </c>
    </row>
    <row r="8124">
      <c r="A8124" t="inlineStr">
        <is>
          <t>Love Cabaret</t>
        </is>
      </c>
      <c r="B8124" t="inlineStr">
        <is>
          <t>ANO/2025</t>
        </is>
      </c>
      <c r="C8124" t="inlineStr">
        <is>
          <t>Sistemas Gerais - Operacionais</t>
        </is>
      </c>
      <c r="D8124" s="488" t="n">
        <v>-30437.81</v>
      </c>
      <c r="E8124" t="inlineStr">
        <is>
          <t>ANO/2025</t>
        </is>
      </c>
    </row>
    <row r="8125">
      <c r="A8125" t="inlineStr">
        <is>
          <t>Love Cabaret</t>
        </is>
      </c>
      <c r="B8125" t="inlineStr">
        <is>
          <t>ANO/2025</t>
        </is>
      </c>
      <c r="C8125" t="inlineStr">
        <is>
          <t>Sistemas Gerais - Financeiros</t>
        </is>
      </c>
      <c r="D8125" s="488" t="n">
        <v>-4916.83</v>
      </c>
      <c r="E8125" t="inlineStr">
        <is>
          <t>ANO/2025</t>
        </is>
      </c>
    </row>
    <row r="8126">
      <c r="A8126" t="inlineStr">
        <is>
          <t>Love Cabaret</t>
        </is>
      </c>
      <c r="B8126" t="inlineStr">
        <is>
          <t>ANO/2025</t>
        </is>
      </c>
      <c r="C8126" t="inlineStr">
        <is>
          <t>Sistemas Gerais - Comunicação e Marketing</t>
        </is>
      </c>
      <c r="D8126" s="488" t="n">
        <v>-24163.6</v>
      </c>
      <c r="E8126" t="inlineStr">
        <is>
          <t>ANO/2025</t>
        </is>
      </c>
    </row>
    <row r="8127">
      <c r="A8127" t="inlineStr">
        <is>
          <t>Love Cabaret</t>
        </is>
      </c>
      <c r="B8127" t="inlineStr">
        <is>
          <t>ANO/2025</t>
        </is>
      </c>
      <c r="C8127" t="inlineStr">
        <is>
          <t>% sobre Receita Bruta</t>
        </is>
      </c>
      <c r="D8127" s="488" t="n">
        <v>-0.01</v>
      </c>
      <c r="E8127" t="inlineStr">
        <is>
          <t>ANO/2025</t>
        </is>
      </c>
    </row>
    <row r="8128">
      <c r="A8128" t="inlineStr">
        <is>
          <t>Love Cabaret</t>
        </is>
      </c>
      <c r="B8128" t="inlineStr">
        <is>
          <t>ANO/2025</t>
        </is>
      </c>
      <c r="C8128" t="inlineStr">
        <is>
          <t>Despesas Gerais</t>
        </is>
      </c>
      <c r="D8128" s="488" t="n">
        <v>-152200.49</v>
      </c>
      <c r="E8128" t="inlineStr">
        <is>
          <t>ANO/2025</t>
        </is>
      </c>
    </row>
    <row r="8129">
      <c r="A8129" t="inlineStr">
        <is>
          <t>Love Cabaret</t>
        </is>
      </c>
      <c r="B8129" t="inlineStr">
        <is>
          <t>ANO/2025</t>
        </is>
      </c>
      <c r="C8129" t="inlineStr">
        <is>
          <t>Manutenção Predial</t>
        </is>
      </c>
      <c r="D8129" s="488" t="n">
        <v>-111852.01</v>
      </c>
      <c r="E8129" t="inlineStr">
        <is>
          <t>ANO/2025</t>
        </is>
      </c>
    </row>
    <row r="8130">
      <c r="A8130" t="inlineStr">
        <is>
          <t>Love Cabaret</t>
        </is>
      </c>
      <c r="B8130" t="inlineStr">
        <is>
          <t>ANO/2025</t>
        </is>
      </c>
      <c r="C8130" t="inlineStr">
        <is>
          <t>Manutenção de Equipamentos</t>
        </is>
      </c>
      <c r="D8130" s="488" t="n">
        <v>-19990.5</v>
      </c>
      <c r="E8130" t="inlineStr">
        <is>
          <t>ANO/2025</t>
        </is>
      </c>
    </row>
    <row r="8131">
      <c r="A8131" t="inlineStr">
        <is>
          <t>Love Cabaret</t>
        </is>
      </c>
      <c r="B8131" t="inlineStr">
        <is>
          <t>ANO/2025</t>
        </is>
      </c>
      <c r="C8131" t="inlineStr">
        <is>
          <t>Manutenção de Mobiliário</t>
        </is>
      </c>
      <c r="D8131" s="488" t="n">
        <v>0</v>
      </c>
      <c r="E8131" t="inlineStr">
        <is>
          <t>ANO/2025</t>
        </is>
      </c>
    </row>
    <row r="8132">
      <c r="A8132" t="inlineStr">
        <is>
          <t>Love Cabaret</t>
        </is>
      </c>
      <c r="B8132" t="inlineStr">
        <is>
          <t>ANO/2025</t>
        </is>
      </c>
      <c r="C8132" t="inlineStr">
        <is>
          <t>Material de Manutenção</t>
        </is>
      </c>
      <c r="D8132" s="488" t="n">
        <v>-11657.22</v>
      </c>
      <c r="E8132" t="inlineStr">
        <is>
          <t>ANO/2025</t>
        </is>
      </c>
    </row>
    <row r="8133">
      <c r="A8133" t="inlineStr">
        <is>
          <t>Love Cabaret</t>
        </is>
      </c>
      <c r="B8133" t="inlineStr">
        <is>
          <t>ANO/2025</t>
        </is>
      </c>
      <c r="C8133" t="inlineStr">
        <is>
          <t>Decoração/Paisagismo e Jardinagem</t>
        </is>
      </c>
      <c r="D8133" s="488" t="n">
        <v>-6585</v>
      </c>
      <c r="E8133" t="inlineStr">
        <is>
          <t>ANO/2025</t>
        </is>
      </c>
    </row>
    <row r="8134">
      <c r="A8134" t="inlineStr">
        <is>
          <t>Love Cabaret</t>
        </is>
      </c>
      <c r="B8134" t="inlineStr">
        <is>
          <t>ANO/2025</t>
        </is>
      </c>
      <c r="C8134" t="inlineStr">
        <is>
          <t>Fretes e Carretos</t>
        </is>
      </c>
      <c r="D8134" s="488" t="n">
        <v>-1919.7</v>
      </c>
      <c r="E8134" t="inlineStr">
        <is>
          <t>ANO/2025</t>
        </is>
      </c>
    </row>
    <row r="8135">
      <c r="A8135" t="inlineStr">
        <is>
          <t>Love Cabaret</t>
        </is>
      </c>
      <c r="B8135" t="inlineStr">
        <is>
          <t>ANO/2025</t>
        </is>
      </c>
      <c r="C8135" t="inlineStr">
        <is>
          <t>Conduções/Taxi/Uber</t>
        </is>
      </c>
      <c r="D8135" s="488" t="n">
        <v>-196.06</v>
      </c>
      <c r="E8135" t="inlineStr">
        <is>
          <t>ANO/2025</t>
        </is>
      </c>
    </row>
    <row r="8136">
      <c r="A8136" t="inlineStr">
        <is>
          <t>Love Cabaret</t>
        </is>
      </c>
      <c r="B8136" t="inlineStr">
        <is>
          <t>ANO/2025</t>
        </is>
      </c>
      <c r="C8136" t="inlineStr">
        <is>
          <t>Viagens e Estadias - Operação</t>
        </is>
      </c>
      <c r="D8136" s="488" t="n">
        <v>0</v>
      </c>
      <c r="E8136" t="inlineStr">
        <is>
          <t>ANO/2025</t>
        </is>
      </c>
    </row>
    <row r="8137">
      <c r="A8137" t="inlineStr">
        <is>
          <t>Love Cabaret</t>
        </is>
      </c>
      <c r="B8137" t="inlineStr">
        <is>
          <t>ANO/2025</t>
        </is>
      </c>
      <c r="C8137" t="inlineStr">
        <is>
          <t>% sobre Receita Bruta</t>
        </is>
      </c>
      <c r="D8137" s="488" t="n">
        <v>-0.03</v>
      </c>
      <c r="E8137" t="inlineStr">
        <is>
          <t>ANO/2025</t>
        </is>
      </c>
    </row>
    <row r="8138">
      <c r="A8138" t="inlineStr">
        <is>
          <t>Love Cabaret</t>
        </is>
      </c>
      <c r="B8138" t="inlineStr">
        <is>
          <t>ANO/2025</t>
        </is>
      </c>
      <c r="C8138" t="inlineStr">
        <is>
          <t>Marketing</t>
        </is>
      </c>
      <c r="D8138" s="488" t="n">
        <v>-215597.05</v>
      </c>
      <c r="E8138" t="inlineStr">
        <is>
          <t>ANO/2025</t>
        </is>
      </c>
    </row>
    <row r="8139">
      <c r="A8139" t="inlineStr">
        <is>
          <t>Love Cabaret</t>
        </is>
      </c>
      <c r="B8139" t="inlineStr">
        <is>
          <t>ANO/2025</t>
        </is>
      </c>
      <c r="C8139" t="inlineStr">
        <is>
          <t>Agência de Propaganda</t>
        </is>
      </c>
      <c r="D8139" s="488" t="n">
        <v>-90000</v>
      </c>
      <c r="E8139" t="inlineStr">
        <is>
          <t>ANO/2025</t>
        </is>
      </c>
    </row>
    <row r="8140">
      <c r="A8140" t="inlineStr">
        <is>
          <t>Love Cabaret</t>
        </is>
      </c>
      <c r="B8140" t="inlineStr">
        <is>
          <t>ANO/2025</t>
        </is>
      </c>
      <c r="C8140" t="inlineStr">
        <is>
          <t>Assessoria de Imprensa</t>
        </is>
      </c>
      <c r="D8140" s="488" t="n">
        <v>0</v>
      </c>
      <c r="E8140" t="inlineStr">
        <is>
          <t>ANO/2025</t>
        </is>
      </c>
    </row>
    <row r="8141">
      <c r="A8141" t="inlineStr">
        <is>
          <t>Love Cabaret</t>
        </is>
      </c>
      <c r="B8141" t="inlineStr">
        <is>
          <t>ANO/2025</t>
        </is>
      </c>
      <c r="C8141" t="inlineStr">
        <is>
          <t>Assessoria de Relações Públicas</t>
        </is>
      </c>
      <c r="D8141" s="488" t="n">
        <v>0</v>
      </c>
      <c r="E8141" t="inlineStr">
        <is>
          <t>ANO/2025</t>
        </is>
      </c>
    </row>
    <row r="8142">
      <c r="A8142" t="inlineStr">
        <is>
          <t>Love Cabaret</t>
        </is>
      </c>
      <c r="B8142" t="inlineStr">
        <is>
          <t>ANO/2025</t>
        </is>
      </c>
      <c r="C8142" t="inlineStr">
        <is>
          <t>Influenciadores</t>
        </is>
      </c>
      <c r="D8142" s="488" t="n">
        <v>-3366.46</v>
      </c>
      <c r="E8142" t="inlineStr">
        <is>
          <t>ANO/2025</t>
        </is>
      </c>
    </row>
    <row r="8143">
      <c r="A8143" t="inlineStr">
        <is>
          <t>Love Cabaret</t>
        </is>
      </c>
      <c r="B8143" t="inlineStr">
        <is>
          <t>ANO/2025</t>
        </is>
      </c>
      <c r="C8143" t="inlineStr">
        <is>
          <t>Publicidade e Propaganda</t>
        </is>
      </c>
      <c r="D8143" s="488" t="n">
        <v>-77141.99000000001</v>
      </c>
      <c r="E8143" t="inlineStr">
        <is>
          <t>ANO/2025</t>
        </is>
      </c>
    </row>
    <row r="8144">
      <c r="A8144" t="inlineStr">
        <is>
          <t>Love Cabaret</t>
        </is>
      </c>
      <c r="B8144" t="inlineStr">
        <is>
          <t>ANO/2025</t>
        </is>
      </c>
      <c r="C8144" t="inlineStr">
        <is>
          <t>Pesquisa de Mercado</t>
        </is>
      </c>
      <c r="D8144" s="488" t="n">
        <v>0</v>
      </c>
      <c r="E8144" t="inlineStr">
        <is>
          <t>ANO/2025</t>
        </is>
      </c>
    </row>
    <row r="8145">
      <c r="A8145" t="inlineStr">
        <is>
          <t>Love Cabaret</t>
        </is>
      </c>
      <c r="B8145" t="inlineStr">
        <is>
          <t>ANO/2025</t>
        </is>
      </c>
      <c r="C8145" t="inlineStr">
        <is>
          <t>Sessão de Fotos/Captação de Vídeo</t>
        </is>
      </c>
      <c r="D8145" s="488" t="n">
        <v>-4550</v>
      </c>
      <c r="E8145" t="inlineStr">
        <is>
          <t>ANO/2025</t>
        </is>
      </c>
    </row>
    <row r="8146">
      <c r="A8146" t="inlineStr">
        <is>
          <t>Love Cabaret</t>
        </is>
      </c>
      <c r="B8146" t="inlineStr">
        <is>
          <t>ANO/2025</t>
        </is>
      </c>
      <c r="C8146" t="inlineStr">
        <is>
          <t>Produção Gráfica e Material Institucional</t>
        </is>
      </c>
      <c r="D8146" s="488" t="n">
        <v>-17700</v>
      </c>
      <c r="E8146" t="inlineStr">
        <is>
          <t>ANO/2025</t>
        </is>
      </c>
    </row>
    <row r="8147">
      <c r="A8147" t="inlineStr">
        <is>
          <t>Love Cabaret</t>
        </is>
      </c>
      <c r="B8147" t="inlineStr">
        <is>
          <t>ANO/2025</t>
        </is>
      </c>
      <c r="C8147" t="inlineStr">
        <is>
          <t>Eventos de Marketing</t>
        </is>
      </c>
      <c r="D8147" s="488" t="n">
        <v>-1194.62</v>
      </c>
      <c r="E8147" t="inlineStr">
        <is>
          <t>ANO/2025</t>
        </is>
      </c>
    </row>
    <row r="8148">
      <c r="A8148" t="inlineStr">
        <is>
          <t>Love Cabaret</t>
        </is>
      </c>
      <c r="B8148" t="inlineStr">
        <is>
          <t>ANO/2025</t>
        </is>
      </c>
      <c r="C8148" t="inlineStr">
        <is>
          <t>Brindes e Confraternizações</t>
        </is>
      </c>
      <c r="D8148" s="488" t="n">
        <v>0</v>
      </c>
      <c r="E8148" t="inlineStr">
        <is>
          <t>ANO/2025</t>
        </is>
      </c>
    </row>
    <row r="8149">
      <c r="A8149" t="inlineStr">
        <is>
          <t>Love Cabaret</t>
        </is>
      </c>
      <c r="B8149" t="inlineStr">
        <is>
          <t>ANO/2025</t>
        </is>
      </c>
      <c r="C8149" t="inlineStr">
        <is>
          <t>Ferramentas de Marketing</t>
        </is>
      </c>
      <c r="D8149" s="488" t="n">
        <v>-21643.98</v>
      </c>
      <c r="E8149" t="inlineStr">
        <is>
          <t>ANO/2025</t>
        </is>
      </c>
    </row>
    <row r="8150">
      <c r="A8150" t="inlineStr">
        <is>
          <t>Love Cabaret</t>
        </is>
      </c>
      <c r="B8150" t="inlineStr">
        <is>
          <t>ANO/2025</t>
        </is>
      </c>
      <c r="C8150" t="inlineStr">
        <is>
          <t>% sobre Receita Bruta</t>
        </is>
      </c>
      <c r="D8150" s="488" t="n">
        <v>-0.04</v>
      </c>
      <c r="E8150" t="inlineStr">
        <is>
          <t>ANO/2025</t>
        </is>
      </c>
    </row>
    <row r="8151">
      <c r="A8151" t="inlineStr">
        <is>
          <t>Love Cabaret</t>
        </is>
      </c>
      <c r="B8151" t="inlineStr">
        <is>
          <t>ANO/2025</t>
        </is>
      </c>
      <c r="C8151" t="inlineStr">
        <is>
          <t>Serviços de Terceiros</t>
        </is>
      </c>
      <c r="D8151" s="488" t="n">
        <v>-384468.41</v>
      </c>
      <c r="E8151" t="inlineStr">
        <is>
          <t>ANO/2025</t>
        </is>
      </c>
    </row>
    <row r="8152">
      <c r="A8152" t="inlineStr">
        <is>
          <t>Love Cabaret</t>
        </is>
      </c>
      <c r="B8152" t="inlineStr">
        <is>
          <t>ANO/2025</t>
        </is>
      </c>
      <c r="C8152" t="inlineStr">
        <is>
          <t>Assessoria Contabil</t>
        </is>
      </c>
      <c r="D8152" s="488" t="n">
        <v>-44528.38</v>
      </c>
      <c r="E8152" t="inlineStr">
        <is>
          <t>ANO/2025</t>
        </is>
      </c>
    </row>
    <row r="8153">
      <c r="A8153" t="inlineStr">
        <is>
          <t>Love Cabaret</t>
        </is>
      </c>
      <c r="B8153" t="inlineStr">
        <is>
          <t>ANO/2025</t>
        </is>
      </c>
      <c r="C8153" t="inlineStr">
        <is>
          <t>Assessoria RH</t>
        </is>
      </c>
      <c r="D8153" s="488" t="n">
        <v>-1200</v>
      </c>
      <c r="E8153" t="inlineStr">
        <is>
          <t>ANO/2025</t>
        </is>
      </c>
    </row>
    <row r="8154">
      <c r="A8154" t="inlineStr">
        <is>
          <t>Love Cabaret</t>
        </is>
      </c>
      <c r="B8154" t="inlineStr">
        <is>
          <t>ANO/2025</t>
        </is>
      </c>
      <c r="C8154" t="inlineStr">
        <is>
          <t>Assessoria em Geral</t>
        </is>
      </c>
      <c r="D8154" s="488" t="n">
        <v>-61460</v>
      </c>
      <c r="E8154" t="inlineStr">
        <is>
          <t>ANO/2025</t>
        </is>
      </c>
    </row>
    <row r="8155">
      <c r="A8155" t="inlineStr">
        <is>
          <t>Love Cabaret</t>
        </is>
      </c>
      <c r="B8155" t="inlineStr">
        <is>
          <t>ANO/2025</t>
        </is>
      </c>
      <c r="C8155" t="inlineStr">
        <is>
          <t>Assessoria Financeira</t>
        </is>
      </c>
      <c r="D8155" s="488" t="n">
        <v>0</v>
      </c>
      <c r="E8155" t="inlineStr">
        <is>
          <t>ANO/2025</t>
        </is>
      </c>
    </row>
    <row r="8156">
      <c r="A8156" t="inlineStr">
        <is>
          <t>Love Cabaret</t>
        </is>
      </c>
      <c r="B8156" t="inlineStr">
        <is>
          <t>ANO/2025</t>
        </is>
      </c>
      <c r="C8156" t="inlineStr">
        <is>
          <t>Assessoria Jurídica</t>
        </is>
      </c>
      <c r="D8156" s="488" t="n">
        <v>-37780</v>
      </c>
      <c r="E8156" t="inlineStr">
        <is>
          <t>ANO/2025</t>
        </is>
      </c>
    </row>
    <row r="8157">
      <c r="A8157" t="inlineStr">
        <is>
          <t>Love Cabaret</t>
        </is>
      </c>
      <c r="B8157" t="inlineStr">
        <is>
          <t>ANO/2025</t>
        </is>
      </c>
      <c r="C8157" t="inlineStr">
        <is>
          <t>Assessoria de Alimentos e Bebidas</t>
        </is>
      </c>
      <c r="D8157" s="488" t="n">
        <v>-14067.72</v>
      </c>
      <c r="E8157" t="inlineStr">
        <is>
          <t>ANO/2025</t>
        </is>
      </c>
    </row>
    <row r="8158">
      <c r="A8158" t="inlineStr">
        <is>
          <t>Love Cabaret</t>
        </is>
      </c>
      <c r="B8158" t="inlineStr">
        <is>
          <t>ANO/2025</t>
        </is>
      </c>
      <c r="C8158" t="inlineStr">
        <is>
          <t>Assessoria de Projetos</t>
        </is>
      </c>
      <c r="D8158" s="488" t="n">
        <v>0</v>
      </c>
      <c r="E8158" t="inlineStr">
        <is>
          <t>ANO/2025</t>
        </is>
      </c>
    </row>
    <row r="8159">
      <c r="A8159" t="inlineStr">
        <is>
          <t>Love Cabaret</t>
        </is>
      </c>
      <c r="B8159" t="inlineStr">
        <is>
          <t>ANO/2025</t>
        </is>
      </c>
      <c r="C8159" t="inlineStr">
        <is>
          <t>Serviços de Segurança</t>
        </is>
      </c>
      <c r="D8159" s="488" t="n">
        <v>-225432.31</v>
      </c>
      <c r="E8159" t="inlineStr">
        <is>
          <t>ANO/2025</t>
        </is>
      </c>
    </row>
    <row r="8160">
      <c r="A8160" t="inlineStr">
        <is>
          <t>Love Cabaret</t>
        </is>
      </c>
      <c r="B8160" t="inlineStr">
        <is>
          <t>ANO/2025</t>
        </is>
      </c>
      <c r="C8160" t="inlineStr">
        <is>
          <t>Valet/Motoboy</t>
        </is>
      </c>
      <c r="D8160" s="488" t="n">
        <v>0</v>
      </c>
      <c r="E8160" t="inlineStr">
        <is>
          <t>ANO/2025</t>
        </is>
      </c>
    </row>
    <row r="8161">
      <c r="A8161" t="inlineStr">
        <is>
          <t>Love Cabaret</t>
        </is>
      </c>
      <c r="B8161" t="inlineStr">
        <is>
          <t>ANO/2025</t>
        </is>
      </c>
      <c r="C8161" t="inlineStr">
        <is>
          <t>% sobre Receita Bruta</t>
        </is>
      </c>
      <c r="D8161" s="488" t="n">
        <v>-0.07000000000000001</v>
      </c>
      <c r="E8161" t="inlineStr">
        <is>
          <t>ANO/2025</t>
        </is>
      </c>
    </row>
    <row r="8162">
      <c r="A8162" t="inlineStr">
        <is>
          <t>Love Cabaret</t>
        </is>
      </c>
      <c r="B8162" t="inlineStr">
        <is>
          <t>ANO/2025</t>
        </is>
      </c>
      <c r="C8162" t="inlineStr">
        <is>
          <t>Locação de Equipamentos</t>
        </is>
      </c>
      <c r="D8162" s="488" t="n">
        <v>-67342</v>
      </c>
      <c r="E8162" t="inlineStr">
        <is>
          <t>ANO/2025</t>
        </is>
      </c>
    </row>
    <row r="8163">
      <c r="A8163" t="inlineStr">
        <is>
          <t>Love Cabaret</t>
        </is>
      </c>
      <c r="B8163" t="inlineStr">
        <is>
          <t>ANO/2025</t>
        </is>
      </c>
      <c r="C8163" t="inlineStr">
        <is>
          <t>Locações de Equipamentos - Operacionais</t>
        </is>
      </c>
      <c r="D8163" s="488" t="n">
        <v>-64712</v>
      </c>
      <c r="E8163" t="inlineStr">
        <is>
          <t>ANO/2025</t>
        </is>
      </c>
    </row>
    <row r="8164">
      <c r="A8164" t="inlineStr">
        <is>
          <t>Love Cabaret</t>
        </is>
      </c>
      <c r="B8164" t="inlineStr">
        <is>
          <t>ANO/2025</t>
        </is>
      </c>
      <c r="C8164" t="inlineStr">
        <is>
          <t>Locação de Equipamentos - Informatica e TI</t>
        </is>
      </c>
      <c r="D8164" s="488" t="n">
        <v>-2630</v>
      </c>
      <c r="E8164" t="inlineStr">
        <is>
          <t>ANO/2025</t>
        </is>
      </c>
    </row>
    <row r="8165">
      <c r="A8165" t="inlineStr">
        <is>
          <t>Love Cabaret</t>
        </is>
      </c>
      <c r="B8165" t="inlineStr">
        <is>
          <t>ANO/2025</t>
        </is>
      </c>
      <c r="C8165" t="inlineStr">
        <is>
          <t>Locações de Equipamentos - Comunicação e Marketing</t>
        </is>
      </c>
      <c r="D8165" s="488" t="n">
        <v>0</v>
      </c>
      <c r="E8165" t="inlineStr">
        <is>
          <t>ANO/2025</t>
        </is>
      </c>
    </row>
    <row r="8166">
      <c r="A8166" t="inlineStr">
        <is>
          <t>Love Cabaret</t>
        </is>
      </c>
      <c r="B8166" t="inlineStr">
        <is>
          <t>ANO/2025</t>
        </is>
      </c>
      <c r="C8166" t="inlineStr">
        <is>
          <t>Locação de Utensílios</t>
        </is>
      </c>
      <c r="D8166" s="488" t="n">
        <v>0</v>
      </c>
      <c r="E8166" t="inlineStr">
        <is>
          <t>ANO/2025</t>
        </is>
      </c>
    </row>
    <row r="8167">
      <c r="A8167" t="inlineStr">
        <is>
          <t>Love Cabaret</t>
        </is>
      </c>
      <c r="B8167" t="inlineStr">
        <is>
          <t>ANO/2025</t>
        </is>
      </c>
      <c r="C8167" t="inlineStr">
        <is>
          <t>% sobre Receita Bruta</t>
        </is>
      </c>
      <c r="D8167" s="488" t="n">
        <v>-0.01</v>
      </c>
      <c r="E8167" t="inlineStr">
        <is>
          <t>ANO/2025</t>
        </is>
      </c>
    </row>
    <row r="8168">
      <c r="A8168" t="inlineStr">
        <is>
          <t>Love Cabaret</t>
        </is>
      </c>
      <c r="B8168" t="inlineStr">
        <is>
          <t>ANO/2025</t>
        </is>
      </c>
      <c r="C8168" t="inlineStr">
        <is>
          <t>Sistema de Franquias</t>
        </is>
      </c>
      <c r="D8168" s="488" t="n">
        <v>0</v>
      </c>
      <c r="E8168" t="inlineStr">
        <is>
          <t>ANO/2025</t>
        </is>
      </c>
    </row>
    <row r="8169">
      <c r="A8169" t="inlineStr">
        <is>
          <t>Love Cabaret</t>
        </is>
      </c>
      <c r="B8169" t="inlineStr">
        <is>
          <t>ANO/2025</t>
        </is>
      </c>
      <c r="C8169" t="inlineStr">
        <is>
          <t>Royalties</t>
        </is>
      </c>
      <c r="D8169" s="488" t="n">
        <v>0</v>
      </c>
      <c r="E8169" t="inlineStr">
        <is>
          <t>ANO/2025</t>
        </is>
      </c>
    </row>
    <row r="8170">
      <c r="A8170" t="inlineStr">
        <is>
          <t>Love Cabaret</t>
        </is>
      </c>
      <c r="B8170" t="inlineStr">
        <is>
          <t>ANO/2025</t>
        </is>
      </c>
      <c r="C8170" t="inlineStr">
        <is>
          <t>Fundo de Propaganda</t>
        </is>
      </c>
      <c r="D8170" s="488" t="n">
        <v>0</v>
      </c>
      <c r="E8170" t="inlineStr">
        <is>
          <t>ANO/2025</t>
        </is>
      </c>
    </row>
    <row r="8171">
      <c r="A8171" t="inlineStr">
        <is>
          <t>Love Cabaret</t>
        </is>
      </c>
      <c r="B8171" t="inlineStr">
        <is>
          <t>ANO/2025</t>
        </is>
      </c>
      <c r="C8171" t="inlineStr">
        <is>
          <t>Fee Gestão FB</t>
        </is>
      </c>
      <c r="D8171" s="488" t="n">
        <v>0</v>
      </c>
      <c r="E8171" t="inlineStr">
        <is>
          <t>ANO/2025</t>
        </is>
      </c>
    </row>
    <row r="8172">
      <c r="A8172" t="inlineStr">
        <is>
          <t>Love Cabaret</t>
        </is>
      </c>
      <c r="B8172" t="inlineStr">
        <is>
          <t>ANO/2025</t>
        </is>
      </c>
      <c r="C8172" t="inlineStr">
        <is>
          <t>% sobre Receita Bruta</t>
        </is>
      </c>
      <c r="D8172" s="488" t="n">
        <v>0</v>
      </c>
      <c r="E8172" t="inlineStr">
        <is>
          <t>ANO/2025</t>
        </is>
      </c>
    </row>
    <row r="8173">
      <c r="A8173" t="inlineStr">
        <is>
          <t>Love Cabaret</t>
        </is>
      </c>
      <c r="B8173" t="inlineStr">
        <is>
          <t>ANO/2025</t>
        </is>
      </c>
      <c r="C8173" t="inlineStr">
        <is>
          <t>TOTAL - DESPESAS OPERATIVAS</t>
        </is>
      </c>
      <c r="D8173" s="488" t="n">
        <v>-3565804.78</v>
      </c>
      <c r="E8173" t="inlineStr">
        <is>
          <t>ANO/2025</t>
        </is>
      </c>
    </row>
    <row r="8174">
      <c r="A8174" t="inlineStr">
        <is>
          <t>Love Cabaret</t>
        </is>
      </c>
      <c r="B8174" t="inlineStr">
        <is>
          <t>ANO/2025</t>
        </is>
      </c>
      <c r="C8174" t="inlineStr">
        <is>
          <t>% sobre Receita Bruta</t>
        </is>
      </c>
      <c r="D8174" s="488" t="n">
        <v>-0.62</v>
      </c>
      <c r="E8174" t="inlineStr">
        <is>
          <t>ANO/2025</t>
        </is>
      </c>
    </row>
    <row r="8175">
      <c r="A8175" t="inlineStr">
        <is>
          <t>Love Cabaret</t>
        </is>
      </c>
      <c r="B8175" t="inlineStr">
        <is>
          <t>ANO/2025</t>
        </is>
      </c>
      <c r="C8175" t="inlineStr">
        <is>
          <t>EBITDA</t>
        </is>
      </c>
      <c r="D8175" s="488" t="n">
        <v>-424889.71</v>
      </c>
      <c r="E8175" t="inlineStr">
        <is>
          <t>ANO/2025</t>
        </is>
      </c>
    </row>
    <row r="8176">
      <c r="A8176" t="inlineStr">
        <is>
          <t>Love Cabaret</t>
        </is>
      </c>
      <c r="B8176" t="inlineStr">
        <is>
          <t>ANO/2025</t>
        </is>
      </c>
      <c r="C8176" t="inlineStr">
        <is>
          <t>% sobre Receita Bruta</t>
        </is>
      </c>
      <c r="D8176" s="488" t="n">
        <v>-0.07000000000000001</v>
      </c>
      <c r="E8176" t="inlineStr">
        <is>
          <t>ANO/2025</t>
        </is>
      </c>
    </row>
    <row r="8177">
      <c r="A8177" t="inlineStr">
        <is>
          <t>Love Cabaret</t>
        </is>
      </c>
      <c r="B8177" t="inlineStr">
        <is>
          <t>ANO/2025</t>
        </is>
      </c>
      <c r="C8177" t="inlineStr">
        <is>
          <t>(-) Depreciação/Amortização</t>
        </is>
      </c>
      <c r="D8177" s="488" t="n">
        <v>0</v>
      </c>
      <c r="E8177" t="inlineStr">
        <is>
          <t>ANO/2025</t>
        </is>
      </c>
    </row>
    <row r="8178">
      <c r="A8178" t="inlineStr">
        <is>
          <t>Love Cabaret</t>
        </is>
      </c>
      <c r="B8178" t="inlineStr">
        <is>
          <t>ANO/2025</t>
        </is>
      </c>
      <c r="C8178" t="inlineStr">
        <is>
          <t>EBIT</t>
        </is>
      </c>
      <c r="D8178" s="488" t="n">
        <v>-424889.71</v>
      </c>
      <c r="E8178" t="inlineStr">
        <is>
          <t>ANO/2025</t>
        </is>
      </c>
    </row>
    <row r="8179">
      <c r="A8179" t="inlineStr">
        <is>
          <t>Love Cabaret</t>
        </is>
      </c>
      <c r="B8179" t="inlineStr">
        <is>
          <t>ANO/2025</t>
        </is>
      </c>
      <c r="C8179" t="inlineStr">
        <is>
          <t>(+/-) Receitas/Despesas Financeiras</t>
        </is>
      </c>
      <c r="D8179" s="488" t="n">
        <v>39717.3</v>
      </c>
      <c r="E8179" t="inlineStr">
        <is>
          <t>ANO/2025</t>
        </is>
      </c>
    </row>
    <row r="8180">
      <c r="A8180" t="inlineStr">
        <is>
          <t>Love Cabaret</t>
        </is>
      </c>
      <c r="B8180" t="inlineStr">
        <is>
          <t>ANO/2025</t>
        </is>
      </c>
      <c r="C8180" t="inlineStr">
        <is>
          <t>(+) Receitas de Patrocínio</t>
        </is>
      </c>
      <c r="D8180" s="488" t="n">
        <v>770000</v>
      </c>
      <c r="E8180" t="inlineStr">
        <is>
          <t>ANO/2025</t>
        </is>
      </c>
    </row>
    <row r="8181">
      <c r="A8181" t="inlineStr">
        <is>
          <t>Love Cabaret</t>
        </is>
      </c>
      <c r="B8181" t="inlineStr">
        <is>
          <t>ANO/2025</t>
        </is>
      </c>
      <c r="C8181" t="inlineStr">
        <is>
          <t>(-) Despesas de Patrocínio</t>
        </is>
      </c>
      <c r="D8181" s="488" t="n">
        <v>-17104.9</v>
      </c>
      <c r="E8181" t="inlineStr">
        <is>
          <t>ANO/2025</t>
        </is>
      </c>
    </row>
    <row r="8182">
      <c r="A8182" t="inlineStr">
        <is>
          <t>Love Cabaret</t>
        </is>
      </c>
      <c r="B8182" t="inlineStr">
        <is>
          <t>ANO/2025</t>
        </is>
      </c>
      <c r="C8182" t="inlineStr">
        <is>
          <t>Resultado Antes do IR</t>
        </is>
      </c>
      <c r="D8182" s="488" t="n">
        <v>367722.69</v>
      </c>
      <c r="E8182" t="inlineStr">
        <is>
          <t>ANO/2025</t>
        </is>
      </c>
    </row>
    <row r="8183">
      <c r="A8183" t="inlineStr">
        <is>
          <t>Love Cabaret</t>
        </is>
      </c>
      <c r="B8183" t="inlineStr">
        <is>
          <t>ANO/2025</t>
        </is>
      </c>
      <c r="C8183" t="inlineStr">
        <is>
          <t>(-) Impostos</t>
        </is>
      </c>
      <c r="D8183" s="488" t="n">
        <v>-146493.1</v>
      </c>
      <c r="E8183" t="inlineStr">
        <is>
          <t>ANO/2025</t>
        </is>
      </c>
    </row>
    <row r="8184">
      <c r="A8184" t="inlineStr">
        <is>
          <t>Love Cabaret</t>
        </is>
      </c>
      <c r="B8184" t="inlineStr">
        <is>
          <t>ANO/2025</t>
        </is>
      </c>
      <c r="C8184" t="inlineStr">
        <is>
          <t>SIMPLES</t>
        </is>
      </c>
      <c r="D8184" s="488" t="n">
        <v>0</v>
      </c>
      <c r="E8184" t="inlineStr">
        <is>
          <t>ANO/2025</t>
        </is>
      </c>
    </row>
    <row r="8185">
      <c r="A8185" t="inlineStr">
        <is>
          <t>Love Cabaret</t>
        </is>
      </c>
      <c r="B8185" t="inlineStr">
        <is>
          <t>ANO/2025</t>
        </is>
      </c>
      <c r="C8185" t="inlineStr">
        <is>
          <t>IRPJ</t>
        </is>
      </c>
      <c r="D8185" s="488" t="n">
        <v>-69268.73</v>
      </c>
      <c r="E8185" t="inlineStr">
        <is>
          <t>ANO/2025</t>
        </is>
      </c>
    </row>
    <row r="8186">
      <c r="A8186" t="inlineStr">
        <is>
          <t>Love Cabaret</t>
        </is>
      </c>
      <c r="B8186" t="inlineStr">
        <is>
          <t>ANO/2025</t>
        </is>
      </c>
      <c r="C8186" t="inlineStr">
        <is>
          <t>IRPJ 10%</t>
        </is>
      </c>
      <c r="D8186" s="488" t="n">
        <v>-14882.5</v>
      </c>
      <c r="E8186" t="inlineStr">
        <is>
          <t>ANO/2025</t>
        </is>
      </c>
    </row>
    <row r="8187">
      <c r="A8187" t="inlineStr">
        <is>
          <t>Love Cabaret</t>
        </is>
      </c>
      <c r="B8187" t="inlineStr">
        <is>
          <t>ANO/2025</t>
        </is>
      </c>
      <c r="C8187" t="inlineStr">
        <is>
          <t>CSLL</t>
        </is>
      </c>
      <c r="D8187" s="488" t="n">
        <v>-62341.86</v>
      </c>
      <c r="E8187" t="inlineStr">
        <is>
          <t>ANO/2025</t>
        </is>
      </c>
    </row>
    <row r="8188">
      <c r="A8188" t="inlineStr">
        <is>
          <t>Love Cabaret</t>
        </is>
      </c>
      <c r="B8188" t="inlineStr">
        <is>
          <t>ANO/2025</t>
        </is>
      </c>
      <c r="C8188" t="inlineStr">
        <is>
          <t>Resultado Líquido</t>
        </is>
      </c>
      <c r="D8188" s="488" t="n">
        <v>221229.59</v>
      </c>
      <c r="E8188" t="inlineStr">
        <is>
          <t>ANO/2025</t>
        </is>
      </c>
    </row>
    <row r="8189">
      <c r="A8189" t="inlineStr">
        <is>
          <t>Love Cabaret</t>
        </is>
      </c>
      <c r="B8189" t="inlineStr">
        <is>
          <t>ANO/2025</t>
        </is>
      </c>
      <c r="C8189" t="inlineStr">
        <is>
          <t>% sobre Receita Bruta</t>
        </is>
      </c>
      <c r="D8189" s="488" t="n">
        <v>0.04</v>
      </c>
      <c r="E8189" t="inlineStr">
        <is>
          <t>ANO/2025</t>
        </is>
      </c>
    </row>
    <row r="8190">
      <c r="A8190" t="inlineStr">
        <is>
          <t>Love Cabaret</t>
        </is>
      </c>
      <c r="B8190" t="inlineStr">
        <is>
          <t>ANO/2025</t>
        </is>
      </c>
      <c r="C8190" t="inlineStr">
        <is>
          <t>(-) CAPEX (Investimentos)</t>
        </is>
      </c>
      <c r="D8190" s="488" t="n">
        <v>-3950</v>
      </c>
      <c r="E8190" t="inlineStr">
        <is>
          <t>ANO/2025</t>
        </is>
      </c>
    </row>
    <row r="8191">
      <c r="A8191" t="inlineStr">
        <is>
          <t>Love Cabaret</t>
        </is>
      </c>
      <c r="B8191" t="inlineStr">
        <is>
          <t>ANO/2025</t>
        </is>
      </c>
      <c r="C8191" t="inlineStr">
        <is>
          <t>Investimento - Construção - Obra</t>
        </is>
      </c>
      <c r="D8191" s="488" t="n">
        <v>0</v>
      </c>
      <c r="E8191" t="inlineStr">
        <is>
          <t>ANO/2025</t>
        </is>
      </c>
    </row>
    <row r="8192">
      <c r="A8192" t="inlineStr">
        <is>
          <t>Love Cabaret</t>
        </is>
      </c>
      <c r="B8192" t="inlineStr">
        <is>
          <t>ANO/2025</t>
        </is>
      </c>
      <c r="C8192" t="inlineStr">
        <is>
          <t>Investimento - Equipamentos</t>
        </is>
      </c>
      <c r="D8192" s="488" t="n">
        <v>-3950</v>
      </c>
      <c r="E8192" t="inlineStr">
        <is>
          <t>ANO/2025</t>
        </is>
      </c>
    </row>
    <row r="8193">
      <c r="A8193" t="inlineStr">
        <is>
          <t>Love Cabaret</t>
        </is>
      </c>
      <c r="B8193" t="inlineStr">
        <is>
          <t>ANO/2025</t>
        </is>
      </c>
      <c r="C8193" t="inlineStr">
        <is>
          <t>Investimento - Utensílios</t>
        </is>
      </c>
      <c r="D8193" s="488" t="n">
        <v>0</v>
      </c>
      <c r="E8193" t="inlineStr">
        <is>
          <t>ANO/2025</t>
        </is>
      </c>
    </row>
    <row r="8194">
      <c r="A8194" t="inlineStr">
        <is>
          <t>Love Cabaret</t>
        </is>
      </c>
      <c r="B8194" t="inlineStr">
        <is>
          <t>ANO/2025</t>
        </is>
      </c>
      <c r="C8194" t="inlineStr">
        <is>
          <t>Investimento - Mobiliário e Decoração</t>
        </is>
      </c>
      <c r="D8194" s="488" t="n">
        <v>0</v>
      </c>
      <c r="E8194" t="inlineStr">
        <is>
          <t>ANO/2025</t>
        </is>
      </c>
    </row>
    <row r="8195">
      <c r="A8195" t="inlineStr">
        <is>
          <t>Love Cabaret</t>
        </is>
      </c>
      <c r="B8195" t="inlineStr">
        <is>
          <t>ANO/2025</t>
        </is>
      </c>
      <c r="C8195" t="inlineStr">
        <is>
          <t>Investimento - Projetos</t>
        </is>
      </c>
      <c r="D8195" s="488" t="n">
        <v>0</v>
      </c>
      <c r="E8195" t="inlineStr">
        <is>
          <t>ANO/2025</t>
        </is>
      </c>
    </row>
    <row r="8196">
      <c r="A8196" t="inlineStr">
        <is>
          <t>Love Cabaret</t>
        </is>
      </c>
      <c r="B8196" t="inlineStr">
        <is>
          <t>ANO/2025</t>
        </is>
      </c>
      <c r="C8196" t="inlineStr">
        <is>
          <t>Investimento - Paisagismo</t>
        </is>
      </c>
      <c r="D8196" s="488" t="n">
        <v>0</v>
      </c>
      <c r="E8196" t="inlineStr">
        <is>
          <t>ANO/2025</t>
        </is>
      </c>
    </row>
    <row r="8197">
      <c r="A8197" t="inlineStr">
        <is>
          <t>Love Cabaret</t>
        </is>
      </c>
      <c r="B8197" t="inlineStr">
        <is>
          <t>ANO/2025</t>
        </is>
      </c>
      <c r="C8197" t="inlineStr">
        <is>
          <t>Investimento - Sistemas Gerais - Implantação</t>
        </is>
      </c>
      <c r="D8197" s="488" t="n">
        <v>0</v>
      </c>
      <c r="E8197" t="inlineStr">
        <is>
          <t>ANO/2025</t>
        </is>
      </c>
    </row>
    <row r="8198">
      <c r="A8198" t="inlineStr">
        <is>
          <t>Love Cabaret</t>
        </is>
      </c>
      <c r="B8198" t="inlineStr">
        <is>
          <t>ANO/2025</t>
        </is>
      </c>
      <c r="C8198" t="inlineStr">
        <is>
          <t>Investimento - Marketing</t>
        </is>
      </c>
      <c r="D8198" s="488" t="n">
        <v>0</v>
      </c>
      <c r="E8198" t="inlineStr">
        <is>
          <t>ANO/2025</t>
        </is>
      </c>
    </row>
    <row r="8199">
      <c r="A8199" t="inlineStr">
        <is>
          <t>Love Cabaret</t>
        </is>
      </c>
      <c r="B8199" t="inlineStr">
        <is>
          <t>ANO/2025</t>
        </is>
      </c>
      <c r="C8199" t="inlineStr">
        <is>
          <t>Investimento - Uniformes</t>
        </is>
      </c>
      <c r="D8199" s="488" t="n">
        <v>0</v>
      </c>
      <c r="E8199" t="inlineStr">
        <is>
          <t>ANO/2025</t>
        </is>
      </c>
    </row>
    <row r="8200">
      <c r="A8200" t="inlineStr">
        <is>
          <t>Love Cabaret</t>
        </is>
      </c>
      <c r="B8200" t="inlineStr">
        <is>
          <t>ANO/2025</t>
        </is>
      </c>
      <c r="C8200" t="inlineStr">
        <is>
          <t>Investimento - Despesas pré-operacionais</t>
        </is>
      </c>
      <c r="D8200" s="488" t="n">
        <v>0</v>
      </c>
      <c r="E8200" t="inlineStr">
        <is>
          <t>ANO/2025</t>
        </is>
      </c>
    </row>
    <row r="8201">
      <c r="A8201" t="inlineStr">
        <is>
          <t>Love Cabaret</t>
        </is>
      </c>
      <c r="B8201" t="inlineStr">
        <is>
          <t>ANO/2025</t>
        </is>
      </c>
      <c r="C8201" t="inlineStr">
        <is>
          <t>Investimento - Taxa de Licença</t>
        </is>
      </c>
      <c r="D8201" s="488" t="n">
        <v>0</v>
      </c>
      <c r="E8201" t="inlineStr">
        <is>
          <t>ANO/2025</t>
        </is>
      </c>
    </row>
    <row r="8202">
      <c r="A8202" t="inlineStr">
        <is>
          <t>Love Cabaret</t>
        </is>
      </c>
      <c r="B8202" t="inlineStr">
        <is>
          <t>ANO/2025</t>
        </is>
      </c>
      <c r="C8202" t="inlineStr">
        <is>
          <t>Investimento - Outros luvas</t>
        </is>
      </c>
      <c r="D8202" s="488" t="n">
        <v>0</v>
      </c>
      <c r="E8202" t="inlineStr">
        <is>
          <t>ANO/2025</t>
        </is>
      </c>
    </row>
    <row r="8203">
      <c r="A8203" t="inlineStr">
        <is>
          <t>Love Cabaret</t>
        </is>
      </c>
      <c r="B8203" t="inlineStr">
        <is>
          <t>ANO/2025</t>
        </is>
      </c>
      <c r="C8203" t="inlineStr">
        <is>
          <t>Investimento - Ativos AMBEV</t>
        </is>
      </c>
      <c r="D8203" s="488" t="n">
        <v>0</v>
      </c>
      <c r="E8203" t="inlineStr">
        <is>
          <t>ANO/2025</t>
        </is>
      </c>
    </row>
    <row r="8204">
      <c r="A8204" t="inlineStr">
        <is>
          <t>Love Cabaret</t>
        </is>
      </c>
      <c r="B8204" t="inlineStr">
        <is>
          <t>ANO/2025</t>
        </is>
      </c>
      <c r="C8204" t="inlineStr">
        <is>
          <t>Investimento - Estrutura Chopp - Balcão</t>
        </is>
      </c>
      <c r="D8204" s="488" t="n">
        <v>0</v>
      </c>
      <c r="E8204" t="inlineStr">
        <is>
          <t>ANO/2025</t>
        </is>
      </c>
    </row>
    <row r="8205">
      <c r="A8205" t="inlineStr">
        <is>
          <t>Love Cabaret</t>
        </is>
      </c>
      <c r="B8205" t="inlineStr">
        <is>
          <t>ANO/2025</t>
        </is>
      </c>
      <c r="C8205" t="inlineStr">
        <is>
          <t>Investimento - Estrutura Chopp - Camara Refrigerada</t>
        </is>
      </c>
      <c r="D8205" s="488" t="n">
        <v>0</v>
      </c>
      <c r="E8205" t="inlineStr">
        <is>
          <t>ANO/2025</t>
        </is>
      </c>
    </row>
    <row r="8206">
      <c r="A8206" t="inlineStr">
        <is>
          <t>Love Cabaret</t>
        </is>
      </c>
      <c r="B8206" t="inlineStr">
        <is>
          <t>ANO/2025</t>
        </is>
      </c>
      <c r="C8206" t="inlineStr">
        <is>
          <t>Investimento - Estrutura Chopp - Chopeira</t>
        </is>
      </c>
      <c r="D8206" s="488" t="n">
        <v>0</v>
      </c>
      <c r="E8206" t="inlineStr">
        <is>
          <t>ANO/2025</t>
        </is>
      </c>
    </row>
    <row r="8207">
      <c r="A8207" t="inlineStr">
        <is>
          <t>Love Cabaret</t>
        </is>
      </c>
      <c r="B8207" t="inlineStr">
        <is>
          <t>ANO/2025</t>
        </is>
      </c>
      <c r="C8207" t="inlineStr">
        <is>
          <t>(+/-) Outras variações no fluxo de caixa</t>
        </is>
      </c>
      <c r="D8207" s="488" t="n">
        <v>-760216.75</v>
      </c>
      <c r="E8207" t="inlineStr">
        <is>
          <t>ANO/2025</t>
        </is>
      </c>
    </row>
    <row r="8208">
      <c r="A8208" t="inlineStr">
        <is>
          <t>Love Cabaret</t>
        </is>
      </c>
      <c r="B8208" t="inlineStr">
        <is>
          <t>ANO/2025</t>
        </is>
      </c>
      <c r="C8208" t="inlineStr">
        <is>
          <t>Remuneração Variável</t>
        </is>
      </c>
      <c r="D8208" s="488" t="n">
        <v>0</v>
      </c>
      <c r="E8208" t="inlineStr">
        <is>
          <t>ANO/2025</t>
        </is>
      </c>
    </row>
    <row r="8209">
      <c r="A8209" t="inlineStr">
        <is>
          <t>Love Cabaret</t>
        </is>
      </c>
      <c r="B8209" t="inlineStr">
        <is>
          <t>ANO/2025</t>
        </is>
      </c>
      <c r="C8209" t="inlineStr">
        <is>
          <t>Dividendos</t>
        </is>
      </c>
      <c r="D8209" s="488" t="n">
        <v>0</v>
      </c>
      <c r="E8209" t="inlineStr">
        <is>
          <t>ANO/2025</t>
        </is>
      </c>
    </row>
    <row r="8210">
      <c r="A8210" t="inlineStr">
        <is>
          <t>Love Cabaret</t>
        </is>
      </c>
      <c r="B8210" t="inlineStr">
        <is>
          <t>ANO/2025</t>
        </is>
      </c>
      <c r="C8210" t="inlineStr">
        <is>
          <t>Endividamento Geral</t>
        </is>
      </c>
      <c r="D8210" s="488" t="n">
        <v>-458179.56</v>
      </c>
      <c r="E8210" t="inlineStr">
        <is>
          <t>ANO/2025</t>
        </is>
      </c>
    </row>
    <row r="8211">
      <c r="A8211" t="inlineStr">
        <is>
          <t>Love Cabaret</t>
        </is>
      </c>
      <c r="B8211" t="inlineStr">
        <is>
          <t>ANO/2025</t>
        </is>
      </c>
      <c r="C8211" t="inlineStr">
        <is>
          <t>Processo Judicial</t>
        </is>
      </c>
      <c r="D8211" s="488" t="n">
        <v>-15000</v>
      </c>
      <c r="E8211" t="inlineStr">
        <is>
          <t>ANO/2025</t>
        </is>
      </c>
    </row>
    <row r="8212">
      <c r="A8212" t="inlineStr">
        <is>
          <t>Love Cabaret</t>
        </is>
      </c>
      <c r="B8212" t="inlineStr">
        <is>
          <t>ANO/2025</t>
        </is>
      </c>
      <c r="C8212" t="inlineStr">
        <is>
          <t>Processo Civil</t>
        </is>
      </c>
      <c r="D8212" s="488" t="n">
        <v>-219.45</v>
      </c>
      <c r="E8212" t="inlineStr">
        <is>
          <t>ANO/2025</t>
        </is>
      </c>
    </row>
    <row r="8213">
      <c r="A8213" t="inlineStr">
        <is>
          <t>Love Cabaret</t>
        </is>
      </c>
      <c r="B8213" t="inlineStr">
        <is>
          <t>ANO/2025</t>
        </is>
      </c>
      <c r="C8213" t="inlineStr">
        <is>
          <t>Recurso Processual</t>
        </is>
      </c>
      <c r="D8213" s="488" t="n">
        <v>-200</v>
      </c>
      <c r="E8213" t="inlineStr">
        <is>
          <t>ANO/2025</t>
        </is>
      </c>
    </row>
    <row r="8214">
      <c r="A8214" t="inlineStr">
        <is>
          <t>Love Cabaret</t>
        </is>
      </c>
      <c r="B8214" t="inlineStr">
        <is>
          <t>ANO/2025</t>
        </is>
      </c>
      <c r="C8214" t="inlineStr">
        <is>
          <t>Empréstimos Gerais</t>
        </is>
      </c>
      <c r="D8214" s="488" t="n">
        <v>-286617.74</v>
      </c>
      <c r="E8214" t="inlineStr">
        <is>
          <t>ANO/2025</t>
        </is>
      </c>
    </row>
    <row r="8215">
      <c r="A8215" t="inlineStr">
        <is>
          <t>Love Cabaret</t>
        </is>
      </c>
      <c r="B8215" t="inlineStr">
        <is>
          <t>ANO/2025</t>
        </is>
      </c>
      <c r="C8215" t="inlineStr">
        <is>
          <t>Total - Variações s/ Resultado Líquido</t>
        </is>
      </c>
      <c r="D8215" s="488" t="n">
        <v>-764166.75</v>
      </c>
      <c r="E8215" t="inlineStr">
        <is>
          <t>ANO/2025</t>
        </is>
      </c>
    </row>
    <row r="8216">
      <c r="A8216" t="inlineStr">
        <is>
          <t>Love Cabaret</t>
        </is>
      </c>
      <c r="B8216" t="inlineStr">
        <is>
          <t>ANO/2025</t>
        </is>
      </c>
      <c r="C8216" t="inlineStr">
        <is>
          <t>FCF</t>
        </is>
      </c>
      <c r="D8216" s="488" t="n">
        <v>-542937.16</v>
      </c>
      <c r="E8216" t="inlineStr">
        <is>
          <t>ANO/2025</t>
        </is>
      </c>
    </row>
    <row r="8217">
      <c r="A8217" t="inlineStr">
        <is>
          <t>Love Cabaret</t>
        </is>
      </c>
      <c r="B8217" t="inlineStr">
        <is>
          <t>ANO/2025</t>
        </is>
      </c>
      <c r="C8217" t="inlineStr">
        <is>
          <t>Saldo Operacional</t>
        </is>
      </c>
      <c r="D8217" s="488" t="n">
        <v>0</v>
      </c>
      <c r="E8217" t="inlineStr">
        <is>
          <t>ANO/2025</t>
        </is>
      </c>
    </row>
    <row r="8218">
      <c r="A8218" t="inlineStr">
        <is>
          <t>Love Cabaret</t>
        </is>
      </c>
      <c r="B8218" t="inlineStr">
        <is>
          <t>2026-01-01</t>
        </is>
      </c>
      <c r="C8218" t="inlineStr">
        <is>
          <t>FATURAMENTO BRUTO</t>
        </is>
      </c>
      <c r="D8218" s="488" t="n">
        <v>370217.87</v>
      </c>
      <c r="E8218" t="inlineStr">
        <is>
          <t>1/2026</t>
        </is>
      </c>
    </row>
    <row r="8219">
      <c r="A8219" t="inlineStr">
        <is>
          <t>Love Cabaret</t>
        </is>
      </c>
      <c r="B8219" t="inlineStr">
        <is>
          <t>2026-01-01</t>
        </is>
      </c>
      <c r="C8219" t="inlineStr">
        <is>
          <t>Alimentação</t>
        </is>
      </c>
      <c r="D8219" s="488" t="n">
        <v>54911</v>
      </c>
      <c r="E8219" t="inlineStr">
        <is>
          <t>1/2026</t>
        </is>
      </c>
    </row>
    <row r="8220">
      <c r="A8220" t="inlineStr">
        <is>
          <t>Love Cabaret</t>
        </is>
      </c>
      <c r="B8220" t="inlineStr">
        <is>
          <t>2026-01-01</t>
        </is>
      </c>
      <c r="C8220" t="inlineStr">
        <is>
          <t>Bebida</t>
        </is>
      </c>
      <c r="D8220" s="488" t="n">
        <v>143658.9</v>
      </c>
      <c r="E8220" t="inlineStr">
        <is>
          <t>1/2026</t>
        </is>
      </c>
    </row>
    <row r="8221">
      <c r="A8221" t="inlineStr">
        <is>
          <t>Love Cabaret</t>
        </is>
      </c>
      <c r="B8221" t="inlineStr">
        <is>
          <t>2026-01-01</t>
        </is>
      </c>
      <c r="C8221" t="inlineStr">
        <is>
          <t>Artístico (couvert/shows)</t>
        </is>
      </c>
      <c r="D8221" s="488" t="n">
        <v>126725</v>
      </c>
      <c r="E8221" t="inlineStr">
        <is>
          <t>1/2026</t>
        </is>
      </c>
    </row>
    <row r="8222">
      <c r="A8222" t="inlineStr">
        <is>
          <t>Love Cabaret</t>
        </is>
      </c>
      <c r="B8222" t="inlineStr">
        <is>
          <t>2026-01-01</t>
        </is>
      </c>
      <c r="C8222" t="inlineStr">
        <is>
          <t>Gifts</t>
        </is>
      </c>
      <c r="D8222" s="488" t="n">
        <v>200</v>
      </c>
      <c r="E8222" t="inlineStr">
        <is>
          <t>1/2026</t>
        </is>
      </c>
    </row>
    <row r="8223">
      <c r="A8223" t="inlineStr">
        <is>
          <t>Love Cabaret</t>
        </is>
      </c>
      <c r="B8223" t="inlineStr">
        <is>
          <t>2026-01-01</t>
        </is>
      </c>
      <c r="C8223" t="inlineStr">
        <is>
          <t>Serviço</t>
        </is>
      </c>
      <c r="D8223" s="488" t="n">
        <v>25682.97</v>
      </c>
      <c r="E8223" t="inlineStr">
        <is>
          <t>1/2026</t>
        </is>
      </c>
    </row>
    <row r="8224">
      <c r="A8224" t="inlineStr">
        <is>
          <t>Love Cabaret</t>
        </is>
      </c>
      <c r="B8224" t="inlineStr">
        <is>
          <t>2026-01-01</t>
        </is>
      </c>
      <c r="C8224" t="inlineStr">
        <is>
          <t>Eventos A&amp;B</t>
        </is>
      </c>
      <c r="D8224" s="488" t="n">
        <v>0</v>
      </c>
      <c r="E8224" t="inlineStr">
        <is>
          <t>1/2026</t>
        </is>
      </c>
    </row>
    <row r="8225">
      <c r="A8225" t="inlineStr">
        <is>
          <t>Love Cabaret</t>
        </is>
      </c>
      <c r="B8225" t="inlineStr">
        <is>
          <t>2026-01-01</t>
        </is>
      </c>
      <c r="C8225" t="inlineStr">
        <is>
          <t>Eventos Couvert</t>
        </is>
      </c>
      <c r="D8225" s="488" t="n">
        <v>800</v>
      </c>
      <c r="E8225" t="inlineStr">
        <is>
          <t>1/2026</t>
        </is>
      </c>
    </row>
    <row r="8226">
      <c r="A8226" t="inlineStr">
        <is>
          <t>Love Cabaret</t>
        </is>
      </c>
      <c r="B8226" t="inlineStr">
        <is>
          <t>2026-01-01</t>
        </is>
      </c>
      <c r="C8226" t="inlineStr">
        <is>
          <t>Eventos Locações</t>
        </is>
      </c>
      <c r="D8226" s="488" t="n">
        <v>17970</v>
      </c>
      <c r="E8226" t="inlineStr">
        <is>
          <t>1/2026</t>
        </is>
      </c>
    </row>
    <row r="8227">
      <c r="A8227" t="inlineStr">
        <is>
          <t>Love Cabaret</t>
        </is>
      </c>
      <c r="B8227" t="inlineStr">
        <is>
          <t>2026-01-01</t>
        </is>
      </c>
      <c r="C8227" t="inlineStr">
        <is>
          <t>Eventos Rebate Fornecedores</t>
        </is>
      </c>
      <c r="D8227" s="488" t="n">
        <v>0</v>
      </c>
      <c r="E8227" t="inlineStr">
        <is>
          <t>1/2026</t>
        </is>
      </c>
    </row>
    <row r="8228">
      <c r="A8228" t="inlineStr">
        <is>
          <t>Love Cabaret</t>
        </is>
      </c>
      <c r="B8228" t="inlineStr">
        <is>
          <t>2026-01-01</t>
        </is>
      </c>
      <c r="C8228" t="inlineStr">
        <is>
          <t>Delivery</t>
        </is>
      </c>
      <c r="D8228" s="488" t="n">
        <v>0</v>
      </c>
      <c r="E8228" t="inlineStr">
        <is>
          <t>1/2026</t>
        </is>
      </c>
    </row>
    <row r="8229">
      <c r="A8229" t="inlineStr">
        <is>
          <t>Love Cabaret</t>
        </is>
      </c>
      <c r="B8229" t="inlineStr">
        <is>
          <t>2026-01-01</t>
        </is>
      </c>
      <c r="C8229" t="inlineStr">
        <is>
          <t>Outras Receitas</t>
        </is>
      </c>
      <c r="D8229" s="488" t="n">
        <v>270</v>
      </c>
      <c r="E8229" t="inlineStr">
        <is>
          <t>1/2026</t>
        </is>
      </c>
    </row>
    <row r="8230">
      <c r="A8230" t="inlineStr">
        <is>
          <t>Love Cabaret</t>
        </is>
      </c>
      <c r="B8230" t="inlineStr">
        <is>
          <t>2026-01-01</t>
        </is>
      </c>
      <c r="C8230" t="inlineStr">
        <is>
          <t>Eventos</t>
        </is>
      </c>
      <c r="D8230" s="488" t="n">
        <v>18770</v>
      </c>
      <c r="E8230" t="inlineStr">
        <is>
          <t>1/2026</t>
        </is>
      </c>
    </row>
    <row r="8231">
      <c r="A8231" t="inlineStr">
        <is>
          <t>Love Cabaret</t>
        </is>
      </c>
      <c r="B8231" t="inlineStr">
        <is>
          <t>2026-01-01</t>
        </is>
      </c>
      <c r="C8231" t="inlineStr">
        <is>
          <t>(-) Desconto sobre Venda</t>
        </is>
      </c>
      <c r="D8231" s="488" t="n">
        <v>-9430.790000000001</v>
      </c>
      <c r="E8231" t="inlineStr">
        <is>
          <t>1/2026</t>
        </is>
      </c>
    </row>
    <row r="8232">
      <c r="A8232" t="inlineStr">
        <is>
          <t>Love Cabaret</t>
        </is>
      </c>
      <c r="B8232" t="inlineStr">
        <is>
          <t>2026-01-01</t>
        </is>
      </c>
      <c r="C8232" t="inlineStr">
        <is>
          <t>Descontos - Operação</t>
        </is>
      </c>
      <c r="D8232" s="488" t="n">
        <v>-6278.09</v>
      </c>
      <c r="E8232" t="inlineStr">
        <is>
          <t>1/2026</t>
        </is>
      </c>
    </row>
    <row r="8233">
      <c r="A8233" t="inlineStr">
        <is>
          <t>Love Cabaret</t>
        </is>
      </c>
      <c r="B8233" t="inlineStr">
        <is>
          <t>2026-01-01</t>
        </is>
      </c>
      <c r="C8233" t="inlineStr">
        <is>
          <t>Desconto - Alimentação Escritório</t>
        </is>
      </c>
      <c r="D8233" s="488" t="n">
        <v>-3152.7</v>
      </c>
      <c r="E8233" t="inlineStr">
        <is>
          <t>1/2026</t>
        </is>
      </c>
    </row>
    <row r="8234">
      <c r="A8234" t="inlineStr">
        <is>
          <t>Love Cabaret</t>
        </is>
      </c>
      <c r="B8234" t="inlineStr">
        <is>
          <t>2026-01-01</t>
        </is>
      </c>
      <c r="C8234" t="inlineStr">
        <is>
          <t>Descontos - Marketing</t>
        </is>
      </c>
      <c r="D8234" s="488" t="n">
        <v>0</v>
      </c>
      <c r="E8234" t="inlineStr">
        <is>
          <t>1/2026</t>
        </is>
      </c>
    </row>
    <row r="8235">
      <c r="A8235" t="inlineStr">
        <is>
          <t>Love Cabaret</t>
        </is>
      </c>
      <c r="B8235" t="inlineStr">
        <is>
          <t>2026-01-01</t>
        </is>
      </c>
      <c r="C8235" t="inlineStr">
        <is>
          <t>% sobre Receita Bruta</t>
        </is>
      </c>
      <c r="D8235" s="488" t="n">
        <v>-0.03</v>
      </c>
      <c r="E8235" t="inlineStr">
        <is>
          <t>1/2026</t>
        </is>
      </c>
    </row>
    <row r="8236">
      <c r="A8236" t="inlineStr">
        <is>
          <t>Love Cabaret</t>
        </is>
      </c>
      <c r="B8236" t="inlineStr">
        <is>
          <t>2026-01-01</t>
        </is>
      </c>
      <c r="C8236" t="inlineStr">
        <is>
          <t>(-) Impostos sobre Venda</t>
        </is>
      </c>
      <c r="D8236" s="488" t="n">
        <v>-26051.03</v>
      </c>
      <c r="E8236" t="inlineStr">
        <is>
          <t>1/2026</t>
        </is>
      </c>
    </row>
    <row r="8237">
      <c r="A8237" t="inlineStr">
        <is>
          <t>Love Cabaret</t>
        </is>
      </c>
      <c r="B8237" t="inlineStr">
        <is>
          <t>2026-01-01</t>
        </is>
      </c>
      <c r="C8237" t="inlineStr">
        <is>
          <t>PIS / COFINS</t>
        </is>
      </c>
      <c r="D8237" s="488" t="n">
        <v>-12090.74</v>
      </c>
      <c r="E8237" t="inlineStr">
        <is>
          <t>1/2026</t>
        </is>
      </c>
    </row>
    <row r="8238">
      <c r="A8238" t="inlineStr">
        <is>
          <t>Love Cabaret</t>
        </is>
      </c>
      <c r="B8238" t="inlineStr">
        <is>
          <t>2026-01-01</t>
        </is>
      </c>
      <c r="C8238" t="inlineStr">
        <is>
          <t>ICMS</t>
        </is>
      </c>
      <c r="D8238" s="488" t="n">
        <v>-13011.8</v>
      </c>
      <c r="E8238" t="inlineStr">
        <is>
          <t>1/2026</t>
        </is>
      </c>
    </row>
    <row r="8239">
      <c r="A8239" t="inlineStr">
        <is>
          <t>Love Cabaret</t>
        </is>
      </c>
      <c r="B8239" t="inlineStr">
        <is>
          <t>2026-01-01</t>
        </is>
      </c>
      <c r="C8239" t="inlineStr">
        <is>
          <t>ISS</t>
        </is>
      </c>
      <c r="D8239" s="488" t="n">
        <v>-948.5</v>
      </c>
      <c r="E8239" t="inlineStr">
        <is>
          <t>1/2026</t>
        </is>
      </c>
    </row>
    <row r="8240">
      <c r="A8240" t="inlineStr">
        <is>
          <t>Love Cabaret</t>
        </is>
      </c>
      <c r="B8240" t="inlineStr">
        <is>
          <t>2026-01-01</t>
        </is>
      </c>
      <c r="C8240" t="inlineStr">
        <is>
          <t>RECEITA LÍQUIDA</t>
        </is>
      </c>
      <c r="D8240" s="488" t="n">
        <v>334736.05</v>
      </c>
      <c r="E8240" t="inlineStr">
        <is>
          <t>1/2026</t>
        </is>
      </c>
    </row>
    <row r="8241">
      <c r="A8241" t="inlineStr">
        <is>
          <t>Love Cabaret</t>
        </is>
      </c>
      <c r="B8241" t="inlineStr">
        <is>
          <t>2026-01-01</t>
        </is>
      </c>
      <c r="C8241" t="inlineStr">
        <is>
          <t>(-) Custo Mercadoria Vendida</t>
        </is>
      </c>
      <c r="D8241" s="488" t="n">
        <v>-58514.49</v>
      </c>
      <c r="E8241" t="inlineStr">
        <is>
          <t>1/2026</t>
        </is>
      </c>
    </row>
    <row r="8242">
      <c r="A8242" t="inlineStr">
        <is>
          <t>Love Cabaret</t>
        </is>
      </c>
      <c r="B8242" t="inlineStr">
        <is>
          <t>2026-01-01</t>
        </is>
      </c>
      <c r="C8242" t="inlineStr">
        <is>
          <t>Alimentação D</t>
        </is>
      </c>
      <c r="D8242" s="488" t="n">
        <v>-15844.46</v>
      </c>
      <c r="E8242" t="inlineStr">
        <is>
          <t>1/2026</t>
        </is>
      </c>
    </row>
    <row r="8243">
      <c r="A8243" t="inlineStr">
        <is>
          <t>Love Cabaret</t>
        </is>
      </c>
      <c r="B8243" t="inlineStr">
        <is>
          <t>2026-01-01</t>
        </is>
      </c>
      <c r="C8243" t="inlineStr">
        <is>
          <t>Bebida D</t>
        </is>
      </c>
      <c r="D8243" s="488" t="n">
        <v>-42670.03</v>
      </c>
      <c r="E8243" t="inlineStr">
        <is>
          <t>1/2026</t>
        </is>
      </c>
    </row>
    <row r="8244">
      <c r="A8244" t="inlineStr">
        <is>
          <t>Love Cabaret</t>
        </is>
      </c>
      <c r="B8244" t="inlineStr">
        <is>
          <t>2026-01-01</t>
        </is>
      </c>
      <c r="C8244" t="inlineStr">
        <is>
          <t>Embalagens</t>
        </is>
      </c>
      <c r="D8244" s="488" t="n">
        <v>0</v>
      </c>
      <c r="E8244" t="inlineStr">
        <is>
          <t>1/2026</t>
        </is>
      </c>
    </row>
    <row r="8245">
      <c r="A8245" t="inlineStr">
        <is>
          <t>Love Cabaret</t>
        </is>
      </c>
      <c r="B8245" t="inlineStr">
        <is>
          <t>2026-01-01</t>
        </is>
      </c>
      <c r="C8245" t="inlineStr">
        <is>
          <t>Eventos A&amp;B</t>
        </is>
      </c>
      <c r="D8245" s="488" t="n">
        <v>0</v>
      </c>
      <c r="E8245" t="inlineStr">
        <is>
          <t>1/2026</t>
        </is>
      </c>
    </row>
    <row r="8246">
      <c r="A8246" t="inlineStr">
        <is>
          <t>Love Cabaret</t>
        </is>
      </c>
      <c r="B8246" t="inlineStr">
        <is>
          <t>2026-01-01</t>
        </is>
      </c>
      <c r="C8246" t="inlineStr">
        <is>
          <t>% sobre Receita Bruta</t>
        </is>
      </c>
      <c r="D8246" s="488" t="n">
        <v>-0.29</v>
      </c>
      <c r="E8246" t="inlineStr">
        <is>
          <t>1/2026</t>
        </is>
      </c>
    </row>
    <row r="8247">
      <c r="A8247" t="inlineStr">
        <is>
          <t>Love Cabaret</t>
        </is>
      </c>
      <c r="B8247" t="inlineStr">
        <is>
          <t>2026-01-01</t>
        </is>
      </c>
      <c r="C8247" t="inlineStr">
        <is>
          <t>% sobre Receita Líquida</t>
        </is>
      </c>
      <c r="D8247" s="488" t="n">
        <v>-0.17</v>
      </c>
      <c r="E8247" t="inlineStr">
        <is>
          <t>1/2026</t>
        </is>
      </c>
    </row>
    <row r="8248">
      <c r="A8248" t="inlineStr">
        <is>
          <t>Love Cabaret</t>
        </is>
      </c>
      <c r="B8248" t="inlineStr">
        <is>
          <t>2026-01-01</t>
        </is>
      </c>
      <c r="C8248" t="inlineStr">
        <is>
          <t>(-) Custos Artístico Geral</t>
        </is>
      </c>
      <c r="D8248" s="488" t="n">
        <v>-70427.87</v>
      </c>
      <c r="E8248" t="inlineStr">
        <is>
          <t>1/2026</t>
        </is>
      </c>
    </row>
    <row r="8249">
      <c r="A8249" t="inlineStr">
        <is>
          <t>Love Cabaret</t>
        </is>
      </c>
      <c r="B8249" t="inlineStr">
        <is>
          <t>2026-01-01</t>
        </is>
      </c>
      <c r="C8249" t="inlineStr">
        <is>
          <t>Custos Artístico</t>
        </is>
      </c>
      <c r="D8249" s="488" t="n">
        <v>-58625.37</v>
      </c>
      <c r="E8249" t="inlineStr">
        <is>
          <t>1/2026</t>
        </is>
      </c>
    </row>
    <row r="8250">
      <c r="A8250" t="inlineStr">
        <is>
          <t>Love Cabaret</t>
        </is>
      </c>
      <c r="B8250" t="inlineStr">
        <is>
          <t>2026-01-01</t>
        </is>
      </c>
      <c r="C8250" t="inlineStr">
        <is>
          <t>Cachê de Músicos e Artistas</t>
        </is>
      </c>
      <c r="D8250" s="488" t="n">
        <v>-41687.5</v>
      </c>
      <c r="E8250" t="inlineStr">
        <is>
          <t>1/2026</t>
        </is>
      </c>
    </row>
    <row r="8251">
      <c r="A8251" t="inlineStr">
        <is>
          <t>Love Cabaret</t>
        </is>
      </c>
      <c r="B8251" t="inlineStr">
        <is>
          <t>2026-01-01</t>
        </is>
      </c>
      <c r="C8251" t="inlineStr">
        <is>
          <t>Alimentação e Transporte</t>
        </is>
      </c>
      <c r="D8251" s="488" t="n">
        <v>-1937.87</v>
      </c>
      <c r="E8251" t="inlineStr">
        <is>
          <t>1/2026</t>
        </is>
      </c>
    </row>
    <row r="8252">
      <c r="A8252" t="inlineStr">
        <is>
          <t>Love Cabaret</t>
        </is>
      </c>
      <c r="B8252" t="inlineStr">
        <is>
          <t>2026-01-01</t>
        </is>
      </c>
      <c r="C8252" t="inlineStr">
        <is>
          <t>Viagens e Estadias</t>
        </is>
      </c>
      <c r="D8252" s="488" t="n">
        <v>0</v>
      </c>
      <c r="E8252" t="inlineStr">
        <is>
          <t>1/2026</t>
        </is>
      </c>
    </row>
    <row r="8253">
      <c r="A8253" t="inlineStr">
        <is>
          <t>Love Cabaret</t>
        </is>
      </c>
      <c r="B8253" t="inlineStr">
        <is>
          <t>2026-01-01</t>
        </is>
      </c>
      <c r="C8253" t="inlineStr">
        <is>
          <t>Taxas e Licenças - Artístico</t>
        </is>
      </c>
      <c r="D8253" s="488" t="n">
        <v>0</v>
      </c>
      <c r="E8253" t="inlineStr">
        <is>
          <t>1/2026</t>
        </is>
      </c>
    </row>
    <row r="8254">
      <c r="A8254" t="inlineStr">
        <is>
          <t>Love Cabaret</t>
        </is>
      </c>
      <c r="B8254" t="inlineStr">
        <is>
          <t>2026-01-01</t>
        </is>
      </c>
      <c r="C8254" t="inlineStr">
        <is>
          <t>MDO Terceirizada - Artístico</t>
        </is>
      </c>
      <c r="D8254" s="488" t="n">
        <v>-15000</v>
      </c>
      <c r="E8254" t="inlineStr">
        <is>
          <t>1/2026</t>
        </is>
      </c>
    </row>
    <row r="8255">
      <c r="A8255" t="inlineStr">
        <is>
          <t>Love Cabaret</t>
        </is>
      </c>
      <c r="B8255" t="inlineStr">
        <is>
          <t>2026-01-01</t>
        </is>
      </c>
      <c r="C8255" t="inlineStr">
        <is>
          <t>Custos Ténico de Som</t>
        </is>
      </c>
      <c r="D8255" s="488" t="n">
        <v>-11802.5</v>
      </c>
      <c r="E8255" t="inlineStr">
        <is>
          <t>1/2026</t>
        </is>
      </c>
    </row>
    <row r="8256">
      <c r="A8256" t="inlineStr">
        <is>
          <t>Love Cabaret</t>
        </is>
      </c>
      <c r="B8256" t="inlineStr">
        <is>
          <t>2026-01-01</t>
        </is>
      </c>
      <c r="C8256" t="inlineStr">
        <is>
          <t>Técnico de Som / Luz</t>
        </is>
      </c>
      <c r="D8256" s="488" t="n">
        <v>-5000</v>
      </c>
      <c r="E8256" t="inlineStr">
        <is>
          <t>1/2026</t>
        </is>
      </c>
    </row>
    <row r="8257">
      <c r="A8257" t="inlineStr">
        <is>
          <t>Love Cabaret</t>
        </is>
      </c>
      <c r="B8257" t="inlineStr">
        <is>
          <t>2026-01-01</t>
        </is>
      </c>
      <c r="C8257" t="inlineStr">
        <is>
          <t>Locação de Equipamentos Fixo</t>
        </is>
      </c>
      <c r="D8257" s="488" t="n">
        <v>-6802.5</v>
      </c>
      <c r="E8257" t="inlineStr">
        <is>
          <t>1/2026</t>
        </is>
      </c>
    </row>
    <row r="8258">
      <c r="A8258" t="inlineStr">
        <is>
          <t>Love Cabaret</t>
        </is>
      </c>
      <c r="B8258" t="inlineStr">
        <is>
          <t>2026-01-01</t>
        </is>
      </c>
      <c r="C8258" t="inlineStr">
        <is>
          <t>Locação de Equipamentos Variável</t>
        </is>
      </c>
      <c r="D8258" s="488" t="n">
        <v>0</v>
      </c>
      <c r="E8258" t="inlineStr">
        <is>
          <t>1/2026</t>
        </is>
      </c>
    </row>
    <row r="8259">
      <c r="A8259" t="inlineStr">
        <is>
          <t>Love Cabaret</t>
        </is>
      </c>
      <c r="B8259" t="inlineStr">
        <is>
          <t>2026-01-01</t>
        </is>
      </c>
      <c r="C8259" t="inlineStr">
        <is>
          <t>% sobre Receita Artístico</t>
        </is>
      </c>
      <c r="D8259" s="488" t="n">
        <v>-0.5600000000000001</v>
      </c>
      <c r="E8259" t="inlineStr">
        <is>
          <t>1/2026</t>
        </is>
      </c>
    </row>
    <row r="8260">
      <c r="A8260" t="inlineStr">
        <is>
          <t>Love Cabaret</t>
        </is>
      </c>
      <c r="B8260" t="inlineStr">
        <is>
          <t>2026-01-01</t>
        </is>
      </c>
      <c r="C8260" t="inlineStr">
        <is>
          <t>% sobre Receita Bruta</t>
        </is>
      </c>
      <c r="D8260" s="488" t="n">
        <v>-0.19</v>
      </c>
      <c r="E8260" t="inlineStr">
        <is>
          <t>1/2026</t>
        </is>
      </c>
    </row>
    <row r="8261">
      <c r="A8261" t="inlineStr">
        <is>
          <t>Love Cabaret</t>
        </is>
      </c>
      <c r="B8261" t="inlineStr">
        <is>
          <t>2026-01-01</t>
        </is>
      </c>
      <c r="C8261" t="inlineStr">
        <is>
          <t>(-) Custos Eventos</t>
        </is>
      </c>
      <c r="D8261" s="488" t="n">
        <v>-17841.12</v>
      </c>
      <c r="E8261" t="inlineStr">
        <is>
          <t>1/2026</t>
        </is>
      </c>
    </row>
    <row r="8262">
      <c r="A8262" t="inlineStr">
        <is>
          <t>Love Cabaret</t>
        </is>
      </c>
      <c r="B8262" t="inlineStr">
        <is>
          <t>2026-01-01</t>
        </is>
      </c>
      <c r="C8262" t="inlineStr">
        <is>
          <t>MDO</t>
        </is>
      </c>
      <c r="D8262" s="488" t="n">
        <v>-14384.24</v>
      </c>
      <c r="E8262" t="inlineStr">
        <is>
          <t>1/2026</t>
        </is>
      </c>
    </row>
    <row r="8263">
      <c r="A8263" t="inlineStr">
        <is>
          <t>Love Cabaret</t>
        </is>
      </c>
      <c r="B8263" t="inlineStr">
        <is>
          <t>2026-01-01</t>
        </is>
      </c>
      <c r="C8263" t="inlineStr">
        <is>
          <t>MDO Terceirizada - Eventos</t>
        </is>
      </c>
      <c r="D8263" s="488" t="n">
        <v>0</v>
      </c>
      <c r="E8263" t="inlineStr">
        <is>
          <t>1/2026</t>
        </is>
      </c>
    </row>
    <row r="8264">
      <c r="A8264" t="inlineStr">
        <is>
          <t>Love Cabaret</t>
        </is>
      </c>
      <c r="B8264" t="inlineStr">
        <is>
          <t>2026-01-01</t>
        </is>
      </c>
      <c r="C8264" t="inlineStr">
        <is>
          <t>Comissões de Vendas - Eventos</t>
        </is>
      </c>
      <c r="D8264" s="488" t="n">
        <v>-14384.24</v>
      </c>
      <c r="E8264" t="inlineStr">
        <is>
          <t>1/2026</t>
        </is>
      </c>
    </row>
    <row r="8265">
      <c r="A8265" t="inlineStr">
        <is>
          <t>Love Cabaret</t>
        </is>
      </c>
      <c r="B8265" t="inlineStr">
        <is>
          <t>2026-01-01</t>
        </is>
      </c>
      <c r="C8265" t="inlineStr">
        <is>
          <t>Serviços de Terceiros - Eventos</t>
        </is>
      </c>
      <c r="D8265" s="488" t="n">
        <v>-1906.88</v>
      </c>
      <c r="E8265" t="inlineStr">
        <is>
          <t>1/2026</t>
        </is>
      </c>
    </row>
    <row r="8266">
      <c r="A8266" t="inlineStr">
        <is>
          <t>Love Cabaret</t>
        </is>
      </c>
      <c r="B8266" t="inlineStr">
        <is>
          <t>2026-01-01</t>
        </is>
      </c>
      <c r="C8266" t="inlineStr">
        <is>
          <t>Serviços Terceirizados - Eventos</t>
        </is>
      </c>
      <c r="D8266" s="488" t="n">
        <v>-1600</v>
      </c>
      <c r="E8266" t="inlineStr">
        <is>
          <t>1/2026</t>
        </is>
      </c>
    </row>
    <row r="8267">
      <c r="A8267" t="inlineStr">
        <is>
          <t>Love Cabaret</t>
        </is>
      </c>
      <c r="B8267" t="inlineStr">
        <is>
          <t>2026-01-01</t>
        </is>
      </c>
      <c r="C8267" t="inlineStr">
        <is>
          <t>Serviço de Segurança - Eventos</t>
        </is>
      </c>
      <c r="D8267" s="488" t="n">
        <v>0</v>
      </c>
      <c r="E8267" t="inlineStr">
        <is>
          <t>1/2026</t>
        </is>
      </c>
    </row>
    <row r="8268">
      <c r="A8268" t="inlineStr">
        <is>
          <t>Love Cabaret</t>
        </is>
      </c>
      <c r="B8268" t="inlineStr">
        <is>
          <t>2026-01-01</t>
        </is>
      </c>
      <c r="C8268" t="inlineStr">
        <is>
          <t>Artistas e Palestrantes - Eventos</t>
        </is>
      </c>
      <c r="D8268" s="488" t="n">
        <v>0</v>
      </c>
      <c r="E8268" t="inlineStr">
        <is>
          <t>1/2026</t>
        </is>
      </c>
    </row>
    <row r="8269">
      <c r="A8269" t="inlineStr">
        <is>
          <t>Love Cabaret</t>
        </is>
      </c>
      <c r="B8269" t="inlineStr">
        <is>
          <t>2026-01-01</t>
        </is>
      </c>
      <c r="C8269" t="inlineStr">
        <is>
          <t>Decoração - Eventos</t>
        </is>
      </c>
      <c r="D8269" s="488" t="n">
        <v>-306.88</v>
      </c>
      <c r="E8269" t="inlineStr">
        <is>
          <t>1/2026</t>
        </is>
      </c>
    </row>
    <row r="8270">
      <c r="A8270" t="inlineStr">
        <is>
          <t>Love Cabaret</t>
        </is>
      </c>
      <c r="B8270" t="inlineStr">
        <is>
          <t>2026-01-01</t>
        </is>
      </c>
      <c r="C8270" t="inlineStr">
        <is>
          <t>Material de Consumo</t>
        </is>
      </c>
      <c r="D8270" s="488" t="n">
        <v>0</v>
      </c>
      <c r="E8270" t="inlineStr">
        <is>
          <t>1/2026</t>
        </is>
      </c>
    </row>
    <row r="8271">
      <c r="A8271" t="inlineStr">
        <is>
          <t>Love Cabaret</t>
        </is>
      </c>
      <c r="B8271" t="inlineStr">
        <is>
          <t>2026-01-01</t>
        </is>
      </c>
      <c r="C8271" t="inlineStr">
        <is>
          <t>Material Descartável - Eventos</t>
        </is>
      </c>
      <c r="D8271" s="488" t="n">
        <v>0</v>
      </c>
      <c r="E8271" t="inlineStr">
        <is>
          <t>1/2026</t>
        </is>
      </c>
    </row>
    <row r="8272">
      <c r="A8272" t="inlineStr">
        <is>
          <t>Love Cabaret</t>
        </is>
      </c>
      <c r="B8272" t="inlineStr">
        <is>
          <t>2026-01-01</t>
        </is>
      </c>
      <c r="C8272" t="inlineStr">
        <is>
          <t>Brindes e Confraternizações - Eventos</t>
        </is>
      </c>
      <c r="D8272" s="488" t="n">
        <v>0</v>
      </c>
      <c r="E8272" t="inlineStr">
        <is>
          <t>1/2026</t>
        </is>
      </c>
    </row>
    <row r="8273">
      <c r="A8273" t="inlineStr">
        <is>
          <t>Love Cabaret</t>
        </is>
      </c>
      <c r="B8273" t="inlineStr">
        <is>
          <t>2026-01-01</t>
        </is>
      </c>
      <c r="C8273" t="inlineStr">
        <is>
          <t>Material de Escritório - Eventos</t>
        </is>
      </c>
      <c r="D8273" s="488" t="n">
        <v>0</v>
      </c>
      <c r="E8273" t="inlineStr">
        <is>
          <t>1/2026</t>
        </is>
      </c>
    </row>
    <row r="8274">
      <c r="A8274" t="inlineStr">
        <is>
          <t>Love Cabaret</t>
        </is>
      </c>
      <c r="B8274" t="inlineStr">
        <is>
          <t>2026-01-01</t>
        </is>
      </c>
      <c r="C8274" t="inlineStr">
        <is>
          <t>Material de Manutenção - Eventos</t>
        </is>
      </c>
      <c r="D8274" s="488" t="n">
        <v>0</v>
      </c>
      <c r="E8274" t="inlineStr">
        <is>
          <t>1/2026</t>
        </is>
      </c>
    </row>
    <row r="8275">
      <c r="A8275" t="inlineStr">
        <is>
          <t>Love Cabaret</t>
        </is>
      </c>
      <c r="B8275" t="inlineStr">
        <is>
          <t>2026-01-01</t>
        </is>
      </c>
      <c r="C8275" t="inlineStr">
        <is>
          <t>Manutenção Geral</t>
        </is>
      </c>
      <c r="D8275" s="488" t="n">
        <v>0</v>
      </c>
      <c r="E8275" t="inlineStr">
        <is>
          <t>1/2026</t>
        </is>
      </c>
    </row>
    <row r="8276">
      <c r="A8276" t="inlineStr">
        <is>
          <t>Love Cabaret</t>
        </is>
      </c>
      <c r="B8276" t="inlineStr">
        <is>
          <t>2026-01-01</t>
        </is>
      </c>
      <c r="C8276" t="inlineStr">
        <is>
          <t>Serviço de Manutenção - Estrutura - Eventos</t>
        </is>
      </c>
      <c r="D8276" s="488" t="n">
        <v>0</v>
      </c>
      <c r="E8276" t="inlineStr">
        <is>
          <t>1/2026</t>
        </is>
      </c>
    </row>
    <row r="8277">
      <c r="A8277" t="inlineStr">
        <is>
          <t>Love Cabaret</t>
        </is>
      </c>
      <c r="B8277" t="inlineStr">
        <is>
          <t>2026-01-01</t>
        </is>
      </c>
      <c r="C8277" t="inlineStr">
        <is>
          <t>Serviço de Manutenção - Equipamentos - Eventos</t>
        </is>
      </c>
      <c r="D8277" s="488" t="n">
        <v>0</v>
      </c>
      <c r="E8277" t="inlineStr">
        <is>
          <t>1/2026</t>
        </is>
      </c>
    </row>
    <row r="8278">
      <c r="A8278" t="inlineStr">
        <is>
          <t>Love Cabaret</t>
        </is>
      </c>
      <c r="B8278" t="inlineStr">
        <is>
          <t>2026-01-01</t>
        </is>
      </c>
      <c r="C8278" t="inlineStr">
        <is>
          <t>Transportes</t>
        </is>
      </c>
      <c r="D8278" s="488" t="n">
        <v>0</v>
      </c>
      <c r="E8278" t="inlineStr">
        <is>
          <t>1/2026</t>
        </is>
      </c>
    </row>
    <row r="8279">
      <c r="A8279" t="inlineStr">
        <is>
          <t>Love Cabaret</t>
        </is>
      </c>
      <c r="B8279" t="inlineStr">
        <is>
          <t>2026-01-01</t>
        </is>
      </c>
      <c r="C8279" t="inlineStr">
        <is>
          <t>Viagens e Estadias - Eventos</t>
        </is>
      </c>
      <c r="D8279" s="488" t="n">
        <v>0</v>
      </c>
      <c r="E8279" t="inlineStr">
        <is>
          <t>1/2026</t>
        </is>
      </c>
    </row>
    <row r="8280">
      <c r="A8280" t="inlineStr">
        <is>
          <t>Love Cabaret</t>
        </is>
      </c>
      <c r="B8280" t="inlineStr">
        <is>
          <t>2026-01-01</t>
        </is>
      </c>
      <c r="C8280" t="inlineStr">
        <is>
          <t>Transporte Equipe - Eventos</t>
        </is>
      </c>
      <c r="D8280" s="488" t="n">
        <v>0</v>
      </c>
      <c r="E8280" t="inlineStr">
        <is>
          <t>1/2026</t>
        </is>
      </c>
    </row>
    <row r="8281">
      <c r="A8281" t="inlineStr">
        <is>
          <t>Love Cabaret</t>
        </is>
      </c>
      <c r="B8281" t="inlineStr">
        <is>
          <t>2026-01-01</t>
        </is>
      </c>
      <c r="C8281" t="inlineStr">
        <is>
          <t>Fretes e Carretos - Eventos</t>
        </is>
      </c>
      <c r="D8281" s="488" t="n">
        <v>0</v>
      </c>
      <c r="E8281" t="inlineStr">
        <is>
          <t>1/2026</t>
        </is>
      </c>
    </row>
    <row r="8282">
      <c r="A8282" t="inlineStr">
        <is>
          <t>Love Cabaret</t>
        </is>
      </c>
      <c r="B8282" t="inlineStr">
        <is>
          <t>2026-01-01</t>
        </is>
      </c>
      <c r="C8282" t="inlineStr">
        <is>
          <t>Locações</t>
        </is>
      </c>
      <c r="D8282" s="488" t="n">
        <v>-1550</v>
      </c>
      <c r="E8282" t="inlineStr">
        <is>
          <t>1/2026</t>
        </is>
      </c>
    </row>
    <row r="8283">
      <c r="A8283" t="inlineStr">
        <is>
          <t>Love Cabaret</t>
        </is>
      </c>
      <c r="B8283" t="inlineStr">
        <is>
          <t>2026-01-01</t>
        </is>
      </c>
      <c r="C8283" t="inlineStr">
        <is>
          <t>Locação de Utensílios - Eventos</t>
        </is>
      </c>
      <c r="D8283" s="488" t="n">
        <v>0</v>
      </c>
      <c r="E8283" t="inlineStr">
        <is>
          <t>1/2026</t>
        </is>
      </c>
    </row>
    <row r="8284">
      <c r="A8284" t="inlineStr">
        <is>
          <t>Love Cabaret</t>
        </is>
      </c>
      <c r="B8284" t="inlineStr">
        <is>
          <t>2026-01-01</t>
        </is>
      </c>
      <c r="C8284" t="inlineStr">
        <is>
          <t>Locação de Equipamentos - Eventos</t>
        </is>
      </c>
      <c r="D8284" s="488" t="n">
        <v>-1550</v>
      </c>
      <c r="E8284" t="inlineStr">
        <is>
          <t>1/2026</t>
        </is>
      </c>
    </row>
    <row r="8285">
      <c r="A8285" t="inlineStr">
        <is>
          <t>Love Cabaret</t>
        </is>
      </c>
      <c r="B8285" t="inlineStr">
        <is>
          <t>2026-01-01</t>
        </is>
      </c>
      <c r="C8285" t="inlineStr">
        <is>
          <t>Locação de Mobiliário - Eventos</t>
        </is>
      </c>
      <c r="D8285" s="488" t="n">
        <v>0</v>
      </c>
      <c r="E8285" t="inlineStr">
        <is>
          <t>1/2026</t>
        </is>
      </c>
    </row>
    <row r="8286">
      <c r="A8286" t="inlineStr">
        <is>
          <t>Love Cabaret</t>
        </is>
      </c>
      <c r="B8286" t="inlineStr">
        <is>
          <t>2026-01-01</t>
        </is>
      </c>
      <c r="C8286" t="inlineStr">
        <is>
          <t>Locação de Coberturas - Eventos</t>
        </is>
      </c>
      <c r="D8286" s="488" t="n">
        <v>0</v>
      </c>
      <c r="E8286" t="inlineStr">
        <is>
          <t>1/2026</t>
        </is>
      </c>
    </row>
    <row r="8287">
      <c r="A8287" t="inlineStr">
        <is>
          <t>Love Cabaret</t>
        </is>
      </c>
      <c r="B8287" t="inlineStr">
        <is>
          <t>2026-01-01</t>
        </is>
      </c>
      <c r="C8287" t="inlineStr">
        <is>
          <t>Repasses Locação de Espaço</t>
        </is>
      </c>
      <c r="D8287" s="488" t="n">
        <v>0</v>
      </c>
      <c r="E8287" t="inlineStr">
        <is>
          <t>1/2026</t>
        </is>
      </c>
    </row>
    <row r="8288">
      <c r="A8288" t="inlineStr">
        <is>
          <t>Love Cabaret</t>
        </is>
      </c>
      <c r="B8288" t="inlineStr">
        <is>
          <t>2026-01-01</t>
        </is>
      </c>
      <c r="C8288" t="inlineStr">
        <is>
          <t>Repasse Gazit - Locação Aroo</t>
        </is>
      </c>
      <c r="D8288" s="488" t="n">
        <v>0</v>
      </c>
      <c r="E8288" t="inlineStr">
        <is>
          <t>1/2026</t>
        </is>
      </c>
    </row>
    <row r="8289">
      <c r="A8289" t="inlineStr">
        <is>
          <t>Love Cabaret</t>
        </is>
      </c>
      <c r="B8289" t="inlineStr">
        <is>
          <t>2026-01-01</t>
        </is>
      </c>
      <c r="C8289" t="inlineStr">
        <is>
          <t>Repasse Gazit - Locação Anexo Abaru</t>
        </is>
      </c>
      <c r="D8289" s="488" t="n">
        <v>0</v>
      </c>
      <c r="E8289" t="inlineStr">
        <is>
          <t>1/2026</t>
        </is>
      </c>
    </row>
    <row r="8290">
      <c r="A8290" t="inlineStr">
        <is>
          <t>Love Cabaret</t>
        </is>
      </c>
      <c r="B8290" t="inlineStr">
        <is>
          <t>2026-01-01</t>
        </is>
      </c>
      <c r="C8290" t="inlineStr">
        <is>
          <t>% sobre Receita de Eventos</t>
        </is>
      </c>
      <c r="D8290" s="488" t="n">
        <v>-0.95</v>
      </c>
      <c r="E8290" t="inlineStr">
        <is>
          <t>1/2026</t>
        </is>
      </c>
    </row>
    <row r="8291">
      <c r="A8291" t="inlineStr">
        <is>
          <t>Love Cabaret</t>
        </is>
      </c>
      <c r="B8291" t="inlineStr">
        <is>
          <t>2026-01-01</t>
        </is>
      </c>
      <c r="C8291" t="inlineStr">
        <is>
          <t>% sobre Receita Bruta</t>
        </is>
      </c>
      <c r="D8291" s="488" t="n">
        <v>-0.05</v>
      </c>
      <c r="E8291" t="inlineStr">
        <is>
          <t>1/2026</t>
        </is>
      </c>
    </row>
    <row r="8292">
      <c r="A8292" t="inlineStr">
        <is>
          <t>Love Cabaret</t>
        </is>
      </c>
      <c r="B8292" t="inlineStr">
        <is>
          <t>2026-01-01</t>
        </is>
      </c>
      <c r="C8292" t="inlineStr">
        <is>
          <t>(-) Dedução da Gorjeta</t>
        </is>
      </c>
      <c r="D8292" s="488" t="n">
        <v>-1920</v>
      </c>
      <c r="E8292" t="inlineStr">
        <is>
          <t>1/2026</t>
        </is>
      </c>
    </row>
    <row r="8293">
      <c r="A8293" t="inlineStr">
        <is>
          <t>Love Cabaret</t>
        </is>
      </c>
      <c r="B8293" t="inlineStr">
        <is>
          <t>2026-01-01</t>
        </is>
      </c>
      <c r="C8293" t="inlineStr">
        <is>
          <t>-  Comissões e Gorjeta</t>
        </is>
      </c>
      <c r="D8293" s="488" t="n">
        <v>-1920</v>
      </c>
      <c r="E8293" t="inlineStr">
        <is>
          <t>1/2026</t>
        </is>
      </c>
    </row>
    <row r="8294">
      <c r="A8294" t="inlineStr">
        <is>
          <t>Love Cabaret</t>
        </is>
      </c>
      <c r="B8294" t="inlineStr">
        <is>
          <t>2026-01-01</t>
        </is>
      </c>
      <c r="C8294" t="inlineStr">
        <is>
          <t>% sobre Receita Bruta</t>
        </is>
      </c>
      <c r="D8294" s="488" t="n">
        <v>-0.01</v>
      </c>
      <c r="E8294" t="inlineStr">
        <is>
          <t>1/2026</t>
        </is>
      </c>
    </row>
    <row r="8295">
      <c r="A8295" t="inlineStr">
        <is>
          <t>Love Cabaret</t>
        </is>
      </c>
      <c r="B8295" t="inlineStr">
        <is>
          <t>2026-01-01</t>
        </is>
      </c>
      <c r="C8295" t="inlineStr">
        <is>
          <t>(-) Deduções sobre Venda</t>
        </is>
      </c>
      <c r="D8295" s="488" t="n">
        <v>-3116.83</v>
      </c>
      <c r="E8295" t="inlineStr">
        <is>
          <t>1/2026</t>
        </is>
      </c>
    </row>
    <row r="8296">
      <c r="A8296" t="inlineStr">
        <is>
          <t>Love Cabaret</t>
        </is>
      </c>
      <c r="B8296" t="inlineStr">
        <is>
          <t>2026-01-01</t>
        </is>
      </c>
      <c r="C8296" t="inlineStr">
        <is>
          <t>Meios de pagamento</t>
        </is>
      </c>
      <c r="D8296" s="488" t="n">
        <v>-3116.83</v>
      </c>
      <c r="E8296" t="inlineStr">
        <is>
          <t>1/2026</t>
        </is>
      </c>
    </row>
    <row r="8297">
      <c r="A8297" t="inlineStr">
        <is>
          <t>Love Cabaret</t>
        </is>
      </c>
      <c r="B8297" t="inlineStr">
        <is>
          <t>2026-01-01</t>
        </is>
      </c>
      <c r="C8297" t="inlineStr">
        <is>
          <t>Meios de pagamento - Delivery</t>
        </is>
      </c>
      <c r="D8297" s="488" t="n">
        <v>0</v>
      </c>
      <c r="E8297" t="inlineStr">
        <is>
          <t>1/2026</t>
        </is>
      </c>
    </row>
    <row r="8298">
      <c r="A8298" t="inlineStr">
        <is>
          <t>Love Cabaret</t>
        </is>
      </c>
      <c r="B8298" t="inlineStr">
        <is>
          <t>2026-01-01</t>
        </is>
      </c>
      <c r="C8298" t="inlineStr">
        <is>
          <t>Inadimplência</t>
        </is>
      </c>
      <c r="D8298" s="488" t="n">
        <v>0</v>
      </c>
      <c r="E8298" t="inlineStr">
        <is>
          <t>1/2026</t>
        </is>
      </c>
    </row>
    <row r="8299">
      <c r="A8299" t="inlineStr">
        <is>
          <t>Love Cabaret</t>
        </is>
      </c>
      <c r="B8299" t="inlineStr">
        <is>
          <t>2026-01-01</t>
        </is>
      </c>
      <c r="C8299" t="inlineStr">
        <is>
          <t>Outros D</t>
        </is>
      </c>
      <c r="D8299" s="488" t="n">
        <v>0</v>
      </c>
      <c r="E8299" t="inlineStr">
        <is>
          <t>1/2026</t>
        </is>
      </c>
    </row>
    <row r="8300">
      <c r="A8300" t="inlineStr">
        <is>
          <t>Love Cabaret</t>
        </is>
      </c>
      <c r="B8300" t="inlineStr">
        <is>
          <t>2026-01-01</t>
        </is>
      </c>
      <c r="C8300" t="inlineStr">
        <is>
          <t>% sobre Receita Bruta</t>
        </is>
      </c>
      <c r="D8300" s="488" t="n">
        <v>-0.01</v>
      </c>
      <c r="E8300" t="inlineStr">
        <is>
          <t>1/2026</t>
        </is>
      </c>
    </row>
    <row r="8301">
      <c r="A8301" t="inlineStr">
        <is>
          <t>Love Cabaret</t>
        </is>
      </c>
      <c r="B8301" t="inlineStr">
        <is>
          <t>2026-01-01</t>
        </is>
      </c>
      <c r="C8301" t="inlineStr">
        <is>
          <t>MARGEM BRUTA DE CONTRIBUIÇÃO</t>
        </is>
      </c>
      <c r="D8301" s="488" t="n">
        <v>182915.74</v>
      </c>
      <c r="E8301" t="inlineStr">
        <is>
          <t>1/2026</t>
        </is>
      </c>
    </row>
    <row r="8302">
      <c r="A8302" t="inlineStr">
        <is>
          <t>Love Cabaret</t>
        </is>
      </c>
      <c r="B8302" t="inlineStr">
        <is>
          <t>2026-01-01</t>
        </is>
      </c>
      <c r="C8302" t="inlineStr">
        <is>
          <t>% sobre Receita</t>
        </is>
      </c>
      <c r="D8302" s="488" t="n">
        <v>0.49</v>
      </c>
      <c r="E8302" t="inlineStr">
        <is>
          <t>1/2026</t>
        </is>
      </c>
    </row>
    <row r="8303">
      <c r="A8303" t="inlineStr">
        <is>
          <t>Love Cabaret</t>
        </is>
      </c>
      <c r="B8303" t="inlineStr">
        <is>
          <t>2026-01-01</t>
        </is>
      </c>
      <c r="C8303" t="inlineStr">
        <is>
          <t>PESSOAL</t>
        </is>
      </c>
      <c r="D8303" s="488" t="n">
        <v>-89887.85000000001</v>
      </c>
      <c r="E8303" t="inlineStr">
        <is>
          <t>1/2026</t>
        </is>
      </c>
    </row>
    <row r="8304">
      <c r="A8304" t="inlineStr">
        <is>
          <t>Love Cabaret</t>
        </is>
      </c>
      <c r="B8304" t="inlineStr">
        <is>
          <t>2026-01-01</t>
        </is>
      </c>
      <c r="C8304" t="inlineStr">
        <is>
          <t>PJ</t>
        </is>
      </c>
      <c r="D8304" s="488" t="n">
        <v>-16850</v>
      </c>
      <c r="E8304" t="inlineStr">
        <is>
          <t>1/2026</t>
        </is>
      </c>
    </row>
    <row r="8305">
      <c r="A8305" t="inlineStr">
        <is>
          <t>Love Cabaret</t>
        </is>
      </c>
      <c r="B8305" t="inlineStr">
        <is>
          <t>2026-01-01</t>
        </is>
      </c>
      <c r="C8305" t="inlineStr">
        <is>
          <t>- Squad</t>
        </is>
      </c>
      <c r="D8305" s="488" t="n">
        <v>-4550</v>
      </c>
      <c r="E8305" t="inlineStr">
        <is>
          <t>1/2026</t>
        </is>
      </c>
    </row>
    <row r="8306">
      <c r="A8306" t="inlineStr">
        <is>
          <t>Love Cabaret</t>
        </is>
      </c>
      <c r="B8306" t="inlineStr">
        <is>
          <t>2026-01-01</t>
        </is>
      </c>
      <c r="C8306" t="inlineStr">
        <is>
          <t>- Gerente</t>
        </is>
      </c>
      <c r="D8306" s="488" t="n">
        <v>0</v>
      </c>
      <c r="E8306" t="inlineStr">
        <is>
          <t>1/2026</t>
        </is>
      </c>
    </row>
    <row r="8307">
      <c r="A8307" t="inlineStr">
        <is>
          <t>Love Cabaret</t>
        </is>
      </c>
      <c r="B8307" t="inlineStr">
        <is>
          <t>2026-01-01</t>
        </is>
      </c>
      <c r="C8307" t="inlineStr">
        <is>
          <t>- Subgerente</t>
        </is>
      </c>
      <c r="D8307" s="488" t="n">
        <v>0</v>
      </c>
      <c r="E8307" t="inlineStr">
        <is>
          <t>1/2026</t>
        </is>
      </c>
    </row>
    <row r="8308">
      <c r="A8308" t="inlineStr">
        <is>
          <t>Love Cabaret</t>
        </is>
      </c>
      <c r="B8308" t="inlineStr">
        <is>
          <t>2026-01-01</t>
        </is>
      </c>
      <c r="C8308" t="inlineStr">
        <is>
          <t>- Coordenador</t>
        </is>
      </c>
      <c r="D8308" s="488" t="n">
        <v>-9300</v>
      </c>
      <c r="E8308" t="inlineStr">
        <is>
          <t>1/2026</t>
        </is>
      </c>
    </row>
    <row r="8309">
      <c r="A8309" t="inlineStr">
        <is>
          <t>Love Cabaret</t>
        </is>
      </c>
      <c r="B8309" t="inlineStr">
        <is>
          <t>2026-01-01</t>
        </is>
      </c>
      <c r="C8309" t="inlineStr">
        <is>
          <t>- Administrativa</t>
        </is>
      </c>
      <c r="D8309" s="488" t="n">
        <v>-1000</v>
      </c>
      <c r="E8309" t="inlineStr">
        <is>
          <t>1/2026</t>
        </is>
      </c>
    </row>
    <row r="8310">
      <c r="A8310" t="inlineStr">
        <is>
          <t>Love Cabaret</t>
        </is>
      </c>
      <c r="B8310" t="inlineStr">
        <is>
          <t>2026-01-01</t>
        </is>
      </c>
      <c r="C8310" t="inlineStr">
        <is>
          <t>- Chefe de Cozinha</t>
        </is>
      </c>
      <c r="D8310" s="488" t="n">
        <v>0</v>
      </c>
      <c r="E8310" t="inlineStr">
        <is>
          <t>1/2026</t>
        </is>
      </c>
    </row>
    <row r="8311">
      <c r="A8311" t="inlineStr">
        <is>
          <t>Love Cabaret</t>
        </is>
      </c>
      <c r="B8311" t="inlineStr">
        <is>
          <t>2026-01-01</t>
        </is>
      </c>
      <c r="C8311" t="inlineStr">
        <is>
          <t>- Chefe de Bar</t>
        </is>
      </c>
      <c r="D8311" s="488" t="n">
        <v>-2000</v>
      </c>
      <c r="E8311" t="inlineStr">
        <is>
          <t>1/2026</t>
        </is>
      </c>
    </row>
    <row r="8312">
      <c r="A8312" t="inlineStr">
        <is>
          <t>Love Cabaret</t>
        </is>
      </c>
      <c r="B8312" t="inlineStr">
        <is>
          <t>2026-01-01</t>
        </is>
      </c>
      <c r="C8312" t="inlineStr">
        <is>
          <t>- Sub Chefe de Cozinha</t>
        </is>
      </c>
      <c r="D8312" s="488" t="n">
        <v>0</v>
      </c>
      <c r="E8312" t="inlineStr">
        <is>
          <t>1/2026</t>
        </is>
      </c>
    </row>
    <row r="8313">
      <c r="A8313" t="inlineStr">
        <is>
          <t>Love Cabaret</t>
        </is>
      </c>
      <c r="B8313" t="inlineStr">
        <is>
          <t>2026-01-01</t>
        </is>
      </c>
      <c r="C8313" t="inlineStr">
        <is>
          <t>- Sub Chefe De Bar</t>
        </is>
      </c>
      <c r="D8313" s="488" t="n">
        <v>0</v>
      </c>
      <c r="E8313" t="inlineStr">
        <is>
          <t>1/2026</t>
        </is>
      </c>
    </row>
    <row r="8314">
      <c r="A8314" t="inlineStr">
        <is>
          <t>Love Cabaret</t>
        </is>
      </c>
      <c r="B8314" t="inlineStr">
        <is>
          <t>2026-01-01</t>
        </is>
      </c>
      <c r="C8314" t="inlineStr">
        <is>
          <t>- Maitre</t>
        </is>
      </c>
      <c r="D8314" s="488" t="n">
        <v>0</v>
      </c>
      <c r="E8314" t="inlineStr">
        <is>
          <t>1/2026</t>
        </is>
      </c>
    </row>
    <row r="8315">
      <c r="A8315" t="inlineStr">
        <is>
          <t>Love Cabaret</t>
        </is>
      </c>
      <c r="B8315" t="inlineStr">
        <is>
          <t>2026-01-01</t>
        </is>
      </c>
      <c r="C8315" t="inlineStr">
        <is>
          <t>- Chefe de Fila</t>
        </is>
      </c>
      <c r="D8315" s="488" t="n">
        <v>0</v>
      </c>
      <c r="E8315" t="inlineStr">
        <is>
          <t>1/2026</t>
        </is>
      </c>
    </row>
    <row r="8316">
      <c r="A8316" t="inlineStr">
        <is>
          <t>Love Cabaret</t>
        </is>
      </c>
      <c r="B8316" t="inlineStr">
        <is>
          <t>2026-01-01</t>
        </is>
      </c>
      <c r="C8316" t="inlineStr">
        <is>
          <t>- Hostess</t>
        </is>
      </c>
      <c r="D8316" s="488" t="n">
        <v>0</v>
      </c>
      <c r="E8316" t="inlineStr">
        <is>
          <t>1/2026</t>
        </is>
      </c>
    </row>
    <row r="8317">
      <c r="A8317" t="inlineStr">
        <is>
          <t>Love Cabaret</t>
        </is>
      </c>
      <c r="B8317" t="inlineStr">
        <is>
          <t>2026-01-01</t>
        </is>
      </c>
      <c r="C8317" t="inlineStr">
        <is>
          <t>Salários</t>
        </is>
      </c>
      <c r="D8317" s="488" t="n">
        <v>-6889.37</v>
      </c>
      <c r="E8317" t="inlineStr">
        <is>
          <t>1/2026</t>
        </is>
      </c>
    </row>
    <row r="8318">
      <c r="A8318" t="inlineStr">
        <is>
          <t>Love Cabaret</t>
        </is>
      </c>
      <c r="B8318" t="inlineStr">
        <is>
          <t>2026-01-01</t>
        </is>
      </c>
      <c r="C8318" t="inlineStr">
        <is>
          <t>-  Maitre</t>
        </is>
      </c>
      <c r="D8318" s="488" t="n">
        <v>0</v>
      </c>
      <c r="E8318" t="inlineStr">
        <is>
          <t>1/2026</t>
        </is>
      </c>
    </row>
    <row r="8319">
      <c r="A8319" t="inlineStr">
        <is>
          <t>Love Cabaret</t>
        </is>
      </c>
      <c r="B8319" t="inlineStr">
        <is>
          <t>2026-01-01</t>
        </is>
      </c>
      <c r="C8319" t="inlineStr">
        <is>
          <t>-  Garçon III</t>
        </is>
      </c>
      <c r="D8319" s="488" t="n">
        <v>0</v>
      </c>
      <c r="E8319" t="inlineStr">
        <is>
          <t>1/2026</t>
        </is>
      </c>
    </row>
    <row r="8320">
      <c r="A8320" t="inlineStr">
        <is>
          <t>Love Cabaret</t>
        </is>
      </c>
      <c r="B8320" t="inlineStr">
        <is>
          <t>2026-01-01</t>
        </is>
      </c>
      <c r="C8320" t="inlineStr">
        <is>
          <t>-  Garçon II</t>
        </is>
      </c>
      <c r="D8320" s="488" t="n">
        <v>0</v>
      </c>
      <c r="E8320" t="inlineStr">
        <is>
          <t>1/2026</t>
        </is>
      </c>
    </row>
    <row r="8321">
      <c r="A8321" t="inlineStr">
        <is>
          <t>Love Cabaret</t>
        </is>
      </c>
      <c r="B8321" t="inlineStr">
        <is>
          <t>2026-01-01</t>
        </is>
      </c>
      <c r="C8321" t="inlineStr">
        <is>
          <t>-  Garçon I</t>
        </is>
      </c>
      <c r="D8321" s="488" t="n">
        <v>0</v>
      </c>
      <c r="E8321" t="inlineStr">
        <is>
          <t>1/2026</t>
        </is>
      </c>
    </row>
    <row r="8322">
      <c r="A8322" t="inlineStr">
        <is>
          <t>Love Cabaret</t>
        </is>
      </c>
      <c r="B8322" t="inlineStr">
        <is>
          <t>2026-01-01</t>
        </is>
      </c>
      <c r="C8322" t="inlineStr">
        <is>
          <t>-  Passador de Chopp</t>
        </is>
      </c>
      <c r="D8322" s="488" t="n">
        <v>0</v>
      </c>
      <c r="E8322" t="inlineStr">
        <is>
          <t>1/2026</t>
        </is>
      </c>
    </row>
    <row r="8323">
      <c r="A8323" t="inlineStr">
        <is>
          <t>Love Cabaret</t>
        </is>
      </c>
      <c r="B8323" t="inlineStr">
        <is>
          <t>2026-01-01</t>
        </is>
      </c>
      <c r="C8323" t="inlineStr">
        <is>
          <t>-  Cumin</t>
        </is>
      </c>
      <c r="D8323" s="488" t="n">
        <v>0</v>
      </c>
      <c r="E8323" t="inlineStr">
        <is>
          <t>1/2026</t>
        </is>
      </c>
    </row>
    <row r="8324">
      <c r="A8324" t="inlineStr">
        <is>
          <t>Love Cabaret</t>
        </is>
      </c>
      <c r="B8324" t="inlineStr">
        <is>
          <t>2026-01-01</t>
        </is>
      </c>
      <c r="C8324" t="inlineStr">
        <is>
          <t>-  Sub Chefe de Bar</t>
        </is>
      </c>
      <c r="D8324" s="488" t="n">
        <v>0</v>
      </c>
      <c r="E8324" t="inlineStr">
        <is>
          <t>1/2026</t>
        </is>
      </c>
    </row>
    <row r="8325">
      <c r="A8325" t="inlineStr">
        <is>
          <t>Love Cabaret</t>
        </is>
      </c>
      <c r="B8325" t="inlineStr">
        <is>
          <t>2026-01-01</t>
        </is>
      </c>
      <c r="C8325" t="inlineStr">
        <is>
          <t>-  Bartender III</t>
        </is>
      </c>
      <c r="D8325" s="488" t="n">
        <v>0</v>
      </c>
      <c r="E8325" t="inlineStr">
        <is>
          <t>1/2026</t>
        </is>
      </c>
    </row>
    <row r="8326">
      <c r="A8326" t="inlineStr">
        <is>
          <t>Love Cabaret</t>
        </is>
      </c>
      <c r="B8326" t="inlineStr">
        <is>
          <t>2026-01-01</t>
        </is>
      </c>
      <c r="C8326" t="inlineStr">
        <is>
          <t>-  Bartender II</t>
        </is>
      </c>
      <c r="D8326" s="488" t="n">
        <v>0</v>
      </c>
      <c r="E8326" t="inlineStr">
        <is>
          <t>1/2026</t>
        </is>
      </c>
    </row>
    <row r="8327">
      <c r="A8327" t="inlineStr">
        <is>
          <t>Love Cabaret</t>
        </is>
      </c>
      <c r="B8327" t="inlineStr">
        <is>
          <t>2026-01-01</t>
        </is>
      </c>
      <c r="C8327" t="inlineStr">
        <is>
          <t>-  Bartender I</t>
        </is>
      </c>
      <c r="D8327" s="488" t="n">
        <v>0</v>
      </c>
      <c r="E8327" t="inlineStr">
        <is>
          <t>1/2026</t>
        </is>
      </c>
    </row>
    <row r="8328">
      <c r="A8328" t="inlineStr">
        <is>
          <t>Love Cabaret</t>
        </is>
      </c>
      <c r="B8328" t="inlineStr">
        <is>
          <t>2026-01-01</t>
        </is>
      </c>
      <c r="C8328" t="inlineStr">
        <is>
          <t>-  Bar Back</t>
        </is>
      </c>
      <c r="D8328" s="488" t="n">
        <v>0</v>
      </c>
      <c r="E8328" t="inlineStr">
        <is>
          <t>1/2026</t>
        </is>
      </c>
    </row>
    <row r="8329">
      <c r="A8329" t="inlineStr">
        <is>
          <t>Love Cabaret</t>
        </is>
      </c>
      <c r="B8329" t="inlineStr">
        <is>
          <t>2026-01-01</t>
        </is>
      </c>
      <c r="C8329" t="inlineStr">
        <is>
          <t>-  Barista III</t>
        </is>
      </c>
      <c r="D8329" s="488" t="n">
        <v>0</v>
      </c>
      <c r="E8329" t="inlineStr">
        <is>
          <t>1/2026</t>
        </is>
      </c>
    </row>
    <row r="8330">
      <c r="A8330" t="inlineStr">
        <is>
          <t>Love Cabaret</t>
        </is>
      </c>
      <c r="B8330" t="inlineStr">
        <is>
          <t>2026-01-01</t>
        </is>
      </c>
      <c r="C8330" t="inlineStr">
        <is>
          <t>-  Barista II</t>
        </is>
      </c>
      <c r="D8330" s="488" t="n">
        <v>0</v>
      </c>
      <c r="E8330" t="inlineStr">
        <is>
          <t>1/2026</t>
        </is>
      </c>
    </row>
    <row r="8331">
      <c r="A8331" t="inlineStr">
        <is>
          <t>Love Cabaret</t>
        </is>
      </c>
      <c r="B8331" t="inlineStr">
        <is>
          <t>2026-01-01</t>
        </is>
      </c>
      <c r="C8331" t="inlineStr">
        <is>
          <t>-  Barista I</t>
        </is>
      </c>
      <c r="D8331" s="488" t="n">
        <v>0</v>
      </c>
      <c r="E8331" t="inlineStr">
        <is>
          <t>1/2026</t>
        </is>
      </c>
    </row>
    <row r="8332">
      <c r="A8332" t="inlineStr">
        <is>
          <t>Love Cabaret</t>
        </is>
      </c>
      <c r="B8332" t="inlineStr">
        <is>
          <t>2026-01-01</t>
        </is>
      </c>
      <c r="C8332" t="inlineStr">
        <is>
          <t>-  Chopeiro III</t>
        </is>
      </c>
      <c r="D8332" s="488" t="n">
        <v>0</v>
      </c>
      <c r="E8332" t="inlineStr">
        <is>
          <t>1/2026</t>
        </is>
      </c>
    </row>
    <row r="8333">
      <c r="A8333" t="inlineStr">
        <is>
          <t>Love Cabaret</t>
        </is>
      </c>
      <c r="B8333" t="inlineStr">
        <is>
          <t>2026-01-01</t>
        </is>
      </c>
      <c r="C8333" t="inlineStr">
        <is>
          <t>-  Chopeiro II</t>
        </is>
      </c>
      <c r="D8333" s="488" t="n">
        <v>0</v>
      </c>
      <c r="E8333" t="inlineStr">
        <is>
          <t>1/2026</t>
        </is>
      </c>
    </row>
    <row r="8334">
      <c r="A8334" t="inlineStr">
        <is>
          <t>Love Cabaret</t>
        </is>
      </c>
      <c r="B8334" t="inlineStr">
        <is>
          <t>2026-01-01</t>
        </is>
      </c>
      <c r="C8334" t="inlineStr">
        <is>
          <t>-  Chopeiro I</t>
        </is>
      </c>
      <c r="D8334" s="488" t="n">
        <v>0</v>
      </c>
      <c r="E8334" t="inlineStr">
        <is>
          <t>1/2026</t>
        </is>
      </c>
    </row>
    <row r="8335">
      <c r="A8335" t="inlineStr">
        <is>
          <t>Love Cabaret</t>
        </is>
      </c>
      <c r="B8335" t="inlineStr">
        <is>
          <t>2026-01-01</t>
        </is>
      </c>
      <c r="C8335" t="inlineStr">
        <is>
          <t>-  Sub Chefe de Cozinha</t>
        </is>
      </c>
      <c r="D8335" s="488" t="n">
        <v>0</v>
      </c>
      <c r="E8335" t="inlineStr">
        <is>
          <t>1/2026</t>
        </is>
      </c>
    </row>
    <row r="8336">
      <c r="A8336" t="inlineStr">
        <is>
          <t>Love Cabaret</t>
        </is>
      </c>
      <c r="B8336" t="inlineStr">
        <is>
          <t>2026-01-01</t>
        </is>
      </c>
      <c r="C8336" t="inlineStr">
        <is>
          <t>-  Cozinheiro Líder</t>
        </is>
      </c>
      <c r="D8336" s="488" t="n">
        <v>0</v>
      </c>
      <c r="E8336" t="inlineStr">
        <is>
          <t>1/2026</t>
        </is>
      </c>
    </row>
    <row r="8337">
      <c r="A8337" t="inlineStr">
        <is>
          <t>Love Cabaret</t>
        </is>
      </c>
      <c r="B8337" t="inlineStr">
        <is>
          <t>2026-01-01</t>
        </is>
      </c>
      <c r="C8337" t="inlineStr">
        <is>
          <t>-  Cozinheiro III</t>
        </is>
      </c>
      <c r="D8337" s="488" t="n">
        <v>0</v>
      </c>
      <c r="E8337" t="inlineStr">
        <is>
          <t>1/2026</t>
        </is>
      </c>
    </row>
    <row r="8338">
      <c r="A8338" t="inlineStr">
        <is>
          <t>Love Cabaret</t>
        </is>
      </c>
      <c r="B8338" t="inlineStr">
        <is>
          <t>2026-01-01</t>
        </is>
      </c>
      <c r="C8338" t="inlineStr">
        <is>
          <t>-  Cozinheiro II</t>
        </is>
      </c>
      <c r="D8338" s="488" t="n">
        <v>0</v>
      </c>
      <c r="E8338" t="inlineStr">
        <is>
          <t>1/2026</t>
        </is>
      </c>
    </row>
    <row r="8339">
      <c r="A8339" t="inlineStr">
        <is>
          <t>Love Cabaret</t>
        </is>
      </c>
      <c r="B8339" t="inlineStr">
        <is>
          <t>2026-01-01</t>
        </is>
      </c>
      <c r="C8339" t="inlineStr">
        <is>
          <t>-  Cozinheiro I</t>
        </is>
      </c>
      <c r="D8339" s="488" t="n">
        <v>0</v>
      </c>
      <c r="E8339" t="inlineStr">
        <is>
          <t>1/2026</t>
        </is>
      </c>
    </row>
    <row r="8340">
      <c r="A8340" t="inlineStr">
        <is>
          <t>Love Cabaret</t>
        </is>
      </c>
      <c r="B8340" t="inlineStr">
        <is>
          <t>2026-01-01</t>
        </is>
      </c>
      <c r="C8340" t="inlineStr">
        <is>
          <t>-  Ajud cozinha</t>
        </is>
      </c>
      <c r="D8340" s="488" t="n">
        <v>0</v>
      </c>
      <c r="E8340" t="inlineStr">
        <is>
          <t>1/2026</t>
        </is>
      </c>
    </row>
    <row r="8341">
      <c r="A8341" t="inlineStr">
        <is>
          <t>Love Cabaret</t>
        </is>
      </c>
      <c r="B8341" t="inlineStr">
        <is>
          <t>2026-01-01</t>
        </is>
      </c>
      <c r="C8341" t="inlineStr">
        <is>
          <t>-  Saladeiro</t>
        </is>
      </c>
      <c r="D8341" s="488" t="n">
        <v>0</v>
      </c>
      <c r="E8341" t="inlineStr">
        <is>
          <t>1/2026</t>
        </is>
      </c>
    </row>
    <row r="8342">
      <c r="A8342" t="inlineStr">
        <is>
          <t>Love Cabaret</t>
        </is>
      </c>
      <c r="B8342" t="inlineStr">
        <is>
          <t>2026-01-01</t>
        </is>
      </c>
      <c r="C8342" t="inlineStr">
        <is>
          <t>-  Pia</t>
        </is>
      </c>
      <c r="D8342" s="488" t="n">
        <v>0</v>
      </c>
      <c r="E8342" t="inlineStr">
        <is>
          <t>1/2026</t>
        </is>
      </c>
    </row>
    <row r="8343">
      <c r="A8343" t="inlineStr">
        <is>
          <t>Love Cabaret</t>
        </is>
      </c>
      <c r="B8343" t="inlineStr">
        <is>
          <t>2026-01-01</t>
        </is>
      </c>
      <c r="C8343" t="inlineStr">
        <is>
          <t>-  Sub Chefe de Confeitaria</t>
        </is>
      </c>
      <c r="D8343" s="488" t="n">
        <v>0</v>
      </c>
      <c r="E8343" t="inlineStr">
        <is>
          <t>1/2026</t>
        </is>
      </c>
    </row>
    <row r="8344">
      <c r="A8344" t="inlineStr">
        <is>
          <t>Love Cabaret</t>
        </is>
      </c>
      <c r="B8344" t="inlineStr">
        <is>
          <t>2026-01-01</t>
        </is>
      </c>
      <c r="C8344" t="inlineStr">
        <is>
          <t>-  Confeiteiro III</t>
        </is>
      </c>
      <c r="D8344" s="488" t="n">
        <v>0</v>
      </c>
      <c r="E8344" t="inlineStr">
        <is>
          <t>1/2026</t>
        </is>
      </c>
    </row>
    <row r="8345">
      <c r="A8345" t="inlineStr">
        <is>
          <t>Love Cabaret</t>
        </is>
      </c>
      <c r="B8345" t="inlineStr">
        <is>
          <t>2026-01-01</t>
        </is>
      </c>
      <c r="C8345" t="inlineStr">
        <is>
          <t>-  Confeiteiro II</t>
        </is>
      </c>
      <c r="D8345" s="488" t="n">
        <v>0</v>
      </c>
      <c r="E8345" t="inlineStr">
        <is>
          <t>1/2026</t>
        </is>
      </c>
    </row>
    <row r="8346">
      <c r="A8346" t="inlineStr">
        <is>
          <t>Love Cabaret</t>
        </is>
      </c>
      <c r="B8346" t="inlineStr">
        <is>
          <t>2026-01-01</t>
        </is>
      </c>
      <c r="C8346" t="inlineStr">
        <is>
          <t>-  Confeiteiro I</t>
        </is>
      </c>
      <c r="D8346" s="488" t="n">
        <v>0</v>
      </c>
      <c r="E8346" t="inlineStr">
        <is>
          <t>1/2026</t>
        </is>
      </c>
    </row>
    <row r="8347">
      <c r="A8347" t="inlineStr">
        <is>
          <t>Love Cabaret</t>
        </is>
      </c>
      <c r="B8347" t="inlineStr">
        <is>
          <t>2026-01-01</t>
        </is>
      </c>
      <c r="C8347" t="inlineStr">
        <is>
          <t>-  Copeiro</t>
        </is>
      </c>
      <c r="D8347" s="488" t="n">
        <v>0</v>
      </c>
      <c r="E8347" t="inlineStr">
        <is>
          <t>1/2026</t>
        </is>
      </c>
    </row>
    <row r="8348">
      <c r="A8348" t="inlineStr">
        <is>
          <t>Love Cabaret</t>
        </is>
      </c>
      <c r="B8348" t="inlineStr">
        <is>
          <t>2026-01-01</t>
        </is>
      </c>
      <c r="C8348" t="inlineStr">
        <is>
          <t>-  Pizzaiolo</t>
        </is>
      </c>
      <c r="D8348" s="488" t="n">
        <v>0</v>
      </c>
      <c r="E8348" t="inlineStr">
        <is>
          <t>1/2026</t>
        </is>
      </c>
    </row>
    <row r="8349">
      <c r="A8349" t="inlineStr">
        <is>
          <t>Love Cabaret</t>
        </is>
      </c>
      <c r="B8349" t="inlineStr">
        <is>
          <t>2026-01-01</t>
        </is>
      </c>
      <c r="C8349" t="inlineStr">
        <is>
          <t>-  Ajudante de Pizzaiolo</t>
        </is>
      </c>
      <c r="D8349" s="488" t="n">
        <v>0</v>
      </c>
      <c r="E8349" t="inlineStr">
        <is>
          <t>1/2026</t>
        </is>
      </c>
    </row>
    <row r="8350">
      <c r="A8350" t="inlineStr">
        <is>
          <t>Love Cabaret</t>
        </is>
      </c>
      <c r="B8350" t="inlineStr">
        <is>
          <t>2026-01-01</t>
        </is>
      </c>
      <c r="C8350" t="inlineStr">
        <is>
          <t>-  Boqueta</t>
        </is>
      </c>
      <c r="D8350" s="488" t="n">
        <v>0</v>
      </c>
      <c r="E8350" t="inlineStr">
        <is>
          <t>1/2026</t>
        </is>
      </c>
    </row>
    <row r="8351">
      <c r="A8351" t="inlineStr">
        <is>
          <t>Love Cabaret</t>
        </is>
      </c>
      <c r="B8351" t="inlineStr">
        <is>
          <t>2026-01-01</t>
        </is>
      </c>
      <c r="C8351" t="inlineStr">
        <is>
          <t>-  Churrasqueiro I</t>
        </is>
      </c>
      <c r="D8351" s="488" t="n">
        <v>0</v>
      </c>
      <c r="E8351" t="inlineStr">
        <is>
          <t>1/2026</t>
        </is>
      </c>
    </row>
    <row r="8352">
      <c r="A8352" t="inlineStr">
        <is>
          <t>Love Cabaret</t>
        </is>
      </c>
      <c r="B8352" t="inlineStr">
        <is>
          <t>2026-01-01</t>
        </is>
      </c>
      <c r="C8352" t="inlineStr">
        <is>
          <t>-  Churrasqueiro II</t>
        </is>
      </c>
      <c r="D8352" s="488" t="n">
        <v>0</v>
      </c>
      <c r="E8352" t="inlineStr">
        <is>
          <t>1/2026</t>
        </is>
      </c>
    </row>
    <row r="8353">
      <c r="A8353" t="inlineStr">
        <is>
          <t>Love Cabaret</t>
        </is>
      </c>
      <c r="B8353" t="inlineStr">
        <is>
          <t>2026-01-01</t>
        </is>
      </c>
      <c r="C8353" t="inlineStr">
        <is>
          <t>-  Churrasqueiro III</t>
        </is>
      </c>
      <c r="D8353" s="488" t="n">
        <v>0</v>
      </c>
      <c r="E8353" t="inlineStr">
        <is>
          <t>1/2026</t>
        </is>
      </c>
    </row>
    <row r="8354">
      <c r="A8354" t="inlineStr">
        <is>
          <t>Love Cabaret</t>
        </is>
      </c>
      <c r="B8354" t="inlineStr">
        <is>
          <t>2026-01-01</t>
        </is>
      </c>
      <c r="C8354" t="inlineStr">
        <is>
          <t>-  Ajud Limpeza</t>
        </is>
      </c>
      <c r="D8354" s="488" t="n">
        <v>0</v>
      </c>
      <c r="E8354" t="inlineStr">
        <is>
          <t>1/2026</t>
        </is>
      </c>
    </row>
    <row r="8355">
      <c r="A8355" t="inlineStr">
        <is>
          <t>Love Cabaret</t>
        </is>
      </c>
      <c r="B8355" t="inlineStr">
        <is>
          <t>2026-01-01</t>
        </is>
      </c>
      <c r="C8355" t="inlineStr">
        <is>
          <t>-  Estoquista III</t>
        </is>
      </c>
      <c r="D8355" s="488" t="n">
        <v>0</v>
      </c>
      <c r="E8355" t="inlineStr">
        <is>
          <t>1/2026</t>
        </is>
      </c>
    </row>
    <row r="8356">
      <c r="A8356" t="inlineStr">
        <is>
          <t>Love Cabaret</t>
        </is>
      </c>
      <c r="B8356" t="inlineStr">
        <is>
          <t>2026-01-01</t>
        </is>
      </c>
      <c r="C8356" t="inlineStr">
        <is>
          <t>-  Estoquista II</t>
        </is>
      </c>
      <c r="D8356" s="488" t="n">
        <v>0</v>
      </c>
      <c r="E8356" t="inlineStr">
        <is>
          <t>1/2026</t>
        </is>
      </c>
    </row>
    <row r="8357">
      <c r="A8357" t="inlineStr">
        <is>
          <t>Love Cabaret</t>
        </is>
      </c>
      <c r="B8357" t="inlineStr">
        <is>
          <t>2026-01-01</t>
        </is>
      </c>
      <c r="C8357" t="inlineStr">
        <is>
          <t>-  Estoquista I</t>
        </is>
      </c>
      <c r="D8357" s="488" t="n">
        <v>0</v>
      </c>
      <c r="E8357" t="inlineStr">
        <is>
          <t>1/2026</t>
        </is>
      </c>
    </row>
    <row r="8358">
      <c r="A8358" t="inlineStr">
        <is>
          <t>Love Cabaret</t>
        </is>
      </c>
      <c r="B8358" t="inlineStr">
        <is>
          <t>2026-01-01</t>
        </is>
      </c>
      <c r="C8358" t="inlineStr">
        <is>
          <t>-  Chefe de Manutenção</t>
        </is>
      </c>
      <c r="D8358" s="488" t="n">
        <v>0</v>
      </c>
      <c r="E8358" t="inlineStr">
        <is>
          <t>1/2026</t>
        </is>
      </c>
    </row>
    <row r="8359">
      <c r="A8359" t="inlineStr">
        <is>
          <t>Love Cabaret</t>
        </is>
      </c>
      <c r="B8359" t="inlineStr">
        <is>
          <t>2026-01-01</t>
        </is>
      </c>
      <c r="C8359" t="inlineStr">
        <is>
          <t>-  Aux. Manutenção III</t>
        </is>
      </c>
      <c r="D8359" s="488" t="n">
        <v>0</v>
      </c>
      <c r="E8359" t="inlineStr">
        <is>
          <t>1/2026</t>
        </is>
      </c>
    </row>
    <row r="8360">
      <c r="A8360" t="inlineStr">
        <is>
          <t>Love Cabaret</t>
        </is>
      </c>
      <c r="B8360" t="inlineStr">
        <is>
          <t>2026-01-01</t>
        </is>
      </c>
      <c r="C8360" t="inlineStr">
        <is>
          <t>-  Aux. Manutenção II</t>
        </is>
      </c>
      <c r="D8360" s="488" t="n">
        <v>0</v>
      </c>
      <c r="E8360" t="inlineStr">
        <is>
          <t>1/2026</t>
        </is>
      </c>
    </row>
    <row r="8361">
      <c r="A8361" t="inlineStr">
        <is>
          <t>Love Cabaret</t>
        </is>
      </c>
      <c r="B8361" t="inlineStr">
        <is>
          <t>2026-01-01</t>
        </is>
      </c>
      <c r="C8361" t="inlineStr">
        <is>
          <t>-  Aux. Manutenção I</t>
        </is>
      </c>
      <c r="D8361" s="488" t="n">
        <v>0</v>
      </c>
      <c r="E8361" t="inlineStr">
        <is>
          <t>1/2026</t>
        </is>
      </c>
    </row>
    <row r="8362">
      <c r="A8362" t="inlineStr">
        <is>
          <t>Love Cabaret</t>
        </is>
      </c>
      <c r="B8362" t="inlineStr">
        <is>
          <t>2026-01-01</t>
        </is>
      </c>
      <c r="C8362" t="inlineStr">
        <is>
          <t>-  Chefe da Portaria</t>
        </is>
      </c>
      <c r="D8362" s="488" t="n">
        <v>0</v>
      </c>
      <c r="E8362" t="inlineStr">
        <is>
          <t>1/2026</t>
        </is>
      </c>
    </row>
    <row r="8363">
      <c r="A8363" t="inlineStr">
        <is>
          <t>Love Cabaret</t>
        </is>
      </c>
      <c r="B8363" t="inlineStr">
        <is>
          <t>2026-01-01</t>
        </is>
      </c>
      <c r="C8363" t="inlineStr">
        <is>
          <t>-  Porteiro III</t>
        </is>
      </c>
      <c r="D8363" s="488" t="n">
        <v>0</v>
      </c>
      <c r="E8363" t="inlineStr">
        <is>
          <t>1/2026</t>
        </is>
      </c>
    </row>
    <row r="8364">
      <c r="A8364" t="inlineStr">
        <is>
          <t>Love Cabaret</t>
        </is>
      </c>
      <c r="B8364" t="inlineStr">
        <is>
          <t>2026-01-01</t>
        </is>
      </c>
      <c r="C8364" t="inlineStr">
        <is>
          <t>-  Porteiro II</t>
        </is>
      </c>
      <c r="D8364" s="488" t="n">
        <v>0</v>
      </c>
      <c r="E8364" t="inlineStr">
        <is>
          <t>1/2026</t>
        </is>
      </c>
    </row>
    <row r="8365">
      <c r="A8365" t="inlineStr">
        <is>
          <t>Love Cabaret</t>
        </is>
      </c>
      <c r="B8365" t="inlineStr">
        <is>
          <t>2026-01-01</t>
        </is>
      </c>
      <c r="C8365" t="inlineStr">
        <is>
          <t>-  Porteiro I</t>
        </is>
      </c>
      <c r="D8365" s="488" t="n">
        <v>0</v>
      </c>
      <c r="E8365" t="inlineStr">
        <is>
          <t>1/2026</t>
        </is>
      </c>
    </row>
    <row r="8366">
      <c r="A8366" t="inlineStr">
        <is>
          <t>Love Cabaret</t>
        </is>
      </c>
      <c r="B8366" t="inlineStr">
        <is>
          <t>2026-01-01</t>
        </is>
      </c>
      <c r="C8366" t="inlineStr">
        <is>
          <t>-  Hostess III</t>
        </is>
      </c>
      <c r="D8366" s="488" t="n">
        <v>0</v>
      </c>
      <c r="E8366" t="inlineStr">
        <is>
          <t>1/2026</t>
        </is>
      </c>
    </row>
    <row r="8367">
      <c r="A8367" t="inlineStr">
        <is>
          <t>Love Cabaret</t>
        </is>
      </c>
      <c r="B8367" t="inlineStr">
        <is>
          <t>2026-01-01</t>
        </is>
      </c>
      <c r="C8367" t="inlineStr">
        <is>
          <t>-  Hostess II</t>
        </is>
      </c>
      <c r="D8367" s="488" t="n">
        <v>0</v>
      </c>
      <c r="E8367" t="inlineStr">
        <is>
          <t>1/2026</t>
        </is>
      </c>
    </row>
    <row r="8368">
      <c r="A8368" t="inlineStr">
        <is>
          <t>Love Cabaret</t>
        </is>
      </c>
      <c r="B8368" t="inlineStr">
        <is>
          <t>2026-01-01</t>
        </is>
      </c>
      <c r="C8368" t="inlineStr">
        <is>
          <t>-  Hostess I</t>
        </is>
      </c>
      <c r="D8368" s="488" t="n">
        <v>0</v>
      </c>
      <c r="E8368" t="inlineStr">
        <is>
          <t>1/2026</t>
        </is>
      </c>
    </row>
    <row r="8369">
      <c r="A8369" t="inlineStr">
        <is>
          <t>Love Cabaret</t>
        </is>
      </c>
      <c r="B8369" t="inlineStr">
        <is>
          <t>2026-01-01</t>
        </is>
      </c>
      <c r="C8369" t="inlineStr">
        <is>
          <t>-  Chefe de Bilheteria</t>
        </is>
      </c>
      <c r="D8369" s="488" t="n">
        <v>0</v>
      </c>
      <c r="E8369" t="inlineStr">
        <is>
          <t>1/2026</t>
        </is>
      </c>
    </row>
    <row r="8370">
      <c r="A8370" t="inlineStr">
        <is>
          <t>Love Cabaret</t>
        </is>
      </c>
      <c r="B8370" t="inlineStr">
        <is>
          <t>2026-01-01</t>
        </is>
      </c>
      <c r="C8370" t="inlineStr">
        <is>
          <t>-  Bilheteiro III</t>
        </is>
      </c>
      <c r="D8370" s="488" t="n">
        <v>0</v>
      </c>
      <c r="E8370" t="inlineStr">
        <is>
          <t>1/2026</t>
        </is>
      </c>
    </row>
    <row r="8371">
      <c r="A8371" t="inlineStr">
        <is>
          <t>Love Cabaret</t>
        </is>
      </c>
      <c r="B8371" t="inlineStr">
        <is>
          <t>2026-01-01</t>
        </is>
      </c>
      <c r="C8371" t="inlineStr">
        <is>
          <t>-  Bilheteiro II</t>
        </is>
      </c>
      <c r="D8371" s="488" t="n">
        <v>0</v>
      </c>
      <c r="E8371" t="inlineStr">
        <is>
          <t>1/2026</t>
        </is>
      </c>
    </row>
    <row r="8372">
      <c r="A8372" t="inlineStr">
        <is>
          <t>Love Cabaret</t>
        </is>
      </c>
      <c r="B8372" t="inlineStr">
        <is>
          <t>2026-01-01</t>
        </is>
      </c>
      <c r="C8372" t="inlineStr">
        <is>
          <t>-  Bilheteiro I</t>
        </is>
      </c>
      <c r="D8372" s="488" t="n">
        <v>0</v>
      </c>
      <c r="E8372" t="inlineStr">
        <is>
          <t>1/2026</t>
        </is>
      </c>
    </row>
    <row r="8373">
      <c r="A8373" t="inlineStr">
        <is>
          <t>Love Cabaret</t>
        </is>
      </c>
      <c r="B8373" t="inlineStr">
        <is>
          <t>2026-01-01</t>
        </is>
      </c>
      <c r="C8373" t="inlineStr">
        <is>
          <t>-  Caixa</t>
        </is>
      </c>
      <c r="D8373" s="488" t="n">
        <v>0</v>
      </c>
      <c r="E8373" t="inlineStr">
        <is>
          <t>1/2026</t>
        </is>
      </c>
    </row>
    <row r="8374">
      <c r="A8374" t="inlineStr">
        <is>
          <t>Love Cabaret</t>
        </is>
      </c>
      <c r="B8374" t="inlineStr">
        <is>
          <t>2026-01-01</t>
        </is>
      </c>
      <c r="C8374" t="inlineStr">
        <is>
          <t>-  Operador de Delivery</t>
        </is>
      </c>
      <c r="D8374" s="488" t="n">
        <v>0</v>
      </c>
      <c r="E8374" t="inlineStr">
        <is>
          <t>1/2026</t>
        </is>
      </c>
    </row>
    <row r="8375">
      <c r="A8375" t="inlineStr">
        <is>
          <t>Love Cabaret</t>
        </is>
      </c>
      <c r="B8375" t="inlineStr">
        <is>
          <t>2026-01-01</t>
        </is>
      </c>
      <c r="C8375" t="inlineStr">
        <is>
          <t>E-Staff</t>
        </is>
      </c>
      <c r="D8375" s="488" t="n">
        <v>-51937.91</v>
      </c>
      <c r="E8375" t="inlineStr">
        <is>
          <t>1/2026</t>
        </is>
      </c>
    </row>
    <row r="8376">
      <c r="A8376" t="inlineStr">
        <is>
          <t>Love Cabaret</t>
        </is>
      </c>
      <c r="B8376" t="inlineStr">
        <is>
          <t>2026-01-01</t>
        </is>
      </c>
      <c r="C8376" t="inlineStr">
        <is>
          <t>Mão de Obra Extra</t>
        </is>
      </c>
      <c r="D8376" s="488" t="n">
        <v>-51937.91</v>
      </c>
      <c r="E8376" t="inlineStr">
        <is>
          <t>1/2026</t>
        </is>
      </c>
    </row>
    <row r="8377">
      <c r="A8377" t="inlineStr">
        <is>
          <t>Love Cabaret</t>
        </is>
      </c>
      <c r="B8377" t="inlineStr">
        <is>
          <t>2026-01-01</t>
        </is>
      </c>
      <c r="C8377" t="inlineStr">
        <is>
          <t>-  Gorjeta (Retenção Estaff) (+)</t>
        </is>
      </c>
      <c r="D8377" s="488" t="n">
        <v>25968.96</v>
      </c>
      <c r="E8377" t="inlineStr">
        <is>
          <t>1/2026</t>
        </is>
      </c>
    </row>
    <row r="8378">
      <c r="A8378" t="inlineStr">
        <is>
          <t>Love Cabaret</t>
        </is>
      </c>
      <c r="B8378" t="inlineStr">
        <is>
          <t>2026-01-01</t>
        </is>
      </c>
      <c r="C8378" t="inlineStr">
        <is>
          <t>Encargos e Provisões</t>
        </is>
      </c>
      <c r="D8378" s="488" t="n">
        <v>-3017.68</v>
      </c>
      <c r="E8378" t="inlineStr">
        <is>
          <t>1/2026</t>
        </is>
      </c>
    </row>
    <row r="8379">
      <c r="A8379" t="inlineStr">
        <is>
          <t>Love Cabaret</t>
        </is>
      </c>
      <c r="B8379" t="inlineStr">
        <is>
          <t>2026-01-01</t>
        </is>
      </c>
      <c r="C8379" t="inlineStr">
        <is>
          <t>-  FGTS</t>
        </is>
      </c>
      <c r="D8379" s="488" t="n">
        <v>-513.33</v>
      </c>
      <c r="E8379" t="inlineStr">
        <is>
          <t>1/2026</t>
        </is>
      </c>
    </row>
    <row r="8380">
      <c r="A8380" t="inlineStr">
        <is>
          <t>Love Cabaret</t>
        </is>
      </c>
      <c r="B8380" t="inlineStr">
        <is>
          <t>2026-01-01</t>
        </is>
      </c>
      <c r="C8380" t="inlineStr">
        <is>
          <t>-  INSS Patronal</t>
        </is>
      </c>
      <c r="D8380" s="488" t="n">
        <v>-1751.74</v>
      </c>
      <c r="E8380" t="inlineStr">
        <is>
          <t>1/2026</t>
        </is>
      </c>
    </row>
    <row r="8381">
      <c r="A8381" t="inlineStr">
        <is>
          <t>Love Cabaret</t>
        </is>
      </c>
      <c r="B8381" t="inlineStr">
        <is>
          <t>2026-01-01</t>
        </is>
      </c>
      <c r="C8381" t="inlineStr">
        <is>
          <t>-  INSS Segurados</t>
        </is>
      </c>
      <c r="D8381" s="488" t="n">
        <v>0</v>
      </c>
      <c r="E8381" t="inlineStr">
        <is>
          <t>1/2026</t>
        </is>
      </c>
    </row>
    <row r="8382">
      <c r="A8382" t="inlineStr">
        <is>
          <t>Love Cabaret</t>
        </is>
      </c>
      <c r="B8382" t="inlineStr">
        <is>
          <t>2026-01-01</t>
        </is>
      </c>
      <c r="C8382" t="inlineStr">
        <is>
          <t>-  13º Salário</t>
        </is>
      </c>
      <c r="D8382" s="488" t="n">
        <v>-733.8200000000001</v>
      </c>
      <c r="E8382" t="inlineStr">
        <is>
          <t>1/2026</t>
        </is>
      </c>
    </row>
    <row r="8383">
      <c r="A8383" t="inlineStr">
        <is>
          <t>Love Cabaret</t>
        </is>
      </c>
      <c r="B8383" t="inlineStr">
        <is>
          <t>2026-01-01</t>
        </is>
      </c>
      <c r="C8383" t="inlineStr">
        <is>
          <t>-  Férias</t>
        </is>
      </c>
      <c r="D8383" s="488" t="n">
        <v>0</v>
      </c>
      <c r="E8383" t="inlineStr">
        <is>
          <t>1/2026</t>
        </is>
      </c>
    </row>
    <row r="8384">
      <c r="A8384" t="inlineStr">
        <is>
          <t>Love Cabaret</t>
        </is>
      </c>
      <c r="B8384" t="inlineStr">
        <is>
          <t>2026-01-01</t>
        </is>
      </c>
      <c r="C8384" t="inlineStr">
        <is>
          <t>-  FGTS sobre 13º Salários</t>
        </is>
      </c>
      <c r="D8384" s="488" t="n">
        <v>-6.53</v>
      </c>
      <c r="E8384" t="inlineStr">
        <is>
          <t>1/2026</t>
        </is>
      </c>
    </row>
    <row r="8385">
      <c r="A8385" t="inlineStr">
        <is>
          <t>Love Cabaret</t>
        </is>
      </c>
      <c r="B8385" t="inlineStr">
        <is>
          <t>2026-01-01</t>
        </is>
      </c>
      <c r="C8385" t="inlineStr">
        <is>
          <t>-  FGTS sobre Férias</t>
        </is>
      </c>
      <c r="D8385" s="488" t="n">
        <v>0</v>
      </c>
      <c r="E8385" t="inlineStr">
        <is>
          <t>1/2026</t>
        </is>
      </c>
    </row>
    <row r="8386">
      <c r="A8386" t="inlineStr">
        <is>
          <t>Love Cabaret</t>
        </is>
      </c>
      <c r="B8386" t="inlineStr">
        <is>
          <t>2026-01-01</t>
        </is>
      </c>
      <c r="C8386" t="inlineStr">
        <is>
          <t>-  INSS sobre 13º Salários</t>
        </is>
      </c>
      <c r="D8386" s="488" t="n">
        <v>-12.25</v>
      </c>
      <c r="E8386" t="inlineStr">
        <is>
          <t>1/2026</t>
        </is>
      </c>
    </row>
    <row r="8387">
      <c r="A8387" t="inlineStr">
        <is>
          <t>Love Cabaret</t>
        </is>
      </c>
      <c r="B8387" t="inlineStr">
        <is>
          <t>2026-01-01</t>
        </is>
      </c>
      <c r="C8387" t="inlineStr">
        <is>
          <t>-  INSS sobre Férias</t>
        </is>
      </c>
      <c r="D8387" s="488" t="n">
        <v>0</v>
      </c>
      <c r="E8387" t="inlineStr">
        <is>
          <t>1/2026</t>
        </is>
      </c>
    </row>
    <row r="8388">
      <c r="A8388" t="inlineStr">
        <is>
          <t>Love Cabaret</t>
        </is>
      </c>
      <c r="B8388" t="inlineStr">
        <is>
          <t>2026-01-01</t>
        </is>
      </c>
      <c r="C8388" t="inlineStr">
        <is>
          <t>-  Rescisão</t>
        </is>
      </c>
      <c r="D8388" s="488" t="n">
        <v>0</v>
      </c>
      <c r="E8388" t="inlineStr">
        <is>
          <t>1/2026</t>
        </is>
      </c>
    </row>
    <row r="8389">
      <c r="A8389" t="inlineStr">
        <is>
          <t>Love Cabaret</t>
        </is>
      </c>
      <c r="B8389" t="inlineStr">
        <is>
          <t>2026-01-01</t>
        </is>
      </c>
      <c r="C8389" t="inlineStr">
        <is>
          <t>-  Multa Rescisória</t>
        </is>
      </c>
      <c r="D8389" s="488" t="n">
        <v>0</v>
      </c>
      <c r="E8389" t="inlineStr">
        <is>
          <t>1/2026</t>
        </is>
      </c>
    </row>
    <row r="8390">
      <c r="A8390" t="inlineStr">
        <is>
          <t>Love Cabaret</t>
        </is>
      </c>
      <c r="B8390" t="inlineStr">
        <is>
          <t>2026-01-01</t>
        </is>
      </c>
      <c r="C8390" t="inlineStr">
        <is>
          <t>-  Ações trabalhistas</t>
        </is>
      </c>
      <c r="D8390" s="488" t="n">
        <v>0</v>
      </c>
      <c r="E8390" t="inlineStr">
        <is>
          <t>1/2026</t>
        </is>
      </c>
    </row>
    <row r="8391">
      <c r="A8391" t="inlineStr">
        <is>
          <t>Love Cabaret</t>
        </is>
      </c>
      <c r="B8391" t="inlineStr">
        <is>
          <t>2026-01-01</t>
        </is>
      </c>
      <c r="C8391" t="inlineStr">
        <is>
          <t>-  Adicional Noturno</t>
        </is>
      </c>
      <c r="D8391" s="488" t="n">
        <v>0</v>
      </c>
      <c r="E8391" t="inlineStr">
        <is>
          <t>1/2026</t>
        </is>
      </c>
    </row>
    <row r="8392">
      <c r="A8392" t="inlineStr">
        <is>
          <t>Love Cabaret</t>
        </is>
      </c>
      <c r="B8392" t="inlineStr">
        <is>
          <t>2026-01-01</t>
        </is>
      </c>
      <c r="C8392" t="inlineStr">
        <is>
          <t>-  Hora Extra</t>
        </is>
      </c>
      <c r="D8392" s="488" t="n">
        <v>0</v>
      </c>
      <c r="E8392" t="inlineStr">
        <is>
          <t>1/2026</t>
        </is>
      </c>
    </row>
    <row r="8393">
      <c r="A8393" t="inlineStr">
        <is>
          <t>Love Cabaret</t>
        </is>
      </c>
      <c r="B8393" t="inlineStr">
        <is>
          <t>2026-01-01</t>
        </is>
      </c>
      <c r="C8393" t="inlineStr">
        <is>
          <t>-  Remuneração Variável</t>
        </is>
      </c>
      <c r="D8393" s="488" t="n">
        <v>0</v>
      </c>
      <c r="E8393" t="inlineStr">
        <is>
          <t>1/2026</t>
        </is>
      </c>
    </row>
    <row r="8394">
      <c r="A8394" t="inlineStr">
        <is>
          <t>Love Cabaret</t>
        </is>
      </c>
      <c r="B8394" t="inlineStr">
        <is>
          <t>2026-01-01</t>
        </is>
      </c>
      <c r="C8394" t="inlineStr">
        <is>
          <t>-  Premiação</t>
        </is>
      </c>
      <c r="D8394" s="488" t="n">
        <v>0</v>
      </c>
      <c r="E8394" t="inlineStr">
        <is>
          <t>1/2026</t>
        </is>
      </c>
    </row>
    <row r="8395">
      <c r="A8395" t="inlineStr">
        <is>
          <t>Love Cabaret</t>
        </is>
      </c>
      <c r="B8395" t="inlineStr">
        <is>
          <t>2026-01-01</t>
        </is>
      </c>
      <c r="C8395" t="inlineStr">
        <is>
          <t>Benefícios</t>
        </is>
      </c>
      <c r="D8395" s="488" t="n">
        <v>-614.14</v>
      </c>
      <c r="E8395" t="inlineStr">
        <is>
          <t>1/2026</t>
        </is>
      </c>
    </row>
    <row r="8396">
      <c r="A8396" t="inlineStr">
        <is>
          <t>Love Cabaret</t>
        </is>
      </c>
      <c r="B8396" t="inlineStr">
        <is>
          <t>2026-01-01</t>
        </is>
      </c>
      <c r="C8396" t="inlineStr">
        <is>
          <t>-  Vale-transporte</t>
        </is>
      </c>
      <c r="D8396" s="488" t="n">
        <v>-533.74</v>
      </c>
      <c r="E8396" t="inlineStr">
        <is>
          <t>1/2026</t>
        </is>
      </c>
    </row>
    <row r="8397">
      <c r="A8397" t="inlineStr">
        <is>
          <t>Love Cabaret</t>
        </is>
      </c>
      <c r="B8397" t="inlineStr">
        <is>
          <t>2026-01-01</t>
        </is>
      </c>
      <c r="C8397" t="inlineStr">
        <is>
          <t>-  Assist. Médica</t>
        </is>
      </c>
      <c r="D8397" s="488" t="n">
        <v>0</v>
      </c>
      <c r="E8397" t="inlineStr">
        <is>
          <t>1/2026</t>
        </is>
      </c>
    </row>
    <row r="8398">
      <c r="A8398" t="inlineStr">
        <is>
          <t>Love Cabaret</t>
        </is>
      </c>
      <c r="B8398" t="inlineStr">
        <is>
          <t>2026-01-01</t>
        </is>
      </c>
      <c r="C8398" t="inlineStr">
        <is>
          <t>-  Assist. Odontologica</t>
        </is>
      </c>
      <c r="D8398" s="488" t="n">
        <v>0</v>
      </c>
      <c r="E8398" t="inlineStr">
        <is>
          <t>1/2026</t>
        </is>
      </c>
    </row>
    <row r="8399">
      <c r="A8399" t="inlineStr">
        <is>
          <t>Love Cabaret</t>
        </is>
      </c>
      <c r="B8399" t="inlineStr">
        <is>
          <t>2026-01-01</t>
        </is>
      </c>
      <c r="C8399" t="inlineStr">
        <is>
          <t>-  Seguro de Vida</t>
        </is>
      </c>
      <c r="D8399" s="488" t="n">
        <v>-80.40000000000001</v>
      </c>
      <c r="E8399" t="inlineStr">
        <is>
          <t>1/2026</t>
        </is>
      </c>
    </row>
    <row r="8400">
      <c r="A8400" t="inlineStr">
        <is>
          <t>Love Cabaret</t>
        </is>
      </c>
      <c r="B8400" t="inlineStr">
        <is>
          <t>2026-01-01</t>
        </is>
      </c>
      <c r="C8400" t="inlineStr">
        <is>
          <t>-  Ajuda de Custo</t>
        </is>
      </c>
      <c r="D8400" s="488" t="n">
        <v>0</v>
      </c>
      <c r="E8400" t="inlineStr">
        <is>
          <t>1/2026</t>
        </is>
      </c>
    </row>
    <row r="8401">
      <c r="A8401" t="inlineStr">
        <is>
          <t>Love Cabaret</t>
        </is>
      </c>
      <c r="B8401" t="inlineStr">
        <is>
          <t>2026-01-01</t>
        </is>
      </c>
      <c r="C8401" t="inlineStr">
        <is>
          <t>Outros B</t>
        </is>
      </c>
      <c r="D8401" s="488" t="n">
        <v>-10578.75</v>
      </c>
      <c r="E8401" t="inlineStr">
        <is>
          <t>1/2026</t>
        </is>
      </c>
    </row>
    <row r="8402">
      <c r="A8402" t="inlineStr">
        <is>
          <t>Love Cabaret</t>
        </is>
      </c>
      <c r="B8402" t="inlineStr">
        <is>
          <t>2026-01-01</t>
        </is>
      </c>
      <c r="C8402" t="inlineStr">
        <is>
          <t>-  Uniformes Manutenção e Reposição</t>
        </is>
      </c>
      <c r="D8402" s="488" t="n">
        <v>0</v>
      </c>
      <c r="E8402" t="inlineStr">
        <is>
          <t>1/2026</t>
        </is>
      </c>
    </row>
    <row r="8403">
      <c r="A8403" t="inlineStr">
        <is>
          <t>Love Cabaret</t>
        </is>
      </c>
      <c r="B8403" t="inlineStr">
        <is>
          <t>2026-01-01</t>
        </is>
      </c>
      <c r="C8403" t="inlineStr">
        <is>
          <t>-  Exames Periódicos</t>
        </is>
      </c>
      <c r="D8403" s="488" t="n">
        <v>-32.7</v>
      </c>
      <c r="E8403" t="inlineStr">
        <is>
          <t>1/2026</t>
        </is>
      </c>
    </row>
    <row r="8404">
      <c r="A8404" t="inlineStr">
        <is>
          <t>Love Cabaret</t>
        </is>
      </c>
      <c r="B8404" t="inlineStr">
        <is>
          <t>2026-01-01</t>
        </is>
      </c>
      <c r="C8404" t="inlineStr">
        <is>
          <t>-  Diversos - Vale Combustível</t>
        </is>
      </c>
      <c r="D8404" s="488" t="n">
        <v>0</v>
      </c>
      <c r="E8404" t="inlineStr">
        <is>
          <t>1/2026</t>
        </is>
      </c>
    </row>
    <row r="8405">
      <c r="A8405" t="inlineStr">
        <is>
          <t>Love Cabaret</t>
        </is>
      </c>
      <c r="B8405" t="inlineStr">
        <is>
          <t>2026-01-01</t>
        </is>
      </c>
      <c r="C8405" t="inlineStr">
        <is>
          <t>-  Gratificações</t>
        </is>
      </c>
      <c r="D8405" s="488" t="n">
        <v>0</v>
      </c>
      <c r="E8405" t="inlineStr">
        <is>
          <t>1/2026</t>
        </is>
      </c>
    </row>
    <row r="8406">
      <c r="A8406" t="inlineStr">
        <is>
          <t>Love Cabaret</t>
        </is>
      </c>
      <c r="B8406" t="inlineStr">
        <is>
          <t>2026-01-01</t>
        </is>
      </c>
      <c r="C8406" t="inlineStr">
        <is>
          <t>-  Cursos e Treinamentos</t>
        </is>
      </c>
      <c r="D8406" s="488" t="n">
        <v>0</v>
      </c>
      <c r="E8406" t="inlineStr">
        <is>
          <t>1/2026</t>
        </is>
      </c>
    </row>
    <row r="8407">
      <c r="A8407" t="inlineStr">
        <is>
          <t>Love Cabaret</t>
        </is>
      </c>
      <c r="B8407" t="inlineStr">
        <is>
          <t>2026-01-01</t>
        </is>
      </c>
      <c r="C8407" t="inlineStr">
        <is>
          <t>-  Alimentação Funcionário</t>
        </is>
      </c>
      <c r="D8407" s="488" t="n">
        <v>-10546.05</v>
      </c>
      <c r="E8407" t="inlineStr">
        <is>
          <t>1/2026</t>
        </is>
      </c>
    </row>
    <row r="8408">
      <c r="A8408" t="inlineStr">
        <is>
          <t>Love Cabaret</t>
        </is>
      </c>
      <c r="B8408" t="inlineStr">
        <is>
          <t>2026-01-01</t>
        </is>
      </c>
      <c r="C8408" t="inlineStr">
        <is>
          <t>-  Pro Labore</t>
        </is>
      </c>
      <c r="D8408" s="488" t="n">
        <v>0</v>
      </c>
      <c r="E8408" t="inlineStr">
        <is>
          <t>1/2026</t>
        </is>
      </c>
    </row>
    <row r="8409">
      <c r="A8409" t="inlineStr">
        <is>
          <t>Love Cabaret</t>
        </is>
      </c>
      <c r="B8409" t="inlineStr">
        <is>
          <t>2026-01-01</t>
        </is>
      </c>
      <c r="C8409" t="inlineStr">
        <is>
          <t>% sobre Receita c/ Squad</t>
        </is>
      </c>
      <c r="D8409" s="488" t="n">
        <v>-0.24</v>
      </c>
      <c r="E8409" t="inlineStr">
        <is>
          <t>1/2026</t>
        </is>
      </c>
    </row>
    <row r="8410">
      <c r="A8410" t="inlineStr">
        <is>
          <t>Love Cabaret</t>
        </is>
      </c>
      <c r="B8410" t="inlineStr">
        <is>
          <t>2026-01-01</t>
        </is>
      </c>
      <c r="C8410" t="inlineStr">
        <is>
          <t>% sobre Receita s/ Squad</t>
        </is>
      </c>
      <c r="D8410" s="488" t="n">
        <v>-0.23</v>
      </c>
      <c r="E8410" t="inlineStr">
        <is>
          <t>1/2026</t>
        </is>
      </c>
    </row>
    <row r="8411">
      <c r="A8411" t="inlineStr">
        <is>
          <t>Love Cabaret</t>
        </is>
      </c>
      <c r="B8411" t="inlineStr">
        <is>
          <t>2026-01-01</t>
        </is>
      </c>
      <c r="C8411" t="inlineStr">
        <is>
          <t>Custo de Ocupação</t>
        </is>
      </c>
      <c r="D8411" s="488" t="n">
        <v>-70831.64</v>
      </c>
      <c r="E8411" t="inlineStr">
        <is>
          <t>1/2026</t>
        </is>
      </c>
    </row>
    <row r="8412">
      <c r="A8412" t="inlineStr">
        <is>
          <t>Love Cabaret</t>
        </is>
      </c>
      <c r="B8412" t="inlineStr">
        <is>
          <t>2026-01-01</t>
        </is>
      </c>
      <c r="C8412" t="inlineStr">
        <is>
          <t>Aluguel de Imoveis</t>
        </is>
      </c>
      <c r="D8412" s="488" t="n">
        <v>-65188.38</v>
      </c>
      <c r="E8412" t="inlineStr">
        <is>
          <t>1/2026</t>
        </is>
      </c>
    </row>
    <row r="8413">
      <c r="A8413" t="inlineStr">
        <is>
          <t>Love Cabaret</t>
        </is>
      </c>
      <c r="B8413" t="inlineStr">
        <is>
          <t>2026-01-01</t>
        </is>
      </c>
      <c r="C8413" t="inlineStr">
        <is>
          <t>Condominio</t>
        </is>
      </c>
      <c r="D8413" s="488" t="n">
        <v>0</v>
      </c>
      <c r="E8413" t="inlineStr">
        <is>
          <t>1/2026</t>
        </is>
      </c>
    </row>
    <row r="8414">
      <c r="A8414" t="inlineStr">
        <is>
          <t>Love Cabaret</t>
        </is>
      </c>
      <c r="B8414" t="inlineStr">
        <is>
          <t>2026-01-01</t>
        </is>
      </c>
      <c r="C8414" t="inlineStr">
        <is>
          <t>IPTU</t>
        </is>
      </c>
      <c r="D8414" s="488" t="n">
        <v>-5414</v>
      </c>
      <c r="E8414" t="inlineStr">
        <is>
          <t>1/2026</t>
        </is>
      </c>
    </row>
    <row r="8415">
      <c r="A8415" t="inlineStr">
        <is>
          <t>Love Cabaret</t>
        </is>
      </c>
      <c r="B8415" t="inlineStr">
        <is>
          <t>2026-01-01</t>
        </is>
      </c>
      <c r="C8415" t="inlineStr">
        <is>
          <t>Fundo de Promoção</t>
        </is>
      </c>
      <c r="D8415" s="488" t="n">
        <v>0</v>
      </c>
      <c r="E8415" t="inlineStr">
        <is>
          <t>1/2026</t>
        </is>
      </c>
    </row>
    <row r="8416">
      <c r="A8416" t="inlineStr">
        <is>
          <t>Love Cabaret</t>
        </is>
      </c>
      <c r="B8416" t="inlineStr">
        <is>
          <t>2026-01-01</t>
        </is>
      </c>
      <c r="C8416" t="inlineStr">
        <is>
          <t>Seguro Patrimonial</t>
        </is>
      </c>
      <c r="D8416" s="488" t="n">
        <v>-229.26</v>
      </c>
      <c r="E8416" t="inlineStr">
        <is>
          <t>1/2026</t>
        </is>
      </c>
    </row>
    <row r="8417">
      <c r="A8417" t="inlineStr">
        <is>
          <t>Love Cabaret</t>
        </is>
      </c>
      <c r="B8417" t="inlineStr">
        <is>
          <t>2026-01-01</t>
        </is>
      </c>
      <c r="C8417" t="inlineStr">
        <is>
          <t>Arrendamento</t>
        </is>
      </c>
      <c r="D8417" s="488" t="n">
        <v>0</v>
      </c>
      <c r="E8417" t="inlineStr">
        <is>
          <t>1/2026</t>
        </is>
      </c>
    </row>
    <row r="8418">
      <c r="A8418" t="inlineStr">
        <is>
          <t>Love Cabaret</t>
        </is>
      </c>
      <c r="B8418" t="inlineStr">
        <is>
          <t>2026-01-01</t>
        </is>
      </c>
      <c r="C8418" t="inlineStr">
        <is>
          <t>Taxas publicas administrativas - Ocupação</t>
        </is>
      </c>
      <c r="D8418" s="488" t="n">
        <v>0</v>
      </c>
      <c r="E8418" t="inlineStr">
        <is>
          <t>1/2026</t>
        </is>
      </c>
    </row>
    <row r="8419">
      <c r="A8419" t="inlineStr">
        <is>
          <t>Love Cabaret</t>
        </is>
      </c>
      <c r="B8419" t="inlineStr">
        <is>
          <t>2026-01-01</t>
        </is>
      </c>
      <c r="C8419" t="inlineStr">
        <is>
          <t>% sobre Receita Bruta</t>
        </is>
      </c>
      <c r="D8419" s="488" t="n">
        <v>-0.19</v>
      </c>
      <c r="E8419" t="inlineStr">
        <is>
          <t>1/2026</t>
        </is>
      </c>
    </row>
    <row r="8420">
      <c r="A8420" t="inlineStr">
        <is>
          <t>Love Cabaret</t>
        </is>
      </c>
      <c r="B8420" t="inlineStr">
        <is>
          <t>2026-01-01</t>
        </is>
      </c>
      <c r="C8420" t="inlineStr">
        <is>
          <t>Utilidades</t>
        </is>
      </c>
      <c r="D8420" s="488" t="n">
        <v>-25829.88</v>
      </c>
      <c r="E8420" t="inlineStr">
        <is>
          <t>1/2026</t>
        </is>
      </c>
    </row>
    <row r="8421">
      <c r="A8421" t="inlineStr">
        <is>
          <t>Love Cabaret</t>
        </is>
      </c>
      <c r="B8421" t="inlineStr">
        <is>
          <t>2026-01-01</t>
        </is>
      </c>
      <c r="C8421" t="inlineStr">
        <is>
          <t>Agua/Esgoto</t>
        </is>
      </c>
      <c r="D8421" s="488" t="n">
        <v>-963.63</v>
      </c>
      <c r="E8421" t="inlineStr">
        <is>
          <t>1/2026</t>
        </is>
      </c>
    </row>
    <row r="8422">
      <c r="A8422" t="inlineStr">
        <is>
          <t>Love Cabaret</t>
        </is>
      </c>
      <c r="B8422" t="inlineStr">
        <is>
          <t>2026-01-01</t>
        </is>
      </c>
      <c r="C8422" t="inlineStr">
        <is>
          <t>Energia Eletrica</t>
        </is>
      </c>
      <c r="D8422" s="488" t="n">
        <v>-12279.26</v>
      </c>
      <c r="E8422" t="inlineStr">
        <is>
          <t>1/2026</t>
        </is>
      </c>
    </row>
    <row r="8423">
      <c r="A8423" t="inlineStr">
        <is>
          <t>Love Cabaret</t>
        </is>
      </c>
      <c r="B8423" t="inlineStr">
        <is>
          <t>2026-01-01</t>
        </is>
      </c>
      <c r="C8423" t="inlineStr">
        <is>
          <t>Gas de Cozinha</t>
        </is>
      </c>
      <c r="D8423" s="488" t="n">
        <v>-687.01</v>
      </c>
      <c r="E8423" t="inlineStr">
        <is>
          <t>1/2026</t>
        </is>
      </c>
    </row>
    <row r="8424">
      <c r="A8424" t="inlineStr">
        <is>
          <t>Love Cabaret</t>
        </is>
      </c>
      <c r="B8424" t="inlineStr">
        <is>
          <t>2026-01-01</t>
        </is>
      </c>
      <c r="C8424" t="inlineStr">
        <is>
          <t>Higiene e Limpeza</t>
        </is>
      </c>
      <c r="D8424" s="488" t="n">
        <v>-4859.9</v>
      </c>
      <c r="E8424" t="inlineStr">
        <is>
          <t>1/2026</t>
        </is>
      </c>
    </row>
    <row r="8425">
      <c r="A8425" t="inlineStr">
        <is>
          <t>Love Cabaret</t>
        </is>
      </c>
      <c r="B8425" t="inlineStr">
        <is>
          <t>2026-01-01</t>
        </is>
      </c>
      <c r="C8425" t="inlineStr">
        <is>
          <t>Descartaveis</t>
        </is>
      </c>
      <c r="D8425" s="488" t="n">
        <v>0</v>
      </c>
      <c r="E8425" t="inlineStr">
        <is>
          <t>1/2026</t>
        </is>
      </c>
    </row>
    <row r="8426">
      <c r="A8426" t="inlineStr">
        <is>
          <t>Love Cabaret</t>
        </is>
      </c>
      <c r="B8426" t="inlineStr">
        <is>
          <t>2026-01-01</t>
        </is>
      </c>
      <c r="C8426" t="inlineStr">
        <is>
          <t>Controle de Pragas</t>
        </is>
      </c>
      <c r="D8426" s="488" t="n">
        <v>-630</v>
      </c>
      <c r="E8426" t="inlineStr">
        <is>
          <t>1/2026</t>
        </is>
      </c>
    </row>
    <row r="8427">
      <c r="A8427" t="inlineStr">
        <is>
          <t>Love Cabaret</t>
        </is>
      </c>
      <c r="B8427" t="inlineStr">
        <is>
          <t>2026-01-01</t>
        </is>
      </c>
      <c r="C8427" t="inlineStr">
        <is>
          <t>Coleta de lixo</t>
        </is>
      </c>
      <c r="D8427" s="488" t="n">
        <v>-1046.32</v>
      </c>
      <c r="E8427" t="inlineStr">
        <is>
          <t>1/2026</t>
        </is>
      </c>
    </row>
    <row r="8428">
      <c r="A8428" t="inlineStr">
        <is>
          <t>Love Cabaret</t>
        </is>
      </c>
      <c r="B8428" t="inlineStr">
        <is>
          <t>2026-01-01</t>
        </is>
      </c>
      <c r="C8428" t="inlineStr">
        <is>
          <t>Utensilios</t>
        </is>
      </c>
      <c r="D8428" s="488" t="n">
        <v>-981.53</v>
      </c>
      <c r="E8428" t="inlineStr">
        <is>
          <t>1/2026</t>
        </is>
      </c>
    </row>
    <row r="8429">
      <c r="A8429" t="inlineStr">
        <is>
          <t>Love Cabaret</t>
        </is>
      </c>
      <c r="B8429" t="inlineStr">
        <is>
          <t>2026-01-01</t>
        </is>
      </c>
      <c r="C8429" t="inlineStr">
        <is>
          <t>Serviços Graficos</t>
        </is>
      </c>
      <c r="D8429" s="488" t="n">
        <v>-135</v>
      </c>
      <c r="E8429" t="inlineStr">
        <is>
          <t>1/2026</t>
        </is>
      </c>
    </row>
    <row r="8430">
      <c r="A8430" t="inlineStr">
        <is>
          <t>Love Cabaret</t>
        </is>
      </c>
      <c r="B8430" t="inlineStr">
        <is>
          <t>2026-01-01</t>
        </is>
      </c>
      <c r="C8430" t="inlineStr">
        <is>
          <t>Custas Cartório</t>
        </is>
      </c>
      <c r="D8430" s="488" t="n">
        <v>0</v>
      </c>
      <c r="E8430" t="inlineStr">
        <is>
          <t>1/2026</t>
        </is>
      </c>
    </row>
    <row r="8431">
      <c r="A8431" t="inlineStr">
        <is>
          <t>Love Cabaret</t>
        </is>
      </c>
      <c r="B8431" t="inlineStr">
        <is>
          <t>2026-01-01</t>
        </is>
      </c>
      <c r="C8431" t="inlineStr">
        <is>
          <t>Material de Escritorio</t>
        </is>
      </c>
      <c r="D8431" s="488" t="n">
        <v>-597.23</v>
      </c>
      <c r="E8431" t="inlineStr">
        <is>
          <t>1/2026</t>
        </is>
      </c>
    </row>
    <row r="8432">
      <c r="A8432" t="inlineStr">
        <is>
          <t>Love Cabaret</t>
        </is>
      </c>
      <c r="B8432" t="inlineStr">
        <is>
          <t>2026-01-01</t>
        </is>
      </c>
      <c r="C8432" t="inlineStr">
        <is>
          <t>Serviços de Limpeza</t>
        </is>
      </c>
      <c r="D8432" s="488" t="n">
        <v>-3650</v>
      </c>
      <c r="E8432" t="inlineStr">
        <is>
          <t>1/2026</t>
        </is>
      </c>
    </row>
    <row r="8433">
      <c r="A8433" t="inlineStr">
        <is>
          <t>Love Cabaret</t>
        </is>
      </c>
      <c r="B8433" t="inlineStr">
        <is>
          <t>2026-01-01</t>
        </is>
      </c>
      <c r="C8433" t="inlineStr">
        <is>
          <t>Serviço de Lavanderia</t>
        </is>
      </c>
      <c r="D8433" s="488" t="n">
        <v>0</v>
      </c>
      <c r="E8433" t="inlineStr">
        <is>
          <t>1/2026</t>
        </is>
      </c>
    </row>
    <row r="8434">
      <c r="A8434" t="inlineStr">
        <is>
          <t>Love Cabaret</t>
        </is>
      </c>
      <c r="B8434" t="inlineStr">
        <is>
          <t>2026-01-01</t>
        </is>
      </c>
      <c r="C8434" t="inlineStr">
        <is>
          <t>Material de Consumo - Gelo/ Gas CO2/ Carvao /Velas</t>
        </is>
      </c>
      <c r="D8434" s="488" t="n">
        <v>0</v>
      </c>
      <c r="E8434" t="inlineStr">
        <is>
          <t>1/2026</t>
        </is>
      </c>
    </row>
    <row r="8435">
      <c r="A8435" t="inlineStr">
        <is>
          <t>Love Cabaret</t>
        </is>
      </c>
      <c r="B8435" t="inlineStr">
        <is>
          <t>2026-01-01</t>
        </is>
      </c>
      <c r="C8435" t="inlineStr">
        <is>
          <t>% sobre Receita Bruta</t>
        </is>
      </c>
      <c r="D8435" s="488" t="n">
        <v>-0.07000000000000001</v>
      </c>
      <c r="E8435" t="inlineStr">
        <is>
          <t>1/2026</t>
        </is>
      </c>
    </row>
    <row r="8436">
      <c r="A8436" t="inlineStr">
        <is>
          <t>Love Cabaret</t>
        </is>
      </c>
      <c r="B8436" t="inlineStr">
        <is>
          <t>2026-01-01</t>
        </is>
      </c>
      <c r="C8436" t="inlineStr">
        <is>
          <t>Informática e TI</t>
        </is>
      </c>
      <c r="D8436" s="488" t="n">
        <v>-5107.23</v>
      </c>
      <c r="E8436" t="inlineStr">
        <is>
          <t>1/2026</t>
        </is>
      </c>
    </row>
    <row r="8437">
      <c r="A8437" t="inlineStr">
        <is>
          <t>Love Cabaret</t>
        </is>
      </c>
      <c r="B8437" t="inlineStr">
        <is>
          <t>2026-01-01</t>
        </is>
      </c>
      <c r="C8437" t="inlineStr">
        <is>
          <t>Telefone</t>
        </is>
      </c>
      <c r="D8437" s="488" t="n">
        <v>-96.45999999999999</v>
      </c>
      <c r="E8437" t="inlineStr">
        <is>
          <t>1/2026</t>
        </is>
      </c>
    </row>
    <row r="8438">
      <c r="A8438" t="inlineStr">
        <is>
          <t>Love Cabaret</t>
        </is>
      </c>
      <c r="B8438" t="inlineStr">
        <is>
          <t>2026-01-01</t>
        </is>
      </c>
      <c r="C8438" t="inlineStr">
        <is>
          <t>Internet</t>
        </is>
      </c>
      <c r="D8438" s="488" t="n">
        <v>-1033.18</v>
      </c>
      <c r="E8438" t="inlineStr">
        <is>
          <t>1/2026</t>
        </is>
      </c>
    </row>
    <row r="8439">
      <c r="A8439" t="inlineStr">
        <is>
          <t>Love Cabaret</t>
        </is>
      </c>
      <c r="B8439" t="inlineStr">
        <is>
          <t>2026-01-01</t>
        </is>
      </c>
      <c r="C8439" t="inlineStr">
        <is>
          <t>TV por assinatura/musica ambiente</t>
        </is>
      </c>
      <c r="D8439" s="488" t="n">
        <v>-20.45</v>
      </c>
      <c r="E8439" t="inlineStr">
        <is>
          <t>1/2026</t>
        </is>
      </c>
    </row>
    <row r="8440">
      <c r="A8440" t="inlineStr">
        <is>
          <t>Love Cabaret</t>
        </is>
      </c>
      <c r="B8440" t="inlineStr">
        <is>
          <t>2026-01-01</t>
        </is>
      </c>
      <c r="C8440" t="inlineStr">
        <is>
          <t>Sistemas de Segurança e Alarme</t>
        </is>
      </c>
      <c r="D8440" s="488" t="n">
        <v>-235.78</v>
      </c>
      <c r="E8440" t="inlineStr">
        <is>
          <t>1/2026</t>
        </is>
      </c>
    </row>
    <row r="8441">
      <c r="A8441" t="inlineStr">
        <is>
          <t>Love Cabaret</t>
        </is>
      </c>
      <c r="B8441" t="inlineStr">
        <is>
          <t>2026-01-01</t>
        </is>
      </c>
      <c r="C8441" t="inlineStr">
        <is>
          <t>Sistemas Gerais - Operacionais</t>
        </is>
      </c>
      <c r="D8441" s="488" t="n">
        <v>-2374.76</v>
      </c>
      <c r="E8441" t="inlineStr">
        <is>
          <t>1/2026</t>
        </is>
      </c>
    </row>
    <row r="8442">
      <c r="A8442" t="inlineStr">
        <is>
          <t>Love Cabaret</t>
        </is>
      </c>
      <c r="B8442" t="inlineStr">
        <is>
          <t>2026-01-01</t>
        </is>
      </c>
      <c r="C8442" t="inlineStr">
        <is>
          <t>Sistemas Gerais - Financeiros</t>
        </is>
      </c>
      <c r="D8442" s="488" t="n">
        <v>-389</v>
      </c>
      <c r="E8442" t="inlineStr">
        <is>
          <t>1/2026</t>
        </is>
      </c>
    </row>
    <row r="8443">
      <c r="A8443" t="inlineStr">
        <is>
          <t>Love Cabaret</t>
        </is>
      </c>
      <c r="B8443" t="inlineStr">
        <is>
          <t>2026-01-01</t>
        </is>
      </c>
      <c r="C8443" t="inlineStr">
        <is>
          <t>Sistemas Gerais - Comunicação e Marketing</t>
        </is>
      </c>
      <c r="D8443" s="488" t="n">
        <v>-957.6</v>
      </c>
      <c r="E8443" t="inlineStr">
        <is>
          <t>1/2026</t>
        </is>
      </c>
    </row>
    <row r="8444">
      <c r="A8444" t="inlineStr">
        <is>
          <t>Love Cabaret</t>
        </is>
      </c>
      <c r="B8444" t="inlineStr">
        <is>
          <t>2026-01-01</t>
        </is>
      </c>
      <c r="C8444" t="inlineStr">
        <is>
          <t>% sobre Receita Bruta</t>
        </is>
      </c>
      <c r="D8444" s="488" t="n">
        <v>-0.01</v>
      </c>
      <c r="E8444" t="inlineStr">
        <is>
          <t>1/2026</t>
        </is>
      </c>
    </row>
    <row r="8445">
      <c r="A8445" t="inlineStr">
        <is>
          <t>Love Cabaret</t>
        </is>
      </c>
      <c r="B8445" t="inlineStr">
        <is>
          <t>2026-01-01</t>
        </is>
      </c>
      <c r="C8445" t="inlineStr">
        <is>
          <t>Despesas Gerais</t>
        </is>
      </c>
      <c r="D8445" s="488" t="n">
        <v>-7407.46</v>
      </c>
      <c r="E8445" t="inlineStr">
        <is>
          <t>1/2026</t>
        </is>
      </c>
    </row>
    <row r="8446">
      <c r="A8446" t="inlineStr">
        <is>
          <t>Love Cabaret</t>
        </is>
      </c>
      <c r="B8446" t="inlineStr">
        <is>
          <t>2026-01-01</t>
        </is>
      </c>
      <c r="C8446" t="inlineStr">
        <is>
          <t>Manutenção Predial</t>
        </is>
      </c>
      <c r="D8446" s="488" t="n">
        <v>-6601.38</v>
      </c>
      <c r="E8446" t="inlineStr">
        <is>
          <t>1/2026</t>
        </is>
      </c>
    </row>
    <row r="8447">
      <c r="A8447" t="inlineStr">
        <is>
          <t>Love Cabaret</t>
        </is>
      </c>
      <c r="B8447" t="inlineStr">
        <is>
          <t>2026-01-01</t>
        </is>
      </c>
      <c r="C8447" t="inlineStr">
        <is>
          <t>Manutenção de Equipamentos</t>
        </is>
      </c>
      <c r="D8447" s="488" t="n">
        <v>0</v>
      </c>
      <c r="E8447" t="inlineStr">
        <is>
          <t>1/2026</t>
        </is>
      </c>
    </row>
    <row r="8448">
      <c r="A8448" t="inlineStr">
        <is>
          <t>Love Cabaret</t>
        </is>
      </c>
      <c r="B8448" t="inlineStr">
        <is>
          <t>2026-01-01</t>
        </is>
      </c>
      <c r="C8448" t="inlineStr">
        <is>
          <t>Manutenção de Mobiliário</t>
        </is>
      </c>
      <c r="D8448" s="488" t="n">
        <v>0</v>
      </c>
      <c r="E8448" t="inlineStr">
        <is>
          <t>1/2026</t>
        </is>
      </c>
    </row>
    <row r="8449">
      <c r="A8449" t="inlineStr">
        <is>
          <t>Love Cabaret</t>
        </is>
      </c>
      <c r="B8449" t="inlineStr">
        <is>
          <t>2026-01-01</t>
        </is>
      </c>
      <c r="C8449" t="inlineStr">
        <is>
          <t>Material de Manutenção</t>
        </is>
      </c>
      <c r="D8449" s="488" t="n">
        <v>-633.6</v>
      </c>
      <c r="E8449" t="inlineStr">
        <is>
          <t>1/2026</t>
        </is>
      </c>
    </row>
    <row r="8450">
      <c r="A8450" t="inlineStr">
        <is>
          <t>Love Cabaret</t>
        </is>
      </c>
      <c r="B8450" t="inlineStr">
        <is>
          <t>2026-01-01</t>
        </is>
      </c>
      <c r="C8450" t="inlineStr">
        <is>
          <t>Decoração/Paisagismo e Jardinagem</t>
        </is>
      </c>
      <c r="D8450" s="488" t="n">
        <v>0</v>
      </c>
      <c r="E8450" t="inlineStr">
        <is>
          <t>1/2026</t>
        </is>
      </c>
    </row>
    <row r="8451">
      <c r="A8451" t="inlineStr">
        <is>
          <t>Love Cabaret</t>
        </is>
      </c>
      <c r="B8451" t="inlineStr">
        <is>
          <t>2026-01-01</t>
        </is>
      </c>
      <c r="C8451" t="inlineStr">
        <is>
          <t>Fretes e Carretos</t>
        </is>
      </c>
      <c r="D8451" s="488" t="n">
        <v>-122.14</v>
      </c>
      <c r="E8451" t="inlineStr">
        <is>
          <t>1/2026</t>
        </is>
      </c>
    </row>
    <row r="8452">
      <c r="A8452" t="inlineStr">
        <is>
          <t>Love Cabaret</t>
        </is>
      </c>
      <c r="B8452" t="inlineStr">
        <is>
          <t>2026-01-01</t>
        </is>
      </c>
      <c r="C8452" t="inlineStr">
        <is>
          <t>Conduções/Taxi/Uber</t>
        </is>
      </c>
      <c r="D8452" s="488" t="n">
        <v>-50.34</v>
      </c>
      <c r="E8452" t="inlineStr">
        <is>
          <t>1/2026</t>
        </is>
      </c>
    </row>
    <row r="8453">
      <c r="A8453" t="inlineStr">
        <is>
          <t>Love Cabaret</t>
        </is>
      </c>
      <c r="B8453" t="inlineStr">
        <is>
          <t>2026-01-01</t>
        </is>
      </c>
      <c r="C8453" t="inlineStr">
        <is>
          <t>Viagens e Estadias - Operação</t>
        </is>
      </c>
      <c r="D8453" s="488" t="n">
        <v>0</v>
      </c>
      <c r="E8453" t="inlineStr">
        <is>
          <t>1/2026</t>
        </is>
      </c>
    </row>
    <row r="8454">
      <c r="A8454" t="inlineStr">
        <is>
          <t>Love Cabaret</t>
        </is>
      </c>
      <c r="B8454" t="inlineStr">
        <is>
          <t>2026-01-01</t>
        </is>
      </c>
      <c r="C8454" t="inlineStr">
        <is>
          <t>% sobre Receita Bruta</t>
        </is>
      </c>
      <c r="D8454" s="488" t="n">
        <v>-0.02</v>
      </c>
      <c r="E8454" t="inlineStr">
        <is>
          <t>1/2026</t>
        </is>
      </c>
    </row>
    <row r="8455">
      <c r="A8455" t="inlineStr">
        <is>
          <t>Love Cabaret</t>
        </is>
      </c>
      <c r="B8455" t="inlineStr">
        <is>
          <t>2026-01-01</t>
        </is>
      </c>
      <c r="C8455" t="inlineStr">
        <is>
          <t>Marketing</t>
        </is>
      </c>
      <c r="D8455" s="488" t="n">
        <v>-18322.29</v>
      </c>
      <c r="E8455" t="inlineStr">
        <is>
          <t>1/2026</t>
        </is>
      </c>
    </row>
    <row r="8456">
      <c r="A8456" t="inlineStr">
        <is>
          <t>Love Cabaret</t>
        </is>
      </c>
      <c r="B8456" t="inlineStr">
        <is>
          <t>2026-01-01</t>
        </is>
      </c>
      <c r="C8456" t="inlineStr">
        <is>
          <t>Agência de Propaganda</t>
        </is>
      </c>
      <c r="D8456" s="488" t="n">
        <v>-8000</v>
      </c>
      <c r="E8456" t="inlineStr">
        <is>
          <t>1/2026</t>
        </is>
      </c>
    </row>
    <row r="8457">
      <c r="A8457" t="inlineStr">
        <is>
          <t>Love Cabaret</t>
        </is>
      </c>
      <c r="B8457" t="inlineStr">
        <is>
          <t>2026-01-01</t>
        </is>
      </c>
      <c r="C8457" t="inlineStr">
        <is>
          <t>Assessoria de Imprensa</t>
        </is>
      </c>
      <c r="D8457" s="488" t="n">
        <v>0</v>
      </c>
      <c r="E8457" t="inlineStr">
        <is>
          <t>1/2026</t>
        </is>
      </c>
    </row>
    <row r="8458">
      <c r="A8458" t="inlineStr">
        <is>
          <t>Love Cabaret</t>
        </is>
      </c>
      <c r="B8458" t="inlineStr">
        <is>
          <t>2026-01-01</t>
        </is>
      </c>
      <c r="C8458" t="inlineStr">
        <is>
          <t>Assessoria de Relações Públicas</t>
        </is>
      </c>
      <c r="D8458" s="488" t="n">
        <v>0</v>
      </c>
      <c r="E8458" t="inlineStr">
        <is>
          <t>1/2026</t>
        </is>
      </c>
    </row>
    <row r="8459">
      <c r="A8459" t="inlineStr">
        <is>
          <t>Love Cabaret</t>
        </is>
      </c>
      <c r="B8459" t="inlineStr">
        <is>
          <t>2026-01-01</t>
        </is>
      </c>
      <c r="C8459" t="inlineStr">
        <is>
          <t>Influenciadores</t>
        </is>
      </c>
      <c r="D8459" s="488" t="n">
        <v>0</v>
      </c>
      <c r="E8459" t="inlineStr">
        <is>
          <t>1/2026</t>
        </is>
      </c>
    </row>
    <row r="8460">
      <c r="A8460" t="inlineStr">
        <is>
          <t>Love Cabaret</t>
        </is>
      </c>
      <c r="B8460" t="inlineStr">
        <is>
          <t>2026-01-01</t>
        </is>
      </c>
      <c r="C8460" t="inlineStr">
        <is>
          <t>Publicidade e Propaganda</t>
        </is>
      </c>
      <c r="D8460" s="488" t="n">
        <v>-6850</v>
      </c>
      <c r="E8460" t="inlineStr">
        <is>
          <t>1/2026</t>
        </is>
      </c>
    </row>
    <row r="8461">
      <c r="A8461" t="inlineStr">
        <is>
          <t>Love Cabaret</t>
        </is>
      </c>
      <c r="B8461" t="inlineStr">
        <is>
          <t>2026-01-01</t>
        </is>
      </c>
      <c r="C8461" t="inlineStr">
        <is>
          <t>Pesquisa de Mercado</t>
        </is>
      </c>
      <c r="D8461" s="488" t="n">
        <v>0</v>
      </c>
      <c r="E8461" t="inlineStr">
        <is>
          <t>1/2026</t>
        </is>
      </c>
    </row>
    <row r="8462">
      <c r="A8462" t="inlineStr">
        <is>
          <t>Love Cabaret</t>
        </is>
      </c>
      <c r="B8462" t="inlineStr">
        <is>
          <t>2026-01-01</t>
        </is>
      </c>
      <c r="C8462" t="inlineStr">
        <is>
          <t>Sessão de Fotos/Captação de Vídeo</t>
        </is>
      </c>
      <c r="D8462" s="488" t="n">
        <v>-1800</v>
      </c>
      <c r="E8462" t="inlineStr">
        <is>
          <t>1/2026</t>
        </is>
      </c>
    </row>
    <row r="8463">
      <c r="A8463" t="inlineStr">
        <is>
          <t>Love Cabaret</t>
        </is>
      </c>
      <c r="B8463" t="inlineStr">
        <is>
          <t>2026-01-01</t>
        </is>
      </c>
      <c r="C8463" t="inlineStr">
        <is>
          <t>Produção Gráfica e Material Institucional</t>
        </is>
      </c>
      <c r="D8463" s="488" t="n">
        <v>0</v>
      </c>
      <c r="E8463" t="inlineStr">
        <is>
          <t>1/2026</t>
        </is>
      </c>
    </row>
    <row r="8464">
      <c r="A8464" t="inlineStr">
        <is>
          <t>Love Cabaret</t>
        </is>
      </c>
      <c r="B8464" t="inlineStr">
        <is>
          <t>2026-01-01</t>
        </is>
      </c>
      <c r="C8464" t="inlineStr">
        <is>
          <t>Eventos de Marketing</t>
        </is>
      </c>
      <c r="D8464" s="488" t="n">
        <v>-140.36</v>
      </c>
      <c r="E8464" t="inlineStr">
        <is>
          <t>1/2026</t>
        </is>
      </c>
    </row>
    <row r="8465">
      <c r="A8465" t="inlineStr">
        <is>
          <t>Love Cabaret</t>
        </is>
      </c>
      <c r="B8465" t="inlineStr">
        <is>
          <t>2026-01-01</t>
        </is>
      </c>
      <c r="C8465" t="inlineStr">
        <is>
          <t>Brindes e Confraternizações</t>
        </is>
      </c>
      <c r="D8465" s="488" t="n">
        <v>0</v>
      </c>
      <c r="E8465" t="inlineStr">
        <is>
          <t>1/2026</t>
        </is>
      </c>
    </row>
    <row r="8466">
      <c r="A8466" t="inlineStr">
        <is>
          <t>Love Cabaret</t>
        </is>
      </c>
      <c r="B8466" t="inlineStr">
        <is>
          <t>2026-01-01</t>
        </is>
      </c>
      <c r="C8466" t="inlineStr">
        <is>
          <t>Ferramentas de Marketing</t>
        </is>
      </c>
      <c r="D8466" s="488" t="n">
        <v>-1531.93</v>
      </c>
      <c r="E8466" t="inlineStr">
        <is>
          <t>1/2026</t>
        </is>
      </c>
    </row>
    <row r="8467">
      <c r="A8467" t="inlineStr">
        <is>
          <t>Love Cabaret</t>
        </is>
      </c>
      <c r="B8467" t="inlineStr">
        <is>
          <t>2026-01-01</t>
        </is>
      </c>
      <c r="C8467" t="inlineStr">
        <is>
          <t>% sobre Receita Bruta</t>
        </is>
      </c>
      <c r="D8467" s="488" t="n">
        <v>-0.05</v>
      </c>
      <c r="E8467" t="inlineStr">
        <is>
          <t>1/2026</t>
        </is>
      </c>
    </row>
    <row r="8468">
      <c r="A8468" t="inlineStr">
        <is>
          <t>Love Cabaret</t>
        </is>
      </c>
      <c r="B8468" t="inlineStr">
        <is>
          <t>2026-01-01</t>
        </is>
      </c>
      <c r="C8468" t="inlineStr">
        <is>
          <t>Serviços de Terceiros</t>
        </is>
      </c>
      <c r="D8468" s="488" t="n">
        <v>-25462.81</v>
      </c>
      <c r="E8468" t="inlineStr">
        <is>
          <t>1/2026</t>
        </is>
      </c>
    </row>
    <row r="8469">
      <c r="A8469" t="inlineStr">
        <is>
          <t>Love Cabaret</t>
        </is>
      </c>
      <c r="B8469" t="inlineStr">
        <is>
          <t>2026-01-01</t>
        </is>
      </c>
      <c r="C8469" t="inlineStr">
        <is>
          <t>Assessoria Contabil</t>
        </is>
      </c>
      <c r="D8469" s="488" t="n">
        <v>-4561.75</v>
      </c>
      <c r="E8469" t="inlineStr">
        <is>
          <t>1/2026</t>
        </is>
      </c>
    </row>
    <row r="8470">
      <c r="A8470" t="inlineStr">
        <is>
          <t>Love Cabaret</t>
        </is>
      </c>
      <c r="B8470" t="inlineStr">
        <is>
          <t>2026-01-01</t>
        </is>
      </c>
      <c r="C8470" t="inlineStr">
        <is>
          <t>Assessoria RH</t>
        </is>
      </c>
      <c r="D8470" s="488" t="n">
        <v>0</v>
      </c>
      <c r="E8470" t="inlineStr">
        <is>
          <t>1/2026</t>
        </is>
      </c>
    </row>
    <row r="8471">
      <c r="A8471" t="inlineStr">
        <is>
          <t>Love Cabaret</t>
        </is>
      </c>
      <c r="B8471" t="inlineStr">
        <is>
          <t>2026-01-01</t>
        </is>
      </c>
      <c r="C8471" t="inlineStr">
        <is>
          <t>Assessoria em Geral</t>
        </is>
      </c>
      <c r="D8471" s="488" t="n">
        <v>-2560</v>
      </c>
      <c r="E8471" t="inlineStr">
        <is>
          <t>1/2026</t>
        </is>
      </c>
    </row>
    <row r="8472">
      <c r="A8472" t="inlineStr">
        <is>
          <t>Love Cabaret</t>
        </is>
      </c>
      <c r="B8472" t="inlineStr">
        <is>
          <t>2026-01-01</t>
        </is>
      </c>
      <c r="C8472" t="inlineStr">
        <is>
          <t>Assessoria Financeira</t>
        </is>
      </c>
      <c r="D8472" s="488" t="n">
        <v>0</v>
      </c>
      <c r="E8472" t="inlineStr">
        <is>
          <t>1/2026</t>
        </is>
      </c>
    </row>
    <row r="8473">
      <c r="A8473" t="inlineStr">
        <is>
          <t>Love Cabaret</t>
        </is>
      </c>
      <c r="B8473" t="inlineStr">
        <is>
          <t>2026-01-01</t>
        </is>
      </c>
      <c r="C8473" t="inlineStr">
        <is>
          <t>Assessoria Jurídica</t>
        </is>
      </c>
      <c r="D8473" s="488" t="n">
        <v>-3200</v>
      </c>
      <c r="E8473" t="inlineStr">
        <is>
          <t>1/2026</t>
        </is>
      </c>
    </row>
    <row r="8474">
      <c r="A8474" t="inlineStr">
        <is>
          <t>Love Cabaret</t>
        </is>
      </c>
      <c r="B8474" t="inlineStr">
        <is>
          <t>2026-01-01</t>
        </is>
      </c>
      <c r="C8474" t="inlineStr">
        <is>
          <t>Assessoria de Alimentos e Bebidas</t>
        </is>
      </c>
      <c r="D8474" s="488" t="n">
        <v>-891.0599999999999</v>
      </c>
      <c r="E8474" t="inlineStr">
        <is>
          <t>1/2026</t>
        </is>
      </c>
    </row>
    <row r="8475">
      <c r="A8475" t="inlineStr">
        <is>
          <t>Love Cabaret</t>
        </is>
      </c>
      <c r="B8475" t="inlineStr">
        <is>
          <t>2026-01-01</t>
        </is>
      </c>
      <c r="C8475" t="inlineStr">
        <is>
          <t>Assessoria de Projetos</t>
        </is>
      </c>
      <c r="D8475" s="488" t="n">
        <v>0</v>
      </c>
      <c r="E8475" t="inlineStr">
        <is>
          <t>1/2026</t>
        </is>
      </c>
    </row>
    <row r="8476">
      <c r="A8476" t="inlineStr">
        <is>
          <t>Love Cabaret</t>
        </is>
      </c>
      <c r="B8476" t="inlineStr">
        <is>
          <t>2026-01-01</t>
        </is>
      </c>
      <c r="C8476" t="inlineStr">
        <is>
          <t>Serviços de Segurança</t>
        </is>
      </c>
      <c r="D8476" s="488" t="n">
        <v>-14250</v>
      </c>
      <c r="E8476" t="inlineStr">
        <is>
          <t>1/2026</t>
        </is>
      </c>
    </row>
    <row r="8477">
      <c r="A8477" t="inlineStr">
        <is>
          <t>Love Cabaret</t>
        </is>
      </c>
      <c r="B8477" t="inlineStr">
        <is>
          <t>2026-01-01</t>
        </is>
      </c>
      <c r="C8477" t="inlineStr">
        <is>
          <t>Valet/Motoboy</t>
        </is>
      </c>
      <c r="D8477" s="488" t="n">
        <v>0</v>
      </c>
      <c r="E8477" t="inlineStr">
        <is>
          <t>1/2026</t>
        </is>
      </c>
    </row>
    <row r="8478">
      <c r="A8478" t="inlineStr">
        <is>
          <t>Love Cabaret</t>
        </is>
      </c>
      <c r="B8478" t="inlineStr">
        <is>
          <t>2026-01-01</t>
        </is>
      </c>
      <c r="C8478" t="inlineStr">
        <is>
          <t>% sobre Receita Bruta</t>
        </is>
      </c>
      <c r="D8478" s="488" t="n">
        <v>-0.07000000000000001</v>
      </c>
      <c r="E8478" t="inlineStr">
        <is>
          <t>1/2026</t>
        </is>
      </c>
    </row>
    <row r="8479">
      <c r="A8479" t="inlineStr">
        <is>
          <t>Love Cabaret</t>
        </is>
      </c>
      <c r="B8479" t="inlineStr">
        <is>
          <t>2026-01-01</t>
        </is>
      </c>
      <c r="C8479" t="inlineStr">
        <is>
          <t>Locação de Equipamentos</t>
        </is>
      </c>
      <c r="D8479" s="488" t="n">
        <v>-6019.3</v>
      </c>
      <c r="E8479" t="inlineStr">
        <is>
          <t>1/2026</t>
        </is>
      </c>
    </row>
    <row r="8480">
      <c r="A8480" t="inlineStr">
        <is>
          <t>Love Cabaret</t>
        </is>
      </c>
      <c r="B8480" t="inlineStr">
        <is>
          <t>2026-01-01</t>
        </is>
      </c>
      <c r="C8480" t="inlineStr">
        <is>
          <t>Locações de Equipamentos - Operacionais</t>
        </is>
      </c>
      <c r="D8480" s="488" t="n">
        <v>-5789.3</v>
      </c>
      <c r="E8480" t="inlineStr">
        <is>
          <t>1/2026</t>
        </is>
      </c>
    </row>
    <row r="8481">
      <c r="A8481" t="inlineStr">
        <is>
          <t>Love Cabaret</t>
        </is>
      </c>
      <c r="B8481" t="inlineStr">
        <is>
          <t>2026-01-01</t>
        </is>
      </c>
      <c r="C8481" t="inlineStr">
        <is>
          <t>Locação de Equipamentos - Informatica e TI</t>
        </is>
      </c>
      <c r="D8481" s="488" t="n">
        <v>-230</v>
      </c>
      <c r="E8481" t="inlineStr">
        <is>
          <t>1/2026</t>
        </is>
      </c>
    </row>
    <row r="8482">
      <c r="A8482" t="inlineStr">
        <is>
          <t>Love Cabaret</t>
        </is>
      </c>
      <c r="B8482" t="inlineStr">
        <is>
          <t>2026-01-01</t>
        </is>
      </c>
      <c r="C8482" t="inlineStr">
        <is>
          <t>Locações de Equipamentos - Comunicação e Marketing</t>
        </is>
      </c>
      <c r="D8482" s="488" t="n">
        <v>0</v>
      </c>
      <c r="E8482" t="inlineStr">
        <is>
          <t>1/2026</t>
        </is>
      </c>
    </row>
    <row r="8483">
      <c r="A8483" t="inlineStr">
        <is>
          <t>Love Cabaret</t>
        </is>
      </c>
      <c r="B8483" t="inlineStr">
        <is>
          <t>2026-01-01</t>
        </is>
      </c>
      <c r="C8483" t="inlineStr">
        <is>
          <t>Locação de Utensílios</t>
        </is>
      </c>
      <c r="D8483" s="488" t="n">
        <v>0</v>
      </c>
      <c r="E8483" t="inlineStr">
        <is>
          <t>1/2026</t>
        </is>
      </c>
    </row>
    <row r="8484">
      <c r="A8484" t="inlineStr">
        <is>
          <t>Love Cabaret</t>
        </is>
      </c>
      <c r="B8484" t="inlineStr">
        <is>
          <t>2026-01-01</t>
        </is>
      </c>
      <c r="C8484" t="inlineStr">
        <is>
          <t>% sobre Receita Bruta</t>
        </is>
      </c>
      <c r="D8484" s="488" t="n">
        <v>-0.02</v>
      </c>
      <c r="E8484" t="inlineStr">
        <is>
          <t>1/2026</t>
        </is>
      </c>
    </row>
    <row r="8485">
      <c r="A8485" t="inlineStr">
        <is>
          <t>Love Cabaret</t>
        </is>
      </c>
      <c r="B8485" t="inlineStr">
        <is>
          <t>2026-01-01</t>
        </is>
      </c>
      <c r="C8485" t="inlineStr">
        <is>
          <t>Sistema de Franquias</t>
        </is>
      </c>
      <c r="D8485" s="488" t="n">
        <v>-6575</v>
      </c>
      <c r="E8485" t="inlineStr">
        <is>
          <t>1/2026</t>
        </is>
      </c>
    </row>
    <row r="8486">
      <c r="A8486" t="inlineStr">
        <is>
          <t>Love Cabaret</t>
        </is>
      </c>
      <c r="B8486" t="inlineStr">
        <is>
          <t>2026-01-01</t>
        </is>
      </c>
      <c r="C8486" t="inlineStr">
        <is>
          <t>Royalties</t>
        </is>
      </c>
      <c r="D8486" s="488" t="n">
        <v>0</v>
      </c>
      <c r="E8486" t="inlineStr">
        <is>
          <t>1/2026</t>
        </is>
      </c>
    </row>
    <row r="8487">
      <c r="A8487" t="inlineStr">
        <is>
          <t>Love Cabaret</t>
        </is>
      </c>
      <c r="B8487" t="inlineStr">
        <is>
          <t>2026-01-01</t>
        </is>
      </c>
      <c r="C8487" t="inlineStr">
        <is>
          <t>Fundo de Propaganda</t>
        </is>
      </c>
      <c r="D8487" s="488" t="n">
        <v>0</v>
      </c>
      <c r="E8487" t="inlineStr">
        <is>
          <t>1/2026</t>
        </is>
      </c>
    </row>
    <row r="8488">
      <c r="A8488" t="inlineStr">
        <is>
          <t>Love Cabaret</t>
        </is>
      </c>
      <c r="B8488" t="inlineStr">
        <is>
          <t>2026-01-01</t>
        </is>
      </c>
      <c r="C8488" t="inlineStr">
        <is>
          <t>Fee Gestão FB</t>
        </is>
      </c>
      <c r="D8488" s="488" t="n">
        <v>-6575</v>
      </c>
      <c r="E8488" t="inlineStr">
        <is>
          <t>1/2026</t>
        </is>
      </c>
    </row>
    <row r="8489">
      <c r="A8489" t="inlineStr">
        <is>
          <t>Love Cabaret</t>
        </is>
      </c>
      <c r="B8489" t="inlineStr">
        <is>
          <t>2026-01-01</t>
        </is>
      </c>
      <c r="C8489" t="inlineStr">
        <is>
          <t>% sobre Receita Bruta</t>
        </is>
      </c>
      <c r="D8489" s="488" t="n">
        <v>-0.02</v>
      </c>
      <c r="E8489" t="inlineStr">
        <is>
          <t>1/2026</t>
        </is>
      </c>
    </row>
    <row r="8490">
      <c r="A8490" t="inlineStr">
        <is>
          <t>Love Cabaret</t>
        </is>
      </c>
      <c r="B8490" t="inlineStr">
        <is>
          <t>2026-01-01</t>
        </is>
      </c>
      <c r="C8490" t="inlineStr">
        <is>
          <t>TOTAL - DESPESAS OPERATIVAS</t>
        </is>
      </c>
      <c r="D8490" s="488" t="n">
        <v>-255443.46</v>
      </c>
      <c r="E8490" t="inlineStr">
        <is>
          <t>1/2026</t>
        </is>
      </c>
    </row>
    <row r="8491">
      <c r="A8491" t="inlineStr">
        <is>
          <t>Love Cabaret</t>
        </is>
      </c>
      <c r="B8491" t="inlineStr">
        <is>
          <t>2026-01-01</t>
        </is>
      </c>
      <c r="C8491" t="inlineStr">
        <is>
          <t>% sobre Receita Bruta</t>
        </is>
      </c>
      <c r="D8491" s="488" t="n">
        <v>-0.6899999999999999</v>
      </c>
      <c r="E8491" t="inlineStr">
        <is>
          <t>1/2026</t>
        </is>
      </c>
    </row>
    <row r="8492">
      <c r="A8492" t="inlineStr">
        <is>
          <t>Love Cabaret</t>
        </is>
      </c>
      <c r="B8492" t="inlineStr">
        <is>
          <t>2026-01-01</t>
        </is>
      </c>
      <c r="C8492" t="inlineStr">
        <is>
          <t>EBITDA</t>
        </is>
      </c>
      <c r="D8492" s="488" t="n">
        <v>-72527.72</v>
      </c>
      <c r="E8492" t="inlineStr">
        <is>
          <t>1/2026</t>
        </is>
      </c>
    </row>
    <row r="8493">
      <c r="A8493" t="inlineStr">
        <is>
          <t>Love Cabaret</t>
        </is>
      </c>
      <c r="B8493" t="inlineStr">
        <is>
          <t>2026-01-01</t>
        </is>
      </c>
      <c r="C8493" t="inlineStr">
        <is>
          <t>% sobre Receita Bruta</t>
        </is>
      </c>
      <c r="D8493" s="488" t="n">
        <v>-0.2</v>
      </c>
      <c r="E8493" t="inlineStr">
        <is>
          <t>1/2026</t>
        </is>
      </c>
    </row>
    <row r="8494">
      <c r="A8494" t="inlineStr">
        <is>
          <t>Love Cabaret</t>
        </is>
      </c>
      <c r="B8494" t="inlineStr">
        <is>
          <t>2026-01-01</t>
        </is>
      </c>
      <c r="C8494" t="inlineStr">
        <is>
          <t>(-) Depreciação/Amortização</t>
        </is>
      </c>
      <c r="D8494" s="488" t="n">
        <v>0</v>
      </c>
      <c r="E8494" t="inlineStr">
        <is>
          <t>1/2026</t>
        </is>
      </c>
    </row>
    <row r="8495">
      <c r="A8495" t="inlineStr">
        <is>
          <t>Love Cabaret</t>
        </is>
      </c>
      <c r="B8495" t="inlineStr">
        <is>
          <t>2026-01-01</t>
        </is>
      </c>
      <c r="C8495" t="inlineStr">
        <is>
          <t>EBIT</t>
        </is>
      </c>
      <c r="D8495" s="488" t="n">
        <v>-72527.72</v>
      </c>
      <c r="E8495" t="inlineStr">
        <is>
          <t>1/2026</t>
        </is>
      </c>
    </row>
    <row r="8496">
      <c r="A8496" t="inlineStr">
        <is>
          <t>Love Cabaret</t>
        </is>
      </c>
      <c r="B8496" t="inlineStr">
        <is>
          <t>2026-01-01</t>
        </is>
      </c>
      <c r="C8496" t="inlineStr">
        <is>
          <t>(+/-) Receitas/Despesas Financeiras</t>
        </is>
      </c>
      <c r="D8496" s="488" t="n">
        <v>-606.45</v>
      </c>
      <c r="E8496" t="inlineStr">
        <is>
          <t>1/2026</t>
        </is>
      </c>
    </row>
    <row r="8497">
      <c r="A8497" t="inlineStr">
        <is>
          <t>Love Cabaret</t>
        </is>
      </c>
      <c r="B8497" t="inlineStr">
        <is>
          <t>2026-01-01</t>
        </is>
      </c>
      <c r="C8497" t="inlineStr">
        <is>
          <t>(+) Receitas de Patrocínio</t>
        </is>
      </c>
      <c r="D8497" s="488" t="n">
        <v>194700</v>
      </c>
      <c r="E8497" t="inlineStr">
        <is>
          <t>1/2026</t>
        </is>
      </c>
    </row>
    <row r="8498">
      <c r="A8498" t="inlineStr">
        <is>
          <t>Love Cabaret</t>
        </is>
      </c>
      <c r="B8498" t="inlineStr">
        <is>
          <t>2026-01-01</t>
        </is>
      </c>
      <c r="C8498" t="inlineStr">
        <is>
          <t>(-) Despesas de Patrocínio</t>
        </is>
      </c>
      <c r="D8498" s="488" t="n">
        <v>0</v>
      </c>
      <c r="E8498" t="inlineStr">
        <is>
          <t>1/2026</t>
        </is>
      </c>
    </row>
    <row r="8499">
      <c r="A8499" t="inlineStr">
        <is>
          <t>Love Cabaret</t>
        </is>
      </c>
      <c r="B8499" t="inlineStr">
        <is>
          <t>2026-01-01</t>
        </is>
      </c>
      <c r="C8499" t="inlineStr">
        <is>
          <t>Resultado Antes do IR</t>
        </is>
      </c>
      <c r="D8499" s="488" t="n">
        <v>121565.83</v>
      </c>
      <c r="E8499" t="inlineStr">
        <is>
          <t>1/2026</t>
        </is>
      </c>
    </row>
    <row r="8500">
      <c r="A8500" t="inlineStr">
        <is>
          <t>Love Cabaret</t>
        </is>
      </c>
      <c r="B8500" t="inlineStr">
        <is>
          <t>2026-01-01</t>
        </is>
      </c>
      <c r="C8500" t="inlineStr">
        <is>
          <t>(-) Impostos</t>
        </is>
      </c>
      <c r="D8500" s="488" t="n">
        <v>-8897.92</v>
      </c>
      <c r="E8500" t="inlineStr">
        <is>
          <t>1/2026</t>
        </is>
      </c>
    </row>
    <row r="8501">
      <c r="A8501" t="inlineStr">
        <is>
          <t>Love Cabaret</t>
        </is>
      </c>
      <c r="B8501" t="inlineStr">
        <is>
          <t>2026-01-01</t>
        </is>
      </c>
      <c r="C8501" t="inlineStr">
        <is>
          <t>SIMPLES</t>
        </is>
      </c>
      <c r="D8501" s="488" t="n">
        <v>0</v>
      </c>
      <c r="E8501" t="inlineStr">
        <is>
          <t>1/2026</t>
        </is>
      </c>
    </row>
    <row r="8502">
      <c r="A8502" t="inlineStr">
        <is>
          <t>Love Cabaret</t>
        </is>
      </c>
      <c r="B8502" t="inlineStr">
        <is>
          <t>2026-01-01</t>
        </is>
      </c>
      <c r="C8502" t="inlineStr">
        <is>
          <t>IRPJ</t>
        </is>
      </c>
      <c r="D8502" s="488" t="n">
        <v>-4814.1</v>
      </c>
      <c r="E8502" t="inlineStr">
        <is>
          <t>1/2026</t>
        </is>
      </c>
    </row>
    <row r="8503">
      <c r="A8503" t="inlineStr">
        <is>
          <t>Love Cabaret</t>
        </is>
      </c>
      <c r="B8503" t="inlineStr">
        <is>
          <t>2026-01-01</t>
        </is>
      </c>
      <c r="C8503" t="inlineStr">
        <is>
          <t>IRPJ 10%</t>
        </is>
      </c>
      <c r="D8503" s="488" t="n">
        <v>0</v>
      </c>
      <c r="E8503" t="inlineStr">
        <is>
          <t>1/2026</t>
        </is>
      </c>
    </row>
    <row r="8504">
      <c r="A8504" t="inlineStr">
        <is>
          <t>Love Cabaret</t>
        </is>
      </c>
      <c r="B8504" t="inlineStr">
        <is>
          <t>2026-01-01</t>
        </is>
      </c>
      <c r="C8504" t="inlineStr">
        <is>
          <t>CSLL</t>
        </is>
      </c>
      <c r="D8504" s="488" t="n">
        <v>-4083.82</v>
      </c>
      <c r="E8504" t="inlineStr">
        <is>
          <t>1/2026</t>
        </is>
      </c>
    </row>
    <row r="8505">
      <c r="A8505" t="inlineStr">
        <is>
          <t>Love Cabaret</t>
        </is>
      </c>
      <c r="B8505" t="inlineStr">
        <is>
          <t>2026-01-01</t>
        </is>
      </c>
      <c r="C8505" t="inlineStr">
        <is>
          <t>Resultado Líquido</t>
        </is>
      </c>
      <c r="D8505" s="488" t="n">
        <v>112667.91</v>
      </c>
      <c r="E8505" t="inlineStr">
        <is>
          <t>1/2026</t>
        </is>
      </c>
    </row>
    <row r="8506">
      <c r="A8506" t="inlineStr">
        <is>
          <t>Love Cabaret</t>
        </is>
      </c>
      <c r="B8506" t="inlineStr">
        <is>
          <t>2026-01-01</t>
        </is>
      </c>
      <c r="C8506" t="inlineStr">
        <is>
          <t>% sobre Receita Bruta</t>
        </is>
      </c>
      <c r="D8506" s="488" t="n">
        <v>0.3</v>
      </c>
      <c r="E8506" t="inlineStr">
        <is>
          <t>1/2026</t>
        </is>
      </c>
    </row>
    <row r="8507">
      <c r="A8507" t="inlineStr">
        <is>
          <t>Love Cabaret</t>
        </is>
      </c>
      <c r="B8507" t="inlineStr">
        <is>
          <t>2026-01-01</t>
        </is>
      </c>
      <c r="C8507" t="inlineStr">
        <is>
          <t>(-) CAPEX (Investimentos)</t>
        </is>
      </c>
      <c r="D8507" s="488" t="n">
        <v>0</v>
      </c>
      <c r="E8507" t="inlineStr">
        <is>
          <t>1/2026</t>
        </is>
      </c>
    </row>
    <row r="8508">
      <c r="A8508" t="inlineStr">
        <is>
          <t>Love Cabaret</t>
        </is>
      </c>
      <c r="B8508" t="inlineStr">
        <is>
          <t>2026-01-01</t>
        </is>
      </c>
      <c r="C8508" t="inlineStr">
        <is>
          <t>Investimento - Construção - Obra</t>
        </is>
      </c>
      <c r="D8508" s="488" t="n">
        <v>0</v>
      </c>
      <c r="E8508" t="inlineStr">
        <is>
          <t>1/2026</t>
        </is>
      </c>
    </row>
    <row r="8509">
      <c r="A8509" t="inlineStr">
        <is>
          <t>Love Cabaret</t>
        </is>
      </c>
      <c r="B8509" t="inlineStr">
        <is>
          <t>2026-01-01</t>
        </is>
      </c>
      <c r="C8509" t="inlineStr">
        <is>
          <t>Investimento - Equipamentos</t>
        </is>
      </c>
      <c r="D8509" s="488" t="n">
        <v>0</v>
      </c>
      <c r="E8509" t="inlineStr">
        <is>
          <t>1/2026</t>
        </is>
      </c>
    </row>
    <row r="8510">
      <c r="A8510" t="inlineStr">
        <is>
          <t>Love Cabaret</t>
        </is>
      </c>
      <c r="B8510" t="inlineStr">
        <is>
          <t>2026-01-01</t>
        </is>
      </c>
      <c r="C8510" t="inlineStr">
        <is>
          <t>Investimento - Utensílios</t>
        </is>
      </c>
      <c r="D8510" s="488" t="n">
        <v>0</v>
      </c>
      <c r="E8510" t="inlineStr">
        <is>
          <t>1/2026</t>
        </is>
      </c>
    </row>
    <row r="8511">
      <c r="A8511" t="inlineStr">
        <is>
          <t>Love Cabaret</t>
        </is>
      </c>
      <c r="B8511" t="inlineStr">
        <is>
          <t>2026-01-01</t>
        </is>
      </c>
      <c r="C8511" t="inlineStr">
        <is>
          <t>Investimento - Mobiliário e Decoração</t>
        </is>
      </c>
      <c r="D8511" s="488" t="n">
        <v>0</v>
      </c>
      <c r="E8511" t="inlineStr">
        <is>
          <t>1/2026</t>
        </is>
      </c>
    </row>
    <row r="8512">
      <c r="A8512" t="inlineStr">
        <is>
          <t>Love Cabaret</t>
        </is>
      </c>
      <c r="B8512" t="inlineStr">
        <is>
          <t>2026-01-01</t>
        </is>
      </c>
      <c r="C8512" t="inlineStr">
        <is>
          <t>Investimento - Projetos</t>
        </is>
      </c>
      <c r="D8512" s="488" t="n">
        <v>0</v>
      </c>
      <c r="E8512" t="inlineStr">
        <is>
          <t>1/2026</t>
        </is>
      </c>
    </row>
    <row r="8513">
      <c r="A8513" t="inlineStr">
        <is>
          <t>Love Cabaret</t>
        </is>
      </c>
      <c r="B8513" t="inlineStr">
        <is>
          <t>2026-01-01</t>
        </is>
      </c>
      <c r="C8513" t="inlineStr">
        <is>
          <t>Investimento - Paisagismo</t>
        </is>
      </c>
      <c r="D8513" s="488" t="n">
        <v>0</v>
      </c>
      <c r="E8513" t="inlineStr">
        <is>
          <t>1/2026</t>
        </is>
      </c>
    </row>
    <row r="8514">
      <c r="A8514" t="inlineStr">
        <is>
          <t>Love Cabaret</t>
        </is>
      </c>
      <c r="B8514" t="inlineStr">
        <is>
          <t>2026-01-01</t>
        </is>
      </c>
      <c r="C8514" t="inlineStr">
        <is>
          <t>Investimento - Sistemas Gerais - Implantação</t>
        </is>
      </c>
      <c r="D8514" s="488" t="n">
        <v>0</v>
      </c>
      <c r="E8514" t="inlineStr">
        <is>
          <t>1/2026</t>
        </is>
      </c>
    </row>
    <row r="8515">
      <c r="A8515" t="inlineStr">
        <is>
          <t>Love Cabaret</t>
        </is>
      </c>
      <c r="B8515" t="inlineStr">
        <is>
          <t>2026-01-01</t>
        </is>
      </c>
      <c r="C8515" t="inlineStr">
        <is>
          <t>Investimento - Marketing</t>
        </is>
      </c>
      <c r="D8515" s="488" t="n">
        <v>0</v>
      </c>
      <c r="E8515" t="inlineStr">
        <is>
          <t>1/2026</t>
        </is>
      </c>
    </row>
    <row r="8516">
      <c r="A8516" t="inlineStr">
        <is>
          <t>Love Cabaret</t>
        </is>
      </c>
      <c r="B8516" t="inlineStr">
        <is>
          <t>2026-01-01</t>
        </is>
      </c>
      <c r="C8516" t="inlineStr">
        <is>
          <t>Investimento - Uniformes</t>
        </is>
      </c>
      <c r="D8516" s="488" t="n">
        <v>0</v>
      </c>
      <c r="E8516" t="inlineStr">
        <is>
          <t>1/2026</t>
        </is>
      </c>
    </row>
    <row r="8517">
      <c r="A8517" t="inlineStr">
        <is>
          <t>Love Cabaret</t>
        </is>
      </c>
      <c r="B8517" t="inlineStr">
        <is>
          <t>2026-01-01</t>
        </is>
      </c>
      <c r="C8517" t="inlineStr">
        <is>
          <t>Investimento - Despesas pré-operacionais</t>
        </is>
      </c>
      <c r="D8517" s="488" t="n">
        <v>0</v>
      </c>
      <c r="E8517" t="inlineStr">
        <is>
          <t>1/2026</t>
        </is>
      </c>
    </row>
    <row r="8518">
      <c r="A8518" t="inlineStr">
        <is>
          <t>Love Cabaret</t>
        </is>
      </c>
      <c r="B8518" t="inlineStr">
        <is>
          <t>2026-01-01</t>
        </is>
      </c>
      <c r="C8518" t="inlineStr">
        <is>
          <t>Investimento - Taxa de Licença</t>
        </is>
      </c>
      <c r="D8518" s="488" t="n">
        <v>0</v>
      </c>
      <c r="E8518" t="inlineStr">
        <is>
          <t>1/2026</t>
        </is>
      </c>
    </row>
    <row r="8519">
      <c r="A8519" t="inlineStr">
        <is>
          <t>Love Cabaret</t>
        </is>
      </c>
      <c r="B8519" t="inlineStr">
        <is>
          <t>2026-01-01</t>
        </is>
      </c>
      <c r="C8519" t="inlineStr">
        <is>
          <t>Investimento - Outros luvas</t>
        </is>
      </c>
      <c r="D8519" s="488" t="n">
        <v>0</v>
      </c>
      <c r="E8519" t="inlineStr">
        <is>
          <t>1/2026</t>
        </is>
      </c>
    </row>
    <row r="8520">
      <c r="A8520" t="inlineStr">
        <is>
          <t>Love Cabaret</t>
        </is>
      </c>
      <c r="B8520" t="inlineStr">
        <is>
          <t>2026-01-01</t>
        </is>
      </c>
      <c r="C8520" t="inlineStr">
        <is>
          <t>Investimento - Ativos AMBEV</t>
        </is>
      </c>
      <c r="D8520" s="488" t="n">
        <v>0</v>
      </c>
      <c r="E8520" t="inlineStr">
        <is>
          <t>1/2026</t>
        </is>
      </c>
    </row>
    <row r="8521">
      <c r="A8521" t="inlineStr">
        <is>
          <t>Love Cabaret</t>
        </is>
      </c>
      <c r="B8521" t="inlineStr">
        <is>
          <t>2026-01-01</t>
        </is>
      </c>
      <c r="C8521" t="inlineStr">
        <is>
          <t>Investimento - Estrutura Chopp - Balcão</t>
        </is>
      </c>
      <c r="D8521" s="488" t="n">
        <v>0</v>
      </c>
      <c r="E8521" t="inlineStr">
        <is>
          <t>1/2026</t>
        </is>
      </c>
    </row>
    <row r="8522">
      <c r="A8522" t="inlineStr">
        <is>
          <t>Love Cabaret</t>
        </is>
      </c>
      <c r="B8522" t="inlineStr">
        <is>
          <t>2026-01-01</t>
        </is>
      </c>
      <c r="C8522" t="inlineStr">
        <is>
          <t>Investimento - Estrutura Chopp - Camara Refrigerada</t>
        </is>
      </c>
      <c r="D8522" s="488" t="n">
        <v>0</v>
      </c>
      <c r="E8522" t="inlineStr">
        <is>
          <t>1/2026</t>
        </is>
      </c>
    </row>
    <row r="8523">
      <c r="A8523" t="inlineStr">
        <is>
          <t>Love Cabaret</t>
        </is>
      </c>
      <c r="B8523" t="inlineStr">
        <is>
          <t>2026-01-01</t>
        </is>
      </c>
      <c r="C8523" t="inlineStr">
        <is>
          <t>Investimento - Estrutura Chopp - Chopeira</t>
        </is>
      </c>
      <c r="D8523" s="488" t="n">
        <v>0</v>
      </c>
      <c r="E8523" t="inlineStr">
        <is>
          <t>1/2026</t>
        </is>
      </c>
    </row>
    <row r="8524">
      <c r="A8524" t="inlineStr">
        <is>
          <t>Love Cabaret</t>
        </is>
      </c>
      <c r="B8524" t="inlineStr">
        <is>
          <t>2026-01-01</t>
        </is>
      </c>
      <c r="C8524" t="inlineStr">
        <is>
          <t>(+/-) Outras variações no fluxo de caixa</t>
        </is>
      </c>
      <c r="D8524" s="488" t="n">
        <v>-9329</v>
      </c>
      <c r="E8524" t="inlineStr">
        <is>
          <t>1/2026</t>
        </is>
      </c>
    </row>
    <row r="8525">
      <c r="A8525" t="inlineStr">
        <is>
          <t>Love Cabaret</t>
        </is>
      </c>
      <c r="B8525" t="inlineStr">
        <is>
          <t>2026-01-01</t>
        </is>
      </c>
      <c r="C8525" t="inlineStr">
        <is>
          <t>Remuneração Variável</t>
        </is>
      </c>
      <c r="D8525" s="488" t="n">
        <v>0</v>
      </c>
      <c r="E8525" t="inlineStr">
        <is>
          <t>1/2026</t>
        </is>
      </c>
    </row>
    <row r="8526">
      <c r="A8526" t="inlineStr">
        <is>
          <t>Love Cabaret</t>
        </is>
      </c>
      <c r="B8526" t="inlineStr">
        <is>
          <t>2026-01-01</t>
        </is>
      </c>
      <c r="C8526" t="inlineStr">
        <is>
          <t>Dividendos</t>
        </is>
      </c>
      <c r="D8526" s="488" t="n">
        <v>0</v>
      </c>
      <c r="E8526" t="inlineStr">
        <is>
          <t>1/2026</t>
        </is>
      </c>
    </row>
    <row r="8527">
      <c r="A8527" t="inlineStr">
        <is>
          <t>Love Cabaret</t>
        </is>
      </c>
      <c r="B8527" t="inlineStr">
        <is>
          <t>2026-01-01</t>
        </is>
      </c>
      <c r="C8527" t="inlineStr">
        <is>
          <t>Endividamento Geral</t>
        </is>
      </c>
      <c r="D8527" s="488" t="n">
        <v>-9329</v>
      </c>
      <c r="E8527" t="inlineStr">
        <is>
          <t>1/2026</t>
        </is>
      </c>
    </row>
    <row r="8528">
      <c r="A8528" t="inlineStr">
        <is>
          <t>Love Cabaret</t>
        </is>
      </c>
      <c r="B8528" t="inlineStr">
        <is>
          <t>2026-01-01</t>
        </is>
      </c>
      <c r="C8528" t="inlineStr">
        <is>
          <t>Processo Judicial</t>
        </is>
      </c>
      <c r="D8528" s="488" t="n">
        <v>0</v>
      </c>
      <c r="E8528" t="inlineStr">
        <is>
          <t>1/2026</t>
        </is>
      </c>
    </row>
    <row r="8529">
      <c r="A8529" t="inlineStr">
        <is>
          <t>Love Cabaret</t>
        </is>
      </c>
      <c r="B8529" t="inlineStr">
        <is>
          <t>2026-01-01</t>
        </is>
      </c>
      <c r="C8529" t="inlineStr">
        <is>
          <t>Processo Civil</t>
        </is>
      </c>
      <c r="D8529" s="488" t="n">
        <v>0</v>
      </c>
      <c r="E8529" t="inlineStr">
        <is>
          <t>1/2026</t>
        </is>
      </c>
    </row>
    <row r="8530">
      <c r="A8530" t="inlineStr">
        <is>
          <t>Love Cabaret</t>
        </is>
      </c>
      <c r="B8530" t="inlineStr">
        <is>
          <t>2026-01-01</t>
        </is>
      </c>
      <c r="C8530" t="inlineStr">
        <is>
          <t>Recurso Processual</t>
        </is>
      </c>
      <c r="D8530" s="488" t="n">
        <v>0</v>
      </c>
      <c r="E8530" t="inlineStr">
        <is>
          <t>1/2026</t>
        </is>
      </c>
    </row>
    <row r="8531">
      <c r="A8531" t="inlineStr">
        <is>
          <t>Love Cabaret</t>
        </is>
      </c>
      <c r="B8531" t="inlineStr">
        <is>
          <t>2026-01-01</t>
        </is>
      </c>
      <c r="C8531" t="inlineStr">
        <is>
          <t>Empréstimos Gerais</t>
        </is>
      </c>
      <c r="D8531" s="488" t="n">
        <v>0</v>
      </c>
      <c r="E8531" t="inlineStr">
        <is>
          <t>1/2026</t>
        </is>
      </c>
    </row>
    <row r="8532">
      <c r="A8532" t="inlineStr">
        <is>
          <t>Love Cabaret</t>
        </is>
      </c>
      <c r="B8532" t="inlineStr">
        <is>
          <t>2026-01-01</t>
        </is>
      </c>
      <c r="C8532" t="inlineStr">
        <is>
          <t>Total - Variações s/ Resultado Líquido</t>
        </is>
      </c>
      <c r="D8532" s="488" t="n">
        <v>-9329</v>
      </c>
      <c r="E8532" t="inlineStr">
        <is>
          <t>1/2026</t>
        </is>
      </c>
    </row>
    <row r="8533">
      <c r="A8533" t="inlineStr">
        <is>
          <t>Love Cabaret</t>
        </is>
      </c>
      <c r="B8533" t="inlineStr">
        <is>
          <t>2026-01-01</t>
        </is>
      </c>
      <c r="C8533" t="inlineStr">
        <is>
          <t>FCF</t>
        </is>
      </c>
      <c r="D8533" s="488" t="n">
        <v>103338.91</v>
      </c>
      <c r="E8533" t="inlineStr">
        <is>
          <t>1/2026</t>
        </is>
      </c>
    </row>
    <row r="8534">
      <c r="A8534" t="inlineStr">
        <is>
          <t>Love Cabaret</t>
        </is>
      </c>
      <c r="B8534" t="inlineStr">
        <is>
          <t>2026-01-01</t>
        </is>
      </c>
      <c r="C8534" t="inlineStr">
        <is>
          <t>Saldo Operacional</t>
        </is>
      </c>
      <c r="D8534" s="488" t="n">
        <v>0</v>
      </c>
      <c r="E8534" t="inlineStr">
        <is>
          <t>1/2026</t>
        </is>
      </c>
    </row>
    <row r="8535">
      <c r="A8535" t="inlineStr">
        <is>
          <t>Love Cabaret</t>
        </is>
      </c>
      <c r="B8535" t="inlineStr">
        <is>
          <t>2026-02-01</t>
        </is>
      </c>
      <c r="C8535" t="inlineStr">
        <is>
          <t>FATURAMENTO BRUTO</t>
        </is>
      </c>
      <c r="D8535" s="488" t="n">
        <v>356820.52</v>
      </c>
      <c r="E8535" t="inlineStr">
        <is>
          <t>2/2026</t>
        </is>
      </c>
    </row>
    <row r="8536">
      <c r="A8536" t="inlineStr">
        <is>
          <t>Love Cabaret</t>
        </is>
      </c>
      <c r="B8536" t="inlineStr">
        <is>
          <t>2026-02-01</t>
        </is>
      </c>
      <c r="C8536" t="inlineStr">
        <is>
          <t>Alimentação</t>
        </is>
      </c>
      <c r="D8536" s="488" t="n">
        <v>8586</v>
      </c>
      <c r="E8536" t="inlineStr">
        <is>
          <t>2/2026</t>
        </is>
      </c>
    </row>
    <row r="8537">
      <c r="A8537" t="inlineStr">
        <is>
          <t>Love Cabaret</t>
        </is>
      </c>
      <c r="B8537" t="inlineStr">
        <is>
          <t>2026-02-01</t>
        </is>
      </c>
      <c r="C8537" t="inlineStr">
        <is>
          <t>Bebida</t>
        </is>
      </c>
      <c r="D8537" s="488" t="n">
        <v>18457</v>
      </c>
      <c r="E8537" t="inlineStr">
        <is>
          <t>2/2026</t>
        </is>
      </c>
    </row>
    <row r="8538">
      <c r="A8538" t="inlineStr">
        <is>
          <t>Love Cabaret</t>
        </is>
      </c>
      <c r="B8538" t="inlineStr">
        <is>
          <t>2026-02-01</t>
        </is>
      </c>
      <c r="C8538" t="inlineStr">
        <is>
          <t>Artístico (couvert/shows)</t>
        </is>
      </c>
      <c r="D8538" s="488" t="n">
        <v>16710</v>
      </c>
      <c r="E8538" t="inlineStr">
        <is>
          <t>2/2026</t>
        </is>
      </c>
    </row>
    <row r="8539">
      <c r="A8539" t="inlineStr">
        <is>
          <t>Love Cabaret</t>
        </is>
      </c>
      <c r="B8539" t="inlineStr">
        <is>
          <t>2026-02-01</t>
        </is>
      </c>
      <c r="C8539" t="inlineStr">
        <is>
          <t>Gifts</t>
        </is>
      </c>
      <c r="D8539" s="488" t="n">
        <v>0</v>
      </c>
      <c r="E8539" t="inlineStr">
        <is>
          <t>2/2026</t>
        </is>
      </c>
    </row>
    <row r="8540">
      <c r="A8540" t="inlineStr">
        <is>
          <t>Love Cabaret</t>
        </is>
      </c>
      <c r="B8540" t="inlineStr">
        <is>
          <t>2026-02-01</t>
        </is>
      </c>
      <c r="C8540" t="inlineStr">
        <is>
          <t>Serviço</t>
        </is>
      </c>
      <c r="D8540" s="488" t="n">
        <v>3420.02</v>
      </c>
      <c r="E8540" t="inlineStr">
        <is>
          <t>2/2026</t>
        </is>
      </c>
    </row>
    <row r="8541">
      <c r="A8541" t="inlineStr">
        <is>
          <t>Love Cabaret</t>
        </is>
      </c>
      <c r="B8541" t="inlineStr">
        <is>
          <t>2026-02-01</t>
        </is>
      </c>
      <c r="C8541" t="inlineStr">
        <is>
          <t>Eventos A&amp;B</t>
        </is>
      </c>
      <c r="D8541" s="488" t="n">
        <v>128000</v>
      </c>
      <c r="E8541" t="inlineStr">
        <is>
          <t>2/2026</t>
        </is>
      </c>
    </row>
    <row r="8542">
      <c r="A8542" t="inlineStr">
        <is>
          <t>Love Cabaret</t>
        </is>
      </c>
      <c r="B8542" t="inlineStr">
        <is>
          <t>2026-02-01</t>
        </is>
      </c>
      <c r="C8542" t="inlineStr">
        <is>
          <t>Eventos Couvert</t>
        </is>
      </c>
      <c r="D8542" s="488" t="n">
        <v>0</v>
      </c>
      <c r="E8542" t="inlineStr">
        <is>
          <t>2/2026</t>
        </is>
      </c>
    </row>
    <row r="8543">
      <c r="A8543" t="inlineStr">
        <is>
          <t>Love Cabaret</t>
        </is>
      </c>
      <c r="B8543" t="inlineStr">
        <is>
          <t>2026-02-01</t>
        </is>
      </c>
      <c r="C8543" t="inlineStr">
        <is>
          <t>Eventos Locações</t>
        </is>
      </c>
      <c r="D8543" s="488" t="n">
        <v>181647.5</v>
      </c>
      <c r="E8543" t="inlineStr">
        <is>
          <t>2/2026</t>
        </is>
      </c>
    </row>
    <row r="8544">
      <c r="A8544" t="inlineStr">
        <is>
          <t>Love Cabaret</t>
        </is>
      </c>
      <c r="B8544" t="inlineStr">
        <is>
          <t>2026-02-01</t>
        </is>
      </c>
      <c r="C8544" t="inlineStr">
        <is>
          <t>Eventos Rebate Fornecedores</t>
        </is>
      </c>
      <c r="D8544" s="488" t="n">
        <v>0</v>
      </c>
      <c r="E8544" t="inlineStr">
        <is>
          <t>2/2026</t>
        </is>
      </c>
    </row>
    <row r="8545">
      <c r="A8545" t="inlineStr">
        <is>
          <t>Love Cabaret</t>
        </is>
      </c>
      <c r="B8545" t="inlineStr">
        <is>
          <t>2026-02-01</t>
        </is>
      </c>
      <c r="C8545" t="inlineStr">
        <is>
          <t>Delivery</t>
        </is>
      </c>
      <c r="D8545" s="488" t="n">
        <v>0</v>
      </c>
      <c r="E8545" t="inlineStr">
        <is>
          <t>2/2026</t>
        </is>
      </c>
    </row>
    <row r="8546">
      <c r="A8546" t="inlineStr">
        <is>
          <t>Love Cabaret</t>
        </is>
      </c>
      <c r="B8546" t="inlineStr">
        <is>
          <t>2026-02-01</t>
        </is>
      </c>
      <c r="C8546" t="inlineStr">
        <is>
          <t>Outras Receitas</t>
        </is>
      </c>
      <c r="D8546" s="488" t="n">
        <v>0</v>
      </c>
      <c r="E8546" t="inlineStr">
        <is>
          <t>2/2026</t>
        </is>
      </c>
    </row>
    <row r="8547">
      <c r="A8547" t="inlineStr">
        <is>
          <t>Love Cabaret</t>
        </is>
      </c>
      <c r="B8547" t="inlineStr">
        <is>
          <t>2026-02-01</t>
        </is>
      </c>
      <c r="C8547" t="inlineStr">
        <is>
          <t>Eventos</t>
        </is>
      </c>
      <c r="D8547" s="488" t="n">
        <v>309647.5</v>
      </c>
      <c r="E8547" t="inlineStr">
        <is>
          <t>2/2026</t>
        </is>
      </c>
    </row>
    <row r="8548">
      <c r="A8548" t="inlineStr">
        <is>
          <t>Love Cabaret</t>
        </is>
      </c>
      <c r="B8548" t="inlineStr">
        <is>
          <t>2026-02-01</t>
        </is>
      </c>
      <c r="C8548" t="inlineStr">
        <is>
          <t>(-) Desconto sobre Venda</t>
        </is>
      </c>
      <c r="D8548" s="488" t="n">
        <v>-1350.61</v>
      </c>
      <c r="E8548" t="inlineStr">
        <is>
          <t>2/2026</t>
        </is>
      </c>
    </row>
    <row r="8549">
      <c r="A8549" t="inlineStr">
        <is>
          <t>Love Cabaret</t>
        </is>
      </c>
      <c r="B8549" t="inlineStr">
        <is>
          <t>2026-02-01</t>
        </is>
      </c>
      <c r="C8549" t="inlineStr">
        <is>
          <t>Descontos - Operação</t>
        </is>
      </c>
      <c r="D8549" s="488" t="n">
        <v>-924.59</v>
      </c>
      <c r="E8549" t="inlineStr">
        <is>
          <t>2/2026</t>
        </is>
      </c>
    </row>
    <row r="8550">
      <c r="A8550" t="inlineStr">
        <is>
          <t>Love Cabaret</t>
        </is>
      </c>
      <c r="B8550" t="inlineStr">
        <is>
          <t>2026-02-01</t>
        </is>
      </c>
      <c r="C8550" t="inlineStr">
        <is>
          <t>Desconto - Alimentação Escritório</t>
        </is>
      </c>
      <c r="D8550" s="488" t="n">
        <v>-426.02</v>
      </c>
      <c r="E8550" t="inlineStr">
        <is>
          <t>2/2026</t>
        </is>
      </c>
    </row>
    <row r="8551">
      <c r="A8551" t="inlineStr">
        <is>
          <t>Love Cabaret</t>
        </is>
      </c>
      <c r="B8551" t="inlineStr">
        <is>
          <t>2026-02-01</t>
        </is>
      </c>
      <c r="C8551" t="inlineStr">
        <is>
          <t>Descontos - Marketing</t>
        </is>
      </c>
      <c r="D8551" s="488" t="n">
        <v>0</v>
      </c>
      <c r="E8551" t="inlineStr">
        <is>
          <t>2/2026</t>
        </is>
      </c>
    </row>
    <row r="8552">
      <c r="A8552" t="inlineStr">
        <is>
          <t>Love Cabaret</t>
        </is>
      </c>
      <c r="B8552" t="inlineStr">
        <is>
          <t>2026-02-01</t>
        </is>
      </c>
      <c r="C8552" t="inlineStr">
        <is>
          <t>% sobre Receita Bruta</t>
        </is>
      </c>
      <c r="D8552" s="488" t="n">
        <v>0</v>
      </c>
      <c r="E8552" t="inlineStr">
        <is>
          <t>2/2026</t>
        </is>
      </c>
    </row>
    <row r="8553">
      <c r="A8553" t="inlineStr">
        <is>
          <t>Love Cabaret</t>
        </is>
      </c>
      <c r="B8553" t="inlineStr">
        <is>
          <t>2026-02-01</t>
        </is>
      </c>
      <c r="C8553" t="inlineStr">
        <is>
          <t>(-) Impostos sobre Venda</t>
        </is>
      </c>
      <c r="D8553" s="488" t="n">
        <v>-12648.36</v>
      </c>
      <c r="E8553" t="inlineStr">
        <is>
          <t>2/2026</t>
        </is>
      </c>
    </row>
    <row r="8554">
      <c r="A8554" t="inlineStr">
        <is>
          <t>Love Cabaret</t>
        </is>
      </c>
      <c r="B8554" t="inlineStr">
        <is>
          <t>2026-02-01</t>
        </is>
      </c>
      <c r="C8554" t="inlineStr">
        <is>
          <t>PIS / COFINS</t>
        </is>
      </c>
      <c r="D8554" s="488" t="n">
        <v>-12648.36</v>
      </c>
      <c r="E8554" t="inlineStr">
        <is>
          <t>2/2026</t>
        </is>
      </c>
    </row>
    <row r="8555">
      <c r="A8555" t="inlineStr">
        <is>
          <t>Love Cabaret</t>
        </is>
      </c>
      <c r="B8555" t="inlineStr">
        <is>
          <t>2026-02-01</t>
        </is>
      </c>
      <c r="C8555" t="inlineStr">
        <is>
          <t>ICMS</t>
        </is>
      </c>
      <c r="D8555" s="488" t="n">
        <v>0</v>
      </c>
      <c r="E8555" t="inlineStr">
        <is>
          <t>2/2026</t>
        </is>
      </c>
    </row>
    <row r="8556">
      <c r="A8556" t="inlineStr">
        <is>
          <t>Love Cabaret</t>
        </is>
      </c>
      <c r="B8556" t="inlineStr">
        <is>
          <t>2026-02-01</t>
        </is>
      </c>
      <c r="C8556" t="inlineStr">
        <is>
          <t>ISS</t>
        </is>
      </c>
      <c r="D8556" s="488" t="n">
        <v>0</v>
      </c>
      <c r="E8556" t="inlineStr">
        <is>
          <t>2/2026</t>
        </is>
      </c>
    </row>
    <row r="8557">
      <c r="A8557" t="inlineStr">
        <is>
          <t>Love Cabaret</t>
        </is>
      </c>
      <c r="B8557" t="inlineStr">
        <is>
          <t>2026-02-01</t>
        </is>
      </c>
      <c r="C8557" t="inlineStr">
        <is>
          <t>RECEITA LÍQUIDA</t>
        </is>
      </c>
      <c r="D8557" s="488" t="n">
        <v>342821.55</v>
      </c>
      <c r="E8557" t="inlineStr">
        <is>
          <t>2/2026</t>
        </is>
      </c>
    </row>
    <row r="8558">
      <c r="A8558" t="inlineStr">
        <is>
          <t>Love Cabaret</t>
        </is>
      </c>
      <c r="B8558" t="inlineStr">
        <is>
          <t>2026-02-01</t>
        </is>
      </c>
      <c r="C8558" t="inlineStr">
        <is>
          <t>(-) Custo Mercadoria Vendida</t>
        </is>
      </c>
      <c r="D8558" s="488" t="n">
        <v>-26486.32</v>
      </c>
      <c r="E8558" t="inlineStr">
        <is>
          <t>2/2026</t>
        </is>
      </c>
    </row>
    <row r="8559">
      <c r="A8559" t="inlineStr">
        <is>
          <t>Love Cabaret</t>
        </is>
      </c>
      <c r="B8559" t="inlineStr">
        <is>
          <t>2026-02-01</t>
        </is>
      </c>
      <c r="C8559" t="inlineStr">
        <is>
          <t>Alimentação D</t>
        </is>
      </c>
      <c r="D8559" s="488" t="n">
        <v>-13040.01</v>
      </c>
      <c r="E8559" t="inlineStr">
        <is>
          <t>2/2026</t>
        </is>
      </c>
    </row>
    <row r="8560">
      <c r="A8560" t="inlineStr">
        <is>
          <t>Love Cabaret</t>
        </is>
      </c>
      <c r="B8560" t="inlineStr">
        <is>
          <t>2026-02-01</t>
        </is>
      </c>
      <c r="C8560" t="inlineStr">
        <is>
          <t>Bebida D</t>
        </is>
      </c>
      <c r="D8560" s="488" t="n">
        <v>-13446.31</v>
      </c>
      <c r="E8560" t="inlineStr">
        <is>
          <t>2/2026</t>
        </is>
      </c>
    </row>
    <row r="8561">
      <c r="A8561" t="inlineStr">
        <is>
          <t>Love Cabaret</t>
        </is>
      </c>
      <c r="B8561" t="inlineStr">
        <is>
          <t>2026-02-01</t>
        </is>
      </c>
      <c r="C8561" t="inlineStr">
        <is>
          <t>Embalagens</t>
        </is>
      </c>
      <c r="D8561" s="488" t="n">
        <v>0</v>
      </c>
      <c r="E8561" t="inlineStr">
        <is>
          <t>2/2026</t>
        </is>
      </c>
    </row>
    <row r="8562">
      <c r="A8562" t="inlineStr">
        <is>
          <t>Love Cabaret</t>
        </is>
      </c>
      <c r="B8562" t="inlineStr">
        <is>
          <t>2026-02-01</t>
        </is>
      </c>
      <c r="C8562" t="inlineStr">
        <is>
          <t>Eventos A&amp;B</t>
        </is>
      </c>
      <c r="D8562" s="488" t="n">
        <v>0</v>
      </c>
      <c r="E8562" t="inlineStr">
        <is>
          <t>2/2026</t>
        </is>
      </c>
    </row>
    <row r="8563">
      <c r="A8563" t="inlineStr">
        <is>
          <t>Love Cabaret</t>
        </is>
      </c>
      <c r="B8563" t="inlineStr">
        <is>
          <t>2026-02-01</t>
        </is>
      </c>
      <c r="C8563" t="inlineStr">
        <is>
          <t>% sobre Receita Bruta</t>
        </is>
      </c>
      <c r="D8563" s="488" t="n">
        <v>-0.17</v>
      </c>
      <c r="E8563" t="inlineStr">
        <is>
          <t>2/2026</t>
        </is>
      </c>
    </row>
    <row r="8564">
      <c r="A8564" t="inlineStr">
        <is>
          <t>Love Cabaret</t>
        </is>
      </c>
      <c r="B8564" t="inlineStr">
        <is>
          <t>2026-02-01</t>
        </is>
      </c>
      <c r="C8564" t="inlineStr">
        <is>
          <t>% sobre Receita Líquida</t>
        </is>
      </c>
      <c r="D8564" s="488" t="n">
        <v>-0.08</v>
      </c>
      <c r="E8564" t="inlineStr">
        <is>
          <t>2/2026</t>
        </is>
      </c>
    </row>
    <row r="8565">
      <c r="A8565" t="inlineStr">
        <is>
          <t>Love Cabaret</t>
        </is>
      </c>
      <c r="B8565" t="inlineStr">
        <is>
          <t>2026-02-01</t>
        </is>
      </c>
      <c r="C8565" t="inlineStr">
        <is>
          <t>(-) Custos Artístico Geral</t>
        </is>
      </c>
      <c r="D8565" s="488" t="n">
        <v>-42891.88</v>
      </c>
      <c r="E8565" t="inlineStr">
        <is>
          <t>2/2026</t>
        </is>
      </c>
    </row>
    <row r="8566">
      <c r="A8566" t="inlineStr">
        <is>
          <t>Love Cabaret</t>
        </is>
      </c>
      <c r="B8566" t="inlineStr">
        <is>
          <t>2026-02-01</t>
        </is>
      </c>
      <c r="C8566" t="inlineStr">
        <is>
          <t>Custos Artístico</t>
        </is>
      </c>
      <c r="D8566" s="488" t="n">
        <v>-31089.38</v>
      </c>
      <c r="E8566" t="inlineStr">
        <is>
          <t>2/2026</t>
        </is>
      </c>
    </row>
    <row r="8567">
      <c r="A8567" t="inlineStr">
        <is>
          <t>Love Cabaret</t>
        </is>
      </c>
      <c r="B8567" t="inlineStr">
        <is>
          <t>2026-02-01</t>
        </is>
      </c>
      <c r="C8567" t="inlineStr">
        <is>
          <t>Cachê de Músicos e Artistas</t>
        </is>
      </c>
      <c r="D8567" s="488" t="n">
        <v>-17575</v>
      </c>
      <c r="E8567" t="inlineStr">
        <is>
          <t>2/2026</t>
        </is>
      </c>
    </row>
    <row r="8568">
      <c r="A8568" t="inlineStr">
        <is>
          <t>Love Cabaret</t>
        </is>
      </c>
      <c r="B8568" t="inlineStr">
        <is>
          <t>2026-02-01</t>
        </is>
      </c>
      <c r="C8568" t="inlineStr">
        <is>
          <t>Alimentação e Transporte</t>
        </is>
      </c>
      <c r="D8568" s="488" t="n">
        <v>-264.38</v>
      </c>
      <c r="E8568" t="inlineStr">
        <is>
          <t>2/2026</t>
        </is>
      </c>
    </row>
    <row r="8569">
      <c r="A8569" t="inlineStr">
        <is>
          <t>Love Cabaret</t>
        </is>
      </c>
      <c r="B8569" t="inlineStr">
        <is>
          <t>2026-02-01</t>
        </is>
      </c>
      <c r="C8569" t="inlineStr">
        <is>
          <t>Viagens e Estadias</t>
        </is>
      </c>
      <c r="D8569" s="488" t="n">
        <v>0</v>
      </c>
      <c r="E8569" t="inlineStr">
        <is>
          <t>2/2026</t>
        </is>
      </c>
    </row>
    <row r="8570">
      <c r="A8570" t="inlineStr">
        <is>
          <t>Love Cabaret</t>
        </is>
      </c>
      <c r="B8570" t="inlineStr">
        <is>
          <t>2026-02-01</t>
        </is>
      </c>
      <c r="C8570" t="inlineStr">
        <is>
          <t>Taxas e Licenças - Artístico</t>
        </is>
      </c>
      <c r="D8570" s="488" t="n">
        <v>0</v>
      </c>
      <c r="E8570" t="inlineStr">
        <is>
          <t>2/2026</t>
        </is>
      </c>
    </row>
    <row r="8571">
      <c r="A8571" t="inlineStr">
        <is>
          <t>Love Cabaret</t>
        </is>
      </c>
      <c r="B8571" t="inlineStr">
        <is>
          <t>2026-02-01</t>
        </is>
      </c>
      <c r="C8571" t="inlineStr">
        <is>
          <t>MDO Terceirizada - Artístico</t>
        </is>
      </c>
      <c r="D8571" s="488" t="n">
        <v>-13250</v>
      </c>
      <c r="E8571" t="inlineStr">
        <is>
          <t>2/2026</t>
        </is>
      </c>
    </row>
    <row r="8572">
      <c r="A8572" t="inlineStr">
        <is>
          <t>Love Cabaret</t>
        </is>
      </c>
      <c r="B8572" t="inlineStr">
        <is>
          <t>2026-02-01</t>
        </is>
      </c>
      <c r="C8572" t="inlineStr">
        <is>
          <t>Custos Ténico de Som</t>
        </is>
      </c>
      <c r="D8572" s="488" t="n">
        <v>-11802.5</v>
      </c>
      <c r="E8572" t="inlineStr">
        <is>
          <t>2/2026</t>
        </is>
      </c>
    </row>
    <row r="8573">
      <c r="A8573" t="inlineStr">
        <is>
          <t>Love Cabaret</t>
        </is>
      </c>
      <c r="B8573" t="inlineStr">
        <is>
          <t>2026-02-01</t>
        </is>
      </c>
      <c r="C8573" t="inlineStr">
        <is>
          <t>Técnico de Som / Luz</t>
        </is>
      </c>
      <c r="D8573" s="488" t="n">
        <v>-5000</v>
      </c>
      <c r="E8573" t="inlineStr">
        <is>
          <t>2/2026</t>
        </is>
      </c>
    </row>
    <row r="8574">
      <c r="A8574" t="inlineStr">
        <is>
          <t>Love Cabaret</t>
        </is>
      </c>
      <c r="B8574" t="inlineStr">
        <is>
          <t>2026-02-01</t>
        </is>
      </c>
      <c r="C8574" t="inlineStr">
        <is>
          <t>Locação de Equipamentos Fixo</t>
        </is>
      </c>
      <c r="D8574" s="488" t="n">
        <v>-6802.5</v>
      </c>
      <c r="E8574" t="inlineStr">
        <is>
          <t>2/2026</t>
        </is>
      </c>
    </row>
    <row r="8575">
      <c r="A8575" t="inlineStr">
        <is>
          <t>Love Cabaret</t>
        </is>
      </c>
      <c r="B8575" t="inlineStr">
        <is>
          <t>2026-02-01</t>
        </is>
      </c>
      <c r="C8575" t="inlineStr">
        <is>
          <t>Locação de Equipamentos Variável</t>
        </is>
      </c>
      <c r="D8575" s="488" t="n">
        <v>0</v>
      </c>
      <c r="E8575" t="inlineStr">
        <is>
          <t>2/2026</t>
        </is>
      </c>
    </row>
    <row r="8576">
      <c r="A8576" t="inlineStr">
        <is>
          <t>Love Cabaret</t>
        </is>
      </c>
      <c r="B8576" t="inlineStr">
        <is>
          <t>2026-02-01</t>
        </is>
      </c>
      <c r="C8576" t="inlineStr">
        <is>
          <t>% sobre Receita Artístico</t>
        </is>
      </c>
      <c r="D8576" s="488" t="n">
        <v>-2.57</v>
      </c>
      <c r="E8576" t="inlineStr">
        <is>
          <t>2/2026</t>
        </is>
      </c>
    </row>
    <row r="8577">
      <c r="A8577" t="inlineStr">
        <is>
          <t>Love Cabaret</t>
        </is>
      </c>
      <c r="B8577" t="inlineStr">
        <is>
          <t>2026-02-01</t>
        </is>
      </c>
      <c r="C8577" t="inlineStr">
        <is>
          <t>% sobre Receita Bruta</t>
        </is>
      </c>
      <c r="D8577" s="488" t="n">
        <v>-0.12</v>
      </c>
      <c r="E8577" t="inlineStr">
        <is>
          <t>2/2026</t>
        </is>
      </c>
    </row>
    <row r="8578">
      <c r="A8578" t="inlineStr">
        <is>
          <t>Love Cabaret</t>
        </is>
      </c>
      <c r="B8578" t="inlineStr">
        <is>
          <t>2026-02-01</t>
        </is>
      </c>
      <c r="C8578" t="inlineStr">
        <is>
          <t>(-) Custos Eventos</t>
        </is>
      </c>
      <c r="D8578" s="488" t="n">
        <v>-13240.77</v>
      </c>
      <c r="E8578" t="inlineStr">
        <is>
          <t>2/2026</t>
        </is>
      </c>
    </row>
    <row r="8579">
      <c r="A8579" t="inlineStr">
        <is>
          <t>Love Cabaret</t>
        </is>
      </c>
      <c r="B8579" t="inlineStr">
        <is>
          <t>2026-02-01</t>
        </is>
      </c>
      <c r="C8579" t="inlineStr">
        <is>
          <t>MDO</t>
        </is>
      </c>
      <c r="D8579" s="488" t="n">
        <v>-61.28</v>
      </c>
      <c r="E8579" t="inlineStr">
        <is>
          <t>2/2026</t>
        </is>
      </c>
    </row>
    <row r="8580">
      <c r="A8580" t="inlineStr">
        <is>
          <t>Love Cabaret</t>
        </is>
      </c>
      <c r="B8580" t="inlineStr">
        <is>
          <t>2026-02-01</t>
        </is>
      </c>
      <c r="C8580" t="inlineStr">
        <is>
          <t>MDO Terceirizada - Eventos</t>
        </is>
      </c>
      <c r="D8580" s="488" t="n">
        <v>0</v>
      </c>
      <c r="E8580" t="inlineStr">
        <is>
          <t>2/2026</t>
        </is>
      </c>
    </row>
    <row r="8581">
      <c r="A8581" t="inlineStr">
        <is>
          <t>Love Cabaret</t>
        </is>
      </c>
      <c r="B8581" t="inlineStr">
        <is>
          <t>2026-02-01</t>
        </is>
      </c>
      <c r="C8581" t="inlineStr">
        <is>
          <t>Comissões de Vendas - Eventos</t>
        </is>
      </c>
      <c r="D8581" s="488" t="n">
        <v>-61.28</v>
      </c>
      <c r="E8581" t="inlineStr">
        <is>
          <t>2/2026</t>
        </is>
      </c>
    </row>
    <row r="8582">
      <c r="A8582" t="inlineStr">
        <is>
          <t>Love Cabaret</t>
        </is>
      </c>
      <c r="B8582" t="inlineStr">
        <is>
          <t>2026-02-01</t>
        </is>
      </c>
      <c r="C8582" t="inlineStr">
        <is>
          <t>Serviços de Terceiros - Eventos</t>
        </is>
      </c>
      <c r="D8582" s="488" t="n">
        <v>-6561.9</v>
      </c>
      <c r="E8582" t="inlineStr">
        <is>
          <t>2/2026</t>
        </is>
      </c>
    </row>
    <row r="8583">
      <c r="A8583" t="inlineStr">
        <is>
          <t>Love Cabaret</t>
        </is>
      </c>
      <c r="B8583" t="inlineStr">
        <is>
          <t>2026-02-01</t>
        </is>
      </c>
      <c r="C8583" t="inlineStr">
        <is>
          <t>Serviços Terceirizados - Eventos</t>
        </is>
      </c>
      <c r="D8583" s="488" t="n">
        <v>-6400</v>
      </c>
      <c r="E8583" t="inlineStr">
        <is>
          <t>2/2026</t>
        </is>
      </c>
    </row>
    <row r="8584">
      <c r="A8584" t="inlineStr">
        <is>
          <t>Love Cabaret</t>
        </is>
      </c>
      <c r="B8584" t="inlineStr">
        <is>
          <t>2026-02-01</t>
        </is>
      </c>
      <c r="C8584" t="inlineStr">
        <is>
          <t>Serviço de Segurança - Eventos</t>
        </is>
      </c>
      <c r="D8584" s="488" t="n">
        <v>0</v>
      </c>
      <c r="E8584" t="inlineStr">
        <is>
          <t>2/2026</t>
        </is>
      </c>
    </row>
    <row r="8585">
      <c r="A8585" t="inlineStr">
        <is>
          <t>Love Cabaret</t>
        </is>
      </c>
      <c r="B8585" t="inlineStr">
        <is>
          <t>2026-02-01</t>
        </is>
      </c>
      <c r="C8585" t="inlineStr">
        <is>
          <t>Artistas e Palestrantes - Eventos</t>
        </is>
      </c>
      <c r="D8585" s="488" t="n">
        <v>0</v>
      </c>
      <c r="E8585" t="inlineStr">
        <is>
          <t>2/2026</t>
        </is>
      </c>
    </row>
    <row r="8586">
      <c r="A8586" t="inlineStr">
        <is>
          <t>Love Cabaret</t>
        </is>
      </c>
      <c r="B8586" t="inlineStr">
        <is>
          <t>2026-02-01</t>
        </is>
      </c>
      <c r="C8586" t="inlineStr">
        <is>
          <t>Decoração - Eventos</t>
        </is>
      </c>
      <c r="D8586" s="488" t="n">
        <v>-161.9</v>
      </c>
      <c r="E8586" t="inlineStr">
        <is>
          <t>2/2026</t>
        </is>
      </c>
    </row>
    <row r="8587">
      <c r="A8587" t="inlineStr">
        <is>
          <t>Love Cabaret</t>
        </is>
      </c>
      <c r="B8587" t="inlineStr">
        <is>
          <t>2026-02-01</t>
        </is>
      </c>
      <c r="C8587" t="inlineStr">
        <is>
          <t>Material de Consumo</t>
        </is>
      </c>
      <c r="D8587" s="488" t="n">
        <v>0</v>
      </c>
      <c r="E8587" t="inlineStr">
        <is>
          <t>2/2026</t>
        </is>
      </c>
    </row>
    <row r="8588">
      <c r="A8588" t="inlineStr">
        <is>
          <t>Love Cabaret</t>
        </is>
      </c>
      <c r="B8588" t="inlineStr">
        <is>
          <t>2026-02-01</t>
        </is>
      </c>
      <c r="C8588" t="inlineStr">
        <is>
          <t>Material Descartável - Eventos</t>
        </is>
      </c>
      <c r="D8588" s="488" t="n">
        <v>0</v>
      </c>
      <c r="E8588" t="inlineStr">
        <is>
          <t>2/2026</t>
        </is>
      </c>
    </row>
    <row r="8589">
      <c r="A8589" t="inlineStr">
        <is>
          <t>Love Cabaret</t>
        </is>
      </c>
      <c r="B8589" t="inlineStr">
        <is>
          <t>2026-02-01</t>
        </is>
      </c>
      <c r="C8589" t="inlineStr">
        <is>
          <t>Brindes e Confraternizações - Eventos</t>
        </is>
      </c>
      <c r="D8589" s="488" t="n">
        <v>0</v>
      </c>
      <c r="E8589" t="inlineStr">
        <is>
          <t>2/2026</t>
        </is>
      </c>
    </row>
    <row r="8590">
      <c r="A8590" t="inlineStr">
        <is>
          <t>Love Cabaret</t>
        </is>
      </c>
      <c r="B8590" t="inlineStr">
        <is>
          <t>2026-02-01</t>
        </is>
      </c>
      <c r="C8590" t="inlineStr">
        <is>
          <t>Material de Escritório - Eventos</t>
        </is>
      </c>
      <c r="D8590" s="488" t="n">
        <v>0</v>
      </c>
      <c r="E8590" t="inlineStr">
        <is>
          <t>2/2026</t>
        </is>
      </c>
    </row>
    <row r="8591">
      <c r="A8591" t="inlineStr">
        <is>
          <t>Love Cabaret</t>
        </is>
      </c>
      <c r="B8591" t="inlineStr">
        <is>
          <t>2026-02-01</t>
        </is>
      </c>
      <c r="C8591" t="inlineStr">
        <is>
          <t>Material de Manutenção - Eventos</t>
        </is>
      </c>
      <c r="D8591" s="488" t="n">
        <v>0</v>
      </c>
      <c r="E8591" t="inlineStr">
        <is>
          <t>2/2026</t>
        </is>
      </c>
    </row>
    <row r="8592">
      <c r="A8592" t="inlineStr">
        <is>
          <t>Love Cabaret</t>
        </is>
      </c>
      <c r="B8592" t="inlineStr">
        <is>
          <t>2026-02-01</t>
        </is>
      </c>
      <c r="C8592" t="inlineStr">
        <is>
          <t>Manutenção Geral</t>
        </is>
      </c>
      <c r="D8592" s="488" t="n">
        <v>0</v>
      </c>
      <c r="E8592" t="inlineStr">
        <is>
          <t>2/2026</t>
        </is>
      </c>
    </row>
    <row r="8593">
      <c r="A8593" t="inlineStr">
        <is>
          <t>Love Cabaret</t>
        </is>
      </c>
      <c r="B8593" t="inlineStr">
        <is>
          <t>2026-02-01</t>
        </is>
      </c>
      <c r="C8593" t="inlineStr">
        <is>
          <t>Serviço de Manutenção - Estrutura - Eventos</t>
        </is>
      </c>
      <c r="D8593" s="488" t="n">
        <v>0</v>
      </c>
      <c r="E8593" t="inlineStr">
        <is>
          <t>2/2026</t>
        </is>
      </c>
    </row>
    <row r="8594">
      <c r="A8594" t="inlineStr">
        <is>
          <t>Love Cabaret</t>
        </is>
      </c>
      <c r="B8594" t="inlineStr">
        <is>
          <t>2026-02-01</t>
        </is>
      </c>
      <c r="C8594" t="inlineStr">
        <is>
          <t>Serviço de Manutenção - Equipamentos - Eventos</t>
        </is>
      </c>
      <c r="D8594" s="488" t="n">
        <v>0</v>
      </c>
      <c r="E8594" t="inlineStr">
        <is>
          <t>2/2026</t>
        </is>
      </c>
    </row>
    <row r="8595">
      <c r="A8595" t="inlineStr">
        <is>
          <t>Love Cabaret</t>
        </is>
      </c>
      <c r="B8595" t="inlineStr">
        <is>
          <t>2026-02-01</t>
        </is>
      </c>
      <c r="C8595" t="inlineStr">
        <is>
          <t>Transportes</t>
        </is>
      </c>
      <c r="D8595" s="488" t="n">
        <v>0</v>
      </c>
      <c r="E8595" t="inlineStr">
        <is>
          <t>2/2026</t>
        </is>
      </c>
    </row>
    <row r="8596">
      <c r="A8596" t="inlineStr">
        <is>
          <t>Love Cabaret</t>
        </is>
      </c>
      <c r="B8596" t="inlineStr">
        <is>
          <t>2026-02-01</t>
        </is>
      </c>
      <c r="C8596" t="inlineStr">
        <is>
          <t>Viagens e Estadias - Eventos</t>
        </is>
      </c>
      <c r="D8596" s="488" t="n">
        <v>0</v>
      </c>
      <c r="E8596" t="inlineStr">
        <is>
          <t>2/2026</t>
        </is>
      </c>
    </row>
    <row r="8597">
      <c r="A8597" t="inlineStr">
        <is>
          <t>Love Cabaret</t>
        </is>
      </c>
      <c r="B8597" t="inlineStr">
        <is>
          <t>2026-02-01</t>
        </is>
      </c>
      <c r="C8597" t="inlineStr">
        <is>
          <t>Transporte Equipe - Eventos</t>
        </is>
      </c>
      <c r="D8597" s="488" t="n">
        <v>0</v>
      </c>
      <c r="E8597" t="inlineStr">
        <is>
          <t>2/2026</t>
        </is>
      </c>
    </row>
    <row r="8598">
      <c r="A8598" t="inlineStr">
        <is>
          <t>Love Cabaret</t>
        </is>
      </c>
      <c r="B8598" t="inlineStr">
        <is>
          <t>2026-02-01</t>
        </is>
      </c>
      <c r="C8598" t="inlineStr">
        <is>
          <t>Fretes e Carretos - Eventos</t>
        </is>
      </c>
      <c r="D8598" s="488" t="n">
        <v>0</v>
      </c>
      <c r="E8598" t="inlineStr">
        <is>
          <t>2/2026</t>
        </is>
      </c>
    </row>
    <row r="8599">
      <c r="A8599" t="inlineStr">
        <is>
          <t>Love Cabaret</t>
        </is>
      </c>
      <c r="B8599" t="inlineStr">
        <is>
          <t>2026-02-01</t>
        </is>
      </c>
      <c r="C8599" t="inlineStr">
        <is>
          <t>Locações</t>
        </is>
      </c>
      <c r="D8599" s="488" t="n">
        <v>-6617.59</v>
      </c>
      <c r="E8599" t="inlineStr">
        <is>
          <t>2/2026</t>
        </is>
      </c>
    </row>
    <row r="8600">
      <c r="A8600" t="inlineStr">
        <is>
          <t>Love Cabaret</t>
        </is>
      </c>
      <c r="B8600" t="inlineStr">
        <is>
          <t>2026-02-01</t>
        </is>
      </c>
      <c r="C8600" t="inlineStr">
        <is>
          <t>Locação de Utensílios - Eventos</t>
        </is>
      </c>
      <c r="D8600" s="488" t="n">
        <v>-2867.59</v>
      </c>
      <c r="E8600" t="inlineStr">
        <is>
          <t>2/2026</t>
        </is>
      </c>
    </row>
    <row r="8601">
      <c r="A8601" t="inlineStr">
        <is>
          <t>Love Cabaret</t>
        </is>
      </c>
      <c r="B8601" t="inlineStr">
        <is>
          <t>2026-02-01</t>
        </is>
      </c>
      <c r="C8601" t="inlineStr">
        <is>
          <t>Locação de Equipamentos - Eventos</t>
        </is>
      </c>
      <c r="D8601" s="488" t="n">
        <v>-3750</v>
      </c>
      <c r="E8601" t="inlineStr">
        <is>
          <t>2/2026</t>
        </is>
      </c>
    </row>
    <row r="8602">
      <c r="A8602" t="inlineStr">
        <is>
          <t>Love Cabaret</t>
        </is>
      </c>
      <c r="B8602" t="inlineStr">
        <is>
          <t>2026-02-01</t>
        </is>
      </c>
      <c r="C8602" t="inlineStr">
        <is>
          <t>Locação de Mobiliário - Eventos</t>
        </is>
      </c>
      <c r="D8602" s="488" t="n">
        <v>0</v>
      </c>
      <c r="E8602" t="inlineStr">
        <is>
          <t>2/2026</t>
        </is>
      </c>
    </row>
    <row r="8603">
      <c r="A8603" t="inlineStr">
        <is>
          <t>Love Cabaret</t>
        </is>
      </c>
      <c r="B8603" t="inlineStr">
        <is>
          <t>2026-02-01</t>
        </is>
      </c>
      <c r="C8603" t="inlineStr">
        <is>
          <t>Locação de Coberturas - Eventos</t>
        </is>
      </c>
      <c r="D8603" s="488" t="n">
        <v>0</v>
      </c>
      <c r="E8603" t="inlineStr">
        <is>
          <t>2/2026</t>
        </is>
      </c>
    </row>
    <row r="8604">
      <c r="A8604" t="inlineStr">
        <is>
          <t>Love Cabaret</t>
        </is>
      </c>
      <c r="B8604" t="inlineStr">
        <is>
          <t>2026-02-01</t>
        </is>
      </c>
      <c r="C8604" t="inlineStr">
        <is>
          <t>Repasses Locação de Espaço</t>
        </is>
      </c>
      <c r="D8604" s="488" t="n">
        <v>0</v>
      </c>
      <c r="E8604" t="inlineStr">
        <is>
          <t>2/2026</t>
        </is>
      </c>
    </row>
    <row r="8605">
      <c r="A8605" t="inlineStr">
        <is>
          <t>Love Cabaret</t>
        </is>
      </c>
      <c r="B8605" t="inlineStr">
        <is>
          <t>2026-02-01</t>
        </is>
      </c>
      <c r="C8605" t="inlineStr">
        <is>
          <t>Repasse Gazit - Locação Aroo</t>
        </is>
      </c>
      <c r="D8605" s="488" t="n">
        <v>0</v>
      </c>
      <c r="E8605" t="inlineStr">
        <is>
          <t>2/2026</t>
        </is>
      </c>
    </row>
    <row r="8606">
      <c r="A8606" t="inlineStr">
        <is>
          <t>Love Cabaret</t>
        </is>
      </c>
      <c r="B8606" t="inlineStr">
        <is>
          <t>2026-02-01</t>
        </is>
      </c>
      <c r="C8606" t="inlineStr">
        <is>
          <t>Repasse Gazit - Locação Anexo Abaru</t>
        </is>
      </c>
      <c r="D8606" s="488" t="n">
        <v>0</v>
      </c>
      <c r="E8606" t="inlineStr">
        <is>
          <t>2/2026</t>
        </is>
      </c>
    </row>
    <row r="8607">
      <c r="A8607" t="inlineStr">
        <is>
          <t>Love Cabaret</t>
        </is>
      </c>
      <c r="B8607" t="inlineStr">
        <is>
          <t>2026-02-01</t>
        </is>
      </c>
      <c r="C8607" t="inlineStr">
        <is>
          <t>% sobre Receita de Eventos</t>
        </is>
      </c>
      <c r="D8607" s="488" t="n">
        <v>-0.04</v>
      </c>
      <c r="E8607" t="inlineStr">
        <is>
          <t>2/2026</t>
        </is>
      </c>
    </row>
    <row r="8608">
      <c r="A8608" t="inlineStr">
        <is>
          <t>Love Cabaret</t>
        </is>
      </c>
      <c r="B8608" t="inlineStr">
        <is>
          <t>2026-02-01</t>
        </is>
      </c>
      <c r="C8608" t="inlineStr">
        <is>
          <t>% sobre Receita Bruta</t>
        </is>
      </c>
      <c r="D8608" s="488" t="n">
        <v>-0.04</v>
      </c>
      <c r="E8608" t="inlineStr">
        <is>
          <t>2/2026</t>
        </is>
      </c>
    </row>
    <row r="8609">
      <c r="A8609" t="inlineStr">
        <is>
          <t>Love Cabaret</t>
        </is>
      </c>
      <c r="B8609" t="inlineStr">
        <is>
          <t>2026-02-01</t>
        </is>
      </c>
      <c r="C8609" t="inlineStr">
        <is>
          <t>(-) Dedução da Gorjeta</t>
        </is>
      </c>
      <c r="D8609" s="488" t="n">
        <v>-7240</v>
      </c>
      <c r="E8609" t="inlineStr">
        <is>
          <t>2/2026</t>
        </is>
      </c>
    </row>
    <row r="8610">
      <c r="A8610" t="inlineStr">
        <is>
          <t>Love Cabaret</t>
        </is>
      </c>
      <c r="B8610" t="inlineStr">
        <is>
          <t>2026-02-01</t>
        </is>
      </c>
      <c r="C8610" t="inlineStr">
        <is>
          <t>-  Comissões e Gorjeta</t>
        </is>
      </c>
      <c r="D8610" s="488" t="n">
        <v>-7240</v>
      </c>
      <c r="E8610" t="inlineStr">
        <is>
          <t>2/2026</t>
        </is>
      </c>
    </row>
    <row r="8611">
      <c r="A8611" t="inlineStr">
        <is>
          <t>Love Cabaret</t>
        </is>
      </c>
      <c r="B8611" t="inlineStr">
        <is>
          <t>2026-02-01</t>
        </is>
      </c>
      <c r="C8611" t="inlineStr">
        <is>
          <t>% sobre Receita Bruta</t>
        </is>
      </c>
      <c r="D8611" s="488" t="n">
        <v>-0.02</v>
      </c>
      <c r="E8611" t="inlineStr">
        <is>
          <t>2/2026</t>
        </is>
      </c>
    </row>
    <row r="8612">
      <c r="A8612" t="inlineStr">
        <is>
          <t>Love Cabaret</t>
        </is>
      </c>
      <c r="B8612" t="inlineStr">
        <is>
          <t>2026-02-01</t>
        </is>
      </c>
      <c r="C8612" t="inlineStr">
        <is>
          <t>(-) Deduções sobre Venda</t>
        </is>
      </c>
      <c r="D8612" s="488" t="n">
        <v>-393.22</v>
      </c>
      <c r="E8612" t="inlineStr">
        <is>
          <t>2/2026</t>
        </is>
      </c>
    </row>
    <row r="8613">
      <c r="A8613" t="inlineStr">
        <is>
          <t>Love Cabaret</t>
        </is>
      </c>
      <c r="B8613" t="inlineStr">
        <is>
          <t>2026-02-01</t>
        </is>
      </c>
      <c r="C8613" t="inlineStr">
        <is>
          <t>Meios de pagamento</t>
        </is>
      </c>
      <c r="D8613" s="488" t="n">
        <v>-393.22</v>
      </c>
      <c r="E8613" t="inlineStr">
        <is>
          <t>2/2026</t>
        </is>
      </c>
    </row>
    <row r="8614">
      <c r="A8614" t="inlineStr">
        <is>
          <t>Love Cabaret</t>
        </is>
      </c>
      <c r="B8614" t="inlineStr">
        <is>
          <t>2026-02-01</t>
        </is>
      </c>
      <c r="C8614" t="inlineStr">
        <is>
          <t>Meios de pagamento - Delivery</t>
        </is>
      </c>
      <c r="D8614" s="488" t="n">
        <v>0</v>
      </c>
      <c r="E8614" t="inlineStr">
        <is>
          <t>2/2026</t>
        </is>
      </c>
    </row>
    <row r="8615">
      <c r="A8615" t="inlineStr">
        <is>
          <t>Love Cabaret</t>
        </is>
      </c>
      <c r="B8615" t="inlineStr">
        <is>
          <t>2026-02-01</t>
        </is>
      </c>
      <c r="C8615" t="inlineStr">
        <is>
          <t>Inadimplência</t>
        </is>
      </c>
      <c r="D8615" s="488" t="n">
        <v>0</v>
      </c>
      <c r="E8615" t="inlineStr">
        <is>
          <t>2/2026</t>
        </is>
      </c>
    </row>
    <row r="8616">
      <c r="A8616" t="inlineStr">
        <is>
          <t>Love Cabaret</t>
        </is>
      </c>
      <c r="B8616" t="inlineStr">
        <is>
          <t>2026-02-01</t>
        </is>
      </c>
      <c r="C8616" t="inlineStr">
        <is>
          <t>Outros D</t>
        </is>
      </c>
      <c r="D8616" s="488" t="n">
        <v>0</v>
      </c>
      <c r="E8616" t="inlineStr">
        <is>
          <t>2/2026</t>
        </is>
      </c>
    </row>
    <row r="8617">
      <c r="A8617" t="inlineStr">
        <is>
          <t>Love Cabaret</t>
        </is>
      </c>
      <c r="B8617" t="inlineStr">
        <is>
          <t>2026-02-01</t>
        </is>
      </c>
      <c r="C8617" t="inlineStr">
        <is>
          <t>% sobre Receita Bruta</t>
        </is>
      </c>
      <c r="D8617" s="488" t="n">
        <v>0</v>
      </c>
      <c r="E8617" t="inlineStr">
        <is>
          <t>2/2026</t>
        </is>
      </c>
    </row>
    <row r="8618">
      <c r="A8618" t="inlineStr">
        <is>
          <t>Love Cabaret</t>
        </is>
      </c>
      <c r="B8618" t="inlineStr">
        <is>
          <t>2026-02-01</t>
        </is>
      </c>
      <c r="C8618" t="inlineStr">
        <is>
          <t>MARGEM BRUTA DE CONTRIBUIÇÃO</t>
        </is>
      </c>
      <c r="D8618" s="488" t="n">
        <v>252569.36</v>
      </c>
      <c r="E8618" t="inlineStr">
        <is>
          <t>2/2026</t>
        </is>
      </c>
    </row>
    <row r="8619">
      <c r="A8619" t="inlineStr">
        <is>
          <t>Love Cabaret</t>
        </is>
      </c>
      <c r="B8619" t="inlineStr">
        <is>
          <t>2026-02-01</t>
        </is>
      </c>
      <c r="C8619" t="inlineStr">
        <is>
          <t>% sobre Receita</t>
        </is>
      </c>
      <c r="D8619" s="488" t="n">
        <v>0.71</v>
      </c>
      <c r="E8619" t="inlineStr">
        <is>
          <t>2/2026</t>
        </is>
      </c>
    </row>
    <row r="8620">
      <c r="A8620" t="inlineStr">
        <is>
          <t>Love Cabaret</t>
        </is>
      </c>
      <c r="B8620" t="inlineStr">
        <is>
          <t>2026-02-01</t>
        </is>
      </c>
      <c r="C8620" t="inlineStr">
        <is>
          <t>PESSOAL</t>
        </is>
      </c>
      <c r="D8620" s="488" t="n">
        <v>-57866.84</v>
      </c>
      <c r="E8620" t="inlineStr">
        <is>
          <t>2/2026</t>
        </is>
      </c>
    </row>
    <row r="8621">
      <c r="A8621" t="inlineStr">
        <is>
          <t>Love Cabaret</t>
        </is>
      </c>
      <c r="B8621" t="inlineStr">
        <is>
          <t>2026-02-01</t>
        </is>
      </c>
      <c r="C8621" t="inlineStr">
        <is>
          <t>PJ</t>
        </is>
      </c>
      <c r="D8621" s="488" t="n">
        <v>-16850</v>
      </c>
      <c r="E8621" t="inlineStr">
        <is>
          <t>2/2026</t>
        </is>
      </c>
    </row>
    <row r="8622">
      <c r="A8622" t="inlineStr">
        <is>
          <t>Love Cabaret</t>
        </is>
      </c>
      <c r="B8622" t="inlineStr">
        <is>
          <t>2026-02-01</t>
        </is>
      </c>
      <c r="C8622" t="inlineStr">
        <is>
          <t>- Squad</t>
        </is>
      </c>
      <c r="D8622" s="488" t="n">
        <v>-4550</v>
      </c>
      <c r="E8622" t="inlineStr">
        <is>
          <t>2/2026</t>
        </is>
      </c>
    </row>
    <row r="8623">
      <c r="A8623" t="inlineStr">
        <is>
          <t>Love Cabaret</t>
        </is>
      </c>
      <c r="B8623" t="inlineStr">
        <is>
          <t>2026-02-01</t>
        </is>
      </c>
      <c r="C8623" t="inlineStr">
        <is>
          <t>- Gerente</t>
        </is>
      </c>
      <c r="D8623" s="488" t="n">
        <v>0</v>
      </c>
      <c r="E8623" t="inlineStr">
        <is>
          <t>2/2026</t>
        </is>
      </c>
    </row>
    <row r="8624">
      <c r="A8624" t="inlineStr">
        <is>
          <t>Love Cabaret</t>
        </is>
      </c>
      <c r="B8624" t="inlineStr">
        <is>
          <t>2026-02-01</t>
        </is>
      </c>
      <c r="C8624" t="inlineStr">
        <is>
          <t>- Subgerente</t>
        </is>
      </c>
      <c r="D8624" s="488" t="n">
        <v>0</v>
      </c>
      <c r="E8624" t="inlineStr">
        <is>
          <t>2/2026</t>
        </is>
      </c>
    </row>
    <row r="8625">
      <c r="A8625" t="inlineStr">
        <is>
          <t>Love Cabaret</t>
        </is>
      </c>
      <c r="B8625" t="inlineStr">
        <is>
          <t>2026-02-01</t>
        </is>
      </c>
      <c r="C8625" t="inlineStr">
        <is>
          <t>- Coordenador</t>
        </is>
      </c>
      <c r="D8625" s="488" t="n">
        <v>-9300</v>
      </c>
      <c r="E8625" t="inlineStr">
        <is>
          <t>2/2026</t>
        </is>
      </c>
    </row>
    <row r="8626">
      <c r="A8626" t="inlineStr">
        <is>
          <t>Love Cabaret</t>
        </is>
      </c>
      <c r="B8626" t="inlineStr">
        <is>
          <t>2026-02-01</t>
        </is>
      </c>
      <c r="C8626" t="inlineStr">
        <is>
          <t>- Administrativa</t>
        </is>
      </c>
      <c r="D8626" s="488" t="n">
        <v>-1000</v>
      </c>
      <c r="E8626" t="inlineStr">
        <is>
          <t>2/2026</t>
        </is>
      </c>
    </row>
    <row r="8627">
      <c r="A8627" t="inlineStr">
        <is>
          <t>Love Cabaret</t>
        </is>
      </c>
      <c r="B8627" t="inlineStr">
        <is>
          <t>2026-02-01</t>
        </is>
      </c>
      <c r="C8627" t="inlineStr">
        <is>
          <t>- Chefe de Cozinha</t>
        </is>
      </c>
      <c r="D8627" s="488" t="n">
        <v>0</v>
      </c>
      <c r="E8627" t="inlineStr">
        <is>
          <t>2/2026</t>
        </is>
      </c>
    </row>
    <row r="8628">
      <c r="A8628" t="inlineStr">
        <is>
          <t>Love Cabaret</t>
        </is>
      </c>
      <c r="B8628" t="inlineStr">
        <is>
          <t>2026-02-01</t>
        </is>
      </c>
      <c r="C8628" t="inlineStr">
        <is>
          <t>- Chefe de Bar</t>
        </is>
      </c>
      <c r="D8628" s="488" t="n">
        <v>-2000</v>
      </c>
      <c r="E8628" t="inlineStr">
        <is>
          <t>2/2026</t>
        </is>
      </c>
    </row>
    <row r="8629">
      <c r="A8629" t="inlineStr">
        <is>
          <t>Love Cabaret</t>
        </is>
      </c>
      <c r="B8629" t="inlineStr">
        <is>
          <t>2026-02-01</t>
        </is>
      </c>
      <c r="C8629" t="inlineStr">
        <is>
          <t>- Sub Chefe de Cozinha</t>
        </is>
      </c>
      <c r="D8629" s="488" t="n">
        <v>0</v>
      </c>
      <c r="E8629" t="inlineStr">
        <is>
          <t>2/2026</t>
        </is>
      </c>
    </row>
    <row r="8630">
      <c r="A8630" t="inlineStr">
        <is>
          <t>Love Cabaret</t>
        </is>
      </c>
      <c r="B8630" t="inlineStr">
        <is>
          <t>2026-02-01</t>
        </is>
      </c>
      <c r="C8630" t="inlineStr">
        <is>
          <t>- Sub Chefe De Bar</t>
        </is>
      </c>
      <c r="D8630" s="488" t="n">
        <v>0</v>
      </c>
      <c r="E8630" t="inlineStr">
        <is>
          <t>2/2026</t>
        </is>
      </c>
    </row>
    <row r="8631">
      <c r="A8631" t="inlineStr">
        <is>
          <t>Love Cabaret</t>
        </is>
      </c>
      <c r="B8631" t="inlineStr">
        <is>
          <t>2026-02-01</t>
        </is>
      </c>
      <c r="C8631" t="inlineStr">
        <is>
          <t>- Maitre</t>
        </is>
      </c>
      <c r="D8631" s="488" t="n">
        <v>0</v>
      </c>
      <c r="E8631" t="inlineStr">
        <is>
          <t>2/2026</t>
        </is>
      </c>
    </row>
    <row r="8632">
      <c r="A8632" t="inlineStr">
        <is>
          <t>Love Cabaret</t>
        </is>
      </c>
      <c r="B8632" t="inlineStr">
        <is>
          <t>2026-02-01</t>
        </is>
      </c>
      <c r="C8632" t="inlineStr">
        <is>
          <t>- Chefe de Fila</t>
        </is>
      </c>
      <c r="D8632" s="488" t="n">
        <v>0</v>
      </c>
      <c r="E8632" t="inlineStr">
        <is>
          <t>2/2026</t>
        </is>
      </c>
    </row>
    <row r="8633">
      <c r="A8633" t="inlineStr">
        <is>
          <t>Love Cabaret</t>
        </is>
      </c>
      <c r="B8633" t="inlineStr">
        <is>
          <t>2026-02-01</t>
        </is>
      </c>
      <c r="C8633" t="inlineStr">
        <is>
          <t>- Hostess</t>
        </is>
      </c>
      <c r="D8633" s="488" t="n">
        <v>0</v>
      </c>
      <c r="E8633" t="inlineStr">
        <is>
          <t>2/2026</t>
        </is>
      </c>
    </row>
    <row r="8634">
      <c r="A8634" t="inlineStr">
        <is>
          <t>Love Cabaret</t>
        </is>
      </c>
      <c r="B8634" t="inlineStr">
        <is>
          <t>2026-02-01</t>
        </is>
      </c>
      <c r="C8634" t="inlineStr">
        <is>
          <t>Salários</t>
        </is>
      </c>
      <c r="D8634" s="488" t="n">
        <v>-6177.28</v>
      </c>
      <c r="E8634" t="inlineStr">
        <is>
          <t>2/2026</t>
        </is>
      </c>
    </row>
    <row r="8635">
      <c r="A8635" t="inlineStr">
        <is>
          <t>Love Cabaret</t>
        </is>
      </c>
      <c r="B8635" t="inlineStr">
        <is>
          <t>2026-02-01</t>
        </is>
      </c>
      <c r="C8635" t="inlineStr">
        <is>
          <t>-  Maitre</t>
        </is>
      </c>
      <c r="D8635" s="488" t="n">
        <v>0</v>
      </c>
      <c r="E8635" t="inlineStr">
        <is>
          <t>2/2026</t>
        </is>
      </c>
    </row>
    <row r="8636">
      <c r="A8636" t="inlineStr">
        <is>
          <t>Love Cabaret</t>
        </is>
      </c>
      <c r="B8636" t="inlineStr">
        <is>
          <t>2026-02-01</t>
        </is>
      </c>
      <c r="C8636" t="inlineStr">
        <is>
          <t>-  Garçon III</t>
        </is>
      </c>
      <c r="D8636" s="488" t="n">
        <v>0</v>
      </c>
      <c r="E8636" t="inlineStr">
        <is>
          <t>2/2026</t>
        </is>
      </c>
    </row>
    <row r="8637">
      <c r="A8637" t="inlineStr">
        <is>
          <t>Love Cabaret</t>
        </is>
      </c>
      <c r="B8637" t="inlineStr">
        <is>
          <t>2026-02-01</t>
        </is>
      </c>
      <c r="C8637" t="inlineStr">
        <is>
          <t>-  Garçon II</t>
        </is>
      </c>
      <c r="D8637" s="488" t="n">
        <v>0</v>
      </c>
      <c r="E8637" t="inlineStr">
        <is>
          <t>2/2026</t>
        </is>
      </c>
    </row>
    <row r="8638">
      <c r="A8638" t="inlineStr">
        <is>
          <t>Love Cabaret</t>
        </is>
      </c>
      <c r="B8638" t="inlineStr">
        <is>
          <t>2026-02-01</t>
        </is>
      </c>
      <c r="C8638" t="inlineStr">
        <is>
          <t>-  Garçon I</t>
        </is>
      </c>
      <c r="D8638" s="488" t="n">
        <v>0</v>
      </c>
      <c r="E8638" t="inlineStr">
        <is>
          <t>2/2026</t>
        </is>
      </c>
    </row>
    <row r="8639">
      <c r="A8639" t="inlineStr">
        <is>
          <t>Love Cabaret</t>
        </is>
      </c>
      <c r="B8639" t="inlineStr">
        <is>
          <t>2026-02-01</t>
        </is>
      </c>
      <c r="C8639" t="inlineStr">
        <is>
          <t>-  Passador de Chopp</t>
        </is>
      </c>
      <c r="D8639" s="488" t="n">
        <v>0</v>
      </c>
      <c r="E8639" t="inlineStr">
        <is>
          <t>2/2026</t>
        </is>
      </c>
    </row>
    <row r="8640">
      <c r="A8640" t="inlineStr">
        <is>
          <t>Love Cabaret</t>
        </is>
      </c>
      <c r="B8640" t="inlineStr">
        <is>
          <t>2026-02-01</t>
        </is>
      </c>
      <c r="C8640" t="inlineStr">
        <is>
          <t>-  Cumin</t>
        </is>
      </c>
      <c r="D8640" s="488" t="n">
        <v>0</v>
      </c>
      <c r="E8640" t="inlineStr">
        <is>
          <t>2/2026</t>
        </is>
      </c>
    </row>
    <row r="8641">
      <c r="A8641" t="inlineStr">
        <is>
          <t>Love Cabaret</t>
        </is>
      </c>
      <c r="B8641" t="inlineStr">
        <is>
          <t>2026-02-01</t>
        </is>
      </c>
      <c r="C8641" t="inlineStr">
        <is>
          <t>-  Sub Chefe de Bar</t>
        </is>
      </c>
      <c r="D8641" s="488" t="n">
        <v>0</v>
      </c>
      <c r="E8641" t="inlineStr">
        <is>
          <t>2/2026</t>
        </is>
      </c>
    </row>
    <row r="8642">
      <c r="A8642" t="inlineStr">
        <is>
          <t>Love Cabaret</t>
        </is>
      </c>
      <c r="B8642" t="inlineStr">
        <is>
          <t>2026-02-01</t>
        </is>
      </c>
      <c r="C8642" t="inlineStr">
        <is>
          <t>-  Bartender III</t>
        </is>
      </c>
      <c r="D8642" s="488" t="n">
        <v>0</v>
      </c>
      <c r="E8642" t="inlineStr">
        <is>
          <t>2/2026</t>
        </is>
      </c>
    </row>
    <row r="8643">
      <c r="A8643" t="inlineStr">
        <is>
          <t>Love Cabaret</t>
        </is>
      </c>
      <c r="B8643" t="inlineStr">
        <is>
          <t>2026-02-01</t>
        </is>
      </c>
      <c r="C8643" t="inlineStr">
        <is>
          <t>-  Bartender II</t>
        </is>
      </c>
      <c r="D8643" s="488" t="n">
        <v>0</v>
      </c>
      <c r="E8643" t="inlineStr">
        <is>
          <t>2/2026</t>
        </is>
      </c>
    </row>
    <row r="8644">
      <c r="A8644" t="inlineStr">
        <is>
          <t>Love Cabaret</t>
        </is>
      </c>
      <c r="B8644" t="inlineStr">
        <is>
          <t>2026-02-01</t>
        </is>
      </c>
      <c r="C8644" t="inlineStr">
        <is>
          <t>-  Bartender I</t>
        </is>
      </c>
      <c r="D8644" s="488" t="n">
        <v>0</v>
      </c>
      <c r="E8644" t="inlineStr">
        <is>
          <t>2/2026</t>
        </is>
      </c>
    </row>
    <row r="8645">
      <c r="A8645" t="inlineStr">
        <is>
          <t>Love Cabaret</t>
        </is>
      </c>
      <c r="B8645" t="inlineStr">
        <is>
          <t>2026-02-01</t>
        </is>
      </c>
      <c r="C8645" t="inlineStr">
        <is>
          <t>-  Bar Back</t>
        </is>
      </c>
      <c r="D8645" s="488" t="n">
        <v>0</v>
      </c>
      <c r="E8645" t="inlineStr">
        <is>
          <t>2/2026</t>
        </is>
      </c>
    </row>
    <row r="8646">
      <c r="A8646" t="inlineStr">
        <is>
          <t>Love Cabaret</t>
        </is>
      </c>
      <c r="B8646" t="inlineStr">
        <is>
          <t>2026-02-01</t>
        </is>
      </c>
      <c r="C8646" t="inlineStr">
        <is>
          <t>-  Barista III</t>
        </is>
      </c>
      <c r="D8646" s="488" t="n">
        <v>0</v>
      </c>
      <c r="E8646" t="inlineStr">
        <is>
          <t>2/2026</t>
        </is>
      </c>
    </row>
    <row r="8647">
      <c r="A8647" t="inlineStr">
        <is>
          <t>Love Cabaret</t>
        </is>
      </c>
      <c r="B8647" t="inlineStr">
        <is>
          <t>2026-02-01</t>
        </is>
      </c>
      <c r="C8647" t="inlineStr">
        <is>
          <t>-  Barista II</t>
        </is>
      </c>
      <c r="D8647" s="488" t="n">
        <v>0</v>
      </c>
      <c r="E8647" t="inlineStr">
        <is>
          <t>2/2026</t>
        </is>
      </c>
    </row>
    <row r="8648">
      <c r="A8648" t="inlineStr">
        <is>
          <t>Love Cabaret</t>
        </is>
      </c>
      <c r="B8648" t="inlineStr">
        <is>
          <t>2026-02-01</t>
        </is>
      </c>
      <c r="C8648" t="inlineStr">
        <is>
          <t>-  Barista I</t>
        </is>
      </c>
      <c r="D8648" s="488" t="n">
        <v>0</v>
      </c>
      <c r="E8648" t="inlineStr">
        <is>
          <t>2/2026</t>
        </is>
      </c>
    </row>
    <row r="8649">
      <c r="A8649" t="inlineStr">
        <is>
          <t>Love Cabaret</t>
        </is>
      </c>
      <c r="B8649" t="inlineStr">
        <is>
          <t>2026-02-01</t>
        </is>
      </c>
      <c r="C8649" t="inlineStr">
        <is>
          <t>-  Chopeiro III</t>
        </is>
      </c>
      <c r="D8649" s="488" t="n">
        <v>0</v>
      </c>
      <c r="E8649" t="inlineStr">
        <is>
          <t>2/2026</t>
        </is>
      </c>
    </row>
    <row r="8650">
      <c r="A8650" t="inlineStr">
        <is>
          <t>Love Cabaret</t>
        </is>
      </c>
      <c r="B8650" t="inlineStr">
        <is>
          <t>2026-02-01</t>
        </is>
      </c>
      <c r="C8650" t="inlineStr">
        <is>
          <t>-  Chopeiro II</t>
        </is>
      </c>
      <c r="D8650" s="488" t="n">
        <v>0</v>
      </c>
      <c r="E8650" t="inlineStr">
        <is>
          <t>2/2026</t>
        </is>
      </c>
    </row>
    <row r="8651">
      <c r="A8651" t="inlineStr">
        <is>
          <t>Love Cabaret</t>
        </is>
      </c>
      <c r="B8651" t="inlineStr">
        <is>
          <t>2026-02-01</t>
        </is>
      </c>
      <c r="C8651" t="inlineStr">
        <is>
          <t>-  Chopeiro I</t>
        </is>
      </c>
      <c r="D8651" s="488" t="n">
        <v>0</v>
      </c>
      <c r="E8651" t="inlineStr">
        <is>
          <t>2/2026</t>
        </is>
      </c>
    </row>
    <row r="8652">
      <c r="A8652" t="inlineStr">
        <is>
          <t>Love Cabaret</t>
        </is>
      </c>
      <c r="B8652" t="inlineStr">
        <is>
          <t>2026-02-01</t>
        </is>
      </c>
      <c r="C8652" t="inlineStr">
        <is>
          <t>-  Sub Chefe de Cozinha</t>
        </is>
      </c>
      <c r="D8652" s="488" t="n">
        <v>0</v>
      </c>
      <c r="E8652" t="inlineStr">
        <is>
          <t>2/2026</t>
        </is>
      </c>
    </row>
    <row r="8653">
      <c r="A8653" t="inlineStr">
        <is>
          <t>Love Cabaret</t>
        </is>
      </c>
      <c r="B8653" t="inlineStr">
        <is>
          <t>2026-02-01</t>
        </is>
      </c>
      <c r="C8653" t="inlineStr">
        <is>
          <t>-  Cozinheiro Líder</t>
        </is>
      </c>
      <c r="D8653" s="488" t="n">
        <v>0</v>
      </c>
      <c r="E8653" t="inlineStr">
        <is>
          <t>2/2026</t>
        </is>
      </c>
    </row>
    <row r="8654">
      <c r="A8654" t="inlineStr">
        <is>
          <t>Love Cabaret</t>
        </is>
      </c>
      <c r="B8654" t="inlineStr">
        <is>
          <t>2026-02-01</t>
        </is>
      </c>
      <c r="C8654" t="inlineStr">
        <is>
          <t>-  Cozinheiro III</t>
        </is>
      </c>
      <c r="D8654" s="488" t="n">
        <v>0</v>
      </c>
      <c r="E8654" t="inlineStr">
        <is>
          <t>2/2026</t>
        </is>
      </c>
    </row>
    <row r="8655">
      <c r="A8655" t="inlineStr">
        <is>
          <t>Love Cabaret</t>
        </is>
      </c>
      <c r="B8655" t="inlineStr">
        <is>
          <t>2026-02-01</t>
        </is>
      </c>
      <c r="C8655" t="inlineStr">
        <is>
          <t>-  Cozinheiro II</t>
        </is>
      </c>
      <c r="D8655" s="488" t="n">
        <v>0</v>
      </c>
      <c r="E8655" t="inlineStr">
        <is>
          <t>2/2026</t>
        </is>
      </c>
    </row>
    <row r="8656">
      <c r="A8656" t="inlineStr">
        <is>
          <t>Love Cabaret</t>
        </is>
      </c>
      <c r="B8656" t="inlineStr">
        <is>
          <t>2026-02-01</t>
        </is>
      </c>
      <c r="C8656" t="inlineStr">
        <is>
          <t>-  Cozinheiro I</t>
        </is>
      </c>
      <c r="D8656" s="488" t="n">
        <v>0</v>
      </c>
      <c r="E8656" t="inlineStr">
        <is>
          <t>2/2026</t>
        </is>
      </c>
    </row>
    <row r="8657">
      <c r="A8657" t="inlineStr">
        <is>
          <t>Love Cabaret</t>
        </is>
      </c>
      <c r="B8657" t="inlineStr">
        <is>
          <t>2026-02-01</t>
        </is>
      </c>
      <c r="C8657" t="inlineStr">
        <is>
          <t>-  Ajud cozinha</t>
        </is>
      </c>
      <c r="D8657" s="488" t="n">
        <v>0</v>
      </c>
      <c r="E8657" t="inlineStr">
        <is>
          <t>2/2026</t>
        </is>
      </c>
    </row>
    <row r="8658">
      <c r="A8658" t="inlineStr">
        <is>
          <t>Love Cabaret</t>
        </is>
      </c>
      <c r="B8658" t="inlineStr">
        <is>
          <t>2026-02-01</t>
        </is>
      </c>
      <c r="C8658" t="inlineStr">
        <is>
          <t>-  Saladeiro</t>
        </is>
      </c>
      <c r="D8658" s="488" t="n">
        <v>0</v>
      </c>
      <c r="E8658" t="inlineStr">
        <is>
          <t>2/2026</t>
        </is>
      </c>
    </row>
    <row r="8659">
      <c r="A8659" t="inlineStr">
        <is>
          <t>Love Cabaret</t>
        </is>
      </c>
      <c r="B8659" t="inlineStr">
        <is>
          <t>2026-02-01</t>
        </is>
      </c>
      <c r="C8659" t="inlineStr">
        <is>
          <t>-  Pia</t>
        </is>
      </c>
      <c r="D8659" s="488" t="n">
        <v>0</v>
      </c>
      <c r="E8659" t="inlineStr">
        <is>
          <t>2/2026</t>
        </is>
      </c>
    </row>
    <row r="8660">
      <c r="A8660" t="inlineStr">
        <is>
          <t>Love Cabaret</t>
        </is>
      </c>
      <c r="B8660" t="inlineStr">
        <is>
          <t>2026-02-01</t>
        </is>
      </c>
      <c r="C8660" t="inlineStr">
        <is>
          <t>-  Sub Chefe de Confeitaria</t>
        </is>
      </c>
      <c r="D8660" s="488" t="n">
        <v>0</v>
      </c>
      <c r="E8660" t="inlineStr">
        <is>
          <t>2/2026</t>
        </is>
      </c>
    </row>
    <row r="8661">
      <c r="A8661" t="inlineStr">
        <is>
          <t>Love Cabaret</t>
        </is>
      </c>
      <c r="B8661" t="inlineStr">
        <is>
          <t>2026-02-01</t>
        </is>
      </c>
      <c r="C8661" t="inlineStr">
        <is>
          <t>-  Confeiteiro III</t>
        </is>
      </c>
      <c r="D8661" s="488" t="n">
        <v>0</v>
      </c>
      <c r="E8661" t="inlineStr">
        <is>
          <t>2/2026</t>
        </is>
      </c>
    </row>
    <row r="8662">
      <c r="A8662" t="inlineStr">
        <is>
          <t>Love Cabaret</t>
        </is>
      </c>
      <c r="B8662" t="inlineStr">
        <is>
          <t>2026-02-01</t>
        </is>
      </c>
      <c r="C8662" t="inlineStr">
        <is>
          <t>-  Confeiteiro II</t>
        </is>
      </c>
      <c r="D8662" s="488" t="n">
        <v>0</v>
      </c>
      <c r="E8662" t="inlineStr">
        <is>
          <t>2/2026</t>
        </is>
      </c>
    </row>
    <row r="8663">
      <c r="A8663" t="inlineStr">
        <is>
          <t>Love Cabaret</t>
        </is>
      </c>
      <c r="B8663" t="inlineStr">
        <is>
          <t>2026-02-01</t>
        </is>
      </c>
      <c r="C8663" t="inlineStr">
        <is>
          <t>-  Confeiteiro I</t>
        </is>
      </c>
      <c r="D8663" s="488" t="n">
        <v>0</v>
      </c>
      <c r="E8663" t="inlineStr">
        <is>
          <t>2/2026</t>
        </is>
      </c>
    </row>
    <row r="8664">
      <c r="A8664" t="inlineStr">
        <is>
          <t>Love Cabaret</t>
        </is>
      </c>
      <c r="B8664" t="inlineStr">
        <is>
          <t>2026-02-01</t>
        </is>
      </c>
      <c r="C8664" t="inlineStr">
        <is>
          <t>-  Copeiro</t>
        </is>
      </c>
      <c r="D8664" s="488" t="n">
        <v>0</v>
      </c>
      <c r="E8664" t="inlineStr">
        <is>
          <t>2/2026</t>
        </is>
      </c>
    </row>
    <row r="8665">
      <c r="A8665" t="inlineStr">
        <is>
          <t>Love Cabaret</t>
        </is>
      </c>
      <c r="B8665" t="inlineStr">
        <is>
          <t>2026-02-01</t>
        </is>
      </c>
      <c r="C8665" t="inlineStr">
        <is>
          <t>-  Pizzaiolo</t>
        </is>
      </c>
      <c r="D8665" s="488" t="n">
        <v>0</v>
      </c>
      <c r="E8665" t="inlineStr">
        <is>
          <t>2/2026</t>
        </is>
      </c>
    </row>
    <row r="8666">
      <c r="A8666" t="inlineStr">
        <is>
          <t>Love Cabaret</t>
        </is>
      </c>
      <c r="B8666" t="inlineStr">
        <is>
          <t>2026-02-01</t>
        </is>
      </c>
      <c r="C8666" t="inlineStr">
        <is>
          <t>-  Ajudante de Pizzaiolo</t>
        </is>
      </c>
      <c r="D8666" s="488" t="n">
        <v>0</v>
      </c>
      <c r="E8666" t="inlineStr">
        <is>
          <t>2/2026</t>
        </is>
      </c>
    </row>
    <row r="8667">
      <c r="A8667" t="inlineStr">
        <is>
          <t>Love Cabaret</t>
        </is>
      </c>
      <c r="B8667" t="inlineStr">
        <is>
          <t>2026-02-01</t>
        </is>
      </c>
      <c r="C8667" t="inlineStr">
        <is>
          <t>-  Boqueta</t>
        </is>
      </c>
      <c r="D8667" s="488" t="n">
        <v>0</v>
      </c>
      <c r="E8667" t="inlineStr">
        <is>
          <t>2/2026</t>
        </is>
      </c>
    </row>
    <row r="8668">
      <c r="A8668" t="inlineStr">
        <is>
          <t>Love Cabaret</t>
        </is>
      </c>
      <c r="B8668" t="inlineStr">
        <is>
          <t>2026-02-01</t>
        </is>
      </c>
      <c r="C8668" t="inlineStr">
        <is>
          <t>-  Churrasqueiro I</t>
        </is>
      </c>
      <c r="D8668" s="488" t="n">
        <v>0</v>
      </c>
      <c r="E8668" t="inlineStr">
        <is>
          <t>2/2026</t>
        </is>
      </c>
    </row>
    <row r="8669">
      <c r="A8669" t="inlineStr">
        <is>
          <t>Love Cabaret</t>
        </is>
      </c>
      <c r="B8669" t="inlineStr">
        <is>
          <t>2026-02-01</t>
        </is>
      </c>
      <c r="C8669" t="inlineStr">
        <is>
          <t>-  Churrasqueiro II</t>
        </is>
      </c>
      <c r="D8669" s="488" t="n">
        <v>0</v>
      </c>
      <c r="E8669" t="inlineStr">
        <is>
          <t>2/2026</t>
        </is>
      </c>
    </row>
    <row r="8670">
      <c r="A8670" t="inlineStr">
        <is>
          <t>Love Cabaret</t>
        </is>
      </c>
      <c r="B8670" t="inlineStr">
        <is>
          <t>2026-02-01</t>
        </is>
      </c>
      <c r="C8670" t="inlineStr">
        <is>
          <t>-  Churrasqueiro III</t>
        </is>
      </c>
      <c r="D8670" s="488" t="n">
        <v>0</v>
      </c>
      <c r="E8670" t="inlineStr">
        <is>
          <t>2/2026</t>
        </is>
      </c>
    </row>
    <row r="8671">
      <c r="A8671" t="inlineStr">
        <is>
          <t>Love Cabaret</t>
        </is>
      </c>
      <c r="B8671" t="inlineStr">
        <is>
          <t>2026-02-01</t>
        </is>
      </c>
      <c r="C8671" t="inlineStr">
        <is>
          <t>-  Ajud Limpeza</t>
        </is>
      </c>
      <c r="D8671" s="488" t="n">
        <v>0</v>
      </c>
      <c r="E8671" t="inlineStr">
        <is>
          <t>2/2026</t>
        </is>
      </c>
    </row>
    <row r="8672">
      <c r="A8672" t="inlineStr">
        <is>
          <t>Love Cabaret</t>
        </is>
      </c>
      <c r="B8672" t="inlineStr">
        <is>
          <t>2026-02-01</t>
        </is>
      </c>
      <c r="C8672" t="inlineStr">
        <is>
          <t>-  Estoquista III</t>
        </is>
      </c>
      <c r="D8672" s="488" t="n">
        <v>0</v>
      </c>
      <c r="E8672" t="inlineStr">
        <is>
          <t>2/2026</t>
        </is>
      </c>
    </row>
    <row r="8673">
      <c r="A8673" t="inlineStr">
        <is>
          <t>Love Cabaret</t>
        </is>
      </c>
      <c r="B8673" t="inlineStr">
        <is>
          <t>2026-02-01</t>
        </is>
      </c>
      <c r="C8673" t="inlineStr">
        <is>
          <t>-  Estoquista II</t>
        </is>
      </c>
      <c r="D8673" s="488" t="n">
        <v>0</v>
      </c>
      <c r="E8673" t="inlineStr">
        <is>
          <t>2/2026</t>
        </is>
      </c>
    </row>
    <row r="8674">
      <c r="A8674" t="inlineStr">
        <is>
          <t>Love Cabaret</t>
        </is>
      </c>
      <c r="B8674" t="inlineStr">
        <is>
          <t>2026-02-01</t>
        </is>
      </c>
      <c r="C8674" t="inlineStr">
        <is>
          <t>-  Estoquista I</t>
        </is>
      </c>
      <c r="D8674" s="488" t="n">
        <v>0</v>
      </c>
      <c r="E8674" t="inlineStr">
        <is>
          <t>2/2026</t>
        </is>
      </c>
    </row>
    <row r="8675">
      <c r="A8675" t="inlineStr">
        <is>
          <t>Love Cabaret</t>
        </is>
      </c>
      <c r="B8675" t="inlineStr">
        <is>
          <t>2026-02-01</t>
        </is>
      </c>
      <c r="C8675" t="inlineStr">
        <is>
          <t>-  Chefe de Manutenção</t>
        </is>
      </c>
      <c r="D8675" s="488" t="n">
        <v>0</v>
      </c>
      <c r="E8675" t="inlineStr">
        <is>
          <t>2/2026</t>
        </is>
      </c>
    </row>
    <row r="8676">
      <c r="A8676" t="inlineStr">
        <is>
          <t>Love Cabaret</t>
        </is>
      </c>
      <c r="B8676" t="inlineStr">
        <is>
          <t>2026-02-01</t>
        </is>
      </c>
      <c r="C8676" t="inlineStr">
        <is>
          <t>-  Aux. Manutenção III</t>
        </is>
      </c>
      <c r="D8676" s="488" t="n">
        <v>0</v>
      </c>
      <c r="E8676" t="inlineStr">
        <is>
          <t>2/2026</t>
        </is>
      </c>
    </row>
    <row r="8677">
      <c r="A8677" t="inlineStr">
        <is>
          <t>Love Cabaret</t>
        </is>
      </c>
      <c r="B8677" t="inlineStr">
        <is>
          <t>2026-02-01</t>
        </is>
      </c>
      <c r="C8677" t="inlineStr">
        <is>
          <t>-  Aux. Manutenção II</t>
        </is>
      </c>
      <c r="D8677" s="488" t="n">
        <v>0</v>
      </c>
      <c r="E8677" t="inlineStr">
        <is>
          <t>2/2026</t>
        </is>
      </c>
    </row>
    <row r="8678">
      <c r="A8678" t="inlineStr">
        <is>
          <t>Love Cabaret</t>
        </is>
      </c>
      <c r="B8678" t="inlineStr">
        <is>
          <t>2026-02-01</t>
        </is>
      </c>
      <c r="C8678" t="inlineStr">
        <is>
          <t>-  Aux. Manutenção I</t>
        </is>
      </c>
      <c r="D8678" s="488" t="n">
        <v>0</v>
      </c>
      <c r="E8678" t="inlineStr">
        <is>
          <t>2/2026</t>
        </is>
      </c>
    </row>
    <row r="8679">
      <c r="A8679" t="inlineStr">
        <is>
          <t>Love Cabaret</t>
        </is>
      </c>
      <c r="B8679" t="inlineStr">
        <is>
          <t>2026-02-01</t>
        </is>
      </c>
      <c r="C8679" t="inlineStr">
        <is>
          <t>-  Chefe da Portaria</t>
        </is>
      </c>
      <c r="D8679" s="488" t="n">
        <v>0</v>
      </c>
      <c r="E8679" t="inlineStr">
        <is>
          <t>2/2026</t>
        </is>
      </c>
    </row>
    <row r="8680">
      <c r="A8680" t="inlineStr">
        <is>
          <t>Love Cabaret</t>
        </is>
      </c>
      <c r="B8680" t="inlineStr">
        <is>
          <t>2026-02-01</t>
        </is>
      </c>
      <c r="C8680" t="inlineStr">
        <is>
          <t>-  Porteiro III</t>
        </is>
      </c>
      <c r="D8680" s="488" t="n">
        <v>0</v>
      </c>
      <c r="E8680" t="inlineStr">
        <is>
          <t>2/2026</t>
        </is>
      </c>
    </row>
    <row r="8681">
      <c r="A8681" t="inlineStr">
        <is>
          <t>Love Cabaret</t>
        </is>
      </c>
      <c r="B8681" t="inlineStr">
        <is>
          <t>2026-02-01</t>
        </is>
      </c>
      <c r="C8681" t="inlineStr">
        <is>
          <t>-  Porteiro II</t>
        </is>
      </c>
      <c r="D8681" s="488" t="n">
        <v>0</v>
      </c>
      <c r="E8681" t="inlineStr">
        <is>
          <t>2/2026</t>
        </is>
      </c>
    </row>
    <row r="8682">
      <c r="A8682" t="inlineStr">
        <is>
          <t>Love Cabaret</t>
        </is>
      </c>
      <c r="B8682" t="inlineStr">
        <is>
          <t>2026-02-01</t>
        </is>
      </c>
      <c r="C8682" t="inlineStr">
        <is>
          <t>-  Porteiro I</t>
        </is>
      </c>
      <c r="D8682" s="488" t="n">
        <v>0</v>
      </c>
      <c r="E8682" t="inlineStr">
        <is>
          <t>2/2026</t>
        </is>
      </c>
    </row>
    <row r="8683">
      <c r="A8683" t="inlineStr">
        <is>
          <t>Love Cabaret</t>
        </is>
      </c>
      <c r="B8683" t="inlineStr">
        <is>
          <t>2026-02-01</t>
        </is>
      </c>
      <c r="C8683" t="inlineStr">
        <is>
          <t>-  Hostess III</t>
        </is>
      </c>
      <c r="D8683" s="488" t="n">
        <v>0</v>
      </c>
      <c r="E8683" t="inlineStr">
        <is>
          <t>2/2026</t>
        </is>
      </c>
    </row>
    <row r="8684">
      <c r="A8684" t="inlineStr">
        <is>
          <t>Love Cabaret</t>
        </is>
      </c>
      <c r="B8684" t="inlineStr">
        <is>
          <t>2026-02-01</t>
        </is>
      </c>
      <c r="C8684" t="inlineStr">
        <is>
          <t>-  Hostess II</t>
        </is>
      </c>
      <c r="D8684" s="488" t="n">
        <v>0</v>
      </c>
      <c r="E8684" t="inlineStr">
        <is>
          <t>2/2026</t>
        </is>
      </c>
    </row>
    <row r="8685">
      <c r="A8685" t="inlineStr">
        <is>
          <t>Love Cabaret</t>
        </is>
      </c>
      <c r="B8685" t="inlineStr">
        <is>
          <t>2026-02-01</t>
        </is>
      </c>
      <c r="C8685" t="inlineStr">
        <is>
          <t>-  Hostess I</t>
        </is>
      </c>
      <c r="D8685" s="488" t="n">
        <v>0</v>
      </c>
      <c r="E8685" t="inlineStr">
        <is>
          <t>2/2026</t>
        </is>
      </c>
    </row>
    <row r="8686">
      <c r="A8686" t="inlineStr">
        <is>
          <t>Love Cabaret</t>
        </is>
      </c>
      <c r="B8686" t="inlineStr">
        <is>
          <t>2026-02-01</t>
        </is>
      </c>
      <c r="C8686" t="inlineStr">
        <is>
          <t>-  Chefe de Bilheteria</t>
        </is>
      </c>
      <c r="D8686" s="488" t="n">
        <v>0</v>
      </c>
      <c r="E8686" t="inlineStr">
        <is>
          <t>2/2026</t>
        </is>
      </c>
    </row>
    <row r="8687">
      <c r="A8687" t="inlineStr">
        <is>
          <t>Love Cabaret</t>
        </is>
      </c>
      <c r="B8687" t="inlineStr">
        <is>
          <t>2026-02-01</t>
        </is>
      </c>
      <c r="C8687" t="inlineStr">
        <is>
          <t>-  Bilheteiro III</t>
        </is>
      </c>
      <c r="D8687" s="488" t="n">
        <v>0</v>
      </c>
      <c r="E8687" t="inlineStr">
        <is>
          <t>2/2026</t>
        </is>
      </c>
    </row>
    <row r="8688">
      <c r="A8688" t="inlineStr">
        <is>
          <t>Love Cabaret</t>
        </is>
      </c>
      <c r="B8688" t="inlineStr">
        <is>
          <t>2026-02-01</t>
        </is>
      </c>
      <c r="C8688" t="inlineStr">
        <is>
          <t>-  Bilheteiro II</t>
        </is>
      </c>
      <c r="D8688" s="488" t="n">
        <v>0</v>
      </c>
      <c r="E8688" t="inlineStr">
        <is>
          <t>2/2026</t>
        </is>
      </c>
    </row>
    <row r="8689">
      <c r="A8689" t="inlineStr">
        <is>
          <t>Love Cabaret</t>
        </is>
      </c>
      <c r="B8689" t="inlineStr">
        <is>
          <t>2026-02-01</t>
        </is>
      </c>
      <c r="C8689" t="inlineStr">
        <is>
          <t>-  Bilheteiro I</t>
        </is>
      </c>
      <c r="D8689" s="488" t="n">
        <v>0</v>
      </c>
      <c r="E8689" t="inlineStr">
        <is>
          <t>2/2026</t>
        </is>
      </c>
    </row>
    <row r="8690">
      <c r="A8690" t="inlineStr">
        <is>
          <t>Love Cabaret</t>
        </is>
      </c>
      <c r="B8690" t="inlineStr">
        <is>
          <t>2026-02-01</t>
        </is>
      </c>
      <c r="C8690" t="inlineStr">
        <is>
          <t>-  Caixa</t>
        </is>
      </c>
      <c r="D8690" s="488" t="n">
        <v>0</v>
      </c>
      <c r="E8690" t="inlineStr">
        <is>
          <t>2/2026</t>
        </is>
      </c>
    </row>
    <row r="8691">
      <c r="A8691" t="inlineStr">
        <is>
          <t>Love Cabaret</t>
        </is>
      </c>
      <c r="B8691" t="inlineStr">
        <is>
          <t>2026-02-01</t>
        </is>
      </c>
      <c r="C8691" t="inlineStr">
        <is>
          <t>-  Operador de Delivery</t>
        </is>
      </c>
      <c r="D8691" s="488" t="n">
        <v>0</v>
      </c>
      <c r="E8691" t="inlineStr">
        <is>
          <t>2/2026</t>
        </is>
      </c>
    </row>
    <row r="8692">
      <c r="A8692" t="inlineStr">
        <is>
          <t>Love Cabaret</t>
        </is>
      </c>
      <c r="B8692" t="inlineStr">
        <is>
          <t>2026-02-01</t>
        </is>
      </c>
      <c r="C8692" t="inlineStr">
        <is>
          <t>E-Staff</t>
        </is>
      </c>
      <c r="D8692" s="488" t="n">
        <v>-22639.66</v>
      </c>
      <c r="E8692" t="inlineStr">
        <is>
          <t>2/2026</t>
        </is>
      </c>
    </row>
    <row r="8693">
      <c r="A8693" t="inlineStr">
        <is>
          <t>Love Cabaret</t>
        </is>
      </c>
      <c r="B8693" t="inlineStr">
        <is>
          <t>2026-02-01</t>
        </is>
      </c>
      <c r="C8693" t="inlineStr">
        <is>
          <t>Mão de Obra Extra</t>
        </is>
      </c>
      <c r="D8693" s="488" t="n">
        <v>-22639.66</v>
      </c>
      <c r="E8693" t="inlineStr">
        <is>
          <t>2/2026</t>
        </is>
      </c>
    </row>
    <row r="8694">
      <c r="A8694" t="inlineStr">
        <is>
          <t>Love Cabaret</t>
        </is>
      </c>
      <c r="B8694" t="inlineStr">
        <is>
          <t>2026-02-01</t>
        </is>
      </c>
      <c r="C8694" t="inlineStr">
        <is>
          <t>-  Gorjeta (Retenção Estaff) (+)</t>
        </is>
      </c>
      <c r="D8694" s="488" t="n">
        <v>11319.83</v>
      </c>
      <c r="E8694" t="inlineStr">
        <is>
          <t>2/2026</t>
        </is>
      </c>
    </row>
    <row r="8695">
      <c r="A8695" t="inlineStr">
        <is>
          <t>Love Cabaret</t>
        </is>
      </c>
      <c r="B8695" t="inlineStr">
        <is>
          <t>2026-02-01</t>
        </is>
      </c>
      <c r="C8695" t="inlineStr">
        <is>
          <t>Encargos e Provisões</t>
        </is>
      </c>
      <c r="D8695" s="488" t="n">
        <v>-5120.63</v>
      </c>
      <c r="E8695" t="inlineStr">
        <is>
          <t>2/2026</t>
        </is>
      </c>
    </row>
    <row r="8696">
      <c r="A8696" t="inlineStr">
        <is>
          <t>Love Cabaret</t>
        </is>
      </c>
      <c r="B8696" t="inlineStr">
        <is>
          <t>2026-02-01</t>
        </is>
      </c>
      <c r="C8696" t="inlineStr">
        <is>
          <t>-  FGTS</t>
        </is>
      </c>
      <c r="D8696" s="488" t="n">
        <v>-856.33</v>
      </c>
      <c r="E8696" t="inlineStr">
        <is>
          <t>2/2026</t>
        </is>
      </c>
    </row>
    <row r="8697">
      <c r="A8697" t="inlineStr">
        <is>
          <t>Love Cabaret</t>
        </is>
      </c>
      <c r="B8697" t="inlineStr">
        <is>
          <t>2026-02-01</t>
        </is>
      </c>
      <c r="C8697" t="inlineStr">
        <is>
          <t>-  INSS Patronal</t>
        </is>
      </c>
      <c r="D8697" s="488" t="n">
        <v>-3118.03</v>
      </c>
      <c r="E8697" t="inlineStr">
        <is>
          <t>2/2026</t>
        </is>
      </c>
    </row>
    <row r="8698">
      <c r="A8698" t="inlineStr">
        <is>
          <t>Love Cabaret</t>
        </is>
      </c>
      <c r="B8698" t="inlineStr">
        <is>
          <t>2026-02-01</t>
        </is>
      </c>
      <c r="C8698" t="inlineStr">
        <is>
          <t>-  INSS Segurados</t>
        </is>
      </c>
      <c r="D8698" s="488" t="n">
        <v>0</v>
      </c>
      <c r="E8698" t="inlineStr">
        <is>
          <t>2/2026</t>
        </is>
      </c>
    </row>
    <row r="8699">
      <c r="A8699" t="inlineStr">
        <is>
          <t>Love Cabaret</t>
        </is>
      </c>
      <c r="B8699" t="inlineStr">
        <is>
          <t>2026-02-01</t>
        </is>
      </c>
      <c r="C8699" t="inlineStr">
        <is>
          <t>-  13º Salário</t>
        </is>
      </c>
      <c r="D8699" s="488" t="n">
        <v>-1117.66</v>
      </c>
      <c r="E8699" t="inlineStr">
        <is>
          <t>2/2026</t>
        </is>
      </c>
    </row>
    <row r="8700">
      <c r="A8700" t="inlineStr">
        <is>
          <t>Love Cabaret</t>
        </is>
      </c>
      <c r="B8700" t="inlineStr">
        <is>
          <t>2026-02-01</t>
        </is>
      </c>
      <c r="C8700" t="inlineStr">
        <is>
          <t>-  Férias</t>
        </is>
      </c>
      <c r="D8700" s="488" t="n">
        <v>0</v>
      </c>
      <c r="E8700" t="inlineStr">
        <is>
          <t>2/2026</t>
        </is>
      </c>
    </row>
    <row r="8701">
      <c r="A8701" t="inlineStr">
        <is>
          <t>Love Cabaret</t>
        </is>
      </c>
      <c r="B8701" t="inlineStr">
        <is>
          <t>2026-02-01</t>
        </is>
      </c>
      <c r="C8701" t="inlineStr">
        <is>
          <t>-  FGTS sobre 13º Salários</t>
        </is>
      </c>
      <c r="D8701" s="488" t="n">
        <v>-9.949999999999999</v>
      </c>
      <c r="E8701" t="inlineStr">
        <is>
          <t>2/2026</t>
        </is>
      </c>
    </row>
    <row r="8702">
      <c r="A8702" t="inlineStr">
        <is>
          <t>Love Cabaret</t>
        </is>
      </c>
      <c r="B8702" t="inlineStr">
        <is>
          <t>2026-02-01</t>
        </is>
      </c>
      <c r="C8702" t="inlineStr">
        <is>
          <t>-  FGTS sobre Férias</t>
        </is>
      </c>
      <c r="D8702" s="488" t="n">
        <v>0</v>
      </c>
      <c r="E8702" t="inlineStr">
        <is>
          <t>2/2026</t>
        </is>
      </c>
    </row>
    <row r="8703">
      <c r="A8703" t="inlineStr">
        <is>
          <t>Love Cabaret</t>
        </is>
      </c>
      <c r="B8703" t="inlineStr">
        <is>
          <t>2026-02-01</t>
        </is>
      </c>
      <c r="C8703" t="inlineStr">
        <is>
          <t>-  INSS sobre 13º Salários</t>
        </is>
      </c>
      <c r="D8703" s="488" t="n">
        <v>-18.66</v>
      </c>
      <c r="E8703" t="inlineStr">
        <is>
          <t>2/2026</t>
        </is>
      </c>
    </row>
    <row r="8704">
      <c r="A8704" t="inlineStr">
        <is>
          <t>Love Cabaret</t>
        </is>
      </c>
      <c r="B8704" t="inlineStr">
        <is>
          <t>2026-02-01</t>
        </is>
      </c>
      <c r="C8704" t="inlineStr">
        <is>
          <t>-  INSS sobre Férias</t>
        </is>
      </c>
      <c r="D8704" s="488" t="n">
        <v>0</v>
      </c>
      <c r="E8704" t="inlineStr">
        <is>
          <t>2/2026</t>
        </is>
      </c>
    </row>
    <row r="8705">
      <c r="A8705" t="inlineStr">
        <is>
          <t>Love Cabaret</t>
        </is>
      </c>
      <c r="B8705" t="inlineStr">
        <is>
          <t>2026-02-01</t>
        </is>
      </c>
      <c r="C8705" t="inlineStr">
        <is>
          <t>-  Rescisão</t>
        </is>
      </c>
      <c r="D8705" s="488" t="n">
        <v>0</v>
      </c>
      <c r="E8705" t="inlineStr">
        <is>
          <t>2/2026</t>
        </is>
      </c>
    </row>
    <row r="8706">
      <c r="A8706" t="inlineStr">
        <is>
          <t>Love Cabaret</t>
        </is>
      </c>
      <c r="B8706" t="inlineStr">
        <is>
          <t>2026-02-01</t>
        </is>
      </c>
      <c r="C8706" t="inlineStr">
        <is>
          <t>-  Multa Rescisória</t>
        </is>
      </c>
      <c r="D8706" s="488" t="n">
        <v>0</v>
      </c>
      <c r="E8706" t="inlineStr">
        <is>
          <t>2/2026</t>
        </is>
      </c>
    </row>
    <row r="8707">
      <c r="A8707" t="inlineStr">
        <is>
          <t>Love Cabaret</t>
        </is>
      </c>
      <c r="B8707" t="inlineStr">
        <is>
          <t>2026-02-01</t>
        </is>
      </c>
      <c r="C8707" t="inlineStr">
        <is>
          <t>-  Ações trabalhistas</t>
        </is>
      </c>
      <c r="D8707" s="488" t="n">
        <v>0</v>
      </c>
      <c r="E8707" t="inlineStr">
        <is>
          <t>2/2026</t>
        </is>
      </c>
    </row>
    <row r="8708">
      <c r="A8708" t="inlineStr">
        <is>
          <t>Love Cabaret</t>
        </is>
      </c>
      <c r="B8708" t="inlineStr">
        <is>
          <t>2026-02-01</t>
        </is>
      </c>
      <c r="C8708" t="inlineStr">
        <is>
          <t>-  Adicional Noturno</t>
        </is>
      </c>
      <c r="D8708" s="488" t="n">
        <v>0</v>
      </c>
      <c r="E8708" t="inlineStr">
        <is>
          <t>2/2026</t>
        </is>
      </c>
    </row>
    <row r="8709">
      <c r="A8709" t="inlineStr">
        <is>
          <t>Love Cabaret</t>
        </is>
      </c>
      <c r="B8709" t="inlineStr">
        <is>
          <t>2026-02-01</t>
        </is>
      </c>
      <c r="C8709" t="inlineStr">
        <is>
          <t>-  Hora Extra</t>
        </is>
      </c>
      <c r="D8709" s="488" t="n">
        <v>0</v>
      </c>
      <c r="E8709" t="inlineStr">
        <is>
          <t>2/2026</t>
        </is>
      </c>
    </row>
    <row r="8710">
      <c r="A8710" t="inlineStr">
        <is>
          <t>Love Cabaret</t>
        </is>
      </c>
      <c r="B8710" t="inlineStr">
        <is>
          <t>2026-02-01</t>
        </is>
      </c>
      <c r="C8710" t="inlineStr">
        <is>
          <t>-  Remuneração Variável</t>
        </is>
      </c>
      <c r="D8710" s="488" t="n">
        <v>0</v>
      </c>
      <c r="E8710" t="inlineStr">
        <is>
          <t>2/2026</t>
        </is>
      </c>
    </row>
    <row r="8711">
      <c r="A8711" t="inlineStr">
        <is>
          <t>Love Cabaret</t>
        </is>
      </c>
      <c r="B8711" t="inlineStr">
        <is>
          <t>2026-02-01</t>
        </is>
      </c>
      <c r="C8711" t="inlineStr">
        <is>
          <t>-  Premiação</t>
        </is>
      </c>
      <c r="D8711" s="488" t="n">
        <v>0</v>
      </c>
      <c r="E8711" t="inlineStr">
        <is>
          <t>2/2026</t>
        </is>
      </c>
    </row>
    <row r="8712">
      <c r="A8712" t="inlineStr">
        <is>
          <t>Love Cabaret</t>
        </is>
      </c>
      <c r="B8712" t="inlineStr">
        <is>
          <t>2026-02-01</t>
        </is>
      </c>
      <c r="C8712" t="inlineStr">
        <is>
          <t>Benefícios</t>
        </is>
      </c>
      <c r="D8712" s="488" t="n">
        <v>-764.12</v>
      </c>
      <c r="E8712" t="inlineStr">
        <is>
          <t>2/2026</t>
        </is>
      </c>
    </row>
    <row r="8713">
      <c r="A8713" t="inlineStr">
        <is>
          <t>Love Cabaret</t>
        </is>
      </c>
      <c r="B8713" t="inlineStr">
        <is>
          <t>2026-02-01</t>
        </is>
      </c>
      <c r="C8713" t="inlineStr">
        <is>
          <t>-  Vale-transporte</t>
        </is>
      </c>
      <c r="D8713" s="488" t="n">
        <v>-464.12</v>
      </c>
      <c r="E8713" t="inlineStr">
        <is>
          <t>2/2026</t>
        </is>
      </c>
    </row>
    <row r="8714">
      <c r="A8714" t="inlineStr">
        <is>
          <t>Love Cabaret</t>
        </is>
      </c>
      <c r="B8714" t="inlineStr">
        <is>
          <t>2026-02-01</t>
        </is>
      </c>
      <c r="C8714" t="inlineStr">
        <is>
          <t>-  Assist. Médica</t>
        </is>
      </c>
      <c r="D8714" s="488" t="n">
        <v>0</v>
      </c>
      <c r="E8714" t="inlineStr">
        <is>
          <t>2/2026</t>
        </is>
      </c>
    </row>
    <row r="8715">
      <c r="A8715" t="inlineStr">
        <is>
          <t>Love Cabaret</t>
        </is>
      </c>
      <c r="B8715" t="inlineStr">
        <is>
          <t>2026-02-01</t>
        </is>
      </c>
      <c r="C8715" t="inlineStr">
        <is>
          <t>-  Assist. Odontologica</t>
        </is>
      </c>
      <c r="D8715" s="488" t="n">
        <v>0</v>
      </c>
      <c r="E8715" t="inlineStr">
        <is>
          <t>2/2026</t>
        </is>
      </c>
    </row>
    <row r="8716">
      <c r="A8716" t="inlineStr">
        <is>
          <t>Love Cabaret</t>
        </is>
      </c>
      <c r="B8716" t="inlineStr">
        <is>
          <t>2026-02-01</t>
        </is>
      </c>
      <c r="C8716" t="inlineStr">
        <is>
          <t>-  Seguro de Vida</t>
        </is>
      </c>
      <c r="D8716" s="488" t="n">
        <v>-300</v>
      </c>
      <c r="E8716" t="inlineStr">
        <is>
          <t>2/2026</t>
        </is>
      </c>
    </row>
    <row r="8717">
      <c r="A8717" t="inlineStr">
        <is>
          <t>Love Cabaret</t>
        </is>
      </c>
      <c r="B8717" t="inlineStr">
        <is>
          <t>2026-02-01</t>
        </is>
      </c>
      <c r="C8717" t="inlineStr">
        <is>
          <t>-  Ajuda de Custo</t>
        </is>
      </c>
      <c r="D8717" s="488" t="n">
        <v>0</v>
      </c>
      <c r="E8717" t="inlineStr">
        <is>
          <t>2/2026</t>
        </is>
      </c>
    </row>
    <row r="8718">
      <c r="A8718" t="inlineStr">
        <is>
          <t>Love Cabaret</t>
        </is>
      </c>
      <c r="B8718" t="inlineStr">
        <is>
          <t>2026-02-01</t>
        </is>
      </c>
      <c r="C8718" t="inlineStr">
        <is>
          <t>Outros B</t>
        </is>
      </c>
      <c r="D8718" s="488" t="n">
        <v>-6315.15</v>
      </c>
      <c r="E8718" t="inlineStr">
        <is>
          <t>2/2026</t>
        </is>
      </c>
    </row>
    <row r="8719">
      <c r="A8719" t="inlineStr">
        <is>
          <t>Love Cabaret</t>
        </is>
      </c>
      <c r="B8719" t="inlineStr">
        <is>
          <t>2026-02-01</t>
        </is>
      </c>
      <c r="C8719" t="inlineStr">
        <is>
          <t>-  Uniformes Manutenção e Reposição</t>
        </is>
      </c>
      <c r="D8719" s="488" t="n">
        <v>0</v>
      </c>
      <c r="E8719" t="inlineStr">
        <is>
          <t>2/2026</t>
        </is>
      </c>
    </row>
    <row r="8720">
      <c r="A8720" t="inlineStr">
        <is>
          <t>Love Cabaret</t>
        </is>
      </c>
      <c r="B8720" t="inlineStr">
        <is>
          <t>2026-02-01</t>
        </is>
      </c>
      <c r="C8720" t="inlineStr">
        <is>
          <t>-  Exames Periódicos</t>
        </is>
      </c>
      <c r="D8720" s="488" t="n">
        <v>-142.79</v>
      </c>
      <c r="E8720" t="inlineStr">
        <is>
          <t>2/2026</t>
        </is>
      </c>
    </row>
    <row r="8721">
      <c r="A8721" t="inlineStr">
        <is>
          <t>Love Cabaret</t>
        </is>
      </c>
      <c r="B8721" t="inlineStr">
        <is>
          <t>2026-02-01</t>
        </is>
      </c>
      <c r="C8721" t="inlineStr">
        <is>
          <t>-  Diversos - Vale Combustível</t>
        </is>
      </c>
      <c r="D8721" s="488" t="n">
        <v>0</v>
      </c>
      <c r="E8721" t="inlineStr">
        <is>
          <t>2/2026</t>
        </is>
      </c>
    </row>
    <row r="8722">
      <c r="A8722" t="inlineStr">
        <is>
          <t>Love Cabaret</t>
        </is>
      </c>
      <c r="B8722" t="inlineStr">
        <is>
          <t>2026-02-01</t>
        </is>
      </c>
      <c r="C8722" t="inlineStr">
        <is>
          <t>-  Gratificações</t>
        </is>
      </c>
      <c r="D8722" s="488" t="n">
        <v>0</v>
      </c>
      <c r="E8722" t="inlineStr">
        <is>
          <t>2/2026</t>
        </is>
      </c>
    </row>
    <row r="8723">
      <c r="A8723" t="inlineStr">
        <is>
          <t>Love Cabaret</t>
        </is>
      </c>
      <c r="B8723" t="inlineStr">
        <is>
          <t>2026-02-01</t>
        </is>
      </c>
      <c r="C8723" t="inlineStr">
        <is>
          <t>-  Cursos e Treinamentos</t>
        </is>
      </c>
      <c r="D8723" s="488" t="n">
        <v>0</v>
      </c>
      <c r="E8723" t="inlineStr">
        <is>
          <t>2/2026</t>
        </is>
      </c>
    </row>
    <row r="8724">
      <c r="A8724" t="inlineStr">
        <is>
          <t>Love Cabaret</t>
        </is>
      </c>
      <c r="B8724" t="inlineStr">
        <is>
          <t>2026-02-01</t>
        </is>
      </c>
      <c r="C8724" t="inlineStr">
        <is>
          <t>-  Alimentação Funcionário</t>
        </is>
      </c>
      <c r="D8724" s="488" t="n">
        <v>-6172.36</v>
      </c>
      <c r="E8724" t="inlineStr">
        <is>
          <t>2/2026</t>
        </is>
      </c>
    </row>
    <row r="8725">
      <c r="A8725" t="inlineStr">
        <is>
          <t>Love Cabaret</t>
        </is>
      </c>
      <c r="B8725" t="inlineStr">
        <is>
          <t>2026-02-01</t>
        </is>
      </c>
      <c r="C8725" t="inlineStr">
        <is>
          <t>-  Pro Labore</t>
        </is>
      </c>
      <c r="D8725" s="488" t="n">
        <v>0</v>
      </c>
      <c r="E8725" t="inlineStr">
        <is>
          <t>2/2026</t>
        </is>
      </c>
    </row>
    <row r="8726">
      <c r="A8726" t="inlineStr">
        <is>
          <t>Love Cabaret</t>
        </is>
      </c>
      <c r="B8726" t="inlineStr">
        <is>
          <t>2026-02-01</t>
        </is>
      </c>
      <c r="C8726" t="inlineStr">
        <is>
          <t>% sobre Receita c/ Squad</t>
        </is>
      </c>
      <c r="D8726" s="488" t="n">
        <v>-0.16</v>
      </c>
      <c r="E8726" t="inlineStr">
        <is>
          <t>2/2026</t>
        </is>
      </c>
    </row>
    <row r="8727">
      <c r="A8727" t="inlineStr">
        <is>
          <t>Love Cabaret</t>
        </is>
      </c>
      <c r="B8727" t="inlineStr">
        <is>
          <t>2026-02-01</t>
        </is>
      </c>
      <c r="C8727" t="inlineStr">
        <is>
          <t>% sobre Receita s/ Squad</t>
        </is>
      </c>
      <c r="D8727" s="488" t="n">
        <v>-0.15</v>
      </c>
      <c r="E8727" t="inlineStr">
        <is>
          <t>2/2026</t>
        </is>
      </c>
    </row>
    <row r="8728">
      <c r="A8728" t="inlineStr">
        <is>
          <t>Love Cabaret</t>
        </is>
      </c>
      <c r="B8728" t="inlineStr">
        <is>
          <t>2026-02-01</t>
        </is>
      </c>
      <c r="C8728" t="inlineStr">
        <is>
          <t>Custo de Ocupação</t>
        </is>
      </c>
      <c r="D8728" s="488" t="n">
        <v>-70602.47</v>
      </c>
      <c r="E8728" t="inlineStr">
        <is>
          <t>2/2026</t>
        </is>
      </c>
    </row>
    <row r="8729">
      <c r="A8729" t="inlineStr">
        <is>
          <t>Love Cabaret</t>
        </is>
      </c>
      <c r="B8729" t="inlineStr">
        <is>
          <t>2026-02-01</t>
        </is>
      </c>
      <c r="C8729" t="inlineStr">
        <is>
          <t>Aluguel de Imoveis</t>
        </is>
      </c>
      <c r="D8729" s="488" t="n">
        <v>-65188.38</v>
      </c>
      <c r="E8729" t="inlineStr">
        <is>
          <t>2/2026</t>
        </is>
      </c>
    </row>
    <row r="8730">
      <c r="A8730" t="inlineStr">
        <is>
          <t>Love Cabaret</t>
        </is>
      </c>
      <c r="B8730" t="inlineStr">
        <is>
          <t>2026-02-01</t>
        </is>
      </c>
      <c r="C8730" t="inlineStr">
        <is>
          <t>Condominio</t>
        </is>
      </c>
      <c r="D8730" s="488" t="n">
        <v>0</v>
      </c>
      <c r="E8730" t="inlineStr">
        <is>
          <t>2/2026</t>
        </is>
      </c>
    </row>
    <row r="8731">
      <c r="A8731" t="inlineStr">
        <is>
          <t>Love Cabaret</t>
        </is>
      </c>
      <c r="B8731" t="inlineStr">
        <is>
          <t>2026-02-01</t>
        </is>
      </c>
      <c r="C8731" t="inlineStr">
        <is>
          <t>IPTU</t>
        </is>
      </c>
      <c r="D8731" s="488" t="n">
        <v>-5414.09</v>
      </c>
      <c r="E8731" t="inlineStr">
        <is>
          <t>2/2026</t>
        </is>
      </c>
    </row>
    <row r="8732">
      <c r="A8732" t="inlineStr">
        <is>
          <t>Love Cabaret</t>
        </is>
      </c>
      <c r="B8732" t="inlineStr">
        <is>
          <t>2026-02-01</t>
        </is>
      </c>
      <c r="C8732" t="inlineStr">
        <is>
          <t>Fundo de Promoção</t>
        </is>
      </c>
      <c r="D8732" s="488" t="n">
        <v>0</v>
      </c>
      <c r="E8732" t="inlineStr">
        <is>
          <t>2/2026</t>
        </is>
      </c>
    </row>
    <row r="8733">
      <c r="A8733" t="inlineStr">
        <is>
          <t>Love Cabaret</t>
        </is>
      </c>
      <c r="B8733" t="inlineStr">
        <is>
          <t>2026-02-01</t>
        </is>
      </c>
      <c r="C8733" t="inlineStr">
        <is>
          <t>Seguro Patrimonial</t>
        </is>
      </c>
      <c r="D8733" s="488" t="n">
        <v>0</v>
      </c>
      <c r="E8733" t="inlineStr">
        <is>
          <t>2/2026</t>
        </is>
      </c>
    </row>
    <row r="8734">
      <c r="A8734" t="inlineStr">
        <is>
          <t>Love Cabaret</t>
        </is>
      </c>
      <c r="B8734" t="inlineStr">
        <is>
          <t>2026-02-01</t>
        </is>
      </c>
      <c r="C8734" t="inlineStr">
        <is>
          <t>Arrendamento</t>
        </is>
      </c>
      <c r="D8734" s="488" t="n">
        <v>0</v>
      </c>
      <c r="E8734" t="inlineStr">
        <is>
          <t>2/2026</t>
        </is>
      </c>
    </row>
    <row r="8735">
      <c r="A8735" t="inlineStr">
        <is>
          <t>Love Cabaret</t>
        </is>
      </c>
      <c r="B8735" t="inlineStr">
        <is>
          <t>2026-02-01</t>
        </is>
      </c>
      <c r="C8735" t="inlineStr">
        <is>
          <t>Taxas publicas administrativas - Ocupação</t>
        </is>
      </c>
      <c r="D8735" s="488" t="n">
        <v>0</v>
      </c>
      <c r="E8735" t="inlineStr">
        <is>
          <t>2/2026</t>
        </is>
      </c>
    </row>
    <row r="8736">
      <c r="A8736" t="inlineStr">
        <is>
          <t>Love Cabaret</t>
        </is>
      </c>
      <c r="B8736" t="inlineStr">
        <is>
          <t>2026-02-01</t>
        </is>
      </c>
      <c r="C8736" t="inlineStr">
        <is>
          <t>% sobre Receita Bruta</t>
        </is>
      </c>
      <c r="D8736" s="488" t="n">
        <v>-0.2</v>
      </c>
      <c r="E8736" t="inlineStr">
        <is>
          <t>2/2026</t>
        </is>
      </c>
    </row>
    <row r="8737">
      <c r="A8737" t="inlineStr">
        <is>
          <t>Love Cabaret</t>
        </is>
      </c>
      <c r="B8737" t="inlineStr">
        <is>
          <t>2026-02-01</t>
        </is>
      </c>
      <c r="C8737" t="inlineStr">
        <is>
          <t>Utilidades</t>
        </is>
      </c>
      <c r="D8737" s="488" t="n">
        <v>-35748.64</v>
      </c>
      <c r="E8737" t="inlineStr">
        <is>
          <t>2/2026</t>
        </is>
      </c>
    </row>
    <row r="8738">
      <c r="A8738" t="inlineStr">
        <is>
          <t>Love Cabaret</t>
        </is>
      </c>
      <c r="B8738" t="inlineStr">
        <is>
          <t>2026-02-01</t>
        </is>
      </c>
      <c r="C8738" t="inlineStr">
        <is>
          <t>Agua/Esgoto</t>
        </is>
      </c>
      <c r="D8738" s="488" t="n">
        <v>-3467.57</v>
      </c>
      <c r="E8738" t="inlineStr">
        <is>
          <t>2/2026</t>
        </is>
      </c>
    </row>
    <row r="8739">
      <c r="A8739" t="inlineStr">
        <is>
          <t>Love Cabaret</t>
        </is>
      </c>
      <c r="B8739" t="inlineStr">
        <is>
          <t>2026-02-01</t>
        </is>
      </c>
      <c r="C8739" t="inlineStr">
        <is>
          <t>Energia Eletrica</t>
        </is>
      </c>
      <c r="D8739" s="488" t="n">
        <v>-16996.73</v>
      </c>
      <c r="E8739" t="inlineStr">
        <is>
          <t>2/2026</t>
        </is>
      </c>
    </row>
    <row r="8740">
      <c r="A8740" t="inlineStr">
        <is>
          <t>Love Cabaret</t>
        </is>
      </c>
      <c r="B8740" t="inlineStr">
        <is>
          <t>2026-02-01</t>
        </is>
      </c>
      <c r="C8740" t="inlineStr">
        <is>
          <t>Gas de Cozinha</t>
        </is>
      </c>
      <c r="D8740" s="488" t="n">
        <v>-1214.19</v>
      </c>
      <c r="E8740" t="inlineStr">
        <is>
          <t>2/2026</t>
        </is>
      </c>
    </row>
    <row r="8741">
      <c r="A8741" t="inlineStr">
        <is>
          <t>Love Cabaret</t>
        </is>
      </c>
      <c r="B8741" t="inlineStr">
        <is>
          <t>2026-02-01</t>
        </is>
      </c>
      <c r="C8741" t="inlineStr">
        <is>
          <t>Higiene e Limpeza</t>
        </is>
      </c>
      <c r="D8741" s="488" t="n">
        <v>-3071.76</v>
      </c>
      <c r="E8741" t="inlineStr">
        <is>
          <t>2/2026</t>
        </is>
      </c>
    </row>
    <row r="8742">
      <c r="A8742" t="inlineStr">
        <is>
          <t>Love Cabaret</t>
        </is>
      </c>
      <c r="B8742" t="inlineStr">
        <is>
          <t>2026-02-01</t>
        </is>
      </c>
      <c r="C8742" t="inlineStr">
        <is>
          <t>Descartaveis</t>
        </is>
      </c>
      <c r="D8742" s="488" t="n">
        <v>0</v>
      </c>
      <c r="E8742" t="inlineStr">
        <is>
          <t>2/2026</t>
        </is>
      </c>
    </row>
    <row r="8743">
      <c r="A8743" t="inlineStr">
        <is>
          <t>Love Cabaret</t>
        </is>
      </c>
      <c r="B8743" t="inlineStr">
        <is>
          <t>2026-02-01</t>
        </is>
      </c>
      <c r="C8743" t="inlineStr">
        <is>
          <t>Controle de Pragas</t>
        </is>
      </c>
      <c r="D8743" s="488" t="n">
        <v>-825.8</v>
      </c>
      <c r="E8743" t="inlineStr">
        <is>
          <t>2/2026</t>
        </is>
      </c>
    </row>
    <row r="8744">
      <c r="A8744" t="inlineStr">
        <is>
          <t>Love Cabaret</t>
        </is>
      </c>
      <c r="B8744" t="inlineStr">
        <is>
          <t>2026-02-01</t>
        </is>
      </c>
      <c r="C8744" t="inlineStr">
        <is>
          <t>Coleta de lixo</t>
        </is>
      </c>
      <c r="D8744" s="488" t="n">
        <v>-841.71</v>
      </c>
      <c r="E8744" t="inlineStr">
        <is>
          <t>2/2026</t>
        </is>
      </c>
    </row>
    <row r="8745">
      <c r="A8745" t="inlineStr">
        <is>
          <t>Love Cabaret</t>
        </is>
      </c>
      <c r="B8745" t="inlineStr">
        <is>
          <t>2026-02-01</t>
        </is>
      </c>
      <c r="C8745" t="inlineStr">
        <is>
          <t>Utensilios</t>
        </is>
      </c>
      <c r="D8745" s="488" t="n">
        <v>-45.38</v>
      </c>
      <c r="E8745" t="inlineStr">
        <is>
          <t>2/2026</t>
        </is>
      </c>
    </row>
    <row r="8746">
      <c r="A8746" t="inlineStr">
        <is>
          <t>Love Cabaret</t>
        </is>
      </c>
      <c r="B8746" t="inlineStr">
        <is>
          <t>2026-02-01</t>
        </is>
      </c>
      <c r="C8746" t="inlineStr">
        <is>
          <t>Serviços Graficos</t>
        </is>
      </c>
      <c r="D8746" s="488" t="n">
        <v>0</v>
      </c>
      <c r="E8746" t="inlineStr">
        <is>
          <t>2/2026</t>
        </is>
      </c>
    </row>
    <row r="8747">
      <c r="A8747" t="inlineStr">
        <is>
          <t>Love Cabaret</t>
        </is>
      </c>
      <c r="B8747" t="inlineStr">
        <is>
          <t>2026-02-01</t>
        </is>
      </c>
      <c r="C8747" t="inlineStr">
        <is>
          <t>Custas Cartório</t>
        </is>
      </c>
      <c r="D8747" s="488" t="n">
        <v>0</v>
      </c>
      <c r="E8747" t="inlineStr">
        <is>
          <t>2/2026</t>
        </is>
      </c>
    </row>
    <row r="8748">
      <c r="A8748" t="inlineStr">
        <is>
          <t>Love Cabaret</t>
        </is>
      </c>
      <c r="B8748" t="inlineStr">
        <is>
          <t>2026-02-01</t>
        </is>
      </c>
      <c r="C8748" t="inlineStr">
        <is>
          <t>Material de Escritorio</t>
        </is>
      </c>
      <c r="D8748" s="488" t="n">
        <v>-55</v>
      </c>
      <c r="E8748" t="inlineStr">
        <is>
          <t>2/2026</t>
        </is>
      </c>
    </row>
    <row r="8749">
      <c r="A8749" t="inlineStr">
        <is>
          <t>Love Cabaret</t>
        </is>
      </c>
      <c r="B8749" t="inlineStr">
        <is>
          <t>2026-02-01</t>
        </is>
      </c>
      <c r="C8749" t="inlineStr">
        <is>
          <t>Serviços de Limpeza</t>
        </is>
      </c>
      <c r="D8749" s="488" t="n">
        <v>-9135</v>
      </c>
      <c r="E8749" t="inlineStr">
        <is>
          <t>2/2026</t>
        </is>
      </c>
    </row>
    <row r="8750">
      <c r="A8750" t="inlineStr">
        <is>
          <t>Love Cabaret</t>
        </is>
      </c>
      <c r="B8750" t="inlineStr">
        <is>
          <t>2026-02-01</t>
        </is>
      </c>
      <c r="C8750" t="inlineStr">
        <is>
          <t>Serviço de Lavanderia</t>
        </is>
      </c>
      <c r="D8750" s="488" t="n">
        <v>-58</v>
      </c>
      <c r="E8750" t="inlineStr">
        <is>
          <t>2/2026</t>
        </is>
      </c>
    </row>
    <row r="8751">
      <c r="A8751" t="inlineStr">
        <is>
          <t>Love Cabaret</t>
        </is>
      </c>
      <c r="B8751" t="inlineStr">
        <is>
          <t>2026-02-01</t>
        </is>
      </c>
      <c r="C8751" t="inlineStr">
        <is>
          <t>Material de Consumo - Gelo/ Gas CO2/ Carvao /Velas</t>
        </is>
      </c>
      <c r="D8751" s="488" t="n">
        <v>-37.5</v>
      </c>
      <c r="E8751" t="inlineStr">
        <is>
          <t>2/2026</t>
        </is>
      </c>
    </row>
    <row r="8752">
      <c r="A8752" t="inlineStr">
        <is>
          <t>Love Cabaret</t>
        </is>
      </c>
      <c r="B8752" t="inlineStr">
        <is>
          <t>2026-02-01</t>
        </is>
      </c>
      <c r="C8752" t="inlineStr">
        <is>
          <t>% sobre Receita Bruta</t>
        </is>
      </c>
      <c r="D8752" s="488" t="n">
        <v>-0.1</v>
      </c>
      <c r="E8752" t="inlineStr">
        <is>
          <t>2/2026</t>
        </is>
      </c>
    </row>
    <row r="8753">
      <c r="A8753" t="inlineStr">
        <is>
          <t>Love Cabaret</t>
        </is>
      </c>
      <c r="B8753" t="inlineStr">
        <is>
          <t>2026-02-01</t>
        </is>
      </c>
      <c r="C8753" t="inlineStr">
        <is>
          <t>Informática e TI</t>
        </is>
      </c>
      <c r="D8753" s="488" t="n">
        <v>-10124</v>
      </c>
      <c r="E8753" t="inlineStr">
        <is>
          <t>2/2026</t>
        </is>
      </c>
    </row>
    <row r="8754">
      <c r="A8754" t="inlineStr">
        <is>
          <t>Love Cabaret</t>
        </is>
      </c>
      <c r="B8754" t="inlineStr">
        <is>
          <t>2026-02-01</t>
        </is>
      </c>
      <c r="C8754" t="inlineStr">
        <is>
          <t>Telefone</t>
        </is>
      </c>
      <c r="D8754" s="488" t="n">
        <v>-136.45</v>
      </c>
      <c r="E8754" t="inlineStr">
        <is>
          <t>2/2026</t>
        </is>
      </c>
    </row>
    <row r="8755">
      <c r="A8755" t="inlineStr">
        <is>
          <t>Love Cabaret</t>
        </is>
      </c>
      <c r="B8755" t="inlineStr">
        <is>
          <t>2026-02-01</t>
        </is>
      </c>
      <c r="C8755" t="inlineStr">
        <is>
          <t>Internet</t>
        </is>
      </c>
      <c r="D8755" s="488" t="n">
        <v>-1033.18</v>
      </c>
      <c r="E8755" t="inlineStr">
        <is>
          <t>2/2026</t>
        </is>
      </c>
    </row>
    <row r="8756">
      <c r="A8756" t="inlineStr">
        <is>
          <t>Love Cabaret</t>
        </is>
      </c>
      <c r="B8756" t="inlineStr">
        <is>
          <t>2026-02-01</t>
        </is>
      </c>
      <c r="C8756" t="inlineStr">
        <is>
          <t>TV por assinatura/musica ambiente</t>
        </is>
      </c>
      <c r="D8756" s="488" t="n">
        <v>-20.45</v>
      </c>
      <c r="E8756" t="inlineStr">
        <is>
          <t>2/2026</t>
        </is>
      </c>
    </row>
    <row r="8757">
      <c r="A8757" t="inlineStr">
        <is>
          <t>Love Cabaret</t>
        </is>
      </c>
      <c r="B8757" t="inlineStr">
        <is>
          <t>2026-02-01</t>
        </is>
      </c>
      <c r="C8757" t="inlineStr">
        <is>
          <t>Sistemas de Segurança e Alarme</t>
        </is>
      </c>
      <c r="D8757" s="488" t="n">
        <v>-7745.78</v>
      </c>
      <c r="E8757" t="inlineStr">
        <is>
          <t>2/2026</t>
        </is>
      </c>
    </row>
    <row r="8758">
      <c r="A8758" t="inlineStr">
        <is>
          <t>Love Cabaret</t>
        </is>
      </c>
      <c r="B8758" t="inlineStr">
        <is>
          <t>2026-02-01</t>
        </is>
      </c>
      <c r="C8758" t="inlineStr">
        <is>
          <t>Sistemas Gerais - Operacionais</t>
        </is>
      </c>
      <c r="D8758" s="488" t="n">
        <v>-799.14</v>
      </c>
      <c r="E8758" t="inlineStr">
        <is>
          <t>2/2026</t>
        </is>
      </c>
    </row>
    <row r="8759">
      <c r="A8759" t="inlineStr">
        <is>
          <t>Love Cabaret</t>
        </is>
      </c>
      <c r="B8759" t="inlineStr">
        <is>
          <t>2026-02-01</t>
        </is>
      </c>
      <c r="C8759" t="inlineStr">
        <is>
          <t>Sistemas Gerais - Financeiros</t>
        </is>
      </c>
      <c r="D8759" s="488" t="n">
        <v>-389</v>
      </c>
      <c r="E8759" t="inlineStr">
        <is>
          <t>2/2026</t>
        </is>
      </c>
    </row>
    <row r="8760">
      <c r="A8760" t="inlineStr">
        <is>
          <t>Love Cabaret</t>
        </is>
      </c>
      <c r="B8760" t="inlineStr">
        <is>
          <t>2026-02-01</t>
        </is>
      </c>
      <c r="C8760" t="inlineStr">
        <is>
          <t>Sistemas Gerais - Comunicação e Marketing</t>
        </is>
      </c>
      <c r="D8760" s="488" t="n">
        <v>0</v>
      </c>
      <c r="E8760" t="inlineStr">
        <is>
          <t>2/2026</t>
        </is>
      </c>
    </row>
    <row r="8761">
      <c r="A8761" t="inlineStr">
        <is>
          <t>Love Cabaret</t>
        </is>
      </c>
      <c r="B8761" t="inlineStr">
        <is>
          <t>2026-02-01</t>
        </is>
      </c>
      <c r="C8761" t="inlineStr">
        <is>
          <t>% sobre Receita Bruta</t>
        </is>
      </c>
      <c r="D8761" s="488" t="n">
        <v>-0.03</v>
      </c>
      <c r="E8761" t="inlineStr">
        <is>
          <t>2/2026</t>
        </is>
      </c>
    </row>
    <row r="8762">
      <c r="A8762" t="inlineStr">
        <is>
          <t>Love Cabaret</t>
        </is>
      </c>
      <c r="B8762" t="inlineStr">
        <is>
          <t>2026-02-01</t>
        </is>
      </c>
      <c r="C8762" t="inlineStr">
        <is>
          <t>Despesas Gerais</t>
        </is>
      </c>
      <c r="D8762" s="488" t="n">
        <v>-8671.26</v>
      </c>
      <c r="E8762" t="inlineStr">
        <is>
          <t>2/2026</t>
        </is>
      </c>
    </row>
    <row r="8763">
      <c r="A8763" t="inlineStr">
        <is>
          <t>Love Cabaret</t>
        </is>
      </c>
      <c r="B8763" t="inlineStr">
        <is>
          <t>2026-02-01</t>
        </is>
      </c>
      <c r="C8763" t="inlineStr">
        <is>
          <t>Manutenção Predial</t>
        </is>
      </c>
      <c r="D8763" s="488" t="n">
        <v>-6601.38</v>
      </c>
      <c r="E8763" t="inlineStr">
        <is>
          <t>2/2026</t>
        </is>
      </c>
    </row>
    <row r="8764">
      <c r="A8764" t="inlineStr">
        <is>
          <t>Love Cabaret</t>
        </is>
      </c>
      <c r="B8764" t="inlineStr">
        <is>
          <t>2026-02-01</t>
        </is>
      </c>
      <c r="C8764" t="inlineStr">
        <is>
          <t>Manutenção de Equipamentos</t>
        </is>
      </c>
      <c r="D8764" s="488" t="n">
        <v>-490</v>
      </c>
      <c r="E8764" t="inlineStr">
        <is>
          <t>2/2026</t>
        </is>
      </c>
    </row>
    <row r="8765">
      <c r="A8765" t="inlineStr">
        <is>
          <t>Love Cabaret</t>
        </is>
      </c>
      <c r="B8765" t="inlineStr">
        <is>
          <t>2026-02-01</t>
        </is>
      </c>
      <c r="C8765" t="inlineStr">
        <is>
          <t>Manutenção de Mobiliário</t>
        </is>
      </c>
      <c r="D8765" s="488" t="n">
        <v>0</v>
      </c>
      <c r="E8765" t="inlineStr">
        <is>
          <t>2/2026</t>
        </is>
      </c>
    </row>
    <row r="8766">
      <c r="A8766" t="inlineStr">
        <is>
          <t>Love Cabaret</t>
        </is>
      </c>
      <c r="B8766" t="inlineStr">
        <is>
          <t>2026-02-01</t>
        </is>
      </c>
      <c r="C8766" t="inlineStr">
        <is>
          <t>Material de Manutenção</t>
        </is>
      </c>
      <c r="D8766" s="488" t="n">
        <v>-290.6</v>
      </c>
      <c r="E8766" t="inlineStr">
        <is>
          <t>2/2026</t>
        </is>
      </c>
    </row>
    <row r="8767">
      <c r="A8767" t="inlineStr">
        <is>
          <t>Love Cabaret</t>
        </is>
      </c>
      <c r="B8767" t="inlineStr">
        <is>
          <t>2026-02-01</t>
        </is>
      </c>
      <c r="C8767" t="inlineStr">
        <is>
          <t>Decoração/Paisagismo e Jardinagem</t>
        </is>
      </c>
      <c r="D8767" s="488" t="n">
        <v>0</v>
      </c>
      <c r="E8767" t="inlineStr">
        <is>
          <t>2/2026</t>
        </is>
      </c>
    </row>
    <row r="8768">
      <c r="A8768" t="inlineStr">
        <is>
          <t>Love Cabaret</t>
        </is>
      </c>
      <c r="B8768" t="inlineStr">
        <is>
          <t>2026-02-01</t>
        </is>
      </c>
      <c r="C8768" t="inlineStr">
        <is>
          <t>Fretes e Carretos</t>
        </is>
      </c>
      <c r="D8768" s="488" t="n">
        <v>-1250</v>
      </c>
      <c r="E8768" t="inlineStr">
        <is>
          <t>2/2026</t>
        </is>
      </c>
    </row>
    <row r="8769">
      <c r="A8769" t="inlineStr">
        <is>
          <t>Love Cabaret</t>
        </is>
      </c>
      <c r="B8769" t="inlineStr">
        <is>
          <t>2026-02-01</t>
        </is>
      </c>
      <c r="C8769" t="inlineStr">
        <is>
          <t>Conduções/Taxi/Uber</t>
        </is>
      </c>
      <c r="D8769" s="488" t="n">
        <v>-39.28</v>
      </c>
      <c r="E8769" t="inlineStr">
        <is>
          <t>2/2026</t>
        </is>
      </c>
    </row>
    <row r="8770">
      <c r="A8770" t="inlineStr">
        <is>
          <t>Love Cabaret</t>
        </is>
      </c>
      <c r="B8770" t="inlineStr">
        <is>
          <t>2026-02-01</t>
        </is>
      </c>
      <c r="C8770" t="inlineStr">
        <is>
          <t>Viagens e Estadias - Operação</t>
        </is>
      </c>
      <c r="D8770" s="488" t="n">
        <v>0</v>
      </c>
      <c r="E8770" t="inlineStr">
        <is>
          <t>2/2026</t>
        </is>
      </c>
    </row>
    <row r="8771">
      <c r="A8771" t="inlineStr">
        <is>
          <t>Love Cabaret</t>
        </is>
      </c>
      <c r="B8771" t="inlineStr">
        <is>
          <t>2026-02-01</t>
        </is>
      </c>
      <c r="C8771" t="inlineStr">
        <is>
          <t>% sobre Receita Bruta</t>
        </is>
      </c>
      <c r="D8771" s="488" t="n">
        <v>-0.02</v>
      </c>
      <c r="E8771" t="inlineStr">
        <is>
          <t>2/2026</t>
        </is>
      </c>
    </row>
    <row r="8772">
      <c r="A8772" t="inlineStr">
        <is>
          <t>Love Cabaret</t>
        </is>
      </c>
      <c r="B8772" t="inlineStr">
        <is>
          <t>2026-02-01</t>
        </is>
      </c>
      <c r="C8772" t="inlineStr">
        <is>
          <t>Marketing</t>
        </is>
      </c>
      <c r="D8772" s="488" t="n">
        <v>-19524.67</v>
      </c>
      <c r="E8772" t="inlineStr">
        <is>
          <t>2/2026</t>
        </is>
      </c>
    </row>
    <row r="8773">
      <c r="A8773" t="inlineStr">
        <is>
          <t>Love Cabaret</t>
        </is>
      </c>
      <c r="B8773" t="inlineStr">
        <is>
          <t>2026-02-01</t>
        </is>
      </c>
      <c r="C8773" t="inlineStr">
        <is>
          <t>Agência de Propaganda</t>
        </is>
      </c>
      <c r="D8773" s="488" t="n">
        <v>-8000</v>
      </c>
      <c r="E8773" t="inlineStr">
        <is>
          <t>2/2026</t>
        </is>
      </c>
    </row>
    <row r="8774">
      <c r="A8774" t="inlineStr">
        <is>
          <t>Love Cabaret</t>
        </is>
      </c>
      <c r="B8774" t="inlineStr">
        <is>
          <t>2026-02-01</t>
        </is>
      </c>
      <c r="C8774" t="inlineStr">
        <is>
          <t>Assessoria de Imprensa</t>
        </is>
      </c>
      <c r="D8774" s="488" t="n">
        <v>0</v>
      </c>
      <c r="E8774" t="inlineStr">
        <is>
          <t>2/2026</t>
        </is>
      </c>
    </row>
    <row r="8775">
      <c r="A8775" t="inlineStr">
        <is>
          <t>Love Cabaret</t>
        </is>
      </c>
      <c r="B8775" t="inlineStr">
        <is>
          <t>2026-02-01</t>
        </is>
      </c>
      <c r="C8775" t="inlineStr">
        <is>
          <t>Assessoria de Relações Públicas</t>
        </is>
      </c>
      <c r="D8775" s="488" t="n">
        <v>0</v>
      </c>
      <c r="E8775" t="inlineStr">
        <is>
          <t>2/2026</t>
        </is>
      </c>
    </row>
    <row r="8776">
      <c r="A8776" t="inlineStr">
        <is>
          <t>Love Cabaret</t>
        </is>
      </c>
      <c r="B8776" t="inlineStr">
        <is>
          <t>2026-02-01</t>
        </is>
      </c>
      <c r="C8776" t="inlineStr">
        <is>
          <t>Influenciadores</t>
        </is>
      </c>
      <c r="D8776" s="488" t="n">
        <v>0</v>
      </c>
      <c r="E8776" t="inlineStr">
        <is>
          <t>2/2026</t>
        </is>
      </c>
    </row>
    <row r="8777">
      <c r="A8777" t="inlineStr">
        <is>
          <t>Love Cabaret</t>
        </is>
      </c>
      <c r="B8777" t="inlineStr">
        <is>
          <t>2026-02-01</t>
        </is>
      </c>
      <c r="C8777" t="inlineStr">
        <is>
          <t>Publicidade e Propaganda</t>
        </is>
      </c>
      <c r="D8777" s="488" t="n">
        <v>-6850</v>
      </c>
      <c r="E8777" t="inlineStr">
        <is>
          <t>2/2026</t>
        </is>
      </c>
    </row>
    <row r="8778">
      <c r="A8778" t="inlineStr">
        <is>
          <t>Love Cabaret</t>
        </is>
      </c>
      <c r="B8778" t="inlineStr">
        <is>
          <t>2026-02-01</t>
        </is>
      </c>
      <c r="C8778" t="inlineStr">
        <is>
          <t>Pesquisa de Mercado</t>
        </is>
      </c>
      <c r="D8778" s="488" t="n">
        <v>0</v>
      </c>
      <c r="E8778" t="inlineStr">
        <is>
          <t>2/2026</t>
        </is>
      </c>
    </row>
    <row r="8779">
      <c r="A8779" t="inlineStr">
        <is>
          <t>Love Cabaret</t>
        </is>
      </c>
      <c r="B8779" t="inlineStr">
        <is>
          <t>2026-02-01</t>
        </is>
      </c>
      <c r="C8779" t="inlineStr">
        <is>
          <t>Sessão de Fotos/Captação de Vídeo</t>
        </is>
      </c>
      <c r="D8779" s="488" t="n">
        <v>-2150</v>
      </c>
      <c r="E8779" t="inlineStr">
        <is>
          <t>2/2026</t>
        </is>
      </c>
    </row>
    <row r="8780">
      <c r="A8780" t="inlineStr">
        <is>
          <t>Love Cabaret</t>
        </is>
      </c>
      <c r="B8780" t="inlineStr">
        <is>
          <t>2026-02-01</t>
        </is>
      </c>
      <c r="C8780" t="inlineStr">
        <is>
          <t>Produção Gráfica e Material Institucional</t>
        </is>
      </c>
      <c r="D8780" s="488" t="n">
        <v>0</v>
      </c>
      <c r="E8780" t="inlineStr">
        <is>
          <t>2/2026</t>
        </is>
      </c>
    </row>
    <row r="8781">
      <c r="A8781" t="inlineStr">
        <is>
          <t>Love Cabaret</t>
        </is>
      </c>
      <c r="B8781" t="inlineStr">
        <is>
          <t>2026-02-01</t>
        </is>
      </c>
      <c r="C8781" t="inlineStr">
        <is>
          <t>Eventos de Marketing</t>
        </is>
      </c>
      <c r="D8781" s="488" t="n">
        <v>0</v>
      </c>
      <c r="E8781" t="inlineStr">
        <is>
          <t>2/2026</t>
        </is>
      </c>
    </row>
    <row r="8782">
      <c r="A8782" t="inlineStr">
        <is>
          <t>Love Cabaret</t>
        </is>
      </c>
      <c r="B8782" t="inlineStr">
        <is>
          <t>2026-02-01</t>
        </is>
      </c>
      <c r="C8782" t="inlineStr">
        <is>
          <t>Brindes e Confraternizações</t>
        </is>
      </c>
      <c r="D8782" s="488" t="n">
        <v>0</v>
      </c>
      <c r="E8782" t="inlineStr">
        <is>
          <t>2/2026</t>
        </is>
      </c>
    </row>
    <row r="8783">
      <c r="A8783" t="inlineStr">
        <is>
          <t>Love Cabaret</t>
        </is>
      </c>
      <c r="B8783" t="inlineStr">
        <is>
          <t>2026-02-01</t>
        </is>
      </c>
      <c r="C8783" t="inlineStr">
        <is>
          <t>Ferramentas de Marketing</t>
        </is>
      </c>
      <c r="D8783" s="488" t="n">
        <v>-2524.67</v>
      </c>
      <c r="E8783" t="inlineStr">
        <is>
          <t>2/2026</t>
        </is>
      </c>
    </row>
    <row r="8784">
      <c r="A8784" t="inlineStr">
        <is>
          <t>Love Cabaret</t>
        </is>
      </c>
      <c r="B8784" t="inlineStr">
        <is>
          <t>2026-02-01</t>
        </is>
      </c>
      <c r="C8784" t="inlineStr">
        <is>
          <t>% sobre Receita Bruta</t>
        </is>
      </c>
      <c r="D8784" s="488" t="n">
        <v>-0.05</v>
      </c>
      <c r="E8784" t="inlineStr">
        <is>
          <t>2/2026</t>
        </is>
      </c>
    </row>
    <row r="8785">
      <c r="A8785" t="inlineStr">
        <is>
          <t>Love Cabaret</t>
        </is>
      </c>
      <c r="B8785" t="inlineStr">
        <is>
          <t>2026-02-01</t>
        </is>
      </c>
      <c r="C8785" t="inlineStr">
        <is>
          <t>Serviços de Terceiros</t>
        </is>
      </c>
      <c r="D8785" s="488" t="n">
        <v>-20742.19</v>
      </c>
      <c r="E8785" t="inlineStr">
        <is>
          <t>2/2026</t>
        </is>
      </c>
    </row>
    <row r="8786">
      <c r="A8786" t="inlineStr">
        <is>
          <t>Love Cabaret</t>
        </is>
      </c>
      <c r="B8786" t="inlineStr">
        <is>
          <t>2026-02-01</t>
        </is>
      </c>
      <c r="C8786" t="inlineStr">
        <is>
          <t>Assessoria Contabil</t>
        </is>
      </c>
      <c r="D8786" s="488" t="n">
        <v>-3870.66</v>
      </c>
      <c r="E8786" t="inlineStr">
        <is>
          <t>2/2026</t>
        </is>
      </c>
    </row>
    <row r="8787">
      <c r="A8787" t="inlineStr">
        <is>
          <t>Love Cabaret</t>
        </is>
      </c>
      <c r="B8787" t="inlineStr">
        <is>
          <t>2026-02-01</t>
        </is>
      </c>
      <c r="C8787" t="inlineStr">
        <is>
          <t>Assessoria RH</t>
        </is>
      </c>
      <c r="D8787" s="488" t="n">
        <v>0</v>
      </c>
      <c r="E8787" t="inlineStr">
        <is>
          <t>2/2026</t>
        </is>
      </c>
    </row>
    <row r="8788">
      <c r="A8788" t="inlineStr">
        <is>
          <t>Love Cabaret</t>
        </is>
      </c>
      <c r="B8788" t="inlineStr">
        <is>
          <t>2026-02-01</t>
        </is>
      </c>
      <c r="C8788" t="inlineStr">
        <is>
          <t>Assessoria em Geral</t>
        </is>
      </c>
      <c r="D8788" s="488" t="n">
        <v>-2482.51</v>
      </c>
      <c r="E8788" t="inlineStr">
        <is>
          <t>2/2026</t>
        </is>
      </c>
    </row>
    <row r="8789">
      <c r="A8789" t="inlineStr">
        <is>
          <t>Love Cabaret</t>
        </is>
      </c>
      <c r="B8789" t="inlineStr">
        <is>
          <t>2026-02-01</t>
        </is>
      </c>
      <c r="C8789" t="inlineStr">
        <is>
          <t>Assessoria Financeira</t>
        </is>
      </c>
      <c r="D8789" s="488" t="n">
        <v>0</v>
      </c>
      <c r="E8789" t="inlineStr">
        <is>
          <t>2/2026</t>
        </is>
      </c>
    </row>
    <row r="8790">
      <c r="A8790" t="inlineStr">
        <is>
          <t>Love Cabaret</t>
        </is>
      </c>
      <c r="B8790" t="inlineStr">
        <is>
          <t>2026-02-01</t>
        </is>
      </c>
      <c r="C8790" t="inlineStr">
        <is>
          <t>Assessoria Jurídica</t>
        </is>
      </c>
      <c r="D8790" s="488" t="n">
        <v>-3200</v>
      </c>
      <c r="E8790" t="inlineStr">
        <is>
          <t>2/2026</t>
        </is>
      </c>
    </row>
    <row r="8791">
      <c r="A8791" t="inlineStr">
        <is>
          <t>Love Cabaret</t>
        </is>
      </c>
      <c r="B8791" t="inlineStr">
        <is>
          <t>2026-02-01</t>
        </is>
      </c>
      <c r="C8791" t="inlineStr">
        <is>
          <t>Assessoria de Alimentos e Bebidas</t>
        </is>
      </c>
      <c r="D8791" s="488" t="n">
        <v>-929.02</v>
      </c>
      <c r="E8791" t="inlineStr">
        <is>
          <t>2/2026</t>
        </is>
      </c>
    </row>
    <row r="8792">
      <c r="A8792" t="inlineStr">
        <is>
          <t>Love Cabaret</t>
        </is>
      </c>
      <c r="B8792" t="inlineStr">
        <is>
          <t>2026-02-01</t>
        </is>
      </c>
      <c r="C8792" t="inlineStr">
        <is>
          <t>Assessoria de Projetos</t>
        </is>
      </c>
      <c r="D8792" s="488" t="n">
        <v>0</v>
      </c>
      <c r="E8792" t="inlineStr">
        <is>
          <t>2/2026</t>
        </is>
      </c>
    </row>
    <row r="8793">
      <c r="A8793" t="inlineStr">
        <is>
          <t>Love Cabaret</t>
        </is>
      </c>
      <c r="B8793" t="inlineStr">
        <is>
          <t>2026-02-01</t>
        </is>
      </c>
      <c r="C8793" t="inlineStr">
        <is>
          <t>Serviços de Segurança</t>
        </is>
      </c>
      <c r="D8793" s="488" t="n">
        <v>-10260</v>
      </c>
      <c r="E8793" t="inlineStr">
        <is>
          <t>2/2026</t>
        </is>
      </c>
    </row>
    <row r="8794">
      <c r="A8794" t="inlineStr">
        <is>
          <t>Love Cabaret</t>
        </is>
      </c>
      <c r="B8794" t="inlineStr">
        <is>
          <t>2026-02-01</t>
        </is>
      </c>
      <c r="C8794" t="inlineStr">
        <is>
          <t>Valet/Motoboy</t>
        </is>
      </c>
      <c r="D8794" s="488" t="n">
        <v>0</v>
      </c>
      <c r="E8794" t="inlineStr">
        <is>
          <t>2/2026</t>
        </is>
      </c>
    </row>
    <row r="8795">
      <c r="A8795" t="inlineStr">
        <is>
          <t>Love Cabaret</t>
        </is>
      </c>
      <c r="B8795" t="inlineStr">
        <is>
          <t>2026-02-01</t>
        </is>
      </c>
      <c r="C8795" t="inlineStr">
        <is>
          <t>% sobre Receita Bruta</t>
        </is>
      </c>
      <c r="D8795" s="488" t="n">
        <v>-0.06</v>
      </c>
      <c r="E8795" t="inlineStr">
        <is>
          <t>2/2026</t>
        </is>
      </c>
    </row>
    <row r="8796">
      <c r="A8796" t="inlineStr">
        <is>
          <t>Love Cabaret</t>
        </is>
      </c>
      <c r="B8796" t="inlineStr">
        <is>
          <t>2026-02-01</t>
        </is>
      </c>
      <c r="C8796" t="inlineStr">
        <is>
          <t>Locação de Equipamentos</t>
        </is>
      </c>
      <c r="D8796" s="488" t="n">
        <v>-6019.3</v>
      </c>
      <c r="E8796" t="inlineStr">
        <is>
          <t>2/2026</t>
        </is>
      </c>
    </row>
    <row r="8797">
      <c r="A8797" t="inlineStr">
        <is>
          <t>Love Cabaret</t>
        </is>
      </c>
      <c r="B8797" t="inlineStr">
        <is>
          <t>2026-02-01</t>
        </is>
      </c>
      <c r="C8797" t="inlineStr">
        <is>
          <t>Locações de Equipamentos - Operacionais</t>
        </is>
      </c>
      <c r="D8797" s="488" t="n">
        <v>-5789.3</v>
      </c>
      <c r="E8797" t="inlineStr">
        <is>
          <t>2/2026</t>
        </is>
      </c>
    </row>
    <row r="8798">
      <c r="A8798" t="inlineStr">
        <is>
          <t>Love Cabaret</t>
        </is>
      </c>
      <c r="B8798" t="inlineStr">
        <is>
          <t>2026-02-01</t>
        </is>
      </c>
      <c r="C8798" t="inlineStr">
        <is>
          <t>Locação de Equipamentos - Informatica e TI</t>
        </is>
      </c>
      <c r="D8798" s="488" t="n">
        <v>-230</v>
      </c>
      <c r="E8798" t="inlineStr">
        <is>
          <t>2/2026</t>
        </is>
      </c>
    </row>
    <row r="8799">
      <c r="A8799" t="inlineStr">
        <is>
          <t>Love Cabaret</t>
        </is>
      </c>
      <c r="B8799" t="inlineStr">
        <is>
          <t>2026-02-01</t>
        </is>
      </c>
      <c r="C8799" t="inlineStr">
        <is>
          <t>Locações de Equipamentos - Comunicação e Marketing</t>
        </is>
      </c>
      <c r="D8799" s="488" t="n">
        <v>0</v>
      </c>
      <c r="E8799" t="inlineStr">
        <is>
          <t>2/2026</t>
        </is>
      </c>
    </row>
    <row r="8800">
      <c r="A8800" t="inlineStr">
        <is>
          <t>Love Cabaret</t>
        </is>
      </c>
      <c r="B8800" t="inlineStr">
        <is>
          <t>2026-02-01</t>
        </is>
      </c>
      <c r="C8800" t="inlineStr">
        <is>
          <t>Locação de Utensílios</t>
        </is>
      </c>
      <c r="D8800" s="488" t="n">
        <v>0</v>
      </c>
      <c r="E8800" t="inlineStr">
        <is>
          <t>2/2026</t>
        </is>
      </c>
    </row>
    <row r="8801">
      <c r="A8801" t="inlineStr">
        <is>
          <t>Love Cabaret</t>
        </is>
      </c>
      <c r="B8801" t="inlineStr">
        <is>
          <t>2026-02-01</t>
        </is>
      </c>
      <c r="C8801" t="inlineStr">
        <is>
          <t>% sobre Receita Bruta</t>
        </is>
      </c>
      <c r="D8801" s="488" t="n">
        <v>-0.02</v>
      </c>
      <c r="E8801" t="inlineStr">
        <is>
          <t>2/2026</t>
        </is>
      </c>
    </row>
    <row r="8802">
      <c r="A8802" t="inlineStr">
        <is>
          <t>Love Cabaret</t>
        </is>
      </c>
      <c r="B8802" t="inlineStr">
        <is>
          <t>2026-02-01</t>
        </is>
      </c>
      <c r="C8802" t="inlineStr">
        <is>
          <t>Sistema de Franquias</t>
        </is>
      </c>
      <c r="D8802" s="488" t="n">
        <v>-6575</v>
      </c>
      <c r="E8802" t="inlineStr">
        <is>
          <t>2/2026</t>
        </is>
      </c>
    </row>
    <row r="8803">
      <c r="A8803" t="inlineStr">
        <is>
          <t>Love Cabaret</t>
        </is>
      </c>
      <c r="B8803" t="inlineStr">
        <is>
          <t>2026-02-01</t>
        </is>
      </c>
      <c r="C8803" t="inlineStr">
        <is>
          <t>Royalties</t>
        </is>
      </c>
      <c r="D8803" s="488" t="n">
        <v>0</v>
      </c>
      <c r="E8803" t="inlineStr">
        <is>
          <t>2/2026</t>
        </is>
      </c>
    </row>
    <row r="8804">
      <c r="A8804" t="inlineStr">
        <is>
          <t>Love Cabaret</t>
        </is>
      </c>
      <c r="B8804" t="inlineStr">
        <is>
          <t>2026-02-01</t>
        </is>
      </c>
      <c r="C8804" t="inlineStr">
        <is>
          <t>Fundo de Propaganda</t>
        </is>
      </c>
      <c r="D8804" s="488" t="n">
        <v>0</v>
      </c>
      <c r="E8804" t="inlineStr">
        <is>
          <t>2/2026</t>
        </is>
      </c>
    </row>
    <row r="8805">
      <c r="A8805" t="inlineStr">
        <is>
          <t>Love Cabaret</t>
        </is>
      </c>
      <c r="B8805" t="inlineStr">
        <is>
          <t>2026-02-01</t>
        </is>
      </c>
      <c r="C8805" t="inlineStr">
        <is>
          <t>Fee Gestão FB</t>
        </is>
      </c>
      <c r="D8805" s="488" t="n">
        <v>-6575</v>
      </c>
      <c r="E8805" t="inlineStr">
        <is>
          <t>2/2026</t>
        </is>
      </c>
    </row>
    <row r="8806">
      <c r="A8806" t="inlineStr">
        <is>
          <t>Love Cabaret</t>
        </is>
      </c>
      <c r="B8806" t="inlineStr">
        <is>
          <t>2026-02-01</t>
        </is>
      </c>
      <c r="C8806" t="inlineStr">
        <is>
          <t>% sobre Receita Bruta</t>
        </is>
      </c>
      <c r="D8806" s="488" t="n">
        <v>-0.02</v>
      </c>
      <c r="E8806" t="inlineStr">
        <is>
          <t>2/2026</t>
        </is>
      </c>
    </row>
    <row r="8807">
      <c r="A8807" t="inlineStr">
        <is>
          <t>Love Cabaret</t>
        </is>
      </c>
      <c r="B8807" t="inlineStr">
        <is>
          <t>2026-02-01</t>
        </is>
      </c>
      <c r="C8807" t="inlineStr">
        <is>
          <t>TOTAL - DESPESAS OPERATIVAS</t>
        </is>
      </c>
      <c r="D8807" s="488" t="n">
        <v>-235874.37</v>
      </c>
      <c r="E8807" t="inlineStr">
        <is>
          <t>2/2026</t>
        </is>
      </c>
    </row>
    <row r="8808">
      <c r="A8808" t="inlineStr">
        <is>
          <t>Love Cabaret</t>
        </is>
      </c>
      <c r="B8808" t="inlineStr">
        <is>
          <t>2026-02-01</t>
        </is>
      </c>
      <c r="C8808" t="inlineStr">
        <is>
          <t>% sobre Receita Bruta</t>
        </is>
      </c>
      <c r="D8808" s="488" t="n">
        <v>-0.66</v>
      </c>
      <c r="E8808" t="inlineStr">
        <is>
          <t>2/2026</t>
        </is>
      </c>
    </row>
    <row r="8809">
      <c r="A8809" t="inlineStr">
        <is>
          <t>Love Cabaret</t>
        </is>
      </c>
      <c r="B8809" t="inlineStr">
        <is>
          <t>2026-02-01</t>
        </is>
      </c>
      <c r="C8809" t="inlineStr">
        <is>
          <t>EBITDA</t>
        </is>
      </c>
      <c r="D8809" s="488" t="n">
        <v>16694.99</v>
      </c>
      <c r="E8809" t="inlineStr">
        <is>
          <t>2/2026</t>
        </is>
      </c>
    </row>
    <row r="8810">
      <c r="A8810" t="inlineStr">
        <is>
          <t>Love Cabaret</t>
        </is>
      </c>
      <c r="B8810" t="inlineStr">
        <is>
          <t>2026-02-01</t>
        </is>
      </c>
      <c r="C8810" t="inlineStr">
        <is>
          <t>% sobre Receita Bruta</t>
        </is>
      </c>
      <c r="D8810" s="488" t="n">
        <v>0.05</v>
      </c>
      <c r="E8810" t="inlineStr">
        <is>
          <t>2/2026</t>
        </is>
      </c>
    </row>
    <row r="8811">
      <c r="A8811" t="inlineStr">
        <is>
          <t>Love Cabaret</t>
        </is>
      </c>
      <c r="B8811" t="inlineStr">
        <is>
          <t>2026-02-01</t>
        </is>
      </c>
      <c r="C8811" t="inlineStr">
        <is>
          <t>(-) Depreciação/Amortização</t>
        </is>
      </c>
      <c r="D8811" s="488" t="n">
        <v>0</v>
      </c>
      <c r="E8811" t="inlineStr">
        <is>
          <t>2/2026</t>
        </is>
      </c>
    </row>
    <row r="8812">
      <c r="A8812" t="inlineStr">
        <is>
          <t>Love Cabaret</t>
        </is>
      </c>
      <c r="B8812" t="inlineStr">
        <is>
          <t>2026-02-01</t>
        </is>
      </c>
      <c r="C8812" t="inlineStr">
        <is>
          <t>EBIT</t>
        </is>
      </c>
      <c r="D8812" s="488" t="n">
        <v>16694.99</v>
      </c>
      <c r="E8812" t="inlineStr">
        <is>
          <t>2/2026</t>
        </is>
      </c>
    </row>
    <row r="8813">
      <c r="A8813" t="inlineStr">
        <is>
          <t>Love Cabaret</t>
        </is>
      </c>
      <c r="B8813" t="inlineStr">
        <is>
          <t>2026-02-01</t>
        </is>
      </c>
      <c r="C8813" t="inlineStr">
        <is>
          <t>(+/-) Receitas/Despesas Financeiras</t>
        </is>
      </c>
      <c r="D8813" s="488" t="n">
        <v>-631.12</v>
      </c>
      <c r="E8813" t="inlineStr">
        <is>
          <t>2/2026</t>
        </is>
      </c>
    </row>
    <row r="8814">
      <c r="A8814" t="inlineStr">
        <is>
          <t>Love Cabaret</t>
        </is>
      </c>
      <c r="B8814" t="inlineStr">
        <is>
          <t>2026-02-01</t>
        </is>
      </c>
      <c r="C8814" t="inlineStr">
        <is>
          <t>(+) Receitas de Patrocínio</t>
        </is>
      </c>
      <c r="D8814" s="488" t="n">
        <v>30000</v>
      </c>
      <c r="E8814" t="inlineStr">
        <is>
          <t>2/2026</t>
        </is>
      </c>
    </row>
    <row r="8815">
      <c r="A8815" t="inlineStr">
        <is>
          <t>Love Cabaret</t>
        </is>
      </c>
      <c r="B8815" t="inlineStr">
        <is>
          <t>2026-02-01</t>
        </is>
      </c>
      <c r="C8815" t="inlineStr">
        <is>
          <t>(-) Despesas de Patrocínio</t>
        </is>
      </c>
      <c r="D8815" s="488" t="n">
        <v>0</v>
      </c>
      <c r="E8815" t="inlineStr">
        <is>
          <t>2/2026</t>
        </is>
      </c>
    </row>
    <row r="8816">
      <c r="A8816" t="inlineStr">
        <is>
          <t>Love Cabaret</t>
        </is>
      </c>
      <c r="B8816" t="inlineStr">
        <is>
          <t>2026-02-01</t>
        </is>
      </c>
      <c r="C8816" t="inlineStr">
        <is>
          <t>Resultado Antes do IR</t>
        </is>
      </c>
      <c r="D8816" s="488" t="n">
        <v>46063.87</v>
      </c>
      <c r="E8816" t="inlineStr">
        <is>
          <t>2/2026</t>
        </is>
      </c>
    </row>
    <row r="8817">
      <c r="A8817" t="inlineStr">
        <is>
          <t>Love Cabaret</t>
        </is>
      </c>
      <c r="B8817" t="inlineStr">
        <is>
          <t>2026-02-01</t>
        </is>
      </c>
      <c r="C8817" t="inlineStr">
        <is>
          <t>(-) Impostos</t>
        </is>
      </c>
      <c r="D8817" s="488" t="n">
        <v>-17866.5</v>
      </c>
      <c r="E8817" t="inlineStr">
        <is>
          <t>2/2026</t>
        </is>
      </c>
    </row>
    <row r="8818">
      <c r="A8818" t="inlineStr">
        <is>
          <t>Love Cabaret</t>
        </is>
      </c>
      <c r="B8818" t="inlineStr">
        <is>
          <t>2026-02-01</t>
        </is>
      </c>
      <c r="C8818" t="inlineStr">
        <is>
          <t>SIMPLES</t>
        </is>
      </c>
      <c r="D8818" s="488" t="n">
        <v>0</v>
      </c>
      <c r="E8818" t="inlineStr">
        <is>
          <t>2/2026</t>
        </is>
      </c>
    </row>
    <row r="8819">
      <c r="A8819" t="inlineStr">
        <is>
          <t>Love Cabaret</t>
        </is>
      </c>
      <c r="B8819" t="inlineStr">
        <is>
          <t>2026-02-01</t>
        </is>
      </c>
      <c r="C8819" t="inlineStr">
        <is>
          <t>IRPJ</t>
        </is>
      </c>
      <c r="D8819" s="488" t="n">
        <v>-10780.12</v>
      </c>
      <c r="E8819" t="inlineStr">
        <is>
          <t>2/2026</t>
        </is>
      </c>
    </row>
    <row r="8820">
      <c r="A8820" t="inlineStr">
        <is>
          <t>Love Cabaret</t>
        </is>
      </c>
      <c r="B8820" t="inlineStr">
        <is>
          <t>2026-02-01</t>
        </is>
      </c>
      <c r="C8820" t="inlineStr">
        <is>
          <t>IRPJ 10%</t>
        </is>
      </c>
      <c r="D8820" s="488" t="n">
        <v>0</v>
      </c>
      <c r="E8820" t="inlineStr">
        <is>
          <t>2/2026</t>
        </is>
      </c>
    </row>
    <row r="8821">
      <c r="A8821" t="inlineStr">
        <is>
          <t>Love Cabaret</t>
        </is>
      </c>
      <c r="B8821" t="inlineStr">
        <is>
          <t>2026-02-01</t>
        </is>
      </c>
      <c r="C8821" t="inlineStr">
        <is>
          <t>CSLL</t>
        </is>
      </c>
      <c r="D8821" s="488" t="n">
        <v>-7086.38</v>
      </c>
      <c r="E8821" t="inlineStr">
        <is>
          <t>2/2026</t>
        </is>
      </c>
    </row>
    <row r="8822">
      <c r="A8822" t="inlineStr">
        <is>
          <t>Love Cabaret</t>
        </is>
      </c>
      <c r="B8822" t="inlineStr">
        <is>
          <t>2026-02-01</t>
        </is>
      </c>
      <c r="C8822" t="inlineStr">
        <is>
          <t>Resultado Líquido</t>
        </is>
      </c>
      <c r="D8822" s="488" t="n">
        <v>28197.37</v>
      </c>
      <c r="E8822" t="inlineStr">
        <is>
          <t>2/2026</t>
        </is>
      </c>
    </row>
    <row r="8823">
      <c r="A8823" t="inlineStr">
        <is>
          <t>Love Cabaret</t>
        </is>
      </c>
      <c r="B8823" t="inlineStr">
        <is>
          <t>2026-02-01</t>
        </is>
      </c>
      <c r="C8823" t="inlineStr">
        <is>
          <t>% sobre Receita Bruta</t>
        </is>
      </c>
      <c r="D8823" s="488" t="n">
        <v>0.08</v>
      </c>
      <c r="E8823" t="inlineStr">
        <is>
          <t>2/2026</t>
        </is>
      </c>
    </row>
    <row r="8824">
      <c r="A8824" t="inlineStr">
        <is>
          <t>Love Cabaret</t>
        </is>
      </c>
      <c r="B8824" t="inlineStr">
        <is>
          <t>2026-02-01</t>
        </is>
      </c>
      <c r="C8824" t="inlineStr">
        <is>
          <t>(-) CAPEX (Investimentos)</t>
        </is>
      </c>
      <c r="D8824" s="488" t="n">
        <v>-32540</v>
      </c>
      <c r="E8824" t="inlineStr">
        <is>
          <t>2/2026</t>
        </is>
      </c>
    </row>
    <row r="8825">
      <c r="A8825" t="inlineStr">
        <is>
          <t>Love Cabaret</t>
        </is>
      </c>
      <c r="B8825" t="inlineStr">
        <is>
          <t>2026-02-01</t>
        </is>
      </c>
      <c r="C8825" t="inlineStr">
        <is>
          <t>Investimento - Construção - Obra</t>
        </is>
      </c>
      <c r="D8825" s="488" t="n">
        <v>0</v>
      </c>
      <c r="E8825" t="inlineStr">
        <is>
          <t>2/2026</t>
        </is>
      </c>
    </row>
    <row r="8826">
      <c r="A8826" t="inlineStr">
        <is>
          <t>Love Cabaret</t>
        </is>
      </c>
      <c r="B8826" t="inlineStr">
        <is>
          <t>2026-02-01</t>
        </is>
      </c>
      <c r="C8826" t="inlineStr">
        <is>
          <t>Investimento - Equipamentos</t>
        </is>
      </c>
      <c r="D8826" s="488" t="n">
        <v>-7280</v>
      </c>
      <c r="E8826" t="inlineStr">
        <is>
          <t>2/2026</t>
        </is>
      </c>
    </row>
    <row r="8827">
      <c r="A8827" t="inlineStr">
        <is>
          <t>Love Cabaret</t>
        </is>
      </c>
      <c r="B8827" t="inlineStr">
        <is>
          <t>2026-02-01</t>
        </is>
      </c>
      <c r="C8827" t="inlineStr">
        <is>
          <t>Investimento - Utensílios</t>
        </is>
      </c>
      <c r="D8827" s="488" t="n">
        <v>0</v>
      </c>
      <c r="E8827" t="inlineStr">
        <is>
          <t>2/2026</t>
        </is>
      </c>
    </row>
    <row r="8828">
      <c r="A8828" t="inlineStr">
        <is>
          <t>Love Cabaret</t>
        </is>
      </c>
      <c r="B8828" t="inlineStr">
        <is>
          <t>2026-02-01</t>
        </is>
      </c>
      <c r="C8828" t="inlineStr">
        <is>
          <t>Investimento - Mobiliário e Decoração</t>
        </is>
      </c>
      <c r="D8828" s="488" t="n">
        <v>-25260</v>
      </c>
      <c r="E8828" t="inlineStr">
        <is>
          <t>2/2026</t>
        </is>
      </c>
    </row>
    <row r="8829">
      <c r="A8829" t="inlineStr">
        <is>
          <t>Love Cabaret</t>
        </is>
      </c>
      <c r="B8829" t="inlineStr">
        <is>
          <t>2026-02-01</t>
        </is>
      </c>
      <c r="C8829" t="inlineStr">
        <is>
          <t>Investimento - Projetos</t>
        </is>
      </c>
      <c r="D8829" s="488" t="n">
        <v>0</v>
      </c>
      <c r="E8829" t="inlineStr">
        <is>
          <t>2/2026</t>
        </is>
      </c>
    </row>
    <row r="8830">
      <c r="A8830" t="inlineStr">
        <is>
          <t>Love Cabaret</t>
        </is>
      </c>
      <c r="B8830" t="inlineStr">
        <is>
          <t>2026-02-01</t>
        </is>
      </c>
      <c r="C8830" t="inlineStr">
        <is>
          <t>Investimento - Paisagismo</t>
        </is>
      </c>
      <c r="D8830" s="488" t="n">
        <v>0</v>
      </c>
      <c r="E8830" t="inlineStr">
        <is>
          <t>2/2026</t>
        </is>
      </c>
    </row>
    <row r="8831">
      <c r="A8831" t="inlineStr">
        <is>
          <t>Love Cabaret</t>
        </is>
      </c>
      <c r="B8831" t="inlineStr">
        <is>
          <t>2026-02-01</t>
        </is>
      </c>
      <c r="C8831" t="inlineStr">
        <is>
          <t>Investimento - Sistemas Gerais - Implantação</t>
        </is>
      </c>
      <c r="D8831" s="488" t="n">
        <v>0</v>
      </c>
      <c r="E8831" t="inlineStr">
        <is>
          <t>2/2026</t>
        </is>
      </c>
    </row>
    <row r="8832">
      <c r="A8832" t="inlineStr">
        <is>
          <t>Love Cabaret</t>
        </is>
      </c>
      <c r="B8832" t="inlineStr">
        <is>
          <t>2026-02-01</t>
        </is>
      </c>
      <c r="C8832" t="inlineStr">
        <is>
          <t>Investimento - Marketing</t>
        </is>
      </c>
      <c r="D8832" s="488" t="n">
        <v>0</v>
      </c>
      <c r="E8832" t="inlineStr">
        <is>
          <t>2/2026</t>
        </is>
      </c>
    </row>
    <row r="8833">
      <c r="A8833" t="inlineStr">
        <is>
          <t>Love Cabaret</t>
        </is>
      </c>
      <c r="B8833" t="inlineStr">
        <is>
          <t>2026-02-01</t>
        </is>
      </c>
      <c r="C8833" t="inlineStr">
        <is>
          <t>Investimento - Uniformes</t>
        </is>
      </c>
      <c r="D8833" s="488" t="n">
        <v>0</v>
      </c>
      <c r="E8833" t="inlineStr">
        <is>
          <t>2/2026</t>
        </is>
      </c>
    </row>
    <row r="8834">
      <c r="A8834" t="inlineStr">
        <is>
          <t>Love Cabaret</t>
        </is>
      </c>
      <c r="B8834" t="inlineStr">
        <is>
          <t>2026-02-01</t>
        </is>
      </c>
      <c r="C8834" t="inlineStr">
        <is>
          <t>Investimento - Despesas pré-operacionais</t>
        </is>
      </c>
      <c r="D8834" s="488" t="n">
        <v>0</v>
      </c>
      <c r="E8834" t="inlineStr">
        <is>
          <t>2/2026</t>
        </is>
      </c>
    </row>
    <row r="8835">
      <c r="A8835" t="inlineStr">
        <is>
          <t>Love Cabaret</t>
        </is>
      </c>
      <c r="B8835" t="inlineStr">
        <is>
          <t>2026-02-01</t>
        </is>
      </c>
      <c r="C8835" t="inlineStr">
        <is>
          <t>Investimento - Taxa de Licença</t>
        </is>
      </c>
      <c r="D8835" s="488" t="n">
        <v>0</v>
      </c>
      <c r="E8835" t="inlineStr">
        <is>
          <t>2/2026</t>
        </is>
      </c>
    </row>
    <row r="8836">
      <c r="A8836" t="inlineStr">
        <is>
          <t>Love Cabaret</t>
        </is>
      </c>
      <c r="B8836" t="inlineStr">
        <is>
          <t>2026-02-01</t>
        </is>
      </c>
      <c r="C8836" t="inlineStr">
        <is>
          <t>Investimento - Outros luvas</t>
        </is>
      </c>
      <c r="D8836" s="488" t="n">
        <v>0</v>
      </c>
      <c r="E8836" t="inlineStr">
        <is>
          <t>2/2026</t>
        </is>
      </c>
    </row>
    <row r="8837">
      <c r="A8837" t="inlineStr">
        <is>
          <t>Love Cabaret</t>
        </is>
      </c>
      <c r="B8837" t="inlineStr">
        <is>
          <t>2026-02-01</t>
        </is>
      </c>
      <c r="C8837" t="inlineStr">
        <is>
          <t>Investimento - Ativos AMBEV</t>
        </is>
      </c>
      <c r="D8837" s="488" t="n">
        <v>0</v>
      </c>
      <c r="E8837" t="inlineStr">
        <is>
          <t>2/2026</t>
        </is>
      </c>
    </row>
    <row r="8838">
      <c r="A8838" t="inlineStr">
        <is>
          <t>Love Cabaret</t>
        </is>
      </c>
      <c r="B8838" t="inlineStr">
        <is>
          <t>2026-02-01</t>
        </is>
      </c>
      <c r="C8838" t="inlineStr">
        <is>
          <t>Investimento - Estrutura Chopp - Balcão</t>
        </is>
      </c>
      <c r="D8838" s="488" t="n">
        <v>0</v>
      </c>
      <c r="E8838" t="inlineStr">
        <is>
          <t>2/2026</t>
        </is>
      </c>
    </row>
    <row r="8839">
      <c r="A8839" t="inlineStr">
        <is>
          <t>Love Cabaret</t>
        </is>
      </c>
      <c r="B8839" t="inlineStr">
        <is>
          <t>2026-02-01</t>
        </is>
      </c>
      <c r="C8839" t="inlineStr">
        <is>
          <t>Investimento - Estrutura Chopp - Camara Refrigerada</t>
        </is>
      </c>
      <c r="D8839" s="488" t="n">
        <v>0</v>
      </c>
      <c r="E8839" t="inlineStr">
        <is>
          <t>2/2026</t>
        </is>
      </c>
    </row>
    <row r="8840">
      <c r="A8840" t="inlineStr">
        <is>
          <t>Love Cabaret</t>
        </is>
      </c>
      <c r="B8840" t="inlineStr">
        <is>
          <t>2026-02-01</t>
        </is>
      </c>
      <c r="C8840" t="inlineStr">
        <is>
          <t>Investimento - Estrutura Chopp - Chopeira</t>
        </is>
      </c>
      <c r="D8840" s="488" t="n">
        <v>0</v>
      </c>
      <c r="E8840" t="inlineStr">
        <is>
          <t>2/2026</t>
        </is>
      </c>
    </row>
    <row r="8841">
      <c r="A8841" t="inlineStr">
        <is>
          <t>Love Cabaret</t>
        </is>
      </c>
      <c r="B8841" t="inlineStr">
        <is>
          <t>2026-02-01</t>
        </is>
      </c>
      <c r="C8841" t="inlineStr">
        <is>
          <t>(+/-) Outras variações no fluxo de caixa</t>
        </is>
      </c>
      <c r="D8841" s="488" t="n">
        <v>-38886.85</v>
      </c>
      <c r="E8841" t="inlineStr">
        <is>
          <t>2/2026</t>
        </is>
      </c>
    </row>
    <row r="8842">
      <c r="A8842" t="inlineStr">
        <is>
          <t>Love Cabaret</t>
        </is>
      </c>
      <c r="B8842" t="inlineStr">
        <is>
          <t>2026-02-01</t>
        </is>
      </c>
      <c r="C8842" t="inlineStr">
        <is>
          <t>Remuneração Variável</t>
        </is>
      </c>
      <c r="D8842" s="488" t="n">
        <v>-7500</v>
      </c>
      <c r="E8842" t="inlineStr">
        <is>
          <t>2/2026</t>
        </is>
      </c>
    </row>
    <row r="8843">
      <c r="A8843" t="inlineStr">
        <is>
          <t>Love Cabaret</t>
        </is>
      </c>
      <c r="B8843" t="inlineStr">
        <is>
          <t>2026-02-01</t>
        </is>
      </c>
      <c r="C8843" t="inlineStr">
        <is>
          <t>Dividendos</t>
        </is>
      </c>
      <c r="D8843" s="488" t="n">
        <v>0</v>
      </c>
      <c r="E8843" t="inlineStr">
        <is>
          <t>2/2026</t>
        </is>
      </c>
    </row>
    <row r="8844">
      <c r="A8844" t="inlineStr">
        <is>
          <t>Love Cabaret</t>
        </is>
      </c>
      <c r="B8844" t="inlineStr">
        <is>
          <t>2026-02-01</t>
        </is>
      </c>
      <c r="C8844" t="inlineStr">
        <is>
          <t>Endividamento Geral</t>
        </is>
      </c>
      <c r="D8844" s="488" t="n">
        <v>-31386.85</v>
      </c>
      <c r="E8844" t="inlineStr">
        <is>
          <t>2/2026</t>
        </is>
      </c>
    </row>
    <row r="8845">
      <c r="A8845" t="inlineStr">
        <is>
          <t>Love Cabaret</t>
        </is>
      </c>
      <c r="B8845" t="inlineStr">
        <is>
          <t>2026-02-01</t>
        </is>
      </c>
      <c r="C8845" t="inlineStr">
        <is>
          <t>Processo Judicial</t>
        </is>
      </c>
      <c r="D8845" s="488" t="n">
        <v>0</v>
      </c>
      <c r="E8845" t="inlineStr">
        <is>
          <t>2/2026</t>
        </is>
      </c>
    </row>
    <row r="8846">
      <c r="A8846" t="inlineStr">
        <is>
          <t>Love Cabaret</t>
        </is>
      </c>
      <c r="B8846" t="inlineStr">
        <is>
          <t>2026-02-01</t>
        </is>
      </c>
      <c r="C8846" t="inlineStr">
        <is>
          <t>Processo Civil</t>
        </is>
      </c>
      <c r="D8846" s="488" t="n">
        <v>0</v>
      </c>
      <c r="E8846" t="inlineStr">
        <is>
          <t>2/2026</t>
        </is>
      </c>
    </row>
    <row r="8847">
      <c r="A8847" t="inlineStr">
        <is>
          <t>Love Cabaret</t>
        </is>
      </c>
      <c r="B8847" t="inlineStr">
        <is>
          <t>2026-02-01</t>
        </is>
      </c>
      <c r="C8847" t="inlineStr">
        <is>
          <t>Recurso Processual</t>
        </is>
      </c>
      <c r="D8847" s="488" t="n">
        <v>0</v>
      </c>
      <c r="E8847" t="inlineStr">
        <is>
          <t>2/2026</t>
        </is>
      </c>
    </row>
    <row r="8848">
      <c r="A8848" t="inlineStr">
        <is>
          <t>Love Cabaret</t>
        </is>
      </c>
      <c r="B8848" t="inlineStr">
        <is>
          <t>2026-02-01</t>
        </is>
      </c>
      <c r="C8848" t="inlineStr">
        <is>
          <t>Empréstimos Gerais</t>
        </is>
      </c>
      <c r="D8848" s="488" t="n">
        <v>0</v>
      </c>
      <c r="E8848" t="inlineStr">
        <is>
          <t>2/2026</t>
        </is>
      </c>
    </row>
    <row r="8849">
      <c r="A8849" t="inlineStr">
        <is>
          <t>Love Cabaret</t>
        </is>
      </c>
      <c r="B8849" t="inlineStr">
        <is>
          <t>2026-02-01</t>
        </is>
      </c>
      <c r="C8849" t="inlineStr">
        <is>
          <t>Total - Variações s/ Resultado Líquido</t>
        </is>
      </c>
      <c r="D8849" s="488" t="n">
        <v>-71426.85000000001</v>
      </c>
      <c r="E8849" t="inlineStr">
        <is>
          <t>2/2026</t>
        </is>
      </c>
    </row>
    <row r="8850">
      <c r="A8850" t="inlineStr">
        <is>
          <t>Love Cabaret</t>
        </is>
      </c>
      <c r="B8850" t="inlineStr">
        <is>
          <t>2026-02-01</t>
        </is>
      </c>
      <c r="C8850" t="inlineStr">
        <is>
          <t>FCF</t>
        </is>
      </c>
      <c r="D8850" s="488" t="n">
        <v>-43229.48</v>
      </c>
      <c r="E8850" t="inlineStr">
        <is>
          <t>2/2026</t>
        </is>
      </c>
    </row>
    <row r="8851">
      <c r="A8851" t="inlineStr">
        <is>
          <t>Love Cabaret</t>
        </is>
      </c>
      <c r="B8851" t="inlineStr">
        <is>
          <t>2026-02-01</t>
        </is>
      </c>
      <c r="C8851" t="inlineStr">
        <is>
          <t>Saldo Operacional</t>
        </is>
      </c>
      <c r="D8851" s="488" t="n">
        <v>0</v>
      </c>
      <c r="E8851" t="inlineStr">
        <is>
          <t>2/2026</t>
        </is>
      </c>
    </row>
    <row r="8852">
      <c r="A8852" t="inlineStr">
        <is>
          <t>Love Cabaret</t>
        </is>
      </c>
      <c r="B8852" t="inlineStr">
        <is>
          <t>2026-01-01</t>
        </is>
      </c>
      <c r="C8852" t="inlineStr">
        <is>
          <t>% sobre Receita Bruta</t>
        </is>
      </c>
      <c r="D8852" s="488" t="n">
        <v>-0.03</v>
      </c>
      <c r="E8852" t="inlineStr">
        <is>
          <t>1/2026</t>
        </is>
      </c>
    </row>
    <row r="8853">
      <c r="A8853" t="inlineStr">
        <is>
          <t>Love Cabaret</t>
        </is>
      </c>
      <c r="B8853" t="inlineStr">
        <is>
          <t>2026-01-01</t>
        </is>
      </c>
      <c r="C8853" t="inlineStr">
        <is>
          <t>% sobre Receita Bruta</t>
        </is>
      </c>
      <c r="D8853" s="488" t="n">
        <v>-0.29</v>
      </c>
      <c r="E8853" t="inlineStr">
        <is>
          <t>1/2026</t>
        </is>
      </c>
    </row>
    <row r="8854">
      <c r="A8854" t="inlineStr">
        <is>
          <t>Love Cabaret</t>
        </is>
      </c>
      <c r="B8854" t="inlineStr">
        <is>
          <t>2026-01-01</t>
        </is>
      </c>
      <c r="C8854" t="inlineStr">
        <is>
          <t>(-) Custos Artístico Geral</t>
        </is>
      </c>
      <c r="D8854" s="488" t="n">
        <v>-74527.87</v>
      </c>
      <c r="E8854" t="inlineStr">
        <is>
          <t>1/2026</t>
        </is>
      </c>
    </row>
    <row r="8855">
      <c r="A8855" t="inlineStr">
        <is>
          <t>Love Cabaret</t>
        </is>
      </c>
      <c r="B8855" t="inlineStr">
        <is>
          <t>2026-01-01</t>
        </is>
      </c>
      <c r="C8855" t="inlineStr">
        <is>
          <t>Custos Ténico de Som</t>
        </is>
      </c>
      <c r="D8855" s="488" t="n">
        <v>-15902.5</v>
      </c>
      <c r="E8855" t="inlineStr">
        <is>
          <t>1/2026</t>
        </is>
      </c>
    </row>
    <row r="8856">
      <c r="A8856" t="inlineStr">
        <is>
          <t>Love Cabaret</t>
        </is>
      </c>
      <c r="B8856" t="inlineStr">
        <is>
          <t>2026-01-01</t>
        </is>
      </c>
      <c r="C8856" t="inlineStr">
        <is>
          <t>Técnico de Som / Luz</t>
        </is>
      </c>
      <c r="D8856" s="488" t="n">
        <v>-9100</v>
      </c>
      <c r="E8856" t="inlineStr">
        <is>
          <t>1/2026</t>
        </is>
      </c>
    </row>
    <row r="8857">
      <c r="A8857" t="inlineStr">
        <is>
          <t>Love Cabaret</t>
        </is>
      </c>
      <c r="B8857" t="inlineStr">
        <is>
          <t>2026-01-01</t>
        </is>
      </c>
      <c r="C8857" t="inlineStr">
        <is>
          <t>% sobre Receita Artístico</t>
        </is>
      </c>
      <c r="D8857" s="488" t="n">
        <v>-0.59</v>
      </c>
      <c r="E8857" t="inlineStr">
        <is>
          <t>1/2026</t>
        </is>
      </c>
    </row>
    <row r="8858">
      <c r="A8858" t="inlineStr">
        <is>
          <t>Love Cabaret</t>
        </is>
      </c>
      <c r="B8858" t="inlineStr">
        <is>
          <t>2026-01-01</t>
        </is>
      </c>
      <c r="C8858" t="inlineStr">
        <is>
          <t>% sobre Receita Bruta</t>
        </is>
      </c>
      <c r="D8858" s="488" t="n">
        <v>-0.2</v>
      </c>
      <c r="E8858" t="inlineStr">
        <is>
          <t>1/2026</t>
        </is>
      </c>
    </row>
    <row r="8859">
      <c r="A8859" t="inlineStr">
        <is>
          <t>Love Cabaret</t>
        </is>
      </c>
      <c r="B8859" t="inlineStr">
        <is>
          <t>2026-01-01</t>
        </is>
      </c>
      <c r="C8859" t="inlineStr">
        <is>
          <t>% sobre Receita Bruta</t>
        </is>
      </c>
      <c r="D8859" s="488" t="n">
        <v>-0.05</v>
      </c>
      <c r="E8859" t="inlineStr">
        <is>
          <t>1/2026</t>
        </is>
      </c>
    </row>
    <row r="8860">
      <c r="A8860" t="inlineStr">
        <is>
          <t>Love Cabaret</t>
        </is>
      </c>
      <c r="B8860" t="inlineStr">
        <is>
          <t>2026-01-01</t>
        </is>
      </c>
      <c r="C8860" t="inlineStr">
        <is>
          <t>% sobre Receita Bruta</t>
        </is>
      </c>
      <c r="D8860" s="488" t="n">
        <v>-0.01</v>
      </c>
      <c r="E8860" t="inlineStr">
        <is>
          <t>1/2026</t>
        </is>
      </c>
    </row>
    <row r="8861">
      <c r="A8861" t="inlineStr">
        <is>
          <t>Love Cabaret</t>
        </is>
      </c>
      <c r="B8861" t="inlineStr">
        <is>
          <t>2026-01-01</t>
        </is>
      </c>
      <c r="C8861" t="inlineStr">
        <is>
          <t>% sobre Receita Bruta</t>
        </is>
      </c>
      <c r="D8861" s="488" t="n">
        <v>-0.01</v>
      </c>
      <c r="E8861" t="inlineStr">
        <is>
          <t>1/2026</t>
        </is>
      </c>
    </row>
    <row r="8862">
      <c r="A8862" t="inlineStr">
        <is>
          <t>Love Cabaret</t>
        </is>
      </c>
      <c r="B8862" t="inlineStr">
        <is>
          <t>2026-01-01</t>
        </is>
      </c>
      <c r="C8862" t="inlineStr">
        <is>
          <t>MARGEM BRUTA DE CONTRIBUIÇÃO</t>
        </is>
      </c>
      <c r="D8862" s="488" t="n">
        <v>178815.74</v>
      </c>
      <c r="E8862" t="inlineStr">
        <is>
          <t>1/2026</t>
        </is>
      </c>
    </row>
    <row r="8863">
      <c r="A8863" t="inlineStr">
        <is>
          <t>Love Cabaret</t>
        </is>
      </c>
      <c r="B8863" t="inlineStr">
        <is>
          <t>2026-01-01</t>
        </is>
      </c>
      <c r="C8863" t="inlineStr">
        <is>
          <t>% sobre Receita</t>
        </is>
      </c>
      <c r="D8863" s="488" t="n">
        <v>0.48</v>
      </c>
      <c r="E8863" t="inlineStr">
        <is>
          <t>1/2026</t>
        </is>
      </c>
    </row>
    <row r="8864">
      <c r="A8864" t="inlineStr">
        <is>
          <t>Love Cabaret</t>
        </is>
      </c>
      <c r="B8864" t="inlineStr">
        <is>
          <t>2026-01-01</t>
        </is>
      </c>
      <c r="C8864" t="inlineStr">
        <is>
          <t>% sobre Receita Bruta</t>
        </is>
      </c>
      <c r="D8864" s="488" t="n">
        <v>-0.19</v>
      </c>
      <c r="E8864" t="inlineStr">
        <is>
          <t>1/2026</t>
        </is>
      </c>
    </row>
    <row r="8865">
      <c r="A8865" t="inlineStr">
        <is>
          <t>Love Cabaret</t>
        </is>
      </c>
      <c r="B8865" t="inlineStr">
        <is>
          <t>2026-01-01</t>
        </is>
      </c>
      <c r="C8865" t="inlineStr">
        <is>
          <t>% sobre Receita Bruta</t>
        </is>
      </c>
      <c r="D8865" s="488" t="n">
        <v>-0.07000000000000001</v>
      </c>
      <c r="E8865" t="inlineStr">
        <is>
          <t>1/2026</t>
        </is>
      </c>
    </row>
    <row r="8866">
      <c r="A8866" t="inlineStr">
        <is>
          <t>Love Cabaret</t>
        </is>
      </c>
      <c r="B8866" t="inlineStr">
        <is>
          <t>2026-01-01</t>
        </is>
      </c>
      <c r="C8866" t="inlineStr">
        <is>
          <t>% sobre Receita Bruta</t>
        </is>
      </c>
      <c r="D8866" s="488" t="n">
        <v>-0.01</v>
      </c>
      <c r="E8866" t="inlineStr">
        <is>
          <t>1/2026</t>
        </is>
      </c>
    </row>
    <row r="8867">
      <c r="A8867" t="inlineStr">
        <is>
          <t>Love Cabaret</t>
        </is>
      </c>
      <c r="B8867" t="inlineStr">
        <is>
          <t>2026-01-01</t>
        </is>
      </c>
      <c r="C8867" t="inlineStr">
        <is>
          <t>% sobre Receita Bruta</t>
        </is>
      </c>
      <c r="D8867" s="488" t="n">
        <v>-0.02</v>
      </c>
      <c r="E8867" t="inlineStr">
        <is>
          <t>1/2026</t>
        </is>
      </c>
    </row>
    <row r="8868">
      <c r="A8868" t="inlineStr">
        <is>
          <t>Love Cabaret</t>
        </is>
      </c>
      <c r="B8868" t="inlineStr">
        <is>
          <t>2026-01-01</t>
        </is>
      </c>
      <c r="C8868" t="inlineStr">
        <is>
          <t>Marketing</t>
        </is>
      </c>
      <c r="D8868" s="488" t="n">
        <v>-17322.29</v>
      </c>
      <c r="E8868" t="inlineStr">
        <is>
          <t>1/2026</t>
        </is>
      </c>
    </row>
    <row r="8869">
      <c r="A8869" t="inlineStr">
        <is>
          <t>Love Cabaret</t>
        </is>
      </c>
      <c r="B8869" t="inlineStr">
        <is>
          <t>2026-01-01</t>
        </is>
      </c>
      <c r="C8869" t="inlineStr">
        <is>
          <t>Ferramentas de Marketing</t>
        </is>
      </c>
      <c r="D8869" s="488" t="n">
        <v>-531.9299999999999</v>
      </c>
      <c r="E8869" t="inlineStr">
        <is>
          <t>1/2026</t>
        </is>
      </c>
    </row>
    <row r="8870">
      <c r="A8870" t="inlineStr">
        <is>
          <t>Love Cabaret</t>
        </is>
      </c>
      <c r="B8870" t="inlineStr">
        <is>
          <t>2026-01-01</t>
        </is>
      </c>
      <c r="C8870" t="inlineStr">
        <is>
          <t>% sobre Receita Bruta</t>
        </is>
      </c>
      <c r="D8870" s="488" t="n">
        <v>-0.05</v>
      </c>
      <c r="E8870" t="inlineStr">
        <is>
          <t>1/2026</t>
        </is>
      </c>
    </row>
    <row r="8871">
      <c r="A8871" t="inlineStr">
        <is>
          <t>Love Cabaret</t>
        </is>
      </c>
      <c r="B8871" t="inlineStr">
        <is>
          <t>2026-01-01</t>
        </is>
      </c>
      <c r="C8871" t="inlineStr">
        <is>
          <t>% sobre Receita Bruta</t>
        </is>
      </c>
      <c r="D8871" s="488" t="n">
        <v>-0.07000000000000001</v>
      </c>
      <c r="E8871" t="inlineStr">
        <is>
          <t>1/2026</t>
        </is>
      </c>
    </row>
    <row r="8872">
      <c r="A8872" t="inlineStr">
        <is>
          <t>Love Cabaret</t>
        </is>
      </c>
      <c r="B8872" t="inlineStr">
        <is>
          <t>2026-01-01</t>
        </is>
      </c>
      <c r="C8872" t="inlineStr">
        <is>
          <t>% sobre Receita Bruta</t>
        </is>
      </c>
      <c r="D8872" s="488" t="n">
        <v>-0.02</v>
      </c>
      <c r="E8872" t="inlineStr">
        <is>
          <t>1/2026</t>
        </is>
      </c>
    </row>
    <row r="8873">
      <c r="A8873" t="inlineStr">
        <is>
          <t>Love Cabaret</t>
        </is>
      </c>
      <c r="B8873" t="inlineStr">
        <is>
          <t>2026-01-01</t>
        </is>
      </c>
      <c r="C8873" t="inlineStr">
        <is>
          <t>% sobre Receita Bruta</t>
        </is>
      </c>
      <c r="D8873" s="488" t="n">
        <v>-0.02</v>
      </c>
      <c r="E8873" t="inlineStr">
        <is>
          <t>1/2026</t>
        </is>
      </c>
    </row>
    <row r="8874">
      <c r="A8874" t="inlineStr">
        <is>
          <t>Love Cabaret</t>
        </is>
      </c>
      <c r="B8874" t="inlineStr">
        <is>
          <t>2026-01-01</t>
        </is>
      </c>
      <c r="C8874" t="inlineStr">
        <is>
          <t>TOTAL - DESPESAS OPERATIVAS</t>
        </is>
      </c>
      <c r="D8874" s="488" t="n">
        <v>-254443.46</v>
      </c>
      <c r="E8874" t="inlineStr">
        <is>
          <t>1/2026</t>
        </is>
      </c>
    </row>
    <row r="8875">
      <c r="A8875" t="inlineStr">
        <is>
          <t>Love Cabaret</t>
        </is>
      </c>
      <c r="B8875" t="inlineStr">
        <is>
          <t>2026-01-01</t>
        </is>
      </c>
      <c r="C8875" t="inlineStr">
        <is>
          <t>% sobre Receita Bruta</t>
        </is>
      </c>
      <c r="D8875" s="488" t="n">
        <v>-0.6899999999999999</v>
      </c>
      <c r="E8875" t="inlineStr">
        <is>
          <t>1/2026</t>
        </is>
      </c>
    </row>
    <row r="8876">
      <c r="A8876" t="inlineStr">
        <is>
          <t>Love Cabaret</t>
        </is>
      </c>
      <c r="B8876" t="inlineStr">
        <is>
          <t>2026-01-01</t>
        </is>
      </c>
      <c r="C8876" t="inlineStr">
        <is>
          <t>EBITDA</t>
        </is>
      </c>
      <c r="D8876" s="488" t="n">
        <v>-75627.72</v>
      </c>
      <c r="E8876" t="inlineStr">
        <is>
          <t>1/2026</t>
        </is>
      </c>
    </row>
    <row r="8877">
      <c r="A8877" t="inlineStr">
        <is>
          <t>Love Cabaret</t>
        </is>
      </c>
      <c r="B8877" t="inlineStr">
        <is>
          <t>2026-01-01</t>
        </is>
      </c>
      <c r="C8877" t="inlineStr">
        <is>
          <t>% sobre Receita Bruta</t>
        </is>
      </c>
      <c r="D8877" s="488" t="n">
        <v>-0.2</v>
      </c>
      <c r="E8877" t="inlineStr">
        <is>
          <t>1/2026</t>
        </is>
      </c>
    </row>
    <row r="8878">
      <c r="A8878" t="inlineStr">
        <is>
          <t>Love Cabaret</t>
        </is>
      </c>
      <c r="B8878" t="inlineStr">
        <is>
          <t>2026-01-01</t>
        </is>
      </c>
      <c r="C8878" t="inlineStr">
        <is>
          <t>EBIT</t>
        </is>
      </c>
      <c r="D8878" s="488" t="n">
        <v>-75627.72</v>
      </c>
      <c r="E8878" t="inlineStr">
        <is>
          <t>1/2026</t>
        </is>
      </c>
    </row>
    <row r="8879">
      <c r="A8879" t="inlineStr">
        <is>
          <t>Love Cabaret</t>
        </is>
      </c>
      <c r="B8879" t="inlineStr">
        <is>
          <t>2026-01-01</t>
        </is>
      </c>
      <c r="C8879" t="inlineStr">
        <is>
          <t>Resultado Antes do IR</t>
        </is>
      </c>
      <c r="D8879" s="488" t="n">
        <v>118465.83</v>
      </c>
      <c r="E8879" t="inlineStr">
        <is>
          <t>1/2026</t>
        </is>
      </c>
    </row>
    <row r="8880">
      <c r="A8880" t="inlineStr">
        <is>
          <t>Love Cabaret</t>
        </is>
      </c>
      <c r="B8880" t="inlineStr">
        <is>
          <t>2026-01-01</t>
        </is>
      </c>
      <c r="C8880" t="inlineStr">
        <is>
          <t>Resultado Líquido</t>
        </is>
      </c>
      <c r="D8880" s="488" t="n">
        <v>109567.91</v>
      </c>
      <c r="E8880" t="inlineStr">
        <is>
          <t>1/2026</t>
        </is>
      </c>
    </row>
    <row r="8881">
      <c r="A8881" t="inlineStr">
        <is>
          <t>Love Cabaret</t>
        </is>
      </c>
      <c r="B8881" t="inlineStr">
        <is>
          <t>2026-01-01</t>
        </is>
      </c>
      <c r="C8881" t="inlineStr">
        <is>
          <t>FCF</t>
        </is>
      </c>
      <c r="D8881" s="488" t="n">
        <v>100238.91</v>
      </c>
      <c r="E8881" t="inlineStr">
        <is>
          <t>1/2026</t>
        </is>
      </c>
    </row>
    <row r="8882">
      <c r="A8882" t="inlineStr">
        <is>
          <t>Love Cabaret</t>
        </is>
      </c>
      <c r="B8882" t="inlineStr">
        <is>
          <t>2026-02-01</t>
        </is>
      </c>
      <c r="C8882" t="inlineStr">
        <is>
          <t>Eventos A&amp;B</t>
        </is>
      </c>
      <c r="D8882" s="488" t="n">
        <v>128000</v>
      </c>
      <c r="E8882" t="inlineStr">
        <is>
          <t>2/2026</t>
        </is>
      </c>
    </row>
    <row r="8883">
      <c r="A8883" t="inlineStr">
        <is>
          <t>Love Cabaret</t>
        </is>
      </c>
      <c r="B8883" t="inlineStr">
        <is>
          <t>2026-02-01</t>
        </is>
      </c>
      <c r="C8883" t="inlineStr">
        <is>
          <t>% sobre Receita Bruta</t>
        </is>
      </c>
      <c r="D8883" s="488" t="n">
        <v>0</v>
      </c>
      <c r="E8883" t="inlineStr">
        <is>
          <t>2/2026</t>
        </is>
      </c>
    </row>
    <row r="8884">
      <c r="A8884" t="inlineStr">
        <is>
          <t>Love Cabaret</t>
        </is>
      </c>
      <c r="B8884" t="inlineStr">
        <is>
          <t>2026-02-01</t>
        </is>
      </c>
      <c r="C8884" t="inlineStr">
        <is>
          <t>(-) Impostos sobre Venda</t>
        </is>
      </c>
      <c r="D8884" s="488" t="n">
        <v>-18907.36</v>
      </c>
      <c r="E8884" t="inlineStr">
        <is>
          <t>2/2026</t>
        </is>
      </c>
    </row>
    <row r="8885">
      <c r="A8885" t="inlineStr">
        <is>
          <t>Love Cabaret</t>
        </is>
      </c>
      <c r="B8885" t="inlineStr">
        <is>
          <t>2026-02-01</t>
        </is>
      </c>
      <c r="C8885" t="inlineStr">
        <is>
          <t>ICMS</t>
        </is>
      </c>
      <c r="D8885" s="488" t="n">
        <v>-3600</v>
      </c>
      <c r="E8885" t="inlineStr">
        <is>
          <t>2/2026</t>
        </is>
      </c>
    </row>
    <row r="8886">
      <c r="A8886" t="inlineStr">
        <is>
          <t>Love Cabaret</t>
        </is>
      </c>
      <c r="B8886" t="inlineStr">
        <is>
          <t>2026-02-01</t>
        </is>
      </c>
      <c r="C8886" t="inlineStr">
        <is>
          <t>ISS</t>
        </is>
      </c>
      <c r="D8886" s="488" t="n">
        <v>-2659</v>
      </c>
      <c r="E8886" t="inlineStr">
        <is>
          <t>2/2026</t>
        </is>
      </c>
    </row>
    <row r="8887">
      <c r="A8887" t="inlineStr">
        <is>
          <t>Love Cabaret</t>
        </is>
      </c>
      <c r="B8887" t="inlineStr">
        <is>
          <t>2026-02-01</t>
        </is>
      </c>
      <c r="C8887" t="inlineStr">
        <is>
          <t>RECEITA LÍQUIDA</t>
        </is>
      </c>
      <c r="D8887" s="488" t="n">
        <v>336562.55</v>
      </c>
      <c r="E8887" t="inlineStr">
        <is>
          <t>2/2026</t>
        </is>
      </c>
    </row>
    <row r="8888">
      <c r="A8888" t="inlineStr">
        <is>
          <t>Love Cabaret</t>
        </is>
      </c>
      <c r="B8888" t="inlineStr">
        <is>
          <t>2026-02-01</t>
        </is>
      </c>
      <c r="C8888" t="inlineStr">
        <is>
          <t>(-) Custo Mercadoria Vendida</t>
        </is>
      </c>
      <c r="D8888" s="488" t="n">
        <v>-26423.07</v>
      </c>
      <c r="E8888" t="inlineStr">
        <is>
          <t>2/2026</t>
        </is>
      </c>
    </row>
    <row r="8889">
      <c r="A8889" t="inlineStr">
        <is>
          <t>Love Cabaret</t>
        </is>
      </c>
      <c r="B8889" t="inlineStr">
        <is>
          <t>2026-02-01</t>
        </is>
      </c>
      <c r="C8889" t="inlineStr">
        <is>
          <t>Alimentação D</t>
        </is>
      </c>
      <c r="D8889" s="488" t="n">
        <v>-12976.76</v>
      </c>
      <c r="E8889" t="inlineStr">
        <is>
          <t>2/2026</t>
        </is>
      </c>
    </row>
    <row r="8890">
      <c r="A8890" t="inlineStr">
        <is>
          <t>Love Cabaret</t>
        </is>
      </c>
      <c r="B8890" t="inlineStr">
        <is>
          <t>2026-02-01</t>
        </is>
      </c>
      <c r="C8890" t="inlineStr">
        <is>
          <t>% sobre Receita Bruta</t>
        </is>
      </c>
      <c r="D8890" s="488" t="n">
        <v>-0.17</v>
      </c>
      <c r="E8890" t="inlineStr">
        <is>
          <t>2/2026</t>
        </is>
      </c>
    </row>
    <row r="8891">
      <c r="A8891" t="inlineStr">
        <is>
          <t>Love Cabaret</t>
        </is>
      </c>
      <c r="B8891" t="inlineStr">
        <is>
          <t>2026-02-01</t>
        </is>
      </c>
      <c r="C8891" t="inlineStr">
        <is>
          <t>% sobre Receita Bruta</t>
        </is>
      </c>
      <c r="D8891" s="488" t="n">
        <v>-0.12</v>
      </c>
      <c r="E8891" t="inlineStr">
        <is>
          <t>2/2026</t>
        </is>
      </c>
    </row>
    <row r="8892">
      <c r="A8892" t="inlineStr">
        <is>
          <t>Love Cabaret</t>
        </is>
      </c>
      <c r="B8892" t="inlineStr">
        <is>
          <t>2026-02-01</t>
        </is>
      </c>
      <c r="C8892" t="inlineStr">
        <is>
          <t>% sobre Receita Bruta</t>
        </is>
      </c>
      <c r="D8892" s="488" t="n">
        <v>-0.04</v>
      </c>
      <c r="E8892" t="inlineStr">
        <is>
          <t>2/2026</t>
        </is>
      </c>
    </row>
    <row r="8893">
      <c r="A8893" t="inlineStr">
        <is>
          <t>Love Cabaret</t>
        </is>
      </c>
      <c r="B8893" t="inlineStr">
        <is>
          <t>2026-02-01</t>
        </is>
      </c>
      <c r="C8893" t="inlineStr">
        <is>
          <t>% sobre Receita Bruta</t>
        </is>
      </c>
      <c r="D8893" s="488" t="n">
        <v>-0.02</v>
      </c>
      <c r="E8893" t="inlineStr">
        <is>
          <t>2/2026</t>
        </is>
      </c>
    </row>
    <row r="8894">
      <c r="A8894" t="inlineStr">
        <is>
          <t>Love Cabaret</t>
        </is>
      </c>
      <c r="B8894" t="inlineStr">
        <is>
          <t>2026-02-01</t>
        </is>
      </c>
      <c r="C8894" t="inlineStr">
        <is>
          <t>% sobre Receita Bruta</t>
        </is>
      </c>
      <c r="D8894" s="488" t="n">
        <v>0</v>
      </c>
      <c r="E8894" t="inlineStr">
        <is>
          <t>2/2026</t>
        </is>
      </c>
    </row>
    <row r="8895">
      <c r="A8895" t="inlineStr">
        <is>
          <t>Love Cabaret</t>
        </is>
      </c>
      <c r="B8895" t="inlineStr">
        <is>
          <t>2026-02-01</t>
        </is>
      </c>
      <c r="C8895" t="inlineStr">
        <is>
          <t>MARGEM BRUTA DE CONTRIBUIÇÃO</t>
        </is>
      </c>
      <c r="D8895" s="488" t="n">
        <v>246373.61</v>
      </c>
      <c r="E8895" t="inlineStr">
        <is>
          <t>2/2026</t>
        </is>
      </c>
    </row>
    <row r="8896">
      <c r="A8896" t="inlineStr">
        <is>
          <t>Love Cabaret</t>
        </is>
      </c>
      <c r="B8896" t="inlineStr">
        <is>
          <t>2026-02-01</t>
        </is>
      </c>
      <c r="C8896" t="inlineStr">
        <is>
          <t>% sobre Receita</t>
        </is>
      </c>
      <c r="D8896" s="488" t="n">
        <v>0.6899999999999999</v>
      </c>
      <c r="E8896" t="inlineStr">
        <is>
          <t>2/2026</t>
        </is>
      </c>
    </row>
    <row r="8897">
      <c r="A8897" t="inlineStr">
        <is>
          <t>Love Cabaret</t>
        </is>
      </c>
      <c r="B8897" t="inlineStr">
        <is>
          <t>2026-02-01</t>
        </is>
      </c>
      <c r="C8897" t="inlineStr">
        <is>
          <t>PESSOAL</t>
        </is>
      </c>
      <c r="D8897" s="488" t="n">
        <v>-57757.84</v>
      </c>
      <c r="E8897" t="inlineStr">
        <is>
          <t>2/2026</t>
        </is>
      </c>
    </row>
    <row r="8898">
      <c r="A8898" t="inlineStr">
        <is>
          <t>Love Cabaret</t>
        </is>
      </c>
      <c r="B8898" t="inlineStr">
        <is>
          <t>2026-02-01</t>
        </is>
      </c>
      <c r="C8898" t="inlineStr">
        <is>
          <t>Salários</t>
        </is>
      </c>
      <c r="D8898" s="488" t="n">
        <v>-5977.28</v>
      </c>
      <c r="E8898" t="inlineStr">
        <is>
          <t>2/2026</t>
        </is>
      </c>
    </row>
    <row r="8899">
      <c r="A8899" t="inlineStr">
        <is>
          <t>Love Cabaret</t>
        </is>
      </c>
      <c r="B8899" t="inlineStr">
        <is>
          <t>2026-02-01</t>
        </is>
      </c>
      <c r="C8899" t="inlineStr">
        <is>
          <t>Encargos e Provisões</t>
        </is>
      </c>
      <c r="D8899" s="488" t="n">
        <v>-5103.55</v>
      </c>
      <c r="E8899" t="inlineStr">
        <is>
          <t>2/2026</t>
        </is>
      </c>
    </row>
    <row r="8900">
      <c r="A8900" t="inlineStr">
        <is>
          <t>Love Cabaret</t>
        </is>
      </c>
      <c r="B8900" t="inlineStr">
        <is>
          <t>2026-02-01</t>
        </is>
      </c>
      <c r="C8900" t="inlineStr">
        <is>
          <t>-  13º Salário</t>
        </is>
      </c>
      <c r="D8900" s="488" t="n">
        <v>-1101</v>
      </c>
      <c r="E8900" t="inlineStr">
        <is>
          <t>2/2026</t>
        </is>
      </c>
    </row>
    <row r="8901">
      <c r="A8901" t="inlineStr">
        <is>
          <t>Love Cabaret</t>
        </is>
      </c>
      <c r="B8901" t="inlineStr">
        <is>
          <t>2026-02-01</t>
        </is>
      </c>
      <c r="C8901" t="inlineStr">
        <is>
          <t>-  FGTS sobre 13º Salários</t>
        </is>
      </c>
      <c r="D8901" s="488" t="n">
        <v>-9.800000000000001</v>
      </c>
      <c r="E8901" t="inlineStr">
        <is>
          <t>2/2026</t>
        </is>
      </c>
    </row>
    <row r="8902">
      <c r="A8902" t="inlineStr">
        <is>
          <t>Love Cabaret</t>
        </is>
      </c>
      <c r="B8902" t="inlineStr">
        <is>
          <t>2026-02-01</t>
        </is>
      </c>
      <c r="C8902" t="inlineStr">
        <is>
          <t>-  INSS sobre 13º Salários</t>
        </is>
      </c>
      <c r="D8902" s="488" t="n">
        <v>-18.39</v>
      </c>
      <c r="E8902" t="inlineStr">
        <is>
          <t>2/2026</t>
        </is>
      </c>
    </row>
    <row r="8903">
      <c r="A8903" t="inlineStr">
        <is>
          <t>Love Cabaret</t>
        </is>
      </c>
      <c r="B8903" t="inlineStr">
        <is>
          <t>2026-02-01</t>
        </is>
      </c>
      <c r="C8903" t="inlineStr">
        <is>
          <t>Outros B</t>
        </is>
      </c>
      <c r="D8903" s="488" t="n">
        <v>-6423.23</v>
      </c>
      <c r="E8903" t="inlineStr">
        <is>
          <t>2/2026</t>
        </is>
      </c>
    </row>
    <row r="8904">
      <c r="A8904" t="inlineStr">
        <is>
          <t>Love Cabaret</t>
        </is>
      </c>
      <c r="B8904" t="inlineStr">
        <is>
          <t>2026-02-01</t>
        </is>
      </c>
      <c r="C8904" t="inlineStr">
        <is>
          <t>-  Alimentação Funcionário</t>
        </is>
      </c>
      <c r="D8904" s="488" t="n">
        <v>-6280.44</v>
      </c>
      <c r="E8904" t="inlineStr">
        <is>
          <t>2/2026</t>
        </is>
      </c>
    </row>
    <row r="8905">
      <c r="A8905" t="inlineStr">
        <is>
          <t>Love Cabaret</t>
        </is>
      </c>
      <c r="B8905" t="inlineStr">
        <is>
          <t>2026-02-01</t>
        </is>
      </c>
      <c r="C8905" t="inlineStr">
        <is>
          <t>% sobre Receita Bruta</t>
        </is>
      </c>
      <c r="D8905" s="488" t="n">
        <v>-0.2</v>
      </c>
      <c r="E8905" t="inlineStr">
        <is>
          <t>2/2026</t>
        </is>
      </c>
    </row>
    <row r="8906">
      <c r="A8906" t="inlineStr">
        <is>
          <t>Love Cabaret</t>
        </is>
      </c>
      <c r="B8906" t="inlineStr">
        <is>
          <t>2026-02-01</t>
        </is>
      </c>
      <c r="C8906" t="inlineStr">
        <is>
          <t>% sobre Receita Bruta</t>
        </is>
      </c>
      <c r="D8906" s="488" t="n">
        <v>-0.1</v>
      </c>
      <c r="E8906" t="inlineStr">
        <is>
          <t>2/2026</t>
        </is>
      </c>
    </row>
    <row r="8907">
      <c r="A8907" t="inlineStr">
        <is>
          <t>Love Cabaret</t>
        </is>
      </c>
      <c r="B8907" t="inlineStr">
        <is>
          <t>2026-02-01</t>
        </is>
      </c>
      <c r="C8907" t="inlineStr">
        <is>
          <t>% sobre Receita Bruta</t>
        </is>
      </c>
      <c r="D8907" s="488" t="n">
        <v>-0.03</v>
      </c>
      <c r="E8907" t="inlineStr">
        <is>
          <t>2/2026</t>
        </is>
      </c>
    </row>
    <row r="8908">
      <c r="A8908" t="inlineStr">
        <is>
          <t>Love Cabaret</t>
        </is>
      </c>
      <c r="B8908" t="inlineStr">
        <is>
          <t>2026-02-01</t>
        </is>
      </c>
      <c r="C8908" t="inlineStr">
        <is>
          <t>% sobre Receita Bruta</t>
        </is>
      </c>
      <c r="D8908" s="488" t="n">
        <v>-0.02</v>
      </c>
      <c r="E8908" t="inlineStr">
        <is>
          <t>2/2026</t>
        </is>
      </c>
    </row>
    <row r="8909">
      <c r="A8909" t="inlineStr">
        <is>
          <t>Love Cabaret</t>
        </is>
      </c>
      <c r="B8909" t="inlineStr">
        <is>
          <t>2026-02-01</t>
        </is>
      </c>
      <c r="C8909" t="inlineStr">
        <is>
          <t>Marketing</t>
        </is>
      </c>
      <c r="D8909" s="488" t="n">
        <v>-19582.16</v>
      </c>
      <c r="E8909" t="inlineStr">
        <is>
          <t>2/2026</t>
        </is>
      </c>
    </row>
    <row r="8910">
      <c r="A8910" t="inlineStr">
        <is>
          <t>Love Cabaret</t>
        </is>
      </c>
      <c r="B8910" t="inlineStr">
        <is>
          <t>2026-02-01</t>
        </is>
      </c>
      <c r="C8910" t="inlineStr">
        <is>
          <t>Publicidade e Propaganda</t>
        </is>
      </c>
      <c r="D8910" s="488" t="n">
        <v>-6873.04</v>
      </c>
      <c r="E8910" t="inlineStr">
        <is>
          <t>2/2026</t>
        </is>
      </c>
    </row>
    <row r="8911">
      <c r="A8911" t="inlineStr">
        <is>
          <t>Love Cabaret</t>
        </is>
      </c>
      <c r="B8911" t="inlineStr">
        <is>
          <t>2026-02-01</t>
        </is>
      </c>
      <c r="C8911" t="inlineStr">
        <is>
          <t>Ferramentas de Marketing</t>
        </is>
      </c>
      <c r="D8911" s="488" t="n">
        <v>-2559.12</v>
      </c>
      <c r="E8911" t="inlineStr">
        <is>
          <t>2/2026</t>
        </is>
      </c>
    </row>
    <row r="8912">
      <c r="A8912" t="inlineStr">
        <is>
          <t>Love Cabaret</t>
        </is>
      </c>
      <c r="B8912" t="inlineStr">
        <is>
          <t>2026-02-01</t>
        </is>
      </c>
      <c r="C8912" t="inlineStr">
        <is>
          <t>% sobre Receita Bruta</t>
        </is>
      </c>
      <c r="D8912" s="488" t="n">
        <v>-0.05</v>
      </c>
      <c r="E8912" t="inlineStr">
        <is>
          <t>2/2026</t>
        </is>
      </c>
    </row>
    <row r="8913">
      <c r="A8913" t="inlineStr">
        <is>
          <t>Love Cabaret</t>
        </is>
      </c>
      <c r="B8913" t="inlineStr">
        <is>
          <t>2026-02-01</t>
        </is>
      </c>
      <c r="C8913" t="inlineStr">
        <is>
          <t>% sobre Receita Bruta</t>
        </is>
      </c>
      <c r="D8913" s="488" t="n">
        <v>-0.06</v>
      </c>
      <c r="E8913" t="inlineStr">
        <is>
          <t>2/2026</t>
        </is>
      </c>
    </row>
    <row r="8914">
      <c r="A8914" t="inlineStr">
        <is>
          <t>Love Cabaret</t>
        </is>
      </c>
      <c r="B8914" t="inlineStr">
        <is>
          <t>2026-02-01</t>
        </is>
      </c>
      <c r="C8914" t="inlineStr">
        <is>
          <t>% sobre Receita Bruta</t>
        </is>
      </c>
      <c r="D8914" s="488" t="n">
        <v>-0.02</v>
      </c>
      <c r="E8914" t="inlineStr">
        <is>
          <t>2/2026</t>
        </is>
      </c>
    </row>
    <row r="8915">
      <c r="A8915" t="inlineStr">
        <is>
          <t>Love Cabaret</t>
        </is>
      </c>
      <c r="B8915" t="inlineStr">
        <is>
          <t>2026-02-01</t>
        </is>
      </c>
      <c r="C8915" t="inlineStr">
        <is>
          <t>% sobre Receita Bruta</t>
        </is>
      </c>
      <c r="D8915" s="488" t="n">
        <v>-0.02</v>
      </c>
      <c r="E8915" t="inlineStr">
        <is>
          <t>2/2026</t>
        </is>
      </c>
    </row>
    <row r="8916">
      <c r="A8916" t="inlineStr">
        <is>
          <t>Love Cabaret</t>
        </is>
      </c>
      <c r="B8916" t="inlineStr">
        <is>
          <t>2026-02-01</t>
        </is>
      </c>
      <c r="C8916" t="inlineStr">
        <is>
          <t>TOTAL - DESPESAS OPERATIVAS</t>
        </is>
      </c>
      <c r="D8916" s="488" t="n">
        <v>-235822.86</v>
      </c>
      <c r="E8916" t="inlineStr">
        <is>
          <t>2/2026</t>
        </is>
      </c>
    </row>
    <row r="8917">
      <c r="A8917" t="inlineStr">
        <is>
          <t>Love Cabaret</t>
        </is>
      </c>
      <c r="B8917" t="inlineStr">
        <is>
          <t>2026-02-01</t>
        </is>
      </c>
      <c r="C8917" t="inlineStr">
        <is>
          <t>% sobre Receita Bruta</t>
        </is>
      </c>
      <c r="D8917" s="488" t="n">
        <v>-0.66</v>
      </c>
      <c r="E8917" t="inlineStr">
        <is>
          <t>2/2026</t>
        </is>
      </c>
    </row>
    <row r="8918">
      <c r="A8918" t="inlineStr">
        <is>
          <t>Love Cabaret</t>
        </is>
      </c>
      <c r="B8918" t="inlineStr">
        <is>
          <t>2026-02-01</t>
        </is>
      </c>
      <c r="C8918" t="inlineStr">
        <is>
          <t>EBITDA</t>
        </is>
      </c>
      <c r="D8918" s="488" t="n">
        <v>10550.75</v>
      </c>
      <c r="E8918" t="inlineStr">
        <is>
          <t>2/2026</t>
        </is>
      </c>
    </row>
    <row r="8919">
      <c r="A8919" t="inlineStr">
        <is>
          <t>Love Cabaret</t>
        </is>
      </c>
      <c r="B8919" t="inlineStr">
        <is>
          <t>2026-02-01</t>
        </is>
      </c>
      <c r="C8919" t="inlineStr">
        <is>
          <t>% sobre Receita Bruta</t>
        </is>
      </c>
      <c r="D8919" s="488" t="n">
        <v>0.03</v>
      </c>
      <c r="E8919" t="inlineStr">
        <is>
          <t>2/2026</t>
        </is>
      </c>
    </row>
    <row r="8920">
      <c r="A8920" t="inlineStr">
        <is>
          <t>Love Cabaret</t>
        </is>
      </c>
      <c r="B8920" t="inlineStr">
        <is>
          <t>2026-02-01</t>
        </is>
      </c>
      <c r="C8920" t="inlineStr">
        <is>
          <t>EBIT</t>
        </is>
      </c>
      <c r="D8920" s="488" t="n">
        <v>10550.75</v>
      </c>
      <c r="E8920" t="inlineStr">
        <is>
          <t>2/2026</t>
        </is>
      </c>
    </row>
    <row r="8921">
      <c r="A8921" t="inlineStr">
        <is>
          <t>Love Cabaret</t>
        </is>
      </c>
      <c r="B8921" t="inlineStr">
        <is>
          <t>2026-02-01</t>
        </is>
      </c>
      <c r="C8921" t="inlineStr">
        <is>
          <t>Resultado Antes do IR</t>
        </is>
      </c>
      <c r="D8921" s="488" t="n">
        <v>39919.63</v>
      </c>
      <c r="E8921" t="inlineStr">
        <is>
          <t>2/2026</t>
        </is>
      </c>
    </row>
    <row r="8922">
      <c r="A8922" t="inlineStr">
        <is>
          <t>Love Cabaret</t>
        </is>
      </c>
      <c r="B8922" t="inlineStr">
        <is>
          <t>2026-02-01</t>
        </is>
      </c>
      <c r="C8922" t="inlineStr">
        <is>
          <t>Resultado Líquido</t>
        </is>
      </c>
      <c r="D8922" s="488" t="n">
        <v>22053.14</v>
      </c>
      <c r="E8922" t="inlineStr">
        <is>
          <t>2/2026</t>
        </is>
      </c>
    </row>
    <row r="8923">
      <c r="A8923" t="inlineStr">
        <is>
          <t>Love Cabaret</t>
        </is>
      </c>
      <c r="B8923" t="inlineStr">
        <is>
          <t>2026-02-01</t>
        </is>
      </c>
      <c r="C8923" t="inlineStr">
        <is>
          <t>% sobre Receita Bruta</t>
        </is>
      </c>
      <c r="D8923" s="488" t="n">
        <v>0.06</v>
      </c>
      <c r="E8923" t="inlineStr">
        <is>
          <t>2/2026</t>
        </is>
      </c>
    </row>
    <row r="8924">
      <c r="A8924" t="inlineStr">
        <is>
          <t>Love Cabaret</t>
        </is>
      </c>
      <c r="B8924" t="inlineStr">
        <is>
          <t>2026-02-01</t>
        </is>
      </c>
      <c r="C8924" t="inlineStr">
        <is>
          <t>FCF</t>
        </is>
      </c>
      <c r="D8924" s="488" t="n">
        <v>-49373.71</v>
      </c>
      <c r="E8924" t="inlineStr">
        <is>
          <t>2/2026</t>
        </is>
      </c>
    </row>
    <row r="8925">
      <c r="A8925" t="inlineStr">
        <is>
          <t>Love Cabaret</t>
        </is>
      </c>
      <c r="B8925" t="inlineStr">
        <is>
          <t>2026-03-01</t>
        </is>
      </c>
      <c r="C8925" t="inlineStr">
        <is>
          <t>FATURAMENTO BRUTO</t>
        </is>
      </c>
      <c r="D8925" s="488" t="n">
        <v>143180</v>
      </c>
      <c r="E8925" t="inlineStr">
        <is>
          <t>3/2026</t>
        </is>
      </c>
    </row>
    <row r="8926">
      <c r="A8926" t="inlineStr">
        <is>
          <t>Love Cabaret</t>
        </is>
      </c>
      <c r="B8926" t="inlineStr">
        <is>
          <t>2026-03-01</t>
        </is>
      </c>
      <c r="C8926" t="inlineStr">
        <is>
          <t>Alimentação</t>
        </is>
      </c>
      <c r="D8926" s="488" t="n">
        <v>0</v>
      </c>
      <c r="E8926" t="inlineStr">
        <is>
          <t>3/2026</t>
        </is>
      </c>
    </row>
    <row r="8927">
      <c r="A8927" t="inlineStr">
        <is>
          <t>Love Cabaret</t>
        </is>
      </c>
      <c r="B8927" t="inlineStr">
        <is>
          <t>2026-03-01</t>
        </is>
      </c>
      <c r="C8927" t="inlineStr">
        <is>
          <t>Bebida</t>
        </is>
      </c>
      <c r="D8927" s="488" t="n">
        <v>0</v>
      </c>
      <c r="E8927" t="inlineStr">
        <is>
          <t>3/2026</t>
        </is>
      </c>
    </row>
    <row r="8928">
      <c r="A8928" t="inlineStr">
        <is>
          <t>Love Cabaret</t>
        </is>
      </c>
      <c r="B8928" t="inlineStr">
        <is>
          <t>2026-03-01</t>
        </is>
      </c>
      <c r="C8928" t="inlineStr">
        <is>
          <t>Artístico (couvert/shows)</t>
        </is>
      </c>
      <c r="D8928" s="488" t="n">
        <v>0</v>
      </c>
      <c r="E8928" t="inlineStr">
        <is>
          <t>3/2026</t>
        </is>
      </c>
    </row>
    <row r="8929">
      <c r="A8929" t="inlineStr">
        <is>
          <t>Love Cabaret</t>
        </is>
      </c>
      <c r="B8929" t="inlineStr">
        <is>
          <t>2026-03-01</t>
        </is>
      </c>
      <c r="C8929" t="inlineStr">
        <is>
          <t>Gifts</t>
        </is>
      </c>
      <c r="D8929" s="488" t="n">
        <v>0</v>
      </c>
      <c r="E8929" t="inlineStr">
        <is>
          <t>3/2026</t>
        </is>
      </c>
    </row>
    <row r="8930">
      <c r="A8930" t="inlineStr">
        <is>
          <t>Love Cabaret</t>
        </is>
      </c>
      <c r="B8930" t="inlineStr">
        <is>
          <t>2026-03-01</t>
        </is>
      </c>
      <c r="C8930" t="inlineStr">
        <is>
          <t>Serviço</t>
        </is>
      </c>
      <c r="D8930" s="488" t="n">
        <v>0</v>
      </c>
      <c r="E8930" t="inlineStr">
        <is>
          <t>3/2026</t>
        </is>
      </c>
    </row>
    <row r="8931">
      <c r="A8931" t="inlineStr">
        <is>
          <t>Love Cabaret</t>
        </is>
      </c>
      <c r="B8931" t="inlineStr">
        <is>
          <t>2026-03-01</t>
        </is>
      </c>
      <c r="C8931" t="inlineStr">
        <is>
          <t>Eventos A&amp;B</t>
        </is>
      </c>
      <c r="D8931" s="488" t="n">
        <v>90000</v>
      </c>
      <c r="E8931" t="inlineStr">
        <is>
          <t>3/2026</t>
        </is>
      </c>
    </row>
    <row r="8932">
      <c r="A8932" t="inlineStr">
        <is>
          <t>Love Cabaret</t>
        </is>
      </c>
      <c r="B8932" t="inlineStr">
        <is>
          <t>2026-03-01</t>
        </is>
      </c>
      <c r="C8932" t="inlineStr">
        <is>
          <t>Eventos Couvert</t>
        </is>
      </c>
      <c r="D8932" s="488" t="n">
        <v>0</v>
      </c>
      <c r="E8932" t="inlineStr">
        <is>
          <t>3/2026</t>
        </is>
      </c>
    </row>
    <row r="8933">
      <c r="A8933" t="inlineStr">
        <is>
          <t>Love Cabaret</t>
        </is>
      </c>
      <c r="B8933" t="inlineStr">
        <is>
          <t>2026-03-01</t>
        </is>
      </c>
      <c r="C8933" t="inlineStr">
        <is>
          <t>Eventos Locações</t>
        </is>
      </c>
      <c r="D8933" s="488" t="n">
        <v>53180</v>
      </c>
      <c r="E8933" t="inlineStr">
        <is>
          <t>3/2026</t>
        </is>
      </c>
    </row>
    <row r="8934">
      <c r="A8934" t="inlineStr">
        <is>
          <t>Love Cabaret</t>
        </is>
      </c>
      <c r="B8934" t="inlineStr">
        <is>
          <t>2026-03-01</t>
        </is>
      </c>
      <c r="C8934" t="inlineStr">
        <is>
          <t>Eventos Rebate Fornecedores</t>
        </is>
      </c>
      <c r="D8934" s="488" t="n">
        <v>0</v>
      </c>
      <c r="E8934" t="inlineStr">
        <is>
          <t>3/2026</t>
        </is>
      </c>
    </row>
    <row r="8935">
      <c r="A8935" t="inlineStr">
        <is>
          <t>Love Cabaret</t>
        </is>
      </c>
      <c r="B8935" t="inlineStr">
        <is>
          <t>2026-03-01</t>
        </is>
      </c>
      <c r="C8935" t="inlineStr">
        <is>
          <t>Delivery</t>
        </is>
      </c>
      <c r="D8935" s="488" t="n">
        <v>0</v>
      </c>
      <c r="E8935" t="inlineStr">
        <is>
          <t>3/2026</t>
        </is>
      </c>
    </row>
    <row r="8936">
      <c r="A8936" t="inlineStr">
        <is>
          <t>Love Cabaret</t>
        </is>
      </c>
      <c r="B8936" t="inlineStr">
        <is>
          <t>2026-03-01</t>
        </is>
      </c>
      <c r="C8936" t="inlineStr">
        <is>
          <t>Outras Receitas</t>
        </is>
      </c>
      <c r="D8936" s="488" t="n">
        <v>0</v>
      </c>
      <c r="E8936" t="inlineStr">
        <is>
          <t>3/2026</t>
        </is>
      </c>
    </row>
    <row r="8937">
      <c r="A8937" t="inlineStr">
        <is>
          <t>Love Cabaret</t>
        </is>
      </c>
      <c r="B8937" t="inlineStr">
        <is>
          <t>2026-03-01</t>
        </is>
      </c>
      <c r="C8937" t="inlineStr">
        <is>
          <t>Eventos</t>
        </is>
      </c>
      <c r="D8937" s="488" t="n">
        <v>143180</v>
      </c>
      <c r="E8937" t="inlineStr">
        <is>
          <t>3/2026</t>
        </is>
      </c>
    </row>
    <row r="8938">
      <c r="A8938" t="inlineStr">
        <is>
          <t>Love Cabaret</t>
        </is>
      </c>
      <c r="B8938" t="inlineStr">
        <is>
          <t>2026-03-01</t>
        </is>
      </c>
      <c r="C8938" t="inlineStr">
        <is>
          <t>(-) Desconto sobre Venda</t>
        </is>
      </c>
      <c r="D8938" s="488" t="n">
        <v>0</v>
      </c>
      <c r="E8938" t="inlineStr">
        <is>
          <t>3/2026</t>
        </is>
      </c>
    </row>
    <row r="8939">
      <c r="A8939" t="inlineStr">
        <is>
          <t>Love Cabaret</t>
        </is>
      </c>
      <c r="B8939" t="inlineStr">
        <is>
          <t>2026-03-01</t>
        </is>
      </c>
      <c r="C8939" t="inlineStr">
        <is>
          <t>Descontos - Operação</t>
        </is>
      </c>
      <c r="D8939" s="488" t="n">
        <v>0</v>
      </c>
      <c r="E8939" t="inlineStr">
        <is>
          <t>3/2026</t>
        </is>
      </c>
    </row>
    <row r="8940">
      <c r="A8940" t="inlineStr">
        <is>
          <t>Love Cabaret</t>
        </is>
      </c>
      <c r="B8940" t="inlineStr">
        <is>
          <t>2026-03-01</t>
        </is>
      </c>
      <c r="C8940" t="inlineStr">
        <is>
          <t>Desconto - Alimentação Escritório</t>
        </is>
      </c>
      <c r="D8940" s="488" t="n">
        <v>0</v>
      </c>
      <c r="E8940" t="inlineStr">
        <is>
          <t>3/2026</t>
        </is>
      </c>
    </row>
    <row r="8941">
      <c r="A8941" t="inlineStr">
        <is>
          <t>Love Cabaret</t>
        </is>
      </c>
      <c r="B8941" t="inlineStr">
        <is>
          <t>2026-03-01</t>
        </is>
      </c>
      <c r="C8941" t="inlineStr">
        <is>
          <t>Descontos - Marketing</t>
        </is>
      </c>
      <c r="D8941" s="488" t="n">
        <v>0</v>
      </c>
      <c r="E8941" t="inlineStr">
        <is>
          <t>3/2026</t>
        </is>
      </c>
    </row>
    <row r="8942">
      <c r="A8942" t="inlineStr">
        <is>
          <t>Love Cabaret</t>
        </is>
      </c>
      <c r="B8942" t="inlineStr">
        <is>
          <t>2026-03-01</t>
        </is>
      </c>
      <c r="C8942" t="inlineStr">
        <is>
          <t>% sobre Receita Bruta</t>
        </is>
      </c>
      <c r="D8942" s="488" t="n">
        <v>0</v>
      </c>
      <c r="E8942" t="inlineStr">
        <is>
          <t>3/2026</t>
        </is>
      </c>
    </row>
    <row r="8943">
      <c r="A8943" t="inlineStr">
        <is>
          <t>Love Cabaret</t>
        </is>
      </c>
      <c r="B8943" t="inlineStr">
        <is>
          <t>2026-03-01</t>
        </is>
      </c>
      <c r="C8943" t="inlineStr">
        <is>
          <t>(-) Impostos sobre Venda</t>
        </is>
      </c>
      <c r="D8943" s="488" t="n">
        <v>-11353.67</v>
      </c>
      <c r="E8943" t="inlineStr">
        <is>
          <t>3/2026</t>
        </is>
      </c>
    </row>
    <row r="8944">
      <c r="A8944" t="inlineStr">
        <is>
          <t>Love Cabaret</t>
        </is>
      </c>
      <c r="B8944" t="inlineStr">
        <is>
          <t>2026-03-01</t>
        </is>
      </c>
      <c r="C8944" t="inlineStr">
        <is>
          <t>PIS / COFINS</t>
        </is>
      </c>
      <c r="D8944" s="488" t="n">
        <v>-5094.67</v>
      </c>
      <c r="E8944" t="inlineStr">
        <is>
          <t>3/2026</t>
        </is>
      </c>
    </row>
    <row r="8945">
      <c r="A8945" t="inlineStr">
        <is>
          <t>Love Cabaret</t>
        </is>
      </c>
      <c r="B8945" t="inlineStr">
        <is>
          <t>2026-03-01</t>
        </is>
      </c>
      <c r="C8945" t="inlineStr">
        <is>
          <t>ICMS</t>
        </is>
      </c>
      <c r="D8945" s="488" t="n">
        <v>-3600</v>
      </c>
      <c r="E8945" t="inlineStr">
        <is>
          <t>3/2026</t>
        </is>
      </c>
    </row>
    <row r="8946">
      <c r="A8946" t="inlineStr">
        <is>
          <t>Love Cabaret</t>
        </is>
      </c>
      <c r="B8946" t="inlineStr">
        <is>
          <t>2026-03-01</t>
        </is>
      </c>
      <c r="C8946" t="inlineStr">
        <is>
          <t>ISS</t>
        </is>
      </c>
      <c r="D8946" s="488" t="n">
        <v>-2659</v>
      </c>
      <c r="E8946" t="inlineStr">
        <is>
          <t>3/2026</t>
        </is>
      </c>
    </row>
    <row r="8947">
      <c r="A8947" t="inlineStr">
        <is>
          <t>Love Cabaret</t>
        </is>
      </c>
      <c r="B8947" t="inlineStr">
        <is>
          <t>2026-03-01</t>
        </is>
      </c>
      <c r="C8947" t="inlineStr">
        <is>
          <t>RECEITA LÍQUIDA</t>
        </is>
      </c>
      <c r="D8947" s="488" t="n">
        <v>131826.33</v>
      </c>
      <c r="E8947" t="inlineStr">
        <is>
          <t>3/2026</t>
        </is>
      </c>
    </row>
    <row r="8948">
      <c r="A8948" t="inlineStr">
        <is>
          <t>Love Cabaret</t>
        </is>
      </c>
      <c r="B8948" t="inlineStr">
        <is>
          <t>2026-03-01</t>
        </is>
      </c>
      <c r="C8948" t="inlineStr">
        <is>
          <t>(-) Custo Mercadoria Vendida</t>
        </is>
      </c>
      <c r="D8948" s="488" t="n">
        <v>-63064.11</v>
      </c>
      <c r="E8948" t="inlineStr">
        <is>
          <t>3/2026</t>
        </is>
      </c>
    </row>
    <row r="8949">
      <c r="A8949" t="inlineStr">
        <is>
          <t>Love Cabaret</t>
        </is>
      </c>
      <c r="B8949" t="inlineStr">
        <is>
          <t>2026-03-01</t>
        </is>
      </c>
      <c r="C8949" t="inlineStr">
        <is>
          <t>Alimentação D</t>
        </is>
      </c>
      <c r="D8949" s="488" t="n">
        <v>-3757.16</v>
      </c>
      <c r="E8949" t="inlineStr">
        <is>
          <t>3/2026</t>
        </is>
      </c>
    </row>
    <row r="8950">
      <c r="A8950" t="inlineStr">
        <is>
          <t>Love Cabaret</t>
        </is>
      </c>
      <c r="B8950" t="inlineStr">
        <is>
          <t>2026-03-01</t>
        </is>
      </c>
      <c r="C8950" t="inlineStr">
        <is>
          <t>Bebida D</t>
        </is>
      </c>
      <c r="D8950" s="488" t="n">
        <v>-59306.95</v>
      </c>
      <c r="E8950" t="inlineStr">
        <is>
          <t>3/2026</t>
        </is>
      </c>
    </row>
    <row r="8951">
      <c r="A8951" t="inlineStr">
        <is>
          <t>Love Cabaret</t>
        </is>
      </c>
      <c r="B8951" t="inlineStr">
        <is>
          <t>2026-03-01</t>
        </is>
      </c>
      <c r="C8951" t="inlineStr">
        <is>
          <t>Embalagens</t>
        </is>
      </c>
      <c r="D8951" s="488" t="n">
        <v>0</v>
      </c>
      <c r="E8951" t="inlineStr">
        <is>
          <t>3/2026</t>
        </is>
      </c>
    </row>
    <row r="8952">
      <c r="A8952" t="inlineStr">
        <is>
          <t>Love Cabaret</t>
        </is>
      </c>
      <c r="B8952" t="inlineStr">
        <is>
          <t>2026-03-01</t>
        </is>
      </c>
      <c r="C8952" t="inlineStr">
        <is>
          <t>% sobre Receita Bruta</t>
        </is>
      </c>
      <c r="D8952" s="488" t="n">
        <v>-0.7</v>
      </c>
      <c r="E8952" t="inlineStr">
        <is>
          <t>3/2026</t>
        </is>
      </c>
    </row>
    <row r="8953">
      <c r="A8953" t="inlineStr">
        <is>
          <t>Love Cabaret</t>
        </is>
      </c>
      <c r="B8953" t="inlineStr">
        <is>
          <t>2026-03-01</t>
        </is>
      </c>
      <c r="C8953" t="inlineStr">
        <is>
          <t>% sobre Receita Líquida</t>
        </is>
      </c>
      <c r="D8953" s="488" t="n">
        <v>-0.48</v>
      </c>
      <c r="E8953" t="inlineStr">
        <is>
          <t>3/2026</t>
        </is>
      </c>
    </row>
    <row r="8954">
      <c r="A8954" t="inlineStr">
        <is>
          <t>Love Cabaret</t>
        </is>
      </c>
      <c r="B8954" t="inlineStr">
        <is>
          <t>2026-03-01</t>
        </is>
      </c>
      <c r="C8954" t="inlineStr">
        <is>
          <t>(-) Custos Artístico Geral</t>
        </is>
      </c>
      <c r="D8954" s="488" t="n">
        <v>-43931.17</v>
      </c>
      <c r="E8954" t="inlineStr">
        <is>
          <t>3/2026</t>
        </is>
      </c>
    </row>
    <row r="8955">
      <c r="A8955" t="inlineStr">
        <is>
          <t>Love Cabaret</t>
        </is>
      </c>
      <c r="B8955" t="inlineStr">
        <is>
          <t>2026-03-01</t>
        </is>
      </c>
      <c r="C8955" t="inlineStr">
        <is>
          <t>Custos Artístico</t>
        </is>
      </c>
      <c r="D8955" s="488" t="n">
        <v>-32128.67</v>
      </c>
      <c r="E8955" t="inlineStr">
        <is>
          <t>3/2026</t>
        </is>
      </c>
    </row>
    <row r="8956">
      <c r="A8956" t="inlineStr">
        <is>
          <t>Love Cabaret</t>
        </is>
      </c>
      <c r="B8956" t="inlineStr">
        <is>
          <t>2026-03-01</t>
        </is>
      </c>
      <c r="C8956" t="inlineStr">
        <is>
          <t>Cachê de Músicos e Artistas</t>
        </is>
      </c>
      <c r="D8956" s="488" t="n">
        <v>-15325</v>
      </c>
      <c r="E8956" t="inlineStr">
        <is>
          <t>3/2026</t>
        </is>
      </c>
    </row>
    <row r="8957">
      <c r="A8957" t="inlineStr">
        <is>
          <t>Love Cabaret</t>
        </is>
      </c>
      <c r="B8957" t="inlineStr">
        <is>
          <t>2026-03-01</t>
        </is>
      </c>
      <c r="C8957" t="inlineStr">
        <is>
          <t>Alimentação e Transporte</t>
        </is>
      </c>
      <c r="D8957" s="488" t="n">
        <v>0</v>
      </c>
      <c r="E8957" t="inlineStr">
        <is>
          <t>3/2026</t>
        </is>
      </c>
    </row>
    <row r="8958">
      <c r="A8958" t="inlineStr">
        <is>
          <t>Love Cabaret</t>
        </is>
      </c>
      <c r="B8958" t="inlineStr">
        <is>
          <t>2026-03-01</t>
        </is>
      </c>
      <c r="C8958" t="inlineStr">
        <is>
          <t>Viagens e Estadias</t>
        </is>
      </c>
      <c r="D8958" s="488" t="n">
        <v>0</v>
      </c>
      <c r="E8958" t="inlineStr">
        <is>
          <t>3/2026</t>
        </is>
      </c>
    </row>
    <row r="8959">
      <c r="A8959" t="inlineStr">
        <is>
          <t>Love Cabaret</t>
        </is>
      </c>
      <c r="B8959" t="inlineStr">
        <is>
          <t>2026-03-01</t>
        </is>
      </c>
      <c r="C8959" t="inlineStr">
        <is>
          <t>Taxas e Licenças - Artístico</t>
        </is>
      </c>
      <c r="D8959" s="488" t="n">
        <v>0</v>
      </c>
      <c r="E8959" t="inlineStr">
        <is>
          <t>3/2026</t>
        </is>
      </c>
    </row>
    <row r="8960">
      <c r="A8960" t="inlineStr">
        <is>
          <t>Love Cabaret</t>
        </is>
      </c>
      <c r="B8960" t="inlineStr">
        <is>
          <t>2026-03-01</t>
        </is>
      </c>
      <c r="C8960" t="inlineStr">
        <is>
          <t>MDO Terceirizada - Artístico</t>
        </is>
      </c>
      <c r="D8960" s="488" t="n">
        <v>-16803.67</v>
      </c>
      <c r="E8960" t="inlineStr">
        <is>
          <t>3/2026</t>
        </is>
      </c>
    </row>
    <row r="8961">
      <c r="A8961" t="inlineStr">
        <is>
          <t>Love Cabaret</t>
        </is>
      </c>
      <c r="B8961" t="inlineStr">
        <is>
          <t>2026-03-01</t>
        </is>
      </c>
      <c r="C8961" t="inlineStr">
        <is>
          <t>Custos Ténico de Som</t>
        </is>
      </c>
      <c r="D8961" s="488" t="n">
        <v>-11802.5</v>
      </c>
      <c r="E8961" t="inlineStr">
        <is>
          <t>3/2026</t>
        </is>
      </c>
    </row>
    <row r="8962">
      <c r="A8962" t="inlineStr">
        <is>
          <t>Love Cabaret</t>
        </is>
      </c>
      <c r="B8962" t="inlineStr">
        <is>
          <t>2026-03-01</t>
        </is>
      </c>
      <c r="C8962" t="inlineStr">
        <is>
          <t>Técnico de Som / Luz</t>
        </is>
      </c>
      <c r="D8962" s="488" t="n">
        <v>-5000</v>
      </c>
      <c r="E8962" t="inlineStr">
        <is>
          <t>3/2026</t>
        </is>
      </c>
    </row>
    <row r="8963">
      <c r="A8963" t="inlineStr">
        <is>
          <t>Love Cabaret</t>
        </is>
      </c>
      <c r="B8963" t="inlineStr">
        <is>
          <t>2026-03-01</t>
        </is>
      </c>
      <c r="C8963" t="inlineStr">
        <is>
          <t>Locação de Equipamentos Fixo</t>
        </is>
      </c>
      <c r="D8963" s="488" t="n">
        <v>-6802.5</v>
      </c>
      <c r="E8963" t="inlineStr">
        <is>
          <t>3/2026</t>
        </is>
      </c>
    </row>
    <row r="8964">
      <c r="A8964" t="inlineStr">
        <is>
          <t>Love Cabaret</t>
        </is>
      </c>
      <c r="B8964" t="inlineStr">
        <is>
          <t>2026-03-01</t>
        </is>
      </c>
      <c r="C8964" t="inlineStr">
        <is>
          <t>Locação de Equipamentos Variável</t>
        </is>
      </c>
      <c r="D8964" s="488" t="n">
        <v>0</v>
      </c>
      <c r="E8964" t="inlineStr">
        <is>
          <t>3/2026</t>
        </is>
      </c>
    </row>
    <row r="8965">
      <c r="A8965" t="inlineStr">
        <is>
          <t>Love Cabaret</t>
        </is>
      </c>
      <c r="B8965" t="inlineStr">
        <is>
          <t>2026-03-01</t>
        </is>
      </c>
      <c r="C8965" t="inlineStr">
        <is>
          <t>% sobre Receita Artístico</t>
        </is>
      </c>
      <c r="D8965" s="488" t="n">
        <v>0</v>
      </c>
      <c r="E8965" t="inlineStr">
        <is>
          <t>3/2026</t>
        </is>
      </c>
    </row>
    <row r="8966">
      <c r="A8966" t="inlineStr">
        <is>
          <t>Love Cabaret</t>
        </is>
      </c>
      <c r="B8966" t="inlineStr">
        <is>
          <t>2026-03-01</t>
        </is>
      </c>
      <c r="C8966" t="inlineStr">
        <is>
          <t>% sobre Receita Bruta</t>
        </is>
      </c>
      <c r="D8966" s="488" t="n">
        <v>-0.31</v>
      </c>
      <c r="E8966" t="inlineStr">
        <is>
          <t>3/2026</t>
        </is>
      </c>
    </row>
    <row r="8967">
      <c r="A8967" t="inlineStr">
        <is>
          <t>Love Cabaret</t>
        </is>
      </c>
      <c r="B8967" t="inlineStr">
        <is>
          <t>2026-03-01</t>
        </is>
      </c>
      <c r="C8967" t="inlineStr">
        <is>
          <t>(-) Custos Eventos</t>
        </is>
      </c>
      <c r="D8967" s="488" t="n">
        <v>-9514</v>
      </c>
      <c r="E8967" t="inlineStr">
        <is>
          <t>3/2026</t>
        </is>
      </c>
    </row>
    <row r="8968">
      <c r="A8968" t="inlineStr">
        <is>
          <t>Love Cabaret</t>
        </is>
      </c>
      <c r="B8968" t="inlineStr">
        <is>
          <t>2026-03-01</t>
        </is>
      </c>
      <c r="C8968" t="inlineStr">
        <is>
          <t>MDO</t>
        </is>
      </c>
      <c r="D8968" s="488" t="n">
        <v>-2874</v>
      </c>
      <c r="E8968" t="inlineStr">
        <is>
          <t>3/2026</t>
        </is>
      </c>
    </row>
    <row r="8969">
      <c r="A8969" t="inlineStr">
        <is>
          <t>Love Cabaret</t>
        </is>
      </c>
      <c r="B8969" t="inlineStr">
        <is>
          <t>2026-03-01</t>
        </is>
      </c>
      <c r="C8969" t="inlineStr">
        <is>
          <t>MDO Terceirizada - Eventos</t>
        </is>
      </c>
      <c r="D8969" s="488" t="n">
        <v>0</v>
      </c>
      <c r="E8969" t="inlineStr">
        <is>
          <t>3/2026</t>
        </is>
      </c>
    </row>
    <row r="8970">
      <c r="A8970" t="inlineStr">
        <is>
          <t>Love Cabaret</t>
        </is>
      </c>
      <c r="B8970" t="inlineStr">
        <is>
          <t>2026-03-01</t>
        </is>
      </c>
      <c r="C8970" t="inlineStr">
        <is>
          <t>Comissões de Vendas - Eventos</t>
        </is>
      </c>
      <c r="D8970" s="488" t="n">
        <v>-2874</v>
      </c>
      <c r="E8970" t="inlineStr">
        <is>
          <t>3/2026</t>
        </is>
      </c>
    </row>
    <row r="8971">
      <c r="A8971" t="inlineStr">
        <is>
          <t>Love Cabaret</t>
        </is>
      </c>
      <c r="B8971" t="inlineStr">
        <is>
          <t>2026-03-01</t>
        </is>
      </c>
      <c r="C8971" t="inlineStr">
        <is>
          <t>Serviços de Terceiros - Eventos</t>
        </is>
      </c>
      <c r="D8971" s="488" t="n">
        <v>-3990</v>
      </c>
      <c r="E8971" t="inlineStr">
        <is>
          <t>3/2026</t>
        </is>
      </c>
    </row>
    <row r="8972">
      <c r="A8972" t="inlineStr">
        <is>
          <t>Love Cabaret</t>
        </is>
      </c>
      <c r="B8972" t="inlineStr">
        <is>
          <t>2026-03-01</t>
        </is>
      </c>
      <c r="C8972" t="inlineStr">
        <is>
          <t>Serviços Terceirizados - Eventos</t>
        </is>
      </c>
      <c r="D8972" s="488" t="n">
        <v>-800</v>
      </c>
      <c r="E8972" t="inlineStr">
        <is>
          <t>3/2026</t>
        </is>
      </c>
    </row>
    <row r="8973">
      <c r="A8973" t="inlineStr">
        <is>
          <t>Love Cabaret</t>
        </is>
      </c>
      <c r="B8973" t="inlineStr">
        <is>
          <t>2026-03-01</t>
        </is>
      </c>
      <c r="C8973" t="inlineStr">
        <is>
          <t>Serviço de Segurança - Eventos</t>
        </is>
      </c>
      <c r="D8973" s="488" t="n">
        <v>0</v>
      </c>
      <c r="E8973" t="inlineStr">
        <is>
          <t>3/2026</t>
        </is>
      </c>
    </row>
    <row r="8974">
      <c r="A8974" t="inlineStr">
        <is>
          <t>Love Cabaret</t>
        </is>
      </c>
      <c r="B8974" t="inlineStr">
        <is>
          <t>2026-03-01</t>
        </is>
      </c>
      <c r="C8974" t="inlineStr">
        <is>
          <t>Artistas e Palestrantes - Eventos</t>
        </is>
      </c>
      <c r="D8974" s="488" t="n">
        <v>0</v>
      </c>
      <c r="E8974" t="inlineStr">
        <is>
          <t>3/2026</t>
        </is>
      </c>
    </row>
    <row r="8975">
      <c r="A8975" t="inlineStr">
        <is>
          <t>Love Cabaret</t>
        </is>
      </c>
      <c r="B8975" t="inlineStr">
        <is>
          <t>2026-03-01</t>
        </is>
      </c>
      <c r="C8975" t="inlineStr">
        <is>
          <t>Decoração - Eventos</t>
        </is>
      </c>
      <c r="D8975" s="488" t="n">
        <v>-3190</v>
      </c>
      <c r="E8975" t="inlineStr">
        <is>
          <t>3/2026</t>
        </is>
      </c>
    </row>
    <row r="8976">
      <c r="A8976" t="inlineStr">
        <is>
          <t>Love Cabaret</t>
        </is>
      </c>
      <c r="B8976" t="inlineStr">
        <is>
          <t>2026-03-01</t>
        </is>
      </c>
      <c r="C8976" t="inlineStr">
        <is>
          <t>Material de Consumo</t>
        </is>
      </c>
      <c r="D8976" s="488" t="n">
        <v>0</v>
      </c>
      <c r="E8976" t="inlineStr">
        <is>
          <t>3/2026</t>
        </is>
      </c>
    </row>
    <row r="8977">
      <c r="A8977" t="inlineStr">
        <is>
          <t>Love Cabaret</t>
        </is>
      </c>
      <c r="B8977" t="inlineStr">
        <is>
          <t>2026-03-01</t>
        </is>
      </c>
      <c r="C8977" t="inlineStr">
        <is>
          <t>Material Descartável - Eventos</t>
        </is>
      </c>
      <c r="D8977" s="488" t="n">
        <v>0</v>
      </c>
      <c r="E8977" t="inlineStr">
        <is>
          <t>3/2026</t>
        </is>
      </c>
    </row>
    <row r="8978">
      <c r="A8978" t="inlineStr">
        <is>
          <t>Love Cabaret</t>
        </is>
      </c>
      <c r="B8978" t="inlineStr">
        <is>
          <t>2026-03-01</t>
        </is>
      </c>
      <c r="C8978" t="inlineStr">
        <is>
          <t>Brindes e Confraternizações - Eventos</t>
        </is>
      </c>
      <c r="D8978" s="488" t="n">
        <v>0</v>
      </c>
      <c r="E8978" t="inlineStr">
        <is>
          <t>3/2026</t>
        </is>
      </c>
    </row>
    <row r="8979">
      <c r="A8979" t="inlineStr">
        <is>
          <t>Love Cabaret</t>
        </is>
      </c>
      <c r="B8979" t="inlineStr">
        <is>
          <t>2026-03-01</t>
        </is>
      </c>
      <c r="C8979" t="inlineStr">
        <is>
          <t>Material de Escritório - Eventos</t>
        </is>
      </c>
      <c r="D8979" s="488" t="n">
        <v>0</v>
      </c>
      <c r="E8979" t="inlineStr">
        <is>
          <t>3/2026</t>
        </is>
      </c>
    </row>
    <row r="8980">
      <c r="A8980" t="inlineStr">
        <is>
          <t>Love Cabaret</t>
        </is>
      </c>
      <c r="B8980" t="inlineStr">
        <is>
          <t>2026-03-01</t>
        </is>
      </c>
      <c r="C8980" t="inlineStr">
        <is>
          <t>Material de Manutenção - Eventos</t>
        </is>
      </c>
      <c r="D8980" s="488" t="n">
        <v>0</v>
      </c>
      <c r="E8980" t="inlineStr">
        <is>
          <t>3/2026</t>
        </is>
      </c>
    </row>
    <row r="8981">
      <c r="A8981" t="inlineStr">
        <is>
          <t>Love Cabaret</t>
        </is>
      </c>
      <c r="B8981" t="inlineStr">
        <is>
          <t>2026-03-01</t>
        </is>
      </c>
      <c r="C8981" t="inlineStr">
        <is>
          <t>Manutenção Geral</t>
        </is>
      </c>
      <c r="D8981" s="488" t="n">
        <v>0</v>
      </c>
      <c r="E8981" t="inlineStr">
        <is>
          <t>3/2026</t>
        </is>
      </c>
    </row>
    <row r="8982">
      <c r="A8982" t="inlineStr">
        <is>
          <t>Love Cabaret</t>
        </is>
      </c>
      <c r="B8982" t="inlineStr">
        <is>
          <t>2026-03-01</t>
        </is>
      </c>
      <c r="C8982" t="inlineStr">
        <is>
          <t>Serviço de Manutenção - Estrutura - Eventos</t>
        </is>
      </c>
      <c r="D8982" s="488" t="n">
        <v>0</v>
      </c>
      <c r="E8982" t="inlineStr">
        <is>
          <t>3/2026</t>
        </is>
      </c>
    </row>
    <row r="8983">
      <c r="A8983" t="inlineStr">
        <is>
          <t>Love Cabaret</t>
        </is>
      </c>
      <c r="B8983" t="inlineStr">
        <is>
          <t>2026-03-01</t>
        </is>
      </c>
      <c r="C8983" t="inlineStr">
        <is>
          <t>Serviço de Manutenção - Equipamentos - Eventos</t>
        </is>
      </c>
      <c r="D8983" s="488" t="n">
        <v>0</v>
      </c>
      <c r="E8983" t="inlineStr">
        <is>
          <t>3/2026</t>
        </is>
      </c>
    </row>
    <row r="8984">
      <c r="A8984" t="inlineStr">
        <is>
          <t>Love Cabaret</t>
        </is>
      </c>
      <c r="B8984" t="inlineStr">
        <is>
          <t>2026-03-01</t>
        </is>
      </c>
      <c r="C8984" t="inlineStr">
        <is>
          <t>Transportes</t>
        </is>
      </c>
      <c r="D8984" s="488" t="n">
        <v>0</v>
      </c>
      <c r="E8984" t="inlineStr">
        <is>
          <t>3/2026</t>
        </is>
      </c>
    </row>
    <row r="8985">
      <c r="A8985" t="inlineStr">
        <is>
          <t>Love Cabaret</t>
        </is>
      </c>
      <c r="B8985" t="inlineStr">
        <is>
          <t>2026-03-01</t>
        </is>
      </c>
      <c r="C8985" t="inlineStr">
        <is>
          <t>Viagens e Estadias - Eventos</t>
        </is>
      </c>
      <c r="D8985" s="488" t="n">
        <v>0</v>
      </c>
      <c r="E8985" t="inlineStr">
        <is>
          <t>3/2026</t>
        </is>
      </c>
    </row>
    <row r="8986">
      <c r="A8986" t="inlineStr">
        <is>
          <t>Love Cabaret</t>
        </is>
      </c>
      <c r="B8986" t="inlineStr">
        <is>
          <t>2026-03-01</t>
        </is>
      </c>
      <c r="C8986" t="inlineStr">
        <is>
          <t>Transporte Equipe - Eventos</t>
        </is>
      </c>
      <c r="D8986" s="488" t="n">
        <v>0</v>
      </c>
      <c r="E8986" t="inlineStr">
        <is>
          <t>3/2026</t>
        </is>
      </c>
    </row>
    <row r="8987">
      <c r="A8987" t="inlineStr">
        <is>
          <t>Love Cabaret</t>
        </is>
      </c>
      <c r="B8987" t="inlineStr">
        <is>
          <t>2026-03-01</t>
        </is>
      </c>
      <c r="C8987" t="inlineStr">
        <is>
          <t>Fretes e Carretos - Eventos</t>
        </is>
      </c>
      <c r="D8987" s="488" t="n">
        <v>0</v>
      </c>
      <c r="E8987" t="inlineStr">
        <is>
          <t>3/2026</t>
        </is>
      </c>
    </row>
    <row r="8988">
      <c r="A8988" t="inlineStr">
        <is>
          <t>Love Cabaret</t>
        </is>
      </c>
      <c r="B8988" t="inlineStr">
        <is>
          <t>2026-03-01</t>
        </is>
      </c>
      <c r="C8988" t="inlineStr">
        <is>
          <t>Locações</t>
        </is>
      </c>
      <c r="D8988" s="488" t="n">
        <v>-2650</v>
      </c>
      <c r="E8988" t="inlineStr">
        <is>
          <t>3/2026</t>
        </is>
      </c>
    </row>
    <row r="8989">
      <c r="A8989" t="inlineStr">
        <is>
          <t>Love Cabaret</t>
        </is>
      </c>
      <c r="B8989" t="inlineStr">
        <is>
          <t>2026-03-01</t>
        </is>
      </c>
      <c r="C8989" t="inlineStr">
        <is>
          <t>Locação de Utensílios - Eventos</t>
        </is>
      </c>
      <c r="D8989" s="488" t="n">
        <v>0</v>
      </c>
      <c r="E8989" t="inlineStr">
        <is>
          <t>3/2026</t>
        </is>
      </c>
    </row>
    <row r="8990">
      <c r="A8990" t="inlineStr">
        <is>
          <t>Love Cabaret</t>
        </is>
      </c>
      <c r="B8990" t="inlineStr">
        <is>
          <t>2026-03-01</t>
        </is>
      </c>
      <c r="C8990" t="inlineStr">
        <is>
          <t>Locação de Equipamentos - Eventos</t>
        </is>
      </c>
      <c r="D8990" s="488" t="n">
        <v>-2650</v>
      </c>
      <c r="E8990" t="inlineStr">
        <is>
          <t>3/2026</t>
        </is>
      </c>
    </row>
    <row r="8991">
      <c r="A8991" t="inlineStr">
        <is>
          <t>Love Cabaret</t>
        </is>
      </c>
      <c r="B8991" t="inlineStr">
        <is>
          <t>2026-03-01</t>
        </is>
      </c>
      <c r="C8991" t="inlineStr">
        <is>
          <t>Locação de Mobiliário - Eventos</t>
        </is>
      </c>
      <c r="D8991" s="488" t="n">
        <v>0</v>
      </c>
      <c r="E8991" t="inlineStr">
        <is>
          <t>3/2026</t>
        </is>
      </c>
    </row>
    <row r="8992">
      <c r="A8992" t="inlineStr">
        <is>
          <t>Love Cabaret</t>
        </is>
      </c>
      <c r="B8992" t="inlineStr">
        <is>
          <t>2026-03-01</t>
        </is>
      </c>
      <c r="C8992" t="inlineStr">
        <is>
          <t>Locação de Coberturas - Eventos</t>
        </is>
      </c>
      <c r="D8992" s="488" t="n">
        <v>0</v>
      </c>
      <c r="E8992" t="inlineStr">
        <is>
          <t>3/2026</t>
        </is>
      </c>
    </row>
    <row r="8993">
      <c r="A8993" t="inlineStr">
        <is>
          <t>Love Cabaret</t>
        </is>
      </c>
      <c r="B8993" t="inlineStr">
        <is>
          <t>2026-03-01</t>
        </is>
      </c>
      <c r="C8993" t="inlineStr">
        <is>
          <t>Repasses Locação de Espaço</t>
        </is>
      </c>
      <c r="D8993" s="488" t="n">
        <v>0</v>
      </c>
      <c r="E8993" t="inlineStr">
        <is>
          <t>3/2026</t>
        </is>
      </c>
    </row>
    <row r="8994">
      <c r="A8994" t="inlineStr">
        <is>
          <t>Love Cabaret</t>
        </is>
      </c>
      <c r="B8994" t="inlineStr">
        <is>
          <t>2026-03-01</t>
        </is>
      </c>
      <c r="C8994" t="inlineStr">
        <is>
          <t>Repasse Gazit - Locação Aroo</t>
        </is>
      </c>
      <c r="D8994" s="488" t="n">
        <v>0</v>
      </c>
      <c r="E8994" t="inlineStr">
        <is>
          <t>3/2026</t>
        </is>
      </c>
    </row>
    <row r="8995">
      <c r="A8995" t="inlineStr">
        <is>
          <t>Love Cabaret</t>
        </is>
      </c>
      <c r="B8995" t="inlineStr">
        <is>
          <t>2026-03-01</t>
        </is>
      </c>
      <c r="C8995" t="inlineStr">
        <is>
          <t>Repasse Gazit - Locação Anexo Abaru</t>
        </is>
      </c>
      <c r="D8995" s="488" t="n">
        <v>0</v>
      </c>
      <c r="E8995" t="inlineStr">
        <is>
          <t>3/2026</t>
        </is>
      </c>
    </row>
    <row r="8996">
      <c r="A8996" t="inlineStr">
        <is>
          <t>Love Cabaret</t>
        </is>
      </c>
      <c r="B8996" t="inlineStr">
        <is>
          <t>2026-03-01</t>
        </is>
      </c>
      <c r="C8996" t="inlineStr">
        <is>
          <t>% sobre Receita de Eventos</t>
        </is>
      </c>
      <c r="D8996" s="488" t="n">
        <v>-0.07000000000000001</v>
      </c>
      <c r="E8996" t="inlineStr">
        <is>
          <t>3/2026</t>
        </is>
      </c>
    </row>
    <row r="8997">
      <c r="A8997" t="inlineStr">
        <is>
          <t>Love Cabaret</t>
        </is>
      </c>
      <c r="B8997" t="inlineStr">
        <is>
          <t>2026-03-01</t>
        </is>
      </c>
      <c r="C8997" t="inlineStr">
        <is>
          <t>% sobre Receita Bruta</t>
        </is>
      </c>
      <c r="D8997" s="488" t="n">
        <v>-0.07000000000000001</v>
      </c>
      <c r="E8997" t="inlineStr">
        <is>
          <t>3/2026</t>
        </is>
      </c>
    </row>
    <row r="8998">
      <c r="A8998" t="inlineStr">
        <is>
          <t>Love Cabaret</t>
        </is>
      </c>
      <c r="B8998" t="inlineStr">
        <is>
          <t>2026-03-01</t>
        </is>
      </c>
      <c r="C8998" t="inlineStr">
        <is>
          <t>(-) Dedução da Gorjeta</t>
        </is>
      </c>
      <c r="D8998" s="488" t="n">
        <v>0</v>
      </c>
      <c r="E8998" t="inlineStr">
        <is>
          <t>3/2026</t>
        </is>
      </c>
    </row>
    <row r="8999">
      <c r="A8999" t="inlineStr">
        <is>
          <t>Love Cabaret</t>
        </is>
      </c>
      <c r="B8999" t="inlineStr">
        <is>
          <t>2026-03-01</t>
        </is>
      </c>
      <c r="C8999" t="inlineStr">
        <is>
          <t>-  Comissões e Gorjeta</t>
        </is>
      </c>
      <c r="D8999" s="488" t="n">
        <v>0</v>
      </c>
      <c r="E8999" t="inlineStr">
        <is>
          <t>3/2026</t>
        </is>
      </c>
    </row>
    <row r="9000">
      <c r="A9000" t="inlineStr">
        <is>
          <t>Love Cabaret</t>
        </is>
      </c>
      <c r="B9000" t="inlineStr">
        <is>
          <t>2026-03-01</t>
        </is>
      </c>
      <c r="C9000" t="inlineStr">
        <is>
          <t>% sobre Receita Bruta</t>
        </is>
      </c>
      <c r="D9000" s="488" t="n">
        <v>0</v>
      </c>
      <c r="E9000" t="inlineStr">
        <is>
          <t>3/2026</t>
        </is>
      </c>
    </row>
    <row r="9001">
      <c r="A9001" t="inlineStr">
        <is>
          <t>Love Cabaret</t>
        </is>
      </c>
      <c r="B9001" t="inlineStr">
        <is>
          <t>2026-03-01</t>
        </is>
      </c>
      <c r="C9001" t="inlineStr">
        <is>
          <t>(-) Deduções sobre Venda</t>
        </is>
      </c>
      <c r="D9001" s="488" t="n">
        <v>-807.6900000000001</v>
      </c>
      <c r="E9001" t="inlineStr">
        <is>
          <t>3/2026</t>
        </is>
      </c>
    </row>
    <row r="9002">
      <c r="A9002" t="inlineStr">
        <is>
          <t>Love Cabaret</t>
        </is>
      </c>
      <c r="B9002" t="inlineStr">
        <is>
          <t>2026-03-01</t>
        </is>
      </c>
      <c r="C9002" t="inlineStr">
        <is>
          <t>Meios de pagamento</t>
        </is>
      </c>
      <c r="D9002" s="488" t="n">
        <v>-807.6900000000001</v>
      </c>
      <c r="E9002" t="inlineStr">
        <is>
          <t>3/2026</t>
        </is>
      </c>
    </row>
    <row r="9003">
      <c r="A9003" t="inlineStr">
        <is>
          <t>Love Cabaret</t>
        </is>
      </c>
      <c r="B9003" t="inlineStr">
        <is>
          <t>2026-03-01</t>
        </is>
      </c>
      <c r="C9003" t="inlineStr">
        <is>
          <t>Meios de pagamento - Delivery</t>
        </is>
      </c>
      <c r="D9003" s="488" t="n">
        <v>0</v>
      </c>
      <c r="E9003" t="inlineStr">
        <is>
          <t>3/2026</t>
        </is>
      </c>
    </row>
    <row r="9004">
      <c r="A9004" t="inlineStr">
        <is>
          <t>Love Cabaret</t>
        </is>
      </c>
      <c r="B9004" t="inlineStr">
        <is>
          <t>2026-03-01</t>
        </is>
      </c>
      <c r="C9004" t="inlineStr">
        <is>
          <t>Inadimplência</t>
        </is>
      </c>
      <c r="D9004" s="488" t="n">
        <v>0</v>
      </c>
      <c r="E9004" t="inlineStr">
        <is>
          <t>3/2026</t>
        </is>
      </c>
    </row>
    <row r="9005">
      <c r="A9005" t="inlineStr">
        <is>
          <t>Love Cabaret</t>
        </is>
      </c>
      <c r="B9005" t="inlineStr">
        <is>
          <t>2026-03-01</t>
        </is>
      </c>
      <c r="C9005" t="inlineStr">
        <is>
          <t>Outros D</t>
        </is>
      </c>
      <c r="D9005" s="488" t="n">
        <v>0</v>
      </c>
      <c r="E9005" t="inlineStr">
        <is>
          <t>3/2026</t>
        </is>
      </c>
    </row>
    <row r="9006">
      <c r="A9006" t="inlineStr">
        <is>
          <t>Love Cabaret</t>
        </is>
      </c>
      <c r="B9006" t="inlineStr">
        <is>
          <t>2026-03-01</t>
        </is>
      </c>
      <c r="C9006" t="inlineStr">
        <is>
          <t>% sobre Receita Bruta</t>
        </is>
      </c>
      <c r="D9006" s="488" t="n">
        <v>-0.01</v>
      </c>
      <c r="E9006" t="inlineStr">
        <is>
          <t>3/2026</t>
        </is>
      </c>
    </row>
    <row r="9007">
      <c r="A9007" t="inlineStr">
        <is>
          <t>Love Cabaret</t>
        </is>
      </c>
      <c r="B9007" t="inlineStr">
        <is>
          <t>2026-03-01</t>
        </is>
      </c>
      <c r="C9007" t="inlineStr">
        <is>
          <t>MARGEM BRUTA DE CONTRIBUIÇÃO</t>
        </is>
      </c>
      <c r="D9007" s="488" t="n">
        <v>14509.36</v>
      </c>
      <c r="E9007" t="inlineStr">
        <is>
          <t>3/2026</t>
        </is>
      </c>
    </row>
    <row r="9008">
      <c r="A9008" t="inlineStr">
        <is>
          <t>Love Cabaret</t>
        </is>
      </c>
      <c r="B9008" t="inlineStr">
        <is>
          <t>2026-03-01</t>
        </is>
      </c>
      <c r="C9008" t="inlineStr">
        <is>
          <t>% sobre Receita</t>
        </is>
      </c>
      <c r="D9008" s="488" t="n">
        <v>0.1</v>
      </c>
      <c r="E9008" t="inlineStr">
        <is>
          <t>3/2026</t>
        </is>
      </c>
    </row>
    <row r="9009">
      <c r="A9009" t="inlineStr">
        <is>
          <t>Love Cabaret</t>
        </is>
      </c>
      <c r="B9009" t="inlineStr">
        <is>
          <t>2026-03-01</t>
        </is>
      </c>
      <c r="C9009" t="inlineStr">
        <is>
          <t>PESSOAL</t>
        </is>
      </c>
      <c r="D9009" s="488" t="n">
        <v>-55150.23</v>
      </c>
      <c r="E9009" t="inlineStr">
        <is>
          <t>3/2026</t>
        </is>
      </c>
    </row>
    <row r="9010">
      <c r="A9010" t="inlineStr">
        <is>
          <t>Love Cabaret</t>
        </is>
      </c>
      <c r="B9010" t="inlineStr">
        <is>
          <t>2026-03-01</t>
        </is>
      </c>
      <c r="C9010" t="inlineStr">
        <is>
          <t>PJ</t>
        </is>
      </c>
      <c r="D9010" s="488" t="n">
        <v>-18100</v>
      </c>
      <c r="E9010" t="inlineStr">
        <is>
          <t>3/2026</t>
        </is>
      </c>
    </row>
    <row r="9011">
      <c r="A9011" t="inlineStr">
        <is>
          <t>Love Cabaret</t>
        </is>
      </c>
      <c r="B9011" t="inlineStr">
        <is>
          <t>2026-03-01</t>
        </is>
      </c>
      <c r="C9011" t="inlineStr">
        <is>
          <t>- Squad</t>
        </is>
      </c>
      <c r="D9011" s="488" t="n">
        <v>-5800</v>
      </c>
      <c r="E9011" t="inlineStr">
        <is>
          <t>3/2026</t>
        </is>
      </c>
    </row>
    <row r="9012">
      <c r="A9012" t="inlineStr">
        <is>
          <t>Love Cabaret</t>
        </is>
      </c>
      <c r="B9012" t="inlineStr">
        <is>
          <t>2026-03-01</t>
        </is>
      </c>
      <c r="C9012" t="inlineStr">
        <is>
          <t>- Gerente</t>
        </is>
      </c>
      <c r="D9012" s="488" t="n">
        <v>0</v>
      </c>
      <c r="E9012" t="inlineStr">
        <is>
          <t>3/2026</t>
        </is>
      </c>
    </row>
    <row r="9013">
      <c r="A9013" t="inlineStr">
        <is>
          <t>Love Cabaret</t>
        </is>
      </c>
      <c r="B9013" t="inlineStr">
        <is>
          <t>2026-03-01</t>
        </is>
      </c>
      <c r="C9013" t="inlineStr">
        <is>
          <t>- Subgerente</t>
        </is>
      </c>
      <c r="D9013" s="488" t="n">
        <v>0</v>
      </c>
      <c r="E9013" t="inlineStr">
        <is>
          <t>3/2026</t>
        </is>
      </c>
    </row>
    <row r="9014">
      <c r="A9014" t="inlineStr">
        <is>
          <t>Love Cabaret</t>
        </is>
      </c>
      <c r="B9014" t="inlineStr">
        <is>
          <t>2026-03-01</t>
        </is>
      </c>
      <c r="C9014" t="inlineStr">
        <is>
          <t>- Coordenador</t>
        </is>
      </c>
      <c r="D9014" s="488" t="n">
        <v>-9300</v>
      </c>
      <c r="E9014" t="inlineStr">
        <is>
          <t>3/2026</t>
        </is>
      </c>
    </row>
    <row r="9015">
      <c r="A9015" t="inlineStr">
        <is>
          <t>Love Cabaret</t>
        </is>
      </c>
      <c r="B9015" t="inlineStr">
        <is>
          <t>2026-03-01</t>
        </is>
      </c>
      <c r="C9015" t="inlineStr">
        <is>
          <t>- Administrativa</t>
        </is>
      </c>
      <c r="D9015" s="488" t="n">
        <v>-1000</v>
      </c>
      <c r="E9015" t="inlineStr">
        <is>
          <t>3/2026</t>
        </is>
      </c>
    </row>
    <row r="9016">
      <c r="A9016" t="inlineStr">
        <is>
          <t>Love Cabaret</t>
        </is>
      </c>
      <c r="B9016" t="inlineStr">
        <is>
          <t>2026-03-01</t>
        </is>
      </c>
      <c r="C9016" t="inlineStr">
        <is>
          <t>- Chefe de Cozinha</t>
        </is>
      </c>
      <c r="D9016" s="488" t="n">
        <v>0</v>
      </c>
      <c r="E9016" t="inlineStr">
        <is>
          <t>3/2026</t>
        </is>
      </c>
    </row>
    <row r="9017">
      <c r="A9017" t="inlineStr">
        <is>
          <t>Love Cabaret</t>
        </is>
      </c>
      <c r="B9017" t="inlineStr">
        <is>
          <t>2026-03-01</t>
        </is>
      </c>
      <c r="C9017" t="inlineStr">
        <is>
          <t>- Chefe de Bar</t>
        </is>
      </c>
      <c r="D9017" s="488" t="n">
        <v>-2000</v>
      </c>
      <c r="E9017" t="inlineStr">
        <is>
          <t>3/2026</t>
        </is>
      </c>
    </row>
    <row r="9018">
      <c r="A9018" t="inlineStr">
        <is>
          <t>Love Cabaret</t>
        </is>
      </c>
      <c r="B9018" t="inlineStr">
        <is>
          <t>2026-03-01</t>
        </is>
      </c>
      <c r="C9018" t="inlineStr">
        <is>
          <t>- Sub Chefe de Cozinha</t>
        </is>
      </c>
      <c r="D9018" s="488" t="n">
        <v>0</v>
      </c>
      <c r="E9018" t="inlineStr">
        <is>
          <t>3/2026</t>
        </is>
      </c>
    </row>
    <row r="9019">
      <c r="A9019" t="inlineStr">
        <is>
          <t>Love Cabaret</t>
        </is>
      </c>
      <c r="B9019" t="inlineStr">
        <is>
          <t>2026-03-01</t>
        </is>
      </c>
      <c r="C9019" t="inlineStr">
        <is>
          <t>- Sub Chefe De Bar</t>
        </is>
      </c>
      <c r="D9019" s="488" t="n">
        <v>0</v>
      </c>
      <c r="E9019" t="inlineStr">
        <is>
          <t>3/2026</t>
        </is>
      </c>
    </row>
    <row r="9020">
      <c r="A9020" t="inlineStr">
        <is>
          <t>Love Cabaret</t>
        </is>
      </c>
      <c r="B9020" t="inlineStr">
        <is>
          <t>2026-03-01</t>
        </is>
      </c>
      <c r="C9020" t="inlineStr">
        <is>
          <t>- Maitre</t>
        </is>
      </c>
      <c r="D9020" s="488" t="n">
        <v>0</v>
      </c>
      <c r="E9020" t="inlineStr">
        <is>
          <t>3/2026</t>
        </is>
      </c>
    </row>
    <row r="9021">
      <c r="A9021" t="inlineStr">
        <is>
          <t>Love Cabaret</t>
        </is>
      </c>
      <c r="B9021" t="inlineStr">
        <is>
          <t>2026-03-01</t>
        </is>
      </c>
      <c r="C9021" t="inlineStr">
        <is>
          <t>- Chefe de Fila</t>
        </is>
      </c>
      <c r="D9021" s="488" t="n">
        <v>0</v>
      </c>
      <c r="E9021" t="inlineStr">
        <is>
          <t>3/2026</t>
        </is>
      </c>
    </row>
    <row r="9022">
      <c r="A9022" t="inlineStr">
        <is>
          <t>Love Cabaret</t>
        </is>
      </c>
      <c r="B9022" t="inlineStr">
        <is>
          <t>2026-03-01</t>
        </is>
      </c>
      <c r="C9022" t="inlineStr">
        <is>
          <t>- Hostess</t>
        </is>
      </c>
      <c r="D9022" s="488" t="n">
        <v>0</v>
      </c>
      <c r="E9022" t="inlineStr">
        <is>
          <t>3/2026</t>
        </is>
      </c>
    </row>
    <row r="9023">
      <c r="A9023" t="inlineStr">
        <is>
          <t>Love Cabaret</t>
        </is>
      </c>
      <c r="B9023" t="inlineStr">
        <is>
          <t>2026-03-01</t>
        </is>
      </c>
      <c r="C9023" t="inlineStr">
        <is>
          <t>Salários</t>
        </is>
      </c>
      <c r="D9023" s="488" t="n">
        <v>-4889.94</v>
      </c>
      <c r="E9023" t="inlineStr">
        <is>
          <t>3/2026</t>
        </is>
      </c>
    </row>
    <row r="9024">
      <c r="A9024" t="inlineStr">
        <is>
          <t>Love Cabaret</t>
        </is>
      </c>
      <c r="B9024" t="inlineStr">
        <is>
          <t>2026-03-01</t>
        </is>
      </c>
      <c r="C9024" t="inlineStr">
        <is>
          <t>-  Maitre</t>
        </is>
      </c>
      <c r="D9024" s="488" t="n">
        <v>0</v>
      </c>
      <c r="E9024" t="inlineStr">
        <is>
          <t>3/2026</t>
        </is>
      </c>
    </row>
    <row r="9025">
      <c r="A9025" t="inlineStr">
        <is>
          <t>Love Cabaret</t>
        </is>
      </c>
      <c r="B9025" t="inlineStr">
        <is>
          <t>2026-03-01</t>
        </is>
      </c>
      <c r="C9025" t="inlineStr">
        <is>
          <t>-  Garçon III</t>
        </is>
      </c>
      <c r="D9025" s="488" t="n">
        <v>0</v>
      </c>
      <c r="E9025" t="inlineStr">
        <is>
          <t>3/2026</t>
        </is>
      </c>
    </row>
    <row r="9026">
      <c r="A9026" t="inlineStr">
        <is>
          <t>Love Cabaret</t>
        </is>
      </c>
      <c r="B9026" t="inlineStr">
        <is>
          <t>2026-03-01</t>
        </is>
      </c>
      <c r="C9026" t="inlineStr">
        <is>
          <t>-  Garçon II</t>
        </is>
      </c>
      <c r="D9026" s="488" t="n">
        <v>0</v>
      </c>
      <c r="E9026" t="inlineStr">
        <is>
          <t>3/2026</t>
        </is>
      </c>
    </row>
    <row r="9027">
      <c r="A9027" t="inlineStr">
        <is>
          <t>Love Cabaret</t>
        </is>
      </c>
      <c r="B9027" t="inlineStr">
        <is>
          <t>2026-03-01</t>
        </is>
      </c>
      <c r="C9027" t="inlineStr">
        <is>
          <t>-  Garçon I</t>
        </is>
      </c>
      <c r="D9027" s="488" t="n">
        <v>0</v>
      </c>
      <c r="E9027" t="inlineStr">
        <is>
          <t>3/2026</t>
        </is>
      </c>
    </row>
    <row r="9028">
      <c r="A9028" t="inlineStr">
        <is>
          <t>Love Cabaret</t>
        </is>
      </c>
      <c r="B9028" t="inlineStr">
        <is>
          <t>2026-03-01</t>
        </is>
      </c>
      <c r="C9028" t="inlineStr">
        <is>
          <t>-  Passador de Chopp</t>
        </is>
      </c>
      <c r="D9028" s="488" t="n">
        <v>0</v>
      </c>
      <c r="E9028" t="inlineStr">
        <is>
          <t>3/2026</t>
        </is>
      </c>
    </row>
    <row r="9029">
      <c r="A9029" t="inlineStr">
        <is>
          <t>Love Cabaret</t>
        </is>
      </c>
      <c r="B9029" t="inlineStr">
        <is>
          <t>2026-03-01</t>
        </is>
      </c>
      <c r="C9029" t="inlineStr">
        <is>
          <t>-  Cumin</t>
        </is>
      </c>
      <c r="D9029" s="488" t="n">
        <v>0</v>
      </c>
      <c r="E9029" t="inlineStr">
        <is>
          <t>3/2026</t>
        </is>
      </c>
    </row>
    <row r="9030">
      <c r="A9030" t="inlineStr">
        <is>
          <t>Love Cabaret</t>
        </is>
      </c>
      <c r="B9030" t="inlineStr">
        <is>
          <t>2026-03-01</t>
        </is>
      </c>
      <c r="C9030" t="inlineStr">
        <is>
          <t>-  Sub Chefe de Bar</t>
        </is>
      </c>
      <c r="D9030" s="488" t="n">
        <v>0</v>
      </c>
      <c r="E9030" t="inlineStr">
        <is>
          <t>3/2026</t>
        </is>
      </c>
    </row>
    <row r="9031">
      <c r="A9031" t="inlineStr">
        <is>
          <t>Love Cabaret</t>
        </is>
      </c>
      <c r="B9031" t="inlineStr">
        <is>
          <t>2026-03-01</t>
        </is>
      </c>
      <c r="C9031" t="inlineStr">
        <is>
          <t>-  Bartender III</t>
        </is>
      </c>
      <c r="D9031" s="488" t="n">
        <v>0</v>
      </c>
      <c r="E9031" t="inlineStr">
        <is>
          <t>3/2026</t>
        </is>
      </c>
    </row>
    <row r="9032">
      <c r="A9032" t="inlineStr">
        <is>
          <t>Love Cabaret</t>
        </is>
      </c>
      <c r="B9032" t="inlineStr">
        <is>
          <t>2026-03-01</t>
        </is>
      </c>
      <c r="C9032" t="inlineStr">
        <is>
          <t>-  Bartender II</t>
        </is>
      </c>
      <c r="D9032" s="488" t="n">
        <v>0</v>
      </c>
      <c r="E9032" t="inlineStr">
        <is>
          <t>3/2026</t>
        </is>
      </c>
    </row>
    <row r="9033">
      <c r="A9033" t="inlineStr">
        <is>
          <t>Love Cabaret</t>
        </is>
      </c>
      <c r="B9033" t="inlineStr">
        <is>
          <t>2026-03-01</t>
        </is>
      </c>
      <c r="C9033" t="inlineStr">
        <is>
          <t>-  Bartender I</t>
        </is>
      </c>
      <c r="D9033" s="488" t="n">
        <v>0</v>
      </c>
      <c r="E9033" t="inlineStr">
        <is>
          <t>3/2026</t>
        </is>
      </c>
    </row>
    <row r="9034">
      <c r="A9034" t="inlineStr">
        <is>
          <t>Love Cabaret</t>
        </is>
      </c>
      <c r="B9034" t="inlineStr">
        <is>
          <t>2026-03-01</t>
        </is>
      </c>
      <c r="C9034" t="inlineStr">
        <is>
          <t>-  Bar Back</t>
        </is>
      </c>
      <c r="D9034" s="488" t="n">
        <v>0</v>
      </c>
      <c r="E9034" t="inlineStr">
        <is>
          <t>3/2026</t>
        </is>
      </c>
    </row>
    <row r="9035">
      <c r="A9035" t="inlineStr">
        <is>
          <t>Love Cabaret</t>
        </is>
      </c>
      <c r="B9035" t="inlineStr">
        <is>
          <t>2026-03-01</t>
        </is>
      </c>
      <c r="C9035" t="inlineStr">
        <is>
          <t>-  Barista III</t>
        </is>
      </c>
      <c r="D9035" s="488" t="n">
        <v>0</v>
      </c>
      <c r="E9035" t="inlineStr">
        <is>
          <t>3/2026</t>
        </is>
      </c>
    </row>
    <row r="9036">
      <c r="A9036" t="inlineStr">
        <is>
          <t>Love Cabaret</t>
        </is>
      </c>
      <c r="B9036" t="inlineStr">
        <is>
          <t>2026-03-01</t>
        </is>
      </c>
      <c r="C9036" t="inlineStr">
        <is>
          <t>-  Barista II</t>
        </is>
      </c>
      <c r="D9036" s="488" t="n">
        <v>0</v>
      </c>
      <c r="E9036" t="inlineStr">
        <is>
          <t>3/2026</t>
        </is>
      </c>
    </row>
    <row r="9037">
      <c r="A9037" t="inlineStr">
        <is>
          <t>Love Cabaret</t>
        </is>
      </c>
      <c r="B9037" t="inlineStr">
        <is>
          <t>2026-03-01</t>
        </is>
      </c>
      <c r="C9037" t="inlineStr">
        <is>
          <t>-  Barista I</t>
        </is>
      </c>
      <c r="D9037" s="488" t="n">
        <v>0</v>
      </c>
      <c r="E9037" t="inlineStr">
        <is>
          <t>3/2026</t>
        </is>
      </c>
    </row>
    <row r="9038">
      <c r="A9038" t="inlineStr">
        <is>
          <t>Love Cabaret</t>
        </is>
      </c>
      <c r="B9038" t="inlineStr">
        <is>
          <t>2026-03-01</t>
        </is>
      </c>
      <c r="C9038" t="inlineStr">
        <is>
          <t>-  Chopeiro III</t>
        </is>
      </c>
      <c r="D9038" s="488" t="n">
        <v>0</v>
      </c>
      <c r="E9038" t="inlineStr">
        <is>
          <t>3/2026</t>
        </is>
      </c>
    </row>
    <row r="9039">
      <c r="A9039" t="inlineStr">
        <is>
          <t>Love Cabaret</t>
        </is>
      </c>
      <c r="B9039" t="inlineStr">
        <is>
          <t>2026-03-01</t>
        </is>
      </c>
      <c r="C9039" t="inlineStr">
        <is>
          <t>-  Chopeiro II</t>
        </is>
      </c>
      <c r="D9039" s="488" t="n">
        <v>0</v>
      </c>
      <c r="E9039" t="inlineStr">
        <is>
          <t>3/2026</t>
        </is>
      </c>
    </row>
    <row r="9040">
      <c r="A9040" t="inlineStr">
        <is>
          <t>Love Cabaret</t>
        </is>
      </c>
      <c r="B9040" t="inlineStr">
        <is>
          <t>2026-03-01</t>
        </is>
      </c>
      <c r="C9040" t="inlineStr">
        <is>
          <t>-  Chopeiro I</t>
        </is>
      </c>
      <c r="D9040" s="488" t="n">
        <v>0</v>
      </c>
      <c r="E9040" t="inlineStr">
        <is>
          <t>3/2026</t>
        </is>
      </c>
    </row>
    <row r="9041">
      <c r="A9041" t="inlineStr">
        <is>
          <t>Love Cabaret</t>
        </is>
      </c>
      <c r="B9041" t="inlineStr">
        <is>
          <t>2026-03-01</t>
        </is>
      </c>
      <c r="C9041" t="inlineStr">
        <is>
          <t>-  Sub Chefe de Cozinha</t>
        </is>
      </c>
      <c r="D9041" s="488" t="n">
        <v>0</v>
      </c>
      <c r="E9041" t="inlineStr">
        <is>
          <t>3/2026</t>
        </is>
      </c>
    </row>
    <row r="9042">
      <c r="A9042" t="inlineStr">
        <is>
          <t>Love Cabaret</t>
        </is>
      </c>
      <c r="B9042" t="inlineStr">
        <is>
          <t>2026-03-01</t>
        </is>
      </c>
      <c r="C9042" t="inlineStr">
        <is>
          <t>-  Cozinheiro Líder</t>
        </is>
      </c>
      <c r="D9042" s="488" t="n">
        <v>0</v>
      </c>
      <c r="E9042" t="inlineStr">
        <is>
          <t>3/2026</t>
        </is>
      </c>
    </row>
    <row r="9043">
      <c r="A9043" t="inlineStr">
        <is>
          <t>Love Cabaret</t>
        </is>
      </c>
      <c r="B9043" t="inlineStr">
        <is>
          <t>2026-03-01</t>
        </is>
      </c>
      <c r="C9043" t="inlineStr">
        <is>
          <t>-  Cozinheiro III</t>
        </is>
      </c>
      <c r="D9043" s="488" t="n">
        <v>0</v>
      </c>
      <c r="E9043" t="inlineStr">
        <is>
          <t>3/2026</t>
        </is>
      </c>
    </row>
    <row r="9044">
      <c r="A9044" t="inlineStr">
        <is>
          <t>Love Cabaret</t>
        </is>
      </c>
      <c r="B9044" t="inlineStr">
        <is>
          <t>2026-03-01</t>
        </is>
      </c>
      <c r="C9044" t="inlineStr">
        <is>
          <t>-  Cozinheiro II</t>
        </is>
      </c>
      <c r="D9044" s="488" t="n">
        <v>0</v>
      </c>
      <c r="E9044" t="inlineStr">
        <is>
          <t>3/2026</t>
        </is>
      </c>
    </row>
    <row r="9045">
      <c r="A9045" t="inlineStr">
        <is>
          <t>Love Cabaret</t>
        </is>
      </c>
      <c r="B9045" t="inlineStr">
        <is>
          <t>2026-03-01</t>
        </is>
      </c>
      <c r="C9045" t="inlineStr">
        <is>
          <t>-  Cozinheiro I</t>
        </is>
      </c>
      <c r="D9045" s="488" t="n">
        <v>0</v>
      </c>
      <c r="E9045" t="inlineStr">
        <is>
          <t>3/2026</t>
        </is>
      </c>
    </row>
    <row r="9046">
      <c r="A9046" t="inlineStr">
        <is>
          <t>Love Cabaret</t>
        </is>
      </c>
      <c r="B9046" t="inlineStr">
        <is>
          <t>2026-03-01</t>
        </is>
      </c>
      <c r="C9046" t="inlineStr">
        <is>
          <t>-  Ajud cozinha</t>
        </is>
      </c>
      <c r="D9046" s="488" t="n">
        <v>0</v>
      </c>
      <c r="E9046" t="inlineStr">
        <is>
          <t>3/2026</t>
        </is>
      </c>
    </row>
    <row r="9047">
      <c r="A9047" t="inlineStr">
        <is>
          <t>Love Cabaret</t>
        </is>
      </c>
      <c r="B9047" t="inlineStr">
        <is>
          <t>2026-03-01</t>
        </is>
      </c>
      <c r="C9047" t="inlineStr">
        <is>
          <t>-  Saladeiro</t>
        </is>
      </c>
      <c r="D9047" s="488" t="n">
        <v>0</v>
      </c>
      <c r="E9047" t="inlineStr">
        <is>
          <t>3/2026</t>
        </is>
      </c>
    </row>
    <row r="9048">
      <c r="A9048" t="inlineStr">
        <is>
          <t>Love Cabaret</t>
        </is>
      </c>
      <c r="B9048" t="inlineStr">
        <is>
          <t>2026-03-01</t>
        </is>
      </c>
      <c r="C9048" t="inlineStr">
        <is>
          <t>-  Pia</t>
        </is>
      </c>
      <c r="D9048" s="488" t="n">
        <v>0</v>
      </c>
      <c r="E9048" t="inlineStr">
        <is>
          <t>3/2026</t>
        </is>
      </c>
    </row>
    <row r="9049">
      <c r="A9049" t="inlineStr">
        <is>
          <t>Love Cabaret</t>
        </is>
      </c>
      <c r="B9049" t="inlineStr">
        <is>
          <t>2026-03-01</t>
        </is>
      </c>
      <c r="C9049" t="inlineStr">
        <is>
          <t>-  Sub Chefe de Confeitaria</t>
        </is>
      </c>
      <c r="D9049" s="488" t="n">
        <v>0</v>
      </c>
      <c r="E9049" t="inlineStr">
        <is>
          <t>3/2026</t>
        </is>
      </c>
    </row>
    <row r="9050">
      <c r="A9050" t="inlineStr">
        <is>
          <t>Love Cabaret</t>
        </is>
      </c>
      <c r="B9050" t="inlineStr">
        <is>
          <t>2026-03-01</t>
        </is>
      </c>
      <c r="C9050" t="inlineStr">
        <is>
          <t>-  Confeiteiro III</t>
        </is>
      </c>
      <c r="D9050" s="488" t="n">
        <v>0</v>
      </c>
      <c r="E9050" t="inlineStr">
        <is>
          <t>3/2026</t>
        </is>
      </c>
    </row>
    <row r="9051">
      <c r="A9051" t="inlineStr">
        <is>
          <t>Love Cabaret</t>
        </is>
      </c>
      <c r="B9051" t="inlineStr">
        <is>
          <t>2026-03-01</t>
        </is>
      </c>
      <c r="C9051" t="inlineStr">
        <is>
          <t>-  Confeiteiro II</t>
        </is>
      </c>
      <c r="D9051" s="488" t="n">
        <v>0</v>
      </c>
      <c r="E9051" t="inlineStr">
        <is>
          <t>3/2026</t>
        </is>
      </c>
    </row>
    <row r="9052">
      <c r="A9052" t="inlineStr">
        <is>
          <t>Love Cabaret</t>
        </is>
      </c>
      <c r="B9052" t="inlineStr">
        <is>
          <t>2026-03-01</t>
        </is>
      </c>
      <c r="C9052" t="inlineStr">
        <is>
          <t>-  Confeiteiro I</t>
        </is>
      </c>
      <c r="D9052" s="488" t="n">
        <v>0</v>
      </c>
      <c r="E9052" t="inlineStr">
        <is>
          <t>3/2026</t>
        </is>
      </c>
    </row>
    <row r="9053">
      <c r="A9053" t="inlineStr">
        <is>
          <t>Love Cabaret</t>
        </is>
      </c>
      <c r="B9053" t="inlineStr">
        <is>
          <t>2026-03-01</t>
        </is>
      </c>
      <c r="C9053" t="inlineStr">
        <is>
          <t>-  Copeiro</t>
        </is>
      </c>
      <c r="D9053" s="488" t="n">
        <v>0</v>
      </c>
      <c r="E9053" t="inlineStr">
        <is>
          <t>3/2026</t>
        </is>
      </c>
    </row>
    <row r="9054">
      <c r="A9054" t="inlineStr">
        <is>
          <t>Love Cabaret</t>
        </is>
      </c>
      <c r="B9054" t="inlineStr">
        <is>
          <t>2026-03-01</t>
        </is>
      </c>
      <c r="C9054" t="inlineStr">
        <is>
          <t>-  Pizzaiolo</t>
        </is>
      </c>
      <c r="D9054" s="488" t="n">
        <v>0</v>
      </c>
      <c r="E9054" t="inlineStr">
        <is>
          <t>3/2026</t>
        </is>
      </c>
    </row>
    <row r="9055">
      <c r="A9055" t="inlineStr">
        <is>
          <t>Love Cabaret</t>
        </is>
      </c>
      <c r="B9055" t="inlineStr">
        <is>
          <t>2026-03-01</t>
        </is>
      </c>
      <c r="C9055" t="inlineStr">
        <is>
          <t>-  Ajudante de Pizzaiolo</t>
        </is>
      </c>
      <c r="D9055" s="488" t="n">
        <v>0</v>
      </c>
      <c r="E9055" t="inlineStr">
        <is>
          <t>3/2026</t>
        </is>
      </c>
    </row>
    <row r="9056">
      <c r="A9056" t="inlineStr">
        <is>
          <t>Love Cabaret</t>
        </is>
      </c>
      <c r="B9056" t="inlineStr">
        <is>
          <t>2026-03-01</t>
        </is>
      </c>
      <c r="C9056" t="inlineStr">
        <is>
          <t>-  Boqueta</t>
        </is>
      </c>
      <c r="D9056" s="488" t="n">
        <v>0</v>
      </c>
      <c r="E9056" t="inlineStr">
        <is>
          <t>3/2026</t>
        </is>
      </c>
    </row>
    <row r="9057">
      <c r="A9057" t="inlineStr">
        <is>
          <t>Love Cabaret</t>
        </is>
      </c>
      <c r="B9057" t="inlineStr">
        <is>
          <t>2026-03-01</t>
        </is>
      </c>
      <c r="C9057" t="inlineStr">
        <is>
          <t>-  Churrasqueiro I</t>
        </is>
      </c>
      <c r="D9057" s="488" t="n">
        <v>0</v>
      </c>
      <c r="E9057" t="inlineStr">
        <is>
          <t>3/2026</t>
        </is>
      </c>
    </row>
    <row r="9058">
      <c r="A9058" t="inlineStr">
        <is>
          <t>Love Cabaret</t>
        </is>
      </c>
      <c r="B9058" t="inlineStr">
        <is>
          <t>2026-03-01</t>
        </is>
      </c>
      <c r="C9058" t="inlineStr">
        <is>
          <t>-  Churrasqueiro II</t>
        </is>
      </c>
      <c r="D9058" s="488" t="n">
        <v>0</v>
      </c>
      <c r="E9058" t="inlineStr">
        <is>
          <t>3/2026</t>
        </is>
      </c>
    </row>
    <row r="9059">
      <c r="A9059" t="inlineStr">
        <is>
          <t>Love Cabaret</t>
        </is>
      </c>
      <c r="B9059" t="inlineStr">
        <is>
          <t>2026-03-01</t>
        </is>
      </c>
      <c r="C9059" t="inlineStr">
        <is>
          <t>-  Churrasqueiro III</t>
        </is>
      </c>
      <c r="D9059" s="488" t="n">
        <v>0</v>
      </c>
      <c r="E9059" t="inlineStr">
        <is>
          <t>3/2026</t>
        </is>
      </c>
    </row>
    <row r="9060">
      <c r="A9060" t="inlineStr">
        <is>
          <t>Love Cabaret</t>
        </is>
      </c>
      <c r="B9060" t="inlineStr">
        <is>
          <t>2026-03-01</t>
        </is>
      </c>
      <c r="C9060" t="inlineStr">
        <is>
          <t>-  Ajud Limpeza</t>
        </is>
      </c>
      <c r="D9060" s="488" t="n">
        <v>0</v>
      </c>
      <c r="E9060" t="inlineStr">
        <is>
          <t>3/2026</t>
        </is>
      </c>
    </row>
    <row r="9061">
      <c r="A9061" t="inlineStr">
        <is>
          <t>Love Cabaret</t>
        </is>
      </c>
      <c r="B9061" t="inlineStr">
        <is>
          <t>2026-03-01</t>
        </is>
      </c>
      <c r="C9061" t="inlineStr">
        <is>
          <t>-  Estoquista III</t>
        </is>
      </c>
      <c r="D9061" s="488" t="n">
        <v>0</v>
      </c>
      <c r="E9061" t="inlineStr">
        <is>
          <t>3/2026</t>
        </is>
      </c>
    </row>
    <row r="9062">
      <c r="A9062" t="inlineStr">
        <is>
          <t>Love Cabaret</t>
        </is>
      </c>
      <c r="B9062" t="inlineStr">
        <is>
          <t>2026-03-01</t>
        </is>
      </c>
      <c r="C9062" t="inlineStr">
        <is>
          <t>-  Estoquista II</t>
        </is>
      </c>
      <c r="D9062" s="488" t="n">
        <v>0</v>
      </c>
      <c r="E9062" t="inlineStr">
        <is>
          <t>3/2026</t>
        </is>
      </c>
    </row>
    <row r="9063">
      <c r="A9063" t="inlineStr">
        <is>
          <t>Love Cabaret</t>
        </is>
      </c>
      <c r="B9063" t="inlineStr">
        <is>
          <t>2026-03-01</t>
        </is>
      </c>
      <c r="C9063" t="inlineStr">
        <is>
          <t>-  Estoquista I</t>
        </is>
      </c>
      <c r="D9063" s="488" t="n">
        <v>0</v>
      </c>
      <c r="E9063" t="inlineStr">
        <is>
          <t>3/2026</t>
        </is>
      </c>
    </row>
    <row r="9064">
      <c r="A9064" t="inlineStr">
        <is>
          <t>Love Cabaret</t>
        </is>
      </c>
      <c r="B9064" t="inlineStr">
        <is>
          <t>2026-03-01</t>
        </is>
      </c>
      <c r="C9064" t="inlineStr">
        <is>
          <t>-  Chefe de Manutenção</t>
        </is>
      </c>
      <c r="D9064" s="488" t="n">
        <v>0</v>
      </c>
      <c r="E9064" t="inlineStr">
        <is>
          <t>3/2026</t>
        </is>
      </c>
    </row>
    <row r="9065">
      <c r="A9065" t="inlineStr">
        <is>
          <t>Love Cabaret</t>
        </is>
      </c>
      <c r="B9065" t="inlineStr">
        <is>
          <t>2026-03-01</t>
        </is>
      </c>
      <c r="C9065" t="inlineStr">
        <is>
          <t>-  Aux. Manutenção III</t>
        </is>
      </c>
      <c r="D9065" s="488" t="n">
        <v>0</v>
      </c>
      <c r="E9065" t="inlineStr">
        <is>
          <t>3/2026</t>
        </is>
      </c>
    </row>
    <row r="9066">
      <c r="A9066" t="inlineStr">
        <is>
          <t>Love Cabaret</t>
        </is>
      </c>
      <c r="B9066" t="inlineStr">
        <is>
          <t>2026-03-01</t>
        </is>
      </c>
      <c r="C9066" t="inlineStr">
        <is>
          <t>-  Aux. Manutenção II</t>
        </is>
      </c>
      <c r="D9066" s="488" t="n">
        <v>0</v>
      </c>
      <c r="E9066" t="inlineStr">
        <is>
          <t>3/2026</t>
        </is>
      </c>
    </row>
    <row r="9067">
      <c r="A9067" t="inlineStr">
        <is>
          <t>Love Cabaret</t>
        </is>
      </c>
      <c r="B9067" t="inlineStr">
        <is>
          <t>2026-03-01</t>
        </is>
      </c>
      <c r="C9067" t="inlineStr">
        <is>
          <t>-  Aux. Manutenção I</t>
        </is>
      </c>
      <c r="D9067" s="488" t="n">
        <v>0</v>
      </c>
      <c r="E9067" t="inlineStr">
        <is>
          <t>3/2026</t>
        </is>
      </c>
    </row>
    <row r="9068">
      <c r="A9068" t="inlineStr">
        <is>
          <t>Love Cabaret</t>
        </is>
      </c>
      <c r="B9068" t="inlineStr">
        <is>
          <t>2026-03-01</t>
        </is>
      </c>
      <c r="C9068" t="inlineStr">
        <is>
          <t>-  Chefe da Portaria</t>
        </is>
      </c>
      <c r="D9068" s="488" t="n">
        <v>0</v>
      </c>
      <c r="E9068" t="inlineStr">
        <is>
          <t>3/2026</t>
        </is>
      </c>
    </row>
    <row r="9069">
      <c r="A9069" t="inlineStr">
        <is>
          <t>Love Cabaret</t>
        </is>
      </c>
      <c r="B9069" t="inlineStr">
        <is>
          <t>2026-03-01</t>
        </is>
      </c>
      <c r="C9069" t="inlineStr">
        <is>
          <t>-  Porteiro III</t>
        </is>
      </c>
      <c r="D9069" s="488" t="n">
        <v>0</v>
      </c>
      <c r="E9069" t="inlineStr">
        <is>
          <t>3/2026</t>
        </is>
      </c>
    </row>
    <row r="9070">
      <c r="A9070" t="inlineStr">
        <is>
          <t>Love Cabaret</t>
        </is>
      </c>
      <c r="B9070" t="inlineStr">
        <is>
          <t>2026-03-01</t>
        </is>
      </c>
      <c r="C9070" t="inlineStr">
        <is>
          <t>-  Porteiro II</t>
        </is>
      </c>
      <c r="D9070" s="488" t="n">
        <v>0</v>
      </c>
      <c r="E9070" t="inlineStr">
        <is>
          <t>3/2026</t>
        </is>
      </c>
    </row>
    <row r="9071">
      <c r="A9071" t="inlineStr">
        <is>
          <t>Love Cabaret</t>
        </is>
      </c>
      <c r="B9071" t="inlineStr">
        <is>
          <t>2026-03-01</t>
        </is>
      </c>
      <c r="C9071" t="inlineStr">
        <is>
          <t>-  Porteiro I</t>
        </is>
      </c>
      <c r="D9071" s="488" t="n">
        <v>0</v>
      </c>
      <c r="E9071" t="inlineStr">
        <is>
          <t>3/2026</t>
        </is>
      </c>
    </row>
    <row r="9072">
      <c r="A9072" t="inlineStr">
        <is>
          <t>Love Cabaret</t>
        </is>
      </c>
      <c r="B9072" t="inlineStr">
        <is>
          <t>2026-03-01</t>
        </is>
      </c>
      <c r="C9072" t="inlineStr">
        <is>
          <t>-  Hostess III</t>
        </is>
      </c>
      <c r="D9072" s="488" t="n">
        <v>0</v>
      </c>
      <c r="E9072" t="inlineStr">
        <is>
          <t>3/2026</t>
        </is>
      </c>
    </row>
    <row r="9073">
      <c r="A9073" t="inlineStr">
        <is>
          <t>Love Cabaret</t>
        </is>
      </c>
      <c r="B9073" t="inlineStr">
        <is>
          <t>2026-03-01</t>
        </is>
      </c>
      <c r="C9073" t="inlineStr">
        <is>
          <t>-  Hostess II</t>
        </is>
      </c>
      <c r="D9073" s="488" t="n">
        <v>0</v>
      </c>
      <c r="E9073" t="inlineStr">
        <is>
          <t>3/2026</t>
        </is>
      </c>
    </row>
    <row r="9074">
      <c r="A9074" t="inlineStr">
        <is>
          <t>Love Cabaret</t>
        </is>
      </c>
      <c r="B9074" t="inlineStr">
        <is>
          <t>2026-03-01</t>
        </is>
      </c>
      <c r="C9074" t="inlineStr">
        <is>
          <t>-  Hostess I</t>
        </is>
      </c>
      <c r="D9074" s="488" t="n">
        <v>0</v>
      </c>
      <c r="E9074" t="inlineStr">
        <is>
          <t>3/2026</t>
        </is>
      </c>
    </row>
    <row r="9075">
      <c r="A9075" t="inlineStr">
        <is>
          <t>Love Cabaret</t>
        </is>
      </c>
      <c r="B9075" t="inlineStr">
        <is>
          <t>2026-03-01</t>
        </is>
      </c>
      <c r="C9075" t="inlineStr">
        <is>
          <t>-  Chefe de Bilheteria</t>
        </is>
      </c>
      <c r="D9075" s="488" t="n">
        <v>0</v>
      </c>
      <c r="E9075" t="inlineStr">
        <is>
          <t>3/2026</t>
        </is>
      </c>
    </row>
    <row r="9076">
      <c r="A9076" t="inlineStr">
        <is>
          <t>Love Cabaret</t>
        </is>
      </c>
      <c r="B9076" t="inlineStr">
        <is>
          <t>2026-03-01</t>
        </is>
      </c>
      <c r="C9076" t="inlineStr">
        <is>
          <t>-  Bilheteiro III</t>
        </is>
      </c>
      <c r="D9076" s="488" t="n">
        <v>0</v>
      </c>
      <c r="E9076" t="inlineStr">
        <is>
          <t>3/2026</t>
        </is>
      </c>
    </row>
    <row r="9077">
      <c r="A9077" t="inlineStr">
        <is>
          <t>Love Cabaret</t>
        </is>
      </c>
      <c r="B9077" t="inlineStr">
        <is>
          <t>2026-03-01</t>
        </is>
      </c>
      <c r="C9077" t="inlineStr">
        <is>
          <t>-  Bilheteiro II</t>
        </is>
      </c>
      <c r="D9077" s="488" t="n">
        <v>0</v>
      </c>
      <c r="E9077" t="inlineStr">
        <is>
          <t>3/2026</t>
        </is>
      </c>
    </row>
    <row r="9078">
      <c r="A9078" t="inlineStr">
        <is>
          <t>Love Cabaret</t>
        </is>
      </c>
      <c r="B9078" t="inlineStr">
        <is>
          <t>2026-03-01</t>
        </is>
      </c>
      <c r="C9078" t="inlineStr">
        <is>
          <t>-  Bilheteiro I</t>
        </is>
      </c>
      <c r="D9078" s="488" t="n">
        <v>0</v>
      </c>
      <c r="E9078" t="inlineStr">
        <is>
          <t>3/2026</t>
        </is>
      </c>
    </row>
    <row r="9079">
      <c r="A9079" t="inlineStr">
        <is>
          <t>Love Cabaret</t>
        </is>
      </c>
      <c r="B9079" t="inlineStr">
        <is>
          <t>2026-03-01</t>
        </is>
      </c>
      <c r="C9079" t="inlineStr">
        <is>
          <t>-  Caixa</t>
        </is>
      </c>
      <c r="D9079" s="488" t="n">
        <v>0</v>
      </c>
      <c r="E9079" t="inlineStr">
        <is>
          <t>3/2026</t>
        </is>
      </c>
    </row>
    <row r="9080">
      <c r="A9080" t="inlineStr">
        <is>
          <t>Love Cabaret</t>
        </is>
      </c>
      <c r="B9080" t="inlineStr">
        <is>
          <t>2026-03-01</t>
        </is>
      </c>
      <c r="C9080" t="inlineStr">
        <is>
          <t>-  Operador de Delivery</t>
        </is>
      </c>
      <c r="D9080" s="488" t="n">
        <v>0</v>
      </c>
      <c r="E9080" t="inlineStr">
        <is>
          <t>3/2026</t>
        </is>
      </c>
    </row>
    <row r="9081">
      <c r="A9081" t="inlineStr">
        <is>
          <t>Love Cabaret</t>
        </is>
      </c>
      <c r="B9081" t="inlineStr">
        <is>
          <t>2026-03-01</t>
        </is>
      </c>
      <c r="C9081" t="inlineStr">
        <is>
          <t>E-Staff</t>
        </is>
      </c>
      <c r="D9081" s="488" t="n">
        <v>-16562.91</v>
      </c>
      <c r="E9081" t="inlineStr">
        <is>
          <t>3/2026</t>
        </is>
      </c>
    </row>
    <row r="9082">
      <c r="A9082" t="inlineStr">
        <is>
          <t>Love Cabaret</t>
        </is>
      </c>
      <c r="B9082" t="inlineStr">
        <is>
          <t>2026-03-01</t>
        </is>
      </c>
      <c r="C9082" t="inlineStr">
        <is>
          <t>Mão de Obra Extra</t>
        </is>
      </c>
      <c r="D9082" s="488" t="n">
        <v>-16562.91</v>
      </c>
      <c r="E9082" t="inlineStr">
        <is>
          <t>3/2026</t>
        </is>
      </c>
    </row>
    <row r="9083">
      <c r="A9083" t="inlineStr">
        <is>
          <t>Love Cabaret</t>
        </is>
      </c>
      <c r="B9083" t="inlineStr">
        <is>
          <t>2026-03-01</t>
        </is>
      </c>
      <c r="C9083" t="inlineStr">
        <is>
          <t>-  Gorjeta (Retenção Estaff) (+)</t>
        </is>
      </c>
      <c r="D9083" s="488" t="n">
        <v>8281.459999999999</v>
      </c>
      <c r="E9083" t="inlineStr">
        <is>
          <t>3/2026</t>
        </is>
      </c>
    </row>
    <row r="9084">
      <c r="A9084" t="inlineStr">
        <is>
          <t>Love Cabaret</t>
        </is>
      </c>
      <c r="B9084" t="inlineStr">
        <is>
          <t>2026-03-01</t>
        </is>
      </c>
      <c r="C9084" t="inlineStr">
        <is>
          <t>Encargos e Provisões</t>
        </is>
      </c>
      <c r="D9084" s="488" t="n">
        <v>-8134.94</v>
      </c>
      <c r="E9084" t="inlineStr">
        <is>
          <t>3/2026</t>
        </is>
      </c>
    </row>
    <row r="9085">
      <c r="A9085" t="inlineStr">
        <is>
          <t>Love Cabaret</t>
        </is>
      </c>
      <c r="B9085" t="inlineStr">
        <is>
          <t>2026-03-01</t>
        </is>
      </c>
      <c r="C9085" t="inlineStr">
        <is>
          <t>-  FGTS</t>
        </is>
      </c>
      <c r="D9085" s="488" t="n">
        <v>-573.47</v>
      </c>
      <c r="E9085" t="inlineStr">
        <is>
          <t>3/2026</t>
        </is>
      </c>
    </row>
    <row r="9086">
      <c r="A9086" t="inlineStr">
        <is>
          <t>Love Cabaret</t>
        </is>
      </c>
      <c r="B9086" t="inlineStr">
        <is>
          <t>2026-03-01</t>
        </is>
      </c>
      <c r="C9086" t="inlineStr">
        <is>
          <t>-  INSS Patronal</t>
        </is>
      </c>
      <c r="D9086" s="488" t="n">
        <v>-1956.96</v>
      </c>
      <c r="E9086" t="inlineStr">
        <is>
          <t>3/2026</t>
        </is>
      </c>
    </row>
    <row r="9087">
      <c r="A9087" t="inlineStr">
        <is>
          <t>Love Cabaret</t>
        </is>
      </c>
      <c r="B9087" t="inlineStr">
        <is>
          <t>2026-03-01</t>
        </is>
      </c>
      <c r="C9087" t="inlineStr">
        <is>
          <t>-  INSS Segurados</t>
        </is>
      </c>
      <c r="D9087" s="488" t="n">
        <v>0</v>
      </c>
      <c r="E9087" t="inlineStr">
        <is>
          <t>3/2026</t>
        </is>
      </c>
    </row>
    <row r="9088">
      <c r="A9088" t="inlineStr">
        <is>
          <t>Love Cabaret</t>
        </is>
      </c>
      <c r="B9088" t="inlineStr">
        <is>
          <t>2026-03-01</t>
        </is>
      </c>
      <c r="C9088" t="inlineStr">
        <is>
          <t>-  13º Salário</t>
        </is>
      </c>
      <c r="D9088" s="488" t="n">
        <v>-407.33</v>
      </c>
      <c r="E9088" t="inlineStr">
        <is>
          <t>3/2026</t>
        </is>
      </c>
    </row>
    <row r="9089">
      <c r="A9089" t="inlineStr">
        <is>
          <t>Love Cabaret</t>
        </is>
      </c>
      <c r="B9089" t="inlineStr">
        <is>
          <t>2026-03-01</t>
        </is>
      </c>
      <c r="C9089" t="inlineStr">
        <is>
          <t>-  Férias</t>
        </is>
      </c>
      <c r="D9089" s="488" t="n">
        <v>-5186.75</v>
      </c>
      <c r="E9089" t="inlineStr">
        <is>
          <t>3/2026</t>
        </is>
      </c>
    </row>
    <row r="9090">
      <c r="A9090" t="inlineStr">
        <is>
          <t>Love Cabaret</t>
        </is>
      </c>
      <c r="B9090" t="inlineStr">
        <is>
          <t>2026-03-01</t>
        </is>
      </c>
      <c r="C9090" t="inlineStr">
        <is>
          <t>-  FGTS sobre 13º Salários</t>
        </is>
      </c>
      <c r="D9090" s="488" t="n">
        <v>-3.63</v>
      </c>
      <c r="E9090" t="inlineStr">
        <is>
          <t>3/2026</t>
        </is>
      </c>
    </row>
    <row r="9091">
      <c r="A9091" t="inlineStr">
        <is>
          <t>Love Cabaret</t>
        </is>
      </c>
      <c r="B9091" t="inlineStr">
        <is>
          <t>2026-03-01</t>
        </is>
      </c>
      <c r="C9091" t="inlineStr">
        <is>
          <t>-  FGTS sobre Férias</t>
        </is>
      </c>
      <c r="D9091" s="488" t="n">
        <v>0</v>
      </c>
      <c r="E9091" t="inlineStr">
        <is>
          <t>3/2026</t>
        </is>
      </c>
    </row>
    <row r="9092">
      <c r="A9092" t="inlineStr">
        <is>
          <t>Love Cabaret</t>
        </is>
      </c>
      <c r="B9092" t="inlineStr">
        <is>
          <t>2026-03-01</t>
        </is>
      </c>
      <c r="C9092" t="inlineStr">
        <is>
          <t>-  INSS sobre 13º Salários</t>
        </is>
      </c>
      <c r="D9092" s="488" t="n">
        <v>-6.8</v>
      </c>
      <c r="E9092" t="inlineStr">
        <is>
          <t>3/2026</t>
        </is>
      </c>
    </row>
    <row r="9093">
      <c r="A9093" t="inlineStr">
        <is>
          <t>Love Cabaret</t>
        </is>
      </c>
      <c r="B9093" t="inlineStr">
        <is>
          <t>2026-03-01</t>
        </is>
      </c>
      <c r="C9093" t="inlineStr">
        <is>
          <t>-  INSS sobre Férias</t>
        </is>
      </c>
      <c r="D9093" s="488" t="n">
        <v>0</v>
      </c>
      <c r="E9093" t="inlineStr">
        <is>
          <t>3/2026</t>
        </is>
      </c>
    </row>
    <row r="9094">
      <c r="A9094" t="inlineStr">
        <is>
          <t>Love Cabaret</t>
        </is>
      </c>
      <c r="B9094" t="inlineStr">
        <is>
          <t>2026-03-01</t>
        </is>
      </c>
      <c r="C9094" t="inlineStr">
        <is>
          <t>-  Rescisão</t>
        </is>
      </c>
      <c r="D9094" s="488" t="n">
        <v>0</v>
      </c>
      <c r="E9094" t="inlineStr">
        <is>
          <t>3/2026</t>
        </is>
      </c>
    </row>
    <row r="9095">
      <c r="A9095" t="inlineStr">
        <is>
          <t>Love Cabaret</t>
        </is>
      </c>
      <c r="B9095" t="inlineStr">
        <is>
          <t>2026-03-01</t>
        </is>
      </c>
      <c r="C9095" t="inlineStr">
        <is>
          <t>-  Multa Rescisória</t>
        </is>
      </c>
      <c r="D9095" s="488" t="n">
        <v>0</v>
      </c>
      <c r="E9095" t="inlineStr">
        <is>
          <t>3/2026</t>
        </is>
      </c>
    </row>
    <row r="9096">
      <c r="A9096" t="inlineStr">
        <is>
          <t>Love Cabaret</t>
        </is>
      </c>
      <c r="B9096" t="inlineStr">
        <is>
          <t>2026-03-01</t>
        </is>
      </c>
      <c r="C9096" t="inlineStr">
        <is>
          <t>-  Ações trabalhistas</t>
        </is>
      </c>
      <c r="D9096" s="488" t="n">
        <v>0</v>
      </c>
      <c r="E9096" t="inlineStr">
        <is>
          <t>3/2026</t>
        </is>
      </c>
    </row>
    <row r="9097">
      <c r="A9097" t="inlineStr">
        <is>
          <t>Love Cabaret</t>
        </is>
      </c>
      <c r="B9097" t="inlineStr">
        <is>
          <t>2026-03-01</t>
        </is>
      </c>
      <c r="C9097" t="inlineStr">
        <is>
          <t>-  Adicional Noturno</t>
        </is>
      </c>
      <c r="D9097" s="488" t="n">
        <v>0</v>
      </c>
      <c r="E9097" t="inlineStr">
        <is>
          <t>3/2026</t>
        </is>
      </c>
    </row>
    <row r="9098">
      <c r="A9098" t="inlineStr">
        <is>
          <t>Love Cabaret</t>
        </is>
      </c>
      <c r="B9098" t="inlineStr">
        <is>
          <t>2026-03-01</t>
        </is>
      </c>
      <c r="C9098" t="inlineStr">
        <is>
          <t>-  Hora Extra</t>
        </is>
      </c>
      <c r="D9098" s="488" t="n">
        <v>0</v>
      </c>
      <c r="E9098" t="inlineStr">
        <is>
          <t>3/2026</t>
        </is>
      </c>
    </row>
    <row r="9099">
      <c r="A9099" t="inlineStr">
        <is>
          <t>Love Cabaret</t>
        </is>
      </c>
      <c r="B9099" t="inlineStr">
        <is>
          <t>2026-03-01</t>
        </is>
      </c>
      <c r="C9099" t="inlineStr">
        <is>
          <t>-  Remuneração Variável</t>
        </is>
      </c>
      <c r="D9099" s="488" t="n">
        <v>0</v>
      </c>
      <c r="E9099" t="inlineStr">
        <is>
          <t>3/2026</t>
        </is>
      </c>
    </row>
    <row r="9100">
      <c r="A9100" t="inlineStr">
        <is>
          <t>Love Cabaret</t>
        </is>
      </c>
      <c r="B9100" t="inlineStr">
        <is>
          <t>2026-03-01</t>
        </is>
      </c>
      <c r="C9100" t="inlineStr">
        <is>
          <t>-  Premiação</t>
        </is>
      </c>
      <c r="D9100" s="488" t="n">
        <v>0</v>
      </c>
      <c r="E9100" t="inlineStr">
        <is>
          <t>3/2026</t>
        </is>
      </c>
    </row>
    <row r="9101">
      <c r="A9101" t="inlineStr">
        <is>
          <t>Love Cabaret</t>
        </is>
      </c>
      <c r="B9101" t="inlineStr">
        <is>
          <t>2026-03-01</t>
        </is>
      </c>
      <c r="C9101" t="inlineStr">
        <is>
          <t>Benefícios</t>
        </is>
      </c>
      <c r="D9101" s="488" t="n">
        <v>-300</v>
      </c>
      <c r="E9101" t="inlineStr">
        <is>
          <t>3/2026</t>
        </is>
      </c>
    </row>
    <row r="9102">
      <c r="A9102" t="inlineStr">
        <is>
          <t>Love Cabaret</t>
        </is>
      </c>
      <c r="B9102" t="inlineStr">
        <is>
          <t>2026-03-01</t>
        </is>
      </c>
      <c r="C9102" t="inlineStr">
        <is>
          <t>-  Vale-transporte</t>
        </is>
      </c>
      <c r="D9102" s="488" t="n">
        <v>0</v>
      </c>
      <c r="E9102" t="inlineStr">
        <is>
          <t>3/2026</t>
        </is>
      </c>
    </row>
    <row r="9103">
      <c r="A9103" t="inlineStr">
        <is>
          <t>Love Cabaret</t>
        </is>
      </c>
      <c r="B9103" t="inlineStr">
        <is>
          <t>2026-03-01</t>
        </is>
      </c>
      <c r="C9103" t="inlineStr">
        <is>
          <t>-  Assist. Médica</t>
        </is>
      </c>
      <c r="D9103" s="488" t="n">
        <v>0</v>
      </c>
      <c r="E9103" t="inlineStr">
        <is>
          <t>3/2026</t>
        </is>
      </c>
    </row>
    <row r="9104">
      <c r="A9104" t="inlineStr">
        <is>
          <t>Love Cabaret</t>
        </is>
      </c>
      <c r="B9104" t="inlineStr">
        <is>
          <t>2026-03-01</t>
        </is>
      </c>
      <c r="C9104" t="inlineStr">
        <is>
          <t>-  Assist. Odontologica</t>
        </is>
      </c>
      <c r="D9104" s="488" t="n">
        <v>0</v>
      </c>
      <c r="E9104" t="inlineStr">
        <is>
          <t>3/2026</t>
        </is>
      </c>
    </row>
    <row r="9105">
      <c r="A9105" t="inlineStr">
        <is>
          <t>Love Cabaret</t>
        </is>
      </c>
      <c r="B9105" t="inlineStr">
        <is>
          <t>2026-03-01</t>
        </is>
      </c>
      <c r="C9105" t="inlineStr">
        <is>
          <t>-  Seguro de Vida</t>
        </is>
      </c>
      <c r="D9105" s="488" t="n">
        <v>-300</v>
      </c>
      <c r="E9105" t="inlineStr">
        <is>
          <t>3/2026</t>
        </is>
      </c>
    </row>
    <row r="9106">
      <c r="A9106" t="inlineStr">
        <is>
          <t>Love Cabaret</t>
        </is>
      </c>
      <c r="B9106" t="inlineStr">
        <is>
          <t>2026-03-01</t>
        </is>
      </c>
      <c r="C9106" t="inlineStr">
        <is>
          <t>-  Ajuda de Custo</t>
        </is>
      </c>
      <c r="D9106" s="488" t="n">
        <v>0</v>
      </c>
      <c r="E9106" t="inlineStr">
        <is>
          <t>3/2026</t>
        </is>
      </c>
    </row>
    <row r="9107">
      <c r="A9107" t="inlineStr">
        <is>
          <t>Love Cabaret</t>
        </is>
      </c>
      <c r="B9107" t="inlineStr">
        <is>
          <t>2026-03-01</t>
        </is>
      </c>
      <c r="C9107" t="inlineStr">
        <is>
          <t>Outros B</t>
        </is>
      </c>
      <c r="D9107" s="488" t="n">
        <v>-7162.44</v>
      </c>
      <c r="E9107" t="inlineStr">
        <is>
          <t>3/2026</t>
        </is>
      </c>
    </row>
    <row r="9108">
      <c r="A9108" t="inlineStr">
        <is>
          <t>Love Cabaret</t>
        </is>
      </c>
      <c r="B9108" t="inlineStr">
        <is>
          <t>2026-03-01</t>
        </is>
      </c>
      <c r="C9108" t="inlineStr">
        <is>
          <t>-  Uniformes Manutenção e Reposição</t>
        </is>
      </c>
      <c r="D9108" s="488" t="n">
        <v>0</v>
      </c>
      <c r="E9108" t="inlineStr">
        <is>
          <t>3/2026</t>
        </is>
      </c>
    </row>
    <row r="9109">
      <c r="A9109" t="inlineStr">
        <is>
          <t>Love Cabaret</t>
        </is>
      </c>
      <c r="B9109" t="inlineStr">
        <is>
          <t>2026-03-01</t>
        </is>
      </c>
      <c r="C9109" t="inlineStr">
        <is>
          <t>-  Exames Periódicos</t>
        </is>
      </c>
      <c r="D9109" s="488" t="n">
        <v>-36.21</v>
      </c>
      <c r="E9109" t="inlineStr">
        <is>
          <t>3/2026</t>
        </is>
      </c>
    </row>
    <row r="9110">
      <c r="A9110" t="inlineStr">
        <is>
          <t>Love Cabaret</t>
        </is>
      </c>
      <c r="B9110" t="inlineStr">
        <is>
          <t>2026-03-01</t>
        </is>
      </c>
      <c r="C9110" t="inlineStr">
        <is>
          <t>-  Diversos - Vale Combustível</t>
        </is>
      </c>
      <c r="D9110" s="488" t="n">
        <v>0</v>
      </c>
      <c r="E9110" t="inlineStr">
        <is>
          <t>3/2026</t>
        </is>
      </c>
    </row>
    <row r="9111">
      <c r="A9111" t="inlineStr">
        <is>
          <t>Love Cabaret</t>
        </is>
      </c>
      <c r="B9111" t="inlineStr">
        <is>
          <t>2026-03-01</t>
        </is>
      </c>
      <c r="C9111" t="inlineStr">
        <is>
          <t>-  Gratificações</t>
        </is>
      </c>
      <c r="D9111" s="488" t="n">
        <v>0</v>
      </c>
      <c r="E9111" t="inlineStr">
        <is>
          <t>3/2026</t>
        </is>
      </c>
    </row>
    <row r="9112">
      <c r="A9112" t="inlineStr">
        <is>
          <t>Love Cabaret</t>
        </is>
      </c>
      <c r="B9112" t="inlineStr">
        <is>
          <t>2026-03-01</t>
        </is>
      </c>
      <c r="C9112" t="inlineStr">
        <is>
          <t>-  Cursos e Treinamentos</t>
        </is>
      </c>
      <c r="D9112" s="488" t="n">
        <v>0</v>
      </c>
      <c r="E9112" t="inlineStr">
        <is>
          <t>3/2026</t>
        </is>
      </c>
    </row>
    <row r="9113">
      <c r="A9113" t="inlineStr">
        <is>
          <t>Love Cabaret</t>
        </is>
      </c>
      <c r="B9113" t="inlineStr">
        <is>
          <t>2026-03-01</t>
        </is>
      </c>
      <c r="C9113" t="inlineStr">
        <is>
          <t>-  Alimentação Funcionário</t>
        </is>
      </c>
      <c r="D9113" s="488" t="n">
        <v>-7126.23</v>
      </c>
      <c r="E9113" t="inlineStr">
        <is>
          <t>3/2026</t>
        </is>
      </c>
    </row>
    <row r="9114">
      <c r="A9114" t="inlineStr">
        <is>
          <t>Love Cabaret</t>
        </is>
      </c>
      <c r="B9114" t="inlineStr">
        <is>
          <t>2026-03-01</t>
        </is>
      </c>
      <c r="C9114" t="inlineStr">
        <is>
          <t>-  Pro Labore</t>
        </is>
      </c>
      <c r="D9114" s="488" t="n">
        <v>0</v>
      </c>
      <c r="E9114" t="inlineStr">
        <is>
          <t>3/2026</t>
        </is>
      </c>
    </row>
    <row r="9115">
      <c r="A9115" t="inlineStr">
        <is>
          <t>Love Cabaret</t>
        </is>
      </c>
      <c r="B9115" t="inlineStr">
        <is>
          <t>2026-03-01</t>
        </is>
      </c>
      <c r="C9115" t="inlineStr">
        <is>
          <t>% sobre Receita c/ Squad</t>
        </is>
      </c>
      <c r="D9115" s="488" t="n">
        <v>-0.39</v>
      </c>
      <c r="E9115" t="inlineStr">
        <is>
          <t>3/2026</t>
        </is>
      </c>
    </row>
    <row r="9116">
      <c r="A9116" t="inlineStr">
        <is>
          <t>Love Cabaret</t>
        </is>
      </c>
      <c r="B9116" t="inlineStr">
        <is>
          <t>2026-03-01</t>
        </is>
      </c>
      <c r="C9116" t="inlineStr">
        <is>
          <t>% sobre Receita s/ Squad</t>
        </is>
      </c>
      <c r="D9116" s="488" t="n">
        <v>-0.34</v>
      </c>
      <c r="E9116" t="inlineStr">
        <is>
          <t>3/2026</t>
        </is>
      </c>
    </row>
    <row r="9117">
      <c r="A9117" t="inlineStr">
        <is>
          <t>Love Cabaret</t>
        </is>
      </c>
      <c r="B9117" t="inlineStr">
        <is>
          <t>2026-03-01</t>
        </is>
      </c>
      <c r="C9117" t="inlineStr">
        <is>
          <t>Custo de Ocupação</t>
        </is>
      </c>
      <c r="D9117" s="488" t="n">
        <v>-70602.47</v>
      </c>
      <c r="E9117" t="inlineStr">
        <is>
          <t>3/2026</t>
        </is>
      </c>
    </row>
    <row r="9118">
      <c r="A9118" t="inlineStr">
        <is>
          <t>Love Cabaret</t>
        </is>
      </c>
      <c r="B9118" t="inlineStr">
        <is>
          <t>2026-03-01</t>
        </is>
      </c>
      <c r="C9118" t="inlineStr">
        <is>
          <t>Aluguel de Imoveis</t>
        </is>
      </c>
      <c r="D9118" s="488" t="n">
        <v>-65188.38</v>
      </c>
      <c r="E9118" t="inlineStr">
        <is>
          <t>3/2026</t>
        </is>
      </c>
    </row>
    <row r="9119">
      <c r="A9119" t="inlineStr">
        <is>
          <t>Love Cabaret</t>
        </is>
      </c>
      <c r="B9119" t="inlineStr">
        <is>
          <t>2026-03-01</t>
        </is>
      </c>
      <c r="C9119" t="inlineStr">
        <is>
          <t>Condominio</t>
        </is>
      </c>
      <c r="D9119" s="488" t="n">
        <v>0</v>
      </c>
      <c r="E9119" t="inlineStr">
        <is>
          <t>3/2026</t>
        </is>
      </c>
    </row>
    <row r="9120">
      <c r="A9120" t="inlineStr">
        <is>
          <t>Love Cabaret</t>
        </is>
      </c>
      <c r="B9120" t="inlineStr">
        <is>
          <t>2026-03-01</t>
        </is>
      </c>
      <c r="C9120" t="inlineStr">
        <is>
          <t>IPTU</t>
        </is>
      </c>
      <c r="D9120" s="488" t="n">
        <v>-5414.09</v>
      </c>
      <c r="E9120" t="inlineStr">
        <is>
          <t>3/2026</t>
        </is>
      </c>
    </row>
    <row r="9121">
      <c r="A9121" t="inlineStr">
        <is>
          <t>Love Cabaret</t>
        </is>
      </c>
      <c r="B9121" t="inlineStr">
        <is>
          <t>2026-03-01</t>
        </is>
      </c>
      <c r="C9121" t="inlineStr">
        <is>
          <t>Fundo de Promoção</t>
        </is>
      </c>
      <c r="D9121" s="488" t="n">
        <v>0</v>
      </c>
      <c r="E9121" t="inlineStr">
        <is>
          <t>3/2026</t>
        </is>
      </c>
    </row>
    <row r="9122">
      <c r="A9122" t="inlineStr">
        <is>
          <t>Love Cabaret</t>
        </is>
      </c>
      <c r="B9122" t="inlineStr">
        <is>
          <t>2026-03-01</t>
        </is>
      </c>
      <c r="C9122" t="inlineStr">
        <is>
          <t>Seguro Patrimonial</t>
        </is>
      </c>
      <c r="D9122" s="488" t="n">
        <v>0</v>
      </c>
      <c r="E9122" t="inlineStr">
        <is>
          <t>3/2026</t>
        </is>
      </c>
    </row>
    <row r="9123">
      <c r="A9123" t="inlineStr">
        <is>
          <t>Love Cabaret</t>
        </is>
      </c>
      <c r="B9123" t="inlineStr">
        <is>
          <t>2026-03-01</t>
        </is>
      </c>
      <c r="C9123" t="inlineStr">
        <is>
          <t>Arrendamento</t>
        </is>
      </c>
      <c r="D9123" s="488" t="n">
        <v>0</v>
      </c>
      <c r="E9123" t="inlineStr">
        <is>
          <t>3/2026</t>
        </is>
      </c>
    </row>
    <row r="9124">
      <c r="A9124" t="inlineStr">
        <is>
          <t>Love Cabaret</t>
        </is>
      </c>
      <c r="B9124" t="inlineStr">
        <is>
          <t>2026-03-01</t>
        </is>
      </c>
      <c r="C9124" t="inlineStr">
        <is>
          <t>Taxas publicas administrativas - Ocupação</t>
        </is>
      </c>
      <c r="D9124" s="488" t="n">
        <v>0</v>
      </c>
      <c r="E9124" t="inlineStr">
        <is>
          <t>3/2026</t>
        </is>
      </c>
    </row>
    <row r="9125">
      <c r="A9125" t="inlineStr">
        <is>
          <t>Love Cabaret</t>
        </is>
      </c>
      <c r="B9125" t="inlineStr">
        <is>
          <t>2026-03-01</t>
        </is>
      </c>
      <c r="C9125" t="inlineStr">
        <is>
          <t>% sobre Receita Bruta</t>
        </is>
      </c>
      <c r="D9125" s="488" t="n">
        <v>-0.49</v>
      </c>
      <c r="E9125" t="inlineStr">
        <is>
          <t>3/2026</t>
        </is>
      </c>
    </row>
    <row r="9126">
      <c r="A9126" t="inlineStr">
        <is>
          <t>Love Cabaret</t>
        </is>
      </c>
      <c r="B9126" t="inlineStr">
        <is>
          <t>2026-03-01</t>
        </is>
      </c>
      <c r="C9126" t="inlineStr">
        <is>
          <t>Utilidades</t>
        </is>
      </c>
      <c r="D9126" s="488" t="n">
        <v>-19265.67</v>
      </c>
      <c r="E9126" t="inlineStr">
        <is>
          <t>3/2026</t>
        </is>
      </c>
    </row>
    <row r="9127">
      <c r="A9127" t="inlineStr">
        <is>
          <t>Love Cabaret</t>
        </is>
      </c>
      <c r="B9127" t="inlineStr">
        <is>
          <t>2026-03-01</t>
        </is>
      </c>
      <c r="C9127" t="inlineStr">
        <is>
          <t>Agua/Esgoto</t>
        </is>
      </c>
      <c r="D9127" s="488" t="n">
        <v>-983.38</v>
      </c>
      <c r="E9127" t="inlineStr">
        <is>
          <t>3/2026</t>
        </is>
      </c>
    </row>
    <row r="9128">
      <c r="A9128" t="inlineStr">
        <is>
          <t>Love Cabaret</t>
        </is>
      </c>
      <c r="B9128" t="inlineStr">
        <is>
          <t>2026-03-01</t>
        </is>
      </c>
      <c r="C9128" t="inlineStr">
        <is>
          <t>Energia Eletrica</t>
        </is>
      </c>
      <c r="D9128" s="488" t="n">
        <v>-12573.3</v>
      </c>
      <c r="E9128" t="inlineStr">
        <is>
          <t>3/2026</t>
        </is>
      </c>
    </row>
    <row r="9129">
      <c r="A9129" t="inlineStr">
        <is>
          <t>Love Cabaret</t>
        </is>
      </c>
      <c r="B9129" t="inlineStr">
        <is>
          <t>2026-03-01</t>
        </is>
      </c>
      <c r="C9129" t="inlineStr">
        <is>
          <t>Gas de Cozinha</t>
        </is>
      </c>
      <c r="D9129" s="488" t="n">
        <v>-433.93</v>
      </c>
      <c r="E9129" t="inlineStr">
        <is>
          <t>3/2026</t>
        </is>
      </c>
    </row>
    <row r="9130">
      <c r="A9130" t="inlineStr">
        <is>
          <t>Love Cabaret</t>
        </is>
      </c>
      <c r="B9130" t="inlineStr">
        <is>
          <t>2026-03-01</t>
        </is>
      </c>
      <c r="C9130" t="inlineStr">
        <is>
          <t>Higiene e Limpeza</t>
        </is>
      </c>
      <c r="D9130" s="488" t="n">
        <v>-3000.29</v>
      </c>
      <c r="E9130" t="inlineStr">
        <is>
          <t>3/2026</t>
        </is>
      </c>
    </row>
    <row r="9131">
      <c r="A9131" t="inlineStr">
        <is>
          <t>Love Cabaret</t>
        </is>
      </c>
      <c r="B9131" t="inlineStr">
        <is>
          <t>2026-03-01</t>
        </is>
      </c>
      <c r="C9131" t="inlineStr">
        <is>
          <t>Descartaveis</t>
        </is>
      </c>
      <c r="D9131" s="488" t="n">
        <v>0</v>
      </c>
      <c r="E9131" t="inlineStr">
        <is>
          <t>3/2026</t>
        </is>
      </c>
    </row>
    <row r="9132">
      <c r="A9132" t="inlineStr">
        <is>
          <t>Love Cabaret</t>
        </is>
      </c>
      <c r="B9132" t="inlineStr">
        <is>
          <t>2026-03-01</t>
        </is>
      </c>
      <c r="C9132" t="inlineStr">
        <is>
          <t>Controle de Pragas</t>
        </is>
      </c>
      <c r="D9132" s="488" t="n">
        <v>-630</v>
      </c>
      <c r="E9132" t="inlineStr">
        <is>
          <t>3/2026</t>
        </is>
      </c>
    </row>
    <row r="9133">
      <c r="A9133" t="inlineStr">
        <is>
          <t>Love Cabaret</t>
        </is>
      </c>
      <c r="B9133" t="inlineStr">
        <is>
          <t>2026-03-01</t>
        </is>
      </c>
      <c r="C9133" t="inlineStr">
        <is>
          <t>Coleta de lixo</t>
        </is>
      </c>
      <c r="D9133" s="488" t="n">
        <v>-154.03</v>
      </c>
      <c r="E9133" t="inlineStr">
        <is>
          <t>3/2026</t>
        </is>
      </c>
    </row>
    <row r="9134">
      <c r="A9134" t="inlineStr">
        <is>
          <t>Love Cabaret</t>
        </is>
      </c>
      <c r="B9134" t="inlineStr">
        <is>
          <t>2026-03-01</t>
        </is>
      </c>
      <c r="C9134" t="inlineStr">
        <is>
          <t>Utensilios</t>
        </is>
      </c>
      <c r="D9134" s="488" t="n">
        <v>-290.74</v>
      </c>
      <c r="E9134" t="inlineStr">
        <is>
          <t>3/2026</t>
        </is>
      </c>
    </row>
    <row r="9135">
      <c r="A9135" t="inlineStr">
        <is>
          <t>Love Cabaret</t>
        </is>
      </c>
      <c r="B9135" t="inlineStr">
        <is>
          <t>2026-03-01</t>
        </is>
      </c>
      <c r="C9135" t="inlineStr">
        <is>
          <t>Serviços Graficos</t>
        </is>
      </c>
      <c r="D9135" s="488" t="n">
        <v>0</v>
      </c>
      <c r="E9135" t="inlineStr">
        <is>
          <t>3/2026</t>
        </is>
      </c>
    </row>
    <row r="9136">
      <c r="A9136" t="inlineStr">
        <is>
          <t>Love Cabaret</t>
        </is>
      </c>
      <c r="B9136" t="inlineStr">
        <is>
          <t>2026-03-01</t>
        </is>
      </c>
      <c r="C9136" t="inlineStr">
        <is>
          <t>Custas Cartório</t>
        </is>
      </c>
      <c r="D9136" s="488" t="n">
        <v>0</v>
      </c>
      <c r="E9136" t="inlineStr">
        <is>
          <t>3/2026</t>
        </is>
      </c>
    </row>
    <row r="9137">
      <c r="A9137" t="inlineStr">
        <is>
          <t>Love Cabaret</t>
        </is>
      </c>
      <c r="B9137" t="inlineStr">
        <is>
          <t>2026-03-01</t>
        </is>
      </c>
      <c r="C9137" t="inlineStr">
        <is>
          <t>Material de Escritorio</t>
        </is>
      </c>
      <c r="D9137" s="488" t="n">
        <v>0</v>
      </c>
      <c r="E9137" t="inlineStr">
        <is>
          <t>3/2026</t>
        </is>
      </c>
    </row>
    <row r="9138">
      <c r="A9138" t="inlineStr">
        <is>
          <t>Love Cabaret</t>
        </is>
      </c>
      <c r="B9138" t="inlineStr">
        <is>
          <t>2026-03-01</t>
        </is>
      </c>
      <c r="C9138" t="inlineStr">
        <is>
          <t>Serviços de Limpeza</t>
        </is>
      </c>
      <c r="D9138" s="488" t="n">
        <v>-1200</v>
      </c>
      <c r="E9138" t="inlineStr">
        <is>
          <t>3/2026</t>
        </is>
      </c>
    </row>
    <row r="9139">
      <c r="A9139" t="inlineStr">
        <is>
          <t>Love Cabaret</t>
        </is>
      </c>
      <c r="B9139" t="inlineStr">
        <is>
          <t>2026-03-01</t>
        </is>
      </c>
      <c r="C9139" t="inlineStr">
        <is>
          <t>Serviço de Lavanderia</t>
        </is>
      </c>
      <c r="D9139" s="488" t="n">
        <v>0</v>
      </c>
      <c r="E9139" t="inlineStr">
        <is>
          <t>3/2026</t>
        </is>
      </c>
    </row>
    <row r="9140">
      <c r="A9140" t="inlineStr">
        <is>
          <t>Love Cabaret</t>
        </is>
      </c>
      <c r="B9140" t="inlineStr">
        <is>
          <t>2026-03-01</t>
        </is>
      </c>
      <c r="C9140" t="inlineStr">
        <is>
          <t>Material de Consumo - Gelo/ Gas CO2/ Carvao /Velas</t>
        </is>
      </c>
      <c r="D9140" s="488" t="n">
        <v>0</v>
      </c>
      <c r="E9140" t="inlineStr">
        <is>
          <t>3/2026</t>
        </is>
      </c>
    </row>
    <row r="9141">
      <c r="A9141" t="inlineStr">
        <is>
          <t>Love Cabaret</t>
        </is>
      </c>
      <c r="B9141" t="inlineStr">
        <is>
          <t>2026-03-01</t>
        </is>
      </c>
      <c r="C9141" t="inlineStr">
        <is>
          <t>% sobre Receita Bruta</t>
        </is>
      </c>
      <c r="D9141" s="488" t="n">
        <v>-0.13</v>
      </c>
      <c r="E9141" t="inlineStr">
        <is>
          <t>3/2026</t>
        </is>
      </c>
    </row>
    <row r="9142">
      <c r="A9142" t="inlineStr">
        <is>
          <t>Love Cabaret</t>
        </is>
      </c>
      <c r="B9142" t="inlineStr">
        <is>
          <t>2026-03-01</t>
        </is>
      </c>
      <c r="C9142" t="inlineStr">
        <is>
          <t>Informática e TI</t>
        </is>
      </c>
      <c r="D9142" s="488" t="n">
        <v>-3174.83</v>
      </c>
      <c r="E9142" t="inlineStr">
        <is>
          <t>3/2026</t>
        </is>
      </c>
    </row>
    <row r="9143">
      <c r="A9143" t="inlineStr">
        <is>
          <t>Love Cabaret</t>
        </is>
      </c>
      <c r="B9143" t="inlineStr">
        <is>
          <t>2026-03-01</t>
        </is>
      </c>
      <c r="C9143" t="inlineStr">
        <is>
          <t>Telefone</t>
        </is>
      </c>
      <c r="D9143" s="488" t="n">
        <v>-136.45</v>
      </c>
      <c r="E9143" t="inlineStr">
        <is>
          <t>3/2026</t>
        </is>
      </c>
    </row>
    <row r="9144">
      <c r="A9144" t="inlineStr">
        <is>
          <t>Love Cabaret</t>
        </is>
      </c>
      <c r="B9144" t="inlineStr">
        <is>
          <t>2026-03-01</t>
        </is>
      </c>
      <c r="C9144" t="inlineStr">
        <is>
          <t>Internet</t>
        </is>
      </c>
      <c r="D9144" s="488" t="n">
        <v>-1033.18</v>
      </c>
      <c r="E9144" t="inlineStr">
        <is>
          <t>3/2026</t>
        </is>
      </c>
    </row>
    <row r="9145">
      <c r="A9145" t="inlineStr">
        <is>
          <t>Love Cabaret</t>
        </is>
      </c>
      <c r="B9145" t="inlineStr">
        <is>
          <t>2026-03-01</t>
        </is>
      </c>
      <c r="C9145" t="inlineStr">
        <is>
          <t>TV por assinatura/musica ambiente</t>
        </is>
      </c>
      <c r="D9145" s="488" t="n">
        <v>-20.45</v>
      </c>
      <c r="E9145" t="inlineStr">
        <is>
          <t>3/2026</t>
        </is>
      </c>
    </row>
    <row r="9146">
      <c r="A9146" t="inlineStr">
        <is>
          <t>Love Cabaret</t>
        </is>
      </c>
      <c r="B9146" t="inlineStr">
        <is>
          <t>2026-03-01</t>
        </is>
      </c>
      <c r="C9146" t="inlineStr">
        <is>
          <t>Sistemas de Segurança e Alarme</t>
        </is>
      </c>
      <c r="D9146" s="488" t="n">
        <v>-285.78</v>
      </c>
      <c r="E9146" t="inlineStr">
        <is>
          <t>3/2026</t>
        </is>
      </c>
    </row>
    <row r="9147">
      <c r="A9147" t="inlineStr">
        <is>
          <t>Love Cabaret</t>
        </is>
      </c>
      <c r="B9147" t="inlineStr">
        <is>
          <t>2026-03-01</t>
        </is>
      </c>
      <c r="C9147" t="inlineStr">
        <is>
          <t>Sistemas Gerais - Operacionais</t>
        </is>
      </c>
      <c r="D9147" s="488" t="n">
        <v>-1009.97</v>
      </c>
      <c r="E9147" t="inlineStr">
        <is>
          <t>3/2026</t>
        </is>
      </c>
    </row>
    <row r="9148">
      <c r="A9148" t="inlineStr">
        <is>
          <t>Love Cabaret</t>
        </is>
      </c>
      <c r="B9148" t="inlineStr">
        <is>
          <t>2026-03-01</t>
        </is>
      </c>
      <c r="C9148" t="inlineStr">
        <is>
          <t>Sistemas Gerais - Financeiros</t>
        </is>
      </c>
      <c r="D9148" s="488" t="n">
        <v>-389</v>
      </c>
      <c r="E9148" t="inlineStr">
        <is>
          <t>3/2026</t>
        </is>
      </c>
    </row>
    <row r="9149">
      <c r="A9149" t="inlineStr">
        <is>
          <t>Love Cabaret</t>
        </is>
      </c>
      <c r="B9149" t="inlineStr">
        <is>
          <t>2026-03-01</t>
        </is>
      </c>
      <c r="C9149" t="inlineStr">
        <is>
          <t>Sistemas Gerais - Comunicação e Marketing</t>
        </is>
      </c>
      <c r="D9149" s="488" t="n">
        <v>-300</v>
      </c>
      <c r="E9149" t="inlineStr">
        <is>
          <t>3/2026</t>
        </is>
      </c>
    </row>
    <row r="9150">
      <c r="A9150" t="inlineStr">
        <is>
          <t>Love Cabaret</t>
        </is>
      </c>
      <c r="B9150" t="inlineStr">
        <is>
          <t>2026-03-01</t>
        </is>
      </c>
      <c r="C9150" t="inlineStr">
        <is>
          <t>% sobre Receita Bruta</t>
        </is>
      </c>
      <c r="D9150" s="488" t="n">
        <v>-0.02</v>
      </c>
      <c r="E9150" t="inlineStr">
        <is>
          <t>3/2026</t>
        </is>
      </c>
    </row>
    <row r="9151">
      <c r="A9151" t="inlineStr">
        <is>
          <t>Love Cabaret</t>
        </is>
      </c>
      <c r="B9151" t="inlineStr">
        <is>
          <t>2026-03-01</t>
        </is>
      </c>
      <c r="C9151" t="inlineStr">
        <is>
          <t>Despesas Gerais</t>
        </is>
      </c>
      <c r="D9151" s="488" t="n">
        <v>-18084.97</v>
      </c>
      <c r="E9151" t="inlineStr">
        <is>
          <t>3/2026</t>
        </is>
      </c>
    </row>
    <row r="9152">
      <c r="A9152" t="inlineStr">
        <is>
          <t>Love Cabaret</t>
        </is>
      </c>
      <c r="B9152" t="inlineStr">
        <is>
          <t>2026-03-01</t>
        </is>
      </c>
      <c r="C9152" t="inlineStr">
        <is>
          <t>Manutenção Predial</t>
        </is>
      </c>
      <c r="D9152" s="488" t="n">
        <v>-8381.379999999999</v>
      </c>
      <c r="E9152" t="inlineStr">
        <is>
          <t>3/2026</t>
        </is>
      </c>
    </row>
    <row r="9153">
      <c r="A9153" t="inlineStr">
        <is>
          <t>Love Cabaret</t>
        </is>
      </c>
      <c r="B9153" t="inlineStr">
        <is>
          <t>2026-03-01</t>
        </is>
      </c>
      <c r="C9153" t="inlineStr">
        <is>
          <t>Manutenção de Equipamentos</t>
        </is>
      </c>
      <c r="D9153" s="488" t="n">
        <v>0</v>
      </c>
      <c r="E9153" t="inlineStr">
        <is>
          <t>3/2026</t>
        </is>
      </c>
    </row>
    <row r="9154">
      <c r="A9154" t="inlineStr">
        <is>
          <t>Love Cabaret</t>
        </is>
      </c>
      <c r="B9154" t="inlineStr">
        <is>
          <t>2026-03-01</t>
        </is>
      </c>
      <c r="C9154" t="inlineStr">
        <is>
          <t>Manutenção de Mobiliário</t>
        </is>
      </c>
      <c r="D9154" s="488" t="n">
        <v>0</v>
      </c>
      <c r="E9154" t="inlineStr">
        <is>
          <t>3/2026</t>
        </is>
      </c>
    </row>
    <row r="9155">
      <c r="A9155" t="inlineStr">
        <is>
          <t>Love Cabaret</t>
        </is>
      </c>
      <c r="B9155" t="inlineStr">
        <is>
          <t>2026-03-01</t>
        </is>
      </c>
      <c r="C9155" t="inlineStr">
        <is>
          <t>Material de Manutenção</t>
        </is>
      </c>
      <c r="D9155" s="488" t="n">
        <v>-9303.59</v>
      </c>
      <c r="E9155" t="inlineStr">
        <is>
          <t>3/2026</t>
        </is>
      </c>
    </row>
    <row r="9156">
      <c r="A9156" t="inlineStr">
        <is>
          <t>Love Cabaret</t>
        </is>
      </c>
      <c r="B9156" t="inlineStr">
        <is>
          <t>2026-03-01</t>
        </is>
      </c>
      <c r="C9156" t="inlineStr">
        <is>
          <t>Decoração/Paisagismo e Jardinagem</t>
        </is>
      </c>
      <c r="D9156" s="488" t="n">
        <v>0</v>
      </c>
      <c r="E9156" t="inlineStr">
        <is>
          <t>3/2026</t>
        </is>
      </c>
    </row>
    <row r="9157">
      <c r="A9157" t="inlineStr">
        <is>
          <t>Love Cabaret</t>
        </is>
      </c>
      <c r="B9157" t="inlineStr">
        <is>
          <t>2026-03-01</t>
        </is>
      </c>
      <c r="C9157" t="inlineStr">
        <is>
          <t>Fretes e Carretos</t>
        </is>
      </c>
      <c r="D9157" s="488" t="n">
        <v>-400</v>
      </c>
      <c r="E9157" t="inlineStr">
        <is>
          <t>3/2026</t>
        </is>
      </c>
    </row>
    <row r="9158">
      <c r="A9158" t="inlineStr">
        <is>
          <t>Love Cabaret</t>
        </is>
      </c>
      <c r="B9158" t="inlineStr">
        <is>
          <t>2026-03-01</t>
        </is>
      </c>
      <c r="C9158" t="inlineStr">
        <is>
          <t>Conduções/Taxi/Uber</t>
        </is>
      </c>
      <c r="D9158" s="488" t="n">
        <v>0</v>
      </c>
      <c r="E9158" t="inlineStr">
        <is>
          <t>3/2026</t>
        </is>
      </c>
    </row>
    <row r="9159">
      <c r="A9159" t="inlineStr">
        <is>
          <t>Love Cabaret</t>
        </is>
      </c>
      <c r="B9159" t="inlineStr">
        <is>
          <t>2026-03-01</t>
        </is>
      </c>
      <c r="C9159" t="inlineStr">
        <is>
          <t>Viagens e Estadias - Operação</t>
        </is>
      </c>
      <c r="D9159" s="488" t="n">
        <v>0</v>
      </c>
      <c r="E9159" t="inlineStr">
        <is>
          <t>3/2026</t>
        </is>
      </c>
    </row>
    <row r="9160">
      <c r="A9160" t="inlineStr">
        <is>
          <t>Love Cabaret</t>
        </is>
      </c>
      <c r="B9160" t="inlineStr">
        <is>
          <t>2026-03-01</t>
        </is>
      </c>
      <c r="C9160" t="inlineStr">
        <is>
          <t>% sobre Receita Bruta</t>
        </is>
      </c>
      <c r="D9160" s="488" t="n">
        <v>-0.13</v>
      </c>
      <c r="E9160" t="inlineStr">
        <is>
          <t>3/2026</t>
        </is>
      </c>
    </row>
    <row r="9161">
      <c r="A9161" t="inlineStr">
        <is>
          <t>Love Cabaret</t>
        </is>
      </c>
      <c r="B9161" t="inlineStr">
        <is>
          <t>2026-03-01</t>
        </is>
      </c>
      <c r="C9161" t="inlineStr">
        <is>
          <t>Marketing</t>
        </is>
      </c>
      <c r="D9161" s="488" t="n">
        <v>-19603.22</v>
      </c>
      <c r="E9161" t="inlineStr">
        <is>
          <t>3/2026</t>
        </is>
      </c>
    </row>
    <row r="9162">
      <c r="A9162" t="inlineStr">
        <is>
          <t>Love Cabaret</t>
        </is>
      </c>
      <c r="B9162" t="inlineStr">
        <is>
          <t>2026-03-01</t>
        </is>
      </c>
      <c r="C9162" t="inlineStr">
        <is>
          <t>Agência de Propaganda</t>
        </is>
      </c>
      <c r="D9162" s="488" t="n">
        <v>-8000</v>
      </c>
      <c r="E9162" t="inlineStr">
        <is>
          <t>3/2026</t>
        </is>
      </c>
    </row>
    <row r="9163">
      <c r="A9163" t="inlineStr">
        <is>
          <t>Love Cabaret</t>
        </is>
      </c>
      <c r="B9163" t="inlineStr">
        <is>
          <t>2026-03-01</t>
        </is>
      </c>
      <c r="C9163" t="inlineStr">
        <is>
          <t>Assessoria de Imprensa</t>
        </is>
      </c>
      <c r="D9163" s="488" t="n">
        <v>0</v>
      </c>
      <c r="E9163" t="inlineStr">
        <is>
          <t>3/2026</t>
        </is>
      </c>
    </row>
    <row r="9164">
      <c r="A9164" t="inlineStr">
        <is>
          <t>Love Cabaret</t>
        </is>
      </c>
      <c r="B9164" t="inlineStr">
        <is>
          <t>2026-03-01</t>
        </is>
      </c>
      <c r="C9164" t="inlineStr">
        <is>
          <t>Assessoria de Relações Públicas</t>
        </is>
      </c>
      <c r="D9164" s="488" t="n">
        <v>0</v>
      </c>
      <c r="E9164" t="inlineStr">
        <is>
          <t>3/2026</t>
        </is>
      </c>
    </row>
    <row r="9165">
      <c r="A9165" t="inlineStr">
        <is>
          <t>Love Cabaret</t>
        </is>
      </c>
      <c r="B9165" t="inlineStr">
        <is>
          <t>2026-03-01</t>
        </is>
      </c>
      <c r="C9165" t="inlineStr">
        <is>
          <t>Influenciadores</t>
        </is>
      </c>
      <c r="D9165" s="488" t="n">
        <v>0</v>
      </c>
      <c r="E9165" t="inlineStr">
        <is>
          <t>3/2026</t>
        </is>
      </c>
    </row>
    <row r="9166">
      <c r="A9166" t="inlineStr">
        <is>
          <t>Love Cabaret</t>
        </is>
      </c>
      <c r="B9166" t="inlineStr">
        <is>
          <t>2026-03-01</t>
        </is>
      </c>
      <c r="C9166" t="inlineStr">
        <is>
          <t>Publicidade e Propaganda</t>
        </is>
      </c>
      <c r="D9166" s="488" t="n">
        <v>-6873.04</v>
      </c>
      <c r="E9166" t="inlineStr">
        <is>
          <t>3/2026</t>
        </is>
      </c>
    </row>
    <row r="9167">
      <c r="A9167" t="inlineStr">
        <is>
          <t>Love Cabaret</t>
        </is>
      </c>
      <c r="B9167" t="inlineStr">
        <is>
          <t>2026-03-01</t>
        </is>
      </c>
      <c r="C9167" t="inlineStr">
        <is>
          <t>Pesquisa de Mercado</t>
        </is>
      </c>
      <c r="D9167" s="488" t="n">
        <v>0</v>
      </c>
      <c r="E9167" t="inlineStr">
        <is>
          <t>3/2026</t>
        </is>
      </c>
    </row>
    <row r="9168">
      <c r="A9168" t="inlineStr">
        <is>
          <t>Love Cabaret</t>
        </is>
      </c>
      <c r="B9168" t="inlineStr">
        <is>
          <t>2026-03-01</t>
        </is>
      </c>
      <c r="C9168" t="inlineStr">
        <is>
          <t>Sessão de Fotos/Captação de Vídeo</t>
        </is>
      </c>
      <c r="D9168" s="488" t="n">
        <v>-1800</v>
      </c>
      <c r="E9168" t="inlineStr">
        <is>
          <t>3/2026</t>
        </is>
      </c>
    </row>
    <row r="9169">
      <c r="A9169" t="inlineStr">
        <is>
          <t>Love Cabaret</t>
        </is>
      </c>
      <c r="B9169" t="inlineStr">
        <is>
          <t>2026-03-01</t>
        </is>
      </c>
      <c r="C9169" t="inlineStr">
        <is>
          <t>Produção Gráfica e Material Institucional</t>
        </is>
      </c>
      <c r="D9169" s="488" t="n">
        <v>0</v>
      </c>
      <c r="E9169" t="inlineStr">
        <is>
          <t>3/2026</t>
        </is>
      </c>
    </row>
    <row r="9170">
      <c r="A9170" t="inlineStr">
        <is>
          <t>Love Cabaret</t>
        </is>
      </c>
      <c r="B9170" t="inlineStr">
        <is>
          <t>2026-03-01</t>
        </is>
      </c>
      <c r="C9170" t="inlineStr">
        <is>
          <t>Eventos de Marketing</t>
        </is>
      </c>
      <c r="D9170" s="488" t="n">
        <v>0</v>
      </c>
      <c r="E9170" t="inlineStr">
        <is>
          <t>3/2026</t>
        </is>
      </c>
    </row>
    <row r="9171">
      <c r="A9171" t="inlineStr">
        <is>
          <t>Love Cabaret</t>
        </is>
      </c>
      <c r="B9171" t="inlineStr">
        <is>
          <t>2026-03-01</t>
        </is>
      </c>
      <c r="C9171" t="inlineStr">
        <is>
          <t>Brindes e Confraternizações</t>
        </is>
      </c>
      <c r="D9171" s="488" t="n">
        <v>0</v>
      </c>
      <c r="E9171" t="inlineStr">
        <is>
          <t>3/2026</t>
        </is>
      </c>
    </row>
    <row r="9172">
      <c r="A9172" t="inlineStr">
        <is>
          <t>Love Cabaret</t>
        </is>
      </c>
      <c r="B9172" t="inlineStr">
        <is>
          <t>2026-03-01</t>
        </is>
      </c>
      <c r="C9172" t="inlineStr">
        <is>
          <t>Ferramentas de Marketing</t>
        </is>
      </c>
      <c r="D9172" s="488" t="n">
        <v>-2930.18</v>
      </c>
      <c r="E9172" t="inlineStr">
        <is>
          <t>3/2026</t>
        </is>
      </c>
    </row>
    <row r="9173">
      <c r="A9173" t="inlineStr">
        <is>
          <t>Love Cabaret</t>
        </is>
      </c>
      <c r="B9173" t="inlineStr">
        <is>
          <t>2026-03-01</t>
        </is>
      </c>
      <c r="C9173" t="inlineStr">
        <is>
          <t>% sobre Receita Bruta</t>
        </is>
      </c>
      <c r="D9173" s="488" t="n">
        <v>-0.14</v>
      </c>
      <c r="E9173" t="inlineStr">
        <is>
          <t>3/2026</t>
        </is>
      </c>
    </row>
    <row r="9174">
      <c r="A9174" t="inlineStr">
        <is>
          <t>Love Cabaret</t>
        </is>
      </c>
      <c r="B9174" t="inlineStr">
        <is>
          <t>2026-03-01</t>
        </is>
      </c>
      <c r="C9174" t="inlineStr">
        <is>
          <t>Serviços de Terceiros</t>
        </is>
      </c>
      <c r="D9174" s="488" t="n">
        <v>-16645.28</v>
      </c>
      <c r="E9174" t="inlineStr">
        <is>
          <t>3/2026</t>
        </is>
      </c>
    </row>
    <row r="9175">
      <c r="A9175" t="inlineStr">
        <is>
          <t>Love Cabaret</t>
        </is>
      </c>
      <c r="B9175" t="inlineStr">
        <is>
          <t>2026-03-01</t>
        </is>
      </c>
      <c r="C9175" t="inlineStr">
        <is>
          <t>Assessoria Contabil</t>
        </is>
      </c>
      <c r="D9175" s="488" t="n">
        <v>-4043.75</v>
      </c>
      <c r="E9175" t="inlineStr">
        <is>
          <t>3/2026</t>
        </is>
      </c>
    </row>
    <row r="9176">
      <c r="A9176" t="inlineStr">
        <is>
          <t>Love Cabaret</t>
        </is>
      </c>
      <c r="B9176" t="inlineStr">
        <is>
          <t>2026-03-01</t>
        </is>
      </c>
      <c r="C9176" t="inlineStr">
        <is>
          <t>Assessoria RH</t>
        </is>
      </c>
      <c r="D9176" s="488" t="n">
        <v>-100</v>
      </c>
      <c r="E9176" t="inlineStr">
        <is>
          <t>3/2026</t>
        </is>
      </c>
    </row>
    <row r="9177">
      <c r="A9177" t="inlineStr">
        <is>
          <t>Love Cabaret</t>
        </is>
      </c>
      <c r="B9177" t="inlineStr">
        <is>
          <t>2026-03-01</t>
        </is>
      </c>
      <c r="C9177" t="inlineStr">
        <is>
          <t>Assessoria em Geral</t>
        </is>
      </c>
      <c r="D9177" s="488" t="n">
        <v>-2482.51</v>
      </c>
      <c r="E9177" t="inlineStr">
        <is>
          <t>3/2026</t>
        </is>
      </c>
    </row>
    <row r="9178">
      <c r="A9178" t="inlineStr">
        <is>
          <t>Love Cabaret</t>
        </is>
      </c>
      <c r="B9178" t="inlineStr">
        <is>
          <t>2026-03-01</t>
        </is>
      </c>
      <c r="C9178" t="inlineStr">
        <is>
          <t>Assessoria Financeira</t>
        </is>
      </c>
      <c r="D9178" s="488" t="n">
        <v>0</v>
      </c>
      <c r="E9178" t="inlineStr">
        <is>
          <t>3/2026</t>
        </is>
      </c>
    </row>
    <row r="9179">
      <c r="A9179" t="inlineStr">
        <is>
          <t>Love Cabaret</t>
        </is>
      </c>
      <c r="B9179" t="inlineStr">
        <is>
          <t>2026-03-01</t>
        </is>
      </c>
      <c r="C9179" t="inlineStr">
        <is>
          <t>Assessoria Jurídica</t>
        </is>
      </c>
      <c r="D9179" s="488" t="n">
        <v>-3200</v>
      </c>
      <c r="E9179" t="inlineStr">
        <is>
          <t>3/2026</t>
        </is>
      </c>
    </row>
    <row r="9180">
      <c r="A9180" t="inlineStr">
        <is>
          <t>Love Cabaret</t>
        </is>
      </c>
      <c r="B9180" t="inlineStr">
        <is>
          <t>2026-03-01</t>
        </is>
      </c>
      <c r="C9180" t="inlineStr">
        <is>
          <t>Assessoria de Alimentos e Bebidas</t>
        </is>
      </c>
      <c r="D9180" s="488" t="n">
        <v>-929.02</v>
      </c>
      <c r="E9180" t="inlineStr">
        <is>
          <t>3/2026</t>
        </is>
      </c>
    </row>
    <row r="9181">
      <c r="A9181" t="inlineStr">
        <is>
          <t>Love Cabaret</t>
        </is>
      </c>
      <c r="B9181" t="inlineStr">
        <is>
          <t>2026-03-01</t>
        </is>
      </c>
      <c r="C9181" t="inlineStr">
        <is>
          <t>Assessoria de Projetos</t>
        </is>
      </c>
      <c r="D9181" s="488" t="n">
        <v>0</v>
      </c>
      <c r="E9181" t="inlineStr">
        <is>
          <t>3/2026</t>
        </is>
      </c>
    </row>
    <row r="9182">
      <c r="A9182" t="inlineStr">
        <is>
          <t>Love Cabaret</t>
        </is>
      </c>
      <c r="B9182" t="inlineStr">
        <is>
          <t>2026-03-01</t>
        </is>
      </c>
      <c r="C9182" t="inlineStr">
        <is>
          <t>Serviços de Segurança</t>
        </is>
      </c>
      <c r="D9182" s="488" t="n">
        <v>-5890</v>
      </c>
      <c r="E9182" t="inlineStr">
        <is>
          <t>3/2026</t>
        </is>
      </c>
    </row>
    <row r="9183">
      <c r="A9183" t="inlineStr">
        <is>
          <t>Love Cabaret</t>
        </is>
      </c>
      <c r="B9183" t="inlineStr">
        <is>
          <t>2026-03-01</t>
        </is>
      </c>
      <c r="C9183" t="inlineStr">
        <is>
          <t>Valet/Motoboy</t>
        </is>
      </c>
      <c r="D9183" s="488" t="n">
        <v>0</v>
      </c>
      <c r="E9183" t="inlineStr">
        <is>
          <t>3/2026</t>
        </is>
      </c>
    </row>
    <row r="9184">
      <c r="A9184" t="inlineStr">
        <is>
          <t>Love Cabaret</t>
        </is>
      </c>
      <c r="B9184" t="inlineStr">
        <is>
          <t>2026-03-01</t>
        </is>
      </c>
      <c r="C9184" t="inlineStr">
        <is>
          <t>% sobre Receita Bruta</t>
        </is>
      </c>
      <c r="D9184" s="488" t="n">
        <v>-0.12</v>
      </c>
      <c r="E9184" t="inlineStr">
        <is>
          <t>3/2026</t>
        </is>
      </c>
    </row>
    <row r="9185">
      <c r="A9185" t="inlineStr">
        <is>
          <t>Love Cabaret</t>
        </is>
      </c>
      <c r="B9185" t="inlineStr">
        <is>
          <t>2026-03-01</t>
        </is>
      </c>
      <c r="C9185" t="inlineStr">
        <is>
          <t>Locação de Equipamentos</t>
        </is>
      </c>
      <c r="D9185" s="488" t="n">
        <v>-5790.47</v>
      </c>
      <c r="E9185" t="inlineStr">
        <is>
          <t>3/2026</t>
        </is>
      </c>
    </row>
    <row r="9186">
      <c r="A9186" t="inlineStr">
        <is>
          <t>Love Cabaret</t>
        </is>
      </c>
      <c r="B9186" t="inlineStr">
        <is>
          <t>2026-03-01</t>
        </is>
      </c>
      <c r="C9186" t="inlineStr">
        <is>
          <t>Locações de Equipamentos - Operacionais</t>
        </is>
      </c>
      <c r="D9186" s="488" t="n">
        <v>-5560.47</v>
      </c>
      <c r="E9186" t="inlineStr">
        <is>
          <t>3/2026</t>
        </is>
      </c>
    </row>
    <row r="9187">
      <c r="A9187" t="inlineStr">
        <is>
          <t>Love Cabaret</t>
        </is>
      </c>
      <c r="B9187" t="inlineStr">
        <is>
          <t>2026-03-01</t>
        </is>
      </c>
      <c r="C9187" t="inlineStr">
        <is>
          <t>Locação de Equipamentos - Informatica e TI</t>
        </is>
      </c>
      <c r="D9187" s="488" t="n">
        <v>-230</v>
      </c>
      <c r="E9187" t="inlineStr">
        <is>
          <t>3/2026</t>
        </is>
      </c>
    </row>
    <row r="9188">
      <c r="A9188" t="inlineStr">
        <is>
          <t>Love Cabaret</t>
        </is>
      </c>
      <c r="B9188" t="inlineStr">
        <is>
          <t>2026-03-01</t>
        </is>
      </c>
      <c r="C9188" t="inlineStr">
        <is>
          <t>Locações de Equipamentos - Comunicação e Marketing</t>
        </is>
      </c>
      <c r="D9188" s="488" t="n">
        <v>0</v>
      </c>
      <c r="E9188" t="inlineStr">
        <is>
          <t>3/2026</t>
        </is>
      </c>
    </row>
    <row r="9189">
      <c r="A9189" t="inlineStr">
        <is>
          <t>Love Cabaret</t>
        </is>
      </c>
      <c r="B9189" t="inlineStr">
        <is>
          <t>2026-03-01</t>
        </is>
      </c>
      <c r="C9189" t="inlineStr">
        <is>
          <t>Locação de Utensílios</t>
        </is>
      </c>
      <c r="D9189" s="488" t="n">
        <v>0</v>
      </c>
      <c r="E9189" t="inlineStr">
        <is>
          <t>3/2026</t>
        </is>
      </c>
    </row>
    <row r="9190">
      <c r="A9190" t="inlineStr">
        <is>
          <t>Love Cabaret</t>
        </is>
      </c>
      <c r="B9190" t="inlineStr">
        <is>
          <t>2026-03-01</t>
        </is>
      </c>
      <c r="C9190" t="inlineStr">
        <is>
          <t>% sobre Receita Bruta</t>
        </is>
      </c>
      <c r="D9190" s="488" t="n">
        <v>-0.04</v>
      </c>
      <c r="E9190" t="inlineStr">
        <is>
          <t>3/2026</t>
        </is>
      </c>
    </row>
    <row r="9191">
      <c r="A9191" t="inlineStr">
        <is>
          <t>Love Cabaret</t>
        </is>
      </c>
      <c r="B9191" t="inlineStr">
        <is>
          <t>2026-03-01</t>
        </is>
      </c>
      <c r="C9191" t="inlineStr">
        <is>
          <t>Sistema de Franquias</t>
        </is>
      </c>
      <c r="D9191" s="488" t="n">
        <v>-6575</v>
      </c>
      <c r="E9191" t="inlineStr">
        <is>
          <t>3/2026</t>
        </is>
      </c>
    </row>
    <row r="9192">
      <c r="A9192" t="inlineStr">
        <is>
          <t>Love Cabaret</t>
        </is>
      </c>
      <c r="B9192" t="inlineStr">
        <is>
          <t>2026-03-01</t>
        </is>
      </c>
      <c r="C9192" t="inlineStr">
        <is>
          <t>Royalties</t>
        </is>
      </c>
      <c r="D9192" s="488" t="n">
        <v>0</v>
      </c>
      <c r="E9192" t="inlineStr">
        <is>
          <t>3/2026</t>
        </is>
      </c>
    </row>
    <row r="9193">
      <c r="A9193" t="inlineStr">
        <is>
          <t>Love Cabaret</t>
        </is>
      </c>
      <c r="B9193" t="inlineStr">
        <is>
          <t>2026-03-01</t>
        </is>
      </c>
      <c r="C9193" t="inlineStr">
        <is>
          <t>Fundo de Propaganda</t>
        </is>
      </c>
      <c r="D9193" s="488" t="n">
        <v>0</v>
      </c>
      <c r="E9193" t="inlineStr">
        <is>
          <t>3/2026</t>
        </is>
      </c>
    </row>
    <row r="9194">
      <c r="A9194" t="inlineStr">
        <is>
          <t>Love Cabaret</t>
        </is>
      </c>
      <c r="B9194" t="inlineStr">
        <is>
          <t>2026-03-01</t>
        </is>
      </c>
      <c r="C9194" t="inlineStr">
        <is>
          <t>Fee Gestão FB</t>
        </is>
      </c>
      <c r="D9194" s="488" t="n">
        <v>-6575</v>
      </c>
      <c r="E9194" t="inlineStr">
        <is>
          <t>3/2026</t>
        </is>
      </c>
    </row>
    <row r="9195">
      <c r="A9195" t="inlineStr">
        <is>
          <t>Love Cabaret</t>
        </is>
      </c>
      <c r="B9195" t="inlineStr">
        <is>
          <t>2026-03-01</t>
        </is>
      </c>
      <c r="C9195" t="inlineStr">
        <is>
          <t>% sobre Receita Bruta</t>
        </is>
      </c>
      <c r="D9195" s="488" t="n">
        <v>-0.05</v>
      </c>
      <c r="E9195" t="inlineStr">
        <is>
          <t>3/2026</t>
        </is>
      </c>
    </row>
    <row r="9196">
      <c r="A9196" t="inlineStr">
        <is>
          <t>Love Cabaret</t>
        </is>
      </c>
      <c r="B9196" t="inlineStr">
        <is>
          <t>2026-03-01</t>
        </is>
      </c>
      <c r="C9196" t="inlineStr">
        <is>
          <t>TOTAL - DESPESAS OPERATIVAS</t>
        </is>
      </c>
      <c r="D9196" s="488" t="n">
        <v>-214892.14</v>
      </c>
      <c r="E9196" t="inlineStr">
        <is>
          <t>3/2026</t>
        </is>
      </c>
    </row>
    <row r="9197">
      <c r="A9197" t="inlineStr">
        <is>
          <t>Love Cabaret</t>
        </is>
      </c>
      <c r="B9197" t="inlineStr">
        <is>
          <t>2026-03-01</t>
        </is>
      </c>
      <c r="C9197" t="inlineStr">
        <is>
          <t>% sobre Receita Bruta</t>
        </is>
      </c>
      <c r="D9197" s="488" t="n">
        <v>-1.5</v>
      </c>
      <c r="E9197" t="inlineStr">
        <is>
          <t>3/2026</t>
        </is>
      </c>
    </row>
    <row r="9198">
      <c r="A9198" t="inlineStr">
        <is>
          <t>Love Cabaret</t>
        </is>
      </c>
      <c r="B9198" t="inlineStr">
        <is>
          <t>2026-03-01</t>
        </is>
      </c>
      <c r="C9198" t="inlineStr">
        <is>
          <t>EBITDA</t>
        </is>
      </c>
      <c r="D9198" s="488" t="n">
        <v>-200382.78</v>
      </c>
      <c r="E9198" t="inlineStr">
        <is>
          <t>3/2026</t>
        </is>
      </c>
    </row>
    <row r="9199">
      <c r="A9199" t="inlineStr">
        <is>
          <t>Love Cabaret</t>
        </is>
      </c>
      <c r="B9199" t="inlineStr">
        <is>
          <t>2026-03-01</t>
        </is>
      </c>
      <c r="C9199" t="inlineStr">
        <is>
          <t>% sobre Receita Bruta</t>
        </is>
      </c>
      <c r="D9199" s="488" t="n">
        <v>-1.4</v>
      </c>
      <c r="E9199" t="inlineStr">
        <is>
          <t>3/2026</t>
        </is>
      </c>
    </row>
    <row r="9200">
      <c r="A9200" t="inlineStr">
        <is>
          <t>Love Cabaret</t>
        </is>
      </c>
      <c r="B9200" t="inlineStr">
        <is>
          <t>2026-03-01</t>
        </is>
      </c>
      <c r="C9200" t="inlineStr">
        <is>
          <t>(-) Depreciação/Amortização</t>
        </is>
      </c>
      <c r="D9200" s="488" t="n">
        <v>0</v>
      </c>
      <c r="E9200" t="inlineStr">
        <is>
          <t>3/2026</t>
        </is>
      </c>
    </row>
    <row r="9201">
      <c r="A9201" t="inlineStr">
        <is>
          <t>Love Cabaret</t>
        </is>
      </c>
      <c r="B9201" t="inlineStr">
        <is>
          <t>2026-03-01</t>
        </is>
      </c>
      <c r="C9201" t="inlineStr">
        <is>
          <t>EBIT</t>
        </is>
      </c>
      <c r="D9201" s="488" t="n">
        <v>-200382.78</v>
      </c>
      <c r="E9201" t="inlineStr">
        <is>
          <t>3/2026</t>
        </is>
      </c>
    </row>
    <row r="9202">
      <c r="A9202" t="inlineStr">
        <is>
          <t>Love Cabaret</t>
        </is>
      </c>
      <c r="B9202" t="inlineStr">
        <is>
          <t>2026-03-01</t>
        </is>
      </c>
      <c r="C9202" t="inlineStr">
        <is>
          <t>(+/-) Receitas/Despesas Financeiras</t>
        </is>
      </c>
      <c r="D9202" s="488" t="n">
        <v>-623.25</v>
      </c>
      <c r="E9202" t="inlineStr">
        <is>
          <t>3/2026</t>
        </is>
      </c>
    </row>
    <row r="9203">
      <c r="A9203" t="inlineStr">
        <is>
          <t>Love Cabaret</t>
        </is>
      </c>
      <c r="B9203" t="inlineStr">
        <is>
          <t>2026-03-01</t>
        </is>
      </c>
      <c r="C9203" t="inlineStr">
        <is>
          <t>(+) Receitas de Patrocínio</t>
        </is>
      </c>
      <c r="D9203" s="488" t="n">
        <v>21263.2</v>
      </c>
      <c r="E9203" t="inlineStr">
        <is>
          <t>3/2026</t>
        </is>
      </c>
    </row>
    <row r="9204">
      <c r="A9204" t="inlineStr">
        <is>
          <t>Love Cabaret</t>
        </is>
      </c>
      <c r="B9204" t="inlineStr">
        <is>
          <t>2026-03-01</t>
        </is>
      </c>
      <c r="C9204" t="inlineStr">
        <is>
          <t>(-) Despesas de Patrocínio</t>
        </is>
      </c>
      <c r="D9204" s="488" t="n">
        <v>0</v>
      </c>
      <c r="E9204" t="inlineStr">
        <is>
          <t>3/2026</t>
        </is>
      </c>
    </row>
    <row r="9205">
      <c r="A9205" t="inlineStr">
        <is>
          <t>Love Cabaret</t>
        </is>
      </c>
      <c r="B9205" t="inlineStr">
        <is>
          <t>2026-03-01</t>
        </is>
      </c>
      <c r="C9205" t="inlineStr">
        <is>
          <t>Resultado Antes do IR</t>
        </is>
      </c>
      <c r="D9205" s="488" t="n">
        <v>-179742.83</v>
      </c>
      <c r="E9205" t="inlineStr">
        <is>
          <t>3/2026</t>
        </is>
      </c>
    </row>
    <row r="9206">
      <c r="A9206" t="inlineStr">
        <is>
          <t>Love Cabaret</t>
        </is>
      </c>
      <c r="B9206" t="inlineStr">
        <is>
          <t>2026-03-01</t>
        </is>
      </c>
      <c r="C9206" t="inlineStr">
        <is>
          <t>(-) Impostos</t>
        </is>
      </c>
      <c r="D9206" s="488" t="n">
        <v>-6176.72</v>
      </c>
      <c r="E9206" t="inlineStr">
        <is>
          <t>3/2026</t>
        </is>
      </c>
    </row>
    <row r="9207">
      <c r="A9207" t="inlineStr">
        <is>
          <t>Love Cabaret</t>
        </is>
      </c>
      <c r="B9207" t="inlineStr">
        <is>
          <t>2026-03-01</t>
        </is>
      </c>
      <c r="C9207" t="inlineStr">
        <is>
          <t>SIMPLES</t>
        </is>
      </c>
      <c r="D9207" s="488" t="n">
        <v>0</v>
      </c>
      <c r="E9207" t="inlineStr">
        <is>
          <t>3/2026</t>
        </is>
      </c>
    </row>
    <row r="9208">
      <c r="A9208" t="inlineStr">
        <is>
          <t>Love Cabaret</t>
        </is>
      </c>
      <c r="B9208" t="inlineStr">
        <is>
          <t>2026-03-01</t>
        </is>
      </c>
      <c r="C9208" t="inlineStr">
        <is>
          <t>IRPJ</t>
        </is>
      </c>
      <c r="D9208" s="488" t="n">
        <v>-3673.14</v>
      </c>
      <c r="E9208" t="inlineStr">
        <is>
          <t>3/2026</t>
        </is>
      </c>
    </row>
    <row r="9209">
      <c r="A9209" t="inlineStr">
        <is>
          <t>Love Cabaret</t>
        </is>
      </c>
      <c r="B9209" t="inlineStr">
        <is>
          <t>2026-03-01</t>
        </is>
      </c>
      <c r="C9209" t="inlineStr">
        <is>
          <t>IRPJ 10%</t>
        </is>
      </c>
      <c r="D9209" s="488" t="n">
        <v>0</v>
      </c>
      <c r="E9209" t="inlineStr">
        <is>
          <t>3/2026</t>
        </is>
      </c>
    </row>
    <row r="9210">
      <c r="A9210" t="inlineStr">
        <is>
          <t>Love Cabaret</t>
        </is>
      </c>
      <c r="B9210" t="inlineStr">
        <is>
          <t>2026-03-01</t>
        </is>
      </c>
      <c r="C9210" t="inlineStr">
        <is>
          <t>CSLL</t>
        </is>
      </c>
      <c r="D9210" s="488" t="n">
        <v>-2503.58</v>
      </c>
      <c r="E9210" t="inlineStr">
        <is>
          <t>3/2026</t>
        </is>
      </c>
    </row>
    <row r="9211">
      <c r="A9211" t="inlineStr">
        <is>
          <t>Love Cabaret</t>
        </is>
      </c>
      <c r="B9211" t="inlineStr">
        <is>
          <t>2026-03-01</t>
        </is>
      </c>
      <c r="C9211" t="inlineStr">
        <is>
          <t>Resultado Líquido</t>
        </is>
      </c>
      <c r="D9211" s="488" t="n">
        <v>-185919.56</v>
      </c>
      <c r="E9211" t="inlineStr">
        <is>
          <t>3/2026</t>
        </is>
      </c>
    </row>
    <row r="9212">
      <c r="A9212" t="inlineStr">
        <is>
          <t>Love Cabaret</t>
        </is>
      </c>
      <c r="B9212" t="inlineStr">
        <is>
          <t>2026-03-01</t>
        </is>
      </c>
      <c r="C9212" t="inlineStr">
        <is>
          <t>% sobre Receita Bruta</t>
        </is>
      </c>
      <c r="D9212" s="488" t="n">
        <v>-1.3</v>
      </c>
      <c r="E9212" t="inlineStr">
        <is>
          <t>3/2026</t>
        </is>
      </c>
    </row>
    <row r="9213">
      <c r="A9213" t="inlineStr">
        <is>
          <t>Love Cabaret</t>
        </is>
      </c>
      <c r="B9213" t="inlineStr">
        <is>
          <t>2026-03-01</t>
        </is>
      </c>
      <c r="C9213" t="inlineStr">
        <is>
          <t>(-) CAPEX (Investimentos)</t>
        </is>
      </c>
      <c r="D9213" s="488" t="n">
        <v>-5124.32</v>
      </c>
      <c r="E9213" t="inlineStr">
        <is>
          <t>3/2026</t>
        </is>
      </c>
    </row>
    <row r="9214">
      <c r="A9214" t="inlineStr">
        <is>
          <t>Love Cabaret</t>
        </is>
      </c>
      <c r="B9214" t="inlineStr">
        <is>
          <t>2026-03-01</t>
        </is>
      </c>
      <c r="C9214" t="inlineStr">
        <is>
          <t>Investimento - Construção - Obra</t>
        </is>
      </c>
      <c r="D9214" s="488" t="n">
        <v>0</v>
      </c>
      <c r="E9214" t="inlineStr">
        <is>
          <t>3/2026</t>
        </is>
      </c>
    </row>
    <row r="9215">
      <c r="A9215" t="inlineStr">
        <is>
          <t>Love Cabaret</t>
        </is>
      </c>
      <c r="B9215" t="inlineStr">
        <is>
          <t>2026-03-01</t>
        </is>
      </c>
      <c r="C9215" t="inlineStr">
        <is>
          <t>Investimento - Equipamentos</t>
        </is>
      </c>
      <c r="D9215" s="488" t="n">
        <v>0</v>
      </c>
      <c r="E9215" t="inlineStr">
        <is>
          <t>3/2026</t>
        </is>
      </c>
    </row>
    <row r="9216">
      <c r="A9216" t="inlineStr">
        <is>
          <t>Love Cabaret</t>
        </is>
      </c>
      <c r="B9216" t="inlineStr">
        <is>
          <t>2026-03-01</t>
        </is>
      </c>
      <c r="C9216" t="inlineStr">
        <is>
          <t>Investimento - Utensílios</t>
        </is>
      </c>
      <c r="D9216" s="488" t="n">
        <v>0</v>
      </c>
      <c r="E9216" t="inlineStr">
        <is>
          <t>3/2026</t>
        </is>
      </c>
    </row>
    <row r="9217">
      <c r="A9217" t="inlineStr">
        <is>
          <t>Love Cabaret</t>
        </is>
      </c>
      <c r="B9217" t="inlineStr">
        <is>
          <t>2026-03-01</t>
        </is>
      </c>
      <c r="C9217" t="inlineStr">
        <is>
          <t>Investimento - Mobiliário e Decoração</t>
        </is>
      </c>
      <c r="D9217" s="488" t="n">
        <v>-5124.32</v>
      </c>
      <c r="E9217" t="inlineStr">
        <is>
          <t>3/2026</t>
        </is>
      </c>
    </row>
    <row r="9218">
      <c r="A9218" t="inlineStr">
        <is>
          <t>Love Cabaret</t>
        </is>
      </c>
      <c r="B9218" t="inlineStr">
        <is>
          <t>2026-03-01</t>
        </is>
      </c>
      <c r="C9218" t="inlineStr">
        <is>
          <t>Investimento - Projetos</t>
        </is>
      </c>
      <c r="D9218" s="488" t="n">
        <v>0</v>
      </c>
      <c r="E9218" t="inlineStr">
        <is>
          <t>3/2026</t>
        </is>
      </c>
    </row>
    <row r="9219">
      <c r="A9219" t="inlineStr">
        <is>
          <t>Love Cabaret</t>
        </is>
      </c>
      <c r="B9219" t="inlineStr">
        <is>
          <t>2026-03-01</t>
        </is>
      </c>
      <c r="C9219" t="inlineStr">
        <is>
          <t>Investimento - Paisagismo</t>
        </is>
      </c>
      <c r="D9219" s="488" t="n">
        <v>0</v>
      </c>
      <c r="E9219" t="inlineStr">
        <is>
          <t>3/2026</t>
        </is>
      </c>
    </row>
    <row r="9220">
      <c r="A9220" t="inlineStr">
        <is>
          <t>Love Cabaret</t>
        </is>
      </c>
      <c r="B9220" t="inlineStr">
        <is>
          <t>2026-03-01</t>
        </is>
      </c>
      <c r="C9220" t="inlineStr">
        <is>
          <t>Investimento - Sistemas Gerais - Implantação</t>
        </is>
      </c>
      <c r="D9220" s="488" t="n">
        <v>0</v>
      </c>
      <c r="E9220" t="inlineStr">
        <is>
          <t>3/2026</t>
        </is>
      </c>
    </row>
    <row r="9221">
      <c r="A9221" t="inlineStr">
        <is>
          <t>Love Cabaret</t>
        </is>
      </c>
      <c r="B9221" t="inlineStr">
        <is>
          <t>2026-03-01</t>
        </is>
      </c>
      <c r="C9221" t="inlineStr">
        <is>
          <t>Investimento - Marketing</t>
        </is>
      </c>
      <c r="D9221" s="488" t="n">
        <v>0</v>
      </c>
      <c r="E9221" t="inlineStr">
        <is>
          <t>3/2026</t>
        </is>
      </c>
    </row>
    <row r="9222">
      <c r="A9222" t="inlineStr">
        <is>
          <t>Love Cabaret</t>
        </is>
      </c>
      <c r="B9222" t="inlineStr">
        <is>
          <t>2026-03-01</t>
        </is>
      </c>
      <c r="C9222" t="inlineStr">
        <is>
          <t>Investimento - Uniformes</t>
        </is>
      </c>
      <c r="D9222" s="488" t="n">
        <v>0</v>
      </c>
      <c r="E9222" t="inlineStr">
        <is>
          <t>3/2026</t>
        </is>
      </c>
    </row>
    <row r="9223">
      <c r="A9223" t="inlineStr">
        <is>
          <t>Love Cabaret</t>
        </is>
      </c>
      <c r="B9223" t="inlineStr">
        <is>
          <t>2026-03-01</t>
        </is>
      </c>
      <c r="C9223" t="inlineStr">
        <is>
          <t>Investimento - Despesas pré-operacionais</t>
        </is>
      </c>
      <c r="D9223" s="488" t="n">
        <v>0</v>
      </c>
      <c r="E9223" t="inlineStr">
        <is>
          <t>3/2026</t>
        </is>
      </c>
    </row>
    <row r="9224">
      <c r="A9224" t="inlineStr">
        <is>
          <t>Love Cabaret</t>
        </is>
      </c>
      <c r="B9224" t="inlineStr">
        <is>
          <t>2026-03-01</t>
        </is>
      </c>
      <c r="C9224" t="inlineStr">
        <is>
          <t>Investimento - Taxa de Licença</t>
        </is>
      </c>
      <c r="D9224" s="488" t="n">
        <v>0</v>
      </c>
      <c r="E9224" t="inlineStr">
        <is>
          <t>3/2026</t>
        </is>
      </c>
    </row>
    <row r="9225">
      <c r="A9225" t="inlineStr">
        <is>
          <t>Love Cabaret</t>
        </is>
      </c>
      <c r="B9225" t="inlineStr">
        <is>
          <t>2026-03-01</t>
        </is>
      </c>
      <c r="C9225" t="inlineStr">
        <is>
          <t>Investimento - Outros luvas</t>
        </is>
      </c>
      <c r="D9225" s="488" t="n">
        <v>0</v>
      </c>
      <c r="E9225" t="inlineStr">
        <is>
          <t>3/2026</t>
        </is>
      </c>
    </row>
    <row r="9226">
      <c r="A9226" t="inlineStr">
        <is>
          <t>Love Cabaret</t>
        </is>
      </c>
      <c r="B9226" t="inlineStr">
        <is>
          <t>2026-03-01</t>
        </is>
      </c>
      <c r="C9226" t="inlineStr">
        <is>
          <t>Investimento - Ativos AMBEV</t>
        </is>
      </c>
      <c r="D9226" s="488" t="n">
        <v>0</v>
      </c>
      <c r="E9226" t="inlineStr">
        <is>
          <t>3/2026</t>
        </is>
      </c>
    </row>
    <row r="9227">
      <c r="A9227" t="inlineStr">
        <is>
          <t>Love Cabaret</t>
        </is>
      </c>
      <c r="B9227" t="inlineStr">
        <is>
          <t>2026-03-01</t>
        </is>
      </c>
      <c r="C9227" t="inlineStr">
        <is>
          <t>Investimento - Estrutura Chopp - Balcão</t>
        </is>
      </c>
      <c r="D9227" s="488" t="n">
        <v>0</v>
      </c>
      <c r="E9227" t="inlineStr">
        <is>
          <t>3/2026</t>
        </is>
      </c>
    </row>
    <row r="9228">
      <c r="A9228" t="inlineStr">
        <is>
          <t>Love Cabaret</t>
        </is>
      </c>
      <c r="B9228" t="inlineStr">
        <is>
          <t>2026-03-01</t>
        </is>
      </c>
      <c r="C9228" t="inlineStr">
        <is>
          <t>Investimento - Estrutura Chopp - Camara Refrigerada</t>
        </is>
      </c>
      <c r="D9228" s="488" t="n">
        <v>0</v>
      </c>
      <c r="E9228" t="inlineStr">
        <is>
          <t>3/2026</t>
        </is>
      </c>
    </row>
    <row r="9229">
      <c r="A9229" t="inlineStr">
        <is>
          <t>Love Cabaret</t>
        </is>
      </c>
      <c r="B9229" t="inlineStr">
        <is>
          <t>2026-03-01</t>
        </is>
      </c>
      <c r="C9229" t="inlineStr">
        <is>
          <t>Investimento - Estrutura Chopp - Chopeira</t>
        </is>
      </c>
      <c r="D9229" s="488" t="n">
        <v>0</v>
      </c>
      <c r="E9229" t="inlineStr">
        <is>
          <t>3/2026</t>
        </is>
      </c>
    </row>
    <row r="9230">
      <c r="A9230" t="inlineStr">
        <is>
          <t>Love Cabaret</t>
        </is>
      </c>
      <c r="B9230" t="inlineStr">
        <is>
          <t>2026-03-01</t>
        </is>
      </c>
      <c r="C9230" t="inlineStr">
        <is>
          <t>(+/-) Outras variações no fluxo de caixa</t>
        </is>
      </c>
      <c r="D9230" s="488" t="n">
        <v>-30807.27</v>
      </c>
      <c r="E9230" t="inlineStr">
        <is>
          <t>3/2026</t>
        </is>
      </c>
    </row>
    <row r="9231">
      <c r="A9231" t="inlineStr">
        <is>
          <t>Love Cabaret</t>
        </is>
      </c>
      <c r="B9231" t="inlineStr">
        <is>
          <t>2026-03-01</t>
        </is>
      </c>
      <c r="C9231" t="inlineStr">
        <is>
          <t>Remuneração Variável</t>
        </is>
      </c>
      <c r="D9231" s="488" t="n">
        <v>0</v>
      </c>
      <c r="E9231" t="inlineStr">
        <is>
          <t>3/2026</t>
        </is>
      </c>
    </row>
    <row r="9232">
      <c r="A9232" t="inlineStr">
        <is>
          <t>Love Cabaret</t>
        </is>
      </c>
      <c r="B9232" t="inlineStr">
        <is>
          <t>2026-03-01</t>
        </is>
      </c>
      <c r="C9232" t="inlineStr">
        <is>
          <t>Dividendos</t>
        </is>
      </c>
      <c r="D9232" s="488" t="n">
        <v>0</v>
      </c>
      <c r="E9232" t="inlineStr">
        <is>
          <t>3/2026</t>
        </is>
      </c>
    </row>
    <row r="9233">
      <c r="A9233" t="inlineStr">
        <is>
          <t>Love Cabaret</t>
        </is>
      </c>
      <c r="B9233" t="inlineStr">
        <is>
          <t>2026-03-01</t>
        </is>
      </c>
      <c r="C9233" t="inlineStr">
        <is>
          <t>Endividamento Geral</t>
        </is>
      </c>
      <c r="D9233" s="488" t="n">
        <v>-30807.27</v>
      </c>
      <c r="E9233" t="inlineStr">
        <is>
          <t>3/2026</t>
        </is>
      </c>
    </row>
    <row r="9234">
      <c r="A9234" t="inlineStr">
        <is>
          <t>Love Cabaret</t>
        </is>
      </c>
      <c r="B9234" t="inlineStr">
        <is>
          <t>2026-03-01</t>
        </is>
      </c>
      <c r="C9234" t="inlineStr">
        <is>
          <t>Processo Judicial</t>
        </is>
      </c>
      <c r="D9234" s="488" t="n">
        <v>0</v>
      </c>
      <c r="E9234" t="inlineStr">
        <is>
          <t>3/2026</t>
        </is>
      </c>
    </row>
    <row r="9235">
      <c r="A9235" t="inlineStr">
        <is>
          <t>Love Cabaret</t>
        </is>
      </c>
      <c r="B9235" t="inlineStr">
        <is>
          <t>2026-03-01</t>
        </is>
      </c>
      <c r="C9235" t="inlineStr">
        <is>
          <t>Processo Civil</t>
        </is>
      </c>
      <c r="D9235" s="488" t="n">
        <v>0</v>
      </c>
      <c r="E9235" t="inlineStr">
        <is>
          <t>3/2026</t>
        </is>
      </c>
    </row>
    <row r="9236">
      <c r="A9236" t="inlineStr">
        <is>
          <t>Love Cabaret</t>
        </is>
      </c>
      <c r="B9236" t="inlineStr">
        <is>
          <t>2026-03-01</t>
        </is>
      </c>
      <c r="C9236" t="inlineStr">
        <is>
          <t>Recurso Processual</t>
        </is>
      </c>
      <c r="D9236" s="488" t="n">
        <v>0</v>
      </c>
      <c r="E9236" t="inlineStr">
        <is>
          <t>3/2026</t>
        </is>
      </c>
    </row>
    <row r="9237">
      <c r="A9237" t="inlineStr">
        <is>
          <t>Love Cabaret</t>
        </is>
      </c>
      <c r="B9237" t="inlineStr">
        <is>
          <t>2026-03-01</t>
        </is>
      </c>
      <c r="C9237" t="inlineStr">
        <is>
          <t>Empréstimos Gerais</t>
        </is>
      </c>
      <c r="D9237" s="488" t="n">
        <v>0</v>
      </c>
      <c r="E9237" t="inlineStr">
        <is>
          <t>3/2026</t>
        </is>
      </c>
    </row>
    <row r="9238">
      <c r="A9238" t="inlineStr">
        <is>
          <t>Love Cabaret</t>
        </is>
      </c>
      <c r="B9238" t="inlineStr">
        <is>
          <t>2026-03-01</t>
        </is>
      </c>
      <c r="C9238" t="inlineStr">
        <is>
          <t>Total - Variações s/ Resultado Líquido</t>
        </is>
      </c>
      <c r="D9238" s="488" t="n">
        <v>-35931.59</v>
      </c>
      <c r="E9238" t="inlineStr">
        <is>
          <t>3/2026</t>
        </is>
      </c>
    </row>
    <row r="9239">
      <c r="A9239" t="inlineStr">
        <is>
          <t>Love Cabaret</t>
        </is>
      </c>
      <c r="B9239" t="inlineStr">
        <is>
          <t>2026-03-01</t>
        </is>
      </c>
      <c r="C9239" t="inlineStr">
        <is>
          <t>FCF</t>
        </is>
      </c>
      <c r="D9239" s="488" t="n">
        <v>-221851.15</v>
      </c>
      <c r="E9239" t="inlineStr">
        <is>
          <t>3/2026</t>
        </is>
      </c>
    </row>
    <row r="9240">
      <c r="A9240" t="inlineStr">
        <is>
          <t>Love Cabaret</t>
        </is>
      </c>
      <c r="B9240" t="inlineStr">
        <is>
          <t>2026-03-01</t>
        </is>
      </c>
      <c r="C9240" t="inlineStr">
        <is>
          <t>Saldo Operacional</t>
        </is>
      </c>
      <c r="D9240" s="488" t="n">
        <v>0</v>
      </c>
      <c r="E9240" t="inlineStr">
        <is>
          <t>3/2026</t>
        </is>
      </c>
    </row>
    <row r="9241">
      <c r="A9241" t="inlineStr">
        <is>
          <t>Love Cabaret</t>
        </is>
      </c>
      <c r="B9241" t="inlineStr">
        <is>
          <t>2026-01-01</t>
        </is>
      </c>
      <c r="C9241" t="inlineStr">
        <is>
          <t>Artístico (couvert/shows)</t>
        </is>
      </c>
      <c r="D9241" s="488" t="n">
        <v>117735</v>
      </c>
      <c r="E9241" t="inlineStr">
        <is>
          <t>1/2026</t>
        </is>
      </c>
    </row>
    <row r="9242">
      <c r="A9242" t="inlineStr">
        <is>
          <t>Love Cabaret</t>
        </is>
      </c>
      <c r="B9242" t="inlineStr">
        <is>
          <t>2026-01-01</t>
        </is>
      </c>
      <c r="C9242" t="inlineStr">
        <is>
          <t>Gifts</t>
        </is>
      </c>
      <c r="D9242" s="488" t="n">
        <v>9190</v>
      </c>
      <c r="E9242" t="inlineStr">
        <is>
          <t>1/2026</t>
        </is>
      </c>
    </row>
    <row r="9243">
      <c r="A9243" t="inlineStr">
        <is>
          <t>Love Cabaret</t>
        </is>
      </c>
      <c r="B9243" t="inlineStr">
        <is>
          <t>2026-01-01</t>
        </is>
      </c>
      <c r="C9243" t="inlineStr">
        <is>
          <t>% sobre Receita Bruta</t>
        </is>
      </c>
      <c r="D9243" s="488" t="n">
        <v>-0.03</v>
      </c>
      <c r="E9243" t="inlineStr">
        <is>
          <t>1/2026</t>
        </is>
      </c>
    </row>
    <row r="9244">
      <c r="A9244" t="inlineStr">
        <is>
          <t>Love Cabaret</t>
        </is>
      </c>
      <c r="B9244" t="inlineStr">
        <is>
          <t>2026-01-01</t>
        </is>
      </c>
      <c r="C9244" t="inlineStr">
        <is>
          <t>(-) Impostos sobre Venda</t>
        </is>
      </c>
      <c r="D9244" s="488" t="n">
        <v>-26154.06</v>
      </c>
      <c r="E9244" t="inlineStr">
        <is>
          <t>1/2026</t>
        </is>
      </c>
    </row>
    <row r="9245">
      <c r="A9245" t="inlineStr">
        <is>
          <t>Love Cabaret</t>
        </is>
      </c>
      <c r="B9245" t="inlineStr">
        <is>
          <t>2026-01-01</t>
        </is>
      </c>
      <c r="C9245" t="inlineStr">
        <is>
          <t>PIS / COFINS</t>
        </is>
      </c>
      <c r="D9245" s="488" t="n">
        <v>-12103.86</v>
      </c>
      <c r="E9245" t="inlineStr">
        <is>
          <t>1/2026</t>
        </is>
      </c>
    </row>
    <row r="9246">
      <c r="A9246" t="inlineStr">
        <is>
          <t>Love Cabaret</t>
        </is>
      </c>
      <c r="B9246" t="inlineStr">
        <is>
          <t>2026-01-01</t>
        </is>
      </c>
      <c r="C9246" t="inlineStr">
        <is>
          <t>ICMS</t>
        </is>
      </c>
      <c r="D9246" s="488" t="n">
        <v>-12652.2</v>
      </c>
      <c r="E9246" t="inlineStr">
        <is>
          <t>1/2026</t>
        </is>
      </c>
    </row>
    <row r="9247">
      <c r="A9247" t="inlineStr">
        <is>
          <t>Love Cabaret</t>
        </is>
      </c>
      <c r="B9247" t="inlineStr">
        <is>
          <t>2026-01-01</t>
        </is>
      </c>
      <c r="C9247" t="inlineStr">
        <is>
          <t>ISS</t>
        </is>
      </c>
      <c r="D9247" s="488" t="n">
        <v>-1398</v>
      </c>
      <c r="E9247" t="inlineStr">
        <is>
          <t>1/2026</t>
        </is>
      </c>
    </row>
    <row r="9248">
      <c r="A9248" t="inlineStr">
        <is>
          <t>Love Cabaret</t>
        </is>
      </c>
      <c r="B9248" t="inlineStr">
        <is>
          <t>2026-01-01</t>
        </is>
      </c>
      <c r="C9248" t="inlineStr">
        <is>
          <t>RECEITA LÍQUIDA</t>
        </is>
      </c>
      <c r="D9248" s="488" t="n">
        <v>334633.02</v>
      </c>
      <c r="E9248" t="inlineStr">
        <is>
          <t>1/2026</t>
        </is>
      </c>
    </row>
    <row r="9249">
      <c r="A9249" t="inlineStr">
        <is>
          <t>Love Cabaret</t>
        </is>
      </c>
      <c r="B9249" t="inlineStr">
        <is>
          <t>2026-01-01</t>
        </is>
      </c>
      <c r="C9249" t="inlineStr">
        <is>
          <t>% sobre Receita Bruta</t>
        </is>
      </c>
      <c r="D9249" s="488" t="n">
        <v>-0.29</v>
      </c>
      <c r="E9249" t="inlineStr">
        <is>
          <t>1/2026</t>
        </is>
      </c>
    </row>
    <row r="9250">
      <c r="A9250" t="inlineStr">
        <is>
          <t>Love Cabaret</t>
        </is>
      </c>
      <c r="B9250" t="inlineStr">
        <is>
          <t>2026-01-01</t>
        </is>
      </c>
      <c r="C9250" t="inlineStr">
        <is>
          <t>% sobre Receita Artístico</t>
        </is>
      </c>
      <c r="D9250" s="488" t="n">
        <v>-0.63</v>
      </c>
      <c r="E9250" t="inlineStr">
        <is>
          <t>1/2026</t>
        </is>
      </c>
    </row>
    <row r="9251">
      <c r="A9251" t="inlineStr">
        <is>
          <t>Love Cabaret</t>
        </is>
      </c>
      <c r="B9251" t="inlineStr">
        <is>
          <t>2026-01-01</t>
        </is>
      </c>
      <c r="C9251" t="inlineStr">
        <is>
          <t>% sobre Receita Bruta</t>
        </is>
      </c>
      <c r="D9251" s="488" t="n">
        <v>-0.05</v>
      </c>
      <c r="E9251" t="inlineStr">
        <is>
          <t>1/2026</t>
        </is>
      </c>
    </row>
    <row r="9252">
      <c r="A9252" t="inlineStr">
        <is>
          <t>Love Cabaret</t>
        </is>
      </c>
      <c r="B9252" t="inlineStr">
        <is>
          <t>2026-01-01</t>
        </is>
      </c>
      <c r="C9252" t="inlineStr">
        <is>
          <t>% sobre Receita Bruta</t>
        </is>
      </c>
      <c r="D9252" s="488" t="n">
        <v>-0.01</v>
      </c>
      <c r="E9252" t="inlineStr">
        <is>
          <t>1/2026</t>
        </is>
      </c>
    </row>
    <row r="9253">
      <c r="A9253" t="inlineStr">
        <is>
          <t>Love Cabaret</t>
        </is>
      </c>
      <c r="B9253" t="inlineStr">
        <is>
          <t>2026-01-01</t>
        </is>
      </c>
      <c r="C9253" t="inlineStr">
        <is>
          <t>% sobre Receita Bruta</t>
        </is>
      </c>
      <c r="D9253" s="488" t="n">
        <v>-0.01</v>
      </c>
      <c r="E9253" t="inlineStr">
        <is>
          <t>1/2026</t>
        </is>
      </c>
    </row>
    <row r="9254">
      <c r="A9254" t="inlineStr">
        <is>
          <t>Love Cabaret</t>
        </is>
      </c>
      <c r="B9254" t="inlineStr">
        <is>
          <t>2026-01-01</t>
        </is>
      </c>
      <c r="C9254" t="inlineStr">
        <is>
          <t>MARGEM BRUTA DE CONTRIBUIÇÃO</t>
        </is>
      </c>
      <c r="D9254" s="488" t="n">
        <v>178712.71</v>
      </c>
      <c r="E9254" t="inlineStr">
        <is>
          <t>1/2026</t>
        </is>
      </c>
    </row>
    <row r="9255">
      <c r="A9255" t="inlineStr">
        <is>
          <t>Love Cabaret</t>
        </is>
      </c>
      <c r="B9255" t="inlineStr">
        <is>
          <t>2026-01-01</t>
        </is>
      </c>
      <c r="C9255" t="inlineStr">
        <is>
          <t>% sobre Receita Bruta</t>
        </is>
      </c>
      <c r="D9255" s="488" t="n">
        <v>-0.19</v>
      </c>
      <c r="E9255" t="inlineStr">
        <is>
          <t>1/2026</t>
        </is>
      </c>
    </row>
    <row r="9256">
      <c r="A9256" t="inlineStr">
        <is>
          <t>Love Cabaret</t>
        </is>
      </c>
      <c r="B9256" t="inlineStr">
        <is>
          <t>2026-01-01</t>
        </is>
      </c>
      <c r="C9256" t="inlineStr">
        <is>
          <t>% sobre Receita Bruta</t>
        </is>
      </c>
      <c r="D9256" s="488" t="n">
        <v>-0.07000000000000001</v>
      </c>
      <c r="E9256" t="inlineStr">
        <is>
          <t>1/2026</t>
        </is>
      </c>
    </row>
    <row r="9257">
      <c r="A9257" t="inlineStr">
        <is>
          <t>Love Cabaret</t>
        </is>
      </c>
      <c r="B9257" t="inlineStr">
        <is>
          <t>2026-01-01</t>
        </is>
      </c>
      <c r="C9257" t="inlineStr">
        <is>
          <t>% sobre Receita Bruta</t>
        </is>
      </c>
      <c r="D9257" s="488" t="n">
        <v>-0.01</v>
      </c>
      <c r="E9257" t="inlineStr">
        <is>
          <t>1/2026</t>
        </is>
      </c>
    </row>
    <row r="9258">
      <c r="A9258" t="inlineStr">
        <is>
          <t>Love Cabaret</t>
        </is>
      </c>
      <c r="B9258" t="inlineStr">
        <is>
          <t>2026-01-01</t>
        </is>
      </c>
      <c r="C9258" t="inlineStr">
        <is>
          <t>% sobre Receita Bruta</t>
        </is>
      </c>
      <c r="D9258" s="488" t="n">
        <v>-0.02</v>
      </c>
      <c r="E9258" t="inlineStr">
        <is>
          <t>1/2026</t>
        </is>
      </c>
    </row>
    <row r="9259">
      <c r="A9259" t="inlineStr">
        <is>
          <t>Love Cabaret</t>
        </is>
      </c>
      <c r="B9259" t="inlineStr">
        <is>
          <t>2026-01-01</t>
        </is>
      </c>
      <c r="C9259" t="inlineStr">
        <is>
          <t>% sobre Receita Bruta</t>
        </is>
      </c>
      <c r="D9259" s="488" t="n">
        <v>-0.05</v>
      </c>
      <c r="E9259" t="inlineStr">
        <is>
          <t>1/2026</t>
        </is>
      </c>
    </row>
    <row r="9260">
      <c r="A9260" t="inlineStr">
        <is>
          <t>Love Cabaret</t>
        </is>
      </c>
      <c r="B9260" t="inlineStr">
        <is>
          <t>2026-01-01</t>
        </is>
      </c>
      <c r="C9260" t="inlineStr">
        <is>
          <t>% sobre Receita Bruta</t>
        </is>
      </c>
      <c r="D9260" s="488" t="n">
        <v>-0.07000000000000001</v>
      </c>
      <c r="E9260" t="inlineStr">
        <is>
          <t>1/2026</t>
        </is>
      </c>
    </row>
    <row r="9261">
      <c r="A9261" t="inlineStr">
        <is>
          <t>Love Cabaret</t>
        </is>
      </c>
      <c r="B9261" t="inlineStr">
        <is>
          <t>2026-01-01</t>
        </is>
      </c>
      <c r="C9261" t="inlineStr">
        <is>
          <t>% sobre Receita Bruta</t>
        </is>
      </c>
      <c r="D9261" s="488" t="n">
        <v>-0.02</v>
      </c>
      <c r="E9261" t="inlineStr">
        <is>
          <t>1/2026</t>
        </is>
      </c>
    </row>
    <row r="9262">
      <c r="A9262" t="inlineStr">
        <is>
          <t>Love Cabaret</t>
        </is>
      </c>
      <c r="B9262" t="inlineStr">
        <is>
          <t>2026-01-01</t>
        </is>
      </c>
      <c r="C9262" t="inlineStr">
        <is>
          <t>% sobre Receita Bruta</t>
        </is>
      </c>
      <c r="D9262" s="488" t="n">
        <v>-0.02</v>
      </c>
      <c r="E9262" t="inlineStr">
        <is>
          <t>1/2026</t>
        </is>
      </c>
    </row>
    <row r="9263">
      <c r="A9263" t="inlineStr">
        <is>
          <t>Love Cabaret</t>
        </is>
      </c>
      <c r="B9263" t="inlineStr">
        <is>
          <t>2026-01-01</t>
        </is>
      </c>
      <c r="C9263" t="inlineStr">
        <is>
          <t>% sobre Receita Bruta</t>
        </is>
      </c>
      <c r="D9263" s="488" t="n">
        <v>-0.6899999999999999</v>
      </c>
      <c r="E9263" t="inlineStr">
        <is>
          <t>1/2026</t>
        </is>
      </c>
    </row>
    <row r="9264">
      <c r="A9264" t="inlineStr">
        <is>
          <t>Love Cabaret</t>
        </is>
      </c>
      <c r="B9264" t="inlineStr">
        <is>
          <t>2026-01-01</t>
        </is>
      </c>
      <c r="C9264" t="inlineStr">
        <is>
          <t>EBITDA</t>
        </is>
      </c>
      <c r="D9264" s="488" t="n">
        <v>-75730.75</v>
      </c>
      <c r="E9264" t="inlineStr">
        <is>
          <t>1/2026</t>
        </is>
      </c>
    </row>
    <row r="9265">
      <c r="A9265" t="inlineStr">
        <is>
          <t>Love Cabaret</t>
        </is>
      </c>
      <c r="B9265" t="inlineStr">
        <is>
          <t>2026-01-01</t>
        </is>
      </c>
      <c r="C9265" t="inlineStr">
        <is>
          <t>EBIT</t>
        </is>
      </c>
      <c r="D9265" s="488" t="n">
        <v>-75730.75</v>
      </c>
      <c r="E9265" t="inlineStr">
        <is>
          <t>1/2026</t>
        </is>
      </c>
    </row>
    <row r="9266">
      <c r="A9266" t="inlineStr">
        <is>
          <t>Love Cabaret</t>
        </is>
      </c>
      <c r="B9266" t="inlineStr">
        <is>
          <t>2026-01-01</t>
        </is>
      </c>
      <c r="C9266" t="inlineStr">
        <is>
          <t>Resultado Antes do IR</t>
        </is>
      </c>
      <c r="D9266" s="488" t="n">
        <v>118362.8</v>
      </c>
      <c r="E9266" t="inlineStr">
        <is>
          <t>1/2026</t>
        </is>
      </c>
    </row>
    <row r="9267">
      <c r="A9267" t="inlineStr">
        <is>
          <t>Love Cabaret</t>
        </is>
      </c>
      <c r="B9267" t="inlineStr">
        <is>
          <t>2026-01-01</t>
        </is>
      </c>
      <c r="C9267" t="inlineStr">
        <is>
          <t>(-) Impostos</t>
        </is>
      </c>
      <c r="D9267" s="488" t="n">
        <v>-9383.379999999999</v>
      </c>
      <c r="E9267" t="inlineStr">
        <is>
          <t>1/2026</t>
        </is>
      </c>
    </row>
    <row r="9268">
      <c r="A9268" t="inlineStr">
        <is>
          <t>Love Cabaret</t>
        </is>
      </c>
      <c r="B9268" t="inlineStr">
        <is>
          <t>2026-01-01</t>
        </is>
      </c>
      <c r="C9268" t="inlineStr">
        <is>
          <t>IRPJ</t>
        </is>
      </c>
      <c r="D9268" s="488" t="n">
        <v>-5137.74</v>
      </c>
      <c r="E9268" t="inlineStr">
        <is>
          <t>1/2026</t>
        </is>
      </c>
    </row>
    <row r="9269">
      <c r="A9269" t="inlineStr">
        <is>
          <t>Love Cabaret</t>
        </is>
      </c>
      <c r="B9269" t="inlineStr">
        <is>
          <t>2026-01-01</t>
        </is>
      </c>
      <c r="C9269" t="inlineStr">
        <is>
          <t>CSLL</t>
        </is>
      </c>
      <c r="D9269" s="488" t="n">
        <v>-4245.64</v>
      </c>
      <c r="E9269" t="inlineStr">
        <is>
          <t>1/2026</t>
        </is>
      </c>
    </row>
    <row r="9270">
      <c r="A9270" t="inlineStr">
        <is>
          <t>Love Cabaret</t>
        </is>
      </c>
      <c r="B9270" t="inlineStr">
        <is>
          <t>2026-01-01</t>
        </is>
      </c>
      <c r="C9270" t="inlineStr">
        <is>
          <t>Resultado Líquido</t>
        </is>
      </c>
      <c r="D9270" s="488" t="n">
        <v>108979.42</v>
      </c>
      <c r="E9270" t="inlineStr">
        <is>
          <t>1/2026</t>
        </is>
      </c>
    </row>
    <row r="9271">
      <c r="A9271" t="inlineStr">
        <is>
          <t>Love Cabaret</t>
        </is>
      </c>
      <c r="B9271" t="inlineStr">
        <is>
          <t>2026-01-01</t>
        </is>
      </c>
      <c r="C9271" t="inlineStr">
        <is>
          <t>% sobre Receita Bruta</t>
        </is>
      </c>
      <c r="D9271" s="488" t="n">
        <v>0.29</v>
      </c>
      <c r="E9271" t="inlineStr">
        <is>
          <t>1/2026</t>
        </is>
      </c>
    </row>
    <row r="9272">
      <c r="A9272" t="inlineStr">
        <is>
          <t>Love Cabaret</t>
        </is>
      </c>
      <c r="B9272" t="inlineStr">
        <is>
          <t>2026-01-01</t>
        </is>
      </c>
      <c r="C9272" t="inlineStr">
        <is>
          <t>FCF</t>
        </is>
      </c>
      <c r="D9272" s="488" t="n">
        <v>99650.42</v>
      </c>
      <c r="E9272" t="inlineStr">
        <is>
          <t>1/2026</t>
        </is>
      </c>
    </row>
    <row r="9273">
      <c r="A9273" t="inlineStr">
        <is>
          <t>Love Cabaret</t>
        </is>
      </c>
      <c r="B9273" t="inlineStr">
        <is>
          <t>2026-02-01</t>
        </is>
      </c>
      <c r="C9273" t="inlineStr">
        <is>
          <t>Artístico (couvert/shows)</t>
        </is>
      </c>
      <c r="D9273" s="488" t="n">
        <v>16070</v>
      </c>
      <c r="E9273" t="inlineStr">
        <is>
          <t>2/2026</t>
        </is>
      </c>
    </row>
    <row r="9274">
      <c r="A9274" t="inlineStr">
        <is>
          <t>Love Cabaret</t>
        </is>
      </c>
      <c r="B9274" t="inlineStr">
        <is>
          <t>2026-02-01</t>
        </is>
      </c>
      <c r="C9274" t="inlineStr">
        <is>
          <t>Gifts</t>
        </is>
      </c>
      <c r="D9274" s="488" t="n">
        <v>640</v>
      </c>
      <c r="E9274" t="inlineStr">
        <is>
          <t>2/2026</t>
        </is>
      </c>
    </row>
    <row r="9275">
      <c r="A9275" t="inlineStr">
        <is>
          <t>Love Cabaret</t>
        </is>
      </c>
      <c r="B9275" t="inlineStr">
        <is>
          <t>2026-02-01</t>
        </is>
      </c>
      <c r="C9275" t="inlineStr">
        <is>
          <t>% sobre Receita Bruta</t>
        </is>
      </c>
      <c r="D9275" s="488" t="n">
        <v>0</v>
      </c>
      <c r="E9275" t="inlineStr">
        <is>
          <t>2/2026</t>
        </is>
      </c>
    </row>
    <row r="9276">
      <c r="A9276" t="inlineStr">
        <is>
          <t>Love Cabaret</t>
        </is>
      </c>
      <c r="B9276" t="inlineStr">
        <is>
          <t>2026-02-01</t>
        </is>
      </c>
      <c r="C9276" t="inlineStr">
        <is>
          <t>(-) Impostos sobre Venda</t>
        </is>
      </c>
      <c r="D9276" s="488" t="n">
        <v>-18908.29</v>
      </c>
      <c r="E9276" t="inlineStr">
        <is>
          <t>2/2026</t>
        </is>
      </c>
    </row>
    <row r="9277">
      <c r="A9277" t="inlineStr">
        <is>
          <t>Love Cabaret</t>
        </is>
      </c>
      <c r="B9277" t="inlineStr">
        <is>
          <t>2026-02-01</t>
        </is>
      </c>
      <c r="C9277" t="inlineStr">
        <is>
          <t>PIS / COFINS</t>
        </is>
      </c>
      <c r="D9277" s="488" t="n">
        <v>-12649.29</v>
      </c>
      <c r="E9277" t="inlineStr">
        <is>
          <t>2/2026</t>
        </is>
      </c>
    </row>
    <row r="9278">
      <c r="A9278" t="inlineStr">
        <is>
          <t>Love Cabaret</t>
        </is>
      </c>
      <c r="B9278" t="inlineStr">
        <is>
          <t>2026-02-01</t>
        </is>
      </c>
      <c r="C9278" t="inlineStr">
        <is>
          <t>RECEITA LÍQUIDA</t>
        </is>
      </c>
      <c r="D9278" s="488" t="n">
        <v>336561.62</v>
      </c>
      <c r="E9278" t="inlineStr">
        <is>
          <t>2/2026</t>
        </is>
      </c>
    </row>
    <row r="9279">
      <c r="A9279" t="inlineStr">
        <is>
          <t>Love Cabaret</t>
        </is>
      </c>
      <c r="B9279" t="inlineStr">
        <is>
          <t>2026-02-01</t>
        </is>
      </c>
      <c r="C9279" t="inlineStr">
        <is>
          <t>% sobre Receita Bruta</t>
        </is>
      </c>
      <c r="D9279" s="488" t="n">
        <v>-0.17</v>
      </c>
      <c r="E9279" t="inlineStr">
        <is>
          <t>2/2026</t>
        </is>
      </c>
    </row>
    <row r="9280">
      <c r="A9280" t="inlineStr">
        <is>
          <t>Love Cabaret</t>
        </is>
      </c>
      <c r="B9280" t="inlineStr">
        <is>
          <t>2026-02-01</t>
        </is>
      </c>
      <c r="C9280" t="inlineStr">
        <is>
          <t>% sobre Receita Artístico</t>
        </is>
      </c>
      <c r="D9280" s="488" t="n">
        <v>-2.67</v>
      </c>
      <c r="E9280" t="inlineStr">
        <is>
          <t>2/2026</t>
        </is>
      </c>
    </row>
    <row r="9281">
      <c r="A9281" t="inlineStr">
        <is>
          <t>Love Cabaret</t>
        </is>
      </c>
      <c r="B9281" t="inlineStr">
        <is>
          <t>2026-02-01</t>
        </is>
      </c>
      <c r="C9281" t="inlineStr">
        <is>
          <t>% sobre Receita Bruta</t>
        </is>
      </c>
      <c r="D9281" s="488" t="n">
        <v>-0.12</v>
      </c>
      <c r="E9281" t="inlineStr">
        <is>
          <t>2/2026</t>
        </is>
      </c>
    </row>
    <row r="9282">
      <c r="A9282" t="inlineStr">
        <is>
          <t>Love Cabaret</t>
        </is>
      </c>
      <c r="B9282" t="inlineStr">
        <is>
          <t>2026-02-01</t>
        </is>
      </c>
      <c r="C9282" t="inlineStr">
        <is>
          <t>% sobre Receita Bruta</t>
        </is>
      </c>
      <c r="D9282" s="488" t="n">
        <v>-0.04</v>
      </c>
      <c r="E9282" t="inlineStr">
        <is>
          <t>2/2026</t>
        </is>
      </c>
    </row>
    <row r="9283">
      <c r="A9283" t="inlineStr">
        <is>
          <t>Love Cabaret</t>
        </is>
      </c>
      <c r="B9283" t="inlineStr">
        <is>
          <t>2026-02-01</t>
        </is>
      </c>
      <c r="C9283" t="inlineStr">
        <is>
          <t>% sobre Receita Bruta</t>
        </is>
      </c>
      <c r="D9283" s="488" t="n">
        <v>-0.02</v>
      </c>
      <c r="E9283" t="inlineStr">
        <is>
          <t>2/2026</t>
        </is>
      </c>
    </row>
    <row r="9284">
      <c r="A9284" t="inlineStr">
        <is>
          <t>Love Cabaret</t>
        </is>
      </c>
      <c r="B9284" t="inlineStr">
        <is>
          <t>2026-02-01</t>
        </is>
      </c>
      <c r="C9284" t="inlineStr">
        <is>
          <t>% sobre Receita Bruta</t>
        </is>
      </c>
      <c r="D9284" s="488" t="n">
        <v>0</v>
      </c>
      <c r="E9284" t="inlineStr">
        <is>
          <t>2/2026</t>
        </is>
      </c>
    </row>
    <row r="9285">
      <c r="A9285" t="inlineStr">
        <is>
          <t>Love Cabaret</t>
        </is>
      </c>
      <c r="B9285" t="inlineStr">
        <is>
          <t>2026-02-01</t>
        </is>
      </c>
      <c r="C9285" t="inlineStr">
        <is>
          <t>MARGEM BRUTA DE CONTRIBUIÇÃO</t>
        </is>
      </c>
      <c r="D9285" s="488" t="n">
        <v>246372.68</v>
      </c>
      <c r="E9285" t="inlineStr">
        <is>
          <t>2/2026</t>
        </is>
      </c>
    </row>
    <row r="9286">
      <c r="A9286" t="inlineStr">
        <is>
          <t>Love Cabaret</t>
        </is>
      </c>
      <c r="B9286" t="inlineStr">
        <is>
          <t>2026-02-01</t>
        </is>
      </c>
      <c r="C9286" t="inlineStr">
        <is>
          <t>PESSOAL</t>
        </is>
      </c>
      <c r="D9286" s="488" t="n">
        <v>-64738.6</v>
      </c>
      <c r="E9286" t="inlineStr">
        <is>
          <t>2/2026</t>
        </is>
      </c>
    </row>
    <row r="9287">
      <c r="A9287" t="inlineStr">
        <is>
          <t>Love Cabaret</t>
        </is>
      </c>
      <c r="B9287" t="inlineStr">
        <is>
          <t>2026-02-01</t>
        </is>
      </c>
      <c r="C9287" t="inlineStr">
        <is>
          <t>Benefícios</t>
        </is>
      </c>
      <c r="D9287" s="488" t="n">
        <v>-464.12</v>
      </c>
      <c r="E9287" t="inlineStr">
        <is>
          <t>2/2026</t>
        </is>
      </c>
    </row>
    <row r="9288">
      <c r="A9288" t="inlineStr">
        <is>
          <t>Love Cabaret</t>
        </is>
      </c>
      <c r="B9288" t="inlineStr">
        <is>
          <t>2026-02-01</t>
        </is>
      </c>
      <c r="C9288" t="inlineStr">
        <is>
          <t>-  Seguro de Vida</t>
        </is>
      </c>
      <c r="D9288" s="488" t="n">
        <v>0</v>
      </c>
      <c r="E9288" t="inlineStr">
        <is>
          <t>2/2026</t>
        </is>
      </c>
    </row>
    <row r="9289">
      <c r="A9289" t="inlineStr">
        <is>
          <t>Love Cabaret</t>
        </is>
      </c>
      <c r="B9289" t="inlineStr">
        <is>
          <t>2026-02-01</t>
        </is>
      </c>
      <c r="C9289" t="inlineStr">
        <is>
          <t>Outros B</t>
        </is>
      </c>
      <c r="D9289" s="488" t="n">
        <v>-13703.99</v>
      </c>
      <c r="E9289" t="inlineStr">
        <is>
          <t>2/2026</t>
        </is>
      </c>
    </row>
    <row r="9290">
      <c r="A9290" t="inlineStr">
        <is>
          <t>Love Cabaret</t>
        </is>
      </c>
      <c r="B9290" t="inlineStr">
        <is>
          <t>2026-02-01</t>
        </is>
      </c>
      <c r="C9290" t="inlineStr">
        <is>
          <t>-  Alimentação Funcionário</t>
        </is>
      </c>
      <c r="D9290" s="488" t="n">
        <v>-13561.2</v>
      </c>
      <c r="E9290" t="inlineStr">
        <is>
          <t>2/2026</t>
        </is>
      </c>
    </row>
    <row r="9291">
      <c r="A9291" t="inlineStr">
        <is>
          <t>Love Cabaret</t>
        </is>
      </c>
      <c r="B9291" t="inlineStr">
        <is>
          <t>2026-02-01</t>
        </is>
      </c>
      <c r="C9291" t="inlineStr">
        <is>
          <t>% sobre Receita c/ Squad</t>
        </is>
      </c>
      <c r="D9291" s="488" t="n">
        <v>-0.18</v>
      </c>
      <c r="E9291" t="inlineStr">
        <is>
          <t>2/2026</t>
        </is>
      </c>
    </row>
    <row r="9292">
      <c r="A9292" t="inlineStr">
        <is>
          <t>Love Cabaret</t>
        </is>
      </c>
      <c r="B9292" t="inlineStr">
        <is>
          <t>2026-02-01</t>
        </is>
      </c>
      <c r="C9292" t="inlineStr">
        <is>
          <t>% sobre Receita s/ Squad</t>
        </is>
      </c>
      <c r="D9292" s="488" t="n">
        <v>-0.17</v>
      </c>
      <c r="E9292" t="inlineStr">
        <is>
          <t>2/2026</t>
        </is>
      </c>
    </row>
    <row r="9293">
      <c r="A9293" t="inlineStr">
        <is>
          <t>Love Cabaret</t>
        </is>
      </c>
      <c r="B9293" t="inlineStr">
        <is>
          <t>2026-02-01</t>
        </is>
      </c>
      <c r="C9293" t="inlineStr">
        <is>
          <t>% sobre Receita Bruta</t>
        </is>
      </c>
      <c r="D9293" s="488" t="n">
        <v>-0.2</v>
      </c>
      <c r="E9293" t="inlineStr">
        <is>
          <t>2/2026</t>
        </is>
      </c>
    </row>
    <row r="9294">
      <c r="A9294" t="inlineStr">
        <is>
          <t>Love Cabaret</t>
        </is>
      </c>
      <c r="B9294" t="inlineStr">
        <is>
          <t>2026-02-01</t>
        </is>
      </c>
      <c r="C9294" t="inlineStr">
        <is>
          <t>% sobre Receita Bruta</t>
        </is>
      </c>
      <c r="D9294" s="488" t="n">
        <v>-0.1</v>
      </c>
      <c r="E9294" t="inlineStr">
        <is>
          <t>2/2026</t>
        </is>
      </c>
    </row>
    <row r="9295">
      <c r="A9295" t="inlineStr">
        <is>
          <t>Love Cabaret</t>
        </is>
      </c>
      <c r="B9295" t="inlineStr">
        <is>
          <t>2026-02-01</t>
        </is>
      </c>
      <c r="C9295" t="inlineStr">
        <is>
          <t>% sobre Receita Bruta</t>
        </is>
      </c>
      <c r="D9295" s="488" t="n">
        <v>-0.03</v>
      </c>
      <c r="E9295" t="inlineStr">
        <is>
          <t>2/2026</t>
        </is>
      </c>
    </row>
    <row r="9296">
      <c r="A9296" t="inlineStr">
        <is>
          <t>Love Cabaret</t>
        </is>
      </c>
      <c r="B9296" t="inlineStr">
        <is>
          <t>2026-02-01</t>
        </is>
      </c>
      <c r="C9296" t="inlineStr">
        <is>
          <t>% sobre Receita Bruta</t>
        </is>
      </c>
      <c r="D9296" s="488" t="n">
        <v>-0.02</v>
      </c>
      <c r="E9296" t="inlineStr">
        <is>
          <t>2/2026</t>
        </is>
      </c>
    </row>
    <row r="9297">
      <c r="A9297" t="inlineStr">
        <is>
          <t>Love Cabaret</t>
        </is>
      </c>
      <c r="B9297" t="inlineStr">
        <is>
          <t>2026-02-01</t>
        </is>
      </c>
      <c r="C9297" t="inlineStr">
        <is>
          <t>% sobre Receita Bruta</t>
        </is>
      </c>
      <c r="D9297" s="488" t="n">
        <v>-0.05</v>
      </c>
      <c r="E9297" t="inlineStr">
        <is>
          <t>2/2026</t>
        </is>
      </c>
    </row>
    <row r="9298">
      <c r="A9298" t="inlineStr">
        <is>
          <t>Love Cabaret</t>
        </is>
      </c>
      <c r="B9298" t="inlineStr">
        <is>
          <t>2026-02-01</t>
        </is>
      </c>
      <c r="C9298" t="inlineStr">
        <is>
          <t>% sobre Receita Bruta</t>
        </is>
      </c>
      <c r="D9298" s="488" t="n">
        <v>-0.06</v>
      </c>
      <c r="E9298" t="inlineStr">
        <is>
          <t>2/2026</t>
        </is>
      </c>
    </row>
    <row r="9299">
      <c r="A9299" t="inlineStr">
        <is>
          <t>Love Cabaret</t>
        </is>
      </c>
      <c r="B9299" t="inlineStr">
        <is>
          <t>2026-02-01</t>
        </is>
      </c>
      <c r="C9299" t="inlineStr">
        <is>
          <t>% sobre Receita Bruta</t>
        </is>
      </c>
      <c r="D9299" s="488" t="n">
        <v>-0.02</v>
      </c>
      <c r="E9299" t="inlineStr">
        <is>
          <t>2/2026</t>
        </is>
      </c>
    </row>
    <row r="9300">
      <c r="A9300" t="inlineStr">
        <is>
          <t>Love Cabaret</t>
        </is>
      </c>
      <c r="B9300" t="inlineStr">
        <is>
          <t>2026-02-01</t>
        </is>
      </c>
      <c r="C9300" t="inlineStr">
        <is>
          <t>% sobre Receita Bruta</t>
        </is>
      </c>
      <c r="D9300" s="488" t="n">
        <v>-0.02</v>
      </c>
      <c r="E9300" t="inlineStr">
        <is>
          <t>2/2026</t>
        </is>
      </c>
    </row>
    <row r="9301">
      <c r="A9301" t="inlineStr">
        <is>
          <t>Love Cabaret</t>
        </is>
      </c>
      <c r="B9301" t="inlineStr">
        <is>
          <t>2026-02-01</t>
        </is>
      </c>
      <c r="C9301" t="inlineStr">
        <is>
          <t>TOTAL - DESPESAS OPERATIVAS</t>
        </is>
      </c>
      <c r="D9301" s="488" t="n">
        <v>-242803.62</v>
      </c>
      <c r="E9301" t="inlineStr">
        <is>
          <t>2/2026</t>
        </is>
      </c>
    </row>
    <row r="9302">
      <c r="A9302" t="inlineStr">
        <is>
          <t>Love Cabaret</t>
        </is>
      </c>
      <c r="B9302" t="inlineStr">
        <is>
          <t>2026-02-01</t>
        </is>
      </c>
      <c r="C9302" t="inlineStr">
        <is>
          <t>% sobre Receita Bruta</t>
        </is>
      </c>
      <c r="D9302" s="488" t="n">
        <v>-0.68</v>
      </c>
      <c r="E9302" t="inlineStr">
        <is>
          <t>2/2026</t>
        </is>
      </c>
    </row>
    <row r="9303">
      <c r="A9303" t="inlineStr">
        <is>
          <t>Love Cabaret</t>
        </is>
      </c>
      <c r="B9303" t="inlineStr">
        <is>
          <t>2026-02-01</t>
        </is>
      </c>
      <c r="C9303" t="inlineStr">
        <is>
          <t>EBITDA</t>
        </is>
      </c>
      <c r="D9303" s="488" t="n">
        <v>3569.06</v>
      </c>
      <c r="E9303" t="inlineStr">
        <is>
          <t>2/2026</t>
        </is>
      </c>
    </row>
    <row r="9304">
      <c r="A9304" t="inlineStr">
        <is>
          <t>Love Cabaret</t>
        </is>
      </c>
      <c r="B9304" t="inlineStr">
        <is>
          <t>2026-02-01</t>
        </is>
      </c>
      <c r="C9304" t="inlineStr">
        <is>
          <t>% sobre Receita Bruta</t>
        </is>
      </c>
      <c r="D9304" s="488" t="n">
        <v>0.01</v>
      </c>
      <c r="E9304" t="inlineStr">
        <is>
          <t>2/2026</t>
        </is>
      </c>
    </row>
    <row r="9305">
      <c r="A9305" t="inlineStr">
        <is>
          <t>Love Cabaret</t>
        </is>
      </c>
      <c r="B9305" t="inlineStr">
        <is>
          <t>2026-02-01</t>
        </is>
      </c>
      <c r="C9305" t="inlineStr">
        <is>
          <t>EBIT</t>
        </is>
      </c>
      <c r="D9305" s="488" t="n">
        <v>3569.06</v>
      </c>
      <c r="E9305" t="inlineStr">
        <is>
          <t>2/2026</t>
        </is>
      </c>
    </row>
    <row r="9306">
      <c r="A9306" t="inlineStr">
        <is>
          <t>Love Cabaret</t>
        </is>
      </c>
      <c r="B9306" t="inlineStr">
        <is>
          <t>2026-02-01</t>
        </is>
      </c>
      <c r="C9306" t="inlineStr">
        <is>
          <t>Resultado Antes do IR</t>
        </is>
      </c>
      <c r="D9306" s="488" t="n">
        <v>32937.94</v>
      </c>
      <c r="E9306" t="inlineStr">
        <is>
          <t>2/2026</t>
        </is>
      </c>
    </row>
    <row r="9307">
      <c r="A9307" t="inlineStr">
        <is>
          <t>Love Cabaret</t>
        </is>
      </c>
      <c r="B9307" t="inlineStr">
        <is>
          <t>2026-02-01</t>
        </is>
      </c>
      <c r="C9307" t="inlineStr">
        <is>
          <t>(-) Impostos</t>
        </is>
      </c>
      <c r="D9307" s="488" t="n">
        <v>-17901.06</v>
      </c>
      <c r="E9307" t="inlineStr">
        <is>
          <t>2/2026</t>
        </is>
      </c>
    </row>
    <row r="9308">
      <c r="A9308" t="inlineStr">
        <is>
          <t>Love Cabaret</t>
        </is>
      </c>
      <c r="B9308" t="inlineStr">
        <is>
          <t>2026-02-01</t>
        </is>
      </c>
      <c r="C9308" t="inlineStr">
        <is>
          <t>IRPJ</t>
        </is>
      </c>
      <c r="D9308" s="488" t="n">
        <v>-10803.16</v>
      </c>
      <c r="E9308" t="inlineStr">
        <is>
          <t>2/2026</t>
        </is>
      </c>
    </row>
    <row r="9309">
      <c r="A9309" t="inlineStr">
        <is>
          <t>Love Cabaret</t>
        </is>
      </c>
      <c r="B9309" t="inlineStr">
        <is>
          <t>2026-02-01</t>
        </is>
      </c>
      <c r="C9309" t="inlineStr">
        <is>
          <t>CSLL</t>
        </is>
      </c>
      <c r="D9309" s="488" t="n">
        <v>-7097.9</v>
      </c>
      <c r="E9309" t="inlineStr">
        <is>
          <t>2/2026</t>
        </is>
      </c>
    </row>
    <row r="9310">
      <c r="A9310" t="inlineStr">
        <is>
          <t>Love Cabaret</t>
        </is>
      </c>
      <c r="B9310" t="inlineStr">
        <is>
          <t>2026-02-01</t>
        </is>
      </c>
      <c r="C9310" t="inlineStr">
        <is>
          <t>Resultado Líquido</t>
        </is>
      </c>
      <c r="D9310" s="488" t="n">
        <v>15036.88</v>
      </c>
      <c r="E9310" t="inlineStr">
        <is>
          <t>2/2026</t>
        </is>
      </c>
    </row>
    <row r="9311">
      <c r="A9311" t="inlineStr">
        <is>
          <t>Love Cabaret</t>
        </is>
      </c>
      <c r="B9311" t="inlineStr">
        <is>
          <t>2026-02-01</t>
        </is>
      </c>
      <c r="C9311" t="inlineStr">
        <is>
          <t>% sobre Receita Bruta</t>
        </is>
      </c>
      <c r="D9311" s="488" t="n">
        <v>0.04</v>
      </c>
      <c r="E9311" t="inlineStr">
        <is>
          <t>2/2026</t>
        </is>
      </c>
    </row>
    <row r="9312">
      <c r="A9312" t="inlineStr">
        <is>
          <t>Love Cabaret</t>
        </is>
      </c>
      <c r="B9312" t="inlineStr">
        <is>
          <t>2026-02-01</t>
        </is>
      </c>
      <c r="C9312" t="inlineStr">
        <is>
          <t>FCF</t>
        </is>
      </c>
      <c r="D9312" s="488" t="n">
        <v>-56389.97</v>
      </c>
      <c r="E9312" t="inlineStr">
        <is>
          <t>2/2026</t>
        </is>
      </c>
    </row>
    <row r="9313">
      <c r="A9313" t="inlineStr">
        <is>
          <t>Love Cabaret</t>
        </is>
      </c>
      <c r="B9313" t="inlineStr">
        <is>
          <t>2026-03-01</t>
        </is>
      </c>
      <c r="C9313" t="inlineStr">
        <is>
          <t>% sobre Receita Bruta</t>
        </is>
      </c>
      <c r="D9313" s="488" t="n">
        <v>0</v>
      </c>
      <c r="E9313" t="inlineStr">
        <is>
          <t>3/2026</t>
        </is>
      </c>
    </row>
    <row r="9314">
      <c r="A9314" t="inlineStr">
        <is>
          <t>Love Cabaret</t>
        </is>
      </c>
      <c r="B9314" t="inlineStr">
        <is>
          <t>2026-03-01</t>
        </is>
      </c>
      <c r="C9314" t="inlineStr">
        <is>
          <t>% sobre Receita Bruta</t>
        </is>
      </c>
      <c r="D9314" s="488" t="n">
        <v>-0.7</v>
      </c>
      <c r="E9314" t="inlineStr">
        <is>
          <t>3/2026</t>
        </is>
      </c>
    </row>
    <row r="9315">
      <c r="A9315" t="inlineStr">
        <is>
          <t>Love Cabaret</t>
        </is>
      </c>
      <c r="B9315" t="inlineStr">
        <is>
          <t>2026-03-01</t>
        </is>
      </c>
      <c r="C9315" t="inlineStr">
        <is>
          <t>% sobre Receita Bruta</t>
        </is>
      </c>
      <c r="D9315" s="488" t="n">
        <v>-0.31</v>
      </c>
      <c r="E9315" t="inlineStr">
        <is>
          <t>3/2026</t>
        </is>
      </c>
    </row>
    <row r="9316">
      <c r="A9316" t="inlineStr">
        <is>
          <t>Love Cabaret</t>
        </is>
      </c>
      <c r="B9316" t="inlineStr">
        <is>
          <t>2026-03-01</t>
        </is>
      </c>
      <c r="C9316" t="inlineStr">
        <is>
          <t>% sobre Receita Bruta</t>
        </is>
      </c>
      <c r="D9316" s="488" t="n">
        <v>-0.07000000000000001</v>
      </c>
      <c r="E9316" t="inlineStr">
        <is>
          <t>3/2026</t>
        </is>
      </c>
    </row>
    <row r="9317">
      <c r="A9317" t="inlineStr">
        <is>
          <t>Love Cabaret</t>
        </is>
      </c>
      <c r="B9317" t="inlineStr">
        <is>
          <t>2026-03-01</t>
        </is>
      </c>
      <c r="C9317" t="inlineStr">
        <is>
          <t>% sobre Receita Bruta</t>
        </is>
      </c>
      <c r="D9317" s="488" t="n">
        <v>0</v>
      </c>
      <c r="E9317" t="inlineStr">
        <is>
          <t>3/2026</t>
        </is>
      </c>
    </row>
    <row r="9318">
      <c r="A9318" t="inlineStr">
        <is>
          <t>Love Cabaret</t>
        </is>
      </c>
      <c r="B9318" t="inlineStr">
        <is>
          <t>2026-03-01</t>
        </is>
      </c>
      <c r="C9318" t="inlineStr">
        <is>
          <t>% sobre Receita Bruta</t>
        </is>
      </c>
      <c r="D9318" s="488" t="n">
        <v>-0.01</v>
      </c>
      <c r="E9318" t="inlineStr">
        <is>
          <t>3/2026</t>
        </is>
      </c>
    </row>
    <row r="9319">
      <c r="A9319" t="inlineStr">
        <is>
          <t>Love Cabaret</t>
        </is>
      </c>
      <c r="B9319" t="inlineStr">
        <is>
          <t>2026-03-01</t>
        </is>
      </c>
      <c r="C9319" t="inlineStr">
        <is>
          <t>PESSOAL</t>
        </is>
      </c>
      <c r="D9319" s="488" t="n">
        <v>-55390.89</v>
      </c>
      <c r="E9319" t="inlineStr">
        <is>
          <t>3/2026</t>
        </is>
      </c>
    </row>
    <row r="9320">
      <c r="A9320" t="inlineStr">
        <is>
          <t>Love Cabaret</t>
        </is>
      </c>
      <c r="B9320" t="inlineStr">
        <is>
          <t>2026-03-01</t>
        </is>
      </c>
      <c r="C9320" t="inlineStr">
        <is>
          <t>PJ</t>
        </is>
      </c>
      <c r="D9320" s="488" t="n">
        <v>-19433.33</v>
      </c>
      <c r="E9320" t="inlineStr">
        <is>
          <t>3/2026</t>
        </is>
      </c>
    </row>
    <row r="9321">
      <c r="A9321" t="inlineStr">
        <is>
          <t>Love Cabaret</t>
        </is>
      </c>
      <c r="B9321" t="inlineStr">
        <is>
          <t>2026-03-01</t>
        </is>
      </c>
      <c r="C9321" t="inlineStr">
        <is>
          <t>- Chefe de Bar</t>
        </is>
      </c>
      <c r="D9321" s="488" t="n">
        <v>-3333.33</v>
      </c>
      <c r="E9321" t="inlineStr">
        <is>
          <t>3/2026</t>
        </is>
      </c>
    </row>
    <row r="9322">
      <c r="A9322" t="inlineStr">
        <is>
          <t>Love Cabaret</t>
        </is>
      </c>
      <c r="B9322" t="inlineStr">
        <is>
          <t>2026-03-01</t>
        </is>
      </c>
      <c r="C9322" t="inlineStr">
        <is>
          <t>Benefícios</t>
        </is>
      </c>
      <c r="D9322" s="488" t="n">
        <v>0</v>
      </c>
      <c r="E9322" t="inlineStr">
        <is>
          <t>3/2026</t>
        </is>
      </c>
    </row>
    <row r="9323">
      <c r="A9323" t="inlineStr">
        <is>
          <t>Love Cabaret</t>
        </is>
      </c>
      <c r="B9323" t="inlineStr">
        <is>
          <t>2026-03-01</t>
        </is>
      </c>
      <c r="C9323" t="inlineStr">
        <is>
          <t>-  Seguro de Vida</t>
        </is>
      </c>
      <c r="D9323" s="488" t="n">
        <v>0</v>
      </c>
      <c r="E9323" t="inlineStr">
        <is>
          <t>3/2026</t>
        </is>
      </c>
    </row>
    <row r="9324">
      <c r="A9324" t="inlineStr">
        <is>
          <t>Love Cabaret</t>
        </is>
      </c>
      <c r="B9324" t="inlineStr">
        <is>
          <t>2026-03-01</t>
        </is>
      </c>
      <c r="C9324" t="inlineStr">
        <is>
          <t>Outros B</t>
        </is>
      </c>
      <c r="D9324" s="488" t="n">
        <v>-6369.77</v>
      </c>
      <c r="E9324" t="inlineStr">
        <is>
          <t>3/2026</t>
        </is>
      </c>
    </row>
    <row r="9325">
      <c r="A9325" t="inlineStr">
        <is>
          <t>Love Cabaret</t>
        </is>
      </c>
      <c r="B9325" t="inlineStr">
        <is>
          <t>2026-03-01</t>
        </is>
      </c>
      <c r="C9325" t="inlineStr">
        <is>
          <t>-  Alimentação Funcionário</t>
        </is>
      </c>
      <c r="D9325" s="488" t="n">
        <v>-6333.56</v>
      </c>
      <c r="E9325" t="inlineStr">
        <is>
          <t>3/2026</t>
        </is>
      </c>
    </row>
    <row r="9326">
      <c r="A9326" t="inlineStr">
        <is>
          <t>Love Cabaret</t>
        </is>
      </c>
      <c r="B9326" t="inlineStr">
        <is>
          <t>2026-03-01</t>
        </is>
      </c>
      <c r="C9326" t="inlineStr">
        <is>
          <t>% sobre Receita s/ Squad</t>
        </is>
      </c>
      <c r="D9326" s="488" t="n">
        <v>-0.35</v>
      </c>
      <c r="E9326" t="inlineStr">
        <is>
          <t>3/2026</t>
        </is>
      </c>
    </row>
    <row r="9327">
      <c r="A9327" t="inlineStr">
        <is>
          <t>Love Cabaret</t>
        </is>
      </c>
      <c r="B9327" t="inlineStr">
        <is>
          <t>2026-03-01</t>
        </is>
      </c>
      <c r="C9327" t="inlineStr">
        <is>
          <t>% sobre Receita Bruta</t>
        </is>
      </c>
      <c r="D9327" s="488" t="n">
        <v>-0.49</v>
      </c>
      <c r="E9327" t="inlineStr">
        <is>
          <t>3/2026</t>
        </is>
      </c>
    </row>
    <row r="9328">
      <c r="A9328" t="inlineStr">
        <is>
          <t>Love Cabaret</t>
        </is>
      </c>
      <c r="B9328" t="inlineStr">
        <is>
          <t>2026-03-01</t>
        </is>
      </c>
      <c r="C9328" t="inlineStr">
        <is>
          <t>% sobre Receita Bruta</t>
        </is>
      </c>
      <c r="D9328" s="488" t="n">
        <v>-0.13</v>
      </c>
      <c r="E9328" t="inlineStr">
        <is>
          <t>3/2026</t>
        </is>
      </c>
    </row>
    <row r="9329">
      <c r="A9329" t="inlineStr">
        <is>
          <t>Love Cabaret</t>
        </is>
      </c>
      <c r="B9329" t="inlineStr">
        <is>
          <t>2026-03-01</t>
        </is>
      </c>
      <c r="C9329" t="inlineStr">
        <is>
          <t>% sobre Receita Bruta</t>
        </is>
      </c>
      <c r="D9329" s="488" t="n">
        <v>-0.02</v>
      </c>
      <c r="E9329" t="inlineStr">
        <is>
          <t>3/2026</t>
        </is>
      </c>
    </row>
    <row r="9330">
      <c r="A9330" t="inlineStr">
        <is>
          <t>Love Cabaret</t>
        </is>
      </c>
      <c r="B9330" t="inlineStr">
        <is>
          <t>2026-03-01</t>
        </is>
      </c>
      <c r="C9330" t="inlineStr">
        <is>
          <t>Despesas Gerais</t>
        </is>
      </c>
      <c r="D9330" s="488" t="n">
        <v>-17965.2</v>
      </c>
      <c r="E9330" t="inlineStr">
        <is>
          <t>3/2026</t>
        </is>
      </c>
    </row>
    <row r="9331">
      <c r="A9331" t="inlineStr">
        <is>
          <t>Love Cabaret</t>
        </is>
      </c>
      <c r="B9331" t="inlineStr">
        <is>
          <t>2026-03-01</t>
        </is>
      </c>
      <c r="C9331" t="inlineStr">
        <is>
          <t>Fretes e Carretos</t>
        </is>
      </c>
      <c r="D9331" s="488" t="n">
        <v>-280.23</v>
      </c>
      <c r="E9331" t="inlineStr">
        <is>
          <t>3/2026</t>
        </is>
      </c>
    </row>
    <row r="9332">
      <c r="A9332" t="inlineStr">
        <is>
          <t>Love Cabaret</t>
        </is>
      </c>
      <c r="B9332" t="inlineStr">
        <is>
          <t>2026-03-01</t>
        </is>
      </c>
      <c r="C9332" t="inlineStr">
        <is>
          <t>% sobre Receita Bruta</t>
        </is>
      </c>
      <c r="D9332" s="488" t="n">
        <v>-0.13</v>
      </c>
      <c r="E9332" t="inlineStr">
        <is>
          <t>3/2026</t>
        </is>
      </c>
    </row>
    <row r="9333">
      <c r="A9333" t="inlineStr">
        <is>
          <t>Love Cabaret</t>
        </is>
      </c>
      <c r="B9333" t="inlineStr">
        <is>
          <t>2026-03-01</t>
        </is>
      </c>
      <c r="C9333" t="inlineStr">
        <is>
          <t>% sobre Receita Bruta</t>
        </is>
      </c>
      <c r="D9333" s="488" t="n">
        <v>-0.14</v>
      </c>
      <c r="E9333" t="inlineStr">
        <is>
          <t>3/2026</t>
        </is>
      </c>
    </row>
    <row r="9334">
      <c r="A9334" t="inlineStr">
        <is>
          <t>Love Cabaret</t>
        </is>
      </c>
      <c r="B9334" t="inlineStr">
        <is>
          <t>2026-03-01</t>
        </is>
      </c>
      <c r="C9334" t="inlineStr">
        <is>
          <t>Serviços de Terceiros</t>
        </is>
      </c>
      <c r="D9334" s="488" t="n">
        <v>-15345.28</v>
      </c>
      <c r="E9334" t="inlineStr">
        <is>
          <t>3/2026</t>
        </is>
      </c>
    </row>
    <row r="9335">
      <c r="A9335" t="inlineStr">
        <is>
          <t>Love Cabaret</t>
        </is>
      </c>
      <c r="B9335" t="inlineStr">
        <is>
          <t>2026-03-01</t>
        </is>
      </c>
      <c r="C9335" t="inlineStr">
        <is>
          <t>Assessoria em Geral</t>
        </is>
      </c>
      <c r="D9335" s="488" t="n">
        <v>-1182.51</v>
      </c>
      <c r="E9335" t="inlineStr">
        <is>
          <t>3/2026</t>
        </is>
      </c>
    </row>
    <row r="9336">
      <c r="A9336" t="inlineStr">
        <is>
          <t>Love Cabaret</t>
        </is>
      </c>
      <c r="B9336" t="inlineStr">
        <is>
          <t>2026-03-01</t>
        </is>
      </c>
      <c r="C9336" t="inlineStr">
        <is>
          <t>% sobre Receita Bruta</t>
        </is>
      </c>
      <c r="D9336" s="488" t="n">
        <v>-0.11</v>
      </c>
      <c r="E9336" t="inlineStr">
        <is>
          <t>3/2026</t>
        </is>
      </c>
    </row>
    <row r="9337">
      <c r="A9337" t="inlineStr">
        <is>
          <t>Love Cabaret</t>
        </is>
      </c>
      <c r="B9337" t="inlineStr">
        <is>
          <t>2026-03-01</t>
        </is>
      </c>
      <c r="C9337" t="inlineStr">
        <is>
          <t>% sobre Receita Bruta</t>
        </is>
      </c>
      <c r="D9337" s="488" t="n">
        <v>-0.04</v>
      </c>
      <c r="E9337" t="inlineStr">
        <is>
          <t>3/2026</t>
        </is>
      </c>
    </row>
    <row r="9338">
      <c r="A9338" t="inlineStr">
        <is>
          <t>Love Cabaret</t>
        </is>
      </c>
      <c r="B9338" t="inlineStr">
        <is>
          <t>2026-03-01</t>
        </is>
      </c>
      <c r="C9338" t="inlineStr">
        <is>
          <t>% sobre Receita Bruta</t>
        </is>
      </c>
      <c r="D9338" s="488" t="n">
        <v>-0.05</v>
      </c>
      <c r="E9338" t="inlineStr">
        <is>
          <t>3/2026</t>
        </is>
      </c>
    </row>
    <row r="9339">
      <c r="A9339" t="inlineStr">
        <is>
          <t>Love Cabaret</t>
        </is>
      </c>
      <c r="B9339" t="inlineStr">
        <is>
          <t>2026-03-01</t>
        </is>
      </c>
      <c r="C9339" t="inlineStr">
        <is>
          <t>TOTAL - DESPESAS OPERATIVAS</t>
        </is>
      </c>
      <c r="D9339" s="488" t="n">
        <v>-213713.03</v>
      </c>
      <c r="E9339" t="inlineStr">
        <is>
          <t>3/2026</t>
        </is>
      </c>
    </row>
    <row r="9340">
      <c r="A9340" t="inlineStr">
        <is>
          <t>Love Cabaret</t>
        </is>
      </c>
      <c r="B9340" t="inlineStr">
        <is>
          <t>2026-03-01</t>
        </is>
      </c>
      <c r="C9340" t="inlineStr">
        <is>
          <t>% sobre Receita Bruta</t>
        </is>
      </c>
      <c r="D9340" s="488" t="n">
        <v>-1.49</v>
      </c>
      <c r="E9340" t="inlineStr">
        <is>
          <t>3/2026</t>
        </is>
      </c>
    </row>
    <row r="9341">
      <c r="A9341" t="inlineStr">
        <is>
          <t>Love Cabaret</t>
        </is>
      </c>
      <c r="B9341" t="inlineStr">
        <is>
          <t>2026-03-01</t>
        </is>
      </c>
      <c r="C9341" t="inlineStr">
        <is>
          <t>EBITDA</t>
        </is>
      </c>
      <c r="D9341" s="488" t="n">
        <v>-199203.67</v>
      </c>
      <c r="E9341" t="inlineStr">
        <is>
          <t>3/2026</t>
        </is>
      </c>
    </row>
    <row r="9342">
      <c r="A9342" t="inlineStr">
        <is>
          <t>Love Cabaret</t>
        </is>
      </c>
      <c r="B9342" t="inlineStr">
        <is>
          <t>2026-03-01</t>
        </is>
      </c>
      <c r="C9342" t="inlineStr">
        <is>
          <t>% sobre Receita Bruta</t>
        </is>
      </c>
      <c r="D9342" s="488" t="n">
        <v>-1.39</v>
      </c>
      <c r="E9342" t="inlineStr">
        <is>
          <t>3/2026</t>
        </is>
      </c>
    </row>
    <row r="9343">
      <c r="A9343" t="inlineStr">
        <is>
          <t>Love Cabaret</t>
        </is>
      </c>
      <c r="B9343" t="inlineStr">
        <is>
          <t>2026-03-01</t>
        </is>
      </c>
      <c r="C9343" t="inlineStr">
        <is>
          <t>EBIT</t>
        </is>
      </c>
      <c r="D9343" s="488" t="n">
        <v>-199203.67</v>
      </c>
      <c r="E9343" t="inlineStr">
        <is>
          <t>3/2026</t>
        </is>
      </c>
    </row>
    <row r="9344">
      <c r="A9344" t="inlineStr">
        <is>
          <t>Love Cabaret</t>
        </is>
      </c>
      <c r="B9344" t="inlineStr">
        <is>
          <t>2026-03-01</t>
        </is>
      </c>
      <c r="C9344" t="inlineStr">
        <is>
          <t>Resultado Antes do IR</t>
        </is>
      </c>
      <c r="D9344" s="488" t="n">
        <v>-178563.72</v>
      </c>
      <c r="E9344" t="inlineStr">
        <is>
          <t>3/2026</t>
        </is>
      </c>
    </row>
    <row r="9345">
      <c r="A9345" t="inlineStr">
        <is>
          <t>Love Cabaret</t>
        </is>
      </c>
      <c r="B9345" t="inlineStr">
        <is>
          <t>2026-03-01</t>
        </is>
      </c>
      <c r="C9345" t="inlineStr">
        <is>
          <t>Resultado Líquido</t>
        </is>
      </c>
      <c r="D9345" s="488" t="n">
        <v>-184740.45</v>
      </c>
      <c r="E9345" t="inlineStr">
        <is>
          <t>3/2026</t>
        </is>
      </c>
    </row>
    <row r="9346">
      <c r="A9346" t="inlineStr">
        <is>
          <t>Love Cabaret</t>
        </is>
      </c>
      <c r="B9346" t="inlineStr">
        <is>
          <t>2026-03-01</t>
        </is>
      </c>
      <c r="C9346" t="inlineStr">
        <is>
          <t>% sobre Receita Bruta</t>
        </is>
      </c>
      <c r="D9346" s="488" t="n">
        <v>-1.29</v>
      </c>
      <c r="E9346" t="inlineStr">
        <is>
          <t>3/2026</t>
        </is>
      </c>
    </row>
    <row r="9347">
      <c r="A9347" t="inlineStr">
        <is>
          <t>Love Cabaret</t>
        </is>
      </c>
      <c r="B9347" t="inlineStr">
        <is>
          <t>2026-03-01</t>
        </is>
      </c>
      <c r="C9347" t="inlineStr">
        <is>
          <t>FCF</t>
        </is>
      </c>
      <c r="D9347" s="488" t="n">
        <v>-220672.04</v>
      </c>
      <c r="E9347" t="inlineStr">
        <is>
          <t>3/2026</t>
        </is>
      </c>
    </row>
    <row r="9348">
      <c r="A9348" t="inlineStr">
        <is>
          <t>Love Cabaret</t>
        </is>
      </c>
      <c r="B9348" t="inlineStr">
        <is>
          <t>2026-04-01</t>
        </is>
      </c>
      <c r="C9348" t="inlineStr">
        <is>
          <t>FATURAMENTO BRUTO</t>
        </is>
      </c>
      <c r="D9348" s="488" t="n">
        <v>359651.7</v>
      </c>
      <c r="E9348" t="inlineStr">
        <is>
          <t>4/2026</t>
        </is>
      </c>
    </row>
    <row r="9349">
      <c r="A9349" t="inlineStr">
        <is>
          <t>Love Cabaret</t>
        </is>
      </c>
      <c r="B9349" t="inlineStr">
        <is>
          <t>2026-04-01</t>
        </is>
      </c>
      <c r="C9349" t="inlineStr">
        <is>
          <t>Alimentação</t>
        </is>
      </c>
      <c r="D9349" s="488" t="n">
        <v>80754.10000000001</v>
      </c>
      <c r="E9349" t="inlineStr">
        <is>
          <t>4/2026</t>
        </is>
      </c>
    </row>
    <row r="9350">
      <c r="A9350" t="inlineStr">
        <is>
          <t>Love Cabaret</t>
        </is>
      </c>
      <c r="B9350" t="inlineStr">
        <is>
          <t>2026-04-01</t>
        </is>
      </c>
      <c r="C9350" t="inlineStr">
        <is>
          <t>Bebida</t>
        </is>
      </c>
      <c r="D9350" s="488" t="n">
        <v>184379.4</v>
      </c>
      <c r="E9350" t="inlineStr">
        <is>
          <t>4/2026</t>
        </is>
      </c>
    </row>
    <row r="9351">
      <c r="A9351" t="inlineStr">
        <is>
          <t>Love Cabaret</t>
        </is>
      </c>
      <c r="B9351" t="inlineStr">
        <is>
          <t>2026-04-01</t>
        </is>
      </c>
      <c r="C9351" t="inlineStr">
        <is>
          <t>Artístico (couvert/shows)</t>
        </is>
      </c>
      <c r="D9351" s="488" t="n">
        <v>45430</v>
      </c>
      <c r="E9351" t="inlineStr">
        <is>
          <t>4/2026</t>
        </is>
      </c>
    </row>
    <row r="9352">
      <c r="A9352" t="inlineStr">
        <is>
          <t>Love Cabaret</t>
        </is>
      </c>
      <c r="B9352" t="inlineStr">
        <is>
          <t>2026-04-01</t>
        </is>
      </c>
      <c r="C9352" t="inlineStr">
        <is>
          <t>Gifts</t>
        </is>
      </c>
      <c r="D9352" s="488" t="n">
        <v>16124.9</v>
      </c>
      <c r="E9352" t="inlineStr">
        <is>
          <t>4/2026</t>
        </is>
      </c>
    </row>
    <row r="9353">
      <c r="A9353" t="inlineStr">
        <is>
          <t>Love Cabaret</t>
        </is>
      </c>
      <c r="B9353" t="inlineStr">
        <is>
          <t>2026-04-01</t>
        </is>
      </c>
      <c r="C9353" t="inlineStr">
        <is>
          <t>Serviço</t>
        </is>
      </c>
      <c r="D9353" s="488" t="n">
        <v>31523.3</v>
      </c>
      <c r="E9353" t="inlineStr">
        <is>
          <t>4/2026</t>
        </is>
      </c>
    </row>
    <row r="9354">
      <c r="A9354" t="inlineStr">
        <is>
          <t>Love Cabaret</t>
        </is>
      </c>
      <c r="B9354" t="inlineStr">
        <is>
          <t>2026-04-01</t>
        </is>
      </c>
      <c r="C9354" t="inlineStr">
        <is>
          <t>Eventos A&amp;B</t>
        </is>
      </c>
      <c r="D9354" s="488" t="n">
        <v>1080</v>
      </c>
      <c r="E9354" t="inlineStr">
        <is>
          <t>4/2026</t>
        </is>
      </c>
    </row>
    <row r="9355">
      <c r="A9355" t="inlineStr">
        <is>
          <t>Love Cabaret</t>
        </is>
      </c>
      <c r="B9355" t="inlineStr">
        <is>
          <t>2026-04-01</t>
        </is>
      </c>
      <c r="C9355" t="inlineStr">
        <is>
          <t>Eventos Couvert</t>
        </is>
      </c>
      <c r="D9355" s="488" t="n">
        <v>0</v>
      </c>
      <c r="E9355" t="inlineStr">
        <is>
          <t>4/2026</t>
        </is>
      </c>
    </row>
    <row r="9356">
      <c r="A9356" t="inlineStr">
        <is>
          <t>Love Cabaret</t>
        </is>
      </c>
      <c r="B9356" t="inlineStr">
        <is>
          <t>2026-04-01</t>
        </is>
      </c>
      <c r="C9356" t="inlineStr">
        <is>
          <t>Eventos Locações</t>
        </is>
      </c>
      <c r="D9356" s="488" t="n">
        <v>360</v>
      </c>
      <c r="E9356" t="inlineStr">
        <is>
          <t>4/2026</t>
        </is>
      </c>
    </row>
    <row r="9357">
      <c r="A9357" t="inlineStr">
        <is>
          <t>Love Cabaret</t>
        </is>
      </c>
      <c r="B9357" t="inlineStr">
        <is>
          <t>2026-04-01</t>
        </is>
      </c>
      <c r="C9357" t="inlineStr">
        <is>
          <t>Eventos Rebate Fornecedores</t>
        </is>
      </c>
      <c r="D9357" s="488" t="n">
        <v>0</v>
      </c>
      <c r="E9357" t="inlineStr">
        <is>
          <t>4/2026</t>
        </is>
      </c>
    </row>
    <row r="9358">
      <c r="A9358" t="inlineStr">
        <is>
          <t>Love Cabaret</t>
        </is>
      </c>
      <c r="B9358" t="inlineStr">
        <is>
          <t>2026-04-01</t>
        </is>
      </c>
      <c r="C9358" t="inlineStr">
        <is>
          <t>Delivery</t>
        </is>
      </c>
      <c r="D9358" s="488" t="n">
        <v>0</v>
      </c>
      <c r="E9358" t="inlineStr">
        <is>
          <t>4/2026</t>
        </is>
      </c>
    </row>
    <row r="9359">
      <c r="A9359" t="inlineStr">
        <is>
          <t>Love Cabaret</t>
        </is>
      </c>
      <c r="B9359" t="inlineStr">
        <is>
          <t>2026-04-01</t>
        </is>
      </c>
      <c r="C9359" t="inlineStr">
        <is>
          <t>Outras Receitas</t>
        </is>
      </c>
      <c r="D9359" s="488" t="n">
        <v>0</v>
      </c>
      <c r="E9359" t="inlineStr">
        <is>
          <t>4/2026</t>
        </is>
      </c>
    </row>
    <row r="9360">
      <c r="A9360" t="inlineStr">
        <is>
          <t>Love Cabaret</t>
        </is>
      </c>
      <c r="B9360" t="inlineStr">
        <is>
          <t>2026-04-01</t>
        </is>
      </c>
      <c r="C9360" t="inlineStr">
        <is>
          <t>Eventos</t>
        </is>
      </c>
      <c r="D9360" s="488" t="n">
        <v>1440</v>
      </c>
      <c r="E9360" t="inlineStr">
        <is>
          <t>4/2026</t>
        </is>
      </c>
    </row>
    <row r="9361">
      <c r="A9361" t="inlineStr">
        <is>
          <t>Love Cabaret</t>
        </is>
      </c>
      <c r="B9361" t="inlineStr">
        <is>
          <t>2026-04-01</t>
        </is>
      </c>
      <c r="C9361" t="inlineStr">
        <is>
          <t>(-) Desconto sobre Venda</t>
        </is>
      </c>
      <c r="D9361" s="488" t="n">
        <v>-27270.54</v>
      </c>
      <c r="E9361" t="inlineStr">
        <is>
          <t>4/2026</t>
        </is>
      </c>
    </row>
    <row r="9362">
      <c r="A9362" t="inlineStr">
        <is>
          <t>Love Cabaret</t>
        </is>
      </c>
      <c r="B9362" t="inlineStr">
        <is>
          <t>2026-04-01</t>
        </is>
      </c>
      <c r="C9362" t="inlineStr">
        <is>
          <t>Descontos - Operação</t>
        </is>
      </c>
      <c r="D9362" s="488" t="n">
        <v>-21525.41</v>
      </c>
      <c r="E9362" t="inlineStr">
        <is>
          <t>4/2026</t>
        </is>
      </c>
    </row>
    <row r="9363">
      <c r="A9363" t="inlineStr">
        <is>
          <t>Love Cabaret</t>
        </is>
      </c>
      <c r="B9363" t="inlineStr">
        <is>
          <t>2026-04-01</t>
        </is>
      </c>
      <c r="C9363" t="inlineStr">
        <is>
          <t>Desconto - Alimentação Escritório</t>
        </is>
      </c>
      <c r="D9363" s="488" t="n">
        <v>-5745.13</v>
      </c>
      <c r="E9363" t="inlineStr">
        <is>
          <t>4/2026</t>
        </is>
      </c>
    </row>
    <row r="9364">
      <c r="A9364" t="inlineStr">
        <is>
          <t>Love Cabaret</t>
        </is>
      </c>
      <c r="B9364" t="inlineStr">
        <is>
          <t>2026-04-01</t>
        </is>
      </c>
      <c r="C9364" t="inlineStr">
        <is>
          <t>Descontos - Marketing</t>
        </is>
      </c>
      <c r="D9364" s="488" t="n">
        <v>0</v>
      </c>
      <c r="E9364" t="inlineStr">
        <is>
          <t>4/2026</t>
        </is>
      </c>
    </row>
    <row r="9365">
      <c r="A9365" t="inlineStr">
        <is>
          <t>Love Cabaret</t>
        </is>
      </c>
      <c r="B9365" t="inlineStr">
        <is>
          <t>2026-04-01</t>
        </is>
      </c>
      <c r="C9365" t="inlineStr">
        <is>
          <t>% sobre Receita Bruta</t>
        </is>
      </c>
      <c r="D9365" s="488" t="n">
        <v>-0.08</v>
      </c>
      <c r="E9365" t="inlineStr">
        <is>
          <t>4/2026</t>
        </is>
      </c>
    </row>
    <row r="9366">
      <c r="A9366" t="inlineStr">
        <is>
          <t>Love Cabaret</t>
        </is>
      </c>
      <c r="B9366" t="inlineStr">
        <is>
          <t>2026-04-01</t>
        </is>
      </c>
      <c r="C9366" t="inlineStr">
        <is>
          <t>(-) Impostos sobre Venda</t>
        </is>
      </c>
      <c r="D9366" s="488" t="n">
        <v>-15341.79</v>
      </c>
      <c r="E9366" t="inlineStr">
        <is>
          <t>4/2026</t>
        </is>
      </c>
    </row>
    <row r="9367">
      <c r="A9367" t="inlineStr">
        <is>
          <t>Love Cabaret</t>
        </is>
      </c>
      <c r="B9367" t="inlineStr">
        <is>
          <t>2026-04-01</t>
        </is>
      </c>
      <c r="C9367" t="inlineStr">
        <is>
          <t>PIS / COFINS</t>
        </is>
      </c>
      <c r="D9367" s="488" t="n">
        <v>-2051.81</v>
      </c>
      <c r="E9367" t="inlineStr">
        <is>
          <t>4/2026</t>
        </is>
      </c>
    </row>
    <row r="9368">
      <c r="A9368" t="inlineStr">
        <is>
          <t>Love Cabaret</t>
        </is>
      </c>
      <c r="B9368" t="inlineStr">
        <is>
          <t>2026-04-01</t>
        </is>
      </c>
      <c r="C9368" t="inlineStr">
        <is>
          <t>ICMS</t>
        </is>
      </c>
      <c r="D9368" s="488" t="n">
        <v>-12465.74</v>
      </c>
      <c r="E9368" t="inlineStr">
        <is>
          <t>4/2026</t>
        </is>
      </c>
    </row>
    <row r="9369">
      <c r="A9369" t="inlineStr">
        <is>
          <t>Love Cabaret</t>
        </is>
      </c>
      <c r="B9369" t="inlineStr">
        <is>
          <t>2026-04-01</t>
        </is>
      </c>
      <c r="C9369" t="inlineStr">
        <is>
          <t>ISS</t>
        </is>
      </c>
      <c r="D9369" s="488" t="n">
        <v>-824.25</v>
      </c>
      <c r="E9369" t="inlineStr">
        <is>
          <t>4/2026</t>
        </is>
      </c>
    </row>
    <row r="9370">
      <c r="A9370" t="inlineStr">
        <is>
          <t>Love Cabaret</t>
        </is>
      </c>
      <c r="B9370" t="inlineStr">
        <is>
          <t>2026-04-01</t>
        </is>
      </c>
      <c r="C9370" t="inlineStr">
        <is>
          <t>RECEITA LÍQUIDA</t>
        </is>
      </c>
      <c r="D9370" s="488" t="n">
        <v>317039.37</v>
      </c>
      <c r="E9370" t="inlineStr">
        <is>
          <t>4/2026</t>
        </is>
      </c>
    </row>
    <row r="9371">
      <c r="A9371" t="inlineStr">
        <is>
          <t>Love Cabaret</t>
        </is>
      </c>
      <c r="B9371" t="inlineStr">
        <is>
          <t>2026-04-01</t>
        </is>
      </c>
      <c r="C9371" t="inlineStr">
        <is>
          <t>(-) Custo Mercadoria Vendida</t>
        </is>
      </c>
      <c r="D9371" s="488" t="n">
        <v>-87619.52</v>
      </c>
      <c r="E9371" t="inlineStr">
        <is>
          <t>4/2026</t>
        </is>
      </c>
    </row>
    <row r="9372">
      <c r="A9372" t="inlineStr">
        <is>
          <t>Love Cabaret</t>
        </is>
      </c>
      <c r="B9372" t="inlineStr">
        <is>
          <t>2026-04-01</t>
        </is>
      </c>
      <c r="C9372" t="inlineStr">
        <is>
          <t>Alimentação D</t>
        </is>
      </c>
      <c r="D9372" s="488" t="n">
        <v>-30775.33</v>
      </c>
      <c r="E9372" t="inlineStr">
        <is>
          <t>4/2026</t>
        </is>
      </c>
    </row>
    <row r="9373">
      <c r="A9373" t="inlineStr">
        <is>
          <t>Love Cabaret</t>
        </is>
      </c>
      <c r="B9373" t="inlineStr">
        <is>
          <t>2026-04-01</t>
        </is>
      </c>
      <c r="C9373" t="inlineStr">
        <is>
          <t>Bebida D</t>
        </is>
      </c>
      <c r="D9373" s="488" t="n">
        <v>-56844.19</v>
      </c>
      <c r="E9373" t="inlineStr">
        <is>
          <t>4/2026</t>
        </is>
      </c>
    </row>
    <row r="9374">
      <c r="A9374" t="inlineStr">
        <is>
          <t>Love Cabaret</t>
        </is>
      </c>
      <c r="B9374" t="inlineStr">
        <is>
          <t>2026-04-01</t>
        </is>
      </c>
      <c r="C9374" t="inlineStr">
        <is>
          <t>Embalagens</t>
        </is>
      </c>
      <c r="D9374" s="488" t="n">
        <v>0</v>
      </c>
      <c r="E9374" t="inlineStr">
        <is>
          <t>4/2026</t>
        </is>
      </c>
    </row>
    <row r="9375">
      <c r="A9375" t="inlineStr">
        <is>
          <t>Love Cabaret</t>
        </is>
      </c>
      <c r="B9375" t="inlineStr">
        <is>
          <t>2026-04-01</t>
        </is>
      </c>
      <c r="C9375" t="inlineStr">
        <is>
          <t>% sobre Receita Bruta</t>
        </is>
      </c>
      <c r="D9375" s="488" t="n">
        <v>-0.33</v>
      </c>
      <c r="E9375" t="inlineStr">
        <is>
          <t>4/2026</t>
        </is>
      </c>
    </row>
    <row r="9376">
      <c r="A9376" t="inlineStr">
        <is>
          <t>Love Cabaret</t>
        </is>
      </c>
      <c r="B9376" t="inlineStr">
        <is>
          <t>2026-04-01</t>
        </is>
      </c>
      <c r="C9376" t="inlineStr">
        <is>
          <t>% sobre Receita Líquida</t>
        </is>
      </c>
      <c r="D9376" s="488" t="n">
        <v>-0.28</v>
      </c>
      <c r="E9376" t="inlineStr">
        <is>
          <t>4/2026</t>
        </is>
      </c>
    </row>
    <row r="9377">
      <c r="A9377" t="inlineStr">
        <is>
          <t>Love Cabaret</t>
        </is>
      </c>
      <c r="B9377" t="inlineStr">
        <is>
          <t>2026-04-01</t>
        </is>
      </c>
      <c r="C9377" t="inlineStr">
        <is>
          <t>(-) Custos Artístico Geral</t>
        </is>
      </c>
      <c r="D9377" s="488" t="n">
        <v>-105668.41</v>
      </c>
      <c r="E9377" t="inlineStr">
        <is>
          <t>4/2026</t>
        </is>
      </c>
    </row>
    <row r="9378">
      <c r="A9378" t="inlineStr">
        <is>
          <t>Love Cabaret</t>
        </is>
      </c>
      <c r="B9378" t="inlineStr">
        <is>
          <t>2026-04-01</t>
        </is>
      </c>
      <c r="C9378" t="inlineStr">
        <is>
          <t>Custos Artístico</t>
        </is>
      </c>
      <c r="D9378" s="488" t="n">
        <v>-93865.91</v>
      </c>
      <c r="E9378" t="inlineStr">
        <is>
          <t>4/2026</t>
        </is>
      </c>
    </row>
    <row r="9379">
      <c r="A9379" t="inlineStr">
        <is>
          <t>Love Cabaret</t>
        </is>
      </c>
      <c r="B9379" t="inlineStr">
        <is>
          <t>2026-04-01</t>
        </is>
      </c>
      <c r="C9379" t="inlineStr">
        <is>
          <t>Cachê de Músicos e Artistas</t>
        </is>
      </c>
      <c r="D9379" s="488" t="n">
        <v>-71167</v>
      </c>
      <c r="E9379" t="inlineStr">
        <is>
          <t>4/2026</t>
        </is>
      </c>
    </row>
    <row r="9380">
      <c r="A9380" t="inlineStr">
        <is>
          <t>Love Cabaret</t>
        </is>
      </c>
      <c r="B9380" t="inlineStr">
        <is>
          <t>2026-04-01</t>
        </is>
      </c>
      <c r="C9380" t="inlineStr">
        <is>
          <t>Alimentação e Transporte</t>
        </is>
      </c>
      <c r="D9380" s="488" t="n">
        <v>-6188.91</v>
      </c>
      <c r="E9380" t="inlineStr">
        <is>
          <t>4/2026</t>
        </is>
      </c>
    </row>
    <row r="9381">
      <c r="A9381" t="inlineStr">
        <is>
          <t>Love Cabaret</t>
        </is>
      </c>
      <c r="B9381" t="inlineStr">
        <is>
          <t>2026-04-01</t>
        </is>
      </c>
      <c r="C9381" t="inlineStr">
        <is>
          <t>Viagens e Estadias</t>
        </is>
      </c>
      <c r="D9381" s="488" t="n">
        <v>0</v>
      </c>
      <c r="E9381" t="inlineStr">
        <is>
          <t>4/2026</t>
        </is>
      </c>
    </row>
    <row r="9382">
      <c r="A9382" t="inlineStr">
        <is>
          <t>Love Cabaret</t>
        </is>
      </c>
      <c r="B9382" t="inlineStr">
        <is>
          <t>2026-04-01</t>
        </is>
      </c>
      <c r="C9382" t="inlineStr">
        <is>
          <t>Taxas e Licenças - Artístico</t>
        </is>
      </c>
      <c r="D9382" s="488" t="n">
        <v>0</v>
      </c>
      <c r="E9382" t="inlineStr">
        <is>
          <t>4/2026</t>
        </is>
      </c>
    </row>
    <row r="9383">
      <c r="A9383" t="inlineStr">
        <is>
          <t>Love Cabaret</t>
        </is>
      </c>
      <c r="B9383" t="inlineStr">
        <is>
          <t>2026-04-01</t>
        </is>
      </c>
      <c r="C9383" t="inlineStr">
        <is>
          <t>MDO Terceirizada - Artístico</t>
        </is>
      </c>
      <c r="D9383" s="488" t="n">
        <v>-16510</v>
      </c>
      <c r="E9383" t="inlineStr">
        <is>
          <t>4/2026</t>
        </is>
      </c>
    </row>
    <row r="9384">
      <c r="A9384" t="inlineStr">
        <is>
          <t>Love Cabaret</t>
        </is>
      </c>
      <c r="B9384" t="inlineStr">
        <is>
          <t>2026-04-01</t>
        </is>
      </c>
      <c r="C9384" t="inlineStr">
        <is>
          <t>Custos Ténico de Som</t>
        </is>
      </c>
      <c r="D9384" s="488" t="n">
        <v>-11802.5</v>
      </c>
      <c r="E9384" t="inlineStr">
        <is>
          <t>4/2026</t>
        </is>
      </c>
    </row>
    <row r="9385">
      <c r="A9385" t="inlineStr">
        <is>
          <t>Love Cabaret</t>
        </is>
      </c>
      <c r="B9385" t="inlineStr">
        <is>
          <t>2026-04-01</t>
        </is>
      </c>
      <c r="C9385" t="inlineStr">
        <is>
          <t>Técnico de Som / Luz</t>
        </is>
      </c>
      <c r="D9385" s="488" t="n">
        <v>-5000</v>
      </c>
      <c r="E9385" t="inlineStr">
        <is>
          <t>4/2026</t>
        </is>
      </c>
    </row>
    <row r="9386">
      <c r="A9386" t="inlineStr">
        <is>
          <t>Love Cabaret</t>
        </is>
      </c>
      <c r="B9386" t="inlineStr">
        <is>
          <t>2026-04-01</t>
        </is>
      </c>
      <c r="C9386" t="inlineStr">
        <is>
          <t>Locação de Equipamentos Fixo</t>
        </is>
      </c>
      <c r="D9386" s="488" t="n">
        <v>-6802.5</v>
      </c>
      <c r="E9386" t="inlineStr">
        <is>
          <t>4/2026</t>
        </is>
      </c>
    </row>
    <row r="9387">
      <c r="A9387" t="inlineStr">
        <is>
          <t>Love Cabaret</t>
        </is>
      </c>
      <c r="B9387" t="inlineStr">
        <is>
          <t>2026-04-01</t>
        </is>
      </c>
      <c r="C9387" t="inlineStr">
        <is>
          <t>Locação de Equipamentos Variável</t>
        </is>
      </c>
      <c r="D9387" s="488" t="n">
        <v>0</v>
      </c>
      <c r="E9387" t="inlineStr">
        <is>
          <t>4/2026</t>
        </is>
      </c>
    </row>
    <row r="9388">
      <c r="A9388" t="inlineStr">
        <is>
          <t>Love Cabaret</t>
        </is>
      </c>
      <c r="B9388" t="inlineStr">
        <is>
          <t>2026-04-01</t>
        </is>
      </c>
      <c r="C9388" t="inlineStr">
        <is>
          <t>% sobre Receita Artístico</t>
        </is>
      </c>
      <c r="D9388" s="488" t="n">
        <v>-2.33</v>
      </c>
      <c r="E9388" t="inlineStr">
        <is>
          <t>4/2026</t>
        </is>
      </c>
    </row>
    <row r="9389">
      <c r="A9389" t="inlineStr">
        <is>
          <t>Love Cabaret</t>
        </is>
      </c>
      <c r="B9389" t="inlineStr">
        <is>
          <t>2026-04-01</t>
        </is>
      </c>
      <c r="C9389" t="inlineStr">
        <is>
          <t>% sobre Receita Bruta</t>
        </is>
      </c>
      <c r="D9389" s="488" t="n">
        <v>-0.29</v>
      </c>
      <c r="E9389" t="inlineStr">
        <is>
          <t>4/2026</t>
        </is>
      </c>
    </row>
    <row r="9390">
      <c r="A9390" t="inlineStr">
        <is>
          <t>Love Cabaret</t>
        </is>
      </c>
      <c r="B9390" t="inlineStr">
        <is>
          <t>2026-04-01</t>
        </is>
      </c>
      <c r="C9390" t="inlineStr">
        <is>
          <t>(-) Custos Eventos</t>
        </is>
      </c>
      <c r="D9390" s="488" t="n">
        <v>-5326.23</v>
      </c>
      <c r="E9390" t="inlineStr">
        <is>
          <t>4/2026</t>
        </is>
      </c>
    </row>
    <row r="9391">
      <c r="A9391" t="inlineStr">
        <is>
          <t>Love Cabaret</t>
        </is>
      </c>
      <c r="B9391" t="inlineStr">
        <is>
          <t>2026-04-01</t>
        </is>
      </c>
      <c r="C9391" t="inlineStr">
        <is>
          <t>MDO</t>
        </is>
      </c>
      <c r="D9391" s="488" t="n">
        <v>-464.4</v>
      </c>
      <c r="E9391" t="inlineStr">
        <is>
          <t>4/2026</t>
        </is>
      </c>
    </row>
    <row r="9392">
      <c r="A9392" t="inlineStr">
        <is>
          <t>Love Cabaret</t>
        </is>
      </c>
      <c r="B9392" t="inlineStr">
        <is>
          <t>2026-04-01</t>
        </is>
      </c>
      <c r="C9392" t="inlineStr">
        <is>
          <t>MDO Terceirizada - Eventos</t>
        </is>
      </c>
      <c r="D9392" s="488" t="n">
        <v>-450</v>
      </c>
      <c r="E9392" t="inlineStr">
        <is>
          <t>4/2026</t>
        </is>
      </c>
    </row>
    <row r="9393">
      <c r="A9393" t="inlineStr">
        <is>
          <t>Love Cabaret</t>
        </is>
      </c>
      <c r="B9393" t="inlineStr">
        <is>
          <t>2026-04-01</t>
        </is>
      </c>
      <c r="C9393" t="inlineStr">
        <is>
          <t>Comissões de Vendas - Eventos</t>
        </is>
      </c>
      <c r="D9393" s="488" t="n">
        <v>-14.4</v>
      </c>
      <c r="E9393" t="inlineStr">
        <is>
          <t>4/2026</t>
        </is>
      </c>
    </row>
    <row r="9394">
      <c r="A9394" t="inlineStr">
        <is>
          <t>Love Cabaret</t>
        </is>
      </c>
      <c r="B9394" t="inlineStr">
        <is>
          <t>2026-04-01</t>
        </is>
      </c>
      <c r="C9394" t="inlineStr">
        <is>
          <t>Serviços de Terceiros - Eventos</t>
        </is>
      </c>
      <c r="D9394" s="488" t="n">
        <v>-2600</v>
      </c>
      <c r="E9394" t="inlineStr">
        <is>
          <t>4/2026</t>
        </is>
      </c>
    </row>
    <row r="9395">
      <c r="A9395" t="inlineStr">
        <is>
          <t>Love Cabaret</t>
        </is>
      </c>
      <c r="B9395" t="inlineStr">
        <is>
          <t>2026-04-01</t>
        </is>
      </c>
      <c r="C9395" t="inlineStr">
        <is>
          <t>Serviços Terceirizados - Eventos</t>
        </is>
      </c>
      <c r="D9395" s="488" t="n">
        <v>-2600</v>
      </c>
      <c r="E9395" t="inlineStr">
        <is>
          <t>4/2026</t>
        </is>
      </c>
    </row>
    <row r="9396">
      <c r="A9396" t="inlineStr">
        <is>
          <t>Love Cabaret</t>
        </is>
      </c>
      <c r="B9396" t="inlineStr">
        <is>
          <t>2026-04-01</t>
        </is>
      </c>
      <c r="C9396" t="inlineStr">
        <is>
          <t>Serviço de Segurança - Eventos</t>
        </is>
      </c>
      <c r="D9396" s="488" t="n">
        <v>0</v>
      </c>
      <c r="E9396" t="inlineStr">
        <is>
          <t>4/2026</t>
        </is>
      </c>
    </row>
    <row r="9397">
      <c r="A9397" t="inlineStr">
        <is>
          <t>Love Cabaret</t>
        </is>
      </c>
      <c r="B9397" t="inlineStr">
        <is>
          <t>2026-04-01</t>
        </is>
      </c>
      <c r="C9397" t="inlineStr">
        <is>
          <t>Artistas e Palestrantes - Eventos</t>
        </is>
      </c>
      <c r="D9397" s="488" t="n">
        <v>0</v>
      </c>
      <c r="E9397" t="inlineStr">
        <is>
          <t>4/2026</t>
        </is>
      </c>
    </row>
    <row r="9398">
      <c r="A9398" t="inlineStr">
        <is>
          <t>Love Cabaret</t>
        </is>
      </c>
      <c r="B9398" t="inlineStr">
        <is>
          <t>2026-04-01</t>
        </is>
      </c>
      <c r="C9398" t="inlineStr">
        <is>
          <t>Decoração - Eventos</t>
        </is>
      </c>
      <c r="D9398" s="488" t="n">
        <v>0</v>
      </c>
      <c r="E9398" t="inlineStr">
        <is>
          <t>4/2026</t>
        </is>
      </c>
    </row>
    <row r="9399">
      <c r="A9399" t="inlineStr">
        <is>
          <t>Love Cabaret</t>
        </is>
      </c>
      <c r="B9399" t="inlineStr">
        <is>
          <t>2026-04-01</t>
        </is>
      </c>
      <c r="C9399" t="inlineStr">
        <is>
          <t>Material de Consumo</t>
        </is>
      </c>
      <c r="D9399" s="488" t="n">
        <v>0</v>
      </c>
      <c r="E9399" t="inlineStr">
        <is>
          <t>4/2026</t>
        </is>
      </c>
    </row>
    <row r="9400">
      <c r="A9400" t="inlineStr">
        <is>
          <t>Love Cabaret</t>
        </is>
      </c>
      <c r="B9400" t="inlineStr">
        <is>
          <t>2026-04-01</t>
        </is>
      </c>
      <c r="C9400" t="inlineStr">
        <is>
          <t>Material Descartável - Eventos</t>
        </is>
      </c>
      <c r="D9400" s="488" t="n">
        <v>0</v>
      </c>
      <c r="E9400" t="inlineStr">
        <is>
          <t>4/2026</t>
        </is>
      </c>
    </row>
    <row r="9401">
      <c r="A9401" t="inlineStr">
        <is>
          <t>Love Cabaret</t>
        </is>
      </c>
      <c r="B9401" t="inlineStr">
        <is>
          <t>2026-04-01</t>
        </is>
      </c>
      <c r="C9401" t="inlineStr">
        <is>
          <t>Brindes e Confraternizações - Eventos</t>
        </is>
      </c>
      <c r="D9401" s="488" t="n">
        <v>0</v>
      </c>
      <c r="E9401" t="inlineStr">
        <is>
          <t>4/2026</t>
        </is>
      </c>
    </row>
    <row r="9402">
      <c r="A9402" t="inlineStr">
        <is>
          <t>Love Cabaret</t>
        </is>
      </c>
      <c r="B9402" t="inlineStr">
        <is>
          <t>2026-04-01</t>
        </is>
      </c>
      <c r="C9402" t="inlineStr">
        <is>
          <t>Material de Escritório - Eventos</t>
        </is>
      </c>
      <c r="D9402" s="488" t="n">
        <v>0</v>
      </c>
      <c r="E9402" t="inlineStr">
        <is>
          <t>4/2026</t>
        </is>
      </c>
    </row>
    <row r="9403">
      <c r="A9403" t="inlineStr">
        <is>
          <t>Love Cabaret</t>
        </is>
      </c>
      <c r="B9403" t="inlineStr">
        <is>
          <t>2026-04-01</t>
        </is>
      </c>
      <c r="C9403" t="inlineStr">
        <is>
          <t>Material de Manutenção - Eventos</t>
        </is>
      </c>
      <c r="D9403" s="488" t="n">
        <v>0</v>
      </c>
      <c r="E9403" t="inlineStr">
        <is>
          <t>4/2026</t>
        </is>
      </c>
    </row>
    <row r="9404">
      <c r="A9404" t="inlineStr">
        <is>
          <t>Love Cabaret</t>
        </is>
      </c>
      <c r="B9404" t="inlineStr">
        <is>
          <t>2026-04-01</t>
        </is>
      </c>
      <c r="C9404" t="inlineStr">
        <is>
          <t>Manutenção Geral</t>
        </is>
      </c>
      <c r="D9404" s="488" t="n">
        <v>0</v>
      </c>
      <c r="E9404" t="inlineStr">
        <is>
          <t>4/2026</t>
        </is>
      </c>
    </row>
    <row r="9405">
      <c r="A9405" t="inlineStr">
        <is>
          <t>Love Cabaret</t>
        </is>
      </c>
      <c r="B9405" t="inlineStr">
        <is>
          <t>2026-04-01</t>
        </is>
      </c>
      <c r="C9405" t="inlineStr">
        <is>
          <t>Serviço de Manutenção - Estrutura - Eventos</t>
        </is>
      </c>
      <c r="D9405" s="488" t="n">
        <v>0</v>
      </c>
      <c r="E9405" t="inlineStr">
        <is>
          <t>4/2026</t>
        </is>
      </c>
    </row>
    <row r="9406">
      <c r="A9406" t="inlineStr">
        <is>
          <t>Love Cabaret</t>
        </is>
      </c>
      <c r="B9406" t="inlineStr">
        <is>
          <t>2026-04-01</t>
        </is>
      </c>
      <c r="C9406" t="inlineStr">
        <is>
          <t>Serviço de Manutenção - Equipamentos - Eventos</t>
        </is>
      </c>
      <c r="D9406" s="488" t="n">
        <v>0</v>
      </c>
      <c r="E9406" t="inlineStr">
        <is>
          <t>4/2026</t>
        </is>
      </c>
    </row>
    <row r="9407">
      <c r="A9407" t="inlineStr">
        <is>
          <t>Love Cabaret</t>
        </is>
      </c>
      <c r="B9407" t="inlineStr">
        <is>
          <t>2026-04-01</t>
        </is>
      </c>
      <c r="C9407" t="inlineStr">
        <is>
          <t>Transportes</t>
        </is>
      </c>
      <c r="D9407" s="488" t="n">
        <v>0</v>
      </c>
      <c r="E9407" t="inlineStr">
        <is>
          <t>4/2026</t>
        </is>
      </c>
    </row>
    <row r="9408">
      <c r="A9408" t="inlineStr">
        <is>
          <t>Love Cabaret</t>
        </is>
      </c>
      <c r="B9408" t="inlineStr">
        <is>
          <t>2026-04-01</t>
        </is>
      </c>
      <c r="C9408" t="inlineStr">
        <is>
          <t>Viagens e Estadias - Eventos</t>
        </is>
      </c>
      <c r="D9408" s="488" t="n">
        <v>0</v>
      </c>
      <c r="E9408" t="inlineStr">
        <is>
          <t>4/2026</t>
        </is>
      </c>
    </row>
    <row r="9409">
      <c r="A9409" t="inlineStr">
        <is>
          <t>Love Cabaret</t>
        </is>
      </c>
      <c r="B9409" t="inlineStr">
        <is>
          <t>2026-04-01</t>
        </is>
      </c>
      <c r="C9409" t="inlineStr">
        <is>
          <t>Transporte Equipe - Eventos</t>
        </is>
      </c>
      <c r="D9409" s="488" t="n">
        <v>0</v>
      </c>
      <c r="E9409" t="inlineStr">
        <is>
          <t>4/2026</t>
        </is>
      </c>
    </row>
    <row r="9410">
      <c r="A9410" t="inlineStr">
        <is>
          <t>Love Cabaret</t>
        </is>
      </c>
      <c r="B9410" t="inlineStr">
        <is>
          <t>2026-04-01</t>
        </is>
      </c>
      <c r="C9410" t="inlineStr">
        <is>
          <t>Fretes e Carretos - Eventos</t>
        </is>
      </c>
      <c r="D9410" s="488" t="n">
        <v>0</v>
      </c>
      <c r="E9410" t="inlineStr">
        <is>
          <t>4/2026</t>
        </is>
      </c>
    </row>
    <row r="9411">
      <c r="A9411" t="inlineStr">
        <is>
          <t>Love Cabaret</t>
        </is>
      </c>
      <c r="B9411" t="inlineStr">
        <is>
          <t>2026-04-01</t>
        </is>
      </c>
      <c r="C9411" t="inlineStr">
        <is>
          <t>Locações</t>
        </is>
      </c>
      <c r="D9411" s="488" t="n">
        <v>-2261.83</v>
      </c>
      <c r="E9411" t="inlineStr">
        <is>
          <t>4/2026</t>
        </is>
      </c>
    </row>
    <row r="9412">
      <c r="A9412" t="inlineStr">
        <is>
          <t>Love Cabaret</t>
        </is>
      </c>
      <c r="B9412" t="inlineStr">
        <is>
          <t>2026-04-01</t>
        </is>
      </c>
      <c r="C9412" t="inlineStr">
        <is>
          <t>Locação de Utensílios - Eventos</t>
        </is>
      </c>
      <c r="D9412" s="488" t="n">
        <v>-1589.81</v>
      </c>
      <c r="E9412" t="inlineStr">
        <is>
          <t>4/2026</t>
        </is>
      </c>
    </row>
    <row r="9413">
      <c r="A9413" t="inlineStr">
        <is>
          <t>Love Cabaret</t>
        </is>
      </c>
      <c r="B9413" t="inlineStr">
        <is>
          <t>2026-04-01</t>
        </is>
      </c>
      <c r="C9413" t="inlineStr">
        <is>
          <t>Locação de Equipamentos - Eventos</t>
        </is>
      </c>
      <c r="D9413" s="488" t="n">
        <v>0</v>
      </c>
      <c r="E9413" t="inlineStr">
        <is>
          <t>4/2026</t>
        </is>
      </c>
    </row>
    <row r="9414">
      <c r="A9414" t="inlineStr">
        <is>
          <t>Love Cabaret</t>
        </is>
      </c>
      <c r="B9414" t="inlineStr">
        <is>
          <t>2026-04-01</t>
        </is>
      </c>
      <c r="C9414" t="inlineStr">
        <is>
          <t>Locação de Mobiliário - Eventos</t>
        </is>
      </c>
      <c r="D9414" s="488" t="n">
        <v>-672.02</v>
      </c>
      <c r="E9414" t="inlineStr">
        <is>
          <t>4/2026</t>
        </is>
      </c>
    </row>
    <row r="9415">
      <c r="A9415" t="inlineStr">
        <is>
          <t>Love Cabaret</t>
        </is>
      </c>
      <c r="B9415" t="inlineStr">
        <is>
          <t>2026-04-01</t>
        </is>
      </c>
      <c r="C9415" t="inlineStr">
        <is>
          <t>Locação de Coberturas - Eventos</t>
        </is>
      </c>
      <c r="D9415" s="488" t="n">
        <v>0</v>
      </c>
      <c r="E9415" t="inlineStr">
        <is>
          <t>4/2026</t>
        </is>
      </c>
    </row>
    <row r="9416">
      <c r="A9416" t="inlineStr">
        <is>
          <t>Love Cabaret</t>
        </is>
      </c>
      <c r="B9416" t="inlineStr">
        <is>
          <t>2026-04-01</t>
        </is>
      </c>
      <c r="C9416" t="inlineStr">
        <is>
          <t>Repasses Locação de Espaço</t>
        </is>
      </c>
      <c r="D9416" s="488" t="n">
        <v>0</v>
      </c>
      <c r="E9416" t="inlineStr">
        <is>
          <t>4/2026</t>
        </is>
      </c>
    </row>
    <row r="9417">
      <c r="A9417" t="inlineStr">
        <is>
          <t>Love Cabaret</t>
        </is>
      </c>
      <c r="B9417" t="inlineStr">
        <is>
          <t>2026-04-01</t>
        </is>
      </c>
      <c r="C9417" t="inlineStr">
        <is>
          <t>Repasse Gazit - Locação Aroo</t>
        </is>
      </c>
      <c r="D9417" s="488" t="n">
        <v>0</v>
      </c>
      <c r="E9417" t="inlineStr">
        <is>
          <t>4/2026</t>
        </is>
      </c>
    </row>
    <row r="9418">
      <c r="A9418" t="inlineStr">
        <is>
          <t>Love Cabaret</t>
        </is>
      </c>
      <c r="B9418" t="inlineStr">
        <is>
          <t>2026-04-01</t>
        </is>
      </c>
      <c r="C9418" t="inlineStr">
        <is>
          <t>Repasse Gazit - Locação Anexo Abaru</t>
        </is>
      </c>
      <c r="D9418" s="488" t="n">
        <v>0</v>
      </c>
      <c r="E9418" t="inlineStr">
        <is>
          <t>4/2026</t>
        </is>
      </c>
    </row>
    <row r="9419">
      <c r="A9419" t="inlineStr">
        <is>
          <t>Love Cabaret</t>
        </is>
      </c>
      <c r="B9419" t="inlineStr">
        <is>
          <t>2026-04-01</t>
        </is>
      </c>
      <c r="C9419" t="inlineStr">
        <is>
          <t>% sobre Receita de Eventos</t>
        </is>
      </c>
      <c r="D9419" s="488" t="n">
        <v>-3.7</v>
      </c>
      <c r="E9419" t="inlineStr">
        <is>
          <t>4/2026</t>
        </is>
      </c>
    </row>
    <row r="9420">
      <c r="A9420" t="inlineStr">
        <is>
          <t>Love Cabaret</t>
        </is>
      </c>
      <c r="B9420" t="inlineStr">
        <is>
          <t>2026-04-01</t>
        </is>
      </c>
      <c r="C9420" t="inlineStr">
        <is>
          <t>% sobre Receita Bruta</t>
        </is>
      </c>
      <c r="D9420" s="488" t="n">
        <v>-0.01</v>
      </c>
      <c r="E9420" t="inlineStr">
        <is>
          <t>4/2026</t>
        </is>
      </c>
    </row>
    <row r="9421">
      <c r="A9421" t="inlineStr">
        <is>
          <t>Love Cabaret</t>
        </is>
      </c>
      <c r="B9421" t="inlineStr">
        <is>
          <t>2026-04-01</t>
        </is>
      </c>
      <c r="C9421" t="inlineStr">
        <is>
          <t>(-) Dedução da Gorjeta</t>
        </is>
      </c>
      <c r="D9421" s="488" t="n">
        <v>-9440</v>
      </c>
      <c r="E9421" t="inlineStr">
        <is>
          <t>4/2026</t>
        </is>
      </c>
    </row>
    <row r="9422">
      <c r="A9422" t="inlineStr">
        <is>
          <t>Love Cabaret</t>
        </is>
      </c>
      <c r="B9422" t="inlineStr">
        <is>
          <t>2026-04-01</t>
        </is>
      </c>
      <c r="C9422" t="inlineStr">
        <is>
          <t>-  Comissões e Gorjeta</t>
        </is>
      </c>
      <c r="D9422" s="488" t="n">
        <v>-9440</v>
      </c>
      <c r="E9422" t="inlineStr">
        <is>
          <t>4/2026</t>
        </is>
      </c>
    </row>
    <row r="9423">
      <c r="A9423" t="inlineStr">
        <is>
          <t>Love Cabaret</t>
        </is>
      </c>
      <c r="B9423" t="inlineStr">
        <is>
          <t>2026-04-01</t>
        </is>
      </c>
      <c r="C9423" t="inlineStr">
        <is>
          <t>% sobre Receita Bruta</t>
        </is>
      </c>
      <c r="D9423" s="488" t="n">
        <v>-0.03</v>
      </c>
      <c r="E9423" t="inlineStr">
        <is>
          <t>4/2026</t>
        </is>
      </c>
    </row>
    <row r="9424">
      <c r="A9424" t="inlineStr">
        <is>
          <t>Love Cabaret</t>
        </is>
      </c>
      <c r="B9424" t="inlineStr">
        <is>
          <t>2026-04-01</t>
        </is>
      </c>
      <c r="C9424" t="inlineStr">
        <is>
          <t>(-) Deduções sobre Venda</t>
        </is>
      </c>
      <c r="D9424" s="488" t="n">
        <v>-3856.65</v>
      </c>
      <c r="E9424" t="inlineStr">
        <is>
          <t>4/2026</t>
        </is>
      </c>
    </row>
    <row r="9425">
      <c r="A9425" t="inlineStr">
        <is>
          <t>Love Cabaret</t>
        </is>
      </c>
      <c r="B9425" t="inlineStr">
        <is>
          <t>2026-04-01</t>
        </is>
      </c>
      <c r="C9425" t="inlineStr">
        <is>
          <t>Meios de pagamento</t>
        </is>
      </c>
      <c r="D9425" s="488" t="n">
        <v>-3856.65</v>
      </c>
      <c r="E9425" t="inlineStr">
        <is>
          <t>4/2026</t>
        </is>
      </c>
    </row>
    <row r="9426">
      <c r="A9426" t="inlineStr">
        <is>
          <t>Love Cabaret</t>
        </is>
      </c>
      <c r="B9426" t="inlineStr">
        <is>
          <t>2026-04-01</t>
        </is>
      </c>
      <c r="C9426" t="inlineStr">
        <is>
          <t>Meios de pagamento - Delivery</t>
        </is>
      </c>
      <c r="D9426" s="488" t="n">
        <v>0</v>
      </c>
      <c r="E9426" t="inlineStr">
        <is>
          <t>4/2026</t>
        </is>
      </c>
    </row>
    <row r="9427">
      <c r="A9427" t="inlineStr">
        <is>
          <t>Love Cabaret</t>
        </is>
      </c>
      <c r="B9427" t="inlineStr">
        <is>
          <t>2026-04-01</t>
        </is>
      </c>
      <c r="C9427" t="inlineStr">
        <is>
          <t>Inadimplência</t>
        </is>
      </c>
      <c r="D9427" s="488" t="n">
        <v>0</v>
      </c>
      <c r="E9427" t="inlineStr">
        <is>
          <t>4/2026</t>
        </is>
      </c>
    </row>
    <row r="9428">
      <c r="A9428" t="inlineStr">
        <is>
          <t>Love Cabaret</t>
        </is>
      </c>
      <c r="B9428" t="inlineStr">
        <is>
          <t>2026-04-01</t>
        </is>
      </c>
      <c r="C9428" t="inlineStr">
        <is>
          <t>Outros D</t>
        </is>
      </c>
      <c r="D9428" s="488" t="n">
        <v>0</v>
      </c>
      <c r="E9428" t="inlineStr">
        <is>
          <t>4/2026</t>
        </is>
      </c>
    </row>
    <row r="9429">
      <c r="A9429" t="inlineStr">
        <is>
          <t>Love Cabaret</t>
        </is>
      </c>
      <c r="B9429" t="inlineStr">
        <is>
          <t>2026-04-01</t>
        </is>
      </c>
      <c r="C9429" t="inlineStr">
        <is>
          <t>% sobre Receita Bruta</t>
        </is>
      </c>
      <c r="D9429" s="488" t="n">
        <v>-0.01</v>
      </c>
      <c r="E9429" t="inlineStr">
        <is>
          <t>4/2026</t>
        </is>
      </c>
    </row>
    <row r="9430">
      <c r="A9430" t="inlineStr">
        <is>
          <t>Love Cabaret</t>
        </is>
      </c>
      <c r="B9430" t="inlineStr">
        <is>
          <t>2026-04-01</t>
        </is>
      </c>
      <c r="C9430" t="inlineStr">
        <is>
          <t>MARGEM BRUTA DE CONTRIBUIÇÃO</t>
        </is>
      </c>
      <c r="D9430" s="488" t="n">
        <v>105128.56</v>
      </c>
      <c r="E9430" t="inlineStr">
        <is>
          <t>4/2026</t>
        </is>
      </c>
    </row>
    <row r="9431">
      <c r="A9431" t="inlineStr">
        <is>
          <t>Love Cabaret</t>
        </is>
      </c>
      <c r="B9431" t="inlineStr">
        <is>
          <t>2026-04-01</t>
        </is>
      </c>
      <c r="C9431" t="inlineStr">
        <is>
          <t>% sobre Receita</t>
        </is>
      </c>
      <c r="D9431" s="488" t="n">
        <v>0.29</v>
      </c>
      <c r="E9431" t="inlineStr">
        <is>
          <t>4/2026</t>
        </is>
      </c>
    </row>
    <row r="9432">
      <c r="A9432" t="inlineStr">
        <is>
          <t>Love Cabaret</t>
        </is>
      </c>
      <c r="B9432" t="inlineStr">
        <is>
          <t>2026-04-01</t>
        </is>
      </c>
      <c r="C9432" t="inlineStr">
        <is>
          <t>PESSOAL</t>
        </is>
      </c>
      <c r="D9432" s="488" t="n">
        <v>-138489.37</v>
      </c>
      <c r="E9432" t="inlineStr">
        <is>
          <t>4/2026</t>
        </is>
      </c>
    </row>
    <row r="9433">
      <c r="A9433" t="inlineStr">
        <is>
          <t>Love Cabaret</t>
        </is>
      </c>
      <c r="B9433" t="inlineStr">
        <is>
          <t>2026-04-01</t>
        </is>
      </c>
      <c r="C9433" t="inlineStr">
        <is>
          <t>PJ</t>
        </is>
      </c>
      <c r="D9433" s="488" t="n">
        <v>-27100</v>
      </c>
      <c r="E9433" t="inlineStr">
        <is>
          <t>4/2026</t>
        </is>
      </c>
    </row>
    <row r="9434">
      <c r="A9434" t="inlineStr">
        <is>
          <t>Love Cabaret</t>
        </is>
      </c>
      <c r="B9434" t="inlineStr">
        <is>
          <t>2026-04-01</t>
        </is>
      </c>
      <c r="C9434" t="inlineStr">
        <is>
          <t>- Squad</t>
        </is>
      </c>
      <c r="D9434" s="488" t="n">
        <v>-9800</v>
      </c>
      <c r="E9434" t="inlineStr">
        <is>
          <t>4/2026</t>
        </is>
      </c>
    </row>
    <row r="9435">
      <c r="A9435" t="inlineStr">
        <is>
          <t>Love Cabaret</t>
        </is>
      </c>
      <c r="B9435" t="inlineStr">
        <is>
          <t>2026-04-01</t>
        </is>
      </c>
      <c r="C9435" t="inlineStr">
        <is>
          <t>- Gerente</t>
        </is>
      </c>
      <c r="D9435" s="488" t="n">
        <v>0</v>
      </c>
      <c r="E9435" t="inlineStr">
        <is>
          <t>4/2026</t>
        </is>
      </c>
    </row>
    <row r="9436">
      <c r="A9436" t="inlineStr">
        <is>
          <t>Love Cabaret</t>
        </is>
      </c>
      <c r="B9436" t="inlineStr">
        <is>
          <t>2026-04-01</t>
        </is>
      </c>
      <c r="C9436" t="inlineStr">
        <is>
          <t>- Subgerente</t>
        </is>
      </c>
      <c r="D9436" s="488" t="n">
        <v>0</v>
      </c>
      <c r="E9436" t="inlineStr">
        <is>
          <t>4/2026</t>
        </is>
      </c>
    </row>
    <row r="9437">
      <c r="A9437" t="inlineStr">
        <is>
          <t>Love Cabaret</t>
        </is>
      </c>
      <c r="B9437" t="inlineStr">
        <is>
          <t>2026-04-01</t>
        </is>
      </c>
      <c r="C9437" t="inlineStr">
        <is>
          <t>- Coordenador</t>
        </is>
      </c>
      <c r="D9437" s="488" t="n">
        <v>-9300</v>
      </c>
      <c r="E9437" t="inlineStr">
        <is>
          <t>4/2026</t>
        </is>
      </c>
    </row>
    <row r="9438">
      <c r="A9438" t="inlineStr">
        <is>
          <t>Love Cabaret</t>
        </is>
      </c>
      <c r="B9438" t="inlineStr">
        <is>
          <t>2026-04-01</t>
        </is>
      </c>
      <c r="C9438" t="inlineStr">
        <is>
          <t>- Administrativa</t>
        </is>
      </c>
      <c r="D9438" s="488" t="n">
        <v>-1000</v>
      </c>
      <c r="E9438" t="inlineStr">
        <is>
          <t>4/2026</t>
        </is>
      </c>
    </row>
    <row r="9439">
      <c r="A9439" t="inlineStr">
        <is>
          <t>Love Cabaret</t>
        </is>
      </c>
      <c r="B9439" t="inlineStr">
        <is>
          <t>2026-04-01</t>
        </is>
      </c>
      <c r="C9439" t="inlineStr">
        <is>
          <t>- Chefe de Cozinha</t>
        </is>
      </c>
      <c r="D9439" s="488" t="n">
        <v>0</v>
      </c>
      <c r="E9439" t="inlineStr">
        <is>
          <t>4/2026</t>
        </is>
      </c>
    </row>
    <row r="9440">
      <c r="A9440" t="inlineStr">
        <is>
          <t>Love Cabaret</t>
        </is>
      </c>
      <c r="B9440" t="inlineStr">
        <is>
          <t>2026-04-01</t>
        </is>
      </c>
      <c r="C9440" t="inlineStr">
        <is>
          <t>- Chefe de Bar</t>
        </is>
      </c>
      <c r="D9440" s="488" t="n">
        <v>-7000</v>
      </c>
      <c r="E9440" t="inlineStr">
        <is>
          <t>4/2026</t>
        </is>
      </c>
    </row>
    <row r="9441">
      <c r="A9441" t="inlineStr">
        <is>
          <t>Love Cabaret</t>
        </is>
      </c>
      <c r="B9441" t="inlineStr">
        <is>
          <t>2026-04-01</t>
        </is>
      </c>
      <c r="C9441" t="inlineStr">
        <is>
          <t>- Sub Chefe de Cozinha</t>
        </is>
      </c>
      <c r="D9441" s="488" t="n">
        <v>0</v>
      </c>
      <c r="E9441" t="inlineStr">
        <is>
          <t>4/2026</t>
        </is>
      </c>
    </row>
    <row r="9442">
      <c r="A9442" t="inlineStr">
        <is>
          <t>Love Cabaret</t>
        </is>
      </c>
      <c r="B9442" t="inlineStr">
        <is>
          <t>2026-04-01</t>
        </is>
      </c>
      <c r="C9442" t="inlineStr">
        <is>
          <t>- Sub Chefe De Bar</t>
        </is>
      </c>
      <c r="D9442" s="488" t="n">
        <v>0</v>
      </c>
      <c r="E9442" t="inlineStr">
        <is>
          <t>4/2026</t>
        </is>
      </c>
    </row>
    <row r="9443">
      <c r="A9443" t="inlineStr">
        <is>
          <t>Love Cabaret</t>
        </is>
      </c>
      <c r="B9443" t="inlineStr">
        <is>
          <t>2026-04-01</t>
        </is>
      </c>
      <c r="C9443" t="inlineStr">
        <is>
          <t>- Maitre</t>
        </is>
      </c>
      <c r="D9443" s="488" t="n">
        <v>0</v>
      </c>
      <c r="E9443" t="inlineStr">
        <is>
          <t>4/2026</t>
        </is>
      </c>
    </row>
    <row r="9444">
      <c r="A9444" t="inlineStr">
        <is>
          <t>Love Cabaret</t>
        </is>
      </c>
      <c r="B9444" t="inlineStr">
        <is>
          <t>2026-04-01</t>
        </is>
      </c>
      <c r="C9444" t="inlineStr">
        <is>
          <t>- Chefe de Fila</t>
        </is>
      </c>
      <c r="D9444" s="488" t="n">
        <v>0</v>
      </c>
      <c r="E9444" t="inlineStr">
        <is>
          <t>4/2026</t>
        </is>
      </c>
    </row>
    <row r="9445">
      <c r="A9445" t="inlineStr">
        <is>
          <t>Love Cabaret</t>
        </is>
      </c>
      <c r="B9445" t="inlineStr">
        <is>
          <t>2026-04-01</t>
        </is>
      </c>
      <c r="C9445" t="inlineStr">
        <is>
          <t>- Hostess</t>
        </is>
      </c>
      <c r="D9445" s="488" t="n">
        <v>0</v>
      </c>
      <c r="E9445" t="inlineStr">
        <is>
          <t>4/2026</t>
        </is>
      </c>
    </row>
    <row r="9446">
      <c r="A9446" t="inlineStr">
        <is>
          <t>Love Cabaret</t>
        </is>
      </c>
      <c r="B9446" t="inlineStr">
        <is>
          <t>2026-04-01</t>
        </is>
      </c>
      <c r="C9446" t="inlineStr">
        <is>
          <t>Salários</t>
        </is>
      </c>
      <c r="D9446" s="488" t="n">
        <v>-3658.58</v>
      </c>
      <c r="E9446" t="inlineStr">
        <is>
          <t>4/2026</t>
        </is>
      </c>
    </row>
    <row r="9447">
      <c r="A9447" t="inlineStr">
        <is>
          <t>Love Cabaret</t>
        </is>
      </c>
      <c r="B9447" t="inlineStr">
        <is>
          <t>2026-04-01</t>
        </is>
      </c>
      <c r="C9447" t="inlineStr">
        <is>
          <t>-  Maitre</t>
        </is>
      </c>
      <c r="D9447" s="488" t="n">
        <v>0</v>
      </c>
      <c r="E9447" t="inlineStr">
        <is>
          <t>4/2026</t>
        </is>
      </c>
    </row>
    <row r="9448">
      <c r="A9448" t="inlineStr">
        <is>
          <t>Love Cabaret</t>
        </is>
      </c>
      <c r="B9448" t="inlineStr">
        <is>
          <t>2026-04-01</t>
        </is>
      </c>
      <c r="C9448" t="inlineStr">
        <is>
          <t>-  Garçon III</t>
        </is>
      </c>
      <c r="D9448" s="488" t="n">
        <v>0</v>
      </c>
      <c r="E9448" t="inlineStr">
        <is>
          <t>4/2026</t>
        </is>
      </c>
    </row>
    <row r="9449">
      <c r="A9449" t="inlineStr">
        <is>
          <t>Love Cabaret</t>
        </is>
      </c>
      <c r="B9449" t="inlineStr">
        <is>
          <t>2026-04-01</t>
        </is>
      </c>
      <c r="C9449" t="inlineStr">
        <is>
          <t>-  Garçon II</t>
        </is>
      </c>
      <c r="D9449" s="488" t="n">
        <v>0</v>
      </c>
      <c r="E9449" t="inlineStr">
        <is>
          <t>4/2026</t>
        </is>
      </c>
    </row>
    <row r="9450">
      <c r="A9450" t="inlineStr">
        <is>
          <t>Love Cabaret</t>
        </is>
      </c>
      <c r="B9450" t="inlineStr">
        <is>
          <t>2026-04-01</t>
        </is>
      </c>
      <c r="C9450" t="inlineStr">
        <is>
          <t>-  Garçon I</t>
        </is>
      </c>
      <c r="D9450" s="488" t="n">
        <v>0</v>
      </c>
      <c r="E9450" t="inlineStr">
        <is>
          <t>4/2026</t>
        </is>
      </c>
    </row>
    <row r="9451">
      <c r="A9451" t="inlineStr">
        <is>
          <t>Love Cabaret</t>
        </is>
      </c>
      <c r="B9451" t="inlineStr">
        <is>
          <t>2026-04-01</t>
        </is>
      </c>
      <c r="C9451" t="inlineStr">
        <is>
          <t>-  Passador de Chopp</t>
        </is>
      </c>
      <c r="D9451" s="488" t="n">
        <v>0</v>
      </c>
      <c r="E9451" t="inlineStr">
        <is>
          <t>4/2026</t>
        </is>
      </c>
    </row>
    <row r="9452">
      <c r="A9452" t="inlineStr">
        <is>
          <t>Love Cabaret</t>
        </is>
      </c>
      <c r="B9452" t="inlineStr">
        <is>
          <t>2026-04-01</t>
        </is>
      </c>
      <c r="C9452" t="inlineStr">
        <is>
          <t>-  Cumin</t>
        </is>
      </c>
      <c r="D9452" s="488" t="n">
        <v>0</v>
      </c>
      <c r="E9452" t="inlineStr">
        <is>
          <t>4/2026</t>
        </is>
      </c>
    </row>
    <row r="9453">
      <c r="A9453" t="inlineStr">
        <is>
          <t>Love Cabaret</t>
        </is>
      </c>
      <c r="B9453" t="inlineStr">
        <is>
          <t>2026-04-01</t>
        </is>
      </c>
      <c r="C9453" t="inlineStr">
        <is>
          <t>-  Sub Chefe de Bar</t>
        </is>
      </c>
      <c r="D9453" s="488" t="n">
        <v>0</v>
      </c>
      <c r="E9453" t="inlineStr">
        <is>
          <t>4/2026</t>
        </is>
      </c>
    </row>
    <row r="9454">
      <c r="A9454" t="inlineStr">
        <is>
          <t>Love Cabaret</t>
        </is>
      </c>
      <c r="B9454" t="inlineStr">
        <is>
          <t>2026-04-01</t>
        </is>
      </c>
      <c r="C9454" t="inlineStr">
        <is>
          <t>-  Bartender III</t>
        </is>
      </c>
      <c r="D9454" s="488" t="n">
        <v>0</v>
      </c>
      <c r="E9454" t="inlineStr">
        <is>
          <t>4/2026</t>
        </is>
      </c>
    </row>
    <row r="9455">
      <c r="A9455" t="inlineStr">
        <is>
          <t>Love Cabaret</t>
        </is>
      </c>
      <c r="B9455" t="inlineStr">
        <is>
          <t>2026-04-01</t>
        </is>
      </c>
      <c r="C9455" t="inlineStr">
        <is>
          <t>-  Bartender II</t>
        </is>
      </c>
      <c r="D9455" s="488" t="n">
        <v>0</v>
      </c>
      <c r="E9455" t="inlineStr">
        <is>
          <t>4/2026</t>
        </is>
      </c>
    </row>
    <row r="9456">
      <c r="A9456" t="inlineStr">
        <is>
          <t>Love Cabaret</t>
        </is>
      </c>
      <c r="B9456" t="inlineStr">
        <is>
          <t>2026-04-01</t>
        </is>
      </c>
      <c r="C9456" t="inlineStr">
        <is>
          <t>-  Bartender I</t>
        </is>
      </c>
      <c r="D9456" s="488" t="n">
        <v>0</v>
      </c>
      <c r="E9456" t="inlineStr">
        <is>
          <t>4/2026</t>
        </is>
      </c>
    </row>
    <row r="9457">
      <c r="A9457" t="inlineStr">
        <is>
          <t>Love Cabaret</t>
        </is>
      </c>
      <c r="B9457" t="inlineStr">
        <is>
          <t>2026-04-01</t>
        </is>
      </c>
      <c r="C9457" t="inlineStr">
        <is>
          <t>-  Bar Back</t>
        </is>
      </c>
      <c r="D9457" s="488" t="n">
        <v>0</v>
      </c>
      <c r="E9457" t="inlineStr">
        <is>
          <t>4/2026</t>
        </is>
      </c>
    </row>
    <row r="9458">
      <c r="A9458" t="inlineStr">
        <is>
          <t>Love Cabaret</t>
        </is>
      </c>
      <c r="B9458" t="inlineStr">
        <is>
          <t>2026-04-01</t>
        </is>
      </c>
      <c r="C9458" t="inlineStr">
        <is>
          <t>-  Barista III</t>
        </is>
      </c>
      <c r="D9458" s="488" t="n">
        <v>0</v>
      </c>
      <c r="E9458" t="inlineStr">
        <is>
          <t>4/2026</t>
        </is>
      </c>
    </row>
    <row r="9459">
      <c r="A9459" t="inlineStr">
        <is>
          <t>Love Cabaret</t>
        </is>
      </c>
      <c r="B9459" t="inlineStr">
        <is>
          <t>2026-04-01</t>
        </is>
      </c>
      <c r="C9459" t="inlineStr">
        <is>
          <t>-  Barista II</t>
        </is>
      </c>
      <c r="D9459" s="488" t="n">
        <v>0</v>
      </c>
      <c r="E9459" t="inlineStr">
        <is>
          <t>4/2026</t>
        </is>
      </c>
    </row>
    <row r="9460">
      <c r="A9460" t="inlineStr">
        <is>
          <t>Love Cabaret</t>
        </is>
      </c>
      <c r="B9460" t="inlineStr">
        <is>
          <t>2026-04-01</t>
        </is>
      </c>
      <c r="C9460" t="inlineStr">
        <is>
          <t>-  Barista I</t>
        </is>
      </c>
      <c r="D9460" s="488" t="n">
        <v>0</v>
      </c>
      <c r="E9460" t="inlineStr">
        <is>
          <t>4/2026</t>
        </is>
      </c>
    </row>
    <row r="9461">
      <c r="A9461" t="inlineStr">
        <is>
          <t>Love Cabaret</t>
        </is>
      </c>
      <c r="B9461" t="inlineStr">
        <is>
          <t>2026-04-01</t>
        </is>
      </c>
      <c r="C9461" t="inlineStr">
        <is>
          <t>-  Chopeiro III</t>
        </is>
      </c>
      <c r="D9461" s="488" t="n">
        <v>0</v>
      </c>
      <c r="E9461" t="inlineStr">
        <is>
          <t>4/2026</t>
        </is>
      </c>
    </row>
    <row r="9462">
      <c r="A9462" t="inlineStr">
        <is>
          <t>Love Cabaret</t>
        </is>
      </c>
      <c r="B9462" t="inlineStr">
        <is>
          <t>2026-04-01</t>
        </is>
      </c>
      <c r="C9462" t="inlineStr">
        <is>
          <t>-  Chopeiro II</t>
        </is>
      </c>
      <c r="D9462" s="488" t="n">
        <v>0</v>
      </c>
      <c r="E9462" t="inlineStr">
        <is>
          <t>4/2026</t>
        </is>
      </c>
    </row>
    <row r="9463">
      <c r="A9463" t="inlineStr">
        <is>
          <t>Love Cabaret</t>
        </is>
      </c>
      <c r="B9463" t="inlineStr">
        <is>
          <t>2026-04-01</t>
        </is>
      </c>
      <c r="C9463" t="inlineStr">
        <is>
          <t>-  Chopeiro I</t>
        </is>
      </c>
      <c r="D9463" s="488" t="n">
        <v>0</v>
      </c>
      <c r="E9463" t="inlineStr">
        <is>
          <t>4/2026</t>
        </is>
      </c>
    </row>
    <row r="9464">
      <c r="A9464" t="inlineStr">
        <is>
          <t>Love Cabaret</t>
        </is>
      </c>
      <c r="B9464" t="inlineStr">
        <is>
          <t>2026-04-01</t>
        </is>
      </c>
      <c r="C9464" t="inlineStr">
        <is>
          <t>-  Sub Chefe de Cozinha</t>
        </is>
      </c>
      <c r="D9464" s="488" t="n">
        <v>0</v>
      </c>
      <c r="E9464" t="inlineStr">
        <is>
          <t>4/2026</t>
        </is>
      </c>
    </row>
    <row r="9465">
      <c r="A9465" t="inlineStr">
        <is>
          <t>Love Cabaret</t>
        </is>
      </c>
      <c r="B9465" t="inlineStr">
        <is>
          <t>2026-04-01</t>
        </is>
      </c>
      <c r="C9465" t="inlineStr">
        <is>
          <t>-  Cozinheiro Líder</t>
        </is>
      </c>
      <c r="D9465" s="488" t="n">
        <v>0</v>
      </c>
      <c r="E9465" t="inlineStr">
        <is>
          <t>4/2026</t>
        </is>
      </c>
    </row>
    <row r="9466">
      <c r="A9466" t="inlineStr">
        <is>
          <t>Love Cabaret</t>
        </is>
      </c>
      <c r="B9466" t="inlineStr">
        <is>
          <t>2026-04-01</t>
        </is>
      </c>
      <c r="C9466" t="inlineStr">
        <is>
          <t>-  Cozinheiro III</t>
        </is>
      </c>
      <c r="D9466" s="488" t="n">
        <v>0</v>
      </c>
      <c r="E9466" t="inlineStr">
        <is>
          <t>4/2026</t>
        </is>
      </c>
    </row>
    <row r="9467">
      <c r="A9467" t="inlineStr">
        <is>
          <t>Love Cabaret</t>
        </is>
      </c>
      <c r="B9467" t="inlineStr">
        <is>
          <t>2026-04-01</t>
        </is>
      </c>
      <c r="C9467" t="inlineStr">
        <is>
          <t>-  Cozinheiro II</t>
        </is>
      </c>
      <c r="D9467" s="488" t="n">
        <v>0</v>
      </c>
      <c r="E9467" t="inlineStr">
        <is>
          <t>4/2026</t>
        </is>
      </c>
    </row>
    <row r="9468">
      <c r="A9468" t="inlineStr">
        <is>
          <t>Love Cabaret</t>
        </is>
      </c>
      <c r="B9468" t="inlineStr">
        <is>
          <t>2026-04-01</t>
        </is>
      </c>
      <c r="C9468" t="inlineStr">
        <is>
          <t>-  Cozinheiro I</t>
        </is>
      </c>
      <c r="D9468" s="488" t="n">
        <v>0</v>
      </c>
      <c r="E9468" t="inlineStr">
        <is>
          <t>4/2026</t>
        </is>
      </c>
    </row>
    <row r="9469">
      <c r="A9469" t="inlineStr">
        <is>
          <t>Love Cabaret</t>
        </is>
      </c>
      <c r="B9469" t="inlineStr">
        <is>
          <t>2026-04-01</t>
        </is>
      </c>
      <c r="C9469" t="inlineStr">
        <is>
          <t>-  Ajud cozinha</t>
        </is>
      </c>
      <c r="D9469" s="488" t="n">
        <v>0</v>
      </c>
      <c r="E9469" t="inlineStr">
        <is>
          <t>4/2026</t>
        </is>
      </c>
    </row>
    <row r="9470">
      <c r="A9470" t="inlineStr">
        <is>
          <t>Love Cabaret</t>
        </is>
      </c>
      <c r="B9470" t="inlineStr">
        <is>
          <t>2026-04-01</t>
        </is>
      </c>
      <c r="C9470" t="inlineStr">
        <is>
          <t>-  Saladeiro</t>
        </is>
      </c>
      <c r="D9470" s="488" t="n">
        <v>0</v>
      </c>
      <c r="E9470" t="inlineStr">
        <is>
          <t>4/2026</t>
        </is>
      </c>
    </row>
    <row r="9471">
      <c r="A9471" t="inlineStr">
        <is>
          <t>Love Cabaret</t>
        </is>
      </c>
      <c r="B9471" t="inlineStr">
        <is>
          <t>2026-04-01</t>
        </is>
      </c>
      <c r="C9471" t="inlineStr">
        <is>
          <t>-  Pia</t>
        </is>
      </c>
      <c r="D9471" s="488" t="n">
        <v>0</v>
      </c>
      <c r="E9471" t="inlineStr">
        <is>
          <t>4/2026</t>
        </is>
      </c>
    </row>
    <row r="9472">
      <c r="A9472" t="inlineStr">
        <is>
          <t>Love Cabaret</t>
        </is>
      </c>
      <c r="B9472" t="inlineStr">
        <is>
          <t>2026-04-01</t>
        </is>
      </c>
      <c r="C9472" t="inlineStr">
        <is>
          <t>-  Sub Chefe de Confeitaria</t>
        </is>
      </c>
      <c r="D9472" s="488" t="n">
        <v>0</v>
      </c>
      <c r="E9472" t="inlineStr">
        <is>
          <t>4/2026</t>
        </is>
      </c>
    </row>
    <row r="9473">
      <c r="A9473" t="inlineStr">
        <is>
          <t>Love Cabaret</t>
        </is>
      </c>
      <c r="B9473" t="inlineStr">
        <is>
          <t>2026-04-01</t>
        </is>
      </c>
      <c r="C9473" t="inlineStr">
        <is>
          <t>-  Confeiteiro III</t>
        </is>
      </c>
      <c r="D9473" s="488" t="n">
        <v>0</v>
      </c>
      <c r="E9473" t="inlineStr">
        <is>
          <t>4/2026</t>
        </is>
      </c>
    </row>
    <row r="9474">
      <c r="A9474" t="inlineStr">
        <is>
          <t>Love Cabaret</t>
        </is>
      </c>
      <c r="B9474" t="inlineStr">
        <is>
          <t>2026-04-01</t>
        </is>
      </c>
      <c r="C9474" t="inlineStr">
        <is>
          <t>-  Confeiteiro II</t>
        </is>
      </c>
      <c r="D9474" s="488" t="n">
        <v>0</v>
      </c>
      <c r="E9474" t="inlineStr">
        <is>
          <t>4/2026</t>
        </is>
      </c>
    </row>
    <row r="9475">
      <c r="A9475" t="inlineStr">
        <is>
          <t>Love Cabaret</t>
        </is>
      </c>
      <c r="B9475" t="inlineStr">
        <is>
          <t>2026-04-01</t>
        </is>
      </c>
      <c r="C9475" t="inlineStr">
        <is>
          <t>-  Confeiteiro I</t>
        </is>
      </c>
      <c r="D9475" s="488" t="n">
        <v>0</v>
      </c>
      <c r="E9475" t="inlineStr">
        <is>
          <t>4/2026</t>
        </is>
      </c>
    </row>
    <row r="9476">
      <c r="A9476" t="inlineStr">
        <is>
          <t>Love Cabaret</t>
        </is>
      </c>
      <c r="B9476" t="inlineStr">
        <is>
          <t>2026-04-01</t>
        </is>
      </c>
      <c r="C9476" t="inlineStr">
        <is>
          <t>-  Copeiro</t>
        </is>
      </c>
      <c r="D9476" s="488" t="n">
        <v>0</v>
      </c>
      <c r="E9476" t="inlineStr">
        <is>
          <t>4/2026</t>
        </is>
      </c>
    </row>
    <row r="9477">
      <c r="A9477" t="inlineStr">
        <is>
          <t>Love Cabaret</t>
        </is>
      </c>
      <c r="B9477" t="inlineStr">
        <is>
          <t>2026-04-01</t>
        </is>
      </c>
      <c r="C9477" t="inlineStr">
        <is>
          <t>-  Pizzaiolo</t>
        </is>
      </c>
      <c r="D9477" s="488" t="n">
        <v>0</v>
      </c>
      <c r="E9477" t="inlineStr">
        <is>
          <t>4/2026</t>
        </is>
      </c>
    </row>
    <row r="9478">
      <c r="A9478" t="inlineStr">
        <is>
          <t>Love Cabaret</t>
        </is>
      </c>
      <c r="B9478" t="inlineStr">
        <is>
          <t>2026-04-01</t>
        </is>
      </c>
      <c r="C9478" t="inlineStr">
        <is>
          <t>-  Ajudante de Pizzaiolo</t>
        </is>
      </c>
      <c r="D9478" s="488" t="n">
        <v>0</v>
      </c>
      <c r="E9478" t="inlineStr">
        <is>
          <t>4/2026</t>
        </is>
      </c>
    </row>
    <row r="9479">
      <c r="A9479" t="inlineStr">
        <is>
          <t>Love Cabaret</t>
        </is>
      </c>
      <c r="B9479" t="inlineStr">
        <is>
          <t>2026-04-01</t>
        </is>
      </c>
      <c r="C9479" t="inlineStr">
        <is>
          <t>-  Boqueta</t>
        </is>
      </c>
      <c r="D9479" s="488" t="n">
        <v>0</v>
      </c>
      <c r="E9479" t="inlineStr">
        <is>
          <t>4/2026</t>
        </is>
      </c>
    </row>
    <row r="9480">
      <c r="A9480" t="inlineStr">
        <is>
          <t>Love Cabaret</t>
        </is>
      </c>
      <c r="B9480" t="inlineStr">
        <is>
          <t>2026-04-01</t>
        </is>
      </c>
      <c r="C9480" t="inlineStr">
        <is>
          <t>-  Churrasqueiro I</t>
        </is>
      </c>
      <c r="D9480" s="488" t="n">
        <v>0</v>
      </c>
      <c r="E9480" t="inlineStr">
        <is>
          <t>4/2026</t>
        </is>
      </c>
    </row>
    <row r="9481">
      <c r="A9481" t="inlineStr">
        <is>
          <t>Love Cabaret</t>
        </is>
      </c>
      <c r="B9481" t="inlineStr">
        <is>
          <t>2026-04-01</t>
        </is>
      </c>
      <c r="C9481" t="inlineStr">
        <is>
          <t>-  Churrasqueiro II</t>
        </is>
      </c>
      <c r="D9481" s="488" t="n">
        <v>0</v>
      </c>
      <c r="E9481" t="inlineStr">
        <is>
          <t>4/2026</t>
        </is>
      </c>
    </row>
    <row r="9482">
      <c r="A9482" t="inlineStr">
        <is>
          <t>Love Cabaret</t>
        </is>
      </c>
      <c r="B9482" t="inlineStr">
        <is>
          <t>2026-04-01</t>
        </is>
      </c>
      <c r="C9482" t="inlineStr">
        <is>
          <t>-  Churrasqueiro III</t>
        </is>
      </c>
      <c r="D9482" s="488" t="n">
        <v>0</v>
      </c>
      <c r="E9482" t="inlineStr">
        <is>
          <t>4/2026</t>
        </is>
      </c>
    </row>
    <row r="9483">
      <c r="A9483" t="inlineStr">
        <is>
          <t>Love Cabaret</t>
        </is>
      </c>
      <c r="B9483" t="inlineStr">
        <is>
          <t>2026-04-01</t>
        </is>
      </c>
      <c r="C9483" t="inlineStr">
        <is>
          <t>-  Ajud Limpeza</t>
        </is>
      </c>
      <c r="D9483" s="488" t="n">
        <v>0</v>
      </c>
      <c r="E9483" t="inlineStr">
        <is>
          <t>4/2026</t>
        </is>
      </c>
    </row>
    <row r="9484">
      <c r="A9484" t="inlineStr">
        <is>
          <t>Love Cabaret</t>
        </is>
      </c>
      <c r="B9484" t="inlineStr">
        <is>
          <t>2026-04-01</t>
        </is>
      </c>
      <c r="C9484" t="inlineStr">
        <is>
          <t>-  Estoquista III</t>
        </is>
      </c>
      <c r="D9484" s="488" t="n">
        <v>0</v>
      </c>
      <c r="E9484" t="inlineStr">
        <is>
          <t>4/2026</t>
        </is>
      </c>
    </row>
    <row r="9485">
      <c r="A9485" t="inlineStr">
        <is>
          <t>Love Cabaret</t>
        </is>
      </c>
      <c r="B9485" t="inlineStr">
        <is>
          <t>2026-04-01</t>
        </is>
      </c>
      <c r="C9485" t="inlineStr">
        <is>
          <t>-  Estoquista II</t>
        </is>
      </c>
      <c r="D9485" s="488" t="n">
        <v>0</v>
      </c>
      <c r="E9485" t="inlineStr">
        <is>
          <t>4/2026</t>
        </is>
      </c>
    </row>
    <row r="9486">
      <c r="A9486" t="inlineStr">
        <is>
          <t>Love Cabaret</t>
        </is>
      </c>
      <c r="B9486" t="inlineStr">
        <is>
          <t>2026-04-01</t>
        </is>
      </c>
      <c r="C9486" t="inlineStr">
        <is>
          <t>-  Estoquista I</t>
        </is>
      </c>
      <c r="D9486" s="488" t="n">
        <v>0</v>
      </c>
      <c r="E9486" t="inlineStr">
        <is>
          <t>4/2026</t>
        </is>
      </c>
    </row>
    <row r="9487">
      <c r="A9487" t="inlineStr">
        <is>
          <t>Love Cabaret</t>
        </is>
      </c>
      <c r="B9487" t="inlineStr">
        <is>
          <t>2026-04-01</t>
        </is>
      </c>
      <c r="C9487" t="inlineStr">
        <is>
          <t>-  Chefe de Manutenção</t>
        </is>
      </c>
      <c r="D9487" s="488" t="n">
        <v>0</v>
      </c>
      <c r="E9487" t="inlineStr">
        <is>
          <t>4/2026</t>
        </is>
      </c>
    </row>
    <row r="9488">
      <c r="A9488" t="inlineStr">
        <is>
          <t>Love Cabaret</t>
        </is>
      </c>
      <c r="B9488" t="inlineStr">
        <is>
          <t>2026-04-01</t>
        </is>
      </c>
      <c r="C9488" t="inlineStr">
        <is>
          <t>-  Aux. Manutenção III</t>
        </is>
      </c>
      <c r="D9488" s="488" t="n">
        <v>0</v>
      </c>
      <c r="E9488" t="inlineStr">
        <is>
          <t>4/2026</t>
        </is>
      </c>
    </row>
    <row r="9489">
      <c r="A9489" t="inlineStr">
        <is>
          <t>Love Cabaret</t>
        </is>
      </c>
      <c r="B9489" t="inlineStr">
        <is>
          <t>2026-04-01</t>
        </is>
      </c>
      <c r="C9489" t="inlineStr">
        <is>
          <t>-  Aux. Manutenção II</t>
        </is>
      </c>
      <c r="D9489" s="488" t="n">
        <v>0</v>
      </c>
      <c r="E9489" t="inlineStr">
        <is>
          <t>4/2026</t>
        </is>
      </c>
    </row>
    <row r="9490">
      <c r="A9490" t="inlineStr">
        <is>
          <t>Love Cabaret</t>
        </is>
      </c>
      <c r="B9490" t="inlineStr">
        <is>
          <t>2026-04-01</t>
        </is>
      </c>
      <c r="C9490" t="inlineStr">
        <is>
          <t>-  Aux. Manutenção I</t>
        </is>
      </c>
      <c r="D9490" s="488" t="n">
        <v>0</v>
      </c>
      <c r="E9490" t="inlineStr">
        <is>
          <t>4/2026</t>
        </is>
      </c>
    </row>
    <row r="9491">
      <c r="A9491" t="inlineStr">
        <is>
          <t>Love Cabaret</t>
        </is>
      </c>
      <c r="B9491" t="inlineStr">
        <is>
          <t>2026-04-01</t>
        </is>
      </c>
      <c r="C9491" t="inlineStr">
        <is>
          <t>-  Chefe da Portaria</t>
        </is>
      </c>
      <c r="D9491" s="488" t="n">
        <v>0</v>
      </c>
      <c r="E9491" t="inlineStr">
        <is>
          <t>4/2026</t>
        </is>
      </c>
    </row>
    <row r="9492">
      <c r="A9492" t="inlineStr">
        <is>
          <t>Love Cabaret</t>
        </is>
      </c>
      <c r="B9492" t="inlineStr">
        <is>
          <t>2026-04-01</t>
        </is>
      </c>
      <c r="C9492" t="inlineStr">
        <is>
          <t>-  Porteiro III</t>
        </is>
      </c>
      <c r="D9492" s="488" t="n">
        <v>0</v>
      </c>
      <c r="E9492" t="inlineStr">
        <is>
          <t>4/2026</t>
        </is>
      </c>
    </row>
    <row r="9493">
      <c r="A9493" t="inlineStr">
        <is>
          <t>Love Cabaret</t>
        </is>
      </c>
      <c r="B9493" t="inlineStr">
        <is>
          <t>2026-04-01</t>
        </is>
      </c>
      <c r="C9493" t="inlineStr">
        <is>
          <t>-  Porteiro II</t>
        </is>
      </c>
      <c r="D9493" s="488" t="n">
        <v>0</v>
      </c>
      <c r="E9493" t="inlineStr">
        <is>
          <t>4/2026</t>
        </is>
      </c>
    </row>
    <row r="9494">
      <c r="A9494" t="inlineStr">
        <is>
          <t>Love Cabaret</t>
        </is>
      </c>
      <c r="B9494" t="inlineStr">
        <is>
          <t>2026-04-01</t>
        </is>
      </c>
      <c r="C9494" t="inlineStr">
        <is>
          <t>-  Porteiro I</t>
        </is>
      </c>
      <c r="D9494" s="488" t="n">
        <v>0</v>
      </c>
      <c r="E9494" t="inlineStr">
        <is>
          <t>4/2026</t>
        </is>
      </c>
    </row>
    <row r="9495">
      <c r="A9495" t="inlineStr">
        <is>
          <t>Love Cabaret</t>
        </is>
      </c>
      <c r="B9495" t="inlineStr">
        <is>
          <t>2026-04-01</t>
        </is>
      </c>
      <c r="C9495" t="inlineStr">
        <is>
          <t>-  Hostess III</t>
        </is>
      </c>
      <c r="D9495" s="488" t="n">
        <v>0</v>
      </c>
      <c r="E9495" t="inlineStr">
        <is>
          <t>4/2026</t>
        </is>
      </c>
    </row>
    <row r="9496">
      <c r="A9496" t="inlineStr">
        <is>
          <t>Love Cabaret</t>
        </is>
      </c>
      <c r="B9496" t="inlineStr">
        <is>
          <t>2026-04-01</t>
        </is>
      </c>
      <c r="C9496" t="inlineStr">
        <is>
          <t>-  Hostess II</t>
        </is>
      </c>
      <c r="D9496" s="488" t="n">
        <v>0</v>
      </c>
      <c r="E9496" t="inlineStr">
        <is>
          <t>4/2026</t>
        </is>
      </c>
    </row>
    <row r="9497">
      <c r="A9497" t="inlineStr">
        <is>
          <t>Love Cabaret</t>
        </is>
      </c>
      <c r="B9497" t="inlineStr">
        <is>
          <t>2026-04-01</t>
        </is>
      </c>
      <c r="C9497" t="inlineStr">
        <is>
          <t>-  Hostess I</t>
        </is>
      </c>
      <c r="D9497" s="488" t="n">
        <v>0</v>
      </c>
      <c r="E9497" t="inlineStr">
        <is>
          <t>4/2026</t>
        </is>
      </c>
    </row>
    <row r="9498">
      <c r="A9498" t="inlineStr">
        <is>
          <t>Love Cabaret</t>
        </is>
      </c>
      <c r="B9498" t="inlineStr">
        <is>
          <t>2026-04-01</t>
        </is>
      </c>
      <c r="C9498" t="inlineStr">
        <is>
          <t>-  Chefe de Bilheteria</t>
        </is>
      </c>
      <c r="D9498" s="488" t="n">
        <v>0</v>
      </c>
      <c r="E9498" t="inlineStr">
        <is>
          <t>4/2026</t>
        </is>
      </c>
    </row>
    <row r="9499">
      <c r="A9499" t="inlineStr">
        <is>
          <t>Love Cabaret</t>
        </is>
      </c>
      <c r="B9499" t="inlineStr">
        <is>
          <t>2026-04-01</t>
        </is>
      </c>
      <c r="C9499" t="inlineStr">
        <is>
          <t>-  Bilheteiro III</t>
        </is>
      </c>
      <c r="D9499" s="488" t="n">
        <v>0</v>
      </c>
      <c r="E9499" t="inlineStr">
        <is>
          <t>4/2026</t>
        </is>
      </c>
    </row>
    <row r="9500">
      <c r="A9500" t="inlineStr">
        <is>
          <t>Love Cabaret</t>
        </is>
      </c>
      <c r="B9500" t="inlineStr">
        <is>
          <t>2026-04-01</t>
        </is>
      </c>
      <c r="C9500" t="inlineStr">
        <is>
          <t>-  Bilheteiro II</t>
        </is>
      </c>
      <c r="D9500" s="488" t="n">
        <v>0</v>
      </c>
      <c r="E9500" t="inlineStr">
        <is>
          <t>4/2026</t>
        </is>
      </c>
    </row>
    <row r="9501">
      <c r="A9501" t="inlineStr">
        <is>
          <t>Love Cabaret</t>
        </is>
      </c>
      <c r="B9501" t="inlineStr">
        <is>
          <t>2026-04-01</t>
        </is>
      </c>
      <c r="C9501" t="inlineStr">
        <is>
          <t>-  Bilheteiro I</t>
        </is>
      </c>
      <c r="D9501" s="488" t="n">
        <v>0</v>
      </c>
      <c r="E9501" t="inlineStr">
        <is>
          <t>4/2026</t>
        </is>
      </c>
    </row>
    <row r="9502">
      <c r="A9502" t="inlineStr">
        <is>
          <t>Love Cabaret</t>
        </is>
      </c>
      <c r="B9502" t="inlineStr">
        <is>
          <t>2026-04-01</t>
        </is>
      </c>
      <c r="C9502" t="inlineStr">
        <is>
          <t>-  Caixa</t>
        </is>
      </c>
      <c r="D9502" s="488" t="n">
        <v>0</v>
      </c>
      <c r="E9502" t="inlineStr">
        <is>
          <t>4/2026</t>
        </is>
      </c>
    </row>
    <row r="9503">
      <c r="A9503" t="inlineStr">
        <is>
          <t>Love Cabaret</t>
        </is>
      </c>
      <c r="B9503" t="inlineStr">
        <is>
          <t>2026-04-01</t>
        </is>
      </c>
      <c r="C9503" t="inlineStr">
        <is>
          <t>-  Operador de Delivery</t>
        </is>
      </c>
      <c r="D9503" s="488" t="n">
        <v>0</v>
      </c>
      <c r="E9503" t="inlineStr">
        <is>
          <t>4/2026</t>
        </is>
      </c>
    </row>
    <row r="9504">
      <c r="A9504" t="inlineStr">
        <is>
          <t>Love Cabaret</t>
        </is>
      </c>
      <c r="B9504" t="inlineStr">
        <is>
          <t>2026-04-01</t>
        </is>
      </c>
      <c r="C9504" t="inlineStr">
        <is>
          <t>E-Staff</t>
        </is>
      </c>
      <c r="D9504" s="488" t="n">
        <v>-92859.89</v>
      </c>
      <c r="E9504" t="inlineStr">
        <is>
          <t>4/2026</t>
        </is>
      </c>
    </row>
    <row r="9505">
      <c r="A9505" t="inlineStr">
        <is>
          <t>Love Cabaret</t>
        </is>
      </c>
      <c r="B9505" t="inlineStr">
        <is>
          <t>2026-04-01</t>
        </is>
      </c>
      <c r="C9505" t="inlineStr">
        <is>
          <t>Mão de Obra Extra</t>
        </is>
      </c>
      <c r="D9505" s="488" t="n">
        <v>-92859.89</v>
      </c>
      <c r="E9505" t="inlineStr">
        <is>
          <t>4/2026</t>
        </is>
      </c>
    </row>
    <row r="9506">
      <c r="A9506" t="inlineStr">
        <is>
          <t>Love Cabaret</t>
        </is>
      </c>
      <c r="B9506" t="inlineStr">
        <is>
          <t>2026-04-01</t>
        </is>
      </c>
      <c r="C9506" t="inlineStr">
        <is>
          <t>-  Gorjeta (Retenção Estaff) (+)</t>
        </is>
      </c>
      <c r="D9506" s="488" t="n">
        <v>46429.95</v>
      </c>
      <c r="E9506" t="inlineStr">
        <is>
          <t>4/2026</t>
        </is>
      </c>
    </row>
    <row r="9507">
      <c r="A9507" t="inlineStr">
        <is>
          <t>Love Cabaret</t>
        </is>
      </c>
      <c r="B9507" t="inlineStr">
        <is>
          <t>2026-04-01</t>
        </is>
      </c>
      <c r="C9507" t="inlineStr">
        <is>
          <t>Encargos e Provisões</t>
        </is>
      </c>
      <c r="D9507" s="488" t="n">
        <v>-5984</v>
      </c>
      <c r="E9507" t="inlineStr">
        <is>
          <t>4/2026</t>
        </is>
      </c>
    </row>
    <row r="9508">
      <c r="A9508" t="inlineStr">
        <is>
          <t>Love Cabaret</t>
        </is>
      </c>
      <c r="B9508" t="inlineStr">
        <is>
          <t>2026-04-01</t>
        </is>
      </c>
      <c r="C9508" t="inlineStr">
        <is>
          <t>-  FGTS</t>
        </is>
      </c>
      <c r="D9508" s="488" t="n">
        <v>-1102.54</v>
      </c>
      <c r="E9508" t="inlineStr">
        <is>
          <t>4/2026</t>
        </is>
      </c>
    </row>
    <row r="9509">
      <c r="A9509" t="inlineStr">
        <is>
          <t>Love Cabaret</t>
        </is>
      </c>
      <c r="B9509" t="inlineStr">
        <is>
          <t>2026-04-01</t>
        </is>
      </c>
      <c r="C9509" t="inlineStr">
        <is>
          <t>-  INSS Patronal</t>
        </is>
      </c>
      <c r="D9509" s="488" t="n">
        <v>-3762.42</v>
      </c>
      <c r="E9509" t="inlineStr">
        <is>
          <t>4/2026</t>
        </is>
      </c>
    </row>
    <row r="9510">
      <c r="A9510" t="inlineStr">
        <is>
          <t>Love Cabaret</t>
        </is>
      </c>
      <c r="B9510" t="inlineStr">
        <is>
          <t>2026-04-01</t>
        </is>
      </c>
      <c r="C9510" t="inlineStr">
        <is>
          <t>-  INSS Segurados</t>
        </is>
      </c>
      <c r="D9510" s="488" t="n">
        <v>0</v>
      </c>
      <c r="E9510" t="inlineStr">
        <is>
          <t>4/2026</t>
        </is>
      </c>
    </row>
    <row r="9511">
      <c r="A9511" t="inlineStr">
        <is>
          <t>Love Cabaret</t>
        </is>
      </c>
      <c r="B9511" t="inlineStr">
        <is>
          <t>2026-04-01</t>
        </is>
      </c>
      <c r="C9511" t="inlineStr">
        <is>
          <t>-  13º Salário</t>
        </is>
      </c>
      <c r="D9511" s="488" t="n">
        <v>-1091.11</v>
      </c>
      <c r="E9511" t="inlineStr">
        <is>
          <t>4/2026</t>
        </is>
      </c>
    </row>
    <row r="9512">
      <c r="A9512" t="inlineStr">
        <is>
          <t>Love Cabaret</t>
        </is>
      </c>
      <c r="B9512" t="inlineStr">
        <is>
          <t>2026-04-01</t>
        </is>
      </c>
      <c r="C9512" t="inlineStr">
        <is>
          <t>-  Férias</t>
        </is>
      </c>
      <c r="D9512" s="488" t="n">
        <v>0</v>
      </c>
      <c r="E9512" t="inlineStr">
        <is>
          <t>4/2026</t>
        </is>
      </c>
    </row>
    <row r="9513">
      <c r="A9513" t="inlineStr">
        <is>
          <t>Love Cabaret</t>
        </is>
      </c>
      <c r="B9513" t="inlineStr">
        <is>
          <t>2026-04-01</t>
        </is>
      </c>
      <c r="C9513" t="inlineStr">
        <is>
          <t>-  FGTS sobre 13º Salários</t>
        </is>
      </c>
      <c r="D9513" s="488" t="n">
        <v>-9.710000000000001</v>
      </c>
      <c r="E9513" t="inlineStr">
        <is>
          <t>4/2026</t>
        </is>
      </c>
    </row>
    <row r="9514">
      <c r="A9514" t="inlineStr">
        <is>
          <t>Love Cabaret</t>
        </is>
      </c>
      <c r="B9514" t="inlineStr">
        <is>
          <t>2026-04-01</t>
        </is>
      </c>
      <c r="C9514" t="inlineStr">
        <is>
          <t>-  FGTS sobre Férias</t>
        </is>
      </c>
      <c r="D9514" s="488" t="n">
        <v>0</v>
      </c>
      <c r="E9514" t="inlineStr">
        <is>
          <t>4/2026</t>
        </is>
      </c>
    </row>
    <row r="9515">
      <c r="A9515" t="inlineStr">
        <is>
          <t>Love Cabaret</t>
        </is>
      </c>
      <c r="B9515" t="inlineStr">
        <is>
          <t>2026-04-01</t>
        </is>
      </c>
      <c r="C9515" t="inlineStr">
        <is>
          <t>-  INSS sobre 13º Salários</t>
        </is>
      </c>
      <c r="D9515" s="488" t="n">
        <v>-18.22</v>
      </c>
      <c r="E9515" t="inlineStr">
        <is>
          <t>4/2026</t>
        </is>
      </c>
    </row>
    <row r="9516">
      <c r="A9516" t="inlineStr">
        <is>
          <t>Love Cabaret</t>
        </is>
      </c>
      <c r="B9516" t="inlineStr">
        <is>
          <t>2026-04-01</t>
        </is>
      </c>
      <c r="C9516" t="inlineStr">
        <is>
          <t>-  INSS sobre Férias</t>
        </is>
      </c>
      <c r="D9516" s="488" t="n">
        <v>0</v>
      </c>
      <c r="E9516" t="inlineStr">
        <is>
          <t>4/2026</t>
        </is>
      </c>
    </row>
    <row r="9517">
      <c r="A9517" t="inlineStr">
        <is>
          <t>Love Cabaret</t>
        </is>
      </c>
      <c r="B9517" t="inlineStr">
        <is>
          <t>2026-04-01</t>
        </is>
      </c>
      <c r="C9517" t="inlineStr">
        <is>
          <t>-  Rescisão</t>
        </is>
      </c>
      <c r="D9517" s="488" t="n">
        <v>0</v>
      </c>
      <c r="E9517" t="inlineStr">
        <is>
          <t>4/2026</t>
        </is>
      </c>
    </row>
    <row r="9518">
      <c r="A9518" t="inlineStr">
        <is>
          <t>Love Cabaret</t>
        </is>
      </c>
      <c r="B9518" t="inlineStr">
        <is>
          <t>2026-04-01</t>
        </is>
      </c>
      <c r="C9518" t="inlineStr">
        <is>
          <t>-  Multa Rescisória</t>
        </is>
      </c>
      <c r="D9518" s="488" t="n">
        <v>0</v>
      </c>
      <c r="E9518" t="inlineStr">
        <is>
          <t>4/2026</t>
        </is>
      </c>
    </row>
    <row r="9519">
      <c r="A9519" t="inlineStr">
        <is>
          <t>Love Cabaret</t>
        </is>
      </c>
      <c r="B9519" t="inlineStr">
        <is>
          <t>2026-04-01</t>
        </is>
      </c>
      <c r="C9519" t="inlineStr">
        <is>
          <t>-  Ações trabalhistas</t>
        </is>
      </c>
      <c r="D9519" s="488" t="n">
        <v>0</v>
      </c>
      <c r="E9519" t="inlineStr">
        <is>
          <t>4/2026</t>
        </is>
      </c>
    </row>
    <row r="9520">
      <c r="A9520" t="inlineStr">
        <is>
          <t>Love Cabaret</t>
        </is>
      </c>
      <c r="B9520" t="inlineStr">
        <is>
          <t>2026-04-01</t>
        </is>
      </c>
      <c r="C9520" t="inlineStr">
        <is>
          <t>-  Adicional Noturno</t>
        </is>
      </c>
      <c r="D9520" s="488" t="n">
        <v>0</v>
      </c>
      <c r="E9520" t="inlineStr">
        <is>
          <t>4/2026</t>
        </is>
      </c>
    </row>
    <row r="9521">
      <c r="A9521" t="inlineStr">
        <is>
          <t>Love Cabaret</t>
        </is>
      </c>
      <c r="B9521" t="inlineStr">
        <is>
          <t>2026-04-01</t>
        </is>
      </c>
      <c r="C9521" t="inlineStr">
        <is>
          <t>-  Hora Extra</t>
        </is>
      </c>
      <c r="D9521" s="488" t="n">
        <v>0</v>
      </c>
      <c r="E9521" t="inlineStr">
        <is>
          <t>4/2026</t>
        </is>
      </c>
    </row>
    <row r="9522">
      <c r="A9522" t="inlineStr">
        <is>
          <t>Love Cabaret</t>
        </is>
      </c>
      <c r="B9522" t="inlineStr">
        <is>
          <t>2026-04-01</t>
        </is>
      </c>
      <c r="C9522" t="inlineStr">
        <is>
          <t>-  Remuneração Variável</t>
        </is>
      </c>
      <c r="D9522" s="488" t="n">
        <v>0</v>
      </c>
      <c r="E9522" t="inlineStr">
        <is>
          <t>4/2026</t>
        </is>
      </c>
    </row>
    <row r="9523">
      <c r="A9523" t="inlineStr">
        <is>
          <t>Love Cabaret</t>
        </is>
      </c>
      <c r="B9523" t="inlineStr">
        <is>
          <t>2026-04-01</t>
        </is>
      </c>
      <c r="C9523" t="inlineStr">
        <is>
          <t>-  Premiação</t>
        </is>
      </c>
      <c r="D9523" s="488" t="n">
        <v>0</v>
      </c>
      <c r="E9523" t="inlineStr">
        <is>
          <t>4/2026</t>
        </is>
      </c>
    </row>
    <row r="9524">
      <c r="A9524" t="inlineStr">
        <is>
          <t>Love Cabaret</t>
        </is>
      </c>
      <c r="B9524" t="inlineStr">
        <is>
          <t>2026-04-01</t>
        </is>
      </c>
      <c r="C9524" t="inlineStr">
        <is>
          <t>Benefícios</t>
        </is>
      </c>
      <c r="D9524" s="488" t="n">
        <v>-510.53</v>
      </c>
      <c r="E9524" t="inlineStr">
        <is>
          <t>4/2026</t>
        </is>
      </c>
    </row>
    <row r="9525">
      <c r="A9525" t="inlineStr">
        <is>
          <t>Love Cabaret</t>
        </is>
      </c>
      <c r="B9525" t="inlineStr">
        <is>
          <t>2026-04-01</t>
        </is>
      </c>
      <c r="C9525" t="inlineStr">
        <is>
          <t>-  Vale-transporte</t>
        </is>
      </c>
      <c r="D9525" s="488" t="n">
        <v>-510.53</v>
      </c>
      <c r="E9525" t="inlineStr">
        <is>
          <t>4/2026</t>
        </is>
      </c>
    </row>
    <row r="9526">
      <c r="A9526" t="inlineStr">
        <is>
          <t>Love Cabaret</t>
        </is>
      </c>
      <c r="B9526" t="inlineStr">
        <is>
          <t>2026-04-01</t>
        </is>
      </c>
      <c r="C9526" t="inlineStr">
        <is>
          <t>-  Assist. Médica</t>
        </is>
      </c>
      <c r="D9526" s="488" t="n">
        <v>0</v>
      </c>
      <c r="E9526" t="inlineStr">
        <is>
          <t>4/2026</t>
        </is>
      </c>
    </row>
    <row r="9527">
      <c r="A9527" t="inlineStr">
        <is>
          <t>Love Cabaret</t>
        </is>
      </c>
      <c r="B9527" t="inlineStr">
        <is>
          <t>2026-04-01</t>
        </is>
      </c>
      <c r="C9527" t="inlineStr">
        <is>
          <t>-  Assist. Odontologica</t>
        </is>
      </c>
      <c r="D9527" s="488" t="n">
        <v>0</v>
      </c>
      <c r="E9527" t="inlineStr">
        <is>
          <t>4/2026</t>
        </is>
      </c>
    </row>
    <row r="9528">
      <c r="A9528" t="inlineStr">
        <is>
          <t>Love Cabaret</t>
        </is>
      </c>
      <c r="B9528" t="inlineStr">
        <is>
          <t>2026-04-01</t>
        </is>
      </c>
      <c r="C9528" t="inlineStr">
        <is>
          <t>-  Seguro de Vida</t>
        </is>
      </c>
      <c r="D9528" s="488" t="n">
        <v>0</v>
      </c>
      <c r="E9528" t="inlineStr">
        <is>
          <t>4/2026</t>
        </is>
      </c>
    </row>
    <row r="9529">
      <c r="A9529" t="inlineStr">
        <is>
          <t>Love Cabaret</t>
        </is>
      </c>
      <c r="B9529" t="inlineStr">
        <is>
          <t>2026-04-01</t>
        </is>
      </c>
      <c r="C9529" t="inlineStr">
        <is>
          <t>-  Ajuda de Custo</t>
        </is>
      </c>
      <c r="D9529" s="488" t="n">
        <v>0</v>
      </c>
      <c r="E9529" t="inlineStr">
        <is>
          <t>4/2026</t>
        </is>
      </c>
    </row>
    <row r="9530">
      <c r="A9530" t="inlineStr">
        <is>
          <t>Love Cabaret</t>
        </is>
      </c>
      <c r="B9530" t="inlineStr">
        <is>
          <t>2026-04-01</t>
        </is>
      </c>
      <c r="C9530" t="inlineStr">
        <is>
          <t>Outros B</t>
        </is>
      </c>
      <c r="D9530" s="488" t="n">
        <v>-8376.370000000001</v>
      </c>
      <c r="E9530" t="inlineStr">
        <is>
          <t>4/2026</t>
        </is>
      </c>
    </row>
    <row r="9531">
      <c r="A9531" t="inlineStr">
        <is>
          <t>Love Cabaret</t>
        </is>
      </c>
      <c r="B9531" t="inlineStr">
        <is>
          <t>2026-04-01</t>
        </is>
      </c>
      <c r="C9531" t="inlineStr">
        <is>
          <t>-  Uniformes Manutenção e Reposição</t>
        </is>
      </c>
      <c r="D9531" s="488" t="n">
        <v>0</v>
      </c>
      <c r="E9531" t="inlineStr">
        <is>
          <t>4/2026</t>
        </is>
      </c>
    </row>
    <row r="9532">
      <c r="A9532" t="inlineStr">
        <is>
          <t>Love Cabaret</t>
        </is>
      </c>
      <c r="B9532" t="inlineStr">
        <is>
          <t>2026-04-01</t>
        </is>
      </c>
      <c r="C9532" t="inlineStr">
        <is>
          <t>-  Exames Periódicos</t>
        </is>
      </c>
      <c r="D9532" s="488" t="n">
        <v>-35.49</v>
      </c>
      <c r="E9532" t="inlineStr">
        <is>
          <t>4/2026</t>
        </is>
      </c>
    </row>
    <row r="9533">
      <c r="A9533" t="inlineStr">
        <is>
          <t>Love Cabaret</t>
        </is>
      </c>
      <c r="B9533" t="inlineStr">
        <is>
          <t>2026-04-01</t>
        </is>
      </c>
      <c r="C9533" t="inlineStr">
        <is>
          <t>-  Diversos - Vale Combustível</t>
        </is>
      </c>
      <c r="D9533" s="488" t="n">
        <v>0</v>
      </c>
      <c r="E9533" t="inlineStr">
        <is>
          <t>4/2026</t>
        </is>
      </c>
    </row>
    <row r="9534">
      <c r="A9534" t="inlineStr">
        <is>
          <t>Love Cabaret</t>
        </is>
      </c>
      <c r="B9534" t="inlineStr">
        <is>
          <t>2026-04-01</t>
        </is>
      </c>
      <c r="C9534" t="inlineStr">
        <is>
          <t>-  Gratificações</t>
        </is>
      </c>
      <c r="D9534" s="488" t="n">
        <v>0</v>
      </c>
      <c r="E9534" t="inlineStr">
        <is>
          <t>4/2026</t>
        </is>
      </c>
    </row>
    <row r="9535">
      <c r="A9535" t="inlineStr">
        <is>
          <t>Love Cabaret</t>
        </is>
      </c>
      <c r="B9535" t="inlineStr">
        <is>
          <t>2026-04-01</t>
        </is>
      </c>
      <c r="C9535" t="inlineStr">
        <is>
          <t>-  Cursos e Treinamentos</t>
        </is>
      </c>
      <c r="D9535" s="488" t="n">
        <v>0</v>
      </c>
      <c r="E9535" t="inlineStr">
        <is>
          <t>4/2026</t>
        </is>
      </c>
    </row>
    <row r="9536">
      <c r="A9536" t="inlineStr">
        <is>
          <t>Love Cabaret</t>
        </is>
      </c>
      <c r="B9536" t="inlineStr">
        <is>
          <t>2026-04-01</t>
        </is>
      </c>
      <c r="C9536" t="inlineStr">
        <is>
          <t>-  Alimentação Funcionário</t>
        </is>
      </c>
      <c r="D9536" s="488" t="n">
        <v>-8340.879999999999</v>
      </c>
      <c r="E9536" t="inlineStr">
        <is>
          <t>4/2026</t>
        </is>
      </c>
    </row>
    <row r="9537">
      <c r="A9537" t="inlineStr">
        <is>
          <t>Love Cabaret</t>
        </is>
      </c>
      <c r="B9537" t="inlineStr">
        <is>
          <t>2026-04-01</t>
        </is>
      </c>
      <c r="C9537" t="inlineStr">
        <is>
          <t>-  Pro Labore</t>
        </is>
      </c>
      <c r="D9537" s="488" t="n">
        <v>0</v>
      </c>
      <c r="E9537" t="inlineStr">
        <is>
          <t>4/2026</t>
        </is>
      </c>
    </row>
    <row r="9538">
      <c r="A9538" t="inlineStr">
        <is>
          <t>Love Cabaret</t>
        </is>
      </c>
      <c r="B9538" t="inlineStr">
        <is>
          <t>2026-04-01</t>
        </is>
      </c>
      <c r="C9538" t="inlineStr">
        <is>
          <t>% sobre Receita c/ Squad</t>
        </is>
      </c>
      <c r="D9538" s="488" t="n">
        <v>-0.39</v>
      </c>
      <c r="E9538" t="inlineStr">
        <is>
          <t>4/2026</t>
        </is>
      </c>
    </row>
    <row r="9539">
      <c r="A9539" t="inlineStr">
        <is>
          <t>Love Cabaret</t>
        </is>
      </c>
      <c r="B9539" t="inlineStr">
        <is>
          <t>2026-04-01</t>
        </is>
      </c>
      <c r="C9539" t="inlineStr">
        <is>
          <t>% sobre Receita s/ Squad</t>
        </is>
      </c>
      <c r="D9539" s="488" t="n">
        <v>-0.36</v>
      </c>
      <c r="E9539" t="inlineStr">
        <is>
          <t>4/2026</t>
        </is>
      </c>
    </row>
    <row r="9540">
      <c r="A9540" t="inlineStr">
        <is>
          <t>Love Cabaret</t>
        </is>
      </c>
      <c r="B9540" t="inlineStr">
        <is>
          <t>2026-04-01</t>
        </is>
      </c>
      <c r="C9540" t="inlineStr">
        <is>
          <t>Custo de Ocupação</t>
        </is>
      </c>
      <c r="D9540" s="488" t="n">
        <v>-70602.47</v>
      </c>
      <c r="E9540" t="inlineStr">
        <is>
          <t>4/2026</t>
        </is>
      </c>
    </row>
    <row r="9541">
      <c r="A9541" t="inlineStr">
        <is>
          <t>Love Cabaret</t>
        </is>
      </c>
      <c r="B9541" t="inlineStr">
        <is>
          <t>2026-04-01</t>
        </is>
      </c>
      <c r="C9541" t="inlineStr">
        <is>
          <t>Aluguel de Imoveis</t>
        </is>
      </c>
      <c r="D9541" s="488" t="n">
        <v>-65188.38</v>
      </c>
      <c r="E9541" t="inlineStr">
        <is>
          <t>4/2026</t>
        </is>
      </c>
    </row>
    <row r="9542">
      <c r="A9542" t="inlineStr">
        <is>
          <t>Love Cabaret</t>
        </is>
      </c>
      <c r="B9542" t="inlineStr">
        <is>
          <t>2026-04-01</t>
        </is>
      </c>
      <c r="C9542" t="inlineStr">
        <is>
          <t>Condominio</t>
        </is>
      </c>
      <c r="D9542" s="488" t="n">
        <v>0</v>
      </c>
      <c r="E9542" t="inlineStr">
        <is>
          <t>4/2026</t>
        </is>
      </c>
    </row>
    <row r="9543">
      <c r="A9543" t="inlineStr">
        <is>
          <t>Love Cabaret</t>
        </is>
      </c>
      <c r="B9543" t="inlineStr">
        <is>
          <t>2026-04-01</t>
        </is>
      </c>
      <c r="C9543" t="inlineStr">
        <is>
          <t>IPTU</t>
        </is>
      </c>
      <c r="D9543" s="488" t="n">
        <v>-5414.09</v>
      </c>
      <c r="E9543" t="inlineStr">
        <is>
          <t>4/2026</t>
        </is>
      </c>
    </row>
    <row r="9544">
      <c r="A9544" t="inlineStr">
        <is>
          <t>Love Cabaret</t>
        </is>
      </c>
      <c r="B9544" t="inlineStr">
        <is>
          <t>2026-04-01</t>
        </is>
      </c>
      <c r="C9544" t="inlineStr">
        <is>
          <t>Fundo de Promoção</t>
        </is>
      </c>
      <c r="D9544" s="488" t="n">
        <v>0</v>
      </c>
      <c r="E9544" t="inlineStr">
        <is>
          <t>4/2026</t>
        </is>
      </c>
    </row>
    <row r="9545">
      <c r="A9545" t="inlineStr">
        <is>
          <t>Love Cabaret</t>
        </is>
      </c>
      <c r="B9545" t="inlineStr">
        <is>
          <t>2026-04-01</t>
        </is>
      </c>
      <c r="C9545" t="inlineStr">
        <is>
          <t>Seguro Patrimonial</t>
        </is>
      </c>
      <c r="D9545" s="488" t="n">
        <v>0</v>
      </c>
      <c r="E9545" t="inlineStr">
        <is>
          <t>4/2026</t>
        </is>
      </c>
    </row>
    <row r="9546">
      <c r="A9546" t="inlineStr">
        <is>
          <t>Love Cabaret</t>
        </is>
      </c>
      <c r="B9546" t="inlineStr">
        <is>
          <t>2026-04-01</t>
        </is>
      </c>
      <c r="C9546" t="inlineStr">
        <is>
          <t>Arrendamento</t>
        </is>
      </c>
      <c r="D9546" s="488" t="n">
        <v>0</v>
      </c>
      <c r="E9546" t="inlineStr">
        <is>
          <t>4/2026</t>
        </is>
      </c>
    </row>
    <row r="9547">
      <c r="A9547" t="inlineStr">
        <is>
          <t>Love Cabaret</t>
        </is>
      </c>
      <c r="B9547" t="inlineStr">
        <is>
          <t>2026-04-01</t>
        </is>
      </c>
      <c r="C9547" t="inlineStr">
        <is>
          <t>Taxas publicas administrativas - Ocupação</t>
        </is>
      </c>
      <c r="D9547" s="488" t="n">
        <v>0</v>
      </c>
      <c r="E9547" t="inlineStr">
        <is>
          <t>4/2026</t>
        </is>
      </c>
    </row>
    <row r="9548">
      <c r="A9548" t="inlineStr">
        <is>
          <t>Love Cabaret</t>
        </is>
      </c>
      <c r="B9548" t="inlineStr">
        <is>
          <t>2026-04-01</t>
        </is>
      </c>
      <c r="C9548" t="inlineStr">
        <is>
          <t>% sobre Receita Bruta</t>
        </is>
      </c>
      <c r="D9548" s="488" t="n">
        <v>-0.2</v>
      </c>
      <c r="E9548" t="inlineStr">
        <is>
          <t>4/2026</t>
        </is>
      </c>
    </row>
    <row r="9549">
      <c r="A9549" t="inlineStr">
        <is>
          <t>Love Cabaret</t>
        </is>
      </c>
      <c r="B9549" t="inlineStr">
        <is>
          <t>2026-04-01</t>
        </is>
      </c>
      <c r="C9549" t="inlineStr">
        <is>
          <t>Utilidades</t>
        </is>
      </c>
      <c r="D9549" s="488" t="n">
        <v>-40711.4</v>
      </c>
      <c r="E9549" t="inlineStr">
        <is>
          <t>4/2026</t>
        </is>
      </c>
    </row>
    <row r="9550">
      <c r="A9550" t="inlineStr">
        <is>
          <t>Love Cabaret</t>
        </is>
      </c>
      <c r="B9550" t="inlineStr">
        <is>
          <t>2026-04-01</t>
        </is>
      </c>
      <c r="C9550" t="inlineStr">
        <is>
          <t>Agua/Esgoto</t>
        </is>
      </c>
      <c r="D9550" s="488" t="n">
        <v>-174.96</v>
      </c>
      <c r="E9550" t="inlineStr">
        <is>
          <t>4/2026</t>
        </is>
      </c>
    </row>
    <row r="9551">
      <c r="A9551" t="inlineStr">
        <is>
          <t>Love Cabaret</t>
        </is>
      </c>
      <c r="B9551" t="inlineStr">
        <is>
          <t>2026-04-01</t>
        </is>
      </c>
      <c r="C9551" t="inlineStr">
        <is>
          <t>Energia Eletrica</t>
        </is>
      </c>
      <c r="D9551" s="488" t="n">
        <v>-15532.12</v>
      </c>
      <c r="E9551" t="inlineStr">
        <is>
          <t>4/2026</t>
        </is>
      </c>
    </row>
    <row r="9552">
      <c r="A9552" t="inlineStr">
        <is>
          <t>Love Cabaret</t>
        </is>
      </c>
      <c r="B9552" t="inlineStr">
        <is>
          <t>2026-04-01</t>
        </is>
      </c>
      <c r="C9552" t="inlineStr">
        <is>
          <t>Gas de Cozinha</t>
        </is>
      </c>
      <c r="D9552" s="488" t="n">
        <v>-1042.54</v>
      </c>
      <c r="E9552" t="inlineStr">
        <is>
          <t>4/2026</t>
        </is>
      </c>
    </row>
    <row r="9553">
      <c r="A9553" t="inlineStr">
        <is>
          <t>Love Cabaret</t>
        </is>
      </c>
      <c r="B9553" t="inlineStr">
        <is>
          <t>2026-04-01</t>
        </is>
      </c>
      <c r="C9553" t="inlineStr">
        <is>
          <t>Higiene e Limpeza</t>
        </is>
      </c>
      <c r="D9553" s="488" t="n">
        <v>-7747.87</v>
      </c>
      <c r="E9553" t="inlineStr">
        <is>
          <t>4/2026</t>
        </is>
      </c>
    </row>
    <row r="9554">
      <c r="A9554" t="inlineStr">
        <is>
          <t>Love Cabaret</t>
        </is>
      </c>
      <c r="B9554" t="inlineStr">
        <is>
          <t>2026-04-01</t>
        </is>
      </c>
      <c r="C9554" t="inlineStr">
        <is>
          <t>Descartaveis</t>
        </is>
      </c>
      <c r="D9554" s="488" t="n">
        <v>0</v>
      </c>
      <c r="E9554" t="inlineStr">
        <is>
          <t>4/2026</t>
        </is>
      </c>
    </row>
    <row r="9555">
      <c r="A9555" t="inlineStr">
        <is>
          <t>Love Cabaret</t>
        </is>
      </c>
      <c r="B9555" t="inlineStr">
        <is>
          <t>2026-04-01</t>
        </is>
      </c>
      <c r="C9555" t="inlineStr">
        <is>
          <t>Controle de Pragas</t>
        </is>
      </c>
      <c r="D9555" s="488" t="n">
        <v>-630</v>
      </c>
      <c r="E9555" t="inlineStr">
        <is>
          <t>4/2026</t>
        </is>
      </c>
    </row>
    <row r="9556">
      <c r="A9556" t="inlineStr">
        <is>
          <t>Love Cabaret</t>
        </is>
      </c>
      <c r="B9556" t="inlineStr">
        <is>
          <t>2026-04-01</t>
        </is>
      </c>
      <c r="C9556" t="inlineStr">
        <is>
          <t>Coleta de lixo</t>
        </is>
      </c>
      <c r="D9556" s="488" t="n">
        <v>-834.21</v>
      </c>
      <c r="E9556" t="inlineStr">
        <is>
          <t>4/2026</t>
        </is>
      </c>
    </row>
    <row r="9557">
      <c r="A9557" t="inlineStr">
        <is>
          <t>Love Cabaret</t>
        </is>
      </c>
      <c r="B9557" t="inlineStr">
        <is>
          <t>2026-04-01</t>
        </is>
      </c>
      <c r="C9557" t="inlineStr">
        <is>
          <t>Utensilios</t>
        </is>
      </c>
      <c r="D9557" s="488" t="n">
        <v>-8429.35</v>
      </c>
      <c r="E9557" t="inlineStr">
        <is>
          <t>4/2026</t>
        </is>
      </c>
    </row>
    <row r="9558">
      <c r="A9558" t="inlineStr">
        <is>
          <t>Love Cabaret</t>
        </is>
      </c>
      <c r="B9558" t="inlineStr">
        <is>
          <t>2026-04-01</t>
        </is>
      </c>
      <c r="C9558" t="inlineStr">
        <is>
          <t>Serviços Graficos</t>
        </is>
      </c>
      <c r="D9558" s="488" t="n">
        <v>-32</v>
      </c>
      <c r="E9558" t="inlineStr">
        <is>
          <t>4/2026</t>
        </is>
      </c>
    </row>
    <row r="9559">
      <c r="A9559" t="inlineStr">
        <is>
          <t>Love Cabaret</t>
        </is>
      </c>
      <c r="B9559" t="inlineStr">
        <is>
          <t>2026-04-01</t>
        </is>
      </c>
      <c r="C9559" t="inlineStr">
        <is>
          <t>Custas Cartório</t>
        </is>
      </c>
      <c r="D9559" s="488" t="n">
        <v>0</v>
      </c>
      <c r="E9559" t="inlineStr">
        <is>
          <t>4/2026</t>
        </is>
      </c>
    </row>
    <row r="9560">
      <c r="A9560" t="inlineStr">
        <is>
          <t>Love Cabaret</t>
        </is>
      </c>
      <c r="B9560" t="inlineStr">
        <is>
          <t>2026-04-01</t>
        </is>
      </c>
      <c r="C9560" t="inlineStr">
        <is>
          <t>Material de Escritorio</t>
        </is>
      </c>
      <c r="D9560" s="488" t="n">
        <v>-1242.35</v>
      </c>
      <c r="E9560" t="inlineStr">
        <is>
          <t>4/2026</t>
        </is>
      </c>
    </row>
    <row r="9561">
      <c r="A9561" t="inlineStr">
        <is>
          <t>Love Cabaret</t>
        </is>
      </c>
      <c r="B9561" t="inlineStr">
        <is>
          <t>2026-04-01</t>
        </is>
      </c>
      <c r="C9561" t="inlineStr">
        <is>
          <t>Serviços de Limpeza</t>
        </is>
      </c>
      <c r="D9561" s="488" t="n">
        <v>-1200</v>
      </c>
      <c r="E9561" t="inlineStr">
        <is>
          <t>4/2026</t>
        </is>
      </c>
    </row>
    <row r="9562">
      <c r="A9562" t="inlineStr">
        <is>
          <t>Love Cabaret</t>
        </is>
      </c>
      <c r="B9562" t="inlineStr">
        <is>
          <t>2026-04-01</t>
        </is>
      </c>
      <c r="C9562" t="inlineStr">
        <is>
          <t>Serviço de Lavanderia</t>
        </is>
      </c>
      <c r="D9562" s="488" t="n">
        <v>0</v>
      </c>
      <c r="E9562" t="inlineStr">
        <is>
          <t>4/2026</t>
        </is>
      </c>
    </row>
    <row r="9563">
      <c r="A9563" t="inlineStr">
        <is>
          <t>Love Cabaret</t>
        </is>
      </c>
      <c r="B9563" t="inlineStr">
        <is>
          <t>2026-04-01</t>
        </is>
      </c>
      <c r="C9563" t="inlineStr">
        <is>
          <t>Material de Consumo - Gelo/ Gas CO2/ Carvao /Velas</t>
        </is>
      </c>
      <c r="D9563" s="488" t="n">
        <v>-3846</v>
      </c>
      <c r="E9563" t="inlineStr">
        <is>
          <t>4/2026</t>
        </is>
      </c>
    </row>
    <row r="9564">
      <c r="A9564" t="inlineStr">
        <is>
          <t>Love Cabaret</t>
        </is>
      </c>
      <c r="B9564" t="inlineStr">
        <is>
          <t>2026-04-01</t>
        </is>
      </c>
      <c r="C9564" t="inlineStr">
        <is>
          <t>% sobre Receita Bruta</t>
        </is>
      </c>
      <c r="D9564" s="488" t="n">
        <v>-0.11</v>
      </c>
      <c r="E9564" t="inlineStr">
        <is>
          <t>4/2026</t>
        </is>
      </c>
    </row>
    <row r="9565">
      <c r="A9565" t="inlineStr">
        <is>
          <t>Love Cabaret</t>
        </is>
      </c>
      <c r="B9565" t="inlineStr">
        <is>
          <t>2026-04-01</t>
        </is>
      </c>
      <c r="C9565" t="inlineStr">
        <is>
          <t>Informática e TI</t>
        </is>
      </c>
      <c r="D9565" s="488" t="n">
        <v>-4220.46</v>
      </c>
      <c r="E9565" t="inlineStr">
        <is>
          <t>4/2026</t>
        </is>
      </c>
    </row>
    <row r="9566">
      <c r="A9566" t="inlineStr">
        <is>
          <t>Love Cabaret</t>
        </is>
      </c>
      <c r="B9566" t="inlineStr">
        <is>
          <t>2026-04-01</t>
        </is>
      </c>
      <c r="C9566" t="inlineStr">
        <is>
          <t>Telefone</t>
        </is>
      </c>
      <c r="D9566" s="488" t="n">
        <v>-136.45</v>
      </c>
      <c r="E9566" t="inlineStr">
        <is>
          <t>4/2026</t>
        </is>
      </c>
    </row>
    <row r="9567">
      <c r="A9567" t="inlineStr">
        <is>
          <t>Love Cabaret</t>
        </is>
      </c>
      <c r="B9567" t="inlineStr">
        <is>
          <t>2026-04-01</t>
        </is>
      </c>
      <c r="C9567" t="inlineStr">
        <is>
          <t>Internet</t>
        </is>
      </c>
      <c r="D9567" s="488" t="n">
        <v>-1033.18</v>
      </c>
      <c r="E9567" t="inlineStr">
        <is>
          <t>4/2026</t>
        </is>
      </c>
    </row>
    <row r="9568">
      <c r="A9568" t="inlineStr">
        <is>
          <t>Love Cabaret</t>
        </is>
      </c>
      <c r="B9568" t="inlineStr">
        <is>
          <t>2026-04-01</t>
        </is>
      </c>
      <c r="C9568" t="inlineStr">
        <is>
          <t>TV por assinatura/musica ambiente</t>
        </is>
      </c>
      <c r="D9568" s="488" t="n">
        <v>-20.45</v>
      </c>
      <c r="E9568" t="inlineStr">
        <is>
          <t>4/2026</t>
        </is>
      </c>
    </row>
    <row r="9569">
      <c r="A9569" t="inlineStr">
        <is>
          <t>Love Cabaret</t>
        </is>
      </c>
      <c r="B9569" t="inlineStr">
        <is>
          <t>2026-04-01</t>
        </is>
      </c>
      <c r="C9569" t="inlineStr">
        <is>
          <t>Sistemas de Segurança e Alarme</t>
        </is>
      </c>
      <c r="D9569" s="488" t="n">
        <v>-235.78</v>
      </c>
      <c r="E9569" t="inlineStr">
        <is>
          <t>4/2026</t>
        </is>
      </c>
    </row>
    <row r="9570">
      <c r="A9570" t="inlineStr">
        <is>
          <t>Love Cabaret</t>
        </is>
      </c>
      <c r="B9570" t="inlineStr">
        <is>
          <t>2026-04-01</t>
        </is>
      </c>
      <c r="C9570" t="inlineStr">
        <is>
          <t>Sistemas Gerais - Operacionais</t>
        </is>
      </c>
      <c r="D9570" s="488" t="n">
        <v>-2255.6</v>
      </c>
      <c r="E9570" t="inlineStr">
        <is>
          <t>4/2026</t>
        </is>
      </c>
    </row>
    <row r="9571">
      <c r="A9571" t="inlineStr">
        <is>
          <t>Love Cabaret</t>
        </is>
      </c>
      <c r="B9571" t="inlineStr">
        <is>
          <t>2026-04-01</t>
        </is>
      </c>
      <c r="C9571" t="inlineStr">
        <is>
          <t>Sistemas Gerais - Financeiros</t>
        </is>
      </c>
      <c r="D9571" s="488" t="n">
        <v>-389</v>
      </c>
      <c r="E9571" t="inlineStr">
        <is>
          <t>4/2026</t>
        </is>
      </c>
    </row>
    <row r="9572">
      <c r="A9572" t="inlineStr">
        <is>
          <t>Love Cabaret</t>
        </is>
      </c>
      <c r="B9572" t="inlineStr">
        <is>
          <t>2026-04-01</t>
        </is>
      </c>
      <c r="C9572" t="inlineStr">
        <is>
          <t>Sistemas Gerais - Comunicação e Marketing</t>
        </is>
      </c>
      <c r="D9572" s="488" t="n">
        <v>-150</v>
      </c>
      <c r="E9572" t="inlineStr">
        <is>
          <t>4/2026</t>
        </is>
      </c>
    </row>
    <row r="9573">
      <c r="A9573" t="inlineStr">
        <is>
          <t>Love Cabaret</t>
        </is>
      </c>
      <c r="B9573" t="inlineStr">
        <is>
          <t>2026-04-01</t>
        </is>
      </c>
      <c r="C9573" t="inlineStr">
        <is>
          <t>% sobre Receita Bruta</t>
        </is>
      </c>
      <c r="D9573" s="488" t="n">
        <v>-0.01</v>
      </c>
      <c r="E9573" t="inlineStr">
        <is>
          <t>4/2026</t>
        </is>
      </c>
    </row>
    <row r="9574">
      <c r="A9574" t="inlineStr">
        <is>
          <t>Love Cabaret</t>
        </is>
      </c>
      <c r="B9574" t="inlineStr">
        <is>
          <t>2026-04-01</t>
        </is>
      </c>
      <c r="C9574" t="inlineStr">
        <is>
          <t>Despesas Gerais</t>
        </is>
      </c>
      <c r="D9574" s="488" t="n">
        <v>-9478.549999999999</v>
      </c>
      <c r="E9574" t="inlineStr">
        <is>
          <t>4/2026</t>
        </is>
      </c>
    </row>
    <row r="9575">
      <c r="A9575" t="inlineStr">
        <is>
          <t>Love Cabaret</t>
        </is>
      </c>
      <c r="B9575" t="inlineStr">
        <is>
          <t>2026-04-01</t>
        </is>
      </c>
      <c r="C9575" t="inlineStr">
        <is>
          <t>Manutenção Predial</t>
        </is>
      </c>
      <c r="D9575" s="488" t="n">
        <v>-6601.38</v>
      </c>
      <c r="E9575" t="inlineStr">
        <is>
          <t>4/2026</t>
        </is>
      </c>
    </row>
    <row r="9576">
      <c r="A9576" t="inlineStr">
        <is>
          <t>Love Cabaret</t>
        </is>
      </c>
      <c r="B9576" t="inlineStr">
        <is>
          <t>2026-04-01</t>
        </is>
      </c>
      <c r="C9576" t="inlineStr">
        <is>
          <t>Manutenção de Equipamentos</t>
        </is>
      </c>
      <c r="D9576" s="488" t="n">
        <v>-654</v>
      </c>
      <c r="E9576" t="inlineStr">
        <is>
          <t>4/2026</t>
        </is>
      </c>
    </row>
    <row r="9577">
      <c r="A9577" t="inlineStr">
        <is>
          <t>Love Cabaret</t>
        </is>
      </c>
      <c r="B9577" t="inlineStr">
        <is>
          <t>2026-04-01</t>
        </is>
      </c>
      <c r="C9577" t="inlineStr">
        <is>
          <t>Manutenção de Mobiliário</t>
        </is>
      </c>
      <c r="D9577" s="488" t="n">
        <v>0</v>
      </c>
      <c r="E9577" t="inlineStr">
        <is>
          <t>4/2026</t>
        </is>
      </c>
    </row>
    <row r="9578">
      <c r="A9578" t="inlineStr">
        <is>
          <t>Love Cabaret</t>
        </is>
      </c>
      <c r="B9578" t="inlineStr">
        <is>
          <t>2026-04-01</t>
        </is>
      </c>
      <c r="C9578" t="inlineStr">
        <is>
          <t>Material de Manutenção</t>
        </is>
      </c>
      <c r="D9578" s="488" t="n">
        <v>-1698.9</v>
      </c>
      <c r="E9578" t="inlineStr">
        <is>
          <t>4/2026</t>
        </is>
      </c>
    </row>
    <row r="9579">
      <c r="A9579" t="inlineStr">
        <is>
          <t>Love Cabaret</t>
        </is>
      </c>
      <c r="B9579" t="inlineStr">
        <is>
          <t>2026-04-01</t>
        </is>
      </c>
      <c r="C9579" t="inlineStr">
        <is>
          <t>Decoração/Paisagismo e Jardinagem</t>
        </is>
      </c>
      <c r="D9579" s="488" t="n">
        <v>0</v>
      </c>
      <c r="E9579" t="inlineStr">
        <is>
          <t>4/2026</t>
        </is>
      </c>
    </row>
    <row r="9580">
      <c r="A9580" t="inlineStr">
        <is>
          <t>Love Cabaret</t>
        </is>
      </c>
      <c r="B9580" t="inlineStr">
        <is>
          <t>2026-04-01</t>
        </is>
      </c>
      <c r="C9580" t="inlineStr">
        <is>
          <t>Fretes e Carretos</t>
        </is>
      </c>
      <c r="D9580" s="488" t="n">
        <v>-400</v>
      </c>
      <c r="E9580" t="inlineStr">
        <is>
          <t>4/2026</t>
        </is>
      </c>
    </row>
    <row r="9581">
      <c r="A9581" t="inlineStr">
        <is>
          <t>Love Cabaret</t>
        </is>
      </c>
      <c r="B9581" t="inlineStr">
        <is>
          <t>2026-04-01</t>
        </is>
      </c>
      <c r="C9581" t="inlineStr">
        <is>
          <t>Conduções/Taxi/Uber</t>
        </is>
      </c>
      <c r="D9581" s="488" t="n">
        <v>-124.27</v>
      </c>
      <c r="E9581" t="inlineStr">
        <is>
          <t>4/2026</t>
        </is>
      </c>
    </row>
    <row r="9582">
      <c r="A9582" t="inlineStr">
        <is>
          <t>Love Cabaret</t>
        </is>
      </c>
      <c r="B9582" t="inlineStr">
        <is>
          <t>2026-04-01</t>
        </is>
      </c>
      <c r="C9582" t="inlineStr">
        <is>
          <t>Viagens e Estadias - Operação</t>
        </is>
      </c>
      <c r="D9582" s="488" t="n">
        <v>0</v>
      </c>
      <c r="E9582" t="inlineStr">
        <is>
          <t>4/2026</t>
        </is>
      </c>
    </row>
    <row r="9583">
      <c r="A9583" t="inlineStr">
        <is>
          <t>Love Cabaret</t>
        </is>
      </c>
      <c r="B9583" t="inlineStr">
        <is>
          <t>2026-04-01</t>
        </is>
      </c>
      <c r="C9583" t="inlineStr">
        <is>
          <t>% sobre Receita Bruta</t>
        </is>
      </c>
      <c r="D9583" s="488" t="n">
        <v>-0.03</v>
      </c>
      <c r="E9583" t="inlineStr">
        <is>
          <t>4/2026</t>
        </is>
      </c>
    </row>
    <row r="9584">
      <c r="A9584" t="inlineStr">
        <is>
          <t>Love Cabaret</t>
        </is>
      </c>
      <c r="B9584" t="inlineStr">
        <is>
          <t>2026-04-01</t>
        </is>
      </c>
      <c r="C9584" t="inlineStr">
        <is>
          <t>Marketing</t>
        </is>
      </c>
      <c r="D9584" s="488" t="n">
        <v>-37159.79</v>
      </c>
      <c r="E9584" t="inlineStr">
        <is>
          <t>4/2026</t>
        </is>
      </c>
    </row>
    <row r="9585">
      <c r="A9585" t="inlineStr">
        <is>
          <t>Love Cabaret</t>
        </is>
      </c>
      <c r="B9585" t="inlineStr">
        <is>
          <t>2026-04-01</t>
        </is>
      </c>
      <c r="C9585" t="inlineStr">
        <is>
          <t>Agência de Propaganda</t>
        </is>
      </c>
      <c r="D9585" s="488" t="n">
        <v>-8000</v>
      </c>
      <c r="E9585" t="inlineStr">
        <is>
          <t>4/2026</t>
        </is>
      </c>
    </row>
    <row r="9586">
      <c r="A9586" t="inlineStr">
        <is>
          <t>Love Cabaret</t>
        </is>
      </c>
      <c r="B9586" t="inlineStr">
        <is>
          <t>2026-04-01</t>
        </is>
      </c>
      <c r="C9586" t="inlineStr">
        <is>
          <t>Assessoria de Imprensa</t>
        </is>
      </c>
      <c r="D9586" s="488" t="n">
        <v>-2466</v>
      </c>
      <c r="E9586" t="inlineStr">
        <is>
          <t>4/2026</t>
        </is>
      </c>
    </row>
    <row r="9587">
      <c r="A9587" t="inlineStr">
        <is>
          <t>Love Cabaret</t>
        </is>
      </c>
      <c r="B9587" t="inlineStr">
        <is>
          <t>2026-04-01</t>
        </is>
      </c>
      <c r="C9587" t="inlineStr">
        <is>
          <t>Assessoria de Relações Públicas</t>
        </is>
      </c>
      <c r="D9587" s="488" t="n">
        <v>0</v>
      </c>
      <c r="E9587" t="inlineStr">
        <is>
          <t>4/2026</t>
        </is>
      </c>
    </row>
    <row r="9588">
      <c r="A9588" t="inlineStr">
        <is>
          <t>Love Cabaret</t>
        </is>
      </c>
      <c r="B9588" t="inlineStr">
        <is>
          <t>2026-04-01</t>
        </is>
      </c>
      <c r="C9588" t="inlineStr">
        <is>
          <t>Influenciadores</t>
        </is>
      </c>
      <c r="D9588" s="488" t="n">
        <v>0</v>
      </c>
      <c r="E9588" t="inlineStr">
        <is>
          <t>4/2026</t>
        </is>
      </c>
    </row>
    <row r="9589">
      <c r="A9589" t="inlineStr">
        <is>
          <t>Love Cabaret</t>
        </is>
      </c>
      <c r="B9589" t="inlineStr">
        <is>
          <t>2026-04-01</t>
        </is>
      </c>
      <c r="C9589" t="inlineStr">
        <is>
          <t>Publicidade e Propaganda</t>
        </is>
      </c>
      <c r="D9589" s="488" t="n">
        <v>-6873.04</v>
      </c>
      <c r="E9589" t="inlineStr">
        <is>
          <t>4/2026</t>
        </is>
      </c>
    </row>
    <row r="9590">
      <c r="A9590" t="inlineStr">
        <is>
          <t>Love Cabaret</t>
        </is>
      </c>
      <c r="B9590" t="inlineStr">
        <is>
          <t>2026-04-01</t>
        </is>
      </c>
      <c r="C9590" t="inlineStr">
        <is>
          <t>Pesquisa de Mercado</t>
        </is>
      </c>
      <c r="D9590" s="488" t="n">
        <v>0</v>
      </c>
      <c r="E9590" t="inlineStr">
        <is>
          <t>4/2026</t>
        </is>
      </c>
    </row>
    <row r="9591">
      <c r="A9591" t="inlineStr">
        <is>
          <t>Love Cabaret</t>
        </is>
      </c>
      <c r="B9591" t="inlineStr">
        <is>
          <t>2026-04-01</t>
        </is>
      </c>
      <c r="C9591" t="inlineStr">
        <is>
          <t>Sessão de Fotos/Captação de Vídeo</t>
        </is>
      </c>
      <c r="D9591" s="488" t="n">
        <v>-4300</v>
      </c>
      <c r="E9591" t="inlineStr">
        <is>
          <t>4/2026</t>
        </is>
      </c>
    </row>
    <row r="9592">
      <c r="A9592" t="inlineStr">
        <is>
          <t>Love Cabaret</t>
        </is>
      </c>
      <c r="B9592" t="inlineStr">
        <is>
          <t>2026-04-01</t>
        </is>
      </c>
      <c r="C9592" t="inlineStr">
        <is>
          <t>Produção Gráfica e Material Institucional</t>
        </is>
      </c>
      <c r="D9592" s="488" t="n">
        <v>-8140</v>
      </c>
      <c r="E9592" t="inlineStr">
        <is>
          <t>4/2026</t>
        </is>
      </c>
    </row>
    <row r="9593">
      <c r="A9593" t="inlineStr">
        <is>
          <t>Love Cabaret</t>
        </is>
      </c>
      <c r="B9593" t="inlineStr">
        <is>
          <t>2026-04-01</t>
        </is>
      </c>
      <c r="C9593" t="inlineStr">
        <is>
          <t>Eventos de Marketing</t>
        </is>
      </c>
      <c r="D9593" s="488" t="n">
        <v>0</v>
      </c>
      <c r="E9593" t="inlineStr">
        <is>
          <t>4/2026</t>
        </is>
      </c>
    </row>
    <row r="9594">
      <c r="A9594" t="inlineStr">
        <is>
          <t>Love Cabaret</t>
        </is>
      </c>
      <c r="B9594" t="inlineStr">
        <is>
          <t>2026-04-01</t>
        </is>
      </c>
      <c r="C9594" t="inlineStr">
        <is>
          <t>Brindes e Confraternizações</t>
        </is>
      </c>
      <c r="D9594" s="488" t="n">
        <v>0</v>
      </c>
      <c r="E9594" t="inlineStr">
        <is>
          <t>4/2026</t>
        </is>
      </c>
    </row>
    <row r="9595">
      <c r="A9595" t="inlineStr">
        <is>
          <t>Love Cabaret</t>
        </is>
      </c>
      <c r="B9595" t="inlineStr">
        <is>
          <t>2026-04-01</t>
        </is>
      </c>
      <c r="C9595" t="inlineStr">
        <is>
          <t>Ferramentas de Marketing</t>
        </is>
      </c>
      <c r="D9595" s="488" t="n">
        <v>-7380.75</v>
      </c>
      <c r="E9595" t="inlineStr">
        <is>
          <t>4/2026</t>
        </is>
      </c>
    </row>
    <row r="9596">
      <c r="A9596" t="inlineStr">
        <is>
          <t>Love Cabaret</t>
        </is>
      </c>
      <c r="B9596" t="inlineStr">
        <is>
          <t>2026-04-01</t>
        </is>
      </c>
      <c r="C9596" t="inlineStr">
        <is>
          <t>% sobre Receita Bruta</t>
        </is>
      </c>
      <c r="D9596" s="488" t="n">
        <v>-0.1</v>
      </c>
      <c r="E9596" t="inlineStr">
        <is>
          <t>4/2026</t>
        </is>
      </c>
    </row>
    <row r="9597">
      <c r="A9597" t="inlineStr">
        <is>
          <t>Love Cabaret</t>
        </is>
      </c>
      <c r="B9597" t="inlineStr">
        <is>
          <t>2026-04-01</t>
        </is>
      </c>
      <c r="C9597" t="inlineStr">
        <is>
          <t>Serviços de Terceiros</t>
        </is>
      </c>
      <c r="D9597" s="488" t="n">
        <v>-25578.34</v>
      </c>
      <c r="E9597" t="inlineStr">
        <is>
          <t>4/2026</t>
        </is>
      </c>
    </row>
    <row r="9598">
      <c r="A9598" t="inlineStr">
        <is>
          <t>Love Cabaret</t>
        </is>
      </c>
      <c r="B9598" t="inlineStr">
        <is>
          <t>2026-04-01</t>
        </is>
      </c>
      <c r="C9598" t="inlineStr">
        <is>
          <t>Assessoria Contabil</t>
        </is>
      </c>
      <c r="D9598" s="488" t="n">
        <v>-5486.81</v>
      </c>
      <c r="E9598" t="inlineStr">
        <is>
          <t>4/2026</t>
        </is>
      </c>
    </row>
    <row r="9599">
      <c r="A9599" t="inlineStr">
        <is>
          <t>Love Cabaret</t>
        </is>
      </c>
      <c r="B9599" t="inlineStr">
        <is>
          <t>2026-04-01</t>
        </is>
      </c>
      <c r="C9599" t="inlineStr">
        <is>
          <t>Assessoria RH</t>
        </is>
      </c>
      <c r="D9599" s="488" t="n">
        <v>-100</v>
      </c>
      <c r="E9599" t="inlineStr">
        <is>
          <t>4/2026</t>
        </is>
      </c>
    </row>
    <row r="9600">
      <c r="A9600" t="inlineStr">
        <is>
          <t>Love Cabaret</t>
        </is>
      </c>
      <c r="B9600" t="inlineStr">
        <is>
          <t>2026-04-01</t>
        </is>
      </c>
      <c r="C9600" t="inlineStr">
        <is>
          <t>Assessoria em Geral</t>
        </is>
      </c>
      <c r="D9600" s="488" t="n">
        <v>-2182.51</v>
      </c>
      <c r="E9600" t="inlineStr">
        <is>
          <t>4/2026</t>
        </is>
      </c>
    </row>
    <row r="9601">
      <c r="A9601" t="inlineStr">
        <is>
          <t>Love Cabaret</t>
        </is>
      </c>
      <c r="B9601" t="inlineStr">
        <is>
          <t>2026-04-01</t>
        </is>
      </c>
      <c r="C9601" t="inlineStr">
        <is>
          <t>Assessoria Financeira</t>
        </is>
      </c>
      <c r="D9601" s="488" t="n">
        <v>0</v>
      </c>
      <c r="E9601" t="inlineStr">
        <is>
          <t>4/2026</t>
        </is>
      </c>
    </row>
    <row r="9602">
      <c r="A9602" t="inlineStr">
        <is>
          <t>Love Cabaret</t>
        </is>
      </c>
      <c r="B9602" t="inlineStr">
        <is>
          <t>2026-04-01</t>
        </is>
      </c>
      <c r="C9602" t="inlineStr">
        <is>
          <t>Assessoria Jurídica</t>
        </is>
      </c>
      <c r="D9602" s="488" t="n">
        <v>-3200</v>
      </c>
      <c r="E9602" t="inlineStr">
        <is>
          <t>4/2026</t>
        </is>
      </c>
    </row>
    <row r="9603">
      <c r="A9603" t="inlineStr">
        <is>
          <t>Love Cabaret</t>
        </is>
      </c>
      <c r="B9603" t="inlineStr">
        <is>
          <t>2026-04-01</t>
        </is>
      </c>
      <c r="C9603" t="inlineStr">
        <is>
          <t>Assessoria de Alimentos e Bebidas</t>
        </is>
      </c>
      <c r="D9603" s="488" t="n">
        <v>-929.02</v>
      </c>
      <c r="E9603" t="inlineStr">
        <is>
          <t>4/2026</t>
        </is>
      </c>
    </row>
    <row r="9604">
      <c r="A9604" t="inlineStr">
        <is>
          <t>Love Cabaret</t>
        </is>
      </c>
      <c r="B9604" t="inlineStr">
        <is>
          <t>2026-04-01</t>
        </is>
      </c>
      <c r="C9604" t="inlineStr">
        <is>
          <t>Assessoria de Projetos</t>
        </is>
      </c>
      <c r="D9604" s="488" t="n">
        <v>0</v>
      </c>
      <c r="E9604" t="inlineStr">
        <is>
          <t>4/2026</t>
        </is>
      </c>
    </row>
    <row r="9605">
      <c r="A9605" t="inlineStr">
        <is>
          <t>Love Cabaret</t>
        </is>
      </c>
      <c r="B9605" t="inlineStr">
        <is>
          <t>2026-04-01</t>
        </is>
      </c>
      <c r="C9605" t="inlineStr">
        <is>
          <t>Serviços de Segurança</t>
        </is>
      </c>
      <c r="D9605" s="488" t="n">
        <v>-13680</v>
      </c>
      <c r="E9605" t="inlineStr">
        <is>
          <t>4/2026</t>
        </is>
      </c>
    </row>
    <row r="9606">
      <c r="A9606" t="inlineStr">
        <is>
          <t>Love Cabaret</t>
        </is>
      </c>
      <c r="B9606" t="inlineStr">
        <is>
          <t>2026-04-01</t>
        </is>
      </c>
      <c r="C9606" t="inlineStr">
        <is>
          <t>Valet/Motoboy</t>
        </is>
      </c>
      <c r="D9606" s="488" t="n">
        <v>0</v>
      </c>
      <c r="E9606" t="inlineStr">
        <is>
          <t>4/2026</t>
        </is>
      </c>
    </row>
    <row r="9607">
      <c r="A9607" t="inlineStr">
        <is>
          <t>Love Cabaret</t>
        </is>
      </c>
      <c r="B9607" t="inlineStr">
        <is>
          <t>2026-04-01</t>
        </is>
      </c>
      <c r="C9607" t="inlineStr">
        <is>
          <t>% sobre Receita Bruta</t>
        </is>
      </c>
      <c r="D9607" s="488" t="n">
        <v>-0.07000000000000001</v>
      </c>
      <c r="E9607" t="inlineStr">
        <is>
          <t>4/2026</t>
        </is>
      </c>
    </row>
    <row r="9608">
      <c r="A9608" t="inlineStr">
        <is>
          <t>Love Cabaret</t>
        </is>
      </c>
      <c r="B9608" t="inlineStr">
        <is>
          <t>2026-04-01</t>
        </is>
      </c>
      <c r="C9608" t="inlineStr">
        <is>
          <t>Locação de Equipamentos</t>
        </is>
      </c>
      <c r="D9608" s="488" t="n">
        <v>-5570.01</v>
      </c>
      <c r="E9608" t="inlineStr">
        <is>
          <t>4/2026</t>
        </is>
      </c>
    </row>
    <row r="9609">
      <c r="A9609" t="inlineStr">
        <is>
          <t>Love Cabaret</t>
        </is>
      </c>
      <c r="B9609" t="inlineStr">
        <is>
          <t>2026-04-01</t>
        </is>
      </c>
      <c r="C9609" t="inlineStr">
        <is>
          <t>Locações de Equipamentos - Operacionais</t>
        </is>
      </c>
      <c r="D9609" s="488" t="n">
        <v>-5340.01</v>
      </c>
      <c r="E9609" t="inlineStr">
        <is>
          <t>4/2026</t>
        </is>
      </c>
    </row>
    <row r="9610">
      <c r="A9610" t="inlineStr">
        <is>
          <t>Love Cabaret</t>
        </is>
      </c>
      <c r="B9610" t="inlineStr">
        <is>
          <t>2026-04-01</t>
        </is>
      </c>
      <c r="C9610" t="inlineStr">
        <is>
          <t>Locação de Equipamentos - Informatica e TI</t>
        </is>
      </c>
      <c r="D9610" s="488" t="n">
        <v>-230</v>
      </c>
      <c r="E9610" t="inlineStr">
        <is>
          <t>4/2026</t>
        </is>
      </c>
    </row>
    <row r="9611">
      <c r="A9611" t="inlineStr">
        <is>
          <t>Love Cabaret</t>
        </is>
      </c>
      <c r="B9611" t="inlineStr">
        <is>
          <t>2026-04-01</t>
        </is>
      </c>
      <c r="C9611" t="inlineStr">
        <is>
          <t>Locações de Equipamentos - Comunicação e Marketing</t>
        </is>
      </c>
      <c r="D9611" s="488" t="n">
        <v>0</v>
      </c>
      <c r="E9611" t="inlineStr">
        <is>
          <t>4/2026</t>
        </is>
      </c>
    </row>
    <row r="9612">
      <c r="A9612" t="inlineStr">
        <is>
          <t>Love Cabaret</t>
        </is>
      </c>
      <c r="B9612" t="inlineStr">
        <is>
          <t>2026-04-01</t>
        </is>
      </c>
      <c r="C9612" t="inlineStr">
        <is>
          <t>Locação de Utensílios</t>
        </is>
      </c>
      <c r="D9612" s="488" t="n">
        <v>0</v>
      </c>
      <c r="E9612" t="inlineStr">
        <is>
          <t>4/2026</t>
        </is>
      </c>
    </row>
    <row r="9613">
      <c r="A9613" t="inlineStr">
        <is>
          <t>Love Cabaret</t>
        </is>
      </c>
      <c r="B9613" t="inlineStr">
        <is>
          <t>2026-04-01</t>
        </is>
      </c>
      <c r="C9613" t="inlineStr">
        <is>
          <t>% sobre Receita Bruta</t>
        </is>
      </c>
      <c r="D9613" s="488" t="n">
        <v>-0.02</v>
      </c>
      <c r="E9613" t="inlineStr">
        <is>
          <t>4/2026</t>
        </is>
      </c>
    </row>
    <row r="9614">
      <c r="A9614" t="inlineStr">
        <is>
          <t>Love Cabaret</t>
        </is>
      </c>
      <c r="B9614" t="inlineStr">
        <is>
          <t>2026-04-01</t>
        </is>
      </c>
      <c r="C9614" t="inlineStr">
        <is>
          <t>Sistema de Franquias</t>
        </is>
      </c>
      <c r="D9614" s="488" t="n">
        <v>-6925</v>
      </c>
      <c r="E9614" t="inlineStr">
        <is>
          <t>4/2026</t>
        </is>
      </c>
    </row>
    <row r="9615">
      <c r="A9615" t="inlineStr">
        <is>
          <t>Love Cabaret</t>
        </is>
      </c>
      <c r="B9615" t="inlineStr">
        <is>
          <t>2026-04-01</t>
        </is>
      </c>
      <c r="C9615" t="inlineStr">
        <is>
          <t>Royalties</t>
        </is>
      </c>
      <c r="D9615" s="488" t="n">
        <v>0</v>
      </c>
      <c r="E9615" t="inlineStr">
        <is>
          <t>4/2026</t>
        </is>
      </c>
    </row>
    <row r="9616">
      <c r="A9616" t="inlineStr">
        <is>
          <t>Love Cabaret</t>
        </is>
      </c>
      <c r="B9616" t="inlineStr">
        <is>
          <t>2026-04-01</t>
        </is>
      </c>
      <c r="C9616" t="inlineStr">
        <is>
          <t>Fundo de Propaganda</t>
        </is>
      </c>
      <c r="D9616" s="488" t="n">
        <v>0</v>
      </c>
      <c r="E9616" t="inlineStr">
        <is>
          <t>4/2026</t>
        </is>
      </c>
    </row>
    <row r="9617">
      <c r="A9617" t="inlineStr">
        <is>
          <t>Love Cabaret</t>
        </is>
      </c>
      <c r="B9617" t="inlineStr">
        <is>
          <t>2026-04-01</t>
        </is>
      </c>
      <c r="C9617" t="inlineStr">
        <is>
          <t>Fee Gestão FB</t>
        </is>
      </c>
      <c r="D9617" s="488" t="n">
        <v>-6925</v>
      </c>
      <c r="E9617" t="inlineStr">
        <is>
          <t>4/2026</t>
        </is>
      </c>
    </row>
    <row r="9618">
      <c r="A9618" t="inlineStr">
        <is>
          <t>Love Cabaret</t>
        </is>
      </c>
      <c r="B9618" t="inlineStr">
        <is>
          <t>2026-04-01</t>
        </is>
      </c>
      <c r="C9618" t="inlineStr">
        <is>
          <t>% sobre Receita Bruta</t>
        </is>
      </c>
      <c r="D9618" s="488" t="n">
        <v>-0.02</v>
      </c>
      <c r="E9618" t="inlineStr">
        <is>
          <t>4/2026</t>
        </is>
      </c>
    </row>
    <row r="9619">
      <c r="A9619" t="inlineStr">
        <is>
          <t>Love Cabaret</t>
        </is>
      </c>
      <c r="B9619" t="inlineStr">
        <is>
          <t>2026-04-01</t>
        </is>
      </c>
      <c r="C9619" t="inlineStr">
        <is>
          <t>TOTAL - DESPESAS OPERATIVAS</t>
        </is>
      </c>
      <c r="D9619" s="488" t="n">
        <v>-338735.4</v>
      </c>
      <c r="E9619" t="inlineStr">
        <is>
          <t>4/2026</t>
        </is>
      </c>
    </row>
    <row r="9620">
      <c r="A9620" t="inlineStr">
        <is>
          <t>Love Cabaret</t>
        </is>
      </c>
      <c r="B9620" t="inlineStr">
        <is>
          <t>2026-04-01</t>
        </is>
      </c>
      <c r="C9620" t="inlineStr">
        <is>
          <t>% sobre Receita Bruta</t>
        </is>
      </c>
      <c r="D9620" s="488" t="n">
        <v>-0.9399999999999999</v>
      </c>
      <c r="E9620" t="inlineStr">
        <is>
          <t>4/2026</t>
        </is>
      </c>
    </row>
    <row r="9621">
      <c r="A9621" t="inlineStr">
        <is>
          <t>Love Cabaret</t>
        </is>
      </c>
      <c r="B9621" t="inlineStr">
        <is>
          <t>2026-04-01</t>
        </is>
      </c>
      <c r="C9621" t="inlineStr">
        <is>
          <t>EBITDA</t>
        </is>
      </c>
      <c r="D9621" s="488" t="n">
        <v>-233606.84</v>
      </c>
      <c r="E9621" t="inlineStr">
        <is>
          <t>4/2026</t>
        </is>
      </c>
    </row>
    <row r="9622">
      <c r="A9622" t="inlineStr">
        <is>
          <t>Love Cabaret</t>
        </is>
      </c>
      <c r="B9622" t="inlineStr">
        <is>
          <t>2026-04-01</t>
        </is>
      </c>
      <c r="C9622" t="inlineStr">
        <is>
          <t>% sobre Receita Bruta</t>
        </is>
      </c>
      <c r="D9622" s="488" t="n">
        <v>-0.65</v>
      </c>
      <c r="E9622" t="inlineStr">
        <is>
          <t>4/2026</t>
        </is>
      </c>
    </row>
    <row r="9623">
      <c r="A9623" t="inlineStr">
        <is>
          <t>Love Cabaret</t>
        </is>
      </c>
      <c r="B9623" t="inlineStr">
        <is>
          <t>2026-04-01</t>
        </is>
      </c>
      <c r="C9623" t="inlineStr">
        <is>
          <t>(-) Depreciação/Amortização</t>
        </is>
      </c>
      <c r="D9623" s="488" t="n">
        <v>0</v>
      </c>
      <c r="E9623" t="inlineStr">
        <is>
          <t>4/2026</t>
        </is>
      </c>
    </row>
    <row r="9624">
      <c r="A9624" t="inlineStr">
        <is>
          <t>Love Cabaret</t>
        </is>
      </c>
      <c r="B9624" t="inlineStr">
        <is>
          <t>2026-04-01</t>
        </is>
      </c>
      <c r="C9624" t="inlineStr">
        <is>
          <t>EBIT</t>
        </is>
      </c>
      <c r="D9624" s="488" t="n">
        <v>-233606.84</v>
      </c>
      <c r="E9624" t="inlineStr">
        <is>
          <t>4/2026</t>
        </is>
      </c>
    </row>
    <row r="9625">
      <c r="A9625" t="inlineStr">
        <is>
          <t>Love Cabaret</t>
        </is>
      </c>
      <c r="B9625" t="inlineStr">
        <is>
          <t>2026-04-01</t>
        </is>
      </c>
      <c r="C9625" t="inlineStr">
        <is>
          <t>(+/-) Receitas/Despesas Financeiras</t>
        </is>
      </c>
      <c r="D9625" s="488" t="n">
        <v>-635.6</v>
      </c>
      <c r="E9625" t="inlineStr">
        <is>
          <t>4/2026</t>
        </is>
      </c>
    </row>
    <row r="9626">
      <c r="A9626" t="inlineStr">
        <is>
          <t>Love Cabaret</t>
        </is>
      </c>
      <c r="B9626" t="inlineStr">
        <is>
          <t>2026-04-01</t>
        </is>
      </c>
      <c r="C9626" t="inlineStr">
        <is>
          <t>(+) Receitas de Patrocínio</t>
        </is>
      </c>
      <c r="D9626" s="488" t="n">
        <v>0</v>
      </c>
      <c r="E9626" t="inlineStr">
        <is>
          <t>4/2026</t>
        </is>
      </c>
    </row>
    <row r="9627">
      <c r="A9627" t="inlineStr">
        <is>
          <t>Love Cabaret</t>
        </is>
      </c>
      <c r="B9627" t="inlineStr">
        <is>
          <t>2026-04-01</t>
        </is>
      </c>
      <c r="C9627" t="inlineStr">
        <is>
          <t>(-) Despesas de Patrocínio</t>
        </is>
      </c>
      <c r="D9627" s="488" t="n">
        <v>0</v>
      </c>
      <c r="E9627" t="inlineStr">
        <is>
          <t>4/2026</t>
        </is>
      </c>
    </row>
    <row r="9628">
      <c r="A9628" t="inlineStr">
        <is>
          <t>Love Cabaret</t>
        </is>
      </c>
      <c r="B9628" t="inlineStr">
        <is>
          <t>2026-04-01</t>
        </is>
      </c>
      <c r="C9628" t="inlineStr">
        <is>
          <t>Resultado Antes do IR</t>
        </is>
      </c>
      <c r="D9628" s="488" t="n">
        <v>-234242.44</v>
      </c>
      <c r="E9628" t="inlineStr">
        <is>
          <t>4/2026</t>
        </is>
      </c>
    </row>
    <row r="9629">
      <c r="A9629" t="inlineStr">
        <is>
          <t>Love Cabaret</t>
        </is>
      </c>
      <c r="B9629" t="inlineStr">
        <is>
          <t>2026-04-01</t>
        </is>
      </c>
      <c r="C9629" t="inlineStr">
        <is>
          <t>(-) Impostos</t>
        </is>
      </c>
      <c r="D9629" s="488" t="n">
        <v>-8371.51</v>
      </c>
      <c r="E9629" t="inlineStr">
        <is>
          <t>4/2026</t>
        </is>
      </c>
    </row>
    <row r="9630">
      <c r="A9630" t="inlineStr">
        <is>
          <t>Love Cabaret</t>
        </is>
      </c>
      <c r="B9630" t="inlineStr">
        <is>
          <t>2026-04-01</t>
        </is>
      </c>
      <c r="C9630" t="inlineStr">
        <is>
          <t>SIMPLES</t>
        </is>
      </c>
      <c r="D9630" s="488" t="n">
        <v>0</v>
      </c>
      <c r="E9630" t="inlineStr">
        <is>
          <t>4/2026</t>
        </is>
      </c>
    </row>
    <row r="9631">
      <c r="A9631" t="inlineStr">
        <is>
          <t>Love Cabaret</t>
        </is>
      </c>
      <c r="B9631" t="inlineStr">
        <is>
          <t>2026-04-01</t>
        </is>
      </c>
      <c r="C9631" t="inlineStr">
        <is>
          <t>IRPJ</t>
        </is>
      </c>
      <c r="D9631" s="488" t="n">
        <v>-4531</v>
      </c>
      <c r="E9631" t="inlineStr">
        <is>
          <t>4/2026</t>
        </is>
      </c>
    </row>
    <row r="9632">
      <c r="A9632" t="inlineStr">
        <is>
          <t>Love Cabaret</t>
        </is>
      </c>
      <c r="B9632" t="inlineStr">
        <is>
          <t>2026-04-01</t>
        </is>
      </c>
      <c r="C9632" t="inlineStr">
        <is>
          <t>IRPJ 10%</t>
        </is>
      </c>
      <c r="D9632" s="488" t="n">
        <v>0</v>
      </c>
      <c r="E9632" t="inlineStr">
        <is>
          <t>4/2026</t>
        </is>
      </c>
    </row>
    <row r="9633">
      <c r="A9633" t="inlineStr">
        <is>
          <t>Love Cabaret</t>
        </is>
      </c>
      <c r="B9633" t="inlineStr">
        <is>
          <t>2026-04-01</t>
        </is>
      </c>
      <c r="C9633" t="inlineStr">
        <is>
          <t>CSLL</t>
        </is>
      </c>
      <c r="D9633" s="488" t="n">
        <v>-3840.51</v>
      </c>
      <c r="E9633" t="inlineStr">
        <is>
          <t>4/2026</t>
        </is>
      </c>
    </row>
    <row r="9634">
      <c r="A9634" t="inlineStr">
        <is>
          <t>Love Cabaret</t>
        </is>
      </c>
      <c r="B9634" t="inlineStr">
        <is>
          <t>2026-04-01</t>
        </is>
      </c>
      <c r="C9634" t="inlineStr">
        <is>
          <t>Resultado Líquido</t>
        </is>
      </c>
      <c r="D9634" s="488" t="n">
        <v>-242613.95</v>
      </c>
      <c r="E9634" t="inlineStr">
        <is>
          <t>4/2026</t>
        </is>
      </c>
    </row>
    <row r="9635">
      <c r="A9635" t="inlineStr">
        <is>
          <t>Love Cabaret</t>
        </is>
      </c>
      <c r="B9635" t="inlineStr">
        <is>
          <t>2026-04-01</t>
        </is>
      </c>
      <c r="C9635" t="inlineStr">
        <is>
          <t>% sobre Receita Bruta</t>
        </is>
      </c>
      <c r="D9635" s="488" t="n">
        <v>-0.67</v>
      </c>
      <c r="E9635" t="inlineStr">
        <is>
          <t>4/2026</t>
        </is>
      </c>
    </row>
    <row r="9636">
      <c r="A9636" t="inlineStr">
        <is>
          <t>Love Cabaret</t>
        </is>
      </c>
      <c r="B9636" t="inlineStr">
        <is>
          <t>2026-04-01</t>
        </is>
      </c>
      <c r="C9636" t="inlineStr">
        <is>
          <t>(-) CAPEX (Investimentos)</t>
        </is>
      </c>
      <c r="D9636" s="488" t="n">
        <v>-26218.15</v>
      </c>
      <c r="E9636" t="inlineStr">
        <is>
          <t>4/2026</t>
        </is>
      </c>
    </row>
    <row r="9637">
      <c r="A9637" t="inlineStr">
        <is>
          <t>Love Cabaret</t>
        </is>
      </c>
      <c r="B9637" t="inlineStr">
        <is>
          <t>2026-04-01</t>
        </is>
      </c>
      <c r="C9637" t="inlineStr">
        <is>
          <t>Investimento - Construção - Obra</t>
        </is>
      </c>
      <c r="D9637" s="488" t="n">
        <v>-366.14</v>
      </c>
      <c r="E9637" t="inlineStr">
        <is>
          <t>4/2026</t>
        </is>
      </c>
    </row>
    <row r="9638">
      <c r="A9638" t="inlineStr">
        <is>
          <t>Love Cabaret</t>
        </is>
      </c>
      <c r="B9638" t="inlineStr">
        <is>
          <t>2026-04-01</t>
        </is>
      </c>
      <c r="C9638" t="inlineStr">
        <is>
          <t>Investimento - Equipamentos</t>
        </is>
      </c>
      <c r="D9638" s="488" t="n">
        <v>-3157.52</v>
      </c>
      <c r="E9638" t="inlineStr">
        <is>
          <t>4/2026</t>
        </is>
      </c>
    </row>
    <row r="9639">
      <c r="A9639" t="inlineStr">
        <is>
          <t>Love Cabaret</t>
        </is>
      </c>
      <c r="B9639" t="inlineStr">
        <is>
          <t>2026-04-01</t>
        </is>
      </c>
      <c r="C9639" t="inlineStr">
        <is>
          <t>Investimento - Utensílios</t>
        </is>
      </c>
      <c r="D9639" s="488" t="n">
        <v>-79.97</v>
      </c>
      <c r="E9639" t="inlineStr">
        <is>
          <t>4/2026</t>
        </is>
      </c>
    </row>
    <row r="9640">
      <c r="A9640" t="inlineStr">
        <is>
          <t>Love Cabaret</t>
        </is>
      </c>
      <c r="B9640" t="inlineStr">
        <is>
          <t>2026-04-01</t>
        </is>
      </c>
      <c r="C9640" t="inlineStr">
        <is>
          <t>Investimento - Mobiliário e Decoração</t>
        </is>
      </c>
      <c r="D9640" s="488" t="n">
        <v>-19316.58</v>
      </c>
      <c r="E9640" t="inlineStr">
        <is>
          <t>4/2026</t>
        </is>
      </c>
    </row>
    <row r="9641">
      <c r="A9641" t="inlineStr">
        <is>
          <t>Love Cabaret</t>
        </is>
      </c>
      <c r="B9641" t="inlineStr">
        <is>
          <t>2026-04-01</t>
        </is>
      </c>
      <c r="C9641" t="inlineStr">
        <is>
          <t>Investimento - Projetos</t>
        </is>
      </c>
      <c r="D9641" s="488" t="n">
        <v>-755.35</v>
      </c>
      <c r="E9641" t="inlineStr">
        <is>
          <t>4/2026</t>
        </is>
      </c>
    </row>
    <row r="9642">
      <c r="A9642" t="inlineStr">
        <is>
          <t>Love Cabaret</t>
        </is>
      </c>
      <c r="B9642" t="inlineStr">
        <is>
          <t>2026-04-01</t>
        </is>
      </c>
      <c r="C9642" t="inlineStr">
        <is>
          <t>Investimento - Paisagismo</t>
        </is>
      </c>
      <c r="D9642" s="488" t="n">
        <v>0</v>
      </c>
      <c r="E9642" t="inlineStr">
        <is>
          <t>4/2026</t>
        </is>
      </c>
    </row>
    <row r="9643">
      <c r="A9643" t="inlineStr">
        <is>
          <t>Love Cabaret</t>
        </is>
      </c>
      <c r="B9643" t="inlineStr">
        <is>
          <t>2026-04-01</t>
        </is>
      </c>
      <c r="C9643" t="inlineStr">
        <is>
          <t>Investimento - Sistemas Gerais - Implantação</t>
        </is>
      </c>
      <c r="D9643" s="488" t="n">
        <v>0</v>
      </c>
      <c r="E9643" t="inlineStr">
        <is>
          <t>4/2026</t>
        </is>
      </c>
    </row>
    <row r="9644">
      <c r="A9644" t="inlineStr">
        <is>
          <t>Love Cabaret</t>
        </is>
      </c>
      <c r="B9644" t="inlineStr">
        <is>
          <t>2026-04-01</t>
        </is>
      </c>
      <c r="C9644" t="inlineStr">
        <is>
          <t>Investimento - Marketing</t>
        </is>
      </c>
      <c r="D9644" s="488" t="n">
        <v>-2191</v>
      </c>
      <c r="E9644" t="inlineStr">
        <is>
          <t>4/2026</t>
        </is>
      </c>
    </row>
    <row r="9645">
      <c r="A9645" t="inlineStr">
        <is>
          <t>Love Cabaret</t>
        </is>
      </c>
      <c r="B9645" t="inlineStr">
        <is>
          <t>2026-04-01</t>
        </is>
      </c>
      <c r="C9645" t="inlineStr">
        <is>
          <t>Investimento - Uniformes</t>
        </is>
      </c>
      <c r="D9645" s="488" t="n">
        <v>-329.69</v>
      </c>
      <c r="E9645" t="inlineStr">
        <is>
          <t>4/2026</t>
        </is>
      </c>
    </row>
    <row r="9646">
      <c r="A9646" t="inlineStr">
        <is>
          <t>Love Cabaret</t>
        </is>
      </c>
      <c r="B9646" t="inlineStr">
        <is>
          <t>2026-04-01</t>
        </is>
      </c>
      <c r="C9646" t="inlineStr">
        <is>
          <t>Investimento - Despesas pré-operacionais</t>
        </is>
      </c>
      <c r="D9646" s="488" t="n">
        <v>-21.9</v>
      </c>
      <c r="E9646" t="inlineStr">
        <is>
          <t>4/2026</t>
        </is>
      </c>
    </row>
    <row r="9647">
      <c r="A9647" t="inlineStr">
        <is>
          <t>Love Cabaret</t>
        </is>
      </c>
      <c r="B9647" t="inlineStr">
        <is>
          <t>2026-04-01</t>
        </is>
      </c>
      <c r="C9647" t="inlineStr">
        <is>
          <t>Investimento - Taxa de Licença</t>
        </is>
      </c>
      <c r="D9647" s="488" t="n">
        <v>0</v>
      </c>
      <c r="E9647" t="inlineStr">
        <is>
          <t>4/2026</t>
        </is>
      </c>
    </row>
    <row r="9648">
      <c r="A9648" t="inlineStr">
        <is>
          <t>Love Cabaret</t>
        </is>
      </c>
      <c r="B9648" t="inlineStr">
        <is>
          <t>2026-04-01</t>
        </is>
      </c>
      <c r="C9648" t="inlineStr">
        <is>
          <t>Investimento - Outros luvas</t>
        </is>
      </c>
      <c r="D9648" s="488" t="n">
        <v>0</v>
      </c>
      <c r="E9648" t="inlineStr">
        <is>
          <t>4/2026</t>
        </is>
      </c>
    </row>
    <row r="9649">
      <c r="A9649" t="inlineStr">
        <is>
          <t>Love Cabaret</t>
        </is>
      </c>
      <c r="B9649" t="inlineStr">
        <is>
          <t>2026-04-01</t>
        </is>
      </c>
      <c r="C9649" t="inlineStr">
        <is>
          <t>Investimento - Ativos AMBEV</t>
        </is>
      </c>
      <c r="D9649" s="488" t="n">
        <v>0</v>
      </c>
      <c r="E9649" t="inlineStr">
        <is>
          <t>4/2026</t>
        </is>
      </c>
    </row>
    <row r="9650">
      <c r="A9650" t="inlineStr">
        <is>
          <t>Love Cabaret</t>
        </is>
      </c>
      <c r="B9650" t="inlineStr">
        <is>
          <t>2026-04-01</t>
        </is>
      </c>
      <c r="C9650" t="inlineStr">
        <is>
          <t>Investimento - Estrutura Chopp - Balcão</t>
        </is>
      </c>
      <c r="D9650" s="488" t="n">
        <v>0</v>
      </c>
      <c r="E9650" t="inlineStr">
        <is>
          <t>4/2026</t>
        </is>
      </c>
    </row>
    <row r="9651">
      <c r="A9651" t="inlineStr">
        <is>
          <t>Love Cabaret</t>
        </is>
      </c>
      <c r="B9651" t="inlineStr">
        <is>
          <t>2026-04-01</t>
        </is>
      </c>
      <c r="C9651" t="inlineStr">
        <is>
          <t>Investimento - Estrutura Chopp - Camara Refrigerada</t>
        </is>
      </c>
      <c r="D9651" s="488" t="n">
        <v>0</v>
      </c>
      <c r="E9651" t="inlineStr">
        <is>
          <t>4/2026</t>
        </is>
      </c>
    </row>
    <row r="9652">
      <c r="A9652" t="inlineStr">
        <is>
          <t>Love Cabaret</t>
        </is>
      </c>
      <c r="B9652" t="inlineStr">
        <is>
          <t>2026-04-01</t>
        </is>
      </c>
      <c r="C9652" t="inlineStr">
        <is>
          <t>Investimento - Estrutura Chopp - Chopeira</t>
        </is>
      </c>
      <c r="D9652" s="488" t="n">
        <v>0</v>
      </c>
      <c r="E9652" t="inlineStr">
        <is>
          <t>4/2026</t>
        </is>
      </c>
    </row>
    <row r="9653">
      <c r="A9653" t="inlineStr">
        <is>
          <t>Love Cabaret</t>
        </is>
      </c>
      <c r="B9653" t="inlineStr">
        <is>
          <t>2026-04-01</t>
        </is>
      </c>
      <c r="C9653" t="inlineStr">
        <is>
          <t>(+/-) Outras variações no fluxo de caixa</t>
        </is>
      </c>
      <c r="D9653" s="488" t="n">
        <v>-27871.61</v>
      </c>
      <c r="E9653" t="inlineStr">
        <is>
          <t>4/2026</t>
        </is>
      </c>
    </row>
    <row r="9654">
      <c r="A9654" t="inlineStr">
        <is>
          <t>Love Cabaret</t>
        </is>
      </c>
      <c r="B9654" t="inlineStr">
        <is>
          <t>2026-04-01</t>
        </is>
      </c>
      <c r="C9654" t="inlineStr">
        <is>
          <t>Remuneração Variável</t>
        </is>
      </c>
      <c r="D9654" s="488" t="n">
        <v>0</v>
      </c>
      <c r="E9654" t="inlineStr">
        <is>
          <t>4/2026</t>
        </is>
      </c>
    </row>
    <row r="9655">
      <c r="A9655" t="inlineStr">
        <is>
          <t>Love Cabaret</t>
        </is>
      </c>
      <c r="B9655" t="inlineStr">
        <is>
          <t>2026-04-01</t>
        </is>
      </c>
      <c r="C9655" t="inlineStr">
        <is>
          <t>Dividendos</t>
        </is>
      </c>
      <c r="D9655" s="488" t="n">
        <v>0</v>
      </c>
      <c r="E9655" t="inlineStr">
        <is>
          <t>4/2026</t>
        </is>
      </c>
    </row>
    <row r="9656">
      <c r="A9656" t="inlineStr">
        <is>
          <t>Love Cabaret</t>
        </is>
      </c>
      <c r="B9656" t="inlineStr">
        <is>
          <t>2026-04-01</t>
        </is>
      </c>
      <c r="C9656" t="inlineStr">
        <is>
          <t>Endividamento Geral</t>
        </is>
      </c>
      <c r="D9656" s="488" t="n">
        <v>-27871.61</v>
      </c>
      <c r="E9656" t="inlineStr">
        <is>
          <t>4/2026</t>
        </is>
      </c>
    </row>
    <row r="9657">
      <c r="A9657" t="inlineStr">
        <is>
          <t>Love Cabaret</t>
        </is>
      </c>
      <c r="B9657" t="inlineStr">
        <is>
          <t>2026-04-01</t>
        </is>
      </c>
      <c r="C9657" t="inlineStr">
        <is>
          <t>Processo Judicial</t>
        </is>
      </c>
      <c r="D9657" s="488" t="n">
        <v>0</v>
      </c>
      <c r="E9657" t="inlineStr">
        <is>
          <t>4/2026</t>
        </is>
      </c>
    </row>
    <row r="9658">
      <c r="A9658" t="inlineStr">
        <is>
          <t>Love Cabaret</t>
        </is>
      </c>
      <c r="B9658" t="inlineStr">
        <is>
          <t>2026-04-01</t>
        </is>
      </c>
      <c r="C9658" t="inlineStr">
        <is>
          <t>Processo Civil</t>
        </is>
      </c>
      <c r="D9658" s="488" t="n">
        <v>0</v>
      </c>
      <c r="E9658" t="inlineStr">
        <is>
          <t>4/2026</t>
        </is>
      </c>
    </row>
    <row r="9659">
      <c r="A9659" t="inlineStr">
        <is>
          <t>Love Cabaret</t>
        </is>
      </c>
      <c r="B9659" t="inlineStr">
        <is>
          <t>2026-04-01</t>
        </is>
      </c>
      <c r="C9659" t="inlineStr">
        <is>
          <t>Recurso Processual</t>
        </is>
      </c>
      <c r="D9659" s="488" t="n">
        <v>0</v>
      </c>
      <c r="E9659" t="inlineStr">
        <is>
          <t>4/2026</t>
        </is>
      </c>
    </row>
    <row r="9660">
      <c r="A9660" t="inlineStr">
        <is>
          <t>Love Cabaret</t>
        </is>
      </c>
      <c r="B9660" t="inlineStr">
        <is>
          <t>2026-04-01</t>
        </is>
      </c>
      <c r="C9660" t="inlineStr">
        <is>
          <t>Empréstimos Gerais</t>
        </is>
      </c>
      <c r="D9660" s="488" t="n">
        <v>0</v>
      </c>
      <c r="E9660" t="inlineStr">
        <is>
          <t>4/2026</t>
        </is>
      </c>
    </row>
    <row r="9661">
      <c r="A9661" t="inlineStr">
        <is>
          <t>Love Cabaret</t>
        </is>
      </c>
      <c r="B9661" t="inlineStr">
        <is>
          <t>2026-04-01</t>
        </is>
      </c>
      <c r="C9661" t="inlineStr">
        <is>
          <t>Total - Variações s/ Resultado Líquido</t>
        </is>
      </c>
      <c r="D9661" s="488" t="n">
        <v>-54089.76</v>
      </c>
      <c r="E9661" t="inlineStr">
        <is>
          <t>4/2026</t>
        </is>
      </c>
    </row>
    <row r="9662">
      <c r="A9662" t="inlineStr">
        <is>
          <t>Love Cabaret</t>
        </is>
      </c>
      <c r="B9662" t="inlineStr">
        <is>
          <t>2026-04-01</t>
        </is>
      </c>
      <c r="C9662" t="inlineStr">
        <is>
          <t>FCF</t>
        </is>
      </c>
      <c r="D9662" s="488" t="n">
        <v>-296703.71</v>
      </c>
      <c r="E9662" t="inlineStr">
        <is>
          <t>4/2026</t>
        </is>
      </c>
    </row>
    <row r="9663">
      <c r="A9663" t="inlineStr">
        <is>
          <t>Love Cabaret</t>
        </is>
      </c>
      <c r="B9663" t="inlineStr">
        <is>
          <t>2026-04-01</t>
        </is>
      </c>
      <c r="C9663" t="inlineStr">
        <is>
          <t>Saldo Operacional</t>
        </is>
      </c>
      <c r="D9663" s="488" t="n">
        <v>0</v>
      </c>
      <c r="E9663" t="inlineStr">
        <is>
          <t>4/2026</t>
        </is>
      </c>
    </row>
  </sheetData>
  <pageMargins left="0.511811024" right="0.511811024" top="0.787401575" bottom="0.787401575" header="0.31496062" footer="0.31496062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R17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tdr_ID</t>
        </is>
      </c>
      <c r="B1" t="inlineStr">
        <is>
          <t>Casa</t>
        </is>
      </c>
      <c r="C1" t="inlineStr">
        <is>
          <t>Fornecedor</t>
        </is>
      </c>
      <c r="D1" t="inlineStr">
        <is>
          <t>Doc_Serie</t>
        </is>
      </c>
      <c r="E1" t="inlineStr">
        <is>
          <t>Data_Emissao</t>
        </is>
      </c>
      <c r="F1" t="inlineStr">
        <is>
          <t>Data_Vencimento</t>
        </is>
      </c>
      <c r="G1" t="inlineStr">
        <is>
          <t>Class_Cont_Grupo_1</t>
        </is>
      </c>
      <c r="H1" t="inlineStr">
        <is>
          <t>Class_Cont_Grupo_2</t>
        </is>
      </c>
      <c r="I1" t="inlineStr">
        <is>
          <t>Observacao</t>
        </is>
      </c>
      <c r="J1" t="inlineStr">
        <is>
          <t>Valor_Original</t>
        </is>
      </c>
      <c r="K1" t="inlineStr">
        <is>
          <t>Valor_Liquido</t>
        </is>
      </c>
      <c r="L1" t="inlineStr">
        <is>
          <t>Plano_de_Contas</t>
        </is>
      </c>
      <c r="M1" t="inlineStr">
        <is>
          <t>Cargo</t>
        </is>
      </c>
      <c r="N1" t="inlineStr">
        <is>
          <t>Cargo_DRE</t>
        </is>
      </c>
      <c r="O1" t="inlineStr">
        <is>
          <t>Status_Provisao_Real</t>
        </is>
      </c>
      <c r="P1" t="inlineStr">
        <is>
          <t>Status_Pagamento</t>
        </is>
      </c>
      <c r="Q1" t="inlineStr">
        <is>
          <t>Mes_Texto</t>
        </is>
      </c>
      <c r="R1" t="inlineStr">
        <is>
          <t>BIT_CANCELADA</t>
        </is>
      </c>
    </row>
    <row r="2">
      <c r="A2" t="n">
        <v>211923</v>
      </c>
      <c r="B2" t="inlineStr">
        <is>
          <t>Love Cabaret</t>
        </is>
      </c>
      <c r="C2" t="inlineStr">
        <is>
          <t>SECRETARIA DE ESTADO DA FAZENDA</t>
        </is>
      </c>
      <c r="D2" t="inlineStr">
        <is>
          <t>84/84</t>
        </is>
      </c>
      <c r="E2" s="555" t="n">
        <v>48605</v>
      </c>
      <c r="F2" s="555" t="n">
        <v>48638</v>
      </c>
      <c r="G2" t="inlineStr">
        <is>
          <t>Endividamento</t>
        </is>
      </c>
      <c r="H2" t="inlineStr">
        <is>
          <t>Endividamento Geral</t>
        </is>
      </c>
      <c r="I2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J2" t="n">
        <v>-670.04</v>
      </c>
      <c r="K2" t="n">
        <v>-670.04</v>
      </c>
      <c r="O2" t="inlineStr">
        <is>
          <t>Provisionado</t>
        </is>
      </c>
      <c r="Q2" t="inlineStr">
        <is>
          <t>01/2033</t>
        </is>
      </c>
      <c r="R2" t="n">
        <v>0</v>
      </c>
    </row>
    <row r="3">
      <c r="A3" t="n">
        <v>211922</v>
      </c>
      <c r="B3" t="inlineStr">
        <is>
          <t>Love Cabaret</t>
        </is>
      </c>
      <c r="C3" t="inlineStr">
        <is>
          <t>SECRETARIA DE ESTADO DA FAZENDA</t>
        </is>
      </c>
      <c r="D3" t="inlineStr">
        <is>
          <t>83/84</t>
        </is>
      </c>
      <c r="E3" s="555" t="n">
        <v>48574</v>
      </c>
      <c r="F3" s="555" t="n">
        <v>48609</v>
      </c>
      <c r="G3" t="inlineStr">
        <is>
          <t>Endividamento</t>
        </is>
      </c>
      <c r="H3" t="inlineStr">
        <is>
          <t>Endividamento Geral</t>
        </is>
      </c>
      <c r="I3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J3" t="n">
        <v>-670.04</v>
      </c>
      <c r="K3" t="n">
        <v>-670.04</v>
      </c>
      <c r="O3" t="inlineStr">
        <is>
          <t>Provisionado</t>
        </is>
      </c>
      <c r="Q3" t="inlineStr">
        <is>
          <t>12/2032</t>
        </is>
      </c>
      <c r="R3" t="n">
        <v>0</v>
      </c>
    </row>
    <row r="4">
      <c r="A4" t="n">
        <v>211921</v>
      </c>
      <c r="B4" t="inlineStr">
        <is>
          <t>Love Cabaret</t>
        </is>
      </c>
      <c r="C4" t="inlineStr">
        <is>
          <t>SECRETARIA DE ESTADO DA FAZENDA</t>
        </is>
      </c>
      <c r="D4" t="inlineStr">
        <is>
          <t>82/84</t>
        </is>
      </c>
      <c r="E4" s="555" t="n">
        <v>48544</v>
      </c>
      <c r="F4" s="555" t="n">
        <v>48578</v>
      </c>
      <c r="G4" t="inlineStr">
        <is>
          <t>Endividamento</t>
        </is>
      </c>
      <c r="H4" t="inlineStr">
        <is>
          <t>Endividamento Geral</t>
        </is>
      </c>
      <c r="I4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J4" t="n">
        <v>-670.04</v>
      </c>
      <c r="K4" t="n">
        <v>-670.04</v>
      </c>
      <c r="O4" t="inlineStr">
        <is>
          <t>Provisionado</t>
        </is>
      </c>
      <c r="Q4" t="inlineStr">
        <is>
          <t>11/2032</t>
        </is>
      </c>
      <c r="R4" t="n">
        <v>0</v>
      </c>
    </row>
    <row r="5">
      <c r="A5" t="n">
        <v>211920</v>
      </c>
      <c r="B5" t="inlineStr">
        <is>
          <t>Love Cabaret</t>
        </is>
      </c>
      <c r="C5" t="inlineStr">
        <is>
          <t>SECRETARIA DE ESTADO DA FAZENDA</t>
        </is>
      </c>
      <c r="D5" t="inlineStr">
        <is>
          <t>81/84</t>
        </is>
      </c>
      <c r="E5" s="555" t="n">
        <v>48513</v>
      </c>
      <c r="F5" s="555" t="n">
        <v>48548</v>
      </c>
      <c r="G5" t="inlineStr">
        <is>
          <t>Endividamento</t>
        </is>
      </c>
      <c r="H5" t="inlineStr">
        <is>
          <t>Endividamento Geral</t>
        </is>
      </c>
      <c r="I5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J5" t="n">
        <v>-670.04</v>
      </c>
      <c r="K5" t="n">
        <v>-670.04</v>
      </c>
      <c r="O5" t="inlineStr">
        <is>
          <t>Provisionado</t>
        </is>
      </c>
      <c r="Q5" t="inlineStr">
        <is>
          <t>10/2032</t>
        </is>
      </c>
      <c r="R5" t="n">
        <v>0</v>
      </c>
    </row>
    <row r="6">
      <c r="A6" t="n">
        <v>211919</v>
      </c>
      <c r="B6" t="inlineStr">
        <is>
          <t>Love Cabaret</t>
        </is>
      </c>
      <c r="C6" t="inlineStr">
        <is>
          <t>SECRETARIA DE ESTADO DA FAZENDA</t>
        </is>
      </c>
      <c r="D6" t="inlineStr">
        <is>
          <t>80/84</t>
        </is>
      </c>
      <c r="E6" s="555" t="n">
        <v>48483</v>
      </c>
      <c r="F6" s="555" t="n">
        <v>48517</v>
      </c>
      <c r="G6" t="inlineStr">
        <is>
          <t>Endividamento</t>
        </is>
      </c>
      <c r="H6" t="inlineStr">
        <is>
          <t>Endividamento Geral</t>
        </is>
      </c>
      <c r="I6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J6" t="n">
        <v>-670.04</v>
      </c>
      <c r="K6" t="n">
        <v>-670.04</v>
      </c>
      <c r="O6" t="inlineStr">
        <is>
          <t>Provisionado</t>
        </is>
      </c>
      <c r="Q6" t="inlineStr">
        <is>
          <t>09/2032</t>
        </is>
      </c>
      <c r="R6" t="n">
        <v>0</v>
      </c>
    </row>
    <row r="7">
      <c r="A7" t="n">
        <v>211918</v>
      </c>
      <c r="B7" t="inlineStr">
        <is>
          <t>Love Cabaret</t>
        </is>
      </c>
      <c r="C7" t="inlineStr">
        <is>
          <t>SECRETARIA DE ESTADO DA FAZENDA</t>
        </is>
      </c>
      <c r="D7" t="inlineStr">
        <is>
          <t>79/84</t>
        </is>
      </c>
      <c r="E7" s="555" t="n">
        <v>48452</v>
      </c>
      <c r="F7" s="555" t="n">
        <v>48487</v>
      </c>
      <c r="G7" t="inlineStr">
        <is>
          <t>Endividamento</t>
        </is>
      </c>
      <c r="H7" t="inlineStr">
        <is>
          <t>Endividamento Geral</t>
        </is>
      </c>
      <c r="I7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J7" t="n">
        <v>-670.04</v>
      </c>
      <c r="K7" t="n">
        <v>-670.04</v>
      </c>
      <c r="O7" t="inlineStr">
        <is>
          <t>Provisionado</t>
        </is>
      </c>
      <c r="Q7" t="inlineStr">
        <is>
          <t>08/2032</t>
        </is>
      </c>
      <c r="R7" t="n">
        <v>0</v>
      </c>
    </row>
    <row r="8">
      <c r="A8" t="n">
        <v>211917</v>
      </c>
      <c r="B8" t="inlineStr">
        <is>
          <t>Love Cabaret</t>
        </is>
      </c>
      <c r="C8" t="inlineStr">
        <is>
          <t>SECRETARIA DE ESTADO DA FAZENDA</t>
        </is>
      </c>
      <c r="D8" t="inlineStr">
        <is>
          <t>78/84</t>
        </is>
      </c>
      <c r="E8" s="555" t="n">
        <v>48421</v>
      </c>
      <c r="F8" s="555" t="n">
        <v>48456</v>
      </c>
      <c r="G8" t="inlineStr">
        <is>
          <t>Endividamento</t>
        </is>
      </c>
      <c r="H8" t="inlineStr">
        <is>
          <t>Endividamento Geral</t>
        </is>
      </c>
      <c r="I8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J8" t="n">
        <v>-670.04</v>
      </c>
      <c r="K8" t="n">
        <v>-670.04</v>
      </c>
      <c r="O8" t="inlineStr">
        <is>
          <t>Provisionado</t>
        </is>
      </c>
      <c r="Q8" t="inlineStr">
        <is>
          <t>07/2032</t>
        </is>
      </c>
      <c r="R8" t="n">
        <v>0</v>
      </c>
    </row>
    <row r="9">
      <c r="A9" t="n">
        <v>211916</v>
      </c>
      <c r="B9" t="inlineStr">
        <is>
          <t>Love Cabaret</t>
        </is>
      </c>
      <c r="C9" t="inlineStr">
        <is>
          <t>SECRETARIA DE ESTADO DA FAZENDA</t>
        </is>
      </c>
      <c r="D9" t="inlineStr">
        <is>
          <t>77/84</t>
        </is>
      </c>
      <c r="E9" s="555" t="n">
        <v>48391</v>
      </c>
      <c r="F9" s="555" t="n">
        <v>48425</v>
      </c>
      <c r="G9" t="inlineStr">
        <is>
          <t>Endividamento</t>
        </is>
      </c>
      <c r="H9" t="inlineStr">
        <is>
          <t>Endividamento Geral</t>
        </is>
      </c>
      <c r="I9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J9" t="n">
        <v>-670.04</v>
      </c>
      <c r="K9" t="n">
        <v>-670.04</v>
      </c>
      <c r="O9" t="inlineStr">
        <is>
          <t>Provisionado</t>
        </is>
      </c>
      <c r="Q9" t="inlineStr">
        <is>
          <t>06/2032</t>
        </is>
      </c>
      <c r="R9" t="n">
        <v>0</v>
      </c>
    </row>
    <row r="10">
      <c r="A10" t="n">
        <v>211915</v>
      </c>
      <c r="B10" t="inlineStr">
        <is>
          <t>Love Cabaret</t>
        </is>
      </c>
      <c r="C10" t="inlineStr">
        <is>
          <t>SECRETARIA DE ESTADO DA FAZENDA</t>
        </is>
      </c>
      <c r="D10" t="inlineStr">
        <is>
          <t>76/84</t>
        </is>
      </c>
      <c r="E10" s="555" t="n">
        <v>48360</v>
      </c>
      <c r="F10" s="555" t="n">
        <v>48395</v>
      </c>
      <c r="G10" t="inlineStr">
        <is>
          <t>Endividamento</t>
        </is>
      </c>
      <c r="H10" t="inlineStr">
        <is>
          <t>Endividamento Geral</t>
        </is>
      </c>
      <c r="I10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J10" t="n">
        <v>-670.04</v>
      </c>
      <c r="K10" t="n">
        <v>-670.04</v>
      </c>
      <c r="O10" t="inlineStr">
        <is>
          <t>Provisionado</t>
        </is>
      </c>
      <c r="Q10" t="inlineStr">
        <is>
          <t>05/2032</t>
        </is>
      </c>
      <c r="R10" t="n">
        <v>0</v>
      </c>
    </row>
    <row r="11">
      <c r="A11" t="n">
        <v>211914</v>
      </c>
      <c r="B11" t="inlineStr">
        <is>
          <t>Love Cabaret</t>
        </is>
      </c>
      <c r="C11" t="inlineStr">
        <is>
          <t>SECRETARIA DE ESTADO DA FAZENDA</t>
        </is>
      </c>
      <c r="D11" t="inlineStr">
        <is>
          <t>75/84</t>
        </is>
      </c>
      <c r="E11" s="555" t="n">
        <v>48330</v>
      </c>
      <c r="F11" s="555" t="n">
        <v>48364</v>
      </c>
      <c r="G11" t="inlineStr">
        <is>
          <t>Endividamento</t>
        </is>
      </c>
      <c r="H11" t="inlineStr">
        <is>
          <t>Endividamento Geral</t>
        </is>
      </c>
      <c r="I11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J11" t="n">
        <v>-670.04</v>
      </c>
      <c r="K11" t="n">
        <v>-670.04</v>
      </c>
      <c r="O11" t="inlineStr">
        <is>
          <t>Provisionado</t>
        </is>
      </c>
      <c r="Q11" t="inlineStr">
        <is>
          <t>04/2032</t>
        </is>
      </c>
      <c r="R11" t="n">
        <v>0</v>
      </c>
    </row>
    <row r="12">
      <c r="A12" t="n">
        <v>211913</v>
      </c>
      <c r="B12" t="inlineStr">
        <is>
          <t>Love Cabaret</t>
        </is>
      </c>
      <c r="C12" t="inlineStr">
        <is>
          <t>SECRETARIA DE ESTADO DA FAZENDA</t>
        </is>
      </c>
      <c r="D12" t="inlineStr">
        <is>
          <t>74/84</t>
        </is>
      </c>
      <c r="E12" s="555" t="n">
        <v>48299</v>
      </c>
      <c r="F12" s="555" t="n">
        <v>48334</v>
      </c>
      <c r="G12" t="inlineStr">
        <is>
          <t>Endividamento</t>
        </is>
      </c>
      <c r="H12" t="inlineStr">
        <is>
          <t>Endividamento Geral</t>
        </is>
      </c>
      <c r="I12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J12" t="n">
        <v>-670.04</v>
      </c>
      <c r="K12" t="n">
        <v>-670.04</v>
      </c>
      <c r="O12" t="inlineStr">
        <is>
          <t>Provisionado</t>
        </is>
      </c>
      <c r="Q12" t="inlineStr">
        <is>
          <t>03/2032</t>
        </is>
      </c>
      <c r="R12" t="n">
        <v>0</v>
      </c>
    </row>
    <row r="13">
      <c r="A13" t="n">
        <v>211912</v>
      </c>
      <c r="B13" t="inlineStr">
        <is>
          <t>Love Cabaret</t>
        </is>
      </c>
      <c r="C13" t="inlineStr">
        <is>
          <t>SECRETARIA DE ESTADO DA FAZENDA</t>
        </is>
      </c>
      <c r="D13" t="inlineStr">
        <is>
          <t>73/84</t>
        </is>
      </c>
      <c r="E13" s="555" t="n">
        <v>48270</v>
      </c>
      <c r="F13" s="555" t="n">
        <v>48303</v>
      </c>
      <c r="G13" t="inlineStr">
        <is>
          <t>Endividamento</t>
        </is>
      </c>
      <c r="H13" t="inlineStr">
        <is>
          <t>Endividamento Geral</t>
        </is>
      </c>
      <c r="I13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J13" t="n">
        <v>-670.04</v>
      </c>
      <c r="K13" t="n">
        <v>-670.04</v>
      </c>
      <c r="O13" t="inlineStr">
        <is>
          <t>Provisionado</t>
        </is>
      </c>
      <c r="Q13" t="inlineStr">
        <is>
          <t>02/2032</t>
        </is>
      </c>
      <c r="R13" t="n">
        <v>0</v>
      </c>
    </row>
    <row r="14">
      <c r="A14" t="n">
        <v>211911</v>
      </c>
      <c r="B14" t="inlineStr">
        <is>
          <t>Love Cabaret</t>
        </is>
      </c>
      <c r="C14" t="inlineStr">
        <is>
          <t>SECRETARIA DE ESTADO DA FAZENDA</t>
        </is>
      </c>
      <c r="D14" t="inlineStr">
        <is>
          <t>72/84</t>
        </is>
      </c>
      <c r="E14" s="555" t="n">
        <v>48239</v>
      </c>
      <c r="F14" s="555" t="n">
        <v>48273</v>
      </c>
      <c r="G14" t="inlineStr">
        <is>
          <t>Endividamento</t>
        </is>
      </c>
      <c r="H14" t="inlineStr">
        <is>
          <t>Endividamento Geral</t>
        </is>
      </c>
      <c r="I14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J14" t="n">
        <v>-670.04</v>
      </c>
      <c r="K14" t="n">
        <v>-670.04</v>
      </c>
      <c r="O14" t="inlineStr">
        <is>
          <t>Provisionado</t>
        </is>
      </c>
      <c r="Q14" t="inlineStr">
        <is>
          <t>01/2032</t>
        </is>
      </c>
      <c r="R14" t="n">
        <v>0</v>
      </c>
    </row>
    <row r="15">
      <c r="A15" t="n">
        <v>211910</v>
      </c>
      <c r="B15" t="inlineStr">
        <is>
          <t>Love Cabaret</t>
        </is>
      </c>
      <c r="C15" t="inlineStr">
        <is>
          <t>SECRETARIA DE ESTADO DA FAZENDA</t>
        </is>
      </c>
      <c r="D15" t="inlineStr">
        <is>
          <t>71/84</t>
        </is>
      </c>
      <c r="E15" s="555" t="n">
        <v>48208</v>
      </c>
      <c r="F15" s="555" t="n">
        <v>48243</v>
      </c>
      <c r="G15" t="inlineStr">
        <is>
          <t>Endividamento</t>
        </is>
      </c>
      <c r="H15" t="inlineStr">
        <is>
          <t>Endividamento Geral</t>
        </is>
      </c>
      <c r="I15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J15" t="n">
        <v>-670.04</v>
      </c>
      <c r="K15" t="n">
        <v>-670.04</v>
      </c>
      <c r="O15" t="inlineStr">
        <is>
          <t>Provisionado</t>
        </is>
      </c>
      <c r="Q15" t="inlineStr">
        <is>
          <t>12/2031</t>
        </is>
      </c>
      <c r="R15" t="n">
        <v>0</v>
      </c>
    </row>
    <row r="16">
      <c r="A16" t="n">
        <v>211909</v>
      </c>
      <c r="B16" t="inlineStr">
        <is>
          <t>Love Cabaret</t>
        </is>
      </c>
      <c r="C16" t="inlineStr">
        <is>
          <t>SECRETARIA DE ESTADO DA FAZENDA</t>
        </is>
      </c>
      <c r="D16" t="inlineStr">
        <is>
          <t>70/84</t>
        </is>
      </c>
      <c r="E16" s="555" t="n">
        <v>48178</v>
      </c>
      <c r="F16" s="555" t="n">
        <v>48212</v>
      </c>
      <c r="G16" t="inlineStr">
        <is>
          <t>Endividamento</t>
        </is>
      </c>
      <c r="H16" t="inlineStr">
        <is>
          <t>Endividamento Geral</t>
        </is>
      </c>
      <c r="I16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J16" t="n">
        <v>-670.04</v>
      </c>
      <c r="K16" t="n">
        <v>-670.04</v>
      </c>
      <c r="O16" t="inlineStr">
        <is>
          <t>Provisionado</t>
        </is>
      </c>
      <c r="Q16" t="inlineStr">
        <is>
          <t>11/2031</t>
        </is>
      </c>
      <c r="R16" t="n">
        <v>0</v>
      </c>
    </row>
    <row r="17">
      <c r="A17" t="n">
        <v>211908</v>
      </c>
      <c r="B17" t="inlineStr">
        <is>
          <t>Love Cabaret</t>
        </is>
      </c>
      <c r="C17" t="inlineStr">
        <is>
          <t>SECRETARIA DE ESTADO DA FAZENDA</t>
        </is>
      </c>
      <c r="D17" t="inlineStr">
        <is>
          <t>69/84</t>
        </is>
      </c>
      <c r="E17" s="555" t="n">
        <v>48147</v>
      </c>
      <c r="F17" s="555" t="n">
        <v>48182</v>
      </c>
      <c r="G17" t="inlineStr">
        <is>
          <t>Endividamento</t>
        </is>
      </c>
      <c r="H17" t="inlineStr">
        <is>
          <t>Endividamento Geral</t>
        </is>
      </c>
      <c r="I17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J17" t="n">
        <v>-670.04</v>
      </c>
      <c r="K17" t="n">
        <v>-670.04</v>
      </c>
      <c r="O17" t="inlineStr">
        <is>
          <t>Provisionado</t>
        </is>
      </c>
      <c r="Q17" t="inlineStr">
        <is>
          <t>10/2031</t>
        </is>
      </c>
      <c r="R17" t="n">
        <v>0</v>
      </c>
    </row>
    <row r="18">
      <c r="A18" t="n">
        <v>211907</v>
      </c>
      <c r="B18" t="inlineStr">
        <is>
          <t>Love Cabaret</t>
        </is>
      </c>
      <c r="C18" t="inlineStr">
        <is>
          <t>SECRETARIA DE ESTADO DA FAZENDA</t>
        </is>
      </c>
      <c r="D18" t="inlineStr">
        <is>
          <t>68/84</t>
        </is>
      </c>
      <c r="E18" s="555" t="n">
        <v>48117</v>
      </c>
      <c r="F18" s="555" t="n">
        <v>48151</v>
      </c>
      <c r="G18" t="inlineStr">
        <is>
          <t>Endividamento</t>
        </is>
      </c>
      <c r="H18" t="inlineStr">
        <is>
          <t>Endividamento Geral</t>
        </is>
      </c>
      <c r="I18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J18" t="n">
        <v>-670.04</v>
      </c>
      <c r="K18" t="n">
        <v>-670.04</v>
      </c>
      <c r="O18" t="inlineStr">
        <is>
          <t>Provisionado</t>
        </is>
      </c>
      <c r="Q18" t="inlineStr">
        <is>
          <t>09/2031</t>
        </is>
      </c>
      <c r="R18" t="n">
        <v>0</v>
      </c>
    </row>
    <row r="19">
      <c r="A19" t="n">
        <v>211906</v>
      </c>
      <c r="B19" t="inlineStr">
        <is>
          <t>Love Cabaret</t>
        </is>
      </c>
      <c r="C19" t="inlineStr">
        <is>
          <t>SECRETARIA DE ESTADO DA FAZENDA</t>
        </is>
      </c>
      <c r="D19" t="inlineStr">
        <is>
          <t>67/84</t>
        </is>
      </c>
      <c r="E19" s="555" t="n">
        <v>48086</v>
      </c>
      <c r="F19" s="555" t="n">
        <v>48121</v>
      </c>
      <c r="G19" t="inlineStr">
        <is>
          <t>Endividamento</t>
        </is>
      </c>
      <c r="H19" t="inlineStr">
        <is>
          <t>Endividamento Geral</t>
        </is>
      </c>
      <c r="I19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J19" t="n">
        <v>-670.04</v>
      </c>
      <c r="K19" t="n">
        <v>-670.04</v>
      </c>
      <c r="O19" t="inlineStr">
        <is>
          <t>Provisionado</t>
        </is>
      </c>
      <c r="Q19" t="inlineStr">
        <is>
          <t>08/2031</t>
        </is>
      </c>
      <c r="R19" t="n">
        <v>0</v>
      </c>
    </row>
    <row r="20">
      <c r="A20" t="n">
        <v>211905</v>
      </c>
      <c r="B20" t="inlineStr">
        <is>
          <t>Love Cabaret</t>
        </is>
      </c>
      <c r="C20" t="inlineStr">
        <is>
          <t>SECRETARIA DE ESTADO DA FAZENDA</t>
        </is>
      </c>
      <c r="D20" t="inlineStr">
        <is>
          <t>66/84</t>
        </is>
      </c>
      <c r="E20" s="555" t="n">
        <v>48055</v>
      </c>
      <c r="F20" s="555" t="n">
        <v>48090</v>
      </c>
      <c r="G20" t="inlineStr">
        <is>
          <t>Endividamento</t>
        </is>
      </c>
      <c r="H20" t="inlineStr">
        <is>
          <t>Endividamento Geral</t>
        </is>
      </c>
      <c r="I20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J20" t="n">
        <v>-670.04</v>
      </c>
      <c r="K20" t="n">
        <v>-670.04</v>
      </c>
      <c r="O20" t="inlineStr">
        <is>
          <t>Provisionado</t>
        </is>
      </c>
      <c r="Q20" t="inlineStr">
        <is>
          <t>07/2031</t>
        </is>
      </c>
      <c r="R20" t="n">
        <v>0</v>
      </c>
    </row>
    <row r="21">
      <c r="A21" t="n">
        <v>211904</v>
      </c>
      <c r="B21" t="inlineStr">
        <is>
          <t>Love Cabaret</t>
        </is>
      </c>
      <c r="C21" t="inlineStr">
        <is>
          <t>SECRETARIA DE ESTADO DA FAZENDA</t>
        </is>
      </c>
      <c r="D21" t="inlineStr">
        <is>
          <t>65/84</t>
        </is>
      </c>
      <c r="E21" s="555" t="n">
        <v>48025</v>
      </c>
      <c r="F21" s="555" t="n">
        <v>48059</v>
      </c>
      <c r="G21" t="inlineStr">
        <is>
          <t>Endividamento</t>
        </is>
      </c>
      <c r="H21" t="inlineStr">
        <is>
          <t>Endividamento Geral</t>
        </is>
      </c>
      <c r="I21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J21" t="n">
        <v>-670.04</v>
      </c>
      <c r="K21" t="n">
        <v>-670.04</v>
      </c>
      <c r="O21" t="inlineStr">
        <is>
          <t>Provisionado</t>
        </is>
      </c>
      <c r="Q21" t="inlineStr">
        <is>
          <t>06/2031</t>
        </is>
      </c>
      <c r="R21" t="n">
        <v>0</v>
      </c>
    </row>
    <row r="22">
      <c r="A22" t="n">
        <v>211903</v>
      </c>
      <c r="B22" t="inlineStr">
        <is>
          <t>Love Cabaret</t>
        </is>
      </c>
      <c r="C22" t="inlineStr">
        <is>
          <t>SECRETARIA DE ESTADO DA FAZENDA</t>
        </is>
      </c>
      <c r="D22" t="inlineStr">
        <is>
          <t>64/84</t>
        </is>
      </c>
      <c r="E22" s="555" t="n">
        <v>47994</v>
      </c>
      <c r="F22" s="555" t="n">
        <v>48029</v>
      </c>
      <c r="G22" t="inlineStr">
        <is>
          <t>Endividamento</t>
        </is>
      </c>
      <c r="H22" t="inlineStr">
        <is>
          <t>Endividamento Geral</t>
        </is>
      </c>
      <c r="I22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J22" t="n">
        <v>-670.04</v>
      </c>
      <c r="K22" t="n">
        <v>-670.04</v>
      </c>
      <c r="O22" t="inlineStr">
        <is>
          <t>Provisionado</t>
        </is>
      </c>
      <c r="Q22" t="inlineStr">
        <is>
          <t>05/2031</t>
        </is>
      </c>
      <c r="R22" t="n">
        <v>0</v>
      </c>
    </row>
    <row r="23">
      <c r="A23" t="n">
        <v>211902</v>
      </c>
      <c r="B23" t="inlineStr">
        <is>
          <t>Love Cabaret</t>
        </is>
      </c>
      <c r="C23" t="inlineStr">
        <is>
          <t>SECRETARIA DE ESTADO DA FAZENDA</t>
        </is>
      </c>
      <c r="D23" t="inlineStr">
        <is>
          <t>63/84</t>
        </is>
      </c>
      <c r="E23" s="555" t="n">
        <v>47964</v>
      </c>
      <c r="F23" s="555" t="n">
        <v>47998</v>
      </c>
      <c r="G23" t="inlineStr">
        <is>
          <t>Endividamento</t>
        </is>
      </c>
      <c r="H23" t="inlineStr">
        <is>
          <t>Endividamento Geral</t>
        </is>
      </c>
      <c r="I23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J23" t="n">
        <v>-670.04</v>
      </c>
      <c r="K23" t="n">
        <v>-670.04</v>
      </c>
      <c r="O23" t="inlineStr">
        <is>
          <t>Provisionado</t>
        </is>
      </c>
      <c r="Q23" t="inlineStr">
        <is>
          <t>04/2031</t>
        </is>
      </c>
      <c r="R23" t="n">
        <v>0</v>
      </c>
    </row>
    <row r="24">
      <c r="A24" t="n">
        <v>211901</v>
      </c>
      <c r="B24" t="inlineStr">
        <is>
          <t>Love Cabaret</t>
        </is>
      </c>
      <c r="C24" t="inlineStr">
        <is>
          <t>SECRETARIA DE ESTADO DA FAZENDA</t>
        </is>
      </c>
      <c r="D24" t="inlineStr">
        <is>
          <t>62/84</t>
        </is>
      </c>
      <c r="E24" s="555" t="n">
        <v>47933</v>
      </c>
      <c r="F24" s="555" t="n">
        <v>47968</v>
      </c>
      <c r="G24" t="inlineStr">
        <is>
          <t>Endividamento</t>
        </is>
      </c>
      <c r="H24" t="inlineStr">
        <is>
          <t>Endividamento Geral</t>
        </is>
      </c>
      <c r="I24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J24" t="n">
        <v>-670.04</v>
      </c>
      <c r="K24" t="n">
        <v>-670.04</v>
      </c>
      <c r="O24" t="inlineStr">
        <is>
          <t>Provisionado</t>
        </is>
      </c>
      <c r="Q24" t="inlineStr">
        <is>
          <t>03/2031</t>
        </is>
      </c>
      <c r="R24" t="n">
        <v>0</v>
      </c>
    </row>
    <row r="25">
      <c r="A25" t="n">
        <v>211900</v>
      </c>
      <c r="B25" t="inlineStr">
        <is>
          <t>Love Cabaret</t>
        </is>
      </c>
      <c r="C25" t="inlineStr">
        <is>
          <t>SECRETARIA DE ESTADO DA FAZENDA</t>
        </is>
      </c>
      <c r="D25" t="inlineStr">
        <is>
          <t>61/84</t>
        </is>
      </c>
      <c r="E25" s="555" t="n">
        <v>47905</v>
      </c>
      <c r="F25" s="555" t="n">
        <v>47937</v>
      </c>
      <c r="G25" t="inlineStr">
        <is>
          <t>Endividamento</t>
        </is>
      </c>
      <c r="H25" t="inlineStr">
        <is>
          <t>Endividamento Geral</t>
        </is>
      </c>
      <c r="I25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J25" t="n">
        <v>-670.04</v>
      </c>
      <c r="K25" t="n">
        <v>-670.04</v>
      </c>
      <c r="O25" t="inlineStr">
        <is>
          <t>Provisionado</t>
        </is>
      </c>
      <c r="Q25" t="inlineStr">
        <is>
          <t>02/2031</t>
        </is>
      </c>
      <c r="R25" t="n">
        <v>0</v>
      </c>
    </row>
    <row r="26">
      <c r="A26" t="n">
        <v>211899</v>
      </c>
      <c r="B26" t="inlineStr">
        <is>
          <t>Love Cabaret</t>
        </is>
      </c>
      <c r="C26" t="inlineStr">
        <is>
          <t>SECRETARIA DE ESTADO DA FAZENDA</t>
        </is>
      </c>
      <c r="D26" t="inlineStr">
        <is>
          <t>60/84</t>
        </is>
      </c>
      <c r="E26" s="555" t="n">
        <v>47874</v>
      </c>
      <c r="F26" s="555" t="n">
        <v>47907</v>
      </c>
      <c r="G26" t="inlineStr">
        <is>
          <t>Endividamento</t>
        </is>
      </c>
      <c r="H26" t="inlineStr">
        <is>
          <t>Endividamento Geral</t>
        </is>
      </c>
      <c r="I26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J26" t="n">
        <v>-670.04</v>
      </c>
      <c r="K26" t="n">
        <v>-670.04</v>
      </c>
      <c r="O26" t="inlineStr">
        <is>
          <t>Provisionado</t>
        </is>
      </c>
      <c r="Q26" t="inlineStr">
        <is>
          <t>01/2031</t>
        </is>
      </c>
      <c r="R26" t="n">
        <v>0</v>
      </c>
    </row>
    <row r="27">
      <c r="A27" t="n">
        <v>211898</v>
      </c>
      <c r="B27" t="inlineStr">
        <is>
          <t>Love Cabaret</t>
        </is>
      </c>
      <c r="C27" t="inlineStr">
        <is>
          <t>SECRETARIA DE ESTADO DA FAZENDA</t>
        </is>
      </c>
      <c r="D27" t="inlineStr">
        <is>
          <t>59/84</t>
        </is>
      </c>
      <c r="E27" s="555" t="n">
        <v>47843</v>
      </c>
      <c r="F27" s="555" t="n">
        <v>47878</v>
      </c>
      <c r="G27" t="inlineStr">
        <is>
          <t>Endividamento</t>
        </is>
      </c>
      <c r="H27" t="inlineStr">
        <is>
          <t>Endividamento Geral</t>
        </is>
      </c>
      <c r="I27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J27" t="n">
        <v>-670.04</v>
      </c>
      <c r="K27" t="n">
        <v>-670.04</v>
      </c>
      <c r="O27" t="inlineStr">
        <is>
          <t>Provisionado</t>
        </is>
      </c>
      <c r="Q27" t="inlineStr">
        <is>
          <t>12/2030</t>
        </is>
      </c>
      <c r="R27" t="n">
        <v>0</v>
      </c>
    </row>
    <row r="28">
      <c r="A28" t="n">
        <v>211897</v>
      </c>
      <c r="B28" t="inlineStr">
        <is>
          <t>Love Cabaret</t>
        </is>
      </c>
      <c r="C28" t="inlineStr">
        <is>
          <t>SECRETARIA DE ESTADO DA FAZENDA</t>
        </is>
      </c>
      <c r="D28" t="inlineStr">
        <is>
          <t>58/84</t>
        </is>
      </c>
      <c r="E28" s="555" t="n">
        <v>47813</v>
      </c>
      <c r="F28" s="555" t="n">
        <v>47847</v>
      </c>
      <c r="G28" t="inlineStr">
        <is>
          <t>Endividamento</t>
        </is>
      </c>
      <c r="H28" t="inlineStr">
        <is>
          <t>Endividamento Geral</t>
        </is>
      </c>
      <c r="I28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J28" t="n">
        <v>-670.04</v>
      </c>
      <c r="K28" t="n">
        <v>-670.04</v>
      </c>
      <c r="O28" t="inlineStr">
        <is>
          <t>Provisionado</t>
        </is>
      </c>
      <c r="Q28" t="inlineStr">
        <is>
          <t>11/2030</t>
        </is>
      </c>
      <c r="R28" t="n">
        <v>0</v>
      </c>
    </row>
    <row r="29">
      <c r="A29" t="n">
        <v>211896</v>
      </c>
      <c r="B29" t="inlineStr">
        <is>
          <t>Love Cabaret</t>
        </is>
      </c>
      <c r="C29" t="inlineStr">
        <is>
          <t>SECRETARIA DE ESTADO DA FAZENDA</t>
        </is>
      </c>
      <c r="D29" t="inlineStr">
        <is>
          <t>57/84</t>
        </is>
      </c>
      <c r="E29" s="555" t="n">
        <v>47782</v>
      </c>
      <c r="F29" s="555" t="n">
        <v>47817</v>
      </c>
      <c r="G29" t="inlineStr">
        <is>
          <t>Endividamento</t>
        </is>
      </c>
      <c r="H29" t="inlineStr">
        <is>
          <t>Endividamento Geral</t>
        </is>
      </c>
      <c r="I29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J29" t="n">
        <v>-670.04</v>
      </c>
      <c r="K29" t="n">
        <v>-670.04</v>
      </c>
      <c r="O29" t="inlineStr">
        <is>
          <t>Provisionado</t>
        </is>
      </c>
      <c r="Q29" t="inlineStr">
        <is>
          <t>10/2030</t>
        </is>
      </c>
      <c r="R29" t="n">
        <v>0</v>
      </c>
    </row>
    <row r="30">
      <c r="A30" t="n">
        <v>211895</v>
      </c>
      <c r="B30" t="inlineStr">
        <is>
          <t>Love Cabaret</t>
        </is>
      </c>
      <c r="C30" t="inlineStr">
        <is>
          <t>SECRETARIA DE ESTADO DA FAZENDA</t>
        </is>
      </c>
      <c r="D30" t="inlineStr">
        <is>
          <t>56/84</t>
        </is>
      </c>
      <c r="E30" s="555" t="n">
        <v>47752</v>
      </c>
      <c r="F30" s="555" t="n">
        <v>47786</v>
      </c>
      <c r="G30" t="inlineStr">
        <is>
          <t>Endividamento</t>
        </is>
      </c>
      <c r="H30" t="inlineStr">
        <is>
          <t>Endividamento Geral</t>
        </is>
      </c>
      <c r="I30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J30" t="n">
        <v>-670.04</v>
      </c>
      <c r="K30" t="n">
        <v>-670.04</v>
      </c>
      <c r="O30" t="inlineStr">
        <is>
          <t>Provisionado</t>
        </is>
      </c>
      <c r="Q30" t="inlineStr">
        <is>
          <t>09/2030</t>
        </is>
      </c>
      <c r="R30" t="n">
        <v>0</v>
      </c>
    </row>
    <row r="31">
      <c r="A31" t="n">
        <v>211894</v>
      </c>
      <c r="B31" t="inlineStr">
        <is>
          <t>Love Cabaret</t>
        </is>
      </c>
      <c r="C31" t="inlineStr">
        <is>
          <t>SECRETARIA DE ESTADO DA FAZENDA</t>
        </is>
      </c>
      <c r="D31" t="inlineStr">
        <is>
          <t>55/84</t>
        </is>
      </c>
      <c r="E31" s="555" t="n">
        <v>47721</v>
      </c>
      <c r="F31" s="555" t="n">
        <v>47756</v>
      </c>
      <c r="G31" t="inlineStr">
        <is>
          <t>Endividamento</t>
        </is>
      </c>
      <c r="H31" t="inlineStr">
        <is>
          <t>Endividamento Geral</t>
        </is>
      </c>
      <c r="I31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J31" t="n">
        <v>-670.04</v>
      </c>
      <c r="K31" t="n">
        <v>-670.04</v>
      </c>
      <c r="O31" t="inlineStr">
        <is>
          <t>Provisionado</t>
        </is>
      </c>
      <c r="Q31" t="inlineStr">
        <is>
          <t>08/2030</t>
        </is>
      </c>
      <c r="R31" t="n">
        <v>0</v>
      </c>
    </row>
    <row r="32">
      <c r="A32" t="n">
        <v>211893</v>
      </c>
      <c r="B32" t="inlineStr">
        <is>
          <t>Love Cabaret</t>
        </is>
      </c>
      <c r="C32" t="inlineStr">
        <is>
          <t>SECRETARIA DE ESTADO DA FAZENDA</t>
        </is>
      </c>
      <c r="D32" t="inlineStr">
        <is>
          <t>54/84</t>
        </is>
      </c>
      <c r="E32" s="555" t="n">
        <v>47690</v>
      </c>
      <c r="F32" s="555" t="n">
        <v>47725</v>
      </c>
      <c r="G32" t="inlineStr">
        <is>
          <t>Endividamento</t>
        </is>
      </c>
      <c r="H32" t="inlineStr">
        <is>
          <t>Endividamento Geral</t>
        </is>
      </c>
      <c r="I32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J32" t="n">
        <v>-670.04</v>
      </c>
      <c r="K32" t="n">
        <v>-670.04</v>
      </c>
      <c r="O32" t="inlineStr">
        <is>
          <t>Provisionado</t>
        </is>
      </c>
      <c r="Q32" t="inlineStr">
        <is>
          <t>07/2030</t>
        </is>
      </c>
      <c r="R32" t="n">
        <v>0</v>
      </c>
    </row>
    <row r="33">
      <c r="A33" t="n">
        <v>211892</v>
      </c>
      <c r="B33" t="inlineStr">
        <is>
          <t>Love Cabaret</t>
        </is>
      </c>
      <c r="C33" t="inlineStr">
        <is>
          <t>SECRETARIA DE ESTADO DA FAZENDA</t>
        </is>
      </c>
      <c r="D33" t="inlineStr">
        <is>
          <t>53/84</t>
        </is>
      </c>
      <c r="E33" s="555" t="n">
        <v>47660</v>
      </c>
      <c r="F33" s="555" t="n">
        <v>47694</v>
      </c>
      <c r="G33" t="inlineStr">
        <is>
          <t>Endividamento</t>
        </is>
      </c>
      <c r="H33" t="inlineStr">
        <is>
          <t>Endividamento Geral</t>
        </is>
      </c>
      <c r="I33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J33" t="n">
        <v>-670.04</v>
      </c>
      <c r="K33" t="n">
        <v>-670.04</v>
      </c>
      <c r="O33" t="inlineStr">
        <is>
          <t>Provisionado</t>
        </is>
      </c>
      <c r="Q33" t="inlineStr">
        <is>
          <t>06/2030</t>
        </is>
      </c>
      <c r="R33" t="n">
        <v>0</v>
      </c>
    </row>
    <row r="34">
      <c r="A34" t="n">
        <v>211891</v>
      </c>
      <c r="B34" t="inlineStr">
        <is>
          <t>Love Cabaret</t>
        </is>
      </c>
      <c r="C34" t="inlineStr">
        <is>
          <t>SECRETARIA DE ESTADO DA FAZENDA</t>
        </is>
      </c>
      <c r="D34" t="inlineStr">
        <is>
          <t>52/84</t>
        </is>
      </c>
      <c r="E34" s="555" t="n">
        <v>47629</v>
      </c>
      <c r="F34" s="555" t="n">
        <v>47664</v>
      </c>
      <c r="G34" t="inlineStr">
        <is>
          <t>Endividamento</t>
        </is>
      </c>
      <c r="H34" t="inlineStr">
        <is>
          <t>Endividamento Geral</t>
        </is>
      </c>
      <c r="I34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J34" t="n">
        <v>-670.04</v>
      </c>
      <c r="K34" t="n">
        <v>-670.04</v>
      </c>
      <c r="O34" t="inlineStr">
        <is>
          <t>Provisionado</t>
        </is>
      </c>
      <c r="Q34" t="inlineStr">
        <is>
          <t>05/2030</t>
        </is>
      </c>
      <c r="R34" t="n">
        <v>0</v>
      </c>
    </row>
    <row r="35">
      <c r="A35" t="n">
        <v>211890</v>
      </c>
      <c r="B35" t="inlineStr">
        <is>
          <t>Love Cabaret</t>
        </is>
      </c>
      <c r="C35" t="inlineStr">
        <is>
          <t>SECRETARIA DE ESTADO DA FAZENDA</t>
        </is>
      </c>
      <c r="D35" t="inlineStr">
        <is>
          <t>51/84</t>
        </is>
      </c>
      <c r="E35" s="555" t="n">
        <v>47599</v>
      </c>
      <c r="F35" s="555" t="n">
        <v>47633</v>
      </c>
      <c r="G35" t="inlineStr">
        <is>
          <t>Endividamento</t>
        </is>
      </c>
      <c r="H35" t="inlineStr">
        <is>
          <t>Endividamento Geral</t>
        </is>
      </c>
      <c r="I35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J35" t="n">
        <v>-670.04</v>
      </c>
      <c r="K35" t="n">
        <v>-670.04</v>
      </c>
      <c r="O35" t="inlineStr">
        <is>
          <t>Provisionado</t>
        </is>
      </c>
      <c r="Q35" t="inlineStr">
        <is>
          <t>04/2030</t>
        </is>
      </c>
      <c r="R35" t="n">
        <v>0</v>
      </c>
    </row>
    <row r="36">
      <c r="A36" t="n">
        <v>211889</v>
      </c>
      <c r="B36" t="inlineStr">
        <is>
          <t>Love Cabaret</t>
        </is>
      </c>
      <c r="C36" t="inlineStr">
        <is>
          <t>SECRETARIA DE ESTADO DA FAZENDA</t>
        </is>
      </c>
      <c r="D36" t="inlineStr">
        <is>
          <t>50/84</t>
        </is>
      </c>
      <c r="E36" s="555" t="n">
        <v>47568</v>
      </c>
      <c r="F36" s="555" t="n">
        <v>47603</v>
      </c>
      <c r="G36" t="inlineStr">
        <is>
          <t>Endividamento</t>
        </is>
      </c>
      <c r="H36" t="inlineStr">
        <is>
          <t>Endividamento Geral</t>
        </is>
      </c>
      <c r="I36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J36" t="n">
        <v>-670.04</v>
      </c>
      <c r="K36" t="n">
        <v>-670.04</v>
      </c>
      <c r="O36" t="inlineStr">
        <is>
          <t>Provisionado</t>
        </is>
      </c>
      <c r="Q36" t="inlineStr">
        <is>
          <t>03/2030</t>
        </is>
      </c>
      <c r="R36" t="n">
        <v>0</v>
      </c>
    </row>
    <row r="37">
      <c r="A37" t="n">
        <v>211888</v>
      </c>
      <c r="B37" t="inlineStr">
        <is>
          <t>Love Cabaret</t>
        </is>
      </c>
      <c r="C37" t="inlineStr">
        <is>
          <t>SECRETARIA DE ESTADO DA FAZENDA</t>
        </is>
      </c>
      <c r="D37" t="inlineStr">
        <is>
          <t>49/84</t>
        </is>
      </c>
      <c r="E37" s="555" t="n">
        <v>47540</v>
      </c>
      <c r="F37" s="555" t="n">
        <v>47572</v>
      </c>
      <c r="G37" t="inlineStr">
        <is>
          <t>Endividamento</t>
        </is>
      </c>
      <c r="H37" t="inlineStr">
        <is>
          <t>Endividamento Geral</t>
        </is>
      </c>
      <c r="I37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J37" t="n">
        <v>-670.04</v>
      </c>
      <c r="K37" t="n">
        <v>-670.04</v>
      </c>
      <c r="O37" t="inlineStr">
        <is>
          <t>Provisionado</t>
        </is>
      </c>
      <c r="Q37" t="inlineStr">
        <is>
          <t>02/2030</t>
        </is>
      </c>
      <c r="R37" t="n">
        <v>0</v>
      </c>
    </row>
    <row r="38">
      <c r="A38" t="n">
        <v>211887</v>
      </c>
      <c r="B38" t="inlineStr">
        <is>
          <t>Love Cabaret</t>
        </is>
      </c>
      <c r="C38" t="inlineStr">
        <is>
          <t>SECRETARIA DE ESTADO DA FAZENDA</t>
        </is>
      </c>
      <c r="D38" t="inlineStr">
        <is>
          <t>48/84</t>
        </is>
      </c>
      <c r="E38" s="555" t="n">
        <v>47509</v>
      </c>
      <c r="F38" s="555" t="n">
        <v>47542</v>
      </c>
      <c r="G38" t="inlineStr">
        <is>
          <t>Endividamento</t>
        </is>
      </c>
      <c r="H38" t="inlineStr">
        <is>
          <t>Endividamento Geral</t>
        </is>
      </c>
      <c r="I38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J38" t="n">
        <v>-670.04</v>
      </c>
      <c r="K38" t="n">
        <v>-670.04</v>
      </c>
      <c r="O38" t="inlineStr">
        <is>
          <t>Provisionado</t>
        </is>
      </c>
      <c r="Q38" t="inlineStr">
        <is>
          <t>01/2030</t>
        </is>
      </c>
      <c r="R38" t="n">
        <v>0</v>
      </c>
    </row>
    <row r="39">
      <c r="A39" t="n">
        <v>211886</v>
      </c>
      <c r="B39" t="inlineStr">
        <is>
          <t>Love Cabaret</t>
        </is>
      </c>
      <c r="C39" t="inlineStr">
        <is>
          <t>SECRETARIA DE ESTADO DA FAZENDA</t>
        </is>
      </c>
      <c r="D39" t="inlineStr">
        <is>
          <t>47/84</t>
        </is>
      </c>
      <c r="E39" s="555" t="n">
        <v>47478</v>
      </c>
      <c r="F39" s="555" t="n">
        <v>47513</v>
      </c>
      <c r="G39" t="inlineStr">
        <is>
          <t>Endividamento</t>
        </is>
      </c>
      <c r="H39" t="inlineStr">
        <is>
          <t>Endividamento Geral</t>
        </is>
      </c>
      <c r="I39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J39" t="n">
        <v>-670.04</v>
      </c>
      <c r="K39" t="n">
        <v>-670.04</v>
      </c>
      <c r="O39" t="inlineStr">
        <is>
          <t>Provisionado</t>
        </is>
      </c>
      <c r="Q39" t="inlineStr">
        <is>
          <t>12/2029</t>
        </is>
      </c>
      <c r="R39" t="n">
        <v>0</v>
      </c>
    </row>
    <row r="40">
      <c r="A40" t="n">
        <v>96107</v>
      </c>
      <c r="B40" t="inlineStr">
        <is>
          <t>Love Cabaret</t>
        </is>
      </c>
      <c r="C40" t="inlineStr">
        <is>
          <t>ISS</t>
        </is>
      </c>
      <c r="D40" t="inlineStr">
        <is>
          <t>60/60</t>
        </is>
      </c>
      <c r="E40" s="555" t="n">
        <v>47452</v>
      </c>
      <c r="F40" s="555" t="n">
        <v>47483</v>
      </c>
      <c r="G40" t="inlineStr">
        <is>
          <t>Endividamento</t>
        </is>
      </c>
      <c r="H40" t="inlineStr">
        <is>
          <t>Endividamento Geral</t>
        </is>
      </c>
      <c r="I40" t="inlineStr">
        <is>
          <t>PARCELAMENTO ISS 1/60 N°0219337276</t>
        </is>
      </c>
      <c r="J40" t="n">
        <v>-4147.45</v>
      </c>
      <c r="K40" t="n">
        <v>-4147.45</v>
      </c>
      <c r="O40" t="inlineStr">
        <is>
          <t>Real</t>
        </is>
      </c>
      <c r="P40" t="inlineStr">
        <is>
          <t>Pago</t>
        </is>
      </c>
      <c r="Q40" t="inlineStr">
        <is>
          <t>11/2029</t>
        </is>
      </c>
      <c r="R40" t="n">
        <v>0</v>
      </c>
    </row>
    <row r="41">
      <c r="A41" t="n">
        <v>211885</v>
      </c>
      <c r="B41" t="inlineStr">
        <is>
          <t>Love Cabaret</t>
        </is>
      </c>
      <c r="C41" t="inlineStr">
        <is>
          <t>SECRETARIA DE ESTADO DA FAZENDA</t>
        </is>
      </c>
      <c r="D41" t="inlineStr">
        <is>
          <t>46/84</t>
        </is>
      </c>
      <c r="E41" s="555" t="n">
        <v>47448</v>
      </c>
      <c r="F41" s="555" t="n">
        <v>47482</v>
      </c>
      <c r="G41" t="inlineStr">
        <is>
          <t>Endividamento</t>
        </is>
      </c>
      <c r="H41" t="inlineStr">
        <is>
          <t>Endividamento Geral</t>
        </is>
      </c>
      <c r="I41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J41" t="n">
        <v>-670.04</v>
      </c>
      <c r="K41" t="n">
        <v>-670.04</v>
      </c>
      <c r="O41" t="inlineStr">
        <is>
          <t>Provisionado</t>
        </is>
      </c>
      <c r="Q41" t="inlineStr">
        <is>
          <t>11/2029</t>
        </is>
      </c>
      <c r="R41" t="n">
        <v>0</v>
      </c>
    </row>
    <row r="42">
      <c r="A42" t="n">
        <v>96106</v>
      </c>
      <c r="B42" t="inlineStr">
        <is>
          <t>Love Cabaret</t>
        </is>
      </c>
      <c r="C42" t="inlineStr">
        <is>
          <t>ISS</t>
        </is>
      </c>
      <c r="D42" t="inlineStr">
        <is>
          <t>59/60</t>
        </is>
      </c>
      <c r="E42" s="555" t="n">
        <v>47422</v>
      </c>
      <c r="F42" s="555" t="n">
        <v>47452</v>
      </c>
      <c r="G42" t="inlineStr">
        <is>
          <t>Endividamento</t>
        </is>
      </c>
      <c r="H42" t="inlineStr">
        <is>
          <t>Endividamento Geral</t>
        </is>
      </c>
      <c r="I42" t="inlineStr">
        <is>
          <t>PARCELAMENTO ISS 1/60 N°0219337276</t>
        </is>
      </c>
      <c r="J42" t="n">
        <v>-4147.45</v>
      </c>
      <c r="K42" t="n">
        <v>-4147.45</v>
      </c>
      <c r="O42" t="inlineStr">
        <is>
          <t>Provisionado</t>
        </is>
      </c>
      <c r="Q42" t="inlineStr">
        <is>
          <t>10/2029</t>
        </is>
      </c>
      <c r="R42" t="n">
        <v>0</v>
      </c>
    </row>
    <row r="43">
      <c r="A43" t="n">
        <v>211884</v>
      </c>
      <c r="B43" t="inlineStr">
        <is>
          <t>Love Cabaret</t>
        </is>
      </c>
      <c r="C43" t="inlineStr">
        <is>
          <t>SECRETARIA DE ESTADO DA FAZENDA</t>
        </is>
      </c>
      <c r="D43" t="inlineStr">
        <is>
          <t>45/84</t>
        </is>
      </c>
      <c r="E43" s="555" t="n">
        <v>47417</v>
      </c>
      <c r="F43" s="555" t="n">
        <v>47452</v>
      </c>
      <c r="G43" t="inlineStr">
        <is>
          <t>Endividamento</t>
        </is>
      </c>
      <c r="H43" t="inlineStr">
        <is>
          <t>Endividamento Geral</t>
        </is>
      </c>
      <c r="I43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J43" t="n">
        <v>-670.04</v>
      </c>
      <c r="K43" t="n">
        <v>-670.04</v>
      </c>
      <c r="O43" t="inlineStr">
        <is>
          <t>Provisionado</t>
        </is>
      </c>
      <c r="Q43" t="inlineStr">
        <is>
          <t>10/2029</t>
        </is>
      </c>
      <c r="R43" t="n">
        <v>0</v>
      </c>
    </row>
    <row r="44">
      <c r="A44" t="n">
        <v>96105</v>
      </c>
      <c r="B44" t="inlineStr">
        <is>
          <t>Love Cabaret</t>
        </is>
      </c>
      <c r="C44" t="inlineStr">
        <is>
          <t>ISS</t>
        </is>
      </c>
      <c r="D44" t="inlineStr">
        <is>
          <t>58/60</t>
        </is>
      </c>
      <c r="E44" s="555" t="n">
        <v>47391</v>
      </c>
      <c r="F44" s="555" t="n">
        <v>47422</v>
      </c>
      <c r="G44" t="inlineStr">
        <is>
          <t>Endividamento</t>
        </is>
      </c>
      <c r="H44" t="inlineStr">
        <is>
          <t>Endividamento Geral</t>
        </is>
      </c>
      <c r="I44" t="inlineStr">
        <is>
          <t>PARCELAMENTO ISS 1/60 N°0219337276</t>
        </is>
      </c>
      <c r="J44" t="n">
        <v>-4147.45</v>
      </c>
      <c r="K44" t="n">
        <v>-4147.45</v>
      </c>
      <c r="O44" t="inlineStr">
        <is>
          <t>Provisionado</t>
        </is>
      </c>
      <c r="Q44" t="inlineStr">
        <is>
          <t>09/2029</t>
        </is>
      </c>
      <c r="R44" t="n">
        <v>0</v>
      </c>
    </row>
    <row r="45">
      <c r="A45" t="n">
        <v>211883</v>
      </c>
      <c r="B45" t="inlineStr">
        <is>
          <t>Love Cabaret</t>
        </is>
      </c>
      <c r="C45" t="inlineStr">
        <is>
          <t>SECRETARIA DE ESTADO DA FAZENDA</t>
        </is>
      </c>
      <c r="D45" t="inlineStr">
        <is>
          <t>44/84</t>
        </is>
      </c>
      <c r="E45" s="555" t="n">
        <v>47387</v>
      </c>
      <c r="F45" s="555" t="n">
        <v>47421</v>
      </c>
      <c r="G45" t="inlineStr">
        <is>
          <t>Endividamento</t>
        </is>
      </c>
      <c r="H45" t="inlineStr">
        <is>
          <t>Endividamento Geral</t>
        </is>
      </c>
      <c r="I45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J45" t="n">
        <v>-670.04</v>
      </c>
      <c r="K45" t="n">
        <v>-670.04</v>
      </c>
      <c r="O45" t="inlineStr">
        <is>
          <t>Provisionado</t>
        </is>
      </c>
      <c r="Q45" t="inlineStr">
        <is>
          <t>09/2029</t>
        </is>
      </c>
      <c r="R45" t="n">
        <v>0</v>
      </c>
    </row>
    <row r="46">
      <c r="A46" t="n">
        <v>96104</v>
      </c>
      <c r="B46" t="inlineStr">
        <is>
          <t>Love Cabaret</t>
        </is>
      </c>
      <c r="C46" t="inlineStr">
        <is>
          <t>ISS</t>
        </is>
      </c>
      <c r="D46" t="inlineStr">
        <is>
          <t>57/60</t>
        </is>
      </c>
      <c r="E46" s="555" t="n">
        <v>47361</v>
      </c>
      <c r="F46" s="555" t="n">
        <v>47391</v>
      </c>
      <c r="G46" t="inlineStr">
        <is>
          <t>Endividamento</t>
        </is>
      </c>
      <c r="H46" t="inlineStr">
        <is>
          <t>Endividamento Geral</t>
        </is>
      </c>
      <c r="I46" t="inlineStr">
        <is>
          <t>PARCELAMENTO ISS 1/60 N°0219337276</t>
        </is>
      </c>
      <c r="J46" t="n">
        <v>-4147.45</v>
      </c>
      <c r="K46" t="n">
        <v>-4147.45</v>
      </c>
      <c r="O46" t="inlineStr">
        <is>
          <t>Provisionado</t>
        </is>
      </c>
      <c r="Q46" t="inlineStr">
        <is>
          <t>08/2029</t>
        </is>
      </c>
      <c r="R46" t="n">
        <v>0</v>
      </c>
    </row>
    <row r="47">
      <c r="A47" t="n">
        <v>211882</v>
      </c>
      <c r="B47" t="inlineStr">
        <is>
          <t>Love Cabaret</t>
        </is>
      </c>
      <c r="C47" t="inlineStr">
        <is>
          <t>SECRETARIA DE ESTADO DA FAZENDA</t>
        </is>
      </c>
      <c r="D47" t="inlineStr">
        <is>
          <t>43/84</t>
        </is>
      </c>
      <c r="E47" s="555" t="n">
        <v>47356</v>
      </c>
      <c r="F47" s="555" t="n">
        <v>47391</v>
      </c>
      <c r="G47" t="inlineStr">
        <is>
          <t>Endividamento</t>
        </is>
      </c>
      <c r="H47" t="inlineStr">
        <is>
          <t>Endividamento Geral</t>
        </is>
      </c>
      <c r="I47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J47" t="n">
        <v>-670.04</v>
      </c>
      <c r="K47" t="n">
        <v>-670.04</v>
      </c>
      <c r="O47" t="inlineStr">
        <is>
          <t>Provisionado</t>
        </is>
      </c>
      <c r="Q47" t="inlineStr">
        <is>
          <t>08/2029</t>
        </is>
      </c>
      <c r="R47" t="n">
        <v>0</v>
      </c>
    </row>
    <row r="48">
      <c r="A48" t="n">
        <v>96103</v>
      </c>
      <c r="B48" t="inlineStr">
        <is>
          <t>Love Cabaret</t>
        </is>
      </c>
      <c r="C48" t="inlineStr">
        <is>
          <t>ISS</t>
        </is>
      </c>
      <c r="D48" t="inlineStr">
        <is>
          <t>56/60</t>
        </is>
      </c>
      <c r="E48" s="555" t="n">
        <v>47330</v>
      </c>
      <c r="F48" s="555" t="n">
        <v>47361</v>
      </c>
      <c r="G48" t="inlineStr">
        <is>
          <t>Endividamento</t>
        </is>
      </c>
      <c r="H48" t="inlineStr">
        <is>
          <t>Endividamento Geral</t>
        </is>
      </c>
      <c r="I48" t="inlineStr">
        <is>
          <t>PARCELAMENTO ISS 1/60 N°0219337276</t>
        </is>
      </c>
      <c r="J48" t="n">
        <v>-4147.45</v>
      </c>
      <c r="K48" t="n">
        <v>-4147.45</v>
      </c>
      <c r="O48" t="inlineStr">
        <is>
          <t>Provisionado</t>
        </is>
      </c>
      <c r="Q48" t="inlineStr">
        <is>
          <t>07/2029</t>
        </is>
      </c>
      <c r="R48" t="n">
        <v>0</v>
      </c>
    </row>
    <row r="49">
      <c r="A49" t="n">
        <v>211881</v>
      </c>
      <c r="B49" t="inlineStr">
        <is>
          <t>Love Cabaret</t>
        </is>
      </c>
      <c r="C49" t="inlineStr">
        <is>
          <t>SECRETARIA DE ESTADO DA FAZENDA</t>
        </is>
      </c>
      <c r="D49" t="inlineStr">
        <is>
          <t>42/84</t>
        </is>
      </c>
      <c r="E49" s="555" t="n">
        <v>47325</v>
      </c>
      <c r="F49" s="555" t="n">
        <v>47360</v>
      </c>
      <c r="G49" t="inlineStr">
        <is>
          <t>Endividamento</t>
        </is>
      </c>
      <c r="H49" t="inlineStr">
        <is>
          <t>Endividamento Geral</t>
        </is>
      </c>
      <c r="I49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J49" t="n">
        <v>-670.04</v>
      </c>
      <c r="K49" t="n">
        <v>-670.04</v>
      </c>
      <c r="O49" t="inlineStr">
        <is>
          <t>Provisionado</t>
        </is>
      </c>
      <c r="Q49" t="inlineStr">
        <is>
          <t>07/2029</t>
        </is>
      </c>
      <c r="R49" t="n">
        <v>0</v>
      </c>
    </row>
    <row r="50">
      <c r="A50" t="n">
        <v>96102</v>
      </c>
      <c r="B50" t="inlineStr">
        <is>
          <t>Love Cabaret</t>
        </is>
      </c>
      <c r="C50" t="inlineStr">
        <is>
          <t>ISS</t>
        </is>
      </c>
      <c r="D50" t="inlineStr">
        <is>
          <t>55/60</t>
        </is>
      </c>
      <c r="E50" s="555" t="n">
        <v>47299</v>
      </c>
      <c r="F50" s="555" t="n">
        <v>47330</v>
      </c>
      <c r="G50" t="inlineStr">
        <is>
          <t>Endividamento</t>
        </is>
      </c>
      <c r="H50" t="inlineStr">
        <is>
          <t>Endividamento Geral</t>
        </is>
      </c>
      <c r="I50" t="inlineStr">
        <is>
          <t>PARCELAMENTO ISS 1/60 N°0219337276</t>
        </is>
      </c>
      <c r="J50" t="n">
        <v>-4147.45</v>
      </c>
      <c r="K50" t="n">
        <v>-4147.45</v>
      </c>
      <c r="O50" t="inlineStr">
        <is>
          <t>Provisionado</t>
        </is>
      </c>
      <c r="Q50" t="inlineStr">
        <is>
          <t>06/2029</t>
        </is>
      </c>
      <c r="R50" t="n">
        <v>0</v>
      </c>
    </row>
    <row r="51">
      <c r="A51" t="n">
        <v>211880</v>
      </c>
      <c r="B51" t="inlineStr">
        <is>
          <t>Love Cabaret</t>
        </is>
      </c>
      <c r="C51" t="inlineStr">
        <is>
          <t>SECRETARIA DE ESTADO DA FAZENDA</t>
        </is>
      </c>
      <c r="D51" t="inlineStr">
        <is>
          <t>41/84</t>
        </is>
      </c>
      <c r="E51" s="555" t="n">
        <v>47295</v>
      </c>
      <c r="F51" s="555" t="n">
        <v>47329</v>
      </c>
      <c r="G51" t="inlineStr">
        <is>
          <t>Endividamento</t>
        </is>
      </c>
      <c r="H51" t="inlineStr">
        <is>
          <t>Endividamento Geral</t>
        </is>
      </c>
      <c r="I51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J51" t="n">
        <v>-670.04</v>
      </c>
      <c r="K51" t="n">
        <v>-670.04</v>
      </c>
      <c r="O51" t="inlineStr">
        <is>
          <t>Provisionado</t>
        </is>
      </c>
      <c r="Q51" t="inlineStr">
        <is>
          <t>06/2029</t>
        </is>
      </c>
      <c r="R51" t="n">
        <v>0</v>
      </c>
    </row>
    <row r="52">
      <c r="A52" t="n">
        <v>96101</v>
      </c>
      <c r="B52" t="inlineStr">
        <is>
          <t>Love Cabaret</t>
        </is>
      </c>
      <c r="C52" t="inlineStr">
        <is>
          <t>ISS</t>
        </is>
      </c>
      <c r="D52" t="inlineStr">
        <is>
          <t>54/60</t>
        </is>
      </c>
      <c r="E52" s="555" t="n">
        <v>47269</v>
      </c>
      <c r="F52" s="555" t="n">
        <v>47299</v>
      </c>
      <c r="G52" t="inlineStr">
        <is>
          <t>Endividamento</t>
        </is>
      </c>
      <c r="H52" t="inlineStr">
        <is>
          <t>Endividamento Geral</t>
        </is>
      </c>
      <c r="I52" t="inlineStr">
        <is>
          <t>PARCELAMENTO ISS 1/60 N°0219337276</t>
        </is>
      </c>
      <c r="J52" t="n">
        <v>-4147.45</v>
      </c>
      <c r="K52" t="n">
        <v>-4147.45</v>
      </c>
      <c r="O52" t="inlineStr">
        <is>
          <t>Provisionado</t>
        </is>
      </c>
      <c r="Q52" t="inlineStr">
        <is>
          <t>05/2029</t>
        </is>
      </c>
      <c r="R52" t="n">
        <v>0</v>
      </c>
    </row>
    <row r="53">
      <c r="A53" t="n">
        <v>211879</v>
      </c>
      <c r="B53" t="inlineStr">
        <is>
          <t>Love Cabaret</t>
        </is>
      </c>
      <c r="C53" t="inlineStr">
        <is>
          <t>SECRETARIA DE ESTADO DA FAZENDA</t>
        </is>
      </c>
      <c r="D53" t="inlineStr">
        <is>
          <t>40/84</t>
        </is>
      </c>
      <c r="E53" s="555" t="n">
        <v>47264</v>
      </c>
      <c r="F53" s="555" t="n">
        <v>47299</v>
      </c>
      <c r="G53" t="inlineStr">
        <is>
          <t>Endividamento</t>
        </is>
      </c>
      <c r="H53" t="inlineStr">
        <is>
          <t>Endividamento Geral</t>
        </is>
      </c>
      <c r="I53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J53" t="n">
        <v>-670.04</v>
      </c>
      <c r="K53" t="n">
        <v>-670.04</v>
      </c>
      <c r="O53" t="inlineStr">
        <is>
          <t>Provisionado</t>
        </is>
      </c>
      <c r="Q53" t="inlineStr">
        <is>
          <t>05/2029</t>
        </is>
      </c>
      <c r="R53" t="n">
        <v>0</v>
      </c>
    </row>
    <row r="54">
      <c r="A54" t="n">
        <v>96100</v>
      </c>
      <c r="B54" t="inlineStr">
        <is>
          <t>Love Cabaret</t>
        </is>
      </c>
      <c r="C54" t="inlineStr">
        <is>
          <t>ISS</t>
        </is>
      </c>
      <c r="D54" t="inlineStr">
        <is>
          <t>53/60</t>
        </is>
      </c>
      <c r="E54" s="555" t="n">
        <v>47238</v>
      </c>
      <c r="F54" s="555" t="n">
        <v>47269</v>
      </c>
      <c r="G54" t="inlineStr">
        <is>
          <t>Endividamento</t>
        </is>
      </c>
      <c r="H54" t="inlineStr">
        <is>
          <t>Endividamento Geral</t>
        </is>
      </c>
      <c r="I54" t="inlineStr">
        <is>
          <t>PARCELAMENTO ISS 1/60 N°0219337276</t>
        </is>
      </c>
      <c r="J54" t="n">
        <v>-4147.45</v>
      </c>
      <c r="K54" t="n">
        <v>-4147.45</v>
      </c>
      <c r="O54" t="inlineStr">
        <is>
          <t>Provisionado</t>
        </is>
      </c>
      <c r="Q54" t="inlineStr">
        <is>
          <t>04/2029</t>
        </is>
      </c>
      <c r="R54" t="n">
        <v>0</v>
      </c>
    </row>
    <row r="55">
      <c r="A55" t="n">
        <v>211878</v>
      </c>
      <c r="B55" t="inlineStr">
        <is>
          <t>Love Cabaret</t>
        </is>
      </c>
      <c r="C55" t="inlineStr">
        <is>
          <t>SECRETARIA DE ESTADO DA FAZENDA</t>
        </is>
      </c>
      <c r="D55" t="inlineStr">
        <is>
          <t>39/84</t>
        </is>
      </c>
      <c r="E55" s="555" t="n">
        <v>47234</v>
      </c>
      <c r="F55" s="555" t="n">
        <v>47268</v>
      </c>
      <c r="G55" t="inlineStr">
        <is>
          <t>Endividamento</t>
        </is>
      </c>
      <c r="H55" t="inlineStr">
        <is>
          <t>Endividamento Geral</t>
        </is>
      </c>
      <c r="I55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J55" t="n">
        <v>-670.04</v>
      </c>
      <c r="K55" t="n">
        <v>-670.04</v>
      </c>
      <c r="O55" t="inlineStr">
        <is>
          <t>Provisionado</t>
        </is>
      </c>
      <c r="Q55" t="inlineStr">
        <is>
          <t>04/2029</t>
        </is>
      </c>
      <c r="R55" t="n">
        <v>0</v>
      </c>
    </row>
    <row r="56">
      <c r="A56" t="n">
        <v>96099</v>
      </c>
      <c r="B56" t="inlineStr">
        <is>
          <t>Love Cabaret</t>
        </is>
      </c>
      <c r="C56" t="inlineStr">
        <is>
          <t>ISS</t>
        </is>
      </c>
      <c r="D56" t="inlineStr">
        <is>
          <t>52/60</t>
        </is>
      </c>
      <c r="E56" s="555" t="n">
        <v>47208</v>
      </c>
      <c r="F56" s="555" t="n">
        <v>47238</v>
      </c>
      <c r="G56" t="inlineStr">
        <is>
          <t>Endividamento</t>
        </is>
      </c>
      <c r="H56" t="inlineStr">
        <is>
          <t>Endividamento Geral</t>
        </is>
      </c>
      <c r="I56" t="inlineStr">
        <is>
          <t>PARCELAMENTO ISS 1/60 N°0219337276</t>
        </is>
      </c>
      <c r="J56" t="n">
        <v>-4147.45</v>
      </c>
      <c r="K56" t="n">
        <v>-4147.45</v>
      </c>
      <c r="O56" t="inlineStr">
        <is>
          <t>Provisionado</t>
        </is>
      </c>
      <c r="Q56" t="inlineStr">
        <is>
          <t>03/2029</t>
        </is>
      </c>
      <c r="R56" t="n">
        <v>0</v>
      </c>
    </row>
    <row r="57">
      <c r="A57" t="n">
        <v>211877</v>
      </c>
      <c r="B57" t="inlineStr">
        <is>
          <t>Love Cabaret</t>
        </is>
      </c>
      <c r="C57" t="inlineStr">
        <is>
          <t>SECRETARIA DE ESTADO DA FAZENDA</t>
        </is>
      </c>
      <c r="D57" t="inlineStr">
        <is>
          <t>38/84</t>
        </is>
      </c>
      <c r="E57" s="555" t="n">
        <v>47203</v>
      </c>
      <c r="F57" s="555" t="n">
        <v>47238</v>
      </c>
      <c r="G57" t="inlineStr">
        <is>
          <t>Endividamento</t>
        </is>
      </c>
      <c r="H57" t="inlineStr">
        <is>
          <t>Endividamento Geral</t>
        </is>
      </c>
      <c r="I57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J57" t="n">
        <v>-670.04</v>
      </c>
      <c r="K57" t="n">
        <v>-670.04</v>
      </c>
      <c r="O57" t="inlineStr">
        <is>
          <t>Provisionado</t>
        </is>
      </c>
      <c r="Q57" t="inlineStr">
        <is>
          <t>03/2029</t>
        </is>
      </c>
      <c r="R57" t="n">
        <v>0</v>
      </c>
    </row>
    <row r="58">
      <c r="A58" t="n">
        <v>96098</v>
      </c>
      <c r="B58" t="inlineStr">
        <is>
          <t>Love Cabaret</t>
        </is>
      </c>
      <c r="C58" t="inlineStr">
        <is>
          <t>ISS</t>
        </is>
      </c>
      <c r="D58" t="inlineStr">
        <is>
          <t>51/60</t>
        </is>
      </c>
      <c r="E58" s="555" t="n">
        <v>47177</v>
      </c>
      <c r="F58" s="555" t="n">
        <v>47208</v>
      </c>
      <c r="G58" t="inlineStr">
        <is>
          <t>Endividamento</t>
        </is>
      </c>
      <c r="H58" t="inlineStr">
        <is>
          <t>Endividamento Geral</t>
        </is>
      </c>
      <c r="I58" t="inlineStr">
        <is>
          <t>PARCELAMENTO ISS 1/60 N°0219337276</t>
        </is>
      </c>
      <c r="J58" t="n">
        <v>-4147.45</v>
      </c>
      <c r="K58" t="n">
        <v>-4147.45</v>
      </c>
      <c r="O58" t="inlineStr">
        <is>
          <t>Provisionado</t>
        </is>
      </c>
      <c r="Q58" t="inlineStr">
        <is>
          <t>02/2029</t>
        </is>
      </c>
      <c r="R58" t="n">
        <v>0</v>
      </c>
    </row>
    <row r="59">
      <c r="A59" t="n">
        <v>211876</v>
      </c>
      <c r="B59" t="inlineStr">
        <is>
          <t>Love Cabaret</t>
        </is>
      </c>
      <c r="C59" t="inlineStr">
        <is>
          <t>SECRETARIA DE ESTADO DA FAZENDA</t>
        </is>
      </c>
      <c r="D59" t="inlineStr">
        <is>
          <t>37/84</t>
        </is>
      </c>
      <c r="E59" s="555" t="n">
        <v>47175</v>
      </c>
      <c r="F59" s="555" t="n">
        <v>47207</v>
      </c>
      <c r="G59" t="inlineStr">
        <is>
          <t>Endividamento</t>
        </is>
      </c>
      <c r="H59" t="inlineStr">
        <is>
          <t>Endividamento Geral</t>
        </is>
      </c>
      <c r="I59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J59" t="n">
        <v>-670.04</v>
      </c>
      <c r="K59" t="n">
        <v>-670.04</v>
      </c>
      <c r="O59" t="inlineStr">
        <is>
          <t>Provisionado</t>
        </is>
      </c>
      <c r="Q59" t="inlineStr">
        <is>
          <t>02/2029</t>
        </is>
      </c>
      <c r="R59" t="n">
        <v>0</v>
      </c>
    </row>
    <row r="60">
      <c r="A60" t="n">
        <v>96097</v>
      </c>
      <c r="B60" t="inlineStr">
        <is>
          <t>Love Cabaret</t>
        </is>
      </c>
      <c r="C60" t="inlineStr">
        <is>
          <t>ISS</t>
        </is>
      </c>
      <c r="D60" t="inlineStr">
        <is>
          <t>50/60</t>
        </is>
      </c>
      <c r="E60" s="555" t="n">
        <v>47149</v>
      </c>
      <c r="F60" s="555" t="n">
        <v>47177</v>
      </c>
      <c r="G60" t="inlineStr">
        <is>
          <t>Endividamento</t>
        </is>
      </c>
      <c r="H60" t="inlineStr">
        <is>
          <t>Endividamento Geral</t>
        </is>
      </c>
      <c r="I60" t="inlineStr">
        <is>
          <t>PARCELAMENTO ISS 1/60 N°0219337276</t>
        </is>
      </c>
      <c r="J60" t="n">
        <v>-4147.45</v>
      </c>
      <c r="K60" t="n">
        <v>-4147.45</v>
      </c>
      <c r="O60" t="inlineStr">
        <is>
          <t>Provisionado</t>
        </is>
      </c>
      <c r="Q60" t="inlineStr">
        <is>
          <t>01/2029</t>
        </is>
      </c>
      <c r="R60" t="n">
        <v>0</v>
      </c>
    </row>
    <row r="61">
      <c r="A61" t="n">
        <v>211875</v>
      </c>
      <c r="B61" t="inlineStr">
        <is>
          <t>Love Cabaret</t>
        </is>
      </c>
      <c r="C61" t="inlineStr">
        <is>
          <t>SECRETARIA DE ESTADO DA FAZENDA</t>
        </is>
      </c>
      <c r="D61" t="inlineStr">
        <is>
          <t>36/84</t>
        </is>
      </c>
      <c r="E61" s="555" t="n">
        <v>47144</v>
      </c>
      <c r="F61" s="555" t="n">
        <v>47177</v>
      </c>
      <c r="G61" t="inlineStr">
        <is>
          <t>Endividamento</t>
        </is>
      </c>
      <c r="H61" t="inlineStr">
        <is>
          <t>Endividamento Geral</t>
        </is>
      </c>
      <c r="I61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J61" t="n">
        <v>-670.04</v>
      </c>
      <c r="K61" t="n">
        <v>-670.04</v>
      </c>
      <c r="O61" t="inlineStr">
        <is>
          <t>Provisionado</t>
        </is>
      </c>
      <c r="Q61" t="inlineStr">
        <is>
          <t>01/2029</t>
        </is>
      </c>
      <c r="R61" t="n">
        <v>0</v>
      </c>
    </row>
    <row r="62">
      <c r="A62" t="n">
        <v>96096</v>
      </c>
      <c r="B62" t="inlineStr">
        <is>
          <t>Love Cabaret</t>
        </is>
      </c>
      <c r="C62" t="inlineStr">
        <is>
          <t>ISS</t>
        </is>
      </c>
      <c r="D62" t="inlineStr">
        <is>
          <t>49/60</t>
        </is>
      </c>
      <c r="E62" s="555" t="n">
        <v>47118</v>
      </c>
      <c r="F62" s="555" t="n">
        <v>47149</v>
      </c>
      <c r="G62" t="inlineStr">
        <is>
          <t>Endividamento</t>
        </is>
      </c>
      <c r="H62" t="inlineStr">
        <is>
          <t>Endividamento Geral</t>
        </is>
      </c>
      <c r="I62" t="inlineStr">
        <is>
          <t>PARCELAMENTO ISS 1/60 N°0219337276</t>
        </is>
      </c>
      <c r="J62" t="n">
        <v>-4147.45</v>
      </c>
      <c r="K62" t="n">
        <v>-4147.45</v>
      </c>
      <c r="O62" t="inlineStr">
        <is>
          <t>Provisionado</t>
        </is>
      </c>
      <c r="Q62" t="inlineStr">
        <is>
          <t>12/2028</t>
        </is>
      </c>
      <c r="R62" t="n">
        <v>0</v>
      </c>
    </row>
    <row r="63">
      <c r="A63" t="n">
        <v>211874</v>
      </c>
      <c r="B63" t="inlineStr">
        <is>
          <t>Love Cabaret</t>
        </is>
      </c>
      <c r="C63" t="inlineStr">
        <is>
          <t>SECRETARIA DE ESTADO DA FAZENDA</t>
        </is>
      </c>
      <c r="D63" t="inlineStr">
        <is>
          <t>35/84</t>
        </is>
      </c>
      <c r="E63" s="555" t="n">
        <v>47113</v>
      </c>
      <c r="F63" s="555" t="n">
        <v>47148</v>
      </c>
      <c r="G63" t="inlineStr">
        <is>
          <t>Endividamento</t>
        </is>
      </c>
      <c r="H63" t="inlineStr">
        <is>
          <t>Endividamento Geral</t>
        </is>
      </c>
      <c r="I63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J63" t="n">
        <v>-670.04</v>
      </c>
      <c r="K63" t="n">
        <v>-670.04</v>
      </c>
      <c r="O63" t="inlineStr">
        <is>
          <t>Provisionado</t>
        </is>
      </c>
      <c r="Q63" t="inlineStr">
        <is>
          <t>12/2028</t>
        </is>
      </c>
      <c r="R63" t="n">
        <v>0</v>
      </c>
    </row>
    <row r="64">
      <c r="A64" t="n">
        <v>96095</v>
      </c>
      <c r="B64" t="inlineStr">
        <is>
          <t>Love Cabaret</t>
        </is>
      </c>
      <c r="C64" t="inlineStr">
        <is>
          <t>ISS</t>
        </is>
      </c>
      <c r="D64" t="inlineStr">
        <is>
          <t>48/60</t>
        </is>
      </c>
      <c r="E64" s="555" t="n">
        <v>47087</v>
      </c>
      <c r="F64" s="555" t="n">
        <v>47118</v>
      </c>
      <c r="G64" t="inlineStr">
        <is>
          <t>Endividamento</t>
        </is>
      </c>
      <c r="H64" t="inlineStr">
        <is>
          <t>Endividamento Geral</t>
        </is>
      </c>
      <c r="I64" t="inlineStr">
        <is>
          <t>PARCELAMENTO ISS 1/60 N°0219337276</t>
        </is>
      </c>
      <c r="J64" t="n">
        <v>-4147.45</v>
      </c>
      <c r="K64" t="n">
        <v>-4147.45</v>
      </c>
      <c r="O64" t="inlineStr">
        <is>
          <t>Provisionado</t>
        </is>
      </c>
      <c r="Q64" t="inlineStr">
        <is>
          <t>11/2028</t>
        </is>
      </c>
      <c r="R64" t="n">
        <v>0</v>
      </c>
    </row>
    <row r="65">
      <c r="A65" t="n">
        <v>211873</v>
      </c>
      <c r="B65" t="inlineStr">
        <is>
          <t>Love Cabaret</t>
        </is>
      </c>
      <c r="C65" t="inlineStr">
        <is>
          <t>SECRETARIA DE ESTADO DA FAZENDA</t>
        </is>
      </c>
      <c r="D65" t="inlineStr">
        <is>
          <t>34/84</t>
        </is>
      </c>
      <c r="E65" s="555" t="n">
        <v>47083</v>
      </c>
      <c r="F65" s="555" t="n">
        <v>47117</v>
      </c>
      <c r="G65" t="inlineStr">
        <is>
          <t>Endividamento</t>
        </is>
      </c>
      <c r="H65" t="inlineStr">
        <is>
          <t>Endividamento Geral</t>
        </is>
      </c>
      <c r="I65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J65" t="n">
        <v>-670.04</v>
      </c>
      <c r="K65" t="n">
        <v>-670.04</v>
      </c>
      <c r="O65" t="inlineStr">
        <is>
          <t>Provisionado</t>
        </is>
      </c>
      <c r="Q65" t="inlineStr">
        <is>
          <t>11/2028</t>
        </is>
      </c>
      <c r="R65" t="n">
        <v>0</v>
      </c>
    </row>
    <row r="66">
      <c r="A66" t="n">
        <v>96094</v>
      </c>
      <c r="B66" t="inlineStr">
        <is>
          <t>Love Cabaret</t>
        </is>
      </c>
      <c r="C66" t="inlineStr">
        <is>
          <t>ISS</t>
        </is>
      </c>
      <c r="D66" t="inlineStr">
        <is>
          <t>47/60</t>
        </is>
      </c>
      <c r="E66" s="555" t="n">
        <v>47057</v>
      </c>
      <c r="F66" s="555" t="n">
        <v>47087</v>
      </c>
      <c r="G66" t="inlineStr">
        <is>
          <t>Endividamento</t>
        </is>
      </c>
      <c r="H66" t="inlineStr">
        <is>
          <t>Endividamento Geral</t>
        </is>
      </c>
      <c r="I66" t="inlineStr">
        <is>
          <t>PARCELAMENTO ISS 1/60 N°0219337276</t>
        </is>
      </c>
      <c r="J66" t="n">
        <v>-4147.45</v>
      </c>
      <c r="K66" t="n">
        <v>-4147.45</v>
      </c>
      <c r="O66" t="inlineStr">
        <is>
          <t>Provisionado</t>
        </is>
      </c>
      <c r="Q66" t="inlineStr">
        <is>
          <t>10/2028</t>
        </is>
      </c>
      <c r="R66" t="n">
        <v>0</v>
      </c>
    </row>
    <row r="67">
      <c r="A67" t="n">
        <v>211872</v>
      </c>
      <c r="B67" t="inlineStr">
        <is>
          <t>Love Cabaret</t>
        </is>
      </c>
      <c r="C67" t="inlineStr">
        <is>
          <t>SECRETARIA DE ESTADO DA FAZENDA</t>
        </is>
      </c>
      <c r="D67" t="inlineStr">
        <is>
          <t>33/84</t>
        </is>
      </c>
      <c r="E67" s="555" t="n">
        <v>47052</v>
      </c>
      <c r="F67" s="555" t="n">
        <v>47087</v>
      </c>
      <c r="G67" t="inlineStr">
        <is>
          <t>Endividamento</t>
        </is>
      </c>
      <c r="H67" t="inlineStr">
        <is>
          <t>Endividamento Geral</t>
        </is>
      </c>
      <c r="I67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J67" t="n">
        <v>-670.04</v>
      </c>
      <c r="K67" t="n">
        <v>-670.04</v>
      </c>
      <c r="O67" t="inlineStr">
        <is>
          <t>Provisionado</t>
        </is>
      </c>
      <c r="Q67" t="inlineStr">
        <is>
          <t>10/2028</t>
        </is>
      </c>
      <c r="R67" t="n">
        <v>0</v>
      </c>
    </row>
    <row r="68">
      <c r="A68" t="n">
        <v>96093</v>
      </c>
      <c r="B68" t="inlineStr">
        <is>
          <t>Love Cabaret</t>
        </is>
      </c>
      <c r="C68" t="inlineStr">
        <is>
          <t>ISS</t>
        </is>
      </c>
      <c r="D68" t="inlineStr">
        <is>
          <t>46/60</t>
        </is>
      </c>
      <c r="E68" s="555" t="n">
        <v>47026</v>
      </c>
      <c r="F68" s="555" t="n">
        <v>47057</v>
      </c>
      <c r="G68" t="inlineStr">
        <is>
          <t>Endividamento</t>
        </is>
      </c>
      <c r="H68" t="inlineStr">
        <is>
          <t>Endividamento Geral</t>
        </is>
      </c>
      <c r="I68" t="inlineStr">
        <is>
          <t>PARCELAMENTO ISS 1/60 N°0219337276</t>
        </is>
      </c>
      <c r="J68" t="n">
        <v>-4147.45</v>
      </c>
      <c r="K68" t="n">
        <v>-4147.45</v>
      </c>
      <c r="O68" t="inlineStr">
        <is>
          <t>Provisionado</t>
        </is>
      </c>
      <c r="Q68" t="inlineStr">
        <is>
          <t>09/2028</t>
        </is>
      </c>
      <c r="R68" t="n">
        <v>0</v>
      </c>
    </row>
    <row r="69">
      <c r="A69" t="n">
        <v>211871</v>
      </c>
      <c r="B69" t="inlineStr">
        <is>
          <t>Love Cabaret</t>
        </is>
      </c>
      <c r="C69" t="inlineStr">
        <is>
          <t>SECRETARIA DE ESTADO DA FAZENDA</t>
        </is>
      </c>
      <c r="D69" t="inlineStr">
        <is>
          <t>32/84</t>
        </is>
      </c>
      <c r="E69" s="555" t="n">
        <v>47022</v>
      </c>
      <c r="F69" s="555" t="n">
        <v>47056</v>
      </c>
      <c r="G69" t="inlineStr">
        <is>
          <t>Endividamento</t>
        </is>
      </c>
      <c r="H69" t="inlineStr">
        <is>
          <t>Endividamento Geral</t>
        </is>
      </c>
      <c r="I69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J69" t="n">
        <v>-670.04</v>
      </c>
      <c r="K69" t="n">
        <v>-670.04</v>
      </c>
      <c r="O69" t="inlineStr">
        <is>
          <t>Provisionado</t>
        </is>
      </c>
      <c r="Q69" t="inlineStr">
        <is>
          <t>09/2028</t>
        </is>
      </c>
      <c r="R69" t="n">
        <v>0</v>
      </c>
    </row>
    <row r="70">
      <c r="A70" t="n">
        <v>96092</v>
      </c>
      <c r="B70" t="inlineStr">
        <is>
          <t>Love Cabaret</t>
        </is>
      </c>
      <c r="C70" t="inlineStr">
        <is>
          <t>ISS</t>
        </is>
      </c>
      <c r="D70" t="inlineStr">
        <is>
          <t>45/60</t>
        </is>
      </c>
      <c r="E70" s="555" t="n">
        <v>46996</v>
      </c>
      <c r="F70" s="555" t="n">
        <v>47026</v>
      </c>
      <c r="G70" t="inlineStr">
        <is>
          <t>Endividamento</t>
        </is>
      </c>
      <c r="H70" t="inlineStr">
        <is>
          <t>Endividamento Geral</t>
        </is>
      </c>
      <c r="I70" t="inlineStr">
        <is>
          <t>PARCELAMENTO ISS 1/60 N°0219337276</t>
        </is>
      </c>
      <c r="J70" t="n">
        <v>-4147.45</v>
      </c>
      <c r="K70" t="n">
        <v>-4147.45</v>
      </c>
      <c r="O70" t="inlineStr">
        <is>
          <t>Provisionado</t>
        </is>
      </c>
      <c r="Q70" t="inlineStr">
        <is>
          <t>08/2028</t>
        </is>
      </c>
      <c r="R70" t="n">
        <v>0</v>
      </c>
    </row>
    <row r="71">
      <c r="A71" t="n">
        <v>211870</v>
      </c>
      <c r="B71" t="inlineStr">
        <is>
          <t>Love Cabaret</t>
        </is>
      </c>
      <c r="C71" t="inlineStr">
        <is>
          <t>SECRETARIA DE ESTADO DA FAZENDA</t>
        </is>
      </c>
      <c r="D71" t="inlineStr">
        <is>
          <t>31/84</t>
        </is>
      </c>
      <c r="E71" s="555" t="n">
        <v>46991</v>
      </c>
      <c r="F71" s="555" t="n">
        <v>47026</v>
      </c>
      <c r="G71" t="inlineStr">
        <is>
          <t>Endividamento</t>
        </is>
      </c>
      <c r="H71" t="inlineStr">
        <is>
          <t>Endividamento Geral</t>
        </is>
      </c>
      <c r="I71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J71" t="n">
        <v>-670.04</v>
      </c>
      <c r="K71" t="n">
        <v>-670.04</v>
      </c>
      <c r="O71" t="inlineStr">
        <is>
          <t>Provisionado</t>
        </is>
      </c>
      <c r="Q71" t="inlineStr">
        <is>
          <t>08/2028</t>
        </is>
      </c>
      <c r="R71" t="n">
        <v>0</v>
      </c>
    </row>
    <row r="72">
      <c r="A72" t="n">
        <v>96091</v>
      </c>
      <c r="B72" t="inlineStr">
        <is>
          <t>Love Cabaret</t>
        </is>
      </c>
      <c r="C72" t="inlineStr">
        <is>
          <t>ISS</t>
        </is>
      </c>
      <c r="D72" t="inlineStr">
        <is>
          <t>44/60</t>
        </is>
      </c>
      <c r="E72" s="555" t="n">
        <v>46965</v>
      </c>
      <c r="F72" s="555" t="n">
        <v>46996</v>
      </c>
      <c r="G72" t="inlineStr">
        <is>
          <t>Endividamento</t>
        </is>
      </c>
      <c r="H72" t="inlineStr">
        <is>
          <t>Endividamento Geral</t>
        </is>
      </c>
      <c r="I72" t="inlineStr">
        <is>
          <t>PARCELAMENTO ISS 1/60 N°0219337276</t>
        </is>
      </c>
      <c r="J72" t="n">
        <v>-4147.45</v>
      </c>
      <c r="K72" t="n">
        <v>-4147.45</v>
      </c>
      <c r="O72" t="inlineStr">
        <is>
          <t>Provisionado</t>
        </is>
      </c>
      <c r="Q72" t="inlineStr">
        <is>
          <t>07/2028</t>
        </is>
      </c>
      <c r="R72" t="n">
        <v>0</v>
      </c>
    </row>
    <row r="73">
      <c r="A73" t="n">
        <v>211869</v>
      </c>
      <c r="B73" t="inlineStr">
        <is>
          <t>Love Cabaret</t>
        </is>
      </c>
      <c r="C73" t="inlineStr">
        <is>
          <t>SECRETARIA DE ESTADO DA FAZENDA</t>
        </is>
      </c>
      <c r="D73" t="inlineStr">
        <is>
          <t>30/84</t>
        </is>
      </c>
      <c r="E73" s="555" t="n">
        <v>46960</v>
      </c>
      <c r="F73" s="555" t="n">
        <v>46995</v>
      </c>
      <c r="G73" t="inlineStr">
        <is>
          <t>Endividamento</t>
        </is>
      </c>
      <c r="H73" t="inlineStr">
        <is>
          <t>Endividamento Geral</t>
        </is>
      </c>
      <c r="I73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J73" t="n">
        <v>-670.04</v>
      </c>
      <c r="K73" t="n">
        <v>-670.04</v>
      </c>
      <c r="O73" t="inlineStr">
        <is>
          <t>Provisionado</t>
        </is>
      </c>
      <c r="Q73" t="inlineStr">
        <is>
          <t>07/2028</t>
        </is>
      </c>
      <c r="R73" t="n">
        <v>0</v>
      </c>
    </row>
    <row r="74">
      <c r="A74" t="n">
        <v>96090</v>
      </c>
      <c r="B74" t="inlineStr">
        <is>
          <t>Love Cabaret</t>
        </is>
      </c>
      <c r="C74" t="inlineStr">
        <is>
          <t>ISS</t>
        </is>
      </c>
      <c r="D74" t="inlineStr">
        <is>
          <t>43/60</t>
        </is>
      </c>
      <c r="E74" s="555" t="n">
        <v>46934</v>
      </c>
      <c r="F74" s="555" t="n">
        <v>46965</v>
      </c>
      <c r="G74" t="inlineStr">
        <is>
          <t>Endividamento</t>
        </is>
      </c>
      <c r="H74" t="inlineStr">
        <is>
          <t>Endividamento Geral</t>
        </is>
      </c>
      <c r="I74" t="inlineStr">
        <is>
          <t>PARCELAMENTO ISS 1/60 N°0219337276</t>
        </is>
      </c>
      <c r="J74" t="n">
        <v>-4147.45</v>
      </c>
      <c r="K74" t="n">
        <v>-4147.45</v>
      </c>
      <c r="O74" t="inlineStr">
        <is>
          <t>Provisionado</t>
        </is>
      </c>
      <c r="Q74" t="inlineStr">
        <is>
          <t>06/2028</t>
        </is>
      </c>
      <c r="R74" t="n">
        <v>0</v>
      </c>
    </row>
    <row r="75">
      <c r="A75" t="n">
        <v>211868</v>
      </c>
      <c r="B75" t="inlineStr">
        <is>
          <t>Love Cabaret</t>
        </is>
      </c>
      <c r="C75" t="inlineStr">
        <is>
          <t>SECRETARIA DE ESTADO DA FAZENDA</t>
        </is>
      </c>
      <c r="D75" t="inlineStr">
        <is>
          <t>29/84</t>
        </is>
      </c>
      <c r="E75" s="555" t="n">
        <v>46930</v>
      </c>
      <c r="F75" s="555" t="n">
        <v>46964</v>
      </c>
      <c r="G75" t="inlineStr">
        <is>
          <t>Endividamento</t>
        </is>
      </c>
      <c r="H75" t="inlineStr">
        <is>
          <t>Endividamento Geral</t>
        </is>
      </c>
      <c r="I75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J75" t="n">
        <v>-670.04</v>
      </c>
      <c r="K75" t="n">
        <v>-670.04</v>
      </c>
      <c r="O75" t="inlineStr">
        <is>
          <t>Provisionado</t>
        </is>
      </c>
      <c r="Q75" t="inlineStr">
        <is>
          <t>06/2028</t>
        </is>
      </c>
      <c r="R75" t="n">
        <v>0</v>
      </c>
    </row>
    <row r="76">
      <c r="A76" t="n">
        <v>96089</v>
      </c>
      <c r="B76" t="inlineStr">
        <is>
          <t>Love Cabaret</t>
        </is>
      </c>
      <c r="C76" t="inlineStr">
        <is>
          <t>ISS</t>
        </is>
      </c>
      <c r="D76" t="inlineStr">
        <is>
          <t>42/60</t>
        </is>
      </c>
      <c r="E76" s="555" t="n">
        <v>46904</v>
      </c>
      <c r="F76" s="555" t="n">
        <v>46934</v>
      </c>
      <c r="G76" t="inlineStr">
        <is>
          <t>Endividamento</t>
        </is>
      </c>
      <c r="H76" t="inlineStr">
        <is>
          <t>Endividamento Geral</t>
        </is>
      </c>
      <c r="I76" t="inlineStr">
        <is>
          <t>PARCELAMENTO ISS 1/60 N°0219337276</t>
        </is>
      </c>
      <c r="J76" t="n">
        <v>-4147.45</v>
      </c>
      <c r="K76" t="n">
        <v>-4147.45</v>
      </c>
      <c r="O76" t="inlineStr">
        <is>
          <t>Provisionado</t>
        </is>
      </c>
      <c r="Q76" t="inlineStr">
        <is>
          <t>05/2028</t>
        </is>
      </c>
      <c r="R76" t="n">
        <v>0</v>
      </c>
    </row>
    <row r="77">
      <c r="A77" t="n">
        <v>211867</v>
      </c>
      <c r="B77" t="inlineStr">
        <is>
          <t>Love Cabaret</t>
        </is>
      </c>
      <c r="C77" t="inlineStr">
        <is>
          <t>SECRETARIA DE ESTADO DA FAZENDA</t>
        </is>
      </c>
      <c r="D77" t="inlineStr">
        <is>
          <t>28/84</t>
        </is>
      </c>
      <c r="E77" s="555" t="n">
        <v>46899</v>
      </c>
      <c r="F77" s="555" t="n">
        <v>46934</v>
      </c>
      <c r="G77" t="inlineStr">
        <is>
          <t>Endividamento</t>
        </is>
      </c>
      <c r="H77" t="inlineStr">
        <is>
          <t>Endividamento Geral</t>
        </is>
      </c>
      <c r="I77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J77" t="n">
        <v>-670.04</v>
      </c>
      <c r="K77" t="n">
        <v>-670.04</v>
      </c>
      <c r="O77" t="inlineStr">
        <is>
          <t>Provisionado</t>
        </is>
      </c>
      <c r="Q77" t="inlineStr">
        <is>
          <t>05/2028</t>
        </is>
      </c>
      <c r="R77" t="n">
        <v>0</v>
      </c>
    </row>
    <row r="78">
      <c r="A78" t="n">
        <v>96088</v>
      </c>
      <c r="B78" t="inlineStr">
        <is>
          <t>Love Cabaret</t>
        </is>
      </c>
      <c r="C78" t="inlineStr">
        <is>
          <t>ISS</t>
        </is>
      </c>
      <c r="D78" t="inlineStr">
        <is>
          <t>41/60</t>
        </is>
      </c>
      <c r="E78" s="555" t="n">
        <v>46873</v>
      </c>
      <c r="F78" s="555" t="n">
        <v>46904</v>
      </c>
      <c r="G78" t="inlineStr">
        <is>
          <t>Endividamento</t>
        </is>
      </c>
      <c r="H78" t="inlineStr">
        <is>
          <t>Endividamento Geral</t>
        </is>
      </c>
      <c r="I78" t="inlineStr">
        <is>
          <t>PARCELAMENTO ISS 1/60 N°0219337276</t>
        </is>
      </c>
      <c r="J78" t="n">
        <v>-4147.45</v>
      </c>
      <c r="K78" t="n">
        <v>-4147.45</v>
      </c>
      <c r="O78" t="inlineStr">
        <is>
          <t>Provisionado</t>
        </is>
      </c>
      <c r="Q78" t="inlineStr">
        <is>
          <t>04/2028</t>
        </is>
      </c>
      <c r="R78" t="n">
        <v>0</v>
      </c>
    </row>
    <row r="79">
      <c r="A79" t="n">
        <v>211866</v>
      </c>
      <c r="B79" t="inlineStr">
        <is>
          <t>Love Cabaret</t>
        </is>
      </c>
      <c r="C79" t="inlineStr">
        <is>
          <t>SECRETARIA DE ESTADO DA FAZENDA</t>
        </is>
      </c>
      <c r="D79" t="inlineStr">
        <is>
          <t>27/84</t>
        </is>
      </c>
      <c r="E79" s="555" t="n">
        <v>46869</v>
      </c>
      <c r="F79" s="555" t="n">
        <v>46903</v>
      </c>
      <c r="G79" t="inlineStr">
        <is>
          <t>Endividamento</t>
        </is>
      </c>
      <c r="H79" t="inlineStr">
        <is>
          <t>Endividamento Geral</t>
        </is>
      </c>
      <c r="I79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J79" t="n">
        <v>-670.04</v>
      </c>
      <c r="K79" t="n">
        <v>-670.04</v>
      </c>
      <c r="O79" t="inlineStr">
        <is>
          <t>Provisionado</t>
        </is>
      </c>
      <c r="Q79" t="inlineStr">
        <is>
          <t>04/2028</t>
        </is>
      </c>
      <c r="R79" t="n">
        <v>0</v>
      </c>
    </row>
    <row r="80">
      <c r="A80" t="n">
        <v>96087</v>
      </c>
      <c r="B80" t="inlineStr">
        <is>
          <t>Love Cabaret</t>
        </is>
      </c>
      <c r="C80" t="inlineStr">
        <is>
          <t>ISS</t>
        </is>
      </c>
      <c r="D80" t="inlineStr">
        <is>
          <t>40/60</t>
        </is>
      </c>
      <c r="E80" s="555" t="n">
        <v>46843</v>
      </c>
      <c r="F80" s="555" t="n">
        <v>46873</v>
      </c>
      <c r="G80" t="inlineStr">
        <is>
          <t>Endividamento</t>
        </is>
      </c>
      <c r="H80" t="inlineStr">
        <is>
          <t>Endividamento Geral</t>
        </is>
      </c>
      <c r="I80" t="inlineStr">
        <is>
          <t>PARCELAMENTO ISS 1/60 N°0219337276</t>
        </is>
      </c>
      <c r="J80" t="n">
        <v>-4147.45</v>
      </c>
      <c r="K80" t="n">
        <v>-4147.45</v>
      </c>
      <c r="O80" t="inlineStr">
        <is>
          <t>Provisionado</t>
        </is>
      </c>
      <c r="Q80" t="inlineStr">
        <is>
          <t>03/2028</t>
        </is>
      </c>
      <c r="R80" t="n">
        <v>0</v>
      </c>
    </row>
    <row r="81">
      <c r="A81" t="n">
        <v>211865</v>
      </c>
      <c r="B81" t="inlineStr">
        <is>
          <t>Love Cabaret</t>
        </is>
      </c>
      <c r="C81" t="inlineStr">
        <is>
          <t>SECRETARIA DE ESTADO DA FAZENDA</t>
        </is>
      </c>
      <c r="D81" t="inlineStr">
        <is>
          <t>26/84</t>
        </is>
      </c>
      <c r="E81" s="555" t="n">
        <v>46838</v>
      </c>
      <c r="F81" s="555" t="n">
        <v>46873</v>
      </c>
      <c r="G81" t="inlineStr">
        <is>
          <t>Endividamento</t>
        </is>
      </c>
      <c r="H81" t="inlineStr">
        <is>
          <t>Endividamento Geral</t>
        </is>
      </c>
      <c r="I81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J81" t="n">
        <v>-670.04</v>
      </c>
      <c r="K81" t="n">
        <v>-670.04</v>
      </c>
      <c r="O81" t="inlineStr">
        <is>
          <t>Provisionado</t>
        </is>
      </c>
      <c r="Q81" t="inlineStr">
        <is>
          <t>03/2028</t>
        </is>
      </c>
      <c r="R81" t="n">
        <v>0</v>
      </c>
    </row>
    <row r="82">
      <c r="A82" t="n">
        <v>96086</v>
      </c>
      <c r="B82" t="inlineStr">
        <is>
          <t>Love Cabaret</t>
        </is>
      </c>
      <c r="C82" t="inlineStr">
        <is>
          <t>ISS</t>
        </is>
      </c>
      <c r="D82" t="inlineStr">
        <is>
          <t>39/60</t>
        </is>
      </c>
      <c r="E82" s="555" t="n">
        <v>46812</v>
      </c>
      <c r="F82" s="555" t="n">
        <v>46843</v>
      </c>
      <c r="G82" t="inlineStr">
        <is>
          <t>Endividamento</t>
        </is>
      </c>
      <c r="H82" t="inlineStr">
        <is>
          <t>Endividamento Geral</t>
        </is>
      </c>
      <c r="I82" t="inlineStr">
        <is>
          <t>PARCELAMENTO ISS 1/60 N°0219337276</t>
        </is>
      </c>
      <c r="J82" t="n">
        <v>-4147.45</v>
      </c>
      <c r="K82" t="n">
        <v>-4147.45</v>
      </c>
      <c r="O82" t="inlineStr">
        <is>
          <t>Provisionado</t>
        </is>
      </c>
      <c r="Q82" t="inlineStr">
        <is>
          <t>02/2028</t>
        </is>
      </c>
      <c r="R82" t="n">
        <v>0</v>
      </c>
    </row>
    <row r="83">
      <c r="A83" t="n">
        <v>211864</v>
      </c>
      <c r="B83" t="inlineStr">
        <is>
          <t>Love Cabaret</t>
        </is>
      </c>
      <c r="C83" t="inlineStr">
        <is>
          <t>SECRETARIA DE ESTADO DA FAZENDA</t>
        </is>
      </c>
      <c r="D83" t="inlineStr">
        <is>
          <t>25/84</t>
        </is>
      </c>
      <c r="E83" s="555" t="n">
        <v>46809</v>
      </c>
      <c r="F83" s="555" t="n">
        <v>46842</v>
      </c>
      <c r="G83" t="inlineStr">
        <is>
          <t>Endividamento</t>
        </is>
      </c>
      <c r="H83" t="inlineStr">
        <is>
          <t>Endividamento Geral</t>
        </is>
      </c>
      <c r="I83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J83" t="n">
        <v>-670.04</v>
      </c>
      <c r="K83" t="n">
        <v>-670.04</v>
      </c>
      <c r="O83" t="inlineStr">
        <is>
          <t>Provisionado</t>
        </is>
      </c>
      <c r="Q83" t="inlineStr">
        <is>
          <t>02/2028</t>
        </is>
      </c>
      <c r="R83" t="n">
        <v>0</v>
      </c>
    </row>
    <row r="84">
      <c r="A84" t="n">
        <v>96085</v>
      </c>
      <c r="B84" t="inlineStr">
        <is>
          <t>Love Cabaret</t>
        </is>
      </c>
      <c r="C84" t="inlineStr">
        <is>
          <t>ISS</t>
        </is>
      </c>
      <c r="D84" t="inlineStr">
        <is>
          <t>38/60</t>
        </is>
      </c>
      <c r="E84" s="555" t="n">
        <v>46783</v>
      </c>
      <c r="F84" s="555" t="n">
        <v>46812</v>
      </c>
      <c r="G84" t="inlineStr">
        <is>
          <t>Endividamento</t>
        </is>
      </c>
      <c r="H84" t="inlineStr">
        <is>
          <t>Endividamento Geral</t>
        </is>
      </c>
      <c r="I84" t="inlineStr">
        <is>
          <t>PARCELAMENTO ISS 1/60 N°0219337276</t>
        </is>
      </c>
      <c r="J84" t="n">
        <v>-4147.45</v>
      </c>
      <c r="K84" t="n">
        <v>-4147.45</v>
      </c>
      <c r="O84" t="inlineStr">
        <is>
          <t>Provisionado</t>
        </is>
      </c>
      <c r="Q84" t="inlineStr">
        <is>
          <t>01/2028</t>
        </is>
      </c>
      <c r="R84" t="n">
        <v>0</v>
      </c>
    </row>
    <row r="85">
      <c r="A85" t="n">
        <v>211863</v>
      </c>
      <c r="B85" t="inlineStr">
        <is>
          <t>Love Cabaret</t>
        </is>
      </c>
      <c r="C85" t="inlineStr">
        <is>
          <t>SECRETARIA DE ESTADO DA FAZENDA</t>
        </is>
      </c>
      <c r="D85" t="inlineStr">
        <is>
          <t>24/84</t>
        </is>
      </c>
      <c r="E85" s="555" t="n">
        <v>46778</v>
      </c>
      <c r="F85" s="555" t="n">
        <v>46812</v>
      </c>
      <c r="G85" t="inlineStr">
        <is>
          <t>Endividamento</t>
        </is>
      </c>
      <c r="H85" t="inlineStr">
        <is>
          <t>Endividamento Geral</t>
        </is>
      </c>
      <c r="I85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J85" t="n">
        <v>-670.04</v>
      </c>
      <c r="K85" t="n">
        <v>-670.04</v>
      </c>
      <c r="O85" t="inlineStr">
        <is>
          <t>Provisionado</t>
        </is>
      </c>
      <c r="Q85" t="inlineStr">
        <is>
          <t>01/2028</t>
        </is>
      </c>
      <c r="R85" t="n">
        <v>0</v>
      </c>
    </row>
    <row r="86">
      <c r="A86" t="n">
        <v>96084</v>
      </c>
      <c r="B86" t="inlineStr">
        <is>
          <t>Love Cabaret</t>
        </is>
      </c>
      <c r="C86" t="inlineStr">
        <is>
          <t>ISS</t>
        </is>
      </c>
      <c r="D86" t="inlineStr">
        <is>
          <t>37/60</t>
        </is>
      </c>
      <c r="E86" s="555" t="n">
        <v>46752</v>
      </c>
      <c r="F86" s="555" t="n">
        <v>46783</v>
      </c>
      <c r="G86" t="inlineStr">
        <is>
          <t>Endividamento</t>
        </is>
      </c>
      <c r="H86" t="inlineStr">
        <is>
          <t>Endividamento Geral</t>
        </is>
      </c>
      <c r="I86" t="inlineStr">
        <is>
          <t>PARCELAMENTO ISS 1/60 N°0219337276</t>
        </is>
      </c>
      <c r="J86" t="n">
        <v>-4147.45</v>
      </c>
      <c r="K86" t="n">
        <v>-4147.45</v>
      </c>
      <c r="O86" t="inlineStr">
        <is>
          <t>Provisionado</t>
        </is>
      </c>
      <c r="Q86" t="inlineStr">
        <is>
          <t>12/2027</t>
        </is>
      </c>
      <c r="R86" t="n">
        <v>0</v>
      </c>
    </row>
    <row r="87">
      <c r="A87" t="n">
        <v>211862</v>
      </c>
      <c r="B87" t="inlineStr">
        <is>
          <t>Love Cabaret</t>
        </is>
      </c>
      <c r="C87" t="inlineStr">
        <is>
          <t>SECRETARIA DE ESTADO DA FAZENDA</t>
        </is>
      </c>
      <c r="D87" t="inlineStr">
        <is>
          <t>23/84</t>
        </is>
      </c>
      <c r="E87" s="555" t="n">
        <v>46747</v>
      </c>
      <c r="F87" s="555" t="n">
        <v>46782</v>
      </c>
      <c r="G87" t="inlineStr">
        <is>
          <t>Endividamento</t>
        </is>
      </c>
      <c r="H87" t="inlineStr">
        <is>
          <t>Endividamento Geral</t>
        </is>
      </c>
      <c r="I87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J87" t="n">
        <v>-670.04</v>
      </c>
      <c r="K87" t="n">
        <v>-670.04</v>
      </c>
      <c r="O87" t="inlineStr">
        <is>
          <t>Provisionado</t>
        </is>
      </c>
      <c r="Q87" t="inlineStr">
        <is>
          <t>12/2027</t>
        </is>
      </c>
      <c r="R87" t="n">
        <v>0</v>
      </c>
    </row>
    <row r="88">
      <c r="A88" t="n">
        <v>96083</v>
      </c>
      <c r="B88" t="inlineStr">
        <is>
          <t>Love Cabaret</t>
        </is>
      </c>
      <c r="C88" t="inlineStr">
        <is>
          <t>ISS</t>
        </is>
      </c>
      <c r="D88" t="inlineStr">
        <is>
          <t>36/60</t>
        </is>
      </c>
      <c r="E88" s="555" t="n">
        <v>46721</v>
      </c>
      <c r="F88" s="555" t="n">
        <v>46752</v>
      </c>
      <c r="G88" t="inlineStr">
        <is>
          <t>Endividamento</t>
        </is>
      </c>
      <c r="H88" t="inlineStr">
        <is>
          <t>Endividamento Geral</t>
        </is>
      </c>
      <c r="I88" t="inlineStr">
        <is>
          <t>PARCELAMENTO ISS 1/60 N°0219337276</t>
        </is>
      </c>
      <c r="J88" t="n">
        <v>-4147.45</v>
      </c>
      <c r="K88" t="n">
        <v>-4147.45</v>
      </c>
      <c r="O88" t="inlineStr">
        <is>
          <t>Provisionado</t>
        </is>
      </c>
      <c r="Q88" t="inlineStr">
        <is>
          <t>11/2027</t>
        </is>
      </c>
      <c r="R88" t="n">
        <v>0</v>
      </c>
    </row>
    <row r="89">
      <c r="A89" t="n">
        <v>211861</v>
      </c>
      <c r="B89" t="inlineStr">
        <is>
          <t>Love Cabaret</t>
        </is>
      </c>
      <c r="C89" t="inlineStr">
        <is>
          <t>SECRETARIA DE ESTADO DA FAZENDA</t>
        </is>
      </c>
      <c r="D89" t="inlineStr">
        <is>
          <t>22/84</t>
        </is>
      </c>
      <c r="E89" s="555" t="n">
        <v>46717</v>
      </c>
      <c r="F89" s="555" t="n">
        <v>46751</v>
      </c>
      <c r="G89" t="inlineStr">
        <is>
          <t>Endividamento</t>
        </is>
      </c>
      <c r="H89" t="inlineStr">
        <is>
          <t>Endividamento Geral</t>
        </is>
      </c>
      <c r="I89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J89" t="n">
        <v>-670.04</v>
      </c>
      <c r="K89" t="n">
        <v>-670.04</v>
      </c>
      <c r="O89" t="inlineStr">
        <is>
          <t>Provisionado</t>
        </is>
      </c>
      <c r="Q89" t="inlineStr">
        <is>
          <t>11/2027</t>
        </is>
      </c>
      <c r="R89" t="n">
        <v>0</v>
      </c>
    </row>
    <row r="90">
      <c r="A90" t="n">
        <v>96082</v>
      </c>
      <c r="B90" t="inlineStr">
        <is>
          <t>Love Cabaret</t>
        </is>
      </c>
      <c r="C90" t="inlineStr">
        <is>
          <t>ISS</t>
        </is>
      </c>
      <c r="D90" t="inlineStr">
        <is>
          <t>35/60</t>
        </is>
      </c>
      <c r="E90" s="555" t="n">
        <v>46691</v>
      </c>
      <c r="F90" s="555" t="n">
        <v>46721</v>
      </c>
      <c r="G90" t="inlineStr">
        <is>
          <t>Endividamento</t>
        </is>
      </c>
      <c r="H90" t="inlineStr">
        <is>
          <t>Endividamento Geral</t>
        </is>
      </c>
      <c r="I90" t="inlineStr">
        <is>
          <t>PARCELAMENTO ISS 1/60 N°0219337276</t>
        </is>
      </c>
      <c r="J90" t="n">
        <v>-4147.45</v>
      </c>
      <c r="K90" t="n">
        <v>-4147.45</v>
      </c>
      <c r="O90" t="inlineStr">
        <is>
          <t>Provisionado</t>
        </is>
      </c>
      <c r="Q90" t="inlineStr">
        <is>
          <t>10/2027</t>
        </is>
      </c>
      <c r="R90" t="n">
        <v>0</v>
      </c>
    </row>
    <row r="91">
      <c r="A91" t="n">
        <v>211860</v>
      </c>
      <c r="B91" t="inlineStr">
        <is>
          <t>Love Cabaret</t>
        </is>
      </c>
      <c r="C91" t="inlineStr">
        <is>
          <t>SECRETARIA DE ESTADO DA FAZENDA</t>
        </is>
      </c>
      <c r="D91" t="inlineStr">
        <is>
          <t>21/84</t>
        </is>
      </c>
      <c r="E91" s="555" t="n">
        <v>46686</v>
      </c>
      <c r="F91" s="555" t="n">
        <v>46721</v>
      </c>
      <c r="G91" t="inlineStr">
        <is>
          <t>Endividamento</t>
        </is>
      </c>
      <c r="H91" t="inlineStr">
        <is>
          <t>Endividamento Geral</t>
        </is>
      </c>
      <c r="I91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J91" t="n">
        <v>-670.04</v>
      </c>
      <c r="K91" t="n">
        <v>-670.04</v>
      </c>
      <c r="O91" t="inlineStr">
        <is>
          <t>Provisionado</t>
        </is>
      </c>
      <c r="Q91" t="inlineStr">
        <is>
          <t>10/2027</t>
        </is>
      </c>
      <c r="R91" t="n">
        <v>0</v>
      </c>
    </row>
    <row r="92">
      <c r="A92" t="n">
        <v>96081</v>
      </c>
      <c r="B92" t="inlineStr">
        <is>
          <t>Love Cabaret</t>
        </is>
      </c>
      <c r="C92" t="inlineStr">
        <is>
          <t>ISS</t>
        </is>
      </c>
      <c r="D92" t="inlineStr">
        <is>
          <t>34/60</t>
        </is>
      </c>
      <c r="E92" s="555" t="n">
        <v>46660</v>
      </c>
      <c r="F92" s="555" t="n">
        <v>46691</v>
      </c>
      <c r="G92" t="inlineStr">
        <is>
          <t>Endividamento</t>
        </is>
      </c>
      <c r="H92" t="inlineStr">
        <is>
          <t>Endividamento Geral</t>
        </is>
      </c>
      <c r="I92" t="inlineStr">
        <is>
          <t>PARCELAMENTO ISS 1/60 N°0219337276</t>
        </is>
      </c>
      <c r="J92" t="n">
        <v>-4147.45</v>
      </c>
      <c r="K92" t="n">
        <v>-4147.45</v>
      </c>
      <c r="O92" t="inlineStr">
        <is>
          <t>Provisionado</t>
        </is>
      </c>
      <c r="Q92" t="inlineStr">
        <is>
          <t>09/2027</t>
        </is>
      </c>
      <c r="R92" t="n">
        <v>0</v>
      </c>
    </row>
    <row r="93">
      <c r="A93" t="n">
        <v>211859</v>
      </c>
      <c r="B93" t="inlineStr">
        <is>
          <t>Love Cabaret</t>
        </is>
      </c>
      <c r="C93" t="inlineStr">
        <is>
          <t>SECRETARIA DE ESTADO DA FAZENDA</t>
        </is>
      </c>
      <c r="D93" t="inlineStr">
        <is>
          <t>20/84</t>
        </is>
      </c>
      <c r="E93" s="555" t="n">
        <v>46656</v>
      </c>
      <c r="F93" s="555" t="n">
        <v>46690</v>
      </c>
      <c r="G93" t="inlineStr">
        <is>
          <t>Endividamento</t>
        </is>
      </c>
      <c r="H93" t="inlineStr">
        <is>
          <t>Endividamento Geral</t>
        </is>
      </c>
      <c r="I93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J93" t="n">
        <v>-670.04</v>
      </c>
      <c r="K93" t="n">
        <v>-670.04</v>
      </c>
      <c r="O93" t="inlineStr">
        <is>
          <t>Provisionado</t>
        </is>
      </c>
      <c r="Q93" t="inlineStr">
        <is>
          <t>09/2027</t>
        </is>
      </c>
      <c r="R93" t="n">
        <v>0</v>
      </c>
    </row>
    <row r="94">
      <c r="A94" t="n">
        <v>96080</v>
      </c>
      <c r="B94" t="inlineStr">
        <is>
          <t>Love Cabaret</t>
        </is>
      </c>
      <c r="C94" t="inlineStr">
        <is>
          <t>ISS</t>
        </is>
      </c>
      <c r="D94" t="inlineStr">
        <is>
          <t>33/60</t>
        </is>
      </c>
      <c r="E94" s="555" t="n">
        <v>46630</v>
      </c>
      <c r="F94" s="555" t="n">
        <v>46660</v>
      </c>
      <c r="G94" t="inlineStr">
        <is>
          <t>Endividamento</t>
        </is>
      </c>
      <c r="H94" t="inlineStr">
        <is>
          <t>Endividamento Geral</t>
        </is>
      </c>
      <c r="I94" t="inlineStr">
        <is>
          <t>PARCELAMENTO ISS 1/60 N°0219337276</t>
        </is>
      </c>
      <c r="J94" t="n">
        <v>-4147.45</v>
      </c>
      <c r="K94" t="n">
        <v>-4147.45</v>
      </c>
      <c r="O94" t="inlineStr">
        <is>
          <t>Provisionado</t>
        </is>
      </c>
      <c r="Q94" t="inlineStr">
        <is>
          <t>08/2027</t>
        </is>
      </c>
      <c r="R94" t="n">
        <v>0</v>
      </c>
    </row>
    <row r="95">
      <c r="A95" t="n">
        <v>211858</v>
      </c>
      <c r="B95" t="inlineStr">
        <is>
          <t>Love Cabaret</t>
        </is>
      </c>
      <c r="C95" t="inlineStr">
        <is>
          <t>SECRETARIA DE ESTADO DA FAZENDA</t>
        </is>
      </c>
      <c r="D95" t="inlineStr">
        <is>
          <t>19/84</t>
        </is>
      </c>
      <c r="E95" s="555" t="n">
        <v>46625</v>
      </c>
      <c r="F95" s="555" t="n">
        <v>46660</v>
      </c>
      <c r="G95" t="inlineStr">
        <is>
          <t>Endividamento</t>
        </is>
      </c>
      <c r="H95" t="inlineStr">
        <is>
          <t>Endividamento Geral</t>
        </is>
      </c>
      <c r="I95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J95" t="n">
        <v>-670.04</v>
      </c>
      <c r="K95" t="n">
        <v>-670.04</v>
      </c>
      <c r="O95" t="inlineStr">
        <is>
          <t>Provisionado</t>
        </is>
      </c>
      <c r="Q95" t="inlineStr">
        <is>
          <t>08/2027</t>
        </is>
      </c>
      <c r="R95" t="n">
        <v>0</v>
      </c>
    </row>
    <row r="96">
      <c r="A96" t="n">
        <v>96079</v>
      </c>
      <c r="B96" t="inlineStr">
        <is>
          <t>Love Cabaret</t>
        </is>
      </c>
      <c r="C96" t="inlineStr">
        <is>
          <t>ISS</t>
        </is>
      </c>
      <c r="D96" t="inlineStr">
        <is>
          <t>32/60</t>
        </is>
      </c>
      <c r="E96" s="555" t="n">
        <v>46599</v>
      </c>
      <c r="F96" s="555" t="n">
        <v>46630</v>
      </c>
      <c r="G96" t="inlineStr">
        <is>
          <t>Endividamento</t>
        </is>
      </c>
      <c r="H96" t="inlineStr">
        <is>
          <t>Endividamento Geral</t>
        </is>
      </c>
      <c r="I96" t="inlineStr">
        <is>
          <t>PARCELAMENTO ISS 1/60 N°0219337276</t>
        </is>
      </c>
      <c r="J96" t="n">
        <v>-4147.45</v>
      </c>
      <c r="K96" t="n">
        <v>-4147.45</v>
      </c>
      <c r="O96" t="inlineStr">
        <is>
          <t>Provisionado</t>
        </is>
      </c>
      <c r="Q96" t="inlineStr">
        <is>
          <t>07/2027</t>
        </is>
      </c>
      <c r="R96" t="n">
        <v>0</v>
      </c>
    </row>
    <row r="97">
      <c r="A97" t="n">
        <v>211857</v>
      </c>
      <c r="B97" t="inlineStr">
        <is>
          <t>Love Cabaret</t>
        </is>
      </c>
      <c r="C97" t="inlineStr">
        <is>
          <t>SECRETARIA DE ESTADO DA FAZENDA</t>
        </is>
      </c>
      <c r="D97" t="inlineStr">
        <is>
          <t>18/84</t>
        </is>
      </c>
      <c r="E97" s="555" t="n">
        <v>46594</v>
      </c>
      <c r="F97" s="555" t="n">
        <v>46629</v>
      </c>
      <c r="G97" t="inlineStr">
        <is>
          <t>Endividamento</t>
        </is>
      </c>
      <c r="H97" t="inlineStr">
        <is>
          <t>Endividamento Geral</t>
        </is>
      </c>
      <c r="I97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J97" t="n">
        <v>-670.04</v>
      </c>
      <c r="K97" t="n">
        <v>-670.04</v>
      </c>
      <c r="O97" t="inlineStr">
        <is>
          <t>Provisionado</t>
        </is>
      </c>
      <c r="Q97" t="inlineStr">
        <is>
          <t>07/2027</t>
        </is>
      </c>
      <c r="R97" t="n">
        <v>0</v>
      </c>
    </row>
    <row r="98">
      <c r="A98" t="n">
        <v>96078</v>
      </c>
      <c r="B98" t="inlineStr">
        <is>
          <t>Love Cabaret</t>
        </is>
      </c>
      <c r="C98" t="inlineStr">
        <is>
          <t>ISS</t>
        </is>
      </c>
      <c r="D98" t="inlineStr">
        <is>
          <t>31/60</t>
        </is>
      </c>
      <c r="E98" s="555" t="n">
        <v>46568</v>
      </c>
      <c r="F98" s="555" t="n">
        <v>46599</v>
      </c>
      <c r="G98" t="inlineStr">
        <is>
          <t>Endividamento</t>
        </is>
      </c>
      <c r="H98" t="inlineStr">
        <is>
          <t>Endividamento Geral</t>
        </is>
      </c>
      <c r="I98" t="inlineStr">
        <is>
          <t>PARCELAMENTO ISS 1/60 N°0219337276</t>
        </is>
      </c>
      <c r="J98" t="n">
        <v>-4147.45</v>
      </c>
      <c r="K98" t="n">
        <v>-4147.45</v>
      </c>
      <c r="O98" t="inlineStr">
        <is>
          <t>Provisionado</t>
        </is>
      </c>
      <c r="Q98" t="inlineStr">
        <is>
          <t>06/2027</t>
        </is>
      </c>
      <c r="R98" t="n">
        <v>0</v>
      </c>
    </row>
    <row r="99">
      <c r="A99" t="n">
        <v>211856</v>
      </c>
      <c r="B99" t="inlineStr">
        <is>
          <t>Love Cabaret</t>
        </is>
      </c>
      <c r="C99" t="inlineStr">
        <is>
          <t>SECRETARIA DE ESTADO DA FAZENDA</t>
        </is>
      </c>
      <c r="D99" t="inlineStr">
        <is>
          <t>17/84</t>
        </is>
      </c>
      <c r="E99" s="555" t="n">
        <v>46564</v>
      </c>
      <c r="F99" s="555" t="n">
        <v>46598</v>
      </c>
      <c r="G99" t="inlineStr">
        <is>
          <t>Endividamento</t>
        </is>
      </c>
      <c r="H99" t="inlineStr">
        <is>
          <t>Endividamento Geral</t>
        </is>
      </c>
      <c r="I99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J99" t="n">
        <v>-670.04</v>
      </c>
      <c r="K99" t="n">
        <v>-670.04</v>
      </c>
      <c r="O99" t="inlineStr">
        <is>
          <t>Provisionado</t>
        </is>
      </c>
      <c r="Q99" t="inlineStr">
        <is>
          <t>06/2027</t>
        </is>
      </c>
      <c r="R99" t="n">
        <v>0</v>
      </c>
    </row>
    <row r="100">
      <c r="A100" t="n">
        <v>96077</v>
      </c>
      <c r="B100" t="inlineStr">
        <is>
          <t>Love Cabaret</t>
        </is>
      </c>
      <c r="C100" t="inlineStr">
        <is>
          <t>ISS</t>
        </is>
      </c>
      <c r="D100" t="inlineStr">
        <is>
          <t>30/60</t>
        </is>
      </c>
      <c r="E100" s="555" t="n">
        <v>46538</v>
      </c>
      <c r="F100" s="555" t="n">
        <v>46568</v>
      </c>
      <c r="G100" t="inlineStr">
        <is>
          <t>Endividamento</t>
        </is>
      </c>
      <c r="H100" t="inlineStr">
        <is>
          <t>Endividamento Geral</t>
        </is>
      </c>
      <c r="I100" t="inlineStr">
        <is>
          <t>PARCELAMENTO ISS 1/60 N°0219337276</t>
        </is>
      </c>
      <c r="J100" t="n">
        <v>-4147.45</v>
      </c>
      <c r="K100" t="n">
        <v>-4147.45</v>
      </c>
      <c r="O100" t="inlineStr">
        <is>
          <t>Provisionado</t>
        </is>
      </c>
      <c r="Q100" t="inlineStr">
        <is>
          <t>05/2027</t>
        </is>
      </c>
      <c r="R100" t="n">
        <v>0</v>
      </c>
    </row>
    <row r="101">
      <c r="A101" t="n">
        <v>211855</v>
      </c>
      <c r="B101" t="inlineStr">
        <is>
          <t>Love Cabaret</t>
        </is>
      </c>
      <c r="C101" t="inlineStr">
        <is>
          <t>SECRETARIA DE ESTADO DA FAZENDA</t>
        </is>
      </c>
      <c r="D101" t="inlineStr">
        <is>
          <t>16/84</t>
        </is>
      </c>
      <c r="E101" s="555" t="n">
        <v>46533</v>
      </c>
      <c r="F101" s="555" t="n">
        <v>46568</v>
      </c>
      <c r="G101" t="inlineStr">
        <is>
          <t>Endividamento</t>
        </is>
      </c>
      <c r="H101" t="inlineStr">
        <is>
          <t>Endividamento Geral</t>
        </is>
      </c>
      <c r="I101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J101" t="n">
        <v>-670.04</v>
      </c>
      <c r="K101" t="n">
        <v>-670.04</v>
      </c>
      <c r="O101" t="inlineStr">
        <is>
          <t>Provisionado</t>
        </is>
      </c>
      <c r="Q101" t="inlineStr">
        <is>
          <t>05/2027</t>
        </is>
      </c>
      <c r="R101" t="n">
        <v>0</v>
      </c>
    </row>
    <row r="102">
      <c r="A102" t="n">
        <v>237407</v>
      </c>
      <c r="B102" t="inlineStr">
        <is>
          <t>Love Cabaret</t>
        </is>
      </c>
      <c r="C102" t="inlineStr">
        <is>
          <t>PJ 00302023 - ANDRES LA ROSA</t>
        </is>
      </c>
      <c r="D102" t="inlineStr">
        <is>
          <t>PROVISAO</t>
        </is>
      </c>
      <c r="E102" s="555" t="n">
        <v>46508</v>
      </c>
      <c r="F102" s="555" t="n">
        <v>46548</v>
      </c>
      <c r="G102" t="inlineStr">
        <is>
          <t>Mão de Obra - PJ</t>
        </is>
      </c>
      <c r="H102" t="inlineStr">
        <is>
          <t>MDO PJ Fixo</t>
        </is>
      </c>
      <c r="I102" t="inlineStr">
        <is>
          <t xml:space="preserve">SALÁRIO PJ </t>
        </is>
      </c>
      <c r="J102" t="n">
        <v>-5200</v>
      </c>
      <c r="K102" t="n">
        <v>-5200</v>
      </c>
      <c r="M102" t="inlineStr">
        <is>
          <t>COORDENADOR</t>
        </is>
      </c>
      <c r="N102" t="inlineStr">
        <is>
          <t xml:space="preserve">  - Coordenador</t>
        </is>
      </c>
      <c r="O102" t="inlineStr">
        <is>
          <t>Provisionado</t>
        </is>
      </c>
      <c r="Q102" t="inlineStr">
        <is>
          <t>05/2027</t>
        </is>
      </c>
      <c r="R102" t="n">
        <v>0</v>
      </c>
    </row>
    <row r="103">
      <c r="A103" t="n">
        <v>96076</v>
      </c>
      <c r="B103" t="inlineStr">
        <is>
          <t>Love Cabaret</t>
        </is>
      </c>
      <c r="C103" t="inlineStr">
        <is>
          <t>ISS</t>
        </is>
      </c>
      <c r="D103" t="inlineStr">
        <is>
          <t>29/60</t>
        </is>
      </c>
      <c r="E103" s="555" t="n">
        <v>46507</v>
      </c>
      <c r="F103" s="555" t="n">
        <v>46538</v>
      </c>
      <c r="G103" t="inlineStr">
        <is>
          <t>Endividamento</t>
        </is>
      </c>
      <c r="H103" t="inlineStr">
        <is>
          <t>Endividamento Geral</t>
        </is>
      </c>
      <c r="I103" t="inlineStr">
        <is>
          <t>PARCELAMENTO ISS 1/60 N°0219337276</t>
        </is>
      </c>
      <c r="J103" t="n">
        <v>-4147.45</v>
      </c>
      <c r="K103" t="n">
        <v>-4147.45</v>
      </c>
      <c r="O103" t="inlineStr">
        <is>
          <t>Provisionado</t>
        </is>
      </c>
      <c r="Q103" t="inlineStr">
        <is>
          <t>04/2027</t>
        </is>
      </c>
      <c r="R103" t="n">
        <v>0</v>
      </c>
    </row>
    <row r="104">
      <c r="A104" t="n">
        <v>211854</v>
      </c>
      <c r="B104" t="inlineStr">
        <is>
          <t>Love Cabaret</t>
        </is>
      </c>
      <c r="C104" t="inlineStr">
        <is>
          <t>SECRETARIA DE ESTADO DA FAZENDA</t>
        </is>
      </c>
      <c r="D104" t="inlineStr">
        <is>
          <t>15/84</t>
        </is>
      </c>
      <c r="E104" s="555" t="n">
        <v>46503</v>
      </c>
      <c r="F104" s="555" t="n">
        <v>46537</v>
      </c>
      <c r="G104" t="inlineStr">
        <is>
          <t>Endividamento</t>
        </is>
      </c>
      <c r="H104" t="inlineStr">
        <is>
          <t>Endividamento Geral</t>
        </is>
      </c>
      <c r="I104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J104" t="n">
        <v>-670.04</v>
      </c>
      <c r="K104" t="n">
        <v>-670.04</v>
      </c>
      <c r="O104" t="inlineStr">
        <is>
          <t>Provisionado</t>
        </is>
      </c>
      <c r="Q104" t="inlineStr">
        <is>
          <t>04/2027</t>
        </is>
      </c>
      <c r="R104" t="n">
        <v>0</v>
      </c>
    </row>
    <row r="105">
      <c r="A105" t="n">
        <v>237406</v>
      </c>
      <c r="B105" t="inlineStr">
        <is>
          <t>Love Cabaret</t>
        </is>
      </c>
      <c r="C105" t="inlineStr">
        <is>
          <t>PJ 00302023 - ANDRES LA ROSA</t>
        </is>
      </c>
      <c r="D105" t="inlineStr">
        <is>
          <t>PROVISAO</t>
        </is>
      </c>
      <c r="E105" s="555" t="n">
        <v>46478</v>
      </c>
      <c r="F105" s="555" t="n">
        <v>46517</v>
      </c>
      <c r="G105" t="inlineStr">
        <is>
          <t>Mão de Obra - PJ</t>
        </is>
      </c>
      <c r="H105" t="inlineStr">
        <is>
          <t>MDO PJ Fixo</t>
        </is>
      </c>
      <c r="I105" t="inlineStr">
        <is>
          <t xml:space="preserve">SALÁRIO PJ </t>
        </is>
      </c>
      <c r="J105" t="n">
        <v>-5200</v>
      </c>
      <c r="K105" t="n">
        <v>-5200</v>
      </c>
      <c r="M105" t="inlineStr">
        <is>
          <t>COORDENADOR</t>
        </is>
      </c>
      <c r="N105" t="inlineStr">
        <is>
          <t xml:space="preserve">  - Coordenador</t>
        </is>
      </c>
      <c r="O105" t="inlineStr">
        <is>
          <t>Provisionado</t>
        </is>
      </c>
      <c r="Q105" t="inlineStr">
        <is>
          <t>04/2027</t>
        </is>
      </c>
      <c r="R105" t="n">
        <v>0</v>
      </c>
    </row>
    <row r="106">
      <c r="A106" t="n">
        <v>96075</v>
      </c>
      <c r="B106" t="inlineStr">
        <is>
          <t>Love Cabaret</t>
        </is>
      </c>
      <c r="C106" t="inlineStr">
        <is>
          <t>ISS</t>
        </is>
      </c>
      <c r="D106" t="inlineStr">
        <is>
          <t>28/60</t>
        </is>
      </c>
      <c r="E106" s="555" t="n">
        <v>46477</v>
      </c>
      <c r="F106" s="555" t="n">
        <v>46507</v>
      </c>
      <c r="G106" t="inlineStr">
        <is>
          <t>Endividamento</t>
        </is>
      </c>
      <c r="H106" t="inlineStr">
        <is>
          <t>Endividamento Geral</t>
        </is>
      </c>
      <c r="I106" t="inlineStr">
        <is>
          <t>PARCELAMENTO ISS 1/60 N°0219337276</t>
        </is>
      </c>
      <c r="J106" t="n">
        <v>-4147.45</v>
      </c>
      <c r="K106" t="n">
        <v>-4147.45</v>
      </c>
      <c r="O106" t="inlineStr">
        <is>
          <t>Provisionado</t>
        </is>
      </c>
      <c r="Q106" t="inlineStr">
        <is>
          <t>03/2027</t>
        </is>
      </c>
      <c r="R106" t="n">
        <v>0</v>
      </c>
    </row>
    <row r="107">
      <c r="A107" t="n">
        <v>211853</v>
      </c>
      <c r="B107" t="inlineStr">
        <is>
          <t>Love Cabaret</t>
        </is>
      </c>
      <c r="C107" t="inlineStr">
        <is>
          <t>SECRETARIA DE ESTADO DA FAZENDA</t>
        </is>
      </c>
      <c r="D107" t="inlineStr">
        <is>
          <t>14/84</t>
        </is>
      </c>
      <c r="E107" s="555" t="n">
        <v>46472</v>
      </c>
      <c r="F107" s="555" t="n">
        <v>46507</v>
      </c>
      <c r="G107" t="inlineStr">
        <is>
          <t>Endividamento</t>
        </is>
      </c>
      <c r="H107" t="inlineStr">
        <is>
          <t>Endividamento Geral</t>
        </is>
      </c>
      <c r="I107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J107" t="n">
        <v>-670.04</v>
      </c>
      <c r="K107" t="n">
        <v>-670.04</v>
      </c>
      <c r="O107" t="inlineStr">
        <is>
          <t>Provisionado</t>
        </is>
      </c>
      <c r="Q107" t="inlineStr">
        <is>
          <t>03/2027</t>
        </is>
      </c>
      <c r="R107" t="n">
        <v>0</v>
      </c>
    </row>
    <row r="108">
      <c r="A108" t="n">
        <v>224852</v>
      </c>
      <c r="B108" t="inlineStr">
        <is>
          <t>Love Cabaret</t>
        </is>
      </c>
      <c r="C108" t="inlineStr">
        <is>
          <t>VINICIUS NORIVAL BARBOSA DA SILVA</t>
        </is>
      </c>
      <c r="D108" t="inlineStr">
        <is>
          <t>PROVISAO</t>
        </is>
      </c>
      <c r="E108" s="555" t="n">
        <v>46447</v>
      </c>
      <c r="F108" s="555" t="n">
        <v>46487</v>
      </c>
      <c r="G108" t="inlineStr">
        <is>
          <t>Mão de Obra - PJ</t>
        </is>
      </c>
      <c r="H108" t="inlineStr">
        <is>
          <t>MDO PJ Fixo</t>
        </is>
      </c>
      <c r="I108" t="inlineStr">
        <is>
          <t>SALÁRIO PJ - PRODUTOR DE EVENTOS III</t>
        </is>
      </c>
      <c r="J108" t="n">
        <v>-1500</v>
      </c>
      <c r="K108" t="n">
        <v>-1500</v>
      </c>
      <c r="M108" t="inlineStr">
        <is>
          <t>ANALISTA EXECUTIVA DE EVENTOS</t>
        </is>
      </c>
      <c r="N108" t="inlineStr">
        <is>
          <t>MDO Terceirizada - Eventos</t>
        </is>
      </c>
      <c r="O108" t="inlineStr">
        <is>
          <t>Provisionado</t>
        </is>
      </c>
      <c r="Q108" t="inlineStr">
        <is>
          <t>03/2027</t>
        </is>
      </c>
      <c r="R108" t="n">
        <v>0</v>
      </c>
    </row>
    <row r="109">
      <c r="A109" t="n">
        <v>237405</v>
      </c>
      <c r="B109" t="inlineStr">
        <is>
          <t>Love Cabaret</t>
        </is>
      </c>
      <c r="C109" t="inlineStr">
        <is>
          <t>PJ 00302023 - ANDRES LA ROSA</t>
        </is>
      </c>
      <c r="D109" t="inlineStr">
        <is>
          <t>PROVISAO</t>
        </is>
      </c>
      <c r="E109" s="555" t="n">
        <v>46447</v>
      </c>
      <c r="F109" s="555" t="n">
        <v>46487</v>
      </c>
      <c r="G109" t="inlineStr">
        <is>
          <t>Mão de Obra - PJ</t>
        </is>
      </c>
      <c r="H109" t="inlineStr">
        <is>
          <t>MDO PJ Fixo</t>
        </is>
      </c>
      <c r="I109" t="inlineStr">
        <is>
          <t xml:space="preserve">SALÁRIO PJ </t>
        </is>
      </c>
      <c r="J109" t="n">
        <v>-5200</v>
      </c>
      <c r="K109" t="n">
        <v>-5200</v>
      </c>
      <c r="M109" t="inlineStr">
        <is>
          <t>COORDENADOR</t>
        </is>
      </c>
      <c r="N109" t="inlineStr">
        <is>
          <t xml:space="preserve">  - Coordenador</t>
        </is>
      </c>
      <c r="O109" t="inlineStr">
        <is>
          <t>Provisionado</t>
        </is>
      </c>
      <c r="Q109" t="inlineStr">
        <is>
          <t>03/2027</t>
        </is>
      </c>
      <c r="R109" t="n">
        <v>0</v>
      </c>
    </row>
    <row r="110">
      <c r="A110" t="n">
        <v>96074</v>
      </c>
      <c r="B110" t="inlineStr">
        <is>
          <t>Love Cabaret</t>
        </is>
      </c>
      <c r="C110" t="inlineStr">
        <is>
          <t>ISS</t>
        </is>
      </c>
      <c r="D110" t="inlineStr">
        <is>
          <t>27/60</t>
        </is>
      </c>
      <c r="E110" s="555" t="n">
        <v>46446</v>
      </c>
      <c r="F110" s="555" t="n">
        <v>46477</v>
      </c>
      <c r="G110" t="inlineStr">
        <is>
          <t>Endividamento</t>
        </is>
      </c>
      <c r="H110" t="inlineStr">
        <is>
          <t>Endividamento Geral</t>
        </is>
      </c>
      <c r="I110" t="inlineStr">
        <is>
          <t>PARCELAMENTO ISS 1/60 N°0219337276</t>
        </is>
      </c>
      <c r="J110" t="n">
        <v>-4147.45</v>
      </c>
      <c r="K110" t="n">
        <v>-4147.45</v>
      </c>
      <c r="O110" t="inlineStr">
        <is>
          <t>Provisionado</t>
        </is>
      </c>
      <c r="Q110" t="inlineStr">
        <is>
          <t>02/2027</t>
        </is>
      </c>
      <c r="R110" t="n">
        <v>0</v>
      </c>
    </row>
    <row r="111">
      <c r="A111" t="n">
        <v>211852</v>
      </c>
      <c r="B111" t="inlineStr">
        <is>
          <t>Love Cabaret</t>
        </is>
      </c>
      <c r="C111" t="inlineStr">
        <is>
          <t>SECRETARIA DE ESTADO DA FAZENDA</t>
        </is>
      </c>
      <c r="D111" t="inlineStr">
        <is>
          <t>13/84</t>
        </is>
      </c>
      <c r="E111" s="555" t="n">
        <v>46444</v>
      </c>
      <c r="F111" s="555" t="n">
        <v>46476</v>
      </c>
      <c r="G111" t="inlineStr">
        <is>
          <t>Endividamento</t>
        </is>
      </c>
      <c r="H111" t="inlineStr">
        <is>
          <t>Endividamento Geral</t>
        </is>
      </c>
      <c r="I111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J111" t="n">
        <v>-670.04</v>
      </c>
      <c r="K111" t="n">
        <v>-670.04</v>
      </c>
      <c r="O111" t="inlineStr">
        <is>
          <t>Provisionado</t>
        </is>
      </c>
      <c r="Q111" t="inlineStr">
        <is>
          <t>02/2027</t>
        </is>
      </c>
      <c r="R111" t="n">
        <v>0</v>
      </c>
    </row>
    <row r="112">
      <c r="A112" t="n">
        <v>224851</v>
      </c>
      <c r="B112" t="inlineStr">
        <is>
          <t>Love Cabaret</t>
        </is>
      </c>
      <c r="C112" t="inlineStr">
        <is>
          <t>VINICIUS NORIVAL BARBOSA DA SILVA</t>
        </is>
      </c>
      <c r="D112" t="inlineStr">
        <is>
          <t>PROVISAO</t>
        </is>
      </c>
      <c r="E112" s="555" t="n">
        <v>46419</v>
      </c>
      <c r="F112" s="555" t="n">
        <v>46456</v>
      </c>
      <c r="G112" t="inlineStr">
        <is>
          <t>Mão de Obra - PJ</t>
        </is>
      </c>
      <c r="H112" t="inlineStr">
        <is>
          <t>MDO PJ Fixo</t>
        </is>
      </c>
      <c r="I112" t="inlineStr">
        <is>
          <t>SALÁRIO PJ - PRODUTOR DE EVENTOS III</t>
        </is>
      </c>
      <c r="J112" t="n">
        <v>-1500</v>
      </c>
      <c r="K112" t="n">
        <v>-1500</v>
      </c>
      <c r="M112" t="inlineStr">
        <is>
          <t>ANALISTA EXECUTIVA DE EVENTOS</t>
        </is>
      </c>
      <c r="N112" t="inlineStr">
        <is>
          <t>MDO Terceirizada - Eventos</t>
        </is>
      </c>
      <c r="O112" t="inlineStr">
        <is>
          <t>Provisionado</t>
        </is>
      </c>
      <c r="Q112" t="inlineStr">
        <is>
          <t>02/2027</t>
        </is>
      </c>
      <c r="R112" t="n">
        <v>0</v>
      </c>
    </row>
    <row r="113">
      <c r="A113" t="n">
        <v>223277</v>
      </c>
      <c r="B113" t="inlineStr">
        <is>
          <t>Love Cabaret</t>
        </is>
      </c>
      <c r="C113" t="inlineStr">
        <is>
          <t>PUXURI CONSULTORIA LTDA</t>
        </is>
      </c>
      <c r="D113" t="inlineStr">
        <is>
          <t>PROVISAO</t>
        </is>
      </c>
      <c r="E113" s="555" t="n">
        <v>46419</v>
      </c>
      <c r="F113" s="555" t="n">
        <v>46456</v>
      </c>
      <c r="G113" t="inlineStr">
        <is>
          <t>Mão de Obra - PJ</t>
        </is>
      </c>
      <c r="H113" t="inlineStr">
        <is>
          <t>MDO PJ Fixo</t>
        </is>
      </c>
      <c r="I113" t="inlineStr">
        <is>
          <t xml:space="preserve">SALÁRIO PJ </t>
        </is>
      </c>
      <c r="J113" t="n">
        <v>-4000</v>
      </c>
      <c r="K113" t="n">
        <v>-4000</v>
      </c>
      <c r="M113" t="inlineStr">
        <is>
          <t>CHEFE EXECUTIVO DE COZINHA</t>
        </is>
      </c>
      <c r="N113" t="inlineStr">
        <is>
          <t xml:space="preserve">  - Squad</t>
        </is>
      </c>
      <c r="O113" t="inlineStr">
        <is>
          <t>Provisionado</t>
        </is>
      </c>
      <c r="Q113" t="inlineStr">
        <is>
          <t>02/2027</t>
        </is>
      </c>
      <c r="R113" t="n">
        <v>0</v>
      </c>
    </row>
    <row r="114">
      <c r="A114" t="n">
        <v>237404</v>
      </c>
      <c r="B114" t="inlineStr">
        <is>
          <t>Love Cabaret</t>
        </is>
      </c>
      <c r="C114" t="inlineStr">
        <is>
          <t>PJ 00302023 - ANDRES LA ROSA</t>
        </is>
      </c>
      <c r="D114" t="inlineStr">
        <is>
          <t>PROVISAO</t>
        </is>
      </c>
      <c r="E114" s="555" t="n">
        <v>46419</v>
      </c>
      <c r="F114" s="555" t="n">
        <v>46456</v>
      </c>
      <c r="G114" t="inlineStr">
        <is>
          <t>Mão de Obra - PJ</t>
        </is>
      </c>
      <c r="H114" t="inlineStr">
        <is>
          <t>MDO PJ Fixo</t>
        </is>
      </c>
      <c r="I114" t="inlineStr">
        <is>
          <t xml:space="preserve">SALÁRIO PJ </t>
        </is>
      </c>
      <c r="J114" t="n">
        <v>-5200</v>
      </c>
      <c r="K114" t="n">
        <v>-5200</v>
      </c>
      <c r="M114" t="inlineStr">
        <is>
          <t>COORDENADOR</t>
        </is>
      </c>
      <c r="N114" t="inlineStr">
        <is>
          <t xml:space="preserve">  - Coordenador</t>
        </is>
      </c>
      <c r="O114" t="inlineStr">
        <is>
          <t>Provisionado</t>
        </is>
      </c>
      <c r="Q114" t="inlineStr">
        <is>
          <t>02/2027</t>
        </is>
      </c>
      <c r="R114" t="n">
        <v>0</v>
      </c>
    </row>
    <row r="115">
      <c r="A115" t="n">
        <v>217007</v>
      </c>
      <c r="B115" t="inlineStr">
        <is>
          <t>Love Cabaret</t>
        </is>
      </c>
      <c r="C115" t="inlineStr">
        <is>
          <t>LAISA ROCHA LARANGEIRA</t>
        </is>
      </c>
      <c r="D115" t="inlineStr">
        <is>
          <t>PROVISAO</t>
        </is>
      </c>
      <c r="E115" s="555" t="n">
        <v>46419</v>
      </c>
      <c r="F115" s="555" t="n">
        <v>46456</v>
      </c>
      <c r="G115" t="inlineStr">
        <is>
          <t>Mão de Obra - PJ</t>
        </is>
      </c>
      <c r="H115" t="inlineStr">
        <is>
          <t>MDO PJ Fixo</t>
        </is>
      </c>
      <c r="I115" t="inlineStr">
        <is>
          <t xml:space="preserve">SALÁRIO PJ </t>
        </is>
      </c>
      <c r="J115" t="n">
        <v>-800</v>
      </c>
      <c r="K115" t="n">
        <v>-800</v>
      </c>
      <c r="M115" t="inlineStr">
        <is>
          <t>ASSISTENTE DE MARKETING DO SQUAD</t>
        </is>
      </c>
      <c r="N115" t="inlineStr">
        <is>
          <t xml:space="preserve">  - Squad</t>
        </is>
      </c>
      <c r="O115" t="inlineStr">
        <is>
          <t>Provisionado</t>
        </is>
      </c>
      <c r="Q115" t="inlineStr">
        <is>
          <t>02/2027</t>
        </is>
      </c>
      <c r="R115" t="n">
        <v>0</v>
      </c>
    </row>
    <row r="116">
      <c r="A116" t="n">
        <v>221483</v>
      </c>
      <c r="B116" t="inlineStr">
        <is>
          <t>Love Cabaret</t>
        </is>
      </c>
      <c r="C116" t="inlineStr">
        <is>
          <t>JULIANE DE LIMA CORREIA</t>
        </is>
      </c>
      <c r="D116" t="inlineStr">
        <is>
          <t>PROVISAO</t>
        </is>
      </c>
      <c r="E116" s="555" t="n">
        <v>46419</v>
      </c>
      <c r="F116" s="555" t="n">
        <v>46456</v>
      </c>
      <c r="G116" t="inlineStr">
        <is>
          <t>Mão de Obra - PJ</t>
        </is>
      </c>
      <c r="H116" t="inlineStr">
        <is>
          <t>MDO PJ Fixo</t>
        </is>
      </c>
      <c r="I116" t="inlineStr">
        <is>
          <t>SALÁRIO PJ - CHEFE DE BAR</t>
        </is>
      </c>
      <c r="J116" t="n">
        <v>-5000</v>
      </c>
      <c r="K116" t="n">
        <v>-5000</v>
      </c>
      <c r="M116" t="inlineStr">
        <is>
          <t>CHEFE DE BAR</t>
        </is>
      </c>
      <c r="N116" t="inlineStr">
        <is>
          <t xml:space="preserve">  - Chefe de Bar</t>
        </is>
      </c>
      <c r="O116" t="inlineStr">
        <is>
          <t>Provisionado</t>
        </is>
      </c>
      <c r="Q116" t="inlineStr">
        <is>
          <t>02/2027</t>
        </is>
      </c>
      <c r="R116" t="n">
        <v>0</v>
      </c>
    </row>
    <row r="117">
      <c r="A117" t="n">
        <v>196600</v>
      </c>
      <c r="B117" t="inlineStr">
        <is>
          <t>Love Cabaret</t>
        </is>
      </c>
      <c r="C117" t="inlineStr">
        <is>
          <t>SALARIOS CLT</t>
        </is>
      </c>
      <c r="D117" t="inlineStr">
        <is>
          <t>PROVISAO</t>
        </is>
      </c>
      <c r="E117" s="555" t="n">
        <v>46419</v>
      </c>
      <c r="F117" s="555" t="n">
        <v>46452</v>
      </c>
      <c r="G117" t="inlineStr">
        <is>
          <t>Mão de Obra - Salários</t>
        </is>
      </c>
      <c r="H117" t="inlineStr">
        <is>
          <t>MDO CLT - Salário</t>
        </is>
      </c>
      <c r="I117" t="inlineStr">
        <is>
          <t>01/2026 - Líquidos Folha Mensal</t>
        </is>
      </c>
      <c r="J117" t="n">
        <v>-14000</v>
      </c>
      <c r="K117" t="n">
        <v>-14000</v>
      </c>
      <c r="O117" t="inlineStr">
        <is>
          <t>Provisionado</t>
        </is>
      </c>
      <c r="Q117" t="inlineStr">
        <is>
          <t>02/2027</t>
        </is>
      </c>
      <c r="R117" t="n">
        <v>0</v>
      </c>
    </row>
    <row r="118">
      <c r="A118" t="n">
        <v>96073</v>
      </c>
      <c r="B118" t="inlineStr">
        <is>
          <t>Love Cabaret</t>
        </is>
      </c>
      <c r="C118" t="inlineStr">
        <is>
          <t>ISS</t>
        </is>
      </c>
      <c r="D118" t="inlineStr">
        <is>
          <t>26/60</t>
        </is>
      </c>
      <c r="E118" s="555" t="n">
        <v>46418</v>
      </c>
      <c r="F118" s="555" t="n">
        <v>46446</v>
      </c>
      <c r="G118" t="inlineStr">
        <is>
          <t>Endividamento</t>
        </is>
      </c>
      <c r="H118" t="inlineStr">
        <is>
          <t>Endividamento Geral</t>
        </is>
      </c>
      <c r="I118" t="inlineStr">
        <is>
          <t>PARCELAMENTO ISS 1/60 N°0219337276</t>
        </is>
      </c>
      <c r="J118" t="n">
        <v>-4147.45</v>
      </c>
      <c r="K118" t="n">
        <v>-4147.45</v>
      </c>
      <c r="O118" t="inlineStr">
        <is>
          <t>Provisionado</t>
        </is>
      </c>
      <c r="Q118" t="inlineStr">
        <is>
          <t>01/2027</t>
        </is>
      </c>
      <c r="R118" t="n">
        <v>0</v>
      </c>
    </row>
    <row r="119">
      <c r="A119" t="n">
        <v>211851</v>
      </c>
      <c r="B119" t="inlineStr">
        <is>
          <t>Love Cabaret</t>
        </is>
      </c>
      <c r="C119" t="inlineStr">
        <is>
          <t>SECRETARIA DE ESTADO DA FAZENDA</t>
        </is>
      </c>
      <c r="D119" t="inlineStr">
        <is>
          <t>12/84</t>
        </is>
      </c>
      <c r="E119" s="555" t="n">
        <v>46413</v>
      </c>
      <c r="F119" s="555" t="n">
        <v>46446</v>
      </c>
      <c r="G119" t="inlineStr">
        <is>
          <t>Endividamento</t>
        </is>
      </c>
      <c r="H119" t="inlineStr">
        <is>
          <t>Endividamento Geral</t>
        </is>
      </c>
      <c r="I119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J119" t="n">
        <v>-670.04</v>
      </c>
      <c r="K119" t="n">
        <v>-670.04</v>
      </c>
      <c r="O119" t="inlineStr">
        <is>
          <t>Provisionado</t>
        </is>
      </c>
      <c r="Q119" t="inlineStr">
        <is>
          <t>01/2027</t>
        </is>
      </c>
      <c r="R119" t="n">
        <v>0</v>
      </c>
    </row>
    <row r="120">
      <c r="A120" t="n">
        <v>223526</v>
      </c>
      <c r="B120" t="inlineStr">
        <is>
          <t>Love Cabaret</t>
        </is>
      </c>
      <c r="C120" t="inlineStr">
        <is>
          <t>CICLO PARTICIPACOES LTDA</t>
        </is>
      </c>
      <c r="D120" t="inlineStr">
        <is>
          <t>PROVISAO</t>
        </is>
      </c>
      <c r="E120" s="555" t="n">
        <v>46406</v>
      </c>
      <c r="F120" s="555" t="n">
        <v>46406</v>
      </c>
      <c r="G120" t="inlineStr">
        <is>
          <t>Endividamento</t>
        </is>
      </c>
      <c r="H120" t="inlineStr">
        <is>
          <t>Recurso Processual</t>
        </is>
      </c>
      <c r="I120" t="inlineStr">
        <is>
          <t xml:space="preserve">IPTU </t>
        </is>
      </c>
      <c r="J120" t="n">
        <v>-17395.36</v>
      </c>
      <c r="K120" t="n">
        <v>-17395.36</v>
      </c>
      <c r="O120" t="inlineStr">
        <is>
          <t>Provisionado</t>
        </is>
      </c>
      <c r="Q120" t="inlineStr">
        <is>
          <t>01/2027</t>
        </is>
      </c>
      <c r="R120" t="n">
        <v>0</v>
      </c>
    </row>
    <row r="121">
      <c r="A121" t="n">
        <v>223276</v>
      </c>
      <c r="B121" t="inlineStr">
        <is>
          <t>Love Cabaret</t>
        </is>
      </c>
      <c r="C121" t="inlineStr">
        <is>
          <t>PUXURI CONSULTORIA LTDA</t>
        </is>
      </c>
      <c r="D121" t="inlineStr">
        <is>
          <t>PROVISAO</t>
        </is>
      </c>
      <c r="E121" s="555" t="n">
        <v>46388</v>
      </c>
      <c r="F121" s="555" t="n">
        <v>46428</v>
      </c>
      <c r="G121" t="inlineStr">
        <is>
          <t>Mão de Obra - PJ</t>
        </is>
      </c>
      <c r="H121" t="inlineStr">
        <is>
          <t>MDO PJ Fixo</t>
        </is>
      </c>
      <c r="I121" t="inlineStr">
        <is>
          <t xml:space="preserve">SALÁRIO PJ </t>
        </is>
      </c>
      <c r="J121" t="n">
        <v>-4000</v>
      </c>
      <c r="K121" t="n">
        <v>-4000</v>
      </c>
      <c r="M121" t="inlineStr">
        <is>
          <t>CHEFE EXECUTIVO DE COZINHA</t>
        </is>
      </c>
      <c r="N121" t="inlineStr">
        <is>
          <t xml:space="preserve">  - Squad</t>
        </is>
      </c>
      <c r="O121" t="inlineStr">
        <is>
          <t>Provisionado</t>
        </is>
      </c>
      <c r="Q121" t="inlineStr">
        <is>
          <t>01/2027</t>
        </is>
      </c>
      <c r="R121" t="n">
        <v>0</v>
      </c>
    </row>
    <row r="122">
      <c r="A122" t="n">
        <v>217006</v>
      </c>
      <c r="B122" t="inlineStr">
        <is>
          <t>Love Cabaret</t>
        </is>
      </c>
      <c r="C122" t="inlineStr">
        <is>
          <t>LAISA ROCHA LARANGEIRA</t>
        </is>
      </c>
      <c r="D122" t="inlineStr">
        <is>
          <t>PROVISAO</t>
        </is>
      </c>
      <c r="E122" s="555" t="n">
        <v>46388</v>
      </c>
      <c r="F122" s="555" t="n">
        <v>46428</v>
      </c>
      <c r="G122" t="inlineStr">
        <is>
          <t>Mão de Obra - PJ</t>
        </is>
      </c>
      <c r="H122" t="inlineStr">
        <is>
          <t>MDO PJ Fixo</t>
        </is>
      </c>
      <c r="I122" t="inlineStr">
        <is>
          <t xml:space="preserve">SALÁRIO PJ </t>
        </is>
      </c>
      <c r="J122" t="n">
        <v>-800</v>
      </c>
      <c r="K122" t="n">
        <v>-800</v>
      </c>
      <c r="M122" t="inlineStr">
        <is>
          <t>ASSISTENTE DE MARKETING DO SQUAD</t>
        </is>
      </c>
      <c r="N122" t="inlineStr">
        <is>
          <t xml:space="preserve">  - Squad</t>
        </is>
      </c>
      <c r="O122" t="inlineStr">
        <is>
          <t>Provisionado</t>
        </is>
      </c>
      <c r="Q122" t="inlineStr">
        <is>
          <t>01/2027</t>
        </is>
      </c>
      <c r="R122" t="n">
        <v>0</v>
      </c>
    </row>
    <row r="123">
      <c r="A123" t="n">
        <v>224850</v>
      </c>
      <c r="B123" t="inlineStr">
        <is>
          <t>Love Cabaret</t>
        </is>
      </c>
      <c r="C123" t="inlineStr">
        <is>
          <t>VINICIUS NORIVAL BARBOSA DA SILVA</t>
        </is>
      </c>
      <c r="D123" t="inlineStr">
        <is>
          <t>PROVISAO</t>
        </is>
      </c>
      <c r="E123" s="555" t="n">
        <v>46388</v>
      </c>
      <c r="F123" s="555" t="n">
        <v>46428</v>
      </c>
      <c r="G123" t="inlineStr">
        <is>
          <t>Mão de Obra - PJ</t>
        </is>
      </c>
      <c r="H123" t="inlineStr">
        <is>
          <t>MDO PJ Fixo</t>
        </is>
      </c>
      <c r="I123" t="inlineStr">
        <is>
          <t>SALÁRIO PJ - PRODUTOR DE EVENTOS III</t>
        </is>
      </c>
      <c r="J123" t="n">
        <v>-1500</v>
      </c>
      <c r="K123" t="n">
        <v>-1500</v>
      </c>
      <c r="M123" t="inlineStr">
        <is>
          <t>ANALISTA EXECUTIVA DE EVENTOS</t>
        </is>
      </c>
      <c r="N123" t="inlineStr">
        <is>
          <t>MDO Terceirizada - Eventos</t>
        </is>
      </c>
      <c r="O123" t="inlineStr">
        <is>
          <t>Provisionado</t>
        </is>
      </c>
      <c r="Q123" t="inlineStr">
        <is>
          <t>01/2027</t>
        </is>
      </c>
      <c r="R123" t="n">
        <v>0</v>
      </c>
    </row>
    <row r="124">
      <c r="A124" t="n">
        <v>221482</v>
      </c>
      <c r="B124" t="inlineStr">
        <is>
          <t>Love Cabaret</t>
        </is>
      </c>
      <c r="C124" t="inlineStr">
        <is>
          <t>JULIANE DE LIMA CORREIA</t>
        </is>
      </c>
      <c r="D124" t="inlineStr">
        <is>
          <t>PROVISAO</t>
        </is>
      </c>
      <c r="E124" s="555" t="n">
        <v>46388</v>
      </c>
      <c r="F124" s="555" t="n">
        <v>46428</v>
      </c>
      <c r="G124" t="inlineStr">
        <is>
          <t>Mão de Obra - PJ</t>
        </is>
      </c>
      <c r="H124" t="inlineStr">
        <is>
          <t>MDO PJ Fixo</t>
        </is>
      </c>
      <c r="I124" t="inlineStr">
        <is>
          <t>SALÁRIO PJ - CHEFE DE BAR</t>
        </is>
      </c>
      <c r="J124" t="n">
        <v>-5000</v>
      </c>
      <c r="K124" t="n">
        <v>-5000</v>
      </c>
      <c r="M124" t="inlineStr">
        <is>
          <t>CHEFE DE BAR</t>
        </is>
      </c>
      <c r="N124" t="inlineStr">
        <is>
          <t xml:space="preserve">  - Chefe de Bar</t>
        </is>
      </c>
      <c r="O124" t="inlineStr">
        <is>
          <t>Provisionado</t>
        </is>
      </c>
      <c r="Q124" t="inlineStr">
        <is>
          <t>01/2027</t>
        </is>
      </c>
      <c r="R124" t="n">
        <v>0</v>
      </c>
    </row>
    <row r="125">
      <c r="A125" t="n">
        <v>237403</v>
      </c>
      <c r="B125" t="inlineStr">
        <is>
          <t>Love Cabaret</t>
        </is>
      </c>
      <c r="C125" t="inlineStr">
        <is>
          <t>PJ 00302023 - ANDRES LA ROSA</t>
        </is>
      </c>
      <c r="D125" t="inlineStr">
        <is>
          <t>PROVISAO</t>
        </is>
      </c>
      <c r="E125" s="555" t="n">
        <v>46388</v>
      </c>
      <c r="F125" s="555" t="n">
        <v>46428</v>
      </c>
      <c r="G125" t="inlineStr">
        <is>
          <t>Mão de Obra - PJ</t>
        </is>
      </c>
      <c r="H125" t="inlineStr">
        <is>
          <t>MDO PJ Fixo</t>
        </is>
      </c>
      <c r="I125" t="inlineStr">
        <is>
          <t xml:space="preserve">SALÁRIO PJ </t>
        </is>
      </c>
      <c r="J125" t="n">
        <v>-5200</v>
      </c>
      <c r="K125" t="n">
        <v>-5200</v>
      </c>
      <c r="M125" t="inlineStr">
        <is>
          <t>COORDENADOR</t>
        </is>
      </c>
      <c r="N125" t="inlineStr">
        <is>
          <t xml:space="preserve">  - Coordenador</t>
        </is>
      </c>
      <c r="O125" t="inlineStr">
        <is>
          <t>Provisionado</t>
        </is>
      </c>
      <c r="Q125" t="inlineStr">
        <is>
          <t>01/2027</t>
        </is>
      </c>
      <c r="R125" t="n">
        <v>0</v>
      </c>
    </row>
    <row r="126">
      <c r="A126" t="n">
        <v>196599</v>
      </c>
      <c r="B126" t="inlineStr">
        <is>
          <t>Love Cabaret</t>
        </is>
      </c>
      <c r="C126" t="inlineStr">
        <is>
          <t>SALARIOS CLT</t>
        </is>
      </c>
      <c r="D126" t="inlineStr">
        <is>
          <t>PROVISAO</t>
        </is>
      </c>
      <c r="E126" s="555" t="n">
        <v>46388</v>
      </c>
      <c r="F126" s="555" t="n">
        <v>46424</v>
      </c>
      <c r="G126" t="inlineStr">
        <is>
          <t>Mão de Obra - Salários</t>
        </is>
      </c>
      <c r="H126" t="inlineStr">
        <is>
          <t>MDO CLT - Salário</t>
        </is>
      </c>
      <c r="I126" t="inlineStr">
        <is>
          <t>01/2026 - Líquidos Folha Mensal</t>
        </is>
      </c>
      <c r="J126" t="n">
        <v>-14000</v>
      </c>
      <c r="K126" t="n">
        <v>-14000</v>
      </c>
      <c r="O126" t="inlineStr">
        <is>
          <t>Provisionado</t>
        </is>
      </c>
      <c r="Q126" t="inlineStr">
        <is>
          <t>01/2027</t>
        </is>
      </c>
      <c r="R126" t="n">
        <v>0</v>
      </c>
    </row>
    <row r="127">
      <c r="A127" t="n">
        <v>196062</v>
      </c>
      <c r="B127" t="inlineStr">
        <is>
          <t>Love Cabaret</t>
        </is>
      </c>
      <c r="C127" t="inlineStr">
        <is>
          <t>VALE TRANSPORTE</t>
        </is>
      </c>
      <c r="D127" t="inlineStr">
        <is>
          <t>PROVISAO</t>
        </is>
      </c>
      <c r="E127" s="555" t="n">
        <v>46388</v>
      </c>
      <c r="F127" s="555" t="n">
        <v>46384</v>
      </c>
      <c r="G127" t="inlineStr">
        <is>
          <t>Mão de Obra - Benefícios</t>
        </is>
      </c>
      <c r="H127" t="inlineStr">
        <is>
          <t xml:space="preserve">  -  Vale-transporte</t>
        </is>
      </c>
      <c r="I127" t="inlineStr">
        <is>
          <t>VT SP TRANS</t>
        </is>
      </c>
      <c r="J127" t="n">
        <v>-600</v>
      </c>
      <c r="K127" t="n">
        <v>-600</v>
      </c>
      <c r="O127" t="inlineStr">
        <is>
          <t>Provisionado</t>
        </is>
      </c>
      <c r="Q127" t="inlineStr">
        <is>
          <t>01/2027</t>
        </is>
      </c>
      <c r="R127" t="n">
        <v>0</v>
      </c>
    </row>
    <row r="128">
      <c r="A128" t="n">
        <v>205014</v>
      </c>
      <c r="B128" t="inlineStr">
        <is>
          <t>Love Cabaret</t>
        </is>
      </c>
      <c r="C128" t="inlineStr">
        <is>
          <t>PORTO SEGURO CIA DE SEGUROS GERAIS</t>
        </is>
      </c>
      <c r="D128" t="inlineStr">
        <is>
          <t>PROVISAO</t>
        </is>
      </c>
      <c r="E128" s="555" t="n">
        <v>46388</v>
      </c>
      <c r="F128" s="555" t="n">
        <v>46405</v>
      </c>
      <c r="G128" t="inlineStr">
        <is>
          <t>Mão de Obra - Benefícios</t>
        </is>
      </c>
      <c r="H128" t="inlineStr">
        <is>
          <t xml:space="preserve">  -  Seguro de Vida</t>
        </is>
      </c>
      <c r="I128" t="inlineStr">
        <is>
          <t xml:space="preserve">PORTO SEGURO - SHIBARI </t>
        </is>
      </c>
      <c r="J128" t="n">
        <v>-300</v>
      </c>
      <c r="K128" t="n">
        <v>-300</v>
      </c>
      <c r="O128" t="inlineStr">
        <is>
          <t>Provisionado</t>
        </is>
      </c>
      <c r="Q128" t="inlineStr">
        <is>
          <t>01/2027</t>
        </is>
      </c>
      <c r="R128" t="n">
        <v>0</v>
      </c>
    </row>
    <row r="129">
      <c r="A129" t="n">
        <v>96072</v>
      </c>
      <c r="B129" t="inlineStr">
        <is>
          <t>Love Cabaret</t>
        </is>
      </c>
      <c r="C129" t="inlineStr">
        <is>
          <t>ISS</t>
        </is>
      </c>
      <c r="D129" t="inlineStr">
        <is>
          <t>25/60</t>
        </is>
      </c>
      <c r="E129" s="555" t="n">
        <v>46387</v>
      </c>
      <c r="F129" s="555" t="n">
        <v>46418</v>
      </c>
      <c r="G129" t="inlineStr">
        <is>
          <t>Endividamento</t>
        </is>
      </c>
      <c r="H129" t="inlineStr">
        <is>
          <t>Endividamento Geral</t>
        </is>
      </c>
      <c r="I129" t="inlineStr">
        <is>
          <t>PARCELAMENTO ISS 1/60 N°0219337276</t>
        </is>
      </c>
      <c r="J129" t="n">
        <v>-4147.45</v>
      </c>
      <c r="K129" t="n">
        <v>-4147.45</v>
      </c>
      <c r="O129" t="inlineStr">
        <is>
          <t>Provisionado</t>
        </is>
      </c>
      <c r="Q129" t="inlineStr">
        <is>
          <t>12/2026</t>
        </is>
      </c>
      <c r="R129" t="n">
        <v>0</v>
      </c>
    </row>
    <row r="130">
      <c r="A130" t="n">
        <v>207197</v>
      </c>
      <c r="B130" t="inlineStr">
        <is>
          <t>Love Cabaret</t>
        </is>
      </c>
      <c r="C130" t="inlineStr">
        <is>
          <t>INSS</t>
        </is>
      </c>
      <c r="D130" t="inlineStr">
        <is>
          <t>PROVISAO</t>
        </is>
      </c>
      <c r="E130" s="555" t="n">
        <v>46386</v>
      </c>
      <c r="F130" s="555" t="n">
        <v>46407</v>
      </c>
      <c r="G130" t="inlineStr">
        <is>
          <t>Mão de Obra - Encargos e Provisões</t>
        </is>
      </c>
      <c r="H130" t="inlineStr">
        <is>
          <t xml:space="preserve">  -  INSS Patronal</t>
        </is>
      </c>
      <c r="I130" t="inlineStr">
        <is>
          <t>INSS Patronal</t>
        </is>
      </c>
      <c r="J130" t="n">
        <v>-4500</v>
      </c>
      <c r="K130" t="n">
        <v>-4500</v>
      </c>
      <c r="O130" t="inlineStr">
        <is>
          <t>Provisionado</t>
        </is>
      </c>
      <c r="Q130" t="inlineStr">
        <is>
          <t>12/2026</t>
        </is>
      </c>
      <c r="R130" t="n">
        <v>0</v>
      </c>
    </row>
    <row r="131">
      <c r="A131" t="n">
        <v>197490</v>
      </c>
      <c r="B131" t="inlineStr">
        <is>
          <t>Love Cabaret</t>
        </is>
      </c>
      <c r="C131" t="inlineStr">
        <is>
          <t>IRRF</t>
        </is>
      </c>
      <c r="D131" t="inlineStr">
        <is>
          <t>PROVISAO</t>
        </is>
      </c>
      <c r="E131" s="555" t="n">
        <v>46386</v>
      </c>
      <c r="F131" s="555" t="n">
        <v>46407</v>
      </c>
      <c r="G131" t="inlineStr">
        <is>
          <t>Serviços de Terceiros</t>
        </is>
      </c>
      <c r="H131" t="inlineStr">
        <is>
          <t>Assessoria Contabil</t>
        </is>
      </c>
      <c r="I131" t="inlineStr">
        <is>
          <t>IRRF PRESTADOR PJ</t>
        </is>
      </c>
      <c r="J131" t="n">
        <v>-150</v>
      </c>
      <c r="K131" t="n">
        <v>-150</v>
      </c>
      <c r="O131" t="inlineStr">
        <is>
          <t>Provisionado</t>
        </is>
      </c>
      <c r="Q131" t="inlineStr">
        <is>
          <t>12/2026</t>
        </is>
      </c>
      <c r="R131" t="n">
        <v>0</v>
      </c>
    </row>
    <row r="132">
      <c r="A132" t="n">
        <v>197270</v>
      </c>
      <c r="B132" t="inlineStr">
        <is>
          <t>Love Cabaret</t>
        </is>
      </c>
      <c r="C132" t="inlineStr">
        <is>
          <t>ISS</t>
        </is>
      </c>
      <c r="D132" t="inlineStr">
        <is>
          <t>PROVISAO</t>
        </is>
      </c>
      <c r="E132" s="555" t="n">
        <v>46386</v>
      </c>
      <c r="F132" s="555" t="n">
        <v>46397</v>
      </c>
      <c r="G132" t="inlineStr">
        <is>
          <t>Utilidades</t>
        </is>
      </c>
      <c r="H132" t="inlineStr">
        <is>
          <t>Coleta de lixo</t>
        </is>
      </c>
      <c r="J132" t="n">
        <v>-200</v>
      </c>
      <c r="K132" t="n">
        <v>-200</v>
      </c>
      <c r="O132" t="inlineStr">
        <is>
          <t>Provisionado</t>
        </is>
      </c>
      <c r="Q132" t="inlineStr">
        <is>
          <t>12/2026</t>
        </is>
      </c>
      <c r="R132" t="n">
        <v>0</v>
      </c>
    </row>
    <row r="133">
      <c r="A133" t="n">
        <v>197144</v>
      </c>
      <c r="B133" t="inlineStr">
        <is>
          <t>Love Cabaret</t>
        </is>
      </c>
      <c r="C133" t="inlineStr">
        <is>
          <t>ICMS</t>
        </is>
      </c>
      <c r="D133" t="inlineStr">
        <is>
          <t>PROVISAO</t>
        </is>
      </c>
      <c r="E133" s="555" t="n">
        <v>46386</v>
      </c>
      <c r="F133" s="555" t="n">
        <v>46407</v>
      </c>
      <c r="G133" t="inlineStr">
        <is>
          <t>Impostos sobre Venda</t>
        </is>
      </c>
      <c r="H133" t="inlineStr">
        <is>
          <t>ICMS</t>
        </is>
      </c>
      <c r="J133" t="n">
        <v>-8000</v>
      </c>
      <c r="K133" t="n">
        <v>-8000</v>
      </c>
      <c r="O133" t="inlineStr">
        <is>
          <t>Provisionado</t>
        </is>
      </c>
      <c r="Q133" t="inlineStr">
        <is>
          <t>12/2026</t>
        </is>
      </c>
      <c r="R133" t="n">
        <v>0</v>
      </c>
    </row>
    <row r="134">
      <c r="A134" t="n">
        <v>207222</v>
      </c>
      <c r="B134" t="inlineStr">
        <is>
          <t>Love Cabaret</t>
        </is>
      </c>
      <c r="C134" t="inlineStr">
        <is>
          <t>INSS</t>
        </is>
      </c>
      <c r="D134" t="inlineStr">
        <is>
          <t>PROVISAO</t>
        </is>
      </c>
      <c r="E134" s="555" t="n">
        <v>46386</v>
      </c>
      <c r="F134" s="555" t="n">
        <v>46407</v>
      </c>
      <c r="G134" t="inlineStr">
        <is>
          <t>Mão de Obra - Encargos e Provisões</t>
        </is>
      </c>
      <c r="H134" t="inlineStr">
        <is>
          <t xml:space="preserve">  -  INSS Segurados</t>
        </is>
      </c>
      <c r="I134" t="inlineStr">
        <is>
          <t>INSS Segurados</t>
        </is>
      </c>
      <c r="J134" t="n">
        <v>-1700</v>
      </c>
      <c r="K134" t="n">
        <v>-1700</v>
      </c>
      <c r="O134" t="inlineStr">
        <is>
          <t>Provisionado</t>
        </is>
      </c>
      <c r="Q134" t="inlineStr">
        <is>
          <t>12/2026</t>
        </is>
      </c>
      <c r="R134" t="n">
        <v>0</v>
      </c>
    </row>
    <row r="135">
      <c r="A135" t="n">
        <v>202304</v>
      </c>
      <c r="B135" t="inlineStr">
        <is>
          <t>Love Cabaret</t>
        </is>
      </c>
      <c r="C135" t="inlineStr">
        <is>
          <t>BRH SAUDE OCUPACIONAL LTDA</t>
        </is>
      </c>
      <c r="D135" t="inlineStr">
        <is>
          <t>PROVISAO</t>
        </is>
      </c>
      <c r="E135" s="555" t="n">
        <v>46386</v>
      </c>
      <c r="F135" s="555" t="n">
        <v>46396</v>
      </c>
      <c r="G135" t="inlineStr">
        <is>
          <t>Mão de Obra - Benefícios</t>
        </is>
      </c>
      <c r="H135" t="inlineStr">
        <is>
          <t xml:space="preserve">  -  Exames Periódicos</t>
        </is>
      </c>
      <c r="J135" t="n">
        <v>-32.7</v>
      </c>
      <c r="K135" t="n">
        <v>-32.7</v>
      </c>
      <c r="O135" t="inlineStr">
        <is>
          <t>Provisionado</t>
        </is>
      </c>
      <c r="Q135" t="inlineStr">
        <is>
          <t>12/2026</t>
        </is>
      </c>
      <c r="R135" t="n">
        <v>0</v>
      </c>
    </row>
    <row r="136">
      <c r="A136" t="n">
        <v>226513</v>
      </c>
      <c r="B136" t="inlineStr">
        <is>
          <t>Love Cabaret</t>
        </is>
      </c>
      <c r="C136" t="inlineStr">
        <is>
          <t>CSLL</t>
        </is>
      </c>
      <c r="D136" t="inlineStr">
        <is>
          <t>PROVISAO</t>
        </is>
      </c>
      <c r="E136" s="555" t="n">
        <v>46386</v>
      </c>
      <c r="F136" s="555" t="n">
        <v>46416</v>
      </c>
      <c r="G136" t="inlineStr">
        <is>
          <t>Imposto de Renda</t>
        </is>
      </c>
      <c r="H136" t="inlineStr">
        <is>
          <t>CSLL</t>
        </is>
      </c>
      <c r="I136" t="inlineStr">
        <is>
          <t>4º TRIMESTRE</t>
        </is>
      </c>
      <c r="J136" t="n">
        <v>-47652</v>
      </c>
      <c r="K136" t="n">
        <v>-47652</v>
      </c>
      <c r="O136" t="inlineStr">
        <is>
          <t>Provisionado</t>
        </is>
      </c>
      <c r="Q136" t="inlineStr">
        <is>
          <t>12/2026</t>
        </is>
      </c>
      <c r="R136" t="n">
        <v>0</v>
      </c>
    </row>
    <row r="137">
      <c r="A137" t="n">
        <v>208403</v>
      </c>
      <c r="B137" t="inlineStr">
        <is>
          <t>Love Cabaret</t>
        </is>
      </c>
      <c r="C137" t="inlineStr">
        <is>
          <t>IRRF</t>
        </is>
      </c>
      <c r="D137" t="inlineStr">
        <is>
          <t>PROVISAO</t>
        </is>
      </c>
      <c r="E137" s="555" t="n">
        <v>46386</v>
      </c>
      <c r="F137" s="555" t="n">
        <v>46407</v>
      </c>
      <c r="G137" t="inlineStr">
        <is>
          <t>Mão de Obra - Encargos e Provisões</t>
        </is>
      </c>
      <c r="H137" t="inlineStr">
        <is>
          <t>IRRF - MDO CLT - Salário</t>
        </is>
      </c>
      <c r="J137" t="n">
        <v>-200</v>
      </c>
      <c r="K137" t="n">
        <v>-200</v>
      </c>
      <c r="O137" t="inlineStr">
        <is>
          <t>Provisionado</t>
        </is>
      </c>
      <c r="Q137" t="inlineStr">
        <is>
          <t>12/2026</t>
        </is>
      </c>
      <c r="R137" t="n">
        <v>0</v>
      </c>
    </row>
    <row r="138">
      <c r="A138" t="n">
        <v>208339</v>
      </c>
      <c r="B138" t="inlineStr">
        <is>
          <t>Love Cabaret</t>
        </is>
      </c>
      <c r="C138" t="inlineStr">
        <is>
          <t>FGTS</t>
        </is>
      </c>
      <c r="D138" t="inlineStr">
        <is>
          <t>PROVISAO</t>
        </is>
      </c>
      <c r="E138" s="555" t="n">
        <v>46386</v>
      </c>
      <c r="F138" s="555" t="n">
        <v>46407</v>
      </c>
      <c r="G138" t="inlineStr">
        <is>
          <t>Mão de Obra - Encargos e Provisões</t>
        </is>
      </c>
      <c r="H138" t="inlineStr">
        <is>
          <t xml:space="preserve">  -  FGTS</t>
        </is>
      </c>
      <c r="J138" t="n">
        <v>-1100</v>
      </c>
      <c r="K138" t="n">
        <v>-1100</v>
      </c>
      <c r="O138" t="inlineStr">
        <is>
          <t>Provisionado</t>
        </is>
      </c>
      <c r="Q138" t="inlineStr">
        <is>
          <t>12/2026</t>
        </is>
      </c>
      <c r="R138" t="n">
        <v>0</v>
      </c>
    </row>
    <row r="139">
      <c r="A139" t="n">
        <v>210596</v>
      </c>
      <c r="B139" t="inlineStr">
        <is>
          <t>Love Cabaret</t>
        </is>
      </c>
      <c r="C139" t="inlineStr">
        <is>
          <t>PIS</t>
        </is>
      </c>
      <c r="D139" t="inlineStr">
        <is>
          <t>PROVISAO</t>
        </is>
      </c>
      <c r="E139" s="555" t="n">
        <v>46386</v>
      </c>
      <c r="F139" s="555" t="n">
        <v>46412</v>
      </c>
      <c r="G139" t="inlineStr">
        <is>
          <t>Impostos sobre Venda</t>
        </is>
      </c>
      <c r="H139" t="inlineStr">
        <is>
          <t>PIS / COFINS</t>
        </is>
      </c>
      <c r="J139" t="n">
        <v>-3000</v>
      </c>
      <c r="K139" t="n">
        <v>-3000</v>
      </c>
      <c r="O139" t="inlineStr">
        <is>
          <t>Provisionado</t>
        </is>
      </c>
      <c r="Q139" t="inlineStr">
        <is>
          <t>12/2026</t>
        </is>
      </c>
      <c r="R139" t="n">
        <v>0</v>
      </c>
    </row>
    <row r="140">
      <c r="A140" t="n">
        <v>226509</v>
      </c>
      <c r="B140" t="inlineStr">
        <is>
          <t>Love Cabaret</t>
        </is>
      </c>
      <c r="C140" t="inlineStr">
        <is>
          <t>IRPJ - IMPOSTO SOBRE A RENDA DAS PESSOAS JURIDICAS</t>
        </is>
      </c>
      <c r="D140" t="inlineStr">
        <is>
          <t>PROVISAO</t>
        </is>
      </c>
      <c r="E140" s="555" t="n">
        <v>46386</v>
      </c>
      <c r="F140" s="555" t="n">
        <v>46416</v>
      </c>
      <c r="G140" t="inlineStr">
        <is>
          <t>Imposto de Renda</t>
        </is>
      </c>
      <c r="H140" t="inlineStr">
        <is>
          <t>IRPJ</t>
        </is>
      </c>
      <c r="I140" t="inlineStr">
        <is>
          <t>4º TRIMESTRE</t>
        </is>
      </c>
      <c r="J140" t="n">
        <v>-35715.16</v>
      </c>
      <c r="K140" t="n">
        <v>-35715.16</v>
      </c>
      <c r="O140" t="inlineStr">
        <is>
          <t>Provisionado</t>
        </is>
      </c>
      <c r="Q140" t="inlineStr">
        <is>
          <t>12/2026</t>
        </is>
      </c>
      <c r="R140" t="n">
        <v>0</v>
      </c>
    </row>
    <row r="141">
      <c r="A141" t="n">
        <v>210584</v>
      </c>
      <c r="B141" t="inlineStr">
        <is>
          <t>Love Cabaret</t>
        </is>
      </c>
      <c r="C141" t="inlineStr">
        <is>
          <t>COFINS</t>
        </is>
      </c>
      <c r="D141" t="inlineStr">
        <is>
          <t>PROVISAO</t>
        </is>
      </c>
      <c r="E141" s="555" t="n">
        <v>46386</v>
      </c>
      <c r="F141" s="555" t="n">
        <v>46412</v>
      </c>
      <c r="G141" t="inlineStr">
        <is>
          <t>Impostos sobre Venda</t>
        </is>
      </c>
      <c r="H141" t="inlineStr">
        <is>
          <t>PIS / COFINS</t>
        </is>
      </c>
      <c r="J141" t="n">
        <v>-14000</v>
      </c>
      <c r="K141" t="n">
        <v>-14000</v>
      </c>
      <c r="O141" t="inlineStr">
        <is>
          <t>Provisionado</t>
        </is>
      </c>
      <c r="Q141" t="inlineStr">
        <is>
          <t>12/2026</t>
        </is>
      </c>
      <c r="R141" t="n">
        <v>0</v>
      </c>
    </row>
    <row r="142">
      <c r="A142" t="n">
        <v>209577</v>
      </c>
      <c r="B142" t="inlineStr">
        <is>
          <t>Love Cabaret</t>
        </is>
      </c>
      <c r="C142" t="inlineStr">
        <is>
          <t xml:space="preserve">CSRF </t>
        </is>
      </c>
      <c r="D142" t="inlineStr">
        <is>
          <t>PROVISAO</t>
        </is>
      </c>
      <c r="E142" s="555" t="n">
        <v>46386</v>
      </c>
      <c r="F142" s="555" t="n">
        <v>46407</v>
      </c>
      <c r="G142" t="inlineStr">
        <is>
          <t>Serviços de Terceiros</t>
        </is>
      </c>
      <c r="H142" t="inlineStr">
        <is>
          <t>Assessoria Contabil</t>
        </is>
      </c>
      <c r="J142" t="n">
        <v>-640</v>
      </c>
      <c r="K142" t="n">
        <v>-640</v>
      </c>
      <c r="O142" t="inlineStr">
        <is>
          <t>Provisionado</t>
        </is>
      </c>
      <c r="Q142" t="inlineStr">
        <is>
          <t>12/2026</t>
        </is>
      </c>
      <c r="R142" t="n">
        <v>0</v>
      </c>
    </row>
    <row r="143">
      <c r="A143" t="n">
        <v>211850</v>
      </c>
      <c r="B143" t="inlineStr">
        <is>
          <t>Love Cabaret</t>
        </is>
      </c>
      <c r="C143" t="inlineStr">
        <is>
          <t>SECRETARIA DE ESTADO DA FAZENDA</t>
        </is>
      </c>
      <c r="D143" t="inlineStr">
        <is>
          <t>11/84</t>
        </is>
      </c>
      <c r="E143" s="555" t="n">
        <v>46382</v>
      </c>
      <c r="F143" s="555" t="n">
        <v>46417</v>
      </c>
      <c r="G143" t="inlineStr">
        <is>
          <t>Endividamento</t>
        </is>
      </c>
      <c r="H143" t="inlineStr">
        <is>
          <t>Endividamento Geral</t>
        </is>
      </c>
      <c r="I143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J143" t="n">
        <v>-670.04</v>
      </c>
      <c r="K143" t="n">
        <v>-670.04</v>
      </c>
      <c r="O143" t="inlineStr">
        <is>
          <t>Provisionado</t>
        </is>
      </c>
      <c r="Q143" t="inlineStr">
        <is>
          <t>12/2026</t>
        </is>
      </c>
      <c r="R143" t="n">
        <v>0</v>
      </c>
    </row>
    <row r="144">
      <c r="A144" t="n">
        <v>223525</v>
      </c>
      <c r="B144" t="inlineStr">
        <is>
          <t>Love Cabaret</t>
        </is>
      </c>
      <c r="C144" t="inlineStr">
        <is>
          <t>CICLO PARTICIPACOES LTDA</t>
        </is>
      </c>
      <c r="D144" t="inlineStr">
        <is>
          <t>PROVISAO</t>
        </is>
      </c>
      <c r="E144" s="555" t="n">
        <v>46375</v>
      </c>
      <c r="F144" s="555" t="n">
        <v>46375</v>
      </c>
      <c r="G144" t="inlineStr">
        <is>
          <t>Endividamento</t>
        </is>
      </c>
      <c r="H144" t="inlineStr">
        <is>
          <t>Recurso Processual</t>
        </is>
      </c>
      <c r="I144" t="inlineStr">
        <is>
          <t xml:space="preserve">IPTU </t>
        </is>
      </c>
      <c r="J144" t="n">
        <v>-17395.36</v>
      </c>
      <c r="K144" t="n">
        <v>-17395.36</v>
      </c>
      <c r="O144" t="inlineStr">
        <is>
          <t>Provisionado</t>
        </is>
      </c>
      <c r="Q144" t="inlineStr">
        <is>
          <t>12/2026</t>
        </is>
      </c>
      <c r="R144" t="n">
        <v>0</v>
      </c>
    </row>
    <row r="145">
      <c r="A145" t="n">
        <v>218063</v>
      </c>
      <c r="B145" t="inlineStr">
        <is>
          <t>Love Cabaret</t>
        </is>
      </c>
      <c r="C145" t="inlineStr">
        <is>
          <t>FABRICA DE BARES SERVICOS LTDA FB</t>
        </is>
      </c>
      <c r="D145" t="inlineStr">
        <is>
          <t>PROVISAO</t>
        </is>
      </c>
      <c r="E145" s="555" t="n">
        <v>46357</v>
      </c>
      <c r="F145" s="555" t="n">
        <v>46407</v>
      </c>
      <c r="G145" t="inlineStr">
        <is>
          <t>Serviços de Terceiros</t>
        </is>
      </c>
      <c r="H145" t="inlineStr">
        <is>
          <t>Assessoria RH</t>
        </is>
      </c>
      <c r="I145" t="inlineStr">
        <is>
          <t xml:space="preserve">ASSESSORIA RH - </t>
        </is>
      </c>
      <c r="J145" t="n">
        <v>-100</v>
      </c>
      <c r="K145" t="n">
        <v>-100</v>
      </c>
      <c r="O145" t="inlineStr">
        <is>
          <t>Provisionado</t>
        </is>
      </c>
      <c r="Q145" t="inlineStr">
        <is>
          <t>12/2026</t>
        </is>
      </c>
      <c r="R145" t="n">
        <v>0</v>
      </c>
    </row>
    <row r="146">
      <c r="A146" t="n">
        <v>241543</v>
      </c>
      <c r="B146" t="inlineStr">
        <is>
          <t>Love Cabaret</t>
        </is>
      </c>
      <c r="C146" t="inlineStr">
        <is>
          <t>CONCIERGE IA SOLUCOES LTDA</t>
        </is>
      </c>
      <c r="D146" t="inlineStr">
        <is>
          <t>PROVISAO</t>
        </is>
      </c>
      <c r="E146" s="555" t="n">
        <v>46357</v>
      </c>
      <c r="F146" s="555" t="n">
        <v>46392</v>
      </c>
      <c r="G146" t="inlineStr">
        <is>
          <t>Marketing</t>
        </is>
      </c>
      <c r="H146" t="inlineStr">
        <is>
          <t>Ferramentas de Marketing</t>
        </is>
      </c>
      <c r="I146" t="inlineStr">
        <is>
          <t xml:space="preserve">DIONISIO (CARTAO FINAL 4896) - CARDAPIO + CRM + IA ATENDENTE 24/7- </t>
        </is>
      </c>
      <c r="J146" t="n">
        <v>-409</v>
      </c>
      <c r="K146" t="n">
        <v>-409</v>
      </c>
      <c r="O146" t="inlineStr">
        <is>
          <t>Provisionado</t>
        </is>
      </c>
      <c r="Q146" t="inlineStr">
        <is>
          <t>12/2026</t>
        </is>
      </c>
      <c r="R146" t="n">
        <v>0</v>
      </c>
    </row>
    <row r="147">
      <c r="A147" t="n">
        <v>217005</v>
      </c>
      <c r="B147" t="inlineStr">
        <is>
          <t>Love Cabaret</t>
        </is>
      </c>
      <c r="C147" t="inlineStr">
        <is>
          <t>LAISA ROCHA LARANGEIRA</t>
        </is>
      </c>
      <c r="D147" t="inlineStr">
        <is>
          <t>PROVISAO</t>
        </is>
      </c>
      <c r="E147" s="555" t="n">
        <v>46357</v>
      </c>
      <c r="F147" s="555" t="n">
        <v>46397</v>
      </c>
      <c r="G147" t="inlineStr">
        <is>
          <t>Mão de Obra - PJ</t>
        </is>
      </c>
      <c r="H147" t="inlineStr">
        <is>
          <t>MDO PJ Fixo</t>
        </is>
      </c>
      <c r="I147" t="inlineStr">
        <is>
          <t xml:space="preserve">SALÁRIO PJ </t>
        </is>
      </c>
      <c r="J147" t="n">
        <v>-800</v>
      </c>
      <c r="K147" t="n">
        <v>-800</v>
      </c>
      <c r="M147" t="inlineStr">
        <is>
          <t>ASSISTENTE DE MARKETING DO SQUAD</t>
        </is>
      </c>
      <c r="N147" t="inlineStr">
        <is>
          <t xml:space="preserve">  - Squad</t>
        </is>
      </c>
      <c r="O147" t="inlineStr">
        <is>
          <t>Provisionado</t>
        </is>
      </c>
      <c r="Q147" t="inlineStr">
        <is>
          <t>12/2026</t>
        </is>
      </c>
      <c r="R147" t="n">
        <v>0</v>
      </c>
    </row>
    <row r="148">
      <c r="A148" t="n">
        <v>224849</v>
      </c>
      <c r="B148" t="inlineStr">
        <is>
          <t>Love Cabaret</t>
        </is>
      </c>
      <c r="C148" t="inlineStr">
        <is>
          <t>VINICIUS NORIVAL BARBOSA DA SILVA</t>
        </is>
      </c>
      <c r="D148" t="inlineStr">
        <is>
          <t>PROVISAO</t>
        </is>
      </c>
      <c r="E148" s="555" t="n">
        <v>46357</v>
      </c>
      <c r="F148" s="555" t="n">
        <v>46397</v>
      </c>
      <c r="G148" t="inlineStr">
        <is>
          <t>Mão de Obra - PJ</t>
        </is>
      </c>
      <c r="H148" t="inlineStr">
        <is>
          <t>MDO PJ Fixo</t>
        </is>
      </c>
      <c r="I148" t="inlineStr">
        <is>
          <t>SALÁRIO PJ - PRODUTOR DE EVENTOS III</t>
        </is>
      </c>
      <c r="J148" t="n">
        <v>-1500</v>
      </c>
      <c r="K148" t="n">
        <v>-1500</v>
      </c>
      <c r="M148" t="inlineStr">
        <is>
          <t>ANALISTA EXECUTIVA DE EVENTOS</t>
        </is>
      </c>
      <c r="N148" t="inlineStr">
        <is>
          <t>MDO Terceirizada - Eventos</t>
        </is>
      </c>
      <c r="O148" t="inlineStr">
        <is>
          <t>Provisionado</t>
        </is>
      </c>
      <c r="Q148" t="inlineStr">
        <is>
          <t>12/2026</t>
        </is>
      </c>
      <c r="R148" t="n">
        <v>0</v>
      </c>
    </row>
    <row r="149">
      <c r="A149" t="n">
        <v>223275</v>
      </c>
      <c r="B149" t="inlineStr">
        <is>
          <t>Love Cabaret</t>
        </is>
      </c>
      <c r="C149" t="inlineStr">
        <is>
          <t>PUXURI CONSULTORIA LTDA</t>
        </is>
      </c>
      <c r="D149" t="inlineStr">
        <is>
          <t>PROVISAO</t>
        </is>
      </c>
      <c r="E149" s="555" t="n">
        <v>46357</v>
      </c>
      <c r="F149" s="555" t="n">
        <v>46397</v>
      </c>
      <c r="G149" t="inlineStr">
        <is>
          <t>Mão de Obra - PJ</t>
        </is>
      </c>
      <c r="H149" t="inlineStr">
        <is>
          <t>MDO PJ Fixo</t>
        </is>
      </c>
      <c r="I149" t="inlineStr">
        <is>
          <t xml:space="preserve">SALÁRIO PJ </t>
        </is>
      </c>
      <c r="J149" t="n">
        <v>-4000</v>
      </c>
      <c r="K149" t="n">
        <v>-4000</v>
      </c>
      <c r="M149" t="inlineStr">
        <is>
          <t>CHEFE EXECUTIVO DE COZINHA</t>
        </is>
      </c>
      <c r="N149" t="inlineStr">
        <is>
          <t xml:space="preserve">  - Squad</t>
        </is>
      </c>
      <c r="O149" t="inlineStr">
        <is>
          <t>Provisionado</t>
        </is>
      </c>
      <c r="Q149" t="inlineStr">
        <is>
          <t>12/2026</t>
        </is>
      </c>
      <c r="R149" t="n">
        <v>0</v>
      </c>
    </row>
    <row r="150">
      <c r="A150" t="n">
        <v>237402</v>
      </c>
      <c r="B150" t="inlineStr">
        <is>
          <t>Love Cabaret</t>
        </is>
      </c>
      <c r="C150" t="inlineStr">
        <is>
          <t>PJ 00302023 - ANDRES LA ROSA</t>
        </is>
      </c>
      <c r="D150" t="inlineStr">
        <is>
          <t>PROVISAO</t>
        </is>
      </c>
      <c r="E150" s="555" t="n">
        <v>46357</v>
      </c>
      <c r="F150" s="555" t="n">
        <v>46397</v>
      </c>
      <c r="G150" t="inlineStr">
        <is>
          <t>Mão de Obra - PJ</t>
        </is>
      </c>
      <c r="H150" t="inlineStr">
        <is>
          <t>MDO PJ Fixo</t>
        </is>
      </c>
      <c r="I150" t="inlineStr">
        <is>
          <t xml:space="preserve">SALÁRIO PJ </t>
        </is>
      </c>
      <c r="J150" t="n">
        <v>-5200</v>
      </c>
      <c r="K150" t="n">
        <v>-5200</v>
      </c>
      <c r="M150" t="inlineStr">
        <is>
          <t>COORDENADOR</t>
        </is>
      </c>
      <c r="N150" t="inlineStr">
        <is>
          <t xml:space="preserve">  - Coordenador</t>
        </is>
      </c>
      <c r="O150" t="inlineStr">
        <is>
          <t>Provisionado</t>
        </is>
      </c>
      <c r="Q150" t="inlineStr">
        <is>
          <t>12/2026</t>
        </is>
      </c>
      <c r="R150" t="n">
        <v>0</v>
      </c>
    </row>
    <row r="151">
      <c r="A151" t="n">
        <v>221481</v>
      </c>
      <c r="B151" t="inlineStr">
        <is>
          <t>Love Cabaret</t>
        </is>
      </c>
      <c r="C151" t="inlineStr">
        <is>
          <t>JULIANE DE LIMA CORREIA</t>
        </is>
      </c>
      <c r="D151" t="inlineStr">
        <is>
          <t>PROVISAO</t>
        </is>
      </c>
      <c r="E151" s="555" t="n">
        <v>46357</v>
      </c>
      <c r="F151" s="555" t="n">
        <v>46397</v>
      </c>
      <c r="G151" t="inlineStr">
        <is>
          <t>Mão de Obra - PJ</t>
        </is>
      </c>
      <c r="H151" t="inlineStr">
        <is>
          <t>MDO PJ Fixo</t>
        </is>
      </c>
      <c r="I151" t="inlineStr">
        <is>
          <t>SALÁRIO PJ - CHEFE DE BAR</t>
        </is>
      </c>
      <c r="J151" t="n">
        <v>-5000</v>
      </c>
      <c r="K151" t="n">
        <v>-5000</v>
      </c>
      <c r="M151" t="inlineStr">
        <is>
          <t>CHEFE DE BAR</t>
        </is>
      </c>
      <c r="N151" t="inlineStr">
        <is>
          <t xml:space="preserve">  - Chefe de Bar</t>
        </is>
      </c>
      <c r="O151" t="inlineStr">
        <is>
          <t>Provisionado</t>
        </is>
      </c>
      <c r="Q151" t="inlineStr">
        <is>
          <t>12/2026</t>
        </is>
      </c>
      <c r="R151" t="n">
        <v>0</v>
      </c>
    </row>
    <row r="152">
      <c r="A152" t="n">
        <v>219865</v>
      </c>
      <c r="B152" t="inlineStr">
        <is>
          <t>Love Cabaret</t>
        </is>
      </c>
      <c r="C152" t="inlineStr">
        <is>
          <t>RD GESTAO E SISTEMAS S.A.</t>
        </is>
      </c>
      <c r="D152" t="inlineStr">
        <is>
          <t>RP0032026</t>
        </is>
      </c>
      <c r="E152" s="555" t="n">
        <v>46357</v>
      </c>
      <c r="F152" s="555" t="n">
        <v>46413</v>
      </c>
      <c r="G152" t="inlineStr">
        <is>
          <t>Marketing</t>
        </is>
      </c>
      <c r="H152" t="inlineStr">
        <is>
          <t>Ferramentas de Marketing</t>
        </is>
      </c>
      <c r="I152" t="inlineStr">
        <is>
          <t>DISPARO DE EMAILS (REEMBOLSO FACUNDO) - 12/2026</t>
        </is>
      </c>
      <c r="J152" t="n">
        <v>-1034.45</v>
      </c>
      <c r="K152" t="n">
        <v>-1034.45</v>
      </c>
      <c r="O152" t="inlineStr">
        <is>
          <t>Real</t>
        </is>
      </c>
      <c r="Q152" t="inlineStr">
        <is>
          <t>12/2026</t>
        </is>
      </c>
      <c r="R152" t="n">
        <v>0</v>
      </c>
    </row>
    <row r="153">
      <c r="A153" t="n">
        <v>219706</v>
      </c>
      <c r="B153" t="inlineStr">
        <is>
          <t>Love Cabaret</t>
        </is>
      </c>
      <c r="C153" t="inlineStr">
        <is>
          <t>BUSINESS TO SUCESS LTDA</t>
        </is>
      </c>
      <c r="D153" t="inlineStr">
        <is>
          <t>PROVISAO</t>
        </is>
      </c>
      <c r="E153" s="555" t="n">
        <v>46357</v>
      </c>
      <c r="F153" s="555" t="n">
        <v>46396</v>
      </c>
      <c r="G153" t="inlineStr">
        <is>
          <t>Informática e TI</t>
        </is>
      </c>
      <c r="H153" t="inlineStr">
        <is>
          <t>Sistemas Gerais - Comunicação e Marketing</t>
        </is>
      </c>
      <c r="I153" t="inlineStr">
        <is>
          <t xml:space="preserve">FALAE - </t>
        </is>
      </c>
      <c r="J153" t="n">
        <v>-200</v>
      </c>
      <c r="K153" t="n">
        <v>-200</v>
      </c>
      <c r="O153" t="inlineStr">
        <is>
          <t>Provisionado</t>
        </is>
      </c>
      <c r="Q153" t="inlineStr">
        <is>
          <t>12/2026</t>
        </is>
      </c>
      <c r="R153" t="n">
        <v>0</v>
      </c>
    </row>
    <row r="154">
      <c r="A154" t="n">
        <v>193366</v>
      </c>
      <c r="B154" t="inlineStr">
        <is>
          <t>Love Cabaret</t>
        </is>
      </c>
      <c r="C154" t="inlineStr">
        <is>
          <t>OPUS CONSULTORIA E PESQUISA LTDA</t>
        </is>
      </c>
      <c r="D154" t="inlineStr">
        <is>
          <t>PROVISAO</t>
        </is>
      </c>
      <c r="E154" s="555" t="n">
        <v>46357</v>
      </c>
      <c r="F154" s="555" t="n">
        <v>46376</v>
      </c>
      <c r="G154" t="inlineStr">
        <is>
          <t>Serviços de Terceiros</t>
        </is>
      </c>
      <c r="H154" t="inlineStr">
        <is>
          <t>Assessoria em Geral</t>
        </is>
      </c>
      <c r="I154" t="inlineStr">
        <is>
          <t xml:space="preserve">CLIENTE OCULTO - </t>
        </is>
      </c>
      <c r="J154" t="n">
        <v>-300</v>
      </c>
      <c r="K154" t="n">
        <v>-300</v>
      </c>
      <c r="O154" t="inlineStr">
        <is>
          <t>Provisionado</t>
        </is>
      </c>
      <c r="Q154" t="inlineStr">
        <is>
          <t>12/2026</t>
        </is>
      </c>
      <c r="R154" t="n">
        <v>0</v>
      </c>
    </row>
    <row r="155">
      <c r="A155" t="n">
        <v>193274</v>
      </c>
      <c r="B155" t="inlineStr">
        <is>
          <t>Love Cabaret</t>
        </is>
      </c>
      <c r="C155" t="inlineStr">
        <is>
          <t>COMPANHIA DE GAS DE SAO PAULO</t>
        </is>
      </c>
      <c r="D155" t="inlineStr">
        <is>
          <t>PROVISAO</t>
        </is>
      </c>
      <c r="E155" s="555" t="n">
        <v>46357</v>
      </c>
      <c r="F155" s="555" t="n">
        <v>46379</v>
      </c>
      <c r="G155" t="inlineStr">
        <is>
          <t>Utilidades</t>
        </is>
      </c>
      <c r="H155" t="inlineStr">
        <is>
          <t>Gas de Cozinha</t>
        </is>
      </c>
      <c r="I155" t="inlineStr">
        <is>
          <t xml:space="preserve">GAS DE COZINHA - </t>
        </is>
      </c>
      <c r="J155" t="n">
        <v>-3000</v>
      </c>
      <c r="K155" t="n">
        <v>-3000</v>
      </c>
      <c r="O155" t="inlineStr">
        <is>
          <t>Provisionado</t>
        </is>
      </c>
      <c r="Q155" t="inlineStr">
        <is>
          <t>12/2026</t>
        </is>
      </c>
      <c r="R155" t="n">
        <v>0</v>
      </c>
    </row>
    <row r="156">
      <c r="A156" t="n">
        <v>193287</v>
      </c>
      <c r="B156" t="inlineStr">
        <is>
          <t>Love Cabaret</t>
        </is>
      </c>
      <c r="C156" t="inlineStr">
        <is>
          <t>DLOCAL BRASIL PAGAMENTOS LTDA  - DMK</t>
        </is>
      </c>
      <c r="D156" t="inlineStr">
        <is>
          <t>PROVISAO</t>
        </is>
      </c>
      <c r="E156" s="555" t="n">
        <v>46357</v>
      </c>
      <c r="F156" s="555" t="n">
        <v>46376</v>
      </c>
      <c r="G156" t="inlineStr">
        <is>
          <t>Marketing</t>
        </is>
      </c>
      <c r="H156" t="inlineStr">
        <is>
          <t>Publicidade e Propaganda</t>
        </is>
      </c>
      <c r="I156" t="inlineStr">
        <is>
          <t>FACEBOOK - INVESTIMENTO EM TRAFEGO -</t>
        </is>
      </c>
      <c r="J156" t="n">
        <v>-5000</v>
      </c>
      <c r="K156" t="n">
        <v>-5000</v>
      </c>
      <c r="O156" t="inlineStr">
        <is>
          <t>Provisionado</t>
        </is>
      </c>
      <c r="Q156" t="inlineStr">
        <is>
          <t>12/2026</t>
        </is>
      </c>
      <c r="R156" t="n">
        <v>0</v>
      </c>
    </row>
    <row r="157">
      <c r="A157" t="n">
        <v>196598</v>
      </c>
      <c r="B157" t="inlineStr">
        <is>
          <t>Love Cabaret</t>
        </is>
      </c>
      <c r="C157" t="inlineStr">
        <is>
          <t>SALARIOS CLT</t>
        </is>
      </c>
      <c r="D157" t="inlineStr">
        <is>
          <t>PROVISAO</t>
        </is>
      </c>
      <c r="E157" s="555" t="n">
        <v>46357</v>
      </c>
      <c r="F157" s="555" t="n">
        <v>46393</v>
      </c>
      <c r="G157" t="inlineStr">
        <is>
          <t>Mão de Obra - Salários</t>
        </is>
      </c>
      <c r="H157" t="inlineStr">
        <is>
          <t>MDO CLT - Salário</t>
        </is>
      </c>
      <c r="I157" t="inlineStr">
        <is>
          <t>01/2026 - Líquidos Folha Mensal</t>
        </is>
      </c>
      <c r="J157" t="n">
        <v>-14000</v>
      </c>
      <c r="K157" t="n">
        <v>-14000</v>
      </c>
      <c r="O157" t="inlineStr">
        <is>
          <t>Provisionado</t>
        </is>
      </c>
      <c r="Q157" t="inlineStr">
        <is>
          <t>12/2026</t>
        </is>
      </c>
      <c r="R157" t="n">
        <v>0</v>
      </c>
    </row>
    <row r="158">
      <c r="A158" t="n">
        <v>193300</v>
      </c>
      <c r="B158" t="inlineStr">
        <is>
          <t>Love Cabaret</t>
        </is>
      </c>
      <c r="C158" t="inlineStr">
        <is>
          <t xml:space="preserve">EDIMAR MOURA TARTAGLIONI SERVICOES DE DEDETIZACAO </t>
        </is>
      </c>
      <c r="D158" t="inlineStr">
        <is>
          <t>PROVISAO</t>
        </is>
      </c>
      <c r="E158" s="555" t="n">
        <v>46357</v>
      </c>
      <c r="F158" s="555" t="n">
        <v>46376</v>
      </c>
      <c r="G158" t="inlineStr">
        <is>
          <t>Utilidades</t>
        </is>
      </c>
      <c r="H158" t="inlineStr">
        <is>
          <t>Controle de Pragas</t>
        </is>
      </c>
      <c r="I158" t="inlineStr">
        <is>
          <t>DEDETIZACAO E CONTROLE DE PRAGAS -</t>
        </is>
      </c>
      <c r="J158" t="n">
        <v>-630</v>
      </c>
      <c r="K158" t="n">
        <v>-630</v>
      </c>
      <c r="O158" t="inlineStr">
        <is>
          <t>Provisionado</t>
        </is>
      </c>
      <c r="Q158" t="inlineStr">
        <is>
          <t>12/2026</t>
        </is>
      </c>
      <c r="R158" t="n">
        <v>0</v>
      </c>
    </row>
    <row r="159">
      <c r="A159" t="n">
        <v>204330</v>
      </c>
      <c r="B159" t="inlineStr">
        <is>
          <t>Love Cabaret</t>
        </is>
      </c>
      <c r="C159" t="inlineStr">
        <is>
          <t>EUREKA TECHNOLOGY LTDA</t>
        </is>
      </c>
      <c r="D159" t="inlineStr">
        <is>
          <t>PROVISAO</t>
        </is>
      </c>
      <c r="E159" s="555" t="n">
        <v>46357</v>
      </c>
      <c r="F159" s="555" t="n">
        <v>46399</v>
      </c>
      <c r="G159" t="inlineStr">
        <is>
          <t>Marketing</t>
        </is>
      </c>
      <c r="H159" t="inlineStr">
        <is>
          <t>Ferramentas de Marketing</t>
        </is>
      </c>
      <c r="I159" t="inlineStr">
        <is>
          <t>SUPORTE DIGITAL - 01/2026</t>
        </is>
      </c>
      <c r="J159" t="n">
        <v>-2000</v>
      </c>
      <c r="K159" t="n">
        <v>-2000</v>
      </c>
      <c r="O159" t="inlineStr">
        <is>
          <t>Provisionado</t>
        </is>
      </c>
      <c r="Q159" t="inlineStr">
        <is>
          <t>12/2026</t>
        </is>
      </c>
      <c r="R159" t="n">
        <v>0</v>
      </c>
    </row>
    <row r="160">
      <c r="A160" t="n">
        <v>196061</v>
      </c>
      <c r="B160" t="inlineStr">
        <is>
          <t>Love Cabaret</t>
        </is>
      </c>
      <c r="C160" t="inlineStr">
        <is>
          <t>VALE TRANSPORTE</t>
        </is>
      </c>
      <c r="D160" t="inlineStr">
        <is>
          <t>PROVISAO</t>
        </is>
      </c>
      <c r="E160" s="555" t="n">
        <v>46357</v>
      </c>
      <c r="F160" s="555" t="n">
        <v>46354</v>
      </c>
      <c r="G160" t="inlineStr">
        <is>
          <t>Mão de Obra - Benefícios</t>
        </is>
      </c>
      <c r="H160" t="inlineStr">
        <is>
          <t xml:space="preserve">  -  Vale-transporte</t>
        </is>
      </c>
      <c r="I160" t="inlineStr">
        <is>
          <t>VT SP TRANS</t>
        </is>
      </c>
      <c r="J160" t="n">
        <v>-600</v>
      </c>
      <c r="K160" t="n">
        <v>-600</v>
      </c>
      <c r="O160" t="inlineStr">
        <is>
          <t>Provisionado</t>
        </is>
      </c>
      <c r="Q160" t="inlineStr">
        <is>
          <t>12/2026</t>
        </is>
      </c>
      <c r="R160" t="n">
        <v>0</v>
      </c>
    </row>
    <row r="161">
      <c r="A161" t="n">
        <v>193313</v>
      </c>
      <c r="B161" t="inlineStr">
        <is>
          <t>Love Cabaret</t>
        </is>
      </c>
      <c r="C161" t="inlineStr">
        <is>
          <t>ESHOWS PROMOCOES ARTISTICAS LTDA</t>
        </is>
      </c>
      <c r="D161" t="inlineStr">
        <is>
          <t>PROVISAO</t>
        </is>
      </c>
      <c r="E161" s="555" t="n">
        <v>46357</v>
      </c>
      <c r="F161" s="555" t="n">
        <v>46376</v>
      </c>
      <c r="G161" t="inlineStr">
        <is>
          <t>Custos Artístico Geral</t>
        </is>
      </c>
      <c r="H161" t="inlineStr">
        <is>
          <t>Cachê de Músicos e Artistas</t>
        </is>
      </c>
      <c r="I161" t="inlineStr">
        <is>
          <t xml:space="preserve">CACHE MUSICOS E ARTISTAS - PERIODO DE 01/01 A 15/01 - 
</t>
        </is>
      </c>
      <c r="J161" t="n">
        <v>-40000</v>
      </c>
      <c r="K161" t="n">
        <v>-40000</v>
      </c>
      <c r="O161" t="inlineStr">
        <is>
          <t>Provisionado</t>
        </is>
      </c>
      <c r="Q161" t="inlineStr">
        <is>
          <t>12/2026</t>
        </is>
      </c>
      <c r="R161" t="n">
        <v>0</v>
      </c>
    </row>
    <row r="162">
      <c r="A162" t="n">
        <v>204818</v>
      </c>
      <c r="B162" t="inlineStr">
        <is>
          <t>Love Cabaret</t>
        </is>
      </c>
      <c r="C162" t="inlineStr">
        <is>
          <t>TELEFONICA BRASIL S/A</t>
        </is>
      </c>
      <c r="D162" t="inlineStr">
        <is>
          <t>PROVISAO</t>
        </is>
      </c>
      <c r="E162" s="555" t="n">
        <v>46357</v>
      </c>
      <c r="F162" s="555" t="n">
        <v>46381</v>
      </c>
      <c r="G162" t="inlineStr">
        <is>
          <t>Informática e TI</t>
        </is>
      </c>
      <c r="H162" t="inlineStr">
        <is>
          <t>Telefone</t>
        </is>
      </c>
      <c r="I162" t="inlineStr">
        <is>
          <t>VIVO MOVEL INST 0434906426 - 02/2026</t>
        </is>
      </c>
      <c r="J162" t="n">
        <v>-100</v>
      </c>
      <c r="K162" t="n">
        <v>-100</v>
      </c>
      <c r="O162" t="inlineStr">
        <is>
          <t>Provisionado</t>
        </is>
      </c>
      <c r="Q162" t="inlineStr">
        <is>
          <t>12/2026</t>
        </is>
      </c>
      <c r="R162" t="n">
        <v>0</v>
      </c>
    </row>
    <row r="163">
      <c r="A163" t="n">
        <v>193327</v>
      </c>
      <c r="B163" t="inlineStr">
        <is>
          <t>Love Cabaret</t>
        </is>
      </c>
      <c r="C163" t="inlineStr">
        <is>
          <t xml:space="preserve">GOOGLE BRASIL INTERNET LTDA </t>
        </is>
      </c>
      <c r="D163" t="inlineStr">
        <is>
          <t>PROVISAO</t>
        </is>
      </c>
      <c r="E163" s="555" t="n">
        <v>46357</v>
      </c>
      <c r="F163" s="555" t="n">
        <v>46376</v>
      </c>
      <c r="G163" t="inlineStr">
        <is>
          <t>Marketing</t>
        </is>
      </c>
      <c r="H163" t="inlineStr">
        <is>
          <t>Publicidade e Propaganda</t>
        </is>
      </c>
      <c r="I163" t="inlineStr">
        <is>
          <t>GOOGLE -</t>
        </is>
      </c>
      <c r="J163" t="n">
        <v>-2000</v>
      </c>
      <c r="K163" t="n">
        <v>-2000</v>
      </c>
      <c r="O163" t="inlineStr">
        <is>
          <t>Provisionado</t>
        </is>
      </c>
      <c r="Q163" t="inlineStr">
        <is>
          <t>12/2026</t>
        </is>
      </c>
      <c r="R163" t="n">
        <v>0</v>
      </c>
    </row>
    <row r="164">
      <c r="A164" t="n">
        <v>195417</v>
      </c>
      <c r="B164" t="inlineStr">
        <is>
          <t>Love Cabaret</t>
        </is>
      </c>
      <c r="C164" t="inlineStr">
        <is>
          <t>EDJANE DANTAS DE ALMEIDA SOUSA  - DESENTUPIDORA</t>
        </is>
      </c>
      <c r="D164" t="inlineStr">
        <is>
          <t>PROVISAO</t>
        </is>
      </c>
      <c r="E164" s="555" t="n">
        <v>46357</v>
      </c>
      <c r="F164" s="555" t="n">
        <v>46392</v>
      </c>
      <c r="G164" t="inlineStr">
        <is>
          <t>Utilidades</t>
        </is>
      </c>
      <c r="H164" t="inlineStr">
        <is>
          <t>Serviços de Limpeza</t>
        </is>
      </c>
      <c r="I164" t="inlineStr">
        <is>
          <t xml:space="preserve">SERVICOS DE LIMPEZA - MANUTENCAO - </t>
        </is>
      </c>
      <c r="J164" t="n">
        <v>-1200</v>
      </c>
      <c r="K164" t="n">
        <v>-1200</v>
      </c>
      <c r="O164" t="inlineStr">
        <is>
          <t>Provisionado</t>
        </is>
      </c>
      <c r="Q164" t="inlineStr">
        <is>
          <t>12/2026</t>
        </is>
      </c>
      <c r="R164" t="n">
        <v>0</v>
      </c>
    </row>
    <row r="165">
      <c r="A165" t="n">
        <v>193339</v>
      </c>
      <c r="B165" t="inlineStr">
        <is>
          <t>Love Cabaret</t>
        </is>
      </c>
      <c r="C165" t="inlineStr">
        <is>
          <t>INVYE CAPITAL LTDA</t>
        </is>
      </c>
      <c r="D165" t="inlineStr">
        <is>
          <t>PROVISAO</t>
        </is>
      </c>
      <c r="E165" s="555" t="n">
        <v>46357</v>
      </c>
      <c r="F165" s="555" t="n">
        <v>46378</v>
      </c>
      <c r="G165" t="inlineStr">
        <is>
          <t>Serviços de Terceiros</t>
        </is>
      </c>
      <c r="H165" t="inlineStr">
        <is>
          <t>Assessoria em Geral</t>
        </is>
      </c>
      <c r="I165" t="inlineStr">
        <is>
          <t>ASSESSORIA GERAL - INVENTARIO -</t>
        </is>
      </c>
      <c r="J165" t="n">
        <v>-1260</v>
      </c>
      <c r="K165" t="n">
        <v>-1260</v>
      </c>
      <c r="O165" t="inlineStr">
        <is>
          <t>Provisionado</t>
        </is>
      </c>
      <c r="Q165" t="inlineStr">
        <is>
          <t>12/2026</t>
        </is>
      </c>
      <c r="R165" t="n">
        <v>0</v>
      </c>
    </row>
    <row r="166">
      <c r="A166" t="n">
        <v>195404</v>
      </c>
      <c r="B166" t="inlineStr">
        <is>
          <t>Love Cabaret</t>
        </is>
      </c>
      <c r="C166" t="inlineStr">
        <is>
          <t>EASY ICE SOLUTION LTDA-ME LOCAÇÃO</t>
        </is>
      </c>
      <c r="D166" t="inlineStr">
        <is>
          <t>PROVISAO</t>
        </is>
      </c>
      <c r="E166" s="555" t="n">
        <v>46357</v>
      </c>
      <c r="F166" s="555" t="n">
        <v>46392</v>
      </c>
      <c r="G166" t="inlineStr">
        <is>
          <t>Locação de Equipamentos</t>
        </is>
      </c>
      <c r="H166" t="inlineStr">
        <is>
          <t>Locações de Equipamentos - Operacionais</t>
        </is>
      </c>
      <c r="I166" t="inlineStr">
        <is>
          <t xml:space="preserve">LOCACAO DE EQUIPAMENTOS MAQUINA DE GELO HZ IM240 - </t>
        </is>
      </c>
      <c r="J166" t="n">
        <v>-1600</v>
      </c>
      <c r="K166" t="n">
        <v>-1600</v>
      </c>
      <c r="O166" t="inlineStr">
        <is>
          <t>Provisionado</t>
        </is>
      </c>
      <c r="Q166" t="inlineStr">
        <is>
          <t>12/2026</t>
        </is>
      </c>
      <c r="R166" t="n">
        <v>0</v>
      </c>
    </row>
    <row r="167">
      <c r="A167" t="n">
        <v>204467</v>
      </c>
      <c r="B167" t="inlineStr">
        <is>
          <t>Love Cabaret</t>
        </is>
      </c>
      <c r="C167" t="inlineStr">
        <is>
          <t>PJ 55774785000141</t>
        </is>
      </c>
      <c r="D167" t="inlineStr">
        <is>
          <t>PROVISAO</t>
        </is>
      </c>
      <c r="E167" s="555" t="n">
        <v>46357</v>
      </c>
      <c r="F167" s="555" t="n">
        <v>46397</v>
      </c>
      <c r="G167" t="inlineStr">
        <is>
          <t>Mão de Obra - PJ</t>
        </is>
      </c>
      <c r="H167" t="inlineStr">
        <is>
          <t>MDO PJ Fixo</t>
        </is>
      </c>
      <c r="I167" t="inlineStr">
        <is>
          <t xml:space="preserve">SALÁRIO PJ </t>
        </is>
      </c>
      <c r="J167" t="n">
        <v>-1125</v>
      </c>
      <c r="K167" t="n">
        <v>-1125</v>
      </c>
      <c r="M167" t="inlineStr">
        <is>
          <t>ANALISTA DE COMPRAS DO SQUAD</t>
        </is>
      </c>
      <c r="N167" t="inlineStr">
        <is>
          <t xml:space="preserve">  - Squad</t>
        </is>
      </c>
      <c r="O167" t="inlineStr">
        <is>
          <t>Provisionado</t>
        </is>
      </c>
      <c r="Q167" t="inlineStr">
        <is>
          <t>12/2026</t>
        </is>
      </c>
      <c r="R167" t="n">
        <v>0</v>
      </c>
    </row>
    <row r="168">
      <c r="A168" t="n">
        <v>205013</v>
      </c>
      <c r="B168" t="inlineStr">
        <is>
          <t>Love Cabaret</t>
        </is>
      </c>
      <c r="C168" t="inlineStr">
        <is>
          <t>PORTO SEGURO CIA DE SEGUROS GERAIS</t>
        </is>
      </c>
      <c r="D168" t="inlineStr">
        <is>
          <t>PROVISAO</t>
        </is>
      </c>
      <c r="E168" s="555" t="n">
        <v>46357</v>
      </c>
      <c r="F168" s="555" t="n">
        <v>46374</v>
      </c>
      <c r="G168" t="inlineStr">
        <is>
          <t>Mão de Obra - Benefícios</t>
        </is>
      </c>
      <c r="H168" t="inlineStr">
        <is>
          <t xml:space="preserve">  -  Seguro de Vida</t>
        </is>
      </c>
      <c r="I168" t="inlineStr">
        <is>
          <t xml:space="preserve">PORTO SEGURO - SHIBARI </t>
        </is>
      </c>
      <c r="J168" t="n">
        <v>-300</v>
      </c>
      <c r="K168" t="n">
        <v>-300</v>
      </c>
      <c r="O168" t="inlineStr">
        <is>
          <t>Provisionado</t>
        </is>
      </c>
      <c r="Q168" t="inlineStr">
        <is>
          <t>12/2026</t>
        </is>
      </c>
      <c r="R168" t="n">
        <v>0</v>
      </c>
    </row>
    <row r="169">
      <c r="A169" t="n">
        <v>196786</v>
      </c>
      <c r="B169" t="inlineStr">
        <is>
          <t>Love Cabaret</t>
        </is>
      </c>
      <c r="C169" t="inlineStr">
        <is>
          <t>SALARIOS CLT</t>
        </is>
      </c>
      <c r="D169" t="inlineStr">
        <is>
          <t>PROVISAO</t>
        </is>
      </c>
      <c r="E169" s="555" t="n">
        <v>46357</v>
      </c>
      <c r="F169" s="555" t="n">
        <v>46376</v>
      </c>
      <c r="G169" t="inlineStr">
        <is>
          <t>Mão de Obra - Salários</t>
        </is>
      </c>
      <c r="H169" t="inlineStr">
        <is>
          <t>MDO CLT - Salário</t>
        </is>
      </c>
      <c r="I169" t="inlineStr">
        <is>
          <t>02/2026 - Adiantamento Salarial</t>
        </is>
      </c>
      <c r="J169" t="n">
        <v>-2000</v>
      </c>
      <c r="K169" t="n">
        <v>-2000</v>
      </c>
      <c r="O169" t="inlineStr">
        <is>
          <t>Provisionado</t>
        </is>
      </c>
      <c r="Q169" t="inlineStr">
        <is>
          <t>12/2026</t>
        </is>
      </c>
      <c r="R169" t="n">
        <v>0</v>
      </c>
    </row>
    <row r="170">
      <c r="A170" t="n">
        <v>195379</v>
      </c>
      <c r="B170" t="inlineStr">
        <is>
          <t>Love Cabaret</t>
        </is>
      </c>
      <c r="C170" t="inlineStr">
        <is>
          <t xml:space="preserve">DIVIFY OPERACAO DE PLATAFORMA ELETRONICA LTDA </t>
        </is>
      </c>
      <c r="D170" t="inlineStr">
        <is>
          <t>PROVISAO</t>
        </is>
      </c>
      <c r="E170" s="555" t="n">
        <v>46357</v>
      </c>
      <c r="F170" s="555" t="n">
        <v>46397</v>
      </c>
      <c r="G170" t="inlineStr">
        <is>
          <t>Serviços de Terceiros</t>
        </is>
      </c>
      <c r="H170" t="inlineStr">
        <is>
          <t>Assessoria em Geral</t>
        </is>
      </c>
      <c r="I170" t="inlineStr">
        <is>
          <t xml:space="preserve">MANUTENCAO TOKENS - </t>
        </is>
      </c>
      <c r="J170" t="n">
        <v>-1000</v>
      </c>
      <c r="K170" t="n">
        <v>-1000</v>
      </c>
      <c r="O170" t="inlineStr">
        <is>
          <t>Provisionado</t>
        </is>
      </c>
      <c r="Q170" t="inlineStr">
        <is>
          <t>12/2026</t>
        </is>
      </c>
      <c r="R170" t="n">
        <v>0</v>
      </c>
    </row>
    <row r="171">
      <c r="A171" t="n">
        <v>193391</v>
      </c>
      <c r="B171" t="inlineStr">
        <is>
          <t>Love Cabaret</t>
        </is>
      </c>
      <c r="C171" t="inlineStr">
        <is>
          <t>PAULO CESAR MEDEIROS EYEZANIO</t>
        </is>
      </c>
      <c r="D171" t="inlineStr">
        <is>
          <t>PROVISAO</t>
        </is>
      </c>
      <c r="E171" s="555" t="n">
        <v>46357</v>
      </c>
      <c r="F171" s="555" t="n">
        <v>46386</v>
      </c>
      <c r="G171" t="inlineStr">
        <is>
          <t>Serviços de Terceiros</t>
        </is>
      </c>
      <c r="H171" t="inlineStr">
        <is>
          <t>Assessoria Jurídica</t>
        </is>
      </c>
      <c r="I171" t="inlineStr">
        <is>
          <t xml:space="preserve">HONORARIOS ADVOCATICIOS - </t>
        </is>
      </c>
      <c r="J171" t="n">
        <v>-3200</v>
      </c>
      <c r="K171" t="n">
        <v>-3200</v>
      </c>
      <c r="O171" t="inlineStr">
        <is>
          <t>Provisionado</t>
        </is>
      </c>
      <c r="Q171" t="inlineStr">
        <is>
          <t>12/2026</t>
        </is>
      </c>
      <c r="R171" t="n">
        <v>0</v>
      </c>
    </row>
    <row r="172">
      <c r="A172" t="n">
        <v>204441</v>
      </c>
      <c r="B172" t="inlineStr">
        <is>
          <t>Love Cabaret</t>
        </is>
      </c>
      <c r="C172" t="inlineStr">
        <is>
          <t>MARIA EDUARDA RAMOS DE SOUSA</t>
        </is>
      </c>
      <c r="D172" t="inlineStr">
        <is>
          <t>PROVISAO</t>
        </is>
      </c>
      <c r="E172" s="555" t="n">
        <v>46357</v>
      </c>
      <c r="F172" s="555" t="n">
        <v>46397</v>
      </c>
      <c r="G172" t="inlineStr">
        <is>
          <t>Mão de Obra - PJ</t>
        </is>
      </c>
      <c r="H172" t="inlineStr">
        <is>
          <t>MDO PJ Fixo</t>
        </is>
      </c>
      <c r="I172" t="inlineStr">
        <is>
          <t xml:space="preserve">SALÁRIO PJ </t>
        </is>
      </c>
      <c r="J172" t="n">
        <v>-1600</v>
      </c>
      <c r="K172" t="n">
        <v>-1600</v>
      </c>
      <c r="M172" t="inlineStr">
        <is>
          <t>ANALISTA EXECUTIVA DE EVENTOS</t>
        </is>
      </c>
      <c r="N172" t="inlineStr">
        <is>
          <t>MDO Terceirizada - Eventos</t>
        </is>
      </c>
      <c r="O172" t="inlineStr">
        <is>
          <t>Provisionado</t>
        </is>
      </c>
      <c r="Q172" t="inlineStr">
        <is>
          <t>12/2026</t>
        </is>
      </c>
      <c r="R172" t="n">
        <v>0</v>
      </c>
    </row>
    <row r="173">
      <c r="A173" t="n">
        <v>195367</v>
      </c>
      <c r="B173" t="inlineStr">
        <is>
          <t>Love Cabaret</t>
        </is>
      </c>
      <c r="C173" t="inlineStr">
        <is>
          <t xml:space="preserve">DESTEC SOLUCOES LTDA </t>
        </is>
      </c>
      <c r="D173" t="inlineStr">
        <is>
          <t>PROVISAO</t>
        </is>
      </c>
      <c r="E173" s="555" t="n">
        <v>46357</v>
      </c>
      <c r="F173" s="555" t="n">
        <v>46411</v>
      </c>
      <c r="G173" t="inlineStr">
        <is>
          <t>Locação de Equipamentos</t>
        </is>
      </c>
      <c r="H173" t="inlineStr">
        <is>
          <t>Locações de Equipamentos - Operacionais</t>
        </is>
      </c>
      <c r="I173" t="inlineStr">
        <is>
          <t xml:space="preserve">LOCACAO DE EQUIPAMENTOS OPERACIONAIS DE SISTEMA SMART CALL - </t>
        </is>
      </c>
      <c r="J173" t="n">
        <v>-812.7</v>
      </c>
      <c r="K173" t="n">
        <v>-812.7</v>
      </c>
      <c r="O173" t="inlineStr">
        <is>
          <t>Provisionado</t>
        </is>
      </c>
      <c r="Q173" t="inlineStr">
        <is>
          <t>12/2026</t>
        </is>
      </c>
      <c r="R173" t="n">
        <v>0</v>
      </c>
    </row>
    <row r="174">
      <c r="A174" t="n">
        <v>204829</v>
      </c>
      <c r="B174" t="inlineStr">
        <is>
          <t>Love Cabaret</t>
        </is>
      </c>
      <c r="C174" t="inlineStr">
        <is>
          <t>TELEFONICA BRASIL S/A</t>
        </is>
      </c>
      <c r="D174" t="inlineStr">
        <is>
          <t>PROVISAO</t>
        </is>
      </c>
      <c r="E174" s="555" t="n">
        <v>46357</v>
      </c>
      <c r="F174" s="555" t="n">
        <v>46383</v>
      </c>
      <c r="G174" t="inlineStr">
        <is>
          <t>Informática e TI</t>
        </is>
      </c>
      <c r="H174" t="inlineStr">
        <is>
          <t>Internet</t>
        </is>
      </c>
      <c r="I174" t="inlineStr">
        <is>
          <t>INTERNET IP DEDICADO 100MB - CONTA 443318083 - 02/2026</t>
        </is>
      </c>
      <c r="J174" t="n">
        <v>-490</v>
      </c>
      <c r="K174" t="n">
        <v>-490</v>
      </c>
      <c r="O174" t="inlineStr">
        <is>
          <t>Provisionado</t>
        </is>
      </c>
      <c r="Q174" t="inlineStr">
        <is>
          <t>12/2026</t>
        </is>
      </c>
      <c r="R174" t="n">
        <v>0</v>
      </c>
    </row>
    <row r="175">
      <c r="A175" t="n">
        <v>204428</v>
      </c>
      <c r="B175" t="inlineStr">
        <is>
          <t>Love Cabaret</t>
        </is>
      </c>
      <c r="C175" t="inlineStr">
        <is>
          <t>PJ 00392023 - LUANY SANTOS DA SILVA</t>
        </is>
      </c>
      <c r="D175" t="inlineStr">
        <is>
          <t>PROVISAO</t>
        </is>
      </c>
      <c r="E175" s="555" t="n">
        <v>46357</v>
      </c>
      <c r="F175" s="555" t="n">
        <v>46397</v>
      </c>
      <c r="G175" t="inlineStr">
        <is>
          <t>Mão de Obra - PJ</t>
        </is>
      </c>
      <c r="H175" t="inlineStr">
        <is>
          <t>MDO PJ Fixo</t>
        </is>
      </c>
      <c r="I175" t="inlineStr">
        <is>
          <t xml:space="preserve">SALÁRIO PJ </t>
        </is>
      </c>
      <c r="J175" t="n">
        <v>-1000</v>
      </c>
      <c r="K175" t="n">
        <v>-1000</v>
      </c>
      <c r="M175" t="inlineStr">
        <is>
          <t>ADMINISTRATIVO</t>
        </is>
      </c>
      <c r="N175" t="inlineStr">
        <is>
          <t xml:space="preserve">  - Administrativa</t>
        </is>
      </c>
      <c r="O175" t="inlineStr">
        <is>
          <t>Provisionado</t>
        </is>
      </c>
      <c r="Q175" t="inlineStr">
        <is>
          <t>12/2026</t>
        </is>
      </c>
      <c r="R175" t="n">
        <v>0</v>
      </c>
    </row>
    <row r="176">
      <c r="A176" t="n">
        <v>204840</v>
      </c>
      <c r="B176" t="inlineStr">
        <is>
          <t>Love Cabaret</t>
        </is>
      </c>
      <c r="C176" t="inlineStr">
        <is>
          <t>VERISURE BRASIL MONITORAMENTO DE ALARMES S.A</t>
        </is>
      </c>
      <c r="D176" t="inlineStr">
        <is>
          <t>PROVISAO</t>
        </is>
      </c>
      <c r="E176" s="555" t="n">
        <v>46357</v>
      </c>
      <c r="F176" s="555" t="n">
        <v>46392</v>
      </c>
      <c r="G176" t="inlineStr">
        <is>
          <t>Informática e TI</t>
        </is>
      </c>
      <c r="H176" t="inlineStr">
        <is>
          <t>Sistemas de Segurança e Alarme</t>
        </is>
      </c>
      <c r="I176" t="inlineStr">
        <is>
          <t>SISTEMAS DE SEGURANCA / CAMERAS E SENSOR - 02/2026</t>
        </is>
      </c>
      <c r="J176" t="n">
        <v>-300</v>
      </c>
      <c r="K176" t="n">
        <v>-300</v>
      </c>
      <c r="O176" t="inlineStr">
        <is>
          <t>Provisionado</t>
        </is>
      </c>
      <c r="Q176" t="inlineStr">
        <is>
          <t>12/2026</t>
        </is>
      </c>
      <c r="R176" t="n">
        <v>0</v>
      </c>
    </row>
    <row r="177">
      <c r="A177" t="n">
        <v>195355</v>
      </c>
      <c r="B177" t="inlineStr">
        <is>
          <t>Love Cabaret</t>
        </is>
      </c>
      <c r="C177" t="inlineStr">
        <is>
          <t>CICLO PARTICIPACOES LTDA</t>
        </is>
      </c>
      <c r="D177" t="inlineStr">
        <is>
          <t>PROVISAO</t>
        </is>
      </c>
      <c r="E177" s="555" t="n">
        <v>46357</v>
      </c>
      <c r="F177" s="555" t="n">
        <v>46397</v>
      </c>
      <c r="G177" t="inlineStr">
        <is>
          <t>Custo de Ocupação</t>
        </is>
      </c>
      <c r="H177" t="inlineStr">
        <is>
          <t>Aluguel de Imoveis</t>
        </is>
      </c>
      <c r="I177" t="inlineStr">
        <is>
          <t>ALUGUEL DE IMOVEIS - EDIFICIO AZALEIA -</t>
        </is>
      </c>
      <c r="J177" t="n">
        <v>-32594.19</v>
      </c>
      <c r="K177" t="n">
        <v>-32594.19</v>
      </c>
      <c r="O177" t="inlineStr">
        <is>
          <t>Provisionado</t>
        </is>
      </c>
      <c r="Q177" t="inlineStr">
        <is>
          <t>12/2026</t>
        </is>
      </c>
      <c r="R177" t="n">
        <v>0</v>
      </c>
    </row>
    <row r="178">
      <c r="A178" t="n">
        <v>195297</v>
      </c>
      <c r="B178" t="inlineStr">
        <is>
          <t>Love Cabaret</t>
        </is>
      </c>
      <c r="C178" t="inlineStr">
        <is>
          <t>AGENCIA BIOMA PUBLICIDADE E EVENTOS LTDA - FACUNDO</t>
        </is>
      </c>
      <c r="D178" t="inlineStr">
        <is>
          <t>PROVISAO</t>
        </is>
      </c>
      <c r="E178" s="555" t="n">
        <v>46357</v>
      </c>
      <c r="F178" s="555" t="n">
        <v>46392</v>
      </c>
      <c r="G178" t="inlineStr">
        <is>
          <t>Marketing</t>
        </is>
      </c>
      <c r="H178" t="inlineStr">
        <is>
          <t>Agência de Propaganda</t>
        </is>
      </c>
      <c r="I178" t="inlineStr">
        <is>
          <t xml:space="preserve">AGENCIA DE PROPAGANDA - SERVICOS PRESTADOS MARKETING </t>
        </is>
      </c>
      <c r="J178" t="n">
        <v>-8000</v>
      </c>
      <c r="K178" t="n">
        <v>-8000</v>
      </c>
      <c r="O178" t="inlineStr">
        <is>
          <t>Provisionado</t>
        </is>
      </c>
      <c r="Q178" t="inlineStr">
        <is>
          <t>12/2026</t>
        </is>
      </c>
      <c r="R178" t="n">
        <v>0</v>
      </c>
    </row>
    <row r="179">
      <c r="A179" t="n">
        <v>195343</v>
      </c>
      <c r="B179" t="inlineStr">
        <is>
          <t>Love Cabaret</t>
        </is>
      </c>
      <c r="C179" t="inlineStr">
        <is>
          <t>CIA DE SANEAMENTO BASICO DO ESTADO DE SAO PAULO SABESP</t>
        </is>
      </c>
      <c r="D179" t="inlineStr">
        <is>
          <t>PROVISAO</t>
        </is>
      </c>
      <c r="E179" s="555" t="n">
        <v>46357</v>
      </c>
      <c r="F179" s="555" t="n">
        <v>46407</v>
      </c>
      <c r="G179" t="inlineStr">
        <is>
          <t>Utilidades</t>
        </is>
      </c>
      <c r="H179" t="inlineStr">
        <is>
          <t>Agua/Esgoto</t>
        </is>
      </c>
      <c r="I179" t="inlineStr">
        <is>
          <t xml:space="preserve">AGUA/ ESGOTO - RGI 93507054 E FORNECIMENTO 86040547054313 - </t>
        </is>
      </c>
      <c r="J179" t="n">
        <v>-200</v>
      </c>
      <c r="K179" t="n">
        <v>-200</v>
      </c>
      <c r="O179" t="inlineStr">
        <is>
          <t>Provisionado</t>
        </is>
      </c>
      <c r="Q179" t="inlineStr">
        <is>
          <t>12/2026</t>
        </is>
      </c>
      <c r="R179" t="n">
        <v>0</v>
      </c>
    </row>
    <row r="180">
      <c r="A180" t="n">
        <v>195309</v>
      </c>
      <c r="B180" t="inlineStr">
        <is>
          <t>Love Cabaret</t>
        </is>
      </c>
      <c r="C180" t="inlineStr">
        <is>
          <t>ALPHALIX AMBIENTEAL LOC/ DE EQUIPAMENTOS EIRELI</t>
        </is>
      </c>
      <c r="D180" t="inlineStr">
        <is>
          <t>PROVISAO</t>
        </is>
      </c>
      <c r="E180" s="555" t="n">
        <v>46357</v>
      </c>
      <c r="F180" s="555" t="n">
        <v>46407</v>
      </c>
      <c r="G180" t="inlineStr">
        <is>
          <t>Utilidades</t>
        </is>
      </c>
      <c r="H180" t="inlineStr">
        <is>
          <t>Coleta de lixo</t>
        </is>
      </c>
      <c r="I180" t="inlineStr">
        <is>
          <t xml:space="preserve">COLETA DE LIXO - </t>
        </is>
      </c>
      <c r="J180" t="n">
        <v>-1800</v>
      </c>
      <c r="K180" t="n">
        <v>-1800</v>
      </c>
      <c r="O180" t="inlineStr">
        <is>
          <t>Provisionado</t>
        </is>
      </c>
      <c r="Q180" t="inlineStr">
        <is>
          <t>12/2026</t>
        </is>
      </c>
      <c r="R180" t="n">
        <v>0</v>
      </c>
    </row>
    <row r="181">
      <c r="A181" t="n">
        <v>195331</v>
      </c>
      <c r="B181" t="inlineStr">
        <is>
          <t>Love Cabaret</t>
        </is>
      </c>
      <c r="C181" t="inlineStr">
        <is>
          <t>CEM ENGENHARIA DA MANUTENCAO LTDA</t>
        </is>
      </c>
      <c r="D181" t="inlineStr">
        <is>
          <t>PROVISAO</t>
        </is>
      </c>
      <c r="E181" s="555" t="n">
        <v>46357</v>
      </c>
      <c r="F181" s="555" t="n">
        <v>46402</v>
      </c>
      <c r="G181" t="inlineStr">
        <is>
          <t>Manutenção</t>
        </is>
      </c>
      <c r="H181" t="inlineStr">
        <is>
          <t>Manutenção Predial</t>
        </is>
      </c>
      <c r="I181" t="inlineStr">
        <is>
          <t xml:space="preserve">MANUTENCAO EM GERAL - PREVENTIVA - </t>
        </is>
      </c>
      <c r="J181" t="n">
        <v>-6601.38</v>
      </c>
      <c r="K181" t="n">
        <v>-6601.38</v>
      </c>
      <c r="O181" t="inlineStr">
        <is>
          <t>Provisionado</t>
        </is>
      </c>
      <c r="Q181" t="inlineStr">
        <is>
          <t>12/2026</t>
        </is>
      </c>
      <c r="R181" t="n">
        <v>0</v>
      </c>
    </row>
    <row r="182">
      <c r="A182" t="n">
        <v>204662</v>
      </c>
      <c r="B182" t="inlineStr">
        <is>
          <t>Love Cabaret</t>
        </is>
      </c>
      <c r="C182" t="inlineStr">
        <is>
          <t>MACHINE SEGURANCA PATRIMONIAL LTDA</t>
        </is>
      </c>
      <c r="D182" t="inlineStr">
        <is>
          <t>PROVISAO</t>
        </is>
      </c>
      <c r="E182" s="555" t="n">
        <v>46357</v>
      </c>
      <c r="F182" s="555" t="n">
        <v>46376</v>
      </c>
      <c r="G182" t="inlineStr">
        <is>
          <t>Serviços de Terceiros</t>
        </is>
      </c>
      <c r="H182" t="inlineStr">
        <is>
          <t>Serviços de Segurança</t>
        </is>
      </c>
      <c r="I182" t="inlineStr">
        <is>
          <t>SERVICO DE SEGURANCA - PERIODO 01 A 15/02/2026</t>
        </is>
      </c>
      <c r="J182" t="n">
        <v>-10000</v>
      </c>
      <c r="K182" t="n">
        <v>-10000</v>
      </c>
      <c r="O182" t="inlineStr">
        <is>
          <t>Provisionado</t>
        </is>
      </c>
      <c r="Q182" t="inlineStr">
        <is>
          <t>12/2026</t>
        </is>
      </c>
      <c r="R182" t="n">
        <v>0</v>
      </c>
    </row>
    <row r="183">
      <c r="A183" t="n">
        <v>204758</v>
      </c>
      <c r="B183" t="inlineStr">
        <is>
          <t>Love Cabaret</t>
        </is>
      </c>
      <c r="C183" t="inlineStr">
        <is>
          <t>STAR COPIAS COMERCIO E SERVICOS LTDA</t>
        </is>
      </c>
      <c r="D183" t="inlineStr">
        <is>
          <t>PROVISAO</t>
        </is>
      </c>
      <c r="E183" s="555" t="n">
        <v>46357</v>
      </c>
      <c r="F183" s="555" t="n">
        <v>46395</v>
      </c>
      <c r="G183" t="inlineStr">
        <is>
          <t>Locação de Equipamentos</t>
        </is>
      </c>
      <c r="H183" t="inlineStr">
        <is>
          <t>Locação de Equipamentos - Informatica e TI</t>
        </is>
      </c>
      <c r="I183" t="inlineStr">
        <is>
          <t>LOCACAO DE EQUIPAMENTOS - IMPRESSORA - 01/2026</t>
        </is>
      </c>
      <c r="J183" t="n">
        <v>-230</v>
      </c>
      <c r="K183" t="n">
        <v>-230</v>
      </c>
      <c r="O183" t="inlineStr">
        <is>
          <t>Provisionado</t>
        </is>
      </c>
      <c r="Q183" t="inlineStr">
        <is>
          <t>12/2026</t>
        </is>
      </c>
      <c r="R183" t="n">
        <v>0</v>
      </c>
    </row>
    <row r="184">
      <c r="A184" t="n">
        <v>204744</v>
      </c>
      <c r="B184" t="inlineStr">
        <is>
          <t>Love Cabaret</t>
        </is>
      </c>
      <c r="C184" t="inlineStr">
        <is>
          <t xml:space="preserve">SPOTIFY </t>
        </is>
      </c>
      <c r="D184" t="inlineStr">
        <is>
          <t>PROVISAO</t>
        </is>
      </c>
      <c r="E184" s="555" t="n">
        <v>46357</v>
      </c>
      <c r="F184" s="555" t="n">
        <v>46371</v>
      </c>
      <c r="G184" t="inlineStr">
        <is>
          <t>Informática e TI</t>
        </is>
      </c>
      <c r="H184" t="inlineStr">
        <is>
          <t>TV por assinatura/musica ambiente</t>
        </is>
      </c>
      <c r="I184" t="inlineStr">
        <is>
          <t>REEMBOLSO REFERENTE A SPOTIFY DAS CASAS ARCOS E LOVE - 02/2026</t>
        </is>
      </c>
      <c r="J184" t="n">
        <v>-20.45</v>
      </c>
      <c r="K184" t="n">
        <v>-20.45</v>
      </c>
      <c r="O184" t="inlineStr">
        <is>
          <t>Provisionado</t>
        </is>
      </c>
      <c r="Q184" t="inlineStr">
        <is>
          <t>12/2026</t>
        </is>
      </c>
      <c r="R184" t="n">
        <v>0</v>
      </c>
    </row>
    <row r="185">
      <c r="A185" t="n">
        <v>202235</v>
      </c>
      <c r="B185" t="inlineStr">
        <is>
          <t>Love Cabaret</t>
        </is>
      </c>
      <c r="C185" t="inlineStr">
        <is>
          <t>PJ 00352023 - JESSICA IZABEL DE SOUZA</t>
        </is>
      </c>
      <c r="D185" t="inlineStr">
        <is>
          <t>PROVISAO</t>
        </is>
      </c>
      <c r="E185" s="555" t="n">
        <v>46357</v>
      </c>
      <c r="F185" s="555" t="n">
        <v>46397</v>
      </c>
      <c r="G185" t="inlineStr">
        <is>
          <t>Mão de Obra - PJ</t>
        </is>
      </c>
      <c r="H185" t="inlineStr">
        <is>
          <t>MDO PJ Fixo</t>
        </is>
      </c>
      <c r="I185" t="inlineStr">
        <is>
          <t>SALÁRIO PJ</t>
        </is>
      </c>
      <c r="J185" t="n">
        <v>-1500</v>
      </c>
      <c r="K185" t="n">
        <v>-1500</v>
      </c>
      <c r="M185" t="inlineStr">
        <is>
          <t>ANALISTA FINANCEIRO DO SQUAD</t>
        </is>
      </c>
      <c r="N185" t="inlineStr">
        <is>
          <t xml:space="preserve">  - Squad</t>
        </is>
      </c>
      <c r="O185" t="inlineStr">
        <is>
          <t>Provisionado</t>
        </is>
      </c>
      <c r="Q185" t="inlineStr">
        <is>
          <t>12/2026</t>
        </is>
      </c>
      <c r="R185" t="n">
        <v>0</v>
      </c>
    </row>
    <row r="186">
      <c r="A186" t="n">
        <v>204721</v>
      </c>
      <c r="B186" t="inlineStr">
        <is>
          <t>Love Cabaret</t>
        </is>
      </c>
      <c r="C186" t="inlineStr">
        <is>
          <t>SAFE BRAND COMERCIAL- IMPORTACAO- EXPORTACAO E SERVICOS LTDA</t>
        </is>
      </c>
      <c r="D186" t="inlineStr">
        <is>
          <t>PROVISAO</t>
        </is>
      </c>
      <c r="E186" s="555" t="n">
        <v>46357</v>
      </c>
      <c r="F186" s="555" t="n">
        <v>46365</v>
      </c>
      <c r="G186" t="inlineStr">
        <is>
          <t>Locação de Equipamentos</t>
        </is>
      </c>
      <c r="H186" t="inlineStr">
        <is>
          <t>Locações de Equipamentos - Operacionais</t>
        </is>
      </c>
      <c r="I186" t="inlineStr">
        <is>
          <t>1 MAQ LAVA LOUÇAS DE ABER. FRONTAL R$650,00 // 2 MAQUINAS LAVA COPOS DE ABER. FRONTAL R$650,00 CADA // MESA DE APOIO PARA LAVA LOUÇAS (COZINHA) R$69,90 - 02/2026</t>
        </is>
      </c>
      <c r="J186" t="n">
        <v>-2117.46</v>
      </c>
      <c r="K186" t="n">
        <v>-2117.46</v>
      </c>
      <c r="O186" t="inlineStr">
        <is>
          <t>Provisionado</t>
        </is>
      </c>
      <c r="Q186" t="inlineStr">
        <is>
          <t>12/2026</t>
        </is>
      </c>
      <c r="R186" t="n">
        <v>0</v>
      </c>
    </row>
    <row r="187">
      <c r="A187" t="n">
        <v>202220</v>
      </c>
      <c r="B187" t="inlineStr">
        <is>
          <t>Love Cabaret</t>
        </is>
      </c>
      <c r="C187" t="inlineStr">
        <is>
          <t>PJ 00492024 - ISABELLA FERNANDES GOMES</t>
        </is>
      </c>
      <c r="D187" t="inlineStr">
        <is>
          <t>PROVISAO</t>
        </is>
      </c>
      <c r="E187" s="555" t="n">
        <v>46357</v>
      </c>
      <c r="F187" s="555" t="n">
        <v>46397</v>
      </c>
      <c r="G187" t="inlineStr">
        <is>
          <t>Mão de Obra - PJ</t>
        </is>
      </c>
      <c r="H187" t="inlineStr">
        <is>
          <t>MDO PJ Fixo</t>
        </is>
      </c>
      <c r="I187" t="inlineStr">
        <is>
          <t>SALÁRIO PJ</t>
        </is>
      </c>
      <c r="J187" t="n">
        <v>-1200</v>
      </c>
      <c r="K187" t="n">
        <v>-1200</v>
      </c>
      <c r="M187" t="inlineStr">
        <is>
          <t>ANALISTA FINANCEIRO DO SQUAD</t>
        </is>
      </c>
      <c r="N187" t="inlineStr">
        <is>
          <t xml:space="preserve">  - Squad</t>
        </is>
      </c>
      <c r="O187" t="inlineStr">
        <is>
          <t>Provisionado</t>
        </is>
      </c>
      <c r="Q187" t="inlineStr">
        <is>
          <t>12/2026</t>
        </is>
      </c>
      <c r="R187" t="n">
        <v>0</v>
      </c>
    </row>
    <row r="188">
      <c r="A188" t="n">
        <v>204699</v>
      </c>
      <c r="B188" t="inlineStr">
        <is>
          <t>Love Cabaret</t>
        </is>
      </c>
      <c r="C188" t="inlineStr">
        <is>
          <t>PRESHH ALUGUEL DE MAQUINAS LTDA</t>
        </is>
      </c>
      <c r="D188" t="inlineStr">
        <is>
          <t>PROVISAO</t>
        </is>
      </c>
      <c r="E188" s="555" t="n">
        <v>46357</v>
      </c>
      <c r="F188" s="555" t="n">
        <v>46397</v>
      </c>
      <c r="G188" t="inlineStr">
        <is>
          <t>Locação de Equipamentos</t>
        </is>
      </c>
      <c r="H188" t="inlineStr">
        <is>
          <t>Locações de Equipamentos - Operacionais</t>
        </is>
      </c>
      <c r="I188" t="inlineStr">
        <is>
          <t>LOCACAO DE EQUIPAMENTOS - EQUIPAMENTO DE CARBONATACAO - 01/2026</t>
        </is>
      </c>
      <c r="J188" t="n">
        <v>-920</v>
      </c>
      <c r="K188" t="n">
        <v>-920</v>
      </c>
      <c r="O188" t="inlineStr">
        <is>
          <t>Provisionado</t>
        </is>
      </c>
      <c r="Q188" t="inlineStr">
        <is>
          <t>12/2026</t>
        </is>
      </c>
      <c r="R188" t="n">
        <v>0</v>
      </c>
    </row>
    <row r="189">
      <c r="A189" t="n">
        <v>202123</v>
      </c>
      <c r="B189" t="inlineStr">
        <is>
          <t>Love Cabaret</t>
        </is>
      </c>
      <c r="C189" t="inlineStr">
        <is>
          <t>FELIPE FERREIRA FRANCA 36496185832</t>
        </is>
      </c>
      <c r="D189" t="inlineStr">
        <is>
          <t>PROVISAO</t>
        </is>
      </c>
      <c r="E189" s="555" t="n">
        <v>46357</v>
      </c>
      <c r="F189" s="555" t="n">
        <v>46397</v>
      </c>
      <c r="G189" t="inlineStr">
        <is>
          <t>Mão de Obra - PJ</t>
        </is>
      </c>
      <c r="H189" t="inlineStr">
        <is>
          <t>MDO PJ Fixo</t>
        </is>
      </c>
      <c r="I189" t="inlineStr">
        <is>
          <t xml:space="preserve">SALÁRIO PJ </t>
        </is>
      </c>
      <c r="J189" t="n">
        <v>-5000</v>
      </c>
      <c r="K189" t="n">
        <v>-5000</v>
      </c>
      <c r="M189" t="inlineStr">
        <is>
          <t>LIDER DE SQUAD</t>
        </is>
      </c>
      <c r="N189" t="inlineStr">
        <is>
          <t xml:space="preserve">  - Squad</t>
        </is>
      </c>
      <c r="O189" t="inlineStr">
        <is>
          <t>Provisionado</t>
        </is>
      </c>
      <c r="Q189" t="inlineStr">
        <is>
          <t>12/2026</t>
        </is>
      </c>
      <c r="R189" t="n">
        <v>0</v>
      </c>
    </row>
    <row r="190">
      <c r="A190" t="n">
        <v>204772</v>
      </c>
      <c r="B190" t="inlineStr">
        <is>
          <t>Love Cabaret</t>
        </is>
      </c>
      <c r="C190" t="inlineStr">
        <is>
          <t>STEMME TELECOMUNICACOES DO BRASIL LTDA</t>
        </is>
      </c>
      <c r="D190" t="inlineStr">
        <is>
          <t>PROVISAO</t>
        </is>
      </c>
      <c r="E190" s="555" t="n">
        <v>46357</v>
      </c>
      <c r="F190" s="555" t="n">
        <v>46397</v>
      </c>
      <c r="G190" t="inlineStr">
        <is>
          <t>Informática e TI</t>
        </is>
      </c>
      <c r="H190" t="inlineStr">
        <is>
          <t>Internet</t>
        </is>
      </c>
      <c r="I190" t="inlineStr">
        <is>
          <t>INTERNET - LINK GERENCIAMENTO DE REDE 01/01 A 31/01 - 01/2026</t>
        </is>
      </c>
      <c r="J190" t="n">
        <v>-299.99</v>
      </c>
      <c r="K190" t="n">
        <v>-299.99</v>
      </c>
      <c r="O190" t="inlineStr">
        <is>
          <t>Provisionado</t>
        </is>
      </c>
      <c r="Q190" t="inlineStr">
        <is>
          <t>12/2026</t>
        </is>
      </c>
      <c r="R190" t="n">
        <v>0</v>
      </c>
    </row>
    <row r="191">
      <c r="A191" t="n">
        <v>202032</v>
      </c>
      <c r="B191" t="inlineStr">
        <is>
          <t>Love Cabaret</t>
        </is>
      </c>
      <c r="C191" t="inlineStr">
        <is>
          <t>ANDRE RODRIGUES AZEVEDO</t>
        </is>
      </c>
      <c r="D191" t="inlineStr">
        <is>
          <t>PROVISAO</t>
        </is>
      </c>
      <c r="E191" s="555" t="n">
        <v>46357</v>
      </c>
      <c r="F191" s="555" t="n">
        <v>46397</v>
      </c>
      <c r="G191" t="inlineStr">
        <is>
          <t>Mão de Obra - PJ</t>
        </is>
      </c>
      <c r="H191" t="inlineStr">
        <is>
          <t>MDO Terceirizada - Artístico</t>
        </is>
      </c>
      <c r="I191" t="inlineStr">
        <is>
          <t>SALÁRIO PJ</t>
        </is>
      </c>
      <c r="J191" t="n">
        <v>-7420</v>
      </c>
      <c r="K191" t="n">
        <v>-7420</v>
      </c>
      <c r="M191" t="inlineStr">
        <is>
          <t>TECNICO DE SOM</t>
        </is>
      </c>
      <c r="N191" t="inlineStr">
        <is>
          <t xml:space="preserve">  - Assistente</t>
        </is>
      </c>
      <c r="O191" t="inlineStr">
        <is>
          <t>Provisionado</t>
        </is>
      </c>
      <c r="Q191" t="inlineStr">
        <is>
          <t>12/2026</t>
        </is>
      </c>
      <c r="R191" t="n">
        <v>0</v>
      </c>
    </row>
    <row r="192">
      <c r="A192" t="n">
        <v>204684</v>
      </c>
      <c r="B192" t="inlineStr">
        <is>
          <t>Love Cabaret</t>
        </is>
      </c>
      <c r="C192" t="inlineStr">
        <is>
          <t xml:space="preserve">MATEUS SILVEIRA CEZAR </t>
        </is>
      </c>
      <c r="D192" t="inlineStr">
        <is>
          <t>PROVISAO</t>
        </is>
      </c>
      <c r="E192" s="555" t="n">
        <v>46357</v>
      </c>
      <c r="F192" s="555" t="n">
        <v>46391</v>
      </c>
      <c r="G192" t="inlineStr">
        <is>
          <t>Marketing</t>
        </is>
      </c>
      <c r="H192" t="inlineStr">
        <is>
          <t>Sessão de Fotos/Captação de Vídeo</t>
        </is>
      </c>
      <c r="I192" t="inlineStr">
        <is>
          <t>PRODUCAO GRAFICA - CONTRATACAO VIDEOMAKER FIXO - 02/2026</t>
        </is>
      </c>
      <c r="J192" t="n">
        <v>-1800</v>
      </c>
      <c r="K192" t="n">
        <v>-1800</v>
      </c>
      <c r="O192" t="inlineStr">
        <is>
          <t>Provisionado</t>
        </is>
      </c>
      <c r="Q192" t="inlineStr">
        <is>
          <t>12/2026</t>
        </is>
      </c>
      <c r="R192" t="n">
        <v>0</v>
      </c>
    </row>
    <row r="193">
      <c r="A193" t="n">
        <v>202019</v>
      </c>
      <c r="B193" t="inlineStr">
        <is>
          <t>Love Cabaret</t>
        </is>
      </c>
      <c r="C193" t="inlineStr">
        <is>
          <t xml:space="preserve">AGNES RODRIGUES DE OLIVEIRA </t>
        </is>
      </c>
      <c r="D193" t="inlineStr">
        <is>
          <t>PROVISAO</t>
        </is>
      </c>
      <c r="E193" s="555" t="n">
        <v>46357</v>
      </c>
      <c r="F193" s="555" t="n">
        <v>46397</v>
      </c>
      <c r="G193" t="inlineStr">
        <is>
          <t>Custos Artístico Geral</t>
        </is>
      </c>
      <c r="H193" t="inlineStr">
        <is>
          <t>Técnico de Som / Luz</t>
        </is>
      </c>
      <c r="I193" t="inlineStr">
        <is>
          <t xml:space="preserve"> SALÁRIO PJ</t>
        </is>
      </c>
      <c r="J193" t="n">
        <v>-5000</v>
      </c>
      <c r="K193" t="n">
        <v>-5000</v>
      </c>
      <c r="M193" t="inlineStr">
        <is>
          <t>TECNICO DE SOM</t>
        </is>
      </c>
      <c r="N193" t="inlineStr">
        <is>
          <t xml:space="preserve">  - Assistente</t>
        </is>
      </c>
      <c r="O193" t="inlineStr">
        <is>
          <t>Provisionado</t>
        </is>
      </c>
      <c r="Q193" t="inlineStr">
        <is>
          <t>12/2026</t>
        </is>
      </c>
      <c r="R193" t="n">
        <v>0</v>
      </c>
    </row>
    <row r="194">
      <c r="A194" t="n">
        <v>204344</v>
      </c>
      <c r="B194" t="inlineStr">
        <is>
          <t>Love Cabaret</t>
        </is>
      </c>
      <c r="C194" t="inlineStr">
        <is>
          <t>BLUEME</t>
        </is>
      </c>
      <c r="D194" t="inlineStr">
        <is>
          <t>PROVISAO</t>
        </is>
      </c>
      <c r="E194" s="555" t="n">
        <v>46357</v>
      </c>
      <c r="F194" s="555" t="n">
        <v>46402</v>
      </c>
      <c r="G194" t="inlineStr">
        <is>
          <t>Informática e TI</t>
        </is>
      </c>
      <c r="H194" t="inlineStr">
        <is>
          <t>Sistemas Gerais - Financeiros</t>
        </is>
      </c>
      <c r="I194" t="inlineStr">
        <is>
          <t>SISTEMA BLUE ME - 01/2026</t>
        </is>
      </c>
      <c r="J194" t="n">
        <v>-389</v>
      </c>
      <c r="K194" t="n">
        <v>-389</v>
      </c>
      <c r="O194" t="inlineStr">
        <is>
          <t>Provisionado</t>
        </is>
      </c>
      <c r="Q194" t="inlineStr">
        <is>
          <t>12/2026</t>
        </is>
      </c>
      <c r="R194" t="n">
        <v>0</v>
      </c>
    </row>
    <row r="195">
      <c r="A195" t="n">
        <v>204673</v>
      </c>
      <c r="B195" t="inlineStr">
        <is>
          <t>Love Cabaret</t>
        </is>
      </c>
      <c r="C195" t="inlineStr">
        <is>
          <t>MACRO CONTABILIDADE E CONSULTORIA LTDA</t>
        </is>
      </c>
      <c r="D195" t="inlineStr">
        <is>
          <t>PROVISAO</t>
        </is>
      </c>
      <c r="E195" s="555" t="n">
        <v>46357</v>
      </c>
      <c r="F195" s="555" t="n">
        <v>46371</v>
      </c>
      <c r="G195" t="inlineStr">
        <is>
          <t>Serviços de Terceiros</t>
        </is>
      </c>
      <c r="H195" t="inlineStr">
        <is>
          <t>Assessoria Contabil</t>
        </is>
      </c>
      <c r="I195" t="inlineStr">
        <is>
          <t>ASSESSORIA CONTABIL - CONTRATO M149/23 RPS 13613 - 02/2026</t>
        </is>
      </c>
      <c r="J195" t="n">
        <v>-3475.03</v>
      </c>
      <c r="K195" t="n">
        <v>-3475.03</v>
      </c>
      <c r="O195" t="inlineStr">
        <is>
          <t>Provisionado</t>
        </is>
      </c>
      <c r="Q195" t="inlineStr">
        <is>
          <t>12/2026</t>
        </is>
      </c>
      <c r="R195" t="n">
        <v>0</v>
      </c>
    </row>
    <row r="196">
      <c r="A196" t="n">
        <v>190204</v>
      </c>
      <c r="B196" t="inlineStr">
        <is>
          <t>Love Cabaret</t>
        </is>
      </c>
      <c r="C196" t="inlineStr">
        <is>
          <t xml:space="preserve">KAMINO INSTITUICAO DE PAGAMENTO LTDA </t>
        </is>
      </c>
      <c r="D196" t="inlineStr">
        <is>
          <t>PROVISAO</t>
        </is>
      </c>
      <c r="E196" s="555" t="n">
        <v>46357</v>
      </c>
      <c r="F196" s="555" t="n">
        <v>46374</v>
      </c>
      <c r="G196" t="inlineStr">
        <is>
          <t>Despesas Financeiras</t>
        </is>
      </c>
      <c r="H196" t="inlineStr">
        <is>
          <t>Tarifas Bancárias</t>
        </is>
      </c>
      <c r="I196" t="inlineStr">
        <is>
          <t>(+/-) RECEITAS/ DESPESAS FINANCEIRAS (TARIFA MENSAL TEMPUS KAMINO) -</t>
        </is>
      </c>
      <c r="J196" t="n">
        <v>-700</v>
      </c>
      <c r="K196" t="n">
        <v>-700</v>
      </c>
      <c r="O196" t="inlineStr">
        <is>
          <t>Provisionado</t>
        </is>
      </c>
      <c r="Q196" t="inlineStr">
        <is>
          <t>12/2026</t>
        </is>
      </c>
      <c r="R196" t="n">
        <v>0</v>
      </c>
    </row>
    <row r="197">
      <c r="A197" t="n">
        <v>204651</v>
      </c>
      <c r="B197" t="inlineStr">
        <is>
          <t>Love Cabaret</t>
        </is>
      </c>
      <c r="C197" t="inlineStr">
        <is>
          <t>MACHINE SEGURANCA PATRIMONIAL LTDA</t>
        </is>
      </c>
      <c r="D197" t="inlineStr">
        <is>
          <t>PROVISAO</t>
        </is>
      </c>
      <c r="E197" s="555" t="n">
        <v>46357</v>
      </c>
      <c r="F197" s="555" t="n">
        <v>46392</v>
      </c>
      <c r="G197" t="inlineStr">
        <is>
          <t>Serviços de Terceiros</t>
        </is>
      </c>
      <c r="H197" t="inlineStr">
        <is>
          <t>Serviços de Segurança</t>
        </is>
      </c>
      <c r="I197" t="inlineStr">
        <is>
          <t>SERVICO DE SEGURANCA - PERIODO 16 A 31/02/2026</t>
        </is>
      </c>
      <c r="J197" t="n">
        <v>-10000</v>
      </c>
      <c r="K197" t="n">
        <v>-10000</v>
      </c>
      <c r="O197" t="inlineStr">
        <is>
          <t>Provisionado</t>
        </is>
      </c>
      <c r="Q197" t="inlineStr">
        <is>
          <t>12/2026</t>
        </is>
      </c>
      <c r="R197" t="n">
        <v>0</v>
      </c>
    </row>
    <row r="198">
      <c r="A198" t="n">
        <v>204357</v>
      </c>
      <c r="B198" t="inlineStr">
        <is>
          <t>Love Cabaret</t>
        </is>
      </c>
      <c r="C198" t="inlineStr">
        <is>
          <t>FABRICA DE BARES SERVICOS LTDA FB</t>
        </is>
      </c>
      <c r="D198" t="inlineStr">
        <is>
          <t>PROVISAO</t>
        </is>
      </c>
      <c r="E198" s="555" t="n">
        <v>46357</v>
      </c>
      <c r="F198" s="555" t="n">
        <v>46412</v>
      </c>
      <c r="G198" t="inlineStr">
        <is>
          <t>Mão de Obra - Benefícios</t>
        </is>
      </c>
      <c r="H198" t="inlineStr">
        <is>
          <t xml:space="preserve">  -  Alimentação Funcionário</t>
        </is>
      </c>
      <c r="I198" t="inlineStr">
        <is>
          <t>ALIMENTACAO DE FUNCIONARIO - CARTAO BLACK - 01/2026</t>
        </is>
      </c>
      <c r="J198" t="n">
        <v>-7000</v>
      </c>
      <c r="K198" t="n">
        <v>-7000</v>
      </c>
      <c r="O198" t="inlineStr">
        <is>
          <t>Provisionado</t>
        </is>
      </c>
      <c r="Q198" t="inlineStr">
        <is>
          <t>12/2026</t>
        </is>
      </c>
      <c r="R198" t="n">
        <v>0</v>
      </c>
    </row>
    <row r="199">
      <c r="A199" t="n">
        <v>204640</v>
      </c>
      <c r="B199" t="inlineStr">
        <is>
          <t>Love Cabaret</t>
        </is>
      </c>
      <c r="C199" t="inlineStr">
        <is>
          <t>MACHINE SEGURANCA PATRIMONIAL LTDA</t>
        </is>
      </c>
      <c r="D199" t="inlineStr">
        <is>
          <t>PROVISAO</t>
        </is>
      </c>
      <c r="E199" s="555" t="n">
        <v>46357</v>
      </c>
      <c r="F199" s="555" t="n">
        <v>46402</v>
      </c>
      <c r="G199" t="inlineStr">
        <is>
          <t>Serviços de Terceiros</t>
        </is>
      </c>
      <c r="H199" t="inlineStr">
        <is>
          <t>Serviços de Segurança</t>
        </is>
      </c>
      <c r="I199" t="inlineStr">
        <is>
          <t>SERVICO DE SEGURANCA PATRIMONIAL - 01/2026</t>
        </is>
      </c>
      <c r="J199" t="n">
        <v>-6000</v>
      </c>
      <c r="K199" t="n">
        <v>-6000</v>
      </c>
      <c r="O199" t="inlineStr">
        <is>
          <t>Provisionado</t>
        </is>
      </c>
      <c r="Q199" t="inlineStr">
        <is>
          <t>12/2026</t>
        </is>
      </c>
      <c r="R199" t="n">
        <v>0</v>
      </c>
    </row>
    <row r="200">
      <c r="A200" t="n">
        <v>204376</v>
      </c>
      <c r="B200" t="inlineStr">
        <is>
          <t>Love Cabaret</t>
        </is>
      </c>
      <c r="C200" t="inlineStr">
        <is>
          <t>FREE SOM - LOCACAO DE SOM E  LUZ LTDA - TUKASON</t>
        </is>
      </c>
      <c r="D200" t="inlineStr">
        <is>
          <t>PROVISAO</t>
        </is>
      </c>
      <c r="E200" s="555" t="n">
        <v>46357</v>
      </c>
      <c r="F200" s="555" t="n">
        <v>46387</v>
      </c>
      <c r="G200" t="inlineStr">
        <is>
          <t>Custos Artístico Geral</t>
        </is>
      </c>
      <c r="H200" t="inlineStr">
        <is>
          <t>Locação de Equipamentos Fixo</t>
        </is>
      </c>
      <c r="I200" t="inlineStr">
        <is>
          <t>LOCACAO DE EQUIPAMENTOS FIXO - 03/2026</t>
        </is>
      </c>
      <c r="J200" t="n">
        <v>-6000</v>
      </c>
      <c r="K200" t="n">
        <v>-6000</v>
      </c>
      <c r="O200" t="inlineStr">
        <is>
          <t>Provisionado</t>
        </is>
      </c>
      <c r="Q200" t="inlineStr">
        <is>
          <t>12/2026</t>
        </is>
      </c>
      <c r="R200" t="n">
        <v>0</v>
      </c>
    </row>
    <row r="201">
      <c r="A201" t="n">
        <v>204784</v>
      </c>
      <c r="B201" t="inlineStr">
        <is>
          <t>Love Cabaret</t>
        </is>
      </c>
      <c r="C201" t="inlineStr">
        <is>
          <t>TELEFONICA BRASIL S/A</t>
        </is>
      </c>
      <c r="D201" t="inlineStr">
        <is>
          <t>PROVISAO</t>
        </is>
      </c>
      <c r="E201" s="555" t="n">
        <v>46357</v>
      </c>
      <c r="F201" s="555" t="n">
        <v>46414</v>
      </c>
      <c r="G201" t="inlineStr">
        <is>
          <t>Informática e TI</t>
        </is>
      </c>
      <c r="H201" t="inlineStr">
        <is>
          <t>Internet</t>
        </is>
      </c>
      <c r="I201" t="inlineStr">
        <is>
          <t>INTERNET MONITORA DADOS 100MB - CONTA 443836731 -01/2026</t>
        </is>
      </c>
      <c r="J201" t="n">
        <v>-21.71</v>
      </c>
      <c r="K201" t="n">
        <v>-21.71</v>
      </c>
      <c r="O201" t="inlineStr">
        <is>
          <t>Provisionado</t>
        </is>
      </c>
      <c r="Q201" t="inlineStr">
        <is>
          <t>12/2026</t>
        </is>
      </c>
      <c r="R201" t="n">
        <v>0</v>
      </c>
    </row>
    <row r="202">
      <c r="A202" t="n">
        <v>204401</v>
      </c>
      <c r="B202" t="inlineStr">
        <is>
          <t>Love Cabaret</t>
        </is>
      </c>
      <c r="C202" t="inlineStr">
        <is>
          <t>JULIA BAISCH FRANZ 02463978023</t>
        </is>
      </c>
      <c r="D202" t="inlineStr">
        <is>
          <t>PROVISAO</t>
        </is>
      </c>
      <c r="E202" s="555" t="n">
        <v>46357</v>
      </c>
      <c r="F202" s="555" t="n">
        <v>46397</v>
      </c>
      <c r="G202" t="inlineStr">
        <is>
          <t>Custos Artístico Geral</t>
        </is>
      </c>
      <c r="H202" t="inlineStr">
        <is>
          <t>MDO Terceirizada - Artístico</t>
        </is>
      </c>
      <c r="I202" t="inlineStr">
        <is>
          <t xml:space="preserve">SALÁRIO PJ </t>
        </is>
      </c>
      <c r="J202" t="n">
        <v>-8500</v>
      </c>
      <c r="K202" t="n">
        <v>-8500</v>
      </c>
      <c r="M202" t="inlineStr">
        <is>
          <t>TECNICO DE SOM</t>
        </is>
      </c>
      <c r="N202" t="inlineStr">
        <is>
          <t xml:space="preserve">  - Assistente</t>
        </is>
      </c>
      <c r="O202" t="inlineStr">
        <is>
          <t>Provisionado</t>
        </is>
      </c>
      <c r="Q202" t="inlineStr">
        <is>
          <t>12/2026</t>
        </is>
      </c>
      <c r="R202" t="n">
        <v>0</v>
      </c>
    </row>
    <row r="203">
      <c r="A203" t="n">
        <v>204628</v>
      </c>
      <c r="B203" t="inlineStr">
        <is>
          <t>Love Cabaret</t>
        </is>
      </c>
      <c r="C203" t="inlineStr">
        <is>
          <t>LALAMOVE TECNOLOGIA (BRASIL) LTDA</t>
        </is>
      </c>
      <c r="D203" t="inlineStr">
        <is>
          <t>PROVISAO</t>
        </is>
      </c>
      <c r="E203" s="555" t="n">
        <v>46357</v>
      </c>
      <c r="F203" s="555" t="n">
        <v>46412</v>
      </c>
      <c r="G203" t="inlineStr">
        <is>
          <t>Despesas com Transporte / Hospedagem</t>
        </is>
      </c>
      <c r="H203" t="inlineStr">
        <is>
          <t>Fretes e Carretos</t>
        </is>
      </c>
      <c r="I203" t="inlineStr">
        <is>
          <t>LALAMOVE 01/2026</t>
        </is>
      </c>
      <c r="J203" t="n">
        <v>-400</v>
      </c>
      <c r="K203" t="n">
        <v>-400</v>
      </c>
      <c r="O203" t="inlineStr">
        <is>
          <t>Provisionado</t>
        </is>
      </c>
      <c r="Q203" t="inlineStr">
        <is>
          <t>12/2026</t>
        </is>
      </c>
      <c r="R203" t="n">
        <v>0</v>
      </c>
    </row>
    <row r="204">
      <c r="A204" t="n">
        <v>204616</v>
      </c>
      <c r="B204" t="inlineStr">
        <is>
          <t>Love Cabaret</t>
        </is>
      </c>
      <c r="C204" t="inlineStr">
        <is>
          <t>IRMANDADE DA SANTA CASA DE MISERICORDIA DE SAO PAULO</t>
        </is>
      </c>
      <c r="D204" t="inlineStr">
        <is>
          <t>PROVISAO</t>
        </is>
      </c>
      <c r="E204" s="555" t="n">
        <v>46357</v>
      </c>
      <c r="F204" s="555" t="n">
        <v>46397</v>
      </c>
      <c r="G204" t="inlineStr">
        <is>
          <t>Custo de Ocupação</t>
        </is>
      </c>
      <c r="H204" t="inlineStr">
        <is>
          <t>Aluguel de Imoveis</t>
        </is>
      </c>
      <c r="I204" t="inlineStr">
        <is>
          <t>ALUGUEL DE IMOVEIS - 01/2026</t>
        </is>
      </c>
      <c r="J204" t="n">
        <v>-32594.19</v>
      </c>
      <c r="K204" t="n">
        <v>-32594.19</v>
      </c>
      <c r="O204" t="inlineStr">
        <is>
          <t>Provisionado</t>
        </is>
      </c>
      <c r="Q204" t="inlineStr">
        <is>
          <t>12/2026</t>
        </is>
      </c>
      <c r="R204" t="n">
        <v>0</v>
      </c>
    </row>
    <row r="205">
      <c r="A205" t="n">
        <v>204529</v>
      </c>
      <c r="B205" t="inlineStr">
        <is>
          <t>Love Cabaret</t>
        </is>
      </c>
      <c r="C205" t="inlineStr">
        <is>
          <t>HEADCHEF SEGURANCA DOS ALIM E GARANTIA D</t>
        </is>
      </c>
      <c r="D205" t="inlineStr">
        <is>
          <t>PROVISAO</t>
        </is>
      </c>
      <c r="E205" s="555" t="n">
        <v>46357</v>
      </c>
      <c r="F205" s="555" t="n">
        <v>46402</v>
      </c>
      <c r="G205" t="inlineStr">
        <is>
          <t>Serviços de Terceiros</t>
        </is>
      </c>
      <c r="H205" t="inlineStr">
        <is>
          <t>Assessoria de Alimentos e Bebidas</t>
        </is>
      </c>
      <c r="I205" t="inlineStr">
        <is>
          <t>PRESTACAO SERVICO NUTRICIONISTA - HONORARIOS 01/2026</t>
        </is>
      </c>
      <c r="J205" t="n">
        <v>-891.0599999999999</v>
      </c>
      <c r="K205" t="n">
        <v>-891.0599999999999</v>
      </c>
      <c r="O205" t="inlineStr">
        <is>
          <t>Provisionado</t>
        </is>
      </c>
      <c r="Q205" t="inlineStr">
        <is>
          <t>12/2026</t>
        </is>
      </c>
      <c r="R205" t="n">
        <v>0</v>
      </c>
    </row>
    <row r="206">
      <c r="A206" t="n">
        <v>204479</v>
      </c>
      <c r="B206" t="inlineStr">
        <is>
          <t>Love Cabaret</t>
        </is>
      </c>
      <c r="C206" t="inlineStr">
        <is>
          <t>PJ 00092021 - VANESSA FERREIRA DEL SANTO</t>
        </is>
      </c>
      <c r="D206" t="inlineStr">
        <is>
          <t>PROVISAO</t>
        </is>
      </c>
      <c r="E206" s="555" t="n">
        <v>46357</v>
      </c>
      <c r="F206" s="555" t="n">
        <v>46397</v>
      </c>
      <c r="G206" t="inlineStr">
        <is>
          <t>Mão de Obra - PJ</t>
        </is>
      </c>
      <c r="H206" t="inlineStr">
        <is>
          <t>MDO PJ Fixo</t>
        </is>
      </c>
      <c r="I206" t="inlineStr">
        <is>
          <t>SALÁRIO PJ</t>
        </is>
      </c>
      <c r="J206" t="n">
        <v>-3000</v>
      </c>
      <c r="K206" t="n">
        <v>-3000</v>
      </c>
      <c r="M206" t="inlineStr">
        <is>
          <t>GERENTE FINANCEIRO DO SQUAD</t>
        </is>
      </c>
      <c r="N206" t="inlineStr">
        <is>
          <t xml:space="preserve">  - Squad</t>
        </is>
      </c>
      <c r="O206" t="inlineStr">
        <is>
          <t>Provisionado</t>
        </is>
      </c>
      <c r="Q206" t="inlineStr">
        <is>
          <t>12/2026</t>
        </is>
      </c>
      <c r="R206" t="n">
        <v>0</v>
      </c>
    </row>
    <row r="207">
      <c r="A207" t="n">
        <v>204103</v>
      </c>
      <c r="B207" t="inlineStr">
        <is>
          <t>Love Cabaret</t>
        </is>
      </c>
      <c r="C207" t="inlineStr">
        <is>
          <t>ESCRITORIO CENTRAL DE ARRECADACAO E DISTRIBUICAO ECAD</t>
        </is>
      </c>
      <c r="D207" t="inlineStr">
        <is>
          <t>PROVISAO</t>
        </is>
      </c>
      <c r="E207" s="555" t="n">
        <v>46357</v>
      </c>
      <c r="F207" s="555" t="n">
        <v>46392</v>
      </c>
      <c r="G207" t="inlineStr">
        <is>
          <t>Custos Artístico Geral</t>
        </is>
      </c>
      <c r="H207" t="inlineStr">
        <is>
          <t>Locação de Equipamentos Fixo</t>
        </is>
      </c>
      <c r="I207" t="inlineStr">
        <is>
          <t>LOCACAO DE EQUIPAMENTOS FIXO - ECAD - 02/2026</t>
        </is>
      </c>
      <c r="J207" t="n">
        <v>-802.5</v>
      </c>
      <c r="K207" t="n">
        <v>-802.5</v>
      </c>
      <c r="O207" t="inlineStr">
        <is>
          <t>Provisionado</t>
        </is>
      </c>
      <c r="Q207" t="inlineStr">
        <is>
          <t>12/2026</t>
        </is>
      </c>
      <c r="R207" t="n">
        <v>0</v>
      </c>
    </row>
    <row r="208">
      <c r="A208" t="n">
        <v>204795</v>
      </c>
      <c r="B208" t="inlineStr">
        <is>
          <t>Love Cabaret</t>
        </is>
      </c>
      <c r="C208" t="inlineStr">
        <is>
          <t>TELEFONICA BRASIL S/A</t>
        </is>
      </c>
      <c r="D208" t="inlineStr">
        <is>
          <t>PROVISAO</t>
        </is>
      </c>
      <c r="E208" s="555" t="n">
        <v>46357</v>
      </c>
      <c r="F208" s="555" t="n">
        <v>46381</v>
      </c>
      <c r="G208" t="inlineStr">
        <is>
          <t>Informática e TI</t>
        </is>
      </c>
      <c r="H208" t="inlineStr">
        <is>
          <t>Internet</t>
        </is>
      </c>
      <c r="I208" t="inlineStr">
        <is>
          <t>INTERNET MOVEL 200GB - CONTA 455530810 - 02/2026</t>
        </is>
      </c>
      <c r="J208" t="n">
        <v>-250</v>
      </c>
      <c r="K208" t="n">
        <v>-250</v>
      </c>
      <c r="O208" t="inlineStr">
        <is>
          <t>Provisionado</t>
        </is>
      </c>
      <c r="Q208" t="inlineStr">
        <is>
          <t>12/2026</t>
        </is>
      </c>
      <c r="R208" t="n">
        <v>0</v>
      </c>
    </row>
    <row r="209">
      <c r="A209" t="n">
        <v>202303</v>
      </c>
      <c r="B209" t="inlineStr">
        <is>
          <t>Love Cabaret</t>
        </is>
      </c>
      <c r="C209" t="inlineStr">
        <is>
          <t>BRH SAUDE OCUPACIONAL LTDA</t>
        </is>
      </c>
      <c r="D209" t="inlineStr">
        <is>
          <t>PROVISAO</t>
        </is>
      </c>
      <c r="E209" s="555" t="n">
        <v>46356</v>
      </c>
      <c r="F209" s="555" t="n">
        <v>46365</v>
      </c>
      <c r="G209" t="inlineStr">
        <is>
          <t>Mão de Obra - Benefícios</t>
        </is>
      </c>
      <c r="H209" t="inlineStr">
        <is>
          <t xml:space="preserve">  -  Exames Periódicos</t>
        </is>
      </c>
      <c r="J209" t="n">
        <v>-32.7</v>
      </c>
      <c r="K209" t="n">
        <v>-32.7</v>
      </c>
      <c r="O209" t="inlineStr">
        <is>
          <t>Provisionado</t>
        </is>
      </c>
      <c r="Q209" t="inlineStr">
        <is>
          <t>11/2026</t>
        </is>
      </c>
      <c r="R209" t="n">
        <v>0</v>
      </c>
    </row>
    <row r="210">
      <c r="A210" t="n">
        <v>96071</v>
      </c>
      <c r="B210" t="inlineStr">
        <is>
          <t>Love Cabaret</t>
        </is>
      </c>
      <c r="C210" t="inlineStr">
        <is>
          <t>ISS</t>
        </is>
      </c>
      <c r="D210" t="inlineStr">
        <is>
          <t>24/60</t>
        </is>
      </c>
      <c r="E210" s="555" t="n">
        <v>46356</v>
      </c>
      <c r="F210" s="555" t="n">
        <v>46387</v>
      </c>
      <c r="G210" t="inlineStr">
        <is>
          <t>Endividamento</t>
        </is>
      </c>
      <c r="H210" t="inlineStr">
        <is>
          <t>Endividamento Geral</t>
        </is>
      </c>
      <c r="I210" t="inlineStr">
        <is>
          <t>PARCELAMENTO ISS 1/60 N°0219337276</t>
        </is>
      </c>
      <c r="J210" t="n">
        <v>-4147.45</v>
      </c>
      <c r="K210" t="n">
        <v>-4147.45</v>
      </c>
      <c r="O210" t="inlineStr">
        <is>
          <t>Provisionado</t>
        </is>
      </c>
      <c r="Q210" t="inlineStr">
        <is>
          <t>11/2026</t>
        </is>
      </c>
      <c r="R210" t="n">
        <v>0</v>
      </c>
    </row>
    <row r="211">
      <c r="A211" t="n">
        <v>197269</v>
      </c>
      <c r="B211" t="inlineStr">
        <is>
          <t>Love Cabaret</t>
        </is>
      </c>
      <c r="C211" t="inlineStr">
        <is>
          <t>ISS</t>
        </is>
      </c>
      <c r="D211" t="inlineStr">
        <is>
          <t>PROVISAO</t>
        </is>
      </c>
      <c r="E211" s="555" t="n">
        <v>46356</v>
      </c>
      <c r="F211" s="555" t="n">
        <v>46366</v>
      </c>
      <c r="G211" t="inlineStr">
        <is>
          <t>Utilidades</t>
        </is>
      </c>
      <c r="H211" t="inlineStr">
        <is>
          <t>Coleta de lixo</t>
        </is>
      </c>
      <c r="J211" t="n">
        <v>-200</v>
      </c>
      <c r="K211" t="n">
        <v>-200</v>
      </c>
      <c r="O211" t="inlineStr">
        <is>
          <t>Provisionado</t>
        </is>
      </c>
      <c r="Q211" t="inlineStr">
        <is>
          <t>11/2026</t>
        </is>
      </c>
      <c r="R211" t="n">
        <v>0</v>
      </c>
    </row>
    <row r="212">
      <c r="A212" t="n">
        <v>197143</v>
      </c>
      <c r="B212" t="inlineStr">
        <is>
          <t>Love Cabaret</t>
        </is>
      </c>
      <c r="C212" t="inlineStr">
        <is>
          <t>ICMS</t>
        </is>
      </c>
      <c r="D212" t="inlineStr">
        <is>
          <t>PROVISAO</t>
        </is>
      </c>
      <c r="E212" s="555" t="n">
        <v>46356</v>
      </c>
      <c r="F212" s="555" t="n">
        <v>46376</v>
      </c>
      <c r="G212" t="inlineStr">
        <is>
          <t>Impostos sobre Venda</t>
        </is>
      </c>
      <c r="H212" t="inlineStr">
        <is>
          <t>ICMS</t>
        </is>
      </c>
      <c r="J212" t="n">
        <v>-8000</v>
      </c>
      <c r="K212" t="n">
        <v>-8000</v>
      </c>
      <c r="O212" t="inlineStr">
        <is>
          <t>Provisionado</t>
        </is>
      </c>
      <c r="Q212" t="inlineStr">
        <is>
          <t>11/2026</t>
        </is>
      </c>
      <c r="R212" t="n">
        <v>0</v>
      </c>
    </row>
    <row r="213">
      <c r="A213" t="n">
        <v>197489</v>
      </c>
      <c r="B213" t="inlineStr">
        <is>
          <t>Love Cabaret</t>
        </is>
      </c>
      <c r="C213" t="inlineStr">
        <is>
          <t>IRRF</t>
        </is>
      </c>
      <c r="D213" t="inlineStr">
        <is>
          <t>PROVISAO</t>
        </is>
      </c>
      <c r="E213" s="555" t="n">
        <v>46356</v>
      </c>
      <c r="F213" s="555" t="n">
        <v>46376</v>
      </c>
      <c r="G213" t="inlineStr">
        <is>
          <t>Serviços de Terceiros</t>
        </is>
      </c>
      <c r="H213" t="inlineStr">
        <is>
          <t>Assessoria Contabil</t>
        </is>
      </c>
      <c r="I213" t="inlineStr">
        <is>
          <t>IRRF PRESTADOR PJ</t>
        </is>
      </c>
      <c r="J213" t="n">
        <v>-150</v>
      </c>
      <c r="K213" t="n">
        <v>-150</v>
      </c>
      <c r="O213" t="inlineStr">
        <is>
          <t>Provisionado</t>
        </is>
      </c>
      <c r="Q213" t="inlineStr">
        <is>
          <t>11/2026</t>
        </is>
      </c>
      <c r="R213" t="n">
        <v>0</v>
      </c>
    </row>
    <row r="214">
      <c r="A214" t="n">
        <v>207196</v>
      </c>
      <c r="B214" t="inlineStr">
        <is>
          <t>Love Cabaret</t>
        </is>
      </c>
      <c r="C214" t="inlineStr">
        <is>
          <t>INSS</t>
        </is>
      </c>
      <c r="D214" t="inlineStr">
        <is>
          <t>PROVISAO</t>
        </is>
      </c>
      <c r="E214" s="555" t="n">
        <v>46356</v>
      </c>
      <c r="F214" s="555" t="n">
        <v>46376</v>
      </c>
      <c r="G214" t="inlineStr">
        <is>
          <t>Mão de Obra - Encargos e Provisões</t>
        </is>
      </c>
      <c r="H214" t="inlineStr">
        <is>
          <t xml:space="preserve">  -  INSS Patronal</t>
        </is>
      </c>
      <c r="I214" t="inlineStr">
        <is>
          <t>INSS Patronal</t>
        </is>
      </c>
      <c r="J214" t="n">
        <v>-4500</v>
      </c>
      <c r="K214" t="n">
        <v>-4500</v>
      </c>
      <c r="O214" t="inlineStr">
        <is>
          <t>Provisionado</t>
        </is>
      </c>
      <c r="Q214" t="inlineStr">
        <is>
          <t>11/2026</t>
        </is>
      </c>
      <c r="R214" t="n">
        <v>0</v>
      </c>
    </row>
    <row r="215">
      <c r="A215" t="n">
        <v>207221</v>
      </c>
      <c r="B215" t="inlineStr">
        <is>
          <t>Love Cabaret</t>
        </is>
      </c>
      <c r="C215" t="inlineStr">
        <is>
          <t>INSS</t>
        </is>
      </c>
      <c r="D215" t="inlineStr">
        <is>
          <t>PROVISAO</t>
        </is>
      </c>
      <c r="E215" s="555" t="n">
        <v>46356</v>
      </c>
      <c r="F215" s="555" t="n">
        <v>46376</v>
      </c>
      <c r="G215" t="inlineStr">
        <is>
          <t>Mão de Obra - Encargos e Provisões</t>
        </is>
      </c>
      <c r="H215" t="inlineStr">
        <is>
          <t xml:space="preserve">  -  INSS Segurados</t>
        </is>
      </c>
      <c r="I215" t="inlineStr">
        <is>
          <t>INSS Segurados</t>
        </is>
      </c>
      <c r="J215" t="n">
        <v>-1700</v>
      </c>
      <c r="K215" t="n">
        <v>-1700</v>
      </c>
      <c r="O215" t="inlineStr">
        <is>
          <t>Provisionado</t>
        </is>
      </c>
      <c r="Q215" t="inlineStr">
        <is>
          <t>11/2026</t>
        </is>
      </c>
      <c r="R215" t="n">
        <v>0</v>
      </c>
    </row>
    <row r="216">
      <c r="A216" t="n">
        <v>210595</v>
      </c>
      <c r="B216" t="inlineStr">
        <is>
          <t>Love Cabaret</t>
        </is>
      </c>
      <c r="C216" t="inlineStr">
        <is>
          <t>PIS</t>
        </is>
      </c>
      <c r="D216" t="inlineStr">
        <is>
          <t>PROVISAO</t>
        </is>
      </c>
      <c r="E216" s="555" t="n">
        <v>46356</v>
      </c>
      <c r="F216" s="555" t="n">
        <v>46381</v>
      </c>
      <c r="G216" t="inlineStr">
        <is>
          <t>Impostos sobre Venda</t>
        </is>
      </c>
      <c r="H216" t="inlineStr">
        <is>
          <t>PIS / COFINS</t>
        </is>
      </c>
      <c r="J216" t="n">
        <v>-3000</v>
      </c>
      <c r="K216" t="n">
        <v>-3000</v>
      </c>
      <c r="O216" t="inlineStr">
        <is>
          <t>Provisionado</t>
        </is>
      </c>
      <c r="Q216" t="inlineStr">
        <is>
          <t>11/2026</t>
        </is>
      </c>
      <c r="R216" t="n">
        <v>0</v>
      </c>
    </row>
    <row r="217">
      <c r="A217" t="n">
        <v>208402</v>
      </c>
      <c r="B217" t="inlineStr">
        <is>
          <t>Love Cabaret</t>
        </is>
      </c>
      <c r="C217" t="inlineStr">
        <is>
          <t>IRRF</t>
        </is>
      </c>
      <c r="D217" t="inlineStr">
        <is>
          <t>PROVISAO</t>
        </is>
      </c>
      <c r="E217" s="555" t="n">
        <v>46356</v>
      </c>
      <c r="F217" s="555" t="n">
        <v>46376</v>
      </c>
      <c r="G217" t="inlineStr">
        <is>
          <t>Mão de Obra - Encargos e Provisões</t>
        </is>
      </c>
      <c r="H217" t="inlineStr">
        <is>
          <t>IRRF - MDO CLT - Salário</t>
        </is>
      </c>
      <c r="J217" t="n">
        <v>-200</v>
      </c>
      <c r="K217" t="n">
        <v>-200</v>
      </c>
      <c r="O217" t="inlineStr">
        <is>
          <t>Provisionado</t>
        </is>
      </c>
      <c r="Q217" t="inlineStr">
        <is>
          <t>11/2026</t>
        </is>
      </c>
      <c r="R217" t="n">
        <v>0</v>
      </c>
    </row>
    <row r="218">
      <c r="A218" t="n">
        <v>208338</v>
      </c>
      <c r="B218" t="inlineStr">
        <is>
          <t>Love Cabaret</t>
        </is>
      </c>
      <c r="C218" t="inlineStr">
        <is>
          <t>FGTS</t>
        </is>
      </c>
      <c r="D218" t="inlineStr">
        <is>
          <t>PROVISAO</t>
        </is>
      </c>
      <c r="E218" s="555" t="n">
        <v>46356</v>
      </c>
      <c r="F218" s="555" t="n">
        <v>46376</v>
      </c>
      <c r="G218" t="inlineStr">
        <is>
          <t>Mão de Obra - Encargos e Provisões</t>
        </is>
      </c>
      <c r="H218" t="inlineStr">
        <is>
          <t xml:space="preserve">  -  FGTS</t>
        </is>
      </c>
      <c r="J218" t="n">
        <v>-1100</v>
      </c>
      <c r="K218" t="n">
        <v>-1100</v>
      </c>
      <c r="O218" t="inlineStr">
        <is>
          <t>Provisionado</t>
        </is>
      </c>
      <c r="Q218" t="inlineStr">
        <is>
          <t>11/2026</t>
        </is>
      </c>
      <c r="R218" t="n">
        <v>0</v>
      </c>
    </row>
    <row r="219">
      <c r="A219" t="n">
        <v>210583</v>
      </c>
      <c r="B219" t="inlineStr">
        <is>
          <t>Love Cabaret</t>
        </is>
      </c>
      <c r="C219" t="inlineStr">
        <is>
          <t>COFINS</t>
        </is>
      </c>
      <c r="D219" t="inlineStr">
        <is>
          <t>PROVISAO</t>
        </is>
      </c>
      <c r="E219" s="555" t="n">
        <v>46356</v>
      </c>
      <c r="F219" s="555" t="n">
        <v>46381</v>
      </c>
      <c r="G219" t="inlineStr">
        <is>
          <t>Impostos sobre Venda</t>
        </is>
      </c>
      <c r="H219" t="inlineStr">
        <is>
          <t>PIS / COFINS</t>
        </is>
      </c>
      <c r="J219" t="n">
        <v>-14000</v>
      </c>
      <c r="K219" t="n">
        <v>-14000</v>
      </c>
      <c r="O219" t="inlineStr">
        <is>
          <t>Provisionado</t>
        </is>
      </c>
      <c r="Q219" t="inlineStr">
        <is>
          <t>11/2026</t>
        </is>
      </c>
      <c r="R219" t="n">
        <v>0</v>
      </c>
    </row>
    <row r="220">
      <c r="A220" t="n">
        <v>209576</v>
      </c>
      <c r="B220" t="inlineStr">
        <is>
          <t>Love Cabaret</t>
        </is>
      </c>
      <c r="C220" t="inlineStr">
        <is>
          <t xml:space="preserve">CSRF </t>
        </is>
      </c>
      <c r="D220" t="inlineStr">
        <is>
          <t>PROVISAO</t>
        </is>
      </c>
      <c r="E220" s="555" t="n">
        <v>46356</v>
      </c>
      <c r="F220" s="555" t="n">
        <v>46376</v>
      </c>
      <c r="G220" t="inlineStr">
        <is>
          <t>Serviços de Terceiros</t>
        </is>
      </c>
      <c r="H220" t="inlineStr">
        <is>
          <t>Assessoria Contabil</t>
        </is>
      </c>
      <c r="J220" t="n">
        <v>-640</v>
      </c>
      <c r="K220" t="n">
        <v>-640</v>
      </c>
      <c r="O220" t="inlineStr">
        <is>
          <t>Provisionado</t>
        </is>
      </c>
      <c r="Q220" t="inlineStr">
        <is>
          <t>11/2026</t>
        </is>
      </c>
      <c r="R220" t="n">
        <v>0</v>
      </c>
    </row>
    <row r="221">
      <c r="A221" t="n">
        <v>211849</v>
      </c>
      <c r="B221" t="inlineStr">
        <is>
          <t>Love Cabaret</t>
        </is>
      </c>
      <c r="C221" t="inlineStr">
        <is>
          <t>SECRETARIA DE ESTADO DA FAZENDA</t>
        </is>
      </c>
      <c r="D221" t="inlineStr">
        <is>
          <t>10/84</t>
        </is>
      </c>
      <c r="E221" s="555" t="n">
        <v>46352</v>
      </c>
      <c r="F221" s="555" t="n">
        <v>46386</v>
      </c>
      <c r="G221" t="inlineStr">
        <is>
          <t>Endividamento</t>
        </is>
      </c>
      <c r="H221" t="inlineStr">
        <is>
          <t>Endividamento Geral</t>
        </is>
      </c>
      <c r="I221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J221" t="n">
        <v>-670.04</v>
      </c>
      <c r="K221" t="n">
        <v>-670.04</v>
      </c>
      <c r="O221" t="inlineStr">
        <is>
          <t>Provisionado</t>
        </is>
      </c>
      <c r="Q221" t="inlineStr">
        <is>
          <t>11/2026</t>
        </is>
      </c>
      <c r="R221" t="n">
        <v>0</v>
      </c>
    </row>
    <row r="222">
      <c r="A222" t="n">
        <v>223524</v>
      </c>
      <c r="B222" t="inlineStr">
        <is>
          <t>Love Cabaret</t>
        </is>
      </c>
      <c r="C222" t="inlineStr">
        <is>
          <t>CICLO PARTICIPACOES LTDA</t>
        </is>
      </c>
      <c r="D222" t="inlineStr">
        <is>
          <t>PROVISAO</t>
        </is>
      </c>
      <c r="E222" s="555" t="n">
        <v>46345</v>
      </c>
      <c r="F222" s="555" t="n">
        <v>46345</v>
      </c>
      <c r="G222" t="inlineStr">
        <is>
          <t>Endividamento</t>
        </is>
      </c>
      <c r="H222" t="inlineStr">
        <is>
          <t>Recurso Processual</t>
        </is>
      </c>
      <c r="I222" t="inlineStr">
        <is>
          <t xml:space="preserve">IPTU </t>
        </is>
      </c>
      <c r="J222" t="n">
        <v>-17395.36</v>
      </c>
      <c r="K222" t="n">
        <v>-17395.36</v>
      </c>
      <c r="O222" t="inlineStr">
        <is>
          <t>Provisionado</t>
        </is>
      </c>
      <c r="Q222" t="inlineStr">
        <is>
          <t>11/2026</t>
        </is>
      </c>
      <c r="R222" t="n">
        <v>0</v>
      </c>
    </row>
    <row r="223">
      <c r="A223" t="n">
        <v>221480</v>
      </c>
      <c r="B223" t="inlineStr">
        <is>
          <t>Love Cabaret</t>
        </is>
      </c>
      <c r="C223" t="inlineStr">
        <is>
          <t>JULIANE DE LIMA CORREIA</t>
        </is>
      </c>
      <c r="D223" t="inlineStr">
        <is>
          <t>PROVISAO</t>
        </is>
      </c>
      <c r="E223" s="555" t="n">
        <v>46327</v>
      </c>
      <c r="F223" s="555" t="n">
        <v>46366</v>
      </c>
      <c r="G223" t="inlineStr">
        <is>
          <t>Mão de Obra - PJ</t>
        </is>
      </c>
      <c r="H223" t="inlineStr">
        <is>
          <t>MDO PJ Fixo</t>
        </is>
      </c>
      <c r="I223" t="inlineStr">
        <is>
          <t>SALÁRIO PJ - CHEFE DE BAR</t>
        </is>
      </c>
      <c r="J223" t="n">
        <v>-5000</v>
      </c>
      <c r="K223" t="n">
        <v>-5000</v>
      </c>
      <c r="M223" t="inlineStr">
        <is>
          <t>CHEFE DE BAR</t>
        </is>
      </c>
      <c r="N223" t="inlineStr">
        <is>
          <t xml:space="preserve">  - Chefe de Bar</t>
        </is>
      </c>
      <c r="O223" t="inlineStr">
        <is>
          <t>Provisionado</t>
        </is>
      </c>
      <c r="Q223" t="inlineStr">
        <is>
          <t>11/2026</t>
        </is>
      </c>
      <c r="R223" t="n">
        <v>0</v>
      </c>
    </row>
    <row r="224">
      <c r="A224" t="n">
        <v>224848</v>
      </c>
      <c r="B224" t="inlineStr">
        <is>
          <t>Love Cabaret</t>
        </is>
      </c>
      <c r="C224" t="inlineStr">
        <is>
          <t>VINICIUS NORIVAL BARBOSA DA SILVA</t>
        </is>
      </c>
      <c r="D224" t="inlineStr">
        <is>
          <t>PROVISAO</t>
        </is>
      </c>
      <c r="E224" s="555" t="n">
        <v>46327</v>
      </c>
      <c r="F224" s="555" t="n">
        <v>46366</v>
      </c>
      <c r="G224" t="inlineStr">
        <is>
          <t>Mão de Obra - PJ</t>
        </is>
      </c>
      <c r="H224" t="inlineStr">
        <is>
          <t>MDO PJ Fixo</t>
        </is>
      </c>
      <c r="I224" t="inlineStr">
        <is>
          <t>SALÁRIO PJ - PRODUTOR DE EVENTOS III</t>
        </is>
      </c>
      <c r="J224" t="n">
        <v>-1500</v>
      </c>
      <c r="K224" t="n">
        <v>-1500</v>
      </c>
      <c r="M224" t="inlineStr">
        <is>
          <t>ANALISTA EXECUTIVA DE EVENTOS</t>
        </is>
      </c>
      <c r="N224" t="inlineStr">
        <is>
          <t>MDO Terceirizada - Eventos</t>
        </is>
      </c>
      <c r="O224" t="inlineStr">
        <is>
          <t>Provisionado</t>
        </is>
      </c>
      <c r="Q224" t="inlineStr">
        <is>
          <t>11/2026</t>
        </is>
      </c>
      <c r="R224" t="n">
        <v>0</v>
      </c>
    </row>
    <row r="225">
      <c r="A225" t="n">
        <v>241542</v>
      </c>
      <c r="B225" t="inlineStr">
        <is>
          <t>Love Cabaret</t>
        </is>
      </c>
      <c r="C225" t="inlineStr">
        <is>
          <t>CONCIERGE IA SOLUCOES LTDA</t>
        </is>
      </c>
      <c r="D225" t="inlineStr">
        <is>
          <t>PROVISAO</t>
        </is>
      </c>
      <c r="E225" s="555" t="n">
        <v>46327</v>
      </c>
      <c r="F225" s="555" t="n">
        <v>46361</v>
      </c>
      <c r="G225" t="inlineStr">
        <is>
          <t>Marketing</t>
        </is>
      </c>
      <c r="H225" t="inlineStr">
        <is>
          <t>Ferramentas de Marketing</t>
        </is>
      </c>
      <c r="I225" t="inlineStr">
        <is>
          <t xml:space="preserve">DIONISIO (CARTAO FINAL 4896) - CARDAPIO + CRM + IA ATENDENTE 24/7- </t>
        </is>
      </c>
      <c r="J225" t="n">
        <v>-409</v>
      </c>
      <c r="K225" t="n">
        <v>-409</v>
      </c>
      <c r="O225" t="inlineStr">
        <is>
          <t>Provisionado</t>
        </is>
      </c>
      <c r="Q225" t="inlineStr">
        <is>
          <t>11/2026</t>
        </is>
      </c>
      <c r="R225" t="n">
        <v>0</v>
      </c>
    </row>
    <row r="226">
      <c r="A226" t="n">
        <v>217004</v>
      </c>
      <c r="B226" t="inlineStr">
        <is>
          <t>Love Cabaret</t>
        </is>
      </c>
      <c r="C226" t="inlineStr">
        <is>
          <t>LAISA ROCHA LARANGEIRA</t>
        </is>
      </c>
      <c r="D226" t="inlineStr">
        <is>
          <t>PROVISAO</t>
        </is>
      </c>
      <c r="E226" s="555" t="n">
        <v>46327</v>
      </c>
      <c r="F226" s="555" t="n">
        <v>46366</v>
      </c>
      <c r="G226" t="inlineStr">
        <is>
          <t>Mão de Obra - PJ</t>
        </is>
      </c>
      <c r="H226" t="inlineStr">
        <is>
          <t>MDO PJ Fixo</t>
        </is>
      </c>
      <c r="I226" t="inlineStr">
        <is>
          <t xml:space="preserve">SALÁRIO PJ </t>
        </is>
      </c>
      <c r="J226" t="n">
        <v>-800</v>
      </c>
      <c r="K226" t="n">
        <v>-800</v>
      </c>
      <c r="M226" t="inlineStr">
        <is>
          <t>ASSISTENTE DE MARKETING DO SQUAD</t>
        </is>
      </c>
      <c r="N226" t="inlineStr">
        <is>
          <t xml:space="preserve">  - Squad</t>
        </is>
      </c>
      <c r="O226" t="inlineStr">
        <is>
          <t>Provisionado</t>
        </is>
      </c>
      <c r="Q226" t="inlineStr">
        <is>
          <t>11/2026</t>
        </is>
      </c>
      <c r="R226" t="n">
        <v>0</v>
      </c>
    </row>
    <row r="227">
      <c r="A227" t="n">
        <v>221028</v>
      </c>
      <c r="B227" t="inlineStr">
        <is>
          <t>Love Cabaret</t>
        </is>
      </c>
      <c r="C227" t="inlineStr">
        <is>
          <t>GOOGLE WORKSPACE</t>
        </is>
      </c>
      <c r="D227" t="inlineStr">
        <is>
          <t>RP0032026</t>
        </is>
      </c>
      <c r="E227" s="555" t="n">
        <v>46327</v>
      </c>
      <c r="F227" s="555" t="n">
        <v>46381</v>
      </c>
      <c r="G227" t="inlineStr">
        <is>
          <t>Marketing</t>
        </is>
      </c>
      <c r="H227" t="inlineStr">
        <is>
          <t>Publicidade e Propaganda</t>
        </is>
      </c>
      <c r="I227" t="inlineStr">
        <is>
          <t>GESTAO DE DOMINIO - 11/2026</t>
        </is>
      </c>
      <c r="J227" t="n">
        <v>-873.04</v>
      </c>
      <c r="K227" t="n">
        <v>-873.04</v>
      </c>
      <c r="O227" t="inlineStr">
        <is>
          <t>Real</t>
        </is>
      </c>
      <c r="Q227" t="inlineStr">
        <is>
          <t>11/2026</t>
        </is>
      </c>
      <c r="R227" t="n">
        <v>0</v>
      </c>
    </row>
    <row r="228">
      <c r="A228" t="n">
        <v>223274</v>
      </c>
      <c r="B228" t="inlineStr">
        <is>
          <t>Love Cabaret</t>
        </is>
      </c>
      <c r="C228" t="inlineStr">
        <is>
          <t>PUXURI CONSULTORIA LTDA</t>
        </is>
      </c>
      <c r="D228" t="inlineStr">
        <is>
          <t>PROVISAO</t>
        </is>
      </c>
      <c r="E228" s="555" t="n">
        <v>46327</v>
      </c>
      <c r="F228" s="555" t="n">
        <v>46366</v>
      </c>
      <c r="G228" t="inlineStr">
        <is>
          <t>Mão de Obra - PJ</t>
        </is>
      </c>
      <c r="H228" t="inlineStr">
        <is>
          <t>MDO PJ Fixo</t>
        </is>
      </c>
      <c r="I228" t="inlineStr">
        <is>
          <t xml:space="preserve">SALÁRIO PJ </t>
        </is>
      </c>
      <c r="J228" t="n">
        <v>-4000</v>
      </c>
      <c r="K228" t="n">
        <v>-4000</v>
      </c>
      <c r="M228" t="inlineStr">
        <is>
          <t>CHEFE EXECUTIVO DE COZINHA</t>
        </is>
      </c>
      <c r="N228" t="inlineStr">
        <is>
          <t xml:space="preserve">  - Squad</t>
        </is>
      </c>
      <c r="O228" t="inlineStr">
        <is>
          <t>Provisionado</t>
        </is>
      </c>
      <c r="Q228" t="inlineStr">
        <is>
          <t>11/2026</t>
        </is>
      </c>
      <c r="R228" t="n">
        <v>0</v>
      </c>
    </row>
    <row r="229">
      <c r="A229" t="n">
        <v>224648</v>
      </c>
      <c r="B229" t="inlineStr">
        <is>
          <t>Love Cabaret</t>
        </is>
      </c>
      <c r="C229" t="inlineStr">
        <is>
          <t>TEC LITE MANUTENCAO EM EQUIPAMENTOS DE ILUMINAÇÃO LTDA</t>
        </is>
      </c>
      <c r="D229" t="inlineStr">
        <is>
          <t>PROVISAO</t>
        </is>
      </c>
      <c r="E229" s="555" t="n">
        <v>46327</v>
      </c>
      <c r="F229" s="555" t="n">
        <v>46348</v>
      </c>
      <c r="G229" t="inlineStr">
        <is>
          <t>Manutenção</t>
        </is>
      </c>
      <c r="H229" t="inlineStr">
        <is>
          <t>Material de Manutenção</t>
        </is>
      </c>
      <c r="I229" t="inlineStr">
        <is>
          <t xml:space="preserve">LIQUIDO MAQUINA HAZE - </t>
        </is>
      </c>
      <c r="J229" t="n">
        <v>-380</v>
      </c>
      <c r="K229" t="n">
        <v>-380</v>
      </c>
      <c r="O229" t="inlineStr">
        <is>
          <t>Provisionado</t>
        </is>
      </c>
      <c r="Q229" t="inlineStr">
        <is>
          <t>11/2026</t>
        </is>
      </c>
      <c r="R229" t="n">
        <v>0</v>
      </c>
    </row>
    <row r="230">
      <c r="A230" t="n">
        <v>237401</v>
      </c>
      <c r="B230" t="inlineStr">
        <is>
          <t>Love Cabaret</t>
        </is>
      </c>
      <c r="C230" t="inlineStr">
        <is>
          <t>PJ 00302023 - ANDRES LA ROSA</t>
        </is>
      </c>
      <c r="D230" t="inlineStr">
        <is>
          <t>PROVISAO</t>
        </is>
      </c>
      <c r="E230" s="555" t="n">
        <v>46327</v>
      </c>
      <c r="F230" s="555" t="n">
        <v>46366</v>
      </c>
      <c r="G230" t="inlineStr">
        <is>
          <t>Mão de Obra - PJ</t>
        </is>
      </c>
      <c r="H230" t="inlineStr">
        <is>
          <t>MDO PJ Fixo</t>
        </is>
      </c>
      <c r="I230" t="inlineStr">
        <is>
          <t xml:space="preserve">SALÁRIO PJ </t>
        </is>
      </c>
      <c r="J230" t="n">
        <v>-5200</v>
      </c>
      <c r="K230" t="n">
        <v>-5200</v>
      </c>
      <c r="M230" t="inlineStr">
        <is>
          <t>COORDENADOR</t>
        </is>
      </c>
      <c r="N230" t="inlineStr">
        <is>
          <t xml:space="preserve">  - Coordenador</t>
        </is>
      </c>
      <c r="O230" t="inlineStr">
        <is>
          <t>Provisionado</t>
        </is>
      </c>
      <c r="Q230" t="inlineStr">
        <is>
          <t>11/2026</t>
        </is>
      </c>
      <c r="R230" t="n">
        <v>0</v>
      </c>
    </row>
    <row r="231">
      <c r="A231" t="n">
        <v>218062</v>
      </c>
      <c r="B231" t="inlineStr">
        <is>
          <t>Love Cabaret</t>
        </is>
      </c>
      <c r="C231" t="inlineStr">
        <is>
          <t>FABRICA DE BARES SERVICOS LTDA FB</t>
        </is>
      </c>
      <c r="D231" t="inlineStr">
        <is>
          <t>PROVISAO</t>
        </is>
      </c>
      <c r="E231" s="555" t="n">
        <v>46327</v>
      </c>
      <c r="F231" s="555" t="n">
        <v>46376</v>
      </c>
      <c r="G231" t="inlineStr">
        <is>
          <t>Serviços de Terceiros</t>
        </is>
      </c>
      <c r="H231" t="inlineStr">
        <is>
          <t>Assessoria RH</t>
        </is>
      </c>
      <c r="I231" t="inlineStr">
        <is>
          <t xml:space="preserve">ASSESSORIA RH - </t>
        </is>
      </c>
      <c r="J231" t="n">
        <v>-100</v>
      </c>
      <c r="K231" t="n">
        <v>-100</v>
      </c>
      <c r="O231" t="inlineStr">
        <is>
          <t>Provisionado</t>
        </is>
      </c>
      <c r="Q231" t="inlineStr">
        <is>
          <t>11/2026</t>
        </is>
      </c>
      <c r="R231" t="n">
        <v>0</v>
      </c>
    </row>
    <row r="232">
      <c r="A232" t="n">
        <v>219705</v>
      </c>
      <c r="B232" t="inlineStr">
        <is>
          <t>Love Cabaret</t>
        </is>
      </c>
      <c r="C232" t="inlineStr">
        <is>
          <t>BUSINESS TO SUCESS LTDA</t>
        </is>
      </c>
      <c r="D232" t="inlineStr">
        <is>
          <t>PROVISAO</t>
        </is>
      </c>
      <c r="E232" s="555" t="n">
        <v>46327</v>
      </c>
      <c r="F232" s="555" t="n">
        <v>46365</v>
      </c>
      <c r="G232" t="inlineStr">
        <is>
          <t>Informática e TI</t>
        </is>
      </c>
      <c r="H232" t="inlineStr">
        <is>
          <t>Sistemas Gerais - Comunicação e Marketing</t>
        </is>
      </c>
      <c r="I232" t="inlineStr">
        <is>
          <t xml:space="preserve">FALAE - </t>
        </is>
      </c>
      <c r="J232" t="n">
        <v>-200</v>
      </c>
      <c r="K232" t="n">
        <v>-200</v>
      </c>
      <c r="O232" t="inlineStr">
        <is>
          <t>Provisionado</t>
        </is>
      </c>
      <c r="Q232" t="inlineStr">
        <is>
          <t>11/2026</t>
        </is>
      </c>
      <c r="R232" t="n">
        <v>0</v>
      </c>
    </row>
    <row r="233">
      <c r="A233" t="n">
        <v>219864</v>
      </c>
      <c r="B233" t="inlineStr">
        <is>
          <t>Love Cabaret</t>
        </is>
      </c>
      <c r="C233" t="inlineStr">
        <is>
          <t>RD GESTAO E SISTEMAS S.A.</t>
        </is>
      </c>
      <c r="D233" t="inlineStr">
        <is>
          <t>RP0032026</t>
        </is>
      </c>
      <c r="E233" s="555" t="n">
        <v>46327</v>
      </c>
      <c r="F233" s="555" t="n">
        <v>46382</v>
      </c>
      <c r="G233" t="inlineStr">
        <is>
          <t>Marketing</t>
        </is>
      </c>
      <c r="H233" t="inlineStr">
        <is>
          <t>Ferramentas de Marketing</t>
        </is>
      </c>
      <c r="I233" t="inlineStr">
        <is>
          <t>DISPARO DE EMAILS (REEMBOLSO FACUNDO) - 11/2026</t>
        </is>
      </c>
      <c r="J233" t="n">
        <v>-1034.45</v>
      </c>
      <c r="K233" t="n">
        <v>-1034.45</v>
      </c>
      <c r="O233" t="inlineStr">
        <is>
          <t>Real</t>
        </is>
      </c>
      <c r="Q233" t="inlineStr">
        <is>
          <t>11/2026</t>
        </is>
      </c>
      <c r="R233" t="n">
        <v>0</v>
      </c>
    </row>
    <row r="234">
      <c r="A234" t="n">
        <v>204650</v>
      </c>
      <c r="B234" t="inlineStr">
        <is>
          <t>Love Cabaret</t>
        </is>
      </c>
      <c r="C234" t="inlineStr">
        <is>
          <t>MACHINE SEGURANCA PATRIMONIAL LTDA</t>
        </is>
      </c>
      <c r="D234" t="inlineStr">
        <is>
          <t>PROVISAO</t>
        </is>
      </c>
      <c r="E234" s="555" t="n">
        <v>46327</v>
      </c>
      <c r="F234" s="555" t="n">
        <v>46361</v>
      </c>
      <c r="G234" t="inlineStr">
        <is>
          <t>Serviços de Terceiros</t>
        </is>
      </c>
      <c r="H234" t="inlineStr">
        <is>
          <t>Serviços de Segurança</t>
        </is>
      </c>
      <c r="I234" t="inlineStr">
        <is>
          <t>SERVICO DE SEGURANCA - PERIODO 16 A 31/02/2026</t>
        </is>
      </c>
      <c r="J234" t="n">
        <v>-10000</v>
      </c>
      <c r="K234" t="n">
        <v>-10000</v>
      </c>
      <c r="O234" t="inlineStr">
        <is>
          <t>Provisionado</t>
        </is>
      </c>
      <c r="Q234" t="inlineStr">
        <is>
          <t>11/2026</t>
        </is>
      </c>
      <c r="R234" t="n">
        <v>0</v>
      </c>
    </row>
    <row r="235">
      <c r="A235" t="n">
        <v>190203</v>
      </c>
      <c r="B235" t="inlineStr">
        <is>
          <t>Love Cabaret</t>
        </is>
      </c>
      <c r="C235" t="inlineStr">
        <is>
          <t xml:space="preserve">KAMINO INSTITUICAO DE PAGAMENTO LTDA </t>
        </is>
      </c>
      <c r="D235" t="inlineStr">
        <is>
          <t>PROVISAO</t>
        </is>
      </c>
      <c r="E235" s="555" t="n">
        <v>46327</v>
      </c>
      <c r="F235" s="555" t="n">
        <v>46344</v>
      </c>
      <c r="G235" t="inlineStr">
        <is>
          <t>Despesas Financeiras</t>
        </is>
      </c>
      <c r="H235" t="inlineStr">
        <is>
          <t>Tarifas Bancárias</t>
        </is>
      </c>
      <c r="I235" t="inlineStr">
        <is>
          <t>(+/-) RECEITAS/ DESPESAS FINANCEIRAS (TARIFA MENSAL TEMPUS KAMINO) -</t>
        </is>
      </c>
      <c r="J235" t="n">
        <v>-700</v>
      </c>
      <c r="K235" t="n">
        <v>-700</v>
      </c>
      <c r="O235" t="inlineStr">
        <is>
          <t>Provisionado</t>
        </is>
      </c>
      <c r="Q235" t="inlineStr">
        <is>
          <t>11/2026</t>
        </is>
      </c>
      <c r="R235" t="n">
        <v>0</v>
      </c>
    </row>
    <row r="236">
      <c r="A236" t="n">
        <v>204757</v>
      </c>
      <c r="B236" t="inlineStr">
        <is>
          <t>Love Cabaret</t>
        </is>
      </c>
      <c r="C236" t="inlineStr">
        <is>
          <t>STAR COPIAS COMERCIO E SERVICOS LTDA</t>
        </is>
      </c>
      <c r="D236" t="inlineStr">
        <is>
          <t>PROVISAO</t>
        </is>
      </c>
      <c r="E236" s="555" t="n">
        <v>46327</v>
      </c>
      <c r="F236" s="555" t="n">
        <v>46364</v>
      </c>
      <c r="G236" t="inlineStr">
        <is>
          <t>Locação de Equipamentos</t>
        </is>
      </c>
      <c r="H236" t="inlineStr">
        <is>
          <t>Locação de Equipamentos - Informatica e TI</t>
        </is>
      </c>
      <c r="I236" t="inlineStr">
        <is>
          <t>LOCACAO DE EQUIPAMENTOS - IMPRESSORA - 01/2026</t>
        </is>
      </c>
      <c r="J236" t="n">
        <v>-230</v>
      </c>
      <c r="K236" t="n">
        <v>-230</v>
      </c>
      <c r="O236" t="inlineStr">
        <is>
          <t>Provisionado</t>
        </is>
      </c>
      <c r="Q236" t="inlineStr">
        <is>
          <t>11/2026</t>
        </is>
      </c>
      <c r="R236" t="n">
        <v>0</v>
      </c>
    </row>
    <row r="237">
      <c r="A237" t="n">
        <v>204528</v>
      </c>
      <c r="B237" t="inlineStr">
        <is>
          <t>Love Cabaret</t>
        </is>
      </c>
      <c r="C237" t="inlineStr">
        <is>
          <t>HEADCHEF SEGURANCA DOS ALIM E GARANTIA D</t>
        </is>
      </c>
      <c r="D237" t="inlineStr">
        <is>
          <t>PROVISAO</t>
        </is>
      </c>
      <c r="E237" s="555" t="n">
        <v>46327</v>
      </c>
      <c r="F237" s="555" t="n">
        <v>46371</v>
      </c>
      <c r="G237" t="inlineStr">
        <is>
          <t>Serviços de Terceiros</t>
        </is>
      </c>
      <c r="H237" t="inlineStr">
        <is>
          <t>Assessoria de Alimentos e Bebidas</t>
        </is>
      </c>
      <c r="I237" t="inlineStr">
        <is>
          <t>PRESTACAO SERVICO NUTRICIONISTA - HONORARIOS 01/2026</t>
        </is>
      </c>
      <c r="J237" t="n">
        <v>-891.0599999999999</v>
      </c>
      <c r="K237" t="n">
        <v>-891.0599999999999</v>
      </c>
      <c r="O237" t="inlineStr">
        <is>
          <t>Provisionado</t>
        </is>
      </c>
      <c r="Q237" t="inlineStr">
        <is>
          <t>11/2026</t>
        </is>
      </c>
      <c r="R237" t="n">
        <v>0</v>
      </c>
    </row>
    <row r="238">
      <c r="A238" t="n">
        <v>204102</v>
      </c>
      <c r="B238" t="inlineStr">
        <is>
          <t>Love Cabaret</t>
        </is>
      </c>
      <c r="C238" t="inlineStr">
        <is>
          <t>ESCRITORIO CENTRAL DE ARRECADACAO E DISTRIBUICAO ECAD</t>
        </is>
      </c>
      <c r="D238" t="inlineStr">
        <is>
          <t>PROVISAO</t>
        </is>
      </c>
      <c r="E238" s="555" t="n">
        <v>46327</v>
      </c>
      <c r="F238" s="555" t="n">
        <v>46361</v>
      </c>
      <c r="G238" t="inlineStr">
        <is>
          <t>Custos Artístico Geral</t>
        </is>
      </c>
      <c r="H238" t="inlineStr">
        <is>
          <t>Locação de Equipamentos Fixo</t>
        </is>
      </c>
      <c r="I238" t="inlineStr">
        <is>
          <t>LOCACAO DE EQUIPAMENTOS FIXO - ECAD - 02/2026</t>
        </is>
      </c>
      <c r="J238" t="n">
        <v>-802.5</v>
      </c>
      <c r="K238" t="n">
        <v>-802.5</v>
      </c>
      <c r="O238" t="inlineStr">
        <is>
          <t>Provisionado</t>
        </is>
      </c>
      <c r="Q238" t="inlineStr">
        <is>
          <t>11/2026</t>
        </is>
      </c>
      <c r="R238" t="n">
        <v>0</v>
      </c>
    </row>
    <row r="239">
      <c r="A239" t="n">
        <v>204615</v>
      </c>
      <c r="B239" t="inlineStr">
        <is>
          <t>Love Cabaret</t>
        </is>
      </c>
      <c r="C239" t="inlineStr">
        <is>
          <t>IRMANDADE DA SANTA CASA DE MISERICORDIA DE SAO PAULO</t>
        </is>
      </c>
      <c r="D239" t="inlineStr">
        <is>
          <t>PROVISAO</t>
        </is>
      </c>
      <c r="E239" s="555" t="n">
        <v>46327</v>
      </c>
      <c r="F239" s="555" t="n">
        <v>46366</v>
      </c>
      <c r="G239" t="inlineStr">
        <is>
          <t>Custo de Ocupação</t>
        </is>
      </c>
      <c r="H239" t="inlineStr">
        <is>
          <t>Aluguel de Imoveis</t>
        </is>
      </c>
      <c r="I239" t="inlineStr">
        <is>
          <t>ALUGUEL DE IMOVEIS - 01/2026</t>
        </is>
      </c>
      <c r="J239" t="n">
        <v>-32594.19</v>
      </c>
      <c r="K239" t="n">
        <v>-32594.19</v>
      </c>
      <c r="O239" t="inlineStr">
        <is>
          <t>Provisionado</t>
        </is>
      </c>
      <c r="Q239" t="inlineStr">
        <is>
          <t>11/2026</t>
        </is>
      </c>
      <c r="R239" t="n">
        <v>0</v>
      </c>
    </row>
    <row r="240">
      <c r="A240" t="n">
        <v>204627</v>
      </c>
      <c r="B240" t="inlineStr">
        <is>
          <t>Love Cabaret</t>
        </is>
      </c>
      <c r="C240" t="inlineStr">
        <is>
          <t>LALAMOVE TECNOLOGIA (BRASIL) LTDA</t>
        </is>
      </c>
      <c r="D240" t="inlineStr">
        <is>
          <t>PROVISAO</t>
        </is>
      </c>
      <c r="E240" s="555" t="n">
        <v>46327</v>
      </c>
      <c r="F240" s="555" t="n">
        <v>46381</v>
      </c>
      <c r="G240" t="inlineStr">
        <is>
          <t>Despesas com Transporte / Hospedagem</t>
        </is>
      </c>
      <c r="H240" t="inlineStr">
        <is>
          <t>Fretes e Carretos</t>
        </is>
      </c>
      <c r="I240" t="inlineStr">
        <is>
          <t>LALAMOVE 01/2026</t>
        </is>
      </c>
      <c r="J240" t="n">
        <v>-400</v>
      </c>
      <c r="K240" t="n">
        <v>-400</v>
      </c>
      <c r="O240" t="inlineStr">
        <is>
          <t>Provisionado</t>
        </is>
      </c>
      <c r="Q240" t="inlineStr">
        <is>
          <t>11/2026</t>
        </is>
      </c>
      <c r="R240" t="n">
        <v>0</v>
      </c>
    </row>
    <row r="241">
      <c r="A241" t="n">
        <v>204343</v>
      </c>
      <c r="B241" t="inlineStr">
        <is>
          <t>Love Cabaret</t>
        </is>
      </c>
      <c r="C241" t="inlineStr">
        <is>
          <t>BLUEME</t>
        </is>
      </c>
      <c r="D241" t="inlineStr">
        <is>
          <t>PROVISAO</t>
        </is>
      </c>
      <c r="E241" s="555" t="n">
        <v>46327</v>
      </c>
      <c r="F241" s="555" t="n">
        <v>46371</v>
      </c>
      <c r="G241" t="inlineStr">
        <is>
          <t>Informática e TI</t>
        </is>
      </c>
      <c r="H241" t="inlineStr">
        <is>
          <t>Sistemas Gerais - Financeiros</t>
        </is>
      </c>
      <c r="I241" t="inlineStr">
        <is>
          <t>SISTEMA BLUE ME - 01/2026</t>
        </is>
      </c>
      <c r="J241" t="n">
        <v>-389</v>
      </c>
      <c r="K241" t="n">
        <v>-389</v>
      </c>
      <c r="O241" t="inlineStr">
        <is>
          <t>Provisionado</t>
        </is>
      </c>
      <c r="Q241" t="inlineStr">
        <is>
          <t>11/2026</t>
        </is>
      </c>
      <c r="R241" t="n">
        <v>0</v>
      </c>
    </row>
    <row r="242">
      <c r="A242" t="n">
        <v>204639</v>
      </c>
      <c r="B242" t="inlineStr">
        <is>
          <t>Love Cabaret</t>
        </is>
      </c>
      <c r="C242" t="inlineStr">
        <is>
          <t>MACHINE SEGURANCA PATRIMONIAL LTDA</t>
        </is>
      </c>
      <c r="D242" t="inlineStr">
        <is>
          <t>PROVISAO</t>
        </is>
      </c>
      <c r="E242" s="555" t="n">
        <v>46327</v>
      </c>
      <c r="F242" s="555" t="n">
        <v>46371</v>
      </c>
      <c r="G242" t="inlineStr">
        <is>
          <t>Serviços de Terceiros</t>
        </is>
      </c>
      <c r="H242" t="inlineStr">
        <is>
          <t>Serviços de Segurança</t>
        </is>
      </c>
      <c r="I242" t="inlineStr">
        <is>
          <t>SERVICO DE SEGURANCA PATRIMONIAL - 01/2026</t>
        </is>
      </c>
      <c r="J242" t="n">
        <v>-6000</v>
      </c>
      <c r="K242" t="n">
        <v>-6000</v>
      </c>
      <c r="O242" t="inlineStr">
        <is>
          <t>Provisionado</t>
        </is>
      </c>
      <c r="Q242" t="inlineStr">
        <is>
          <t>11/2026</t>
        </is>
      </c>
      <c r="R242" t="n">
        <v>0</v>
      </c>
    </row>
    <row r="243">
      <c r="A243" t="n">
        <v>204400</v>
      </c>
      <c r="B243" t="inlineStr">
        <is>
          <t>Love Cabaret</t>
        </is>
      </c>
      <c r="C243" t="inlineStr">
        <is>
          <t>JULIA BAISCH FRANZ 02463978023</t>
        </is>
      </c>
      <c r="D243" t="inlineStr">
        <is>
          <t>PROVISAO</t>
        </is>
      </c>
      <c r="E243" s="555" t="n">
        <v>46327</v>
      </c>
      <c r="F243" s="555" t="n">
        <v>46366</v>
      </c>
      <c r="G243" t="inlineStr">
        <is>
          <t>Custos Artístico Geral</t>
        </is>
      </c>
      <c r="H243" t="inlineStr">
        <is>
          <t>MDO Terceirizada - Artístico</t>
        </is>
      </c>
      <c r="I243" t="inlineStr">
        <is>
          <t xml:space="preserve">SALÁRIO PJ </t>
        </is>
      </c>
      <c r="J243" t="n">
        <v>-8500</v>
      </c>
      <c r="K243" t="n">
        <v>-8500</v>
      </c>
      <c r="M243" t="inlineStr">
        <is>
          <t>TECNICO DE SOM</t>
        </is>
      </c>
      <c r="N243" t="inlineStr">
        <is>
          <t xml:space="preserve">  - Assistente</t>
        </is>
      </c>
      <c r="O243" t="inlineStr">
        <is>
          <t>Provisionado</t>
        </is>
      </c>
      <c r="Q243" t="inlineStr">
        <is>
          <t>11/2026</t>
        </is>
      </c>
      <c r="R243" t="n">
        <v>0</v>
      </c>
    </row>
    <row r="244">
      <c r="A244" t="n">
        <v>204375</v>
      </c>
      <c r="B244" t="inlineStr">
        <is>
          <t>Love Cabaret</t>
        </is>
      </c>
      <c r="C244" t="inlineStr">
        <is>
          <t>FREE SOM - LOCACAO DE SOM E  LUZ LTDA - TUKASON</t>
        </is>
      </c>
      <c r="D244" t="inlineStr">
        <is>
          <t>PROVISAO</t>
        </is>
      </c>
      <c r="E244" s="555" t="n">
        <v>46327</v>
      </c>
      <c r="F244" s="555" t="n">
        <v>46356</v>
      </c>
      <c r="G244" t="inlineStr">
        <is>
          <t>Custos Artístico Geral</t>
        </is>
      </c>
      <c r="H244" t="inlineStr">
        <is>
          <t>Locação de Equipamentos Fixo</t>
        </is>
      </c>
      <c r="I244" t="inlineStr">
        <is>
          <t>LOCACAO DE EQUIPAMENTOS FIXO - 03/2026</t>
        </is>
      </c>
      <c r="J244" t="n">
        <v>-6000</v>
      </c>
      <c r="K244" t="n">
        <v>-6000</v>
      </c>
      <c r="O244" t="inlineStr">
        <is>
          <t>Provisionado</t>
        </is>
      </c>
      <c r="Q244" t="inlineStr">
        <is>
          <t>11/2026</t>
        </is>
      </c>
      <c r="R244" t="n">
        <v>0</v>
      </c>
    </row>
    <row r="245">
      <c r="A245" t="n">
        <v>202234</v>
      </c>
      <c r="B245" t="inlineStr">
        <is>
          <t>Love Cabaret</t>
        </is>
      </c>
      <c r="C245" t="inlineStr">
        <is>
          <t>PJ 00352023 - JESSICA IZABEL DE SOUZA</t>
        </is>
      </c>
      <c r="D245" t="inlineStr">
        <is>
          <t>PROVISAO</t>
        </is>
      </c>
      <c r="E245" s="555" t="n">
        <v>46327</v>
      </c>
      <c r="F245" s="555" t="n">
        <v>46366</v>
      </c>
      <c r="G245" t="inlineStr">
        <is>
          <t>Mão de Obra - PJ</t>
        </is>
      </c>
      <c r="H245" t="inlineStr">
        <is>
          <t>MDO PJ Fixo</t>
        </is>
      </c>
      <c r="I245" t="inlineStr">
        <is>
          <t>SALÁRIO PJ</t>
        </is>
      </c>
      <c r="J245" t="n">
        <v>-1500</v>
      </c>
      <c r="K245" t="n">
        <v>-1500</v>
      </c>
      <c r="M245" t="inlineStr">
        <is>
          <t>ANALISTA FINANCEIRO DO SQUAD</t>
        </is>
      </c>
      <c r="N245" t="inlineStr">
        <is>
          <t xml:space="preserve">  - Squad</t>
        </is>
      </c>
      <c r="O245" t="inlineStr">
        <is>
          <t>Provisionado</t>
        </is>
      </c>
      <c r="Q245" t="inlineStr">
        <is>
          <t>11/2026</t>
        </is>
      </c>
      <c r="R245" t="n">
        <v>0</v>
      </c>
    </row>
    <row r="246">
      <c r="A246" t="n">
        <v>204356</v>
      </c>
      <c r="B246" t="inlineStr">
        <is>
          <t>Love Cabaret</t>
        </is>
      </c>
      <c r="C246" t="inlineStr">
        <is>
          <t>FABRICA DE BARES SERVICOS LTDA FB</t>
        </is>
      </c>
      <c r="D246" t="inlineStr">
        <is>
          <t>PROVISAO</t>
        </is>
      </c>
      <c r="E246" s="555" t="n">
        <v>46327</v>
      </c>
      <c r="F246" s="555" t="n">
        <v>46381</v>
      </c>
      <c r="G246" t="inlineStr">
        <is>
          <t>Mão de Obra - Benefícios</t>
        </is>
      </c>
      <c r="H246" t="inlineStr">
        <is>
          <t xml:space="preserve">  -  Alimentação Funcionário</t>
        </is>
      </c>
      <c r="I246" t="inlineStr">
        <is>
          <t>ALIMENTACAO DE FUNCIONARIO - CARTAO BLACK - 01/2026</t>
        </is>
      </c>
      <c r="J246" t="n">
        <v>-7000</v>
      </c>
      <c r="K246" t="n">
        <v>-7000</v>
      </c>
      <c r="O246" t="inlineStr">
        <is>
          <t>Provisionado</t>
        </is>
      </c>
      <c r="Q246" t="inlineStr">
        <is>
          <t>11/2026</t>
        </is>
      </c>
      <c r="R246" t="n">
        <v>0</v>
      </c>
    </row>
    <row r="247">
      <c r="A247" t="n">
        <v>204661</v>
      </c>
      <c r="B247" t="inlineStr">
        <is>
          <t>Love Cabaret</t>
        </is>
      </c>
      <c r="C247" t="inlineStr">
        <is>
          <t>MACHINE SEGURANCA PATRIMONIAL LTDA</t>
        </is>
      </c>
      <c r="D247" t="inlineStr">
        <is>
          <t>PROVISAO</t>
        </is>
      </c>
      <c r="E247" s="555" t="n">
        <v>46327</v>
      </c>
      <c r="F247" s="555" t="n">
        <v>46346</v>
      </c>
      <c r="G247" t="inlineStr">
        <is>
          <t>Serviços de Terceiros</t>
        </is>
      </c>
      <c r="H247" t="inlineStr">
        <is>
          <t>Serviços de Segurança</t>
        </is>
      </c>
      <c r="I247" t="inlineStr">
        <is>
          <t>SERVICO DE SEGURANCA - PERIODO 01 A 15/02/2026</t>
        </is>
      </c>
      <c r="J247" t="n">
        <v>-10000</v>
      </c>
      <c r="K247" t="n">
        <v>-10000</v>
      </c>
      <c r="O247" t="inlineStr">
        <is>
          <t>Provisionado</t>
        </is>
      </c>
      <c r="Q247" t="inlineStr">
        <is>
          <t>11/2026</t>
        </is>
      </c>
      <c r="R247" t="n">
        <v>0</v>
      </c>
    </row>
    <row r="248">
      <c r="A248" t="n">
        <v>202018</v>
      </c>
      <c r="B248" t="inlineStr">
        <is>
          <t>Love Cabaret</t>
        </is>
      </c>
      <c r="C248" t="inlineStr">
        <is>
          <t xml:space="preserve">AGNES RODRIGUES DE OLIVEIRA </t>
        </is>
      </c>
      <c r="D248" t="inlineStr">
        <is>
          <t>PROVISAO</t>
        </is>
      </c>
      <c r="E248" s="555" t="n">
        <v>46327</v>
      </c>
      <c r="F248" s="555" t="n">
        <v>46366</v>
      </c>
      <c r="G248" t="inlineStr">
        <is>
          <t>Custos Artístico Geral</t>
        </is>
      </c>
      <c r="H248" t="inlineStr">
        <is>
          <t>Técnico de Som / Luz</t>
        </is>
      </c>
      <c r="I248" t="inlineStr">
        <is>
          <t xml:space="preserve"> SALÁRIO PJ</t>
        </is>
      </c>
      <c r="J248" t="n">
        <v>-5000</v>
      </c>
      <c r="K248" t="n">
        <v>-5000</v>
      </c>
      <c r="M248" t="inlineStr">
        <is>
          <t>TECNICO DE SOM</t>
        </is>
      </c>
      <c r="N248" t="inlineStr">
        <is>
          <t xml:space="preserve">  - Assistente</t>
        </is>
      </c>
      <c r="O248" t="inlineStr">
        <is>
          <t>Provisionado</t>
        </is>
      </c>
      <c r="Q248" t="inlineStr">
        <is>
          <t>11/2026</t>
        </is>
      </c>
      <c r="R248" t="n">
        <v>0</v>
      </c>
    </row>
    <row r="249">
      <c r="A249" t="n">
        <v>204672</v>
      </c>
      <c r="B249" t="inlineStr">
        <is>
          <t>Love Cabaret</t>
        </is>
      </c>
      <c r="C249" t="inlineStr">
        <is>
          <t>MACRO CONTABILIDADE E CONSULTORIA LTDA</t>
        </is>
      </c>
      <c r="D249" t="inlineStr">
        <is>
          <t>PROVISAO</t>
        </is>
      </c>
      <c r="E249" s="555" t="n">
        <v>46327</v>
      </c>
      <c r="F249" s="555" t="n">
        <v>46341</v>
      </c>
      <c r="G249" t="inlineStr">
        <is>
          <t>Serviços de Terceiros</t>
        </is>
      </c>
      <c r="H249" t="inlineStr">
        <is>
          <t>Assessoria Contabil</t>
        </is>
      </c>
      <c r="I249" t="inlineStr">
        <is>
          <t>ASSESSORIA CONTABIL - CONTRATO M149/23 RPS 13613 - 02/2026</t>
        </is>
      </c>
      <c r="J249" t="n">
        <v>-3475.03</v>
      </c>
      <c r="K249" t="n">
        <v>-3475.03</v>
      </c>
      <c r="O249" t="inlineStr">
        <is>
          <t>Provisionado</t>
        </is>
      </c>
      <c r="Q249" t="inlineStr">
        <is>
          <t>11/2026</t>
        </is>
      </c>
      <c r="R249" t="n">
        <v>0</v>
      </c>
    </row>
    <row r="250">
      <c r="A250" t="n">
        <v>204743</v>
      </c>
      <c r="B250" t="inlineStr">
        <is>
          <t>Love Cabaret</t>
        </is>
      </c>
      <c r="C250" t="inlineStr">
        <is>
          <t xml:space="preserve">SPOTIFY </t>
        </is>
      </c>
      <c r="D250" t="inlineStr">
        <is>
          <t>PROVISAO</t>
        </is>
      </c>
      <c r="E250" s="555" t="n">
        <v>46327</v>
      </c>
      <c r="F250" s="555" t="n">
        <v>46341</v>
      </c>
      <c r="G250" t="inlineStr">
        <is>
          <t>Informática e TI</t>
        </is>
      </c>
      <c r="H250" t="inlineStr">
        <is>
          <t>TV por assinatura/musica ambiente</t>
        </is>
      </c>
      <c r="I250" t="inlineStr">
        <is>
          <t>REEMBOLSO REFERENTE A SPOTIFY DAS CASAS ARCOS E LOVE - 02/2026</t>
        </is>
      </c>
      <c r="J250" t="n">
        <v>-20.45</v>
      </c>
      <c r="K250" t="n">
        <v>-20.45</v>
      </c>
      <c r="O250" t="inlineStr">
        <is>
          <t>Provisionado</t>
        </is>
      </c>
      <c r="Q250" t="inlineStr">
        <is>
          <t>11/2026</t>
        </is>
      </c>
      <c r="R250" t="n">
        <v>0</v>
      </c>
    </row>
    <row r="251">
      <c r="A251" t="n">
        <v>204683</v>
      </c>
      <c r="B251" t="inlineStr">
        <is>
          <t>Love Cabaret</t>
        </is>
      </c>
      <c r="C251" t="inlineStr">
        <is>
          <t xml:space="preserve">MATEUS SILVEIRA CEZAR </t>
        </is>
      </c>
      <c r="D251" t="inlineStr">
        <is>
          <t>PROVISAO</t>
        </is>
      </c>
      <c r="E251" s="555" t="n">
        <v>46327</v>
      </c>
      <c r="F251" s="555" t="n">
        <v>46360</v>
      </c>
      <c r="G251" t="inlineStr">
        <is>
          <t>Marketing</t>
        </is>
      </c>
      <c r="H251" t="inlineStr">
        <is>
          <t>Sessão de Fotos/Captação de Vídeo</t>
        </is>
      </c>
      <c r="I251" t="inlineStr">
        <is>
          <t>PRODUCAO GRAFICA - CONTRATACAO VIDEOMAKER FIXO - 02/2026</t>
        </is>
      </c>
      <c r="J251" t="n">
        <v>-1800</v>
      </c>
      <c r="K251" t="n">
        <v>-1800</v>
      </c>
      <c r="O251" t="inlineStr">
        <is>
          <t>Provisionado</t>
        </is>
      </c>
      <c r="Q251" t="inlineStr">
        <is>
          <t>11/2026</t>
        </is>
      </c>
      <c r="R251" t="n">
        <v>0</v>
      </c>
    </row>
    <row r="252">
      <c r="A252" t="n">
        <v>202031</v>
      </c>
      <c r="B252" t="inlineStr">
        <is>
          <t>Love Cabaret</t>
        </is>
      </c>
      <c r="C252" t="inlineStr">
        <is>
          <t>ANDRE RODRIGUES AZEVEDO</t>
        </is>
      </c>
      <c r="D252" t="inlineStr">
        <is>
          <t>PROVISAO</t>
        </is>
      </c>
      <c r="E252" s="555" t="n">
        <v>46327</v>
      </c>
      <c r="F252" s="555" t="n">
        <v>46366</v>
      </c>
      <c r="G252" t="inlineStr">
        <is>
          <t>Mão de Obra - PJ</t>
        </is>
      </c>
      <c r="H252" t="inlineStr">
        <is>
          <t>MDO Terceirizada - Artístico</t>
        </is>
      </c>
      <c r="I252" t="inlineStr">
        <is>
          <t>SALÁRIO PJ</t>
        </is>
      </c>
      <c r="J252" t="n">
        <v>-7420</v>
      </c>
      <c r="K252" t="n">
        <v>-7420</v>
      </c>
      <c r="M252" t="inlineStr">
        <is>
          <t>TECNICO DE SOM</t>
        </is>
      </c>
      <c r="N252" t="inlineStr">
        <is>
          <t xml:space="preserve">  - Assistente</t>
        </is>
      </c>
      <c r="O252" t="inlineStr">
        <is>
          <t>Provisionado</t>
        </is>
      </c>
      <c r="Q252" t="inlineStr">
        <is>
          <t>11/2026</t>
        </is>
      </c>
      <c r="R252" t="n">
        <v>0</v>
      </c>
    </row>
    <row r="253">
      <c r="A253" t="n">
        <v>204698</v>
      </c>
      <c r="B253" t="inlineStr">
        <is>
          <t>Love Cabaret</t>
        </is>
      </c>
      <c r="C253" t="inlineStr">
        <is>
          <t>PRESHH ALUGUEL DE MAQUINAS LTDA</t>
        </is>
      </c>
      <c r="D253" t="inlineStr">
        <is>
          <t>PROVISAO</t>
        </is>
      </c>
      <c r="E253" s="555" t="n">
        <v>46327</v>
      </c>
      <c r="F253" s="555" t="n">
        <v>46366</v>
      </c>
      <c r="G253" t="inlineStr">
        <is>
          <t>Locação de Equipamentos</t>
        </is>
      </c>
      <c r="H253" t="inlineStr">
        <is>
          <t>Locações de Equipamentos - Operacionais</t>
        </is>
      </c>
      <c r="I253" t="inlineStr">
        <is>
          <t>LOCACAO DE EQUIPAMENTOS - EQUIPAMENTO DE CARBONATACAO - 01/2026</t>
        </is>
      </c>
      <c r="J253" t="n">
        <v>-920</v>
      </c>
      <c r="K253" t="n">
        <v>-920</v>
      </c>
      <c r="O253" t="inlineStr">
        <is>
          <t>Provisionado</t>
        </is>
      </c>
      <c r="Q253" t="inlineStr">
        <is>
          <t>11/2026</t>
        </is>
      </c>
      <c r="R253" t="n">
        <v>0</v>
      </c>
    </row>
    <row r="254">
      <c r="A254" t="n">
        <v>202122</v>
      </c>
      <c r="B254" t="inlineStr">
        <is>
          <t>Love Cabaret</t>
        </is>
      </c>
      <c r="C254" t="inlineStr">
        <is>
          <t>FELIPE FERREIRA FRANCA 36496185832</t>
        </is>
      </c>
      <c r="D254" t="inlineStr">
        <is>
          <t>PROVISAO</t>
        </is>
      </c>
      <c r="E254" s="555" t="n">
        <v>46327</v>
      </c>
      <c r="F254" s="555" t="n">
        <v>46366</v>
      </c>
      <c r="G254" t="inlineStr">
        <is>
          <t>Mão de Obra - PJ</t>
        </is>
      </c>
      <c r="H254" t="inlineStr">
        <is>
          <t>MDO PJ Fixo</t>
        </is>
      </c>
      <c r="I254" t="inlineStr">
        <is>
          <t xml:space="preserve">SALÁRIO PJ </t>
        </is>
      </c>
      <c r="J254" t="n">
        <v>-5000</v>
      </c>
      <c r="K254" t="n">
        <v>-5000</v>
      </c>
      <c r="M254" t="inlineStr">
        <is>
          <t>LIDER DE SQUAD</t>
        </is>
      </c>
      <c r="N254" t="inlineStr">
        <is>
          <t xml:space="preserve">  - Squad</t>
        </is>
      </c>
      <c r="O254" t="inlineStr">
        <is>
          <t>Provisionado</t>
        </is>
      </c>
      <c r="Q254" t="inlineStr">
        <is>
          <t>11/2026</t>
        </is>
      </c>
      <c r="R254" t="n">
        <v>0</v>
      </c>
    </row>
    <row r="255">
      <c r="A255" t="n">
        <v>202219</v>
      </c>
      <c r="B255" t="inlineStr">
        <is>
          <t>Love Cabaret</t>
        </is>
      </c>
      <c r="C255" t="inlineStr">
        <is>
          <t>PJ 00492024 - ISABELLA FERNANDES GOMES</t>
        </is>
      </c>
      <c r="D255" t="inlineStr">
        <is>
          <t>PROVISAO</t>
        </is>
      </c>
      <c r="E255" s="555" t="n">
        <v>46327</v>
      </c>
      <c r="F255" s="555" t="n">
        <v>46366</v>
      </c>
      <c r="G255" t="inlineStr">
        <is>
          <t>Mão de Obra - PJ</t>
        </is>
      </c>
      <c r="H255" t="inlineStr">
        <is>
          <t>MDO PJ Fixo</t>
        </is>
      </c>
      <c r="I255" t="inlineStr">
        <is>
          <t>SALÁRIO PJ</t>
        </is>
      </c>
      <c r="J255" t="n">
        <v>-1200</v>
      </c>
      <c r="K255" t="n">
        <v>-1200</v>
      </c>
      <c r="M255" t="inlineStr">
        <is>
          <t>ANALISTA FINANCEIRO DO SQUAD</t>
        </is>
      </c>
      <c r="N255" t="inlineStr">
        <is>
          <t xml:space="preserve">  - Squad</t>
        </is>
      </c>
      <c r="O255" t="inlineStr">
        <is>
          <t>Provisionado</t>
        </is>
      </c>
      <c r="Q255" t="inlineStr">
        <is>
          <t>11/2026</t>
        </is>
      </c>
      <c r="R255" t="n">
        <v>0</v>
      </c>
    </row>
    <row r="256">
      <c r="A256" t="n">
        <v>204720</v>
      </c>
      <c r="B256" t="inlineStr">
        <is>
          <t>Love Cabaret</t>
        </is>
      </c>
      <c r="C256" t="inlineStr">
        <is>
          <t>SAFE BRAND COMERCIAL- IMPORTACAO- EXPORTACAO E SERVICOS LTDA</t>
        </is>
      </c>
      <c r="D256" t="inlineStr">
        <is>
          <t>PROVISAO</t>
        </is>
      </c>
      <c r="E256" s="555" t="n">
        <v>46327</v>
      </c>
      <c r="F256" s="555" t="n">
        <v>46335</v>
      </c>
      <c r="G256" t="inlineStr">
        <is>
          <t>Locação de Equipamentos</t>
        </is>
      </c>
      <c r="H256" t="inlineStr">
        <is>
          <t>Locações de Equipamentos - Operacionais</t>
        </is>
      </c>
      <c r="I256" t="inlineStr">
        <is>
          <t>1 MAQ LAVA LOUÇAS DE ABER. FRONTAL R$650,00 // 2 MAQUINAS LAVA COPOS DE ABER. FRONTAL R$650,00 CADA // MESA DE APOIO PARA LAVA LOUÇAS (COZINHA) R$69,90 - 02/2026</t>
        </is>
      </c>
      <c r="J256" t="n">
        <v>-2117.46</v>
      </c>
      <c r="K256" t="n">
        <v>-2117.46</v>
      </c>
      <c r="O256" t="inlineStr">
        <is>
          <t>Provisionado</t>
        </is>
      </c>
      <c r="Q256" t="inlineStr">
        <is>
          <t>11/2026</t>
        </is>
      </c>
      <c r="R256" t="n">
        <v>0</v>
      </c>
    </row>
    <row r="257">
      <c r="A257" t="n">
        <v>195416</v>
      </c>
      <c r="B257" t="inlineStr">
        <is>
          <t>Love Cabaret</t>
        </is>
      </c>
      <c r="C257" t="inlineStr">
        <is>
          <t>EDJANE DANTAS DE ALMEIDA SOUSA  - DESENTUPIDORA</t>
        </is>
      </c>
      <c r="D257" t="inlineStr">
        <is>
          <t>PROVISAO</t>
        </is>
      </c>
      <c r="E257" s="555" t="n">
        <v>46327</v>
      </c>
      <c r="F257" s="555" t="n">
        <v>46361</v>
      </c>
      <c r="G257" t="inlineStr">
        <is>
          <t>Utilidades</t>
        </is>
      </c>
      <c r="H257" t="inlineStr">
        <is>
          <t>Serviços de Limpeza</t>
        </is>
      </c>
      <c r="I257" t="inlineStr">
        <is>
          <t xml:space="preserve">SERVICOS DE LIMPEZA - MANUTENCAO - </t>
        </is>
      </c>
      <c r="J257" t="n">
        <v>-1200</v>
      </c>
      <c r="K257" t="n">
        <v>-1200</v>
      </c>
      <c r="O257" t="inlineStr">
        <is>
          <t>Provisionado</t>
        </is>
      </c>
      <c r="Q257" t="inlineStr">
        <is>
          <t>11/2026</t>
        </is>
      </c>
      <c r="R257" t="n">
        <v>0</v>
      </c>
    </row>
    <row r="258">
      <c r="A258" t="n">
        <v>195342</v>
      </c>
      <c r="B258" t="inlineStr">
        <is>
          <t>Love Cabaret</t>
        </is>
      </c>
      <c r="C258" t="inlineStr">
        <is>
          <t>CIA DE SANEAMENTO BASICO DO ESTADO DE SAO PAULO SABESP</t>
        </is>
      </c>
      <c r="D258" t="inlineStr">
        <is>
          <t>PROVISAO</t>
        </is>
      </c>
      <c r="E258" s="555" t="n">
        <v>46327</v>
      </c>
      <c r="F258" s="555" t="n">
        <v>46376</v>
      </c>
      <c r="G258" t="inlineStr">
        <is>
          <t>Utilidades</t>
        </is>
      </c>
      <c r="H258" t="inlineStr">
        <is>
          <t>Agua/Esgoto</t>
        </is>
      </c>
      <c r="I258" t="inlineStr">
        <is>
          <t xml:space="preserve">AGUA/ ESGOTO - RGI 93507054 E FORNECIMENTO 86040547054313 - </t>
        </is>
      </c>
      <c r="J258" t="n">
        <v>-200</v>
      </c>
      <c r="K258" t="n">
        <v>-200</v>
      </c>
      <c r="O258" t="inlineStr">
        <is>
          <t>Provisionado</t>
        </is>
      </c>
      <c r="Q258" t="inlineStr">
        <is>
          <t>11/2026</t>
        </is>
      </c>
      <c r="R258" t="n">
        <v>0</v>
      </c>
    </row>
    <row r="259">
      <c r="A259" t="n">
        <v>195308</v>
      </c>
      <c r="B259" t="inlineStr">
        <is>
          <t>Love Cabaret</t>
        </is>
      </c>
      <c r="C259" t="inlineStr">
        <is>
          <t>ALPHALIX AMBIENTEAL LOC/ DE EQUIPAMENTOS EIRELI</t>
        </is>
      </c>
      <c r="D259" t="inlineStr">
        <is>
          <t>PROVISAO</t>
        </is>
      </c>
      <c r="E259" s="555" t="n">
        <v>46327</v>
      </c>
      <c r="F259" s="555" t="n">
        <v>46376</v>
      </c>
      <c r="G259" t="inlineStr">
        <is>
          <t>Utilidades</t>
        </is>
      </c>
      <c r="H259" t="inlineStr">
        <is>
          <t>Coleta de lixo</t>
        </is>
      </c>
      <c r="I259" t="inlineStr">
        <is>
          <t xml:space="preserve">COLETA DE LIXO - </t>
        </is>
      </c>
      <c r="J259" t="n">
        <v>-1800</v>
      </c>
      <c r="K259" t="n">
        <v>-1800</v>
      </c>
      <c r="O259" t="inlineStr">
        <is>
          <t>Provisionado</t>
        </is>
      </c>
      <c r="Q259" t="inlineStr">
        <is>
          <t>11/2026</t>
        </is>
      </c>
      <c r="R259" t="n">
        <v>0</v>
      </c>
    </row>
    <row r="260">
      <c r="A260" t="n">
        <v>195354</v>
      </c>
      <c r="B260" t="inlineStr">
        <is>
          <t>Love Cabaret</t>
        </is>
      </c>
      <c r="C260" t="inlineStr">
        <is>
          <t>CICLO PARTICIPACOES LTDA</t>
        </is>
      </c>
      <c r="D260" t="inlineStr">
        <is>
          <t>PROVISAO</t>
        </is>
      </c>
      <c r="E260" s="555" t="n">
        <v>46327</v>
      </c>
      <c r="F260" s="555" t="n">
        <v>46366</v>
      </c>
      <c r="G260" t="inlineStr">
        <is>
          <t>Custo de Ocupação</t>
        </is>
      </c>
      <c r="H260" t="inlineStr">
        <is>
          <t>Aluguel de Imoveis</t>
        </is>
      </c>
      <c r="I260" t="inlineStr">
        <is>
          <t>ALUGUEL DE IMOVEIS - EDIFICIO AZALEIA -</t>
        </is>
      </c>
      <c r="J260" t="n">
        <v>-32594.19</v>
      </c>
      <c r="K260" t="n">
        <v>-32594.19</v>
      </c>
      <c r="O260" t="inlineStr">
        <is>
          <t>Provisionado</t>
        </is>
      </c>
      <c r="Q260" t="inlineStr">
        <is>
          <t>11/2026</t>
        </is>
      </c>
      <c r="R260" t="n">
        <v>0</v>
      </c>
    </row>
    <row r="261">
      <c r="A261" t="n">
        <v>195296</v>
      </c>
      <c r="B261" t="inlineStr">
        <is>
          <t>Love Cabaret</t>
        </is>
      </c>
      <c r="C261" t="inlineStr">
        <is>
          <t>AGENCIA BIOMA PUBLICIDADE E EVENTOS LTDA - FACUNDO</t>
        </is>
      </c>
      <c r="D261" t="inlineStr">
        <is>
          <t>PROVISAO</t>
        </is>
      </c>
      <c r="E261" s="555" t="n">
        <v>46327</v>
      </c>
      <c r="F261" s="555" t="n">
        <v>46361</v>
      </c>
      <c r="G261" t="inlineStr">
        <is>
          <t>Marketing</t>
        </is>
      </c>
      <c r="H261" t="inlineStr">
        <is>
          <t>Agência de Propaganda</t>
        </is>
      </c>
      <c r="I261" t="inlineStr">
        <is>
          <t xml:space="preserve">AGENCIA DE PROPAGANDA - SERVICOS PRESTADOS MARKETING </t>
        </is>
      </c>
      <c r="J261" t="n">
        <v>-8000</v>
      </c>
      <c r="K261" t="n">
        <v>-8000</v>
      </c>
      <c r="O261" t="inlineStr">
        <is>
          <t>Provisionado</t>
        </is>
      </c>
      <c r="Q261" t="inlineStr">
        <is>
          <t>11/2026</t>
        </is>
      </c>
      <c r="R261" t="n">
        <v>0</v>
      </c>
    </row>
    <row r="262">
      <c r="A262" t="n">
        <v>195366</v>
      </c>
      <c r="B262" t="inlineStr">
        <is>
          <t>Love Cabaret</t>
        </is>
      </c>
      <c r="C262" t="inlineStr">
        <is>
          <t xml:space="preserve">DESTEC SOLUCOES LTDA </t>
        </is>
      </c>
      <c r="D262" t="inlineStr">
        <is>
          <t>PROVISAO</t>
        </is>
      </c>
      <c r="E262" s="555" t="n">
        <v>46327</v>
      </c>
      <c r="F262" s="555" t="n">
        <v>46380</v>
      </c>
      <c r="G262" t="inlineStr">
        <is>
          <t>Locação de Equipamentos</t>
        </is>
      </c>
      <c r="H262" t="inlineStr">
        <is>
          <t>Locações de Equipamentos - Operacionais</t>
        </is>
      </c>
      <c r="I262" t="inlineStr">
        <is>
          <t xml:space="preserve">LOCACAO DE EQUIPAMENTOS OPERACIONAIS DE SISTEMA SMART CALL - </t>
        </is>
      </c>
      <c r="J262" t="n">
        <v>-812.7</v>
      </c>
      <c r="K262" t="n">
        <v>-812.7</v>
      </c>
      <c r="O262" t="inlineStr">
        <is>
          <t>Provisionado</t>
        </is>
      </c>
      <c r="Q262" t="inlineStr">
        <is>
          <t>11/2026</t>
        </is>
      </c>
      <c r="R262" t="n">
        <v>0</v>
      </c>
    </row>
    <row r="263">
      <c r="A263" t="n">
        <v>204440</v>
      </c>
      <c r="B263" t="inlineStr">
        <is>
          <t>Love Cabaret</t>
        </is>
      </c>
      <c r="C263" t="inlineStr">
        <is>
          <t>MARIA EDUARDA RAMOS DE SOUSA</t>
        </is>
      </c>
      <c r="D263" t="inlineStr">
        <is>
          <t>PROVISAO</t>
        </is>
      </c>
      <c r="E263" s="555" t="n">
        <v>46327</v>
      </c>
      <c r="F263" s="555" t="n">
        <v>46366</v>
      </c>
      <c r="G263" t="inlineStr">
        <is>
          <t>Mão de Obra - PJ</t>
        </is>
      </c>
      <c r="H263" t="inlineStr">
        <is>
          <t>MDO PJ Fixo</t>
        </is>
      </c>
      <c r="I263" t="inlineStr">
        <is>
          <t xml:space="preserve">SALÁRIO PJ </t>
        </is>
      </c>
      <c r="J263" t="n">
        <v>-1600</v>
      </c>
      <c r="K263" t="n">
        <v>-1600</v>
      </c>
      <c r="M263" t="inlineStr">
        <is>
          <t>ANALISTA EXECUTIVA DE EVENTOS</t>
        </is>
      </c>
      <c r="N263" t="inlineStr">
        <is>
          <t>MDO Terceirizada - Eventos</t>
        </is>
      </c>
      <c r="O263" t="inlineStr">
        <is>
          <t>Provisionado</t>
        </is>
      </c>
      <c r="Q263" t="inlineStr">
        <is>
          <t>11/2026</t>
        </is>
      </c>
      <c r="R263" t="n">
        <v>0</v>
      </c>
    </row>
    <row r="264">
      <c r="A264" t="n">
        <v>204427</v>
      </c>
      <c r="B264" t="inlineStr">
        <is>
          <t>Love Cabaret</t>
        </is>
      </c>
      <c r="C264" t="inlineStr">
        <is>
          <t>PJ 00392023 - LUANY SANTOS DA SILVA</t>
        </is>
      </c>
      <c r="D264" t="inlineStr">
        <is>
          <t>PROVISAO</t>
        </is>
      </c>
      <c r="E264" s="555" t="n">
        <v>46327</v>
      </c>
      <c r="F264" s="555" t="n">
        <v>46366</v>
      </c>
      <c r="G264" t="inlineStr">
        <is>
          <t>Mão de Obra - PJ</t>
        </is>
      </c>
      <c r="H264" t="inlineStr">
        <is>
          <t>MDO PJ Fixo</t>
        </is>
      </c>
      <c r="I264" t="inlineStr">
        <is>
          <t xml:space="preserve">SALÁRIO PJ </t>
        </is>
      </c>
      <c r="J264" t="n">
        <v>-1000</v>
      </c>
      <c r="K264" t="n">
        <v>-1000</v>
      </c>
      <c r="M264" t="inlineStr">
        <is>
          <t>ADMINISTRATIVO</t>
        </is>
      </c>
      <c r="N264" t="inlineStr">
        <is>
          <t xml:space="preserve">  - Administrativa</t>
        </is>
      </c>
      <c r="O264" t="inlineStr">
        <is>
          <t>Provisionado</t>
        </is>
      </c>
      <c r="Q264" t="inlineStr">
        <is>
          <t>11/2026</t>
        </is>
      </c>
      <c r="R264" t="n">
        <v>0</v>
      </c>
    </row>
    <row r="265">
      <c r="A265" t="n">
        <v>195378</v>
      </c>
      <c r="B265" t="inlineStr">
        <is>
          <t>Love Cabaret</t>
        </is>
      </c>
      <c r="C265" t="inlineStr">
        <is>
          <t xml:space="preserve">DIVIFY OPERACAO DE PLATAFORMA ELETRONICA LTDA </t>
        </is>
      </c>
      <c r="D265" t="inlineStr">
        <is>
          <t>PROVISAO</t>
        </is>
      </c>
      <c r="E265" s="555" t="n">
        <v>46327</v>
      </c>
      <c r="F265" s="555" t="n">
        <v>46366</v>
      </c>
      <c r="G265" t="inlineStr">
        <is>
          <t>Serviços de Terceiros</t>
        </is>
      </c>
      <c r="H265" t="inlineStr">
        <is>
          <t>Assessoria em Geral</t>
        </is>
      </c>
      <c r="I265" t="inlineStr">
        <is>
          <t xml:space="preserve">MANUTENCAO TOKENS - </t>
        </is>
      </c>
      <c r="J265" t="n">
        <v>-1000</v>
      </c>
      <c r="K265" t="n">
        <v>-1000</v>
      </c>
      <c r="O265" t="inlineStr">
        <is>
          <t>Provisionado</t>
        </is>
      </c>
      <c r="Q265" t="inlineStr">
        <is>
          <t>11/2026</t>
        </is>
      </c>
      <c r="R265" t="n">
        <v>0</v>
      </c>
    </row>
    <row r="266">
      <c r="A266" t="n">
        <v>193390</v>
      </c>
      <c r="B266" t="inlineStr">
        <is>
          <t>Love Cabaret</t>
        </is>
      </c>
      <c r="C266" t="inlineStr">
        <is>
          <t>PAULO CESAR MEDEIROS EYEZANIO</t>
        </is>
      </c>
      <c r="D266" t="inlineStr">
        <is>
          <t>PROVISAO</t>
        </is>
      </c>
      <c r="E266" s="555" t="n">
        <v>46327</v>
      </c>
      <c r="F266" s="555" t="n">
        <v>46356</v>
      </c>
      <c r="G266" t="inlineStr">
        <is>
          <t>Serviços de Terceiros</t>
        </is>
      </c>
      <c r="H266" t="inlineStr">
        <is>
          <t>Assessoria Jurídica</t>
        </is>
      </c>
      <c r="I266" t="inlineStr">
        <is>
          <t xml:space="preserve">HONORARIOS ADVOCATICIOS - </t>
        </is>
      </c>
      <c r="J266" t="n">
        <v>-3200</v>
      </c>
      <c r="K266" t="n">
        <v>-3200</v>
      </c>
      <c r="O266" t="inlineStr">
        <is>
          <t>Provisionado</t>
        </is>
      </c>
      <c r="Q266" t="inlineStr">
        <is>
          <t>11/2026</t>
        </is>
      </c>
      <c r="R266" t="n">
        <v>0</v>
      </c>
    </row>
    <row r="267">
      <c r="A267" t="n">
        <v>204466</v>
      </c>
      <c r="B267" t="inlineStr">
        <is>
          <t>Love Cabaret</t>
        </is>
      </c>
      <c r="C267" t="inlineStr">
        <is>
          <t>PJ 55774785000141</t>
        </is>
      </c>
      <c r="D267" t="inlineStr">
        <is>
          <t>PROVISAO</t>
        </is>
      </c>
      <c r="E267" s="555" t="n">
        <v>46327</v>
      </c>
      <c r="F267" s="555" t="n">
        <v>46366</v>
      </c>
      <c r="G267" t="inlineStr">
        <is>
          <t>Mão de Obra - PJ</t>
        </is>
      </c>
      <c r="H267" t="inlineStr">
        <is>
          <t>MDO PJ Fixo</t>
        </is>
      </c>
      <c r="I267" t="inlineStr">
        <is>
          <t xml:space="preserve">SALÁRIO PJ </t>
        </is>
      </c>
      <c r="J267" t="n">
        <v>-1125</v>
      </c>
      <c r="K267" t="n">
        <v>-1125</v>
      </c>
      <c r="M267" t="inlineStr">
        <is>
          <t>ANALISTA DE COMPRAS DO SQUAD</t>
        </is>
      </c>
      <c r="N267" t="inlineStr">
        <is>
          <t xml:space="preserve">  - Squad</t>
        </is>
      </c>
      <c r="O267" t="inlineStr">
        <is>
          <t>Provisionado</t>
        </is>
      </c>
      <c r="Q267" t="inlineStr">
        <is>
          <t>11/2026</t>
        </is>
      </c>
      <c r="R267" t="n">
        <v>0</v>
      </c>
    </row>
    <row r="268">
      <c r="A268" t="n">
        <v>195403</v>
      </c>
      <c r="B268" t="inlineStr">
        <is>
          <t>Love Cabaret</t>
        </is>
      </c>
      <c r="C268" t="inlineStr">
        <is>
          <t>EASY ICE SOLUTION LTDA-ME LOCAÇÃO</t>
        </is>
      </c>
      <c r="D268" t="inlineStr">
        <is>
          <t>PROVISAO</t>
        </is>
      </c>
      <c r="E268" s="555" t="n">
        <v>46327</v>
      </c>
      <c r="F268" s="555" t="n">
        <v>46361</v>
      </c>
      <c r="G268" t="inlineStr">
        <is>
          <t>Locação de Equipamentos</t>
        </is>
      </c>
      <c r="H268" t="inlineStr">
        <is>
          <t>Locações de Equipamentos - Operacionais</t>
        </is>
      </c>
      <c r="I268" t="inlineStr">
        <is>
          <t xml:space="preserve">LOCACAO DE EQUIPAMENTOS MAQUINA DE GELO HZ IM240 - </t>
        </is>
      </c>
      <c r="J268" t="n">
        <v>-1600</v>
      </c>
      <c r="K268" t="n">
        <v>-1600</v>
      </c>
      <c r="O268" t="inlineStr">
        <is>
          <t>Provisionado</t>
        </is>
      </c>
      <c r="Q268" t="inlineStr">
        <is>
          <t>11/2026</t>
        </is>
      </c>
      <c r="R268" t="n">
        <v>0</v>
      </c>
    </row>
    <row r="269">
      <c r="A269" t="n">
        <v>193365</v>
      </c>
      <c r="B269" t="inlineStr">
        <is>
          <t>Love Cabaret</t>
        </is>
      </c>
      <c r="C269" t="inlineStr">
        <is>
          <t>OPUS CONSULTORIA E PESQUISA LTDA</t>
        </is>
      </c>
      <c r="D269" t="inlineStr">
        <is>
          <t>PROVISAO</t>
        </is>
      </c>
      <c r="E269" s="555" t="n">
        <v>46327</v>
      </c>
      <c r="F269" s="555" t="n">
        <v>46346</v>
      </c>
      <c r="G269" t="inlineStr">
        <is>
          <t>Serviços de Terceiros</t>
        </is>
      </c>
      <c r="H269" t="inlineStr">
        <is>
          <t>Assessoria em Geral</t>
        </is>
      </c>
      <c r="I269" t="inlineStr">
        <is>
          <t xml:space="preserve">CLIENTE OCULTO - </t>
        </is>
      </c>
      <c r="J269" t="n">
        <v>-300</v>
      </c>
      <c r="K269" t="n">
        <v>-300</v>
      </c>
      <c r="O269" t="inlineStr">
        <is>
          <t>Provisionado</t>
        </is>
      </c>
      <c r="Q269" t="inlineStr">
        <is>
          <t>11/2026</t>
        </is>
      </c>
      <c r="R269" t="n">
        <v>0</v>
      </c>
    </row>
    <row r="270">
      <c r="A270" t="n">
        <v>193338</v>
      </c>
      <c r="B270" t="inlineStr">
        <is>
          <t>Love Cabaret</t>
        </is>
      </c>
      <c r="C270" t="inlineStr">
        <is>
          <t>INVYE CAPITAL LTDA</t>
        </is>
      </c>
      <c r="D270" t="inlineStr">
        <is>
          <t>PROVISAO</t>
        </is>
      </c>
      <c r="E270" s="555" t="n">
        <v>46327</v>
      </c>
      <c r="F270" s="555" t="n">
        <v>46348</v>
      </c>
      <c r="G270" t="inlineStr">
        <is>
          <t>Serviços de Terceiros</t>
        </is>
      </c>
      <c r="H270" t="inlineStr">
        <is>
          <t>Assessoria em Geral</t>
        </is>
      </c>
      <c r="I270" t="inlineStr">
        <is>
          <t>ASSESSORIA GERAL - INVENTARIO -</t>
        </is>
      </c>
      <c r="J270" t="n">
        <v>-1260</v>
      </c>
      <c r="K270" t="n">
        <v>-1260</v>
      </c>
      <c r="O270" t="inlineStr">
        <is>
          <t>Provisionado</t>
        </is>
      </c>
      <c r="Q270" t="inlineStr">
        <is>
          <t>11/2026</t>
        </is>
      </c>
      <c r="R270" t="n">
        <v>0</v>
      </c>
    </row>
    <row r="271">
      <c r="A271" t="n">
        <v>204478</v>
      </c>
      <c r="B271" t="inlineStr">
        <is>
          <t>Love Cabaret</t>
        </is>
      </c>
      <c r="C271" t="inlineStr">
        <is>
          <t>PJ 00092021 - VANESSA FERREIRA DEL SANTO</t>
        </is>
      </c>
      <c r="D271" t="inlineStr">
        <is>
          <t>PROVISAO</t>
        </is>
      </c>
      <c r="E271" s="555" t="n">
        <v>46327</v>
      </c>
      <c r="F271" s="555" t="n">
        <v>46366</v>
      </c>
      <c r="G271" t="inlineStr">
        <is>
          <t>Mão de Obra - PJ</t>
        </is>
      </c>
      <c r="H271" t="inlineStr">
        <is>
          <t>MDO PJ Fixo</t>
        </is>
      </c>
      <c r="I271" t="inlineStr">
        <is>
          <t>SALÁRIO PJ</t>
        </is>
      </c>
      <c r="J271" t="n">
        <v>-3000</v>
      </c>
      <c r="K271" t="n">
        <v>-3000</v>
      </c>
      <c r="M271" t="inlineStr">
        <is>
          <t>GERENTE FINANCEIRO DO SQUAD</t>
        </is>
      </c>
      <c r="N271" t="inlineStr">
        <is>
          <t xml:space="preserve">  - Squad</t>
        </is>
      </c>
      <c r="O271" t="inlineStr">
        <is>
          <t>Provisionado</t>
        </is>
      </c>
      <c r="Q271" t="inlineStr">
        <is>
          <t>11/2026</t>
        </is>
      </c>
      <c r="R271" t="n">
        <v>0</v>
      </c>
    </row>
    <row r="272">
      <c r="A272" t="n">
        <v>195427</v>
      </c>
      <c r="B272" t="inlineStr">
        <is>
          <t>Love Cabaret</t>
        </is>
      </c>
      <c r="C272" t="inlineStr">
        <is>
          <t>ELETROPAULO METROPOLITANA ELETRICIDADE DE SAO PAULO SA</t>
        </is>
      </c>
      <c r="D272" t="inlineStr">
        <is>
          <t>PROVISAO</t>
        </is>
      </c>
      <c r="E272" s="555" t="n">
        <v>46327</v>
      </c>
      <c r="F272" s="555" t="n">
        <v>46360</v>
      </c>
      <c r="G272" t="inlineStr">
        <is>
          <t>Utilidades</t>
        </is>
      </c>
      <c r="H272" t="inlineStr">
        <is>
          <t>Energia Eletrica</t>
        </is>
      </c>
      <c r="I272" t="inlineStr">
        <is>
          <t xml:space="preserve">ENERGIA ELETRICA - INST 64098915 - 12.160 KW/H - </t>
        </is>
      </c>
      <c r="J272" t="n">
        <v>-15000</v>
      </c>
      <c r="K272" t="n">
        <v>-15000</v>
      </c>
      <c r="O272" t="inlineStr">
        <is>
          <t>Provisionado</t>
        </is>
      </c>
      <c r="Q272" t="inlineStr">
        <is>
          <t>11/2026</t>
        </is>
      </c>
      <c r="R272" t="n">
        <v>0</v>
      </c>
    </row>
    <row r="273">
      <c r="A273" t="n">
        <v>195437</v>
      </c>
      <c r="B273" t="inlineStr">
        <is>
          <t>Love Cabaret</t>
        </is>
      </c>
      <c r="C273" t="inlineStr">
        <is>
          <t>ELETROPAULO METROPOLITANA ELETRICIDADE DE SAO PAULO SA</t>
        </is>
      </c>
      <c r="D273" t="inlineStr">
        <is>
          <t>PROVISAO</t>
        </is>
      </c>
      <c r="E273" s="555" t="n">
        <v>46327</v>
      </c>
      <c r="F273" s="555" t="n">
        <v>46360</v>
      </c>
      <c r="G273" t="inlineStr">
        <is>
          <t>Utilidades</t>
        </is>
      </c>
      <c r="H273" t="inlineStr">
        <is>
          <t>Energia Eletrica</t>
        </is>
      </c>
      <c r="I273" t="inlineStr">
        <is>
          <t xml:space="preserve">ENERGIA ELETRICA - INST 200782443 - 100 KW/H (MINIMO) - </t>
        </is>
      </c>
      <c r="J273" t="n">
        <v>-200</v>
      </c>
      <c r="K273" t="n">
        <v>-200</v>
      </c>
      <c r="O273" t="inlineStr">
        <is>
          <t>Provisionado</t>
        </is>
      </c>
      <c r="Q273" t="inlineStr">
        <is>
          <t>11/2026</t>
        </is>
      </c>
      <c r="R273" t="n">
        <v>0</v>
      </c>
    </row>
    <row r="274">
      <c r="A274" t="n">
        <v>193326</v>
      </c>
      <c r="B274" t="inlineStr">
        <is>
          <t>Love Cabaret</t>
        </is>
      </c>
      <c r="C274" t="inlineStr">
        <is>
          <t xml:space="preserve">GOOGLE BRASIL INTERNET LTDA </t>
        </is>
      </c>
      <c r="D274" t="inlineStr">
        <is>
          <t>PROVISAO</t>
        </is>
      </c>
      <c r="E274" s="555" t="n">
        <v>46327</v>
      </c>
      <c r="F274" s="555" t="n">
        <v>46346</v>
      </c>
      <c r="G274" t="inlineStr">
        <is>
          <t>Marketing</t>
        </is>
      </c>
      <c r="H274" t="inlineStr">
        <is>
          <t>Publicidade e Propaganda</t>
        </is>
      </c>
      <c r="I274" t="inlineStr">
        <is>
          <t>GOOGLE -</t>
        </is>
      </c>
      <c r="J274" t="n">
        <v>-2000</v>
      </c>
      <c r="K274" t="n">
        <v>-2000</v>
      </c>
      <c r="O274" t="inlineStr">
        <is>
          <t>Provisionado</t>
        </is>
      </c>
      <c r="Q274" t="inlineStr">
        <is>
          <t>11/2026</t>
        </is>
      </c>
      <c r="R274" t="n">
        <v>0</v>
      </c>
    </row>
    <row r="275">
      <c r="A275" t="n">
        <v>196060</v>
      </c>
      <c r="B275" t="inlineStr">
        <is>
          <t>Love Cabaret</t>
        </is>
      </c>
      <c r="C275" t="inlineStr">
        <is>
          <t>VALE TRANSPORTE</t>
        </is>
      </c>
      <c r="D275" t="inlineStr">
        <is>
          <t>PROVISAO</t>
        </is>
      </c>
      <c r="E275" s="555" t="n">
        <v>46327</v>
      </c>
      <c r="F275" s="555" t="n">
        <v>46323</v>
      </c>
      <c r="G275" t="inlineStr">
        <is>
          <t>Mão de Obra - Benefícios</t>
        </is>
      </c>
      <c r="H275" t="inlineStr">
        <is>
          <t xml:space="preserve">  -  Vale-transporte</t>
        </is>
      </c>
      <c r="I275" t="inlineStr">
        <is>
          <t>VT SP TRANS</t>
        </is>
      </c>
      <c r="J275" t="n">
        <v>-600</v>
      </c>
      <c r="K275" t="n">
        <v>-600</v>
      </c>
      <c r="O275" t="inlineStr">
        <is>
          <t>Provisionado</t>
        </is>
      </c>
      <c r="Q275" t="inlineStr">
        <is>
          <t>11/2026</t>
        </is>
      </c>
      <c r="R275" t="n">
        <v>0</v>
      </c>
    </row>
    <row r="276">
      <c r="A276" t="n">
        <v>193312</v>
      </c>
      <c r="B276" t="inlineStr">
        <is>
          <t>Love Cabaret</t>
        </is>
      </c>
      <c r="C276" t="inlineStr">
        <is>
          <t>ESHOWS PROMOCOES ARTISTICAS LTDA</t>
        </is>
      </c>
      <c r="D276" t="inlineStr">
        <is>
          <t>PROVISAO</t>
        </is>
      </c>
      <c r="E276" s="555" t="n">
        <v>46327</v>
      </c>
      <c r="F276" s="555" t="n">
        <v>46346</v>
      </c>
      <c r="G276" t="inlineStr">
        <is>
          <t>Custos Artístico Geral</t>
        </is>
      </c>
      <c r="H276" t="inlineStr">
        <is>
          <t>Cachê de Músicos e Artistas</t>
        </is>
      </c>
      <c r="I276" t="inlineStr">
        <is>
          <t xml:space="preserve">CACHE MUSICOS E ARTISTAS - PERIODO DE 01/01 A 15/01 - 
</t>
        </is>
      </c>
      <c r="J276" t="n">
        <v>-40000</v>
      </c>
      <c r="K276" t="n">
        <v>-40000</v>
      </c>
      <c r="O276" t="inlineStr">
        <is>
          <t>Provisionado</t>
        </is>
      </c>
      <c r="Q276" t="inlineStr">
        <is>
          <t>11/2026</t>
        </is>
      </c>
      <c r="R276" t="n">
        <v>0</v>
      </c>
    </row>
    <row r="277">
      <c r="A277" t="n">
        <v>196597</v>
      </c>
      <c r="B277" t="inlineStr">
        <is>
          <t>Love Cabaret</t>
        </is>
      </c>
      <c r="C277" t="inlineStr">
        <is>
          <t>SALARIOS CLT</t>
        </is>
      </c>
      <c r="D277" t="inlineStr">
        <is>
          <t>PROVISAO</t>
        </is>
      </c>
      <c r="E277" s="555" t="n">
        <v>46327</v>
      </c>
      <c r="F277" s="555" t="n">
        <v>46362</v>
      </c>
      <c r="G277" t="inlineStr">
        <is>
          <t>Mão de Obra - Salários</t>
        </is>
      </c>
      <c r="H277" t="inlineStr">
        <is>
          <t>MDO CLT - Salário</t>
        </is>
      </c>
      <c r="I277" t="inlineStr">
        <is>
          <t>01/2026 - Líquidos Folha Mensal</t>
        </is>
      </c>
      <c r="J277" t="n">
        <v>-14000</v>
      </c>
      <c r="K277" t="n">
        <v>-14000</v>
      </c>
      <c r="O277" t="inlineStr">
        <is>
          <t>Provisionado</t>
        </is>
      </c>
      <c r="Q277" t="inlineStr">
        <is>
          <t>11/2026</t>
        </is>
      </c>
      <c r="R277" t="n">
        <v>0</v>
      </c>
    </row>
    <row r="278">
      <c r="A278" t="n">
        <v>193299</v>
      </c>
      <c r="B278" t="inlineStr">
        <is>
          <t>Love Cabaret</t>
        </is>
      </c>
      <c r="C278" t="inlineStr">
        <is>
          <t xml:space="preserve">EDIMAR MOURA TARTAGLIONI SERVICOES DE DEDETIZACAO </t>
        </is>
      </c>
      <c r="D278" t="inlineStr">
        <is>
          <t>PROVISAO</t>
        </is>
      </c>
      <c r="E278" s="555" t="n">
        <v>46327</v>
      </c>
      <c r="F278" s="555" t="n">
        <v>46346</v>
      </c>
      <c r="G278" t="inlineStr">
        <is>
          <t>Utilidades</t>
        </is>
      </c>
      <c r="H278" t="inlineStr">
        <is>
          <t>Controle de Pragas</t>
        </is>
      </c>
      <c r="I278" t="inlineStr">
        <is>
          <t>DEDETIZACAO E CONTROLE DE PRAGAS -</t>
        </is>
      </c>
      <c r="J278" t="n">
        <v>-630</v>
      </c>
      <c r="K278" t="n">
        <v>-630</v>
      </c>
      <c r="O278" t="inlineStr">
        <is>
          <t>Provisionado</t>
        </is>
      </c>
      <c r="Q278" t="inlineStr">
        <is>
          <t>11/2026</t>
        </is>
      </c>
      <c r="R278" t="n">
        <v>0</v>
      </c>
    </row>
    <row r="279">
      <c r="A279" t="n">
        <v>204329</v>
      </c>
      <c r="B279" t="inlineStr">
        <is>
          <t>Love Cabaret</t>
        </is>
      </c>
      <c r="C279" t="inlineStr">
        <is>
          <t>EUREKA TECHNOLOGY LTDA</t>
        </is>
      </c>
      <c r="D279" t="inlineStr">
        <is>
          <t>PROVISAO</t>
        </is>
      </c>
      <c r="E279" s="555" t="n">
        <v>46327</v>
      </c>
      <c r="F279" s="555" t="n">
        <v>46368</v>
      </c>
      <c r="G279" t="inlineStr">
        <is>
          <t>Marketing</t>
        </is>
      </c>
      <c r="H279" t="inlineStr">
        <is>
          <t>Ferramentas de Marketing</t>
        </is>
      </c>
      <c r="I279" t="inlineStr">
        <is>
          <t>SUPORTE DIGITAL - 01/2026</t>
        </is>
      </c>
      <c r="J279" t="n">
        <v>-2000</v>
      </c>
      <c r="K279" t="n">
        <v>-2000</v>
      </c>
      <c r="O279" t="inlineStr">
        <is>
          <t>Provisionado</t>
        </is>
      </c>
      <c r="Q279" t="inlineStr">
        <is>
          <t>11/2026</t>
        </is>
      </c>
      <c r="R279" t="n">
        <v>0</v>
      </c>
    </row>
    <row r="280">
      <c r="A280" t="n">
        <v>193286</v>
      </c>
      <c r="B280" t="inlineStr">
        <is>
          <t>Love Cabaret</t>
        </is>
      </c>
      <c r="C280" t="inlineStr">
        <is>
          <t>DLOCAL BRASIL PAGAMENTOS LTDA  - DMK</t>
        </is>
      </c>
      <c r="D280" t="inlineStr">
        <is>
          <t>PROVISAO</t>
        </is>
      </c>
      <c r="E280" s="555" t="n">
        <v>46327</v>
      </c>
      <c r="F280" s="555" t="n">
        <v>46346</v>
      </c>
      <c r="G280" t="inlineStr">
        <is>
          <t>Marketing</t>
        </is>
      </c>
      <c r="H280" t="inlineStr">
        <is>
          <t>Publicidade e Propaganda</t>
        </is>
      </c>
      <c r="I280" t="inlineStr">
        <is>
          <t>FACEBOOK - INVESTIMENTO EM TRAFEGO -</t>
        </is>
      </c>
      <c r="J280" t="n">
        <v>-5000</v>
      </c>
      <c r="K280" t="n">
        <v>-5000</v>
      </c>
      <c r="O280" t="inlineStr">
        <is>
          <t>Provisionado</t>
        </is>
      </c>
      <c r="Q280" t="inlineStr">
        <is>
          <t>11/2026</t>
        </is>
      </c>
      <c r="R280" t="n">
        <v>0</v>
      </c>
    </row>
    <row r="281">
      <c r="A281" t="n">
        <v>204318</v>
      </c>
      <c r="B281" t="inlineStr">
        <is>
          <t>Love Cabaret</t>
        </is>
      </c>
      <c r="C281" t="inlineStr">
        <is>
          <t>ESHOWS PROMOCOES ARTISTICAS LTDA</t>
        </is>
      </c>
      <c r="D281" t="inlineStr">
        <is>
          <t>PROVISAO</t>
        </is>
      </c>
      <c r="E281" s="555" t="n">
        <v>46327</v>
      </c>
      <c r="F281" s="555" t="n">
        <v>46361</v>
      </c>
      <c r="G281" t="inlineStr">
        <is>
          <t>Custos Artístico Geral</t>
        </is>
      </c>
      <c r="H281" t="inlineStr">
        <is>
          <t>Cachê de Músicos e Artistas</t>
        </is>
      </c>
      <c r="I281" t="inlineStr">
        <is>
          <t>CACHE MUSICOS E ARTISTAS - PERIODO DE 16/02 A 31/02- 02/2026</t>
        </is>
      </c>
      <c r="J281" t="n">
        <v>-40000</v>
      </c>
      <c r="K281" t="n">
        <v>-40000</v>
      </c>
      <c r="O281" t="inlineStr">
        <is>
          <t>Provisionado</t>
        </is>
      </c>
      <c r="Q281" t="inlineStr">
        <is>
          <t>11/2026</t>
        </is>
      </c>
      <c r="R281" t="n">
        <v>0</v>
      </c>
    </row>
    <row r="282">
      <c r="A282" t="n">
        <v>193273</v>
      </c>
      <c r="B282" t="inlineStr">
        <is>
          <t>Love Cabaret</t>
        </is>
      </c>
      <c r="C282" t="inlineStr">
        <is>
          <t>COMPANHIA DE GAS DE SAO PAULO</t>
        </is>
      </c>
      <c r="D282" t="inlineStr">
        <is>
          <t>PROVISAO</t>
        </is>
      </c>
      <c r="E282" s="555" t="n">
        <v>46327</v>
      </c>
      <c r="F282" s="555" t="n">
        <v>46349</v>
      </c>
      <c r="G282" t="inlineStr">
        <is>
          <t>Utilidades</t>
        </is>
      </c>
      <c r="H282" t="inlineStr">
        <is>
          <t>Gas de Cozinha</t>
        </is>
      </c>
      <c r="I282" t="inlineStr">
        <is>
          <t xml:space="preserve">GAS DE COZINHA - </t>
        </is>
      </c>
      <c r="J282" t="n">
        <v>-3000</v>
      </c>
      <c r="K282" t="n">
        <v>-3000</v>
      </c>
      <c r="O282" t="inlineStr">
        <is>
          <t>Provisionado</t>
        </is>
      </c>
      <c r="Q282" t="inlineStr">
        <is>
          <t>11/2026</t>
        </is>
      </c>
      <c r="R282" t="n">
        <v>0</v>
      </c>
    </row>
    <row r="283">
      <c r="A283" t="n">
        <v>196785</v>
      </c>
      <c r="B283" t="inlineStr">
        <is>
          <t>Love Cabaret</t>
        </is>
      </c>
      <c r="C283" t="inlineStr">
        <is>
          <t>SALARIOS CLT</t>
        </is>
      </c>
      <c r="D283" t="inlineStr">
        <is>
          <t>PROVISAO</t>
        </is>
      </c>
      <c r="E283" s="555" t="n">
        <v>46327</v>
      </c>
      <c r="F283" s="555" t="n">
        <v>46346</v>
      </c>
      <c r="G283" t="inlineStr">
        <is>
          <t>Mão de Obra - Salários</t>
        </is>
      </c>
      <c r="H283" t="inlineStr">
        <is>
          <t>MDO CLT - Salário</t>
        </is>
      </c>
      <c r="I283" t="inlineStr">
        <is>
          <t>02/2026 - Adiantamento Salarial</t>
        </is>
      </c>
      <c r="J283" t="n">
        <v>-2000</v>
      </c>
      <c r="K283" t="n">
        <v>-2000</v>
      </c>
      <c r="O283" t="inlineStr">
        <is>
          <t>Provisionado</t>
        </is>
      </c>
      <c r="Q283" t="inlineStr">
        <is>
          <t>11/2026</t>
        </is>
      </c>
      <c r="R283" t="n">
        <v>0</v>
      </c>
    </row>
    <row r="284">
      <c r="A284" t="n">
        <v>195330</v>
      </c>
      <c r="B284" t="inlineStr">
        <is>
          <t>Love Cabaret</t>
        </is>
      </c>
      <c r="C284" t="inlineStr">
        <is>
          <t>CEM ENGENHARIA DA MANUTENCAO LTDA</t>
        </is>
      </c>
      <c r="D284" t="inlineStr">
        <is>
          <t>PROVISAO</t>
        </is>
      </c>
      <c r="E284" s="555" t="n">
        <v>46327</v>
      </c>
      <c r="F284" s="555" t="n">
        <v>46371</v>
      </c>
      <c r="G284" t="inlineStr">
        <is>
          <t>Manutenção</t>
        </is>
      </c>
      <c r="H284" t="inlineStr">
        <is>
          <t>Manutenção Predial</t>
        </is>
      </c>
      <c r="I284" t="inlineStr">
        <is>
          <t xml:space="preserve">MANUTENCAO EM GERAL - PREVENTIVA - </t>
        </is>
      </c>
      <c r="J284" t="n">
        <v>-6601.38</v>
      </c>
      <c r="K284" t="n">
        <v>-6601.38</v>
      </c>
      <c r="O284" t="inlineStr">
        <is>
          <t>Provisionado</t>
        </is>
      </c>
      <c r="Q284" t="inlineStr">
        <is>
          <t>11/2026</t>
        </is>
      </c>
      <c r="R284" t="n">
        <v>0</v>
      </c>
    </row>
    <row r="285">
      <c r="A285" t="n">
        <v>204817</v>
      </c>
      <c r="B285" t="inlineStr">
        <is>
          <t>Love Cabaret</t>
        </is>
      </c>
      <c r="C285" t="inlineStr">
        <is>
          <t>TELEFONICA BRASIL S/A</t>
        </is>
      </c>
      <c r="D285" t="inlineStr">
        <is>
          <t>PROVISAO</t>
        </is>
      </c>
      <c r="E285" s="555" t="n">
        <v>46327</v>
      </c>
      <c r="F285" s="555" t="n">
        <v>46351</v>
      </c>
      <c r="G285" t="inlineStr">
        <is>
          <t>Informática e TI</t>
        </is>
      </c>
      <c r="H285" t="inlineStr">
        <is>
          <t>Telefone</t>
        </is>
      </c>
      <c r="I285" t="inlineStr">
        <is>
          <t>VIVO MOVEL INST 0434906426 - 02/2026</t>
        </is>
      </c>
      <c r="J285" t="n">
        <v>-100</v>
      </c>
      <c r="K285" t="n">
        <v>-100</v>
      </c>
      <c r="O285" t="inlineStr">
        <is>
          <t>Provisionado</t>
        </is>
      </c>
      <c r="Q285" t="inlineStr">
        <is>
          <t>11/2026</t>
        </is>
      </c>
      <c r="R285" t="n">
        <v>0</v>
      </c>
    </row>
    <row r="286">
      <c r="A286" t="n">
        <v>204771</v>
      </c>
      <c r="B286" t="inlineStr">
        <is>
          <t>Love Cabaret</t>
        </is>
      </c>
      <c r="C286" t="inlineStr">
        <is>
          <t>STEMME TELECOMUNICACOES DO BRASIL LTDA</t>
        </is>
      </c>
      <c r="D286" t="inlineStr">
        <is>
          <t>PROVISAO</t>
        </is>
      </c>
      <c r="E286" s="555" t="n">
        <v>46327</v>
      </c>
      <c r="F286" s="555" t="n">
        <v>46366</v>
      </c>
      <c r="G286" t="inlineStr">
        <is>
          <t>Informática e TI</t>
        </is>
      </c>
      <c r="H286" t="inlineStr">
        <is>
          <t>Internet</t>
        </is>
      </c>
      <c r="I286" t="inlineStr">
        <is>
          <t>INTERNET - LINK GERENCIAMENTO DE REDE 01/01 A 31/01 - 01/2026</t>
        </is>
      </c>
      <c r="J286" t="n">
        <v>-299.99</v>
      </c>
      <c r="K286" t="n">
        <v>-299.99</v>
      </c>
      <c r="O286" t="inlineStr">
        <is>
          <t>Provisionado</t>
        </is>
      </c>
      <c r="Q286" t="inlineStr">
        <is>
          <t>11/2026</t>
        </is>
      </c>
      <c r="R286" t="n">
        <v>0</v>
      </c>
    </row>
    <row r="287">
      <c r="A287" t="n">
        <v>204828</v>
      </c>
      <c r="B287" t="inlineStr">
        <is>
          <t>Love Cabaret</t>
        </is>
      </c>
      <c r="C287" t="inlineStr">
        <is>
          <t>TELEFONICA BRASIL S/A</t>
        </is>
      </c>
      <c r="D287" t="inlineStr">
        <is>
          <t>PROVISAO</t>
        </is>
      </c>
      <c r="E287" s="555" t="n">
        <v>46327</v>
      </c>
      <c r="F287" s="555" t="n">
        <v>46353</v>
      </c>
      <c r="G287" t="inlineStr">
        <is>
          <t>Informática e TI</t>
        </is>
      </c>
      <c r="H287" t="inlineStr">
        <is>
          <t>Internet</t>
        </is>
      </c>
      <c r="I287" t="inlineStr">
        <is>
          <t>INTERNET IP DEDICADO 100MB - CONTA 443318083 - 02/2026</t>
        </is>
      </c>
      <c r="J287" t="n">
        <v>-490</v>
      </c>
      <c r="K287" t="n">
        <v>-490</v>
      </c>
      <c r="O287" t="inlineStr">
        <is>
          <t>Provisionado</t>
        </is>
      </c>
      <c r="Q287" t="inlineStr">
        <is>
          <t>11/2026</t>
        </is>
      </c>
      <c r="R287" t="n">
        <v>0</v>
      </c>
    </row>
    <row r="288">
      <c r="A288" t="n">
        <v>204794</v>
      </c>
      <c r="B288" t="inlineStr">
        <is>
          <t>Love Cabaret</t>
        </is>
      </c>
      <c r="C288" t="inlineStr">
        <is>
          <t>TELEFONICA BRASIL S/A</t>
        </is>
      </c>
      <c r="D288" t="inlineStr">
        <is>
          <t>PROVISAO</t>
        </is>
      </c>
      <c r="E288" s="555" t="n">
        <v>46327</v>
      </c>
      <c r="F288" s="555" t="n">
        <v>46351</v>
      </c>
      <c r="G288" t="inlineStr">
        <is>
          <t>Informática e TI</t>
        </is>
      </c>
      <c r="H288" t="inlineStr">
        <is>
          <t>Internet</t>
        </is>
      </c>
      <c r="I288" t="inlineStr">
        <is>
          <t>INTERNET MOVEL 200GB - CONTA 455530810 - 02/2026</t>
        </is>
      </c>
      <c r="J288" t="n">
        <v>-250</v>
      </c>
      <c r="K288" t="n">
        <v>-250</v>
      </c>
      <c r="O288" t="inlineStr">
        <is>
          <t>Provisionado</t>
        </is>
      </c>
      <c r="Q288" t="inlineStr">
        <is>
          <t>11/2026</t>
        </is>
      </c>
      <c r="R288" t="n">
        <v>0</v>
      </c>
    </row>
    <row r="289">
      <c r="A289" t="n">
        <v>205012</v>
      </c>
      <c r="B289" t="inlineStr">
        <is>
          <t>Love Cabaret</t>
        </is>
      </c>
      <c r="C289" t="inlineStr">
        <is>
          <t>PORTO SEGURO CIA DE SEGUROS GERAIS</t>
        </is>
      </c>
      <c r="D289" t="inlineStr">
        <is>
          <t>PROVISAO</t>
        </is>
      </c>
      <c r="E289" s="555" t="n">
        <v>46327</v>
      </c>
      <c r="F289" s="555" t="n">
        <v>46344</v>
      </c>
      <c r="G289" t="inlineStr">
        <is>
          <t>Mão de Obra - Benefícios</t>
        </is>
      </c>
      <c r="H289" t="inlineStr">
        <is>
          <t xml:space="preserve">  -  Seguro de Vida</t>
        </is>
      </c>
      <c r="I289" t="inlineStr">
        <is>
          <t xml:space="preserve">PORTO SEGURO - SHIBARI </t>
        </is>
      </c>
      <c r="J289" t="n">
        <v>-300</v>
      </c>
      <c r="K289" t="n">
        <v>-300</v>
      </c>
      <c r="O289" t="inlineStr">
        <is>
          <t>Provisionado</t>
        </is>
      </c>
      <c r="Q289" t="inlineStr">
        <is>
          <t>11/2026</t>
        </is>
      </c>
      <c r="R289" t="n">
        <v>0</v>
      </c>
    </row>
    <row r="290">
      <c r="A290" t="n">
        <v>204783</v>
      </c>
      <c r="B290" t="inlineStr">
        <is>
          <t>Love Cabaret</t>
        </is>
      </c>
      <c r="C290" t="inlineStr">
        <is>
          <t>TELEFONICA BRASIL S/A</t>
        </is>
      </c>
      <c r="D290" t="inlineStr">
        <is>
          <t>PROVISAO</t>
        </is>
      </c>
      <c r="E290" s="555" t="n">
        <v>46327</v>
      </c>
      <c r="F290" s="555" t="n">
        <v>46383</v>
      </c>
      <c r="G290" t="inlineStr">
        <is>
          <t>Informática e TI</t>
        </is>
      </c>
      <c r="H290" t="inlineStr">
        <is>
          <t>Internet</t>
        </is>
      </c>
      <c r="I290" t="inlineStr">
        <is>
          <t>INTERNET MONITORA DADOS 100MB - CONTA 443836731 -01/2026</t>
        </is>
      </c>
      <c r="J290" t="n">
        <v>-21.71</v>
      </c>
      <c r="K290" t="n">
        <v>-21.71</v>
      </c>
      <c r="O290" t="inlineStr">
        <is>
          <t>Provisionado</t>
        </is>
      </c>
      <c r="Q290" t="inlineStr">
        <is>
          <t>11/2026</t>
        </is>
      </c>
      <c r="R290" t="n">
        <v>0</v>
      </c>
    </row>
    <row r="291">
      <c r="A291" t="n">
        <v>204839</v>
      </c>
      <c r="B291" t="inlineStr">
        <is>
          <t>Love Cabaret</t>
        </is>
      </c>
      <c r="C291" t="inlineStr">
        <is>
          <t>VERISURE BRASIL MONITORAMENTO DE ALARMES S.A</t>
        </is>
      </c>
      <c r="D291" t="inlineStr">
        <is>
          <t>PROVISAO</t>
        </is>
      </c>
      <c r="E291" s="555" t="n">
        <v>46327</v>
      </c>
      <c r="F291" s="555" t="n">
        <v>46361</v>
      </c>
      <c r="G291" t="inlineStr">
        <is>
          <t>Informática e TI</t>
        </is>
      </c>
      <c r="H291" t="inlineStr">
        <is>
          <t>Sistemas de Segurança e Alarme</t>
        </is>
      </c>
      <c r="I291" t="inlineStr">
        <is>
          <t>SISTEMAS DE SEGURANCA / CAMERAS E SENSOR - 02/2026</t>
        </is>
      </c>
      <c r="J291" t="n">
        <v>-300</v>
      </c>
      <c r="K291" t="n">
        <v>-300</v>
      </c>
      <c r="O291" t="inlineStr">
        <is>
          <t>Provisionado</t>
        </is>
      </c>
      <c r="Q291" t="inlineStr">
        <is>
          <t>11/2026</t>
        </is>
      </c>
      <c r="R291" t="n">
        <v>0</v>
      </c>
    </row>
    <row r="292">
      <c r="A292" t="n">
        <v>96070</v>
      </c>
      <c r="B292" t="inlineStr">
        <is>
          <t>Love Cabaret</t>
        </is>
      </c>
      <c r="C292" t="inlineStr">
        <is>
          <t>ISS</t>
        </is>
      </c>
      <c r="D292" t="inlineStr">
        <is>
          <t>23/60</t>
        </is>
      </c>
      <c r="E292" s="555" t="n">
        <v>46326</v>
      </c>
      <c r="F292" s="555" t="n">
        <v>46356</v>
      </c>
      <c r="G292" t="inlineStr">
        <is>
          <t>Endividamento</t>
        </is>
      </c>
      <c r="H292" t="inlineStr">
        <is>
          <t>Endividamento Geral</t>
        </is>
      </c>
      <c r="I292" t="inlineStr">
        <is>
          <t>PARCELAMENTO ISS 1/60 N°0219337276</t>
        </is>
      </c>
      <c r="J292" t="n">
        <v>-4147.45</v>
      </c>
      <c r="K292" t="n">
        <v>-4147.45</v>
      </c>
      <c r="O292" t="inlineStr">
        <is>
          <t>Provisionado</t>
        </is>
      </c>
      <c r="Q292" t="inlineStr">
        <is>
          <t>10/2026</t>
        </is>
      </c>
      <c r="R292" t="n">
        <v>0</v>
      </c>
    </row>
    <row r="293">
      <c r="A293" t="n">
        <v>197268</v>
      </c>
      <c r="B293" t="inlineStr">
        <is>
          <t>Love Cabaret</t>
        </is>
      </c>
      <c r="C293" t="inlineStr">
        <is>
          <t>ISS</t>
        </is>
      </c>
      <c r="D293" t="inlineStr">
        <is>
          <t>PROVISAO</t>
        </is>
      </c>
      <c r="E293" s="555" t="n">
        <v>46325</v>
      </c>
      <c r="F293" s="555" t="n">
        <v>46336</v>
      </c>
      <c r="G293" t="inlineStr">
        <is>
          <t>Utilidades</t>
        </is>
      </c>
      <c r="H293" t="inlineStr">
        <is>
          <t>Coleta de lixo</t>
        </is>
      </c>
      <c r="J293" t="n">
        <v>-200</v>
      </c>
      <c r="K293" t="n">
        <v>-200</v>
      </c>
      <c r="O293" t="inlineStr">
        <is>
          <t>Provisionado</t>
        </is>
      </c>
      <c r="Q293" t="inlineStr">
        <is>
          <t>10/2026</t>
        </is>
      </c>
      <c r="R293" t="n">
        <v>0</v>
      </c>
    </row>
    <row r="294">
      <c r="A294" t="n">
        <v>207195</v>
      </c>
      <c r="B294" t="inlineStr">
        <is>
          <t>Love Cabaret</t>
        </is>
      </c>
      <c r="C294" t="inlineStr">
        <is>
          <t>INSS</t>
        </is>
      </c>
      <c r="D294" t="inlineStr">
        <is>
          <t>PROVISAO</t>
        </is>
      </c>
      <c r="E294" s="555" t="n">
        <v>46325</v>
      </c>
      <c r="F294" s="555" t="n">
        <v>46346</v>
      </c>
      <c r="G294" t="inlineStr">
        <is>
          <t>Mão de Obra - Encargos e Provisões</t>
        </is>
      </c>
      <c r="H294" t="inlineStr">
        <is>
          <t xml:space="preserve">  -  INSS Patronal</t>
        </is>
      </c>
      <c r="I294" t="inlineStr">
        <is>
          <t>INSS Patronal</t>
        </is>
      </c>
      <c r="J294" t="n">
        <v>-4500</v>
      </c>
      <c r="K294" t="n">
        <v>-4500</v>
      </c>
      <c r="O294" t="inlineStr">
        <is>
          <t>Provisionado</t>
        </is>
      </c>
      <c r="Q294" t="inlineStr">
        <is>
          <t>10/2026</t>
        </is>
      </c>
      <c r="R294" t="n">
        <v>0</v>
      </c>
    </row>
    <row r="295">
      <c r="A295" t="n">
        <v>202302</v>
      </c>
      <c r="B295" t="inlineStr">
        <is>
          <t>Love Cabaret</t>
        </is>
      </c>
      <c r="C295" t="inlineStr">
        <is>
          <t>BRH SAUDE OCUPACIONAL LTDA</t>
        </is>
      </c>
      <c r="D295" t="inlineStr">
        <is>
          <t>PROVISAO</t>
        </is>
      </c>
      <c r="E295" s="555" t="n">
        <v>46325</v>
      </c>
      <c r="F295" s="555" t="n">
        <v>46335</v>
      </c>
      <c r="G295" t="inlineStr">
        <is>
          <t>Mão de Obra - Benefícios</t>
        </is>
      </c>
      <c r="H295" t="inlineStr">
        <is>
          <t xml:space="preserve">  -  Exames Periódicos</t>
        </is>
      </c>
      <c r="J295" t="n">
        <v>-32.7</v>
      </c>
      <c r="K295" t="n">
        <v>-32.7</v>
      </c>
      <c r="O295" t="inlineStr">
        <is>
          <t>Provisionado</t>
        </is>
      </c>
      <c r="Q295" t="inlineStr">
        <is>
          <t>10/2026</t>
        </is>
      </c>
      <c r="R295" t="n">
        <v>0</v>
      </c>
    </row>
    <row r="296">
      <c r="A296" t="n">
        <v>207220</v>
      </c>
      <c r="B296" t="inlineStr">
        <is>
          <t>Love Cabaret</t>
        </is>
      </c>
      <c r="C296" t="inlineStr">
        <is>
          <t>INSS</t>
        </is>
      </c>
      <c r="D296" t="inlineStr">
        <is>
          <t>PROVISAO</t>
        </is>
      </c>
      <c r="E296" s="555" t="n">
        <v>46325</v>
      </c>
      <c r="F296" s="555" t="n">
        <v>46346</v>
      </c>
      <c r="G296" t="inlineStr">
        <is>
          <t>Mão de Obra - Encargos e Provisões</t>
        </is>
      </c>
      <c r="H296" t="inlineStr">
        <is>
          <t xml:space="preserve">  -  INSS Segurados</t>
        </is>
      </c>
      <c r="I296" t="inlineStr">
        <is>
          <t>INSS Segurados</t>
        </is>
      </c>
      <c r="J296" t="n">
        <v>-1700</v>
      </c>
      <c r="K296" t="n">
        <v>-1700</v>
      </c>
      <c r="O296" t="inlineStr">
        <is>
          <t>Provisionado</t>
        </is>
      </c>
      <c r="Q296" t="inlineStr">
        <is>
          <t>10/2026</t>
        </is>
      </c>
      <c r="R296" t="n">
        <v>0</v>
      </c>
    </row>
    <row r="297">
      <c r="A297" t="n">
        <v>197488</v>
      </c>
      <c r="B297" t="inlineStr">
        <is>
          <t>Love Cabaret</t>
        </is>
      </c>
      <c r="C297" t="inlineStr">
        <is>
          <t>IRRF</t>
        </is>
      </c>
      <c r="D297" t="inlineStr">
        <is>
          <t>PROVISAO</t>
        </is>
      </c>
      <c r="E297" s="555" t="n">
        <v>46325</v>
      </c>
      <c r="F297" s="555" t="n">
        <v>46346</v>
      </c>
      <c r="G297" t="inlineStr">
        <is>
          <t>Serviços de Terceiros</t>
        </is>
      </c>
      <c r="H297" t="inlineStr">
        <is>
          <t>Assessoria Contabil</t>
        </is>
      </c>
      <c r="I297" t="inlineStr">
        <is>
          <t>IRRF PRESTADOR PJ</t>
        </is>
      </c>
      <c r="J297" t="n">
        <v>-150</v>
      </c>
      <c r="K297" t="n">
        <v>-150</v>
      </c>
      <c r="O297" t="inlineStr">
        <is>
          <t>Provisionado</t>
        </is>
      </c>
      <c r="Q297" t="inlineStr">
        <is>
          <t>10/2026</t>
        </is>
      </c>
      <c r="R297" t="n">
        <v>0</v>
      </c>
    </row>
    <row r="298">
      <c r="A298" t="n">
        <v>197142</v>
      </c>
      <c r="B298" t="inlineStr">
        <is>
          <t>Love Cabaret</t>
        </is>
      </c>
      <c r="C298" t="inlineStr">
        <is>
          <t>ICMS</t>
        </is>
      </c>
      <c r="D298" t="inlineStr">
        <is>
          <t>PROVISAO</t>
        </is>
      </c>
      <c r="E298" s="555" t="n">
        <v>46325</v>
      </c>
      <c r="F298" s="555" t="n">
        <v>46346</v>
      </c>
      <c r="G298" t="inlineStr">
        <is>
          <t>Impostos sobre Venda</t>
        </is>
      </c>
      <c r="H298" t="inlineStr">
        <is>
          <t>ICMS</t>
        </is>
      </c>
      <c r="J298" t="n">
        <v>-8000</v>
      </c>
      <c r="K298" t="n">
        <v>-8000</v>
      </c>
      <c r="O298" t="inlineStr">
        <is>
          <t>Provisionado</t>
        </is>
      </c>
      <c r="Q298" t="inlineStr">
        <is>
          <t>10/2026</t>
        </is>
      </c>
      <c r="R298" t="n">
        <v>0</v>
      </c>
    </row>
    <row r="299">
      <c r="A299" t="n">
        <v>209575</v>
      </c>
      <c r="B299" t="inlineStr">
        <is>
          <t>Love Cabaret</t>
        </is>
      </c>
      <c r="C299" t="inlineStr">
        <is>
          <t xml:space="preserve">CSRF </t>
        </is>
      </c>
      <c r="D299" t="inlineStr">
        <is>
          <t>PROVISAO</t>
        </is>
      </c>
      <c r="E299" s="555" t="n">
        <v>46325</v>
      </c>
      <c r="F299" s="555" t="n">
        <v>46346</v>
      </c>
      <c r="G299" t="inlineStr">
        <is>
          <t>Serviços de Terceiros</t>
        </is>
      </c>
      <c r="H299" t="inlineStr">
        <is>
          <t>Assessoria Contabil</t>
        </is>
      </c>
      <c r="J299" t="n">
        <v>-640</v>
      </c>
      <c r="K299" t="n">
        <v>-640</v>
      </c>
      <c r="O299" t="inlineStr">
        <is>
          <t>Provisionado</t>
        </is>
      </c>
      <c r="Q299" t="inlineStr">
        <is>
          <t>10/2026</t>
        </is>
      </c>
      <c r="R299" t="n">
        <v>0</v>
      </c>
    </row>
    <row r="300">
      <c r="A300" t="n">
        <v>210582</v>
      </c>
      <c r="B300" t="inlineStr">
        <is>
          <t>Love Cabaret</t>
        </is>
      </c>
      <c r="C300" t="inlineStr">
        <is>
          <t>COFINS</t>
        </is>
      </c>
      <c r="D300" t="inlineStr">
        <is>
          <t>PROVISAO</t>
        </is>
      </c>
      <c r="E300" s="555" t="n">
        <v>46325</v>
      </c>
      <c r="F300" s="555" t="n">
        <v>46351</v>
      </c>
      <c r="G300" t="inlineStr">
        <is>
          <t>Impostos sobre Venda</t>
        </is>
      </c>
      <c r="H300" t="inlineStr">
        <is>
          <t>PIS / COFINS</t>
        </is>
      </c>
      <c r="J300" t="n">
        <v>-14000</v>
      </c>
      <c r="K300" t="n">
        <v>-14000</v>
      </c>
      <c r="O300" t="inlineStr">
        <is>
          <t>Provisionado</t>
        </is>
      </c>
      <c r="Q300" t="inlineStr">
        <is>
          <t>10/2026</t>
        </is>
      </c>
      <c r="R300" t="n">
        <v>0</v>
      </c>
    </row>
    <row r="301">
      <c r="A301" t="n">
        <v>208337</v>
      </c>
      <c r="B301" t="inlineStr">
        <is>
          <t>Love Cabaret</t>
        </is>
      </c>
      <c r="C301" t="inlineStr">
        <is>
          <t>FGTS</t>
        </is>
      </c>
      <c r="D301" t="inlineStr">
        <is>
          <t>PROVISAO</t>
        </is>
      </c>
      <c r="E301" s="555" t="n">
        <v>46325</v>
      </c>
      <c r="F301" s="555" t="n">
        <v>46346</v>
      </c>
      <c r="G301" t="inlineStr">
        <is>
          <t>Mão de Obra - Encargos e Provisões</t>
        </is>
      </c>
      <c r="H301" t="inlineStr">
        <is>
          <t xml:space="preserve">  -  FGTS</t>
        </is>
      </c>
      <c r="J301" t="n">
        <v>-1100</v>
      </c>
      <c r="K301" t="n">
        <v>-1100</v>
      </c>
      <c r="O301" t="inlineStr">
        <is>
          <t>Provisionado</t>
        </is>
      </c>
      <c r="Q301" t="inlineStr">
        <is>
          <t>10/2026</t>
        </is>
      </c>
      <c r="R301" t="n">
        <v>0</v>
      </c>
    </row>
    <row r="302">
      <c r="A302" t="n">
        <v>208401</v>
      </c>
      <c r="B302" t="inlineStr">
        <is>
          <t>Love Cabaret</t>
        </is>
      </c>
      <c r="C302" t="inlineStr">
        <is>
          <t>IRRF</t>
        </is>
      </c>
      <c r="D302" t="inlineStr">
        <is>
          <t>PROVISAO</t>
        </is>
      </c>
      <c r="E302" s="555" t="n">
        <v>46325</v>
      </c>
      <c r="F302" s="555" t="n">
        <v>46346</v>
      </c>
      <c r="G302" t="inlineStr">
        <is>
          <t>Mão de Obra - Encargos e Provisões</t>
        </is>
      </c>
      <c r="H302" t="inlineStr">
        <is>
          <t>IRRF - MDO CLT - Salário</t>
        </is>
      </c>
      <c r="J302" t="n">
        <v>-200</v>
      </c>
      <c r="K302" t="n">
        <v>-200</v>
      </c>
      <c r="O302" t="inlineStr">
        <is>
          <t>Provisionado</t>
        </is>
      </c>
      <c r="Q302" t="inlineStr">
        <is>
          <t>10/2026</t>
        </is>
      </c>
      <c r="R302" t="n">
        <v>0</v>
      </c>
    </row>
    <row r="303">
      <c r="A303" t="n">
        <v>210594</v>
      </c>
      <c r="B303" t="inlineStr">
        <is>
          <t>Love Cabaret</t>
        </is>
      </c>
      <c r="C303" t="inlineStr">
        <is>
          <t>PIS</t>
        </is>
      </c>
      <c r="D303" t="inlineStr">
        <is>
          <t>PROVISAO</t>
        </is>
      </c>
      <c r="E303" s="555" t="n">
        <v>46325</v>
      </c>
      <c r="F303" s="555" t="n">
        <v>46351</v>
      </c>
      <c r="G303" t="inlineStr">
        <is>
          <t>Impostos sobre Venda</t>
        </is>
      </c>
      <c r="H303" t="inlineStr">
        <is>
          <t>PIS / COFINS</t>
        </is>
      </c>
      <c r="J303" t="n">
        <v>-3000</v>
      </c>
      <c r="K303" t="n">
        <v>-3000</v>
      </c>
      <c r="O303" t="inlineStr">
        <is>
          <t>Provisionado</t>
        </is>
      </c>
      <c r="Q303" t="inlineStr">
        <is>
          <t>10/2026</t>
        </is>
      </c>
      <c r="R303" t="n">
        <v>0</v>
      </c>
    </row>
    <row r="304">
      <c r="A304" t="n">
        <v>211848</v>
      </c>
      <c r="B304" t="inlineStr">
        <is>
          <t>Love Cabaret</t>
        </is>
      </c>
      <c r="C304" t="inlineStr">
        <is>
          <t>SECRETARIA DE ESTADO DA FAZENDA</t>
        </is>
      </c>
      <c r="D304" t="inlineStr">
        <is>
          <t>9/84</t>
        </is>
      </c>
      <c r="E304" s="555" t="n">
        <v>46321</v>
      </c>
      <c r="F304" s="555" t="n">
        <v>46356</v>
      </c>
      <c r="G304" t="inlineStr">
        <is>
          <t>Endividamento</t>
        </is>
      </c>
      <c r="H304" t="inlineStr">
        <is>
          <t>Endividamento Geral</t>
        </is>
      </c>
      <c r="I304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J304" t="n">
        <v>-670.04</v>
      </c>
      <c r="K304" t="n">
        <v>-670.04</v>
      </c>
      <c r="O304" t="inlineStr">
        <is>
          <t>Provisionado</t>
        </is>
      </c>
      <c r="Q304" t="inlineStr">
        <is>
          <t>10/2026</t>
        </is>
      </c>
      <c r="R304" t="n">
        <v>0</v>
      </c>
    </row>
    <row r="305">
      <c r="A305" t="n">
        <v>223523</v>
      </c>
      <c r="B305" t="inlineStr">
        <is>
          <t>Love Cabaret</t>
        </is>
      </c>
      <c r="C305" t="inlineStr">
        <is>
          <t>CICLO PARTICIPACOES LTDA</t>
        </is>
      </c>
      <c r="D305" t="inlineStr">
        <is>
          <t>PROVISAO</t>
        </is>
      </c>
      <c r="E305" s="555" t="n">
        <v>46314</v>
      </c>
      <c r="F305" s="555" t="n">
        <v>46314</v>
      </c>
      <c r="G305" t="inlineStr">
        <is>
          <t>Endividamento</t>
        </is>
      </c>
      <c r="H305" t="inlineStr">
        <is>
          <t>Recurso Processual</t>
        </is>
      </c>
      <c r="I305" t="inlineStr">
        <is>
          <t xml:space="preserve">IPTU </t>
        </is>
      </c>
      <c r="J305" t="n">
        <v>-17395.36</v>
      </c>
      <c r="K305" t="n">
        <v>-17395.36</v>
      </c>
      <c r="O305" t="inlineStr">
        <is>
          <t>Provisionado</t>
        </is>
      </c>
      <c r="Q305" t="inlineStr">
        <is>
          <t>10/2026</t>
        </is>
      </c>
      <c r="R305" t="n">
        <v>0</v>
      </c>
    </row>
    <row r="306">
      <c r="A306" t="n">
        <v>219704</v>
      </c>
      <c r="B306" t="inlineStr">
        <is>
          <t>Love Cabaret</t>
        </is>
      </c>
      <c r="C306" t="inlineStr">
        <is>
          <t>BUSINESS TO SUCESS LTDA</t>
        </is>
      </c>
      <c r="D306" t="inlineStr">
        <is>
          <t>PROVISAO</t>
        </is>
      </c>
      <c r="E306" s="555" t="n">
        <v>46296</v>
      </c>
      <c r="F306" s="555" t="n">
        <v>46335</v>
      </c>
      <c r="G306" t="inlineStr">
        <is>
          <t>Informática e TI</t>
        </is>
      </c>
      <c r="H306" t="inlineStr">
        <is>
          <t>Sistemas Gerais - Comunicação e Marketing</t>
        </is>
      </c>
      <c r="I306" t="inlineStr">
        <is>
          <t xml:space="preserve">FALAE - </t>
        </is>
      </c>
      <c r="J306" t="n">
        <v>-200</v>
      </c>
      <c r="K306" t="n">
        <v>-200</v>
      </c>
      <c r="O306" t="inlineStr">
        <is>
          <t>Provisionado</t>
        </is>
      </c>
      <c r="Q306" t="inlineStr">
        <is>
          <t>10/2026</t>
        </is>
      </c>
      <c r="R306" t="n">
        <v>0</v>
      </c>
    </row>
    <row r="307">
      <c r="A307" t="n">
        <v>218061</v>
      </c>
      <c r="B307" t="inlineStr">
        <is>
          <t>Love Cabaret</t>
        </is>
      </c>
      <c r="C307" t="inlineStr">
        <is>
          <t>FABRICA DE BARES SERVICOS LTDA FB</t>
        </is>
      </c>
      <c r="D307" t="inlineStr">
        <is>
          <t>PROVISAO</t>
        </is>
      </c>
      <c r="E307" s="555" t="n">
        <v>46296</v>
      </c>
      <c r="F307" s="555" t="n">
        <v>46346</v>
      </c>
      <c r="G307" t="inlineStr">
        <is>
          <t>Serviços de Terceiros</t>
        </is>
      </c>
      <c r="H307" t="inlineStr">
        <is>
          <t>Assessoria RH</t>
        </is>
      </c>
      <c r="I307" t="inlineStr">
        <is>
          <t xml:space="preserve">ASSESSORIA RH - </t>
        </is>
      </c>
      <c r="J307" t="n">
        <v>-100</v>
      </c>
      <c r="K307" t="n">
        <v>-100</v>
      </c>
      <c r="O307" t="inlineStr">
        <is>
          <t>Provisionado</t>
        </is>
      </c>
      <c r="Q307" t="inlineStr">
        <is>
          <t>10/2026</t>
        </is>
      </c>
      <c r="R307" t="n">
        <v>0</v>
      </c>
    </row>
    <row r="308">
      <c r="A308" t="n">
        <v>224847</v>
      </c>
      <c r="B308" t="inlineStr">
        <is>
          <t>Love Cabaret</t>
        </is>
      </c>
      <c r="C308" t="inlineStr">
        <is>
          <t>VINICIUS NORIVAL BARBOSA DA SILVA</t>
        </is>
      </c>
      <c r="D308" t="inlineStr">
        <is>
          <t>PROVISAO</t>
        </is>
      </c>
      <c r="E308" s="555" t="n">
        <v>46296</v>
      </c>
      <c r="F308" s="555" t="n">
        <v>46336</v>
      </c>
      <c r="G308" t="inlineStr">
        <is>
          <t>Mão de Obra - PJ</t>
        </is>
      </c>
      <c r="H308" t="inlineStr">
        <is>
          <t>MDO PJ Fixo</t>
        </is>
      </c>
      <c r="I308" t="inlineStr">
        <is>
          <t>SALÁRIO PJ - PRODUTOR DE EVENTOS III</t>
        </is>
      </c>
      <c r="J308" t="n">
        <v>-1500</v>
      </c>
      <c r="K308" t="n">
        <v>-1500</v>
      </c>
      <c r="M308" t="inlineStr">
        <is>
          <t>ANALISTA EXECUTIVA DE EVENTOS</t>
        </is>
      </c>
      <c r="N308" t="inlineStr">
        <is>
          <t>MDO Terceirizada - Eventos</t>
        </is>
      </c>
      <c r="O308" t="inlineStr">
        <is>
          <t>Provisionado</t>
        </is>
      </c>
      <c r="Q308" t="inlineStr">
        <is>
          <t>10/2026</t>
        </is>
      </c>
      <c r="R308" t="n">
        <v>0</v>
      </c>
    </row>
    <row r="309">
      <c r="A309" t="n">
        <v>221027</v>
      </c>
      <c r="B309" t="inlineStr">
        <is>
          <t>Love Cabaret</t>
        </is>
      </c>
      <c r="C309" t="inlineStr">
        <is>
          <t>GOOGLE WORKSPACE</t>
        </is>
      </c>
      <c r="D309" t="inlineStr">
        <is>
          <t>RP0032026</t>
        </is>
      </c>
      <c r="E309" s="555" t="n">
        <v>46296</v>
      </c>
      <c r="F309" s="555" t="n">
        <v>46351</v>
      </c>
      <c r="G309" t="inlineStr">
        <is>
          <t>Marketing</t>
        </is>
      </c>
      <c r="H309" t="inlineStr">
        <is>
          <t>Publicidade e Propaganda</t>
        </is>
      </c>
      <c r="I309" t="inlineStr">
        <is>
          <t>GESTAO DE DOMINIO - 10/2026</t>
        </is>
      </c>
      <c r="J309" t="n">
        <v>-873.04</v>
      </c>
      <c r="K309" t="n">
        <v>-873.04</v>
      </c>
      <c r="O309" t="inlineStr">
        <is>
          <t>Real</t>
        </is>
      </c>
      <c r="Q309" t="inlineStr">
        <is>
          <t>10/2026</t>
        </is>
      </c>
      <c r="R309" t="n">
        <v>0</v>
      </c>
    </row>
    <row r="310">
      <c r="A310" t="n">
        <v>221479</v>
      </c>
      <c r="B310" t="inlineStr">
        <is>
          <t>Love Cabaret</t>
        </is>
      </c>
      <c r="C310" t="inlineStr">
        <is>
          <t>JULIANE DE LIMA CORREIA</t>
        </is>
      </c>
      <c r="D310" t="inlineStr">
        <is>
          <t>PROVISAO</t>
        </is>
      </c>
      <c r="E310" s="555" t="n">
        <v>46296</v>
      </c>
      <c r="F310" s="555" t="n">
        <v>46336</v>
      </c>
      <c r="G310" t="inlineStr">
        <is>
          <t>Mão de Obra - PJ</t>
        </is>
      </c>
      <c r="H310" t="inlineStr">
        <is>
          <t>MDO PJ Fixo</t>
        </is>
      </c>
      <c r="I310" t="inlineStr">
        <is>
          <t>SALÁRIO PJ - CHEFE DE BAR</t>
        </is>
      </c>
      <c r="J310" t="n">
        <v>-5000</v>
      </c>
      <c r="K310" t="n">
        <v>-5000</v>
      </c>
      <c r="M310" t="inlineStr">
        <is>
          <t>CHEFE DE BAR</t>
        </is>
      </c>
      <c r="N310" t="inlineStr">
        <is>
          <t xml:space="preserve">  - Chefe de Bar</t>
        </is>
      </c>
      <c r="O310" t="inlineStr">
        <is>
          <t>Provisionado</t>
        </is>
      </c>
      <c r="Q310" t="inlineStr">
        <is>
          <t>10/2026</t>
        </is>
      </c>
      <c r="R310" t="n">
        <v>0</v>
      </c>
    </row>
    <row r="311">
      <c r="A311" t="n">
        <v>224647</v>
      </c>
      <c r="B311" t="inlineStr">
        <is>
          <t>Love Cabaret</t>
        </is>
      </c>
      <c r="C311" t="inlineStr">
        <is>
          <t>TEC LITE MANUTENCAO EM EQUIPAMENTOS DE ILUMINAÇÃO LTDA</t>
        </is>
      </c>
      <c r="D311" t="inlineStr">
        <is>
          <t>PROVISAO</t>
        </is>
      </c>
      <c r="E311" s="555" t="n">
        <v>46296</v>
      </c>
      <c r="F311" s="555" t="n">
        <v>46317</v>
      </c>
      <c r="G311" t="inlineStr">
        <is>
          <t>Manutenção</t>
        </is>
      </c>
      <c r="H311" t="inlineStr">
        <is>
          <t>Material de Manutenção</t>
        </is>
      </c>
      <c r="I311" t="inlineStr">
        <is>
          <t xml:space="preserve">LIQUIDO MAQUINA HAZE - </t>
        </is>
      </c>
      <c r="J311" t="n">
        <v>-380</v>
      </c>
      <c r="K311" t="n">
        <v>-380</v>
      </c>
      <c r="O311" t="inlineStr">
        <is>
          <t>Provisionado</t>
        </is>
      </c>
      <c r="Q311" t="inlineStr">
        <is>
          <t>10/2026</t>
        </is>
      </c>
      <c r="R311" t="n">
        <v>0</v>
      </c>
    </row>
    <row r="312">
      <c r="A312" t="n">
        <v>241541</v>
      </c>
      <c r="B312" t="inlineStr">
        <is>
          <t>Love Cabaret</t>
        </is>
      </c>
      <c r="C312" t="inlineStr">
        <is>
          <t>CONCIERGE IA SOLUCOES LTDA</t>
        </is>
      </c>
      <c r="D312" t="inlineStr">
        <is>
          <t>PROVISAO</t>
        </is>
      </c>
      <c r="E312" s="555" t="n">
        <v>46296</v>
      </c>
      <c r="F312" s="555" t="n">
        <v>46331</v>
      </c>
      <c r="G312" t="inlineStr">
        <is>
          <t>Marketing</t>
        </is>
      </c>
      <c r="H312" t="inlineStr">
        <is>
          <t>Ferramentas de Marketing</t>
        </is>
      </c>
      <c r="I312" t="inlineStr">
        <is>
          <t xml:space="preserve">DIONISIO (CARTAO FINAL 4896) - CARDAPIO + CRM + IA ATENDENTE 24/7- </t>
        </is>
      </c>
      <c r="J312" t="n">
        <v>-409</v>
      </c>
      <c r="K312" t="n">
        <v>-409</v>
      </c>
      <c r="O312" t="inlineStr">
        <is>
          <t>Provisionado</t>
        </is>
      </c>
      <c r="Q312" t="inlineStr">
        <is>
          <t>10/2026</t>
        </is>
      </c>
      <c r="R312" t="n">
        <v>0</v>
      </c>
    </row>
    <row r="313">
      <c r="A313" t="n">
        <v>223273</v>
      </c>
      <c r="B313" t="inlineStr">
        <is>
          <t>Love Cabaret</t>
        </is>
      </c>
      <c r="C313" t="inlineStr">
        <is>
          <t>PUXURI CONSULTORIA LTDA</t>
        </is>
      </c>
      <c r="D313" t="inlineStr">
        <is>
          <t>PROVISAO</t>
        </is>
      </c>
      <c r="E313" s="555" t="n">
        <v>46296</v>
      </c>
      <c r="F313" s="555" t="n">
        <v>46336</v>
      </c>
      <c r="G313" t="inlineStr">
        <is>
          <t>Mão de Obra - PJ</t>
        </is>
      </c>
      <c r="H313" t="inlineStr">
        <is>
          <t>MDO PJ Fixo</t>
        </is>
      </c>
      <c r="I313" t="inlineStr">
        <is>
          <t xml:space="preserve">SALÁRIO PJ </t>
        </is>
      </c>
      <c r="J313" t="n">
        <v>-4000</v>
      </c>
      <c r="K313" t="n">
        <v>-4000</v>
      </c>
      <c r="M313" t="inlineStr">
        <is>
          <t>CHEFE EXECUTIVO DE COZINHA</t>
        </is>
      </c>
      <c r="N313" t="inlineStr">
        <is>
          <t xml:space="preserve">  - Squad</t>
        </is>
      </c>
      <c r="O313" t="inlineStr">
        <is>
          <t>Provisionado</t>
        </is>
      </c>
      <c r="Q313" t="inlineStr">
        <is>
          <t>10/2026</t>
        </is>
      </c>
      <c r="R313" t="n">
        <v>0</v>
      </c>
    </row>
    <row r="314">
      <c r="A314" t="n">
        <v>217003</v>
      </c>
      <c r="B314" t="inlineStr">
        <is>
          <t>Love Cabaret</t>
        </is>
      </c>
      <c r="C314" t="inlineStr">
        <is>
          <t>LAISA ROCHA LARANGEIRA</t>
        </is>
      </c>
      <c r="D314" t="inlineStr">
        <is>
          <t>PROVISAO</t>
        </is>
      </c>
      <c r="E314" s="555" t="n">
        <v>46296</v>
      </c>
      <c r="F314" s="555" t="n">
        <v>46336</v>
      </c>
      <c r="G314" t="inlineStr">
        <is>
          <t>Mão de Obra - PJ</t>
        </is>
      </c>
      <c r="H314" t="inlineStr">
        <is>
          <t>MDO PJ Fixo</t>
        </is>
      </c>
      <c r="I314" t="inlineStr">
        <is>
          <t xml:space="preserve">SALÁRIO PJ </t>
        </is>
      </c>
      <c r="J314" t="n">
        <v>-800</v>
      </c>
      <c r="K314" t="n">
        <v>-800</v>
      </c>
      <c r="M314" t="inlineStr">
        <is>
          <t>ASSISTENTE DE MARKETING DO SQUAD</t>
        </is>
      </c>
      <c r="N314" t="inlineStr">
        <is>
          <t xml:space="preserve">  - Squad</t>
        </is>
      </c>
      <c r="O314" t="inlineStr">
        <is>
          <t>Provisionado</t>
        </is>
      </c>
      <c r="Q314" t="inlineStr">
        <is>
          <t>10/2026</t>
        </is>
      </c>
      <c r="R314" t="n">
        <v>0</v>
      </c>
    </row>
    <row r="315">
      <c r="A315" t="n">
        <v>219863</v>
      </c>
      <c r="B315" t="inlineStr">
        <is>
          <t>Love Cabaret</t>
        </is>
      </c>
      <c r="C315" t="inlineStr">
        <is>
          <t>RD GESTAO E SISTEMAS S.A.</t>
        </is>
      </c>
      <c r="D315" t="inlineStr">
        <is>
          <t>RP0032026</t>
        </is>
      </c>
      <c r="E315" s="555" t="n">
        <v>46296</v>
      </c>
      <c r="F315" s="555" t="n">
        <v>46352</v>
      </c>
      <c r="G315" t="inlineStr">
        <is>
          <t>Marketing</t>
        </is>
      </c>
      <c r="H315" t="inlineStr">
        <is>
          <t>Ferramentas de Marketing</t>
        </is>
      </c>
      <c r="I315" t="inlineStr">
        <is>
          <t>DISPARO DE EMAILS (REEMBOLSO FACUNDO) - 10/2026</t>
        </is>
      </c>
      <c r="J315" t="n">
        <v>-1034.45</v>
      </c>
      <c r="K315" t="n">
        <v>-1034.45</v>
      </c>
      <c r="O315" t="inlineStr">
        <is>
          <t>Real</t>
        </is>
      </c>
      <c r="Q315" t="inlineStr">
        <is>
          <t>10/2026</t>
        </is>
      </c>
      <c r="R315" t="n">
        <v>0</v>
      </c>
    </row>
    <row r="316">
      <c r="A316" t="n">
        <v>237400</v>
      </c>
      <c r="B316" t="inlineStr">
        <is>
          <t>Love Cabaret</t>
        </is>
      </c>
      <c r="C316" t="inlineStr">
        <is>
          <t>PJ 00302023 - ANDRES LA ROSA</t>
        </is>
      </c>
      <c r="D316" t="inlineStr">
        <is>
          <t>PROVISAO</t>
        </is>
      </c>
      <c r="E316" s="555" t="n">
        <v>46296</v>
      </c>
      <c r="F316" s="555" t="n">
        <v>46336</v>
      </c>
      <c r="G316" t="inlineStr">
        <is>
          <t>Mão de Obra - PJ</t>
        </is>
      </c>
      <c r="H316" t="inlineStr">
        <is>
          <t>MDO PJ Fixo</t>
        </is>
      </c>
      <c r="I316" t="inlineStr">
        <is>
          <t xml:space="preserve">SALÁRIO PJ </t>
        </is>
      </c>
      <c r="J316" t="n">
        <v>-5200</v>
      </c>
      <c r="K316" t="n">
        <v>-5200</v>
      </c>
      <c r="M316" t="inlineStr">
        <is>
          <t>COORDENADOR</t>
        </is>
      </c>
      <c r="N316" t="inlineStr">
        <is>
          <t xml:space="preserve">  - Coordenador</t>
        </is>
      </c>
      <c r="O316" t="inlineStr">
        <is>
          <t>Provisionado</t>
        </is>
      </c>
      <c r="Q316" t="inlineStr">
        <is>
          <t>10/2026</t>
        </is>
      </c>
      <c r="R316" t="n">
        <v>0</v>
      </c>
    </row>
    <row r="317">
      <c r="A317" t="n">
        <v>204626</v>
      </c>
      <c r="B317" t="inlineStr">
        <is>
          <t>Love Cabaret</t>
        </is>
      </c>
      <c r="C317" t="inlineStr">
        <is>
          <t>LALAMOVE TECNOLOGIA (BRASIL) LTDA</t>
        </is>
      </c>
      <c r="D317" t="inlineStr">
        <is>
          <t>PROVISAO</t>
        </is>
      </c>
      <c r="E317" s="555" t="n">
        <v>46296</v>
      </c>
      <c r="F317" s="555" t="n">
        <v>46351</v>
      </c>
      <c r="G317" t="inlineStr">
        <is>
          <t>Despesas com Transporte / Hospedagem</t>
        </is>
      </c>
      <c r="H317" t="inlineStr">
        <is>
          <t>Fretes e Carretos</t>
        </is>
      </c>
      <c r="I317" t="inlineStr">
        <is>
          <t>LALAMOVE 01/2026</t>
        </is>
      </c>
      <c r="J317" t="n">
        <v>-400</v>
      </c>
      <c r="K317" t="n">
        <v>-400</v>
      </c>
      <c r="O317" t="inlineStr">
        <is>
          <t>Provisionado</t>
        </is>
      </c>
      <c r="Q317" t="inlineStr">
        <is>
          <t>10/2026</t>
        </is>
      </c>
      <c r="R317" t="n">
        <v>0</v>
      </c>
    </row>
    <row r="318">
      <c r="A318" t="n">
        <v>204816</v>
      </c>
      <c r="B318" t="inlineStr">
        <is>
          <t>Love Cabaret</t>
        </is>
      </c>
      <c r="C318" t="inlineStr">
        <is>
          <t>TELEFONICA BRASIL S/A</t>
        </is>
      </c>
      <c r="D318" t="inlineStr">
        <is>
          <t>PROVISAO</t>
        </is>
      </c>
      <c r="E318" s="555" t="n">
        <v>46296</v>
      </c>
      <c r="F318" s="555" t="n">
        <v>46320</v>
      </c>
      <c r="G318" t="inlineStr">
        <is>
          <t>Informática e TI</t>
        </is>
      </c>
      <c r="H318" t="inlineStr">
        <is>
          <t>Telefone</t>
        </is>
      </c>
      <c r="I318" t="inlineStr">
        <is>
          <t>VIVO MOVEL INST 0434906426 - 02/2026</t>
        </is>
      </c>
      <c r="J318" t="n">
        <v>-100</v>
      </c>
      <c r="K318" t="n">
        <v>-100</v>
      </c>
      <c r="O318" t="inlineStr">
        <is>
          <t>Provisionado</t>
        </is>
      </c>
      <c r="Q318" t="inlineStr">
        <is>
          <t>10/2026</t>
        </is>
      </c>
      <c r="R318" t="n">
        <v>0</v>
      </c>
    </row>
    <row r="319">
      <c r="A319" t="n">
        <v>193311</v>
      </c>
      <c r="B319" t="inlineStr">
        <is>
          <t>Love Cabaret</t>
        </is>
      </c>
      <c r="C319" t="inlineStr">
        <is>
          <t>ESHOWS PROMOCOES ARTISTICAS LTDA</t>
        </is>
      </c>
      <c r="D319" t="inlineStr">
        <is>
          <t>PROVISAO</t>
        </is>
      </c>
      <c r="E319" s="555" t="n">
        <v>46296</v>
      </c>
      <c r="F319" s="555" t="n">
        <v>46315</v>
      </c>
      <c r="G319" t="inlineStr">
        <is>
          <t>Custos Artístico Geral</t>
        </is>
      </c>
      <c r="H319" t="inlineStr">
        <is>
          <t>Cachê de Músicos e Artistas</t>
        </is>
      </c>
      <c r="I319" t="inlineStr">
        <is>
          <t xml:space="preserve">CACHE MUSICOS E ARTISTAS - PERIODO DE 01/01 A 15/01 - 
</t>
        </is>
      </c>
      <c r="J319" t="n">
        <v>-40000</v>
      </c>
      <c r="K319" t="n">
        <v>-40000</v>
      </c>
      <c r="O319" t="inlineStr">
        <is>
          <t>Provisionado</t>
        </is>
      </c>
      <c r="Q319" t="inlineStr">
        <is>
          <t>10/2026</t>
        </is>
      </c>
      <c r="R319" t="n">
        <v>0</v>
      </c>
    </row>
    <row r="320">
      <c r="A320" t="n">
        <v>193325</v>
      </c>
      <c r="B320" t="inlineStr">
        <is>
          <t>Love Cabaret</t>
        </is>
      </c>
      <c r="C320" t="inlineStr">
        <is>
          <t xml:space="preserve">GOOGLE BRASIL INTERNET LTDA </t>
        </is>
      </c>
      <c r="D320" t="inlineStr">
        <is>
          <t>PROVISAO</t>
        </is>
      </c>
      <c r="E320" s="555" t="n">
        <v>46296</v>
      </c>
      <c r="F320" s="555" t="n">
        <v>46315</v>
      </c>
      <c r="G320" t="inlineStr">
        <is>
          <t>Marketing</t>
        </is>
      </c>
      <c r="H320" t="inlineStr">
        <is>
          <t>Publicidade e Propaganda</t>
        </is>
      </c>
      <c r="I320" t="inlineStr">
        <is>
          <t>GOOGLE -</t>
        </is>
      </c>
      <c r="J320" t="n">
        <v>-2000</v>
      </c>
      <c r="K320" t="n">
        <v>-2000</v>
      </c>
      <c r="O320" t="inlineStr">
        <is>
          <t>Provisionado</t>
        </is>
      </c>
      <c r="Q320" t="inlineStr">
        <is>
          <t>10/2026</t>
        </is>
      </c>
      <c r="R320" t="n">
        <v>0</v>
      </c>
    </row>
    <row r="321">
      <c r="A321" t="n">
        <v>196784</v>
      </c>
      <c r="B321" t="inlineStr">
        <is>
          <t>Love Cabaret</t>
        </is>
      </c>
      <c r="C321" t="inlineStr">
        <is>
          <t>SALARIOS CLT</t>
        </is>
      </c>
      <c r="D321" t="inlineStr">
        <is>
          <t>PROVISAO</t>
        </is>
      </c>
      <c r="E321" s="555" t="n">
        <v>46296</v>
      </c>
      <c r="F321" s="555" t="n">
        <v>46315</v>
      </c>
      <c r="G321" t="inlineStr">
        <is>
          <t>Mão de Obra - Salários</t>
        </is>
      </c>
      <c r="H321" t="inlineStr">
        <is>
          <t>MDO CLT - Salário</t>
        </is>
      </c>
      <c r="I321" t="inlineStr">
        <is>
          <t>02/2026 - Adiantamento Salarial</t>
        </is>
      </c>
      <c r="J321" t="n">
        <v>-2000</v>
      </c>
      <c r="K321" t="n">
        <v>-2000</v>
      </c>
      <c r="O321" t="inlineStr">
        <is>
          <t>Provisionado</t>
        </is>
      </c>
      <c r="Q321" t="inlineStr">
        <is>
          <t>10/2026</t>
        </is>
      </c>
      <c r="R321" t="n">
        <v>0</v>
      </c>
    </row>
    <row r="322">
      <c r="A322" t="n">
        <v>204614</v>
      </c>
      <c r="B322" t="inlineStr">
        <is>
          <t>Love Cabaret</t>
        </is>
      </c>
      <c r="C322" t="inlineStr">
        <is>
          <t>IRMANDADE DA SANTA CASA DE MISERICORDIA DE SAO PAULO</t>
        </is>
      </c>
      <c r="D322" t="inlineStr">
        <is>
          <t>PROVISAO</t>
        </is>
      </c>
      <c r="E322" s="555" t="n">
        <v>46296</v>
      </c>
      <c r="F322" s="555" t="n">
        <v>46336</v>
      </c>
      <c r="G322" t="inlineStr">
        <is>
          <t>Custo de Ocupação</t>
        </is>
      </c>
      <c r="H322" t="inlineStr">
        <is>
          <t>Aluguel de Imoveis</t>
        </is>
      </c>
      <c r="I322" t="inlineStr">
        <is>
          <t>ALUGUEL DE IMOVEIS - 01/2026</t>
        </is>
      </c>
      <c r="J322" t="n">
        <v>-32594.19</v>
      </c>
      <c r="K322" t="n">
        <v>-32594.19</v>
      </c>
      <c r="O322" t="inlineStr">
        <is>
          <t>Provisionado</t>
        </is>
      </c>
      <c r="Q322" t="inlineStr">
        <is>
          <t>10/2026</t>
        </is>
      </c>
      <c r="R322" t="n">
        <v>0</v>
      </c>
    </row>
    <row r="323">
      <c r="A323" t="n">
        <v>195402</v>
      </c>
      <c r="B323" t="inlineStr">
        <is>
          <t>Love Cabaret</t>
        </is>
      </c>
      <c r="C323" t="inlineStr">
        <is>
          <t>EASY ICE SOLUTION LTDA-ME LOCAÇÃO</t>
        </is>
      </c>
      <c r="D323" t="inlineStr">
        <is>
          <t>PROVISAO</t>
        </is>
      </c>
      <c r="E323" s="555" t="n">
        <v>46296</v>
      </c>
      <c r="F323" s="555" t="n">
        <v>46331</v>
      </c>
      <c r="G323" t="inlineStr">
        <is>
          <t>Locação de Equipamentos</t>
        </is>
      </c>
      <c r="H323" t="inlineStr">
        <is>
          <t>Locações de Equipamentos - Operacionais</t>
        </is>
      </c>
      <c r="I323" t="inlineStr">
        <is>
          <t xml:space="preserve">LOCACAO DE EQUIPAMENTOS MAQUINA DE GELO HZ IM240 - </t>
        </is>
      </c>
      <c r="J323" t="n">
        <v>-1600</v>
      </c>
      <c r="K323" t="n">
        <v>-1600</v>
      </c>
      <c r="O323" t="inlineStr">
        <is>
          <t>Provisionado</t>
        </is>
      </c>
      <c r="Q323" t="inlineStr">
        <is>
          <t>10/2026</t>
        </is>
      </c>
      <c r="R323" t="n">
        <v>0</v>
      </c>
    </row>
    <row r="324">
      <c r="A324" t="n">
        <v>204782</v>
      </c>
      <c r="B324" t="inlineStr">
        <is>
          <t>Love Cabaret</t>
        </is>
      </c>
      <c r="C324" t="inlineStr">
        <is>
          <t>TELEFONICA BRASIL S/A</t>
        </is>
      </c>
      <c r="D324" t="inlineStr">
        <is>
          <t>PROVISAO</t>
        </is>
      </c>
      <c r="E324" s="555" t="n">
        <v>46296</v>
      </c>
      <c r="F324" s="555" t="n">
        <v>46353</v>
      </c>
      <c r="G324" t="inlineStr">
        <is>
          <t>Informática e TI</t>
        </is>
      </c>
      <c r="H324" t="inlineStr">
        <is>
          <t>Internet</t>
        </is>
      </c>
      <c r="I324" t="inlineStr">
        <is>
          <t>INTERNET MONITORA DADOS 100MB - CONTA 443836731 -01/2026</t>
        </is>
      </c>
      <c r="J324" t="n">
        <v>-21.71</v>
      </c>
      <c r="K324" t="n">
        <v>-21.71</v>
      </c>
      <c r="O324" t="inlineStr">
        <is>
          <t>Provisionado</t>
        </is>
      </c>
      <c r="Q324" t="inlineStr">
        <is>
          <t>10/2026</t>
        </is>
      </c>
      <c r="R324" t="n">
        <v>0</v>
      </c>
    </row>
    <row r="325">
      <c r="A325" t="n">
        <v>204660</v>
      </c>
      <c r="B325" t="inlineStr">
        <is>
          <t>Love Cabaret</t>
        </is>
      </c>
      <c r="C325" t="inlineStr">
        <is>
          <t>MACHINE SEGURANCA PATRIMONIAL LTDA</t>
        </is>
      </c>
      <c r="D325" t="inlineStr">
        <is>
          <t>PROVISAO</t>
        </is>
      </c>
      <c r="E325" s="555" t="n">
        <v>46296</v>
      </c>
      <c r="F325" s="555" t="n">
        <v>46315</v>
      </c>
      <c r="G325" t="inlineStr">
        <is>
          <t>Serviços de Terceiros</t>
        </is>
      </c>
      <c r="H325" t="inlineStr">
        <is>
          <t>Serviços de Segurança</t>
        </is>
      </c>
      <c r="I325" t="inlineStr">
        <is>
          <t>SERVICO DE SEGURANCA - PERIODO 01 A 15/02/2026</t>
        </is>
      </c>
      <c r="J325" t="n">
        <v>-10000</v>
      </c>
      <c r="K325" t="n">
        <v>-10000</v>
      </c>
      <c r="O325" t="inlineStr">
        <is>
          <t>Provisionado</t>
        </is>
      </c>
      <c r="Q325" t="inlineStr">
        <is>
          <t>10/2026</t>
        </is>
      </c>
      <c r="R325" t="n">
        <v>0</v>
      </c>
    </row>
    <row r="326">
      <c r="A326" t="n">
        <v>202017</v>
      </c>
      <c r="B326" t="inlineStr">
        <is>
          <t>Love Cabaret</t>
        </is>
      </c>
      <c r="C326" t="inlineStr">
        <is>
          <t xml:space="preserve">AGNES RODRIGUES DE OLIVEIRA </t>
        </is>
      </c>
      <c r="D326" t="inlineStr">
        <is>
          <t>PROVISAO</t>
        </is>
      </c>
      <c r="E326" s="555" t="n">
        <v>46296</v>
      </c>
      <c r="F326" s="555" t="n">
        <v>46336</v>
      </c>
      <c r="G326" t="inlineStr">
        <is>
          <t>Custos Artístico Geral</t>
        </is>
      </c>
      <c r="H326" t="inlineStr">
        <is>
          <t>Técnico de Som / Luz</t>
        </is>
      </c>
      <c r="I326" t="inlineStr">
        <is>
          <t xml:space="preserve"> SALÁRIO PJ</t>
        </is>
      </c>
      <c r="J326" t="n">
        <v>-5000</v>
      </c>
      <c r="K326" t="n">
        <v>-5000</v>
      </c>
      <c r="M326" t="inlineStr">
        <is>
          <t>TECNICO DE SOM</t>
        </is>
      </c>
      <c r="N326" t="inlineStr">
        <is>
          <t xml:space="preserve">  - Assistente</t>
        </is>
      </c>
      <c r="O326" t="inlineStr">
        <is>
          <t>Provisionado</t>
        </is>
      </c>
      <c r="Q326" t="inlineStr">
        <is>
          <t>10/2026</t>
        </is>
      </c>
      <c r="R326" t="n">
        <v>0</v>
      </c>
    </row>
    <row r="327">
      <c r="A327" t="n">
        <v>204355</v>
      </c>
      <c r="B327" t="inlineStr">
        <is>
          <t>Love Cabaret</t>
        </is>
      </c>
      <c r="C327" t="inlineStr">
        <is>
          <t>FABRICA DE BARES SERVICOS LTDA FB</t>
        </is>
      </c>
      <c r="D327" t="inlineStr">
        <is>
          <t>PROVISAO</t>
        </is>
      </c>
      <c r="E327" s="555" t="n">
        <v>46296</v>
      </c>
      <c r="F327" s="555" t="n">
        <v>46351</v>
      </c>
      <c r="G327" t="inlineStr">
        <is>
          <t>Mão de Obra - Benefícios</t>
        </is>
      </c>
      <c r="H327" t="inlineStr">
        <is>
          <t xml:space="preserve">  -  Alimentação Funcionário</t>
        </is>
      </c>
      <c r="I327" t="inlineStr">
        <is>
          <t>ALIMENTACAO DE FUNCIONARIO - CARTAO BLACK - 01/2026</t>
        </is>
      </c>
      <c r="J327" t="n">
        <v>-7000</v>
      </c>
      <c r="K327" t="n">
        <v>-7000</v>
      </c>
      <c r="O327" t="inlineStr">
        <is>
          <t>Provisionado</t>
        </is>
      </c>
      <c r="Q327" t="inlineStr">
        <is>
          <t>10/2026</t>
        </is>
      </c>
      <c r="R327" t="n">
        <v>0</v>
      </c>
    </row>
    <row r="328">
      <c r="A328" t="n">
        <v>204682</v>
      </c>
      <c r="B328" t="inlineStr">
        <is>
          <t>Love Cabaret</t>
        </is>
      </c>
      <c r="C328" t="inlineStr">
        <is>
          <t xml:space="preserve">MATEUS SILVEIRA CEZAR </t>
        </is>
      </c>
      <c r="D328" t="inlineStr">
        <is>
          <t>PROVISAO</t>
        </is>
      </c>
      <c r="E328" s="555" t="n">
        <v>46296</v>
      </c>
      <c r="F328" s="555" t="n">
        <v>46330</v>
      </c>
      <c r="G328" t="inlineStr">
        <is>
          <t>Marketing</t>
        </is>
      </c>
      <c r="H328" t="inlineStr">
        <is>
          <t>Sessão de Fotos/Captação de Vídeo</t>
        </is>
      </c>
      <c r="I328" t="inlineStr">
        <is>
          <t>PRODUCAO GRAFICA - CONTRATACAO VIDEOMAKER FIXO - 02/2026</t>
        </is>
      </c>
      <c r="J328" t="n">
        <v>-1800</v>
      </c>
      <c r="K328" t="n">
        <v>-1800</v>
      </c>
      <c r="O328" t="inlineStr">
        <is>
          <t>Provisionado</t>
        </is>
      </c>
      <c r="Q328" t="inlineStr">
        <is>
          <t>10/2026</t>
        </is>
      </c>
      <c r="R328" t="n">
        <v>0</v>
      </c>
    </row>
    <row r="329">
      <c r="A329" t="n">
        <v>193298</v>
      </c>
      <c r="B329" t="inlineStr">
        <is>
          <t>Love Cabaret</t>
        </is>
      </c>
      <c r="C329" t="inlineStr">
        <is>
          <t xml:space="preserve">EDIMAR MOURA TARTAGLIONI SERVICOES DE DEDETIZACAO </t>
        </is>
      </c>
      <c r="D329" t="inlineStr">
        <is>
          <t>PROVISAO</t>
        </is>
      </c>
      <c r="E329" s="555" t="n">
        <v>46296</v>
      </c>
      <c r="F329" s="555" t="n">
        <v>46315</v>
      </c>
      <c r="G329" t="inlineStr">
        <is>
          <t>Utilidades</t>
        </is>
      </c>
      <c r="H329" t="inlineStr">
        <is>
          <t>Controle de Pragas</t>
        </is>
      </c>
      <c r="I329" t="inlineStr">
        <is>
          <t>DEDETIZACAO E CONTROLE DE PRAGAS -</t>
        </is>
      </c>
      <c r="J329" t="n">
        <v>-630</v>
      </c>
      <c r="K329" t="n">
        <v>-630</v>
      </c>
      <c r="O329" t="inlineStr">
        <is>
          <t>Provisionado</t>
        </is>
      </c>
      <c r="Q329" t="inlineStr">
        <is>
          <t>10/2026</t>
        </is>
      </c>
      <c r="R329" t="n">
        <v>0</v>
      </c>
    </row>
    <row r="330">
      <c r="A330" t="n">
        <v>193389</v>
      </c>
      <c r="B330" t="inlineStr">
        <is>
          <t>Love Cabaret</t>
        </is>
      </c>
      <c r="C330" t="inlineStr">
        <is>
          <t>PAULO CESAR MEDEIROS EYEZANIO</t>
        </is>
      </c>
      <c r="D330" t="inlineStr">
        <is>
          <t>PROVISAO</t>
        </is>
      </c>
      <c r="E330" s="555" t="n">
        <v>46296</v>
      </c>
      <c r="F330" s="555" t="n">
        <v>46325</v>
      </c>
      <c r="G330" t="inlineStr">
        <is>
          <t>Serviços de Terceiros</t>
        </is>
      </c>
      <c r="H330" t="inlineStr">
        <is>
          <t>Assessoria Jurídica</t>
        </is>
      </c>
      <c r="I330" t="inlineStr">
        <is>
          <t xml:space="preserve">HONORARIOS ADVOCATICIOS - </t>
        </is>
      </c>
      <c r="J330" t="n">
        <v>-3200</v>
      </c>
      <c r="K330" t="n">
        <v>-3200</v>
      </c>
      <c r="O330" t="inlineStr">
        <is>
          <t>Provisionado</t>
        </is>
      </c>
      <c r="Q330" t="inlineStr">
        <is>
          <t>10/2026</t>
        </is>
      </c>
      <c r="R330" t="n">
        <v>0</v>
      </c>
    </row>
    <row r="331">
      <c r="A331" t="n">
        <v>202121</v>
      </c>
      <c r="B331" t="inlineStr">
        <is>
          <t>Love Cabaret</t>
        </is>
      </c>
      <c r="C331" t="inlineStr">
        <is>
          <t>FELIPE FERREIRA FRANCA 36496185832</t>
        </is>
      </c>
      <c r="D331" t="inlineStr">
        <is>
          <t>PROVISAO</t>
        </is>
      </c>
      <c r="E331" s="555" t="n">
        <v>46296</v>
      </c>
      <c r="F331" s="555" t="n">
        <v>46336</v>
      </c>
      <c r="G331" t="inlineStr">
        <is>
          <t>Mão de Obra - PJ</t>
        </is>
      </c>
      <c r="H331" t="inlineStr">
        <is>
          <t>MDO PJ Fixo</t>
        </is>
      </c>
      <c r="I331" t="inlineStr">
        <is>
          <t xml:space="preserve">SALÁRIO PJ </t>
        </is>
      </c>
      <c r="J331" t="n">
        <v>-5000</v>
      </c>
      <c r="K331" t="n">
        <v>-5000</v>
      </c>
      <c r="M331" t="inlineStr">
        <is>
          <t>LIDER DE SQUAD</t>
        </is>
      </c>
      <c r="N331" t="inlineStr">
        <is>
          <t xml:space="preserve">  - Squad</t>
        </is>
      </c>
      <c r="O331" t="inlineStr">
        <is>
          <t>Provisionado</t>
        </is>
      </c>
      <c r="Q331" t="inlineStr">
        <is>
          <t>10/2026</t>
        </is>
      </c>
      <c r="R331" t="n">
        <v>0</v>
      </c>
    </row>
    <row r="332">
      <c r="A332" t="n">
        <v>202030</v>
      </c>
      <c r="B332" t="inlineStr">
        <is>
          <t>Love Cabaret</t>
        </is>
      </c>
      <c r="C332" t="inlineStr">
        <is>
          <t>ANDRE RODRIGUES AZEVEDO</t>
        </is>
      </c>
      <c r="D332" t="inlineStr">
        <is>
          <t>PROVISAO</t>
        </is>
      </c>
      <c r="E332" s="555" t="n">
        <v>46296</v>
      </c>
      <c r="F332" s="555" t="n">
        <v>46336</v>
      </c>
      <c r="G332" t="inlineStr">
        <is>
          <t>Mão de Obra - PJ</t>
        </is>
      </c>
      <c r="H332" t="inlineStr">
        <is>
          <t>MDO Terceirizada - Artístico</t>
        </is>
      </c>
      <c r="I332" t="inlineStr">
        <is>
          <t>SALÁRIO PJ</t>
        </is>
      </c>
      <c r="J332" t="n">
        <v>-7420</v>
      </c>
      <c r="K332" t="n">
        <v>-7420</v>
      </c>
      <c r="M332" t="inlineStr">
        <is>
          <t>TECNICO DE SOM</t>
        </is>
      </c>
      <c r="N332" t="inlineStr">
        <is>
          <t xml:space="preserve">  - Assistente</t>
        </is>
      </c>
      <c r="O332" t="inlineStr">
        <is>
          <t>Provisionado</t>
        </is>
      </c>
      <c r="Q332" t="inlineStr">
        <is>
          <t>10/2026</t>
        </is>
      </c>
      <c r="R332" t="n">
        <v>0</v>
      </c>
    </row>
    <row r="333">
      <c r="A333" t="n">
        <v>195353</v>
      </c>
      <c r="B333" t="inlineStr">
        <is>
          <t>Love Cabaret</t>
        </is>
      </c>
      <c r="C333" t="inlineStr">
        <is>
          <t>CICLO PARTICIPACOES LTDA</t>
        </is>
      </c>
      <c r="D333" t="inlineStr">
        <is>
          <t>PROVISAO</t>
        </is>
      </c>
      <c r="E333" s="555" t="n">
        <v>46296</v>
      </c>
      <c r="F333" s="555" t="n">
        <v>46336</v>
      </c>
      <c r="G333" t="inlineStr">
        <is>
          <t>Custo de Ocupação</t>
        </is>
      </c>
      <c r="H333" t="inlineStr">
        <is>
          <t>Aluguel de Imoveis</t>
        </is>
      </c>
      <c r="I333" t="inlineStr">
        <is>
          <t>ALUGUEL DE IMOVEIS - EDIFICIO AZALEIA -</t>
        </is>
      </c>
      <c r="J333" t="n">
        <v>-32594.19</v>
      </c>
      <c r="K333" t="n">
        <v>-32594.19</v>
      </c>
      <c r="O333" t="inlineStr">
        <is>
          <t>Provisionado</t>
        </is>
      </c>
      <c r="Q333" t="inlineStr">
        <is>
          <t>10/2026</t>
        </is>
      </c>
      <c r="R333" t="n">
        <v>0</v>
      </c>
    </row>
    <row r="334">
      <c r="A334" t="n">
        <v>196059</v>
      </c>
      <c r="B334" t="inlineStr">
        <is>
          <t>Love Cabaret</t>
        </is>
      </c>
      <c r="C334" t="inlineStr">
        <is>
          <t>VALE TRANSPORTE</t>
        </is>
      </c>
      <c r="D334" t="inlineStr">
        <is>
          <t>PROVISAO</t>
        </is>
      </c>
      <c r="E334" s="555" t="n">
        <v>46296</v>
      </c>
      <c r="F334" s="555" t="n">
        <v>46293</v>
      </c>
      <c r="G334" t="inlineStr">
        <is>
          <t>Mão de Obra - Benefícios</t>
        </is>
      </c>
      <c r="H334" t="inlineStr">
        <is>
          <t xml:space="preserve">  -  Vale-transporte</t>
        </is>
      </c>
      <c r="I334" t="inlineStr">
        <is>
          <t>VT SP TRANS</t>
        </is>
      </c>
      <c r="J334" t="n">
        <v>-600</v>
      </c>
      <c r="K334" t="n">
        <v>-600</v>
      </c>
      <c r="O334" t="inlineStr">
        <is>
          <t>Provisionado</t>
        </is>
      </c>
      <c r="Q334" t="inlineStr">
        <is>
          <t>10/2026</t>
        </is>
      </c>
      <c r="R334" t="n">
        <v>0</v>
      </c>
    </row>
    <row r="335">
      <c r="A335" t="n">
        <v>195295</v>
      </c>
      <c r="B335" t="inlineStr">
        <is>
          <t>Love Cabaret</t>
        </is>
      </c>
      <c r="C335" t="inlineStr">
        <is>
          <t>AGENCIA BIOMA PUBLICIDADE E EVENTOS LTDA - FACUNDO</t>
        </is>
      </c>
      <c r="D335" t="inlineStr">
        <is>
          <t>PROVISAO</t>
        </is>
      </c>
      <c r="E335" s="555" t="n">
        <v>46296</v>
      </c>
      <c r="F335" s="555" t="n">
        <v>46331</v>
      </c>
      <c r="G335" t="inlineStr">
        <is>
          <t>Marketing</t>
        </is>
      </c>
      <c r="H335" t="inlineStr">
        <is>
          <t>Agência de Propaganda</t>
        </is>
      </c>
      <c r="I335" t="inlineStr">
        <is>
          <t xml:space="preserve">AGENCIA DE PROPAGANDA - SERVICOS PRESTADOS MARKETING </t>
        </is>
      </c>
      <c r="J335" t="n">
        <v>-8000</v>
      </c>
      <c r="K335" t="n">
        <v>-8000</v>
      </c>
      <c r="O335" t="inlineStr">
        <is>
          <t>Provisionado</t>
        </is>
      </c>
      <c r="Q335" t="inlineStr">
        <is>
          <t>10/2026</t>
        </is>
      </c>
      <c r="R335" t="n">
        <v>0</v>
      </c>
    </row>
    <row r="336">
      <c r="A336" t="n">
        <v>202233</v>
      </c>
      <c r="B336" t="inlineStr">
        <is>
          <t>Love Cabaret</t>
        </is>
      </c>
      <c r="C336" t="inlineStr">
        <is>
          <t>PJ 00352023 - JESSICA IZABEL DE SOUZA</t>
        </is>
      </c>
      <c r="D336" t="inlineStr">
        <is>
          <t>PROVISAO</t>
        </is>
      </c>
      <c r="E336" s="555" t="n">
        <v>46296</v>
      </c>
      <c r="F336" s="555" t="n">
        <v>46336</v>
      </c>
      <c r="G336" t="inlineStr">
        <is>
          <t>Mão de Obra - PJ</t>
        </is>
      </c>
      <c r="H336" t="inlineStr">
        <is>
          <t>MDO PJ Fixo</t>
        </is>
      </c>
      <c r="I336" t="inlineStr">
        <is>
          <t>SALÁRIO PJ</t>
        </is>
      </c>
      <c r="J336" t="n">
        <v>-1500</v>
      </c>
      <c r="K336" t="n">
        <v>-1500</v>
      </c>
      <c r="M336" t="inlineStr">
        <is>
          <t>ANALISTA FINANCEIRO DO SQUAD</t>
        </is>
      </c>
      <c r="N336" t="inlineStr">
        <is>
          <t xml:space="preserve">  - Squad</t>
        </is>
      </c>
      <c r="O336" t="inlineStr">
        <is>
          <t>Provisionado</t>
        </is>
      </c>
      <c r="Q336" t="inlineStr">
        <is>
          <t>10/2026</t>
        </is>
      </c>
      <c r="R336" t="n">
        <v>0</v>
      </c>
    </row>
    <row r="337">
      <c r="A337" t="n">
        <v>196596</v>
      </c>
      <c r="B337" t="inlineStr">
        <is>
          <t>Love Cabaret</t>
        </is>
      </c>
      <c r="C337" t="inlineStr">
        <is>
          <t>SALARIOS CLT</t>
        </is>
      </c>
      <c r="D337" t="inlineStr">
        <is>
          <t>PROVISAO</t>
        </is>
      </c>
      <c r="E337" s="555" t="n">
        <v>46296</v>
      </c>
      <c r="F337" s="555" t="n">
        <v>46332</v>
      </c>
      <c r="G337" t="inlineStr">
        <is>
          <t>Mão de Obra - Salários</t>
        </is>
      </c>
      <c r="H337" t="inlineStr">
        <is>
          <t>MDO CLT - Salário</t>
        </is>
      </c>
      <c r="I337" t="inlineStr">
        <is>
          <t>01/2026 - Líquidos Folha Mensal</t>
        </is>
      </c>
      <c r="J337" t="n">
        <v>-14000</v>
      </c>
      <c r="K337" t="n">
        <v>-14000</v>
      </c>
      <c r="O337" t="inlineStr">
        <is>
          <t>Provisionado</t>
        </is>
      </c>
      <c r="Q337" t="inlineStr">
        <is>
          <t>10/2026</t>
        </is>
      </c>
      <c r="R337" t="n">
        <v>0</v>
      </c>
    </row>
    <row r="338">
      <c r="A338" t="n">
        <v>204638</v>
      </c>
      <c r="B338" t="inlineStr">
        <is>
          <t>Love Cabaret</t>
        </is>
      </c>
      <c r="C338" t="inlineStr">
        <is>
          <t>MACHINE SEGURANCA PATRIMONIAL LTDA</t>
        </is>
      </c>
      <c r="D338" t="inlineStr">
        <is>
          <t>PROVISAO</t>
        </is>
      </c>
      <c r="E338" s="555" t="n">
        <v>46296</v>
      </c>
      <c r="F338" s="555" t="n">
        <v>46341</v>
      </c>
      <c r="G338" t="inlineStr">
        <is>
          <t>Serviços de Terceiros</t>
        </is>
      </c>
      <c r="H338" t="inlineStr">
        <is>
          <t>Serviços de Segurança</t>
        </is>
      </c>
      <c r="I338" t="inlineStr">
        <is>
          <t>SERVICO DE SEGURANCA PATRIMONIAL - 01/2026</t>
        </is>
      </c>
      <c r="J338" t="n">
        <v>-6000</v>
      </c>
      <c r="K338" t="n">
        <v>-6000</v>
      </c>
      <c r="O338" t="inlineStr">
        <is>
          <t>Provisionado</t>
        </is>
      </c>
      <c r="Q338" t="inlineStr">
        <is>
          <t>10/2026</t>
        </is>
      </c>
      <c r="R338" t="n">
        <v>0</v>
      </c>
    </row>
    <row r="339">
      <c r="A339" t="n">
        <v>204671</v>
      </c>
      <c r="B339" t="inlineStr">
        <is>
          <t>Love Cabaret</t>
        </is>
      </c>
      <c r="C339" t="inlineStr">
        <is>
          <t>MACRO CONTABILIDADE E CONSULTORIA LTDA</t>
        </is>
      </c>
      <c r="D339" t="inlineStr">
        <is>
          <t>PROVISAO</t>
        </is>
      </c>
      <c r="E339" s="555" t="n">
        <v>46296</v>
      </c>
      <c r="F339" s="555" t="n">
        <v>46310</v>
      </c>
      <c r="G339" t="inlineStr">
        <is>
          <t>Serviços de Terceiros</t>
        </is>
      </c>
      <c r="H339" t="inlineStr">
        <is>
          <t>Assessoria Contabil</t>
        </is>
      </c>
      <c r="I339" t="inlineStr">
        <is>
          <t>ASSESSORIA CONTABIL - CONTRATO M149/23 RPS 13613 - 02/2026</t>
        </is>
      </c>
      <c r="J339" t="n">
        <v>-3475.03</v>
      </c>
      <c r="K339" t="n">
        <v>-3475.03</v>
      </c>
      <c r="O339" t="inlineStr">
        <is>
          <t>Provisionado</t>
        </is>
      </c>
      <c r="Q339" t="inlineStr">
        <is>
          <t>10/2026</t>
        </is>
      </c>
      <c r="R339" t="n">
        <v>0</v>
      </c>
    </row>
    <row r="340">
      <c r="A340" t="n">
        <v>195365</v>
      </c>
      <c r="B340" t="inlineStr">
        <is>
          <t>Love Cabaret</t>
        </is>
      </c>
      <c r="C340" t="inlineStr">
        <is>
          <t xml:space="preserve">DESTEC SOLUCOES LTDA </t>
        </is>
      </c>
      <c r="D340" t="inlineStr">
        <is>
          <t>PROVISAO</t>
        </is>
      </c>
      <c r="E340" s="555" t="n">
        <v>46296</v>
      </c>
      <c r="F340" s="555" t="n">
        <v>46350</v>
      </c>
      <c r="G340" t="inlineStr">
        <is>
          <t>Locação de Equipamentos</t>
        </is>
      </c>
      <c r="H340" t="inlineStr">
        <is>
          <t>Locações de Equipamentos - Operacionais</t>
        </is>
      </c>
      <c r="I340" t="inlineStr">
        <is>
          <t xml:space="preserve">LOCACAO DE EQUIPAMENTOS OPERACIONAIS DE SISTEMA SMART CALL - </t>
        </is>
      </c>
      <c r="J340" t="n">
        <v>-812.7</v>
      </c>
      <c r="K340" t="n">
        <v>-812.7</v>
      </c>
      <c r="O340" t="inlineStr">
        <is>
          <t>Provisionado</t>
        </is>
      </c>
      <c r="Q340" t="inlineStr">
        <is>
          <t>10/2026</t>
        </is>
      </c>
      <c r="R340" t="n">
        <v>0</v>
      </c>
    </row>
    <row r="341">
      <c r="A341" t="n">
        <v>195307</v>
      </c>
      <c r="B341" t="inlineStr">
        <is>
          <t>Love Cabaret</t>
        </is>
      </c>
      <c r="C341" t="inlineStr">
        <is>
          <t>ALPHALIX AMBIENTEAL LOC/ DE EQUIPAMENTOS EIRELI</t>
        </is>
      </c>
      <c r="D341" t="inlineStr">
        <is>
          <t>PROVISAO</t>
        </is>
      </c>
      <c r="E341" s="555" t="n">
        <v>46296</v>
      </c>
      <c r="F341" s="555" t="n">
        <v>46346</v>
      </c>
      <c r="G341" t="inlineStr">
        <is>
          <t>Utilidades</t>
        </is>
      </c>
      <c r="H341" t="inlineStr">
        <is>
          <t>Coleta de lixo</t>
        </is>
      </c>
      <c r="I341" t="inlineStr">
        <is>
          <t xml:space="preserve">COLETA DE LIXO - </t>
        </is>
      </c>
      <c r="J341" t="n">
        <v>-1800</v>
      </c>
      <c r="K341" t="n">
        <v>-1800</v>
      </c>
      <c r="O341" t="inlineStr">
        <is>
          <t>Provisionado</t>
        </is>
      </c>
      <c r="Q341" t="inlineStr">
        <is>
          <t>10/2026</t>
        </is>
      </c>
      <c r="R341" t="n">
        <v>0</v>
      </c>
    </row>
    <row r="342">
      <c r="A342" t="n">
        <v>204838</v>
      </c>
      <c r="B342" t="inlineStr">
        <is>
          <t>Love Cabaret</t>
        </is>
      </c>
      <c r="C342" t="inlineStr">
        <is>
          <t>VERISURE BRASIL MONITORAMENTO DE ALARMES S.A</t>
        </is>
      </c>
      <c r="D342" t="inlineStr">
        <is>
          <t>PROVISAO</t>
        </is>
      </c>
      <c r="E342" s="555" t="n">
        <v>46296</v>
      </c>
      <c r="F342" s="555" t="n">
        <v>46331</v>
      </c>
      <c r="G342" t="inlineStr">
        <is>
          <t>Informática e TI</t>
        </is>
      </c>
      <c r="H342" t="inlineStr">
        <is>
          <t>Sistemas de Segurança e Alarme</t>
        </is>
      </c>
      <c r="I342" t="inlineStr">
        <is>
          <t>SISTEMAS DE SEGURANCA / CAMERAS E SENSOR - 02/2026</t>
        </is>
      </c>
      <c r="J342" t="n">
        <v>-300</v>
      </c>
      <c r="K342" t="n">
        <v>-300</v>
      </c>
      <c r="O342" t="inlineStr">
        <is>
          <t>Provisionado</t>
        </is>
      </c>
      <c r="Q342" t="inlineStr">
        <is>
          <t>10/2026</t>
        </is>
      </c>
      <c r="R342" t="n">
        <v>0</v>
      </c>
    </row>
    <row r="343">
      <c r="A343" t="n">
        <v>202218</v>
      </c>
      <c r="B343" t="inlineStr">
        <is>
          <t>Love Cabaret</t>
        </is>
      </c>
      <c r="C343" t="inlineStr">
        <is>
          <t>PJ 00492024 - ISABELLA FERNANDES GOMES</t>
        </is>
      </c>
      <c r="D343" t="inlineStr">
        <is>
          <t>PROVISAO</t>
        </is>
      </c>
      <c r="E343" s="555" t="n">
        <v>46296</v>
      </c>
      <c r="F343" s="555" t="n">
        <v>46336</v>
      </c>
      <c r="G343" t="inlineStr">
        <is>
          <t>Mão de Obra - PJ</t>
        </is>
      </c>
      <c r="H343" t="inlineStr">
        <is>
          <t>MDO PJ Fixo</t>
        </is>
      </c>
      <c r="I343" t="inlineStr">
        <is>
          <t>SALÁRIO PJ</t>
        </is>
      </c>
      <c r="J343" t="n">
        <v>-1200</v>
      </c>
      <c r="K343" t="n">
        <v>-1200</v>
      </c>
      <c r="M343" t="inlineStr">
        <is>
          <t>ANALISTA FINANCEIRO DO SQUAD</t>
        </is>
      </c>
      <c r="N343" t="inlineStr">
        <is>
          <t xml:space="preserve">  - Squad</t>
        </is>
      </c>
      <c r="O343" t="inlineStr">
        <is>
          <t>Provisionado</t>
        </is>
      </c>
      <c r="Q343" t="inlineStr">
        <is>
          <t>10/2026</t>
        </is>
      </c>
      <c r="R343" t="n">
        <v>0</v>
      </c>
    </row>
    <row r="344">
      <c r="A344" t="n">
        <v>204649</v>
      </c>
      <c r="B344" t="inlineStr">
        <is>
          <t>Love Cabaret</t>
        </is>
      </c>
      <c r="C344" t="inlineStr">
        <is>
          <t>MACHINE SEGURANCA PATRIMONIAL LTDA</t>
        </is>
      </c>
      <c r="D344" t="inlineStr">
        <is>
          <t>PROVISAO</t>
        </is>
      </c>
      <c r="E344" s="555" t="n">
        <v>46296</v>
      </c>
      <c r="F344" s="555" t="n">
        <v>46331</v>
      </c>
      <c r="G344" t="inlineStr">
        <is>
          <t>Serviços de Terceiros</t>
        </is>
      </c>
      <c r="H344" t="inlineStr">
        <is>
          <t>Serviços de Segurança</t>
        </is>
      </c>
      <c r="I344" t="inlineStr">
        <is>
          <t>SERVICO DE SEGURANCA - PERIODO 16 A 31/02/2026</t>
        </is>
      </c>
      <c r="J344" t="n">
        <v>-10000</v>
      </c>
      <c r="K344" t="n">
        <v>-10000</v>
      </c>
      <c r="O344" t="inlineStr">
        <is>
          <t>Provisionado</t>
        </is>
      </c>
      <c r="Q344" t="inlineStr">
        <is>
          <t>10/2026</t>
        </is>
      </c>
      <c r="R344" t="n">
        <v>0</v>
      </c>
    </row>
    <row r="345">
      <c r="A345" t="n">
        <v>204697</v>
      </c>
      <c r="B345" t="inlineStr">
        <is>
          <t>Love Cabaret</t>
        </is>
      </c>
      <c r="C345" t="inlineStr">
        <is>
          <t>PRESHH ALUGUEL DE MAQUINAS LTDA</t>
        </is>
      </c>
      <c r="D345" t="inlineStr">
        <is>
          <t>PROVISAO</t>
        </is>
      </c>
      <c r="E345" s="555" t="n">
        <v>46296</v>
      </c>
      <c r="F345" s="555" t="n">
        <v>46336</v>
      </c>
      <c r="G345" t="inlineStr">
        <is>
          <t>Locação de Equipamentos</t>
        </is>
      </c>
      <c r="H345" t="inlineStr">
        <is>
          <t>Locações de Equipamentos - Operacionais</t>
        </is>
      </c>
      <c r="I345" t="inlineStr">
        <is>
          <t>LOCACAO DE EQUIPAMENTOS - EQUIPAMENTO DE CARBONATACAO - 01/2026</t>
        </is>
      </c>
      <c r="J345" t="n">
        <v>-920</v>
      </c>
      <c r="K345" t="n">
        <v>-920</v>
      </c>
      <c r="O345" t="inlineStr">
        <is>
          <t>Provisionado</t>
        </is>
      </c>
      <c r="Q345" t="inlineStr">
        <is>
          <t>10/2026</t>
        </is>
      </c>
      <c r="R345" t="n">
        <v>0</v>
      </c>
    </row>
    <row r="346">
      <c r="A346" t="n">
        <v>204328</v>
      </c>
      <c r="B346" t="inlineStr">
        <is>
          <t>Love Cabaret</t>
        </is>
      </c>
      <c r="C346" t="inlineStr">
        <is>
          <t>EUREKA TECHNOLOGY LTDA</t>
        </is>
      </c>
      <c r="D346" t="inlineStr">
        <is>
          <t>PROVISAO</t>
        </is>
      </c>
      <c r="E346" s="555" t="n">
        <v>46296</v>
      </c>
      <c r="F346" s="555" t="n">
        <v>46338</v>
      </c>
      <c r="G346" t="inlineStr">
        <is>
          <t>Marketing</t>
        </is>
      </c>
      <c r="H346" t="inlineStr">
        <is>
          <t>Ferramentas de Marketing</t>
        </is>
      </c>
      <c r="I346" t="inlineStr">
        <is>
          <t>SUPORTE DIGITAL - 01/2026</t>
        </is>
      </c>
      <c r="J346" t="n">
        <v>-2000</v>
      </c>
      <c r="K346" t="n">
        <v>-2000</v>
      </c>
      <c r="O346" t="inlineStr">
        <is>
          <t>Provisionado</t>
        </is>
      </c>
      <c r="Q346" t="inlineStr">
        <is>
          <t>10/2026</t>
        </is>
      </c>
      <c r="R346" t="n">
        <v>0</v>
      </c>
    </row>
    <row r="347">
      <c r="A347" t="n">
        <v>193272</v>
      </c>
      <c r="B347" t="inlineStr">
        <is>
          <t>Love Cabaret</t>
        </is>
      </c>
      <c r="C347" t="inlineStr">
        <is>
          <t>COMPANHIA DE GAS DE SAO PAULO</t>
        </is>
      </c>
      <c r="D347" t="inlineStr">
        <is>
          <t>PROVISAO</t>
        </is>
      </c>
      <c r="E347" s="555" t="n">
        <v>46296</v>
      </c>
      <c r="F347" s="555" t="n">
        <v>46318</v>
      </c>
      <c r="G347" t="inlineStr">
        <is>
          <t>Utilidades</t>
        </is>
      </c>
      <c r="H347" t="inlineStr">
        <is>
          <t>Gas de Cozinha</t>
        </is>
      </c>
      <c r="I347" t="inlineStr">
        <is>
          <t xml:space="preserve">GAS DE COZINHA - </t>
        </is>
      </c>
      <c r="J347" t="n">
        <v>-3000</v>
      </c>
      <c r="K347" t="n">
        <v>-3000</v>
      </c>
      <c r="O347" t="inlineStr">
        <is>
          <t>Provisionado</t>
        </is>
      </c>
      <c r="Q347" t="inlineStr">
        <is>
          <t>10/2026</t>
        </is>
      </c>
      <c r="R347" t="n">
        <v>0</v>
      </c>
    </row>
    <row r="348">
      <c r="A348" t="n">
        <v>195415</v>
      </c>
      <c r="B348" t="inlineStr">
        <is>
          <t>Love Cabaret</t>
        </is>
      </c>
      <c r="C348" t="inlineStr">
        <is>
          <t>EDJANE DANTAS DE ALMEIDA SOUSA  - DESENTUPIDORA</t>
        </is>
      </c>
      <c r="D348" t="inlineStr">
        <is>
          <t>PROVISAO</t>
        </is>
      </c>
      <c r="E348" s="555" t="n">
        <v>46296</v>
      </c>
      <c r="F348" s="555" t="n">
        <v>46331</v>
      </c>
      <c r="G348" t="inlineStr">
        <is>
          <t>Utilidades</t>
        </is>
      </c>
      <c r="H348" t="inlineStr">
        <is>
          <t>Serviços de Limpeza</t>
        </is>
      </c>
      <c r="I348" t="inlineStr">
        <is>
          <t xml:space="preserve">SERVICOS DE LIMPEZA - MANUTENCAO - </t>
        </is>
      </c>
      <c r="J348" t="n">
        <v>-1200</v>
      </c>
      <c r="K348" t="n">
        <v>-1200</v>
      </c>
      <c r="O348" t="inlineStr">
        <is>
          <t>Provisionado</t>
        </is>
      </c>
      <c r="Q348" t="inlineStr">
        <is>
          <t>10/2026</t>
        </is>
      </c>
      <c r="R348" t="n">
        <v>0</v>
      </c>
    </row>
    <row r="349">
      <c r="A349" t="n">
        <v>204756</v>
      </c>
      <c r="B349" t="inlineStr">
        <is>
          <t>Love Cabaret</t>
        </is>
      </c>
      <c r="C349" t="inlineStr">
        <is>
          <t>STAR COPIAS COMERCIO E SERVICOS LTDA</t>
        </is>
      </c>
      <c r="D349" t="inlineStr">
        <is>
          <t>PROVISAO</t>
        </is>
      </c>
      <c r="E349" s="555" t="n">
        <v>46296</v>
      </c>
      <c r="F349" s="555" t="n">
        <v>46334</v>
      </c>
      <c r="G349" t="inlineStr">
        <is>
          <t>Locação de Equipamentos</t>
        </is>
      </c>
      <c r="H349" t="inlineStr">
        <is>
          <t>Locação de Equipamentos - Informatica e TI</t>
        </is>
      </c>
      <c r="I349" t="inlineStr">
        <is>
          <t>LOCACAO DE EQUIPAMENTOS - IMPRESSORA - 01/2026</t>
        </is>
      </c>
      <c r="J349" t="n">
        <v>-230</v>
      </c>
      <c r="K349" t="n">
        <v>-230</v>
      </c>
      <c r="O349" t="inlineStr">
        <is>
          <t>Provisionado</t>
        </is>
      </c>
      <c r="Q349" t="inlineStr">
        <is>
          <t>10/2026</t>
        </is>
      </c>
      <c r="R349" t="n">
        <v>0</v>
      </c>
    </row>
    <row r="350">
      <c r="A350" t="n">
        <v>204426</v>
      </c>
      <c r="B350" t="inlineStr">
        <is>
          <t>Love Cabaret</t>
        </is>
      </c>
      <c r="C350" t="inlineStr">
        <is>
          <t>PJ 00392023 - LUANY SANTOS DA SILVA</t>
        </is>
      </c>
      <c r="D350" t="inlineStr">
        <is>
          <t>PROVISAO</t>
        </is>
      </c>
      <c r="E350" s="555" t="n">
        <v>46296</v>
      </c>
      <c r="F350" s="555" t="n">
        <v>46336</v>
      </c>
      <c r="G350" t="inlineStr">
        <is>
          <t>Mão de Obra - PJ</t>
        </is>
      </c>
      <c r="H350" t="inlineStr">
        <is>
          <t>MDO PJ Fixo</t>
        </is>
      </c>
      <c r="I350" t="inlineStr">
        <is>
          <t xml:space="preserve">SALÁRIO PJ </t>
        </is>
      </c>
      <c r="J350" t="n">
        <v>-1000</v>
      </c>
      <c r="K350" t="n">
        <v>-1000</v>
      </c>
      <c r="M350" t="inlineStr">
        <is>
          <t>ADMINISTRATIVO</t>
        </is>
      </c>
      <c r="N350" t="inlineStr">
        <is>
          <t xml:space="preserve">  - Administrativa</t>
        </is>
      </c>
      <c r="O350" t="inlineStr">
        <is>
          <t>Provisionado</t>
        </is>
      </c>
      <c r="Q350" t="inlineStr">
        <is>
          <t>10/2026</t>
        </is>
      </c>
      <c r="R350" t="n">
        <v>0</v>
      </c>
    </row>
    <row r="351">
      <c r="A351" t="n">
        <v>195341</v>
      </c>
      <c r="B351" t="inlineStr">
        <is>
          <t>Love Cabaret</t>
        </is>
      </c>
      <c r="C351" t="inlineStr">
        <is>
          <t>CIA DE SANEAMENTO BASICO DO ESTADO DE SAO PAULO SABESP</t>
        </is>
      </c>
      <c r="D351" t="inlineStr">
        <is>
          <t>PROVISAO</t>
        </is>
      </c>
      <c r="E351" s="555" t="n">
        <v>46296</v>
      </c>
      <c r="F351" s="555" t="n">
        <v>46346</v>
      </c>
      <c r="G351" t="inlineStr">
        <is>
          <t>Utilidades</t>
        </is>
      </c>
      <c r="H351" t="inlineStr">
        <is>
          <t>Agua/Esgoto</t>
        </is>
      </c>
      <c r="I351" t="inlineStr">
        <is>
          <t xml:space="preserve">AGUA/ ESGOTO - RGI 93507054 E FORNECIMENTO 86040547054313 - </t>
        </is>
      </c>
      <c r="J351" t="n">
        <v>-200</v>
      </c>
      <c r="K351" t="n">
        <v>-200</v>
      </c>
      <c r="O351" t="inlineStr">
        <is>
          <t>Provisionado</t>
        </is>
      </c>
      <c r="Q351" t="inlineStr">
        <is>
          <t>10/2026</t>
        </is>
      </c>
      <c r="R351" t="n">
        <v>0</v>
      </c>
    </row>
    <row r="352">
      <c r="A352" t="n">
        <v>205011</v>
      </c>
      <c r="B352" t="inlineStr">
        <is>
          <t>Love Cabaret</t>
        </is>
      </c>
      <c r="C352" t="inlineStr">
        <is>
          <t>PORTO SEGURO CIA DE SEGUROS GERAIS</t>
        </is>
      </c>
      <c r="D352" t="inlineStr">
        <is>
          <t>PROVISAO</t>
        </is>
      </c>
      <c r="E352" s="555" t="n">
        <v>46296</v>
      </c>
      <c r="F352" s="555" t="n">
        <v>46313</v>
      </c>
      <c r="G352" t="inlineStr">
        <is>
          <t>Mão de Obra - Benefícios</t>
        </is>
      </c>
      <c r="H352" t="inlineStr">
        <is>
          <t xml:space="preserve">  -  Seguro de Vida</t>
        </is>
      </c>
      <c r="I352" t="inlineStr">
        <is>
          <t xml:space="preserve">PORTO SEGURO - SHIBARI </t>
        </is>
      </c>
      <c r="J352" t="n">
        <v>-300</v>
      </c>
      <c r="K352" t="n">
        <v>-300</v>
      </c>
      <c r="O352" t="inlineStr">
        <is>
          <t>Provisionado</t>
        </is>
      </c>
      <c r="Q352" t="inlineStr">
        <is>
          <t>10/2026</t>
        </is>
      </c>
      <c r="R352" t="n">
        <v>0</v>
      </c>
    </row>
    <row r="353">
      <c r="A353" t="n">
        <v>204316</v>
      </c>
      <c r="B353" t="inlineStr">
        <is>
          <t>Love Cabaret</t>
        </is>
      </c>
      <c r="C353" t="inlineStr">
        <is>
          <t>ESHOWS PROMOCOES ARTISTICAS LTDA</t>
        </is>
      </c>
      <c r="D353" t="inlineStr">
        <is>
          <t>PROVISAO</t>
        </is>
      </c>
      <c r="E353" s="555" t="n">
        <v>46296</v>
      </c>
      <c r="F353" s="555" t="n">
        <v>46331</v>
      </c>
      <c r="G353" t="inlineStr">
        <is>
          <t>Custos Artístico Geral</t>
        </is>
      </c>
      <c r="H353" t="inlineStr">
        <is>
          <t>Cachê de Músicos e Artistas</t>
        </is>
      </c>
      <c r="I353" t="inlineStr">
        <is>
          <t>CACHE MUSICOS E ARTISTAS - PERIODO DE 16/02 A 31/02- 02/2026</t>
        </is>
      </c>
      <c r="J353" t="n">
        <v>-40000</v>
      </c>
      <c r="K353" t="n">
        <v>-40000</v>
      </c>
      <c r="O353" t="inlineStr">
        <is>
          <t>Provisionado</t>
        </is>
      </c>
      <c r="Q353" t="inlineStr">
        <is>
          <t>10/2026</t>
        </is>
      </c>
      <c r="R353" t="n">
        <v>0</v>
      </c>
    </row>
    <row r="354">
      <c r="A354" t="n">
        <v>204477</v>
      </c>
      <c r="B354" t="inlineStr">
        <is>
          <t>Love Cabaret</t>
        </is>
      </c>
      <c r="C354" t="inlineStr">
        <is>
          <t>PJ 00092021 - VANESSA FERREIRA DEL SANTO</t>
        </is>
      </c>
      <c r="D354" t="inlineStr">
        <is>
          <t>PROVISAO</t>
        </is>
      </c>
      <c r="E354" s="555" t="n">
        <v>46296</v>
      </c>
      <c r="F354" s="555" t="n">
        <v>46336</v>
      </c>
      <c r="G354" t="inlineStr">
        <is>
          <t>Mão de Obra - PJ</t>
        </is>
      </c>
      <c r="H354" t="inlineStr">
        <is>
          <t>MDO PJ Fixo</t>
        </is>
      </c>
      <c r="I354" t="inlineStr">
        <is>
          <t>SALÁRIO PJ</t>
        </is>
      </c>
      <c r="J354" t="n">
        <v>-3000</v>
      </c>
      <c r="K354" t="n">
        <v>-3000</v>
      </c>
      <c r="M354" t="inlineStr">
        <is>
          <t>GERENTE FINANCEIRO DO SQUAD</t>
        </is>
      </c>
      <c r="N354" t="inlineStr">
        <is>
          <t xml:space="preserve">  - Squad</t>
        </is>
      </c>
      <c r="O354" t="inlineStr">
        <is>
          <t>Provisionado</t>
        </is>
      </c>
      <c r="Q354" t="inlineStr">
        <is>
          <t>10/2026</t>
        </is>
      </c>
      <c r="R354" t="n">
        <v>0</v>
      </c>
    </row>
    <row r="355">
      <c r="A355" t="n">
        <v>204399</v>
      </c>
      <c r="B355" t="inlineStr">
        <is>
          <t>Love Cabaret</t>
        </is>
      </c>
      <c r="C355" t="inlineStr">
        <is>
          <t>JULIA BAISCH FRANZ 02463978023</t>
        </is>
      </c>
      <c r="D355" t="inlineStr">
        <is>
          <t>PROVISAO</t>
        </is>
      </c>
      <c r="E355" s="555" t="n">
        <v>46296</v>
      </c>
      <c r="F355" s="555" t="n">
        <v>46336</v>
      </c>
      <c r="G355" t="inlineStr">
        <is>
          <t>Custos Artístico Geral</t>
        </is>
      </c>
      <c r="H355" t="inlineStr">
        <is>
          <t>MDO Terceirizada - Artístico</t>
        </is>
      </c>
      <c r="I355" t="inlineStr">
        <is>
          <t xml:space="preserve">SALÁRIO PJ </t>
        </is>
      </c>
      <c r="J355" t="n">
        <v>-8500</v>
      </c>
      <c r="K355" t="n">
        <v>-8500</v>
      </c>
      <c r="M355" t="inlineStr">
        <is>
          <t>TECNICO DE SOM</t>
        </is>
      </c>
      <c r="N355" t="inlineStr">
        <is>
          <t xml:space="preserve">  - Assistente</t>
        </is>
      </c>
      <c r="O355" t="inlineStr">
        <is>
          <t>Provisionado</t>
        </is>
      </c>
      <c r="Q355" t="inlineStr">
        <is>
          <t>10/2026</t>
        </is>
      </c>
      <c r="R355" t="n">
        <v>0</v>
      </c>
    </row>
    <row r="356">
      <c r="A356" t="n">
        <v>193337</v>
      </c>
      <c r="B356" t="inlineStr">
        <is>
          <t>Love Cabaret</t>
        </is>
      </c>
      <c r="C356" t="inlineStr">
        <is>
          <t>INVYE CAPITAL LTDA</t>
        </is>
      </c>
      <c r="D356" t="inlineStr">
        <is>
          <t>PROVISAO</t>
        </is>
      </c>
      <c r="E356" s="555" t="n">
        <v>46296</v>
      </c>
      <c r="F356" s="555" t="n">
        <v>46317</v>
      </c>
      <c r="G356" t="inlineStr">
        <is>
          <t>Serviços de Terceiros</t>
        </is>
      </c>
      <c r="H356" t="inlineStr">
        <is>
          <t>Assessoria em Geral</t>
        </is>
      </c>
      <c r="I356" t="inlineStr">
        <is>
          <t>ASSESSORIA GERAL - INVENTARIO -</t>
        </is>
      </c>
      <c r="J356" t="n">
        <v>-1260</v>
      </c>
      <c r="K356" t="n">
        <v>-1260</v>
      </c>
      <c r="O356" t="inlineStr">
        <is>
          <t>Provisionado</t>
        </is>
      </c>
      <c r="Q356" t="inlineStr">
        <is>
          <t>10/2026</t>
        </is>
      </c>
      <c r="R356" t="n">
        <v>0</v>
      </c>
    </row>
    <row r="357">
      <c r="A357" t="n">
        <v>204742</v>
      </c>
      <c r="B357" t="inlineStr">
        <is>
          <t>Love Cabaret</t>
        </is>
      </c>
      <c r="C357" t="inlineStr">
        <is>
          <t xml:space="preserve">SPOTIFY </t>
        </is>
      </c>
      <c r="D357" t="inlineStr">
        <is>
          <t>PROVISAO</t>
        </is>
      </c>
      <c r="E357" s="555" t="n">
        <v>46296</v>
      </c>
      <c r="F357" s="555" t="n">
        <v>46310</v>
      </c>
      <c r="G357" t="inlineStr">
        <is>
          <t>Informática e TI</t>
        </is>
      </c>
      <c r="H357" t="inlineStr">
        <is>
          <t>TV por assinatura/musica ambiente</t>
        </is>
      </c>
      <c r="I357" t="inlineStr">
        <is>
          <t>REEMBOLSO REFERENTE A SPOTIFY DAS CASAS ARCOS E LOVE - 02/2026</t>
        </is>
      </c>
      <c r="J357" t="n">
        <v>-20.45</v>
      </c>
      <c r="K357" t="n">
        <v>-20.45</v>
      </c>
      <c r="O357" t="inlineStr">
        <is>
          <t>Provisionado</t>
        </is>
      </c>
      <c r="Q357" t="inlineStr">
        <is>
          <t>10/2026</t>
        </is>
      </c>
      <c r="R357" t="n">
        <v>0</v>
      </c>
    </row>
    <row r="358">
      <c r="A358" t="n">
        <v>190202</v>
      </c>
      <c r="B358" t="inlineStr">
        <is>
          <t>Love Cabaret</t>
        </is>
      </c>
      <c r="C358" t="inlineStr">
        <is>
          <t xml:space="preserve">KAMINO INSTITUICAO DE PAGAMENTO LTDA </t>
        </is>
      </c>
      <c r="D358" t="inlineStr">
        <is>
          <t>PROVISAO</t>
        </is>
      </c>
      <c r="E358" s="555" t="n">
        <v>46296</v>
      </c>
      <c r="F358" s="555" t="n">
        <v>46313</v>
      </c>
      <c r="G358" t="inlineStr">
        <is>
          <t>Despesas Financeiras</t>
        </is>
      </c>
      <c r="H358" t="inlineStr">
        <is>
          <t>Tarifas Bancárias</t>
        </is>
      </c>
      <c r="I358" t="inlineStr">
        <is>
          <t>(+/-) RECEITAS/ DESPESAS FINANCEIRAS (TARIFA MENSAL TEMPUS KAMINO) -</t>
        </is>
      </c>
      <c r="J358" t="n">
        <v>-700</v>
      </c>
      <c r="K358" t="n">
        <v>-700</v>
      </c>
      <c r="O358" t="inlineStr">
        <is>
          <t>Provisionado</t>
        </is>
      </c>
      <c r="Q358" t="inlineStr">
        <is>
          <t>10/2026</t>
        </is>
      </c>
      <c r="R358" t="n">
        <v>0</v>
      </c>
    </row>
    <row r="359">
      <c r="A359" t="n">
        <v>193285</v>
      </c>
      <c r="B359" t="inlineStr">
        <is>
          <t>Love Cabaret</t>
        </is>
      </c>
      <c r="C359" t="inlineStr">
        <is>
          <t>DLOCAL BRASIL PAGAMENTOS LTDA  - DMK</t>
        </is>
      </c>
      <c r="D359" t="inlineStr">
        <is>
          <t>PROVISAO</t>
        </is>
      </c>
      <c r="E359" s="555" t="n">
        <v>46296</v>
      </c>
      <c r="F359" s="555" t="n">
        <v>46315</v>
      </c>
      <c r="G359" t="inlineStr">
        <is>
          <t>Marketing</t>
        </is>
      </c>
      <c r="H359" t="inlineStr">
        <is>
          <t>Publicidade e Propaganda</t>
        </is>
      </c>
      <c r="I359" t="inlineStr">
        <is>
          <t>FACEBOOK - INVESTIMENTO EM TRAFEGO -</t>
        </is>
      </c>
      <c r="J359" t="n">
        <v>-5000</v>
      </c>
      <c r="K359" t="n">
        <v>-5000</v>
      </c>
      <c r="O359" t="inlineStr">
        <is>
          <t>Provisionado</t>
        </is>
      </c>
      <c r="Q359" t="inlineStr">
        <is>
          <t>10/2026</t>
        </is>
      </c>
      <c r="R359" t="n">
        <v>0</v>
      </c>
    </row>
    <row r="360">
      <c r="A360" t="n">
        <v>195377</v>
      </c>
      <c r="B360" t="inlineStr">
        <is>
          <t>Love Cabaret</t>
        </is>
      </c>
      <c r="C360" t="inlineStr">
        <is>
          <t xml:space="preserve">DIVIFY OPERACAO DE PLATAFORMA ELETRONICA LTDA </t>
        </is>
      </c>
      <c r="D360" t="inlineStr">
        <is>
          <t>PROVISAO</t>
        </is>
      </c>
      <c r="E360" s="555" t="n">
        <v>46296</v>
      </c>
      <c r="F360" s="555" t="n">
        <v>46336</v>
      </c>
      <c r="G360" t="inlineStr">
        <is>
          <t>Serviços de Terceiros</t>
        </is>
      </c>
      <c r="H360" t="inlineStr">
        <is>
          <t>Assessoria em Geral</t>
        </is>
      </c>
      <c r="I360" t="inlineStr">
        <is>
          <t xml:space="preserve">MANUTENCAO TOKENS - </t>
        </is>
      </c>
      <c r="J360" t="n">
        <v>-1000</v>
      </c>
      <c r="K360" t="n">
        <v>-1000</v>
      </c>
      <c r="O360" t="inlineStr">
        <is>
          <t>Provisionado</t>
        </is>
      </c>
      <c r="Q360" t="inlineStr">
        <is>
          <t>10/2026</t>
        </is>
      </c>
      <c r="R360" t="n">
        <v>0</v>
      </c>
    </row>
    <row r="361">
      <c r="A361" t="n">
        <v>195319</v>
      </c>
      <c r="B361" t="inlineStr">
        <is>
          <t>Love Cabaret</t>
        </is>
      </c>
      <c r="C361" t="inlineStr">
        <is>
          <t>CEM ENGENHARIA DA MANUTENCAO LTDA</t>
        </is>
      </c>
      <c r="D361" t="inlineStr">
        <is>
          <t>PROVISAO</t>
        </is>
      </c>
      <c r="E361" s="555" t="n">
        <v>46296</v>
      </c>
      <c r="F361" s="555" t="n">
        <v>46341</v>
      </c>
      <c r="G361" t="inlineStr">
        <is>
          <t>Manutenção</t>
        </is>
      </c>
      <c r="H361" t="inlineStr">
        <is>
          <t>Manutenção Predial</t>
        </is>
      </c>
      <c r="I361" t="inlineStr">
        <is>
          <t xml:space="preserve">MANUTENCAO EM GERAL - PREVENTIVA - </t>
        </is>
      </c>
      <c r="J361" t="n">
        <v>-6601.38</v>
      </c>
      <c r="K361" t="n">
        <v>-6601.38</v>
      </c>
      <c r="O361" t="inlineStr">
        <is>
          <t>Provisionado</t>
        </is>
      </c>
      <c r="Q361" t="inlineStr">
        <is>
          <t>10/2026</t>
        </is>
      </c>
      <c r="R361" t="n">
        <v>0</v>
      </c>
    </row>
    <row r="362">
      <c r="A362" t="n">
        <v>204342</v>
      </c>
      <c r="B362" t="inlineStr">
        <is>
          <t>Love Cabaret</t>
        </is>
      </c>
      <c r="C362" t="inlineStr">
        <is>
          <t>BLUEME</t>
        </is>
      </c>
      <c r="D362" t="inlineStr">
        <is>
          <t>PROVISAO</t>
        </is>
      </c>
      <c r="E362" s="555" t="n">
        <v>46296</v>
      </c>
      <c r="F362" s="555" t="n">
        <v>46341</v>
      </c>
      <c r="G362" t="inlineStr">
        <is>
          <t>Informática e TI</t>
        </is>
      </c>
      <c r="H362" t="inlineStr">
        <is>
          <t>Sistemas Gerais - Financeiros</t>
        </is>
      </c>
      <c r="I362" t="inlineStr">
        <is>
          <t>SISTEMA BLUE ME - 01/2026</t>
        </is>
      </c>
      <c r="J362" t="n">
        <v>-389</v>
      </c>
      <c r="K362" t="n">
        <v>-389</v>
      </c>
      <c r="O362" t="inlineStr">
        <is>
          <t>Provisionado</t>
        </is>
      </c>
      <c r="Q362" t="inlineStr">
        <is>
          <t>10/2026</t>
        </is>
      </c>
      <c r="R362" t="n">
        <v>0</v>
      </c>
    </row>
    <row r="363">
      <c r="A363" t="n">
        <v>204439</v>
      </c>
      <c r="B363" t="inlineStr">
        <is>
          <t>Love Cabaret</t>
        </is>
      </c>
      <c r="C363" t="inlineStr">
        <is>
          <t>MARIA EDUARDA RAMOS DE SOUSA</t>
        </is>
      </c>
      <c r="D363" t="inlineStr">
        <is>
          <t>PROVISAO</t>
        </is>
      </c>
      <c r="E363" s="555" t="n">
        <v>46296</v>
      </c>
      <c r="F363" s="555" t="n">
        <v>46336</v>
      </c>
      <c r="G363" t="inlineStr">
        <is>
          <t>Mão de Obra - PJ</t>
        </is>
      </c>
      <c r="H363" t="inlineStr">
        <is>
          <t>MDO PJ Fixo</t>
        </is>
      </c>
      <c r="I363" t="inlineStr">
        <is>
          <t xml:space="preserve">SALÁRIO PJ </t>
        </is>
      </c>
      <c r="J363" t="n">
        <v>-1600</v>
      </c>
      <c r="K363" t="n">
        <v>-1600</v>
      </c>
      <c r="M363" t="inlineStr">
        <is>
          <t>ANALISTA EXECUTIVA DE EVENTOS</t>
        </is>
      </c>
      <c r="N363" t="inlineStr">
        <is>
          <t>MDO Terceirizada - Eventos</t>
        </is>
      </c>
      <c r="O363" t="inlineStr">
        <is>
          <t>Provisionado</t>
        </is>
      </c>
      <c r="Q363" t="inlineStr">
        <is>
          <t>10/2026</t>
        </is>
      </c>
      <c r="R363" t="n">
        <v>0</v>
      </c>
    </row>
    <row r="364">
      <c r="A364" t="n">
        <v>195436</v>
      </c>
      <c r="B364" t="inlineStr">
        <is>
          <t>Love Cabaret</t>
        </is>
      </c>
      <c r="C364" t="inlineStr">
        <is>
          <t>ELETROPAULO METROPOLITANA ELETRICIDADE DE SAO PAULO SA</t>
        </is>
      </c>
      <c r="D364" t="inlineStr">
        <is>
          <t>PROVISAO</t>
        </is>
      </c>
      <c r="E364" s="555" t="n">
        <v>46296</v>
      </c>
      <c r="F364" s="555" t="n">
        <v>46330</v>
      </c>
      <c r="G364" t="inlineStr">
        <is>
          <t>Utilidades</t>
        </is>
      </c>
      <c r="H364" t="inlineStr">
        <is>
          <t>Energia Eletrica</t>
        </is>
      </c>
      <c r="I364" t="inlineStr">
        <is>
          <t xml:space="preserve">ENERGIA ELETRICA - INST 200782443 - 100 KW/H (MINIMO) - </t>
        </is>
      </c>
      <c r="J364" t="n">
        <v>-200</v>
      </c>
      <c r="K364" t="n">
        <v>-200</v>
      </c>
      <c r="O364" t="inlineStr">
        <is>
          <t>Provisionado</t>
        </is>
      </c>
      <c r="Q364" t="inlineStr">
        <is>
          <t>10/2026</t>
        </is>
      </c>
      <c r="R364" t="n">
        <v>0</v>
      </c>
    </row>
    <row r="365">
      <c r="A365" t="n">
        <v>204527</v>
      </c>
      <c r="B365" t="inlineStr">
        <is>
          <t>Love Cabaret</t>
        </is>
      </c>
      <c r="C365" t="inlineStr">
        <is>
          <t>HEADCHEF SEGURANCA DOS ALIM E GARANTIA D</t>
        </is>
      </c>
      <c r="D365" t="inlineStr">
        <is>
          <t>PROVISAO</t>
        </is>
      </c>
      <c r="E365" s="555" t="n">
        <v>46296</v>
      </c>
      <c r="F365" s="555" t="n">
        <v>46341</v>
      </c>
      <c r="G365" t="inlineStr">
        <is>
          <t>Serviços de Terceiros</t>
        </is>
      </c>
      <c r="H365" t="inlineStr">
        <is>
          <t>Assessoria de Alimentos e Bebidas</t>
        </is>
      </c>
      <c r="I365" t="inlineStr">
        <is>
          <t>PRESTACAO SERVICO NUTRICIONISTA - HONORARIOS 01/2026</t>
        </is>
      </c>
      <c r="J365" t="n">
        <v>-891.0599999999999</v>
      </c>
      <c r="K365" t="n">
        <v>-891.0599999999999</v>
      </c>
      <c r="O365" t="inlineStr">
        <is>
          <t>Provisionado</t>
        </is>
      </c>
      <c r="Q365" t="inlineStr">
        <is>
          <t>10/2026</t>
        </is>
      </c>
      <c r="R365" t="n">
        <v>0</v>
      </c>
    </row>
    <row r="366">
      <c r="A366" t="n">
        <v>204465</v>
      </c>
      <c r="B366" t="inlineStr">
        <is>
          <t>Love Cabaret</t>
        </is>
      </c>
      <c r="C366" t="inlineStr">
        <is>
          <t>PJ 55774785000141</t>
        </is>
      </c>
      <c r="D366" t="inlineStr">
        <is>
          <t>PROVISAO</t>
        </is>
      </c>
      <c r="E366" s="555" t="n">
        <v>46296</v>
      </c>
      <c r="F366" s="555" t="n">
        <v>46336</v>
      </c>
      <c r="G366" t="inlineStr">
        <is>
          <t>Mão de Obra - PJ</t>
        </is>
      </c>
      <c r="H366" t="inlineStr">
        <is>
          <t>MDO PJ Fixo</t>
        </is>
      </c>
      <c r="I366" t="inlineStr">
        <is>
          <t xml:space="preserve">SALÁRIO PJ </t>
        </is>
      </c>
      <c r="J366" t="n">
        <v>-1125</v>
      </c>
      <c r="K366" t="n">
        <v>-1125</v>
      </c>
      <c r="M366" t="inlineStr">
        <is>
          <t>ANALISTA DE COMPRAS DO SQUAD</t>
        </is>
      </c>
      <c r="N366" t="inlineStr">
        <is>
          <t xml:space="preserve">  - Squad</t>
        </is>
      </c>
      <c r="O366" t="inlineStr">
        <is>
          <t>Provisionado</t>
        </is>
      </c>
      <c r="Q366" t="inlineStr">
        <is>
          <t>10/2026</t>
        </is>
      </c>
      <c r="R366" t="n">
        <v>0</v>
      </c>
    </row>
    <row r="367">
      <c r="A367" t="n">
        <v>204827</v>
      </c>
      <c r="B367" t="inlineStr">
        <is>
          <t>Love Cabaret</t>
        </is>
      </c>
      <c r="C367" t="inlineStr">
        <is>
          <t>TELEFONICA BRASIL S/A</t>
        </is>
      </c>
      <c r="D367" t="inlineStr">
        <is>
          <t>PROVISAO</t>
        </is>
      </c>
      <c r="E367" s="555" t="n">
        <v>46296</v>
      </c>
      <c r="F367" s="555" t="n">
        <v>46322</v>
      </c>
      <c r="G367" t="inlineStr">
        <is>
          <t>Informática e TI</t>
        </is>
      </c>
      <c r="H367" t="inlineStr">
        <is>
          <t>Internet</t>
        </is>
      </c>
      <c r="I367" t="inlineStr">
        <is>
          <t>INTERNET IP DEDICADO 100MB - CONTA 443318083 - 02/2026</t>
        </is>
      </c>
      <c r="J367" t="n">
        <v>-490</v>
      </c>
      <c r="K367" t="n">
        <v>-490</v>
      </c>
      <c r="O367" t="inlineStr">
        <is>
          <t>Provisionado</t>
        </is>
      </c>
      <c r="Q367" t="inlineStr">
        <is>
          <t>10/2026</t>
        </is>
      </c>
      <c r="R367" t="n">
        <v>0</v>
      </c>
    </row>
    <row r="368">
      <c r="A368" t="n">
        <v>195426</v>
      </c>
      <c r="B368" t="inlineStr">
        <is>
          <t>Love Cabaret</t>
        </is>
      </c>
      <c r="C368" t="inlineStr">
        <is>
          <t>ELETROPAULO METROPOLITANA ELETRICIDADE DE SAO PAULO SA</t>
        </is>
      </c>
      <c r="D368" t="inlineStr">
        <is>
          <t>PROVISAO</t>
        </is>
      </c>
      <c r="E368" s="555" t="n">
        <v>46296</v>
      </c>
      <c r="F368" s="555" t="n">
        <v>46330</v>
      </c>
      <c r="G368" t="inlineStr">
        <is>
          <t>Utilidades</t>
        </is>
      </c>
      <c r="H368" t="inlineStr">
        <is>
          <t>Energia Eletrica</t>
        </is>
      </c>
      <c r="I368" t="inlineStr">
        <is>
          <t xml:space="preserve">ENERGIA ELETRICA - INST 64098915 - 12.160 KW/H - </t>
        </is>
      </c>
      <c r="J368" t="n">
        <v>-15000</v>
      </c>
      <c r="K368" t="n">
        <v>-15000</v>
      </c>
      <c r="O368" t="inlineStr">
        <is>
          <t>Provisionado</t>
        </is>
      </c>
      <c r="Q368" t="inlineStr">
        <is>
          <t>10/2026</t>
        </is>
      </c>
      <c r="R368" t="n">
        <v>0</v>
      </c>
    </row>
    <row r="369">
      <c r="A369" t="n">
        <v>204366</v>
      </c>
      <c r="B369" t="inlineStr">
        <is>
          <t>Love Cabaret</t>
        </is>
      </c>
      <c r="C369" t="inlineStr">
        <is>
          <t>FREE SOM - LOCACAO DE SOM E  LUZ LTDA - TUKASON</t>
        </is>
      </c>
      <c r="D369" t="inlineStr">
        <is>
          <t>PROVISAO</t>
        </is>
      </c>
      <c r="E369" s="555" t="n">
        <v>46296</v>
      </c>
      <c r="F369" s="555" t="n">
        <v>46326</v>
      </c>
      <c r="G369" t="inlineStr">
        <is>
          <t>Custos Artístico Geral</t>
        </is>
      </c>
      <c r="H369" t="inlineStr">
        <is>
          <t>Locação de Equipamentos Fixo</t>
        </is>
      </c>
      <c r="I369" t="inlineStr">
        <is>
          <t>LOCACAO DE EQUIPAMENTOS FIXO - 03/2026</t>
        </is>
      </c>
      <c r="J369" t="n">
        <v>-6000</v>
      </c>
      <c r="K369" t="n">
        <v>-6000</v>
      </c>
      <c r="O369" t="inlineStr">
        <is>
          <t>Provisionado</t>
        </is>
      </c>
      <c r="Q369" t="inlineStr">
        <is>
          <t>10/2026</t>
        </is>
      </c>
      <c r="R369" t="n">
        <v>0</v>
      </c>
    </row>
    <row r="370">
      <c r="A370" t="n">
        <v>204719</v>
      </c>
      <c r="B370" t="inlineStr">
        <is>
          <t>Love Cabaret</t>
        </is>
      </c>
      <c r="C370" t="inlineStr">
        <is>
          <t>SAFE BRAND COMERCIAL- IMPORTACAO- EXPORTACAO E SERVICOS LTDA</t>
        </is>
      </c>
      <c r="D370" t="inlineStr">
        <is>
          <t>PROVISAO</t>
        </is>
      </c>
      <c r="E370" s="555" t="n">
        <v>46296</v>
      </c>
      <c r="F370" s="555" t="n">
        <v>46304</v>
      </c>
      <c r="G370" t="inlineStr">
        <is>
          <t>Locação de Equipamentos</t>
        </is>
      </c>
      <c r="H370" t="inlineStr">
        <is>
          <t>Locações de Equipamentos - Operacionais</t>
        </is>
      </c>
      <c r="I370" t="inlineStr">
        <is>
          <t>1 MAQ LAVA LOUÇAS DE ABER. FRONTAL R$650,00 // 2 MAQUINAS LAVA COPOS DE ABER. FRONTAL R$650,00 CADA // MESA DE APOIO PARA LAVA LOUÇAS (COZINHA) R$69,90 - 02/2026</t>
        </is>
      </c>
      <c r="J370" t="n">
        <v>-2117.46</v>
      </c>
      <c r="K370" t="n">
        <v>-2117.46</v>
      </c>
      <c r="O370" t="inlineStr">
        <is>
          <t>Provisionado</t>
        </is>
      </c>
      <c r="Q370" t="inlineStr">
        <is>
          <t>10/2026</t>
        </is>
      </c>
      <c r="R370" t="n">
        <v>0</v>
      </c>
    </row>
    <row r="371">
      <c r="A371" t="n">
        <v>204770</v>
      </c>
      <c r="B371" t="inlineStr">
        <is>
          <t>Love Cabaret</t>
        </is>
      </c>
      <c r="C371" t="inlineStr">
        <is>
          <t>STEMME TELECOMUNICACOES DO BRASIL LTDA</t>
        </is>
      </c>
      <c r="D371" t="inlineStr">
        <is>
          <t>PROVISAO</t>
        </is>
      </c>
      <c r="E371" s="555" t="n">
        <v>46296</v>
      </c>
      <c r="F371" s="555" t="n">
        <v>46336</v>
      </c>
      <c r="G371" t="inlineStr">
        <is>
          <t>Informática e TI</t>
        </is>
      </c>
      <c r="H371" t="inlineStr">
        <is>
          <t>Internet</t>
        </is>
      </c>
      <c r="I371" t="inlineStr">
        <is>
          <t>INTERNET - LINK GERENCIAMENTO DE REDE 01/01 A 31/01 - 01/2026</t>
        </is>
      </c>
      <c r="J371" t="n">
        <v>-299.99</v>
      </c>
      <c r="K371" t="n">
        <v>-299.99</v>
      </c>
      <c r="O371" t="inlineStr">
        <is>
          <t>Provisionado</t>
        </is>
      </c>
      <c r="Q371" t="inlineStr">
        <is>
          <t>10/2026</t>
        </is>
      </c>
      <c r="R371" t="n">
        <v>0</v>
      </c>
    </row>
    <row r="372">
      <c r="A372" t="n">
        <v>204793</v>
      </c>
      <c r="B372" t="inlineStr">
        <is>
          <t>Love Cabaret</t>
        </is>
      </c>
      <c r="C372" t="inlineStr">
        <is>
          <t>TELEFONICA BRASIL S/A</t>
        </is>
      </c>
      <c r="D372" t="inlineStr">
        <is>
          <t>PROVISAO</t>
        </is>
      </c>
      <c r="E372" s="555" t="n">
        <v>46296</v>
      </c>
      <c r="F372" s="555" t="n">
        <v>46320</v>
      </c>
      <c r="G372" t="inlineStr">
        <is>
          <t>Informática e TI</t>
        </is>
      </c>
      <c r="H372" t="inlineStr">
        <is>
          <t>Internet</t>
        </is>
      </c>
      <c r="I372" t="inlineStr">
        <is>
          <t>INTERNET MOVEL 200GB - CONTA 455530810 - 02/2026</t>
        </is>
      </c>
      <c r="J372" t="n">
        <v>-250</v>
      </c>
      <c r="K372" t="n">
        <v>-250</v>
      </c>
      <c r="O372" t="inlineStr">
        <is>
          <t>Provisionado</t>
        </is>
      </c>
      <c r="Q372" t="inlineStr">
        <is>
          <t>10/2026</t>
        </is>
      </c>
      <c r="R372" t="n">
        <v>0</v>
      </c>
    </row>
    <row r="373">
      <c r="A373" t="n">
        <v>204101</v>
      </c>
      <c r="B373" t="inlineStr">
        <is>
          <t>Love Cabaret</t>
        </is>
      </c>
      <c r="C373" t="inlineStr">
        <is>
          <t>ESCRITORIO CENTRAL DE ARRECADACAO E DISTRIBUICAO ECAD</t>
        </is>
      </c>
      <c r="D373" t="inlineStr">
        <is>
          <t>PROVISAO</t>
        </is>
      </c>
      <c r="E373" s="555" t="n">
        <v>46296</v>
      </c>
      <c r="F373" s="555" t="n">
        <v>46331</v>
      </c>
      <c r="G373" t="inlineStr">
        <is>
          <t>Custos Artístico Geral</t>
        </is>
      </c>
      <c r="H373" t="inlineStr">
        <is>
          <t>Locação de Equipamentos Fixo</t>
        </is>
      </c>
      <c r="I373" t="inlineStr">
        <is>
          <t>LOCACAO DE EQUIPAMENTOS FIXO - ECAD - 02/2026</t>
        </is>
      </c>
      <c r="J373" t="n">
        <v>-802.5</v>
      </c>
      <c r="K373" t="n">
        <v>-802.5</v>
      </c>
      <c r="O373" t="inlineStr">
        <is>
          <t>Provisionado</t>
        </is>
      </c>
      <c r="Q373" t="inlineStr">
        <is>
          <t>10/2026</t>
        </is>
      </c>
      <c r="R373" t="n">
        <v>0</v>
      </c>
    </row>
    <row r="374">
      <c r="A374" t="n">
        <v>193364</v>
      </c>
      <c r="B374" t="inlineStr">
        <is>
          <t>Love Cabaret</t>
        </is>
      </c>
      <c r="C374" t="inlineStr">
        <is>
          <t>OPUS CONSULTORIA E PESQUISA LTDA</t>
        </is>
      </c>
      <c r="D374" t="inlineStr">
        <is>
          <t>PROVISAO</t>
        </is>
      </c>
      <c r="E374" s="555" t="n">
        <v>46296</v>
      </c>
      <c r="F374" s="555" t="n">
        <v>46315</v>
      </c>
      <c r="G374" t="inlineStr">
        <is>
          <t>Serviços de Terceiros</t>
        </is>
      </c>
      <c r="H374" t="inlineStr">
        <is>
          <t>Assessoria em Geral</t>
        </is>
      </c>
      <c r="I374" t="inlineStr">
        <is>
          <t xml:space="preserve">CLIENTE OCULTO - </t>
        </is>
      </c>
      <c r="J374" t="n">
        <v>-300</v>
      </c>
      <c r="K374" t="n">
        <v>-300</v>
      </c>
      <c r="O374" t="inlineStr">
        <is>
          <t>Provisionado</t>
        </is>
      </c>
      <c r="Q374" t="inlineStr">
        <is>
          <t>10/2026</t>
        </is>
      </c>
      <c r="R374" t="n">
        <v>0</v>
      </c>
    </row>
    <row r="375">
      <c r="A375" t="n">
        <v>197487</v>
      </c>
      <c r="B375" t="inlineStr">
        <is>
          <t>Love Cabaret</t>
        </is>
      </c>
      <c r="C375" t="inlineStr">
        <is>
          <t>IRRF</t>
        </is>
      </c>
      <c r="D375" t="inlineStr">
        <is>
          <t>PROVISAO</t>
        </is>
      </c>
      <c r="E375" s="555" t="n">
        <v>46295</v>
      </c>
      <c r="F375" s="555" t="n">
        <v>46315</v>
      </c>
      <c r="G375" t="inlineStr">
        <is>
          <t>Serviços de Terceiros</t>
        </is>
      </c>
      <c r="H375" t="inlineStr">
        <is>
          <t>Assessoria Contabil</t>
        </is>
      </c>
      <c r="I375" t="inlineStr">
        <is>
          <t>IRRF PRESTADOR PJ</t>
        </is>
      </c>
      <c r="J375" t="n">
        <v>-150</v>
      </c>
      <c r="K375" t="n">
        <v>-150</v>
      </c>
      <c r="O375" t="inlineStr">
        <is>
          <t>Provisionado</t>
        </is>
      </c>
      <c r="Q375" t="inlineStr">
        <is>
          <t>09/2026</t>
        </is>
      </c>
      <c r="R375" t="n">
        <v>0</v>
      </c>
    </row>
    <row r="376">
      <c r="A376" t="n">
        <v>197141</v>
      </c>
      <c r="B376" t="inlineStr">
        <is>
          <t>Love Cabaret</t>
        </is>
      </c>
      <c r="C376" t="inlineStr">
        <is>
          <t>ICMS</t>
        </is>
      </c>
      <c r="D376" t="inlineStr">
        <is>
          <t>PROVISAO</t>
        </is>
      </c>
      <c r="E376" s="555" t="n">
        <v>46295</v>
      </c>
      <c r="F376" s="555" t="n">
        <v>46315</v>
      </c>
      <c r="G376" t="inlineStr">
        <is>
          <t>Impostos sobre Venda</t>
        </is>
      </c>
      <c r="H376" t="inlineStr">
        <is>
          <t>ICMS</t>
        </is>
      </c>
      <c r="J376" t="n">
        <v>-8000</v>
      </c>
      <c r="K376" t="n">
        <v>-8000</v>
      </c>
      <c r="O376" t="inlineStr">
        <is>
          <t>Provisionado</t>
        </is>
      </c>
      <c r="Q376" t="inlineStr">
        <is>
          <t>09/2026</t>
        </is>
      </c>
      <c r="R376" t="n">
        <v>0</v>
      </c>
    </row>
    <row r="377">
      <c r="A377" t="n">
        <v>207194</v>
      </c>
      <c r="B377" t="inlineStr">
        <is>
          <t>Love Cabaret</t>
        </is>
      </c>
      <c r="C377" t="inlineStr">
        <is>
          <t>INSS</t>
        </is>
      </c>
      <c r="D377" t="inlineStr">
        <is>
          <t>PROVISAO</t>
        </is>
      </c>
      <c r="E377" s="555" t="n">
        <v>46295</v>
      </c>
      <c r="F377" s="555" t="n">
        <v>46315</v>
      </c>
      <c r="G377" t="inlineStr">
        <is>
          <t>Mão de Obra - Encargos e Provisões</t>
        </is>
      </c>
      <c r="H377" t="inlineStr">
        <is>
          <t xml:space="preserve">  -  INSS Patronal</t>
        </is>
      </c>
      <c r="I377" t="inlineStr">
        <is>
          <t>INSS Patronal</t>
        </is>
      </c>
      <c r="J377" t="n">
        <v>-4500</v>
      </c>
      <c r="K377" t="n">
        <v>-4500</v>
      </c>
      <c r="O377" t="inlineStr">
        <is>
          <t>Provisionado</t>
        </is>
      </c>
      <c r="Q377" t="inlineStr">
        <is>
          <t>09/2026</t>
        </is>
      </c>
      <c r="R377" t="n">
        <v>0</v>
      </c>
    </row>
    <row r="378">
      <c r="A378" t="n">
        <v>197267</v>
      </c>
      <c r="B378" t="inlineStr">
        <is>
          <t>Love Cabaret</t>
        </is>
      </c>
      <c r="C378" t="inlineStr">
        <is>
          <t>ISS</t>
        </is>
      </c>
      <c r="D378" t="inlineStr">
        <is>
          <t>PROVISAO</t>
        </is>
      </c>
      <c r="E378" s="555" t="n">
        <v>46295</v>
      </c>
      <c r="F378" s="555" t="n">
        <v>46305</v>
      </c>
      <c r="G378" t="inlineStr">
        <is>
          <t>Utilidades</t>
        </is>
      </c>
      <c r="H378" t="inlineStr">
        <is>
          <t>Coleta de lixo</t>
        </is>
      </c>
      <c r="J378" t="n">
        <v>-200</v>
      </c>
      <c r="K378" t="n">
        <v>-200</v>
      </c>
      <c r="O378" t="inlineStr">
        <is>
          <t>Provisionado</t>
        </is>
      </c>
      <c r="Q378" t="inlineStr">
        <is>
          <t>09/2026</t>
        </is>
      </c>
      <c r="R378" t="n">
        <v>0</v>
      </c>
    </row>
    <row r="379">
      <c r="A379" t="n">
        <v>202301</v>
      </c>
      <c r="B379" t="inlineStr">
        <is>
          <t>Love Cabaret</t>
        </is>
      </c>
      <c r="C379" t="inlineStr">
        <is>
          <t>BRH SAUDE OCUPACIONAL LTDA</t>
        </is>
      </c>
      <c r="D379" t="inlineStr">
        <is>
          <t>PROVISAO</t>
        </is>
      </c>
      <c r="E379" s="555" t="n">
        <v>46295</v>
      </c>
      <c r="F379" s="555" t="n">
        <v>46304</v>
      </c>
      <c r="G379" t="inlineStr">
        <is>
          <t>Mão de Obra - Benefícios</t>
        </is>
      </c>
      <c r="H379" t="inlineStr">
        <is>
          <t xml:space="preserve">  -  Exames Periódicos</t>
        </is>
      </c>
      <c r="J379" t="n">
        <v>-32.7</v>
      </c>
      <c r="K379" t="n">
        <v>-32.7</v>
      </c>
      <c r="O379" t="inlineStr">
        <is>
          <t>Provisionado</t>
        </is>
      </c>
      <c r="Q379" t="inlineStr">
        <is>
          <t>09/2026</t>
        </is>
      </c>
      <c r="R379" t="n">
        <v>0</v>
      </c>
    </row>
    <row r="380">
      <c r="A380" t="n">
        <v>96069</v>
      </c>
      <c r="B380" t="inlineStr">
        <is>
          <t>Love Cabaret</t>
        </is>
      </c>
      <c r="C380" t="inlineStr">
        <is>
          <t>ISS</t>
        </is>
      </c>
      <c r="D380" t="inlineStr">
        <is>
          <t>22/60</t>
        </is>
      </c>
      <c r="E380" s="555" t="n">
        <v>46295</v>
      </c>
      <c r="F380" s="555" t="n">
        <v>46326</v>
      </c>
      <c r="G380" t="inlineStr">
        <is>
          <t>Endividamento</t>
        </is>
      </c>
      <c r="H380" t="inlineStr">
        <is>
          <t>Endividamento Geral</t>
        </is>
      </c>
      <c r="I380" t="inlineStr">
        <is>
          <t>PARCELAMENTO ISS 1/60 N°0219337276</t>
        </is>
      </c>
      <c r="J380" t="n">
        <v>-4147.45</v>
      </c>
      <c r="K380" t="n">
        <v>-4147.45</v>
      </c>
      <c r="O380" t="inlineStr">
        <is>
          <t>Provisionado</t>
        </is>
      </c>
      <c r="Q380" t="inlineStr">
        <is>
          <t>09/2026</t>
        </is>
      </c>
      <c r="R380" t="n">
        <v>0</v>
      </c>
    </row>
    <row r="381">
      <c r="A381" t="n">
        <v>207219</v>
      </c>
      <c r="B381" t="inlineStr">
        <is>
          <t>Love Cabaret</t>
        </is>
      </c>
      <c r="C381" t="inlineStr">
        <is>
          <t>INSS</t>
        </is>
      </c>
      <c r="D381" t="inlineStr">
        <is>
          <t>PROVISAO</t>
        </is>
      </c>
      <c r="E381" s="555" t="n">
        <v>46295</v>
      </c>
      <c r="F381" s="555" t="n">
        <v>46315</v>
      </c>
      <c r="G381" t="inlineStr">
        <is>
          <t>Mão de Obra - Encargos e Provisões</t>
        </is>
      </c>
      <c r="H381" t="inlineStr">
        <is>
          <t xml:space="preserve">  -  INSS Segurados</t>
        </is>
      </c>
      <c r="I381" t="inlineStr">
        <is>
          <t>INSS Segurados</t>
        </is>
      </c>
      <c r="J381" t="n">
        <v>-1700</v>
      </c>
      <c r="K381" t="n">
        <v>-1700</v>
      </c>
      <c r="O381" t="inlineStr">
        <is>
          <t>Provisionado</t>
        </is>
      </c>
      <c r="Q381" t="inlineStr">
        <is>
          <t>09/2026</t>
        </is>
      </c>
      <c r="R381" t="n">
        <v>0</v>
      </c>
    </row>
    <row r="382">
      <c r="A382" t="n">
        <v>226508</v>
      </c>
      <c r="B382" t="inlineStr">
        <is>
          <t>Love Cabaret</t>
        </is>
      </c>
      <c r="C382" t="inlineStr">
        <is>
          <t>IRPJ - IMPOSTO SOBRE A RENDA DAS PESSOAS JURIDICAS</t>
        </is>
      </c>
      <c r="D382" t="inlineStr">
        <is>
          <t>PROVISAO</t>
        </is>
      </c>
      <c r="E382" s="555" t="n">
        <v>46295</v>
      </c>
      <c r="F382" s="555" t="n">
        <v>46325</v>
      </c>
      <c r="G382" t="inlineStr">
        <is>
          <t>Imposto de Renda</t>
        </is>
      </c>
      <c r="H382" t="inlineStr">
        <is>
          <t>IRPJ</t>
        </is>
      </c>
      <c r="I382" t="inlineStr">
        <is>
          <t>3º TRIMESTRE</t>
        </is>
      </c>
      <c r="J382" t="n">
        <v>-37493.99</v>
      </c>
      <c r="K382" t="n">
        <v>-37493.99</v>
      </c>
      <c r="O382" t="inlineStr">
        <is>
          <t>Provisionado</t>
        </is>
      </c>
      <c r="Q382" t="inlineStr">
        <is>
          <t>09/2026</t>
        </is>
      </c>
      <c r="R382" t="n">
        <v>0</v>
      </c>
    </row>
    <row r="383">
      <c r="A383" t="n">
        <v>210593</v>
      </c>
      <c r="B383" t="inlineStr">
        <is>
          <t>Love Cabaret</t>
        </is>
      </c>
      <c r="C383" t="inlineStr">
        <is>
          <t>PIS</t>
        </is>
      </c>
      <c r="D383" t="inlineStr">
        <is>
          <t>PROVISAO</t>
        </is>
      </c>
      <c r="E383" s="555" t="n">
        <v>46295</v>
      </c>
      <c r="F383" s="555" t="n">
        <v>46320</v>
      </c>
      <c r="G383" t="inlineStr">
        <is>
          <t>Impostos sobre Venda</t>
        </is>
      </c>
      <c r="H383" t="inlineStr">
        <is>
          <t>PIS / COFINS</t>
        </is>
      </c>
      <c r="J383" t="n">
        <v>-3000</v>
      </c>
      <c r="K383" t="n">
        <v>-3000</v>
      </c>
      <c r="O383" t="inlineStr">
        <is>
          <t>Provisionado</t>
        </is>
      </c>
      <c r="Q383" t="inlineStr">
        <is>
          <t>09/2026</t>
        </is>
      </c>
      <c r="R383" t="n">
        <v>0</v>
      </c>
    </row>
    <row r="384">
      <c r="A384" t="n">
        <v>210581</v>
      </c>
      <c r="B384" t="inlineStr">
        <is>
          <t>Love Cabaret</t>
        </is>
      </c>
      <c r="C384" t="inlineStr">
        <is>
          <t>COFINS</t>
        </is>
      </c>
      <c r="D384" t="inlineStr">
        <is>
          <t>PROVISAO</t>
        </is>
      </c>
      <c r="E384" s="555" t="n">
        <v>46295</v>
      </c>
      <c r="F384" s="555" t="n">
        <v>46320</v>
      </c>
      <c r="G384" t="inlineStr">
        <is>
          <t>Impostos sobre Venda</t>
        </is>
      </c>
      <c r="H384" t="inlineStr">
        <is>
          <t>PIS / COFINS</t>
        </is>
      </c>
      <c r="J384" t="n">
        <v>-14000</v>
      </c>
      <c r="K384" t="n">
        <v>-14000</v>
      </c>
      <c r="O384" t="inlineStr">
        <is>
          <t>Provisionado</t>
        </is>
      </c>
      <c r="Q384" t="inlineStr">
        <is>
          <t>09/2026</t>
        </is>
      </c>
      <c r="R384" t="n">
        <v>0</v>
      </c>
    </row>
    <row r="385">
      <c r="A385" t="n">
        <v>209574</v>
      </c>
      <c r="B385" t="inlineStr">
        <is>
          <t>Love Cabaret</t>
        </is>
      </c>
      <c r="C385" t="inlineStr">
        <is>
          <t xml:space="preserve">CSRF </t>
        </is>
      </c>
      <c r="D385" t="inlineStr">
        <is>
          <t>PROVISAO</t>
        </is>
      </c>
      <c r="E385" s="555" t="n">
        <v>46295</v>
      </c>
      <c r="F385" s="555" t="n">
        <v>46315</v>
      </c>
      <c r="G385" t="inlineStr">
        <is>
          <t>Serviços de Terceiros</t>
        </is>
      </c>
      <c r="H385" t="inlineStr">
        <is>
          <t>Assessoria Contabil</t>
        </is>
      </c>
      <c r="J385" t="n">
        <v>-640</v>
      </c>
      <c r="K385" t="n">
        <v>-640</v>
      </c>
      <c r="O385" t="inlineStr">
        <is>
          <t>Provisionado</t>
        </is>
      </c>
      <c r="Q385" t="inlineStr">
        <is>
          <t>09/2026</t>
        </is>
      </c>
      <c r="R385" t="n">
        <v>0</v>
      </c>
    </row>
    <row r="386">
      <c r="A386" t="n">
        <v>208336</v>
      </c>
      <c r="B386" t="inlineStr">
        <is>
          <t>Love Cabaret</t>
        </is>
      </c>
      <c r="C386" t="inlineStr">
        <is>
          <t>FGTS</t>
        </is>
      </c>
      <c r="D386" t="inlineStr">
        <is>
          <t>PROVISAO</t>
        </is>
      </c>
      <c r="E386" s="555" t="n">
        <v>46295</v>
      </c>
      <c r="F386" s="555" t="n">
        <v>46315</v>
      </c>
      <c r="G386" t="inlineStr">
        <is>
          <t>Mão de Obra - Encargos e Provisões</t>
        </is>
      </c>
      <c r="H386" t="inlineStr">
        <is>
          <t xml:space="preserve">  -  FGTS</t>
        </is>
      </c>
      <c r="J386" t="n">
        <v>-1100</v>
      </c>
      <c r="K386" t="n">
        <v>-1100</v>
      </c>
      <c r="O386" t="inlineStr">
        <is>
          <t>Provisionado</t>
        </is>
      </c>
      <c r="Q386" t="inlineStr">
        <is>
          <t>09/2026</t>
        </is>
      </c>
      <c r="R386" t="n">
        <v>0</v>
      </c>
    </row>
    <row r="387">
      <c r="A387" t="n">
        <v>226512</v>
      </c>
      <c r="B387" t="inlineStr">
        <is>
          <t>Love Cabaret</t>
        </is>
      </c>
      <c r="C387" t="inlineStr">
        <is>
          <t>CSLL</t>
        </is>
      </c>
      <c r="D387" t="inlineStr">
        <is>
          <t>PROVISAO</t>
        </is>
      </c>
      <c r="E387" s="555" t="n">
        <v>46295</v>
      </c>
      <c r="F387" s="555" t="n">
        <v>46325</v>
      </c>
      <c r="G387" t="inlineStr">
        <is>
          <t>Imposto de Renda</t>
        </is>
      </c>
      <c r="H387" t="inlineStr">
        <is>
          <t>CSLL</t>
        </is>
      </c>
      <c r="I387" t="inlineStr">
        <is>
          <t>3º TRIMESTRE</t>
        </is>
      </c>
      <c r="J387" t="n">
        <v>-52127.06</v>
      </c>
      <c r="K387" t="n">
        <v>-52127.06</v>
      </c>
      <c r="O387" t="inlineStr">
        <is>
          <t>Provisionado</t>
        </is>
      </c>
      <c r="Q387" t="inlineStr">
        <is>
          <t>09/2026</t>
        </is>
      </c>
      <c r="R387" t="n">
        <v>0</v>
      </c>
    </row>
    <row r="388">
      <c r="A388" t="n">
        <v>208400</v>
      </c>
      <c r="B388" t="inlineStr">
        <is>
          <t>Love Cabaret</t>
        </is>
      </c>
      <c r="C388" t="inlineStr">
        <is>
          <t>IRRF</t>
        </is>
      </c>
      <c r="D388" t="inlineStr">
        <is>
          <t>PROVISAO</t>
        </is>
      </c>
      <c r="E388" s="555" t="n">
        <v>46295</v>
      </c>
      <c r="F388" s="555" t="n">
        <v>46315</v>
      </c>
      <c r="G388" t="inlineStr">
        <is>
          <t>Mão de Obra - Encargos e Provisões</t>
        </is>
      </c>
      <c r="H388" t="inlineStr">
        <is>
          <t>IRRF - MDO CLT - Salário</t>
        </is>
      </c>
      <c r="J388" t="n">
        <v>-200</v>
      </c>
      <c r="K388" t="n">
        <v>-200</v>
      </c>
      <c r="O388" t="inlineStr">
        <is>
          <t>Provisionado</t>
        </is>
      </c>
      <c r="Q388" t="inlineStr">
        <is>
          <t>09/2026</t>
        </is>
      </c>
      <c r="R388" t="n">
        <v>0</v>
      </c>
    </row>
    <row r="389">
      <c r="A389" t="n">
        <v>211847</v>
      </c>
      <c r="B389" t="inlineStr">
        <is>
          <t>Love Cabaret</t>
        </is>
      </c>
      <c r="C389" t="inlineStr">
        <is>
          <t>SECRETARIA DE ESTADO DA FAZENDA</t>
        </is>
      </c>
      <c r="D389" t="inlineStr">
        <is>
          <t>8/84</t>
        </is>
      </c>
      <c r="E389" s="555" t="n">
        <v>46291</v>
      </c>
      <c r="F389" s="555" t="n">
        <v>46325</v>
      </c>
      <c r="G389" t="inlineStr">
        <is>
          <t>Endividamento</t>
        </is>
      </c>
      <c r="H389" t="inlineStr">
        <is>
          <t>Endividamento Geral</t>
        </is>
      </c>
      <c r="I389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J389" t="n">
        <v>-670.04</v>
      </c>
      <c r="K389" t="n">
        <v>-670.04</v>
      </c>
      <c r="O389" t="inlineStr">
        <is>
          <t>Provisionado</t>
        </is>
      </c>
      <c r="Q389" t="inlineStr">
        <is>
          <t>09/2026</t>
        </is>
      </c>
      <c r="R389" t="n">
        <v>0</v>
      </c>
    </row>
    <row r="390">
      <c r="A390" t="n">
        <v>223522</v>
      </c>
      <c r="B390" t="inlineStr">
        <is>
          <t>Love Cabaret</t>
        </is>
      </c>
      <c r="C390" t="inlineStr">
        <is>
          <t>CICLO PARTICIPACOES LTDA</t>
        </is>
      </c>
      <c r="D390" t="inlineStr">
        <is>
          <t>PROVISAO</t>
        </is>
      </c>
      <c r="E390" s="555" t="n">
        <v>46284</v>
      </c>
      <c r="F390" s="555" t="n">
        <v>46284</v>
      </c>
      <c r="G390" t="inlineStr">
        <is>
          <t>Endividamento</t>
        </is>
      </c>
      <c r="H390" t="inlineStr">
        <is>
          <t>Recurso Processual</t>
        </is>
      </c>
      <c r="I390" t="inlineStr">
        <is>
          <t xml:space="preserve">IPTU </t>
        </is>
      </c>
      <c r="J390" t="n">
        <v>-17395.36</v>
      </c>
      <c r="K390" t="n">
        <v>-17395.36</v>
      </c>
      <c r="O390" t="inlineStr">
        <is>
          <t>Provisionado</t>
        </is>
      </c>
      <c r="Q390" t="inlineStr">
        <is>
          <t>09/2026</t>
        </is>
      </c>
      <c r="R390" t="n">
        <v>0</v>
      </c>
    </row>
    <row r="391">
      <c r="A391" t="n">
        <v>237399</v>
      </c>
      <c r="B391" t="inlineStr">
        <is>
          <t>Love Cabaret</t>
        </is>
      </c>
      <c r="C391" t="inlineStr">
        <is>
          <t>PJ 00302023 - ANDRES LA ROSA</t>
        </is>
      </c>
      <c r="D391" t="inlineStr">
        <is>
          <t>PROVISAO</t>
        </is>
      </c>
      <c r="E391" s="555" t="n">
        <v>46266</v>
      </c>
      <c r="F391" s="555" t="n">
        <v>46305</v>
      </c>
      <c r="G391" t="inlineStr">
        <is>
          <t>Mão de Obra - PJ</t>
        </is>
      </c>
      <c r="H391" t="inlineStr">
        <is>
          <t>MDO PJ Fixo</t>
        </is>
      </c>
      <c r="I391" t="inlineStr">
        <is>
          <t xml:space="preserve">SALÁRIO PJ </t>
        </is>
      </c>
      <c r="J391" t="n">
        <v>-5200</v>
      </c>
      <c r="K391" t="n">
        <v>-5200</v>
      </c>
      <c r="M391" t="inlineStr">
        <is>
          <t>COORDENADOR</t>
        </is>
      </c>
      <c r="N391" t="inlineStr">
        <is>
          <t xml:space="preserve">  - Coordenador</t>
        </is>
      </c>
      <c r="O391" t="inlineStr">
        <is>
          <t>Provisionado</t>
        </is>
      </c>
      <c r="Q391" t="inlineStr">
        <is>
          <t>09/2026</t>
        </is>
      </c>
      <c r="R391" t="n">
        <v>0</v>
      </c>
    </row>
    <row r="392">
      <c r="A392" t="n">
        <v>224646</v>
      </c>
      <c r="B392" t="inlineStr">
        <is>
          <t>Love Cabaret</t>
        </is>
      </c>
      <c r="C392" t="inlineStr">
        <is>
          <t>TEC LITE MANUTENCAO EM EQUIPAMENTOS DE ILUMINAÇÃO LTDA</t>
        </is>
      </c>
      <c r="D392" t="inlineStr">
        <is>
          <t>PROVISAO</t>
        </is>
      </c>
      <c r="E392" s="555" t="n">
        <v>46266</v>
      </c>
      <c r="F392" s="555" t="n">
        <v>46287</v>
      </c>
      <c r="G392" t="inlineStr">
        <is>
          <t>Manutenção</t>
        </is>
      </c>
      <c r="H392" t="inlineStr">
        <is>
          <t>Material de Manutenção</t>
        </is>
      </c>
      <c r="I392" t="inlineStr">
        <is>
          <t xml:space="preserve">LIQUIDO MAQUINA HAZE - </t>
        </is>
      </c>
      <c r="J392" t="n">
        <v>-380</v>
      </c>
      <c r="K392" t="n">
        <v>-380</v>
      </c>
      <c r="O392" t="inlineStr">
        <is>
          <t>Provisionado</t>
        </is>
      </c>
      <c r="Q392" t="inlineStr">
        <is>
          <t>09/2026</t>
        </is>
      </c>
      <c r="R392" t="n">
        <v>0</v>
      </c>
    </row>
    <row r="393">
      <c r="A393" t="n">
        <v>218060</v>
      </c>
      <c r="B393" t="inlineStr">
        <is>
          <t>Love Cabaret</t>
        </is>
      </c>
      <c r="C393" t="inlineStr">
        <is>
          <t>FABRICA DE BARES SERVICOS LTDA FB</t>
        </is>
      </c>
      <c r="D393" t="inlineStr">
        <is>
          <t>PROVISAO</t>
        </is>
      </c>
      <c r="E393" s="555" t="n">
        <v>46266</v>
      </c>
      <c r="F393" s="555" t="n">
        <v>46315</v>
      </c>
      <c r="G393" t="inlineStr">
        <is>
          <t>Serviços de Terceiros</t>
        </is>
      </c>
      <c r="H393" t="inlineStr">
        <is>
          <t>Assessoria RH</t>
        </is>
      </c>
      <c r="I393" t="inlineStr">
        <is>
          <t xml:space="preserve">ASSESSORIA RH - </t>
        </is>
      </c>
      <c r="J393" t="n">
        <v>-100</v>
      </c>
      <c r="K393" t="n">
        <v>-100</v>
      </c>
      <c r="O393" t="inlineStr">
        <is>
          <t>Provisionado</t>
        </is>
      </c>
      <c r="Q393" t="inlineStr">
        <is>
          <t>09/2026</t>
        </is>
      </c>
      <c r="R393" t="n">
        <v>0</v>
      </c>
    </row>
    <row r="394">
      <c r="A394" t="n">
        <v>219862</v>
      </c>
      <c r="B394" t="inlineStr">
        <is>
          <t>Love Cabaret</t>
        </is>
      </c>
      <c r="C394" t="inlineStr">
        <is>
          <t>RD GESTAO E SISTEMAS S.A.</t>
        </is>
      </c>
      <c r="D394" t="inlineStr">
        <is>
          <t>RP0032026</t>
        </is>
      </c>
      <c r="E394" s="555" t="n">
        <v>46266</v>
      </c>
      <c r="F394" s="555" t="n">
        <v>46321</v>
      </c>
      <c r="G394" t="inlineStr">
        <is>
          <t>Marketing</t>
        </is>
      </c>
      <c r="H394" t="inlineStr">
        <is>
          <t>Ferramentas de Marketing</t>
        </is>
      </c>
      <c r="I394" t="inlineStr">
        <is>
          <t>DISPARO DE EMAILS (REEMBOLSO FACUNDO) - 09/2026</t>
        </is>
      </c>
      <c r="J394" t="n">
        <v>-1034.45</v>
      </c>
      <c r="K394" t="n">
        <v>-1034.45</v>
      </c>
      <c r="O394" t="inlineStr">
        <is>
          <t>Real</t>
        </is>
      </c>
      <c r="Q394" t="inlineStr">
        <is>
          <t>09/2026</t>
        </is>
      </c>
      <c r="R394" t="n">
        <v>0</v>
      </c>
    </row>
    <row r="395">
      <c r="A395" t="n">
        <v>217002</v>
      </c>
      <c r="B395" t="inlineStr">
        <is>
          <t>Love Cabaret</t>
        </is>
      </c>
      <c r="C395" t="inlineStr">
        <is>
          <t>LAISA ROCHA LARANGEIRA</t>
        </is>
      </c>
      <c r="D395" t="inlineStr">
        <is>
          <t>PROVISAO</t>
        </is>
      </c>
      <c r="E395" s="555" t="n">
        <v>46266</v>
      </c>
      <c r="F395" s="555" t="n">
        <v>46305</v>
      </c>
      <c r="G395" t="inlineStr">
        <is>
          <t>Mão de Obra - PJ</t>
        </is>
      </c>
      <c r="H395" t="inlineStr">
        <is>
          <t>MDO PJ Fixo</t>
        </is>
      </c>
      <c r="I395" t="inlineStr">
        <is>
          <t xml:space="preserve">SALÁRIO PJ </t>
        </is>
      </c>
      <c r="J395" t="n">
        <v>-800</v>
      </c>
      <c r="K395" t="n">
        <v>-800</v>
      </c>
      <c r="M395" t="inlineStr">
        <is>
          <t>ASSISTENTE DE MARKETING DO SQUAD</t>
        </is>
      </c>
      <c r="N395" t="inlineStr">
        <is>
          <t xml:space="preserve">  - Squad</t>
        </is>
      </c>
      <c r="O395" t="inlineStr">
        <is>
          <t>Provisionado</t>
        </is>
      </c>
      <c r="Q395" t="inlineStr">
        <is>
          <t>09/2026</t>
        </is>
      </c>
      <c r="R395" t="n">
        <v>0</v>
      </c>
    </row>
    <row r="396">
      <c r="A396" t="n">
        <v>224846</v>
      </c>
      <c r="B396" t="inlineStr">
        <is>
          <t>Love Cabaret</t>
        </is>
      </c>
      <c r="C396" t="inlineStr">
        <is>
          <t>VINICIUS NORIVAL BARBOSA DA SILVA</t>
        </is>
      </c>
      <c r="D396" t="inlineStr">
        <is>
          <t>PROVISAO</t>
        </is>
      </c>
      <c r="E396" s="555" t="n">
        <v>46266</v>
      </c>
      <c r="F396" s="555" t="n">
        <v>46305</v>
      </c>
      <c r="G396" t="inlineStr">
        <is>
          <t>Mão de Obra - PJ</t>
        </is>
      </c>
      <c r="H396" t="inlineStr">
        <is>
          <t>MDO PJ Fixo</t>
        </is>
      </c>
      <c r="I396" t="inlineStr">
        <is>
          <t>SALÁRIO PJ - PRODUTOR DE EVENTOS III</t>
        </is>
      </c>
      <c r="J396" t="n">
        <v>-1500</v>
      </c>
      <c r="K396" t="n">
        <v>-1500</v>
      </c>
      <c r="M396" t="inlineStr">
        <is>
          <t>ANALISTA EXECUTIVA DE EVENTOS</t>
        </is>
      </c>
      <c r="N396" t="inlineStr">
        <is>
          <t>MDO Terceirizada - Eventos</t>
        </is>
      </c>
      <c r="O396" t="inlineStr">
        <is>
          <t>Provisionado</t>
        </is>
      </c>
      <c r="Q396" t="inlineStr">
        <is>
          <t>09/2026</t>
        </is>
      </c>
      <c r="R396" t="n">
        <v>0</v>
      </c>
    </row>
    <row r="397">
      <c r="A397" t="n">
        <v>219703</v>
      </c>
      <c r="B397" t="inlineStr">
        <is>
          <t>Love Cabaret</t>
        </is>
      </c>
      <c r="C397" t="inlineStr">
        <is>
          <t>BUSINESS TO SUCESS LTDA</t>
        </is>
      </c>
      <c r="D397" t="inlineStr">
        <is>
          <t>PROVISAO</t>
        </is>
      </c>
      <c r="E397" s="555" t="n">
        <v>46266</v>
      </c>
      <c r="F397" s="555" t="n">
        <v>46304</v>
      </c>
      <c r="G397" t="inlineStr">
        <is>
          <t>Informática e TI</t>
        </is>
      </c>
      <c r="H397" t="inlineStr">
        <is>
          <t>Sistemas Gerais - Comunicação e Marketing</t>
        </is>
      </c>
      <c r="I397" t="inlineStr">
        <is>
          <t xml:space="preserve">FALAE - </t>
        </is>
      </c>
      <c r="J397" t="n">
        <v>-200</v>
      </c>
      <c r="K397" t="n">
        <v>-200</v>
      </c>
      <c r="O397" t="inlineStr">
        <is>
          <t>Provisionado</t>
        </is>
      </c>
      <c r="Q397" t="inlineStr">
        <is>
          <t>09/2026</t>
        </is>
      </c>
      <c r="R397" t="n">
        <v>0</v>
      </c>
    </row>
    <row r="398">
      <c r="A398" t="n">
        <v>223272</v>
      </c>
      <c r="B398" t="inlineStr">
        <is>
          <t>Love Cabaret</t>
        </is>
      </c>
      <c r="C398" t="inlineStr">
        <is>
          <t>PUXURI CONSULTORIA LTDA</t>
        </is>
      </c>
      <c r="D398" t="inlineStr">
        <is>
          <t>PROVISAO</t>
        </is>
      </c>
      <c r="E398" s="555" t="n">
        <v>46266</v>
      </c>
      <c r="F398" s="555" t="n">
        <v>46305</v>
      </c>
      <c r="G398" t="inlineStr">
        <is>
          <t>Mão de Obra - PJ</t>
        </is>
      </c>
      <c r="H398" t="inlineStr">
        <is>
          <t>MDO PJ Fixo</t>
        </is>
      </c>
      <c r="I398" t="inlineStr">
        <is>
          <t xml:space="preserve">SALÁRIO PJ </t>
        </is>
      </c>
      <c r="J398" t="n">
        <v>-4000</v>
      </c>
      <c r="K398" t="n">
        <v>-4000</v>
      </c>
      <c r="M398" t="inlineStr">
        <is>
          <t>CHEFE EXECUTIVO DE COZINHA</t>
        </is>
      </c>
      <c r="N398" t="inlineStr">
        <is>
          <t xml:space="preserve">  - Squad</t>
        </is>
      </c>
      <c r="O398" t="inlineStr">
        <is>
          <t>Provisionado</t>
        </is>
      </c>
      <c r="Q398" t="inlineStr">
        <is>
          <t>09/2026</t>
        </is>
      </c>
      <c r="R398" t="n">
        <v>0</v>
      </c>
    </row>
    <row r="399">
      <c r="A399" t="n">
        <v>241540</v>
      </c>
      <c r="B399" t="inlineStr">
        <is>
          <t>Love Cabaret</t>
        </is>
      </c>
      <c r="C399" t="inlineStr">
        <is>
          <t>CONCIERGE IA SOLUCOES LTDA</t>
        </is>
      </c>
      <c r="D399" t="inlineStr">
        <is>
          <t>PROVISAO</t>
        </is>
      </c>
      <c r="E399" s="555" t="n">
        <v>46266</v>
      </c>
      <c r="F399" s="555" t="n">
        <v>46300</v>
      </c>
      <c r="G399" t="inlineStr">
        <is>
          <t>Marketing</t>
        </is>
      </c>
      <c r="H399" t="inlineStr">
        <is>
          <t>Ferramentas de Marketing</t>
        </is>
      </c>
      <c r="I399" t="inlineStr">
        <is>
          <t xml:space="preserve">DIONISIO (CARTAO FINAL 4896) - CARDAPIO + CRM + IA ATENDENTE 24/7- </t>
        </is>
      </c>
      <c r="J399" t="n">
        <v>-409</v>
      </c>
      <c r="K399" t="n">
        <v>-409</v>
      </c>
      <c r="O399" t="inlineStr">
        <is>
          <t>Provisionado</t>
        </is>
      </c>
      <c r="Q399" t="inlineStr">
        <is>
          <t>09/2026</t>
        </is>
      </c>
      <c r="R399" t="n">
        <v>0</v>
      </c>
    </row>
    <row r="400">
      <c r="A400" t="n">
        <v>221478</v>
      </c>
      <c r="B400" t="inlineStr">
        <is>
          <t>Love Cabaret</t>
        </is>
      </c>
      <c r="C400" t="inlineStr">
        <is>
          <t>JULIANE DE LIMA CORREIA</t>
        </is>
      </c>
      <c r="D400" t="inlineStr">
        <is>
          <t>PROVISAO</t>
        </is>
      </c>
      <c r="E400" s="555" t="n">
        <v>46266</v>
      </c>
      <c r="F400" s="555" t="n">
        <v>46305</v>
      </c>
      <c r="G400" t="inlineStr">
        <is>
          <t>Mão de Obra - PJ</t>
        </is>
      </c>
      <c r="H400" t="inlineStr">
        <is>
          <t>MDO PJ Fixo</t>
        </is>
      </c>
      <c r="I400" t="inlineStr">
        <is>
          <t>SALÁRIO PJ - CHEFE DE BAR</t>
        </is>
      </c>
      <c r="J400" t="n">
        <v>-5000</v>
      </c>
      <c r="K400" t="n">
        <v>-5000</v>
      </c>
      <c r="M400" t="inlineStr">
        <is>
          <t>CHEFE DE BAR</t>
        </is>
      </c>
      <c r="N400" t="inlineStr">
        <is>
          <t xml:space="preserve">  - Chefe de Bar</t>
        </is>
      </c>
      <c r="O400" t="inlineStr">
        <is>
          <t>Provisionado</t>
        </is>
      </c>
      <c r="Q400" t="inlineStr">
        <is>
          <t>09/2026</t>
        </is>
      </c>
      <c r="R400" t="n">
        <v>0</v>
      </c>
    </row>
    <row r="401">
      <c r="A401" t="n">
        <v>221026</v>
      </c>
      <c r="B401" t="inlineStr">
        <is>
          <t>Love Cabaret</t>
        </is>
      </c>
      <c r="C401" t="inlineStr">
        <is>
          <t>GOOGLE WORKSPACE</t>
        </is>
      </c>
      <c r="D401" t="inlineStr">
        <is>
          <t>RP0032026</t>
        </is>
      </c>
      <c r="E401" s="555" t="n">
        <v>46266</v>
      </c>
      <c r="F401" s="555" t="n">
        <v>46320</v>
      </c>
      <c r="G401" t="inlineStr">
        <is>
          <t>Marketing</t>
        </is>
      </c>
      <c r="H401" t="inlineStr">
        <is>
          <t>Publicidade e Propaganda</t>
        </is>
      </c>
      <c r="I401" t="inlineStr">
        <is>
          <t>GESTAO DE DOMINIO - 09/2026</t>
        </is>
      </c>
      <c r="J401" t="n">
        <v>-873.04</v>
      </c>
      <c r="K401" t="n">
        <v>-873.04</v>
      </c>
      <c r="O401" t="inlineStr">
        <is>
          <t>Real</t>
        </is>
      </c>
      <c r="Q401" t="inlineStr">
        <is>
          <t>09/2026</t>
        </is>
      </c>
      <c r="R401" t="n">
        <v>0</v>
      </c>
    </row>
    <row r="402">
      <c r="A402" t="n">
        <v>195340</v>
      </c>
      <c r="B402" t="inlineStr">
        <is>
          <t>Love Cabaret</t>
        </is>
      </c>
      <c r="C402" t="inlineStr">
        <is>
          <t>CIA DE SANEAMENTO BASICO DO ESTADO DE SAO PAULO SABESP</t>
        </is>
      </c>
      <c r="D402" t="inlineStr">
        <is>
          <t>PROVISAO</t>
        </is>
      </c>
      <c r="E402" s="555" t="n">
        <v>46266</v>
      </c>
      <c r="F402" s="555" t="n">
        <v>46315</v>
      </c>
      <c r="G402" t="inlineStr">
        <is>
          <t>Utilidades</t>
        </is>
      </c>
      <c r="H402" t="inlineStr">
        <is>
          <t>Agua/Esgoto</t>
        </is>
      </c>
      <c r="I402" t="inlineStr">
        <is>
          <t xml:space="preserve">AGUA/ ESGOTO - RGI 93507054 E FORNECIMENTO 86040547054313 - </t>
        </is>
      </c>
      <c r="J402" t="n">
        <v>-200</v>
      </c>
      <c r="K402" t="n">
        <v>-200</v>
      </c>
      <c r="O402" t="inlineStr">
        <is>
          <t>Provisionado</t>
        </is>
      </c>
      <c r="Q402" t="inlineStr">
        <is>
          <t>09/2026</t>
        </is>
      </c>
      <c r="R402" t="n">
        <v>0</v>
      </c>
    </row>
    <row r="403">
      <c r="A403" t="n">
        <v>204365</v>
      </c>
      <c r="B403" t="inlineStr">
        <is>
          <t>Love Cabaret</t>
        </is>
      </c>
      <c r="C403" t="inlineStr">
        <is>
          <t>FREE SOM - LOCACAO DE SOM E  LUZ LTDA - TUKASON</t>
        </is>
      </c>
      <c r="D403" t="inlineStr">
        <is>
          <t>PROVISAO</t>
        </is>
      </c>
      <c r="E403" s="555" t="n">
        <v>46266</v>
      </c>
      <c r="F403" s="555" t="n">
        <v>46295</v>
      </c>
      <c r="G403" t="inlineStr">
        <is>
          <t>Custos Artístico Geral</t>
        </is>
      </c>
      <c r="H403" t="inlineStr">
        <is>
          <t>Locação de Equipamentos Fixo</t>
        </is>
      </c>
      <c r="I403" t="inlineStr">
        <is>
          <t>LOCACAO DE EQUIPAMENTOS FIXO - 03/2026</t>
        </is>
      </c>
      <c r="J403" t="n">
        <v>-6000</v>
      </c>
      <c r="K403" t="n">
        <v>-6000</v>
      </c>
      <c r="O403" t="inlineStr">
        <is>
          <t>Provisionado</t>
        </is>
      </c>
      <c r="Q403" t="inlineStr">
        <is>
          <t>09/2026</t>
        </is>
      </c>
      <c r="R403" t="n">
        <v>0</v>
      </c>
    </row>
    <row r="404">
      <c r="A404" t="n">
        <v>204100</v>
      </c>
      <c r="B404" t="inlineStr">
        <is>
          <t>Love Cabaret</t>
        </is>
      </c>
      <c r="C404" t="inlineStr">
        <is>
          <t>ESCRITORIO CENTRAL DE ARRECADACAO E DISTRIBUICAO ECAD</t>
        </is>
      </c>
      <c r="D404" t="inlineStr">
        <is>
          <t>PROVISAO</t>
        </is>
      </c>
      <c r="E404" s="555" t="n">
        <v>46266</v>
      </c>
      <c r="F404" s="555" t="n">
        <v>46300</v>
      </c>
      <c r="G404" t="inlineStr">
        <is>
          <t>Custos Artístico Geral</t>
        </is>
      </c>
      <c r="H404" t="inlineStr">
        <is>
          <t>Locação de Equipamentos Fixo</t>
        </is>
      </c>
      <c r="I404" t="inlineStr">
        <is>
          <t>LOCACAO DE EQUIPAMENTOS FIXO - ECAD - 02/2026</t>
        </is>
      </c>
      <c r="J404" t="n">
        <v>-802.5</v>
      </c>
      <c r="K404" t="n">
        <v>-802.5</v>
      </c>
      <c r="O404" t="inlineStr">
        <is>
          <t>Provisionado</t>
        </is>
      </c>
      <c r="Q404" t="inlineStr">
        <is>
          <t>09/2026</t>
        </is>
      </c>
      <c r="R404" t="n">
        <v>0</v>
      </c>
    </row>
    <row r="405">
      <c r="A405" t="n">
        <v>193363</v>
      </c>
      <c r="B405" t="inlineStr">
        <is>
          <t>Love Cabaret</t>
        </is>
      </c>
      <c r="C405" t="inlineStr">
        <is>
          <t>OPUS CONSULTORIA E PESQUISA LTDA</t>
        </is>
      </c>
      <c r="D405" t="inlineStr">
        <is>
          <t>PROVISAO</t>
        </is>
      </c>
      <c r="E405" s="555" t="n">
        <v>46266</v>
      </c>
      <c r="F405" s="555" t="n">
        <v>46285</v>
      </c>
      <c r="G405" t="inlineStr">
        <is>
          <t>Serviços de Terceiros</t>
        </is>
      </c>
      <c r="H405" t="inlineStr">
        <is>
          <t>Assessoria em Geral</t>
        </is>
      </c>
      <c r="I405" t="inlineStr">
        <is>
          <t xml:space="preserve">CLIENTE OCULTO - </t>
        </is>
      </c>
      <c r="J405" t="n">
        <v>-300</v>
      </c>
      <c r="K405" t="n">
        <v>-300</v>
      </c>
      <c r="O405" t="inlineStr">
        <is>
          <t>Provisionado</t>
        </is>
      </c>
      <c r="Q405" t="inlineStr">
        <is>
          <t>09/2026</t>
        </is>
      </c>
      <c r="R405" t="n">
        <v>0</v>
      </c>
    </row>
    <row r="406">
      <c r="A406" t="n">
        <v>204525</v>
      </c>
      <c r="B406" t="inlineStr">
        <is>
          <t>Love Cabaret</t>
        </is>
      </c>
      <c r="C406" t="inlineStr">
        <is>
          <t>HEADCHEF SEGURANCA DOS ALIM E GARANTIA D</t>
        </is>
      </c>
      <c r="D406" t="inlineStr">
        <is>
          <t>PROVISAO</t>
        </is>
      </c>
      <c r="E406" s="555" t="n">
        <v>46266</v>
      </c>
      <c r="F406" s="555" t="n">
        <v>46310</v>
      </c>
      <c r="G406" t="inlineStr">
        <is>
          <t>Serviços de Terceiros</t>
        </is>
      </c>
      <c r="H406" t="inlineStr">
        <is>
          <t>Assessoria de Alimentos e Bebidas</t>
        </is>
      </c>
      <c r="I406" t="inlineStr">
        <is>
          <t>PRESTACAO SERVICO NUTRICIONISTA - HONORARIOS 01/2026</t>
        </is>
      </c>
      <c r="J406" t="n">
        <v>-891.0599999999999</v>
      </c>
      <c r="K406" t="n">
        <v>-891.0599999999999</v>
      </c>
      <c r="O406" t="inlineStr">
        <is>
          <t>Provisionado</t>
        </is>
      </c>
      <c r="Q406" t="inlineStr">
        <is>
          <t>09/2026</t>
        </is>
      </c>
      <c r="R406" t="n">
        <v>0</v>
      </c>
    </row>
    <row r="407">
      <c r="A407" t="n">
        <v>195435</v>
      </c>
      <c r="B407" t="inlineStr">
        <is>
          <t>Love Cabaret</t>
        </is>
      </c>
      <c r="C407" t="inlineStr">
        <is>
          <t>ELETROPAULO METROPOLITANA ELETRICIDADE DE SAO PAULO SA</t>
        </is>
      </c>
      <c r="D407" t="inlineStr">
        <is>
          <t>PROVISAO</t>
        </is>
      </c>
      <c r="E407" s="555" t="n">
        <v>46266</v>
      </c>
      <c r="F407" s="555" t="n">
        <v>46299</v>
      </c>
      <c r="G407" t="inlineStr">
        <is>
          <t>Utilidades</t>
        </is>
      </c>
      <c r="H407" t="inlineStr">
        <is>
          <t>Energia Eletrica</t>
        </is>
      </c>
      <c r="I407" t="inlineStr">
        <is>
          <t xml:space="preserve">ENERGIA ELETRICA - INST 200782443 - 100 KW/H (MINIMO) - </t>
        </is>
      </c>
      <c r="J407" t="n">
        <v>-200</v>
      </c>
      <c r="K407" t="n">
        <v>-200</v>
      </c>
      <c r="O407" t="inlineStr">
        <is>
          <t>Provisionado</t>
        </is>
      </c>
      <c r="Q407" t="inlineStr">
        <is>
          <t>09/2026</t>
        </is>
      </c>
      <c r="R407" t="n">
        <v>0</v>
      </c>
    </row>
    <row r="408">
      <c r="A408" t="n">
        <v>204826</v>
      </c>
      <c r="B408" t="inlineStr">
        <is>
          <t>Love Cabaret</t>
        </is>
      </c>
      <c r="C408" t="inlineStr">
        <is>
          <t>TELEFONICA BRASIL S/A</t>
        </is>
      </c>
      <c r="D408" t="inlineStr">
        <is>
          <t>PROVISAO</t>
        </is>
      </c>
      <c r="E408" s="555" t="n">
        <v>46266</v>
      </c>
      <c r="F408" s="555" t="n">
        <v>46292</v>
      </c>
      <c r="G408" t="inlineStr">
        <is>
          <t>Informática e TI</t>
        </is>
      </c>
      <c r="H408" t="inlineStr">
        <is>
          <t>Internet</t>
        </is>
      </c>
      <c r="I408" t="inlineStr">
        <is>
          <t>INTERNET IP DEDICADO 100MB - CONTA 443318083 - 02/2026</t>
        </is>
      </c>
      <c r="J408" t="n">
        <v>-490</v>
      </c>
      <c r="K408" t="n">
        <v>-490</v>
      </c>
      <c r="O408" t="inlineStr">
        <is>
          <t>Provisionado</t>
        </is>
      </c>
      <c r="Q408" t="inlineStr">
        <is>
          <t>09/2026</t>
        </is>
      </c>
      <c r="R408" t="n">
        <v>0</v>
      </c>
    </row>
    <row r="409">
      <c r="A409" t="n">
        <v>204341</v>
      </c>
      <c r="B409" t="inlineStr">
        <is>
          <t>Love Cabaret</t>
        </is>
      </c>
      <c r="C409" t="inlineStr">
        <is>
          <t>BLUEME</t>
        </is>
      </c>
      <c r="D409" t="inlineStr">
        <is>
          <t>PROVISAO</t>
        </is>
      </c>
      <c r="E409" s="555" t="n">
        <v>46266</v>
      </c>
      <c r="F409" s="555" t="n">
        <v>46310</v>
      </c>
      <c r="G409" t="inlineStr">
        <is>
          <t>Informática e TI</t>
        </is>
      </c>
      <c r="H409" t="inlineStr">
        <is>
          <t>Sistemas Gerais - Financeiros</t>
        </is>
      </c>
      <c r="I409" t="inlineStr">
        <is>
          <t>SISTEMA BLUE ME - 01/2026</t>
        </is>
      </c>
      <c r="J409" t="n">
        <v>-389</v>
      </c>
      <c r="K409" t="n">
        <v>-389</v>
      </c>
      <c r="O409" t="inlineStr">
        <is>
          <t>Provisionado</t>
        </is>
      </c>
      <c r="Q409" t="inlineStr">
        <is>
          <t>09/2026</t>
        </is>
      </c>
      <c r="R409" t="n">
        <v>0</v>
      </c>
    </row>
    <row r="410">
      <c r="A410" t="n">
        <v>204438</v>
      </c>
      <c r="B410" t="inlineStr">
        <is>
          <t>Love Cabaret</t>
        </is>
      </c>
      <c r="C410" t="inlineStr">
        <is>
          <t>MARIA EDUARDA RAMOS DE SOUSA</t>
        </is>
      </c>
      <c r="D410" t="inlineStr">
        <is>
          <t>PROVISAO</t>
        </is>
      </c>
      <c r="E410" s="555" t="n">
        <v>46266</v>
      </c>
      <c r="F410" s="555" t="n">
        <v>46305</v>
      </c>
      <c r="G410" t="inlineStr">
        <is>
          <t>Mão de Obra - PJ</t>
        </is>
      </c>
      <c r="H410" t="inlineStr">
        <is>
          <t>MDO PJ Fixo</t>
        </is>
      </c>
      <c r="I410" t="inlineStr">
        <is>
          <t xml:space="preserve">SALÁRIO PJ </t>
        </is>
      </c>
      <c r="J410" t="n">
        <v>-1600</v>
      </c>
      <c r="K410" t="n">
        <v>-1600</v>
      </c>
      <c r="M410" t="inlineStr">
        <is>
          <t>ANALISTA EXECUTIVA DE EVENTOS</t>
        </is>
      </c>
      <c r="N410" t="inlineStr">
        <is>
          <t>MDO Terceirizada - Eventos</t>
        </is>
      </c>
      <c r="O410" t="inlineStr">
        <is>
          <t>Provisionado</t>
        </is>
      </c>
      <c r="Q410" t="inlineStr">
        <is>
          <t>09/2026</t>
        </is>
      </c>
      <c r="R410" t="n">
        <v>0</v>
      </c>
    </row>
    <row r="411">
      <c r="A411" t="n">
        <v>204696</v>
      </c>
      <c r="B411" t="inlineStr">
        <is>
          <t>Love Cabaret</t>
        </is>
      </c>
      <c r="C411" t="inlineStr">
        <is>
          <t>PRESHH ALUGUEL DE MAQUINAS LTDA</t>
        </is>
      </c>
      <c r="D411" t="inlineStr">
        <is>
          <t>PROVISAO</t>
        </is>
      </c>
      <c r="E411" s="555" t="n">
        <v>46266</v>
      </c>
      <c r="F411" s="555" t="n">
        <v>46305</v>
      </c>
      <c r="G411" t="inlineStr">
        <is>
          <t>Locação de Equipamentos</t>
        </is>
      </c>
      <c r="H411" t="inlineStr">
        <is>
          <t>Locações de Equipamentos - Operacionais</t>
        </is>
      </c>
      <c r="I411" t="inlineStr">
        <is>
          <t>LOCACAO DE EQUIPAMENTOS - EQUIPAMENTO DE CARBONATACAO - 01/2026</t>
        </is>
      </c>
      <c r="J411" t="n">
        <v>-920</v>
      </c>
      <c r="K411" t="n">
        <v>-920</v>
      </c>
      <c r="O411" t="inlineStr">
        <is>
          <t>Provisionado</t>
        </is>
      </c>
      <c r="Q411" t="inlineStr">
        <is>
          <t>09/2026</t>
        </is>
      </c>
      <c r="R411" t="n">
        <v>0</v>
      </c>
    </row>
    <row r="412">
      <c r="A412" t="n">
        <v>196783</v>
      </c>
      <c r="B412" t="inlineStr">
        <is>
          <t>Love Cabaret</t>
        </is>
      </c>
      <c r="C412" t="inlineStr">
        <is>
          <t>SALARIOS CLT</t>
        </is>
      </c>
      <c r="D412" t="inlineStr">
        <is>
          <t>PROVISAO</t>
        </is>
      </c>
      <c r="E412" s="555" t="n">
        <v>46266</v>
      </c>
      <c r="F412" s="555" t="n">
        <v>46285</v>
      </c>
      <c r="G412" t="inlineStr">
        <is>
          <t>Mão de Obra - Salários</t>
        </is>
      </c>
      <c r="H412" t="inlineStr">
        <is>
          <t>MDO CLT - Salário</t>
        </is>
      </c>
      <c r="I412" t="inlineStr">
        <is>
          <t>02/2026 - Adiantamento Salarial</t>
        </is>
      </c>
      <c r="J412" t="n">
        <v>-2000</v>
      </c>
      <c r="K412" t="n">
        <v>-2000</v>
      </c>
      <c r="O412" t="inlineStr">
        <is>
          <t>Provisionado</t>
        </is>
      </c>
      <c r="Q412" t="inlineStr">
        <is>
          <t>09/2026</t>
        </is>
      </c>
      <c r="R412" t="n">
        <v>0</v>
      </c>
    </row>
    <row r="413">
      <c r="A413" t="n">
        <v>204464</v>
      </c>
      <c r="B413" t="inlineStr">
        <is>
          <t>Love Cabaret</t>
        </is>
      </c>
      <c r="C413" t="inlineStr">
        <is>
          <t>PJ 55774785000141</t>
        </is>
      </c>
      <c r="D413" t="inlineStr">
        <is>
          <t>PROVISAO</t>
        </is>
      </c>
      <c r="E413" s="555" t="n">
        <v>46266</v>
      </c>
      <c r="F413" s="555" t="n">
        <v>46305</v>
      </c>
      <c r="G413" t="inlineStr">
        <is>
          <t>Mão de Obra - PJ</t>
        </is>
      </c>
      <c r="H413" t="inlineStr">
        <is>
          <t>MDO PJ Fixo</t>
        </is>
      </c>
      <c r="I413" t="inlineStr">
        <is>
          <t xml:space="preserve">SALÁRIO PJ </t>
        </is>
      </c>
      <c r="J413" t="n">
        <v>-1125</v>
      </c>
      <c r="K413" t="n">
        <v>-1125</v>
      </c>
      <c r="M413" t="inlineStr">
        <is>
          <t>ANALISTA DE COMPRAS DO SQUAD</t>
        </is>
      </c>
      <c r="N413" t="inlineStr">
        <is>
          <t xml:space="preserve">  - Squad</t>
        </is>
      </c>
      <c r="O413" t="inlineStr">
        <is>
          <t>Provisionado</t>
        </is>
      </c>
      <c r="Q413" t="inlineStr">
        <is>
          <t>09/2026</t>
        </is>
      </c>
      <c r="R413" t="n">
        <v>0</v>
      </c>
    </row>
    <row r="414">
      <c r="A414" t="n">
        <v>204613</v>
      </c>
      <c r="B414" t="inlineStr">
        <is>
          <t>Love Cabaret</t>
        </is>
      </c>
      <c r="C414" t="inlineStr">
        <is>
          <t>IRMANDADE DA SANTA CASA DE MISERICORDIA DE SAO PAULO</t>
        </is>
      </c>
      <c r="D414" t="inlineStr">
        <is>
          <t>PROVISAO</t>
        </is>
      </c>
      <c r="E414" s="555" t="n">
        <v>46266</v>
      </c>
      <c r="F414" s="555" t="n">
        <v>46305</v>
      </c>
      <c r="G414" t="inlineStr">
        <is>
          <t>Custo de Ocupação</t>
        </is>
      </c>
      <c r="H414" t="inlineStr">
        <is>
          <t>Aluguel de Imoveis</t>
        </is>
      </c>
      <c r="I414" t="inlineStr">
        <is>
          <t>ALUGUEL DE IMOVEIS - 01/2026</t>
        </is>
      </c>
      <c r="J414" t="n">
        <v>-32594.19</v>
      </c>
      <c r="K414" t="n">
        <v>-32594.19</v>
      </c>
      <c r="O414" t="inlineStr">
        <is>
          <t>Provisionado</t>
        </is>
      </c>
      <c r="Q414" t="inlineStr">
        <is>
          <t>09/2026</t>
        </is>
      </c>
      <c r="R414" t="n">
        <v>0</v>
      </c>
    </row>
    <row r="415">
      <c r="A415" t="n">
        <v>202016</v>
      </c>
      <c r="B415" t="inlineStr">
        <is>
          <t>Love Cabaret</t>
        </is>
      </c>
      <c r="C415" t="inlineStr">
        <is>
          <t xml:space="preserve">AGNES RODRIGUES DE OLIVEIRA </t>
        </is>
      </c>
      <c r="D415" t="inlineStr">
        <is>
          <t>PROVISAO</t>
        </is>
      </c>
      <c r="E415" s="555" t="n">
        <v>46266</v>
      </c>
      <c r="F415" s="555" t="n">
        <v>46305</v>
      </c>
      <c r="G415" t="inlineStr">
        <is>
          <t>Custos Artístico Geral</t>
        </is>
      </c>
      <c r="H415" t="inlineStr">
        <is>
          <t>Técnico de Som / Luz</t>
        </is>
      </c>
      <c r="I415" t="inlineStr">
        <is>
          <t xml:space="preserve"> SALÁRIO PJ</t>
        </is>
      </c>
      <c r="J415" t="n">
        <v>-5000</v>
      </c>
      <c r="K415" t="n">
        <v>-5000</v>
      </c>
      <c r="M415" t="inlineStr">
        <is>
          <t>TECNICO DE SOM</t>
        </is>
      </c>
      <c r="N415" t="inlineStr">
        <is>
          <t xml:space="preserve">  - Assistente</t>
        </is>
      </c>
      <c r="O415" t="inlineStr">
        <is>
          <t>Provisionado</t>
        </is>
      </c>
      <c r="Q415" t="inlineStr">
        <is>
          <t>09/2026</t>
        </is>
      </c>
      <c r="R415" t="n">
        <v>0</v>
      </c>
    </row>
    <row r="416">
      <c r="A416" t="n">
        <v>204755</v>
      </c>
      <c r="B416" t="inlineStr">
        <is>
          <t>Love Cabaret</t>
        </is>
      </c>
      <c r="C416" t="inlineStr">
        <is>
          <t>STAR COPIAS COMERCIO E SERVICOS LTDA</t>
        </is>
      </c>
      <c r="D416" t="inlineStr">
        <is>
          <t>PROVISAO</t>
        </is>
      </c>
      <c r="E416" s="555" t="n">
        <v>46266</v>
      </c>
      <c r="F416" s="555" t="n">
        <v>46303</v>
      </c>
      <c r="G416" t="inlineStr">
        <is>
          <t>Locação de Equipamentos</t>
        </is>
      </c>
      <c r="H416" t="inlineStr">
        <is>
          <t>Locação de Equipamentos - Informatica e TI</t>
        </is>
      </c>
      <c r="I416" t="inlineStr">
        <is>
          <t>LOCACAO DE EQUIPAMENTOS - IMPRESSORA - 01/2026</t>
        </is>
      </c>
      <c r="J416" t="n">
        <v>-230</v>
      </c>
      <c r="K416" t="n">
        <v>-230</v>
      </c>
      <c r="O416" t="inlineStr">
        <is>
          <t>Provisionado</t>
        </is>
      </c>
      <c r="Q416" t="inlineStr">
        <is>
          <t>09/2026</t>
        </is>
      </c>
      <c r="R416" t="n">
        <v>0</v>
      </c>
    </row>
    <row r="417">
      <c r="A417" t="n">
        <v>204718</v>
      </c>
      <c r="B417" t="inlineStr">
        <is>
          <t>Love Cabaret</t>
        </is>
      </c>
      <c r="C417" t="inlineStr">
        <is>
          <t>SAFE BRAND COMERCIAL- IMPORTACAO- EXPORTACAO E SERVICOS LTDA</t>
        </is>
      </c>
      <c r="D417" t="inlineStr">
        <is>
          <t>PROVISAO</t>
        </is>
      </c>
      <c r="E417" s="555" t="n">
        <v>46266</v>
      </c>
      <c r="F417" s="555" t="n">
        <v>46274</v>
      </c>
      <c r="G417" t="inlineStr">
        <is>
          <t>Locação de Equipamentos</t>
        </is>
      </c>
      <c r="H417" t="inlineStr">
        <is>
          <t>Locações de Equipamentos - Operacionais</t>
        </is>
      </c>
      <c r="I417" t="inlineStr">
        <is>
          <t>1 MAQ LAVA LOUÇAS DE ABER. FRONTAL R$650,00 // 2 MAQUINAS LAVA COPOS DE ABER. FRONTAL R$650,00 CADA // MESA DE APOIO PARA LAVA LOUÇAS (COZINHA) R$69,90 - 02/2026</t>
        </is>
      </c>
      <c r="J417" t="n">
        <v>-2117.46</v>
      </c>
      <c r="K417" t="n">
        <v>-2117.46</v>
      </c>
      <c r="O417" t="inlineStr">
        <is>
          <t>Provisionado</t>
        </is>
      </c>
      <c r="Q417" t="inlineStr">
        <is>
          <t>09/2026</t>
        </is>
      </c>
      <c r="R417" t="n">
        <v>0</v>
      </c>
    </row>
    <row r="418">
      <c r="A418" t="n">
        <v>204792</v>
      </c>
      <c r="B418" t="inlineStr">
        <is>
          <t>Love Cabaret</t>
        </is>
      </c>
      <c r="C418" t="inlineStr">
        <is>
          <t>TELEFONICA BRASIL S/A</t>
        </is>
      </c>
      <c r="D418" t="inlineStr">
        <is>
          <t>PROVISAO</t>
        </is>
      </c>
      <c r="E418" s="555" t="n">
        <v>46266</v>
      </c>
      <c r="F418" s="555" t="n">
        <v>46290</v>
      </c>
      <c r="G418" t="inlineStr">
        <is>
          <t>Informática e TI</t>
        </is>
      </c>
      <c r="H418" t="inlineStr">
        <is>
          <t>Internet</t>
        </is>
      </c>
      <c r="I418" t="inlineStr">
        <is>
          <t>INTERNET MOVEL 200GB - CONTA 455530810 - 02/2026</t>
        </is>
      </c>
      <c r="J418" t="n">
        <v>-250</v>
      </c>
      <c r="K418" t="n">
        <v>-250</v>
      </c>
      <c r="O418" t="inlineStr">
        <is>
          <t>Provisionado</t>
        </is>
      </c>
      <c r="Q418" t="inlineStr">
        <is>
          <t>09/2026</t>
        </is>
      </c>
      <c r="R418" t="n">
        <v>0</v>
      </c>
    </row>
    <row r="419">
      <c r="A419" t="n">
        <v>204769</v>
      </c>
      <c r="B419" t="inlineStr">
        <is>
          <t>Love Cabaret</t>
        </is>
      </c>
      <c r="C419" t="inlineStr">
        <is>
          <t>STEMME TELECOMUNICACOES DO BRASIL LTDA</t>
        </is>
      </c>
      <c r="D419" t="inlineStr">
        <is>
          <t>PROVISAO</t>
        </is>
      </c>
      <c r="E419" s="555" t="n">
        <v>46266</v>
      </c>
      <c r="F419" s="555" t="n">
        <v>46305</v>
      </c>
      <c r="G419" t="inlineStr">
        <is>
          <t>Informática e TI</t>
        </is>
      </c>
      <c r="H419" t="inlineStr">
        <is>
          <t>Internet</t>
        </is>
      </c>
      <c r="I419" t="inlineStr">
        <is>
          <t>INTERNET - LINK GERENCIAMENTO DE REDE 01/01 A 31/01 - 01/2026</t>
        </is>
      </c>
      <c r="J419" t="n">
        <v>-299.99</v>
      </c>
      <c r="K419" t="n">
        <v>-299.99</v>
      </c>
      <c r="O419" t="inlineStr">
        <is>
          <t>Provisionado</t>
        </is>
      </c>
      <c r="Q419" t="inlineStr">
        <is>
          <t>09/2026</t>
        </is>
      </c>
      <c r="R419" t="n">
        <v>0</v>
      </c>
    </row>
    <row r="420">
      <c r="A420" t="n">
        <v>195318</v>
      </c>
      <c r="B420" t="inlineStr">
        <is>
          <t>Love Cabaret</t>
        </is>
      </c>
      <c r="C420" t="inlineStr">
        <is>
          <t>CEM ENGENHARIA DA MANUTENCAO LTDA</t>
        </is>
      </c>
      <c r="D420" t="inlineStr">
        <is>
          <t>PROVISAO</t>
        </is>
      </c>
      <c r="E420" s="555" t="n">
        <v>46266</v>
      </c>
      <c r="F420" s="555" t="n">
        <v>46310</v>
      </c>
      <c r="G420" t="inlineStr">
        <is>
          <t>Manutenção</t>
        </is>
      </c>
      <c r="H420" t="inlineStr">
        <is>
          <t>Manutenção Predial</t>
        </is>
      </c>
      <c r="I420" t="inlineStr">
        <is>
          <t xml:space="preserve">MANUTENCAO EM GERAL - PREVENTIVA - </t>
        </is>
      </c>
      <c r="J420" t="n">
        <v>-6601.38</v>
      </c>
      <c r="K420" t="n">
        <v>-6601.38</v>
      </c>
      <c r="O420" t="inlineStr">
        <is>
          <t>Provisionado</t>
        </is>
      </c>
      <c r="Q420" t="inlineStr">
        <is>
          <t>09/2026</t>
        </is>
      </c>
      <c r="R420" t="n">
        <v>0</v>
      </c>
    </row>
    <row r="421">
      <c r="A421" t="n">
        <v>195376</v>
      </c>
      <c r="B421" t="inlineStr">
        <is>
          <t>Love Cabaret</t>
        </is>
      </c>
      <c r="C421" t="inlineStr">
        <is>
          <t xml:space="preserve">DIVIFY OPERACAO DE PLATAFORMA ELETRONICA LTDA </t>
        </is>
      </c>
      <c r="D421" t="inlineStr">
        <is>
          <t>PROVISAO</t>
        </is>
      </c>
      <c r="E421" s="555" t="n">
        <v>46266</v>
      </c>
      <c r="F421" s="555" t="n">
        <v>46305</v>
      </c>
      <c r="G421" t="inlineStr">
        <is>
          <t>Serviços de Terceiros</t>
        </is>
      </c>
      <c r="H421" t="inlineStr">
        <is>
          <t>Assessoria em Geral</t>
        </is>
      </c>
      <c r="I421" t="inlineStr">
        <is>
          <t xml:space="preserve">MANUTENCAO TOKENS - </t>
        </is>
      </c>
      <c r="J421" t="n">
        <v>-1000</v>
      </c>
      <c r="K421" t="n">
        <v>-1000</v>
      </c>
      <c r="O421" t="inlineStr">
        <is>
          <t>Provisionado</t>
        </is>
      </c>
      <c r="Q421" t="inlineStr">
        <is>
          <t>09/2026</t>
        </is>
      </c>
      <c r="R421" t="n">
        <v>0</v>
      </c>
    </row>
    <row r="422">
      <c r="A422" t="n">
        <v>204837</v>
      </c>
      <c r="B422" t="inlineStr">
        <is>
          <t>Love Cabaret</t>
        </is>
      </c>
      <c r="C422" t="inlineStr">
        <is>
          <t>VERISURE BRASIL MONITORAMENTO DE ALARMES S.A</t>
        </is>
      </c>
      <c r="D422" t="inlineStr">
        <is>
          <t>PROVISAO</t>
        </is>
      </c>
      <c r="E422" s="555" t="n">
        <v>46266</v>
      </c>
      <c r="F422" s="555" t="n">
        <v>46300</v>
      </c>
      <c r="G422" t="inlineStr">
        <is>
          <t>Informática e TI</t>
        </is>
      </c>
      <c r="H422" t="inlineStr">
        <is>
          <t>Sistemas de Segurança e Alarme</t>
        </is>
      </c>
      <c r="I422" t="inlineStr">
        <is>
          <t>SISTEMAS DE SEGURANCA / CAMERAS E SENSOR - 02/2026</t>
        </is>
      </c>
      <c r="J422" t="n">
        <v>-300</v>
      </c>
      <c r="K422" t="n">
        <v>-300</v>
      </c>
      <c r="O422" t="inlineStr">
        <is>
          <t>Provisionado</t>
        </is>
      </c>
      <c r="Q422" t="inlineStr">
        <is>
          <t>09/2026</t>
        </is>
      </c>
      <c r="R422" t="n">
        <v>0</v>
      </c>
    </row>
    <row r="423">
      <c r="A423" t="n">
        <v>204398</v>
      </c>
      <c r="B423" t="inlineStr">
        <is>
          <t>Love Cabaret</t>
        </is>
      </c>
      <c r="C423" t="inlineStr">
        <is>
          <t>JULIA BAISCH FRANZ 02463978023</t>
        </is>
      </c>
      <c r="D423" t="inlineStr">
        <is>
          <t>PROVISAO</t>
        </is>
      </c>
      <c r="E423" s="555" t="n">
        <v>46266</v>
      </c>
      <c r="F423" s="555" t="n">
        <v>46305</v>
      </c>
      <c r="G423" t="inlineStr">
        <is>
          <t>Custos Artístico Geral</t>
        </is>
      </c>
      <c r="H423" t="inlineStr">
        <is>
          <t>MDO Terceirizada - Artístico</t>
        </is>
      </c>
      <c r="I423" t="inlineStr">
        <is>
          <t xml:space="preserve">SALÁRIO PJ </t>
        </is>
      </c>
      <c r="J423" t="n">
        <v>-8500</v>
      </c>
      <c r="K423" t="n">
        <v>-8500</v>
      </c>
      <c r="M423" t="inlineStr">
        <is>
          <t>TECNICO DE SOM</t>
        </is>
      </c>
      <c r="N423" t="inlineStr">
        <is>
          <t xml:space="preserve">  - Assistente</t>
        </is>
      </c>
      <c r="O423" t="inlineStr">
        <is>
          <t>Provisionado</t>
        </is>
      </c>
      <c r="Q423" t="inlineStr">
        <is>
          <t>09/2026</t>
        </is>
      </c>
      <c r="R423" t="n">
        <v>0</v>
      </c>
    </row>
    <row r="424">
      <c r="A424" t="n">
        <v>205010</v>
      </c>
      <c r="B424" t="inlineStr">
        <is>
          <t>Love Cabaret</t>
        </is>
      </c>
      <c r="C424" t="inlineStr">
        <is>
          <t>PORTO SEGURO CIA DE SEGUROS GERAIS</t>
        </is>
      </c>
      <c r="D424" t="inlineStr">
        <is>
          <t>PROVISAO</t>
        </is>
      </c>
      <c r="E424" s="555" t="n">
        <v>46266</v>
      </c>
      <c r="F424" s="555" t="n">
        <v>46283</v>
      </c>
      <c r="G424" t="inlineStr">
        <is>
          <t>Mão de Obra - Benefícios</t>
        </is>
      </c>
      <c r="H424" t="inlineStr">
        <is>
          <t xml:space="preserve">  -  Seguro de Vida</t>
        </is>
      </c>
      <c r="I424" t="inlineStr">
        <is>
          <t xml:space="preserve">PORTO SEGURO - SHIBARI </t>
        </is>
      </c>
      <c r="J424" t="n">
        <v>-300</v>
      </c>
      <c r="K424" t="n">
        <v>-300</v>
      </c>
      <c r="O424" t="inlineStr">
        <is>
          <t>Provisionado</t>
        </is>
      </c>
      <c r="Q424" t="inlineStr">
        <is>
          <t>09/2026</t>
        </is>
      </c>
      <c r="R424" t="n">
        <v>0</v>
      </c>
    </row>
    <row r="425">
      <c r="A425" t="n">
        <v>193284</v>
      </c>
      <c r="B425" t="inlineStr">
        <is>
          <t>Love Cabaret</t>
        </is>
      </c>
      <c r="C425" t="inlineStr">
        <is>
          <t>DLOCAL BRASIL PAGAMENTOS LTDA  - DMK</t>
        </is>
      </c>
      <c r="D425" t="inlineStr">
        <is>
          <t>PROVISAO</t>
        </is>
      </c>
      <c r="E425" s="555" t="n">
        <v>46266</v>
      </c>
      <c r="F425" s="555" t="n">
        <v>46285</v>
      </c>
      <c r="G425" t="inlineStr">
        <is>
          <t>Marketing</t>
        </is>
      </c>
      <c r="H425" t="inlineStr">
        <is>
          <t>Publicidade e Propaganda</t>
        </is>
      </c>
      <c r="I425" t="inlineStr">
        <is>
          <t>FACEBOOK - INVESTIMENTO EM TRAFEGO -</t>
        </is>
      </c>
      <c r="J425" t="n">
        <v>-5000</v>
      </c>
      <c r="K425" t="n">
        <v>-5000</v>
      </c>
      <c r="O425" t="inlineStr">
        <is>
          <t>Provisionado</t>
        </is>
      </c>
      <c r="Q425" t="inlineStr">
        <is>
          <t>09/2026</t>
        </is>
      </c>
      <c r="R425" t="n">
        <v>0</v>
      </c>
    </row>
    <row r="426">
      <c r="A426" t="n">
        <v>190201</v>
      </c>
      <c r="B426" t="inlineStr">
        <is>
          <t>Love Cabaret</t>
        </is>
      </c>
      <c r="C426" t="inlineStr">
        <is>
          <t xml:space="preserve">KAMINO INSTITUICAO DE PAGAMENTO LTDA </t>
        </is>
      </c>
      <c r="D426" t="inlineStr">
        <is>
          <t>PROVISAO</t>
        </is>
      </c>
      <c r="E426" s="555" t="n">
        <v>46266</v>
      </c>
      <c r="F426" s="555" t="n">
        <v>46283</v>
      </c>
      <c r="G426" t="inlineStr">
        <is>
          <t>Despesas Financeiras</t>
        </is>
      </c>
      <c r="H426" t="inlineStr">
        <is>
          <t>Tarifas Bancárias</t>
        </is>
      </c>
      <c r="I426" t="inlineStr">
        <is>
          <t>(+/-) RECEITAS/ DESPESAS FINANCEIRAS (TARIFA MENSAL TEMPUS KAMINO) -</t>
        </is>
      </c>
      <c r="J426" t="n">
        <v>-700</v>
      </c>
      <c r="K426" t="n">
        <v>-700</v>
      </c>
      <c r="O426" t="inlineStr">
        <is>
          <t>Provisionado</t>
        </is>
      </c>
      <c r="Q426" t="inlineStr">
        <is>
          <t>09/2026</t>
        </is>
      </c>
      <c r="R426" t="n">
        <v>0</v>
      </c>
    </row>
    <row r="427">
      <c r="A427" t="n">
        <v>193336</v>
      </c>
      <c r="B427" t="inlineStr">
        <is>
          <t>Love Cabaret</t>
        </is>
      </c>
      <c r="C427" t="inlineStr">
        <is>
          <t>INVYE CAPITAL LTDA</t>
        </is>
      </c>
      <c r="D427" t="inlineStr">
        <is>
          <t>PROVISAO</t>
        </is>
      </c>
      <c r="E427" s="555" t="n">
        <v>46266</v>
      </c>
      <c r="F427" s="555" t="n">
        <v>46287</v>
      </c>
      <c r="G427" t="inlineStr">
        <is>
          <t>Serviços de Terceiros</t>
        </is>
      </c>
      <c r="H427" t="inlineStr">
        <is>
          <t>Assessoria em Geral</t>
        </is>
      </c>
      <c r="I427" t="inlineStr">
        <is>
          <t>ASSESSORIA GERAL - INVENTARIO -</t>
        </is>
      </c>
      <c r="J427" t="n">
        <v>-1260</v>
      </c>
      <c r="K427" t="n">
        <v>-1260</v>
      </c>
      <c r="O427" t="inlineStr">
        <is>
          <t>Provisionado</t>
        </is>
      </c>
      <c r="Q427" t="inlineStr">
        <is>
          <t>09/2026</t>
        </is>
      </c>
      <c r="R427" t="n">
        <v>0</v>
      </c>
    </row>
    <row r="428">
      <c r="A428" t="n">
        <v>204741</v>
      </c>
      <c r="B428" t="inlineStr">
        <is>
          <t>Love Cabaret</t>
        </is>
      </c>
      <c r="C428" t="inlineStr">
        <is>
          <t xml:space="preserve">SPOTIFY </t>
        </is>
      </c>
      <c r="D428" t="inlineStr">
        <is>
          <t>PROVISAO</t>
        </is>
      </c>
      <c r="E428" s="555" t="n">
        <v>46266</v>
      </c>
      <c r="F428" s="555" t="n">
        <v>46280</v>
      </c>
      <c r="G428" t="inlineStr">
        <is>
          <t>Informática e TI</t>
        </is>
      </c>
      <c r="H428" t="inlineStr">
        <is>
          <t>TV por assinatura/musica ambiente</t>
        </is>
      </c>
      <c r="I428" t="inlineStr">
        <is>
          <t>REEMBOLSO REFERENTE A SPOTIFY DAS CASAS ARCOS E LOVE - 02/2026</t>
        </is>
      </c>
      <c r="J428" t="n">
        <v>-20.45</v>
      </c>
      <c r="K428" t="n">
        <v>-20.45</v>
      </c>
      <c r="O428" t="inlineStr">
        <is>
          <t>Provisionado</t>
        </is>
      </c>
      <c r="Q428" t="inlineStr">
        <is>
          <t>09/2026</t>
        </is>
      </c>
      <c r="R428" t="n">
        <v>0</v>
      </c>
    </row>
    <row r="429">
      <c r="A429" t="n">
        <v>195425</v>
      </c>
      <c r="B429" t="inlineStr">
        <is>
          <t>Love Cabaret</t>
        </is>
      </c>
      <c r="C429" t="inlineStr">
        <is>
          <t>ELETROPAULO METROPOLITANA ELETRICIDADE DE SAO PAULO SA</t>
        </is>
      </c>
      <c r="D429" t="inlineStr">
        <is>
          <t>PROVISAO</t>
        </is>
      </c>
      <c r="E429" s="555" t="n">
        <v>46266</v>
      </c>
      <c r="F429" s="555" t="n">
        <v>46299</v>
      </c>
      <c r="G429" t="inlineStr">
        <is>
          <t>Utilidades</t>
        </is>
      </c>
      <c r="H429" t="inlineStr">
        <is>
          <t>Energia Eletrica</t>
        </is>
      </c>
      <c r="I429" t="inlineStr">
        <is>
          <t xml:space="preserve">ENERGIA ELETRICA - INST 64098915 - 12.160 KW/H - </t>
        </is>
      </c>
      <c r="J429" t="n">
        <v>-15000</v>
      </c>
      <c r="K429" t="n">
        <v>-15000</v>
      </c>
      <c r="O429" t="inlineStr">
        <is>
          <t>Provisionado</t>
        </is>
      </c>
      <c r="Q429" t="inlineStr">
        <is>
          <t>09/2026</t>
        </is>
      </c>
      <c r="R429" t="n">
        <v>0</v>
      </c>
    </row>
    <row r="430">
      <c r="A430" t="n">
        <v>204315</v>
      </c>
      <c r="B430" t="inlineStr">
        <is>
          <t>Love Cabaret</t>
        </is>
      </c>
      <c r="C430" t="inlineStr">
        <is>
          <t>ESHOWS PROMOCOES ARTISTICAS LTDA</t>
        </is>
      </c>
      <c r="D430" t="inlineStr">
        <is>
          <t>PROVISAO</t>
        </is>
      </c>
      <c r="E430" s="555" t="n">
        <v>46266</v>
      </c>
      <c r="F430" s="555" t="n">
        <v>46300</v>
      </c>
      <c r="G430" t="inlineStr">
        <is>
          <t>Custos Artístico Geral</t>
        </is>
      </c>
      <c r="H430" t="inlineStr">
        <is>
          <t>Cachê de Músicos e Artistas</t>
        </is>
      </c>
      <c r="I430" t="inlineStr">
        <is>
          <t>CACHE MUSICOS E ARTISTAS - PERIODO DE 16/02 A 31/02- 02/2026</t>
        </is>
      </c>
      <c r="J430" t="n">
        <v>-40000</v>
      </c>
      <c r="K430" t="n">
        <v>-40000</v>
      </c>
      <c r="O430" t="inlineStr">
        <is>
          <t>Provisionado</t>
        </is>
      </c>
      <c r="Q430" t="inlineStr">
        <is>
          <t>09/2026</t>
        </is>
      </c>
      <c r="R430" t="n">
        <v>0</v>
      </c>
    </row>
    <row r="431">
      <c r="A431" t="n">
        <v>204476</v>
      </c>
      <c r="B431" t="inlineStr">
        <is>
          <t>Love Cabaret</t>
        </is>
      </c>
      <c r="C431" t="inlineStr">
        <is>
          <t>PJ 00092021 - VANESSA FERREIRA DEL SANTO</t>
        </is>
      </c>
      <c r="D431" t="inlineStr">
        <is>
          <t>PROVISAO</t>
        </is>
      </c>
      <c r="E431" s="555" t="n">
        <v>46266</v>
      </c>
      <c r="F431" s="555" t="n">
        <v>46305</v>
      </c>
      <c r="G431" t="inlineStr">
        <is>
          <t>Mão de Obra - PJ</t>
        </is>
      </c>
      <c r="H431" t="inlineStr">
        <is>
          <t>MDO PJ Fixo</t>
        </is>
      </c>
      <c r="I431" t="inlineStr">
        <is>
          <t>SALÁRIO PJ</t>
        </is>
      </c>
      <c r="J431" t="n">
        <v>-3000</v>
      </c>
      <c r="K431" t="n">
        <v>-3000</v>
      </c>
      <c r="M431" t="inlineStr">
        <is>
          <t>GERENTE FINANCEIRO DO SQUAD</t>
        </is>
      </c>
      <c r="N431" t="inlineStr">
        <is>
          <t xml:space="preserve">  - Squad</t>
        </is>
      </c>
      <c r="O431" t="inlineStr">
        <is>
          <t>Provisionado</t>
        </is>
      </c>
      <c r="Q431" t="inlineStr">
        <is>
          <t>09/2026</t>
        </is>
      </c>
      <c r="R431" t="n">
        <v>0</v>
      </c>
    </row>
    <row r="432">
      <c r="A432" t="n">
        <v>202217</v>
      </c>
      <c r="B432" t="inlineStr">
        <is>
          <t>Love Cabaret</t>
        </is>
      </c>
      <c r="C432" t="inlineStr">
        <is>
          <t>PJ 00492024 - ISABELLA FERNANDES GOMES</t>
        </is>
      </c>
      <c r="D432" t="inlineStr">
        <is>
          <t>PROVISAO</t>
        </is>
      </c>
      <c r="E432" s="555" t="n">
        <v>46266</v>
      </c>
      <c r="F432" s="555" t="n">
        <v>46305</v>
      </c>
      <c r="G432" t="inlineStr">
        <is>
          <t>Mão de Obra - PJ</t>
        </is>
      </c>
      <c r="H432" t="inlineStr">
        <is>
          <t>MDO PJ Fixo</t>
        </is>
      </c>
      <c r="I432" t="inlineStr">
        <is>
          <t>SALÁRIO PJ</t>
        </is>
      </c>
      <c r="J432" t="n">
        <v>-1200</v>
      </c>
      <c r="K432" t="n">
        <v>-1200</v>
      </c>
      <c r="M432" t="inlineStr">
        <is>
          <t>ANALISTA FINANCEIRO DO SQUAD</t>
        </is>
      </c>
      <c r="N432" t="inlineStr">
        <is>
          <t xml:space="preserve">  - Squad</t>
        </is>
      </c>
      <c r="O432" t="inlineStr">
        <is>
          <t>Provisionado</t>
        </is>
      </c>
      <c r="Q432" t="inlineStr">
        <is>
          <t>09/2026</t>
        </is>
      </c>
      <c r="R432" t="n">
        <v>0</v>
      </c>
    </row>
    <row r="433">
      <c r="A433" t="n">
        <v>202232</v>
      </c>
      <c r="B433" t="inlineStr">
        <is>
          <t>Love Cabaret</t>
        </is>
      </c>
      <c r="C433" t="inlineStr">
        <is>
          <t>PJ 00352023 - JESSICA IZABEL DE SOUZA</t>
        </is>
      </c>
      <c r="D433" t="inlineStr">
        <is>
          <t>PROVISAO</t>
        </is>
      </c>
      <c r="E433" s="555" t="n">
        <v>46266</v>
      </c>
      <c r="F433" s="555" t="n">
        <v>46305</v>
      </c>
      <c r="G433" t="inlineStr">
        <is>
          <t>Mão de Obra - PJ</t>
        </is>
      </c>
      <c r="H433" t="inlineStr">
        <is>
          <t>MDO PJ Fixo</t>
        </is>
      </c>
      <c r="I433" t="inlineStr">
        <is>
          <t>SALÁRIO PJ</t>
        </is>
      </c>
      <c r="J433" t="n">
        <v>-1500</v>
      </c>
      <c r="K433" t="n">
        <v>-1500</v>
      </c>
      <c r="M433" t="inlineStr">
        <is>
          <t>ANALISTA FINANCEIRO DO SQUAD</t>
        </is>
      </c>
      <c r="N433" t="inlineStr">
        <is>
          <t xml:space="preserve">  - Squad</t>
        </is>
      </c>
      <c r="O433" t="inlineStr">
        <is>
          <t>Provisionado</t>
        </is>
      </c>
      <c r="Q433" t="inlineStr">
        <is>
          <t>09/2026</t>
        </is>
      </c>
      <c r="R433" t="n">
        <v>0</v>
      </c>
    </row>
    <row r="434">
      <c r="A434" t="n">
        <v>204637</v>
      </c>
      <c r="B434" t="inlineStr">
        <is>
          <t>Love Cabaret</t>
        </is>
      </c>
      <c r="C434" t="inlineStr">
        <is>
          <t>MACHINE SEGURANCA PATRIMONIAL LTDA</t>
        </is>
      </c>
      <c r="D434" t="inlineStr">
        <is>
          <t>PROVISAO</t>
        </is>
      </c>
      <c r="E434" s="555" t="n">
        <v>46266</v>
      </c>
      <c r="F434" s="555" t="n">
        <v>46310</v>
      </c>
      <c r="G434" t="inlineStr">
        <is>
          <t>Serviços de Terceiros</t>
        </is>
      </c>
      <c r="H434" t="inlineStr">
        <is>
          <t>Serviços de Segurança</t>
        </is>
      </c>
      <c r="I434" t="inlineStr">
        <is>
          <t>SERVICO DE SEGURANCA PATRIMONIAL - 01/2026</t>
        </is>
      </c>
      <c r="J434" t="n">
        <v>-6000</v>
      </c>
      <c r="K434" t="n">
        <v>-6000</v>
      </c>
      <c r="O434" t="inlineStr">
        <is>
          <t>Provisionado</t>
        </is>
      </c>
      <c r="Q434" t="inlineStr">
        <is>
          <t>09/2026</t>
        </is>
      </c>
      <c r="R434" t="n">
        <v>0</v>
      </c>
    </row>
    <row r="435">
      <c r="A435" t="n">
        <v>204670</v>
      </c>
      <c r="B435" t="inlineStr">
        <is>
          <t>Love Cabaret</t>
        </is>
      </c>
      <c r="C435" t="inlineStr">
        <is>
          <t>MACRO CONTABILIDADE E CONSULTORIA LTDA</t>
        </is>
      </c>
      <c r="D435" t="inlineStr">
        <is>
          <t>PROVISAO</t>
        </is>
      </c>
      <c r="E435" s="555" t="n">
        <v>46266</v>
      </c>
      <c r="F435" s="555" t="n">
        <v>46280</v>
      </c>
      <c r="G435" t="inlineStr">
        <is>
          <t>Serviços de Terceiros</t>
        </is>
      </c>
      <c r="H435" t="inlineStr">
        <is>
          <t>Assessoria Contabil</t>
        </is>
      </c>
      <c r="I435" t="inlineStr">
        <is>
          <t>ASSESSORIA CONTABIL - CONTRATO M149/23 RPS 13613 - 02/2026</t>
        </is>
      </c>
      <c r="J435" t="n">
        <v>-3475.03</v>
      </c>
      <c r="K435" t="n">
        <v>-3475.03</v>
      </c>
      <c r="O435" t="inlineStr">
        <is>
          <t>Provisionado</t>
        </is>
      </c>
      <c r="Q435" t="inlineStr">
        <is>
          <t>09/2026</t>
        </is>
      </c>
      <c r="R435" t="n">
        <v>0</v>
      </c>
    </row>
    <row r="436">
      <c r="A436" t="n">
        <v>196595</v>
      </c>
      <c r="B436" t="inlineStr">
        <is>
          <t>Love Cabaret</t>
        </is>
      </c>
      <c r="C436" t="inlineStr">
        <is>
          <t>SALARIOS CLT</t>
        </is>
      </c>
      <c r="D436" t="inlineStr">
        <is>
          <t>PROVISAO</t>
        </is>
      </c>
      <c r="E436" s="555" t="n">
        <v>46266</v>
      </c>
      <c r="F436" s="555" t="n">
        <v>46301</v>
      </c>
      <c r="G436" t="inlineStr">
        <is>
          <t>Mão de Obra - Salários</t>
        </is>
      </c>
      <c r="H436" t="inlineStr">
        <is>
          <t>MDO CLT - Salário</t>
        </is>
      </c>
      <c r="I436" t="inlineStr">
        <is>
          <t>01/2026 - Líquidos Folha Mensal</t>
        </is>
      </c>
      <c r="J436" t="n">
        <v>-14000</v>
      </c>
      <c r="K436" t="n">
        <v>-14000</v>
      </c>
      <c r="O436" t="inlineStr">
        <is>
          <t>Provisionado</t>
        </is>
      </c>
      <c r="Q436" t="inlineStr">
        <is>
          <t>09/2026</t>
        </is>
      </c>
      <c r="R436" t="n">
        <v>0</v>
      </c>
    </row>
    <row r="437">
      <c r="A437" t="n">
        <v>195414</v>
      </c>
      <c r="B437" t="inlineStr">
        <is>
          <t>Love Cabaret</t>
        </is>
      </c>
      <c r="C437" t="inlineStr">
        <is>
          <t>EDJANE DANTAS DE ALMEIDA SOUSA  - DESENTUPIDORA</t>
        </is>
      </c>
      <c r="D437" t="inlineStr">
        <is>
          <t>PROVISAO</t>
        </is>
      </c>
      <c r="E437" s="555" t="n">
        <v>46266</v>
      </c>
      <c r="F437" s="555" t="n">
        <v>46300</v>
      </c>
      <c r="G437" t="inlineStr">
        <is>
          <t>Utilidades</t>
        </is>
      </c>
      <c r="H437" t="inlineStr">
        <is>
          <t>Serviços de Limpeza</t>
        </is>
      </c>
      <c r="I437" t="inlineStr">
        <is>
          <t xml:space="preserve">SERVICOS DE LIMPEZA - MANUTENCAO - </t>
        </is>
      </c>
      <c r="J437" t="n">
        <v>-1200</v>
      </c>
      <c r="K437" t="n">
        <v>-1200</v>
      </c>
      <c r="O437" t="inlineStr">
        <is>
          <t>Provisionado</t>
        </is>
      </c>
      <c r="Q437" t="inlineStr">
        <is>
          <t>09/2026</t>
        </is>
      </c>
      <c r="R437" t="n">
        <v>0</v>
      </c>
    </row>
    <row r="438">
      <c r="A438" t="n">
        <v>202120</v>
      </c>
      <c r="B438" t="inlineStr">
        <is>
          <t>Love Cabaret</t>
        </is>
      </c>
      <c r="C438" t="inlineStr">
        <is>
          <t>FELIPE FERREIRA FRANCA 36496185832</t>
        </is>
      </c>
      <c r="D438" t="inlineStr">
        <is>
          <t>PROVISAO</t>
        </is>
      </c>
      <c r="E438" s="555" t="n">
        <v>46266</v>
      </c>
      <c r="F438" s="555" t="n">
        <v>46305</v>
      </c>
      <c r="G438" t="inlineStr">
        <is>
          <t>Mão de Obra - PJ</t>
        </is>
      </c>
      <c r="H438" t="inlineStr">
        <is>
          <t>MDO PJ Fixo</t>
        </is>
      </c>
      <c r="I438" t="inlineStr">
        <is>
          <t xml:space="preserve">SALÁRIO PJ </t>
        </is>
      </c>
      <c r="J438" t="n">
        <v>-5000</v>
      </c>
      <c r="K438" t="n">
        <v>-5000</v>
      </c>
      <c r="M438" t="inlineStr">
        <is>
          <t>LIDER DE SQUAD</t>
        </is>
      </c>
      <c r="N438" t="inlineStr">
        <is>
          <t xml:space="preserve">  - Squad</t>
        </is>
      </c>
      <c r="O438" t="inlineStr">
        <is>
          <t>Provisionado</t>
        </is>
      </c>
      <c r="Q438" t="inlineStr">
        <is>
          <t>09/2026</t>
        </is>
      </c>
      <c r="R438" t="n">
        <v>0</v>
      </c>
    </row>
    <row r="439">
      <c r="A439" t="n">
        <v>195364</v>
      </c>
      <c r="B439" t="inlineStr">
        <is>
          <t>Love Cabaret</t>
        </is>
      </c>
      <c r="C439" t="inlineStr">
        <is>
          <t xml:space="preserve">DESTEC SOLUCOES LTDA </t>
        </is>
      </c>
      <c r="D439" t="inlineStr">
        <is>
          <t>PROVISAO</t>
        </is>
      </c>
      <c r="E439" s="555" t="n">
        <v>46266</v>
      </c>
      <c r="F439" s="555" t="n">
        <v>46319</v>
      </c>
      <c r="G439" t="inlineStr">
        <is>
          <t>Locação de Equipamentos</t>
        </is>
      </c>
      <c r="H439" t="inlineStr">
        <is>
          <t>Locações de Equipamentos - Operacionais</t>
        </is>
      </c>
      <c r="I439" t="inlineStr">
        <is>
          <t xml:space="preserve">LOCACAO DE EQUIPAMENTOS OPERACIONAIS DE SISTEMA SMART CALL - </t>
        </is>
      </c>
      <c r="J439" t="n">
        <v>-812.7</v>
      </c>
      <c r="K439" t="n">
        <v>-812.7</v>
      </c>
      <c r="O439" t="inlineStr">
        <is>
          <t>Provisionado</t>
        </is>
      </c>
      <c r="Q439" t="inlineStr">
        <is>
          <t>09/2026</t>
        </is>
      </c>
      <c r="R439" t="n">
        <v>0</v>
      </c>
    </row>
    <row r="440">
      <c r="A440" t="n">
        <v>195401</v>
      </c>
      <c r="B440" t="inlineStr">
        <is>
          <t>Love Cabaret</t>
        </is>
      </c>
      <c r="C440" t="inlineStr">
        <is>
          <t>EASY ICE SOLUTION LTDA-ME LOCAÇÃO</t>
        </is>
      </c>
      <c r="D440" t="inlineStr">
        <is>
          <t>PROVISAO</t>
        </is>
      </c>
      <c r="E440" s="555" t="n">
        <v>46266</v>
      </c>
      <c r="F440" s="555" t="n">
        <v>46300</v>
      </c>
      <c r="G440" t="inlineStr">
        <is>
          <t>Locação de Equipamentos</t>
        </is>
      </c>
      <c r="H440" t="inlineStr">
        <is>
          <t>Locações de Equipamentos - Operacionais</t>
        </is>
      </c>
      <c r="I440" t="inlineStr">
        <is>
          <t xml:space="preserve">LOCACAO DE EQUIPAMENTOS MAQUINA DE GELO HZ IM240 - </t>
        </is>
      </c>
      <c r="J440" t="n">
        <v>-1600</v>
      </c>
      <c r="K440" t="n">
        <v>-1600</v>
      </c>
      <c r="O440" t="inlineStr">
        <is>
          <t>Provisionado</t>
        </is>
      </c>
      <c r="Q440" t="inlineStr">
        <is>
          <t>09/2026</t>
        </is>
      </c>
      <c r="R440" t="n">
        <v>0</v>
      </c>
    </row>
    <row r="441">
      <c r="A441" t="n">
        <v>204425</v>
      </c>
      <c r="B441" t="inlineStr">
        <is>
          <t>Love Cabaret</t>
        </is>
      </c>
      <c r="C441" t="inlineStr">
        <is>
          <t>PJ 00392023 - LUANY SANTOS DA SILVA</t>
        </is>
      </c>
      <c r="D441" t="inlineStr">
        <is>
          <t>PROVISAO</t>
        </is>
      </c>
      <c r="E441" s="555" t="n">
        <v>46266</v>
      </c>
      <c r="F441" s="555" t="n">
        <v>46305</v>
      </c>
      <c r="G441" t="inlineStr">
        <is>
          <t>Mão de Obra - PJ</t>
        </is>
      </c>
      <c r="H441" t="inlineStr">
        <is>
          <t>MDO PJ Fixo</t>
        </is>
      </c>
      <c r="I441" t="inlineStr">
        <is>
          <t xml:space="preserve">SALÁRIO PJ </t>
        </is>
      </c>
      <c r="J441" t="n">
        <v>-1000</v>
      </c>
      <c r="K441" t="n">
        <v>-1000</v>
      </c>
      <c r="M441" t="inlineStr">
        <is>
          <t>ADMINISTRATIVO</t>
        </is>
      </c>
      <c r="N441" t="inlineStr">
        <is>
          <t xml:space="preserve">  - Administrativa</t>
        </is>
      </c>
      <c r="O441" t="inlineStr">
        <is>
          <t>Provisionado</t>
        </is>
      </c>
      <c r="Q441" t="inlineStr">
        <is>
          <t>09/2026</t>
        </is>
      </c>
      <c r="R441" t="n">
        <v>0</v>
      </c>
    </row>
    <row r="442">
      <c r="A442" t="n">
        <v>204648</v>
      </c>
      <c r="B442" t="inlineStr">
        <is>
          <t>Love Cabaret</t>
        </is>
      </c>
      <c r="C442" t="inlineStr">
        <is>
          <t>MACHINE SEGURANCA PATRIMONIAL LTDA</t>
        </is>
      </c>
      <c r="D442" t="inlineStr">
        <is>
          <t>PROVISAO</t>
        </is>
      </c>
      <c r="E442" s="555" t="n">
        <v>46266</v>
      </c>
      <c r="F442" s="555" t="n">
        <v>46300</v>
      </c>
      <c r="G442" t="inlineStr">
        <is>
          <t>Serviços de Terceiros</t>
        </is>
      </c>
      <c r="H442" t="inlineStr">
        <is>
          <t>Serviços de Segurança</t>
        </is>
      </c>
      <c r="I442" t="inlineStr">
        <is>
          <t>SERVICO DE SEGURANCA - PERIODO 16 A 31/02/2026</t>
        </is>
      </c>
      <c r="J442" t="n">
        <v>-10000</v>
      </c>
      <c r="K442" t="n">
        <v>-10000</v>
      </c>
      <c r="O442" t="inlineStr">
        <is>
          <t>Provisionado</t>
        </is>
      </c>
      <c r="Q442" t="inlineStr">
        <is>
          <t>09/2026</t>
        </is>
      </c>
      <c r="R442" t="n">
        <v>0</v>
      </c>
    </row>
    <row r="443">
      <c r="A443" t="n">
        <v>196058</v>
      </c>
      <c r="B443" t="inlineStr">
        <is>
          <t>Love Cabaret</t>
        </is>
      </c>
      <c r="C443" t="inlineStr">
        <is>
          <t>VALE TRANSPORTE</t>
        </is>
      </c>
      <c r="D443" t="inlineStr">
        <is>
          <t>PROVISAO</t>
        </is>
      </c>
      <c r="E443" s="555" t="n">
        <v>46266</v>
      </c>
      <c r="F443" s="555" t="n">
        <v>46262</v>
      </c>
      <c r="G443" t="inlineStr">
        <is>
          <t>Mão de Obra - Benefícios</t>
        </is>
      </c>
      <c r="H443" t="inlineStr">
        <is>
          <t xml:space="preserve">  -  Vale-transporte</t>
        </is>
      </c>
      <c r="I443" t="inlineStr">
        <is>
          <t>VT SP TRANS</t>
        </is>
      </c>
      <c r="J443" t="n">
        <v>-600</v>
      </c>
      <c r="K443" t="n">
        <v>-600</v>
      </c>
      <c r="O443" t="inlineStr">
        <is>
          <t>Provisionado</t>
        </is>
      </c>
      <c r="Q443" t="inlineStr">
        <is>
          <t>09/2026</t>
        </is>
      </c>
      <c r="R443" t="n">
        <v>0</v>
      </c>
    </row>
    <row r="444">
      <c r="A444" t="n">
        <v>204659</v>
      </c>
      <c r="B444" t="inlineStr">
        <is>
          <t>Love Cabaret</t>
        </is>
      </c>
      <c r="C444" t="inlineStr">
        <is>
          <t>MACHINE SEGURANCA PATRIMONIAL LTDA</t>
        </is>
      </c>
      <c r="D444" t="inlineStr">
        <is>
          <t>PROVISAO</t>
        </is>
      </c>
      <c r="E444" s="555" t="n">
        <v>46266</v>
      </c>
      <c r="F444" s="555" t="n">
        <v>46285</v>
      </c>
      <c r="G444" t="inlineStr">
        <is>
          <t>Serviços de Terceiros</t>
        </is>
      </c>
      <c r="H444" t="inlineStr">
        <is>
          <t>Serviços de Segurança</t>
        </is>
      </c>
      <c r="I444" t="inlineStr">
        <is>
          <t>SERVICO DE SEGURANCA - PERIODO 01 A 15/02/2026</t>
        </is>
      </c>
      <c r="J444" t="n">
        <v>-10000</v>
      </c>
      <c r="K444" t="n">
        <v>-10000</v>
      </c>
      <c r="O444" t="inlineStr">
        <is>
          <t>Provisionado</t>
        </is>
      </c>
      <c r="Q444" t="inlineStr">
        <is>
          <t>09/2026</t>
        </is>
      </c>
      <c r="R444" t="n">
        <v>0</v>
      </c>
    </row>
    <row r="445">
      <c r="A445" t="n">
        <v>204781</v>
      </c>
      <c r="B445" t="inlineStr">
        <is>
          <t>Love Cabaret</t>
        </is>
      </c>
      <c r="C445" t="inlineStr">
        <is>
          <t>TELEFONICA BRASIL S/A</t>
        </is>
      </c>
      <c r="D445" t="inlineStr">
        <is>
          <t>PROVISAO</t>
        </is>
      </c>
      <c r="E445" s="555" t="n">
        <v>46266</v>
      </c>
      <c r="F445" s="555" t="n">
        <v>46322</v>
      </c>
      <c r="G445" t="inlineStr">
        <is>
          <t>Informática e TI</t>
        </is>
      </c>
      <c r="H445" t="inlineStr">
        <is>
          <t>Internet</t>
        </is>
      </c>
      <c r="I445" t="inlineStr">
        <is>
          <t>INTERNET MONITORA DADOS 100MB - CONTA 443836731 -01/2026</t>
        </is>
      </c>
      <c r="J445" t="n">
        <v>-21.71</v>
      </c>
      <c r="K445" t="n">
        <v>-21.71</v>
      </c>
      <c r="O445" t="inlineStr">
        <is>
          <t>Provisionado</t>
        </is>
      </c>
      <c r="Q445" t="inlineStr">
        <is>
          <t>09/2026</t>
        </is>
      </c>
      <c r="R445" t="n">
        <v>0</v>
      </c>
    </row>
    <row r="446">
      <c r="A446" t="n">
        <v>193310</v>
      </c>
      <c r="B446" t="inlineStr">
        <is>
          <t>Love Cabaret</t>
        </is>
      </c>
      <c r="C446" t="inlineStr">
        <is>
          <t>ESHOWS PROMOCOES ARTISTICAS LTDA</t>
        </is>
      </c>
      <c r="D446" t="inlineStr">
        <is>
          <t>PROVISAO</t>
        </is>
      </c>
      <c r="E446" s="555" t="n">
        <v>46266</v>
      </c>
      <c r="F446" s="555" t="n">
        <v>46285</v>
      </c>
      <c r="G446" t="inlineStr">
        <is>
          <t>Custos Artístico Geral</t>
        </is>
      </c>
      <c r="H446" t="inlineStr">
        <is>
          <t>Cachê de Músicos e Artistas</t>
        </is>
      </c>
      <c r="I446" t="inlineStr">
        <is>
          <t xml:space="preserve">CACHE MUSICOS E ARTISTAS - PERIODO DE 01/01 A 15/01 - 
</t>
        </is>
      </c>
      <c r="J446" t="n">
        <v>-40000</v>
      </c>
      <c r="K446" t="n">
        <v>-40000</v>
      </c>
      <c r="O446" t="inlineStr">
        <is>
          <t>Provisionado</t>
        </is>
      </c>
      <c r="Q446" t="inlineStr">
        <is>
          <t>09/2026</t>
        </is>
      </c>
      <c r="R446" t="n">
        <v>0</v>
      </c>
    </row>
    <row r="447">
      <c r="A447" t="n">
        <v>195306</v>
      </c>
      <c r="B447" t="inlineStr">
        <is>
          <t>Love Cabaret</t>
        </is>
      </c>
      <c r="C447" t="inlineStr">
        <is>
          <t>ALPHALIX AMBIENTEAL LOC/ DE EQUIPAMENTOS EIRELI</t>
        </is>
      </c>
      <c r="D447" t="inlineStr">
        <is>
          <t>PROVISAO</t>
        </is>
      </c>
      <c r="E447" s="555" t="n">
        <v>46266</v>
      </c>
      <c r="F447" s="555" t="n">
        <v>46315</v>
      </c>
      <c r="G447" t="inlineStr">
        <is>
          <t>Utilidades</t>
        </is>
      </c>
      <c r="H447" t="inlineStr">
        <is>
          <t>Coleta de lixo</t>
        </is>
      </c>
      <c r="I447" t="inlineStr">
        <is>
          <t xml:space="preserve">COLETA DE LIXO - </t>
        </is>
      </c>
      <c r="J447" t="n">
        <v>-1800</v>
      </c>
      <c r="K447" t="n">
        <v>-1800</v>
      </c>
      <c r="O447" t="inlineStr">
        <is>
          <t>Provisionado</t>
        </is>
      </c>
      <c r="Q447" t="inlineStr">
        <is>
          <t>09/2026</t>
        </is>
      </c>
      <c r="R447" t="n">
        <v>0</v>
      </c>
    </row>
    <row r="448">
      <c r="A448" t="n">
        <v>204815</v>
      </c>
      <c r="B448" t="inlineStr">
        <is>
          <t>Love Cabaret</t>
        </is>
      </c>
      <c r="C448" t="inlineStr">
        <is>
          <t>TELEFONICA BRASIL S/A</t>
        </is>
      </c>
      <c r="D448" t="inlineStr">
        <is>
          <t>PROVISAO</t>
        </is>
      </c>
      <c r="E448" s="555" t="n">
        <v>46266</v>
      </c>
      <c r="F448" s="555" t="n">
        <v>46290</v>
      </c>
      <c r="G448" t="inlineStr">
        <is>
          <t>Informática e TI</t>
        </is>
      </c>
      <c r="H448" t="inlineStr">
        <is>
          <t>Telefone</t>
        </is>
      </c>
      <c r="I448" t="inlineStr">
        <is>
          <t>VIVO MOVEL INST 0434906426 - 02/2026</t>
        </is>
      </c>
      <c r="J448" t="n">
        <v>-100</v>
      </c>
      <c r="K448" t="n">
        <v>-100</v>
      </c>
      <c r="O448" t="inlineStr">
        <is>
          <t>Provisionado</t>
        </is>
      </c>
      <c r="Q448" t="inlineStr">
        <is>
          <t>09/2026</t>
        </is>
      </c>
      <c r="R448" t="n">
        <v>0</v>
      </c>
    </row>
    <row r="449">
      <c r="A449" t="n">
        <v>204327</v>
      </c>
      <c r="B449" t="inlineStr">
        <is>
          <t>Love Cabaret</t>
        </is>
      </c>
      <c r="C449" t="inlineStr">
        <is>
          <t>EUREKA TECHNOLOGY LTDA</t>
        </is>
      </c>
      <c r="D449" t="inlineStr">
        <is>
          <t>PROVISAO</t>
        </is>
      </c>
      <c r="E449" s="555" t="n">
        <v>46266</v>
      </c>
      <c r="F449" s="555" t="n">
        <v>46307</v>
      </c>
      <c r="G449" t="inlineStr">
        <is>
          <t>Marketing</t>
        </is>
      </c>
      <c r="H449" t="inlineStr">
        <is>
          <t>Ferramentas de Marketing</t>
        </is>
      </c>
      <c r="I449" t="inlineStr">
        <is>
          <t>SUPORTE DIGITAL - 01/2026</t>
        </is>
      </c>
      <c r="J449" t="n">
        <v>-2000</v>
      </c>
      <c r="K449" t="n">
        <v>-2000</v>
      </c>
      <c r="O449" t="inlineStr">
        <is>
          <t>Provisionado</t>
        </is>
      </c>
      <c r="Q449" t="inlineStr">
        <is>
          <t>09/2026</t>
        </is>
      </c>
      <c r="R449" t="n">
        <v>0</v>
      </c>
    </row>
    <row r="450">
      <c r="A450" t="n">
        <v>193297</v>
      </c>
      <c r="B450" t="inlineStr">
        <is>
          <t>Love Cabaret</t>
        </is>
      </c>
      <c r="C450" t="inlineStr">
        <is>
          <t xml:space="preserve">EDIMAR MOURA TARTAGLIONI SERVICOES DE DEDETIZACAO </t>
        </is>
      </c>
      <c r="D450" t="inlineStr">
        <is>
          <t>PROVISAO</t>
        </is>
      </c>
      <c r="E450" s="555" t="n">
        <v>46266</v>
      </c>
      <c r="F450" s="555" t="n">
        <v>46285</v>
      </c>
      <c r="G450" t="inlineStr">
        <is>
          <t>Utilidades</t>
        </is>
      </c>
      <c r="H450" t="inlineStr">
        <is>
          <t>Controle de Pragas</t>
        </is>
      </c>
      <c r="I450" t="inlineStr">
        <is>
          <t>DEDETIZACAO E CONTROLE DE PRAGAS -</t>
        </is>
      </c>
      <c r="J450" t="n">
        <v>-630</v>
      </c>
      <c r="K450" t="n">
        <v>-630</v>
      </c>
      <c r="O450" t="inlineStr">
        <is>
          <t>Provisionado</t>
        </is>
      </c>
      <c r="Q450" t="inlineStr">
        <is>
          <t>09/2026</t>
        </is>
      </c>
      <c r="R450" t="n">
        <v>0</v>
      </c>
    </row>
    <row r="451">
      <c r="A451" t="n">
        <v>204681</v>
      </c>
      <c r="B451" t="inlineStr">
        <is>
          <t>Love Cabaret</t>
        </is>
      </c>
      <c r="C451" t="inlineStr">
        <is>
          <t xml:space="preserve">MATEUS SILVEIRA CEZAR </t>
        </is>
      </c>
      <c r="D451" t="inlineStr">
        <is>
          <t>PROVISAO</t>
        </is>
      </c>
      <c r="E451" s="555" t="n">
        <v>46266</v>
      </c>
      <c r="F451" s="555" t="n">
        <v>46299</v>
      </c>
      <c r="G451" t="inlineStr">
        <is>
          <t>Marketing</t>
        </is>
      </c>
      <c r="H451" t="inlineStr">
        <is>
          <t>Sessão de Fotos/Captação de Vídeo</t>
        </is>
      </c>
      <c r="I451" t="inlineStr">
        <is>
          <t>PRODUCAO GRAFICA - CONTRATACAO VIDEOMAKER FIXO - 02/2026</t>
        </is>
      </c>
      <c r="J451" t="n">
        <v>-1800</v>
      </c>
      <c r="K451" t="n">
        <v>-1800</v>
      </c>
      <c r="O451" t="inlineStr">
        <is>
          <t>Provisionado</t>
        </is>
      </c>
      <c r="Q451" t="inlineStr">
        <is>
          <t>09/2026</t>
        </is>
      </c>
      <c r="R451" t="n">
        <v>0</v>
      </c>
    </row>
    <row r="452">
      <c r="A452" t="n">
        <v>193324</v>
      </c>
      <c r="B452" t="inlineStr">
        <is>
          <t>Love Cabaret</t>
        </is>
      </c>
      <c r="C452" t="inlineStr">
        <is>
          <t xml:space="preserve">GOOGLE BRASIL INTERNET LTDA </t>
        </is>
      </c>
      <c r="D452" t="inlineStr">
        <is>
          <t>PROVISAO</t>
        </is>
      </c>
      <c r="E452" s="555" t="n">
        <v>46266</v>
      </c>
      <c r="F452" s="555" t="n">
        <v>46285</v>
      </c>
      <c r="G452" t="inlineStr">
        <is>
          <t>Marketing</t>
        </is>
      </c>
      <c r="H452" t="inlineStr">
        <is>
          <t>Publicidade e Propaganda</t>
        </is>
      </c>
      <c r="I452" t="inlineStr">
        <is>
          <t>GOOGLE -</t>
        </is>
      </c>
      <c r="J452" t="n">
        <v>-2000</v>
      </c>
      <c r="K452" t="n">
        <v>-2000</v>
      </c>
      <c r="O452" t="inlineStr">
        <is>
          <t>Provisionado</t>
        </is>
      </c>
      <c r="Q452" t="inlineStr">
        <is>
          <t>09/2026</t>
        </is>
      </c>
      <c r="R452" t="n">
        <v>0</v>
      </c>
    </row>
    <row r="453">
      <c r="A453" t="n">
        <v>204625</v>
      </c>
      <c r="B453" t="inlineStr">
        <is>
          <t>Love Cabaret</t>
        </is>
      </c>
      <c r="C453" t="inlineStr">
        <is>
          <t>LALAMOVE TECNOLOGIA (BRASIL) LTDA</t>
        </is>
      </c>
      <c r="D453" t="inlineStr">
        <is>
          <t>PROVISAO</t>
        </is>
      </c>
      <c r="E453" s="555" t="n">
        <v>46266</v>
      </c>
      <c r="F453" s="555" t="n">
        <v>46320</v>
      </c>
      <c r="G453" t="inlineStr">
        <is>
          <t>Despesas com Transporte / Hospedagem</t>
        </is>
      </c>
      <c r="H453" t="inlineStr">
        <is>
          <t>Fretes e Carretos</t>
        </is>
      </c>
      <c r="I453" t="inlineStr">
        <is>
          <t>LALAMOVE 01/2026</t>
        </is>
      </c>
      <c r="J453" t="n">
        <v>-400</v>
      </c>
      <c r="K453" t="n">
        <v>-400</v>
      </c>
      <c r="O453" t="inlineStr">
        <is>
          <t>Provisionado</t>
        </is>
      </c>
      <c r="Q453" t="inlineStr">
        <is>
          <t>09/2026</t>
        </is>
      </c>
      <c r="R453" t="n">
        <v>0</v>
      </c>
    </row>
    <row r="454">
      <c r="A454" t="n">
        <v>195352</v>
      </c>
      <c r="B454" t="inlineStr">
        <is>
          <t>Love Cabaret</t>
        </is>
      </c>
      <c r="C454" t="inlineStr">
        <is>
          <t>CICLO PARTICIPACOES LTDA</t>
        </is>
      </c>
      <c r="D454" t="inlineStr">
        <is>
          <t>PROVISAO</t>
        </is>
      </c>
      <c r="E454" s="555" t="n">
        <v>46266</v>
      </c>
      <c r="F454" s="555" t="n">
        <v>46305</v>
      </c>
      <c r="G454" t="inlineStr">
        <is>
          <t>Custo de Ocupação</t>
        </is>
      </c>
      <c r="H454" t="inlineStr">
        <is>
          <t>Aluguel de Imoveis</t>
        </is>
      </c>
      <c r="I454" t="inlineStr">
        <is>
          <t>ALUGUEL DE IMOVEIS - EDIFICIO AZALEIA -</t>
        </is>
      </c>
      <c r="J454" t="n">
        <v>-32594.19</v>
      </c>
      <c r="K454" t="n">
        <v>-32594.19</v>
      </c>
      <c r="O454" t="inlineStr">
        <is>
          <t>Provisionado</t>
        </is>
      </c>
      <c r="Q454" t="inlineStr">
        <is>
          <t>09/2026</t>
        </is>
      </c>
      <c r="R454" t="n">
        <v>0</v>
      </c>
    </row>
    <row r="455">
      <c r="A455" t="n">
        <v>193388</v>
      </c>
      <c r="B455" t="inlineStr">
        <is>
          <t>Love Cabaret</t>
        </is>
      </c>
      <c r="C455" t="inlineStr">
        <is>
          <t>PAULO CESAR MEDEIROS EYEZANIO</t>
        </is>
      </c>
      <c r="D455" t="inlineStr">
        <is>
          <t>PROVISAO</t>
        </is>
      </c>
      <c r="E455" s="555" t="n">
        <v>46266</v>
      </c>
      <c r="F455" s="555" t="n">
        <v>46295</v>
      </c>
      <c r="G455" t="inlineStr">
        <is>
          <t>Serviços de Terceiros</t>
        </is>
      </c>
      <c r="H455" t="inlineStr">
        <is>
          <t>Assessoria Jurídica</t>
        </is>
      </c>
      <c r="I455" t="inlineStr">
        <is>
          <t xml:space="preserve">HONORARIOS ADVOCATICIOS - </t>
        </is>
      </c>
      <c r="J455" t="n">
        <v>-3200</v>
      </c>
      <c r="K455" t="n">
        <v>-3200</v>
      </c>
      <c r="O455" t="inlineStr">
        <is>
          <t>Provisionado</t>
        </is>
      </c>
      <c r="Q455" t="inlineStr">
        <is>
          <t>09/2026</t>
        </is>
      </c>
      <c r="R455" t="n">
        <v>0</v>
      </c>
    </row>
    <row r="456">
      <c r="A456" t="n">
        <v>202029</v>
      </c>
      <c r="B456" t="inlineStr">
        <is>
          <t>Love Cabaret</t>
        </is>
      </c>
      <c r="C456" t="inlineStr">
        <is>
          <t>ANDRE RODRIGUES AZEVEDO</t>
        </is>
      </c>
      <c r="D456" t="inlineStr">
        <is>
          <t>PROVISAO</t>
        </is>
      </c>
      <c r="E456" s="555" t="n">
        <v>46266</v>
      </c>
      <c r="F456" s="555" t="n">
        <v>46305</v>
      </c>
      <c r="G456" t="inlineStr">
        <is>
          <t>Mão de Obra - PJ</t>
        </is>
      </c>
      <c r="H456" t="inlineStr">
        <is>
          <t>MDO Terceirizada - Artístico</t>
        </is>
      </c>
      <c r="I456" t="inlineStr">
        <is>
          <t>SALÁRIO PJ</t>
        </is>
      </c>
      <c r="J456" t="n">
        <v>-7420</v>
      </c>
      <c r="K456" t="n">
        <v>-7420</v>
      </c>
      <c r="M456" t="inlineStr">
        <is>
          <t>TECNICO DE SOM</t>
        </is>
      </c>
      <c r="N456" t="inlineStr">
        <is>
          <t xml:space="preserve">  - Assistente</t>
        </is>
      </c>
      <c r="O456" t="inlineStr">
        <is>
          <t>Provisionado</t>
        </is>
      </c>
      <c r="Q456" t="inlineStr">
        <is>
          <t>09/2026</t>
        </is>
      </c>
      <c r="R456" t="n">
        <v>0</v>
      </c>
    </row>
    <row r="457">
      <c r="A457" t="n">
        <v>193271</v>
      </c>
      <c r="B457" t="inlineStr">
        <is>
          <t>Love Cabaret</t>
        </is>
      </c>
      <c r="C457" t="inlineStr">
        <is>
          <t>COMPANHIA DE GAS DE SAO PAULO</t>
        </is>
      </c>
      <c r="D457" t="inlineStr">
        <is>
          <t>PROVISAO</t>
        </is>
      </c>
      <c r="E457" s="555" t="n">
        <v>46266</v>
      </c>
      <c r="F457" s="555" t="n">
        <v>46288</v>
      </c>
      <c r="G457" t="inlineStr">
        <is>
          <t>Utilidades</t>
        </is>
      </c>
      <c r="H457" t="inlineStr">
        <is>
          <t>Gas de Cozinha</t>
        </is>
      </c>
      <c r="I457" t="inlineStr">
        <is>
          <t xml:space="preserve">GAS DE COZINHA - </t>
        </is>
      </c>
      <c r="J457" t="n">
        <v>-3000</v>
      </c>
      <c r="K457" t="n">
        <v>-3000</v>
      </c>
      <c r="O457" t="inlineStr">
        <is>
          <t>Provisionado</t>
        </is>
      </c>
      <c r="Q457" t="inlineStr">
        <is>
          <t>09/2026</t>
        </is>
      </c>
      <c r="R457" t="n">
        <v>0</v>
      </c>
    </row>
    <row r="458">
      <c r="A458" t="n">
        <v>204354</v>
      </c>
      <c r="B458" t="inlineStr">
        <is>
          <t>Love Cabaret</t>
        </is>
      </c>
      <c r="C458" t="inlineStr">
        <is>
          <t>FABRICA DE BARES SERVICOS LTDA FB</t>
        </is>
      </c>
      <c r="D458" t="inlineStr">
        <is>
          <t>PROVISAO</t>
        </is>
      </c>
      <c r="E458" s="555" t="n">
        <v>46266</v>
      </c>
      <c r="F458" s="555" t="n">
        <v>46320</v>
      </c>
      <c r="G458" t="inlineStr">
        <is>
          <t>Mão de Obra - Benefícios</t>
        </is>
      </c>
      <c r="H458" t="inlineStr">
        <is>
          <t xml:space="preserve">  -  Alimentação Funcionário</t>
        </is>
      </c>
      <c r="I458" t="inlineStr">
        <is>
          <t>ALIMENTACAO DE FUNCIONARIO - CARTAO BLACK - 01/2026</t>
        </is>
      </c>
      <c r="J458" t="n">
        <v>-7000</v>
      </c>
      <c r="K458" t="n">
        <v>-7000</v>
      </c>
      <c r="O458" t="inlineStr">
        <is>
          <t>Provisionado</t>
        </is>
      </c>
      <c r="Q458" t="inlineStr">
        <is>
          <t>09/2026</t>
        </is>
      </c>
      <c r="R458" t="n">
        <v>0</v>
      </c>
    </row>
    <row r="459">
      <c r="A459" t="n">
        <v>195294</v>
      </c>
      <c r="B459" t="inlineStr">
        <is>
          <t>Love Cabaret</t>
        </is>
      </c>
      <c r="C459" t="inlineStr">
        <is>
          <t>AGENCIA BIOMA PUBLICIDADE E EVENTOS LTDA - FACUNDO</t>
        </is>
      </c>
      <c r="D459" t="inlineStr">
        <is>
          <t>PROVISAO</t>
        </is>
      </c>
      <c r="E459" s="555" t="n">
        <v>46266</v>
      </c>
      <c r="F459" s="555" t="n">
        <v>46300</v>
      </c>
      <c r="G459" t="inlineStr">
        <is>
          <t>Marketing</t>
        </is>
      </c>
      <c r="H459" t="inlineStr">
        <is>
          <t>Agência de Propaganda</t>
        </is>
      </c>
      <c r="I459" t="inlineStr">
        <is>
          <t xml:space="preserve">AGENCIA DE PROPAGANDA - SERVICOS PRESTADOS MARKETING </t>
        </is>
      </c>
      <c r="J459" t="n">
        <v>-8000</v>
      </c>
      <c r="K459" t="n">
        <v>-8000</v>
      </c>
      <c r="O459" t="inlineStr">
        <is>
          <t>Provisionado</t>
        </is>
      </c>
      <c r="Q459" t="inlineStr">
        <is>
          <t>09/2026</t>
        </is>
      </c>
      <c r="R459" t="n">
        <v>0</v>
      </c>
    </row>
    <row r="460">
      <c r="A460" t="n">
        <v>96068</v>
      </c>
      <c r="B460" t="inlineStr">
        <is>
          <t>Love Cabaret</t>
        </is>
      </c>
      <c r="C460" t="inlineStr">
        <is>
          <t>ISS</t>
        </is>
      </c>
      <c r="D460" t="inlineStr">
        <is>
          <t>21/60</t>
        </is>
      </c>
      <c r="E460" s="555" t="n">
        <v>46265</v>
      </c>
      <c r="F460" s="555" t="n">
        <v>46295</v>
      </c>
      <c r="G460" t="inlineStr">
        <is>
          <t>Endividamento</t>
        </is>
      </c>
      <c r="H460" t="inlineStr">
        <is>
          <t>Endividamento Geral</t>
        </is>
      </c>
      <c r="I460" t="inlineStr">
        <is>
          <t>PARCELAMENTO ISS 1/60 N°0219337276</t>
        </is>
      </c>
      <c r="J460" t="n">
        <v>-4147.45</v>
      </c>
      <c r="K460" t="n">
        <v>-4147.45</v>
      </c>
      <c r="O460" t="inlineStr">
        <is>
          <t>Provisionado</t>
        </is>
      </c>
      <c r="Q460" t="inlineStr">
        <is>
          <t>08/2026</t>
        </is>
      </c>
      <c r="R460" t="n">
        <v>0</v>
      </c>
    </row>
    <row r="461">
      <c r="A461" t="n">
        <v>207193</v>
      </c>
      <c r="B461" t="inlineStr">
        <is>
          <t>Love Cabaret</t>
        </is>
      </c>
      <c r="C461" t="inlineStr">
        <is>
          <t>INSS</t>
        </is>
      </c>
      <c r="D461" t="inlineStr">
        <is>
          <t>PROVISAO</t>
        </is>
      </c>
      <c r="E461" s="555" t="n">
        <v>46264</v>
      </c>
      <c r="F461" s="555" t="n">
        <v>46285</v>
      </c>
      <c r="G461" t="inlineStr">
        <is>
          <t>Mão de Obra - Encargos e Provisões</t>
        </is>
      </c>
      <c r="H461" t="inlineStr">
        <is>
          <t xml:space="preserve">  -  INSS Patronal</t>
        </is>
      </c>
      <c r="I461" t="inlineStr">
        <is>
          <t>INSS Patronal</t>
        </is>
      </c>
      <c r="J461" t="n">
        <v>-4500</v>
      </c>
      <c r="K461" t="n">
        <v>-4500</v>
      </c>
      <c r="O461" t="inlineStr">
        <is>
          <t>Provisionado</t>
        </is>
      </c>
      <c r="Q461" t="inlineStr">
        <is>
          <t>08/2026</t>
        </is>
      </c>
      <c r="R461" t="n">
        <v>0</v>
      </c>
    </row>
    <row r="462">
      <c r="A462" t="n">
        <v>207218</v>
      </c>
      <c r="B462" t="inlineStr">
        <is>
          <t>Love Cabaret</t>
        </is>
      </c>
      <c r="C462" t="inlineStr">
        <is>
          <t>INSS</t>
        </is>
      </c>
      <c r="D462" t="inlineStr">
        <is>
          <t>PROVISAO</t>
        </is>
      </c>
      <c r="E462" s="555" t="n">
        <v>46264</v>
      </c>
      <c r="F462" s="555" t="n">
        <v>46285</v>
      </c>
      <c r="G462" t="inlineStr">
        <is>
          <t>Mão de Obra - Encargos e Provisões</t>
        </is>
      </c>
      <c r="H462" t="inlineStr">
        <is>
          <t xml:space="preserve">  -  INSS Segurados</t>
        </is>
      </c>
      <c r="I462" t="inlineStr">
        <is>
          <t>INSS Segurados</t>
        </is>
      </c>
      <c r="J462" t="n">
        <v>-1700</v>
      </c>
      <c r="K462" t="n">
        <v>-1700</v>
      </c>
      <c r="O462" t="inlineStr">
        <is>
          <t>Provisionado</t>
        </is>
      </c>
      <c r="Q462" t="inlineStr">
        <is>
          <t>08/2026</t>
        </is>
      </c>
      <c r="R462" t="n">
        <v>0</v>
      </c>
    </row>
    <row r="463">
      <c r="A463" t="n">
        <v>197266</v>
      </c>
      <c r="B463" t="inlineStr">
        <is>
          <t>Love Cabaret</t>
        </is>
      </c>
      <c r="C463" t="inlineStr">
        <is>
          <t>ISS</t>
        </is>
      </c>
      <c r="D463" t="inlineStr">
        <is>
          <t>PROVISAO</t>
        </is>
      </c>
      <c r="E463" s="555" t="n">
        <v>46264</v>
      </c>
      <c r="F463" s="555" t="n">
        <v>46275</v>
      </c>
      <c r="G463" t="inlineStr">
        <is>
          <t>Utilidades</t>
        </is>
      </c>
      <c r="H463" t="inlineStr">
        <is>
          <t>Coleta de lixo</t>
        </is>
      </c>
      <c r="J463" t="n">
        <v>-200</v>
      </c>
      <c r="K463" t="n">
        <v>-200</v>
      </c>
      <c r="O463" t="inlineStr">
        <is>
          <t>Provisionado</t>
        </is>
      </c>
      <c r="Q463" t="inlineStr">
        <is>
          <t>08/2026</t>
        </is>
      </c>
      <c r="R463" t="n">
        <v>0</v>
      </c>
    </row>
    <row r="464">
      <c r="A464" t="n">
        <v>197486</v>
      </c>
      <c r="B464" t="inlineStr">
        <is>
          <t>Love Cabaret</t>
        </is>
      </c>
      <c r="C464" t="inlineStr">
        <is>
          <t>IRRF</t>
        </is>
      </c>
      <c r="D464" t="inlineStr">
        <is>
          <t>PROVISAO</t>
        </is>
      </c>
      <c r="E464" s="555" t="n">
        <v>46264</v>
      </c>
      <c r="F464" s="555" t="n">
        <v>46285</v>
      </c>
      <c r="G464" t="inlineStr">
        <is>
          <t>Serviços de Terceiros</t>
        </is>
      </c>
      <c r="H464" t="inlineStr">
        <is>
          <t>Assessoria Contabil</t>
        </is>
      </c>
      <c r="I464" t="inlineStr">
        <is>
          <t>IRRF PRESTADOR PJ</t>
        </is>
      </c>
      <c r="J464" t="n">
        <v>-150</v>
      </c>
      <c r="K464" t="n">
        <v>-150</v>
      </c>
      <c r="O464" t="inlineStr">
        <is>
          <t>Provisionado</t>
        </is>
      </c>
      <c r="Q464" t="inlineStr">
        <is>
          <t>08/2026</t>
        </is>
      </c>
      <c r="R464" t="n">
        <v>0</v>
      </c>
    </row>
    <row r="465">
      <c r="A465" t="n">
        <v>197140</v>
      </c>
      <c r="B465" t="inlineStr">
        <is>
          <t>Love Cabaret</t>
        </is>
      </c>
      <c r="C465" t="inlineStr">
        <is>
          <t>ICMS</t>
        </is>
      </c>
      <c r="D465" t="inlineStr">
        <is>
          <t>PROVISAO</t>
        </is>
      </c>
      <c r="E465" s="555" t="n">
        <v>46264</v>
      </c>
      <c r="F465" s="555" t="n">
        <v>46285</v>
      </c>
      <c r="G465" t="inlineStr">
        <is>
          <t>Impostos sobre Venda</t>
        </is>
      </c>
      <c r="H465" t="inlineStr">
        <is>
          <t>ICMS</t>
        </is>
      </c>
      <c r="J465" t="n">
        <v>-8000</v>
      </c>
      <c r="K465" t="n">
        <v>-8000</v>
      </c>
      <c r="O465" t="inlineStr">
        <is>
          <t>Provisionado</t>
        </is>
      </c>
      <c r="Q465" t="inlineStr">
        <is>
          <t>08/2026</t>
        </is>
      </c>
      <c r="R465" t="n">
        <v>0</v>
      </c>
    </row>
    <row r="466">
      <c r="A466" t="n">
        <v>202300</v>
      </c>
      <c r="B466" t="inlineStr">
        <is>
          <t>Love Cabaret</t>
        </is>
      </c>
      <c r="C466" t="inlineStr">
        <is>
          <t>BRH SAUDE OCUPACIONAL LTDA</t>
        </is>
      </c>
      <c r="D466" t="inlineStr">
        <is>
          <t>PROVISAO</t>
        </is>
      </c>
      <c r="E466" s="555" t="n">
        <v>46264</v>
      </c>
      <c r="F466" s="555" t="n">
        <v>46274</v>
      </c>
      <c r="G466" t="inlineStr">
        <is>
          <t>Mão de Obra - Benefícios</t>
        </is>
      </c>
      <c r="H466" t="inlineStr">
        <is>
          <t xml:space="preserve">  -  Exames Periódicos</t>
        </is>
      </c>
      <c r="J466" t="n">
        <v>-32.7</v>
      </c>
      <c r="K466" t="n">
        <v>-32.7</v>
      </c>
      <c r="O466" t="inlineStr">
        <is>
          <t>Provisionado</t>
        </is>
      </c>
      <c r="Q466" t="inlineStr">
        <is>
          <t>08/2026</t>
        </is>
      </c>
      <c r="R466" t="n">
        <v>0</v>
      </c>
    </row>
    <row r="467">
      <c r="A467" t="n">
        <v>208335</v>
      </c>
      <c r="B467" t="inlineStr">
        <is>
          <t>Love Cabaret</t>
        </is>
      </c>
      <c r="C467" t="inlineStr">
        <is>
          <t>FGTS</t>
        </is>
      </c>
      <c r="D467" t="inlineStr">
        <is>
          <t>PROVISAO</t>
        </is>
      </c>
      <c r="E467" s="555" t="n">
        <v>46264</v>
      </c>
      <c r="F467" s="555" t="n">
        <v>46285</v>
      </c>
      <c r="G467" t="inlineStr">
        <is>
          <t>Mão de Obra - Encargos e Provisões</t>
        </is>
      </c>
      <c r="H467" t="inlineStr">
        <is>
          <t xml:space="preserve">  -  FGTS</t>
        </is>
      </c>
      <c r="J467" t="n">
        <v>-1100</v>
      </c>
      <c r="K467" t="n">
        <v>-1100</v>
      </c>
      <c r="O467" t="inlineStr">
        <is>
          <t>Provisionado</t>
        </is>
      </c>
      <c r="Q467" t="inlineStr">
        <is>
          <t>08/2026</t>
        </is>
      </c>
      <c r="R467" t="n">
        <v>0</v>
      </c>
    </row>
    <row r="468">
      <c r="A468" t="n">
        <v>210592</v>
      </c>
      <c r="B468" t="inlineStr">
        <is>
          <t>Love Cabaret</t>
        </is>
      </c>
      <c r="C468" t="inlineStr">
        <is>
          <t>PIS</t>
        </is>
      </c>
      <c r="D468" t="inlineStr">
        <is>
          <t>PROVISAO</t>
        </is>
      </c>
      <c r="E468" s="555" t="n">
        <v>46264</v>
      </c>
      <c r="F468" s="555" t="n">
        <v>46290</v>
      </c>
      <c r="G468" t="inlineStr">
        <is>
          <t>Impostos sobre Venda</t>
        </is>
      </c>
      <c r="H468" t="inlineStr">
        <is>
          <t>PIS / COFINS</t>
        </is>
      </c>
      <c r="J468" t="n">
        <v>-3000</v>
      </c>
      <c r="K468" t="n">
        <v>-3000</v>
      </c>
      <c r="O468" t="inlineStr">
        <is>
          <t>Provisionado</t>
        </is>
      </c>
      <c r="Q468" t="inlineStr">
        <is>
          <t>08/2026</t>
        </is>
      </c>
      <c r="R468" t="n">
        <v>0</v>
      </c>
    </row>
    <row r="469">
      <c r="A469" t="n">
        <v>210580</v>
      </c>
      <c r="B469" t="inlineStr">
        <is>
          <t>Love Cabaret</t>
        </is>
      </c>
      <c r="C469" t="inlineStr">
        <is>
          <t>COFINS</t>
        </is>
      </c>
      <c r="D469" t="inlineStr">
        <is>
          <t>PROVISAO</t>
        </is>
      </c>
      <c r="E469" s="555" t="n">
        <v>46264</v>
      </c>
      <c r="F469" s="555" t="n">
        <v>46290</v>
      </c>
      <c r="G469" t="inlineStr">
        <is>
          <t>Impostos sobre Venda</t>
        </is>
      </c>
      <c r="H469" t="inlineStr">
        <is>
          <t>PIS / COFINS</t>
        </is>
      </c>
      <c r="J469" t="n">
        <v>-14000</v>
      </c>
      <c r="K469" t="n">
        <v>-14000</v>
      </c>
      <c r="O469" t="inlineStr">
        <is>
          <t>Provisionado</t>
        </is>
      </c>
      <c r="Q469" t="inlineStr">
        <is>
          <t>08/2026</t>
        </is>
      </c>
      <c r="R469" t="n">
        <v>0</v>
      </c>
    </row>
    <row r="470">
      <c r="A470" t="n">
        <v>208399</v>
      </c>
      <c r="B470" t="inlineStr">
        <is>
          <t>Love Cabaret</t>
        </is>
      </c>
      <c r="C470" t="inlineStr">
        <is>
          <t>IRRF</t>
        </is>
      </c>
      <c r="D470" t="inlineStr">
        <is>
          <t>PROVISAO</t>
        </is>
      </c>
      <c r="E470" s="555" t="n">
        <v>46264</v>
      </c>
      <c r="F470" s="555" t="n">
        <v>46285</v>
      </c>
      <c r="G470" t="inlineStr">
        <is>
          <t>Mão de Obra - Encargos e Provisões</t>
        </is>
      </c>
      <c r="H470" t="inlineStr">
        <is>
          <t>IRRF - MDO CLT - Salário</t>
        </is>
      </c>
      <c r="J470" t="n">
        <v>-200</v>
      </c>
      <c r="K470" t="n">
        <v>-200</v>
      </c>
      <c r="O470" t="inlineStr">
        <is>
          <t>Provisionado</t>
        </is>
      </c>
      <c r="Q470" t="inlineStr">
        <is>
          <t>08/2026</t>
        </is>
      </c>
      <c r="R470" t="n">
        <v>0</v>
      </c>
    </row>
    <row r="471">
      <c r="A471" t="n">
        <v>209573</v>
      </c>
      <c r="B471" t="inlineStr">
        <is>
          <t>Love Cabaret</t>
        </is>
      </c>
      <c r="C471" t="inlineStr">
        <is>
          <t xml:space="preserve">CSRF </t>
        </is>
      </c>
      <c r="D471" t="inlineStr">
        <is>
          <t>PROVISAO</t>
        </is>
      </c>
      <c r="E471" s="555" t="n">
        <v>46264</v>
      </c>
      <c r="F471" s="555" t="n">
        <v>46285</v>
      </c>
      <c r="G471" t="inlineStr">
        <is>
          <t>Serviços de Terceiros</t>
        </is>
      </c>
      <c r="H471" t="inlineStr">
        <is>
          <t>Assessoria Contabil</t>
        </is>
      </c>
      <c r="J471" t="n">
        <v>-640</v>
      </c>
      <c r="K471" t="n">
        <v>-640</v>
      </c>
      <c r="O471" t="inlineStr">
        <is>
          <t>Provisionado</t>
        </is>
      </c>
      <c r="Q471" t="inlineStr">
        <is>
          <t>08/2026</t>
        </is>
      </c>
      <c r="R471" t="n">
        <v>0</v>
      </c>
    </row>
    <row r="472">
      <c r="A472" t="n">
        <v>211846</v>
      </c>
      <c r="B472" t="inlineStr">
        <is>
          <t>Love Cabaret</t>
        </is>
      </c>
      <c r="C472" t="inlineStr">
        <is>
          <t>SECRETARIA DE ESTADO DA FAZENDA</t>
        </is>
      </c>
      <c r="D472" t="inlineStr">
        <is>
          <t>7/84</t>
        </is>
      </c>
      <c r="E472" s="555" t="n">
        <v>46260</v>
      </c>
      <c r="F472" s="555" t="n">
        <v>46295</v>
      </c>
      <c r="G472" t="inlineStr">
        <is>
          <t>Endividamento</t>
        </is>
      </c>
      <c r="H472" t="inlineStr">
        <is>
          <t>Endividamento Geral</t>
        </is>
      </c>
      <c r="I472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J472" t="n">
        <v>-670.04</v>
      </c>
      <c r="K472" t="n">
        <v>-670.04</v>
      </c>
      <c r="O472" t="inlineStr">
        <is>
          <t>Provisionado</t>
        </is>
      </c>
      <c r="Q472" t="inlineStr">
        <is>
          <t>08/2026</t>
        </is>
      </c>
      <c r="R472" t="n">
        <v>0</v>
      </c>
    </row>
    <row r="473">
      <c r="A473" t="n">
        <v>223521</v>
      </c>
      <c r="B473" t="inlineStr">
        <is>
          <t>Love Cabaret</t>
        </is>
      </c>
      <c r="C473" t="inlineStr">
        <is>
          <t>CICLO PARTICIPACOES LTDA</t>
        </is>
      </c>
      <c r="D473" t="inlineStr">
        <is>
          <t>PROVISAO</t>
        </is>
      </c>
      <c r="E473" s="555" t="n">
        <v>46253</v>
      </c>
      <c r="F473" s="555" t="n">
        <v>46253</v>
      </c>
      <c r="G473" t="inlineStr">
        <is>
          <t>Endividamento</t>
        </is>
      </c>
      <c r="H473" t="inlineStr">
        <is>
          <t>Recurso Processual</t>
        </is>
      </c>
      <c r="I473" t="inlineStr">
        <is>
          <t xml:space="preserve">IPTU </t>
        </is>
      </c>
      <c r="J473" t="n">
        <v>-17395.36</v>
      </c>
      <c r="K473" t="n">
        <v>-17395.36</v>
      </c>
      <c r="O473" t="inlineStr">
        <is>
          <t>Provisionado</t>
        </is>
      </c>
      <c r="Q473" t="inlineStr">
        <is>
          <t>08/2026</t>
        </is>
      </c>
      <c r="R473" t="n">
        <v>0</v>
      </c>
    </row>
    <row r="474">
      <c r="A474" t="n">
        <v>223271</v>
      </c>
      <c r="B474" t="inlineStr">
        <is>
          <t>Love Cabaret</t>
        </is>
      </c>
      <c r="C474" t="inlineStr">
        <is>
          <t>PUXURI CONSULTORIA LTDA</t>
        </is>
      </c>
      <c r="D474" t="inlineStr">
        <is>
          <t>PROVISAO</t>
        </is>
      </c>
      <c r="E474" s="555" t="n">
        <v>46235</v>
      </c>
      <c r="F474" s="555" t="n">
        <v>46275</v>
      </c>
      <c r="G474" t="inlineStr">
        <is>
          <t>Mão de Obra - PJ</t>
        </is>
      </c>
      <c r="H474" t="inlineStr">
        <is>
          <t>MDO PJ Fixo</t>
        </is>
      </c>
      <c r="I474" t="inlineStr">
        <is>
          <t xml:space="preserve">SALÁRIO PJ </t>
        </is>
      </c>
      <c r="J474" t="n">
        <v>-4000</v>
      </c>
      <c r="K474" t="n">
        <v>-4000</v>
      </c>
      <c r="M474" t="inlineStr">
        <is>
          <t>CHEFE EXECUTIVO DE COZINHA</t>
        </is>
      </c>
      <c r="N474" t="inlineStr">
        <is>
          <t xml:space="preserve">  - Squad</t>
        </is>
      </c>
      <c r="O474" t="inlineStr">
        <is>
          <t>Provisionado</t>
        </is>
      </c>
      <c r="Q474" t="inlineStr">
        <is>
          <t>08/2026</t>
        </is>
      </c>
      <c r="R474" t="n">
        <v>0</v>
      </c>
    </row>
    <row r="475">
      <c r="A475" t="n">
        <v>224645</v>
      </c>
      <c r="B475" t="inlineStr">
        <is>
          <t>Love Cabaret</t>
        </is>
      </c>
      <c r="C475" t="inlineStr">
        <is>
          <t>TEC LITE MANUTENCAO EM EQUIPAMENTOS DE ILUMINAÇÃO LTDA</t>
        </is>
      </c>
      <c r="D475" t="inlineStr">
        <is>
          <t>PROVISAO</t>
        </is>
      </c>
      <c r="E475" s="555" t="n">
        <v>46235</v>
      </c>
      <c r="F475" s="555" t="n">
        <v>46256</v>
      </c>
      <c r="G475" t="inlineStr">
        <is>
          <t>Manutenção</t>
        </is>
      </c>
      <c r="H475" t="inlineStr">
        <is>
          <t>Material de Manutenção</t>
        </is>
      </c>
      <c r="I475" t="inlineStr">
        <is>
          <t xml:space="preserve">LIQUIDO MAQUINA HAZE - </t>
        </is>
      </c>
      <c r="J475" t="n">
        <v>-380</v>
      </c>
      <c r="K475" t="n">
        <v>-380</v>
      </c>
      <c r="O475" t="inlineStr">
        <is>
          <t>Provisionado</t>
        </is>
      </c>
      <c r="Q475" t="inlineStr">
        <is>
          <t>08/2026</t>
        </is>
      </c>
      <c r="R475" t="n">
        <v>0</v>
      </c>
    </row>
    <row r="476">
      <c r="A476" t="n">
        <v>224845</v>
      </c>
      <c r="B476" t="inlineStr">
        <is>
          <t>Love Cabaret</t>
        </is>
      </c>
      <c r="C476" t="inlineStr">
        <is>
          <t>VINICIUS NORIVAL BARBOSA DA SILVA</t>
        </is>
      </c>
      <c r="D476" t="inlineStr">
        <is>
          <t>PROVISAO</t>
        </is>
      </c>
      <c r="E476" s="555" t="n">
        <v>46235</v>
      </c>
      <c r="F476" s="555" t="n">
        <v>46275</v>
      </c>
      <c r="G476" t="inlineStr">
        <is>
          <t>Mão de Obra - PJ</t>
        </is>
      </c>
      <c r="H476" t="inlineStr">
        <is>
          <t>MDO PJ Fixo</t>
        </is>
      </c>
      <c r="I476" t="inlineStr">
        <is>
          <t>SALÁRIO PJ - PRODUTOR DE EVENTOS III</t>
        </is>
      </c>
      <c r="J476" t="n">
        <v>-1500</v>
      </c>
      <c r="K476" t="n">
        <v>-1500</v>
      </c>
      <c r="M476" t="inlineStr">
        <is>
          <t>ANALISTA EXECUTIVA DE EVENTOS</t>
        </is>
      </c>
      <c r="N476" t="inlineStr">
        <is>
          <t>MDO Terceirizada - Eventos</t>
        </is>
      </c>
      <c r="O476" t="inlineStr">
        <is>
          <t>Provisionado</t>
        </is>
      </c>
      <c r="Q476" t="inlineStr">
        <is>
          <t>08/2026</t>
        </is>
      </c>
      <c r="R476" t="n">
        <v>0</v>
      </c>
    </row>
    <row r="477">
      <c r="A477" t="n">
        <v>218059</v>
      </c>
      <c r="B477" t="inlineStr">
        <is>
          <t>Love Cabaret</t>
        </is>
      </c>
      <c r="C477" t="inlineStr">
        <is>
          <t>FABRICA DE BARES SERVICOS LTDA FB</t>
        </is>
      </c>
      <c r="D477" t="inlineStr">
        <is>
          <t>PROVISAO</t>
        </is>
      </c>
      <c r="E477" s="555" t="n">
        <v>46235</v>
      </c>
      <c r="F477" s="555" t="n">
        <v>46285</v>
      </c>
      <c r="G477" t="inlineStr">
        <is>
          <t>Serviços de Terceiros</t>
        </is>
      </c>
      <c r="H477" t="inlineStr">
        <is>
          <t>Assessoria RH</t>
        </is>
      </c>
      <c r="I477" t="inlineStr">
        <is>
          <t xml:space="preserve">ASSESSORIA RH - </t>
        </is>
      </c>
      <c r="J477" t="n">
        <v>-100</v>
      </c>
      <c r="K477" t="n">
        <v>-100</v>
      </c>
      <c r="O477" t="inlineStr">
        <is>
          <t>Provisionado</t>
        </is>
      </c>
      <c r="Q477" t="inlineStr">
        <is>
          <t>08/2026</t>
        </is>
      </c>
      <c r="R477" t="n">
        <v>0</v>
      </c>
    </row>
    <row r="478">
      <c r="A478" t="n">
        <v>219702</v>
      </c>
      <c r="B478" t="inlineStr">
        <is>
          <t>Love Cabaret</t>
        </is>
      </c>
      <c r="C478" t="inlineStr">
        <is>
          <t>BUSINESS TO SUCESS LTDA</t>
        </is>
      </c>
      <c r="D478" t="inlineStr">
        <is>
          <t>PROVISAO</t>
        </is>
      </c>
      <c r="E478" s="555" t="n">
        <v>46235</v>
      </c>
      <c r="F478" s="555" t="n">
        <v>46274</v>
      </c>
      <c r="G478" t="inlineStr">
        <is>
          <t>Informática e TI</t>
        </is>
      </c>
      <c r="H478" t="inlineStr">
        <is>
          <t>Sistemas Gerais - Comunicação e Marketing</t>
        </is>
      </c>
      <c r="I478" t="inlineStr">
        <is>
          <t xml:space="preserve">FALAE - </t>
        </is>
      </c>
      <c r="J478" t="n">
        <v>-200</v>
      </c>
      <c r="K478" t="n">
        <v>-200</v>
      </c>
      <c r="O478" t="inlineStr">
        <is>
          <t>Provisionado</t>
        </is>
      </c>
      <c r="Q478" t="inlineStr">
        <is>
          <t>08/2026</t>
        </is>
      </c>
      <c r="R478" t="n">
        <v>0</v>
      </c>
    </row>
    <row r="479">
      <c r="A479" t="n">
        <v>241539</v>
      </c>
      <c r="B479" t="inlineStr">
        <is>
          <t>Love Cabaret</t>
        </is>
      </c>
      <c r="C479" t="inlineStr">
        <is>
          <t>CONCIERGE IA SOLUCOES LTDA</t>
        </is>
      </c>
      <c r="D479" t="inlineStr">
        <is>
          <t>PROVISAO</t>
        </is>
      </c>
      <c r="E479" s="555" t="n">
        <v>46235</v>
      </c>
      <c r="F479" s="555" t="n">
        <v>46270</v>
      </c>
      <c r="G479" t="inlineStr">
        <is>
          <t>Marketing</t>
        </is>
      </c>
      <c r="H479" t="inlineStr">
        <is>
          <t>Ferramentas de Marketing</t>
        </is>
      </c>
      <c r="I479" t="inlineStr">
        <is>
          <t xml:space="preserve">DIONISIO (CARTAO FINAL 4896) - CARDAPIO + CRM + IA ATENDENTE 24/7- </t>
        </is>
      </c>
      <c r="J479" t="n">
        <v>-409</v>
      </c>
      <c r="K479" t="n">
        <v>-409</v>
      </c>
      <c r="O479" t="inlineStr">
        <is>
          <t>Provisionado</t>
        </is>
      </c>
      <c r="Q479" t="inlineStr">
        <is>
          <t>08/2026</t>
        </is>
      </c>
      <c r="R479" t="n">
        <v>0</v>
      </c>
    </row>
    <row r="480">
      <c r="A480" t="n">
        <v>219861</v>
      </c>
      <c r="B480" t="inlineStr">
        <is>
          <t>Love Cabaret</t>
        </is>
      </c>
      <c r="C480" t="inlineStr">
        <is>
          <t>RD GESTAO E SISTEMAS S.A.</t>
        </is>
      </c>
      <c r="D480" t="inlineStr">
        <is>
          <t>RP0032026</t>
        </is>
      </c>
      <c r="E480" s="555" t="n">
        <v>46235</v>
      </c>
      <c r="F480" s="555" t="n">
        <v>46291</v>
      </c>
      <c r="G480" t="inlineStr">
        <is>
          <t>Marketing</t>
        </is>
      </c>
      <c r="H480" t="inlineStr">
        <is>
          <t>Ferramentas de Marketing</t>
        </is>
      </c>
      <c r="I480" t="inlineStr">
        <is>
          <t>DISPARO DE EMAILS (REEMBOLSO FACUNDO) - 08/2026</t>
        </is>
      </c>
      <c r="J480" t="n">
        <v>-1034.45</v>
      </c>
      <c r="K480" t="n">
        <v>-1034.45</v>
      </c>
      <c r="O480" t="inlineStr">
        <is>
          <t>Real</t>
        </is>
      </c>
      <c r="Q480" t="inlineStr">
        <is>
          <t>08/2026</t>
        </is>
      </c>
      <c r="R480" t="n">
        <v>0</v>
      </c>
    </row>
    <row r="481">
      <c r="A481" t="n">
        <v>237398</v>
      </c>
      <c r="B481" t="inlineStr">
        <is>
          <t>Love Cabaret</t>
        </is>
      </c>
      <c r="C481" t="inlineStr">
        <is>
          <t>PJ 00302023 - ANDRES LA ROSA</t>
        </is>
      </c>
      <c r="D481" t="inlineStr">
        <is>
          <t>PROVISAO</t>
        </is>
      </c>
      <c r="E481" s="555" t="n">
        <v>46235</v>
      </c>
      <c r="F481" s="555" t="n">
        <v>46275</v>
      </c>
      <c r="G481" t="inlineStr">
        <is>
          <t>Mão de Obra - PJ</t>
        </is>
      </c>
      <c r="H481" t="inlineStr">
        <is>
          <t>MDO PJ Fixo</t>
        </is>
      </c>
      <c r="I481" t="inlineStr">
        <is>
          <t xml:space="preserve">SALÁRIO PJ </t>
        </is>
      </c>
      <c r="J481" t="n">
        <v>-5200</v>
      </c>
      <c r="K481" t="n">
        <v>-5200</v>
      </c>
      <c r="M481" t="inlineStr">
        <is>
          <t>COORDENADOR</t>
        </is>
      </c>
      <c r="N481" t="inlineStr">
        <is>
          <t xml:space="preserve">  - Coordenador</t>
        </is>
      </c>
      <c r="O481" t="inlineStr">
        <is>
          <t>Provisionado</t>
        </is>
      </c>
      <c r="Q481" t="inlineStr">
        <is>
          <t>08/2026</t>
        </is>
      </c>
      <c r="R481" t="n">
        <v>0</v>
      </c>
    </row>
    <row r="482">
      <c r="A482" t="n">
        <v>221025</v>
      </c>
      <c r="B482" t="inlineStr">
        <is>
          <t>Love Cabaret</t>
        </is>
      </c>
      <c r="C482" t="inlineStr">
        <is>
          <t>GOOGLE WORKSPACE</t>
        </is>
      </c>
      <c r="D482" t="inlineStr">
        <is>
          <t>RP0032026</t>
        </is>
      </c>
      <c r="E482" s="555" t="n">
        <v>46235</v>
      </c>
      <c r="F482" s="555" t="n">
        <v>46290</v>
      </c>
      <c r="G482" t="inlineStr">
        <is>
          <t>Marketing</t>
        </is>
      </c>
      <c r="H482" t="inlineStr">
        <is>
          <t>Publicidade e Propaganda</t>
        </is>
      </c>
      <c r="I482" t="inlineStr">
        <is>
          <t>GESTAO DE DOMINIO - 08/2026</t>
        </is>
      </c>
      <c r="J482" t="n">
        <v>-873.04</v>
      </c>
      <c r="K482" t="n">
        <v>-873.04</v>
      </c>
      <c r="O482" t="inlineStr">
        <is>
          <t>Real</t>
        </is>
      </c>
      <c r="Q482" t="inlineStr">
        <is>
          <t>08/2026</t>
        </is>
      </c>
      <c r="R482" t="n">
        <v>0</v>
      </c>
    </row>
    <row r="483">
      <c r="A483" t="n">
        <v>217001</v>
      </c>
      <c r="B483" t="inlineStr">
        <is>
          <t>Love Cabaret</t>
        </is>
      </c>
      <c r="C483" t="inlineStr">
        <is>
          <t>LAISA ROCHA LARANGEIRA</t>
        </is>
      </c>
      <c r="D483" t="inlineStr">
        <is>
          <t>PROVISAO</t>
        </is>
      </c>
      <c r="E483" s="555" t="n">
        <v>46235</v>
      </c>
      <c r="F483" s="555" t="n">
        <v>46275</v>
      </c>
      <c r="G483" t="inlineStr">
        <is>
          <t>Mão de Obra - PJ</t>
        </is>
      </c>
      <c r="H483" t="inlineStr">
        <is>
          <t>MDO PJ Fixo</t>
        </is>
      </c>
      <c r="I483" t="inlineStr">
        <is>
          <t xml:space="preserve">SALÁRIO PJ </t>
        </is>
      </c>
      <c r="J483" t="n">
        <v>-800</v>
      </c>
      <c r="K483" t="n">
        <v>-800</v>
      </c>
      <c r="M483" t="inlineStr">
        <is>
          <t>ASSISTENTE DE MARKETING DO SQUAD</t>
        </is>
      </c>
      <c r="N483" t="inlineStr">
        <is>
          <t xml:space="preserve">  - Squad</t>
        </is>
      </c>
      <c r="O483" t="inlineStr">
        <is>
          <t>Provisionado</t>
        </is>
      </c>
      <c r="Q483" t="inlineStr">
        <is>
          <t>08/2026</t>
        </is>
      </c>
      <c r="R483" t="n">
        <v>0</v>
      </c>
    </row>
    <row r="484">
      <c r="A484" t="n">
        <v>221477</v>
      </c>
      <c r="B484" t="inlineStr">
        <is>
          <t>Love Cabaret</t>
        </is>
      </c>
      <c r="C484" t="inlineStr">
        <is>
          <t>JULIANE DE LIMA CORREIA</t>
        </is>
      </c>
      <c r="D484" t="inlineStr">
        <is>
          <t>PROVISAO</t>
        </is>
      </c>
      <c r="E484" s="555" t="n">
        <v>46235</v>
      </c>
      <c r="F484" s="555" t="n">
        <v>46275</v>
      </c>
      <c r="G484" t="inlineStr">
        <is>
          <t>Mão de Obra - PJ</t>
        </is>
      </c>
      <c r="H484" t="inlineStr">
        <is>
          <t>MDO PJ Fixo</t>
        </is>
      </c>
      <c r="I484" t="inlineStr">
        <is>
          <t>SALÁRIO PJ - CHEFE DE BAR</t>
        </is>
      </c>
      <c r="J484" t="n">
        <v>-5000</v>
      </c>
      <c r="K484" t="n">
        <v>-5000</v>
      </c>
      <c r="M484" t="inlineStr">
        <is>
          <t>CHEFE DE BAR</t>
        </is>
      </c>
      <c r="N484" t="inlineStr">
        <is>
          <t xml:space="preserve">  - Chefe de Bar</t>
        </is>
      </c>
      <c r="O484" t="inlineStr">
        <is>
          <t>Provisionado</t>
        </is>
      </c>
      <c r="Q484" t="inlineStr">
        <is>
          <t>08/2026</t>
        </is>
      </c>
      <c r="R484" t="n">
        <v>0</v>
      </c>
    </row>
    <row r="485">
      <c r="A485" t="n">
        <v>195424</v>
      </c>
      <c r="B485" t="inlineStr">
        <is>
          <t>Love Cabaret</t>
        </is>
      </c>
      <c r="C485" t="inlineStr">
        <is>
          <t>ELETROPAULO METROPOLITANA ELETRICIDADE DE SAO PAULO SA</t>
        </is>
      </c>
      <c r="D485" t="inlineStr">
        <is>
          <t>PROVISAO</t>
        </is>
      </c>
      <c r="E485" s="555" t="n">
        <v>46235</v>
      </c>
      <c r="F485" s="555" t="n">
        <v>46269</v>
      </c>
      <c r="G485" t="inlineStr">
        <is>
          <t>Utilidades</t>
        </is>
      </c>
      <c r="H485" t="inlineStr">
        <is>
          <t>Energia Eletrica</t>
        </is>
      </c>
      <c r="I485" t="inlineStr">
        <is>
          <t xml:space="preserve">ENERGIA ELETRICA - INST 64098915 - 12.160 KW/H - </t>
        </is>
      </c>
      <c r="J485" t="n">
        <v>-15000</v>
      </c>
      <c r="K485" t="n">
        <v>-15000</v>
      </c>
      <c r="O485" t="inlineStr">
        <is>
          <t>Provisionado</t>
        </is>
      </c>
      <c r="Q485" t="inlineStr">
        <is>
          <t>08/2026</t>
        </is>
      </c>
      <c r="R485" t="n">
        <v>0</v>
      </c>
    </row>
    <row r="486">
      <c r="A486" t="n">
        <v>193362</v>
      </c>
      <c r="B486" t="inlineStr">
        <is>
          <t>Love Cabaret</t>
        </is>
      </c>
      <c r="C486" t="inlineStr">
        <is>
          <t>OPUS CONSULTORIA E PESQUISA LTDA</t>
        </is>
      </c>
      <c r="D486" t="inlineStr">
        <is>
          <t>PROVISAO</t>
        </is>
      </c>
      <c r="E486" s="555" t="n">
        <v>46235</v>
      </c>
      <c r="F486" s="555" t="n">
        <v>46254</v>
      </c>
      <c r="G486" t="inlineStr">
        <is>
          <t>Serviços de Terceiros</t>
        </is>
      </c>
      <c r="H486" t="inlineStr">
        <is>
          <t>Assessoria em Geral</t>
        </is>
      </c>
      <c r="I486" t="inlineStr">
        <is>
          <t xml:space="preserve">CLIENTE OCULTO - </t>
        </is>
      </c>
      <c r="J486" t="n">
        <v>-300</v>
      </c>
      <c r="K486" t="n">
        <v>-300</v>
      </c>
      <c r="O486" t="inlineStr">
        <is>
          <t>Provisionado</t>
        </is>
      </c>
      <c r="Q486" t="inlineStr">
        <is>
          <t>08/2026</t>
        </is>
      </c>
      <c r="R486" t="n">
        <v>0</v>
      </c>
    </row>
    <row r="487">
      <c r="A487" t="n">
        <v>204463</v>
      </c>
      <c r="B487" t="inlineStr">
        <is>
          <t>Love Cabaret</t>
        </is>
      </c>
      <c r="C487" t="inlineStr">
        <is>
          <t>PJ 55774785000141</t>
        </is>
      </c>
      <c r="D487" t="inlineStr">
        <is>
          <t>PROVISAO</t>
        </is>
      </c>
      <c r="E487" s="555" t="n">
        <v>46235</v>
      </c>
      <c r="F487" s="555" t="n">
        <v>46275</v>
      </c>
      <c r="G487" t="inlineStr">
        <is>
          <t>Mão de Obra - PJ</t>
        </is>
      </c>
      <c r="H487" t="inlineStr">
        <is>
          <t>MDO PJ Fixo</t>
        </is>
      </c>
      <c r="I487" t="inlineStr">
        <is>
          <t xml:space="preserve">SALÁRIO PJ </t>
        </is>
      </c>
      <c r="J487" t="n">
        <v>-1125</v>
      </c>
      <c r="K487" t="n">
        <v>-1125</v>
      </c>
      <c r="M487" t="inlineStr">
        <is>
          <t>ANALISTA DE COMPRAS DO SQUAD</t>
        </is>
      </c>
      <c r="N487" t="inlineStr">
        <is>
          <t xml:space="preserve">  - Squad</t>
        </is>
      </c>
      <c r="O487" t="inlineStr">
        <is>
          <t>Provisionado</t>
        </is>
      </c>
      <c r="Q487" t="inlineStr">
        <is>
          <t>08/2026</t>
        </is>
      </c>
      <c r="R487" t="n">
        <v>0</v>
      </c>
    </row>
    <row r="488">
      <c r="A488" t="n">
        <v>202015</v>
      </c>
      <c r="B488" t="inlineStr">
        <is>
          <t>Love Cabaret</t>
        </is>
      </c>
      <c r="C488" t="inlineStr">
        <is>
          <t xml:space="preserve">AGNES RODRIGUES DE OLIVEIRA </t>
        </is>
      </c>
      <c r="D488" t="inlineStr">
        <is>
          <t>PROVISAO</t>
        </is>
      </c>
      <c r="E488" s="555" t="n">
        <v>46235</v>
      </c>
      <c r="F488" s="555" t="n">
        <v>46275</v>
      </c>
      <c r="G488" t="inlineStr">
        <is>
          <t>Custos Artístico Geral</t>
        </is>
      </c>
      <c r="H488" t="inlineStr">
        <is>
          <t>Técnico de Som / Luz</t>
        </is>
      </c>
      <c r="I488" t="inlineStr">
        <is>
          <t xml:space="preserve"> SALÁRIO PJ</t>
        </is>
      </c>
      <c r="J488" t="n">
        <v>-5000</v>
      </c>
      <c r="K488" t="n">
        <v>-5000</v>
      </c>
      <c r="M488" t="inlineStr">
        <is>
          <t>TECNICO DE SOM</t>
        </is>
      </c>
      <c r="N488" t="inlineStr">
        <is>
          <t xml:space="preserve">  - Assistente</t>
        </is>
      </c>
      <c r="O488" t="inlineStr">
        <is>
          <t>Provisionado</t>
        </is>
      </c>
      <c r="Q488" t="inlineStr">
        <is>
          <t>08/2026</t>
        </is>
      </c>
      <c r="R488" t="n">
        <v>0</v>
      </c>
    </row>
    <row r="489">
      <c r="A489" t="n">
        <v>193283</v>
      </c>
      <c r="B489" t="inlineStr">
        <is>
          <t>Love Cabaret</t>
        </is>
      </c>
      <c r="C489" t="inlineStr">
        <is>
          <t>DLOCAL BRASIL PAGAMENTOS LTDA  - DMK</t>
        </is>
      </c>
      <c r="D489" t="inlineStr">
        <is>
          <t>PROVISAO</t>
        </is>
      </c>
      <c r="E489" s="555" t="n">
        <v>46235</v>
      </c>
      <c r="F489" s="555" t="n">
        <v>46254</v>
      </c>
      <c r="G489" t="inlineStr">
        <is>
          <t>Marketing</t>
        </is>
      </c>
      <c r="H489" t="inlineStr">
        <is>
          <t>Publicidade e Propaganda</t>
        </is>
      </c>
      <c r="I489" t="inlineStr">
        <is>
          <t>FACEBOOK - INVESTIMENTO EM TRAFEGO -</t>
        </is>
      </c>
      <c r="J489" t="n">
        <v>-5000</v>
      </c>
      <c r="K489" t="n">
        <v>-5000</v>
      </c>
      <c r="O489" t="inlineStr">
        <is>
          <t>Provisionado</t>
        </is>
      </c>
      <c r="Q489" t="inlineStr">
        <is>
          <t>08/2026</t>
        </is>
      </c>
      <c r="R489" t="n">
        <v>0</v>
      </c>
    </row>
    <row r="490">
      <c r="A490" t="n">
        <v>193335</v>
      </c>
      <c r="B490" t="inlineStr">
        <is>
          <t>Love Cabaret</t>
        </is>
      </c>
      <c r="C490" t="inlineStr">
        <is>
          <t>INVYE CAPITAL LTDA</t>
        </is>
      </c>
      <c r="D490" t="inlineStr">
        <is>
          <t>PROVISAO</t>
        </is>
      </c>
      <c r="E490" s="555" t="n">
        <v>46235</v>
      </c>
      <c r="F490" s="555" t="n">
        <v>46256</v>
      </c>
      <c r="G490" t="inlineStr">
        <is>
          <t>Serviços de Terceiros</t>
        </is>
      </c>
      <c r="H490" t="inlineStr">
        <is>
          <t>Assessoria em Geral</t>
        </is>
      </c>
      <c r="I490" t="inlineStr">
        <is>
          <t>ASSESSORIA GERAL - INVENTARIO -</t>
        </is>
      </c>
      <c r="J490" t="n">
        <v>-1260</v>
      </c>
      <c r="K490" t="n">
        <v>-1260</v>
      </c>
      <c r="O490" t="inlineStr">
        <is>
          <t>Provisionado</t>
        </is>
      </c>
      <c r="Q490" t="inlineStr">
        <is>
          <t>08/2026</t>
        </is>
      </c>
      <c r="R490" t="n">
        <v>0</v>
      </c>
    </row>
    <row r="491">
      <c r="A491" t="n">
        <v>195413</v>
      </c>
      <c r="B491" t="inlineStr">
        <is>
          <t>Love Cabaret</t>
        </is>
      </c>
      <c r="C491" t="inlineStr">
        <is>
          <t>EDJANE DANTAS DE ALMEIDA SOUSA  - DESENTUPIDORA</t>
        </is>
      </c>
      <c r="D491" t="inlineStr">
        <is>
          <t>PROVISAO</t>
        </is>
      </c>
      <c r="E491" s="555" t="n">
        <v>46235</v>
      </c>
      <c r="F491" s="555" t="n">
        <v>46270</v>
      </c>
      <c r="G491" t="inlineStr">
        <is>
          <t>Utilidades</t>
        </is>
      </c>
      <c r="H491" t="inlineStr">
        <is>
          <t>Serviços de Limpeza</t>
        </is>
      </c>
      <c r="I491" t="inlineStr">
        <is>
          <t xml:space="preserve">SERVICOS DE LIMPEZA - MANUTENCAO - </t>
        </is>
      </c>
      <c r="J491" t="n">
        <v>-1200</v>
      </c>
      <c r="K491" t="n">
        <v>-1200</v>
      </c>
      <c r="O491" t="inlineStr">
        <is>
          <t>Provisionado</t>
        </is>
      </c>
      <c r="Q491" t="inlineStr">
        <is>
          <t>08/2026</t>
        </is>
      </c>
      <c r="R491" t="n">
        <v>0</v>
      </c>
    </row>
    <row r="492">
      <c r="A492" t="n">
        <v>195434</v>
      </c>
      <c r="B492" t="inlineStr">
        <is>
          <t>Love Cabaret</t>
        </is>
      </c>
      <c r="C492" t="inlineStr">
        <is>
          <t>ELETROPAULO METROPOLITANA ELETRICIDADE DE SAO PAULO SA</t>
        </is>
      </c>
      <c r="D492" t="inlineStr">
        <is>
          <t>PROVISAO</t>
        </is>
      </c>
      <c r="E492" s="555" t="n">
        <v>46235</v>
      </c>
      <c r="F492" s="555" t="n">
        <v>46269</v>
      </c>
      <c r="G492" t="inlineStr">
        <is>
          <t>Utilidades</t>
        </is>
      </c>
      <c r="H492" t="inlineStr">
        <is>
          <t>Energia Eletrica</t>
        </is>
      </c>
      <c r="I492" t="inlineStr">
        <is>
          <t xml:space="preserve">ENERGIA ELETRICA - INST 200782443 - 100 KW/H (MINIMO) - </t>
        </is>
      </c>
      <c r="J492" t="n">
        <v>-200</v>
      </c>
      <c r="K492" t="n">
        <v>-200</v>
      </c>
      <c r="O492" t="inlineStr">
        <is>
          <t>Provisionado</t>
        </is>
      </c>
      <c r="Q492" t="inlineStr">
        <is>
          <t>08/2026</t>
        </is>
      </c>
      <c r="R492" t="n">
        <v>0</v>
      </c>
    </row>
    <row r="493">
      <c r="A493" t="n">
        <v>204424</v>
      </c>
      <c r="B493" t="inlineStr">
        <is>
          <t>Love Cabaret</t>
        </is>
      </c>
      <c r="C493" t="inlineStr">
        <is>
          <t>PJ 00392023 - LUANY SANTOS DA SILVA</t>
        </is>
      </c>
      <c r="D493" t="inlineStr">
        <is>
          <t>PROVISAO</t>
        </is>
      </c>
      <c r="E493" s="555" t="n">
        <v>46235</v>
      </c>
      <c r="F493" s="555" t="n">
        <v>46275</v>
      </c>
      <c r="G493" t="inlineStr">
        <is>
          <t>Mão de Obra - PJ</t>
        </is>
      </c>
      <c r="H493" t="inlineStr">
        <is>
          <t>MDO PJ Fixo</t>
        </is>
      </c>
      <c r="I493" t="inlineStr">
        <is>
          <t xml:space="preserve">SALÁRIO PJ </t>
        </is>
      </c>
      <c r="J493" t="n">
        <v>-1000</v>
      </c>
      <c r="K493" t="n">
        <v>-1000</v>
      </c>
      <c r="M493" t="inlineStr">
        <is>
          <t>ADMINISTRATIVO</t>
        </is>
      </c>
      <c r="N493" t="inlineStr">
        <is>
          <t xml:space="preserve">  - Administrativa</t>
        </is>
      </c>
      <c r="O493" t="inlineStr">
        <is>
          <t>Provisionado</t>
        </is>
      </c>
      <c r="Q493" t="inlineStr">
        <is>
          <t>08/2026</t>
        </is>
      </c>
      <c r="R493" t="n">
        <v>0</v>
      </c>
    </row>
    <row r="494">
      <c r="A494" t="n">
        <v>196782</v>
      </c>
      <c r="B494" t="inlineStr">
        <is>
          <t>Love Cabaret</t>
        </is>
      </c>
      <c r="C494" t="inlineStr">
        <is>
          <t>SALARIOS CLT</t>
        </is>
      </c>
      <c r="D494" t="inlineStr">
        <is>
          <t>PROVISAO</t>
        </is>
      </c>
      <c r="E494" s="555" t="n">
        <v>46235</v>
      </c>
      <c r="F494" s="555" t="n">
        <v>46254</v>
      </c>
      <c r="G494" t="inlineStr">
        <is>
          <t>Mão de Obra - Salários</t>
        </is>
      </c>
      <c r="H494" t="inlineStr">
        <is>
          <t>MDO CLT - Salário</t>
        </is>
      </c>
      <c r="I494" t="inlineStr">
        <is>
          <t>02/2026 - Adiantamento Salarial</t>
        </is>
      </c>
      <c r="J494" t="n">
        <v>-2000</v>
      </c>
      <c r="K494" t="n">
        <v>-2000</v>
      </c>
      <c r="O494" t="inlineStr">
        <is>
          <t>Provisionado</t>
        </is>
      </c>
      <c r="Q494" t="inlineStr">
        <is>
          <t>08/2026</t>
        </is>
      </c>
      <c r="R494" t="n">
        <v>0</v>
      </c>
    </row>
    <row r="495">
      <c r="A495" t="n">
        <v>204825</v>
      </c>
      <c r="B495" t="inlineStr">
        <is>
          <t>Love Cabaret</t>
        </is>
      </c>
      <c r="C495" t="inlineStr">
        <is>
          <t>TELEFONICA BRASIL S/A</t>
        </is>
      </c>
      <c r="D495" t="inlineStr">
        <is>
          <t>PROVISAO</t>
        </is>
      </c>
      <c r="E495" s="555" t="n">
        <v>46235</v>
      </c>
      <c r="F495" s="555" t="n">
        <v>46261</v>
      </c>
      <c r="G495" t="inlineStr">
        <is>
          <t>Informática e TI</t>
        </is>
      </c>
      <c r="H495" t="inlineStr">
        <is>
          <t>Internet</t>
        </is>
      </c>
      <c r="I495" t="inlineStr">
        <is>
          <t>INTERNET IP DEDICADO 100MB - CONTA 443318083 - 02/2026</t>
        </is>
      </c>
      <c r="J495" t="n">
        <v>-490</v>
      </c>
      <c r="K495" t="n">
        <v>-490</v>
      </c>
      <c r="O495" t="inlineStr">
        <is>
          <t>Provisionado</t>
        </is>
      </c>
      <c r="Q495" t="inlineStr">
        <is>
          <t>08/2026</t>
        </is>
      </c>
      <c r="R495" t="n">
        <v>0</v>
      </c>
    </row>
    <row r="496">
      <c r="A496" t="n">
        <v>193296</v>
      </c>
      <c r="B496" t="inlineStr">
        <is>
          <t>Love Cabaret</t>
        </is>
      </c>
      <c r="C496" t="inlineStr">
        <is>
          <t xml:space="preserve">EDIMAR MOURA TARTAGLIONI SERVICOES DE DEDETIZACAO </t>
        </is>
      </c>
      <c r="D496" t="inlineStr">
        <is>
          <t>PROVISAO</t>
        </is>
      </c>
      <c r="E496" s="555" t="n">
        <v>46235</v>
      </c>
      <c r="F496" s="555" t="n">
        <v>46254</v>
      </c>
      <c r="G496" t="inlineStr">
        <is>
          <t>Utilidades</t>
        </is>
      </c>
      <c r="H496" t="inlineStr">
        <is>
          <t>Controle de Pragas</t>
        </is>
      </c>
      <c r="I496" t="inlineStr">
        <is>
          <t>DEDETIZACAO E CONTROLE DE PRAGAS -</t>
        </is>
      </c>
      <c r="J496" t="n">
        <v>-630</v>
      </c>
      <c r="K496" t="n">
        <v>-630</v>
      </c>
      <c r="O496" t="inlineStr">
        <is>
          <t>Provisionado</t>
        </is>
      </c>
      <c r="Q496" t="inlineStr">
        <is>
          <t>08/2026</t>
        </is>
      </c>
      <c r="R496" t="n">
        <v>0</v>
      </c>
    </row>
    <row r="497">
      <c r="A497" t="n">
        <v>204814</v>
      </c>
      <c r="B497" t="inlineStr">
        <is>
          <t>Love Cabaret</t>
        </is>
      </c>
      <c r="C497" t="inlineStr">
        <is>
          <t>TELEFONICA BRASIL S/A</t>
        </is>
      </c>
      <c r="D497" t="inlineStr">
        <is>
          <t>PROVISAO</t>
        </is>
      </c>
      <c r="E497" s="555" t="n">
        <v>46235</v>
      </c>
      <c r="F497" s="555" t="n">
        <v>46259</v>
      </c>
      <c r="G497" t="inlineStr">
        <is>
          <t>Informática e TI</t>
        </is>
      </c>
      <c r="H497" t="inlineStr">
        <is>
          <t>Telefone</t>
        </is>
      </c>
      <c r="I497" t="inlineStr">
        <is>
          <t>VIVO MOVEL INST 0434906426 - 02/2026</t>
        </is>
      </c>
      <c r="J497" t="n">
        <v>-100</v>
      </c>
      <c r="K497" t="n">
        <v>-100</v>
      </c>
      <c r="O497" t="inlineStr">
        <is>
          <t>Provisionado</t>
        </is>
      </c>
      <c r="Q497" t="inlineStr">
        <is>
          <t>08/2026</t>
        </is>
      </c>
      <c r="R497" t="n">
        <v>0</v>
      </c>
    </row>
    <row r="498">
      <c r="A498" t="n">
        <v>193323</v>
      </c>
      <c r="B498" t="inlineStr">
        <is>
          <t>Love Cabaret</t>
        </is>
      </c>
      <c r="C498" t="inlineStr">
        <is>
          <t xml:space="preserve">GOOGLE BRASIL INTERNET LTDA </t>
        </is>
      </c>
      <c r="D498" t="inlineStr">
        <is>
          <t>PROVISAO</t>
        </is>
      </c>
      <c r="E498" s="555" t="n">
        <v>46235</v>
      </c>
      <c r="F498" s="555" t="n">
        <v>46254</v>
      </c>
      <c r="G498" t="inlineStr">
        <is>
          <t>Marketing</t>
        </is>
      </c>
      <c r="H498" t="inlineStr">
        <is>
          <t>Publicidade e Propaganda</t>
        </is>
      </c>
      <c r="I498" t="inlineStr">
        <is>
          <t>GOOGLE -</t>
        </is>
      </c>
      <c r="J498" t="n">
        <v>-2000</v>
      </c>
      <c r="K498" t="n">
        <v>-2000</v>
      </c>
      <c r="O498" t="inlineStr">
        <is>
          <t>Provisionado</t>
        </is>
      </c>
      <c r="Q498" t="inlineStr">
        <is>
          <t>08/2026</t>
        </is>
      </c>
      <c r="R498" t="n">
        <v>0</v>
      </c>
    </row>
    <row r="499">
      <c r="A499" t="n">
        <v>193387</v>
      </c>
      <c r="B499" t="inlineStr">
        <is>
          <t>Love Cabaret</t>
        </is>
      </c>
      <c r="C499" t="inlineStr">
        <is>
          <t>PAULO CESAR MEDEIROS EYEZANIO</t>
        </is>
      </c>
      <c r="D499" t="inlineStr">
        <is>
          <t>PROVISAO</t>
        </is>
      </c>
      <c r="E499" s="555" t="n">
        <v>46235</v>
      </c>
      <c r="F499" s="555" t="n">
        <v>46264</v>
      </c>
      <c r="G499" t="inlineStr">
        <is>
          <t>Serviços de Terceiros</t>
        </is>
      </c>
      <c r="H499" t="inlineStr">
        <is>
          <t>Assessoria Jurídica</t>
        </is>
      </c>
      <c r="I499" t="inlineStr">
        <is>
          <t xml:space="preserve">HONORARIOS ADVOCATICIOS - </t>
        </is>
      </c>
      <c r="J499" t="n">
        <v>-3200</v>
      </c>
      <c r="K499" t="n">
        <v>-3200</v>
      </c>
      <c r="O499" t="inlineStr">
        <is>
          <t>Provisionado</t>
        </is>
      </c>
      <c r="Q499" t="inlineStr">
        <is>
          <t>08/2026</t>
        </is>
      </c>
      <c r="R499" t="n">
        <v>0</v>
      </c>
    </row>
    <row r="500">
      <c r="A500" t="n">
        <v>196057</v>
      </c>
      <c r="B500" t="inlineStr">
        <is>
          <t>Love Cabaret</t>
        </is>
      </c>
      <c r="C500" t="inlineStr">
        <is>
          <t>VALE TRANSPORTE</t>
        </is>
      </c>
      <c r="D500" t="inlineStr">
        <is>
          <t>PROVISAO</t>
        </is>
      </c>
      <c r="E500" s="555" t="n">
        <v>46235</v>
      </c>
      <c r="F500" s="555" t="n">
        <v>46231</v>
      </c>
      <c r="G500" t="inlineStr">
        <is>
          <t>Mão de Obra - Benefícios</t>
        </is>
      </c>
      <c r="H500" t="inlineStr">
        <is>
          <t xml:space="preserve">  -  Vale-transporte</t>
        </is>
      </c>
      <c r="I500" t="inlineStr">
        <is>
          <t>VT SP TRANS</t>
        </is>
      </c>
      <c r="J500" t="n">
        <v>-600</v>
      </c>
      <c r="K500" t="n">
        <v>-600</v>
      </c>
      <c r="O500" t="inlineStr">
        <is>
          <t>Provisionado</t>
        </is>
      </c>
      <c r="Q500" t="inlineStr">
        <is>
          <t>08/2026</t>
        </is>
      </c>
      <c r="R500" t="n">
        <v>0</v>
      </c>
    </row>
    <row r="501">
      <c r="A501" t="n">
        <v>196594</v>
      </c>
      <c r="B501" t="inlineStr">
        <is>
          <t>Love Cabaret</t>
        </is>
      </c>
      <c r="C501" t="inlineStr">
        <is>
          <t>SALARIOS CLT</t>
        </is>
      </c>
      <c r="D501" t="inlineStr">
        <is>
          <t>PROVISAO</t>
        </is>
      </c>
      <c r="E501" s="555" t="n">
        <v>46235</v>
      </c>
      <c r="F501" s="555" t="n">
        <v>46271</v>
      </c>
      <c r="G501" t="inlineStr">
        <is>
          <t>Mão de Obra - Salários</t>
        </is>
      </c>
      <c r="H501" t="inlineStr">
        <is>
          <t>MDO CLT - Salário</t>
        </is>
      </c>
      <c r="I501" t="inlineStr">
        <is>
          <t>01/2026 - Líquidos Folha Mensal</t>
        </is>
      </c>
      <c r="J501" t="n">
        <v>-14000</v>
      </c>
      <c r="K501" t="n">
        <v>-14000</v>
      </c>
      <c r="O501" t="inlineStr">
        <is>
          <t>Provisionado</t>
        </is>
      </c>
      <c r="Q501" t="inlineStr">
        <is>
          <t>08/2026</t>
        </is>
      </c>
      <c r="R501" t="n">
        <v>0</v>
      </c>
    </row>
    <row r="502">
      <c r="A502" t="n">
        <v>193309</v>
      </c>
      <c r="B502" t="inlineStr">
        <is>
          <t>Love Cabaret</t>
        </is>
      </c>
      <c r="C502" t="inlineStr">
        <is>
          <t>ESHOWS PROMOCOES ARTISTICAS LTDA</t>
        </is>
      </c>
      <c r="D502" t="inlineStr">
        <is>
          <t>PROVISAO</t>
        </is>
      </c>
      <c r="E502" s="555" t="n">
        <v>46235</v>
      </c>
      <c r="F502" s="555" t="n">
        <v>46254</v>
      </c>
      <c r="G502" t="inlineStr">
        <is>
          <t>Custos Artístico Geral</t>
        </is>
      </c>
      <c r="H502" t="inlineStr">
        <is>
          <t>Cachê de Músicos e Artistas</t>
        </is>
      </c>
      <c r="I502" t="inlineStr">
        <is>
          <t xml:space="preserve">CACHE MUSICOS E ARTISTAS - PERIODO DE 01/01 A 15/01 - 
</t>
        </is>
      </c>
      <c r="J502" t="n">
        <v>-40000</v>
      </c>
      <c r="K502" t="n">
        <v>-40000</v>
      </c>
      <c r="O502" t="inlineStr">
        <is>
          <t>Provisionado</t>
        </is>
      </c>
      <c r="Q502" t="inlineStr">
        <is>
          <t>08/2026</t>
        </is>
      </c>
      <c r="R502" t="n">
        <v>0</v>
      </c>
    </row>
    <row r="503">
      <c r="A503" t="n">
        <v>202216</v>
      </c>
      <c r="B503" t="inlineStr">
        <is>
          <t>Love Cabaret</t>
        </is>
      </c>
      <c r="C503" t="inlineStr">
        <is>
          <t>PJ 00492024 - ISABELLA FERNANDES GOMES</t>
        </is>
      </c>
      <c r="D503" t="inlineStr">
        <is>
          <t>PROVISAO</t>
        </is>
      </c>
      <c r="E503" s="555" t="n">
        <v>46235</v>
      </c>
      <c r="F503" s="555" t="n">
        <v>46275</v>
      </c>
      <c r="G503" t="inlineStr">
        <is>
          <t>Mão de Obra - PJ</t>
        </is>
      </c>
      <c r="H503" t="inlineStr">
        <is>
          <t>MDO PJ Fixo</t>
        </is>
      </c>
      <c r="I503" t="inlineStr">
        <is>
          <t>SALÁRIO PJ</t>
        </is>
      </c>
      <c r="J503" t="n">
        <v>-1200</v>
      </c>
      <c r="K503" t="n">
        <v>-1200</v>
      </c>
      <c r="M503" t="inlineStr">
        <is>
          <t>ANALISTA FINANCEIRO DO SQUAD</t>
        </is>
      </c>
      <c r="N503" t="inlineStr">
        <is>
          <t xml:space="preserve">  - Squad</t>
        </is>
      </c>
      <c r="O503" t="inlineStr">
        <is>
          <t>Provisionado</t>
        </is>
      </c>
      <c r="Q503" t="inlineStr">
        <is>
          <t>08/2026</t>
        </is>
      </c>
      <c r="R503" t="n">
        <v>0</v>
      </c>
    </row>
    <row r="504">
      <c r="A504" t="n">
        <v>202028</v>
      </c>
      <c r="B504" t="inlineStr">
        <is>
          <t>Love Cabaret</t>
        </is>
      </c>
      <c r="C504" t="inlineStr">
        <is>
          <t>ANDRE RODRIGUES AZEVEDO</t>
        </is>
      </c>
      <c r="D504" t="inlineStr">
        <is>
          <t>PROVISAO</t>
        </is>
      </c>
      <c r="E504" s="555" t="n">
        <v>46235</v>
      </c>
      <c r="F504" s="555" t="n">
        <v>46275</v>
      </c>
      <c r="G504" t="inlineStr">
        <is>
          <t>Mão de Obra - PJ</t>
        </is>
      </c>
      <c r="H504" t="inlineStr">
        <is>
          <t>MDO Terceirizada - Artístico</t>
        </is>
      </c>
      <c r="I504" t="inlineStr">
        <is>
          <t>SALÁRIO PJ</t>
        </is>
      </c>
      <c r="J504" t="n">
        <v>-7420</v>
      </c>
      <c r="K504" t="n">
        <v>-7420</v>
      </c>
      <c r="M504" t="inlineStr">
        <is>
          <t>TECNICO DE SOM</t>
        </is>
      </c>
      <c r="N504" t="inlineStr">
        <is>
          <t xml:space="preserve">  - Assistente</t>
        </is>
      </c>
      <c r="O504" t="inlineStr">
        <is>
          <t>Provisionado</t>
        </is>
      </c>
      <c r="Q504" t="inlineStr">
        <is>
          <t>08/2026</t>
        </is>
      </c>
      <c r="R504" t="n">
        <v>0</v>
      </c>
    </row>
    <row r="505">
      <c r="A505" t="n">
        <v>204353</v>
      </c>
      <c r="B505" t="inlineStr">
        <is>
          <t>Love Cabaret</t>
        </is>
      </c>
      <c r="C505" t="inlineStr">
        <is>
          <t>FABRICA DE BARES SERVICOS LTDA FB</t>
        </is>
      </c>
      <c r="D505" t="inlineStr">
        <is>
          <t>PROVISAO</t>
        </is>
      </c>
      <c r="E505" s="555" t="n">
        <v>46235</v>
      </c>
      <c r="F505" s="555" t="n">
        <v>46290</v>
      </c>
      <c r="G505" t="inlineStr">
        <is>
          <t>Mão de Obra - Benefícios</t>
        </is>
      </c>
      <c r="H505" t="inlineStr">
        <is>
          <t xml:space="preserve">  -  Alimentação Funcionário</t>
        </is>
      </c>
      <c r="I505" t="inlineStr">
        <is>
          <t>ALIMENTACAO DE FUNCIONARIO - CARTAO BLACK - 01/2026</t>
        </is>
      </c>
      <c r="J505" t="n">
        <v>-7000</v>
      </c>
      <c r="K505" t="n">
        <v>-7000</v>
      </c>
      <c r="O505" t="inlineStr">
        <is>
          <t>Provisionado</t>
        </is>
      </c>
      <c r="Q505" t="inlineStr">
        <is>
          <t>08/2026</t>
        </is>
      </c>
      <c r="R505" t="n">
        <v>0</v>
      </c>
    </row>
    <row r="506">
      <c r="A506" t="n">
        <v>204437</v>
      </c>
      <c r="B506" t="inlineStr">
        <is>
          <t>Love Cabaret</t>
        </is>
      </c>
      <c r="C506" t="inlineStr">
        <is>
          <t>MARIA EDUARDA RAMOS DE SOUSA</t>
        </is>
      </c>
      <c r="D506" t="inlineStr">
        <is>
          <t>PROVISAO</t>
        </is>
      </c>
      <c r="E506" s="555" t="n">
        <v>46235</v>
      </c>
      <c r="F506" s="555" t="n">
        <v>46275</v>
      </c>
      <c r="G506" t="inlineStr">
        <is>
          <t>Mão de Obra - PJ</t>
        </is>
      </c>
      <c r="H506" t="inlineStr">
        <is>
          <t>MDO PJ Fixo</t>
        </is>
      </c>
      <c r="I506" t="inlineStr">
        <is>
          <t xml:space="preserve">SALÁRIO PJ </t>
        </is>
      </c>
      <c r="J506" t="n">
        <v>-1600</v>
      </c>
      <c r="K506" t="n">
        <v>-1600</v>
      </c>
      <c r="M506" t="inlineStr">
        <is>
          <t>ANALISTA EXECUTIVA DE EVENTOS</t>
        </is>
      </c>
      <c r="N506" t="inlineStr">
        <is>
          <t>MDO Terceirizada - Eventos</t>
        </is>
      </c>
      <c r="O506" t="inlineStr">
        <is>
          <t>Provisionado</t>
        </is>
      </c>
      <c r="Q506" t="inlineStr">
        <is>
          <t>08/2026</t>
        </is>
      </c>
      <c r="R506" t="n">
        <v>0</v>
      </c>
    </row>
    <row r="507">
      <c r="A507" t="n">
        <v>202119</v>
      </c>
      <c r="B507" t="inlineStr">
        <is>
          <t>Love Cabaret</t>
        </is>
      </c>
      <c r="C507" t="inlineStr">
        <is>
          <t>FELIPE FERREIRA FRANCA 36496185832</t>
        </is>
      </c>
      <c r="D507" t="inlineStr">
        <is>
          <t>PROVISAO</t>
        </is>
      </c>
      <c r="E507" s="555" t="n">
        <v>46235</v>
      </c>
      <c r="F507" s="555" t="n">
        <v>46275</v>
      </c>
      <c r="G507" t="inlineStr">
        <is>
          <t>Mão de Obra - PJ</t>
        </is>
      </c>
      <c r="H507" t="inlineStr">
        <is>
          <t>MDO PJ Fixo</t>
        </is>
      </c>
      <c r="I507" t="inlineStr">
        <is>
          <t xml:space="preserve">SALÁRIO PJ </t>
        </is>
      </c>
      <c r="J507" t="n">
        <v>-5000</v>
      </c>
      <c r="K507" t="n">
        <v>-5000</v>
      </c>
      <c r="M507" t="inlineStr">
        <is>
          <t>LIDER DE SQUAD</t>
        </is>
      </c>
      <c r="N507" t="inlineStr">
        <is>
          <t xml:space="preserve">  - Squad</t>
        </is>
      </c>
      <c r="O507" t="inlineStr">
        <is>
          <t>Provisionado</t>
        </is>
      </c>
      <c r="Q507" t="inlineStr">
        <is>
          <t>08/2026</t>
        </is>
      </c>
      <c r="R507" t="n">
        <v>0</v>
      </c>
    </row>
    <row r="508">
      <c r="A508" t="n">
        <v>204768</v>
      </c>
      <c r="B508" t="inlineStr">
        <is>
          <t>Love Cabaret</t>
        </is>
      </c>
      <c r="C508" t="inlineStr">
        <is>
          <t>STEMME TELECOMUNICACOES DO BRASIL LTDA</t>
        </is>
      </c>
      <c r="D508" t="inlineStr">
        <is>
          <t>PROVISAO</t>
        </is>
      </c>
      <c r="E508" s="555" t="n">
        <v>46235</v>
      </c>
      <c r="F508" s="555" t="n">
        <v>46275</v>
      </c>
      <c r="G508" t="inlineStr">
        <is>
          <t>Informática e TI</t>
        </is>
      </c>
      <c r="H508" t="inlineStr">
        <is>
          <t>Internet</t>
        </is>
      </c>
      <c r="I508" t="inlineStr">
        <is>
          <t>INTERNET - LINK GERENCIAMENTO DE REDE 01/01 A 31/01 - 01/2026</t>
        </is>
      </c>
      <c r="J508" t="n">
        <v>-299.99</v>
      </c>
      <c r="K508" t="n">
        <v>-299.99</v>
      </c>
      <c r="O508" t="inlineStr">
        <is>
          <t>Provisionado</t>
        </is>
      </c>
      <c r="Q508" t="inlineStr">
        <is>
          <t>08/2026</t>
        </is>
      </c>
      <c r="R508" t="n">
        <v>0</v>
      </c>
    </row>
    <row r="509">
      <c r="A509" t="n">
        <v>195363</v>
      </c>
      <c r="B509" t="inlineStr">
        <is>
          <t>Love Cabaret</t>
        </is>
      </c>
      <c r="C509" t="inlineStr">
        <is>
          <t xml:space="preserve">DESTEC SOLUCOES LTDA </t>
        </is>
      </c>
      <c r="D509" t="inlineStr">
        <is>
          <t>PROVISAO</t>
        </is>
      </c>
      <c r="E509" s="555" t="n">
        <v>46235</v>
      </c>
      <c r="F509" s="555" t="n">
        <v>46289</v>
      </c>
      <c r="G509" t="inlineStr">
        <is>
          <t>Locação de Equipamentos</t>
        </is>
      </c>
      <c r="H509" t="inlineStr">
        <is>
          <t>Locações de Equipamentos - Operacionais</t>
        </is>
      </c>
      <c r="I509" t="inlineStr">
        <is>
          <t xml:space="preserve">LOCACAO DE EQUIPAMENTOS OPERACIONAIS DE SISTEMA SMART CALL - </t>
        </is>
      </c>
      <c r="J509" t="n">
        <v>-812.7</v>
      </c>
      <c r="K509" t="n">
        <v>-812.7</v>
      </c>
      <c r="O509" t="inlineStr">
        <is>
          <t>Provisionado</t>
        </is>
      </c>
      <c r="Q509" t="inlineStr">
        <is>
          <t>08/2026</t>
        </is>
      </c>
      <c r="R509" t="n">
        <v>0</v>
      </c>
    </row>
    <row r="510">
      <c r="A510" t="n">
        <v>204647</v>
      </c>
      <c r="B510" t="inlineStr">
        <is>
          <t>Love Cabaret</t>
        </is>
      </c>
      <c r="C510" t="inlineStr">
        <is>
          <t>MACHINE SEGURANCA PATRIMONIAL LTDA</t>
        </is>
      </c>
      <c r="D510" t="inlineStr">
        <is>
          <t>PROVISAO</t>
        </is>
      </c>
      <c r="E510" s="555" t="n">
        <v>46235</v>
      </c>
      <c r="F510" s="555" t="n">
        <v>46270</v>
      </c>
      <c r="G510" t="inlineStr">
        <is>
          <t>Serviços de Terceiros</t>
        </is>
      </c>
      <c r="H510" t="inlineStr">
        <is>
          <t>Serviços de Segurança</t>
        </is>
      </c>
      <c r="I510" t="inlineStr">
        <is>
          <t>SERVICO DE SEGURANCA - PERIODO 16 A 31/02/2026</t>
        </is>
      </c>
      <c r="J510" t="n">
        <v>-10000</v>
      </c>
      <c r="K510" t="n">
        <v>-10000</v>
      </c>
      <c r="O510" t="inlineStr">
        <is>
          <t>Provisionado</t>
        </is>
      </c>
      <c r="Q510" t="inlineStr">
        <is>
          <t>08/2026</t>
        </is>
      </c>
      <c r="R510" t="n">
        <v>0</v>
      </c>
    </row>
    <row r="511">
      <c r="A511" t="n">
        <v>204740</v>
      </c>
      <c r="B511" t="inlineStr">
        <is>
          <t>Love Cabaret</t>
        </is>
      </c>
      <c r="C511" t="inlineStr">
        <is>
          <t xml:space="preserve">SPOTIFY </t>
        </is>
      </c>
      <c r="D511" t="inlineStr">
        <is>
          <t>PROVISAO</t>
        </is>
      </c>
      <c r="E511" s="555" t="n">
        <v>46235</v>
      </c>
      <c r="F511" s="555" t="n">
        <v>46249</v>
      </c>
      <c r="G511" t="inlineStr">
        <is>
          <t>Informática e TI</t>
        </is>
      </c>
      <c r="H511" t="inlineStr">
        <is>
          <t>TV por assinatura/musica ambiente</t>
        </is>
      </c>
      <c r="I511" t="inlineStr">
        <is>
          <t>REEMBOLSO REFERENTE A SPOTIFY DAS CASAS ARCOS E LOVE - 02/2026</t>
        </is>
      </c>
      <c r="J511" t="n">
        <v>-20.45</v>
      </c>
      <c r="K511" t="n">
        <v>-20.45</v>
      </c>
      <c r="O511" t="inlineStr">
        <is>
          <t>Provisionado</t>
        </is>
      </c>
      <c r="Q511" t="inlineStr">
        <is>
          <t>08/2026</t>
        </is>
      </c>
      <c r="R511" t="n">
        <v>0</v>
      </c>
    </row>
    <row r="512">
      <c r="A512" t="n">
        <v>204314</v>
      </c>
      <c r="B512" t="inlineStr">
        <is>
          <t>Love Cabaret</t>
        </is>
      </c>
      <c r="C512" t="inlineStr">
        <is>
          <t>ESHOWS PROMOCOES ARTISTICAS LTDA</t>
        </is>
      </c>
      <c r="D512" t="inlineStr">
        <is>
          <t>PROVISAO</t>
        </is>
      </c>
      <c r="E512" s="555" t="n">
        <v>46235</v>
      </c>
      <c r="F512" s="555" t="n">
        <v>46270</v>
      </c>
      <c r="G512" t="inlineStr">
        <is>
          <t>Custos Artístico Geral</t>
        </is>
      </c>
      <c r="H512" t="inlineStr">
        <is>
          <t>Cachê de Músicos e Artistas</t>
        </is>
      </c>
      <c r="I512" t="inlineStr">
        <is>
          <t>CACHE MUSICOS E ARTISTAS - PERIODO DE 16/02 A 31/02- 02/2026</t>
        </is>
      </c>
      <c r="J512" t="n">
        <v>-40000</v>
      </c>
      <c r="K512" t="n">
        <v>-40000</v>
      </c>
      <c r="O512" t="inlineStr">
        <is>
          <t>Provisionado</t>
        </is>
      </c>
      <c r="Q512" t="inlineStr">
        <is>
          <t>08/2026</t>
        </is>
      </c>
      <c r="R512" t="n">
        <v>0</v>
      </c>
    </row>
    <row r="513">
      <c r="A513" t="n">
        <v>195305</v>
      </c>
      <c r="B513" t="inlineStr">
        <is>
          <t>Love Cabaret</t>
        </is>
      </c>
      <c r="C513" t="inlineStr">
        <is>
          <t>ALPHALIX AMBIENTEAL LOC/ DE EQUIPAMENTOS EIRELI</t>
        </is>
      </c>
      <c r="D513" t="inlineStr">
        <is>
          <t>PROVISAO</t>
        </is>
      </c>
      <c r="E513" s="555" t="n">
        <v>46235</v>
      </c>
      <c r="F513" s="555" t="n">
        <v>46285</v>
      </c>
      <c r="G513" t="inlineStr">
        <is>
          <t>Utilidades</t>
        </is>
      </c>
      <c r="H513" t="inlineStr">
        <is>
          <t>Coleta de lixo</t>
        </is>
      </c>
      <c r="I513" t="inlineStr">
        <is>
          <t xml:space="preserve">COLETA DE LIXO - </t>
        </is>
      </c>
      <c r="J513" t="n">
        <v>-1800</v>
      </c>
      <c r="K513" t="n">
        <v>-1800</v>
      </c>
      <c r="O513" t="inlineStr">
        <is>
          <t>Provisionado</t>
        </is>
      </c>
      <c r="Q513" t="inlineStr">
        <is>
          <t>08/2026</t>
        </is>
      </c>
      <c r="R513" t="n">
        <v>0</v>
      </c>
    </row>
    <row r="514">
      <c r="A514" t="n">
        <v>204636</v>
      </c>
      <c r="B514" t="inlineStr">
        <is>
          <t>Love Cabaret</t>
        </is>
      </c>
      <c r="C514" t="inlineStr">
        <is>
          <t>MACHINE SEGURANCA PATRIMONIAL LTDA</t>
        </is>
      </c>
      <c r="D514" t="inlineStr">
        <is>
          <t>PROVISAO</t>
        </is>
      </c>
      <c r="E514" s="555" t="n">
        <v>46235</v>
      </c>
      <c r="F514" s="555" t="n">
        <v>46280</v>
      </c>
      <c r="G514" t="inlineStr">
        <is>
          <t>Serviços de Terceiros</t>
        </is>
      </c>
      <c r="H514" t="inlineStr">
        <is>
          <t>Serviços de Segurança</t>
        </is>
      </c>
      <c r="I514" t="inlineStr">
        <is>
          <t>SERVICO DE SEGURANCA PATRIMONIAL - 01/2026</t>
        </is>
      </c>
      <c r="J514" t="n">
        <v>-6000</v>
      </c>
      <c r="K514" t="n">
        <v>-6000</v>
      </c>
      <c r="O514" t="inlineStr">
        <is>
          <t>Provisionado</t>
        </is>
      </c>
      <c r="Q514" t="inlineStr">
        <is>
          <t>08/2026</t>
        </is>
      </c>
      <c r="R514" t="n">
        <v>0</v>
      </c>
    </row>
    <row r="515">
      <c r="A515" t="n">
        <v>204658</v>
      </c>
      <c r="B515" t="inlineStr">
        <is>
          <t>Love Cabaret</t>
        </is>
      </c>
      <c r="C515" t="inlineStr">
        <is>
          <t>MACHINE SEGURANCA PATRIMONIAL LTDA</t>
        </is>
      </c>
      <c r="D515" t="inlineStr">
        <is>
          <t>PROVISAO</t>
        </is>
      </c>
      <c r="E515" s="555" t="n">
        <v>46235</v>
      </c>
      <c r="F515" s="555" t="n">
        <v>46254</v>
      </c>
      <c r="G515" t="inlineStr">
        <is>
          <t>Serviços de Terceiros</t>
        </is>
      </c>
      <c r="H515" t="inlineStr">
        <is>
          <t>Serviços de Segurança</t>
        </is>
      </c>
      <c r="I515" t="inlineStr">
        <is>
          <t>SERVICO DE SEGURANCA - PERIODO 01 A 15/02/2026</t>
        </is>
      </c>
      <c r="J515" t="n">
        <v>-10000</v>
      </c>
      <c r="K515" t="n">
        <v>-10000</v>
      </c>
      <c r="O515" t="inlineStr">
        <is>
          <t>Provisionado</t>
        </is>
      </c>
      <c r="Q515" t="inlineStr">
        <is>
          <t>08/2026</t>
        </is>
      </c>
      <c r="R515" t="n">
        <v>0</v>
      </c>
    </row>
    <row r="516">
      <c r="A516" t="n">
        <v>204780</v>
      </c>
      <c r="B516" t="inlineStr">
        <is>
          <t>Love Cabaret</t>
        </is>
      </c>
      <c r="C516" t="inlineStr">
        <is>
          <t>TELEFONICA BRASIL S/A</t>
        </is>
      </c>
      <c r="D516" t="inlineStr">
        <is>
          <t>PROVISAO</t>
        </is>
      </c>
      <c r="E516" s="555" t="n">
        <v>46235</v>
      </c>
      <c r="F516" s="555" t="n">
        <v>46292</v>
      </c>
      <c r="G516" t="inlineStr">
        <is>
          <t>Informática e TI</t>
        </is>
      </c>
      <c r="H516" t="inlineStr">
        <is>
          <t>Internet</t>
        </is>
      </c>
      <c r="I516" t="inlineStr">
        <is>
          <t>INTERNET MONITORA DADOS 100MB - CONTA 443836731 -01/2026</t>
        </is>
      </c>
      <c r="J516" t="n">
        <v>-21.71</v>
      </c>
      <c r="K516" t="n">
        <v>-21.71</v>
      </c>
      <c r="O516" t="inlineStr">
        <is>
          <t>Provisionado</t>
        </is>
      </c>
      <c r="Q516" t="inlineStr">
        <is>
          <t>08/2026</t>
        </is>
      </c>
      <c r="R516" t="n">
        <v>0</v>
      </c>
    </row>
    <row r="517">
      <c r="A517" t="n">
        <v>204669</v>
      </c>
      <c r="B517" t="inlineStr">
        <is>
          <t>Love Cabaret</t>
        </is>
      </c>
      <c r="C517" t="inlineStr">
        <is>
          <t>MACRO CONTABILIDADE E CONSULTORIA LTDA</t>
        </is>
      </c>
      <c r="D517" t="inlineStr">
        <is>
          <t>PROVISAO</t>
        </is>
      </c>
      <c r="E517" s="555" t="n">
        <v>46235</v>
      </c>
      <c r="F517" s="555" t="n">
        <v>46249</v>
      </c>
      <c r="G517" t="inlineStr">
        <is>
          <t>Serviços de Terceiros</t>
        </is>
      </c>
      <c r="H517" t="inlineStr">
        <is>
          <t>Assessoria Contabil</t>
        </is>
      </c>
      <c r="I517" t="inlineStr">
        <is>
          <t>ASSESSORIA CONTABIL - CONTRATO M149/23 RPS 13613 - 02/2026</t>
        </is>
      </c>
      <c r="J517" t="n">
        <v>-3475.03</v>
      </c>
      <c r="K517" t="n">
        <v>-3475.03</v>
      </c>
      <c r="O517" t="inlineStr">
        <is>
          <t>Provisionado</t>
        </is>
      </c>
      <c r="Q517" t="inlineStr">
        <is>
          <t>08/2026</t>
        </is>
      </c>
      <c r="R517" t="n">
        <v>0</v>
      </c>
    </row>
    <row r="518">
      <c r="A518" t="n">
        <v>202231</v>
      </c>
      <c r="B518" t="inlineStr">
        <is>
          <t>Love Cabaret</t>
        </is>
      </c>
      <c r="C518" t="inlineStr">
        <is>
          <t>PJ 00352023 - JESSICA IZABEL DE SOUZA</t>
        </is>
      </c>
      <c r="D518" t="inlineStr">
        <is>
          <t>PROVISAO</t>
        </is>
      </c>
      <c r="E518" s="555" t="n">
        <v>46235</v>
      </c>
      <c r="F518" s="555" t="n">
        <v>46275</v>
      </c>
      <c r="G518" t="inlineStr">
        <is>
          <t>Mão de Obra - PJ</t>
        </is>
      </c>
      <c r="H518" t="inlineStr">
        <is>
          <t>MDO PJ Fixo</t>
        </is>
      </c>
      <c r="I518" t="inlineStr">
        <is>
          <t>SALÁRIO PJ</t>
        </is>
      </c>
      <c r="J518" t="n">
        <v>-1500</v>
      </c>
      <c r="K518" t="n">
        <v>-1500</v>
      </c>
      <c r="M518" t="inlineStr">
        <is>
          <t>ANALISTA FINANCEIRO DO SQUAD</t>
        </is>
      </c>
      <c r="N518" t="inlineStr">
        <is>
          <t xml:space="preserve">  - Squad</t>
        </is>
      </c>
      <c r="O518" t="inlineStr">
        <is>
          <t>Provisionado</t>
        </is>
      </c>
      <c r="Q518" t="inlineStr">
        <is>
          <t>08/2026</t>
        </is>
      </c>
      <c r="R518" t="n">
        <v>0</v>
      </c>
    </row>
    <row r="519">
      <c r="A519" t="n">
        <v>204717</v>
      </c>
      <c r="B519" t="inlineStr">
        <is>
          <t>Love Cabaret</t>
        </is>
      </c>
      <c r="C519" t="inlineStr">
        <is>
          <t>SAFE BRAND COMERCIAL- IMPORTACAO- EXPORTACAO E SERVICOS LTDA</t>
        </is>
      </c>
      <c r="D519" t="inlineStr">
        <is>
          <t>PROVISAO</t>
        </is>
      </c>
      <c r="E519" s="555" t="n">
        <v>46235</v>
      </c>
      <c r="F519" s="555" t="n">
        <v>46243</v>
      </c>
      <c r="G519" t="inlineStr">
        <is>
          <t>Locação de Equipamentos</t>
        </is>
      </c>
      <c r="H519" t="inlineStr">
        <is>
          <t>Locações de Equipamentos - Operacionais</t>
        </is>
      </c>
      <c r="I519" t="inlineStr">
        <is>
          <t>1 MAQ LAVA LOUÇAS DE ABER. FRONTAL R$650,00 // 2 MAQUINAS LAVA COPOS DE ABER. FRONTAL R$650,00 CADA // MESA DE APOIO PARA LAVA LOUÇAS (COZINHA) R$69,90 - 02/2026</t>
        </is>
      </c>
      <c r="J519" t="n">
        <v>-2117.46</v>
      </c>
      <c r="K519" t="n">
        <v>-2117.46</v>
      </c>
      <c r="O519" t="inlineStr">
        <is>
          <t>Provisionado</t>
        </is>
      </c>
      <c r="Q519" t="inlineStr">
        <is>
          <t>08/2026</t>
        </is>
      </c>
      <c r="R519" t="n">
        <v>0</v>
      </c>
    </row>
    <row r="520">
      <c r="A520" t="n">
        <v>204680</v>
      </c>
      <c r="B520" t="inlineStr">
        <is>
          <t>Love Cabaret</t>
        </is>
      </c>
      <c r="C520" t="inlineStr">
        <is>
          <t xml:space="preserve">MATEUS SILVEIRA CEZAR </t>
        </is>
      </c>
      <c r="D520" t="inlineStr">
        <is>
          <t>PROVISAO</t>
        </is>
      </c>
      <c r="E520" s="555" t="n">
        <v>46235</v>
      </c>
      <c r="F520" s="555" t="n">
        <v>46269</v>
      </c>
      <c r="G520" t="inlineStr">
        <is>
          <t>Marketing</t>
        </is>
      </c>
      <c r="H520" t="inlineStr">
        <is>
          <t>Sessão de Fotos/Captação de Vídeo</t>
        </is>
      </c>
      <c r="I520" t="inlineStr">
        <is>
          <t>PRODUCAO GRAFICA - CONTRATACAO VIDEOMAKER FIXO - 02/2026</t>
        </is>
      </c>
      <c r="J520" t="n">
        <v>-1800</v>
      </c>
      <c r="K520" t="n">
        <v>-1800</v>
      </c>
      <c r="O520" t="inlineStr">
        <is>
          <t>Provisionado</t>
        </is>
      </c>
      <c r="Q520" t="inlineStr">
        <is>
          <t>08/2026</t>
        </is>
      </c>
      <c r="R520" t="n">
        <v>0</v>
      </c>
    </row>
    <row r="521">
      <c r="A521" t="n">
        <v>195351</v>
      </c>
      <c r="B521" t="inlineStr">
        <is>
          <t>Love Cabaret</t>
        </is>
      </c>
      <c r="C521" t="inlineStr">
        <is>
          <t>CICLO PARTICIPACOES LTDA</t>
        </is>
      </c>
      <c r="D521" t="inlineStr">
        <is>
          <t>PROVISAO</t>
        </is>
      </c>
      <c r="E521" s="555" t="n">
        <v>46235</v>
      </c>
      <c r="F521" s="555" t="n">
        <v>46275</v>
      </c>
      <c r="G521" t="inlineStr">
        <is>
          <t>Custo de Ocupação</t>
        </is>
      </c>
      <c r="H521" t="inlineStr">
        <is>
          <t>Aluguel de Imoveis</t>
        </is>
      </c>
      <c r="I521" t="inlineStr">
        <is>
          <t>ALUGUEL DE IMOVEIS - EDIFICIO AZALEIA -</t>
        </is>
      </c>
      <c r="J521" t="n">
        <v>-32594.19</v>
      </c>
      <c r="K521" t="n">
        <v>-32594.19</v>
      </c>
      <c r="O521" t="inlineStr">
        <is>
          <t>Provisionado</t>
        </is>
      </c>
      <c r="Q521" t="inlineStr">
        <is>
          <t>08/2026</t>
        </is>
      </c>
      <c r="R521" t="n">
        <v>0</v>
      </c>
    </row>
    <row r="522">
      <c r="A522" t="n">
        <v>204695</v>
      </c>
      <c r="B522" t="inlineStr">
        <is>
          <t>Love Cabaret</t>
        </is>
      </c>
      <c r="C522" t="inlineStr">
        <is>
          <t>PRESHH ALUGUEL DE MAQUINAS LTDA</t>
        </is>
      </c>
      <c r="D522" t="inlineStr">
        <is>
          <t>PROVISAO</t>
        </is>
      </c>
      <c r="E522" s="555" t="n">
        <v>46235</v>
      </c>
      <c r="F522" s="555" t="n">
        <v>46275</v>
      </c>
      <c r="G522" t="inlineStr">
        <is>
          <t>Locação de Equipamentos</t>
        </is>
      </c>
      <c r="H522" t="inlineStr">
        <is>
          <t>Locações de Equipamentos - Operacionais</t>
        </is>
      </c>
      <c r="I522" t="inlineStr">
        <is>
          <t>LOCACAO DE EQUIPAMENTOS - EQUIPAMENTO DE CARBONATACAO - 01/2026</t>
        </is>
      </c>
      <c r="J522" t="n">
        <v>-920</v>
      </c>
      <c r="K522" t="n">
        <v>-920</v>
      </c>
      <c r="O522" t="inlineStr">
        <is>
          <t>Provisionado</t>
        </is>
      </c>
      <c r="Q522" t="inlineStr">
        <is>
          <t>08/2026</t>
        </is>
      </c>
      <c r="R522" t="n">
        <v>0</v>
      </c>
    </row>
    <row r="523">
      <c r="A523" t="n">
        <v>195317</v>
      </c>
      <c r="B523" t="inlineStr">
        <is>
          <t>Love Cabaret</t>
        </is>
      </c>
      <c r="C523" t="inlineStr">
        <is>
          <t>CEM ENGENHARIA DA MANUTENCAO LTDA</t>
        </is>
      </c>
      <c r="D523" t="inlineStr">
        <is>
          <t>PROVISAO</t>
        </is>
      </c>
      <c r="E523" s="555" t="n">
        <v>46235</v>
      </c>
      <c r="F523" s="555" t="n">
        <v>46280</v>
      </c>
      <c r="G523" t="inlineStr">
        <is>
          <t>Manutenção</t>
        </is>
      </c>
      <c r="H523" t="inlineStr">
        <is>
          <t>Manutenção Predial</t>
        </is>
      </c>
      <c r="I523" t="inlineStr">
        <is>
          <t xml:space="preserve">MANUTENCAO EM GERAL - PREVENTIVA - </t>
        </is>
      </c>
      <c r="J523" t="n">
        <v>-6601.38</v>
      </c>
      <c r="K523" t="n">
        <v>-6601.38</v>
      </c>
      <c r="O523" t="inlineStr">
        <is>
          <t>Provisionado</t>
        </is>
      </c>
      <c r="Q523" t="inlineStr">
        <is>
          <t>08/2026</t>
        </is>
      </c>
      <c r="R523" t="n">
        <v>0</v>
      </c>
    </row>
    <row r="524">
      <c r="A524" t="n">
        <v>204099</v>
      </c>
      <c r="B524" t="inlineStr">
        <is>
          <t>Love Cabaret</t>
        </is>
      </c>
      <c r="C524" t="inlineStr">
        <is>
          <t>ESCRITORIO CENTRAL DE ARRECADACAO E DISTRIBUICAO ECAD</t>
        </is>
      </c>
      <c r="D524" t="inlineStr">
        <is>
          <t>PROVISAO</t>
        </is>
      </c>
      <c r="E524" s="555" t="n">
        <v>46235</v>
      </c>
      <c r="F524" s="555" t="n">
        <v>46270</v>
      </c>
      <c r="G524" t="inlineStr">
        <is>
          <t>Custos Artístico Geral</t>
        </is>
      </c>
      <c r="H524" t="inlineStr">
        <is>
          <t>Locação de Equipamentos Fixo</t>
        </is>
      </c>
      <c r="I524" t="inlineStr">
        <is>
          <t>LOCACAO DE EQUIPAMENTOS FIXO - ECAD - 02/2026</t>
        </is>
      </c>
      <c r="J524" t="n">
        <v>-802.5</v>
      </c>
      <c r="K524" t="n">
        <v>-802.5</v>
      </c>
      <c r="O524" t="inlineStr">
        <is>
          <t>Provisionado</t>
        </is>
      </c>
      <c r="Q524" t="inlineStr">
        <is>
          <t>08/2026</t>
        </is>
      </c>
      <c r="R524" t="n">
        <v>0</v>
      </c>
    </row>
    <row r="525">
      <c r="A525" t="n">
        <v>195293</v>
      </c>
      <c r="B525" t="inlineStr">
        <is>
          <t>Love Cabaret</t>
        </is>
      </c>
      <c r="C525" t="inlineStr">
        <is>
          <t>AGENCIA BIOMA PUBLICIDADE E EVENTOS LTDA - FACUNDO</t>
        </is>
      </c>
      <c r="D525" t="inlineStr">
        <is>
          <t>PROVISAO</t>
        </is>
      </c>
      <c r="E525" s="555" t="n">
        <v>46235</v>
      </c>
      <c r="F525" s="555" t="n">
        <v>46270</v>
      </c>
      <c r="G525" t="inlineStr">
        <is>
          <t>Marketing</t>
        </is>
      </c>
      <c r="H525" t="inlineStr">
        <is>
          <t>Agência de Propaganda</t>
        </is>
      </c>
      <c r="I525" t="inlineStr">
        <is>
          <t xml:space="preserve">AGENCIA DE PROPAGANDA - SERVICOS PRESTADOS MARKETING </t>
        </is>
      </c>
      <c r="J525" t="n">
        <v>-8000</v>
      </c>
      <c r="K525" t="n">
        <v>-8000</v>
      </c>
      <c r="O525" t="inlineStr">
        <is>
          <t>Provisionado</t>
        </is>
      </c>
      <c r="Q525" t="inlineStr">
        <is>
          <t>08/2026</t>
        </is>
      </c>
      <c r="R525" t="n">
        <v>0</v>
      </c>
    </row>
    <row r="526">
      <c r="A526" t="n">
        <v>204475</v>
      </c>
      <c r="B526" t="inlineStr">
        <is>
          <t>Love Cabaret</t>
        </is>
      </c>
      <c r="C526" t="inlineStr">
        <is>
          <t>PJ 00092021 - VANESSA FERREIRA DEL SANTO</t>
        </is>
      </c>
      <c r="D526" t="inlineStr">
        <is>
          <t>PROVISAO</t>
        </is>
      </c>
      <c r="E526" s="555" t="n">
        <v>46235</v>
      </c>
      <c r="F526" s="555" t="n">
        <v>46275</v>
      </c>
      <c r="G526" t="inlineStr">
        <is>
          <t>Mão de Obra - PJ</t>
        </is>
      </c>
      <c r="H526" t="inlineStr">
        <is>
          <t>MDO PJ Fixo</t>
        </is>
      </c>
      <c r="I526" t="inlineStr">
        <is>
          <t>SALÁRIO PJ</t>
        </is>
      </c>
      <c r="J526" t="n">
        <v>-3000</v>
      </c>
      <c r="K526" t="n">
        <v>-3000</v>
      </c>
      <c r="M526" t="inlineStr">
        <is>
          <t>GERENTE FINANCEIRO DO SQUAD</t>
        </is>
      </c>
      <c r="N526" t="inlineStr">
        <is>
          <t xml:space="preserve">  - Squad</t>
        </is>
      </c>
      <c r="O526" t="inlineStr">
        <is>
          <t>Provisionado</t>
        </is>
      </c>
      <c r="Q526" t="inlineStr">
        <is>
          <t>08/2026</t>
        </is>
      </c>
      <c r="R526" t="n">
        <v>0</v>
      </c>
    </row>
    <row r="527">
      <c r="A527" t="n">
        <v>190200</v>
      </c>
      <c r="B527" t="inlineStr">
        <is>
          <t>Love Cabaret</t>
        </is>
      </c>
      <c r="C527" t="inlineStr">
        <is>
          <t xml:space="preserve">KAMINO INSTITUICAO DE PAGAMENTO LTDA </t>
        </is>
      </c>
      <c r="D527" t="inlineStr">
        <is>
          <t>PROVISAO</t>
        </is>
      </c>
      <c r="E527" s="555" t="n">
        <v>46235</v>
      </c>
      <c r="F527" s="555" t="n">
        <v>46252</v>
      </c>
      <c r="G527" t="inlineStr">
        <is>
          <t>Despesas Financeiras</t>
        </is>
      </c>
      <c r="H527" t="inlineStr">
        <is>
          <t>Tarifas Bancárias</t>
        </is>
      </c>
      <c r="I527" t="inlineStr">
        <is>
          <t>(+/-) RECEITAS/ DESPESAS FINANCEIRAS (TARIFA MENSAL TEMPUS KAMINO) -</t>
        </is>
      </c>
      <c r="J527" t="n">
        <v>-700</v>
      </c>
      <c r="K527" t="n">
        <v>-700</v>
      </c>
      <c r="O527" t="inlineStr">
        <is>
          <t>Provisionado</t>
        </is>
      </c>
      <c r="Q527" t="inlineStr">
        <is>
          <t>08/2026</t>
        </is>
      </c>
      <c r="R527" t="n">
        <v>0</v>
      </c>
    </row>
    <row r="528">
      <c r="A528" t="n">
        <v>204397</v>
      </c>
      <c r="B528" t="inlineStr">
        <is>
          <t>Love Cabaret</t>
        </is>
      </c>
      <c r="C528" t="inlineStr">
        <is>
          <t>JULIA BAISCH FRANZ 02463978023</t>
        </is>
      </c>
      <c r="D528" t="inlineStr">
        <is>
          <t>PROVISAO</t>
        </is>
      </c>
      <c r="E528" s="555" t="n">
        <v>46235</v>
      </c>
      <c r="F528" s="555" t="n">
        <v>46275</v>
      </c>
      <c r="G528" t="inlineStr">
        <is>
          <t>Custos Artístico Geral</t>
        </is>
      </c>
      <c r="H528" t="inlineStr">
        <is>
          <t>MDO Terceirizada - Artístico</t>
        </is>
      </c>
      <c r="I528" t="inlineStr">
        <is>
          <t xml:space="preserve">SALÁRIO PJ </t>
        </is>
      </c>
      <c r="J528" t="n">
        <v>-8500</v>
      </c>
      <c r="K528" t="n">
        <v>-8500</v>
      </c>
      <c r="M528" t="inlineStr">
        <is>
          <t>TECNICO DE SOM</t>
        </is>
      </c>
      <c r="N528" t="inlineStr">
        <is>
          <t xml:space="preserve">  - Assistente</t>
        </is>
      </c>
      <c r="O528" t="inlineStr">
        <is>
          <t>Provisionado</t>
        </is>
      </c>
      <c r="Q528" t="inlineStr">
        <is>
          <t>08/2026</t>
        </is>
      </c>
      <c r="R528" t="n">
        <v>0</v>
      </c>
    </row>
    <row r="529">
      <c r="A529" t="n">
        <v>204326</v>
      </c>
      <c r="B529" t="inlineStr">
        <is>
          <t>Love Cabaret</t>
        </is>
      </c>
      <c r="C529" t="inlineStr">
        <is>
          <t>EUREKA TECHNOLOGY LTDA</t>
        </is>
      </c>
      <c r="D529" t="inlineStr">
        <is>
          <t>PROVISAO</t>
        </is>
      </c>
      <c r="E529" s="555" t="n">
        <v>46235</v>
      </c>
      <c r="F529" s="555" t="n">
        <v>46277</v>
      </c>
      <c r="G529" t="inlineStr">
        <is>
          <t>Marketing</t>
        </is>
      </c>
      <c r="H529" t="inlineStr">
        <is>
          <t>Ferramentas de Marketing</t>
        </is>
      </c>
      <c r="I529" t="inlineStr">
        <is>
          <t>SUPORTE DIGITAL - 01/2026</t>
        </is>
      </c>
      <c r="J529" t="n">
        <v>-2000</v>
      </c>
      <c r="K529" t="n">
        <v>-2000</v>
      </c>
      <c r="O529" t="inlineStr">
        <is>
          <t>Provisionado</t>
        </is>
      </c>
      <c r="Q529" t="inlineStr">
        <is>
          <t>08/2026</t>
        </is>
      </c>
      <c r="R529" t="n">
        <v>0</v>
      </c>
    </row>
    <row r="530">
      <c r="A530" t="n">
        <v>193270</v>
      </c>
      <c r="B530" t="inlineStr">
        <is>
          <t>Love Cabaret</t>
        </is>
      </c>
      <c r="C530" t="inlineStr">
        <is>
          <t>COMPANHIA DE GAS DE SAO PAULO</t>
        </is>
      </c>
      <c r="D530" t="inlineStr">
        <is>
          <t>PROVISAO</t>
        </is>
      </c>
      <c r="E530" s="555" t="n">
        <v>46235</v>
      </c>
      <c r="F530" s="555" t="n">
        <v>46257</v>
      </c>
      <c r="G530" t="inlineStr">
        <is>
          <t>Utilidades</t>
        </is>
      </c>
      <c r="H530" t="inlineStr">
        <is>
          <t>Gas de Cozinha</t>
        </is>
      </c>
      <c r="I530" t="inlineStr">
        <is>
          <t xml:space="preserve">GAS DE COZINHA - </t>
        </is>
      </c>
      <c r="J530" t="n">
        <v>-3000</v>
      </c>
      <c r="K530" t="n">
        <v>-3000</v>
      </c>
      <c r="O530" t="inlineStr">
        <is>
          <t>Provisionado</t>
        </is>
      </c>
      <c r="Q530" t="inlineStr">
        <is>
          <t>08/2026</t>
        </is>
      </c>
      <c r="R530" t="n">
        <v>0</v>
      </c>
    </row>
    <row r="531">
      <c r="A531" t="n">
        <v>204364</v>
      </c>
      <c r="B531" t="inlineStr">
        <is>
          <t>Love Cabaret</t>
        </is>
      </c>
      <c r="C531" t="inlineStr">
        <is>
          <t>FREE SOM - LOCACAO DE SOM E  LUZ LTDA - TUKASON</t>
        </is>
      </c>
      <c r="D531" t="inlineStr">
        <is>
          <t>PROVISAO</t>
        </is>
      </c>
      <c r="E531" s="555" t="n">
        <v>46235</v>
      </c>
      <c r="F531" s="555" t="n">
        <v>46265</v>
      </c>
      <c r="G531" t="inlineStr">
        <is>
          <t>Custos Artístico Geral</t>
        </is>
      </c>
      <c r="H531" t="inlineStr">
        <is>
          <t>Locação de Equipamentos Fixo</t>
        </is>
      </c>
      <c r="I531" t="inlineStr">
        <is>
          <t>LOCACAO DE EQUIPAMENTOS FIXO - 03/2026</t>
        </is>
      </c>
      <c r="J531" t="n">
        <v>-6000</v>
      </c>
      <c r="K531" t="n">
        <v>-6000</v>
      </c>
      <c r="O531" t="inlineStr">
        <is>
          <t>Provisionado</t>
        </is>
      </c>
      <c r="Q531" t="inlineStr">
        <is>
          <t>08/2026</t>
        </is>
      </c>
      <c r="R531" t="n">
        <v>0</v>
      </c>
    </row>
    <row r="532">
      <c r="A532" t="n">
        <v>195400</v>
      </c>
      <c r="B532" t="inlineStr">
        <is>
          <t>Love Cabaret</t>
        </is>
      </c>
      <c r="C532" t="inlineStr">
        <is>
          <t>EASY ICE SOLUTION LTDA-ME LOCAÇÃO</t>
        </is>
      </c>
      <c r="D532" t="inlineStr">
        <is>
          <t>PROVISAO</t>
        </is>
      </c>
      <c r="E532" s="555" t="n">
        <v>46235</v>
      </c>
      <c r="F532" s="555" t="n">
        <v>46270</v>
      </c>
      <c r="G532" t="inlineStr">
        <is>
          <t>Locação de Equipamentos</t>
        </is>
      </c>
      <c r="H532" t="inlineStr">
        <is>
          <t>Locações de Equipamentos - Operacionais</t>
        </is>
      </c>
      <c r="I532" t="inlineStr">
        <is>
          <t xml:space="preserve">LOCACAO DE EQUIPAMENTOS MAQUINA DE GELO HZ IM240 - </t>
        </is>
      </c>
      <c r="J532" t="n">
        <v>-1600</v>
      </c>
      <c r="K532" t="n">
        <v>-1600</v>
      </c>
      <c r="O532" t="inlineStr">
        <is>
          <t>Provisionado</t>
        </is>
      </c>
      <c r="Q532" t="inlineStr">
        <is>
          <t>08/2026</t>
        </is>
      </c>
      <c r="R532" t="n">
        <v>0</v>
      </c>
    </row>
    <row r="533">
      <c r="A533" t="n">
        <v>204523</v>
      </c>
      <c r="B533" t="inlineStr">
        <is>
          <t>Love Cabaret</t>
        </is>
      </c>
      <c r="C533" t="inlineStr">
        <is>
          <t>HEADCHEF SEGURANCA DOS ALIM E GARANTIA D</t>
        </is>
      </c>
      <c r="D533" t="inlineStr">
        <is>
          <t>PROVISAO</t>
        </is>
      </c>
      <c r="E533" s="555" t="n">
        <v>46235</v>
      </c>
      <c r="F533" s="555" t="n">
        <v>46280</v>
      </c>
      <c r="G533" t="inlineStr">
        <is>
          <t>Serviços de Terceiros</t>
        </is>
      </c>
      <c r="H533" t="inlineStr">
        <is>
          <t>Assessoria de Alimentos e Bebidas</t>
        </is>
      </c>
      <c r="I533" t="inlineStr">
        <is>
          <t>PRESTACAO SERVICO NUTRICIONISTA - HONORARIOS 01/2026</t>
        </is>
      </c>
      <c r="J533" t="n">
        <v>-891.0599999999999</v>
      </c>
      <c r="K533" t="n">
        <v>-891.0599999999999</v>
      </c>
      <c r="O533" t="inlineStr">
        <is>
          <t>Provisionado</t>
        </is>
      </c>
      <c r="Q533" t="inlineStr">
        <is>
          <t>08/2026</t>
        </is>
      </c>
      <c r="R533" t="n">
        <v>0</v>
      </c>
    </row>
    <row r="534">
      <c r="A534" t="n">
        <v>204791</v>
      </c>
      <c r="B534" t="inlineStr">
        <is>
          <t>Love Cabaret</t>
        </is>
      </c>
      <c r="C534" t="inlineStr">
        <is>
          <t>TELEFONICA BRASIL S/A</t>
        </is>
      </c>
      <c r="D534" t="inlineStr">
        <is>
          <t>PROVISAO</t>
        </is>
      </c>
      <c r="E534" s="555" t="n">
        <v>46235</v>
      </c>
      <c r="F534" s="555" t="n">
        <v>46259</v>
      </c>
      <c r="G534" t="inlineStr">
        <is>
          <t>Informática e TI</t>
        </is>
      </c>
      <c r="H534" t="inlineStr">
        <is>
          <t>Internet</t>
        </is>
      </c>
      <c r="I534" t="inlineStr">
        <is>
          <t>INTERNET MOVEL 200GB - CONTA 455530810 - 02/2026</t>
        </is>
      </c>
      <c r="J534" t="n">
        <v>-250</v>
      </c>
      <c r="K534" t="n">
        <v>-250</v>
      </c>
      <c r="O534" t="inlineStr">
        <is>
          <t>Provisionado</t>
        </is>
      </c>
      <c r="Q534" t="inlineStr">
        <is>
          <t>08/2026</t>
        </is>
      </c>
      <c r="R534" t="n">
        <v>0</v>
      </c>
    </row>
    <row r="535">
      <c r="A535" t="n">
        <v>195375</v>
      </c>
      <c r="B535" t="inlineStr">
        <is>
          <t>Love Cabaret</t>
        </is>
      </c>
      <c r="C535" t="inlineStr">
        <is>
          <t xml:space="preserve">DIVIFY OPERACAO DE PLATAFORMA ELETRONICA LTDA </t>
        </is>
      </c>
      <c r="D535" t="inlineStr">
        <is>
          <t>PROVISAO</t>
        </is>
      </c>
      <c r="E535" s="555" t="n">
        <v>46235</v>
      </c>
      <c r="F535" s="555" t="n">
        <v>46275</v>
      </c>
      <c r="G535" t="inlineStr">
        <is>
          <t>Serviços de Terceiros</t>
        </is>
      </c>
      <c r="H535" t="inlineStr">
        <is>
          <t>Assessoria em Geral</t>
        </is>
      </c>
      <c r="I535" t="inlineStr">
        <is>
          <t xml:space="preserve">MANUTENCAO TOKENS - </t>
        </is>
      </c>
      <c r="J535" t="n">
        <v>-1000</v>
      </c>
      <c r="K535" t="n">
        <v>-1000</v>
      </c>
      <c r="O535" t="inlineStr">
        <is>
          <t>Provisionado</t>
        </is>
      </c>
      <c r="Q535" t="inlineStr">
        <is>
          <t>08/2026</t>
        </is>
      </c>
      <c r="R535" t="n">
        <v>0</v>
      </c>
    </row>
    <row r="536">
      <c r="A536" t="n">
        <v>204754</v>
      </c>
      <c r="B536" t="inlineStr">
        <is>
          <t>Love Cabaret</t>
        </is>
      </c>
      <c r="C536" t="inlineStr">
        <is>
          <t>STAR COPIAS COMERCIO E SERVICOS LTDA</t>
        </is>
      </c>
      <c r="D536" t="inlineStr">
        <is>
          <t>PROVISAO</t>
        </is>
      </c>
      <c r="E536" s="555" t="n">
        <v>46235</v>
      </c>
      <c r="F536" s="555" t="n">
        <v>46273</v>
      </c>
      <c r="G536" t="inlineStr">
        <is>
          <t>Locação de Equipamentos</t>
        </is>
      </c>
      <c r="H536" t="inlineStr">
        <is>
          <t>Locação de Equipamentos - Informatica e TI</t>
        </is>
      </c>
      <c r="I536" t="inlineStr">
        <is>
          <t>LOCACAO DE EQUIPAMENTOS - IMPRESSORA - 01/2026</t>
        </is>
      </c>
      <c r="J536" t="n">
        <v>-230</v>
      </c>
      <c r="K536" t="n">
        <v>-230</v>
      </c>
      <c r="O536" t="inlineStr">
        <is>
          <t>Provisionado</t>
        </is>
      </c>
      <c r="Q536" t="inlineStr">
        <is>
          <t>08/2026</t>
        </is>
      </c>
      <c r="R536" t="n">
        <v>0</v>
      </c>
    </row>
    <row r="537">
      <c r="A537" t="n">
        <v>205009</v>
      </c>
      <c r="B537" t="inlineStr">
        <is>
          <t>Love Cabaret</t>
        </is>
      </c>
      <c r="C537" t="inlineStr">
        <is>
          <t>PORTO SEGURO CIA DE SEGUROS GERAIS</t>
        </is>
      </c>
      <c r="D537" t="inlineStr">
        <is>
          <t>PROVISAO</t>
        </is>
      </c>
      <c r="E537" s="555" t="n">
        <v>46235</v>
      </c>
      <c r="F537" s="555" t="n">
        <v>46252</v>
      </c>
      <c r="G537" t="inlineStr">
        <is>
          <t>Mão de Obra - Benefícios</t>
        </is>
      </c>
      <c r="H537" t="inlineStr">
        <is>
          <t xml:space="preserve">  -  Seguro de Vida</t>
        </is>
      </c>
      <c r="I537" t="inlineStr">
        <is>
          <t xml:space="preserve">PORTO SEGURO - SHIBARI </t>
        </is>
      </c>
      <c r="J537" t="n">
        <v>-300</v>
      </c>
      <c r="K537" t="n">
        <v>-300</v>
      </c>
      <c r="O537" t="inlineStr">
        <is>
          <t>Provisionado</t>
        </is>
      </c>
      <c r="Q537" t="inlineStr">
        <is>
          <t>08/2026</t>
        </is>
      </c>
      <c r="R537" t="n">
        <v>0</v>
      </c>
    </row>
    <row r="538">
      <c r="A538" t="n">
        <v>204612</v>
      </c>
      <c r="B538" t="inlineStr">
        <is>
          <t>Love Cabaret</t>
        </is>
      </c>
      <c r="C538" t="inlineStr">
        <is>
          <t>IRMANDADE DA SANTA CASA DE MISERICORDIA DE SAO PAULO</t>
        </is>
      </c>
      <c r="D538" t="inlineStr">
        <is>
          <t>PROVISAO</t>
        </is>
      </c>
      <c r="E538" s="555" t="n">
        <v>46235</v>
      </c>
      <c r="F538" s="555" t="n">
        <v>46275</v>
      </c>
      <c r="G538" t="inlineStr">
        <is>
          <t>Custo de Ocupação</t>
        </is>
      </c>
      <c r="H538" t="inlineStr">
        <is>
          <t>Aluguel de Imoveis</t>
        </is>
      </c>
      <c r="I538" t="inlineStr">
        <is>
          <t>ALUGUEL DE IMOVEIS - 01/2026</t>
        </is>
      </c>
      <c r="J538" t="n">
        <v>-32594.19</v>
      </c>
      <c r="K538" t="n">
        <v>-32594.19</v>
      </c>
      <c r="O538" t="inlineStr">
        <is>
          <t>Provisionado</t>
        </is>
      </c>
      <c r="Q538" t="inlineStr">
        <is>
          <t>08/2026</t>
        </is>
      </c>
      <c r="R538" t="n">
        <v>0</v>
      </c>
    </row>
    <row r="539">
      <c r="A539" t="n">
        <v>195339</v>
      </c>
      <c r="B539" t="inlineStr">
        <is>
          <t>Love Cabaret</t>
        </is>
      </c>
      <c r="C539" t="inlineStr">
        <is>
          <t>CIA DE SANEAMENTO BASICO DO ESTADO DE SAO PAULO SABESP</t>
        </is>
      </c>
      <c r="D539" t="inlineStr">
        <is>
          <t>PROVISAO</t>
        </is>
      </c>
      <c r="E539" s="555" t="n">
        <v>46235</v>
      </c>
      <c r="F539" s="555" t="n">
        <v>46285</v>
      </c>
      <c r="G539" t="inlineStr">
        <is>
          <t>Utilidades</t>
        </is>
      </c>
      <c r="H539" t="inlineStr">
        <is>
          <t>Agua/Esgoto</t>
        </is>
      </c>
      <c r="I539" t="inlineStr">
        <is>
          <t xml:space="preserve">AGUA/ ESGOTO - RGI 93507054 E FORNECIMENTO 86040547054313 - </t>
        </is>
      </c>
      <c r="J539" t="n">
        <v>-200</v>
      </c>
      <c r="K539" t="n">
        <v>-200</v>
      </c>
      <c r="O539" t="inlineStr">
        <is>
          <t>Provisionado</t>
        </is>
      </c>
      <c r="Q539" t="inlineStr">
        <is>
          <t>08/2026</t>
        </is>
      </c>
      <c r="R539" t="n">
        <v>0</v>
      </c>
    </row>
    <row r="540">
      <c r="A540" t="n">
        <v>204340</v>
      </c>
      <c r="B540" t="inlineStr">
        <is>
          <t>Love Cabaret</t>
        </is>
      </c>
      <c r="C540" t="inlineStr">
        <is>
          <t>BLUEME</t>
        </is>
      </c>
      <c r="D540" t="inlineStr">
        <is>
          <t>PROVISAO</t>
        </is>
      </c>
      <c r="E540" s="555" t="n">
        <v>46235</v>
      </c>
      <c r="F540" s="555" t="n">
        <v>46280</v>
      </c>
      <c r="G540" t="inlineStr">
        <is>
          <t>Informática e TI</t>
        </is>
      </c>
      <c r="H540" t="inlineStr">
        <is>
          <t>Sistemas Gerais - Financeiros</t>
        </is>
      </c>
      <c r="I540" t="inlineStr">
        <is>
          <t>SISTEMA BLUE ME - 01/2026</t>
        </is>
      </c>
      <c r="J540" t="n">
        <v>-389</v>
      </c>
      <c r="K540" t="n">
        <v>-389</v>
      </c>
      <c r="O540" t="inlineStr">
        <is>
          <t>Provisionado</t>
        </is>
      </c>
      <c r="Q540" t="inlineStr">
        <is>
          <t>08/2026</t>
        </is>
      </c>
      <c r="R540" t="n">
        <v>0</v>
      </c>
    </row>
    <row r="541">
      <c r="A541" t="n">
        <v>204624</v>
      </c>
      <c r="B541" t="inlineStr">
        <is>
          <t>Love Cabaret</t>
        </is>
      </c>
      <c r="C541" t="inlineStr">
        <is>
          <t>LALAMOVE TECNOLOGIA (BRASIL) LTDA</t>
        </is>
      </c>
      <c r="D541" t="inlineStr">
        <is>
          <t>PROVISAO</t>
        </is>
      </c>
      <c r="E541" s="555" t="n">
        <v>46235</v>
      </c>
      <c r="F541" s="555" t="n">
        <v>46290</v>
      </c>
      <c r="G541" t="inlineStr">
        <is>
          <t>Despesas com Transporte / Hospedagem</t>
        </is>
      </c>
      <c r="H541" t="inlineStr">
        <is>
          <t>Fretes e Carretos</t>
        </is>
      </c>
      <c r="I541" t="inlineStr">
        <is>
          <t>LALAMOVE 01/2026</t>
        </is>
      </c>
      <c r="J541" t="n">
        <v>-400</v>
      </c>
      <c r="K541" t="n">
        <v>-400</v>
      </c>
      <c r="O541" t="inlineStr">
        <is>
          <t>Provisionado</t>
        </is>
      </c>
      <c r="Q541" t="inlineStr">
        <is>
          <t>08/2026</t>
        </is>
      </c>
      <c r="R541" t="n">
        <v>0</v>
      </c>
    </row>
    <row r="542">
      <c r="A542" t="n">
        <v>204836</v>
      </c>
      <c r="B542" t="inlineStr">
        <is>
          <t>Love Cabaret</t>
        </is>
      </c>
      <c r="C542" t="inlineStr">
        <is>
          <t>VERISURE BRASIL MONITORAMENTO DE ALARMES S.A</t>
        </is>
      </c>
      <c r="D542" t="inlineStr">
        <is>
          <t>PROVISAO</t>
        </is>
      </c>
      <c r="E542" s="555" t="n">
        <v>46235</v>
      </c>
      <c r="F542" s="555" t="n">
        <v>46270</v>
      </c>
      <c r="G542" t="inlineStr">
        <is>
          <t>Informática e TI</t>
        </is>
      </c>
      <c r="H542" t="inlineStr">
        <is>
          <t>Sistemas de Segurança e Alarme</t>
        </is>
      </c>
      <c r="I542" t="inlineStr">
        <is>
          <t>SISTEMAS DE SEGURANCA / CAMERAS E SENSOR - 02/2026</t>
        </is>
      </c>
      <c r="J542" t="n">
        <v>-300</v>
      </c>
      <c r="K542" t="n">
        <v>-300</v>
      </c>
      <c r="O542" t="inlineStr">
        <is>
          <t>Provisionado</t>
        </is>
      </c>
      <c r="Q542" t="inlineStr">
        <is>
          <t>08/2026</t>
        </is>
      </c>
      <c r="R542" t="n">
        <v>0</v>
      </c>
    </row>
    <row r="543">
      <c r="A543" t="n">
        <v>96067</v>
      </c>
      <c r="B543" t="inlineStr">
        <is>
          <t>Love Cabaret</t>
        </is>
      </c>
      <c r="C543" t="inlineStr">
        <is>
          <t>ISS</t>
        </is>
      </c>
      <c r="D543" t="inlineStr">
        <is>
          <t>20/60</t>
        </is>
      </c>
      <c r="E543" s="555" t="n">
        <v>46234</v>
      </c>
      <c r="F543" s="555" t="n">
        <v>46265</v>
      </c>
      <c r="G543" t="inlineStr">
        <is>
          <t>Endividamento</t>
        </is>
      </c>
      <c r="H543" t="inlineStr">
        <is>
          <t>Endividamento Geral</t>
        </is>
      </c>
      <c r="I543" t="inlineStr">
        <is>
          <t>PARCELAMENTO ISS 1/60 N°0219337276</t>
        </is>
      </c>
      <c r="J543" t="n">
        <v>-4147.45</v>
      </c>
      <c r="K543" t="n">
        <v>-4147.45</v>
      </c>
      <c r="O543" t="inlineStr">
        <is>
          <t>Provisionado</t>
        </is>
      </c>
      <c r="Q543" t="inlineStr">
        <is>
          <t>07/2026</t>
        </is>
      </c>
      <c r="R543" t="n">
        <v>0</v>
      </c>
    </row>
    <row r="544">
      <c r="A544" t="n">
        <v>197265</v>
      </c>
      <c r="B544" t="inlineStr">
        <is>
          <t>Love Cabaret</t>
        </is>
      </c>
      <c r="C544" t="inlineStr">
        <is>
          <t>ISS</t>
        </is>
      </c>
      <c r="D544" t="inlineStr">
        <is>
          <t>PROVISAO</t>
        </is>
      </c>
      <c r="E544" s="555" t="n">
        <v>46233</v>
      </c>
      <c r="F544" s="555" t="n">
        <v>46244</v>
      </c>
      <c r="G544" t="inlineStr">
        <is>
          <t>Utilidades</t>
        </is>
      </c>
      <c r="H544" t="inlineStr">
        <is>
          <t>Coleta de lixo</t>
        </is>
      </c>
      <c r="J544" t="n">
        <v>-200</v>
      </c>
      <c r="K544" t="n">
        <v>-200</v>
      </c>
      <c r="O544" t="inlineStr">
        <is>
          <t>Provisionado</t>
        </is>
      </c>
      <c r="Q544" t="inlineStr">
        <is>
          <t>07/2026</t>
        </is>
      </c>
      <c r="R544" t="n">
        <v>0</v>
      </c>
    </row>
    <row r="545">
      <c r="A545" t="n">
        <v>197485</v>
      </c>
      <c r="B545" t="inlineStr">
        <is>
          <t>Love Cabaret</t>
        </is>
      </c>
      <c r="C545" t="inlineStr">
        <is>
          <t>IRRF</t>
        </is>
      </c>
      <c r="D545" t="inlineStr">
        <is>
          <t>PROVISAO</t>
        </is>
      </c>
      <c r="E545" s="555" t="n">
        <v>46233</v>
      </c>
      <c r="F545" s="555" t="n">
        <v>46254</v>
      </c>
      <c r="G545" t="inlineStr">
        <is>
          <t>Serviços de Terceiros</t>
        </is>
      </c>
      <c r="H545" t="inlineStr">
        <is>
          <t>Assessoria Contabil</t>
        </is>
      </c>
      <c r="I545" t="inlineStr">
        <is>
          <t>IRRF PRESTADOR PJ</t>
        </is>
      </c>
      <c r="J545" t="n">
        <v>-150</v>
      </c>
      <c r="K545" t="n">
        <v>-150</v>
      </c>
      <c r="O545" t="inlineStr">
        <is>
          <t>Provisionado</t>
        </is>
      </c>
      <c r="Q545" t="inlineStr">
        <is>
          <t>07/2026</t>
        </is>
      </c>
      <c r="R545" t="n">
        <v>0</v>
      </c>
    </row>
    <row r="546">
      <c r="A546" t="n">
        <v>202299</v>
      </c>
      <c r="B546" t="inlineStr">
        <is>
          <t>Love Cabaret</t>
        </is>
      </c>
      <c r="C546" t="inlineStr">
        <is>
          <t>BRH SAUDE OCUPACIONAL LTDA</t>
        </is>
      </c>
      <c r="D546" t="inlineStr">
        <is>
          <t>PROVISAO</t>
        </is>
      </c>
      <c r="E546" s="555" t="n">
        <v>46233</v>
      </c>
      <c r="F546" s="555" t="n">
        <v>46243</v>
      </c>
      <c r="G546" t="inlineStr">
        <is>
          <t>Mão de Obra - Benefícios</t>
        </is>
      </c>
      <c r="H546" t="inlineStr">
        <is>
          <t xml:space="preserve">  -  Exames Periódicos</t>
        </is>
      </c>
      <c r="J546" t="n">
        <v>-32.7</v>
      </c>
      <c r="K546" t="n">
        <v>-32.7</v>
      </c>
      <c r="O546" t="inlineStr">
        <is>
          <t>Provisionado</t>
        </is>
      </c>
      <c r="Q546" t="inlineStr">
        <is>
          <t>07/2026</t>
        </is>
      </c>
      <c r="R546" t="n">
        <v>0</v>
      </c>
    </row>
    <row r="547">
      <c r="A547" t="n">
        <v>207217</v>
      </c>
      <c r="B547" t="inlineStr">
        <is>
          <t>Love Cabaret</t>
        </is>
      </c>
      <c r="C547" t="inlineStr">
        <is>
          <t>INSS</t>
        </is>
      </c>
      <c r="D547" t="inlineStr">
        <is>
          <t>PROVISAO</t>
        </is>
      </c>
      <c r="E547" s="555" t="n">
        <v>46233</v>
      </c>
      <c r="F547" s="555" t="n">
        <v>46254</v>
      </c>
      <c r="G547" t="inlineStr">
        <is>
          <t>Mão de Obra - Encargos e Provisões</t>
        </is>
      </c>
      <c r="H547" t="inlineStr">
        <is>
          <t xml:space="preserve">  -  INSS Segurados</t>
        </is>
      </c>
      <c r="I547" t="inlineStr">
        <is>
          <t>INSS Segurados</t>
        </is>
      </c>
      <c r="J547" t="n">
        <v>-1700</v>
      </c>
      <c r="K547" t="n">
        <v>-1700</v>
      </c>
      <c r="O547" t="inlineStr">
        <is>
          <t>Provisionado</t>
        </is>
      </c>
      <c r="Q547" t="inlineStr">
        <is>
          <t>07/2026</t>
        </is>
      </c>
      <c r="R547" t="n">
        <v>0</v>
      </c>
    </row>
    <row r="548">
      <c r="A548" t="n">
        <v>207192</v>
      </c>
      <c r="B548" t="inlineStr">
        <is>
          <t>Love Cabaret</t>
        </is>
      </c>
      <c r="C548" t="inlineStr">
        <is>
          <t>INSS</t>
        </is>
      </c>
      <c r="D548" t="inlineStr">
        <is>
          <t>PROVISAO</t>
        </is>
      </c>
      <c r="E548" s="555" t="n">
        <v>46233</v>
      </c>
      <c r="F548" s="555" t="n">
        <v>46254</v>
      </c>
      <c r="G548" t="inlineStr">
        <is>
          <t>Mão de Obra - Encargos e Provisões</t>
        </is>
      </c>
      <c r="H548" t="inlineStr">
        <is>
          <t xml:space="preserve">  -  INSS Patronal</t>
        </is>
      </c>
      <c r="I548" t="inlineStr">
        <is>
          <t>INSS Patronal</t>
        </is>
      </c>
      <c r="J548" t="n">
        <v>-4500</v>
      </c>
      <c r="K548" t="n">
        <v>-4500</v>
      </c>
      <c r="O548" t="inlineStr">
        <is>
          <t>Provisionado</t>
        </is>
      </c>
      <c r="Q548" t="inlineStr">
        <is>
          <t>07/2026</t>
        </is>
      </c>
      <c r="R548" t="n">
        <v>0</v>
      </c>
    </row>
    <row r="549">
      <c r="A549" t="n">
        <v>197139</v>
      </c>
      <c r="B549" t="inlineStr">
        <is>
          <t>Love Cabaret</t>
        </is>
      </c>
      <c r="C549" t="inlineStr">
        <is>
          <t>ICMS</t>
        </is>
      </c>
      <c r="D549" t="inlineStr">
        <is>
          <t>PROVISAO</t>
        </is>
      </c>
      <c r="E549" s="555" t="n">
        <v>46233</v>
      </c>
      <c r="F549" s="555" t="n">
        <v>46254</v>
      </c>
      <c r="G549" t="inlineStr">
        <is>
          <t>Impostos sobre Venda</t>
        </is>
      </c>
      <c r="H549" t="inlineStr">
        <is>
          <t>ICMS</t>
        </is>
      </c>
      <c r="J549" t="n">
        <v>-8000</v>
      </c>
      <c r="K549" t="n">
        <v>-8000</v>
      </c>
      <c r="O549" t="inlineStr">
        <is>
          <t>Provisionado</t>
        </is>
      </c>
      <c r="Q549" t="inlineStr">
        <is>
          <t>07/2026</t>
        </is>
      </c>
      <c r="R549" t="n">
        <v>0</v>
      </c>
    </row>
    <row r="550">
      <c r="A550" t="n">
        <v>210579</v>
      </c>
      <c r="B550" t="inlineStr">
        <is>
          <t>Love Cabaret</t>
        </is>
      </c>
      <c r="C550" t="inlineStr">
        <is>
          <t>COFINS</t>
        </is>
      </c>
      <c r="D550" t="inlineStr">
        <is>
          <t>PROVISAO</t>
        </is>
      </c>
      <c r="E550" s="555" t="n">
        <v>46233</v>
      </c>
      <c r="F550" s="555" t="n">
        <v>46259</v>
      </c>
      <c r="G550" t="inlineStr">
        <is>
          <t>Impostos sobre Venda</t>
        </is>
      </c>
      <c r="H550" t="inlineStr">
        <is>
          <t>PIS / COFINS</t>
        </is>
      </c>
      <c r="J550" t="n">
        <v>-14000</v>
      </c>
      <c r="K550" t="n">
        <v>-14000</v>
      </c>
      <c r="O550" t="inlineStr">
        <is>
          <t>Provisionado</t>
        </is>
      </c>
      <c r="Q550" t="inlineStr">
        <is>
          <t>07/2026</t>
        </is>
      </c>
      <c r="R550" t="n">
        <v>0</v>
      </c>
    </row>
    <row r="551">
      <c r="A551" t="n">
        <v>208398</v>
      </c>
      <c r="B551" t="inlineStr">
        <is>
          <t>Love Cabaret</t>
        </is>
      </c>
      <c r="C551" t="inlineStr">
        <is>
          <t>IRRF</t>
        </is>
      </c>
      <c r="D551" t="inlineStr">
        <is>
          <t>PROVISAO</t>
        </is>
      </c>
      <c r="E551" s="555" t="n">
        <v>46233</v>
      </c>
      <c r="F551" s="555" t="n">
        <v>46254</v>
      </c>
      <c r="G551" t="inlineStr">
        <is>
          <t>Mão de Obra - Encargos e Provisões</t>
        </is>
      </c>
      <c r="H551" t="inlineStr">
        <is>
          <t>IRRF - MDO CLT - Salário</t>
        </is>
      </c>
      <c r="J551" t="n">
        <v>-200</v>
      </c>
      <c r="K551" t="n">
        <v>-200</v>
      </c>
      <c r="O551" t="inlineStr">
        <is>
          <t>Provisionado</t>
        </is>
      </c>
      <c r="Q551" t="inlineStr">
        <is>
          <t>07/2026</t>
        </is>
      </c>
      <c r="R551" t="n">
        <v>0</v>
      </c>
    </row>
    <row r="552">
      <c r="A552" t="n">
        <v>210591</v>
      </c>
      <c r="B552" t="inlineStr">
        <is>
          <t>Love Cabaret</t>
        </is>
      </c>
      <c r="C552" t="inlineStr">
        <is>
          <t>PIS</t>
        </is>
      </c>
      <c r="D552" t="inlineStr">
        <is>
          <t>PROVISAO</t>
        </is>
      </c>
      <c r="E552" s="555" t="n">
        <v>46233</v>
      </c>
      <c r="F552" s="555" t="n">
        <v>46259</v>
      </c>
      <c r="G552" t="inlineStr">
        <is>
          <t>Impostos sobre Venda</t>
        </is>
      </c>
      <c r="H552" t="inlineStr">
        <is>
          <t>PIS / COFINS</t>
        </is>
      </c>
      <c r="J552" t="n">
        <v>-3000</v>
      </c>
      <c r="K552" t="n">
        <v>-3000</v>
      </c>
      <c r="O552" t="inlineStr">
        <is>
          <t>Provisionado</t>
        </is>
      </c>
      <c r="Q552" t="inlineStr">
        <is>
          <t>07/2026</t>
        </is>
      </c>
      <c r="R552" t="n">
        <v>0</v>
      </c>
    </row>
    <row r="553">
      <c r="A553" t="n">
        <v>209572</v>
      </c>
      <c r="B553" t="inlineStr">
        <is>
          <t>Love Cabaret</t>
        </is>
      </c>
      <c r="C553" t="inlineStr">
        <is>
          <t xml:space="preserve">CSRF </t>
        </is>
      </c>
      <c r="D553" t="inlineStr">
        <is>
          <t>PROVISAO</t>
        </is>
      </c>
      <c r="E553" s="555" t="n">
        <v>46233</v>
      </c>
      <c r="F553" s="555" t="n">
        <v>46254</v>
      </c>
      <c r="G553" t="inlineStr">
        <is>
          <t>Serviços de Terceiros</t>
        </is>
      </c>
      <c r="H553" t="inlineStr">
        <is>
          <t>Assessoria Contabil</t>
        </is>
      </c>
      <c r="J553" t="n">
        <v>-640</v>
      </c>
      <c r="K553" t="n">
        <v>-640</v>
      </c>
      <c r="O553" t="inlineStr">
        <is>
          <t>Provisionado</t>
        </is>
      </c>
      <c r="Q553" t="inlineStr">
        <is>
          <t>07/2026</t>
        </is>
      </c>
      <c r="R553" t="n">
        <v>0</v>
      </c>
    </row>
    <row r="554">
      <c r="A554" t="n">
        <v>208334</v>
      </c>
      <c r="B554" t="inlineStr">
        <is>
          <t>Love Cabaret</t>
        </is>
      </c>
      <c r="C554" t="inlineStr">
        <is>
          <t>FGTS</t>
        </is>
      </c>
      <c r="D554" t="inlineStr">
        <is>
          <t>PROVISAO</t>
        </is>
      </c>
      <c r="E554" s="555" t="n">
        <v>46233</v>
      </c>
      <c r="F554" s="555" t="n">
        <v>46254</v>
      </c>
      <c r="G554" t="inlineStr">
        <is>
          <t>Mão de Obra - Encargos e Provisões</t>
        </is>
      </c>
      <c r="H554" t="inlineStr">
        <is>
          <t xml:space="preserve">  -  FGTS</t>
        </is>
      </c>
      <c r="J554" t="n">
        <v>-1100</v>
      </c>
      <c r="K554" t="n">
        <v>-1100</v>
      </c>
      <c r="O554" t="inlineStr">
        <is>
          <t>Provisionado</t>
        </is>
      </c>
      <c r="Q554" t="inlineStr">
        <is>
          <t>07/2026</t>
        </is>
      </c>
      <c r="R554" t="n">
        <v>0</v>
      </c>
    </row>
    <row r="555">
      <c r="A555" t="n">
        <v>211845</v>
      </c>
      <c r="B555" t="inlineStr">
        <is>
          <t>Love Cabaret</t>
        </is>
      </c>
      <c r="C555" t="inlineStr">
        <is>
          <t>SECRETARIA DE ESTADO DA FAZENDA</t>
        </is>
      </c>
      <c r="D555" t="inlineStr">
        <is>
          <t>6/84</t>
        </is>
      </c>
      <c r="E555" s="555" t="n">
        <v>46229</v>
      </c>
      <c r="F555" s="555" t="n">
        <v>46264</v>
      </c>
      <c r="G555" t="inlineStr">
        <is>
          <t>Endividamento</t>
        </is>
      </c>
      <c r="H555" t="inlineStr">
        <is>
          <t>Endividamento Geral</t>
        </is>
      </c>
      <c r="I555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J555" t="n">
        <v>-670.04</v>
      </c>
      <c r="K555" t="n">
        <v>-670.04</v>
      </c>
      <c r="O555" t="inlineStr">
        <is>
          <t>Provisionado</t>
        </is>
      </c>
      <c r="Q555" t="inlineStr">
        <is>
          <t>07/2026</t>
        </is>
      </c>
      <c r="R555" t="n">
        <v>0</v>
      </c>
    </row>
    <row r="556">
      <c r="A556" t="n">
        <v>223520</v>
      </c>
      <c r="B556" t="inlineStr">
        <is>
          <t>Love Cabaret</t>
        </is>
      </c>
      <c r="C556" t="inlineStr">
        <is>
          <t>CICLO PARTICIPACOES LTDA</t>
        </is>
      </c>
      <c r="D556" t="inlineStr">
        <is>
          <t>1739536 072026</t>
        </is>
      </c>
      <c r="E556" s="555" t="n">
        <v>46222</v>
      </c>
      <c r="F556" s="555" t="n">
        <v>46222</v>
      </c>
      <c r="G556" t="inlineStr">
        <is>
          <t>Endividamento</t>
        </is>
      </c>
      <c r="H556" t="inlineStr">
        <is>
          <t>Recurso Processual</t>
        </is>
      </c>
      <c r="I556" t="inlineStr">
        <is>
          <t>IPTU - 07/2026</t>
        </is>
      </c>
      <c r="J556" t="n">
        <v>-17395.36</v>
      </c>
      <c r="K556" t="n">
        <v>-17395.36</v>
      </c>
      <c r="O556" t="inlineStr">
        <is>
          <t>Real</t>
        </is>
      </c>
      <c r="Q556" t="inlineStr">
        <is>
          <t>07/2026</t>
        </is>
      </c>
      <c r="R556" t="n">
        <v>0</v>
      </c>
    </row>
    <row r="557">
      <c r="A557" t="n">
        <v>221024</v>
      </c>
      <c r="B557" t="inlineStr">
        <is>
          <t>Love Cabaret</t>
        </is>
      </c>
      <c r="C557" t="inlineStr">
        <is>
          <t>GOOGLE WORKSPACE</t>
        </is>
      </c>
      <c r="D557" t="inlineStr">
        <is>
          <t>RP0032026</t>
        </is>
      </c>
      <c r="E557" s="555" t="n">
        <v>46204</v>
      </c>
      <c r="F557" s="555" t="n">
        <v>46259</v>
      </c>
      <c r="G557" t="inlineStr">
        <is>
          <t>Marketing</t>
        </is>
      </c>
      <c r="H557" t="inlineStr">
        <is>
          <t>Publicidade e Propaganda</t>
        </is>
      </c>
      <c r="I557" t="inlineStr">
        <is>
          <t>GESTAO DE DOMINIO - 07/2026</t>
        </is>
      </c>
      <c r="J557" t="n">
        <v>-873.04</v>
      </c>
      <c r="K557" t="n">
        <v>-873.04</v>
      </c>
      <c r="O557" t="inlineStr">
        <is>
          <t>Real</t>
        </is>
      </c>
      <c r="Q557" t="inlineStr">
        <is>
          <t>07/2026</t>
        </is>
      </c>
      <c r="R557" t="n">
        <v>0</v>
      </c>
    </row>
    <row r="558">
      <c r="A558" t="n">
        <v>221476</v>
      </c>
      <c r="B558" t="inlineStr">
        <is>
          <t>Love Cabaret</t>
        </is>
      </c>
      <c r="C558" t="inlineStr">
        <is>
          <t>JULIANE DE LIMA CORREIA</t>
        </is>
      </c>
      <c r="D558" t="inlineStr">
        <is>
          <t>PROVISAO</t>
        </is>
      </c>
      <c r="E558" s="555" t="n">
        <v>46204</v>
      </c>
      <c r="F558" s="555" t="n">
        <v>46244</v>
      </c>
      <c r="G558" t="inlineStr">
        <is>
          <t>Mão de Obra - PJ</t>
        </is>
      </c>
      <c r="H558" t="inlineStr">
        <is>
          <t>MDO PJ Fixo</t>
        </is>
      </c>
      <c r="I558" t="inlineStr">
        <is>
          <t>SALÁRIO PJ - CHEFE DE BAR</t>
        </is>
      </c>
      <c r="J558" t="n">
        <v>-5000</v>
      </c>
      <c r="K558" t="n">
        <v>-5000</v>
      </c>
      <c r="M558" t="inlineStr">
        <is>
          <t>CHEFE DE BAR</t>
        </is>
      </c>
      <c r="N558" t="inlineStr">
        <is>
          <t xml:space="preserve">  - Chefe de Bar</t>
        </is>
      </c>
      <c r="O558" t="inlineStr">
        <is>
          <t>Provisionado</t>
        </is>
      </c>
      <c r="Q558" t="inlineStr">
        <is>
          <t>07/2026</t>
        </is>
      </c>
      <c r="R558" t="n">
        <v>0</v>
      </c>
    </row>
    <row r="559">
      <c r="A559" t="n">
        <v>242982</v>
      </c>
      <c r="B559" t="inlineStr">
        <is>
          <t>Love Cabaret</t>
        </is>
      </c>
      <c r="C559" t="inlineStr">
        <is>
          <t>FELIPE FERREIRA FRANCA 36496185832</t>
        </is>
      </c>
      <c r="D559" t="inlineStr">
        <is>
          <t>PROVISAO</t>
        </is>
      </c>
      <c r="E559" s="555" t="n">
        <v>46204</v>
      </c>
      <c r="F559" s="555" t="n">
        <v>46220</v>
      </c>
      <c r="G559" t="inlineStr">
        <is>
          <t>Utilidades</t>
        </is>
      </c>
      <c r="H559" t="inlineStr">
        <is>
          <t>Agua/Esgoto</t>
        </is>
      </c>
      <c r="I559" t="inlineStr">
        <is>
          <t>CAMINHAO PIPA EVENTO 25/06 - 06/2026</t>
        </is>
      </c>
      <c r="J559" t="n">
        <v>-825</v>
      </c>
      <c r="K559" t="n">
        <v>-825</v>
      </c>
      <c r="M559" t="inlineStr">
        <is>
          <t>LIDER DE SQUAD</t>
        </is>
      </c>
      <c r="N559" t="inlineStr">
        <is>
          <t xml:space="preserve">  - Squad</t>
        </is>
      </c>
      <c r="O559" t="inlineStr">
        <is>
          <t>Provisionado</t>
        </is>
      </c>
      <c r="Q559" t="inlineStr">
        <is>
          <t>07/2026</t>
        </is>
      </c>
      <c r="R559" t="n">
        <v>0</v>
      </c>
    </row>
    <row r="560">
      <c r="A560" t="n">
        <v>242981</v>
      </c>
      <c r="B560" t="inlineStr">
        <is>
          <t>Love Cabaret</t>
        </is>
      </c>
      <c r="C560" t="inlineStr">
        <is>
          <t>FELIPE FERREIRA FRANCA 36496185832</t>
        </is>
      </c>
      <c r="D560" t="inlineStr">
        <is>
          <t>PROVISAO</t>
        </is>
      </c>
      <c r="E560" s="555" t="n">
        <v>46204</v>
      </c>
      <c r="F560" s="555" t="n">
        <v>46220</v>
      </c>
      <c r="G560" t="inlineStr">
        <is>
          <t>Custos Artístico Geral</t>
        </is>
      </c>
      <c r="H560" t="inlineStr">
        <is>
          <t>Cachê de Músicos e Artistas</t>
        </is>
      </c>
      <c r="I560" t="inlineStr">
        <is>
          <t>REEMBOLSO - LOVE DINNER 06/2026</t>
        </is>
      </c>
      <c r="J560" t="n">
        <v>-4900</v>
      </c>
      <c r="K560" t="n">
        <v>-4900</v>
      </c>
      <c r="M560" t="inlineStr">
        <is>
          <t>LIDER DE SQUAD</t>
        </is>
      </c>
      <c r="N560" t="inlineStr">
        <is>
          <t xml:space="preserve">  - Squad</t>
        </is>
      </c>
      <c r="O560" t="inlineStr">
        <is>
          <t>Provisionado</t>
        </is>
      </c>
      <c r="Q560" t="inlineStr">
        <is>
          <t>07/2026</t>
        </is>
      </c>
      <c r="R560" t="n">
        <v>0</v>
      </c>
    </row>
    <row r="561">
      <c r="A561" t="n">
        <v>242246</v>
      </c>
      <c r="B561" t="inlineStr">
        <is>
          <t>Love Cabaret</t>
        </is>
      </c>
      <c r="C561" t="inlineStr">
        <is>
          <t>BRADESCO SA</t>
        </is>
      </c>
      <c r="D561" t="inlineStr">
        <is>
          <t>TARIFA</t>
        </is>
      </c>
      <c r="E561" s="555" t="n">
        <v>46204</v>
      </c>
      <c r="F561" s="555" t="n">
        <v>46204</v>
      </c>
      <c r="G561" t="inlineStr">
        <is>
          <t>Despesas Financeiras</t>
        </is>
      </c>
      <c r="H561" t="inlineStr">
        <is>
          <t>Tarifas Bancárias</t>
        </is>
      </c>
      <c r="J561" t="n">
        <v>-9.800000000000001</v>
      </c>
      <c r="K561" t="n">
        <v>-9.800000000000001</v>
      </c>
      <c r="O561" t="inlineStr">
        <is>
          <t>Real</t>
        </is>
      </c>
      <c r="P561" t="inlineStr">
        <is>
          <t>Pago</t>
        </is>
      </c>
      <c r="Q561" t="inlineStr">
        <is>
          <t>07/2026</t>
        </is>
      </c>
      <c r="R561" t="n">
        <v>0</v>
      </c>
    </row>
    <row r="562">
      <c r="A562" t="n">
        <v>241538</v>
      </c>
      <c r="B562" t="inlineStr">
        <is>
          <t>Love Cabaret</t>
        </is>
      </c>
      <c r="C562" t="inlineStr">
        <is>
          <t>CONCIERGE IA SOLUCOES LTDA</t>
        </is>
      </c>
      <c r="D562" t="inlineStr">
        <is>
          <t>PROVISAO</t>
        </is>
      </c>
      <c r="E562" s="555" t="n">
        <v>46204</v>
      </c>
      <c r="F562" s="555" t="n">
        <v>46239</v>
      </c>
      <c r="G562" t="inlineStr">
        <is>
          <t>Marketing</t>
        </is>
      </c>
      <c r="H562" t="inlineStr">
        <is>
          <t>Ferramentas de Marketing</t>
        </is>
      </c>
      <c r="I562" t="inlineStr">
        <is>
          <t>DIONISIO (CARTAO FINAL 4896) - CARDAPIO + CRM + IA ATENDENTE 24/7- 07/2026</t>
        </is>
      </c>
      <c r="J562" t="n">
        <v>-409</v>
      </c>
      <c r="K562" t="n">
        <v>-409</v>
      </c>
      <c r="O562" t="inlineStr">
        <is>
          <t>Provisionado</t>
        </is>
      </c>
      <c r="Q562" t="inlineStr">
        <is>
          <t>07/2026</t>
        </is>
      </c>
      <c r="R562" t="n">
        <v>0</v>
      </c>
    </row>
    <row r="563">
      <c r="A563" t="n">
        <v>224644</v>
      </c>
      <c r="B563" t="inlineStr">
        <is>
          <t>Love Cabaret</t>
        </is>
      </c>
      <c r="C563" t="inlineStr">
        <is>
          <t>TEC LITE MANUTENCAO EM EQUIPAMENTOS DE ILUMINAÇÃO LTDA</t>
        </is>
      </c>
      <c r="D563" t="inlineStr">
        <is>
          <t>PROVISAO</t>
        </is>
      </c>
      <c r="E563" s="555" t="n">
        <v>46204</v>
      </c>
      <c r="F563" s="555" t="n">
        <v>46225</v>
      </c>
      <c r="G563" t="inlineStr">
        <is>
          <t>Manutenção</t>
        </is>
      </c>
      <c r="H563" t="inlineStr">
        <is>
          <t>Material de Manutenção</t>
        </is>
      </c>
      <c r="I563" t="inlineStr">
        <is>
          <t xml:space="preserve">LIQUIDO MAQUINA HAZE - </t>
        </is>
      </c>
      <c r="J563" t="n">
        <v>-380</v>
      </c>
      <c r="K563" t="n">
        <v>-380</v>
      </c>
      <c r="O563" t="inlineStr">
        <is>
          <t>Provisionado</t>
        </is>
      </c>
      <c r="Q563" t="inlineStr">
        <is>
          <t>07/2026</t>
        </is>
      </c>
      <c r="R563" t="n">
        <v>0</v>
      </c>
    </row>
    <row r="564">
      <c r="A564" t="n">
        <v>217000</v>
      </c>
      <c r="B564" t="inlineStr">
        <is>
          <t>Love Cabaret</t>
        </is>
      </c>
      <c r="C564" t="inlineStr">
        <is>
          <t>LAISA ROCHA LARANGEIRA</t>
        </is>
      </c>
      <c r="D564" t="inlineStr">
        <is>
          <t>PROVISAO</t>
        </is>
      </c>
      <c r="E564" s="555" t="n">
        <v>46204</v>
      </c>
      <c r="F564" s="555" t="n">
        <v>46244</v>
      </c>
      <c r="G564" t="inlineStr">
        <is>
          <t>Mão de Obra - PJ</t>
        </is>
      </c>
      <c r="H564" t="inlineStr">
        <is>
          <t>MDO PJ Fixo</t>
        </is>
      </c>
      <c r="I564" t="inlineStr">
        <is>
          <t xml:space="preserve">SALÁRIO PJ </t>
        </is>
      </c>
      <c r="J564" t="n">
        <v>-800</v>
      </c>
      <c r="K564" t="n">
        <v>-800</v>
      </c>
      <c r="M564" t="inlineStr">
        <is>
          <t>ASSISTENTE DE MARKETING DO SQUAD</t>
        </is>
      </c>
      <c r="N564" t="inlineStr">
        <is>
          <t xml:space="preserve">  - Squad</t>
        </is>
      </c>
      <c r="O564" t="inlineStr">
        <is>
          <t>Provisionado</t>
        </is>
      </c>
      <c r="Q564" t="inlineStr">
        <is>
          <t>07/2026</t>
        </is>
      </c>
      <c r="R564" t="n">
        <v>0</v>
      </c>
    </row>
    <row r="565">
      <c r="A565" t="n">
        <v>223270</v>
      </c>
      <c r="B565" t="inlineStr">
        <is>
          <t>Love Cabaret</t>
        </is>
      </c>
      <c r="C565" t="inlineStr">
        <is>
          <t>PUXURI CONSULTORIA LTDA</t>
        </is>
      </c>
      <c r="D565" t="inlineStr">
        <is>
          <t>PROVISAO</t>
        </is>
      </c>
      <c r="E565" s="555" t="n">
        <v>46204</v>
      </c>
      <c r="F565" s="555" t="n">
        <v>46244</v>
      </c>
      <c r="G565" t="inlineStr">
        <is>
          <t>Mão de Obra - PJ</t>
        </is>
      </c>
      <c r="H565" t="inlineStr">
        <is>
          <t>MDO PJ Fixo</t>
        </is>
      </c>
      <c r="I565" t="inlineStr">
        <is>
          <t xml:space="preserve">SALÁRIO PJ </t>
        </is>
      </c>
      <c r="J565" t="n">
        <v>-4000</v>
      </c>
      <c r="K565" t="n">
        <v>-4000</v>
      </c>
      <c r="M565" t="inlineStr">
        <is>
          <t>CHEFE EXECUTIVO DE COZINHA</t>
        </is>
      </c>
      <c r="N565" t="inlineStr">
        <is>
          <t xml:space="preserve">  - Squad</t>
        </is>
      </c>
      <c r="O565" t="inlineStr">
        <is>
          <t>Provisionado</t>
        </is>
      </c>
      <c r="Q565" t="inlineStr">
        <is>
          <t>07/2026</t>
        </is>
      </c>
      <c r="R565" t="n">
        <v>0</v>
      </c>
    </row>
    <row r="566">
      <c r="A566" t="n">
        <v>219701</v>
      </c>
      <c r="B566" t="inlineStr">
        <is>
          <t>Love Cabaret</t>
        </is>
      </c>
      <c r="C566" t="inlineStr">
        <is>
          <t>BUSINESS TO SUCESS LTDA</t>
        </is>
      </c>
      <c r="D566" t="inlineStr">
        <is>
          <t>PROVISAO</t>
        </is>
      </c>
      <c r="E566" s="555" t="n">
        <v>46204</v>
      </c>
      <c r="F566" s="555" t="n">
        <v>46243</v>
      </c>
      <c r="G566" t="inlineStr">
        <is>
          <t>Informática e TI</t>
        </is>
      </c>
      <c r="H566" t="inlineStr">
        <is>
          <t>Sistemas Gerais - Comunicação e Marketing</t>
        </is>
      </c>
      <c r="I566" t="inlineStr">
        <is>
          <t xml:space="preserve">FALAE - </t>
        </is>
      </c>
      <c r="J566" t="n">
        <v>-200</v>
      </c>
      <c r="K566" t="n">
        <v>-200</v>
      </c>
      <c r="O566" t="inlineStr">
        <is>
          <t>Provisionado</t>
        </is>
      </c>
      <c r="Q566" t="inlineStr">
        <is>
          <t>07/2026</t>
        </is>
      </c>
      <c r="R566" t="n">
        <v>0</v>
      </c>
    </row>
    <row r="567">
      <c r="A567" t="n">
        <v>218058</v>
      </c>
      <c r="B567" t="inlineStr">
        <is>
          <t>Love Cabaret</t>
        </is>
      </c>
      <c r="C567" t="inlineStr">
        <is>
          <t>FABRICA DE BARES SERVICOS LTDA FB</t>
        </is>
      </c>
      <c r="D567" t="inlineStr">
        <is>
          <t>PROVISAO</t>
        </is>
      </c>
      <c r="E567" s="555" t="n">
        <v>46204</v>
      </c>
      <c r="F567" s="555" t="n">
        <v>46254</v>
      </c>
      <c r="G567" t="inlineStr">
        <is>
          <t>Serviços de Terceiros</t>
        </is>
      </c>
      <c r="H567" t="inlineStr">
        <is>
          <t>Assessoria RH</t>
        </is>
      </c>
      <c r="I567" t="inlineStr">
        <is>
          <t xml:space="preserve">ASSESSORIA RH - </t>
        </is>
      </c>
      <c r="J567" t="n">
        <v>-100</v>
      </c>
      <c r="K567" t="n">
        <v>-100</v>
      </c>
      <c r="O567" t="inlineStr">
        <is>
          <t>Provisionado</t>
        </is>
      </c>
      <c r="Q567" t="inlineStr">
        <is>
          <t>07/2026</t>
        </is>
      </c>
      <c r="R567" t="n">
        <v>0</v>
      </c>
    </row>
    <row r="568">
      <c r="A568" t="n">
        <v>224844</v>
      </c>
      <c r="B568" t="inlineStr">
        <is>
          <t>Love Cabaret</t>
        </is>
      </c>
      <c r="C568" t="inlineStr">
        <is>
          <t>VINICIUS NORIVAL BARBOSA DA SILVA</t>
        </is>
      </c>
      <c r="D568" t="inlineStr">
        <is>
          <t>PROVISAO</t>
        </is>
      </c>
      <c r="E568" s="555" t="n">
        <v>46204</v>
      </c>
      <c r="F568" s="555" t="n">
        <v>46244</v>
      </c>
      <c r="G568" t="inlineStr">
        <is>
          <t>Mão de Obra - PJ</t>
        </is>
      </c>
      <c r="H568" t="inlineStr">
        <is>
          <t>MDO PJ Fixo</t>
        </is>
      </c>
      <c r="I568" t="inlineStr">
        <is>
          <t>SALÁRIO PJ - PRODUTOR DE EVENTOS III</t>
        </is>
      </c>
      <c r="J568" t="n">
        <v>-1500</v>
      </c>
      <c r="K568" t="n">
        <v>-1500</v>
      </c>
      <c r="M568" t="inlineStr">
        <is>
          <t>ANALISTA EXECUTIVA DE EVENTOS</t>
        </is>
      </c>
      <c r="N568" t="inlineStr">
        <is>
          <t>MDO Terceirizada - Eventos</t>
        </is>
      </c>
      <c r="O568" t="inlineStr">
        <is>
          <t>Provisionado</t>
        </is>
      </c>
      <c r="Q568" t="inlineStr">
        <is>
          <t>07/2026</t>
        </is>
      </c>
      <c r="R568" t="n">
        <v>0</v>
      </c>
    </row>
    <row r="569">
      <c r="A569" t="n">
        <v>237397</v>
      </c>
      <c r="B569" t="inlineStr">
        <is>
          <t>Love Cabaret</t>
        </is>
      </c>
      <c r="C569" t="inlineStr">
        <is>
          <t>PJ 00302023 - ANDRES LA ROSA</t>
        </is>
      </c>
      <c r="D569" t="inlineStr">
        <is>
          <t>PROVISAO</t>
        </is>
      </c>
      <c r="E569" s="555" t="n">
        <v>46204</v>
      </c>
      <c r="F569" s="555" t="n">
        <v>46244</v>
      </c>
      <c r="G569" t="inlineStr">
        <is>
          <t>Mão de Obra - PJ</t>
        </is>
      </c>
      <c r="H569" t="inlineStr">
        <is>
          <t>MDO PJ Fixo</t>
        </is>
      </c>
      <c r="I569" t="inlineStr">
        <is>
          <t xml:space="preserve">SALÁRIO PJ </t>
        </is>
      </c>
      <c r="J569" t="n">
        <v>-5200</v>
      </c>
      <c r="K569" t="n">
        <v>-5200</v>
      </c>
      <c r="M569" t="inlineStr">
        <is>
          <t>COORDENADOR</t>
        </is>
      </c>
      <c r="N569" t="inlineStr">
        <is>
          <t xml:space="preserve">  - Coordenador</t>
        </is>
      </c>
      <c r="O569" t="inlineStr">
        <is>
          <t>Provisionado</t>
        </is>
      </c>
      <c r="Q569" t="inlineStr">
        <is>
          <t>07/2026</t>
        </is>
      </c>
      <c r="R569" t="n">
        <v>0</v>
      </c>
    </row>
    <row r="570">
      <c r="A570" t="n">
        <v>219860</v>
      </c>
      <c r="B570" t="inlineStr">
        <is>
          <t>Love Cabaret</t>
        </is>
      </c>
      <c r="C570" t="inlineStr">
        <is>
          <t>RD GESTAO E SISTEMAS S.A.</t>
        </is>
      </c>
      <c r="D570" t="inlineStr">
        <is>
          <t>RP0032026</t>
        </is>
      </c>
      <c r="E570" s="555" t="n">
        <v>46204</v>
      </c>
      <c r="F570" s="555" t="n">
        <v>46260</v>
      </c>
      <c r="G570" t="inlineStr">
        <is>
          <t>Marketing</t>
        </is>
      </c>
      <c r="H570" t="inlineStr">
        <is>
          <t>Ferramentas de Marketing</t>
        </is>
      </c>
      <c r="I570" t="inlineStr">
        <is>
          <t>DISPARO DE EMAILS (REEMBOLSO FACUNDO) - 07/2026</t>
        </is>
      </c>
      <c r="J570" t="n">
        <v>-1034.45</v>
      </c>
      <c r="K570" t="n">
        <v>-1034.45</v>
      </c>
      <c r="O570" t="inlineStr">
        <is>
          <t>Real</t>
        </is>
      </c>
      <c r="Q570" t="inlineStr">
        <is>
          <t>07/2026</t>
        </is>
      </c>
      <c r="R570" t="n">
        <v>0</v>
      </c>
    </row>
    <row r="571">
      <c r="A571" t="n">
        <v>204835</v>
      </c>
      <c r="B571" t="inlineStr">
        <is>
          <t>Love Cabaret</t>
        </is>
      </c>
      <c r="C571" t="inlineStr">
        <is>
          <t>VERISURE BRASIL MONITORAMENTO DE ALARMES S.A</t>
        </is>
      </c>
      <c r="D571" t="inlineStr">
        <is>
          <t>PROVISAO</t>
        </is>
      </c>
      <c r="E571" s="555" t="n">
        <v>46204</v>
      </c>
      <c r="F571" s="555" t="n">
        <v>46239</v>
      </c>
      <c r="G571" t="inlineStr">
        <is>
          <t>Informática e TI</t>
        </is>
      </c>
      <c r="H571" t="inlineStr">
        <is>
          <t>Sistemas de Segurança e Alarme</t>
        </is>
      </c>
      <c r="I571" t="inlineStr">
        <is>
          <t>SISTEMAS DE SEGURANCA / CAMERAS E SENSOR - 02/2026</t>
        </is>
      </c>
      <c r="J571" t="n">
        <v>-300</v>
      </c>
      <c r="K571" t="n">
        <v>-300</v>
      </c>
      <c r="O571" t="inlineStr">
        <is>
          <t>Provisionado</t>
        </is>
      </c>
      <c r="Q571" t="inlineStr">
        <is>
          <t>07/2026</t>
        </is>
      </c>
      <c r="R571" t="n">
        <v>0</v>
      </c>
    </row>
    <row r="572">
      <c r="A572" t="n">
        <v>195412</v>
      </c>
      <c r="B572" t="inlineStr">
        <is>
          <t>Love Cabaret</t>
        </is>
      </c>
      <c r="C572" t="inlineStr">
        <is>
          <t>EDJANE DANTAS DE ALMEIDA SOUSA  - DESENTUPIDORA</t>
        </is>
      </c>
      <c r="D572" t="inlineStr">
        <is>
          <t>PROVISAO</t>
        </is>
      </c>
      <c r="E572" s="555" t="n">
        <v>46204</v>
      </c>
      <c r="F572" s="555" t="n">
        <v>46239</v>
      </c>
      <c r="G572" t="inlineStr">
        <is>
          <t>Utilidades</t>
        </is>
      </c>
      <c r="H572" t="inlineStr">
        <is>
          <t>Serviços de Limpeza</t>
        </is>
      </c>
      <c r="I572" t="inlineStr">
        <is>
          <t xml:space="preserve">SERVICOS DE LIMPEZA - MANUTENCAO - </t>
        </is>
      </c>
      <c r="J572" t="n">
        <v>-1200</v>
      </c>
      <c r="K572" t="n">
        <v>-1200</v>
      </c>
      <c r="O572" t="inlineStr">
        <is>
          <t>Provisionado</t>
        </is>
      </c>
      <c r="Q572" t="inlineStr">
        <is>
          <t>07/2026</t>
        </is>
      </c>
      <c r="R572" t="n">
        <v>0</v>
      </c>
    </row>
    <row r="573">
      <c r="A573" t="n">
        <v>195338</v>
      </c>
      <c r="B573" t="inlineStr">
        <is>
          <t>Love Cabaret</t>
        </is>
      </c>
      <c r="C573" t="inlineStr">
        <is>
          <t>CIA DE SANEAMENTO BASICO DO ESTADO DE SAO PAULO SABESP</t>
        </is>
      </c>
      <c r="D573" t="inlineStr">
        <is>
          <t>PROVISAO</t>
        </is>
      </c>
      <c r="E573" s="555" t="n">
        <v>46204</v>
      </c>
      <c r="F573" s="555" t="n">
        <v>46254</v>
      </c>
      <c r="G573" t="inlineStr">
        <is>
          <t>Utilidades</t>
        </is>
      </c>
      <c r="H573" t="inlineStr">
        <is>
          <t>Agua/Esgoto</t>
        </is>
      </c>
      <c r="I573" t="inlineStr">
        <is>
          <t xml:space="preserve">AGUA/ ESGOTO - RGI 93507054 E FORNECIMENTO 86040547054313 - </t>
        </is>
      </c>
      <c r="J573" t="n">
        <v>-200</v>
      </c>
      <c r="K573" t="n">
        <v>-200</v>
      </c>
      <c r="O573" t="inlineStr">
        <is>
          <t>Provisionado</t>
        </is>
      </c>
      <c r="Q573" t="inlineStr">
        <is>
          <t>07/2026</t>
        </is>
      </c>
      <c r="R573" t="n">
        <v>0</v>
      </c>
    </row>
    <row r="574">
      <c r="A574" t="n">
        <v>195316</v>
      </c>
      <c r="B574" t="inlineStr">
        <is>
          <t>Love Cabaret</t>
        </is>
      </c>
      <c r="C574" t="inlineStr">
        <is>
          <t>CEM ENGENHARIA DA MANUTENCAO LTDA</t>
        </is>
      </c>
      <c r="D574" t="inlineStr">
        <is>
          <t>PROVISAO</t>
        </is>
      </c>
      <c r="E574" s="555" t="n">
        <v>46204</v>
      </c>
      <c r="F574" s="555" t="n">
        <v>46249</v>
      </c>
      <c r="G574" t="inlineStr">
        <is>
          <t>Manutenção</t>
        </is>
      </c>
      <c r="H574" t="inlineStr">
        <is>
          <t>Manutenção Predial</t>
        </is>
      </c>
      <c r="I574" t="inlineStr">
        <is>
          <t xml:space="preserve">MANUTENCAO EM GERAL - PREVENTIVA - </t>
        </is>
      </c>
      <c r="J574" t="n">
        <v>-6601.38</v>
      </c>
      <c r="K574" t="n">
        <v>-6601.38</v>
      </c>
      <c r="O574" t="inlineStr">
        <is>
          <t>Provisionado</t>
        </is>
      </c>
      <c r="Q574" t="inlineStr">
        <is>
          <t>07/2026</t>
        </is>
      </c>
      <c r="R574" t="n">
        <v>0</v>
      </c>
    </row>
    <row r="575">
      <c r="A575" t="n">
        <v>195350</v>
      </c>
      <c r="B575" t="inlineStr">
        <is>
          <t>Love Cabaret</t>
        </is>
      </c>
      <c r="C575" t="inlineStr">
        <is>
          <t>CICLO PARTICIPACOES LTDA</t>
        </is>
      </c>
      <c r="D575" t="inlineStr">
        <is>
          <t>PROVISAO</t>
        </is>
      </c>
      <c r="E575" s="555" t="n">
        <v>46204</v>
      </c>
      <c r="F575" s="555" t="n">
        <v>46244</v>
      </c>
      <c r="G575" t="inlineStr">
        <is>
          <t>Custo de Ocupação</t>
        </is>
      </c>
      <c r="H575" t="inlineStr">
        <is>
          <t>Aluguel de Imoveis</t>
        </is>
      </c>
      <c r="I575" t="inlineStr">
        <is>
          <t>ALUGUEL DE IMOVEIS - EDIFICIO AZALEIA -</t>
        </is>
      </c>
      <c r="J575" t="n">
        <v>-32594.19</v>
      </c>
      <c r="K575" t="n">
        <v>-32594.19</v>
      </c>
      <c r="O575" t="inlineStr">
        <is>
          <t>Provisionado</t>
        </is>
      </c>
      <c r="Q575" t="inlineStr">
        <is>
          <t>07/2026</t>
        </is>
      </c>
      <c r="R575" t="n">
        <v>0</v>
      </c>
    </row>
    <row r="576">
      <c r="A576" t="n">
        <v>204824</v>
      </c>
      <c r="B576" t="inlineStr">
        <is>
          <t>Love Cabaret</t>
        </is>
      </c>
      <c r="C576" t="inlineStr">
        <is>
          <t>TELEFONICA BRASIL S/A</t>
        </is>
      </c>
      <c r="D576" t="inlineStr">
        <is>
          <t>PROVISAO</t>
        </is>
      </c>
      <c r="E576" s="555" t="n">
        <v>46204</v>
      </c>
      <c r="F576" s="555" t="n">
        <v>46230</v>
      </c>
      <c r="G576" t="inlineStr">
        <is>
          <t>Informática e TI</t>
        </is>
      </c>
      <c r="H576" t="inlineStr">
        <is>
          <t>Internet</t>
        </is>
      </c>
      <c r="I576" t="inlineStr">
        <is>
          <t>INTERNET IP DEDICADO 100MB - CONTA 443318083 - 02/2026</t>
        </is>
      </c>
      <c r="J576" t="n">
        <v>-490</v>
      </c>
      <c r="K576" t="n">
        <v>-490</v>
      </c>
      <c r="O576" t="inlineStr">
        <is>
          <t>Provisionado</t>
        </is>
      </c>
      <c r="Q576" t="inlineStr">
        <is>
          <t>07/2026</t>
        </is>
      </c>
      <c r="R576" t="n">
        <v>0</v>
      </c>
    </row>
    <row r="577">
      <c r="A577" t="n">
        <v>204436</v>
      </c>
      <c r="B577" t="inlineStr">
        <is>
          <t>Love Cabaret</t>
        </is>
      </c>
      <c r="C577" t="inlineStr">
        <is>
          <t>MARIA EDUARDA RAMOS DE SOUSA</t>
        </is>
      </c>
      <c r="D577" t="inlineStr">
        <is>
          <t>PROVISAO</t>
        </is>
      </c>
      <c r="E577" s="555" t="n">
        <v>46204</v>
      </c>
      <c r="F577" s="555" t="n">
        <v>46244</v>
      </c>
      <c r="G577" t="inlineStr">
        <is>
          <t>Mão de Obra - PJ</t>
        </is>
      </c>
      <c r="H577" t="inlineStr">
        <is>
          <t>MDO PJ Fixo</t>
        </is>
      </c>
      <c r="I577" t="inlineStr">
        <is>
          <t xml:space="preserve">SALÁRIO PJ </t>
        </is>
      </c>
      <c r="J577" t="n">
        <v>-1600</v>
      </c>
      <c r="K577" t="n">
        <v>-1600</v>
      </c>
      <c r="M577" t="inlineStr">
        <is>
          <t>ANALISTA EXECUTIVA DE EVENTOS</t>
        </is>
      </c>
      <c r="N577" t="inlineStr">
        <is>
          <t>MDO Terceirizada - Eventos</t>
        </is>
      </c>
      <c r="O577" t="inlineStr">
        <is>
          <t>Provisionado</t>
        </is>
      </c>
      <c r="Q577" t="inlineStr">
        <is>
          <t>07/2026</t>
        </is>
      </c>
      <c r="R577" t="n">
        <v>0</v>
      </c>
    </row>
    <row r="578">
      <c r="A578" t="n">
        <v>195304</v>
      </c>
      <c r="B578" t="inlineStr">
        <is>
          <t>Love Cabaret</t>
        </is>
      </c>
      <c r="C578" t="inlineStr">
        <is>
          <t>4R AMBIENTAL LOCACAO DE EQUIPAMENTOS LTDA</t>
        </is>
      </c>
      <c r="D578" t="inlineStr">
        <is>
          <t>PROVISAO</t>
        </is>
      </c>
      <c r="E578" s="555" t="n">
        <v>46204</v>
      </c>
      <c r="F578" s="555" t="n">
        <v>46254</v>
      </c>
      <c r="G578" t="inlineStr">
        <is>
          <t>Utilidades</t>
        </is>
      </c>
      <c r="H578" t="inlineStr">
        <is>
          <t>Coleta de lixo</t>
        </is>
      </c>
      <c r="I578" t="inlineStr">
        <is>
          <t xml:space="preserve">COLETA DE LIXO - </t>
        </is>
      </c>
      <c r="J578" t="n">
        <v>-1800</v>
      </c>
      <c r="K578" t="n">
        <v>-1800</v>
      </c>
      <c r="O578" t="inlineStr">
        <is>
          <t>Provisionado</t>
        </is>
      </c>
      <c r="Q578" t="inlineStr">
        <is>
          <t>07/2026</t>
        </is>
      </c>
      <c r="R578" t="n">
        <v>0</v>
      </c>
    </row>
    <row r="579">
      <c r="A579" t="n">
        <v>195362</v>
      </c>
      <c r="B579" t="inlineStr">
        <is>
          <t>Love Cabaret</t>
        </is>
      </c>
      <c r="C579" t="inlineStr">
        <is>
          <t xml:space="preserve">DESTEC SOLUCOES LTDA </t>
        </is>
      </c>
      <c r="D579" t="inlineStr">
        <is>
          <t>PROVISAO</t>
        </is>
      </c>
      <c r="E579" s="555" t="n">
        <v>46204</v>
      </c>
      <c r="F579" s="555" t="n">
        <v>46258</v>
      </c>
      <c r="G579" t="inlineStr">
        <is>
          <t>Locação de Equipamentos</t>
        </is>
      </c>
      <c r="H579" t="inlineStr">
        <is>
          <t>Locações de Equipamentos - Operacionais</t>
        </is>
      </c>
      <c r="I579" t="inlineStr">
        <is>
          <t xml:space="preserve">LOCACAO DE EQUIPAMENTOS OPERACIONAIS DE SISTEMA SMART CALL - </t>
        </is>
      </c>
      <c r="J579" t="n">
        <v>-812.7</v>
      </c>
      <c r="K579" t="n">
        <v>-812.7</v>
      </c>
      <c r="O579" t="inlineStr">
        <is>
          <t>Provisionado</t>
        </is>
      </c>
      <c r="Q579" t="inlineStr">
        <is>
          <t>07/2026</t>
        </is>
      </c>
      <c r="R579" t="n">
        <v>0</v>
      </c>
    </row>
    <row r="580">
      <c r="A580" t="n">
        <v>193386</v>
      </c>
      <c r="B580" t="inlineStr">
        <is>
          <t>Love Cabaret</t>
        </is>
      </c>
      <c r="C580" t="inlineStr">
        <is>
          <t>PAULO CESAR MEDEIROS EYEZANIO</t>
        </is>
      </c>
      <c r="D580" t="inlineStr">
        <is>
          <t>PROVISAO</t>
        </is>
      </c>
      <c r="E580" s="555" t="n">
        <v>46204</v>
      </c>
      <c r="F580" s="555" t="n">
        <v>46233</v>
      </c>
      <c r="G580" t="inlineStr">
        <is>
          <t>Serviços de Terceiros</t>
        </is>
      </c>
      <c r="H580" t="inlineStr">
        <is>
          <t>Assessoria Jurídica</t>
        </is>
      </c>
      <c r="I580" t="inlineStr">
        <is>
          <t xml:space="preserve">HONORARIOS ADVOCATICIOS - </t>
        </is>
      </c>
      <c r="J580" t="n">
        <v>-3200</v>
      </c>
      <c r="K580" t="n">
        <v>-3200</v>
      </c>
      <c r="O580" t="inlineStr">
        <is>
          <t>Provisionado</t>
        </is>
      </c>
      <c r="Q580" t="inlineStr">
        <is>
          <t>07/2026</t>
        </is>
      </c>
      <c r="R580" t="n">
        <v>0</v>
      </c>
    </row>
    <row r="581">
      <c r="A581" t="n">
        <v>195292</v>
      </c>
      <c r="B581" t="inlineStr">
        <is>
          <t>Love Cabaret</t>
        </is>
      </c>
      <c r="C581" t="inlineStr">
        <is>
          <t>AGENCIA BIOMA PUBLICIDADE E EVENTOS LTDA - FACUNDO</t>
        </is>
      </c>
      <c r="D581" t="inlineStr">
        <is>
          <t>PROVISAO</t>
        </is>
      </c>
      <c r="E581" s="555" t="n">
        <v>46204</v>
      </c>
      <c r="F581" s="555" t="n">
        <v>46239</v>
      </c>
      <c r="G581" t="inlineStr">
        <is>
          <t>Marketing</t>
        </is>
      </c>
      <c r="H581" t="inlineStr">
        <is>
          <t>Agência de Propaganda</t>
        </is>
      </c>
      <c r="I581" t="inlineStr">
        <is>
          <t xml:space="preserve">AGENCIA DE PROPAGANDA - SERVICOS PRESTADOS MARKETING </t>
        </is>
      </c>
      <c r="J581" t="n">
        <v>-8000</v>
      </c>
      <c r="K581" t="n">
        <v>-8000</v>
      </c>
      <c r="O581" t="inlineStr">
        <is>
          <t>Provisionado</t>
        </is>
      </c>
      <c r="Q581" t="inlineStr">
        <is>
          <t>07/2026</t>
        </is>
      </c>
      <c r="R581" t="n">
        <v>0</v>
      </c>
    </row>
    <row r="582">
      <c r="A582" t="n">
        <v>205008</v>
      </c>
      <c r="B582" t="inlineStr">
        <is>
          <t>Love Cabaret</t>
        </is>
      </c>
      <c r="C582" t="inlineStr">
        <is>
          <t>PORTO SEGURO CIA DE SEGUROS GERAIS</t>
        </is>
      </c>
      <c r="D582" t="inlineStr">
        <is>
          <t>PROVISAO</t>
        </is>
      </c>
      <c r="E582" s="555" t="n">
        <v>46204</v>
      </c>
      <c r="F582" s="555" t="n">
        <v>46221</v>
      </c>
      <c r="G582" t="inlineStr">
        <is>
          <t>Mão de Obra - Benefícios</t>
        </is>
      </c>
      <c r="H582" t="inlineStr">
        <is>
          <t xml:space="preserve">  -  Seguro de Vida</t>
        </is>
      </c>
      <c r="I582" t="inlineStr">
        <is>
          <t xml:space="preserve">PORTO SEGURO - SHIBARI </t>
        </is>
      </c>
      <c r="J582" t="n">
        <v>-300</v>
      </c>
      <c r="K582" t="n">
        <v>-300</v>
      </c>
      <c r="O582" t="inlineStr">
        <is>
          <t>Provisionado</t>
        </is>
      </c>
      <c r="Q582" t="inlineStr">
        <is>
          <t>07/2026</t>
        </is>
      </c>
      <c r="R582" t="n">
        <v>0</v>
      </c>
    </row>
    <row r="583">
      <c r="A583" t="n">
        <v>204474</v>
      </c>
      <c r="B583" t="inlineStr">
        <is>
          <t>Love Cabaret</t>
        </is>
      </c>
      <c r="C583" t="inlineStr">
        <is>
          <t>PJ 00092021 - VANESSA FERREIRA DEL SANTO</t>
        </is>
      </c>
      <c r="D583" t="inlineStr">
        <is>
          <t>PROVISAO</t>
        </is>
      </c>
      <c r="E583" s="555" t="n">
        <v>46204</v>
      </c>
      <c r="F583" s="555" t="n">
        <v>46244</v>
      </c>
      <c r="G583" t="inlineStr">
        <is>
          <t>Mão de Obra - PJ</t>
        </is>
      </c>
      <c r="H583" t="inlineStr">
        <is>
          <t>MDO PJ Fixo</t>
        </is>
      </c>
      <c r="I583" t="inlineStr">
        <is>
          <t>SALÁRIO PJ</t>
        </is>
      </c>
      <c r="J583" t="n">
        <v>-3000</v>
      </c>
      <c r="K583" t="n">
        <v>-3000</v>
      </c>
      <c r="M583" t="inlineStr">
        <is>
          <t>GERENTE FINANCEIRO DO SQUAD</t>
        </is>
      </c>
      <c r="N583" t="inlineStr">
        <is>
          <t xml:space="preserve">  - Squad</t>
        </is>
      </c>
      <c r="O583" t="inlineStr">
        <is>
          <t>Provisionado</t>
        </is>
      </c>
      <c r="Q583" t="inlineStr">
        <is>
          <t>07/2026</t>
        </is>
      </c>
      <c r="R583" t="n">
        <v>0</v>
      </c>
    </row>
    <row r="584">
      <c r="A584" t="n">
        <v>195374</v>
      </c>
      <c r="B584" t="inlineStr">
        <is>
          <t>Love Cabaret</t>
        </is>
      </c>
      <c r="C584" t="inlineStr">
        <is>
          <t xml:space="preserve">DIVIFY OPERACAO DE PLATAFORMA ELETRONICA LTDA </t>
        </is>
      </c>
      <c r="D584" t="inlineStr">
        <is>
          <t>PROVISAO</t>
        </is>
      </c>
      <c r="E584" s="555" t="n">
        <v>46204</v>
      </c>
      <c r="F584" s="555" t="n">
        <v>46244</v>
      </c>
      <c r="G584" t="inlineStr">
        <is>
          <t>Serviços de Terceiros</t>
        </is>
      </c>
      <c r="H584" t="inlineStr">
        <is>
          <t>Assessoria em Geral</t>
        </is>
      </c>
      <c r="I584" t="inlineStr">
        <is>
          <t xml:space="preserve">MANUTENCAO TOKENS - </t>
        </is>
      </c>
      <c r="J584" t="n">
        <v>-1000</v>
      </c>
      <c r="K584" t="n">
        <v>-1000</v>
      </c>
      <c r="O584" t="inlineStr">
        <is>
          <t>Provisionado</t>
        </is>
      </c>
      <c r="Q584" t="inlineStr">
        <is>
          <t>07/2026</t>
        </is>
      </c>
      <c r="R584" t="n">
        <v>0</v>
      </c>
    </row>
    <row r="585">
      <c r="A585" t="n">
        <v>195399</v>
      </c>
      <c r="B585" t="inlineStr">
        <is>
          <t>Love Cabaret</t>
        </is>
      </c>
      <c r="C585" t="inlineStr">
        <is>
          <t>EASY ICE SOLUTION LTDA-ME LOCAÇÃO</t>
        </is>
      </c>
      <c r="D585" t="inlineStr">
        <is>
          <t>PROVISAO</t>
        </is>
      </c>
      <c r="E585" s="555" t="n">
        <v>46204</v>
      </c>
      <c r="F585" s="555" t="n">
        <v>46239</v>
      </c>
      <c r="G585" t="inlineStr">
        <is>
          <t>Locação de Equipamentos</t>
        </is>
      </c>
      <c r="H585" t="inlineStr">
        <is>
          <t>Locações de Equipamentos - Operacionais</t>
        </is>
      </c>
      <c r="I585" t="inlineStr">
        <is>
          <t xml:space="preserve">LOCACAO DE EQUIPAMENTOS MAQUINA DE GELO HZ IM240 - </t>
        </is>
      </c>
      <c r="J585" t="n">
        <v>-1600</v>
      </c>
      <c r="K585" t="n">
        <v>-1600</v>
      </c>
      <c r="O585" t="inlineStr">
        <is>
          <t>Provisionado</t>
        </is>
      </c>
      <c r="Q585" t="inlineStr">
        <is>
          <t>07/2026</t>
        </is>
      </c>
      <c r="R585" t="n">
        <v>0</v>
      </c>
    </row>
    <row r="586">
      <c r="A586" t="n">
        <v>204462</v>
      </c>
      <c r="B586" t="inlineStr">
        <is>
          <t>Love Cabaret</t>
        </is>
      </c>
      <c r="C586" t="inlineStr">
        <is>
          <t>PJ 55774785000141</t>
        </is>
      </c>
      <c r="D586" t="inlineStr">
        <is>
          <t>PROVISAO</t>
        </is>
      </c>
      <c r="E586" s="555" t="n">
        <v>46204</v>
      </c>
      <c r="F586" s="555" t="n">
        <v>46244</v>
      </c>
      <c r="G586" t="inlineStr">
        <is>
          <t>Mão de Obra - PJ</t>
        </is>
      </c>
      <c r="H586" t="inlineStr">
        <is>
          <t>MDO PJ Fixo</t>
        </is>
      </c>
      <c r="I586" t="inlineStr">
        <is>
          <t xml:space="preserve">SALÁRIO PJ </t>
        </is>
      </c>
      <c r="J586" t="n">
        <v>-1125</v>
      </c>
      <c r="K586" t="n">
        <v>-1125</v>
      </c>
      <c r="M586" t="inlineStr">
        <is>
          <t>ANALISTA DE COMPRAS DO SQUAD</t>
        </is>
      </c>
      <c r="N586" t="inlineStr">
        <is>
          <t xml:space="preserve">  - Squad</t>
        </is>
      </c>
      <c r="O586" t="inlineStr">
        <is>
          <t>Provisionado</t>
        </is>
      </c>
      <c r="Q586" t="inlineStr">
        <is>
          <t>07/2026</t>
        </is>
      </c>
      <c r="R586" t="n">
        <v>0</v>
      </c>
    </row>
    <row r="587">
      <c r="A587" t="n">
        <v>204623</v>
      </c>
      <c r="B587" t="inlineStr">
        <is>
          <t>Love Cabaret</t>
        </is>
      </c>
      <c r="C587" t="inlineStr">
        <is>
          <t>LALAMOVE TECNOLOGIA (BRASIL) LTDA</t>
        </is>
      </c>
      <c r="D587" t="inlineStr">
        <is>
          <t>PROVISAO</t>
        </is>
      </c>
      <c r="E587" s="555" t="n">
        <v>46204</v>
      </c>
      <c r="F587" s="555" t="n">
        <v>46259</v>
      </c>
      <c r="G587" t="inlineStr">
        <is>
          <t>Despesas com Transporte / Hospedagem</t>
        </is>
      </c>
      <c r="H587" t="inlineStr">
        <is>
          <t>Fretes e Carretos</t>
        </is>
      </c>
      <c r="I587" t="inlineStr">
        <is>
          <t>LALAMOVE 01/2026</t>
        </is>
      </c>
      <c r="J587" t="n">
        <v>-400</v>
      </c>
      <c r="K587" t="n">
        <v>-400</v>
      </c>
      <c r="O587" t="inlineStr">
        <is>
          <t>Provisionado</t>
        </is>
      </c>
      <c r="Q587" t="inlineStr">
        <is>
          <t>07/2026</t>
        </is>
      </c>
      <c r="R587" t="n">
        <v>0</v>
      </c>
    </row>
    <row r="588">
      <c r="A588" t="n">
        <v>204313</v>
      </c>
      <c r="B588" t="inlineStr">
        <is>
          <t>Love Cabaret</t>
        </is>
      </c>
      <c r="C588" t="inlineStr">
        <is>
          <t>ESHOWS PROMOCOES ARTISTICAS LTDA</t>
        </is>
      </c>
      <c r="D588" t="inlineStr">
        <is>
          <t>PROVISAO</t>
        </is>
      </c>
      <c r="E588" s="555" t="n">
        <v>46204</v>
      </c>
      <c r="F588" s="555" t="n">
        <v>46239</v>
      </c>
      <c r="G588" t="inlineStr">
        <is>
          <t>Custos Artístico Geral</t>
        </is>
      </c>
      <c r="H588" t="inlineStr">
        <is>
          <t>Cachê de Músicos e Artistas</t>
        </is>
      </c>
      <c r="I588" t="inlineStr">
        <is>
          <t>CACHE MUSICOS E ARTISTAS - PERIODO DE 16/02 A 31/02- 02/2026</t>
        </is>
      </c>
      <c r="J588" t="n">
        <v>-40000</v>
      </c>
      <c r="K588" t="n">
        <v>-40000</v>
      </c>
      <c r="O588" t="inlineStr">
        <is>
          <t>Provisionado</t>
        </is>
      </c>
      <c r="Q588" t="inlineStr">
        <is>
          <t>07/2026</t>
        </is>
      </c>
      <c r="R588" t="n">
        <v>0</v>
      </c>
    </row>
    <row r="589">
      <c r="A589" t="n">
        <v>204396</v>
      </c>
      <c r="B589" t="inlineStr">
        <is>
          <t>Love Cabaret</t>
        </is>
      </c>
      <c r="C589" t="inlineStr">
        <is>
          <t>JULIA BAISCH FRANZ 02463978023</t>
        </is>
      </c>
      <c r="D589" t="inlineStr">
        <is>
          <t>PROVISAO</t>
        </is>
      </c>
      <c r="E589" s="555" t="n">
        <v>46204</v>
      </c>
      <c r="F589" s="555" t="n">
        <v>46244</v>
      </c>
      <c r="G589" t="inlineStr">
        <is>
          <t>Custos Artístico Geral</t>
        </is>
      </c>
      <c r="H589" t="inlineStr">
        <is>
          <t>MDO Terceirizada - Artístico</t>
        </is>
      </c>
      <c r="I589" t="inlineStr">
        <is>
          <t xml:space="preserve">SALÁRIO PJ </t>
        </is>
      </c>
      <c r="J589" t="n">
        <v>-8500</v>
      </c>
      <c r="K589" t="n">
        <v>-8500</v>
      </c>
      <c r="M589" t="inlineStr">
        <is>
          <t>TECNICO DE SOM</t>
        </is>
      </c>
      <c r="N589" t="inlineStr">
        <is>
          <t xml:space="preserve">  - Assistente</t>
        </is>
      </c>
      <c r="O589" t="inlineStr">
        <is>
          <t>Provisionado</t>
        </is>
      </c>
      <c r="Q589" t="inlineStr">
        <is>
          <t>07/2026</t>
        </is>
      </c>
      <c r="R589" t="n">
        <v>0</v>
      </c>
    </row>
    <row r="590">
      <c r="A590" t="n">
        <v>204363</v>
      </c>
      <c r="B590" t="inlineStr">
        <is>
          <t>Love Cabaret</t>
        </is>
      </c>
      <c r="C590" t="inlineStr">
        <is>
          <t>FREE SOM - LOCACAO DE SOM E  LUZ LTDA - TUKASON</t>
        </is>
      </c>
      <c r="D590" t="inlineStr">
        <is>
          <t>PROVISAO</t>
        </is>
      </c>
      <c r="E590" s="555" t="n">
        <v>46204</v>
      </c>
      <c r="F590" s="555" t="n">
        <v>46234</v>
      </c>
      <c r="G590" t="inlineStr">
        <is>
          <t>Custos Artístico Geral</t>
        </is>
      </c>
      <c r="H590" t="inlineStr">
        <is>
          <t>Locação de Equipamentos Fixo</t>
        </is>
      </c>
      <c r="I590" t="inlineStr">
        <is>
          <t>LOCACAO DE EQUIPAMENTOS FIXO - 03/2026</t>
        </is>
      </c>
      <c r="J590" t="n">
        <v>-6000</v>
      </c>
      <c r="K590" t="n">
        <v>-6000</v>
      </c>
      <c r="O590" t="inlineStr">
        <is>
          <t>Provisionado</t>
        </is>
      </c>
      <c r="Q590" t="inlineStr">
        <is>
          <t>07/2026</t>
        </is>
      </c>
      <c r="R590" t="n">
        <v>0</v>
      </c>
    </row>
    <row r="591">
      <c r="A591" t="n">
        <v>204521</v>
      </c>
      <c r="B591" t="inlineStr">
        <is>
          <t>Love Cabaret</t>
        </is>
      </c>
      <c r="C591" t="inlineStr">
        <is>
          <t>HEADCHEF SEGURANCA DOS ALIM E GARANTIA D</t>
        </is>
      </c>
      <c r="D591" t="inlineStr">
        <is>
          <t>PROVISAO</t>
        </is>
      </c>
      <c r="E591" s="555" t="n">
        <v>46204</v>
      </c>
      <c r="F591" s="555" t="n">
        <v>46249</v>
      </c>
      <c r="G591" t="inlineStr">
        <is>
          <t>Serviços de Terceiros</t>
        </is>
      </c>
      <c r="H591" t="inlineStr">
        <is>
          <t>Assessoria de Alimentos e Bebidas</t>
        </is>
      </c>
      <c r="I591" t="inlineStr">
        <is>
          <t>PRESTACAO SERVICO NUTRICIONISTA - HONORARIOS 01/2026</t>
        </is>
      </c>
      <c r="J591" t="n">
        <v>-891.0599999999999</v>
      </c>
      <c r="K591" t="n">
        <v>-891.0599999999999</v>
      </c>
      <c r="O591" t="inlineStr">
        <is>
          <t>Provisionado</t>
        </is>
      </c>
      <c r="Q591" t="inlineStr">
        <is>
          <t>07/2026</t>
        </is>
      </c>
      <c r="R591" t="n">
        <v>0</v>
      </c>
    </row>
    <row r="592">
      <c r="A592" t="n">
        <v>204790</v>
      </c>
      <c r="B592" t="inlineStr">
        <is>
          <t>Love Cabaret</t>
        </is>
      </c>
      <c r="C592" t="inlineStr">
        <is>
          <t>TELEFONICA BRASIL S/A</t>
        </is>
      </c>
      <c r="D592" t="inlineStr">
        <is>
          <t>PROVISAO</t>
        </is>
      </c>
      <c r="E592" s="555" t="n">
        <v>46204</v>
      </c>
      <c r="F592" s="555" t="n">
        <v>46228</v>
      </c>
      <c r="G592" t="inlineStr">
        <is>
          <t>Informática e TI</t>
        </is>
      </c>
      <c r="H592" t="inlineStr">
        <is>
          <t>Internet</t>
        </is>
      </c>
      <c r="I592" t="inlineStr">
        <is>
          <t>INTERNET MOVEL 200GB - CONTA 455530810 - 02/2026</t>
        </is>
      </c>
      <c r="J592" t="n">
        <v>-250</v>
      </c>
      <c r="K592" t="n">
        <v>-250</v>
      </c>
      <c r="O592" t="inlineStr">
        <is>
          <t>Provisionado</t>
        </is>
      </c>
      <c r="Q592" t="inlineStr">
        <is>
          <t>07/2026</t>
        </is>
      </c>
      <c r="R592" t="n">
        <v>0</v>
      </c>
    </row>
    <row r="593">
      <c r="A593" t="n">
        <v>204716</v>
      </c>
      <c r="B593" t="inlineStr">
        <is>
          <t>Love Cabaret</t>
        </is>
      </c>
      <c r="C593" t="inlineStr">
        <is>
          <t>SAFE BRAND COMERCIAL- IMPORTACAO- EXPORTACAO E SERVICOS LTDA</t>
        </is>
      </c>
      <c r="D593" t="inlineStr">
        <is>
          <t>03260227</t>
        </is>
      </c>
      <c r="E593" s="555" t="n">
        <v>46204</v>
      </c>
      <c r="F593" s="555" t="n">
        <v>46212</v>
      </c>
      <c r="G593" t="inlineStr">
        <is>
          <t>Locação de Equipamentos</t>
        </is>
      </c>
      <c r="H593" t="inlineStr">
        <is>
          <t>Locações de Equipamentos - Operacionais</t>
        </is>
      </c>
      <c r="I593" t="inlineStr">
        <is>
          <t>1 MAQ LAVA LOUÇAS DE ABER. FRONTAL R$650,00 // 2 MAQUINAS LAVA COPOS DE ABER. FRONTAL R$650,00 CADA // MESA DE APOIO PARA LAVA LOUÇAS (COZINHA) R$69,90 - 07/2026</t>
        </is>
      </c>
      <c r="J593" t="n">
        <v>-2219.31</v>
      </c>
      <c r="K593" t="n">
        <v>-2219.31</v>
      </c>
      <c r="O593" t="inlineStr">
        <is>
          <t>Real</t>
        </is>
      </c>
      <c r="Q593" t="inlineStr">
        <is>
          <t>07/2026</t>
        </is>
      </c>
      <c r="R593" t="n">
        <v>0</v>
      </c>
    </row>
    <row r="594">
      <c r="A594" t="n">
        <v>202014</v>
      </c>
      <c r="B594" t="inlineStr">
        <is>
          <t>Love Cabaret</t>
        </is>
      </c>
      <c r="C594" t="inlineStr">
        <is>
          <t xml:space="preserve">AGNES RODRIGUES DE OLIVEIRA </t>
        </is>
      </c>
      <c r="D594" t="inlineStr">
        <is>
          <t>PROVISAO</t>
        </is>
      </c>
      <c r="E594" s="555" t="n">
        <v>46204</v>
      </c>
      <c r="F594" s="555" t="n">
        <v>46244</v>
      </c>
      <c r="G594" t="inlineStr">
        <is>
          <t>Custos Artístico Geral</t>
        </is>
      </c>
      <c r="H594" t="inlineStr">
        <is>
          <t>Técnico de Som / Luz</t>
        </is>
      </c>
      <c r="I594" t="inlineStr">
        <is>
          <t xml:space="preserve"> SALÁRIO PJ</t>
        </is>
      </c>
      <c r="J594" t="n">
        <v>-5000</v>
      </c>
      <c r="K594" t="n">
        <v>-5000</v>
      </c>
      <c r="M594" t="inlineStr">
        <is>
          <t>TECNICO DE SOM</t>
        </is>
      </c>
      <c r="N594" t="inlineStr">
        <is>
          <t xml:space="preserve">  - Assistente</t>
        </is>
      </c>
      <c r="O594" t="inlineStr">
        <is>
          <t>Provisionado</t>
        </is>
      </c>
      <c r="Q594" t="inlineStr">
        <is>
          <t>07/2026</t>
        </is>
      </c>
      <c r="R594" t="n">
        <v>0</v>
      </c>
    </row>
    <row r="595">
      <c r="A595" t="n">
        <v>193361</v>
      </c>
      <c r="B595" t="inlineStr">
        <is>
          <t>Love Cabaret</t>
        </is>
      </c>
      <c r="C595" t="inlineStr">
        <is>
          <t>OPUS CONSULTORIA E PESQUISA LTDA</t>
        </is>
      </c>
      <c r="D595" t="inlineStr">
        <is>
          <t>PROVISAO</t>
        </is>
      </c>
      <c r="E595" s="555" t="n">
        <v>46204</v>
      </c>
      <c r="F595" s="555" t="n">
        <v>46223</v>
      </c>
      <c r="G595" t="inlineStr">
        <is>
          <t>Serviços de Terceiros</t>
        </is>
      </c>
      <c r="H595" t="inlineStr">
        <is>
          <t>Assessoria em Geral</t>
        </is>
      </c>
      <c r="I595" t="inlineStr">
        <is>
          <t xml:space="preserve">CLIENTE OCULTO - </t>
        </is>
      </c>
      <c r="J595" t="n">
        <v>-300</v>
      </c>
      <c r="K595" t="n">
        <v>-300</v>
      </c>
      <c r="O595" t="inlineStr">
        <is>
          <t>Provisionado</t>
        </is>
      </c>
      <c r="Q595" t="inlineStr">
        <is>
          <t>07/2026</t>
        </is>
      </c>
      <c r="R595" t="n">
        <v>0</v>
      </c>
    </row>
    <row r="596">
      <c r="A596" t="n">
        <v>204611</v>
      </c>
      <c r="B596" t="inlineStr">
        <is>
          <t>Love Cabaret</t>
        </is>
      </c>
      <c r="C596" t="inlineStr">
        <is>
          <t>IRMANDADE DA SANTA CASA DE MISERICORDIA DE SAO PAULO</t>
        </is>
      </c>
      <c r="D596" t="inlineStr">
        <is>
          <t>PROVISAO</t>
        </is>
      </c>
      <c r="E596" s="555" t="n">
        <v>46204</v>
      </c>
      <c r="F596" s="555" t="n">
        <v>46244</v>
      </c>
      <c r="G596" t="inlineStr">
        <is>
          <t>Custo de Ocupação</t>
        </is>
      </c>
      <c r="H596" t="inlineStr">
        <is>
          <t>Aluguel de Imoveis</t>
        </is>
      </c>
      <c r="I596" t="inlineStr">
        <is>
          <t>ALUGUEL DE IMOVEIS - 01/2026</t>
        </is>
      </c>
      <c r="J596" t="n">
        <v>-32594.19</v>
      </c>
      <c r="K596" t="n">
        <v>-32594.19</v>
      </c>
      <c r="O596" t="inlineStr">
        <is>
          <t>Provisionado</t>
        </is>
      </c>
      <c r="Q596" t="inlineStr">
        <is>
          <t>07/2026</t>
        </is>
      </c>
      <c r="R596" t="n">
        <v>0</v>
      </c>
    </row>
    <row r="597">
      <c r="A597" t="n">
        <v>204098</v>
      </c>
      <c r="B597" t="inlineStr">
        <is>
          <t>Love Cabaret</t>
        </is>
      </c>
      <c r="C597" t="inlineStr">
        <is>
          <t>ESCRITORIO CENTRAL DE ARRECADACAO E DISTRIBUICAO ECAD</t>
        </is>
      </c>
      <c r="D597" t="inlineStr">
        <is>
          <t>PROVISAO</t>
        </is>
      </c>
      <c r="E597" s="555" t="n">
        <v>46204</v>
      </c>
      <c r="F597" s="555" t="n">
        <v>46239</v>
      </c>
      <c r="G597" t="inlineStr">
        <is>
          <t>Custos Artístico Geral</t>
        </is>
      </c>
      <c r="H597" t="inlineStr">
        <is>
          <t>Locação de Equipamentos Fixo</t>
        </is>
      </c>
      <c r="I597" t="inlineStr">
        <is>
          <t>LOCACAO DE EQUIPAMENTOS FIXO - ECAD - 02/2026</t>
        </is>
      </c>
      <c r="J597" t="n">
        <v>-802.5</v>
      </c>
      <c r="K597" t="n">
        <v>-802.5</v>
      </c>
      <c r="O597" t="inlineStr">
        <is>
          <t>Provisionado</t>
        </is>
      </c>
      <c r="Q597" t="inlineStr">
        <is>
          <t>07/2026</t>
        </is>
      </c>
      <c r="R597" t="n">
        <v>0</v>
      </c>
    </row>
    <row r="598">
      <c r="A598" t="n">
        <v>202027</v>
      </c>
      <c r="B598" t="inlineStr">
        <is>
          <t>Love Cabaret</t>
        </is>
      </c>
      <c r="C598" t="inlineStr">
        <is>
          <t>ANDRE RODRIGUES AZEVEDO</t>
        </is>
      </c>
      <c r="D598" t="inlineStr">
        <is>
          <t>PROVISAO</t>
        </is>
      </c>
      <c r="E598" s="555" t="n">
        <v>46204</v>
      </c>
      <c r="F598" s="555" t="n">
        <v>46244</v>
      </c>
      <c r="G598" t="inlineStr">
        <is>
          <t>Mão de Obra - PJ</t>
        </is>
      </c>
      <c r="H598" t="inlineStr">
        <is>
          <t>MDO Terceirizada - Artístico</t>
        </is>
      </c>
      <c r="I598" t="inlineStr">
        <is>
          <t>SALÁRIO PJ</t>
        </is>
      </c>
      <c r="J598" t="n">
        <v>-7420</v>
      </c>
      <c r="K598" t="n">
        <v>-7420</v>
      </c>
      <c r="M598" t="inlineStr">
        <is>
          <t>TECNICO DE SOM</t>
        </is>
      </c>
      <c r="N598" t="inlineStr">
        <is>
          <t xml:space="preserve">  - Assistente</t>
        </is>
      </c>
      <c r="O598" t="inlineStr">
        <is>
          <t>Provisionado</t>
        </is>
      </c>
      <c r="Q598" t="inlineStr">
        <is>
          <t>07/2026</t>
        </is>
      </c>
      <c r="R598" t="n">
        <v>0</v>
      </c>
    </row>
    <row r="599">
      <c r="A599" t="n">
        <v>190199</v>
      </c>
      <c r="B599" t="inlineStr">
        <is>
          <t>Love Cabaret</t>
        </is>
      </c>
      <c r="C599" t="inlineStr">
        <is>
          <t xml:space="preserve">KAMINO INSTITUICAO DE PAGAMENTO LTDA </t>
        </is>
      </c>
      <c r="D599" t="inlineStr">
        <is>
          <t>PROVISAO</t>
        </is>
      </c>
      <c r="E599" s="555" t="n">
        <v>46204</v>
      </c>
      <c r="F599" s="555" t="n">
        <v>46221</v>
      </c>
      <c r="G599" t="inlineStr">
        <is>
          <t>Despesas Financeiras</t>
        </is>
      </c>
      <c r="H599" t="inlineStr">
        <is>
          <t>Tarifas Bancárias</t>
        </is>
      </c>
      <c r="I599" t="inlineStr">
        <is>
          <t>(+/-) RECEITAS/ DESPESAS FINANCEIRAS (TARIFA MENSAL TEMPUS KAMINO) -</t>
        </is>
      </c>
      <c r="J599" t="n">
        <v>-700</v>
      </c>
      <c r="K599" t="n">
        <v>-700</v>
      </c>
      <c r="O599" t="inlineStr">
        <is>
          <t>Provisionado</t>
        </is>
      </c>
      <c r="Q599" t="inlineStr">
        <is>
          <t>07/2026</t>
        </is>
      </c>
      <c r="R599" t="n">
        <v>0</v>
      </c>
    </row>
    <row r="600">
      <c r="A600" t="n">
        <v>204352</v>
      </c>
      <c r="B600" t="inlineStr">
        <is>
          <t>Love Cabaret</t>
        </is>
      </c>
      <c r="C600" t="inlineStr">
        <is>
          <t>FABRICA DE BARES SERVICOS LTDA FB</t>
        </is>
      </c>
      <c r="D600" t="inlineStr">
        <is>
          <t>PROVISAO</t>
        </is>
      </c>
      <c r="E600" s="555" t="n">
        <v>46204</v>
      </c>
      <c r="F600" s="555" t="n">
        <v>46259</v>
      </c>
      <c r="G600" t="inlineStr">
        <is>
          <t>Mão de Obra - Benefícios</t>
        </is>
      </c>
      <c r="H600" t="inlineStr">
        <is>
          <t xml:space="preserve">  -  Alimentação Funcionário</t>
        </is>
      </c>
      <c r="I600" t="inlineStr">
        <is>
          <t>ALIMENTACAO DE FUNCIONARIO - CARTAO BLACK - 01/2026</t>
        </is>
      </c>
      <c r="J600" t="n">
        <v>-7000</v>
      </c>
      <c r="K600" t="n">
        <v>-7000</v>
      </c>
      <c r="O600" t="inlineStr">
        <is>
          <t>Provisionado</t>
        </is>
      </c>
      <c r="Q600" t="inlineStr">
        <is>
          <t>07/2026</t>
        </is>
      </c>
      <c r="R600" t="n">
        <v>0</v>
      </c>
    </row>
    <row r="601">
      <c r="A601" t="n">
        <v>204635</v>
      </c>
      <c r="B601" t="inlineStr">
        <is>
          <t>Love Cabaret</t>
        </is>
      </c>
      <c r="C601" t="inlineStr">
        <is>
          <t>MACHINE SEGURANCA PATRIMONIAL LTDA</t>
        </is>
      </c>
      <c r="D601" t="inlineStr">
        <is>
          <t>PROVISAO</t>
        </is>
      </c>
      <c r="E601" s="555" t="n">
        <v>46204</v>
      </c>
      <c r="F601" s="555" t="n">
        <v>46249</v>
      </c>
      <c r="G601" t="inlineStr">
        <is>
          <t>Serviços de Terceiros</t>
        </is>
      </c>
      <c r="H601" t="inlineStr">
        <is>
          <t>Serviços de Segurança</t>
        </is>
      </c>
      <c r="I601" t="inlineStr">
        <is>
          <t>SERVICO DE SEGURANCA PATRIMONIAL - 01/2026</t>
        </is>
      </c>
      <c r="J601" t="n">
        <v>-6000</v>
      </c>
      <c r="K601" t="n">
        <v>-6000</v>
      </c>
      <c r="O601" t="inlineStr">
        <is>
          <t>Provisionado</t>
        </is>
      </c>
      <c r="Q601" t="inlineStr">
        <is>
          <t>07/2026</t>
        </is>
      </c>
      <c r="R601" t="n">
        <v>0</v>
      </c>
    </row>
    <row r="602">
      <c r="A602" t="n">
        <v>204694</v>
      </c>
      <c r="B602" t="inlineStr">
        <is>
          <t>Love Cabaret</t>
        </is>
      </c>
      <c r="C602" t="inlineStr">
        <is>
          <t>PRESHH ALUGUEL DE MAQUINAS LTDA</t>
        </is>
      </c>
      <c r="D602" t="inlineStr">
        <is>
          <t>PROVISAO</t>
        </is>
      </c>
      <c r="E602" s="555" t="n">
        <v>46204</v>
      </c>
      <c r="F602" s="555" t="n">
        <v>46244</v>
      </c>
      <c r="G602" t="inlineStr">
        <is>
          <t>Locação de Equipamentos</t>
        </is>
      </c>
      <c r="H602" t="inlineStr">
        <is>
          <t>Locações de Equipamentos - Operacionais</t>
        </is>
      </c>
      <c r="I602" t="inlineStr">
        <is>
          <t>LOCACAO DE EQUIPAMENTOS - EQUIPAMENTO DE CARBONATACAO - 01/2026</t>
        </is>
      </c>
      <c r="J602" t="n">
        <v>-920</v>
      </c>
      <c r="K602" t="n">
        <v>-920</v>
      </c>
      <c r="O602" t="inlineStr">
        <is>
          <t>Provisionado</t>
        </is>
      </c>
      <c r="Q602" t="inlineStr">
        <is>
          <t>07/2026</t>
        </is>
      </c>
      <c r="R602" t="n">
        <v>0</v>
      </c>
    </row>
    <row r="603">
      <c r="A603" t="n">
        <v>202118</v>
      </c>
      <c r="B603" t="inlineStr">
        <is>
          <t>Love Cabaret</t>
        </is>
      </c>
      <c r="C603" t="inlineStr">
        <is>
          <t>FELIPE FERREIRA FRANCA 36496185832</t>
        </is>
      </c>
      <c r="D603" t="inlineStr">
        <is>
          <t>PROVISAO</t>
        </is>
      </c>
      <c r="E603" s="555" t="n">
        <v>46204</v>
      </c>
      <c r="F603" s="555" t="n">
        <v>46244</v>
      </c>
      <c r="G603" t="inlineStr">
        <is>
          <t>Mão de Obra - PJ</t>
        </is>
      </c>
      <c r="H603" t="inlineStr">
        <is>
          <t>MDO PJ Fixo</t>
        </is>
      </c>
      <c r="I603" t="inlineStr">
        <is>
          <t xml:space="preserve">SALÁRIO PJ </t>
        </is>
      </c>
      <c r="J603" t="n">
        <v>-5000</v>
      </c>
      <c r="K603" t="n">
        <v>-5000</v>
      </c>
      <c r="M603" t="inlineStr">
        <is>
          <t>LIDER DE SQUAD</t>
        </is>
      </c>
      <c r="N603" t="inlineStr">
        <is>
          <t xml:space="preserve">  - Squad</t>
        </is>
      </c>
      <c r="O603" t="inlineStr">
        <is>
          <t>Provisionado</t>
        </is>
      </c>
      <c r="Q603" t="inlineStr">
        <is>
          <t>07/2026</t>
        </is>
      </c>
      <c r="R603" t="n">
        <v>0</v>
      </c>
    </row>
    <row r="604">
      <c r="A604" t="n">
        <v>204646</v>
      </c>
      <c r="B604" t="inlineStr">
        <is>
          <t>Love Cabaret</t>
        </is>
      </c>
      <c r="C604" t="inlineStr">
        <is>
          <t>MACHINE SEGURANCA PATRIMONIAL LTDA</t>
        </is>
      </c>
      <c r="D604" t="inlineStr">
        <is>
          <t>PROVISAO</t>
        </is>
      </c>
      <c r="E604" s="555" t="n">
        <v>46204</v>
      </c>
      <c r="F604" s="555" t="n">
        <v>46239</v>
      </c>
      <c r="G604" t="inlineStr">
        <is>
          <t>Serviços de Terceiros</t>
        </is>
      </c>
      <c r="H604" t="inlineStr">
        <is>
          <t>Serviços de Segurança</t>
        </is>
      </c>
      <c r="I604" t="inlineStr">
        <is>
          <t>SERVICO DE SEGURANCA - PERIODO 16 A 31/02/2026</t>
        </is>
      </c>
      <c r="J604" t="n">
        <v>-10000</v>
      </c>
      <c r="K604" t="n">
        <v>-10000</v>
      </c>
      <c r="O604" t="inlineStr">
        <is>
          <t>Provisionado</t>
        </is>
      </c>
      <c r="Q604" t="inlineStr">
        <is>
          <t>07/2026</t>
        </is>
      </c>
      <c r="R604" t="n">
        <v>0</v>
      </c>
    </row>
    <row r="605">
      <c r="A605" t="n">
        <v>204679</v>
      </c>
      <c r="B605" t="inlineStr">
        <is>
          <t>Love Cabaret</t>
        </is>
      </c>
      <c r="C605" t="inlineStr">
        <is>
          <t xml:space="preserve">MATEUS SILVEIRA CEZAR </t>
        </is>
      </c>
      <c r="D605" t="inlineStr">
        <is>
          <t>PROVISAO</t>
        </is>
      </c>
      <c r="E605" s="555" t="n">
        <v>46204</v>
      </c>
      <c r="F605" s="555" t="n">
        <v>46238</v>
      </c>
      <c r="G605" t="inlineStr">
        <is>
          <t>Marketing</t>
        </is>
      </c>
      <c r="H605" t="inlineStr">
        <is>
          <t>Sessão de Fotos/Captação de Vídeo</t>
        </is>
      </c>
      <c r="I605" t="inlineStr">
        <is>
          <t>PRODUCAO GRAFICA - CONTRATACAO VIDEOMAKER FIXO - 02/2026</t>
        </is>
      </c>
      <c r="J605" t="n">
        <v>-1800</v>
      </c>
      <c r="K605" t="n">
        <v>-1800</v>
      </c>
      <c r="O605" t="inlineStr">
        <is>
          <t>Provisionado</t>
        </is>
      </c>
      <c r="Q605" t="inlineStr">
        <is>
          <t>07/2026</t>
        </is>
      </c>
      <c r="R605" t="n">
        <v>0</v>
      </c>
    </row>
    <row r="606">
      <c r="A606" t="n">
        <v>202215</v>
      </c>
      <c r="B606" t="inlineStr">
        <is>
          <t>Love Cabaret</t>
        </is>
      </c>
      <c r="C606" t="inlineStr">
        <is>
          <t>PJ 00492024 - ISABELLA FERNANDES GOMES</t>
        </is>
      </c>
      <c r="D606" t="inlineStr">
        <is>
          <t>PROVISAO</t>
        </is>
      </c>
      <c r="E606" s="555" t="n">
        <v>46204</v>
      </c>
      <c r="F606" s="555" t="n">
        <v>46244</v>
      </c>
      <c r="G606" t="inlineStr">
        <is>
          <t>Mão de Obra - PJ</t>
        </is>
      </c>
      <c r="H606" t="inlineStr">
        <is>
          <t>MDO PJ Fixo</t>
        </is>
      </c>
      <c r="I606" t="inlineStr">
        <is>
          <t>SALÁRIO PJ</t>
        </is>
      </c>
      <c r="J606" t="n">
        <v>-1200</v>
      </c>
      <c r="K606" t="n">
        <v>-1200</v>
      </c>
      <c r="M606" t="inlineStr">
        <is>
          <t>ANALISTA FINANCEIRO DO SQUAD</t>
        </is>
      </c>
      <c r="N606" t="inlineStr">
        <is>
          <t xml:space="preserve">  - Squad</t>
        </is>
      </c>
      <c r="O606" t="inlineStr">
        <is>
          <t>Provisionado</t>
        </is>
      </c>
      <c r="Q606" t="inlineStr">
        <is>
          <t>07/2026</t>
        </is>
      </c>
      <c r="R606" t="n">
        <v>0</v>
      </c>
    </row>
    <row r="607">
      <c r="A607" t="n">
        <v>204657</v>
      </c>
      <c r="B607" t="inlineStr">
        <is>
          <t>Love Cabaret</t>
        </is>
      </c>
      <c r="C607" t="inlineStr">
        <is>
          <t>MACHINE SEGURANCA PATRIMONIAL LTDA</t>
        </is>
      </c>
      <c r="D607" t="inlineStr">
        <is>
          <t>PROVISAO</t>
        </is>
      </c>
      <c r="E607" s="555" t="n">
        <v>46204</v>
      </c>
      <c r="F607" s="555" t="n">
        <v>46223</v>
      </c>
      <c r="G607" t="inlineStr">
        <is>
          <t>Serviços de Terceiros</t>
        </is>
      </c>
      <c r="H607" t="inlineStr">
        <is>
          <t>Serviços de Segurança</t>
        </is>
      </c>
      <c r="I607" t="inlineStr">
        <is>
          <t>SERVICO DE SEGURANCA - PERIODO 01 A 15/02/2026</t>
        </is>
      </c>
      <c r="J607" t="n">
        <v>-10000</v>
      </c>
      <c r="K607" t="n">
        <v>-10000</v>
      </c>
      <c r="O607" t="inlineStr">
        <is>
          <t>Provisionado</t>
        </is>
      </c>
      <c r="Q607" t="inlineStr">
        <is>
          <t>07/2026</t>
        </is>
      </c>
      <c r="R607" t="n">
        <v>0</v>
      </c>
    </row>
    <row r="608">
      <c r="A608" t="n">
        <v>204779</v>
      </c>
      <c r="B608" t="inlineStr">
        <is>
          <t>Love Cabaret</t>
        </is>
      </c>
      <c r="C608" t="inlineStr">
        <is>
          <t>TELEFONICA BRASIL S/A</t>
        </is>
      </c>
      <c r="D608" t="inlineStr">
        <is>
          <t>PROVISAO</t>
        </is>
      </c>
      <c r="E608" s="555" t="n">
        <v>46204</v>
      </c>
      <c r="F608" s="555" t="n">
        <v>46261</v>
      </c>
      <c r="G608" t="inlineStr">
        <is>
          <t>Informática e TI</t>
        </is>
      </c>
      <c r="H608" t="inlineStr">
        <is>
          <t>Internet</t>
        </is>
      </c>
      <c r="I608" t="inlineStr">
        <is>
          <t>INTERNET MONITORA DADOS 100MB - CONTA 443836731 -01/2026</t>
        </is>
      </c>
      <c r="J608" t="n">
        <v>-21.71</v>
      </c>
      <c r="K608" t="n">
        <v>-21.71</v>
      </c>
      <c r="O608" t="inlineStr">
        <is>
          <t>Provisionado</t>
        </is>
      </c>
      <c r="Q608" t="inlineStr">
        <is>
          <t>07/2026</t>
        </is>
      </c>
      <c r="R608" t="n">
        <v>0</v>
      </c>
    </row>
    <row r="609">
      <c r="A609" t="n">
        <v>204668</v>
      </c>
      <c r="B609" t="inlineStr">
        <is>
          <t>Love Cabaret</t>
        </is>
      </c>
      <c r="C609" t="inlineStr">
        <is>
          <t>MACRO CONTABILIDADE E CONSULTORIA LTDA</t>
        </is>
      </c>
      <c r="D609" t="inlineStr">
        <is>
          <t>PROVISAO</t>
        </is>
      </c>
      <c r="E609" s="555" t="n">
        <v>46204</v>
      </c>
      <c r="F609" s="555" t="n">
        <v>46218</v>
      </c>
      <c r="G609" t="inlineStr">
        <is>
          <t>Serviços de Terceiros</t>
        </is>
      </c>
      <c r="H609" t="inlineStr">
        <is>
          <t>Assessoria Contabil</t>
        </is>
      </c>
      <c r="I609" t="inlineStr">
        <is>
          <t>ASSESSORIA CONTABIL - CONTRATO M149/23 RPS 13613 - 02/2026</t>
        </is>
      </c>
      <c r="J609" t="n">
        <v>-3475.03</v>
      </c>
      <c r="K609" t="n">
        <v>-3475.03</v>
      </c>
      <c r="O609" t="inlineStr">
        <is>
          <t>Provisionado</t>
        </is>
      </c>
      <c r="Q609" t="inlineStr">
        <is>
          <t>07/2026</t>
        </is>
      </c>
      <c r="R609" t="n">
        <v>0</v>
      </c>
    </row>
    <row r="610">
      <c r="A610" t="n">
        <v>202230</v>
      </c>
      <c r="B610" t="inlineStr">
        <is>
          <t>Love Cabaret</t>
        </is>
      </c>
      <c r="C610" t="inlineStr">
        <is>
          <t>PJ 00352023 - JESSICA IZABEL DE SOUZA</t>
        </is>
      </c>
      <c r="D610" t="inlineStr">
        <is>
          <t>PROVISAO</t>
        </is>
      </c>
      <c r="E610" s="555" t="n">
        <v>46204</v>
      </c>
      <c r="F610" s="555" t="n">
        <v>46244</v>
      </c>
      <c r="G610" t="inlineStr">
        <is>
          <t>Mão de Obra - PJ</t>
        </is>
      </c>
      <c r="H610" t="inlineStr">
        <is>
          <t>MDO PJ Fixo</t>
        </is>
      </c>
      <c r="I610" t="inlineStr">
        <is>
          <t>SALÁRIO PJ</t>
        </is>
      </c>
      <c r="J610" t="n">
        <v>-1500</v>
      </c>
      <c r="K610" t="n">
        <v>-1500</v>
      </c>
      <c r="M610" t="inlineStr">
        <is>
          <t>ANALISTA FINANCEIRO DO SQUAD</t>
        </is>
      </c>
      <c r="N610" t="inlineStr">
        <is>
          <t xml:space="preserve">  - Squad</t>
        </is>
      </c>
      <c r="O610" t="inlineStr">
        <is>
          <t>Provisionado</t>
        </is>
      </c>
      <c r="Q610" t="inlineStr">
        <is>
          <t>07/2026</t>
        </is>
      </c>
      <c r="R610" t="n">
        <v>0</v>
      </c>
    </row>
    <row r="611">
      <c r="A611" t="n">
        <v>204767</v>
      </c>
      <c r="B611" t="inlineStr">
        <is>
          <t>Love Cabaret</t>
        </is>
      </c>
      <c r="C611" t="inlineStr">
        <is>
          <t>STEMME TELECOMUNICACOES DO BRASIL LTDA</t>
        </is>
      </c>
      <c r="D611" t="inlineStr">
        <is>
          <t>PROVISAO</t>
        </is>
      </c>
      <c r="E611" s="555" t="n">
        <v>46204</v>
      </c>
      <c r="F611" s="555" t="n">
        <v>46244</v>
      </c>
      <c r="G611" t="inlineStr">
        <is>
          <t>Informática e TI</t>
        </is>
      </c>
      <c r="H611" t="inlineStr">
        <is>
          <t>Internet</t>
        </is>
      </c>
      <c r="I611" t="inlineStr">
        <is>
          <t>INTERNET - LINK GERENCIAMENTO DE REDE 01/01 A 31/01 - 01/2026</t>
        </is>
      </c>
      <c r="J611" t="n">
        <v>-299.99</v>
      </c>
      <c r="K611" t="n">
        <v>-299.99</v>
      </c>
      <c r="O611" t="inlineStr">
        <is>
          <t>Provisionado</t>
        </is>
      </c>
      <c r="Q611" t="inlineStr">
        <is>
          <t>07/2026</t>
        </is>
      </c>
      <c r="R611" t="n">
        <v>0</v>
      </c>
    </row>
    <row r="612">
      <c r="A612" t="n">
        <v>204339</v>
      </c>
      <c r="B612" t="inlineStr">
        <is>
          <t>Love Cabaret</t>
        </is>
      </c>
      <c r="C612" t="inlineStr">
        <is>
          <t>BLUEME</t>
        </is>
      </c>
      <c r="D612" t="inlineStr">
        <is>
          <t>PROVISAO</t>
        </is>
      </c>
      <c r="E612" s="555" t="n">
        <v>46204</v>
      </c>
      <c r="F612" s="555" t="n">
        <v>46249</v>
      </c>
      <c r="G612" t="inlineStr">
        <is>
          <t>Informática e TI</t>
        </is>
      </c>
      <c r="H612" t="inlineStr">
        <is>
          <t>Sistemas Gerais - Financeiros</t>
        </is>
      </c>
      <c r="I612" t="inlineStr">
        <is>
          <t>SISTEMA BLUE ME - 01/2026</t>
        </is>
      </c>
      <c r="J612" t="n">
        <v>-389</v>
      </c>
      <c r="K612" t="n">
        <v>-389</v>
      </c>
      <c r="O612" t="inlineStr">
        <is>
          <t>Provisionado</t>
        </is>
      </c>
      <c r="Q612" t="inlineStr">
        <is>
          <t>07/2026</t>
        </is>
      </c>
      <c r="R612" t="n">
        <v>0</v>
      </c>
    </row>
    <row r="613">
      <c r="A613" t="n">
        <v>195423</v>
      </c>
      <c r="B613" t="inlineStr">
        <is>
          <t>Love Cabaret</t>
        </is>
      </c>
      <c r="C613" t="inlineStr">
        <is>
          <t>ELETROPAULO METROPOLITANA ELETRICIDADE DE SAO PAULO SA</t>
        </is>
      </c>
      <c r="D613" t="inlineStr">
        <is>
          <t>PROVISAO</t>
        </is>
      </c>
      <c r="E613" s="555" t="n">
        <v>46204</v>
      </c>
      <c r="F613" s="555" t="n">
        <v>46238</v>
      </c>
      <c r="G613" t="inlineStr">
        <is>
          <t>Utilidades</t>
        </is>
      </c>
      <c r="H613" t="inlineStr">
        <is>
          <t>Energia Eletrica</t>
        </is>
      </c>
      <c r="I613" t="inlineStr">
        <is>
          <t xml:space="preserve">ENERGIA ELETRICA - INST 64098915 - 12.160 KW/H - </t>
        </is>
      </c>
      <c r="J613" t="n">
        <v>-15000</v>
      </c>
      <c r="K613" t="n">
        <v>-15000</v>
      </c>
      <c r="O613" t="inlineStr">
        <is>
          <t>Provisionado</t>
        </is>
      </c>
      <c r="Q613" t="inlineStr">
        <is>
          <t>07/2026</t>
        </is>
      </c>
      <c r="R613" t="n">
        <v>0</v>
      </c>
    </row>
    <row r="614">
      <c r="A614" t="n">
        <v>193334</v>
      </c>
      <c r="B614" t="inlineStr">
        <is>
          <t>Love Cabaret</t>
        </is>
      </c>
      <c r="C614" t="inlineStr">
        <is>
          <t>INVYE CAPITAL LTDA</t>
        </is>
      </c>
      <c r="D614" t="inlineStr">
        <is>
          <t>PROVISAO</t>
        </is>
      </c>
      <c r="E614" s="555" t="n">
        <v>46204</v>
      </c>
      <c r="F614" s="555" t="n">
        <v>46225</v>
      </c>
      <c r="G614" t="inlineStr">
        <is>
          <t>Serviços de Terceiros</t>
        </is>
      </c>
      <c r="H614" t="inlineStr">
        <is>
          <t>Assessoria em Geral</t>
        </is>
      </c>
      <c r="I614" t="inlineStr">
        <is>
          <t>ASSESSORIA GERAL - INVENTARIO -</t>
        </is>
      </c>
      <c r="J614" t="n">
        <v>-1260</v>
      </c>
      <c r="K614" t="n">
        <v>-1260</v>
      </c>
      <c r="O614" t="inlineStr">
        <is>
          <t>Provisionado</t>
        </is>
      </c>
      <c r="Q614" t="inlineStr">
        <is>
          <t>07/2026</t>
        </is>
      </c>
      <c r="R614" t="n">
        <v>0</v>
      </c>
    </row>
    <row r="615">
      <c r="A615" t="n">
        <v>204753</v>
      </c>
      <c r="B615" t="inlineStr">
        <is>
          <t>Love Cabaret</t>
        </is>
      </c>
      <c r="C615" t="inlineStr">
        <is>
          <t>STAR COPIAS COMERCIO E SERVICOS LTDA</t>
        </is>
      </c>
      <c r="D615" t="inlineStr">
        <is>
          <t>PROVISAO</t>
        </is>
      </c>
      <c r="E615" s="555" t="n">
        <v>46204</v>
      </c>
      <c r="F615" s="555" t="n">
        <v>46242</v>
      </c>
      <c r="G615" t="inlineStr">
        <is>
          <t>Locação de Equipamentos</t>
        </is>
      </c>
      <c r="H615" t="inlineStr">
        <is>
          <t>Locação de Equipamentos - Informatica e TI</t>
        </is>
      </c>
      <c r="I615" t="inlineStr">
        <is>
          <t>LOCACAO DE EQUIPAMENTOS - IMPRESSORA - 01/2026</t>
        </is>
      </c>
      <c r="J615" t="n">
        <v>-230</v>
      </c>
      <c r="K615" t="n">
        <v>-230</v>
      </c>
      <c r="O615" t="inlineStr">
        <is>
          <t>Provisionado</t>
        </is>
      </c>
      <c r="Q615" t="inlineStr">
        <is>
          <t>07/2026</t>
        </is>
      </c>
      <c r="R615" t="n">
        <v>0</v>
      </c>
    </row>
    <row r="616">
      <c r="A616" t="n">
        <v>195433</v>
      </c>
      <c r="B616" t="inlineStr">
        <is>
          <t>Love Cabaret</t>
        </is>
      </c>
      <c r="C616" t="inlineStr">
        <is>
          <t>ELETROPAULO METROPOLITANA ELETRICIDADE DE SAO PAULO SA</t>
        </is>
      </c>
      <c r="D616" t="inlineStr">
        <is>
          <t>PROVISAO</t>
        </is>
      </c>
      <c r="E616" s="555" t="n">
        <v>46204</v>
      </c>
      <c r="F616" s="555" t="n">
        <v>46238</v>
      </c>
      <c r="G616" t="inlineStr">
        <is>
          <t>Utilidades</t>
        </is>
      </c>
      <c r="H616" t="inlineStr">
        <is>
          <t>Energia Eletrica</t>
        </is>
      </c>
      <c r="I616" t="inlineStr">
        <is>
          <t xml:space="preserve">ENERGIA ELETRICA - INST 200782443 - 100 KW/H (MINIMO) - </t>
        </is>
      </c>
      <c r="J616" t="n">
        <v>-200</v>
      </c>
      <c r="K616" t="n">
        <v>-200</v>
      </c>
      <c r="O616" t="inlineStr">
        <is>
          <t>Provisionado</t>
        </is>
      </c>
      <c r="Q616" t="inlineStr">
        <is>
          <t>07/2026</t>
        </is>
      </c>
      <c r="R616" t="n">
        <v>0</v>
      </c>
    </row>
    <row r="617">
      <c r="A617" t="n">
        <v>193322</v>
      </c>
      <c r="B617" t="inlineStr">
        <is>
          <t>Love Cabaret</t>
        </is>
      </c>
      <c r="C617" t="inlineStr">
        <is>
          <t xml:space="preserve">GOOGLE BRASIL INTERNET LTDA </t>
        </is>
      </c>
      <c r="D617" t="inlineStr">
        <is>
          <t>PROVISAO</t>
        </is>
      </c>
      <c r="E617" s="555" t="n">
        <v>46204</v>
      </c>
      <c r="F617" s="555" t="n">
        <v>46223</v>
      </c>
      <c r="G617" t="inlineStr">
        <is>
          <t>Marketing</t>
        </is>
      </c>
      <c r="H617" t="inlineStr">
        <is>
          <t>Publicidade e Propaganda</t>
        </is>
      </c>
      <c r="I617" t="inlineStr">
        <is>
          <t>GOOGLE -</t>
        </is>
      </c>
      <c r="J617" t="n">
        <v>-2000</v>
      </c>
      <c r="K617" t="n">
        <v>-2000</v>
      </c>
      <c r="O617" t="inlineStr">
        <is>
          <t>Provisionado</t>
        </is>
      </c>
      <c r="Q617" t="inlineStr">
        <is>
          <t>07/2026</t>
        </is>
      </c>
      <c r="R617" t="n">
        <v>0</v>
      </c>
    </row>
    <row r="618">
      <c r="A618" t="n">
        <v>204325</v>
      </c>
      <c r="B618" t="inlineStr">
        <is>
          <t>Love Cabaret</t>
        </is>
      </c>
      <c r="C618" t="inlineStr">
        <is>
          <t>EUREKA TECHNOLOGY LTDA</t>
        </is>
      </c>
      <c r="D618" t="inlineStr">
        <is>
          <t>PROVISAO</t>
        </is>
      </c>
      <c r="E618" s="555" t="n">
        <v>46204</v>
      </c>
      <c r="F618" s="555" t="n">
        <v>46246</v>
      </c>
      <c r="G618" t="inlineStr">
        <is>
          <t>Marketing</t>
        </is>
      </c>
      <c r="H618" t="inlineStr">
        <is>
          <t>Ferramentas de Marketing</t>
        </is>
      </c>
      <c r="I618" t="inlineStr">
        <is>
          <t>SUPORTE DIGITAL - 01/2026</t>
        </is>
      </c>
      <c r="J618" t="n">
        <v>-2000</v>
      </c>
      <c r="K618" t="n">
        <v>-2000</v>
      </c>
      <c r="O618" t="inlineStr">
        <is>
          <t>Provisionado</t>
        </is>
      </c>
      <c r="Q618" t="inlineStr">
        <is>
          <t>07/2026</t>
        </is>
      </c>
      <c r="R618" t="n">
        <v>0</v>
      </c>
    </row>
    <row r="619">
      <c r="A619" t="n">
        <v>196056</v>
      </c>
      <c r="B619" t="inlineStr">
        <is>
          <t>Love Cabaret</t>
        </is>
      </c>
      <c r="C619" t="inlineStr">
        <is>
          <t>VALE TRANSPORTE</t>
        </is>
      </c>
      <c r="D619" t="inlineStr">
        <is>
          <t>296424104</t>
        </is>
      </c>
      <c r="E619" s="555" t="n">
        <v>46204</v>
      </c>
      <c r="F619" s="555" t="n">
        <v>46202</v>
      </c>
      <c r="G619" t="inlineStr">
        <is>
          <t>Mão de Obra - Benefícios</t>
        </is>
      </c>
      <c r="H619" t="inlineStr">
        <is>
          <t xml:space="preserve">  -  Vale-transporte</t>
        </is>
      </c>
      <c r="I619" t="inlineStr">
        <is>
          <t>VT SP TRANS</t>
        </is>
      </c>
      <c r="J619" t="n">
        <v>-972.85</v>
      </c>
      <c r="K619" t="n">
        <v>-972.85</v>
      </c>
      <c r="O619" t="inlineStr">
        <is>
          <t>Real</t>
        </is>
      </c>
      <c r="P619" t="inlineStr">
        <is>
          <t>Pago</t>
        </is>
      </c>
      <c r="Q619" t="inlineStr">
        <is>
          <t>07/2026</t>
        </is>
      </c>
      <c r="R619" t="n">
        <v>0</v>
      </c>
    </row>
    <row r="620">
      <c r="A620" t="n">
        <v>193308</v>
      </c>
      <c r="B620" t="inlineStr">
        <is>
          <t>Love Cabaret</t>
        </is>
      </c>
      <c r="C620" t="inlineStr">
        <is>
          <t>ESHOWS PROMOCOES ARTISTICAS LTDA</t>
        </is>
      </c>
      <c r="D620" t="inlineStr">
        <is>
          <t>PROVISAO</t>
        </is>
      </c>
      <c r="E620" s="555" t="n">
        <v>46204</v>
      </c>
      <c r="F620" s="555" t="n">
        <v>46223</v>
      </c>
      <c r="G620" t="inlineStr">
        <is>
          <t>Custos Artístico Geral</t>
        </is>
      </c>
      <c r="H620" t="inlineStr">
        <is>
          <t>Cachê de Músicos e Artistas</t>
        </is>
      </c>
      <c r="I620" t="inlineStr">
        <is>
          <t xml:space="preserve">CACHE MUSICOS E ARTISTAS - PERIODO DE 01/01 A 15/01 - 
</t>
        </is>
      </c>
      <c r="J620" t="n">
        <v>-40000</v>
      </c>
      <c r="K620" t="n">
        <v>-40000</v>
      </c>
      <c r="O620" t="inlineStr">
        <is>
          <t>Provisionado</t>
        </is>
      </c>
      <c r="Q620" t="inlineStr">
        <is>
          <t>07/2026</t>
        </is>
      </c>
      <c r="R620" t="n">
        <v>0</v>
      </c>
    </row>
    <row r="621">
      <c r="A621" t="n">
        <v>196593</v>
      </c>
      <c r="B621" t="inlineStr">
        <is>
          <t>Love Cabaret</t>
        </is>
      </c>
      <c r="C621" t="inlineStr">
        <is>
          <t>SALARIOS CLT</t>
        </is>
      </c>
      <c r="D621" t="inlineStr">
        <is>
          <t>PROVISAO</t>
        </is>
      </c>
      <c r="E621" s="555" t="n">
        <v>46204</v>
      </c>
      <c r="F621" s="555" t="n">
        <v>46240</v>
      </c>
      <c r="G621" t="inlineStr">
        <is>
          <t>Mão de Obra - Salários</t>
        </is>
      </c>
      <c r="H621" t="inlineStr">
        <is>
          <t>MDO CLT - Salário</t>
        </is>
      </c>
      <c r="I621" t="inlineStr">
        <is>
          <t>01/2026 - Líquidos Folha Mensal</t>
        </is>
      </c>
      <c r="J621" t="n">
        <v>-14000</v>
      </c>
      <c r="K621" t="n">
        <v>-14000</v>
      </c>
      <c r="O621" t="inlineStr">
        <is>
          <t>Provisionado</t>
        </is>
      </c>
      <c r="Q621" t="inlineStr">
        <is>
          <t>07/2026</t>
        </is>
      </c>
      <c r="R621" t="n">
        <v>0</v>
      </c>
    </row>
    <row r="622">
      <c r="A622" t="n">
        <v>193269</v>
      </c>
      <c r="B622" t="inlineStr">
        <is>
          <t>Love Cabaret</t>
        </is>
      </c>
      <c r="C622" t="inlineStr">
        <is>
          <t>COMPANHIA DE GAS DE SAO PAULO</t>
        </is>
      </c>
      <c r="D622" t="inlineStr">
        <is>
          <t>PROVISAO</t>
        </is>
      </c>
      <c r="E622" s="555" t="n">
        <v>46204</v>
      </c>
      <c r="F622" s="555" t="n">
        <v>46226</v>
      </c>
      <c r="G622" t="inlineStr">
        <is>
          <t>Utilidades</t>
        </is>
      </c>
      <c r="H622" t="inlineStr">
        <is>
          <t>Gas de Cozinha</t>
        </is>
      </c>
      <c r="I622" t="inlineStr">
        <is>
          <t xml:space="preserve">GAS DE COZINHA - </t>
        </is>
      </c>
      <c r="J622" t="n">
        <v>-3000</v>
      </c>
      <c r="K622" t="n">
        <v>-3000</v>
      </c>
      <c r="O622" t="inlineStr">
        <is>
          <t>Provisionado</t>
        </is>
      </c>
      <c r="Q622" t="inlineStr">
        <is>
          <t>07/2026</t>
        </is>
      </c>
      <c r="R622" t="n">
        <v>0</v>
      </c>
    </row>
    <row r="623">
      <c r="A623" t="n">
        <v>196781</v>
      </c>
      <c r="B623" t="inlineStr">
        <is>
          <t>Love Cabaret</t>
        </is>
      </c>
      <c r="C623" t="inlineStr">
        <is>
          <t>SALARIOS CLT</t>
        </is>
      </c>
      <c r="D623" t="inlineStr">
        <is>
          <t>PROVISAO</t>
        </is>
      </c>
      <c r="E623" s="555" t="n">
        <v>46204</v>
      </c>
      <c r="F623" s="555" t="n">
        <v>46223</v>
      </c>
      <c r="G623" t="inlineStr">
        <is>
          <t>Mão de Obra - Salários</t>
        </is>
      </c>
      <c r="H623" t="inlineStr">
        <is>
          <t>MDO CLT - Salário</t>
        </is>
      </c>
      <c r="I623" t="inlineStr">
        <is>
          <t>02/2026 - Adiantamento Salarial</t>
        </is>
      </c>
      <c r="J623" t="n">
        <v>-2000</v>
      </c>
      <c r="K623" t="n">
        <v>-2000</v>
      </c>
      <c r="O623" t="inlineStr">
        <is>
          <t>Provisionado</t>
        </is>
      </c>
      <c r="Q623" t="inlineStr">
        <is>
          <t>07/2026</t>
        </is>
      </c>
      <c r="R623" t="n">
        <v>0</v>
      </c>
    </row>
    <row r="624">
      <c r="A624" t="n">
        <v>193295</v>
      </c>
      <c r="B624" t="inlineStr">
        <is>
          <t>Love Cabaret</t>
        </is>
      </c>
      <c r="C624" t="inlineStr">
        <is>
          <t xml:space="preserve">EDIMAR MOURA TARTAGLIONI SERVICOES DE DEDETIZACAO </t>
        </is>
      </c>
      <c r="D624" t="inlineStr">
        <is>
          <t>PROVISAO</t>
        </is>
      </c>
      <c r="E624" s="555" t="n">
        <v>46204</v>
      </c>
      <c r="F624" s="555" t="n">
        <v>46223</v>
      </c>
      <c r="G624" t="inlineStr">
        <is>
          <t>Utilidades</t>
        </is>
      </c>
      <c r="H624" t="inlineStr">
        <is>
          <t>Controle de Pragas</t>
        </is>
      </c>
      <c r="I624" t="inlineStr">
        <is>
          <t>DEDETIZACAO E CONTROLE DE PRAGAS -</t>
        </is>
      </c>
      <c r="J624" t="n">
        <v>-630</v>
      </c>
      <c r="K624" t="n">
        <v>-630</v>
      </c>
      <c r="O624" t="inlineStr">
        <is>
          <t>Provisionado</t>
        </is>
      </c>
      <c r="Q624" t="inlineStr">
        <is>
          <t>07/2026</t>
        </is>
      </c>
      <c r="R624" t="n">
        <v>0</v>
      </c>
    </row>
    <row r="625">
      <c r="A625" t="n">
        <v>204423</v>
      </c>
      <c r="B625" t="inlineStr">
        <is>
          <t>Love Cabaret</t>
        </is>
      </c>
      <c r="C625" t="inlineStr">
        <is>
          <t>PJ 00392023 - LUANY SANTOS DA SILVA</t>
        </is>
      </c>
      <c r="D625" t="inlineStr">
        <is>
          <t>PROVISAO</t>
        </is>
      </c>
      <c r="E625" s="555" t="n">
        <v>46204</v>
      </c>
      <c r="F625" s="555" t="n">
        <v>46244</v>
      </c>
      <c r="G625" t="inlineStr">
        <is>
          <t>Mão de Obra - PJ</t>
        </is>
      </c>
      <c r="H625" t="inlineStr">
        <is>
          <t>MDO PJ Fixo</t>
        </is>
      </c>
      <c r="I625" t="inlineStr">
        <is>
          <t xml:space="preserve">SALÁRIO PJ </t>
        </is>
      </c>
      <c r="J625" t="n">
        <v>-1000</v>
      </c>
      <c r="K625" t="n">
        <v>-1000</v>
      </c>
      <c r="M625" t="inlineStr">
        <is>
          <t>ADMINISTRATIVO</t>
        </is>
      </c>
      <c r="N625" t="inlineStr">
        <is>
          <t xml:space="preserve">  - Administrativa</t>
        </is>
      </c>
      <c r="O625" t="inlineStr">
        <is>
          <t>Provisionado</t>
        </is>
      </c>
      <c r="Q625" t="inlineStr">
        <is>
          <t>07/2026</t>
        </is>
      </c>
      <c r="R625" t="n">
        <v>0</v>
      </c>
    </row>
    <row r="626">
      <c r="A626" t="n">
        <v>204813</v>
      </c>
      <c r="B626" t="inlineStr">
        <is>
          <t>Love Cabaret</t>
        </is>
      </c>
      <c r="C626" t="inlineStr">
        <is>
          <t>TELEFONICA BRASIL S/A</t>
        </is>
      </c>
      <c r="D626" t="inlineStr">
        <is>
          <t>PROVISAO</t>
        </is>
      </c>
      <c r="E626" s="555" t="n">
        <v>46204</v>
      </c>
      <c r="F626" s="555" t="n">
        <v>46228</v>
      </c>
      <c r="G626" t="inlineStr">
        <is>
          <t>Informática e TI</t>
        </is>
      </c>
      <c r="H626" t="inlineStr">
        <is>
          <t>Telefone</t>
        </is>
      </c>
      <c r="I626" t="inlineStr">
        <is>
          <t>VIVO MOVEL INST 0434906426 - 02/2026</t>
        </is>
      </c>
      <c r="J626" t="n">
        <v>-100</v>
      </c>
      <c r="K626" t="n">
        <v>-100</v>
      </c>
      <c r="O626" t="inlineStr">
        <is>
          <t>Provisionado</t>
        </is>
      </c>
      <c r="Q626" t="inlineStr">
        <is>
          <t>07/2026</t>
        </is>
      </c>
      <c r="R626" t="n">
        <v>0</v>
      </c>
    </row>
    <row r="627">
      <c r="A627" t="n">
        <v>193282</v>
      </c>
      <c r="B627" t="inlineStr">
        <is>
          <t>Love Cabaret</t>
        </is>
      </c>
      <c r="C627" t="inlineStr">
        <is>
          <t>DLOCAL BRASIL PAGAMENTOS LTDA  - DMK</t>
        </is>
      </c>
      <c r="D627" t="inlineStr">
        <is>
          <t>PROVISAO</t>
        </is>
      </c>
      <c r="E627" s="555" t="n">
        <v>46204</v>
      </c>
      <c r="F627" s="555" t="n">
        <v>46223</v>
      </c>
      <c r="G627" t="inlineStr">
        <is>
          <t>Marketing</t>
        </is>
      </c>
      <c r="H627" t="inlineStr">
        <is>
          <t>Publicidade e Propaganda</t>
        </is>
      </c>
      <c r="I627" t="inlineStr">
        <is>
          <t>FACEBOOK - INVESTIMENTO EM TRAFEGO -</t>
        </is>
      </c>
      <c r="J627" t="n">
        <v>-5000</v>
      </c>
      <c r="K627" t="n">
        <v>-5000</v>
      </c>
      <c r="O627" t="inlineStr">
        <is>
          <t>Provisionado</t>
        </is>
      </c>
      <c r="Q627" t="inlineStr">
        <is>
          <t>07/2026</t>
        </is>
      </c>
      <c r="R627" t="n">
        <v>0</v>
      </c>
    </row>
    <row r="628">
      <c r="A628" t="n">
        <v>204739</v>
      </c>
      <c r="B628" t="inlineStr">
        <is>
          <t>Love Cabaret</t>
        </is>
      </c>
      <c r="C628" t="inlineStr">
        <is>
          <t xml:space="preserve">SPOTIFY </t>
        </is>
      </c>
      <c r="D628" t="inlineStr">
        <is>
          <t>PROVISAO</t>
        </is>
      </c>
      <c r="E628" s="555" t="n">
        <v>46204</v>
      </c>
      <c r="F628" s="555" t="n">
        <v>46218</v>
      </c>
      <c r="G628" t="inlineStr">
        <is>
          <t>Informática e TI</t>
        </is>
      </c>
      <c r="H628" t="inlineStr">
        <is>
          <t>TV por assinatura/musica ambiente</t>
        </is>
      </c>
      <c r="I628" t="inlineStr">
        <is>
          <t>REEMBOLSO REFERENTE A SPOTIFY DAS CASAS ARCOS E LOVE - 02/2026</t>
        </is>
      </c>
      <c r="J628" t="n">
        <v>-20.45</v>
      </c>
      <c r="K628" t="n">
        <v>-20.45</v>
      </c>
      <c r="O628" t="inlineStr">
        <is>
          <t>Provisionado</t>
        </is>
      </c>
      <c r="Q628" t="inlineStr">
        <is>
          <t>07/2026</t>
        </is>
      </c>
      <c r="R628" t="n">
        <v>0</v>
      </c>
    </row>
    <row r="629">
      <c r="A629" t="n">
        <v>207191</v>
      </c>
      <c r="B629" t="inlineStr">
        <is>
          <t>Love Cabaret</t>
        </is>
      </c>
      <c r="C629" t="inlineStr">
        <is>
          <t>INSS</t>
        </is>
      </c>
      <c r="D629" t="inlineStr">
        <is>
          <t>PROVISAO</t>
        </is>
      </c>
      <c r="E629" s="555" t="n">
        <v>46203</v>
      </c>
      <c r="F629" s="555" t="n">
        <v>46223</v>
      </c>
      <c r="G629" t="inlineStr">
        <is>
          <t>Mão de Obra - Encargos e Provisões</t>
        </is>
      </c>
      <c r="H629" t="inlineStr">
        <is>
          <t xml:space="preserve">  -  INSS Patronal</t>
        </is>
      </c>
      <c r="I629" t="inlineStr">
        <is>
          <t>INSS Patronal</t>
        </is>
      </c>
      <c r="J629" t="n">
        <v>-4500</v>
      </c>
      <c r="K629" t="n">
        <v>-4500</v>
      </c>
      <c r="O629" t="inlineStr">
        <is>
          <t>Provisionado</t>
        </is>
      </c>
      <c r="Q629" t="inlineStr">
        <is>
          <t>06/2026</t>
        </is>
      </c>
      <c r="R629" t="n">
        <v>0</v>
      </c>
    </row>
    <row r="630">
      <c r="A630" t="n">
        <v>197484</v>
      </c>
      <c r="B630" t="inlineStr">
        <is>
          <t>Love Cabaret</t>
        </is>
      </c>
      <c r="C630" t="inlineStr">
        <is>
          <t>IRRF</t>
        </is>
      </c>
      <c r="D630" t="inlineStr">
        <is>
          <t>PROVISAO</t>
        </is>
      </c>
      <c r="E630" s="555" t="n">
        <v>46203</v>
      </c>
      <c r="F630" s="555" t="n">
        <v>46223</v>
      </c>
      <c r="G630" t="inlineStr">
        <is>
          <t>Serviços de Terceiros</t>
        </is>
      </c>
      <c r="H630" t="inlineStr">
        <is>
          <t>Assessoria Contabil</t>
        </is>
      </c>
      <c r="I630" t="inlineStr">
        <is>
          <t>IRRF PRESTADOR PJ</t>
        </is>
      </c>
      <c r="J630" t="n">
        <v>-150</v>
      </c>
      <c r="K630" t="n">
        <v>-150</v>
      </c>
      <c r="O630" t="inlineStr">
        <is>
          <t>Provisionado</t>
        </is>
      </c>
      <c r="Q630" t="inlineStr">
        <is>
          <t>06/2026</t>
        </is>
      </c>
      <c r="R630" t="n">
        <v>0</v>
      </c>
    </row>
    <row r="631">
      <c r="A631" t="n">
        <v>202298</v>
      </c>
      <c r="B631" t="inlineStr">
        <is>
          <t>Love Cabaret</t>
        </is>
      </c>
      <c r="C631" t="inlineStr">
        <is>
          <t>BRH SAUDE OCUPACIONAL LTDA</t>
        </is>
      </c>
      <c r="D631" t="inlineStr">
        <is>
          <t>5824</t>
        </is>
      </c>
      <c r="E631" s="555" t="n">
        <v>46203</v>
      </c>
      <c r="F631" s="555" t="n">
        <v>46225</v>
      </c>
      <c r="G631" t="inlineStr">
        <is>
          <t>Mão de Obra - Benefícios</t>
        </is>
      </c>
      <c r="H631" t="inlineStr">
        <is>
          <t xml:space="preserve">  -  Exames Periódicos</t>
        </is>
      </c>
      <c r="J631" t="n">
        <v>-35.49</v>
      </c>
      <c r="K631" t="n">
        <v>-35.49</v>
      </c>
      <c r="O631" t="inlineStr">
        <is>
          <t>Real</t>
        </is>
      </c>
      <c r="Q631" t="inlineStr">
        <is>
          <t>06/2026</t>
        </is>
      </c>
      <c r="R631" t="n">
        <v>0</v>
      </c>
    </row>
    <row r="632">
      <c r="A632" t="n">
        <v>197264</v>
      </c>
      <c r="B632" t="inlineStr">
        <is>
          <t>Love Cabaret</t>
        </is>
      </c>
      <c r="C632" t="inlineStr">
        <is>
          <t>ISS</t>
        </is>
      </c>
      <c r="D632" t="inlineStr">
        <is>
          <t>PROVISAO</t>
        </is>
      </c>
      <c r="E632" s="555" t="n">
        <v>46203</v>
      </c>
      <c r="F632" s="555" t="n">
        <v>46213</v>
      </c>
      <c r="G632" t="inlineStr">
        <is>
          <t>Utilidades</t>
        </is>
      </c>
      <c r="H632" t="inlineStr">
        <is>
          <t>Coleta de lixo</t>
        </is>
      </c>
      <c r="J632" t="n">
        <v>-200</v>
      </c>
      <c r="K632" t="n">
        <v>-200</v>
      </c>
      <c r="O632" t="inlineStr">
        <is>
          <t>Provisionado</t>
        </is>
      </c>
      <c r="Q632" t="inlineStr">
        <is>
          <t>06/2026</t>
        </is>
      </c>
      <c r="R632" t="n">
        <v>0</v>
      </c>
    </row>
    <row r="633">
      <c r="A633" t="n">
        <v>207216</v>
      </c>
      <c r="B633" t="inlineStr">
        <is>
          <t>Love Cabaret</t>
        </is>
      </c>
      <c r="C633" t="inlineStr">
        <is>
          <t>INSS</t>
        </is>
      </c>
      <c r="D633" t="inlineStr">
        <is>
          <t>PROVISAO</t>
        </is>
      </c>
      <c r="E633" s="555" t="n">
        <v>46203</v>
      </c>
      <c r="F633" s="555" t="n">
        <v>46223</v>
      </c>
      <c r="G633" t="inlineStr">
        <is>
          <t>Mão de Obra - Encargos e Provisões</t>
        </is>
      </c>
      <c r="H633" t="inlineStr">
        <is>
          <t xml:space="preserve">  -  INSS Segurados</t>
        </is>
      </c>
      <c r="I633" t="inlineStr">
        <is>
          <t>INSS Segurados</t>
        </is>
      </c>
      <c r="J633" t="n">
        <v>-1700</v>
      </c>
      <c r="K633" t="n">
        <v>-1700</v>
      </c>
      <c r="O633" t="inlineStr">
        <is>
          <t>Provisionado</t>
        </is>
      </c>
      <c r="Q633" t="inlineStr">
        <is>
          <t>06/2026</t>
        </is>
      </c>
      <c r="R633" t="n">
        <v>0</v>
      </c>
    </row>
    <row r="634">
      <c r="A634" t="n">
        <v>96066</v>
      </c>
      <c r="B634" t="inlineStr">
        <is>
          <t>Love Cabaret</t>
        </is>
      </c>
      <c r="C634" t="inlineStr">
        <is>
          <t>ISS</t>
        </is>
      </c>
      <c r="D634" t="inlineStr">
        <is>
          <t>19/60</t>
        </is>
      </c>
      <c r="E634" s="555" t="n">
        <v>46203</v>
      </c>
      <c r="F634" s="555" t="n">
        <v>46234</v>
      </c>
      <c r="G634" t="inlineStr">
        <is>
          <t>Endividamento</t>
        </is>
      </c>
      <c r="H634" t="inlineStr">
        <is>
          <t>Endividamento Geral</t>
        </is>
      </c>
      <c r="I634" t="inlineStr">
        <is>
          <t>PARCELAMENTO ISS 1/60 N°0219337276</t>
        </is>
      </c>
      <c r="J634" t="n">
        <v>-4147.45</v>
      </c>
      <c r="K634" t="n">
        <v>-4147.45</v>
      </c>
      <c r="O634" t="inlineStr">
        <is>
          <t>Provisionado</t>
        </is>
      </c>
      <c r="Q634" t="inlineStr">
        <is>
          <t>06/2026</t>
        </is>
      </c>
      <c r="R634" t="n">
        <v>0</v>
      </c>
    </row>
    <row r="635">
      <c r="A635" t="n">
        <v>197138</v>
      </c>
      <c r="B635" t="inlineStr">
        <is>
          <t>Love Cabaret</t>
        </is>
      </c>
      <c r="C635" t="inlineStr">
        <is>
          <t>ICMS</t>
        </is>
      </c>
      <c r="D635" t="inlineStr">
        <is>
          <t>PROVISAO</t>
        </is>
      </c>
      <c r="E635" s="555" t="n">
        <v>46203</v>
      </c>
      <c r="F635" s="555" t="n">
        <v>46223</v>
      </c>
      <c r="G635" t="inlineStr">
        <is>
          <t>Impostos sobre Venda</t>
        </is>
      </c>
      <c r="H635" t="inlineStr">
        <is>
          <t>ICMS</t>
        </is>
      </c>
      <c r="J635" t="n">
        <v>-8000</v>
      </c>
      <c r="K635" t="n">
        <v>-8000</v>
      </c>
      <c r="O635" t="inlineStr">
        <is>
          <t>Provisionado</t>
        </is>
      </c>
      <c r="Q635" t="inlineStr">
        <is>
          <t>06/2026</t>
        </is>
      </c>
      <c r="R635" t="n">
        <v>0</v>
      </c>
    </row>
    <row r="636">
      <c r="A636" t="n">
        <v>226507</v>
      </c>
      <c r="B636" t="inlineStr">
        <is>
          <t>Love Cabaret</t>
        </is>
      </c>
      <c r="C636" t="inlineStr">
        <is>
          <t>IRPJ - IMPOSTO SOBRE A RENDA DAS PESSOAS JURIDICAS</t>
        </is>
      </c>
      <c r="D636" t="inlineStr">
        <is>
          <t>PROVISAO</t>
        </is>
      </c>
      <c r="E636" s="555" t="n">
        <v>46203</v>
      </c>
      <c r="F636" s="555" t="n">
        <v>46233</v>
      </c>
      <c r="G636" t="inlineStr">
        <is>
          <t>Imposto de Renda</t>
        </is>
      </c>
      <c r="H636" t="inlineStr">
        <is>
          <t>IRPJ</t>
        </is>
      </c>
      <c r="I636" t="inlineStr">
        <is>
          <t>2º TRIMESTRE</t>
        </is>
      </c>
      <c r="J636" t="n">
        <v>-34319.85</v>
      </c>
      <c r="K636" t="n">
        <v>-34319.85</v>
      </c>
      <c r="O636" t="inlineStr">
        <is>
          <t>Provisionado</t>
        </is>
      </c>
      <c r="Q636" t="inlineStr">
        <is>
          <t>06/2026</t>
        </is>
      </c>
      <c r="R636" t="n">
        <v>0</v>
      </c>
    </row>
    <row r="637">
      <c r="A637" t="n">
        <v>226511</v>
      </c>
      <c r="B637" t="inlineStr">
        <is>
          <t>Love Cabaret</t>
        </is>
      </c>
      <c r="C637" t="inlineStr">
        <is>
          <t>CSLL</t>
        </is>
      </c>
      <c r="D637" t="inlineStr">
        <is>
          <t>PROVISAO</t>
        </is>
      </c>
      <c r="E637" s="555" t="n">
        <v>46203</v>
      </c>
      <c r="F637" s="555" t="n">
        <v>46233</v>
      </c>
      <c r="G637" t="inlineStr">
        <is>
          <t>Imposto de Renda</t>
        </is>
      </c>
      <c r="H637" t="inlineStr">
        <is>
          <t>CSLL</t>
        </is>
      </c>
      <c r="I637" t="inlineStr">
        <is>
          <t>2º TRIMESTRE</t>
        </is>
      </c>
      <c r="J637" t="n">
        <v>-48716.71</v>
      </c>
      <c r="K637" t="n">
        <v>-48716.71</v>
      </c>
      <c r="O637" t="inlineStr">
        <is>
          <t>Provisionado</t>
        </is>
      </c>
      <c r="Q637" t="inlineStr">
        <is>
          <t>06/2026</t>
        </is>
      </c>
      <c r="R637" t="n">
        <v>0</v>
      </c>
    </row>
    <row r="638">
      <c r="A638" t="n">
        <v>209571</v>
      </c>
      <c r="B638" t="inlineStr">
        <is>
          <t>Love Cabaret</t>
        </is>
      </c>
      <c r="C638" t="inlineStr">
        <is>
          <t xml:space="preserve">CSRF </t>
        </is>
      </c>
      <c r="D638" t="inlineStr">
        <is>
          <t>PROVISAO</t>
        </is>
      </c>
      <c r="E638" s="555" t="n">
        <v>46203</v>
      </c>
      <c r="F638" s="555" t="n">
        <v>46223</v>
      </c>
      <c r="G638" t="inlineStr">
        <is>
          <t>Serviços de Terceiros</t>
        </is>
      </c>
      <c r="H638" t="inlineStr">
        <is>
          <t>Assessoria Contabil</t>
        </is>
      </c>
      <c r="J638" t="n">
        <v>-640</v>
      </c>
      <c r="K638" t="n">
        <v>-640</v>
      </c>
      <c r="O638" t="inlineStr">
        <is>
          <t>Provisionado</t>
        </is>
      </c>
      <c r="Q638" t="inlineStr">
        <is>
          <t>06/2026</t>
        </is>
      </c>
      <c r="R638" t="n">
        <v>0</v>
      </c>
    </row>
    <row r="639">
      <c r="A639" t="n">
        <v>210578</v>
      </c>
      <c r="B639" t="inlineStr">
        <is>
          <t>Love Cabaret</t>
        </is>
      </c>
      <c r="C639" t="inlineStr">
        <is>
          <t>COFINS</t>
        </is>
      </c>
      <c r="D639" t="inlineStr">
        <is>
          <t>PROVISAO</t>
        </is>
      </c>
      <c r="E639" s="555" t="n">
        <v>46203</v>
      </c>
      <c r="F639" s="555" t="n">
        <v>46228</v>
      </c>
      <c r="G639" t="inlineStr">
        <is>
          <t>Impostos sobre Venda</t>
        </is>
      </c>
      <c r="H639" t="inlineStr">
        <is>
          <t>PIS / COFINS</t>
        </is>
      </c>
      <c r="J639" t="n">
        <v>-14000</v>
      </c>
      <c r="K639" t="n">
        <v>-14000</v>
      </c>
      <c r="O639" t="inlineStr">
        <is>
          <t>Provisionado</t>
        </is>
      </c>
      <c r="Q639" t="inlineStr">
        <is>
          <t>06/2026</t>
        </is>
      </c>
      <c r="R639" t="n">
        <v>0</v>
      </c>
    </row>
    <row r="640">
      <c r="A640" t="n">
        <v>242983</v>
      </c>
      <c r="B640" t="inlineStr">
        <is>
          <t>Love Cabaret</t>
        </is>
      </c>
      <c r="C640" t="inlineStr">
        <is>
          <t>PRESHH ALUGUEL DE MAQUINAS LTDA</t>
        </is>
      </c>
      <c r="D640" t="inlineStr">
        <is>
          <t>420</t>
        </is>
      </c>
      <c r="E640" s="555" t="n">
        <v>46203</v>
      </c>
      <c r="F640" s="555" t="n">
        <v>46224</v>
      </c>
      <c r="G640" t="inlineStr">
        <is>
          <t>Utilidades</t>
        </is>
      </c>
      <c r="H640" t="inlineStr">
        <is>
          <t>Material de Consumo - Gelo/ Gas CO2/ Carvao /Velas</t>
        </is>
      </c>
      <c r="I640" t="inlineStr">
        <is>
          <t>REPOSICAO DE GAS - 06/2026</t>
        </is>
      </c>
      <c r="J640" t="n">
        <v>-198</v>
      </c>
      <c r="K640" t="n">
        <v>-198</v>
      </c>
      <c r="O640" t="inlineStr">
        <is>
          <t>Real</t>
        </is>
      </c>
      <c r="Q640" t="inlineStr">
        <is>
          <t>06/2026</t>
        </is>
      </c>
      <c r="R640" t="n">
        <v>0</v>
      </c>
    </row>
    <row r="641">
      <c r="A641" t="n">
        <v>242202</v>
      </c>
      <c r="B641" t="inlineStr">
        <is>
          <t>Love Cabaret</t>
        </is>
      </c>
      <c r="C641" t="inlineStr">
        <is>
          <t>PETERSON PATRIK COSTA BARBOSA</t>
        </is>
      </c>
      <c r="D641" t="inlineStr">
        <is>
          <t>RP0722026</t>
        </is>
      </c>
      <c r="E641" s="555" t="n">
        <v>46203</v>
      </c>
      <c r="F641" s="555" t="n">
        <v>46213</v>
      </c>
      <c r="G641" t="inlineStr">
        <is>
          <t>Custos Artístico Geral</t>
        </is>
      </c>
      <c r="H641" t="inlineStr">
        <is>
          <t>Locação de Equipamentos Variável</t>
        </is>
      </c>
      <c r="I641" t="inlineStr">
        <is>
          <t>REEMBOLSO - CUSTO ARTISTICO</t>
        </is>
      </c>
      <c r="J641" t="n">
        <v>-119.8</v>
      </c>
      <c r="K641" t="n">
        <v>-119.8</v>
      </c>
      <c r="O641" t="inlineStr">
        <is>
          <t>Real</t>
        </is>
      </c>
      <c r="Q641" t="inlineStr">
        <is>
          <t>06/2026</t>
        </is>
      </c>
      <c r="R641" t="n">
        <v>0</v>
      </c>
    </row>
    <row r="642">
      <c r="A642" t="n">
        <v>242201</v>
      </c>
      <c r="B642" t="inlineStr">
        <is>
          <t>Love Cabaret</t>
        </is>
      </c>
      <c r="C642" t="inlineStr">
        <is>
          <t>FELIPE FERREIRA FRANCA 36496185832</t>
        </is>
      </c>
      <c r="D642" t="inlineStr">
        <is>
          <t>RP0712026</t>
        </is>
      </c>
      <c r="E642" s="555" t="n">
        <v>46203</v>
      </c>
      <c r="F642" s="555" t="n">
        <v>46213</v>
      </c>
      <c r="G642" t="inlineStr">
        <is>
          <t>Utilidades</t>
        </is>
      </c>
      <c r="H642" t="inlineStr">
        <is>
          <t>Serviços Graficos</t>
        </is>
      </c>
      <c r="I642" t="inlineStr">
        <is>
          <t xml:space="preserve">REEMBOLSO - SERVICOS GRAFICOS </t>
        </is>
      </c>
      <c r="J642" t="n">
        <v>-550</v>
      </c>
      <c r="K642" t="n">
        <v>-550</v>
      </c>
      <c r="M642" t="inlineStr">
        <is>
          <t>LIDER DE SQUAD</t>
        </is>
      </c>
      <c r="N642" t="inlineStr">
        <is>
          <t xml:space="preserve">  - Squad</t>
        </is>
      </c>
      <c r="O642" t="inlineStr">
        <is>
          <t>Real</t>
        </is>
      </c>
      <c r="Q642" t="inlineStr">
        <is>
          <t>06/2026</t>
        </is>
      </c>
      <c r="R642" t="n">
        <v>0</v>
      </c>
    </row>
    <row r="643">
      <c r="A643" t="n">
        <v>242200</v>
      </c>
      <c r="B643" t="inlineStr">
        <is>
          <t>Love Cabaret</t>
        </is>
      </c>
      <c r="C643" t="inlineStr">
        <is>
          <t>LAISA ROCHA LARANGEIRA</t>
        </is>
      </c>
      <c r="D643" t="inlineStr">
        <is>
          <t>RP0702026</t>
        </is>
      </c>
      <c r="E643" s="555" t="n">
        <v>46203</v>
      </c>
      <c r="F643" s="555" t="n">
        <v>46213</v>
      </c>
      <c r="G643" t="inlineStr">
        <is>
          <t>Utilidades</t>
        </is>
      </c>
      <c r="H643" t="inlineStr">
        <is>
          <t>Serviços Graficos</t>
        </is>
      </c>
      <c r="I643" t="inlineStr">
        <is>
          <t>REEMBOLSO - SERVICOS GRAFICOS</t>
        </is>
      </c>
      <c r="J643" t="n">
        <v>-385.5</v>
      </c>
      <c r="K643" t="n">
        <v>-385.5</v>
      </c>
      <c r="M643" t="inlineStr">
        <is>
          <t>ASSISTENTE DE MARKETING DO SQUAD</t>
        </is>
      </c>
      <c r="N643" t="inlineStr">
        <is>
          <t xml:space="preserve">  - Squad</t>
        </is>
      </c>
      <c r="O643" t="inlineStr">
        <is>
          <t>Real</t>
        </is>
      </c>
      <c r="Q643" t="inlineStr">
        <is>
          <t>06/2026</t>
        </is>
      </c>
      <c r="R643" t="n">
        <v>0</v>
      </c>
    </row>
    <row r="644">
      <c r="A644" t="n">
        <v>208397</v>
      </c>
      <c r="B644" t="inlineStr">
        <is>
          <t>Love Cabaret</t>
        </is>
      </c>
      <c r="C644" t="inlineStr">
        <is>
          <t>IRRF</t>
        </is>
      </c>
      <c r="D644" t="inlineStr">
        <is>
          <t>PROVISAO</t>
        </is>
      </c>
      <c r="E644" s="555" t="n">
        <v>46203</v>
      </c>
      <c r="F644" s="555" t="n">
        <v>46223</v>
      </c>
      <c r="G644" t="inlineStr">
        <is>
          <t>Mão de Obra - Encargos e Provisões</t>
        </is>
      </c>
      <c r="H644" t="inlineStr">
        <is>
          <t>IRRF - MDO CLT - Salário</t>
        </is>
      </c>
      <c r="J644" t="n">
        <v>-200</v>
      </c>
      <c r="K644" t="n">
        <v>-200</v>
      </c>
      <c r="O644" t="inlineStr">
        <is>
          <t>Provisionado</t>
        </is>
      </c>
      <c r="Q644" t="inlineStr">
        <is>
          <t>06/2026</t>
        </is>
      </c>
      <c r="R644" t="n">
        <v>0</v>
      </c>
    </row>
    <row r="645">
      <c r="A645" t="n">
        <v>241892</v>
      </c>
      <c r="B645" t="inlineStr">
        <is>
          <t>Love Cabaret</t>
        </is>
      </c>
      <c r="C645" t="inlineStr">
        <is>
          <t>TAXA DE FISCALIZAÇÃO DE ESTABELECIMENTOS</t>
        </is>
      </c>
      <c r="D645" t="inlineStr">
        <is>
          <t>06/2026</t>
        </is>
      </c>
      <c r="E645" s="555" t="n">
        <v>46203</v>
      </c>
      <c r="F645" s="555" t="n">
        <v>46213</v>
      </c>
      <c r="G645" t="inlineStr">
        <is>
          <t>Custo de Ocupação</t>
        </is>
      </c>
      <c r="H645" t="inlineStr">
        <is>
          <t>Taxas publicas administrativas - Ocupação</t>
        </is>
      </c>
      <c r="I645" t="inlineStr">
        <is>
          <t>TFE 06/2026</t>
        </is>
      </c>
      <c r="J645" t="n">
        <v>-236.35</v>
      </c>
      <c r="K645" t="n">
        <v>-236.35</v>
      </c>
      <c r="O645" t="inlineStr">
        <is>
          <t>Real</t>
        </is>
      </c>
      <c r="Q645" t="inlineStr">
        <is>
          <t>06/2026</t>
        </is>
      </c>
      <c r="R645" t="n">
        <v>0</v>
      </c>
    </row>
    <row r="646">
      <c r="A646" t="n">
        <v>210590</v>
      </c>
      <c r="B646" t="inlineStr">
        <is>
          <t>Love Cabaret</t>
        </is>
      </c>
      <c r="C646" t="inlineStr">
        <is>
          <t>PIS</t>
        </is>
      </c>
      <c r="D646" t="inlineStr">
        <is>
          <t>PROVISAO</t>
        </is>
      </c>
      <c r="E646" s="555" t="n">
        <v>46203</v>
      </c>
      <c r="F646" s="555" t="n">
        <v>46228</v>
      </c>
      <c r="G646" t="inlineStr">
        <is>
          <t>Impostos sobre Venda</t>
        </is>
      </c>
      <c r="H646" t="inlineStr">
        <is>
          <t>PIS / COFINS</t>
        </is>
      </c>
      <c r="J646" t="n">
        <v>-3000</v>
      </c>
      <c r="K646" t="n">
        <v>-3000</v>
      </c>
      <c r="O646" t="inlineStr">
        <is>
          <t>Provisionado</t>
        </is>
      </c>
      <c r="Q646" t="inlineStr">
        <is>
          <t>06/2026</t>
        </is>
      </c>
      <c r="R646" t="n">
        <v>0</v>
      </c>
    </row>
    <row r="647">
      <c r="A647" t="n">
        <v>208333</v>
      </c>
      <c r="B647" t="inlineStr">
        <is>
          <t>Love Cabaret</t>
        </is>
      </c>
      <c r="C647" t="inlineStr">
        <is>
          <t>FGTS</t>
        </is>
      </c>
      <c r="D647" t="inlineStr">
        <is>
          <t>PROVISAO</t>
        </is>
      </c>
      <c r="E647" s="555" t="n">
        <v>46203</v>
      </c>
      <c r="F647" s="555" t="n">
        <v>46223</v>
      </c>
      <c r="G647" t="inlineStr">
        <is>
          <t>Mão de Obra - Encargos e Provisões</t>
        </is>
      </c>
      <c r="H647" t="inlineStr">
        <is>
          <t xml:space="preserve">  -  FGTS</t>
        </is>
      </c>
      <c r="J647" t="n">
        <v>-1100</v>
      </c>
      <c r="K647" t="n">
        <v>-1100</v>
      </c>
      <c r="O647" t="inlineStr">
        <is>
          <t>Provisionado</t>
        </is>
      </c>
      <c r="Q647" t="inlineStr">
        <is>
          <t>06/2026</t>
        </is>
      </c>
      <c r="R647" t="n">
        <v>0</v>
      </c>
    </row>
    <row r="648">
      <c r="A648" t="n">
        <v>241556</v>
      </c>
      <c r="B648" t="inlineStr">
        <is>
          <t>Love Cabaret</t>
        </is>
      </c>
      <c r="C648" t="inlineStr">
        <is>
          <t xml:space="preserve">KAMINO INSTITUICAO DE PAGAMENTO LTDA </t>
        </is>
      </c>
      <c r="D648" t="inlineStr">
        <is>
          <t>TARIFA</t>
        </is>
      </c>
      <c r="E648" s="555" t="n">
        <v>46202</v>
      </c>
      <c r="F648" s="555" t="n">
        <v>46202</v>
      </c>
      <c r="G648" t="inlineStr">
        <is>
          <t>Despesas Financeiras</t>
        </is>
      </c>
      <c r="H648" t="inlineStr">
        <is>
          <t>Tarifas Bancárias</t>
        </is>
      </c>
      <c r="J648" t="n">
        <v>-4.5</v>
      </c>
      <c r="K648" t="n">
        <v>-4.5</v>
      </c>
      <c r="O648" t="inlineStr">
        <is>
          <t>Real</t>
        </is>
      </c>
      <c r="P648" t="inlineStr">
        <is>
          <t>Pago</t>
        </is>
      </c>
      <c r="Q648" t="inlineStr">
        <is>
          <t>06/2026</t>
        </is>
      </c>
      <c r="R648" t="n">
        <v>0</v>
      </c>
    </row>
    <row r="649">
      <c r="A649" t="n">
        <v>241317</v>
      </c>
      <c r="B649" t="inlineStr">
        <is>
          <t>Love Cabaret</t>
        </is>
      </c>
      <c r="C649" t="inlineStr">
        <is>
          <t xml:space="preserve">KAMINO INSTITUICAO DE PAGAMENTO LTDA </t>
        </is>
      </c>
      <c r="D649" t="inlineStr">
        <is>
          <t>tarifa</t>
        </is>
      </c>
      <c r="E649" s="555" t="n">
        <v>46199</v>
      </c>
      <c r="F649" s="555" t="n">
        <v>46199</v>
      </c>
      <c r="G649" t="inlineStr">
        <is>
          <t>Despesas Financeiras</t>
        </is>
      </c>
      <c r="H649" t="inlineStr">
        <is>
          <t>Tarifas Bancárias</t>
        </is>
      </c>
      <c r="J649" t="n">
        <v>-2.5</v>
      </c>
      <c r="K649" t="n">
        <v>-2.5</v>
      </c>
      <c r="O649" t="inlineStr">
        <is>
          <t>Real</t>
        </is>
      </c>
      <c r="P649" t="inlineStr">
        <is>
          <t>Pago</t>
        </is>
      </c>
      <c r="Q649" t="inlineStr">
        <is>
          <t>06/2026</t>
        </is>
      </c>
      <c r="R649" t="n">
        <v>0</v>
      </c>
    </row>
    <row r="650">
      <c r="A650" t="n">
        <v>211844</v>
      </c>
      <c r="B650" t="inlineStr">
        <is>
          <t>Love Cabaret</t>
        </is>
      </c>
      <c r="C650" t="inlineStr">
        <is>
          <t>SECRETARIA DE ESTADO DA FAZENDA</t>
        </is>
      </c>
      <c r="D650" t="inlineStr">
        <is>
          <t>5/84</t>
        </is>
      </c>
      <c r="E650" s="555" t="n">
        <v>46199</v>
      </c>
      <c r="F650" s="555" t="n">
        <v>46233</v>
      </c>
      <c r="G650" t="inlineStr">
        <is>
          <t>Endividamento</t>
        </is>
      </c>
      <c r="H650" t="inlineStr">
        <is>
          <t>Endividamento Geral</t>
        </is>
      </c>
      <c r="I650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J650" t="n">
        <v>-670.04</v>
      </c>
      <c r="K650" t="n">
        <v>-670.04</v>
      </c>
      <c r="O650" t="inlineStr">
        <is>
          <t>Provisionado</t>
        </is>
      </c>
      <c r="Q650" t="inlineStr">
        <is>
          <t>06/2026</t>
        </is>
      </c>
      <c r="R650" t="n">
        <v>0</v>
      </c>
    </row>
    <row r="651">
      <c r="A651" t="n">
        <v>240856</v>
      </c>
      <c r="B651" t="inlineStr">
        <is>
          <t>Love Cabaret</t>
        </is>
      </c>
      <c r="C651" t="inlineStr">
        <is>
          <t>BRADESCO SA</t>
        </is>
      </c>
      <c r="D651" t="inlineStr">
        <is>
          <t>1</t>
        </is>
      </c>
      <c r="E651" s="555" t="n">
        <v>46198</v>
      </c>
      <c r="F651" s="555" t="n">
        <v>46150</v>
      </c>
      <c r="G651" t="inlineStr">
        <is>
          <t>Despesas Financeiras</t>
        </is>
      </c>
      <c r="H651" t="inlineStr">
        <is>
          <t>Tarifas Bancárias</t>
        </is>
      </c>
      <c r="J651" t="n">
        <v>-9.800000000000001</v>
      </c>
      <c r="K651" t="n">
        <v>-9.800000000000001</v>
      </c>
      <c r="O651" t="inlineStr">
        <is>
          <t>Real</t>
        </is>
      </c>
      <c r="P651" t="inlineStr">
        <is>
          <t>Pago</t>
        </is>
      </c>
      <c r="Q651" t="inlineStr">
        <is>
          <t>06/2026</t>
        </is>
      </c>
      <c r="R651" t="n">
        <v>0</v>
      </c>
    </row>
    <row r="652">
      <c r="A652" t="n">
        <v>240858</v>
      </c>
      <c r="B652" t="inlineStr">
        <is>
          <t>Love Cabaret</t>
        </is>
      </c>
      <c r="C652" t="inlineStr">
        <is>
          <t xml:space="preserve">KAMINO INSTITUICAO DE PAGAMENTO LTDA </t>
        </is>
      </c>
      <c r="D652" t="inlineStr">
        <is>
          <t>1</t>
        </is>
      </c>
      <c r="E652" s="555" t="n">
        <v>46198</v>
      </c>
      <c r="F652" s="555" t="n">
        <v>46169</v>
      </c>
      <c r="G652" t="inlineStr">
        <is>
          <t>Despesas Financeiras</t>
        </is>
      </c>
      <c r="H652" t="inlineStr">
        <is>
          <t>Tarifas Bancárias</t>
        </is>
      </c>
      <c r="J652" t="n">
        <v>-0.5</v>
      </c>
      <c r="K652" t="n">
        <v>-0.5</v>
      </c>
      <c r="O652" t="inlineStr">
        <is>
          <t>Real</t>
        </is>
      </c>
      <c r="P652" t="inlineStr">
        <is>
          <t>Pago</t>
        </is>
      </c>
      <c r="Q652" t="inlineStr">
        <is>
          <t>06/2026</t>
        </is>
      </c>
      <c r="R652" t="n">
        <v>0</v>
      </c>
    </row>
    <row r="653">
      <c r="A653" t="n">
        <v>241643</v>
      </c>
      <c r="B653" t="inlineStr">
        <is>
          <t>Love Cabaret</t>
        </is>
      </c>
      <c r="C653" t="inlineStr">
        <is>
          <t>BIANCA ZIMMER KOHLER DIAS</t>
        </is>
      </c>
      <c r="D653" t="inlineStr">
        <is>
          <t>16</t>
        </is>
      </c>
      <c r="E653" s="555" t="n">
        <v>46198</v>
      </c>
      <c r="F653" s="555" t="n">
        <v>46213</v>
      </c>
      <c r="G653" t="inlineStr">
        <is>
          <t>Custo Mercadoria Vendida</t>
        </is>
      </c>
      <c r="H653" t="inlineStr">
        <is>
          <t>Insumos - Bebidas</t>
        </is>
      </c>
      <c r="I653" t="inlineStr">
        <is>
          <t>PRODUCAO DOCES DOS DRINKS - 06/2026</t>
        </is>
      </c>
      <c r="J653" t="n">
        <v>-248</v>
      </c>
      <c r="K653" t="n">
        <v>-248</v>
      </c>
      <c r="O653" t="inlineStr">
        <is>
          <t>Real</t>
        </is>
      </c>
      <c r="Q653" t="inlineStr">
        <is>
          <t>06/2026</t>
        </is>
      </c>
      <c r="R653" t="n">
        <v>0</v>
      </c>
    </row>
    <row r="654">
      <c r="A654" t="n">
        <v>240857</v>
      </c>
      <c r="B654" t="inlineStr">
        <is>
          <t>Love Cabaret</t>
        </is>
      </c>
      <c r="C654" t="inlineStr">
        <is>
          <t xml:space="preserve">KAMINO INSTITUICAO DE PAGAMENTO LTDA </t>
        </is>
      </c>
      <c r="D654" t="inlineStr">
        <is>
          <t>1</t>
        </is>
      </c>
      <c r="E654" s="555" t="n">
        <v>46198</v>
      </c>
      <c r="F654" s="555" t="n">
        <v>46167</v>
      </c>
      <c r="G654" t="inlineStr">
        <is>
          <t>Despesas Financeiras</t>
        </is>
      </c>
      <c r="H654" t="inlineStr">
        <is>
          <t>Tarifas Bancárias</t>
        </is>
      </c>
      <c r="J654" t="n">
        <v>-1</v>
      </c>
      <c r="K654" t="n">
        <v>-1</v>
      </c>
      <c r="O654" t="inlineStr">
        <is>
          <t>Real</t>
        </is>
      </c>
      <c r="P654" t="inlineStr">
        <is>
          <t>Pago</t>
        </is>
      </c>
      <c r="Q654" t="inlineStr">
        <is>
          <t>06/2026</t>
        </is>
      </c>
      <c r="R654" t="n">
        <v>0</v>
      </c>
    </row>
    <row r="655">
      <c r="A655" t="n">
        <v>240957</v>
      </c>
      <c r="B655" t="inlineStr">
        <is>
          <t>Love Cabaret</t>
        </is>
      </c>
      <c r="C655" t="inlineStr">
        <is>
          <t>BRADESCO SA</t>
        </is>
      </c>
      <c r="D655" t="inlineStr">
        <is>
          <t>TARIFA</t>
        </is>
      </c>
      <c r="E655" s="555" t="n">
        <v>46197</v>
      </c>
      <c r="F655" s="555" t="n">
        <v>46197</v>
      </c>
      <c r="G655" t="inlineStr">
        <is>
          <t>Despesas Financeiras</t>
        </is>
      </c>
      <c r="H655" t="inlineStr">
        <is>
          <t>Tarifas Bancárias</t>
        </is>
      </c>
      <c r="J655" t="n">
        <v>-9.800000000000001</v>
      </c>
      <c r="K655" t="n">
        <v>-9.800000000000001</v>
      </c>
      <c r="O655" t="inlineStr">
        <is>
          <t>Real</t>
        </is>
      </c>
      <c r="P655" t="inlineStr">
        <is>
          <t>Pago</t>
        </is>
      </c>
      <c r="Q655" t="inlineStr">
        <is>
          <t>06/2026</t>
        </is>
      </c>
      <c r="R655" t="n">
        <v>0</v>
      </c>
    </row>
    <row r="656">
      <c r="A656" t="n">
        <v>240155</v>
      </c>
      <c r="B656" t="inlineStr">
        <is>
          <t>Love Cabaret</t>
        </is>
      </c>
      <c r="C656" t="inlineStr">
        <is>
          <t>LEDWAVE PAINEIS ELETRONICOS</t>
        </is>
      </c>
      <c r="D656" t="inlineStr">
        <is>
          <t>2567</t>
        </is>
      </c>
      <c r="E656" s="555" t="n">
        <v>46195</v>
      </c>
      <c r="F656" s="555" t="n">
        <v>46204</v>
      </c>
      <c r="G656" t="inlineStr">
        <is>
          <t>Informática e TI</t>
        </is>
      </c>
      <c r="H656" t="inlineStr">
        <is>
          <t>Sistemas Gerais - Comunicação e Marketing</t>
        </is>
      </c>
      <c r="I656" t="inlineStr">
        <is>
          <t xml:space="preserve"> Rateamento de 127 - Love Cabaret (4.31%)</t>
        </is>
      </c>
      <c r="J656" t="n">
        <v>-1800</v>
      </c>
      <c r="K656" t="n">
        <v>-1800</v>
      </c>
      <c r="O656" t="inlineStr">
        <is>
          <t>Real</t>
        </is>
      </c>
      <c r="P656" t="inlineStr">
        <is>
          <t>Pago</t>
        </is>
      </c>
      <c r="Q656" t="inlineStr">
        <is>
          <t>06/2026</t>
        </is>
      </c>
      <c r="R656" t="n">
        <v>0</v>
      </c>
    </row>
    <row r="657">
      <c r="A657" t="n">
        <v>240216</v>
      </c>
      <c r="B657" t="inlineStr">
        <is>
          <t>Love Cabaret</t>
        </is>
      </c>
      <c r="C657" t="inlineStr">
        <is>
          <t>RD GESTAO E SISTEMAS S.A.</t>
        </is>
      </c>
      <c r="D657" t="inlineStr">
        <is>
          <t>4090253</t>
        </is>
      </c>
      <c r="E657" s="555" t="n">
        <v>46195</v>
      </c>
      <c r="F657" s="555" t="n">
        <v>46209</v>
      </c>
      <c r="G657" t="inlineStr">
        <is>
          <t>Marketing</t>
        </is>
      </c>
      <c r="H657" t="inlineStr">
        <is>
          <t>Ferramentas de Marketing</t>
        </is>
      </c>
      <c r="I657" t="inlineStr">
        <is>
          <t xml:space="preserve"> Rateamento de 127 - Love Cabaret (8.33%)</t>
        </is>
      </c>
      <c r="J657" t="n">
        <v>-358.15</v>
      </c>
      <c r="K657" t="n">
        <v>-358.15</v>
      </c>
      <c r="O657" t="inlineStr">
        <is>
          <t>Real</t>
        </is>
      </c>
      <c r="P657" t="inlineStr">
        <is>
          <t>Processamento</t>
        </is>
      </c>
      <c r="Q657" t="inlineStr">
        <is>
          <t>06/2026</t>
        </is>
      </c>
      <c r="R657" t="n">
        <v>0</v>
      </c>
    </row>
    <row r="658">
      <c r="A658" t="n">
        <v>240284</v>
      </c>
      <c r="B658" t="inlineStr">
        <is>
          <t>Love Cabaret</t>
        </is>
      </c>
      <c r="C658" t="inlineStr">
        <is>
          <t>TELEFONICA BRASIL S/A</t>
        </is>
      </c>
      <c r="D658" t="inlineStr">
        <is>
          <t>0453417513</t>
        </is>
      </c>
      <c r="E658" s="555" t="n">
        <v>46193</v>
      </c>
      <c r="F658" s="555" t="n">
        <v>46198</v>
      </c>
      <c r="G658" t="inlineStr">
        <is>
          <t>Informática e TI</t>
        </is>
      </c>
      <c r="H658" t="inlineStr">
        <is>
          <t>Telefone</t>
        </is>
      </c>
      <c r="I658" t="inlineStr">
        <is>
          <t xml:space="preserve"> Rateamento de 127 - Love Cabaret (0.9222%)</t>
        </is>
      </c>
      <c r="J658" t="n">
        <v>-39.99</v>
      </c>
      <c r="K658" t="n">
        <v>-39.99</v>
      </c>
      <c r="O658" t="inlineStr">
        <is>
          <t>Real</t>
        </is>
      </c>
      <c r="P658" t="inlineStr">
        <is>
          <t>Processamento</t>
        </is>
      </c>
      <c r="Q658" t="inlineStr">
        <is>
          <t>06/2026</t>
        </is>
      </c>
      <c r="R658" t="n">
        <v>0</v>
      </c>
    </row>
    <row r="659">
      <c r="A659" t="n">
        <v>240808</v>
      </c>
      <c r="B659" t="inlineStr">
        <is>
          <t>Love Cabaret</t>
        </is>
      </c>
      <c r="C659" t="inlineStr">
        <is>
          <t>PETTY CASH</t>
        </is>
      </c>
      <c r="D659" t="inlineStr">
        <is>
          <t>5010 062026</t>
        </is>
      </c>
      <c r="E659" s="555" t="n">
        <v>46192</v>
      </c>
      <c r="F659" s="555" t="n">
        <v>46208</v>
      </c>
      <c r="G659" t="inlineStr">
        <is>
          <t>Utilidades</t>
        </is>
      </c>
      <c r="H659" t="inlineStr">
        <is>
          <t>Material de Escritorio</t>
        </is>
      </c>
      <c r="I659" t="inlineStr">
        <is>
          <t>EVENTO COPA - 4581</t>
        </is>
      </c>
      <c r="J659" t="n">
        <v>-50.1</v>
      </c>
      <c r="K659" t="n">
        <v>-50.1</v>
      </c>
      <c r="O659" t="inlineStr">
        <is>
          <t>Real</t>
        </is>
      </c>
      <c r="Q659" t="inlineStr">
        <is>
          <t>06/2026</t>
        </is>
      </c>
      <c r="R659" t="n">
        <v>0</v>
      </c>
    </row>
    <row r="660">
      <c r="A660" t="n">
        <v>240129</v>
      </c>
      <c r="B660" t="inlineStr">
        <is>
          <t>Love Cabaret</t>
        </is>
      </c>
      <c r="C660" t="inlineStr">
        <is>
          <t>BRADESCO SA</t>
        </is>
      </c>
      <c r="D660" t="inlineStr">
        <is>
          <t>TARIFA</t>
        </is>
      </c>
      <c r="E660" s="555" t="n">
        <v>46192</v>
      </c>
      <c r="F660" s="555" t="n">
        <v>46192</v>
      </c>
      <c r="G660" t="inlineStr">
        <is>
          <t>Despesas Financeiras</t>
        </is>
      </c>
      <c r="H660" t="inlineStr">
        <is>
          <t>Tarifas Bancárias</t>
        </is>
      </c>
      <c r="J660" t="n">
        <v>-9.800000000000001</v>
      </c>
      <c r="K660" t="n">
        <v>-9.800000000000001</v>
      </c>
      <c r="O660" t="inlineStr">
        <is>
          <t>Real</t>
        </is>
      </c>
      <c r="P660" t="inlineStr">
        <is>
          <t>Pago</t>
        </is>
      </c>
      <c r="Q660" t="inlineStr">
        <is>
          <t>06/2026</t>
        </is>
      </c>
      <c r="R660" t="n">
        <v>0</v>
      </c>
    </row>
    <row r="661">
      <c r="A661" t="n">
        <v>240589</v>
      </c>
      <c r="B661" t="inlineStr">
        <is>
          <t>Love Cabaret</t>
        </is>
      </c>
      <c r="C661" t="inlineStr">
        <is>
          <t>BIANCA ZIMMER KOHLER DIAS</t>
        </is>
      </c>
      <c r="D661" t="inlineStr">
        <is>
          <t>15</t>
        </is>
      </c>
      <c r="E661" s="555" t="n">
        <v>46192</v>
      </c>
      <c r="F661" s="555" t="n">
        <v>46206</v>
      </c>
      <c r="G661" t="inlineStr">
        <is>
          <t>Custo Mercadoria Vendida</t>
        </is>
      </c>
      <c r="H661" t="inlineStr">
        <is>
          <t>Insumos - Bebidas</t>
        </is>
      </c>
      <c r="I661" t="inlineStr">
        <is>
          <t>PRODUCAO DOCES DOS DRINKS - 06/2026</t>
        </is>
      </c>
      <c r="J661" t="n">
        <v>-169</v>
      </c>
      <c r="K661" t="n">
        <v>-169</v>
      </c>
      <c r="O661" t="inlineStr">
        <is>
          <t>Real</t>
        </is>
      </c>
      <c r="P661" t="inlineStr">
        <is>
          <t>Pago</t>
        </is>
      </c>
      <c r="Q661" t="inlineStr">
        <is>
          <t>06/2026</t>
        </is>
      </c>
      <c r="R661" t="n">
        <v>0</v>
      </c>
    </row>
    <row r="662">
      <c r="A662" t="n">
        <v>223519</v>
      </c>
      <c r="B662" t="inlineStr">
        <is>
          <t>Love Cabaret</t>
        </is>
      </c>
      <c r="C662" t="inlineStr">
        <is>
          <t>CICLO PARTICIPACOES LTDA</t>
        </is>
      </c>
      <c r="D662" t="inlineStr">
        <is>
          <t>062026</t>
        </is>
      </c>
      <c r="E662" s="555" t="n">
        <v>46192</v>
      </c>
      <c r="F662" s="555" t="n">
        <v>46192</v>
      </c>
      <c r="G662" t="inlineStr">
        <is>
          <t>Endividamento</t>
        </is>
      </c>
      <c r="H662" t="inlineStr">
        <is>
          <t>Recurso Processual</t>
        </is>
      </c>
      <c r="I662" t="inlineStr">
        <is>
          <t xml:space="preserve">IPTU </t>
        </is>
      </c>
      <c r="J662" t="n">
        <v>-17395.36</v>
      </c>
      <c r="K662" t="n">
        <v>-17395.36</v>
      </c>
      <c r="O662" t="inlineStr">
        <is>
          <t>Real</t>
        </is>
      </c>
      <c r="P662" t="inlineStr">
        <is>
          <t>Pago</t>
        </is>
      </c>
      <c r="Q662" t="inlineStr">
        <is>
          <t>06/2026</t>
        </is>
      </c>
      <c r="R662" t="n">
        <v>0</v>
      </c>
    </row>
    <row r="663">
      <c r="A663" t="n">
        <v>240783</v>
      </c>
      <c r="B663" t="inlineStr">
        <is>
          <t>Love Cabaret</t>
        </is>
      </c>
      <c r="C663" t="inlineStr">
        <is>
          <t>PETTY CASH</t>
        </is>
      </c>
      <c r="D663" t="inlineStr">
        <is>
          <t>1460 062026</t>
        </is>
      </c>
      <c r="E663" s="555" t="n">
        <v>46192</v>
      </c>
      <c r="F663" s="555" t="n">
        <v>46208</v>
      </c>
      <c r="G663" t="inlineStr">
        <is>
          <t>Manutenção</t>
        </is>
      </c>
      <c r="H663" t="inlineStr">
        <is>
          <t>Material de Manutenção</t>
        </is>
      </c>
      <c r="I663" t="inlineStr">
        <is>
          <t>MANUTENCAO DE EMERGENCIA - 4581</t>
        </is>
      </c>
      <c r="J663" t="n">
        <v>-14.6</v>
      </c>
      <c r="K663" t="n">
        <v>-14.6</v>
      </c>
      <c r="O663" t="inlineStr">
        <is>
          <t>Real</t>
        </is>
      </c>
      <c r="Q663" t="inlineStr">
        <is>
          <t>06/2026</t>
        </is>
      </c>
      <c r="R663" t="n">
        <v>0</v>
      </c>
    </row>
    <row r="664">
      <c r="A664" t="n">
        <v>240784</v>
      </c>
      <c r="B664" t="inlineStr">
        <is>
          <t>Love Cabaret</t>
        </is>
      </c>
      <c r="C664" t="inlineStr">
        <is>
          <t>PETTY CASH</t>
        </is>
      </c>
      <c r="D664" t="inlineStr">
        <is>
          <t>2480 062026</t>
        </is>
      </c>
      <c r="E664" s="555" t="n">
        <v>46192</v>
      </c>
      <c r="F664" s="555" t="n">
        <v>46208</v>
      </c>
      <c r="G664" t="inlineStr">
        <is>
          <t>Manutenção</t>
        </is>
      </c>
      <c r="H664" t="inlineStr">
        <is>
          <t>Material de Manutenção</t>
        </is>
      </c>
      <c r="I664" t="inlineStr">
        <is>
          <t>MANUTENCAO DE EMERGENCIA - 4581</t>
        </is>
      </c>
      <c r="J664" t="n">
        <v>-24.8</v>
      </c>
      <c r="K664" t="n">
        <v>-24.8</v>
      </c>
      <c r="O664" t="inlineStr">
        <is>
          <t>Real</t>
        </is>
      </c>
      <c r="Q664" t="inlineStr">
        <is>
          <t>06/2026</t>
        </is>
      </c>
      <c r="R664" t="n">
        <v>0</v>
      </c>
    </row>
    <row r="665">
      <c r="A665" t="n">
        <v>240773</v>
      </c>
      <c r="B665" t="inlineStr">
        <is>
          <t>Love Cabaret</t>
        </is>
      </c>
      <c r="C665" t="inlineStr">
        <is>
          <t>PETTY CASH</t>
        </is>
      </c>
      <c r="D665" t="inlineStr">
        <is>
          <t>4280 062026</t>
        </is>
      </c>
      <c r="E665" s="555" t="n">
        <v>46191</v>
      </c>
      <c r="F665" s="555" t="n">
        <v>46208</v>
      </c>
      <c r="G665" t="inlineStr">
        <is>
          <t>Custos Artístico Geral</t>
        </is>
      </c>
      <c r="H665" t="inlineStr">
        <is>
          <t>Locação de Equipamentos Variável</t>
        </is>
      </c>
      <c r="I665" t="inlineStr">
        <is>
          <t>DESPESA ARTISTICO - 4581</t>
        </is>
      </c>
      <c r="J665" t="n">
        <v>-42.8</v>
      </c>
      <c r="K665" t="n">
        <v>-42.8</v>
      </c>
      <c r="O665" t="inlineStr">
        <is>
          <t>Real</t>
        </is>
      </c>
      <c r="Q665" t="inlineStr">
        <is>
          <t>06/2026</t>
        </is>
      </c>
      <c r="R665" t="n">
        <v>0</v>
      </c>
    </row>
    <row r="666">
      <c r="A666" t="n">
        <v>241544</v>
      </c>
      <c r="B666" t="inlineStr">
        <is>
          <t>Love Cabaret</t>
        </is>
      </c>
      <c r="C666" t="inlineStr">
        <is>
          <t>D FILIPA - LOCACAO DE MAT. FESTAS E EVEN</t>
        </is>
      </c>
      <c r="D666" t="inlineStr">
        <is>
          <t>5164</t>
        </is>
      </c>
      <c r="E666" s="555" t="n">
        <v>46191</v>
      </c>
      <c r="F666" s="555" t="n">
        <v>46220</v>
      </c>
      <c r="G666" t="inlineStr">
        <is>
          <t>Custos de Eventos</t>
        </is>
      </c>
      <c r="H666" t="inlineStr">
        <is>
          <t>Locação de Utensílios - Eventos</t>
        </is>
      </c>
      <c r="I666" t="inlineStr">
        <is>
          <t>LOCACAO DE UTENSILIOS PARA EVENTO - 06/2026</t>
        </is>
      </c>
      <c r="J666" t="n">
        <v>-405.25</v>
      </c>
      <c r="K666" t="n">
        <v>-405.25</v>
      </c>
      <c r="O666" t="inlineStr">
        <is>
          <t>Real</t>
        </is>
      </c>
      <c r="Q666" t="inlineStr">
        <is>
          <t>06/2026</t>
        </is>
      </c>
      <c r="R666" t="n">
        <v>0</v>
      </c>
    </row>
    <row r="667">
      <c r="A667" t="n">
        <v>240794</v>
      </c>
      <c r="B667" t="inlineStr">
        <is>
          <t>Love Cabaret</t>
        </is>
      </c>
      <c r="C667" t="inlineStr">
        <is>
          <t>PETTY CASH</t>
        </is>
      </c>
      <c r="D667" t="inlineStr">
        <is>
          <t>9420 062026</t>
        </is>
      </c>
      <c r="E667" s="555" t="n">
        <v>46190</v>
      </c>
      <c r="F667" s="555" t="n">
        <v>46208</v>
      </c>
      <c r="G667" t="inlineStr">
        <is>
          <t>Manutenção</t>
        </is>
      </c>
      <c r="H667" t="inlineStr">
        <is>
          <t>Material de Manutenção</t>
        </is>
      </c>
      <c r="I667" t="inlineStr">
        <is>
          <t>MANUTENCAO DE EMERGENCIA - 4581</t>
        </is>
      </c>
      <c r="J667" t="n">
        <v>-94.2</v>
      </c>
      <c r="K667" t="n">
        <v>-94.2</v>
      </c>
      <c r="O667" t="inlineStr">
        <is>
          <t>Real</t>
        </is>
      </c>
      <c r="Q667" t="inlineStr">
        <is>
          <t>06/2026</t>
        </is>
      </c>
      <c r="R667" t="n">
        <v>0</v>
      </c>
    </row>
    <row r="668">
      <c r="A668" t="n">
        <v>240791</v>
      </c>
      <c r="B668" t="inlineStr">
        <is>
          <t>Love Cabaret</t>
        </is>
      </c>
      <c r="C668" t="inlineStr">
        <is>
          <t>PETTY CASH</t>
        </is>
      </c>
      <c r="D668" t="inlineStr">
        <is>
          <t>9340 062026</t>
        </is>
      </c>
      <c r="E668" s="555" t="n">
        <v>46190</v>
      </c>
      <c r="F668" s="555" t="n">
        <v>46208</v>
      </c>
      <c r="G668" t="inlineStr">
        <is>
          <t>Manutenção</t>
        </is>
      </c>
      <c r="H668" t="inlineStr">
        <is>
          <t>Material de Manutenção</t>
        </is>
      </c>
      <c r="I668" t="inlineStr">
        <is>
          <t>MANUTENCAO DE EMERGENCIA - 4581</t>
        </is>
      </c>
      <c r="J668" t="n">
        <v>-93.40000000000001</v>
      </c>
      <c r="K668" t="n">
        <v>-93.40000000000001</v>
      </c>
      <c r="O668" t="inlineStr">
        <is>
          <t>Real</t>
        </is>
      </c>
      <c r="Q668" t="inlineStr">
        <is>
          <t>06/2026</t>
        </is>
      </c>
      <c r="R668" t="n">
        <v>0</v>
      </c>
    </row>
    <row r="669">
      <c r="A669" t="n">
        <v>240789</v>
      </c>
      <c r="B669" t="inlineStr">
        <is>
          <t>Love Cabaret</t>
        </is>
      </c>
      <c r="C669" t="inlineStr">
        <is>
          <t>PETTY CASH</t>
        </is>
      </c>
      <c r="D669" t="inlineStr">
        <is>
          <t>6530 062026</t>
        </is>
      </c>
      <c r="E669" s="555" t="n">
        <v>46190</v>
      </c>
      <c r="F669" s="555" t="n">
        <v>46208</v>
      </c>
      <c r="G669" t="inlineStr">
        <is>
          <t>Manutenção</t>
        </is>
      </c>
      <c r="H669" t="inlineStr">
        <is>
          <t>Material de Manutenção</t>
        </is>
      </c>
      <c r="I669" t="inlineStr">
        <is>
          <t>MANUTENCAO DE EMERGENCIA - 4581</t>
        </is>
      </c>
      <c r="J669" t="n">
        <v>-65.3</v>
      </c>
      <c r="K669" t="n">
        <v>-65.3</v>
      </c>
      <c r="O669" t="inlineStr">
        <is>
          <t>Real</t>
        </is>
      </c>
      <c r="Q669" t="inlineStr">
        <is>
          <t>06/2026</t>
        </is>
      </c>
      <c r="R669" t="n">
        <v>0</v>
      </c>
    </row>
    <row r="670">
      <c r="A670" t="n">
        <v>240786</v>
      </c>
      <c r="B670" t="inlineStr">
        <is>
          <t>Love Cabaret</t>
        </is>
      </c>
      <c r="C670" t="inlineStr">
        <is>
          <t>PETTY CASH</t>
        </is>
      </c>
      <c r="D670" t="inlineStr">
        <is>
          <t>3570 062026</t>
        </is>
      </c>
      <c r="E670" s="555" t="n">
        <v>46190</v>
      </c>
      <c r="F670" s="555" t="n">
        <v>46208</v>
      </c>
      <c r="G670" t="inlineStr">
        <is>
          <t>Manutenção</t>
        </is>
      </c>
      <c r="H670" t="inlineStr">
        <is>
          <t>Material de Manutenção</t>
        </is>
      </c>
      <c r="I670" t="inlineStr">
        <is>
          <t>MANUTENCAO DE EMERGENCIA - 4581</t>
        </is>
      </c>
      <c r="J670" t="n">
        <v>-35.7</v>
      </c>
      <c r="K670" t="n">
        <v>-35.7</v>
      </c>
      <c r="O670" t="inlineStr">
        <is>
          <t>Real</t>
        </is>
      </c>
      <c r="Q670" t="inlineStr">
        <is>
          <t>06/2026</t>
        </is>
      </c>
      <c r="R670" t="n">
        <v>0</v>
      </c>
    </row>
    <row r="671">
      <c r="A671" t="n">
        <v>238947</v>
      </c>
      <c r="B671" t="inlineStr">
        <is>
          <t>Love Cabaret</t>
        </is>
      </c>
      <c r="C671" t="inlineStr">
        <is>
          <t>TEC LITE MANUTENCAO EM EQUIPAMENTOS DE ILUMINAÇÃO LTDA</t>
        </is>
      </c>
      <c r="D671" t="inlineStr">
        <is>
          <t>977</t>
        </is>
      </c>
      <c r="E671" s="555" t="n">
        <v>46189</v>
      </c>
      <c r="F671" s="555" t="n">
        <v>46206</v>
      </c>
      <c r="G671" t="inlineStr">
        <is>
          <t>Manutenção</t>
        </is>
      </c>
      <c r="H671" t="inlineStr">
        <is>
          <t>Manutenção de Equipamentos</t>
        </is>
      </c>
      <c r="I671" t="inlineStr">
        <is>
          <t>MANUTENCAO MAQUINA HAZE - 06/2026</t>
        </is>
      </c>
      <c r="J671" t="n">
        <v>-330</v>
      </c>
      <c r="K671" t="n">
        <v>-330</v>
      </c>
      <c r="O671" t="inlineStr">
        <is>
          <t>Real</t>
        </is>
      </c>
      <c r="P671" t="inlineStr">
        <is>
          <t>Pago</t>
        </is>
      </c>
      <c r="Q671" t="inlineStr">
        <is>
          <t>06/2026</t>
        </is>
      </c>
      <c r="R671" t="n">
        <v>0</v>
      </c>
    </row>
    <row r="672">
      <c r="A672" t="n">
        <v>238517</v>
      </c>
      <c r="B672" t="inlineStr">
        <is>
          <t>Love Cabaret</t>
        </is>
      </c>
      <c r="C672" t="inlineStr">
        <is>
          <t>BRADESCO SA</t>
        </is>
      </c>
      <c r="D672" t="inlineStr">
        <is>
          <t>1</t>
        </is>
      </c>
      <c r="E672" s="555" t="n">
        <v>46188</v>
      </c>
      <c r="F672" s="555" t="n">
        <v>46188</v>
      </c>
      <c r="G672" t="inlineStr">
        <is>
          <t>Despesas Financeiras</t>
        </is>
      </c>
      <c r="H672" t="inlineStr">
        <is>
          <t>Tarifas Bancárias</t>
        </is>
      </c>
      <c r="J672" t="n">
        <v>-183.6</v>
      </c>
      <c r="K672" t="n">
        <v>-183.6</v>
      </c>
      <c r="O672" t="inlineStr">
        <is>
          <t>Real</t>
        </is>
      </c>
      <c r="P672" t="inlineStr">
        <is>
          <t>Pago</t>
        </is>
      </c>
      <c r="Q672" t="inlineStr">
        <is>
          <t>06/2026</t>
        </is>
      </c>
      <c r="R672" t="n">
        <v>0</v>
      </c>
    </row>
    <row r="673">
      <c r="A673" t="n">
        <v>239882</v>
      </c>
      <c r="B673" t="inlineStr">
        <is>
          <t>Love Cabaret</t>
        </is>
      </c>
      <c r="C673" t="inlineStr">
        <is>
          <t>BRADESCO SA</t>
        </is>
      </c>
      <c r="D673" t="inlineStr">
        <is>
          <t>TARIFA MENSAL 062026</t>
        </is>
      </c>
      <c r="E673" s="555" t="n">
        <v>46188</v>
      </c>
      <c r="F673" s="555" t="n">
        <v>46188</v>
      </c>
      <c r="G673" t="inlineStr">
        <is>
          <t>Despesas Financeiras</t>
        </is>
      </c>
      <c r="H673" t="inlineStr">
        <is>
          <t>Tarifas Bancárias</t>
        </is>
      </c>
      <c r="I673" t="inlineStr">
        <is>
          <t>TARIFA MENSAL 062026</t>
        </is>
      </c>
      <c r="J673" t="n">
        <v>-183.6</v>
      </c>
      <c r="K673" t="n">
        <v>-183.6</v>
      </c>
      <c r="O673" t="inlineStr">
        <is>
          <t>Real</t>
        </is>
      </c>
      <c r="P673" t="inlineStr">
        <is>
          <t>Pago</t>
        </is>
      </c>
      <c r="Q673" t="inlineStr">
        <is>
          <t>06/2026</t>
        </is>
      </c>
      <c r="R673" t="n">
        <v>0</v>
      </c>
    </row>
    <row r="674">
      <c r="A674" t="n">
        <v>239491</v>
      </c>
      <c r="B674" t="inlineStr">
        <is>
          <t>Love Cabaret</t>
        </is>
      </c>
      <c r="C674" t="inlineStr">
        <is>
          <t>BIANCA ZIMMER KOHLER DIAS</t>
        </is>
      </c>
      <c r="D674" t="inlineStr">
        <is>
          <t>14</t>
        </is>
      </c>
      <c r="E674" s="555" t="n">
        <v>46188</v>
      </c>
      <c r="F674" s="555" t="n">
        <v>46202</v>
      </c>
      <c r="G674" t="inlineStr">
        <is>
          <t>Custo Mercadoria Vendida</t>
        </is>
      </c>
      <c r="H674" t="inlineStr">
        <is>
          <t>Insumos - Bebidas</t>
        </is>
      </c>
      <c r="I674" t="inlineStr">
        <is>
          <t>PRODUCAO DOCES DOS DRINKS - 06/2026</t>
        </is>
      </c>
      <c r="J674" t="n">
        <v>-345</v>
      </c>
      <c r="K674" t="n">
        <v>-345</v>
      </c>
      <c r="O674" t="inlineStr">
        <is>
          <t>Real</t>
        </is>
      </c>
      <c r="P674" t="inlineStr">
        <is>
          <t>Pago</t>
        </is>
      </c>
      <c r="Q674" t="inlineStr">
        <is>
          <t>06/2026</t>
        </is>
      </c>
      <c r="R674" t="n">
        <v>0</v>
      </c>
    </row>
    <row r="675">
      <c r="A675" t="n">
        <v>173857</v>
      </c>
      <c r="B675" t="inlineStr">
        <is>
          <t>Love Cabaret</t>
        </is>
      </c>
      <c r="C675" t="inlineStr">
        <is>
          <t>CICLO PARTICIPACOES LTDA</t>
        </is>
      </c>
      <c r="D675" t="inlineStr">
        <is>
          <t>062026</t>
        </is>
      </c>
      <c r="E675" s="555" t="n">
        <v>46188</v>
      </c>
      <c r="F675" s="555" t="n">
        <v>46213</v>
      </c>
      <c r="G675" t="inlineStr">
        <is>
          <t>Endividamento</t>
        </is>
      </c>
      <c r="H675" t="inlineStr">
        <is>
          <t>Recurso Processual</t>
        </is>
      </c>
      <c r="I675" t="inlineStr">
        <is>
          <t>IPTU - 06/2026</t>
        </is>
      </c>
      <c r="J675" t="n">
        <v>-5906.28</v>
      </c>
      <c r="K675" t="n">
        <v>-5906.28</v>
      </c>
      <c r="O675" t="inlineStr">
        <is>
          <t>Real</t>
        </is>
      </c>
      <c r="Q675" t="inlineStr">
        <is>
          <t>06/2026</t>
        </is>
      </c>
      <c r="R675" t="n">
        <v>0</v>
      </c>
    </row>
    <row r="676">
      <c r="A676" t="n">
        <v>240777</v>
      </c>
      <c r="B676" t="inlineStr">
        <is>
          <t>Love Cabaret</t>
        </is>
      </c>
      <c r="C676" t="inlineStr">
        <is>
          <t>PETTY CASH</t>
        </is>
      </c>
      <c r="D676" t="inlineStr">
        <is>
          <t>123 062026</t>
        </is>
      </c>
      <c r="E676" s="555" t="n">
        <v>46185</v>
      </c>
      <c r="F676" s="555" t="n">
        <v>46208</v>
      </c>
      <c r="G676" t="inlineStr">
        <is>
          <t>Custos Artístico Geral</t>
        </is>
      </c>
      <c r="H676" t="inlineStr">
        <is>
          <t>Locação de Equipamentos Variável</t>
        </is>
      </c>
      <c r="I676" t="inlineStr">
        <is>
          <t>DESPESA ARTISTICO - 4581</t>
        </is>
      </c>
      <c r="J676" t="n">
        <v>-123</v>
      </c>
      <c r="K676" t="n">
        <v>-123</v>
      </c>
      <c r="O676" t="inlineStr">
        <is>
          <t>Real</t>
        </is>
      </c>
      <c r="Q676" t="inlineStr">
        <is>
          <t>06/2026</t>
        </is>
      </c>
      <c r="R676" t="n">
        <v>0</v>
      </c>
    </row>
    <row r="677">
      <c r="A677" t="n">
        <v>239487</v>
      </c>
      <c r="B677" t="inlineStr">
        <is>
          <t>Love Cabaret</t>
        </is>
      </c>
      <c r="C677" t="inlineStr">
        <is>
          <t>MARCOS LIMA DA PENHA</t>
        </is>
      </c>
      <c r="D677" t="inlineStr">
        <is>
          <t>130</t>
        </is>
      </c>
      <c r="E677" s="555" t="n">
        <v>46185</v>
      </c>
      <c r="F677" s="555" t="n">
        <v>46199</v>
      </c>
      <c r="G677" t="inlineStr">
        <is>
          <t>Marketing</t>
        </is>
      </c>
      <c r="H677" t="inlineStr">
        <is>
          <t>Sessão de Fotos/Captação de Vídeo</t>
        </is>
      </c>
      <c r="I677" t="inlineStr">
        <is>
          <t>FOTOGRAFO - LOVE DINNER - 06/2026</t>
        </is>
      </c>
      <c r="J677" t="n">
        <v>-800</v>
      </c>
      <c r="K677" t="n">
        <v>-800</v>
      </c>
      <c r="O677" t="inlineStr">
        <is>
          <t>Real</t>
        </is>
      </c>
      <c r="P677" t="inlineStr">
        <is>
          <t>Pago</t>
        </is>
      </c>
      <c r="Q677" t="inlineStr">
        <is>
          <t>06/2026</t>
        </is>
      </c>
      <c r="R677" t="n">
        <v>0</v>
      </c>
    </row>
    <row r="678">
      <c r="A678" t="n">
        <v>240802</v>
      </c>
      <c r="B678" t="inlineStr">
        <is>
          <t>Love Cabaret</t>
        </is>
      </c>
      <c r="C678" t="inlineStr">
        <is>
          <t>PETTY CASH</t>
        </is>
      </c>
      <c r="D678" t="inlineStr">
        <is>
          <t>2365 062026</t>
        </is>
      </c>
      <c r="E678" s="555" t="n">
        <v>46185</v>
      </c>
      <c r="F678" s="555" t="n">
        <v>46208</v>
      </c>
      <c r="G678" t="inlineStr">
        <is>
          <t>Custos Artístico Geral</t>
        </is>
      </c>
      <c r="H678" t="inlineStr">
        <is>
          <t>Locação de Equipamentos Variável</t>
        </is>
      </c>
      <c r="I678" t="inlineStr">
        <is>
          <t>DESPESA ARTISTICO - 4581</t>
        </is>
      </c>
      <c r="J678" t="n">
        <v>-23.65</v>
      </c>
      <c r="K678" t="n">
        <v>-23.65</v>
      </c>
      <c r="O678" t="inlineStr">
        <is>
          <t>Real</t>
        </is>
      </c>
      <c r="Q678" t="inlineStr">
        <is>
          <t>06/2026</t>
        </is>
      </c>
      <c r="R678" t="n">
        <v>0</v>
      </c>
    </row>
    <row r="679">
      <c r="A679" t="n">
        <v>240805</v>
      </c>
      <c r="B679" t="inlineStr">
        <is>
          <t>Love Cabaret</t>
        </is>
      </c>
      <c r="C679" t="inlineStr">
        <is>
          <t>PETTY CASH</t>
        </is>
      </c>
      <c r="D679" t="inlineStr">
        <is>
          <t>35 062026</t>
        </is>
      </c>
      <c r="E679" s="555" t="n">
        <v>46185</v>
      </c>
      <c r="F679" s="555" t="n">
        <v>46208</v>
      </c>
      <c r="G679" t="inlineStr">
        <is>
          <t>Custos Artístico Geral</t>
        </is>
      </c>
      <c r="H679" t="inlineStr">
        <is>
          <t>Locação de Equipamentos Variável</t>
        </is>
      </c>
      <c r="I679" t="inlineStr">
        <is>
          <t>DESPESA ARTISTICO - 4581</t>
        </is>
      </c>
      <c r="J679" t="n">
        <v>-35</v>
      </c>
      <c r="K679" t="n">
        <v>-35</v>
      </c>
      <c r="O679" t="inlineStr">
        <is>
          <t>Real</t>
        </is>
      </c>
      <c r="Q679" t="inlineStr">
        <is>
          <t>06/2026</t>
        </is>
      </c>
      <c r="R679" t="n">
        <v>0</v>
      </c>
    </row>
    <row r="680">
      <c r="A680" t="n">
        <v>238516</v>
      </c>
      <c r="B680" t="inlineStr">
        <is>
          <t>Love Cabaret</t>
        </is>
      </c>
      <c r="C680" t="inlineStr">
        <is>
          <t>BRADESCO SA</t>
        </is>
      </c>
      <c r="D680" t="inlineStr">
        <is>
          <t>1</t>
        </is>
      </c>
      <c r="E680" s="555" t="n">
        <v>46185</v>
      </c>
      <c r="F680" s="555" t="n">
        <v>46185</v>
      </c>
      <c r="G680" t="inlineStr">
        <is>
          <t>Despesas Financeiras</t>
        </is>
      </c>
      <c r="H680" t="inlineStr">
        <is>
          <t>Tarifas Bancárias</t>
        </is>
      </c>
      <c r="J680" t="n">
        <v>-19.6</v>
      </c>
      <c r="K680" t="n">
        <v>-19.6</v>
      </c>
      <c r="O680" t="inlineStr">
        <is>
          <t>Real</t>
        </is>
      </c>
      <c r="P680" t="inlineStr">
        <is>
          <t>Pago</t>
        </is>
      </c>
      <c r="Q680" t="inlineStr">
        <is>
          <t>06/2026</t>
        </is>
      </c>
      <c r="R680" t="n">
        <v>0</v>
      </c>
    </row>
    <row r="681">
      <c r="A681" t="n">
        <v>240814</v>
      </c>
      <c r="B681" t="inlineStr">
        <is>
          <t>Love Cabaret</t>
        </is>
      </c>
      <c r="C681" t="inlineStr">
        <is>
          <t>PETTY CASH</t>
        </is>
      </c>
      <c r="D681" t="inlineStr">
        <is>
          <t>2020 062026</t>
        </is>
      </c>
      <c r="E681" s="555" t="n">
        <v>46184</v>
      </c>
      <c r="F681" s="555" t="n">
        <v>46208</v>
      </c>
      <c r="G681" t="inlineStr">
        <is>
          <t>Utilidades</t>
        </is>
      </c>
      <c r="H681" t="inlineStr">
        <is>
          <t>Serviços Graficos</t>
        </is>
      </c>
      <c r="I681" t="inlineStr">
        <is>
          <t>PRODUCAO CARDAPIO - 4581 (25,80 PIX LAISA + 20,20 PETTY = 46,00)</t>
        </is>
      </c>
      <c r="J681" t="n">
        <v>-20.2</v>
      </c>
      <c r="K681" t="n">
        <v>-20.2</v>
      </c>
      <c r="O681" t="inlineStr">
        <is>
          <t>Real</t>
        </is>
      </c>
      <c r="Q681" t="inlineStr">
        <is>
          <t>06/2026</t>
        </is>
      </c>
      <c r="R681" t="n">
        <v>0</v>
      </c>
    </row>
    <row r="682">
      <c r="A682" t="n">
        <v>239533</v>
      </c>
      <c r="B682" t="inlineStr">
        <is>
          <t>Love Cabaret</t>
        </is>
      </c>
      <c r="C682" t="inlineStr">
        <is>
          <t>ZERO DB SONORIZAÇÃO</t>
        </is>
      </c>
      <c r="D682" t="inlineStr">
        <is>
          <t>RP0652026</t>
        </is>
      </c>
      <c r="E682" s="555" t="n">
        <v>46184</v>
      </c>
      <c r="F682" s="555" t="n">
        <v>46198</v>
      </c>
      <c r="G682" t="inlineStr">
        <is>
          <t>Custos de Eventos</t>
        </is>
      </c>
      <c r="H682" t="inlineStr">
        <is>
          <t>Locação de Equipamentos - Eventos</t>
        </is>
      </c>
      <c r="I682" t="inlineStr">
        <is>
          <t>LOCACAO MICROFONES - 06/2026</t>
        </is>
      </c>
      <c r="J682" t="n">
        <v>-1300</v>
      </c>
      <c r="K682" t="n">
        <v>-1300</v>
      </c>
      <c r="O682" t="inlineStr">
        <is>
          <t>Real</t>
        </is>
      </c>
      <c r="P682" t="inlineStr">
        <is>
          <t>Pago</t>
        </is>
      </c>
      <c r="Q682" t="inlineStr">
        <is>
          <t>06/2026</t>
        </is>
      </c>
      <c r="R682" t="n">
        <v>0</v>
      </c>
    </row>
    <row r="683">
      <c r="A683" t="n">
        <v>238110</v>
      </c>
      <c r="B683" t="inlineStr">
        <is>
          <t>Love Cabaret</t>
        </is>
      </c>
      <c r="C683" t="inlineStr">
        <is>
          <t>RD STATION</t>
        </is>
      </c>
      <c r="D683" t="inlineStr">
        <is>
          <t>279102</t>
        </is>
      </c>
      <c r="E683" s="555" t="n">
        <v>46184</v>
      </c>
      <c r="F683" s="555" t="n">
        <v>46188</v>
      </c>
      <c r="G683" t="inlineStr">
        <is>
          <t>Marketing</t>
        </is>
      </c>
      <c r="H683" t="inlineStr">
        <is>
          <t>Ferramentas de Marketing</t>
        </is>
      </c>
      <c r="I683" t="inlineStr">
        <is>
          <t xml:space="preserve"> Rateamento de 127 - Love Cabaret (8.34%)</t>
        </is>
      </c>
      <c r="J683" t="n">
        <v>-378.55</v>
      </c>
      <c r="K683" t="n">
        <v>-378.55</v>
      </c>
      <c r="O683" t="inlineStr">
        <is>
          <t>Real</t>
        </is>
      </c>
      <c r="P683" t="inlineStr">
        <is>
          <t>Pago</t>
        </is>
      </c>
      <c r="Q683" t="inlineStr">
        <is>
          <t>06/2026</t>
        </is>
      </c>
      <c r="R683" t="n">
        <v>0</v>
      </c>
    </row>
    <row r="684">
      <c r="A684" t="n">
        <v>237915</v>
      </c>
      <c r="B684" t="inlineStr">
        <is>
          <t>Love Cabaret</t>
        </is>
      </c>
      <c r="C684" t="inlineStr">
        <is>
          <t>LALAMOVE TECNOLOGIA (BRASIL) LTDA</t>
        </is>
      </c>
      <c r="D684" t="inlineStr">
        <is>
          <t>9669052026</t>
        </is>
      </c>
      <c r="E684" s="555" t="n">
        <v>46184</v>
      </c>
      <c r="F684" s="555" t="n">
        <v>46198</v>
      </c>
      <c r="G684" t="inlineStr">
        <is>
          <t>Despesas com Transporte / Hospedagem</t>
        </is>
      </c>
      <c r="H684" t="inlineStr">
        <is>
          <t>Fretes e Carretos</t>
        </is>
      </c>
      <c r="I684" t="inlineStr">
        <is>
          <t>Rateio lalamove - competência 05/06</t>
        </is>
      </c>
      <c r="J684" t="n">
        <v>-96.69</v>
      </c>
      <c r="K684" t="n">
        <v>-96.69</v>
      </c>
      <c r="O684" t="inlineStr">
        <is>
          <t>Real</t>
        </is>
      </c>
      <c r="P684" t="inlineStr">
        <is>
          <t>Pago</t>
        </is>
      </c>
      <c r="Q684" t="inlineStr">
        <is>
          <t>06/2026</t>
        </is>
      </c>
      <c r="R684" t="n">
        <v>0</v>
      </c>
    </row>
    <row r="685">
      <c r="A685" t="n">
        <v>239490</v>
      </c>
      <c r="B685" t="inlineStr">
        <is>
          <t>Love Cabaret</t>
        </is>
      </c>
      <c r="C685" t="inlineStr">
        <is>
          <t>NEON ALEXANDRE LTDA</t>
        </is>
      </c>
      <c r="D685" t="inlineStr">
        <is>
          <t>108</t>
        </is>
      </c>
      <c r="E685" s="555" t="n">
        <v>46184</v>
      </c>
      <c r="F685" s="555" t="n">
        <v>46195</v>
      </c>
      <c r="G685" t="inlineStr">
        <is>
          <t>Investimento - CAPEX</t>
        </is>
      </c>
      <c r="H685" t="inlineStr">
        <is>
          <t>Investimento - Mobiliário e Decoração</t>
        </is>
      </c>
      <c r="I685" t="inlineStr">
        <is>
          <t>LED LOJINHA LOVE - 06/2026</t>
        </is>
      </c>
      <c r="J685" t="n">
        <v>-890</v>
      </c>
      <c r="K685" t="n">
        <v>-890</v>
      </c>
      <c r="O685" t="inlineStr">
        <is>
          <t>Real</t>
        </is>
      </c>
      <c r="P685" t="inlineStr">
        <is>
          <t>Pago</t>
        </is>
      </c>
      <c r="Q685" t="inlineStr">
        <is>
          <t>06/2026</t>
        </is>
      </c>
      <c r="R685" t="n">
        <v>0</v>
      </c>
    </row>
    <row r="686">
      <c r="A686" t="n">
        <v>240811</v>
      </c>
      <c r="B686" t="inlineStr">
        <is>
          <t>Love Cabaret</t>
        </is>
      </c>
      <c r="C686" t="inlineStr">
        <is>
          <t>PETTY CASH</t>
        </is>
      </c>
      <c r="D686" t="inlineStr">
        <is>
          <t>12 062026</t>
        </is>
      </c>
      <c r="E686" s="555" t="n">
        <v>46184</v>
      </c>
      <c r="F686" s="555" t="n">
        <v>46208</v>
      </c>
      <c r="G686" t="inlineStr">
        <is>
          <t>Utilidades</t>
        </is>
      </c>
      <c r="H686" t="inlineStr">
        <is>
          <t>Serviços Graficos</t>
        </is>
      </c>
      <c r="I686" t="inlineStr">
        <is>
          <t>SERVICOS GRAFICOS - 4581</t>
        </is>
      </c>
      <c r="J686" t="n">
        <v>-12</v>
      </c>
      <c r="K686" t="n">
        <v>-12</v>
      </c>
      <c r="O686" t="inlineStr">
        <is>
          <t>Real</t>
        </is>
      </c>
      <c r="Q686" t="inlineStr">
        <is>
          <t>06/2026</t>
        </is>
      </c>
      <c r="R686" t="n">
        <v>0</v>
      </c>
    </row>
    <row r="687">
      <c r="A687" t="n">
        <v>240817</v>
      </c>
      <c r="B687" t="inlineStr">
        <is>
          <t>Love Cabaret</t>
        </is>
      </c>
      <c r="C687" t="inlineStr">
        <is>
          <t>PETTY CASH</t>
        </is>
      </c>
      <c r="D687" t="inlineStr">
        <is>
          <t>9730 062026</t>
        </is>
      </c>
      <c r="E687" s="555" t="n">
        <v>46184</v>
      </c>
      <c r="F687" s="555" t="n">
        <v>46208</v>
      </c>
      <c r="G687" t="inlineStr">
        <is>
          <t>Utilidades</t>
        </is>
      </c>
      <c r="H687" t="inlineStr">
        <is>
          <t>Material de Escritorio</t>
        </is>
      </c>
      <c r="I687" t="inlineStr">
        <is>
          <t>REPOSICAO - 4581</t>
        </is>
      </c>
      <c r="J687" t="n">
        <v>-97.3</v>
      </c>
      <c r="K687" t="n">
        <v>-97.3</v>
      </c>
      <c r="O687" t="inlineStr">
        <is>
          <t>Real</t>
        </is>
      </c>
      <c r="Q687" t="inlineStr">
        <is>
          <t>06/2026</t>
        </is>
      </c>
      <c r="R687" t="n">
        <v>0</v>
      </c>
    </row>
    <row r="688">
      <c r="A688" t="n">
        <v>239486</v>
      </c>
      <c r="B688" t="inlineStr">
        <is>
          <t>Love Cabaret</t>
        </is>
      </c>
      <c r="C688" t="inlineStr">
        <is>
          <t xml:space="preserve">UATILA BORGES COUTINHO </t>
        </is>
      </c>
      <c r="D688" t="inlineStr">
        <is>
          <t>59</t>
        </is>
      </c>
      <c r="E688" s="555" t="n">
        <v>46183</v>
      </c>
      <c r="F688" s="555" t="n">
        <v>46197</v>
      </c>
      <c r="G688" t="inlineStr">
        <is>
          <t>Custos Artístico Geral</t>
        </is>
      </c>
      <c r="H688" t="inlineStr">
        <is>
          <t>MDO Terceirizada - Artístico</t>
        </is>
      </c>
      <c r="I688" t="inlineStr">
        <is>
          <t>REPASSE BILHETERIA - DRAG DATE - 06/2026</t>
        </is>
      </c>
      <c r="J688" t="n">
        <v>-4460.84</v>
      </c>
      <c r="K688" t="n">
        <v>-4460.84</v>
      </c>
      <c r="O688" t="inlineStr">
        <is>
          <t>Real</t>
        </is>
      </c>
      <c r="P688" t="inlineStr">
        <is>
          <t>Pago</t>
        </is>
      </c>
      <c r="Q688" t="inlineStr">
        <is>
          <t>06/2026</t>
        </is>
      </c>
      <c r="R688" t="n">
        <v>0</v>
      </c>
    </row>
    <row r="689">
      <c r="A689" t="n">
        <v>237899</v>
      </c>
      <c r="B689" t="inlineStr">
        <is>
          <t>Love Cabaret</t>
        </is>
      </c>
      <c r="C689" t="inlineStr">
        <is>
          <t>BRADESCO SA</t>
        </is>
      </c>
      <c r="D689" t="inlineStr">
        <is>
          <t>TARIFA</t>
        </is>
      </c>
      <c r="E689" s="555" t="n">
        <v>46183</v>
      </c>
      <c r="F689" s="555" t="n">
        <v>46183</v>
      </c>
      <c r="G689" t="inlineStr">
        <is>
          <t>Despesas Financeiras</t>
        </is>
      </c>
      <c r="H689" t="inlineStr">
        <is>
          <t>Tarifas Bancárias</t>
        </is>
      </c>
      <c r="J689" t="n">
        <v>-9.800000000000001</v>
      </c>
      <c r="K689" t="n">
        <v>-9.800000000000001</v>
      </c>
      <c r="O689" t="inlineStr">
        <is>
          <t>Real</t>
        </is>
      </c>
      <c r="P689" t="inlineStr">
        <is>
          <t>Pago</t>
        </is>
      </c>
      <c r="Q689" t="inlineStr">
        <is>
          <t>06/2026</t>
        </is>
      </c>
      <c r="R689" t="n">
        <v>0</v>
      </c>
    </row>
    <row r="690">
      <c r="A690" t="n">
        <v>240796</v>
      </c>
      <c r="B690" t="inlineStr">
        <is>
          <t>Love Cabaret</t>
        </is>
      </c>
      <c r="C690" t="inlineStr">
        <is>
          <t>PETTY CASH</t>
        </is>
      </c>
      <c r="D690" t="inlineStr">
        <is>
          <t>255 062026</t>
        </is>
      </c>
      <c r="E690" s="555" t="n">
        <v>46182</v>
      </c>
      <c r="F690" s="555" t="n">
        <v>46208</v>
      </c>
      <c r="G690" t="inlineStr">
        <is>
          <t>Manutenção</t>
        </is>
      </c>
      <c r="H690" t="inlineStr">
        <is>
          <t>Manutenção de Equipamentos</t>
        </is>
      </c>
      <c r="I690" t="inlineStr">
        <is>
          <t>MANUTENCAO DE EMERGENCIA - 4581</t>
        </is>
      </c>
      <c r="J690" t="n">
        <v>-255</v>
      </c>
      <c r="K690" t="n">
        <v>-255</v>
      </c>
      <c r="O690" t="inlineStr">
        <is>
          <t>Real</t>
        </is>
      </c>
      <c r="Q690" t="inlineStr">
        <is>
          <t>06/2026</t>
        </is>
      </c>
      <c r="R690" t="n">
        <v>0</v>
      </c>
    </row>
    <row r="691">
      <c r="A691" t="n">
        <v>237535</v>
      </c>
      <c r="B691" t="inlineStr">
        <is>
          <t>Love Cabaret</t>
        </is>
      </c>
      <c r="C691" t="inlineStr">
        <is>
          <t>RD STATION</t>
        </is>
      </c>
      <c r="D691" t="inlineStr">
        <is>
          <t>4062026</t>
        </is>
      </c>
      <c r="E691" s="555" t="n">
        <v>46182</v>
      </c>
      <c r="F691" s="555" t="n">
        <v>46188</v>
      </c>
      <c r="G691" t="inlineStr">
        <is>
          <t>Marketing</t>
        </is>
      </c>
      <c r="H691" t="inlineStr">
        <is>
          <t>Ferramentas de Marketing</t>
        </is>
      </c>
      <c r="I691" t="inlineStr">
        <is>
          <t>Rateamento de 127 - Love Cabaret (8.34%)</t>
        </is>
      </c>
      <c r="J691" t="n">
        <v>-89.73999999999999</v>
      </c>
      <c r="K691" t="n">
        <v>0</v>
      </c>
      <c r="O691" t="inlineStr">
        <is>
          <t>Real</t>
        </is>
      </c>
      <c r="P691" t="inlineStr">
        <is>
          <t>Pago</t>
        </is>
      </c>
      <c r="Q691" t="inlineStr">
        <is>
          <t>06/2026</t>
        </is>
      </c>
      <c r="R691" t="n">
        <v>0</v>
      </c>
    </row>
    <row r="692">
      <c r="A692" t="n">
        <v>237795</v>
      </c>
      <c r="B692" t="inlineStr">
        <is>
          <t>Love Cabaret</t>
        </is>
      </c>
      <c r="C692" t="inlineStr">
        <is>
          <t>BIANCA ZIMMER KOHLER DIAS</t>
        </is>
      </c>
      <c r="D692" t="inlineStr">
        <is>
          <t>13</t>
        </is>
      </c>
      <c r="E692" s="555" t="n">
        <v>46178</v>
      </c>
      <c r="F692" s="555" t="n">
        <v>46192</v>
      </c>
      <c r="G692" t="inlineStr">
        <is>
          <t>Custo Mercadoria Vendida</t>
        </is>
      </c>
      <c r="H692" t="inlineStr">
        <is>
          <t>Insumos - Bebidas</t>
        </is>
      </c>
      <c r="I692" t="inlineStr">
        <is>
          <t>PRODUCAO DOCES DOS DRINKS - 06/2026</t>
        </is>
      </c>
      <c r="J692" t="n">
        <v>-520</v>
      </c>
      <c r="K692" t="n">
        <v>-520</v>
      </c>
      <c r="O692" t="inlineStr">
        <is>
          <t>Real</t>
        </is>
      </c>
      <c r="P692" t="inlineStr">
        <is>
          <t>Pago</t>
        </is>
      </c>
      <c r="Q692" t="inlineStr">
        <is>
          <t>06/2026</t>
        </is>
      </c>
      <c r="R692" t="n">
        <v>0</v>
      </c>
    </row>
    <row r="693">
      <c r="A693" t="n">
        <v>237786</v>
      </c>
      <c r="B693" t="inlineStr">
        <is>
          <t>Love Cabaret</t>
        </is>
      </c>
      <c r="C693" t="inlineStr">
        <is>
          <t>BIANCA ZIMMER KOHLER DIAS</t>
        </is>
      </c>
      <c r="D693" t="inlineStr">
        <is>
          <t>12</t>
        </is>
      </c>
      <c r="E693" s="555" t="n">
        <v>46176</v>
      </c>
      <c r="F693" s="555" t="n">
        <v>46190</v>
      </c>
      <c r="G693" t="inlineStr">
        <is>
          <t>Custo Mercadoria Vendida</t>
        </is>
      </c>
      <c r="H693" t="inlineStr">
        <is>
          <t>Insumos - Bebidas</t>
        </is>
      </c>
      <c r="I693" t="inlineStr">
        <is>
          <t>PRODUCAO DOCES DOS DRINKS - 06/2026</t>
        </is>
      </c>
      <c r="J693" t="n">
        <v>-250</v>
      </c>
      <c r="K693" t="n">
        <v>-250</v>
      </c>
      <c r="O693" t="inlineStr">
        <is>
          <t>Real</t>
        </is>
      </c>
      <c r="P693" t="inlineStr">
        <is>
          <t>Pago</t>
        </is>
      </c>
      <c r="Q693" t="inlineStr">
        <is>
          <t>06/2026</t>
        </is>
      </c>
      <c r="R693" t="n">
        <v>0</v>
      </c>
    </row>
    <row r="694">
      <c r="A694" t="n">
        <v>237789</v>
      </c>
      <c r="B694" t="inlineStr">
        <is>
          <t>Love Cabaret</t>
        </is>
      </c>
      <c r="C694" t="inlineStr">
        <is>
          <t>BRADESCO SA</t>
        </is>
      </c>
      <c r="D694" t="inlineStr">
        <is>
          <t>1</t>
        </is>
      </c>
      <c r="E694" s="555" t="n">
        <v>46176</v>
      </c>
      <c r="F694" s="555" t="n">
        <v>46176</v>
      </c>
      <c r="G694" t="inlineStr">
        <is>
          <t>Despesas Financeiras</t>
        </is>
      </c>
      <c r="H694" t="inlineStr">
        <is>
          <t>Tarifas Bancárias</t>
        </is>
      </c>
      <c r="J694" t="n">
        <v>-9.800000000000001</v>
      </c>
      <c r="K694" t="n">
        <v>-9.800000000000001</v>
      </c>
      <c r="O694" t="inlineStr">
        <is>
          <t>Real</t>
        </is>
      </c>
      <c r="P694" t="inlineStr">
        <is>
          <t>Pago</t>
        </is>
      </c>
      <c r="Q694" t="inlineStr">
        <is>
          <t>06/2026</t>
        </is>
      </c>
      <c r="R694" t="n">
        <v>0</v>
      </c>
    </row>
    <row r="695">
      <c r="A695" t="n">
        <v>240809</v>
      </c>
      <c r="B695" t="inlineStr">
        <is>
          <t>Love Cabaret</t>
        </is>
      </c>
      <c r="C695" t="inlineStr">
        <is>
          <t>PETTY CASH</t>
        </is>
      </c>
      <c r="D695" t="inlineStr">
        <is>
          <t>49 062026</t>
        </is>
      </c>
      <c r="E695" s="555" t="n">
        <v>46175</v>
      </c>
      <c r="F695" s="555" t="n">
        <v>46208</v>
      </c>
      <c r="G695" t="inlineStr">
        <is>
          <t>Utilidades</t>
        </is>
      </c>
      <c r="H695" t="inlineStr">
        <is>
          <t>Serviço de Lavanderia</t>
        </is>
      </c>
      <c r="I695" t="inlineStr">
        <is>
          <t>LAVANDERIA - 4581</t>
        </is>
      </c>
      <c r="J695" t="n">
        <v>-49</v>
      </c>
      <c r="K695" t="n">
        <v>-49</v>
      </c>
      <c r="O695" t="inlineStr">
        <is>
          <t>Real</t>
        </is>
      </c>
      <c r="Q695" t="inlineStr">
        <is>
          <t>06/2026</t>
        </is>
      </c>
      <c r="R695" t="n">
        <v>0</v>
      </c>
    </row>
    <row r="696">
      <c r="A696" t="n">
        <v>221475</v>
      </c>
      <c r="B696" t="inlineStr">
        <is>
          <t>Love Cabaret</t>
        </is>
      </c>
      <c r="C696" t="inlineStr">
        <is>
          <t>JULIANE DE LIMA CORREIA</t>
        </is>
      </c>
      <c r="D696" t="inlineStr">
        <is>
          <t>7</t>
        </is>
      </c>
      <c r="E696" s="555" t="n">
        <v>46174</v>
      </c>
      <c r="F696" s="555" t="n">
        <v>46213</v>
      </c>
      <c r="G696" t="inlineStr">
        <is>
          <t>Mão de Obra - PJ</t>
        </is>
      </c>
      <c r="H696" t="inlineStr">
        <is>
          <t>MDO PJ Fixo</t>
        </is>
      </c>
      <c r="I696" t="inlineStr">
        <is>
          <t>SALÁRIO PJ - CHEFE DE BAR</t>
        </is>
      </c>
      <c r="J696" t="n">
        <v>-5000</v>
      </c>
      <c r="K696" t="n">
        <v>-5000</v>
      </c>
      <c r="M696" t="inlineStr">
        <is>
          <t>CHEFE DE BAR</t>
        </is>
      </c>
      <c r="N696" t="inlineStr">
        <is>
          <t xml:space="preserve">  - Chefe de Bar</t>
        </is>
      </c>
      <c r="O696" t="inlineStr">
        <is>
          <t>Real</t>
        </is>
      </c>
      <c r="Q696" t="inlineStr">
        <is>
          <t>06/2026</t>
        </is>
      </c>
      <c r="R696" t="n">
        <v>0</v>
      </c>
    </row>
    <row r="697">
      <c r="A697" t="n">
        <v>223269</v>
      </c>
      <c r="B697" t="inlineStr">
        <is>
          <t>Love Cabaret</t>
        </is>
      </c>
      <c r="C697" t="inlineStr">
        <is>
          <t>PUXURI CONSULTORIA LTDA</t>
        </is>
      </c>
      <c r="D697" t="inlineStr">
        <is>
          <t>157</t>
        </is>
      </c>
      <c r="E697" s="555" t="n">
        <v>46174</v>
      </c>
      <c r="F697" s="555" t="n">
        <v>46213</v>
      </c>
      <c r="G697" t="inlineStr">
        <is>
          <t>Mão de Obra - PJ</t>
        </is>
      </c>
      <c r="H697" t="inlineStr">
        <is>
          <t>MDO PJ Fixo</t>
        </is>
      </c>
      <c r="I697" t="inlineStr">
        <is>
          <t xml:space="preserve">SALÁRIO PJ </t>
        </is>
      </c>
      <c r="J697" t="n">
        <v>-4000</v>
      </c>
      <c r="K697" t="n">
        <v>-4000</v>
      </c>
      <c r="M697" t="inlineStr">
        <is>
          <t>CHEFE EXECUTIVO DE COZINHA</t>
        </is>
      </c>
      <c r="N697" t="inlineStr">
        <is>
          <t xml:space="preserve">  - Squad</t>
        </is>
      </c>
      <c r="O697" t="inlineStr">
        <is>
          <t>Real</t>
        </is>
      </c>
      <c r="Q697" t="inlineStr">
        <is>
          <t>06/2026</t>
        </is>
      </c>
      <c r="R697" t="n">
        <v>0</v>
      </c>
    </row>
    <row r="698">
      <c r="A698" t="n">
        <v>221023</v>
      </c>
      <c r="B698" t="inlineStr">
        <is>
          <t>Love Cabaret</t>
        </is>
      </c>
      <c r="C698" t="inlineStr">
        <is>
          <t>GOOGLE WORKSPACE</t>
        </is>
      </c>
      <c r="D698" t="inlineStr">
        <is>
          <t>RP0032026</t>
        </is>
      </c>
      <c r="E698" s="555" t="n">
        <v>46174</v>
      </c>
      <c r="F698" s="555" t="n">
        <v>46228</v>
      </c>
      <c r="G698" t="inlineStr">
        <is>
          <t>Marketing</t>
        </is>
      </c>
      <c r="H698" t="inlineStr">
        <is>
          <t>Publicidade e Propaganda</t>
        </is>
      </c>
      <c r="I698" t="inlineStr">
        <is>
          <t>GESTAO DE DOMINIO - 06/2026</t>
        </is>
      </c>
      <c r="J698" t="n">
        <v>-873.04</v>
      </c>
      <c r="K698" t="n">
        <v>-873.04</v>
      </c>
      <c r="O698" t="inlineStr">
        <is>
          <t>Real</t>
        </is>
      </c>
      <c r="Q698" t="inlineStr">
        <is>
          <t>06/2026</t>
        </is>
      </c>
      <c r="R698" t="n">
        <v>0</v>
      </c>
    </row>
    <row r="699">
      <c r="A699" t="n">
        <v>223399</v>
      </c>
      <c r="B699" t="inlineStr">
        <is>
          <t>Love Cabaret</t>
        </is>
      </c>
      <c r="C699" t="inlineStr">
        <is>
          <t xml:space="preserve"> THALES ATELIE LTDA</t>
        </is>
      </c>
      <c r="D699" t="inlineStr">
        <is>
          <t>123</t>
        </is>
      </c>
      <c r="E699" s="555" t="n">
        <v>46174</v>
      </c>
      <c r="F699" s="555" t="n">
        <v>46182</v>
      </c>
      <c r="G699" t="inlineStr">
        <is>
          <t>Marketing</t>
        </is>
      </c>
      <c r="H699" t="inlineStr">
        <is>
          <t>Produção Gráfica e Material Institucional</t>
        </is>
      </c>
      <c r="I699" t="inlineStr">
        <is>
          <t>PRODUCAO E CONFECCAO CARDAPIOS - PAGAMENTO 3/3 - 04/2026 - CHAVE PIX 30.905.844/0001-42</t>
        </is>
      </c>
      <c r="J699" t="n">
        <v>-2000</v>
      </c>
      <c r="K699" t="n">
        <v>-2000</v>
      </c>
      <c r="O699" t="inlineStr">
        <is>
          <t>Real</t>
        </is>
      </c>
      <c r="P699" t="inlineStr">
        <is>
          <t>Pago</t>
        </is>
      </c>
      <c r="Q699" t="inlineStr">
        <is>
          <t>06/2026</t>
        </is>
      </c>
      <c r="R699" t="n">
        <v>0</v>
      </c>
    </row>
    <row r="700">
      <c r="A700" t="n">
        <v>219859</v>
      </c>
      <c r="B700" t="inlineStr">
        <is>
          <t>Love Cabaret</t>
        </is>
      </c>
      <c r="C700" t="inlineStr">
        <is>
          <t>RD GESTAO E SISTEMAS S.A.</t>
        </is>
      </c>
      <c r="D700" t="inlineStr">
        <is>
          <t>RP0032026</t>
        </is>
      </c>
      <c r="E700" s="555" t="n">
        <v>46174</v>
      </c>
      <c r="F700" s="555" t="n">
        <v>46229</v>
      </c>
      <c r="G700" t="inlineStr">
        <is>
          <t>Marketing</t>
        </is>
      </c>
      <c r="H700" t="inlineStr">
        <is>
          <t>Ferramentas de Marketing</t>
        </is>
      </c>
      <c r="I700" t="inlineStr">
        <is>
          <t>DISPARO DE EMAILS (REEMBOLSO FACUNDO) - 06/2026</t>
        </is>
      </c>
      <c r="J700" t="n">
        <v>-1034.45</v>
      </c>
      <c r="K700" t="n">
        <v>-1034.45</v>
      </c>
      <c r="O700" t="inlineStr">
        <is>
          <t>Real</t>
        </is>
      </c>
      <c r="Q700" t="inlineStr">
        <is>
          <t>06/2026</t>
        </is>
      </c>
      <c r="R700" t="n">
        <v>0</v>
      </c>
    </row>
    <row r="701">
      <c r="A701" t="n">
        <v>224643</v>
      </c>
      <c r="B701" t="inlineStr">
        <is>
          <t>Love Cabaret</t>
        </is>
      </c>
      <c r="C701" t="inlineStr">
        <is>
          <t>TEC LITE MANUTENCAO EM EQUIPAMENTOS DE ILUMINAÇÃO LTDA</t>
        </is>
      </c>
      <c r="D701" t="inlineStr">
        <is>
          <t>974</t>
        </is>
      </c>
      <c r="E701" s="555" t="n">
        <v>46174</v>
      </c>
      <c r="F701" s="555" t="n">
        <v>46202</v>
      </c>
      <c r="G701" t="inlineStr">
        <is>
          <t>Manutenção</t>
        </is>
      </c>
      <c r="H701" t="inlineStr">
        <is>
          <t>Material de Manutenção</t>
        </is>
      </c>
      <c r="I701" t="inlineStr">
        <is>
          <t>LIQUIDO MAQUINA HAZE - 06/2026</t>
        </is>
      </c>
      <c r="J701" t="n">
        <v>-400</v>
      </c>
      <c r="K701" t="n">
        <v>-400</v>
      </c>
      <c r="O701" t="inlineStr">
        <is>
          <t>Real</t>
        </is>
      </c>
      <c r="P701" t="inlineStr">
        <is>
          <t>Pago</t>
        </is>
      </c>
      <c r="Q701" t="inlineStr">
        <is>
          <t>06/2026</t>
        </is>
      </c>
      <c r="R701" t="n">
        <v>0</v>
      </c>
    </row>
    <row r="702">
      <c r="A702" t="n">
        <v>240590</v>
      </c>
      <c r="B702" t="inlineStr">
        <is>
          <t>Love Cabaret</t>
        </is>
      </c>
      <c r="C702" t="inlineStr">
        <is>
          <t>ESTAFF SOLUCOES TECNOLOGICAS DE AGENCIAMENTO LTDA</t>
        </is>
      </c>
      <c r="D702" t="inlineStr">
        <is>
          <t>839508107</t>
        </is>
      </c>
      <c r="E702" s="555" t="n">
        <v>46174</v>
      </c>
      <c r="F702" s="555" t="n">
        <v>46204</v>
      </c>
      <c r="G702" t="inlineStr">
        <is>
          <t>Mão de Obra - Extra</t>
        </is>
      </c>
      <c r="H702" t="inlineStr">
        <is>
          <t>Mão de Obra Extra</t>
        </is>
      </c>
      <c r="I702" t="inlineStr">
        <is>
          <t>MAO DE OBRA EXTRA - PERIODO 15/06 A 21/06 - 06/2026</t>
        </is>
      </c>
      <c r="J702" t="n">
        <v>-16176.12</v>
      </c>
      <c r="K702" t="n">
        <v>-16176.12</v>
      </c>
      <c r="O702" t="inlineStr">
        <is>
          <t>Real</t>
        </is>
      </c>
      <c r="P702" t="inlineStr">
        <is>
          <t>Pago</t>
        </is>
      </c>
      <c r="Q702" t="inlineStr">
        <is>
          <t>06/2026</t>
        </is>
      </c>
      <c r="R702" t="n">
        <v>0</v>
      </c>
    </row>
    <row r="703">
      <c r="A703" t="n">
        <v>239489</v>
      </c>
      <c r="B703" t="inlineStr">
        <is>
          <t>Love Cabaret</t>
        </is>
      </c>
      <c r="C703" t="inlineStr">
        <is>
          <t>MACHINE SEGURANCA PATRIMONIAL LTDA</t>
        </is>
      </c>
      <c r="D703" t="inlineStr">
        <is>
          <t>1109</t>
        </is>
      </c>
      <c r="E703" s="555" t="n">
        <v>46174</v>
      </c>
      <c r="F703" s="555" t="n">
        <v>46195</v>
      </c>
      <c r="G703" t="inlineStr">
        <is>
          <t>Serviços de Terceiros</t>
        </is>
      </c>
      <c r="H703" t="inlineStr">
        <is>
          <t>Serviços de Segurança</t>
        </is>
      </c>
      <c r="I703" t="inlineStr">
        <is>
          <t>SERVICO DE SEGURANCA PATRIMONIAL - 05/2026</t>
        </is>
      </c>
      <c r="J703" t="n">
        <v>-2470</v>
      </c>
      <c r="K703" t="n">
        <v>-2009.34</v>
      </c>
      <c r="O703" t="inlineStr">
        <is>
          <t>Real</t>
        </is>
      </c>
      <c r="Q703" t="inlineStr">
        <is>
          <t>06/2026</t>
        </is>
      </c>
      <c r="R703" t="n">
        <v>0</v>
      </c>
    </row>
    <row r="704">
      <c r="A704" t="n">
        <v>239105</v>
      </c>
      <c r="B704" t="inlineStr">
        <is>
          <t>Love Cabaret</t>
        </is>
      </c>
      <c r="C704" t="inlineStr">
        <is>
          <t>CAROLINE FERREIRA DA SILVA</t>
        </is>
      </c>
      <c r="E704" s="555" t="n">
        <v>46174</v>
      </c>
      <c r="F704" s="555" t="n">
        <v>46192</v>
      </c>
      <c r="G704" t="inlineStr">
        <is>
          <t>Mão de Obra - Salários</t>
        </is>
      </c>
      <c r="H704" t="inlineStr">
        <is>
          <t>MDO CLT - Salário</t>
        </is>
      </c>
      <c r="J704" t="n">
        <v>-1226.8</v>
      </c>
      <c r="K704" t="n">
        <v>-1226.8</v>
      </c>
      <c r="O704" t="inlineStr">
        <is>
          <t>Real</t>
        </is>
      </c>
      <c r="P704" t="inlineStr">
        <is>
          <t>Pago</t>
        </is>
      </c>
      <c r="Q704" t="inlineStr">
        <is>
          <t>06/2026</t>
        </is>
      </c>
      <c r="R704" t="n">
        <v>0</v>
      </c>
    </row>
    <row r="705">
      <c r="A705" t="n">
        <v>239104</v>
      </c>
      <c r="B705" t="inlineStr">
        <is>
          <t>Love Cabaret</t>
        </is>
      </c>
      <c r="C705" t="inlineStr">
        <is>
          <t>JULIANA OLIVEIRA DA SILVA</t>
        </is>
      </c>
      <c r="E705" s="555" t="n">
        <v>46174</v>
      </c>
      <c r="F705" s="555" t="n">
        <v>46192</v>
      </c>
      <c r="G705" t="inlineStr">
        <is>
          <t>Mão de Obra - Salários</t>
        </is>
      </c>
      <c r="H705" t="inlineStr">
        <is>
          <t>MDO CLT - Salário</t>
        </is>
      </c>
      <c r="J705" t="n">
        <v>-944.02</v>
      </c>
      <c r="K705" t="n">
        <v>-944.02</v>
      </c>
      <c r="O705" t="inlineStr">
        <is>
          <t>Real</t>
        </is>
      </c>
      <c r="P705" t="inlineStr">
        <is>
          <t>Pago</t>
        </is>
      </c>
      <c r="Q705" t="inlineStr">
        <is>
          <t>06/2026</t>
        </is>
      </c>
      <c r="R705" t="n">
        <v>0</v>
      </c>
    </row>
    <row r="706">
      <c r="A706" t="n">
        <v>219700</v>
      </c>
      <c r="B706" t="inlineStr">
        <is>
          <t>Love Cabaret</t>
        </is>
      </c>
      <c r="C706" t="inlineStr">
        <is>
          <t>BUSINESS TO SUCESS LTDA</t>
        </is>
      </c>
      <c r="D706" t="inlineStr">
        <is>
          <t>822374047</t>
        </is>
      </c>
      <c r="E706" s="555" t="n">
        <v>46174</v>
      </c>
      <c r="F706" s="555" t="n">
        <v>46212</v>
      </c>
      <c r="G706" t="inlineStr">
        <is>
          <t>Informática e TI</t>
        </is>
      </c>
      <c r="H706" t="inlineStr">
        <is>
          <t>Sistemas Gerais - Comunicação e Marketing</t>
        </is>
      </c>
      <c r="I706" t="inlineStr">
        <is>
          <t>FALAE - 06/2026</t>
        </is>
      </c>
      <c r="J706" t="n">
        <v>-150</v>
      </c>
      <c r="K706" t="n">
        <v>-150</v>
      </c>
      <c r="O706" t="inlineStr">
        <is>
          <t>Real</t>
        </is>
      </c>
      <c r="Q706" t="inlineStr">
        <is>
          <t>06/2026</t>
        </is>
      </c>
      <c r="R706" t="n">
        <v>0</v>
      </c>
    </row>
    <row r="707">
      <c r="A707" t="n">
        <v>238949</v>
      </c>
      <c r="B707" t="inlineStr">
        <is>
          <t>Love Cabaret</t>
        </is>
      </c>
      <c r="C707" t="inlineStr">
        <is>
          <t>ESTAFF SOLUCOES TECNOLOGICAS DE AGENCIAMENTO LTDA</t>
        </is>
      </c>
      <c r="D707" t="inlineStr">
        <is>
          <t>834500052</t>
        </is>
      </c>
      <c r="E707" s="555" t="n">
        <v>46174</v>
      </c>
      <c r="F707" s="555" t="n">
        <v>46197</v>
      </c>
      <c r="G707" t="inlineStr">
        <is>
          <t>Mão de Obra - Extra</t>
        </is>
      </c>
      <c r="H707" t="inlineStr">
        <is>
          <t>Mão de Obra Extra</t>
        </is>
      </c>
      <c r="I707" t="inlineStr">
        <is>
          <t>MAO DE OBRA EXTRA - PERIODO 08/06 A 14/06 - 06/2026</t>
        </is>
      </c>
      <c r="J707" t="n">
        <v>-20460</v>
      </c>
      <c r="K707" t="n">
        <v>-20460</v>
      </c>
      <c r="O707" t="inlineStr">
        <is>
          <t>Real</t>
        </is>
      </c>
      <c r="P707" t="inlineStr">
        <is>
          <t>Pago</t>
        </is>
      </c>
      <c r="Q707" t="inlineStr">
        <is>
          <t>06/2026</t>
        </is>
      </c>
      <c r="R707" t="n">
        <v>0</v>
      </c>
    </row>
    <row r="708">
      <c r="A708" t="n">
        <v>238948</v>
      </c>
      <c r="B708" t="inlineStr">
        <is>
          <t>Love Cabaret</t>
        </is>
      </c>
      <c r="C708" t="inlineStr">
        <is>
          <t>BIANCA ZIMMER KOHLER DIAS</t>
        </is>
      </c>
      <c r="D708" t="inlineStr">
        <is>
          <t>11</t>
        </is>
      </c>
      <c r="E708" s="555" t="n">
        <v>46174</v>
      </c>
      <c r="F708" s="555" t="n">
        <v>46195</v>
      </c>
      <c r="G708" t="inlineStr">
        <is>
          <t>Custo Mercadoria Vendida</t>
        </is>
      </c>
      <c r="H708" t="inlineStr">
        <is>
          <t>Insumos - Bebidas</t>
        </is>
      </c>
      <c r="I708" t="inlineStr">
        <is>
          <t>PRODUCAO DOCES DOS DRINKS - 05/2026</t>
        </is>
      </c>
      <c r="J708" t="n">
        <v>-242.2</v>
      </c>
      <c r="K708" t="n">
        <v>-242.2</v>
      </c>
      <c r="O708" t="inlineStr">
        <is>
          <t>Real</t>
        </is>
      </c>
      <c r="P708" t="inlineStr">
        <is>
          <t>Pago</t>
        </is>
      </c>
      <c r="Q708" t="inlineStr">
        <is>
          <t>06/2026</t>
        </is>
      </c>
      <c r="R708" t="n">
        <v>0</v>
      </c>
    </row>
    <row r="709">
      <c r="A709" t="n">
        <v>238929</v>
      </c>
      <c r="B709" t="inlineStr">
        <is>
          <t>Love Cabaret</t>
        </is>
      </c>
      <c r="C709" t="inlineStr">
        <is>
          <t>HEADCHEF ASSESSORIA DE SEGURANCA DOS ALIMENTOS LTDA</t>
        </is>
      </c>
      <c r="D709" t="inlineStr">
        <is>
          <t>2137</t>
        </is>
      </c>
      <c r="E709" s="555" t="n">
        <v>46174</v>
      </c>
      <c r="F709" s="555" t="n">
        <v>46198</v>
      </c>
      <c r="G709" t="inlineStr">
        <is>
          <t>Utilidades</t>
        </is>
      </c>
      <c r="H709" t="inlineStr">
        <is>
          <t>Utensilios</t>
        </is>
      </c>
      <c r="I709" t="inlineStr">
        <is>
          <t>COMPRA DE 1 TERMOMETRO - 04/2026</t>
        </is>
      </c>
      <c r="J709" t="n">
        <v>-135</v>
      </c>
      <c r="K709" t="n">
        <v>-135</v>
      </c>
      <c r="O709" t="inlineStr">
        <is>
          <t>Real</t>
        </is>
      </c>
      <c r="P709" t="inlineStr">
        <is>
          <t>Pago</t>
        </is>
      </c>
      <c r="Q709" t="inlineStr">
        <is>
          <t>06/2026</t>
        </is>
      </c>
      <c r="R709" t="n">
        <v>0</v>
      </c>
    </row>
    <row r="710">
      <c r="A710" t="n">
        <v>238734</v>
      </c>
      <c r="B710" t="inlineStr">
        <is>
          <t>Love Cabaret</t>
        </is>
      </c>
      <c r="C710" t="inlineStr">
        <is>
          <t xml:space="preserve">DIVIFY OPERACAO DE PLATAFORMA ELETRONICA LTDA </t>
        </is>
      </c>
      <c r="D710" t="inlineStr">
        <is>
          <t>389</t>
        </is>
      </c>
      <c r="E710" s="555" t="n">
        <v>46174</v>
      </c>
      <c r="F710" s="555" t="n">
        <v>46191</v>
      </c>
      <c r="G710" t="inlineStr">
        <is>
          <t>Serviços de Terceiros</t>
        </is>
      </c>
      <c r="H710" t="inlineStr">
        <is>
          <t>Assessoria em Geral</t>
        </is>
      </c>
      <c r="I710" t="inlineStr">
        <is>
          <t>MANUTENCAO TOKENS - 03/2026</t>
        </is>
      </c>
      <c r="J710" t="n">
        <v>-1000</v>
      </c>
      <c r="K710" t="n">
        <v>-1000</v>
      </c>
      <c r="O710" t="inlineStr">
        <is>
          <t>Real</t>
        </is>
      </c>
      <c r="P710" t="inlineStr">
        <is>
          <t>Processamento</t>
        </is>
      </c>
      <c r="Q710" t="inlineStr">
        <is>
          <t>06/2026</t>
        </is>
      </c>
      <c r="R710" t="n">
        <v>0</v>
      </c>
    </row>
    <row r="711">
      <c r="A711" t="n">
        <v>237794</v>
      </c>
      <c r="B711" t="inlineStr">
        <is>
          <t>Love Cabaret</t>
        </is>
      </c>
      <c r="C711" t="inlineStr">
        <is>
          <t>ESTAFF SOLUCOES TECNOLOGICAS DE AGENCIAMENTO LTDA</t>
        </is>
      </c>
      <c r="D711" t="inlineStr">
        <is>
          <t>829064485</t>
        </is>
      </c>
      <c r="E711" s="555" t="n">
        <v>46174</v>
      </c>
      <c r="F711" s="555" t="n">
        <v>46190</v>
      </c>
      <c r="G711" t="inlineStr">
        <is>
          <t>Mão de Obra - Extra</t>
        </is>
      </c>
      <c r="H711" t="inlineStr">
        <is>
          <t>Mão de Obra Extra</t>
        </is>
      </c>
      <c r="I711" t="inlineStr">
        <is>
          <t>MAO DE OBRA EXTRA - PERIODO 01/06 A 07/06 - 06/2026</t>
        </is>
      </c>
      <c r="J711" t="n">
        <v>-18777</v>
      </c>
      <c r="K711" t="n">
        <v>-18777</v>
      </c>
      <c r="O711" t="inlineStr">
        <is>
          <t>Real</t>
        </is>
      </c>
      <c r="P711" t="inlineStr">
        <is>
          <t>Pago</t>
        </is>
      </c>
      <c r="Q711" t="inlineStr">
        <is>
          <t>06/2026</t>
        </is>
      </c>
      <c r="R711" t="n">
        <v>0</v>
      </c>
    </row>
    <row r="712">
      <c r="A712" t="n">
        <v>237396</v>
      </c>
      <c r="B712" t="inlineStr">
        <is>
          <t>Love Cabaret</t>
        </is>
      </c>
      <c r="C712" t="inlineStr">
        <is>
          <t>PJ 00302023 - ANDRES LA ROSA</t>
        </is>
      </c>
      <c r="D712" t="inlineStr">
        <is>
          <t>84</t>
        </is>
      </c>
      <c r="E712" s="555" t="n">
        <v>46174</v>
      </c>
      <c r="F712" s="555" t="n">
        <v>46213</v>
      </c>
      <c r="G712" t="inlineStr">
        <is>
          <t>Mão de Obra - PJ</t>
        </is>
      </c>
      <c r="H712" t="inlineStr">
        <is>
          <t>MDO PJ Fixo</t>
        </is>
      </c>
      <c r="I712" t="inlineStr">
        <is>
          <t xml:space="preserve">SALÁRIO PJ </t>
        </is>
      </c>
      <c r="J712" t="n">
        <v>-5200</v>
      </c>
      <c r="K712" t="n">
        <v>-5200</v>
      </c>
      <c r="M712" t="inlineStr">
        <is>
          <t>COORDENADOR</t>
        </is>
      </c>
      <c r="N712" t="inlineStr">
        <is>
          <t xml:space="preserve">  - Coordenador</t>
        </is>
      </c>
      <c r="O712" t="inlineStr">
        <is>
          <t>Real</t>
        </is>
      </c>
      <c r="Q712" t="inlineStr">
        <is>
          <t>06/2026</t>
        </is>
      </c>
      <c r="R712" t="n">
        <v>0</v>
      </c>
    </row>
    <row r="713">
      <c r="A713" t="n">
        <v>237336</v>
      </c>
      <c r="B713" t="inlineStr">
        <is>
          <t>Love Cabaret</t>
        </is>
      </c>
      <c r="C713" t="inlineStr">
        <is>
          <t>BRADESCO SA</t>
        </is>
      </c>
      <c r="E713" s="555" t="n">
        <v>46174</v>
      </c>
      <c r="F713" s="555" t="n">
        <v>46174</v>
      </c>
      <c r="G713" t="inlineStr">
        <is>
          <t>Despesas Financeiras</t>
        </is>
      </c>
      <c r="H713" t="inlineStr">
        <is>
          <t>Tarifas Bancárias</t>
        </is>
      </c>
      <c r="J713" t="n">
        <v>-9.800000000000001</v>
      </c>
      <c r="K713" t="n">
        <v>-9.800000000000001</v>
      </c>
      <c r="O713" t="inlineStr">
        <is>
          <t>Real</t>
        </is>
      </c>
      <c r="P713" t="inlineStr">
        <is>
          <t>Pago</t>
        </is>
      </c>
      <c r="Q713" t="inlineStr">
        <is>
          <t>06/2026</t>
        </is>
      </c>
      <c r="R713" t="n">
        <v>0</v>
      </c>
    </row>
    <row r="714">
      <c r="A714" t="n">
        <v>241536</v>
      </c>
      <c r="B714" t="inlineStr">
        <is>
          <t>Love Cabaret</t>
        </is>
      </c>
      <c r="C714" t="inlineStr">
        <is>
          <t>FABRICA DE BARES SERVICOS LTDA FB</t>
        </is>
      </c>
      <c r="D714" t="inlineStr">
        <is>
          <t>ND25-2026</t>
        </is>
      </c>
      <c r="E714" s="555" t="n">
        <v>46174</v>
      </c>
      <c r="F714" s="555" t="n">
        <v>46203</v>
      </c>
      <c r="G714" t="inlineStr">
        <is>
          <t>Serviços de Terceiros</t>
        </is>
      </c>
      <c r="H714" t="inlineStr">
        <is>
          <t>Assessoria RH</t>
        </is>
      </c>
      <c r="I714" t="inlineStr">
        <is>
          <t>ASSESSORIA RH - 03/2026</t>
        </is>
      </c>
      <c r="J714" t="n">
        <v>-100</v>
      </c>
      <c r="K714" t="n">
        <v>-100</v>
      </c>
      <c r="O714" t="inlineStr">
        <is>
          <t>Real</t>
        </is>
      </c>
      <c r="P714" t="inlineStr">
        <is>
          <t>Processamento</t>
        </is>
      </c>
      <c r="Q714" t="inlineStr">
        <is>
          <t>06/2026</t>
        </is>
      </c>
      <c r="R714" t="n">
        <v>0</v>
      </c>
    </row>
    <row r="715">
      <c r="A715" t="n">
        <v>241537</v>
      </c>
      <c r="B715" t="inlineStr">
        <is>
          <t>Love Cabaret</t>
        </is>
      </c>
      <c r="C715" t="inlineStr">
        <is>
          <t>CONCIERGE IA SOLUCOES LTDA</t>
        </is>
      </c>
      <c r="D715" t="inlineStr">
        <is>
          <t>582</t>
        </is>
      </c>
      <c r="E715" s="555" t="n">
        <v>46174</v>
      </c>
      <c r="F715" s="555" t="n">
        <v>46208</v>
      </c>
      <c r="G715" t="inlineStr">
        <is>
          <t>Marketing</t>
        </is>
      </c>
      <c r="H715" t="inlineStr">
        <is>
          <t>Ferramentas de Marketing</t>
        </is>
      </c>
      <c r="I715" t="inlineStr">
        <is>
          <t>DIONISIO (CARTAO FINAL 4896) - CARDAPIO + CRM + IA ATENDENTE 24/7- 06/2026</t>
        </is>
      </c>
      <c r="J715" t="n">
        <v>-409</v>
      </c>
      <c r="K715" t="n">
        <v>-409</v>
      </c>
      <c r="O715" t="inlineStr">
        <is>
          <t>Real</t>
        </is>
      </c>
      <c r="Q715" t="inlineStr">
        <is>
          <t>06/2026</t>
        </is>
      </c>
      <c r="R715" t="n">
        <v>0</v>
      </c>
    </row>
    <row r="716">
      <c r="A716" t="n">
        <v>241545</v>
      </c>
      <c r="B716" t="inlineStr">
        <is>
          <t>Love Cabaret</t>
        </is>
      </c>
      <c r="C716" t="inlineStr">
        <is>
          <t xml:space="preserve">DUO COMUNICA LTDA </t>
        </is>
      </c>
      <c r="D716" t="inlineStr">
        <is>
          <t>716</t>
        </is>
      </c>
      <c r="E716" s="555" t="n">
        <v>46174</v>
      </c>
      <c r="F716" s="555" t="n">
        <v>46215</v>
      </c>
      <c r="G716" t="inlineStr">
        <is>
          <t>Marketing</t>
        </is>
      </c>
      <c r="H716" t="inlineStr">
        <is>
          <t>Assessoria de Imprensa</t>
        </is>
      </c>
      <c r="I716" t="inlineStr">
        <is>
          <t>ASSESSORIA DE IMPRENSA</t>
        </is>
      </c>
      <c r="J716" t="n">
        <v>-2960</v>
      </c>
      <c r="K716" t="n">
        <v>-2960</v>
      </c>
      <c r="O716" t="inlineStr">
        <is>
          <t>Real</t>
        </is>
      </c>
      <c r="Q716" t="inlineStr">
        <is>
          <t>06/2026</t>
        </is>
      </c>
      <c r="R716" t="n">
        <v>0</v>
      </c>
    </row>
    <row r="717">
      <c r="A717" t="n">
        <v>216999</v>
      </c>
      <c r="B717" t="inlineStr">
        <is>
          <t>Love Cabaret</t>
        </is>
      </c>
      <c r="C717" t="inlineStr">
        <is>
          <t>LAISA ROCHA LARANGEIRA</t>
        </is>
      </c>
      <c r="D717" t="inlineStr">
        <is>
          <t>PROVISAO</t>
        </is>
      </c>
      <c r="E717" s="555" t="n">
        <v>46174</v>
      </c>
      <c r="F717" s="555" t="n">
        <v>46213</v>
      </c>
      <c r="G717" t="inlineStr">
        <is>
          <t>Mão de Obra - PJ</t>
        </is>
      </c>
      <c r="H717" t="inlineStr">
        <is>
          <t>MDO PJ Fixo</t>
        </is>
      </c>
      <c r="I717" t="inlineStr">
        <is>
          <t xml:space="preserve">SALÁRIO PJ </t>
        </is>
      </c>
      <c r="J717" t="n">
        <v>-800</v>
      </c>
      <c r="K717" t="n">
        <v>-800</v>
      </c>
      <c r="M717" t="inlineStr">
        <is>
          <t>ASSISTENTE DE MARKETING DO SQUAD</t>
        </is>
      </c>
      <c r="N717" t="inlineStr">
        <is>
          <t xml:space="preserve">  - Squad</t>
        </is>
      </c>
      <c r="O717" t="inlineStr">
        <is>
          <t>Provisionado</t>
        </is>
      </c>
      <c r="Q717" t="inlineStr">
        <is>
          <t>06/2026</t>
        </is>
      </c>
      <c r="R717" t="n">
        <v>0</v>
      </c>
    </row>
    <row r="718">
      <c r="A718" t="n">
        <v>242199</v>
      </c>
      <c r="B718" t="inlineStr">
        <is>
          <t>Love Cabaret</t>
        </is>
      </c>
      <c r="C718" t="inlineStr">
        <is>
          <t>ESTAFF SOLUCOES TECNOLOGICAS DE AGENCIAMENTO LTDA</t>
        </is>
      </c>
      <c r="D718" t="inlineStr">
        <is>
          <t>844452964</t>
        </is>
      </c>
      <c r="E718" s="555" t="n">
        <v>46174</v>
      </c>
      <c r="F718" s="555" t="n">
        <v>46211</v>
      </c>
      <c r="G718" t="inlineStr">
        <is>
          <t>Mão de Obra - Extra</t>
        </is>
      </c>
      <c r="H718" t="inlineStr">
        <is>
          <t>Mão de Obra Extra</t>
        </is>
      </c>
      <c r="I718" t="inlineStr">
        <is>
          <t>MAO DE OBRA EXTRA - PERIODO 22/06 A 28/06 - 06/2026</t>
        </is>
      </c>
      <c r="J718" t="n">
        <v>-16907</v>
      </c>
      <c r="K718" t="n">
        <v>-16907</v>
      </c>
      <c r="O718" t="inlineStr">
        <is>
          <t>Real</t>
        </is>
      </c>
      <c r="P718" t="inlineStr">
        <is>
          <t>Processamento</t>
        </is>
      </c>
      <c r="Q718" t="inlineStr">
        <is>
          <t>06/2026</t>
        </is>
      </c>
      <c r="R718" t="n">
        <v>0</v>
      </c>
    </row>
    <row r="719">
      <c r="A719" t="n">
        <v>242714</v>
      </c>
      <c r="B719" t="inlineStr">
        <is>
          <t>Love Cabaret</t>
        </is>
      </c>
      <c r="C719" t="inlineStr">
        <is>
          <t>PJ 00302023 - ANDRES LA ROSA</t>
        </is>
      </c>
      <c r="D719" t="inlineStr">
        <is>
          <t>PROV</t>
        </is>
      </c>
      <c r="E719" s="555" t="n">
        <v>46174</v>
      </c>
      <c r="F719" s="555" t="n">
        <v>46213</v>
      </c>
      <c r="G719" t="inlineStr">
        <is>
          <t>Gorjeta</t>
        </is>
      </c>
      <c r="H719" t="inlineStr">
        <is>
          <t xml:space="preserve">  -  Comissões e Gorjeta</t>
        </is>
      </c>
      <c r="I719" t="inlineStr">
        <is>
          <t>GORJETA REFERENTE AO PERIODO 21/05/2026 A 20/06/2026</t>
        </is>
      </c>
      <c r="J719" t="n">
        <v>-470</v>
      </c>
      <c r="K719" t="n">
        <v>-470</v>
      </c>
      <c r="M719" t="inlineStr">
        <is>
          <t>COORDENADOR</t>
        </is>
      </c>
      <c r="N719" t="inlineStr">
        <is>
          <t xml:space="preserve">  - Coordenador</t>
        </is>
      </c>
      <c r="O719" t="inlineStr">
        <is>
          <t>Real</t>
        </is>
      </c>
      <c r="Q719" t="inlineStr">
        <is>
          <t>06/2026</t>
        </is>
      </c>
      <c r="R719" t="n">
        <v>0</v>
      </c>
    </row>
    <row r="720">
      <c r="A720" t="n">
        <v>242715</v>
      </c>
      <c r="B720" t="inlineStr">
        <is>
          <t>Love Cabaret</t>
        </is>
      </c>
      <c r="C720" t="inlineStr">
        <is>
          <t>JULIANE DE LIMA CORREIA</t>
        </is>
      </c>
      <c r="D720" t="inlineStr">
        <is>
          <t>PROV</t>
        </is>
      </c>
      <c r="E720" s="555" t="n">
        <v>46174</v>
      </c>
      <c r="F720" s="555" t="n">
        <v>46213</v>
      </c>
      <c r="G720" t="inlineStr">
        <is>
          <t>Gorjeta</t>
        </is>
      </c>
      <c r="H720" t="inlineStr">
        <is>
          <t xml:space="preserve">  -  Comissões e Gorjeta</t>
        </is>
      </c>
      <c r="I720" t="inlineStr">
        <is>
          <t>GORJETA REFERENTE AO PERIODO 21/05/2026 A 20/06/2026</t>
        </is>
      </c>
      <c r="J720" t="n">
        <v>-330</v>
      </c>
      <c r="K720" t="n">
        <v>-330</v>
      </c>
      <c r="M720" t="inlineStr">
        <is>
          <t>CHEFE DE BAR</t>
        </is>
      </c>
      <c r="N720" t="inlineStr">
        <is>
          <t xml:space="preserve">  - Chefe de Bar</t>
        </is>
      </c>
      <c r="O720" t="inlineStr">
        <is>
          <t>Real</t>
        </is>
      </c>
      <c r="Q720" t="inlineStr">
        <is>
          <t>06/2026</t>
        </is>
      </c>
      <c r="R720" t="n">
        <v>0</v>
      </c>
    </row>
    <row r="721">
      <c r="A721" t="n">
        <v>218057</v>
      </c>
      <c r="B721" t="inlineStr">
        <is>
          <t>Love Cabaret</t>
        </is>
      </c>
      <c r="C721" t="inlineStr">
        <is>
          <t>FABRICA DE BARES SERVICOS LTDA FB</t>
        </is>
      </c>
      <c r="D721" t="inlineStr">
        <is>
          <t>PROVISAO</t>
        </is>
      </c>
      <c r="E721" s="555" t="n">
        <v>46174</v>
      </c>
      <c r="F721" s="555" t="n">
        <v>46223</v>
      </c>
      <c r="G721" t="inlineStr">
        <is>
          <t>Serviços de Terceiros</t>
        </is>
      </c>
      <c r="H721" t="inlineStr">
        <is>
          <t>Assessoria RH</t>
        </is>
      </c>
      <c r="I721" t="inlineStr">
        <is>
          <t xml:space="preserve">ASSESSORIA RH </t>
        </is>
      </c>
      <c r="J721" t="n">
        <v>-100</v>
      </c>
      <c r="K721" t="n">
        <v>-100</v>
      </c>
      <c r="O721" t="inlineStr">
        <is>
          <t>Provisionado</t>
        </is>
      </c>
      <c r="Q721" t="inlineStr">
        <is>
          <t>06/2026</t>
        </is>
      </c>
      <c r="R721" t="n">
        <v>0</v>
      </c>
    </row>
    <row r="722">
      <c r="A722" t="n">
        <v>243058</v>
      </c>
      <c r="B722" t="inlineStr">
        <is>
          <t>Love Cabaret</t>
        </is>
      </c>
      <c r="C722" t="inlineStr">
        <is>
          <t>CAROLINE FERREIRA DA SILVA</t>
        </is>
      </c>
      <c r="E722" s="555" t="n">
        <v>46174</v>
      </c>
      <c r="F722" s="555" t="n">
        <v>46179</v>
      </c>
      <c r="G722" t="inlineStr">
        <is>
          <t>Mão de Obra - Salários</t>
        </is>
      </c>
      <c r="H722" t="inlineStr">
        <is>
          <t>MDO CLT - Salário</t>
        </is>
      </c>
      <c r="J722" t="n">
        <v>-4572.9</v>
      </c>
      <c r="K722" t="n">
        <v>-4572.9</v>
      </c>
      <c r="O722" t="inlineStr">
        <is>
          <t>Real</t>
        </is>
      </c>
      <c r="P722" t="inlineStr">
        <is>
          <t>Processamento</t>
        </is>
      </c>
      <c r="Q722" t="inlineStr">
        <is>
          <t>06/2026</t>
        </is>
      </c>
      <c r="R722" t="n">
        <v>0</v>
      </c>
    </row>
    <row r="723">
      <c r="A723" t="n">
        <v>243059</v>
      </c>
      <c r="B723" t="inlineStr">
        <is>
          <t>Love Cabaret</t>
        </is>
      </c>
      <c r="C723" t="inlineStr">
        <is>
          <t>JULIANA OLIVEIRA DA SILVA</t>
        </is>
      </c>
      <c r="E723" s="555" t="n">
        <v>46174</v>
      </c>
      <c r="F723" s="555" t="n">
        <v>46179</v>
      </c>
      <c r="G723" t="inlineStr">
        <is>
          <t>Mão de Obra - Salários</t>
        </is>
      </c>
      <c r="H723" t="inlineStr">
        <is>
          <t>MDO CLT - Salário</t>
        </is>
      </c>
      <c r="J723" t="n">
        <v>-3101.76</v>
      </c>
      <c r="K723" t="n">
        <v>-3101.76</v>
      </c>
      <c r="O723" t="inlineStr">
        <is>
          <t>Real</t>
        </is>
      </c>
      <c r="P723" t="inlineStr">
        <is>
          <t>Processamento</t>
        </is>
      </c>
      <c r="Q723" t="inlineStr">
        <is>
          <t>06/2026</t>
        </is>
      </c>
      <c r="R723" t="n">
        <v>0</v>
      </c>
    </row>
    <row r="724">
      <c r="A724" t="n">
        <v>224843</v>
      </c>
      <c r="B724" t="inlineStr">
        <is>
          <t>Love Cabaret</t>
        </is>
      </c>
      <c r="C724" t="inlineStr">
        <is>
          <t>VINICIUS NORIVAL BARBOSA DA SILVA</t>
        </is>
      </c>
      <c r="D724" t="inlineStr">
        <is>
          <t>114</t>
        </is>
      </c>
      <c r="E724" s="555" t="n">
        <v>46174</v>
      </c>
      <c r="F724" s="555" t="n">
        <v>46213</v>
      </c>
      <c r="G724" t="inlineStr">
        <is>
          <t>Mão de Obra - PJ</t>
        </is>
      </c>
      <c r="H724" t="inlineStr">
        <is>
          <t>MDO PJ Fixo</t>
        </is>
      </c>
      <c r="I724" t="inlineStr">
        <is>
          <t>SALÁRIO PJ - PRODUTOR DE EVENTOS III</t>
        </is>
      </c>
      <c r="J724" t="n">
        <v>-1500</v>
      </c>
      <c r="K724" t="n">
        <v>-1500</v>
      </c>
      <c r="M724" t="inlineStr">
        <is>
          <t>ANALISTA EXECUTIVA DE EVENTOS</t>
        </is>
      </c>
      <c r="N724" t="inlineStr">
        <is>
          <t>MDO Terceirizada - Eventos</t>
        </is>
      </c>
      <c r="O724" t="inlineStr">
        <is>
          <t>Real</t>
        </is>
      </c>
      <c r="Q724" t="inlineStr">
        <is>
          <t>06/2026</t>
        </is>
      </c>
      <c r="R724" t="n">
        <v>0</v>
      </c>
    </row>
    <row r="725">
      <c r="A725" t="n">
        <v>204324</v>
      </c>
      <c r="B725" t="inlineStr">
        <is>
          <t>Love Cabaret</t>
        </is>
      </c>
      <c r="C725" t="inlineStr">
        <is>
          <t>EUREKA TECHNOLOGY LTDA</t>
        </is>
      </c>
      <c r="D725" t="inlineStr">
        <is>
          <t>PROVISAO</t>
        </is>
      </c>
      <c r="E725" s="555" t="n">
        <v>46174</v>
      </c>
      <c r="F725" s="555" t="n">
        <v>46215</v>
      </c>
      <c r="G725" t="inlineStr">
        <is>
          <t>Marketing</t>
        </is>
      </c>
      <c r="H725" t="inlineStr">
        <is>
          <t>Ferramentas de Marketing</t>
        </is>
      </c>
      <c r="I725" t="inlineStr">
        <is>
          <t>SUPORTE DIGITAL - 01/2026</t>
        </is>
      </c>
      <c r="J725" t="n">
        <v>-2000</v>
      </c>
      <c r="K725" t="n">
        <v>-2000</v>
      </c>
      <c r="O725" t="inlineStr">
        <is>
          <t>Provisionado</t>
        </is>
      </c>
      <c r="Q725" t="inlineStr">
        <is>
          <t>06/2026</t>
        </is>
      </c>
      <c r="R725" t="n">
        <v>0</v>
      </c>
    </row>
    <row r="726">
      <c r="A726" t="n">
        <v>204097</v>
      </c>
      <c r="B726" t="inlineStr">
        <is>
          <t>Love Cabaret</t>
        </is>
      </c>
      <c r="C726" t="inlineStr">
        <is>
          <t>ESCRITORIO CENTRAL DE ARRECADACAO E DISTRIBUICAO ECAD</t>
        </is>
      </c>
      <c r="D726" t="inlineStr">
        <is>
          <t>9023241812</t>
        </is>
      </c>
      <c r="E726" s="555" t="n">
        <v>46174</v>
      </c>
      <c r="F726" s="555" t="n">
        <v>46208</v>
      </c>
      <c r="G726" t="inlineStr">
        <is>
          <t>Custos Artístico Geral</t>
        </is>
      </c>
      <c r="H726" t="inlineStr">
        <is>
          <t>Locação de Equipamentos Fixo</t>
        </is>
      </c>
      <c r="I726" t="inlineStr">
        <is>
          <t>LOCACAO DE EQUIPAMENTOS FIXO - ECAD - 06/2026</t>
        </is>
      </c>
      <c r="J726" t="n">
        <v>-802.5</v>
      </c>
      <c r="K726" t="n">
        <v>-802.5</v>
      </c>
      <c r="O726" t="inlineStr">
        <is>
          <t>Real</t>
        </is>
      </c>
      <c r="P726" t="inlineStr">
        <is>
          <t>Processamento</t>
        </is>
      </c>
      <c r="Q726" t="inlineStr">
        <is>
          <t>06/2026</t>
        </is>
      </c>
      <c r="R726" t="n">
        <v>0</v>
      </c>
    </row>
    <row r="727">
      <c r="A727" t="n">
        <v>204312</v>
      </c>
      <c r="B727" t="inlineStr">
        <is>
          <t>Love Cabaret</t>
        </is>
      </c>
      <c r="C727" t="inlineStr">
        <is>
          <t>ESHOWS PROMOCOES ARTISTICAS LTDA</t>
        </is>
      </c>
      <c r="D727" t="inlineStr">
        <is>
          <t>PROVISAO</t>
        </is>
      </c>
      <c r="E727" s="555" t="n">
        <v>46174</v>
      </c>
      <c r="F727" s="555" t="n">
        <v>46208</v>
      </c>
      <c r="G727" t="inlineStr">
        <is>
          <t>Custos Artístico Geral</t>
        </is>
      </c>
      <c r="H727" t="inlineStr">
        <is>
          <t>Cachê de Músicos e Artistas</t>
        </is>
      </c>
      <c r="I727" t="inlineStr">
        <is>
          <t>CACHE MUSICOS E ARTISTAS - PERIODO DE 16/02 A 31/02- 02/2026</t>
        </is>
      </c>
      <c r="J727" t="n">
        <v>-40000</v>
      </c>
      <c r="K727" t="n">
        <v>-40000</v>
      </c>
      <c r="O727" t="inlineStr">
        <is>
          <t>Provisionado</t>
        </is>
      </c>
      <c r="Q727" t="inlineStr">
        <is>
          <t>06/2026</t>
        </is>
      </c>
      <c r="R727" t="n">
        <v>0</v>
      </c>
    </row>
    <row r="728">
      <c r="A728" t="n">
        <v>195373</v>
      </c>
      <c r="B728" t="inlineStr">
        <is>
          <t>Love Cabaret</t>
        </is>
      </c>
      <c r="C728" t="inlineStr">
        <is>
          <t xml:space="preserve">DIVIFY OPERACAO DE PLATAFORMA ELETRONICA LTDA </t>
        </is>
      </c>
      <c r="D728" t="inlineStr">
        <is>
          <t>436</t>
        </is>
      </c>
      <c r="E728" s="555" t="n">
        <v>46174</v>
      </c>
      <c r="F728" s="555" t="n">
        <v>46213</v>
      </c>
      <c r="G728" t="inlineStr">
        <is>
          <t>Serviços de Terceiros</t>
        </is>
      </c>
      <c r="H728" t="inlineStr">
        <is>
          <t>Assessoria em Geral</t>
        </is>
      </c>
      <c r="I728" t="inlineStr">
        <is>
          <t>MANUTENCAO TOKENS - 06/2026</t>
        </is>
      </c>
      <c r="J728" t="n">
        <v>-1000</v>
      </c>
      <c r="K728" t="n">
        <v>-1000</v>
      </c>
      <c r="O728" t="inlineStr">
        <is>
          <t>Real</t>
        </is>
      </c>
      <c r="Q728" t="inlineStr">
        <is>
          <t>06/2026</t>
        </is>
      </c>
      <c r="R728" t="n">
        <v>0</v>
      </c>
    </row>
    <row r="729">
      <c r="A729" t="n">
        <v>195349</v>
      </c>
      <c r="B729" t="inlineStr">
        <is>
          <t>Love Cabaret</t>
        </is>
      </c>
      <c r="C729" t="inlineStr">
        <is>
          <t>CICLO PARTICIPACOES LTDA</t>
        </is>
      </c>
      <c r="D729" t="inlineStr">
        <is>
          <t>062026</t>
        </is>
      </c>
      <c r="E729" s="555" t="n">
        <v>46174</v>
      </c>
      <c r="F729" s="555" t="n">
        <v>46213</v>
      </c>
      <c r="G729" t="inlineStr">
        <is>
          <t>Custo de Ocupação</t>
        </is>
      </c>
      <c r="H729" t="inlineStr">
        <is>
          <t>Aluguel de Imoveis</t>
        </is>
      </c>
      <c r="I729" t="inlineStr">
        <is>
          <t xml:space="preserve"> ALUGUEL DE IMOVEIS - EDIFICIO AZALEIA - 06/2026</t>
        </is>
      </c>
      <c r="J729" t="n">
        <v>-39091.1</v>
      </c>
      <c r="K729" t="n">
        <v>-39091.1</v>
      </c>
      <c r="O729" t="inlineStr">
        <is>
          <t>Provisionado</t>
        </is>
      </c>
      <c r="Q729" t="inlineStr">
        <is>
          <t>06/2026</t>
        </is>
      </c>
      <c r="R729" t="n">
        <v>0</v>
      </c>
    </row>
    <row r="730">
      <c r="A730" t="n">
        <v>204395</v>
      </c>
      <c r="B730" t="inlineStr">
        <is>
          <t>Love Cabaret</t>
        </is>
      </c>
      <c r="C730" t="inlineStr">
        <is>
          <t>JULIA BAISCH FRANZ 02463978023</t>
        </is>
      </c>
      <c r="D730" t="inlineStr">
        <is>
          <t>PROVISAO</t>
        </is>
      </c>
      <c r="E730" s="555" t="n">
        <v>46174</v>
      </c>
      <c r="F730" s="555" t="n">
        <v>46213</v>
      </c>
      <c r="G730" t="inlineStr">
        <is>
          <t>Custos Artístico Geral</t>
        </is>
      </c>
      <c r="H730" t="inlineStr">
        <is>
          <t>MDO Terceirizada - Artístico</t>
        </is>
      </c>
      <c r="I730" t="inlineStr">
        <is>
          <t xml:space="preserve">SALÁRIO PJ </t>
        </is>
      </c>
      <c r="J730" t="n">
        <v>-8500</v>
      </c>
      <c r="K730" t="n">
        <v>-8500</v>
      </c>
      <c r="M730" t="inlineStr">
        <is>
          <t>TECNICO DE SOM</t>
        </is>
      </c>
      <c r="N730" t="inlineStr">
        <is>
          <t xml:space="preserve">  - Assistente</t>
        </is>
      </c>
      <c r="O730" t="inlineStr">
        <is>
          <t>Provisionado</t>
        </is>
      </c>
      <c r="Q730" t="inlineStr">
        <is>
          <t>06/2026</t>
        </is>
      </c>
      <c r="R730" t="n">
        <v>0</v>
      </c>
    </row>
    <row r="731">
      <c r="A731" t="n">
        <v>195422</v>
      </c>
      <c r="B731" t="inlineStr">
        <is>
          <t>Love Cabaret</t>
        </is>
      </c>
      <c r="C731" t="inlineStr">
        <is>
          <t>ELETROPAULO METROPOLITANA ELETRICIDADE DE SAO PAULO SA</t>
        </is>
      </c>
      <c r="D731" t="inlineStr">
        <is>
          <t>073369176</t>
        </is>
      </c>
      <c r="E731" s="555" t="n">
        <v>46174</v>
      </c>
      <c r="F731" s="555" t="n">
        <v>46209</v>
      </c>
      <c r="G731" t="inlineStr">
        <is>
          <t>Utilidades</t>
        </is>
      </c>
      <c r="H731" t="inlineStr">
        <is>
          <t>Energia Eletrica</t>
        </is>
      </c>
      <c r="I731" t="inlineStr">
        <is>
          <t>ENERGIA ELETRICA - INST 64098915 - 12.160 KW/H - 06/2026</t>
        </is>
      </c>
      <c r="J731" t="n">
        <v>-11034.09</v>
      </c>
      <c r="K731" t="n">
        <v>-11034.09</v>
      </c>
      <c r="O731" t="inlineStr">
        <is>
          <t>Real</t>
        </is>
      </c>
      <c r="P731" t="inlineStr">
        <is>
          <t>Processamento</t>
        </is>
      </c>
      <c r="Q731" t="inlineStr">
        <is>
          <t>06/2026</t>
        </is>
      </c>
      <c r="R731" t="n">
        <v>0</v>
      </c>
    </row>
    <row r="732">
      <c r="A732" t="n">
        <v>195432</v>
      </c>
      <c r="B732" t="inlineStr">
        <is>
          <t>Love Cabaret</t>
        </is>
      </c>
      <c r="C732" t="inlineStr">
        <is>
          <t>ELETROPAULO METROPOLITANA ELETRICIDADE DE SAO PAULO SA</t>
        </is>
      </c>
      <c r="D732" t="inlineStr">
        <is>
          <t>073369173</t>
        </is>
      </c>
      <c r="E732" s="555" t="n">
        <v>46174</v>
      </c>
      <c r="F732" s="555" t="n">
        <v>46209</v>
      </c>
      <c r="G732" t="inlineStr">
        <is>
          <t>Utilidades</t>
        </is>
      </c>
      <c r="H732" t="inlineStr">
        <is>
          <t>Energia Eletrica</t>
        </is>
      </c>
      <c r="I732" t="inlineStr">
        <is>
          <t>ENERGIA ELETRICA - INST 200782443 - 100 KW/H (MINIMO) - 06/2026</t>
        </is>
      </c>
      <c r="J732" t="n">
        <v>-101.27</v>
      </c>
      <c r="K732" t="n">
        <v>-101.27</v>
      </c>
      <c r="O732" t="inlineStr">
        <is>
          <t>Real</t>
        </is>
      </c>
      <c r="P732" t="inlineStr">
        <is>
          <t>Processamento</t>
        </is>
      </c>
      <c r="Q732" t="inlineStr">
        <is>
          <t>06/2026</t>
        </is>
      </c>
      <c r="R732" t="n">
        <v>0</v>
      </c>
    </row>
    <row r="733">
      <c r="A733" t="n">
        <v>195411</v>
      </c>
      <c r="B733" t="inlineStr">
        <is>
          <t>Love Cabaret</t>
        </is>
      </c>
      <c r="C733" t="inlineStr">
        <is>
          <t>EDJANE DANTAS DE ALMEIDA SOUSA  - DESENTUPIDORA</t>
        </is>
      </c>
      <c r="D733" t="inlineStr">
        <is>
          <t>144</t>
        </is>
      </c>
      <c r="E733" s="555" t="n">
        <v>46174</v>
      </c>
      <c r="F733" s="555" t="n">
        <v>46208</v>
      </c>
      <c r="G733" t="inlineStr">
        <is>
          <t>Utilidades</t>
        </is>
      </c>
      <c r="H733" t="inlineStr">
        <is>
          <t>Serviços de Limpeza</t>
        </is>
      </c>
      <c r="I733" t="inlineStr">
        <is>
          <t>SERVICOS DE LIMPEZA - MANUTENCAO - 06/2026</t>
        </is>
      </c>
      <c r="J733" t="n">
        <v>-1200</v>
      </c>
      <c r="K733" t="n">
        <v>-1200</v>
      </c>
      <c r="O733" t="inlineStr">
        <is>
          <t>Real</t>
        </is>
      </c>
      <c r="P733" t="inlineStr">
        <is>
          <t>Processamento</t>
        </is>
      </c>
      <c r="Q733" t="inlineStr">
        <is>
          <t>06/2026</t>
        </is>
      </c>
      <c r="R733" t="n">
        <v>0</v>
      </c>
    </row>
    <row r="734">
      <c r="A734" t="n">
        <v>196055</v>
      </c>
      <c r="B734" t="inlineStr">
        <is>
          <t>Love Cabaret</t>
        </is>
      </c>
      <c r="C734" t="inlineStr">
        <is>
          <t>VALE TRANSPORTE</t>
        </is>
      </c>
      <c r="D734" t="inlineStr">
        <is>
          <t>53374 062026</t>
        </is>
      </c>
      <c r="E734" s="555" t="n">
        <v>46174</v>
      </c>
      <c r="F734" s="555" t="n">
        <v>46170</v>
      </c>
      <c r="G734" t="inlineStr">
        <is>
          <t>Mão de Obra - Benefícios</t>
        </is>
      </c>
      <c r="H734" t="inlineStr">
        <is>
          <t xml:space="preserve">  -  Vale-transporte</t>
        </is>
      </c>
      <c r="I734" t="inlineStr">
        <is>
          <t>VT SP TRANS</t>
        </is>
      </c>
      <c r="J734" t="n">
        <v>-533.74</v>
      </c>
      <c r="K734" t="n">
        <v>-533.74</v>
      </c>
      <c r="O734" t="inlineStr">
        <is>
          <t>Real</t>
        </is>
      </c>
      <c r="P734" t="inlineStr">
        <is>
          <t>Pago</t>
        </is>
      </c>
      <c r="Q734" t="inlineStr">
        <is>
          <t>06/2026</t>
        </is>
      </c>
      <c r="R734" t="n">
        <v>0</v>
      </c>
    </row>
    <row r="735">
      <c r="A735" t="n">
        <v>173855</v>
      </c>
      <c r="B735" t="inlineStr">
        <is>
          <t>Love Cabaret</t>
        </is>
      </c>
      <c r="C735" t="inlineStr">
        <is>
          <t>CICLO PARTICIPACOES LTDA</t>
        </is>
      </c>
      <c r="D735" t="inlineStr">
        <is>
          <t>052026</t>
        </is>
      </c>
      <c r="E735" s="555" t="n">
        <v>46174</v>
      </c>
      <c r="F735" s="555" t="n">
        <v>46195</v>
      </c>
      <c r="G735" t="inlineStr">
        <is>
          <t>Endividamento</t>
        </is>
      </c>
      <c r="H735" t="inlineStr">
        <is>
          <t>Recurso Processual</t>
        </is>
      </c>
      <c r="I735" t="inlineStr">
        <is>
          <t xml:space="preserve">  IPTU - 05/2026 - VENCIMENTO ORIGINAL 2026-06-10</t>
        </is>
      </c>
      <c r="J735" t="n">
        <v>-6496.91</v>
      </c>
      <c r="K735" t="n">
        <v>-6496.91</v>
      </c>
      <c r="O735" t="inlineStr">
        <is>
          <t>Real</t>
        </is>
      </c>
      <c r="P735" t="inlineStr">
        <is>
          <t>Pago</t>
        </is>
      </c>
      <c r="Q735" t="inlineStr">
        <is>
          <t>06/2026</t>
        </is>
      </c>
      <c r="R735" t="n">
        <v>0</v>
      </c>
    </row>
    <row r="736">
      <c r="A736" t="n">
        <v>204422</v>
      </c>
      <c r="B736" t="inlineStr">
        <is>
          <t>Love Cabaret</t>
        </is>
      </c>
      <c r="C736" t="inlineStr">
        <is>
          <t>PJ 00392023 - LUANY SANTOS DA SILVA</t>
        </is>
      </c>
      <c r="D736" t="inlineStr">
        <is>
          <t>41</t>
        </is>
      </c>
      <c r="E736" s="555" t="n">
        <v>46174</v>
      </c>
      <c r="F736" s="555" t="n">
        <v>46213</v>
      </c>
      <c r="G736" t="inlineStr">
        <is>
          <t>Mão de Obra - PJ</t>
        </is>
      </c>
      <c r="H736" t="inlineStr">
        <is>
          <t>MDO PJ Fixo</t>
        </is>
      </c>
      <c r="I736" t="inlineStr">
        <is>
          <t xml:space="preserve">SALÁRIO PJ </t>
        </is>
      </c>
      <c r="J736" t="n">
        <v>-1000</v>
      </c>
      <c r="K736" t="n">
        <v>-1000</v>
      </c>
      <c r="M736" t="inlineStr">
        <is>
          <t>ADMINISTRATIVO</t>
        </is>
      </c>
      <c r="N736" t="inlineStr">
        <is>
          <t xml:space="preserve">  - Administrativa</t>
        </is>
      </c>
      <c r="O736" t="inlineStr">
        <is>
          <t>Real</t>
        </is>
      </c>
      <c r="Q736" t="inlineStr">
        <is>
          <t>06/2026</t>
        </is>
      </c>
      <c r="R736" t="n">
        <v>0</v>
      </c>
    </row>
    <row r="737">
      <c r="A737" t="n">
        <v>195398</v>
      </c>
      <c r="B737" t="inlineStr">
        <is>
          <t>Love Cabaret</t>
        </is>
      </c>
      <c r="C737" t="inlineStr">
        <is>
          <t>EASY ICE SOLUTION LTDA-ME LOCAÇÃO</t>
        </is>
      </c>
      <c r="D737" t="inlineStr">
        <is>
          <t>11041</t>
        </is>
      </c>
      <c r="E737" s="555" t="n">
        <v>46174</v>
      </c>
      <c r="F737" s="555" t="n">
        <v>46208</v>
      </c>
      <c r="G737" t="inlineStr">
        <is>
          <t>Locação de Equipamentos</t>
        </is>
      </c>
      <c r="H737" t="inlineStr">
        <is>
          <t>Locações de Equipamentos - Operacionais</t>
        </is>
      </c>
      <c r="I737" t="inlineStr">
        <is>
          <t>LOCACAO DE EQUIPAMENTOS MAQUINA DE GELO HZ IM240 - 06/2026</t>
        </is>
      </c>
      <c r="J737" t="n">
        <v>-1500</v>
      </c>
      <c r="K737" t="n">
        <v>-1500</v>
      </c>
      <c r="O737" t="inlineStr">
        <is>
          <t>Real</t>
        </is>
      </c>
      <c r="P737" t="inlineStr">
        <is>
          <t>Processamento</t>
        </is>
      </c>
      <c r="Q737" t="inlineStr">
        <is>
          <t>06/2026</t>
        </is>
      </c>
      <c r="R737" t="n">
        <v>0</v>
      </c>
    </row>
    <row r="738">
      <c r="A738" t="n">
        <v>204338</v>
      </c>
      <c r="B738" t="inlineStr">
        <is>
          <t>Love Cabaret</t>
        </is>
      </c>
      <c r="C738" t="inlineStr">
        <is>
          <t>BLUEME</t>
        </is>
      </c>
      <c r="D738" t="inlineStr">
        <is>
          <t>315</t>
        </is>
      </c>
      <c r="E738" s="555" t="n">
        <v>46174</v>
      </c>
      <c r="F738" s="555" t="n">
        <v>46213</v>
      </c>
      <c r="G738" t="inlineStr">
        <is>
          <t>Informática e TI</t>
        </is>
      </c>
      <c r="H738" t="inlineStr">
        <is>
          <t>Sistemas Gerais - Financeiros</t>
        </is>
      </c>
      <c r="I738" t="inlineStr">
        <is>
          <t>SISTEMA BLUE ME - 06/2026</t>
        </is>
      </c>
      <c r="J738" t="n">
        <v>-389</v>
      </c>
      <c r="K738" t="n">
        <v>-389</v>
      </c>
      <c r="O738" t="inlineStr">
        <is>
          <t>Real</t>
        </is>
      </c>
      <c r="Q738" t="inlineStr">
        <is>
          <t>06/2026</t>
        </is>
      </c>
      <c r="R738" t="n">
        <v>0</v>
      </c>
    </row>
    <row r="739">
      <c r="A739" t="n">
        <v>202229</v>
      </c>
      <c r="B739" t="inlineStr">
        <is>
          <t>Love Cabaret</t>
        </is>
      </c>
      <c r="C739" t="inlineStr">
        <is>
          <t>PJ 00352023 - JESSICA IZABEL DE SOUZA</t>
        </is>
      </c>
      <c r="D739" t="inlineStr">
        <is>
          <t>129</t>
        </is>
      </c>
      <c r="E739" s="555" t="n">
        <v>46174</v>
      </c>
      <c r="F739" s="555" t="n">
        <v>46213</v>
      </c>
      <c r="G739" t="inlineStr">
        <is>
          <t>Mão de Obra - PJ</t>
        </is>
      </c>
      <c r="H739" t="inlineStr">
        <is>
          <t>MDO PJ Fixo</t>
        </is>
      </c>
      <c r="I739" t="inlineStr">
        <is>
          <t>SALÁRIO PJ</t>
        </is>
      </c>
      <c r="J739" t="n">
        <v>-1500</v>
      </c>
      <c r="K739" t="n">
        <v>-1500</v>
      </c>
      <c r="M739" t="inlineStr">
        <is>
          <t>ANALISTA FINANCEIRO DO SQUAD</t>
        </is>
      </c>
      <c r="N739" t="inlineStr">
        <is>
          <t xml:space="preserve">  - Squad</t>
        </is>
      </c>
      <c r="O739" t="inlineStr">
        <is>
          <t>Real</t>
        </is>
      </c>
      <c r="Q739" t="inlineStr">
        <is>
          <t>06/2026</t>
        </is>
      </c>
      <c r="R739" t="n">
        <v>0</v>
      </c>
    </row>
    <row r="740">
      <c r="A740" t="n">
        <v>204362</v>
      </c>
      <c r="B740" t="inlineStr">
        <is>
          <t>Love Cabaret</t>
        </is>
      </c>
      <c r="C740" t="inlineStr">
        <is>
          <t>FREE SOM - LOCACAO DE SOM E  LUZ LTDA - TUKASON</t>
        </is>
      </c>
      <c r="D740" t="inlineStr">
        <is>
          <t>0568</t>
        </is>
      </c>
      <c r="E740" s="555" t="n">
        <v>46174</v>
      </c>
      <c r="F740" s="555" t="n">
        <v>46203</v>
      </c>
      <c r="G740" t="inlineStr">
        <is>
          <t>Custos Artístico Geral</t>
        </is>
      </c>
      <c r="H740" t="inlineStr">
        <is>
          <t>Locação de Equipamentos Fixo</t>
        </is>
      </c>
      <c r="I740" t="inlineStr">
        <is>
          <t>LOCACAO DE EQUIPAMENTOS FIXO - 06/2026</t>
        </is>
      </c>
      <c r="J740" t="n">
        <v>-6000</v>
      </c>
      <c r="K740" t="n">
        <v>-6000</v>
      </c>
      <c r="O740" t="inlineStr">
        <is>
          <t>Real</t>
        </is>
      </c>
      <c r="Q740" t="inlineStr">
        <is>
          <t>06/2026</t>
        </is>
      </c>
      <c r="R740" t="n">
        <v>0</v>
      </c>
    </row>
    <row r="741">
      <c r="A741" t="n">
        <v>202013</v>
      </c>
      <c r="B741" t="inlineStr">
        <is>
          <t>Love Cabaret</t>
        </is>
      </c>
      <c r="C741" t="inlineStr">
        <is>
          <t xml:space="preserve">AGNES RODRIGUES DE OLIVEIRA </t>
        </is>
      </c>
      <c r="D741" t="inlineStr">
        <is>
          <t>67</t>
        </is>
      </c>
      <c r="E741" s="555" t="n">
        <v>46174</v>
      </c>
      <c r="F741" s="555" t="n">
        <v>46213</v>
      </c>
      <c r="G741" t="inlineStr">
        <is>
          <t>Custos Artístico Geral</t>
        </is>
      </c>
      <c r="H741" t="inlineStr">
        <is>
          <t>Técnico de Som / Luz</t>
        </is>
      </c>
      <c r="I741" t="inlineStr">
        <is>
          <t xml:space="preserve"> SALÁRIO PJ</t>
        </is>
      </c>
      <c r="J741" t="n">
        <v>-5000</v>
      </c>
      <c r="K741" t="n">
        <v>-5000</v>
      </c>
      <c r="M741" t="inlineStr">
        <is>
          <t>TECNICO DE SOM</t>
        </is>
      </c>
      <c r="N741" t="inlineStr">
        <is>
          <t xml:space="preserve">  - Assistente</t>
        </is>
      </c>
      <c r="O741" t="inlineStr">
        <is>
          <t>Real</t>
        </is>
      </c>
      <c r="Q741" t="inlineStr">
        <is>
          <t>06/2026</t>
        </is>
      </c>
      <c r="R741" t="n">
        <v>0</v>
      </c>
    </row>
    <row r="742">
      <c r="A742" t="n">
        <v>202026</v>
      </c>
      <c r="B742" t="inlineStr">
        <is>
          <t>Love Cabaret</t>
        </is>
      </c>
      <c r="C742" t="inlineStr">
        <is>
          <t>ANDRE RODRIGUES AZEVEDO</t>
        </is>
      </c>
      <c r="D742" t="inlineStr">
        <is>
          <t>83</t>
        </is>
      </c>
      <c r="E742" s="555" t="n">
        <v>46174</v>
      </c>
      <c r="F742" s="555" t="n">
        <v>46213</v>
      </c>
      <c r="G742" t="inlineStr">
        <is>
          <t>Mão de Obra - PJ</t>
        </is>
      </c>
      <c r="H742" t="inlineStr">
        <is>
          <t>MDO Terceirizada - Artístico</t>
        </is>
      </c>
      <c r="I742" t="inlineStr">
        <is>
          <t>SALÁRIO PJ</t>
        </is>
      </c>
      <c r="J742" t="n">
        <v>-6750</v>
      </c>
      <c r="K742" t="n">
        <v>-6750</v>
      </c>
      <c r="M742" t="inlineStr">
        <is>
          <t>TECNICO DE SOM</t>
        </is>
      </c>
      <c r="N742" t="inlineStr">
        <is>
          <t xml:space="preserve">  - Assistente</t>
        </is>
      </c>
      <c r="O742" t="inlineStr">
        <is>
          <t>Real</t>
        </is>
      </c>
      <c r="Q742" t="inlineStr">
        <is>
          <t>06/2026</t>
        </is>
      </c>
      <c r="R742" t="n">
        <v>0</v>
      </c>
    </row>
    <row r="743">
      <c r="A743" t="n">
        <v>205007</v>
      </c>
      <c r="B743" t="inlineStr">
        <is>
          <t>Love Cabaret</t>
        </is>
      </c>
      <c r="C743" t="inlineStr">
        <is>
          <t>PORTO SEGURO CIA DE SEGUROS GERAIS</t>
        </is>
      </c>
      <c r="D743" t="inlineStr">
        <is>
          <t>6883875968</t>
        </is>
      </c>
      <c r="E743" s="555" t="n">
        <v>46174</v>
      </c>
      <c r="F743" s="555" t="n">
        <v>46193</v>
      </c>
      <c r="G743" t="inlineStr">
        <is>
          <t>Mão de Obra - Benefícios</t>
        </is>
      </c>
      <c r="H743" t="inlineStr">
        <is>
          <t xml:space="preserve">  -  Seguro de Vida</t>
        </is>
      </c>
      <c r="I743" t="inlineStr">
        <is>
          <t xml:space="preserve">PORTO SEGURO - SHIBARI </t>
        </is>
      </c>
      <c r="J743" t="n">
        <v>-64.98999999999999</v>
      </c>
      <c r="K743" t="n">
        <v>-64.98999999999999</v>
      </c>
      <c r="O743" t="inlineStr">
        <is>
          <t>Real</t>
        </is>
      </c>
      <c r="P743" t="inlineStr">
        <is>
          <t>Pago</t>
        </is>
      </c>
      <c r="Q743" t="inlineStr">
        <is>
          <t>06/2026</t>
        </is>
      </c>
      <c r="R743" t="n">
        <v>0</v>
      </c>
    </row>
    <row r="744">
      <c r="A744" t="n">
        <v>202117</v>
      </c>
      <c r="B744" t="inlineStr">
        <is>
          <t>Love Cabaret</t>
        </is>
      </c>
      <c r="C744" t="inlineStr">
        <is>
          <t>FELIPE FERREIRA FRANCA 36496185832</t>
        </is>
      </c>
      <c r="D744" t="inlineStr">
        <is>
          <t>PROVISAO</t>
        </is>
      </c>
      <c r="E744" s="555" t="n">
        <v>46174</v>
      </c>
      <c r="F744" s="555" t="n">
        <v>46213</v>
      </c>
      <c r="G744" t="inlineStr">
        <is>
          <t>Mão de Obra - PJ</t>
        </is>
      </c>
      <c r="H744" t="inlineStr">
        <is>
          <t>MDO PJ Fixo</t>
        </is>
      </c>
      <c r="I744" t="inlineStr">
        <is>
          <t xml:space="preserve">SALÁRIO PJ </t>
        </is>
      </c>
      <c r="J744" t="n">
        <v>-5000</v>
      </c>
      <c r="K744" t="n">
        <v>-5000</v>
      </c>
      <c r="M744" t="inlineStr">
        <is>
          <t>LIDER DE SQUAD</t>
        </is>
      </c>
      <c r="N744" t="inlineStr">
        <is>
          <t xml:space="preserve">  - Squad</t>
        </is>
      </c>
      <c r="O744" t="inlineStr">
        <is>
          <t>Provisionado</t>
        </is>
      </c>
      <c r="Q744" t="inlineStr">
        <is>
          <t>06/2026</t>
        </is>
      </c>
      <c r="R744" t="n">
        <v>0</v>
      </c>
    </row>
    <row r="745">
      <c r="A745" t="n">
        <v>204351</v>
      </c>
      <c r="B745" t="inlineStr">
        <is>
          <t>Love Cabaret</t>
        </is>
      </c>
      <c r="C745" t="inlineStr">
        <is>
          <t>FABRICA DE BARES SERVICOS LTDA FB</t>
        </is>
      </c>
      <c r="D745" t="inlineStr">
        <is>
          <t>PROVISAO</t>
        </is>
      </c>
      <c r="E745" s="555" t="n">
        <v>46174</v>
      </c>
      <c r="F745" s="555" t="n">
        <v>46228</v>
      </c>
      <c r="G745" t="inlineStr">
        <is>
          <t>Mão de Obra - Benefícios</t>
        </is>
      </c>
      <c r="H745" t="inlineStr">
        <is>
          <t xml:space="preserve">  -  Alimentação Funcionário</t>
        </is>
      </c>
      <c r="I745" t="inlineStr">
        <is>
          <t>ALIMENTACAO DE FUNCIONARIO - CARTAO BLACK - 01/2026</t>
        </is>
      </c>
      <c r="J745" t="n">
        <v>-7000</v>
      </c>
      <c r="K745" t="n">
        <v>-7000</v>
      </c>
      <c r="O745" t="inlineStr">
        <is>
          <t>Provisionado</t>
        </is>
      </c>
      <c r="Q745" t="inlineStr">
        <is>
          <t>06/2026</t>
        </is>
      </c>
      <c r="R745" t="n">
        <v>0</v>
      </c>
    </row>
    <row r="746">
      <c r="A746" t="n">
        <v>202214</v>
      </c>
      <c r="B746" t="inlineStr">
        <is>
          <t>Love Cabaret</t>
        </is>
      </c>
      <c r="C746" t="inlineStr">
        <is>
          <t>PJ 00492024 - ISABELLA FERNANDES GOMES</t>
        </is>
      </c>
      <c r="D746" t="inlineStr">
        <is>
          <t>89</t>
        </is>
      </c>
      <c r="E746" s="555" t="n">
        <v>46174</v>
      </c>
      <c r="F746" s="555" t="n">
        <v>46213</v>
      </c>
      <c r="G746" t="inlineStr">
        <is>
          <t>Mão de Obra - PJ</t>
        </is>
      </c>
      <c r="H746" t="inlineStr">
        <is>
          <t>MDO PJ Fixo</t>
        </is>
      </c>
      <c r="I746" t="inlineStr">
        <is>
          <t>SALÁRIO PJ</t>
        </is>
      </c>
      <c r="J746" t="n">
        <v>-1300</v>
      </c>
      <c r="K746" t="n">
        <v>-1300</v>
      </c>
      <c r="M746" t="inlineStr">
        <is>
          <t>ANALISTA FINANCEIRO DO SQUAD</t>
        </is>
      </c>
      <c r="N746" t="inlineStr">
        <is>
          <t xml:space="preserve">  - Squad</t>
        </is>
      </c>
      <c r="O746" t="inlineStr">
        <is>
          <t>Real</t>
        </is>
      </c>
      <c r="Q746" t="inlineStr">
        <is>
          <t>06/2026</t>
        </is>
      </c>
      <c r="R746" t="n">
        <v>0</v>
      </c>
    </row>
    <row r="747">
      <c r="A747" t="n">
        <v>195361</v>
      </c>
      <c r="B747" t="inlineStr">
        <is>
          <t>Love Cabaret</t>
        </is>
      </c>
      <c r="C747" t="inlineStr">
        <is>
          <t xml:space="preserve">DESTEC SOLUCOES LTDA </t>
        </is>
      </c>
      <c r="D747" t="inlineStr">
        <is>
          <t>PROVISAO</t>
        </is>
      </c>
      <c r="E747" s="555" t="n">
        <v>46174</v>
      </c>
      <c r="F747" s="555" t="n">
        <v>46227</v>
      </c>
      <c r="G747" t="inlineStr">
        <is>
          <t>Locação de Equipamentos</t>
        </is>
      </c>
      <c r="H747" t="inlineStr">
        <is>
          <t>Locações de Equipamentos - Operacionais</t>
        </is>
      </c>
      <c r="I747" t="inlineStr">
        <is>
          <t xml:space="preserve">LOCACAO DE EQUIPAMENTOS OPERACIONAIS DE SISTEMA SMART CALL - </t>
        </is>
      </c>
      <c r="J747" t="n">
        <v>-812.7</v>
      </c>
      <c r="K747" t="n">
        <v>-812.7</v>
      </c>
      <c r="O747" t="inlineStr">
        <is>
          <t>Provisionado</t>
        </is>
      </c>
      <c r="Q747" t="inlineStr">
        <is>
          <t>06/2026</t>
        </is>
      </c>
      <c r="R747" t="n">
        <v>0</v>
      </c>
    </row>
    <row r="748">
      <c r="A748" t="n">
        <v>193307</v>
      </c>
      <c r="B748" t="inlineStr">
        <is>
          <t>Love Cabaret</t>
        </is>
      </c>
      <c r="C748" t="inlineStr">
        <is>
          <t>ESHOWS PROMOCOES ARTISTICAS LTDA</t>
        </is>
      </c>
      <c r="D748" t="inlineStr">
        <is>
          <t>837825672</t>
        </is>
      </c>
      <c r="E748" s="555" t="n">
        <v>46174</v>
      </c>
      <c r="F748" s="555" t="n">
        <v>46197</v>
      </c>
      <c r="G748" t="inlineStr">
        <is>
          <t>Custos Artístico Geral</t>
        </is>
      </c>
      <c r="H748" t="inlineStr">
        <is>
          <t>Cachê de Músicos e Artistas</t>
        </is>
      </c>
      <c r="I748" t="inlineStr">
        <is>
          <t xml:space="preserve"> CACHE MUSICOS E ARTISTAS - PERIODO DE 01/06 A 15/06 - 06/2026
</t>
        </is>
      </c>
      <c r="J748" t="n">
        <v>-34060</v>
      </c>
      <c r="K748" t="n">
        <v>-34060</v>
      </c>
      <c r="O748" t="inlineStr">
        <is>
          <t>Real</t>
        </is>
      </c>
      <c r="P748" t="inlineStr">
        <is>
          <t>Pago</t>
        </is>
      </c>
      <c r="Q748" t="inlineStr">
        <is>
          <t>06/2026</t>
        </is>
      </c>
      <c r="R748" t="n">
        <v>0</v>
      </c>
    </row>
    <row r="749">
      <c r="A749" t="n">
        <v>190198</v>
      </c>
      <c r="B749" t="inlineStr">
        <is>
          <t>Love Cabaret</t>
        </is>
      </c>
      <c r="C749" t="inlineStr">
        <is>
          <t xml:space="preserve">KAMINO INSTITUICAO DE PAGAMENTO LTDA </t>
        </is>
      </c>
      <c r="D749" t="inlineStr">
        <is>
          <t>12026</t>
        </is>
      </c>
      <c r="E749" s="555" t="n">
        <v>46174</v>
      </c>
      <c r="F749" s="555" t="n">
        <v>46191</v>
      </c>
      <c r="G749" t="inlineStr">
        <is>
          <t>Despesas Financeiras</t>
        </is>
      </c>
      <c r="H749" t="inlineStr">
        <is>
          <t>Tarifas Bancárias</t>
        </is>
      </c>
      <c r="I749" t="inlineStr">
        <is>
          <t xml:space="preserve">(+/-) RECEITAS/ DESPESAS FINANCEIRAS (TARIFA MENSAL TEMPUS KAMINO) </t>
        </is>
      </c>
      <c r="J749" t="n">
        <v>-700</v>
      </c>
      <c r="K749" t="n">
        <v>-700</v>
      </c>
      <c r="O749" t="inlineStr">
        <is>
          <t>Real</t>
        </is>
      </c>
      <c r="P749" t="inlineStr">
        <is>
          <t>Processamento</t>
        </is>
      </c>
      <c r="Q749" t="inlineStr">
        <is>
          <t>06/2026</t>
        </is>
      </c>
      <c r="R749" t="n">
        <v>0</v>
      </c>
    </row>
    <row r="750">
      <c r="A750" t="n">
        <v>204823</v>
      </c>
      <c r="B750" t="inlineStr">
        <is>
          <t>Love Cabaret</t>
        </is>
      </c>
      <c r="C750" t="inlineStr">
        <is>
          <t>TELEFONICA BRASIL S/A</t>
        </is>
      </c>
      <c r="D750" t="inlineStr">
        <is>
          <t>201929</t>
        </is>
      </c>
      <c r="E750" s="555" t="n">
        <v>46174</v>
      </c>
      <c r="F750" s="555" t="n">
        <v>46200</v>
      </c>
      <c r="G750" t="inlineStr">
        <is>
          <t>Informática e TI</t>
        </is>
      </c>
      <c r="H750" t="inlineStr">
        <is>
          <t>Internet</t>
        </is>
      </c>
      <c r="I750" t="inlineStr">
        <is>
          <t>INTERNET IP DEDICADO 100MB - CONTA 443318083 - 06/2026</t>
        </is>
      </c>
      <c r="J750" t="n">
        <v>-487.66</v>
      </c>
      <c r="K750" t="n">
        <v>-487.66</v>
      </c>
      <c r="O750" t="inlineStr">
        <is>
          <t>Real</t>
        </is>
      </c>
      <c r="P750" t="inlineStr">
        <is>
          <t>Pago</t>
        </is>
      </c>
      <c r="Q750" t="inlineStr">
        <is>
          <t>06/2026</t>
        </is>
      </c>
      <c r="R750" t="n">
        <v>0</v>
      </c>
    </row>
    <row r="751">
      <c r="A751" t="n">
        <v>204715</v>
      </c>
      <c r="B751" t="inlineStr">
        <is>
          <t>Love Cabaret</t>
        </is>
      </c>
      <c r="C751" t="inlineStr">
        <is>
          <t>SAFE BRAND COMERCIAL- IMPORTACAO- EXPORTACAO E SERVICOS LTDA</t>
        </is>
      </c>
      <c r="D751" t="inlineStr">
        <is>
          <t>03260227</t>
        </is>
      </c>
      <c r="E751" s="555" t="n">
        <v>46174</v>
      </c>
      <c r="F751" s="555" t="n">
        <v>46182</v>
      </c>
      <c r="G751" t="inlineStr">
        <is>
          <t>Locação de Equipamentos</t>
        </is>
      </c>
      <c r="H751" t="inlineStr">
        <is>
          <t>Locações de Equipamentos - Operacionais</t>
        </is>
      </c>
      <c r="I751" t="inlineStr">
        <is>
          <t>1 MAQ LAVA LOUÇAS DE ABER. FRONTAL R$650,00 // 2 MAQUINAS LAVA COPOS DE ABER. FRONTAL R$650,00 CADA // MESA DE APOIO PARA LAVA LOUÇAS (COZINHA) R$69,90 - 06/2026</t>
        </is>
      </c>
      <c r="J751" t="n">
        <v>-2219.31</v>
      </c>
      <c r="K751" t="n">
        <v>-2219.31</v>
      </c>
      <c r="O751" t="inlineStr">
        <is>
          <t>Real</t>
        </is>
      </c>
      <c r="P751" t="inlineStr">
        <is>
          <t>Pago</t>
        </is>
      </c>
      <c r="Q751" t="inlineStr">
        <is>
          <t>06/2026</t>
        </is>
      </c>
      <c r="R751" t="n">
        <v>0</v>
      </c>
    </row>
    <row r="752">
      <c r="A752" t="n">
        <v>193333</v>
      </c>
      <c r="B752" t="inlineStr">
        <is>
          <t>Love Cabaret</t>
        </is>
      </c>
      <c r="C752" t="inlineStr">
        <is>
          <t>INVYE CAPITAL LTDA</t>
        </is>
      </c>
      <c r="D752" t="inlineStr">
        <is>
          <t>3548</t>
        </is>
      </c>
      <c r="E752" s="555" t="n">
        <v>46174</v>
      </c>
      <c r="F752" s="555" t="n">
        <v>46198</v>
      </c>
      <c r="G752" t="inlineStr">
        <is>
          <t>Serviços de Terceiros</t>
        </is>
      </c>
      <c r="H752" t="inlineStr">
        <is>
          <t>Assessoria em Geral</t>
        </is>
      </c>
      <c r="I752" t="inlineStr">
        <is>
          <t>ASSESSORIA GERAL - INVENTARIO - 06/2026</t>
        </is>
      </c>
      <c r="J752" t="n">
        <v>-1182.51</v>
      </c>
      <c r="K752" t="n">
        <v>-1207.73</v>
      </c>
      <c r="O752" t="inlineStr">
        <is>
          <t>Real</t>
        </is>
      </c>
      <c r="P752" t="inlineStr">
        <is>
          <t>Pago</t>
        </is>
      </c>
      <c r="Q752" t="inlineStr">
        <is>
          <t>06/2026</t>
        </is>
      </c>
      <c r="R752" t="n">
        <v>0</v>
      </c>
    </row>
    <row r="753">
      <c r="A753" t="n">
        <v>195291</v>
      </c>
      <c r="B753" t="inlineStr">
        <is>
          <t>Love Cabaret</t>
        </is>
      </c>
      <c r="C753" t="inlineStr">
        <is>
          <t>AGENCIA BIOMA PUBLICIDADE E EVENTOS LTDA - FACUNDO</t>
        </is>
      </c>
      <c r="D753" t="inlineStr">
        <is>
          <t>376,00</t>
        </is>
      </c>
      <c r="E753" s="555" t="n">
        <v>46174</v>
      </c>
      <c r="F753" s="555" t="n">
        <v>46208</v>
      </c>
      <c r="G753" t="inlineStr">
        <is>
          <t>Marketing</t>
        </is>
      </c>
      <c r="H753" t="inlineStr">
        <is>
          <t>Agência de Propaganda</t>
        </is>
      </c>
      <c r="I753" t="inlineStr">
        <is>
          <t xml:space="preserve">AGENCIA DE PROPAGANDA - SERVICOS PRESTADOS MARKETING </t>
        </is>
      </c>
      <c r="J753" t="n">
        <v>-8000</v>
      </c>
      <c r="K753" t="n">
        <v>-8000</v>
      </c>
      <c r="O753" t="inlineStr">
        <is>
          <t>Real</t>
        </is>
      </c>
      <c r="Q753" t="inlineStr">
        <is>
          <t>06/2026</t>
        </is>
      </c>
      <c r="R753" t="n">
        <v>0</v>
      </c>
    </row>
    <row r="754">
      <c r="A754" t="n">
        <v>193294</v>
      </c>
      <c r="B754" t="inlineStr">
        <is>
          <t>Love Cabaret</t>
        </is>
      </c>
      <c r="C754" t="inlineStr">
        <is>
          <t xml:space="preserve">EDIMAR MOURA TARTAGLIONI SERVICOES DE DEDETIZACAO </t>
        </is>
      </c>
      <c r="D754" t="inlineStr">
        <is>
          <t>733</t>
        </is>
      </c>
      <c r="E754" s="555" t="n">
        <v>46174</v>
      </c>
      <c r="F754" s="555" t="n">
        <v>46193</v>
      </c>
      <c r="G754" t="inlineStr">
        <is>
          <t>Utilidades</t>
        </is>
      </c>
      <c r="H754" t="inlineStr">
        <is>
          <t>Controle de Pragas</t>
        </is>
      </c>
      <c r="I754" t="inlineStr">
        <is>
          <t>DEDETIZACAO E CONTROLE DE PRAGAS - 06/2026</t>
        </is>
      </c>
      <c r="J754" t="n">
        <v>-630</v>
      </c>
      <c r="K754" t="n">
        <v>-630</v>
      </c>
      <c r="O754" t="inlineStr">
        <is>
          <t>Real</t>
        </is>
      </c>
      <c r="P754" t="inlineStr">
        <is>
          <t>Pago</t>
        </is>
      </c>
      <c r="Q754" t="inlineStr">
        <is>
          <t>06/2026</t>
        </is>
      </c>
      <c r="R754" t="n">
        <v>0</v>
      </c>
    </row>
    <row r="755">
      <c r="A755" t="n">
        <v>204519</v>
      </c>
      <c r="B755" t="inlineStr">
        <is>
          <t>Love Cabaret</t>
        </is>
      </c>
      <c r="C755" t="inlineStr">
        <is>
          <t>HEADCHEF SEGURANCA DOS ALIM E GARANTIA D</t>
        </is>
      </c>
      <c r="D755" t="inlineStr">
        <is>
          <t>2255</t>
        </is>
      </c>
      <c r="E755" s="555" t="n">
        <v>46174</v>
      </c>
      <c r="F755" s="555" t="n">
        <v>46218</v>
      </c>
      <c r="G755" t="inlineStr">
        <is>
          <t>Serviços de Terceiros</t>
        </is>
      </c>
      <c r="H755" t="inlineStr">
        <is>
          <t>Assessoria de Alimentos e Bebidas</t>
        </is>
      </c>
      <c r="I755" t="inlineStr">
        <is>
          <t>PRESTACAO SERVICO NUTRICIONISTA - HONORARIOS 06/2026</t>
        </is>
      </c>
      <c r="J755" t="n">
        <v>-929.02</v>
      </c>
      <c r="K755" t="n">
        <v>-929.02</v>
      </c>
      <c r="O755" t="inlineStr">
        <is>
          <t>Real</t>
        </is>
      </c>
      <c r="Q755" t="inlineStr">
        <is>
          <t>06/2026</t>
        </is>
      </c>
      <c r="R755" t="n">
        <v>0</v>
      </c>
    </row>
    <row r="756">
      <c r="A756" t="n">
        <v>204634</v>
      </c>
      <c r="B756" t="inlineStr">
        <is>
          <t>Love Cabaret</t>
        </is>
      </c>
      <c r="C756" t="inlineStr">
        <is>
          <t>MACHINE SEGURANCA PATRIMONIAL LTDA</t>
        </is>
      </c>
      <c r="D756" t="inlineStr">
        <is>
          <t>PROVISAO</t>
        </is>
      </c>
      <c r="E756" s="555" t="n">
        <v>46174</v>
      </c>
      <c r="F756" s="555" t="n">
        <v>46218</v>
      </c>
      <c r="G756" t="inlineStr">
        <is>
          <t>Serviços de Terceiros</t>
        </is>
      </c>
      <c r="H756" t="inlineStr">
        <is>
          <t>Serviços de Segurança</t>
        </is>
      </c>
      <c r="I756" t="inlineStr">
        <is>
          <t>SERVICO DE SEGURANCA PATRIMONIAL - 01/2026</t>
        </is>
      </c>
      <c r="J756" t="n">
        <v>-6000</v>
      </c>
      <c r="K756" t="n">
        <v>-6000</v>
      </c>
      <c r="O756" t="inlineStr">
        <is>
          <t>Provisionado</t>
        </is>
      </c>
      <c r="Q756" t="inlineStr">
        <is>
          <t>06/2026</t>
        </is>
      </c>
      <c r="R756" t="n">
        <v>0</v>
      </c>
    </row>
    <row r="757">
      <c r="A757" t="n">
        <v>204693</v>
      </c>
      <c r="B757" t="inlineStr">
        <is>
          <t>Love Cabaret</t>
        </is>
      </c>
      <c r="C757" t="inlineStr">
        <is>
          <t>PRESHH ALUGUEL DE MAQUINAS LTDA</t>
        </is>
      </c>
      <c r="D757" t="inlineStr">
        <is>
          <t>930</t>
        </is>
      </c>
      <c r="E757" s="555" t="n">
        <v>46174</v>
      </c>
      <c r="F757" s="555" t="n">
        <v>46213</v>
      </c>
      <c r="G757" t="inlineStr">
        <is>
          <t>Locação de Equipamentos</t>
        </is>
      </c>
      <c r="H757" t="inlineStr">
        <is>
          <t>Locações de Equipamentos - Operacionais</t>
        </is>
      </c>
      <c r="I757" t="inlineStr">
        <is>
          <t>LOCACAO DE EQUIPAMENTOS - EQUIPAMENTO DE CARBONATACAO - 06/2026</t>
        </is>
      </c>
      <c r="J757" t="n">
        <v>-920</v>
      </c>
      <c r="K757" t="n">
        <v>-920</v>
      </c>
      <c r="O757" t="inlineStr">
        <is>
          <t>Real</t>
        </is>
      </c>
      <c r="Q757" t="inlineStr">
        <is>
          <t>06/2026</t>
        </is>
      </c>
      <c r="R757" t="n">
        <v>0</v>
      </c>
    </row>
    <row r="758">
      <c r="A758" t="n">
        <v>195303</v>
      </c>
      <c r="B758" t="inlineStr">
        <is>
          <t>Love Cabaret</t>
        </is>
      </c>
      <c r="C758" t="inlineStr">
        <is>
          <t>4R AMBIENTAL LOCACAO DE EQUIPAMENTOS LTDA</t>
        </is>
      </c>
      <c r="D758" t="inlineStr">
        <is>
          <t>PROVISAO</t>
        </is>
      </c>
      <c r="E758" s="555" t="n">
        <v>46174</v>
      </c>
      <c r="F758" s="555" t="n">
        <v>46223</v>
      </c>
      <c r="G758" t="inlineStr">
        <is>
          <t>Utilidades</t>
        </is>
      </c>
      <c r="H758" t="inlineStr">
        <is>
          <t>Coleta de lixo</t>
        </is>
      </c>
      <c r="I758" t="inlineStr">
        <is>
          <t xml:space="preserve">COLETA DE LIXO - </t>
        </is>
      </c>
      <c r="J758" t="n">
        <v>-1800</v>
      </c>
      <c r="K758" t="n">
        <v>-1800</v>
      </c>
      <c r="O758" t="inlineStr">
        <is>
          <t>Provisionado</t>
        </is>
      </c>
      <c r="Q758" t="inlineStr">
        <is>
          <t>06/2026</t>
        </is>
      </c>
      <c r="R758" t="n">
        <v>0</v>
      </c>
    </row>
    <row r="759">
      <c r="A759" t="n">
        <v>204678</v>
      </c>
      <c r="B759" t="inlineStr">
        <is>
          <t>Love Cabaret</t>
        </is>
      </c>
      <c r="C759" t="inlineStr">
        <is>
          <t xml:space="preserve">MATEUS SILVEIRA CEZAR </t>
        </is>
      </c>
      <c r="D759" t="inlineStr">
        <is>
          <t>63</t>
        </is>
      </c>
      <c r="E759" s="555" t="n">
        <v>46174</v>
      </c>
      <c r="F759" s="555" t="n">
        <v>46207</v>
      </c>
      <c r="G759" t="inlineStr">
        <is>
          <t>Marketing</t>
        </is>
      </c>
      <c r="H759" t="inlineStr">
        <is>
          <t>Sessão de Fotos/Captação de Vídeo</t>
        </is>
      </c>
      <c r="I759" t="inlineStr">
        <is>
          <t>PRODUCAO GRAFICA - CONTRATACAO VIDEOMAKER FIXO - 06/2026</t>
        </is>
      </c>
      <c r="J759" t="n">
        <v>-1800</v>
      </c>
      <c r="K759" t="n">
        <v>-1800</v>
      </c>
      <c r="O759" t="inlineStr">
        <is>
          <t>Real</t>
        </is>
      </c>
      <c r="P759" t="inlineStr">
        <is>
          <t>Processamento</t>
        </is>
      </c>
      <c r="Q759" t="inlineStr">
        <is>
          <t>06/2026</t>
        </is>
      </c>
      <c r="R759" t="n">
        <v>0</v>
      </c>
    </row>
    <row r="760">
      <c r="A760" t="n">
        <v>204610</v>
      </c>
      <c r="B760" t="inlineStr">
        <is>
          <t>Love Cabaret</t>
        </is>
      </c>
      <c r="C760" t="inlineStr">
        <is>
          <t>IRMANDADE DA SANTA CASA DE MISERICORDIA DE SAO PAULO</t>
        </is>
      </c>
      <c r="D760" t="inlineStr">
        <is>
          <t>PROVISAO</t>
        </is>
      </c>
      <c r="E760" s="555" t="n">
        <v>46174</v>
      </c>
      <c r="F760" s="555" t="n">
        <v>46213</v>
      </c>
      <c r="G760" t="inlineStr">
        <is>
          <t>Custo de Ocupação</t>
        </is>
      </c>
      <c r="H760" t="inlineStr">
        <is>
          <t>Aluguel de Imoveis</t>
        </is>
      </c>
      <c r="I760" t="inlineStr">
        <is>
          <t>ALUGUEL DE IMOVEIS - 01/2026</t>
        </is>
      </c>
      <c r="J760" t="n">
        <v>-32594.19</v>
      </c>
      <c r="K760" t="n">
        <v>-32594.19</v>
      </c>
      <c r="O760" t="inlineStr">
        <is>
          <t>Provisionado</t>
        </is>
      </c>
      <c r="Q760" t="inlineStr">
        <is>
          <t>06/2026</t>
        </is>
      </c>
      <c r="R760" t="n">
        <v>0</v>
      </c>
    </row>
    <row r="761">
      <c r="A761" t="n">
        <v>204789</v>
      </c>
      <c r="B761" t="inlineStr">
        <is>
          <t>Love Cabaret</t>
        </is>
      </c>
      <c r="C761" t="inlineStr">
        <is>
          <t>TELEFONICA BRASIL S/A</t>
        </is>
      </c>
      <c r="D761" t="inlineStr">
        <is>
          <t>3656303</t>
        </is>
      </c>
      <c r="E761" s="555" t="n">
        <v>46174</v>
      </c>
      <c r="F761" s="555" t="n">
        <v>46198</v>
      </c>
      <c r="G761" t="inlineStr">
        <is>
          <t>Informática e TI</t>
        </is>
      </c>
      <c r="H761" t="inlineStr">
        <is>
          <t>Internet</t>
        </is>
      </c>
      <c r="I761" t="inlineStr">
        <is>
          <t>INTERNET MOVEL 200GB - CONTA 455530810 - 06/2026</t>
        </is>
      </c>
      <c r="J761" t="n">
        <v>-223.82</v>
      </c>
      <c r="K761" t="n">
        <v>-223.82</v>
      </c>
      <c r="O761" t="inlineStr">
        <is>
          <t>Real</t>
        </is>
      </c>
      <c r="P761" t="inlineStr">
        <is>
          <t>Pago</t>
        </is>
      </c>
      <c r="Q761" t="inlineStr">
        <is>
          <t>06/2026</t>
        </is>
      </c>
      <c r="R761" t="n">
        <v>0</v>
      </c>
    </row>
    <row r="762">
      <c r="A762" t="n">
        <v>204667</v>
      </c>
      <c r="B762" t="inlineStr">
        <is>
          <t>Love Cabaret</t>
        </is>
      </c>
      <c r="C762" t="inlineStr">
        <is>
          <t>MACRO CONTABILIDADE E CONSULTORIA LTDA</t>
        </is>
      </c>
      <c r="D762" t="inlineStr">
        <is>
          <t>11607</t>
        </is>
      </c>
      <c r="E762" s="555" t="n">
        <v>46174</v>
      </c>
      <c r="F762" s="555" t="n">
        <v>46188</v>
      </c>
      <c r="G762" t="inlineStr">
        <is>
          <t>Serviços de Terceiros</t>
        </is>
      </c>
      <c r="H762" t="inlineStr">
        <is>
          <t>Assessoria Contabil</t>
        </is>
      </c>
      <c r="I762" t="inlineStr">
        <is>
          <t>ASSESSORIA CONTABIL - CONTRATO M149/23 RPS 13613 - 06/2026</t>
        </is>
      </c>
      <c r="J762" t="n">
        <v>-3400.9</v>
      </c>
      <c r="K762" t="n">
        <v>-3400.9</v>
      </c>
      <c r="O762" t="inlineStr">
        <is>
          <t>Real</t>
        </is>
      </c>
      <c r="Q762" t="inlineStr">
        <is>
          <t>06/2026</t>
        </is>
      </c>
      <c r="R762" t="n">
        <v>0</v>
      </c>
    </row>
    <row r="763">
      <c r="A763" t="n">
        <v>204778</v>
      </c>
      <c r="B763" t="inlineStr">
        <is>
          <t>Love Cabaret</t>
        </is>
      </c>
      <c r="C763" t="inlineStr">
        <is>
          <t>TELEFONICA BRASIL S/A</t>
        </is>
      </c>
      <c r="D763" t="inlineStr">
        <is>
          <t>PROVISAO</t>
        </is>
      </c>
      <c r="E763" s="555" t="n">
        <v>46174</v>
      </c>
      <c r="F763" s="555" t="n">
        <v>46230</v>
      </c>
      <c r="G763" t="inlineStr">
        <is>
          <t>Informática e TI</t>
        </is>
      </c>
      <c r="H763" t="inlineStr">
        <is>
          <t>Internet</t>
        </is>
      </c>
      <c r="I763" t="inlineStr">
        <is>
          <t>INTERNET MONITORA DADOS 100MB - CONTA 443836731 -01/2026</t>
        </is>
      </c>
      <c r="J763" t="n">
        <v>-21.71</v>
      </c>
      <c r="K763" t="n">
        <v>-21.71</v>
      </c>
      <c r="O763" t="inlineStr">
        <is>
          <t>Provisionado</t>
        </is>
      </c>
      <c r="Q763" t="inlineStr">
        <is>
          <t>06/2026</t>
        </is>
      </c>
      <c r="R763" t="n">
        <v>0</v>
      </c>
    </row>
    <row r="764">
      <c r="A764" t="n">
        <v>193321</v>
      </c>
      <c r="B764" t="inlineStr">
        <is>
          <t>Love Cabaret</t>
        </is>
      </c>
      <c r="C764" t="inlineStr">
        <is>
          <t xml:space="preserve">GOOGLE BRASIL INTERNET LTDA </t>
        </is>
      </c>
      <c r="D764" t="inlineStr">
        <is>
          <t>RP0682026</t>
        </is>
      </c>
      <c r="E764" s="555" t="n">
        <v>46174</v>
      </c>
      <c r="F764" s="555" t="n">
        <v>46197</v>
      </c>
      <c r="G764" t="inlineStr">
        <is>
          <t>Marketing</t>
        </is>
      </c>
      <c r="H764" t="inlineStr">
        <is>
          <t>Publicidade e Propaganda</t>
        </is>
      </c>
      <c r="I764" t="inlineStr">
        <is>
          <t>GOOGLE - 06/2026</t>
        </is>
      </c>
      <c r="J764" t="n">
        <v>-3000</v>
      </c>
      <c r="K764" t="n">
        <v>-3000</v>
      </c>
      <c r="O764" t="inlineStr">
        <is>
          <t>Real</t>
        </is>
      </c>
      <c r="P764" t="inlineStr">
        <is>
          <t>Pago</t>
        </is>
      </c>
      <c r="Q764" t="inlineStr">
        <is>
          <t>06/2026</t>
        </is>
      </c>
      <c r="R764" t="n">
        <v>0</v>
      </c>
    </row>
    <row r="765">
      <c r="A765" t="n">
        <v>204622</v>
      </c>
      <c r="B765" t="inlineStr">
        <is>
          <t>Love Cabaret</t>
        </is>
      </c>
      <c r="C765" t="inlineStr">
        <is>
          <t>LALAMOVE TECNOLOGIA (BRASIL) LTDA</t>
        </is>
      </c>
      <c r="D765" t="inlineStr">
        <is>
          <t>PROVISAO</t>
        </is>
      </c>
      <c r="E765" s="555" t="n">
        <v>46174</v>
      </c>
      <c r="F765" s="555" t="n">
        <v>46228</v>
      </c>
      <c r="G765" t="inlineStr">
        <is>
          <t>Despesas com Transporte / Hospedagem</t>
        </is>
      </c>
      <c r="H765" t="inlineStr">
        <is>
          <t>Fretes e Carretos</t>
        </is>
      </c>
      <c r="I765" t="inlineStr">
        <is>
          <t>LALAMOVE 01/2026</t>
        </is>
      </c>
      <c r="J765" t="n">
        <v>-400</v>
      </c>
      <c r="K765" t="n">
        <v>-400</v>
      </c>
      <c r="O765" t="inlineStr">
        <is>
          <t>Provisionado</t>
        </is>
      </c>
      <c r="Q765" t="inlineStr">
        <is>
          <t>06/2026</t>
        </is>
      </c>
      <c r="R765" t="n">
        <v>0</v>
      </c>
    </row>
    <row r="766">
      <c r="A766" t="n">
        <v>193385</v>
      </c>
      <c r="B766" t="inlineStr">
        <is>
          <t>Love Cabaret</t>
        </is>
      </c>
      <c r="C766" t="inlineStr">
        <is>
          <t>PAULO CESAR MEDEIROS EYEZANIO</t>
        </is>
      </c>
      <c r="D766" t="inlineStr">
        <is>
          <t>RP0632026</t>
        </is>
      </c>
      <c r="E766" s="555" t="n">
        <v>46174</v>
      </c>
      <c r="F766" s="555" t="n">
        <v>46203</v>
      </c>
      <c r="G766" t="inlineStr">
        <is>
          <t>Serviços de Terceiros</t>
        </is>
      </c>
      <c r="H766" t="inlineStr">
        <is>
          <t>Assessoria Jurídica</t>
        </is>
      </c>
      <c r="I766" t="inlineStr">
        <is>
          <t>HONORARIOS ADVOCATICIOS - 06/2026</t>
        </is>
      </c>
      <c r="J766" t="n">
        <v>-3200</v>
      </c>
      <c r="K766" t="n">
        <v>-3200</v>
      </c>
      <c r="O766" t="inlineStr">
        <is>
          <t>Real</t>
        </is>
      </c>
      <c r="P766" t="inlineStr">
        <is>
          <t>Pago</t>
        </is>
      </c>
      <c r="Q766" t="inlineStr">
        <is>
          <t>06/2026</t>
        </is>
      </c>
      <c r="R766" t="n">
        <v>0</v>
      </c>
    </row>
    <row r="767">
      <c r="A767" t="n">
        <v>204461</v>
      </c>
      <c r="B767" t="inlineStr">
        <is>
          <t>Love Cabaret</t>
        </is>
      </c>
      <c r="C767" t="inlineStr">
        <is>
          <t>PJ 55774785000141</t>
        </is>
      </c>
      <c r="D767" t="inlineStr">
        <is>
          <t>100</t>
        </is>
      </c>
      <c r="E767" s="555" t="n">
        <v>46174</v>
      </c>
      <c r="F767" s="555" t="n">
        <v>46213</v>
      </c>
      <c r="G767" t="inlineStr">
        <is>
          <t>Mão de Obra - PJ</t>
        </is>
      </c>
      <c r="H767" t="inlineStr">
        <is>
          <t>MDO PJ Fixo</t>
        </is>
      </c>
      <c r="I767" t="inlineStr">
        <is>
          <t xml:space="preserve">SALÁRIO PJ </t>
        </is>
      </c>
      <c r="J767" t="n">
        <v>-1125</v>
      </c>
      <c r="K767" t="n">
        <v>-1125</v>
      </c>
      <c r="M767" t="inlineStr">
        <is>
          <t>ANALISTA DE COMPRAS DO SQUAD</t>
        </is>
      </c>
      <c r="N767" t="inlineStr">
        <is>
          <t xml:space="preserve">  - Squad</t>
        </is>
      </c>
      <c r="O767" t="inlineStr">
        <is>
          <t>Real</t>
        </is>
      </c>
      <c r="Q767" t="inlineStr">
        <is>
          <t>06/2026</t>
        </is>
      </c>
      <c r="R767" t="n">
        <v>0</v>
      </c>
    </row>
    <row r="768">
      <c r="A768" t="n">
        <v>204766</v>
      </c>
      <c r="B768" t="inlineStr">
        <is>
          <t>Love Cabaret</t>
        </is>
      </c>
      <c r="C768" t="inlineStr">
        <is>
          <t>STEMME TELECOMUNICACOES DO BRASIL LTDA</t>
        </is>
      </c>
      <c r="D768" t="inlineStr">
        <is>
          <t>PROVISAO</t>
        </is>
      </c>
      <c r="E768" s="555" t="n">
        <v>46174</v>
      </c>
      <c r="F768" s="555" t="n">
        <v>46213</v>
      </c>
      <c r="G768" t="inlineStr">
        <is>
          <t>Informática e TI</t>
        </is>
      </c>
      <c r="H768" t="inlineStr">
        <is>
          <t>Internet</t>
        </is>
      </c>
      <c r="I768" t="inlineStr">
        <is>
          <t>INTERNET - LINK GERENCIAMENTO DE REDE 01/01 A 31/01 - 01/2026</t>
        </is>
      </c>
      <c r="J768" t="n">
        <v>-299.99</v>
      </c>
      <c r="K768" t="n">
        <v>-299.99</v>
      </c>
      <c r="O768" t="inlineStr">
        <is>
          <t>Provisionado</t>
        </is>
      </c>
      <c r="Q768" t="inlineStr">
        <is>
          <t>06/2026</t>
        </is>
      </c>
      <c r="R768" t="n">
        <v>0</v>
      </c>
    </row>
    <row r="769">
      <c r="A769" t="n">
        <v>193268</v>
      </c>
      <c r="B769" t="inlineStr">
        <is>
          <t>Love Cabaret</t>
        </is>
      </c>
      <c r="C769" t="inlineStr">
        <is>
          <t>COMPANHIA DE GAS DE SAO PAULO</t>
        </is>
      </c>
      <c r="D769" t="inlineStr">
        <is>
          <t>147.106.906</t>
        </is>
      </c>
      <c r="E769" s="555" t="n">
        <v>46174</v>
      </c>
      <c r="F769" s="555" t="n">
        <v>46201</v>
      </c>
      <c r="G769" t="inlineStr">
        <is>
          <t>Utilidades</t>
        </is>
      </c>
      <c r="H769" t="inlineStr">
        <is>
          <t>Gas de Cozinha</t>
        </is>
      </c>
      <c r="I769" t="inlineStr">
        <is>
          <t>GAS DE COZINHA - 06/2026</t>
        </is>
      </c>
      <c r="J769" t="n">
        <v>-418.94</v>
      </c>
      <c r="K769" t="n">
        <v>-418.94</v>
      </c>
      <c r="O769" t="inlineStr">
        <is>
          <t>Real</t>
        </is>
      </c>
      <c r="P769" t="inlineStr">
        <is>
          <t>Pago</t>
        </is>
      </c>
      <c r="Q769" t="inlineStr">
        <is>
          <t>06/2026</t>
        </is>
      </c>
      <c r="R769" t="n">
        <v>0</v>
      </c>
    </row>
    <row r="770">
      <c r="A770" t="n">
        <v>204834</v>
      </c>
      <c r="B770" t="inlineStr">
        <is>
          <t>Love Cabaret</t>
        </is>
      </c>
      <c r="C770" t="inlineStr">
        <is>
          <t>VERISURE BRASIL MONITORAMENTO DE ALARMES S.A</t>
        </is>
      </c>
      <c r="D770" t="inlineStr">
        <is>
          <t>PROVISAO</t>
        </is>
      </c>
      <c r="E770" s="555" t="n">
        <v>46174</v>
      </c>
      <c r="F770" s="555" t="n">
        <v>46208</v>
      </c>
      <c r="G770" t="inlineStr">
        <is>
          <t>Informática e TI</t>
        </is>
      </c>
      <c r="H770" t="inlineStr">
        <is>
          <t>Sistemas de Segurança e Alarme</t>
        </is>
      </c>
      <c r="I770" t="inlineStr">
        <is>
          <t>SISTEMAS DE SEGURANCA / CAMERAS E SENSOR - 02/2026</t>
        </is>
      </c>
      <c r="J770" t="n">
        <v>-300</v>
      </c>
      <c r="K770" t="n">
        <v>-300</v>
      </c>
      <c r="O770" t="inlineStr">
        <is>
          <t>Provisionado</t>
        </is>
      </c>
      <c r="Q770" t="inlineStr">
        <is>
          <t>06/2026</t>
        </is>
      </c>
      <c r="R770" t="n">
        <v>0</v>
      </c>
    </row>
    <row r="771">
      <c r="A771" t="n">
        <v>204435</v>
      </c>
      <c r="B771" t="inlineStr">
        <is>
          <t>Love Cabaret</t>
        </is>
      </c>
      <c r="C771" t="inlineStr">
        <is>
          <t>MARIA EDUARDA RAMOS DE SOUSA</t>
        </is>
      </c>
      <c r="D771" t="inlineStr">
        <is>
          <t>PROVISAO</t>
        </is>
      </c>
      <c r="E771" s="555" t="n">
        <v>46174</v>
      </c>
      <c r="F771" s="555" t="n">
        <v>46213</v>
      </c>
      <c r="G771" t="inlineStr">
        <is>
          <t>Mão de Obra - PJ</t>
        </is>
      </c>
      <c r="H771" t="inlineStr">
        <is>
          <t>MDO PJ Fixo</t>
        </is>
      </c>
      <c r="I771" t="inlineStr">
        <is>
          <t xml:space="preserve">SALÁRIO PJ </t>
        </is>
      </c>
      <c r="J771" t="n">
        <v>-1600</v>
      </c>
      <c r="K771" t="n">
        <v>-1600</v>
      </c>
      <c r="M771" t="inlineStr">
        <is>
          <t>ANALISTA EXECUTIVA DE EVENTOS</t>
        </is>
      </c>
      <c r="N771" t="inlineStr">
        <is>
          <t>MDO Terceirizada - Eventos</t>
        </is>
      </c>
      <c r="O771" t="inlineStr">
        <is>
          <t>Provisionado</t>
        </is>
      </c>
      <c r="Q771" t="inlineStr">
        <is>
          <t>06/2026</t>
        </is>
      </c>
      <c r="R771" t="n">
        <v>0</v>
      </c>
    </row>
    <row r="772">
      <c r="A772" t="n">
        <v>195315</v>
      </c>
      <c r="B772" t="inlineStr">
        <is>
          <t>Love Cabaret</t>
        </is>
      </c>
      <c r="C772" t="inlineStr">
        <is>
          <t>CEM ENGENHARIA DA MANUTENCAO LTDA</t>
        </is>
      </c>
      <c r="D772" t="inlineStr">
        <is>
          <t>PROVISAO</t>
        </is>
      </c>
      <c r="E772" s="555" t="n">
        <v>46174</v>
      </c>
      <c r="F772" s="555" t="n">
        <v>46218</v>
      </c>
      <c r="G772" t="inlineStr">
        <is>
          <t>Manutenção</t>
        </is>
      </c>
      <c r="H772" t="inlineStr">
        <is>
          <t>Manutenção Predial</t>
        </is>
      </c>
      <c r="I772" t="inlineStr">
        <is>
          <t xml:space="preserve">MANUTENCAO EM GERAL - PREVENTIVA - </t>
        </is>
      </c>
      <c r="J772" t="n">
        <v>-6601.38</v>
      </c>
      <c r="K772" t="n">
        <v>-6601.38</v>
      </c>
      <c r="O772" t="inlineStr">
        <is>
          <t>Provisionado</t>
        </is>
      </c>
      <c r="Q772" t="inlineStr">
        <is>
          <t>06/2026</t>
        </is>
      </c>
      <c r="R772" t="n">
        <v>0</v>
      </c>
    </row>
    <row r="773">
      <c r="A773" t="n">
        <v>204645</v>
      </c>
      <c r="B773" t="inlineStr">
        <is>
          <t>Love Cabaret</t>
        </is>
      </c>
      <c r="C773" t="inlineStr">
        <is>
          <t>MACHINE SEGURANCA PATRIMONIAL LTDA</t>
        </is>
      </c>
      <c r="D773" t="inlineStr">
        <is>
          <t>PROVISAO</t>
        </is>
      </c>
      <c r="E773" s="555" t="n">
        <v>46174</v>
      </c>
      <c r="F773" s="555" t="n">
        <v>46208</v>
      </c>
      <c r="G773" t="inlineStr">
        <is>
          <t>Serviços de Terceiros</t>
        </is>
      </c>
      <c r="H773" t="inlineStr">
        <is>
          <t>Serviços de Segurança</t>
        </is>
      </c>
      <c r="I773" t="inlineStr">
        <is>
          <t>SERVICO DE SEGURANCA - PERIODO 16 A 31/02/2026</t>
        </is>
      </c>
      <c r="J773" t="n">
        <v>-10000</v>
      </c>
      <c r="K773" t="n">
        <v>-10000</v>
      </c>
      <c r="O773" t="inlineStr">
        <is>
          <t>Provisionado</t>
        </is>
      </c>
      <c r="Q773" t="inlineStr">
        <is>
          <t>06/2026</t>
        </is>
      </c>
      <c r="R773" t="n">
        <v>0</v>
      </c>
    </row>
    <row r="774">
      <c r="A774" t="n">
        <v>204473</v>
      </c>
      <c r="B774" t="inlineStr">
        <is>
          <t>Love Cabaret</t>
        </is>
      </c>
      <c r="C774" t="inlineStr">
        <is>
          <t>PJ 00092021 - VANESSA FERREIRA DEL SANTO</t>
        </is>
      </c>
      <c r="D774" t="inlineStr">
        <is>
          <t>325</t>
        </is>
      </c>
      <c r="E774" s="555" t="n">
        <v>46174</v>
      </c>
      <c r="F774" s="555" t="n">
        <v>46213</v>
      </c>
      <c r="G774" t="inlineStr">
        <is>
          <t>Mão de Obra - PJ</t>
        </is>
      </c>
      <c r="H774" t="inlineStr">
        <is>
          <t>MDO PJ Fixo</t>
        </is>
      </c>
      <c r="I774" t="inlineStr">
        <is>
          <t>SALÁRIO PJ</t>
        </is>
      </c>
      <c r="J774" t="n">
        <v>-3000</v>
      </c>
      <c r="K774" t="n">
        <v>-3000</v>
      </c>
      <c r="M774" t="inlineStr">
        <is>
          <t>GERENTE FINANCEIRO DO SQUAD</t>
        </is>
      </c>
      <c r="N774" t="inlineStr">
        <is>
          <t xml:space="preserve">  - Squad</t>
        </is>
      </c>
      <c r="O774" t="inlineStr">
        <is>
          <t>Real</t>
        </is>
      </c>
      <c r="Q774" t="inlineStr">
        <is>
          <t>06/2026</t>
        </is>
      </c>
      <c r="R774" t="n">
        <v>0</v>
      </c>
    </row>
    <row r="775">
      <c r="A775" t="n">
        <v>204656</v>
      </c>
      <c r="B775" t="inlineStr">
        <is>
          <t>Love Cabaret</t>
        </is>
      </c>
      <c r="C775" t="inlineStr">
        <is>
          <t>MACHINE SEGURANCA PATRIMONIAL LTDA</t>
        </is>
      </c>
      <c r="D775" t="inlineStr">
        <is>
          <t>RP0642026</t>
        </is>
      </c>
      <c r="E775" s="555" t="n">
        <v>46174</v>
      </c>
      <c r="F775" s="555" t="n">
        <v>46193</v>
      </c>
      <c r="G775" t="inlineStr">
        <is>
          <t>Serviços de Terceiros</t>
        </is>
      </c>
      <c r="H775" t="inlineStr">
        <is>
          <t>Serviços de Segurança</t>
        </is>
      </c>
      <c r="I775" t="inlineStr">
        <is>
          <t>SERVICO DE SEGURANCA - PERIODO 01 A 15/06/2026</t>
        </is>
      </c>
      <c r="J775" t="n">
        <v>-6200</v>
      </c>
      <c r="K775" t="n">
        <v>-6200</v>
      </c>
      <c r="O775" t="inlineStr">
        <is>
          <t>Real</t>
        </is>
      </c>
      <c r="Q775" t="inlineStr">
        <is>
          <t>06/2026</t>
        </is>
      </c>
      <c r="R775" t="n">
        <v>0</v>
      </c>
    </row>
    <row r="776">
      <c r="A776" t="n">
        <v>193281</v>
      </c>
      <c r="B776" t="inlineStr">
        <is>
          <t>Love Cabaret</t>
        </is>
      </c>
      <c r="C776" t="inlineStr">
        <is>
          <t>DLOCAL BRASIL PAGAMENTOS LTDA  - DMK</t>
        </is>
      </c>
      <c r="D776" t="inlineStr">
        <is>
          <t>RP0692026</t>
        </is>
      </c>
      <c r="E776" s="555" t="n">
        <v>46174</v>
      </c>
      <c r="F776" s="555" t="n">
        <v>46197</v>
      </c>
      <c r="G776" t="inlineStr">
        <is>
          <t>Marketing</t>
        </is>
      </c>
      <c r="H776" t="inlineStr">
        <is>
          <t>Publicidade e Propaganda</t>
        </is>
      </c>
      <c r="I776" t="inlineStr">
        <is>
          <t>FACEBOOK - INVESTIMENTO EM TRAFEGO - 06/2026</t>
        </is>
      </c>
      <c r="J776" t="n">
        <v>-500</v>
      </c>
      <c r="K776" t="n">
        <v>-500</v>
      </c>
      <c r="O776" t="inlineStr">
        <is>
          <t>Real</t>
        </is>
      </c>
      <c r="P776" t="inlineStr">
        <is>
          <t>Pago</t>
        </is>
      </c>
      <c r="Q776" t="inlineStr">
        <is>
          <t>06/2026</t>
        </is>
      </c>
      <c r="R776" t="n">
        <v>0</v>
      </c>
    </row>
    <row r="777">
      <c r="A777" t="n">
        <v>204812</v>
      </c>
      <c r="B777" t="inlineStr">
        <is>
          <t>Love Cabaret</t>
        </is>
      </c>
      <c r="C777" t="inlineStr">
        <is>
          <t>TELEFONICA BRASIL S/A</t>
        </is>
      </c>
      <c r="D777" t="inlineStr">
        <is>
          <t xml:space="preserve">3565808 </t>
        </is>
      </c>
      <c r="E777" s="555" t="n">
        <v>46174</v>
      </c>
      <c r="F777" s="555" t="n">
        <v>46198</v>
      </c>
      <c r="G777" t="inlineStr">
        <is>
          <t>Informática e TI</t>
        </is>
      </c>
      <c r="H777" t="inlineStr">
        <is>
          <t>Telefone</t>
        </is>
      </c>
      <c r="I777" t="inlineStr">
        <is>
          <t>VIVO MOVEL INST 0434906426 - 06/2026</t>
        </is>
      </c>
      <c r="J777" t="n">
        <v>-96.45999999999999</v>
      </c>
      <c r="K777" t="n">
        <v>-96.45999999999999</v>
      </c>
      <c r="O777" t="inlineStr">
        <is>
          <t>Real</t>
        </is>
      </c>
      <c r="P777" t="inlineStr">
        <is>
          <t>Pago</t>
        </is>
      </c>
      <c r="Q777" t="inlineStr">
        <is>
          <t>06/2026</t>
        </is>
      </c>
      <c r="R777" t="n">
        <v>0</v>
      </c>
    </row>
    <row r="778">
      <c r="A778" t="n">
        <v>193360</v>
      </c>
      <c r="B778" t="inlineStr">
        <is>
          <t>Love Cabaret</t>
        </is>
      </c>
      <c r="C778" t="inlineStr">
        <is>
          <t>OPUS CONSULTORIA E PESQUISA LTDA</t>
        </is>
      </c>
      <c r="D778" t="inlineStr">
        <is>
          <t>191</t>
        </is>
      </c>
      <c r="E778" s="555" t="n">
        <v>46174</v>
      </c>
      <c r="F778" s="555" t="n">
        <v>46193</v>
      </c>
      <c r="G778" t="inlineStr">
        <is>
          <t>Serviços de Terceiros</t>
        </is>
      </c>
      <c r="H778" t="inlineStr">
        <is>
          <t>Assessoria em Geral</t>
        </is>
      </c>
      <c r="I778" t="inlineStr">
        <is>
          <t>CLIENTE OCULTO - 06/2026</t>
        </is>
      </c>
      <c r="J778" t="n">
        <v>-333.72</v>
      </c>
      <c r="K778" t="n">
        <v>-333.72</v>
      </c>
      <c r="O778" t="inlineStr">
        <is>
          <t>Real</t>
        </is>
      </c>
      <c r="P778" t="inlineStr">
        <is>
          <t>Pago</t>
        </is>
      </c>
      <c r="Q778" t="inlineStr">
        <is>
          <t>06/2026</t>
        </is>
      </c>
      <c r="R778" t="n">
        <v>0</v>
      </c>
    </row>
    <row r="779">
      <c r="A779" t="n">
        <v>195337</v>
      </c>
      <c r="B779" t="inlineStr">
        <is>
          <t>Love Cabaret</t>
        </is>
      </c>
      <c r="C779" t="inlineStr">
        <is>
          <t>CIA DE SANEAMENTO BASICO DO ESTADO DE SAO PAULO SABESP</t>
        </is>
      </c>
      <c r="D779" t="inlineStr">
        <is>
          <t>PROVISAO</t>
        </is>
      </c>
      <c r="E779" s="555" t="n">
        <v>46174</v>
      </c>
      <c r="F779" s="555" t="n">
        <v>46223</v>
      </c>
      <c r="G779" t="inlineStr">
        <is>
          <t>Utilidades</t>
        </is>
      </c>
      <c r="H779" t="inlineStr">
        <is>
          <t>Agua/Esgoto</t>
        </is>
      </c>
      <c r="I779" t="inlineStr">
        <is>
          <t xml:space="preserve">AGUA/ ESGOTO - RGI 93507054 E FORNECIMENTO 86040547054313 - </t>
        </is>
      </c>
      <c r="J779" t="n">
        <v>-200</v>
      </c>
      <c r="K779" t="n">
        <v>-200</v>
      </c>
      <c r="O779" t="inlineStr">
        <is>
          <t>Provisionado</t>
        </is>
      </c>
      <c r="Q779" t="inlineStr">
        <is>
          <t>06/2026</t>
        </is>
      </c>
      <c r="R779" t="n">
        <v>0</v>
      </c>
    </row>
    <row r="780">
      <c r="A780" t="n">
        <v>204738</v>
      </c>
      <c r="B780" t="inlineStr">
        <is>
          <t>Love Cabaret</t>
        </is>
      </c>
      <c r="C780" t="inlineStr">
        <is>
          <t xml:space="preserve">SPOTIFY </t>
        </is>
      </c>
      <c r="D780" t="inlineStr">
        <is>
          <t>RP0612026</t>
        </is>
      </c>
      <c r="E780" s="555" t="n">
        <v>46174</v>
      </c>
      <c r="F780" s="555" t="n">
        <v>46188</v>
      </c>
      <c r="G780" t="inlineStr">
        <is>
          <t>Informática e TI</t>
        </is>
      </c>
      <c r="H780" t="inlineStr">
        <is>
          <t>TV por assinatura/musica ambiente</t>
        </is>
      </c>
      <c r="I780" t="inlineStr">
        <is>
          <t>REEMBOLSO REFERENTE A SPOTIFY DAS CASAS ARCOS E LOVE</t>
        </is>
      </c>
      <c r="J780" t="n">
        <v>-20.45</v>
      </c>
      <c r="K780" t="n">
        <v>-20.45</v>
      </c>
      <c r="O780" t="inlineStr">
        <is>
          <t>Real</t>
        </is>
      </c>
      <c r="P780" t="inlineStr">
        <is>
          <t>Pago</t>
        </is>
      </c>
      <c r="Q780" t="inlineStr">
        <is>
          <t>06/2026</t>
        </is>
      </c>
      <c r="R780" t="n">
        <v>0</v>
      </c>
    </row>
    <row r="781">
      <c r="A781" t="n">
        <v>204752</v>
      </c>
      <c r="B781" t="inlineStr">
        <is>
          <t>Love Cabaret</t>
        </is>
      </c>
      <c r="C781" t="inlineStr">
        <is>
          <t>STAR COPIAS COMERCIO E SERVICOS LTDA</t>
        </is>
      </c>
      <c r="D781" t="inlineStr">
        <is>
          <t>5573</t>
        </is>
      </c>
      <c r="E781" s="555" t="n">
        <v>46174</v>
      </c>
      <c r="F781" s="555" t="n">
        <v>46211</v>
      </c>
      <c r="G781" t="inlineStr">
        <is>
          <t>Locação de Equipamentos</t>
        </is>
      </c>
      <c r="H781" t="inlineStr">
        <is>
          <t>Locação de Equipamentos - Informatica e TI</t>
        </is>
      </c>
      <c r="I781" t="inlineStr">
        <is>
          <t>LOCACAO DE EQUIPAMENTOS - IMPRESSORA - 06/2026</t>
        </is>
      </c>
      <c r="J781" t="n">
        <v>-230</v>
      </c>
      <c r="K781" t="n">
        <v>-230</v>
      </c>
      <c r="O781" t="inlineStr">
        <is>
          <t>Real</t>
        </is>
      </c>
      <c r="P781" t="inlineStr">
        <is>
          <t>Processamento</t>
        </is>
      </c>
      <c r="Q781" t="inlineStr">
        <is>
          <t>06/2026</t>
        </is>
      </c>
      <c r="R781" t="n">
        <v>0</v>
      </c>
    </row>
    <row r="782">
      <c r="A782" t="n">
        <v>96065</v>
      </c>
      <c r="B782" t="inlineStr">
        <is>
          <t>Love Cabaret</t>
        </is>
      </c>
      <c r="C782" t="inlineStr">
        <is>
          <t>ISS</t>
        </is>
      </c>
      <c r="D782" t="inlineStr">
        <is>
          <t>18/60</t>
        </is>
      </c>
      <c r="E782" s="555" t="n">
        <v>46173</v>
      </c>
      <c r="F782" s="555" t="n">
        <v>46203</v>
      </c>
      <c r="G782" t="inlineStr">
        <is>
          <t>Endividamento</t>
        </is>
      </c>
      <c r="H782" t="inlineStr">
        <is>
          <t>Endividamento Geral</t>
        </is>
      </c>
      <c r="I782" t="inlineStr">
        <is>
          <t>PARCELAMENTO ISS 1/60 N°0219337276</t>
        </is>
      </c>
      <c r="J782" t="n">
        <v>-2201.57</v>
      </c>
      <c r="K782" t="n">
        <v>-2201.57</v>
      </c>
      <c r="O782" t="inlineStr">
        <is>
          <t>Real</t>
        </is>
      </c>
      <c r="Q782" t="inlineStr">
        <is>
          <t>05/2026</t>
        </is>
      </c>
      <c r="R782" t="n">
        <v>0</v>
      </c>
    </row>
    <row r="783">
      <c r="A783" t="n">
        <v>239622</v>
      </c>
      <c r="B783" t="inlineStr">
        <is>
          <t>Love Cabaret</t>
        </is>
      </c>
      <c r="C783" t="inlineStr">
        <is>
          <t>ANDRE RODRIGUES AZEVEDO</t>
        </is>
      </c>
      <c r="D783" t="inlineStr">
        <is>
          <t>82</t>
        </is>
      </c>
      <c r="E783" s="555" t="n">
        <v>46173</v>
      </c>
      <c r="F783" s="555" t="n">
        <v>46202</v>
      </c>
      <c r="G783" t="inlineStr">
        <is>
          <t>Gorjeta</t>
        </is>
      </c>
      <c r="H783" t="inlineStr">
        <is>
          <t xml:space="preserve">  -  Comissões e Gorjeta</t>
        </is>
      </c>
      <c r="I783" t="inlineStr">
        <is>
          <t>COMISSÃO REFERENTE A APRESENTAÇÃO - COMP. 05/2026 (nota enviada no dia 16/06/2026)</t>
        </is>
      </c>
      <c r="J783" t="n">
        <v>-750</v>
      </c>
      <c r="K783" t="n">
        <v>-750</v>
      </c>
      <c r="M783" t="inlineStr">
        <is>
          <t>TECNICO DE SOM</t>
        </is>
      </c>
      <c r="N783" t="inlineStr">
        <is>
          <t xml:space="preserve">  - Assistente</t>
        </is>
      </c>
      <c r="O783" t="inlineStr">
        <is>
          <t>Real</t>
        </is>
      </c>
      <c r="P783" t="inlineStr">
        <is>
          <t>Pago</t>
        </is>
      </c>
      <c r="Q783" t="inlineStr">
        <is>
          <t>05/2026</t>
        </is>
      </c>
      <c r="R783" t="n">
        <v>0</v>
      </c>
    </row>
    <row r="784">
      <c r="A784" t="n">
        <v>235665</v>
      </c>
      <c r="B784" t="inlineStr">
        <is>
          <t>Love Cabaret</t>
        </is>
      </c>
      <c r="C784" t="inlineStr">
        <is>
          <t>ZIGPAY LTDAS -ME</t>
        </is>
      </c>
      <c r="E784" s="555" t="n">
        <v>46173</v>
      </c>
      <c r="F784" s="555" t="n">
        <v>46173</v>
      </c>
      <c r="G784" t="inlineStr">
        <is>
          <t>Deduções sobre Venda</t>
        </is>
      </c>
      <c r="H784" t="inlineStr">
        <is>
          <t>Meios de pagamento</t>
        </is>
      </c>
      <c r="I784" t="inlineStr">
        <is>
          <t xml:space="preserve"> Taxa Sobre Adquirência Integrada</t>
        </is>
      </c>
      <c r="J784" t="n">
        <v>-5204.7</v>
      </c>
      <c r="K784" t="n">
        <v>-5204.7</v>
      </c>
      <c r="O784" t="inlineStr">
        <is>
          <t>Real</t>
        </is>
      </c>
      <c r="P784" t="inlineStr">
        <is>
          <t>Pago</t>
        </is>
      </c>
      <c r="Q784" t="inlineStr">
        <is>
          <t>05/2026</t>
        </is>
      </c>
      <c r="R784" t="n">
        <v>0</v>
      </c>
    </row>
    <row r="785">
      <c r="A785" t="n">
        <v>208396</v>
      </c>
      <c r="B785" t="inlineStr">
        <is>
          <t>Love Cabaret</t>
        </is>
      </c>
      <c r="C785" t="inlineStr">
        <is>
          <t>IRRF</t>
        </is>
      </c>
      <c r="D785" t="inlineStr">
        <is>
          <t>85890 052026</t>
        </is>
      </c>
      <c r="E785" s="555" t="n">
        <v>46172</v>
      </c>
      <c r="F785" s="555" t="n">
        <v>46192</v>
      </c>
      <c r="G785" t="inlineStr">
        <is>
          <t>Mão de Obra - Encargos e Provisões</t>
        </is>
      </c>
      <c r="H785" t="inlineStr">
        <is>
          <t>IRRF - MDO CLT - Salário</t>
        </is>
      </c>
      <c r="J785" t="n">
        <v>-858.9</v>
      </c>
      <c r="K785" t="n">
        <v>-858.9</v>
      </c>
      <c r="O785" t="inlineStr">
        <is>
          <t>Real</t>
        </is>
      </c>
      <c r="P785" t="inlineStr">
        <is>
          <t>Pago</t>
        </is>
      </c>
      <c r="Q785" t="inlineStr">
        <is>
          <t>05/2026</t>
        </is>
      </c>
      <c r="R785" t="n">
        <v>0</v>
      </c>
    </row>
    <row r="786">
      <c r="A786" t="n">
        <v>210589</v>
      </c>
      <c r="B786" t="inlineStr">
        <is>
          <t>Love Cabaret</t>
        </is>
      </c>
      <c r="C786" t="inlineStr">
        <is>
          <t>PIS</t>
        </is>
      </c>
      <c r="D786" t="inlineStr">
        <is>
          <t>MAIO2026</t>
        </is>
      </c>
      <c r="E786" s="555" t="n">
        <v>46172</v>
      </c>
      <c r="F786" s="555" t="n">
        <v>46198</v>
      </c>
      <c r="G786" t="inlineStr">
        <is>
          <t>Impostos sobre Venda</t>
        </is>
      </c>
      <c r="H786" t="inlineStr">
        <is>
          <t>PIS / COFINS</t>
        </is>
      </c>
      <c r="I786" t="inlineStr">
        <is>
          <t>PIS - FATURAMENTO 2.184,59 2.184,59
02 PIS - FATURAMENTO - PJ EM GERAL
PA:05/2026 Vencimento:25/06/2026</t>
        </is>
      </c>
      <c r="J786" t="n">
        <v>-2184.59</v>
      </c>
      <c r="K786" t="n">
        <v>-2184.59</v>
      </c>
      <c r="O786" t="inlineStr">
        <is>
          <t>Real</t>
        </is>
      </c>
      <c r="Q786" t="inlineStr">
        <is>
          <t>05/2026</t>
        </is>
      </c>
      <c r="R786" t="n">
        <v>0</v>
      </c>
    </row>
    <row r="787">
      <c r="A787" t="n">
        <v>210577</v>
      </c>
      <c r="B787" t="inlineStr">
        <is>
          <t>Love Cabaret</t>
        </is>
      </c>
      <c r="C787" t="inlineStr">
        <is>
          <t>COFINS</t>
        </is>
      </c>
      <c r="D787" t="inlineStr">
        <is>
          <t>MAIO2026</t>
        </is>
      </c>
      <c r="E787" s="555" t="n">
        <v>46172</v>
      </c>
      <c r="F787" s="555" t="n">
        <v>46198</v>
      </c>
      <c r="G787" t="inlineStr">
        <is>
          <t>Impostos sobre Venda</t>
        </is>
      </c>
      <c r="H787" t="inlineStr">
        <is>
          <t>PIS / COFINS</t>
        </is>
      </c>
      <c r="I787" t="inlineStr">
        <is>
          <t>COFINS - CONTRIB P/ FIN. SEG. SOCIAL 10.072,92 10.072,92
01 COFINS - FATURAMENTO/PJ EM GERAL
PA:05/2026 Vencimento:25/06/2026</t>
        </is>
      </c>
      <c r="J787" t="n">
        <v>-10072.92</v>
      </c>
      <c r="K787" t="n">
        <v>-10072.92</v>
      </c>
      <c r="O787" t="inlineStr">
        <is>
          <t>Real</t>
        </is>
      </c>
      <c r="Q787" t="inlineStr">
        <is>
          <t>05/2026</t>
        </is>
      </c>
      <c r="R787" t="n">
        <v>0</v>
      </c>
    </row>
    <row r="788">
      <c r="A788" t="n">
        <v>209570</v>
      </c>
      <c r="B788" t="inlineStr">
        <is>
          <t>Love Cabaret</t>
        </is>
      </c>
      <c r="C788" t="inlineStr">
        <is>
          <t xml:space="preserve">CSRF </t>
        </is>
      </c>
      <c r="D788" t="inlineStr">
        <is>
          <t>MAIO2026</t>
        </is>
      </c>
      <c r="E788" s="555" t="n">
        <v>46172</v>
      </c>
      <c r="F788" s="555" t="n">
        <v>46192</v>
      </c>
      <c r="G788" t="inlineStr">
        <is>
          <t>Serviços de Terceiros</t>
        </is>
      </c>
      <c r="H788" t="inlineStr">
        <is>
          <t>Assessoria Contabil</t>
        </is>
      </c>
      <c r="J788" t="n">
        <v>-182.96</v>
      </c>
      <c r="K788" t="n">
        <v>-182.96</v>
      </c>
      <c r="O788" t="inlineStr">
        <is>
          <t>Real</t>
        </is>
      </c>
      <c r="P788" t="inlineStr">
        <is>
          <t>Pago</t>
        </is>
      </c>
      <c r="Q788" t="inlineStr">
        <is>
          <t>05/2026</t>
        </is>
      </c>
      <c r="R788" t="n">
        <v>0</v>
      </c>
    </row>
    <row r="789">
      <c r="A789" t="n">
        <v>208332</v>
      </c>
      <c r="B789" t="inlineStr">
        <is>
          <t>Love Cabaret</t>
        </is>
      </c>
      <c r="C789" t="inlineStr">
        <is>
          <t>FGTS</t>
        </is>
      </c>
      <c r="D789" t="inlineStr">
        <is>
          <t>54116 052026</t>
        </is>
      </c>
      <c r="E789" s="555" t="n">
        <v>46172</v>
      </c>
      <c r="F789" s="555" t="n">
        <v>46192</v>
      </c>
      <c r="G789" t="inlineStr">
        <is>
          <t>Mão de Obra - Encargos e Provisões</t>
        </is>
      </c>
      <c r="H789" t="inlineStr">
        <is>
          <t xml:space="preserve">  -  FGTS</t>
        </is>
      </c>
      <c r="J789" t="n">
        <v>-541.16</v>
      </c>
      <c r="K789" t="n">
        <v>-541.16</v>
      </c>
      <c r="O789" t="inlineStr">
        <is>
          <t>Real</t>
        </is>
      </c>
      <c r="P789" t="inlineStr">
        <is>
          <t>Pago</t>
        </is>
      </c>
      <c r="Q789" t="inlineStr">
        <is>
          <t>05/2026</t>
        </is>
      </c>
      <c r="R789" t="n">
        <v>0</v>
      </c>
    </row>
    <row r="790">
      <c r="A790" t="n">
        <v>202297</v>
      </c>
      <c r="B790" t="inlineStr">
        <is>
          <t>Love Cabaret</t>
        </is>
      </c>
      <c r="C790" t="inlineStr">
        <is>
          <t>BRH SAUDE OCUPACIONAL LTDA</t>
        </is>
      </c>
      <c r="D790" t="inlineStr">
        <is>
          <t>5061</t>
        </is>
      </c>
      <c r="E790" s="555" t="n">
        <v>46172</v>
      </c>
      <c r="F790" s="555" t="n">
        <v>46182</v>
      </c>
      <c r="G790" t="inlineStr">
        <is>
          <t>Mão de Obra - Benefícios</t>
        </is>
      </c>
      <c r="H790" t="inlineStr">
        <is>
          <t xml:space="preserve">  -  Exames Periódicos</t>
        </is>
      </c>
      <c r="J790" t="n">
        <v>-35.49</v>
      </c>
      <c r="K790" t="n">
        <v>-35.49</v>
      </c>
      <c r="O790" t="inlineStr">
        <is>
          <t>Real</t>
        </is>
      </c>
      <c r="P790" t="inlineStr">
        <is>
          <t>Pago</t>
        </is>
      </c>
      <c r="Q790" t="inlineStr">
        <is>
          <t>05/2026</t>
        </is>
      </c>
      <c r="R790" t="n">
        <v>0</v>
      </c>
    </row>
    <row r="791">
      <c r="A791" t="n">
        <v>197263</v>
      </c>
      <c r="B791" t="inlineStr">
        <is>
          <t>Love Cabaret</t>
        </is>
      </c>
      <c r="C791" t="inlineStr">
        <is>
          <t>ISS</t>
        </is>
      </c>
      <c r="D791" t="inlineStr">
        <is>
          <t>MAIO2026</t>
        </is>
      </c>
      <c r="E791" s="555" t="n">
        <v>46172</v>
      </c>
      <c r="F791" s="555" t="n">
        <v>46183</v>
      </c>
      <c r="G791" t="inlineStr">
        <is>
          <t>Serviços de Terceiros</t>
        </is>
      </c>
      <c r="H791" t="inlineStr">
        <is>
          <t>Serviços de Segurança</t>
        </is>
      </c>
      <c r="I791" t="inlineStr">
        <is>
          <t>ISS SERV TOMADOS</t>
        </is>
      </c>
      <c r="J791" t="n">
        <v>-149.06</v>
      </c>
      <c r="K791" t="n">
        <v>-149.06</v>
      </c>
      <c r="O791" t="inlineStr">
        <is>
          <t>Real</t>
        </is>
      </c>
      <c r="P791" t="inlineStr">
        <is>
          <t>Pago</t>
        </is>
      </c>
      <c r="Q791" t="inlineStr">
        <is>
          <t>05/2026</t>
        </is>
      </c>
      <c r="R791" t="n">
        <v>0</v>
      </c>
    </row>
    <row r="792">
      <c r="A792" t="n">
        <v>197483</v>
      </c>
      <c r="B792" t="inlineStr">
        <is>
          <t>Love Cabaret</t>
        </is>
      </c>
      <c r="C792" t="inlineStr">
        <is>
          <t>IRRF</t>
        </is>
      </c>
      <c r="D792" t="inlineStr">
        <is>
          <t>MAIO2026</t>
        </is>
      </c>
      <c r="E792" s="555" t="n">
        <v>46172</v>
      </c>
      <c r="F792" s="555" t="n">
        <v>46192</v>
      </c>
      <c r="G792" t="inlineStr">
        <is>
          <t>Serviços de Terceiros</t>
        </is>
      </c>
      <c r="H792" t="inlineStr">
        <is>
          <t>Assessoria Contabil</t>
        </is>
      </c>
      <c r="I792" t="inlineStr">
        <is>
          <t>IRRF PRESTADOR PJ</t>
        </is>
      </c>
      <c r="J792" t="n">
        <v>-96.06</v>
      </c>
      <c r="K792" t="n">
        <v>-96.06</v>
      </c>
      <c r="O792" t="inlineStr">
        <is>
          <t>Real</t>
        </is>
      </c>
      <c r="P792" t="inlineStr">
        <is>
          <t>Pago</t>
        </is>
      </c>
      <c r="Q792" t="inlineStr">
        <is>
          <t>05/2026</t>
        </is>
      </c>
      <c r="R792" t="n">
        <v>0</v>
      </c>
    </row>
    <row r="793">
      <c r="A793" t="n">
        <v>207215</v>
      </c>
      <c r="B793" t="inlineStr">
        <is>
          <t>Love Cabaret</t>
        </is>
      </c>
      <c r="C793" t="inlineStr">
        <is>
          <t>INSS</t>
        </is>
      </c>
      <c r="D793" t="inlineStr">
        <is>
          <t>58893 052026</t>
        </is>
      </c>
      <c r="E793" s="555" t="n">
        <v>46172</v>
      </c>
      <c r="F793" s="555" t="n">
        <v>46192</v>
      </c>
      <c r="G793" t="inlineStr">
        <is>
          <t>Mão de Obra - Encargos e Provisões</t>
        </is>
      </c>
      <c r="H793" t="inlineStr">
        <is>
          <t xml:space="preserve">  -  INSS Segurados</t>
        </is>
      </c>
      <c r="I793" t="inlineStr">
        <is>
          <t xml:space="preserve"> INSS Segurados - 05/2026</t>
        </is>
      </c>
      <c r="J793" t="n">
        <v>-588.9299999999999</v>
      </c>
      <c r="K793" t="n">
        <v>-588.9299999999999</v>
      </c>
      <c r="O793" t="inlineStr">
        <is>
          <t>Real</t>
        </is>
      </c>
      <c r="P793" t="inlineStr">
        <is>
          <t>Pago</t>
        </is>
      </c>
      <c r="Q793" t="inlineStr">
        <is>
          <t>05/2026</t>
        </is>
      </c>
      <c r="R793" t="n">
        <v>0</v>
      </c>
    </row>
    <row r="794">
      <c r="A794" t="n">
        <v>197137</v>
      </c>
      <c r="B794" t="inlineStr">
        <is>
          <t>Love Cabaret</t>
        </is>
      </c>
      <c r="C794" t="inlineStr">
        <is>
          <t>ICMS</t>
        </is>
      </c>
      <c r="D794" t="inlineStr">
        <is>
          <t>MAIO2026</t>
        </is>
      </c>
      <c r="E794" s="555" t="n">
        <v>46172</v>
      </c>
      <c r="F794" s="555" t="n">
        <v>46195</v>
      </c>
      <c r="G794" t="inlineStr">
        <is>
          <t>Impostos sobre Venda</t>
        </is>
      </c>
      <c r="H794" t="inlineStr">
        <is>
          <t>ICMS</t>
        </is>
      </c>
      <c r="J794" t="n">
        <v>-13927.77</v>
      </c>
      <c r="K794" t="n">
        <v>-13927.77</v>
      </c>
      <c r="O794" t="inlineStr">
        <is>
          <t>Real</t>
        </is>
      </c>
      <c r="Q794" t="inlineStr">
        <is>
          <t>05/2026</t>
        </is>
      </c>
      <c r="R794" t="n">
        <v>0</v>
      </c>
    </row>
    <row r="795">
      <c r="A795" t="n">
        <v>207190</v>
      </c>
      <c r="B795" t="inlineStr">
        <is>
          <t>Love Cabaret</t>
        </is>
      </c>
      <c r="C795" t="inlineStr">
        <is>
          <t>INSS</t>
        </is>
      </c>
      <c r="D795" t="inlineStr">
        <is>
          <t>184669 052026</t>
        </is>
      </c>
      <c r="E795" s="555" t="n">
        <v>46172</v>
      </c>
      <c r="F795" s="555" t="n">
        <v>46192</v>
      </c>
      <c r="G795" t="inlineStr">
        <is>
          <t>Mão de Obra - Encargos e Provisões</t>
        </is>
      </c>
      <c r="H795" t="inlineStr">
        <is>
          <t xml:space="preserve">  -  INSS Patronal</t>
        </is>
      </c>
      <c r="I795" t="inlineStr">
        <is>
          <t xml:space="preserve"> INSS Patronal - 05/2026</t>
        </is>
      </c>
      <c r="J795" t="n">
        <v>-1846.69</v>
      </c>
      <c r="K795" t="n">
        <v>-1846.69</v>
      </c>
      <c r="O795" t="inlineStr">
        <is>
          <t>Real</t>
        </is>
      </c>
      <c r="P795" t="inlineStr">
        <is>
          <t>Pago</t>
        </is>
      </c>
      <c r="Q795" t="inlineStr">
        <is>
          <t>05/2026</t>
        </is>
      </c>
      <c r="R795" t="n">
        <v>0</v>
      </c>
    </row>
    <row r="796">
      <c r="A796" t="n">
        <v>207141</v>
      </c>
      <c r="B796" t="inlineStr">
        <is>
          <t>Love Cabaret</t>
        </is>
      </c>
      <c r="C796" t="inlineStr">
        <is>
          <t>INSS</t>
        </is>
      </c>
      <c r="D796" t="inlineStr">
        <is>
          <t>MAIO2026</t>
        </is>
      </c>
      <c r="E796" s="555" t="n">
        <v>46170</v>
      </c>
      <c r="F796" s="555" t="n">
        <v>46192</v>
      </c>
      <c r="G796" t="inlineStr">
        <is>
          <t>Serviços de Terceiros</t>
        </is>
      </c>
      <c r="H796" t="inlineStr">
        <is>
          <t>Serviços de Segurança</t>
        </is>
      </c>
      <c r="I796" t="inlineStr">
        <is>
          <t>INSS TERCEIROS</t>
        </is>
      </c>
      <c r="J796" t="n">
        <v>-250.8</v>
      </c>
      <c r="K796" t="n">
        <v>-250.8</v>
      </c>
      <c r="O796" t="inlineStr">
        <is>
          <t>Real</t>
        </is>
      </c>
      <c r="P796" t="inlineStr">
        <is>
          <t>Pago</t>
        </is>
      </c>
      <c r="Q796" t="inlineStr">
        <is>
          <t>05/2026</t>
        </is>
      </c>
      <c r="R796" t="n">
        <v>0</v>
      </c>
    </row>
    <row r="797">
      <c r="A797" t="n">
        <v>237176</v>
      </c>
      <c r="B797" t="inlineStr">
        <is>
          <t>Love Cabaret</t>
        </is>
      </c>
      <c r="C797" t="inlineStr">
        <is>
          <t>BRADESCO SA</t>
        </is>
      </c>
      <c r="E797" s="555" t="n">
        <v>46170</v>
      </c>
      <c r="F797" s="555" t="n">
        <v>46170</v>
      </c>
      <c r="G797" t="inlineStr">
        <is>
          <t>Despesas Financeiras</t>
        </is>
      </c>
      <c r="H797" t="inlineStr">
        <is>
          <t>Tarifas Bancárias</t>
        </is>
      </c>
      <c r="J797" t="n">
        <v>-9.800000000000001</v>
      </c>
      <c r="K797" t="n">
        <v>-9.800000000000001</v>
      </c>
      <c r="O797" t="inlineStr">
        <is>
          <t>Real</t>
        </is>
      </c>
      <c r="P797" t="inlineStr">
        <is>
          <t>Pago</t>
        </is>
      </c>
      <c r="Q797" t="inlineStr">
        <is>
          <t>05/2026</t>
        </is>
      </c>
      <c r="R797" t="n">
        <v>0</v>
      </c>
    </row>
    <row r="798">
      <c r="A798" t="n">
        <v>234441</v>
      </c>
      <c r="B798" t="inlineStr">
        <is>
          <t>Love Cabaret</t>
        </is>
      </c>
      <c r="C798" t="inlineStr">
        <is>
          <t>PETTY CASH</t>
        </is>
      </c>
      <c r="D798" t="inlineStr">
        <is>
          <t>7120 052026</t>
        </is>
      </c>
      <c r="E798" s="555" t="n">
        <v>46169</v>
      </c>
      <c r="F798" s="555" t="n">
        <v>46178</v>
      </c>
      <c r="G798" t="inlineStr">
        <is>
          <t>Manutenção</t>
        </is>
      </c>
      <c r="H798" t="inlineStr">
        <is>
          <t>Material de Manutenção</t>
        </is>
      </c>
      <c r="I798" t="inlineStr">
        <is>
          <t>MANUTENCAO DE EMERGENCIA - 4581</t>
        </is>
      </c>
      <c r="J798" t="n">
        <v>-71.2</v>
      </c>
      <c r="K798" t="n">
        <v>-71.2</v>
      </c>
      <c r="O798" t="inlineStr">
        <is>
          <t>Real</t>
        </is>
      </c>
      <c r="P798" t="inlineStr">
        <is>
          <t>Pago</t>
        </is>
      </c>
      <c r="Q798" t="inlineStr">
        <is>
          <t>05/2026</t>
        </is>
      </c>
      <c r="R798" t="n">
        <v>0</v>
      </c>
    </row>
    <row r="799">
      <c r="A799" t="n">
        <v>237175</v>
      </c>
      <c r="B799" t="inlineStr">
        <is>
          <t>Love Cabaret</t>
        </is>
      </c>
      <c r="C799" t="inlineStr">
        <is>
          <t>BRADESCO SA</t>
        </is>
      </c>
      <c r="E799" s="555" t="n">
        <v>46169</v>
      </c>
      <c r="F799" s="555" t="n">
        <v>46169</v>
      </c>
      <c r="G799" t="inlineStr">
        <is>
          <t>Despesas Financeiras</t>
        </is>
      </c>
      <c r="H799" t="inlineStr">
        <is>
          <t>Tarifas Bancárias</t>
        </is>
      </c>
      <c r="J799" t="n">
        <v>-9.800000000000001</v>
      </c>
      <c r="K799" t="n">
        <v>-9.800000000000001</v>
      </c>
      <c r="O799" t="inlineStr">
        <is>
          <t>Real</t>
        </is>
      </c>
      <c r="P799" t="inlineStr">
        <is>
          <t>Pago</t>
        </is>
      </c>
      <c r="Q799" t="inlineStr">
        <is>
          <t>05/2026</t>
        </is>
      </c>
      <c r="R799" t="n">
        <v>0</v>
      </c>
    </row>
    <row r="800">
      <c r="A800" t="n">
        <v>234309</v>
      </c>
      <c r="B800" t="inlineStr">
        <is>
          <t>Love Cabaret</t>
        </is>
      </c>
      <c r="C800" t="inlineStr">
        <is>
          <t>PRESHH ALUGUEL DE MAQUINAS LTDA</t>
        </is>
      </c>
      <c r="D800" t="inlineStr">
        <is>
          <t>T-41061</t>
        </is>
      </c>
      <c r="E800" s="555" t="n">
        <v>46169</v>
      </c>
      <c r="F800" s="555" t="n">
        <v>46175</v>
      </c>
      <c r="G800" t="inlineStr">
        <is>
          <t>Utilidades</t>
        </is>
      </c>
      <c r="H800" t="inlineStr">
        <is>
          <t>Material de Consumo - Gelo/ Gas CO2/ Carvao /Velas</t>
        </is>
      </c>
      <c r="I800" t="inlineStr">
        <is>
          <t>REPOSICAO DE GAS - 05/2026</t>
        </is>
      </c>
      <c r="J800" t="n">
        <v>-198</v>
      </c>
      <c r="K800" t="n">
        <v>-198</v>
      </c>
      <c r="O800" t="inlineStr">
        <is>
          <t>Real</t>
        </is>
      </c>
      <c r="P800" t="inlineStr">
        <is>
          <t>Pago</t>
        </is>
      </c>
      <c r="Q800" t="inlineStr">
        <is>
          <t>05/2026</t>
        </is>
      </c>
      <c r="R800" t="n">
        <v>0</v>
      </c>
    </row>
    <row r="801">
      <c r="A801" t="n">
        <v>211843</v>
      </c>
      <c r="B801" t="inlineStr">
        <is>
          <t>Love Cabaret</t>
        </is>
      </c>
      <c r="C801" t="inlineStr">
        <is>
          <t>SECRETARIA DE ESTADO DA FAZENDA</t>
        </is>
      </c>
      <c r="D801" t="inlineStr">
        <is>
          <t>4/84</t>
        </is>
      </c>
      <c r="E801" s="555" t="n">
        <v>46168</v>
      </c>
      <c r="F801" s="555" t="n">
        <v>46203</v>
      </c>
      <c r="G801" t="inlineStr">
        <is>
          <t>Endividamento</t>
        </is>
      </c>
      <c r="H801" t="inlineStr">
        <is>
          <t>Endividamento Geral</t>
        </is>
      </c>
      <c r="I801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J801" t="n">
        <v>-699.3200000000001</v>
      </c>
      <c r="K801" t="n">
        <v>-699.3200000000001</v>
      </c>
      <c r="O801" t="inlineStr">
        <is>
          <t>Real</t>
        </is>
      </c>
      <c r="P801" t="inlineStr">
        <is>
          <t>Pago</t>
        </is>
      </c>
      <c r="Q801" t="inlineStr">
        <is>
          <t>05/2026</t>
        </is>
      </c>
      <c r="R801" t="n">
        <v>0</v>
      </c>
    </row>
    <row r="802">
      <c r="A802" t="n">
        <v>234466</v>
      </c>
      <c r="B802" t="inlineStr">
        <is>
          <t>Love Cabaret</t>
        </is>
      </c>
      <c r="C802" t="inlineStr">
        <is>
          <t>TEC LITE MANUTENCAO EM EQUIPAMENTOS DE ILUMINAÇÃO LTDA</t>
        </is>
      </c>
      <c r="D802" t="inlineStr">
        <is>
          <t>969</t>
        </is>
      </c>
      <c r="E802" s="555" t="n">
        <v>46168</v>
      </c>
      <c r="F802" s="555" t="n">
        <v>46178</v>
      </c>
      <c r="G802" t="inlineStr">
        <is>
          <t>Manutenção</t>
        </is>
      </c>
      <c r="H802" t="inlineStr">
        <is>
          <t>Manutenção de Equipamentos</t>
        </is>
      </c>
      <c r="I802" t="inlineStr">
        <is>
          <t>MANUTENCAO MAQUINA HAZE - 05/2026</t>
        </is>
      </c>
      <c r="J802" t="n">
        <v>-330</v>
      </c>
      <c r="K802" t="n">
        <v>-330</v>
      </c>
      <c r="O802" t="inlineStr">
        <is>
          <t>Real</t>
        </is>
      </c>
      <c r="P802" t="inlineStr">
        <is>
          <t>Pago</t>
        </is>
      </c>
      <c r="Q802" t="inlineStr">
        <is>
          <t>05/2026</t>
        </is>
      </c>
      <c r="R802" t="n">
        <v>0</v>
      </c>
    </row>
    <row r="803">
      <c r="A803" t="n">
        <v>236071</v>
      </c>
      <c r="B803" t="inlineStr">
        <is>
          <t>Love Cabaret</t>
        </is>
      </c>
      <c r="C803" t="inlineStr">
        <is>
          <t>ZIGPAY LTDAS -ME</t>
        </is>
      </c>
      <c r="E803" s="555" t="n">
        <v>46164</v>
      </c>
      <c r="F803" s="555" t="n">
        <v>46165</v>
      </c>
      <c r="G803" t="inlineStr">
        <is>
          <t>Informática e TI</t>
        </is>
      </c>
      <c r="H803" t="inlineStr">
        <is>
          <t>Sistemas Gerais - Operacionais</t>
        </is>
      </c>
      <c r="I803" t="inlineStr">
        <is>
          <t>Taxa de Sistema</t>
        </is>
      </c>
      <c r="J803" t="n">
        <v>-108.27</v>
      </c>
      <c r="K803" t="n">
        <v>-108.27</v>
      </c>
      <c r="O803" t="inlineStr">
        <is>
          <t>Real</t>
        </is>
      </c>
      <c r="P803" t="inlineStr">
        <is>
          <t>Pago</t>
        </is>
      </c>
      <c r="Q803" t="inlineStr">
        <is>
          <t>05/2026</t>
        </is>
      </c>
      <c r="R803" t="n">
        <v>0</v>
      </c>
    </row>
    <row r="804">
      <c r="A804" t="n">
        <v>234453</v>
      </c>
      <c r="B804" t="inlineStr">
        <is>
          <t>Love Cabaret</t>
        </is>
      </c>
      <c r="C804" t="inlineStr">
        <is>
          <t>PETTY CASH</t>
        </is>
      </c>
      <c r="D804" t="inlineStr">
        <is>
          <t>29-2 052026</t>
        </is>
      </c>
      <c r="E804" s="555" t="n">
        <v>46164</v>
      </c>
      <c r="F804" s="555" t="n">
        <v>46178</v>
      </c>
      <c r="G804" t="inlineStr">
        <is>
          <t>Custos Artístico Geral</t>
        </is>
      </c>
      <c r="H804" t="inlineStr">
        <is>
          <t>Locação de Equipamentos Variável</t>
        </is>
      </c>
      <c r="I804" t="inlineStr">
        <is>
          <t>DESPESA ARTISTICO - 4581</t>
        </is>
      </c>
      <c r="J804" t="n">
        <v>-29</v>
      </c>
      <c r="K804" t="n">
        <v>-29</v>
      </c>
      <c r="O804" t="inlineStr">
        <is>
          <t>Real</t>
        </is>
      </c>
      <c r="P804" t="inlineStr">
        <is>
          <t>Pago</t>
        </is>
      </c>
      <c r="Q804" t="inlineStr">
        <is>
          <t>05/2026</t>
        </is>
      </c>
      <c r="R804" t="n">
        <v>0</v>
      </c>
    </row>
    <row r="805">
      <c r="A805" t="n">
        <v>234451</v>
      </c>
      <c r="B805" t="inlineStr">
        <is>
          <t>Love Cabaret</t>
        </is>
      </c>
      <c r="C805" t="inlineStr">
        <is>
          <t>PETTY CASH</t>
        </is>
      </c>
      <c r="D805" t="inlineStr">
        <is>
          <t>52 052026</t>
        </is>
      </c>
      <c r="E805" s="555" t="n">
        <v>46164</v>
      </c>
      <c r="F805" s="555" t="n">
        <v>46178</v>
      </c>
      <c r="G805" t="inlineStr">
        <is>
          <t>Utilidades</t>
        </is>
      </c>
      <c r="H805" t="inlineStr">
        <is>
          <t>Material de Escritorio</t>
        </is>
      </c>
      <c r="I805" t="inlineStr">
        <is>
          <t>DESPESA ARTISTICO - 4581</t>
        </is>
      </c>
      <c r="J805" t="n">
        <v>-52</v>
      </c>
      <c r="K805" t="n">
        <v>-52</v>
      </c>
      <c r="O805" t="inlineStr">
        <is>
          <t>Real</t>
        </is>
      </c>
      <c r="P805" t="inlineStr">
        <is>
          <t>Pago</t>
        </is>
      </c>
      <c r="Q805" t="inlineStr">
        <is>
          <t>05/2026</t>
        </is>
      </c>
      <c r="R805" t="n">
        <v>0</v>
      </c>
    </row>
    <row r="806">
      <c r="A806" t="n">
        <v>234449</v>
      </c>
      <c r="B806" t="inlineStr">
        <is>
          <t>Love Cabaret</t>
        </is>
      </c>
      <c r="C806" t="inlineStr">
        <is>
          <t>PETTY CASH</t>
        </is>
      </c>
      <c r="D806" t="inlineStr">
        <is>
          <t>7 052026</t>
        </is>
      </c>
      <c r="E806" s="555" t="n">
        <v>46164</v>
      </c>
      <c r="F806" s="555" t="n">
        <v>46178</v>
      </c>
      <c r="G806" t="inlineStr">
        <is>
          <t>Utilidades</t>
        </is>
      </c>
      <c r="H806" t="inlineStr">
        <is>
          <t>Material de Escritorio</t>
        </is>
      </c>
      <c r="I806" t="inlineStr">
        <is>
          <t>DESPESA ARTISTICO - 4581</t>
        </is>
      </c>
      <c r="J806" t="n">
        <v>-7</v>
      </c>
      <c r="K806" t="n">
        <v>-7</v>
      </c>
      <c r="O806" t="inlineStr">
        <is>
          <t>Real</t>
        </is>
      </c>
      <c r="P806" t="inlineStr">
        <is>
          <t>Pago</t>
        </is>
      </c>
      <c r="Q806" t="inlineStr">
        <is>
          <t>05/2026</t>
        </is>
      </c>
      <c r="R806" t="n">
        <v>0</v>
      </c>
    </row>
    <row r="807">
      <c r="A807" t="n">
        <v>234450</v>
      </c>
      <c r="B807" t="inlineStr">
        <is>
          <t>Love Cabaret</t>
        </is>
      </c>
      <c r="C807" t="inlineStr">
        <is>
          <t>PETTY CASH</t>
        </is>
      </c>
      <c r="D807" t="inlineStr">
        <is>
          <t>1298 052026</t>
        </is>
      </c>
      <c r="E807" s="555" t="n">
        <v>46164</v>
      </c>
      <c r="F807" s="555" t="n">
        <v>46178</v>
      </c>
      <c r="G807" t="inlineStr">
        <is>
          <t>Utilidades</t>
        </is>
      </c>
      <c r="H807" t="inlineStr">
        <is>
          <t>Material de Escritorio</t>
        </is>
      </c>
      <c r="I807" t="inlineStr">
        <is>
          <t>DESPESA ARTISTICO - 4581</t>
        </is>
      </c>
      <c r="J807" t="n">
        <v>-12.98</v>
      </c>
      <c r="K807" t="n">
        <v>-12.98</v>
      </c>
      <c r="O807" t="inlineStr">
        <is>
          <t>Real</t>
        </is>
      </c>
      <c r="P807" t="inlineStr">
        <is>
          <t>Pago</t>
        </is>
      </c>
      <c r="Q807" t="inlineStr">
        <is>
          <t>05/2026</t>
        </is>
      </c>
      <c r="R807" t="n">
        <v>0</v>
      </c>
    </row>
    <row r="808">
      <c r="A808" t="n">
        <v>236069</v>
      </c>
      <c r="B808" t="inlineStr">
        <is>
          <t>Love Cabaret</t>
        </is>
      </c>
      <c r="C808" t="inlineStr">
        <is>
          <t>ZIGPAY LTDAS -ME</t>
        </is>
      </c>
      <c r="E808" s="555" t="n">
        <v>46163</v>
      </c>
      <c r="F808" s="555" t="n">
        <v>46164</v>
      </c>
      <c r="G808" t="inlineStr">
        <is>
          <t>Informática e TI</t>
        </is>
      </c>
      <c r="H808" t="inlineStr">
        <is>
          <t>Sistemas Gerais - Operacionais</t>
        </is>
      </c>
      <c r="I808" t="inlineStr">
        <is>
          <t>Taxa de Sistema</t>
        </is>
      </c>
      <c r="J808" t="n">
        <v>-30.71</v>
      </c>
      <c r="K808" t="n">
        <v>-30.71</v>
      </c>
      <c r="O808" t="inlineStr">
        <is>
          <t>Real</t>
        </is>
      </c>
      <c r="P808" t="inlineStr">
        <is>
          <t>Pago</t>
        </is>
      </c>
      <c r="Q808" t="inlineStr">
        <is>
          <t>05/2026</t>
        </is>
      </c>
      <c r="R808" t="n">
        <v>0</v>
      </c>
    </row>
    <row r="809">
      <c r="A809" t="n">
        <v>236070</v>
      </c>
      <c r="B809" t="inlineStr">
        <is>
          <t>Love Cabaret</t>
        </is>
      </c>
      <c r="C809" t="inlineStr">
        <is>
          <t>ZIGPAY LTDAS -ME</t>
        </is>
      </c>
      <c r="E809" s="555" t="n">
        <v>46163</v>
      </c>
      <c r="F809" s="555" t="n">
        <v>46164</v>
      </c>
      <c r="G809" t="inlineStr">
        <is>
          <t>Informática e TI</t>
        </is>
      </c>
      <c r="H809" t="inlineStr">
        <is>
          <t>Sistemas Gerais - Operacionais</t>
        </is>
      </c>
      <c r="I809" t="inlineStr">
        <is>
          <t>Taxa de Sistema</t>
        </is>
      </c>
      <c r="J809" t="n">
        <v>-132.53</v>
      </c>
      <c r="K809" t="n">
        <v>-132.53</v>
      </c>
      <c r="O809" t="inlineStr">
        <is>
          <t>Real</t>
        </is>
      </c>
      <c r="P809" t="inlineStr">
        <is>
          <t>Pago</t>
        </is>
      </c>
      <c r="Q809" t="inlineStr">
        <is>
          <t>05/2026</t>
        </is>
      </c>
      <c r="R809" t="n">
        <v>0</v>
      </c>
    </row>
    <row r="810">
      <c r="A810" t="n">
        <v>233186</v>
      </c>
      <c r="B810" t="inlineStr">
        <is>
          <t>Love Cabaret</t>
        </is>
      </c>
      <c r="C810" t="inlineStr">
        <is>
          <t>BRADESCO SA</t>
        </is>
      </c>
      <c r="E810" s="555" t="n">
        <v>46162</v>
      </c>
      <c r="F810" s="555" t="n">
        <v>46162</v>
      </c>
      <c r="G810" t="inlineStr">
        <is>
          <t>Despesas Financeiras</t>
        </is>
      </c>
      <c r="H810" t="inlineStr">
        <is>
          <t>Tarifas Bancárias</t>
        </is>
      </c>
      <c r="I810" t="inlineStr">
        <is>
          <t xml:space="preserve"> Tarifa PIX </t>
        </is>
      </c>
      <c r="J810" t="n">
        <v>-9.800000000000001</v>
      </c>
      <c r="K810" t="n">
        <v>-9.800000000000001</v>
      </c>
      <c r="O810" t="inlineStr">
        <is>
          <t>Real</t>
        </is>
      </c>
      <c r="P810" t="inlineStr">
        <is>
          <t>Pago</t>
        </is>
      </c>
      <c r="Q810" t="inlineStr">
        <is>
          <t>05/2026</t>
        </is>
      </c>
      <c r="R810" t="n">
        <v>0</v>
      </c>
    </row>
    <row r="811">
      <c r="A811" t="n">
        <v>234448</v>
      </c>
      <c r="B811" t="inlineStr">
        <is>
          <t>Love Cabaret</t>
        </is>
      </c>
      <c r="C811" t="inlineStr">
        <is>
          <t>PETTY CASH</t>
        </is>
      </c>
      <c r="D811" t="inlineStr">
        <is>
          <t>80 052026</t>
        </is>
      </c>
      <c r="E811" s="555" t="n">
        <v>46162</v>
      </c>
      <c r="F811" s="555" t="n">
        <v>46178</v>
      </c>
      <c r="G811" t="inlineStr">
        <is>
          <t>Utilidades</t>
        </is>
      </c>
      <c r="H811" t="inlineStr">
        <is>
          <t>Material de Escritorio</t>
        </is>
      </c>
      <c r="I811" t="inlineStr">
        <is>
          <t>DESPESA ARTISTICO - 4581</t>
        </is>
      </c>
      <c r="J811" t="n">
        <v>-80</v>
      </c>
      <c r="K811" t="n">
        <v>-80</v>
      </c>
      <c r="O811" t="inlineStr">
        <is>
          <t>Real</t>
        </is>
      </c>
      <c r="P811" t="inlineStr">
        <is>
          <t>Pago</t>
        </is>
      </c>
      <c r="Q811" t="inlineStr">
        <is>
          <t>05/2026</t>
        </is>
      </c>
      <c r="R811" t="n">
        <v>0</v>
      </c>
    </row>
    <row r="812">
      <c r="A812" t="n">
        <v>234446</v>
      </c>
      <c r="B812" t="inlineStr">
        <is>
          <t>Love Cabaret</t>
        </is>
      </c>
      <c r="C812" t="inlineStr">
        <is>
          <t>PETTY CASH</t>
        </is>
      </c>
      <c r="D812" t="inlineStr">
        <is>
          <t>428 052026</t>
        </is>
      </c>
      <c r="E812" s="555" t="n">
        <v>46162</v>
      </c>
      <c r="F812" s="555" t="n">
        <v>46178</v>
      </c>
      <c r="G812" t="inlineStr">
        <is>
          <t>Utilidades</t>
        </is>
      </c>
      <c r="H812" t="inlineStr">
        <is>
          <t>Serviços Graficos</t>
        </is>
      </c>
      <c r="I812" t="inlineStr">
        <is>
          <t>DESPESA ARTISTICO - 4581</t>
        </is>
      </c>
      <c r="J812" t="n">
        <v>-428</v>
      </c>
      <c r="K812" t="n">
        <v>-428</v>
      </c>
      <c r="O812" t="inlineStr">
        <is>
          <t>Real</t>
        </is>
      </c>
      <c r="P812" t="inlineStr">
        <is>
          <t>Pago</t>
        </is>
      </c>
      <c r="Q812" t="inlineStr">
        <is>
          <t>05/2026</t>
        </is>
      </c>
      <c r="R812" t="n">
        <v>0</v>
      </c>
    </row>
    <row r="813">
      <c r="A813" t="n">
        <v>234440</v>
      </c>
      <c r="B813" t="inlineStr">
        <is>
          <t>Love Cabaret</t>
        </is>
      </c>
      <c r="C813" t="inlineStr">
        <is>
          <t>PETTY CASH</t>
        </is>
      </c>
      <c r="D813" t="inlineStr">
        <is>
          <t>3249 052026</t>
        </is>
      </c>
      <c r="E813" s="555" t="n">
        <v>46162</v>
      </c>
      <c r="F813" s="555" t="n">
        <v>46178</v>
      </c>
      <c r="G813" t="inlineStr">
        <is>
          <t>Manutenção</t>
        </is>
      </c>
      <c r="H813" t="inlineStr">
        <is>
          <t>Material de Manutenção</t>
        </is>
      </c>
      <c r="I813" t="inlineStr">
        <is>
          <t>MANUTENCAO DE EMERGENCIA - 4581</t>
        </is>
      </c>
      <c r="J813" t="n">
        <v>-32.49</v>
      </c>
      <c r="K813" t="n">
        <v>-32.49</v>
      </c>
      <c r="O813" t="inlineStr">
        <is>
          <t>Real</t>
        </is>
      </c>
      <c r="P813" t="inlineStr">
        <is>
          <t>Pago</t>
        </is>
      </c>
      <c r="Q813" t="inlineStr">
        <is>
          <t>05/2026</t>
        </is>
      </c>
      <c r="R813" t="n">
        <v>0</v>
      </c>
    </row>
    <row r="814">
      <c r="A814" t="n">
        <v>234439</v>
      </c>
      <c r="B814" t="inlineStr">
        <is>
          <t>Love Cabaret</t>
        </is>
      </c>
      <c r="C814" t="inlineStr">
        <is>
          <t>PETTY CASH</t>
        </is>
      </c>
      <c r="D814" t="inlineStr">
        <is>
          <t>399 052026</t>
        </is>
      </c>
      <c r="E814" s="555" t="n">
        <v>46162</v>
      </c>
      <c r="F814" s="555" t="n">
        <v>46178</v>
      </c>
      <c r="G814" t="inlineStr">
        <is>
          <t>Utilidades</t>
        </is>
      </c>
      <c r="H814" t="inlineStr">
        <is>
          <t>Higiene e Limpeza</t>
        </is>
      </c>
      <c r="I814" t="inlineStr">
        <is>
          <t>COMPRAS NAO FEZ O PEDIDO - 4581</t>
        </is>
      </c>
      <c r="J814" t="n">
        <v>-3.99</v>
      </c>
      <c r="K814" t="n">
        <v>-3.99</v>
      </c>
      <c r="O814" t="inlineStr">
        <is>
          <t>Real</t>
        </is>
      </c>
      <c r="P814" t="inlineStr">
        <is>
          <t>Pago</t>
        </is>
      </c>
      <c r="Q814" t="inlineStr">
        <is>
          <t>05/2026</t>
        </is>
      </c>
      <c r="R814" t="n">
        <v>0</v>
      </c>
    </row>
    <row r="815">
      <c r="A815" t="n">
        <v>234438</v>
      </c>
      <c r="B815" t="inlineStr">
        <is>
          <t>Love Cabaret</t>
        </is>
      </c>
      <c r="C815" t="inlineStr">
        <is>
          <t>PETTY CASH</t>
        </is>
      </c>
      <c r="D815" t="inlineStr">
        <is>
          <t>255 052026</t>
        </is>
      </c>
      <c r="E815" s="555" t="n">
        <v>46161</v>
      </c>
      <c r="F815" s="555" t="n">
        <v>46178</v>
      </c>
      <c r="G815" t="inlineStr">
        <is>
          <t>Manutenção</t>
        </is>
      </c>
      <c r="H815" t="inlineStr">
        <is>
          <t>Manutenção de Equipamentos</t>
        </is>
      </c>
      <c r="I815" t="inlineStr">
        <is>
          <t>MANUTENCAO DE EMERGENCIA - 4581</t>
        </is>
      </c>
      <c r="J815" t="n">
        <v>-255</v>
      </c>
      <c r="K815" t="n">
        <v>-255</v>
      </c>
      <c r="O815" t="inlineStr">
        <is>
          <t>Real</t>
        </is>
      </c>
      <c r="P815" t="inlineStr">
        <is>
          <t>Pago</t>
        </is>
      </c>
      <c r="Q815" t="inlineStr">
        <is>
          <t>05/2026</t>
        </is>
      </c>
      <c r="R815" t="n">
        <v>0</v>
      </c>
    </row>
    <row r="816">
      <c r="A816" t="n">
        <v>223518</v>
      </c>
      <c r="B816" t="inlineStr">
        <is>
          <t>Love Cabaret</t>
        </is>
      </c>
      <c r="C816" t="inlineStr">
        <is>
          <t>CICLO PARTICIPACOES LTDA</t>
        </is>
      </c>
      <c r="D816" t="inlineStr">
        <is>
          <t>042026</t>
        </is>
      </c>
      <c r="E816" s="555" t="n">
        <v>46161</v>
      </c>
      <c r="F816" s="555" t="n">
        <v>46161</v>
      </c>
      <c r="G816" t="inlineStr">
        <is>
          <t>Custo de Ocupação</t>
        </is>
      </c>
      <c r="H816" t="inlineStr">
        <is>
          <t>IPTU</t>
        </is>
      </c>
      <c r="I816" t="inlineStr">
        <is>
          <t>IPTU - 04/2026</t>
        </is>
      </c>
      <c r="J816" t="n">
        <v>-17395.36</v>
      </c>
      <c r="K816" t="n">
        <v>-17395.36</v>
      </c>
      <c r="O816" t="inlineStr">
        <is>
          <t>Real</t>
        </is>
      </c>
      <c r="P816" t="inlineStr">
        <is>
          <t>Pago</t>
        </is>
      </c>
      <c r="Q816" t="inlineStr">
        <is>
          <t>05/2026</t>
        </is>
      </c>
      <c r="R816" t="n">
        <v>0</v>
      </c>
    </row>
    <row r="817">
      <c r="A817" t="n">
        <v>234301</v>
      </c>
      <c r="B817" t="inlineStr">
        <is>
          <t>Love Cabaret</t>
        </is>
      </c>
      <c r="C817" t="inlineStr">
        <is>
          <t>CEM ENGENHARIA DA MANUTENCAO LTDA</t>
        </is>
      </c>
      <c r="D817" t="inlineStr">
        <is>
          <t>3186</t>
        </is>
      </c>
      <c r="E817" s="555" t="n">
        <v>46161</v>
      </c>
      <c r="F817" s="555" t="n">
        <v>46181</v>
      </c>
      <c r="G817" t="inlineStr">
        <is>
          <t>Manutenção</t>
        </is>
      </c>
      <c r="H817" t="inlineStr">
        <is>
          <t>Material de Manutenção</t>
        </is>
      </c>
      <c r="I817" t="inlineStr">
        <is>
          <t>MANUTENCAO CAMARA DE CONGELADOS - 05/2026</t>
        </is>
      </c>
      <c r="J817" t="n">
        <v>-931.36</v>
      </c>
      <c r="K817" t="n">
        <v>-1051.36</v>
      </c>
      <c r="O817" t="inlineStr">
        <is>
          <t>Real</t>
        </is>
      </c>
      <c r="P817" t="inlineStr">
        <is>
          <t>Pago</t>
        </is>
      </c>
      <c r="Q817" t="inlineStr">
        <is>
          <t>05/2026</t>
        </is>
      </c>
      <c r="R817" t="n">
        <v>0</v>
      </c>
    </row>
    <row r="818">
      <c r="A818" t="n">
        <v>236068</v>
      </c>
      <c r="B818" t="inlineStr">
        <is>
          <t>Love Cabaret</t>
        </is>
      </c>
      <c r="C818" t="inlineStr">
        <is>
          <t>ZIGPAY LTDAS -ME</t>
        </is>
      </c>
      <c r="E818" s="555" t="n">
        <v>46158</v>
      </c>
      <c r="F818" s="555" t="n">
        <v>46159</v>
      </c>
      <c r="G818" t="inlineStr">
        <is>
          <t>Informática e TI</t>
        </is>
      </c>
      <c r="H818" t="inlineStr">
        <is>
          <t>Sistemas Gerais - Operacionais</t>
        </is>
      </c>
      <c r="I818" t="inlineStr">
        <is>
          <t>Taxa de Sistema</t>
        </is>
      </c>
      <c r="J818" t="n">
        <v>-261.94</v>
      </c>
      <c r="K818" t="n">
        <v>-261.94</v>
      </c>
      <c r="O818" t="inlineStr">
        <is>
          <t>Real</t>
        </is>
      </c>
      <c r="P818" t="inlineStr">
        <is>
          <t>Pago</t>
        </is>
      </c>
      <c r="Q818" t="inlineStr">
        <is>
          <t>05/2026</t>
        </is>
      </c>
      <c r="R818" t="n">
        <v>0</v>
      </c>
    </row>
    <row r="819">
      <c r="A819" t="n">
        <v>236067</v>
      </c>
      <c r="B819" t="inlineStr">
        <is>
          <t>Love Cabaret</t>
        </is>
      </c>
      <c r="C819" t="inlineStr">
        <is>
          <t>ZIGPAY LTDAS -ME</t>
        </is>
      </c>
      <c r="E819" s="555" t="n">
        <v>46158</v>
      </c>
      <c r="F819" s="555" t="n">
        <v>46159</v>
      </c>
      <c r="G819" t="inlineStr">
        <is>
          <t>Informática e TI</t>
        </is>
      </c>
      <c r="H819" t="inlineStr">
        <is>
          <t>Sistemas Gerais - Operacionais</t>
        </is>
      </c>
      <c r="I819" t="inlineStr">
        <is>
          <t>Taxa de Sistema</t>
        </is>
      </c>
      <c r="J819" t="n">
        <v>-48</v>
      </c>
      <c r="K819" t="n">
        <v>-48</v>
      </c>
      <c r="O819" t="inlineStr">
        <is>
          <t>Real</t>
        </is>
      </c>
      <c r="P819" t="inlineStr">
        <is>
          <t>Pago</t>
        </is>
      </c>
      <c r="Q819" t="inlineStr">
        <is>
          <t>05/2026</t>
        </is>
      </c>
      <c r="R819" t="n">
        <v>0</v>
      </c>
    </row>
    <row r="820">
      <c r="A820" t="n">
        <v>234447</v>
      </c>
      <c r="B820" t="inlineStr">
        <is>
          <t>Love Cabaret</t>
        </is>
      </c>
      <c r="C820" t="inlineStr">
        <is>
          <t>PETTY CASH</t>
        </is>
      </c>
      <c r="D820" t="inlineStr">
        <is>
          <t>155 052026</t>
        </is>
      </c>
      <c r="E820" s="555" t="n">
        <v>46158</v>
      </c>
      <c r="F820" s="555" t="n">
        <v>46178</v>
      </c>
      <c r="G820" t="inlineStr">
        <is>
          <t>Custos Artístico Geral</t>
        </is>
      </c>
      <c r="H820" t="inlineStr">
        <is>
          <t>Alimentação e Transporte</t>
        </is>
      </c>
      <c r="I820" t="inlineStr">
        <is>
          <t>DESPESA ARTISTICO - 4581</t>
        </is>
      </c>
      <c r="J820" t="n">
        <v>-1.55</v>
      </c>
      <c r="K820" t="n">
        <v>-1.55</v>
      </c>
      <c r="O820" t="inlineStr">
        <is>
          <t>Real</t>
        </is>
      </c>
      <c r="P820" t="inlineStr">
        <is>
          <t>Pago</t>
        </is>
      </c>
      <c r="Q820" t="inlineStr">
        <is>
          <t>05/2026</t>
        </is>
      </c>
      <c r="R820" t="n">
        <v>0</v>
      </c>
    </row>
    <row r="821">
      <c r="A821" t="n">
        <v>234437</v>
      </c>
      <c r="B821" t="inlineStr">
        <is>
          <t>Love Cabaret</t>
        </is>
      </c>
      <c r="C821" t="inlineStr">
        <is>
          <t>PETTY CASH</t>
        </is>
      </c>
      <c r="D821" t="inlineStr">
        <is>
          <t>12950 052026</t>
        </is>
      </c>
      <c r="E821" s="555" t="n">
        <v>46157</v>
      </c>
      <c r="F821" s="555" t="n">
        <v>46178</v>
      </c>
      <c r="G821" t="inlineStr">
        <is>
          <t>Manutenção</t>
        </is>
      </c>
      <c r="H821" t="inlineStr">
        <is>
          <t>Material de Manutenção</t>
        </is>
      </c>
      <c r="I821" t="inlineStr">
        <is>
          <t>MANUTENCAO DE EMERGENCIA - 4581</t>
        </is>
      </c>
      <c r="J821" t="n">
        <v>-129.5</v>
      </c>
      <c r="K821" t="n">
        <v>-129.5</v>
      </c>
      <c r="O821" t="inlineStr">
        <is>
          <t>Real</t>
        </is>
      </c>
      <c r="P821" t="inlineStr">
        <is>
          <t>Pago</t>
        </is>
      </c>
      <c r="Q821" t="inlineStr">
        <is>
          <t>05/2026</t>
        </is>
      </c>
      <c r="R821" t="n">
        <v>0</v>
      </c>
    </row>
    <row r="822">
      <c r="A822" t="n">
        <v>232293</v>
      </c>
      <c r="B822" t="inlineStr">
        <is>
          <t>Love Cabaret</t>
        </is>
      </c>
      <c r="C822" t="inlineStr">
        <is>
          <t>BRADESCO SA</t>
        </is>
      </c>
      <c r="E822" s="555" t="n">
        <v>46157</v>
      </c>
      <c r="F822" s="555" t="n">
        <v>46157</v>
      </c>
      <c r="G822" t="inlineStr">
        <is>
          <t>Despesas Financeiras</t>
        </is>
      </c>
      <c r="H822" t="inlineStr">
        <is>
          <t>Tarifas Bancárias</t>
        </is>
      </c>
      <c r="I822" t="inlineStr">
        <is>
          <t xml:space="preserve"> Tarifa PIX </t>
        </is>
      </c>
      <c r="J822" t="n">
        <v>-15.6</v>
      </c>
      <c r="K822" t="n">
        <v>-15.6</v>
      </c>
      <c r="O822" t="inlineStr">
        <is>
          <t>Real</t>
        </is>
      </c>
      <c r="P822" t="inlineStr">
        <is>
          <t>Pago</t>
        </is>
      </c>
      <c r="Q822" t="inlineStr">
        <is>
          <t>05/2026</t>
        </is>
      </c>
      <c r="R822" t="n">
        <v>0</v>
      </c>
    </row>
    <row r="823">
      <c r="A823" t="n">
        <v>232294</v>
      </c>
      <c r="B823" t="inlineStr">
        <is>
          <t>Love Cabaret</t>
        </is>
      </c>
      <c r="C823" t="inlineStr">
        <is>
          <t>BRADESCO SA</t>
        </is>
      </c>
      <c r="E823" s="555" t="n">
        <v>46157</v>
      </c>
      <c r="F823" s="555" t="n">
        <v>46157</v>
      </c>
      <c r="G823" t="inlineStr">
        <is>
          <t>Despesas Financeiras</t>
        </is>
      </c>
      <c r="H823" t="inlineStr">
        <is>
          <t>Tarifas Bancárias</t>
        </is>
      </c>
      <c r="I823" t="inlineStr">
        <is>
          <t xml:space="preserve"> Tarifa Pct de Serviços</t>
        </is>
      </c>
      <c r="J823" t="n">
        <v>-183.6</v>
      </c>
      <c r="K823" t="n">
        <v>-183.6</v>
      </c>
      <c r="O823" t="inlineStr">
        <is>
          <t>Real</t>
        </is>
      </c>
      <c r="P823" t="inlineStr">
        <is>
          <t>Pago</t>
        </is>
      </c>
      <c r="Q823" t="inlineStr">
        <is>
          <t>05/2026</t>
        </is>
      </c>
      <c r="R823" t="n">
        <v>0</v>
      </c>
    </row>
    <row r="824">
      <c r="A824" t="n">
        <v>236065</v>
      </c>
      <c r="B824" t="inlineStr">
        <is>
          <t>Love Cabaret</t>
        </is>
      </c>
      <c r="C824" t="inlineStr">
        <is>
          <t>ZIGPAY LTDAS -ME</t>
        </is>
      </c>
      <c r="E824" s="555" t="n">
        <v>46157</v>
      </c>
      <c r="F824" s="555" t="n">
        <v>46158</v>
      </c>
      <c r="G824" t="inlineStr">
        <is>
          <t>Informática e TI</t>
        </is>
      </c>
      <c r="H824" t="inlineStr">
        <is>
          <t>Sistemas Gerais - Operacionais</t>
        </is>
      </c>
      <c r="I824" t="inlineStr">
        <is>
          <t>Taxa de Sistema</t>
        </is>
      </c>
      <c r="J824" t="n">
        <v>-157.77</v>
      </c>
      <c r="K824" t="n">
        <v>-157.77</v>
      </c>
      <c r="O824" t="inlineStr">
        <is>
          <t>Real</t>
        </is>
      </c>
      <c r="P824" t="inlineStr">
        <is>
          <t>Pago</t>
        </is>
      </c>
      <c r="Q824" t="inlineStr">
        <is>
          <t>05/2026</t>
        </is>
      </c>
      <c r="R824" t="n">
        <v>0</v>
      </c>
    </row>
    <row r="825">
      <c r="A825" t="n">
        <v>236066</v>
      </c>
      <c r="B825" t="inlineStr">
        <is>
          <t>Love Cabaret</t>
        </is>
      </c>
      <c r="C825" t="inlineStr">
        <is>
          <t>ZIGPAY LTDAS -ME</t>
        </is>
      </c>
      <c r="E825" s="555" t="n">
        <v>46157</v>
      </c>
      <c r="F825" s="555" t="n">
        <v>46158</v>
      </c>
      <c r="G825" t="inlineStr">
        <is>
          <t>Informática e TI</t>
        </is>
      </c>
      <c r="H825" t="inlineStr">
        <is>
          <t>Sistemas Gerais - Operacionais</t>
        </is>
      </c>
      <c r="I825" t="inlineStr">
        <is>
          <t>Taxa de Sistema</t>
        </is>
      </c>
      <c r="J825" t="n">
        <v>-26.8</v>
      </c>
      <c r="K825" t="n">
        <v>-26.8</v>
      </c>
      <c r="O825" t="inlineStr">
        <is>
          <t>Real</t>
        </is>
      </c>
      <c r="P825" t="inlineStr">
        <is>
          <t>Pago</t>
        </is>
      </c>
      <c r="Q825" t="inlineStr">
        <is>
          <t>05/2026</t>
        </is>
      </c>
      <c r="R825" t="n">
        <v>0</v>
      </c>
    </row>
    <row r="826">
      <c r="A826" t="n">
        <v>233135</v>
      </c>
      <c r="B826" t="inlineStr">
        <is>
          <t>Love Cabaret</t>
        </is>
      </c>
      <c r="C826" t="inlineStr">
        <is>
          <t>BIANCA ZIMMER KOHLER DIAS</t>
        </is>
      </c>
      <c r="D826" t="inlineStr">
        <is>
          <t>10</t>
        </is>
      </c>
      <c r="E826" s="555" t="n">
        <v>46157</v>
      </c>
      <c r="F826" s="555" t="n">
        <v>46171</v>
      </c>
      <c r="G826" t="inlineStr">
        <is>
          <t>Custo Mercadoria Vendida</t>
        </is>
      </c>
      <c r="H826" t="inlineStr">
        <is>
          <t>Insumos - Bebidas</t>
        </is>
      </c>
      <c r="I826" t="inlineStr">
        <is>
          <t>PRODUCAO DOCES DOS DRINKS - 05/2026</t>
        </is>
      </c>
      <c r="J826" t="n">
        <v>-555</v>
      </c>
      <c r="K826" t="n">
        <v>-555</v>
      </c>
      <c r="O826" t="inlineStr">
        <is>
          <t>Real</t>
        </is>
      </c>
      <c r="P826" t="inlineStr">
        <is>
          <t>Pago</t>
        </is>
      </c>
      <c r="Q826" t="inlineStr">
        <is>
          <t>05/2026</t>
        </is>
      </c>
      <c r="R826" t="n">
        <v>0</v>
      </c>
    </row>
    <row r="827">
      <c r="A827" t="n">
        <v>236064</v>
      </c>
      <c r="B827" t="inlineStr">
        <is>
          <t>Love Cabaret</t>
        </is>
      </c>
      <c r="C827" t="inlineStr">
        <is>
          <t>ZIGPAY LTDAS -ME</t>
        </is>
      </c>
      <c r="E827" s="555" t="n">
        <v>46156</v>
      </c>
      <c r="F827" s="555" t="n">
        <v>46157</v>
      </c>
      <c r="G827" t="inlineStr">
        <is>
          <t>Informática e TI</t>
        </is>
      </c>
      <c r="H827" t="inlineStr">
        <is>
          <t>Sistemas Gerais - Operacionais</t>
        </is>
      </c>
      <c r="I827" t="inlineStr">
        <is>
          <t>Taxa de Sistema</t>
        </is>
      </c>
      <c r="J827" t="n">
        <v>-19.66</v>
      </c>
      <c r="K827" t="n">
        <v>-19.66</v>
      </c>
      <c r="O827" t="inlineStr">
        <is>
          <t>Real</t>
        </is>
      </c>
      <c r="P827" t="inlineStr">
        <is>
          <t>Pago</t>
        </is>
      </c>
      <c r="Q827" t="inlineStr">
        <is>
          <t>05/2026</t>
        </is>
      </c>
      <c r="R827" t="n">
        <v>0</v>
      </c>
    </row>
    <row r="828">
      <c r="A828" t="n">
        <v>231776</v>
      </c>
      <c r="B828" t="inlineStr">
        <is>
          <t>Love Cabaret</t>
        </is>
      </c>
      <c r="C828" t="inlineStr">
        <is>
          <t>BRADESCO SA</t>
        </is>
      </c>
      <c r="E828" s="555" t="n">
        <v>46156</v>
      </c>
      <c r="F828" s="555" t="n">
        <v>46156</v>
      </c>
      <c r="G828" t="inlineStr">
        <is>
          <t>Despesas Financeiras</t>
        </is>
      </c>
      <c r="H828" t="inlineStr">
        <is>
          <t>Tarifas Bancárias</t>
        </is>
      </c>
      <c r="I828" t="inlineStr">
        <is>
          <t xml:space="preserve"> Tarifa PIX </t>
        </is>
      </c>
      <c r="J828" t="n">
        <v>-9.800000000000001</v>
      </c>
      <c r="K828" t="n">
        <v>-9.800000000000001</v>
      </c>
      <c r="O828" t="inlineStr">
        <is>
          <t>Real</t>
        </is>
      </c>
      <c r="P828" t="inlineStr">
        <is>
          <t>Pago</t>
        </is>
      </c>
      <c r="Q828" t="inlineStr">
        <is>
          <t>05/2026</t>
        </is>
      </c>
      <c r="R828" t="n">
        <v>0</v>
      </c>
    </row>
    <row r="829">
      <c r="A829" t="n">
        <v>236063</v>
      </c>
      <c r="B829" t="inlineStr">
        <is>
          <t>Love Cabaret</t>
        </is>
      </c>
      <c r="C829" t="inlineStr">
        <is>
          <t>ZIGPAY LTDAS -ME</t>
        </is>
      </c>
      <c r="E829" s="555" t="n">
        <v>46156</v>
      </c>
      <c r="F829" s="555" t="n">
        <v>46157</v>
      </c>
      <c r="G829" t="inlineStr">
        <is>
          <t>Informática e TI</t>
        </is>
      </c>
      <c r="H829" t="inlineStr">
        <is>
          <t>Sistemas Gerais - Operacionais</t>
        </is>
      </c>
      <c r="I829" t="inlineStr">
        <is>
          <t>Taxa de Sistema</t>
        </is>
      </c>
      <c r="J829" t="n">
        <v>-170.97</v>
      </c>
      <c r="K829" t="n">
        <v>-170.97</v>
      </c>
      <c r="O829" t="inlineStr">
        <is>
          <t>Real</t>
        </is>
      </c>
      <c r="P829" t="inlineStr">
        <is>
          <t>Pago</t>
        </is>
      </c>
      <c r="Q829" t="inlineStr">
        <is>
          <t>05/2026</t>
        </is>
      </c>
      <c r="R829" t="n">
        <v>0</v>
      </c>
    </row>
    <row r="830">
      <c r="A830" t="n">
        <v>234452</v>
      </c>
      <c r="B830" t="inlineStr">
        <is>
          <t>Love Cabaret</t>
        </is>
      </c>
      <c r="C830" t="inlineStr">
        <is>
          <t>PETTY CASH</t>
        </is>
      </c>
      <c r="D830" t="inlineStr">
        <is>
          <t>29 052026</t>
        </is>
      </c>
      <c r="E830" s="555" t="n">
        <v>46156</v>
      </c>
      <c r="F830" s="555" t="n">
        <v>46178</v>
      </c>
      <c r="G830" t="inlineStr">
        <is>
          <t>Custos Artístico Geral</t>
        </is>
      </c>
      <c r="H830" t="inlineStr">
        <is>
          <t>Locação de Equipamentos Variável</t>
        </is>
      </c>
      <c r="I830" t="inlineStr">
        <is>
          <t>DESPESA ARTISTICO - 4581</t>
        </is>
      </c>
      <c r="J830" t="n">
        <v>-29</v>
      </c>
      <c r="K830" t="n">
        <v>-29</v>
      </c>
      <c r="O830" t="inlineStr">
        <is>
          <t>Real</t>
        </is>
      </c>
      <c r="P830" t="inlineStr">
        <is>
          <t>Pago</t>
        </is>
      </c>
      <c r="Q830" t="inlineStr">
        <is>
          <t>05/2026</t>
        </is>
      </c>
      <c r="R830" t="n">
        <v>0</v>
      </c>
    </row>
    <row r="831">
      <c r="A831" t="n">
        <v>234436</v>
      </c>
      <c r="B831" t="inlineStr">
        <is>
          <t>Love Cabaret</t>
        </is>
      </c>
      <c r="C831" t="inlineStr">
        <is>
          <t>PETTY CASH</t>
        </is>
      </c>
      <c r="D831" t="inlineStr">
        <is>
          <t>7780 052026</t>
        </is>
      </c>
      <c r="E831" s="555" t="n">
        <v>46155</v>
      </c>
      <c r="F831" s="555" t="n">
        <v>46178</v>
      </c>
      <c r="G831" t="inlineStr">
        <is>
          <t>Manutenção</t>
        </is>
      </c>
      <c r="H831" t="inlineStr">
        <is>
          <t>Material de Manutenção</t>
        </is>
      </c>
      <c r="I831" t="inlineStr">
        <is>
          <t>MANUTENCAO DE EMERGENCIA - 4581</t>
        </is>
      </c>
      <c r="J831" t="n">
        <v>-77.8</v>
      </c>
      <c r="K831" t="n">
        <v>-77.8</v>
      </c>
      <c r="O831" t="inlineStr">
        <is>
          <t>Real</t>
        </is>
      </c>
      <c r="P831" t="inlineStr">
        <is>
          <t>Pago</t>
        </is>
      </c>
      <c r="Q831" t="inlineStr">
        <is>
          <t>05/2026</t>
        </is>
      </c>
      <c r="R831" t="n">
        <v>0</v>
      </c>
    </row>
    <row r="832">
      <c r="A832" t="n">
        <v>234435</v>
      </c>
      <c r="B832" t="inlineStr">
        <is>
          <t>Love Cabaret</t>
        </is>
      </c>
      <c r="C832" t="inlineStr">
        <is>
          <t>PETTY CASH</t>
        </is>
      </c>
      <c r="D832" t="inlineStr">
        <is>
          <t>4559 052026</t>
        </is>
      </c>
      <c r="E832" s="555" t="n">
        <v>46155</v>
      </c>
      <c r="F832" s="555" t="n">
        <v>46178</v>
      </c>
      <c r="G832" t="inlineStr">
        <is>
          <t>Custo Mercadoria Vendida</t>
        </is>
      </c>
      <c r="H832" t="inlineStr">
        <is>
          <t>Insumos - Alimentos</t>
        </is>
      </c>
      <c r="I832" t="inlineStr">
        <is>
          <t>COMPRAS NAO FEZ O PEDIDO - 4581</t>
        </is>
      </c>
      <c r="J832" t="n">
        <v>-45.59</v>
      </c>
      <c r="K832" t="n">
        <v>-45.59</v>
      </c>
      <c r="O832" t="inlineStr">
        <is>
          <t>Real</t>
        </is>
      </c>
      <c r="P832" t="inlineStr">
        <is>
          <t>Pago</t>
        </is>
      </c>
      <c r="Q832" t="inlineStr">
        <is>
          <t>05/2026</t>
        </is>
      </c>
      <c r="R832" t="n">
        <v>0</v>
      </c>
    </row>
    <row r="833">
      <c r="A833" t="n">
        <v>231410</v>
      </c>
      <c r="B833" t="inlineStr">
        <is>
          <t>Love Cabaret</t>
        </is>
      </c>
      <c r="C833" t="inlineStr">
        <is>
          <t>BRADESCO SA</t>
        </is>
      </c>
      <c r="E833" s="555" t="n">
        <v>46155</v>
      </c>
      <c r="F833" s="555" t="n">
        <v>46155</v>
      </c>
      <c r="G833" t="inlineStr">
        <is>
          <t>Despesas Financeiras</t>
        </is>
      </c>
      <c r="H833" t="inlineStr">
        <is>
          <t>Tarifas Bancárias</t>
        </is>
      </c>
      <c r="I833" t="inlineStr">
        <is>
          <t xml:space="preserve"> Tarifa PIX </t>
        </is>
      </c>
      <c r="J833" t="n">
        <v>-9.800000000000001</v>
      </c>
      <c r="K833" t="n">
        <v>-9.800000000000001</v>
      </c>
      <c r="O833" t="inlineStr">
        <is>
          <t>Real</t>
        </is>
      </c>
      <c r="P833" t="inlineStr">
        <is>
          <t>Pago</t>
        </is>
      </c>
      <c r="Q833" t="inlineStr">
        <is>
          <t>05/2026</t>
        </is>
      </c>
      <c r="R833" t="n">
        <v>0</v>
      </c>
    </row>
    <row r="834">
      <c r="A834" t="n">
        <v>231035</v>
      </c>
      <c r="B834" t="inlineStr">
        <is>
          <t>Love Cabaret</t>
        </is>
      </c>
      <c r="C834" t="inlineStr">
        <is>
          <t>RD STATION</t>
        </is>
      </c>
      <c r="D834" t="inlineStr">
        <is>
          <t>4009179</t>
        </is>
      </c>
      <c r="E834" s="555" t="n">
        <v>46154</v>
      </c>
      <c r="F834" s="555" t="n">
        <v>46157</v>
      </c>
      <c r="G834" t="inlineStr">
        <is>
          <t>Marketing</t>
        </is>
      </c>
      <c r="H834" t="inlineStr">
        <is>
          <t>Ferramentas de Marketing</t>
        </is>
      </c>
      <c r="I834" t="inlineStr">
        <is>
          <t xml:space="preserve"> Rateamento de 127 - Love Cabaret (8.33%)</t>
        </is>
      </c>
      <c r="J834" t="n">
        <v>-89.63</v>
      </c>
      <c r="K834" t="n">
        <v>-89.63</v>
      </c>
      <c r="O834" t="inlineStr">
        <is>
          <t>Real</t>
        </is>
      </c>
      <c r="P834" t="inlineStr">
        <is>
          <t>Pago</t>
        </is>
      </c>
      <c r="Q834" t="inlineStr">
        <is>
          <t>05/2026</t>
        </is>
      </c>
      <c r="R834" t="n">
        <v>0</v>
      </c>
    </row>
    <row r="835">
      <c r="A835" t="n">
        <v>231037</v>
      </c>
      <c r="B835" t="inlineStr">
        <is>
          <t>Love Cabaret</t>
        </is>
      </c>
      <c r="C835" t="inlineStr">
        <is>
          <t>CEM ENGENHARIA DA MANUTENCAO LTDA</t>
        </is>
      </c>
      <c r="D835" t="inlineStr">
        <is>
          <t>31003</t>
        </is>
      </c>
      <c r="E835" s="555" t="n">
        <v>46154</v>
      </c>
      <c r="F835" s="555" t="n">
        <v>46168</v>
      </c>
      <c r="G835" t="inlineStr">
        <is>
          <t>Manutenção</t>
        </is>
      </c>
      <c r="H835" t="inlineStr">
        <is>
          <t>Material de Manutenção</t>
        </is>
      </c>
      <c r="I835" t="inlineStr">
        <is>
          <t>MATERIAL MANUTENCAO AR CONDICIONADO - 05/2026</t>
        </is>
      </c>
      <c r="J835" t="n">
        <v>-459.67</v>
      </c>
      <c r="K835" t="n">
        <v>-579.67</v>
      </c>
      <c r="O835" t="inlineStr">
        <is>
          <t>Real</t>
        </is>
      </c>
      <c r="P835" t="inlineStr">
        <is>
          <t>Pago</t>
        </is>
      </c>
      <c r="Q835" t="inlineStr">
        <is>
          <t>05/2026</t>
        </is>
      </c>
      <c r="R835" t="n">
        <v>0</v>
      </c>
    </row>
    <row r="836">
      <c r="A836" t="n">
        <v>231055</v>
      </c>
      <c r="B836" t="inlineStr">
        <is>
          <t>Love Cabaret</t>
        </is>
      </c>
      <c r="C836" t="inlineStr">
        <is>
          <t>TELEFONICA BRASIL S/A</t>
        </is>
      </c>
      <c r="D836" t="inlineStr">
        <is>
          <t>1</t>
        </is>
      </c>
      <c r="E836" s="555" t="n">
        <v>46154</v>
      </c>
      <c r="F836" s="555" t="n">
        <v>46167</v>
      </c>
      <c r="G836" t="inlineStr">
        <is>
          <t>Informática e TI</t>
        </is>
      </c>
      <c r="H836" t="inlineStr">
        <is>
          <t>Telefone</t>
        </is>
      </c>
      <c r="I836" t="inlineStr">
        <is>
          <t xml:space="preserve"> Rateamento de 127 - Love Cabaret (1.2048%)</t>
        </is>
      </c>
      <c r="J836" t="n">
        <v>-39.99</v>
      </c>
      <c r="K836" t="n">
        <v>-39.99</v>
      </c>
      <c r="O836" t="inlineStr">
        <is>
          <t>Real</t>
        </is>
      </c>
      <c r="P836" t="inlineStr">
        <is>
          <t>Pago</t>
        </is>
      </c>
      <c r="Q836" t="inlineStr">
        <is>
          <t>05/2026</t>
        </is>
      </c>
      <c r="R836" t="n">
        <v>0</v>
      </c>
    </row>
    <row r="837">
      <c r="A837" t="n">
        <v>234443</v>
      </c>
      <c r="B837" t="inlineStr">
        <is>
          <t>Love Cabaret</t>
        </is>
      </c>
      <c r="C837" t="inlineStr">
        <is>
          <t>PETTY CASH</t>
        </is>
      </c>
      <c r="D837" t="inlineStr">
        <is>
          <t>416 052026</t>
        </is>
      </c>
      <c r="E837" s="555" t="n">
        <v>46154</v>
      </c>
      <c r="F837" s="555" t="n">
        <v>46178</v>
      </c>
      <c r="G837" t="inlineStr">
        <is>
          <t>Utilidades</t>
        </is>
      </c>
      <c r="H837" t="inlineStr">
        <is>
          <t>Serviços Graficos</t>
        </is>
      </c>
      <c r="I837" t="inlineStr">
        <is>
          <t>DESPESA ARTISTICO - 4581</t>
        </is>
      </c>
      <c r="J837" t="n">
        <v>-416</v>
      </c>
      <c r="K837" t="n">
        <v>-416</v>
      </c>
      <c r="O837" t="inlineStr">
        <is>
          <t>Real</t>
        </is>
      </c>
      <c r="P837" t="inlineStr">
        <is>
          <t>Pago</t>
        </is>
      </c>
      <c r="Q837" t="inlineStr">
        <is>
          <t>05/2026</t>
        </is>
      </c>
      <c r="R837" t="n">
        <v>0</v>
      </c>
    </row>
    <row r="838">
      <c r="A838" t="n">
        <v>231009</v>
      </c>
      <c r="B838" t="inlineStr">
        <is>
          <t>Love Cabaret</t>
        </is>
      </c>
      <c r="C838" t="inlineStr">
        <is>
          <t>RD STATION</t>
        </is>
      </c>
      <c r="D838" t="inlineStr">
        <is>
          <t>4008934</t>
        </is>
      </c>
      <c r="E838" s="555" t="n">
        <v>46154</v>
      </c>
      <c r="F838" s="555" t="n">
        <v>46157</v>
      </c>
      <c r="G838" t="inlineStr">
        <is>
          <t>Marketing</t>
        </is>
      </c>
      <c r="H838" t="inlineStr">
        <is>
          <t>Ferramentas de Marketing</t>
        </is>
      </c>
      <c r="I838" t="inlineStr">
        <is>
          <t xml:space="preserve"> Rateamento de 127 - Love Cabaret (8.33%)</t>
        </is>
      </c>
      <c r="J838" t="n">
        <v>-378.1</v>
      </c>
      <c r="K838" t="n">
        <v>-378.1</v>
      </c>
      <c r="O838" t="inlineStr">
        <is>
          <t>Real</t>
        </is>
      </c>
      <c r="P838" t="inlineStr">
        <is>
          <t>Pago</t>
        </is>
      </c>
      <c r="Q838" t="inlineStr">
        <is>
          <t>05/2026</t>
        </is>
      </c>
      <c r="R838" t="n">
        <v>0</v>
      </c>
    </row>
    <row r="839">
      <c r="A839" t="n">
        <v>231106</v>
      </c>
      <c r="B839" t="inlineStr">
        <is>
          <t>Love Cabaret</t>
        </is>
      </c>
      <c r="C839" t="inlineStr">
        <is>
          <t>BRADESCO SA</t>
        </is>
      </c>
      <c r="E839" s="555" t="n">
        <v>46154</v>
      </c>
      <c r="F839" s="555" t="n">
        <v>46154</v>
      </c>
      <c r="G839" t="inlineStr">
        <is>
          <t>Despesas Financeiras</t>
        </is>
      </c>
      <c r="H839" t="inlineStr">
        <is>
          <t>Tarifas Bancárias</t>
        </is>
      </c>
      <c r="I839" t="inlineStr">
        <is>
          <t xml:space="preserve"> Tarifa PIX </t>
        </is>
      </c>
      <c r="J839" t="n">
        <v>-9.800000000000001</v>
      </c>
      <c r="K839" t="n">
        <v>-9.800000000000001</v>
      </c>
      <c r="O839" t="inlineStr">
        <is>
          <t>Real</t>
        </is>
      </c>
      <c r="P839" t="inlineStr">
        <is>
          <t>Pago</t>
        </is>
      </c>
      <c r="Q839" t="inlineStr">
        <is>
          <t>05/2026</t>
        </is>
      </c>
      <c r="R839" t="n">
        <v>0</v>
      </c>
    </row>
    <row r="840">
      <c r="A840" t="n">
        <v>230996</v>
      </c>
      <c r="B840" t="inlineStr">
        <is>
          <t>Love Cabaret</t>
        </is>
      </c>
      <c r="C840" t="inlineStr">
        <is>
          <t>ESTAFF SOLUCOES TECNOLOGICAS DE AGENCIAMENTO LTDA</t>
        </is>
      </c>
      <c r="D840" t="inlineStr">
        <is>
          <t>807647929</t>
        </is>
      </c>
      <c r="E840" s="555" t="n">
        <v>46153</v>
      </c>
      <c r="F840" s="555" t="n">
        <v>46162</v>
      </c>
      <c r="G840" t="inlineStr">
        <is>
          <t>Mão de Obra - Extra</t>
        </is>
      </c>
      <c r="H840" t="inlineStr">
        <is>
          <t>Mão de Obra Extra</t>
        </is>
      </c>
      <c r="I840" t="inlineStr">
        <is>
          <t>MAO DE OBRA EXTRA - PERIODO 04/05 A 10/05 - 05/2026</t>
        </is>
      </c>
      <c r="J840" t="n">
        <v>-21121.22</v>
      </c>
      <c r="K840" t="n">
        <v>-21121.22</v>
      </c>
      <c r="O840" t="inlineStr">
        <is>
          <t>Real</t>
        </is>
      </c>
      <c r="P840" t="inlineStr">
        <is>
          <t>Pago</t>
        </is>
      </c>
      <c r="Q840" t="inlineStr">
        <is>
          <t>05/2026</t>
        </is>
      </c>
      <c r="R840" t="n">
        <v>0</v>
      </c>
    </row>
    <row r="841">
      <c r="A841" t="n">
        <v>236062</v>
      </c>
      <c r="B841" t="inlineStr">
        <is>
          <t>Love Cabaret</t>
        </is>
      </c>
      <c r="C841" t="inlineStr">
        <is>
          <t>ZIGPAY LTDAS -ME</t>
        </is>
      </c>
      <c r="E841" s="555" t="n">
        <v>46151</v>
      </c>
      <c r="F841" s="555" t="n">
        <v>46152</v>
      </c>
      <c r="G841" t="inlineStr">
        <is>
          <t>Informática e TI</t>
        </is>
      </c>
      <c r="H841" t="inlineStr">
        <is>
          <t>Sistemas Gerais - Operacionais</t>
        </is>
      </c>
      <c r="I841" t="inlineStr">
        <is>
          <t>Taxa de Sistema</t>
        </is>
      </c>
      <c r="J841" t="n">
        <v>0.01</v>
      </c>
      <c r="K841" t="n">
        <v>0.01</v>
      </c>
      <c r="O841" t="inlineStr">
        <is>
          <t>Real</t>
        </is>
      </c>
      <c r="P841" t="inlineStr">
        <is>
          <t>Pago</t>
        </is>
      </c>
      <c r="Q841" t="inlineStr">
        <is>
          <t>05/2026</t>
        </is>
      </c>
      <c r="R841" t="n">
        <v>0</v>
      </c>
    </row>
    <row r="842">
      <c r="A842" t="n">
        <v>236061</v>
      </c>
      <c r="B842" t="inlineStr">
        <is>
          <t>Love Cabaret</t>
        </is>
      </c>
      <c r="C842" t="inlineStr">
        <is>
          <t>ZIGPAY LTDAS -ME</t>
        </is>
      </c>
      <c r="E842" s="555" t="n">
        <v>46151</v>
      </c>
      <c r="F842" s="555" t="n">
        <v>46152</v>
      </c>
      <c r="G842" t="inlineStr">
        <is>
          <t>Informática e TI</t>
        </is>
      </c>
      <c r="H842" t="inlineStr">
        <is>
          <t>Sistemas Gerais - Operacionais</t>
        </is>
      </c>
      <c r="I842" t="inlineStr">
        <is>
          <t>Taxa de Sistema</t>
        </is>
      </c>
      <c r="J842" t="n">
        <v>-23.44</v>
      </c>
      <c r="K842" t="n">
        <v>-23.44</v>
      </c>
      <c r="O842" t="inlineStr">
        <is>
          <t>Real</t>
        </is>
      </c>
      <c r="P842" t="inlineStr">
        <is>
          <t>Pago</t>
        </is>
      </c>
      <c r="Q842" t="inlineStr">
        <is>
          <t>05/2026</t>
        </is>
      </c>
      <c r="R842" t="n">
        <v>0</v>
      </c>
    </row>
    <row r="843">
      <c r="A843" t="n">
        <v>236060</v>
      </c>
      <c r="B843" t="inlineStr">
        <is>
          <t>Love Cabaret</t>
        </is>
      </c>
      <c r="C843" t="inlineStr">
        <is>
          <t>ZIGPAY LTDAS -ME</t>
        </is>
      </c>
      <c r="E843" s="555" t="n">
        <v>46151</v>
      </c>
      <c r="F843" s="555" t="n">
        <v>46152</v>
      </c>
      <c r="G843" t="inlineStr">
        <is>
          <t>Informática e TI</t>
        </is>
      </c>
      <c r="H843" t="inlineStr">
        <is>
          <t>Sistemas Gerais - Operacionais</t>
        </is>
      </c>
      <c r="I843" t="inlineStr">
        <is>
          <t>Taxa de Sistema</t>
        </is>
      </c>
      <c r="J843" t="n">
        <v>-124.75</v>
      </c>
      <c r="K843" t="n">
        <v>-124.75</v>
      </c>
      <c r="O843" t="inlineStr">
        <is>
          <t>Real</t>
        </is>
      </c>
      <c r="P843" t="inlineStr">
        <is>
          <t>Pago</t>
        </is>
      </c>
      <c r="Q843" t="inlineStr">
        <is>
          <t>05/2026</t>
        </is>
      </c>
      <c r="R843" t="n">
        <v>0</v>
      </c>
    </row>
    <row r="844">
      <c r="A844" t="n">
        <v>236058</v>
      </c>
      <c r="B844" t="inlineStr">
        <is>
          <t>Love Cabaret</t>
        </is>
      </c>
      <c r="C844" t="inlineStr">
        <is>
          <t>ZIGPAY LTDAS -ME</t>
        </is>
      </c>
      <c r="E844" s="555" t="n">
        <v>46150</v>
      </c>
      <c r="F844" s="555" t="n">
        <v>46151</v>
      </c>
      <c r="G844" t="inlineStr">
        <is>
          <t>Informática e TI</t>
        </is>
      </c>
      <c r="H844" t="inlineStr">
        <is>
          <t>Sistemas Gerais - Operacionais</t>
        </is>
      </c>
      <c r="I844" t="inlineStr">
        <is>
          <t>Taxa de Sistema</t>
        </is>
      </c>
      <c r="J844" t="n">
        <v>-122.87</v>
      </c>
      <c r="K844" t="n">
        <v>-122.87</v>
      </c>
      <c r="O844" t="inlineStr">
        <is>
          <t>Real</t>
        </is>
      </c>
      <c r="P844" t="inlineStr">
        <is>
          <t>Pago</t>
        </is>
      </c>
      <c r="Q844" t="inlineStr">
        <is>
          <t>05/2026</t>
        </is>
      </c>
      <c r="R844" t="n">
        <v>0</v>
      </c>
    </row>
    <row r="845">
      <c r="A845" t="n">
        <v>234445</v>
      </c>
      <c r="B845" t="inlineStr">
        <is>
          <t>Love Cabaret</t>
        </is>
      </c>
      <c r="C845" t="inlineStr">
        <is>
          <t>PETTY CASH</t>
        </is>
      </c>
      <c r="D845" t="inlineStr">
        <is>
          <t>1999 052026</t>
        </is>
      </c>
      <c r="E845" s="555" t="n">
        <v>46150</v>
      </c>
      <c r="F845" s="555" t="n">
        <v>46178</v>
      </c>
      <c r="G845" t="inlineStr">
        <is>
          <t>Custos Artístico Geral</t>
        </is>
      </c>
      <c r="H845" t="inlineStr">
        <is>
          <t>Alimentação e Transporte</t>
        </is>
      </c>
      <c r="I845" t="inlineStr">
        <is>
          <t>DESPESA ARTISTICO - 4581</t>
        </is>
      </c>
      <c r="J845" t="n">
        <v>-19.99</v>
      </c>
      <c r="K845" t="n">
        <v>-19.99</v>
      </c>
      <c r="O845" t="inlineStr">
        <is>
          <t>Real</t>
        </is>
      </c>
      <c r="P845" t="inlineStr">
        <is>
          <t>Pago</t>
        </is>
      </c>
      <c r="Q845" t="inlineStr">
        <is>
          <t>05/2026</t>
        </is>
      </c>
      <c r="R845" t="n">
        <v>0</v>
      </c>
    </row>
    <row r="846">
      <c r="A846" t="n">
        <v>234444</v>
      </c>
      <c r="B846" t="inlineStr">
        <is>
          <t>Love Cabaret</t>
        </is>
      </c>
      <c r="C846" t="inlineStr">
        <is>
          <t>PETTY CASH</t>
        </is>
      </c>
      <c r="D846" t="inlineStr">
        <is>
          <t>173 052026</t>
        </is>
      </c>
      <c r="E846" s="555" t="n">
        <v>46150</v>
      </c>
      <c r="F846" s="555" t="n">
        <v>46178</v>
      </c>
      <c r="G846" t="inlineStr">
        <is>
          <t>Custos Artístico Geral</t>
        </is>
      </c>
      <c r="H846" t="inlineStr">
        <is>
          <t>Alimentação e Transporte</t>
        </is>
      </c>
      <c r="I846" t="inlineStr">
        <is>
          <t>DESPESA ARTISTICO - 4581</t>
        </is>
      </c>
      <c r="J846" t="n">
        <v>-1.73</v>
      </c>
      <c r="K846" t="n">
        <v>-1.73</v>
      </c>
      <c r="O846" t="inlineStr">
        <is>
          <t>Real</t>
        </is>
      </c>
      <c r="P846" t="inlineStr">
        <is>
          <t>Pago</t>
        </is>
      </c>
      <c r="Q846" t="inlineStr">
        <is>
          <t>05/2026</t>
        </is>
      </c>
      <c r="R846" t="n">
        <v>0</v>
      </c>
    </row>
    <row r="847">
      <c r="A847" t="n">
        <v>236059</v>
      </c>
      <c r="B847" t="inlineStr">
        <is>
          <t>Love Cabaret</t>
        </is>
      </c>
      <c r="C847" t="inlineStr">
        <is>
          <t>ZIGPAY LTDAS -ME</t>
        </is>
      </c>
      <c r="E847" s="555" t="n">
        <v>46150</v>
      </c>
      <c r="F847" s="555" t="n">
        <v>46151</v>
      </c>
      <c r="G847" t="inlineStr">
        <is>
          <t>Informática e TI</t>
        </is>
      </c>
      <c r="H847" t="inlineStr">
        <is>
          <t>Sistemas Gerais - Operacionais</t>
        </is>
      </c>
      <c r="I847" t="inlineStr">
        <is>
          <t>Taxa de Sistema</t>
        </is>
      </c>
      <c r="J847" t="n">
        <v>-23.68</v>
      </c>
      <c r="K847" t="n">
        <v>-23.68</v>
      </c>
      <c r="O847" t="inlineStr">
        <is>
          <t>Real</t>
        </is>
      </c>
      <c r="P847" t="inlineStr">
        <is>
          <t>Pago</t>
        </is>
      </c>
      <c r="Q847" t="inlineStr">
        <is>
          <t>05/2026</t>
        </is>
      </c>
      <c r="R847" t="n">
        <v>0</v>
      </c>
    </row>
    <row r="848">
      <c r="A848" t="n">
        <v>236057</v>
      </c>
      <c r="B848" t="inlineStr">
        <is>
          <t>Love Cabaret</t>
        </is>
      </c>
      <c r="C848" t="inlineStr">
        <is>
          <t>ZIGPAY LTDAS -ME</t>
        </is>
      </c>
      <c r="E848" s="555" t="n">
        <v>46149</v>
      </c>
      <c r="F848" s="555" t="n">
        <v>46150</v>
      </c>
      <c r="G848" t="inlineStr">
        <is>
          <t>Informática e TI</t>
        </is>
      </c>
      <c r="H848" t="inlineStr">
        <is>
          <t>Sistemas Gerais - Operacionais</t>
        </is>
      </c>
      <c r="I848" t="inlineStr">
        <is>
          <t>Taxa de Sistema</t>
        </is>
      </c>
      <c r="J848" t="n">
        <v>-27.28</v>
      </c>
      <c r="K848" t="n">
        <v>-27.28</v>
      </c>
      <c r="O848" t="inlineStr">
        <is>
          <t>Real</t>
        </is>
      </c>
      <c r="P848" t="inlineStr">
        <is>
          <t>Pago</t>
        </is>
      </c>
      <c r="Q848" t="inlineStr">
        <is>
          <t>05/2026</t>
        </is>
      </c>
      <c r="R848" t="n">
        <v>0</v>
      </c>
    </row>
    <row r="849">
      <c r="A849" t="n">
        <v>236056</v>
      </c>
      <c r="B849" t="inlineStr">
        <is>
          <t>Love Cabaret</t>
        </is>
      </c>
      <c r="C849" t="inlineStr">
        <is>
          <t>ZIGPAY LTDAS -ME</t>
        </is>
      </c>
      <c r="E849" s="555" t="n">
        <v>46149</v>
      </c>
      <c r="F849" s="555" t="n">
        <v>46150</v>
      </c>
      <c r="G849" t="inlineStr">
        <is>
          <t>Informática e TI</t>
        </is>
      </c>
      <c r="H849" t="inlineStr">
        <is>
          <t>Sistemas Gerais - Operacionais</t>
        </is>
      </c>
      <c r="I849" t="inlineStr">
        <is>
          <t>Taxa de Sistema</t>
        </is>
      </c>
      <c r="J849" t="n">
        <v>-148.32</v>
      </c>
      <c r="K849" t="n">
        <v>-148.32</v>
      </c>
      <c r="O849" t="inlineStr">
        <is>
          <t>Real</t>
        </is>
      </c>
      <c r="P849" t="inlineStr">
        <is>
          <t>Pago</t>
        </is>
      </c>
      <c r="Q849" t="inlineStr">
        <is>
          <t>05/2026</t>
        </is>
      </c>
      <c r="R849" t="n">
        <v>0</v>
      </c>
    </row>
    <row r="850">
      <c r="A850" t="n">
        <v>234434</v>
      </c>
      <c r="B850" t="inlineStr">
        <is>
          <t>Love Cabaret</t>
        </is>
      </c>
      <c r="C850" t="inlineStr">
        <is>
          <t>PETTY CASH</t>
        </is>
      </c>
      <c r="D850" t="inlineStr">
        <is>
          <t>599 052026</t>
        </is>
      </c>
      <c r="E850" s="555" t="n">
        <v>46149</v>
      </c>
      <c r="F850" s="555" t="n">
        <v>46178</v>
      </c>
      <c r="G850" t="inlineStr">
        <is>
          <t>Custo Mercadoria Vendida</t>
        </is>
      </c>
      <c r="H850" t="inlineStr">
        <is>
          <t>Insumos - Alimentos</t>
        </is>
      </c>
      <c r="I850" t="inlineStr">
        <is>
          <t>COMPRAS NAO FEZ O PEDIDO - 4581</t>
        </is>
      </c>
      <c r="J850" t="n">
        <v>-5.99</v>
      </c>
      <c r="K850" t="n">
        <v>-5.99</v>
      </c>
      <c r="O850" t="inlineStr">
        <is>
          <t>Real</t>
        </is>
      </c>
      <c r="P850" t="inlineStr">
        <is>
          <t>Pago</t>
        </is>
      </c>
      <c r="Q850" t="inlineStr">
        <is>
          <t>05/2026</t>
        </is>
      </c>
      <c r="R850" t="n">
        <v>0</v>
      </c>
    </row>
    <row r="851">
      <c r="A851" t="n">
        <v>231039</v>
      </c>
      <c r="B851" t="inlineStr">
        <is>
          <t>Love Cabaret</t>
        </is>
      </c>
      <c r="C851" t="inlineStr">
        <is>
          <t>BIANCA ZIMMER KOHLER DIAS</t>
        </is>
      </c>
      <c r="D851" t="inlineStr">
        <is>
          <t>09</t>
        </is>
      </c>
      <c r="E851" s="555" t="n">
        <v>46149</v>
      </c>
      <c r="F851" s="555" t="n">
        <v>46168</v>
      </c>
      <c r="G851" t="inlineStr">
        <is>
          <t>Custo Mercadoria Vendida</t>
        </is>
      </c>
      <c r="H851" t="inlineStr">
        <is>
          <t>Insumos - Bebidas</t>
        </is>
      </c>
      <c r="I851" t="inlineStr">
        <is>
          <t>PRODUCAO DOCES DOS DRINKS - 05/2026</t>
        </is>
      </c>
      <c r="J851" t="n">
        <v>-362</v>
      </c>
      <c r="K851" t="n">
        <v>-362</v>
      </c>
      <c r="O851" t="inlineStr">
        <is>
          <t>Real</t>
        </is>
      </c>
      <c r="P851" t="inlineStr">
        <is>
          <t>Pago</t>
        </is>
      </c>
      <c r="Q851" t="inlineStr">
        <is>
          <t>05/2026</t>
        </is>
      </c>
      <c r="R851" t="n">
        <v>0</v>
      </c>
    </row>
    <row r="852">
      <c r="A852" t="n">
        <v>234433</v>
      </c>
      <c r="B852" t="inlineStr">
        <is>
          <t>Love Cabaret</t>
        </is>
      </c>
      <c r="C852" t="inlineStr">
        <is>
          <t>PETTY CASH</t>
        </is>
      </c>
      <c r="D852" t="inlineStr">
        <is>
          <t>1898 052026</t>
        </is>
      </c>
      <c r="E852" s="555" t="n">
        <v>46149</v>
      </c>
      <c r="F852" s="555" t="n">
        <v>46178</v>
      </c>
      <c r="G852" t="inlineStr">
        <is>
          <t>Custo Mercadoria Vendida</t>
        </is>
      </c>
      <c r="H852" t="inlineStr">
        <is>
          <t>Insumos - Alimentos</t>
        </is>
      </c>
      <c r="I852" t="inlineStr">
        <is>
          <t>COMPRAS NAO FEZ O PEDIDO - 4581</t>
        </is>
      </c>
      <c r="J852" t="n">
        <v>-18.98</v>
      </c>
      <c r="K852" t="n">
        <v>-18.98</v>
      </c>
      <c r="O852" t="inlineStr">
        <is>
          <t>Real</t>
        </is>
      </c>
      <c r="P852" t="inlineStr">
        <is>
          <t>Pago</t>
        </is>
      </c>
      <c r="Q852" t="inlineStr">
        <is>
          <t>05/2026</t>
        </is>
      </c>
      <c r="R852" t="n">
        <v>0</v>
      </c>
    </row>
    <row r="853">
      <c r="A853" t="n">
        <v>234442</v>
      </c>
      <c r="B853" t="inlineStr">
        <is>
          <t>Love Cabaret</t>
        </is>
      </c>
      <c r="C853" t="inlineStr">
        <is>
          <t>PETTY CASH</t>
        </is>
      </c>
      <c r="D853" t="inlineStr">
        <is>
          <t>8991 052026</t>
        </is>
      </c>
      <c r="E853" s="555" t="n">
        <v>46149</v>
      </c>
      <c r="F853" s="555" t="n">
        <v>46178</v>
      </c>
      <c r="G853" t="inlineStr">
        <is>
          <t>Custos Artístico Geral</t>
        </is>
      </c>
      <c r="H853" t="inlineStr">
        <is>
          <t>Alimentação e Transporte</t>
        </is>
      </c>
      <c r="I853" t="inlineStr">
        <is>
          <t>DESPESA ARTISTICO - 4581</t>
        </is>
      </c>
      <c r="J853" t="n">
        <v>-89.91</v>
      </c>
      <c r="K853" t="n">
        <v>-89.91</v>
      </c>
      <c r="O853" t="inlineStr">
        <is>
          <t>Real</t>
        </is>
      </c>
      <c r="P853" t="inlineStr">
        <is>
          <t>Pago</t>
        </is>
      </c>
      <c r="Q853" t="inlineStr">
        <is>
          <t>05/2026</t>
        </is>
      </c>
      <c r="R853" t="n">
        <v>0</v>
      </c>
    </row>
    <row r="854">
      <c r="A854" t="n">
        <v>234432</v>
      </c>
      <c r="B854" t="inlineStr">
        <is>
          <t>Love Cabaret</t>
        </is>
      </c>
      <c r="C854" t="inlineStr">
        <is>
          <t>PETTY CASH</t>
        </is>
      </c>
      <c r="D854" t="inlineStr">
        <is>
          <t>2320 052026</t>
        </is>
      </c>
      <c r="E854" s="555" t="n">
        <v>46148</v>
      </c>
      <c r="F854" s="555" t="n">
        <v>46178</v>
      </c>
      <c r="G854" t="inlineStr">
        <is>
          <t>Custos Artístico Geral</t>
        </is>
      </c>
      <c r="H854" t="inlineStr">
        <is>
          <t>Alimentação e Transporte</t>
        </is>
      </c>
      <c r="I854" t="inlineStr">
        <is>
          <t>DESPESA ARTISTICO - 4581</t>
        </is>
      </c>
      <c r="J854" t="n">
        <v>-23.2</v>
      </c>
      <c r="K854" t="n">
        <v>-23.2</v>
      </c>
      <c r="O854" t="inlineStr">
        <is>
          <t>Real</t>
        </is>
      </c>
      <c r="P854" t="inlineStr">
        <is>
          <t>Pago</t>
        </is>
      </c>
      <c r="Q854" t="inlineStr">
        <is>
          <t>05/2026</t>
        </is>
      </c>
      <c r="R854" t="n">
        <v>0</v>
      </c>
    </row>
    <row r="855">
      <c r="A855" t="n">
        <v>234431</v>
      </c>
      <c r="B855" t="inlineStr">
        <is>
          <t>Love Cabaret</t>
        </is>
      </c>
      <c r="C855" t="inlineStr">
        <is>
          <t>PETTY CASH</t>
        </is>
      </c>
      <c r="D855" t="inlineStr">
        <is>
          <t>1050 052026</t>
        </is>
      </c>
      <c r="E855" s="555" t="n">
        <v>46148</v>
      </c>
      <c r="F855" s="555" t="n">
        <v>46178</v>
      </c>
      <c r="G855" t="inlineStr">
        <is>
          <t>Manutenção</t>
        </is>
      </c>
      <c r="H855" t="inlineStr">
        <is>
          <t>Material de Manutenção</t>
        </is>
      </c>
      <c r="I855" t="inlineStr">
        <is>
          <t>MANUTENCAO DE EMERGENCIA - 4581</t>
        </is>
      </c>
      <c r="J855" t="n">
        <v>-10.5</v>
      </c>
      <c r="K855" t="n">
        <v>-10.5</v>
      </c>
      <c r="O855" t="inlineStr">
        <is>
          <t>Real</t>
        </is>
      </c>
      <c r="P855" t="inlineStr">
        <is>
          <t>Pago</t>
        </is>
      </c>
      <c r="Q855" t="inlineStr">
        <is>
          <t>05/2026</t>
        </is>
      </c>
      <c r="R855" t="n">
        <v>0</v>
      </c>
    </row>
    <row r="856">
      <c r="A856" t="n">
        <v>234430</v>
      </c>
      <c r="B856" t="inlineStr">
        <is>
          <t>Love Cabaret</t>
        </is>
      </c>
      <c r="C856" t="inlineStr">
        <is>
          <t>PETTY CASH</t>
        </is>
      </c>
      <c r="D856" t="inlineStr">
        <is>
          <t>20760 052026</t>
        </is>
      </c>
      <c r="E856" s="555" t="n">
        <v>46148</v>
      </c>
      <c r="F856" s="555" t="n">
        <v>46178</v>
      </c>
      <c r="G856" t="inlineStr">
        <is>
          <t>Manutenção</t>
        </is>
      </c>
      <c r="H856" t="inlineStr">
        <is>
          <t>Material de Manutenção</t>
        </is>
      </c>
      <c r="I856" t="inlineStr">
        <is>
          <t>MANUTENCAO DE EMERGENCIA - 4581</t>
        </is>
      </c>
      <c r="J856" t="n">
        <v>-207.6</v>
      </c>
      <c r="K856" t="n">
        <v>-207.6</v>
      </c>
      <c r="O856" t="inlineStr">
        <is>
          <t>Real</t>
        </is>
      </c>
      <c r="P856" t="inlineStr">
        <is>
          <t>Pago</t>
        </is>
      </c>
      <c r="Q856" t="inlineStr">
        <is>
          <t>05/2026</t>
        </is>
      </c>
      <c r="R856" t="n">
        <v>0</v>
      </c>
    </row>
    <row r="857">
      <c r="A857" t="n">
        <v>229950</v>
      </c>
      <c r="B857" t="inlineStr">
        <is>
          <t>Love Cabaret</t>
        </is>
      </c>
      <c r="C857" t="inlineStr">
        <is>
          <t>MN INSTALACOES E REPARACOES INDUSTRIAIS LTDA</t>
        </is>
      </c>
      <c r="D857" t="inlineStr">
        <is>
          <t>172</t>
        </is>
      </c>
      <c r="E857" s="555" t="n">
        <v>46147</v>
      </c>
      <c r="F857" s="555" t="n">
        <v>46167</v>
      </c>
      <c r="G857" t="inlineStr">
        <is>
          <t>Utilidades</t>
        </is>
      </c>
      <c r="H857" t="inlineStr">
        <is>
          <t>Serviços de Limpeza</t>
        </is>
      </c>
      <c r="I857" t="inlineStr">
        <is>
          <t>MANUTENCAO DO EXAUSTOR - 05/2026</t>
        </is>
      </c>
      <c r="J857" t="n">
        <v>-4410</v>
      </c>
      <c r="K857" t="n">
        <v>-4410</v>
      </c>
      <c r="O857" t="inlineStr">
        <is>
          <t>Real</t>
        </is>
      </c>
      <c r="P857" t="inlineStr">
        <is>
          <t>Pago</t>
        </is>
      </c>
      <c r="Q857" t="inlineStr">
        <is>
          <t>05/2026</t>
        </is>
      </c>
      <c r="R857" t="n">
        <v>0</v>
      </c>
    </row>
    <row r="858">
      <c r="A858" t="n">
        <v>234429</v>
      </c>
      <c r="B858" t="inlineStr">
        <is>
          <t>Love Cabaret</t>
        </is>
      </c>
      <c r="C858" t="inlineStr">
        <is>
          <t>PETTY CASH</t>
        </is>
      </c>
      <c r="D858" t="inlineStr">
        <is>
          <t>300 052026</t>
        </is>
      </c>
      <c r="E858" s="555" t="n">
        <v>46146</v>
      </c>
      <c r="F858" s="555" t="n">
        <v>46178</v>
      </c>
      <c r="G858" t="inlineStr">
        <is>
          <t>Manutenção</t>
        </is>
      </c>
      <c r="H858" t="inlineStr">
        <is>
          <t>Manutenção de Equipamentos</t>
        </is>
      </c>
      <c r="I858" t="inlineStr">
        <is>
          <t>MANUTENCAO DE EMERGENCIA - 4581</t>
        </is>
      </c>
      <c r="J858" t="n">
        <v>-300</v>
      </c>
      <c r="K858" t="n">
        <v>-300</v>
      </c>
      <c r="O858" t="inlineStr">
        <is>
          <t>Real</t>
        </is>
      </c>
      <c r="P858" t="inlineStr">
        <is>
          <t>Pago</t>
        </is>
      </c>
      <c r="Q858" t="inlineStr">
        <is>
          <t>05/2026</t>
        </is>
      </c>
      <c r="R858" t="n">
        <v>0</v>
      </c>
    </row>
    <row r="859">
      <c r="A859" t="n">
        <v>236055</v>
      </c>
      <c r="B859" t="inlineStr">
        <is>
          <t>Love Cabaret</t>
        </is>
      </c>
      <c r="C859" t="inlineStr">
        <is>
          <t>ZIGPAY LTDAS -ME</t>
        </is>
      </c>
      <c r="E859" s="555" t="n">
        <v>46144</v>
      </c>
      <c r="F859" s="555" t="n">
        <v>46145</v>
      </c>
      <c r="G859" t="inlineStr">
        <is>
          <t>Informática e TI</t>
        </is>
      </c>
      <c r="H859" t="inlineStr">
        <is>
          <t>Sistemas Gerais - Operacionais</t>
        </is>
      </c>
      <c r="I859" t="inlineStr">
        <is>
          <t>Taxa de Sistema</t>
        </is>
      </c>
      <c r="J859" t="n">
        <v>-41.12</v>
      </c>
      <c r="K859" t="n">
        <v>-41.12</v>
      </c>
      <c r="O859" t="inlineStr">
        <is>
          <t>Real</t>
        </is>
      </c>
      <c r="P859" t="inlineStr">
        <is>
          <t>Pago</t>
        </is>
      </c>
      <c r="Q859" t="inlineStr">
        <is>
          <t>05/2026</t>
        </is>
      </c>
      <c r="R859" t="n">
        <v>0</v>
      </c>
    </row>
    <row r="860">
      <c r="A860" t="n">
        <v>236054</v>
      </c>
      <c r="B860" t="inlineStr">
        <is>
          <t>Love Cabaret</t>
        </is>
      </c>
      <c r="C860" t="inlineStr">
        <is>
          <t>ZIGPAY LTDAS -ME</t>
        </is>
      </c>
      <c r="E860" s="555" t="n">
        <v>46144</v>
      </c>
      <c r="F860" s="555" t="n">
        <v>46145</v>
      </c>
      <c r="G860" t="inlineStr">
        <is>
          <t>Informática e TI</t>
        </is>
      </c>
      <c r="H860" t="inlineStr">
        <is>
          <t>Sistemas Gerais - Operacionais</t>
        </is>
      </c>
      <c r="I860" t="inlineStr">
        <is>
          <t>Taxa de Sistema</t>
        </is>
      </c>
      <c r="J860" t="n">
        <v>-226.99</v>
      </c>
      <c r="K860" t="n">
        <v>-226.99</v>
      </c>
      <c r="O860" t="inlineStr">
        <is>
          <t>Real</t>
        </is>
      </c>
      <c r="P860" t="inlineStr">
        <is>
          <t>Pago</t>
        </is>
      </c>
      <c r="Q860" t="inlineStr">
        <is>
          <t>05/2026</t>
        </is>
      </c>
      <c r="R860" t="n">
        <v>0</v>
      </c>
    </row>
    <row r="861">
      <c r="A861" t="n">
        <v>229946</v>
      </c>
      <c r="B861" t="inlineStr">
        <is>
          <t>Love Cabaret</t>
        </is>
      </c>
      <c r="C861" t="inlineStr">
        <is>
          <t>BIANCA ZIMMER KOHLER DIAS</t>
        </is>
      </c>
      <c r="D861" t="inlineStr">
        <is>
          <t>08</t>
        </is>
      </c>
      <c r="E861" s="555" t="n">
        <v>46143</v>
      </c>
      <c r="F861" s="555" t="n">
        <v>46161</v>
      </c>
      <c r="G861" t="inlineStr">
        <is>
          <t>Custo Mercadoria Vendida</t>
        </is>
      </c>
      <c r="H861" t="inlineStr">
        <is>
          <t>Insumos - Bebidas</t>
        </is>
      </c>
      <c r="I861" t="inlineStr">
        <is>
          <t>PRODUCAO DOCES DOS DRINKS - 04/2026</t>
        </is>
      </c>
      <c r="J861" t="n">
        <v>-665</v>
      </c>
      <c r="K861" t="n">
        <v>-665</v>
      </c>
      <c r="O861" t="inlineStr">
        <is>
          <t>Real</t>
        </is>
      </c>
      <c r="P861" t="inlineStr">
        <is>
          <t>Pago</t>
        </is>
      </c>
      <c r="Q861" t="inlineStr">
        <is>
          <t>05/2026</t>
        </is>
      </c>
      <c r="R861" t="n">
        <v>0</v>
      </c>
    </row>
    <row r="862">
      <c r="A862" t="n">
        <v>234311</v>
      </c>
      <c r="B862" t="inlineStr">
        <is>
          <t>Love Cabaret</t>
        </is>
      </c>
      <c r="C862" t="inlineStr">
        <is>
          <t>ESTAFF SOLUCOES TECNOLOGICAS DE AGENCIAMENTO LTDA</t>
        </is>
      </c>
      <c r="D862" t="inlineStr">
        <is>
          <t>817691955</t>
        </is>
      </c>
      <c r="E862" s="555" t="n">
        <v>46143</v>
      </c>
      <c r="F862" s="555" t="n">
        <v>46176</v>
      </c>
      <c r="G862" t="inlineStr">
        <is>
          <t>Mão de Obra - Extra</t>
        </is>
      </c>
      <c r="H862" t="inlineStr">
        <is>
          <t>Mão de Obra Extra</t>
        </is>
      </c>
      <c r="I862" t="inlineStr">
        <is>
          <t>MAO DE OBRA EXTRA - PERIODO 18/05 A 24/05 - 05/2026</t>
        </is>
      </c>
      <c r="J862" t="n">
        <v>-19382</v>
      </c>
      <c r="K862" t="n">
        <v>-19382</v>
      </c>
      <c r="O862" t="inlineStr">
        <is>
          <t>Real</t>
        </is>
      </c>
      <c r="P862" t="inlineStr">
        <is>
          <t>Pago</t>
        </is>
      </c>
      <c r="Q862" t="inlineStr">
        <is>
          <t>05/2026</t>
        </is>
      </c>
      <c r="R862" t="n">
        <v>0</v>
      </c>
    </row>
    <row r="863">
      <c r="A863" t="n">
        <v>228652</v>
      </c>
      <c r="B863" t="inlineStr">
        <is>
          <t>Love Cabaret</t>
        </is>
      </c>
      <c r="C863" t="inlineStr">
        <is>
          <t>ESTAFF SOLUCOES TECNOLOGICAS DE AGENCIAMENTO LTDA</t>
        </is>
      </c>
      <c r="D863" t="inlineStr">
        <is>
          <t>801894558</t>
        </is>
      </c>
      <c r="E863" s="555" t="n">
        <v>46143</v>
      </c>
      <c r="F863" s="555" t="n">
        <v>46155</v>
      </c>
      <c r="G863" t="inlineStr">
        <is>
          <t>Mão de Obra - Extra</t>
        </is>
      </c>
      <c r="H863" t="inlineStr">
        <is>
          <t>Mão de Obra Extra</t>
        </is>
      </c>
      <c r="I863" t="inlineStr">
        <is>
          <t>MAO DE OBRA EXTRA - PERIODO 01/05 A 03/05- 05/2026</t>
        </is>
      </c>
      <c r="J863" t="n">
        <v>-12760</v>
      </c>
      <c r="K863" t="n">
        <v>-12760</v>
      </c>
      <c r="O863" t="inlineStr">
        <is>
          <t>Real</t>
        </is>
      </c>
      <c r="P863" t="inlineStr">
        <is>
          <t>Pago</t>
        </is>
      </c>
      <c r="Q863" t="inlineStr">
        <is>
          <t>05/2026</t>
        </is>
      </c>
      <c r="R863" t="n">
        <v>0</v>
      </c>
    </row>
    <row r="864">
      <c r="A864" t="n">
        <v>224642</v>
      </c>
      <c r="B864" t="inlineStr">
        <is>
          <t>Love Cabaret</t>
        </is>
      </c>
      <c r="C864" t="inlineStr">
        <is>
          <t>TEC LITE MANUTENCAO EM EQUIPAMENTOS DE ILUMINAÇÃO LTDA</t>
        </is>
      </c>
      <c r="D864" t="inlineStr">
        <is>
          <t>967</t>
        </is>
      </c>
      <c r="E864" s="555" t="n">
        <v>46143</v>
      </c>
      <c r="F864" s="555" t="n">
        <v>46170</v>
      </c>
      <c r="G864" t="inlineStr">
        <is>
          <t>Manutenção</t>
        </is>
      </c>
      <c r="H864" t="inlineStr">
        <is>
          <t>Material de Manutenção</t>
        </is>
      </c>
      <c r="I864" t="inlineStr">
        <is>
          <t>LIQUIDO MAQUINA HAZE - 05/2026</t>
        </is>
      </c>
      <c r="J864" t="n">
        <v>-400</v>
      </c>
      <c r="K864" t="n">
        <v>-400</v>
      </c>
      <c r="O864" t="inlineStr">
        <is>
          <t>Real</t>
        </is>
      </c>
      <c r="P864" t="inlineStr">
        <is>
          <t>Pago</t>
        </is>
      </c>
      <c r="Q864" t="inlineStr">
        <is>
          <t>05/2026</t>
        </is>
      </c>
      <c r="R864" t="n">
        <v>0</v>
      </c>
    </row>
    <row r="865">
      <c r="A865" t="n">
        <v>218056</v>
      </c>
      <c r="B865" t="inlineStr">
        <is>
          <t>Love Cabaret</t>
        </is>
      </c>
      <c r="C865" t="inlineStr">
        <is>
          <t>FABRICA DE BARES SERVICOS LTDA FB</t>
        </is>
      </c>
      <c r="D865" t="inlineStr">
        <is>
          <t>ND42-2026</t>
        </is>
      </c>
      <c r="E865" s="555" t="n">
        <v>46143</v>
      </c>
      <c r="F865" s="555" t="n">
        <v>46185</v>
      </c>
      <c r="G865" t="inlineStr">
        <is>
          <t>Serviços de Terceiros</t>
        </is>
      </c>
      <c r="H865" t="inlineStr">
        <is>
          <t>Assessoria RH</t>
        </is>
      </c>
      <c r="I865" t="inlineStr">
        <is>
          <t>ASSESSORIA RH - 05/2026</t>
        </is>
      </c>
      <c r="J865" t="n">
        <v>-100</v>
      </c>
      <c r="K865" t="n">
        <v>-100</v>
      </c>
      <c r="O865" t="inlineStr">
        <is>
          <t>Real</t>
        </is>
      </c>
      <c r="P865" t="inlineStr">
        <is>
          <t>Pago</t>
        </is>
      </c>
      <c r="Q865" t="inlineStr">
        <is>
          <t>05/2026</t>
        </is>
      </c>
      <c r="R865" t="n">
        <v>0</v>
      </c>
    </row>
    <row r="866">
      <c r="A866" t="n">
        <v>236757</v>
      </c>
      <c r="B866" t="inlineStr">
        <is>
          <t>Love Cabaret</t>
        </is>
      </c>
      <c r="C866" t="inlineStr">
        <is>
          <t>CAROLINE FERREIRA DA SILVA</t>
        </is>
      </c>
      <c r="E866" s="555" t="n">
        <v>46143</v>
      </c>
      <c r="F866" s="555" t="n">
        <v>46178</v>
      </c>
      <c r="G866" t="inlineStr">
        <is>
          <t>Mão de Obra - Salários</t>
        </is>
      </c>
      <c r="H866" t="inlineStr">
        <is>
          <t>MDO CLT - Salário</t>
        </is>
      </c>
      <c r="J866" t="n">
        <v>-2377.5</v>
      </c>
      <c r="K866" t="n">
        <v>-2377.5</v>
      </c>
      <c r="O866" t="inlineStr">
        <is>
          <t>Real</t>
        </is>
      </c>
      <c r="P866" t="inlineStr">
        <is>
          <t>Pago</t>
        </is>
      </c>
      <c r="Q866" t="inlineStr">
        <is>
          <t>05/2026</t>
        </is>
      </c>
      <c r="R866" t="n">
        <v>0</v>
      </c>
    </row>
    <row r="867">
      <c r="A867" t="n">
        <v>236756</v>
      </c>
      <c r="B867" t="inlineStr">
        <is>
          <t>Love Cabaret</t>
        </is>
      </c>
      <c r="C867" t="inlineStr">
        <is>
          <t>JULIANA OLIVEIRA DA SILVA</t>
        </is>
      </c>
      <c r="E867" s="555" t="n">
        <v>46143</v>
      </c>
      <c r="F867" s="555" t="n">
        <v>46178</v>
      </c>
      <c r="G867" t="inlineStr">
        <is>
          <t>Mão de Obra - Salários</t>
        </is>
      </c>
      <c r="H867" t="inlineStr">
        <is>
          <t>MDO CLT - Salário</t>
        </is>
      </c>
      <c r="J867" t="n">
        <v>-1269.65</v>
      </c>
      <c r="K867" t="n">
        <v>-1269.65</v>
      </c>
      <c r="O867" t="inlineStr">
        <is>
          <t>Real</t>
        </is>
      </c>
      <c r="P867" t="inlineStr">
        <is>
          <t>Pago</t>
        </is>
      </c>
      <c r="Q867" t="inlineStr">
        <is>
          <t>05/2026</t>
        </is>
      </c>
      <c r="R867" t="n">
        <v>0</v>
      </c>
    </row>
    <row r="868">
      <c r="A868" t="n">
        <v>236628</v>
      </c>
      <c r="B868" t="inlineStr">
        <is>
          <t>Love Cabaret</t>
        </is>
      </c>
      <c r="C868" t="inlineStr">
        <is>
          <t>ESTAFF SOLUCOES TECNOLOGICAS DE AGENCIAMENTO LTDA</t>
        </is>
      </c>
      <c r="D868" t="inlineStr">
        <is>
          <t>823389344</t>
        </is>
      </c>
      <c r="E868" s="555" t="n">
        <v>46143</v>
      </c>
      <c r="F868" s="555" t="n">
        <v>46183</v>
      </c>
      <c r="G868" t="inlineStr">
        <is>
          <t>Mão de Obra - Extra</t>
        </is>
      </c>
      <c r="H868" t="inlineStr">
        <is>
          <t>Mão de Obra Extra</t>
        </is>
      </c>
      <c r="I868" t="inlineStr">
        <is>
          <t>MAO DE OBRA EXTRA - PERIODO 25/05 A 31/05 - 05/2026</t>
        </is>
      </c>
      <c r="J868" t="n">
        <v>-16775</v>
      </c>
      <c r="K868" t="n">
        <v>-16775</v>
      </c>
      <c r="O868" t="inlineStr">
        <is>
          <t>Real</t>
        </is>
      </c>
      <c r="P868" t="inlineStr">
        <is>
          <t>Pago</t>
        </is>
      </c>
      <c r="Q868" t="inlineStr">
        <is>
          <t>05/2026</t>
        </is>
      </c>
      <c r="R868" t="n">
        <v>0</v>
      </c>
    </row>
    <row r="869">
      <c r="A869" t="n">
        <v>236627</v>
      </c>
      <c r="B869" t="inlineStr">
        <is>
          <t>Love Cabaret</t>
        </is>
      </c>
      <c r="C869" t="inlineStr">
        <is>
          <t xml:space="preserve">DUO COMUNICA LTDA </t>
        </is>
      </c>
      <c r="D869" t="inlineStr">
        <is>
          <t>705</t>
        </is>
      </c>
      <c r="E869" s="555" t="n">
        <v>46143</v>
      </c>
      <c r="F869" s="555" t="n">
        <v>46185</v>
      </c>
      <c r="G869" t="inlineStr">
        <is>
          <t>Marketing</t>
        </is>
      </c>
      <c r="H869" t="inlineStr">
        <is>
          <t>Assessoria de Imprensa</t>
        </is>
      </c>
      <c r="I869" t="inlineStr">
        <is>
          <t>ASSESSORIA DE IMPRENSA</t>
        </is>
      </c>
      <c r="J869" t="n">
        <v>-2960</v>
      </c>
      <c r="K869" t="n">
        <v>-2960</v>
      </c>
      <c r="O869" t="inlineStr">
        <is>
          <t>Real</t>
        </is>
      </c>
      <c r="P869" t="inlineStr">
        <is>
          <t>Pago</t>
        </is>
      </c>
      <c r="Q869" t="inlineStr">
        <is>
          <t>05/2026</t>
        </is>
      </c>
      <c r="R869" t="n">
        <v>0</v>
      </c>
    </row>
    <row r="870">
      <c r="A870" t="n">
        <v>216998</v>
      </c>
      <c r="B870" t="inlineStr">
        <is>
          <t>Love Cabaret</t>
        </is>
      </c>
      <c r="C870" t="inlineStr">
        <is>
          <t>LAISA ROCHA LARANGEIRA</t>
        </is>
      </c>
      <c r="D870" t="inlineStr">
        <is>
          <t>113</t>
        </is>
      </c>
      <c r="E870" s="555" t="n">
        <v>46143</v>
      </c>
      <c r="F870" s="555" t="n">
        <v>46183</v>
      </c>
      <c r="G870" t="inlineStr">
        <is>
          <t>Mão de Obra - PJ</t>
        </is>
      </c>
      <c r="H870" t="inlineStr">
        <is>
          <t>MDO PJ Fixo</t>
        </is>
      </c>
      <c r="I870" t="inlineStr">
        <is>
          <t xml:space="preserve">SALÁRIO PJ </t>
        </is>
      </c>
      <c r="J870" t="n">
        <v>-800</v>
      </c>
      <c r="K870" t="n">
        <v>-800</v>
      </c>
      <c r="M870" t="inlineStr">
        <is>
          <t>ASSISTENTE DE MARKETING DO SQUAD</t>
        </is>
      </c>
      <c r="N870" t="inlineStr">
        <is>
          <t xml:space="preserve">  - Squad</t>
        </is>
      </c>
      <c r="O870" t="inlineStr">
        <is>
          <t>Real</t>
        </is>
      </c>
      <c r="P870" t="inlineStr">
        <is>
          <t>Pago</t>
        </is>
      </c>
      <c r="Q870" t="inlineStr">
        <is>
          <t>05/2026</t>
        </is>
      </c>
      <c r="R870" t="n">
        <v>0</v>
      </c>
    </row>
    <row r="871">
      <c r="A871" t="n">
        <v>236531</v>
      </c>
      <c r="B871" t="inlineStr">
        <is>
          <t>Love Cabaret</t>
        </is>
      </c>
      <c r="C871" t="inlineStr">
        <is>
          <t>JULIANE DE LIMA CORREA</t>
        </is>
      </c>
      <c r="D871" t="inlineStr">
        <is>
          <t>6</t>
        </is>
      </c>
      <c r="E871" s="555" t="n">
        <v>46143</v>
      </c>
      <c r="F871" s="555" t="n">
        <v>46183</v>
      </c>
      <c r="G871" t="inlineStr">
        <is>
          <t>Gorjeta</t>
        </is>
      </c>
      <c r="H871" t="inlineStr">
        <is>
          <t xml:space="preserve">  -  Comissões e Gorjeta</t>
        </is>
      </c>
      <c r="I871" t="inlineStr">
        <is>
          <t xml:space="preserve">Gorjeta referente ao período de 22/04/2026 a 21/05/2026						
</t>
        </is>
      </c>
      <c r="J871" t="n">
        <v>-330</v>
      </c>
      <c r="K871" t="n">
        <v>-330</v>
      </c>
      <c r="O871" t="inlineStr">
        <is>
          <t>Real</t>
        </is>
      </c>
      <c r="P871" t="inlineStr">
        <is>
          <t>Pago</t>
        </is>
      </c>
      <c r="Q871" t="inlineStr">
        <is>
          <t>05/2026</t>
        </is>
      </c>
      <c r="R871" t="n">
        <v>0</v>
      </c>
    </row>
    <row r="872">
      <c r="A872" t="n">
        <v>224842</v>
      </c>
      <c r="B872" t="inlineStr">
        <is>
          <t>Love Cabaret</t>
        </is>
      </c>
      <c r="C872" t="inlineStr">
        <is>
          <t>VINICIUS NORIVAL BARBOSA DA SILVA</t>
        </is>
      </c>
      <c r="D872" t="inlineStr">
        <is>
          <t>109</t>
        </is>
      </c>
      <c r="E872" s="555" t="n">
        <v>46143</v>
      </c>
      <c r="F872" s="555" t="n">
        <v>46183</v>
      </c>
      <c r="G872" t="inlineStr">
        <is>
          <t>Mão de Obra - PJ</t>
        </is>
      </c>
      <c r="H872" t="inlineStr">
        <is>
          <t>MDO PJ Fixo</t>
        </is>
      </c>
      <c r="I872" t="inlineStr">
        <is>
          <t>SALÁRIO PJ - PRODUTOR DE EVENTOS III</t>
        </is>
      </c>
      <c r="J872" t="n">
        <v>-1500</v>
      </c>
      <c r="K872" t="n">
        <v>-1500</v>
      </c>
      <c r="M872" t="inlineStr">
        <is>
          <t>ANALISTA EXECUTIVA DE EVENTOS</t>
        </is>
      </c>
      <c r="N872" t="inlineStr">
        <is>
          <t>MDO Terceirizada - Eventos</t>
        </is>
      </c>
      <c r="O872" t="inlineStr">
        <is>
          <t>Real</t>
        </is>
      </c>
      <c r="P872" t="inlineStr">
        <is>
          <t>Pago</t>
        </is>
      </c>
      <c r="Q872" t="inlineStr">
        <is>
          <t>05/2026</t>
        </is>
      </c>
      <c r="R872" t="n">
        <v>0</v>
      </c>
    </row>
    <row r="873">
      <c r="A873" t="n">
        <v>236053</v>
      </c>
      <c r="B873" t="inlineStr">
        <is>
          <t>Love Cabaret</t>
        </is>
      </c>
      <c r="C873" t="inlineStr">
        <is>
          <t>ZIGPAY LTDAS -ME</t>
        </is>
      </c>
      <c r="E873" s="555" t="n">
        <v>46143</v>
      </c>
      <c r="F873" s="555" t="n">
        <v>46144</v>
      </c>
      <c r="G873" t="inlineStr">
        <is>
          <t>Informática e TI</t>
        </is>
      </c>
      <c r="H873" t="inlineStr">
        <is>
          <t>Sistemas Gerais - Operacionais</t>
        </is>
      </c>
      <c r="I873" t="inlineStr">
        <is>
          <t>Taxa de Sistema</t>
        </is>
      </c>
      <c r="J873" t="n">
        <v>-255.23</v>
      </c>
      <c r="K873" t="n">
        <v>-255.23</v>
      </c>
      <c r="O873" t="inlineStr">
        <is>
          <t>Real</t>
        </is>
      </c>
      <c r="P873" t="inlineStr">
        <is>
          <t>Pago</t>
        </is>
      </c>
      <c r="Q873" t="inlineStr">
        <is>
          <t>05/2026</t>
        </is>
      </c>
      <c r="R873" t="n">
        <v>0</v>
      </c>
    </row>
    <row r="874">
      <c r="A874" t="n">
        <v>221022</v>
      </c>
      <c r="B874" t="inlineStr">
        <is>
          <t>Love Cabaret</t>
        </is>
      </c>
      <c r="C874" t="inlineStr">
        <is>
          <t>GOOGLE WORKSPACE</t>
        </is>
      </c>
      <c r="D874" t="inlineStr">
        <is>
          <t>RP0032026</t>
        </is>
      </c>
      <c r="E874" s="555" t="n">
        <v>46143</v>
      </c>
      <c r="F874" s="555" t="n">
        <v>46198</v>
      </c>
      <c r="G874" t="inlineStr">
        <is>
          <t>Marketing</t>
        </is>
      </c>
      <c r="H874" t="inlineStr">
        <is>
          <t>Publicidade e Propaganda</t>
        </is>
      </c>
      <c r="I874" t="inlineStr">
        <is>
          <t>GESTAO DE DOMINIO - 05/2026</t>
        </is>
      </c>
      <c r="J874" t="n">
        <v>-873.04</v>
      </c>
      <c r="K874" t="n">
        <v>-873.04</v>
      </c>
      <c r="O874" t="inlineStr">
        <is>
          <t>Real</t>
        </is>
      </c>
      <c r="P874" t="inlineStr">
        <is>
          <t>Pago</t>
        </is>
      </c>
      <c r="Q874" t="inlineStr">
        <is>
          <t>05/2026</t>
        </is>
      </c>
      <c r="R874" t="n">
        <v>0</v>
      </c>
    </row>
    <row r="875">
      <c r="A875" t="n">
        <v>234011</v>
      </c>
      <c r="B875" t="inlineStr">
        <is>
          <t>Love Cabaret</t>
        </is>
      </c>
      <c r="C875" t="inlineStr">
        <is>
          <t>MARIA EDUARDA RAMOS DE SOUSA</t>
        </is>
      </c>
      <c r="D875" t="inlineStr">
        <is>
          <t>104</t>
        </is>
      </c>
      <c r="E875" s="555" t="n">
        <v>46143</v>
      </c>
      <c r="F875" s="555" t="n">
        <v>46198</v>
      </c>
      <c r="G875" t="inlineStr">
        <is>
          <t>Custos de Eventos</t>
        </is>
      </c>
      <c r="H875" t="inlineStr">
        <is>
          <t>Comissões de Vendas - Eventos</t>
        </is>
      </c>
      <c r="I875" t="inlineStr">
        <is>
          <t>COMISSÃO DE EVENTOS - COMP. 05/2026</t>
        </is>
      </c>
      <c r="J875" t="n">
        <v>-71.59999999999999</v>
      </c>
      <c r="K875" t="n">
        <v>-71.59999999999999</v>
      </c>
      <c r="M875" t="inlineStr">
        <is>
          <t>ANALISTA EXECUTIVA DE EVENTOS</t>
        </is>
      </c>
      <c r="N875" t="inlineStr">
        <is>
          <t>MDO Terceirizada - Eventos</t>
        </is>
      </c>
      <c r="O875" t="inlineStr">
        <is>
          <t>Real</t>
        </is>
      </c>
      <c r="P875" t="inlineStr">
        <is>
          <t>Pago</t>
        </is>
      </c>
      <c r="Q875" t="inlineStr">
        <is>
          <t>05/2026</t>
        </is>
      </c>
      <c r="R875" t="n">
        <v>0</v>
      </c>
    </row>
    <row r="876">
      <c r="A876" t="n">
        <v>234009</v>
      </c>
      <c r="B876" t="inlineStr">
        <is>
          <t>Love Cabaret</t>
        </is>
      </c>
      <c r="C876" t="inlineStr">
        <is>
          <t>PJ 00302023 - ANDRES LA ROSA</t>
        </is>
      </c>
      <c r="D876" t="inlineStr">
        <is>
          <t>83</t>
        </is>
      </c>
      <c r="E876" s="555" t="n">
        <v>46143</v>
      </c>
      <c r="F876" s="555" t="n">
        <v>46183</v>
      </c>
      <c r="G876" t="inlineStr">
        <is>
          <t>Gorjeta</t>
        </is>
      </c>
      <c r="H876" t="inlineStr">
        <is>
          <t xml:space="preserve">  -  Comissões e Gorjeta</t>
        </is>
      </c>
      <c r="I876" t="inlineStr">
        <is>
          <t>GORJETA REFERENTE AO PERIODO 21/04/2026 A 20/05/2026</t>
        </is>
      </c>
      <c r="J876" t="n">
        <v>-470</v>
      </c>
      <c r="K876" t="n">
        <v>-470</v>
      </c>
      <c r="M876" t="inlineStr">
        <is>
          <t>COORDENADOR</t>
        </is>
      </c>
      <c r="N876" t="inlineStr">
        <is>
          <t xml:space="preserve">  - Coordenador</t>
        </is>
      </c>
      <c r="O876" t="inlineStr">
        <is>
          <t>Real</t>
        </is>
      </c>
      <c r="P876" t="inlineStr">
        <is>
          <t>Pago</t>
        </is>
      </c>
      <c r="Q876" t="inlineStr">
        <is>
          <t>05/2026</t>
        </is>
      </c>
      <c r="R876" t="n">
        <v>0</v>
      </c>
    </row>
    <row r="877">
      <c r="A877" t="n">
        <v>233813</v>
      </c>
      <c r="B877" t="inlineStr">
        <is>
          <t>Love Cabaret</t>
        </is>
      </c>
      <c r="C877" t="inlineStr">
        <is>
          <t>CONCIERGE IA SOLUCOES LTDA</t>
        </is>
      </c>
      <c r="D877" t="inlineStr">
        <is>
          <t>PROVISAO</t>
        </is>
      </c>
      <c r="E877" s="555" t="n">
        <v>46143</v>
      </c>
      <c r="F877" s="555" t="n">
        <v>46167</v>
      </c>
      <c r="G877" t="inlineStr">
        <is>
          <t>Marketing</t>
        </is>
      </c>
      <c r="H877" t="inlineStr">
        <is>
          <t>Ferramentas de Marketing</t>
        </is>
      </c>
      <c r="I877" t="inlineStr">
        <is>
          <t>DIONISIO (CARTAO FINAL 4896) - CARDAPIO + CRM + IA ATENDENTE 24/7- 04/2026</t>
        </is>
      </c>
      <c r="J877" t="n">
        <v>-409</v>
      </c>
      <c r="K877" t="n">
        <v>-409</v>
      </c>
      <c r="O877" t="inlineStr">
        <is>
          <t>Real</t>
        </is>
      </c>
      <c r="P877" t="inlineStr">
        <is>
          <t>Pago</t>
        </is>
      </c>
      <c r="Q877" t="inlineStr">
        <is>
          <t>05/2026</t>
        </is>
      </c>
      <c r="R877" t="n">
        <v>0</v>
      </c>
    </row>
    <row r="878">
      <c r="A878" t="n">
        <v>233811</v>
      </c>
      <c r="B878" t="inlineStr">
        <is>
          <t>Love Cabaret</t>
        </is>
      </c>
      <c r="C878" t="inlineStr">
        <is>
          <t>CONCIERGE IA SOLUCOES LTDA</t>
        </is>
      </c>
      <c r="D878" t="inlineStr">
        <is>
          <t>PROVISAO</t>
        </is>
      </c>
      <c r="E878" s="555" t="n">
        <v>46143</v>
      </c>
      <c r="F878" s="555" t="n">
        <v>46178</v>
      </c>
      <c r="G878" t="inlineStr">
        <is>
          <t>Marketing</t>
        </is>
      </c>
      <c r="H878" t="inlineStr">
        <is>
          <t>Ferramentas de Marketing</t>
        </is>
      </c>
      <c r="I878" t="inlineStr">
        <is>
          <t xml:space="preserve">DIONISIO (CARTAO FINAL 4896) - CARDAPIO + CRM + IA ATENDENTE 24/7- </t>
        </is>
      </c>
      <c r="J878" t="n">
        <v>-409</v>
      </c>
      <c r="K878" t="n">
        <v>-409</v>
      </c>
      <c r="O878" t="inlineStr">
        <is>
          <t>Real</t>
        </is>
      </c>
      <c r="P878" t="inlineStr">
        <is>
          <t>Pago</t>
        </is>
      </c>
      <c r="Q878" t="inlineStr">
        <is>
          <t>05/2026</t>
        </is>
      </c>
      <c r="R878" t="n">
        <v>0</v>
      </c>
    </row>
    <row r="879">
      <c r="A879" t="n">
        <v>233166</v>
      </c>
      <c r="B879" t="inlineStr">
        <is>
          <t>Love Cabaret</t>
        </is>
      </c>
      <c r="C879" t="inlineStr">
        <is>
          <t>4R AMBIENTAL LOCACAO DE EQUIPAMENTOS LTDA</t>
        </is>
      </c>
      <c r="D879" t="inlineStr">
        <is>
          <t>68696</t>
        </is>
      </c>
      <c r="E879" s="555" t="n">
        <v>46143</v>
      </c>
      <c r="F879" s="555" t="n">
        <v>46200</v>
      </c>
      <c r="G879" t="inlineStr">
        <is>
          <t>Utilidades</t>
        </is>
      </c>
      <c r="H879" t="inlineStr">
        <is>
          <t>Coleta de lixo</t>
        </is>
      </c>
      <c r="I879" t="inlineStr">
        <is>
          <t>COLETA DE LIXO - 05/2026</t>
        </is>
      </c>
      <c r="J879" t="n">
        <v>-1606.07</v>
      </c>
      <c r="K879" t="n">
        <v>-1606.07</v>
      </c>
      <c r="O879" t="inlineStr">
        <is>
          <t>Real</t>
        </is>
      </c>
      <c r="P879" t="inlineStr">
        <is>
          <t>Pago</t>
        </is>
      </c>
      <c r="Q879" t="inlineStr">
        <is>
          <t>05/2026</t>
        </is>
      </c>
      <c r="R879" t="n">
        <v>0</v>
      </c>
    </row>
    <row r="880">
      <c r="A880" t="n">
        <v>233139</v>
      </c>
      <c r="B880" t="inlineStr">
        <is>
          <t>Love Cabaret</t>
        </is>
      </c>
      <c r="C880" t="inlineStr">
        <is>
          <t>INSTITUTO DE ESTUDOS DE PROTESTO DE TITULOS DO BRASIL - SECAO SAO PAULO - IEPTB - SP</t>
        </is>
      </c>
      <c r="D880" t="inlineStr">
        <is>
          <t>103757912</t>
        </is>
      </c>
      <c r="E880" s="555" t="n">
        <v>46143</v>
      </c>
      <c r="F880" s="555" t="n">
        <v>46163</v>
      </c>
      <c r="G880" t="inlineStr">
        <is>
          <t>Despesas Financeiras</t>
        </is>
      </c>
      <c r="H880" t="inlineStr">
        <is>
          <t>Custas Cartórios / Protestos</t>
        </is>
      </c>
      <c r="I880" t="inlineStr">
        <is>
          <t>CANCELAMENTO DE PROTESTO - 05/2026</t>
        </is>
      </c>
      <c r="J880" t="n">
        <v>-1806.27</v>
      </c>
      <c r="K880" t="n">
        <v>-1806.27</v>
      </c>
      <c r="O880" t="inlineStr">
        <is>
          <t>Real</t>
        </is>
      </c>
      <c r="P880" t="inlineStr">
        <is>
          <t>Pago</t>
        </is>
      </c>
      <c r="Q880" t="inlineStr">
        <is>
          <t>05/2026</t>
        </is>
      </c>
      <c r="R880" t="n">
        <v>0</v>
      </c>
    </row>
    <row r="881">
      <c r="A881" t="n">
        <v>233136</v>
      </c>
      <c r="B881" t="inlineStr">
        <is>
          <t>Love Cabaret</t>
        </is>
      </c>
      <c r="C881" t="inlineStr">
        <is>
          <t>ESTAFF SOLUCOES TECNOLOGICAS DE AGENCIAMENTO LTDA</t>
        </is>
      </c>
      <c r="D881" t="inlineStr">
        <is>
          <t>812971903</t>
        </is>
      </c>
      <c r="E881" s="555" t="n">
        <v>46143</v>
      </c>
      <c r="F881" s="555" t="n">
        <v>46169</v>
      </c>
      <c r="G881" t="inlineStr">
        <is>
          <t>Mão de Obra - Extra</t>
        </is>
      </c>
      <c r="H881" t="inlineStr">
        <is>
          <t>Mão de Obra Extra</t>
        </is>
      </c>
      <c r="I881" t="inlineStr">
        <is>
          <t>MAO DE OBRA EXTRA - PERIODO 11/05 A 17/05 - 05/2026</t>
        </is>
      </c>
      <c r="J881" t="n">
        <v>-18282</v>
      </c>
      <c r="K881" t="n">
        <v>-18282</v>
      </c>
      <c r="O881" t="inlineStr">
        <is>
          <t>Real</t>
        </is>
      </c>
      <c r="P881" t="inlineStr">
        <is>
          <t>Pago</t>
        </is>
      </c>
      <c r="Q881" t="inlineStr">
        <is>
          <t>05/2026</t>
        </is>
      </c>
      <c r="R881" t="n">
        <v>0</v>
      </c>
    </row>
    <row r="882">
      <c r="A882" t="n">
        <v>232818</v>
      </c>
      <c r="B882" t="inlineStr">
        <is>
          <t>Love Cabaret</t>
        </is>
      </c>
      <c r="C882" t="inlineStr">
        <is>
          <t>CAROLINE FERREIRA DA SILVA</t>
        </is>
      </c>
      <c r="E882" s="555" t="n">
        <v>46143</v>
      </c>
      <c r="F882" s="555" t="n">
        <v>46162</v>
      </c>
      <c r="G882" t="inlineStr">
        <is>
          <t>Mão de Obra - Salários</t>
        </is>
      </c>
      <c r="H882" t="inlineStr">
        <is>
          <t>MDO CLT - Salário</t>
        </is>
      </c>
      <c r="J882" t="n">
        <v>-1226.8</v>
      </c>
      <c r="K882" t="n">
        <v>-1226.8</v>
      </c>
      <c r="O882" t="inlineStr">
        <is>
          <t>Real</t>
        </is>
      </c>
      <c r="P882" t="inlineStr">
        <is>
          <t>Pago</t>
        </is>
      </c>
      <c r="Q882" t="inlineStr">
        <is>
          <t>05/2026</t>
        </is>
      </c>
      <c r="R882" t="n">
        <v>0</v>
      </c>
    </row>
    <row r="883">
      <c r="A883" t="n">
        <v>232817</v>
      </c>
      <c r="B883" t="inlineStr">
        <is>
          <t>Love Cabaret</t>
        </is>
      </c>
      <c r="C883" t="inlineStr">
        <is>
          <t>JULIANA OLIVEIRA DA SILVA</t>
        </is>
      </c>
      <c r="E883" s="555" t="n">
        <v>46143</v>
      </c>
      <c r="F883" s="555" t="n">
        <v>46162</v>
      </c>
      <c r="G883" t="inlineStr">
        <is>
          <t>Mão de Obra - Salários</t>
        </is>
      </c>
      <c r="H883" t="inlineStr">
        <is>
          <t>MDO CLT - Salário</t>
        </is>
      </c>
      <c r="J883" t="n">
        <v>-603.22</v>
      </c>
      <c r="K883" t="n">
        <v>-603.22</v>
      </c>
      <c r="O883" t="inlineStr">
        <is>
          <t>Real</t>
        </is>
      </c>
      <c r="P883" t="inlineStr">
        <is>
          <t>Pago</t>
        </is>
      </c>
      <c r="Q883" t="inlineStr">
        <is>
          <t>05/2026</t>
        </is>
      </c>
      <c r="R883" t="n">
        <v>0</v>
      </c>
    </row>
    <row r="884">
      <c r="A884" t="n">
        <v>221474</v>
      </c>
      <c r="B884" t="inlineStr">
        <is>
          <t>Love Cabaret</t>
        </is>
      </c>
      <c r="C884" t="inlineStr">
        <is>
          <t>JULIANE DE LIMA CORREIA</t>
        </is>
      </c>
      <c r="D884" t="inlineStr">
        <is>
          <t>4</t>
        </is>
      </c>
      <c r="E884" s="555" t="n">
        <v>46143</v>
      </c>
      <c r="F884" s="555" t="n">
        <v>46183</v>
      </c>
      <c r="G884" t="inlineStr">
        <is>
          <t>Mão de Obra - PJ</t>
        </is>
      </c>
      <c r="H884" t="inlineStr">
        <is>
          <t>MDO PJ Fixo</t>
        </is>
      </c>
      <c r="I884" t="inlineStr">
        <is>
          <t>SALÁRIO PJ - CHEFE DE BAR</t>
        </is>
      </c>
      <c r="J884" t="n">
        <v>-5000</v>
      </c>
      <c r="K884" t="n">
        <v>-5000</v>
      </c>
      <c r="M884" t="inlineStr">
        <is>
          <t>CHEFE DE BAR</t>
        </is>
      </c>
      <c r="N884" t="inlineStr">
        <is>
          <t xml:space="preserve">  - Chefe de Bar</t>
        </is>
      </c>
      <c r="O884" t="inlineStr">
        <is>
          <t>Real</t>
        </is>
      </c>
      <c r="P884" t="inlineStr">
        <is>
          <t>Pago</t>
        </is>
      </c>
      <c r="Q884" t="inlineStr">
        <is>
          <t>05/2026</t>
        </is>
      </c>
      <c r="R884" t="n">
        <v>0</v>
      </c>
    </row>
    <row r="885">
      <c r="A885" t="n">
        <v>223268</v>
      </c>
      <c r="B885" t="inlineStr">
        <is>
          <t>Love Cabaret</t>
        </is>
      </c>
      <c r="C885" t="inlineStr">
        <is>
          <t>PUXURI CONSULTORIA LTDA</t>
        </is>
      </c>
      <c r="D885" t="inlineStr">
        <is>
          <t>154</t>
        </is>
      </c>
      <c r="E885" s="555" t="n">
        <v>46143</v>
      </c>
      <c r="F885" s="555" t="n">
        <v>46183</v>
      </c>
      <c r="G885" t="inlineStr">
        <is>
          <t>Mão de Obra - PJ</t>
        </is>
      </c>
      <c r="H885" t="inlineStr">
        <is>
          <t>MDO PJ Fixo</t>
        </is>
      </c>
      <c r="I885" t="inlineStr">
        <is>
          <t xml:space="preserve">SALÁRIO PJ </t>
        </is>
      </c>
      <c r="J885" t="n">
        <v>-4000</v>
      </c>
      <c r="K885" t="n">
        <v>-4000</v>
      </c>
      <c r="M885" t="inlineStr">
        <is>
          <t>CHEFE EXECUTIVO DE COZINHA</t>
        </is>
      </c>
      <c r="N885" t="inlineStr">
        <is>
          <t xml:space="preserve">  - Squad</t>
        </is>
      </c>
      <c r="O885" t="inlineStr">
        <is>
          <t>Real</t>
        </is>
      </c>
      <c r="P885" t="inlineStr">
        <is>
          <t>Pago</t>
        </is>
      </c>
      <c r="Q885" t="inlineStr">
        <is>
          <t>05/2026</t>
        </is>
      </c>
      <c r="R885" t="n">
        <v>0</v>
      </c>
    </row>
    <row r="886">
      <c r="A886" t="n">
        <v>219858</v>
      </c>
      <c r="B886" t="inlineStr">
        <is>
          <t>Love Cabaret</t>
        </is>
      </c>
      <c r="C886" t="inlineStr">
        <is>
          <t>RD GESTAO E SISTEMAS S.A.</t>
        </is>
      </c>
      <c r="D886" t="inlineStr">
        <is>
          <t>RP0032026</t>
        </is>
      </c>
      <c r="E886" s="555" t="n">
        <v>46143</v>
      </c>
      <c r="F886" s="555" t="n">
        <v>46199</v>
      </c>
      <c r="G886" t="inlineStr">
        <is>
          <t>Marketing</t>
        </is>
      </c>
      <c r="H886" t="inlineStr">
        <is>
          <t>Ferramentas de Marketing</t>
        </is>
      </c>
      <c r="I886" t="inlineStr">
        <is>
          <t>DISPARO DE EMAILS (REEMBOLSO FACUNDO) - 05/2026</t>
        </is>
      </c>
      <c r="J886" t="n">
        <v>-1034.45</v>
      </c>
      <c r="K886" t="n">
        <v>-1034.45</v>
      </c>
      <c r="O886" t="inlineStr">
        <is>
          <t>Real</t>
        </is>
      </c>
      <c r="P886" t="inlineStr">
        <is>
          <t>Pago</t>
        </is>
      </c>
      <c r="Q886" t="inlineStr">
        <is>
          <t>05/2026</t>
        </is>
      </c>
      <c r="R886" t="n">
        <v>0</v>
      </c>
    </row>
    <row r="887">
      <c r="A887" t="n">
        <v>236049</v>
      </c>
      <c r="B887" t="inlineStr">
        <is>
          <t>Love Cabaret</t>
        </is>
      </c>
      <c r="C887" t="inlineStr">
        <is>
          <t>ZIGPAY LTDAS -ME</t>
        </is>
      </c>
      <c r="E887" s="555" t="n">
        <v>46143</v>
      </c>
      <c r="F887" s="555" t="n">
        <v>46143</v>
      </c>
      <c r="G887" t="inlineStr">
        <is>
          <t>Informática e TI</t>
        </is>
      </c>
      <c r="H887" t="inlineStr">
        <is>
          <t>Sistemas Gerais - Operacionais</t>
        </is>
      </c>
      <c r="I887" t="inlineStr">
        <is>
          <t>Z0101 - Ref.:16 Smartpos R$20 cada</t>
        </is>
      </c>
      <c r="J887" t="n">
        <v>-320</v>
      </c>
      <c r="K887" t="n">
        <v>-320</v>
      </c>
      <c r="O887" t="inlineStr">
        <is>
          <t>Real</t>
        </is>
      </c>
      <c r="P887" t="inlineStr">
        <is>
          <t>Pago</t>
        </is>
      </c>
      <c r="Q887" t="inlineStr">
        <is>
          <t>05/2026</t>
        </is>
      </c>
      <c r="R887" t="n">
        <v>0</v>
      </c>
    </row>
    <row r="888">
      <c r="A888" t="n">
        <v>219699</v>
      </c>
      <c r="B888" t="inlineStr">
        <is>
          <t>Love Cabaret</t>
        </is>
      </c>
      <c r="C888" t="inlineStr">
        <is>
          <t>BUSINESS TO SUCESS LTDA</t>
        </is>
      </c>
      <c r="D888" t="inlineStr">
        <is>
          <t>799776853</t>
        </is>
      </c>
      <c r="E888" s="555" t="n">
        <v>46143</v>
      </c>
      <c r="F888" s="555" t="n">
        <v>46182</v>
      </c>
      <c r="G888" t="inlineStr">
        <is>
          <t>Informática e TI</t>
        </is>
      </c>
      <c r="H888" t="inlineStr">
        <is>
          <t>Sistemas Gerais - Comunicação e Marketing</t>
        </is>
      </c>
      <c r="I888" t="inlineStr">
        <is>
          <t>FALAE - 05/2026</t>
        </is>
      </c>
      <c r="J888" t="n">
        <v>-150</v>
      </c>
      <c r="K888" t="n">
        <v>-157.59</v>
      </c>
      <c r="O888" t="inlineStr">
        <is>
          <t>Real</t>
        </is>
      </c>
      <c r="P888" t="inlineStr">
        <is>
          <t>Pago</t>
        </is>
      </c>
      <c r="Q888" t="inlineStr">
        <is>
          <t>05/2026</t>
        </is>
      </c>
      <c r="R888" t="n">
        <v>0</v>
      </c>
    </row>
    <row r="889">
      <c r="A889" t="n">
        <v>223397</v>
      </c>
      <c r="B889" t="inlineStr">
        <is>
          <t>Love Cabaret</t>
        </is>
      </c>
      <c r="C889" t="inlineStr">
        <is>
          <t xml:space="preserve"> THALES ATELIE LTDA</t>
        </is>
      </c>
      <c r="D889" t="inlineStr">
        <is>
          <t>123</t>
        </is>
      </c>
      <c r="E889" s="555" t="n">
        <v>46143</v>
      </c>
      <c r="F889" s="555" t="n">
        <v>46151</v>
      </c>
      <c r="G889" t="inlineStr">
        <is>
          <t>Marketing</t>
        </is>
      </c>
      <c r="H889" t="inlineStr">
        <is>
          <t>Produção Gráfica e Material Institucional</t>
        </is>
      </c>
      <c r="I889" t="inlineStr">
        <is>
          <t>PRODUCAO E CONFECCAO CARDAPIOS - PAGAMENTO 2/3 - 04/2026 - CHAVE PIX 30.905.844/0001-42</t>
        </is>
      </c>
      <c r="J889" t="n">
        <v>-2000</v>
      </c>
      <c r="K889" t="n">
        <v>-2000</v>
      </c>
      <c r="O889" t="inlineStr">
        <is>
          <t>Real</t>
        </is>
      </c>
      <c r="P889" t="inlineStr">
        <is>
          <t>Pago</t>
        </is>
      </c>
      <c r="Q889" t="inlineStr">
        <is>
          <t>05/2026</t>
        </is>
      </c>
      <c r="R889" t="n">
        <v>0</v>
      </c>
    </row>
    <row r="890">
      <c r="A890" t="n">
        <v>236052</v>
      </c>
      <c r="B890" t="inlineStr">
        <is>
          <t>Love Cabaret</t>
        </is>
      </c>
      <c r="C890" t="inlineStr">
        <is>
          <t>ZIGPAY LTDAS -ME</t>
        </is>
      </c>
      <c r="E890" s="555" t="n">
        <v>46143</v>
      </c>
      <c r="F890" s="555" t="n">
        <v>46144</v>
      </c>
      <c r="G890" t="inlineStr">
        <is>
          <t>Informática e TI</t>
        </is>
      </c>
      <c r="H890" t="inlineStr">
        <is>
          <t>Sistemas Gerais - Operacionais</t>
        </is>
      </c>
      <c r="I890" t="inlineStr">
        <is>
          <t>Taxa de Sistema</t>
        </is>
      </c>
      <c r="J890" t="n">
        <v>-49.68</v>
      </c>
      <c r="K890" t="n">
        <v>-49.68</v>
      </c>
      <c r="O890" t="inlineStr">
        <is>
          <t>Real</t>
        </is>
      </c>
      <c r="P890" t="inlineStr">
        <is>
          <t>Pago</t>
        </is>
      </c>
      <c r="Q890" t="inlineStr">
        <is>
          <t>05/2026</t>
        </is>
      </c>
      <c r="R890" t="n">
        <v>0</v>
      </c>
    </row>
    <row r="891">
      <c r="A891" t="n">
        <v>236050</v>
      </c>
      <c r="B891" t="inlineStr">
        <is>
          <t>Love Cabaret</t>
        </is>
      </c>
      <c r="C891" t="inlineStr">
        <is>
          <t>ZIGPAY LTDAS -ME</t>
        </is>
      </c>
      <c r="E891" s="555" t="n">
        <v>46143</v>
      </c>
      <c r="F891" s="555" t="n">
        <v>46143</v>
      </c>
      <c r="G891" t="inlineStr">
        <is>
          <t>Informática e TI</t>
        </is>
      </c>
      <c r="H891" t="inlineStr">
        <is>
          <t>Sistemas Gerais - Operacionais</t>
        </is>
      </c>
      <c r="I891" t="inlineStr">
        <is>
          <t>Z0101 - Ref.:10Pdv's R$20 cada</t>
        </is>
      </c>
      <c r="J891" t="n">
        <v>-200</v>
      </c>
      <c r="K891" t="n">
        <v>-200</v>
      </c>
      <c r="O891" t="inlineStr">
        <is>
          <t>Real</t>
        </is>
      </c>
      <c r="P891" t="inlineStr">
        <is>
          <t>Pago</t>
        </is>
      </c>
      <c r="Q891" t="inlineStr">
        <is>
          <t>05/2026</t>
        </is>
      </c>
      <c r="R891" t="n">
        <v>0</v>
      </c>
    </row>
    <row r="892">
      <c r="A892" t="n">
        <v>236051</v>
      </c>
      <c r="B892" t="inlineStr">
        <is>
          <t>Love Cabaret</t>
        </is>
      </c>
      <c r="C892" t="inlineStr">
        <is>
          <t>ZIGPAY LTDAS -ME</t>
        </is>
      </c>
      <c r="E892" s="555" t="n">
        <v>46143</v>
      </c>
      <c r="F892" s="555" t="n">
        <v>46143</v>
      </c>
      <c r="G892" t="inlineStr">
        <is>
          <t>Informática e TI</t>
        </is>
      </c>
      <c r="H892" t="inlineStr">
        <is>
          <t>Sistemas Gerais - Operacionais</t>
        </is>
      </c>
      <c r="I892" t="inlineStr">
        <is>
          <t>Z0101 - 2 SmartPOS a R$20 cada</t>
        </is>
      </c>
      <c r="J892" t="n">
        <v>-40</v>
      </c>
      <c r="K892" t="n">
        <v>-40</v>
      </c>
      <c r="O892" t="inlineStr">
        <is>
          <t>Real</t>
        </is>
      </c>
      <c r="P892" t="inlineStr">
        <is>
          <t>Pago</t>
        </is>
      </c>
      <c r="Q892" t="inlineStr">
        <is>
          <t>05/2026</t>
        </is>
      </c>
      <c r="R892" t="n">
        <v>0</v>
      </c>
    </row>
    <row r="893">
      <c r="A893" t="n">
        <v>202080</v>
      </c>
      <c r="B893" t="inlineStr">
        <is>
          <t>Love Cabaret</t>
        </is>
      </c>
      <c r="C893" t="inlineStr">
        <is>
          <t>PJ 00302023 - ANDRES LA ROSA</t>
        </is>
      </c>
      <c r="D893" t="inlineStr">
        <is>
          <t>82</t>
        </is>
      </c>
      <c r="E893" s="555" t="n">
        <v>46143</v>
      </c>
      <c r="F893" s="555" t="n">
        <v>46183</v>
      </c>
      <c r="G893" t="inlineStr">
        <is>
          <t>Mão de Obra - PJ</t>
        </is>
      </c>
      <c r="H893" t="inlineStr">
        <is>
          <t>MDO PJ Fixo</t>
        </is>
      </c>
      <c r="I893" t="inlineStr">
        <is>
          <t xml:space="preserve"> SALÁRIO PJ </t>
        </is>
      </c>
      <c r="J893" t="n">
        <v>-5200</v>
      </c>
      <c r="K893" t="n">
        <v>-5200</v>
      </c>
      <c r="M893" t="inlineStr">
        <is>
          <t>COORDENADOR</t>
        </is>
      </c>
      <c r="N893" t="inlineStr">
        <is>
          <t xml:space="preserve">  - Coordenador</t>
        </is>
      </c>
      <c r="O893" t="inlineStr">
        <is>
          <t>Real</t>
        </is>
      </c>
      <c r="P893" t="inlineStr">
        <is>
          <t>Pago</t>
        </is>
      </c>
      <c r="Q893" t="inlineStr">
        <is>
          <t>05/2026</t>
        </is>
      </c>
      <c r="R893" t="n">
        <v>0</v>
      </c>
    </row>
    <row r="894">
      <c r="A894" t="n">
        <v>193332</v>
      </c>
      <c r="B894" t="inlineStr">
        <is>
          <t>Love Cabaret</t>
        </is>
      </c>
      <c r="C894" t="inlineStr">
        <is>
          <t>INVYE CAPITAL LTDA</t>
        </is>
      </c>
      <c r="D894" t="inlineStr">
        <is>
          <t>3479</t>
        </is>
      </c>
      <c r="E894" s="555" t="n">
        <v>46143</v>
      </c>
      <c r="F894" s="555" t="n">
        <v>46167</v>
      </c>
      <c r="G894" t="inlineStr">
        <is>
          <t>Serviços de Terceiros</t>
        </is>
      </c>
      <c r="H894" t="inlineStr">
        <is>
          <t>Assessoria em Geral</t>
        </is>
      </c>
      <c r="I894" t="inlineStr">
        <is>
          <t>ASSESSORIA GERAL - INVENTARIO - 05/2026</t>
        </is>
      </c>
      <c r="J894" t="n">
        <v>-1260</v>
      </c>
      <c r="K894" t="n">
        <v>-1182.51</v>
      </c>
      <c r="O894" t="inlineStr">
        <is>
          <t>Real</t>
        </is>
      </c>
      <c r="P894" t="inlineStr">
        <is>
          <t>Pago</t>
        </is>
      </c>
      <c r="Q894" t="inlineStr">
        <is>
          <t>05/2026</t>
        </is>
      </c>
      <c r="R894" t="n">
        <v>0</v>
      </c>
    </row>
    <row r="895">
      <c r="A895" t="n">
        <v>195431</v>
      </c>
      <c r="B895" t="inlineStr">
        <is>
          <t>Love Cabaret</t>
        </is>
      </c>
      <c r="C895" t="inlineStr">
        <is>
          <t>ELETROPAULO METROPOLITANA ELETRICIDADE DE SAO PAULO SA</t>
        </is>
      </c>
      <c r="D895" t="inlineStr">
        <is>
          <t>064972428</t>
        </is>
      </c>
      <c r="E895" s="555" t="n">
        <v>46143</v>
      </c>
      <c r="F895" s="555" t="n">
        <v>46178</v>
      </c>
      <c r="G895" t="inlineStr">
        <is>
          <t>Utilidades</t>
        </is>
      </c>
      <c r="H895" t="inlineStr">
        <is>
          <t>Energia Eletrica</t>
        </is>
      </c>
      <c r="I895" t="inlineStr">
        <is>
          <t>ENERGIA ELETRICA - INST 200782443 - 100 KW/H (MINIMO) - 05/2026</t>
        </is>
      </c>
      <c r="J895" t="n">
        <v>-102.03</v>
      </c>
      <c r="K895" t="n">
        <v>-102.03</v>
      </c>
      <c r="O895" t="inlineStr">
        <is>
          <t>Real</t>
        </is>
      </c>
      <c r="P895" t="inlineStr">
        <is>
          <t>Pago</t>
        </is>
      </c>
      <c r="Q895" t="inlineStr">
        <is>
          <t>05/2026</t>
        </is>
      </c>
      <c r="R895" t="n">
        <v>0</v>
      </c>
    </row>
    <row r="896">
      <c r="A896" t="n">
        <v>202213</v>
      </c>
      <c r="B896" t="inlineStr">
        <is>
          <t>Love Cabaret</t>
        </is>
      </c>
      <c r="C896" t="inlineStr">
        <is>
          <t>PJ 00492024 - ISABELLA FERNANDES GOMES</t>
        </is>
      </c>
      <c r="D896" t="inlineStr">
        <is>
          <t>86</t>
        </is>
      </c>
      <c r="E896" s="555" t="n">
        <v>46143</v>
      </c>
      <c r="F896" s="555" t="n">
        <v>46183</v>
      </c>
      <c r="G896" t="inlineStr">
        <is>
          <t>Mão de Obra - PJ</t>
        </is>
      </c>
      <c r="H896" t="inlineStr">
        <is>
          <t>MDO PJ Fixo</t>
        </is>
      </c>
      <c r="I896" t="inlineStr">
        <is>
          <t>SALÁRIO PJ</t>
        </is>
      </c>
      <c r="J896" t="n">
        <v>-1300</v>
      </c>
      <c r="K896" t="n">
        <v>-1300</v>
      </c>
      <c r="M896" t="inlineStr">
        <is>
          <t>ANALISTA FINANCEIRO DO SQUAD</t>
        </is>
      </c>
      <c r="N896" t="inlineStr">
        <is>
          <t xml:space="preserve">  - Squad</t>
        </is>
      </c>
      <c r="O896" t="inlineStr">
        <is>
          <t>Real</t>
        </is>
      </c>
      <c r="P896" t="inlineStr">
        <is>
          <t>Pago</t>
        </is>
      </c>
      <c r="Q896" t="inlineStr">
        <is>
          <t>05/2026</t>
        </is>
      </c>
      <c r="R896" t="n">
        <v>0</v>
      </c>
    </row>
    <row r="897">
      <c r="A897" t="n">
        <v>202116</v>
      </c>
      <c r="B897" t="inlineStr">
        <is>
          <t>Love Cabaret</t>
        </is>
      </c>
      <c r="C897" t="inlineStr">
        <is>
          <t>FELIPE FERREIRA FRANCA 36496185832</t>
        </is>
      </c>
      <c r="D897" t="inlineStr">
        <is>
          <t>88</t>
        </is>
      </c>
      <c r="E897" s="555" t="n">
        <v>46143</v>
      </c>
      <c r="F897" s="555" t="n">
        <v>46183</v>
      </c>
      <c r="G897" t="inlineStr">
        <is>
          <t>Mão de Obra - PJ</t>
        </is>
      </c>
      <c r="H897" t="inlineStr">
        <is>
          <t>MDO PJ Fixo</t>
        </is>
      </c>
      <c r="I897" t="inlineStr">
        <is>
          <t xml:space="preserve">SALÁRIO PJ </t>
        </is>
      </c>
      <c r="J897" t="n">
        <v>-5000</v>
      </c>
      <c r="K897" t="n">
        <v>-5000</v>
      </c>
      <c r="M897" t="inlineStr">
        <is>
          <t>LIDER DE SQUAD</t>
        </is>
      </c>
      <c r="N897" t="inlineStr">
        <is>
          <t xml:space="preserve">  - Squad</t>
        </is>
      </c>
      <c r="O897" t="inlineStr">
        <is>
          <t>Real</t>
        </is>
      </c>
      <c r="P897" t="inlineStr">
        <is>
          <t>Pago</t>
        </is>
      </c>
      <c r="Q897" t="inlineStr">
        <is>
          <t>05/2026</t>
        </is>
      </c>
      <c r="R897" t="n">
        <v>0</v>
      </c>
    </row>
    <row r="898">
      <c r="A898" t="n">
        <v>195421</v>
      </c>
      <c r="B898" t="inlineStr">
        <is>
          <t>Love Cabaret</t>
        </is>
      </c>
      <c r="C898" t="inlineStr">
        <is>
          <t>ELETROPAULO METROPOLITANA ELETRICIDADE DE SAO PAULO SA</t>
        </is>
      </c>
      <c r="D898" t="inlineStr">
        <is>
          <t>064972431</t>
        </is>
      </c>
      <c r="E898" s="555" t="n">
        <v>46143</v>
      </c>
      <c r="F898" s="555" t="n">
        <v>46178</v>
      </c>
      <c r="G898" t="inlineStr">
        <is>
          <t>Utilidades</t>
        </is>
      </c>
      <c r="H898" t="inlineStr">
        <is>
          <t>Energia Eletrica</t>
        </is>
      </c>
      <c r="I898" t="inlineStr">
        <is>
          <t>ENERGIA ELETRICA - INST 64098915 - 12.160 KW/H - 05/2026</t>
        </is>
      </c>
      <c r="J898" t="n">
        <v>-17614.03</v>
      </c>
      <c r="K898" t="n">
        <v>-17614.03</v>
      </c>
      <c r="O898" t="inlineStr">
        <is>
          <t>Real</t>
        </is>
      </c>
      <c r="P898" t="inlineStr">
        <is>
          <t>Pago</t>
        </is>
      </c>
      <c r="Q898" t="inlineStr">
        <is>
          <t>05/2026</t>
        </is>
      </c>
      <c r="R898" t="n">
        <v>0</v>
      </c>
    </row>
    <row r="899">
      <c r="A899" t="n">
        <v>204644</v>
      </c>
      <c r="B899" t="inlineStr">
        <is>
          <t>Love Cabaret</t>
        </is>
      </c>
      <c r="C899" t="inlineStr">
        <is>
          <t>MACHINE SEGURANCA PATRIMONIAL LTDA</t>
        </is>
      </c>
      <c r="D899" t="inlineStr">
        <is>
          <t>RP0592026</t>
        </is>
      </c>
      <c r="E899" s="555" t="n">
        <v>46143</v>
      </c>
      <c r="F899" s="555" t="n">
        <v>46178</v>
      </c>
      <c r="G899" t="inlineStr">
        <is>
          <t>Serviços de Terceiros</t>
        </is>
      </c>
      <c r="H899" t="inlineStr">
        <is>
          <t>Serviços de Segurança</t>
        </is>
      </c>
      <c r="I899" t="inlineStr">
        <is>
          <t>SERVICO DE SEGURANCA - PERIODO 16 A 31/05/2026</t>
        </is>
      </c>
      <c r="J899" t="n">
        <v>-6460</v>
      </c>
      <c r="K899" t="n">
        <v>-6460</v>
      </c>
      <c r="O899" t="inlineStr">
        <is>
          <t>Real</t>
        </is>
      </c>
      <c r="Q899" t="inlineStr">
        <is>
          <t>05/2026</t>
        </is>
      </c>
      <c r="R899" t="n">
        <v>0</v>
      </c>
    </row>
    <row r="900">
      <c r="A900" t="n">
        <v>204517</v>
      </c>
      <c r="B900" t="inlineStr">
        <is>
          <t>Love Cabaret</t>
        </is>
      </c>
      <c r="C900" t="inlineStr">
        <is>
          <t>HEADCHEF ASSESSORIA DE SEGURANCA DOS ALIMENTOS LTDA</t>
        </is>
      </c>
      <c r="D900" t="inlineStr">
        <is>
          <t>2175</t>
        </is>
      </c>
      <c r="E900" s="555" t="n">
        <v>46143</v>
      </c>
      <c r="F900" s="555" t="n">
        <v>46188</v>
      </c>
      <c r="G900" t="inlineStr">
        <is>
          <t>Serviços de Terceiros</t>
        </is>
      </c>
      <c r="H900" t="inlineStr">
        <is>
          <t>Assessoria de Alimentos e Bebidas</t>
        </is>
      </c>
      <c r="I900" t="inlineStr">
        <is>
          <t>PRESTACAO SERVICO NUTRICIONISTA - HONORARIOS 05/2026</t>
        </is>
      </c>
      <c r="J900" t="n">
        <v>-929.02</v>
      </c>
      <c r="K900" t="n">
        <v>-929.02</v>
      </c>
      <c r="O900" t="inlineStr">
        <is>
          <t>Real</t>
        </is>
      </c>
      <c r="P900" t="inlineStr">
        <is>
          <t>Pago</t>
        </is>
      </c>
      <c r="Q900" t="inlineStr">
        <is>
          <t>05/2026</t>
        </is>
      </c>
      <c r="R900" t="n">
        <v>0</v>
      </c>
    </row>
    <row r="901">
      <c r="A901" t="n">
        <v>204421</v>
      </c>
      <c r="B901" t="inlineStr">
        <is>
          <t>Love Cabaret</t>
        </is>
      </c>
      <c r="C901" t="inlineStr">
        <is>
          <t>PJ 00392023 - LUANY SANTOS DA SILVA</t>
        </is>
      </c>
      <c r="D901" t="inlineStr">
        <is>
          <t>40</t>
        </is>
      </c>
      <c r="E901" s="555" t="n">
        <v>46143</v>
      </c>
      <c r="F901" s="555" t="n">
        <v>46183</v>
      </c>
      <c r="G901" t="inlineStr">
        <is>
          <t>Mão de Obra - PJ</t>
        </is>
      </c>
      <c r="H901" t="inlineStr">
        <is>
          <t>MDO PJ Fixo</t>
        </is>
      </c>
      <c r="I901" t="inlineStr">
        <is>
          <t xml:space="preserve">SALÁRIO PJ </t>
        </is>
      </c>
      <c r="J901" t="n">
        <v>-1000</v>
      </c>
      <c r="K901" t="n">
        <v>-1000</v>
      </c>
      <c r="M901" t="inlineStr">
        <is>
          <t>ADMINISTRATIVO</t>
        </is>
      </c>
      <c r="N901" t="inlineStr">
        <is>
          <t xml:space="preserve">  - Administrativa</t>
        </is>
      </c>
      <c r="O901" t="inlineStr">
        <is>
          <t>Real</t>
        </is>
      </c>
      <c r="P901" t="inlineStr">
        <is>
          <t>Pago</t>
        </is>
      </c>
      <c r="Q901" t="inlineStr">
        <is>
          <t>05/2026</t>
        </is>
      </c>
      <c r="R901" t="n">
        <v>0</v>
      </c>
    </row>
    <row r="902">
      <c r="A902" t="n">
        <v>193267</v>
      </c>
      <c r="B902" t="inlineStr">
        <is>
          <t>Love Cabaret</t>
        </is>
      </c>
      <c r="C902" t="inlineStr">
        <is>
          <t>COMPANHIA DE GAS DE SAO PAULO</t>
        </is>
      </c>
      <c r="D902" t="inlineStr">
        <is>
          <t>145.219.648</t>
        </is>
      </c>
      <c r="E902" s="555" t="n">
        <v>46143</v>
      </c>
      <c r="F902" s="555" t="n">
        <v>46168</v>
      </c>
      <c r="G902" t="inlineStr">
        <is>
          <t>Utilidades</t>
        </is>
      </c>
      <c r="H902" t="inlineStr">
        <is>
          <t>Gas de Cozinha</t>
        </is>
      </c>
      <c r="I902" t="inlineStr">
        <is>
          <t>GAS DE COZINHA - 05/2026</t>
        </is>
      </c>
      <c r="J902" t="n">
        <v>-1472.24</v>
      </c>
      <c r="K902" t="n">
        <v>-1472.24</v>
      </c>
      <c r="O902" t="inlineStr">
        <is>
          <t>Real</t>
        </is>
      </c>
      <c r="P902" t="inlineStr">
        <is>
          <t>Pago</t>
        </is>
      </c>
      <c r="Q902" t="inlineStr">
        <is>
          <t>05/2026</t>
        </is>
      </c>
      <c r="R902" t="n">
        <v>0</v>
      </c>
    </row>
    <row r="903">
      <c r="A903" t="n">
        <v>193280</v>
      </c>
      <c r="B903" t="inlineStr">
        <is>
          <t>Love Cabaret</t>
        </is>
      </c>
      <c r="C903" t="inlineStr">
        <is>
          <t>DLOCAL BRASIL PAGAMENTOS LTDA  - DMK</t>
        </is>
      </c>
      <c r="D903" t="inlineStr">
        <is>
          <t>23185289021</t>
        </is>
      </c>
      <c r="E903" s="555" t="n">
        <v>46143</v>
      </c>
      <c r="F903" s="555" t="n">
        <v>46162</v>
      </c>
      <c r="G903" t="inlineStr">
        <is>
          <t>Marketing</t>
        </is>
      </c>
      <c r="H903" t="inlineStr">
        <is>
          <t>Publicidade e Propaganda</t>
        </is>
      </c>
      <c r="I903" t="inlineStr">
        <is>
          <t>FACEBOOK - INVESTIMENTO EM TRAFEGO -</t>
        </is>
      </c>
      <c r="J903" t="n">
        <v>-4000</v>
      </c>
      <c r="K903" t="n">
        <v>-4000</v>
      </c>
      <c r="O903" t="inlineStr">
        <is>
          <t>Real</t>
        </is>
      </c>
      <c r="P903" t="inlineStr">
        <is>
          <t>Pago</t>
        </is>
      </c>
      <c r="Q903" t="inlineStr">
        <is>
          <t>05/2026</t>
        </is>
      </c>
      <c r="R903" t="n">
        <v>0</v>
      </c>
    </row>
    <row r="904">
      <c r="A904" t="n">
        <v>204811</v>
      </c>
      <c r="B904" t="inlineStr">
        <is>
          <t>Love Cabaret</t>
        </is>
      </c>
      <c r="C904" t="inlineStr">
        <is>
          <t>TELEFONICA BRASIL S/A</t>
        </is>
      </c>
      <c r="D904" t="inlineStr">
        <is>
          <t>3004054</t>
        </is>
      </c>
      <c r="E904" s="555" t="n">
        <v>46143</v>
      </c>
      <c r="F904" s="555" t="n">
        <v>46167</v>
      </c>
      <c r="G904" t="inlineStr">
        <is>
          <t>Informática e TI</t>
        </is>
      </c>
      <c r="H904" t="inlineStr">
        <is>
          <t>Telefone</t>
        </is>
      </c>
      <c r="I904" t="inlineStr">
        <is>
          <t xml:space="preserve"> VIVO MOVEL INST 0434906426 - 05/2026</t>
        </is>
      </c>
      <c r="J904" t="n">
        <v>-96.45999999999999</v>
      </c>
      <c r="K904" t="n">
        <v>-96.45999999999999</v>
      </c>
      <c r="O904" t="inlineStr">
        <is>
          <t>Real</t>
        </is>
      </c>
      <c r="P904" t="inlineStr">
        <is>
          <t>Processamento</t>
        </is>
      </c>
      <c r="Q904" t="inlineStr">
        <is>
          <t>05/2026</t>
        </is>
      </c>
      <c r="R904" t="n">
        <v>0</v>
      </c>
    </row>
    <row r="905">
      <c r="A905" t="n">
        <v>204472</v>
      </c>
      <c r="B905" t="inlineStr">
        <is>
          <t>Love Cabaret</t>
        </is>
      </c>
      <c r="C905" t="inlineStr">
        <is>
          <t>PJ 00092021 - VANESSA FERREIRA DEL SANTO</t>
        </is>
      </c>
      <c r="D905" t="inlineStr">
        <is>
          <t>321</t>
        </is>
      </c>
      <c r="E905" s="555" t="n">
        <v>46143</v>
      </c>
      <c r="F905" s="555" t="n">
        <v>46183</v>
      </c>
      <c r="G905" t="inlineStr">
        <is>
          <t>Mão de Obra - PJ</t>
        </is>
      </c>
      <c r="H905" t="inlineStr">
        <is>
          <t>MDO PJ Fixo</t>
        </is>
      </c>
      <c r="I905" t="inlineStr">
        <is>
          <t>SALÁRIO PJ</t>
        </is>
      </c>
      <c r="J905" t="n">
        <v>-3000</v>
      </c>
      <c r="K905" t="n">
        <v>-3000</v>
      </c>
      <c r="M905" t="inlineStr">
        <is>
          <t>GERENTE FINANCEIRO DO SQUAD</t>
        </is>
      </c>
      <c r="N905" t="inlineStr">
        <is>
          <t xml:space="preserve">  - Squad</t>
        </is>
      </c>
      <c r="O905" t="inlineStr">
        <is>
          <t>Real</t>
        </is>
      </c>
      <c r="P905" t="inlineStr">
        <is>
          <t>Pago</t>
        </is>
      </c>
      <c r="Q905" t="inlineStr">
        <is>
          <t>05/2026</t>
        </is>
      </c>
      <c r="R905" t="n">
        <v>0</v>
      </c>
    </row>
    <row r="906">
      <c r="A906" t="n">
        <v>190197</v>
      </c>
      <c r="B906" t="inlineStr">
        <is>
          <t>Love Cabaret</t>
        </is>
      </c>
      <c r="C906" t="inlineStr">
        <is>
          <t xml:space="preserve">KAMINO INSTITUICAO DE PAGAMENTO LTDA </t>
        </is>
      </c>
      <c r="D906" t="inlineStr">
        <is>
          <t>11255</t>
        </is>
      </c>
      <c r="E906" s="555" t="n">
        <v>46143</v>
      </c>
      <c r="F906" s="555" t="n">
        <v>46160</v>
      </c>
      <c r="G906" t="inlineStr">
        <is>
          <t>Despesas Financeiras</t>
        </is>
      </c>
      <c r="H906" t="inlineStr">
        <is>
          <t>Tarifas Bancárias</t>
        </is>
      </c>
      <c r="I906" t="inlineStr">
        <is>
          <t xml:space="preserve"> (+/-) RECEITAS/ DESPESAS FINANCEIRAS (TARIFA MENSAL TEMPUS KAMINO) - 05/2026</t>
        </is>
      </c>
      <c r="J906" t="n">
        <v>-400</v>
      </c>
      <c r="K906" t="n">
        <v>-408.12</v>
      </c>
      <c r="O906" t="inlineStr">
        <is>
          <t>Real</t>
        </is>
      </c>
      <c r="P906" t="inlineStr">
        <is>
          <t>Pago</t>
        </is>
      </c>
      <c r="Q906" t="inlineStr">
        <is>
          <t>05/2026</t>
        </is>
      </c>
      <c r="R906" t="n">
        <v>0</v>
      </c>
    </row>
    <row r="907">
      <c r="A907" t="n">
        <v>204394</v>
      </c>
      <c r="B907" t="inlineStr">
        <is>
          <t>Love Cabaret</t>
        </is>
      </c>
      <c r="C907" t="inlineStr">
        <is>
          <t>JULIA BAISCH FRANZ 02463978023</t>
        </is>
      </c>
      <c r="D907" t="inlineStr">
        <is>
          <t>31</t>
        </is>
      </c>
      <c r="E907" s="555" t="n">
        <v>46143</v>
      </c>
      <c r="F907" s="555" t="n">
        <v>46183</v>
      </c>
      <c r="G907" t="inlineStr">
        <is>
          <t>Custos Artístico Geral</t>
        </is>
      </c>
      <c r="H907" t="inlineStr">
        <is>
          <t>MDO Terceirizada - Artístico</t>
        </is>
      </c>
      <c r="I907" t="inlineStr">
        <is>
          <t xml:space="preserve">SALÁRIO PJ </t>
        </is>
      </c>
      <c r="J907" t="n">
        <v>-9010</v>
      </c>
      <c r="K907" t="n">
        <v>-9010</v>
      </c>
      <c r="M907" t="inlineStr">
        <is>
          <t>TECNICO DE SOM</t>
        </is>
      </c>
      <c r="N907" t="inlineStr">
        <is>
          <t xml:space="preserve">  - Assistente</t>
        </is>
      </c>
      <c r="O907" t="inlineStr">
        <is>
          <t>Real</t>
        </is>
      </c>
      <c r="P907" t="inlineStr">
        <is>
          <t>Pago</t>
        </is>
      </c>
      <c r="Q907" t="inlineStr">
        <is>
          <t>05/2026</t>
        </is>
      </c>
      <c r="R907" t="n">
        <v>0</v>
      </c>
    </row>
    <row r="908">
      <c r="A908" t="n">
        <v>193293</v>
      </c>
      <c r="B908" t="inlineStr">
        <is>
          <t>Love Cabaret</t>
        </is>
      </c>
      <c r="C908" t="inlineStr">
        <is>
          <t xml:space="preserve">EDIMAR MOURA TARTAGLIONI SERVICOES DE DEDETIZACAO </t>
        </is>
      </c>
      <c r="D908" t="inlineStr">
        <is>
          <t>718</t>
        </is>
      </c>
      <c r="E908" s="555" t="n">
        <v>46143</v>
      </c>
      <c r="F908" s="555" t="n">
        <v>46162</v>
      </c>
      <c r="G908" t="inlineStr">
        <is>
          <t>Utilidades</t>
        </is>
      </c>
      <c r="H908" t="inlineStr">
        <is>
          <t>Controle de Pragas</t>
        </is>
      </c>
      <c r="I908" t="inlineStr">
        <is>
          <t>DEDETIZACAO E CONTROLE DE PRAGAS - 05/2026</t>
        </is>
      </c>
      <c r="J908" t="n">
        <v>-630</v>
      </c>
      <c r="K908" t="n">
        <v>-630</v>
      </c>
      <c r="O908" t="inlineStr">
        <is>
          <t>Real</t>
        </is>
      </c>
      <c r="P908" t="inlineStr">
        <is>
          <t>Pago</t>
        </is>
      </c>
      <c r="Q908" t="inlineStr">
        <is>
          <t>05/2026</t>
        </is>
      </c>
      <c r="R908" t="n">
        <v>0</v>
      </c>
    </row>
    <row r="909">
      <c r="A909" t="n">
        <v>202025</v>
      </c>
      <c r="B909" t="inlineStr">
        <is>
          <t>Love Cabaret</t>
        </is>
      </c>
      <c r="C909" t="inlineStr">
        <is>
          <t>ANDRE RODRIGUES AZEVEDO</t>
        </is>
      </c>
      <c r="D909" t="inlineStr">
        <is>
          <t>81</t>
        </is>
      </c>
      <c r="E909" s="555" t="n">
        <v>46143</v>
      </c>
      <c r="F909" s="555" t="n">
        <v>46183</v>
      </c>
      <c r="G909" t="inlineStr">
        <is>
          <t>Mão de Obra - PJ</t>
        </is>
      </c>
      <c r="H909" t="inlineStr">
        <is>
          <t>MDO Terceirizada - Artístico</t>
        </is>
      </c>
      <c r="I909" t="inlineStr">
        <is>
          <t>SALÁRIO PJ</t>
        </is>
      </c>
      <c r="J909" t="n">
        <v>-8250</v>
      </c>
      <c r="K909" t="n">
        <v>-8250</v>
      </c>
      <c r="M909" t="inlineStr">
        <is>
          <t>TECNICO DE SOM</t>
        </is>
      </c>
      <c r="N909" t="inlineStr">
        <is>
          <t xml:space="preserve">  - Assistente</t>
        </is>
      </c>
      <c r="O909" t="inlineStr">
        <is>
          <t>Real</t>
        </is>
      </c>
      <c r="P909" t="inlineStr">
        <is>
          <t>Pago</t>
        </is>
      </c>
      <c r="Q909" t="inlineStr">
        <is>
          <t>05/2026</t>
        </is>
      </c>
      <c r="R909" t="n">
        <v>0</v>
      </c>
    </row>
    <row r="910">
      <c r="A910" t="n">
        <v>204361</v>
      </c>
      <c r="B910" t="inlineStr">
        <is>
          <t>Love Cabaret</t>
        </is>
      </c>
      <c r="C910" t="inlineStr">
        <is>
          <t>FREE SOM - LOCACAO DE SOM E  LUZ LTDA - TUKASON</t>
        </is>
      </c>
      <c r="D910" t="inlineStr">
        <is>
          <t>0565</t>
        </is>
      </c>
      <c r="E910" s="555" t="n">
        <v>46143</v>
      </c>
      <c r="F910" s="555" t="n">
        <v>46172</v>
      </c>
      <c r="G910" t="inlineStr">
        <is>
          <t>Custos Artístico Geral</t>
        </is>
      </c>
      <c r="H910" t="inlineStr">
        <is>
          <t>Locação de Equipamentos Fixo</t>
        </is>
      </c>
      <c r="I910" t="inlineStr">
        <is>
          <t>LOCACAO DE EQUIPAMENTOS FIXO - 05/2026</t>
        </is>
      </c>
      <c r="J910" t="n">
        <v>-6000</v>
      </c>
      <c r="K910" t="n">
        <v>-6000</v>
      </c>
      <c r="O910" t="inlineStr">
        <is>
          <t>Real</t>
        </is>
      </c>
      <c r="Q910" t="inlineStr">
        <is>
          <t>05/2026</t>
        </is>
      </c>
      <c r="R910" t="n">
        <v>0</v>
      </c>
    </row>
    <row r="911">
      <c r="A911" t="n">
        <v>193306</v>
      </c>
      <c r="B911" t="inlineStr">
        <is>
          <t>Love Cabaret</t>
        </is>
      </c>
      <c r="C911" t="inlineStr">
        <is>
          <t>ESHOWS PROMOCOES ARTISTICAS LTDA</t>
        </is>
      </c>
      <c r="D911" t="inlineStr">
        <is>
          <t>815417658</t>
        </is>
      </c>
      <c r="E911" s="555" t="n">
        <v>46143</v>
      </c>
      <c r="F911" s="555" t="n">
        <v>46163</v>
      </c>
      <c r="G911" t="inlineStr">
        <is>
          <t>Custos Artístico Geral</t>
        </is>
      </c>
      <c r="H911" t="inlineStr">
        <is>
          <t>Cachê de Músicos e Artistas</t>
        </is>
      </c>
      <c r="I911" t="inlineStr">
        <is>
          <t xml:space="preserve">CACHE MUSICOS E ARTISTAS - PERIODO DE 01/05 A 15/05 - 05/2026
</t>
        </is>
      </c>
      <c r="J911" t="n">
        <v>-40368</v>
      </c>
      <c r="K911" t="n">
        <v>-40368</v>
      </c>
      <c r="O911" t="inlineStr">
        <is>
          <t>Real</t>
        </is>
      </c>
      <c r="P911" t="inlineStr">
        <is>
          <t>Pago</t>
        </is>
      </c>
      <c r="Q911" t="inlineStr">
        <is>
          <t>05/2026</t>
        </is>
      </c>
      <c r="R911" t="n">
        <v>0</v>
      </c>
    </row>
    <row r="912">
      <c r="A912" t="n">
        <v>202012</v>
      </c>
      <c r="B912" t="inlineStr">
        <is>
          <t>Love Cabaret</t>
        </is>
      </c>
      <c r="C912" t="inlineStr">
        <is>
          <t xml:space="preserve">AGNES RODRIGUES DE OLIVEIRA </t>
        </is>
      </c>
      <c r="D912" t="inlineStr">
        <is>
          <t>66</t>
        </is>
      </c>
      <c r="E912" s="555" t="n">
        <v>46143</v>
      </c>
      <c r="F912" s="555" t="n">
        <v>46183</v>
      </c>
      <c r="G912" t="inlineStr">
        <is>
          <t>Custos Artístico Geral</t>
        </is>
      </c>
      <c r="H912" t="inlineStr">
        <is>
          <t>Técnico de Som / Luz</t>
        </is>
      </c>
      <c r="I912" t="inlineStr">
        <is>
          <t xml:space="preserve"> SALÁRIO PJ</t>
        </is>
      </c>
      <c r="J912" t="n">
        <v>-5000</v>
      </c>
      <c r="K912" t="n">
        <v>-5000</v>
      </c>
      <c r="M912" t="inlineStr">
        <is>
          <t>TECNICO DE SOM</t>
        </is>
      </c>
      <c r="N912" t="inlineStr">
        <is>
          <t xml:space="preserve">  - Assistente</t>
        </is>
      </c>
      <c r="O912" t="inlineStr">
        <is>
          <t>Real</t>
        </is>
      </c>
      <c r="P912" t="inlineStr">
        <is>
          <t>Pago</t>
        </is>
      </c>
      <c r="Q912" t="inlineStr">
        <is>
          <t>05/2026</t>
        </is>
      </c>
      <c r="R912" t="n">
        <v>0</v>
      </c>
    </row>
    <row r="913">
      <c r="A913" t="n">
        <v>204609</v>
      </c>
      <c r="B913" t="inlineStr">
        <is>
          <t>Love Cabaret</t>
        </is>
      </c>
      <c r="C913" t="inlineStr">
        <is>
          <t>IRMANDADE DA SANTA CASA DE MISERICORDIA DE SAO PAULO</t>
        </is>
      </c>
      <c r="D913" t="inlineStr">
        <is>
          <t>PROVISAO</t>
        </is>
      </c>
      <c r="E913" s="555" t="n">
        <v>46143</v>
      </c>
      <c r="F913" s="555" t="n">
        <v>46183</v>
      </c>
      <c r="G913" t="inlineStr">
        <is>
          <t>Custo de Ocupação</t>
        </is>
      </c>
      <c r="H913" t="inlineStr">
        <is>
          <t>Aluguel de Imoveis</t>
        </is>
      </c>
      <c r="I913" t="inlineStr">
        <is>
          <t>ALUGUEL DE IMOVEIS - 01/2026</t>
        </is>
      </c>
      <c r="J913" t="n">
        <v>-32594.19</v>
      </c>
      <c r="K913" t="n">
        <v>-32594.19</v>
      </c>
      <c r="O913" t="inlineStr">
        <is>
          <t>Provisionado</t>
        </is>
      </c>
      <c r="Q913" t="inlineStr">
        <is>
          <t>05/2026</t>
        </is>
      </c>
      <c r="R913" t="n">
        <v>0</v>
      </c>
    </row>
    <row r="914">
      <c r="A914" t="n">
        <v>204788</v>
      </c>
      <c r="B914" t="inlineStr">
        <is>
          <t>Love Cabaret</t>
        </is>
      </c>
      <c r="C914" t="inlineStr">
        <is>
          <t>TELEFONICA BRASIL S/A</t>
        </is>
      </c>
      <c r="D914" t="inlineStr">
        <is>
          <t>2996619</t>
        </is>
      </c>
      <c r="E914" s="555" t="n">
        <v>46143</v>
      </c>
      <c r="F914" s="555" t="n">
        <v>46167</v>
      </c>
      <c r="G914" t="inlineStr">
        <is>
          <t>Informática e TI</t>
        </is>
      </c>
      <c r="H914" t="inlineStr">
        <is>
          <t>Internet</t>
        </is>
      </c>
      <c r="I914" t="inlineStr">
        <is>
          <t>INTERNET MOVEL 200GB - CONTA 455530810 - 05/2026</t>
        </is>
      </c>
      <c r="J914" t="n">
        <v>-223.82</v>
      </c>
      <c r="K914" t="n">
        <v>-223.82</v>
      </c>
      <c r="O914" t="inlineStr">
        <is>
          <t>Real</t>
        </is>
      </c>
      <c r="P914" t="inlineStr">
        <is>
          <t>Pago</t>
        </is>
      </c>
      <c r="Q914" t="inlineStr">
        <is>
          <t>05/2026</t>
        </is>
      </c>
      <c r="R914" t="n">
        <v>0</v>
      </c>
    </row>
    <row r="915">
      <c r="A915" t="n">
        <v>193320</v>
      </c>
      <c r="B915" t="inlineStr">
        <is>
          <t>Love Cabaret</t>
        </is>
      </c>
      <c r="C915" t="inlineStr">
        <is>
          <t xml:space="preserve">GOOGLE BRASIL INTERNET LTDA </t>
        </is>
      </c>
      <c r="D915" t="inlineStr">
        <is>
          <t>RP0552026</t>
        </is>
      </c>
      <c r="E915" s="555" t="n">
        <v>46143</v>
      </c>
      <c r="F915" s="555" t="n">
        <v>46162</v>
      </c>
      <c r="G915" t="inlineStr">
        <is>
          <t>Marketing</t>
        </is>
      </c>
      <c r="H915" t="inlineStr">
        <is>
          <t>Publicidade e Propaganda</t>
        </is>
      </c>
      <c r="I915" t="inlineStr">
        <is>
          <t xml:space="preserve"> GOOGLE </t>
        </is>
      </c>
      <c r="J915" t="n">
        <v>-2000</v>
      </c>
      <c r="K915" t="n">
        <v>-2000</v>
      </c>
      <c r="O915" t="inlineStr">
        <is>
          <t>Real</t>
        </is>
      </c>
      <c r="P915" t="inlineStr">
        <is>
          <t>Pago</t>
        </is>
      </c>
      <c r="Q915" t="inlineStr">
        <is>
          <t>05/2026</t>
        </is>
      </c>
      <c r="R915" t="n">
        <v>0</v>
      </c>
    </row>
    <row r="916">
      <c r="A916" t="n">
        <v>196054</v>
      </c>
      <c r="B916" t="inlineStr">
        <is>
          <t>Love Cabaret</t>
        </is>
      </c>
      <c r="C916" t="inlineStr">
        <is>
          <t>VALE TRANSPORTE</t>
        </is>
      </c>
      <c r="D916" t="inlineStr">
        <is>
          <t>48491 052026</t>
        </is>
      </c>
      <c r="E916" s="555" t="n">
        <v>46143</v>
      </c>
      <c r="F916" s="555" t="n">
        <v>46141</v>
      </c>
      <c r="G916" t="inlineStr">
        <is>
          <t>Mão de Obra - Benefícios</t>
        </is>
      </c>
      <c r="H916" t="inlineStr">
        <is>
          <t xml:space="preserve">  -  Vale-transporte</t>
        </is>
      </c>
      <c r="I916" t="inlineStr">
        <is>
          <t>VT SP TRANS</t>
        </is>
      </c>
      <c r="J916" t="n">
        <v>-484.91</v>
      </c>
      <c r="K916" t="n">
        <v>-484.91</v>
      </c>
      <c r="O916" t="inlineStr">
        <is>
          <t>Real</t>
        </is>
      </c>
      <c r="P916" t="inlineStr">
        <is>
          <t>Pago</t>
        </is>
      </c>
      <c r="Q916" t="inlineStr">
        <is>
          <t>05/2026</t>
        </is>
      </c>
      <c r="R916" t="n">
        <v>0</v>
      </c>
    </row>
    <row r="917">
      <c r="A917" t="n">
        <v>204692</v>
      </c>
      <c r="B917" t="inlineStr">
        <is>
          <t>Love Cabaret</t>
        </is>
      </c>
      <c r="C917" t="inlineStr">
        <is>
          <t>PRESHH ALUGUEL DE MAQUINAS LTDA</t>
        </is>
      </c>
      <c r="D917" t="inlineStr">
        <is>
          <t>520</t>
        </is>
      </c>
      <c r="E917" s="555" t="n">
        <v>46143</v>
      </c>
      <c r="F917" s="555" t="n">
        <v>46183</v>
      </c>
      <c r="G917" t="inlineStr">
        <is>
          <t>Locação de Equipamentos</t>
        </is>
      </c>
      <c r="H917" t="inlineStr">
        <is>
          <t>Locações de Equipamentos - Operacionais</t>
        </is>
      </c>
      <c r="I917" t="inlineStr">
        <is>
          <t>LOCACAO DE EQUIPAMENTOS - EQUIPAMENTO DE CARBONATACAO - 05/2026</t>
        </is>
      </c>
      <c r="J917" t="n">
        <v>-808</v>
      </c>
      <c r="K917" t="n">
        <v>-727.2</v>
      </c>
      <c r="O917" t="inlineStr">
        <is>
          <t>Real</t>
        </is>
      </c>
      <c r="P917" t="inlineStr">
        <is>
          <t>Pago</t>
        </is>
      </c>
      <c r="Q917" t="inlineStr">
        <is>
          <t>05/2026</t>
        </is>
      </c>
      <c r="R917" t="n">
        <v>0</v>
      </c>
    </row>
    <row r="918">
      <c r="A918" t="n">
        <v>195348</v>
      </c>
      <c r="B918" t="inlineStr">
        <is>
          <t>Love Cabaret</t>
        </is>
      </c>
      <c r="C918" t="inlineStr">
        <is>
          <t>CICLO PARTICIPACOES LTDA</t>
        </is>
      </c>
      <c r="D918" t="inlineStr">
        <is>
          <t>052026</t>
        </is>
      </c>
      <c r="E918" s="555" t="n">
        <v>46143</v>
      </c>
      <c r="F918" s="555" t="n">
        <v>46195</v>
      </c>
      <c r="G918" t="inlineStr">
        <is>
          <t>Custo de Ocupação</t>
        </is>
      </c>
      <c r="H918" t="inlineStr">
        <is>
          <t>Aluguel de Imoveis</t>
        </is>
      </c>
      <c r="I918" t="inlineStr">
        <is>
          <t xml:space="preserve">  ALUGUEL DE IMOVEIS - EDIFICIO AZALEIA - 05/2026</t>
        </is>
      </c>
      <c r="J918" t="n">
        <v>-32954.19</v>
      </c>
      <c r="K918" t="n">
        <v>-16297.09</v>
      </c>
      <c r="O918" t="inlineStr">
        <is>
          <t>Real</t>
        </is>
      </c>
      <c r="P918" t="inlineStr">
        <is>
          <t>Pago</t>
        </is>
      </c>
      <c r="Q918" t="inlineStr">
        <is>
          <t>05/2026</t>
        </is>
      </c>
      <c r="R918" t="n">
        <v>0</v>
      </c>
    </row>
    <row r="919">
      <c r="A919" t="n">
        <v>193384</v>
      </c>
      <c r="B919" t="inlineStr">
        <is>
          <t>Love Cabaret</t>
        </is>
      </c>
      <c r="C919" t="inlineStr">
        <is>
          <t>PAULO CESAR MEDEIROS EYEZANIO</t>
        </is>
      </c>
      <c r="D919" t="inlineStr">
        <is>
          <t>RP0562026</t>
        </is>
      </c>
      <c r="E919" s="555" t="n">
        <v>46143</v>
      </c>
      <c r="F919" s="555" t="n">
        <v>46172</v>
      </c>
      <c r="G919" t="inlineStr">
        <is>
          <t>Serviços de Terceiros</t>
        </is>
      </c>
      <c r="H919" t="inlineStr">
        <is>
          <t>Assessoria Jurídica</t>
        </is>
      </c>
      <c r="I919" t="inlineStr">
        <is>
          <t>HONORARIOS ADVOCATICIOS - 05/2026</t>
        </is>
      </c>
      <c r="J919" t="n">
        <v>-3200</v>
      </c>
      <c r="K919" t="n">
        <v>-3200</v>
      </c>
      <c r="O919" t="inlineStr">
        <is>
          <t>Real</t>
        </is>
      </c>
      <c r="P919" t="inlineStr">
        <is>
          <t>Pago</t>
        </is>
      </c>
      <c r="Q919" t="inlineStr">
        <is>
          <t>05/2026</t>
        </is>
      </c>
      <c r="R919" t="n">
        <v>0</v>
      </c>
    </row>
    <row r="920">
      <c r="A920" t="n">
        <v>195314</v>
      </c>
      <c r="B920" t="inlineStr">
        <is>
          <t>Love Cabaret</t>
        </is>
      </c>
      <c r="C920" t="inlineStr">
        <is>
          <t>CEM ENGENHARIA DA MANUTENCAO LTDA</t>
        </is>
      </c>
      <c r="D920" t="inlineStr">
        <is>
          <t>4344</t>
        </is>
      </c>
      <c r="E920" s="555" t="n">
        <v>46143</v>
      </c>
      <c r="F920" s="555" t="n">
        <v>46188</v>
      </c>
      <c r="G920" t="inlineStr">
        <is>
          <t>Manutenção</t>
        </is>
      </c>
      <c r="H920" t="inlineStr">
        <is>
          <t>Manutenção Predial</t>
        </is>
      </c>
      <c r="I920" t="inlineStr">
        <is>
          <t xml:space="preserve"> MANUTENCAO EM GERAL - PREVENTIVA - 05/2026</t>
        </is>
      </c>
      <c r="J920" t="n">
        <v>-660.13</v>
      </c>
      <c r="K920" t="n">
        <v>-660.13</v>
      </c>
      <c r="O920" t="inlineStr">
        <is>
          <t>Real</t>
        </is>
      </c>
      <c r="P920" t="inlineStr">
        <is>
          <t>Pago</t>
        </is>
      </c>
      <c r="Q920" t="inlineStr">
        <is>
          <t>05/2026</t>
        </is>
      </c>
      <c r="R920" t="n">
        <v>0</v>
      </c>
    </row>
    <row r="921">
      <c r="A921" t="n">
        <v>204460</v>
      </c>
      <c r="B921" t="inlineStr">
        <is>
          <t>Love Cabaret</t>
        </is>
      </c>
      <c r="C921" t="inlineStr">
        <is>
          <t>PJ 55774785000141</t>
        </is>
      </c>
      <c r="D921" t="inlineStr">
        <is>
          <t>96</t>
        </is>
      </c>
      <c r="E921" s="555" t="n">
        <v>46143</v>
      </c>
      <c r="F921" s="555" t="n">
        <v>46183</v>
      </c>
      <c r="G921" t="inlineStr">
        <is>
          <t>Mão de Obra - PJ</t>
        </is>
      </c>
      <c r="H921" t="inlineStr">
        <is>
          <t>MDO PJ Fixo</t>
        </is>
      </c>
      <c r="I921" t="inlineStr">
        <is>
          <t xml:space="preserve">SALÁRIO PJ </t>
        </is>
      </c>
      <c r="J921" t="n">
        <v>-1125</v>
      </c>
      <c r="K921" t="n">
        <v>-1125</v>
      </c>
      <c r="M921" t="inlineStr">
        <is>
          <t>ANALISTA DE COMPRAS DO SQUAD</t>
        </is>
      </c>
      <c r="N921" t="inlineStr">
        <is>
          <t xml:space="preserve">  - Squad</t>
        </is>
      </c>
      <c r="O921" t="inlineStr">
        <is>
          <t>Real</t>
        </is>
      </c>
      <c r="P921" t="inlineStr">
        <is>
          <t>Pago</t>
        </is>
      </c>
      <c r="Q921" t="inlineStr">
        <is>
          <t>05/2026</t>
        </is>
      </c>
      <c r="R921" t="n">
        <v>0</v>
      </c>
    </row>
    <row r="922">
      <c r="A922" t="n">
        <v>204323</v>
      </c>
      <c r="B922" t="inlineStr">
        <is>
          <t>Love Cabaret</t>
        </is>
      </c>
      <c r="C922" t="inlineStr">
        <is>
          <t>EUREKA TECHNOLOGY LTDA</t>
        </is>
      </c>
      <c r="D922" t="inlineStr">
        <is>
          <t>363</t>
        </is>
      </c>
      <c r="E922" s="555" t="n">
        <v>46143</v>
      </c>
      <c r="F922" s="555" t="n">
        <v>46185</v>
      </c>
      <c r="G922" t="inlineStr">
        <is>
          <t>Marketing</t>
        </is>
      </c>
      <c r="H922" t="inlineStr">
        <is>
          <t>Ferramentas de Marketing</t>
        </is>
      </c>
      <c r="I922" t="inlineStr">
        <is>
          <t>SUPORTE DIGITAL - 05/2026</t>
        </is>
      </c>
      <c r="J922" t="n">
        <v>-1785.54</v>
      </c>
      <c r="K922" t="n">
        <v>-1785.54</v>
      </c>
      <c r="O922" t="inlineStr">
        <is>
          <t>Real</t>
        </is>
      </c>
      <c r="P922" t="inlineStr">
        <is>
          <t>Pago</t>
        </is>
      </c>
      <c r="Q922" t="inlineStr">
        <is>
          <t>05/2026</t>
        </is>
      </c>
      <c r="R922" t="n">
        <v>0</v>
      </c>
    </row>
    <row r="923">
      <c r="A923" t="n">
        <v>195397</v>
      </c>
      <c r="B923" t="inlineStr">
        <is>
          <t>Love Cabaret</t>
        </is>
      </c>
      <c r="C923" t="inlineStr">
        <is>
          <t>EASY ICE SOLUTION LTDA-ME LOCAÇÃO</t>
        </is>
      </c>
      <c r="D923" t="inlineStr">
        <is>
          <t>10890</t>
        </is>
      </c>
      <c r="E923" s="555" t="n">
        <v>46143</v>
      </c>
      <c r="F923" s="555" t="n">
        <v>46178</v>
      </c>
      <c r="G923" t="inlineStr">
        <is>
          <t>Locação de Equipamentos</t>
        </is>
      </c>
      <c r="H923" t="inlineStr">
        <is>
          <t>Locações de Equipamentos - Operacionais</t>
        </is>
      </c>
      <c r="I923" t="inlineStr">
        <is>
          <t>LOCACAO DE EQUIPAMENTOS MAQUINA DE GELO HZ IM240 - 05/2026</t>
        </is>
      </c>
      <c r="J923" t="n">
        <v>-1500</v>
      </c>
      <c r="K923" t="n">
        <v>-1500</v>
      </c>
      <c r="O923" t="inlineStr">
        <is>
          <t>Real</t>
        </is>
      </c>
      <c r="P923" t="inlineStr">
        <is>
          <t>Pago</t>
        </is>
      </c>
      <c r="Q923" t="inlineStr">
        <is>
          <t>05/2026</t>
        </is>
      </c>
      <c r="R923" t="n">
        <v>0</v>
      </c>
    </row>
    <row r="924">
      <c r="A924" t="n">
        <v>204677</v>
      </c>
      <c r="B924" t="inlineStr">
        <is>
          <t>Love Cabaret</t>
        </is>
      </c>
      <c r="C924" t="inlineStr">
        <is>
          <t xml:space="preserve">MATEUS SILVEIRA CEZAR </t>
        </is>
      </c>
      <c r="D924" t="inlineStr">
        <is>
          <t>59</t>
        </is>
      </c>
      <c r="E924" s="555" t="n">
        <v>46143</v>
      </c>
      <c r="F924" s="555" t="n">
        <v>46177</v>
      </c>
      <c r="G924" t="inlineStr">
        <is>
          <t>Marketing</t>
        </is>
      </c>
      <c r="H924" t="inlineStr">
        <is>
          <t>Sessão de Fotos/Captação de Vídeo</t>
        </is>
      </c>
      <c r="I924" t="inlineStr">
        <is>
          <t>PRODUCAO GRAFICA - CONTRATACAO VIDEOMAKER FIXO - 05/2026</t>
        </is>
      </c>
      <c r="J924" t="n">
        <v>-1800</v>
      </c>
      <c r="K924" t="n">
        <v>-1800</v>
      </c>
      <c r="O924" t="inlineStr">
        <is>
          <t>Real</t>
        </is>
      </c>
      <c r="P924" t="inlineStr">
        <is>
          <t>Pago</t>
        </is>
      </c>
      <c r="Q924" t="inlineStr">
        <is>
          <t>05/2026</t>
        </is>
      </c>
      <c r="R924" t="n">
        <v>0</v>
      </c>
    </row>
    <row r="925">
      <c r="A925" t="n">
        <v>204833</v>
      </c>
      <c r="B925" t="inlineStr">
        <is>
          <t>Love Cabaret</t>
        </is>
      </c>
      <c r="C925" t="inlineStr">
        <is>
          <t>VERISURE BRASIL MONITORAMENTO DE ALARMES S.A</t>
        </is>
      </c>
      <c r="D925" t="inlineStr">
        <is>
          <t>18717738</t>
        </is>
      </c>
      <c r="E925" s="555" t="n">
        <v>46143</v>
      </c>
      <c r="F925" s="555" t="n">
        <v>46183</v>
      </c>
      <c r="G925" t="inlineStr">
        <is>
          <t>Informática e TI</t>
        </is>
      </c>
      <c r="H925" t="inlineStr">
        <is>
          <t>Sistemas de Segurança e Alarme</t>
        </is>
      </c>
      <c r="I925" t="inlineStr">
        <is>
          <t xml:space="preserve"> SISTEMAS DE SEGURANCA / CAMERAS E SENSOR - 05/2026</t>
        </is>
      </c>
      <c r="J925" t="n">
        <v>-270.11</v>
      </c>
      <c r="K925" t="n">
        <v>-270.11</v>
      </c>
      <c r="O925" t="inlineStr">
        <is>
          <t>Real</t>
        </is>
      </c>
      <c r="P925" t="inlineStr">
        <is>
          <t>Pago</t>
        </is>
      </c>
      <c r="Q925" t="inlineStr">
        <is>
          <t>05/2026</t>
        </is>
      </c>
      <c r="R925" t="n">
        <v>0</v>
      </c>
    </row>
    <row r="926">
      <c r="A926" t="n">
        <v>204777</v>
      </c>
      <c r="B926" t="inlineStr">
        <is>
          <t>Love Cabaret</t>
        </is>
      </c>
      <c r="C926" t="inlineStr">
        <is>
          <t>TELEFONICA BRASIL S/A</t>
        </is>
      </c>
      <c r="D926" t="inlineStr">
        <is>
          <t>2171 052026</t>
        </is>
      </c>
      <c r="E926" s="555" t="n">
        <v>46143</v>
      </c>
      <c r="F926" s="555" t="n">
        <v>46200</v>
      </c>
      <c r="G926" t="inlineStr">
        <is>
          <t>Informática e TI</t>
        </is>
      </c>
      <c r="H926" t="inlineStr">
        <is>
          <t>Internet</t>
        </is>
      </c>
      <c r="I926" t="inlineStr">
        <is>
          <t>INTERNET MONITORA DADOS 100MB - CONTA 443836731 - 05/2026</t>
        </is>
      </c>
      <c r="J926" t="n">
        <v>-21.71</v>
      </c>
      <c r="K926" t="n">
        <v>-21.71</v>
      </c>
      <c r="O926" t="inlineStr">
        <is>
          <t>Real</t>
        </is>
      </c>
      <c r="P926" t="inlineStr">
        <is>
          <t>Pago</t>
        </is>
      </c>
      <c r="Q926" t="inlineStr">
        <is>
          <t>05/2026</t>
        </is>
      </c>
      <c r="R926" t="n">
        <v>0</v>
      </c>
    </row>
    <row r="927">
      <c r="A927" t="n">
        <v>204737</v>
      </c>
      <c r="B927" t="inlineStr">
        <is>
          <t>Love Cabaret</t>
        </is>
      </c>
      <c r="C927" t="inlineStr">
        <is>
          <t xml:space="preserve">SPOTIFY </t>
        </is>
      </c>
      <c r="D927" t="inlineStr">
        <is>
          <t>RP0532026</t>
        </is>
      </c>
      <c r="E927" s="555" t="n">
        <v>46143</v>
      </c>
      <c r="F927" s="555" t="n">
        <v>46157</v>
      </c>
      <c r="G927" t="inlineStr">
        <is>
          <t>Informática e TI</t>
        </is>
      </c>
      <c r="H927" t="inlineStr">
        <is>
          <t>TV por assinatura/musica ambiente</t>
        </is>
      </c>
      <c r="I927" t="inlineStr">
        <is>
          <t>REEMBOLSO REFERENTE A SPOTIFY DAS CASAS ARCOS E LOVE - 05/2026</t>
        </is>
      </c>
      <c r="J927" t="n">
        <v>-20.45</v>
      </c>
      <c r="K927" t="n">
        <v>-20.45</v>
      </c>
      <c r="O927" t="inlineStr">
        <is>
          <t>Real</t>
        </is>
      </c>
      <c r="P927" t="inlineStr">
        <is>
          <t>Pago</t>
        </is>
      </c>
      <c r="Q927" t="inlineStr">
        <is>
          <t>05/2026</t>
        </is>
      </c>
      <c r="R927" t="n">
        <v>0</v>
      </c>
    </row>
    <row r="928">
      <c r="A928" t="n">
        <v>195372</v>
      </c>
      <c r="B928" t="inlineStr">
        <is>
          <t>Love Cabaret</t>
        </is>
      </c>
      <c r="C928" t="inlineStr">
        <is>
          <t xml:space="preserve">DIVIFY OPERACAO DE PLATAFORMA ELETRONICA LTDA </t>
        </is>
      </c>
      <c r="D928" t="inlineStr">
        <is>
          <t>419</t>
        </is>
      </c>
      <c r="E928" s="555" t="n">
        <v>46143</v>
      </c>
      <c r="F928" s="555" t="n">
        <v>46183</v>
      </c>
      <c r="G928" t="inlineStr">
        <is>
          <t>Serviços de Terceiros</t>
        </is>
      </c>
      <c r="H928" t="inlineStr">
        <is>
          <t>Assessoria em Geral</t>
        </is>
      </c>
      <c r="I928" t="inlineStr">
        <is>
          <t>MANUTENCAO TOKENS - 05/2026</t>
        </is>
      </c>
      <c r="J928" t="n">
        <v>-1000</v>
      </c>
      <c r="K928" t="n">
        <v>-1000</v>
      </c>
      <c r="O928" t="inlineStr">
        <is>
          <t>Real</t>
        </is>
      </c>
      <c r="P928" t="inlineStr">
        <is>
          <t>Pago</t>
        </is>
      </c>
      <c r="Q928" t="inlineStr">
        <is>
          <t>05/2026</t>
        </is>
      </c>
      <c r="R928" t="n">
        <v>0</v>
      </c>
    </row>
    <row r="929">
      <c r="A929" t="n">
        <v>204096</v>
      </c>
      <c r="B929" t="inlineStr">
        <is>
          <t>Love Cabaret</t>
        </is>
      </c>
      <c r="C929" t="inlineStr">
        <is>
          <t>ESCRITORIO CENTRAL DE ARRECADACAO E DISTRIBUICAO ECAD</t>
        </is>
      </c>
      <c r="D929" t="inlineStr">
        <is>
          <t>9023150010</t>
        </is>
      </c>
      <c r="E929" s="555" t="n">
        <v>46143</v>
      </c>
      <c r="F929" s="555" t="n">
        <v>46178</v>
      </c>
      <c r="G929" t="inlineStr">
        <is>
          <t>Custos Artístico Geral</t>
        </is>
      </c>
      <c r="H929" t="inlineStr">
        <is>
          <t>Locação de Equipamentos Fixo</t>
        </is>
      </c>
      <c r="I929" t="inlineStr">
        <is>
          <t>LOCACAO DE EQUIPAMENTOS FIXO - ECAD - 05/2026</t>
        </is>
      </c>
      <c r="J929" t="n">
        <v>-802.5</v>
      </c>
      <c r="K929" t="n">
        <v>-802.5</v>
      </c>
      <c r="O929" t="inlineStr">
        <is>
          <t>Real</t>
        </is>
      </c>
      <c r="P929" t="inlineStr">
        <is>
          <t>Pago</t>
        </is>
      </c>
      <c r="Q929" t="inlineStr">
        <is>
          <t>05/2026</t>
        </is>
      </c>
      <c r="R929" t="n">
        <v>0</v>
      </c>
    </row>
    <row r="930">
      <c r="A930" t="n">
        <v>195290</v>
      </c>
      <c r="B930" t="inlineStr">
        <is>
          <t>Love Cabaret</t>
        </is>
      </c>
      <c r="C930" t="inlineStr">
        <is>
          <t>AGENCIA BIOMA PUBLICIDADE E EVENTOS LTDA - FACUNDO</t>
        </is>
      </c>
      <c r="D930" t="inlineStr">
        <is>
          <t>369</t>
        </is>
      </c>
      <c r="E930" s="555" t="n">
        <v>46143</v>
      </c>
      <c r="F930" s="555" t="n">
        <v>46178</v>
      </c>
      <c r="G930" t="inlineStr">
        <is>
          <t>Marketing</t>
        </is>
      </c>
      <c r="H930" t="inlineStr">
        <is>
          <t>Agência de Propaganda</t>
        </is>
      </c>
      <c r="I930" t="inlineStr">
        <is>
          <t xml:space="preserve">AGENCIA DE PROPAGANDA - SERVICOS PRESTADOS MARKETING </t>
        </is>
      </c>
      <c r="J930" t="n">
        <v>-8000</v>
      </c>
      <c r="K930" t="n">
        <v>-8000</v>
      </c>
      <c r="O930" t="inlineStr">
        <is>
          <t>Real</t>
        </is>
      </c>
      <c r="P930" t="inlineStr">
        <is>
          <t>Pago</t>
        </is>
      </c>
      <c r="Q930" t="inlineStr">
        <is>
          <t>05/2026</t>
        </is>
      </c>
      <c r="R930" t="n">
        <v>0</v>
      </c>
    </row>
    <row r="931">
      <c r="A931" t="n">
        <v>204714</v>
      </c>
      <c r="B931" t="inlineStr">
        <is>
          <t>Love Cabaret</t>
        </is>
      </c>
      <c r="C931" t="inlineStr">
        <is>
          <t>SAFE BRAND COMERCIAL- IMPORTACAO- EXPORTACAO E SERVICOS LTDA</t>
        </is>
      </c>
      <c r="D931" t="inlineStr">
        <is>
          <t>03260227</t>
        </is>
      </c>
      <c r="E931" s="555" t="n">
        <v>46143</v>
      </c>
      <c r="F931" s="555" t="n">
        <v>46151</v>
      </c>
      <c r="G931" t="inlineStr">
        <is>
          <t>Locação de Equipamentos</t>
        </is>
      </c>
      <c r="H931" t="inlineStr">
        <is>
          <t>Locações de Equipamentos - Operacionais</t>
        </is>
      </c>
      <c r="I931" t="inlineStr">
        <is>
          <t xml:space="preserve">  1 MAQ LAVA LOUÇAS DE ABER. FRONTAL R$650,00 // 2 MAQUINAS LAVA COPOS DE ABER. FRONTAL R$650,00 CADA // MESA DE APOIO PARA LAVA LOUÇAS (COZINHA) R$69,90 - 05/2026</t>
        </is>
      </c>
      <c r="J931" t="n">
        <v>-2219.31</v>
      </c>
      <c r="K931" t="n">
        <v>-2447.12</v>
      </c>
      <c r="O931" t="inlineStr">
        <is>
          <t>Real</t>
        </is>
      </c>
      <c r="P931" t="inlineStr">
        <is>
          <t>Pago</t>
        </is>
      </c>
      <c r="Q931" t="inlineStr">
        <is>
          <t>05/2026</t>
        </is>
      </c>
      <c r="R931" t="n">
        <v>0</v>
      </c>
    </row>
    <row r="932">
      <c r="A932" t="n">
        <v>195360</v>
      </c>
      <c r="B932" t="inlineStr">
        <is>
          <t>Love Cabaret</t>
        </is>
      </c>
      <c r="C932" t="inlineStr">
        <is>
          <t xml:space="preserve">DESTEC SOLUCOES LTDA </t>
        </is>
      </c>
      <c r="D932" t="inlineStr">
        <is>
          <t>d_2026_0968</t>
        </is>
      </c>
      <c r="E932" s="555" t="n">
        <v>46143</v>
      </c>
      <c r="F932" s="555" t="n">
        <v>46197</v>
      </c>
      <c r="G932" t="inlineStr">
        <is>
          <t>Locação de Equipamentos</t>
        </is>
      </c>
      <c r="H932" t="inlineStr">
        <is>
          <t>Locações de Equipamentos - Operacionais</t>
        </is>
      </c>
      <c r="I932" t="inlineStr">
        <is>
          <t>LOCACAO DE EQUIPAMENTOS OPERACIONAIS DE SISTEMA SMART CALL - 05/2026</t>
        </is>
      </c>
      <c r="J932" t="n">
        <v>-812.7</v>
      </c>
      <c r="K932" t="n">
        <v>-812.7</v>
      </c>
      <c r="O932" t="inlineStr">
        <is>
          <t>Real</t>
        </is>
      </c>
      <c r="P932" t="inlineStr">
        <is>
          <t>Pago</t>
        </is>
      </c>
      <c r="Q932" t="inlineStr">
        <is>
          <t>05/2026</t>
        </is>
      </c>
      <c r="R932" t="n">
        <v>0</v>
      </c>
    </row>
    <row r="933">
      <c r="A933" t="n">
        <v>204311</v>
      </c>
      <c r="B933" t="inlineStr">
        <is>
          <t>Love Cabaret</t>
        </is>
      </c>
      <c r="C933" t="inlineStr">
        <is>
          <t>ESHOWS PROMOCOES ARTISTICAS LTDA</t>
        </is>
      </c>
      <c r="D933" t="inlineStr">
        <is>
          <t xml:space="preserve">827510508 </t>
        </is>
      </c>
      <c r="E933" s="555" t="n">
        <v>46143</v>
      </c>
      <c r="F933" s="555" t="n">
        <v>46183</v>
      </c>
      <c r="G933" t="inlineStr">
        <is>
          <t>Custos Artístico Geral</t>
        </is>
      </c>
      <c r="H933" t="inlineStr">
        <is>
          <t>Cachê de Músicos e Artistas</t>
        </is>
      </c>
      <c r="I933" t="inlineStr">
        <is>
          <t xml:space="preserve"> CACHE MUSICOS E ARTISTAS - PERIODO DE 16/05 A 31/05 - 05/2026</t>
        </is>
      </c>
      <c r="J933" t="n">
        <v>-57732</v>
      </c>
      <c r="K933" t="n">
        <v>-57732</v>
      </c>
      <c r="O933" t="inlineStr">
        <is>
          <t>Real</t>
        </is>
      </c>
      <c r="P933" t="inlineStr">
        <is>
          <t>Pago</t>
        </is>
      </c>
      <c r="Q933" t="inlineStr">
        <is>
          <t>05/2026</t>
        </is>
      </c>
      <c r="R933" t="n">
        <v>0</v>
      </c>
    </row>
    <row r="934">
      <c r="A934" t="n">
        <v>204765</v>
      </c>
      <c r="B934" t="inlineStr">
        <is>
          <t>Love Cabaret</t>
        </is>
      </c>
      <c r="C934" t="inlineStr">
        <is>
          <t>STEMME TELECOMUNICACOES DO BRASIL LTDA</t>
        </is>
      </c>
      <c r="D934" t="inlineStr">
        <is>
          <t>9491</t>
        </is>
      </c>
      <c r="E934" s="555" t="n">
        <v>46143</v>
      </c>
      <c r="F934" s="555" t="n">
        <v>46183</v>
      </c>
      <c r="G934" t="inlineStr">
        <is>
          <t>Informática e TI</t>
        </is>
      </c>
      <c r="H934" t="inlineStr">
        <is>
          <t>Internet</t>
        </is>
      </c>
      <c r="I934" t="inlineStr">
        <is>
          <t>INTERNET - LINK GERENCIAMENTO DE REDE 01/05 A 31/05 - 05/2026</t>
        </is>
      </c>
      <c r="J934" t="n">
        <v>-299.99</v>
      </c>
      <c r="K934" t="n">
        <v>-299.99</v>
      </c>
      <c r="O934" t="inlineStr">
        <is>
          <t>Real</t>
        </is>
      </c>
      <c r="P934" t="inlineStr">
        <is>
          <t>Pago</t>
        </is>
      </c>
      <c r="Q934" t="inlineStr">
        <is>
          <t>05/2026</t>
        </is>
      </c>
      <c r="R934" t="n">
        <v>0</v>
      </c>
    </row>
    <row r="935">
      <c r="A935" t="n">
        <v>195336</v>
      </c>
      <c r="B935" t="inlineStr">
        <is>
          <t>Love Cabaret</t>
        </is>
      </c>
      <c r="C935" t="inlineStr">
        <is>
          <t>CIA DE SANEAMENTO BASICO DO ESTADO DE SAO PAULO SABESP</t>
        </is>
      </c>
      <c r="D935" t="inlineStr">
        <is>
          <t>16752 052026</t>
        </is>
      </c>
      <c r="E935" s="555" t="n">
        <v>46143</v>
      </c>
      <c r="F935" s="555" t="n">
        <v>46193</v>
      </c>
      <c r="G935" t="inlineStr">
        <is>
          <t>Utilidades</t>
        </is>
      </c>
      <c r="H935" t="inlineStr">
        <is>
          <t>Agua/Esgoto</t>
        </is>
      </c>
      <c r="I935" t="inlineStr">
        <is>
          <t>AGUA/ ESGOTO - RGI 93507054 E FORNECIMENTO 86040547054313 - 05/2026</t>
        </is>
      </c>
      <c r="J935" t="n">
        <v>-167.52</v>
      </c>
      <c r="K935" t="n">
        <v>-167.52</v>
      </c>
      <c r="O935" t="inlineStr">
        <is>
          <t>Real</t>
        </is>
      </c>
      <c r="P935" t="inlineStr">
        <is>
          <t>Pago</t>
        </is>
      </c>
      <c r="Q935" t="inlineStr">
        <is>
          <t>05/2026</t>
        </is>
      </c>
      <c r="R935" t="n">
        <v>0</v>
      </c>
    </row>
    <row r="936">
      <c r="A936" t="n">
        <v>204337</v>
      </c>
      <c r="B936" t="inlineStr">
        <is>
          <t>Love Cabaret</t>
        </is>
      </c>
      <c r="C936" t="inlineStr">
        <is>
          <t>BLUEME</t>
        </is>
      </c>
      <c r="D936" t="inlineStr">
        <is>
          <t>300</t>
        </is>
      </c>
      <c r="E936" s="555" t="n">
        <v>46143</v>
      </c>
      <c r="F936" s="555" t="n">
        <v>46185</v>
      </c>
      <c r="G936" t="inlineStr">
        <is>
          <t>Informática e TI</t>
        </is>
      </c>
      <c r="H936" t="inlineStr">
        <is>
          <t>Sistemas Gerais - Financeiros</t>
        </is>
      </c>
      <c r="I936" t="inlineStr">
        <is>
          <t>SISTEMA BLUE ME - 05/2026</t>
        </is>
      </c>
      <c r="J936" t="n">
        <v>-389</v>
      </c>
      <c r="K936" t="n">
        <v>-389</v>
      </c>
      <c r="O936" t="inlineStr">
        <is>
          <t>Real</t>
        </is>
      </c>
      <c r="P936" t="inlineStr">
        <is>
          <t>Pago</t>
        </is>
      </c>
      <c r="Q936" t="inlineStr">
        <is>
          <t>05/2026</t>
        </is>
      </c>
      <c r="R936" t="n">
        <v>0</v>
      </c>
    </row>
    <row r="937">
      <c r="A937" t="n">
        <v>204655</v>
      </c>
      <c r="B937" t="inlineStr">
        <is>
          <t>Love Cabaret</t>
        </is>
      </c>
      <c r="C937" t="inlineStr">
        <is>
          <t>MACHINE SEGURANCA PATRIMONIAL LTDA</t>
        </is>
      </c>
      <c r="D937" t="inlineStr">
        <is>
          <t>RP0572026</t>
        </is>
      </c>
      <c r="E937" s="555" t="n">
        <v>46143</v>
      </c>
      <c r="F937" s="555" t="n">
        <v>46163</v>
      </c>
      <c r="G937" t="inlineStr">
        <is>
          <t>Serviços de Terceiros</t>
        </is>
      </c>
      <c r="H937" t="inlineStr">
        <is>
          <t>Serviços de Segurança</t>
        </is>
      </c>
      <c r="I937" t="inlineStr">
        <is>
          <t>SERVICO DE SEGURANCA - PERIODO 01 A 15/05/2026</t>
        </is>
      </c>
      <c r="J937" t="n">
        <v>-7980</v>
      </c>
      <c r="K937" t="n">
        <v>-7980</v>
      </c>
      <c r="O937" t="inlineStr">
        <is>
          <t>Real</t>
        </is>
      </c>
      <c r="Q937" t="inlineStr">
        <is>
          <t>05/2026</t>
        </is>
      </c>
      <c r="R937" t="n">
        <v>0</v>
      </c>
    </row>
    <row r="938">
      <c r="A938" t="n">
        <v>193359</v>
      </c>
      <c r="B938" t="inlineStr">
        <is>
          <t>Love Cabaret</t>
        </is>
      </c>
      <c r="C938" t="inlineStr">
        <is>
          <t>OPUS CONSULTORIA E PESQUISA LTDA</t>
        </is>
      </c>
      <c r="D938" t="inlineStr">
        <is>
          <t>163</t>
        </is>
      </c>
      <c r="E938" s="555" t="n">
        <v>46143</v>
      </c>
      <c r="F938" s="555" t="n">
        <v>46162</v>
      </c>
      <c r="G938" t="inlineStr">
        <is>
          <t>Serviços de Terceiros</t>
        </is>
      </c>
      <c r="H938" t="inlineStr">
        <is>
          <t>Assessoria em Geral</t>
        </is>
      </c>
      <c r="I938" t="inlineStr">
        <is>
          <t>CLIENTE OCULTO - 05/2026</t>
        </is>
      </c>
      <c r="J938" t="n">
        <v>-346.5</v>
      </c>
      <c r="K938" t="n">
        <v>-346.5</v>
      </c>
      <c r="O938" t="inlineStr">
        <is>
          <t>Real</t>
        </is>
      </c>
      <c r="P938" t="inlineStr">
        <is>
          <t>Pago</t>
        </is>
      </c>
      <c r="Q938" t="inlineStr">
        <is>
          <t>05/2026</t>
        </is>
      </c>
      <c r="R938" t="n">
        <v>0</v>
      </c>
    </row>
    <row r="939">
      <c r="A939" t="n">
        <v>204822</v>
      </c>
      <c r="B939" t="inlineStr">
        <is>
          <t>Love Cabaret</t>
        </is>
      </c>
      <c r="C939" t="inlineStr">
        <is>
          <t>TELEFONICA BRASIL S/A</t>
        </is>
      </c>
      <c r="D939" t="inlineStr">
        <is>
          <t>183814</t>
        </is>
      </c>
      <c r="E939" s="555" t="n">
        <v>46143</v>
      </c>
      <c r="F939" s="555" t="n">
        <v>46169</v>
      </c>
      <c r="G939" t="inlineStr">
        <is>
          <t>Informática e TI</t>
        </is>
      </c>
      <c r="H939" t="inlineStr">
        <is>
          <t>Internet</t>
        </is>
      </c>
      <c r="I939" t="inlineStr">
        <is>
          <t>INTERNET IP DEDICADO 100MB - CONTA 443318083 - 05/2026</t>
        </is>
      </c>
      <c r="J939" t="n">
        <v>-487.66</v>
      </c>
      <c r="K939" t="n">
        <v>-487.66</v>
      </c>
      <c r="O939" t="inlineStr">
        <is>
          <t>Real</t>
        </is>
      </c>
      <c r="P939" t="inlineStr">
        <is>
          <t>Pago</t>
        </is>
      </c>
      <c r="Q939" t="inlineStr">
        <is>
          <t>05/2026</t>
        </is>
      </c>
      <c r="R939" t="n">
        <v>0</v>
      </c>
    </row>
    <row r="940">
      <c r="A940" t="n">
        <v>195410</v>
      </c>
      <c r="B940" t="inlineStr">
        <is>
          <t>Love Cabaret</t>
        </is>
      </c>
      <c r="C940" t="inlineStr">
        <is>
          <t>EDJANE DANTAS DE ALMEIDA SOUSA  - DESENTUPIDORA</t>
        </is>
      </c>
      <c r="D940" t="inlineStr">
        <is>
          <t>141</t>
        </is>
      </c>
      <c r="E940" s="555" t="n">
        <v>46143</v>
      </c>
      <c r="F940" s="555" t="n">
        <v>46178</v>
      </c>
      <c r="G940" t="inlineStr">
        <is>
          <t>Utilidades</t>
        </is>
      </c>
      <c r="H940" t="inlineStr">
        <is>
          <t>Serviços de Limpeza</t>
        </is>
      </c>
      <c r="I940" t="inlineStr">
        <is>
          <t>SERVICOS DE LIMPEZA - MANUTENCAO - 05/2026</t>
        </is>
      </c>
      <c r="J940" t="n">
        <v>-1200</v>
      </c>
      <c r="K940" t="n">
        <v>-1200</v>
      </c>
      <c r="O940" t="inlineStr">
        <is>
          <t>Real</t>
        </is>
      </c>
      <c r="P940" t="inlineStr">
        <is>
          <t>Pago</t>
        </is>
      </c>
      <c r="Q940" t="inlineStr">
        <is>
          <t>05/2026</t>
        </is>
      </c>
      <c r="R940" t="n">
        <v>0</v>
      </c>
    </row>
    <row r="941">
      <c r="A941" t="n">
        <v>204350</v>
      </c>
      <c r="B941" t="inlineStr">
        <is>
          <t>Love Cabaret</t>
        </is>
      </c>
      <c r="C941" t="inlineStr">
        <is>
          <t>FABRICA DE BARES SERVICOS LTDA FB</t>
        </is>
      </c>
      <c r="D941" t="inlineStr">
        <is>
          <t>RP0622026</t>
        </is>
      </c>
      <c r="E941" s="555" t="n">
        <v>46143</v>
      </c>
      <c r="F941" s="555" t="n">
        <v>46198</v>
      </c>
      <c r="G941" t="inlineStr">
        <is>
          <t>Mão de Obra - Benefícios</t>
        </is>
      </c>
      <c r="H941" t="inlineStr">
        <is>
          <t xml:space="preserve">  -  Alimentação Funcionário</t>
        </is>
      </c>
      <c r="I941" t="inlineStr">
        <is>
          <t>ALIMENTACAO DE FUNCIONARIO - CARTAO BLACK - 05/2026</t>
        </is>
      </c>
      <c r="J941" t="n">
        <v>-4410.33</v>
      </c>
      <c r="K941" t="n">
        <v>-4410.33</v>
      </c>
      <c r="O941" t="inlineStr">
        <is>
          <t>Real</t>
        </is>
      </c>
      <c r="Q941" t="inlineStr">
        <is>
          <t>05/2026</t>
        </is>
      </c>
      <c r="R941" t="n">
        <v>0</v>
      </c>
    </row>
    <row r="942">
      <c r="A942" t="n">
        <v>204666</v>
      </c>
      <c r="B942" t="inlineStr">
        <is>
          <t>Love Cabaret</t>
        </is>
      </c>
      <c r="C942" t="inlineStr">
        <is>
          <t>MACRO CONTABILIDADE E CONSULTORIA LTDA</t>
        </is>
      </c>
      <c r="D942" t="inlineStr">
        <is>
          <t>11334</t>
        </is>
      </c>
      <c r="E942" s="555" t="n">
        <v>46143</v>
      </c>
      <c r="F942" s="555" t="n">
        <v>46157</v>
      </c>
      <c r="G942" t="inlineStr">
        <is>
          <t>Serviços de Terceiros</t>
        </is>
      </c>
      <c r="H942" t="inlineStr">
        <is>
          <t>Assessoria Contabil</t>
        </is>
      </c>
      <c r="I942" t="inlineStr">
        <is>
          <t>ASSESSORIA CONTABIL - CONTRATO M149/23 RPS 13613 - 05/2026</t>
        </is>
      </c>
      <c r="J942" t="n">
        <v>-3400.9</v>
      </c>
      <c r="K942" t="n">
        <v>-3400.9</v>
      </c>
      <c r="O942" t="inlineStr">
        <is>
          <t>Real</t>
        </is>
      </c>
      <c r="P942" t="inlineStr">
        <is>
          <t>Pago</t>
        </is>
      </c>
      <c r="Q942" t="inlineStr">
        <is>
          <t>05/2026</t>
        </is>
      </c>
      <c r="R942" t="n">
        <v>0</v>
      </c>
    </row>
    <row r="943">
      <c r="A943" t="n">
        <v>202228</v>
      </c>
      <c r="B943" t="inlineStr">
        <is>
          <t>Love Cabaret</t>
        </is>
      </c>
      <c r="C943" t="inlineStr">
        <is>
          <t>PJ 00352023 - JESSICA IZABEL DE SOUZA</t>
        </is>
      </c>
      <c r="D943" t="inlineStr">
        <is>
          <t>124</t>
        </is>
      </c>
      <c r="E943" s="555" t="n">
        <v>46143</v>
      </c>
      <c r="F943" s="555" t="n">
        <v>46183</v>
      </c>
      <c r="G943" t="inlineStr">
        <is>
          <t>Mão de Obra - PJ</t>
        </is>
      </c>
      <c r="H943" t="inlineStr">
        <is>
          <t>MDO PJ Fixo</t>
        </is>
      </c>
      <c r="I943" t="inlineStr">
        <is>
          <t>SALÁRIO PJ</t>
        </is>
      </c>
      <c r="J943" t="n">
        <v>-1500</v>
      </c>
      <c r="K943" t="n">
        <v>-1500</v>
      </c>
      <c r="M943" t="inlineStr">
        <is>
          <t>ANALISTA FINANCEIRO DO SQUAD</t>
        </is>
      </c>
      <c r="N943" t="inlineStr">
        <is>
          <t xml:space="preserve">  - Squad</t>
        </is>
      </c>
      <c r="O943" t="inlineStr">
        <is>
          <t>Real</t>
        </is>
      </c>
      <c r="P943" t="inlineStr">
        <is>
          <t>Pago</t>
        </is>
      </c>
      <c r="Q943" t="inlineStr">
        <is>
          <t>05/2026</t>
        </is>
      </c>
      <c r="R943" t="n">
        <v>0</v>
      </c>
    </row>
    <row r="944">
      <c r="A944" t="n">
        <v>204751</v>
      </c>
      <c r="B944" t="inlineStr">
        <is>
          <t>Love Cabaret</t>
        </is>
      </c>
      <c r="C944" t="inlineStr">
        <is>
          <t>STAR COPIAS COMERCIO E SERVICOS LTDA</t>
        </is>
      </c>
      <c r="D944" t="inlineStr">
        <is>
          <t>5457</t>
        </is>
      </c>
      <c r="E944" s="555" t="n">
        <v>46143</v>
      </c>
      <c r="F944" s="555" t="n">
        <v>46181</v>
      </c>
      <c r="G944" t="inlineStr">
        <is>
          <t>Locação de Equipamentos</t>
        </is>
      </c>
      <c r="H944" t="inlineStr">
        <is>
          <t>Locação de Equipamentos - Informatica e TI</t>
        </is>
      </c>
      <c r="I944" t="inlineStr">
        <is>
          <t>LOCACAO DE EQUIPAMENTOS - IMPRESSORA - 05/2026</t>
        </is>
      </c>
      <c r="J944" t="n">
        <v>-230</v>
      </c>
      <c r="K944" t="n">
        <v>-230</v>
      </c>
      <c r="O944" t="inlineStr">
        <is>
          <t>Real</t>
        </is>
      </c>
      <c r="P944" t="inlineStr">
        <is>
          <t>Pago</t>
        </is>
      </c>
      <c r="Q944" t="inlineStr">
        <is>
          <t>05/2026</t>
        </is>
      </c>
      <c r="R944" t="n">
        <v>0</v>
      </c>
    </row>
    <row r="945">
      <c r="A945" t="n">
        <v>197482</v>
      </c>
      <c r="B945" t="inlineStr">
        <is>
          <t>Love Cabaret</t>
        </is>
      </c>
      <c r="C945" t="inlineStr">
        <is>
          <t>IRRF</t>
        </is>
      </c>
      <c r="D945" t="inlineStr">
        <is>
          <t>ABRIL2026</t>
        </is>
      </c>
      <c r="E945" s="555" t="n">
        <v>46142</v>
      </c>
      <c r="F945" s="555" t="n">
        <v>46162</v>
      </c>
      <c r="G945" t="inlineStr">
        <is>
          <t>Serviços de Terceiros</t>
        </is>
      </c>
      <c r="H945" t="inlineStr">
        <is>
          <t>Assessoria Contabil</t>
        </is>
      </c>
      <c r="I945" t="inlineStr">
        <is>
          <t>IRRF PRESTADOR PJ</t>
        </is>
      </c>
      <c r="J945" t="n">
        <v>-110.81</v>
      </c>
      <c r="K945" t="n">
        <v>-110.81</v>
      </c>
      <c r="O945" t="inlineStr">
        <is>
          <t>Real</t>
        </is>
      </c>
      <c r="P945" t="inlineStr">
        <is>
          <t>Pago</t>
        </is>
      </c>
      <c r="Q945" t="inlineStr">
        <is>
          <t>04/2026</t>
        </is>
      </c>
      <c r="R945" t="n">
        <v>0</v>
      </c>
    </row>
    <row r="946">
      <c r="A946" t="n">
        <v>202079</v>
      </c>
      <c r="B946" t="inlineStr">
        <is>
          <t>Love Cabaret</t>
        </is>
      </c>
      <c r="C946" t="inlineStr">
        <is>
          <t>PJ 00302023 - ANDRES LA ROSA</t>
        </is>
      </c>
      <c r="D946" t="inlineStr">
        <is>
          <t>80</t>
        </is>
      </c>
      <c r="E946" s="555" t="n">
        <v>46142</v>
      </c>
      <c r="F946" s="555" t="n">
        <v>46152</v>
      </c>
      <c r="G946" t="inlineStr">
        <is>
          <t>Mão de Obra - PJ</t>
        </is>
      </c>
      <c r="H946" t="inlineStr">
        <is>
          <t>MDO PJ Fixo</t>
        </is>
      </c>
      <c r="I946" t="inlineStr">
        <is>
          <t xml:space="preserve">SALÁRIO PJ </t>
        </is>
      </c>
      <c r="J946" t="n">
        <v>-5200</v>
      </c>
      <c r="K946" t="n">
        <v>-5200</v>
      </c>
      <c r="M946" t="inlineStr">
        <is>
          <t>COORDENADOR</t>
        </is>
      </c>
      <c r="N946" t="inlineStr">
        <is>
          <t xml:space="preserve">  - Coordenador</t>
        </is>
      </c>
      <c r="O946" t="inlineStr">
        <is>
          <t>Real</t>
        </is>
      </c>
      <c r="P946" t="inlineStr">
        <is>
          <t>Pago</t>
        </is>
      </c>
      <c r="Q946" t="inlineStr">
        <is>
          <t>04/2026</t>
        </is>
      </c>
      <c r="R946" t="n">
        <v>0</v>
      </c>
    </row>
    <row r="947">
      <c r="A947" t="n">
        <v>197262</v>
      </c>
      <c r="B947" t="inlineStr">
        <is>
          <t>Love Cabaret</t>
        </is>
      </c>
      <c r="C947" t="inlineStr">
        <is>
          <t>ISS</t>
        </is>
      </c>
      <c r="D947" t="inlineStr">
        <is>
          <t>ABRIL2026</t>
        </is>
      </c>
      <c r="E947" s="555" t="n">
        <v>46142</v>
      </c>
      <c r="F947" s="555" t="n">
        <v>46153</v>
      </c>
      <c r="G947" t="inlineStr">
        <is>
          <t>Utilidades</t>
        </is>
      </c>
      <c r="H947" t="inlineStr">
        <is>
          <t>Coleta de lixo</t>
        </is>
      </c>
      <c r="I947" t="inlineStr">
        <is>
          <t>NF 18427261 VERISURE BRASIL / NF 63556 4R AMBIENTAL</t>
        </is>
      </c>
      <c r="J947" t="n">
        <v>-44.21</v>
      </c>
      <c r="K947" t="n">
        <v>-44.21</v>
      </c>
      <c r="O947" t="inlineStr">
        <is>
          <t>Real</t>
        </is>
      </c>
      <c r="P947" t="inlineStr">
        <is>
          <t>Pago</t>
        </is>
      </c>
      <c r="Q947" t="inlineStr">
        <is>
          <t>04/2026</t>
        </is>
      </c>
      <c r="R947" t="n">
        <v>0</v>
      </c>
    </row>
    <row r="948">
      <c r="A948" t="n">
        <v>197136</v>
      </c>
      <c r="B948" t="inlineStr">
        <is>
          <t>Love Cabaret</t>
        </is>
      </c>
      <c r="C948" t="inlineStr">
        <is>
          <t>ICMS</t>
        </is>
      </c>
      <c r="D948" t="inlineStr">
        <is>
          <t>ABRIL2026</t>
        </is>
      </c>
      <c r="E948" s="555" t="n">
        <v>46142</v>
      </c>
      <c r="F948" s="555" t="n">
        <v>46162</v>
      </c>
      <c r="G948" t="inlineStr">
        <is>
          <t>Impostos sobre Venda</t>
        </is>
      </c>
      <c r="H948" t="inlineStr">
        <is>
          <t>ICMS</t>
        </is>
      </c>
      <c r="J948" t="n">
        <v>-10381.83</v>
      </c>
      <c r="K948" t="n">
        <v>-10381.83</v>
      </c>
      <c r="O948" t="inlineStr">
        <is>
          <t>Real</t>
        </is>
      </c>
      <c r="Q948" t="inlineStr">
        <is>
          <t>04/2026</t>
        </is>
      </c>
      <c r="R948" t="n">
        <v>0</v>
      </c>
    </row>
    <row r="949">
      <c r="A949" t="n">
        <v>207189</v>
      </c>
      <c r="B949" t="inlineStr">
        <is>
          <t>Love Cabaret</t>
        </is>
      </c>
      <c r="C949" t="inlineStr">
        <is>
          <t>INSS</t>
        </is>
      </c>
      <c r="D949" t="inlineStr">
        <is>
          <t>376242 042026</t>
        </is>
      </c>
      <c r="E949" s="555" t="n">
        <v>46142</v>
      </c>
      <c r="F949" s="555" t="n">
        <v>46162</v>
      </c>
      <c r="G949" t="inlineStr">
        <is>
          <t>Mão de Obra - Encargos e Provisões</t>
        </is>
      </c>
      <c r="H949" t="inlineStr">
        <is>
          <t xml:space="preserve">  -  INSS Patronal</t>
        </is>
      </c>
      <c r="I949" t="inlineStr">
        <is>
          <t>INSS Patronal</t>
        </is>
      </c>
      <c r="J949" t="n">
        <v>-3762.42</v>
      </c>
      <c r="K949" t="n">
        <v>-3762.42</v>
      </c>
      <c r="O949" t="inlineStr">
        <is>
          <t>Real</t>
        </is>
      </c>
      <c r="P949" t="inlineStr">
        <is>
          <t>Pago</t>
        </is>
      </c>
      <c r="Q949" t="inlineStr">
        <is>
          <t>04/2026</t>
        </is>
      </c>
      <c r="R949" t="n">
        <v>0</v>
      </c>
    </row>
    <row r="950">
      <c r="A950" t="n">
        <v>96064</v>
      </c>
      <c r="B950" t="inlineStr">
        <is>
          <t>Love Cabaret</t>
        </is>
      </c>
      <c r="C950" t="inlineStr">
        <is>
          <t>ISS</t>
        </is>
      </c>
      <c r="D950" t="inlineStr">
        <is>
          <t>17/60</t>
        </is>
      </c>
      <c r="E950" s="555" t="n">
        <v>46142</v>
      </c>
      <c r="F950" s="555" t="n">
        <v>46171</v>
      </c>
      <c r="G950" t="inlineStr">
        <is>
          <t>Endividamento</t>
        </is>
      </c>
      <c r="H950" t="inlineStr">
        <is>
          <t>Endividamento Geral</t>
        </is>
      </c>
      <c r="I950" t="inlineStr">
        <is>
          <t xml:space="preserve"> PARCELAMENTO ISS 1/60 N°0219337276</t>
        </is>
      </c>
      <c r="J950" t="n">
        <v>-2178.19</v>
      </c>
      <c r="K950" t="n">
        <v>-2178.19</v>
      </c>
      <c r="O950" t="inlineStr">
        <is>
          <t>Real</t>
        </is>
      </c>
      <c r="Q950" t="inlineStr">
        <is>
          <t>04/2026</t>
        </is>
      </c>
      <c r="R950" t="n">
        <v>0</v>
      </c>
    </row>
    <row r="951">
      <c r="A951" t="n">
        <v>207214</v>
      </c>
      <c r="B951" t="inlineStr">
        <is>
          <t>Love Cabaret</t>
        </is>
      </c>
      <c r="C951" t="inlineStr">
        <is>
          <t>INSS</t>
        </is>
      </c>
      <c r="D951" t="inlineStr">
        <is>
          <t>153247 042026</t>
        </is>
      </c>
      <c r="E951" s="555" t="n">
        <v>46142</v>
      </c>
      <c r="F951" s="555" t="n">
        <v>46162</v>
      </c>
      <c r="G951" t="inlineStr">
        <is>
          <t>Mão de Obra - Encargos e Provisões</t>
        </is>
      </c>
      <c r="H951" t="inlineStr">
        <is>
          <t xml:space="preserve">  -  INSS Segurados</t>
        </is>
      </c>
      <c r="I951" t="inlineStr">
        <is>
          <t>INSS Segurados</t>
        </is>
      </c>
      <c r="J951" t="n">
        <v>-1532.47</v>
      </c>
      <c r="K951" t="n">
        <v>-1532.47</v>
      </c>
      <c r="O951" t="inlineStr">
        <is>
          <t>Real</t>
        </is>
      </c>
      <c r="P951" t="inlineStr">
        <is>
          <t>Pago</t>
        </is>
      </c>
      <c r="Q951" t="inlineStr">
        <is>
          <t>04/2026</t>
        </is>
      </c>
      <c r="R951" t="n">
        <v>0</v>
      </c>
    </row>
    <row r="952">
      <c r="A952" t="n">
        <v>202296</v>
      </c>
      <c r="B952" t="inlineStr">
        <is>
          <t>Love Cabaret</t>
        </is>
      </c>
      <c r="C952" t="inlineStr">
        <is>
          <t>BRH SAUDE OCUPACIONAL LTDA</t>
        </is>
      </c>
      <c r="D952" t="inlineStr">
        <is>
          <t>3897</t>
        </is>
      </c>
      <c r="E952" s="555" t="n">
        <v>46142</v>
      </c>
      <c r="F952" s="555" t="n">
        <v>46153</v>
      </c>
      <c r="G952" t="inlineStr">
        <is>
          <t>Mão de Obra - Benefícios</t>
        </is>
      </c>
      <c r="H952" t="inlineStr">
        <is>
          <t xml:space="preserve">  -  Exames Periódicos</t>
        </is>
      </c>
      <c r="J952" t="n">
        <v>-35.49</v>
      </c>
      <c r="K952" t="n">
        <v>-35.49</v>
      </c>
      <c r="O952" t="inlineStr">
        <is>
          <t>Real</t>
        </is>
      </c>
      <c r="P952" t="inlineStr">
        <is>
          <t>Pago</t>
        </is>
      </c>
      <c r="Q952" t="inlineStr">
        <is>
          <t>04/2026</t>
        </is>
      </c>
      <c r="R952" t="n">
        <v>0</v>
      </c>
    </row>
    <row r="953">
      <c r="A953" t="n">
        <v>210588</v>
      </c>
      <c r="B953" t="inlineStr">
        <is>
          <t>Love Cabaret</t>
        </is>
      </c>
      <c r="C953" t="inlineStr">
        <is>
          <t>PIS</t>
        </is>
      </c>
      <c r="D953" t="inlineStr">
        <is>
          <t>ABRIL2026</t>
        </is>
      </c>
      <c r="E953" s="555" t="n">
        <v>46142</v>
      </c>
      <c r="F953" s="555" t="n">
        <v>46167</v>
      </c>
      <c r="G953" t="inlineStr">
        <is>
          <t>Impostos sobre Venda</t>
        </is>
      </c>
      <c r="H953" t="inlineStr">
        <is>
          <t>PIS / COFINS</t>
        </is>
      </c>
      <c r="I953" t="inlineStr">
        <is>
          <t>PIS - FATURAMENTO 1.629,93 1.629,93
02 PIS - FATURAMENTO - PJ EM GERAL</t>
        </is>
      </c>
      <c r="J953" t="n">
        <v>-1629.93</v>
      </c>
      <c r="K953" t="n">
        <v>-1629.93</v>
      </c>
      <c r="O953" t="inlineStr">
        <is>
          <t>Real</t>
        </is>
      </c>
      <c r="P953" t="inlineStr">
        <is>
          <t>Pago</t>
        </is>
      </c>
      <c r="Q953" t="inlineStr">
        <is>
          <t>04/2026</t>
        </is>
      </c>
      <c r="R953" t="n">
        <v>0</v>
      </c>
    </row>
    <row r="954">
      <c r="A954" t="n">
        <v>230038</v>
      </c>
      <c r="B954" t="inlineStr">
        <is>
          <t>Love Cabaret</t>
        </is>
      </c>
      <c r="C954" t="inlineStr">
        <is>
          <t>CAROLINE FERREIRA DA SILVA</t>
        </is>
      </c>
      <c r="E954" s="555" t="n">
        <v>46142</v>
      </c>
      <c r="F954" s="555" t="n">
        <v>46149</v>
      </c>
      <c r="G954" t="inlineStr">
        <is>
          <t>Mão de Obra - Salários</t>
        </is>
      </c>
      <c r="H954" t="inlineStr">
        <is>
          <t>MDO CLT - Salário</t>
        </is>
      </c>
      <c r="J954" t="n">
        <v>-2637.32</v>
      </c>
      <c r="K954" t="n">
        <v>-2637.32</v>
      </c>
      <c r="O954" t="inlineStr">
        <is>
          <t>Real</t>
        </is>
      </c>
      <c r="P954" t="inlineStr">
        <is>
          <t>Pago</t>
        </is>
      </c>
      <c r="Q954" t="inlineStr">
        <is>
          <t>04/2026</t>
        </is>
      </c>
      <c r="R954" t="n">
        <v>0</v>
      </c>
    </row>
    <row r="955">
      <c r="A955" t="n">
        <v>229472</v>
      </c>
      <c r="B955" t="inlineStr">
        <is>
          <t>Love Cabaret</t>
        </is>
      </c>
      <c r="C955" t="inlineStr">
        <is>
          <t>PJ 00302023 - ANDRES LA ROSA</t>
        </is>
      </c>
      <c r="D955" t="inlineStr">
        <is>
          <t>81</t>
        </is>
      </c>
      <c r="E955" s="555" t="n">
        <v>46142</v>
      </c>
      <c r="F955" s="555" t="n">
        <v>46152</v>
      </c>
      <c r="G955" t="inlineStr">
        <is>
          <t>Gorjeta</t>
        </is>
      </c>
      <c r="H955" t="inlineStr">
        <is>
          <t xml:space="preserve">  -  Comissões e Gorjeta</t>
        </is>
      </c>
      <c r="I955" t="inlineStr">
        <is>
          <t>GORJETA REFERENTE AO PERÍODO DE 22/03/2026 A 21/04/2026</t>
        </is>
      </c>
      <c r="J955" t="n">
        <v>-5580</v>
      </c>
      <c r="K955" t="n">
        <v>-5580</v>
      </c>
      <c r="M955" t="inlineStr">
        <is>
          <t>COORDENADOR</t>
        </is>
      </c>
      <c r="N955" t="inlineStr">
        <is>
          <t xml:space="preserve">  - Coordenador</t>
        </is>
      </c>
      <c r="O955" t="inlineStr">
        <is>
          <t>Real</t>
        </is>
      </c>
      <c r="P955" t="inlineStr">
        <is>
          <t>Pago</t>
        </is>
      </c>
      <c r="Q955" t="inlineStr">
        <is>
          <t>04/2026</t>
        </is>
      </c>
      <c r="R955" t="n">
        <v>0</v>
      </c>
    </row>
    <row r="956">
      <c r="A956" t="n">
        <v>228558</v>
      </c>
      <c r="B956" t="inlineStr">
        <is>
          <t>Love Cabaret</t>
        </is>
      </c>
      <c r="C956" t="inlineStr">
        <is>
          <t>ZIGPAY LTDAS -ME</t>
        </is>
      </c>
      <c r="E956" s="555" t="n">
        <v>46142</v>
      </c>
      <c r="F956" s="555" t="n">
        <v>46142</v>
      </c>
      <c r="G956" t="inlineStr">
        <is>
          <t>Deduções sobre Venda</t>
        </is>
      </c>
      <c r="H956" t="inlineStr">
        <is>
          <t>Meios de pagamento</t>
        </is>
      </c>
      <c r="I956" t="inlineStr">
        <is>
          <t xml:space="preserve"> Taxa Sobre Adquirência Integrada</t>
        </is>
      </c>
      <c r="J956" t="n">
        <v>-3856.65</v>
      </c>
      <c r="K956" t="n">
        <v>-3856.65</v>
      </c>
      <c r="O956" t="inlineStr">
        <is>
          <t>Real</t>
        </is>
      </c>
      <c r="P956" t="inlineStr">
        <is>
          <t>Pago</t>
        </is>
      </c>
      <c r="Q956" t="inlineStr">
        <is>
          <t>04/2026</t>
        </is>
      </c>
      <c r="R956" t="n">
        <v>0</v>
      </c>
    </row>
    <row r="957">
      <c r="A957" t="n">
        <v>229462</v>
      </c>
      <c r="B957" t="inlineStr">
        <is>
          <t>Love Cabaret</t>
        </is>
      </c>
      <c r="C957" t="inlineStr">
        <is>
          <t>PETTY CASH</t>
        </is>
      </c>
      <c r="D957" t="inlineStr">
        <is>
          <t>486 042026</t>
        </is>
      </c>
      <c r="E957" s="555" t="n">
        <v>46142</v>
      </c>
      <c r="F957" s="555" t="n">
        <v>46148</v>
      </c>
      <c r="G957" t="inlineStr">
        <is>
          <t>Investimento - CAPEX</t>
        </is>
      </c>
      <c r="H957" t="inlineStr">
        <is>
          <t>Investimento - Marketing</t>
        </is>
      </c>
      <c r="I957" t="inlineStr">
        <is>
          <t>MATERIAL PARA REABERTURA - 4581</t>
        </is>
      </c>
      <c r="J957" t="n">
        <v>-486</v>
      </c>
      <c r="K957" t="n">
        <v>-486</v>
      </c>
      <c r="O957" t="inlineStr">
        <is>
          <t>Real</t>
        </is>
      </c>
      <c r="P957" t="inlineStr">
        <is>
          <t>Pago</t>
        </is>
      </c>
      <c r="Q957" t="inlineStr">
        <is>
          <t>04/2026</t>
        </is>
      </c>
      <c r="R957" t="n">
        <v>0</v>
      </c>
    </row>
    <row r="958">
      <c r="A958" t="n">
        <v>230037</v>
      </c>
      <c r="B958" t="inlineStr">
        <is>
          <t>Love Cabaret</t>
        </is>
      </c>
      <c r="C958" t="inlineStr">
        <is>
          <t>JULIANA OLIVEIRA DA SILVA</t>
        </is>
      </c>
      <c r="E958" s="555" t="n">
        <v>46142</v>
      </c>
      <c r="F958" s="555" t="n">
        <v>46149</v>
      </c>
      <c r="G958" t="inlineStr">
        <is>
          <t>Mão de Obra - Salários</t>
        </is>
      </c>
      <c r="H958" t="inlineStr">
        <is>
          <t>MDO CLT - Salário</t>
        </is>
      </c>
      <c r="J958" t="n">
        <v>-4864.77</v>
      </c>
      <c r="K958" t="n">
        <v>-4864.77</v>
      </c>
      <c r="O958" t="inlineStr">
        <is>
          <t>Real</t>
        </is>
      </c>
      <c r="P958" t="inlineStr">
        <is>
          <t>Pago</t>
        </is>
      </c>
      <c r="Q958" t="inlineStr">
        <is>
          <t>04/2026</t>
        </is>
      </c>
      <c r="R958" t="n">
        <v>0</v>
      </c>
    </row>
    <row r="959">
      <c r="A959" t="n">
        <v>231351</v>
      </c>
      <c r="B959" t="inlineStr">
        <is>
          <t>Love Cabaret</t>
        </is>
      </c>
      <c r="C959" t="inlineStr">
        <is>
          <t>DEBORAH RIZZO SERRADO</t>
        </is>
      </c>
      <c r="D959" t="inlineStr">
        <is>
          <t>RP0542026</t>
        </is>
      </c>
      <c r="E959" s="555" t="n">
        <v>46142</v>
      </c>
      <c r="F959" s="555" t="n">
        <v>46164</v>
      </c>
      <c r="G959" t="inlineStr">
        <is>
          <t>Custos Artístico Geral</t>
        </is>
      </c>
      <c r="H959" t="inlineStr">
        <is>
          <t>MDO Terceirizada - Artístico</t>
        </is>
      </c>
      <c r="I959" t="inlineStr">
        <is>
          <t>REPASSE THE POLE DANCER - 04/2026</t>
        </is>
      </c>
      <c r="J959" t="n">
        <v>-17580</v>
      </c>
      <c r="K959" t="n">
        <v>-17580</v>
      </c>
      <c r="O959" t="inlineStr">
        <is>
          <t>Real</t>
        </is>
      </c>
      <c r="P959" t="inlineStr">
        <is>
          <t>Pago</t>
        </is>
      </c>
      <c r="Q959" t="inlineStr">
        <is>
          <t>04/2026</t>
        </is>
      </c>
      <c r="R959" t="n">
        <v>0</v>
      </c>
    </row>
    <row r="960">
      <c r="A960" t="n">
        <v>229474</v>
      </c>
      <c r="B960" t="inlineStr">
        <is>
          <t>Love Cabaret</t>
        </is>
      </c>
      <c r="C960" t="inlineStr">
        <is>
          <t>JULIANE DE LIMA CORREIA</t>
        </is>
      </c>
      <c r="D960" t="inlineStr">
        <is>
          <t>5</t>
        </is>
      </c>
      <c r="E960" s="555" t="n">
        <v>46142</v>
      </c>
      <c r="F960" s="555" t="n">
        <v>46152</v>
      </c>
      <c r="G960" t="inlineStr">
        <is>
          <t>Gorjeta</t>
        </is>
      </c>
      <c r="H960" t="inlineStr">
        <is>
          <t xml:space="preserve">  -  Comissões e Gorjeta</t>
        </is>
      </c>
      <c r="I960" t="inlineStr">
        <is>
          <t>GORJETA REFERENTE AO PERÍODO DE 22/03/2026 A 21/04/2026</t>
        </is>
      </c>
      <c r="J960" t="n">
        <v>-3860</v>
      </c>
      <c r="K960" t="n">
        <v>-3860</v>
      </c>
      <c r="M960" t="inlineStr">
        <is>
          <t>CHEFE DE BAR</t>
        </is>
      </c>
      <c r="N960" t="inlineStr">
        <is>
          <t xml:space="preserve">  - Chefe de Bar</t>
        </is>
      </c>
      <c r="O960" t="inlineStr">
        <is>
          <t>Real</t>
        </is>
      </c>
      <c r="P960" t="inlineStr">
        <is>
          <t>Pago</t>
        </is>
      </c>
      <c r="Q960" t="inlineStr">
        <is>
          <t>04/2026</t>
        </is>
      </c>
      <c r="R960" t="n">
        <v>0</v>
      </c>
    </row>
    <row r="961">
      <c r="A961" t="n">
        <v>229461</v>
      </c>
      <c r="B961" t="inlineStr">
        <is>
          <t>Love Cabaret</t>
        </is>
      </c>
      <c r="C961" t="inlineStr">
        <is>
          <t>PETTY CASH</t>
        </is>
      </c>
      <c r="D961" t="inlineStr">
        <is>
          <t>35 042026</t>
        </is>
      </c>
      <c r="E961" s="555" t="n">
        <v>46142</v>
      </c>
      <c r="F961" s="555" t="n">
        <v>46148</v>
      </c>
      <c r="G961" t="inlineStr">
        <is>
          <t>Investimento - CAPEX</t>
        </is>
      </c>
      <c r="H961" t="inlineStr">
        <is>
          <t>Investimento - Marketing</t>
        </is>
      </c>
      <c r="I961" t="inlineStr">
        <is>
          <t>MATERIAL PARA REABERTURA - 4581</t>
        </is>
      </c>
      <c r="J961" t="n">
        <v>-35</v>
      </c>
      <c r="K961" t="n">
        <v>-35</v>
      </c>
      <c r="O961" t="inlineStr">
        <is>
          <t>Real</t>
        </is>
      </c>
      <c r="P961" t="inlineStr">
        <is>
          <t>Pago</t>
        </is>
      </c>
      <c r="Q961" t="inlineStr">
        <is>
          <t>04/2026</t>
        </is>
      </c>
      <c r="R961" t="n">
        <v>0</v>
      </c>
    </row>
    <row r="962">
      <c r="A962" t="n">
        <v>229460</v>
      </c>
      <c r="B962" t="inlineStr">
        <is>
          <t>Love Cabaret</t>
        </is>
      </c>
      <c r="C962" t="inlineStr">
        <is>
          <t>PETTY CASH</t>
        </is>
      </c>
      <c r="D962" t="inlineStr">
        <is>
          <t>16 042026</t>
        </is>
      </c>
      <c r="E962" s="555" t="n">
        <v>46142</v>
      </c>
      <c r="F962" s="555" t="n">
        <v>46148</v>
      </c>
      <c r="G962" t="inlineStr">
        <is>
          <t>Investimento - CAPEX</t>
        </is>
      </c>
      <c r="H962" t="inlineStr">
        <is>
          <t>Investimento - Marketing</t>
        </is>
      </c>
      <c r="I962" t="inlineStr">
        <is>
          <t>MATERIAL PARA REABERTURA - 4581</t>
        </is>
      </c>
      <c r="J962" t="n">
        <v>-16</v>
      </c>
      <c r="K962" t="n">
        <v>-16</v>
      </c>
      <c r="O962" t="inlineStr">
        <is>
          <t>Real</t>
        </is>
      </c>
      <c r="P962" t="inlineStr">
        <is>
          <t>Pago</t>
        </is>
      </c>
      <c r="Q962" t="inlineStr">
        <is>
          <t>04/2026</t>
        </is>
      </c>
      <c r="R962" t="n">
        <v>0</v>
      </c>
    </row>
    <row r="963">
      <c r="A963" t="n">
        <v>210576</v>
      </c>
      <c r="B963" t="inlineStr">
        <is>
          <t>Love Cabaret</t>
        </is>
      </c>
      <c r="C963" t="inlineStr">
        <is>
          <t>COFINS</t>
        </is>
      </c>
      <c r="D963" t="inlineStr">
        <is>
          <t>ABRIL2026</t>
        </is>
      </c>
      <c r="E963" s="555" t="n">
        <v>46142</v>
      </c>
      <c r="F963" s="555" t="n">
        <v>46167</v>
      </c>
      <c r="G963" t="inlineStr">
        <is>
          <t>Impostos sobre Venda</t>
        </is>
      </c>
      <c r="H963" t="inlineStr">
        <is>
          <t>PIS / COFINS</t>
        </is>
      </c>
      <c r="I963" t="inlineStr">
        <is>
          <t>COFINS - CONTRIB P/ FIN. SEG. SOCIAL 7.516,11 7.516,11
01 COFINS - FATURAMENTO/PJ EM GERAL
PA:04/2026 Vencimento:25/05/2026</t>
        </is>
      </c>
      <c r="J963" t="n">
        <v>-7516.11</v>
      </c>
      <c r="K963" t="n">
        <v>-7516.11</v>
      </c>
      <c r="O963" t="inlineStr">
        <is>
          <t>Real</t>
        </is>
      </c>
      <c r="Q963" t="inlineStr">
        <is>
          <t>04/2026</t>
        </is>
      </c>
      <c r="R963" t="n">
        <v>0</v>
      </c>
    </row>
    <row r="964">
      <c r="A964" t="n">
        <v>209569</v>
      </c>
      <c r="B964" t="inlineStr">
        <is>
          <t>Love Cabaret</t>
        </is>
      </c>
      <c r="C964" t="inlineStr">
        <is>
          <t xml:space="preserve">CSRF </t>
        </is>
      </c>
      <c r="D964" t="inlineStr">
        <is>
          <t>ABRIL2026</t>
        </is>
      </c>
      <c r="E964" s="555" t="n">
        <v>46142</v>
      </c>
      <c r="F964" s="555" t="n">
        <v>46162</v>
      </c>
      <c r="G964" t="inlineStr">
        <is>
          <t>Serviços de Terceiros</t>
        </is>
      </c>
      <c r="H964" t="inlineStr">
        <is>
          <t>Assessoria Contabil</t>
        </is>
      </c>
      <c r="J964" t="n">
        <v>-238.05</v>
      </c>
      <c r="K964" t="n">
        <v>-238.05</v>
      </c>
      <c r="O964" t="inlineStr">
        <is>
          <t>Real</t>
        </is>
      </c>
      <c r="P964" t="inlineStr">
        <is>
          <t>Pago</t>
        </is>
      </c>
      <c r="Q964" t="inlineStr">
        <is>
          <t>04/2026</t>
        </is>
      </c>
      <c r="R964" t="n">
        <v>0</v>
      </c>
    </row>
    <row r="965">
      <c r="A965" t="n">
        <v>208331</v>
      </c>
      <c r="B965" t="inlineStr">
        <is>
          <t>Love Cabaret</t>
        </is>
      </c>
      <c r="C965" t="inlineStr">
        <is>
          <t>FGTS</t>
        </is>
      </c>
      <c r="D965" t="inlineStr">
        <is>
          <t>110254 042026</t>
        </is>
      </c>
      <c r="E965" s="555" t="n">
        <v>46142</v>
      </c>
      <c r="F965" s="555" t="n">
        <v>46162</v>
      </c>
      <c r="G965" t="inlineStr">
        <is>
          <t>Mão de Obra - Encargos e Provisões</t>
        </is>
      </c>
      <c r="H965" t="inlineStr">
        <is>
          <t xml:space="preserve">  -  FGTS</t>
        </is>
      </c>
      <c r="I965" t="inlineStr">
        <is>
          <t xml:space="preserve">Guia FGTS - 04-2026 </t>
        </is>
      </c>
      <c r="J965" t="n">
        <v>-1102.54</v>
      </c>
      <c r="K965" t="n">
        <v>-1102.54</v>
      </c>
      <c r="O965" t="inlineStr">
        <is>
          <t>Real</t>
        </is>
      </c>
      <c r="P965" t="inlineStr">
        <is>
          <t>Pago</t>
        </is>
      </c>
      <c r="Q965" t="inlineStr">
        <is>
          <t>04/2026</t>
        </is>
      </c>
      <c r="R965" t="n">
        <v>0</v>
      </c>
    </row>
    <row r="966">
      <c r="A966" t="n">
        <v>228650</v>
      </c>
      <c r="B966" t="inlineStr">
        <is>
          <t>Love Cabaret</t>
        </is>
      </c>
      <c r="C966" t="inlineStr">
        <is>
          <t>SANDRA PEREIRA DE SOUZA CESCHINI  - EXTINTORES</t>
        </is>
      </c>
      <c r="D966" t="inlineStr">
        <is>
          <t>291</t>
        </is>
      </c>
      <c r="E966" s="555" t="n">
        <v>46141</v>
      </c>
      <c r="F966" s="555" t="n">
        <v>46155</v>
      </c>
      <c r="G966" t="inlineStr">
        <is>
          <t>Manutenção</t>
        </is>
      </c>
      <c r="H966" t="inlineStr">
        <is>
          <t>Manutenção de Equipamentos</t>
        </is>
      </c>
      <c r="I966" t="inlineStr">
        <is>
          <t>TROCA DE 12 EXTINTORES - 04/2026</t>
        </is>
      </c>
      <c r="J966" t="n">
        <v>-654</v>
      </c>
      <c r="K966" t="n">
        <v>-654</v>
      </c>
      <c r="O966" t="inlineStr">
        <is>
          <t>Real</t>
        </is>
      </c>
      <c r="P966" t="inlineStr">
        <is>
          <t>Pago</t>
        </is>
      </c>
      <c r="Q966" t="inlineStr">
        <is>
          <t>04/2026</t>
        </is>
      </c>
      <c r="R966" t="n">
        <v>0</v>
      </c>
    </row>
    <row r="967">
      <c r="A967" t="n">
        <v>227924</v>
      </c>
      <c r="B967" t="inlineStr">
        <is>
          <t>Love Cabaret</t>
        </is>
      </c>
      <c r="C967" t="inlineStr">
        <is>
          <t>BRADESCO SA</t>
        </is>
      </c>
      <c r="E967" s="555" t="n">
        <v>46141</v>
      </c>
      <c r="F967" s="555" t="n">
        <v>46141</v>
      </c>
      <c r="G967" t="inlineStr">
        <is>
          <t>Despesas Financeiras</t>
        </is>
      </c>
      <c r="H967" t="inlineStr">
        <is>
          <t>Tarifas Bancárias</t>
        </is>
      </c>
      <c r="I967" t="inlineStr">
        <is>
          <t xml:space="preserve"> Tarifa PIX </t>
        </is>
      </c>
      <c r="J967" t="n">
        <v>-9.800000000000001</v>
      </c>
      <c r="K967" t="n">
        <v>-9.800000000000001</v>
      </c>
      <c r="O967" t="inlineStr">
        <is>
          <t>Real</t>
        </is>
      </c>
      <c r="P967" t="inlineStr">
        <is>
          <t>Pago</t>
        </is>
      </c>
      <c r="Q967" t="inlineStr">
        <is>
          <t>04/2026</t>
        </is>
      </c>
      <c r="R967" t="n">
        <v>0</v>
      </c>
    </row>
    <row r="968">
      <c r="A968" t="n">
        <v>227919</v>
      </c>
      <c r="B968" t="inlineStr">
        <is>
          <t>Love Cabaret</t>
        </is>
      </c>
      <c r="C968" t="inlineStr">
        <is>
          <t xml:space="preserve">KAMINO INSTITUICAO DE PAGAMENTO LTDA </t>
        </is>
      </c>
      <c r="E968" s="555" t="n">
        <v>46141</v>
      </c>
      <c r="F968" s="555" t="n">
        <v>46141</v>
      </c>
      <c r="G968" t="inlineStr">
        <is>
          <t>Despesas Financeiras</t>
        </is>
      </c>
      <c r="H968" t="inlineStr">
        <is>
          <t>Tarifas Bancárias</t>
        </is>
      </c>
      <c r="I968" t="inlineStr">
        <is>
          <t xml:space="preserve"> Tarifa PIX </t>
        </is>
      </c>
      <c r="J968" t="n">
        <v>-0.5</v>
      </c>
      <c r="K968" t="n">
        <v>-0.5</v>
      </c>
      <c r="O968" t="inlineStr">
        <is>
          <t>Real</t>
        </is>
      </c>
      <c r="P968" t="inlineStr">
        <is>
          <t>Pago</t>
        </is>
      </c>
      <c r="Q968" t="inlineStr">
        <is>
          <t>04/2026</t>
        </is>
      </c>
      <c r="R968" t="n">
        <v>0</v>
      </c>
    </row>
    <row r="969">
      <c r="A969" t="n">
        <v>227325</v>
      </c>
      <c r="B969" t="inlineStr">
        <is>
          <t>Love Cabaret</t>
        </is>
      </c>
      <c r="C969" t="inlineStr">
        <is>
          <t xml:space="preserve">KAMINO INSTITUICAO DE PAGAMENTO LTDA </t>
        </is>
      </c>
      <c r="E969" s="555" t="n">
        <v>46140</v>
      </c>
      <c r="F969" s="555" t="n">
        <v>46140</v>
      </c>
      <c r="G969" t="inlineStr">
        <is>
          <t>Despesas Financeiras</t>
        </is>
      </c>
      <c r="H969" t="inlineStr">
        <is>
          <t>Tarifas Bancárias</t>
        </is>
      </c>
      <c r="I969" t="inlineStr">
        <is>
          <t xml:space="preserve"> Tarifas PIX </t>
        </is>
      </c>
      <c r="J969" t="n">
        <v>-1</v>
      </c>
      <c r="K969" t="n">
        <v>-1</v>
      </c>
      <c r="O969" t="inlineStr">
        <is>
          <t>Real</t>
        </is>
      </c>
      <c r="P969" t="inlineStr">
        <is>
          <t>Pago</t>
        </is>
      </c>
      <c r="Q969" t="inlineStr">
        <is>
          <t>04/2026</t>
        </is>
      </c>
      <c r="R969" t="n">
        <v>0</v>
      </c>
    </row>
    <row r="970">
      <c r="A970" t="n">
        <v>227227</v>
      </c>
      <c r="B970" t="inlineStr">
        <is>
          <t>Love Cabaret</t>
        </is>
      </c>
      <c r="C970" t="inlineStr">
        <is>
          <t>MERCADO PAGO.COM REPRESENTACOES LTDA</t>
        </is>
      </c>
      <c r="D970" t="inlineStr">
        <is>
          <t>11269999</t>
        </is>
      </c>
      <c r="E970" s="555" t="n">
        <v>46140</v>
      </c>
      <c r="F970" s="555" t="n">
        <v>46141</v>
      </c>
      <c r="G970" t="inlineStr">
        <is>
          <t>Investimento - CAPEX</t>
        </is>
      </c>
      <c r="H970" t="inlineStr">
        <is>
          <t>Investimento - Mobiliário e Decoração</t>
        </is>
      </c>
      <c r="I970" t="inlineStr">
        <is>
          <t>KIT MESAS DE BISTRO - 04/2026</t>
        </is>
      </c>
      <c r="J970" t="n">
        <v>-1765.7</v>
      </c>
      <c r="K970" t="n">
        <v>-1765.7</v>
      </c>
      <c r="O970" t="inlineStr">
        <is>
          <t>Real</t>
        </is>
      </c>
      <c r="P970" t="inlineStr">
        <is>
          <t>Pago</t>
        </is>
      </c>
      <c r="Q970" t="inlineStr">
        <is>
          <t>04/2026</t>
        </is>
      </c>
      <c r="R970" t="n">
        <v>0</v>
      </c>
    </row>
    <row r="971">
      <c r="A971" t="n">
        <v>226972</v>
      </c>
      <c r="B971" t="inlineStr">
        <is>
          <t>Love Cabaret</t>
        </is>
      </c>
      <c r="C971" t="inlineStr">
        <is>
          <t xml:space="preserve">KAMINO INSTITUICAO DE PAGAMENTO LTDA </t>
        </is>
      </c>
      <c r="E971" s="555" t="n">
        <v>46139</v>
      </c>
      <c r="F971" s="555" t="n">
        <v>46139</v>
      </c>
      <c r="G971" t="inlineStr">
        <is>
          <t>Despesas Financeiras</t>
        </is>
      </c>
      <c r="H971" t="inlineStr">
        <is>
          <t>Tarifas Bancárias</t>
        </is>
      </c>
      <c r="I971" t="inlineStr">
        <is>
          <t xml:space="preserve"> Tarifa PIX </t>
        </is>
      </c>
      <c r="J971" t="n">
        <v>-1.5</v>
      </c>
      <c r="K971" t="n">
        <v>-1.5</v>
      </c>
      <c r="O971" t="inlineStr">
        <is>
          <t>Real</t>
        </is>
      </c>
      <c r="P971" t="inlineStr">
        <is>
          <t>Pago</t>
        </is>
      </c>
      <c r="Q971" t="inlineStr">
        <is>
          <t>04/2026</t>
        </is>
      </c>
      <c r="R971" t="n">
        <v>0</v>
      </c>
    </row>
    <row r="972">
      <c r="A972" t="n">
        <v>228648</v>
      </c>
      <c r="B972" t="inlineStr">
        <is>
          <t>Love Cabaret</t>
        </is>
      </c>
      <c r="C972" t="inlineStr">
        <is>
          <t>HEADCHEF SEGURANCA DOS ALIM E GARANTIA D</t>
        </is>
      </c>
      <c r="D972" t="inlineStr">
        <is>
          <t>2131</t>
        </is>
      </c>
      <c r="E972" s="555" t="n">
        <v>46139</v>
      </c>
      <c r="F972" s="555" t="n">
        <v>46153</v>
      </c>
      <c r="G972" t="inlineStr">
        <is>
          <t>Utilidades</t>
        </is>
      </c>
      <c r="H972" t="inlineStr">
        <is>
          <t>Utensilios</t>
        </is>
      </c>
      <c r="I972" t="inlineStr">
        <is>
          <t>COMPRA DE 2 TERMOMETROS - 04/2026</t>
        </is>
      </c>
      <c r="J972" t="n">
        <v>-270</v>
      </c>
      <c r="K972" t="n">
        <v>-270</v>
      </c>
      <c r="O972" t="inlineStr">
        <is>
          <t>Real</t>
        </is>
      </c>
      <c r="P972" t="inlineStr">
        <is>
          <t>Pago</t>
        </is>
      </c>
      <c r="Q972" t="inlineStr">
        <is>
          <t>04/2026</t>
        </is>
      </c>
      <c r="R972" t="n">
        <v>0</v>
      </c>
    </row>
    <row r="973">
      <c r="A973" t="n">
        <v>211842</v>
      </c>
      <c r="B973" t="inlineStr">
        <is>
          <t>Love Cabaret</t>
        </is>
      </c>
      <c r="C973" t="inlineStr">
        <is>
          <t>SECRETARIA DE ESTADO DA FAZENDA</t>
        </is>
      </c>
      <c r="D973" t="inlineStr">
        <is>
          <t>3/84</t>
        </is>
      </c>
      <c r="E973" s="555" t="n">
        <v>46138</v>
      </c>
      <c r="F973" s="555" t="n">
        <v>46171</v>
      </c>
      <c r="G973" t="inlineStr">
        <is>
          <t>Endividamento</t>
        </is>
      </c>
      <c r="H973" t="inlineStr">
        <is>
          <t>Endividamento Geral</t>
        </is>
      </c>
      <c r="I973" t="inlineStr">
        <is>
          <t xml:space="preserve">  TERMO DE ACEITE DO PTE Nº 70216907-4 / CRÉDITOS INSCRITOS EM DÍVIDA ATIVA INCLUÍDOS NA PRESENTE TRANSAÇÃO - CDAs 1401589762/ 1387318469 / 1386725218 / 1386296651 ICMS DECLARADO</t>
        </is>
      </c>
      <c r="J973" t="n">
        <v>-692.15</v>
      </c>
      <c r="K973" t="n">
        <v>-692.15</v>
      </c>
      <c r="O973" t="inlineStr">
        <is>
          <t>Real</t>
        </is>
      </c>
      <c r="P973" t="inlineStr">
        <is>
          <t>Pago</t>
        </is>
      </c>
      <c r="Q973" t="inlineStr">
        <is>
          <t>04/2026</t>
        </is>
      </c>
      <c r="R973" t="n">
        <v>0</v>
      </c>
    </row>
    <row r="974">
      <c r="A974" t="n">
        <v>229261</v>
      </c>
      <c r="B974" t="inlineStr">
        <is>
          <t>Love Cabaret</t>
        </is>
      </c>
      <c r="C974" t="inlineStr">
        <is>
          <t>ZIGPAY LTDAS -ME</t>
        </is>
      </c>
      <c r="E974" s="555" t="n">
        <v>46137</v>
      </c>
      <c r="F974" s="555" t="n">
        <v>46138</v>
      </c>
      <c r="G974" t="inlineStr">
        <is>
          <t>Informática e TI</t>
        </is>
      </c>
      <c r="H974" t="inlineStr">
        <is>
          <t>Sistemas Gerais - Operacionais</t>
        </is>
      </c>
      <c r="I974" t="inlineStr">
        <is>
          <t>Taxa de Sistema</t>
        </is>
      </c>
      <c r="J974" t="n">
        <v>-33.87</v>
      </c>
      <c r="K974" t="n">
        <v>-33.87</v>
      </c>
      <c r="O974" t="inlineStr">
        <is>
          <t>Real</t>
        </is>
      </c>
      <c r="P974" t="inlineStr">
        <is>
          <t>Pago</t>
        </is>
      </c>
      <c r="Q974" t="inlineStr">
        <is>
          <t>04/2026</t>
        </is>
      </c>
      <c r="R974" t="n">
        <v>0</v>
      </c>
    </row>
    <row r="975">
      <c r="A975" t="n">
        <v>232037</v>
      </c>
      <c r="B975" t="inlineStr">
        <is>
          <t>Love Cabaret</t>
        </is>
      </c>
      <c r="C975" t="inlineStr">
        <is>
          <t>BRADESCO SA</t>
        </is>
      </c>
      <c r="E975" s="555" t="n">
        <v>46136</v>
      </c>
      <c r="F975" s="555" t="n">
        <v>46136</v>
      </c>
      <c r="G975" t="inlineStr">
        <is>
          <t>Despesas Financeiras</t>
        </is>
      </c>
      <c r="H975" t="inlineStr">
        <is>
          <t>Tarifas Bancárias</t>
        </is>
      </c>
      <c r="I975" t="inlineStr">
        <is>
          <t xml:space="preserve"> Tarifa PIX </t>
        </is>
      </c>
      <c r="J975" t="n">
        <v>-9.800000000000001</v>
      </c>
      <c r="K975" t="n">
        <v>-9.800000000000001</v>
      </c>
      <c r="O975" t="inlineStr">
        <is>
          <t>Real</t>
        </is>
      </c>
      <c r="P975" t="inlineStr">
        <is>
          <t>Pago</t>
        </is>
      </c>
      <c r="Q975" t="inlineStr">
        <is>
          <t>04/2026</t>
        </is>
      </c>
      <c r="R975" t="n">
        <v>0</v>
      </c>
    </row>
    <row r="976">
      <c r="A976" t="n">
        <v>227257</v>
      </c>
      <c r="B976" t="inlineStr">
        <is>
          <t>Love Cabaret</t>
        </is>
      </c>
      <c r="C976" t="inlineStr">
        <is>
          <t>PETTY CASH</t>
        </is>
      </c>
      <c r="D976" t="inlineStr">
        <is>
          <t>1998 042026</t>
        </is>
      </c>
      <c r="E976" s="555" t="n">
        <v>46136</v>
      </c>
      <c r="F976" s="555" t="n">
        <v>46147</v>
      </c>
      <c r="G976" t="inlineStr">
        <is>
          <t>Custo Mercadoria Vendida</t>
        </is>
      </c>
      <c r="H976" t="inlineStr">
        <is>
          <t>Insumos - Alimentos</t>
        </is>
      </c>
      <c r="I976" t="inlineStr">
        <is>
          <t>OPERACAO NAO FEZ O PEDIDO - 4581</t>
        </is>
      </c>
      <c r="J976" t="n">
        <v>-19.98</v>
      </c>
      <c r="K976" t="n">
        <v>-19.98</v>
      </c>
      <c r="O976" t="inlineStr">
        <is>
          <t>Real</t>
        </is>
      </c>
      <c r="P976" t="inlineStr">
        <is>
          <t>Pago</t>
        </is>
      </c>
      <c r="Q976" t="inlineStr">
        <is>
          <t>04/2026</t>
        </is>
      </c>
      <c r="R976" t="n">
        <v>0</v>
      </c>
    </row>
    <row r="977">
      <c r="A977" t="n">
        <v>229260</v>
      </c>
      <c r="B977" t="inlineStr">
        <is>
          <t>Love Cabaret</t>
        </is>
      </c>
      <c r="C977" t="inlineStr">
        <is>
          <t>ZIGPAY LTDAS -ME</t>
        </is>
      </c>
      <c r="E977" s="555" t="n">
        <v>46136</v>
      </c>
      <c r="F977" s="555" t="n">
        <v>46137</v>
      </c>
      <c r="G977" t="inlineStr">
        <is>
          <t>Informática e TI</t>
        </is>
      </c>
      <c r="H977" t="inlineStr">
        <is>
          <t>Sistemas Gerais - Operacionais</t>
        </is>
      </c>
      <c r="I977" t="inlineStr">
        <is>
          <t>Taxa de Sistema</t>
        </is>
      </c>
      <c r="J977" t="n">
        <v>-30.88</v>
      </c>
      <c r="K977" t="n">
        <v>-30.88</v>
      </c>
      <c r="O977" t="inlineStr">
        <is>
          <t>Real</t>
        </is>
      </c>
      <c r="P977" t="inlineStr">
        <is>
          <t>Pago</t>
        </is>
      </c>
      <c r="Q977" t="inlineStr">
        <is>
          <t>04/2026</t>
        </is>
      </c>
      <c r="R977" t="n">
        <v>0</v>
      </c>
    </row>
    <row r="978">
      <c r="A978" t="n">
        <v>229259</v>
      </c>
      <c r="B978" t="inlineStr">
        <is>
          <t>Love Cabaret</t>
        </is>
      </c>
      <c r="C978" t="inlineStr">
        <is>
          <t>ZIGPAY LTDAS -ME</t>
        </is>
      </c>
      <c r="E978" s="555" t="n">
        <v>46136</v>
      </c>
      <c r="F978" s="555" t="n">
        <v>46137</v>
      </c>
      <c r="G978" t="inlineStr">
        <is>
          <t>Informática e TI</t>
        </is>
      </c>
      <c r="H978" t="inlineStr">
        <is>
          <t>Sistemas Gerais - Operacionais</t>
        </is>
      </c>
      <c r="I978" t="inlineStr">
        <is>
          <t>Taxa de Sistema</t>
        </is>
      </c>
      <c r="J978" t="n">
        <v>-167.02</v>
      </c>
      <c r="K978" t="n">
        <v>-167.02</v>
      </c>
      <c r="O978" t="inlineStr">
        <is>
          <t>Real</t>
        </is>
      </c>
      <c r="P978" t="inlineStr">
        <is>
          <t>Pago</t>
        </is>
      </c>
      <c r="Q978" t="inlineStr">
        <is>
          <t>04/2026</t>
        </is>
      </c>
      <c r="R978" t="n">
        <v>0</v>
      </c>
    </row>
    <row r="979">
      <c r="A979" t="n">
        <v>227916</v>
      </c>
      <c r="B979" t="inlineStr">
        <is>
          <t>Love Cabaret</t>
        </is>
      </c>
      <c r="C979" t="inlineStr">
        <is>
          <t>YUKARI MINAMI PEREIRA</t>
        </is>
      </c>
      <c r="D979" t="inlineStr">
        <is>
          <t>30</t>
        </is>
      </c>
      <c r="E979" s="555" t="n">
        <v>46136</v>
      </c>
      <c r="F979" s="555" t="n">
        <v>46150</v>
      </c>
      <c r="G979" t="inlineStr">
        <is>
          <t>Investimento - CAPEX</t>
        </is>
      </c>
      <c r="H979" t="inlineStr">
        <is>
          <t>Investimento - Marketing</t>
        </is>
      </c>
      <c r="I979" t="inlineStr">
        <is>
          <t>ASSESSORIA DE MKT - ATO III - 04/2026</t>
        </is>
      </c>
      <c r="J979" t="n">
        <v>-1500</v>
      </c>
      <c r="K979" t="n">
        <v>-1500</v>
      </c>
      <c r="O979" t="inlineStr">
        <is>
          <t>Real</t>
        </is>
      </c>
      <c r="P979" t="inlineStr">
        <is>
          <t>Pago</t>
        </is>
      </c>
      <c r="Q979" t="inlineStr">
        <is>
          <t>04/2026</t>
        </is>
      </c>
      <c r="R979" t="n">
        <v>0</v>
      </c>
    </row>
    <row r="980">
      <c r="A980" t="n">
        <v>229258</v>
      </c>
      <c r="B980" t="inlineStr">
        <is>
          <t>Love Cabaret</t>
        </is>
      </c>
      <c r="C980" t="inlineStr">
        <is>
          <t>ZIGPAY LTDAS -ME</t>
        </is>
      </c>
      <c r="E980" s="555" t="n">
        <v>46135</v>
      </c>
      <c r="F980" s="555" t="n">
        <v>46136</v>
      </c>
      <c r="G980" t="inlineStr">
        <is>
          <t>Informática e TI</t>
        </is>
      </c>
      <c r="H980" t="inlineStr">
        <is>
          <t>Sistemas Gerais - Operacionais</t>
        </is>
      </c>
      <c r="I980" t="inlineStr">
        <is>
          <t>Taxa de Sistema</t>
        </is>
      </c>
      <c r="J980" t="n">
        <v>-58.09</v>
      </c>
      <c r="K980" t="n">
        <v>-58.09</v>
      </c>
      <c r="O980" t="inlineStr">
        <is>
          <t>Real</t>
        </is>
      </c>
      <c r="P980" t="inlineStr">
        <is>
          <t>Pago</t>
        </is>
      </c>
      <c r="Q980" t="inlineStr">
        <is>
          <t>04/2026</t>
        </is>
      </c>
      <c r="R980" t="n">
        <v>0</v>
      </c>
    </row>
    <row r="981">
      <c r="A981" t="n">
        <v>226285</v>
      </c>
      <c r="B981" t="inlineStr">
        <is>
          <t>Love Cabaret</t>
        </is>
      </c>
      <c r="C981" t="inlineStr">
        <is>
          <t>MACRO SERVICOS CONTABEIS E EMPRESARIAS</t>
        </is>
      </c>
      <c r="D981" t="inlineStr">
        <is>
          <t>4365</t>
        </is>
      </c>
      <c r="E981" s="555" t="n">
        <v>46135</v>
      </c>
      <c r="F981" s="555" t="n">
        <v>46139</v>
      </c>
      <c r="G981" t="inlineStr">
        <is>
          <t>Serviços de Terceiros</t>
        </is>
      </c>
      <c r="H981" t="inlineStr">
        <is>
          <t>Assessoria Contabil</t>
        </is>
      </c>
      <c r="I981" t="inlineStr">
        <is>
          <t>REGISTRO EXPRESSO</t>
        </is>
      </c>
      <c r="J981" t="n">
        <v>-237.05</v>
      </c>
      <c r="K981" t="n">
        <v>-237.05</v>
      </c>
      <c r="O981" t="inlineStr">
        <is>
          <t>Real</t>
        </is>
      </c>
      <c r="P981" t="inlineStr">
        <is>
          <t>Pago</t>
        </is>
      </c>
      <c r="Q981" t="inlineStr">
        <is>
          <t>04/2026</t>
        </is>
      </c>
      <c r="R981" t="n">
        <v>0</v>
      </c>
    </row>
    <row r="982">
      <c r="A982" t="n">
        <v>229257</v>
      </c>
      <c r="B982" t="inlineStr">
        <is>
          <t>Love Cabaret</t>
        </is>
      </c>
      <c r="C982" t="inlineStr">
        <is>
          <t>ZIGPAY LTDAS -ME</t>
        </is>
      </c>
      <c r="E982" s="555" t="n">
        <v>46135</v>
      </c>
      <c r="F982" s="555" t="n">
        <v>46136</v>
      </c>
      <c r="G982" t="inlineStr">
        <is>
          <t>Informática e TI</t>
        </is>
      </c>
      <c r="H982" t="inlineStr">
        <is>
          <t>Sistemas Gerais - Operacionais</t>
        </is>
      </c>
      <c r="I982" t="inlineStr">
        <is>
          <t>Taxa de Sistema</t>
        </is>
      </c>
      <c r="J982" t="n">
        <v>-11.92</v>
      </c>
      <c r="K982" t="n">
        <v>-11.92</v>
      </c>
      <c r="O982" t="inlineStr">
        <is>
          <t>Real</t>
        </is>
      </c>
      <c r="P982" t="inlineStr">
        <is>
          <t>Pago</t>
        </is>
      </c>
      <c r="Q982" t="inlineStr">
        <is>
          <t>04/2026</t>
        </is>
      </c>
      <c r="R982" t="n">
        <v>0</v>
      </c>
    </row>
    <row r="983">
      <c r="A983" t="n">
        <v>232034</v>
      </c>
      <c r="B983" t="inlineStr">
        <is>
          <t>Love Cabaret</t>
        </is>
      </c>
      <c r="C983" t="inlineStr">
        <is>
          <t>BRADESCO SA</t>
        </is>
      </c>
      <c r="E983" s="555" t="n">
        <v>46135</v>
      </c>
      <c r="F983" s="555" t="n">
        <v>46135</v>
      </c>
      <c r="G983" t="inlineStr">
        <is>
          <t>Despesas Financeiras</t>
        </is>
      </c>
      <c r="H983" t="inlineStr">
        <is>
          <t>Tarifas Bancárias</t>
        </is>
      </c>
      <c r="I983" t="inlineStr">
        <is>
          <t>Tarifa PIX</t>
        </is>
      </c>
      <c r="J983" t="n">
        <v>-9.800000000000001</v>
      </c>
      <c r="K983" t="n">
        <v>-9.800000000000001</v>
      </c>
      <c r="O983" t="inlineStr">
        <is>
          <t>Real</t>
        </is>
      </c>
      <c r="P983" t="inlineStr">
        <is>
          <t>Pago</t>
        </is>
      </c>
      <c r="Q983" t="inlineStr">
        <is>
          <t>04/2026</t>
        </is>
      </c>
      <c r="R983" t="n">
        <v>0</v>
      </c>
    </row>
    <row r="984">
      <c r="A984" t="n">
        <v>227256</v>
      </c>
      <c r="B984" t="inlineStr">
        <is>
          <t>Love Cabaret</t>
        </is>
      </c>
      <c r="C984" t="inlineStr">
        <is>
          <t>PETTY CASH</t>
        </is>
      </c>
      <c r="D984" t="inlineStr">
        <is>
          <t>15 042026</t>
        </is>
      </c>
      <c r="E984" s="555" t="n">
        <v>46134</v>
      </c>
      <c r="F984" s="555" t="n">
        <v>46147</v>
      </c>
      <c r="G984" t="inlineStr">
        <is>
          <t>Investimento - CAPEX</t>
        </is>
      </c>
      <c r="H984" t="inlineStr">
        <is>
          <t>Investimento - Mobiliário e Decoração</t>
        </is>
      </c>
      <c r="I984" t="inlineStr">
        <is>
          <t>MATERIAL PARA REABERTURA - 4581</t>
        </is>
      </c>
      <c r="J984" t="n">
        <v>-15</v>
      </c>
      <c r="K984" t="n">
        <v>-15</v>
      </c>
      <c r="O984" t="inlineStr">
        <is>
          <t>Real</t>
        </is>
      </c>
      <c r="P984" t="inlineStr">
        <is>
          <t>Pago</t>
        </is>
      </c>
      <c r="Q984" t="inlineStr">
        <is>
          <t>04/2026</t>
        </is>
      </c>
      <c r="R984" t="n">
        <v>0</v>
      </c>
    </row>
    <row r="985">
      <c r="A985" t="n">
        <v>229255</v>
      </c>
      <c r="B985" t="inlineStr">
        <is>
          <t>Love Cabaret</t>
        </is>
      </c>
      <c r="C985" t="inlineStr">
        <is>
          <t>ZIGPAY LTDAS -ME</t>
        </is>
      </c>
      <c r="E985" s="555" t="n">
        <v>46130</v>
      </c>
      <c r="F985" s="555" t="n">
        <v>46131</v>
      </c>
      <c r="G985" t="inlineStr">
        <is>
          <t>Informática e TI</t>
        </is>
      </c>
      <c r="H985" t="inlineStr">
        <is>
          <t>Sistemas Gerais - Operacionais</t>
        </is>
      </c>
      <c r="I985" t="inlineStr">
        <is>
          <t>Taxa de Sistema</t>
        </is>
      </c>
      <c r="J985" t="n">
        <v>-263.68</v>
      </c>
      <c r="K985" t="n">
        <v>-263.68</v>
      </c>
      <c r="O985" t="inlineStr">
        <is>
          <t>Real</t>
        </is>
      </c>
      <c r="P985" t="inlineStr">
        <is>
          <t>Pago</t>
        </is>
      </c>
      <c r="Q985" t="inlineStr">
        <is>
          <t>04/2026</t>
        </is>
      </c>
      <c r="R985" t="n">
        <v>0</v>
      </c>
    </row>
    <row r="986">
      <c r="A986" t="n">
        <v>229256</v>
      </c>
      <c r="B986" t="inlineStr">
        <is>
          <t>Love Cabaret</t>
        </is>
      </c>
      <c r="C986" t="inlineStr">
        <is>
          <t>ZIGPAY LTDAS -ME</t>
        </is>
      </c>
      <c r="E986" s="555" t="n">
        <v>46130</v>
      </c>
      <c r="F986" s="555" t="n">
        <v>46131</v>
      </c>
      <c r="G986" t="inlineStr">
        <is>
          <t>Informática e TI</t>
        </is>
      </c>
      <c r="H986" t="inlineStr">
        <is>
          <t>Sistemas Gerais - Operacionais</t>
        </is>
      </c>
      <c r="I986" t="inlineStr">
        <is>
          <t>Taxa de Sistema</t>
        </is>
      </c>
      <c r="J986" t="n">
        <v>-55.04</v>
      </c>
      <c r="K986" t="n">
        <v>-55.04</v>
      </c>
      <c r="O986" t="inlineStr">
        <is>
          <t>Real</t>
        </is>
      </c>
      <c r="P986" t="inlineStr">
        <is>
          <t>Pago</t>
        </is>
      </c>
      <c r="Q986" t="inlineStr">
        <is>
          <t>04/2026</t>
        </is>
      </c>
      <c r="R986" t="n">
        <v>0</v>
      </c>
    </row>
    <row r="987">
      <c r="A987" t="n">
        <v>229253</v>
      </c>
      <c r="B987" t="inlineStr">
        <is>
          <t>Love Cabaret</t>
        </is>
      </c>
      <c r="C987" t="inlineStr">
        <is>
          <t>ZIGPAY LTDAS -ME</t>
        </is>
      </c>
      <c r="E987" s="555" t="n">
        <v>46129</v>
      </c>
      <c r="F987" s="555" t="n">
        <v>46130</v>
      </c>
      <c r="G987" t="inlineStr">
        <is>
          <t>Informática e TI</t>
        </is>
      </c>
      <c r="H987" t="inlineStr">
        <is>
          <t>Sistemas Gerais - Operacionais</t>
        </is>
      </c>
      <c r="I987" t="inlineStr">
        <is>
          <t>Taxa de Sistema</t>
        </is>
      </c>
      <c r="J987" t="n">
        <v>-48.96</v>
      </c>
      <c r="K987" t="n">
        <v>-48.96</v>
      </c>
      <c r="O987" t="inlineStr">
        <is>
          <t>Real</t>
        </is>
      </c>
      <c r="P987" t="inlineStr">
        <is>
          <t>Pago</t>
        </is>
      </c>
      <c r="Q987" t="inlineStr">
        <is>
          <t>04/2026</t>
        </is>
      </c>
      <c r="R987" t="n">
        <v>0</v>
      </c>
    </row>
    <row r="988">
      <c r="A988" t="n">
        <v>229254</v>
      </c>
      <c r="B988" t="inlineStr">
        <is>
          <t>Love Cabaret</t>
        </is>
      </c>
      <c r="C988" t="inlineStr">
        <is>
          <t>ZIGPAY LTDAS -ME</t>
        </is>
      </c>
      <c r="E988" s="555" t="n">
        <v>46129</v>
      </c>
      <c r="F988" s="555" t="n">
        <v>46130</v>
      </c>
      <c r="G988" t="inlineStr">
        <is>
          <t>Informática e TI</t>
        </is>
      </c>
      <c r="H988" t="inlineStr">
        <is>
          <t>Sistemas Gerais - Operacionais</t>
        </is>
      </c>
      <c r="I988" t="inlineStr">
        <is>
          <t>Taxa de Sistema</t>
        </is>
      </c>
      <c r="J988" t="n">
        <v>-231.06</v>
      </c>
      <c r="K988" t="n">
        <v>-231.06</v>
      </c>
      <c r="O988" t="inlineStr">
        <is>
          <t>Real</t>
        </is>
      </c>
      <c r="P988" t="inlineStr">
        <is>
          <t>Pago</t>
        </is>
      </c>
      <c r="Q988" t="inlineStr">
        <is>
          <t>04/2026</t>
        </is>
      </c>
      <c r="R988" t="n">
        <v>0</v>
      </c>
    </row>
    <row r="989">
      <c r="A989" t="n">
        <v>227249</v>
      </c>
      <c r="B989" t="inlineStr">
        <is>
          <t>Love Cabaret</t>
        </is>
      </c>
      <c r="C989" t="inlineStr">
        <is>
          <t>PETTY CASH</t>
        </is>
      </c>
      <c r="D989" t="inlineStr">
        <is>
          <t>17970 042026</t>
        </is>
      </c>
      <c r="E989" s="555" t="n">
        <v>46128</v>
      </c>
      <c r="F989" s="555" t="n">
        <v>46147</v>
      </c>
      <c r="G989" t="inlineStr">
        <is>
          <t>Investimento - CAPEX</t>
        </is>
      </c>
      <c r="H989" t="inlineStr">
        <is>
          <t>Investimento - Uniformes</t>
        </is>
      </c>
      <c r="I989" t="inlineStr">
        <is>
          <t>MATERIAL PARA REABERTURA - 4581</t>
        </is>
      </c>
      <c r="J989" t="n">
        <v>-179.7</v>
      </c>
      <c r="K989" t="n">
        <v>-179.7</v>
      </c>
      <c r="O989" t="inlineStr">
        <is>
          <t>Real</t>
        </is>
      </c>
      <c r="P989" t="inlineStr">
        <is>
          <t>Pago</t>
        </is>
      </c>
      <c r="Q989" t="inlineStr">
        <is>
          <t>04/2026</t>
        </is>
      </c>
      <c r="R989" t="n">
        <v>0</v>
      </c>
    </row>
    <row r="990">
      <c r="A990" t="n">
        <v>227250</v>
      </c>
      <c r="B990" t="inlineStr">
        <is>
          <t>Love Cabaret</t>
        </is>
      </c>
      <c r="C990" t="inlineStr">
        <is>
          <t>PETTY CASH</t>
        </is>
      </c>
      <c r="D990" t="inlineStr">
        <is>
          <t>3528 042026</t>
        </is>
      </c>
      <c r="E990" s="555" t="n">
        <v>46128</v>
      </c>
      <c r="F990" s="555" t="n">
        <v>46147</v>
      </c>
      <c r="G990" t="inlineStr">
        <is>
          <t>Investimento - CAPEX</t>
        </is>
      </c>
      <c r="H990" t="inlineStr">
        <is>
          <t>Investimento - Mobiliário e Decoração</t>
        </is>
      </c>
      <c r="I990" t="inlineStr">
        <is>
          <t>MATERIAL PARA REABERTURA - 4581</t>
        </is>
      </c>
      <c r="J990" t="n">
        <v>-35.28</v>
      </c>
      <c r="K990" t="n">
        <v>-35.28</v>
      </c>
      <c r="O990" t="inlineStr">
        <is>
          <t>Real</t>
        </is>
      </c>
      <c r="P990" t="inlineStr">
        <is>
          <t>Pago</t>
        </is>
      </c>
      <c r="Q990" t="inlineStr">
        <is>
          <t>04/2026</t>
        </is>
      </c>
      <c r="R990" t="n">
        <v>0</v>
      </c>
    </row>
    <row r="991">
      <c r="A991" t="n">
        <v>227251</v>
      </c>
      <c r="B991" t="inlineStr">
        <is>
          <t>Love Cabaret</t>
        </is>
      </c>
      <c r="C991" t="inlineStr">
        <is>
          <t>PETTY CASH</t>
        </is>
      </c>
      <c r="D991" t="inlineStr">
        <is>
          <t>14999 042026</t>
        </is>
      </c>
      <c r="E991" s="555" t="n">
        <v>46128</v>
      </c>
      <c r="F991" s="555" t="n">
        <v>46147</v>
      </c>
      <c r="G991" t="inlineStr">
        <is>
          <t>Investimento - CAPEX</t>
        </is>
      </c>
      <c r="H991" t="inlineStr">
        <is>
          <t>Investimento - Uniformes</t>
        </is>
      </c>
      <c r="I991" t="inlineStr">
        <is>
          <t>MATERIAL PARA REABERTURA - 4581</t>
        </is>
      </c>
      <c r="J991" t="n">
        <v>-149.99</v>
      </c>
      <c r="K991" t="n">
        <v>-149.99</v>
      </c>
      <c r="O991" t="inlineStr">
        <is>
          <t>Real</t>
        </is>
      </c>
      <c r="P991" t="inlineStr">
        <is>
          <t>Pago</t>
        </is>
      </c>
      <c r="Q991" t="inlineStr">
        <is>
          <t>04/2026</t>
        </is>
      </c>
      <c r="R991" t="n">
        <v>0</v>
      </c>
    </row>
    <row r="992">
      <c r="A992" t="n">
        <v>227252</v>
      </c>
      <c r="B992" t="inlineStr">
        <is>
          <t>Love Cabaret</t>
        </is>
      </c>
      <c r="C992" t="inlineStr">
        <is>
          <t>PETTY CASH</t>
        </is>
      </c>
      <c r="D992" t="inlineStr">
        <is>
          <t>1458 042026</t>
        </is>
      </c>
      <c r="E992" s="555" t="n">
        <v>46128</v>
      </c>
      <c r="F992" s="555" t="n">
        <v>46147</v>
      </c>
      <c r="G992" t="inlineStr">
        <is>
          <t>Custo Mercadoria Vendida</t>
        </is>
      </c>
      <c r="H992" t="inlineStr">
        <is>
          <t>Insumos - Alimentos</t>
        </is>
      </c>
      <c r="I992" t="inlineStr">
        <is>
          <t>OPERACAO NAO FEZ O PEDIDO - 4581</t>
        </is>
      </c>
      <c r="J992" t="n">
        <v>-14.58</v>
      </c>
      <c r="K992" t="n">
        <v>-14.58</v>
      </c>
      <c r="O992" t="inlineStr">
        <is>
          <t>Real</t>
        </is>
      </c>
      <c r="P992" t="inlineStr">
        <is>
          <t>Pago</t>
        </is>
      </c>
      <c r="Q992" t="inlineStr">
        <is>
          <t>04/2026</t>
        </is>
      </c>
      <c r="R992" t="n">
        <v>0</v>
      </c>
    </row>
    <row r="993">
      <c r="A993" t="n">
        <v>227254</v>
      </c>
      <c r="B993" t="inlineStr">
        <is>
          <t>Love Cabaret</t>
        </is>
      </c>
      <c r="C993" t="inlineStr">
        <is>
          <t>PETTY CASH</t>
        </is>
      </c>
      <c r="D993" t="inlineStr">
        <is>
          <t>2190 042026</t>
        </is>
      </c>
      <c r="E993" s="555" t="n">
        <v>46128</v>
      </c>
      <c r="F993" s="555" t="n">
        <v>46147</v>
      </c>
      <c r="G993" t="inlineStr">
        <is>
          <t>Investimento - CAPEX</t>
        </is>
      </c>
      <c r="H993" t="inlineStr">
        <is>
          <t>Investimento - Despesas pré-operacionais</t>
        </is>
      </c>
      <c r="I993" t="inlineStr">
        <is>
          <t>MATERIAL PARA REABERTURA - 4581</t>
        </is>
      </c>
      <c r="J993" t="n">
        <v>-21.9</v>
      </c>
      <c r="K993" t="n">
        <v>-21.9</v>
      </c>
      <c r="O993" t="inlineStr">
        <is>
          <t>Real</t>
        </is>
      </c>
      <c r="P993" t="inlineStr">
        <is>
          <t>Pago</t>
        </is>
      </c>
      <c r="Q993" t="inlineStr">
        <is>
          <t>04/2026</t>
        </is>
      </c>
      <c r="R993" t="n">
        <v>0</v>
      </c>
    </row>
    <row r="994">
      <c r="A994" t="n">
        <v>229252</v>
      </c>
      <c r="B994" t="inlineStr">
        <is>
          <t>Love Cabaret</t>
        </is>
      </c>
      <c r="C994" t="inlineStr">
        <is>
          <t>ZIGPAY LTDAS -ME</t>
        </is>
      </c>
      <c r="E994" s="555" t="n">
        <v>46128</v>
      </c>
      <c r="F994" s="555" t="n">
        <v>46129</v>
      </c>
      <c r="G994" t="inlineStr">
        <is>
          <t>Informática e TI</t>
        </is>
      </c>
      <c r="H994" t="inlineStr">
        <is>
          <t>Sistemas Gerais - Operacionais</t>
        </is>
      </c>
      <c r="I994" t="inlineStr">
        <is>
          <t>Taxa de Sistema</t>
        </is>
      </c>
      <c r="J994" t="n">
        <v>-89.73999999999999</v>
      </c>
      <c r="K994" t="n">
        <v>-89.73999999999999</v>
      </c>
      <c r="O994" t="inlineStr">
        <is>
          <t>Real</t>
        </is>
      </c>
      <c r="P994" t="inlineStr">
        <is>
          <t>Pago</t>
        </is>
      </c>
      <c r="Q994" t="inlineStr">
        <is>
          <t>04/2026</t>
        </is>
      </c>
      <c r="R994" t="n">
        <v>0</v>
      </c>
    </row>
    <row r="995">
      <c r="A995" t="n">
        <v>229251</v>
      </c>
      <c r="B995" t="inlineStr">
        <is>
          <t>Love Cabaret</t>
        </is>
      </c>
      <c r="C995" t="inlineStr">
        <is>
          <t>ZIGPAY LTDAS -ME</t>
        </is>
      </c>
      <c r="E995" s="555" t="n">
        <v>46128</v>
      </c>
      <c r="F995" s="555" t="n">
        <v>46129</v>
      </c>
      <c r="G995" t="inlineStr">
        <is>
          <t>Informática e TI</t>
        </is>
      </c>
      <c r="H995" t="inlineStr">
        <is>
          <t>Sistemas Gerais - Operacionais</t>
        </is>
      </c>
      <c r="I995" t="inlineStr">
        <is>
          <t>Taxa de Sistema</t>
        </is>
      </c>
      <c r="J995" t="n">
        <v>-14.96</v>
      </c>
      <c r="K995" t="n">
        <v>-14.96</v>
      </c>
      <c r="O995" t="inlineStr">
        <is>
          <t>Real</t>
        </is>
      </c>
      <c r="P995" t="inlineStr">
        <is>
          <t>Pago</t>
        </is>
      </c>
      <c r="Q995" t="inlineStr">
        <is>
          <t>04/2026</t>
        </is>
      </c>
      <c r="R995" t="n">
        <v>0</v>
      </c>
    </row>
    <row r="996">
      <c r="A996" t="n">
        <v>226951</v>
      </c>
      <c r="B996" t="inlineStr">
        <is>
          <t>Love Cabaret</t>
        </is>
      </c>
      <c r="C996" t="inlineStr">
        <is>
          <t>BIANCA ZIMMER KOHLER DIAS</t>
        </is>
      </c>
      <c r="D996" t="inlineStr">
        <is>
          <t>04</t>
        </is>
      </c>
      <c r="E996" s="555" t="n">
        <v>46128</v>
      </c>
      <c r="F996" s="555" t="n">
        <v>46148</v>
      </c>
      <c r="G996" t="inlineStr">
        <is>
          <t>Custo Mercadoria Vendida</t>
        </is>
      </c>
      <c r="H996" t="inlineStr">
        <is>
          <t>Insumos - Bebidas</t>
        </is>
      </c>
      <c r="I996" t="inlineStr">
        <is>
          <t>PRODUCAO DOCES DOS DRINKS - 04/2026</t>
        </is>
      </c>
      <c r="J996" t="n">
        <v>-438</v>
      </c>
      <c r="K996" t="n">
        <v>-438</v>
      </c>
      <c r="O996" t="inlineStr">
        <is>
          <t>Real</t>
        </is>
      </c>
      <c r="P996" t="inlineStr">
        <is>
          <t>Pago</t>
        </is>
      </c>
      <c r="Q996" t="inlineStr">
        <is>
          <t>04/2026</t>
        </is>
      </c>
      <c r="R996" t="n">
        <v>0</v>
      </c>
    </row>
    <row r="997">
      <c r="A997" t="n">
        <v>227601</v>
      </c>
      <c r="B997" t="inlineStr">
        <is>
          <t>Love Cabaret</t>
        </is>
      </c>
      <c r="C997" t="inlineStr">
        <is>
          <t>PETTY CASH</t>
        </is>
      </c>
      <c r="D997" t="inlineStr">
        <is>
          <t>100 042026</t>
        </is>
      </c>
      <c r="E997" s="555" t="n">
        <v>46128</v>
      </c>
      <c r="F997" s="555" t="n">
        <v>46147</v>
      </c>
      <c r="G997" t="inlineStr">
        <is>
          <t>Investimento - CAPEX</t>
        </is>
      </c>
      <c r="H997" t="inlineStr">
        <is>
          <t>Investimento - Mobiliário e Decoração</t>
        </is>
      </c>
      <c r="I997" t="inlineStr">
        <is>
          <t>MATERIAL PARA REABERTURA - 4581</t>
        </is>
      </c>
      <c r="J997" t="n">
        <v>-100</v>
      </c>
      <c r="K997" t="n">
        <v>-100</v>
      </c>
      <c r="O997" t="inlineStr">
        <is>
          <t>Real</t>
        </is>
      </c>
      <c r="P997" t="inlineStr">
        <is>
          <t>Pago</t>
        </is>
      </c>
      <c r="Q997" t="inlineStr">
        <is>
          <t>04/2026</t>
        </is>
      </c>
      <c r="R997" t="n">
        <v>0</v>
      </c>
    </row>
    <row r="998">
      <c r="A998" t="n">
        <v>227618</v>
      </c>
      <c r="B998" t="inlineStr">
        <is>
          <t>Love Cabaret</t>
        </is>
      </c>
      <c r="C998" t="inlineStr">
        <is>
          <t>PETTY CASH</t>
        </is>
      </c>
      <c r="D998" t="inlineStr">
        <is>
          <t>48 042026</t>
        </is>
      </c>
      <c r="E998" s="555" t="n">
        <v>46128</v>
      </c>
      <c r="F998" s="555" t="n">
        <v>46147</v>
      </c>
      <c r="G998" t="inlineStr">
        <is>
          <t>Investimento - CAPEX</t>
        </is>
      </c>
      <c r="H998" t="inlineStr">
        <is>
          <t>Investimento - Mobiliário e Decoração</t>
        </is>
      </c>
      <c r="J998" t="n">
        <v>-48</v>
      </c>
      <c r="K998" t="n">
        <v>-48</v>
      </c>
      <c r="O998" t="inlineStr">
        <is>
          <t>Real</t>
        </is>
      </c>
      <c r="P998" t="inlineStr">
        <is>
          <t>Pago</t>
        </is>
      </c>
      <c r="Q998" t="inlineStr">
        <is>
          <t>04/2026</t>
        </is>
      </c>
      <c r="R998" t="n">
        <v>0</v>
      </c>
    </row>
    <row r="999">
      <c r="A999" t="n">
        <v>225409</v>
      </c>
      <c r="B999" t="inlineStr">
        <is>
          <t>Love Cabaret</t>
        </is>
      </c>
      <c r="C999" t="inlineStr">
        <is>
          <t>JULIANA OLIVEIRA DA SILVA</t>
        </is>
      </c>
      <c r="E999" s="555" t="n">
        <v>46127</v>
      </c>
      <c r="F999" s="555" t="n">
        <v>46132</v>
      </c>
      <c r="G999" t="inlineStr">
        <is>
          <t>Mão de Obra - Salários</t>
        </is>
      </c>
      <c r="H999" t="inlineStr">
        <is>
          <t>MDO CLT - Salário</t>
        </is>
      </c>
      <c r="J999" t="n">
        <v>-944.02</v>
      </c>
      <c r="K999" t="n">
        <v>-944.02</v>
      </c>
      <c r="O999" t="inlineStr">
        <is>
          <t>Real</t>
        </is>
      </c>
      <c r="P999" t="inlineStr">
        <is>
          <t>Pago</t>
        </is>
      </c>
      <c r="Q999" t="inlineStr">
        <is>
          <t>04/2026</t>
        </is>
      </c>
      <c r="R999" t="n">
        <v>0</v>
      </c>
    </row>
    <row r="1000">
      <c r="A1000" t="n">
        <v>224689</v>
      </c>
      <c r="B1000" t="inlineStr">
        <is>
          <t>Love Cabaret</t>
        </is>
      </c>
      <c r="C1000" t="inlineStr">
        <is>
          <t>BRADESCO SA</t>
        </is>
      </c>
      <c r="E1000" s="555" t="n">
        <v>46127</v>
      </c>
      <c r="F1000" s="555" t="n">
        <v>46127</v>
      </c>
      <c r="G1000" t="inlineStr">
        <is>
          <t>Despesas Financeiras</t>
        </is>
      </c>
      <c r="H1000" t="inlineStr">
        <is>
          <t>Tarifas Bancárias</t>
        </is>
      </c>
      <c r="I1000" t="inlineStr">
        <is>
          <t xml:space="preserve"> Tarifa Max Empresarial</t>
        </is>
      </c>
      <c r="J1000" t="n">
        <v>-183.6</v>
      </c>
      <c r="K1000" t="n">
        <v>-183.6</v>
      </c>
      <c r="O1000" t="inlineStr">
        <is>
          <t>Real</t>
        </is>
      </c>
      <c r="P1000" t="inlineStr">
        <is>
          <t>Pago</t>
        </is>
      </c>
      <c r="Q1000" t="inlineStr">
        <is>
          <t>04/2026</t>
        </is>
      </c>
      <c r="R1000" t="n">
        <v>0</v>
      </c>
    </row>
    <row r="1001">
      <c r="A1001" t="n">
        <v>227248</v>
      </c>
      <c r="B1001" t="inlineStr">
        <is>
          <t>Love Cabaret</t>
        </is>
      </c>
      <c r="C1001" t="inlineStr">
        <is>
          <t>PETTY CASH</t>
        </is>
      </c>
      <c r="D1001" t="inlineStr">
        <is>
          <t>18 042026</t>
        </is>
      </c>
      <c r="E1001" s="555" t="n">
        <v>46127</v>
      </c>
      <c r="F1001" s="555" t="n">
        <v>46147</v>
      </c>
      <c r="G1001" t="inlineStr">
        <is>
          <t>Investimento - CAPEX</t>
        </is>
      </c>
      <c r="H1001" t="inlineStr">
        <is>
          <t xml:space="preserve">Investimento - Construção - Obra </t>
        </is>
      </c>
      <c r="I1001" t="inlineStr">
        <is>
          <t>MATERIAL PARA REABERTURA - 4581</t>
        </is>
      </c>
      <c r="J1001" t="n">
        <v>-18</v>
      </c>
      <c r="K1001" t="n">
        <v>-18</v>
      </c>
      <c r="O1001" t="inlineStr">
        <is>
          <t>Real</t>
        </is>
      </c>
      <c r="P1001" t="inlineStr">
        <is>
          <t>Pago</t>
        </is>
      </c>
      <c r="Q1001" t="inlineStr">
        <is>
          <t>04/2026</t>
        </is>
      </c>
      <c r="R1001" t="n">
        <v>0</v>
      </c>
    </row>
    <row r="1002">
      <c r="A1002" t="n">
        <v>224676</v>
      </c>
      <c r="B1002" t="inlineStr">
        <is>
          <t>Love Cabaret</t>
        </is>
      </c>
      <c r="C1002" t="inlineStr">
        <is>
          <t>BIANCA ZIMMER KOHLER DIAS</t>
        </is>
      </c>
      <c r="D1002" t="inlineStr">
        <is>
          <t>03</t>
        </is>
      </c>
      <c r="E1002" s="555" t="n">
        <v>46127</v>
      </c>
      <c r="F1002" s="555" t="n">
        <v>46141</v>
      </c>
      <c r="G1002" t="inlineStr">
        <is>
          <t>Custo Mercadoria Vendida</t>
        </is>
      </c>
      <c r="H1002" t="inlineStr">
        <is>
          <t>Insumos - Bebidas</t>
        </is>
      </c>
      <c r="I1002" t="inlineStr">
        <is>
          <t>PRODUCAO DOCES DOS DRINKS - 04/2026</t>
        </is>
      </c>
      <c r="J1002" t="n">
        <v>-1000</v>
      </c>
      <c r="K1002" t="n">
        <v>-1000</v>
      </c>
      <c r="O1002" t="inlineStr">
        <is>
          <t>Real</t>
        </is>
      </c>
      <c r="P1002" t="inlineStr">
        <is>
          <t>Pago</t>
        </is>
      </c>
      <c r="Q1002" t="inlineStr">
        <is>
          <t>04/2026</t>
        </is>
      </c>
      <c r="R1002" t="n">
        <v>0</v>
      </c>
    </row>
    <row r="1003">
      <c r="A1003" t="n">
        <v>173853</v>
      </c>
      <c r="B1003" t="inlineStr">
        <is>
          <t>Love Cabaret</t>
        </is>
      </c>
      <c r="C1003" t="inlineStr">
        <is>
          <t>CICLO PARTICIPACOES LTDA</t>
        </is>
      </c>
      <c r="D1003" t="inlineStr">
        <is>
          <t>042026</t>
        </is>
      </c>
      <c r="E1003" s="555" t="n">
        <v>46127</v>
      </c>
      <c r="F1003" s="555" t="n">
        <v>46195</v>
      </c>
      <c r="G1003" t="inlineStr">
        <is>
          <t>Endividamento</t>
        </is>
      </c>
      <c r="H1003" t="inlineStr">
        <is>
          <t>Recurso Processual</t>
        </is>
      </c>
      <c r="I1003" t="inlineStr">
        <is>
          <t xml:space="preserve">  IPTU - 04/2026 - PAGO PELO ID 195347 - VENCIMENTO ORIGINAL 2026-05-10</t>
        </is>
      </c>
      <c r="J1003" t="n">
        <v>-6496.91</v>
      </c>
      <c r="K1003" t="n">
        <v>-6496.91</v>
      </c>
      <c r="O1003" t="inlineStr">
        <is>
          <t>Real</t>
        </is>
      </c>
      <c r="P1003" t="inlineStr">
        <is>
          <t>Pago</t>
        </is>
      </c>
      <c r="Q1003" t="inlineStr">
        <is>
          <t>04/2026</t>
        </is>
      </c>
      <c r="R1003" t="n">
        <v>0</v>
      </c>
    </row>
    <row r="1004">
      <c r="A1004" t="n">
        <v>224165</v>
      </c>
      <c r="B1004" t="inlineStr">
        <is>
          <t>Love Cabaret</t>
        </is>
      </c>
      <c r="C1004" t="inlineStr">
        <is>
          <t>MACRO SERVICOS CONTABEIS E EMPRESARIAS</t>
        </is>
      </c>
      <c r="D1004" t="inlineStr">
        <is>
          <t>2425</t>
        </is>
      </c>
      <c r="E1004" s="555" t="n">
        <v>46126</v>
      </c>
      <c r="F1004" s="555" t="n">
        <v>46132</v>
      </c>
      <c r="G1004" t="inlineStr">
        <is>
          <t>Serviços de Terceiros</t>
        </is>
      </c>
      <c r="H1004" t="inlineStr">
        <is>
          <t>Assessoria Contabil</t>
        </is>
      </c>
      <c r="I1004" t="inlineStr">
        <is>
          <t>Contrato: SLE117/26 - Alteração da razão social e nome fantasia</t>
        </is>
      </c>
      <c r="J1004" t="n">
        <v>-1500</v>
      </c>
      <c r="K1004" t="n">
        <v>-1500</v>
      </c>
      <c r="O1004" t="inlineStr">
        <is>
          <t>Real</t>
        </is>
      </c>
      <c r="P1004" t="inlineStr">
        <is>
          <t>Pago</t>
        </is>
      </c>
      <c r="Q1004" t="inlineStr">
        <is>
          <t>04/2026</t>
        </is>
      </c>
      <c r="R1004" t="n">
        <v>0</v>
      </c>
    </row>
    <row r="1005">
      <c r="A1005" t="n">
        <v>224242</v>
      </c>
      <c r="B1005" t="inlineStr">
        <is>
          <t>Love Cabaret</t>
        </is>
      </c>
      <c r="C1005" t="inlineStr">
        <is>
          <t>TELEFONICA BRASIL S/A</t>
        </is>
      </c>
      <c r="D1005" t="inlineStr">
        <is>
          <t>0453417513</t>
        </is>
      </c>
      <c r="E1005" s="555" t="n">
        <v>46126</v>
      </c>
      <c r="F1005" s="555" t="n">
        <v>46137</v>
      </c>
      <c r="G1005" t="inlineStr">
        <is>
          <t>Informática e TI</t>
        </is>
      </c>
      <c r="H1005" t="inlineStr">
        <is>
          <t>Telefone</t>
        </is>
      </c>
      <c r="I1005" t="inlineStr">
        <is>
          <t xml:space="preserve"> Rateamento de 127 - Love Cabaret (0.9614%)</t>
        </is>
      </c>
      <c r="J1005" t="n">
        <v>-39.99</v>
      </c>
      <c r="K1005" t="n">
        <v>-39.99</v>
      </c>
      <c r="O1005" t="inlineStr">
        <is>
          <t>Real</t>
        </is>
      </c>
      <c r="P1005" t="inlineStr">
        <is>
          <t>Pago</t>
        </is>
      </c>
      <c r="Q1005" t="inlineStr">
        <is>
          <t>04/2026</t>
        </is>
      </c>
      <c r="R1005" t="n">
        <v>0</v>
      </c>
    </row>
    <row r="1006">
      <c r="A1006" t="n">
        <v>229249</v>
      </c>
      <c r="B1006" t="inlineStr">
        <is>
          <t>Love Cabaret</t>
        </is>
      </c>
      <c r="C1006" t="inlineStr">
        <is>
          <t>ZIGPAY LTDAS -ME</t>
        </is>
      </c>
      <c r="E1006" s="555" t="n">
        <v>46123</v>
      </c>
      <c r="F1006" s="555" t="n">
        <v>46124</v>
      </c>
      <c r="G1006" t="inlineStr">
        <is>
          <t>Informática e TI</t>
        </is>
      </c>
      <c r="H1006" t="inlineStr">
        <is>
          <t>Sistemas Gerais - Operacionais</t>
        </is>
      </c>
      <c r="I1006" t="inlineStr">
        <is>
          <t>Taxa de Sistema</t>
        </is>
      </c>
      <c r="J1006" t="n">
        <v>-47.84</v>
      </c>
      <c r="K1006" t="n">
        <v>-47.84</v>
      </c>
      <c r="O1006" t="inlineStr">
        <is>
          <t>Real</t>
        </is>
      </c>
      <c r="P1006" t="inlineStr">
        <is>
          <t>Pago</t>
        </is>
      </c>
      <c r="Q1006" t="inlineStr">
        <is>
          <t>04/2026</t>
        </is>
      </c>
      <c r="R1006" t="n">
        <v>0</v>
      </c>
    </row>
    <row r="1007">
      <c r="A1007" t="n">
        <v>229250</v>
      </c>
      <c r="B1007" t="inlineStr">
        <is>
          <t>Love Cabaret</t>
        </is>
      </c>
      <c r="C1007" t="inlineStr">
        <is>
          <t>ZIGPAY LTDAS -ME</t>
        </is>
      </c>
      <c r="E1007" s="555" t="n">
        <v>46123</v>
      </c>
      <c r="F1007" s="555" t="n">
        <v>46124</v>
      </c>
      <c r="G1007" t="inlineStr">
        <is>
          <t>Informática e TI</t>
        </is>
      </c>
      <c r="H1007" t="inlineStr">
        <is>
          <t>Sistemas Gerais - Operacionais</t>
        </is>
      </c>
      <c r="I1007" t="inlineStr">
        <is>
          <t>Taxa de Sistema</t>
        </is>
      </c>
      <c r="J1007" t="n">
        <v>-238.64</v>
      </c>
      <c r="K1007" t="n">
        <v>-238.64</v>
      </c>
      <c r="O1007" t="inlineStr">
        <is>
          <t>Real</t>
        </is>
      </c>
      <c r="P1007" t="inlineStr">
        <is>
          <t>Pago</t>
        </is>
      </c>
      <c r="Q1007" t="inlineStr">
        <is>
          <t>04/2026</t>
        </is>
      </c>
      <c r="R1007" t="n">
        <v>0</v>
      </c>
    </row>
    <row r="1008">
      <c r="A1008" t="n">
        <v>229247</v>
      </c>
      <c r="B1008" t="inlineStr">
        <is>
          <t>Love Cabaret</t>
        </is>
      </c>
      <c r="C1008" t="inlineStr">
        <is>
          <t>ZIGPAY LTDAS -ME</t>
        </is>
      </c>
      <c r="E1008" s="555" t="n">
        <v>46122</v>
      </c>
      <c r="F1008" s="555" t="n">
        <v>46123</v>
      </c>
      <c r="G1008" t="inlineStr">
        <is>
          <t>Informática e TI</t>
        </is>
      </c>
      <c r="H1008" t="inlineStr">
        <is>
          <t>Sistemas Gerais - Operacionais</t>
        </is>
      </c>
      <c r="I1008" t="inlineStr">
        <is>
          <t>Taxa de Sistema</t>
        </is>
      </c>
      <c r="J1008" t="n">
        <v>-112.96</v>
      </c>
      <c r="K1008" t="n">
        <v>-112.96</v>
      </c>
      <c r="O1008" t="inlineStr">
        <is>
          <t>Real</t>
        </is>
      </c>
      <c r="P1008" t="inlineStr">
        <is>
          <t>Pago</t>
        </is>
      </c>
      <c r="Q1008" t="inlineStr">
        <is>
          <t>04/2026</t>
        </is>
      </c>
      <c r="R1008" t="n">
        <v>0</v>
      </c>
    </row>
    <row r="1009">
      <c r="A1009" t="n">
        <v>229248</v>
      </c>
      <c r="B1009" t="inlineStr">
        <is>
          <t>Love Cabaret</t>
        </is>
      </c>
      <c r="C1009" t="inlineStr">
        <is>
          <t>ZIGPAY LTDAS -ME</t>
        </is>
      </c>
      <c r="E1009" s="555" t="n">
        <v>46122</v>
      </c>
      <c r="F1009" s="555" t="n">
        <v>46123</v>
      </c>
      <c r="G1009" t="inlineStr">
        <is>
          <t>Informática e TI</t>
        </is>
      </c>
      <c r="H1009" t="inlineStr">
        <is>
          <t>Sistemas Gerais - Operacionais</t>
        </is>
      </c>
      <c r="I1009" t="inlineStr">
        <is>
          <t>Taxa de Sistema</t>
        </is>
      </c>
      <c r="J1009" t="n">
        <v>-82.25</v>
      </c>
      <c r="K1009" t="n">
        <v>-82.25</v>
      </c>
      <c r="O1009" t="inlineStr">
        <is>
          <t>Real</t>
        </is>
      </c>
      <c r="P1009" t="inlineStr">
        <is>
          <t>Pago</t>
        </is>
      </c>
      <c r="Q1009" t="inlineStr">
        <is>
          <t>04/2026</t>
        </is>
      </c>
      <c r="R1009" t="n">
        <v>0</v>
      </c>
    </row>
    <row r="1010">
      <c r="A1010" t="n">
        <v>224663</v>
      </c>
      <c r="B1010" t="inlineStr">
        <is>
          <t>Love Cabaret</t>
        </is>
      </c>
      <c r="C1010" t="inlineStr">
        <is>
          <t>FABIO BENSONE - MARCENARIA PARANA</t>
        </is>
      </c>
      <c r="D1010" t="inlineStr">
        <is>
          <t>RP0432026</t>
        </is>
      </c>
      <c r="E1010" s="555" t="n">
        <v>46122</v>
      </c>
      <c r="F1010" s="555" t="n">
        <v>46134</v>
      </c>
      <c r="G1010" t="inlineStr">
        <is>
          <t>Investimento - CAPEX</t>
        </is>
      </c>
      <c r="H1010" t="inlineStr">
        <is>
          <t>Investimento - Mobiliário e Decoração</t>
        </is>
      </c>
      <c r="I1010" t="inlineStr">
        <is>
          <t>PRODUCAO ARMARIO MDF - 04/2026</t>
        </is>
      </c>
      <c r="J1010" t="n">
        <v>-4200</v>
      </c>
      <c r="K1010" t="n">
        <v>-4200</v>
      </c>
      <c r="O1010" t="inlineStr">
        <is>
          <t>Real</t>
        </is>
      </c>
      <c r="P1010" t="inlineStr">
        <is>
          <t>Pago</t>
        </is>
      </c>
      <c r="Q1010" t="inlineStr">
        <is>
          <t>04/2026</t>
        </is>
      </c>
      <c r="R1010" t="n">
        <v>0</v>
      </c>
    </row>
    <row r="1011">
      <c r="A1011" t="n">
        <v>224677</v>
      </c>
      <c r="B1011" t="inlineStr">
        <is>
          <t>Love Cabaret</t>
        </is>
      </c>
      <c r="C1011" t="inlineStr">
        <is>
          <t>ADL COMERCIO LOCACAO E DECORACAO LTDA</t>
        </is>
      </c>
      <c r="D1011" t="inlineStr">
        <is>
          <t>FAT13</t>
        </is>
      </c>
      <c r="E1011" s="555" t="n">
        <v>46122</v>
      </c>
      <c r="F1011" s="555" t="n">
        <v>46136</v>
      </c>
      <c r="G1011" t="inlineStr">
        <is>
          <t>Investimento - CAPEX</t>
        </is>
      </c>
      <c r="H1011" t="inlineStr">
        <is>
          <t>Investimento - Mobiliário e Decoração</t>
        </is>
      </c>
      <c r="I1011" t="inlineStr">
        <is>
          <t>PRODUCAO CORTINAS - 04/2026</t>
        </is>
      </c>
      <c r="J1011" t="n">
        <v>-11359</v>
      </c>
      <c r="K1011" t="n">
        <v>-11359</v>
      </c>
      <c r="O1011" t="inlineStr">
        <is>
          <t>Real</t>
        </is>
      </c>
      <c r="P1011" t="inlineStr">
        <is>
          <t>Pago</t>
        </is>
      </c>
      <c r="Q1011" t="inlineStr">
        <is>
          <t>04/2026</t>
        </is>
      </c>
      <c r="R1011" t="n">
        <v>0</v>
      </c>
    </row>
    <row r="1012">
      <c r="A1012" t="n">
        <v>224176</v>
      </c>
      <c r="B1012" t="inlineStr">
        <is>
          <t>Love Cabaret</t>
        </is>
      </c>
      <c r="C1012" t="inlineStr">
        <is>
          <t>BRADESCO SA</t>
        </is>
      </c>
      <c r="E1012" s="555" t="n">
        <v>46122</v>
      </c>
      <c r="F1012" s="555" t="n">
        <v>46122</v>
      </c>
      <c r="G1012" t="inlineStr">
        <is>
          <t>Despesas Financeiras</t>
        </is>
      </c>
      <c r="H1012" t="inlineStr">
        <is>
          <t>Tarifas Bancárias</t>
        </is>
      </c>
      <c r="I1012" t="inlineStr">
        <is>
          <t xml:space="preserve">   Tarifa PIX </t>
        </is>
      </c>
      <c r="J1012" t="n">
        <v>-9.800000000000001</v>
      </c>
      <c r="K1012" t="n">
        <v>-9.800000000000001</v>
      </c>
      <c r="O1012" t="inlineStr">
        <is>
          <t>Real</t>
        </is>
      </c>
      <c r="P1012" t="inlineStr">
        <is>
          <t>Pago</t>
        </is>
      </c>
      <c r="Q1012" t="inlineStr">
        <is>
          <t>04/2026</t>
        </is>
      </c>
      <c r="R1012" t="n">
        <v>0</v>
      </c>
    </row>
    <row r="1013">
      <c r="A1013" t="n">
        <v>226101</v>
      </c>
      <c r="B1013" t="inlineStr">
        <is>
          <t>Love Cabaret</t>
        </is>
      </c>
      <c r="C1013" t="inlineStr">
        <is>
          <t>EUREKA TECHNOLOGY LTDA</t>
        </is>
      </c>
      <c r="D1013" t="inlineStr">
        <is>
          <t>352</t>
        </is>
      </c>
      <c r="E1013" s="555" t="n">
        <v>46122</v>
      </c>
      <c r="F1013" s="555" t="n">
        <v>46148</v>
      </c>
      <c r="G1013" t="inlineStr">
        <is>
          <t>Marketing</t>
        </is>
      </c>
      <c r="H1013" t="inlineStr">
        <is>
          <t>Ferramentas de Marketing</t>
        </is>
      </c>
      <c r="I1013" t="inlineStr">
        <is>
          <t>AUTOMACAO ENVIO TERMO DE RESPONSABILIDADE - PARC 1/2 - 04/2026</t>
        </is>
      </c>
      <c r="J1013" t="n">
        <v>-1200</v>
      </c>
      <c r="K1013" t="n">
        <v>-1200</v>
      </c>
      <c r="O1013" t="inlineStr">
        <is>
          <t>Real</t>
        </is>
      </c>
      <c r="P1013" t="inlineStr">
        <is>
          <t>Pago</t>
        </is>
      </c>
      <c r="Q1013" t="inlineStr">
        <is>
          <t>04/2026</t>
        </is>
      </c>
      <c r="R1013" t="n">
        <v>0</v>
      </c>
    </row>
    <row r="1014">
      <c r="A1014" t="n">
        <v>227246</v>
      </c>
      <c r="B1014" t="inlineStr">
        <is>
          <t>Love Cabaret</t>
        </is>
      </c>
      <c r="C1014" t="inlineStr">
        <is>
          <t>PETTY CASH</t>
        </is>
      </c>
      <c r="D1014" t="inlineStr">
        <is>
          <t>3290 042026</t>
        </is>
      </c>
      <c r="E1014" s="555" t="n">
        <v>46122</v>
      </c>
      <c r="F1014" s="555" t="n">
        <v>46147</v>
      </c>
      <c r="G1014" t="inlineStr">
        <is>
          <t>Utilidades</t>
        </is>
      </c>
      <c r="H1014" t="inlineStr">
        <is>
          <t>Material de Escritorio</t>
        </is>
      </c>
      <c r="I1014" t="inlineStr">
        <is>
          <t>REPOSICAO - 4581</t>
        </is>
      </c>
      <c r="J1014" t="n">
        <v>-32.9</v>
      </c>
      <c r="K1014" t="n">
        <v>-32.9</v>
      </c>
      <c r="O1014" t="inlineStr">
        <is>
          <t>Real</t>
        </is>
      </c>
      <c r="P1014" t="inlineStr">
        <is>
          <t>Pago</t>
        </is>
      </c>
      <c r="Q1014" t="inlineStr">
        <is>
          <t>04/2026</t>
        </is>
      </c>
      <c r="R1014" t="n">
        <v>0</v>
      </c>
    </row>
    <row r="1015">
      <c r="A1015" t="n">
        <v>226102</v>
      </c>
      <c r="B1015" t="inlineStr">
        <is>
          <t>Love Cabaret</t>
        </is>
      </c>
      <c r="C1015" t="inlineStr">
        <is>
          <t>EUREKA TECHNOLOGY LTDA</t>
        </is>
      </c>
      <c r="D1015" t="inlineStr">
        <is>
          <t>352</t>
        </is>
      </c>
      <c r="E1015" s="555" t="n">
        <v>46122</v>
      </c>
      <c r="F1015" s="555" t="n">
        <v>46153</v>
      </c>
      <c r="G1015" t="inlineStr">
        <is>
          <t>Marketing</t>
        </is>
      </c>
      <c r="H1015" t="inlineStr">
        <is>
          <t>Ferramentas de Marketing</t>
        </is>
      </c>
      <c r="I1015" t="inlineStr">
        <is>
          <t>AUTOMACAO ENVIO TERMO DE RESPONSABILIDADE - PARC 2/2 - 04/2026</t>
        </is>
      </c>
      <c r="J1015" t="n">
        <v>-800</v>
      </c>
      <c r="K1015" t="n">
        <v>-800</v>
      </c>
      <c r="O1015" t="inlineStr">
        <is>
          <t>Real</t>
        </is>
      </c>
      <c r="P1015" t="inlineStr">
        <is>
          <t>Pago</t>
        </is>
      </c>
      <c r="Q1015" t="inlineStr">
        <is>
          <t>04/2026</t>
        </is>
      </c>
      <c r="R1015" t="n">
        <v>0</v>
      </c>
    </row>
    <row r="1016">
      <c r="A1016" t="n">
        <v>229246</v>
      </c>
      <c r="B1016" t="inlineStr">
        <is>
          <t>Love Cabaret</t>
        </is>
      </c>
      <c r="C1016" t="inlineStr">
        <is>
          <t>ZIGPAY LTDAS -ME</t>
        </is>
      </c>
      <c r="E1016" s="555" t="n">
        <v>46121</v>
      </c>
      <c r="F1016" s="555" t="n">
        <v>46122</v>
      </c>
      <c r="G1016" t="inlineStr">
        <is>
          <t>Informática e TI</t>
        </is>
      </c>
      <c r="H1016" t="inlineStr">
        <is>
          <t>Sistemas Gerais - Operacionais</t>
        </is>
      </c>
      <c r="I1016" t="inlineStr">
        <is>
          <t>Taxa de Sistema</t>
        </is>
      </c>
      <c r="J1016" t="n">
        <v>-102.94</v>
      </c>
      <c r="K1016" t="n">
        <v>-102.94</v>
      </c>
      <c r="O1016" t="inlineStr">
        <is>
          <t>Real</t>
        </is>
      </c>
      <c r="P1016" t="inlineStr">
        <is>
          <t>Pago</t>
        </is>
      </c>
      <c r="Q1016" t="inlineStr">
        <is>
          <t>04/2026</t>
        </is>
      </c>
      <c r="R1016" t="n">
        <v>0</v>
      </c>
    </row>
    <row r="1017">
      <c r="A1017" t="n">
        <v>223514</v>
      </c>
      <c r="B1017" t="inlineStr">
        <is>
          <t>Love Cabaret</t>
        </is>
      </c>
      <c r="C1017" t="inlineStr">
        <is>
          <t>PRINT MAXX ARTES GRAFICAS LTDA</t>
        </is>
      </c>
      <c r="D1017" t="inlineStr">
        <is>
          <t>24364</t>
        </is>
      </c>
      <c r="E1017" s="555" t="n">
        <v>46121</v>
      </c>
      <c r="F1017" s="555" t="n">
        <v>46134</v>
      </c>
      <c r="G1017" t="inlineStr">
        <is>
          <t>Marketing</t>
        </is>
      </c>
      <c r="H1017" t="inlineStr">
        <is>
          <t>Produção Gráfica e Material Institucional</t>
        </is>
      </c>
      <c r="I1017" t="inlineStr">
        <is>
          <t>PRODUCAO 600 CARDAPIOS - PARC 2/2 - 04/2024</t>
        </is>
      </c>
      <c r="J1017" t="n">
        <v>-1395</v>
      </c>
      <c r="K1017" t="n">
        <v>-1395</v>
      </c>
      <c r="O1017" t="inlineStr">
        <is>
          <t>Real</t>
        </is>
      </c>
      <c r="P1017" t="inlineStr">
        <is>
          <t>Pago</t>
        </is>
      </c>
      <c r="Q1017" t="inlineStr">
        <is>
          <t>04/2026</t>
        </is>
      </c>
      <c r="R1017" t="n">
        <v>0</v>
      </c>
    </row>
    <row r="1018">
      <c r="A1018" t="n">
        <v>223513</v>
      </c>
      <c r="B1018" t="inlineStr">
        <is>
          <t>Love Cabaret</t>
        </is>
      </c>
      <c r="C1018" t="inlineStr">
        <is>
          <t>PRINT MAXX ARTES GRAFICAS LTDA</t>
        </is>
      </c>
      <c r="D1018" t="inlineStr">
        <is>
          <t>24364</t>
        </is>
      </c>
      <c r="E1018" s="555" t="n">
        <v>46121</v>
      </c>
      <c r="F1018" s="555" t="n">
        <v>46127</v>
      </c>
      <c r="G1018" t="inlineStr">
        <is>
          <t>Marketing</t>
        </is>
      </c>
      <c r="H1018" t="inlineStr">
        <is>
          <t>Produção Gráfica e Material Institucional</t>
        </is>
      </c>
      <c r="I1018" t="inlineStr">
        <is>
          <t>PRODUCAO 600 CARDAPIOS - PARC 1/2 - 04/2024</t>
        </is>
      </c>
      <c r="J1018" t="n">
        <v>-1395</v>
      </c>
      <c r="K1018" t="n">
        <v>-1395</v>
      </c>
      <c r="O1018" t="inlineStr">
        <is>
          <t>Real</t>
        </is>
      </c>
      <c r="P1018" t="inlineStr">
        <is>
          <t>Pago</t>
        </is>
      </c>
      <c r="Q1018" t="inlineStr">
        <is>
          <t>04/2026</t>
        </is>
      </c>
      <c r="R1018" t="n">
        <v>0</v>
      </c>
    </row>
    <row r="1019">
      <c r="A1019" t="n">
        <v>226910</v>
      </c>
      <c r="B1019" t="inlineStr">
        <is>
          <t>Love Cabaret</t>
        </is>
      </c>
      <c r="C1019" t="inlineStr">
        <is>
          <t>GUSTAVO SOUZA E SILVA</t>
        </is>
      </c>
      <c r="D1019" t="inlineStr">
        <is>
          <t>09</t>
        </is>
      </c>
      <c r="E1019" s="555" t="n">
        <v>46121</v>
      </c>
      <c r="F1019" s="555" t="n">
        <v>46146</v>
      </c>
      <c r="G1019" t="inlineStr">
        <is>
          <t>Marketing</t>
        </is>
      </c>
      <c r="H1019" t="inlineStr">
        <is>
          <t>Produção Gráfica e Material Institucional</t>
        </is>
      </c>
      <c r="I1019" t="inlineStr">
        <is>
          <t xml:space="preserve"> FOTOGRAFO SOFT OPENING ATO III - 04/2026</t>
        </is>
      </c>
      <c r="J1019" t="n">
        <v>-400</v>
      </c>
      <c r="K1019" t="n">
        <v>-400</v>
      </c>
      <c r="O1019" t="inlineStr">
        <is>
          <t>Real</t>
        </is>
      </c>
      <c r="P1019" t="inlineStr">
        <is>
          <t>Pago</t>
        </is>
      </c>
      <c r="Q1019" t="inlineStr">
        <is>
          <t>04/2026</t>
        </is>
      </c>
      <c r="R1019" t="n">
        <v>0</v>
      </c>
    </row>
    <row r="1020">
      <c r="A1020" t="n">
        <v>226912</v>
      </c>
      <c r="B1020" t="inlineStr">
        <is>
          <t>Love Cabaret</t>
        </is>
      </c>
      <c r="C1020" t="inlineStr">
        <is>
          <t>RITZ MATERIAIS PARA FESTA LTDA</t>
        </is>
      </c>
      <c r="D1020" t="inlineStr">
        <is>
          <t>FAT 114066</t>
        </is>
      </c>
      <c r="E1020" s="555" t="n">
        <v>46121</v>
      </c>
      <c r="F1020" s="555" t="n">
        <v>46164</v>
      </c>
      <c r="G1020" t="inlineStr">
        <is>
          <t>Custos de Eventos</t>
        </is>
      </c>
      <c r="H1020" t="inlineStr">
        <is>
          <t>Locação de Mobiliário - Eventos</t>
        </is>
      </c>
      <c r="I1020" t="inlineStr">
        <is>
          <t xml:space="preserve">LOCACAO EQUIPAMENTO </t>
        </is>
      </c>
      <c r="J1020" t="n">
        <v>-672.02</v>
      </c>
      <c r="K1020" t="n">
        <v>-672.02</v>
      </c>
      <c r="O1020" t="inlineStr">
        <is>
          <t>Real</t>
        </is>
      </c>
      <c r="P1020" t="inlineStr">
        <is>
          <t>Pago</t>
        </is>
      </c>
      <c r="Q1020" t="inlineStr">
        <is>
          <t>04/2026</t>
        </is>
      </c>
      <c r="R1020" t="n">
        <v>0</v>
      </c>
    </row>
    <row r="1021">
      <c r="A1021" t="n">
        <v>227600</v>
      </c>
      <c r="B1021" t="inlineStr">
        <is>
          <t>Love Cabaret</t>
        </is>
      </c>
      <c r="C1021" t="inlineStr">
        <is>
          <t>PETTY CASH</t>
        </is>
      </c>
      <c r="D1021" t="inlineStr">
        <is>
          <t>13 042026</t>
        </is>
      </c>
      <c r="E1021" s="555" t="n">
        <v>46120</v>
      </c>
      <c r="F1021" s="555" t="n">
        <v>46147</v>
      </c>
      <c r="G1021" t="inlineStr">
        <is>
          <t>Investimento - CAPEX</t>
        </is>
      </c>
      <c r="H1021" t="inlineStr">
        <is>
          <t>Investimento - Mobiliário e Decoração</t>
        </is>
      </c>
      <c r="I1021" t="inlineStr">
        <is>
          <t>MATERIAL PARA REABERTURA - 4581</t>
        </is>
      </c>
      <c r="J1021" t="n">
        <v>-13</v>
      </c>
      <c r="K1021" t="n">
        <v>-13</v>
      </c>
      <c r="O1021" t="inlineStr">
        <is>
          <t>Real</t>
        </is>
      </c>
      <c r="P1021" t="inlineStr">
        <is>
          <t>Pago</t>
        </is>
      </c>
      <c r="Q1021" t="inlineStr">
        <is>
          <t>04/2026</t>
        </is>
      </c>
      <c r="R1021" t="n">
        <v>0</v>
      </c>
    </row>
    <row r="1022">
      <c r="A1022" t="n">
        <v>227245</v>
      </c>
      <c r="B1022" t="inlineStr">
        <is>
          <t>Love Cabaret</t>
        </is>
      </c>
      <c r="C1022" t="inlineStr">
        <is>
          <t>PETTY CASH</t>
        </is>
      </c>
      <c r="D1022" t="inlineStr">
        <is>
          <t>41470 042026</t>
        </is>
      </c>
      <c r="E1022" s="555" t="n">
        <v>46120</v>
      </c>
      <c r="F1022" s="555" t="n">
        <v>46147</v>
      </c>
      <c r="G1022" t="inlineStr">
        <is>
          <t>Investimento - CAPEX</t>
        </is>
      </c>
      <c r="H1022" t="inlineStr">
        <is>
          <t>Investimento - Mobiliário e Decoração</t>
        </is>
      </c>
      <c r="I1022" t="inlineStr">
        <is>
          <t>MATERIAL PARA REABERTURA - 4581</t>
        </is>
      </c>
      <c r="J1022" t="n">
        <v>-414.7</v>
      </c>
      <c r="K1022" t="n">
        <v>-414.7</v>
      </c>
      <c r="O1022" t="inlineStr">
        <is>
          <t>Real</t>
        </is>
      </c>
      <c r="P1022" t="inlineStr">
        <is>
          <t>Pago</t>
        </is>
      </c>
      <c r="Q1022" t="inlineStr">
        <is>
          <t>04/2026</t>
        </is>
      </c>
      <c r="R1022" t="n">
        <v>0</v>
      </c>
    </row>
    <row r="1023">
      <c r="A1023" t="n">
        <v>222986</v>
      </c>
      <c r="B1023" t="inlineStr">
        <is>
          <t>Love Cabaret</t>
        </is>
      </c>
      <c r="C1023" t="inlineStr">
        <is>
          <t>MERCADO PAGO.COM REPRESENTACOES LTDA</t>
        </is>
      </c>
      <c r="D1023" t="inlineStr">
        <is>
          <t>75535 042026</t>
        </is>
      </c>
      <c r="E1023" s="555" t="n">
        <v>46119</v>
      </c>
      <c r="F1023" s="555" t="n">
        <v>46119</v>
      </c>
      <c r="G1023" t="inlineStr">
        <is>
          <t>Investimento - CAPEX</t>
        </is>
      </c>
      <c r="H1023" t="inlineStr">
        <is>
          <t>Investimento - Projetos</t>
        </is>
      </c>
      <c r="I1023" t="inlineStr">
        <is>
          <t xml:space="preserve"> ACAO DE NOVO TIPO DE VENDA - LIVROS - 04/2026</t>
        </is>
      </c>
      <c r="J1023" t="n">
        <v>-755.35</v>
      </c>
      <c r="K1023" t="n">
        <v>-760.51</v>
      </c>
      <c r="O1023" t="inlineStr">
        <is>
          <t>Real</t>
        </is>
      </c>
      <c r="P1023" t="inlineStr">
        <is>
          <t>Pago</t>
        </is>
      </c>
      <c r="Q1023" t="inlineStr">
        <is>
          <t>04/2026</t>
        </is>
      </c>
      <c r="R1023" t="n">
        <v>0</v>
      </c>
    </row>
    <row r="1024">
      <c r="A1024" t="n">
        <v>227244</v>
      </c>
      <c r="B1024" t="inlineStr">
        <is>
          <t>Love Cabaret</t>
        </is>
      </c>
      <c r="C1024" t="inlineStr">
        <is>
          <t>PETTY CASH</t>
        </is>
      </c>
      <c r="D1024" t="inlineStr">
        <is>
          <t>55330 042026</t>
        </is>
      </c>
      <c r="E1024" s="555" t="n">
        <v>46119</v>
      </c>
      <c r="F1024" s="555" t="n">
        <v>46147</v>
      </c>
      <c r="G1024" t="inlineStr">
        <is>
          <t>Investimento - CAPEX</t>
        </is>
      </c>
      <c r="H1024" t="inlineStr">
        <is>
          <t>Investimento - Mobiliário e Decoração</t>
        </is>
      </c>
      <c r="I1024" t="inlineStr">
        <is>
          <t>MATERIAL PARA REABERTURA - 4581</t>
        </is>
      </c>
      <c r="J1024" t="n">
        <v>-553.3</v>
      </c>
      <c r="K1024" t="n">
        <v>-553.3</v>
      </c>
      <c r="O1024" t="inlineStr">
        <is>
          <t>Real</t>
        </is>
      </c>
      <c r="P1024" t="inlineStr">
        <is>
          <t>Pago</t>
        </is>
      </c>
      <c r="Q1024" t="inlineStr">
        <is>
          <t>04/2026</t>
        </is>
      </c>
      <c r="R1024" t="n">
        <v>0</v>
      </c>
    </row>
    <row r="1025">
      <c r="A1025" t="n">
        <v>227243</v>
      </c>
      <c r="B1025" t="inlineStr">
        <is>
          <t>Love Cabaret</t>
        </is>
      </c>
      <c r="C1025" t="inlineStr">
        <is>
          <t>PETTY CASH</t>
        </is>
      </c>
      <c r="D1025" t="inlineStr">
        <is>
          <t>19470 042026</t>
        </is>
      </c>
      <c r="E1025" s="555" t="n">
        <v>46119</v>
      </c>
      <c r="F1025" s="555" t="n">
        <v>46147</v>
      </c>
      <c r="G1025" t="inlineStr">
        <is>
          <t>Investimento - CAPEX</t>
        </is>
      </c>
      <c r="H1025" t="inlineStr">
        <is>
          <t>Investimento - Mobiliário e Decoração</t>
        </is>
      </c>
      <c r="I1025" t="inlineStr">
        <is>
          <t>MATERIAL PARA REABERTURA - 4581</t>
        </is>
      </c>
      <c r="J1025" t="n">
        <v>-194.7</v>
      </c>
      <c r="K1025" t="n">
        <v>-194.7</v>
      </c>
      <c r="O1025" t="inlineStr">
        <is>
          <t>Real</t>
        </is>
      </c>
      <c r="P1025" t="inlineStr">
        <is>
          <t>Pago</t>
        </is>
      </c>
      <c r="Q1025" t="inlineStr">
        <is>
          <t>04/2026</t>
        </is>
      </c>
      <c r="R1025" t="n">
        <v>0</v>
      </c>
    </row>
    <row r="1026">
      <c r="A1026" t="n">
        <v>227242</v>
      </c>
      <c r="B1026" t="inlineStr">
        <is>
          <t>Love Cabaret</t>
        </is>
      </c>
      <c r="C1026" t="inlineStr">
        <is>
          <t>PETTY CASH</t>
        </is>
      </c>
      <c r="D1026" t="inlineStr">
        <is>
          <t>7997 042026</t>
        </is>
      </c>
      <c r="E1026" s="555" t="n">
        <v>46119</v>
      </c>
      <c r="F1026" s="555" t="n">
        <v>46147</v>
      </c>
      <c r="G1026" t="inlineStr">
        <is>
          <t>Investimento - CAPEX</t>
        </is>
      </c>
      <c r="H1026" t="inlineStr">
        <is>
          <t>Investimento - Utensílios</t>
        </is>
      </c>
      <c r="I1026" t="inlineStr">
        <is>
          <t>MATERIAL PARA REABERTURA - 4581</t>
        </is>
      </c>
      <c r="J1026" t="n">
        <v>-79.97</v>
      </c>
      <c r="K1026" t="n">
        <v>-79.97</v>
      </c>
      <c r="O1026" t="inlineStr">
        <is>
          <t>Real</t>
        </is>
      </c>
      <c r="P1026" t="inlineStr">
        <is>
          <t>Pago</t>
        </is>
      </c>
      <c r="Q1026" t="inlineStr">
        <is>
          <t>04/2026</t>
        </is>
      </c>
      <c r="R1026" t="n">
        <v>0</v>
      </c>
    </row>
    <row r="1027">
      <c r="A1027" t="n">
        <v>222427</v>
      </c>
      <c r="B1027" t="inlineStr">
        <is>
          <t>Love Cabaret</t>
        </is>
      </c>
      <c r="C1027" t="inlineStr">
        <is>
          <t>RD STATION</t>
        </is>
      </c>
      <c r="D1027" t="inlineStr">
        <is>
          <t>4539042026</t>
        </is>
      </c>
      <c r="E1027" s="555" t="n">
        <v>46118</v>
      </c>
      <c r="F1027" s="555" t="n">
        <v>46127</v>
      </c>
      <c r="G1027" t="inlineStr">
        <is>
          <t>Marketing</t>
        </is>
      </c>
      <c r="H1027" t="inlineStr">
        <is>
          <t>Ferramentas de Marketing</t>
        </is>
      </c>
      <c r="I1027" t="inlineStr">
        <is>
          <t xml:space="preserve"> Rateamento de 127 - Love Cabaret (7.70%)</t>
        </is>
      </c>
      <c r="J1027" t="n">
        <v>-349.5</v>
      </c>
      <c r="K1027" t="n">
        <v>-349.5</v>
      </c>
      <c r="O1027" t="inlineStr">
        <is>
          <t>Real</t>
        </is>
      </c>
      <c r="P1027" t="inlineStr">
        <is>
          <t>Pago</t>
        </is>
      </c>
      <c r="Q1027" t="inlineStr">
        <is>
          <t>04/2026</t>
        </is>
      </c>
      <c r="R1027" t="n">
        <v>0</v>
      </c>
    </row>
    <row r="1028">
      <c r="A1028" t="n">
        <v>222408</v>
      </c>
      <c r="B1028" t="inlineStr">
        <is>
          <t>Love Cabaret</t>
        </is>
      </c>
      <c r="C1028" t="inlineStr">
        <is>
          <t>RD STATION</t>
        </is>
      </c>
      <c r="D1028" t="inlineStr">
        <is>
          <t>1076042026</t>
        </is>
      </c>
      <c r="E1028" s="555" t="n">
        <v>46118</v>
      </c>
      <c r="F1028" s="555" t="n">
        <v>46127</v>
      </c>
      <c r="G1028" t="inlineStr">
        <is>
          <t>Marketing</t>
        </is>
      </c>
      <c r="H1028" t="inlineStr">
        <is>
          <t>Ferramentas de Marketing</t>
        </is>
      </c>
      <c r="I1028" t="inlineStr">
        <is>
          <t xml:space="preserve"> Rateamento de 127 - Love Cabaret (7.70%)</t>
        </is>
      </c>
      <c r="J1028" t="n">
        <v>-82.84999999999999</v>
      </c>
      <c r="K1028" t="n">
        <v>-82.84999999999999</v>
      </c>
      <c r="O1028" t="inlineStr">
        <is>
          <t>Real</t>
        </is>
      </c>
      <c r="P1028" t="inlineStr">
        <is>
          <t>Pago</t>
        </is>
      </c>
      <c r="Q1028" t="inlineStr">
        <is>
          <t>04/2026</t>
        </is>
      </c>
      <c r="R1028" t="n">
        <v>0</v>
      </c>
    </row>
    <row r="1029">
      <c r="A1029" t="n">
        <v>227241</v>
      </c>
      <c r="B1029" t="inlineStr">
        <is>
          <t>Love Cabaret</t>
        </is>
      </c>
      <c r="C1029" t="inlineStr">
        <is>
          <t>PETTY CASH</t>
        </is>
      </c>
      <c r="D1029" t="inlineStr">
        <is>
          <t>1699 042026</t>
        </is>
      </c>
      <c r="E1029" s="555" t="n">
        <v>46114</v>
      </c>
      <c r="F1029" s="555" t="n">
        <v>46147</v>
      </c>
      <c r="G1029" t="inlineStr">
        <is>
          <t>Custo Mercadoria Vendida</t>
        </is>
      </c>
      <c r="H1029" t="inlineStr">
        <is>
          <t>Insumos - Alimentos</t>
        </is>
      </c>
      <c r="I1029" t="inlineStr">
        <is>
          <t>COMPRAS NAO FEZ O PEDIDO - 4581</t>
        </is>
      </c>
      <c r="J1029" t="n">
        <v>-16.99</v>
      </c>
      <c r="K1029" t="n">
        <v>-16.99</v>
      </c>
      <c r="O1029" t="inlineStr">
        <is>
          <t>Real</t>
        </is>
      </c>
      <c r="P1029" t="inlineStr">
        <is>
          <t>Pago</t>
        </is>
      </c>
      <c r="Q1029" t="inlineStr">
        <is>
          <t>04/2026</t>
        </is>
      </c>
      <c r="R1029" t="n">
        <v>0</v>
      </c>
    </row>
    <row r="1030">
      <c r="A1030" t="n">
        <v>227614</v>
      </c>
      <c r="B1030" t="inlineStr">
        <is>
          <t>Love Cabaret</t>
        </is>
      </c>
      <c r="C1030" t="inlineStr">
        <is>
          <t>PETTY CASH</t>
        </is>
      </c>
      <c r="D1030" t="inlineStr">
        <is>
          <t>4150 042026</t>
        </is>
      </c>
      <c r="E1030" s="555" t="n">
        <v>46114</v>
      </c>
      <c r="F1030" s="555" t="n">
        <v>46147</v>
      </c>
      <c r="G1030" t="inlineStr">
        <is>
          <t>Investimento - CAPEX</t>
        </is>
      </c>
      <c r="H1030" t="inlineStr">
        <is>
          <t xml:space="preserve">Investimento - Construção - Obra </t>
        </is>
      </c>
      <c r="I1030" t="inlineStr">
        <is>
          <t>MATERIAL PARA REABERTURA - 4581</t>
        </is>
      </c>
      <c r="J1030" t="n">
        <v>-41.5</v>
      </c>
      <c r="K1030" t="n">
        <v>-41.5</v>
      </c>
      <c r="O1030" t="inlineStr">
        <is>
          <t>Real</t>
        </is>
      </c>
      <c r="P1030" t="inlineStr">
        <is>
          <t>Pago</t>
        </is>
      </c>
      <c r="Q1030" t="inlineStr">
        <is>
          <t>04/2026</t>
        </is>
      </c>
      <c r="R1030" t="n">
        <v>0</v>
      </c>
    </row>
    <row r="1031">
      <c r="A1031" t="n">
        <v>227605</v>
      </c>
      <c r="B1031" t="inlineStr">
        <is>
          <t>Love Cabaret</t>
        </is>
      </c>
      <c r="C1031" t="inlineStr">
        <is>
          <t>PETTY CASH</t>
        </is>
      </c>
      <c r="D1031" t="inlineStr">
        <is>
          <t>154 042026</t>
        </is>
      </c>
      <c r="E1031" s="555" t="n">
        <v>46114</v>
      </c>
      <c r="F1031" s="555" t="n">
        <v>46147</v>
      </c>
      <c r="G1031" t="inlineStr">
        <is>
          <t>Investimento - CAPEX</t>
        </is>
      </c>
      <c r="H1031" t="inlineStr">
        <is>
          <t>Investimento - Marketing</t>
        </is>
      </c>
      <c r="I1031" t="inlineStr">
        <is>
          <t>MATERIAL PARA REABERTURA - 4581</t>
        </is>
      </c>
      <c r="J1031" t="n">
        <v>-154</v>
      </c>
      <c r="K1031" t="n">
        <v>-154</v>
      </c>
      <c r="O1031" t="inlineStr">
        <is>
          <t>Real</t>
        </is>
      </c>
      <c r="P1031" t="inlineStr">
        <is>
          <t>Pago</t>
        </is>
      </c>
      <c r="Q1031" t="inlineStr">
        <is>
          <t>04/2026</t>
        </is>
      </c>
      <c r="R1031" t="n">
        <v>0</v>
      </c>
    </row>
    <row r="1032">
      <c r="A1032" t="n">
        <v>227611</v>
      </c>
      <c r="B1032" t="inlineStr">
        <is>
          <t>Love Cabaret</t>
        </is>
      </c>
      <c r="C1032" t="inlineStr">
        <is>
          <t>PETTY CASH</t>
        </is>
      </c>
      <c r="D1032" t="inlineStr">
        <is>
          <t>7211 042026</t>
        </is>
      </c>
      <c r="E1032" s="555" t="n">
        <v>46114</v>
      </c>
      <c r="F1032" s="555" t="n">
        <v>46147</v>
      </c>
      <c r="G1032" t="inlineStr">
        <is>
          <t>Custo Mercadoria Vendida</t>
        </is>
      </c>
      <c r="H1032" t="inlineStr">
        <is>
          <t>Insumos - Alimentos</t>
        </is>
      </c>
      <c r="J1032" t="n">
        <v>-72.11</v>
      </c>
      <c r="K1032" t="n">
        <v>-72.11</v>
      </c>
      <c r="O1032" t="inlineStr">
        <is>
          <t>Real</t>
        </is>
      </c>
      <c r="P1032" t="inlineStr">
        <is>
          <t>Pago</t>
        </is>
      </c>
      <c r="Q1032" t="inlineStr">
        <is>
          <t>04/2026</t>
        </is>
      </c>
      <c r="R1032" t="n">
        <v>0</v>
      </c>
    </row>
    <row r="1033">
      <c r="A1033" t="n">
        <v>229245</v>
      </c>
      <c r="B1033" t="inlineStr">
        <is>
          <t>Love Cabaret</t>
        </is>
      </c>
      <c r="C1033" t="inlineStr">
        <is>
          <t>ZIGPAY LTDAS -ME</t>
        </is>
      </c>
      <c r="E1033" s="555" t="n">
        <v>46114</v>
      </c>
      <c r="F1033" s="555" t="n">
        <v>46115</v>
      </c>
      <c r="G1033" t="inlineStr">
        <is>
          <t>Informática e TI</t>
        </is>
      </c>
      <c r="H1033" t="inlineStr">
        <is>
          <t>Sistemas Gerais - Operacionais</t>
        </is>
      </c>
      <c r="I1033" t="inlineStr">
        <is>
          <t>Taxa de Sistema</t>
        </is>
      </c>
      <c r="J1033" t="n">
        <v>-105.75</v>
      </c>
      <c r="K1033" t="n">
        <v>-105.75</v>
      </c>
      <c r="O1033" t="inlineStr">
        <is>
          <t>Real</t>
        </is>
      </c>
      <c r="P1033" t="inlineStr">
        <is>
          <t>Pago</t>
        </is>
      </c>
      <c r="Q1033" t="inlineStr">
        <is>
          <t>04/2026</t>
        </is>
      </c>
      <c r="R1033" t="n">
        <v>0</v>
      </c>
    </row>
    <row r="1034">
      <c r="A1034" t="n">
        <v>229565</v>
      </c>
      <c r="B1034" t="inlineStr">
        <is>
          <t>Love Cabaret</t>
        </is>
      </c>
      <c r="C1034" t="inlineStr">
        <is>
          <t>MARIA EDUARDA RAMOS DE SOUSA</t>
        </is>
      </c>
      <c r="D1034" t="inlineStr">
        <is>
          <t>100</t>
        </is>
      </c>
      <c r="E1034" s="555" t="n">
        <v>46113</v>
      </c>
      <c r="F1034" s="555" t="n">
        <v>46167</v>
      </c>
      <c r="G1034" t="inlineStr">
        <is>
          <t>Custos de Eventos</t>
        </is>
      </c>
      <c r="H1034" t="inlineStr">
        <is>
          <t>Comissões de Vendas - Eventos</t>
        </is>
      </c>
      <c r="I1034" t="inlineStr">
        <is>
          <t>COMISSÃO DE EVENTOS COMP. 04/2026</t>
        </is>
      </c>
      <c r="J1034" t="n">
        <v>-14.4</v>
      </c>
      <c r="K1034" t="n">
        <v>-14.4</v>
      </c>
      <c r="M1034" t="inlineStr">
        <is>
          <t>ANALISTA EXECUTIVA DE EVENTOS</t>
        </is>
      </c>
      <c r="N1034" t="inlineStr">
        <is>
          <t>MDO Terceirizada - Eventos</t>
        </is>
      </c>
      <c r="O1034" t="inlineStr">
        <is>
          <t>Real</t>
        </is>
      </c>
      <c r="P1034" t="inlineStr">
        <is>
          <t>Pago</t>
        </is>
      </c>
      <c r="Q1034" t="inlineStr">
        <is>
          <t>04/2026</t>
        </is>
      </c>
      <c r="R1034" t="n">
        <v>0</v>
      </c>
    </row>
    <row r="1035">
      <c r="A1035" t="n">
        <v>222312</v>
      </c>
      <c r="B1035" t="inlineStr">
        <is>
          <t>Love Cabaret</t>
        </is>
      </c>
      <c r="C1035" t="inlineStr">
        <is>
          <t>JULIA BAISCH FRANZ 02463978023</t>
        </is>
      </c>
      <c r="D1035" t="inlineStr">
        <is>
          <t>29</t>
        </is>
      </c>
      <c r="E1035" s="555" t="n">
        <v>46113</v>
      </c>
      <c r="F1035" s="555" t="n">
        <v>46126</v>
      </c>
      <c r="G1035" t="inlineStr">
        <is>
          <t>Custos de Eventos</t>
        </is>
      </c>
      <c r="H1035" t="inlineStr">
        <is>
          <t>Serviços Terceirizados - Eventos</t>
        </is>
      </c>
      <c r="I1035" t="inlineStr">
        <is>
          <t>PRODUCAO EVENTO - DESFILE PRIVACY 25 E 26/03 - 03/2026</t>
        </is>
      </c>
      <c r="J1035" t="n">
        <v>-1600</v>
      </c>
      <c r="K1035" t="n">
        <v>-1600</v>
      </c>
      <c r="M1035" t="inlineStr">
        <is>
          <t>TECNICO DE SOM</t>
        </is>
      </c>
      <c r="N1035" t="inlineStr">
        <is>
          <t xml:space="preserve">  - Assistente</t>
        </is>
      </c>
      <c r="O1035" t="inlineStr">
        <is>
          <t>Real</t>
        </is>
      </c>
      <c r="P1035" t="inlineStr">
        <is>
          <t>Pago</t>
        </is>
      </c>
      <c r="Q1035" t="inlineStr">
        <is>
          <t>04/2026</t>
        </is>
      </c>
      <c r="R1035" t="n">
        <v>0</v>
      </c>
    </row>
    <row r="1036">
      <c r="A1036" t="n">
        <v>221589</v>
      </c>
      <c r="B1036" t="inlineStr">
        <is>
          <t>Love Cabaret</t>
        </is>
      </c>
      <c r="C1036" t="inlineStr">
        <is>
          <t>BRADESCO SA</t>
        </is>
      </c>
      <c r="E1036" s="555" t="n">
        <v>46113</v>
      </c>
      <c r="F1036" s="555" t="n">
        <v>46113</v>
      </c>
      <c r="G1036" t="inlineStr">
        <is>
          <t>Despesas Financeiras</t>
        </is>
      </c>
      <c r="H1036" t="inlineStr">
        <is>
          <t>Tarifas Bancárias</t>
        </is>
      </c>
      <c r="J1036" t="n">
        <v>-9.800000000000001</v>
      </c>
      <c r="K1036" t="n">
        <v>-9.800000000000001</v>
      </c>
      <c r="O1036" t="inlineStr">
        <is>
          <t>Real</t>
        </is>
      </c>
      <c r="P1036" t="inlineStr">
        <is>
          <t>Pago</t>
        </is>
      </c>
      <c r="Q1036" t="inlineStr">
        <is>
          <t>04/2026</t>
        </is>
      </c>
      <c r="R1036" t="n">
        <v>0</v>
      </c>
    </row>
    <row r="1037">
      <c r="A1037" t="n">
        <v>223517</v>
      </c>
      <c r="B1037" t="inlineStr">
        <is>
          <t>Love Cabaret</t>
        </is>
      </c>
      <c r="C1037" t="inlineStr">
        <is>
          <t>CICLO PARTICIPACOES LTDA</t>
        </is>
      </c>
      <c r="D1037" t="inlineStr">
        <is>
          <t>042026</t>
        </is>
      </c>
      <c r="E1037" s="555" t="n">
        <v>46113</v>
      </c>
      <c r="F1037" s="555" t="n">
        <v>46131</v>
      </c>
      <c r="G1037" t="inlineStr">
        <is>
          <t>Custo de Ocupação</t>
        </is>
      </c>
      <c r="H1037" t="inlineStr">
        <is>
          <t>IPTU</t>
        </is>
      </c>
      <c r="I1037" t="inlineStr">
        <is>
          <t xml:space="preserve">IPTU </t>
        </is>
      </c>
      <c r="J1037" t="n">
        <v>-17395.36</v>
      </c>
      <c r="K1037" t="n">
        <v>-17395.36</v>
      </c>
      <c r="O1037" t="inlineStr">
        <is>
          <t>Real</t>
        </is>
      </c>
      <c r="P1037" t="inlineStr">
        <is>
          <t>Pago</t>
        </is>
      </c>
      <c r="Q1037" t="inlineStr">
        <is>
          <t>04/2026</t>
        </is>
      </c>
      <c r="R1037" t="n">
        <v>0</v>
      </c>
    </row>
    <row r="1038">
      <c r="A1038" t="n">
        <v>223516</v>
      </c>
      <c r="B1038" t="inlineStr">
        <is>
          <t>Love Cabaret</t>
        </is>
      </c>
      <c r="C1038" t="inlineStr">
        <is>
          <t>ESTAFF SOLUCOES TECNOLOGICAS DE AGENCIAMENTO LTDA</t>
        </is>
      </c>
      <c r="D1038" t="inlineStr">
        <is>
          <t>781479470</t>
        </is>
      </c>
      <c r="E1038" s="555" t="n">
        <v>46113</v>
      </c>
      <c r="F1038" s="555" t="n">
        <v>46127</v>
      </c>
      <c r="G1038" t="inlineStr">
        <is>
          <t>Mão de Obra - Extra</t>
        </is>
      </c>
      <c r="H1038" t="inlineStr">
        <is>
          <t>Mão de Obra Extra</t>
        </is>
      </c>
      <c r="I1038" t="inlineStr">
        <is>
          <t>MAO DE OBRA EXTRA - PERIODO 01/04 A 05/04 - 04/2026</t>
        </is>
      </c>
      <c r="J1038" t="n">
        <v>-6791.76</v>
      </c>
      <c r="K1038" t="n">
        <v>-6791.76</v>
      </c>
      <c r="O1038" t="inlineStr">
        <is>
          <t>Real</t>
        </is>
      </c>
      <c r="P1038" t="inlineStr">
        <is>
          <t>Pago</t>
        </is>
      </c>
      <c r="Q1038" t="inlineStr">
        <is>
          <t>04/2026</t>
        </is>
      </c>
      <c r="R1038" t="n">
        <v>0</v>
      </c>
    </row>
    <row r="1039">
      <c r="A1039" t="n">
        <v>223515</v>
      </c>
      <c r="B1039" t="inlineStr">
        <is>
          <t>Love Cabaret</t>
        </is>
      </c>
      <c r="C1039" t="inlineStr">
        <is>
          <t>ESTAFF SOLUCOES TECNOLOGICAS DE AGENCIAMENTO LTDA</t>
        </is>
      </c>
      <c r="D1039" t="inlineStr">
        <is>
          <t>781479470</t>
        </is>
      </c>
      <c r="E1039" s="555" t="n">
        <v>46113</v>
      </c>
      <c r="F1039" s="555" t="n">
        <v>46127</v>
      </c>
      <c r="G1039" t="inlineStr">
        <is>
          <t>Mão de Obra - Extra</t>
        </is>
      </c>
      <c r="H1039" t="inlineStr">
        <is>
          <t>Mão de Obra Extra</t>
        </is>
      </c>
      <c r="I1039" t="inlineStr">
        <is>
          <t>MAO DE OBRA EXTRA - PERIODO 31/03 - 03/2026</t>
        </is>
      </c>
      <c r="J1039" t="n">
        <v>-209</v>
      </c>
      <c r="K1039" t="n">
        <v>-209</v>
      </c>
      <c r="O1039" t="inlineStr">
        <is>
          <t>Real</t>
        </is>
      </c>
      <c r="P1039" t="inlineStr">
        <is>
          <t>Pago</t>
        </is>
      </c>
      <c r="Q1039" t="inlineStr">
        <is>
          <t>04/2026</t>
        </is>
      </c>
      <c r="R1039" t="n">
        <v>0</v>
      </c>
    </row>
    <row r="1040">
      <c r="A1040" t="n">
        <v>223395</v>
      </c>
      <c r="B1040" t="inlineStr">
        <is>
          <t>Love Cabaret</t>
        </is>
      </c>
      <c r="C1040" t="inlineStr">
        <is>
          <t xml:space="preserve"> THALES ATELIE LTDA</t>
        </is>
      </c>
      <c r="D1040" t="inlineStr">
        <is>
          <t>123</t>
        </is>
      </c>
      <c r="E1040" s="555" t="n">
        <v>46113</v>
      </c>
      <c r="F1040" s="555" t="n">
        <v>46121</v>
      </c>
      <c r="G1040" t="inlineStr">
        <is>
          <t>Marketing</t>
        </is>
      </c>
      <c r="H1040" t="inlineStr">
        <is>
          <t>Produção Gráfica e Material Institucional</t>
        </is>
      </c>
      <c r="I1040" t="inlineStr">
        <is>
          <t>PRODUCAO E CONFECCAO CARDAPIOS - PAGAMENTO 1/3 - 04/2026 - CHAVE PIX 30.905.844/0001-42</t>
        </is>
      </c>
      <c r="J1040" t="n">
        <v>-2000</v>
      </c>
      <c r="K1040" t="n">
        <v>-2000</v>
      </c>
      <c r="O1040" t="inlineStr">
        <is>
          <t>Real</t>
        </is>
      </c>
      <c r="P1040" t="inlineStr">
        <is>
          <t>Pago</t>
        </is>
      </c>
      <c r="Q1040" t="inlineStr">
        <is>
          <t>04/2026</t>
        </is>
      </c>
      <c r="R1040" t="n">
        <v>0</v>
      </c>
    </row>
    <row r="1041">
      <c r="A1041" t="n">
        <v>223267</v>
      </c>
      <c r="B1041" t="inlineStr">
        <is>
          <t>Love Cabaret</t>
        </is>
      </c>
      <c r="C1041" t="inlineStr">
        <is>
          <t>PUXURI CONSULTORIA LTDA</t>
        </is>
      </c>
      <c r="D1041" t="inlineStr">
        <is>
          <t>148</t>
        </is>
      </c>
      <c r="E1041" s="555" t="n">
        <v>46113</v>
      </c>
      <c r="F1041" s="555" t="n">
        <v>46152</v>
      </c>
      <c r="G1041" t="inlineStr">
        <is>
          <t>Mão de Obra - PJ</t>
        </is>
      </c>
      <c r="H1041" t="inlineStr">
        <is>
          <t>MDO PJ Fixo</t>
        </is>
      </c>
      <c r="I1041" t="inlineStr">
        <is>
          <t xml:space="preserve">SALÁRIO PJ </t>
        </is>
      </c>
      <c r="J1041" t="n">
        <v>-4000</v>
      </c>
      <c r="K1041" t="n">
        <v>-4000</v>
      </c>
      <c r="M1041" t="inlineStr">
        <is>
          <t>CHEFE EXECUTIVO DE COZINHA</t>
        </is>
      </c>
      <c r="N1041" t="inlineStr">
        <is>
          <t xml:space="preserve">  - Squad</t>
        </is>
      </c>
      <c r="O1041" t="inlineStr">
        <is>
          <t>Real</t>
        </is>
      </c>
      <c r="P1041" t="inlineStr">
        <is>
          <t>Pago</t>
        </is>
      </c>
      <c r="Q1041" t="inlineStr">
        <is>
          <t>04/2026</t>
        </is>
      </c>
      <c r="R1041" t="n">
        <v>0</v>
      </c>
    </row>
    <row r="1042">
      <c r="A1042" t="n">
        <v>222389</v>
      </c>
      <c r="B1042" t="inlineStr">
        <is>
          <t>Love Cabaret</t>
        </is>
      </c>
      <c r="C1042" t="inlineStr">
        <is>
          <t xml:space="preserve">ANDRE YAMAMOMOTO GOMES </t>
        </is>
      </c>
      <c r="D1042" t="inlineStr">
        <is>
          <t>144</t>
        </is>
      </c>
      <c r="E1042" s="555" t="n">
        <v>46113</v>
      </c>
      <c r="F1042" s="555" t="n">
        <v>46128</v>
      </c>
      <c r="G1042" t="inlineStr">
        <is>
          <t>Marketing</t>
        </is>
      </c>
      <c r="H1042" t="inlineStr">
        <is>
          <t>Sessão de Fotos/Captação de Vídeo</t>
        </is>
      </c>
      <c r="I1042" t="inlineStr">
        <is>
          <t xml:space="preserve">PRODUCAO FOTOS CARDAPIO </t>
        </is>
      </c>
      <c r="J1042" t="n">
        <v>-2950</v>
      </c>
      <c r="K1042" t="n">
        <v>-2950</v>
      </c>
      <c r="O1042" t="inlineStr">
        <is>
          <t>Real</t>
        </is>
      </c>
      <c r="P1042" t="inlineStr">
        <is>
          <t>Pago</t>
        </is>
      </c>
      <c r="Q1042" t="inlineStr">
        <is>
          <t>04/2026</t>
        </is>
      </c>
      <c r="R1042" t="n">
        <v>0</v>
      </c>
    </row>
    <row r="1043">
      <c r="A1043" t="n">
        <v>222383</v>
      </c>
      <c r="B1043" t="inlineStr">
        <is>
          <t>Love Cabaret</t>
        </is>
      </c>
      <c r="C1043" t="inlineStr">
        <is>
          <t xml:space="preserve">FELIPE PAES SEABRA </t>
        </is>
      </c>
      <c r="D1043" t="inlineStr">
        <is>
          <t>159</t>
        </is>
      </c>
      <c r="E1043" s="555" t="n">
        <v>46113</v>
      </c>
      <c r="F1043" s="555" t="n">
        <v>46128</v>
      </c>
      <c r="G1043" t="inlineStr">
        <is>
          <t>Marketing</t>
        </is>
      </c>
      <c r="H1043" t="inlineStr">
        <is>
          <t>Sessão de Fotos/Captação de Vídeo</t>
        </is>
      </c>
      <c r="I1043" t="inlineStr">
        <is>
          <t>PRODUCAO AUDIOVISUAL - DIVULGACAO ATO III - 04/2026</t>
        </is>
      </c>
      <c r="J1043" t="n">
        <v>-2500</v>
      </c>
      <c r="K1043" t="n">
        <v>-2500</v>
      </c>
      <c r="O1043" t="inlineStr">
        <is>
          <t>Real</t>
        </is>
      </c>
      <c r="P1043" t="inlineStr">
        <is>
          <t>Pago</t>
        </is>
      </c>
      <c r="Q1043" t="inlineStr">
        <is>
          <t>04/2026</t>
        </is>
      </c>
      <c r="R1043" t="n">
        <v>0</v>
      </c>
    </row>
    <row r="1044">
      <c r="A1044" t="n">
        <v>222320</v>
      </c>
      <c r="B1044" t="inlineStr">
        <is>
          <t>Love Cabaret</t>
        </is>
      </c>
      <c r="C1044" t="inlineStr">
        <is>
          <t>PRESHH ALUGUEL DE MAQUINAS LTDA</t>
        </is>
      </c>
      <c r="D1044" t="inlineStr">
        <is>
          <t>T-39088</t>
        </is>
      </c>
      <c r="E1044" s="555" t="n">
        <v>46113</v>
      </c>
      <c r="F1044" s="555" t="n">
        <v>46129</v>
      </c>
      <c r="G1044" t="inlineStr">
        <is>
          <t>Utilidades</t>
        </is>
      </c>
      <c r="H1044" t="inlineStr">
        <is>
          <t>Utensilios</t>
        </is>
      </c>
      <c r="I1044" t="inlineStr">
        <is>
          <t xml:space="preserve">REPOSICAO DE GAS - 03/2026
</t>
        </is>
      </c>
      <c r="J1044" t="n">
        <v>-198</v>
      </c>
      <c r="K1044" t="n">
        <v>-198</v>
      </c>
      <c r="O1044" t="inlineStr">
        <is>
          <t>Real</t>
        </is>
      </c>
      <c r="P1044" t="inlineStr">
        <is>
          <t>Pago</t>
        </is>
      </c>
      <c r="Q1044" t="inlineStr">
        <is>
          <t>04/2026</t>
        </is>
      </c>
      <c r="R1044" t="n">
        <v>0</v>
      </c>
    </row>
    <row r="1045">
      <c r="A1045" t="n">
        <v>222318</v>
      </c>
      <c r="B1045" t="inlineStr">
        <is>
          <t>Love Cabaret</t>
        </is>
      </c>
      <c r="C1045" t="inlineStr">
        <is>
          <t>PRESHH ALUGUEL DE MAQUINAS LTDA</t>
        </is>
      </c>
      <c r="D1045" t="inlineStr">
        <is>
          <t>T-39557</t>
        </is>
      </c>
      <c r="E1045" s="555" t="n">
        <v>46113</v>
      </c>
      <c r="F1045" s="555" t="n">
        <v>46129</v>
      </c>
      <c r="G1045" t="inlineStr">
        <is>
          <t>Utilidades</t>
        </is>
      </c>
      <c r="H1045" t="inlineStr">
        <is>
          <t>Material de Consumo - Gelo/ Gas CO2/ Carvao /Velas</t>
        </is>
      </c>
      <c r="I1045" t="inlineStr">
        <is>
          <t xml:space="preserve">REPOSICAO DE GAS - 03/2026
</t>
        </is>
      </c>
      <c r="J1045" t="n">
        <v>-396</v>
      </c>
      <c r="K1045" t="n">
        <v>-396</v>
      </c>
      <c r="O1045" t="inlineStr">
        <is>
          <t>Real</t>
        </is>
      </c>
      <c r="P1045" t="inlineStr">
        <is>
          <t>Pago</t>
        </is>
      </c>
      <c r="Q1045" t="inlineStr">
        <is>
          <t>04/2026</t>
        </is>
      </c>
      <c r="R1045" t="n">
        <v>0</v>
      </c>
    </row>
    <row r="1046">
      <c r="A1046" t="n">
        <v>222314</v>
      </c>
      <c r="B1046" t="inlineStr">
        <is>
          <t>Love Cabaret</t>
        </is>
      </c>
      <c r="C1046" t="inlineStr">
        <is>
          <t>D FILIPA - LOCACAO DE MAT. FESTAS E EVEN</t>
        </is>
      </c>
      <c r="D1046" t="inlineStr">
        <is>
          <t>39931</t>
        </is>
      </c>
      <c r="E1046" s="555" t="n">
        <v>46113</v>
      </c>
      <c r="F1046" s="555" t="n">
        <v>46126</v>
      </c>
      <c r="G1046" t="inlineStr">
        <is>
          <t>Custos de Eventos</t>
        </is>
      </c>
      <c r="H1046" t="inlineStr">
        <is>
          <t>Locação de Utensílios - Eventos</t>
        </is>
      </c>
      <c r="I1046" t="inlineStr">
        <is>
          <t>LOCACAO UTENSILIOS EVENTO PRIVACY 26/03 - 03/2026</t>
        </is>
      </c>
      <c r="J1046" t="n">
        <v>-1589.81</v>
      </c>
      <c r="K1046" t="n">
        <v>-1589.81</v>
      </c>
      <c r="O1046" t="inlineStr">
        <is>
          <t>Real</t>
        </is>
      </c>
      <c r="P1046" t="inlineStr">
        <is>
          <t>Pago</t>
        </is>
      </c>
      <c r="Q1046" t="inlineStr">
        <is>
          <t>04/2026</t>
        </is>
      </c>
      <c r="R1046" t="n">
        <v>0</v>
      </c>
    </row>
    <row r="1047">
      <c r="A1047" t="n">
        <v>222308</v>
      </c>
      <c r="B1047" t="inlineStr">
        <is>
          <t>Love Cabaret</t>
        </is>
      </c>
      <c r="C1047" t="inlineStr">
        <is>
          <t>CEM ENGENHARIA DA MANUTENCAO LTDA</t>
        </is>
      </c>
      <c r="D1047" t="inlineStr">
        <is>
          <t xml:space="preserve"> 2971</t>
        </is>
      </c>
      <c r="E1047" s="555" t="n">
        <v>46113</v>
      </c>
      <c r="F1047" s="555" t="n">
        <v>46125</v>
      </c>
      <c r="G1047" t="inlineStr">
        <is>
          <t>Manutenção</t>
        </is>
      </c>
      <c r="H1047" t="inlineStr">
        <is>
          <t>Material de Manutenção</t>
        </is>
      </c>
      <c r="I1047" t="inlineStr">
        <is>
          <t>GAS 410 - 03/2026</t>
        </is>
      </c>
      <c r="J1047" t="n">
        <v>-400</v>
      </c>
      <c r="K1047" t="n">
        <v>-400</v>
      </c>
      <c r="O1047" t="inlineStr">
        <is>
          <t>Real</t>
        </is>
      </c>
      <c r="P1047" t="inlineStr">
        <is>
          <t>Pago</t>
        </is>
      </c>
      <c r="Q1047" t="inlineStr">
        <is>
          <t>04/2026</t>
        </is>
      </c>
      <c r="R1047" t="n">
        <v>0</v>
      </c>
    </row>
    <row r="1048">
      <c r="A1048" t="n">
        <v>229243</v>
      </c>
      <c r="B1048" t="inlineStr">
        <is>
          <t>Love Cabaret</t>
        </is>
      </c>
      <c r="C1048" t="inlineStr">
        <is>
          <t>ZIGPAY LTDAS -ME</t>
        </is>
      </c>
      <c r="E1048" s="555" t="n">
        <v>46113</v>
      </c>
      <c r="F1048" s="555" t="n">
        <v>46113</v>
      </c>
      <c r="G1048" t="inlineStr">
        <is>
          <t>Informática e TI</t>
        </is>
      </c>
      <c r="H1048" t="inlineStr">
        <is>
          <t>Sistemas Gerais - Operacionais</t>
        </is>
      </c>
      <c r="I1048" t="inlineStr">
        <is>
          <t>Z0101 - Ref.:16 Smartpos R$20 cada</t>
        </is>
      </c>
      <c r="J1048" t="n">
        <v>-320</v>
      </c>
      <c r="K1048" t="n">
        <v>-320</v>
      </c>
      <c r="O1048" t="inlineStr">
        <is>
          <t>Real</t>
        </is>
      </c>
      <c r="P1048" t="inlineStr">
        <is>
          <t>Pago</t>
        </is>
      </c>
      <c r="Q1048" t="inlineStr">
        <is>
          <t>04/2026</t>
        </is>
      </c>
      <c r="R1048" t="n">
        <v>0</v>
      </c>
    </row>
    <row r="1049">
      <c r="A1049" t="n">
        <v>221473</v>
      </c>
      <c r="B1049" t="inlineStr">
        <is>
          <t>Love Cabaret</t>
        </is>
      </c>
      <c r="C1049" t="inlineStr">
        <is>
          <t>JULIANE DE LIMA CORREIA</t>
        </is>
      </c>
      <c r="D1049" t="inlineStr">
        <is>
          <t>3</t>
        </is>
      </c>
      <c r="E1049" s="555" t="n">
        <v>46113</v>
      </c>
      <c r="F1049" s="555" t="n">
        <v>46152</v>
      </c>
      <c r="G1049" t="inlineStr">
        <is>
          <t>Mão de Obra - PJ</t>
        </is>
      </c>
      <c r="H1049" t="inlineStr">
        <is>
          <t>MDO PJ Fixo</t>
        </is>
      </c>
      <c r="I1049" t="inlineStr">
        <is>
          <t>SALÁRIO PJ - CHEFE DE BAR</t>
        </is>
      </c>
      <c r="J1049" t="n">
        <v>-5000</v>
      </c>
      <c r="K1049" t="n">
        <v>-5000</v>
      </c>
      <c r="M1049" t="inlineStr">
        <is>
          <t>CHEFE DE BAR</t>
        </is>
      </c>
      <c r="N1049" t="inlineStr">
        <is>
          <t xml:space="preserve">  - Chefe de Bar</t>
        </is>
      </c>
      <c r="O1049" t="inlineStr">
        <is>
          <t>Real</t>
        </is>
      </c>
      <c r="P1049" t="inlineStr">
        <is>
          <t>Pago</t>
        </is>
      </c>
      <c r="Q1049" t="inlineStr">
        <is>
          <t>04/2026</t>
        </is>
      </c>
      <c r="R1049" t="n">
        <v>0</v>
      </c>
    </row>
    <row r="1050">
      <c r="A1050" t="n">
        <v>221315</v>
      </c>
      <c r="B1050" t="inlineStr">
        <is>
          <t>Love Cabaret</t>
        </is>
      </c>
      <c r="C1050" t="inlineStr">
        <is>
          <t>PETTY CASH</t>
        </is>
      </c>
      <c r="D1050" t="inlineStr">
        <is>
          <t>32 032026</t>
        </is>
      </c>
      <c r="E1050" s="555" t="n">
        <v>46113</v>
      </c>
      <c r="F1050" s="555" t="n">
        <v>46117</v>
      </c>
      <c r="G1050" t="inlineStr">
        <is>
          <t>Utilidades</t>
        </is>
      </c>
      <c r="H1050" t="inlineStr">
        <is>
          <t>Serviços Graficos</t>
        </is>
      </c>
      <c r="I1050" t="inlineStr">
        <is>
          <t>SERVICO GRAFICA - 4581</t>
        </is>
      </c>
      <c r="J1050" t="n">
        <v>-32</v>
      </c>
      <c r="K1050" t="n">
        <v>-32</v>
      </c>
      <c r="O1050" t="inlineStr">
        <is>
          <t>Real</t>
        </is>
      </c>
      <c r="P1050" t="inlineStr">
        <is>
          <t>Pago</t>
        </is>
      </c>
      <c r="Q1050" t="inlineStr">
        <is>
          <t>04/2026</t>
        </is>
      </c>
      <c r="R1050" t="n">
        <v>0</v>
      </c>
    </row>
    <row r="1051">
      <c r="A1051" t="n">
        <v>221303</v>
      </c>
      <c r="B1051" t="inlineStr">
        <is>
          <t>Love Cabaret</t>
        </is>
      </c>
      <c r="C1051" t="inlineStr">
        <is>
          <t>INFINITE COMPUTACAO EM NUVEM LTDA</t>
        </is>
      </c>
      <c r="D1051" t="inlineStr">
        <is>
          <t>79394</t>
        </is>
      </c>
      <c r="E1051" s="555" t="n">
        <v>46113</v>
      </c>
      <c r="F1051" s="555" t="n">
        <v>46114</v>
      </c>
      <c r="G1051" t="inlineStr">
        <is>
          <t>Marketing</t>
        </is>
      </c>
      <c r="H1051" t="inlineStr">
        <is>
          <t>Ferramentas de Marketing</t>
        </is>
      </c>
      <c r="I1051" t="inlineStr">
        <is>
          <t>SERVIDOR - 04/2026</t>
        </is>
      </c>
      <c r="J1051" t="n">
        <v>-2128.41</v>
      </c>
      <c r="K1051" t="n">
        <v>-2128.41</v>
      </c>
      <c r="O1051" t="inlineStr">
        <is>
          <t>Real</t>
        </is>
      </c>
      <c r="P1051" t="inlineStr">
        <is>
          <t>Pago</t>
        </is>
      </c>
      <c r="Q1051" t="inlineStr">
        <is>
          <t>04/2026</t>
        </is>
      </c>
      <c r="R1051" t="n">
        <v>0</v>
      </c>
    </row>
    <row r="1052">
      <c r="A1052" t="n">
        <v>221021</v>
      </c>
      <c r="B1052" t="inlineStr">
        <is>
          <t>Love Cabaret</t>
        </is>
      </c>
      <c r="C1052" t="inlineStr">
        <is>
          <t>GOOGLE WORKSPACE</t>
        </is>
      </c>
      <c r="D1052" t="inlineStr">
        <is>
          <t>RP0032026</t>
        </is>
      </c>
      <c r="E1052" s="555" t="n">
        <v>46113</v>
      </c>
      <c r="F1052" s="555" t="n">
        <v>46167</v>
      </c>
      <c r="G1052" t="inlineStr">
        <is>
          <t>Marketing</t>
        </is>
      </c>
      <c r="H1052" t="inlineStr">
        <is>
          <t>Publicidade e Propaganda</t>
        </is>
      </c>
      <c r="I1052" t="inlineStr">
        <is>
          <t>GESTAO DE DOMINIO - 04/2026</t>
        </is>
      </c>
      <c r="J1052" t="n">
        <v>-873.04</v>
      </c>
      <c r="K1052" t="n">
        <v>-873.04</v>
      </c>
      <c r="O1052" t="inlineStr">
        <is>
          <t>Real</t>
        </is>
      </c>
      <c r="P1052" t="inlineStr">
        <is>
          <t>Pago</t>
        </is>
      </c>
      <c r="Q1052" t="inlineStr">
        <is>
          <t>04/2026</t>
        </is>
      </c>
      <c r="R1052" t="n">
        <v>0</v>
      </c>
    </row>
    <row r="1053">
      <c r="A1053" t="n">
        <v>220991</v>
      </c>
      <c r="B1053" t="inlineStr">
        <is>
          <t>Love Cabaret</t>
        </is>
      </c>
      <c r="C1053" t="inlineStr">
        <is>
          <t>ESTAFF SOLUCOES TECNOLOGICAS DE AGENCIAMENTO LTDA</t>
        </is>
      </c>
      <c r="D1053" t="inlineStr">
        <is>
          <t>775942211</t>
        </is>
      </c>
      <c r="E1053" s="555" t="n">
        <v>46113</v>
      </c>
      <c r="F1053" s="555" t="n">
        <v>46120</v>
      </c>
      <c r="G1053" t="inlineStr">
        <is>
          <t>Mão de Obra - Extra</t>
        </is>
      </c>
      <c r="H1053" t="inlineStr">
        <is>
          <t>Mão de Obra Extra</t>
        </is>
      </c>
      <c r="I1053" t="inlineStr">
        <is>
          <t>MAO DE OBRA EXTRA - PERIODO 23/03 A 29/03 - 03/2026</t>
        </is>
      </c>
      <c r="J1053" t="n">
        <v>-9867</v>
      </c>
      <c r="K1053" t="n">
        <v>-9867</v>
      </c>
      <c r="O1053" t="inlineStr">
        <is>
          <t>Real</t>
        </is>
      </c>
      <c r="P1053" t="inlineStr">
        <is>
          <t>Pago</t>
        </is>
      </c>
      <c r="Q1053" t="inlineStr">
        <is>
          <t>04/2026</t>
        </is>
      </c>
      <c r="R1053" t="n">
        <v>0</v>
      </c>
    </row>
    <row r="1054">
      <c r="A1054" t="n">
        <v>220990</v>
      </c>
      <c r="B1054" t="inlineStr">
        <is>
          <t>Love Cabaret</t>
        </is>
      </c>
      <c r="C1054" t="inlineStr">
        <is>
          <t>LAISA ROCHA LARANGEIRA</t>
        </is>
      </c>
      <c r="D1054" t="inlineStr">
        <is>
          <t>RP0382026</t>
        </is>
      </c>
      <c r="E1054" s="555" t="n">
        <v>46113</v>
      </c>
      <c r="F1054" s="555" t="n">
        <v>46122</v>
      </c>
      <c r="G1054" t="inlineStr">
        <is>
          <t>Despesas com Transporte / Hospedagem</t>
        </is>
      </c>
      <c r="H1054" t="inlineStr">
        <is>
          <t>Conduções/Taxi/Uber</t>
        </is>
      </c>
      <c r="I1054" t="inlineStr">
        <is>
          <t>REEMBOLSO - UBER - 03/2026</t>
        </is>
      </c>
      <c r="J1054" t="n">
        <v>-38.97</v>
      </c>
      <c r="K1054" t="n">
        <v>-38.97</v>
      </c>
      <c r="M1054" t="inlineStr">
        <is>
          <t>ASSISTENTE DE MARKETING DO SQUAD</t>
        </is>
      </c>
      <c r="N1054" t="inlineStr">
        <is>
          <t xml:space="preserve">  - Squad</t>
        </is>
      </c>
      <c r="O1054" t="inlineStr">
        <is>
          <t>Real</t>
        </is>
      </c>
      <c r="P1054" t="inlineStr">
        <is>
          <t>Pago</t>
        </is>
      </c>
      <c r="Q1054" t="inlineStr">
        <is>
          <t>04/2026</t>
        </is>
      </c>
      <c r="R1054" t="n">
        <v>0</v>
      </c>
    </row>
    <row r="1055">
      <c r="A1055" t="n">
        <v>220986</v>
      </c>
      <c r="B1055" t="inlineStr">
        <is>
          <t>Love Cabaret</t>
        </is>
      </c>
      <c r="C1055" t="inlineStr">
        <is>
          <t>PETERSON PATRIK COSTA BARBOSA</t>
        </is>
      </c>
      <c r="D1055" t="inlineStr">
        <is>
          <t>RP0372026</t>
        </is>
      </c>
      <c r="E1055" s="555" t="n">
        <v>46113</v>
      </c>
      <c r="F1055" s="555" t="n">
        <v>46122</v>
      </c>
      <c r="G1055" t="inlineStr">
        <is>
          <t>Investimento - CAPEX</t>
        </is>
      </c>
      <c r="H1055" t="inlineStr">
        <is>
          <t>Investimento - Mobiliário e Decoração</t>
        </is>
      </c>
      <c r="I1055" t="inlineStr">
        <is>
          <t>REEMBOLSO - TECIDOS - 03/2026</t>
        </is>
      </c>
      <c r="J1055" t="n">
        <v>-270</v>
      </c>
      <c r="K1055" t="n">
        <v>-270</v>
      </c>
      <c r="O1055" t="inlineStr">
        <is>
          <t>Real</t>
        </is>
      </c>
      <c r="P1055" t="inlineStr">
        <is>
          <t>Pago</t>
        </is>
      </c>
      <c r="Q1055" t="inlineStr">
        <is>
          <t>04/2026</t>
        </is>
      </c>
      <c r="R1055" t="n">
        <v>0</v>
      </c>
    </row>
    <row r="1056">
      <c r="A1056" t="n">
        <v>219857</v>
      </c>
      <c r="B1056" t="inlineStr">
        <is>
          <t>Love Cabaret</t>
        </is>
      </c>
      <c r="C1056" t="inlineStr">
        <is>
          <t>RD GESTAO E SISTEMAS S.A.</t>
        </is>
      </c>
      <c r="D1056" t="inlineStr">
        <is>
          <t>RP0032026</t>
        </is>
      </c>
      <c r="E1056" s="555" t="n">
        <v>46113</v>
      </c>
      <c r="F1056" s="555" t="n">
        <v>46168</v>
      </c>
      <c r="G1056" t="inlineStr">
        <is>
          <t>Marketing</t>
        </is>
      </c>
      <c r="H1056" t="inlineStr">
        <is>
          <t>Ferramentas de Marketing</t>
        </is>
      </c>
      <c r="I1056" t="inlineStr">
        <is>
          <t>DISPARO DE EMAILS (REEMBOLSO FACUNDO) - 04/2026</t>
        </is>
      </c>
      <c r="J1056" t="n">
        <v>-1034.45</v>
      </c>
      <c r="K1056" t="n">
        <v>-1034.45</v>
      </c>
      <c r="O1056" t="inlineStr">
        <is>
          <t>Real</t>
        </is>
      </c>
      <c r="P1056" t="inlineStr">
        <is>
          <t>Pago</t>
        </is>
      </c>
      <c r="Q1056" t="inlineStr">
        <is>
          <t>04/2026</t>
        </is>
      </c>
      <c r="R1056" t="n">
        <v>0</v>
      </c>
    </row>
    <row r="1057">
      <c r="A1057" t="n">
        <v>219698</v>
      </c>
      <c r="B1057" t="inlineStr">
        <is>
          <t>Love Cabaret</t>
        </is>
      </c>
      <c r="C1057" t="inlineStr">
        <is>
          <t>BUSINESS TO SUCESS LTDA</t>
        </is>
      </c>
      <c r="D1057" t="inlineStr">
        <is>
          <t>776593021</t>
        </is>
      </c>
      <c r="E1057" s="555" t="n">
        <v>46113</v>
      </c>
      <c r="F1057" s="555" t="n">
        <v>46151</v>
      </c>
      <c r="G1057" t="inlineStr">
        <is>
          <t>Informática e TI</t>
        </is>
      </c>
      <c r="H1057" t="inlineStr">
        <is>
          <t>Sistemas Gerais - Comunicação e Marketing</t>
        </is>
      </c>
      <c r="I1057" t="inlineStr">
        <is>
          <t>FALAE - 04/2026</t>
        </is>
      </c>
      <c r="J1057" t="n">
        <v>-150</v>
      </c>
      <c r="K1057" t="n">
        <v>-150</v>
      </c>
      <c r="O1057" t="inlineStr">
        <is>
          <t>Real</t>
        </is>
      </c>
      <c r="P1057" t="inlineStr">
        <is>
          <t>Pago</t>
        </is>
      </c>
      <c r="Q1057" t="inlineStr">
        <is>
          <t>04/2026</t>
        </is>
      </c>
      <c r="R1057" t="n">
        <v>0</v>
      </c>
    </row>
    <row r="1058">
      <c r="A1058" t="n">
        <v>218055</v>
      </c>
      <c r="B1058" t="inlineStr">
        <is>
          <t>Love Cabaret</t>
        </is>
      </c>
      <c r="C1058" t="inlineStr">
        <is>
          <t>FABRICA DE BARES SERVICOS LTDA FB</t>
        </is>
      </c>
      <c r="D1058" t="inlineStr">
        <is>
          <t>ND27-2026</t>
        </is>
      </c>
      <c r="E1058" s="555" t="n">
        <v>46113</v>
      </c>
      <c r="F1058" s="555" t="n">
        <v>46154</v>
      </c>
      <c r="G1058" t="inlineStr">
        <is>
          <t>Serviços de Terceiros</t>
        </is>
      </c>
      <c r="H1058" t="inlineStr">
        <is>
          <t>Assessoria RH</t>
        </is>
      </c>
      <c r="I1058" t="inlineStr">
        <is>
          <t>ASSESSORIA RH - 04/2024</t>
        </is>
      </c>
      <c r="J1058" t="n">
        <v>-100</v>
      </c>
      <c r="K1058" t="n">
        <v>-100</v>
      </c>
      <c r="O1058" t="inlineStr">
        <is>
          <t>Real</t>
        </is>
      </c>
      <c r="P1058" t="inlineStr">
        <is>
          <t>Pago</t>
        </is>
      </c>
      <c r="Q1058" t="inlineStr">
        <is>
          <t>04/2026</t>
        </is>
      </c>
      <c r="R1058" t="n">
        <v>0</v>
      </c>
    </row>
    <row r="1059">
      <c r="A1059" t="n">
        <v>216997</v>
      </c>
      <c r="B1059" t="inlineStr">
        <is>
          <t>Love Cabaret</t>
        </is>
      </c>
      <c r="C1059" t="inlineStr">
        <is>
          <t>LAISA ROCHA LARANGEIRA</t>
        </is>
      </c>
      <c r="D1059" t="inlineStr">
        <is>
          <t>112</t>
        </is>
      </c>
      <c r="E1059" s="555" t="n">
        <v>46113</v>
      </c>
      <c r="F1059" s="555" t="n">
        <v>46152</v>
      </c>
      <c r="G1059" t="inlineStr">
        <is>
          <t>Mão de Obra - PJ</t>
        </is>
      </c>
      <c r="H1059" t="inlineStr">
        <is>
          <t>MDO PJ Fixo</t>
        </is>
      </c>
      <c r="I1059" t="inlineStr">
        <is>
          <t xml:space="preserve">SALÁRIO PJ </t>
        </is>
      </c>
      <c r="J1059" t="n">
        <v>-800</v>
      </c>
      <c r="K1059" t="n">
        <v>-800</v>
      </c>
      <c r="M1059" t="inlineStr">
        <is>
          <t>ASSISTENTE DE MARKETING DO SQUAD</t>
        </is>
      </c>
      <c r="N1059" t="inlineStr">
        <is>
          <t xml:space="preserve">  - Squad</t>
        </is>
      </c>
      <c r="O1059" t="inlineStr">
        <is>
          <t>Real</t>
        </is>
      </c>
      <c r="P1059" t="inlineStr">
        <is>
          <t>Pago</t>
        </is>
      </c>
      <c r="Q1059" t="inlineStr">
        <is>
          <t>04/2026</t>
        </is>
      </c>
      <c r="R1059" t="n">
        <v>0</v>
      </c>
    </row>
    <row r="1060">
      <c r="A1060" t="n">
        <v>227238</v>
      </c>
      <c r="B1060" t="inlineStr">
        <is>
          <t>Love Cabaret</t>
        </is>
      </c>
      <c r="C1060" t="inlineStr">
        <is>
          <t>PETTY CASH</t>
        </is>
      </c>
      <c r="D1060" t="inlineStr">
        <is>
          <t>12090 042026</t>
        </is>
      </c>
      <c r="E1060" s="555" t="n">
        <v>46113</v>
      </c>
      <c r="F1060" s="555" t="n">
        <v>46147</v>
      </c>
      <c r="G1060" t="inlineStr">
        <is>
          <t>Investimento - CAPEX</t>
        </is>
      </c>
      <c r="H1060" t="inlineStr">
        <is>
          <t xml:space="preserve">Investimento - Construção - Obra </t>
        </is>
      </c>
      <c r="I1060" t="inlineStr">
        <is>
          <t>MATERIAL PARA REABERTURA - 4581</t>
        </is>
      </c>
      <c r="J1060" t="n">
        <v>-120.9</v>
      </c>
      <c r="K1060" t="n">
        <v>-120.9</v>
      </c>
      <c r="O1060" t="inlineStr">
        <is>
          <t>Real</t>
        </is>
      </c>
      <c r="P1060" t="inlineStr">
        <is>
          <t>Pago</t>
        </is>
      </c>
      <c r="Q1060" t="inlineStr">
        <is>
          <t>04/2026</t>
        </is>
      </c>
      <c r="R1060" t="n">
        <v>0</v>
      </c>
    </row>
    <row r="1061">
      <c r="A1061" t="n">
        <v>228651</v>
      </c>
      <c r="B1061" t="inlineStr">
        <is>
          <t>Love Cabaret</t>
        </is>
      </c>
      <c r="C1061" t="inlineStr">
        <is>
          <t>ESTAFF SOLUCOES TECNOLOGICAS DE AGENCIAMENTO LTDA</t>
        </is>
      </c>
      <c r="D1061" t="inlineStr">
        <is>
          <t>801894558</t>
        </is>
      </c>
      <c r="E1061" s="555" t="n">
        <v>46113</v>
      </c>
      <c r="F1061" s="555" t="n">
        <v>46155</v>
      </c>
      <c r="G1061" t="inlineStr">
        <is>
          <t>Mão de Obra - Extra</t>
        </is>
      </c>
      <c r="H1061" t="inlineStr">
        <is>
          <t>Mão de Obra Extra</t>
        </is>
      </c>
      <c r="I1061" t="inlineStr">
        <is>
          <t>MAO DE OBRA EXTRA - PERIODO 27/04 A 30/04 - 04/2026</t>
        </is>
      </c>
      <c r="J1061" t="n">
        <v>-6512</v>
      </c>
      <c r="K1061" t="n">
        <v>-6512</v>
      </c>
      <c r="O1061" t="inlineStr">
        <is>
          <t>Real</t>
        </is>
      </c>
      <c r="P1061" t="inlineStr">
        <is>
          <t>Pago</t>
        </is>
      </c>
      <c r="Q1061" t="inlineStr">
        <is>
          <t>04/2026</t>
        </is>
      </c>
      <c r="R1061" t="n">
        <v>0</v>
      </c>
    </row>
    <row r="1062">
      <c r="A1062" t="n">
        <v>228647</v>
      </c>
      <c r="B1062" t="inlineStr">
        <is>
          <t>Love Cabaret</t>
        </is>
      </c>
      <c r="C1062" t="inlineStr">
        <is>
          <t xml:space="preserve">DUO COMUNICA LTDA </t>
        </is>
      </c>
      <c r="D1062" t="inlineStr">
        <is>
          <t>688</t>
        </is>
      </c>
      <c r="E1062" s="555" t="n">
        <v>46113</v>
      </c>
      <c r="F1062" s="555" t="n">
        <v>46154</v>
      </c>
      <c r="G1062" t="inlineStr">
        <is>
          <t>Marketing</t>
        </is>
      </c>
      <c r="H1062" t="inlineStr">
        <is>
          <t>Assessoria de Imprensa</t>
        </is>
      </c>
      <c r="I1062" t="inlineStr">
        <is>
          <t>ASSESSORIA DE IMPRENSA</t>
        </is>
      </c>
      <c r="J1062" t="n">
        <v>-2466</v>
      </c>
      <c r="K1062" t="n">
        <v>-2466</v>
      </c>
      <c r="O1062" t="inlineStr">
        <is>
          <t>Real</t>
        </is>
      </c>
      <c r="P1062" t="inlineStr">
        <is>
          <t>Pago</t>
        </is>
      </c>
      <c r="Q1062" t="inlineStr">
        <is>
          <t>04/2026</t>
        </is>
      </c>
      <c r="R1062" t="n">
        <v>0</v>
      </c>
    </row>
    <row r="1063">
      <c r="A1063" t="n">
        <v>227702</v>
      </c>
      <c r="B1063" t="inlineStr">
        <is>
          <t>Love Cabaret</t>
        </is>
      </c>
      <c r="C1063" t="inlineStr">
        <is>
          <t>ESTAFF SOLUCOES TECNOLOGICAS DE AGENCIAMENTO LTDA</t>
        </is>
      </c>
      <c r="D1063" t="inlineStr">
        <is>
          <t>796474167</t>
        </is>
      </c>
      <c r="E1063" s="555" t="n">
        <v>46113</v>
      </c>
      <c r="F1063" s="555" t="n">
        <v>46148</v>
      </c>
      <c r="G1063" t="inlineStr">
        <is>
          <t>Mão de Obra - Extra</t>
        </is>
      </c>
      <c r="H1063" t="inlineStr">
        <is>
          <t>Mão de Obra Extra</t>
        </is>
      </c>
      <c r="I1063" t="inlineStr">
        <is>
          <t>MAO DE OBRA EXTRA - PERIODO 20/04 A 26/04 - 04/2026</t>
        </is>
      </c>
      <c r="J1063" t="n">
        <v>-27592.13</v>
      </c>
      <c r="K1063" t="n">
        <v>-27592.13</v>
      </c>
      <c r="O1063" t="inlineStr">
        <is>
          <t>Real</t>
        </is>
      </c>
      <c r="P1063" t="inlineStr">
        <is>
          <t>Pago</t>
        </is>
      </c>
      <c r="Q1063" t="inlineStr">
        <is>
          <t>04/2026</t>
        </is>
      </c>
      <c r="R1063" t="n">
        <v>0</v>
      </c>
    </row>
    <row r="1064">
      <c r="A1064" t="n">
        <v>228653</v>
      </c>
      <c r="B1064" t="inlineStr">
        <is>
          <t>Love Cabaret</t>
        </is>
      </c>
      <c r="C1064" t="inlineStr">
        <is>
          <t>FELIPE FERREIRA FRANCA 36496185832</t>
        </is>
      </c>
      <c r="D1064" t="inlineStr">
        <is>
          <t>RP0492026</t>
        </is>
      </c>
      <c r="E1064" s="555" t="n">
        <v>46113</v>
      </c>
      <c r="F1064" s="555" t="n">
        <v>46152</v>
      </c>
      <c r="G1064" t="inlineStr">
        <is>
          <t>Investimento - CAPEX</t>
        </is>
      </c>
      <c r="H1064" t="inlineStr">
        <is>
          <t>Investimento - Equipamentos</t>
        </is>
      </c>
      <c r="I1064" t="inlineStr">
        <is>
          <t>REEMBOLSO - INVESTIMENTO ATO III</t>
        </is>
      </c>
      <c r="J1064" t="n">
        <v>-3157.52</v>
      </c>
      <c r="K1064" t="n">
        <v>-3157.52</v>
      </c>
      <c r="M1064" t="inlineStr">
        <is>
          <t>LIDER DE SQUAD</t>
        </is>
      </c>
      <c r="N1064" t="inlineStr">
        <is>
          <t xml:space="preserve">  - Squad</t>
        </is>
      </c>
      <c r="O1064" t="inlineStr">
        <is>
          <t>Real</t>
        </is>
      </c>
      <c r="P1064" t="inlineStr">
        <is>
          <t>Pago</t>
        </is>
      </c>
      <c r="Q1064" t="inlineStr">
        <is>
          <t>04/2026</t>
        </is>
      </c>
      <c r="R1064" t="n">
        <v>0</v>
      </c>
    </row>
    <row r="1065">
      <c r="A1065" t="n">
        <v>227240</v>
      </c>
      <c r="B1065" t="inlineStr">
        <is>
          <t>Love Cabaret</t>
        </is>
      </c>
      <c r="C1065" t="inlineStr">
        <is>
          <t>PETTY CASH</t>
        </is>
      </c>
      <c r="D1065" t="inlineStr">
        <is>
          <t>13910 042026</t>
        </is>
      </c>
      <c r="E1065" s="555" t="n">
        <v>46113</v>
      </c>
      <c r="F1065" s="555" t="n">
        <v>46147</v>
      </c>
      <c r="G1065" t="inlineStr">
        <is>
          <t>Investimento - CAPEX</t>
        </is>
      </c>
      <c r="H1065" t="inlineStr">
        <is>
          <t xml:space="preserve">Investimento - Construção - Obra </t>
        </is>
      </c>
      <c r="I1065" t="inlineStr">
        <is>
          <t>MATERIAL PARA REABERTURA -  4581</t>
        </is>
      </c>
      <c r="J1065" t="n">
        <v>-139.1</v>
      </c>
      <c r="K1065" t="n">
        <v>-139.1</v>
      </c>
      <c r="O1065" t="inlineStr">
        <is>
          <t>Real</t>
        </is>
      </c>
      <c r="P1065" t="inlineStr">
        <is>
          <t>Pago</t>
        </is>
      </c>
      <c r="Q1065" t="inlineStr">
        <is>
          <t>04/2026</t>
        </is>
      </c>
      <c r="R1065" t="n">
        <v>0</v>
      </c>
    </row>
    <row r="1066">
      <c r="A1066" t="n">
        <v>227239</v>
      </c>
      <c r="B1066" t="inlineStr">
        <is>
          <t>Love Cabaret</t>
        </is>
      </c>
      <c r="C1066" t="inlineStr">
        <is>
          <t>PETTY CASH</t>
        </is>
      </c>
      <c r="D1066" t="inlineStr">
        <is>
          <t>4664 042026</t>
        </is>
      </c>
      <c r="E1066" s="555" t="n">
        <v>46113</v>
      </c>
      <c r="F1066" s="555" t="n">
        <v>46147</v>
      </c>
      <c r="G1066" t="inlineStr">
        <is>
          <t>Investimento - CAPEX</t>
        </is>
      </c>
      <c r="H1066" t="inlineStr">
        <is>
          <t xml:space="preserve">Investimento - Construção - Obra </t>
        </is>
      </c>
      <c r="I1066" t="inlineStr">
        <is>
          <t>MATERIAL PARA REABERTURA - 4581</t>
        </is>
      </c>
      <c r="J1066" t="n">
        <v>-46.64</v>
      </c>
      <c r="K1066" t="n">
        <v>-46.64</v>
      </c>
      <c r="O1066" t="inlineStr">
        <is>
          <t>Real</t>
        </is>
      </c>
      <c r="P1066" t="inlineStr">
        <is>
          <t>Pago</t>
        </is>
      </c>
      <c r="Q1066" t="inlineStr">
        <is>
          <t>04/2026</t>
        </is>
      </c>
      <c r="R1066" t="n">
        <v>0</v>
      </c>
    </row>
    <row r="1067">
      <c r="A1067" t="n">
        <v>228658</v>
      </c>
      <c r="B1067" t="inlineStr">
        <is>
          <t>Love Cabaret</t>
        </is>
      </c>
      <c r="C1067" t="inlineStr">
        <is>
          <t>LAISA ROCHA LARANGEIRA</t>
        </is>
      </c>
      <c r="D1067" t="inlineStr">
        <is>
          <t>RP0512026</t>
        </is>
      </c>
      <c r="E1067" s="555" t="n">
        <v>46113</v>
      </c>
      <c r="F1067" s="555" t="n">
        <v>46152</v>
      </c>
      <c r="G1067" t="inlineStr">
        <is>
          <t>Despesas com Transporte / Hospedagem</t>
        </is>
      </c>
      <c r="H1067" t="inlineStr">
        <is>
          <t>Conduções/Taxi/Uber</t>
        </is>
      </c>
      <c r="I1067" t="inlineStr">
        <is>
          <t>REEMBOLSO - UBER</t>
        </is>
      </c>
      <c r="J1067" t="n">
        <v>-85.3</v>
      </c>
      <c r="K1067" t="n">
        <v>-85.3</v>
      </c>
      <c r="M1067" t="inlineStr">
        <is>
          <t>ASSISTENTE DE MARKETING DO SQUAD</t>
        </is>
      </c>
      <c r="N1067" t="inlineStr">
        <is>
          <t xml:space="preserve">  - Squad</t>
        </is>
      </c>
      <c r="O1067" t="inlineStr">
        <is>
          <t>Real</t>
        </is>
      </c>
      <c r="P1067" t="inlineStr">
        <is>
          <t>Pago</t>
        </is>
      </c>
      <c r="Q1067" t="inlineStr">
        <is>
          <t>04/2026</t>
        </is>
      </c>
      <c r="R1067" t="n">
        <v>0</v>
      </c>
    </row>
    <row r="1068">
      <c r="A1068" t="n">
        <v>228654</v>
      </c>
      <c r="B1068" t="inlineStr">
        <is>
          <t>Love Cabaret</t>
        </is>
      </c>
      <c r="C1068" t="inlineStr">
        <is>
          <t>FELIPE FERREIRA FRANCA 36496185832</t>
        </is>
      </c>
      <c r="D1068" t="inlineStr">
        <is>
          <t>RP0492026</t>
        </is>
      </c>
      <c r="E1068" s="555" t="n">
        <v>46113</v>
      </c>
      <c r="F1068" s="555" t="n">
        <v>46152</v>
      </c>
      <c r="G1068" t="inlineStr">
        <is>
          <t>Utilidades</t>
        </is>
      </c>
      <c r="H1068" t="inlineStr">
        <is>
          <t>Material de Escritorio</t>
        </is>
      </c>
      <c r="I1068" t="inlineStr">
        <is>
          <t>REEMBOLSO - FONES DE OUVIDO</t>
        </is>
      </c>
      <c r="J1068" t="n">
        <v>-597</v>
      </c>
      <c r="K1068" t="n">
        <v>-597</v>
      </c>
      <c r="M1068" t="inlineStr">
        <is>
          <t>LIDER DE SQUAD</t>
        </is>
      </c>
      <c r="N1068" t="inlineStr">
        <is>
          <t xml:space="preserve">  - Squad</t>
        </is>
      </c>
      <c r="O1068" t="inlineStr">
        <is>
          <t>Real</t>
        </is>
      </c>
      <c r="P1068" t="inlineStr">
        <is>
          <t>Pago</t>
        </is>
      </c>
      <c r="Q1068" t="inlineStr">
        <is>
          <t>04/2026</t>
        </is>
      </c>
      <c r="R1068" t="n">
        <v>0</v>
      </c>
    </row>
    <row r="1069">
      <c r="A1069" t="n">
        <v>228655</v>
      </c>
      <c r="B1069" t="inlineStr">
        <is>
          <t>Love Cabaret</t>
        </is>
      </c>
      <c r="C1069" t="inlineStr">
        <is>
          <t>FELIPE FERREIRA FRANCA 36496185832</t>
        </is>
      </c>
      <c r="D1069" t="inlineStr">
        <is>
          <t>RP0492026</t>
        </is>
      </c>
      <c r="E1069" s="555" t="n">
        <v>46113</v>
      </c>
      <c r="F1069" s="555" t="n">
        <v>46152</v>
      </c>
      <c r="G1069" t="inlineStr">
        <is>
          <t>Manutenção</t>
        </is>
      </c>
      <c r="H1069" t="inlineStr">
        <is>
          <t>Material de Manutenção</t>
        </is>
      </c>
      <c r="I1069" t="inlineStr">
        <is>
          <t>REEMBOLSO - MATERIAL MANUTENCAO</t>
        </is>
      </c>
      <c r="J1069" t="n">
        <v>-938.9</v>
      </c>
      <c r="K1069" t="n">
        <v>-938.9</v>
      </c>
      <c r="M1069" t="inlineStr">
        <is>
          <t>LIDER DE SQUAD</t>
        </is>
      </c>
      <c r="N1069" t="inlineStr">
        <is>
          <t xml:space="preserve">  - Squad</t>
        </is>
      </c>
      <c r="O1069" t="inlineStr">
        <is>
          <t>Real</t>
        </is>
      </c>
      <c r="P1069" t="inlineStr">
        <is>
          <t>Pago</t>
        </is>
      </c>
      <c r="Q1069" t="inlineStr">
        <is>
          <t>04/2026</t>
        </is>
      </c>
      <c r="R1069" t="n">
        <v>0</v>
      </c>
    </row>
    <row r="1070">
      <c r="A1070" t="n">
        <v>223632</v>
      </c>
      <c r="B1070" t="inlineStr">
        <is>
          <t>Love Cabaret</t>
        </is>
      </c>
      <c r="C1070" t="inlineStr">
        <is>
          <t>DESENTUPIDORA PINHEIROS E COMERCIO LTDA ME</t>
        </is>
      </c>
      <c r="D1070" t="inlineStr">
        <is>
          <t>1310</t>
        </is>
      </c>
      <c r="E1070" s="555" t="n">
        <v>46113</v>
      </c>
      <c r="F1070" s="555" t="n">
        <v>46121</v>
      </c>
      <c r="G1070" t="inlineStr">
        <is>
          <t>Utilidades</t>
        </is>
      </c>
      <c r="H1070" t="inlineStr">
        <is>
          <t>Material de Escritorio</t>
        </is>
      </c>
      <c r="I1070" t="inlineStr">
        <is>
          <t>CARIMBO AUTOMATICO - A VISTA</t>
        </is>
      </c>
      <c r="J1070" t="n">
        <v>-28</v>
      </c>
      <c r="K1070" t="n">
        <v>-28</v>
      </c>
      <c r="O1070" t="inlineStr">
        <is>
          <t>Real</t>
        </is>
      </c>
      <c r="P1070" t="inlineStr">
        <is>
          <t>Pago</t>
        </is>
      </c>
      <c r="Q1070" t="inlineStr">
        <is>
          <t>04/2026</t>
        </is>
      </c>
      <c r="R1070" t="n">
        <v>0</v>
      </c>
    </row>
    <row r="1071">
      <c r="A1071" t="n">
        <v>227236</v>
      </c>
      <c r="B1071" t="inlineStr">
        <is>
          <t>Love Cabaret</t>
        </is>
      </c>
      <c r="C1071" t="inlineStr">
        <is>
          <t>PETTY CASH</t>
        </is>
      </c>
      <c r="D1071" t="inlineStr">
        <is>
          <t>1499 042026</t>
        </is>
      </c>
      <c r="E1071" s="555" t="n">
        <v>46113</v>
      </c>
      <c r="F1071" s="555" t="n">
        <v>46147</v>
      </c>
      <c r="G1071" t="inlineStr">
        <is>
          <t>Utilidades</t>
        </is>
      </c>
      <c r="H1071" t="inlineStr">
        <is>
          <t>Material de Escritorio</t>
        </is>
      </c>
      <c r="I1071" t="inlineStr">
        <is>
          <t>REPOSICAO - 4581</t>
        </is>
      </c>
      <c r="J1071" t="n">
        <v>-14.99</v>
      </c>
      <c r="K1071" t="n">
        <v>-14.99</v>
      </c>
      <c r="O1071" t="inlineStr">
        <is>
          <t>Real</t>
        </is>
      </c>
      <c r="P1071" t="inlineStr">
        <is>
          <t>Pago</t>
        </is>
      </c>
      <c r="Q1071" t="inlineStr">
        <is>
          <t>04/2026</t>
        </is>
      </c>
      <c r="R1071" t="n">
        <v>0</v>
      </c>
    </row>
    <row r="1072">
      <c r="A1072" t="n">
        <v>226106</v>
      </c>
      <c r="B1072" t="inlineStr">
        <is>
          <t>Love Cabaret</t>
        </is>
      </c>
      <c r="C1072" t="inlineStr">
        <is>
          <t>ESTAFF SOLUCOES TECNOLOGICAS DE AGENCIAMENTO LTDA</t>
        </is>
      </c>
      <c r="D1072" t="inlineStr">
        <is>
          <t>791874579</t>
        </is>
      </c>
      <c r="E1072" s="555" t="n">
        <v>46113</v>
      </c>
      <c r="F1072" s="555" t="n">
        <v>46141</v>
      </c>
      <c r="G1072" t="inlineStr">
        <is>
          <t>Mão de Obra - Extra</t>
        </is>
      </c>
      <c r="H1072" t="inlineStr">
        <is>
          <t>Mão de Obra Extra</t>
        </is>
      </c>
      <c r="I1072" t="inlineStr">
        <is>
          <t>MAO DE OBRA EXTRA - PERIODO 13/04 A 19/04 - 04/2026</t>
        </is>
      </c>
      <c r="J1072" t="n">
        <v>-19998</v>
      </c>
      <c r="K1072" t="n">
        <v>-19998</v>
      </c>
      <c r="O1072" t="inlineStr">
        <is>
          <t>Real</t>
        </is>
      </c>
      <c r="P1072" t="inlineStr">
        <is>
          <t>Pago</t>
        </is>
      </c>
      <c r="Q1072" t="inlineStr">
        <is>
          <t>04/2026</t>
        </is>
      </c>
      <c r="R1072" t="n">
        <v>0</v>
      </c>
    </row>
    <row r="1073">
      <c r="A1073" t="n">
        <v>224841</v>
      </c>
      <c r="B1073" t="inlineStr">
        <is>
          <t>Love Cabaret</t>
        </is>
      </c>
      <c r="C1073" t="inlineStr">
        <is>
          <t>VINICIUS NORIVAL BARBOSA DA SILVA</t>
        </is>
      </c>
      <c r="D1073" t="inlineStr">
        <is>
          <t>107</t>
        </is>
      </c>
      <c r="E1073" s="555" t="n">
        <v>46113</v>
      </c>
      <c r="F1073" s="555" t="n">
        <v>46152</v>
      </c>
      <c r="G1073" t="inlineStr">
        <is>
          <t>Mão de Obra - PJ</t>
        </is>
      </c>
      <c r="H1073" t="inlineStr">
        <is>
          <t>MDO PJ Fixo</t>
        </is>
      </c>
      <c r="I1073" t="inlineStr">
        <is>
          <t>SALÁRIO PJ - PRODUTOR DE EVENTOS III</t>
        </is>
      </c>
      <c r="J1073" t="n">
        <v>-450</v>
      </c>
      <c r="K1073" t="n">
        <v>-450</v>
      </c>
      <c r="M1073" t="inlineStr">
        <is>
          <t>ANALISTA EXECUTIVA DE EVENTOS</t>
        </is>
      </c>
      <c r="N1073" t="inlineStr">
        <is>
          <t>MDO Terceirizada - Eventos</t>
        </is>
      </c>
      <c r="O1073" t="inlineStr">
        <is>
          <t>Real</t>
        </is>
      </c>
      <c r="P1073" t="inlineStr">
        <is>
          <t>Pago</t>
        </is>
      </c>
      <c r="Q1073" t="inlineStr">
        <is>
          <t>04/2026</t>
        </is>
      </c>
      <c r="R1073" t="n">
        <v>0</v>
      </c>
    </row>
    <row r="1074">
      <c r="A1074" t="n">
        <v>228657</v>
      </c>
      <c r="B1074" t="inlineStr">
        <is>
          <t>Love Cabaret</t>
        </is>
      </c>
      <c r="C1074" t="inlineStr">
        <is>
          <t>PETERSON PATRIK COSTA BARBOSA</t>
        </is>
      </c>
      <c r="D1074" t="inlineStr">
        <is>
          <t>RP0502026</t>
        </is>
      </c>
      <c r="E1074" s="555" t="n">
        <v>46113</v>
      </c>
      <c r="F1074" s="555" t="n">
        <v>46152</v>
      </c>
      <c r="G1074" t="inlineStr">
        <is>
          <t>Investimento - CAPEX</t>
        </is>
      </c>
      <c r="H1074" t="inlineStr">
        <is>
          <t>Investimento - Mobiliário e Decoração</t>
        </is>
      </c>
      <c r="I1074" t="inlineStr">
        <is>
          <t>REEMBOLSO - INVESTIMENTO ATO III</t>
        </is>
      </c>
      <c r="J1074" t="n">
        <v>-347.9</v>
      </c>
      <c r="K1074" t="n">
        <v>-347.9</v>
      </c>
      <c r="O1074" t="inlineStr">
        <is>
          <t>Real</t>
        </is>
      </c>
      <c r="P1074" t="inlineStr">
        <is>
          <t>Pago</t>
        </is>
      </c>
      <c r="Q1074" t="inlineStr">
        <is>
          <t>04/2026</t>
        </is>
      </c>
      <c r="R1074" t="n">
        <v>0</v>
      </c>
    </row>
    <row r="1075">
      <c r="A1075" t="n">
        <v>229244</v>
      </c>
      <c r="B1075" t="inlineStr">
        <is>
          <t>Love Cabaret</t>
        </is>
      </c>
      <c r="C1075" t="inlineStr">
        <is>
          <t>ZIGPAY LTDAS -ME</t>
        </is>
      </c>
      <c r="E1075" s="555" t="n">
        <v>46113</v>
      </c>
      <c r="F1075" s="555" t="n">
        <v>46113</v>
      </c>
      <c r="G1075" t="inlineStr">
        <is>
          <t>Informática e TI</t>
        </is>
      </c>
      <c r="H1075" t="inlineStr">
        <is>
          <t>Sistemas Gerais - Operacionais</t>
        </is>
      </c>
      <c r="I1075" t="inlineStr">
        <is>
          <t>Z0101 - 2 SmartPOS a R$20 cada</t>
        </is>
      </c>
      <c r="J1075" t="n">
        <v>-40</v>
      </c>
      <c r="K1075" t="n">
        <v>-40</v>
      </c>
      <c r="O1075" t="inlineStr">
        <is>
          <t>Real</t>
        </is>
      </c>
      <c r="P1075" t="inlineStr">
        <is>
          <t>Pago</t>
        </is>
      </c>
      <c r="Q1075" t="inlineStr">
        <is>
          <t>04/2026</t>
        </is>
      </c>
      <c r="R1075" t="n">
        <v>0</v>
      </c>
    </row>
    <row r="1076">
      <c r="A1076" t="n">
        <v>224650</v>
      </c>
      <c r="B1076" t="inlineStr">
        <is>
          <t>Love Cabaret</t>
        </is>
      </c>
      <c r="C1076" t="inlineStr">
        <is>
          <t>ESTAFF SOLUCOES TECNOLOGICAS DE AGENCIAMENTO LTDA</t>
        </is>
      </c>
      <c r="D1076" t="inlineStr">
        <is>
          <t>786972169</t>
        </is>
      </c>
      <c r="E1076" s="555" t="n">
        <v>46113</v>
      </c>
      <c r="F1076" s="555" t="n">
        <v>46134</v>
      </c>
      <c r="G1076" t="inlineStr">
        <is>
          <t>Mão de Obra - Extra</t>
        </is>
      </c>
      <c r="H1076" t="inlineStr">
        <is>
          <t>Mão de Obra Extra</t>
        </is>
      </c>
      <c r="I1076" t="inlineStr">
        <is>
          <t>MAO DE OBRA EXTRA - PERIODO 06/04 A 12/04 - 04/2026</t>
        </is>
      </c>
      <c r="J1076" t="n">
        <v>-21890</v>
      </c>
      <c r="K1076" t="n">
        <v>-21890</v>
      </c>
      <c r="O1076" t="inlineStr">
        <is>
          <t>Real</t>
        </is>
      </c>
      <c r="P1076" t="inlineStr">
        <is>
          <t>Pago</t>
        </is>
      </c>
      <c r="Q1076" t="inlineStr">
        <is>
          <t>04/2026</t>
        </is>
      </c>
      <c r="R1076" t="n">
        <v>0</v>
      </c>
    </row>
    <row r="1077">
      <c r="A1077" t="n">
        <v>224641</v>
      </c>
      <c r="B1077" t="inlineStr">
        <is>
          <t>Love Cabaret</t>
        </is>
      </c>
      <c r="C1077" t="inlineStr">
        <is>
          <t>TEC LITE MANUTENCAO EM EQUIPAMENTOS DE ILUMINAÇÃO LTDA</t>
        </is>
      </c>
      <c r="D1077" t="inlineStr">
        <is>
          <t>961</t>
        </is>
      </c>
      <c r="E1077" s="555" t="n">
        <v>46113</v>
      </c>
      <c r="F1077" s="555" t="n">
        <v>46141</v>
      </c>
      <c r="G1077" t="inlineStr">
        <is>
          <t>Manutenção</t>
        </is>
      </c>
      <c r="H1077" t="inlineStr">
        <is>
          <t>Material de Manutenção</t>
        </is>
      </c>
      <c r="I1077" t="inlineStr">
        <is>
          <t>LIQUIDO MAQUINA HAZE - 04/2026</t>
        </is>
      </c>
      <c r="J1077" t="n">
        <v>-360</v>
      </c>
      <c r="K1077" t="n">
        <v>-360</v>
      </c>
      <c r="O1077" t="inlineStr">
        <is>
          <t>Real</t>
        </is>
      </c>
      <c r="P1077" t="inlineStr">
        <is>
          <t>Pago</t>
        </is>
      </c>
      <c r="Q1077" t="inlineStr">
        <is>
          <t>04/2026</t>
        </is>
      </c>
      <c r="R1077" t="n">
        <v>0</v>
      </c>
    </row>
    <row r="1078">
      <c r="A1078" t="n">
        <v>224639</v>
      </c>
      <c r="B1078" t="inlineStr">
        <is>
          <t>Love Cabaret</t>
        </is>
      </c>
      <c r="C1078" t="inlineStr">
        <is>
          <t xml:space="preserve">AGNES RODRIGUES DE OLIVEIRA </t>
        </is>
      </c>
      <c r="D1078" t="inlineStr">
        <is>
          <t>62</t>
        </is>
      </c>
      <c r="E1078" s="555" t="n">
        <v>46113</v>
      </c>
      <c r="F1078" s="555" t="n">
        <v>46139</v>
      </c>
      <c r="G1078" t="inlineStr">
        <is>
          <t>Custos de Eventos</t>
        </is>
      </c>
      <c r="H1078" t="inlineStr">
        <is>
          <t>Serviços Terceirizados - Eventos</t>
        </is>
      </c>
      <c r="I1078" t="inlineStr">
        <is>
          <t>PRODUCAO ILUMINACAO - EVENTO PRIVACY - 03/2026</t>
        </is>
      </c>
      <c r="J1078" t="n">
        <v>-1000</v>
      </c>
      <c r="K1078" t="n">
        <v>-1000</v>
      </c>
      <c r="M1078" t="inlineStr">
        <is>
          <t>TECNICO DE SOM</t>
        </is>
      </c>
      <c r="N1078" t="inlineStr">
        <is>
          <t xml:space="preserve">  - Assistente</t>
        </is>
      </c>
      <c r="O1078" t="inlineStr">
        <is>
          <t>Real</t>
        </is>
      </c>
      <c r="P1078" t="inlineStr">
        <is>
          <t>Pago</t>
        </is>
      </c>
      <c r="Q1078" t="inlineStr">
        <is>
          <t>04/2026</t>
        </is>
      </c>
      <c r="R1078" t="n">
        <v>0</v>
      </c>
    </row>
    <row r="1079">
      <c r="A1079" t="n">
        <v>229242</v>
      </c>
      <c r="B1079" t="inlineStr">
        <is>
          <t>Love Cabaret</t>
        </is>
      </c>
      <c r="C1079" t="inlineStr">
        <is>
          <t>ZIGPAY LTDAS -ME</t>
        </is>
      </c>
      <c r="E1079" s="555" t="n">
        <v>46113</v>
      </c>
      <c r="F1079" s="555" t="n">
        <v>46113</v>
      </c>
      <c r="G1079" t="inlineStr">
        <is>
          <t>Informática e TI</t>
        </is>
      </c>
      <c r="H1079" t="inlineStr">
        <is>
          <t>Sistemas Gerais - Operacionais</t>
        </is>
      </c>
      <c r="I1079" t="inlineStr">
        <is>
          <t>Z0101 - Ref.:10Pdv's R$20 cada</t>
        </is>
      </c>
      <c r="J1079" t="n">
        <v>-200</v>
      </c>
      <c r="K1079" t="n">
        <v>-200</v>
      </c>
      <c r="O1079" t="inlineStr">
        <is>
          <t>Real</t>
        </is>
      </c>
      <c r="P1079" t="inlineStr">
        <is>
          <t>Pago</t>
        </is>
      </c>
      <c r="Q1079" t="inlineStr">
        <is>
          <t>04/2026</t>
        </is>
      </c>
      <c r="R1079" t="n">
        <v>0</v>
      </c>
    </row>
    <row r="1080">
      <c r="A1080" t="n">
        <v>204420</v>
      </c>
      <c r="B1080" t="inlineStr">
        <is>
          <t>Love Cabaret</t>
        </is>
      </c>
      <c r="C1080" t="inlineStr">
        <is>
          <t>PJ 00392023 - LUANY SANTOS DA SILVA</t>
        </is>
      </c>
      <c r="D1080" t="inlineStr">
        <is>
          <t>38</t>
        </is>
      </c>
      <c r="E1080" s="555" t="n">
        <v>46113</v>
      </c>
      <c r="F1080" s="555" t="n">
        <v>46152</v>
      </c>
      <c r="G1080" t="inlineStr">
        <is>
          <t>Mão de Obra - PJ</t>
        </is>
      </c>
      <c r="H1080" t="inlineStr">
        <is>
          <t>MDO PJ Fixo</t>
        </is>
      </c>
      <c r="I1080" t="inlineStr">
        <is>
          <t xml:space="preserve">SALÁRIO PJ </t>
        </is>
      </c>
      <c r="J1080" t="n">
        <v>-1000</v>
      </c>
      <c r="K1080" t="n">
        <v>-1000</v>
      </c>
      <c r="M1080" t="inlineStr">
        <is>
          <t>ADMINISTRATIVO</t>
        </is>
      </c>
      <c r="N1080" t="inlineStr">
        <is>
          <t xml:space="preserve">  - Administrativa</t>
        </is>
      </c>
      <c r="O1080" t="inlineStr">
        <is>
          <t>Real</t>
        </is>
      </c>
      <c r="P1080" t="inlineStr">
        <is>
          <t>Pago</t>
        </is>
      </c>
      <c r="Q1080" t="inlineStr">
        <is>
          <t>04/2026</t>
        </is>
      </c>
      <c r="R1080" t="n">
        <v>0</v>
      </c>
    </row>
    <row r="1081">
      <c r="A1081" t="n">
        <v>204336</v>
      </c>
      <c r="B1081" t="inlineStr">
        <is>
          <t>Love Cabaret</t>
        </is>
      </c>
      <c r="C1081" t="inlineStr">
        <is>
          <t>BLUEME</t>
        </is>
      </c>
      <c r="D1081" t="inlineStr">
        <is>
          <t>284</t>
        </is>
      </c>
      <c r="E1081" s="555" t="n">
        <v>46113</v>
      </c>
      <c r="F1081" s="555" t="n">
        <v>46157</v>
      </c>
      <c r="G1081" t="inlineStr">
        <is>
          <t>Informática e TI</t>
        </is>
      </c>
      <c r="H1081" t="inlineStr">
        <is>
          <t>Sistemas Gerais - Financeiros</t>
        </is>
      </c>
      <c r="I1081" t="inlineStr">
        <is>
          <t>SISTEMA BLUE ME - 04/2026</t>
        </is>
      </c>
      <c r="J1081" t="n">
        <v>-389</v>
      </c>
      <c r="K1081" t="n">
        <v>-389</v>
      </c>
      <c r="O1081" t="inlineStr">
        <is>
          <t>Real</t>
        </is>
      </c>
      <c r="P1081" t="inlineStr">
        <is>
          <t>Pago</t>
        </is>
      </c>
      <c r="Q1081" t="inlineStr">
        <is>
          <t>04/2026</t>
        </is>
      </c>
      <c r="R1081" t="n">
        <v>0</v>
      </c>
    </row>
    <row r="1082">
      <c r="A1082" t="n">
        <v>204608</v>
      </c>
      <c r="B1082" t="inlineStr">
        <is>
          <t>Love Cabaret</t>
        </is>
      </c>
      <c r="C1082" t="inlineStr">
        <is>
          <t>IRMANDADE DA SANTA CASA DE MISERICORDIA DE SAO PAULO</t>
        </is>
      </c>
      <c r="D1082" t="inlineStr">
        <is>
          <t>00160480</t>
        </is>
      </c>
      <c r="E1082" s="555" t="n">
        <v>46113</v>
      </c>
      <c r="F1082" s="555" t="n">
        <v>46152</v>
      </c>
      <c r="G1082" t="inlineStr">
        <is>
          <t>Custo de Ocupação</t>
        </is>
      </c>
      <c r="H1082" t="inlineStr">
        <is>
          <t>Aluguel de Imoveis</t>
        </is>
      </c>
      <c r="I1082" t="inlineStr">
        <is>
          <t>ALUGUEL DE IMOVEIS - 04/2026</t>
        </is>
      </c>
      <c r="J1082" t="n">
        <v>-32594.19</v>
      </c>
      <c r="K1082" t="n">
        <v>-32594.19</v>
      </c>
      <c r="O1082" t="inlineStr">
        <is>
          <t>Real</t>
        </is>
      </c>
      <c r="Q1082" t="inlineStr">
        <is>
          <t>04/2026</t>
        </is>
      </c>
      <c r="R1082" t="n">
        <v>0</v>
      </c>
    </row>
    <row r="1083">
      <c r="A1083" t="n">
        <v>204736</v>
      </c>
      <c r="B1083" t="inlineStr">
        <is>
          <t>Love Cabaret</t>
        </is>
      </c>
      <c r="C1083" t="inlineStr">
        <is>
          <t xml:space="preserve">SPOTIFY </t>
        </is>
      </c>
      <c r="D1083" t="inlineStr">
        <is>
          <t>RP0412026</t>
        </is>
      </c>
      <c r="E1083" s="555" t="n">
        <v>46113</v>
      </c>
      <c r="F1083" s="555" t="n">
        <v>46127</v>
      </c>
      <c r="G1083" t="inlineStr">
        <is>
          <t>Informática e TI</t>
        </is>
      </c>
      <c r="H1083" t="inlineStr">
        <is>
          <t>TV por assinatura/musica ambiente</t>
        </is>
      </c>
      <c r="I1083" t="inlineStr">
        <is>
          <t>REEMBOLSO REFERENTE A SPOTIFY DAS CASAS ARCOS E LOVE - 04/2026</t>
        </is>
      </c>
      <c r="J1083" t="n">
        <v>-20.45</v>
      </c>
      <c r="K1083" t="n">
        <v>-20.45</v>
      </c>
      <c r="O1083" t="inlineStr">
        <is>
          <t>Real</t>
        </is>
      </c>
      <c r="P1083" t="inlineStr">
        <is>
          <t>Pago</t>
        </is>
      </c>
      <c r="Q1083" t="inlineStr">
        <is>
          <t>04/2026</t>
        </is>
      </c>
      <c r="R1083" t="n">
        <v>0</v>
      </c>
    </row>
    <row r="1084">
      <c r="A1084" t="n">
        <v>204750</v>
      </c>
      <c r="B1084" t="inlineStr">
        <is>
          <t>Love Cabaret</t>
        </is>
      </c>
      <c r="C1084" t="inlineStr">
        <is>
          <t>STAR COPIAS COMERCIO E SERVICOS LTDA</t>
        </is>
      </c>
      <c r="D1084" t="inlineStr">
        <is>
          <t>5330</t>
        </is>
      </c>
      <c r="E1084" s="555" t="n">
        <v>46113</v>
      </c>
      <c r="F1084" s="555" t="n">
        <v>46150</v>
      </c>
      <c r="G1084" t="inlineStr">
        <is>
          <t>Locação de Equipamentos</t>
        </is>
      </c>
      <c r="H1084" t="inlineStr">
        <is>
          <t>Locação de Equipamentos - Informatica e TI</t>
        </is>
      </c>
      <c r="I1084" t="inlineStr">
        <is>
          <t>LOCACAO DE EQUIPAMENTOS - IMPRESSORA - 04/2026</t>
        </is>
      </c>
      <c r="J1084" t="n">
        <v>-230</v>
      </c>
      <c r="K1084" t="n">
        <v>-230</v>
      </c>
      <c r="O1084" t="inlineStr">
        <is>
          <t>Real</t>
        </is>
      </c>
      <c r="P1084" t="inlineStr">
        <is>
          <t>Pago</t>
        </is>
      </c>
      <c r="Q1084" t="inlineStr">
        <is>
          <t>04/2026</t>
        </is>
      </c>
      <c r="R1084" t="n">
        <v>0</v>
      </c>
    </row>
    <row r="1085">
      <c r="A1085" t="n">
        <v>204322</v>
      </c>
      <c r="B1085" t="inlineStr">
        <is>
          <t>Love Cabaret</t>
        </is>
      </c>
      <c r="C1085" t="inlineStr">
        <is>
          <t>EUREKA TECHNOLOGY LTDA</t>
        </is>
      </c>
      <c r="D1085" t="inlineStr">
        <is>
          <t>355</t>
        </is>
      </c>
      <c r="E1085" s="555" t="n">
        <v>46113</v>
      </c>
      <c r="F1085" s="555" t="n">
        <v>46154</v>
      </c>
      <c r="G1085" t="inlineStr">
        <is>
          <t>Marketing</t>
        </is>
      </c>
      <c r="H1085" t="inlineStr">
        <is>
          <t>Ferramentas de Marketing</t>
        </is>
      </c>
      <c r="I1085" t="inlineStr">
        <is>
          <t>SUPORTE DIGITAL - 04/2026</t>
        </is>
      </c>
      <c r="J1085" t="n">
        <v>-1785.54</v>
      </c>
      <c r="K1085" t="n">
        <v>-1785.54</v>
      </c>
      <c r="O1085" t="inlineStr">
        <is>
          <t>Real</t>
        </is>
      </c>
      <c r="P1085" t="inlineStr">
        <is>
          <t>Pago</t>
        </is>
      </c>
      <c r="Q1085" t="inlineStr">
        <is>
          <t>04/2026</t>
        </is>
      </c>
      <c r="R1085" t="n">
        <v>0</v>
      </c>
    </row>
    <row r="1086">
      <c r="A1086" t="n">
        <v>193266</v>
      </c>
      <c r="B1086" t="inlineStr">
        <is>
          <t>Love Cabaret</t>
        </is>
      </c>
      <c r="C1086" t="inlineStr">
        <is>
          <t>COMPANHIA DE GAS DE SAO PAULO</t>
        </is>
      </c>
      <c r="D1086" t="inlineStr">
        <is>
          <t>143.477.966</t>
        </is>
      </c>
      <c r="E1086" s="555" t="n">
        <v>46113</v>
      </c>
      <c r="F1086" s="555" t="n">
        <v>46135</v>
      </c>
      <c r="G1086" t="inlineStr">
        <is>
          <t>Utilidades</t>
        </is>
      </c>
      <c r="H1086" t="inlineStr">
        <is>
          <t>Gas de Cozinha</t>
        </is>
      </c>
      <c r="I1086" t="inlineStr">
        <is>
          <t>GAS DE COZINHA - 04/2026</t>
        </is>
      </c>
      <c r="J1086" t="n">
        <v>-1042.54</v>
      </c>
      <c r="K1086" t="n">
        <v>-1042.54</v>
      </c>
      <c r="O1086" t="inlineStr">
        <is>
          <t>Real</t>
        </is>
      </c>
      <c r="P1086" t="inlineStr">
        <is>
          <t>Pago</t>
        </is>
      </c>
      <c r="Q1086" t="inlineStr">
        <is>
          <t>04/2026</t>
        </is>
      </c>
      <c r="R1086" t="n">
        <v>0</v>
      </c>
    </row>
    <row r="1087">
      <c r="A1087" t="n">
        <v>204349</v>
      </c>
      <c r="B1087" t="inlineStr">
        <is>
          <t>Love Cabaret</t>
        </is>
      </c>
      <c r="C1087" t="inlineStr">
        <is>
          <t>FABRICA DE BARES SERVICOS LTDA FB</t>
        </is>
      </c>
      <c r="D1087" t="inlineStr">
        <is>
          <t>RP0602026</t>
        </is>
      </c>
      <c r="E1087" s="555" t="n">
        <v>46113</v>
      </c>
      <c r="F1087" s="555" t="n">
        <v>46167</v>
      </c>
      <c r="G1087" t="inlineStr">
        <is>
          <t>Mão de Obra - Benefícios</t>
        </is>
      </c>
      <c r="H1087" t="inlineStr">
        <is>
          <t xml:space="preserve">  -  Alimentação Funcionário</t>
        </is>
      </c>
      <c r="I1087" t="inlineStr">
        <is>
          <t>ALIMENTACAO DE FUNCIONARIO - CARTAO BLACK - 04/2026</t>
        </is>
      </c>
      <c r="J1087" t="n">
        <v>-5222.63</v>
      </c>
      <c r="K1087" t="n">
        <v>-5222.63</v>
      </c>
      <c r="O1087" t="inlineStr">
        <is>
          <t>Real</t>
        </is>
      </c>
      <c r="P1087" t="inlineStr">
        <is>
          <t>Pago</t>
        </is>
      </c>
      <c r="Q1087" t="inlineStr">
        <is>
          <t>04/2026</t>
        </is>
      </c>
      <c r="R1087" t="n">
        <v>0</v>
      </c>
    </row>
    <row r="1088">
      <c r="A1088" t="n">
        <v>202212</v>
      </c>
      <c r="B1088" t="inlineStr">
        <is>
          <t>Love Cabaret</t>
        </is>
      </c>
      <c r="C1088" t="inlineStr">
        <is>
          <t>PJ 00492024 - ISABELLA FERNANDES GOMES</t>
        </is>
      </c>
      <c r="D1088" t="inlineStr">
        <is>
          <t>83</t>
        </is>
      </c>
      <c r="E1088" s="555" t="n">
        <v>46113</v>
      </c>
      <c r="F1088" s="555" t="n">
        <v>46152</v>
      </c>
      <c r="G1088" t="inlineStr">
        <is>
          <t>Mão de Obra - PJ</t>
        </is>
      </c>
      <c r="H1088" t="inlineStr">
        <is>
          <t>MDO PJ Fixo</t>
        </is>
      </c>
      <c r="I1088" t="inlineStr">
        <is>
          <t>SALÁRIO PJ</t>
        </is>
      </c>
      <c r="J1088" t="n">
        <v>-1300</v>
      </c>
      <c r="K1088" t="n">
        <v>-1300</v>
      </c>
      <c r="M1088" t="inlineStr">
        <is>
          <t>ANALISTA FINANCEIRO DO SQUAD</t>
        </is>
      </c>
      <c r="N1088" t="inlineStr">
        <is>
          <t xml:space="preserve">  - Squad</t>
        </is>
      </c>
      <c r="O1088" t="inlineStr">
        <is>
          <t>Real</t>
        </is>
      </c>
      <c r="P1088" t="inlineStr">
        <is>
          <t>Pago</t>
        </is>
      </c>
      <c r="Q1088" t="inlineStr">
        <is>
          <t>04/2026</t>
        </is>
      </c>
      <c r="R1088" t="n">
        <v>0</v>
      </c>
    </row>
    <row r="1089">
      <c r="A1089" t="n">
        <v>204654</v>
      </c>
      <c r="B1089" t="inlineStr">
        <is>
          <t>Love Cabaret</t>
        </is>
      </c>
      <c r="C1089" t="inlineStr">
        <is>
          <t>MACHINE SEGURANCA PATRIMONIAL LTDA</t>
        </is>
      </c>
      <c r="D1089" t="inlineStr">
        <is>
          <t>FAT 285</t>
        </is>
      </c>
      <c r="E1089" s="555" t="n">
        <v>46113</v>
      </c>
      <c r="F1089" s="555" t="n">
        <v>46135</v>
      </c>
      <c r="G1089" t="inlineStr">
        <is>
          <t>Serviços de Terceiros</t>
        </is>
      </c>
      <c r="H1089" t="inlineStr">
        <is>
          <t>Serviços de Segurança</t>
        </is>
      </c>
      <c r="I1089" t="inlineStr">
        <is>
          <t xml:space="preserve"> SERVICO DE SEGURANCA - PERIODO 01 A 15/04/2026</t>
        </is>
      </c>
      <c r="J1089" t="n">
        <v>-3800</v>
      </c>
      <c r="K1089" t="n">
        <v>-3800</v>
      </c>
      <c r="O1089" t="inlineStr">
        <is>
          <t>Real</t>
        </is>
      </c>
      <c r="Q1089" t="inlineStr">
        <is>
          <t>04/2026</t>
        </is>
      </c>
      <c r="R1089" t="n">
        <v>0</v>
      </c>
    </row>
    <row r="1090">
      <c r="A1090" t="n">
        <v>204643</v>
      </c>
      <c r="B1090" t="inlineStr">
        <is>
          <t>Love Cabaret</t>
        </is>
      </c>
      <c r="C1090" t="inlineStr">
        <is>
          <t>MACHINE SEGURANCA PATRIMONIAL LTDA</t>
        </is>
      </c>
      <c r="D1090" t="inlineStr">
        <is>
          <t>RP0522026</t>
        </is>
      </c>
      <c r="E1090" s="555" t="n">
        <v>46113</v>
      </c>
      <c r="F1090" s="555" t="n">
        <v>46147</v>
      </c>
      <c r="G1090" t="inlineStr">
        <is>
          <t>Serviços de Terceiros</t>
        </is>
      </c>
      <c r="H1090" t="inlineStr">
        <is>
          <t>Serviços de Segurança</t>
        </is>
      </c>
      <c r="I1090" t="inlineStr">
        <is>
          <t>SERVICO DE SEGURANCA - PERIODO 16 A 30/04/2026</t>
        </is>
      </c>
      <c r="J1090" t="n">
        <v>-7600</v>
      </c>
      <c r="K1090" t="n">
        <v>-7600</v>
      </c>
      <c r="O1090" t="inlineStr">
        <is>
          <t>Real</t>
        </is>
      </c>
      <c r="Q1090" t="inlineStr">
        <is>
          <t>04/2026</t>
        </is>
      </c>
      <c r="R1090" t="n">
        <v>0</v>
      </c>
    </row>
    <row r="1091">
      <c r="A1091" t="n">
        <v>204665</v>
      </c>
      <c r="B1091" t="inlineStr">
        <is>
          <t>Love Cabaret</t>
        </is>
      </c>
      <c r="C1091" t="inlineStr">
        <is>
          <t>MACRO CONTABILIDADE E CONSULTORIA LTDA</t>
        </is>
      </c>
      <c r="D1091" t="inlineStr">
        <is>
          <t>11166</t>
        </is>
      </c>
      <c r="E1091" s="555" t="n">
        <v>46113</v>
      </c>
      <c r="F1091" s="555" t="n">
        <v>46127</v>
      </c>
      <c r="G1091" t="inlineStr">
        <is>
          <t>Serviços de Terceiros</t>
        </is>
      </c>
      <c r="H1091" t="inlineStr">
        <is>
          <t>Assessoria Contabil</t>
        </is>
      </c>
      <c r="I1091" t="inlineStr">
        <is>
          <t>ASSESSORIA CONTABIL - CONTRATO M149/23 RPS 13613 - 04/2026</t>
        </is>
      </c>
      <c r="J1091" t="n">
        <v>-3400.9</v>
      </c>
      <c r="K1091" t="n">
        <v>-3400.9</v>
      </c>
      <c r="O1091" t="inlineStr">
        <is>
          <t>Real</t>
        </is>
      </c>
      <c r="P1091" t="inlineStr">
        <is>
          <t>Pago</t>
        </is>
      </c>
      <c r="Q1091" t="inlineStr">
        <is>
          <t>04/2026</t>
        </is>
      </c>
      <c r="R1091" t="n">
        <v>0</v>
      </c>
    </row>
    <row r="1092">
      <c r="A1092" t="n">
        <v>202115</v>
      </c>
      <c r="B1092" t="inlineStr">
        <is>
          <t>Love Cabaret</t>
        </is>
      </c>
      <c r="C1092" t="inlineStr">
        <is>
          <t>FELIPE FERREIRA FRANCA 36496185832</t>
        </is>
      </c>
      <c r="D1092" t="inlineStr">
        <is>
          <t>82</t>
        </is>
      </c>
      <c r="E1092" s="555" t="n">
        <v>46113</v>
      </c>
      <c r="F1092" s="555" t="n">
        <v>46152</v>
      </c>
      <c r="G1092" t="inlineStr">
        <is>
          <t>Mão de Obra - PJ</t>
        </is>
      </c>
      <c r="H1092" t="inlineStr">
        <is>
          <t>MDO PJ Fixo</t>
        </is>
      </c>
      <c r="I1092" t="inlineStr">
        <is>
          <t xml:space="preserve">SALÁRIO PJ </t>
        </is>
      </c>
      <c r="J1092" t="n">
        <v>-5000</v>
      </c>
      <c r="K1092" t="n">
        <v>-5000</v>
      </c>
      <c r="M1092" t="inlineStr">
        <is>
          <t>LIDER DE SQUAD</t>
        </is>
      </c>
      <c r="N1092" t="inlineStr">
        <is>
          <t xml:space="preserve">  - Squad</t>
        </is>
      </c>
      <c r="O1092" t="inlineStr">
        <is>
          <t>Real</t>
        </is>
      </c>
      <c r="P1092" t="inlineStr">
        <is>
          <t>Pago</t>
        </is>
      </c>
      <c r="Q1092" t="inlineStr">
        <is>
          <t>04/2026</t>
        </is>
      </c>
      <c r="R1092" t="n">
        <v>0</v>
      </c>
    </row>
    <row r="1093">
      <c r="A1093" t="n">
        <v>204632</v>
      </c>
      <c r="B1093" t="inlineStr">
        <is>
          <t>Love Cabaret</t>
        </is>
      </c>
      <c r="C1093" t="inlineStr">
        <is>
          <t>MACHINE SEGURANCA PATRIMONIAL LTDA</t>
        </is>
      </c>
      <c r="D1093" t="inlineStr">
        <is>
          <t>1072</t>
        </is>
      </c>
      <c r="E1093" s="555" t="n">
        <v>46113</v>
      </c>
      <c r="F1093" s="555" t="n">
        <v>46163</v>
      </c>
      <c r="G1093" t="inlineStr">
        <is>
          <t>Serviços de Terceiros</t>
        </is>
      </c>
      <c r="H1093" t="inlineStr">
        <is>
          <t>Serviços de Segurança</t>
        </is>
      </c>
      <c r="I1093" t="inlineStr">
        <is>
          <t>SERVICO DE SEGURANCA PATRIMONIAL 12 DIARIAS - 04/2026</t>
        </is>
      </c>
      <c r="J1093" t="n">
        <v>-2280</v>
      </c>
      <c r="K1093" t="n">
        <v>-2280</v>
      </c>
      <c r="O1093" t="inlineStr">
        <is>
          <t>Real</t>
        </is>
      </c>
      <c r="Q1093" t="inlineStr">
        <is>
          <t>04/2026</t>
        </is>
      </c>
      <c r="R1093" t="n">
        <v>0</v>
      </c>
    </row>
    <row r="1094">
      <c r="A1094" t="n">
        <v>202227</v>
      </c>
      <c r="B1094" t="inlineStr">
        <is>
          <t>Love Cabaret</t>
        </is>
      </c>
      <c r="C1094" t="inlineStr">
        <is>
          <t>PJ 00352023 - JESSICA IZABEL DE SOUZA</t>
        </is>
      </c>
      <c r="D1094" t="inlineStr">
        <is>
          <t>120</t>
        </is>
      </c>
      <c r="E1094" s="555" t="n">
        <v>46113</v>
      </c>
      <c r="F1094" s="555" t="n">
        <v>46152</v>
      </c>
      <c r="G1094" t="inlineStr">
        <is>
          <t>Mão de Obra - PJ</t>
        </is>
      </c>
      <c r="H1094" t="inlineStr">
        <is>
          <t>MDO PJ Fixo</t>
        </is>
      </c>
      <c r="I1094" t="inlineStr">
        <is>
          <t>SALÁRIO PJ</t>
        </is>
      </c>
      <c r="J1094" t="n">
        <v>-1500</v>
      </c>
      <c r="K1094" t="n">
        <v>-1500</v>
      </c>
      <c r="M1094" t="inlineStr">
        <is>
          <t>ANALISTA FINANCEIRO DO SQUAD</t>
        </is>
      </c>
      <c r="N1094" t="inlineStr">
        <is>
          <t xml:space="preserve">  - Squad</t>
        </is>
      </c>
      <c r="O1094" t="inlineStr">
        <is>
          <t>Real</t>
        </is>
      </c>
      <c r="P1094" t="inlineStr">
        <is>
          <t>Pago</t>
        </is>
      </c>
      <c r="Q1094" t="inlineStr">
        <is>
          <t>04/2026</t>
        </is>
      </c>
      <c r="R1094" t="n">
        <v>0</v>
      </c>
    </row>
    <row r="1095">
      <c r="A1095" t="n">
        <v>204787</v>
      </c>
      <c r="B1095" t="inlineStr">
        <is>
          <t>Love Cabaret</t>
        </is>
      </c>
      <c r="C1095" t="inlineStr">
        <is>
          <t>TELEFONICA BRASIL S/A</t>
        </is>
      </c>
      <c r="D1095" t="inlineStr">
        <is>
          <t>22382 042026</t>
        </is>
      </c>
      <c r="E1095" s="555" t="n">
        <v>46113</v>
      </c>
      <c r="F1095" s="555" t="n">
        <v>46137</v>
      </c>
      <c r="G1095" t="inlineStr">
        <is>
          <t>Informática e TI</t>
        </is>
      </c>
      <c r="H1095" t="inlineStr">
        <is>
          <t>Internet</t>
        </is>
      </c>
      <c r="I1095" t="inlineStr">
        <is>
          <t>INTERNET MOVEL 200GB - CONTA 455530810 - 04/2026</t>
        </is>
      </c>
      <c r="J1095" t="n">
        <v>-223.82</v>
      </c>
      <c r="K1095" t="n">
        <v>-223.82</v>
      </c>
      <c r="O1095" t="inlineStr">
        <is>
          <t>Real</t>
        </is>
      </c>
      <c r="P1095" t="inlineStr">
        <is>
          <t>Pago</t>
        </is>
      </c>
      <c r="Q1095" t="inlineStr">
        <is>
          <t>04/2026</t>
        </is>
      </c>
      <c r="R1095" t="n">
        <v>0</v>
      </c>
    </row>
    <row r="1096">
      <c r="A1096" t="n">
        <v>204620</v>
      </c>
      <c r="B1096" t="inlineStr">
        <is>
          <t>Love Cabaret</t>
        </is>
      </c>
      <c r="C1096" t="inlineStr">
        <is>
          <t>LALAMOVE TECNOLOGIA (BRASIL) LTDA</t>
        </is>
      </c>
      <c r="D1096" t="inlineStr">
        <is>
          <t>RP0582026</t>
        </is>
      </c>
      <c r="E1096" s="555" t="n">
        <v>46113</v>
      </c>
      <c r="F1096" s="555" t="n">
        <v>46169</v>
      </c>
      <c r="G1096" t="inlineStr">
        <is>
          <t>Despesas com Transporte / Hospedagem</t>
        </is>
      </c>
      <c r="H1096" t="inlineStr">
        <is>
          <t>Fretes e Carretos</t>
        </is>
      </c>
      <c r="I1096" t="inlineStr">
        <is>
          <t>LALAMOVE 04/2026</t>
        </is>
      </c>
      <c r="J1096" t="n">
        <v>-348.21</v>
      </c>
      <c r="K1096" t="n">
        <v>-348.21</v>
      </c>
      <c r="O1096" t="inlineStr">
        <is>
          <t>Real</t>
        </is>
      </c>
      <c r="P1096" t="inlineStr">
        <is>
          <t>Processamento</t>
        </is>
      </c>
      <c r="Q1096" t="inlineStr">
        <is>
          <t>04/2026</t>
        </is>
      </c>
      <c r="R1096" t="n">
        <v>0</v>
      </c>
    </row>
    <row r="1097">
      <c r="A1097" t="n">
        <v>202024</v>
      </c>
      <c r="B1097" t="inlineStr">
        <is>
          <t>Love Cabaret</t>
        </is>
      </c>
      <c r="C1097" t="inlineStr">
        <is>
          <t>ANDRE RODRIGUES AZEVEDO</t>
        </is>
      </c>
      <c r="D1097" t="inlineStr">
        <is>
          <t>80</t>
        </is>
      </c>
      <c r="E1097" s="555" t="n">
        <v>46113</v>
      </c>
      <c r="F1097" s="555" t="n">
        <v>46152</v>
      </c>
      <c r="G1097" t="inlineStr">
        <is>
          <t>Mão de Obra - PJ</t>
        </is>
      </c>
      <c r="H1097" t="inlineStr">
        <is>
          <t>MDO Terceirizada - Artístico</t>
        </is>
      </c>
      <c r="I1097" t="inlineStr">
        <is>
          <t xml:space="preserve"> SALÁRIO PJ</t>
        </is>
      </c>
      <c r="J1097" t="n">
        <v>-7500</v>
      </c>
      <c r="K1097" t="n">
        <v>-7500</v>
      </c>
      <c r="M1097" t="inlineStr">
        <is>
          <t>TECNICO DE SOM</t>
        </is>
      </c>
      <c r="N1097" t="inlineStr">
        <is>
          <t xml:space="preserve">  - Assistente</t>
        </is>
      </c>
      <c r="O1097" t="inlineStr">
        <is>
          <t>Real</t>
        </is>
      </c>
      <c r="P1097" t="inlineStr">
        <is>
          <t>Pago</t>
        </is>
      </c>
      <c r="Q1097" t="inlineStr">
        <is>
          <t>04/2026</t>
        </is>
      </c>
      <c r="R1097" t="n">
        <v>0</v>
      </c>
    </row>
    <row r="1098">
      <c r="A1098" t="n">
        <v>204676</v>
      </c>
      <c r="B1098" t="inlineStr">
        <is>
          <t>Love Cabaret</t>
        </is>
      </c>
      <c r="C1098" t="inlineStr">
        <is>
          <t xml:space="preserve">FELIPE PAES SEABRA </t>
        </is>
      </c>
      <c r="D1098" t="inlineStr">
        <is>
          <t>168</t>
        </is>
      </c>
      <c r="E1098" s="555" t="n">
        <v>46113</v>
      </c>
      <c r="F1098" s="555" t="n">
        <v>46146</v>
      </c>
      <c r="G1098" t="inlineStr">
        <is>
          <t>Marketing</t>
        </is>
      </c>
      <c r="H1098" t="inlineStr">
        <is>
          <t>Sessão de Fotos/Captação de Vídeo</t>
        </is>
      </c>
      <c r="I1098" t="inlineStr">
        <is>
          <t>PRODUCAO GRAFICA - CONTRATACAO VIDEOMAKER FIXO - 04/2026</t>
        </is>
      </c>
      <c r="J1098" t="n">
        <v>-1800</v>
      </c>
      <c r="K1098" t="n">
        <v>-1800</v>
      </c>
      <c r="O1098" t="inlineStr">
        <is>
          <t>Real</t>
        </is>
      </c>
      <c r="P1098" t="inlineStr">
        <is>
          <t>Pago</t>
        </is>
      </c>
      <c r="Q1098" t="inlineStr">
        <is>
          <t>04/2026</t>
        </is>
      </c>
      <c r="R1098" t="n">
        <v>0</v>
      </c>
    </row>
    <row r="1099">
      <c r="A1099" t="n">
        <v>190196</v>
      </c>
      <c r="B1099" t="inlineStr">
        <is>
          <t>Love Cabaret</t>
        </is>
      </c>
      <c r="C1099" t="inlineStr">
        <is>
          <t xml:space="preserve">KAMINO INSTITUICAO DE PAGAMENTO LTDA </t>
        </is>
      </c>
      <c r="D1099" t="inlineStr">
        <is>
          <t>10471</t>
        </is>
      </c>
      <c r="E1099" s="555" t="n">
        <v>46113</v>
      </c>
      <c r="F1099" s="555" t="n">
        <v>46130</v>
      </c>
      <c r="G1099" t="inlineStr">
        <is>
          <t>Despesas Financeiras</t>
        </is>
      </c>
      <c r="H1099" t="inlineStr">
        <is>
          <t>Tarifas Bancárias</t>
        </is>
      </c>
      <c r="I1099" t="inlineStr">
        <is>
          <t>(+/-) RECEITAS/ DESPESAS FINANCEIRAS (TARIFA MENSAL TEMPUS KAMINO) - 04/2026</t>
        </is>
      </c>
      <c r="J1099" t="n">
        <v>-400</v>
      </c>
      <c r="K1099" t="n">
        <v>-400</v>
      </c>
      <c r="O1099" t="inlineStr">
        <is>
          <t>Real</t>
        </is>
      </c>
      <c r="P1099" t="inlineStr">
        <is>
          <t>Pago</t>
        </is>
      </c>
      <c r="Q1099" t="inlineStr">
        <is>
          <t>04/2026</t>
        </is>
      </c>
      <c r="R1099" t="n">
        <v>0</v>
      </c>
    </row>
    <row r="1100">
      <c r="A1100" t="n">
        <v>204776</v>
      </c>
      <c r="B1100" t="inlineStr">
        <is>
          <t>Love Cabaret</t>
        </is>
      </c>
      <c r="C1100" t="inlineStr">
        <is>
          <t>TELEFONICA BRASIL S/A</t>
        </is>
      </c>
      <c r="D1100" t="inlineStr">
        <is>
          <t>2171 042026</t>
        </is>
      </c>
      <c r="E1100" s="555" t="n">
        <v>46113</v>
      </c>
      <c r="F1100" s="555" t="n">
        <v>46169</v>
      </c>
      <c r="G1100" t="inlineStr">
        <is>
          <t>Informática e TI</t>
        </is>
      </c>
      <c r="H1100" t="inlineStr">
        <is>
          <t>Internet</t>
        </is>
      </c>
      <c r="I1100" t="inlineStr">
        <is>
          <t>INTERNET MONITORA DADOS 100MB - CONTA 443836731 - 04/2026</t>
        </is>
      </c>
      <c r="J1100" t="n">
        <v>-21.71</v>
      </c>
      <c r="K1100" t="n">
        <v>-21.71</v>
      </c>
      <c r="O1100" t="inlineStr">
        <is>
          <t>Real</t>
        </is>
      </c>
      <c r="P1100" t="inlineStr">
        <is>
          <t>Pago</t>
        </is>
      </c>
      <c r="Q1100" t="inlineStr">
        <is>
          <t>04/2026</t>
        </is>
      </c>
      <c r="R1100" t="n">
        <v>0</v>
      </c>
    </row>
    <row r="1101">
      <c r="A1101" t="n">
        <v>204691</v>
      </c>
      <c r="B1101" t="inlineStr">
        <is>
          <t>Love Cabaret</t>
        </is>
      </c>
      <c r="C1101" t="inlineStr">
        <is>
          <t>PRESHH ALUGUEL DE MAQUINAS LTDA</t>
        </is>
      </c>
      <c r="D1101" t="inlineStr">
        <is>
          <t xml:space="preserve"> 777676096 </t>
        </is>
      </c>
      <c r="E1101" s="555" t="n">
        <v>46113</v>
      </c>
      <c r="F1101" s="555" t="n">
        <v>46152</v>
      </c>
      <c r="G1101" t="inlineStr">
        <is>
          <t>Locação de Equipamentos</t>
        </is>
      </c>
      <c r="H1101" t="inlineStr">
        <is>
          <t>Locações de Equipamentos - Operacionais</t>
        </is>
      </c>
      <c r="I1101" t="inlineStr">
        <is>
          <t xml:space="preserve"> LOCACAO DE EQUIPAMENTOS - EQUIPAMENTO DE CARBONATACAO - 04/2026</t>
        </is>
      </c>
      <c r="J1101" t="n">
        <v>-808</v>
      </c>
      <c r="K1101" t="n">
        <v>-727.2</v>
      </c>
      <c r="O1101" t="inlineStr">
        <is>
          <t>Real</t>
        </is>
      </c>
      <c r="P1101" t="inlineStr">
        <is>
          <t>Pago</t>
        </is>
      </c>
      <c r="Q1101" t="inlineStr">
        <is>
          <t>04/2026</t>
        </is>
      </c>
      <c r="R1101" t="n">
        <v>0</v>
      </c>
    </row>
    <row r="1102">
      <c r="A1102" t="n">
        <v>202011</v>
      </c>
      <c r="B1102" t="inlineStr">
        <is>
          <t>Love Cabaret</t>
        </is>
      </c>
      <c r="C1102" t="inlineStr">
        <is>
          <t xml:space="preserve">AGNES RODRIGUES DE OLIVEIRA </t>
        </is>
      </c>
      <c r="D1102" t="inlineStr">
        <is>
          <t>63</t>
        </is>
      </c>
      <c r="E1102" s="555" t="n">
        <v>46113</v>
      </c>
      <c r="F1102" s="555" t="n">
        <v>46152</v>
      </c>
      <c r="G1102" t="inlineStr">
        <is>
          <t>Custos Artístico Geral</t>
        </is>
      </c>
      <c r="H1102" t="inlineStr">
        <is>
          <t>Técnico de Som / Luz</t>
        </is>
      </c>
      <c r="I1102" t="inlineStr">
        <is>
          <t xml:space="preserve"> SALÁRIO PJ</t>
        </is>
      </c>
      <c r="J1102" t="n">
        <v>-5000</v>
      </c>
      <c r="K1102" t="n">
        <v>-5000</v>
      </c>
      <c r="M1102" t="inlineStr">
        <is>
          <t>TECNICO DE SOM</t>
        </is>
      </c>
      <c r="N1102" t="inlineStr">
        <is>
          <t xml:space="preserve">  - Assistente</t>
        </is>
      </c>
      <c r="O1102" t="inlineStr">
        <is>
          <t>Real</t>
        </is>
      </c>
      <c r="P1102" t="inlineStr">
        <is>
          <t>Pago</t>
        </is>
      </c>
      <c r="Q1102" t="inlineStr">
        <is>
          <t>04/2026</t>
        </is>
      </c>
      <c r="R1102" t="n">
        <v>0</v>
      </c>
    </row>
    <row r="1103">
      <c r="A1103" t="n">
        <v>204095</v>
      </c>
      <c r="B1103" t="inlineStr">
        <is>
          <t>Love Cabaret</t>
        </is>
      </c>
      <c r="C1103" t="inlineStr">
        <is>
          <t>ESCRITORIO CENTRAL DE ARRECADACAO E DISTRIBUICAO ECAD</t>
        </is>
      </c>
      <c r="D1103" t="inlineStr">
        <is>
          <t>9023062426</t>
        </is>
      </c>
      <c r="E1103" s="555" t="n">
        <v>46113</v>
      </c>
      <c r="F1103" s="555" t="n">
        <v>46147</v>
      </c>
      <c r="G1103" t="inlineStr">
        <is>
          <t>Custos Artístico Geral</t>
        </is>
      </c>
      <c r="H1103" t="inlineStr">
        <is>
          <t>Locação de Equipamentos Fixo</t>
        </is>
      </c>
      <c r="I1103" t="inlineStr">
        <is>
          <t>LOCACAO DE EQUIPAMENTOS FIXO - ECAD - 04/2026</t>
        </is>
      </c>
      <c r="J1103" t="n">
        <v>-802.5</v>
      </c>
      <c r="K1103" t="n">
        <v>-802.5</v>
      </c>
      <c r="O1103" t="inlineStr">
        <is>
          <t>Real</t>
        </is>
      </c>
      <c r="P1103" t="inlineStr">
        <is>
          <t>Pago</t>
        </is>
      </c>
      <c r="Q1103" t="inlineStr">
        <is>
          <t>04/2026</t>
        </is>
      </c>
      <c r="R1103" t="n">
        <v>0</v>
      </c>
    </row>
    <row r="1104">
      <c r="A1104" t="n">
        <v>204764</v>
      </c>
      <c r="B1104" t="inlineStr">
        <is>
          <t>Love Cabaret</t>
        </is>
      </c>
      <c r="C1104" t="inlineStr">
        <is>
          <t>STEMME TELECOMUNICACOES DO BRASIL LTDA</t>
        </is>
      </c>
      <c r="D1104" t="inlineStr">
        <is>
          <t>9335</t>
        </is>
      </c>
      <c r="E1104" s="555" t="n">
        <v>46113</v>
      </c>
      <c r="F1104" s="555" t="n">
        <v>46155</v>
      </c>
      <c r="G1104" t="inlineStr">
        <is>
          <t>Informática e TI</t>
        </is>
      </c>
      <c r="H1104" t="inlineStr">
        <is>
          <t>Internet</t>
        </is>
      </c>
      <c r="I1104" t="inlineStr">
        <is>
          <t>INTERNET - LINK GERENCIAMENTO DE REDE - 04/2026</t>
        </is>
      </c>
      <c r="J1104" t="n">
        <v>-299.99</v>
      </c>
      <c r="K1104" t="n">
        <v>-299.99</v>
      </c>
      <c r="O1104" t="inlineStr">
        <is>
          <t>Real</t>
        </is>
      </c>
      <c r="P1104" t="inlineStr">
        <is>
          <t>Pago</t>
        </is>
      </c>
      <c r="Q1104" t="inlineStr">
        <is>
          <t>04/2026</t>
        </is>
      </c>
      <c r="R1104" t="n">
        <v>0</v>
      </c>
    </row>
    <row r="1105">
      <c r="A1105" t="n">
        <v>204360</v>
      </c>
      <c r="B1105" t="inlineStr">
        <is>
          <t>Love Cabaret</t>
        </is>
      </c>
      <c r="C1105" t="inlineStr">
        <is>
          <t>FREE SOM - LOCACAO DE SOM E  LUZ LTDA - TUKASON</t>
        </is>
      </c>
      <c r="D1105" t="inlineStr">
        <is>
          <t>0560</t>
        </is>
      </c>
      <c r="E1105" s="555" t="n">
        <v>46113</v>
      </c>
      <c r="F1105" s="555" t="n">
        <v>46142</v>
      </c>
      <c r="G1105" t="inlineStr">
        <is>
          <t>Custos Artístico Geral</t>
        </is>
      </c>
      <c r="H1105" t="inlineStr">
        <is>
          <t>Locação de Equipamentos Fixo</t>
        </is>
      </c>
      <c r="I1105" t="inlineStr">
        <is>
          <t>LOCACAO DE EQUIPAMENTOS FIXO - 04/2026</t>
        </is>
      </c>
      <c r="J1105" t="n">
        <v>-6000</v>
      </c>
      <c r="K1105" t="n">
        <v>-6000</v>
      </c>
      <c r="O1105" t="inlineStr">
        <is>
          <t>Real</t>
        </is>
      </c>
      <c r="Q1105" t="inlineStr">
        <is>
          <t>04/2026</t>
        </is>
      </c>
      <c r="R1105" t="n">
        <v>0</v>
      </c>
    </row>
    <row r="1106">
      <c r="A1106" t="n">
        <v>204713</v>
      </c>
      <c r="B1106" t="inlineStr">
        <is>
          <t>Love Cabaret</t>
        </is>
      </c>
      <c r="C1106" t="inlineStr">
        <is>
          <t>SAFE BRAND COMERCIAL- IMPORTACAO- EXPORTACAO E SERVICOS LTDA</t>
        </is>
      </c>
      <c r="D1106" t="inlineStr">
        <is>
          <t>03260227</t>
        </is>
      </c>
      <c r="E1106" s="555" t="n">
        <v>46113</v>
      </c>
      <c r="F1106" s="555" t="n">
        <v>46121</v>
      </c>
      <c r="G1106" t="inlineStr">
        <is>
          <t>Locação de Equipamentos</t>
        </is>
      </c>
      <c r="H1106" t="inlineStr">
        <is>
          <t>Locações de Equipamentos - Operacionais</t>
        </is>
      </c>
      <c r="I1106" t="inlineStr">
        <is>
          <t>1 MAQ LAVA LOUÇAS DE ABER. FRONTAL R$650,00 // 2 MAQUINAS LAVA COPOS DE ABER. FRONTAL R$650,00 CADA // MESA DE APOIO PARA LAVA LOUÇAS (COZINHA) R$69,90 - 04/2026</t>
        </is>
      </c>
      <c r="J1106" t="n">
        <v>-2219.31</v>
      </c>
      <c r="K1106" t="n">
        <v>-2219.31</v>
      </c>
      <c r="O1106" t="inlineStr">
        <is>
          <t>Real</t>
        </is>
      </c>
      <c r="P1106" t="inlineStr">
        <is>
          <t>Pago</t>
        </is>
      </c>
      <c r="Q1106" t="inlineStr">
        <is>
          <t>04/2026</t>
        </is>
      </c>
      <c r="R1106" t="n">
        <v>0</v>
      </c>
    </row>
    <row r="1107">
      <c r="A1107" t="n">
        <v>204516</v>
      </c>
      <c r="B1107" t="inlineStr">
        <is>
          <t>Love Cabaret</t>
        </is>
      </c>
      <c r="C1107" t="inlineStr">
        <is>
          <t>HEADCHEF SEGURANCA DOS ALIM E GARANTIA D</t>
        </is>
      </c>
      <c r="D1107" t="inlineStr">
        <is>
          <t>2105</t>
        </is>
      </c>
      <c r="E1107" s="555" t="n">
        <v>46113</v>
      </c>
      <c r="F1107" s="555" t="n">
        <v>46157</v>
      </c>
      <c r="G1107" t="inlineStr">
        <is>
          <t>Serviços de Terceiros</t>
        </is>
      </c>
      <c r="H1107" t="inlineStr">
        <is>
          <t>Assessoria de Alimentos e Bebidas</t>
        </is>
      </c>
      <c r="I1107" t="inlineStr">
        <is>
          <t>PRESTACAO SERVICO NUTRICIONISTA - HONORARIOS 04/2026</t>
        </is>
      </c>
      <c r="J1107" t="n">
        <v>-929.02</v>
      </c>
      <c r="K1107" t="n">
        <v>-929.02</v>
      </c>
      <c r="O1107" t="inlineStr">
        <is>
          <t>Real</t>
        </is>
      </c>
      <c r="P1107" t="inlineStr">
        <is>
          <t>Pago</t>
        </is>
      </c>
      <c r="Q1107" t="inlineStr">
        <is>
          <t>04/2026</t>
        </is>
      </c>
      <c r="R1107" t="n">
        <v>0</v>
      </c>
    </row>
    <row r="1108">
      <c r="A1108" t="n">
        <v>204393</v>
      </c>
      <c r="B1108" t="inlineStr">
        <is>
          <t>Love Cabaret</t>
        </is>
      </c>
      <c r="C1108" t="inlineStr">
        <is>
          <t>JULIA BAISCH FRANZ 02463978023</t>
        </is>
      </c>
      <c r="D1108" t="inlineStr">
        <is>
          <t>30</t>
        </is>
      </c>
      <c r="E1108" s="555" t="n">
        <v>46113</v>
      </c>
      <c r="F1108" s="555" t="n">
        <v>46152</v>
      </c>
      <c r="G1108" t="inlineStr">
        <is>
          <t>Custos Artístico Geral</t>
        </is>
      </c>
      <c r="H1108" t="inlineStr">
        <is>
          <t>MDO Terceirizada - Artístico</t>
        </is>
      </c>
      <c r="I1108" t="inlineStr">
        <is>
          <t xml:space="preserve">SALÁRIO PJ </t>
        </is>
      </c>
      <c r="J1108" t="n">
        <v>-9010</v>
      </c>
      <c r="K1108" t="n">
        <v>-9010</v>
      </c>
      <c r="M1108" t="inlineStr">
        <is>
          <t>TECNICO DE SOM</t>
        </is>
      </c>
      <c r="N1108" t="inlineStr">
        <is>
          <t xml:space="preserve">  - Assistente</t>
        </is>
      </c>
      <c r="O1108" t="inlineStr">
        <is>
          <t>Real</t>
        </is>
      </c>
      <c r="P1108" t="inlineStr">
        <is>
          <t>Pago</t>
        </is>
      </c>
      <c r="Q1108" t="inlineStr">
        <is>
          <t>04/2026</t>
        </is>
      </c>
      <c r="R1108" t="n">
        <v>0</v>
      </c>
    </row>
    <row r="1109">
      <c r="A1109" t="n">
        <v>204310</v>
      </c>
      <c r="B1109" t="inlineStr">
        <is>
          <t>Love Cabaret</t>
        </is>
      </c>
      <c r="C1109" t="inlineStr">
        <is>
          <t>ESHOWS PROMOCOES ARTISTICAS LTDA</t>
        </is>
      </c>
      <c r="D1109" t="inlineStr">
        <is>
          <t>805241250</t>
        </is>
      </c>
      <c r="E1109" s="555" t="n">
        <v>46113</v>
      </c>
      <c r="F1109" s="555" t="n">
        <v>46150</v>
      </c>
      <c r="G1109" t="inlineStr">
        <is>
          <t>Custos Artístico Geral</t>
        </is>
      </c>
      <c r="H1109" t="inlineStr">
        <is>
          <t>Cachê de Músicos e Artistas</t>
        </is>
      </c>
      <c r="I1109" t="inlineStr">
        <is>
          <t xml:space="preserve"> CACHE MUSICOS E ARTISTAS - PERIODO DE 16/04 A 30/04- 04/2026</t>
        </is>
      </c>
      <c r="J1109" t="n">
        <v>-43342</v>
      </c>
      <c r="K1109" t="n">
        <v>-43342</v>
      </c>
      <c r="O1109" t="inlineStr">
        <is>
          <t>Real</t>
        </is>
      </c>
      <c r="P1109" t="inlineStr">
        <is>
          <t>Pago</t>
        </is>
      </c>
      <c r="Q1109" t="inlineStr">
        <is>
          <t>04/2026</t>
        </is>
      </c>
      <c r="R1109" t="n">
        <v>0</v>
      </c>
    </row>
    <row r="1110">
      <c r="A1110" t="n">
        <v>204459</v>
      </c>
      <c r="B1110" t="inlineStr">
        <is>
          <t>Love Cabaret</t>
        </is>
      </c>
      <c r="C1110" t="inlineStr">
        <is>
          <t>PJ 55774785000141</t>
        </is>
      </c>
      <c r="D1110" t="inlineStr">
        <is>
          <t>92</t>
        </is>
      </c>
      <c r="E1110" s="555" t="n">
        <v>46113</v>
      </c>
      <c r="F1110" s="555" t="n">
        <v>46152</v>
      </c>
      <c r="G1110" t="inlineStr">
        <is>
          <t>Mão de Obra - PJ</t>
        </is>
      </c>
      <c r="H1110" t="inlineStr">
        <is>
          <t>MDO PJ Fixo</t>
        </is>
      </c>
      <c r="I1110" t="inlineStr">
        <is>
          <t xml:space="preserve">SALÁRIO PJ </t>
        </is>
      </c>
      <c r="J1110" t="n">
        <v>-1125</v>
      </c>
      <c r="K1110" t="n">
        <v>-1125</v>
      </c>
      <c r="M1110" t="inlineStr">
        <is>
          <t>ANALISTA DE COMPRAS DO SQUAD</t>
        </is>
      </c>
      <c r="N1110" t="inlineStr">
        <is>
          <t xml:space="preserve">  - Squad</t>
        </is>
      </c>
      <c r="O1110" t="inlineStr">
        <is>
          <t>Real</t>
        </is>
      </c>
      <c r="P1110" t="inlineStr">
        <is>
          <t>Pago</t>
        </is>
      </c>
      <c r="Q1110" t="inlineStr">
        <is>
          <t>04/2026</t>
        </is>
      </c>
      <c r="R1110" t="n">
        <v>0</v>
      </c>
    </row>
    <row r="1111">
      <c r="A1111" t="n">
        <v>193292</v>
      </c>
      <c r="B1111" t="inlineStr">
        <is>
          <t>Love Cabaret</t>
        </is>
      </c>
      <c r="C1111" t="inlineStr">
        <is>
          <t xml:space="preserve">EDIMAR MOURA TARTAGLIONI SERVICOES DE DEDETIZACAO </t>
        </is>
      </c>
      <c r="D1111" t="inlineStr">
        <is>
          <t>705</t>
        </is>
      </c>
      <c r="E1111" s="555" t="n">
        <v>46113</v>
      </c>
      <c r="F1111" s="555" t="n">
        <v>46132</v>
      </c>
      <c r="G1111" t="inlineStr">
        <is>
          <t>Utilidades</t>
        </is>
      </c>
      <c r="H1111" t="inlineStr">
        <is>
          <t>Controle de Pragas</t>
        </is>
      </c>
      <c r="I1111" t="inlineStr">
        <is>
          <t>DEDETIZACAO E CONTROLE DE PRAGAS - 04/2026</t>
        </is>
      </c>
      <c r="J1111" t="n">
        <v>-630</v>
      </c>
      <c r="K1111" t="n">
        <v>-630</v>
      </c>
      <c r="O1111" t="inlineStr">
        <is>
          <t>Real</t>
        </is>
      </c>
      <c r="P1111" t="inlineStr">
        <is>
          <t>Pago</t>
        </is>
      </c>
      <c r="Q1111" t="inlineStr">
        <is>
          <t>04/2026</t>
        </is>
      </c>
      <c r="R1111" t="n">
        <v>0</v>
      </c>
    </row>
    <row r="1112">
      <c r="A1112" t="n">
        <v>204471</v>
      </c>
      <c r="B1112" t="inlineStr">
        <is>
          <t>Love Cabaret</t>
        </is>
      </c>
      <c r="C1112" t="inlineStr">
        <is>
          <t>PJ 00092021 - VANESSA FERREIRA DEL SANTO</t>
        </is>
      </c>
      <c r="D1112" t="inlineStr">
        <is>
          <t>317</t>
        </is>
      </c>
      <c r="E1112" s="555" t="n">
        <v>46113</v>
      </c>
      <c r="F1112" s="555" t="n">
        <v>46152</v>
      </c>
      <c r="G1112" t="inlineStr">
        <is>
          <t>Mão de Obra - PJ</t>
        </is>
      </c>
      <c r="H1112" t="inlineStr">
        <is>
          <t>MDO PJ Fixo</t>
        </is>
      </c>
      <c r="I1112" t="inlineStr">
        <is>
          <t>SALÁRIO PJ</t>
        </is>
      </c>
      <c r="J1112" t="n">
        <v>-3000</v>
      </c>
      <c r="K1112" t="n">
        <v>-3000</v>
      </c>
      <c r="M1112" t="inlineStr">
        <is>
          <t>GERENTE FINANCEIRO DO SQUAD</t>
        </is>
      </c>
      <c r="N1112" t="inlineStr">
        <is>
          <t xml:space="preserve">  - Squad</t>
        </is>
      </c>
      <c r="O1112" t="inlineStr">
        <is>
          <t>Real</t>
        </is>
      </c>
      <c r="P1112" t="inlineStr">
        <is>
          <t>Pago</t>
        </is>
      </c>
      <c r="Q1112" t="inlineStr">
        <is>
          <t>04/2026</t>
        </is>
      </c>
      <c r="R1112" t="n">
        <v>0</v>
      </c>
    </row>
    <row r="1113">
      <c r="A1113" t="n">
        <v>193305</v>
      </c>
      <c r="B1113" t="inlineStr">
        <is>
          <t>Love Cabaret</t>
        </is>
      </c>
      <c r="C1113" t="inlineStr">
        <is>
          <t>ESHOWS PROMOCOES ARTISTICAS LTDA</t>
        </is>
      </c>
      <c r="D1113" t="inlineStr">
        <is>
          <t>793188942</t>
        </is>
      </c>
      <c r="E1113" s="555" t="n">
        <v>46113</v>
      </c>
      <c r="F1113" s="555" t="n">
        <v>46135</v>
      </c>
      <c r="G1113" t="inlineStr">
        <is>
          <t>Custos Artístico Geral</t>
        </is>
      </c>
      <c r="H1113" t="inlineStr">
        <is>
          <t>Cachê de Músicos e Artistas</t>
        </is>
      </c>
      <c r="I1113" t="inlineStr">
        <is>
          <t xml:space="preserve">CACHE MUSICOS E ARTISTAS - PERIODO DE 01/04 A 15/04 - 04/2026
</t>
        </is>
      </c>
      <c r="J1113" t="n">
        <v>-27825</v>
      </c>
      <c r="K1113" t="n">
        <v>-27825</v>
      </c>
      <c r="O1113" t="inlineStr">
        <is>
          <t>Real</t>
        </is>
      </c>
      <c r="P1113" t="inlineStr">
        <is>
          <t>Pago</t>
        </is>
      </c>
      <c r="Q1113" t="inlineStr">
        <is>
          <t>04/2026</t>
        </is>
      </c>
      <c r="R1113" t="n">
        <v>0</v>
      </c>
    </row>
    <row r="1114">
      <c r="A1114" t="n">
        <v>193319</v>
      </c>
      <c r="B1114" t="inlineStr">
        <is>
          <t>Love Cabaret</t>
        </is>
      </c>
      <c r="C1114" t="inlineStr">
        <is>
          <t xml:space="preserve">GOOGLE BRASIL INTERNET LTDA </t>
        </is>
      </c>
      <c r="D1114" t="inlineStr">
        <is>
          <t>RP0462026</t>
        </is>
      </c>
      <c r="E1114" s="555" t="n">
        <v>46113</v>
      </c>
      <c r="F1114" s="555" t="n">
        <v>46135</v>
      </c>
      <c r="G1114" t="inlineStr">
        <is>
          <t>Marketing</t>
        </is>
      </c>
      <c r="H1114" t="inlineStr">
        <is>
          <t>Publicidade e Propaganda</t>
        </is>
      </c>
      <c r="I1114" t="inlineStr">
        <is>
          <t>GOOGLE - 04/2026</t>
        </is>
      </c>
      <c r="J1114" t="n">
        <v>-1000</v>
      </c>
      <c r="K1114" t="n">
        <v>-1000</v>
      </c>
      <c r="O1114" t="inlineStr">
        <is>
          <t>Real</t>
        </is>
      </c>
      <c r="P1114" t="inlineStr">
        <is>
          <t>Pago</t>
        </is>
      </c>
      <c r="Q1114" t="inlineStr">
        <is>
          <t>04/2026</t>
        </is>
      </c>
      <c r="R1114" t="n">
        <v>0</v>
      </c>
    </row>
    <row r="1115">
      <c r="A1115" t="n">
        <v>196053</v>
      </c>
      <c r="B1115" t="inlineStr">
        <is>
          <t>Love Cabaret</t>
        </is>
      </c>
      <c r="C1115" t="inlineStr">
        <is>
          <t>VALE TRANSPORTE</t>
        </is>
      </c>
      <c r="D1115" t="inlineStr">
        <is>
          <t>51053 042026</t>
        </is>
      </c>
      <c r="E1115" s="555" t="n">
        <v>46113</v>
      </c>
      <c r="F1115" s="555" t="n">
        <v>46119</v>
      </c>
      <c r="G1115" t="inlineStr">
        <is>
          <t>Mão de Obra - Benefícios</t>
        </is>
      </c>
      <c r="H1115" t="inlineStr">
        <is>
          <t xml:space="preserve">  -  Vale-transporte</t>
        </is>
      </c>
      <c r="I1115" t="inlineStr">
        <is>
          <t>VT SP TRANS</t>
        </is>
      </c>
      <c r="J1115" t="n">
        <v>-510.53</v>
      </c>
      <c r="K1115" t="n">
        <v>-510.53</v>
      </c>
      <c r="O1115" t="inlineStr">
        <is>
          <t>Real</t>
        </is>
      </c>
      <c r="P1115" t="inlineStr">
        <is>
          <t>Pago</t>
        </is>
      </c>
      <c r="Q1115" t="inlineStr">
        <is>
          <t>04/2026</t>
        </is>
      </c>
      <c r="R1115" t="n">
        <v>0</v>
      </c>
    </row>
    <row r="1116">
      <c r="A1116" t="n">
        <v>193331</v>
      </c>
      <c r="B1116" t="inlineStr">
        <is>
          <t>Love Cabaret</t>
        </is>
      </c>
      <c r="C1116" t="inlineStr">
        <is>
          <t>INVYE CAPITAL LTDA</t>
        </is>
      </c>
      <c r="D1116" t="inlineStr">
        <is>
          <t>3407</t>
        </is>
      </c>
      <c r="E1116" s="555" t="n">
        <v>46113</v>
      </c>
      <c r="F1116" s="555" t="n">
        <v>46136</v>
      </c>
      <c r="G1116" t="inlineStr">
        <is>
          <t>Serviços de Terceiros</t>
        </is>
      </c>
      <c r="H1116" t="inlineStr">
        <is>
          <t>Assessoria em Geral</t>
        </is>
      </c>
      <c r="I1116" t="inlineStr">
        <is>
          <t>ASSESSORIA GERAL - INVENTARIO - 04/2026</t>
        </is>
      </c>
      <c r="J1116" t="n">
        <v>-1182.51</v>
      </c>
      <c r="K1116" t="n">
        <v>-1182.51</v>
      </c>
      <c r="O1116" t="inlineStr">
        <is>
          <t>Real</t>
        </is>
      </c>
      <c r="P1116" t="inlineStr">
        <is>
          <t>Pago</t>
        </is>
      </c>
      <c r="Q1116" t="inlineStr">
        <is>
          <t>04/2026</t>
        </is>
      </c>
      <c r="R1116" t="n">
        <v>0</v>
      </c>
    </row>
    <row r="1117">
      <c r="A1117" t="n">
        <v>195430</v>
      </c>
      <c r="B1117" t="inlineStr">
        <is>
          <t>Love Cabaret</t>
        </is>
      </c>
      <c r="C1117" t="inlineStr">
        <is>
          <t>ELETROPAULO METROPOLITANA ELETRICIDADE DE SAO PAULO SA</t>
        </is>
      </c>
      <c r="D1117" t="inlineStr">
        <is>
          <t>056462218</t>
        </is>
      </c>
      <c r="E1117" s="555" t="n">
        <v>46113</v>
      </c>
      <c r="F1117" s="555" t="n">
        <v>46146</v>
      </c>
      <c r="G1117" t="inlineStr">
        <is>
          <t>Utilidades</t>
        </is>
      </c>
      <c r="H1117" t="inlineStr">
        <is>
          <t>Energia Eletrica</t>
        </is>
      </c>
      <c r="I1117" t="inlineStr">
        <is>
          <t>ENERGIA ELETRICA - INST 200782443 - 100 KW/H (MINIMO) - 04/2026</t>
        </is>
      </c>
      <c r="J1117" t="n">
        <v>-99.39</v>
      </c>
      <c r="K1117" t="n">
        <v>-99.39</v>
      </c>
      <c r="O1117" t="inlineStr">
        <is>
          <t>Real</t>
        </is>
      </c>
      <c r="P1117" t="inlineStr">
        <is>
          <t>Pago</t>
        </is>
      </c>
      <c r="Q1117" t="inlineStr">
        <is>
          <t>04/2026</t>
        </is>
      </c>
      <c r="R1117" t="n">
        <v>0</v>
      </c>
    </row>
    <row r="1118">
      <c r="A1118" t="n">
        <v>204810</v>
      </c>
      <c r="B1118" t="inlineStr">
        <is>
          <t>Love Cabaret</t>
        </is>
      </c>
      <c r="C1118" t="inlineStr">
        <is>
          <t>TELEFONICA BRASIL S/A</t>
        </is>
      </c>
      <c r="D1118" t="inlineStr">
        <is>
          <t>9646 042026</t>
        </is>
      </c>
      <c r="E1118" s="555" t="n">
        <v>46113</v>
      </c>
      <c r="F1118" s="555" t="n">
        <v>46137</v>
      </c>
      <c r="G1118" t="inlineStr">
        <is>
          <t>Informática e TI</t>
        </is>
      </c>
      <c r="H1118" t="inlineStr">
        <is>
          <t>Telefone</t>
        </is>
      </c>
      <c r="I1118" t="inlineStr">
        <is>
          <t>VIVO MOVEL INST 0434906426 - 04/2026</t>
        </is>
      </c>
      <c r="J1118" t="n">
        <v>-96.45999999999999</v>
      </c>
      <c r="K1118" t="n">
        <v>-96.45999999999999</v>
      </c>
      <c r="O1118" t="inlineStr">
        <is>
          <t>Real</t>
        </is>
      </c>
      <c r="P1118" t="inlineStr">
        <is>
          <t>Pago</t>
        </is>
      </c>
      <c r="Q1118" t="inlineStr">
        <is>
          <t>04/2026</t>
        </is>
      </c>
      <c r="R1118" t="n">
        <v>0</v>
      </c>
    </row>
    <row r="1119">
      <c r="A1119" t="n">
        <v>195420</v>
      </c>
      <c r="B1119" t="inlineStr">
        <is>
          <t>Love Cabaret</t>
        </is>
      </c>
      <c r="C1119" t="inlineStr">
        <is>
          <t>ELETROPAULO METROPOLITANA ELETRICIDADE DE SAO PAULO SA</t>
        </is>
      </c>
      <c r="D1119" t="inlineStr">
        <is>
          <t>056462222</t>
        </is>
      </c>
      <c r="E1119" s="555" t="n">
        <v>46113</v>
      </c>
      <c r="F1119" s="555" t="n">
        <v>46146</v>
      </c>
      <c r="G1119" t="inlineStr">
        <is>
          <t>Utilidades</t>
        </is>
      </c>
      <c r="H1119" t="inlineStr">
        <is>
          <t>Energia Eletrica</t>
        </is>
      </c>
      <c r="I1119" t="inlineStr">
        <is>
          <t>ENERGIA ELETRICA - INST 64098915 - 12.160 KW/H - 04/2026</t>
        </is>
      </c>
      <c r="J1119" t="n">
        <v>-15432.73</v>
      </c>
      <c r="K1119" t="n">
        <v>-15432.73</v>
      </c>
      <c r="O1119" t="inlineStr">
        <is>
          <t>Real</t>
        </is>
      </c>
      <c r="P1119" t="inlineStr">
        <is>
          <t>Processamento</t>
        </is>
      </c>
      <c r="Q1119" t="inlineStr">
        <is>
          <t>04/2026</t>
        </is>
      </c>
      <c r="R1119" t="n">
        <v>0</v>
      </c>
    </row>
    <row r="1120">
      <c r="A1120" t="n">
        <v>195409</v>
      </c>
      <c r="B1120" t="inlineStr">
        <is>
          <t>Love Cabaret</t>
        </is>
      </c>
      <c r="C1120" t="inlineStr">
        <is>
          <t>EDJANE DANTAS DE ALMEIDA SOUSA  - DESENTUPIDORA</t>
        </is>
      </c>
      <c r="D1120" t="inlineStr">
        <is>
          <t>138</t>
        </is>
      </c>
      <c r="E1120" s="555" t="n">
        <v>46113</v>
      </c>
      <c r="F1120" s="555" t="n">
        <v>46147</v>
      </c>
      <c r="G1120" t="inlineStr">
        <is>
          <t>Utilidades</t>
        </is>
      </c>
      <c r="H1120" t="inlineStr">
        <is>
          <t>Serviços de Limpeza</t>
        </is>
      </c>
      <c r="I1120" t="inlineStr">
        <is>
          <t>SERVICOS DE LIMPEZA - MANUTENCAO - 04/2026</t>
        </is>
      </c>
      <c r="J1120" t="n">
        <v>-1200</v>
      </c>
      <c r="K1120" t="n">
        <v>-1200</v>
      </c>
      <c r="O1120" t="inlineStr">
        <is>
          <t>Real</t>
        </is>
      </c>
      <c r="P1120" t="inlineStr">
        <is>
          <t>Pago</t>
        </is>
      </c>
      <c r="Q1120" t="inlineStr">
        <is>
          <t>04/2026</t>
        </is>
      </c>
      <c r="R1120" t="n">
        <v>0</v>
      </c>
    </row>
    <row r="1121">
      <c r="A1121" t="n">
        <v>193383</v>
      </c>
      <c r="B1121" t="inlineStr">
        <is>
          <t>Love Cabaret</t>
        </is>
      </c>
      <c r="C1121" t="inlineStr">
        <is>
          <t>PAULO CESAR MEDEIROS EYEZANIO</t>
        </is>
      </c>
      <c r="D1121" t="inlineStr">
        <is>
          <t>RP0422026</t>
        </is>
      </c>
      <c r="E1121" s="555" t="n">
        <v>46113</v>
      </c>
      <c r="F1121" s="555" t="n">
        <v>46142</v>
      </c>
      <c r="G1121" t="inlineStr">
        <is>
          <t>Serviços de Terceiros</t>
        </is>
      </c>
      <c r="H1121" t="inlineStr">
        <is>
          <t>Assessoria Jurídica</t>
        </is>
      </c>
      <c r="I1121" t="inlineStr">
        <is>
          <t>HONORARIOS ADVOCATICIOS - 04/2026</t>
        </is>
      </c>
      <c r="J1121" t="n">
        <v>-3200</v>
      </c>
      <c r="K1121" t="n">
        <v>-3200</v>
      </c>
      <c r="O1121" t="inlineStr">
        <is>
          <t>Real</t>
        </is>
      </c>
      <c r="P1121" t="inlineStr">
        <is>
          <t>Pago</t>
        </is>
      </c>
      <c r="Q1121" t="inlineStr">
        <is>
          <t>04/2026</t>
        </is>
      </c>
      <c r="R1121" t="n">
        <v>0</v>
      </c>
    </row>
    <row r="1122">
      <c r="A1122" t="n">
        <v>204821</v>
      </c>
      <c r="B1122" t="inlineStr">
        <is>
          <t>Love Cabaret</t>
        </is>
      </c>
      <c r="C1122" t="inlineStr">
        <is>
          <t>TELEFONICA BRASIL S/A</t>
        </is>
      </c>
      <c r="D1122" t="inlineStr">
        <is>
          <t>48766 042026</t>
        </is>
      </c>
      <c r="E1122" s="555" t="n">
        <v>46113</v>
      </c>
      <c r="F1122" s="555" t="n">
        <v>46144</v>
      </c>
      <c r="G1122" t="inlineStr">
        <is>
          <t>Informática e TI</t>
        </is>
      </c>
      <c r="H1122" t="inlineStr">
        <is>
          <t>Internet</t>
        </is>
      </c>
      <c r="I1122" t="inlineStr">
        <is>
          <t>INTERNET IP DEDICADO 100MB - CONTA 443318083 - 04/2026</t>
        </is>
      </c>
      <c r="J1122" t="n">
        <v>-487.66</v>
      </c>
      <c r="K1122" t="n">
        <v>-487.66</v>
      </c>
      <c r="O1122" t="inlineStr">
        <is>
          <t>Real</t>
        </is>
      </c>
      <c r="P1122" t="inlineStr">
        <is>
          <t>Pago</t>
        </is>
      </c>
      <c r="Q1122" t="inlineStr">
        <is>
          <t>04/2026</t>
        </is>
      </c>
      <c r="R1122" t="n">
        <v>0</v>
      </c>
    </row>
    <row r="1123">
      <c r="A1123" t="n">
        <v>195396</v>
      </c>
      <c r="B1123" t="inlineStr">
        <is>
          <t>Love Cabaret</t>
        </is>
      </c>
      <c r="C1123" t="inlineStr">
        <is>
          <t>EASY ICE SOLUTION LTDA-ME LOCAÇÃO</t>
        </is>
      </c>
      <c r="D1123" t="inlineStr">
        <is>
          <t>10633</t>
        </is>
      </c>
      <c r="E1123" s="555" t="n">
        <v>46113</v>
      </c>
      <c r="F1123" s="555" t="n">
        <v>46147</v>
      </c>
      <c r="G1123" t="inlineStr">
        <is>
          <t>Locação de Equipamentos</t>
        </is>
      </c>
      <c r="H1123" t="inlineStr">
        <is>
          <t>Locações de Equipamentos - Operacionais</t>
        </is>
      </c>
      <c r="I1123" t="inlineStr">
        <is>
          <t>LOCACAO DE EQUIPAMENTOS MAQUINA DE GELO HZ IM240 - 04/2026</t>
        </is>
      </c>
      <c r="J1123" t="n">
        <v>-1500</v>
      </c>
      <c r="K1123" t="n">
        <v>-1500</v>
      </c>
      <c r="O1123" t="inlineStr">
        <is>
          <t>Real</t>
        </is>
      </c>
      <c r="P1123" t="inlineStr">
        <is>
          <t>Pago</t>
        </is>
      </c>
      <c r="Q1123" t="inlineStr">
        <is>
          <t>04/2026</t>
        </is>
      </c>
      <c r="R1123" t="n">
        <v>0</v>
      </c>
    </row>
    <row r="1124">
      <c r="A1124" t="n">
        <v>204447</v>
      </c>
      <c r="B1124" t="inlineStr">
        <is>
          <t>Love Cabaret</t>
        </is>
      </c>
      <c r="C1124" t="inlineStr">
        <is>
          <t>PJ 00132021 - TELES DE ALMEIDA PINTO</t>
        </is>
      </c>
      <c r="D1124" t="inlineStr">
        <is>
          <t>55</t>
        </is>
      </c>
      <c r="E1124" s="555" t="n">
        <v>46113</v>
      </c>
      <c r="F1124" s="555" t="n">
        <v>46152</v>
      </c>
      <c r="G1124" t="inlineStr">
        <is>
          <t>Mão de Obra - PJ</t>
        </is>
      </c>
      <c r="H1124" t="inlineStr">
        <is>
          <t>MDO PJ Fixo</t>
        </is>
      </c>
      <c r="I1124" t="inlineStr">
        <is>
          <t>SALÁRIO PJ</t>
        </is>
      </c>
      <c r="J1124" t="n">
        <v>-2000</v>
      </c>
      <c r="K1124" t="n">
        <v>-2000</v>
      </c>
      <c r="M1124" t="inlineStr">
        <is>
          <t>CHEFE DE BAR SQUAD</t>
        </is>
      </c>
      <c r="N1124" t="inlineStr">
        <is>
          <t xml:space="preserve">  - Squad</t>
        </is>
      </c>
      <c r="O1124" t="inlineStr">
        <is>
          <t>Real</t>
        </is>
      </c>
      <c r="P1124" t="inlineStr">
        <is>
          <t>Pago</t>
        </is>
      </c>
      <c r="Q1124" t="inlineStr">
        <is>
          <t>04/2026</t>
        </is>
      </c>
      <c r="R1124" t="n">
        <v>0</v>
      </c>
    </row>
    <row r="1125">
      <c r="A1125" t="n">
        <v>195289</v>
      </c>
      <c r="B1125" t="inlineStr">
        <is>
          <t>Love Cabaret</t>
        </is>
      </c>
      <c r="C1125" t="inlineStr">
        <is>
          <t>AGENCIA BIOMA PUBLICIDADE E EVENTOS LTDA - FACUNDO</t>
        </is>
      </c>
      <c r="D1125" t="inlineStr">
        <is>
          <t>368</t>
        </is>
      </c>
      <c r="E1125" s="555" t="n">
        <v>46113</v>
      </c>
      <c r="F1125" s="555" t="n">
        <v>46147</v>
      </c>
      <c r="G1125" t="inlineStr">
        <is>
          <t>Marketing</t>
        </is>
      </c>
      <c r="H1125" t="inlineStr">
        <is>
          <t>Agência de Propaganda</t>
        </is>
      </c>
      <c r="I1125" t="inlineStr">
        <is>
          <t xml:space="preserve">AGENCIA DE PROPAGANDA - SERVICOS PRESTADOS MARKETING </t>
        </is>
      </c>
      <c r="J1125" t="n">
        <v>-8000</v>
      </c>
      <c r="K1125" t="n">
        <v>-6000</v>
      </c>
      <c r="O1125" t="inlineStr">
        <is>
          <t>Real</t>
        </is>
      </c>
      <c r="P1125" t="inlineStr">
        <is>
          <t>Pago</t>
        </is>
      </c>
      <c r="Q1125" t="inlineStr">
        <is>
          <t>04/2026</t>
        </is>
      </c>
      <c r="R1125" t="n">
        <v>0</v>
      </c>
    </row>
    <row r="1126">
      <c r="A1126" t="n">
        <v>195371</v>
      </c>
      <c r="B1126" t="inlineStr">
        <is>
          <t>Love Cabaret</t>
        </is>
      </c>
      <c r="C1126" t="inlineStr">
        <is>
          <t xml:space="preserve">DIVIFY OPERACAO DE PLATAFORMA ELETRONICA LTDA </t>
        </is>
      </c>
      <c r="D1126" t="inlineStr">
        <is>
          <t>399</t>
        </is>
      </c>
      <c r="E1126" s="555" t="n">
        <v>46113</v>
      </c>
      <c r="F1126" s="555" t="n">
        <v>46152</v>
      </c>
      <c r="G1126" t="inlineStr">
        <is>
          <t>Serviços de Terceiros</t>
        </is>
      </c>
      <c r="H1126" t="inlineStr">
        <is>
          <t>Assessoria em Geral</t>
        </is>
      </c>
      <c r="I1126" t="inlineStr">
        <is>
          <t>MANUTENCAO TOKENS - 04/2026</t>
        </is>
      </c>
      <c r="J1126" t="n">
        <v>-1000</v>
      </c>
      <c r="K1126" t="n">
        <v>-1000</v>
      </c>
      <c r="O1126" t="inlineStr">
        <is>
          <t>Real</t>
        </is>
      </c>
      <c r="P1126" t="inlineStr">
        <is>
          <t>Pago</t>
        </is>
      </c>
      <c r="Q1126" t="inlineStr">
        <is>
          <t>04/2026</t>
        </is>
      </c>
      <c r="R1126" t="n">
        <v>0</v>
      </c>
    </row>
    <row r="1127">
      <c r="A1127" t="n">
        <v>195301</v>
      </c>
      <c r="B1127" t="inlineStr">
        <is>
          <t>Love Cabaret</t>
        </is>
      </c>
      <c r="C1127" t="inlineStr">
        <is>
          <t>4R AMBIENTAL LOCACAO DE EQUIPAMENTOS LTDA</t>
        </is>
      </c>
      <c r="D1127" t="inlineStr">
        <is>
          <t>66026</t>
        </is>
      </c>
      <c r="E1127" s="555" t="n">
        <v>46113</v>
      </c>
      <c r="F1127" s="555" t="n">
        <v>46170</v>
      </c>
      <c r="G1127" t="inlineStr">
        <is>
          <t>Utilidades</t>
        </is>
      </c>
      <c r="H1127" t="inlineStr">
        <is>
          <t>Coleta de lixo</t>
        </is>
      </c>
      <c r="I1127" t="inlineStr">
        <is>
          <t>COLETA DE LIXO - 04/2026</t>
        </is>
      </c>
      <c r="J1127" t="n">
        <v>-1975</v>
      </c>
      <c r="K1127" t="n">
        <v>-1876.25</v>
      </c>
      <c r="O1127" t="inlineStr">
        <is>
          <t>Real</t>
        </is>
      </c>
      <c r="P1127" t="inlineStr">
        <is>
          <t>Pago</t>
        </is>
      </c>
      <c r="Q1127" t="inlineStr">
        <is>
          <t>04/2026</t>
        </is>
      </c>
      <c r="R1127" t="n">
        <v>0</v>
      </c>
    </row>
    <row r="1128">
      <c r="A1128" t="n">
        <v>204832</v>
      </c>
      <c r="B1128" t="inlineStr">
        <is>
          <t>Love Cabaret</t>
        </is>
      </c>
      <c r="C1128" t="inlineStr">
        <is>
          <t>VERISURE BRASIL MONITORAMENTO DE ALARMES S.A</t>
        </is>
      </c>
      <c r="D1128" t="inlineStr">
        <is>
          <t>18717738</t>
        </is>
      </c>
      <c r="E1128" s="555" t="n">
        <v>46113</v>
      </c>
      <c r="F1128" s="555" t="n">
        <v>46147</v>
      </c>
      <c r="G1128" t="inlineStr">
        <is>
          <t>Informática e TI</t>
        </is>
      </c>
      <c r="H1128" t="inlineStr">
        <is>
          <t>Sistemas de Segurança e Alarme</t>
        </is>
      </c>
      <c r="I1128" t="inlineStr">
        <is>
          <t>SISTEMAS DE SEGURANCA / CAMERAS E SENSOR - 04/2026</t>
        </is>
      </c>
      <c r="J1128" t="n">
        <v>-235.78</v>
      </c>
      <c r="K1128" t="n">
        <v>-270.11</v>
      </c>
      <c r="O1128" t="inlineStr">
        <is>
          <t>Real</t>
        </is>
      </c>
      <c r="P1128" t="inlineStr">
        <is>
          <t>Pago</t>
        </is>
      </c>
      <c r="Q1128" t="inlineStr">
        <is>
          <t>04/2026</t>
        </is>
      </c>
      <c r="R1128" t="n">
        <v>0</v>
      </c>
    </row>
    <row r="1129">
      <c r="A1129" t="n">
        <v>195359</v>
      </c>
      <c r="B1129" t="inlineStr">
        <is>
          <t>Love Cabaret</t>
        </is>
      </c>
      <c r="C1129" t="inlineStr">
        <is>
          <t xml:space="preserve">DESTEC SOLUCOES LTDA </t>
        </is>
      </c>
      <c r="D1129" t="inlineStr">
        <is>
          <t xml:space="preserve"> d/2026/0800</t>
        </is>
      </c>
      <c r="E1129" s="555" t="n">
        <v>46113</v>
      </c>
      <c r="F1129" s="555" t="n">
        <v>46166</v>
      </c>
      <c r="G1129" t="inlineStr">
        <is>
          <t>Locação de Equipamentos</t>
        </is>
      </c>
      <c r="H1129" t="inlineStr">
        <is>
          <t>Locações de Equipamentos - Operacionais</t>
        </is>
      </c>
      <c r="I1129" t="inlineStr">
        <is>
          <t>LOCACAO DE EQUIPAMENTOS OPERACIONAIS DE SISTEMA SMART CALL - 04/2026</t>
        </is>
      </c>
      <c r="J1129" t="n">
        <v>-812.7</v>
      </c>
      <c r="K1129" t="n">
        <v>-812.7</v>
      </c>
      <c r="O1129" t="inlineStr">
        <is>
          <t>Real</t>
        </is>
      </c>
      <c r="P1129" t="inlineStr">
        <is>
          <t>Pago</t>
        </is>
      </c>
      <c r="Q1129" t="inlineStr">
        <is>
          <t>04/2026</t>
        </is>
      </c>
      <c r="R1129" t="n">
        <v>0</v>
      </c>
    </row>
    <row r="1130">
      <c r="A1130" t="n">
        <v>195313</v>
      </c>
      <c r="B1130" t="inlineStr">
        <is>
          <t>Love Cabaret</t>
        </is>
      </c>
      <c r="C1130" t="inlineStr">
        <is>
          <t>CEM ENGENHARIA DA MANUTENCAO LTDA</t>
        </is>
      </c>
      <c r="D1130" t="inlineStr">
        <is>
          <t>4230</t>
        </is>
      </c>
      <c r="E1130" s="555" t="n">
        <v>46113</v>
      </c>
      <c r="F1130" s="555" t="n">
        <v>46157</v>
      </c>
      <c r="G1130" t="inlineStr">
        <is>
          <t>Manutenção</t>
        </is>
      </c>
      <c r="H1130" t="inlineStr">
        <is>
          <t>Manutenção Predial</t>
        </is>
      </c>
      <c r="I1130" t="inlineStr">
        <is>
          <t>MANUTENCAO EM GERAL - PREVENTIVA - 04/2026</t>
        </is>
      </c>
      <c r="J1130" t="n">
        <v>-6601.38</v>
      </c>
      <c r="K1130" t="n">
        <v>-6601.38</v>
      </c>
      <c r="O1130" t="inlineStr">
        <is>
          <t>Real</t>
        </is>
      </c>
      <c r="Q1130" t="inlineStr">
        <is>
          <t>04/2026</t>
        </is>
      </c>
      <c r="R1130" t="n">
        <v>0</v>
      </c>
    </row>
    <row r="1131">
      <c r="A1131" t="n">
        <v>195347</v>
      </c>
      <c r="B1131" t="inlineStr">
        <is>
          <t>Love Cabaret</t>
        </is>
      </c>
      <c r="C1131" t="inlineStr">
        <is>
          <t>CICLO PARTICIPACOES LTDA</t>
        </is>
      </c>
      <c r="D1131" t="inlineStr">
        <is>
          <t>042026</t>
        </is>
      </c>
      <c r="E1131" s="555" t="n">
        <v>46113</v>
      </c>
      <c r="F1131" s="555" t="n">
        <v>46203</v>
      </c>
      <c r="G1131" t="inlineStr">
        <is>
          <t>Custo de Ocupação</t>
        </is>
      </c>
      <c r="H1131" t="inlineStr">
        <is>
          <t>Aluguel de Imoveis</t>
        </is>
      </c>
      <c r="I1131" t="inlineStr">
        <is>
          <t xml:space="preserve">   ALUGUEL DE IMOVEIS - EDIFICIO AZALEIA - 04/2026 - VENCIMENTO ORIGINAL 2026-05-10</t>
        </is>
      </c>
      <c r="J1131" t="n">
        <v>-32594.19</v>
      </c>
      <c r="K1131" t="n">
        <v>-16297.09</v>
      </c>
      <c r="O1131" t="inlineStr">
        <is>
          <t>Real</t>
        </is>
      </c>
      <c r="P1131" t="inlineStr">
        <is>
          <t>Pago</t>
        </is>
      </c>
      <c r="Q1131" t="inlineStr">
        <is>
          <t>04/2026</t>
        </is>
      </c>
      <c r="R1131" t="n">
        <v>0</v>
      </c>
    </row>
    <row r="1132">
      <c r="A1132" t="n">
        <v>195335</v>
      </c>
      <c r="B1132" t="inlineStr">
        <is>
          <t>Love Cabaret</t>
        </is>
      </c>
      <c r="C1132" t="inlineStr">
        <is>
          <t>CIA DE SANEAMENTO BASICO DO ESTADO DE SAO PAULO SABESP</t>
        </is>
      </c>
      <c r="D1132" t="inlineStr">
        <is>
          <t>17496 042026</t>
        </is>
      </c>
      <c r="E1132" s="555" t="n">
        <v>46113</v>
      </c>
      <c r="F1132" s="555" t="n">
        <v>46162</v>
      </c>
      <c r="G1132" t="inlineStr">
        <is>
          <t>Utilidades</t>
        </is>
      </c>
      <c r="H1132" t="inlineStr">
        <is>
          <t>Agua/Esgoto</t>
        </is>
      </c>
      <c r="I1132" t="inlineStr">
        <is>
          <t>AGUA/ ESGOTO - RGI 93507054 E FORNECIMENTO 86040547054313 - 04/2026</t>
        </is>
      </c>
      <c r="J1132" t="n">
        <v>-174.96</v>
      </c>
      <c r="K1132" t="n">
        <v>-174.96</v>
      </c>
      <c r="O1132" t="inlineStr">
        <is>
          <t>Real</t>
        </is>
      </c>
      <c r="P1132" t="inlineStr">
        <is>
          <t>Pago</t>
        </is>
      </c>
      <c r="Q1132" t="inlineStr">
        <is>
          <t>04/2026</t>
        </is>
      </c>
      <c r="R1132" t="n">
        <v>0</v>
      </c>
    </row>
    <row r="1133">
      <c r="A1133" t="n">
        <v>193279</v>
      </c>
      <c r="B1133" t="inlineStr">
        <is>
          <t>Love Cabaret</t>
        </is>
      </c>
      <c r="C1133" t="inlineStr">
        <is>
          <t>DLOCAL BRASIL PAGAMENTOS LTDA  - DMK</t>
        </is>
      </c>
      <c r="D1133" t="inlineStr">
        <is>
          <t>22251796349</t>
        </is>
      </c>
      <c r="E1133" s="555" t="n">
        <v>46113</v>
      </c>
      <c r="F1133" s="555" t="n">
        <v>46140</v>
      </c>
      <c r="G1133" t="inlineStr">
        <is>
          <t>Marketing</t>
        </is>
      </c>
      <c r="H1133" t="inlineStr">
        <is>
          <t>Publicidade e Propaganda</t>
        </is>
      </c>
      <c r="I1133" t="inlineStr">
        <is>
          <t>FACEBOOK - INVESTIMENTO EM TRAFEGO - 04/2026</t>
        </is>
      </c>
      <c r="J1133" t="n">
        <v>-5000</v>
      </c>
      <c r="K1133" t="n">
        <v>-5000</v>
      </c>
      <c r="O1133" t="inlineStr">
        <is>
          <t>Real</t>
        </is>
      </c>
      <c r="P1133" t="inlineStr">
        <is>
          <t>Pago</t>
        </is>
      </c>
      <c r="Q1133" t="inlineStr">
        <is>
          <t>04/2026</t>
        </is>
      </c>
      <c r="R1133" t="n">
        <v>0</v>
      </c>
    </row>
    <row r="1134">
      <c r="A1134" t="n">
        <v>202078</v>
      </c>
      <c r="B1134" t="inlineStr">
        <is>
          <t>Love Cabaret</t>
        </is>
      </c>
      <c r="C1134" t="inlineStr">
        <is>
          <t>PJ 00302023 - ANDRES LA ROSA</t>
        </is>
      </c>
      <c r="D1134" t="inlineStr">
        <is>
          <t>79</t>
        </is>
      </c>
      <c r="E1134" s="555" t="n">
        <v>46112</v>
      </c>
      <c r="F1134" s="555" t="n">
        <v>46122</v>
      </c>
      <c r="G1134" t="inlineStr">
        <is>
          <t>Mão de Obra - PJ</t>
        </is>
      </c>
      <c r="H1134" t="inlineStr">
        <is>
          <t>MDO PJ Fixo</t>
        </is>
      </c>
      <c r="I1134" t="inlineStr">
        <is>
          <t xml:space="preserve">SALÁRIO PJ </t>
        </is>
      </c>
      <c r="J1134" t="n">
        <v>-5200</v>
      </c>
      <c r="K1134" t="n">
        <v>-5200</v>
      </c>
      <c r="M1134" t="inlineStr">
        <is>
          <t>COORDENADOR</t>
        </is>
      </c>
      <c r="N1134" t="inlineStr">
        <is>
          <t xml:space="preserve">  - Coordenador</t>
        </is>
      </c>
      <c r="O1134" t="inlineStr">
        <is>
          <t>Real</t>
        </is>
      </c>
      <c r="P1134" t="inlineStr">
        <is>
          <t>Pago</t>
        </is>
      </c>
      <c r="Q1134" t="inlineStr">
        <is>
          <t>03/2026</t>
        </is>
      </c>
      <c r="R1134" t="n">
        <v>0</v>
      </c>
    </row>
    <row r="1135">
      <c r="A1135" t="n">
        <v>96063</v>
      </c>
      <c r="B1135" t="inlineStr">
        <is>
          <t>Love Cabaret</t>
        </is>
      </c>
      <c r="C1135" t="inlineStr">
        <is>
          <t>ISS</t>
        </is>
      </c>
      <c r="D1135" t="inlineStr">
        <is>
          <t>16/60</t>
        </is>
      </c>
      <c r="E1135" s="555" t="n">
        <v>46112</v>
      </c>
      <c r="F1135" s="555" t="n">
        <v>46142</v>
      </c>
      <c r="G1135" t="inlineStr">
        <is>
          <t>Endividamento</t>
        </is>
      </c>
      <c r="H1135" t="inlineStr">
        <is>
          <t>Endividamento Geral</t>
        </is>
      </c>
      <c r="I1135" t="inlineStr">
        <is>
          <t xml:space="preserve"> PARCELAMENTO ISS 1/60 N°0219337276</t>
        </is>
      </c>
      <c r="J1135" t="n">
        <v>-2154.7</v>
      </c>
      <c r="K1135" t="n">
        <v>-2154.7</v>
      </c>
      <c r="O1135" t="inlineStr">
        <is>
          <t>Real</t>
        </is>
      </c>
      <c r="Q1135" t="inlineStr">
        <is>
          <t>03/2026</t>
        </is>
      </c>
      <c r="R1135" t="n">
        <v>0</v>
      </c>
    </row>
    <row r="1136">
      <c r="A1136" t="n">
        <v>220893</v>
      </c>
      <c r="B1136" t="inlineStr">
        <is>
          <t>Love Cabaret</t>
        </is>
      </c>
      <c r="C1136" t="inlineStr">
        <is>
          <t>FELIPE FERREIRA FRANCA 36496185832</t>
        </is>
      </c>
      <c r="D1136" t="inlineStr">
        <is>
          <t>RP0362026</t>
        </is>
      </c>
      <c r="E1136" s="555" t="n">
        <v>46112</v>
      </c>
      <c r="F1136" s="555" t="n">
        <v>46122</v>
      </c>
      <c r="G1136" t="inlineStr">
        <is>
          <t>Manutenção</t>
        </is>
      </c>
      <c r="H1136" t="inlineStr">
        <is>
          <t>Material de Manutenção</t>
        </is>
      </c>
      <c r="I1136" t="inlineStr">
        <is>
          <t>REEMBOLSO - MANUTENCAO - 03/2026</t>
        </is>
      </c>
      <c r="J1136" t="n">
        <v>-512.34</v>
      </c>
      <c r="K1136" t="n">
        <v>-512.34</v>
      </c>
      <c r="M1136" t="inlineStr">
        <is>
          <t>LIDER DE SQUAD</t>
        </is>
      </c>
      <c r="N1136" t="inlineStr">
        <is>
          <t xml:space="preserve">  - Squad</t>
        </is>
      </c>
      <c r="O1136" t="inlineStr">
        <is>
          <t>Real</t>
        </is>
      </c>
      <c r="P1136" t="inlineStr">
        <is>
          <t>Pago</t>
        </is>
      </c>
      <c r="Q1136" t="inlineStr">
        <is>
          <t>03/2026</t>
        </is>
      </c>
      <c r="R1136" t="n">
        <v>0</v>
      </c>
    </row>
    <row r="1137">
      <c r="A1137" t="n">
        <v>221159</v>
      </c>
      <c r="B1137" t="inlineStr">
        <is>
          <t>Love Cabaret</t>
        </is>
      </c>
      <c r="C1137" t="inlineStr">
        <is>
          <t xml:space="preserve">KAMINO INSTITUICAO DE PAGAMENTO LTDA </t>
        </is>
      </c>
      <c r="E1137" s="555" t="n">
        <v>46112</v>
      </c>
      <c r="F1137" s="555" t="n">
        <v>46112</v>
      </c>
      <c r="G1137" t="inlineStr">
        <is>
          <t>Despesas Financeiras</t>
        </is>
      </c>
      <c r="H1137" t="inlineStr">
        <is>
          <t>Tarifas Bancárias</t>
        </is>
      </c>
      <c r="J1137" t="n">
        <v>-0.5</v>
      </c>
      <c r="K1137" t="n">
        <v>-0.5</v>
      </c>
      <c r="O1137" t="inlineStr">
        <is>
          <t>Real</t>
        </is>
      </c>
      <c r="P1137" t="inlineStr">
        <is>
          <t>Pago</t>
        </is>
      </c>
      <c r="Q1137" t="inlineStr">
        <is>
          <t>03/2026</t>
        </is>
      </c>
      <c r="R1137" t="n">
        <v>0</v>
      </c>
    </row>
    <row r="1138">
      <c r="A1138" t="n">
        <v>220894</v>
      </c>
      <c r="B1138" t="inlineStr">
        <is>
          <t>Love Cabaret</t>
        </is>
      </c>
      <c r="C1138" t="inlineStr">
        <is>
          <t>FELIPE FERREIRA FRANCA 36496185832</t>
        </is>
      </c>
      <c r="D1138" t="inlineStr">
        <is>
          <t>RP0362026</t>
        </is>
      </c>
      <c r="E1138" s="555" t="n">
        <v>46112</v>
      </c>
      <c r="F1138" s="555" t="n">
        <v>46122</v>
      </c>
      <c r="G1138" t="inlineStr">
        <is>
          <t>Investimento - CAPEX</t>
        </is>
      </c>
      <c r="H1138" t="inlineStr">
        <is>
          <t>Investimento - Mobiliário e Decoração</t>
        </is>
      </c>
      <c r="I1138" t="inlineStr">
        <is>
          <t>REEMBOLSO - DECORACAO ATO III - 03/2026</t>
        </is>
      </c>
      <c r="J1138" t="n">
        <v>-1233.32</v>
      </c>
      <c r="K1138" t="n">
        <v>-1233.32</v>
      </c>
      <c r="M1138" t="inlineStr">
        <is>
          <t>LIDER DE SQUAD</t>
        </is>
      </c>
      <c r="N1138" t="inlineStr">
        <is>
          <t xml:space="preserve">  - Squad</t>
        </is>
      </c>
      <c r="O1138" t="inlineStr">
        <is>
          <t>Real</t>
        </is>
      </c>
      <c r="P1138" t="inlineStr">
        <is>
          <t>Pago</t>
        </is>
      </c>
      <c r="Q1138" t="inlineStr">
        <is>
          <t>03/2026</t>
        </is>
      </c>
      <c r="R1138" t="n">
        <v>0</v>
      </c>
    </row>
    <row r="1139">
      <c r="A1139" t="n">
        <v>220792</v>
      </c>
      <c r="B1139" t="inlineStr">
        <is>
          <t>Love Cabaret</t>
        </is>
      </c>
      <c r="C1139" t="inlineStr">
        <is>
          <t>JELLY MACIEL DA SILVA 34535010803</t>
        </is>
      </c>
      <c r="D1139" t="inlineStr">
        <is>
          <t>RP0352026</t>
        </is>
      </c>
      <c r="E1139" s="555" t="n">
        <v>46112</v>
      </c>
      <c r="F1139" s="555" t="n">
        <v>46113</v>
      </c>
      <c r="G1139" t="inlineStr">
        <is>
          <t>Custos de Eventos</t>
        </is>
      </c>
      <c r="H1139" t="inlineStr">
        <is>
          <t>Decoração - Eventos</t>
        </is>
      </c>
      <c r="I1139" t="inlineStr">
        <is>
          <t>CONFECCAO DE FIGURINOS ATO III - 03/2026</t>
        </is>
      </c>
      <c r="J1139" t="n">
        <v>-3190</v>
      </c>
      <c r="K1139" t="n">
        <v>-3190</v>
      </c>
      <c r="O1139" t="inlineStr">
        <is>
          <t>Real</t>
        </is>
      </c>
      <c r="P1139" t="inlineStr">
        <is>
          <t>Pago</t>
        </is>
      </c>
      <c r="Q1139" t="inlineStr">
        <is>
          <t>03/2026</t>
        </is>
      </c>
      <c r="R1139" t="n">
        <v>0</v>
      </c>
    </row>
    <row r="1140">
      <c r="A1140" t="n">
        <v>220732</v>
      </c>
      <c r="B1140" t="inlineStr">
        <is>
          <t>Love Cabaret</t>
        </is>
      </c>
      <c r="C1140" t="inlineStr">
        <is>
          <t>DARE - SP</t>
        </is>
      </c>
      <c r="D1140" t="inlineStr">
        <is>
          <t>27355 032026</t>
        </is>
      </c>
      <c r="E1140" s="555" t="n">
        <v>46112</v>
      </c>
      <c r="F1140" s="555" t="n">
        <v>46112</v>
      </c>
      <c r="G1140" t="inlineStr">
        <is>
          <t>Serviços de Terceiros</t>
        </is>
      </c>
      <c r="H1140" t="inlineStr">
        <is>
          <t>Assessoria Contabil</t>
        </is>
      </c>
      <c r="I1140" t="inlineStr">
        <is>
          <t>DARE</t>
        </is>
      </c>
      <c r="J1140" t="n">
        <v>-273.55</v>
      </c>
      <c r="K1140" t="n">
        <v>-273.55</v>
      </c>
      <c r="O1140" t="inlineStr">
        <is>
          <t>Real</t>
        </is>
      </c>
      <c r="P1140" t="inlineStr">
        <is>
          <t>Pago</t>
        </is>
      </c>
      <c r="Q1140" t="inlineStr">
        <is>
          <t>03/2026</t>
        </is>
      </c>
      <c r="R1140" t="n">
        <v>0</v>
      </c>
    </row>
    <row r="1141">
      <c r="A1141" t="n">
        <v>220993</v>
      </c>
      <c r="B1141" t="inlineStr">
        <is>
          <t>Love Cabaret</t>
        </is>
      </c>
      <c r="C1141" t="inlineStr">
        <is>
          <t>GOMES D ELIA EQUIP. HIGIENE LTDA - WESCO</t>
        </is>
      </c>
      <c r="D1141" t="inlineStr">
        <is>
          <t>188582</t>
        </is>
      </c>
      <c r="E1141" s="555" t="n">
        <v>46112</v>
      </c>
      <c r="F1141" s="555" t="n">
        <v>46118</v>
      </c>
      <c r="G1141" t="inlineStr">
        <is>
          <t>Locação de Equipamentos</t>
        </is>
      </c>
      <c r="H1141" t="inlineStr">
        <is>
          <t>Locações de Equipamentos - Operacionais</t>
        </is>
      </c>
      <c r="I1141" t="inlineStr">
        <is>
          <t>LOCACAO DE EQUIPAMENTOS - DISPENSER FIO DENTAL, ODORIZADOR, ESSENCIAS (DIAS PROPORCIONAIS/ APARELHO JA RETIRADO) - 03/2026</t>
        </is>
      </c>
      <c r="J1141" t="n">
        <v>-220.46</v>
      </c>
      <c r="K1141" t="n">
        <v>-243.75</v>
      </c>
      <c r="O1141" t="inlineStr">
        <is>
          <t>Real</t>
        </is>
      </c>
      <c r="P1141" t="inlineStr">
        <is>
          <t>Pago</t>
        </is>
      </c>
      <c r="Q1141" t="inlineStr">
        <is>
          <t>03/2026</t>
        </is>
      </c>
      <c r="R1141" t="n">
        <v>0</v>
      </c>
    </row>
    <row r="1142">
      <c r="A1142" t="n">
        <v>221008</v>
      </c>
      <c r="B1142" t="inlineStr">
        <is>
          <t>Love Cabaret</t>
        </is>
      </c>
      <c r="C1142" t="inlineStr">
        <is>
          <t>ZIGPAY LTDAS -ME</t>
        </is>
      </c>
      <c r="E1142" s="555" t="n">
        <v>46112</v>
      </c>
      <c r="F1142" s="555" t="n">
        <v>46112</v>
      </c>
      <c r="G1142" t="inlineStr">
        <is>
          <t>Deduções sobre Venda</t>
        </is>
      </c>
      <c r="H1142" t="inlineStr">
        <is>
          <t>Meios de pagamento</t>
        </is>
      </c>
      <c r="I1142" t="inlineStr">
        <is>
          <t xml:space="preserve"> Taxa Sobre Adquirência Integrada</t>
        </is>
      </c>
      <c r="J1142" t="n">
        <v>-807.6900000000001</v>
      </c>
      <c r="K1142" t="n">
        <v>-807.6900000000001</v>
      </c>
      <c r="O1142" t="inlineStr">
        <is>
          <t>Real</t>
        </is>
      </c>
      <c r="P1142" t="inlineStr">
        <is>
          <t>Pago</t>
        </is>
      </c>
      <c r="Q1142" t="inlineStr">
        <is>
          <t>03/2026</t>
        </is>
      </c>
      <c r="R1142" t="n">
        <v>0</v>
      </c>
    </row>
    <row r="1143">
      <c r="A1143" t="n">
        <v>222650</v>
      </c>
      <c r="B1143" t="inlineStr">
        <is>
          <t>Love Cabaret</t>
        </is>
      </c>
      <c r="C1143" t="inlineStr">
        <is>
          <t>JULIANA OLIVEIRA DA SILVA</t>
        </is>
      </c>
      <c r="E1143" s="555" t="n">
        <v>46112</v>
      </c>
      <c r="F1143" s="555" t="n">
        <v>46119</v>
      </c>
      <c r="G1143" t="inlineStr">
        <is>
          <t>Mão de Obra - Salários</t>
        </is>
      </c>
      <c r="H1143" t="inlineStr">
        <is>
          <t>MDO CLT - Salário</t>
        </is>
      </c>
      <c r="J1143" t="n">
        <v>-1231.19</v>
      </c>
      <c r="K1143" t="n">
        <v>-2152.68</v>
      </c>
      <c r="O1143" t="inlineStr">
        <is>
          <t>Real</t>
        </is>
      </c>
      <c r="P1143" t="inlineStr">
        <is>
          <t>Pago</t>
        </is>
      </c>
      <c r="Q1143" t="inlineStr">
        <is>
          <t>03/2026</t>
        </is>
      </c>
      <c r="R1143" t="n">
        <v>0</v>
      </c>
    </row>
    <row r="1144">
      <c r="A1144" t="n">
        <v>222651</v>
      </c>
      <c r="B1144" t="inlineStr">
        <is>
          <t>Love Cabaret</t>
        </is>
      </c>
      <c r="C1144" t="inlineStr">
        <is>
          <t>CAROLINE FERREIRA DA SILVA</t>
        </is>
      </c>
      <c r="E1144" s="555" t="n">
        <v>46112</v>
      </c>
      <c r="F1144" s="555" t="n">
        <v>46119</v>
      </c>
      <c r="G1144" t="inlineStr">
        <is>
          <t>Mão de Obra - Salários</t>
        </is>
      </c>
      <c r="H1144" t="inlineStr">
        <is>
          <t>MDO CLT - Salário</t>
        </is>
      </c>
      <c r="J1144" t="n">
        <v>-1507.25</v>
      </c>
      <c r="K1144" t="n">
        <v>-1479.21</v>
      </c>
      <c r="O1144" t="inlineStr">
        <is>
          <t>Real</t>
        </is>
      </c>
      <c r="P1144" t="inlineStr">
        <is>
          <t>Pago</t>
        </is>
      </c>
      <c r="Q1144" t="inlineStr">
        <is>
          <t>03/2026</t>
        </is>
      </c>
      <c r="R1144" t="n">
        <v>0</v>
      </c>
    </row>
    <row r="1145">
      <c r="A1145" t="n">
        <v>226506</v>
      </c>
      <c r="B1145" t="inlineStr">
        <is>
          <t>Love Cabaret</t>
        </is>
      </c>
      <c r="C1145" t="inlineStr">
        <is>
          <t>IRPJ - IMPOSTO SOBRE A RENDA DAS PESSOAS JURIDICAS</t>
        </is>
      </c>
      <c r="D1145" t="inlineStr">
        <is>
          <t>MAR2026</t>
        </is>
      </c>
      <c r="E1145" s="555" t="n">
        <v>46111</v>
      </c>
      <c r="F1145" s="555" t="n">
        <v>46142</v>
      </c>
      <c r="G1145" t="inlineStr">
        <is>
          <t>Imposto de Renda</t>
        </is>
      </c>
      <c r="H1145" t="inlineStr">
        <is>
          <t>IRPJ</t>
        </is>
      </c>
      <c r="I1145" t="inlineStr">
        <is>
          <t>01 IRPJ - LUCRO PRESUMIDO
PA:1º Trimestre/2026 Vencimento:30/04/2026</t>
        </is>
      </c>
      <c r="J1145" t="n">
        <v>-60895.81</v>
      </c>
      <c r="K1145" t="n">
        <v>-60895.81</v>
      </c>
      <c r="O1145" t="inlineStr">
        <is>
          <t>Real</t>
        </is>
      </c>
      <c r="Q1145" t="inlineStr">
        <is>
          <t>03/2026</t>
        </is>
      </c>
      <c r="R1145" t="n">
        <v>0</v>
      </c>
    </row>
    <row r="1146">
      <c r="A1146" t="n">
        <v>208330</v>
      </c>
      <c r="B1146" t="inlineStr">
        <is>
          <t>Love Cabaret</t>
        </is>
      </c>
      <c r="C1146" t="inlineStr">
        <is>
          <t>FGTS</t>
        </is>
      </c>
      <c r="D1146" t="inlineStr">
        <is>
          <t>57347 032026</t>
        </is>
      </c>
      <c r="E1146" s="555" t="n">
        <v>46111</v>
      </c>
      <c r="F1146" s="555" t="n">
        <v>46132</v>
      </c>
      <c r="G1146" t="inlineStr">
        <is>
          <t>Mão de Obra - Encargos e Provisões</t>
        </is>
      </c>
      <c r="H1146" t="inlineStr">
        <is>
          <t xml:space="preserve">  -  FGTS</t>
        </is>
      </c>
      <c r="I1146" t="inlineStr">
        <is>
          <t xml:space="preserve">03/2026 GUIA FGTS </t>
        </is>
      </c>
      <c r="J1146" t="n">
        <v>-573.47</v>
      </c>
      <c r="K1146" t="n">
        <v>-573.47</v>
      </c>
      <c r="O1146" t="inlineStr">
        <is>
          <t>Real</t>
        </is>
      </c>
      <c r="P1146" t="inlineStr">
        <is>
          <t>Pago</t>
        </is>
      </c>
      <c r="Q1146" t="inlineStr">
        <is>
          <t>03/2026</t>
        </is>
      </c>
      <c r="R1146" t="n">
        <v>0</v>
      </c>
    </row>
    <row r="1147">
      <c r="A1147" t="n">
        <v>208394</v>
      </c>
      <c r="B1147" t="inlineStr">
        <is>
          <t>Love Cabaret</t>
        </is>
      </c>
      <c r="C1147" t="inlineStr">
        <is>
          <t>IRRF</t>
        </is>
      </c>
      <c r="D1147" t="inlineStr">
        <is>
          <t>54596 032026</t>
        </is>
      </c>
      <c r="E1147" s="555" t="n">
        <v>46111</v>
      </c>
      <c r="F1147" s="555" t="n">
        <v>46132</v>
      </c>
      <c r="G1147" t="inlineStr">
        <is>
          <t>Mão de Obra - Encargos e Provisões</t>
        </is>
      </c>
      <c r="H1147" t="inlineStr">
        <is>
          <t>IRRF - MDO CLT - Salário</t>
        </is>
      </c>
      <c r="I1147" t="inlineStr">
        <is>
          <t>03/2026 - IRRF</t>
        </is>
      </c>
      <c r="J1147" t="n">
        <v>-545.96</v>
      </c>
      <c r="K1147" t="n">
        <v>-545.96</v>
      </c>
      <c r="O1147" t="inlineStr">
        <is>
          <t>Real</t>
        </is>
      </c>
      <c r="P1147" t="inlineStr">
        <is>
          <t>Pago</t>
        </is>
      </c>
      <c r="Q1147" t="inlineStr">
        <is>
          <t>03/2026</t>
        </is>
      </c>
      <c r="R1147" t="n">
        <v>0</v>
      </c>
    </row>
    <row r="1148">
      <c r="A1148" t="n">
        <v>220421</v>
      </c>
      <c r="B1148" t="inlineStr">
        <is>
          <t>Love Cabaret</t>
        </is>
      </c>
      <c r="C1148" t="inlineStr">
        <is>
          <t>PRIMOAR REFRIGERACAO, COMERCIO, INDUSTRIA E SERVIÇOS LTDA</t>
        </is>
      </c>
      <c r="D1148" t="inlineStr">
        <is>
          <t>12680</t>
        </is>
      </c>
      <c r="E1148" s="555" t="n">
        <v>46111</v>
      </c>
      <c r="F1148" s="555" t="n">
        <v>46114</v>
      </c>
      <c r="G1148" t="inlineStr">
        <is>
          <t>Manutenção</t>
        </is>
      </c>
      <c r="H1148" t="inlineStr">
        <is>
          <t>Material de Manutenção</t>
        </is>
      </c>
      <c r="I1148" t="inlineStr">
        <is>
          <t xml:space="preserve"> MANUTENCAO AR CONDICIONADO - 03/2026</t>
        </is>
      </c>
      <c r="J1148" t="n">
        <v>-5284</v>
      </c>
      <c r="K1148" t="n">
        <v>-5476.32</v>
      </c>
      <c r="O1148" t="inlineStr">
        <is>
          <t>Real</t>
        </is>
      </c>
      <c r="P1148" t="inlineStr">
        <is>
          <t>Pago</t>
        </is>
      </c>
      <c r="Q1148" t="inlineStr">
        <is>
          <t>03/2026</t>
        </is>
      </c>
      <c r="R1148" t="n">
        <v>0</v>
      </c>
    </row>
    <row r="1149">
      <c r="A1149" t="n">
        <v>220763</v>
      </c>
      <c r="B1149" t="inlineStr">
        <is>
          <t>Love Cabaret</t>
        </is>
      </c>
      <c r="C1149" t="inlineStr">
        <is>
          <t xml:space="preserve">KAMINO INSTITUICAO DE PAGAMENTO LTDA </t>
        </is>
      </c>
      <c r="E1149" s="555" t="n">
        <v>46111</v>
      </c>
      <c r="F1149" s="555" t="n">
        <v>46111</v>
      </c>
      <c r="G1149" t="inlineStr">
        <is>
          <t>Despesas Financeiras</t>
        </is>
      </c>
      <c r="H1149" t="inlineStr">
        <is>
          <t>Tarifas Bancárias</t>
        </is>
      </c>
      <c r="J1149" t="n">
        <v>-4</v>
      </c>
      <c r="K1149" t="n">
        <v>-4</v>
      </c>
      <c r="O1149" t="inlineStr">
        <is>
          <t>Real</t>
        </is>
      </c>
      <c r="P1149" t="inlineStr">
        <is>
          <t>Pago</t>
        </is>
      </c>
      <c r="Q1149" t="inlineStr">
        <is>
          <t>03/2026</t>
        </is>
      </c>
      <c r="R1149" t="n">
        <v>0</v>
      </c>
    </row>
    <row r="1150">
      <c r="A1150" t="n">
        <v>226510</v>
      </c>
      <c r="B1150" t="inlineStr">
        <is>
          <t>Love Cabaret</t>
        </is>
      </c>
      <c r="C1150" t="inlineStr">
        <is>
          <t>CSLL</t>
        </is>
      </c>
      <c r="D1150" t="inlineStr">
        <is>
          <t>MAR2026</t>
        </is>
      </c>
      <c r="E1150" s="555" t="n">
        <v>46111</v>
      </c>
      <c r="F1150" s="555" t="n">
        <v>46142</v>
      </c>
      <c r="G1150" t="inlineStr">
        <is>
          <t>Imposto de Renda</t>
        </is>
      </c>
      <c r="H1150" t="inlineStr">
        <is>
          <t>CSLL</t>
        </is>
      </c>
      <c r="I1150" t="inlineStr">
        <is>
          <t>01 CSLL - LUCRO PRESUMIDO OU ARBITRADO - ENTIDADE
PA:1º Trimestre/2026 Vencimento:30/04/2026</t>
        </is>
      </c>
      <c r="J1150" t="n">
        <v>-25259.33</v>
      </c>
      <c r="K1150" t="n">
        <v>-25259.33</v>
      </c>
      <c r="O1150" t="inlineStr">
        <is>
          <t>Real</t>
        </is>
      </c>
      <c r="Q1150" t="inlineStr">
        <is>
          <t>03/2026</t>
        </is>
      </c>
      <c r="R1150" t="n">
        <v>0</v>
      </c>
    </row>
    <row r="1151">
      <c r="A1151" t="n">
        <v>210587</v>
      </c>
      <c r="B1151" t="inlineStr">
        <is>
          <t>Love Cabaret</t>
        </is>
      </c>
      <c r="C1151" t="inlineStr">
        <is>
          <t>PIS</t>
        </is>
      </c>
      <c r="D1151" t="inlineStr">
        <is>
          <t>MAR2026</t>
        </is>
      </c>
      <c r="E1151" s="555" t="n">
        <v>46111</v>
      </c>
      <c r="F1151" s="555" t="n">
        <v>46136</v>
      </c>
      <c r="G1151" t="inlineStr">
        <is>
          <t>Impostos sobre Venda</t>
        </is>
      </c>
      <c r="H1151" t="inlineStr">
        <is>
          <t>PIS / COFINS</t>
        </is>
      </c>
      <c r="I1151" t="inlineStr">
        <is>
          <t xml:space="preserve"> MARÇO 2026</t>
        </is>
      </c>
      <c r="J1151" t="n">
        <v>-340.99</v>
      </c>
      <c r="K1151" t="n">
        <v>-343.24</v>
      </c>
      <c r="O1151" t="inlineStr">
        <is>
          <t>Real</t>
        </is>
      </c>
      <c r="P1151" t="inlineStr">
        <is>
          <t>Pago</t>
        </is>
      </c>
      <c r="Q1151" t="inlineStr">
        <is>
          <t>03/2026</t>
        </is>
      </c>
      <c r="R1151" t="n">
        <v>0</v>
      </c>
    </row>
    <row r="1152">
      <c r="A1152" t="n">
        <v>210575</v>
      </c>
      <c r="B1152" t="inlineStr">
        <is>
          <t>Love Cabaret</t>
        </is>
      </c>
      <c r="C1152" t="inlineStr">
        <is>
          <t>COFINS</t>
        </is>
      </c>
      <c r="D1152" t="inlineStr">
        <is>
          <t>MAR2026</t>
        </is>
      </c>
      <c r="E1152" s="555" t="n">
        <v>46111</v>
      </c>
      <c r="F1152" s="555" t="n">
        <v>46136</v>
      </c>
      <c r="G1152" t="inlineStr">
        <is>
          <t>Impostos sobre Venda</t>
        </is>
      </c>
      <c r="H1152" t="inlineStr">
        <is>
          <t>PIS / COFINS</t>
        </is>
      </c>
      <c r="I1152" t="inlineStr">
        <is>
          <t>03/2026</t>
        </is>
      </c>
      <c r="J1152" t="n">
        <v>-1573.8</v>
      </c>
      <c r="K1152" t="n">
        <v>-1573.8</v>
      </c>
      <c r="O1152" t="inlineStr">
        <is>
          <t>Real</t>
        </is>
      </c>
      <c r="Q1152" t="inlineStr">
        <is>
          <t>03/2026</t>
        </is>
      </c>
      <c r="R1152" t="n">
        <v>0</v>
      </c>
    </row>
    <row r="1153">
      <c r="A1153" t="n">
        <v>209568</v>
      </c>
      <c r="B1153" t="inlineStr">
        <is>
          <t>Love Cabaret</t>
        </is>
      </c>
      <c r="C1153" t="inlineStr">
        <is>
          <t xml:space="preserve">CSRF </t>
        </is>
      </c>
      <c r="D1153" t="inlineStr">
        <is>
          <t>MAR2026</t>
        </is>
      </c>
      <c r="E1153" s="555" t="n">
        <v>46111</v>
      </c>
      <c r="F1153" s="555" t="n">
        <v>46132</v>
      </c>
      <c r="G1153" t="inlineStr">
        <is>
          <t>Serviços de Terceiros</t>
        </is>
      </c>
      <c r="H1153" t="inlineStr">
        <is>
          <t>Assessoria Contabil</t>
        </is>
      </c>
      <c r="J1153" t="n">
        <v>-258.49</v>
      </c>
      <c r="K1153" t="n">
        <v>-258.49</v>
      </c>
      <c r="O1153" t="inlineStr">
        <is>
          <t>Real</t>
        </is>
      </c>
      <c r="P1153" t="inlineStr">
        <is>
          <t>Pago</t>
        </is>
      </c>
      <c r="Q1153" t="inlineStr">
        <is>
          <t>03/2026</t>
        </is>
      </c>
      <c r="R1153" t="n">
        <v>0</v>
      </c>
    </row>
    <row r="1154">
      <c r="A1154" t="n">
        <v>207213</v>
      </c>
      <c r="B1154" t="inlineStr">
        <is>
          <t>Love Cabaret</t>
        </is>
      </c>
      <c r="C1154" t="inlineStr">
        <is>
          <t>INSS</t>
        </is>
      </c>
      <c r="D1154" t="inlineStr">
        <is>
          <t>66152 032026</t>
        </is>
      </c>
      <c r="E1154" s="555" t="n">
        <v>46111</v>
      </c>
      <c r="F1154" s="555" t="n">
        <v>46132</v>
      </c>
      <c r="G1154" t="inlineStr">
        <is>
          <t>Mão de Obra - Encargos e Provisões</t>
        </is>
      </c>
      <c r="H1154" t="inlineStr">
        <is>
          <t xml:space="preserve">  -  INSS Segurados</t>
        </is>
      </c>
      <c r="I1154" t="inlineStr">
        <is>
          <t>INSS Segurados - 03/2026</t>
        </is>
      </c>
      <c r="J1154" t="n">
        <v>-661.52</v>
      </c>
      <c r="K1154" t="n">
        <v>-661.52</v>
      </c>
      <c r="O1154" t="inlineStr">
        <is>
          <t>Real</t>
        </is>
      </c>
      <c r="P1154" t="inlineStr">
        <is>
          <t>Pago</t>
        </is>
      </c>
      <c r="Q1154" t="inlineStr">
        <is>
          <t>03/2026</t>
        </is>
      </c>
      <c r="R1154" t="n">
        <v>0</v>
      </c>
    </row>
    <row r="1155">
      <c r="A1155" t="n">
        <v>207188</v>
      </c>
      <c r="B1155" t="inlineStr">
        <is>
          <t>Love Cabaret</t>
        </is>
      </c>
      <c r="C1155" t="inlineStr">
        <is>
          <t>INSS</t>
        </is>
      </c>
      <c r="D1155" t="inlineStr">
        <is>
          <t>195696 032026</t>
        </is>
      </c>
      <c r="E1155" s="555" t="n">
        <v>46111</v>
      </c>
      <c r="F1155" s="555" t="n">
        <v>46132</v>
      </c>
      <c r="G1155" t="inlineStr">
        <is>
          <t>Mão de Obra - Encargos e Provisões</t>
        </is>
      </c>
      <c r="H1155" t="inlineStr">
        <is>
          <t xml:space="preserve">  -  INSS Patronal</t>
        </is>
      </c>
      <c r="I1155" t="inlineStr">
        <is>
          <t>INSS Patronal - 03/2026</t>
        </is>
      </c>
      <c r="J1155" t="n">
        <v>-1956.96</v>
      </c>
      <c r="K1155" t="n">
        <v>-1956.96</v>
      </c>
      <c r="O1155" t="inlineStr">
        <is>
          <t>Real</t>
        </is>
      </c>
      <c r="P1155" t="inlineStr">
        <is>
          <t>Pago</t>
        </is>
      </c>
      <c r="Q1155" t="inlineStr">
        <is>
          <t>03/2026</t>
        </is>
      </c>
      <c r="R1155" t="n">
        <v>0</v>
      </c>
    </row>
    <row r="1156">
      <c r="A1156" t="n">
        <v>197261</v>
      </c>
      <c r="B1156" t="inlineStr">
        <is>
          <t>Love Cabaret</t>
        </is>
      </c>
      <c r="C1156" t="inlineStr">
        <is>
          <t>ISS</t>
        </is>
      </c>
      <c r="D1156" t="inlineStr">
        <is>
          <t>MAR2026</t>
        </is>
      </c>
      <c r="E1156" s="555" t="n">
        <v>46111</v>
      </c>
      <c r="F1156" s="555" t="n">
        <v>46122</v>
      </c>
      <c r="G1156" t="inlineStr">
        <is>
          <t>Utilidades</t>
        </is>
      </c>
      <c r="H1156" t="inlineStr">
        <is>
          <t>Coleta de lixo</t>
        </is>
      </c>
      <c r="I1156" t="inlineStr">
        <is>
          <t xml:space="preserve"> ISS MAR2026</t>
        </is>
      </c>
      <c r="J1156" t="n">
        <v>-154.03</v>
      </c>
      <c r="K1156" t="n">
        <v>-154.02</v>
      </c>
      <c r="O1156" t="inlineStr">
        <is>
          <t>Real</t>
        </is>
      </c>
      <c r="P1156" t="inlineStr">
        <is>
          <t>Pago</t>
        </is>
      </c>
      <c r="Q1156" t="inlineStr">
        <is>
          <t>03/2026</t>
        </is>
      </c>
      <c r="R1156" t="n">
        <v>0</v>
      </c>
    </row>
    <row r="1157">
      <c r="A1157" t="n">
        <v>197481</v>
      </c>
      <c r="B1157" t="inlineStr">
        <is>
          <t>Love Cabaret</t>
        </is>
      </c>
      <c r="C1157" t="inlineStr">
        <is>
          <t>IRRF</t>
        </is>
      </c>
      <c r="D1157" t="inlineStr">
        <is>
          <t>MAR2026</t>
        </is>
      </c>
      <c r="E1157" s="555" t="n">
        <v>46111</v>
      </c>
      <c r="F1157" s="555" t="n">
        <v>46132</v>
      </c>
      <c r="G1157" t="inlineStr">
        <is>
          <t>Serviços de Terceiros</t>
        </is>
      </c>
      <c r="H1157" t="inlineStr">
        <is>
          <t>Assessoria Contabil</t>
        </is>
      </c>
      <c r="I1157" t="inlineStr">
        <is>
          <t>IRRF PRESTADOR PJ</t>
        </is>
      </c>
      <c r="J1157" t="n">
        <v>-110.81</v>
      </c>
      <c r="K1157" t="n">
        <v>-110.81</v>
      </c>
      <c r="O1157" t="inlineStr">
        <is>
          <t>Real</t>
        </is>
      </c>
      <c r="P1157" t="inlineStr">
        <is>
          <t>Pago</t>
        </is>
      </c>
      <c r="Q1157" t="inlineStr">
        <is>
          <t>03/2026</t>
        </is>
      </c>
      <c r="R1157" t="n">
        <v>0</v>
      </c>
    </row>
    <row r="1158">
      <c r="A1158" t="n">
        <v>197135</v>
      </c>
      <c r="B1158" t="inlineStr">
        <is>
          <t>Love Cabaret</t>
        </is>
      </c>
      <c r="C1158" t="inlineStr">
        <is>
          <t>ICMS</t>
        </is>
      </c>
      <c r="D1158" t="inlineStr">
        <is>
          <t>MAR2026</t>
        </is>
      </c>
      <c r="E1158" s="555" t="n">
        <v>46111</v>
      </c>
      <c r="F1158" s="555" t="n">
        <v>46132</v>
      </c>
      <c r="G1158" t="inlineStr">
        <is>
          <t>Impostos sobre Venda</t>
        </is>
      </c>
      <c r="H1158" t="inlineStr">
        <is>
          <t>ICMS</t>
        </is>
      </c>
      <c r="I1158" t="inlineStr">
        <is>
          <t>ICMS 03/2026</t>
        </is>
      </c>
      <c r="J1158" t="n">
        <v>-2462.4</v>
      </c>
      <c r="K1158" t="n">
        <v>-2759.61</v>
      </c>
      <c r="O1158" t="inlineStr">
        <is>
          <t>Real</t>
        </is>
      </c>
      <c r="P1158" t="inlineStr">
        <is>
          <t>Pago</t>
        </is>
      </c>
      <c r="Q1158" t="inlineStr">
        <is>
          <t>03/2026</t>
        </is>
      </c>
      <c r="R1158" t="n">
        <v>0</v>
      </c>
    </row>
    <row r="1159">
      <c r="A1159" t="n">
        <v>202295</v>
      </c>
      <c r="B1159" t="inlineStr">
        <is>
          <t>Love Cabaret</t>
        </is>
      </c>
      <c r="C1159" t="inlineStr">
        <is>
          <t>BRH SAUDE OCUPACIONAL LTDA</t>
        </is>
      </c>
      <c r="D1159" t="inlineStr">
        <is>
          <t>3121</t>
        </is>
      </c>
      <c r="E1159" s="555" t="n">
        <v>46111</v>
      </c>
      <c r="F1159" s="555" t="n">
        <v>46127</v>
      </c>
      <c r="G1159" t="inlineStr">
        <is>
          <t>Mão de Obra - Benefícios</t>
        </is>
      </c>
      <c r="H1159" t="inlineStr">
        <is>
          <t xml:space="preserve">  -  Exames Periódicos</t>
        </is>
      </c>
      <c r="I1159" t="inlineStr">
        <is>
          <t xml:space="preserve"> COMP. 03/2026</t>
        </is>
      </c>
      <c r="J1159" t="n">
        <v>-36.21</v>
      </c>
      <c r="K1159" t="n">
        <v>-36.22</v>
      </c>
      <c r="O1159" t="inlineStr">
        <is>
          <t>Real</t>
        </is>
      </c>
      <c r="P1159" t="inlineStr">
        <is>
          <t>Pago</t>
        </is>
      </c>
      <c r="Q1159" t="inlineStr">
        <is>
          <t>03/2026</t>
        </is>
      </c>
      <c r="R1159" t="n">
        <v>0</v>
      </c>
    </row>
    <row r="1160">
      <c r="A1160" t="n">
        <v>211841</v>
      </c>
      <c r="B1160" t="inlineStr">
        <is>
          <t>Love Cabaret</t>
        </is>
      </c>
      <c r="C1160" t="inlineStr">
        <is>
          <t>SECRETARIA DE ESTADO DA FAZENDA</t>
        </is>
      </c>
      <c r="D1160" t="inlineStr">
        <is>
          <t>2/84</t>
        </is>
      </c>
      <c r="E1160" s="555" t="n">
        <v>46107</v>
      </c>
      <c r="F1160" s="555" t="n">
        <v>46142</v>
      </c>
      <c r="G1160" t="inlineStr">
        <is>
          <t>Endividamento</t>
        </is>
      </c>
      <c r="H1160" t="inlineStr">
        <is>
          <t>Endividamento Geral</t>
        </is>
      </c>
      <c r="I1160" t="inlineStr">
        <is>
          <t xml:space="preserve">  TERMO DE ACEITE DO PTE Nº 70216907-4 / CRÉDITOS INSCRITOS EM DÍVIDA ATIVA INCLUÍDOS NA PRESENTE TRANSAÇÃO - CDAs 1401589762/ 1387318469 / 1386725218 / 1386296651 ICMS DECLARADO</t>
        </is>
      </c>
      <c r="J1160" t="n">
        <v>-684.85</v>
      </c>
      <c r="K1160" t="n">
        <v>-684.85</v>
      </c>
      <c r="O1160" t="inlineStr">
        <is>
          <t>Real</t>
        </is>
      </c>
      <c r="P1160" t="inlineStr">
        <is>
          <t>Pago</t>
        </is>
      </c>
      <c r="Q1160" t="inlineStr">
        <is>
          <t>03/2026</t>
        </is>
      </c>
      <c r="R1160" t="n">
        <v>0</v>
      </c>
    </row>
    <row r="1161">
      <c r="A1161" t="n">
        <v>219917</v>
      </c>
      <c r="B1161" t="inlineStr">
        <is>
          <t>Love Cabaret</t>
        </is>
      </c>
      <c r="C1161" t="inlineStr">
        <is>
          <t xml:space="preserve">KAMINO INSTITUICAO DE PAGAMENTO LTDA </t>
        </is>
      </c>
      <c r="E1161" s="555" t="n">
        <v>46107</v>
      </c>
      <c r="F1161" s="555" t="n">
        <v>46107</v>
      </c>
      <c r="G1161" t="inlineStr">
        <is>
          <t>Despesas Financeiras</t>
        </is>
      </c>
      <c r="H1161" t="inlineStr">
        <is>
          <t>Tarifas Bancárias</t>
        </is>
      </c>
      <c r="J1161" t="n">
        <v>-0.5</v>
      </c>
      <c r="K1161" t="n">
        <v>-0.5</v>
      </c>
      <c r="O1161" t="inlineStr">
        <is>
          <t>Real</t>
        </is>
      </c>
      <c r="P1161" t="inlineStr">
        <is>
          <t>Pago</t>
        </is>
      </c>
      <c r="Q1161" t="inlineStr">
        <is>
          <t>03/2026</t>
        </is>
      </c>
      <c r="R1161" t="n">
        <v>0</v>
      </c>
    </row>
    <row r="1162">
      <c r="A1162" t="n">
        <v>219730</v>
      </c>
      <c r="B1162" t="inlineStr">
        <is>
          <t>Love Cabaret</t>
        </is>
      </c>
      <c r="C1162" t="inlineStr">
        <is>
          <t>M2 Transportes Rodoviários Ltda</t>
        </is>
      </c>
      <c r="D1162" t="inlineStr">
        <is>
          <t>RP0342026</t>
        </is>
      </c>
      <c r="E1162" s="555" t="n">
        <v>46107</v>
      </c>
      <c r="F1162" s="555" t="n">
        <v>46107</v>
      </c>
      <c r="G1162" t="inlineStr">
        <is>
          <t>Utilidades</t>
        </is>
      </c>
      <c r="H1162" t="inlineStr">
        <is>
          <t>Agua/Esgoto</t>
        </is>
      </c>
      <c r="I1162" t="inlineStr">
        <is>
          <t xml:space="preserve"> CAMINHAO PIPA EVENTO 26/03 - 03/2026</t>
        </is>
      </c>
      <c r="J1162" t="n">
        <v>-825</v>
      </c>
      <c r="K1162" t="n">
        <v>-825</v>
      </c>
      <c r="O1162" t="inlineStr">
        <is>
          <t>Real</t>
        </is>
      </c>
      <c r="P1162" t="inlineStr">
        <is>
          <t>Pago</t>
        </is>
      </c>
      <c r="Q1162" t="inlineStr">
        <is>
          <t>03/2026</t>
        </is>
      </c>
      <c r="R1162" t="n">
        <v>0</v>
      </c>
    </row>
    <row r="1163">
      <c r="A1163" t="n">
        <v>219894</v>
      </c>
      <c r="B1163" t="inlineStr">
        <is>
          <t>Love Cabaret</t>
        </is>
      </c>
      <c r="C1163" t="inlineStr">
        <is>
          <t>BRADESCO SA</t>
        </is>
      </c>
      <c r="E1163" s="555" t="n">
        <v>46106</v>
      </c>
      <c r="F1163" s="555" t="n">
        <v>46106</v>
      </c>
      <c r="G1163" t="inlineStr">
        <is>
          <t>Despesas Financeiras</t>
        </is>
      </c>
      <c r="H1163" t="inlineStr">
        <is>
          <t>Tarifas Bancárias</t>
        </is>
      </c>
      <c r="J1163" t="n">
        <v>-9.800000000000001</v>
      </c>
      <c r="K1163" t="n">
        <v>-9.800000000000001</v>
      </c>
      <c r="O1163" t="inlineStr">
        <is>
          <t>Real</t>
        </is>
      </c>
      <c r="P1163" t="inlineStr">
        <is>
          <t>Pago</t>
        </is>
      </c>
      <c r="Q1163" t="inlineStr">
        <is>
          <t>03/2026</t>
        </is>
      </c>
      <c r="R1163" t="n">
        <v>0</v>
      </c>
    </row>
    <row r="1164">
      <c r="A1164" t="n">
        <v>219747</v>
      </c>
      <c r="B1164" t="inlineStr">
        <is>
          <t>Love Cabaret</t>
        </is>
      </c>
      <c r="C1164" t="inlineStr">
        <is>
          <t>PETTY CASH</t>
        </is>
      </c>
      <c r="D1164" t="inlineStr">
        <is>
          <t>38 032026</t>
        </is>
      </c>
      <c r="E1164" s="555" t="n">
        <v>46105</v>
      </c>
      <c r="F1164" s="555" t="n">
        <v>46117</v>
      </c>
      <c r="G1164" t="inlineStr">
        <is>
          <t>Utilidades</t>
        </is>
      </c>
      <c r="H1164" t="inlineStr">
        <is>
          <t>Higiene e Limpeza</t>
        </is>
      </c>
      <c r="I1164" t="inlineStr">
        <is>
          <t>REPOSICAO - 4581</t>
        </is>
      </c>
      <c r="J1164" t="n">
        <v>-38</v>
      </c>
      <c r="K1164" t="n">
        <v>-38</v>
      </c>
      <c r="O1164" t="inlineStr">
        <is>
          <t>Real</t>
        </is>
      </c>
      <c r="P1164" t="inlineStr">
        <is>
          <t>Pago</t>
        </is>
      </c>
      <c r="Q1164" t="inlineStr">
        <is>
          <t>03/2026</t>
        </is>
      </c>
      <c r="R1164" t="n">
        <v>0</v>
      </c>
    </row>
    <row r="1165">
      <c r="A1165" t="n">
        <v>219743</v>
      </c>
      <c r="B1165" t="inlineStr">
        <is>
          <t>Love Cabaret</t>
        </is>
      </c>
      <c r="C1165" t="inlineStr">
        <is>
          <t>PETTY CASH</t>
        </is>
      </c>
      <c r="D1165" t="inlineStr">
        <is>
          <t>18270 032026</t>
        </is>
      </c>
      <c r="E1165" s="555" t="n">
        <v>46105</v>
      </c>
      <c r="F1165" s="555" t="n">
        <v>46117</v>
      </c>
      <c r="G1165" t="inlineStr">
        <is>
          <t>Manutenção</t>
        </is>
      </c>
      <c r="H1165" t="inlineStr">
        <is>
          <t>Material de Manutenção</t>
        </is>
      </c>
      <c r="I1165" t="inlineStr">
        <is>
          <t>MANUTENCAO DE EMERGENCIA - 4581</t>
        </is>
      </c>
      <c r="J1165" t="n">
        <v>-182.7</v>
      </c>
      <c r="K1165" t="n">
        <v>-182.7</v>
      </c>
      <c r="O1165" t="inlineStr">
        <is>
          <t>Real</t>
        </is>
      </c>
      <c r="P1165" t="inlineStr">
        <is>
          <t>Pago</t>
        </is>
      </c>
      <c r="Q1165" t="inlineStr">
        <is>
          <t>03/2026</t>
        </is>
      </c>
      <c r="R1165" t="n">
        <v>0</v>
      </c>
    </row>
    <row r="1166">
      <c r="A1166" t="n">
        <v>218840</v>
      </c>
      <c r="B1166" t="inlineStr">
        <is>
          <t>Love Cabaret</t>
        </is>
      </c>
      <c r="C1166" t="inlineStr">
        <is>
          <t>TRÊS PRODUÇÕES E EVENTOS LTDA</t>
        </is>
      </c>
      <c r="D1166" t="inlineStr">
        <is>
          <t>RP0322026</t>
        </is>
      </c>
      <c r="E1166" s="555" t="n">
        <v>46104</v>
      </c>
      <c r="F1166" s="555" t="n">
        <v>46104</v>
      </c>
      <c r="G1166" t="inlineStr">
        <is>
          <t>Custos Artístico Geral</t>
        </is>
      </c>
      <c r="H1166" t="inlineStr">
        <is>
          <t>MDO Terceirizada - Artístico</t>
        </is>
      </c>
      <c r="I1166" t="inlineStr">
        <is>
          <t xml:space="preserve"> REPASSE FESTA ULTRALONGE LOVE - PIX/CNPJ: 55.709.335/0001-75</t>
        </is>
      </c>
      <c r="J1166" t="n">
        <v>-4303.67</v>
      </c>
      <c r="K1166" t="n">
        <v>-4303.67</v>
      </c>
      <c r="O1166" t="inlineStr">
        <is>
          <t>Real</t>
        </is>
      </c>
      <c r="P1166" t="inlineStr">
        <is>
          <t>Pago</t>
        </is>
      </c>
      <c r="Q1166" t="inlineStr">
        <is>
          <t>03/2026</t>
        </is>
      </c>
      <c r="R1166" t="n">
        <v>0</v>
      </c>
    </row>
    <row r="1167">
      <c r="A1167" t="n">
        <v>219744</v>
      </c>
      <c r="B1167" t="inlineStr">
        <is>
          <t>Love Cabaret</t>
        </is>
      </c>
      <c r="C1167" t="inlineStr">
        <is>
          <t>PETTY CASH</t>
        </is>
      </c>
      <c r="D1167" t="inlineStr">
        <is>
          <t>130 032026</t>
        </is>
      </c>
      <c r="E1167" s="555" t="n">
        <v>46104</v>
      </c>
      <c r="F1167" s="555" t="n">
        <v>46117</v>
      </c>
      <c r="G1167" t="inlineStr">
        <is>
          <t>Manutenção</t>
        </is>
      </c>
      <c r="H1167" t="inlineStr">
        <is>
          <t>Material de Manutenção</t>
        </is>
      </c>
      <c r="I1167" t="inlineStr">
        <is>
          <t>MANUTENCAO DE EMERGENCIA - 4581</t>
        </is>
      </c>
      <c r="J1167" t="n">
        <v>-130</v>
      </c>
      <c r="K1167" t="n">
        <v>-130</v>
      </c>
      <c r="O1167" t="inlineStr">
        <is>
          <t>Real</t>
        </is>
      </c>
      <c r="P1167" t="inlineStr">
        <is>
          <t>Pago</t>
        </is>
      </c>
      <c r="Q1167" t="inlineStr">
        <is>
          <t>03/2026</t>
        </is>
      </c>
      <c r="R1167" t="n">
        <v>0</v>
      </c>
    </row>
    <row r="1168">
      <c r="A1168" t="n">
        <v>219745</v>
      </c>
      <c r="B1168" t="inlineStr">
        <is>
          <t>Love Cabaret</t>
        </is>
      </c>
      <c r="C1168" t="inlineStr">
        <is>
          <t>PETTY CASH</t>
        </is>
      </c>
      <c r="D1168" t="inlineStr">
        <is>
          <t>2520 032026</t>
        </is>
      </c>
      <c r="E1168" s="555" t="n">
        <v>46104</v>
      </c>
      <c r="F1168" s="555" t="n">
        <v>46117</v>
      </c>
      <c r="G1168" t="inlineStr">
        <is>
          <t>Manutenção</t>
        </is>
      </c>
      <c r="H1168" t="inlineStr">
        <is>
          <t>Material de Manutenção</t>
        </is>
      </c>
      <c r="I1168" t="inlineStr">
        <is>
          <t>MANUTENCAO DE EMERGENCIA - 4581</t>
        </is>
      </c>
      <c r="J1168" t="n">
        <v>-25.2</v>
      </c>
      <c r="K1168" t="n">
        <v>-25.2</v>
      </c>
      <c r="O1168" t="inlineStr">
        <is>
          <t>Real</t>
        </is>
      </c>
      <c r="P1168" t="inlineStr">
        <is>
          <t>Pago</t>
        </is>
      </c>
      <c r="Q1168" t="inlineStr">
        <is>
          <t>03/2026</t>
        </is>
      </c>
      <c r="R1168" t="n">
        <v>0</v>
      </c>
    </row>
    <row r="1169">
      <c r="A1169" t="n">
        <v>218899</v>
      </c>
      <c r="B1169" t="inlineStr">
        <is>
          <t>Love Cabaret</t>
        </is>
      </c>
      <c r="C1169" t="inlineStr">
        <is>
          <t>BRADESCO SA</t>
        </is>
      </c>
      <c r="E1169" s="555" t="n">
        <v>46100</v>
      </c>
      <c r="F1169" s="555" t="n">
        <v>46100</v>
      </c>
      <c r="G1169" t="inlineStr">
        <is>
          <t>Despesas Financeiras</t>
        </is>
      </c>
      <c r="H1169" t="inlineStr">
        <is>
          <t>Tarifas Bancárias</t>
        </is>
      </c>
      <c r="J1169" t="n">
        <v>-9.800000000000001</v>
      </c>
      <c r="K1169" t="n">
        <v>-9.800000000000001</v>
      </c>
      <c r="O1169" t="inlineStr">
        <is>
          <t>Real</t>
        </is>
      </c>
      <c r="P1169" t="inlineStr">
        <is>
          <t>Pago</t>
        </is>
      </c>
      <c r="Q1169" t="inlineStr">
        <is>
          <t>03/2026</t>
        </is>
      </c>
      <c r="R1169" t="n">
        <v>0</v>
      </c>
    </row>
    <row r="1170">
      <c r="A1170" t="n">
        <v>218473</v>
      </c>
      <c r="B1170" t="inlineStr">
        <is>
          <t>Love Cabaret</t>
        </is>
      </c>
      <c r="C1170" t="inlineStr">
        <is>
          <t>NEON ALEXANDRE LTDA</t>
        </is>
      </c>
      <c r="D1170" t="inlineStr">
        <is>
          <t>88</t>
        </is>
      </c>
      <c r="E1170" s="555" t="n">
        <v>46100</v>
      </c>
      <c r="F1170" s="555" t="n">
        <v>46118</v>
      </c>
      <c r="G1170" t="inlineStr">
        <is>
          <t>Investimento - CAPEX</t>
        </is>
      </c>
      <c r="H1170" t="inlineStr">
        <is>
          <t>Investimento - Mobiliário e Decoração</t>
        </is>
      </c>
      <c r="I1170" t="inlineStr">
        <is>
          <t>LED NEON LOVE - RESTANTE 50% PARC 2/2 - 03/2026</t>
        </is>
      </c>
      <c r="J1170" t="n">
        <v>-475</v>
      </c>
      <c r="K1170" t="n">
        <v>-475</v>
      </c>
      <c r="O1170" t="inlineStr">
        <is>
          <t>Real</t>
        </is>
      </c>
      <c r="P1170" t="inlineStr">
        <is>
          <t>Pago</t>
        </is>
      </c>
      <c r="Q1170" t="inlineStr">
        <is>
          <t>03/2026</t>
        </is>
      </c>
      <c r="R1170" t="n">
        <v>0</v>
      </c>
    </row>
    <row r="1171">
      <c r="A1171" t="n">
        <v>217640</v>
      </c>
      <c r="B1171" t="inlineStr">
        <is>
          <t>Love Cabaret</t>
        </is>
      </c>
      <c r="C1171" t="inlineStr">
        <is>
          <t>RD STATION</t>
        </is>
      </c>
      <c r="D1171" t="inlineStr">
        <is>
          <t>132031</t>
        </is>
      </c>
      <c r="E1171" s="555" t="n">
        <v>46098</v>
      </c>
      <c r="F1171" s="555" t="n">
        <v>46099</v>
      </c>
      <c r="G1171" t="inlineStr">
        <is>
          <t>Marketing</t>
        </is>
      </c>
      <c r="H1171" t="inlineStr">
        <is>
          <t>Ferramentas de Marketing</t>
        </is>
      </c>
      <c r="I1171" t="inlineStr">
        <is>
          <t xml:space="preserve"> Rateamento de 127 - Love Cabaret (7.70%)</t>
        </is>
      </c>
      <c r="J1171" t="n">
        <v>-356.72</v>
      </c>
      <c r="K1171" t="n">
        <v>-356.72</v>
      </c>
      <c r="O1171" t="inlineStr">
        <is>
          <t>Real</t>
        </is>
      </c>
      <c r="P1171" t="inlineStr">
        <is>
          <t>Pago</t>
        </is>
      </c>
      <c r="Q1171" t="inlineStr">
        <is>
          <t>03/2026</t>
        </is>
      </c>
      <c r="R1171" t="n">
        <v>0</v>
      </c>
    </row>
    <row r="1172">
      <c r="A1172" t="n">
        <v>217608</v>
      </c>
      <c r="B1172" t="inlineStr">
        <is>
          <t>Love Cabaret</t>
        </is>
      </c>
      <c r="C1172" t="inlineStr">
        <is>
          <t>RD STATION</t>
        </is>
      </c>
      <c r="D1172" t="inlineStr">
        <is>
          <t>132636</t>
        </is>
      </c>
      <c r="E1172" s="555" t="n">
        <v>46098</v>
      </c>
      <c r="F1172" s="555" t="n">
        <v>46099</v>
      </c>
      <c r="G1172" t="inlineStr">
        <is>
          <t>Marketing</t>
        </is>
      </c>
      <c r="H1172" t="inlineStr">
        <is>
          <t>Ferramentas de Marketing</t>
        </is>
      </c>
      <c r="I1172" t="inlineStr">
        <is>
          <t xml:space="preserve"> Rateamento de 127 - Love Cabaret (7.70%)</t>
        </is>
      </c>
      <c r="J1172" t="n">
        <v>-84.56</v>
      </c>
      <c r="K1172" t="n">
        <v>-84.56</v>
      </c>
      <c r="O1172" t="inlineStr">
        <is>
          <t>Real</t>
        </is>
      </c>
      <c r="P1172" t="inlineStr">
        <is>
          <t>Pago</t>
        </is>
      </c>
      <c r="Q1172" t="inlineStr">
        <is>
          <t>03/2026</t>
        </is>
      </c>
      <c r="R1172" t="n">
        <v>0</v>
      </c>
    </row>
    <row r="1173">
      <c r="A1173" t="n">
        <v>217552</v>
      </c>
      <c r="B1173" t="inlineStr">
        <is>
          <t>Love Cabaret</t>
        </is>
      </c>
      <c r="C1173" t="inlineStr">
        <is>
          <t xml:space="preserve">MAFRA PRODUCOES ARTISTICAS E EVENTOS EM GERAL </t>
        </is>
      </c>
      <c r="D1173" t="inlineStr">
        <is>
          <t>RP0282026</t>
        </is>
      </c>
      <c r="E1173" s="555" t="n">
        <v>46098</v>
      </c>
      <c r="F1173" s="555" t="n">
        <v>46108</v>
      </c>
      <c r="G1173" t="inlineStr">
        <is>
          <t>Investimento - CAPEX</t>
        </is>
      </c>
      <c r="H1173" t="inlineStr">
        <is>
          <t>Investimento - Mobiliário e Decoração</t>
        </is>
      </c>
      <c r="I1173" t="inlineStr">
        <is>
          <t>CONFECCAO CORACAO DO LOVE - PARC 2/2 - 03/2026</t>
        </is>
      </c>
      <c r="J1173" t="n">
        <v>-1465.5</v>
      </c>
      <c r="K1173" t="n">
        <v>-1465.5</v>
      </c>
      <c r="O1173" t="inlineStr">
        <is>
          <t>Real</t>
        </is>
      </c>
      <c r="P1173" t="inlineStr">
        <is>
          <t>Pago</t>
        </is>
      </c>
      <c r="Q1173" t="inlineStr">
        <is>
          <t>03/2026</t>
        </is>
      </c>
      <c r="R1173" t="n">
        <v>0</v>
      </c>
    </row>
    <row r="1174">
      <c r="A1174" t="n">
        <v>217551</v>
      </c>
      <c r="B1174" t="inlineStr">
        <is>
          <t>Love Cabaret</t>
        </is>
      </c>
      <c r="C1174" t="inlineStr">
        <is>
          <t>MANUTENCAO GERAL</t>
        </is>
      </c>
      <c r="D1174" t="inlineStr">
        <is>
          <t>RP0282026</t>
        </is>
      </c>
      <c r="E1174" s="555" t="n">
        <v>46098</v>
      </c>
      <c r="F1174" s="555" t="n">
        <v>46098</v>
      </c>
      <c r="G1174" t="inlineStr">
        <is>
          <t>Investimento - CAPEX</t>
        </is>
      </c>
      <c r="H1174" t="inlineStr">
        <is>
          <t>Investimento - Mobiliário e Decoração</t>
        </is>
      </c>
      <c r="I1174" t="inlineStr">
        <is>
          <t xml:space="preserve"> CONFECCAO CORACAO DO LOVE - SINAL 50% PARC 1/2 - 03/2026</t>
        </is>
      </c>
      <c r="J1174" t="n">
        <v>-1465.5</v>
      </c>
      <c r="K1174" t="n">
        <v>-1465.5</v>
      </c>
      <c r="O1174" t="inlineStr">
        <is>
          <t>Real</t>
        </is>
      </c>
      <c r="P1174" t="inlineStr">
        <is>
          <t>Pago</t>
        </is>
      </c>
      <c r="Q1174" t="inlineStr">
        <is>
          <t>03/2026</t>
        </is>
      </c>
      <c r="R1174" t="n">
        <v>0</v>
      </c>
    </row>
    <row r="1175">
      <c r="A1175" t="n">
        <v>219724</v>
      </c>
      <c r="B1175" t="inlineStr">
        <is>
          <t>Love Cabaret</t>
        </is>
      </c>
      <c r="C1175" t="inlineStr">
        <is>
          <t>ESTAFF SOLUCOES TECNOLOGICAS DE AGENCIAMENTO LTDA</t>
        </is>
      </c>
      <c r="D1175" t="inlineStr">
        <is>
          <t>771118914</t>
        </is>
      </c>
      <c r="E1175" s="555" t="n">
        <v>46097</v>
      </c>
      <c r="F1175" s="555" t="n">
        <v>46113</v>
      </c>
      <c r="G1175" t="inlineStr">
        <is>
          <t>Mão de Obra - Extra</t>
        </is>
      </c>
      <c r="H1175" t="inlineStr">
        <is>
          <t>Mão de Obra Extra</t>
        </is>
      </c>
      <c r="I1175" t="inlineStr">
        <is>
          <t>MAO DE OBRA EXTRA - PERIODO 16/03 A 22/03 - 03/2026</t>
        </is>
      </c>
      <c r="J1175" t="n">
        <v>-209</v>
      </c>
      <c r="K1175" t="n">
        <v>-209</v>
      </c>
      <c r="O1175" t="inlineStr">
        <is>
          <t>Real</t>
        </is>
      </c>
      <c r="P1175" t="inlineStr">
        <is>
          <t>Pago</t>
        </is>
      </c>
      <c r="Q1175" t="inlineStr">
        <is>
          <t>03/2026</t>
        </is>
      </c>
      <c r="R1175" t="n">
        <v>0</v>
      </c>
    </row>
    <row r="1176">
      <c r="A1176" t="n">
        <v>218471</v>
      </c>
      <c r="B1176" t="inlineStr">
        <is>
          <t>Love Cabaret</t>
        </is>
      </c>
      <c r="C1176" t="inlineStr">
        <is>
          <t>JULIANA OLIVEIRA DA SILVA</t>
        </is>
      </c>
      <c r="E1176" s="555" t="n">
        <v>46096</v>
      </c>
      <c r="F1176" s="555" t="n">
        <v>46101</v>
      </c>
      <c r="G1176" t="inlineStr">
        <is>
          <t>Mão de Obra - Salários</t>
        </is>
      </c>
      <c r="H1176" t="inlineStr">
        <is>
          <t>MDO CLT - Salário</t>
        </is>
      </c>
      <c r="J1176" t="n">
        <v>-944.02</v>
      </c>
      <c r="K1176" t="n">
        <v>-944.02</v>
      </c>
      <c r="O1176" t="inlineStr">
        <is>
          <t>Real</t>
        </is>
      </c>
      <c r="P1176" t="inlineStr">
        <is>
          <t>Pago</t>
        </is>
      </c>
      <c r="Q1176" t="inlineStr">
        <is>
          <t>03/2026</t>
        </is>
      </c>
      <c r="R1176" t="n">
        <v>0</v>
      </c>
    </row>
    <row r="1177">
      <c r="A1177" t="n">
        <v>173852</v>
      </c>
      <c r="B1177" t="inlineStr">
        <is>
          <t>Love Cabaret</t>
        </is>
      </c>
      <c r="C1177" t="inlineStr">
        <is>
          <t>CICLO PARTICIPACOES LTDA</t>
        </is>
      </c>
      <c r="D1177" t="inlineStr">
        <is>
          <t>032026</t>
        </is>
      </c>
      <c r="E1177" s="555" t="n">
        <v>46096</v>
      </c>
      <c r="F1177" s="555" t="n">
        <v>46122</v>
      </c>
      <c r="G1177" t="inlineStr">
        <is>
          <t>Custo de Ocupação</t>
        </is>
      </c>
      <c r="H1177" t="inlineStr">
        <is>
          <t>IPTU</t>
        </is>
      </c>
      <c r="I1177" t="inlineStr">
        <is>
          <t xml:space="preserve"> IPTU - 03/2026</t>
        </is>
      </c>
      <c r="J1177" t="n">
        <v>-6496.91</v>
      </c>
      <c r="K1177" t="n">
        <v>-6496.91</v>
      </c>
      <c r="O1177" t="inlineStr">
        <is>
          <t>Real</t>
        </is>
      </c>
      <c r="P1177" t="inlineStr">
        <is>
          <t>Pago</t>
        </is>
      </c>
      <c r="Q1177" t="inlineStr">
        <is>
          <t>03/2026</t>
        </is>
      </c>
      <c r="R1177" t="n">
        <v>0</v>
      </c>
    </row>
    <row r="1178">
      <c r="A1178" t="n">
        <v>217975</v>
      </c>
      <c r="B1178" t="inlineStr">
        <is>
          <t>Love Cabaret</t>
        </is>
      </c>
      <c r="C1178" t="inlineStr">
        <is>
          <t>ZERO DB SONORIZAÇÃO</t>
        </is>
      </c>
      <c r="D1178" t="inlineStr">
        <is>
          <t>RP0302026</t>
        </is>
      </c>
      <c r="E1178" s="555" t="n">
        <v>46094</v>
      </c>
      <c r="F1178" s="555" t="n">
        <v>46108</v>
      </c>
      <c r="G1178" t="inlineStr">
        <is>
          <t>Custos de Eventos</t>
        </is>
      </c>
      <c r="H1178" t="inlineStr">
        <is>
          <t>Locação de Equipamentos - Eventos</t>
        </is>
      </c>
      <c r="I1178" t="inlineStr">
        <is>
          <t>LOCACAO DE EQUIPAMENTOS DE SOM 06/03 - 03/2026</t>
        </is>
      </c>
      <c r="J1178" t="n">
        <v>-2650</v>
      </c>
      <c r="K1178" t="n">
        <v>-2650</v>
      </c>
      <c r="O1178" t="inlineStr">
        <is>
          <t>Real</t>
        </is>
      </c>
      <c r="P1178" t="inlineStr">
        <is>
          <t>Pago</t>
        </is>
      </c>
      <c r="Q1178" t="inlineStr">
        <is>
          <t>03/2026</t>
        </is>
      </c>
      <c r="R1178" t="n">
        <v>0</v>
      </c>
    </row>
    <row r="1179">
      <c r="A1179" t="n">
        <v>217132</v>
      </c>
      <c r="B1179" t="inlineStr">
        <is>
          <t>Love Cabaret</t>
        </is>
      </c>
      <c r="C1179" t="inlineStr">
        <is>
          <t>BRADESCO SA</t>
        </is>
      </c>
      <c r="E1179" s="555" t="n">
        <v>46094</v>
      </c>
      <c r="F1179" s="555" t="n">
        <v>46094</v>
      </c>
      <c r="G1179" t="inlineStr">
        <is>
          <t>Despesas Financeiras</t>
        </is>
      </c>
      <c r="H1179" t="inlineStr">
        <is>
          <t>Tarifas Bancárias</t>
        </is>
      </c>
      <c r="J1179" t="n">
        <v>0</v>
      </c>
      <c r="K1179" t="n">
        <v>0</v>
      </c>
      <c r="O1179" t="inlineStr">
        <is>
          <t>Real</t>
        </is>
      </c>
      <c r="P1179" t="inlineStr">
        <is>
          <t>Pago</t>
        </is>
      </c>
      <c r="Q1179" t="inlineStr">
        <is>
          <t>03/2026</t>
        </is>
      </c>
      <c r="R1179" t="n">
        <v>0</v>
      </c>
    </row>
    <row r="1180">
      <c r="A1180" t="n">
        <v>217121</v>
      </c>
      <c r="B1180" t="inlineStr">
        <is>
          <t>Love Cabaret</t>
        </is>
      </c>
      <c r="C1180" t="inlineStr">
        <is>
          <t>BRADESCO SA</t>
        </is>
      </c>
      <c r="E1180" s="555" t="n">
        <v>46094</v>
      </c>
      <c r="F1180" s="555" t="n">
        <v>46094</v>
      </c>
      <c r="G1180" t="inlineStr">
        <is>
          <t>Despesas Financeiras</t>
        </is>
      </c>
      <c r="H1180" t="inlineStr">
        <is>
          <t>Tarifas Bancárias</t>
        </is>
      </c>
      <c r="J1180" t="n">
        <v>-177.05</v>
      </c>
      <c r="K1180" t="n">
        <v>-177.05</v>
      </c>
      <c r="O1180" t="inlineStr">
        <is>
          <t>Real</t>
        </is>
      </c>
      <c r="P1180" t="inlineStr">
        <is>
          <t>Pago</t>
        </is>
      </c>
      <c r="Q1180" t="inlineStr">
        <is>
          <t>03/2026</t>
        </is>
      </c>
      <c r="R1180" t="n">
        <v>0</v>
      </c>
    </row>
    <row r="1181">
      <c r="A1181" t="n">
        <v>219741</v>
      </c>
      <c r="B1181" t="inlineStr">
        <is>
          <t>Love Cabaret</t>
        </is>
      </c>
      <c r="C1181" t="inlineStr">
        <is>
          <t>PETTY CASH</t>
        </is>
      </c>
      <c r="D1181" t="inlineStr">
        <is>
          <t>1599 032026</t>
        </is>
      </c>
      <c r="E1181" s="555" t="n">
        <v>46093</v>
      </c>
      <c r="F1181" s="555" t="n">
        <v>46117</v>
      </c>
      <c r="G1181" t="inlineStr">
        <is>
          <t>Custo Mercadoria Vendida</t>
        </is>
      </c>
      <c r="H1181" t="inlineStr">
        <is>
          <t>Insumos - Alimentos</t>
        </is>
      </c>
      <c r="I1181" t="inlineStr">
        <is>
          <t>TESTE CARDAPIO - 4581</t>
        </is>
      </c>
      <c r="J1181" t="n">
        <v>-15.99</v>
      </c>
      <c r="K1181" t="n">
        <v>-15.99</v>
      </c>
      <c r="O1181" t="inlineStr">
        <is>
          <t>Real</t>
        </is>
      </c>
      <c r="P1181" t="inlineStr">
        <is>
          <t>Pago</t>
        </is>
      </c>
      <c r="Q1181" t="inlineStr">
        <is>
          <t>03/2026</t>
        </is>
      </c>
      <c r="R1181" t="n">
        <v>0</v>
      </c>
    </row>
    <row r="1182">
      <c r="A1182" t="n">
        <v>219746</v>
      </c>
      <c r="B1182" t="inlineStr">
        <is>
          <t>Love Cabaret</t>
        </is>
      </c>
      <c r="C1182" t="inlineStr">
        <is>
          <t>PETTY CASH</t>
        </is>
      </c>
      <c r="D1182" t="inlineStr">
        <is>
          <t>32450 032026</t>
        </is>
      </c>
      <c r="E1182" s="555" t="n">
        <v>46093</v>
      </c>
      <c r="F1182" s="555" t="n">
        <v>46117</v>
      </c>
      <c r="G1182" t="inlineStr">
        <is>
          <t>Manutenção</t>
        </is>
      </c>
      <c r="H1182" t="inlineStr">
        <is>
          <t>Material de Manutenção</t>
        </is>
      </c>
      <c r="I1182" t="inlineStr">
        <is>
          <t>MANUTENCAO DE EMERGENCIA - 4581</t>
        </is>
      </c>
      <c r="J1182" t="n">
        <v>-324.5</v>
      </c>
      <c r="K1182" t="n">
        <v>-324.5</v>
      </c>
      <c r="O1182" t="inlineStr">
        <is>
          <t>Real</t>
        </is>
      </c>
      <c r="P1182" t="inlineStr">
        <is>
          <t>Pago</t>
        </is>
      </c>
      <c r="Q1182" t="inlineStr">
        <is>
          <t>03/2026</t>
        </is>
      </c>
      <c r="R1182" t="n">
        <v>0</v>
      </c>
    </row>
    <row r="1183">
      <c r="A1183" t="n">
        <v>216143</v>
      </c>
      <c r="B1183" t="inlineStr">
        <is>
          <t>Love Cabaret</t>
        </is>
      </c>
      <c r="C1183" t="inlineStr">
        <is>
          <t>TELEFONICA BRASIL S/A</t>
        </is>
      </c>
      <c r="D1183" t="inlineStr">
        <is>
          <t>0453417513</t>
        </is>
      </c>
      <c r="E1183" s="555" t="n">
        <v>46093</v>
      </c>
      <c r="F1183" s="555" t="n">
        <v>46106</v>
      </c>
      <c r="G1183" t="inlineStr">
        <is>
          <t>Informática e TI</t>
        </is>
      </c>
      <c r="H1183" t="inlineStr">
        <is>
          <t>Telefone</t>
        </is>
      </c>
      <c r="I1183" t="inlineStr">
        <is>
          <t xml:space="preserve"> Rateamento de 127 - Love Cabaret (1.0519%)</t>
        </is>
      </c>
      <c r="J1183" t="n">
        <v>-39.99</v>
      </c>
      <c r="K1183" t="n">
        <v>-39.99</v>
      </c>
      <c r="O1183" t="inlineStr">
        <is>
          <t>Real</t>
        </is>
      </c>
      <c r="P1183" t="inlineStr">
        <is>
          <t>Pago</t>
        </is>
      </c>
      <c r="Q1183" t="inlineStr">
        <is>
          <t>03/2026</t>
        </is>
      </c>
      <c r="R1183" t="n">
        <v>0</v>
      </c>
    </row>
    <row r="1184">
      <c r="A1184" t="n">
        <v>219742</v>
      </c>
      <c r="B1184" t="inlineStr">
        <is>
          <t>Love Cabaret</t>
        </is>
      </c>
      <c r="C1184" t="inlineStr">
        <is>
          <t>PETTY CASH</t>
        </is>
      </c>
      <c r="D1184" t="inlineStr">
        <is>
          <t>2648 032026</t>
        </is>
      </c>
      <c r="E1184" s="555" t="n">
        <v>46092</v>
      </c>
      <c r="F1184" s="555" t="n">
        <v>46117</v>
      </c>
      <c r="G1184" t="inlineStr">
        <is>
          <t>Custo Mercadoria Vendida</t>
        </is>
      </c>
      <c r="H1184" t="inlineStr">
        <is>
          <t>Insumos - Alimentos</t>
        </is>
      </c>
      <c r="I1184" t="inlineStr">
        <is>
          <t>TESTE CARDAPIO - 4581</t>
        </is>
      </c>
      <c r="J1184" t="n">
        <v>-26.48</v>
      </c>
      <c r="K1184" t="n">
        <v>-26.48</v>
      </c>
      <c r="O1184" t="inlineStr">
        <is>
          <t>Real</t>
        </is>
      </c>
      <c r="P1184" t="inlineStr">
        <is>
          <t>Pago</t>
        </is>
      </c>
      <c r="Q1184" t="inlineStr">
        <is>
          <t>03/2026</t>
        </is>
      </c>
      <c r="R1184" t="n">
        <v>0</v>
      </c>
    </row>
    <row r="1185">
      <c r="A1185" t="n">
        <v>216174</v>
      </c>
      <c r="B1185" t="inlineStr">
        <is>
          <t>Love Cabaret</t>
        </is>
      </c>
      <c r="C1185" t="inlineStr">
        <is>
          <t>BRADESCO SA</t>
        </is>
      </c>
      <c r="E1185" s="555" t="n">
        <v>46092</v>
      </c>
      <c r="F1185" s="555" t="n">
        <v>46092</v>
      </c>
      <c r="G1185" t="inlineStr">
        <is>
          <t>Despesas Financeiras</t>
        </is>
      </c>
      <c r="H1185" t="inlineStr">
        <is>
          <t>Tarifas Bancárias</t>
        </is>
      </c>
      <c r="J1185" t="n">
        <v>-9.800000000000001</v>
      </c>
      <c r="K1185" t="n">
        <v>-9.800000000000001</v>
      </c>
      <c r="O1185" t="inlineStr">
        <is>
          <t>Real</t>
        </is>
      </c>
      <c r="P1185" t="inlineStr">
        <is>
          <t>Pago</t>
        </is>
      </c>
      <c r="Q1185" t="inlineStr">
        <is>
          <t>03/2026</t>
        </is>
      </c>
      <c r="R1185" t="n">
        <v>0</v>
      </c>
    </row>
    <row r="1186">
      <c r="A1186" t="n">
        <v>219709</v>
      </c>
      <c r="B1186" t="inlineStr">
        <is>
          <t>Love Cabaret</t>
        </is>
      </c>
      <c r="C1186" t="inlineStr">
        <is>
          <t>DMAZ MATERIAIS PARA CONSTRUÇÃO LTDA</t>
        </is>
      </c>
      <c r="D1186" t="inlineStr">
        <is>
          <t>2125</t>
        </is>
      </c>
      <c r="E1186" s="555" t="n">
        <v>46090</v>
      </c>
      <c r="F1186" s="555" t="n">
        <v>46111</v>
      </c>
      <c r="G1186" t="inlineStr">
        <is>
          <t>Manutenção</t>
        </is>
      </c>
      <c r="H1186" t="inlineStr">
        <is>
          <t>Material de Manutenção</t>
        </is>
      </c>
      <c r="I1186" t="inlineStr">
        <is>
          <t>MATERIAL ELETRICO - 03/2026</t>
        </is>
      </c>
      <c r="J1186" t="n">
        <v>-129.99</v>
      </c>
      <c r="K1186" t="n">
        <v>-189.99</v>
      </c>
      <c r="O1186" t="inlineStr">
        <is>
          <t>Real</t>
        </is>
      </c>
      <c r="P1186" t="inlineStr">
        <is>
          <t>Pago</t>
        </is>
      </c>
      <c r="Q1186" t="inlineStr">
        <is>
          <t>03/2026</t>
        </is>
      </c>
      <c r="R1186" t="n">
        <v>0</v>
      </c>
    </row>
    <row r="1187">
      <c r="A1187" t="n">
        <v>217448</v>
      </c>
      <c r="B1187" t="inlineStr">
        <is>
          <t>Love Cabaret</t>
        </is>
      </c>
      <c r="C1187" t="inlineStr">
        <is>
          <t>FELIPE FERREIRA FRANCA 36496185832</t>
        </is>
      </c>
      <c r="D1187" t="inlineStr">
        <is>
          <t>RP0272026</t>
        </is>
      </c>
      <c r="E1187" s="555" t="n">
        <v>46088</v>
      </c>
      <c r="F1187" s="555" t="n">
        <v>46108</v>
      </c>
      <c r="G1187" t="inlineStr">
        <is>
          <t>Custo Mercadoria Vendida</t>
        </is>
      </c>
      <c r="H1187" t="inlineStr">
        <is>
          <t>Insumos - Bebidas</t>
        </is>
      </c>
      <c r="I1187" t="inlineStr">
        <is>
          <t>REEMBOLSO - CERVEJA/RED BULL - EVENTO ULTRA LOUNGE 07/03/2026</t>
        </is>
      </c>
      <c r="J1187" t="n">
        <v>-1440</v>
      </c>
      <c r="K1187" t="n">
        <v>-1440</v>
      </c>
      <c r="M1187" t="inlineStr">
        <is>
          <t>LIDER DE SQUAD</t>
        </is>
      </c>
      <c r="N1187" t="inlineStr">
        <is>
          <t xml:space="preserve">  - Squad</t>
        </is>
      </c>
      <c r="O1187" t="inlineStr">
        <is>
          <t>Real</t>
        </is>
      </c>
      <c r="P1187" t="inlineStr">
        <is>
          <t>Pago</t>
        </is>
      </c>
      <c r="Q1187" t="inlineStr">
        <is>
          <t>03/2026</t>
        </is>
      </c>
      <c r="R1187" t="n">
        <v>0</v>
      </c>
    </row>
    <row r="1188">
      <c r="A1188" t="n">
        <v>219739</v>
      </c>
      <c r="B1188" t="inlineStr">
        <is>
          <t>Love Cabaret</t>
        </is>
      </c>
      <c r="C1188" t="inlineStr">
        <is>
          <t>PETTY CASH</t>
        </is>
      </c>
      <c r="D1188" t="inlineStr">
        <is>
          <t>1834 032026</t>
        </is>
      </c>
      <c r="E1188" s="555" t="n">
        <v>46087</v>
      </c>
      <c r="F1188" s="555" t="n">
        <v>46117</v>
      </c>
      <c r="G1188" t="inlineStr">
        <is>
          <t>Mão de Obra - Benefícios</t>
        </is>
      </c>
      <c r="H1188" t="inlineStr">
        <is>
          <t xml:space="preserve">  -  Alimentação Funcionário</t>
        </is>
      </c>
      <c r="I1188" t="inlineStr">
        <is>
          <t>ALIMENTACO FUNCIONARIO - 4581</t>
        </is>
      </c>
      <c r="J1188" t="n">
        <v>-18.34</v>
      </c>
      <c r="K1188" t="n">
        <v>-18.34</v>
      </c>
      <c r="O1188" t="inlineStr">
        <is>
          <t>Real</t>
        </is>
      </c>
      <c r="P1188" t="inlineStr">
        <is>
          <t>Pago</t>
        </is>
      </c>
      <c r="Q1188" t="inlineStr">
        <is>
          <t>03/2026</t>
        </is>
      </c>
      <c r="R1188" t="n">
        <v>0</v>
      </c>
    </row>
    <row r="1189">
      <c r="A1189" t="n">
        <v>222072</v>
      </c>
      <c r="B1189" t="inlineStr">
        <is>
          <t>Love Cabaret</t>
        </is>
      </c>
      <c r="C1189" t="inlineStr">
        <is>
          <t>ZIGPAY LTDAS -ME</t>
        </is>
      </c>
      <c r="E1189" s="555" t="n">
        <v>46087</v>
      </c>
      <c r="F1189" s="555" t="n">
        <v>46088</v>
      </c>
      <c r="G1189" t="inlineStr">
        <is>
          <t>Informática e TI</t>
        </is>
      </c>
      <c r="H1189" t="inlineStr">
        <is>
          <t>Sistemas Gerais - Operacionais</t>
        </is>
      </c>
      <c r="I1189" t="inlineStr">
        <is>
          <t>Taxa de Sistema</t>
        </is>
      </c>
      <c r="J1189" t="n">
        <v>-144.91</v>
      </c>
      <c r="K1189" t="n">
        <v>-144.91</v>
      </c>
      <c r="O1189" t="inlineStr">
        <is>
          <t>Real</t>
        </is>
      </c>
      <c r="P1189" t="inlineStr">
        <is>
          <t>Pago</t>
        </is>
      </c>
      <c r="Q1189" t="inlineStr">
        <is>
          <t>03/2026</t>
        </is>
      </c>
      <c r="R1189" t="n">
        <v>0</v>
      </c>
    </row>
    <row r="1190">
      <c r="A1190" t="n">
        <v>222073</v>
      </c>
      <c r="B1190" t="inlineStr">
        <is>
          <t>Love Cabaret</t>
        </is>
      </c>
      <c r="C1190" t="inlineStr">
        <is>
          <t>ZIGPAY LTDAS -ME</t>
        </is>
      </c>
      <c r="E1190" s="555" t="n">
        <v>46087</v>
      </c>
      <c r="F1190" s="555" t="n">
        <v>46088</v>
      </c>
      <c r="G1190" t="inlineStr">
        <is>
          <t>Informática e TI</t>
        </is>
      </c>
      <c r="H1190" t="inlineStr">
        <is>
          <t>Sistemas Gerais - Operacionais</t>
        </is>
      </c>
      <c r="I1190" t="inlineStr">
        <is>
          <t>Taxa de Sistema</t>
        </is>
      </c>
      <c r="J1190" t="n">
        <v>-305.06</v>
      </c>
      <c r="K1190" t="n">
        <v>-305.06</v>
      </c>
      <c r="O1190" t="inlineStr">
        <is>
          <t>Real</t>
        </is>
      </c>
      <c r="P1190" t="inlineStr">
        <is>
          <t>Pago</t>
        </is>
      </c>
      <c r="Q1190" t="inlineStr">
        <is>
          <t>03/2026</t>
        </is>
      </c>
      <c r="R1190" t="n">
        <v>0</v>
      </c>
    </row>
    <row r="1191">
      <c r="A1191" t="n">
        <v>219740</v>
      </c>
      <c r="B1191" t="inlineStr">
        <is>
          <t>Love Cabaret</t>
        </is>
      </c>
      <c r="C1191" t="inlineStr">
        <is>
          <t>PETTY CASH</t>
        </is>
      </c>
      <c r="D1191" t="inlineStr">
        <is>
          <t>1047 032026</t>
        </is>
      </c>
      <c r="E1191" s="555" t="n">
        <v>46085</v>
      </c>
      <c r="F1191" s="555" t="n">
        <v>46117</v>
      </c>
      <c r="G1191" t="inlineStr">
        <is>
          <t>Mão de Obra - Benefícios</t>
        </is>
      </c>
      <c r="H1191" t="inlineStr">
        <is>
          <t xml:space="preserve">  -  Alimentação Funcionário</t>
        </is>
      </c>
      <c r="I1191" t="inlineStr">
        <is>
          <t>ALIMENTACO FUNCIONARIO - 4581</t>
        </is>
      </c>
      <c r="J1191" t="n">
        <v>-10.47</v>
      </c>
      <c r="K1191" t="n">
        <v>-10.47</v>
      </c>
      <c r="O1191" t="inlineStr">
        <is>
          <t>Real</t>
        </is>
      </c>
      <c r="P1191" t="inlineStr">
        <is>
          <t>Pago</t>
        </is>
      </c>
      <c r="Q1191" t="inlineStr">
        <is>
          <t>03/2026</t>
        </is>
      </c>
      <c r="R1191" t="n">
        <v>0</v>
      </c>
    </row>
    <row r="1192">
      <c r="A1192" t="n">
        <v>214226</v>
      </c>
      <c r="B1192" t="inlineStr">
        <is>
          <t>Love Cabaret</t>
        </is>
      </c>
      <c r="C1192" t="inlineStr">
        <is>
          <t>BRADESCO SA</t>
        </is>
      </c>
      <c r="E1192" s="555" t="n">
        <v>46085</v>
      </c>
      <c r="F1192" s="555" t="n">
        <v>46085</v>
      </c>
      <c r="G1192" t="inlineStr">
        <is>
          <t>Despesas Financeiras</t>
        </is>
      </c>
      <c r="H1192" t="inlineStr">
        <is>
          <t>Tarifas Bancárias</t>
        </is>
      </c>
      <c r="J1192" t="n">
        <v>-9.800000000000001</v>
      </c>
      <c r="K1192" t="n">
        <v>-9.800000000000001</v>
      </c>
      <c r="O1192" t="inlineStr">
        <is>
          <t>Real</t>
        </is>
      </c>
      <c r="P1192" t="inlineStr">
        <is>
          <t>Pago</t>
        </is>
      </c>
      <c r="Q1192" t="inlineStr">
        <is>
          <t>03/2026</t>
        </is>
      </c>
      <c r="R1192" t="n">
        <v>0</v>
      </c>
    </row>
    <row r="1193">
      <c r="A1193" t="n">
        <v>213413</v>
      </c>
      <c r="B1193" t="inlineStr">
        <is>
          <t>Love Cabaret</t>
        </is>
      </c>
      <c r="C1193" t="inlineStr">
        <is>
          <t xml:space="preserve">KAMINO INSTITUICAO DE PAGAMENTO LTDA </t>
        </is>
      </c>
      <c r="E1193" s="555" t="n">
        <v>46083</v>
      </c>
      <c r="F1193" s="555" t="n">
        <v>46083</v>
      </c>
      <c r="G1193" t="inlineStr">
        <is>
          <t>Despesas Financeiras</t>
        </is>
      </c>
      <c r="H1193" t="inlineStr">
        <is>
          <t>Tarifas Bancárias</t>
        </is>
      </c>
      <c r="J1193" t="n">
        <v>-2</v>
      </c>
      <c r="K1193" t="n">
        <v>-2</v>
      </c>
      <c r="O1193" t="inlineStr">
        <is>
          <t>Real</t>
        </is>
      </c>
      <c r="P1193" t="inlineStr">
        <is>
          <t>Pago</t>
        </is>
      </c>
      <c r="Q1193" t="inlineStr">
        <is>
          <t>03/2026</t>
        </is>
      </c>
      <c r="R1193" t="n">
        <v>0</v>
      </c>
    </row>
    <row r="1194">
      <c r="A1194" t="n">
        <v>216030</v>
      </c>
      <c r="B1194" t="inlineStr">
        <is>
          <t>Love Cabaret</t>
        </is>
      </c>
      <c r="C1194" t="inlineStr">
        <is>
          <t>DMAZ MATERIAIS PARA CONSTRUÇÃO LTDA</t>
        </is>
      </c>
      <c r="D1194" t="inlineStr">
        <is>
          <t>2067</t>
        </is>
      </c>
      <c r="E1194" s="555" t="n">
        <v>46082</v>
      </c>
      <c r="F1194" s="555" t="n">
        <v>46100</v>
      </c>
      <c r="G1194" t="inlineStr">
        <is>
          <t>Manutenção</t>
        </is>
      </c>
      <c r="H1194" t="inlineStr">
        <is>
          <t>Material de Manutenção</t>
        </is>
      </c>
      <c r="I1194" t="inlineStr">
        <is>
          <t>MATERIAIS MANUTENCAO BANHEIRO - 02/2026</t>
        </is>
      </c>
      <c r="J1194" t="n">
        <v>-2334.86</v>
      </c>
      <c r="K1194" t="n">
        <v>-2394.86</v>
      </c>
      <c r="O1194" t="inlineStr">
        <is>
          <t>Real</t>
        </is>
      </c>
      <c r="P1194" t="inlineStr">
        <is>
          <t>Pago</t>
        </is>
      </c>
      <c r="Q1194" t="inlineStr">
        <is>
          <t>03/2026</t>
        </is>
      </c>
      <c r="R1194" t="n">
        <v>0</v>
      </c>
    </row>
    <row r="1195">
      <c r="A1195" t="n">
        <v>216029</v>
      </c>
      <c r="B1195" t="inlineStr">
        <is>
          <t>Love Cabaret</t>
        </is>
      </c>
      <c r="C1195" t="inlineStr">
        <is>
          <t xml:space="preserve">AGNES RODRIGUES DE OLIVEIRA </t>
        </is>
      </c>
      <c r="D1195" t="inlineStr">
        <is>
          <t>59</t>
        </is>
      </c>
      <c r="E1195" s="555" t="n">
        <v>46082</v>
      </c>
      <c r="F1195" s="555" t="n">
        <v>46101</v>
      </c>
      <c r="G1195" t="inlineStr">
        <is>
          <t>Custos de Eventos</t>
        </is>
      </c>
      <c r="H1195" t="inlineStr">
        <is>
          <t>Serviços Terceirizados - Eventos</t>
        </is>
      </c>
      <c r="I1195" t="inlineStr">
        <is>
          <t>PRODUCAO ILUMINACAO - EVENTO ANIVERSARIO BRUNO CAJADO - 02/2026</t>
        </is>
      </c>
      <c r="J1195" t="n">
        <v>-800</v>
      </c>
      <c r="K1195" t="n">
        <v>-800</v>
      </c>
      <c r="M1195" t="inlineStr">
        <is>
          <t>TECNICO DE SOM</t>
        </is>
      </c>
      <c r="N1195" t="inlineStr">
        <is>
          <t xml:space="preserve">  - Assistente</t>
        </is>
      </c>
      <c r="O1195" t="inlineStr">
        <is>
          <t>Real</t>
        </is>
      </c>
      <c r="P1195" t="inlineStr">
        <is>
          <t>Pago</t>
        </is>
      </c>
      <c r="Q1195" t="inlineStr">
        <is>
          <t>03/2026</t>
        </is>
      </c>
      <c r="R1195" t="n">
        <v>0</v>
      </c>
    </row>
    <row r="1196">
      <c r="A1196" t="n">
        <v>216031</v>
      </c>
      <c r="B1196" t="inlineStr">
        <is>
          <t>Love Cabaret</t>
        </is>
      </c>
      <c r="C1196" t="inlineStr">
        <is>
          <t>DESENTUPIDORA DEDETIZADORA MSA S/C LTDA</t>
        </is>
      </c>
      <c r="D1196" t="inlineStr">
        <is>
          <t>5000</t>
        </is>
      </c>
      <c r="E1196" s="555" t="n">
        <v>46082</v>
      </c>
      <c r="F1196" s="555" t="n">
        <v>46097</v>
      </c>
      <c r="G1196" t="inlineStr">
        <is>
          <t>Manutenção</t>
        </is>
      </c>
      <c r="H1196" t="inlineStr">
        <is>
          <t>Manutenção Predial</t>
        </is>
      </c>
      <c r="I1196" t="inlineStr">
        <is>
          <t xml:space="preserve"> MANUTENCAO BANHEIROS - 02/2026</t>
        </is>
      </c>
      <c r="J1196" t="n">
        <v>-1780</v>
      </c>
      <c r="K1196" t="n">
        <v>-1584.2</v>
      </c>
      <c r="O1196" t="inlineStr">
        <is>
          <t>Real</t>
        </is>
      </c>
      <c r="P1196" t="inlineStr">
        <is>
          <t>Pago</t>
        </is>
      </c>
      <c r="Q1196" t="inlineStr">
        <is>
          <t>03/2026</t>
        </is>
      </c>
      <c r="R1196" t="n">
        <v>0</v>
      </c>
    </row>
    <row r="1197">
      <c r="A1197" t="n">
        <v>208910</v>
      </c>
      <c r="B1197" t="inlineStr">
        <is>
          <t>Love Cabaret</t>
        </is>
      </c>
      <c r="C1197" t="inlineStr">
        <is>
          <t>CAROLINE FERREIRA DA SILVA</t>
        </is>
      </c>
      <c r="D1197" t="inlineStr">
        <is>
          <t>518675 032026</t>
        </is>
      </c>
      <c r="E1197" s="555" t="n">
        <v>46082</v>
      </c>
      <c r="F1197" s="555" t="n">
        <v>46094</v>
      </c>
      <c r="G1197" t="inlineStr">
        <is>
          <t>Mão de Obra - Encargos e Provisões</t>
        </is>
      </c>
      <c r="H1197" t="inlineStr">
        <is>
          <t xml:space="preserve">  -  Férias</t>
        </is>
      </c>
      <c r="I1197" t="inlineStr">
        <is>
          <t>FÉRIAS 30 DIAS INICIO EM 17/03/2026</t>
        </is>
      </c>
      <c r="J1197" t="n">
        <v>-5186.75</v>
      </c>
      <c r="K1197" t="n">
        <v>-5186.75</v>
      </c>
      <c r="O1197" t="inlineStr">
        <is>
          <t>Real</t>
        </is>
      </c>
      <c r="P1197" t="inlineStr">
        <is>
          <t>Pago</t>
        </is>
      </c>
      <c r="Q1197" t="inlineStr">
        <is>
          <t>03/2026</t>
        </is>
      </c>
      <c r="R1197" t="n">
        <v>0</v>
      </c>
    </row>
    <row r="1198">
      <c r="A1198" t="n">
        <v>213532</v>
      </c>
      <c r="B1198" t="inlineStr">
        <is>
          <t>Love Cabaret</t>
        </is>
      </c>
      <c r="C1198" t="inlineStr">
        <is>
          <t>AURORA ALVORADA ESTACIONAMENTO E LANCHONETE LTDA</t>
        </is>
      </c>
      <c r="D1198" t="inlineStr">
        <is>
          <t>39935</t>
        </is>
      </c>
      <c r="E1198" s="555" t="n">
        <v>46082</v>
      </c>
      <c r="F1198" s="555" t="n">
        <v>46101</v>
      </c>
      <c r="G1198" t="inlineStr">
        <is>
          <t>Custo Mercadoria Vendida</t>
        </is>
      </c>
      <c r="H1198" t="inlineStr">
        <is>
          <t>Insumos - Alimentos</t>
        </is>
      </c>
      <c r="I1198" t="inlineStr">
        <is>
          <t>CAFE DA MANHA PARA EQUIPE DE SESSAO DE FOTOS - 03/2026</t>
        </is>
      </c>
      <c r="J1198" t="n">
        <v>-232.5</v>
      </c>
      <c r="K1198" t="n">
        <v>-232.5</v>
      </c>
      <c r="O1198" t="inlineStr">
        <is>
          <t>Real</t>
        </is>
      </c>
      <c r="P1198" t="inlineStr">
        <is>
          <t>Pago</t>
        </is>
      </c>
      <c r="Q1198" t="inlineStr">
        <is>
          <t>03/2026</t>
        </is>
      </c>
      <c r="R1198" t="n">
        <v>0</v>
      </c>
    </row>
    <row r="1199">
      <c r="A1199" t="n">
        <v>216032</v>
      </c>
      <c r="B1199" t="inlineStr">
        <is>
          <t>Love Cabaret</t>
        </is>
      </c>
      <c r="C1199" t="inlineStr">
        <is>
          <t>BUSINESS TO SUCESS LTDA</t>
        </is>
      </c>
      <c r="D1199" t="inlineStr">
        <is>
          <t>730338890</t>
        </is>
      </c>
      <c r="E1199" s="555" t="n">
        <v>46082</v>
      </c>
      <c r="F1199" s="555" t="n">
        <v>46097</v>
      </c>
      <c r="G1199" t="inlineStr">
        <is>
          <t>Informática e TI</t>
        </is>
      </c>
      <c r="H1199" t="inlineStr">
        <is>
          <t>Sistemas Gerais - Comunicação e Marketing</t>
        </is>
      </c>
      <c r="I1199" t="inlineStr">
        <is>
          <t xml:space="preserve"> FALAE - 02/2026</t>
        </is>
      </c>
      <c r="J1199" t="n">
        <v>-150</v>
      </c>
      <c r="K1199" t="n">
        <v>-157.59</v>
      </c>
      <c r="O1199" t="inlineStr">
        <is>
          <t>Real</t>
        </is>
      </c>
      <c r="P1199" t="inlineStr">
        <is>
          <t>Pago</t>
        </is>
      </c>
      <c r="Q1199" t="inlineStr">
        <is>
          <t>03/2026</t>
        </is>
      </c>
      <c r="R1199" t="n">
        <v>0</v>
      </c>
    </row>
    <row r="1200">
      <c r="A1200" t="n">
        <v>216033</v>
      </c>
      <c r="B1200" t="inlineStr">
        <is>
          <t>Love Cabaret</t>
        </is>
      </c>
      <c r="C1200" t="inlineStr">
        <is>
          <t>ESTAFF SOLUCOES TECNOLOGICAS DE AGENCIAMENTO LTDA</t>
        </is>
      </c>
      <c r="D1200" t="inlineStr">
        <is>
          <t>761084894</t>
        </is>
      </c>
      <c r="E1200" s="555" t="n">
        <v>46082</v>
      </c>
      <c r="F1200" s="555" t="n">
        <v>46099</v>
      </c>
      <c r="G1200" t="inlineStr">
        <is>
          <t>Mão de Obra - Extra</t>
        </is>
      </c>
      <c r="H1200" t="inlineStr">
        <is>
          <t>Mão de Obra Extra</t>
        </is>
      </c>
      <c r="I1200" t="inlineStr">
        <is>
          <t>MAO DE OBRA EXTRA - PERIODO 02/03 A 08/03 - 03/2026</t>
        </is>
      </c>
      <c r="J1200" t="n">
        <v>-10175.91</v>
      </c>
      <c r="K1200" t="n">
        <v>-10175.91</v>
      </c>
      <c r="O1200" t="inlineStr">
        <is>
          <t>Real</t>
        </is>
      </c>
      <c r="P1200" t="inlineStr">
        <is>
          <t>Pago</t>
        </is>
      </c>
      <c r="Q1200" t="inlineStr">
        <is>
          <t>03/2026</t>
        </is>
      </c>
      <c r="R1200" t="n">
        <v>0</v>
      </c>
    </row>
    <row r="1201">
      <c r="A1201" t="n">
        <v>216053</v>
      </c>
      <c r="B1201" t="inlineStr">
        <is>
          <t>Love Cabaret</t>
        </is>
      </c>
      <c r="C1201" t="inlineStr">
        <is>
          <t>TEC LITE MANUTENCAO EM EQUIPAMENTOS DE ILUMINAÇÃO LTDA</t>
        </is>
      </c>
      <c r="D1201" t="inlineStr">
        <is>
          <t>953</t>
        </is>
      </c>
      <c r="E1201" s="555" t="n">
        <v>46082</v>
      </c>
      <c r="F1201" s="555" t="n">
        <v>46097</v>
      </c>
      <c r="G1201" t="inlineStr">
        <is>
          <t>Manutenção</t>
        </is>
      </c>
      <c r="H1201" t="inlineStr">
        <is>
          <t>Material de Manutenção</t>
        </is>
      </c>
      <c r="I1201" t="inlineStr">
        <is>
          <t>LIQUIDO MAQUINA HAZE - 02/2026</t>
        </is>
      </c>
      <c r="J1201" t="n">
        <v>-380</v>
      </c>
      <c r="K1201" t="n">
        <v>-380</v>
      </c>
      <c r="O1201" t="inlineStr">
        <is>
          <t>Real</t>
        </is>
      </c>
      <c r="P1201" t="inlineStr">
        <is>
          <t>Pago</t>
        </is>
      </c>
      <c r="Q1201" t="inlineStr">
        <is>
          <t>03/2026</t>
        </is>
      </c>
      <c r="R1201" t="n">
        <v>0</v>
      </c>
    </row>
    <row r="1202">
      <c r="A1202" t="n">
        <v>224122</v>
      </c>
      <c r="B1202" t="inlineStr">
        <is>
          <t>Love Cabaret</t>
        </is>
      </c>
      <c r="C1202" t="inlineStr">
        <is>
          <t>MARIA EDUARDA RAMOS DE SOUSA</t>
        </is>
      </c>
      <c r="D1202" t="inlineStr">
        <is>
          <t>94</t>
        </is>
      </c>
      <c r="E1202" s="555" t="n">
        <v>46082</v>
      </c>
      <c r="F1202" s="555" t="n">
        <v>46137</v>
      </c>
      <c r="G1202" t="inlineStr">
        <is>
          <t>Custos de Eventos</t>
        </is>
      </c>
      <c r="H1202" t="inlineStr">
        <is>
          <t>Comissões de Vendas - Eventos</t>
        </is>
      </c>
      <c r="I1202" t="inlineStr">
        <is>
          <t>COMISSÃO DE EVENTOS - COMP. 03/2026</t>
        </is>
      </c>
      <c r="J1202" t="n">
        <v>-2874</v>
      </c>
      <c r="K1202" t="n">
        <v>-2874</v>
      </c>
      <c r="M1202" t="inlineStr">
        <is>
          <t>ANALISTA EXECUTIVA DE EVENTOS</t>
        </is>
      </c>
      <c r="N1202" t="inlineStr">
        <is>
          <t>MDO Terceirizada - Eventos</t>
        </is>
      </c>
      <c r="O1202" t="inlineStr">
        <is>
          <t>Real</t>
        </is>
      </c>
      <c r="P1202" t="inlineStr">
        <is>
          <t>Pago</t>
        </is>
      </c>
      <c r="Q1202" t="inlineStr">
        <is>
          <t>03/2026</t>
        </is>
      </c>
      <c r="R1202" t="n">
        <v>0</v>
      </c>
    </row>
    <row r="1203">
      <c r="A1203" t="n">
        <v>222071</v>
      </c>
      <c r="B1203" t="inlineStr">
        <is>
          <t>Love Cabaret</t>
        </is>
      </c>
      <c r="C1203" t="inlineStr">
        <is>
          <t>ZIGPAY LTDAS -ME</t>
        </is>
      </c>
      <c r="E1203" s="555" t="n">
        <v>46082</v>
      </c>
      <c r="F1203" s="555" t="n">
        <v>46082</v>
      </c>
      <c r="G1203" t="inlineStr">
        <is>
          <t>Informática e TI</t>
        </is>
      </c>
      <c r="H1203" t="inlineStr">
        <is>
          <t>Sistemas Gerais - Operacionais</t>
        </is>
      </c>
      <c r="I1203" t="inlineStr">
        <is>
          <t>Z0101 - 2 SmartPOS a R$20 cada</t>
        </is>
      </c>
      <c r="J1203" t="n">
        <v>-40</v>
      </c>
      <c r="K1203" t="n">
        <v>-40</v>
      </c>
      <c r="O1203" t="inlineStr">
        <is>
          <t>Real</t>
        </is>
      </c>
      <c r="P1203" t="inlineStr">
        <is>
          <t>Pago</t>
        </is>
      </c>
      <c r="Q1203" t="inlineStr">
        <is>
          <t>03/2026</t>
        </is>
      </c>
      <c r="R1203" t="n">
        <v>0</v>
      </c>
    </row>
    <row r="1204">
      <c r="A1204" t="n">
        <v>222070</v>
      </c>
      <c r="B1204" t="inlineStr">
        <is>
          <t>Love Cabaret</t>
        </is>
      </c>
      <c r="C1204" t="inlineStr">
        <is>
          <t>ZIGPAY LTDAS -ME</t>
        </is>
      </c>
      <c r="E1204" s="555" t="n">
        <v>46082</v>
      </c>
      <c r="F1204" s="555" t="n">
        <v>46082</v>
      </c>
      <c r="G1204" t="inlineStr">
        <is>
          <t>Informática e TI</t>
        </is>
      </c>
      <c r="H1204" t="inlineStr">
        <is>
          <t>Sistemas Gerais - Operacionais</t>
        </is>
      </c>
      <c r="I1204" t="inlineStr">
        <is>
          <t>Z0101 - Ref.:16 Smartpos R$20 cada</t>
        </is>
      </c>
      <c r="J1204" t="n">
        <v>-320</v>
      </c>
      <c r="K1204" t="n">
        <v>-320</v>
      </c>
      <c r="O1204" t="inlineStr">
        <is>
          <t>Real</t>
        </is>
      </c>
      <c r="P1204" t="inlineStr">
        <is>
          <t>Pago</t>
        </is>
      </c>
      <c r="Q1204" t="inlineStr">
        <is>
          <t>03/2026</t>
        </is>
      </c>
      <c r="R1204" t="n">
        <v>0</v>
      </c>
    </row>
    <row r="1205">
      <c r="A1205" t="n">
        <v>222069</v>
      </c>
      <c r="B1205" t="inlineStr">
        <is>
          <t>Love Cabaret</t>
        </is>
      </c>
      <c r="C1205" t="inlineStr">
        <is>
          <t>ZIGPAY LTDAS -ME</t>
        </is>
      </c>
      <c r="E1205" s="555" t="n">
        <v>46082</v>
      </c>
      <c r="F1205" s="555" t="n">
        <v>46082</v>
      </c>
      <c r="G1205" t="inlineStr">
        <is>
          <t>Informática e TI</t>
        </is>
      </c>
      <c r="H1205" t="inlineStr">
        <is>
          <t>Sistemas Gerais - Operacionais</t>
        </is>
      </c>
      <c r="I1205" t="inlineStr">
        <is>
          <t>Z0101 - Ref.:10Pdv's R$20 cada</t>
        </is>
      </c>
      <c r="J1205" t="n">
        <v>-200</v>
      </c>
      <c r="K1205" t="n">
        <v>-200</v>
      </c>
      <c r="O1205" t="inlineStr">
        <is>
          <t>Real</t>
        </is>
      </c>
      <c r="P1205" t="inlineStr">
        <is>
          <t>Pago</t>
        </is>
      </c>
      <c r="Q1205" t="inlineStr">
        <is>
          <t>03/2026</t>
        </is>
      </c>
      <c r="R1205" t="n">
        <v>0</v>
      </c>
    </row>
    <row r="1206">
      <c r="A1206" t="n">
        <v>221472</v>
      </c>
      <c r="B1206" t="inlineStr">
        <is>
          <t>Love Cabaret</t>
        </is>
      </c>
      <c r="C1206" t="inlineStr">
        <is>
          <t>JULIANE DE LIMA CORREIA</t>
        </is>
      </c>
      <c r="D1206" t="inlineStr">
        <is>
          <t>2</t>
        </is>
      </c>
      <c r="E1206" s="555" t="n">
        <v>46082</v>
      </c>
      <c r="F1206" s="555" t="n">
        <v>46122</v>
      </c>
      <c r="G1206" t="inlineStr">
        <is>
          <t>Mão de Obra - PJ</t>
        </is>
      </c>
      <c r="H1206" t="inlineStr">
        <is>
          <t>MDO PJ Fixo</t>
        </is>
      </c>
      <c r="I1206" t="inlineStr">
        <is>
          <t>SALÁRIO PJ - CHEFE DE BAR</t>
        </is>
      </c>
      <c r="J1206" t="n">
        <v>-1333.33</v>
      </c>
      <c r="K1206" t="n">
        <v>-1333.33</v>
      </c>
      <c r="M1206" t="inlineStr">
        <is>
          <t>CHEFE DE BAR</t>
        </is>
      </c>
      <c r="N1206" t="inlineStr">
        <is>
          <t xml:space="preserve">  - Chefe de Bar</t>
        </is>
      </c>
      <c r="O1206" t="inlineStr">
        <is>
          <t>Real</t>
        </is>
      </c>
      <c r="P1206" t="inlineStr">
        <is>
          <t>Pago</t>
        </is>
      </c>
      <c r="Q1206" t="inlineStr">
        <is>
          <t>03/2026</t>
        </is>
      </c>
      <c r="R1206" t="n">
        <v>0</v>
      </c>
    </row>
    <row r="1207">
      <c r="A1207" t="n">
        <v>219856</v>
      </c>
      <c r="B1207" t="inlineStr">
        <is>
          <t>Love Cabaret</t>
        </is>
      </c>
      <c r="C1207" t="inlineStr">
        <is>
          <t>RD GESTAO E SISTEMAS S.A.</t>
        </is>
      </c>
      <c r="D1207" t="inlineStr">
        <is>
          <t>RP0032026</t>
        </is>
      </c>
      <c r="E1207" s="555" t="n">
        <v>46082</v>
      </c>
      <c r="F1207" s="555" t="n">
        <v>46138</v>
      </c>
      <c r="G1207" t="inlineStr">
        <is>
          <t>Marketing</t>
        </is>
      </c>
      <c r="H1207" t="inlineStr">
        <is>
          <t>Ferramentas de Marketing</t>
        </is>
      </c>
      <c r="I1207" t="inlineStr">
        <is>
          <t>DISPARO DE EMAILS (REEMBOLSO FACUNDO) - 03/2026</t>
        </is>
      </c>
      <c r="J1207" t="n">
        <v>-1034.45</v>
      </c>
      <c r="K1207" t="n">
        <v>-1034.45</v>
      </c>
      <c r="O1207" t="inlineStr">
        <is>
          <t>Real</t>
        </is>
      </c>
      <c r="P1207" t="inlineStr">
        <is>
          <t>Pago</t>
        </is>
      </c>
      <c r="Q1207" t="inlineStr">
        <is>
          <t>03/2026</t>
        </is>
      </c>
      <c r="R1207" t="n">
        <v>0</v>
      </c>
    </row>
    <row r="1208">
      <c r="A1208" t="n">
        <v>219697</v>
      </c>
      <c r="B1208" t="inlineStr">
        <is>
          <t>Love Cabaret</t>
        </is>
      </c>
      <c r="C1208" t="inlineStr">
        <is>
          <t>BUSINESS TO SUCESS LTDA</t>
        </is>
      </c>
      <c r="D1208" t="inlineStr">
        <is>
          <t>150 032026</t>
        </is>
      </c>
      <c r="E1208" s="555" t="n">
        <v>46082</v>
      </c>
      <c r="F1208" s="555" t="n">
        <v>46121</v>
      </c>
      <c r="G1208" t="inlineStr">
        <is>
          <t>Informática e TI</t>
        </is>
      </c>
      <c r="H1208" t="inlineStr">
        <is>
          <t>Sistemas Gerais - Comunicação e Marketing</t>
        </is>
      </c>
      <c r="I1208" t="inlineStr">
        <is>
          <t>FALAE - 03/2026</t>
        </is>
      </c>
      <c r="J1208" t="n">
        <v>-150</v>
      </c>
      <c r="K1208" t="n">
        <v>-150</v>
      </c>
      <c r="O1208" t="inlineStr">
        <is>
          <t>Real</t>
        </is>
      </c>
      <c r="P1208" t="inlineStr">
        <is>
          <t>Pago</t>
        </is>
      </c>
      <c r="Q1208" t="inlineStr">
        <is>
          <t>03/2026</t>
        </is>
      </c>
      <c r="R1208" t="n">
        <v>0</v>
      </c>
    </row>
    <row r="1209">
      <c r="A1209" t="n">
        <v>218064</v>
      </c>
      <c r="B1209" t="inlineStr">
        <is>
          <t>Love Cabaret</t>
        </is>
      </c>
      <c r="C1209" t="inlineStr">
        <is>
          <t>FABRICA DE BARES SERVICOS LTDA FB</t>
        </is>
      </c>
      <c r="D1209" t="inlineStr">
        <is>
          <t>44</t>
        </is>
      </c>
      <c r="E1209" s="555" t="n">
        <v>46082</v>
      </c>
      <c r="F1209" s="555" t="n">
        <v>46104</v>
      </c>
      <c r="G1209" t="inlineStr">
        <is>
          <t>Serviços de Terceiros</t>
        </is>
      </c>
      <c r="H1209" t="inlineStr">
        <is>
          <t>Assessoria RH</t>
        </is>
      </c>
      <c r="I1209" t="inlineStr">
        <is>
          <t>ASSESSORIA RH - 02/2026</t>
        </is>
      </c>
      <c r="J1209" t="n">
        <v>-100</v>
      </c>
      <c r="K1209" t="n">
        <v>-100</v>
      </c>
      <c r="O1209" t="inlineStr">
        <is>
          <t>Real</t>
        </is>
      </c>
      <c r="P1209" t="inlineStr">
        <is>
          <t>Pago</t>
        </is>
      </c>
      <c r="Q1209" t="inlineStr">
        <is>
          <t>03/2026</t>
        </is>
      </c>
      <c r="R1209" t="n">
        <v>0</v>
      </c>
    </row>
    <row r="1210">
      <c r="A1210" t="n">
        <v>217977</v>
      </c>
      <c r="B1210" t="inlineStr">
        <is>
          <t>Love Cabaret</t>
        </is>
      </c>
      <c r="C1210" t="inlineStr">
        <is>
          <t>ESTAFF SOLUCOES TECNOLOGICAS DE AGENCIAMENTO LTDA</t>
        </is>
      </c>
      <c r="D1210" t="inlineStr">
        <is>
          <t>766249850</t>
        </is>
      </c>
      <c r="E1210" s="555" t="n">
        <v>46082</v>
      </c>
      <c r="F1210" s="555" t="n">
        <v>46106</v>
      </c>
      <c r="G1210" t="inlineStr">
        <is>
          <t>Mão de Obra - Extra</t>
        </is>
      </c>
      <c r="H1210" t="inlineStr">
        <is>
          <t>Mão de Obra Extra</t>
        </is>
      </c>
      <c r="I1210" t="inlineStr">
        <is>
          <t>MAO DE OBRA EXTRA - PERIODO 09/03 A 15/03 - 03/2026</t>
        </is>
      </c>
      <c r="J1210" t="n">
        <v>-2178</v>
      </c>
      <c r="K1210" t="n">
        <v>-2178</v>
      </c>
      <c r="O1210" t="inlineStr">
        <is>
          <t>Real</t>
        </is>
      </c>
      <c r="P1210" t="inlineStr">
        <is>
          <t>Pago</t>
        </is>
      </c>
      <c r="Q1210" t="inlineStr">
        <is>
          <t>03/2026</t>
        </is>
      </c>
      <c r="R1210" t="n">
        <v>0</v>
      </c>
    </row>
    <row r="1211">
      <c r="A1211" t="n">
        <v>217976</v>
      </c>
      <c r="B1211" t="inlineStr">
        <is>
          <t>Love Cabaret</t>
        </is>
      </c>
      <c r="C1211" t="inlineStr">
        <is>
          <t>NEON ALEXANDRE LTDA</t>
        </is>
      </c>
      <c r="D1211" t="inlineStr">
        <is>
          <t>87</t>
        </is>
      </c>
      <c r="E1211" s="555" t="n">
        <v>46082</v>
      </c>
      <c r="F1211" s="555" t="n">
        <v>46104</v>
      </c>
      <c r="G1211" t="inlineStr">
        <is>
          <t>Investimento - CAPEX</t>
        </is>
      </c>
      <c r="H1211" t="inlineStr">
        <is>
          <t>Investimento - Mobiliário e Decoração</t>
        </is>
      </c>
      <c r="I1211" t="inlineStr">
        <is>
          <t xml:space="preserve"> LED NEON LOVE - SINAL 50% PARC 1/2 - 03/2026</t>
        </is>
      </c>
      <c r="J1211" t="n">
        <v>-485</v>
      </c>
      <c r="K1211" t="n">
        <v>-475</v>
      </c>
      <c r="O1211" t="inlineStr">
        <is>
          <t>Real</t>
        </is>
      </c>
      <c r="P1211" t="inlineStr">
        <is>
          <t>Pago</t>
        </is>
      </c>
      <c r="Q1211" t="inlineStr">
        <is>
          <t>03/2026</t>
        </is>
      </c>
      <c r="R1211" t="n">
        <v>0</v>
      </c>
    </row>
    <row r="1212">
      <c r="A1212" t="n">
        <v>216996</v>
      </c>
      <c r="B1212" t="inlineStr">
        <is>
          <t>Love Cabaret</t>
        </is>
      </c>
      <c r="C1212" t="inlineStr">
        <is>
          <t>LAISA ROCHA LARANGEIRA</t>
        </is>
      </c>
      <c r="D1212" t="inlineStr">
        <is>
          <t>109</t>
        </is>
      </c>
      <c r="E1212" s="555" t="n">
        <v>46082</v>
      </c>
      <c r="F1212" s="555" t="n">
        <v>46122</v>
      </c>
      <c r="G1212" t="inlineStr">
        <is>
          <t>Mão de Obra - PJ</t>
        </is>
      </c>
      <c r="H1212" t="inlineStr">
        <is>
          <t>MDO PJ Fixo</t>
        </is>
      </c>
      <c r="I1212" t="inlineStr">
        <is>
          <t xml:space="preserve">SALÁRIO PJ </t>
        </is>
      </c>
      <c r="J1212" t="n">
        <v>-800</v>
      </c>
      <c r="K1212" t="n">
        <v>-800</v>
      </c>
      <c r="M1212" t="inlineStr">
        <is>
          <t>ASSISTENTE DE MARKETING DO SQUAD</t>
        </is>
      </c>
      <c r="N1212" t="inlineStr">
        <is>
          <t xml:space="preserve">  - Squad</t>
        </is>
      </c>
      <c r="O1212" t="inlineStr">
        <is>
          <t>Real</t>
        </is>
      </c>
      <c r="P1212" t="inlineStr">
        <is>
          <t>Pago</t>
        </is>
      </c>
      <c r="Q1212" t="inlineStr">
        <is>
          <t>03/2026</t>
        </is>
      </c>
      <c r="R1212" t="n">
        <v>0</v>
      </c>
    </row>
    <row r="1213">
      <c r="A1213" t="n">
        <v>216034</v>
      </c>
      <c r="B1213" t="inlineStr">
        <is>
          <t>Love Cabaret</t>
        </is>
      </c>
      <c r="C1213" t="inlineStr">
        <is>
          <t>AURORA ALVORADA ESTACIONAMENTO E LANCHONETE LTDA</t>
        </is>
      </c>
      <c r="D1213" t="inlineStr">
        <is>
          <t>39954</t>
        </is>
      </c>
      <c r="E1213" s="555" t="n">
        <v>46082</v>
      </c>
      <c r="F1213" s="555" t="n">
        <v>46099</v>
      </c>
      <c r="G1213" t="inlineStr">
        <is>
          <t>Mão de Obra - Benefícios</t>
        </is>
      </c>
      <c r="H1213" t="inlineStr">
        <is>
          <t xml:space="preserve">  -  Alimentação Funcionário</t>
        </is>
      </c>
      <c r="I1213" t="inlineStr">
        <is>
          <t>PAO FRANCES SEMANAL - 03/2026</t>
        </is>
      </c>
      <c r="J1213" t="n">
        <v>-97.42</v>
      </c>
      <c r="K1213" t="n">
        <v>-97.42</v>
      </c>
      <c r="O1213" t="inlineStr">
        <is>
          <t>Real</t>
        </is>
      </c>
      <c r="P1213" t="inlineStr">
        <is>
          <t>Pago</t>
        </is>
      </c>
      <c r="Q1213" t="inlineStr">
        <is>
          <t>03/2026</t>
        </is>
      </c>
      <c r="R1213" t="n">
        <v>0</v>
      </c>
    </row>
    <row r="1214">
      <c r="A1214" t="n">
        <v>204690</v>
      </c>
      <c r="B1214" t="inlineStr">
        <is>
          <t>Love Cabaret</t>
        </is>
      </c>
      <c r="C1214" t="inlineStr">
        <is>
          <t>PRESHH ALUGUEL DE MAQUINAS LTDA</t>
        </is>
      </c>
      <c r="D1214" t="inlineStr">
        <is>
          <t>756811911</t>
        </is>
      </c>
      <c r="E1214" s="555" t="n">
        <v>46082</v>
      </c>
      <c r="F1214" s="555" t="n">
        <v>46122</v>
      </c>
      <c r="G1214" t="inlineStr">
        <is>
          <t>Locação de Equipamentos</t>
        </is>
      </c>
      <c r="H1214" t="inlineStr">
        <is>
          <t>Locações de Equipamentos - Operacionais</t>
        </is>
      </c>
      <c r="I1214" t="inlineStr">
        <is>
          <t xml:space="preserve"> LOCACAO DE EQUIPAMENTOS - EQUIPAMENTO DE CARBONATACAO - 03/2026</t>
        </is>
      </c>
      <c r="J1214" t="n">
        <v>-808</v>
      </c>
      <c r="K1214" t="n">
        <v>-727.2</v>
      </c>
      <c r="O1214" t="inlineStr">
        <is>
          <t>Real</t>
        </is>
      </c>
      <c r="P1214" t="inlineStr">
        <is>
          <t>Pago</t>
        </is>
      </c>
      <c r="Q1214" t="inlineStr">
        <is>
          <t>03/2026</t>
        </is>
      </c>
      <c r="R1214" t="n">
        <v>0</v>
      </c>
    </row>
    <row r="1215">
      <c r="A1215" t="n">
        <v>204642</v>
      </c>
      <c r="B1215" t="inlineStr">
        <is>
          <t>Love Cabaret</t>
        </is>
      </c>
      <c r="C1215" t="inlineStr">
        <is>
          <t>MACHINE SEGURANCA PATRIMONIAL LTDA</t>
        </is>
      </c>
      <c r="D1215" t="inlineStr">
        <is>
          <t>FAT 258</t>
        </is>
      </c>
      <c r="E1215" s="555" t="n">
        <v>46082</v>
      </c>
      <c r="F1215" s="555" t="n">
        <v>46118</v>
      </c>
      <c r="G1215" t="inlineStr">
        <is>
          <t>Serviços de Terceiros</t>
        </is>
      </c>
      <c r="H1215" t="inlineStr">
        <is>
          <t>Serviços de Segurança</t>
        </is>
      </c>
      <c r="I1215" t="inlineStr">
        <is>
          <t xml:space="preserve"> SERVICO DE SEGURANCA - PERIODO 16 A 31/03/2026</t>
        </is>
      </c>
      <c r="J1215" t="n">
        <v>-1520</v>
      </c>
      <c r="K1215" t="n">
        <v>-1520</v>
      </c>
      <c r="O1215" t="inlineStr">
        <is>
          <t>Real</t>
        </is>
      </c>
      <c r="Q1215" t="inlineStr">
        <is>
          <t>03/2026</t>
        </is>
      </c>
      <c r="R1215" t="n">
        <v>0</v>
      </c>
    </row>
    <row r="1216">
      <c r="A1216" t="n">
        <v>202114</v>
      </c>
      <c r="B1216" t="inlineStr">
        <is>
          <t>Love Cabaret</t>
        </is>
      </c>
      <c r="C1216" t="inlineStr">
        <is>
          <t>FELIPE FERREIRA FRANCA 36496185832</t>
        </is>
      </c>
      <c r="D1216" t="inlineStr">
        <is>
          <t>85</t>
        </is>
      </c>
      <c r="E1216" s="555" t="n">
        <v>46082</v>
      </c>
      <c r="F1216" s="555" t="n">
        <v>46122</v>
      </c>
      <c r="G1216" t="inlineStr">
        <is>
          <t>Mão de Obra - PJ</t>
        </is>
      </c>
      <c r="H1216" t="inlineStr">
        <is>
          <t>MDO PJ Fixo</t>
        </is>
      </c>
      <c r="I1216" t="inlineStr">
        <is>
          <t xml:space="preserve">SALÁRIO PJ </t>
        </is>
      </c>
      <c r="J1216" t="n">
        <v>-5000</v>
      </c>
      <c r="K1216" t="n">
        <v>-5000</v>
      </c>
      <c r="M1216" t="inlineStr">
        <is>
          <t>LIDER DE SQUAD</t>
        </is>
      </c>
      <c r="N1216" t="inlineStr">
        <is>
          <t xml:space="preserve">  - Squad</t>
        </is>
      </c>
      <c r="O1216" t="inlineStr">
        <is>
          <t>Real</t>
        </is>
      </c>
      <c r="P1216" t="inlineStr">
        <is>
          <t>Pago</t>
        </is>
      </c>
      <c r="Q1216" t="inlineStr">
        <is>
          <t>03/2026</t>
        </is>
      </c>
      <c r="R1216" t="n">
        <v>0</v>
      </c>
    </row>
    <row r="1217">
      <c r="A1217" t="n">
        <v>204348</v>
      </c>
      <c r="B1217" t="inlineStr">
        <is>
          <t>Love Cabaret</t>
        </is>
      </c>
      <c r="C1217" t="inlineStr">
        <is>
          <t>FABRICA DE BARES SERVICOS LTDA FB</t>
        </is>
      </c>
      <c r="D1217" t="inlineStr">
        <is>
          <t>RP0482026</t>
        </is>
      </c>
      <c r="E1217" s="555" t="n">
        <v>46082</v>
      </c>
      <c r="F1217" s="555" t="n">
        <v>46147</v>
      </c>
      <c r="G1217" t="inlineStr">
        <is>
          <t>Mão de Obra - Benefícios</t>
        </is>
      </c>
      <c r="H1217" t="inlineStr">
        <is>
          <t xml:space="preserve">  -  Alimentação Funcionário</t>
        </is>
      </c>
      <c r="I1217" t="inlineStr">
        <is>
          <t>ALIMENTACAO DE FUNCIONARIO - CARTAO BLACK - 03/2026</t>
        </is>
      </c>
      <c r="J1217" t="n">
        <v>-6207.33</v>
      </c>
      <c r="K1217" t="n">
        <v>-6207.33</v>
      </c>
      <c r="O1217" t="inlineStr">
        <is>
          <t>Real</t>
        </is>
      </c>
      <c r="P1217" t="inlineStr">
        <is>
          <t>Pago</t>
        </is>
      </c>
      <c r="Q1217" t="inlineStr">
        <is>
          <t>03/2026</t>
        </is>
      </c>
      <c r="R1217" t="n">
        <v>0</v>
      </c>
    </row>
    <row r="1218">
      <c r="A1218" t="n">
        <v>195429</v>
      </c>
      <c r="B1218" t="inlineStr">
        <is>
          <t>Love Cabaret</t>
        </is>
      </c>
      <c r="C1218" t="inlineStr">
        <is>
          <t>ELETROPAULO METROPOLITANA ELETRICIDADE DE SAO PAULO SA</t>
        </is>
      </c>
      <c r="D1218" t="inlineStr">
        <is>
          <t>047768942</t>
        </is>
      </c>
      <c r="E1218" s="555" t="n">
        <v>46082</v>
      </c>
      <c r="F1218" s="555" t="n">
        <v>46118</v>
      </c>
      <c r="G1218" t="inlineStr">
        <is>
          <t>Utilidades</t>
        </is>
      </c>
      <c r="H1218" t="inlineStr">
        <is>
          <t>Energia Eletrica</t>
        </is>
      </c>
      <c r="I1218" t="inlineStr">
        <is>
          <t>ENERGIA ELETRICA - INST 200782443 - 100 KW/H (MINIMO) - 03/2026</t>
        </is>
      </c>
      <c r="J1218" t="n">
        <v>-99.47</v>
      </c>
      <c r="K1218" t="n">
        <v>-99.47</v>
      </c>
      <c r="O1218" t="inlineStr">
        <is>
          <t>Real</t>
        </is>
      </c>
      <c r="P1218" t="inlineStr">
        <is>
          <t>Pago</t>
        </is>
      </c>
      <c r="Q1218" t="inlineStr">
        <is>
          <t>03/2026</t>
        </is>
      </c>
      <c r="R1218" t="n">
        <v>0</v>
      </c>
    </row>
    <row r="1219">
      <c r="A1219" t="n">
        <v>195288</v>
      </c>
      <c r="B1219" t="inlineStr">
        <is>
          <t>Love Cabaret</t>
        </is>
      </c>
      <c r="C1219" t="inlineStr">
        <is>
          <t>AGENCIA BIOMA PUBLICIDADE E EVENTOS LTDA - FACUNDO</t>
        </is>
      </c>
      <c r="D1219" t="inlineStr">
        <is>
          <t>360</t>
        </is>
      </c>
      <c r="E1219" s="555" t="n">
        <v>46082</v>
      </c>
      <c r="F1219" s="555" t="n">
        <v>46117</v>
      </c>
      <c r="G1219" t="inlineStr">
        <is>
          <t>Marketing</t>
        </is>
      </c>
      <c r="H1219" t="inlineStr">
        <is>
          <t>Agência de Propaganda</t>
        </is>
      </c>
      <c r="I1219" t="inlineStr">
        <is>
          <t>AGENCIA DE PROPAGANDA - SERVICOS PRESTADOS MARKETING 03/2026</t>
        </is>
      </c>
      <c r="J1219" t="n">
        <v>-8000</v>
      </c>
      <c r="K1219" t="n">
        <v>0</v>
      </c>
      <c r="O1219" t="inlineStr">
        <is>
          <t>Real</t>
        </is>
      </c>
      <c r="P1219" t="inlineStr">
        <is>
          <t>Pago</t>
        </is>
      </c>
      <c r="Q1219" t="inlineStr">
        <is>
          <t>03/2026</t>
        </is>
      </c>
      <c r="R1219" t="n">
        <v>0</v>
      </c>
    </row>
    <row r="1220">
      <c r="A1220" t="n">
        <v>204094</v>
      </c>
      <c r="B1220" t="inlineStr">
        <is>
          <t>Love Cabaret</t>
        </is>
      </c>
      <c r="C1220" t="inlineStr">
        <is>
          <t>ESCRITORIO CENTRAL DE ARRECADACAO E DISTRIBUICAO ECAD</t>
        </is>
      </c>
      <c r="D1220" t="inlineStr">
        <is>
          <t>9022976560</t>
        </is>
      </c>
      <c r="E1220" s="555" t="n">
        <v>46082</v>
      </c>
      <c r="F1220" s="555" t="n">
        <v>46117</v>
      </c>
      <c r="G1220" t="inlineStr">
        <is>
          <t>Custos Artístico Geral</t>
        </is>
      </c>
      <c r="H1220" t="inlineStr">
        <is>
          <t>Locação de Equipamentos Fixo</t>
        </is>
      </c>
      <c r="I1220" t="inlineStr">
        <is>
          <t>LOCACAO DE EQUIPAMENTOS FIXO - ECAD - 03/2026</t>
        </is>
      </c>
      <c r="J1220" t="n">
        <v>-802.5</v>
      </c>
      <c r="K1220" t="n">
        <v>-802.5</v>
      </c>
      <c r="O1220" t="inlineStr">
        <is>
          <t>Real</t>
        </is>
      </c>
      <c r="P1220" t="inlineStr">
        <is>
          <t>Pago</t>
        </is>
      </c>
      <c r="Q1220" t="inlineStr">
        <is>
          <t>03/2026</t>
        </is>
      </c>
      <c r="R1220" t="n">
        <v>0</v>
      </c>
    </row>
    <row r="1221">
      <c r="A1221" t="n">
        <v>193330</v>
      </c>
      <c r="B1221" t="inlineStr">
        <is>
          <t>Love Cabaret</t>
        </is>
      </c>
      <c r="C1221" t="inlineStr">
        <is>
          <t>INVYE CAPITAL LTDA</t>
        </is>
      </c>
      <c r="D1221" t="inlineStr">
        <is>
          <t>3331</t>
        </is>
      </c>
      <c r="E1221" s="555" t="n">
        <v>46082</v>
      </c>
      <c r="F1221" s="555" t="n">
        <v>46106</v>
      </c>
      <c r="G1221" t="inlineStr">
        <is>
          <t>Serviços de Terceiros</t>
        </is>
      </c>
      <c r="H1221" t="inlineStr">
        <is>
          <t>Assessoria em Geral</t>
        </is>
      </c>
      <c r="I1221" t="inlineStr">
        <is>
          <t>ASSESSORIA GERAL - INVENTARIO - 03/2026</t>
        </is>
      </c>
      <c r="J1221" t="n">
        <v>-1182.51</v>
      </c>
      <c r="K1221" t="n">
        <v>-1182.51</v>
      </c>
      <c r="O1221" t="inlineStr">
        <is>
          <t>Real</t>
        </is>
      </c>
      <c r="P1221" t="inlineStr">
        <is>
          <t>Pago</t>
        </is>
      </c>
      <c r="Q1221" t="inlineStr">
        <is>
          <t>03/2026</t>
        </is>
      </c>
      <c r="R1221" t="n">
        <v>0</v>
      </c>
    </row>
    <row r="1222">
      <c r="A1222" t="n">
        <v>204631</v>
      </c>
      <c r="B1222" t="inlineStr">
        <is>
          <t>Love Cabaret</t>
        </is>
      </c>
      <c r="C1222" t="inlineStr">
        <is>
          <t>MACHINE SEGURANCA PATRIMONIAL LTDA</t>
        </is>
      </c>
      <c r="D1222" t="inlineStr">
        <is>
          <t>1045</t>
        </is>
      </c>
      <c r="E1222" s="555" t="n">
        <v>46082</v>
      </c>
      <c r="F1222" s="555" t="n">
        <v>46127</v>
      </c>
      <c r="G1222" t="inlineStr">
        <is>
          <t>Serviços de Terceiros</t>
        </is>
      </c>
      <c r="H1222" t="inlineStr">
        <is>
          <t>Serviços de Segurança</t>
        </is>
      </c>
      <c r="I1222" t="inlineStr">
        <is>
          <t>SERVICO DE SEGURANCA PATRIMONIAL - 03/2026</t>
        </is>
      </c>
      <c r="J1222" t="n">
        <v>-1330</v>
      </c>
      <c r="K1222" t="n">
        <v>-1330</v>
      </c>
      <c r="O1222" t="inlineStr">
        <is>
          <t>Real</t>
        </is>
      </c>
      <c r="Q1222" t="inlineStr">
        <is>
          <t>03/2026</t>
        </is>
      </c>
      <c r="R1222" t="n">
        <v>0</v>
      </c>
    </row>
    <row r="1223">
      <c r="A1223" t="n">
        <v>204809</v>
      </c>
      <c r="B1223" t="inlineStr">
        <is>
          <t>Love Cabaret</t>
        </is>
      </c>
      <c r="C1223" t="inlineStr">
        <is>
          <t>TELEFONICA BRASIL S/A</t>
        </is>
      </c>
      <c r="D1223" t="inlineStr">
        <is>
          <t>9646 032026</t>
        </is>
      </c>
      <c r="E1223" s="555" t="n">
        <v>46082</v>
      </c>
      <c r="F1223" s="555" t="n">
        <v>46106</v>
      </c>
      <c r="G1223" t="inlineStr">
        <is>
          <t>Informática e TI</t>
        </is>
      </c>
      <c r="H1223" t="inlineStr">
        <is>
          <t>Telefone</t>
        </is>
      </c>
      <c r="I1223" t="inlineStr">
        <is>
          <t>VIVO MOVEL INST 0434906426 - 03/2026</t>
        </is>
      </c>
      <c r="J1223" t="n">
        <v>-96.45999999999999</v>
      </c>
      <c r="K1223" t="n">
        <v>-96.45999999999999</v>
      </c>
      <c r="O1223" t="inlineStr">
        <is>
          <t>Real</t>
        </is>
      </c>
      <c r="P1223" t="inlineStr">
        <is>
          <t>Pago</t>
        </is>
      </c>
      <c r="Q1223" t="inlineStr">
        <is>
          <t>03/2026</t>
        </is>
      </c>
      <c r="R1223" t="n">
        <v>0</v>
      </c>
    </row>
    <row r="1224">
      <c r="A1224" t="n">
        <v>204712</v>
      </c>
      <c r="B1224" t="inlineStr">
        <is>
          <t>Love Cabaret</t>
        </is>
      </c>
      <c r="C1224" t="inlineStr">
        <is>
          <t>SAFE BRAND COMERCIAL- IMPORTACAO- EXPORTACAO E SERVICOS LTDA</t>
        </is>
      </c>
      <c r="D1224" t="inlineStr">
        <is>
          <t>03260227 032026</t>
        </is>
      </c>
      <c r="E1224" s="555" t="n">
        <v>46082</v>
      </c>
      <c r="F1224" s="555" t="n">
        <v>46090</v>
      </c>
      <c r="G1224" t="inlineStr">
        <is>
          <t>Locação de Equipamentos</t>
        </is>
      </c>
      <c r="H1224" t="inlineStr">
        <is>
          <t>Locações de Equipamentos - Operacionais</t>
        </is>
      </c>
      <c r="I1224" t="inlineStr">
        <is>
          <t>1 MAQ LAVA LOUÇAS DE ABER. FRONTAL R$650,00 // 2 MAQUINAS LAVA COPOS DE ABER. FRONTAL R$650,00 CADA // MESA DE APOIO PARA LAVA LOUÇAS (COZINHA) R$69,90 - 03/2026</t>
        </is>
      </c>
      <c r="J1224" t="n">
        <v>-2219.31</v>
      </c>
      <c r="K1224" t="n">
        <v>-2219.31</v>
      </c>
      <c r="O1224" t="inlineStr">
        <is>
          <t>Real</t>
        </is>
      </c>
      <c r="P1224" t="inlineStr">
        <is>
          <t>Pago</t>
        </is>
      </c>
      <c r="Q1224" t="inlineStr">
        <is>
          <t>03/2026</t>
        </is>
      </c>
      <c r="R1224" t="n">
        <v>0</v>
      </c>
    </row>
    <row r="1225">
      <c r="A1225" t="n">
        <v>204786</v>
      </c>
      <c r="B1225" t="inlineStr">
        <is>
          <t>Love Cabaret</t>
        </is>
      </c>
      <c r="C1225" t="inlineStr">
        <is>
          <t>TELEFONICA BRASIL S/A</t>
        </is>
      </c>
      <c r="D1225" t="inlineStr">
        <is>
          <t>22382 032026</t>
        </is>
      </c>
      <c r="E1225" s="555" t="n">
        <v>46082</v>
      </c>
      <c r="F1225" s="555" t="n">
        <v>46106</v>
      </c>
      <c r="G1225" t="inlineStr">
        <is>
          <t>Informática e TI</t>
        </is>
      </c>
      <c r="H1225" t="inlineStr">
        <is>
          <t>Internet</t>
        </is>
      </c>
      <c r="I1225" t="inlineStr">
        <is>
          <t>INTERNET MOVEL 200GB - CONTA 455530810 - 03/2026</t>
        </is>
      </c>
      <c r="J1225" t="n">
        <v>-223.82</v>
      </c>
      <c r="K1225" t="n">
        <v>-223.82</v>
      </c>
      <c r="O1225" t="inlineStr">
        <is>
          <t>Real</t>
        </is>
      </c>
      <c r="P1225" t="inlineStr">
        <is>
          <t>Pago</t>
        </is>
      </c>
      <c r="Q1225" t="inlineStr">
        <is>
          <t>03/2026</t>
        </is>
      </c>
      <c r="R1225" t="n">
        <v>0</v>
      </c>
    </row>
    <row r="1226">
      <c r="A1226" t="n">
        <v>204675</v>
      </c>
      <c r="B1226" t="inlineStr">
        <is>
          <t>Love Cabaret</t>
        </is>
      </c>
      <c r="C1226" t="inlineStr">
        <is>
          <t xml:space="preserve">MATEUS SILVEIRA CEZAR </t>
        </is>
      </c>
      <c r="D1226" t="inlineStr">
        <is>
          <t>157</t>
        </is>
      </c>
      <c r="E1226" s="555" t="n">
        <v>46082</v>
      </c>
      <c r="F1226" s="555" t="n">
        <v>46116</v>
      </c>
      <c r="G1226" t="inlineStr">
        <is>
          <t>Marketing</t>
        </is>
      </c>
      <c r="H1226" t="inlineStr">
        <is>
          <t>Sessão de Fotos/Captação de Vídeo</t>
        </is>
      </c>
      <c r="I1226" t="inlineStr">
        <is>
          <t>PRODUCAO GRAFICA - CONTRATACAO VIDEOMAKER FIXO - 03/2026</t>
        </is>
      </c>
      <c r="J1226" t="n">
        <v>-1800</v>
      </c>
      <c r="K1226" t="n">
        <v>-1800</v>
      </c>
      <c r="O1226" t="inlineStr">
        <is>
          <t>Real</t>
        </is>
      </c>
      <c r="P1226" t="inlineStr">
        <is>
          <t>Pago</t>
        </is>
      </c>
      <c r="Q1226" t="inlineStr">
        <is>
          <t>03/2026</t>
        </is>
      </c>
      <c r="R1226" t="n">
        <v>0</v>
      </c>
    </row>
    <row r="1227">
      <c r="A1227" t="n">
        <v>156276</v>
      </c>
      <c r="B1227" t="inlineStr">
        <is>
          <t>Love Cabaret</t>
        </is>
      </c>
      <c r="C1227" t="inlineStr">
        <is>
          <t>GOOGLE WORKSPACE</t>
        </is>
      </c>
      <c r="D1227" t="inlineStr">
        <is>
          <t>RP0032026</t>
        </is>
      </c>
      <c r="E1227" s="555" t="n">
        <v>46082</v>
      </c>
      <c r="F1227" s="555" t="n">
        <v>46137</v>
      </c>
      <c r="G1227" t="inlineStr">
        <is>
          <t>Marketing</t>
        </is>
      </c>
      <c r="H1227" t="inlineStr">
        <is>
          <t>Publicidade e Propaganda</t>
        </is>
      </c>
      <c r="I1227" t="inlineStr">
        <is>
          <t>GOOGLE WORKSPACE GESTAO DE DOMINIO - 03/2026</t>
        </is>
      </c>
      <c r="J1227" t="n">
        <v>-873.04</v>
      </c>
      <c r="K1227" t="n">
        <v>-873.04</v>
      </c>
      <c r="O1227" t="inlineStr">
        <is>
          <t>Real</t>
        </is>
      </c>
      <c r="P1227" t="inlineStr">
        <is>
          <t>Pago</t>
        </is>
      </c>
      <c r="Q1227" t="inlineStr">
        <is>
          <t>03/2026</t>
        </is>
      </c>
      <c r="R1227" t="n">
        <v>0</v>
      </c>
    </row>
    <row r="1228">
      <c r="A1228" t="n">
        <v>202226</v>
      </c>
      <c r="B1228" t="inlineStr">
        <is>
          <t>Love Cabaret</t>
        </is>
      </c>
      <c r="C1228" t="inlineStr">
        <is>
          <t>PJ 00352023 - JESSICA IZABEL DE SOUZA</t>
        </is>
      </c>
      <c r="D1228" t="inlineStr">
        <is>
          <t>116</t>
        </is>
      </c>
      <c r="E1228" s="555" t="n">
        <v>46082</v>
      </c>
      <c r="F1228" s="555" t="n">
        <v>46122</v>
      </c>
      <c r="G1228" t="inlineStr">
        <is>
          <t>Mão de Obra - PJ</t>
        </is>
      </c>
      <c r="H1228" t="inlineStr">
        <is>
          <t>MDO PJ Fixo</t>
        </is>
      </c>
      <c r="I1228" t="inlineStr">
        <is>
          <t>SALÁRIO PJ</t>
        </is>
      </c>
      <c r="J1228" t="n">
        <v>-1250</v>
      </c>
      <c r="K1228" t="n">
        <v>-1250</v>
      </c>
      <c r="M1228" t="inlineStr">
        <is>
          <t>ANALISTA FINANCEIRO DO SQUAD</t>
        </is>
      </c>
      <c r="N1228" t="inlineStr">
        <is>
          <t xml:space="preserve">  - Squad</t>
        </is>
      </c>
      <c r="O1228" t="inlineStr">
        <is>
          <t>Real</t>
        </is>
      </c>
      <c r="P1228" t="inlineStr">
        <is>
          <t>Pago</t>
        </is>
      </c>
      <c r="Q1228" t="inlineStr">
        <is>
          <t>03/2026</t>
        </is>
      </c>
      <c r="R1228" t="n">
        <v>0</v>
      </c>
    </row>
    <row r="1229">
      <c r="A1229" t="n">
        <v>204664</v>
      </c>
      <c r="B1229" t="inlineStr">
        <is>
          <t>Love Cabaret</t>
        </is>
      </c>
      <c r="C1229" t="inlineStr">
        <is>
          <t>MACRO CONTABILIDADE E CONSULTORIA LTDA</t>
        </is>
      </c>
      <c r="D1229" t="inlineStr">
        <is>
          <t>10805</t>
        </is>
      </c>
      <c r="E1229" s="555" t="n">
        <v>46082</v>
      </c>
      <c r="F1229" s="555" t="n">
        <v>46096</v>
      </c>
      <c r="G1229" t="inlineStr">
        <is>
          <t>Serviços de Terceiros</t>
        </is>
      </c>
      <c r="H1229" t="inlineStr">
        <is>
          <t>Assessoria Contabil</t>
        </is>
      </c>
      <c r="I1229" t="inlineStr">
        <is>
          <t>ASSESSORIA CONTABIL - CONTRATO M149/23 RPS 13613 - 03/2026</t>
        </is>
      </c>
      <c r="J1229" t="n">
        <v>-3400.9</v>
      </c>
      <c r="K1229" t="n">
        <v>-3400.9</v>
      </c>
      <c r="O1229" t="inlineStr">
        <is>
          <t>Real</t>
        </is>
      </c>
      <c r="P1229" t="inlineStr">
        <is>
          <t>Pago</t>
        </is>
      </c>
      <c r="Q1229" t="inlineStr">
        <is>
          <t>03/2026</t>
        </is>
      </c>
      <c r="R1229" t="n">
        <v>0</v>
      </c>
    </row>
    <row r="1230">
      <c r="A1230" t="n">
        <v>195408</v>
      </c>
      <c r="B1230" t="inlineStr">
        <is>
          <t>Love Cabaret</t>
        </is>
      </c>
      <c r="C1230" t="inlineStr">
        <is>
          <t>EDJANE DANTAS DE ALMEIDA SOUSA  - DESENTUPIDORA</t>
        </is>
      </c>
      <c r="D1230" t="inlineStr">
        <is>
          <t>134</t>
        </is>
      </c>
      <c r="E1230" s="555" t="n">
        <v>46082</v>
      </c>
      <c r="F1230" s="555" t="n">
        <v>46117</v>
      </c>
      <c r="G1230" t="inlineStr">
        <is>
          <t>Utilidades</t>
        </is>
      </c>
      <c r="H1230" t="inlineStr">
        <is>
          <t>Serviços de Limpeza</t>
        </is>
      </c>
      <c r="I1230" t="inlineStr">
        <is>
          <t>SERVICOS DE LIMPEZA - MANUTENCAO - 03/2026</t>
        </is>
      </c>
      <c r="J1230" t="n">
        <v>-1200</v>
      </c>
      <c r="K1230" t="n">
        <v>-1200</v>
      </c>
      <c r="O1230" t="inlineStr">
        <is>
          <t>Real</t>
        </is>
      </c>
      <c r="P1230" t="inlineStr">
        <is>
          <t>Pago</t>
        </is>
      </c>
      <c r="Q1230" t="inlineStr">
        <is>
          <t>03/2026</t>
        </is>
      </c>
      <c r="R1230" t="n">
        <v>0</v>
      </c>
    </row>
    <row r="1231">
      <c r="A1231" t="n">
        <v>193382</v>
      </c>
      <c r="B1231" t="inlineStr">
        <is>
          <t>Love Cabaret</t>
        </is>
      </c>
      <c r="C1231" t="inlineStr">
        <is>
          <t>PAULO CESAR MEDEIROS EYEZANIO</t>
        </is>
      </c>
      <c r="D1231" t="inlineStr">
        <is>
          <t>RP0332026</t>
        </is>
      </c>
      <c r="E1231" s="555" t="n">
        <v>46082</v>
      </c>
      <c r="F1231" s="555" t="n">
        <v>46112</v>
      </c>
      <c r="G1231" t="inlineStr">
        <is>
          <t>Serviços de Terceiros</t>
        </is>
      </c>
      <c r="H1231" t="inlineStr">
        <is>
          <t>Assessoria Jurídica</t>
        </is>
      </c>
      <c r="I1231" t="inlineStr">
        <is>
          <t>HONORARIOS ADVOCATICIOS - 03/2026</t>
        </is>
      </c>
      <c r="J1231" t="n">
        <v>-3200</v>
      </c>
      <c r="K1231" t="n">
        <v>-3200</v>
      </c>
      <c r="O1231" t="inlineStr">
        <is>
          <t>Real</t>
        </is>
      </c>
      <c r="P1231" t="inlineStr">
        <is>
          <t>Pago</t>
        </is>
      </c>
      <c r="Q1231" t="inlineStr">
        <is>
          <t>03/2026</t>
        </is>
      </c>
      <c r="R1231" t="n">
        <v>0</v>
      </c>
    </row>
    <row r="1232">
      <c r="A1232" t="n">
        <v>193265</v>
      </c>
      <c r="B1232" t="inlineStr">
        <is>
          <t>Love Cabaret</t>
        </is>
      </c>
      <c r="C1232" t="inlineStr">
        <is>
          <t>COMPANHIA DE GAS DE SAO PAULO</t>
        </is>
      </c>
      <c r="D1232" t="inlineStr">
        <is>
          <t>141.709.760</t>
        </is>
      </c>
      <c r="E1232" s="555" t="n">
        <v>46082</v>
      </c>
      <c r="F1232" s="555" t="n">
        <v>46105</v>
      </c>
      <c r="G1232" t="inlineStr">
        <is>
          <t>Utilidades</t>
        </is>
      </c>
      <c r="H1232" t="inlineStr">
        <is>
          <t>Gas de Cozinha</t>
        </is>
      </c>
      <c r="I1232" t="inlineStr">
        <is>
          <t>GAS DE COZINHA - 03/2026</t>
        </is>
      </c>
      <c r="J1232" t="n">
        <v>-433.93</v>
      </c>
      <c r="K1232" t="n">
        <v>-433.93</v>
      </c>
      <c r="O1232" t="inlineStr">
        <is>
          <t>Real</t>
        </is>
      </c>
      <c r="P1232" t="inlineStr">
        <is>
          <t>Pago</t>
        </is>
      </c>
      <c r="Q1232" t="inlineStr">
        <is>
          <t>03/2026</t>
        </is>
      </c>
      <c r="R1232" t="n">
        <v>0</v>
      </c>
    </row>
    <row r="1233">
      <c r="A1233" t="n">
        <v>204653</v>
      </c>
      <c r="B1233" t="inlineStr">
        <is>
          <t>Love Cabaret</t>
        </is>
      </c>
      <c r="C1233" t="inlineStr">
        <is>
          <t>MACHINE SEGURANCA PATRIMONIAL LTDA</t>
        </is>
      </c>
      <c r="D1233" t="inlineStr">
        <is>
          <t>FAT 227</t>
        </is>
      </c>
      <c r="E1233" s="555" t="n">
        <v>46082</v>
      </c>
      <c r="F1233" s="555" t="n">
        <v>46101</v>
      </c>
      <c r="G1233" t="inlineStr">
        <is>
          <t>Serviços de Terceiros</t>
        </is>
      </c>
      <c r="H1233" t="inlineStr">
        <is>
          <t>Serviços de Segurança</t>
        </is>
      </c>
      <c r="I1233" t="inlineStr">
        <is>
          <t xml:space="preserve"> SERVICO DE SEGURANCA - PERIODO 01 A 15/03/2026</t>
        </is>
      </c>
      <c r="J1233" t="n">
        <v>-3040</v>
      </c>
      <c r="K1233" t="n">
        <v>-3040</v>
      </c>
      <c r="O1233" t="inlineStr">
        <is>
          <t>Real</t>
        </is>
      </c>
      <c r="P1233" t="inlineStr">
        <is>
          <t>Pago</t>
        </is>
      </c>
      <c r="Q1233" t="inlineStr">
        <is>
          <t>03/2026</t>
        </is>
      </c>
      <c r="R1233" t="n">
        <v>0</v>
      </c>
    </row>
    <row r="1234">
      <c r="A1234" t="n">
        <v>195419</v>
      </c>
      <c r="B1234" t="inlineStr">
        <is>
          <t>Love Cabaret</t>
        </is>
      </c>
      <c r="C1234" t="inlineStr">
        <is>
          <t>ELETROPAULO METROPOLITANA ELETRICIDADE DE SAO PAULO SA</t>
        </is>
      </c>
      <c r="D1234" t="inlineStr">
        <is>
          <t>048634255</t>
        </is>
      </c>
      <c r="E1234" s="555" t="n">
        <v>46082</v>
      </c>
      <c r="F1234" s="555" t="n">
        <v>46118</v>
      </c>
      <c r="G1234" t="inlineStr">
        <is>
          <t>Utilidades</t>
        </is>
      </c>
      <c r="H1234" t="inlineStr">
        <is>
          <t>Energia Eletrica</t>
        </is>
      </c>
      <c r="I1234" t="inlineStr">
        <is>
          <t>ENERGIA ELETRICA - INST 64098915 - 12.160 KW/H - 03/2026</t>
        </is>
      </c>
      <c r="J1234" t="n">
        <v>-12473.83</v>
      </c>
      <c r="K1234" t="n">
        <v>-12473.83</v>
      </c>
      <c r="O1234" t="inlineStr">
        <is>
          <t>Real</t>
        </is>
      </c>
      <c r="P1234" t="inlineStr">
        <is>
          <t>Pago</t>
        </is>
      </c>
      <c r="Q1234" t="inlineStr">
        <is>
          <t>03/2026</t>
        </is>
      </c>
      <c r="R1234" t="n">
        <v>0</v>
      </c>
    </row>
    <row r="1235">
      <c r="A1235" t="n">
        <v>204775</v>
      </c>
      <c r="B1235" t="inlineStr">
        <is>
          <t>Love Cabaret</t>
        </is>
      </c>
      <c r="C1235" t="inlineStr">
        <is>
          <t>TELEFONICA BRASIL S/A</t>
        </is>
      </c>
      <c r="D1235" t="inlineStr">
        <is>
          <t>2171 032026</t>
        </is>
      </c>
      <c r="E1235" s="555" t="n">
        <v>46082</v>
      </c>
      <c r="F1235" s="555" t="n">
        <v>46144</v>
      </c>
      <c r="G1235" t="inlineStr">
        <is>
          <t>Informática e TI</t>
        </is>
      </c>
      <c r="H1235" t="inlineStr">
        <is>
          <t>Internet</t>
        </is>
      </c>
      <c r="I1235" t="inlineStr">
        <is>
          <t>INTERNET MONITORA DADOS 100MB - CONTA 443836731 - 03/2026</t>
        </is>
      </c>
      <c r="J1235" t="n">
        <v>-21.71</v>
      </c>
      <c r="K1235" t="n">
        <v>-21.71</v>
      </c>
      <c r="O1235" t="inlineStr">
        <is>
          <t>Real</t>
        </is>
      </c>
      <c r="P1235" t="inlineStr">
        <is>
          <t>Pago</t>
        </is>
      </c>
      <c r="Q1235" t="inlineStr">
        <is>
          <t>03/2026</t>
        </is>
      </c>
      <c r="R1235" t="n">
        <v>0</v>
      </c>
    </row>
    <row r="1236">
      <c r="A1236" t="n">
        <v>202211</v>
      </c>
      <c r="B1236" t="inlineStr">
        <is>
          <t>Love Cabaret</t>
        </is>
      </c>
      <c r="C1236" t="inlineStr">
        <is>
          <t>PJ 00492024 - ISABELLA FERNANDES GOMES</t>
        </is>
      </c>
      <c r="D1236" t="inlineStr">
        <is>
          <t>80</t>
        </is>
      </c>
      <c r="E1236" s="555" t="n">
        <v>46082</v>
      </c>
      <c r="F1236" s="555" t="n">
        <v>46122</v>
      </c>
      <c r="G1236" t="inlineStr">
        <is>
          <t>Mão de Obra - PJ</t>
        </is>
      </c>
      <c r="H1236" t="inlineStr">
        <is>
          <t>MDO PJ Fixo</t>
        </is>
      </c>
      <c r="I1236" t="inlineStr">
        <is>
          <t>SALÁRIO PJ</t>
        </is>
      </c>
      <c r="J1236" t="n">
        <v>-1200</v>
      </c>
      <c r="K1236" t="n">
        <v>-1200</v>
      </c>
      <c r="M1236" t="inlineStr">
        <is>
          <t>ANALISTA FINANCEIRO DO SQUAD</t>
        </is>
      </c>
      <c r="N1236" t="inlineStr">
        <is>
          <t xml:space="preserve">  - Squad</t>
        </is>
      </c>
      <c r="O1236" t="inlineStr">
        <is>
          <t>Real</t>
        </is>
      </c>
      <c r="P1236" t="inlineStr">
        <is>
          <t>Pago</t>
        </is>
      </c>
      <c r="Q1236" t="inlineStr">
        <is>
          <t>03/2026</t>
        </is>
      </c>
      <c r="R1236" t="n">
        <v>0</v>
      </c>
    </row>
    <row r="1237">
      <c r="A1237" t="n">
        <v>195395</v>
      </c>
      <c r="B1237" t="inlineStr">
        <is>
          <t>Love Cabaret</t>
        </is>
      </c>
      <c r="C1237" t="inlineStr">
        <is>
          <t>EASY ICE SOLUTION LTDA-ME LOCAÇÃO</t>
        </is>
      </c>
      <c r="D1237" t="inlineStr">
        <is>
          <t>10415</t>
        </is>
      </c>
      <c r="E1237" s="555" t="n">
        <v>46082</v>
      </c>
      <c r="F1237" s="555" t="n">
        <v>46117</v>
      </c>
      <c r="G1237" t="inlineStr">
        <is>
          <t>Locação de Equipamentos</t>
        </is>
      </c>
      <c r="H1237" t="inlineStr">
        <is>
          <t>Locações de Equipamentos - Operacionais</t>
        </is>
      </c>
      <c r="I1237" t="inlineStr">
        <is>
          <t>LOCACAO DE EQUIPAMENTOS MAQUINA DE GELO HZ IM240 - 03/2026</t>
        </is>
      </c>
      <c r="J1237" t="n">
        <v>-1500</v>
      </c>
      <c r="K1237" t="n">
        <v>-1500</v>
      </c>
      <c r="O1237" t="inlineStr">
        <is>
          <t>Real</t>
        </is>
      </c>
      <c r="P1237" t="inlineStr">
        <is>
          <t>Pago</t>
        </is>
      </c>
      <c r="Q1237" t="inlineStr">
        <is>
          <t>03/2026</t>
        </is>
      </c>
      <c r="R1237" t="n">
        <v>0</v>
      </c>
    </row>
    <row r="1238">
      <c r="A1238" t="n">
        <v>204419</v>
      </c>
      <c r="B1238" t="inlineStr">
        <is>
          <t>Love Cabaret</t>
        </is>
      </c>
      <c r="C1238" t="inlineStr">
        <is>
          <t>PJ 00392023 - LUANY SANTOS DA SILVA</t>
        </is>
      </c>
      <c r="D1238" t="inlineStr">
        <is>
          <t>36</t>
        </is>
      </c>
      <c r="E1238" s="555" t="n">
        <v>46082</v>
      </c>
      <c r="F1238" s="555" t="n">
        <v>46122</v>
      </c>
      <c r="G1238" t="inlineStr">
        <is>
          <t>Mão de Obra - PJ</t>
        </is>
      </c>
      <c r="H1238" t="inlineStr">
        <is>
          <t>MDO PJ Fixo</t>
        </is>
      </c>
      <c r="I1238" t="inlineStr">
        <is>
          <t xml:space="preserve">SALÁRIO PJ </t>
        </is>
      </c>
      <c r="J1238" t="n">
        <v>-1000</v>
      </c>
      <c r="K1238" t="n">
        <v>-1000</v>
      </c>
      <c r="M1238" t="inlineStr">
        <is>
          <t>ADMINISTRATIVO</t>
        </is>
      </c>
      <c r="N1238" t="inlineStr">
        <is>
          <t xml:space="preserve">  - Administrativa</t>
        </is>
      </c>
      <c r="O1238" t="inlineStr">
        <is>
          <t>Real</t>
        </is>
      </c>
      <c r="P1238" t="inlineStr">
        <is>
          <t>Pago</t>
        </is>
      </c>
      <c r="Q1238" t="inlineStr">
        <is>
          <t>03/2026</t>
        </is>
      </c>
      <c r="R1238" t="n">
        <v>0</v>
      </c>
    </row>
    <row r="1239">
      <c r="A1239" t="n">
        <v>204820</v>
      </c>
      <c r="B1239" t="inlineStr">
        <is>
          <t>Love Cabaret</t>
        </is>
      </c>
      <c r="C1239" t="inlineStr">
        <is>
          <t>TELEFONICA BRASIL S/A</t>
        </is>
      </c>
      <c r="D1239" t="inlineStr">
        <is>
          <t>48766 032026</t>
        </is>
      </c>
      <c r="E1239" s="555" t="n">
        <v>46082</v>
      </c>
      <c r="F1239" s="555" t="n">
        <v>46114</v>
      </c>
      <c r="G1239" t="inlineStr">
        <is>
          <t>Informática e TI</t>
        </is>
      </c>
      <c r="H1239" t="inlineStr">
        <is>
          <t>Internet</t>
        </is>
      </c>
      <c r="I1239" t="inlineStr">
        <is>
          <t>INTERNET IP DEDICADO 100MB - CONTA 443318083 - 03/2026</t>
        </is>
      </c>
      <c r="J1239" t="n">
        <v>-487.66</v>
      </c>
      <c r="K1239" t="n">
        <v>-487.66</v>
      </c>
      <c r="O1239" t="inlineStr">
        <is>
          <t>Real</t>
        </is>
      </c>
      <c r="P1239" t="inlineStr">
        <is>
          <t>Pago</t>
        </is>
      </c>
      <c r="Q1239" t="inlineStr">
        <is>
          <t>03/2026</t>
        </is>
      </c>
      <c r="R1239" t="n">
        <v>0</v>
      </c>
    </row>
    <row r="1240">
      <c r="A1240" t="n">
        <v>204458</v>
      </c>
      <c r="B1240" t="inlineStr">
        <is>
          <t>Love Cabaret</t>
        </is>
      </c>
      <c r="C1240" t="inlineStr">
        <is>
          <t>PJ 55774785000141</t>
        </is>
      </c>
      <c r="D1240" t="inlineStr">
        <is>
          <t>88</t>
        </is>
      </c>
      <c r="E1240" s="555" t="n">
        <v>46082</v>
      </c>
      <c r="F1240" s="555" t="n">
        <v>46122</v>
      </c>
      <c r="G1240" t="inlineStr">
        <is>
          <t>Mão de Obra - PJ</t>
        </is>
      </c>
      <c r="H1240" t="inlineStr">
        <is>
          <t>MDO PJ Fixo</t>
        </is>
      </c>
      <c r="I1240" t="inlineStr">
        <is>
          <t xml:space="preserve">SALÁRIO PJ </t>
        </is>
      </c>
      <c r="J1240" t="n">
        <v>-1125</v>
      </c>
      <c r="K1240" t="n">
        <v>-1125</v>
      </c>
      <c r="M1240" t="inlineStr">
        <is>
          <t>ANALISTA DE COMPRAS DO SQUAD</t>
        </is>
      </c>
      <c r="N1240" t="inlineStr">
        <is>
          <t xml:space="preserve">  - Squad</t>
        </is>
      </c>
      <c r="O1240" t="inlineStr">
        <is>
          <t>Real</t>
        </is>
      </c>
      <c r="P1240" t="inlineStr">
        <is>
          <t>Pago</t>
        </is>
      </c>
      <c r="Q1240" t="inlineStr">
        <is>
          <t>03/2026</t>
        </is>
      </c>
      <c r="R1240" t="n">
        <v>0</v>
      </c>
    </row>
    <row r="1241">
      <c r="A1241" t="n">
        <v>204735</v>
      </c>
      <c r="B1241" t="inlineStr">
        <is>
          <t>Love Cabaret</t>
        </is>
      </c>
      <c r="C1241" t="inlineStr">
        <is>
          <t xml:space="preserve">SPOTIFY </t>
        </is>
      </c>
      <c r="D1241" t="inlineStr">
        <is>
          <t>RP0252026</t>
        </is>
      </c>
      <c r="E1241" s="555" t="n">
        <v>46082</v>
      </c>
      <c r="F1241" s="555" t="n">
        <v>46097</v>
      </c>
      <c r="G1241" t="inlineStr">
        <is>
          <t>Informática e TI</t>
        </is>
      </c>
      <c r="H1241" t="inlineStr">
        <is>
          <t>TV por assinatura/musica ambiente</t>
        </is>
      </c>
      <c r="I1241" t="inlineStr">
        <is>
          <t>REEMBOLSO REFERENTE A SPOTIFY DAS CASAS ARCOS E LOVE - 02/2026</t>
        </is>
      </c>
      <c r="J1241" t="n">
        <v>-20.45</v>
      </c>
      <c r="K1241" t="n">
        <v>-20.45</v>
      </c>
      <c r="O1241" t="inlineStr">
        <is>
          <t>Real</t>
        </is>
      </c>
      <c r="P1241" t="inlineStr">
        <is>
          <t>Pago</t>
        </is>
      </c>
      <c r="Q1241" t="inlineStr">
        <is>
          <t>03/2026</t>
        </is>
      </c>
      <c r="R1241" t="n">
        <v>0</v>
      </c>
    </row>
    <row r="1242">
      <c r="A1242" t="n">
        <v>204446</v>
      </c>
      <c r="B1242" t="inlineStr">
        <is>
          <t>Love Cabaret</t>
        </is>
      </c>
      <c r="C1242" t="inlineStr">
        <is>
          <t>PJ 00132021 - TELES DE ALMEIDA PINTO</t>
        </is>
      </c>
      <c r="D1242" t="inlineStr">
        <is>
          <t>52</t>
        </is>
      </c>
      <c r="E1242" s="555" t="n">
        <v>46082</v>
      </c>
      <c r="F1242" s="555" t="n">
        <v>46122</v>
      </c>
      <c r="G1242" t="inlineStr">
        <is>
          <t>Mão de Obra - PJ</t>
        </is>
      </c>
      <c r="H1242" t="inlineStr">
        <is>
          <t>MDO PJ Fixo</t>
        </is>
      </c>
      <c r="I1242" t="inlineStr">
        <is>
          <t>SALÁRIO PJ</t>
        </is>
      </c>
      <c r="J1242" t="n">
        <v>-2000</v>
      </c>
      <c r="K1242" t="n">
        <v>-2000</v>
      </c>
      <c r="M1242" t="inlineStr">
        <is>
          <t>CHEFE DE BAR SQUAD</t>
        </is>
      </c>
      <c r="N1242" t="inlineStr">
        <is>
          <t xml:space="preserve">  - Squad</t>
        </is>
      </c>
      <c r="O1242" t="inlineStr">
        <is>
          <t>Real</t>
        </is>
      </c>
      <c r="P1242" t="inlineStr">
        <is>
          <t>Pago</t>
        </is>
      </c>
      <c r="Q1242" t="inlineStr">
        <is>
          <t>03/2026</t>
        </is>
      </c>
      <c r="R1242" t="n">
        <v>0</v>
      </c>
    </row>
    <row r="1243">
      <c r="A1243" t="n">
        <v>204470</v>
      </c>
      <c r="B1243" t="inlineStr">
        <is>
          <t>Love Cabaret</t>
        </is>
      </c>
      <c r="C1243" t="inlineStr">
        <is>
          <t>PJ 00092021 - VANESSA FERREIRA DEL SANTO</t>
        </is>
      </c>
      <c r="D1243" t="inlineStr">
        <is>
          <t>313</t>
        </is>
      </c>
      <c r="E1243" s="555" t="n">
        <v>46082</v>
      </c>
      <c r="F1243" s="555" t="n">
        <v>46122</v>
      </c>
      <c r="G1243" t="inlineStr">
        <is>
          <t>Mão de Obra - PJ</t>
        </is>
      </c>
      <c r="H1243" t="inlineStr">
        <is>
          <t>MDO PJ Fixo</t>
        </is>
      </c>
      <c r="I1243" t="inlineStr">
        <is>
          <t>SALÁRIO PJ</t>
        </is>
      </c>
      <c r="J1243" t="n">
        <v>-3000</v>
      </c>
      <c r="K1243" t="n">
        <v>-3000</v>
      </c>
      <c r="M1243" t="inlineStr">
        <is>
          <t>GERENTE FINANCEIRO DO SQUAD</t>
        </is>
      </c>
      <c r="N1243" t="inlineStr">
        <is>
          <t xml:space="preserve">  - Squad</t>
        </is>
      </c>
      <c r="O1243" t="inlineStr">
        <is>
          <t>Real</t>
        </is>
      </c>
      <c r="P1243" t="inlineStr">
        <is>
          <t>Pago</t>
        </is>
      </c>
      <c r="Q1243" t="inlineStr">
        <is>
          <t>03/2026</t>
        </is>
      </c>
      <c r="R1243" t="n">
        <v>0</v>
      </c>
    </row>
    <row r="1244">
      <c r="A1244" t="n">
        <v>193291</v>
      </c>
      <c r="B1244" t="inlineStr">
        <is>
          <t>Love Cabaret</t>
        </is>
      </c>
      <c r="C1244" t="inlineStr">
        <is>
          <t xml:space="preserve">EDIMAR MOURA TARTAGLIONI SERVICOES DE DEDETIZACAO </t>
        </is>
      </c>
      <c r="D1244" t="inlineStr">
        <is>
          <t>694</t>
        </is>
      </c>
      <c r="E1244" s="555" t="n">
        <v>46082</v>
      </c>
      <c r="F1244" s="555" t="n">
        <v>46106</v>
      </c>
      <c r="G1244" t="inlineStr">
        <is>
          <t>Utilidades</t>
        </is>
      </c>
      <c r="H1244" t="inlineStr">
        <is>
          <t>Controle de Pragas</t>
        </is>
      </c>
      <c r="I1244" t="inlineStr">
        <is>
          <t>DEDETIZACAO E CONTROLE DE PRAGAS - 03/2026</t>
        </is>
      </c>
      <c r="J1244" t="n">
        <v>-630</v>
      </c>
      <c r="K1244" t="n">
        <v>-630</v>
      </c>
      <c r="O1244" t="inlineStr">
        <is>
          <t>Real</t>
        </is>
      </c>
      <c r="P1244" t="inlineStr">
        <is>
          <t>Pago</t>
        </is>
      </c>
      <c r="Q1244" t="inlineStr">
        <is>
          <t>03/2026</t>
        </is>
      </c>
      <c r="R1244" t="n">
        <v>0</v>
      </c>
    </row>
    <row r="1245">
      <c r="A1245" t="n">
        <v>204514</v>
      </c>
      <c r="B1245" t="inlineStr">
        <is>
          <t>Love Cabaret</t>
        </is>
      </c>
      <c r="C1245" t="inlineStr">
        <is>
          <t>HEADCHEF SEGURANCA DOS ALIM E GARANTIA D</t>
        </is>
      </c>
      <c r="D1245" t="inlineStr">
        <is>
          <t>2017</t>
        </is>
      </c>
      <c r="E1245" s="555" t="n">
        <v>46082</v>
      </c>
      <c r="F1245" s="555" t="n">
        <v>46127</v>
      </c>
      <c r="G1245" t="inlineStr">
        <is>
          <t>Serviços de Terceiros</t>
        </is>
      </c>
      <c r="H1245" t="inlineStr">
        <is>
          <t>Assessoria de Alimentos e Bebidas</t>
        </is>
      </c>
      <c r="I1245" t="inlineStr">
        <is>
          <t>PRESTACAO SERVICO NUTRICIONISTA - HONORARIOS 03/2026</t>
        </is>
      </c>
      <c r="J1245" t="n">
        <v>-929.02</v>
      </c>
      <c r="K1245" t="n">
        <v>-929.02</v>
      </c>
      <c r="O1245" t="inlineStr">
        <is>
          <t>Real</t>
        </is>
      </c>
      <c r="P1245" t="inlineStr">
        <is>
          <t>Pago</t>
        </is>
      </c>
      <c r="Q1245" t="inlineStr">
        <is>
          <t>03/2026</t>
        </is>
      </c>
      <c r="R1245" t="n">
        <v>0</v>
      </c>
    </row>
    <row r="1246">
      <c r="A1246" t="n">
        <v>204432</v>
      </c>
      <c r="B1246" t="inlineStr">
        <is>
          <t>Love Cabaret</t>
        </is>
      </c>
      <c r="C1246" t="inlineStr">
        <is>
          <t>PUXURI CONSULTORIA LTDA</t>
        </is>
      </c>
      <c r="D1246" t="inlineStr">
        <is>
          <t>144</t>
        </is>
      </c>
      <c r="E1246" s="555" t="n">
        <v>46082</v>
      </c>
      <c r="F1246" s="555" t="n">
        <v>46122</v>
      </c>
      <c r="G1246" t="inlineStr">
        <is>
          <t>Mão de Obra - PJ</t>
        </is>
      </c>
      <c r="H1246" t="inlineStr">
        <is>
          <t>MDO PJ Fixo</t>
        </is>
      </c>
      <c r="I1246" t="inlineStr">
        <is>
          <t xml:space="preserve">SALÁRIO PJ </t>
        </is>
      </c>
      <c r="J1246" t="n">
        <v>-4000</v>
      </c>
      <c r="K1246" t="n">
        <v>-4000</v>
      </c>
      <c r="M1246" t="inlineStr">
        <is>
          <t>CHEFE EXECUTIVO DE COZINHA</t>
        </is>
      </c>
      <c r="N1246" t="inlineStr">
        <is>
          <t xml:space="preserve">  - Squad</t>
        </is>
      </c>
      <c r="O1246" t="inlineStr">
        <is>
          <t>Real</t>
        </is>
      </c>
      <c r="P1246" t="inlineStr">
        <is>
          <t>Pago</t>
        </is>
      </c>
      <c r="Q1246" t="inlineStr">
        <is>
          <t>03/2026</t>
        </is>
      </c>
      <c r="R1246" t="n">
        <v>0</v>
      </c>
    </row>
    <row r="1247">
      <c r="A1247" t="n">
        <v>193304</v>
      </c>
      <c r="B1247" t="inlineStr">
        <is>
          <t>Love Cabaret</t>
        </is>
      </c>
      <c r="C1247" t="inlineStr">
        <is>
          <t>ESHOWS PROMOCOES ARTISTICAS LTDA</t>
        </is>
      </c>
      <c r="D1247" t="inlineStr">
        <is>
          <t>768234104</t>
        </is>
      </c>
      <c r="E1247" s="555" t="n">
        <v>46082</v>
      </c>
      <c r="F1247" s="555" t="n">
        <v>46101</v>
      </c>
      <c r="G1247" t="inlineStr">
        <is>
          <t>Custos Artístico Geral</t>
        </is>
      </c>
      <c r="H1247" t="inlineStr">
        <is>
          <t>Cachê de Músicos e Artistas</t>
        </is>
      </c>
      <c r="I1247" t="inlineStr">
        <is>
          <t xml:space="preserve"> CACHE MUSICOS E ARTISTAS - PERIODO DE 01/03 A 15/03 - 03/2026
</t>
        </is>
      </c>
      <c r="J1247" t="n">
        <v>-5800</v>
      </c>
      <c r="K1247" t="n">
        <v>-5800</v>
      </c>
      <c r="O1247" t="inlineStr">
        <is>
          <t>Real</t>
        </is>
      </c>
      <c r="P1247" t="inlineStr">
        <is>
          <t>Pago</t>
        </is>
      </c>
      <c r="Q1247" t="inlineStr">
        <is>
          <t>03/2026</t>
        </is>
      </c>
      <c r="R1247" t="n">
        <v>0</v>
      </c>
    </row>
    <row r="1248">
      <c r="A1248" t="n">
        <v>201375</v>
      </c>
      <c r="B1248" t="inlineStr">
        <is>
          <t>Love Cabaret</t>
        </is>
      </c>
      <c r="C1248" t="inlineStr">
        <is>
          <t>RD GESTAO E SISTEMAS S.A.</t>
        </is>
      </c>
      <c r="D1248" t="inlineStr">
        <is>
          <t>RP0032026</t>
        </is>
      </c>
      <c r="E1248" s="555" t="n">
        <v>46082</v>
      </c>
      <c r="F1248" s="555" t="n">
        <v>46107</v>
      </c>
      <c r="G1248" t="inlineStr">
        <is>
          <t>Marketing</t>
        </is>
      </c>
      <c r="H1248" t="inlineStr">
        <is>
          <t>Ferramentas de Marketing</t>
        </is>
      </c>
      <c r="I1248" t="inlineStr">
        <is>
          <t>DISPARO DE EMAILS (REEMBOLSO FACUNDO) - 01/2026</t>
        </is>
      </c>
      <c r="J1248" t="n">
        <v>-1034.45</v>
      </c>
      <c r="K1248" t="n">
        <v>-1034.45</v>
      </c>
      <c r="O1248" t="inlineStr">
        <is>
          <t>Real</t>
        </is>
      </c>
      <c r="P1248" t="inlineStr">
        <is>
          <t>Pago</t>
        </is>
      </c>
      <c r="Q1248" t="inlineStr">
        <is>
          <t>03/2026</t>
        </is>
      </c>
      <c r="R1248" t="n">
        <v>0</v>
      </c>
    </row>
    <row r="1249">
      <c r="A1249" t="n">
        <v>204763</v>
      </c>
      <c r="B1249" t="inlineStr">
        <is>
          <t>Love Cabaret</t>
        </is>
      </c>
      <c r="C1249" t="inlineStr">
        <is>
          <t>STEMME TELECOMUNICACOES DO BRASIL LTDA</t>
        </is>
      </c>
      <c r="D1249" t="inlineStr">
        <is>
          <t>9210</t>
        </is>
      </c>
      <c r="E1249" s="555" t="n">
        <v>46082</v>
      </c>
      <c r="F1249" s="555" t="n">
        <v>46122</v>
      </c>
      <c r="G1249" t="inlineStr">
        <is>
          <t>Informática e TI</t>
        </is>
      </c>
      <c r="H1249" t="inlineStr">
        <is>
          <t>Internet</t>
        </is>
      </c>
      <c r="I1249" t="inlineStr">
        <is>
          <t>INTERNET - LINK GERENCIAMENTO DE REDE - 03/2026</t>
        </is>
      </c>
      <c r="J1249" t="n">
        <v>-299.99</v>
      </c>
      <c r="K1249" t="n">
        <v>-299.99</v>
      </c>
      <c r="O1249" t="inlineStr">
        <is>
          <t>Real</t>
        </is>
      </c>
      <c r="P1249" t="inlineStr">
        <is>
          <t>Pago</t>
        </is>
      </c>
      <c r="Q1249" t="inlineStr">
        <is>
          <t>03/2026</t>
        </is>
      </c>
      <c r="R1249" t="n">
        <v>0</v>
      </c>
    </row>
    <row r="1250">
      <c r="A1250" t="n">
        <v>204359</v>
      </c>
      <c r="B1250" t="inlineStr">
        <is>
          <t>Love Cabaret</t>
        </is>
      </c>
      <c r="C1250" t="inlineStr">
        <is>
          <t>FREE SOM - LOCACAO DE SOM E  LUZ LTDA - TUKASON</t>
        </is>
      </c>
      <c r="D1250" t="inlineStr">
        <is>
          <t>0557</t>
        </is>
      </c>
      <c r="E1250" s="555" t="n">
        <v>46082</v>
      </c>
      <c r="F1250" s="555" t="n">
        <v>46112</v>
      </c>
      <c r="G1250" t="inlineStr">
        <is>
          <t>Custos Artístico Geral</t>
        </is>
      </c>
      <c r="H1250" t="inlineStr">
        <is>
          <t>Locação de Equipamentos Fixo</t>
        </is>
      </c>
      <c r="I1250" t="inlineStr">
        <is>
          <t>LOCACAO DE EQUIPAMENTOS FIXO - 03/2026</t>
        </is>
      </c>
      <c r="J1250" t="n">
        <v>-6000</v>
      </c>
      <c r="K1250" t="n">
        <v>-6000</v>
      </c>
      <c r="O1250" t="inlineStr">
        <is>
          <t>Real</t>
        </is>
      </c>
      <c r="P1250" t="inlineStr">
        <is>
          <t>Pago</t>
        </is>
      </c>
      <c r="Q1250" t="inlineStr">
        <is>
          <t>03/2026</t>
        </is>
      </c>
      <c r="R1250" t="n">
        <v>0</v>
      </c>
    </row>
    <row r="1251">
      <c r="A1251" t="n">
        <v>204607</v>
      </c>
      <c r="B1251" t="inlineStr">
        <is>
          <t>Love Cabaret</t>
        </is>
      </c>
      <c r="C1251" t="inlineStr">
        <is>
          <t>IRMANDADE DA SANTA CASA DE MISERICORDIA DE SAO PAULO</t>
        </is>
      </c>
      <c r="D1251" t="inlineStr">
        <is>
          <t>160297</t>
        </is>
      </c>
      <c r="E1251" s="555" t="n">
        <v>46082</v>
      </c>
      <c r="F1251" s="555" t="n">
        <v>46122</v>
      </c>
      <c r="G1251" t="inlineStr">
        <is>
          <t>Custo de Ocupação</t>
        </is>
      </c>
      <c r="H1251" t="inlineStr">
        <is>
          <t>Aluguel de Imoveis</t>
        </is>
      </c>
      <c r="I1251" t="inlineStr">
        <is>
          <t>ALUGUEL DE IMOVEIS - 03/2026</t>
        </is>
      </c>
      <c r="J1251" t="n">
        <v>-32594.19</v>
      </c>
      <c r="K1251" t="n">
        <v>-32594.19</v>
      </c>
      <c r="O1251" t="inlineStr">
        <is>
          <t>Real</t>
        </is>
      </c>
      <c r="Q1251" t="inlineStr">
        <is>
          <t>03/2026</t>
        </is>
      </c>
      <c r="R1251" t="n">
        <v>0</v>
      </c>
    </row>
    <row r="1252">
      <c r="A1252" t="n">
        <v>204831</v>
      </c>
      <c r="B1252" t="inlineStr">
        <is>
          <t>Love Cabaret</t>
        </is>
      </c>
      <c r="C1252" t="inlineStr">
        <is>
          <t>VERISURE BRASIL MONITORAMENTO DE ALARMES S.A</t>
        </is>
      </c>
      <c r="D1252" t="inlineStr">
        <is>
          <t>RP0392026</t>
        </is>
      </c>
      <c r="E1252" s="555" t="n">
        <v>46082</v>
      </c>
      <c r="F1252" s="555" t="n">
        <v>46117</v>
      </c>
      <c r="G1252" t="inlineStr">
        <is>
          <t>Informática e TI</t>
        </is>
      </c>
      <c r="H1252" t="inlineStr">
        <is>
          <t>Sistemas de Segurança e Alarme</t>
        </is>
      </c>
      <c r="I1252" t="inlineStr">
        <is>
          <t>SISTEMAS DE SEGURANCA / CAMERAS E SENSOR - 03/2026</t>
        </is>
      </c>
      <c r="J1252" t="n">
        <v>-285.78</v>
      </c>
      <c r="K1252" t="n">
        <v>-270.11</v>
      </c>
      <c r="O1252" t="inlineStr">
        <is>
          <t>Real</t>
        </is>
      </c>
      <c r="P1252" t="inlineStr">
        <is>
          <t>Pago</t>
        </is>
      </c>
      <c r="Q1252" t="inlineStr">
        <is>
          <t>03/2026</t>
        </is>
      </c>
      <c r="R1252" t="n">
        <v>0</v>
      </c>
    </row>
    <row r="1253">
      <c r="A1253" t="n">
        <v>204335</v>
      </c>
      <c r="B1253" t="inlineStr">
        <is>
          <t>Love Cabaret</t>
        </is>
      </c>
      <c r="C1253" t="inlineStr">
        <is>
          <t>BLUEME</t>
        </is>
      </c>
      <c r="D1253" t="inlineStr">
        <is>
          <t>269</t>
        </is>
      </c>
      <c r="E1253" s="555" t="n">
        <v>46082</v>
      </c>
      <c r="F1253" s="555" t="n">
        <v>46127</v>
      </c>
      <c r="G1253" t="inlineStr">
        <is>
          <t>Informática e TI</t>
        </is>
      </c>
      <c r="H1253" t="inlineStr">
        <is>
          <t>Sistemas Gerais - Financeiros</t>
        </is>
      </c>
      <c r="I1253" t="inlineStr">
        <is>
          <t>SISTEMA BLUE ME - 03/2026</t>
        </is>
      </c>
      <c r="J1253" t="n">
        <v>-389</v>
      </c>
      <c r="K1253" t="n">
        <v>-389</v>
      </c>
      <c r="O1253" t="inlineStr">
        <is>
          <t>Real</t>
        </is>
      </c>
      <c r="P1253" t="inlineStr">
        <is>
          <t>Pago</t>
        </is>
      </c>
      <c r="Q1253" t="inlineStr">
        <is>
          <t>03/2026</t>
        </is>
      </c>
      <c r="R1253" t="n">
        <v>0</v>
      </c>
    </row>
    <row r="1254">
      <c r="A1254" t="n">
        <v>195346</v>
      </c>
      <c r="B1254" t="inlineStr">
        <is>
          <t>Love Cabaret</t>
        </is>
      </c>
      <c r="C1254" t="inlineStr">
        <is>
          <t>CICLO PARTICIPACOES LTDA</t>
        </is>
      </c>
      <c r="D1254" t="inlineStr">
        <is>
          <t>032026</t>
        </is>
      </c>
      <c r="E1254" s="555" t="n">
        <v>46082</v>
      </c>
      <c r="F1254" s="555" t="n">
        <v>46233</v>
      </c>
      <c r="G1254" t="inlineStr">
        <is>
          <t>Custo de Ocupação</t>
        </is>
      </c>
      <c r="H1254" t="inlineStr">
        <is>
          <t>Aluguel de Imoveis</t>
        </is>
      </c>
      <c r="I1254" t="inlineStr">
        <is>
          <t xml:space="preserve">   ALUGUEL DE IMOVEIS - EDIFICIO AZALEIA - 03/2026 - VENCIMENTO ORIGINAL 2026-04-29</t>
        </is>
      </c>
      <c r="J1254" t="n">
        <v>-32594.19</v>
      </c>
      <c r="K1254" t="n">
        <v>-16297.1</v>
      </c>
      <c r="O1254" t="inlineStr">
        <is>
          <t>Real</t>
        </is>
      </c>
      <c r="Q1254" t="inlineStr">
        <is>
          <t>03/2026</t>
        </is>
      </c>
      <c r="R1254" t="n">
        <v>0</v>
      </c>
    </row>
    <row r="1255">
      <c r="A1255" t="n">
        <v>202010</v>
      </c>
      <c r="B1255" t="inlineStr">
        <is>
          <t>Love Cabaret</t>
        </is>
      </c>
      <c r="C1255" t="inlineStr">
        <is>
          <t xml:space="preserve">AGNES RODRIGUES DE OLIVEIRA </t>
        </is>
      </c>
      <c r="D1255" t="inlineStr">
        <is>
          <t>61</t>
        </is>
      </c>
      <c r="E1255" s="555" t="n">
        <v>46082</v>
      </c>
      <c r="F1255" s="555" t="n">
        <v>46126</v>
      </c>
      <c r="G1255" t="inlineStr">
        <is>
          <t>Custos Artístico Geral</t>
        </is>
      </c>
      <c r="H1255" t="inlineStr">
        <is>
          <t>Técnico de Som / Luz</t>
        </is>
      </c>
      <c r="I1255" t="inlineStr">
        <is>
          <t xml:space="preserve"> SALÁRIO PJ</t>
        </is>
      </c>
      <c r="J1255" t="n">
        <v>-5000</v>
      </c>
      <c r="K1255" t="n">
        <v>-5000</v>
      </c>
      <c r="M1255" t="inlineStr">
        <is>
          <t>TECNICO DE SOM</t>
        </is>
      </c>
      <c r="N1255" t="inlineStr">
        <is>
          <t xml:space="preserve">  - Assistente</t>
        </is>
      </c>
      <c r="O1255" t="inlineStr">
        <is>
          <t>Real</t>
        </is>
      </c>
      <c r="P1255" t="inlineStr">
        <is>
          <t>Pago</t>
        </is>
      </c>
      <c r="Q1255" t="inlineStr">
        <is>
          <t>03/2026</t>
        </is>
      </c>
      <c r="R1255" t="n">
        <v>0</v>
      </c>
    </row>
    <row r="1256">
      <c r="A1256" t="n">
        <v>195334</v>
      </c>
      <c r="B1256" t="inlineStr">
        <is>
          <t>Love Cabaret</t>
        </is>
      </c>
      <c r="C1256" t="inlineStr">
        <is>
          <t>CIA DE SANEAMENTO BASICO DO ESTADO DE SAO PAULO SABESP</t>
        </is>
      </c>
      <c r="D1256" t="inlineStr">
        <is>
          <t>15838 032026</t>
        </is>
      </c>
      <c r="E1256" s="555" t="n">
        <v>46082</v>
      </c>
      <c r="F1256" s="555" t="n">
        <v>46135</v>
      </c>
      <c r="G1256" t="inlineStr">
        <is>
          <t>Utilidades</t>
        </is>
      </c>
      <c r="H1256" t="inlineStr">
        <is>
          <t>Agua/Esgoto</t>
        </is>
      </c>
      <c r="I1256" t="inlineStr">
        <is>
          <t>AGUA/ ESGOTO - RGI 93507054 E FORNECIMENTO 86040547054313 - 03/2026</t>
        </is>
      </c>
      <c r="J1256" t="n">
        <v>-158.38</v>
      </c>
      <c r="K1256" t="n">
        <v>-158.38</v>
      </c>
      <c r="O1256" t="inlineStr">
        <is>
          <t>Real</t>
        </is>
      </c>
      <c r="P1256" t="inlineStr">
        <is>
          <t>Pago</t>
        </is>
      </c>
      <c r="Q1256" t="inlineStr">
        <is>
          <t>03/2026</t>
        </is>
      </c>
      <c r="R1256" t="n">
        <v>0</v>
      </c>
    </row>
    <row r="1257">
      <c r="A1257" t="n">
        <v>195312</v>
      </c>
      <c r="B1257" t="inlineStr">
        <is>
          <t>Love Cabaret</t>
        </is>
      </c>
      <c r="C1257" t="inlineStr">
        <is>
          <t>CEM ENGENHARIA DA MANUTENCAO LTDA</t>
        </is>
      </c>
      <c r="D1257" t="inlineStr">
        <is>
          <t>4057</t>
        </is>
      </c>
      <c r="E1257" s="555" t="n">
        <v>46082</v>
      </c>
      <c r="F1257" s="555" t="n">
        <v>46127</v>
      </c>
      <c r="G1257" t="inlineStr">
        <is>
          <t>Manutenção</t>
        </is>
      </c>
      <c r="H1257" t="inlineStr">
        <is>
          <t>Manutenção Predial</t>
        </is>
      </c>
      <c r="I1257" t="inlineStr">
        <is>
          <t>MANUTENCAO EM GERAL - PREVENTIVA - 03/2026</t>
        </is>
      </c>
      <c r="J1257" t="n">
        <v>-6601.38</v>
      </c>
      <c r="K1257" t="n">
        <v>-6601.38</v>
      </c>
      <c r="O1257" t="inlineStr">
        <is>
          <t>Real</t>
        </is>
      </c>
      <c r="Q1257" t="inlineStr">
        <is>
          <t>03/2026</t>
        </is>
      </c>
      <c r="R1257" t="n">
        <v>0</v>
      </c>
    </row>
    <row r="1258">
      <c r="A1258" t="n">
        <v>204321</v>
      </c>
      <c r="B1258" t="inlineStr">
        <is>
          <t>Love Cabaret</t>
        </is>
      </c>
      <c r="C1258" t="inlineStr">
        <is>
          <t>EUREKA TECHNOLOGY LTDA</t>
        </is>
      </c>
      <c r="D1258" t="inlineStr">
        <is>
          <t>347</t>
        </is>
      </c>
      <c r="E1258" s="555" t="n">
        <v>46082</v>
      </c>
      <c r="F1258" s="555" t="n">
        <v>46127</v>
      </c>
      <c r="G1258" t="inlineStr">
        <is>
          <t>Marketing</t>
        </is>
      </c>
      <c r="H1258" t="inlineStr">
        <is>
          <t>Ferramentas de Marketing</t>
        </is>
      </c>
      <c r="I1258" t="inlineStr">
        <is>
          <t>SUPORTE DIGITAL - 03/2026</t>
        </is>
      </c>
      <c r="J1258" t="n">
        <v>-420</v>
      </c>
      <c r="K1258" t="n">
        <v>-420</v>
      </c>
      <c r="O1258" t="inlineStr">
        <is>
          <t>Real</t>
        </is>
      </c>
      <c r="P1258" t="inlineStr">
        <is>
          <t>Pago</t>
        </is>
      </c>
      <c r="Q1258" t="inlineStr">
        <is>
          <t>03/2026</t>
        </is>
      </c>
      <c r="R1258" t="n">
        <v>0</v>
      </c>
    </row>
    <row r="1259">
      <c r="A1259" t="n">
        <v>193318</v>
      </c>
      <c r="B1259" t="inlineStr">
        <is>
          <t>Love Cabaret</t>
        </is>
      </c>
      <c r="C1259" t="inlineStr">
        <is>
          <t xml:space="preserve">GOOGLE BRASIL INTERNET LTDA </t>
        </is>
      </c>
      <c r="D1259" t="inlineStr">
        <is>
          <t>RP0312026</t>
        </is>
      </c>
      <c r="E1259" s="555" t="n">
        <v>46082</v>
      </c>
      <c r="F1259" s="555" t="n">
        <v>46101</v>
      </c>
      <c r="G1259" t="inlineStr">
        <is>
          <t>Marketing</t>
        </is>
      </c>
      <c r="H1259" t="inlineStr">
        <is>
          <t>Publicidade e Propaganda</t>
        </is>
      </c>
      <c r="I1259" t="inlineStr">
        <is>
          <t>GOOGLE - 03/2026</t>
        </is>
      </c>
      <c r="J1259" t="n">
        <v>-1000</v>
      </c>
      <c r="K1259" t="n">
        <v>-1000</v>
      </c>
      <c r="O1259" t="inlineStr">
        <is>
          <t>Real</t>
        </is>
      </c>
      <c r="P1259" t="inlineStr">
        <is>
          <t>Pago</t>
        </is>
      </c>
      <c r="Q1259" t="inlineStr">
        <is>
          <t>03/2026</t>
        </is>
      </c>
      <c r="R1259" t="n">
        <v>0</v>
      </c>
    </row>
    <row r="1260">
      <c r="A1260" t="n">
        <v>204749</v>
      </c>
      <c r="B1260" t="inlineStr">
        <is>
          <t>Love Cabaret</t>
        </is>
      </c>
      <c r="C1260" t="inlineStr">
        <is>
          <t>STAR COPIAS COMERCIO E SERVICOS LTDA</t>
        </is>
      </c>
      <c r="D1260" t="inlineStr">
        <is>
          <t>5212</t>
        </is>
      </c>
      <c r="E1260" s="555" t="n">
        <v>46082</v>
      </c>
      <c r="F1260" s="555" t="n">
        <v>46120</v>
      </c>
      <c r="G1260" t="inlineStr">
        <is>
          <t>Locação de Equipamentos</t>
        </is>
      </c>
      <c r="H1260" t="inlineStr">
        <is>
          <t>Locação de Equipamentos - Informatica e TI</t>
        </is>
      </c>
      <c r="I1260" t="inlineStr">
        <is>
          <t>LOCACAO DE EQUIPAMENTOS - IMPRESSORA - 03/2026</t>
        </is>
      </c>
      <c r="J1260" t="n">
        <v>-230</v>
      </c>
      <c r="K1260" t="n">
        <v>-230</v>
      </c>
      <c r="O1260" t="inlineStr">
        <is>
          <t>Real</t>
        </is>
      </c>
      <c r="P1260" t="inlineStr">
        <is>
          <t>Pago</t>
        </is>
      </c>
      <c r="Q1260" t="inlineStr">
        <is>
          <t>03/2026</t>
        </is>
      </c>
      <c r="R1260" t="n">
        <v>0</v>
      </c>
    </row>
    <row r="1261">
      <c r="A1261" t="n">
        <v>195358</v>
      </c>
      <c r="B1261" t="inlineStr">
        <is>
          <t>Love Cabaret</t>
        </is>
      </c>
      <c r="C1261" t="inlineStr">
        <is>
          <t xml:space="preserve">DESTEC SOLUCOES LTDA </t>
        </is>
      </c>
      <c r="D1261" t="inlineStr">
        <is>
          <t>d/2026/0603</t>
        </is>
      </c>
      <c r="E1261" s="555" t="n">
        <v>46082</v>
      </c>
      <c r="F1261" s="555" t="n">
        <v>46136</v>
      </c>
      <c r="G1261" t="inlineStr">
        <is>
          <t>Locação de Equipamentos</t>
        </is>
      </c>
      <c r="H1261" t="inlineStr">
        <is>
          <t>Locações de Equipamentos - Operacionais</t>
        </is>
      </c>
      <c r="I1261" t="inlineStr">
        <is>
          <t>LOCACAO DE EQUIPAMENTOS OPERACIONAIS DE SISTEMA SMART CALL - 03/2026</t>
        </is>
      </c>
      <c r="J1261" t="n">
        <v>-812.7</v>
      </c>
      <c r="K1261" t="n">
        <v>-812.7</v>
      </c>
      <c r="O1261" t="inlineStr">
        <is>
          <t>Real</t>
        </is>
      </c>
      <c r="P1261" t="inlineStr">
        <is>
          <t>Pago</t>
        </is>
      </c>
      <c r="Q1261" t="inlineStr">
        <is>
          <t>03/2026</t>
        </is>
      </c>
      <c r="R1261" t="n">
        <v>0</v>
      </c>
    </row>
    <row r="1262">
      <c r="A1262" t="n">
        <v>204392</v>
      </c>
      <c r="B1262" t="inlineStr">
        <is>
          <t>Love Cabaret</t>
        </is>
      </c>
      <c r="C1262" t="inlineStr">
        <is>
          <t>JULIA BAISCH FRANZ 02463978023</t>
        </is>
      </c>
      <c r="D1262" t="inlineStr">
        <is>
          <t>28</t>
        </is>
      </c>
      <c r="E1262" s="555" t="n">
        <v>46082</v>
      </c>
      <c r="F1262" s="555" t="n">
        <v>46122</v>
      </c>
      <c r="G1262" t="inlineStr">
        <is>
          <t>Custos Artístico Geral</t>
        </is>
      </c>
      <c r="H1262" t="inlineStr">
        <is>
          <t>MDO Terceirizada - Artístico</t>
        </is>
      </c>
      <c r="I1262" t="inlineStr">
        <is>
          <t xml:space="preserve"> SALÁRIO PJ </t>
        </is>
      </c>
      <c r="J1262" t="n">
        <v>-8500</v>
      </c>
      <c r="K1262" t="n">
        <v>-8500</v>
      </c>
      <c r="M1262" t="inlineStr">
        <is>
          <t>TECNICO DE SOM</t>
        </is>
      </c>
      <c r="N1262" t="inlineStr">
        <is>
          <t xml:space="preserve">  - Assistente</t>
        </is>
      </c>
      <c r="O1262" t="inlineStr">
        <is>
          <t>Real</t>
        </is>
      </c>
      <c r="P1262" t="inlineStr">
        <is>
          <t>Pago</t>
        </is>
      </c>
      <c r="Q1262" t="inlineStr">
        <is>
          <t>03/2026</t>
        </is>
      </c>
      <c r="R1262" t="n">
        <v>0</v>
      </c>
    </row>
    <row r="1263">
      <c r="A1263" t="n">
        <v>204619</v>
      </c>
      <c r="B1263" t="inlineStr">
        <is>
          <t>Love Cabaret</t>
        </is>
      </c>
      <c r="C1263" t="inlineStr">
        <is>
          <t>LALAMOVE TECNOLOGIA (BRASIL) LTDA</t>
        </is>
      </c>
      <c r="D1263" t="inlineStr">
        <is>
          <t>RP0472026</t>
        </is>
      </c>
      <c r="E1263" s="555" t="n">
        <v>46082</v>
      </c>
      <c r="F1263" s="555" t="n">
        <v>46139</v>
      </c>
      <c r="G1263" t="inlineStr">
        <is>
          <t>Despesas com Transporte / Hospedagem</t>
        </is>
      </c>
      <c r="H1263" t="inlineStr">
        <is>
          <t>Fretes e Carretos</t>
        </is>
      </c>
      <c r="I1263" t="inlineStr">
        <is>
          <t>LALAMOVE 03/2026</t>
        </is>
      </c>
      <c r="J1263" t="n">
        <v>-280.23</v>
      </c>
      <c r="K1263" t="n">
        <v>-280.23</v>
      </c>
      <c r="O1263" t="inlineStr">
        <is>
          <t>Real</t>
        </is>
      </c>
      <c r="P1263" t="inlineStr">
        <is>
          <t>Pago</t>
        </is>
      </c>
      <c r="Q1263" t="inlineStr">
        <is>
          <t>03/2026</t>
        </is>
      </c>
      <c r="R1263" t="n">
        <v>0</v>
      </c>
    </row>
    <row r="1264">
      <c r="A1264" t="n">
        <v>193278</v>
      </c>
      <c r="B1264" t="inlineStr">
        <is>
          <t>Love Cabaret</t>
        </is>
      </c>
      <c r="C1264" t="inlineStr">
        <is>
          <t>DLOCAL BRASIL PAGAMENTOS LTDA  - DMK</t>
        </is>
      </c>
      <c r="D1264" t="inlineStr">
        <is>
          <t>21161721417</t>
        </is>
      </c>
      <c r="E1264" s="555" t="n">
        <v>46082</v>
      </c>
      <c r="F1264" s="555" t="n">
        <v>46101</v>
      </c>
      <c r="G1264" t="inlineStr">
        <is>
          <t>Marketing</t>
        </is>
      </c>
      <c r="H1264" t="inlineStr">
        <is>
          <t>Publicidade e Propaganda</t>
        </is>
      </c>
      <c r="I1264" t="inlineStr">
        <is>
          <t>FACEBOOK - INVESTIMENTO EM TRAFEGO - 03/2026</t>
        </is>
      </c>
      <c r="J1264" t="n">
        <v>-5000</v>
      </c>
      <c r="K1264" t="n">
        <v>-5000</v>
      </c>
      <c r="O1264" t="inlineStr">
        <is>
          <t>Real</t>
        </is>
      </c>
      <c r="P1264" t="inlineStr">
        <is>
          <t>Pago</t>
        </is>
      </c>
      <c r="Q1264" t="inlineStr">
        <is>
          <t>03/2026</t>
        </is>
      </c>
      <c r="R1264" t="n">
        <v>0</v>
      </c>
    </row>
    <row r="1265">
      <c r="A1265" t="n">
        <v>202023</v>
      </c>
      <c r="B1265" t="inlineStr">
        <is>
          <t>Love Cabaret</t>
        </is>
      </c>
      <c r="C1265" t="inlineStr">
        <is>
          <t>ANDRE RODRIGUES AZEVEDO</t>
        </is>
      </c>
      <c r="D1265" t="inlineStr">
        <is>
          <t>79</t>
        </is>
      </c>
      <c r="E1265" s="555" t="n">
        <v>46082</v>
      </c>
      <c r="F1265" s="555" t="n">
        <v>46122</v>
      </c>
      <c r="G1265" t="inlineStr">
        <is>
          <t>Mão de Obra - PJ</t>
        </is>
      </c>
      <c r="H1265" t="inlineStr">
        <is>
          <t>MDO Terceirizada - Artístico</t>
        </is>
      </c>
      <c r="I1265" t="inlineStr">
        <is>
          <t xml:space="preserve"> SALÁRIO PJ</t>
        </is>
      </c>
      <c r="J1265" t="n">
        <v>-4000</v>
      </c>
      <c r="K1265" t="n">
        <v>-4000</v>
      </c>
      <c r="M1265" t="inlineStr">
        <is>
          <t>TECNICO DE SOM</t>
        </is>
      </c>
      <c r="N1265" t="inlineStr">
        <is>
          <t xml:space="preserve">  - Assistente</t>
        </is>
      </c>
      <c r="O1265" t="inlineStr">
        <is>
          <t>Real</t>
        </is>
      </c>
      <c r="P1265" t="inlineStr">
        <is>
          <t>Pago</t>
        </is>
      </c>
      <c r="Q1265" t="inlineStr">
        <is>
          <t>03/2026</t>
        </is>
      </c>
      <c r="R1265" t="n">
        <v>0</v>
      </c>
    </row>
    <row r="1266">
      <c r="A1266" t="n">
        <v>204309</v>
      </c>
      <c r="B1266" t="inlineStr">
        <is>
          <t>Love Cabaret</t>
        </is>
      </c>
      <c r="C1266" t="inlineStr">
        <is>
          <t>ESHOWS PROMOCOES ARTISTICAS LTDA</t>
        </is>
      </c>
      <c r="D1266" t="inlineStr">
        <is>
          <t>782378508</t>
        </is>
      </c>
      <c r="E1266" s="555" t="n">
        <v>46082</v>
      </c>
      <c r="F1266" s="555" t="n">
        <v>46120</v>
      </c>
      <c r="G1266" t="inlineStr">
        <is>
          <t>Custos Artístico Geral</t>
        </is>
      </c>
      <c r="H1266" t="inlineStr">
        <is>
          <t>Cachê de Músicos e Artistas</t>
        </is>
      </c>
      <c r="I1266" t="inlineStr">
        <is>
          <t>CACHE MUSICOS E ARTISTAS - PERIODO DE 16/03 A 31/03 - 03/2026</t>
        </is>
      </c>
      <c r="J1266" t="n">
        <v>-9525</v>
      </c>
      <c r="K1266" t="n">
        <v>-9525</v>
      </c>
      <c r="O1266" t="inlineStr">
        <is>
          <t>Real</t>
        </is>
      </c>
      <c r="P1266" t="inlineStr">
        <is>
          <t>Pago</t>
        </is>
      </c>
      <c r="Q1266" t="inlineStr">
        <is>
          <t>03/2026</t>
        </is>
      </c>
      <c r="R1266" t="n">
        <v>0</v>
      </c>
    </row>
    <row r="1267">
      <c r="A1267" t="n">
        <v>190195</v>
      </c>
      <c r="B1267" t="inlineStr">
        <is>
          <t>Love Cabaret</t>
        </is>
      </c>
      <c r="C1267" t="inlineStr">
        <is>
          <t xml:space="preserve">KAMINO INSTITUICAO DE PAGAMENTO LTDA </t>
        </is>
      </c>
      <c r="D1267" t="inlineStr">
        <is>
          <t>9650</t>
        </is>
      </c>
      <c r="E1267" s="555" t="n">
        <v>46082</v>
      </c>
      <c r="F1267" s="555" t="n">
        <v>46099</v>
      </c>
      <c r="G1267" t="inlineStr">
        <is>
          <t>Despesas Financeiras</t>
        </is>
      </c>
      <c r="H1267" t="inlineStr">
        <is>
          <t>Tarifas Bancárias</t>
        </is>
      </c>
      <c r="I1267" t="inlineStr">
        <is>
          <t>(+/-) RECEITAS/ DESPESAS FINANCEIRAS (TARIFA MENSAL TEMPUS KAMINO) - 03/2026</t>
        </is>
      </c>
      <c r="J1267" t="n">
        <v>-400</v>
      </c>
      <c r="K1267" t="n">
        <v>-400</v>
      </c>
      <c r="O1267" t="inlineStr">
        <is>
          <t>Real</t>
        </is>
      </c>
      <c r="P1267" t="inlineStr">
        <is>
          <t>Pago</t>
        </is>
      </c>
      <c r="Q1267" t="inlineStr">
        <is>
          <t>03/2026</t>
        </is>
      </c>
      <c r="R1267" t="n">
        <v>0</v>
      </c>
    </row>
    <row r="1268">
      <c r="A1268" t="n">
        <v>197134</v>
      </c>
      <c r="B1268" t="inlineStr">
        <is>
          <t>Love Cabaret</t>
        </is>
      </c>
      <c r="C1268" t="inlineStr">
        <is>
          <t>ICMS</t>
        </is>
      </c>
      <c r="D1268" t="inlineStr">
        <is>
          <t>FEV2026</t>
        </is>
      </c>
      <c r="E1268" s="555" t="n">
        <v>46081</v>
      </c>
      <c r="F1268" s="555" t="n">
        <v>46101</v>
      </c>
      <c r="G1268" t="inlineStr">
        <is>
          <t>Impostos sobre Venda</t>
        </is>
      </c>
      <c r="H1268" t="inlineStr">
        <is>
          <t>ICMS</t>
        </is>
      </c>
      <c r="J1268" t="n">
        <v>-2044.42</v>
      </c>
      <c r="K1268" t="n">
        <v>-2044.42</v>
      </c>
      <c r="O1268" t="inlineStr">
        <is>
          <t>Real</t>
        </is>
      </c>
      <c r="P1268" t="inlineStr">
        <is>
          <t>Pago</t>
        </is>
      </c>
      <c r="Q1268" t="inlineStr">
        <is>
          <t>02/2026</t>
        </is>
      </c>
      <c r="R1268" t="n">
        <v>0</v>
      </c>
    </row>
    <row r="1269">
      <c r="A1269" t="n">
        <v>96062</v>
      </c>
      <c r="B1269" t="inlineStr">
        <is>
          <t>Love Cabaret</t>
        </is>
      </c>
      <c r="C1269" t="inlineStr">
        <is>
          <t>ISS</t>
        </is>
      </c>
      <c r="D1269" t="inlineStr">
        <is>
          <t>15/60</t>
        </is>
      </c>
      <c r="E1269" s="555" t="n">
        <v>46081</v>
      </c>
      <c r="F1269" s="555" t="n">
        <v>46112</v>
      </c>
      <c r="G1269" t="inlineStr">
        <is>
          <t>Endividamento</t>
        </is>
      </c>
      <c r="H1269" t="inlineStr">
        <is>
          <t>Endividamento Geral</t>
        </is>
      </c>
      <c r="I1269" t="inlineStr">
        <is>
          <t xml:space="preserve"> PARCELAMENTO ISS 1/60 N°0219337276</t>
        </is>
      </c>
      <c r="J1269" t="n">
        <v>-2128.9</v>
      </c>
      <c r="K1269" t="n">
        <v>-2128.9</v>
      </c>
      <c r="O1269" t="inlineStr">
        <is>
          <t>Real</t>
        </is>
      </c>
      <c r="P1269" t="inlineStr">
        <is>
          <t>Pago</t>
        </is>
      </c>
      <c r="Q1269" t="inlineStr">
        <is>
          <t>02/2026</t>
        </is>
      </c>
      <c r="R1269" t="n">
        <v>0</v>
      </c>
    </row>
    <row r="1270">
      <c r="A1270" t="n">
        <v>207187</v>
      </c>
      <c r="B1270" t="inlineStr">
        <is>
          <t>Love Cabaret</t>
        </is>
      </c>
      <c r="C1270" t="inlineStr">
        <is>
          <t>INSS</t>
        </is>
      </c>
      <c r="D1270" t="inlineStr">
        <is>
          <t>311803 022026</t>
        </is>
      </c>
      <c r="E1270" s="555" t="n">
        <v>46081</v>
      </c>
      <c r="F1270" s="555" t="n">
        <v>46101</v>
      </c>
      <c r="G1270" t="inlineStr">
        <is>
          <t>Mão de Obra - Encargos e Provisões</t>
        </is>
      </c>
      <c r="H1270" t="inlineStr">
        <is>
          <t xml:space="preserve">  -  INSS Patronal</t>
        </is>
      </c>
      <c r="I1270" t="inlineStr">
        <is>
          <t>INSS Patronal</t>
        </is>
      </c>
      <c r="J1270" t="n">
        <v>-3118.03</v>
      </c>
      <c r="K1270" t="n">
        <v>-3118.03</v>
      </c>
      <c r="O1270" t="inlineStr">
        <is>
          <t>Real</t>
        </is>
      </c>
      <c r="P1270" t="inlineStr">
        <is>
          <t>Pago</t>
        </is>
      </c>
      <c r="Q1270" t="inlineStr">
        <is>
          <t>02/2026</t>
        </is>
      </c>
      <c r="R1270" t="n">
        <v>0</v>
      </c>
    </row>
    <row r="1271">
      <c r="A1271" t="n">
        <v>202294</v>
      </c>
      <c r="B1271" t="inlineStr">
        <is>
          <t>Love Cabaret</t>
        </is>
      </c>
      <c r="C1271" t="inlineStr">
        <is>
          <t>BRH SAUDE OCUPACIONAL LTDA</t>
        </is>
      </c>
      <c r="D1271" t="inlineStr">
        <is>
          <t>2094</t>
        </is>
      </c>
      <c r="E1271" s="555" t="n">
        <v>46081</v>
      </c>
      <c r="F1271" s="555" t="n">
        <v>46094</v>
      </c>
      <c r="G1271" t="inlineStr">
        <is>
          <t>Mão de Obra - Benefícios</t>
        </is>
      </c>
      <c r="H1271" t="inlineStr">
        <is>
          <t xml:space="preserve">  -  Exames Periódicos</t>
        </is>
      </c>
      <c r="I1271" t="inlineStr">
        <is>
          <t>SERVICOS MEDICOS DE APOIO DIAGNOSTICO</t>
        </is>
      </c>
      <c r="J1271" t="n">
        <v>-142.79</v>
      </c>
      <c r="K1271" t="n">
        <v>-142.79</v>
      </c>
      <c r="O1271" t="inlineStr">
        <is>
          <t>Real</t>
        </is>
      </c>
      <c r="P1271" t="inlineStr">
        <is>
          <t>Pago</t>
        </is>
      </c>
      <c r="Q1271" t="inlineStr">
        <is>
          <t>02/2026</t>
        </is>
      </c>
      <c r="R1271" t="n">
        <v>0</v>
      </c>
    </row>
    <row r="1272">
      <c r="A1272" t="n">
        <v>197260</v>
      </c>
      <c r="B1272" t="inlineStr">
        <is>
          <t>Love Cabaret</t>
        </is>
      </c>
      <c r="C1272" t="inlineStr">
        <is>
          <t>ISS</t>
        </is>
      </c>
      <c r="D1272" t="inlineStr">
        <is>
          <t>FEV2026</t>
        </is>
      </c>
      <c r="E1272" s="555" t="n">
        <v>46081</v>
      </c>
      <c r="F1272" s="555" t="n">
        <v>46091</v>
      </c>
      <c r="G1272" t="inlineStr">
        <is>
          <t>Utilidades</t>
        </is>
      </c>
      <c r="H1272" t="inlineStr">
        <is>
          <t>Coleta de lixo</t>
        </is>
      </c>
      <c r="I1272" t="inlineStr">
        <is>
          <t>ISS 02/2026</t>
        </is>
      </c>
      <c r="J1272" t="n">
        <v>-51.71</v>
      </c>
      <c r="K1272" t="n">
        <v>-51.71</v>
      </c>
      <c r="O1272" t="inlineStr">
        <is>
          <t>Real</t>
        </is>
      </c>
      <c r="P1272" t="inlineStr">
        <is>
          <t>Pago</t>
        </is>
      </c>
      <c r="Q1272" t="inlineStr">
        <is>
          <t>02/2026</t>
        </is>
      </c>
      <c r="R1272" t="n">
        <v>0</v>
      </c>
    </row>
    <row r="1273">
      <c r="A1273" t="n">
        <v>197480</v>
      </c>
      <c r="B1273" t="inlineStr">
        <is>
          <t>Love Cabaret</t>
        </is>
      </c>
      <c r="C1273" t="inlineStr">
        <is>
          <t>IRRF</t>
        </is>
      </c>
      <c r="D1273" t="inlineStr">
        <is>
          <t>FEV2026</t>
        </is>
      </c>
      <c r="E1273" s="555" t="n">
        <v>46081</v>
      </c>
      <c r="F1273" s="555" t="n">
        <v>46101</v>
      </c>
      <c r="G1273" t="inlineStr">
        <is>
          <t>Serviços de Terceiros</t>
        </is>
      </c>
      <c r="H1273" t="inlineStr">
        <is>
          <t>Assessoria Contabil</t>
        </is>
      </c>
      <c r="I1273" t="inlineStr">
        <is>
          <t>IRRF PRESTADOR PJ</t>
        </is>
      </c>
      <c r="J1273" t="n">
        <v>-115.31</v>
      </c>
      <c r="K1273" t="n">
        <v>-115.31</v>
      </c>
      <c r="O1273" t="inlineStr">
        <is>
          <t>Real</t>
        </is>
      </c>
      <c r="P1273" t="inlineStr">
        <is>
          <t>Pago</t>
        </is>
      </c>
      <c r="Q1273" t="inlineStr">
        <is>
          <t>02/2026</t>
        </is>
      </c>
      <c r="R1273" t="n">
        <v>0</v>
      </c>
    </row>
    <row r="1274">
      <c r="A1274" t="n">
        <v>207212</v>
      </c>
      <c r="B1274" t="inlineStr">
        <is>
          <t>Love Cabaret</t>
        </is>
      </c>
      <c r="C1274" t="inlineStr">
        <is>
          <t>INSS</t>
        </is>
      </c>
      <c r="D1274" t="inlineStr">
        <is>
          <t>110159 022026</t>
        </is>
      </c>
      <c r="E1274" s="555" t="n">
        <v>46081</v>
      </c>
      <c r="F1274" s="555" t="n">
        <v>46101</v>
      </c>
      <c r="G1274" t="inlineStr">
        <is>
          <t>Mão de Obra - Encargos e Provisões</t>
        </is>
      </c>
      <c r="H1274" t="inlineStr">
        <is>
          <t xml:space="preserve">  -  INSS Segurados</t>
        </is>
      </c>
      <c r="I1274" t="inlineStr">
        <is>
          <t>INSS Segurados</t>
        </is>
      </c>
      <c r="J1274" t="n">
        <v>-1101.59</v>
      </c>
      <c r="K1274" t="n">
        <v>-1101.59</v>
      </c>
      <c r="O1274" t="inlineStr">
        <is>
          <t>Real</t>
        </is>
      </c>
      <c r="P1274" t="inlineStr">
        <is>
          <t>Pago</t>
        </is>
      </c>
      <c r="Q1274" t="inlineStr">
        <is>
          <t>02/2026</t>
        </is>
      </c>
      <c r="R1274" t="n">
        <v>0</v>
      </c>
    </row>
    <row r="1275">
      <c r="A1275" t="n">
        <v>195299</v>
      </c>
      <c r="B1275" t="inlineStr">
        <is>
          <t>Love Cabaret</t>
        </is>
      </c>
      <c r="C1275" t="inlineStr">
        <is>
          <t>ALPHALIX AMBIENTEAL LOC/ DE EQUIPAMENTOS EIRELI</t>
        </is>
      </c>
      <c r="D1275" t="inlineStr">
        <is>
          <t>62569</t>
        </is>
      </c>
      <c r="E1275" s="555" t="n">
        <v>46081</v>
      </c>
      <c r="F1275" s="555" t="n">
        <v>46109</v>
      </c>
      <c r="G1275" t="inlineStr">
        <is>
          <t>Utilidades</t>
        </is>
      </c>
      <c r="H1275" t="inlineStr">
        <is>
          <t>Coleta de lixo</t>
        </is>
      </c>
      <c r="I1275" t="inlineStr">
        <is>
          <t>COLETA DE LIXO - 02/2026</t>
        </is>
      </c>
      <c r="J1275" t="n">
        <v>-790</v>
      </c>
      <c r="K1275" t="n">
        <v>-750.5</v>
      </c>
      <c r="O1275" t="inlineStr">
        <is>
          <t>Real</t>
        </is>
      </c>
      <c r="P1275" t="inlineStr">
        <is>
          <t>Pago</t>
        </is>
      </c>
      <c r="Q1275" t="inlineStr">
        <is>
          <t>02/2026</t>
        </is>
      </c>
      <c r="R1275" t="n">
        <v>0</v>
      </c>
    </row>
    <row r="1276">
      <c r="A1276" t="n">
        <v>209567</v>
      </c>
      <c r="B1276" t="inlineStr">
        <is>
          <t>Love Cabaret</t>
        </is>
      </c>
      <c r="C1276" t="inlineStr">
        <is>
          <t xml:space="preserve">CSRF </t>
        </is>
      </c>
      <c r="D1276" t="inlineStr">
        <is>
          <t>FEV2026</t>
        </is>
      </c>
      <c r="E1276" s="555" t="n">
        <v>46081</v>
      </c>
      <c r="F1276" s="555" t="n">
        <v>46101</v>
      </c>
      <c r="G1276" t="inlineStr">
        <is>
          <t>Serviços de Terceiros</t>
        </is>
      </c>
      <c r="H1276" t="inlineStr">
        <is>
          <t>Assessoria Contabil</t>
        </is>
      </c>
      <c r="J1276" t="n">
        <v>-354.45</v>
      </c>
      <c r="K1276" t="n">
        <v>-354.45</v>
      </c>
      <c r="O1276" t="inlineStr">
        <is>
          <t>Real</t>
        </is>
      </c>
      <c r="P1276" t="inlineStr">
        <is>
          <t>Pago</t>
        </is>
      </c>
      <c r="Q1276" t="inlineStr">
        <is>
          <t>02/2026</t>
        </is>
      </c>
      <c r="R1276" t="n">
        <v>0</v>
      </c>
    </row>
    <row r="1277">
      <c r="A1277" t="n">
        <v>210574</v>
      </c>
      <c r="B1277" t="inlineStr">
        <is>
          <t>Love Cabaret</t>
        </is>
      </c>
      <c r="C1277" t="inlineStr">
        <is>
          <t>COFINS</t>
        </is>
      </c>
      <c r="D1277" t="inlineStr">
        <is>
          <t>FEV2026</t>
        </is>
      </c>
      <c r="E1277" s="555" t="n">
        <v>46081</v>
      </c>
      <c r="F1277" s="555" t="n">
        <v>46106</v>
      </c>
      <c r="G1277" t="inlineStr">
        <is>
          <t>Impostos sobre Venda</t>
        </is>
      </c>
      <c r="H1277" t="inlineStr">
        <is>
          <t>PIS / COFINS</t>
        </is>
      </c>
      <c r="I1277" t="inlineStr">
        <is>
          <t>01 COFINS - FATURAMENTO/PJ EM GERAL
PA:02/2026 Vencimento:25/03/2026</t>
        </is>
      </c>
      <c r="J1277" t="n">
        <v>-2067.52</v>
      </c>
      <c r="K1277" t="n">
        <v>-2067.52</v>
      </c>
      <c r="O1277" t="inlineStr">
        <is>
          <t>Real</t>
        </is>
      </c>
      <c r="P1277" t="inlineStr">
        <is>
          <t>Pago</t>
        </is>
      </c>
      <c r="Q1277" t="inlineStr">
        <is>
          <t>02/2026</t>
        </is>
      </c>
      <c r="R1277" t="n">
        <v>0</v>
      </c>
    </row>
    <row r="1278">
      <c r="A1278" t="n">
        <v>210586</v>
      </c>
      <c r="B1278" t="inlineStr">
        <is>
          <t>Love Cabaret</t>
        </is>
      </c>
      <c r="C1278" t="inlineStr">
        <is>
          <t>PIS</t>
        </is>
      </c>
      <c r="D1278" t="inlineStr">
        <is>
          <t>FEV2026</t>
        </is>
      </c>
      <c r="E1278" s="555" t="n">
        <v>46081</v>
      </c>
      <c r="F1278" s="555" t="n">
        <v>46106</v>
      </c>
      <c r="G1278" t="inlineStr">
        <is>
          <t>Impostos sobre Venda</t>
        </is>
      </c>
      <c r="H1278" t="inlineStr">
        <is>
          <t>PIS / COFINS</t>
        </is>
      </c>
      <c r="I1278" t="inlineStr">
        <is>
          <t>02 PIS - FATURAMENTO - PJ EM GERAL
PA:02/2026 Vencimento:25/03/2026</t>
        </is>
      </c>
      <c r="J1278" t="n">
        <v>-447.96</v>
      </c>
      <c r="K1278" t="n">
        <v>-447.96</v>
      </c>
      <c r="O1278" t="inlineStr">
        <is>
          <t>Real</t>
        </is>
      </c>
      <c r="P1278" t="inlineStr">
        <is>
          <t>Pago</t>
        </is>
      </c>
      <c r="Q1278" t="inlineStr">
        <is>
          <t>02/2026</t>
        </is>
      </c>
      <c r="R1278" t="n">
        <v>0</v>
      </c>
    </row>
    <row r="1279">
      <c r="A1279" t="n">
        <v>208329</v>
      </c>
      <c r="B1279" t="inlineStr">
        <is>
          <t>Love Cabaret</t>
        </is>
      </c>
      <c r="C1279" t="inlineStr">
        <is>
          <t>FGTS</t>
        </is>
      </c>
      <c r="D1279" t="inlineStr">
        <is>
          <t>85633 022026</t>
        </is>
      </c>
      <c r="E1279" s="555" t="n">
        <v>46081</v>
      </c>
      <c r="F1279" s="555" t="n">
        <v>46101</v>
      </c>
      <c r="G1279" t="inlineStr">
        <is>
          <t>Mão de Obra - Encargos e Provisões</t>
        </is>
      </c>
      <c r="H1279" t="inlineStr">
        <is>
          <t xml:space="preserve">  -  FGTS</t>
        </is>
      </c>
      <c r="I1279" t="inlineStr">
        <is>
          <t>Guia FGTS - 02/2026</t>
        </is>
      </c>
      <c r="J1279" t="n">
        <v>-856.33</v>
      </c>
      <c r="K1279" t="n">
        <v>-856.33</v>
      </c>
      <c r="O1279" t="inlineStr">
        <is>
          <t>Real</t>
        </is>
      </c>
      <c r="P1279" t="inlineStr">
        <is>
          <t>Pago</t>
        </is>
      </c>
      <c r="Q1279" t="inlineStr">
        <is>
          <t>02/2026</t>
        </is>
      </c>
      <c r="R1279" t="n">
        <v>0</v>
      </c>
    </row>
    <row r="1280">
      <c r="A1280" t="n">
        <v>215695</v>
      </c>
      <c r="B1280" t="inlineStr">
        <is>
          <t>Love Cabaret</t>
        </is>
      </c>
      <c r="C1280" t="inlineStr">
        <is>
          <t>INSS</t>
        </is>
      </c>
      <c r="D1280" t="inlineStr">
        <is>
          <t>FEV2026</t>
        </is>
      </c>
      <c r="E1280" s="555" t="n">
        <v>46081</v>
      </c>
      <c r="F1280" s="555" t="n">
        <v>46101</v>
      </c>
      <c r="G1280" t="inlineStr">
        <is>
          <t>Utilidades</t>
        </is>
      </c>
      <c r="H1280" t="inlineStr">
        <is>
          <t>Controle de Pragas</t>
        </is>
      </c>
      <c r="I1280" t="inlineStr">
        <is>
          <t>01 CP PATRONAL - RETENÇÃO LEI 9.711/98
PA:02/2026 Vencimento:20/03/2026
CNPJ Prestador:03.558.775/0001-75 NF 5000 DESENTUPIDORA DEDETIZAD</t>
        </is>
      </c>
      <c r="J1280" t="n">
        <v>-195.8</v>
      </c>
      <c r="K1280" t="n">
        <v>-195.8</v>
      </c>
      <c r="O1280" t="inlineStr">
        <is>
          <t>Real</t>
        </is>
      </c>
      <c r="P1280" t="inlineStr">
        <is>
          <t>Pago</t>
        </is>
      </c>
      <c r="Q1280" t="inlineStr">
        <is>
          <t>02/2026</t>
        </is>
      </c>
      <c r="R1280" t="n">
        <v>0</v>
      </c>
    </row>
    <row r="1281">
      <c r="A1281" t="n">
        <v>214405</v>
      </c>
      <c r="B1281" t="inlineStr">
        <is>
          <t>Love Cabaret</t>
        </is>
      </c>
      <c r="C1281" t="inlineStr">
        <is>
          <t>JULIANA OLIVEIRA DA SILVA</t>
        </is>
      </c>
      <c r="E1281" s="555" t="n">
        <v>46081</v>
      </c>
      <c r="F1281" s="555" t="n">
        <v>46087</v>
      </c>
      <c r="G1281" t="inlineStr">
        <is>
          <t>Mão de Obra - Salários</t>
        </is>
      </c>
      <c r="H1281" t="inlineStr">
        <is>
          <t>MDO CLT - Salário</t>
        </is>
      </c>
      <c r="J1281" t="n">
        <v>-3142.64</v>
      </c>
      <c r="K1281" t="n">
        <v>-3142.64</v>
      </c>
      <c r="O1281" t="inlineStr">
        <is>
          <t>Real</t>
        </is>
      </c>
      <c r="P1281" t="inlineStr">
        <is>
          <t>Pago</t>
        </is>
      </c>
      <c r="Q1281" t="inlineStr">
        <is>
          <t>02/2026</t>
        </is>
      </c>
      <c r="R1281" t="n">
        <v>0</v>
      </c>
    </row>
    <row r="1282">
      <c r="A1282" t="n">
        <v>214406</v>
      </c>
      <c r="B1282" t="inlineStr">
        <is>
          <t>Love Cabaret</t>
        </is>
      </c>
      <c r="C1282" t="inlineStr">
        <is>
          <t>CAROLINE FERREIRA DA SILVA</t>
        </is>
      </c>
      <c r="E1282" s="555" t="n">
        <v>46081</v>
      </c>
      <c r="F1282" s="555" t="n">
        <v>46087</v>
      </c>
      <c r="G1282" t="inlineStr">
        <is>
          <t>Mão de Obra - Salários</t>
        </is>
      </c>
      <c r="H1282" t="inlineStr">
        <is>
          <t>MDO CLT - Salário</t>
        </is>
      </c>
      <c r="J1282" t="n">
        <v>-4392.23</v>
      </c>
      <c r="K1282" t="n">
        <v>-4392.23</v>
      </c>
      <c r="O1282" t="inlineStr">
        <is>
          <t>Real</t>
        </is>
      </c>
      <c r="P1282" t="inlineStr">
        <is>
          <t>Pago</t>
        </is>
      </c>
      <c r="Q1282" t="inlineStr">
        <is>
          <t>02/2026</t>
        </is>
      </c>
      <c r="R1282" t="n">
        <v>0</v>
      </c>
    </row>
    <row r="1283">
      <c r="A1283" t="n">
        <v>214033</v>
      </c>
      <c r="B1283" t="inlineStr">
        <is>
          <t>Love Cabaret</t>
        </is>
      </c>
      <c r="C1283" t="inlineStr">
        <is>
          <t>LAISA ROCHA LARANGEIRA</t>
        </is>
      </c>
      <c r="D1283" t="inlineStr">
        <is>
          <t>RP0222026</t>
        </is>
      </c>
      <c r="E1283" s="555" t="n">
        <v>46081</v>
      </c>
      <c r="F1283" s="555" t="n">
        <v>46091</v>
      </c>
      <c r="G1283" t="inlineStr">
        <is>
          <t>Despesas com Transporte / Hospedagem</t>
        </is>
      </c>
      <c r="H1283" t="inlineStr">
        <is>
          <t>Conduções/Taxi/Uber</t>
        </is>
      </c>
      <c r="I1283" t="inlineStr">
        <is>
          <t>UBER - 02/2026</t>
        </is>
      </c>
      <c r="J1283" t="n">
        <v>-39.28</v>
      </c>
      <c r="K1283" t="n">
        <v>-39.28</v>
      </c>
      <c r="M1283" t="inlineStr">
        <is>
          <t>ASSISTENTE DE MARKETING DO SQUAD</t>
        </is>
      </c>
      <c r="N1283" t="inlineStr">
        <is>
          <t xml:space="preserve">  - Squad</t>
        </is>
      </c>
      <c r="O1283" t="inlineStr">
        <is>
          <t>Real</t>
        </is>
      </c>
      <c r="P1283" t="inlineStr">
        <is>
          <t>Pago</t>
        </is>
      </c>
      <c r="Q1283" t="inlineStr">
        <is>
          <t>02/2026</t>
        </is>
      </c>
      <c r="R1283" t="n">
        <v>0</v>
      </c>
    </row>
    <row r="1284">
      <c r="A1284" t="n">
        <v>214041</v>
      </c>
      <c r="B1284" t="inlineStr">
        <is>
          <t>Love Cabaret</t>
        </is>
      </c>
      <c r="C1284" t="inlineStr">
        <is>
          <t>FELIPE FERREIRA FRANCA 36496185832</t>
        </is>
      </c>
      <c r="D1284" t="inlineStr">
        <is>
          <t>RP0242026</t>
        </is>
      </c>
      <c r="E1284" s="555" t="n">
        <v>46081</v>
      </c>
      <c r="F1284" s="555" t="n">
        <v>46091</v>
      </c>
      <c r="G1284" t="inlineStr">
        <is>
          <t>Utilidades</t>
        </is>
      </c>
      <c r="H1284" t="inlineStr">
        <is>
          <t>Agua/Esgoto</t>
        </is>
      </c>
      <c r="I1284" t="inlineStr">
        <is>
          <t>CAMINHAO PIPA - 02/2026</t>
        </is>
      </c>
      <c r="J1284" t="n">
        <v>-825</v>
      </c>
      <c r="K1284" t="n">
        <v>-825</v>
      </c>
      <c r="M1284" t="inlineStr">
        <is>
          <t>LIDER DE SQUAD</t>
        </is>
      </c>
      <c r="N1284" t="inlineStr">
        <is>
          <t xml:space="preserve">  - Squad</t>
        </is>
      </c>
      <c r="O1284" t="inlineStr">
        <is>
          <t>Real</t>
        </is>
      </c>
      <c r="P1284" t="inlineStr">
        <is>
          <t>Pago</t>
        </is>
      </c>
      <c r="Q1284" t="inlineStr">
        <is>
          <t>02/2026</t>
        </is>
      </c>
      <c r="R1284" t="n">
        <v>0</v>
      </c>
    </row>
    <row r="1285">
      <c r="A1285" t="n">
        <v>214037</v>
      </c>
      <c r="B1285" t="inlineStr">
        <is>
          <t>Love Cabaret</t>
        </is>
      </c>
      <c r="C1285" t="inlineStr">
        <is>
          <t>ANDRES LA ROSA</t>
        </is>
      </c>
      <c r="D1285" t="inlineStr">
        <is>
          <t>RP0232026</t>
        </is>
      </c>
      <c r="E1285" s="555" t="n">
        <v>46081</v>
      </c>
      <c r="F1285" s="555" t="n">
        <v>46091</v>
      </c>
      <c r="G1285" t="inlineStr">
        <is>
          <t>Mão de Obra - Benefícios</t>
        </is>
      </c>
      <c r="H1285" t="inlineStr">
        <is>
          <t xml:space="preserve">  -  Alimentação Funcionário</t>
        </is>
      </c>
      <c r="I1285" t="inlineStr">
        <is>
          <t>AGUA/REFEICAO - 02/2026</t>
        </is>
      </c>
      <c r="J1285" t="n">
        <v>-668.24</v>
      </c>
      <c r="K1285" t="n">
        <v>-668.24</v>
      </c>
      <c r="O1285" t="inlineStr">
        <is>
          <t>Real</t>
        </is>
      </c>
      <c r="P1285" t="inlineStr">
        <is>
          <t>Pago</t>
        </is>
      </c>
      <c r="Q1285" t="inlineStr">
        <is>
          <t>02/2026</t>
        </is>
      </c>
      <c r="R1285" t="n">
        <v>0</v>
      </c>
    </row>
    <row r="1286">
      <c r="A1286" t="n">
        <v>215750</v>
      </c>
      <c r="B1286" t="inlineStr">
        <is>
          <t>Love Cabaret</t>
        </is>
      </c>
      <c r="C1286" t="inlineStr">
        <is>
          <t>ZIGPAY LTDAS -ME</t>
        </is>
      </c>
      <c r="E1286" s="555" t="n">
        <v>46081</v>
      </c>
      <c r="F1286" s="555" t="n">
        <v>46081</v>
      </c>
      <c r="G1286" t="inlineStr">
        <is>
          <t>Deduções sobre Venda</t>
        </is>
      </c>
      <c r="H1286" t="inlineStr">
        <is>
          <t>Meios de pagamento</t>
        </is>
      </c>
      <c r="I1286" t="inlineStr">
        <is>
          <t xml:space="preserve"> Taxa Sobre Adquirência Integrada</t>
        </is>
      </c>
      <c r="J1286" t="n">
        <v>-393.22</v>
      </c>
      <c r="K1286" t="n">
        <v>-393.22</v>
      </c>
      <c r="O1286" t="inlineStr">
        <is>
          <t>Real</t>
        </is>
      </c>
      <c r="P1286" t="inlineStr">
        <is>
          <t>Pago</t>
        </is>
      </c>
      <c r="Q1286" t="inlineStr">
        <is>
          <t>02/2026</t>
        </is>
      </c>
      <c r="R1286" t="n">
        <v>0</v>
      </c>
    </row>
    <row r="1287">
      <c r="A1287" t="n">
        <v>213333</v>
      </c>
      <c r="B1287" t="inlineStr">
        <is>
          <t>Love Cabaret</t>
        </is>
      </c>
      <c r="C1287" t="inlineStr">
        <is>
          <t>JND SOLUCOES TECNICAS EIRELI</t>
        </is>
      </c>
      <c r="D1287" t="inlineStr">
        <is>
          <t>8170</t>
        </is>
      </c>
      <c r="E1287" s="555" t="n">
        <v>46080</v>
      </c>
      <c r="F1287" s="555" t="n">
        <v>46111</v>
      </c>
      <c r="G1287" t="inlineStr">
        <is>
          <t>Utilidades</t>
        </is>
      </c>
      <c r="H1287" t="inlineStr">
        <is>
          <t>Serviços de Limpeza</t>
        </is>
      </c>
      <c r="I1287" t="inlineStr">
        <is>
          <t>ANALISE DE AGUA - 02/2026</t>
        </is>
      </c>
      <c r="J1287" t="n">
        <v>-125</v>
      </c>
      <c r="K1287" t="n">
        <v>-125</v>
      </c>
      <c r="O1287" t="inlineStr">
        <is>
          <t>Real</t>
        </is>
      </c>
      <c r="P1287" t="inlineStr">
        <is>
          <t>Pago</t>
        </is>
      </c>
      <c r="Q1287" t="inlineStr">
        <is>
          <t>02/2026</t>
        </is>
      </c>
      <c r="R1287" t="n">
        <v>0</v>
      </c>
    </row>
    <row r="1288">
      <c r="A1288" t="n">
        <v>212549</v>
      </c>
      <c r="B1288" t="inlineStr">
        <is>
          <t>Love Cabaret</t>
        </is>
      </c>
      <c r="C1288" t="inlineStr">
        <is>
          <t>M2 Transportes Rodoviários Ltda</t>
        </is>
      </c>
      <c r="D1288" t="inlineStr">
        <is>
          <t>RP0172026</t>
        </is>
      </c>
      <c r="E1288" s="555" t="n">
        <v>46080</v>
      </c>
      <c r="F1288" s="555" t="n">
        <v>46080</v>
      </c>
      <c r="G1288" t="inlineStr">
        <is>
          <t>Utilidades</t>
        </is>
      </c>
      <c r="H1288" t="inlineStr">
        <is>
          <t>Agua/Esgoto</t>
        </is>
      </c>
      <c r="I1288" t="inlineStr">
        <is>
          <t xml:space="preserve"> CAMINHAO PIPA - 02/2026</t>
        </is>
      </c>
      <c r="J1288" t="n">
        <v>-1650</v>
      </c>
      <c r="K1288" t="n">
        <v>-1650</v>
      </c>
      <c r="O1288" t="inlineStr">
        <is>
          <t>Real</t>
        </is>
      </c>
      <c r="P1288" t="inlineStr">
        <is>
          <t>Pago</t>
        </is>
      </c>
      <c r="Q1288" t="inlineStr">
        <is>
          <t>02/2026</t>
        </is>
      </c>
      <c r="R1288" t="n">
        <v>0</v>
      </c>
    </row>
    <row r="1289">
      <c r="A1289" t="n">
        <v>211840</v>
      </c>
      <c r="B1289" t="inlineStr">
        <is>
          <t>Love Cabaret</t>
        </is>
      </c>
      <c r="C1289" t="inlineStr">
        <is>
          <t>SECRETARIA DE ESTADO DA FAZENDA</t>
        </is>
      </c>
      <c r="D1289" t="inlineStr">
        <is>
          <t>1/84 ADESÃO</t>
        </is>
      </c>
      <c r="E1289" s="555" t="n">
        <v>46079</v>
      </c>
      <c r="F1289" s="555" t="n">
        <v>46106</v>
      </c>
      <c r="G1289" t="inlineStr">
        <is>
          <t>Endividamento</t>
        </is>
      </c>
      <c r="H1289" t="inlineStr">
        <is>
          <t>Endividamento Geral</t>
        </is>
      </c>
      <c r="I1289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J1289" t="n">
        <v>-676.74</v>
      </c>
      <c r="K1289" t="n">
        <v>-676.74</v>
      </c>
      <c r="O1289" t="inlineStr">
        <is>
          <t>Real</t>
        </is>
      </c>
      <c r="P1289" t="inlineStr">
        <is>
          <t>Pago</t>
        </is>
      </c>
      <c r="Q1289" t="inlineStr">
        <is>
          <t>02/2026</t>
        </is>
      </c>
      <c r="R1289" t="n">
        <v>0</v>
      </c>
    </row>
    <row r="1290">
      <c r="A1290" t="n">
        <v>211386</v>
      </c>
      <c r="B1290" t="inlineStr">
        <is>
          <t>Love Cabaret</t>
        </is>
      </c>
      <c r="C1290" t="inlineStr">
        <is>
          <t>FOURCON SERVIÇOS DE CONSTRUÇÃO REFORMA E MANUTENÇÃO LTDA</t>
        </is>
      </c>
      <c r="D1290" t="inlineStr">
        <is>
          <t>RP0162026</t>
        </is>
      </c>
      <c r="E1290" s="555" t="n">
        <v>46078</v>
      </c>
      <c r="F1290" s="555" t="n">
        <v>46079</v>
      </c>
      <c r="G1290" t="inlineStr">
        <is>
          <t>Investimento - CAPEX</t>
        </is>
      </c>
      <c r="H1290" t="inlineStr">
        <is>
          <t>Investimento - Equipamentos</t>
        </is>
      </c>
      <c r="I1290" t="inlineStr">
        <is>
          <t>BARRA DE POLE - SINAL 60% PARC 1/2 - 02/2026</t>
        </is>
      </c>
      <c r="J1290" t="n">
        <v>-4368</v>
      </c>
      <c r="K1290" t="n">
        <v>-4368</v>
      </c>
      <c r="O1290" t="inlineStr">
        <is>
          <t>Real</t>
        </is>
      </c>
      <c r="P1290" t="inlineStr">
        <is>
          <t>Pago</t>
        </is>
      </c>
      <c r="Q1290" t="inlineStr">
        <is>
          <t>02/2026</t>
        </is>
      </c>
      <c r="R1290" t="n">
        <v>0</v>
      </c>
    </row>
    <row r="1291">
      <c r="A1291" t="n">
        <v>211387</v>
      </c>
      <c r="B1291" t="inlineStr">
        <is>
          <t>Love Cabaret</t>
        </is>
      </c>
      <c r="C1291" t="inlineStr">
        <is>
          <t>FOURCON SERVIÇOS DE CONSTRUÇÃO REFORMA E MANUTENÇÃO LTDA</t>
        </is>
      </c>
      <c r="D1291" t="inlineStr">
        <is>
          <t>RP0162026</t>
        </is>
      </c>
      <c r="E1291" s="555" t="n">
        <v>46078</v>
      </c>
      <c r="F1291" s="555" t="n">
        <v>46109</v>
      </c>
      <c r="G1291" t="inlineStr">
        <is>
          <t>Investimento - CAPEX</t>
        </is>
      </c>
      <c r="H1291" t="inlineStr">
        <is>
          <t>Investimento - Equipamentos</t>
        </is>
      </c>
      <c r="I1291" t="inlineStr">
        <is>
          <t>BARRA DE POLE - RESTANTE 40% PARC 2/2 - 02/2026</t>
        </is>
      </c>
      <c r="J1291" t="n">
        <v>-2912</v>
      </c>
      <c r="K1291" t="n">
        <v>-2912</v>
      </c>
      <c r="O1291" t="inlineStr">
        <is>
          <t>Real</t>
        </is>
      </c>
      <c r="P1291" t="inlineStr">
        <is>
          <t>Pago</t>
        </is>
      </c>
      <c r="Q1291" t="inlineStr">
        <is>
          <t>02/2026</t>
        </is>
      </c>
      <c r="R1291" t="n">
        <v>0</v>
      </c>
    </row>
    <row r="1292">
      <c r="A1292" t="n">
        <v>211388</v>
      </c>
      <c r="B1292" t="inlineStr">
        <is>
          <t>Love Cabaret</t>
        </is>
      </c>
      <c r="C1292" t="inlineStr">
        <is>
          <t>FABIO BENSONE - MARCENARIA PARANA</t>
        </is>
      </c>
      <c r="D1292" t="inlineStr">
        <is>
          <t>RP0172026</t>
        </is>
      </c>
      <c r="E1292" s="555" t="n">
        <v>46078</v>
      </c>
      <c r="F1292" s="555" t="n">
        <v>46079</v>
      </c>
      <c r="G1292" t="inlineStr">
        <is>
          <t>Investimento - CAPEX</t>
        </is>
      </c>
      <c r="H1292" t="inlineStr">
        <is>
          <t>Investimento - Mobiliário e Decoração</t>
        </is>
      </c>
      <c r="I1292" t="inlineStr">
        <is>
          <t>MOBILIARIO - SOFA + TAMPO DE MESA - SINAL 50% PARC 1/2 - 02/2026</t>
        </is>
      </c>
      <c r="J1292" t="n">
        <v>-12630</v>
      </c>
      <c r="K1292" t="n">
        <v>-12630</v>
      </c>
      <c r="O1292" t="inlineStr">
        <is>
          <t>Real</t>
        </is>
      </c>
      <c r="P1292" t="inlineStr">
        <is>
          <t>Pago</t>
        </is>
      </c>
      <c r="Q1292" t="inlineStr">
        <is>
          <t>02/2026</t>
        </is>
      </c>
      <c r="R1292" t="n">
        <v>0</v>
      </c>
    </row>
    <row r="1293">
      <c r="A1293" t="n">
        <v>211470</v>
      </c>
      <c r="B1293" t="inlineStr">
        <is>
          <t>Love Cabaret</t>
        </is>
      </c>
      <c r="C1293" t="inlineStr">
        <is>
          <t>PETTY CASH</t>
        </is>
      </c>
      <c r="D1293" t="inlineStr">
        <is>
          <t>16190 022026</t>
        </is>
      </c>
      <c r="E1293" s="555" t="n">
        <v>46078</v>
      </c>
      <c r="F1293" s="555" t="n">
        <v>46086</v>
      </c>
      <c r="G1293" t="inlineStr">
        <is>
          <t>Custos de Eventos</t>
        </is>
      </c>
      <c r="H1293" t="inlineStr">
        <is>
          <t>Decoração - Eventos</t>
        </is>
      </c>
      <c r="I1293" t="inlineStr">
        <is>
          <t>ITEM PARA EVENTO - 4581</t>
        </is>
      </c>
      <c r="J1293" t="n">
        <v>-161.9</v>
      </c>
      <c r="K1293" t="n">
        <v>-161.9</v>
      </c>
      <c r="O1293" t="inlineStr">
        <is>
          <t>Real</t>
        </is>
      </c>
      <c r="P1293" t="inlineStr">
        <is>
          <t>Pago</t>
        </is>
      </c>
      <c r="Q1293" t="inlineStr">
        <is>
          <t>02/2026</t>
        </is>
      </c>
      <c r="R1293" t="n">
        <v>0</v>
      </c>
    </row>
    <row r="1294">
      <c r="A1294" t="n">
        <v>211820</v>
      </c>
      <c r="B1294" t="inlineStr">
        <is>
          <t>Love Cabaret</t>
        </is>
      </c>
      <c r="C1294" t="inlineStr">
        <is>
          <t>BRADESCO SA</t>
        </is>
      </c>
      <c r="E1294" s="555" t="n">
        <v>46078</v>
      </c>
      <c r="F1294" s="555" t="n">
        <v>46078</v>
      </c>
      <c r="G1294" t="inlineStr">
        <is>
          <t>Despesas Financeiras</t>
        </is>
      </c>
      <c r="H1294" t="inlineStr">
        <is>
          <t>Tarifas Bancárias</t>
        </is>
      </c>
      <c r="J1294" t="n">
        <v>-9.800000000000001</v>
      </c>
      <c r="K1294" t="n">
        <v>-9.800000000000001</v>
      </c>
      <c r="O1294" t="inlineStr">
        <is>
          <t>Real</t>
        </is>
      </c>
      <c r="P1294" t="inlineStr">
        <is>
          <t>Pago</t>
        </is>
      </c>
      <c r="Q1294" t="inlineStr">
        <is>
          <t>02/2026</t>
        </is>
      </c>
      <c r="R1294" t="n">
        <v>0</v>
      </c>
    </row>
    <row r="1295">
      <c r="A1295" t="n">
        <v>211389</v>
      </c>
      <c r="B1295" t="inlineStr">
        <is>
          <t>Love Cabaret</t>
        </is>
      </c>
      <c r="C1295" t="inlineStr">
        <is>
          <t>FABIO BENSONE - MARCENARIA PARANA</t>
        </is>
      </c>
      <c r="D1295" t="inlineStr">
        <is>
          <t>RP0172026</t>
        </is>
      </c>
      <c r="E1295" s="555" t="n">
        <v>46078</v>
      </c>
      <c r="F1295" s="555" t="n">
        <v>46109</v>
      </c>
      <c r="G1295" t="inlineStr">
        <is>
          <t>Investimento - CAPEX</t>
        </is>
      </c>
      <c r="H1295" t="inlineStr">
        <is>
          <t>Investimento - Mobiliário e Decoração</t>
        </is>
      </c>
      <c r="I1295" t="inlineStr">
        <is>
          <t>MOBILIARIO - SOFA + TAMPO DE MESA - RESTANTE 50% PARC 2/2 - 02/2026</t>
        </is>
      </c>
      <c r="J1295" t="n">
        <v>-12630</v>
      </c>
      <c r="K1295" t="n">
        <v>-12630</v>
      </c>
      <c r="O1295" t="inlineStr">
        <is>
          <t>Real</t>
        </is>
      </c>
      <c r="P1295" t="inlineStr">
        <is>
          <t>Pago</t>
        </is>
      </c>
      <c r="Q1295" t="inlineStr">
        <is>
          <t>02/2026</t>
        </is>
      </c>
      <c r="R1295" t="n">
        <v>0</v>
      </c>
    </row>
    <row r="1296">
      <c r="A1296" t="n">
        <v>213320</v>
      </c>
      <c r="B1296" t="inlineStr">
        <is>
          <t>Love Cabaret</t>
        </is>
      </c>
      <c r="C1296" t="inlineStr">
        <is>
          <t>LIMPDUTOS LIMPEZA DE DUTOS LTDA</t>
        </is>
      </c>
      <c r="D1296" t="inlineStr">
        <is>
          <t>8090</t>
        </is>
      </c>
      <c r="E1296" s="555" t="n">
        <v>46077</v>
      </c>
      <c r="F1296" s="555" t="n">
        <v>46092</v>
      </c>
      <c r="G1296" t="inlineStr">
        <is>
          <t>Utilidades</t>
        </is>
      </c>
      <c r="H1296" t="inlineStr">
        <is>
          <t>Serviços de Limpeza</t>
        </is>
      </c>
      <c r="I1296" t="inlineStr">
        <is>
          <t>SERVICOS DE LIMPEZA HIGIENIZACAO INTERNA DOS DOS DUTOS - 02/2026</t>
        </is>
      </c>
      <c r="J1296" t="n">
        <v>-3400</v>
      </c>
      <c r="K1296" t="n">
        <v>-3400</v>
      </c>
      <c r="O1296" t="inlineStr">
        <is>
          <t>Real</t>
        </is>
      </c>
      <c r="P1296" t="inlineStr">
        <is>
          <t>Pago</t>
        </is>
      </c>
      <c r="Q1296" t="inlineStr">
        <is>
          <t>02/2026</t>
        </is>
      </c>
      <c r="R1296" t="n">
        <v>0</v>
      </c>
    </row>
    <row r="1297">
      <c r="A1297" t="n">
        <v>213318</v>
      </c>
      <c r="B1297" t="inlineStr">
        <is>
          <t>Love Cabaret</t>
        </is>
      </c>
      <c r="C1297" t="inlineStr">
        <is>
          <t>SFREG LAV SEC 3 LAVANDERIA E TINTURARIA ALVES LTDA</t>
        </is>
      </c>
      <c r="D1297" t="inlineStr">
        <is>
          <t>3632</t>
        </is>
      </c>
      <c r="E1297" s="555" t="n">
        <v>46076</v>
      </c>
      <c r="F1297" s="555" t="n">
        <v>46090</v>
      </c>
      <c r="G1297" t="inlineStr">
        <is>
          <t>Utilidades</t>
        </is>
      </c>
      <c r="H1297" t="inlineStr">
        <is>
          <t>Serviço de Lavanderia</t>
        </is>
      </c>
      <c r="I1297" t="inlineStr">
        <is>
          <t xml:space="preserve">LAVANDERIA - 02/2026 - DADOS BANCARIOS: Banco Itaú /  Ag 6369 C/c 19732-9  / CNPJ 08.219.051/0001-10 (chave PIX)
</t>
        </is>
      </c>
      <c r="J1297" t="n">
        <v>-58</v>
      </c>
      <c r="K1297" t="n">
        <v>-58</v>
      </c>
      <c r="O1297" t="inlineStr">
        <is>
          <t>Real</t>
        </is>
      </c>
      <c r="P1297" t="inlineStr">
        <is>
          <t>Pago</t>
        </is>
      </c>
      <c r="Q1297" t="inlineStr">
        <is>
          <t>02/2026</t>
        </is>
      </c>
      <c r="R1297" t="n">
        <v>0</v>
      </c>
    </row>
    <row r="1298">
      <c r="A1298" t="n">
        <v>210810</v>
      </c>
      <c r="B1298" t="inlineStr">
        <is>
          <t>Love Cabaret</t>
        </is>
      </c>
      <c r="C1298" t="inlineStr">
        <is>
          <t>BRADESCO SA</t>
        </is>
      </c>
      <c r="E1298" s="555" t="n">
        <v>46076</v>
      </c>
      <c r="F1298" s="555" t="n">
        <v>46076</v>
      </c>
      <c r="G1298" t="inlineStr">
        <is>
          <t>Despesas Financeiras</t>
        </is>
      </c>
      <c r="H1298" t="inlineStr">
        <is>
          <t>Tarifas Bancárias</t>
        </is>
      </c>
      <c r="J1298" t="n">
        <v>-5.07</v>
      </c>
      <c r="K1298" t="n">
        <v>-5.07</v>
      </c>
      <c r="O1298" t="inlineStr">
        <is>
          <t>Real</t>
        </is>
      </c>
      <c r="P1298" t="inlineStr">
        <is>
          <t>Pago</t>
        </is>
      </c>
      <c r="Q1298" t="inlineStr">
        <is>
          <t>02/2026</t>
        </is>
      </c>
      <c r="R1298" t="n">
        <v>0</v>
      </c>
    </row>
    <row r="1299">
      <c r="A1299" t="n">
        <v>211469</v>
      </c>
      <c r="B1299" t="inlineStr">
        <is>
          <t>Love Cabaret</t>
        </is>
      </c>
      <c r="C1299" t="inlineStr">
        <is>
          <t>PETTY CASH</t>
        </is>
      </c>
      <c r="D1299" t="inlineStr">
        <is>
          <t>3490 022026</t>
        </is>
      </c>
      <c r="E1299" s="555" t="n">
        <v>46074</v>
      </c>
      <c r="F1299" s="555" t="n">
        <v>46086</v>
      </c>
      <c r="G1299" t="inlineStr">
        <is>
          <t>Mão de Obra - Benefícios</t>
        </is>
      </c>
      <c r="H1299" t="inlineStr">
        <is>
          <t xml:space="preserve">  -  Alimentação Funcionário</t>
        </is>
      </c>
      <c r="I1299" t="inlineStr">
        <is>
          <t>REFEICAO PARA FUNCIONARIO - 4581</t>
        </is>
      </c>
      <c r="J1299" t="n">
        <v>-34.9</v>
      </c>
      <c r="K1299" t="n">
        <v>-34.9</v>
      </c>
      <c r="O1299" t="inlineStr">
        <is>
          <t>Real</t>
        </is>
      </c>
      <c r="P1299" t="inlineStr">
        <is>
          <t>Pago</t>
        </is>
      </c>
      <c r="Q1299" t="inlineStr">
        <is>
          <t>02/2026</t>
        </is>
      </c>
      <c r="R1299" t="n">
        <v>0</v>
      </c>
    </row>
    <row r="1300">
      <c r="A1300" t="n">
        <v>210294</v>
      </c>
      <c r="B1300" t="inlineStr">
        <is>
          <t>Love Cabaret</t>
        </is>
      </c>
      <c r="C1300" t="inlineStr">
        <is>
          <t>BRADESCO SA</t>
        </is>
      </c>
      <c r="E1300" s="555" t="n">
        <v>46073</v>
      </c>
      <c r="F1300" s="555" t="n">
        <v>46073</v>
      </c>
      <c r="G1300" t="inlineStr">
        <is>
          <t>Despesas Financeiras</t>
        </is>
      </c>
      <c r="H1300" t="inlineStr">
        <is>
          <t>Tarifas Bancárias</t>
        </is>
      </c>
      <c r="J1300" t="n">
        <v>-9.800000000000001</v>
      </c>
      <c r="K1300" t="n">
        <v>-9.800000000000001</v>
      </c>
      <c r="O1300" t="inlineStr">
        <is>
          <t>Real</t>
        </is>
      </c>
      <c r="P1300" t="inlineStr">
        <is>
          <t>Pago</t>
        </is>
      </c>
      <c r="Q1300" t="inlineStr">
        <is>
          <t>02/2026</t>
        </is>
      </c>
      <c r="R1300" t="n">
        <v>0</v>
      </c>
    </row>
    <row r="1301">
      <c r="A1301" t="n">
        <v>211468</v>
      </c>
      <c r="B1301" t="inlineStr">
        <is>
          <t>Love Cabaret</t>
        </is>
      </c>
      <c r="C1301" t="inlineStr">
        <is>
          <t>PETTY CASH</t>
        </is>
      </c>
      <c r="D1301" t="inlineStr">
        <is>
          <t>3780 022026</t>
        </is>
      </c>
      <c r="E1301" s="555" t="n">
        <v>46072</v>
      </c>
      <c r="F1301" s="555" t="n">
        <v>46086</v>
      </c>
      <c r="G1301" t="inlineStr">
        <is>
          <t>Manutenção</t>
        </is>
      </c>
      <c r="H1301" t="inlineStr">
        <is>
          <t>Material de Manutenção</t>
        </is>
      </c>
      <c r="I1301" t="inlineStr">
        <is>
          <t>MANUTENCAO DE EMERGENCIA - 4581</t>
        </is>
      </c>
      <c r="J1301" t="n">
        <v>-37.8</v>
      </c>
      <c r="K1301" t="n">
        <v>-37.8</v>
      </c>
      <c r="O1301" t="inlineStr">
        <is>
          <t>Real</t>
        </is>
      </c>
      <c r="P1301" t="inlineStr">
        <is>
          <t>Pago</t>
        </is>
      </c>
      <c r="Q1301" t="inlineStr">
        <is>
          <t>02/2026</t>
        </is>
      </c>
      <c r="R1301" t="n">
        <v>0</v>
      </c>
    </row>
    <row r="1302">
      <c r="A1302" t="n">
        <v>211417</v>
      </c>
      <c r="B1302" t="inlineStr">
        <is>
          <t>Love Cabaret</t>
        </is>
      </c>
      <c r="C1302" t="inlineStr">
        <is>
          <t>JULIA BAISCH FRANZ 02463978023</t>
        </is>
      </c>
      <c r="D1302" t="inlineStr">
        <is>
          <t>27</t>
        </is>
      </c>
      <c r="E1302" s="555" t="n">
        <v>46072</v>
      </c>
      <c r="F1302" s="555" t="n">
        <v>46086</v>
      </c>
      <c r="G1302" t="inlineStr">
        <is>
          <t>Custos de Eventos</t>
        </is>
      </c>
      <c r="H1302" t="inlineStr">
        <is>
          <t>Serviços Terceirizados - Eventos</t>
        </is>
      </c>
      <c r="I1302" t="inlineStr">
        <is>
          <t>PRODUCAO EVENTO - NETFLIX DE 08.02 A 12.02.2026 - 02/2026</t>
        </is>
      </c>
      <c r="J1302" t="n">
        <v>-4000</v>
      </c>
      <c r="K1302" t="n">
        <v>-4000</v>
      </c>
      <c r="M1302" t="inlineStr">
        <is>
          <t>TECNICO DE SOM</t>
        </is>
      </c>
      <c r="N1302" t="inlineStr">
        <is>
          <t xml:space="preserve">  - Assistente</t>
        </is>
      </c>
      <c r="O1302" t="inlineStr">
        <is>
          <t>Real</t>
        </is>
      </c>
      <c r="P1302" t="inlineStr">
        <is>
          <t>Pago</t>
        </is>
      </c>
      <c r="Q1302" t="inlineStr">
        <is>
          <t>02/2026</t>
        </is>
      </c>
      <c r="R1302" t="n">
        <v>0</v>
      </c>
    </row>
    <row r="1303">
      <c r="A1303" t="n">
        <v>211467</v>
      </c>
      <c r="B1303" t="inlineStr">
        <is>
          <t>Love Cabaret</t>
        </is>
      </c>
      <c r="C1303" t="inlineStr">
        <is>
          <t>PETTY CASH</t>
        </is>
      </c>
      <c r="D1303" t="inlineStr">
        <is>
          <t>1370 022026</t>
        </is>
      </c>
      <c r="E1303" s="555" t="n">
        <v>46071</v>
      </c>
      <c r="F1303" s="555" t="n">
        <v>46086</v>
      </c>
      <c r="G1303" t="inlineStr">
        <is>
          <t>Manutenção</t>
        </is>
      </c>
      <c r="H1303" t="inlineStr">
        <is>
          <t>Material de Manutenção</t>
        </is>
      </c>
      <c r="I1303" t="inlineStr">
        <is>
          <t>MANUTENCAO DE EMERGENCIA - 4581</t>
        </is>
      </c>
      <c r="J1303" t="n">
        <v>-13.7</v>
      </c>
      <c r="K1303" t="n">
        <v>-13.7</v>
      </c>
      <c r="O1303" t="inlineStr">
        <is>
          <t>Real</t>
        </is>
      </c>
      <c r="P1303" t="inlineStr">
        <is>
          <t>Pago</t>
        </is>
      </c>
      <c r="Q1303" t="inlineStr">
        <is>
          <t>02/2026</t>
        </is>
      </c>
      <c r="R1303" t="n">
        <v>0</v>
      </c>
    </row>
    <row r="1304">
      <c r="A1304" t="n">
        <v>208936</v>
      </c>
      <c r="B1304" t="inlineStr">
        <is>
          <t>Love Cabaret</t>
        </is>
      </c>
      <c r="C1304" t="inlineStr">
        <is>
          <t xml:space="preserve">AGNES RODRIGUES DE OLIVEIRA </t>
        </is>
      </c>
      <c r="D1304" t="inlineStr">
        <is>
          <t>55</t>
        </is>
      </c>
      <c r="E1304" s="555" t="n">
        <v>46071</v>
      </c>
      <c r="F1304" s="555" t="n">
        <v>46085</v>
      </c>
      <c r="G1304" t="inlineStr">
        <is>
          <t>Custos de Eventos</t>
        </is>
      </c>
      <c r="H1304" t="inlineStr">
        <is>
          <t>Serviços Terceirizados - Eventos</t>
        </is>
      </c>
      <c r="I1304" t="inlineStr">
        <is>
          <t>PRODUCAO ILUMINACAO - ANIVERSARIO JUAN PABLO ROSENBERG - 02/2026</t>
        </is>
      </c>
      <c r="J1304" t="n">
        <v>-800</v>
      </c>
      <c r="K1304" t="n">
        <v>-800</v>
      </c>
      <c r="M1304" t="inlineStr">
        <is>
          <t>TECNICO DE SOM</t>
        </is>
      </c>
      <c r="N1304" t="inlineStr">
        <is>
          <t xml:space="preserve">  - Assistente</t>
        </is>
      </c>
      <c r="O1304" t="inlineStr">
        <is>
          <t>Real</t>
        </is>
      </c>
      <c r="P1304" t="inlineStr">
        <is>
          <t>Pago</t>
        </is>
      </c>
      <c r="Q1304" t="inlineStr">
        <is>
          <t>02/2026</t>
        </is>
      </c>
      <c r="R1304" t="n">
        <v>0</v>
      </c>
    </row>
    <row r="1305">
      <c r="A1305" t="n">
        <v>208101</v>
      </c>
      <c r="B1305" t="inlineStr">
        <is>
          <t>Love Cabaret</t>
        </is>
      </c>
      <c r="C1305" t="inlineStr">
        <is>
          <t>TELEFONICA BRASIL S/A</t>
        </is>
      </c>
      <c r="D1305" t="inlineStr">
        <is>
          <t>1</t>
        </is>
      </c>
      <c r="E1305" s="555" t="n">
        <v>46069</v>
      </c>
      <c r="F1305" s="555" t="n">
        <v>46083</v>
      </c>
      <c r="G1305" t="inlineStr">
        <is>
          <t>Informática e TI</t>
        </is>
      </c>
      <c r="H1305" t="inlineStr">
        <is>
          <t>Telefone</t>
        </is>
      </c>
      <c r="I1305" t="inlineStr">
        <is>
          <t xml:space="preserve"> Rateamento de 127 - Love Cabaret (0.9258%)</t>
        </is>
      </c>
      <c r="J1305" t="n">
        <v>-39.99</v>
      </c>
      <c r="K1305" t="n">
        <v>-39.99</v>
      </c>
      <c r="O1305" t="inlineStr">
        <is>
          <t>Real</t>
        </is>
      </c>
      <c r="P1305" t="inlineStr">
        <is>
          <t>Pago</t>
        </is>
      </c>
      <c r="Q1305" t="inlineStr">
        <is>
          <t>02/2026</t>
        </is>
      </c>
      <c r="R1305" t="n">
        <v>0</v>
      </c>
    </row>
    <row r="1306">
      <c r="A1306" t="n">
        <v>201576</v>
      </c>
      <c r="B1306" t="inlineStr">
        <is>
          <t>Love Cabaret</t>
        </is>
      </c>
      <c r="C1306" t="inlineStr">
        <is>
          <t>PETTY CASH</t>
        </is>
      </c>
      <c r="D1306" t="inlineStr">
        <is>
          <t>490 012026</t>
        </is>
      </c>
      <c r="E1306" s="555" t="n">
        <v>46069</v>
      </c>
      <c r="F1306" s="555" t="n">
        <v>46058</v>
      </c>
      <c r="G1306" t="inlineStr">
        <is>
          <t>Manutenção</t>
        </is>
      </c>
      <c r="H1306" t="inlineStr">
        <is>
          <t>Manutenção de Equipamentos</t>
        </is>
      </c>
      <c r="I1306" t="inlineStr">
        <is>
          <t>MANUTENCAO EQUIPAMENTO HAZE - 4581</t>
        </is>
      </c>
      <c r="J1306" t="n">
        <v>-490</v>
      </c>
      <c r="K1306" t="n">
        <v>-490</v>
      </c>
      <c r="O1306" t="inlineStr">
        <is>
          <t>Real</t>
        </is>
      </c>
      <c r="P1306" t="inlineStr">
        <is>
          <t>Pago</t>
        </is>
      </c>
      <c r="Q1306" t="inlineStr">
        <is>
          <t>02/2026</t>
        </is>
      </c>
      <c r="R1306" t="n">
        <v>0</v>
      </c>
    </row>
    <row r="1307">
      <c r="A1307" t="n">
        <v>173851</v>
      </c>
      <c r="B1307" t="inlineStr">
        <is>
          <t>Love Cabaret</t>
        </is>
      </c>
      <c r="C1307" t="inlineStr">
        <is>
          <t>CICLO PARTICIPACOES LTDA</t>
        </is>
      </c>
      <c r="D1307" t="inlineStr">
        <is>
          <t>022026</t>
        </is>
      </c>
      <c r="E1307" s="555" t="n">
        <v>46068</v>
      </c>
      <c r="F1307" s="555" t="n">
        <v>46091</v>
      </c>
      <c r="G1307" t="inlineStr">
        <is>
          <t>Custo de Ocupação</t>
        </is>
      </c>
      <c r="H1307" t="inlineStr">
        <is>
          <t>IPTU</t>
        </is>
      </c>
      <c r="I1307" t="inlineStr">
        <is>
          <t>IPTU - 02/2026</t>
        </is>
      </c>
      <c r="J1307" t="n">
        <v>-6496.91</v>
      </c>
      <c r="K1307" t="n">
        <v>-6496.91</v>
      </c>
      <c r="O1307" t="inlineStr">
        <is>
          <t>Real</t>
        </is>
      </c>
      <c r="P1307" t="inlineStr">
        <is>
          <t>Pago</t>
        </is>
      </c>
      <c r="Q1307" t="inlineStr">
        <is>
          <t>02/2026</t>
        </is>
      </c>
      <c r="R1307" t="n">
        <v>0</v>
      </c>
    </row>
    <row r="1308">
      <c r="A1308" t="n">
        <v>209341</v>
      </c>
      <c r="B1308" t="inlineStr">
        <is>
          <t>Love Cabaret</t>
        </is>
      </c>
      <c r="C1308" t="inlineStr">
        <is>
          <t>CAROLINE FERREIRA DA SILVA</t>
        </is>
      </c>
      <c r="E1308" s="555" t="n">
        <v>46068</v>
      </c>
      <c r="F1308" s="555" t="n">
        <v>46073</v>
      </c>
      <c r="G1308" t="inlineStr">
        <is>
          <t>Mão de Obra - Salários</t>
        </is>
      </c>
      <c r="H1308" t="inlineStr">
        <is>
          <t>MDO CLT - Salário</t>
        </is>
      </c>
      <c r="J1308" t="n">
        <v>-1226.8</v>
      </c>
      <c r="K1308" t="n">
        <v>-1226.8</v>
      </c>
      <c r="O1308" t="inlineStr">
        <is>
          <t>Real</t>
        </is>
      </c>
      <c r="P1308" t="inlineStr">
        <is>
          <t>Pago</t>
        </is>
      </c>
      <c r="Q1308" t="inlineStr">
        <is>
          <t>02/2026</t>
        </is>
      </c>
      <c r="R1308" t="n">
        <v>0</v>
      </c>
    </row>
    <row r="1309">
      <c r="A1309" t="n">
        <v>209340</v>
      </c>
      <c r="B1309" t="inlineStr">
        <is>
          <t>Love Cabaret</t>
        </is>
      </c>
      <c r="C1309" t="inlineStr">
        <is>
          <t>JULIANA OLIVEIRA DA SILVA</t>
        </is>
      </c>
      <c r="E1309" s="555" t="n">
        <v>46068</v>
      </c>
      <c r="F1309" s="555" t="n">
        <v>46073</v>
      </c>
      <c r="G1309" t="inlineStr">
        <is>
          <t>Mão de Obra - Salários</t>
        </is>
      </c>
      <c r="H1309" t="inlineStr">
        <is>
          <t>MDO CLT - Salário</t>
        </is>
      </c>
      <c r="J1309" t="n">
        <v>-944.02</v>
      </c>
      <c r="K1309" t="n">
        <v>-944.02</v>
      </c>
      <c r="O1309" t="inlineStr">
        <is>
          <t>Real</t>
        </is>
      </c>
      <c r="P1309" t="inlineStr">
        <is>
          <t>Pago</t>
        </is>
      </c>
      <c r="Q1309" t="inlineStr">
        <is>
          <t>02/2026</t>
        </is>
      </c>
      <c r="R1309" t="n">
        <v>0</v>
      </c>
    </row>
    <row r="1310">
      <c r="A1310" t="n">
        <v>208138</v>
      </c>
      <c r="B1310" t="inlineStr">
        <is>
          <t>Love Cabaret</t>
        </is>
      </c>
      <c r="C1310" t="inlineStr">
        <is>
          <t>BRADESCO SA</t>
        </is>
      </c>
      <c r="E1310" s="555" t="n">
        <v>46066</v>
      </c>
      <c r="F1310" s="555" t="n">
        <v>46066</v>
      </c>
      <c r="G1310" t="inlineStr">
        <is>
          <t>Despesas Financeiras</t>
        </is>
      </c>
      <c r="H1310" t="inlineStr">
        <is>
          <t>Tarifas Bancárias</t>
        </is>
      </c>
      <c r="J1310" t="n">
        <v>-177.05</v>
      </c>
      <c r="K1310" t="n">
        <v>-177.05</v>
      </c>
      <c r="O1310" t="inlineStr">
        <is>
          <t>Real</t>
        </is>
      </c>
      <c r="P1310" t="inlineStr">
        <is>
          <t>Pago</t>
        </is>
      </c>
      <c r="Q1310" t="inlineStr">
        <is>
          <t>02/2026</t>
        </is>
      </c>
      <c r="R1310" t="n">
        <v>0</v>
      </c>
    </row>
    <row r="1311">
      <c r="A1311" t="n">
        <v>208938</v>
      </c>
      <c r="B1311" t="inlineStr">
        <is>
          <t>Love Cabaret</t>
        </is>
      </c>
      <c r="C1311" t="inlineStr">
        <is>
          <t>D FILIPA - LOCACAO DE MAT. FESTAS E EVEN</t>
        </is>
      </c>
      <c r="D1311" t="inlineStr">
        <is>
          <t>37537</t>
        </is>
      </c>
      <c r="E1311" s="555" t="n">
        <v>46066</v>
      </c>
      <c r="F1311" s="555" t="n">
        <v>46080</v>
      </c>
      <c r="G1311" t="inlineStr">
        <is>
          <t>Custos de Eventos</t>
        </is>
      </c>
      <c r="H1311" t="inlineStr">
        <is>
          <t>Locação de Utensílios - Eventos</t>
        </is>
      </c>
      <c r="I1311" t="inlineStr">
        <is>
          <t>LOCACAO DE UTENSILIOS EVENTO - 02/2026</t>
        </is>
      </c>
      <c r="J1311" t="n">
        <v>-2867.59</v>
      </c>
      <c r="K1311" t="n">
        <v>-2867.59</v>
      </c>
      <c r="O1311" t="inlineStr">
        <is>
          <t>Real</t>
        </is>
      </c>
      <c r="P1311" t="inlineStr">
        <is>
          <t>Pago</t>
        </is>
      </c>
      <c r="Q1311" t="inlineStr">
        <is>
          <t>02/2026</t>
        </is>
      </c>
      <c r="R1311" t="n">
        <v>0</v>
      </c>
    </row>
    <row r="1312">
      <c r="A1312" t="n">
        <v>208937</v>
      </c>
      <c r="B1312" t="inlineStr">
        <is>
          <t>Love Cabaret</t>
        </is>
      </c>
      <c r="C1312" t="inlineStr">
        <is>
          <t xml:space="preserve">AGNES RODRIGUES DE OLIVEIRA </t>
        </is>
      </c>
      <c r="D1312" t="inlineStr">
        <is>
          <t>54</t>
        </is>
      </c>
      <c r="E1312" s="555" t="n">
        <v>46065</v>
      </c>
      <c r="F1312" s="555" t="n">
        <v>46079</v>
      </c>
      <c r="G1312" t="inlineStr">
        <is>
          <t>Custos de Eventos</t>
        </is>
      </c>
      <c r="H1312" t="inlineStr">
        <is>
          <t>Serviços Terceirizados - Eventos</t>
        </is>
      </c>
      <c r="I1312" t="inlineStr">
        <is>
          <t>PRODUCAO ILUMINACAO - EVENTO A NEGOCIACAO DO MILIONARIO - 01/2026</t>
        </is>
      </c>
      <c r="J1312" t="n">
        <v>-800</v>
      </c>
      <c r="K1312" t="n">
        <v>-800</v>
      </c>
      <c r="M1312" t="inlineStr">
        <is>
          <t>TECNICO DE SOM</t>
        </is>
      </c>
      <c r="N1312" t="inlineStr">
        <is>
          <t xml:space="preserve">  - Assistente</t>
        </is>
      </c>
      <c r="O1312" t="inlineStr">
        <is>
          <t>Real</t>
        </is>
      </c>
      <c r="P1312" t="inlineStr">
        <is>
          <t>Pago</t>
        </is>
      </c>
      <c r="Q1312" t="inlineStr">
        <is>
          <t>02/2026</t>
        </is>
      </c>
      <c r="R1312" t="n">
        <v>0</v>
      </c>
    </row>
    <row r="1313">
      <c r="A1313" t="n">
        <v>208933</v>
      </c>
      <c r="B1313" t="inlineStr">
        <is>
          <t>Love Cabaret</t>
        </is>
      </c>
      <c r="C1313" t="inlineStr">
        <is>
          <t>JULIA BAISCH FRANZ 02463978023</t>
        </is>
      </c>
      <c r="D1313" t="inlineStr">
        <is>
          <t>25</t>
        </is>
      </c>
      <c r="E1313" s="555" t="n">
        <v>46064</v>
      </c>
      <c r="F1313" s="555" t="n">
        <v>46078</v>
      </c>
      <c r="G1313" t="inlineStr">
        <is>
          <t>Custos de Eventos</t>
        </is>
      </c>
      <c r="H1313" t="inlineStr">
        <is>
          <t>Serviços Terceirizados - Eventos</t>
        </is>
      </c>
      <c r="I1313" t="inlineStr">
        <is>
          <t>PRODUCAO EVENTO - ANIVERSARIO JUAN PABLO ROSENBERG - 02/2026</t>
        </is>
      </c>
      <c r="J1313" t="n">
        <v>-800</v>
      </c>
      <c r="K1313" t="n">
        <v>-800</v>
      </c>
      <c r="M1313" t="inlineStr">
        <is>
          <t>TECNICO DE SOM</t>
        </is>
      </c>
      <c r="N1313" t="inlineStr">
        <is>
          <t xml:space="preserve">  - Assistente</t>
        </is>
      </c>
      <c r="O1313" t="inlineStr">
        <is>
          <t>Real</t>
        </is>
      </c>
      <c r="P1313" t="inlineStr">
        <is>
          <t>Pago</t>
        </is>
      </c>
      <c r="Q1313" t="inlineStr">
        <is>
          <t>02/2026</t>
        </is>
      </c>
      <c r="R1313" t="n">
        <v>0</v>
      </c>
    </row>
    <row r="1314">
      <c r="A1314" t="n">
        <v>211466</v>
      </c>
      <c r="B1314" t="inlineStr">
        <is>
          <t>Love Cabaret</t>
        </is>
      </c>
      <c r="C1314" t="inlineStr">
        <is>
          <t>PETTY CASH</t>
        </is>
      </c>
      <c r="D1314" t="inlineStr">
        <is>
          <t>4390 022026</t>
        </is>
      </c>
      <c r="E1314" s="555" t="n">
        <v>46064</v>
      </c>
      <c r="F1314" s="555" t="n">
        <v>46086</v>
      </c>
      <c r="G1314" t="inlineStr">
        <is>
          <t>Mão de Obra - Benefícios</t>
        </is>
      </c>
      <c r="H1314" t="inlineStr">
        <is>
          <t xml:space="preserve">  -  Alimentação Funcionário</t>
        </is>
      </c>
      <c r="I1314" t="inlineStr">
        <is>
          <t>REFEICAO PARA FUNCIONARIO - 4581</t>
        </is>
      </c>
      <c r="J1314" t="n">
        <v>-43.9</v>
      </c>
      <c r="K1314" t="n">
        <v>-43.9</v>
      </c>
      <c r="O1314" t="inlineStr">
        <is>
          <t>Real</t>
        </is>
      </c>
      <c r="P1314" t="inlineStr">
        <is>
          <t>Pago</t>
        </is>
      </c>
      <c r="Q1314" t="inlineStr">
        <is>
          <t>02/2026</t>
        </is>
      </c>
      <c r="R1314" t="n">
        <v>0</v>
      </c>
    </row>
    <row r="1315">
      <c r="A1315" t="n">
        <v>206603</v>
      </c>
      <c r="B1315" t="inlineStr">
        <is>
          <t>Love Cabaret</t>
        </is>
      </c>
      <c r="C1315" t="inlineStr">
        <is>
          <t>BRADESCO SA</t>
        </is>
      </c>
      <c r="E1315" s="555" t="n">
        <v>46064</v>
      </c>
      <c r="F1315" s="555" t="n">
        <v>46064</v>
      </c>
      <c r="G1315" t="inlineStr">
        <is>
          <t>Despesas Financeiras</t>
        </is>
      </c>
      <c r="H1315" t="inlineStr">
        <is>
          <t>Tarifas Bancárias</t>
        </is>
      </c>
      <c r="J1315" t="n">
        <v>-9.800000000000001</v>
      </c>
      <c r="K1315" t="n">
        <v>-9.800000000000001</v>
      </c>
      <c r="O1315" t="inlineStr">
        <is>
          <t>Real</t>
        </is>
      </c>
      <c r="P1315" t="inlineStr">
        <is>
          <t>Pago</t>
        </is>
      </c>
      <c r="Q1315" t="inlineStr">
        <is>
          <t>02/2026</t>
        </is>
      </c>
      <c r="R1315" t="n">
        <v>0</v>
      </c>
    </row>
    <row r="1316">
      <c r="A1316" t="n">
        <v>206568</v>
      </c>
      <c r="B1316" t="inlineStr">
        <is>
          <t>Love Cabaret</t>
        </is>
      </c>
      <c r="C1316" t="inlineStr">
        <is>
          <t>WESLLEY TAKEO HARUYOSHI KUMAZAWA</t>
        </is>
      </c>
      <c r="D1316" t="inlineStr">
        <is>
          <t>12</t>
        </is>
      </c>
      <c r="E1316" s="555" t="n">
        <v>46064</v>
      </c>
      <c r="F1316" s="555" t="n">
        <v>46072</v>
      </c>
      <c r="G1316" t="inlineStr">
        <is>
          <t>Marketing</t>
        </is>
      </c>
      <c r="H1316" t="inlineStr">
        <is>
          <t>Sessão de Fotos/Captação de Vídeo</t>
        </is>
      </c>
      <c r="I1316" t="inlineStr">
        <is>
          <t xml:space="preserve"> MEIA DIARIA CAPTACAO DE VIDEO - DIA DA VISIBILIDADE TRANS - 02/2026
</t>
        </is>
      </c>
      <c r="J1316" t="n">
        <v>-350</v>
      </c>
      <c r="K1316" t="n">
        <v>-350</v>
      </c>
      <c r="O1316" t="inlineStr">
        <is>
          <t>Real</t>
        </is>
      </c>
      <c r="P1316" t="inlineStr">
        <is>
          <t>Pago</t>
        </is>
      </c>
      <c r="Q1316" t="inlineStr">
        <is>
          <t>02/2026</t>
        </is>
      </c>
      <c r="R1316" t="n">
        <v>0</v>
      </c>
    </row>
    <row r="1317">
      <c r="A1317" t="n">
        <v>211465</v>
      </c>
      <c r="B1317" t="inlineStr">
        <is>
          <t>Love Cabaret</t>
        </is>
      </c>
      <c r="C1317" t="inlineStr">
        <is>
          <t>PETTY CASH</t>
        </is>
      </c>
      <c r="D1317" t="inlineStr">
        <is>
          <t>55 022026</t>
        </is>
      </c>
      <c r="E1317" s="555" t="n">
        <v>46062</v>
      </c>
      <c r="F1317" s="555" t="n">
        <v>46086</v>
      </c>
      <c r="G1317" t="inlineStr">
        <is>
          <t>Utilidades</t>
        </is>
      </c>
      <c r="H1317" t="inlineStr">
        <is>
          <t>Material de Escritorio</t>
        </is>
      </c>
      <c r="I1317" t="inlineStr">
        <is>
          <t>REPOSICAO - 4581</t>
        </is>
      </c>
      <c r="J1317" t="n">
        <v>-55</v>
      </c>
      <c r="K1317" t="n">
        <v>-55</v>
      </c>
      <c r="O1317" t="inlineStr">
        <is>
          <t>Real</t>
        </is>
      </c>
      <c r="P1317" t="inlineStr">
        <is>
          <t>Pago</t>
        </is>
      </c>
      <c r="Q1317" t="inlineStr">
        <is>
          <t>02/2026</t>
        </is>
      </c>
      <c r="R1317" t="n">
        <v>0</v>
      </c>
    </row>
    <row r="1318">
      <c r="A1318" t="n">
        <v>211464</v>
      </c>
      <c r="B1318" t="inlineStr">
        <is>
          <t>Love Cabaret</t>
        </is>
      </c>
      <c r="C1318" t="inlineStr">
        <is>
          <t>PETTY CASH</t>
        </is>
      </c>
      <c r="D1318" t="inlineStr">
        <is>
          <t>16450 022026</t>
        </is>
      </c>
      <c r="E1318" s="555" t="n">
        <v>46062</v>
      </c>
      <c r="F1318" s="555" t="n">
        <v>46086</v>
      </c>
      <c r="G1318" t="inlineStr">
        <is>
          <t>Manutenção</t>
        </is>
      </c>
      <c r="H1318" t="inlineStr">
        <is>
          <t>Material de Manutenção</t>
        </is>
      </c>
      <c r="I1318" t="inlineStr">
        <is>
          <t>MANUTENCAO DE EMERGENCIA - 4581</t>
        </is>
      </c>
      <c r="J1318" t="n">
        <v>-164.5</v>
      </c>
      <c r="K1318" t="n">
        <v>-164.5</v>
      </c>
      <c r="O1318" t="inlineStr">
        <is>
          <t>Real</t>
        </is>
      </c>
      <c r="P1318" t="inlineStr">
        <is>
          <t>Pago</t>
        </is>
      </c>
      <c r="Q1318" t="inlineStr">
        <is>
          <t>02/2026</t>
        </is>
      </c>
      <c r="R1318" t="n">
        <v>0</v>
      </c>
    </row>
    <row r="1319">
      <c r="A1319" t="n">
        <v>211463</v>
      </c>
      <c r="B1319" t="inlineStr">
        <is>
          <t>Love Cabaret</t>
        </is>
      </c>
      <c r="C1319" t="inlineStr">
        <is>
          <t>PETTY CASH</t>
        </is>
      </c>
      <c r="D1319" t="inlineStr">
        <is>
          <t>1880 022026</t>
        </is>
      </c>
      <c r="E1319" s="555" t="n">
        <v>46062</v>
      </c>
      <c r="F1319" s="555" t="n">
        <v>46086</v>
      </c>
      <c r="G1319" t="inlineStr">
        <is>
          <t>Manutenção</t>
        </is>
      </c>
      <c r="H1319" t="inlineStr">
        <is>
          <t>Material de Manutenção</t>
        </is>
      </c>
      <c r="I1319" t="inlineStr">
        <is>
          <t>MANUTENCAO DE EMERGENCIA - 4581</t>
        </is>
      </c>
      <c r="J1319" t="n">
        <v>-18.8</v>
      </c>
      <c r="K1319" t="n">
        <v>-18.8</v>
      </c>
      <c r="O1319" t="inlineStr">
        <is>
          <t>Real</t>
        </is>
      </c>
      <c r="P1319" t="inlineStr">
        <is>
          <t>Pago</t>
        </is>
      </c>
      <c r="Q1319" t="inlineStr">
        <is>
          <t>02/2026</t>
        </is>
      </c>
      <c r="R1319" t="n">
        <v>0</v>
      </c>
    </row>
    <row r="1320">
      <c r="A1320" t="n">
        <v>211462</v>
      </c>
      <c r="B1320" t="inlineStr">
        <is>
          <t>Love Cabaret</t>
        </is>
      </c>
      <c r="C1320" t="inlineStr">
        <is>
          <t>PETTY CASH</t>
        </is>
      </c>
      <c r="D1320" t="inlineStr">
        <is>
          <t>3490-2 022026</t>
        </is>
      </c>
      <c r="E1320" s="555" t="n">
        <v>46061</v>
      </c>
      <c r="F1320" s="555" t="n">
        <v>46086</v>
      </c>
      <c r="G1320" t="inlineStr">
        <is>
          <t>Mão de Obra - Benefícios</t>
        </is>
      </c>
      <c r="H1320" t="inlineStr">
        <is>
          <t xml:space="preserve">  -  Alimentação Funcionário</t>
        </is>
      </c>
      <c r="I1320" t="inlineStr">
        <is>
          <t>REFEICAO PARA FUNCIONARIO - 4581</t>
        </is>
      </c>
      <c r="J1320" t="n">
        <v>-34.9</v>
      </c>
      <c r="K1320" t="n">
        <v>-34.9</v>
      </c>
      <c r="O1320" t="inlineStr">
        <is>
          <t>Real</t>
        </is>
      </c>
      <c r="P1320" t="inlineStr">
        <is>
          <t>Pago</t>
        </is>
      </c>
      <c r="Q1320" t="inlineStr">
        <is>
          <t>02/2026</t>
        </is>
      </c>
      <c r="R1320" t="n">
        <v>0</v>
      </c>
    </row>
    <row r="1321">
      <c r="A1321" t="n">
        <v>213735</v>
      </c>
      <c r="B1321" t="inlineStr">
        <is>
          <t>Love Cabaret</t>
        </is>
      </c>
      <c r="C1321" t="inlineStr">
        <is>
          <t>ZIGPAY LTDAS -ME</t>
        </is>
      </c>
      <c r="E1321" s="555" t="n">
        <v>46060</v>
      </c>
      <c r="F1321" s="555" t="n">
        <v>46061</v>
      </c>
      <c r="G1321" t="inlineStr">
        <is>
          <t>Informática e TI</t>
        </is>
      </c>
      <c r="H1321" t="inlineStr">
        <is>
          <t>Sistemas Gerais - Operacionais</t>
        </is>
      </c>
      <c r="I1321" t="inlineStr">
        <is>
          <t>Taxa de Sistema</t>
        </is>
      </c>
      <c r="J1321" t="n">
        <v>-239.14</v>
      </c>
      <c r="K1321" t="n">
        <v>-239.14</v>
      </c>
      <c r="O1321" t="inlineStr">
        <is>
          <t>Real</t>
        </is>
      </c>
      <c r="P1321" t="inlineStr">
        <is>
          <t>Pago</t>
        </is>
      </c>
      <c r="Q1321" t="inlineStr">
        <is>
          <t>02/2026</t>
        </is>
      </c>
      <c r="R1321" t="n">
        <v>0</v>
      </c>
    </row>
    <row r="1322">
      <c r="A1322" t="n">
        <v>205599</v>
      </c>
      <c r="B1322" t="inlineStr">
        <is>
          <t>Love Cabaret</t>
        </is>
      </c>
      <c r="C1322" t="inlineStr">
        <is>
          <t>M2 Transportes Rodoviários Ltda</t>
        </is>
      </c>
      <c r="D1322" t="inlineStr">
        <is>
          <t>NF</t>
        </is>
      </c>
      <c r="E1322" s="555" t="n">
        <v>46059</v>
      </c>
      <c r="F1322" s="555" t="n">
        <v>46059</v>
      </c>
      <c r="G1322" t="inlineStr">
        <is>
          <t>Utilidades</t>
        </is>
      </c>
      <c r="H1322" t="inlineStr">
        <is>
          <t>Agua/Esgoto</t>
        </is>
      </c>
      <c r="I1322" t="inlineStr">
        <is>
          <t xml:space="preserve">  CAMINHAO PIPA - 02/2026 - PIX: 09.350.423/0001-06
</t>
        </is>
      </c>
      <c r="J1322" t="n">
        <v>-825</v>
      </c>
      <c r="K1322" t="n">
        <v>-825</v>
      </c>
      <c r="O1322" t="inlineStr">
        <is>
          <t>Real</t>
        </is>
      </c>
      <c r="P1322" t="inlineStr">
        <is>
          <t>Pago</t>
        </is>
      </c>
      <c r="Q1322" t="inlineStr">
        <is>
          <t>02/2026</t>
        </is>
      </c>
      <c r="R1322" t="n">
        <v>0</v>
      </c>
    </row>
    <row r="1323">
      <c r="A1323" t="n">
        <v>206560</v>
      </c>
      <c r="B1323" t="inlineStr">
        <is>
          <t>Love Cabaret</t>
        </is>
      </c>
      <c r="C1323" t="inlineStr">
        <is>
          <t>ZERO DB SONORIZAÇÃO</t>
        </is>
      </c>
      <c r="D1323" t="inlineStr">
        <is>
          <t>RP0122026</t>
        </is>
      </c>
      <c r="E1323" s="555" t="n">
        <v>46059</v>
      </c>
      <c r="F1323" s="555" t="n">
        <v>46073</v>
      </c>
      <c r="G1323" t="inlineStr">
        <is>
          <t>Custos de Eventos</t>
        </is>
      </c>
      <c r="H1323" t="inlineStr">
        <is>
          <t>Locação de Equipamentos - Eventos</t>
        </is>
      </c>
      <c r="I1323" t="inlineStr">
        <is>
          <t>LOCACAO EQUIPAMENTO DJ - EVENTO ANIVERSARIO JUAN - 02/2026</t>
        </is>
      </c>
      <c r="J1323" t="n">
        <v>-3750</v>
      </c>
      <c r="K1323" t="n">
        <v>-3750</v>
      </c>
      <c r="O1323" t="inlineStr">
        <is>
          <t>Real</t>
        </is>
      </c>
      <c r="P1323" t="inlineStr">
        <is>
          <t>Pago</t>
        </is>
      </c>
      <c r="Q1323" t="inlineStr">
        <is>
          <t>02/2026</t>
        </is>
      </c>
      <c r="R1323" t="n">
        <v>0</v>
      </c>
    </row>
    <row r="1324">
      <c r="A1324" t="n">
        <v>211461</v>
      </c>
      <c r="B1324" t="inlineStr">
        <is>
          <t>Love Cabaret</t>
        </is>
      </c>
      <c r="C1324" t="inlineStr">
        <is>
          <t>PETTY CASH</t>
        </is>
      </c>
      <c r="D1324" t="inlineStr">
        <is>
          <t>11760 022026</t>
        </is>
      </c>
      <c r="E1324" s="555" t="n">
        <v>46058</v>
      </c>
      <c r="F1324" s="555" t="n">
        <v>46086</v>
      </c>
      <c r="G1324" t="inlineStr">
        <is>
          <t>Custo Mercadoria Vendida</t>
        </is>
      </c>
      <c r="H1324" t="inlineStr">
        <is>
          <t>Insumos - Alimentos</t>
        </is>
      </c>
      <c r="I1324" t="inlineStr">
        <is>
          <t>COMPRA DO PEDIDO NAO EFETUADA - 4581</t>
        </is>
      </c>
      <c r="J1324" t="n">
        <v>-117.6</v>
      </c>
      <c r="K1324" t="n">
        <v>-117.6</v>
      </c>
      <c r="O1324" t="inlineStr">
        <is>
          <t>Real</t>
        </is>
      </c>
      <c r="P1324" t="inlineStr">
        <is>
          <t>Pago</t>
        </is>
      </c>
      <c r="Q1324" t="inlineStr">
        <is>
          <t>02/2026</t>
        </is>
      </c>
      <c r="R1324" t="n">
        <v>0</v>
      </c>
    </row>
    <row r="1325">
      <c r="A1325" t="n">
        <v>211460</v>
      </c>
      <c r="B1325" t="inlineStr">
        <is>
          <t>Love Cabaret</t>
        </is>
      </c>
      <c r="C1325" t="inlineStr">
        <is>
          <t>PETTY CASH</t>
        </is>
      </c>
      <c r="D1325" t="inlineStr">
        <is>
          <t>5580 022026</t>
        </is>
      </c>
      <c r="E1325" s="555" t="n">
        <v>46057</v>
      </c>
      <c r="F1325" s="555" t="n">
        <v>46086</v>
      </c>
      <c r="G1325" t="inlineStr">
        <is>
          <t>Manutenção</t>
        </is>
      </c>
      <c r="H1325" t="inlineStr">
        <is>
          <t>Material de Manutenção</t>
        </is>
      </c>
      <c r="I1325" t="inlineStr">
        <is>
          <t>MANUTENCAO DE EMERGENCIA - 4581</t>
        </is>
      </c>
      <c r="J1325" t="n">
        <v>-55.8</v>
      </c>
      <c r="K1325" t="n">
        <v>-55.8</v>
      </c>
      <c r="O1325" t="inlineStr">
        <is>
          <t>Real</t>
        </is>
      </c>
      <c r="P1325" t="inlineStr">
        <is>
          <t>Pago</t>
        </is>
      </c>
      <c r="Q1325" t="inlineStr">
        <is>
          <t>02/2026</t>
        </is>
      </c>
      <c r="R1325" t="n">
        <v>0</v>
      </c>
    </row>
    <row r="1326">
      <c r="A1326" t="n">
        <v>205253</v>
      </c>
      <c r="B1326" t="inlineStr">
        <is>
          <t>Love Cabaret</t>
        </is>
      </c>
      <c r="C1326" t="inlineStr">
        <is>
          <t>BRADESCO SA</t>
        </is>
      </c>
      <c r="E1326" s="555" t="n">
        <v>46056</v>
      </c>
      <c r="F1326" s="555" t="n">
        <v>46056</v>
      </c>
      <c r="G1326" t="inlineStr">
        <is>
          <t>Despesas Financeiras</t>
        </is>
      </c>
      <c r="H1326" t="inlineStr">
        <is>
          <t>Tarifas Bancárias</t>
        </is>
      </c>
      <c r="J1326" t="n">
        <v>-19.6</v>
      </c>
      <c r="K1326" t="n">
        <v>-19.6</v>
      </c>
      <c r="O1326" t="inlineStr">
        <is>
          <t>Real</t>
        </is>
      </c>
      <c r="P1326" t="inlineStr">
        <is>
          <t>Pago</t>
        </is>
      </c>
      <c r="Q1326" t="inlineStr">
        <is>
          <t>02/2026</t>
        </is>
      </c>
      <c r="R1326" t="n">
        <v>0</v>
      </c>
    </row>
    <row r="1327">
      <c r="A1327" t="n">
        <v>106719</v>
      </c>
      <c r="B1327" t="inlineStr">
        <is>
          <t>Love Cabaret</t>
        </is>
      </c>
      <c r="C1327" t="inlineStr">
        <is>
          <t>AURORA ALVORADA ESTACIONAMENTO E LANCHONETE LTDA</t>
        </is>
      </c>
      <c r="D1327" t="inlineStr">
        <is>
          <t>11458</t>
        </is>
      </c>
      <c r="E1327" s="555" t="n">
        <v>46055</v>
      </c>
      <c r="F1327" s="555" t="n">
        <v>46070</v>
      </c>
      <c r="G1327" t="inlineStr">
        <is>
          <t>Mão de Obra - Benefícios</t>
        </is>
      </c>
      <c r="H1327" t="inlineStr">
        <is>
          <t xml:space="preserve">  -  Alimentação Funcionário</t>
        </is>
      </c>
      <c r="I1327" t="inlineStr">
        <is>
          <t>ALIMENTOS COMPRA DE PAO FRANCES SEMANAL REF 02/2025</t>
        </is>
      </c>
      <c r="J1327" t="n">
        <v>-194.62</v>
      </c>
      <c r="K1327" t="n">
        <v>-194.62</v>
      </c>
      <c r="O1327" t="inlineStr">
        <is>
          <t>Real</t>
        </is>
      </c>
      <c r="P1327" t="inlineStr">
        <is>
          <t>Pago</t>
        </is>
      </c>
      <c r="Q1327" t="inlineStr">
        <is>
          <t>02/2026</t>
        </is>
      </c>
      <c r="R1327" t="n">
        <v>0</v>
      </c>
    </row>
    <row r="1328">
      <c r="A1328" t="n">
        <v>196051</v>
      </c>
      <c r="B1328" t="inlineStr">
        <is>
          <t>Love Cabaret</t>
        </is>
      </c>
      <c r="C1328" t="inlineStr">
        <is>
          <t>VALE TRANSPORTE</t>
        </is>
      </c>
      <c r="D1328" t="inlineStr">
        <is>
          <t>46412 022026</t>
        </is>
      </c>
      <c r="E1328" s="555" t="n">
        <v>46054</v>
      </c>
      <c r="F1328" s="555" t="n">
        <v>46076</v>
      </c>
      <c r="G1328" t="inlineStr">
        <is>
          <t>Mão de Obra - Benefícios</t>
        </is>
      </c>
      <c r="H1328" t="inlineStr">
        <is>
          <t xml:space="preserve">  -  Vale-transporte</t>
        </is>
      </c>
      <c r="I1328" t="inlineStr">
        <is>
          <t>VT SP TRANS</t>
        </is>
      </c>
      <c r="J1328" t="n">
        <v>-464.12</v>
      </c>
      <c r="K1328" t="n">
        <v>-464.12</v>
      </c>
      <c r="O1328" t="inlineStr">
        <is>
          <t>Real</t>
        </is>
      </c>
      <c r="P1328" t="inlineStr">
        <is>
          <t>Pago</t>
        </is>
      </c>
      <c r="Q1328" t="inlineStr">
        <is>
          <t>02/2026</t>
        </is>
      </c>
      <c r="R1328" t="n">
        <v>0</v>
      </c>
    </row>
    <row r="1329">
      <c r="A1329" t="n">
        <v>195311</v>
      </c>
      <c r="B1329" t="inlineStr">
        <is>
          <t>Love Cabaret</t>
        </is>
      </c>
      <c r="C1329" t="inlineStr">
        <is>
          <t>CEM ENGENHARIA DA MANUTENCAO LTDA</t>
        </is>
      </c>
      <c r="D1329" t="inlineStr">
        <is>
          <t>3911</t>
        </is>
      </c>
      <c r="E1329" s="555" t="n">
        <v>46054</v>
      </c>
      <c r="F1329" s="555" t="n">
        <v>46097</v>
      </c>
      <c r="G1329" t="inlineStr">
        <is>
          <t>Manutenção</t>
        </is>
      </c>
      <c r="H1329" t="inlineStr">
        <is>
          <t>Manutenção Predial</t>
        </is>
      </c>
      <c r="I1329" t="inlineStr">
        <is>
          <t>MANUTENCAO EM GERAL - PREVENTIVA - 02/2026</t>
        </is>
      </c>
      <c r="J1329" t="n">
        <v>-6601.38</v>
      </c>
      <c r="K1329" t="n">
        <v>-6601.38</v>
      </c>
      <c r="O1329" t="inlineStr">
        <is>
          <t>Real</t>
        </is>
      </c>
      <c r="P1329" t="inlineStr">
        <is>
          <t>Pago</t>
        </is>
      </c>
      <c r="Q1329" t="inlineStr">
        <is>
          <t>02/2026</t>
        </is>
      </c>
      <c r="R1329" t="n">
        <v>0</v>
      </c>
    </row>
    <row r="1330">
      <c r="A1330" t="n">
        <v>204808</v>
      </c>
      <c r="B1330" t="inlineStr">
        <is>
          <t>Love Cabaret</t>
        </is>
      </c>
      <c r="C1330" t="inlineStr">
        <is>
          <t>TELEFONICA BRASIL S/A</t>
        </is>
      </c>
      <c r="D1330" t="inlineStr">
        <is>
          <t>9646 022026</t>
        </is>
      </c>
      <c r="E1330" s="555" t="n">
        <v>46054</v>
      </c>
      <c r="F1330" s="555" t="n">
        <v>46078</v>
      </c>
      <c r="G1330" t="inlineStr">
        <is>
          <t>Informática e TI</t>
        </is>
      </c>
      <c r="H1330" t="inlineStr">
        <is>
          <t>Telefone</t>
        </is>
      </c>
      <c r="I1330" t="inlineStr">
        <is>
          <t>VIVO MOVEL INST 0434906426 - 02/2026</t>
        </is>
      </c>
      <c r="J1330" t="n">
        <v>-96.45999999999999</v>
      </c>
      <c r="K1330" t="n">
        <v>-96.45999999999999</v>
      </c>
      <c r="O1330" t="inlineStr">
        <is>
          <t>Real</t>
        </is>
      </c>
      <c r="P1330" t="inlineStr">
        <is>
          <t>Pago</t>
        </is>
      </c>
      <c r="Q1330" t="inlineStr">
        <is>
          <t>02/2026</t>
        </is>
      </c>
      <c r="R1330" t="n">
        <v>0</v>
      </c>
    </row>
    <row r="1331">
      <c r="A1331" t="n">
        <v>204748</v>
      </c>
      <c r="B1331" t="inlineStr">
        <is>
          <t>Love Cabaret</t>
        </is>
      </c>
      <c r="C1331" t="inlineStr">
        <is>
          <t>STAR COPIAS COMERCIO E SERVICOS LTDA</t>
        </is>
      </c>
      <c r="D1331" t="inlineStr">
        <is>
          <t>5099</t>
        </is>
      </c>
      <c r="E1331" s="555" t="n">
        <v>46054</v>
      </c>
      <c r="F1331" s="555" t="n">
        <v>46090</v>
      </c>
      <c r="G1331" t="inlineStr">
        <is>
          <t>Locação de Equipamentos</t>
        </is>
      </c>
      <c r="H1331" t="inlineStr">
        <is>
          <t>Locação de Equipamentos - Informatica e TI</t>
        </is>
      </c>
      <c r="I1331" t="inlineStr">
        <is>
          <t>LOCACAO DE EQUIPAMENTOS - IMPRESSORA - 02/2026</t>
        </is>
      </c>
      <c r="J1331" t="n">
        <v>-230</v>
      </c>
      <c r="K1331" t="n">
        <v>-230</v>
      </c>
      <c r="O1331" t="inlineStr">
        <is>
          <t>Real</t>
        </is>
      </c>
      <c r="P1331" t="inlineStr">
        <is>
          <t>Pago</t>
        </is>
      </c>
      <c r="Q1331" t="inlineStr">
        <is>
          <t>02/2026</t>
        </is>
      </c>
      <c r="R1331" t="n">
        <v>0</v>
      </c>
    </row>
    <row r="1332">
      <c r="A1332" t="n">
        <v>195357</v>
      </c>
      <c r="B1332" t="inlineStr">
        <is>
          <t>Love Cabaret</t>
        </is>
      </c>
      <c r="C1332" t="inlineStr">
        <is>
          <t xml:space="preserve">DESTEC SOLUCOES LTDA </t>
        </is>
      </c>
      <c r="D1332" t="inlineStr">
        <is>
          <t>d/2026/0445</t>
        </is>
      </c>
      <c r="E1332" s="555" t="n">
        <v>46054</v>
      </c>
      <c r="F1332" s="555" t="n">
        <v>46105</v>
      </c>
      <c r="G1332" t="inlineStr">
        <is>
          <t>Locação de Equipamentos</t>
        </is>
      </c>
      <c r="H1332" t="inlineStr">
        <is>
          <t>Locações de Equipamentos - Operacionais</t>
        </is>
      </c>
      <c r="I1332" t="inlineStr">
        <is>
          <t>LOCACAO DE EQUIPAMENTOS OPERACIONAIS DE SISTEMA SMART CALL - 02/2026</t>
        </is>
      </c>
      <c r="J1332" t="n">
        <v>-812.7</v>
      </c>
      <c r="K1332" t="n">
        <v>-812.7</v>
      </c>
      <c r="O1332" t="inlineStr">
        <is>
          <t>Real</t>
        </is>
      </c>
      <c r="P1332" t="inlineStr">
        <is>
          <t>Pago</t>
        </is>
      </c>
      <c r="Q1332" t="inlineStr">
        <is>
          <t>02/2026</t>
        </is>
      </c>
      <c r="R1332" t="n">
        <v>0</v>
      </c>
    </row>
    <row r="1333">
      <c r="A1333" t="n">
        <v>204618</v>
      </c>
      <c r="B1333" t="inlineStr">
        <is>
          <t>Love Cabaret</t>
        </is>
      </c>
      <c r="C1333" t="inlineStr">
        <is>
          <t>LALAMOVE TECNOLOGIA (BRASIL) LTDA</t>
        </is>
      </c>
      <c r="D1333" t="inlineStr">
        <is>
          <t>RP0262026</t>
        </is>
      </c>
      <c r="E1333" s="555" t="n">
        <v>46054</v>
      </c>
      <c r="F1333" s="555" t="n">
        <v>46106</v>
      </c>
      <c r="G1333" t="inlineStr">
        <is>
          <t>Despesas com Transporte / Hospedagem</t>
        </is>
      </c>
      <c r="H1333" t="inlineStr">
        <is>
          <t>Fretes e Carretos</t>
        </is>
      </c>
      <c r="I1333" t="inlineStr">
        <is>
          <t>LALAMOVE - 02/2026</t>
        </is>
      </c>
      <c r="J1333" t="n">
        <v>-1250</v>
      </c>
      <c r="K1333" t="n">
        <v>-1250</v>
      </c>
      <c r="O1333" t="inlineStr">
        <is>
          <t>Real</t>
        </is>
      </c>
      <c r="P1333" t="inlineStr">
        <is>
          <t>Pago</t>
        </is>
      </c>
      <c r="Q1333" t="inlineStr">
        <is>
          <t>02/2026</t>
        </is>
      </c>
      <c r="R1333" t="n">
        <v>0</v>
      </c>
    </row>
    <row r="1334">
      <c r="A1334" t="n">
        <v>202022</v>
      </c>
      <c r="B1334" t="inlineStr">
        <is>
          <t>Love Cabaret</t>
        </is>
      </c>
      <c r="C1334" t="inlineStr">
        <is>
          <t>ANDRE RODRIGUES AZEVEDO</t>
        </is>
      </c>
      <c r="D1334" t="inlineStr">
        <is>
          <t>74</t>
        </is>
      </c>
      <c r="E1334" s="555" t="n">
        <v>46054</v>
      </c>
      <c r="F1334" s="555" t="n">
        <v>46091</v>
      </c>
      <c r="G1334" t="inlineStr">
        <is>
          <t>Mão de Obra - PJ</t>
        </is>
      </c>
      <c r="H1334" t="inlineStr">
        <is>
          <t>MDO Terceirizada - Artístico</t>
        </is>
      </c>
      <c r="I1334" t="inlineStr">
        <is>
          <t xml:space="preserve"> SALÁRIO PJ</t>
        </is>
      </c>
      <c r="J1334" t="n">
        <v>-4750</v>
      </c>
      <c r="K1334" t="n">
        <v>-4750</v>
      </c>
      <c r="M1334" t="inlineStr">
        <is>
          <t>TECNICO DE SOM</t>
        </is>
      </c>
      <c r="N1334" t="inlineStr">
        <is>
          <t xml:space="preserve">  - Assistente</t>
        </is>
      </c>
      <c r="O1334" t="inlineStr">
        <is>
          <t>Real</t>
        </is>
      </c>
      <c r="P1334" t="inlineStr">
        <is>
          <t>Pago</t>
        </is>
      </c>
      <c r="Q1334" t="inlineStr">
        <is>
          <t>02/2026</t>
        </is>
      </c>
      <c r="R1334" t="n">
        <v>0</v>
      </c>
    </row>
    <row r="1335">
      <c r="A1335" t="n">
        <v>193264</v>
      </c>
      <c r="B1335" t="inlineStr">
        <is>
          <t>Love Cabaret</t>
        </is>
      </c>
      <c r="C1335" t="inlineStr">
        <is>
          <t>COMPANHIA DE GAS DE SAO PAULO</t>
        </is>
      </c>
      <c r="D1335" t="inlineStr">
        <is>
          <t>140095647</t>
        </is>
      </c>
      <c r="E1335" s="555" t="n">
        <v>46054</v>
      </c>
      <c r="F1335" s="555" t="n">
        <v>46079</v>
      </c>
      <c r="G1335" t="inlineStr">
        <is>
          <t>Utilidades</t>
        </is>
      </c>
      <c r="H1335" t="inlineStr">
        <is>
          <t>Gas de Cozinha</t>
        </is>
      </c>
      <c r="I1335" t="inlineStr">
        <is>
          <t>GAS DE COZINHA - 02/2026</t>
        </is>
      </c>
      <c r="J1335" t="n">
        <v>-1214.19</v>
      </c>
      <c r="K1335" t="n">
        <v>-1214.19</v>
      </c>
      <c r="O1335" t="inlineStr">
        <is>
          <t>Real</t>
        </is>
      </c>
      <c r="P1335" t="inlineStr">
        <is>
          <t>Pago</t>
        </is>
      </c>
      <c r="Q1335" t="inlineStr">
        <is>
          <t>02/2026</t>
        </is>
      </c>
      <c r="R1335" t="n">
        <v>0</v>
      </c>
    </row>
    <row r="1336">
      <c r="A1336" t="n">
        <v>206567</v>
      </c>
      <c r="B1336" t="inlineStr">
        <is>
          <t>Love Cabaret</t>
        </is>
      </c>
      <c r="C1336" t="inlineStr">
        <is>
          <t>CONCIERGE IA SOLUCOES LTDA</t>
        </is>
      </c>
      <c r="D1336" t="inlineStr">
        <is>
          <t>1FBGRPXZ-0001</t>
        </is>
      </c>
      <c r="E1336" s="555" t="n">
        <v>46054</v>
      </c>
      <c r="F1336" s="555" t="n">
        <v>46086</v>
      </c>
      <c r="G1336" t="inlineStr">
        <is>
          <t>Marketing</t>
        </is>
      </c>
      <c r="H1336" t="inlineStr">
        <is>
          <t>Ferramentas de Marketing</t>
        </is>
      </c>
      <c r="I1336" t="inlineStr">
        <is>
          <t xml:space="preserve">  DIONISIO - 02/2026</t>
        </is>
      </c>
      <c r="J1336" t="n">
        <v>-349</v>
      </c>
      <c r="K1336" t="n">
        <v>-349</v>
      </c>
      <c r="O1336" t="inlineStr">
        <is>
          <t>Real</t>
        </is>
      </c>
      <c r="P1336" t="inlineStr">
        <is>
          <t>Pago</t>
        </is>
      </c>
      <c r="Q1336" t="inlineStr">
        <is>
          <t>02/2026</t>
        </is>
      </c>
      <c r="R1336" t="n">
        <v>0</v>
      </c>
    </row>
    <row r="1337">
      <c r="A1337" t="n">
        <v>204308</v>
      </c>
      <c r="B1337" t="inlineStr">
        <is>
          <t>Love Cabaret</t>
        </is>
      </c>
      <c r="C1337" t="inlineStr">
        <is>
          <t>ESHOWS PROMOCOES ARTISTICAS LTDA</t>
        </is>
      </c>
      <c r="D1337" t="inlineStr">
        <is>
          <t>757936853</t>
        </is>
      </c>
      <c r="E1337" s="555" t="n">
        <v>46054</v>
      </c>
      <c r="F1337" s="555" t="n">
        <v>46090</v>
      </c>
      <c r="G1337" t="inlineStr">
        <is>
          <t>Custos Artístico Geral</t>
        </is>
      </c>
      <c r="H1337" t="inlineStr">
        <is>
          <t>Cachê de Músicos e Artistas</t>
        </is>
      </c>
      <c r="I1337" t="inlineStr">
        <is>
          <t>CACHE MUSICOS E ARTISTAS - PERIODO DE 16/02 A 28/02- 02/2026</t>
        </is>
      </c>
      <c r="J1337" t="n">
        <v>-2300</v>
      </c>
      <c r="K1337" t="n">
        <v>-2300</v>
      </c>
      <c r="O1337" t="inlineStr">
        <is>
          <t>Real</t>
        </is>
      </c>
      <c r="P1337" t="inlineStr">
        <is>
          <t>Pago</t>
        </is>
      </c>
      <c r="Q1337" t="inlineStr">
        <is>
          <t>02/2026</t>
        </is>
      </c>
      <c r="R1337" t="n">
        <v>0</v>
      </c>
    </row>
    <row r="1338">
      <c r="A1338" t="n">
        <v>204819</v>
      </c>
      <c r="B1338" t="inlineStr">
        <is>
          <t>Love Cabaret</t>
        </is>
      </c>
      <c r="C1338" t="inlineStr">
        <is>
          <t>TELEFONICA BRASIL S/A</t>
        </is>
      </c>
      <c r="D1338" t="inlineStr">
        <is>
          <t>48766 022026</t>
        </is>
      </c>
      <c r="E1338" s="555" t="n">
        <v>46054</v>
      </c>
      <c r="F1338" s="555" t="n">
        <v>46083</v>
      </c>
      <c r="G1338" t="inlineStr">
        <is>
          <t>Informática e TI</t>
        </is>
      </c>
      <c r="H1338" t="inlineStr">
        <is>
          <t>Internet</t>
        </is>
      </c>
      <c r="I1338" t="inlineStr">
        <is>
          <t>INTERNET IP DEDICADO 100MB - CONTA 443318083 - 02/2026</t>
        </is>
      </c>
      <c r="J1338" t="n">
        <v>-487.66</v>
      </c>
      <c r="K1338" t="n">
        <v>-487.66</v>
      </c>
      <c r="O1338" t="inlineStr">
        <is>
          <t>Real</t>
        </is>
      </c>
      <c r="P1338" t="inlineStr">
        <is>
          <t>Pago</t>
        </is>
      </c>
      <c r="Q1338" t="inlineStr">
        <is>
          <t>02/2026</t>
        </is>
      </c>
      <c r="R1338" t="n">
        <v>0</v>
      </c>
    </row>
    <row r="1339">
      <c r="A1339" t="n">
        <v>204734</v>
      </c>
      <c r="B1339" t="inlineStr">
        <is>
          <t>Love Cabaret</t>
        </is>
      </c>
      <c r="C1339" t="inlineStr">
        <is>
          <t xml:space="preserve">SPOTIFY </t>
        </is>
      </c>
      <c r="D1339" t="inlineStr">
        <is>
          <t>RP0102026</t>
        </is>
      </c>
      <c r="E1339" s="555" t="n">
        <v>46054</v>
      </c>
      <c r="F1339" s="555" t="n">
        <v>46068</v>
      </c>
      <c r="G1339" t="inlineStr">
        <is>
          <t>Informática e TI</t>
        </is>
      </c>
      <c r="H1339" t="inlineStr">
        <is>
          <t>TV por assinatura/musica ambiente</t>
        </is>
      </c>
      <c r="I1339" t="inlineStr">
        <is>
          <t>REEMBOLSO REFERENTE A SPOTIFY DAS CASAS ARCOS E LOVE - 02/2026</t>
        </is>
      </c>
      <c r="J1339" t="n">
        <v>-20.45</v>
      </c>
      <c r="K1339" t="n">
        <v>-20.45</v>
      </c>
      <c r="O1339" t="inlineStr">
        <is>
          <t>Real</t>
        </is>
      </c>
      <c r="P1339" t="inlineStr">
        <is>
          <t>Pago</t>
        </is>
      </c>
      <c r="Q1339" t="inlineStr">
        <is>
          <t>02/2026</t>
        </is>
      </c>
      <c r="R1339" t="n">
        <v>0</v>
      </c>
    </row>
    <row r="1340">
      <c r="A1340" t="n">
        <v>204469</v>
      </c>
      <c r="B1340" t="inlineStr">
        <is>
          <t>Love Cabaret</t>
        </is>
      </c>
      <c r="C1340" t="inlineStr">
        <is>
          <t>PJ 00092021 - VANESSA FERREIRA DEL SANTO</t>
        </is>
      </c>
      <c r="D1340" t="inlineStr">
        <is>
          <t>305</t>
        </is>
      </c>
      <c r="E1340" s="555" t="n">
        <v>46054</v>
      </c>
      <c r="F1340" s="555" t="n">
        <v>46091</v>
      </c>
      <c r="G1340" t="inlineStr">
        <is>
          <t>Mão de Obra - PJ</t>
        </is>
      </c>
      <c r="H1340" t="inlineStr">
        <is>
          <t>MDO PJ Fixo</t>
        </is>
      </c>
      <c r="I1340" t="inlineStr">
        <is>
          <t>SALÁRIO PJ</t>
        </is>
      </c>
      <c r="J1340" t="n">
        <v>-3000</v>
      </c>
      <c r="K1340" t="n">
        <v>-3000</v>
      </c>
      <c r="M1340" t="inlineStr">
        <is>
          <t>GERENTE FINANCEIRO DO SQUAD</t>
        </is>
      </c>
      <c r="N1340" t="inlineStr">
        <is>
          <t xml:space="preserve">  - Squad</t>
        </is>
      </c>
      <c r="O1340" t="inlineStr">
        <is>
          <t>Real</t>
        </is>
      </c>
      <c r="P1340" t="inlineStr">
        <is>
          <t>Pago</t>
        </is>
      </c>
      <c r="Q1340" t="inlineStr">
        <is>
          <t>02/2026</t>
        </is>
      </c>
      <c r="R1340" t="n">
        <v>0</v>
      </c>
    </row>
    <row r="1341">
      <c r="A1341" t="n">
        <v>204830</v>
      </c>
      <c r="B1341" t="inlineStr">
        <is>
          <t>Love Cabaret</t>
        </is>
      </c>
      <c r="C1341" t="inlineStr">
        <is>
          <t>VERISURE BRASIL MONITORAMENTO DE ALARMES S.A</t>
        </is>
      </c>
      <c r="D1341" t="inlineStr">
        <is>
          <t>17900438</t>
        </is>
      </c>
      <c r="E1341" s="555" t="n">
        <v>46054</v>
      </c>
      <c r="F1341" s="555" t="n">
        <v>46086</v>
      </c>
      <c r="G1341" t="inlineStr">
        <is>
          <t>Informática e TI</t>
        </is>
      </c>
      <c r="H1341" t="inlineStr">
        <is>
          <t>Sistemas de Segurança e Alarme</t>
        </is>
      </c>
      <c r="I1341" t="inlineStr">
        <is>
          <t xml:space="preserve"> SISTEMAS DE SEGURANCA / CAMERAS E SENSOR - 02/2026</t>
        </is>
      </c>
      <c r="J1341" t="n">
        <v>-235.78</v>
      </c>
      <c r="K1341" t="n">
        <v>-270.11</v>
      </c>
      <c r="O1341" t="inlineStr">
        <is>
          <t>Real</t>
        </is>
      </c>
      <c r="P1341" t="inlineStr">
        <is>
          <t>Pago</t>
        </is>
      </c>
      <c r="Q1341" t="inlineStr">
        <is>
          <t>02/2026</t>
        </is>
      </c>
      <c r="R1341" t="n">
        <v>0</v>
      </c>
    </row>
    <row r="1342">
      <c r="A1342" t="n">
        <v>204320</v>
      </c>
      <c r="B1342" t="inlineStr">
        <is>
          <t>Love Cabaret</t>
        </is>
      </c>
      <c r="C1342" t="inlineStr">
        <is>
          <t>EUREKA TECHNOLOGY LTDA</t>
        </is>
      </c>
      <c r="D1342" t="inlineStr">
        <is>
          <t>332</t>
        </is>
      </c>
      <c r="E1342" s="555" t="n">
        <v>46054</v>
      </c>
      <c r="F1342" s="555" t="n">
        <v>46093</v>
      </c>
      <c r="G1342" t="inlineStr">
        <is>
          <t>Marketing</t>
        </is>
      </c>
      <c r="H1342" t="inlineStr">
        <is>
          <t>Ferramentas de Marketing</t>
        </is>
      </c>
      <c r="I1342" t="inlineStr">
        <is>
          <t>SUPORTE DIGITAL - 02/2026</t>
        </is>
      </c>
      <c r="J1342" t="n">
        <v>-420</v>
      </c>
      <c r="K1342" t="n">
        <v>-420</v>
      </c>
      <c r="O1342" t="inlineStr">
        <is>
          <t>Real</t>
        </is>
      </c>
      <c r="P1342" t="inlineStr">
        <is>
          <t>Pago</t>
        </is>
      </c>
      <c r="Q1342" t="inlineStr">
        <is>
          <t>02/2026</t>
        </is>
      </c>
      <c r="R1342" t="n">
        <v>0</v>
      </c>
    </row>
    <row r="1343">
      <c r="A1343" t="n">
        <v>193317</v>
      </c>
      <c r="B1343" t="inlineStr">
        <is>
          <t>Love Cabaret</t>
        </is>
      </c>
      <c r="C1343" t="inlineStr">
        <is>
          <t xml:space="preserve">GOOGLE BRASIL INTERNET LTDA </t>
        </is>
      </c>
      <c r="D1343" t="inlineStr">
        <is>
          <t>RP0142026</t>
        </is>
      </c>
      <c r="E1343" s="555" t="n">
        <v>46054</v>
      </c>
      <c r="F1343" s="555" t="n">
        <v>46077</v>
      </c>
      <c r="G1343" t="inlineStr">
        <is>
          <t>Marketing</t>
        </is>
      </c>
      <c r="H1343" t="inlineStr">
        <is>
          <t>Publicidade e Propaganda</t>
        </is>
      </c>
      <c r="I1343" t="inlineStr">
        <is>
          <t xml:space="preserve"> GOOGLE - 02/2026</t>
        </is>
      </c>
      <c r="J1343" t="n">
        <v>-1000</v>
      </c>
      <c r="K1343" t="n">
        <v>-1000</v>
      </c>
      <c r="O1343" t="inlineStr">
        <is>
          <t>Real</t>
        </is>
      </c>
      <c r="P1343" t="inlineStr">
        <is>
          <t>Pago</t>
        </is>
      </c>
      <c r="Q1343" t="inlineStr">
        <is>
          <t>02/2026</t>
        </is>
      </c>
      <c r="R1343" t="n">
        <v>0</v>
      </c>
    </row>
    <row r="1344">
      <c r="A1344" t="n">
        <v>195369</v>
      </c>
      <c r="B1344" t="inlineStr">
        <is>
          <t>Love Cabaret</t>
        </is>
      </c>
      <c r="C1344" t="inlineStr">
        <is>
          <t xml:space="preserve">DIVIFY OPERACAO DE PLATAFORMA ELETRONICA LTDA </t>
        </is>
      </c>
      <c r="D1344" t="inlineStr">
        <is>
          <t>374</t>
        </is>
      </c>
      <c r="E1344" s="555" t="n">
        <v>46054</v>
      </c>
      <c r="F1344" s="555" t="n">
        <v>46091</v>
      </c>
      <c r="G1344" t="inlineStr">
        <is>
          <t>Serviços de Terceiros</t>
        </is>
      </c>
      <c r="H1344" t="inlineStr">
        <is>
          <t>Assessoria em Geral</t>
        </is>
      </c>
      <c r="I1344" t="inlineStr">
        <is>
          <t>MANUTENCAO TOKENS - 02/2026</t>
        </is>
      </c>
      <c r="J1344" t="n">
        <v>-1000</v>
      </c>
      <c r="K1344" t="n">
        <v>-1000</v>
      </c>
      <c r="O1344" t="inlineStr">
        <is>
          <t>Real</t>
        </is>
      </c>
      <c r="P1344" t="inlineStr">
        <is>
          <t>Pago</t>
        </is>
      </c>
      <c r="Q1344" t="inlineStr">
        <is>
          <t>02/2026</t>
        </is>
      </c>
      <c r="R1344" t="n">
        <v>0</v>
      </c>
    </row>
    <row r="1345">
      <c r="A1345" t="n">
        <v>193277</v>
      </c>
      <c r="B1345" t="inlineStr">
        <is>
          <t>Love Cabaret</t>
        </is>
      </c>
      <c r="C1345" t="inlineStr">
        <is>
          <t>DLOCAL BRASIL PAGAMENTOS LTDA  - DMK</t>
        </is>
      </c>
      <c r="D1345" t="inlineStr">
        <is>
          <t>20560527056</t>
        </is>
      </c>
      <c r="E1345" s="555" t="n">
        <v>46054</v>
      </c>
      <c r="F1345" s="555" t="n">
        <v>46078</v>
      </c>
      <c r="G1345" t="inlineStr">
        <is>
          <t>Marketing</t>
        </is>
      </c>
      <c r="H1345" t="inlineStr">
        <is>
          <t>Publicidade e Propaganda</t>
        </is>
      </c>
      <c r="I1345" t="inlineStr">
        <is>
          <t>FACEBOOK - INVESTIMENTO EM TRAFEGO - 02/2026</t>
        </is>
      </c>
      <c r="J1345" t="n">
        <v>-5000</v>
      </c>
      <c r="K1345" t="n">
        <v>-5000</v>
      </c>
      <c r="O1345" t="inlineStr">
        <is>
          <t>Real</t>
        </is>
      </c>
      <c r="P1345" t="inlineStr">
        <is>
          <t>Pago</t>
        </is>
      </c>
      <c r="Q1345" t="inlineStr">
        <is>
          <t>02/2026</t>
        </is>
      </c>
      <c r="R1345" t="n">
        <v>0</v>
      </c>
    </row>
    <row r="1346">
      <c r="A1346" t="n">
        <v>202009</v>
      </c>
      <c r="B1346" t="inlineStr">
        <is>
          <t>Love Cabaret</t>
        </is>
      </c>
      <c r="C1346" t="inlineStr">
        <is>
          <t xml:space="preserve">AGNES RODRIGUES DE OLIVEIRA </t>
        </is>
      </c>
      <c r="D1346" t="inlineStr">
        <is>
          <t>57</t>
        </is>
      </c>
      <c r="E1346" s="555" t="n">
        <v>46054</v>
      </c>
      <c r="F1346" s="555" t="n">
        <v>46091</v>
      </c>
      <c r="G1346" t="inlineStr">
        <is>
          <t>Custos Artístico Geral</t>
        </is>
      </c>
      <c r="H1346" t="inlineStr">
        <is>
          <t>Técnico de Som / Luz</t>
        </is>
      </c>
      <c r="I1346" t="inlineStr">
        <is>
          <t xml:space="preserve"> SALÁRIO PJ</t>
        </is>
      </c>
      <c r="J1346" t="n">
        <v>-5000</v>
      </c>
      <c r="K1346" t="n">
        <v>-5000</v>
      </c>
      <c r="M1346" t="inlineStr">
        <is>
          <t>TECNICO DE SOM</t>
        </is>
      </c>
      <c r="N1346" t="inlineStr">
        <is>
          <t xml:space="preserve">  - Assistente</t>
        </is>
      </c>
      <c r="O1346" t="inlineStr">
        <is>
          <t>Real</t>
        </is>
      </c>
      <c r="P1346" t="inlineStr">
        <is>
          <t>Pago</t>
        </is>
      </c>
      <c r="Q1346" t="inlineStr">
        <is>
          <t>02/2026</t>
        </is>
      </c>
      <c r="R1346" t="n">
        <v>0</v>
      </c>
    </row>
    <row r="1347">
      <c r="A1347" t="n">
        <v>195345</v>
      </c>
      <c r="B1347" t="inlineStr">
        <is>
          <t>Love Cabaret</t>
        </is>
      </c>
      <c r="C1347" t="inlineStr">
        <is>
          <t>CICLO PARTICIPACOES LTDA</t>
        </is>
      </c>
      <c r="D1347" t="inlineStr">
        <is>
          <t>022026</t>
        </is>
      </c>
      <c r="E1347" s="555" t="n">
        <v>46054</v>
      </c>
      <c r="F1347" s="555" t="n">
        <v>46091</v>
      </c>
      <c r="G1347" t="inlineStr">
        <is>
          <t>Custo de Ocupação</t>
        </is>
      </c>
      <c r="H1347" t="inlineStr">
        <is>
          <t>Aluguel de Imoveis</t>
        </is>
      </c>
      <c r="I1347" t="inlineStr">
        <is>
          <t>ALUGUEL DE IMOVEIS - EDIFICIO AZALEIA - 02/2026 (VALOR DO IPTU SUBTRAIDO)</t>
        </is>
      </c>
      <c r="J1347" t="n">
        <v>-32594.19</v>
      </c>
      <c r="K1347" t="n">
        <v>-32594.19</v>
      </c>
      <c r="O1347" t="inlineStr">
        <is>
          <t>Real</t>
        </is>
      </c>
      <c r="P1347" t="inlineStr">
        <is>
          <t>Pago</t>
        </is>
      </c>
      <c r="Q1347" t="inlineStr">
        <is>
          <t>02/2026</t>
        </is>
      </c>
      <c r="R1347" t="n">
        <v>0</v>
      </c>
    </row>
    <row r="1348">
      <c r="A1348" t="n">
        <v>193303</v>
      </c>
      <c r="B1348" t="inlineStr">
        <is>
          <t>Love Cabaret</t>
        </is>
      </c>
      <c r="C1348" t="inlineStr">
        <is>
          <t>ESHOWS PROMOCOES ARTISTICAS LTDA</t>
        </is>
      </c>
      <c r="D1348" t="inlineStr">
        <is>
          <t>747618013</t>
        </is>
      </c>
      <c r="E1348" s="555" t="n">
        <v>46054</v>
      </c>
      <c r="F1348" s="555" t="n">
        <v>46073</v>
      </c>
      <c r="G1348" t="inlineStr">
        <is>
          <t>Custos Artístico Geral</t>
        </is>
      </c>
      <c r="H1348" t="inlineStr">
        <is>
          <t>Cachê de Músicos e Artistas</t>
        </is>
      </c>
      <c r="I1348" t="inlineStr">
        <is>
          <t xml:space="preserve"> CACHE MUSICOS E ARTISTAS - PERIODO DE 01/02 A 15/02 - 02/2026
</t>
        </is>
      </c>
      <c r="J1348" t="n">
        <v>-15275</v>
      </c>
      <c r="K1348" t="n">
        <v>-15275</v>
      </c>
      <c r="O1348" t="inlineStr">
        <is>
          <t>Real</t>
        </is>
      </c>
      <c r="P1348" t="inlineStr">
        <is>
          <t>Pago</t>
        </is>
      </c>
      <c r="Q1348" t="inlineStr">
        <is>
          <t>02/2026</t>
        </is>
      </c>
      <c r="R1348" t="n">
        <v>0</v>
      </c>
    </row>
    <row r="1349">
      <c r="A1349" t="n">
        <v>204762</v>
      </c>
      <c r="B1349" t="inlineStr">
        <is>
          <t>Love Cabaret</t>
        </is>
      </c>
      <c r="C1349" t="inlineStr">
        <is>
          <t>STEMME TELECOMUNICACOES DO BRASIL LTDA</t>
        </is>
      </c>
      <c r="D1349" t="inlineStr">
        <is>
          <t>9086</t>
        </is>
      </c>
      <c r="E1349" s="555" t="n">
        <v>46054</v>
      </c>
      <c r="F1349" s="555" t="n">
        <v>46091</v>
      </c>
      <c r="G1349" t="inlineStr">
        <is>
          <t>Informática e TI</t>
        </is>
      </c>
      <c r="H1349" t="inlineStr">
        <is>
          <t>Internet</t>
        </is>
      </c>
      <c r="I1349" t="inlineStr">
        <is>
          <t>INTERNET - LINK GERENCIAMENTO DE REDE 01/02 A 28/02 - 02/2026</t>
        </is>
      </c>
      <c r="J1349" t="n">
        <v>-299.99</v>
      </c>
      <c r="K1349" t="n">
        <v>-299.99</v>
      </c>
      <c r="O1349" t="inlineStr">
        <is>
          <t>Real</t>
        </is>
      </c>
      <c r="P1349" t="inlineStr">
        <is>
          <t>Pago</t>
        </is>
      </c>
      <c r="Q1349" t="inlineStr">
        <is>
          <t>02/2026</t>
        </is>
      </c>
      <c r="R1349" t="n">
        <v>0</v>
      </c>
    </row>
    <row r="1350">
      <c r="A1350" t="n">
        <v>204606</v>
      </c>
      <c r="B1350" t="inlineStr">
        <is>
          <t>Love Cabaret</t>
        </is>
      </c>
      <c r="C1350" t="inlineStr">
        <is>
          <t>IRMANDADE DA SANTA CASA DE MISERICORDIA DE SAO PAULO</t>
        </is>
      </c>
      <c r="D1350" t="inlineStr">
        <is>
          <t>160119</t>
        </is>
      </c>
      <c r="E1350" s="555" t="n">
        <v>46054</v>
      </c>
      <c r="F1350" s="555" t="n">
        <v>46091</v>
      </c>
      <c r="G1350" t="inlineStr">
        <is>
          <t>Custo de Ocupação</t>
        </is>
      </c>
      <c r="H1350" t="inlineStr">
        <is>
          <t>Aluguel de Imoveis</t>
        </is>
      </c>
      <c r="I1350" t="inlineStr">
        <is>
          <t>ALUGUEL DE IMOVEIS - 02/2026</t>
        </is>
      </c>
      <c r="J1350" t="n">
        <v>-32594.19</v>
      </c>
      <c r="K1350" t="n">
        <v>-32594.19</v>
      </c>
      <c r="O1350" t="inlineStr">
        <is>
          <t>Real</t>
        </is>
      </c>
      <c r="P1350" t="inlineStr">
        <is>
          <t>Pago</t>
        </is>
      </c>
      <c r="Q1350" t="inlineStr">
        <is>
          <t>02/2026</t>
        </is>
      </c>
      <c r="R1350" t="n">
        <v>0</v>
      </c>
    </row>
    <row r="1351">
      <c r="A1351" t="n">
        <v>204511</v>
      </c>
      <c r="B1351" t="inlineStr">
        <is>
          <t>Love Cabaret</t>
        </is>
      </c>
      <c r="C1351" t="inlineStr">
        <is>
          <t>HEADCHEF SEGURANCA DOS ALIM E GARANTIA D</t>
        </is>
      </c>
      <c r="D1351" t="inlineStr">
        <is>
          <t>1969</t>
        </is>
      </c>
      <c r="E1351" s="555" t="n">
        <v>46054</v>
      </c>
      <c r="F1351" s="555" t="n">
        <v>46096</v>
      </c>
      <c r="G1351" t="inlineStr">
        <is>
          <t>Serviços de Terceiros</t>
        </is>
      </c>
      <c r="H1351" t="inlineStr">
        <is>
          <t>Assessoria de Alimentos e Bebidas</t>
        </is>
      </c>
      <c r="I1351" t="inlineStr">
        <is>
          <t>PRESTACAO SERVICO NUTRICIONISTA - HONORARIOS 02/2026</t>
        </is>
      </c>
      <c r="J1351" t="n">
        <v>-929.02</v>
      </c>
      <c r="K1351" t="n">
        <v>-929.02</v>
      </c>
      <c r="O1351" t="inlineStr">
        <is>
          <t>Real</t>
        </is>
      </c>
      <c r="P1351" t="inlineStr">
        <is>
          <t>Pago</t>
        </is>
      </c>
      <c r="Q1351" t="inlineStr">
        <is>
          <t>02/2026</t>
        </is>
      </c>
      <c r="R1351" t="n">
        <v>0</v>
      </c>
    </row>
    <row r="1352">
      <c r="A1352" t="n">
        <v>190194</v>
      </c>
      <c r="B1352" t="inlineStr">
        <is>
          <t>Love Cabaret</t>
        </is>
      </c>
      <c r="C1352" t="inlineStr">
        <is>
          <t xml:space="preserve">KAMINO INSTITUICAO DE PAGAMENTO LTDA </t>
        </is>
      </c>
      <c r="D1352" t="inlineStr">
        <is>
          <t>7707269</t>
        </is>
      </c>
      <c r="E1352" s="555" t="n">
        <v>46054</v>
      </c>
      <c r="F1352" s="555" t="n">
        <v>46081</v>
      </c>
      <c r="G1352" t="inlineStr">
        <is>
          <t>Despesas Financeiras</t>
        </is>
      </c>
      <c r="H1352" t="inlineStr">
        <is>
          <t>Tarifas Bancárias</t>
        </is>
      </c>
      <c r="I1352" t="inlineStr">
        <is>
          <t>(+/-) RECEITAS/ DESPESAS FINANCEIRAS (TARIFA MENSAL TEMPUS KAMINO) - 02/2026</t>
        </is>
      </c>
      <c r="J1352" t="n">
        <v>-400</v>
      </c>
      <c r="K1352" t="n">
        <v>-400</v>
      </c>
      <c r="O1352" t="inlineStr">
        <is>
          <t>Real</t>
        </is>
      </c>
      <c r="P1352" t="inlineStr">
        <is>
          <t>Pago</t>
        </is>
      </c>
      <c r="Q1352" t="inlineStr">
        <is>
          <t>02/2026</t>
        </is>
      </c>
      <c r="R1352" t="n">
        <v>0</v>
      </c>
    </row>
    <row r="1353">
      <c r="A1353" t="n">
        <v>204334</v>
      </c>
      <c r="B1353" t="inlineStr">
        <is>
          <t>Love Cabaret</t>
        </is>
      </c>
      <c r="C1353" t="inlineStr">
        <is>
          <t>BLUEME</t>
        </is>
      </c>
      <c r="D1353" t="inlineStr">
        <is>
          <t>254</t>
        </is>
      </c>
      <c r="E1353" s="555" t="n">
        <v>46054</v>
      </c>
      <c r="F1353" s="555" t="n">
        <v>46096</v>
      </c>
      <c r="G1353" t="inlineStr">
        <is>
          <t>Informática e TI</t>
        </is>
      </c>
      <c r="H1353" t="inlineStr">
        <is>
          <t>Sistemas Gerais - Financeiros</t>
        </is>
      </c>
      <c r="I1353" t="inlineStr">
        <is>
          <t>SISTEMA BLUE ME - 02/2026</t>
        </is>
      </c>
      <c r="J1353" t="n">
        <v>-389</v>
      </c>
      <c r="K1353" t="n">
        <v>-389</v>
      </c>
      <c r="O1353" t="inlineStr">
        <is>
          <t>Real</t>
        </is>
      </c>
      <c r="P1353" t="inlineStr">
        <is>
          <t>Pago</t>
        </is>
      </c>
      <c r="Q1353" t="inlineStr">
        <is>
          <t>02/2026</t>
        </is>
      </c>
      <c r="R1353" t="n">
        <v>0</v>
      </c>
    </row>
    <row r="1354">
      <c r="A1354" t="n">
        <v>204377</v>
      </c>
      <c r="B1354" t="inlineStr">
        <is>
          <t>Love Cabaret</t>
        </is>
      </c>
      <c r="C1354" t="inlineStr">
        <is>
          <t>FREE SOM - LOCACAO DE SOM E  LUZ LTDA - TUKASON</t>
        </is>
      </c>
      <c r="D1354" t="inlineStr">
        <is>
          <t>0550</t>
        </is>
      </c>
      <c r="E1354" s="555" t="n">
        <v>46054</v>
      </c>
      <c r="F1354" s="555" t="n">
        <v>46081</v>
      </c>
      <c r="G1354" t="inlineStr">
        <is>
          <t>Custos Artístico Geral</t>
        </is>
      </c>
      <c r="H1354" t="inlineStr">
        <is>
          <t>Locação de Equipamentos Fixo</t>
        </is>
      </c>
      <c r="I1354" t="inlineStr">
        <is>
          <t>LOCACAO DE EQUIPAMENTOS FIXO - 02/2026</t>
        </is>
      </c>
      <c r="J1354" t="n">
        <v>-6000</v>
      </c>
      <c r="K1354" t="n">
        <v>-6000</v>
      </c>
      <c r="O1354" t="inlineStr">
        <is>
          <t>Real</t>
        </is>
      </c>
      <c r="P1354" t="inlineStr">
        <is>
          <t>Pago</t>
        </is>
      </c>
      <c r="Q1354" t="inlineStr">
        <is>
          <t>02/2026</t>
        </is>
      </c>
      <c r="R1354" t="n">
        <v>0</v>
      </c>
    </row>
    <row r="1355">
      <c r="A1355" t="n">
        <v>195333</v>
      </c>
      <c r="B1355" t="inlineStr">
        <is>
          <t>Love Cabaret</t>
        </is>
      </c>
      <c r="C1355" t="inlineStr">
        <is>
          <t>CIA DE SANEAMENTO BASICO DO ESTADO DE SAO PAULO SABESP</t>
        </is>
      </c>
      <c r="D1355" t="inlineStr">
        <is>
          <t>16757 022026</t>
        </is>
      </c>
      <c r="E1355" s="555" t="n">
        <v>46054</v>
      </c>
      <c r="F1355" s="555" t="n">
        <v>46101</v>
      </c>
      <c r="G1355" t="inlineStr">
        <is>
          <t>Utilidades</t>
        </is>
      </c>
      <c r="H1355" t="inlineStr">
        <is>
          <t>Agua/Esgoto</t>
        </is>
      </c>
      <c r="I1355" t="inlineStr">
        <is>
          <t>AGUA/ ESGOTO - RGI 93507054 E FORNECIMENTO 86040547054313 - 02/2026</t>
        </is>
      </c>
      <c r="J1355" t="n">
        <v>-167.57</v>
      </c>
      <c r="K1355" t="n">
        <v>-167.57</v>
      </c>
      <c r="O1355" t="inlineStr">
        <is>
          <t>Real</t>
        </is>
      </c>
      <c r="P1355" t="inlineStr">
        <is>
          <t>Pago</t>
        </is>
      </c>
      <c r="Q1355" t="inlineStr">
        <is>
          <t>02/2026</t>
        </is>
      </c>
      <c r="R1355" t="n">
        <v>0</v>
      </c>
    </row>
    <row r="1356">
      <c r="A1356" t="n">
        <v>204391</v>
      </c>
      <c r="B1356" t="inlineStr">
        <is>
          <t>Love Cabaret</t>
        </is>
      </c>
      <c r="C1356" t="inlineStr">
        <is>
          <t>JULIA BAISCH FRANZ 02463978023</t>
        </is>
      </c>
      <c r="D1356" t="inlineStr">
        <is>
          <t>26</t>
        </is>
      </c>
      <c r="E1356" s="555" t="n">
        <v>46054</v>
      </c>
      <c r="F1356" s="555" t="n">
        <v>46091</v>
      </c>
      <c r="G1356" t="inlineStr">
        <is>
          <t>Custos Artístico Geral</t>
        </is>
      </c>
      <c r="H1356" t="inlineStr">
        <is>
          <t>MDO Terceirizada - Artístico</t>
        </is>
      </c>
      <c r="I1356" t="inlineStr">
        <is>
          <t xml:space="preserve"> SALÁRIO PJ </t>
        </is>
      </c>
      <c r="J1356" t="n">
        <v>-8500</v>
      </c>
      <c r="K1356" t="n">
        <v>-8500</v>
      </c>
      <c r="M1356" t="inlineStr">
        <is>
          <t>TECNICO DE SOM</t>
        </is>
      </c>
      <c r="N1356" t="inlineStr">
        <is>
          <t xml:space="preserve">  - Assistente</t>
        </is>
      </c>
      <c r="O1356" t="inlineStr">
        <is>
          <t>Real</t>
        </is>
      </c>
      <c r="P1356" t="inlineStr">
        <is>
          <t>Pago</t>
        </is>
      </c>
      <c r="Q1356" t="inlineStr">
        <is>
          <t>02/2026</t>
        </is>
      </c>
      <c r="R1356" t="n">
        <v>0</v>
      </c>
    </row>
    <row r="1357">
      <c r="A1357" t="n">
        <v>207131</v>
      </c>
      <c r="B1357" t="inlineStr">
        <is>
          <t>Love Cabaret</t>
        </is>
      </c>
      <c r="C1357" t="inlineStr">
        <is>
          <t>RD GESTAO E SISTEMAS S.A.</t>
        </is>
      </c>
      <c r="D1357" t="inlineStr">
        <is>
          <t>RP 002-2026</t>
        </is>
      </c>
      <c r="E1357" s="555" t="n">
        <v>46054</v>
      </c>
      <c r="F1357" s="555" t="n">
        <v>46109</v>
      </c>
      <c r="G1357" t="inlineStr">
        <is>
          <t>Marketing</t>
        </is>
      </c>
      <c r="H1357" t="inlineStr">
        <is>
          <t>Ferramentas de Marketing</t>
        </is>
      </c>
      <c r="I1357" t="inlineStr">
        <is>
          <t xml:space="preserve"> DISPARO DE EMAILS (REEMBOLSO FACUNDO) - 02/2026</t>
        </is>
      </c>
      <c r="J1357" t="n">
        <v>-1034.45</v>
      </c>
      <c r="K1357" t="n">
        <v>-1034.45</v>
      </c>
      <c r="O1357" t="inlineStr">
        <is>
          <t>Real</t>
        </is>
      </c>
      <c r="Q1357" t="inlineStr">
        <is>
          <t>02/2026</t>
        </is>
      </c>
      <c r="R1357" t="n">
        <v>0</v>
      </c>
    </row>
    <row r="1358">
      <c r="A1358" t="n">
        <v>206559</v>
      </c>
      <c r="B1358" t="inlineStr">
        <is>
          <t>Love Cabaret</t>
        </is>
      </c>
      <c r="C1358" t="inlineStr">
        <is>
          <t>ESTAFF SOLUCOES TECNOLOGICAS DE AGENCIAMENTO LTDA</t>
        </is>
      </c>
      <c r="D1358" t="inlineStr">
        <is>
          <t>740792226</t>
        </is>
      </c>
      <c r="E1358" s="555" t="n">
        <v>46054</v>
      </c>
      <c r="F1358" s="555" t="n">
        <v>46071</v>
      </c>
      <c r="G1358" t="inlineStr">
        <is>
          <t>Mão de Obra - Extra</t>
        </is>
      </c>
      <c r="H1358" t="inlineStr">
        <is>
          <t>Mão de Obra Extra</t>
        </is>
      </c>
      <c r="I1358" t="inlineStr">
        <is>
          <t>MAO DE OBRA EXTRA - PERIODO 02/02 A 08/02 - 02/2026</t>
        </is>
      </c>
      <c r="J1358" t="n">
        <v>-19130.66</v>
      </c>
      <c r="K1358" t="n">
        <v>-19130.66</v>
      </c>
      <c r="O1358" t="inlineStr">
        <is>
          <t>Real</t>
        </is>
      </c>
      <c r="P1358" t="inlineStr">
        <is>
          <t>Pago</t>
        </is>
      </c>
      <c r="Q1358" t="inlineStr">
        <is>
          <t>02/2026</t>
        </is>
      </c>
      <c r="R1358" t="n">
        <v>0</v>
      </c>
    </row>
    <row r="1359">
      <c r="A1359" t="n">
        <v>193381</v>
      </c>
      <c r="B1359" t="inlineStr">
        <is>
          <t>Love Cabaret</t>
        </is>
      </c>
      <c r="C1359" t="inlineStr">
        <is>
          <t>PAULO CESAR MEDEIROS EYEZANIO</t>
        </is>
      </c>
      <c r="D1359" t="inlineStr">
        <is>
          <t>RP0132026</t>
        </is>
      </c>
      <c r="E1359" s="555" t="n">
        <v>46054</v>
      </c>
      <c r="F1359" s="555" t="n">
        <v>46081</v>
      </c>
      <c r="G1359" t="inlineStr">
        <is>
          <t>Serviços de Terceiros</t>
        </is>
      </c>
      <c r="H1359" t="inlineStr">
        <is>
          <t>Assessoria Jurídica</t>
        </is>
      </c>
      <c r="I1359" t="inlineStr">
        <is>
          <t>HONORARIOS ADVOCATICIOS - 02/2026</t>
        </is>
      </c>
      <c r="J1359" t="n">
        <v>-3200</v>
      </c>
      <c r="K1359" t="n">
        <v>-3200</v>
      </c>
      <c r="O1359" t="inlineStr">
        <is>
          <t>Real</t>
        </is>
      </c>
      <c r="P1359" t="inlineStr">
        <is>
          <t>Pago</t>
        </is>
      </c>
      <c r="Q1359" t="inlineStr">
        <is>
          <t>02/2026</t>
        </is>
      </c>
      <c r="R1359" t="n">
        <v>0</v>
      </c>
    </row>
    <row r="1360">
      <c r="A1360" t="n">
        <v>204663</v>
      </c>
      <c r="B1360" t="inlineStr">
        <is>
          <t>Love Cabaret</t>
        </is>
      </c>
      <c r="C1360" t="inlineStr">
        <is>
          <t>MACRO CONTABILIDADE E CONSULTORIA LTDA</t>
        </is>
      </c>
      <c r="D1360" t="inlineStr">
        <is>
          <t>10551</t>
        </is>
      </c>
      <c r="E1360" s="555" t="n">
        <v>46054</v>
      </c>
      <c r="F1360" s="555" t="n">
        <v>46068</v>
      </c>
      <c r="G1360" t="inlineStr">
        <is>
          <t>Serviços de Terceiros</t>
        </is>
      </c>
      <c r="H1360" t="inlineStr">
        <is>
          <t>Assessoria Contabil</t>
        </is>
      </c>
      <c r="I1360" t="inlineStr">
        <is>
          <t>ASSESSORIA CONTABIL - CONTRATO M149/23 RPS 13613 - 02/2026</t>
        </is>
      </c>
      <c r="J1360" t="n">
        <v>-3400.9</v>
      </c>
      <c r="K1360" t="n">
        <v>-3400.9</v>
      </c>
      <c r="O1360" t="inlineStr">
        <is>
          <t>Real</t>
        </is>
      </c>
      <c r="P1360" t="inlineStr">
        <is>
          <t>Pago</t>
        </is>
      </c>
      <c r="Q1360" t="inlineStr">
        <is>
          <t>02/2026</t>
        </is>
      </c>
      <c r="R1360" t="n">
        <v>0</v>
      </c>
    </row>
    <row r="1361">
      <c r="A1361" t="n">
        <v>195407</v>
      </c>
      <c r="B1361" t="inlineStr">
        <is>
          <t>Love Cabaret</t>
        </is>
      </c>
      <c r="C1361" t="inlineStr">
        <is>
          <t>EDJANE DANTAS DE ALMEIDA SOUSA  - DESENTUPIDORA</t>
        </is>
      </c>
      <c r="D1361" t="inlineStr">
        <is>
          <t>132</t>
        </is>
      </c>
      <c r="E1361" s="555" t="n">
        <v>46054</v>
      </c>
      <c r="F1361" s="555" t="n">
        <v>46086</v>
      </c>
      <c r="G1361" t="inlineStr">
        <is>
          <t>Utilidades</t>
        </is>
      </c>
      <c r="H1361" t="inlineStr">
        <is>
          <t>Serviços de Limpeza</t>
        </is>
      </c>
      <c r="I1361" t="inlineStr">
        <is>
          <t>SERVICOS DE LIMPEZA - MANUTENCAO - 02/2026</t>
        </is>
      </c>
      <c r="J1361" t="n">
        <v>-1200</v>
      </c>
      <c r="K1361" t="n">
        <v>-1200</v>
      </c>
      <c r="O1361" t="inlineStr">
        <is>
          <t>Real</t>
        </is>
      </c>
      <c r="P1361" t="inlineStr">
        <is>
          <t>Pago</t>
        </is>
      </c>
      <c r="Q1361" t="inlineStr">
        <is>
          <t>02/2026</t>
        </is>
      </c>
      <c r="R1361" t="n">
        <v>0</v>
      </c>
    </row>
    <row r="1362">
      <c r="A1362" t="n">
        <v>206200</v>
      </c>
      <c r="B1362" t="inlineStr">
        <is>
          <t>Love Cabaret</t>
        </is>
      </c>
      <c r="C1362" t="inlineStr">
        <is>
          <t>PJ 00092021 - VANESSA FERREIRA DEL SANTO</t>
        </is>
      </c>
      <c r="D1362" t="inlineStr">
        <is>
          <t>309</t>
        </is>
      </c>
      <c r="E1362" s="555" t="n">
        <v>46054</v>
      </c>
      <c r="F1362" s="555" t="n">
        <v>46078</v>
      </c>
      <c r="G1362" t="inlineStr">
        <is>
          <t>Dividendos e Remunerações Variáveis</t>
        </is>
      </c>
      <c r="H1362" t="inlineStr">
        <is>
          <t>Remuneração Variável</t>
        </is>
      </c>
      <c r="I1362" t="inlineStr">
        <is>
          <t xml:space="preserve"> GRATIFICAÇÃO</t>
        </is>
      </c>
      <c r="J1362" t="n">
        <v>-3000</v>
      </c>
      <c r="K1362" t="n">
        <v>-3000</v>
      </c>
      <c r="M1362" t="inlineStr">
        <is>
          <t>GERENTE FINANCEIRO DO SQUAD</t>
        </is>
      </c>
      <c r="N1362" t="inlineStr">
        <is>
          <t xml:space="preserve">  - Squad</t>
        </is>
      </c>
      <c r="O1362" t="inlineStr">
        <is>
          <t>Real</t>
        </is>
      </c>
      <c r="P1362" t="inlineStr">
        <is>
          <t>Pago</t>
        </is>
      </c>
      <c r="Q1362" t="inlineStr">
        <is>
          <t>02/2026</t>
        </is>
      </c>
      <c r="R1362" t="n">
        <v>0</v>
      </c>
    </row>
    <row r="1363">
      <c r="A1363" t="n">
        <v>195418</v>
      </c>
      <c r="B1363" t="inlineStr">
        <is>
          <t>Love Cabaret</t>
        </is>
      </c>
      <c r="C1363" t="inlineStr">
        <is>
          <t>ELETROPAULO METROPOLITANA ELETRICIDADE DE SAO PAULO SA</t>
        </is>
      </c>
      <c r="D1363" t="inlineStr">
        <is>
          <t>039001164</t>
        </is>
      </c>
      <c r="E1363" s="555" t="n">
        <v>46054</v>
      </c>
      <c r="F1363" s="555" t="n">
        <v>46085</v>
      </c>
      <c r="G1363" t="inlineStr">
        <is>
          <t>Utilidades</t>
        </is>
      </c>
      <c r="H1363" t="inlineStr">
        <is>
          <t>Energia Eletrica</t>
        </is>
      </c>
      <c r="I1363" t="inlineStr">
        <is>
          <t>ENERGIA ELETRICA - INST 64098915 - 12.160 KW/H - 02/2026</t>
        </is>
      </c>
      <c r="J1363" t="n">
        <v>-16896.17</v>
      </c>
      <c r="K1363" t="n">
        <v>-16896.17</v>
      </c>
      <c r="O1363" t="inlineStr">
        <is>
          <t>Real</t>
        </is>
      </c>
      <c r="P1363" t="inlineStr">
        <is>
          <t>Pago</t>
        </is>
      </c>
      <c r="Q1363" t="inlineStr">
        <is>
          <t>02/2026</t>
        </is>
      </c>
      <c r="R1363" t="n">
        <v>0</v>
      </c>
    </row>
    <row r="1364">
      <c r="A1364" t="n">
        <v>204674</v>
      </c>
      <c r="B1364" t="inlineStr">
        <is>
          <t>Love Cabaret</t>
        </is>
      </c>
      <c r="C1364" t="inlineStr">
        <is>
          <t xml:space="preserve">MATEUS SILVEIRA CEZAR </t>
        </is>
      </c>
      <c r="D1364" t="inlineStr">
        <is>
          <t>52</t>
        </is>
      </c>
      <c r="E1364" s="555" t="n">
        <v>46054</v>
      </c>
      <c r="F1364" s="555" t="n">
        <v>46085</v>
      </c>
      <c r="G1364" t="inlineStr">
        <is>
          <t>Marketing</t>
        </is>
      </c>
      <c r="H1364" t="inlineStr">
        <is>
          <t>Sessão de Fotos/Captação de Vídeo</t>
        </is>
      </c>
      <c r="I1364" t="inlineStr">
        <is>
          <t>PRODUCAO GRAFICA - CONTRATACAO VIDEOMAKER FIXO - 02/2026</t>
        </is>
      </c>
      <c r="J1364" t="n">
        <v>-1800</v>
      </c>
      <c r="K1364" t="n">
        <v>-1800</v>
      </c>
      <c r="O1364" t="inlineStr">
        <is>
          <t>Real</t>
        </is>
      </c>
      <c r="P1364" t="inlineStr">
        <is>
          <t>Pago</t>
        </is>
      </c>
      <c r="Q1364" t="inlineStr">
        <is>
          <t>02/2026</t>
        </is>
      </c>
      <c r="R1364" t="n">
        <v>0</v>
      </c>
    </row>
    <row r="1365">
      <c r="A1365" t="n">
        <v>193290</v>
      </c>
      <c r="B1365" t="inlineStr">
        <is>
          <t>Love Cabaret</t>
        </is>
      </c>
      <c r="C1365" t="inlineStr">
        <is>
          <t xml:space="preserve">EDIMAR MOURA TARTAGLIONI SERVICOES DE DEDETIZACAO </t>
        </is>
      </c>
      <c r="D1365" t="inlineStr">
        <is>
          <t>677</t>
        </is>
      </c>
      <c r="E1365" s="555" t="n">
        <v>46054</v>
      </c>
      <c r="F1365" s="555" t="n">
        <v>46091</v>
      </c>
      <c r="G1365" t="inlineStr">
        <is>
          <t>Utilidades</t>
        </is>
      </c>
      <c r="H1365" t="inlineStr">
        <is>
          <t>Controle de Pragas</t>
        </is>
      </c>
      <c r="I1365" t="inlineStr">
        <is>
          <t>DEDETIZACAO E CONTROLE DE PRAGAS - 02/2026</t>
        </is>
      </c>
      <c r="J1365" t="n">
        <v>-630</v>
      </c>
      <c r="K1365" t="n">
        <v>-630</v>
      </c>
      <c r="O1365" t="inlineStr">
        <is>
          <t>Real</t>
        </is>
      </c>
      <c r="P1365" t="inlineStr">
        <is>
          <t>Pago</t>
        </is>
      </c>
      <c r="Q1365" t="inlineStr">
        <is>
          <t>02/2026</t>
        </is>
      </c>
      <c r="R1365" t="n">
        <v>0</v>
      </c>
    </row>
    <row r="1366">
      <c r="A1366" t="n">
        <v>156275</v>
      </c>
      <c r="B1366" t="inlineStr">
        <is>
          <t>Love Cabaret</t>
        </is>
      </c>
      <c r="C1366" t="inlineStr">
        <is>
          <t>GOOGLE WORKSPACE</t>
        </is>
      </c>
      <c r="D1366" t="inlineStr">
        <is>
          <t>RP0032026</t>
        </is>
      </c>
      <c r="E1366" s="555" t="n">
        <v>46054</v>
      </c>
      <c r="F1366" s="555" t="n">
        <v>46106</v>
      </c>
      <c r="G1366" t="inlineStr">
        <is>
          <t>Marketing</t>
        </is>
      </c>
      <c r="H1366" t="inlineStr">
        <is>
          <t>Publicidade e Propaganda</t>
        </is>
      </c>
      <c r="I1366" t="inlineStr">
        <is>
          <t>GOOGLE WORKSPACE GESTAO DE DOMINIO - 02/2026</t>
        </is>
      </c>
      <c r="J1366" t="n">
        <v>-873.04</v>
      </c>
      <c r="K1366" t="n">
        <v>-873.04</v>
      </c>
      <c r="O1366" t="inlineStr">
        <is>
          <t>Real</t>
        </is>
      </c>
      <c r="P1366" t="inlineStr">
        <is>
          <t>Pago</t>
        </is>
      </c>
      <c r="Q1366" t="inlineStr">
        <is>
          <t>02/2026</t>
        </is>
      </c>
      <c r="R1366" t="n">
        <v>0</v>
      </c>
    </row>
    <row r="1367">
      <c r="A1367" t="n">
        <v>202210</v>
      </c>
      <c r="B1367" t="inlineStr">
        <is>
          <t>Love Cabaret</t>
        </is>
      </c>
      <c r="C1367" t="inlineStr">
        <is>
          <t>PJ 00492024 - ISABELLA FERNANDES GOMES</t>
        </is>
      </c>
      <c r="D1367" t="inlineStr">
        <is>
          <t>76</t>
        </is>
      </c>
      <c r="E1367" s="555" t="n">
        <v>46054</v>
      </c>
      <c r="F1367" s="555" t="n">
        <v>46091</v>
      </c>
      <c r="G1367" t="inlineStr">
        <is>
          <t>Mão de Obra - PJ</t>
        </is>
      </c>
      <c r="H1367" t="inlineStr">
        <is>
          <t>MDO PJ Fixo</t>
        </is>
      </c>
      <c r="I1367" t="inlineStr">
        <is>
          <t>SALÁRIO PJ</t>
        </is>
      </c>
      <c r="J1367" t="n">
        <v>-1200</v>
      </c>
      <c r="K1367" t="n">
        <v>-1200</v>
      </c>
      <c r="M1367" t="inlineStr">
        <is>
          <t>ANALISTA FINANCEIRO DO SQUAD</t>
        </is>
      </c>
      <c r="N1367" t="inlineStr">
        <is>
          <t xml:space="preserve">  - Squad</t>
        </is>
      </c>
      <c r="O1367" t="inlineStr">
        <is>
          <t>Real</t>
        </is>
      </c>
      <c r="P1367" t="inlineStr">
        <is>
          <t>Pago</t>
        </is>
      </c>
      <c r="Q1367" t="inlineStr">
        <is>
          <t>02/2026</t>
        </is>
      </c>
      <c r="R1367" t="n">
        <v>0</v>
      </c>
    </row>
    <row r="1368">
      <c r="A1368" t="n">
        <v>204652</v>
      </c>
      <c r="B1368" t="inlineStr">
        <is>
          <t>Love Cabaret</t>
        </is>
      </c>
      <c r="C1368" t="inlineStr">
        <is>
          <t>MACHINE SEGURANCA PATRIMONIAL LTDA</t>
        </is>
      </c>
      <c r="D1368" t="inlineStr">
        <is>
          <t>FAT 173</t>
        </is>
      </c>
      <c r="E1368" s="555" t="n">
        <v>46054</v>
      </c>
      <c r="F1368" s="555" t="n">
        <v>46100</v>
      </c>
      <c r="G1368" t="inlineStr">
        <is>
          <t>Serviços de Terceiros</t>
        </is>
      </c>
      <c r="H1368" t="inlineStr">
        <is>
          <t>Serviços de Segurança</t>
        </is>
      </c>
      <c r="I1368" t="inlineStr">
        <is>
          <t xml:space="preserve"> SERVICO DE SEGURANCA - PERIODO 01 A 15/02/2026</t>
        </is>
      </c>
      <c r="J1368" t="n">
        <v>-3040</v>
      </c>
      <c r="K1368" t="n">
        <v>-3040</v>
      </c>
      <c r="O1368" t="inlineStr">
        <is>
          <t>Real</t>
        </is>
      </c>
      <c r="P1368" t="inlineStr">
        <is>
          <t>Pago</t>
        </is>
      </c>
      <c r="Q1368" t="inlineStr">
        <is>
          <t>02/2026</t>
        </is>
      </c>
      <c r="R1368" t="n">
        <v>0</v>
      </c>
    </row>
    <row r="1369">
      <c r="A1369" t="n">
        <v>193356</v>
      </c>
      <c r="B1369" t="inlineStr">
        <is>
          <t>Love Cabaret</t>
        </is>
      </c>
      <c r="C1369" t="inlineStr">
        <is>
          <t>OPUS CONSULTORIA E PESQUISA LTDA</t>
        </is>
      </c>
      <c r="D1369" t="inlineStr">
        <is>
          <t>55</t>
        </is>
      </c>
      <c r="E1369" s="555" t="n">
        <v>46054</v>
      </c>
      <c r="F1369" s="555" t="n">
        <v>46073</v>
      </c>
      <c r="G1369" t="inlineStr">
        <is>
          <t>Serviços de Terceiros</t>
        </is>
      </c>
      <c r="H1369" t="inlineStr">
        <is>
          <t>Assessoria em Geral</t>
        </is>
      </c>
      <c r="I1369" t="inlineStr">
        <is>
          <t>CLIENTE OCULTO - 02/2026</t>
        </is>
      </c>
      <c r="J1369" t="n">
        <v>-300</v>
      </c>
      <c r="K1369" t="n">
        <v>-300</v>
      </c>
      <c r="O1369" t="inlineStr">
        <is>
          <t>Real</t>
        </is>
      </c>
      <c r="P1369" t="inlineStr">
        <is>
          <t>Pago</t>
        </is>
      </c>
      <c r="Q1369" t="inlineStr">
        <is>
          <t>02/2026</t>
        </is>
      </c>
      <c r="R1369" t="n">
        <v>0</v>
      </c>
    </row>
    <row r="1370">
      <c r="A1370" t="n">
        <v>195394</v>
      </c>
      <c r="B1370" t="inlineStr">
        <is>
          <t>Love Cabaret</t>
        </is>
      </c>
      <c r="C1370" t="inlineStr">
        <is>
          <t>EASY ICE SOLUTION LTDA-ME LOCAÇÃO</t>
        </is>
      </c>
      <c r="D1370" t="inlineStr">
        <is>
          <t>10192</t>
        </is>
      </c>
      <c r="E1370" s="555" t="n">
        <v>46054</v>
      </c>
      <c r="F1370" s="555" t="n">
        <v>46086</v>
      </c>
      <c r="G1370" t="inlineStr">
        <is>
          <t>Locação de Equipamentos</t>
        </is>
      </c>
      <c r="H1370" t="inlineStr">
        <is>
          <t>Locações de Equipamentos - Operacionais</t>
        </is>
      </c>
      <c r="I1370" t="inlineStr">
        <is>
          <t>LOCACAO DE EQUIPAMENTOS MAQUINA DE GELO HZ IM240 - 02/2026</t>
        </is>
      </c>
      <c r="J1370" t="n">
        <v>-1500</v>
      </c>
      <c r="K1370" t="n">
        <v>-1500</v>
      </c>
      <c r="O1370" t="inlineStr">
        <is>
          <t>Real</t>
        </is>
      </c>
      <c r="P1370" t="inlineStr">
        <is>
          <t>Pago</t>
        </is>
      </c>
      <c r="Q1370" t="inlineStr">
        <is>
          <t>02/2026</t>
        </is>
      </c>
      <c r="R1370" t="n">
        <v>0</v>
      </c>
    </row>
    <row r="1371">
      <c r="A1371" t="n">
        <v>204457</v>
      </c>
      <c r="B1371" t="inlineStr">
        <is>
          <t>Love Cabaret</t>
        </is>
      </c>
      <c r="C1371" t="inlineStr">
        <is>
          <t>PJ 55774785000141</t>
        </is>
      </c>
      <c r="D1371" t="inlineStr">
        <is>
          <t>84</t>
        </is>
      </c>
      <c r="E1371" s="555" t="n">
        <v>46054</v>
      </c>
      <c r="F1371" s="555" t="n">
        <v>46091</v>
      </c>
      <c r="G1371" t="inlineStr">
        <is>
          <t>Mão de Obra - PJ</t>
        </is>
      </c>
      <c r="H1371" t="inlineStr">
        <is>
          <t>MDO PJ Fixo</t>
        </is>
      </c>
      <c r="I1371" t="inlineStr">
        <is>
          <t xml:space="preserve">SALÁRIO PJ </t>
        </is>
      </c>
      <c r="J1371" t="n">
        <v>-1125</v>
      </c>
      <c r="K1371" t="n">
        <v>-1125</v>
      </c>
      <c r="M1371" t="inlineStr">
        <is>
          <t>ANALISTA DE COMPRAS DO SQUAD</t>
        </is>
      </c>
      <c r="N1371" t="inlineStr">
        <is>
          <t xml:space="preserve">  - Squad</t>
        </is>
      </c>
      <c r="O1371" t="inlineStr">
        <is>
          <t>Real</t>
        </is>
      </c>
      <c r="P1371" t="inlineStr">
        <is>
          <t>Pago</t>
        </is>
      </c>
      <c r="Q1371" t="inlineStr">
        <is>
          <t>02/2026</t>
        </is>
      </c>
      <c r="R1371" t="n">
        <v>0</v>
      </c>
    </row>
    <row r="1372">
      <c r="A1372" t="n">
        <v>204641</v>
      </c>
      <c r="B1372" t="inlineStr">
        <is>
          <t>Love Cabaret</t>
        </is>
      </c>
      <c r="C1372" t="inlineStr">
        <is>
          <t>MACHINE SEGURANCA PATRIMONIAL LTDA</t>
        </is>
      </c>
      <c r="D1372" t="inlineStr">
        <is>
          <t>FAT 210</t>
        </is>
      </c>
      <c r="E1372" s="555" t="n">
        <v>46054</v>
      </c>
      <c r="F1372" s="555" t="n">
        <v>46086</v>
      </c>
      <c r="G1372" t="inlineStr">
        <is>
          <t>Serviços de Terceiros</t>
        </is>
      </c>
      <c r="H1372" t="inlineStr">
        <is>
          <t>Serviços de Segurança</t>
        </is>
      </c>
      <c r="I1372" t="inlineStr">
        <is>
          <t xml:space="preserve"> SERVICO DE SEGURANCA - PERIODO 16 A 28/02/2026</t>
        </is>
      </c>
      <c r="J1372" t="n">
        <v>-1520</v>
      </c>
      <c r="K1372" t="n">
        <v>-1520</v>
      </c>
      <c r="O1372" t="inlineStr">
        <is>
          <t>Real</t>
        </is>
      </c>
      <c r="P1372" t="inlineStr">
        <is>
          <t>Pago</t>
        </is>
      </c>
      <c r="Q1372" t="inlineStr">
        <is>
          <t>02/2026</t>
        </is>
      </c>
      <c r="R1372" t="n">
        <v>0</v>
      </c>
    </row>
    <row r="1373">
      <c r="A1373" t="n">
        <v>204785</v>
      </c>
      <c r="B1373" t="inlineStr">
        <is>
          <t>Love Cabaret</t>
        </is>
      </c>
      <c r="C1373" t="inlineStr">
        <is>
          <t>TELEFONICA BRASIL S/A</t>
        </is>
      </c>
      <c r="D1373" t="inlineStr">
        <is>
          <t>22382 022026</t>
        </is>
      </c>
      <c r="E1373" s="555" t="n">
        <v>46054</v>
      </c>
      <c r="F1373" s="555" t="n">
        <v>46078</v>
      </c>
      <c r="G1373" t="inlineStr">
        <is>
          <t>Informática e TI</t>
        </is>
      </c>
      <c r="H1373" t="inlineStr">
        <is>
          <t>Internet</t>
        </is>
      </c>
      <c r="I1373" t="inlineStr">
        <is>
          <t>INTERNET MOVEL 200GB - CONTA 455530810 - 02/2026</t>
        </is>
      </c>
      <c r="J1373" t="n">
        <v>-223.82</v>
      </c>
      <c r="K1373" t="n">
        <v>-223.82</v>
      </c>
      <c r="O1373" t="inlineStr">
        <is>
          <t>Real</t>
        </is>
      </c>
      <c r="P1373" t="inlineStr">
        <is>
          <t>Pago</t>
        </is>
      </c>
      <c r="Q1373" t="inlineStr">
        <is>
          <t>02/2026</t>
        </is>
      </c>
      <c r="R1373" t="n">
        <v>0</v>
      </c>
    </row>
    <row r="1374">
      <c r="A1374" t="n">
        <v>195287</v>
      </c>
      <c r="B1374" t="inlineStr">
        <is>
          <t>Love Cabaret</t>
        </is>
      </c>
      <c r="C1374" t="inlineStr">
        <is>
          <t>AGENCIA BIOMA PUBLICIDADE E EVENTOS LTDA - FACUNDO</t>
        </is>
      </c>
      <c r="D1374" t="inlineStr">
        <is>
          <t>355</t>
        </is>
      </c>
      <c r="E1374" s="555" t="n">
        <v>46054</v>
      </c>
      <c r="F1374" s="555" t="n">
        <v>46086</v>
      </c>
      <c r="G1374" t="inlineStr">
        <is>
          <t>Marketing</t>
        </is>
      </c>
      <c r="H1374" t="inlineStr">
        <is>
          <t>Agência de Propaganda</t>
        </is>
      </c>
      <c r="I1374" t="inlineStr">
        <is>
          <t>AGENCIA DE PROPAGANDA - SERVICOS PRESTADOS MARKETING 02/2026</t>
        </is>
      </c>
      <c r="J1374" t="n">
        <v>-8000</v>
      </c>
      <c r="K1374" t="n">
        <v>-8000</v>
      </c>
      <c r="O1374" t="inlineStr">
        <is>
          <t>Real</t>
        </is>
      </c>
      <c r="P1374" t="inlineStr">
        <is>
          <t>Pago</t>
        </is>
      </c>
      <c r="Q1374" t="inlineStr">
        <is>
          <t>02/2026</t>
        </is>
      </c>
      <c r="R1374" t="n">
        <v>0</v>
      </c>
    </row>
    <row r="1375">
      <c r="A1375" t="n">
        <v>204630</v>
      </c>
      <c r="B1375" t="inlineStr">
        <is>
          <t>Love Cabaret</t>
        </is>
      </c>
      <c r="C1375" t="inlineStr">
        <is>
          <t>MACHINE SEGURANCA PATRIMONIAL LTDA</t>
        </is>
      </c>
      <c r="D1375" t="inlineStr">
        <is>
          <t>999</t>
        </is>
      </c>
      <c r="E1375" s="555" t="n">
        <v>46054</v>
      </c>
      <c r="F1375" s="555" t="n">
        <v>46096</v>
      </c>
      <c r="G1375" t="inlineStr">
        <is>
          <t>Serviços de Terceiros</t>
        </is>
      </c>
      <c r="H1375" t="inlineStr">
        <is>
          <t>Serviços de Segurança</t>
        </is>
      </c>
      <c r="I1375" t="inlineStr">
        <is>
          <t>SERVICO DE SEGURANCA PATRIMONIAL - 02/2026</t>
        </is>
      </c>
      <c r="J1375" t="n">
        <v>-5700</v>
      </c>
      <c r="K1375" t="n">
        <v>-5700</v>
      </c>
      <c r="O1375" t="inlineStr">
        <is>
          <t>Real</t>
        </is>
      </c>
      <c r="Q1375" t="inlineStr">
        <is>
          <t>02/2026</t>
        </is>
      </c>
      <c r="R1375" t="n">
        <v>0</v>
      </c>
    </row>
    <row r="1376">
      <c r="A1376" t="n">
        <v>193329</v>
      </c>
      <c r="B1376" t="inlineStr">
        <is>
          <t>Love Cabaret</t>
        </is>
      </c>
      <c r="C1376" t="inlineStr">
        <is>
          <t>INVYE CAPITAL LTDA</t>
        </is>
      </c>
      <c r="D1376" t="inlineStr">
        <is>
          <t>3251</t>
        </is>
      </c>
      <c r="E1376" s="555" t="n">
        <v>46054</v>
      </c>
      <c r="F1376" s="555" t="n">
        <v>46075</v>
      </c>
      <c r="G1376" t="inlineStr">
        <is>
          <t>Serviços de Terceiros</t>
        </is>
      </c>
      <c r="H1376" t="inlineStr">
        <is>
          <t>Assessoria em Geral</t>
        </is>
      </c>
      <c r="I1376" t="inlineStr">
        <is>
          <t>ASSESSORIA GERAL - INVENTARIO - 02/2026</t>
        </is>
      </c>
      <c r="J1376" t="n">
        <v>-1182.51</v>
      </c>
      <c r="K1376" t="n">
        <v>-1182.51</v>
      </c>
      <c r="O1376" t="inlineStr">
        <is>
          <t>Real</t>
        </is>
      </c>
      <c r="P1376" t="inlineStr">
        <is>
          <t>Pago</t>
        </is>
      </c>
      <c r="Q1376" t="inlineStr">
        <is>
          <t>02/2026</t>
        </is>
      </c>
      <c r="R1376" t="n">
        <v>0</v>
      </c>
    </row>
    <row r="1377">
      <c r="A1377" t="n">
        <v>202077</v>
      </c>
      <c r="B1377" t="inlineStr">
        <is>
          <t>Love Cabaret</t>
        </is>
      </c>
      <c r="C1377" t="inlineStr">
        <is>
          <t>PJ 00302023 - ANDRES LA ROSA</t>
        </is>
      </c>
      <c r="D1377" t="inlineStr">
        <is>
          <t>77</t>
        </is>
      </c>
      <c r="E1377" s="555" t="n">
        <v>46054</v>
      </c>
      <c r="F1377" s="555" t="n">
        <v>46091</v>
      </c>
      <c r="G1377" t="inlineStr">
        <is>
          <t>Mão de Obra - PJ</t>
        </is>
      </c>
      <c r="H1377" t="inlineStr">
        <is>
          <t>MDO PJ Fixo</t>
        </is>
      </c>
      <c r="I1377" t="inlineStr">
        <is>
          <t xml:space="preserve">SALÁRIO PJ </t>
        </is>
      </c>
      <c r="J1377" t="n">
        <v>-5200</v>
      </c>
      <c r="K1377" t="n">
        <v>-5200</v>
      </c>
      <c r="M1377" t="inlineStr">
        <is>
          <t>COORDENADOR</t>
        </is>
      </c>
      <c r="N1377" t="inlineStr">
        <is>
          <t xml:space="preserve">  - Coordenador</t>
        </is>
      </c>
      <c r="O1377" t="inlineStr">
        <is>
          <t>Real</t>
        </is>
      </c>
      <c r="P1377" t="inlineStr">
        <is>
          <t>Pago</t>
        </is>
      </c>
      <c r="Q1377" t="inlineStr">
        <is>
          <t>02/2026</t>
        </is>
      </c>
      <c r="R1377" t="n">
        <v>0</v>
      </c>
    </row>
    <row r="1378">
      <c r="A1378" t="n">
        <v>204418</v>
      </c>
      <c r="B1378" t="inlineStr">
        <is>
          <t>Love Cabaret</t>
        </is>
      </c>
      <c r="C1378" t="inlineStr">
        <is>
          <t>PJ 00392023 - LUANY SANTOS DA SILVA</t>
        </is>
      </c>
      <c r="D1378" t="inlineStr">
        <is>
          <t>34</t>
        </is>
      </c>
      <c r="E1378" s="555" t="n">
        <v>46054</v>
      </c>
      <c r="F1378" s="555" t="n">
        <v>46091</v>
      </c>
      <c r="G1378" t="inlineStr">
        <is>
          <t>Mão de Obra - PJ</t>
        </is>
      </c>
      <c r="H1378" t="inlineStr">
        <is>
          <t>MDO PJ Fixo</t>
        </is>
      </c>
      <c r="I1378" t="inlineStr">
        <is>
          <t xml:space="preserve">SALÁRIO PJ </t>
        </is>
      </c>
      <c r="J1378" t="n">
        <v>-1000</v>
      </c>
      <c r="K1378" t="n">
        <v>-1000</v>
      </c>
      <c r="M1378" t="inlineStr">
        <is>
          <t>ADMINISTRATIVO</t>
        </is>
      </c>
      <c r="N1378" t="inlineStr">
        <is>
          <t xml:space="preserve">  - Administrativa</t>
        </is>
      </c>
      <c r="O1378" t="inlineStr">
        <is>
          <t>Real</t>
        </is>
      </c>
      <c r="P1378" t="inlineStr">
        <is>
          <t>Pago</t>
        </is>
      </c>
      <c r="Q1378" t="inlineStr">
        <is>
          <t>02/2026</t>
        </is>
      </c>
      <c r="R1378" t="n">
        <v>0</v>
      </c>
    </row>
    <row r="1379">
      <c r="A1379" t="n">
        <v>204093</v>
      </c>
      <c r="B1379" t="inlineStr">
        <is>
          <t>Love Cabaret</t>
        </is>
      </c>
      <c r="C1379" t="inlineStr">
        <is>
          <t>ESCRITORIO CENTRAL DE ARRECADACAO E DISTRIBUICAO ECAD</t>
        </is>
      </c>
      <c r="D1379" t="inlineStr">
        <is>
          <t>9022888835</t>
        </is>
      </c>
      <c r="E1379" s="555" t="n">
        <v>46054</v>
      </c>
      <c r="F1379" s="555" t="n">
        <v>46086</v>
      </c>
      <c r="G1379" t="inlineStr">
        <is>
          <t>Custos Artístico Geral</t>
        </is>
      </c>
      <c r="H1379" t="inlineStr">
        <is>
          <t>Locação de Equipamentos Fixo</t>
        </is>
      </c>
      <c r="I1379" t="inlineStr">
        <is>
          <t>LOCACAO DE EQUIPAMENTOS FIXO - ECAD - 02/2026</t>
        </is>
      </c>
      <c r="J1379" t="n">
        <v>-802.5</v>
      </c>
      <c r="K1379" t="n">
        <v>-802.5</v>
      </c>
      <c r="O1379" t="inlineStr">
        <is>
          <t>Real</t>
        </is>
      </c>
      <c r="P1379" t="inlineStr">
        <is>
          <t>Pago</t>
        </is>
      </c>
      <c r="Q1379" t="inlineStr">
        <is>
          <t>02/2026</t>
        </is>
      </c>
      <c r="R1379" t="n">
        <v>0</v>
      </c>
    </row>
    <row r="1380">
      <c r="A1380" t="n">
        <v>204711</v>
      </c>
      <c r="B1380" t="inlineStr">
        <is>
          <t>Love Cabaret</t>
        </is>
      </c>
      <c r="C1380" t="inlineStr">
        <is>
          <t>SAFE BRAND COMERCIAL- IMPORTACAO- EXPORTACAO E SERVICOS LTDA</t>
        </is>
      </c>
      <c r="D1380" t="inlineStr">
        <is>
          <t>03250226</t>
        </is>
      </c>
      <c r="E1380" s="555" t="n">
        <v>46054</v>
      </c>
      <c r="F1380" s="555" t="n">
        <v>46062</v>
      </c>
      <c r="G1380" t="inlineStr">
        <is>
          <t>Locação de Equipamentos</t>
        </is>
      </c>
      <c r="H1380" t="inlineStr">
        <is>
          <t>Locações de Equipamentos - Operacionais</t>
        </is>
      </c>
      <c r="I1380" t="inlineStr">
        <is>
          <t>1 MAQ LAVA LOUÇAS DE ABER. FRONTAL R$650,00 // 2 MAQUINAS LAVA COPOS DE ABER. FRONTAL R$650,00 CADA // MESA DE APOIO PARA LAVA LOUÇAS (COZINHA) R$69,90 - 02/2026</t>
        </is>
      </c>
      <c r="J1380" t="n">
        <v>-2117.46</v>
      </c>
      <c r="K1380" t="n">
        <v>-2117.46</v>
      </c>
      <c r="O1380" t="inlineStr">
        <is>
          <t>Real</t>
        </is>
      </c>
      <c r="P1380" t="inlineStr">
        <is>
          <t>Pago</t>
        </is>
      </c>
      <c r="Q1380" t="inlineStr">
        <is>
          <t>02/2026</t>
        </is>
      </c>
      <c r="R1380" t="n">
        <v>0</v>
      </c>
    </row>
    <row r="1381">
      <c r="A1381" t="n">
        <v>204774</v>
      </c>
      <c r="B1381" t="inlineStr">
        <is>
          <t>Love Cabaret</t>
        </is>
      </c>
      <c r="C1381" t="inlineStr">
        <is>
          <t>TELEFONICA BRASIL S/A</t>
        </is>
      </c>
      <c r="D1381" t="inlineStr">
        <is>
          <t>2171 022026</t>
        </is>
      </c>
      <c r="E1381" s="555" t="n">
        <v>46054</v>
      </c>
      <c r="F1381" s="555" t="n">
        <v>46114</v>
      </c>
      <c r="G1381" t="inlineStr">
        <is>
          <t>Informática e TI</t>
        </is>
      </c>
      <c r="H1381" t="inlineStr">
        <is>
          <t>Internet</t>
        </is>
      </c>
      <c r="I1381" t="inlineStr">
        <is>
          <t>INTERNET MONITORA DADOS 100MB - CONTA 443836731 - 02/2026</t>
        </is>
      </c>
      <c r="J1381" t="n">
        <v>-21.71</v>
      </c>
      <c r="K1381" t="n">
        <v>-21.71</v>
      </c>
      <c r="O1381" t="inlineStr">
        <is>
          <t>Real</t>
        </is>
      </c>
      <c r="P1381" t="inlineStr">
        <is>
          <t>Pago</t>
        </is>
      </c>
      <c r="Q1381" t="inlineStr">
        <is>
          <t>02/2026</t>
        </is>
      </c>
      <c r="R1381" t="n">
        <v>0</v>
      </c>
    </row>
    <row r="1382">
      <c r="A1382" t="n">
        <v>202091</v>
      </c>
      <c r="B1382" t="inlineStr">
        <is>
          <t>Love Cabaret</t>
        </is>
      </c>
      <c r="C1382" t="inlineStr">
        <is>
          <t xml:space="preserve">DOUGLAS FELIPE DOMINGUES GONCALVES </t>
        </is>
      </c>
      <c r="D1382" t="inlineStr">
        <is>
          <t>63</t>
        </is>
      </c>
      <c r="E1382" s="555" t="n">
        <v>46054</v>
      </c>
      <c r="F1382" s="555" t="n">
        <v>46091</v>
      </c>
      <c r="G1382" t="inlineStr">
        <is>
          <t>Mão de Obra - PJ</t>
        </is>
      </c>
      <c r="H1382" t="inlineStr">
        <is>
          <t>MDO PJ Fixo</t>
        </is>
      </c>
      <c r="I1382" t="inlineStr">
        <is>
          <t xml:space="preserve">SALÁRIO PJ </t>
        </is>
      </c>
      <c r="J1382" t="n">
        <v>-4100</v>
      </c>
      <c r="K1382" t="n">
        <v>-4100</v>
      </c>
      <c r="M1382" t="inlineStr">
        <is>
          <t>TECNICO DE SOM</t>
        </is>
      </c>
      <c r="N1382" t="inlineStr">
        <is>
          <t xml:space="preserve">  - Assistente</t>
        </is>
      </c>
      <c r="O1382" t="inlineStr">
        <is>
          <t>Real</t>
        </is>
      </c>
      <c r="P1382" t="inlineStr">
        <is>
          <t>Pago</t>
        </is>
      </c>
      <c r="Q1382" t="inlineStr">
        <is>
          <t>02/2026</t>
        </is>
      </c>
      <c r="R1382" t="n">
        <v>0</v>
      </c>
    </row>
    <row r="1383">
      <c r="A1383" t="n">
        <v>202225</v>
      </c>
      <c r="B1383" t="inlineStr">
        <is>
          <t>Love Cabaret</t>
        </is>
      </c>
      <c r="C1383" t="inlineStr">
        <is>
          <t>PJ 00352023 - JESSICA IZABEL DE SOUZA</t>
        </is>
      </c>
      <c r="D1383" t="inlineStr">
        <is>
          <t>112</t>
        </is>
      </c>
      <c r="E1383" s="555" t="n">
        <v>46054</v>
      </c>
      <c r="F1383" s="555" t="n">
        <v>46091</v>
      </c>
      <c r="G1383" t="inlineStr">
        <is>
          <t>Mão de Obra - PJ</t>
        </is>
      </c>
      <c r="H1383" t="inlineStr">
        <is>
          <t>MDO PJ Fixo</t>
        </is>
      </c>
      <c r="I1383" t="inlineStr">
        <is>
          <t>SALÁRIO PJ</t>
        </is>
      </c>
      <c r="J1383" t="n">
        <v>-1250</v>
      </c>
      <c r="K1383" t="n">
        <v>-1250</v>
      </c>
      <c r="M1383" t="inlineStr">
        <is>
          <t>ANALISTA FINANCEIRO DO SQUAD</t>
        </is>
      </c>
      <c r="N1383" t="inlineStr">
        <is>
          <t xml:space="preserve">  - Squad</t>
        </is>
      </c>
      <c r="O1383" t="inlineStr">
        <is>
          <t>Real</t>
        </is>
      </c>
      <c r="P1383" t="inlineStr">
        <is>
          <t>Pago</t>
        </is>
      </c>
      <c r="Q1383" t="inlineStr">
        <is>
          <t>02/2026</t>
        </is>
      </c>
      <c r="R1383" t="n">
        <v>0</v>
      </c>
    </row>
    <row r="1384">
      <c r="A1384" t="n">
        <v>204347</v>
      </c>
      <c r="B1384" t="inlineStr">
        <is>
          <t>Love Cabaret</t>
        </is>
      </c>
      <c r="C1384" t="inlineStr">
        <is>
          <t>FABRICA DE BARES SERVICOS LTDA FB</t>
        </is>
      </c>
      <c r="D1384" t="inlineStr">
        <is>
          <t>13</t>
        </is>
      </c>
      <c r="E1384" s="555" t="n">
        <v>46054</v>
      </c>
      <c r="F1384" s="555" t="n">
        <v>46106</v>
      </c>
      <c r="G1384" t="inlineStr">
        <is>
          <t>Mão de Obra - Benefícios</t>
        </is>
      </c>
      <c r="H1384" t="inlineStr">
        <is>
          <t xml:space="preserve">  -  Alimentação Funcionário</t>
        </is>
      </c>
      <c r="I1384" t="inlineStr">
        <is>
          <t>ALIMENTACAO DE FUNCIONARIO - CARTAO BLACK - 02/2026</t>
        </is>
      </c>
      <c r="J1384" t="n">
        <v>-5195.8</v>
      </c>
      <c r="K1384" t="n">
        <v>-5195.8</v>
      </c>
      <c r="O1384" t="inlineStr">
        <is>
          <t>Real</t>
        </is>
      </c>
      <c r="P1384" t="inlineStr">
        <is>
          <t>Pago</t>
        </is>
      </c>
      <c r="Q1384" t="inlineStr">
        <is>
          <t>02/2026</t>
        </is>
      </c>
      <c r="R1384" t="n">
        <v>0</v>
      </c>
    </row>
    <row r="1385">
      <c r="A1385" t="n">
        <v>202113</v>
      </c>
      <c r="B1385" t="inlineStr">
        <is>
          <t>Love Cabaret</t>
        </is>
      </c>
      <c r="C1385" t="inlineStr">
        <is>
          <t>FELIPE FERREIRA FRANCA 36496185832</t>
        </is>
      </c>
      <c r="D1385" t="inlineStr">
        <is>
          <t>72</t>
        </is>
      </c>
      <c r="E1385" s="555" t="n">
        <v>46054</v>
      </c>
      <c r="F1385" s="555" t="n">
        <v>46091</v>
      </c>
      <c r="G1385" t="inlineStr">
        <is>
          <t>Mão de Obra - PJ</t>
        </is>
      </c>
      <c r="H1385" t="inlineStr">
        <is>
          <t>MDO PJ Fixo</t>
        </is>
      </c>
      <c r="I1385" t="inlineStr">
        <is>
          <t xml:space="preserve">SALÁRIO PJ </t>
        </is>
      </c>
      <c r="J1385" t="n">
        <v>-3750</v>
      </c>
      <c r="K1385" t="n">
        <v>-3750</v>
      </c>
      <c r="M1385" t="inlineStr">
        <is>
          <t>LIDER DE SQUAD</t>
        </is>
      </c>
      <c r="N1385" t="inlineStr">
        <is>
          <t xml:space="preserve">  - Squad</t>
        </is>
      </c>
      <c r="O1385" t="inlineStr">
        <is>
          <t>Real</t>
        </is>
      </c>
      <c r="P1385" t="inlineStr">
        <is>
          <t>Pago</t>
        </is>
      </c>
      <c r="Q1385" t="inlineStr">
        <is>
          <t>02/2026</t>
        </is>
      </c>
      <c r="R1385" t="n">
        <v>0</v>
      </c>
    </row>
    <row r="1386">
      <c r="A1386" t="n">
        <v>204444</v>
      </c>
      <c r="B1386" t="inlineStr">
        <is>
          <t>Love Cabaret</t>
        </is>
      </c>
      <c r="C1386" t="inlineStr">
        <is>
          <t>PJ 00132021 - TELES DE ALMEIDA PINTO</t>
        </is>
      </c>
      <c r="D1386" t="inlineStr">
        <is>
          <t>48</t>
        </is>
      </c>
      <c r="E1386" s="555" t="n">
        <v>46054</v>
      </c>
      <c r="F1386" s="555" t="n">
        <v>46091</v>
      </c>
      <c r="G1386" t="inlineStr">
        <is>
          <t>Mão de Obra - PJ</t>
        </is>
      </c>
      <c r="H1386" t="inlineStr">
        <is>
          <t>MDO PJ Fixo</t>
        </is>
      </c>
      <c r="I1386" t="inlineStr">
        <is>
          <t>SALÁRIO PJ</t>
        </is>
      </c>
      <c r="J1386" t="n">
        <v>-2000</v>
      </c>
      <c r="K1386" t="n">
        <v>-2000</v>
      </c>
      <c r="M1386" t="inlineStr">
        <is>
          <t>CHEFE DE BAR SQUAD</t>
        </is>
      </c>
      <c r="N1386" t="inlineStr">
        <is>
          <t xml:space="preserve">  - Squad</t>
        </is>
      </c>
      <c r="O1386" t="inlineStr">
        <is>
          <t>Real</t>
        </is>
      </c>
      <c r="P1386" t="inlineStr">
        <is>
          <t>Pago</t>
        </is>
      </c>
      <c r="Q1386" t="inlineStr">
        <is>
          <t>02/2026</t>
        </is>
      </c>
      <c r="R1386" t="n">
        <v>0</v>
      </c>
    </row>
    <row r="1387">
      <c r="A1387" t="n">
        <v>195428</v>
      </c>
      <c r="B1387" t="inlineStr">
        <is>
          <t>Love Cabaret</t>
        </is>
      </c>
      <c r="C1387" t="inlineStr">
        <is>
          <t>ELETROPAULO METROPOLITANA ELETRICIDADE DE SAO PAULO SA</t>
        </is>
      </c>
      <c r="D1387" t="inlineStr">
        <is>
          <t>040320012</t>
        </is>
      </c>
      <c r="E1387" s="555" t="n">
        <v>46054</v>
      </c>
      <c r="F1387" s="555" t="n">
        <v>46085</v>
      </c>
      <c r="G1387" t="inlineStr">
        <is>
          <t>Utilidades</t>
        </is>
      </c>
      <c r="H1387" t="inlineStr">
        <is>
          <t>Energia Eletrica</t>
        </is>
      </c>
      <c r="I1387" t="inlineStr">
        <is>
          <t>ENERGIA ELETRICA - INST 200782443 - 100 KW/H (MINIMO) - 02/2026</t>
        </is>
      </c>
      <c r="J1387" t="n">
        <v>-100.56</v>
      </c>
      <c r="K1387" t="n">
        <v>-100.56</v>
      </c>
      <c r="O1387" t="inlineStr">
        <is>
          <t>Real</t>
        </is>
      </c>
      <c r="P1387" t="inlineStr">
        <is>
          <t>Pago</t>
        </is>
      </c>
      <c r="Q1387" t="inlineStr">
        <is>
          <t>02/2026</t>
        </is>
      </c>
      <c r="R1387" t="n">
        <v>0</v>
      </c>
    </row>
    <row r="1388">
      <c r="A1388" t="n">
        <v>204689</v>
      </c>
      <c r="B1388" t="inlineStr">
        <is>
          <t>Love Cabaret</t>
        </is>
      </c>
      <c r="C1388" t="inlineStr">
        <is>
          <t>PRESHH ALUGUEL DE MAQUINAS LTDA</t>
        </is>
      </c>
      <c r="D1388" t="inlineStr">
        <is>
          <t>733383963</t>
        </is>
      </c>
      <c r="E1388" s="555" t="n">
        <v>46054</v>
      </c>
      <c r="F1388" s="555" t="n">
        <v>46091</v>
      </c>
      <c r="G1388" t="inlineStr">
        <is>
          <t>Locação de Equipamentos</t>
        </is>
      </c>
      <c r="H1388" t="inlineStr">
        <is>
          <t>Locações de Equipamentos - Operacionais</t>
        </is>
      </c>
      <c r="I1388" t="inlineStr">
        <is>
          <t xml:space="preserve"> LOCACAO DE EQUIPAMENTOS - EQUIPAMENTO DE CARBONATACAO - 02/2026</t>
        </is>
      </c>
      <c r="J1388" t="n">
        <v>-808</v>
      </c>
      <c r="K1388" t="n">
        <v>-727.2</v>
      </c>
      <c r="O1388" t="inlineStr">
        <is>
          <t>Real</t>
        </is>
      </c>
      <c r="P1388" t="inlineStr">
        <is>
          <t>Pago</t>
        </is>
      </c>
      <c r="Q1388" t="inlineStr">
        <is>
          <t>02/2026</t>
        </is>
      </c>
      <c r="R1388" t="n">
        <v>0</v>
      </c>
    </row>
    <row r="1389">
      <c r="A1389" t="n">
        <v>217009</v>
      </c>
      <c r="B1389" t="inlineStr">
        <is>
          <t>Love Cabaret</t>
        </is>
      </c>
      <c r="C1389" t="inlineStr">
        <is>
          <t>LAISA ROCHA LARANGEIRA</t>
        </is>
      </c>
      <c r="D1389" t="inlineStr">
        <is>
          <t>106</t>
        </is>
      </c>
      <c r="E1389" s="555" t="n">
        <v>46054</v>
      </c>
      <c r="F1389" s="555" t="n">
        <v>46096</v>
      </c>
      <c r="G1389" t="inlineStr">
        <is>
          <t>Mão de Obra - PJ</t>
        </is>
      </c>
      <c r="H1389" t="inlineStr">
        <is>
          <t>MDO PJ Fixo</t>
        </is>
      </c>
      <c r="I1389" t="inlineStr">
        <is>
          <t xml:space="preserve">SALÁRIO PJ </t>
        </is>
      </c>
      <c r="J1389" t="n">
        <v>-800</v>
      </c>
      <c r="K1389" t="n">
        <v>-800</v>
      </c>
      <c r="M1389" t="inlineStr">
        <is>
          <t>ASSISTENTE DE MARKETING DO SQUAD</t>
        </is>
      </c>
      <c r="N1389" t="inlineStr">
        <is>
          <t xml:space="preserve">  - Squad</t>
        </is>
      </c>
      <c r="O1389" t="inlineStr">
        <is>
          <t>Real</t>
        </is>
      </c>
      <c r="P1389" t="inlineStr">
        <is>
          <t>Pago</t>
        </is>
      </c>
      <c r="Q1389" t="inlineStr">
        <is>
          <t>02/2026</t>
        </is>
      </c>
      <c r="R1389" t="n">
        <v>0</v>
      </c>
    </row>
    <row r="1390">
      <c r="A1390" t="n">
        <v>208939</v>
      </c>
      <c r="B1390" t="inlineStr">
        <is>
          <t>Love Cabaret</t>
        </is>
      </c>
      <c r="C1390" t="inlineStr">
        <is>
          <t>ESTAFF SOLUCOES TECNOLOGICAS DE AGENCIAMENTO LTDA</t>
        </is>
      </c>
      <c r="D1390" t="inlineStr">
        <is>
          <t>745745454</t>
        </is>
      </c>
      <c r="E1390" s="555" t="n">
        <v>46054</v>
      </c>
      <c r="F1390" s="555" t="n">
        <v>46078</v>
      </c>
      <c r="G1390" t="inlineStr">
        <is>
          <t>Mão de Obra - Extra</t>
        </is>
      </c>
      <c r="H1390" t="inlineStr">
        <is>
          <t>Mão de Obra Extra</t>
        </is>
      </c>
      <c r="I1390" t="inlineStr">
        <is>
          <t>MAO DE OBRA EXTRA - PERIODO 09/02 A 15/02 - 02/2026</t>
        </is>
      </c>
      <c r="J1390" t="n">
        <v>-506</v>
      </c>
      <c r="K1390" t="n">
        <v>-506</v>
      </c>
      <c r="O1390" t="inlineStr">
        <is>
          <t>Real</t>
        </is>
      </c>
      <c r="P1390" t="inlineStr">
        <is>
          <t>Pago</t>
        </is>
      </c>
      <c r="Q1390" t="inlineStr">
        <is>
          <t>02/2026</t>
        </is>
      </c>
      <c r="R1390" t="n">
        <v>0</v>
      </c>
    </row>
    <row r="1391">
      <c r="A1391" t="n">
        <v>215369</v>
      </c>
      <c r="B1391" t="inlineStr">
        <is>
          <t>Love Cabaret</t>
        </is>
      </c>
      <c r="C1391" t="inlineStr">
        <is>
          <t>PJ 00192022 - FELIPE FERREIRA FRANCA</t>
        </is>
      </c>
      <c r="D1391" t="inlineStr">
        <is>
          <t>77</t>
        </is>
      </c>
      <c r="E1391" s="555" t="n">
        <v>46054</v>
      </c>
      <c r="F1391" s="555" t="n">
        <v>46105</v>
      </c>
      <c r="G1391" t="inlineStr">
        <is>
          <t>Dividendos e Remunerações Variáveis</t>
        </is>
      </c>
      <c r="H1391" t="inlineStr">
        <is>
          <t>Remuneração Variável</t>
        </is>
      </c>
      <c r="I1391" t="inlineStr">
        <is>
          <t>BONIFICAÇÃO VARIÁVEL</t>
        </is>
      </c>
      <c r="J1391" t="n">
        <v>-4500</v>
      </c>
      <c r="K1391" t="n">
        <v>-4500</v>
      </c>
      <c r="M1391" t="inlineStr">
        <is>
          <t>LIDER DE SQUAD</t>
        </is>
      </c>
      <c r="N1391" t="inlineStr">
        <is>
          <t xml:space="preserve">  - Squad</t>
        </is>
      </c>
      <c r="O1391" t="inlineStr">
        <is>
          <t>Real</t>
        </is>
      </c>
      <c r="P1391" t="inlineStr">
        <is>
          <t>Pago</t>
        </is>
      </c>
      <c r="Q1391" t="inlineStr">
        <is>
          <t>02/2026</t>
        </is>
      </c>
      <c r="R1391" t="n">
        <v>0</v>
      </c>
    </row>
    <row r="1392">
      <c r="A1392" t="n">
        <v>213733</v>
      </c>
      <c r="B1392" t="inlineStr">
        <is>
          <t>Love Cabaret</t>
        </is>
      </c>
      <c r="C1392" t="inlineStr">
        <is>
          <t>ZIGPAY LTDAS -ME</t>
        </is>
      </c>
      <c r="E1392" s="555" t="n">
        <v>46054</v>
      </c>
      <c r="F1392" s="555" t="n">
        <v>46054</v>
      </c>
      <c r="G1392" t="inlineStr">
        <is>
          <t>Informática e TI</t>
        </is>
      </c>
      <c r="H1392" t="inlineStr">
        <is>
          <t>Sistemas Gerais - Operacionais</t>
        </is>
      </c>
      <c r="I1392" t="inlineStr">
        <is>
          <t>Z0101 - Ref.:10Pdv's R$20 cada</t>
        </is>
      </c>
      <c r="J1392" t="n">
        <v>-200</v>
      </c>
      <c r="K1392" t="n">
        <v>-200</v>
      </c>
      <c r="O1392" t="inlineStr">
        <is>
          <t>Real</t>
        </is>
      </c>
      <c r="P1392" t="inlineStr">
        <is>
          <t>Pago</t>
        </is>
      </c>
      <c r="Q1392" t="inlineStr">
        <is>
          <t>02/2026</t>
        </is>
      </c>
      <c r="R1392" t="n">
        <v>0</v>
      </c>
    </row>
    <row r="1393">
      <c r="A1393" t="n">
        <v>214214</v>
      </c>
      <c r="B1393" t="inlineStr">
        <is>
          <t>Love Cabaret</t>
        </is>
      </c>
      <c r="C1393" t="inlineStr">
        <is>
          <t>MARIA EDUARDA RAMOS DE SOUSA</t>
        </is>
      </c>
      <c r="D1393" t="inlineStr">
        <is>
          <t>92</t>
        </is>
      </c>
      <c r="E1393" s="555" t="n">
        <v>46054</v>
      </c>
      <c r="F1393" s="555" t="n">
        <v>46106</v>
      </c>
      <c r="G1393" t="inlineStr">
        <is>
          <t>Custos de Eventos</t>
        </is>
      </c>
      <c r="H1393" t="inlineStr">
        <is>
          <t>Comissões de Vendas - Eventos</t>
        </is>
      </c>
      <c r="I1393" t="inlineStr">
        <is>
          <t>COMISSÃO DE EVENTOS COMP. 02/2026</t>
        </is>
      </c>
      <c r="J1393" t="n">
        <v>-61.28</v>
      </c>
      <c r="K1393" t="n">
        <v>-61.28</v>
      </c>
      <c r="M1393" t="inlineStr">
        <is>
          <t>ANALISTA EXECUTIVA DE EVENTOS</t>
        </is>
      </c>
      <c r="N1393" t="inlineStr">
        <is>
          <t>MDO Terceirizada - Eventos</t>
        </is>
      </c>
      <c r="O1393" t="inlineStr">
        <is>
          <t>Real</t>
        </is>
      </c>
      <c r="P1393" t="inlineStr">
        <is>
          <t>Pago</t>
        </is>
      </c>
      <c r="Q1393" t="inlineStr">
        <is>
          <t>02/2026</t>
        </is>
      </c>
      <c r="R1393" t="n">
        <v>0</v>
      </c>
    </row>
    <row r="1394">
      <c r="A1394" t="n">
        <v>213734</v>
      </c>
      <c r="B1394" t="inlineStr">
        <is>
          <t>Love Cabaret</t>
        </is>
      </c>
      <c r="C1394" t="inlineStr">
        <is>
          <t>ZIGPAY LTDAS -ME</t>
        </is>
      </c>
      <c r="E1394" s="555" t="n">
        <v>46054</v>
      </c>
      <c r="F1394" s="555" t="n">
        <v>46054</v>
      </c>
      <c r="G1394" t="inlineStr">
        <is>
          <t>Informática e TI</t>
        </is>
      </c>
      <c r="H1394" t="inlineStr">
        <is>
          <t>Sistemas Gerais - Operacionais</t>
        </is>
      </c>
      <c r="I1394" t="inlineStr">
        <is>
          <t>Z0101 - Ref.:16 Smartpos R$20 cada</t>
        </is>
      </c>
      <c r="J1394" t="n">
        <v>-320</v>
      </c>
      <c r="K1394" t="n">
        <v>-320</v>
      </c>
      <c r="O1394" t="inlineStr">
        <is>
          <t>Real</t>
        </is>
      </c>
      <c r="P1394" t="inlineStr">
        <is>
          <t>Pago</t>
        </is>
      </c>
      <c r="Q1394" t="inlineStr">
        <is>
          <t>02/2026</t>
        </is>
      </c>
      <c r="R1394" t="n">
        <v>0</v>
      </c>
    </row>
    <row r="1395">
      <c r="A1395" t="n">
        <v>214207</v>
      </c>
      <c r="B1395" t="inlineStr">
        <is>
          <t>Love Cabaret</t>
        </is>
      </c>
      <c r="C1395" t="inlineStr">
        <is>
          <t xml:space="preserve">DOUGLAS FELIPE DOMINGUES GONCALVES </t>
        </is>
      </c>
      <c r="D1395" t="inlineStr">
        <is>
          <t>64</t>
        </is>
      </c>
      <c r="E1395" s="555" t="n">
        <v>46054</v>
      </c>
      <c r="F1395" s="555" t="n">
        <v>46091</v>
      </c>
      <c r="G1395" t="inlineStr">
        <is>
          <t>Gorjeta</t>
        </is>
      </c>
      <c r="H1395" t="inlineStr">
        <is>
          <t xml:space="preserve">  -  Comissões e Gorjeta</t>
        </is>
      </c>
      <c r="I1395" t="inlineStr">
        <is>
          <t>Gorjeta referente ao período de 22/01/2026 a 21/02/2026</t>
        </is>
      </c>
      <c r="J1395" t="n">
        <v>-3150</v>
      </c>
      <c r="K1395" t="n">
        <v>-3150</v>
      </c>
      <c r="M1395" t="inlineStr">
        <is>
          <t>TECNICO DE SOM</t>
        </is>
      </c>
      <c r="N1395" t="inlineStr">
        <is>
          <t xml:space="preserve">  - Assistente</t>
        </is>
      </c>
      <c r="O1395" t="inlineStr">
        <is>
          <t>Real</t>
        </is>
      </c>
      <c r="P1395" t="inlineStr">
        <is>
          <t>Pago</t>
        </is>
      </c>
      <c r="Q1395" t="inlineStr">
        <is>
          <t>02/2026</t>
        </is>
      </c>
      <c r="R1395" t="n">
        <v>0</v>
      </c>
    </row>
    <row r="1396">
      <c r="A1396" t="n">
        <v>213732</v>
      </c>
      <c r="B1396" t="inlineStr">
        <is>
          <t>Love Cabaret</t>
        </is>
      </c>
      <c r="C1396" t="inlineStr">
        <is>
          <t>ZIGPAY LTDAS -ME</t>
        </is>
      </c>
      <c r="E1396" s="555" t="n">
        <v>46054</v>
      </c>
      <c r="F1396" s="555" t="n">
        <v>46054</v>
      </c>
      <c r="G1396" t="inlineStr">
        <is>
          <t>Informática e TI</t>
        </is>
      </c>
      <c r="H1396" t="inlineStr">
        <is>
          <t>Sistemas Gerais - Operacionais</t>
        </is>
      </c>
      <c r="I1396" t="inlineStr">
        <is>
          <t>Z0101 - 2 SmartPOS a R$20 cada</t>
        </is>
      </c>
      <c r="J1396" t="n">
        <v>-40</v>
      </c>
      <c r="K1396" t="n">
        <v>-40</v>
      </c>
      <c r="O1396" t="inlineStr">
        <is>
          <t>Real</t>
        </is>
      </c>
      <c r="P1396" t="inlineStr">
        <is>
          <t>Pago</t>
        </is>
      </c>
      <c r="Q1396" t="inlineStr">
        <is>
          <t>02/2026</t>
        </is>
      </c>
      <c r="R1396" t="n">
        <v>0</v>
      </c>
    </row>
    <row r="1397">
      <c r="A1397" t="n">
        <v>214206</v>
      </c>
      <c r="B1397" t="inlineStr">
        <is>
          <t>Love Cabaret</t>
        </is>
      </c>
      <c r="C1397" t="inlineStr">
        <is>
          <t>PJ 00302023 - ANDRES LA ROSA</t>
        </is>
      </c>
      <c r="D1397" t="inlineStr">
        <is>
          <t>78</t>
        </is>
      </c>
      <c r="E1397" s="555" t="n">
        <v>46054</v>
      </c>
      <c r="F1397" s="555" t="n">
        <v>46091</v>
      </c>
      <c r="G1397" t="inlineStr">
        <is>
          <t>Gorjeta</t>
        </is>
      </c>
      <c r="H1397" t="inlineStr">
        <is>
          <t xml:space="preserve">  -  Comissões e Gorjeta</t>
        </is>
      </c>
      <c r="I1397" t="inlineStr">
        <is>
          <t>Gorjeta referente ao período de 22/01/2026 a 21/02/2026</t>
        </is>
      </c>
      <c r="J1397" t="n">
        <v>-4090</v>
      </c>
      <c r="K1397" t="n">
        <v>-4090</v>
      </c>
      <c r="M1397" t="inlineStr">
        <is>
          <t>COORDENADOR</t>
        </is>
      </c>
      <c r="N1397" t="inlineStr">
        <is>
          <t xml:space="preserve">  - Coordenador</t>
        </is>
      </c>
      <c r="O1397" t="inlineStr">
        <is>
          <t>Real</t>
        </is>
      </c>
      <c r="P1397" t="inlineStr">
        <is>
          <t>Pago</t>
        </is>
      </c>
      <c r="Q1397" t="inlineStr">
        <is>
          <t>02/2026</t>
        </is>
      </c>
      <c r="R1397" t="n">
        <v>0</v>
      </c>
    </row>
    <row r="1398">
      <c r="A1398" t="n">
        <v>211296</v>
      </c>
      <c r="B1398" t="inlineStr">
        <is>
          <t>Love Cabaret</t>
        </is>
      </c>
      <c r="C1398" t="inlineStr">
        <is>
          <t>RD STATION</t>
        </is>
      </c>
      <c r="D1398" t="inlineStr">
        <is>
          <t>89828</t>
        </is>
      </c>
      <c r="E1398" s="555" t="n">
        <v>46054</v>
      </c>
      <c r="F1398" s="555" t="n">
        <v>46093</v>
      </c>
      <c r="G1398" t="inlineStr">
        <is>
          <t>Marketing</t>
        </is>
      </c>
      <c r="H1398" t="inlineStr">
        <is>
          <t>Ferramentas de Marketing</t>
        </is>
      </c>
      <c r="I1398" t="inlineStr">
        <is>
          <t xml:space="preserve"> Rateamento de 127 - Love Cabaret (7.70%)</t>
        </is>
      </c>
      <c r="J1398" t="n">
        <v>-82.84999999999999</v>
      </c>
      <c r="K1398" t="n">
        <v>-82.84999999999999</v>
      </c>
      <c r="O1398" t="inlineStr">
        <is>
          <t>Real</t>
        </is>
      </c>
      <c r="P1398" t="inlineStr">
        <is>
          <t>Pago</t>
        </is>
      </c>
      <c r="Q1398" t="inlineStr">
        <is>
          <t>02/2026</t>
        </is>
      </c>
      <c r="R1398" t="n">
        <v>0</v>
      </c>
    </row>
    <row r="1399">
      <c r="A1399" t="n">
        <v>211327</v>
      </c>
      <c r="B1399" t="inlineStr">
        <is>
          <t>Love Cabaret</t>
        </is>
      </c>
      <c r="C1399" t="inlineStr">
        <is>
          <t>RD STATION</t>
        </is>
      </c>
      <c r="D1399" t="inlineStr">
        <is>
          <t>89831</t>
        </is>
      </c>
      <c r="E1399" s="555" t="n">
        <v>46054</v>
      </c>
      <c r="F1399" s="555" t="n">
        <v>46093</v>
      </c>
      <c r="G1399" t="inlineStr">
        <is>
          <t>Marketing</t>
        </is>
      </c>
      <c r="H1399" t="inlineStr">
        <is>
          <t>Ferramentas de Marketing</t>
        </is>
      </c>
      <c r="I1399" t="inlineStr">
        <is>
          <t xml:space="preserve"> Rateamento de 127 - Love Cabaret (7.70%)</t>
        </is>
      </c>
      <c r="J1399" t="n">
        <v>-349.5</v>
      </c>
      <c r="K1399" t="n">
        <v>-349.5</v>
      </c>
      <c r="O1399" t="inlineStr">
        <is>
          <t>Real</t>
        </is>
      </c>
      <c r="P1399" t="inlineStr">
        <is>
          <t>Pago</t>
        </is>
      </c>
      <c r="Q1399" t="inlineStr">
        <is>
          <t>02/2026</t>
        </is>
      </c>
      <c r="R1399" t="n">
        <v>0</v>
      </c>
    </row>
    <row r="1400">
      <c r="A1400" t="n">
        <v>211418</v>
      </c>
      <c r="B1400" t="inlineStr">
        <is>
          <t>Love Cabaret</t>
        </is>
      </c>
      <c r="C1400" t="inlineStr">
        <is>
          <t>GOMES D ELIA EQUIP. HIGIENE LTDA - WESCO</t>
        </is>
      </c>
      <c r="D1400" t="inlineStr">
        <is>
          <t>187465</t>
        </is>
      </c>
      <c r="E1400" s="555" t="n">
        <v>46054</v>
      </c>
      <c r="F1400" s="555" t="n">
        <v>46083</v>
      </c>
      <c r="G1400" t="inlineStr">
        <is>
          <t>Locação de Equipamentos</t>
        </is>
      </c>
      <c r="H1400" t="inlineStr">
        <is>
          <t>Locações de Equipamentos - Operacionais</t>
        </is>
      </c>
      <c r="I1400" t="inlineStr">
        <is>
          <t>LOCACAO DE EQUIPAMENTOS - DISPENSER FIO DENTAL, ODORIZADOR, ESSENCIAS - 02/2026 (BOLETO ATUALIZADO SERA EMITIDO DIA 02/03)</t>
        </is>
      </c>
      <c r="J1400" t="n">
        <v>-551.14</v>
      </c>
      <c r="K1400" t="n">
        <v>-608.05</v>
      </c>
      <c r="O1400" t="inlineStr">
        <is>
          <t>Real</t>
        </is>
      </c>
      <c r="P1400" t="inlineStr">
        <is>
          <t>Pago</t>
        </is>
      </c>
      <c r="Q1400" t="inlineStr">
        <is>
          <t>02/2026</t>
        </is>
      </c>
      <c r="R1400" t="n">
        <v>0</v>
      </c>
    </row>
    <row r="1401">
      <c r="A1401" t="n">
        <v>211419</v>
      </c>
      <c r="B1401" t="inlineStr">
        <is>
          <t>Love Cabaret</t>
        </is>
      </c>
      <c r="C1401" t="inlineStr">
        <is>
          <t>ESTAFF SOLUCOES TECNOLOGICAS DE AGENCIAMENTO LTDA</t>
        </is>
      </c>
      <c r="D1401" t="inlineStr">
        <is>
          <t>BOL 749905144</t>
        </is>
      </c>
      <c r="E1401" s="555" t="n">
        <v>46054</v>
      </c>
      <c r="F1401" s="555" t="n">
        <v>46085</v>
      </c>
      <c r="G1401" t="inlineStr">
        <is>
          <t>Mão de Obra - Extra</t>
        </is>
      </c>
      <c r="H1401" t="inlineStr">
        <is>
          <t>Mão de Obra Extra</t>
        </is>
      </c>
      <c r="I1401" t="inlineStr">
        <is>
          <t xml:space="preserve"> MAO DE OBRA EXTRA - PERIODO 16/02 A 22/02 - 02/2026</t>
        </is>
      </c>
      <c r="J1401" t="n">
        <v>-462</v>
      </c>
      <c r="K1401" t="n">
        <v>-462</v>
      </c>
      <c r="O1401" t="inlineStr">
        <is>
          <t>Real</t>
        </is>
      </c>
      <c r="P1401" t="inlineStr">
        <is>
          <t>Pago</t>
        </is>
      </c>
      <c r="Q1401" t="inlineStr">
        <is>
          <t>02/2026</t>
        </is>
      </c>
      <c r="R1401" t="n">
        <v>0</v>
      </c>
    </row>
    <row r="1402">
      <c r="A1402" t="n">
        <v>211420</v>
      </c>
      <c r="B1402" t="inlineStr">
        <is>
          <t>Love Cabaret</t>
        </is>
      </c>
      <c r="C1402" t="inlineStr">
        <is>
          <t>MN INSTALACOES E REPARACOES INDUSTRIAIS LTDA</t>
        </is>
      </c>
      <c r="D1402" t="inlineStr">
        <is>
          <t>554</t>
        </is>
      </c>
      <c r="E1402" s="555" t="n">
        <v>46054</v>
      </c>
      <c r="F1402" s="555" t="n">
        <v>46083</v>
      </c>
      <c r="G1402" t="inlineStr">
        <is>
          <t>Utilidades</t>
        </is>
      </c>
      <c r="H1402" t="inlineStr">
        <is>
          <t>Serviços de Limpeza</t>
        </is>
      </c>
      <c r="I1402" t="inlineStr">
        <is>
          <t>MANUTENCAO DO EXAUSTOR - 02/2026</t>
        </is>
      </c>
      <c r="J1402" t="n">
        <v>-4410</v>
      </c>
      <c r="K1402" t="n">
        <v>-4410</v>
      </c>
      <c r="O1402" t="inlineStr">
        <is>
          <t>Real</t>
        </is>
      </c>
      <c r="P1402" t="inlineStr">
        <is>
          <t>Pago</t>
        </is>
      </c>
      <c r="Q1402" t="inlineStr">
        <is>
          <t>02/2026</t>
        </is>
      </c>
      <c r="R1402" t="n">
        <v>0</v>
      </c>
    </row>
    <row r="1403">
      <c r="A1403" t="n">
        <v>211539</v>
      </c>
      <c r="B1403" t="inlineStr">
        <is>
          <t>Love Cabaret</t>
        </is>
      </c>
      <c r="C1403" t="inlineStr">
        <is>
          <t>RD STATION</t>
        </is>
      </c>
      <c r="D1403" t="inlineStr">
        <is>
          <t>89832</t>
        </is>
      </c>
      <c r="E1403" s="555" t="n">
        <v>46054</v>
      </c>
      <c r="F1403" s="555" t="n">
        <v>46093</v>
      </c>
      <c r="G1403" t="inlineStr">
        <is>
          <t>Marketing</t>
        </is>
      </c>
      <c r="H1403" t="inlineStr">
        <is>
          <t>Ferramentas de Marketing</t>
        </is>
      </c>
      <c r="I1403" t="inlineStr">
        <is>
          <t xml:space="preserve"> Rateamento de 127 - Love Cabaret (7.70%)</t>
        </is>
      </c>
      <c r="J1403" t="n">
        <v>-323.32</v>
      </c>
      <c r="K1403" t="n">
        <v>-323.32</v>
      </c>
      <c r="O1403" t="inlineStr">
        <is>
          <t>Real</t>
        </is>
      </c>
      <c r="P1403" t="inlineStr">
        <is>
          <t>Pago</t>
        </is>
      </c>
      <c r="Q1403" t="inlineStr">
        <is>
          <t>02/2026</t>
        </is>
      </c>
      <c r="R1403" t="n">
        <v>0</v>
      </c>
    </row>
    <row r="1404">
      <c r="A1404" t="n">
        <v>213335</v>
      </c>
      <c r="B1404" t="inlineStr">
        <is>
          <t>Love Cabaret</t>
        </is>
      </c>
      <c r="C1404" t="inlineStr">
        <is>
          <t>ESTAFF SOLUCOES TECNOLOGICAS DE AGENCIAMENTO LTDA</t>
        </is>
      </c>
      <c r="D1404" t="inlineStr">
        <is>
          <t>755234481</t>
        </is>
      </c>
      <c r="E1404" s="555" t="n">
        <v>46054</v>
      </c>
      <c r="F1404" s="555" t="n">
        <v>46093</v>
      </c>
      <c r="G1404" t="inlineStr">
        <is>
          <t>Mão de Obra - Extra</t>
        </is>
      </c>
      <c r="H1404" t="inlineStr">
        <is>
          <t>Mão de Obra Extra</t>
        </is>
      </c>
      <c r="I1404" t="inlineStr">
        <is>
          <t>MAO DE OBRA EXTRA - PERIODO 23/02 A 28/02 - 02/2026</t>
        </is>
      </c>
      <c r="J1404" t="n">
        <v>-2541</v>
      </c>
      <c r="K1404" t="n">
        <v>-2541</v>
      </c>
      <c r="O1404" t="inlineStr">
        <is>
          <t>Real</t>
        </is>
      </c>
      <c r="P1404" t="inlineStr">
        <is>
          <t>Pago</t>
        </is>
      </c>
      <c r="Q1404" t="inlineStr">
        <is>
          <t>02/2026</t>
        </is>
      </c>
      <c r="R1404" t="n">
        <v>0</v>
      </c>
    </row>
    <row r="1405">
      <c r="A1405" t="n">
        <v>207550</v>
      </c>
      <c r="B1405" t="inlineStr">
        <is>
          <t>Love Cabaret</t>
        </is>
      </c>
      <c r="C1405" t="inlineStr">
        <is>
          <t>ZIGPAY LTDAS -ME</t>
        </is>
      </c>
      <c r="E1405" s="555" t="n">
        <v>46053</v>
      </c>
      <c r="F1405" s="555" t="n">
        <v>46054</v>
      </c>
      <c r="G1405" t="inlineStr">
        <is>
          <t>Informática e TI</t>
        </is>
      </c>
      <c r="H1405" t="inlineStr">
        <is>
          <t>Sistemas Gerais - Operacionais</t>
        </is>
      </c>
      <c r="I1405" t="inlineStr">
        <is>
          <t>Taxa de Sistema</t>
        </is>
      </c>
      <c r="J1405" t="n">
        <v>-229.38</v>
      </c>
      <c r="K1405" t="n">
        <v>-229.38</v>
      </c>
      <c r="O1405" t="inlineStr">
        <is>
          <t>Real</t>
        </is>
      </c>
      <c r="P1405" t="inlineStr">
        <is>
          <t>Pago</t>
        </is>
      </c>
      <c r="Q1405" t="inlineStr">
        <is>
          <t>01/2026</t>
        </is>
      </c>
      <c r="R1405" t="n">
        <v>0</v>
      </c>
    </row>
    <row r="1406">
      <c r="A1406" t="n">
        <v>96061</v>
      </c>
      <c r="B1406" t="inlineStr">
        <is>
          <t>Love Cabaret</t>
        </is>
      </c>
      <c r="C1406" t="inlineStr">
        <is>
          <t>ISS</t>
        </is>
      </c>
      <c r="D1406" t="inlineStr">
        <is>
          <t>14/60</t>
        </is>
      </c>
      <c r="E1406" s="555" t="n">
        <v>46053</v>
      </c>
      <c r="F1406" s="555" t="n">
        <v>46080</v>
      </c>
      <c r="G1406" t="inlineStr">
        <is>
          <t>Endividamento</t>
        </is>
      </c>
      <c r="H1406" t="inlineStr">
        <is>
          <t>Endividamento Geral</t>
        </is>
      </c>
      <c r="I1406" t="inlineStr">
        <is>
          <t xml:space="preserve"> PARCELAMENTO ISS 1/60 N°0219337276</t>
        </is>
      </c>
      <c r="J1406" t="n">
        <v>-2107.88</v>
      </c>
      <c r="K1406" t="n">
        <v>-2107.88</v>
      </c>
      <c r="O1406" t="inlineStr">
        <is>
          <t>Real</t>
        </is>
      </c>
      <c r="P1406" t="inlineStr">
        <is>
          <t>Pago</t>
        </is>
      </c>
      <c r="Q1406" t="inlineStr">
        <is>
          <t>01/2026</t>
        </is>
      </c>
      <c r="R1406" t="n">
        <v>0</v>
      </c>
    </row>
    <row r="1407">
      <c r="A1407" t="n">
        <v>204873</v>
      </c>
      <c r="B1407" t="inlineStr">
        <is>
          <t>Love Cabaret</t>
        </is>
      </c>
      <c r="C1407" t="inlineStr">
        <is>
          <t>AURORA ALVORADA ESTACIONAMENTO E LANCHONETE LTDA</t>
        </is>
      </c>
      <c r="D1407" t="inlineStr">
        <is>
          <t>11439</t>
        </is>
      </c>
      <c r="E1407" s="555" t="n">
        <v>46053</v>
      </c>
      <c r="F1407" s="555" t="n">
        <v>46063</v>
      </c>
      <c r="G1407" t="inlineStr">
        <is>
          <t>Mão de Obra - Benefícios</t>
        </is>
      </c>
      <c r="H1407" t="inlineStr">
        <is>
          <t xml:space="preserve">  -  Alimentação Funcionário</t>
        </is>
      </c>
      <c r="I1407" t="inlineStr">
        <is>
          <t>PAO FRANCES SEMANAL - 01/2026</t>
        </is>
      </c>
      <c r="J1407" t="n">
        <v>-143.65</v>
      </c>
      <c r="K1407" t="n">
        <v>-143.65</v>
      </c>
      <c r="O1407" t="inlineStr">
        <is>
          <t>Real</t>
        </is>
      </c>
      <c r="P1407" t="inlineStr">
        <is>
          <t>Pago</t>
        </is>
      </c>
      <c r="Q1407" t="inlineStr">
        <is>
          <t>01/2026</t>
        </is>
      </c>
      <c r="R1407" t="n">
        <v>0</v>
      </c>
    </row>
    <row r="1408">
      <c r="A1408" t="n">
        <v>203547</v>
      </c>
      <c r="B1408" t="inlineStr">
        <is>
          <t>Love Cabaret</t>
        </is>
      </c>
      <c r="C1408" t="inlineStr">
        <is>
          <t>ANDRES LA ROSA</t>
        </is>
      </c>
      <c r="D1408" t="inlineStr">
        <is>
          <t>RP0082026</t>
        </is>
      </c>
      <c r="E1408" s="555" t="n">
        <v>46053</v>
      </c>
      <c r="F1408" s="555" t="n">
        <v>46063</v>
      </c>
      <c r="G1408" t="inlineStr">
        <is>
          <t>Utilidades</t>
        </is>
      </c>
      <c r="H1408" t="inlineStr">
        <is>
          <t>Material de Escritorio</t>
        </is>
      </c>
      <c r="I1408" t="inlineStr">
        <is>
          <t>REEMBOLSO - MATERIAL DE ESCRITORIO - 01/2026</t>
        </is>
      </c>
      <c r="J1408" t="n">
        <v>-99.18000000000001</v>
      </c>
      <c r="K1408" t="n">
        <v>-99.18000000000001</v>
      </c>
      <c r="O1408" t="inlineStr">
        <is>
          <t>Real</t>
        </is>
      </c>
      <c r="P1408" t="inlineStr">
        <is>
          <t>Pago</t>
        </is>
      </c>
      <c r="Q1408" t="inlineStr">
        <is>
          <t>01/2026</t>
        </is>
      </c>
      <c r="R1408" t="n">
        <v>0</v>
      </c>
    </row>
    <row r="1409">
      <c r="A1409" t="n">
        <v>203546</v>
      </c>
      <c r="B1409" t="inlineStr">
        <is>
          <t>Love Cabaret</t>
        </is>
      </c>
      <c r="C1409" t="inlineStr">
        <is>
          <t>ANDRES LA ROSA</t>
        </is>
      </c>
      <c r="D1409" t="inlineStr">
        <is>
          <t>RP0082026</t>
        </is>
      </c>
      <c r="E1409" s="555" t="n">
        <v>46053</v>
      </c>
      <c r="F1409" s="555" t="n">
        <v>46063</v>
      </c>
      <c r="G1409" t="inlineStr">
        <is>
          <t>Custo Mercadoria Vendida</t>
        </is>
      </c>
      <c r="H1409" t="inlineStr">
        <is>
          <t>Insumos - Alimentos</t>
        </is>
      </c>
      <c r="I1409" t="inlineStr">
        <is>
          <t>REEMBOLSO - ALIMENTOS - 01/2026</t>
        </is>
      </c>
      <c r="J1409" t="n">
        <v>-140.72</v>
      </c>
      <c r="K1409" t="n">
        <v>-140.72</v>
      </c>
      <c r="O1409" t="inlineStr">
        <is>
          <t>Real</t>
        </is>
      </c>
      <c r="P1409" t="inlineStr">
        <is>
          <t>Pago</t>
        </is>
      </c>
      <c r="Q1409" t="inlineStr">
        <is>
          <t>01/2026</t>
        </is>
      </c>
      <c r="R1409" t="n">
        <v>0</v>
      </c>
    </row>
    <row r="1410">
      <c r="A1410" t="n">
        <v>203532</v>
      </c>
      <c r="B1410" t="inlineStr">
        <is>
          <t>Love Cabaret</t>
        </is>
      </c>
      <c r="C1410" t="inlineStr">
        <is>
          <t>FELIPE FERREIRA FRANCA 36496185832</t>
        </is>
      </c>
      <c r="D1410" t="inlineStr">
        <is>
          <t>RP0092026</t>
        </is>
      </c>
      <c r="E1410" s="555" t="n">
        <v>46053</v>
      </c>
      <c r="F1410" s="555" t="n">
        <v>46063</v>
      </c>
      <c r="G1410" t="inlineStr">
        <is>
          <t>Despesas com Transporte / Hospedagem</t>
        </is>
      </c>
      <c r="H1410" t="inlineStr">
        <is>
          <t>Conduções/Taxi/Uber</t>
        </is>
      </c>
      <c r="I1410" t="inlineStr">
        <is>
          <t>REEMBOLSO - UBER - 01/2026</t>
        </is>
      </c>
      <c r="J1410" t="n">
        <v>-50.34</v>
      </c>
      <c r="K1410" t="n">
        <v>-50.34</v>
      </c>
      <c r="M1410" t="inlineStr">
        <is>
          <t>LIDER DE SQUAD</t>
        </is>
      </c>
      <c r="N1410" t="inlineStr">
        <is>
          <t xml:space="preserve">  - Squad</t>
        </is>
      </c>
      <c r="O1410" t="inlineStr">
        <is>
          <t>Real</t>
        </is>
      </c>
      <c r="P1410" t="inlineStr">
        <is>
          <t>Pago</t>
        </is>
      </c>
      <c r="Q1410" t="inlineStr">
        <is>
          <t>01/2026</t>
        </is>
      </c>
      <c r="R1410" t="n">
        <v>0</v>
      </c>
    </row>
    <row r="1411">
      <c r="A1411" t="n">
        <v>203529</v>
      </c>
      <c r="B1411" t="inlineStr">
        <is>
          <t>Love Cabaret</t>
        </is>
      </c>
      <c r="C1411" t="inlineStr">
        <is>
          <t>FELIPE FERREIRA FRANCA 36496185832</t>
        </is>
      </c>
      <c r="D1411" t="inlineStr">
        <is>
          <t>RP0092026</t>
        </is>
      </c>
      <c r="E1411" s="555" t="n">
        <v>46053</v>
      </c>
      <c r="F1411" s="555" t="n">
        <v>46063</v>
      </c>
      <c r="G1411" t="inlineStr">
        <is>
          <t>Utilidades</t>
        </is>
      </c>
      <c r="H1411" t="inlineStr">
        <is>
          <t>Agua/Esgoto</t>
        </is>
      </c>
      <c r="I1411" t="inlineStr">
        <is>
          <t>REEMBOLSO - CAMINHAO PIPA + TAXA EMISSAO NF - 01/2026</t>
        </is>
      </c>
      <c r="J1411" t="n">
        <v>-805</v>
      </c>
      <c r="K1411" t="n">
        <v>-805</v>
      </c>
      <c r="M1411" t="inlineStr">
        <is>
          <t>LIDER DE SQUAD</t>
        </is>
      </c>
      <c r="N1411" t="inlineStr">
        <is>
          <t xml:space="preserve">  - Squad</t>
        </is>
      </c>
      <c r="O1411" t="inlineStr">
        <is>
          <t>Real</t>
        </is>
      </c>
      <c r="P1411" t="inlineStr">
        <is>
          <t>Pago</t>
        </is>
      </c>
      <c r="Q1411" t="inlineStr">
        <is>
          <t>01/2026</t>
        </is>
      </c>
      <c r="R1411" t="n">
        <v>0</v>
      </c>
    </row>
    <row r="1412">
      <c r="A1412" t="n">
        <v>207211</v>
      </c>
      <c r="B1412" t="inlineStr">
        <is>
          <t>Love Cabaret</t>
        </is>
      </c>
      <c r="C1412" t="inlineStr">
        <is>
          <t>INSS</t>
        </is>
      </c>
      <c r="D1412" t="inlineStr">
        <is>
          <t>JAN2026</t>
        </is>
      </c>
      <c r="E1412" s="555" t="n">
        <v>46052</v>
      </c>
      <c r="F1412" s="555" t="n">
        <v>46073</v>
      </c>
      <c r="G1412" t="inlineStr">
        <is>
          <t>Mão de Obra - Encargos e Provisões</t>
        </is>
      </c>
      <c r="H1412" t="inlineStr">
        <is>
          <t xml:space="preserve">  -  INSS Patronal</t>
        </is>
      </c>
      <c r="I1412" t="inlineStr">
        <is>
          <t>INSS Patronal</t>
        </is>
      </c>
      <c r="J1412" t="n">
        <v>-1751.74</v>
      </c>
      <c r="K1412" t="n">
        <v>-1751.74</v>
      </c>
      <c r="O1412" t="inlineStr">
        <is>
          <t>Real</t>
        </is>
      </c>
      <c r="P1412" t="inlineStr">
        <is>
          <t>Pago</t>
        </is>
      </c>
      <c r="Q1412" t="inlineStr">
        <is>
          <t>01/2026</t>
        </is>
      </c>
      <c r="R1412" t="n">
        <v>0</v>
      </c>
    </row>
    <row r="1413">
      <c r="A1413" t="n">
        <v>205499</v>
      </c>
      <c r="B1413" t="inlineStr">
        <is>
          <t>Love Cabaret</t>
        </is>
      </c>
      <c r="C1413" t="inlineStr">
        <is>
          <t>CAROLINE FERREIRA DA SILVA</t>
        </is>
      </c>
      <c r="E1413" s="555" t="n">
        <v>46052</v>
      </c>
      <c r="F1413" s="555" t="n">
        <v>46059</v>
      </c>
      <c r="G1413" t="inlineStr">
        <is>
          <t>Mão de Obra - Salários</t>
        </is>
      </c>
      <c r="H1413" t="inlineStr">
        <is>
          <t>MDO CLT - Salário</t>
        </is>
      </c>
      <c r="J1413" t="n">
        <v>-2394.5</v>
      </c>
      <c r="K1413" t="n">
        <v>-2394.5</v>
      </c>
      <c r="O1413" t="inlineStr">
        <is>
          <t>Real</t>
        </is>
      </c>
      <c r="P1413" t="inlineStr">
        <is>
          <t>Pago</t>
        </is>
      </c>
      <c r="Q1413" t="inlineStr">
        <is>
          <t>01/2026</t>
        </is>
      </c>
      <c r="R1413" t="n">
        <v>0</v>
      </c>
    </row>
    <row r="1414">
      <c r="A1414" t="n">
        <v>205500</v>
      </c>
      <c r="B1414" t="inlineStr">
        <is>
          <t>Love Cabaret</t>
        </is>
      </c>
      <c r="C1414" t="inlineStr">
        <is>
          <t>JULIANA OLIVEIRA DA SILVA</t>
        </is>
      </c>
      <c r="E1414" s="555" t="n">
        <v>46052</v>
      </c>
      <c r="F1414" s="555" t="n">
        <v>46059</v>
      </c>
      <c r="G1414" t="inlineStr">
        <is>
          <t>Mão de Obra - Salários</t>
        </is>
      </c>
      <c r="H1414" t="inlineStr">
        <is>
          <t>MDO CLT - Salário</t>
        </is>
      </c>
      <c r="J1414" t="n">
        <v>-1587.44</v>
      </c>
      <c r="K1414" t="n">
        <v>-1587.44</v>
      </c>
      <c r="O1414" t="inlineStr">
        <is>
          <t>Real</t>
        </is>
      </c>
      <c r="P1414" t="inlineStr">
        <is>
          <t>Pago</t>
        </is>
      </c>
      <c r="Q1414" t="inlineStr">
        <is>
          <t>01/2026</t>
        </is>
      </c>
      <c r="R1414" t="n">
        <v>0</v>
      </c>
    </row>
    <row r="1415">
      <c r="A1415" t="n">
        <v>207186</v>
      </c>
      <c r="B1415" t="inlineStr">
        <is>
          <t>Love Cabaret</t>
        </is>
      </c>
      <c r="C1415" t="inlineStr">
        <is>
          <t>INSS</t>
        </is>
      </c>
      <c r="D1415" t="inlineStr">
        <is>
          <t>JAN2026</t>
        </is>
      </c>
      <c r="E1415" s="555" t="n">
        <v>46052</v>
      </c>
      <c r="F1415" s="555" t="n">
        <v>46073</v>
      </c>
      <c r="G1415" t="inlineStr">
        <is>
          <t>Mão de Obra - Encargos e Provisões</t>
        </is>
      </c>
      <c r="H1415" t="inlineStr">
        <is>
          <t xml:space="preserve">  -  INSS Segurados</t>
        </is>
      </c>
      <c r="I1415" t="inlineStr">
        <is>
          <t>INSS Segurados</t>
        </is>
      </c>
      <c r="J1415" t="n">
        <v>-550.97</v>
      </c>
      <c r="K1415" t="n">
        <v>-550.97</v>
      </c>
      <c r="O1415" t="inlineStr">
        <is>
          <t>Real</t>
        </is>
      </c>
      <c r="P1415" t="inlineStr">
        <is>
          <t>Pago</t>
        </is>
      </c>
      <c r="Q1415" t="inlineStr">
        <is>
          <t>01/2026</t>
        </is>
      </c>
      <c r="R1415" t="n">
        <v>0</v>
      </c>
    </row>
    <row r="1416">
      <c r="A1416" t="n">
        <v>202293</v>
      </c>
      <c r="B1416" t="inlineStr">
        <is>
          <t>Love Cabaret</t>
        </is>
      </c>
      <c r="C1416" t="inlineStr">
        <is>
          <t>BRH SAUDE OCUPACIONAL LTDA</t>
        </is>
      </c>
      <c r="D1416" t="inlineStr">
        <is>
          <t>966</t>
        </is>
      </c>
      <c r="E1416" s="555" t="n">
        <v>46052</v>
      </c>
      <c r="F1416" s="555" t="n">
        <v>46083</v>
      </c>
      <c r="G1416" t="inlineStr">
        <is>
          <t>Mão de Obra - Benefícios</t>
        </is>
      </c>
      <c r="H1416" t="inlineStr">
        <is>
          <t xml:space="preserve">  -  Exames Periódicos</t>
        </is>
      </c>
      <c r="J1416" t="n">
        <v>-32.7</v>
      </c>
      <c r="K1416" t="n">
        <v>-32.7</v>
      </c>
      <c r="O1416" t="inlineStr">
        <is>
          <t>Real</t>
        </is>
      </c>
      <c r="P1416" t="inlineStr">
        <is>
          <t>Pago</t>
        </is>
      </c>
      <c r="Q1416" t="inlineStr">
        <is>
          <t>01/2026</t>
        </is>
      </c>
      <c r="R1416" t="n">
        <v>0</v>
      </c>
    </row>
    <row r="1417">
      <c r="A1417" t="n">
        <v>197479</v>
      </c>
      <c r="B1417" t="inlineStr">
        <is>
          <t>Love Cabaret</t>
        </is>
      </c>
      <c r="C1417" t="inlineStr">
        <is>
          <t>IRRF</t>
        </is>
      </c>
      <c r="D1417" t="inlineStr">
        <is>
          <t>JAN2023</t>
        </is>
      </c>
      <c r="E1417" s="555" t="n">
        <v>46052</v>
      </c>
      <c r="F1417" s="555" t="n">
        <v>46073</v>
      </c>
      <c r="G1417" t="inlineStr">
        <is>
          <t>Serviços de Terceiros</t>
        </is>
      </c>
      <c r="H1417" t="inlineStr">
        <is>
          <t>Assessoria Contabil</t>
        </is>
      </c>
      <c r="I1417" t="inlineStr">
        <is>
          <t>06 IRRF - REMUNER SERV PRESTADOS POR PJ
PA:01/2026 Vencimento:20/02/2026</t>
        </is>
      </c>
      <c r="J1417" t="n">
        <v>-223.26</v>
      </c>
      <c r="K1417" t="n">
        <v>-223.26</v>
      </c>
      <c r="O1417" t="inlineStr">
        <is>
          <t>Real</t>
        </is>
      </c>
      <c r="P1417" t="inlineStr">
        <is>
          <t>Pago</t>
        </is>
      </c>
      <c r="Q1417" t="inlineStr">
        <is>
          <t>01/2026</t>
        </is>
      </c>
      <c r="R1417" t="n">
        <v>0</v>
      </c>
    </row>
    <row r="1418">
      <c r="A1418" t="n">
        <v>197259</v>
      </c>
      <c r="B1418" t="inlineStr">
        <is>
          <t>Love Cabaret</t>
        </is>
      </c>
      <c r="C1418" t="inlineStr">
        <is>
          <t>ISS</t>
        </is>
      </c>
      <c r="D1418" t="inlineStr">
        <is>
          <t>JAN2026</t>
        </is>
      </c>
      <c r="E1418" s="555" t="n">
        <v>46052</v>
      </c>
      <c r="F1418" s="555" t="n">
        <v>46064</v>
      </c>
      <c r="G1418" t="inlineStr">
        <is>
          <t>Utilidades</t>
        </is>
      </c>
      <c r="H1418" t="inlineStr">
        <is>
          <t>Coleta de lixo</t>
        </is>
      </c>
      <c r="J1418" t="n">
        <v>-106.22</v>
      </c>
      <c r="K1418" t="n">
        <v>-109.01</v>
      </c>
      <c r="O1418" t="inlineStr">
        <is>
          <t>Real</t>
        </is>
      </c>
      <c r="P1418" t="inlineStr">
        <is>
          <t>Pago</t>
        </is>
      </c>
      <c r="Q1418" t="inlineStr">
        <is>
          <t>01/2026</t>
        </is>
      </c>
      <c r="R1418" t="n">
        <v>0</v>
      </c>
    </row>
    <row r="1419">
      <c r="A1419" t="n">
        <v>203609</v>
      </c>
      <c r="B1419" t="inlineStr">
        <is>
          <t>Love Cabaret</t>
        </is>
      </c>
      <c r="C1419" t="inlineStr">
        <is>
          <t>ZIGPAY LTDAS -ME</t>
        </is>
      </c>
      <c r="E1419" s="555" t="n">
        <v>46052</v>
      </c>
      <c r="F1419" s="555" t="n">
        <v>46052</v>
      </c>
      <c r="G1419" t="inlineStr">
        <is>
          <t>Deduções sobre Venda</t>
        </is>
      </c>
      <c r="H1419" t="inlineStr">
        <is>
          <t>Meios de pagamento</t>
        </is>
      </c>
      <c r="I1419" t="inlineStr">
        <is>
          <t xml:space="preserve"> Taxa Sobre Adquirência Integrada</t>
        </is>
      </c>
      <c r="J1419" t="n">
        <v>-3116.83</v>
      </c>
      <c r="K1419" t="n">
        <v>-3116.83</v>
      </c>
      <c r="O1419" t="inlineStr">
        <is>
          <t>Real</t>
        </is>
      </c>
      <c r="P1419" t="inlineStr">
        <is>
          <t>Pago</t>
        </is>
      </c>
      <c r="Q1419" t="inlineStr">
        <is>
          <t>01/2026</t>
        </is>
      </c>
      <c r="R1419" t="n">
        <v>0</v>
      </c>
    </row>
    <row r="1420">
      <c r="A1420" t="n">
        <v>197133</v>
      </c>
      <c r="B1420" t="inlineStr">
        <is>
          <t>Love Cabaret</t>
        </is>
      </c>
      <c r="C1420" t="inlineStr">
        <is>
          <t>ICMS</t>
        </is>
      </c>
      <c r="D1420" t="inlineStr">
        <is>
          <t>Janeirto/2026</t>
        </is>
      </c>
      <c r="E1420" s="555" t="n">
        <v>46052</v>
      </c>
      <c r="F1420" s="555" t="n">
        <v>46073</v>
      </c>
      <c r="G1420" t="inlineStr">
        <is>
          <t>Impostos sobre Venda</t>
        </is>
      </c>
      <c r="H1420" t="inlineStr">
        <is>
          <t>ICMS</t>
        </is>
      </c>
      <c r="I1420" t="inlineStr">
        <is>
          <t xml:space="preserve"> GUIA RECALCULADA</t>
        </is>
      </c>
      <c r="J1420" t="n">
        <v>-6818.84</v>
      </c>
      <c r="K1420" t="n">
        <v>-7646.7</v>
      </c>
      <c r="O1420" t="inlineStr">
        <is>
          <t>Real</t>
        </is>
      </c>
      <c r="P1420" t="inlineStr">
        <is>
          <t>Pago</t>
        </is>
      </c>
      <c r="Q1420" t="inlineStr">
        <is>
          <t>01/2026</t>
        </is>
      </c>
      <c r="R1420" t="n">
        <v>0</v>
      </c>
    </row>
    <row r="1421">
      <c r="A1421" t="n">
        <v>210573</v>
      </c>
      <c r="B1421" t="inlineStr">
        <is>
          <t>Love Cabaret</t>
        </is>
      </c>
      <c r="C1421" t="inlineStr">
        <is>
          <t>COFINS</t>
        </is>
      </c>
      <c r="D1421" t="inlineStr">
        <is>
          <t>JAN2026</t>
        </is>
      </c>
      <c r="E1421" s="555" t="n">
        <v>46052</v>
      </c>
      <c r="F1421" s="555" t="n">
        <v>46078</v>
      </c>
      <c r="G1421" t="inlineStr">
        <is>
          <t>Impostos sobre Venda</t>
        </is>
      </c>
      <c r="H1421" t="inlineStr">
        <is>
          <t>PIS / COFINS</t>
        </is>
      </c>
      <c r="I1421" t="inlineStr">
        <is>
          <t>01 COFINS - FATURAMENTO/PJ EM GERAL
PA:01/2026 Vencimento:25/02/2026</t>
        </is>
      </c>
      <c r="J1421" t="n">
        <v>-14004.45</v>
      </c>
      <c r="K1421" t="n">
        <v>-14004.45</v>
      </c>
      <c r="O1421" t="inlineStr">
        <is>
          <t>Real</t>
        </is>
      </c>
      <c r="Q1421" t="inlineStr">
        <is>
          <t>01/2026</t>
        </is>
      </c>
      <c r="R1421" t="n">
        <v>0</v>
      </c>
    </row>
    <row r="1422">
      <c r="A1422" t="n">
        <v>207549</v>
      </c>
      <c r="B1422" t="inlineStr">
        <is>
          <t>Love Cabaret</t>
        </is>
      </c>
      <c r="C1422" t="inlineStr">
        <is>
          <t>ZIGPAY LTDAS -ME</t>
        </is>
      </c>
      <c r="E1422" s="555" t="n">
        <v>46052</v>
      </c>
      <c r="F1422" s="555" t="n">
        <v>46053</v>
      </c>
      <c r="G1422" t="inlineStr">
        <is>
          <t>Informática e TI</t>
        </is>
      </c>
      <c r="H1422" t="inlineStr">
        <is>
          <t>Sistemas Gerais - Operacionais</t>
        </is>
      </c>
      <c r="I1422" t="inlineStr">
        <is>
          <t>Taxa de Sistema</t>
        </is>
      </c>
      <c r="J1422" t="n">
        <v>-271.1</v>
      </c>
      <c r="K1422" t="n">
        <v>-271.1</v>
      </c>
      <c r="O1422" t="inlineStr">
        <is>
          <t>Real</t>
        </is>
      </c>
      <c r="P1422" t="inlineStr">
        <is>
          <t>Pago</t>
        </is>
      </c>
      <c r="Q1422" t="inlineStr">
        <is>
          <t>01/2026</t>
        </is>
      </c>
      <c r="R1422" t="n">
        <v>0</v>
      </c>
    </row>
    <row r="1423">
      <c r="A1423" t="n">
        <v>208328</v>
      </c>
      <c r="B1423" t="inlineStr">
        <is>
          <t>Love Cabaret</t>
        </is>
      </c>
      <c r="C1423" t="inlineStr">
        <is>
          <t>FGTS</t>
        </is>
      </c>
      <c r="D1423" t="inlineStr">
        <is>
          <t>JAN2026</t>
        </is>
      </c>
      <c r="E1423" s="555" t="n">
        <v>46052</v>
      </c>
      <c r="F1423" s="555" t="n">
        <v>46073</v>
      </c>
      <c r="G1423" t="inlineStr">
        <is>
          <t>Mão de Obra - Encargos e Provisões</t>
        </is>
      </c>
      <c r="H1423" t="inlineStr">
        <is>
          <t xml:space="preserve">  -  FGTS</t>
        </is>
      </c>
      <c r="J1423" t="n">
        <v>-513.33</v>
      </c>
      <c r="K1423" t="n">
        <v>-513.33</v>
      </c>
      <c r="O1423" t="inlineStr">
        <is>
          <t>Real</t>
        </is>
      </c>
      <c r="P1423" t="inlineStr">
        <is>
          <t>Pago</t>
        </is>
      </c>
      <c r="Q1423" t="inlineStr">
        <is>
          <t>01/2026</t>
        </is>
      </c>
      <c r="R1423" t="n">
        <v>0</v>
      </c>
    </row>
    <row r="1424">
      <c r="A1424" t="n">
        <v>208392</v>
      </c>
      <c r="B1424" t="inlineStr">
        <is>
          <t>Love Cabaret</t>
        </is>
      </c>
      <c r="C1424" t="inlineStr">
        <is>
          <t>IRRF</t>
        </is>
      </c>
      <c r="D1424" t="inlineStr">
        <is>
          <t>JAN2026</t>
        </is>
      </c>
      <c r="E1424" s="555" t="n">
        <v>46052</v>
      </c>
      <c r="F1424" s="555" t="n">
        <v>46073</v>
      </c>
      <c r="G1424" t="inlineStr">
        <is>
          <t>Mão de Obra - Encargos e Provisões</t>
        </is>
      </c>
      <c r="H1424" t="inlineStr">
        <is>
          <t>IRRF - MDO CLT - Salário</t>
        </is>
      </c>
      <c r="J1424" t="n">
        <v>-1664.37</v>
      </c>
      <c r="K1424" t="n">
        <v>-1664.37</v>
      </c>
      <c r="O1424" t="inlineStr">
        <is>
          <t>Real</t>
        </is>
      </c>
      <c r="P1424" t="inlineStr">
        <is>
          <t>Pago</t>
        </is>
      </c>
      <c r="Q1424" t="inlineStr">
        <is>
          <t>01/2026</t>
        </is>
      </c>
      <c r="R1424" t="n">
        <v>0</v>
      </c>
    </row>
    <row r="1425">
      <c r="A1425" t="n">
        <v>210585</v>
      </c>
      <c r="B1425" t="inlineStr">
        <is>
          <t>Love Cabaret</t>
        </is>
      </c>
      <c r="C1425" t="inlineStr">
        <is>
          <t>PIS</t>
        </is>
      </c>
      <c r="D1425" t="inlineStr">
        <is>
          <t>JAN2026</t>
        </is>
      </c>
      <c r="E1425" s="555" t="n">
        <v>46052</v>
      </c>
      <c r="F1425" s="555" t="n">
        <v>46078</v>
      </c>
      <c r="G1425" t="inlineStr">
        <is>
          <t>Impostos sobre Venda</t>
        </is>
      </c>
      <c r="H1425" t="inlineStr">
        <is>
          <t>PIS / COFINS</t>
        </is>
      </c>
      <c r="I1425" t="inlineStr">
        <is>
          <t>02 PIS - FATURAMENTO - PJ EM GERAL
PA:01/2026 Vencimento:25/02/2026</t>
        </is>
      </c>
      <c r="J1425" t="n">
        <v>-3034.3</v>
      </c>
      <c r="K1425" t="n">
        <v>-3034.3</v>
      </c>
      <c r="O1425" t="inlineStr">
        <is>
          <t>Real</t>
        </is>
      </c>
      <c r="Q1425" t="inlineStr">
        <is>
          <t>01/2026</t>
        </is>
      </c>
      <c r="R1425" t="n">
        <v>0</v>
      </c>
    </row>
    <row r="1426">
      <c r="A1426" t="n">
        <v>209566</v>
      </c>
      <c r="B1426" t="inlineStr">
        <is>
          <t>Love Cabaret</t>
        </is>
      </c>
      <c r="C1426" t="inlineStr">
        <is>
          <t xml:space="preserve">CSRF </t>
        </is>
      </c>
      <c r="D1426" t="inlineStr">
        <is>
          <t>JAN2026</t>
        </is>
      </c>
      <c r="E1426" s="555" t="n">
        <v>46052</v>
      </c>
      <c r="F1426" s="555" t="n">
        <v>46073</v>
      </c>
      <c r="G1426" t="inlineStr">
        <is>
          <t>Serviços de Terceiros</t>
        </is>
      </c>
      <c r="H1426" t="inlineStr">
        <is>
          <t>Assessoria Contabil</t>
        </is>
      </c>
      <c r="I1426" t="inlineStr">
        <is>
          <t>07 RET DE CONTRIBUICOES PAGT PJ A PJ DE DIR PRIV
PA:01/2026 Vencimento:20/02/2026</t>
        </is>
      </c>
      <c r="J1426" t="n">
        <v>-644.46</v>
      </c>
      <c r="K1426" t="n">
        <v>-644.46</v>
      </c>
      <c r="O1426" t="inlineStr">
        <is>
          <t>Real</t>
        </is>
      </c>
      <c r="P1426" t="inlineStr">
        <is>
          <t>Pago</t>
        </is>
      </c>
      <c r="Q1426" t="inlineStr">
        <is>
          <t>01/2026</t>
        </is>
      </c>
      <c r="R1426" t="n">
        <v>0</v>
      </c>
    </row>
    <row r="1427">
      <c r="A1427" t="n">
        <v>201315</v>
      </c>
      <c r="B1427" t="inlineStr">
        <is>
          <t>Love Cabaret</t>
        </is>
      </c>
      <c r="C1427" t="inlineStr">
        <is>
          <t>PETTY CASH</t>
        </is>
      </c>
      <c r="D1427" t="inlineStr">
        <is>
          <t>10122 012026</t>
        </is>
      </c>
      <c r="E1427" s="555" t="n">
        <v>46050</v>
      </c>
      <c r="F1427" s="555" t="n">
        <v>46058</v>
      </c>
      <c r="G1427" t="inlineStr">
        <is>
          <t>Utilidades</t>
        </is>
      </c>
      <c r="H1427" t="inlineStr">
        <is>
          <t>Material de Escritorio</t>
        </is>
      </c>
      <c r="I1427" t="inlineStr">
        <is>
          <t>REPOSICAO - 4581</t>
        </is>
      </c>
      <c r="J1427" t="n">
        <v>-101.22</v>
      </c>
      <c r="K1427" t="n">
        <v>-101.22</v>
      </c>
      <c r="O1427" t="inlineStr">
        <is>
          <t>Real</t>
        </is>
      </c>
      <c r="P1427" t="inlineStr">
        <is>
          <t>Pago</t>
        </is>
      </c>
      <c r="Q1427" t="inlineStr">
        <is>
          <t>01/2026</t>
        </is>
      </c>
      <c r="R1427" t="n">
        <v>0</v>
      </c>
    </row>
    <row r="1428">
      <c r="A1428" t="n">
        <v>204871</v>
      </c>
      <c r="B1428" t="inlineStr">
        <is>
          <t>Love Cabaret</t>
        </is>
      </c>
      <c r="C1428" t="inlineStr">
        <is>
          <t>JULIA BAISCH FRANZ 02463978023</t>
        </is>
      </c>
      <c r="D1428" t="inlineStr">
        <is>
          <t>24</t>
        </is>
      </c>
      <c r="E1428" s="555" t="n">
        <v>46050</v>
      </c>
      <c r="F1428" s="555" t="n">
        <v>46065</v>
      </c>
      <c r="G1428" t="inlineStr">
        <is>
          <t>Custos de Eventos</t>
        </is>
      </c>
      <c r="H1428" t="inlineStr">
        <is>
          <t>Serviços Terceirizados - Eventos</t>
        </is>
      </c>
      <c r="I1428" t="inlineStr">
        <is>
          <t>PRODUCAO EVENTO "A NEGOCIACAO DO BILIONARIO" - 01/2026</t>
        </is>
      </c>
      <c r="J1428" t="n">
        <v>-800</v>
      </c>
      <c r="K1428" t="n">
        <v>-800</v>
      </c>
      <c r="M1428" t="inlineStr">
        <is>
          <t>TECNICO DE SOM</t>
        </is>
      </c>
      <c r="N1428" t="inlineStr">
        <is>
          <t xml:space="preserve">  - Assistente</t>
        </is>
      </c>
      <c r="O1428" t="inlineStr">
        <is>
          <t>Real</t>
        </is>
      </c>
      <c r="P1428" t="inlineStr">
        <is>
          <t>Pago</t>
        </is>
      </c>
      <c r="Q1428" t="inlineStr">
        <is>
          <t>01/2026</t>
        </is>
      </c>
      <c r="R1428" t="n">
        <v>0</v>
      </c>
    </row>
    <row r="1429">
      <c r="A1429" t="n">
        <v>207548</v>
      </c>
      <c r="B1429" t="inlineStr">
        <is>
          <t>Love Cabaret</t>
        </is>
      </c>
      <c r="C1429" t="inlineStr">
        <is>
          <t>ZIGPAY LTDAS -ME</t>
        </is>
      </c>
      <c r="E1429" s="555" t="n">
        <v>46046</v>
      </c>
      <c r="F1429" s="555" t="n">
        <v>46047</v>
      </c>
      <c r="G1429" t="inlineStr">
        <is>
          <t>Informática e TI</t>
        </is>
      </c>
      <c r="H1429" t="inlineStr">
        <is>
          <t>Sistemas Gerais - Operacionais</t>
        </is>
      </c>
      <c r="I1429" t="inlineStr">
        <is>
          <t>Taxa de Sistema</t>
        </is>
      </c>
      <c r="J1429" t="n">
        <v>-107.25</v>
      </c>
      <c r="K1429" t="n">
        <v>-107.25</v>
      </c>
      <c r="O1429" t="inlineStr">
        <is>
          <t>Real</t>
        </is>
      </c>
      <c r="P1429" t="inlineStr">
        <is>
          <t>Pago</t>
        </is>
      </c>
      <c r="Q1429" t="inlineStr">
        <is>
          <t>01/2026</t>
        </is>
      </c>
      <c r="R1429" t="n">
        <v>0</v>
      </c>
    </row>
    <row r="1430">
      <c r="A1430" t="n">
        <v>207547</v>
      </c>
      <c r="B1430" t="inlineStr">
        <is>
          <t>Love Cabaret</t>
        </is>
      </c>
      <c r="C1430" t="inlineStr">
        <is>
          <t>ZIGPAY LTDAS -ME</t>
        </is>
      </c>
      <c r="E1430" s="555" t="n">
        <v>46045</v>
      </c>
      <c r="F1430" s="555" t="n">
        <v>46046</v>
      </c>
      <c r="G1430" t="inlineStr">
        <is>
          <t>Informática e TI</t>
        </is>
      </c>
      <c r="H1430" t="inlineStr">
        <is>
          <t>Sistemas Gerais - Operacionais</t>
        </is>
      </c>
      <c r="I1430" t="inlineStr">
        <is>
          <t>Taxa de Sistema</t>
        </is>
      </c>
      <c r="J1430" t="n">
        <v>-258.56</v>
      </c>
      <c r="K1430" t="n">
        <v>-258.56</v>
      </c>
      <c r="O1430" t="inlineStr">
        <is>
          <t>Real</t>
        </is>
      </c>
      <c r="P1430" t="inlineStr">
        <is>
          <t>Pago</t>
        </is>
      </c>
      <c r="Q1430" t="inlineStr">
        <is>
          <t>01/2026</t>
        </is>
      </c>
      <c r="R1430" t="n">
        <v>0</v>
      </c>
    </row>
    <row r="1431">
      <c r="A1431" t="n">
        <v>207546</v>
      </c>
      <c r="B1431" t="inlineStr">
        <is>
          <t>Love Cabaret</t>
        </is>
      </c>
      <c r="C1431" t="inlineStr">
        <is>
          <t>ZIGPAY LTDAS -ME</t>
        </is>
      </c>
      <c r="E1431" s="555" t="n">
        <v>46044</v>
      </c>
      <c r="F1431" s="555" t="n">
        <v>46045</v>
      </c>
      <c r="G1431" t="inlineStr">
        <is>
          <t>Informática e TI</t>
        </is>
      </c>
      <c r="H1431" t="inlineStr">
        <is>
          <t>Sistemas Gerais - Operacionais</t>
        </is>
      </c>
      <c r="I1431" t="inlineStr">
        <is>
          <t>Taxa de Sistema</t>
        </is>
      </c>
      <c r="J1431" t="n">
        <v>-216.88</v>
      </c>
      <c r="K1431" t="n">
        <v>-216.88</v>
      </c>
      <c r="O1431" t="inlineStr">
        <is>
          <t>Real</t>
        </is>
      </c>
      <c r="P1431" t="inlineStr">
        <is>
          <t>Pago</t>
        </is>
      </c>
      <c r="Q1431" t="inlineStr">
        <is>
          <t>01/2026</t>
        </is>
      </c>
      <c r="R1431" t="n">
        <v>0</v>
      </c>
    </row>
    <row r="1432">
      <c r="A1432" t="n">
        <v>201185</v>
      </c>
      <c r="B1432" t="inlineStr">
        <is>
          <t>Love Cabaret</t>
        </is>
      </c>
      <c r="C1432" t="inlineStr">
        <is>
          <t>PETTY CASH</t>
        </is>
      </c>
      <c r="D1432" t="inlineStr">
        <is>
          <t>11708 012026</t>
        </is>
      </c>
      <c r="E1432" s="555" t="n">
        <v>46044</v>
      </c>
      <c r="F1432" s="555" t="n">
        <v>46058</v>
      </c>
      <c r="G1432" t="inlineStr">
        <is>
          <t>Custos de Eventos</t>
        </is>
      </c>
      <c r="H1432" t="inlineStr">
        <is>
          <t>Decoração - Eventos</t>
        </is>
      </c>
      <c r="I1432" t="inlineStr">
        <is>
          <t>PRODUCAO EVENTO - 4581</t>
        </is>
      </c>
      <c r="J1432" t="n">
        <v>-117.08</v>
      </c>
      <c r="K1432" t="n">
        <v>-117.08</v>
      </c>
      <c r="O1432" t="inlineStr">
        <is>
          <t>Real</t>
        </is>
      </c>
      <c r="P1432" t="inlineStr">
        <is>
          <t>Pago</t>
        </is>
      </c>
      <c r="Q1432" t="inlineStr">
        <is>
          <t>01/2026</t>
        </is>
      </c>
      <c r="R1432" t="n">
        <v>0</v>
      </c>
    </row>
    <row r="1433">
      <c r="A1433" t="n">
        <v>201636</v>
      </c>
      <c r="B1433" t="inlineStr">
        <is>
          <t>Love Cabaret</t>
        </is>
      </c>
      <c r="C1433" t="inlineStr">
        <is>
          <t>PETTY CASH</t>
        </is>
      </c>
      <c r="D1433" t="inlineStr">
        <is>
          <t>125 012026</t>
        </is>
      </c>
      <c r="E1433" s="555" t="n">
        <v>46044</v>
      </c>
      <c r="F1433" s="555" t="n">
        <v>46058</v>
      </c>
      <c r="G1433" t="inlineStr">
        <is>
          <t>Utilidades</t>
        </is>
      </c>
      <c r="H1433" t="inlineStr">
        <is>
          <t>Serviços Graficos</t>
        </is>
      </c>
      <c r="I1433" t="inlineStr">
        <is>
          <t xml:space="preserve"> PRODUCAO GRAFICA - 4581</t>
        </is>
      </c>
      <c r="J1433" t="n">
        <v>-125</v>
      </c>
      <c r="K1433" t="n">
        <v>-125</v>
      </c>
      <c r="O1433" t="inlineStr">
        <is>
          <t>Real</t>
        </is>
      </c>
      <c r="P1433" t="inlineStr">
        <is>
          <t>Pago</t>
        </is>
      </c>
      <c r="Q1433" t="inlineStr">
        <is>
          <t>01/2026</t>
        </is>
      </c>
      <c r="R1433" t="n">
        <v>0</v>
      </c>
    </row>
    <row r="1434">
      <c r="A1434" t="n">
        <v>197885</v>
      </c>
      <c r="B1434" t="inlineStr">
        <is>
          <t>Love Cabaret</t>
        </is>
      </c>
      <c r="C1434" t="inlineStr">
        <is>
          <t>BRADESCO SA</t>
        </is>
      </c>
      <c r="E1434" s="555" t="n">
        <v>46043</v>
      </c>
      <c r="F1434" s="555" t="n">
        <v>46043</v>
      </c>
      <c r="G1434" t="inlineStr">
        <is>
          <t>Despesas Financeiras</t>
        </is>
      </c>
      <c r="H1434" t="inlineStr">
        <is>
          <t>Tarifas Bancárias</t>
        </is>
      </c>
      <c r="J1434" t="n">
        <v>-9.800000000000001</v>
      </c>
      <c r="K1434" t="n">
        <v>-9.800000000000001</v>
      </c>
      <c r="O1434" t="inlineStr">
        <is>
          <t>Real</t>
        </is>
      </c>
      <c r="P1434" t="inlineStr">
        <is>
          <t>Pago</t>
        </is>
      </c>
      <c r="Q1434" t="inlineStr">
        <is>
          <t>01/2026</t>
        </is>
      </c>
      <c r="R1434" t="n">
        <v>0</v>
      </c>
    </row>
    <row r="1435">
      <c r="A1435" t="n">
        <v>201303</v>
      </c>
      <c r="B1435" t="inlineStr">
        <is>
          <t>Love Cabaret</t>
        </is>
      </c>
      <c r="C1435" t="inlineStr">
        <is>
          <t>PETTY CASH</t>
        </is>
      </c>
      <c r="D1435" t="inlineStr">
        <is>
          <t>8840 012026</t>
        </is>
      </c>
      <c r="E1435" s="555" t="n">
        <v>46043</v>
      </c>
      <c r="F1435" s="555" t="n">
        <v>46058</v>
      </c>
      <c r="G1435" t="inlineStr">
        <is>
          <t>Manutenção</t>
        </is>
      </c>
      <c r="H1435" t="inlineStr">
        <is>
          <t>Material de Manutenção</t>
        </is>
      </c>
      <c r="I1435" t="inlineStr">
        <is>
          <t>MANUTENCAO DE EMERGENCIA - 4581</t>
        </is>
      </c>
      <c r="J1435" t="n">
        <v>-88.40000000000001</v>
      </c>
      <c r="K1435" t="n">
        <v>-88.40000000000001</v>
      </c>
      <c r="O1435" t="inlineStr">
        <is>
          <t>Real</t>
        </is>
      </c>
      <c r="P1435" t="inlineStr">
        <is>
          <t>Pago</t>
        </is>
      </c>
      <c r="Q1435" t="inlineStr">
        <is>
          <t>01/2026</t>
        </is>
      </c>
      <c r="R1435" t="n">
        <v>0</v>
      </c>
    </row>
    <row r="1436">
      <c r="A1436" t="n">
        <v>200933</v>
      </c>
      <c r="B1436" t="inlineStr">
        <is>
          <t>Love Cabaret</t>
        </is>
      </c>
      <c r="C1436" t="inlineStr">
        <is>
          <t>PETTY CASH</t>
        </is>
      </c>
      <c r="D1436" t="inlineStr">
        <is>
          <t>21860 012026</t>
        </is>
      </c>
      <c r="E1436" s="555" t="n">
        <v>46042</v>
      </c>
      <c r="F1436" s="555" t="n">
        <v>46058</v>
      </c>
      <c r="G1436" t="inlineStr">
        <is>
          <t>Custo Mercadoria Vendida</t>
        </is>
      </c>
      <c r="H1436" t="inlineStr">
        <is>
          <t>Insumos - Alimentos</t>
        </is>
      </c>
      <c r="I1436" t="inlineStr">
        <is>
          <t>PEDIDO NAO FEITO - 4581</t>
        </is>
      </c>
      <c r="J1436" t="n">
        <v>-218.6</v>
      </c>
      <c r="K1436" t="n">
        <v>-218.6</v>
      </c>
      <c r="O1436" t="inlineStr">
        <is>
          <t>Real</t>
        </is>
      </c>
      <c r="P1436" t="inlineStr">
        <is>
          <t>Pago</t>
        </is>
      </c>
      <c r="Q1436" t="inlineStr">
        <is>
          <t>01/2026</t>
        </is>
      </c>
      <c r="R1436" t="n">
        <v>0</v>
      </c>
    </row>
    <row r="1437">
      <c r="A1437" t="n">
        <v>201359</v>
      </c>
      <c r="B1437" t="inlineStr">
        <is>
          <t>Love Cabaret</t>
        </is>
      </c>
      <c r="C1437" t="inlineStr">
        <is>
          <t>ESTAFF SOLUCOES TECNOLOGICAS DE AGENCIAMENTO LTDA</t>
        </is>
      </c>
      <c r="D1437" t="inlineStr">
        <is>
          <t xml:space="preserve"> 729475924</t>
        </is>
      </c>
      <c r="E1437" s="555" t="n">
        <v>46041</v>
      </c>
      <c r="F1437" s="555" t="n">
        <v>46058</v>
      </c>
      <c r="G1437" t="inlineStr">
        <is>
          <t>Mão de Obra - Extra</t>
        </is>
      </c>
      <c r="H1437" t="inlineStr">
        <is>
          <t>Mão de Obra Extra</t>
        </is>
      </c>
      <c r="I1437" t="inlineStr">
        <is>
          <t>MAO DE OBRA EXTRA - PERIODO 19/01 A 25/01 - 01/2026</t>
        </is>
      </c>
      <c r="J1437" t="n">
        <v>-16901.51</v>
      </c>
      <c r="K1437" t="n">
        <v>-16901.51</v>
      </c>
      <c r="O1437" t="inlineStr">
        <is>
          <t>Real</t>
        </is>
      </c>
      <c r="P1437" t="inlineStr">
        <is>
          <t>Pago</t>
        </is>
      </c>
      <c r="Q1437" t="inlineStr">
        <is>
          <t>01/2026</t>
        </is>
      </c>
      <c r="R1437" t="n">
        <v>0</v>
      </c>
    </row>
    <row r="1438">
      <c r="A1438" t="n">
        <v>200972</v>
      </c>
      <c r="B1438" t="inlineStr">
        <is>
          <t>Love Cabaret</t>
        </is>
      </c>
      <c r="C1438" t="inlineStr">
        <is>
          <t>PETTY CASH</t>
        </is>
      </c>
      <c r="D1438" t="inlineStr">
        <is>
          <t>740 012026</t>
        </is>
      </c>
      <c r="E1438" s="555" t="n">
        <v>46039</v>
      </c>
      <c r="F1438" s="555" t="n">
        <v>46058</v>
      </c>
      <c r="G1438" t="inlineStr">
        <is>
          <t>Custo Mercadoria Vendida</t>
        </is>
      </c>
      <c r="H1438" t="inlineStr">
        <is>
          <t>Insumos - Alimentos</t>
        </is>
      </c>
      <c r="I1438" t="inlineStr">
        <is>
          <t>PEDIDO NAO FEITO - 4581</t>
        </is>
      </c>
      <c r="J1438" t="n">
        <v>-7.4</v>
      </c>
      <c r="K1438" t="n">
        <v>-7.4</v>
      </c>
      <c r="O1438" t="inlineStr">
        <is>
          <t>Real</t>
        </is>
      </c>
      <c r="P1438" t="inlineStr">
        <is>
          <t>Pago</t>
        </is>
      </c>
      <c r="Q1438" t="inlineStr">
        <is>
          <t>01/2026</t>
        </is>
      </c>
      <c r="R1438" t="n">
        <v>0</v>
      </c>
    </row>
    <row r="1439">
      <c r="A1439" t="n">
        <v>201263</v>
      </c>
      <c r="B1439" t="inlineStr">
        <is>
          <t>Love Cabaret</t>
        </is>
      </c>
      <c r="C1439" t="inlineStr">
        <is>
          <t>PETTY CASH</t>
        </is>
      </c>
      <c r="D1439" t="inlineStr">
        <is>
          <t>2258 012026</t>
        </is>
      </c>
      <c r="E1439" s="555" t="n">
        <v>46039</v>
      </c>
      <c r="F1439" s="555" t="n">
        <v>46058</v>
      </c>
      <c r="G1439" t="inlineStr">
        <is>
          <t>Custo Mercadoria Vendida</t>
        </is>
      </c>
      <c r="H1439" t="inlineStr">
        <is>
          <t>Insumos - Bebidas</t>
        </is>
      </c>
      <c r="I1439" t="inlineStr">
        <is>
          <t>PEDIDO NAO FEITO - 4581</t>
        </is>
      </c>
      <c r="J1439" t="n">
        <v>-22.58</v>
      </c>
      <c r="K1439" t="n">
        <v>-22.58</v>
      </c>
      <c r="O1439" t="inlineStr">
        <is>
          <t>Real</t>
        </is>
      </c>
      <c r="P1439" t="inlineStr">
        <is>
          <t>Pago</t>
        </is>
      </c>
      <c r="Q1439" t="inlineStr">
        <is>
          <t>01/2026</t>
        </is>
      </c>
      <c r="R1439" t="n">
        <v>0</v>
      </c>
    </row>
    <row r="1440">
      <c r="A1440" t="n">
        <v>207545</v>
      </c>
      <c r="B1440" t="inlineStr">
        <is>
          <t>Love Cabaret</t>
        </is>
      </c>
      <c r="C1440" t="inlineStr">
        <is>
          <t>ZIGPAY LTDAS -ME</t>
        </is>
      </c>
      <c r="E1440" s="555" t="n">
        <v>46039</v>
      </c>
      <c r="F1440" s="555" t="n">
        <v>46040</v>
      </c>
      <c r="G1440" t="inlineStr">
        <is>
          <t>Informática e TI</t>
        </is>
      </c>
      <c r="H1440" t="inlineStr">
        <is>
          <t>Sistemas Gerais - Operacionais</t>
        </is>
      </c>
      <c r="I1440" t="inlineStr">
        <is>
          <t>Taxa de Sistema</t>
        </is>
      </c>
      <c r="J1440" t="n">
        <v>-173.95</v>
      </c>
      <c r="K1440" t="n">
        <v>-173.95</v>
      </c>
      <c r="O1440" t="inlineStr">
        <is>
          <t>Real</t>
        </is>
      </c>
      <c r="P1440" t="inlineStr">
        <is>
          <t>Pago</t>
        </is>
      </c>
      <c r="Q1440" t="inlineStr">
        <is>
          <t>01/2026</t>
        </is>
      </c>
      <c r="R1440" t="n">
        <v>0</v>
      </c>
    </row>
    <row r="1441">
      <c r="A1441" t="n">
        <v>207544</v>
      </c>
      <c r="B1441" t="inlineStr">
        <is>
          <t>Love Cabaret</t>
        </is>
      </c>
      <c r="C1441" t="inlineStr">
        <is>
          <t>ZIGPAY LTDAS -ME</t>
        </is>
      </c>
      <c r="E1441" s="555" t="n">
        <v>46038</v>
      </c>
      <c r="F1441" s="555" t="n">
        <v>46039</v>
      </c>
      <c r="G1441" t="inlineStr">
        <is>
          <t>Informática e TI</t>
        </is>
      </c>
      <c r="H1441" t="inlineStr">
        <is>
          <t>Sistemas Gerais - Operacionais</t>
        </is>
      </c>
      <c r="I1441" t="inlineStr">
        <is>
          <t>Taxa de Sistema</t>
        </is>
      </c>
      <c r="J1441" t="n">
        <v>-201.71</v>
      </c>
      <c r="K1441" t="n">
        <v>-201.71</v>
      </c>
      <c r="O1441" t="inlineStr">
        <is>
          <t>Real</t>
        </is>
      </c>
      <c r="P1441" t="inlineStr">
        <is>
          <t>Pago</t>
        </is>
      </c>
      <c r="Q1441" t="inlineStr">
        <is>
          <t>01/2026</t>
        </is>
      </c>
      <c r="R1441" t="n">
        <v>0</v>
      </c>
    </row>
    <row r="1442">
      <c r="A1442" t="n">
        <v>201585</v>
      </c>
      <c r="B1442" t="inlineStr">
        <is>
          <t>Love Cabaret</t>
        </is>
      </c>
      <c r="C1442" t="inlineStr">
        <is>
          <t>PETTY CASH</t>
        </is>
      </c>
      <c r="D1442" t="inlineStr">
        <is>
          <t>10 012026</t>
        </is>
      </c>
      <c r="E1442" s="555" t="n">
        <v>46038</v>
      </c>
      <c r="F1442" s="555" t="n">
        <v>46058</v>
      </c>
      <c r="G1442" t="inlineStr">
        <is>
          <t>Utilidades</t>
        </is>
      </c>
      <c r="H1442" t="inlineStr">
        <is>
          <t>Serviços Graficos</t>
        </is>
      </c>
      <c r="I1442" t="inlineStr">
        <is>
          <t>PRODUCAO GRAFICA - 4581</t>
        </is>
      </c>
      <c r="J1442" t="n">
        <v>-10</v>
      </c>
      <c r="K1442" t="n">
        <v>-10</v>
      </c>
      <c r="O1442" t="inlineStr">
        <is>
          <t>Real</t>
        </is>
      </c>
      <c r="P1442" t="inlineStr">
        <is>
          <t>Pago</t>
        </is>
      </c>
      <c r="Q1442" t="inlineStr">
        <is>
          <t>01/2026</t>
        </is>
      </c>
      <c r="R1442" t="n">
        <v>0</v>
      </c>
    </row>
    <row r="1443">
      <c r="A1443" t="n">
        <v>201046</v>
      </c>
      <c r="B1443" t="inlineStr">
        <is>
          <t>Love Cabaret</t>
        </is>
      </c>
      <c r="C1443" t="inlineStr">
        <is>
          <t>PETTY CASH</t>
        </is>
      </c>
      <c r="D1443" t="inlineStr">
        <is>
          <t>2980 012026</t>
        </is>
      </c>
      <c r="E1443" s="555" t="n">
        <v>46038</v>
      </c>
      <c r="F1443" s="555" t="n">
        <v>46058</v>
      </c>
      <c r="G1443" t="inlineStr">
        <is>
          <t>Custos de Eventos</t>
        </is>
      </c>
      <c r="H1443" t="inlineStr">
        <is>
          <t>Decoração - Eventos</t>
        </is>
      </c>
      <c r="I1443" t="inlineStr">
        <is>
          <t>PRODUCAO EVENTO - 4581</t>
        </is>
      </c>
      <c r="J1443" t="n">
        <v>-29.8</v>
      </c>
      <c r="K1443" t="n">
        <v>-29.8</v>
      </c>
      <c r="O1443" t="inlineStr">
        <is>
          <t>Real</t>
        </is>
      </c>
      <c r="P1443" t="inlineStr">
        <is>
          <t>Pago</t>
        </is>
      </c>
      <c r="Q1443" t="inlineStr">
        <is>
          <t>01/2026</t>
        </is>
      </c>
      <c r="R1443" t="n">
        <v>0</v>
      </c>
    </row>
    <row r="1444">
      <c r="A1444" t="n">
        <v>201159</v>
      </c>
      <c r="B1444" t="inlineStr">
        <is>
          <t>Love Cabaret</t>
        </is>
      </c>
      <c r="C1444" t="inlineStr">
        <is>
          <t>PETTY CASH</t>
        </is>
      </c>
      <c r="D1444" t="inlineStr">
        <is>
          <t>60 012026</t>
        </is>
      </c>
      <c r="E1444" s="555" t="n">
        <v>46038</v>
      </c>
      <c r="F1444" s="555" t="n">
        <v>46058</v>
      </c>
      <c r="G1444" t="inlineStr">
        <is>
          <t>Custos de Eventos</t>
        </is>
      </c>
      <c r="H1444" t="inlineStr">
        <is>
          <t>Decoração - Eventos</t>
        </is>
      </c>
      <c r="I1444" t="inlineStr">
        <is>
          <t>PRODUCAO EVENTO - 4581</t>
        </is>
      </c>
      <c r="J1444" t="n">
        <v>-60</v>
      </c>
      <c r="K1444" t="n">
        <v>-60</v>
      </c>
      <c r="O1444" t="inlineStr">
        <is>
          <t>Real</t>
        </is>
      </c>
      <c r="P1444" t="inlineStr">
        <is>
          <t>Pago</t>
        </is>
      </c>
      <c r="Q1444" t="inlineStr">
        <is>
          <t>01/2026</t>
        </is>
      </c>
      <c r="R1444" t="n">
        <v>0</v>
      </c>
    </row>
    <row r="1445">
      <c r="A1445" t="n">
        <v>201308</v>
      </c>
      <c r="B1445" t="inlineStr">
        <is>
          <t>Love Cabaret</t>
        </is>
      </c>
      <c r="C1445" t="inlineStr">
        <is>
          <t>PETTY CASH</t>
        </is>
      </c>
      <c r="D1445" t="inlineStr">
        <is>
          <t>69 012026</t>
        </is>
      </c>
      <c r="E1445" s="555" t="n">
        <v>46038</v>
      </c>
      <c r="F1445" s="555" t="n">
        <v>46058</v>
      </c>
      <c r="G1445" t="inlineStr">
        <is>
          <t>Manutenção</t>
        </is>
      </c>
      <c r="H1445" t="inlineStr">
        <is>
          <t>Material de Manutenção</t>
        </is>
      </c>
      <c r="I1445" t="inlineStr">
        <is>
          <t>MANUTENCAO DE EMERGENCIA - 4581</t>
        </is>
      </c>
      <c r="J1445" t="n">
        <v>-69</v>
      </c>
      <c r="K1445" t="n">
        <v>-69</v>
      </c>
      <c r="O1445" t="inlineStr">
        <is>
          <t>Real</t>
        </is>
      </c>
      <c r="P1445" t="inlineStr">
        <is>
          <t>Pago</t>
        </is>
      </c>
      <c r="Q1445" t="inlineStr">
        <is>
          <t>01/2026</t>
        </is>
      </c>
      <c r="R1445" t="n">
        <v>0</v>
      </c>
    </row>
    <row r="1446">
      <c r="A1446" t="n">
        <v>201209</v>
      </c>
      <c r="B1446" t="inlineStr">
        <is>
          <t>Love Cabaret</t>
        </is>
      </c>
      <c r="C1446" t="inlineStr">
        <is>
          <t>PETTY CASH</t>
        </is>
      </c>
      <c r="D1446" t="inlineStr">
        <is>
          <t>100 012026</t>
        </is>
      </c>
      <c r="E1446" s="555" t="n">
        <v>46038</v>
      </c>
      <c r="F1446" s="555" t="n">
        <v>46058</v>
      </c>
      <c r="G1446" t="inlineStr">
        <is>
          <t>Custos de Eventos</t>
        </is>
      </c>
      <c r="H1446" t="inlineStr">
        <is>
          <t>Decoração - Eventos</t>
        </is>
      </c>
      <c r="I1446" t="inlineStr">
        <is>
          <t>PRODUCAO EVENTO - 4581</t>
        </is>
      </c>
      <c r="J1446" t="n">
        <v>-100</v>
      </c>
      <c r="K1446" t="n">
        <v>-100</v>
      </c>
      <c r="O1446" t="inlineStr">
        <is>
          <t>Real</t>
        </is>
      </c>
      <c r="P1446" t="inlineStr">
        <is>
          <t>Pago</t>
        </is>
      </c>
      <c r="Q1446" t="inlineStr">
        <is>
          <t>01/2026</t>
        </is>
      </c>
      <c r="R1446" t="n">
        <v>0</v>
      </c>
    </row>
    <row r="1447">
      <c r="A1447" t="n">
        <v>201302</v>
      </c>
      <c r="B1447" t="inlineStr">
        <is>
          <t>Love Cabaret</t>
        </is>
      </c>
      <c r="C1447" t="inlineStr">
        <is>
          <t>PETTY CASH</t>
        </is>
      </c>
      <c r="D1447" t="inlineStr">
        <is>
          <t>8470 012026</t>
        </is>
      </c>
      <c r="E1447" s="555" t="n">
        <v>46038</v>
      </c>
      <c r="F1447" s="555" t="n">
        <v>46058</v>
      </c>
      <c r="G1447" t="inlineStr">
        <is>
          <t>Manutenção</t>
        </is>
      </c>
      <c r="H1447" t="inlineStr">
        <is>
          <t>Material de Manutenção</t>
        </is>
      </c>
      <c r="I1447" t="inlineStr">
        <is>
          <t>MANUTENCAO DE EMERGENCIA - 4581</t>
        </is>
      </c>
      <c r="J1447" t="n">
        <v>-84.7</v>
      </c>
      <c r="K1447" t="n">
        <v>-84.7</v>
      </c>
      <c r="O1447" t="inlineStr">
        <is>
          <t>Real</t>
        </is>
      </c>
      <c r="P1447" t="inlineStr">
        <is>
          <t>Pago</t>
        </is>
      </c>
      <c r="Q1447" t="inlineStr">
        <is>
          <t>01/2026</t>
        </is>
      </c>
      <c r="R1447" t="n">
        <v>0</v>
      </c>
    </row>
    <row r="1448">
      <c r="A1448" t="n">
        <v>194098</v>
      </c>
      <c r="B1448" t="inlineStr">
        <is>
          <t>Love Cabaret</t>
        </is>
      </c>
      <c r="C1448" t="inlineStr">
        <is>
          <t>JULIANA OLIVEIRA DA SILVA</t>
        </is>
      </c>
      <c r="E1448" s="555" t="n">
        <v>46037</v>
      </c>
      <c r="F1448" s="555" t="n">
        <v>46042</v>
      </c>
      <c r="G1448" t="inlineStr">
        <is>
          <t>Mão de Obra - Salários</t>
        </is>
      </c>
      <c r="H1448" t="inlineStr">
        <is>
          <t>MDO CLT - Salário</t>
        </is>
      </c>
      <c r="J1448" t="n">
        <v>-572.66</v>
      </c>
      <c r="K1448" t="n">
        <v>-572.66</v>
      </c>
      <c r="O1448" t="inlineStr">
        <is>
          <t>Real</t>
        </is>
      </c>
      <c r="P1448" t="inlineStr">
        <is>
          <t>Pago</t>
        </is>
      </c>
      <c r="Q1448" t="inlineStr">
        <is>
          <t>01/2026</t>
        </is>
      </c>
      <c r="R1448" t="n">
        <v>0</v>
      </c>
    </row>
    <row r="1449">
      <c r="A1449" t="n">
        <v>197871</v>
      </c>
      <c r="B1449" t="inlineStr">
        <is>
          <t>Love Cabaret</t>
        </is>
      </c>
      <c r="C1449" t="inlineStr">
        <is>
          <t>BRADESCO SA</t>
        </is>
      </c>
      <c r="E1449" s="555" t="n">
        <v>46037</v>
      </c>
      <c r="F1449" s="555" t="n">
        <v>46037</v>
      </c>
      <c r="G1449" t="inlineStr">
        <is>
          <t>Despesas Financeiras</t>
        </is>
      </c>
      <c r="H1449" t="inlineStr">
        <is>
          <t>Tarifas Bancárias</t>
        </is>
      </c>
      <c r="J1449" t="n">
        <v>-177.05</v>
      </c>
      <c r="K1449" t="n">
        <v>-177.05</v>
      </c>
      <c r="O1449" t="inlineStr">
        <is>
          <t>Real</t>
        </is>
      </c>
      <c r="P1449" t="inlineStr">
        <is>
          <t>Pago</t>
        </is>
      </c>
      <c r="Q1449" t="inlineStr">
        <is>
          <t>01/2026</t>
        </is>
      </c>
      <c r="R1449" t="n">
        <v>0</v>
      </c>
    </row>
    <row r="1450">
      <c r="A1450" t="n">
        <v>194097</v>
      </c>
      <c r="B1450" t="inlineStr">
        <is>
          <t>Love Cabaret</t>
        </is>
      </c>
      <c r="C1450" t="inlineStr">
        <is>
          <t>CAROLINE FERREIRA DA SILVA</t>
        </is>
      </c>
      <c r="E1450" s="555" t="n">
        <v>46037</v>
      </c>
      <c r="F1450" s="555" t="n">
        <v>46042</v>
      </c>
      <c r="G1450" t="inlineStr">
        <is>
          <t>Mão de Obra - Salários</t>
        </is>
      </c>
      <c r="H1450" t="inlineStr">
        <is>
          <t>MDO CLT - Salário</t>
        </is>
      </c>
      <c r="J1450" t="n">
        <v>-889.4299999999999</v>
      </c>
      <c r="K1450" t="n">
        <v>-889.4299999999999</v>
      </c>
      <c r="O1450" t="inlineStr">
        <is>
          <t>Real</t>
        </is>
      </c>
      <c r="P1450" t="inlineStr">
        <is>
          <t>Pago</t>
        </is>
      </c>
      <c r="Q1450" t="inlineStr">
        <is>
          <t>01/2026</t>
        </is>
      </c>
      <c r="R1450" t="n">
        <v>0</v>
      </c>
    </row>
    <row r="1451">
      <c r="A1451" t="n">
        <v>207543</v>
      </c>
      <c r="B1451" t="inlineStr">
        <is>
          <t>Love Cabaret</t>
        </is>
      </c>
      <c r="C1451" t="inlineStr">
        <is>
          <t>ZIGPAY LTDAS -ME</t>
        </is>
      </c>
      <c r="E1451" s="555" t="n">
        <v>46037</v>
      </c>
      <c r="F1451" s="555" t="n">
        <v>46038</v>
      </c>
      <c r="G1451" t="inlineStr">
        <is>
          <t>Informática e TI</t>
        </is>
      </c>
      <c r="H1451" t="inlineStr">
        <is>
          <t>Sistemas Gerais - Operacionais</t>
        </is>
      </c>
      <c r="I1451" t="inlineStr">
        <is>
          <t>Taxa de Sistema</t>
        </is>
      </c>
      <c r="J1451" t="n">
        <v>-2.63</v>
      </c>
      <c r="K1451" t="n">
        <v>-2.63</v>
      </c>
      <c r="O1451" t="inlineStr">
        <is>
          <t>Real</t>
        </is>
      </c>
      <c r="P1451" t="inlineStr">
        <is>
          <t>Pago</t>
        </is>
      </c>
      <c r="Q1451" t="inlineStr">
        <is>
          <t>01/2026</t>
        </is>
      </c>
      <c r="R1451" t="n">
        <v>0</v>
      </c>
    </row>
    <row r="1452">
      <c r="A1452" t="n">
        <v>201307</v>
      </c>
      <c r="B1452" t="inlineStr">
        <is>
          <t>Love Cabaret</t>
        </is>
      </c>
      <c r="C1452" t="inlineStr">
        <is>
          <t>PETTY CASH</t>
        </is>
      </c>
      <c r="D1452" t="inlineStr">
        <is>
          <t>135 012026</t>
        </is>
      </c>
      <c r="E1452" s="555" t="n">
        <v>46036</v>
      </c>
      <c r="F1452" s="555" t="n">
        <v>46058</v>
      </c>
      <c r="G1452" t="inlineStr">
        <is>
          <t>Manutenção</t>
        </is>
      </c>
      <c r="H1452" t="inlineStr">
        <is>
          <t>Material de Manutenção</t>
        </is>
      </c>
      <c r="I1452" t="inlineStr">
        <is>
          <t>MANUTENCAO DE EMERGENCIA - 4581</t>
        </is>
      </c>
      <c r="J1452" t="n">
        <v>-135</v>
      </c>
      <c r="K1452" t="n">
        <v>-135</v>
      </c>
      <c r="O1452" t="inlineStr">
        <is>
          <t>Real</t>
        </is>
      </c>
      <c r="P1452" t="inlineStr">
        <is>
          <t>Pago</t>
        </is>
      </c>
      <c r="Q1452" t="inlineStr">
        <is>
          <t>01/2026</t>
        </is>
      </c>
      <c r="R1452" t="n">
        <v>0</v>
      </c>
    </row>
    <row r="1453">
      <c r="A1453" t="n">
        <v>197870</v>
      </c>
      <c r="B1453" t="inlineStr">
        <is>
          <t>Love Cabaret</t>
        </is>
      </c>
      <c r="C1453" t="inlineStr">
        <is>
          <t>BRADESCO SA</t>
        </is>
      </c>
      <c r="E1453" s="555" t="n">
        <v>46036</v>
      </c>
      <c r="F1453" s="555" t="n">
        <v>46036</v>
      </c>
      <c r="G1453" t="inlineStr">
        <is>
          <t>Despesas Financeiras</t>
        </is>
      </c>
      <c r="H1453" t="inlineStr">
        <is>
          <t>Tarifas Bancárias</t>
        </is>
      </c>
      <c r="J1453" t="n">
        <v>-9.800000000000001</v>
      </c>
      <c r="K1453" t="n">
        <v>-9.800000000000001</v>
      </c>
      <c r="O1453" t="inlineStr">
        <is>
          <t>Real</t>
        </is>
      </c>
      <c r="P1453" t="inlineStr">
        <is>
          <t>Pago</t>
        </is>
      </c>
      <c r="Q1453" t="inlineStr">
        <is>
          <t>01/2026</t>
        </is>
      </c>
      <c r="R1453" t="n">
        <v>0</v>
      </c>
    </row>
    <row r="1454">
      <c r="A1454" t="n">
        <v>200954</v>
      </c>
      <c r="B1454" t="inlineStr">
        <is>
          <t>Love Cabaret</t>
        </is>
      </c>
      <c r="C1454" t="inlineStr">
        <is>
          <t>PETTY CASH</t>
        </is>
      </c>
      <c r="D1454" t="inlineStr">
        <is>
          <t>2796 012026</t>
        </is>
      </c>
      <c r="E1454" s="555" t="n">
        <v>46036</v>
      </c>
      <c r="F1454" s="555" t="n">
        <v>46058</v>
      </c>
      <c r="G1454" t="inlineStr">
        <is>
          <t>Custo Mercadoria Vendida</t>
        </is>
      </c>
      <c r="H1454" t="inlineStr">
        <is>
          <t>Insumos - Alimentos</t>
        </is>
      </c>
      <c r="I1454" t="inlineStr">
        <is>
          <t>PEDIDO NAO FEITO - 4581</t>
        </is>
      </c>
      <c r="J1454" t="n">
        <v>-27.96</v>
      </c>
      <c r="K1454" t="n">
        <v>-27.96</v>
      </c>
      <c r="O1454" t="inlineStr">
        <is>
          <t>Real</t>
        </is>
      </c>
      <c r="P1454" t="inlineStr">
        <is>
          <t>Pago</t>
        </is>
      </c>
      <c r="Q1454" t="inlineStr">
        <is>
          <t>01/2026</t>
        </is>
      </c>
      <c r="R1454" t="n">
        <v>0</v>
      </c>
    </row>
    <row r="1455">
      <c r="A1455" t="n">
        <v>154527</v>
      </c>
      <c r="B1455" t="inlineStr">
        <is>
          <t>Love Cabaret</t>
        </is>
      </c>
      <c r="C1455" t="inlineStr">
        <is>
          <t>SEGUROS SURA S/A</t>
        </is>
      </c>
      <c r="D1455" t="inlineStr">
        <is>
          <t>PARC 6/6</t>
        </is>
      </c>
      <c r="E1455" s="555" t="n">
        <v>46035</v>
      </c>
      <c r="F1455" s="555" t="n">
        <v>46032</v>
      </c>
      <c r="G1455" t="inlineStr">
        <is>
          <t>Custo de Ocupação</t>
        </is>
      </c>
      <c r="H1455" t="inlineStr">
        <is>
          <t>Seguro Patrimonial</t>
        </is>
      </c>
      <c r="I1455" t="inlineStr">
        <is>
          <t>REEMBOLSO - SEGURO PATRIMONIAL - APOLICE 150306</t>
        </is>
      </c>
      <c r="J1455" t="n">
        <v>-229.26</v>
      </c>
      <c r="K1455" t="n">
        <v>-229.26</v>
      </c>
      <c r="O1455" t="inlineStr">
        <is>
          <t>Real</t>
        </is>
      </c>
      <c r="P1455" t="inlineStr">
        <is>
          <t>Pago</t>
        </is>
      </c>
      <c r="Q1455" t="inlineStr">
        <is>
          <t>01/2026</t>
        </is>
      </c>
      <c r="R1455" t="n">
        <v>0</v>
      </c>
    </row>
    <row r="1456">
      <c r="A1456" t="n">
        <v>191168</v>
      </c>
      <c r="B1456" t="inlineStr">
        <is>
          <t>Love Cabaret</t>
        </is>
      </c>
      <c r="C1456" t="inlineStr">
        <is>
          <t>MERCADO PAGO.COM REPRESENTACOES LTDA</t>
        </is>
      </c>
      <c r="D1456" t="inlineStr">
        <is>
          <t>1</t>
        </is>
      </c>
      <c r="E1456" s="555" t="n">
        <v>46034</v>
      </c>
      <c r="F1456" s="555" t="n">
        <v>46041</v>
      </c>
      <c r="G1456" t="inlineStr">
        <is>
          <t>Utilidades</t>
        </is>
      </c>
      <c r="H1456" t="inlineStr">
        <is>
          <t>Material de Escritorio</t>
        </is>
      </c>
      <c r="I1456" t="inlineStr">
        <is>
          <t xml:space="preserve"> Compra de 60 unidades de fones de ouvido p/ Rádio Comunicador Baofeng</t>
        </is>
      </c>
      <c r="J1456" t="n">
        <v>-320</v>
      </c>
      <c r="K1456" t="n">
        <v>-318</v>
      </c>
      <c r="O1456" t="inlineStr">
        <is>
          <t>Real</t>
        </is>
      </c>
      <c r="P1456" t="inlineStr">
        <is>
          <t>Pago</t>
        </is>
      </c>
      <c r="Q1456" t="inlineStr">
        <is>
          <t>01/2026</t>
        </is>
      </c>
      <c r="R1456" t="n">
        <v>0</v>
      </c>
    </row>
    <row r="1457">
      <c r="A1457" t="n">
        <v>193478</v>
      </c>
      <c r="B1457" t="inlineStr">
        <is>
          <t>Love Cabaret</t>
        </is>
      </c>
      <c r="C1457" t="inlineStr">
        <is>
          <t>AURORA ALVORADA ESTACIONAMENTO E LANCHONETE LTDA</t>
        </is>
      </c>
      <c r="D1457" t="inlineStr">
        <is>
          <t>11359</t>
        </is>
      </c>
      <c r="E1457" s="555" t="n">
        <v>46034</v>
      </c>
      <c r="F1457" s="555" t="n">
        <v>46041</v>
      </c>
      <c r="G1457" t="inlineStr">
        <is>
          <t>Mão de Obra - Benefícios</t>
        </is>
      </c>
      <c r="H1457" t="inlineStr">
        <is>
          <t xml:space="preserve">  -  Alimentação Funcionário</t>
        </is>
      </c>
      <c r="I1457" t="inlineStr">
        <is>
          <t xml:space="preserve">  PAO FRANCES SEMANAL - 01/2026</t>
        </is>
      </c>
      <c r="J1457" t="n">
        <v>-112.49</v>
      </c>
      <c r="K1457" t="n">
        <v>-121.63</v>
      </c>
      <c r="O1457" t="inlineStr">
        <is>
          <t>Real</t>
        </is>
      </c>
      <c r="P1457" t="inlineStr">
        <is>
          <t>Pago</t>
        </is>
      </c>
      <c r="Q1457" t="inlineStr">
        <is>
          <t>01/2026</t>
        </is>
      </c>
      <c r="R1457" t="n">
        <v>0</v>
      </c>
    </row>
    <row r="1458">
      <c r="A1458" t="n">
        <v>106717</v>
      </c>
      <c r="B1458" t="inlineStr">
        <is>
          <t>Love Cabaret</t>
        </is>
      </c>
      <c r="C1458" t="inlineStr">
        <is>
          <t>AURORA ALVORADA ESTACIONAMENTO E LANCHONETE LTDA</t>
        </is>
      </c>
      <c r="D1458" t="inlineStr">
        <is>
          <t>11408</t>
        </is>
      </c>
      <c r="E1458" s="555" t="n">
        <v>46034</v>
      </c>
      <c r="F1458" s="555" t="n">
        <v>46069</v>
      </c>
      <c r="G1458" t="inlineStr">
        <is>
          <t>Mão de Obra - Benefícios</t>
        </is>
      </c>
      <c r="H1458" t="inlineStr">
        <is>
          <t xml:space="preserve">  -  Alimentação Funcionário</t>
        </is>
      </c>
      <c r="I1458" t="inlineStr">
        <is>
          <t>ALIMENTOS COMPRA DE PAO FRANCES SEMANAL REF 01/2026</t>
        </is>
      </c>
      <c r="J1458" t="n">
        <v>-120.64</v>
      </c>
      <c r="K1458" t="n">
        <v>-120.64</v>
      </c>
      <c r="O1458" t="inlineStr">
        <is>
          <t>Real</t>
        </is>
      </c>
      <c r="P1458" t="inlineStr">
        <is>
          <t>Pago</t>
        </is>
      </c>
      <c r="Q1458" t="inlineStr">
        <is>
          <t>01/2026</t>
        </is>
      </c>
      <c r="R1458" t="n">
        <v>0</v>
      </c>
    </row>
    <row r="1459">
      <c r="A1459" t="n">
        <v>207542</v>
      </c>
      <c r="B1459" t="inlineStr">
        <is>
          <t>Love Cabaret</t>
        </is>
      </c>
      <c r="C1459" t="inlineStr">
        <is>
          <t>ZIGPAY LTDAS -ME</t>
        </is>
      </c>
      <c r="E1459" s="555" t="n">
        <v>46032</v>
      </c>
      <c r="F1459" s="555" t="n">
        <v>46033</v>
      </c>
      <c r="G1459" t="inlineStr">
        <is>
          <t>Informática e TI</t>
        </is>
      </c>
      <c r="H1459" t="inlineStr">
        <is>
          <t>Sistemas Gerais - Operacionais</t>
        </is>
      </c>
      <c r="I1459" t="inlineStr">
        <is>
          <t>Taxa de Sistema</t>
        </is>
      </c>
      <c r="J1459" t="n">
        <v>-138.77</v>
      </c>
      <c r="K1459" t="n">
        <v>-138.77</v>
      </c>
      <c r="O1459" t="inlineStr">
        <is>
          <t>Real</t>
        </is>
      </c>
      <c r="P1459" t="inlineStr">
        <is>
          <t>Pago</t>
        </is>
      </c>
      <c r="Q1459" t="inlineStr">
        <is>
          <t>01/2026</t>
        </is>
      </c>
      <c r="R1459" t="n">
        <v>0</v>
      </c>
    </row>
    <row r="1460">
      <c r="A1460" t="n">
        <v>207541</v>
      </c>
      <c r="B1460" t="inlineStr">
        <is>
          <t>Love Cabaret</t>
        </is>
      </c>
      <c r="C1460" t="inlineStr">
        <is>
          <t>ZIGPAY LTDAS -ME</t>
        </is>
      </c>
      <c r="E1460" s="555" t="n">
        <v>46031</v>
      </c>
      <c r="F1460" s="555" t="n">
        <v>46032</v>
      </c>
      <c r="G1460" t="inlineStr">
        <is>
          <t>Informática e TI</t>
        </is>
      </c>
      <c r="H1460" t="inlineStr">
        <is>
          <t>Sistemas Gerais - Operacionais</t>
        </is>
      </c>
      <c r="I1460" t="inlineStr">
        <is>
          <t>Taxa de Sistema</t>
        </is>
      </c>
      <c r="J1460" t="n">
        <v>-214.53</v>
      </c>
      <c r="K1460" t="n">
        <v>-214.53</v>
      </c>
      <c r="O1460" t="inlineStr">
        <is>
          <t>Real</t>
        </is>
      </c>
      <c r="P1460" t="inlineStr">
        <is>
          <t>Pago</t>
        </is>
      </c>
      <c r="Q1460" t="inlineStr">
        <is>
          <t>01/2026</t>
        </is>
      </c>
      <c r="R1460" t="n">
        <v>0</v>
      </c>
    </row>
    <row r="1461">
      <c r="A1461" t="n">
        <v>159877</v>
      </c>
      <c r="B1461" t="inlineStr">
        <is>
          <t>Love Cabaret</t>
        </is>
      </c>
      <c r="C1461" t="inlineStr">
        <is>
          <t>GET IN TECNOLOGIA S.A.</t>
        </is>
      </c>
      <c r="E1461" s="555" t="n">
        <v>46030</v>
      </c>
      <c r="F1461" s="555" t="n">
        <v>46031</v>
      </c>
      <c r="G1461" t="inlineStr">
        <is>
          <t>Informática e TI</t>
        </is>
      </c>
      <c r="H1461" t="inlineStr">
        <is>
          <t>Sistemas Gerais - Comunicação e Marketing</t>
        </is>
      </c>
      <c r="I1461" t="inlineStr">
        <is>
          <t>SISTEMA DE RESERVAS - 09/2025</t>
        </is>
      </c>
      <c r="J1461" t="n">
        <v>-957.6</v>
      </c>
      <c r="K1461" t="n">
        <v>-957.6</v>
      </c>
      <c r="O1461" t="inlineStr">
        <is>
          <t>Real</t>
        </is>
      </c>
      <c r="P1461" t="inlineStr">
        <is>
          <t>Pago</t>
        </is>
      </c>
      <c r="Q1461" t="inlineStr">
        <is>
          <t>01/2026</t>
        </is>
      </c>
      <c r="R1461" t="n">
        <v>0</v>
      </c>
    </row>
    <row r="1462">
      <c r="A1462" t="n">
        <v>201306</v>
      </c>
      <c r="B1462" t="inlineStr">
        <is>
          <t>Love Cabaret</t>
        </is>
      </c>
      <c r="C1462" t="inlineStr">
        <is>
          <t>PETTY CASH</t>
        </is>
      </c>
      <c r="D1462" t="inlineStr">
        <is>
          <t>25650 012026</t>
        </is>
      </c>
      <c r="E1462" s="555" t="n">
        <v>46029</v>
      </c>
      <c r="F1462" s="555" t="n">
        <v>46058</v>
      </c>
      <c r="G1462" t="inlineStr">
        <is>
          <t>Manutenção</t>
        </is>
      </c>
      <c r="H1462" t="inlineStr">
        <is>
          <t>Material de Manutenção</t>
        </is>
      </c>
      <c r="I1462" t="inlineStr">
        <is>
          <t>MANUTENCAO DE EMERGENCIA - 4581</t>
        </is>
      </c>
      <c r="J1462" t="n">
        <v>-256.5</v>
      </c>
      <c r="K1462" t="n">
        <v>-256.5</v>
      </c>
      <c r="O1462" t="inlineStr">
        <is>
          <t>Real</t>
        </is>
      </c>
      <c r="P1462" t="inlineStr">
        <is>
          <t>Pago</t>
        </is>
      </c>
      <c r="Q1462" t="inlineStr">
        <is>
          <t>01/2026</t>
        </is>
      </c>
      <c r="R1462" t="n">
        <v>0</v>
      </c>
    </row>
    <row r="1463">
      <c r="A1463" t="n">
        <v>210364</v>
      </c>
      <c r="B1463" t="inlineStr">
        <is>
          <t>Love Cabaret</t>
        </is>
      </c>
      <c r="C1463" t="inlineStr">
        <is>
          <t xml:space="preserve">KAMINO INSTITUICAO DE PAGAMENTO LTDA </t>
        </is>
      </c>
      <c r="E1463" s="555" t="n">
        <v>46029</v>
      </c>
      <c r="F1463" s="555" t="n">
        <v>46029</v>
      </c>
      <c r="G1463" t="inlineStr">
        <is>
          <t>Despesas Financeiras</t>
        </is>
      </c>
      <c r="H1463" t="inlineStr">
        <is>
          <t>Tarifas Bancárias</t>
        </is>
      </c>
      <c r="J1463" t="n">
        <v>-9.800000000000001</v>
      </c>
      <c r="K1463" t="n">
        <v>-9.800000000000001</v>
      </c>
      <c r="O1463" t="inlineStr">
        <is>
          <t>Real</t>
        </is>
      </c>
      <c r="P1463" t="inlineStr">
        <is>
          <t>Pago</t>
        </is>
      </c>
      <c r="Q1463" t="inlineStr">
        <is>
          <t>01/2026</t>
        </is>
      </c>
      <c r="R1463" t="n">
        <v>0</v>
      </c>
    </row>
    <row r="1464">
      <c r="A1464" t="n">
        <v>209358</v>
      </c>
      <c r="B1464" t="inlineStr">
        <is>
          <t>Love Cabaret</t>
        </is>
      </c>
      <c r="C1464" t="inlineStr">
        <is>
          <t>MARIA EDUARDA RAMOS DE SOUSA</t>
        </is>
      </c>
      <c r="D1464" t="inlineStr">
        <is>
          <t>85</t>
        </is>
      </c>
      <c r="E1464" s="555" t="n">
        <v>46023</v>
      </c>
      <c r="F1464" s="555" t="n">
        <v>46078</v>
      </c>
      <c r="G1464" t="inlineStr">
        <is>
          <t>Custos de Eventos</t>
        </is>
      </c>
      <c r="H1464" t="inlineStr">
        <is>
          <t>Comissões de Vendas - Eventos</t>
        </is>
      </c>
      <c r="I1464" t="inlineStr">
        <is>
          <t>COMISSÃO DE EVENTOS COMP. 01/2026</t>
        </is>
      </c>
      <c r="J1464" t="n">
        <v>-9653.1</v>
      </c>
      <c r="K1464" t="n">
        <v>-9653.1</v>
      </c>
      <c r="M1464" t="inlineStr">
        <is>
          <t>ANALISTA EXECUTIVA DE EVENTOS</t>
        </is>
      </c>
      <c r="N1464" t="inlineStr">
        <is>
          <t>MDO Terceirizada - Eventos</t>
        </is>
      </c>
      <c r="O1464" t="inlineStr">
        <is>
          <t>Real</t>
        </is>
      </c>
      <c r="P1464" t="inlineStr">
        <is>
          <t>Pago</t>
        </is>
      </c>
      <c r="Q1464" t="inlineStr">
        <is>
          <t>01/2026</t>
        </is>
      </c>
      <c r="R1464" t="n">
        <v>0</v>
      </c>
    </row>
    <row r="1465">
      <c r="A1465" t="n">
        <v>192634</v>
      </c>
      <c r="B1465" t="inlineStr">
        <is>
          <t>Love Cabaret</t>
        </is>
      </c>
      <c r="C1465" t="inlineStr">
        <is>
          <t>GOMES D ELIA EQUIP. HIGIENE LTDA - WESCO</t>
        </is>
      </c>
      <c r="D1465" t="inlineStr">
        <is>
          <t>186281</t>
        </is>
      </c>
      <c r="E1465" s="555" t="n">
        <v>46023</v>
      </c>
      <c r="F1465" s="555" t="n">
        <v>46042</v>
      </c>
      <c r="G1465" t="inlineStr">
        <is>
          <t>Locação de Equipamentos</t>
        </is>
      </c>
      <c r="H1465" t="inlineStr">
        <is>
          <t>Locações de Equipamentos - Operacionais</t>
        </is>
      </c>
      <c r="I1465" t="inlineStr">
        <is>
          <t>LOCACAO DE EQUIPAMENTOS - DISPENSER FIO DENTAL, ODORIZADOR, ESSENCIAS - 01/2026</t>
        </is>
      </c>
      <c r="J1465" t="n">
        <v>-551.14</v>
      </c>
      <c r="K1465" t="n">
        <v>-607.15</v>
      </c>
      <c r="O1465" t="inlineStr">
        <is>
          <t>Real</t>
        </is>
      </c>
      <c r="P1465" t="inlineStr">
        <is>
          <t>Pago</t>
        </is>
      </c>
      <c r="Q1465" t="inlineStr">
        <is>
          <t>01/2026</t>
        </is>
      </c>
      <c r="R1465" t="n">
        <v>0</v>
      </c>
    </row>
    <row r="1466">
      <c r="A1466" t="n">
        <v>189751</v>
      </c>
      <c r="B1466" t="inlineStr">
        <is>
          <t>Love Cabaret</t>
        </is>
      </c>
      <c r="C1466" t="inlineStr">
        <is>
          <t xml:space="preserve">AGNES RODRIGUES DE OLIVEIRA </t>
        </is>
      </c>
      <c r="D1466" t="inlineStr">
        <is>
          <t>47</t>
        </is>
      </c>
      <c r="E1466" s="555" t="n">
        <v>46023</v>
      </c>
      <c r="F1466" s="555" t="n">
        <v>46044</v>
      </c>
      <c r="G1466" t="inlineStr">
        <is>
          <t>Custos de Eventos</t>
        </is>
      </c>
      <c r="H1466" t="inlineStr">
        <is>
          <t>Serviços Terceirizados - Eventos</t>
        </is>
      </c>
      <c r="I1466" t="inlineStr">
        <is>
          <t>PRODUCAO EVENTO FUTURE BRAND - 12/2025</t>
        </is>
      </c>
      <c r="J1466" t="n">
        <v>-800</v>
      </c>
      <c r="K1466" t="n">
        <v>-800</v>
      </c>
      <c r="M1466" t="inlineStr">
        <is>
          <t>TECNICO DE SOM</t>
        </is>
      </c>
      <c r="N1466" t="inlineStr">
        <is>
          <t xml:space="preserve">  - Assistente</t>
        </is>
      </c>
      <c r="O1466" t="inlineStr">
        <is>
          <t>Real</t>
        </is>
      </c>
      <c r="P1466" t="inlineStr">
        <is>
          <t>Pago</t>
        </is>
      </c>
      <c r="Q1466" t="inlineStr">
        <is>
          <t>01/2026</t>
        </is>
      </c>
      <c r="R1466" t="n">
        <v>0</v>
      </c>
    </row>
    <row r="1467">
      <c r="A1467" t="n">
        <v>190193</v>
      </c>
      <c r="B1467" t="inlineStr">
        <is>
          <t>Love Cabaret</t>
        </is>
      </c>
      <c r="C1467" t="inlineStr">
        <is>
          <t xml:space="preserve">KAMINO INSTITUICAO DE PAGAMENTO LTDA </t>
        </is>
      </c>
      <c r="D1467" t="inlineStr">
        <is>
          <t>8267</t>
        </is>
      </c>
      <c r="E1467" s="555" t="n">
        <v>46023</v>
      </c>
      <c r="F1467" s="555" t="n">
        <v>46040</v>
      </c>
      <c r="G1467" t="inlineStr">
        <is>
          <t>Despesas Financeiras</t>
        </is>
      </c>
      <c r="H1467" t="inlineStr">
        <is>
          <t>Tarifas Bancárias</t>
        </is>
      </c>
      <c r="I1467" t="inlineStr">
        <is>
          <t>(+/-) RECEITAS/ DESPESAS FINANCEIRAS (TARIFA MENSAL TEMPUS KAMINO) - 01/2026</t>
        </is>
      </c>
      <c r="J1467" t="n">
        <v>-400</v>
      </c>
      <c r="K1467" t="n">
        <v>-400</v>
      </c>
      <c r="O1467" t="inlineStr">
        <is>
          <t>Real</t>
        </is>
      </c>
      <c r="P1467" t="inlineStr">
        <is>
          <t>Pago</t>
        </is>
      </c>
      <c r="Q1467" t="inlineStr">
        <is>
          <t>01/2026</t>
        </is>
      </c>
      <c r="R1467" t="n">
        <v>0</v>
      </c>
    </row>
    <row r="1468">
      <c r="A1468" t="n">
        <v>204510</v>
      </c>
      <c r="B1468" t="inlineStr">
        <is>
          <t>Love Cabaret</t>
        </is>
      </c>
      <c r="C1468" t="inlineStr">
        <is>
          <t>HEADCHEF SEGURANCA DOS ALIM E GARANTIA D</t>
        </is>
      </c>
      <c r="D1468" t="inlineStr">
        <is>
          <t>1885</t>
        </is>
      </c>
      <c r="E1468" s="555" t="n">
        <v>46023</v>
      </c>
      <c r="F1468" s="555" t="n">
        <v>46068</v>
      </c>
      <c r="G1468" t="inlineStr">
        <is>
          <t>Serviços de Terceiros</t>
        </is>
      </c>
      <c r="H1468" t="inlineStr">
        <is>
          <t>Assessoria de Alimentos e Bebidas</t>
        </is>
      </c>
      <c r="I1468" t="inlineStr">
        <is>
          <t xml:space="preserve"> PRESTACAO SERVICO NUTRICIONISTA - HONORARIOS 01/2026</t>
        </is>
      </c>
      <c r="J1468" t="n">
        <v>-891.0599999999999</v>
      </c>
      <c r="K1468" t="n">
        <v>-936.77</v>
      </c>
      <c r="O1468" t="inlineStr">
        <is>
          <t>Real</t>
        </is>
      </c>
      <c r="P1468" t="inlineStr">
        <is>
          <t>Pago</t>
        </is>
      </c>
      <c r="Q1468" t="inlineStr">
        <is>
          <t>01/2026</t>
        </is>
      </c>
      <c r="R1468" t="n">
        <v>0</v>
      </c>
    </row>
    <row r="1469">
      <c r="A1469" t="n">
        <v>189765</v>
      </c>
      <c r="B1469" t="inlineStr">
        <is>
          <t>Love Cabaret</t>
        </is>
      </c>
      <c r="C1469" t="inlineStr">
        <is>
          <t>MACRO CONTABILIDADE E CONSULTORIA LTDA</t>
        </is>
      </c>
      <c r="D1469" t="inlineStr">
        <is>
          <t>10292</t>
        </is>
      </c>
      <c r="E1469" s="555" t="n">
        <v>46023</v>
      </c>
      <c r="F1469" s="555" t="n">
        <v>46037</v>
      </c>
      <c r="G1469" t="inlineStr">
        <is>
          <t>Serviços de Terceiros</t>
        </is>
      </c>
      <c r="H1469" t="inlineStr">
        <is>
          <t>Assessoria Contabil</t>
        </is>
      </c>
      <c r="I1469" t="inlineStr">
        <is>
          <t>ASSESSORIA CONTABIL - CONTRATO M149/23 RPS 13613 - 01/2026</t>
        </is>
      </c>
      <c r="J1469" t="n">
        <v>-3475.03</v>
      </c>
      <c r="K1469" t="n">
        <v>-3475.03</v>
      </c>
      <c r="O1469" t="inlineStr">
        <is>
          <t>Real</t>
        </is>
      </c>
      <c r="P1469" t="inlineStr">
        <is>
          <t>Pago</t>
        </is>
      </c>
      <c r="Q1469" t="inlineStr">
        <is>
          <t>01/2026</t>
        </is>
      </c>
      <c r="R1469" t="n">
        <v>0</v>
      </c>
    </row>
    <row r="1470">
      <c r="A1470" t="n">
        <v>189761</v>
      </c>
      <c r="B1470" t="inlineStr">
        <is>
          <t>Love Cabaret</t>
        </is>
      </c>
      <c r="C1470" t="inlineStr">
        <is>
          <t xml:space="preserve">SPOTIFY </t>
        </is>
      </c>
      <c r="D1470" t="inlineStr">
        <is>
          <t>RP0012026</t>
        </is>
      </c>
      <c r="E1470" s="555" t="n">
        <v>46023</v>
      </c>
      <c r="F1470" s="555" t="n">
        <v>46037</v>
      </c>
      <c r="G1470" t="inlineStr">
        <is>
          <t>Informática e TI</t>
        </is>
      </c>
      <c r="H1470" t="inlineStr">
        <is>
          <t>TV por assinatura/musica ambiente</t>
        </is>
      </c>
      <c r="I1470" t="inlineStr">
        <is>
          <t>REEMBOLSO REFERENTE A SPOTIFY DAS CASAS ARCOS E LOVE - 01/2026</t>
        </is>
      </c>
      <c r="J1470" t="n">
        <v>-20.45</v>
      </c>
      <c r="K1470" t="n">
        <v>-20.45</v>
      </c>
      <c r="O1470" t="inlineStr">
        <is>
          <t>Real</t>
        </is>
      </c>
      <c r="P1470" t="inlineStr">
        <is>
          <t>Pago</t>
        </is>
      </c>
      <c r="Q1470" t="inlineStr">
        <is>
          <t>01/2026</t>
        </is>
      </c>
      <c r="R1470" t="n">
        <v>0</v>
      </c>
    </row>
    <row r="1471">
      <c r="A1471" t="n">
        <v>193355</v>
      </c>
      <c r="B1471" t="inlineStr">
        <is>
          <t>Love Cabaret</t>
        </is>
      </c>
      <c r="C1471" t="inlineStr">
        <is>
          <t>OPUS CONSULTORIA E PESQUISA LTDA</t>
        </is>
      </c>
      <c r="D1471" t="inlineStr">
        <is>
          <t>28</t>
        </is>
      </c>
      <c r="E1471" s="555" t="n">
        <v>46023</v>
      </c>
      <c r="F1471" s="555" t="n">
        <v>46042</v>
      </c>
      <c r="G1471" t="inlineStr">
        <is>
          <t>Serviços de Terceiros</t>
        </is>
      </c>
      <c r="H1471" t="inlineStr">
        <is>
          <t>Assessoria em Geral</t>
        </is>
      </c>
      <c r="I1471" t="inlineStr">
        <is>
          <t>CLIENTE OCULTO - 01/2026</t>
        </is>
      </c>
      <c r="J1471" t="n">
        <v>-300</v>
      </c>
      <c r="K1471" t="n">
        <v>-300</v>
      </c>
      <c r="O1471" t="inlineStr">
        <is>
          <t>Real</t>
        </is>
      </c>
      <c r="P1471" t="inlineStr">
        <is>
          <t>Pago</t>
        </is>
      </c>
      <c r="Q1471" t="inlineStr">
        <is>
          <t>01/2026</t>
        </is>
      </c>
      <c r="R1471" t="n">
        <v>0</v>
      </c>
    </row>
    <row r="1472">
      <c r="A1472" t="n">
        <v>193263</v>
      </c>
      <c r="B1472" t="inlineStr">
        <is>
          <t>Love Cabaret</t>
        </is>
      </c>
      <c r="C1472" t="inlineStr">
        <is>
          <t>COMPANHIA DE GAS DE SAO PAULO</t>
        </is>
      </c>
      <c r="D1472" t="inlineStr">
        <is>
          <t>138.685.347</t>
        </is>
      </c>
      <c r="E1472" s="555" t="n">
        <v>46023</v>
      </c>
      <c r="F1472" s="555" t="n">
        <v>46051</v>
      </c>
      <c r="G1472" t="inlineStr">
        <is>
          <t>Utilidades</t>
        </is>
      </c>
      <c r="H1472" t="inlineStr">
        <is>
          <t>Gas de Cozinha</t>
        </is>
      </c>
      <c r="I1472" t="inlineStr">
        <is>
          <t>GAS DE COZINHA - 01/2026</t>
        </is>
      </c>
      <c r="J1472" t="n">
        <v>-687.01</v>
      </c>
      <c r="K1472" t="n">
        <v>-687.01</v>
      </c>
      <c r="O1472" t="inlineStr">
        <is>
          <t>Real</t>
        </is>
      </c>
      <c r="P1472" t="inlineStr">
        <is>
          <t>Pago</t>
        </is>
      </c>
      <c r="Q1472" t="inlineStr">
        <is>
          <t>01/2026</t>
        </is>
      </c>
      <c r="R1472" t="n">
        <v>0</v>
      </c>
    </row>
    <row r="1473">
      <c r="A1473" t="n">
        <v>193276</v>
      </c>
      <c r="B1473" t="inlineStr">
        <is>
          <t>Love Cabaret</t>
        </is>
      </c>
      <c r="C1473" t="inlineStr">
        <is>
          <t>DLOCAL BRASIL PAGAMENTOS LTDA  - DMK</t>
        </is>
      </c>
      <c r="D1473" t="inlineStr">
        <is>
          <t>19736232432</t>
        </is>
      </c>
      <c r="E1473" s="555" t="n">
        <v>46023</v>
      </c>
      <c r="F1473" s="555" t="n">
        <v>46047</v>
      </c>
      <c r="G1473" t="inlineStr">
        <is>
          <t>Marketing</t>
        </is>
      </c>
      <c r="H1473" t="inlineStr">
        <is>
          <t>Publicidade e Propaganda</t>
        </is>
      </c>
      <c r="I1473" t="inlineStr">
        <is>
          <t>FACEBOOK - INVESTIMENTO EM TRAFEGO - 01/2026</t>
        </is>
      </c>
      <c r="J1473" t="n">
        <v>-5000</v>
      </c>
      <c r="K1473" t="n">
        <v>-5000</v>
      </c>
      <c r="O1473" t="inlineStr">
        <is>
          <t>Real</t>
        </is>
      </c>
      <c r="P1473" t="inlineStr">
        <is>
          <t>Pago</t>
        </is>
      </c>
      <c r="Q1473" t="inlineStr">
        <is>
          <t>01/2026</t>
        </is>
      </c>
      <c r="R1473" t="n">
        <v>0</v>
      </c>
    </row>
    <row r="1474">
      <c r="A1474" t="n">
        <v>193289</v>
      </c>
      <c r="B1474" t="inlineStr">
        <is>
          <t>Love Cabaret</t>
        </is>
      </c>
      <c r="C1474" t="inlineStr">
        <is>
          <t xml:space="preserve">EDIMAR MOURA TARTAGLIONI SERVICOES DE DEDETIZACAO </t>
        </is>
      </c>
      <c r="D1474" t="inlineStr">
        <is>
          <t>657</t>
        </is>
      </c>
      <c r="E1474" s="555" t="n">
        <v>46023</v>
      </c>
      <c r="F1474" s="555" t="n">
        <v>46042</v>
      </c>
      <c r="G1474" t="inlineStr">
        <is>
          <t>Utilidades</t>
        </is>
      </c>
      <c r="H1474" t="inlineStr">
        <is>
          <t>Controle de Pragas</t>
        </is>
      </c>
      <c r="I1474" t="inlineStr">
        <is>
          <t>DEDETIZACAO E CONTROLE DE PRAGAS - 01/2026</t>
        </is>
      </c>
      <c r="J1474" t="n">
        <v>-630</v>
      </c>
      <c r="K1474" t="n">
        <v>-630</v>
      </c>
      <c r="O1474" t="inlineStr">
        <is>
          <t>Real</t>
        </is>
      </c>
      <c r="P1474" t="inlineStr">
        <is>
          <t>Pago</t>
        </is>
      </c>
      <c r="Q1474" t="inlineStr">
        <is>
          <t>01/2026</t>
        </is>
      </c>
      <c r="R1474" t="n">
        <v>0</v>
      </c>
    </row>
    <row r="1475">
      <c r="A1475" t="n">
        <v>193302</v>
      </c>
      <c r="B1475" t="inlineStr">
        <is>
          <t>Love Cabaret</t>
        </is>
      </c>
      <c r="C1475" t="inlineStr">
        <is>
          <t>ESHOWS PROMOCOES ARTISTICAS LTDA</t>
        </is>
      </c>
      <c r="D1475" t="inlineStr">
        <is>
          <t>725093628</t>
        </is>
      </c>
      <c r="E1475" s="555" t="n">
        <v>46023</v>
      </c>
      <c r="F1475" s="555" t="n">
        <v>46047</v>
      </c>
      <c r="G1475" t="inlineStr">
        <is>
          <t>Custos Artístico Geral</t>
        </is>
      </c>
      <c r="H1475" t="inlineStr">
        <is>
          <t>Cachê de Músicos e Artistas</t>
        </is>
      </c>
      <c r="I1475" t="inlineStr">
        <is>
          <t>CACHE MUSICOS E ARTISTAS - PERIODO DE 01/01 A 15/01 - 01/2026</t>
        </is>
      </c>
      <c r="J1475" t="n">
        <v>-8560</v>
      </c>
      <c r="K1475" t="n">
        <v>-8560</v>
      </c>
      <c r="O1475" t="inlineStr">
        <is>
          <t>Real</t>
        </is>
      </c>
      <c r="P1475" t="inlineStr">
        <is>
          <t>Pago</t>
        </is>
      </c>
      <c r="Q1475" t="inlineStr">
        <is>
          <t>01/2026</t>
        </is>
      </c>
      <c r="R1475" t="n">
        <v>0</v>
      </c>
    </row>
    <row r="1476">
      <c r="A1476" t="n">
        <v>193316</v>
      </c>
      <c r="B1476" t="inlineStr">
        <is>
          <t>Love Cabaret</t>
        </is>
      </c>
      <c r="C1476" t="inlineStr">
        <is>
          <t xml:space="preserve">GOOGLE BRASIL INTERNET LTDA </t>
        </is>
      </c>
      <c r="D1476" t="inlineStr">
        <is>
          <t>RP0032026</t>
        </is>
      </c>
      <c r="E1476" s="555" t="n">
        <v>46023</v>
      </c>
      <c r="F1476" s="555" t="n">
        <v>46048</v>
      </c>
      <c r="G1476" t="inlineStr">
        <is>
          <t>Marketing</t>
        </is>
      </c>
      <c r="H1476" t="inlineStr">
        <is>
          <t>Publicidade e Propaganda</t>
        </is>
      </c>
      <c r="I1476" t="inlineStr">
        <is>
          <t>GOOGLE - 01/2026</t>
        </is>
      </c>
      <c r="J1476" t="n">
        <v>-1000</v>
      </c>
      <c r="K1476" t="n">
        <v>-1000</v>
      </c>
      <c r="O1476" t="inlineStr">
        <is>
          <t>Real</t>
        </is>
      </c>
      <c r="P1476" t="inlineStr">
        <is>
          <t>Pago</t>
        </is>
      </c>
      <c r="Q1476" t="inlineStr">
        <is>
          <t>01/2026</t>
        </is>
      </c>
      <c r="R1476" t="n">
        <v>0</v>
      </c>
    </row>
    <row r="1477">
      <c r="A1477" t="n">
        <v>193328</v>
      </c>
      <c r="B1477" t="inlineStr">
        <is>
          <t>Love Cabaret</t>
        </is>
      </c>
      <c r="C1477" t="inlineStr">
        <is>
          <t>CLOROART SERVICOS E COMERCIO LTDA-ME</t>
        </is>
      </c>
      <c r="D1477" t="inlineStr">
        <is>
          <t>2903</t>
        </is>
      </c>
      <c r="E1477" s="555" t="n">
        <v>46023</v>
      </c>
      <c r="F1477" s="555" t="n">
        <v>46044</v>
      </c>
      <c r="G1477" t="inlineStr">
        <is>
          <t>Utilidades</t>
        </is>
      </c>
      <c r="H1477" t="inlineStr">
        <is>
          <t>Serviços de Limpeza</t>
        </is>
      </c>
      <c r="I1477" t="inlineStr">
        <is>
          <t>LIMPEZA CAIXA D'AGUA - 01/2026</t>
        </is>
      </c>
      <c r="J1477" t="n">
        <v>-2450</v>
      </c>
      <c r="K1477" t="n">
        <v>-2450</v>
      </c>
      <c r="O1477" t="inlineStr">
        <is>
          <t>Real</t>
        </is>
      </c>
      <c r="P1477" t="inlineStr">
        <is>
          <t>Pago</t>
        </is>
      </c>
      <c r="Q1477" t="inlineStr">
        <is>
          <t>01/2026</t>
        </is>
      </c>
      <c r="R1477" t="n">
        <v>0</v>
      </c>
    </row>
    <row r="1478">
      <c r="A1478" t="n">
        <v>204468</v>
      </c>
      <c r="B1478" t="inlineStr">
        <is>
          <t>Love Cabaret</t>
        </is>
      </c>
      <c r="C1478" t="inlineStr">
        <is>
          <t>PJ 00092021 - VANESSA FERREIRA DEL SANTO</t>
        </is>
      </c>
      <c r="D1478" t="inlineStr">
        <is>
          <t>301</t>
        </is>
      </c>
      <c r="E1478" s="555" t="n">
        <v>46023</v>
      </c>
      <c r="F1478" s="555" t="n">
        <v>46063</v>
      </c>
      <c r="G1478" t="inlineStr">
        <is>
          <t>Mão de Obra - PJ</t>
        </is>
      </c>
      <c r="H1478" t="inlineStr">
        <is>
          <t>MDO PJ Fixo</t>
        </is>
      </c>
      <c r="I1478" t="inlineStr">
        <is>
          <t>SALÁRIO PJ</t>
        </is>
      </c>
      <c r="J1478" t="n">
        <v>-3000</v>
      </c>
      <c r="K1478" t="n">
        <v>-3000</v>
      </c>
      <c r="M1478" t="inlineStr">
        <is>
          <t>GERENTE FINANCEIRO DO SQUAD</t>
        </is>
      </c>
      <c r="N1478" t="inlineStr">
        <is>
          <t xml:space="preserve">  - Squad</t>
        </is>
      </c>
      <c r="O1478" t="inlineStr">
        <is>
          <t>Real</t>
        </is>
      </c>
      <c r="P1478" t="inlineStr">
        <is>
          <t>Pago</t>
        </is>
      </c>
      <c r="Q1478" t="inlineStr">
        <is>
          <t>01/2026</t>
        </is>
      </c>
      <c r="R1478" t="n">
        <v>0</v>
      </c>
    </row>
    <row r="1479">
      <c r="A1479" t="n">
        <v>204319</v>
      </c>
      <c r="B1479" t="inlineStr">
        <is>
          <t>Love Cabaret</t>
        </is>
      </c>
      <c r="C1479" t="inlineStr">
        <is>
          <t>EUREKA TECHNOLOGY LTDA</t>
        </is>
      </c>
      <c r="D1479" t="inlineStr">
        <is>
          <t>325</t>
        </is>
      </c>
      <c r="E1479" s="555" t="n">
        <v>46023</v>
      </c>
      <c r="F1479" s="555" t="n">
        <v>46072</v>
      </c>
      <c r="G1479" t="inlineStr">
        <is>
          <t>Marketing</t>
        </is>
      </c>
      <c r="H1479" t="inlineStr">
        <is>
          <t>Ferramentas de Marketing</t>
        </is>
      </c>
      <c r="I1479" t="inlineStr">
        <is>
          <t>SUPORTE DIGITAL - 01/2026</t>
        </is>
      </c>
      <c r="J1479" t="n">
        <v>-531.9299999999999</v>
      </c>
      <c r="K1479" t="n">
        <v>-531.9299999999999</v>
      </c>
      <c r="O1479" t="inlineStr">
        <is>
          <t>Real</t>
        </is>
      </c>
      <c r="P1479" t="inlineStr">
        <is>
          <t>Pago</t>
        </is>
      </c>
      <c r="Q1479" t="inlineStr">
        <is>
          <t>01/2026</t>
        </is>
      </c>
      <c r="R1479" t="n">
        <v>0</v>
      </c>
    </row>
    <row r="1480">
      <c r="A1480" t="n">
        <v>204746</v>
      </c>
      <c r="B1480" t="inlineStr">
        <is>
          <t>Love Cabaret</t>
        </is>
      </c>
      <c r="C1480" t="inlineStr">
        <is>
          <t>STAR COPIAS COMERCIO E SERVICOS LTDA</t>
        </is>
      </c>
      <c r="D1480" t="inlineStr">
        <is>
          <t>4975</t>
        </is>
      </c>
      <c r="E1480" s="555" t="n">
        <v>46023</v>
      </c>
      <c r="F1480" s="555" t="n">
        <v>46062</v>
      </c>
      <c r="G1480" t="inlineStr">
        <is>
          <t>Locação de Equipamentos</t>
        </is>
      </c>
      <c r="H1480" t="inlineStr">
        <is>
          <t>Locação de Equipamentos - Informatica e TI</t>
        </is>
      </c>
      <c r="I1480" t="inlineStr">
        <is>
          <t>LOCACAO DE EQUIPAMENTOS - IMPRESSORA - 01/2026</t>
        </is>
      </c>
      <c r="J1480" t="n">
        <v>-230</v>
      </c>
      <c r="K1480" t="n">
        <v>-230</v>
      </c>
      <c r="O1480" t="inlineStr">
        <is>
          <t>Real</t>
        </is>
      </c>
      <c r="P1480" t="inlineStr">
        <is>
          <t>Pago</t>
        </is>
      </c>
      <c r="Q1480" t="inlineStr">
        <is>
          <t>01/2026</t>
        </is>
      </c>
      <c r="R1480" t="n">
        <v>0</v>
      </c>
    </row>
    <row r="1481">
      <c r="A1481" t="n">
        <v>207540</v>
      </c>
      <c r="B1481" t="inlineStr">
        <is>
          <t>Love Cabaret</t>
        </is>
      </c>
      <c r="C1481" t="inlineStr">
        <is>
          <t>ZIGPAY LTDAS -ME</t>
        </is>
      </c>
      <c r="E1481" s="555" t="n">
        <v>46023</v>
      </c>
      <c r="F1481" s="555" t="n">
        <v>46023</v>
      </c>
      <c r="G1481" t="inlineStr">
        <is>
          <t>Informática e TI</t>
        </is>
      </c>
      <c r="H1481" t="inlineStr">
        <is>
          <t>Sistemas Gerais - Operacionais</t>
        </is>
      </c>
      <c r="I1481" t="inlineStr">
        <is>
          <t>Z0101 - 2 SmartPOS a R$20 cada</t>
        </is>
      </c>
      <c r="J1481" t="n">
        <v>-40</v>
      </c>
      <c r="K1481" t="n">
        <v>-40</v>
      </c>
      <c r="O1481" t="inlineStr">
        <is>
          <t>Real</t>
        </is>
      </c>
      <c r="P1481" t="inlineStr">
        <is>
          <t>Pago</t>
        </is>
      </c>
      <c r="Q1481" t="inlineStr">
        <is>
          <t>01/2026</t>
        </is>
      </c>
      <c r="R1481" t="n">
        <v>0</v>
      </c>
    </row>
    <row r="1482">
      <c r="A1482" t="n">
        <v>207539</v>
      </c>
      <c r="B1482" t="inlineStr">
        <is>
          <t>Love Cabaret</t>
        </is>
      </c>
      <c r="C1482" t="inlineStr">
        <is>
          <t>ZIGPAY LTDAS -ME</t>
        </is>
      </c>
      <c r="E1482" s="555" t="n">
        <v>46023</v>
      </c>
      <c r="F1482" s="555" t="n">
        <v>46023</v>
      </c>
      <c r="G1482" t="inlineStr">
        <is>
          <t>Informática e TI</t>
        </is>
      </c>
      <c r="H1482" t="inlineStr">
        <is>
          <t>Sistemas Gerais - Operacionais</t>
        </is>
      </c>
      <c r="I1482" t="inlineStr">
        <is>
          <t>Z0101 - Ref.:10Pdv's R$20 cada</t>
        </is>
      </c>
      <c r="J1482" t="n">
        <v>-200</v>
      </c>
      <c r="K1482" t="n">
        <v>-200</v>
      </c>
      <c r="O1482" t="inlineStr">
        <is>
          <t>Real</t>
        </is>
      </c>
      <c r="P1482" t="inlineStr">
        <is>
          <t>Pago</t>
        </is>
      </c>
      <c r="Q1482" t="inlineStr">
        <is>
          <t>01/2026</t>
        </is>
      </c>
      <c r="R1482" t="n">
        <v>0</v>
      </c>
    </row>
    <row r="1483">
      <c r="A1483" t="n">
        <v>207538</v>
      </c>
      <c r="B1483" t="inlineStr">
        <is>
          <t>Love Cabaret</t>
        </is>
      </c>
      <c r="C1483" t="inlineStr">
        <is>
          <t>ZIGPAY LTDAS -ME</t>
        </is>
      </c>
      <c r="E1483" s="555" t="n">
        <v>46023</v>
      </c>
      <c r="F1483" s="555" t="n">
        <v>46023</v>
      </c>
      <c r="G1483" t="inlineStr">
        <is>
          <t>Informática e TI</t>
        </is>
      </c>
      <c r="H1483" t="inlineStr">
        <is>
          <t>Sistemas Gerais - Operacionais</t>
        </is>
      </c>
      <c r="I1483" t="inlineStr">
        <is>
          <t>Z0101 - Ref.:16 Smartpos R$20 cada</t>
        </is>
      </c>
      <c r="J1483" t="n">
        <v>-320</v>
      </c>
      <c r="K1483" t="n">
        <v>-320</v>
      </c>
      <c r="O1483" t="inlineStr">
        <is>
          <t>Real</t>
        </is>
      </c>
      <c r="P1483" t="inlineStr">
        <is>
          <t>Pago</t>
        </is>
      </c>
      <c r="Q1483" t="inlineStr">
        <is>
          <t>01/2026</t>
        </is>
      </c>
      <c r="R1483" t="n">
        <v>0</v>
      </c>
    </row>
    <row r="1484">
      <c r="A1484" t="n">
        <v>156274</v>
      </c>
      <c r="B1484" t="inlineStr">
        <is>
          <t>Love Cabaret</t>
        </is>
      </c>
      <c r="C1484" t="inlineStr">
        <is>
          <t>GOOGLE WORKSPACE</t>
        </is>
      </c>
      <c r="D1484" t="inlineStr">
        <is>
          <t>12025</t>
        </is>
      </c>
      <c r="E1484" s="555" t="n">
        <v>46023</v>
      </c>
      <c r="F1484" s="555" t="n">
        <v>46078</v>
      </c>
      <c r="G1484" t="inlineStr">
        <is>
          <t>Marketing</t>
        </is>
      </c>
      <c r="H1484" t="inlineStr">
        <is>
          <t>Publicidade e Propaganda</t>
        </is>
      </c>
      <c r="I1484" t="inlineStr">
        <is>
          <t>GOOGLE WORKSPACE GESTAO DE DOMINIO REF 01/2026</t>
        </is>
      </c>
      <c r="J1484" t="n">
        <v>-850</v>
      </c>
      <c r="K1484" t="n">
        <v>-850</v>
      </c>
      <c r="O1484" t="inlineStr">
        <is>
          <t>Real</t>
        </is>
      </c>
      <c r="P1484" t="inlineStr">
        <is>
          <t>Pago</t>
        </is>
      </c>
      <c r="Q1484" t="inlineStr">
        <is>
          <t>01/2026</t>
        </is>
      </c>
      <c r="R1484" t="n">
        <v>0</v>
      </c>
    </row>
    <row r="1485">
      <c r="A1485" t="n">
        <v>206069</v>
      </c>
      <c r="B1485" t="inlineStr">
        <is>
          <t>Love Cabaret</t>
        </is>
      </c>
      <c r="C1485" t="inlineStr">
        <is>
          <t xml:space="preserve">PJ 00452023 LAISA ROCHA LARANGEIRA </t>
        </is>
      </c>
      <c r="D1485" t="inlineStr">
        <is>
          <t>101</t>
        </is>
      </c>
      <c r="E1485" s="555" t="n">
        <v>46023</v>
      </c>
      <c r="F1485" s="555" t="n">
        <v>46064</v>
      </c>
      <c r="G1485" t="inlineStr">
        <is>
          <t>Mão de Obra - PJ</t>
        </is>
      </c>
      <c r="H1485" t="inlineStr">
        <is>
          <t>MDO PJ Fixo</t>
        </is>
      </c>
      <c r="I1485" t="inlineStr">
        <is>
          <t xml:space="preserve"> SALÁRIO PJ </t>
        </is>
      </c>
      <c r="J1485" t="n">
        <v>-800</v>
      </c>
      <c r="K1485" t="n">
        <v>-800</v>
      </c>
      <c r="M1485" t="inlineStr">
        <is>
          <t>ASSISTENTE DE MARKETING DO SQUAD</t>
        </is>
      </c>
      <c r="N1485" t="inlineStr">
        <is>
          <t xml:space="preserve">  - Squad</t>
        </is>
      </c>
      <c r="O1485" t="inlineStr">
        <is>
          <t>Real</t>
        </is>
      </c>
      <c r="P1485" t="inlineStr">
        <is>
          <t>Pago</t>
        </is>
      </c>
      <c r="Q1485" t="inlineStr">
        <is>
          <t>01/2026</t>
        </is>
      </c>
      <c r="R1485" t="n">
        <v>0</v>
      </c>
    </row>
    <row r="1486">
      <c r="A1486" t="n">
        <v>205130</v>
      </c>
      <c r="B1486" t="inlineStr">
        <is>
          <t>Love Cabaret</t>
        </is>
      </c>
      <c r="C1486" t="inlineStr">
        <is>
          <t>PJ 00192022 - FELIPE FERREIRA FRANCA</t>
        </is>
      </c>
      <c r="D1486" t="inlineStr">
        <is>
          <t>68</t>
        </is>
      </c>
      <c r="E1486" s="555" t="n">
        <v>46023</v>
      </c>
      <c r="F1486" s="555" t="n">
        <v>46063</v>
      </c>
      <c r="G1486" t="inlineStr">
        <is>
          <t>Mão de Obra - PJ</t>
        </is>
      </c>
      <c r="H1486" t="inlineStr">
        <is>
          <t>MDO PJ Fixo</t>
        </is>
      </c>
      <c r="I1486" t="inlineStr">
        <is>
          <t xml:space="preserve">SALÁRIO PJ </t>
        </is>
      </c>
      <c r="J1486" t="n">
        <v>-500</v>
      </c>
      <c r="K1486" t="n">
        <v>-500</v>
      </c>
      <c r="M1486" t="inlineStr">
        <is>
          <t>LIDER DE SQUAD</t>
        </is>
      </c>
      <c r="N1486" t="inlineStr">
        <is>
          <t xml:space="preserve">  - Squad</t>
        </is>
      </c>
      <c r="O1486" t="inlineStr">
        <is>
          <t>Real</t>
        </is>
      </c>
      <c r="P1486" t="inlineStr">
        <is>
          <t>Pago</t>
        </is>
      </c>
      <c r="Q1486" t="inlineStr">
        <is>
          <t>01/2026</t>
        </is>
      </c>
      <c r="R1486" t="n">
        <v>0</v>
      </c>
    </row>
    <row r="1487">
      <c r="A1487" t="n">
        <v>204872</v>
      </c>
      <c r="B1487" t="inlineStr">
        <is>
          <t>Love Cabaret</t>
        </is>
      </c>
      <c r="C1487" t="inlineStr">
        <is>
          <t>ESTAFF SOLUCOES TECNOLOGICAS DE AGENCIAMENTO LTDA</t>
        </is>
      </c>
      <c r="D1487" t="inlineStr">
        <is>
          <t>734718550</t>
        </is>
      </c>
      <c r="E1487" s="555" t="n">
        <v>46023</v>
      </c>
      <c r="F1487" s="555" t="n">
        <v>46064</v>
      </c>
      <c r="G1487" t="inlineStr">
        <is>
          <t>Mão de Obra - Extra</t>
        </is>
      </c>
      <c r="H1487" t="inlineStr">
        <is>
          <t>Mão de Obra Extra</t>
        </is>
      </c>
      <c r="I1487" t="inlineStr">
        <is>
          <t>MAO DE OBRA EXTRA - PERIODO 19/01 A 25/01 - 01/2026</t>
        </is>
      </c>
      <c r="J1487" t="n">
        <v>-11837.4</v>
      </c>
      <c r="K1487" t="n">
        <v>-11837.4</v>
      </c>
      <c r="O1487" t="inlineStr">
        <is>
          <t>Real</t>
        </is>
      </c>
      <c r="P1487" t="inlineStr">
        <is>
          <t>Pago</t>
        </is>
      </c>
      <c r="Q1487" t="inlineStr">
        <is>
          <t>01/2026</t>
        </is>
      </c>
      <c r="R1487" t="n">
        <v>0</v>
      </c>
    </row>
    <row r="1488">
      <c r="A1488" t="n">
        <v>204773</v>
      </c>
      <c r="B1488" t="inlineStr">
        <is>
          <t>Love Cabaret</t>
        </is>
      </c>
      <c r="C1488" t="inlineStr">
        <is>
          <t>TELEFONICA BRASIL S/A</t>
        </is>
      </c>
      <c r="D1488" t="inlineStr">
        <is>
          <t>2171 012026</t>
        </is>
      </c>
      <c r="E1488" s="555" t="n">
        <v>46023</v>
      </c>
      <c r="F1488" s="555" t="n">
        <v>46083</v>
      </c>
      <c r="G1488" t="inlineStr">
        <is>
          <t>Informática e TI</t>
        </is>
      </c>
      <c r="H1488" t="inlineStr">
        <is>
          <t>Internet</t>
        </is>
      </c>
      <c r="I1488" t="inlineStr">
        <is>
          <t>INTERNET MONITORA DADOS 100MB - CONTA 443836731 - 01/2026</t>
        </is>
      </c>
      <c r="J1488" t="n">
        <v>-21.71</v>
      </c>
      <c r="K1488" t="n">
        <v>-21.71</v>
      </c>
      <c r="O1488" t="inlineStr">
        <is>
          <t>Real</t>
        </is>
      </c>
      <c r="P1488" t="inlineStr">
        <is>
          <t>Pago</t>
        </is>
      </c>
      <c r="Q1488" t="inlineStr">
        <is>
          <t>01/2026</t>
        </is>
      </c>
      <c r="R1488" t="n">
        <v>0</v>
      </c>
    </row>
    <row r="1489">
      <c r="A1489" t="n">
        <v>204761</v>
      </c>
      <c r="B1489" t="inlineStr">
        <is>
          <t>Love Cabaret</t>
        </is>
      </c>
      <c r="C1489" t="inlineStr">
        <is>
          <t>STEMME TELECOMUNICACOES DO BRASIL LTDA</t>
        </is>
      </c>
      <c r="D1489" t="inlineStr">
        <is>
          <t>8963</t>
        </is>
      </c>
      <c r="E1489" s="555" t="n">
        <v>46023</v>
      </c>
      <c r="F1489" s="555" t="n">
        <v>46063</v>
      </c>
      <c r="G1489" t="inlineStr">
        <is>
          <t>Informática e TI</t>
        </is>
      </c>
      <c r="H1489" t="inlineStr">
        <is>
          <t>Internet</t>
        </is>
      </c>
      <c r="I1489" t="inlineStr">
        <is>
          <t>INTERNET - LINK GERENCIAMENTO DE REDE 01/01 A 31/01 - 01/2026</t>
        </is>
      </c>
      <c r="J1489" t="n">
        <v>-299.99</v>
      </c>
      <c r="K1489" t="n">
        <v>-299.99</v>
      </c>
      <c r="O1489" t="inlineStr">
        <is>
          <t>Real</t>
        </is>
      </c>
      <c r="P1489" t="inlineStr">
        <is>
          <t>Pago</t>
        </is>
      </c>
      <c r="Q1489" t="inlineStr">
        <is>
          <t>01/2026</t>
        </is>
      </c>
      <c r="R1489" t="n">
        <v>0</v>
      </c>
    </row>
    <row r="1490">
      <c r="A1490" t="n">
        <v>204605</v>
      </c>
      <c r="B1490" t="inlineStr">
        <is>
          <t>Love Cabaret</t>
        </is>
      </c>
      <c r="C1490" t="inlineStr">
        <is>
          <t>IRMANDADE DA SANTA CASA DE MISERICORDIA DE SAO PAULO</t>
        </is>
      </c>
      <c r="D1490" t="inlineStr">
        <is>
          <t>00159925</t>
        </is>
      </c>
      <c r="E1490" s="555" t="n">
        <v>46023</v>
      </c>
      <c r="F1490" s="555" t="n">
        <v>46063</v>
      </c>
      <c r="G1490" t="inlineStr">
        <is>
          <t>Custo de Ocupação</t>
        </is>
      </c>
      <c r="H1490" t="inlineStr">
        <is>
          <t>Aluguel de Imoveis</t>
        </is>
      </c>
      <c r="I1490" t="inlineStr">
        <is>
          <t>ALUGUEL DE IMOVEIS - 01/2026</t>
        </is>
      </c>
      <c r="J1490" t="n">
        <v>-32594.19</v>
      </c>
      <c r="K1490" t="n">
        <v>-32594.19</v>
      </c>
      <c r="O1490" t="inlineStr">
        <is>
          <t>Real</t>
        </is>
      </c>
      <c r="P1490" t="inlineStr">
        <is>
          <t>Pago</t>
        </is>
      </c>
      <c r="Q1490" t="inlineStr">
        <is>
          <t>01/2026</t>
        </is>
      </c>
      <c r="R1490" t="n">
        <v>0</v>
      </c>
    </row>
    <row r="1491">
      <c r="A1491" t="n">
        <v>185907</v>
      </c>
      <c r="B1491" t="inlineStr">
        <is>
          <t>Love Cabaret</t>
        </is>
      </c>
      <c r="C1491" t="inlineStr">
        <is>
          <t>VALE TRANSPORTE</t>
        </is>
      </c>
      <c r="D1491" t="inlineStr">
        <is>
          <t>50498 012026</t>
        </is>
      </c>
      <c r="E1491" s="555" t="n">
        <v>46023</v>
      </c>
      <c r="F1491" s="555" t="n">
        <v>46020</v>
      </c>
      <c r="G1491" t="inlineStr">
        <is>
          <t>Mão de Obra - Benefícios</t>
        </is>
      </c>
      <c r="H1491" t="inlineStr">
        <is>
          <t xml:space="preserve">  -  Vale-transporte</t>
        </is>
      </c>
      <c r="I1491" t="inlineStr">
        <is>
          <t>VT SP TRANS 01/2026</t>
        </is>
      </c>
      <c r="J1491" t="n">
        <v>-504.98</v>
      </c>
      <c r="K1491" t="n">
        <v>-504.98</v>
      </c>
      <c r="O1491" t="inlineStr">
        <is>
          <t>Real</t>
        </is>
      </c>
      <c r="P1491" t="inlineStr">
        <is>
          <t>Pago</t>
        </is>
      </c>
      <c r="Q1491" t="inlineStr">
        <is>
          <t>01/2026</t>
        </is>
      </c>
      <c r="R1491" t="n">
        <v>0</v>
      </c>
    </row>
    <row r="1492">
      <c r="A1492" t="n">
        <v>204688</v>
      </c>
      <c r="B1492" t="inlineStr">
        <is>
          <t>Love Cabaret</t>
        </is>
      </c>
      <c r="C1492" t="inlineStr">
        <is>
          <t>PRESHH ALUGUEL DE MAQUINAS LTDA</t>
        </is>
      </c>
      <c r="D1492" t="inlineStr">
        <is>
          <t>712250368</t>
        </is>
      </c>
      <c r="E1492" s="555" t="n">
        <v>46023</v>
      </c>
      <c r="F1492" s="555" t="n">
        <v>46063</v>
      </c>
      <c r="G1492" t="inlineStr">
        <is>
          <t>Locação de Equipamentos</t>
        </is>
      </c>
      <c r="H1492" t="inlineStr">
        <is>
          <t>Locações de Equipamentos - Operacionais</t>
        </is>
      </c>
      <c r="I1492" t="inlineStr">
        <is>
          <t xml:space="preserve"> LOCACAO DE EQUIPAMENTOS - EQUIPAMENTO DE CARBONATACAO - 01/2026</t>
        </is>
      </c>
      <c r="J1492" t="n">
        <v>-808</v>
      </c>
      <c r="K1492" t="n">
        <v>-727.2</v>
      </c>
      <c r="O1492" t="inlineStr">
        <is>
          <t>Real</t>
        </is>
      </c>
      <c r="P1492" t="inlineStr">
        <is>
          <t>Pago</t>
        </is>
      </c>
      <c r="Q1492" t="inlineStr">
        <is>
          <t>01/2026</t>
        </is>
      </c>
      <c r="R1492" t="n">
        <v>0</v>
      </c>
    </row>
    <row r="1493">
      <c r="A1493" t="n">
        <v>204687</v>
      </c>
      <c r="B1493" t="inlineStr">
        <is>
          <t>Love Cabaret</t>
        </is>
      </c>
      <c r="C1493" t="inlineStr">
        <is>
          <t xml:space="preserve">DOUGLAS FELIPE DOMINGUES GONCALVES </t>
        </is>
      </c>
      <c r="D1493" t="inlineStr">
        <is>
          <t>53</t>
        </is>
      </c>
      <c r="E1493" s="555" t="n">
        <v>46023</v>
      </c>
      <c r="F1493" s="555" t="n">
        <v>46064</v>
      </c>
      <c r="G1493" t="inlineStr">
        <is>
          <t>Gorjeta</t>
        </is>
      </c>
      <c r="H1493" t="inlineStr">
        <is>
          <t xml:space="preserve">  -  Comissões e Gorjeta</t>
        </is>
      </c>
      <c r="I1493" t="inlineStr">
        <is>
          <t>GORJETA REFERENTE 22/12/2025 A 21/01/2026</t>
        </is>
      </c>
      <c r="J1493" t="n">
        <v>-500</v>
      </c>
      <c r="K1493" t="n">
        <v>-500</v>
      </c>
      <c r="M1493" t="inlineStr">
        <is>
          <t>TECNICO DE SOM</t>
        </is>
      </c>
      <c r="N1493" t="inlineStr">
        <is>
          <t xml:space="preserve">  - Assistente</t>
        </is>
      </c>
      <c r="O1493" t="inlineStr">
        <is>
          <t>Real</t>
        </is>
      </c>
      <c r="P1493" t="inlineStr">
        <is>
          <t>Pago</t>
        </is>
      </c>
      <c r="Q1493" t="inlineStr">
        <is>
          <t>01/2026</t>
        </is>
      </c>
      <c r="R1493" t="n">
        <v>0</v>
      </c>
    </row>
    <row r="1494">
      <c r="A1494" t="n">
        <v>204686</v>
      </c>
      <c r="B1494" t="inlineStr">
        <is>
          <t>Love Cabaret</t>
        </is>
      </c>
      <c r="C1494" t="inlineStr">
        <is>
          <t>PJ 00302023 - ANDRES LA ROSA</t>
        </is>
      </c>
      <c r="D1494" t="inlineStr">
        <is>
          <t>76</t>
        </is>
      </c>
      <c r="E1494" s="555" t="n">
        <v>46023</v>
      </c>
      <c r="F1494" s="555" t="n">
        <v>46064</v>
      </c>
      <c r="G1494" t="inlineStr">
        <is>
          <t>Gorjeta</t>
        </is>
      </c>
      <c r="H1494" t="inlineStr">
        <is>
          <t xml:space="preserve">  -  Comissões e Gorjeta</t>
        </is>
      </c>
      <c r="I1494" t="inlineStr">
        <is>
          <t xml:space="preserve"> GORJETA REFERENTE 22/12/2025 A 21/01/2026</t>
        </is>
      </c>
      <c r="J1494" t="n">
        <v>-650</v>
      </c>
      <c r="K1494" t="n">
        <v>-654.74</v>
      </c>
      <c r="M1494" t="inlineStr">
        <is>
          <t>COORDENADOR</t>
        </is>
      </c>
      <c r="N1494" t="inlineStr">
        <is>
          <t xml:space="preserve">  - Coordenador</t>
        </is>
      </c>
      <c r="O1494" t="inlineStr">
        <is>
          <t>Real</t>
        </is>
      </c>
      <c r="P1494" t="inlineStr">
        <is>
          <t>Pago</t>
        </is>
      </c>
      <c r="Q1494" t="inlineStr">
        <is>
          <t>01/2026</t>
        </is>
      </c>
      <c r="R1494" t="n">
        <v>0</v>
      </c>
    </row>
    <row r="1495">
      <c r="A1495" t="n">
        <v>187318</v>
      </c>
      <c r="B1495" t="inlineStr">
        <is>
          <t>Love Cabaret</t>
        </is>
      </c>
      <c r="C1495" t="inlineStr">
        <is>
          <t>PORTO SEGURO CIA DE SEGUROS GERAIS</t>
        </is>
      </c>
      <c r="D1495" t="inlineStr">
        <is>
          <t>8040 012026</t>
        </is>
      </c>
      <c r="E1495" s="555" t="n">
        <v>46023</v>
      </c>
      <c r="F1495" s="555" t="n">
        <v>46052</v>
      </c>
      <c r="G1495" t="inlineStr">
        <is>
          <t>Mão de Obra - Benefícios</t>
        </is>
      </c>
      <c r="H1495" t="inlineStr">
        <is>
          <t xml:space="preserve">  -  Seguro de Vida</t>
        </is>
      </c>
      <c r="I1495" t="inlineStr">
        <is>
          <t xml:space="preserve"> 01/2026</t>
        </is>
      </c>
      <c r="J1495" t="n">
        <v>-80.40000000000001</v>
      </c>
      <c r="K1495" t="n">
        <v>-80.40000000000001</v>
      </c>
      <c r="O1495" t="inlineStr">
        <is>
          <t>Real</t>
        </is>
      </c>
      <c r="P1495" t="inlineStr">
        <is>
          <t>Pago</t>
        </is>
      </c>
      <c r="Q1495" t="inlineStr">
        <is>
          <t>01/2026</t>
        </is>
      </c>
      <c r="R1495" t="n">
        <v>0</v>
      </c>
    </row>
    <row r="1496">
      <c r="A1496" t="n">
        <v>187343</v>
      </c>
      <c r="B1496" t="inlineStr">
        <is>
          <t>Love Cabaret</t>
        </is>
      </c>
      <c r="C1496" t="inlineStr">
        <is>
          <t>SAFE BRAND COMERCIAL- IMPORTACAO- EXPORTACAO E SERVICOS LTDA</t>
        </is>
      </c>
      <c r="D1496" t="inlineStr">
        <is>
          <t>03250226</t>
        </is>
      </c>
      <c r="E1496" s="555" t="n">
        <v>46023</v>
      </c>
      <c r="F1496" s="555" t="n">
        <v>46031</v>
      </c>
      <c r="G1496" t="inlineStr">
        <is>
          <t>Locação de Equipamentos</t>
        </is>
      </c>
      <c r="H1496" t="inlineStr">
        <is>
          <t>Locações de Equipamentos - Operacionais</t>
        </is>
      </c>
      <c r="I1496" t="inlineStr">
        <is>
          <t xml:space="preserve">1 MAQ LAVA LOUÇAS DE ABER. FRONTAL R$650,00 // 2 MAQUINAS LAVA COPOS DE ABER. FRONTAL R$650,00 CADA // MESA DE APOIO PARA LAVA LOUÇAS (COZINHA) R$69,90 - 01/2026
</t>
        </is>
      </c>
      <c r="J1496" t="n">
        <v>-2117.46</v>
      </c>
      <c r="K1496" t="n">
        <v>-2117.46</v>
      </c>
      <c r="O1496" t="inlineStr">
        <is>
          <t>Real</t>
        </is>
      </c>
      <c r="P1496" t="inlineStr">
        <is>
          <t>Pago</t>
        </is>
      </c>
      <c r="Q1496" t="inlineStr">
        <is>
          <t>01/2026</t>
        </is>
      </c>
      <c r="R1496" t="n">
        <v>0</v>
      </c>
    </row>
    <row r="1497">
      <c r="A1497" t="n">
        <v>204629</v>
      </c>
      <c r="B1497" t="inlineStr">
        <is>
          <t>Love Cabaret</t>
        </is>
      </c>
      <c r="C1497" t="inlineStr">
        <is>
          <t>MACHINE SEGURANCA PATRIMONIAL LTDA</t>
        </is>
      </c>
      <c r="D1497" t="inlineStr">
        <is>
          <t>1001</t>
        </is>
      </c>
      <c r="E1497" s="555" t="n">
        <v>46023</v>
      </c>
      <c r="F1497" s="555" t="n">
        <v>46086</v>
      </c>
      <c r="G1497" t="inlineStr">
        <is>
          <t>Serviços de Terceiros</t>
        </is>
      </c>
      <c r="H1497" t="inlineStr">
        <is>
          <t>Serviços de Segurança</t>
        </is>
      </c>
      <c r="I1497" t="inlineStr">
        <is>
          <t>SERVICO DE SEGURANCA PATRIMONIAL - 01/2026</t>
        </is>
      </c>
      <c r="J1497" t="n">
        <v>-5700</v>
      </c>
      <c r="K1497" t="n">
        <v>-5700</v>
      </c>
      <c r="O1497" t="inlineStr">
        <is>
          <t>Real</t>
        </is>
      </c>
      <c r="P1497" t="inlineStr">
        <is>
          <t>Pago</t>
        </is>
      </c>
      <c r="Q1497" t="inlineStr">
        <is>
          <t>01/2026</t>
        </is>
      </c>
      <c r="R1497" t="n">
        <v>0</v>
      </c>
    </row>
    <row r="1498">
      <c r="A1498" t="n">
        <v>204617</v>
      </c>
      <c r="B1498" t="inlineStr">
        <is>
          <t>Love Cabaret</t>
        </is>
      </c>
      <c r="C1498" t="inlineStr">
        <is>
          <t>LALAMOVE TECNOLOGIA (BRASIL) LTDA</t>
        </is>
      </c>
      <c r="D1498" t="inlineStr">
        <is>
          <t>RP0152026</t>
        </is>
      </c>
      <c r="E1498" s="555" t="n">
        <v>46023</v>
      </c>
      <c r="F1498" s="555" t="n">
        <v>46078</v>
      </c>
      <c r="G1498" t="inlineStr">
        <is>
          <t>Despesas com Transporte / Hospedagem</t>
        </is>
      </c>
      <c r="H1498" t="inlineStr">
        <is>
          <t>Fretes e Carretos</t>
        </is>
      </c>
      <c r="I1498" t="inlineStr">
        <is>
          <t>LALAMOVE 01/2026</t>
        </is>
      </c>
      <c r="J1498" t="n">
        <v>-122.14</v>
      </c>
      <c r="K1498" t="n">
        <v>-122.14</v>
      </c>
      <c r="O1498" t="inlineStr">
        <is>
          <t>Real</t>
        </is>
      </c>
      <c r="P1498" t="inlineStr">
        <is>
          <t>Pago</t>
        </is>
      </c>
      <c r="Q1498" t="inlineStr">
        <is>
          <t>01/2026</t>
        </is>
      </c>
      <c r="R1498" t="n">
        <v>0</v>
      </c>
    </row>
    <row r="1499">
      <c r="A1499" t="n">
        <v>201369</v>
      </c>
      <c r="B1499" t="inlineStr">
        <is>
          <t>Love Cabaret</t>
        </is>
      </c>
      <c r="C1499" t="inlineStr">
        <is>
          <t>ESHOWS PROMOCOES ARTISTICAS LTDA</t>
        </is>
      </c>
      <c r="D1499" t="inlineStr">
        <is>
          <t>BOL 738417434</t>
        </is>
      </c>
      <c r="E1499" s="555" t="n">
        <v>46023</v>
      </c>
      <c r="F1499" s="555" t="n">
        <v>46058</v>
      </c>
      <c r="G1499" t="inlineStr">
        <is>
          <t>Custos Artístico Geral</t>
        </is>
      </c>
      <c r="H1499" t="inlineStr">
        <is>
          <t>Cachê de Músicos e Artistas</t>
        </is>
      </c>
      <c r="I1499" t="inlineStr">
        <is>
          <t xml:space="preserve">  CACHE MUSICOS E ARTISTAS - PERIODO DE 16/01 A 31/01- 01/2026</t>
        </is>
      </c>
      <c r="J1499" t="n">
        <v>-33127.5</v>
      </c>
      <c r="K1499" t="n">
        <v>-33127.5</v>
      </c>
      <c r="O1499" t="inlineStr">
        <is>
          <t>Real</t>
        </is>
      </c>
      <c r="P1499" t="inlineStr">
        <is>
          <t>Pago</t>
        </is>
      </c>
      <c r="Q1499" t="inlineStr">
        <is>
          <t>01/2026</t>
        </is>
      </c>
      <c r="R1499" t="n">
        <v>0</v>
      </c>
    </row>
    <row r="1500">
      <c r="A1500" t="n">
        <v>195310</v>
      </c>
      <c r="B1500" t="inlineStr">
        <is>
          <t>Love Cabaret</t>
        </is>
      </c>
      <c r="C1500" t="inlineStr">
        <is>
          <t>CEM ENGENHARIA DA MANUTENCAO LTDA</t>
        </is>
      </c>
      <c r="D1500" t="inlineStr">
        <is>
          <t>3728</t>
        </is>
      </c>
      <c r="E1500" s="555" t="n">
        <v>46023</v>
      </c>
      <c r="F1500" s="555" t="n">
        <v>46071</v>
      </c>
      <c r="G1500" t="inlineStr">
        <is>
          <t>Manutenção</t>
        </is>
      </c>
      <c r="H1500" t="inlineStr">
        <is>
          <t>Manutenção Predial</t>
        </is>
      </c>
      <c r="I1500" t="inlineStr">
        <is>
          <t>MANUTENCAO EM GERAL - PREVENTIVA - 01/2026</t>
        </is>
      </c>
      <c r="J1500" t="n">
        <v>-6601.38</v>
      </c>
      <c r="K1500" t="n">
        <v>-6601.38</v>
      </c>
      <c r="O1500" t="inlineStr">
        <is>
          <t>Real</t>
        </is>
      </c>
      <c r="P1500" t="inlineStr">
        <is>
          <t>Pago</t>
        </is>
      </c>
      <c r="Q1500" t="inlineStr">
        <is>
          <t>01/2026</t>
        </is>
      </c>
      <c r="R1500" t="n">
        <v>0</v>
      </c>
    </row>
    <row r="1501">
      <c r="A1501" t="n">
        <v>195332</v>
      </c>
      <c r="B1501" t="inlineStr">
        <is>
          <t>Love Cabaret</t>
        </is>
      </c>
      <c r="C1501" t="inlineStr">
        <is>
          <t>CIA DE SANEAMENTO BASICO DO ESTADO DE SAO PAULO SABESP</t>
        </is>
      </c>
      <c r="D1501" t="inlineStr">
        <is>
          <t>20269062691</t>
        </is>
      </c>
      <c r="E1501" s="555" t="n">
        <v>46023</v>
      </c>
      <c r="F1501" s="555" t="n">
        <v>46073</v>
      </c>
      <c r="G1501" t="inlineStr">
        <is>
          <t>Utilidades</t>
        </is>
      </c>
      <c r="H1501" t="inlineStr">
        <is>
          <t>Agua/Esgoto</t>
        </is>
      </c>
      <c r="I1501" t="inlineStr">
        <is>
          <t>AGUA/ ESGOTO - RGI 93507054 E FORNECIMENTO 86040547054313 - 01/2026</t>
        </is>
      </c>
      <c r="J1501" t="n">
        <v>-158.63</v>
      </c>
      <c r="K1501" t="n">
        <v>-158.63</v>
      </c>
      <c r="O1501" t="inlineStr">
        <is>
          <t>Real</t>
        </is>
      </c>
      <c r="P1501" t="inlineStr">
        <is>
          <t>Pago</t>
        </is>
      </c>
      <c r="Q1501" t="inlineStr">
        <is>
          <t>01/2026</t>
        </is>
      </c>
      <c r="R1501" t="n">
        <v>0</v>
      </c>
    </row>
    <row r="1502">
      <c r="A1502" t="n">
        <v>195344</v>
      </c>
      <c r="B1502" t="inlineStr">
        <is>
          <t>Love Cabaret</t>
        </is>
      </c>
      <c r="C1502" t="inlineStr">
        <is>
          <t>CICLO PARTICIPACOES LTDA</t>
        </is>
      </c>
      <c r="D1502" t="inlineStr">
        <is>
          <t>BOL 012026</t>
        </is>
      </c>
      <c r="E1502" s="555" t="n">
        <v>46023</v>
      </c>
      <c r="F1502" s="555" t="n">
        <v>46063</v>
      </c>
      <c r="G1502" t="inlineStr">
        <is>
          <t>Custo de Ocupação</t>
        </is>
      </c>
      <c r="H1502" t="inlineStr">
        <is>
          <t>Aluguel de Imoveis</t>
        </is>
      </c>
      <c r="I1502" t="inlineStr">
        <is>
          <t xml:space="preserve">  ALUGUEL DE IMOVEIS - EDIFICIO AZALEIA -</t>
        </is>
      </c>
      <c r="J1502" t="n">
        <v>-32594.19</v>
      </c>
      <c r="K1502" t="n">
        <v>-32594.19</v>
      </c>
      <c r="O1502" t="inlineStr">
        <is>
          <t>Real</t>
        </is>
      </c>
      <c r="P1502" t="inlineStr">
        <is>
          <t>Pago</t>
        </is>
      </c>
      <c r="Q1502" t="inlineStr">
        <is>
          <t>01/2026</t>
        </is>
      </c>
      <c r="R1502" t="n">
        <v>0</v>
      </c>
    </row>
    <row r="1503">
      <c r="A1503" t="n">
        <v>195356</v>
      </c>
      <c r="B1503" t="inlineStr">
        <is>
          <t>Love Cabaret</t>
        </is>
      </c>
      <c r="C1503" t="inlineStr">
        <is>
          <t xml:space="preserve">DESTEC SOLUCOES LTDA </t>
        </is>
      </c>
      <c r="D1503" t="inlineStr">
        <is>
          <t xml:space="preserve"> d/2026/0262</t>
        </is>
      </c>
      <c r="E1503" s="555" t="n">
        <v>46023</v>
      </c>
      <c r="F1503" s="555" t="n">
        <v>46077</v>
      </c>
      <c r="G1503" t="inlineStr">
        <is>
          <t>Locação de Equipamentos</t>
        </is>
      </c>
      <c r="H1503" t="inlineStr">
        <is>
          <t>Locações de Equipamentos - Operacionais</t>
        </is>
      </c>
      <c r="I1503" t="inlineStr">
        <is>
          <t>LOCACAO DE EQUIPAMENTOS OPERACIONAIS DE SISTEMA SMART CALL - 01/2026</t>
        </is>
      </c>
      <c r="J1503" t="n">
        <v>-812.7</v>
      </c>
      <c r="K1503" t="n">
        <v>-812.7</v>
      </c>
      <c r="O1503" t="inlineStr">
        <is>
          <t>Real</t>
        </is>
      </c>
      <c r="P1503" t="inlineStr">
        <is>
          <t>Pago</t>
        </is>
      </c>
      <c r="Q1503" t="inlineStr">
        <is>
          <t>01/2026</t>
        </is>
      </c>
      <c r="R1503" t="n">
        <v>0</v>
      </c>
    </row>
    <row r="1504">
      <c r="A1504" t="n">
        <v>195368</v>
      </c>
      <c r="B1504" t="inlineStr">
        <is>
          <t>Love Cabaret</t>
        </is>
      </c>
      <c r="C1504" t="inlineStr">
        <is>
          <t xml:space="preserve">DIVIFY OPERACAO DE PLATAFORMA ELETRONICA LTDA </t>
        </is>
      </c>
      <c r="D1504" t="inlineStr">
        <is>
          <t>363</t>
        </is>
      </c>
      <c r="E1504" s="555" t="n">
        <v>46023</v>
      </c>
      <c r="F1504" s="555" t="n">
        <v>46063</v>
      </c>
      <c r="G1504" t="inlineStr">
        <is>
          <t>Serviços de Terceiros</t>
        </is>
      </c>
      <c r="H1504" t="inlineStr">
        <is>
          <t>Assessoria em Geral</t>
        </is>
      </c>
      <c r="I1504" t="inlineStr">
        <is>
          <t>MANUTENCAO TOKENS - 01/2026</t>
        </is>
      </c>
      <c r="J1504" t="n">
        <v>-1000</v>
      </c>
      <c r="K1504" t="n">
        <v>-1000</v>
      </c>
      <c r="O1504" t="inlineStr">
        <is>
          <t>Real</t>
        </is>
      </c>
      <c r="P1504" t="inlineStr">
        <is>
          <t>Pago</t>
        </is>
      </c>
      <c r="Q1504" t="inlineStr">
        <is>
          <t>01/2026</t>
        </is>
      </c>
      <c r="R1504" t="n">
        <v>0</v>
      </c>
    </row>
    <row r="1505">
      <c r="A1505" t="n">
        <v>195393</v>
      </c>
      <c r="B1505" t="inlineStr">
        <is>
          <t>Love Cabaret</t>
        </is>
      </c>
      <c r="C1505" t="inlineStr">
        <is>
          <t>EASY ICE SOLUTION LTDA-ME LOCAÇÃO</t>
        </is>
      </c>
      <c r="D1505" t="inlineStr">
        <is>
          <t>10079</t>
        </is>
      </c>
      <c r="E1505" s="555" t="n">
        <v>46023</v>
      </c>
      <c r="F1505" s="555" t="n">
        <v>46058</v>
      </c>
      <c r="G1505" t="inlineStr">
        <is>
          <t>Locação de Equipamentos</t>
        </is>
      </c>
      <c r="H1505" t="inlineStr">
        <is>
          <t>Locações de Equipamentos - Operacionais</t>
        </is>
      </c>
      <c r="I1505" t="inlineStr">
        <is>
          <t>LOCACAO DE EQUIPAMENTOS MAQUINA DE GELO HZ IM240 - 01/2026</t>
        </is>
      </c>
      <c r="J1505" t="n">
        <v>-1500</v>
      </c>
      <c r="K1505" t="n">
        <v>-1500</v>
      </c>
      <c r="O1505" t="inlineStr">
        <is>
          <t>Real</t>
        </is>
      </c>
      <c r="P1505" t="inlineStr">
        <is>
          <t>Pago</t>
        </is>
      </c>
      <c r="Q1505" t="inlineStr">
        <is>
          <t>01/2026</t>
        </is>
      </c>
      <c r="R1505" t="n">
        <v>0</v>
      </c>
    </row>
    <row r="1506">
      <c r="A1506" t="n">
        <v>195406</v>
      </c>
      <c r="B1506" t="inlineStr">
        <is>
          <t>Love Cabaret</t>
        </is>
      </c>
      <c r="C1506" t="inlineStr">
        <is>
          <t>EDJANE DANTAS DE ALMEIDA SOUSA  - DESENTUPIDORA</t>
        </is>
      </c>
      <c r="D1506" t="inlineStr">
        <is>
          <t>126</t>
        </is>
      </c>
      <c r="E1506" s="555" t="n">
        <v>46023</v>
      </c>
      <c r="F1506" s="555" t="n">
        <v>46058</v>
      </c>
      <c r="G1506" t="inlineStr">
        <is>
          <t>Utilidades</t>
        </is>
      </c>
      <c r="H1506" t="inlineStr">
        <is>
          <t>Serviços de Limpeza</t>
        </is>
      </c>
      <c r="I1506" t="inlineStr">
        <is>
          <t>SERVICOS DE LIMPEZA - MANUTENCAO - 01/2026</t>
        </is>
      </c>
      <c r="J1506" t="n">
        <v>-1200</v>
      </c>
      <c r="K1506" t="n">
        <v>-1200</v>
      </c>
      <c r="O1506" t="inlineStr">
        <is>
          <t>Real</t>
        </is>
      </c>
      <c r="P1506" t="inlineStr">
        <is>
          <t>Pago</t>
        </is>
      </c>
      <c r="Q1506" t="inlineStr">
        <is>
          <t>01/2026</t>
        </is>
      </c>
      <c r="R1506" t="n">
        <v>0</v>
      </c>
    </row>
    <row r="1507">
      <c r="A1507" t="n">
        <v>195468</v>
      </c>
      <c r="B1507" t="inlineStr">
        <is>
          <t>Love Cabaret</t>
        </is>
      </c>
      <c r="C1507" t="inlineStr">
        <is>
          <t>Easycert Assessoria &amp; Consultoria Empresarial Ltda</t>
        </is>
      </c>
      <c r="D1507" t="inlineStr">
        <is>
          <t>166558925</t>
        </is>
      </c>
      <c r="E1507" s="555" t="n">
        <v>46023</v>
      </c>
      <c r="F1507" s="555" t="n">
        <v>46055</v>
      </c>
      <c r="G1507" t="inlineStr">
        <is>
          <t>Serviços de Terceiros</t>
        </is>
      </c>
      <c r="H1507" t="inlineStr">
        <is>
          <t>Assessoria Contabil</t>
        </is>
      </c>
      <c r="I1507" t="inlineStr">
        <is>
          <t>RENOVACAO CERTIFICADO DIGITAL - 01/2026</t>
        </is>
      </c>
      <c r="J1507" t="n">
        <v>-219</v>
      </c>
      <c r="K1507" t="n">
        <v>-219</v>
      </c>
      <c r="O1507" t="inlineStr">
        <is>
          <t>Real</t>
        </is>
      </c>
      <c r="P1507" t="inlineStr">
        <is>
          <t>Pago</t>
        </is>
      </c>
      <c r="Q1507" t="inlineStr">
        <is>
          <t>01/2026</t>
        </is>
      </c>
      <c r="R1507" t="n">
        <v>0</v>
      </c>
    </row>
    <row r="1508">
      <c r="A1508" t="n">
        <v>204417</v>
      </c>
      <c r="B1508" t="inlineStr">
        <is>
          <t>Love Cabaret</t>
        </is>
      </c>
      <c r="C1508" t="inlineStr">
        <is>
          <t>PJ 00392023 - LUANY SANTOS DA SILVA</t>
        </is>
      </c>
      <c r="D1508" t="inlineStr">
        <is>
          <t>32</t>
        </is>
      </c>
      <c r="E1508" s="555" t="n">
        <v>46023</v>
      </c>
      <c r="F1508" s="555" t="n">
        <v>46063</v>
      </c>
      <c r="G1508" t="inlineStr">
        <is>
          <t>Mão de Obra - PJ</t>
        </is>
      </c>
      <c r="H1508" t="inlineStr">
        <is>
          <t>MDO PJ Fixo</t>
        </is>
      </c>
      <c r="I1508" t="inlineStr">
        <is>
          <t xml:space="preserve">SALÁRIO PJ </t>
        </is>
      </c>
      <c r="J1508" t="n">
        <v>-1000</v>
      </c>
      <c r="K1508" t="n">
        <v>-1000</v>
      </c>
      <c r="M1508" t="inlineStr">
        <is>
          <t>ADMINISTRATIVO</t>
        </is>
      </c>
      <c r="N1508" t="inlineStr">
        <is>
          <t xml:space="preserve">  - Administrativa</t>
        </is>
      </c>
      <c r="O1508" t="inlineStr">
        <is>
          <t>Real</t>
        </is>
      </c>
      <c r="P1508" t="inlineStr">
        <is>
          <t>Pago</t>
        </is>
      </c>
      <c r="Q1508" t="inlineStr">
        <is>
          <t>01/2026</t>
        </is>
      </c>
      <c r="R1508" t="n">
        <v>0</v>
      </c>
    </row>
    <row r="1509">
      <c r="A1509" t="n">
        <v>204390</v>
      </c>
      <c r="B1509" t="inlineStr">
        <is>
          <t>Love Cabaret</t>
        </is>
      </c>
      <c r="C1509" t="inlineStr">
        <is>
          <t>JULIA BAISCH FRANZ 02463978023</t>
        </is>
      </c>
      <c r="D1509" t="inlineStr">
        <is>
          <t>22</t>
        </is>
      </c>
      <c r="E1509" s="555" t="n">
        <v>46023</v>
      </c>
      <c r="F1509" s="555" t="n">
        <v>46063</v>
      </c>
      <c r="G1509" t="inlineStr">
        <is>
          <t>Custos Artístico Geral</t>
        </is>
      </c>
      <c r="H1509" t="inlineStr">
        <is>
          <t>MDO Terceirizada - Artístico</t>
        </is>
      </c>
      <c r="I1509" t="inlineStr">
        <is>
          <t xml:space="preserve">  SALÁRIO PJ </t>
        </is>
      </c>
      <c r="J1509" t="n">
        <v>-8500</v>
      </c>
      <c r="K1509" t="n">
        <v>-8500</v>
      </c>
      <c r="M1509" t="inlineStr">
        <is>
          <t>TECNICO DE SOM</t>
        </is>
      </c>
      <c r="N1509" t="inlineStr">
        <is>
          <t xml:space="preserve">  - Assistente</t>
        </is>
      </c>
      <c r="O1509" t="inlineStr">
        <is>
          <t>Real</t>
        </is>
      </c>
      <c r="P1509" t="inlineStr">
        <is>
          <t>Pago</t>
        </is>
      </c>
      <c r="Q1509" t="inlineStr">
        <is>
          <t>01/2026</t>
        </is>
      </c>
      <c r="R1509" t="n">
        <v>0</v>
      </c>
    </row>
    <row r="1510">
      <c r="A1510" t="n">
        <v>201358</v>
      </c>
      <c r="B1510" t="inlineStr">
        <is>
          <t>Love Cabaret</t>
        </is>
      </c>
      <c r="C1510" t="inlineStr">
        <is>
          <t xml:space="preserve">MATEUS SILVEIRA CEZAR </t>
        </is>
      </c>
      <c r="D1510" t="inlineStr">
        <is>
          <t>48</t>
        </is>
      </c>
      <c r="E1510" s="555" t="n">
        <v>46023</v>
      </c>
      <c r="F1510" s="555" t="n">
        <v>46057</v>
      </c>
      <c r="G1510" t="inlineStr">
        <is>
          <t>Marketing</t>
        </is>
      </c>
      <c r="H1510" t="inlineStr">
        <is>
          <t>Sessão de Fotos/Captação de Vídeo</t>
        </is>
      </c>
      <c r="I1510" t="inlineStr">
        <is>
          <t>PRODUCAO GRAFICA - CONTRATACAO VIDEOMAKER FIXO - 01/2026</t>
        </is>
      </c>
      <c r="J1510" t="n">
        <v>-1800</v>
      </c>
      <c r="K1510" t="n">
        <v>-1800</v>
      </c>
      <c r="O1510" t="inlineStr">
        <is>
          <t>Real</t>
        </is>
      </c>
      <c r="P1510" t="inlineStr">
        <is>
          <t>Pago</t>
        </is>
      </c>
      <c r="Q1510" t="inlineStr">
        <is>
          <t>01/2026</t>
        </is>
      </c>
      <c r="R1510" t="n">
        <v>0</v>
      </c>
    </row>
    <row r="1511">
      <c r="A1511" t="n">
        <v>201360</v>
      </c>
      <c r="B1511" t="inlineStr">
        <is>
          <t>Love Cabaret</t>
        </is>
      </c>
      <c r="C1511" t="inlineStr">
        <is>
          <t>MACHINE SEGURANCA PATRIMONIAL LTDA</t>
        </is>
      </c>
      <c r="D1511" t="inlineStr">
        <is>
          <t>FAT 125</t>
        </is>
      </c>
      <c r="E1511" s="555" t="n">
        <v>46023</v>
      </c>
      <c r="F1511" s="555" t="n">
        <v>46055</v>
      </c>
      <c r="G1511" t="inlineStr">
        <is>
          <t>Serviços de Terceiros</t>
        </is>
      </c>
      <c r="H1511" t="inlineStr">
        <is>
          <t>Serviços de Segurança</t>
        </is>
      </c>
      <c r="I1511" t="inlineStr">
        <is>
          <t xml:space="preserve">  SERVICO DE SEGURANCA - PERIODO 01 A 15/01/2026 
</t>
        </is>
      </c>
      <c r="J1511" t="n">
        <v>-1900</v>
      </c>
      <c r="K1511" t="n">
        <v>-1900</v>
      </c>
      <c r="O1511" t="inlineStr">
        <is>
          <t>Real</t>
        </is>
      </c>
      <c r="P1511" t="inlineStr">
        <is>
          <t>Pago</t>
        </is>
      </c>
      <c r="Q1511" t="inlineStr">
        <is>
          <t>01/2026</t>
        </is>
      </c>
      <c r="R1511" t="n">
        <v>0</v>
      </c>
    </row>
    <row r="1512">
      <c r="A1512" t="n">
        <v>201367</v>
      </c>
      <c r="B1512" t="inlineStr">
        <is>
          <t>Love Cabaret</t>
        </is>
      </c>
      <c r="C1512" t="inlineStr">
        <is>
          <t>ESCRITORIO CENTRAL DE ARRECADACAO E DISTRIBUICAO ECAD</t>
        </is>
      </c>
      <c r="D1512" t="inlineStr">
        <is>
          <t>9022718445</t>
        </is>
      </c>
      <c r="E1512" s="555" t="n">
        <v>46023</v>
      </c>
      <c r="F1512" s="555" t="n">
        <v>46058</v>
      </c>
      <c r="G1512" t="inlineStr">
        <is>
          <t>Custos Artístico Geral</t>
        </is>
      </c>
      <c r="H1512" t="inlineStr">
        <is>
          <t>Locação de Equipamentos Fixo</t>
        </is>
      </c>
      <c r="I1512" t="inlineStr">
        <is>
          <t>LOCACAO DE EQUIPAMENTOS FIXO - ECAD - 01/2026</t>
        </is>
      </c>
      <c r="J1512" t="n">
        <v>-802.5</v>
      </c>
      <c r="K1512" t="n">
        <v>-802.5</v>
      </c>
      <c r="O1512" t="inlineStr">
        <is>
          <t>Real</t>
        </is>
      </c>
      <c r="P1512" t="inlineStr">
        <is>
          <t>Pago</t>
        </is>
      </c>
      <c r="Q1512" t="inlineStr">
        <is>
          <t>01/2026</t>
        </is>
      </c>
      <c r="R1512" t="n">
        <v>0</v>
      </c>
    </row>
    <row r="1513">
      <c r="A1513" t="n">
        <v>193404</v>
      </c>
      <c r="B1513" t="inlineStr">
        <is>
          <t>Love Cabaret</t>
        </is>
      </c>
      <c r="C1513" t="inlineStr">
        <is>
          <t>TELEFONICA BRASIL S/A</t>
        </is>
      </c>
      <c r="D1513" t="inlineStr">
        <is>
          <t>22382 012026</t>
        </is>
      </c>
      <c r="E1513" s="555" t="n">
        <v>46023</v>
      </c>
      <c r="F1513" s="555" t="n">
        <v>46047</v>
      </c>
      <c r="G1513" t="inlineStr">
        <is>
          <t>Informática e TI</t>
        </is>
      </c>
      <c r="H1513" t="inlineStr">
        <is>
          <t>Internet</t>
        </is>
      </c>
      <c r="I1513" t="inlineStr">
        <is>
          <t>INTERNET MOVEL 200GB - CONTA 455530810 - 01/2026</t>
        </is>
      </c>
      <c r="J1513" t="n">
        <v>-223.82</v>
      </c>
      <c r="K1513" t="n">
        <v>-223.82</v>
      </c>
      <c r="O1513" t="inlineStr">
        <is>
          <t>Real</t>
        </is>
      </c>
      <c r="P1513" t="inlineStr">
        <is>
          <t>Pago</t>
        </is>
      </c>
      <c r="Q1513" t="inlineStr">
        <is>
          <t>01/2026</t>
        </is>
      </c>
      <c r="R1513" t="n">
        <v>0</v>
      </c>
    </row>
    <row r="1514">
      <c r="A1514" t="n">
        <v>201373</v>
      </c>
      <c r="B1514" t="inlineStr">
        <is>
          <t>Love Cabaret</t>
        </is>
      </c>
      <c r="C1514" t="inlineStr">
        <is>
          <t>MACHINE SEGURANCA PATRIMONIAL LTDA</t>
        </is>
      </c>
      <c r="D1514" t="inlineStr">
        <is>
          <t>FAT 133</t>
        </is>
      </c>
      <c r="E1514" s="555" t="n">
        <v>46023</v>
      </c>
      <c r="F1514" s="555" t="n">
        <v>46100</v>
      </c>
      <c r="G1514" t="inlineStr">
        <is>
          <t>Serviços de Terceiros</t>
        </is>
      </c>
      <c r="H1514" t="inlineStr">
        <is>
          <t>Serviços de Segurança</t>
        </is>
      </c>
      <c r="I1514" t="inlineStr">
        <is>
          <t xml:space="preserve">  SERVICO DE SEGURANCA - PERIODO 16 A 31/01/2026</t>
        </is>
      </c>
      <c r="J1514" t="n">
        <v>-6650</v>
      </c>
      <c r="K1514" t="n">
        <v>-6650</v>
      </c>
      <c r="O1514" t="inlineStr">
        <is>
          <t>Real</t>
        </is>
      </c>
      <c r="P1514" t="inlineStr">
        <is>
          <t>Pago</t>
        </is>
      </c>
      <c r="Q1514" t="inlineStr">
        <is>
          <t>01/2026</t>
        </is>
      </c>
      <c r="R1514" t="n">
        <v>0</v>
      </c>
    </row>
    <row r="1515">
      <c r="A1515" t="n">
        <v>201374</v>
      </c>
      <c r="B1515" t="inlineStr">
        <is>
          <t>Love Cabaret</t>
        </is>
      </c>
      <c r="C1515" t="inlineStr">
        <is>
          <t>VERISURE BRASIL MONITORAMENTO DE ALARMES S.A</t>
        </is>
      </c>
      <c r="D1515" t="inlineStr">
        <is>
          <t>17599752</t>
        </is>
      </c>
      <c r="E1515" s="555" t="n">
        <v>46023</v>
      </c>
      <c r="F1515" s="555" t="n">
        <v>46064</v>
      </c>
      <c r="G1515" t="inlineStr">
        <is>
          <t>Informática e TI</t>
        </is>
      </c>
      <c r="H1515" t="inlineStr">
        <is>
          <t>Sistemas de Segurança e Alarme</t>
        </is>
      </c>
      <c r="I1515" t="inlineStr">
        <is>
          <t xml:space="preserve"> SISTEMAS DE SEGURANCA / CAMERAS E SENSOR - 01/2026</t>
        </is>
      </c>
      <c r="J1515" t="n">
        <v>-235.78</v>
      </c>
      <c r="K1515" t="n">
        <v>-270.11</v>
      </c>
      <c r="O1515" t="inlineStr">
        <is>
          <t>Real</t>
        </is>
      </c>
      <c r="P1515" t="inlineStr">
        <is>
          <t>Pago</t>
        </is>
      </c>
      <c r="Q1515" t="inlineStr">
        <is>
          <t>01/2026</t>
        </is>
      </c>
      <c r="R1515" t="n">
        <v>0</v>
      </c>
    </row>
    <row r="1516">
      <c r="A1516" t="n">
        <v>202008</v>
      </c>
      <c r="B1516" t="inlineStr">
        <is>
          <t>Love Cabaret</t>
        </is>
      </c>
      <c r="C1516" t="inlineStr">
        <is>
          <t xml:space="preserve">AGNES RODRIGUES DE OLIVEIRA </t>
        </is>
      </c>
      <c r="D1516" t="inlineStr">
        <is>
          <t>44</t>
        </is>
      </c>
      <c r="E1516" s="555" t="n">
        <v>46023</v>
      </c>
      <c r="F1516" s="555" t="n">
        <v>46063</v>
      </c>
      <c r="G1516" t="inlineStr">
        <is>
          <t>Custos Artístico Geral</t>
        </is>
      </c>
      <c r="H1516" t="inlineStr">
        <is>
          <t>Técnico de Som / Luz</t>
        </is>
      </c>
      <c r="I1516" t="inlineStr">
        <is>
          <t xml:space="preserve"> SALÁRIO PJ</t>
        </is>
      </c>
      <c r="J1516" t="n">
        <v>-5000</v>
      </c>
      <c r="K1516" t="n">
        <v>-5000</v>
      </c>
      <c r="M1516" t="inlineStr">
        <is>
          <t>TECNICO DE SOM</t>
        </is>
      </c>
      <c r="N1516" t="inlineStr">
        <is>
          <t xml:space="preserve">  - Assistente</t>
        </is>
      </c>
      <c r="O1516" t="inlineStr">
        <is>
          <t>Real</t>
        </is>
      </c>
      <c r="P1516" t="inlineStr">
        <is>
          <t>Pago</t>
        </is>
      </c>
      <c r="Q1516" t="inlineStr">
        <is>
          <t>01/2026</t>
        </is>
      </c>
      <c r="R1516" t="n">
        <v>0</v>
      </c>
    </row>
    <row r="1517">
      <c r="A1517" t="n">
        <v>202021</v>
      </c>
      <c r="B1517" t="inlineStr">
        <is>
          <t>Love Cabaret</t>
        </is>
      </c>
      <c r="C1517" t="inlineStr">
        <is>
          <t>ANDRE RODRIGUES AZEVEDO</t>
        </is>
      </c>
      <c r="D1517" t="inlineStr">
        <is>
          <t>72</t>
        </is>
      </c>
      <c r="E1517" s="555" t="n">
        <v>46023</v>
      </c>
      <c r="F1517" s="555" t="n">
        <v>46063</v>
      </c>
      <c r="G1517" t="inlineStr">
        <is>
          <t>Mão de Obra - PJ</t>
        </is>
      </c>
      <c r="H1517" t="inlineStr">
        <is>
          <t>MDO Terceirizada - Artístico</t>
        </is>
      </c>
      <c r="I1517" t="inlineStr">
        <is>
          <t xml:space="preserve">  SALÁRIO PJ</t>
        </is>
      </c>
      <c r="J1517" t="n">
        <v>-6500</v>
      </c>
      <c r="K1517" t="n">
        <v>-6500</v>
      </c>
      <c r="M1517" t="inlineStr">
        <is>
          <t>TECNICO DE SOM</t>
        </is>
      </c>
      <c r="N1517" t="inlineStr">
        <is>
          <t xml:space="preserve">  - Assistente</t>
        </is>
      </c>
      <c r="O1517" t="inlineStr">
        <is>
          <t>Real</t>
        </is>
      </c>
      <c r="P1517" t="inlineStr">
        <is>
          <t>Pago</t>
        </is>
      </c>
      <c r="Q1517" t="inlineStr">
        <is>
          <t>01/2026</t>
        </is>
      </c>
      <c r="R1517" t="n">
        <v>0</v>
      </c>
    </row>
    <row r="1518">
      <c r="A1518" t="n">
        <v>202076</v>
      </c>
      <c r="B1518" t="inlineStr">
        <is>
          <t>Love Cabaret</t>
        </is>
      </c>
      <c r="C1518" t="inlineStr">
        <is>
          <t>PJ 00302023 - ANDRES LA ROSA</t>
        </is>
      </c>
      <c r="D1518" t="inlineStr">
        <is>
          <t>75</t>
        </is>
      </c>
      <c r="E1518" s="555" t="n">
        <v>46023</v>
      </c>
      <c r="F1518" s="555" t="n">
        <v>46063</v>
      </c>
      <c r="G1518" t="inlineStr">
        <is>
          <t>Mão de Obra - PJ</t>
        </is>
      </c>
      <c r="H1518" t="inlineStr">
        <is>
          <t>MDO PJ Fixo</t>
        </is>
      </c>
      <c r="I1518" t="inlineStr">
        <is>
          <t xml:space="preserve"> SALÁRIO PJ </t>
        </is>
      </c>
      <c r="J1518" t="n">
        <v>-5200</v>
      </c>
      <c r="K1518" t="n">
        <v>-5200</v>
      </c>
      <c r="M1518" t="inlineStr">
        <is>
          <t>COORDENADOR</t>
        </is>
      </c>
      <c r="N1518" t="inlineStr">
        <is>
          <t xml:space="preserve">  - Coordenador</t>
        </is>
      </c>
      <c r="O1518" t="inlineStr">
        <is>
          <t>Real</t>
        </is>
      </c>
      <c r="P1518" t="inlineStr">
        <is>
          <t>Pago</t>
        </is>
      </c>
      <c r="Q1518" t="inlineStr">
        <is>
          <t>01/2026</t>
        </is>
      </c>
      <c r="R1518" t="n">
        <v>0</v>
      </c>
    </row>
    <row r="1519">
      <c r="A1519" t="n">
        <v>202090</v>
      </c>
      <c r="B1519" t="inlineStr">
        <is>
          <t>Love Cabaret</t>
        </is>
      </c>
      <c r="C1519" t="inlineStr">
        <is>
          <t xml:space="preserve">DOUGLAS FELIPE DOMINGUES GONCALVES </t>
        </is>
      </c>
      <c r="D1519" t="inlineStr">
        <is>
          <t>58</t>
        </is>
      </c>
      <c r="E1519" s="555" t="n">
        <v>46023</v>
      </c>
      <c r="F1519" s="555" t="n">
        <v>46063</v>
      </c>
      <c r="G1519" t="inlineStr">
        <is>
          <t>Custos Artístico Geral</t>
        </is>
      </c>
      <c r="H1519" t="inlineStr">
        <is>
          <t>Técnico de Som / Luz</t>
        </is>
      </c>
      <c r="I1519" t="inlineStr">
        <is>
          <t xml:space="preserve">  SALÁRIO PJ </t>
        </is>
      </c>
      <c r="J1519" t="n">
        <v>-4100</v>
      </c>
      <c r="K1519" t="n">
        <v>-4100</v>
      </c>
      <c r="M1519" t="inlineStr">
        <is>
          <t>TECNICO DE SOM</t>
        </is>
      </c>
      <c r="N1519" t="inlineStr">
        <is>
          <t xml:space="preserve">  - Assistente</t>
        </is>
      </c>
      <c r="O1519" t="inlineStr">
        <is>
          <t>Real</t>
        </is>
      </c>
      <c r="P1519" t="inlineStr">
        <is>
          <t>Pago</t>
        </is>
      </c>
      <c r="Q1519" t="inlineStr">
        <is>
          <t>01/2026</t>
        </is>
      </c>
      <c r="R1519" t="n">
        <v>0</v>
      </c>
    </row>
    <row r="1520">
      <c r="A1520" t="n">
        <v>202112</v>
      </c>
      <c r="B1520" t="inlineStr">
        <is>
          <t>Love Cabaret</t>
        </is>
      </c>
      <c r="C1520" t="inlineStr">
        <is>
          <t>FELIPE FERREIRA FRANCA 36496185832</t>
        </is>
      </c>
      <c r="D1520" t="inlineStr">
        <is>
          <t>66</t>
        </is>
      </c>
      <c r="E1520" s="555" t="n">
        <v>46023</v>
      </c>
      <c r="F1520" s="555" t="n">
        <v>46063</v>
      </c>
      <c r="G1520" t="inlineStr">
        <is>
          <t>Mão de Obra - PJ</t>
        </is>
      </c>
      <c r="H1520" t="inlineStr">
        <is>
          <t>MDO PJ Fixo</t>
        </is>
      </c>
      <c r="I1520" t="inlineStr">
        <is>
          <t xml:space="preserve">SALÁRIO PJ </t>
        </is>
      </c>
      <c r="J1520" t="n">
        <v>-3250</v>
      </c>
      <c r="K1520" t="n">
        <v>-3250</v>
      </c>
      <c r="M1520" t="inlineStr">
        <is>
          <t>LIDER DE SQUAD</t>
        </is>
      </c>
      <c r="N1520" t="inlineStr">
        <is>
          <t xml:space="preserve">  - Squad</t>
        </is>
      </c>
      <c r="O1520" t="inlineStr">
        <is>
          <t>Real</t>
        </is>
      </c>
      <c r="P1520" t="inlineStr">
        <is>
          <t>Pago</t>
        </is>
      </c>
      <c r="Q1520" t="inlineStr">
        <is>
          <t>01/2026</t>
        </is>
      </c>
      <c r="R1520" t="n">
        <v>0</v>
      </c>
    </row>
    <row r="1521">
      <c r="A1521" t="n">
        <v>202209</v>
      </c>
      <c r="B1521" t="inlineStr">
        <is>
          <t>Love Cabaret</t>
        </is>
      </c>
      <c r="C1521" t="inlineStr">
        <is>
          <t>PJ 00492024 - ISABELLA FERNANDES GOMES</t>
        </is>
      </c>
      <c r="D1521" t="inlineStr">
        <is>
          <t>74</t>
        </is>
      </c>
      <c r="E1521" s="555" t="n">
        <v>46023</v>
      </c>
      <c r="F1521" s="555" t="n">
        <v>46063</v>
      </c>
      <c r="G1521" t="inlineStr">
        <is>
          <t>Mão de Obra - PJ</t>
        </is>
      </c>
      <c r="H1521" t="inlineStr">
        <is>
          <t>MDO PJ Fixo</t>
        </is>
      </c>
      <c r="I1521" t="inlineStr">
        <is>
          <t>SALÁRIO PJ</t>
        </is>
      </c>
      <c r="J1521" t="n">
        <v>-1200</v>
      </c>
      <c r="K1521" t="n">
        <v>-1200</v>
      </c>
      <c r="M1521" t="inlineStr">
        <is>
          <t>ANALISTA FINANCEIRO DO SQUAD</t>
        </is>
      </c>
      <c r="N1521" t="inlineStr">
        <is>
          <t xml:space="preserve">  - Squad</t>
        </is>
      </c>
      <c r="O1521" t="inlineStr">
        <is>
          <t>Real</t>
        </is>
      </c>
      <c r="P1521" t="inlineStr">
        <is>
          <t>Pago</t>
        </is>
      </c>
      <c r="Q1521" t="inlineStr">
        <is>
          <t>01/2026</t>
        </is>
      </c>
      <c r="R1521" t="n">
        <v>0</v>
      </c>
    </row>
    <row r="1522">
      <c r="A1522" t="n">
        <v>202224</v>
      </c>
      <c r="B1522" t="inlineStr">
        <is>
          <t>Love Cabaret</t>
        </is>
      </c>
      <c r="C1522" t="inlineStr">
        <is>
          <t>PJ 00352023 - JESSICA IZABEL DE SOUZA</t>
        </is>
      </c>
      <c r="D1522" t="inlineStr">
        <is>
          <t>108</t>
        </is>
      </c>
      <c r="E1522" s="555" t="n">
        <v>46023</v>
      </c>
      <c r="F1522" s="555" t="n">
        <v>46063</v>
      </c>
      <c r="G1522" t="inlineStr">
        <is>
          <t>Mão de Obra - PJ</t>
        </is>
      </c>
      <c r="H1522" t="inlineStr">
        <is>
          <t>MDO PJ Fixo</t>
        </is>
      </c>
      <c r="I1522" t="inlineStr">
        <is>
          <t>SALÁRIO PJ</t>
        </is>
      </c>
      <c r="J1522" t="n">
        <v>-1250</v>
      </c>
      <c r="K1522" t="n">
        <v>-1250</v>
      </c>
      <c r="M1522" t="inlineStr">
        <is>
          <t>ANALISTA FINANCEIRO DO SQUAD</t>
        </is>
      </c>
      <c r="N1522" t="inlineStr">
        <is>
          <t xml:space="preserve">  - Squad</t>
        </is>
      </c>
      <c r="O1522" t="inlineStr">
        <is>
          <t>Real</t>
        </is>
      </c>
      <c r="P1522" t="inlineStr">
        <is>
          <t>Pago</t>
        </is>
      </c>
      <c r="Q1522" t="inlineStr">
        <is>
          <t>01/2026</t>
        </is>
      </c>
      <c r="R1522" t="n">
        <v>0</v>
      </c>
    </row>
    <row r="1523">
      <c r="A1523" t="n">
        <v>203134</v>
      </c>
      <c r="B1523" t="inlineStr">
        <is>
          <t>Love Cabaret</t>
        </is>
      </c>
      <c r="C1523" t="inlineStr">
        <is>
          <t>MARIA EDUARDA RAMOS DE SOUSA</t>
        </is>
      </c>
      <c r="D1523" t="inlineStr">
        <is>
          <t>82</t>
        </is>
      </c>
      <c r="E1523" s="555" t="n">
        <v>46023</v>
      </c>
      <c r="F1523" s="555" t="n">
        <v>46070</v>
      </c>
      <c r="G1523" t="inlineStr">
        <is>
          <t>Custos de Eventos</t>
        </is>
      </c>
      <c r="H1523" t="inlineStr">
        <is>
          <t>Comissões de Vendas - Eventos</t>
        </is>
      </c>
      <c r="I1523" t="inlineStr">
        <is>
          <t>Pagamento de bônus referente ao atingimento das metas do trimestre (outubro-novembro-dezembro de 2025). Campanha de Vendas - 4º Trimestre de 2025</t>
        </is>
      </c>
      <c r="J1523" t="n">
        <v>-4731.14</v>
      </c>
      <c r="K1523" t="n">
        <v>-4731.14</v>
      </c>
      <c r="M1523" t="inlineStr">
        <is>
          <t>ANALISTA EXECUTIVA DE EVENTOS</t>
        </is>
      </c>
      <c r="N1523" t="inlineStr">
        <is>
          <t>MDO Terceirizada - Eventos</t>
        </is>
      </c>
      <c r="O1523" t="inlineStr">
        <is>
          <t>Real</t>
        </is>
      </c>
      <c r="P1523" t="inlineStr">
        <is>
          <t>Pago</t>
        </is>
      </c>
      <c r="Q1523" t="inlineStr">
        <is>
          <t>01/2026</t>
        </is>
      </c>
      <c r="R1523" t="n">
        <v>0</v>
      </c>
    </row>
    <row r="1524">
      <c r="A1524" t="n">
        <v>204346</v>
      </c>
      <c r="B1524" t="inlineStr">
        <is>
          <t>Love Cabaret</t>
        </is>
      </c>
      <c r="C1524" t="inlineStr">
        <is>
          <t>FABRICA DE BARES SERVICOS LTDA FB</t>
        </is>
      </c>
      <c r="D1524" t="inlineStr">
        <is>
          <t>06</t>
        </is>
      </c>
      <c r="E1524" s="555" t="n">
        <v>46023</v>
      </c>
      <c r="F1524" s="555" t="n">
        <v>46078</v>
      </c>
      <c r="G1524" t="inlineStr">
        <is>
          <t>Mão de Obra - Benefícios</t>
        </is>
      </c>
      <c r="H1524" t="inlineStr">
        <is>
          <t xml:space="preserve">  -  Alimentação Funcionário</t>
        </is>
      </c>
      <c r="I1524" t="inlineStr">
        <is>
          <t>ALIMENTACAO DE FUNCIONARIO - CARTAO BLACK - 01/2026</t>
        </is>
      </c>
      <c r="J1524" t="n">
        <v>-5777.29</v>
      </c>
      <c r="K1524" t="n">
        <v>-5777.29</v>
      </c>
      <c r="O1524" t="inlineStr">
        <is>
          <t>Real</t>
        </is>
      </c>
      <c r="P1524" t="inlineStr">
        <is>
          <t>Pago</t>
        </is>
      </c>
      <c r="Q1524" t="inlineStr">
        <is>
          <t>01/2026</t>
        </is>
      </c>
      <c r="R1524" t="n">
        <v>0</v>
      </c>
    </row>
    <row r="1525">
      <c r="A1525" t="n">
        <v>204333</v>
      </c>
      <c r="B1525" t="inlineStr">
        <is>
          <t>Love Cabaret</t>
        </is>
      </c>
      <c r="C1525" t="inlineStr">
        <is>
          <t>BLUEME</t>
        </is>
      </c>
      <c r="D1525" t="inlineStr">
        <is>
          <t>240</t>
        </is>
      </c>
      <c r="E1525" s="555" t="n">
        <v>46023</v>
      </c>
      <c r="F1525" s="555" t="n">
        <v>46066</v>
      </c>
      <c r="G1525" t="inlineStr">
        <is>
          <t>Informática e TI</t>
        </is>
      </c>
      <c r="H1525" t="inlineStr">
        <is>
          <t>Sistemas Gerais - Financeiros</t>
        </is>
      </c>
      <c r="I1525" t="inlineStr">
        <is>
          <t>SISTEMA BLUE ME - 01/2026</t>
        </is>
      </c>
      <c r="J1525" t="n">
        <v>-389</v>
      </c>
      <c r="K1525" t="n">
        <v>-389</v>
      </c>
      <c r="O1525" t="inlineStr">
        <is>
          <t>Real</t>
        </is>
      </c>
      <c r="P1525" t="inlineStr">
        <is>
          <t>Pago</t>
        </is>
      </c>
      <c r="Q1525" t="inlineStr">
        <is>
          <t>01/2026</t>
        </is>
      </c>
      <c r="R1525" t="n">
        <v>0</v>
      </c>
    </row>
    <row r="1526">
      <c r="A1526" t="n">
        <v>193380</v>
      </c>
      <c r="B1526" t="inlineStr">
        <is>
          <t>Love Cabaret</t>
        </is>
      </c>
      <c r="C1526" t="inlineStr">
        <is>
          <t>PAULO CESAR MEDEIROS EYEZANIO</t>
        </is>
      </c>
      <c r="D1526" t="inlineStr">
        <is>
          <t>RP0042026</t>
        </is>
      </c>
      <c r="E1526" s="555" t="n">
        <v>46023</v>
      </c>
      <c r="F1526" s="555" t="n">
        <v>46052</v>
      </c>
      <c r="G1526" t="inlineStr">
        <is>
          <t>Serviços de Terceiros</t>
        </is>
      </c>
      <c r="H1526" t="inlineStr">
        <is>
          <t>Assessoria Jurídica</t>
        </is>
      </c>
      <c r="I1526" t="inlineStr">
        <is>
          <t>HONORARIOS ADVOCATICIOS - 01/2026</t>
        </is>
      </c>
      <c r="J1526" t="n">
        <v>-3200</v>
      </c>
      <c r="K1526" t="n">
        <v>-3200</v>
      </c>
      <c r="O1526" t="inlineStr">
        <is>
          <t>Real</t>
        </is>
      </c>
      <c r="P1526" t="inlineStr">
        <is>
          <t>Pago</t>
        </is>
      </c>
      <c r="Q1526" t="inlineStr">
        <is>
          <t>01/2026</t>
        </is>
      </c>
      <c r="R1526" t="n">
        <v>0</v>
      </c>
    </row>
    <row r="1527">
      <c r="A1527" t="n">
        <v>195286</v>
      </c>
      <c r="B1527" t="inlineStr">
        <is>
          <t>Love Cabaret</t>
        </is>
      </c>
      <c r="C1527" t="inlineStr">
        <is>
          <t>AGENCIA BIOMA PUBLICIDADE E EVENTOS LTDA - FACUNDO</t>
        </is>
      </c>
      <c r="D1527" t="inlineStr">
        <is>
          <t>350</t>
        </is>
      </c>
      <c r="E1527" s="555" t="n">
        <v>46023</v>
      </c>
      <c r="F1527" s="555" t="n">
        <v>46058</v>
      </c>
      <c r="G1527" t="inlineStr">
        <is>
          <t>Marketing</t>
        </is>
      </c>
      <c r="H1527" t="inlineStr">
        <is>
          <t>Agência de Propaganda</t>
        </is>
      </c>
      <c r="I1527" t="inlineStr">
        <is>
          <t>AGENCIA DE PROPAGANDA - SERVICOS PRESTADOS MARKETING 01/2026</t>
        </is>
      </c>
      <c r="J1527" t="n">
        <v>-8000</v>
      </c>
      <c r="K1527" t="n">
        <v>-8000</v>
      </c>
      <c r="O1527" t="inlineStr">
        <is>
          <t>Real</t>
        </is>
      </c>
      <c r="P1527" t="inlineStr">
        <is>
          <t>Pago</t>
        </is>
      </c>
      <c r="Q1527" t="inlineStr">
        <is>
          <t>01/2026</t>
        </is>
      </c>
      <c r="R1527" t="n">
        <v>0</v>
      </c>
    </row>
    <row r="1528">
      <c r="A1528" t="n">
        <v>194787</v>
      </c>
      <c r="B1528" t="inlineStr">
        <is>
          <t>Love Cabaret</t>
        </is>
      </c>
      <c r="C1528" t="inlineStr">
        <is>
          <t>AURORA ALVORADA ESTACIONAMENTO E LANCHONETE LTDA</t>
        </is>
      </c>
      <c r="D1528" t="inlineStr">
        <is>
          <t>11392</t>
        </is>
      </c>
      <c r="E1528" s="555" t="n">
        <v>46023</v>
      </c>
      <c r="F1528" s="555" t="n">
        <v>46056</v>
      </c>
      <c r="G1528" t="inlineStr">
        <is>
          <t>Mão de Obra - Benefícios</t>
        </is>
      </c>
      <c r="H1528" t="inlineStr">
        <is>
          <t xml:space="preserve">  -  Alimentação Funcionário</t>
        </is>
      </c>
      <c r="I1528" t="inlineStr">
        <is>
          <t>PAO FRANCES SEMANAL - 01/2026</t>
        </is>
      </c>
      <c r="J1528" t="n">
        <v>-112.34</v>
      </c>
      <c r="K1528" t="n">
        <v>-112.34</v>
      </c>
      <c r="O1528" t="inlineStr">
        <is>
          <t>Real</t>
        </is>
      </c>
      <c r="P1528" t="inlineStr">
        <is>
          <t>Pago</t>
        </is>
      </c>
      <c r="Q1528" t="inlineStr">
        <is>
          <t>01/2026</t>
        </is>
      </c>
      <c r="R1528" t="n">
        <v>0</v>
      </c>
    </row>
    <row r="1529">
      <c r="A1529" t="n">
        <v>194773</v>
      </c>
      <c r="B1529" t="inlineStr">
        <is>
          <t>Love Cabaret</t>
        </is>
      </c>
      <c r="C1529" t="inlineStr">
        <is>
          <t>ESTAFF SOLUCOES TECNOLOGICAS DE AGENCIAMENTO LTDA</t>
        </is>
      </c>
      <c r="D1529" t="inlineStr">
        <is>
          <t>724378057</t>
        </is>
      </c>
      <c r="E1529" s="555" t="n">
        <v>46023</v>
      </c>
      <c r="F1529" s="555" t="n">
        <v>46051</v>
      </c>
      <c r="G1529" t="inlineStr">
        <is>
          <t>Mão de Obra - Extra</t>
        </is>
      </c>
      <c r="H1529" t="inlineStr">
        <is>
          <t>Mão de Obra Extra</t>
        </is>
      </c>
      <c r="I1529" t="inlineStr">
        <is>
          <t>MAO DE OBRA EXTRA - PERIODO 12/01 A 18/01 - 01/2026</t>
        </is>
      </c>
      <c r="J1529" t="n">
        <v>-12331</v>
      </c>
      <c r="K1529" t="n">
        <v>-12331</v>
      </c>
      <c r="O1529" t="inlineStr">
        <is>
          <t>Real</t>
        </is>
      </c>
      <c r="P1529" t="inlineStr">
        <is>
          <t>Pago</t>
        </is>
      </c>
      <c r="Q1529" t="inlineStr">
        <is>
          <t>01/2026</t>
        </is>
      </c>
      <c r="R1529" t="n">
        <v>0</v>
      </c>
    </row>
    <row r="1530">
      <c r="A1530" t="n">
        <v>194733</v>
      </c>
      <c r="B1530" t="inlineStr">
        <is>
          <t>Love Cabaret</t>
        </is>
      </c>
      <c r="C1530" t="inlineStr">
        <is>
          <t>TELEFONICA BRASIL S/A</t>
        </is>
      </c>
      <c r="D1530" t="inlineStr">
        <is>
          <t>48766 012026</t>
        </is>
      </c>
      <c r="E1530" s="555" t="n">
        <v>46023</v>
      </c>
      <c r="F1530" s="555" t="n">
        <v>46049</v>
      </c>
      <c r="G1530" t="inlineStr">
        <is>
          <t>Informática e TI</t>
        </is>
      </c>
      <c r="H1530" t="inlineStr">
        <is>
          <t>Internet</t>
        </is>
      </c>
      <c r="I1530" t="inlineStr">
        <is>
          <t>INTERNET IP DEDICADO 100MB - CONTA 443318083 - 01/2026</t>
        </is>
      </c>
      <c r="J1530" t="n">
        <v>-487.66</v>
      </c>
      <c r="K1530" t="n">
        <v>-487.66</v>
      </c>
      <c r="O1530" t="inlineStr">
        <is>
          <t>Real</t>
        </is>
      </c>
      <c r="P1530" t="inlineStr">
        <is>
          <t>Pago</t>
        </is>
      </c>
      <c r="Q1530" t="inlineStr">
        <is>
          <t>01/2026</t>
        </is>
      </c>
      <c r="R1530" t="n">
        <v>0</v>
      </c>
    </row>
    <row r="1531">
      <c r="A1531" t="n">
        <v>204443</v>
      </c>
      <c r="B1531" t="inlineStr">
        <is>
          <t>Love Cabaret</t>
        </is>
      </c>
      <c r="C1531" t="inlineStr">
        <is>
          <t>PJ 00132021 - TELES DE ALMEIDA PINTO</t>
        </is>
      </c>
      <c r="D1531" t="inlineStr">
        <is>
          <t>45</t>
        </is>
      </c>
      <c r="E1531" s="555" t="n">
        <v>46023</v>
      </c>
      <c r="F1531" s="555" t="n">
        <v>46063</v>
      </c>
      <c r="G1531" t="inlineStr">
        <is>
          <t>Mão de Obra - PJ</t>
        </is>
      </c>
      <c r="H1531" t="inlineStr">
        <is>
          <t>MDO PJ Fixo</t>
        </is>
      </c>
      <c r="I1531" t="inlineStr">
        <is>
          <t>SALÁRIO PJ</t>
        </is>
      </c>
      <c r="J1531" t="n">
        <v>-2000</v>
      </c>
      <c r="K1531" t="n">
        <v>-2000</v>
      </c>
      <c r="M1531" t="inlineStr">
        <is>
          <t>CHEFE DE BAR SQUAD</t>
        </is>
      </c>
      <c r="N1531" t="inlineStr">
        <is>
          <t xml:space="preserve">  - Squad</t>
        </is>
      </c>
      <c r="O1531" t="inlineStr">
        <is>
          <t>Real</t>
        </is>
      </c>
      <c r="P1531" t="inlineStr">
        <is>
          <t>Pago</t>
        </is>
      </c>
      <c r="Q1531" t="inlineStr">
        <is>
          <t>01/2026</t>
        </is>
      </c>
      <c r="R1531" t="n">
        <v>0</v>
      </c>
    </row>
    <row r="1532">
      <c r="A1532" t="n">
        <v>194631</v>
      </c>
      <c r="B1532" t="inlineStr">
        <is>
          <t>Love Cabaret</t>
        </is>
      </c>
      <c r="C1532" t="inlineStr">
        <is>
          <t>ELETROPAULO METROPOLITANA ELETRICIDADE DE SAO PAULO SA</t>
        </is>
      </c>
      <c r="D1532" t="inlineStr">
        <is>
          <t>030300730</t>
        </is>
      </c>
      <c r="E1532" s="555" t="n">
        <v>46023</v>
      </c>
      <c r="F1532" s="555" t="n">
        <v>46057</v>
      </c>
      <c r="G1532" t="inlineStr">
        <is>
          <t>Utilidades</t>
        </is>
      </c>
      <c r="H1532" t="inlineStr">
        <is>
          <t>Energia Eletrica</t>
        </is>
      </c>
      <c r="I1532" t="inlineStr">
        <is>
          <t>ENERGIA ELETRICA - INST 64098915 - 12.160 KW/H - 01/2026</t>
        </is>
      </c>
      <c r="J1532" t="n">
        <v>-12178.58</v>
      </c>
      <c r="K1532" t="n">
        <v>-12178.58</v>
      </c>
      <c r="O1532" t="inlineStr">
        <is>
          <t>Real</t>
        </is>
      </c>
      <c r="P1532" t="inlineStr">
        <is>
          <t>Pago</t>
        </is>
      </c>
      <c r="Q1532" t="inlineStr">
        <is>
          <t>01/2026</t>
        </is>
      </c>
      <c r="R1532" t="n">
        <v>0</v>
      </c>
    </row>
    <row r="1533">
      <c r="A1533" t="n">
        <v>194629</v>
      </c>
      <c r="B1533" t="inlineStr">
        <is>
          <t>Love Cabaret</t>
        </is>
      </c>
      <c r="C1533" t="inlineStr">
        <is>
          <t>ELETROPAULO METROPOLITANA ELETRICIDADE DE SAO PAULO SA</t>
        </is>
      </c>
      <c r="D1533" t="inlineStr">
        <is>
          <t>030710668</t>
        </is>
      </c>
      <c r="E1533" s="555" t="n">
        <v>46023</v>
      </c>
      <c r="F1533" s="555" t="n">
        <v>46057</v>
      </c>
      <c r="G1533" t="inlineStr">
        <is>
          <t>Utilidades</t>
        </is>
      </c>
      <c r="H1533" t="inlineStr">
        <is>
          <t>Energia Eletrica</t>
        </is>
      </c>
      <c r="I1533" t="inlineStr">
        <is>
          <t>ENERGIA ELETRICA - INST 200782443 - 100 KW/H (MINIMO) - 01/2026</t>
        </is>
      </c>
      <c r="J1533" t="n">
        <v>-100.68</v>
      </c>
      <c r="K1533" t="n">
        <v>-100.68</v>
      </c>
      <c r="O1533" t="inlineStr">
        <is>
          <t>Real</t>
        </is>
      </c>
      <c r="P1533" t="inlineStr">
        <is>
          <t>Pago</t>
        </is>
      </c>
      <c r="Q1533" t="inlineStr">
        <is>
          <t>01/2026</t>
        </is>
      </c>
      <c r="R1533" t="n">
        <v>0</v>
      </c>
    </row>
    <row r="1534">
      <c r="A1534" t="n">
        <v>194617</v>
      </c>
      <c r="B1534" t="inlineStr">
        <is>
          <t>Love Cabaret</t>
        </is>
      </c>
      <c r="C1534" t="inlineStr">
        <is>
          <t>FREE SOM - LOCACAO DE SOM E  LUZ LTDA - TUKASON</t>
        </is>
      </c>
      <c r="D1534" t="inlineStr">
        <is>
          <t>0546</t>
        </is>
      </c>
      <c r="E1534" s="555" t="n">
        <v>46023</v>
      </c>
      <c r="F1534" s="555" t="n">
        <v>46052</v>
      </c>
      <c r="G1534" t="inlineStr">
        <is>
          <t>Custos Artístico Geral</t>
        </is>
      </c>
      <c r="H1534" t="inlineStr">
        <is>
          <t>Locação de Equipamentos Fixo</t>
        </is>
      </c>
      <c r="I1534" t="inlineStr">
        <is>
          <t>LOCACAO DE EQUIPAMENTOS FIXO - 01/2026</t>
        </is>
      </c>
      <c r="J1534" t="n">
        <v>-6000</v>
      </c>
      <c r="K1534" t="n">
        <v>-6000</v>
      </c>
      <c r="O1534" t="inlineStr">
        <is>
          <t>Real</t>
        </is>
      </c>
      <c r="P1534" t="inlineStr">
        <is>
          <t>Pago</t>
        </is>
      </c>
      <c r="Q1534" t="inlineStr">
        <is>
          <t>01/2026</t>
        </is>
      </c>
      <c r="R1534" t="n">
        <v>0</v>
      </c>
    </row>
    <row r="1535">
      <c r="A1535" t="n">
        <v>204456</v>
      </c>
      <c r="B1535" t="inlineStr">
        <is>
          <t>Love Cabaret</t>
        </is>
      </c>
      <c r="C1535" t="inlineStr">
        <is>
          <t>PJ 55774785000141</t>
        </is>
      </c>
      <c r="D1535" t="inlineStr">
        <is>
          <t>80</t>
        </is>
      </c>
      <c r="E1535" s="555" t="n">
        <v>46023</v>
      </c>
      <c r="F1535" s="555" t="n">
        <v>46063</v>
      </c>
      <c r="G1535" t="inlineStr">
        <is>
          <t>Mão de Obra - PJ</t>
        </is>
      </c>
      <c r="H1535" t="inlineStr">
        <is>
          <t>MDO PJ Fixo</t>
        </is>
      </c>
      <c r="I1535" t="inlineStr">
        <is>
          <t xml:space="preserve">SALÁRIO PJ </t>
        </is>
      </c>
      <c r="J1535" t="n">
        <v>-1125</v>
      </c>
      <c r="K1535" t="n">
        <v>-1125</v>
      </c>
      <c r="M1535" t="inlineStr">
        <is>
          <t>ANALISTA DE COMPRAS DO SQUAD</t>
        </is>
      </c>
      <c r="N1535" t="inlineStr">
        <is>
          <t xml:space="preserve">  - Squad</t>
        </is>
      </c>
      <c r="O1535" t="inlineStr">
        <is>
          <t>Real</t>
        </is>
      </c>
      <c r="P1535" t="inlineStr">
        <is>
          <t>Pago</t>
        </is>
      </c>
      <c r="Q1535" t="inlineStr">
        <is>
          <t>01/2026</t>
        </is>
      </c>
      <c r="R1535" t="n">
        <v>0</v>
      </c>
    </row>
    <row r="1536">
      <c r="A1536" t="n">
        <v>194616</v>
      </c>
      <c r="B1536" t="inlineStr">
        <is>
          <t>Love Cabaret</t>
        </is>
      </c>
      <c r="C1536" t="inlineStr">
        <is>
          <t>INVYE CAPITAL LTDA</t>
        </is>
      </c>
      <c r="D1536" t="inlineStr">
        <is>
          <t>3154</t>
        </is>
      </c>
      <c r="E1536" s="555" t="n">
        <v>46023</v>
      </c>
      <c r="F1536" s="555" t="n">
        <v>46048</v>
      </c>
      <c r="G1536" t="inlineStr">
        <is>
          <t>Serviços de Terceiros</t>
        </is>
      </c>
      <c r="H1536" t="inlineStr">
        <is>
          <t>Assessoria em Geral</t>
        </is>
      </c>
      <c r="I1536" t="inlineStr">
        <is>
          <t>ASSESSORIA GERAL - INVENTARIO - 01/2026</t>
        </is>
      </c>
      <c r="J1536" t="n">
        <v>-1260</v>
      </c>
      <c r="K1536" t="n">
        <v>-1260</v>
      </c>
      <c r="O1536" t="inlineStr">
        <is>
          <t>Real</t>
        </is>
      </c>
      <c r="P1536" t="inlineStr">
        <is>
          <t>Pago</t>
        </is>
      </c>
      <c r="Q1536" t="inlineStr">
        <is>
          <t>01/2026</t>
        </is>
      </c>
      <c r="R1536" t="n">
        <v>0</v>
      </c>
    </row>
    <row r="1537">
      <c r="A1537" t="n">
        <v>194495</v>
      </c>
      <c r="B1537" t="inlineStr">
        <is>
          <t>Love Cabaret</t>
        </is>
      </c>
      <c r="C1537" t="inlineStr">
        <is>
          <t>VALE TRANSPORTE</t>
        </is>
      </c>
      <c r="D1537" t="inlineStr">
        <is>
          <t>2876 012026</t>
        </is>
      </c>
      <c r="E1537" s="555" t="n">
        <v>46023</v>
      </c>
      <c r="F1537" s="555" t="n">
        <v>46049</v>
      </c>
      <c r="G1537" t="inlineStr">
        <is>
          <t>Mão de Obra - Benefícios</t>
        </is>
      </c>
      <c r="H1537" t="inlineStr">
        <is>
          <t xml:space="preserve">  -  Vale-transporte</t>
        </is>
      </c>
      <c r="I1537" t="inlineStr">
        <is>
          <t xml:space="preserve">   COMPLEMENTO VT COMP. 01/2026</t>
        </is>
      </c>
      <c r="J1537" t="n">
        <v>-28.76</v>
      </c>
      <c r="K1537" t="n">
        <v>-28.76</v>
      </c>
      <c r="O1537" t="inlineStr">
        <is>
          <t>Real</t>
        </is>
      </c>
      <c r="P1537" t="inlineStr">
        <is>
          <t>Pago</t>
        </is>
      </c>
      <c r="Q1537" t="inlineStr">
        <is>
          <t>01/2026</t>
        </is>
      </c>
      <c r="R1537" t="n">
        <v>0</v>
      </c>
    </row>
    <row r="1538">
      <c r="A1538" t="n">
        <v>193405</v>
      </c>
      <c r="B1538" t="inlineStr">
        <is>
          <t>Love Cabaret</t>
        </is>
      </c>
      <c r="C1538" t="inlineStr">
        <is>
          <t>TELEFONICA BRASIL S/A</t>
        </is>
      </c>
      <c r="D1538" t="inlineStr">
        <is>
          <t>9646 012026</t>
        </is>
      </c>
      <c r="E1538" s="555" t="n">
        <v>46023</v>
      </c>
      <c r="F1538" s="555" t="n">
        <v>46047</v>
      </c>
      <c r="G1538" t="inlineStr">
        <is>
          <t>Informática e TI</t>
        </is>
      </c>
      <c r="H1538" t="inlineStr">
        <is>
          <t>Telefone</t>
        </is>
      </c>
      <c r="I1538" t="inlineStr">
        <is>
          <t>VIVO MOVEL INST 0434906426 - 01/2026</t>
        </is>
      </c>
      <c r="J1538" t="n">
        <v>-96.45999999999999</v>
      </c>
      <c r="K1538" t="n">
        <v>-96.45999999999999</v>
      </c>
      <c r="O1538" t="inlineStr">
        <is>
          <t>Real</t>
        </is>
      </c>
      <c r="P1538" t="inlineStr">
        <is>
          <t>Pago</t>
        </is>
      </c>
      <c r="Q1538" t="inlineStr">
        <is>
          <t>01/2026</t>
        </is>
      </c>
      <c r="R1538" t="n">
        <v>0</v>
      </c>
    </row>
    <row r="1539">
      <c r="A1539" t="n">
        <v>193471</v>
      </c>
      <c r="B1539" t="inlineStr">
        <is>
          <t>Love Cabaret</t>
        </is>
      </c>
      <c r="C1539" t="inlineStr">
        <is>
          <t>ESTAFF SOLUCOES TECNOLOGICAS DE AGENCIAMENTO LTDA</t>
        </is>
      </c>
      <c r="D1539" t="inlineStr">
        <is>
          <t>719050706</t>
        </is>
      </c>
      <c r="E1539" s="555" t="n">
        <v>46023</v>
      </c>
      <c r="F1539" s="555" t="n">
        <v>46043</v>
      </c>
      <c r="G1539" t="inlineStr">
        <is>
          <t>Mão de Obra - Extra</t>
        </is>
      </c>
      <c r="H1539" t="inlineStr">
        <is>
          <t>Mão de Obra Extra</t>
        </is>
      </c>
      <c r="I1539" t="inlineStr">
        <is>
          <t xml:space="preserve">MAO DE OBRA EXTRA - PERIODO 05/01 A 11/01 - 01/2026
</t>
        </is>
      </c>
      <c r="J1539" t="n">
        <v>-10868</v>
      </c>
      <c r="K1539" t="n">
        <v>-10868</v>
      </c>
      <c r="O1539" t="inlineStr">
        <is>
          <t>Real</t>
        </is>
      </c>
      <c r="P1539" t="inlineStr">
        <is>
          <t>Pago</t>
        </is>
      </c>
      <c r="Q1539" t="inlineStr">
        <is>
          <t>01/2026</t>
        </is>
      </c>
      <c r="R1539" t="n">
        <v>0</v>
      </c>
    </row>
    <row r="1540">
      <c r="A1540" t="n">
        <v>193475</v>
      </c>
      <c r="B1540" t="inlineStr">
        <is>
          <t>Love Cabaret</t>
        </is>
      </c>
      <c r="C1540" t="inlineStr">
        <is>
          <t>ZERO DB SONORIZAÇÃO</t>
        </is>
      </c>
      <c r="D1540" t="inlineStr">
        <is>
          <t>RP0022026</t>
        </is>
      </c>
      <c r="E1540" s="555" t="n">
        <v>46023</v>
      </c>
      <c r="F1540" s="555" t="n">
        <v>46047</v>
      </c>
      <c r="G1540" t="inlineStr">
        <is>
          <t>Custos de Eventos</t>
        </is>
      </c>
      <c r="H1540" t="inlineStr">
        <is>
          <t>Locação de Equipamentos - Eventos</t>
        </is>
      </c>
      <c r="I1540" t="inlineStr">
        <is>
          <t>LOCACAO DE EQUIPAMENTO EVENTO - 17/12/2025</t>
        </is>
      </c>
      <c r="J1540" t="n">
        <v>-1550</v>
      </c>
      <c r="K1540" t="n">
        <v>-1550</v>
      </c>
      <c r="O1540" t="inlineStr">
        <is>
          <t>Real</t>
        </is>
      </c>
      <c r="P1540" t="inlineStr">
        <is>
          <t>Pago</t>
        </is>
      </c>
      <c r="Q1540" t="inlineStr">
        <is>
          <t>01/2026</t>
        </is>
      </c>
      <c r="R1540" t="n">
        <v>0</v>
      </c>
    </row>
    <row r="1541">
      <c r="A1541" t="n">
        <v>195298</v>
      </c>
      <c r="B1541" t="inlineStr">
        <is>
          <t>Love Cabaret</t>
        </is>
      </c>
      <c r="C1541" t="inlineStr">
        <is>
          <t>ALPHALIX AMBIENTEAL LOC/ DE EQUIPAMENTOS EIRELI</t>
        </is>
      </c>
      <c r="D1541" t="inlineStr">
        <is>
          <t>53094</t>
        </is>
      </c>
      <c r="E1541" s="555" t="n">
        <v>46023</v>
      </c>
      <c r="F1541" s="555" t="n">
        <v>46081</v>
      </c>
      <c r="G1541" t="inlineStr">
        <is>
          <t>Utilidades</t>
        </is>
      </c>
      <c r="H1541" t="inlineStr">
        <is>
          <t>Coleta de lixo</t>
        </is>
      </c>
      <c r="I1541" t="inlineStr">
        <is>
          <t>COLETA DE LIXO - 01/2026</t>
        </is>
      </c>
      <c r="J1541" t="n">
        <v>-940.1</v>
      </c>
      <c r="K1541" t="n">
        <v>-893.09</v>
      </c>
      <c r="O1541" t="inlineStr">
        <is>
          <t>Real</t>
        </is>
      </c>
      <c r="P1541" t="inlineStr">
        <is>
          <t>Pago</t>
        </is>
      </c>
      <c r="Q1541" t="inlineStr">
        <is>
          <t>01/2026</t>
        </is>
      </c>
      <c r="R1541" t="n">
        <v>0</v>
      </c>
    </row>
    <row r="1542">
      <c r="A1542" t="n">
        <v>102874</v>
      </c>
      <c r="B1542" t="inlineStr">
        <is>
          <t>Love Cabaret</t>
        </is>
      </c>
      <c r="C1542" t="inlineStr">
        <is>
          <t>MACHINE SEGURANCA PATRIMONIAL LTDA</t>
        </is>
      </c>
      <c r="D1542" t="inlineStr">
        <is>
          <t>FAT 102</t>
        </is>
      </c>
      <c r="E1542" s="555" t="n">
        <v>46022</v>
      </c>
      <c r="F1542" s="555" t="n">
        <v>46011</v>
      </c>
      <c r="G1542" t="inlineStr">
        <is>
          <t>Serviços de Terceiros</t>
        </is>
      </c>
      <c r="H1542" t="inlineStr">
        <is>
          <t>Serviços de Segurança</t>
        </is>
      </c>
      <c r="I1542" t="inlineStr">
        <is>
          <t>SEGURANCA DURANTE A OPERAÇÃO - PERIODO : 1-15/12/2025</t>
        </is>
      </c>
      <c r="J1542" t="n">
        <v>-6840</v>
      </c>
      <c r="K1542" t="n">
        <v>-6840</v>
      </c>
      <c r="O1542" t="inlineStr">
        <is>
          <t>Real</t>
        </is>
      </c>
      <c r="P1542" t="inlineStr">
        <is>
          <t>Pago</t>
        </is>
      </c>
      <c r="Q1542" t="inlineStr">
        <is>
          <t>12/2025</t>
        </is>
      </c>
      <c r="R1542" t="n">
        <v>0</v>
      </c>
    </row>
    <row r="1543">
      <c r="A1543" t="n">
        <v>97551</v>
      </c>
      <c r="B1543" t="inlineStr">
        <is>
          <t>Love Cabaret</t>
        </is>
      </c>
      <c r="C1543" t="inlineStr">
        <is>
          <t>PIS</t>
        </is>
      </c>
      <c r="D1543" t="inlineStr">
        <is>
          <t>4º TRIMESTRE</t>
        </is>
      </c>
      <c r="E1543" s="555" t="n">
        <v>46022</v>
      </c>
      <c r="F1543" s="555" t="n">
        <v>46045</v>
      </c>
      <c r="G1543" t="inlineStr">
        <is>
          <t>Impostos sobre Venda</t>
        </is>
      </c>
      <c r="H1543" t="inlineStr">
        <is>
          <t>PIS / COFINS</t>
        </is>
      </c>
      <c r="I1543" t="inlineStr">
        <is>
          <t>PIS - 01/2025</t>
        </is>
      </c>
      <c r="J1543" t="n">
        <v>-3161.26</v>
      </c>
      <c r="K1543" t="n">
        <v>-3161.26</v>
      </c>
      <c r="O1543" t="inlineStr">
        <is>
          <t>Real</t>
        </is>
      </c>
      <c r="Q1543" t="inlineStr">
        <is>
          <t>12/2025</t>
        </is>
      </c>
      <c r="R1543" t="n">
        <v>0</v>
      </c>
    </row>
    <row r="1544">
      <c r="A1544" t="n">
        <v>97536</v>
      </c>
      <c r="B1544" t="inlineStr">
        <is>
          <t>Love Cabaret</t>
        </is>
      </c>
      <c r="C1544" t="inlineStr">
        <is>
          <t>ISS</t>
        </is>
      </c>
      <c r="D1544" t="inlineStr">
        <is>
          <t>DEZ2025</t>
        </is>
      </c>
      <c r="E1544" s="555" t="n">
        <v>46022</v>
      </c>
      <c r="F1544" s="555" t="n">
        <v>46034</v>
      </c>
      <c r="G1544" t="inlineStr">
        <is>
          <t>Utilidades</t>
        </is>
      </c>
      <c r="H1544" t="inlineStr">
        <is>
          <t>Coleta de lixo</t>
        </is>
      </c>
      <c r="I1544" t="inlineStr">
        <is>
          <t>ISS RETIDO (ALPHALIX AMBIENTAL LOCAÇÃO) - 01/2025</t>
        </is>
      </c>
      <c r="J1544" t="n">
        <v>-199.29</v>
      </c>
      <c r="K1544" t="n">
        <v>-208.49</v>
      </c>
      <c r="O1544" t="inlineStr">
        <is>
          <t>Real</t>
        </is>
      </c>
      <c r="P1544" t="inlineStr">
        <is>
          <t>Pago</t>
        </is>
      </c>
      <c r="Q1544" t="inlineStr">
        <is>
          <t>12/2025</t>
        </is>
      </c>
      <c r="R1544" t="n">
        <v>0</v>
      </c>
    </row>
    <row r="1545">
      <c r="A1545" t="n">
        <v>97476</v>
      </c>
      <c r="B1545" t="inlineStr">
        <is>
          <t>Love Cabaret</t>
        </is>
      </c>
      <c r="C1545" t="inlineStr">
        <is>
          <t>ICMS</t>
        </is>
      </c>
      <c r="D1545" t="inlineStr">
        <is>
          <t>DEZ2025</t>
        </is>
      </c>
      <c r="E1545" s="555" t="n">
        <v>46022</v>
      </c>
      <c r="F1545" s="555" t="n">
        <v>46042</v>
      </c>
      <c r="G1545" t="inlineStr">
        <is>
          <t>Impostos sobre Venda</t>
        </is>
      </c>
      <c r="H1545" t="inlineStr">
        <is>
          <t>ICMS</t>
        </is>
      </c>
      <c r="I1545" t="inlineStr">
        <is>
          <t>ICMS - 01/2025</t>
        </is>
      </c>
      <c r="J1545" t="n">
        <v>-7549.56</v>
      </c>
      <c r="K1545" t="n">
        <v>-7549.56</v>
      </c>
      <c r="O1545" t="inlineStr">
        <is>
          <t>Real</t>
        </is>
      </c>
      <c r="P1545" t="inlineStr">
        <is>
          <t>Pago</t>
        </is>
      </c>
      <c r="Q1545" t="inlineStr">
        <is>
          <t>12/2025</t>
        </is>
      </c>
      <c r="R1545" t="n">
        <v>0</v>
      </c>
    </row>
    <row r="1546">
      <c r="A1546" t="n">
        <v>96060</v>
      </c>
      <c r="B1546" t="inlineStr">
        <is>
          <t>Love Cabaret</t>
        </is>
      </c>
      <c r="C1546" t="inlineStr">
        <is>
          <t>ISS</t>
        </is>
      </c>
      <c r="D1546" t="inlineStr">
        <is>
          <t>13/60</t>
        </is>
      </c>
      <c r="E1546" s="555" t="n">
        <v>46022</v>
      </c>
      <c r="F1546" s="555" t="n">
        <v>46052</v>
      </c>
      <c r="G1546" t="inlineStr">
        <is>
          <t>Endividamento</t>
        </is>
      </c>
      <c r="H1546" t="inlineStr">
        <is>
          <t>Endividamento Geral</t>
        </is>
      </c>
      <c r="I1546" t="inlineStr">
        <is>
          <t>PARCELAMENTO ISS 1/60 N°0219337276</t>
        </is>
      </c>
      <c r="J1546" t="n">
        <v>-2083.63</v>
      </c>
      <c r="K1546" t="n">
        <v>-2083.63</v>
      </c>
      <c r="O1546" t="inlineStr">
        <is>
          <t>Real</t>
        </is>
      </c>
      <c r="P1546" t="inlineStr">
        <is>
          <t>Pago</t>
        </is>
      </c>
      <c r="Q1546" t="inlineStr">
        <is>
          <t>12/2025</t>
        </is>
      </c>
      <c r="R1546" t="n">
        <v>0</v>
      </c>
    </row>
    <row r="1547">
      <c r="A1547" t="n">
        <v>188905</v>
      </c>
      <c r="B1547" t="inlineStr">
        <is>
          <t>Love Cabaret</t>
        </is>
      </c>
      <c r="C1547" t="inlineStr">
        <is>
          <t>FABRICA DE BARES PARTICIPACOES LTDA</t>
        </is>
      </c>
      <c r="D1547" t="inlineStr">
        <is>
          <t>RP0062026</t>
        </is>
      </c>
      <c r="E1547" s="555" t="n">
        <v>46022</v>
      </c>
      <c r="F1547" s="555" t="n">
        <v>46047</v>
      </c>
      <c r="G1547" t="inlineStr">
        <is>
          <t>Mão de Obra - Benefícios</t>
        </is>
      </c>
      <c r="H1547" t="inlineStr">
        <is>
          <t xml:space="preserve">  -  Alimentação Funcionário</t>
        </is>
      </c>
      <c r="I1547" t="inlineStr">
        <is>
          <t xml:space="preserve"> ALIMENTACAO DE FUNCIONARIO - CARTAO BLACK - 12/2025</t>
        </is>
      </c>
      <c r="J1547" t="n">
        <v>-5668.37</v>
      </c>
      <c r="K1547" t="n">
        <v>-5668.37</v>
      </c>
      <c r="O1547" t="inlineStr">
        <is>
          <t>Real</t>
        </is>
      </c>
      <c r="P1547" t="inlineStr">
        <is>
          <t>Pago</t>
        </is>
      </c>
      <c r="Q1547" t="inlineStr">
        <is>
          <t>12/2025</t>
        </is>
      </c>
      <c r="R1547" t="n">
        <v>0</v>
      </c>
    </row>
    <row r="1548">
      <c r="A1548" t="n">
        <v>187306</v>
      </c>
      <c r="B1548" t="inlineStr">
        <is>
          <t>Love Cabaret</t>
        </is>
      </c>
      <c r="C1548" t="inlineStr">
        <is>
          <t>FELIPE FERREIRA FRANCA 36496185832</t>
        </is>
      </c>
      <c r="D1548" t="inlineStr">
        <is>
          <t>RP1322025</t>
        </is>
      </c>
      <c r="E1548" s="555" t="n">
        <v>46022</v>
      </c>
      <c r="F1548" s="555" t="n">
        <v>46032</v>
      </c>
      <c r="G1548" t="inlineStr">
        <is>
          <t>Patrocínio</t>
        </is>
      </c>
      <c r="H1548" t="inlineStr">
        <is>
          <t>(-) Despesas de Patrocínio</t>
        </is>
      </c>
      <c r="I1548" t="inlineStr">
        <is>
          <t xml:space="preserve">REEMBOLSO - ADIANTAMENTO PAGAMENTO BANHEIRA CENICA HALLOWEEN - PATROCINIO DIAGEO - 11/2025
</t>
        </is>
      </c>
      <c r="J1548" t="n">
        <v>-1000</v>
      </c>
      <c r="K1548" t="n">
        <v>-1000</v>
      </c>
      <c r="M1548" t="inlineStr">
        <is>
          <t>LIDER DE SQUAD</t>
        </is>
      </c>
      <c r="N1548" t="inlineStr">
        <is>
          <t xml:space="preserve">  - Squad</t>
        </is>
      </c>
      <c r="O1548" t="inlineStr">
        <is>
          <t>Real</t>
        </is>
      </c>
      <c r="P1548" t="inlineStr">
        <is>
          <t>Pago</t>
        </is>
      </c>
      <c r="Q1548" t="inlineStr">
        <is>
          <t>12/2025</t>
        </is>
      </c>
      <c r="R1548" t="n">
        <v>0</v>
      </c>
    </row>
    <row r="1549">
      <c r="A1549" t="n">
        <v>187307</v>
      </c>
      <c r="B1549" t="inlineStr">
        <is>
          <t>Love Cabaret</t>
        </is>
      </c>
      <c r="C1549" t="inlineStr">
        <is>
          <t>FELIPE FERREIRA FRANCA 36496185832</t>
        </is>
      </c>
      <c r="D1549" t="inlineStr">
        <is>
          <t>RP1322025</t>
        </is>
      </c>
      <c r="E1549" s="555" t="n">
        <v>46022</v>
      </c>
      <c r="F1549" s="555" t="n">
        <v>46032</v>
      </c>
      <c r="G1549" t="inlineStr">
        <is>
          <t>Utilidades</t>
        </is>
      </c>
      <c r="H1549" t="inlineStr">
        <is>
          <t>Agua/Esgoto</t>
        </is>
      </c>
      <c r="I1549" t="inlineStr">
        <is>
          <t>REEMBOLSO - DIFERENCA DE VALOR DA RP129-2025 - 12/2025</t>
        </is>
      </c>
      <c r="J1549" t="n">
        <v>-300</v>
      </c>
      <c r="K1549" t="n">
        <v>-300</v>
      </c>
      <c r="M1549" t="inlineStr">
        <is>
          <t>LIDER DE SQUAD</t>
        </is>
      </c>
      <c r="N1549" t="inlineStr">
        <is>
          <t xml:space="preserve">  - Squad</t>
        </is>
      </c>
      <c r="O1549" t="inlineStr">
        <is>
          <t>Real</t>
        </is>
      </c>
      <c r="P1549" t="inlineStr">
        <is>
          <t>Pago</t>
        </is>
      </c>
      <c r="Q1549" t="inlineStr">
        <is>
          <t>12/2025</t>
        </is>
      </c>
      <c r="R1549" t="n">
        <v>0</v>
      </c>
    </row>
    <row r="1550">
      <c r="A1550" t="n">
        <v>187320</v>
      </c>
      <c r="B1550" t="inlineStr">
        <is>
          <t>Love Cabaret</t>
        </is>
      </c>
      <c r="C1550" t="inlineStr">
        <is>
          <t>D FILIPA - LOCACAO DE MAT. FESTAS E EVEN</t>
        </is>
      </c>
      <c r="D1550" t="inlineStr">
        <is>
          <t>36044</t>
        </is>
      </c>
      <c r="E1550" s="555" t="n">
        <v>46022</v>
      </c>
      <c r="F1550" s="555" t="n">
        <v>46028</v>
      </c>
      <c r="G1550" t="inlineStr">
        <is>
          <t>Custos de Eventos</t>
        </is>
      </c>
      <c r="H1550" t="inlineStr">
        <is>
          <t>Locação de Utensílios - Eventos</t>
        </is>
      </c>
      <c r="I1550" t="inlineStr">
        <is>
          <t>LOCACAO UTENSILIOS EVENTO - 12/2025</t>
        </is>
      </c>
      <c r="J1550" t="n">
        <v>-3942.13</v>
      </c>
      <c r="K1550" t="n">
        <v>-3957.63</v>
      </c>
      <c r="O1550" t="inlineStr">
        <is>
          <t>Real</t>
        </is>
      </c>
      <c r="P1550" t="inlineStr">
        <is>
          <t>Pago</t>
        </is>
      </c>
      <c r="Q1550" t="inlineStr">
        <is>
          <t>12/2025</t>
        </is>
      </c>
      <c r="R1550" t="n">
        <v>0</v>
      </c>
    </row>
    <row r="1551">
      <c r="A1551" t="n">
        <v>188908</v>
      </c>
      <c r="B1551" t="inlineStr">
        <is>
          <t>Love Cabaret</t>
        </is>
      </c>
      <c r="C1551" t="inlineStr">
        <is>
          <t>TELEFONICA BRASIL S/A</t>
        </is>
      </c>
      <c r="D1551" t="inlineStr">
        <is>
          <t>2171  012026</t>
        </is>
      </c>
      <c r="E1551" s="555" t="n">
        <v>46022</v>
      </c>
      <c r="F1551" s="555" t="n">
        <v>46049</v>
      </c>
      <c r="G1551" t="inlineStr">
        <is>
          <t>Informática e TI</t>
        </is>
      </c>
      <c r="H1551" t="inlineStr">
        <is>
          <t>Internet</t>
        </is>
      </c>
      <c r="I1551" t="inlineStr">
        <is>
          <t>INTERNET MONITORA DADOS 100MB - CONTA 443836731 -12/2025</t>
        </is>
      </c>
      <c r="J1551" t="n">
        <v>-21.71</v>
      </c>
      <c r="K1551" t="n">
        <v>-21.71</v>
      </c>
      <c r="O1551" t="inlineStr">
        <is>
          <t>Real</t>
        </is>
      </c>
      <c r="P1551" t="inlineStr">
        <is>
          <t>Pago</t>
        </is>
      </c>
      <c r="Q1551" t="inlineStr">
        <is>
          <t>12/2025</t>
        </is>
      </c>
      <c r="R1551" t="n">
        <v>0</v>
      </c>
    </row>
    <row r="1552">
      <c r="A1552" t="n">
        <v>187349</v>
      </c>
      <c r="B1552" t="inlineStr">
        <is>
          <t>Love Cabaret</t>
        </is>
      </c>
      <c r="C1552" t="inlineStr">
        <is>
          <t>AURORA ALVORADA ESTACIONAMENTO E LANCHONETE LTDA</t>
        </is>
      </c>
      <c r="D1552" t="inlineStr">
        <is>
          <t>11316</t>
        </is>
      </c>
      <c r="E1552" s="555" t="n">
        <v>46022</v>
      </c>
      <c r="F1552" s="555" t="n">
        <v>46027</v>
      </c>
      <c r="G1552" t="inlineStr">
        <is>
          <t>Mão de Obra - Benefícios</t>
        </is>
      </c>
      <c r="H1552" t="inlineStr">
        <is>
          <t xml:space="preserve">  -  Alimentação Funcionário</t>
        </is>
      </c>
      <c r="I1552" t="inlineStr">
        <is>
          <t xml:space="preserve">PAO FRANCES SEMANAL - 12/2025 </t>
        </is>
      </c>
      <c r="J1552" t="n">
        <v>-524.47</v>
      </c>
      <c r="K1552" t="n">
        <v>-524.47</v>
      </c>
      <c r="O1552" t="inlineStr">
        <is>
          <t>Real</t>
        </is>
      </c>
      <c r="P1552" t="inlineStr">
        <is>
          <t>Pago</t>
        </is>
      </c>
      <c r="Q1552" t="inlineStr">
        <is>
          <t>12/2025</t>
        </is>
      </c>
      <c r="R1552" t="n">
        <v>0</v>
      </c>
    </row>
    <row r="1553">
      <c r="A1553" t="n">
        <v>187352</v>
      </c>
      <c r="B1553" t="inlineStr">
        <is>
          <t>Love Cabaret</t>
        </is>
      </c>
      <c r="C1553" t="inlineStr">
        <is>
          <t>PRESHH ALUGUEL DE MAQUINAS LTDA</t>
        </is>
      </c>
      <c r="D1553" t="inlineStr">
        <is>
          <t>693306059</t>
        </is>
      </c>
      <c r="E1553" s="555" t="n">
        <v>46022</v>
      </c>
      <c r="F1553" s="555" t="n">
        <v>46032</v>
      </c>
      <c r="G1553" t="inlineStr">
        <is>
          <t>Locação de Equipamentos</t>
        </is>
      </c>
      <c r="H1553" t="inlineStr">
        <is>
          <t>Locações de Equipamentos - Operacionais</t>
        </is>
      </c>
      <c r="I1553" t="inlineStr">
        <is>
          <t xml:space="preserve"> LOCACAO DE EQUIPAMENTOS - EQUIPAMENTO DE CARBONATACAO - 12/2025</t>
        </is>
      </c>
      <c r="J1553" t="n">
        <v>-808</v>
      </c>
      <c r="K1553" t="n">
        <v>-727.2</v>
      </c>
      <c r="O1553" t="inlineStr">
        <is>
          <t>Real</t>
        </is>
      </c>
      <c r="P1553" t="inlineStr">
        <is>
          <t>Pago</t>
        </is>
      </c>
      <c r="Q1553" t="inlineStr">
        <is>
          <t>12/2025</t>
        </is>
      </c>
      <c r="R1553" t="n">
        <v>0</v>
      </c>
    </row>
    <row r="1554">
      <c r="A1554" t="n">
        <v>187367</v>
      </c>
      <c r="B1554" t="inlineStr">
        <is>
          <t>Love Cabaret</t>
        </is>
      </c>
      <c r="C1554" t="inlineStr">
        <is>
          <t>AGENCIA BIOMA PUBLICIDADE E EVENTOS LTDA - FACUNDO</t>
        </is>
      </c>
      <c r="D1554" t="inlineStr">
        <is>
          <t>345</t>
        </is>
      </c>
      <c r="E1554" s="555" t="n">
        <v>46022</v>
      </c>
      <c r="F1554" s="555" t="n">
        <v>46027</v>
      </c>
      <c r="G1554" t="inlineStr">
        <is>
          <t>Marketing</t>
        </is>
      </c>
      <c r="H1554" t="inlineStr">
        <is>
          <t>Agência de Propaganda</t>
        </is>
      </c>
      <c r="I1554" t="inlineStr">
        <is>
          <t>AGENCIA DE PROPAGANDA - SERVICOS PRESTADOS MARKETING 12/2025</t>
        </is>
      </c>
      <c r="J1554" t="n">
        <v>-8000</v>
      </c>
      <c r="K1554" t="n">
        <v>-8000</v>
      </c>
      <c r="O1554" t="inlineStr">
        <is>
          <t>Real</t>
        </is>
      </c>
      <c r="P1554" t="inlineStr">
        <is>
          <t>Pago</t>
        </is>
      </c>
      <c r="Q1554" t="inlineStr">
        <is>
          <t>12/2025</t>
        </is>
      </c>
      <c r="R1554" t="n">
        <v>0</v>
      </c>
    </row>
    <row r="1555">
      <c r="A1555" t="n">
        <v>187369</v>
      </c>
      <c r="B1555" t="inlineStr">
        <is>
          <t>Love Cabaret</t>
        </is>
      </c>
      <c r="C1555" t="inlineStr">
        <is>
          <t xml:space="preserve">DIVIFY OPERACAO DE PLATAFORMA ELETRONICA LTDA </t>
        </is>
      </c>
      <c r="D1555" t="inlineStr">
        <is>
          <t>345</t>
        </is>
      </c>
      <c r="E1555" s="555" t="n">
        <v>46022</v>
      </c>
      <c r="F1555" s="555" t="n">
        <v>46032</v>
      </c>
      <c r="G1555" t="inlineStr">
        <is>
          <t>Serviços de Terceiros</t>
        </is>
      </c>
      <c r="H1555" t="inlineStr">
        <is>
          <t>Assessoria em Geral</t>
        </is>
      </c>
      <c r="I1555" t="inlineStr">
        <is>
          <t>MANUTENCAO TOKENS - 12/2025</t>
        </is>
      </c>
      <c r="J1555" t="n">
        <v>-1000</v>
      </c>
      <c r="K1555" t="n">
        <v>-1000</v>
      </c>
      <c r="O1555" t="inlineStr">
        <is>
          <t>Real</t>
        </is>
      </c>
      <c r="P1555" t="inlineStr">
        <is>
          <t>Pago</t>
        </is>
      </c>
      <c r="Q1555" t="inlineStr">
        <is>
          <t>12/2025</t>
        </is>
      </c>
      <c r="R1555" t="n">
        <v>0</v>
      </c>
    </row>
    <row r="1556">
      <c r="A1556" t="n">
        <v>188899</v>
      </c>
      <c r="B1556" t="inlineStr">
        <is>
          <t>Love Cabaret</t>
        </is>
      </c>
      <c r="C1556" t="inlineStr">
        <is>
          <t>CEM ENGENHARIA DA MANUTENCAO LTDA</t>
        </is>
      </c>
      <c r="D1556" t="inlineStr">
        <is>
          <t>3574</t>
        </is>
      </c>
      <c r="E1556" s="555" t="n">
        <v>46022</v>
      </c>
      <c r="F1556" s="555" t="n">
        <v>46037</v>
      </c>
      <c r="G1556" t="inlineStr">
        <is>
          <t>Manutenção</t>
        </is>
      </c>
      <c r="H1556" t="inlineStr">
        <is>
          <t>Manutenção Predial</t>
        </is>
      </c>
      <c r="I1556" t="inlineStr">
        <is>
          <t>MANUTENCAO EM GERAL - PREVENTIVA - 12/2025</t>
        </is>
      </c>
      <c r="J1556" t="n">
        <v>-6601.38</v>
      </c>
      <c r="K1556" t="n">
        <v>-6742.2</v>
      </c>
      <c r="O1556" t="inlineStr">
        <is>
          <t>Real</t>
        </is>
      </c>
      <c r="P1556" t="inlineStr">
        <is>
          <t>Pago</t>
        </is>
      </c>
      <c r="Q1556" t="inlineStr">
        <is>
          <t>12/2025</t>
        </is>
      </c>
      <c r="R1556" t="n">
        <v>0</v>
      </c>
    </row>
    <row r="1557">
      <c r="A1557" t="n">
        <v>188900</v>
      </c>
      <c r="B1557" t="inlineStr">
        <is>
          <t>Love Cabaret</t>
        </is>
      </c>
      <c r="C1557" t="inlineStr">
        <is>
          <t>CIA DE SANEAMENTO BASICO DO ESTADO DE SAO PAULO SABESP</t>
        </is>
      </c>
      <c r="D1557" t="inlineStr">
        <is>
          <t>15905 122025</t>
        </is>
      </c>
      <c r="E1557" s="555" t="n">
        <v>46022</v>
      </c>
      <c r="F1557" s="555" t="n">
        <v>46047</v>
      </c>
      <c r="G1557" t="inlineStr">
        <is>
          <t>Utilidades</t>
        </is>
      </c>
      <c r="H1557" t="inlineStr">
        <is>
          <t>Agua/Esgoto</t>
        </is>
      </c>
      <c r="I1557" t="inlineStr">
        <is>
          <t>AGUA/ ESGOTO - RGI 93507054 E FORNECIMENTO 86040547054313 - 12/2025</t>
        </is>
      </c>
      <c r="J1557" t="n">
        <v>-159.05</v>
      </c>
      <c r="K1557" t="n">
        <v>-159.05</v>
      </c>
      <c r="O1557" t="inlineStr">
        <is>
          <t>Real</t>
        </is>
      </c>
      <c r="P1557" t="inlineStr">
        <is>
          <t>Pago</t>
        </is>
      </c>
      <c r="Q1557" t="inlineStr">
        <is>
          <t>12/2025</t>
        </is>
      </c>
      <c r="R1557" t="n">
        <v>0</v>
      </c>
    </row>
    <row r="1558">
      <c r="A1558" t="n">
        <v>188907</v>
      </c>
      <c r="B1558" t="inlineStr">
        <is>
          <t>Love Cabaret</t>
        </is>
      </c>
      <c r="C1558" t="inlineStr">
        <is>
          <t>MACHINE SEGURANCA PATRIMONIAL LTDA</t>
        </is>
      </c>
      <c r="D1558" t="inlineStr">
        <is>
          <t>904</t>
        </is>
      </c>
      <c r="E1558" s="555" t="n">
        <v>46022</v>
      </c>
      <c r="F1558" s="555" t="n">
        <v>46086</v>
      </c>
      <c r="G1558" t="inlineStr">
        <is>
          <t>Serviços de Terceiros</t>
        </is>
      </c>
      <c r="H1558" t="inlineStr">
        <is>
          <t>Serviços de Segurança</t>
        </is>
      </c>
      <c r="I1558" t="inlineStr">
        <is>
          <t xml:space="preserve"> SERVICO DE SEGURANCA PATRIMONIAL - 12/2025</t>
        </is>
      </c>
      <c r="J1558" t="n">
        <v>-5700</v>
      </c>
      <c r="K1558" t="n">
        <v>-4636.95</v>
      </c>
      <c r="O1558" t="inlineStr">
        <is>
          <t>Real</t>
        </is>
      </c>
      <c r="P1558" t="inlineStr">
        <is>
          <t>Pago</t>
        </is>
      </c>
      <c r="Q1558" t="inlineStr">
        <is>
          <t>12/2025</t>
        </is>
      </c>
      <c r="R1558" t="n">
        <v>0</v>
      </c>
    </row>
    <row r="1559">
      <c r="A1559" t="n">
        <v>188901</v>
      </c>
      <c r="B1559" t="inlineStr">
        <is>
          <t>Love Cabaret</t>
        </is>
      </c>
      <c r="C1559" t="inlineStr">
        <is>
          <t xml:space="preserve">DESTEC SOLUCOES LTDA </t>
        </is>
      </c>
      <c r="D1559" t="inlineStr">
        <is>
          <t>d/2026/0092</t>
        </is>
      </c>
      <c r="E1559" s="555" t="n">
        <v>46022</v>
      </c>
      <c r="F1559" s="555" t="n">
        <v>46046</v>
      </c>
      <c r="G1559" t="inlineStr">
        <is>
          <t>Locação de Equipamentos</t>
        </is>
      </c>
      <c r="H1559" t="inlineStr">
        <is>
          <t>Locações de Equipamentos - Operacionais</t>
        </is>
      </c>
      <c r="I1559" t="inlineStr">
        <is>
          <t>LOCACAO DE EQUIPAMENTOS OPERACIONAIS DE SISTEMA SMART CALL - 12/2025</t>
        </is>
      </c>
      <c r="J1559" t="n">
        <v>-812.7</v>
      </c>
      <c r="K1559" t="n">
        <v>-812.7</v>
      </c>
      <c r="O1559" t="inlineStr">
        <is>
          <t>Real</t>
        </is>
      </c>
      <c r="P1559" t="inlineStr">
        <is>
          <t>Pago</t>
        </is>
      </c>
      <c r="Q1559" t="inlineStr">
        <is>
          <t>12/2025</t>
        </is>
      </c>
      <c r="R1559" t="n">
        <v>0</v>
      </c>
    </row>
    <row r="1560">
      <c r="A1560" t="n">
        <v>188902</v>
      </c>
      <c r="B1560" t="inlineStr">
        <is>
          <t>Love Cabaret</t>
        </is>
      </c>
      <c r="C1560" t="inlineStr">
        <is>
          <t>EUREKA TECHNOLOGY LTDA</t>
        </is>
      </c>
      <c r="D1560" t="inlineStr">
        <is>
          <t>306</t>
        </is>
      </c>
      <c r="E1560" s="555" t="n">
        <v>46022</v>
      </c>
      <c r="F1560" s="555" t="n">
        <v>46034</v>
      </c>
      <c r="G1560" t="inlineStr">
        <is>
          <t>Marketing</t>
        </is>
      </c>
      <c r="H1560" t="inlineStr">
        <is>
          <t>Ferramentas de Marketing</t>
        </is>
      </c>
      <c r="I1560" t="inlineStr">
        <is>
          <t>SUPORTE DIGITAL - 12/2025</t>
        </is>
      </c>
      <c r="J1560" t="n">
        <v>-420</v>
      </c>
      <c r="K1560" t="n">
        <v>-420</v>
      </c>
      <c r="O1560" t="inlineStr">
        <is>
          <t>Real</t>
        </is>
      </c>
      <c r="P1560" t="inlineStr">
        <is>
          <t>Pago</t>
        </is>
      </c>
      <c r="Q1560" t="inlineStr">
        <is>
          <t>12/2025</t>
        </is>
      </c>
      <c r="R1560" t="n">
        <v>0</v>
      </c>
    </row>
    <row r="1561">
      <c r="A1561" t="n">
        <v>188904</v>
      </c>
      <c r="B1561" t="inlineStr">
        <is>
          <t>Love Cabaret</t>
        </is>
      </c>
      <c r="C1561" t="inlineStr">
        <is>
          <t>BLUEME</t>
        </is>
      </c>
      <c r="D1561" t="inlineStr">
        <is>
          <t>224</t>
        </is>
      </c>
      <c r="E1561" s="555" t="n">
        <v>46022</v>
      </c>
      <c r="F1561" s="555" t="n">
        <v>46037</v>
      </c>
      <c r="G1561" t="inlineStr">
        <is>
          <t>Informática e TI</t>
        </is>
      </c>
      <c r="H1561" t="inlineStr">
        <is>
          <t>Sistemas Gerais - Financeiros</t>
        </is>
      </c>
      <c r="I1561" t="inlineStr">
        <is>
          <t>SISTEMA BLUE ME - 12/2025</t>
        </is>
      </c>
      <c r="J1561" t="n">
        <v>-389</v>
      </c>
      <c r="K1561" t="n">
        <v>-389</v>
      </c>
      <c r="O1561" t="inlineStr">
        <is>
          <t>Real</t>
        </is>
      </c>
      <c r="P1561" t="inlineStr">
        <is>
          <t>Pago</t>
        </is>
      </c>
      <c r="Q1561" t="inlineStr">
        <is>
          <t>12/2025</t>
        </is>
      </c>
      <c r="R1561" t="n">
        <v>0</v>
      </c>
    </row>
    <row r="1562">
      <c r="A1562" t="n">
        <v>188906</v>
      </c>
      <c r="B1562" t="inlineStr">
        <is>
          <t>Love Cabaret</t>
        </is>
      </c>
      <c r="C1562" t="inlineStr">
        <is>
          <t>LALAMOVE TECNOLOGIA (BRASIL) LTDA</t>
        </is>
      </c>
      <c r="D1562" t="inlineStr">
        <is>
          <t>RP0052026</t>
        </is>
      </c>
      <c r="E1562" s="555" t="n">
        <v>46022</v>
      </c>
      <c r="F1562" s="555" t="n">
        <v>46047</v>
      </c>
      <c r="G1562" t="inlineStr">
        <is>
          <t>Despesas com Transporte / Hospedagem</t>
        </is>
      </c>
      <c r="H1562" t="inlineStr">
        <is>
          <t>Fretes e Carretos</t>
        </is>
      </c>
      <c r="I1562" t="inlineStr">
        <is>
          <t>LALAMOVE 12/2025</t>
        </is>
      </c>
      <c r="J1562" t="n">
        <v>-312.94</v>
      </c>
      <c r="K1562" t="n">
        <v>-312.94</v>
      </c>
      <c r="O1562" t="inlineStr">
        <is>
          <t>Real</t>
        </is>
      </c>
      <c r="P1562" t="inlineStr">
        <is>
          <t>Pago</t>
        </is>
      </c>
      <c r="Q1562" t="inlineStr">
        <is>
          <t>12/2025</t>
        </is>
      </c>
      <c r="R1562" t="n">
        <v>0</v>
      </c>
    </row>
    <row r="1563">
      <c r="A1563" t="n">
        <v>189307</v>
      </c>
      <c r="B1563" t="inlineStr">
        <is>
          <t>Love Cabaret</t>
        </is>
      </c>
      <c r="C1563" t="inlineStr">
        <is>
          <t>CAROLINE FERREIRA DA SILVA</t>
        </is>
      </c>
      <c r="E1563" s="555" t="n">
        <v>46021</v>
      </c>
      <c r="F1563" s="555" t="n">
        <v>46029</v>
      </c>
      <c r="G1563" t="inlineStr">
        <is>
          <t>Mão de Obra - Salários</t>
        </is>
      </c>
      <c r="H1563" t="inlineStr">
        <is>
          <t>MDO CLT - Salário</t>
        </is>
      </c>
      <c r="J1563" t="n">
        <v>-6006.04</v>
      </c>
      <c r="K1563" t="n">
        <v>-6006.04</v>
      </c>
      <c r="O1563" t="inlineStr">
        <is>
          <t>Real</t>
        </is>
      </c>
      <c r="P1563" t="inlineStr">
        <is>
          <t>Pago</t>
        </is>
      </c>
      <c r="Q1563" t="inlineStr">
        <is>
          <t>12/2025</t>
        </is>
      </c>
      <c r="R1563" t="n">
        <v>0</v>
      </c>
    </row>
    <row r="1564">
      <c r="A1564" t="n">
        <v>189308</v>
      </c>
      <c r="B1564" t="inlineStr">
        <is>
          <t>Love Cabaret</t>
        </is>
      </c>
      <c r="C1564" t="inlineStr">
        <is>
          <t>JULIANA OLIVEIRA DA SILVA</t>
        </is>
      </c>
      <c r="E1564" s="555" t="n">
        <v>46021</v>
      </c>
      <c r="F1564" s="555" t="n">
        <v>46029</v>
      </c>
      <c r="G1564" t="inlineStr">
        <is>
          <t>Mão de Obra - Salários</t>
        </is>
      </c>
      <c r="H1564" t="inlineStr">
        <is>
          <t>MDO CLT - Salário</t>
        </is>
      </c>
      <c r="J1564" t="n">
        <v>-4992.24</v>
      </c>
      <c r="K1564" t="n">
        <v>-4992.24</v>
      </c>
      <c r="O1564" t="inlineStr">
        <is>
          <t>Real</t>
        </is>
      </c>
      <c r="P1564" t="inlineStr">
        <is>
          <t>Pago</t>
        </is>
      </c>
      <c r="Q1564" t="inlineStr">
        <is>
          <t>12/2025</t>
        </is>
      </c>
      <c r="R1564" t="n">
        <v>0</v>
      </c>
    </row>
    <row r="1565">
      <c r="A1565" t="n">
        <v>189598</v>
      </c>
      <c r="B1565" t="inlineStr">
        <is>
          <t>Love Cabaret</t>
        </is>
      </c>
      <c r="C1565" t="inlineStr">
        <is>
          <t>ZIGPAY LTDAS -ME</t>
        </is>
      </c>
      <c r="D1565" t="inlineStr">
        <is>
          <t>122025</t>
        </is>
      </c>
      <c r="E1565" s="555" t="n">
        <v>46021</v>
      </c>
      <c r="F1565" s="555" t="n">
        <v>46021</v>
      </c>
      <c r="G1565" t="inlineStr">
        <is>
          <t>Deduções sobre Venda</t>
        </is>
      </c>
      <c r="H1565" t="inlineStr">
        <is>
          <t>Meios de pagamento</t>
        </is>
      </c>
      <c r="I1565" t="inlineStr">
        <is>
          <t>Taxa Sobre Adquirência Integrada</t>
        </is>
      </c>
      <c r="J1565" t="n">
        <v>-2449.7</v>
      </c>
      <c r="K1565" t="n">
        <v>0</v>
      </c>
      <c r="O1565" t="inlineStr">
        <is>
          <t>Real</t>
        </is>
      </c>
      <c r="P1565" t="inlineStr">
        <is>
          <t>Pago</t>
        </is>
      </c>
      <c r="Q1565" t="inlineStr">
        <is>
          <t>12/2025</t>
        </is>
      </c>
      <c r="R1565" t="n">
        <v>0</v>
      </c>
    </row>
    <row r="1566">
      <c r="A1566" t="n">
        <v>183960</v>
      </c>
      <c r="B1566" t="inlineStr">
        <is>
          <t>Love Cabaret</t>
        </is>
      </c>
      <c r="C1566" t="inlineStr">
        <is>
          <t>INSS</t>
        </is>
      </c>
      <c r="D1566" t="inlineStr">
        <is>
          <t>NOV2025</t>
        </is>
      </c>
      <c r="E1566" s="555" t="n">
        <v>46021</v>
      </c>
      <c r="F1566" s="555" t="n">
        <v>46010</v>
      </c>
      <c r="G1566" t="inlineStr">
        <is>
          <t>Serviços de Terceiros</t>
        </is>
      </c>
      <c r="H1566" t="inlineStr">
        <is>
          <t>Assessoria Contabil</t>
        </is>
      </c>
      <c r="I1566" t="inlineStr">
        <is>
          <t>01 CP PATRONAL - RETENÇÃO LEI 9.711/98
PA:11/2025 Vencimento:19/12/2025
CNPJ Prestador:29.163.124/0001-70</t>
        </is>
      </c>
      <c r="J1566" t="n">
        <v>-627</v>
      </c>
      <c r="K1566" t="n">
        <v>-627</v>
      </c>
      <c r="O1566" t="inlineStr">
        <is>
          <t>Real</t>
        </is>
      </c>
      <c r="P1566" t="inlineStr">
        <is>
          <t>Pago</t>
        </is>
      </c>
      <c r="Q1566" t="inlineStr">
        <is>
          <t>12/2025</t>
        </is>
      </c>
      <c r="R1566" t="n">
        <v>0</v>
      </c>
    </row>
    <row r="1567">
      <c r="A1567" t="n">
        <v>183950</v>
      </c>
      <c r="B1567" t="inlineStr">
        <is>
          <t>Love Cabaret</t>
        </is>
      </c>
      <c r="C1567" t="inlineStr">
        <is>
          <t xml:space="preserve">CSRF </t>
        </is>
      </c>
      <c r="D1567" t="inlineStr">
        <is>
          <t>NOV2025</t>
        </is>
      </c>
      <c r="E1567" s="555" t="n">
        <v>46021</v>
      </c>
      <c r="F1567" s="555" t="n">
        <v>46010</v>
      </c>
      <c r="G1567" t="inlineStr">
        <is>
          <t>Serviços de Terceiros</t>
        </is>
      </c>
      <c r="H1567" t="inlineStr">
        <is>
          <t>Assessoria Contabil</t>
        </is>
      </c>
      <c r="I1567" t="inlineStr">
        <is>
          <t>07 RET DE CONTRIBUICOES PAGT PJ A PJ DE DIR PRIV
PA:11/2025 Vencimento:19/12/2025</t>
        </is>
      </c>
      <c r="J1567" t="n">
        <v>-344.44</v>
      </c>
      <c r="K1567" t="n">
        <v>-344.44</v>
      </c>
      <c r="O1567" t="inlineStr">
        <is>
          <t>Real</t>
        </is>
      </c>
      <c r="P1567" t="inlineStr">
        <is>
          <t>Pago</t>
        </is>
      </c>
      <c r="Q1567" t="inlineStr">
        <is>
          <t>12/2025</t>
        </is>
      </c>
      <c r="R1567" t="n">
        <v>0</v>
      </c>
    </row>
    <row r="1568">
      <c r="A1568" t="n">
        <v>189825</v>
      </c>
      <c r="B1568" t="inlineStr">
        <is>
          <t>Love Cabaret</t>
        </is>
      </c>
      <c r="C1568" t="inlineStr">
        <is>
          <t>MARIA EDUARDA RAMOS DE SOUSA</t>
        </is>
      </c>
      <c r="D1568" t="inlineStr">
        <is>
          <t>77</t>
        </is>
      </c>
      <c r="E1568" s="555" t="n">
        <v>46021</v>
      </c>
      <c r="F1568" s="555" t="n">
        <v>46032</v>
      </c>
      <c r="G1568" t="inlineStr">
        <is>
          <t>Custos de Eventos</t>
        </is>
      </c>
      <c r="H1568" t="inlineStr">
        <is>
          <t>Comissões de Vendas - Eventos</t>
        </is>
      </c>
      <c r="I1568" t="inlineStr">
        <is>
          <t>COMISSÃO DE EVENTOS COMP. 12/2025</t>
        </is>
      </c>
      <c r="J1568" t="n">
        <v>-4898.89</v>
      </c>
      <c r="K1568" t="n">
        <v>-4898.89</v>
      </c>
      <c r="M1568" t="inlineStr">
        <is>
          <t>ANALISTA EXECUTIVA DE EVENTOS</t>
        </is>
      </c>
      <c r="N1568" t="inlineStr">
        <is>
          <t>MDO Terceirizada - Eventos</t>
        </is>
      </c>
      <c r="O1568" t="inlineStr">
        <is>
          <t>Real</t>
        </is>
      </c>
      <c r="P1568" t="inlineStr">
        <is>
          <t>Pago</t>
        </is>
      </c>
      <c r="Q1568" t="inlineStr">
        <is>
          <t>12/2025</t>
        </is>
      </c>
      <c r="R1568" t="n">
        <v>0</v>
      </c>
    </row>
    <row r="1569">
      <c r="A1569" t="n">
        <v>193260</v>
      </c>
      <c r="B1569" t="inlineStr">
        <is>
          <t>Love Cabaret</t>
        </is>
      </c>
      <c r="C1569" t="inlineStr">
        <is>
          <t>ALPHALIX AMBIENTEAL LOC/ DE EQUIPAMENTOS EIRELI</t>
        </is>
      </c>
      <c r="D1569" t="inlineStr">
        <is>
          <t>52837</t>
        </is>
      </c>
      <c r="E1569" s="555" t="n">
        <v>46021</v>
      </c>
      <c r="F1569" s="555" t="n">
        <v>46053</v>
      </c>
      <c r="G1569" t="inlineStr">
        <is>
          <t>Utilidades</t>
        </is>
      </c>
      <c r="H1569" t="inlineStr">
        <is>
          <t>Coleta de lixo</t>
        </is>
      </c>
      <c r="I1569" t="inlineStr">
        <is>
          <t xml:space="preserve">COLETA DE LIXO - 26/12 A 25/01 - 12/2025
</t>
        </is>
      </c>
      <c r="J1569" t="n">
        <v>-2030.3</v>
      </c>
      <c r="K1569" t="n">
        <v>-1928.78</v>
      </c>
      <c r="O1569" t="inlineStr">
        <is>
          <t>Real</t>
        </is>
      </c>
      <c r="P1569" t="inlineStr">
        <is>
          <t>Pago</t>
        </is>
      </c>
      <c r="Q1569" t="inlineStr">
        <is>
          <t>12/2025</t>
        </is>
      </c>
      <c r="R1569" t="n">
        <v>0</v>
      </c>
    </row>
    <row r="1570">
      <c r="A1570" t="n">
        <v>186723</v>
      </c>
      <c r="B1570" t="inlineStr">
        <is>
          <t>Love Cabaret</t>
        </is>
      </c>
      <c r="C1570" t="inlineStr">
        <is>
          <t>BRH SAUDE OCUPACIONAL LTDA</t>
        </is>
      </c>
      <c r="D1570" t="inlineStr">
        <is>
          <t>85984</t>
        </is>
      </c>
      <c r="E1570" s="555" t="n">
        <v>46021</v>
      </c>
      <c r="F1570" s="555" t="n">
        <v>46031</v>
      </c>
      <c r="G1570" t="inlineStr">
        <is>
          <t>Mão de Obra - Benefícios</t>
        </is>
      </c>
      <c r="H1570" t="inlineStr">
        <is>
          <t xml:space="preserve">  -  Exames Periódicos</t>
        </is>
      </c>
      <c r="I1570" t="inlineStr">
        <is>
          <t>Exames Periodicos</t>
        </is>
      </c>
      <c r="J1570" t="n">
        <v>-32.7</v>
      </c>
      <c r="K1570" t="n">
        <v>-32.7</v>
      </c>
      <c r="O1570" t="inlineStr">
        <is>
          <t>Real</t>
        </is>
      </c>
      <c r="P1570" t="inlineStr">
        <is>
          <t>Pago</t>
        </is>
      </c>
      <c r="Q1570" t="inlineStr">
        <is>
          <t>12/2025</t>
        </is>
      </c>
      <c r="R1570" t="n">
        <v>0</v>
      </c>
    </row>
    <row r="1571">
      <c r="A1571" t="n">
        <v>139367</v>
      </c>
      <c r="B1571" t="inlineStr">
        <is>
          <t>Love Cabaret</t>
        </is>
      </c>
      <c r="C1571" t="inlineStr">
        <is>
          <t>CSLL</t>
        </is>
      </c>
      <c r="D1571" t="inlineStr">
        <is>
          <t>4º TRIMESTRE</t>
        </is>
      </c>
      <c r="E1571" s="555" t="n">
        <v>46021</v>
      </c>
      <c r="F1571" s="555" t="n">
        <v>46052</v>
      </c>
      <c r="G1571" t="inlineStr">
        <is>
          <t>Imposto de Renda</t>
        </is>
      </c>
      <c r="H1571" t="inlineStr">
        <is>
          <t>CSLL</t>
        </is>
      </c>
      <c r="I1571" t="inlineStr">
        <is>
          <t>01 CSLL - LUCRO PRESUMIDO OU ARBITRADO - ENTIDADE PA:4º Trimestre/2025 Vencimento:30/01/2026</t>
        </is>
      </c>
      <c r="J1571" t="n">
        <v>-40731.27</v>
      </c>
      <c r="K1571" t="n">
        <v>-40731.27</v>
      </c>
      <c r="O1571" t="inlineStr">
        <is>
          <t>Real</t>
        </is>
      </c>
      <c r="P1571" t="inlineStr">
        <is>
          <t>Pago</t>
        </is>
      </c>
      <c r="Q1571" t="inlineStr">
        <is>
          <t>12/2025</t>
        </is>
      </c>
      <c r="R1571" t="n">
        <v>0</v>
      </c>
    </row>
    <row r="1572">
      <c r="A1572" t="n">
        <v>127006</v>
      </c>
      <c r="B1572" t="inlineStr">
        <is>
          <t>Love Cabaret</t>
        </is>
      </c>
      <c r="C1572" t="inlineStr">
        <is>
          <t>IRPJ - IMPOSTO SOBRE A RENDA DAS PESSOAS JURIDICAS</t>
        </is>
      </c>
      <c r="D1572" t="inlineStr">
        <is>
          <t>4º TRIMESTRE</t>
        </is>
      </c>
      <c r="E1572" s="555" t="n">
        <v>46021</v>
      </c>
      <c r="F1572" s="555" t="n">
        <v>46052</v>
      </c>
      <c r="G1572" t="inlineStr">
        <is>
          <t>Imposto de Renda</t>
        </is>
      </c>
      <c r="H1572" t="inlineStr">
        <is>
          <t>IRPJ</t>
        </is>
      </c>
      <c r="I1572" t="inlineStr">
        <is>
          <t>01 IRPJ - LUCRO PRESUMIDO PA:4º Trimestre/2025 Vencimento:30/01/2026</t>
        </is>
      </c>
      <c r="J1572" t="n">
        <v>-99182.73</v>
      </c>
      <c r="K1572" t="n">
        <v>-99182.73</v>
      </c>
      <c r="O1572" t="inlineStr">
        <is>
          <t>Real</t>
        </is>
      </c>
      <c r="P1572" t="inlineStr">
        <is>
          <t>Pago</t>
        </is>
      </c>
      <c r="Q1572" t="inlineStr">
        <is>
          <t>12/2025</t>
        </is>
      </c>
      <c r="R1572" t="n">
        <v>0</v>
      </c>
    </row>
    <row r="1573">
      <c r="A1573" t="n">
        <v>135775</v>
      </c>
      <c r="B1573" t="inlineStr">
        <is>
          <t>Love Cabaret</t>
        </is>
      </c>
      <c r="C1573" t="inlineStr">
        <is>
          <t xml:space="preserve">RD GESTAO E SISTEMAS S.A </t>
        </is>
      </c>
      <c r="D1573" t="inlineStr">
        <is>
          <t>0032025</t>
        </is>
      </c>
      <c r="E1573" s="555" t="n">
        <v>46021</v>
      </c>
      <c r="F1573" s="555" t="n">
        <v>46029</v>
      </c>
      <c r="G1573" t="inlineStr">
        <is>
          <t>Marketing</t>
        </is>
      </c>
      <c r="H1573" t="inlineStr">
        <is>
          <t>Ferramentas de Marketing</t>
        </is>
      </c>
      <c r="I1573" t="inlineStr">
        <is>
          <t>DISPARO DE EMAILS (REEMBOLSO FACUNDO) - 12/2025</t>
        </is>
      </c>
      <c r="J1573" t="n">
        <v>-939.03</v>
      </c>
      <c r="K1573" t="n">
        <v>-939.03</v>
      </c>
      <c r="O1573" t="inlineStr">
        <is>
          <t>Real</t>
        </is>
      </c>
      <c r="P1573" t="inlineStr">
        <is>
          <t>Pago</t>
        </is>
      </c>
      <c r="Q1573" t="inlineStr">
        <is>
          <t>12/2025</t>
        </is>
      </c>
      <c r="R1573" t="n">
        <v>0</v>
      </c>
    </row>
    <row r="1574">
      <c r="A1574" t="n">
        <v>102783</v>
      </c>
      <c r="B1574" t="inlineStr">
        <is>
          <t>Love Cabaret</t>
        </is>
      </c>
      <c r="C1574" t="inlineStr">
        <is>
          <t>FABRICA DE BARES PARTICIPACOES LTDA</t>
        </is>
      </c>
      <c r="D1574" t="inlineStr">
        <is>
          <t>ND 03/2026</t>
        </is>
      </c>
      <c r="E1574" s="555" t="n">
        <v>46021</v>
      </c>
      <c r="F1574" s="555" t="n">
        <v>46073</v>
      </c>
      <c r="G1574" t="inlineStr">
        <is>
          <t>Mão de Obra - Benefícios</t>
        </is>
      </c>
      <c r="H1574" t="inlineStr">
        <is>
          <t xml:space="preserve">  -  Alimentação Funcionário</t>
        </is>
      </c>
      <c r="I1574" t="inlineStr">
        <is>
          <t xml:space="preserve"> ALIMENTAÇÃO FUNCIONARIO - CARTAO BLACK - COMP 01/2025</t>
        </is>
      </c>
      <c r="J1574" t="n">
        <v>-5668.37</v>
      </c>
      <c r="K1574" t="n">
        <v>-5668.37</v>
      </c>
      <c r="O1574" t="inlineStr">
        <is>
          <t>Real</t>
        </is>
      </c>
      <c r="P1574" t="inlineStr">
        <is>
          <t>Pago</t>
        </is>
      </c>
      <c r="Q1574" t="inlineStr">
        <is>
          <t>12/2025</t>
        </is>
      </c>
      <c r="R1574" t="n">
        <v>0</v>
      </c>
    </row>
    <row r="1575">
      <c r="A1575" t="n">
        <v>96919</v>
      </c>
      <c r="B1575" t="inlineStr">
        <is>
          <t>Love Cabaret</t>
        </is>
      </c>
      <c r="C1575" t="inlineStr">
        <is>
          <t>COFINS</t>
        </is>
      </c>
      <c r="D1575" t="inlineStr">
        <is>
          <t>4º TRIMESTRE</t>
        </is>
      </c>
      <c r="E1575" s="555" t="n">
        <v>46021</v>
      </c>
      <c r="F1575" s="555" t="n">
        <v>46045</v>
      </c>
      <c r="G1575" t="inlineStr">
        <is>
          <t>Impostos sobre Venda</t>
        </is>
      </c>
      <c r="H1575" t="inlineStr">
        <is>
          <t>PIS / COFINS</t>
        </is>
      </c>
      <c r="I1575" t="inlineStr">
        <is>
          <t>COFINS - 01/2025</t>
        </is>
      </c>
      <c r="J1575" t="n">
        <v>-14590.44</v>
      </c>
      <c r="K1575" t="n">
        <v>-14590.44</v>
      </c>
      <c r="O1575" t="inlineStr">
        <is>
          <t>Real</t>
        </is>
      </c>
      <c r="Q1575" t="inlineStr">
        <is>
          <t>12/2025</t>
        </is>
      </c>
      <c r="R1575" t="n">
        <v>0</v>
      </c>
    </row>
    <row r="1576">
      <c r="A1576" t="n">
        <v>187397</v>
      </c>
      <c r="B1576" t="inlineStr">
        <is>
          <t>Love Cabaret</t>
        </is>
      </c>
      <c r="C1576" t="inlineStr">
        <is>
          <t xml:space="preserve">KAMINO INSTITUICAO DE PAGAMENTO LTDA </t>
        </is>
      </c>
      <c r="E1576" s="555" t="n">
        <v>46021</v>
      </c>
      <c r="F1576" s="555" t="n">
        <v>46021</v>
      </c>
      <c r="G1576" t="inlineStr">
        <is>
          <t>Despesas Financeiras</t>
        </is>
      </c>
      <c r="H1576" t="inlineStr">
        <is>
          <t>Tarifas Bancárias</t>
        </is>
      </c>
      <c r="J1576" t="n">
        <v>-1</v>
      </c>
      <c r="K1576" t="n">
        <v>-1</v>
      </c>
      <c r="O1576" t="inlineStr">
        <is>
          <t>Real</t>
        </is>
      </c>
      <c r="P1576" t="inlineStr">
        <is>
          <t>Pago</t>
        </is>
      </c>
      <c r="Q1576" t="inlineStr">
        <is>
          <t>12/2025</t>
        </is>
      </c>
      <c r="R1576" t="n">
        <v>0</v>
      </c>
    </row>
    <row r="1577">
      <c r="A1577" t="n">
        <v>187380</v>
      </c>
      <c r="B1577" t="inlineStr">
        <is>
          <t>Love Cabaret</t>
        </is>
      </c>
      <c r="C1577" t="inlineStr">
        <is>
          <t>INSS</t>
        </is>
      </c>
      <c r="D1577" t="inlineStr">
        <is>
          <t>DEZ2025</t>
        </is>
      </c>
      <c r="E1577" s="555" t="n">
        <v>46021</v>
      </c>
      <c r="F1577" s="555" t="n">
        <v>46042</v>
      </c>
      <c r="G1577" t="inlineStr">
        <is>
          <t>Mão de Obra - Encargos e Provisões</t>
        </is>
      </c>
      <c r="H1577" t="inlineStr">
        <is>
          <t xml:space="preserve">  -  INSS Segurados</t>
        </is>
      </c>
      <c r="J1577" t="n">
        <v>-1756.19</v>
      </c>
      <c r="K1577" t="n">
        <v>-1756.19</v>
      </c>
      <c r="O1577" t="inlineStr">
        <is>
          <t>Real</t>
        </is>
      </c>
      <c r="P1577" t="inlineStr">
        <is>
          <t>Pago</t>
        </is>
      </c>
      <c r="Q1577" t="inlineStr">
        <is>
          <t>12/2025</t>
        </is>
      </c>
      <c r="R1577" t="n">
        <v>0</v>
      </c>
    </row>
    <row r="1578">
      <c r="A1578" t="n">
        <v>187332</v>
      </c>
      <c r="B1578" t="inlineStr">
        <is>
          <t>Love Cabaret</t>
        </is>
      </c>
      <c r="C1578" t="inlineStr">
        <is>
          <t>IRRF</t>
        </is>
      </c>
      <c r="D1578" t="inlineStr">
        <is>
          <t>DEZ2025</t>
        </is>
      </c>
      <c r="E1578" s="555" t="n">
        <v>46021</v>
      </c>
      <c r="F1578" s="555" t="n">
        <v>46042</v>
      </c>
      <c r="G1578" t="inlineStr">
        <is>
          <t>Mão de Obra - Encargos e Provisões</t>
        </is>
      </c>
      <c r="H1578" t="inlineStr">
        <is>
          <t>IRRF - MDO CLT - Salário</t>
        </is>
      </c>
      <c r="J1578" t="n">
        <v>-1070.59</v>
      </c>
      <c r="K1578" t="n">
        <v>-1070.59</v>
      </c>
      <c r="O1578" t="inlineStr">
        <is>
          <t>Real</t>
        </is>
      </c>
      <c r="P1578" t="inlineStr">
        <is>
          <t>Pago</t>
        </is>
      </c>
      <c r="Q1578" t="inlineStr">
        <is>
          <t>12/2025</t>
        </is>
      </c>
      <c r="R1578" t="n">
        <v>0</v>
      </c>
    </row>
    <row r="1579">
      <c r="A1579" t="n">
        <v>187346</v>
      </c>
      <c r="B1579" t="inlineStr">
        <is>
          <t>Love Cabaret</t>
        </is>
      </c>
      <c r="C1579" t="inlineStr">
        <is>
          <t>FGTS</t>
        </is>
      </c>
      <c r="D1579" t="inlineStr">
        <is>
          <t>DEZ2025</t>
        </is>
      </c>
      <c r="E1579" s="555" t="n">
        <v>46021</v>
      </c>
      <c r="F1579" s="555" t="n">
        <v>46042</v>
      </c>
      <c r="G1579" t="inlineStr">
        <is>
          <t>Mão de Obra - Encargos e Provisões</t>
        </is>
      </c>
      <c r="H1579" t="inlineStr">
        <is>
          <t xml:space="preserve">  -  FGTS</t>
        </is>
      </c>
      <c r="J1579" t="n">
        <v>-1560.31</v>
      </c>
      <c r="K1579" t="n">
        <v>-1560.31</v>
      </c>
      <c r="O1579" t="inlineStr">
        <is>
          <t>Real</t>
        </is>
      </c>
      <c r="P1579" t="inlineStr">
        <is>
          <t>Pago</t>
        </is>
      </c>
      <c r="Q1579" t="inlineStr">
        <is>
          <t>12/2025</t>
        </is>
      </c>
      <c r="R1579" t="n">
        <v>0</v>
      </c>
    </row>
    <row r="1580">
      <c r="A1580" t="n">
        <v>187381</v>
      </c>
      <c r="B1580" t="inlineStr">
        <is>
          <t>Love Cabaret</t>
        </is>
      </c>
      <c r="C1580" t="inlineStr">
        <is>
          <t>INSS</t>
        </is>
      </c>
      <c r="D1580" t="inlineStr">
        <is>
          <t>DEZ2025</t>
        </is>
      </c>
      <c r="E1580" s="555" t="n">
        <v>46021</v>
      </c>
      <c r="F1580" s="555" t="n">
        <v>46042</v>
      </c>
      <c r="G1580" t="inlineStr">
        <is>
          <t>Mão de Obra - Encargos e Provisões</t>
        </is>
      </c>
      <c r="H1580" t="inlineStr">
        <is>
          <t xml:space="preserve">  -  INSS Patronal</t>
        </is>
      </c>
      <c r="J1580" t="n">
        <v>-4597</v>
      </c>
      <c r="K1580" t="n">
        <v>-4597</v>
      </c>
      <c r="O1580" t="inlineStr">
        <is>
          <t>Real</t>
        </is>
      </c>
      <c r="P1580" t="inlineStr">
        <is>
          <t>Pago</t>
        </is>
      </c>
      <c r="Q1580" t="inlineStr">
        <is>
          <t>12/2025</t>
        </is>
      </c>
      <c r="R1580" t="n">
        <v>0</v>
      </c>
    </row>
    <row r="1581">
      <c r="A1581" t="n">
        <v>188909</v>
      </c>
      <c r="B1581" t="inlineStr">
        <is>
          <t>Love Cabaret</t>
        </is>
      </c>
      <c r="C1581" t="inlineStr">
        <is>
          <t>PRESHH ALUGUEL DE MAQUINAS LTDA</t>
        </is>
      </c>
      <c r="D1581" t="inlineStr">
        <is>
          <t>T-37626</t>
        </is>
      </c>
      <c r="E1581" s="555" t="n">
        <v>46020</v>
      </c>
      <c r="F1581" s="555" t="n">
        <v>46041</v>
      </c>
      <c r="G1581" t="inlineStr">
        <is>
          <t>Utilidades</t>
        </is>
      </c>
      <c r="H1581" t="inlineStr">
        <is>
          <t>Material de Consumo - Gelo/ Gas CO2/ Carvao /Velas</t>
        </is>
      </c>
      <c r="I1581" t="inlineStr">
        <is>
          <t>REPOSICAO DE GAS - 2 CILINDROS - 12/2025</t>
        </is>
      </c>
      <c r="J1581" t="n">
        <v>-396</v>
      </c>
      <c r="K1581" t="n">
        <v>-396</v>
      </c>
      <c r="O1581" t="inlineStr">
        <is>
          <t>Real</t>
        </is>
      </c>
      <c r="P1581" t="inlineStr">
        <is>
          <t>Pago</t>
        </is>
      </c>
      <c r="Q1581" t="inlineStr">
        <is>
          <t>12/2025</t>
        </is>
      </c>
      <c r="R1581" t="n">
        <v>0</v>
      </c>
    </row>
    <row r="1582">
      <c r="A1582" t="n">
        <v>187387</v>
      </c>
      <c r="B1582" t="inlineStr">
        <is>
          <t>Love Cabaret</t>
        </is>
      </c>
      <c r="C1582" t="inlineStr">
        <is>
          <t xml:space="preserve">KAMINO INSTITUICAO DE PAGAMENTO LTDA </t>
        </is>
      </c>
      <c r="E1582" s="555" t="n">
        <v>46020</v>
      </c>
      <c r="F1582" s="555" t="n">
        <v>46020</v>
      </c>
      <c r="G1582" t="inlineStr">
        <is>
          <t>Despesas Financeiras</t>
        </is>
      </c>
      <c r="H1582" t="inlineStr">
        <is>
          <t>Tarifas Bancárias</t>
        </is>
      </c>
      <c r="J1582" t="n">
        <v>-2.5</v>
      </c>
      <c r="K1582" t="n">
        <v>-2.5</v>
      </c>
      <c r="O1582" t="inlineStr">
        <is>
          <t>Real</t>
        </is>
      </c>
      <c r="P1582" t="inlineStr">
        <is>
          <t>Pago</t>
        </is>
      </c>
      <c r="Q1582" t="inlineStr">
        <is>
          <t>12/2025</t>
        </is>
      </c>
      <c r="R1582" t="n">
        <v>0</v>
      </c>
    </row>
    <row r="1583">
      <c r="A1583" t="n">
        <v>185281</v>
      </c>
      <c r="B1583" t="inlineStr">
        <is>
          <t>Love Cabaret</t>
        </is>
      </c>
      <c r="C1583" t="inlineStr">
        <is>
          <t>ALINE OLIVEIRA KOELE</t>
        </is>
      </c>
      <c r="D1583" t="inlineStr">
        <is>
          <t>512</t>
        </is>
      </c>
      <c r="E1583" s="555" t="n">
        <v>46020</v>
      </c>
      <c r="F1583" s="555" t="n">
        <v>46023</v>
      </c>
      <c r="G1583" t="inlineStr">
        <is>
          <t>Patrocínio</t>
        </is>
      </c>
      <c r="H1583" t="inlineStr">
        <is>
          <t>(-) Despesas de Patrocínio</t>
        </is>
      </c>
      <c r="I1583" t="inlineStr">
        <is>
          <t>PATROCINIO DIAGEO - DJ HALLOWEEN - 11/2025</t>
        </is>
      </c>
      <c r="J1583" t="n">
        <v>-800</v>
      </c>
      <c r="K1583" t="n">
        <v>-800</v>
      </c>
      <c r="O1583" t="inlineStr">
        <is>
          <t>Real</t>
        </is>
      </c>
      <c r="P1583" t="inlineStr">
        <is>
          <t>Pago</t>
        </is>
      </c>
      <c r="Q1583" t="inlineStr">
        <is>
          <t>12/2025</t>
        </is>
      </c>
      <c r="R1583" t="n">
        <v>0</v>
      </c>
    </row>
    <row r="1584">
      <c r="A1584" t="n">
        <v>187417</v>
      </c>
      <c r="B1584" t="inlineStr">
        <is>
          <t>Love Cabaret</t>
        </is>
      </c>
      <c r="C1584" t="inlineStr">
        <is>
          <t>BRADESCO SA</t>
        </is>
      </c>
      <c r="E1584" s="555" t="n">
        <v>46015</v>
      </c>
      <c r="F1584" s="555" t="n">
        <v>46015</v>
      </c>
      <c r="G1584" t="inlineStr">
        <is>
          <t>Despesas Financeiras</t>
        </is>
      </c>
      <c r="H1584" t="inlineStr">
        <is>
          <t>Tarifas Bancárias</t>
        </is>
      </c>
      <c r="J1584" t="n">
        <v>-9.800000000000001</v>
      </c>
      <c r="K1584" t="n">
        <v>-9.800000000000001</v>
      </c>
      <c r="O1584" t="inlineStr">
        <is>
          <t>Real</t>
        </is>
      </c>
      <c r="P1584" t="inlineStr">
        <is>
          <t>Pago</t>
        </is>
      </c>
      <c r="Q1584" t="inlineStr">
        <is>
          <t>12/2025</t>
        </is>
      </c>
      <c r="R1584" t="n">
        <v>0</v>
      </c>
    </row>
    <row r="1585">
      <c r="A1585" t="n">
        <v>186868</v>
      </c>
      <c r="B1585" t="inlineStr">
        <is>
          <t>Love Cabaret</t>
        </is>
      </c>
      <c r="C1585" t="inlineStr">
        <is>
          <t xml:space="preserve">KAMINO INSTITUICAO DE PAGAMENTO LTDA </t>
        </is>
      </c>
      <c r="E1585" s="555" t="n">
        <v>46014</v>
      </c>
      <c r="F1585" s="555" t="n">
        <v>46014</v>
      </c>
      <c r="G1585" t="inlineStr">
        <is>
          <t>Despesas Financeiras</t>
        </is>
      </c>
      <c r="H1585" t="inlineStr">
        <is>
          <t>Tarifas Bancárias</t>
        </is>
      </c>
      <c r="J1585" t="n">
        <v>-0.5</v>
      </c>
      <c r="K1585" t="n">
        <v>-0.5</v>
      </c>
      <c r="O1585" t="inlineStr">
        <is>
          <t>Real</t>
        </is>
      </c>
      <c r="P1585" t="inlineStr">
        <is>
          <t>Pago</t>
        </is>
      </c>
      <c r="Q1585" t="inlineStr">
        <is>
          <t>12/2025</t>
        </is>
      </c>
      <c r="R1585" t="n">
        <v>0</v>
      </c>
    </row>
    <row r="1586">
      <c r="A1586" t="n">
        <v>187359</v>
      </c>
      <c r="B1586" t="inlineStr">
        <is>
          <t>Love Cabaret</t>
        </is>
      </c>
      <c r="C1586" t="inlineStr">
        <is>
          <t>ESTAFF SOLUCOES TECNOLOGICAS DE AGENCIAMENTO LTDA</t>
        </is>
      </c>
      <c r="D1586" t="inlineStr">
        <is>
          <t>709361449</t>
        </is>
      </c>
      <c r="E1586" s="555" t="n">
        <v>46013</v>
      </c>
      <c r="F1586" s="555" t="n">
        <v>46029</v>
      </c>
      <c r="G1586" t="inlineStr">
        <is>
          <t>Mão de Obra - Extra</t>
        </is>
      </c>
      <c r="H1586" t="inlineStr">
        <is>
          <t>Mão de Obra Extra</t>
        </is>
      </c>
      <c r="I1586" t="inlineStr">
        <is>
          <t>MAO DE OBRA EXTRA - PERIODO 22/12 A 28/12 - 12/2025</t>
        </is>
      </c>
      <c r="J1586" t="n">
        <v>-352</v>
      </c>
      <c r="K1586" t="n">
        <v>-352</v>
      </c>
      <c r="O1586" t="inlineStr">
        <is>
          <t>Real</t>
        </is>
      </c>
      <c r="P1586" t="inlineStr">
        <is>
          <t>Pago</t>
        </is>
      </c>
      <c r="Q1586" t="inlineStr">
        <is>
          <t>12/2025</t>
        </is>
      </c>
      <c r="R1586" t="n">
        <v>0</v>
      </c>
    </row>
    <row r="1587">
      <c r="A1587" t="n">
        <v>188142</v>
      </c>
      <c r="B1587" t="inlineStr">
        <is>
          <t>Love Cabaret</t>
        </is>
      </c>
      <c r="C1587" t="inlineStr">
        <is>
          <t>ZIGPAY LTDAS -ME</t>
        </is>
      </c>
      <c r="E1587" s="555" t="n">
        <v>46011</v>
      </c>
      <c r="F1587" s="555" t="n">
        <v>46012</v>
      </c>
      <c r="G1587" t="inlineStr">
        <is>
          <t>Informática e TI</t>
        </is>
      </c>
      <c r="H1587" t="inlineStr">
        <is>
          <t>Sistemas Gerais - Operacionais</t>
        </is>
      </c>
      <c r="I1587" t="inlineStr">
        <is>
          <t>Taxa de Sistema</t>
        </is>
      </c>
      <c r="J1587" t="n">
        <v>-162.72</v>
      </c>
      <c r="K1587" t="n">
        <v>-162.72</v>
      </c>
      <c r="O1587" t="inlineStr">
        <is>
          <t>Real</t>
        </is>
      </c>
      <c r="P1587" t="inlineStr">
        <is>
          <t>Pago</t>
        </is>
      </c>
      <c r="Q1587" t="inlineStr">
        <is>
          <t>12/2025</t>
        </is>
      </c>
      <c r="R1587" t="n">
        <v>0</v>
      </c>
    </row>
    <row r="1588">
      <c r="A1588" t="n">
        <v>187168</v>
      </c>
      <c r="B1588" t="inlineStr">
        <is>
          <t>Love Cabaret</t>
        </is>
      </c>
      <c r="C1588" t="inlineStr">
        <is>
          <t>PETTY CASH</t>
        </is>
      </c>
      <c r="D1588" t="inlineStr">
        <is>
          <t>6173 122025</t>
        </is>
      </c>
      <c r="E1588" s="555" t="n">
        <v>46011</v>
      </c>
      <c r="F1588" s="555" t="n">
        <v>46027</v>
      </c>
      <c r="G1588" t="inlineStr">
        <is>
          <t>Mão de Obra - Benefícios</t>
        </is>
      </c>
      <c r="H1588" t="inlineStr">
        <is>
          <t xml:space="preserve">  -  Alimentação Funcionário</t>
        </is>
      </c>
      <c r="I1588" t="inlineStr">
        <is>
          <t>CONFRATERNIZAO LOVE - 4581</t>
        </is>
      </c>
      <c r="J1588" t="n">
        <v>-61.73</v>
      </c>
      <c r="K1588" t="n">
        <v>-61.73</v>
      </c>
      <c r="O1588" t="inlineStr">
        <is>
          <t>Real</t>
        </is>
      </c>
      <c r="P1588" t="inlineStr">
        <is>
          <t>Pago</t>
        </is>
      </c>
      <c r="Q1588" t="inlineStr">
        <is>
          <t>12/2025</t>
        </is>
      </c>
      <c r="R1588" t="n">
        <v>0</v>
      </c>
    </row>
    <row r="1589">
      <c r="A1589" t="n">
        <v>176519</v>
      </c>
      <c r="B1589" t="inlineStr">
        <is>
          <t>Love Cabaret</t>
        </is>
      </c>
      <c r="C1589" t="inlineStr">
        <is>
          <t xml:space="preserve">MATEUS SILVEIRA CEZAR </t>
        </is>
      </c>
      <c r="D1589" t="inlineStr">
        <is>
          <t>43</t>
        </is>
      </c>
      <c r="E1589" s="555" t="n">
        <v>46011</v>
      </c>
      <c r="F1589" s="555" t="n">
        <v>46027</v>
      </c>
      <c r="G1589" t="inlineStr">
        <is>
          <t>Marketing</t>
        </is>
      </c>
      <c r="H1589" t="inlineStr">
        <is>
          <t>Produção Gráfica e Material Institucional</t>
        </is>
      </c>
      <c r="I1589" t="inlineStr">
        <is>
          <t xml:space="preserve">PRODUCAO GRAFICA - CONTRATACAO VIDEOMAKER FIXO - 12/2025
</t>
        </is>
      </c>
      <c r="J1589" t="n">
        <v>-1800</v>
      </c>
      <c r="K1589" t="n">
        <v>-1800</v>
      </c>
      <c r="O1589" t="inlineStr">
        <is>
          <t>Real</t>
        </is>
      </c>
      <c r="P1589" t="inlineStr">
        <is>
          <t>Pago</t>
        </is>
      </c>
      <c r="Q1589" t="inlineStr">
        <is>
          <t>12/2025</t>
        </is>
      </c>
      <c r="R1589" t="n">
        <v>0</v>
      </c>
    </row>
    <row r="1590">
      <c r="A1590" t="n">
        <v>188141</v>
      </c>
      <c r="B1590" t="inlineStr">
        <is>
          <t>Love Cabaret</t>
        </is>
      </c>
      <c r="C1590" t="inlineStr">
        <is>
          <t>ZIGPAY LTDAS -ME</t>
        </is>
      </c>
      <c r="E1590" s="555" t="n">
        <v>46010</v>
      </c>
      <c r="F1590" s="555" t="n">
        <v>46011</v>
      </c>
      <c r="G1590" t="inlineStr">
        <is>
          <t>Informática e TI</t>
        </is>
      </c>
      <c r="H1590" t="inlineStr">
        <is>
          <t>Sistemas Gerais - Operacionais</t>
        </is>
      </c>
      <c r="I1590" t="inlineStr">
        <is>
          <t>Taxa de Sistema</t>
        </is>
      </c>
      <c r="J1590" t="n">
        <v>-222.91</v>
      </c>
      <c r="K1590" t="n">
        <v>-222.91</v>
      </c>
      <c r="O1590" t="inlineStr">
        <is>
          <t>Real</t>
        </is>
      </c>
      <c r="P1590" t="inlineStr">
        <is>
          <t>Pago</t>
        </is>
      </c>
      <c r="Q1590" t="inlineStr">
        <is>
          <t>12/2025</t>
        </is>
      </c>
      <c r="R1590" t="n">
        <v>0</v>
      </c>
    </row>
    <row r="1591">
      <c r="A1591" t="n">
        <v>187178</v>
      </c>
      <c r="B1591" t="inlineStr">
        <is>
          <t>Love Cabaret</t>
        </is>
      </c>
      <c r="C1591" t="inlineStr">
        <is>
          <t>PETTY CASH</t>
        </is>
      </c>
      <c r="D1591" t="inlineStr">
        <is>
          <t>4178 122025</t>
        </is>
      </c>
      <c r="E1591" s="555" t="n">
        <v>46009</v>
      </c>
      <c r="F1591" s="555" t="n">
        <v>46027</v>
      </c>
      <c r="G1591" t="inlineStr">
        <is>
          <t>Custo Mercadoria Vendida</t>
        </is>
      </c>
      <c r="H1591" t="inlineStr">
        <is>
          <t>Insumos - Alimentos</t>
        </is>
      </c>
      <c r="I1591" t="inlineStr">
        <is>
          <t>PEDIDO DE EMERGENCIA - 4581</t>
        </is>
      </c>
      <c r="J1591" t="n">
        <v>-41.78</v>
      </c>
      <c r="K1591" t="n">
        <v>-41.78</v>
      </c>
      <c r="O1591" t="inlineStr">
        <is>
          <t>Real</t>
        </is>
      </c>
      <c r="P1591" t="inlineStr">
        <is>
          <t>Pago</t>
        </is>
      </c>
      <c r="Q1591" t="inlineStr">
        <is>
          <t>12/2025</t>
        </is>
      </c>
      <c r="R1591" t="n">
        <v>0</v>
      </c>
    </row>
    <row r="1592">
      <c r="A1592" t="n">
        <v>187177</v>
      </c>
      <c r="B1592" t="inlineStr">
        <is>
          <t>Love Cabaret</t>
        </is>
      </c>
      <c r="C1592" t="inlineStr">
        <is>
          <t>PETTY CASH</t>
        </is>
      </c>
      <c r="D1592" t="inlineStr">
        <is>
          <t>499 122025</t>
        </is>
      </c>
      <c r="E1592" s="555" t="n">
        <v>46009</v>
      </c>
      <c r="F1592" s="555" t="n">
        <v>46027</v>
      </c>
      <c r="G1592" t="inlineStr">
        <is>
          <t>Custo Mercadoria Vendida</t>
        </is>
      </c>
      <c r="H1592" t="inlineStr">
        <is>
          <t>Insumos - Alimentos</t>
        </is>
      </c>
      <c r="I1592" t="inlineStr">
        <is>
          <t>PEDIDO DE EMERGENCIA - 4581</t>
        </is>
      </c>
      <c r="J1592" t="n">
        <v>-4.99</v>
      </c>
      <c r="K1592" t="n">
        <v>-4.99</v>
      </c>
      <c r="O1592" t="inlineStr">
        <is>
          <t>Real</t>
        </is>
      </c>
      <c r="P1592" t="inlineStr">
        <is>
          <t>Pago</t>
        </is>
      </c>
      <c r="Q1592" t="inlineStr">
        <is>
          <t>12/2025</t>
        </is>
      </c>
      <c r="R1592" t="n">
        <v>0</v>
      </c>
    </row>
    <row r="1593">
      <c r="A1593" t="n">
        <v>187176</v>
      </c>
      <c r="B1593" t="inlineStr">
        <is>
          <t>Love Cabaret</t>
        </is>
      </c>
      <c r="C1593" t="inlineStr">
        <is>
          <t>PETTY CASH</t>
        </is>
      </c>
      <c r="D1593" t="inlineStr">
        <is>
          <t>2521 122025</t>
        </is>
      </c>
      <c r="E1593" s="555" t="n">
        <v>46009</v>
      </c>
      <c r="F1593" s="555" t="n">
        <v>46027</v>
      </c>
      <c r="G1593" t="inlineStr">
        <is>
          <t>Custo Mercadoria Vendida</t>
        </is>
      </c>
      <c r="H1593" t="inlineStr">
        <is>
          <t>Insumos - Alimentos</t>
        </is>
      </c>
      <c r="I1593" t="inlineStr">
        <is>
          <t>PEDIDO DE EMERGENCIA - 4581</t>
        </is>
      </c>
      <c r="J1593" t="n">
        <v>-25.21</v>
      </c>
      <c r="K1593" t="n">
        <v>-25.21</v>
      </c>
      <c r="O1593" t="inlineStr">
        <is>
          <t>Real</t>
        </is>
      </c>
      <c r="P1593" t="inlineStr">
        <is>
          <t>Pago</t>
        </is>
      </c>
      <c r="Q1593" t="inlineStr">
        <is>
          <t>12/2025</t>
        </is>
      </c>
      <c r="R1593" t="n">
        <v>0</v>
      </c>
    </row>
    <row r="1594">
      <c r="A1594" t="n">
        <v>187180</v>
      </c>
      <c r="B1594" t="inlineStr">
        <is>
          <t>Love Cabaret</t>
        </is>
      </c>
      <c r="C1594" t="inlineStr">
        <is>
          <t>PETTY CASH</t>
        </is>
      </c>
      <c r="D1594" t="inlineStr">
        <is>
          <t>25485 122025</t>
        </is>
      </c>
      <c r="E1594" s="555" t="n">
        <v>46009</v>
      </c>
      <c r="F1594" s="555" t="n">
        <v>46027</v>
      </c>
      <c r="G1594" t="inlineStr">
        <is>
          <t>Custo Mercadoria Vendida</t>
        </is>
      </c>
      <c r="H1594" t="inlineStr">
        <is>
          <t>Insumos - Bebidas</t>
        </is>
      </c>
      <c r="I1594" t="inlineStr">
        <is>
          <t>PEDIDO DE EMERGENCIA - 4581</t>
        </is>
      </c>
      <c r="J1594" t="n">
        <v>-254.85</v>
      </c>
      <c r="K1594" t="n">
        <v>-254.85</v>
      </c>
      <c r="O1594" t="inlineStr">
        <is>
          <t>Real</t>
        </is>
      </c>
      <c r="P1594" t="inlineStr">
        <is>
          <t>Pago</t>
        </is>
      </c>
      <c r="Q1594" t="inlineStr">
        <is>
          <t>12/2025</t>
        </is>
      </c>
      <c r="R1594" t="n">
        <v>0</v>
      </c>
    </row>
    <row r="1595">
      <c r="A1595" t="n">
        <v>186079</v>
      </c>
      <c r="B1595" t="inlineStr">
        <is>
          <t>Love Cabaret</t>
        </is>
      </c>
      <c r="C1595" t="inlineStr">
        <is>
          <t>D FILIPA - LOCACAO DE MAT. FESTAS E EVEN</t>
        </is>
      </c>
      <c r="D1595" t="inlineStr">
        <is>
          <t>35460</t>
        </is>
      </c>
      <c r="E1595" s="555" t="n">
        <v>46009</v>
      </c>
      <c r="F1595" s="555" t="n">
        <v>46024</v>
      </c>
      <c r="G1595" t="inlineStr">
        <is>
          <t>Custos de Eventos</t>
        </is>
      </c>
      <c r="H1595" t="inlineStr">
        <is>
          <t>Locação de Utensílios - Eventos</t>
        </is>
      </c>
      <c r="I1595" t="inlineStr">
        <is>
          <t>LOCACAO UTENSILIS EVENTO - 12/2025</t>
        </is>
      </c>
      <c r="J1595" t="n">
        <v>-3194.2</v>
      </c>
      <c r="K1595" t="n">
        <v>-3194.2</v>
      </c>
      <c r="O1595" t="inlineStr">
        <is>
          <t>Real</t>
        </is>
      </c>
      <c r="P1595" t="inlineStr">
        <is>
          <t>Pago</t>
        </is>
      </c>
      <c r="Q1595" t="inlineStr">
        <is>
          <t>12/2025</t>
        </is>
      </c>
      <c r="R1595" t="n">
        <v>0</v>
      </c>
    </row>
    <row r="1596">
      <c r="A1596" t="n">
        <v>184125</v>
      </c>
      <c r="B1596" t="inlineStr">
        <is>
          <t>Love Cabaret</t>
        </is>
      </c>
      <c r="C1596" t="inlineStr">
        <is>
          <t>JULIA BAISCH FRANZ 02463978023</t>
        </is>
      </c>
      <c r="D1596" t="inlineStr">
        <is>
          <t>20</t>
        </is>
      </c>
      <c r="E1596" s="555" t="n">
        <v>46008</v>
      </c>
      <c r="F1596" s="555" t="n">
        <v>46022</v>
      </c>
      <c r="G1596" t="inlineStr">
        <is>
          <t>Custos de Eventos</t>
        </is>
      </c>
      <c r="H1596" t="inlineStr">
        <is>
          <t>Serviços Terceirizados - Eventos</t>
        </is>
      </c>
      <c r="I1596" t="inlineStr">
        <is>
          <t>PRODUCAO EVENTO FUTURE BRAND - 12/2025</t>
        </is>
      </c>
      <c r="J1596" t="n">
        <v>-800</v>
      </c>
      <c r="K1596" t="n">
        <v>-800</v>
      </c>
      <c r="M1596" t="inlineStr">
        <is>
          <t>TECNICO DE SOM</t>
        </is>
      </c>
      <c r="N1596" t="inlineStr">
        <is>
          <t xml:space="preserve">  - Assistente</t>
        </is>
      </c>
      <c r="O1596" t="inlineStr">
        <is>
          <t>Real</t>
        </is>
      </c>
      <c r="P1596" t="inlineStr">
        <is>
          <t>Pago</t>
        </is>
      </c>
      <c r="Q1596" t="inlineStr">
        <is>
          <t>12/2025</t>
        </is>
      </c>
      <c r="R1596" t="n">
        <v>0</v>
      </c>
    </row>
    <row r="1597">
      <c r="A1597" t="n">
        <v>184507</v>
      </c>
      <c r="B1597" t="inlineStr">
        <is>
          <t>Love Cabaret</t>
        </is>
      </c>
      <c r="C1597" t="inlineStr">
        <is>
          <t>BRADESCO SA</t>
        </is>
      </c>
      <c r="E1597" s="555" t="n">
        <v>46008</v>
      </c>
      <c r="F1597" s="555" t="n">
        <v>46008</v>
      </c>
      <c r="G1597" t="inlineStr">
        <is>
          <t>Despesas Financeiras</t>
        </is>
      </c>
      <c r="H1597" t="inlineStr">
        <is>
          <t>Tarifas Bancárias</t>
        </is>
      </c>
      <c r="J1597" t="n">
        <v>-9.800000000000001</v>
      </c>
      <c r="K1597" t="n">
        <v>-9.800000000000001</v>
      </c>
      <c r="O1597" t="inlineStr">
        <is>
          <t>Real</t>
        </is>
      </c>
      <c r="P1597" t="inlineStr">
        <is>
          <t>Pago</t>
        </is>
      </c>
      <c r="Q1597" t="inlineStr">
        <is>
          <t>12/2025</t>
        </is>
      </c>
      <c r="R1597" t="n">
        <v>0</v>
      </c>
    </row>
    <row r="1598">
      <c r="A1598" t="n">
        <v>183989</v>
      </c>
      <c r="B1598" t="inlineStr">
        <is>
          <t>Love Cabaret</t>
        </is>
      </c>
      <c r="C1598" t="inlineStr">
        <is>
          <t>FELIPE FERREIRA FRANCA 36496185832</t>
        </is>
      </c>
      <c r="D1598" t="inlineStr">
        <is>
          <t>RP1292025</t>
        </is>
      </c>
      <c r="E1598" s="555" t="n">
        <v>46008</v>
      </c>
      <c r="F1598" s="555" t="n">
        <v>46008</v>
      </c>
      <c r="G1598" t="inlineStr">
        <is>
          <t>Utilidades</t>
        </is>
      </c>
      <c r="H1598" t="inlineStr">
        <is>
          <t>Agua/Esgoto</t>
        </is>
      </c>
      <c r="I1598" t="inlineStr">
        <is>
          <t>REEMBOLSO - CAMINHAO PIPA - 12/2025</t>
        </is>
      </c>
      <c r="J1598" t="n">
        <v>-2400</v>
      </c>
      <c r="K1598" t="n">
        <v>-2400</v>
      </c>
      <c r="M1598" t="inlineStr">
        <is>
          <t>LIDER DE SQUAD</t>
        </is>
      </c>
      <c r="N1598" t="inlineStr">
        <is>
          <t xml:space="preserve">  - Squad</t>
        </is>
      </c>
      <c r="O1598" t="inlineStr">
        <is>
          <t>Real</t>
        </is>
      </c>
      <c r="P1598" t="inlineStr">
        <is>
          <t>Pago</t>
        </is>
      </c>
      <c r="Q1598" t="inlineStr">
        <is>
          <t>12/2025</t>
        </is>
      </c>
      <c r="R1598" t="n">
        <v>0</v>
      </c>
    </row>
    <row r="1599">
      <c r="A1599" t="n">
        <v>187364</v>
      </c>
      <c r="B1599" t="inlineStr">
        <is>
          <t>Love Cabaret</t>
        </is>
      </c>
      <c r="C1599" t="inlineStr">
        <is>
          <t>JULIA BAISCH FRANZ 02463978023</t>
        </is>
      </c>
      <c r="D1599" t="inlineStr">
        <is>
          <t>21</t>
        </is>
      </c>
      <c r="E1599" s="555" t="n">
        <v>46008</v>
      </c>
      <c r="F1599" s="555" t="n">
        <v>46034</v>
      </c>
      <c r="G1599" t="inlineStr">
        <is>
          <t>Custos de Eventos</t>
        </is>
      </c>
      <c r="H1599" t="inlineStr">
        <is>
          <t>Serviços Terceirizados - Eventos</t>
        </is>
      </c>
      <c r="I1599" t="inlineStr">
        <is>
          <t>PRODUCAO EVENTO AGENCIA BETC HAVAS 17/12 - 12/2025</t>
        </is>
      </c>
      <c r="J1599" t="n">
        <v>-800</v>
      </c>
      <c r="K1599" t="n">
        <v>-800</v>
      </c>
      <c r="M1599" t="inlineStr">
        <is>
          <t>TECNICO DE SOM</t>
        </is>
      </c>
      <c r="N1599" t="inlineStr">
        <is>
          <t xml:space="preserve">  - Assistente</t>
        </is>
      </c>
      <c r="O1599" t="inlineStr">
        <is>
          <t>Real</t>
        </is>
      </c>
      <c r="P1599" t="inlineStr">
        <is>
          <t>Pago</t>
        </is>
      </c>
      <c r="Q1599" t="inlineStr">
        <is>
          <t>12/2025</t>
        </is>
      </c>
      <c r="R1599" t="n">
        <v>0</v>
      </c>
    </row>
    <row r="1600">
      <c r="A1600" t="n">
        <v>97359</v>
      </c>
      <c r="B1600" t="inlineStr">
        <is>
          <t>Love Cabaret</t>
        </is>
      </c>
      <c r="C1600" t="inlineStr">
        <is>
          <t>EDJANE DANTAS DE ALMEIDA SOUSA  - DESENTUPIDORA</t>
        </is>
      </c>
      <c r="D1600" t="inlineStr">
        <is>
          <t>124</t>
        </is>
      </c>
      <c r="E1600" s="555" t="n">
        <v>46008</v>
      </c>
      <c r="F1600" s="555" t="n">
        <v>46024</v>
      </c>
      <c r="G1600" t="inlineStr">
        <is>
          <t>Utilidades</t>
        </is>
      </c>
      <c r="H1600" t="inlineStr">
        <is>
          <t>Serviços de Limpeza</t>
        </is>
      </c>
      <c r="I1600" t="inlineStr">
        <is>
          <t>SERVIÇOS DE LIMPEZA - MANUTENÇÃO REF 01/2025</t>
        </is>
      </c>
      <c r="J1600" t="n">
        <v>-1200</v>
      </c>
      <c r="K1600" t="n">
        <v>-1200</v>
      </c>
      <c r="O1600" t="inlineStr">
        <is>
          <t>Real</t>
        </is>
      </c>
      <c r="P1600" t="inlineStr">
        <is>
          <t>Pago</t>
        </is>
      </c>
      <c r="Q1600" t="inlineStr">
        <is>
          <t>12/2025</t>
        </is>
      </c>
      <c r="R1600" t="n">
        <v>0</v>
      </c>
    </row>
    <row r="1601">
      <c r="A1601" t="n">
        <v>187190</v>
      </c>
      <c r="B1601" t="inlineStr">
        <is>
          <t>Love Cabaret</t>
        </is>
      </c>
      <c r="C1601" t="inlineStr">
        <is>
          <t>PETTY CASH</t>
        </is>
      </c>
      <c r="D1601" t="inlineStr">
        <is>
          <t>3840 122025</t>
        </is>
      </c>
      <c r="E1601" s="555" t="n">
        <v>46008</v>
      </c>
      <c r="F1601" s="555" t="n">
        <v>46027</v>
      </c>
      <c r="G1601" t="inlineStr">
        <is>
          <t>Manutenção</t>
        </is>
      </c>
      <c r="H1601" t="inlineStr">
        <is>
          <t>Material de Manutenção</t>
        </is>
      </c>
      <c r="I1601" t="inlineStr">
        <is>
          <t>MANUTENCAO DE EMERGENCIA - 4581</t>
        </is>
      </c>
      <c r="J1601" t="n">
        <v>-38.4</v>
      </c>
      <c r="K1601" t="n">
        <v>-38.4</v>
      </c>
      <c r="O1601" t="inlineStr">
        <is>
          <t>Real</t>
        </is>
      </c>
      <c r="P1601" t="inlineStr">
        <is>
          <t>Pago</t>
        </is>
      </c>
      <c r="Q1601" t="inlineStr">
        <is>
          <t>12/2025</t>
        </is>
      </c>
      <c r="R1601" t="n">
        <v>0</v>
      </c>
    </row>
    <row r="1602">
      <c r="A1602" t="n">
        <v>187186</v>
      </c>
      <c r="B1602" t="inlineStr">
        <is>
          <t>Love Cabaret</t>
        </is>
      </c>
      <c r="C1602" t="inlineStr">
        <is>
          <t>PETTY CASH</t>
        </is>
      </c>
      <c r="D1602" t="inlineStr">
        <is>
          <t>46798 122025</t>
        </is>
      </c>
      <c r="E1602" s="555" t="n">
        <v>46008</v>
      </c>
      <c r="F1602" s="555" t="n">
        <v>46027</v>
      </c>
      <c r="G1602" t="inlineStr">
        <is>
          <t>Custos de Eventos</t>
        </is>
      </c>
      <c r="H1602" t="inlineStr">
        <is>
          <t>Material Descartável - Eventos</t>
        </is>
      </c>
      <c r="I1602" t="inlineStr">
        <is>
          <t>PRODUCAO EVENTO - 4581</t>
        </is>
      </c>
      <c r="J1602" t="n">
        <v>-467.98</v>
      </c>
      <c r="K1602" t="n">
        <v>-467.98</v>
      </c>
      <c r="O1602" t="inlineStr">
        <is>
          <t>Real</t>
        </is>
      </c>
      <c r="P1602" t="inlineStr">
        <is>
          <t>Pago</t>
        </is>
      </c>
      <c r="Q1602" t="inlineStr">
        <is>
          <t>12/2025</t>
        </is>
      </c>
      <c r="R1602" t="n">
        <v>0</v>
      </c>
    </row>
    <row r="1603">
      <c r="A1603" t="n">
        <v>187182</v>
      </c>
      <c r="B1603" t="inlineStr">
        <is>
          <t>Love Cabaret</t>
        </is>
      </c>
      <c r="C1603" t="inlineStr">
        <is>
          <t>PETTY CASH</t>
        </is>
      </c>
      <c r="D1603" t="inlineStr">
        <is>
          <t>1399 122025</t>
        </is>
      </c>
      <c r="E1603" s="555" t="n">
        <v>46008</v>
      </c>
      <c r="F1603" s="555" t="n">
        <v>46027</v>
      </c>
      <c r="G1603" t="inlineStr">
        <is>
          <t>Custos de Eventos</t>
        </is>
      </c>
      <c r="H1603" t="inlineStr">
        <is>
          <t>Decoração - Eventos</t>
        </is>
      </c>
      <c r="I1603" t="inlineStr">
        <is>
          <t>PRODUCAO EVENTO - 4581</t>
        </is>
      </c>
      <c r="J1603" t="n">
        <v>-13.99</v>
      </c>
      <c r="K1603" t="n">
        <v>-13.99</v>
      </c>
      <c r="O1603" t="inlineStr">
        <is>
          <t>Real</t>
        </is>
      </c>
      <c r="P1603" t="inlineStr">
        <is>
          <t>Pago</t>
        </is>
      </c>
      <c r="Q1603" t="inlineStr">
        <is>
          <t>12/2025</t>
        </is>
      </c>
      <c r="R1603" t="n">
        <v>0</v>
      </c>
    </row>
    <row r="1604">
      <c r="A1604" t="n">
        <v>187181</v>
      </c>
      <c r="B1604" t="inlineStr">
        <is>
          <t>Love Cabaret</t>
        </is>
      </c>
      <c r="C1604" t="inlineStr">
        <is>
          <t>PETTY CASH</t>
        </is>
      </c>
      <c r="D1604" t="inlineStr">
        <is>
          <t>4250 122025</t>
        </is>
      </c>
      <c r="E1604" s="555" t="n">
        <v>46008</v>
      </c>
      <c r="F1604" s="555" t="n">
        <v>46027</v>
      </c>
      <c r="G1604" t="inlineStr">
        <is>
          <t>Custos de Eventos</t>
        </is>
      </c>
      <c r="H1604" t="inlineStr">
        <is>
          <t>Material de Escritório - Eventos</t>
        </is>
      </c>
      <c r="I1604" t="inlineStr">
        <is>
          <t>PRODUCAO EVENTO - 4581</t>
        </is>
      </c>
      <c r="J1604" t="n">
        <v>-42.5</v>
      </c>
      <c r="K1604" t="n">
        <v>-42.5</v>
      </c>
      <c r="O1604" t="inlineStr">
        <is>
          <t>Real</t>
        </is>
      </c>
      <c r="P1604" t="inlineStr">
        <is>
          <t>Pago</t>
        </is>
      </c>
      <c r="Q1604" t="inlineStr">
        <is>
          <t>12/2025</t>
        </is>
      </c>
      <c r="R1604" t="n">
        <v>0</v>
      </c>
    </row>
    <row r="1605">
      <c r="A1605" t="n">
        <v>187187</v>
      </c>
      <c r="B1605" t="inlineStr">
        <is>
          <t>Love Cabaret</t>
        </is>
      </c>
      <c r="C1605" t="inlineStr">
        <is>
          <t>PETTY CASH</t>
        </is>
      </c>
      <c r="D1605" t="inlineStr">
        <is>
          <t>2997 122025</t>
        </is>
      </c>
      <c r="E1605" s="555" t="n">
        <v>46008</v>
      </c>
      <c r="F1605" s="555" t="n">
        <v>46027</v>
      </c>
      <c r="G1605" t="inlineStr">
        <is>
          <t>Custos de Eventos</t>
        </is>
      </c>
      <c r="H1605" t="inlineStr">
        <is>
          <t>Material Descartável - Eventos</t>
        </is>
      </c>
      <c r="I1605" t="inlineStr">
        <is>
          <t>PRODUCAO EVENTO - 4581</t>
        </is>
      </c>
      <c r="J1605" t="n">
        <v>-29.97</v>
      </c>
      <c r="K1605" t="n">
        <v>-29.97</v>
      </c>
      <c r="O1605" t="inlineStr">
        <is>
          <t>Real</t>
        </is>
      </c>
      <c r="P1605" t="inlineStr">
        <is>
          <t>Pago</t>
        </is>
      </c>
      <c r="Q1605" t="inlineStr">
        <is>
          <t>12/2025</t>
        </is>
      </c>
      <c r="R1605" t="n">
        <v>0</v>
      </c>
    </row>
    <row r="1606">
      <c r="A1606" t="n">
        <v>187258</v>
      </c>
      <c r="B1606" t="inlineStr">
        <is>
          <t>Love Cabaret</t>
        </is>
      </c>
      <c r="C1606" t="inlineStr">
        <is>
          <t>PAMPLONA PAES ARTESANAIS LTDA</t>
        </is>
      </c>
      <c r="D1606" t="inlineStr">
        <is>
          <t>1581</t>
        </is>
      </c>
      <c r="E1606" s="555" t="n">
        <v>46008</v>
      </c>
      <c r="F1606" s="555" t="n">
        <v>46027</v>
      </c>
      <c r="G1606" t="inlineStr">
        <is>
          <t>Custo Mercadoria Vendida</t>
        </is>
      </c>
      <c r="H1606" t="inlineStr">
        <is>
          <t>Insumos - Alimentos</t>
        </is>
      </c>
      <c r="I1606" t="inlineStr">
        <is>
          <t xml:space="preserve">SEM ID, PRODUTO NAO CADASTRADO NO SISTEMA </t>
        </is>
      </c>
      <c r="J1606" t="n">
        <v>-450</v>
      </c>
      <c r="K1606" t="n">
        <v>-518.58</v>
      </c>
      <c r="O1606" t="inlineStr">
        <is>
          <t>Real</t>
        </is>
      </c>
      <c r="P1606" t="inlineStr">
        <is>
          <t>Pago</t>
        </is>
      </c>
      <c r="Q1606" t="inlineStr">
        <is>
          <t>12/2025</t>
        </is>
      </c>
      <c r="R1606" t="n">
        <v>0</v>
      </c>
    </row>
    <row r="1607">
      <c r="A1607" t="n">
        <v>187196</v>
      </c>
      <c r="B1607" t="inlineStr">
        <is>
          <t>Love Cabaret</t>
        </is>
      </c>
      <c r="C1607" t="inlineStr">
        <is>
          <t>PETTY CASH</t>
        </is>
      </c>
      <c r="D1607" t="inlineStr">
        <is>
          <t>203 122025</t>
        </is>
      </c>
      <c r="E1607" s="555" t="n">
        <v>46008</v>
      </c>
      <c r="F1607" s="555" t="n">
        <v>46027</v>
      </c>
      <c r="G1607" t="inlineStr">
        <is>
          <t>Custos de Eventos</t>
        </is>
      </c>
      <c r="H1607" t="inlineStr">
        <is>
          <t>Material de Escritório - Eventos</t>
        </is>
      </c>
      <c r="I1607" t="inlineStr">
        <is>
          <t>PRODUCAO EVENTO - 4581</t>
        </is>
      </c>
      <c r="J1607" t="n">
        <v>-203</v>
      </c>
      <c r="K1607" t="n">
        <v>-203</v>
      </c>
      <c r="O1607" t="inlineStr">
        <is>
          <t>Real</t>
        </is>
      </c>
      <c r="P1607" t="inlineStr">
        <is>
          <t>Pago</t>
        </is>
      </c>
      <c r="Q1607" t="inlineStr">
        <is>
          <t>12/2025</t>
        </is>
      </c>
      <c r="R1607" t="n">
        <v>0</v>
      </c>
    </row>
    <row r="1608">
      <c r="A1608" t="n">
        <v>187185</v>
      </c>
      <c r="B1608" t="inlineStr">
        <is>
          <t>Love Cabaret</t>
        </is>
      </c>
      <c r="C1608" t="inlineStr">
        <is>
          <t>PETTY CASH</t>
        </is>
      </c>
      <c r="D1608" t="inlineStr">
        <is>
          <t>4208 122025</t>
        </is>
      </c>
      <c r="E1608" s="555" t="n">
        <v>46007</v>
      </c>
      <c r="F1608" s="555" t="n">
        <v>46027</v>
      </c>
      <c r="G1608" t="inlineStr">
        <is>
          <t>Custos de Eventos</t>
        </is>
      </c>
      <c r="H1608" t="inlineStr">
        <is>
          <t>Material Descartável - Eventos</t>
        </is>
      </c>
      <c r="I1608" t="inlineStr">
        <is>
          <t>PRODUCAO EVENTO - 4581</t>
        </is>
      </c>
      <c r="J1608" t="n">
        <v>-42.08</v>
      </c>
      <c r="K1608" t="n">
        <v>-42.08</v>
      </c>
      <c r="O1608" t="inlineStr">
        <is>
          <t>Real</t>
        </is>
      </c>
      <c r="P1608" t="inlineStr">
        <is>
          <t>Pago</t>
        </is>
      </c>
      <c r="Q1608" t="inlineStr">
        <is>
          <t>12/2025</t>
        </is>
      </c>
      <c r="R1608" t="n">
        <v>0</v>
      </c>
    </row>
    <row r="1609">
      <c r="A1609" t="n">
        <v>187188</v>
      </c>
      <c r="B1609" t="inlineStr">
        <is>
          <t>Love Cabaret</t>
        </is>
      </c>
      <c r="C1609" t="inlineStr">
        <is>
          <t>PETTY CASH</t>
        </is>
      </c>
      <c r="D1609" t="inlineStr">
        <is>
          <t>370 122025</t>
        </is>
      </c>
      <c r="E1609" s="555" t="n">
        <v>46007</v>
      </c>
      <c r="F1609" s="555" t="n">
        <v>46027</v>
      </c>
      <c r="G1609" t="inlineStr">
        <is>
          <t>Manutenção</t>
        </is>
      </c>
      <c r="H1609" t="inlineStr">
        <is>
          <t>Manutenção de Equipamentos</t>
        </is>
      </c>
      <c r="I1609" t="inlineStr">
        <is>
          <t>MANUTENCAO DE EMERGENCIA - 4581</t>
        </is>
      </c>
      <c r="J1609" t="n">
        <v>-370</v>
      </c>
      <c r="K1609" t="n">
        <v>-370</v>
      </c>
      <c r="O1609" t="inlineStr">
        <is>
          <t>Real</t>
        </is>
      </c>
      <c r="P1609" t="inlineStr">
        <is>
          <t>Pago</t>
        </is>
      </c>
      <c r="Q1609" t="inlineStr">
        <is>
          <t>12/2025</t>
        </is>
      </c>
      <c r="R1609" t="n">
        <v>0</v>
      </c>
    </row>
    <row r="1610">
      <c r="A1610" t="n">
        <v>187175</v>
      </c>
      <c r="B1610" t="inlineStr">
        <is>
          <t>Love Cabaret</t>
        </is>
      </c>
      <c r="C1610" t="inlineStr">
        <is>
          <t>PETTY CASH</t>
        </is>
      </c>
      <c r="D1610" t="inlineStr">
        <is>
          <t>2970 122025</t>
        </is>
      </c>
      <c r="E1610" s="555" t="n">
        <v>46007</v>
      </c>
      <c r="F1610" s="555" t="n">
        <v>46027</v>
      </c>
      <c r="G1610" t="inlineStr">
        <is>
          <t>Custo Mercadoria Vendida</t>
        </is>
      </c>
      <c r="H1610" t="inlineStr">
        <is>
          <t>Insumos - Alimentos</t>
        </is>
      </c>
      <c r="I1610" t="inlineStr">
        <is>
          <t>PEDIDO NAO REALIZADO - 4581</t>
        </is>
      </c>
      <c r="J1610" t="n">
        <v>-29.7</v>
      </c>
      <c r="K1610" t="n">
        <v>-29.7</v>
      </c>
      <c r="O1610" t="inlineStr">
        <is>
          <t>Real</t>
        </is>
      </c>
      <c r="P1610" t="inlineStr">
        <is>
          <t>Pago</t>
        </is>
      </c>
      <c r="Q1610" t="inlineStr">
        <is>
          <t>12/2025</t>
        </is>
      </c>
      <c r="R1610" t="n">
        <v>0</v>
      </c>
    </row>
    <row r="1611">
      <c r="A1611" t="n">
        <v>97041</v>
      </c>
      <c r="B1611" t="inlineStr">
        <is>
          <t>Love Cabaret</t>
        </is>
      </c>
      <c r="C1611" t="inlineStr">
        <is>
          <t>ESHOWS PROMOCOES ARTISTICAS LTDA</t>
        </is>
      </c>
      <c r="D1611" t="inlineStr">
        <is>
          <t>BOL 715484490</t>
        </is>
      </c>
      <c r="E1611" s="555" t="n">
        <v>46007</v>
      </c>
      <c r="F1611" s="555" t="n">
        <v>46027</v>
      </c>
      <c r="G1611" t="inlineStr">
        <is>
          <t>Custos Artístico Geral</t>
        </is>
      </c>
      <c r="H1611" t="inlineStr">
        <is>
          <t>Cachê de Músicos e Artistas</t>
        </is>
      </c>
      <c r="I1611" t="inlineStr">
        <is>
          <t>CACHE MUSICOS E ARTISTAS - PERIODO DE 16/01 A 31/01-  01/2025</t>
        </is>
      </c>
      <c r="J1611" t="n">
        <v>-14375</v>
      </c>
      <c r="K1611" t="n">
        <v>-14375</v>
      </c>
      <c r="O1611" t="inlineStr">
        <is>
          <t>Real</t>
        </is>
      </c>
      <c r="P1611" t="inlineStr">
        <is>
          <t>Pago</t>
        </is>
      </c>
      <c r="Q1611" t="inlineStr">
        <is>
          <t>12/2025</t>
        </is>
      </c>
      <c r="R1611" t="n">
        <v>0</v>
      </c>
    </row>
    <row r="1612">
      <c r="A1612" t="n">
        <v>187184</v>
      </c>
      <c r="B1612" t="inlineStr">
        <is>
          <t>Love Cabaret</t>
        </is>
      </c>
      <c r="C1612" t="inlineStr">
        <is>
          <t>PETTY CASH</t>
        </is>
      </c>
      <c r="D1612" t="inlineStr">
        <is>
          <t>342 122025</t>
        </is>
      </c>
      <c r="E1612" s="555" t="n">
        <v>46007</v>
      </c>
      <c r="F1612" s="555" t="n">
        <v>46027</v>
      </c>
      <c r="G1612" t="inlineStr">
        <is>
          <t>Custos de Eventos</t>
        </is>
      </c>
      <c r="H1612" t="inlineStr">
        <is>
          <t>Material Descartável - Eventos</t>
        </is>
      </c>
      <c r="I1612" t="inlineStr">
        <is>
          <t>PRODUCAO EVENTO - 4581</t>
        </is>
      </c>
      <c r="J1612" t="n">
        <v>-342</v>
      </c>
      <c r="K1612" t="n">
        <v>-342</v>
      </c>
      <c r="O1612" t="inlineStr">
        <is>
          <t>Real</t>
        </is>
      </c>
      <c r="P1612" t="inlineStr">
        <is>
          <t>Pago</t>
        </is>
      </c>
      <c r="Q1612" t="inlineStr">
        <is>
          <t>12/2025</t>
        </is>
      </c>
      <c r="R1612" t="n">
        <v>0</v>
      </c>
    </row>
    <row r="1613">
      <c r="A1613" t="n">
        <v>187167</v>
      </c>
      <c r="B1613" t="inlineStr">
        <is>
          <t>Love Cabaret</t>
        </is>
      </c>
      <c r="C1613" t="inlineStr">
        <is>
          <t>PETTY CASH</t>
        </is>
      </c>
      <c r="D1613" t="inlineStr">
        <is>
          <t>16360 122025</t>
        </is>
      </c>
      <c r="E1613" s="555" t="n">
        <v>46006</v>
      </c>
      <c r="F1613" s="555" t="n">
        <v>46027</v>
      </c>
      <c r="G1613" t="inlineStr">
        <is>
          <t>Mão de Obra - Benefícios</t>
        </is>
      </c>
      <c r="H1613" t="inlineStr">
        <is>
          <t xml:space="preserve">  -  Alimentação Funcionário</t>
        </is>
      </c>
      <c r="I1613" t="inlineStr">
        <is>
          <t>REFEICAO PARA FUNCIONARIOS - 4581</t>
        </is>
      </c>
      <c r="J1613" t="n">
        <v>-163.6</v>
      </c>
      <c r="K1613" t="n">
        <v>-163.6</v>
      </c>
      <c r="O1613" t="inlineStr">
        <is>
          <t>Real</t>
        </is>
      </c>
      <c r="P1613" t="inlineStr">
        <is>
          <t>Pago</t>
        </is>
      </c>
      <c r="Q1613" t="inlineStr">
        <is>
          <t>12/2025</t>
        </is>
      </c>
      <c r="R1613" t="n">
        <v>0</v>
      </c>
    </row>
    <row r="1614">
      <c r="A1614" t="n">
        <v>184321</v>
      </c>
      <c r="B1614" t="inlineStr">
        <is>
          <t>Love Cabaret</t>
        </is>
      </c>
      <c r="C1614" t="inlineStr">
        <is>
          <t>CAROLINE FERREIRA DA SILVA</t>
        </is>
      </c>
      <c r="E1614" s="555" t="n">
        <v>46006</v>
      </c>
      <c r="F1614" s="555" t="n">
        <v>46010</v>
      </c>
      <c r="G1614" t="inlineStr">
        <is>
          <t>Mão de Obra - Salários</t>
        </is>
      </c>
      <c r="H1614" t="inlineStr">
        <is>
          <t>MDO CLT - Salário</t>
        </is>
      </c>
      <c r="J1614" t="n">
        <v>-901.1</v>
      </c>
      <c r="K1614" t="n">
        <v>-901.1</v>
      </c>
      <c r="O1614" t="inlineStr">
        <is>
          <t>Real</t>
        </is>
      </c>
      <c r="P1614" t="inlineStr">
        <is>
          <t>Pago</t>
        </is>
      </c>
      <c r="Q1614" t="inlineStr">
        <is>
          <t>12/2025</t>
        </is>
      </c>
      <c r="R1614" t="n">
        <v>0</v>
      </c>
    </row>
    <row r="1615">
      <c r="A1615" t="n">
        <v>184322</v>
      </c>
      <c r="B1615" t="inlineStr">
        <is>
          <t>Love Cabaret</t>
        </is>
      </c>
      <c r="C1615" t="inlineStr">
        <is>
          <t>JULIANA OLIVEIRA DA SILVA</t>
        </is>
      </c>
      <c r="E1615" s="555" t="n">
        <v>46006</v>
      </c>
      <c r="F1615" s="555" t="n">
        <v>46010</v>
      </c>
      <c r="G1615" t="inlineStr">
        <is>
          <t>Mão de Obra - Salários</t>
        </is>
      </c>
      <c r="H1615" t="inlineStr">
        <is>
          <t>MDO CLT - Salário</t>
        </is>
      </c>
      <c r="J1615" t="n">
        <v>-816.95</v>
      </c>
      <c r="K1615" t="n">
        <v>-816.95</v>
      </c>
      <c r="O1615" t="inlineStr">
        <is>
          <t>Real</t>
        </is>
      </c>
      <c r="P1615" t="inlineStr">
        <is>
          <t>Pago</t>
        </is>
      </c>
      <c r="Q1615" t="inlineStr">
        <is>
          <t>12/2025</t>
        </is>
      </c>
      <c r="R1615" t="n">
        <v>0</v>
      </c>
    </row>
    <row r="1616">
      <c r="A1616" t="n">
        <v>184742</v>
      </c>
      <c r="B1616" t="inlineStr">
        <is>
          <t>Love Cabaret</t>
        </is>
      </c>
      <c r="C1616" t="inlineStr">
        <is>
          <t>CAROLINE FERREIRA DA SILVA</t>
        </is>
      </c>
      <c r="E1616" s="555" t="n">
        <v>46006</v>
      </c>
      <c r="F1616" s="555" t="n">
        <v>46010</v>
      </c>
      <c r="G1616" t="inlineStr">
        <is>
          <t>Mão de Obra - Encargos e Provisões</t>
        </is>
      </c>
      <c r="H1616" t="inlineStr">
        <is>
          <t xml:space="preserve">  -  13º Salário</t>
        </is>
      </c>
      <c r="J1616" t="n">
        <v>-1804.65</v>
      </c>
      <c r="K1616" t="n">
        <v>-1804.65</v>
      </c>
      <c r="O1616" t="inlineStr">
        <is>
          <t>Real</t>
        </is>
      </c>
      <c r="P1616" t="inlineStr">
        <is>
          <t>Pago</t>
        </is>
      </c>
      <c r="Q1616" t="inlineStr">
        <is>
          <t>12/2025</t>
        </is>
      </c>
      <c r="R1616" t="n">
        <v>0</v>
      </c>
    </row>
    <row r="1617">
      <c r="A1617" t="n">
        <v>183744</v>
      </c>
      <c r="B1617" t="inlineStr">
        <is>
          <t>Love Cabaret</t>
        </is>
      </c>
      <c r="C1617" t="inlineStr">
        <is>
          <t>BRADESCO SA</t>
        </is>
      </c>
      <c r="E1617" s="555" t="n">
        <v>46006</v>
      </c>
      <c r="F1617" s="555" t="n">
        <v>46006</v>
      </c>
      <c r="G1617" t="inlineStr">
        <is>
          <t>Despesas Financeiras</t>
        </is>
      </c>
      <c r="H1617" t="inlineStr">
        <is>
          <t>Tarifas Bancárias</t>
        </is>
      </c>
      <c r="J1617" t="n">
        <v>-177.05</v>
      </c>
      <c r="K1617" t="n">
        <v>-177.05</v>
      </c>
      <c r="O1617" t="inlineStr">
        <is>
          <t>Real</t>
        </is>
      </c>
      <c r="P1617" t="inlineStr">
        <is>
          <t>Pago</t>
        </is>
      </c>
      <c r="Q1617" t="inlineStr">
        <is>
          <t>12/2025</t>
        </is>
      </c>
      <c r="R1617" t="n">
        <v>0</v>
      </c>
    </row>
    <row r="1618">
      <c r="A1618" t="n">
        <v>184743</v>
      </c>
      <c r="B1618" t="inlineStr">
        <is>
          <t>Love Cabaret</t>
        </is>
      </c>
      <c r="C1618" t="inlineStr">
        <is>
          <t>JULIANA OLIVEIRA DA SILVA</t>
        </is>
      </c>
      <c r="E1618" s="555" t="n">
        <v>46006</v>
      </c>
      <c r="F1618" s="555" t="n">
        <v>46010</v>
      </c>
      <c r="G1618" t="inlineStr">
        <is>
          <t>Mão de Obra - Encargos e Provisões</t>
        </is>
      </c>
      <c r="H1618" t="inlineStr">
        <is>
          <t xml:space="preserve">  -  13º Salário</t>
        </is>
      </c>
      <c r="J1618" t="n">
        <v>-827.22</v>
      </c>
      <c r="K1618" t="n">
        <v>-827.22</v>
      </c>
      <c r="O1618" t="inlineStr">
        <is>
          <t>Real</t>
        </is>
      </c>
      <c r="P1618" t="inlineStr">
        <is>
          <t>Pago</t>
        </is>
      </c>
      <c r="Q1618" t="inlineStr">
        <is>
          <t>12/2025</t>
        </is>
      </c>
      <c r="R1618" t="n">
        <v>0</v>
      </c>
    </row>
    <row r="1619">
      <c r="A1619" t="n">
        <v>108197</v>
      </c>
      <c r="B1619" t="inlineStr">
        <is>
          <t>Love Cabaret</t>
        </is>
      </c>
      <c r="C1619" t="inlineStr">
        <is>
          <t xml:space="preserve">GOOGLE BRASIL INTERNET LTDA </t>
        </is>
      </c>
      <c r="D1619" t="inlineStr">
        <is>
          <t>PIX</t>
        </is>
      </c>
      <c r="E1619" s="555" t="n">
        <v>46006</v>
      </c>
      <c r="F1619" s="555" t="n">
        <v>46006</v>
      </c>
      <c r="G1619" t="inlineStr">
        <is>
          <t>Marketing</t>
        </is>
      </c>
      <c r="H1619" t="inlineStr">
        <is>
          <t>Publicidade e Propaganda</t>
        </is>
      </c>
      <c r="I1619" t="inlineStr">
        <is>
          <t>MAT DE PROPAGANDA/ FER DE MKT - GOOGLE 02/2025</t>
        </is>
      </c>
      <c r="J1619" t="n">
        <v>-1000</v>
      </c>
      <c r="K1619" t="n">
        <v>-1000</v>
      </c>
      <c r="O1619" t="inlineStr">
        <is>
          <t>Real</t>
        </is>
      </c>
      <c r="P1619" t="inlineStr">
        <is>
          <t>Pago</t>
        </is>
      </c>
      <c r="Q1619" t="inlineStr">
        <is>
          <t>12/2025</t>
        </is>
      </c>
      <c r="R1619" t="n">
        <v>0</v>
      </c>
    </row>
    <row r="1620">
      <c r="A1620" t="n">
        <v>103052</v>
      </c>
      <c r="B1620" t="inlineStr">
        <is>
          <t>Love Cabaret</t>
        </is>
      </c>
      <c r="C1620" t="inlineStr">
        <is>
          <t>VERISURE BRASIL MONITORAMENTO DE ALARMES S.A</t>
        </is>
      </c>
      <c r="D1620" t="inlineStr">
        <is>
          <t>17252211</t>
        </is>
      </c>
      <c r="E1620" s="555" t="n">
        <v>46006</v>
      </c>
      <c r="F1620" s="555" t="n">
        <v>46027</v>
      </c>
      <c r="G1620" t="inlineStr">
        <is>
          <t>Informática e TI</t>
        </is>
      </c>
      <c r="H1620" t="inlineStr">
        <is>
          <t>Sistemas de Segurança e Alarme</t>
        </is>
      </c>
      <c r="I1620" t="inlineStr">
        <is>
          <t>SISTEMAS DE SEGURANCA / CAMERAS E SENSOR REF 01/2025</t>
        </is>
      </c>
      <c r="J1620" t="n">
        <v>-270.11</v>
      </c>
      <c r="K1620" t="n">
        <v>-270.11</v>
      </c>
      <c r="O1620" t="inlineStr">
        <is>
          <t>Real</t>
        </is>
      </c>
      <c r="P1620" t="inlineStr">
        <is>
          <t>Pago</t>
        </is>
      </c>
      <c r="Q1620" t="inlineStr">
        <is>
          <t>12/2025</t>
        </is>
      </c>
      <c r="R1620" t="n">
        <v>0</v>
      </c>
    </row>
    <row r="1621">
      <c r="A1621" t="n">
        <v>188140</v>
      </c>
      <c r="B1621" t="inlineStr">
        <is>
          <t>Love Cabaret</t>
        </is>
      </c>
      <c r="C1621" t="inlineStr">
        <is>
          <t>ZIGPAY LTDAS -ME</t>
        </is>
      </c>
      <c r="E1621" s="555" t="n">
        <v>46004</v>
      </c>
      <c r="F1621" s="555" t="n">
        <v>46005</v>
      </c>
      <c r="G1621" t="inlineStr">
        <is>
          <t>Informática e TI</t>
        </is>
      </c>
      <c r="H1621" t="inlineStr">
        <is>
          <t>Sistemas Gerais - Operacionais</t>
        </is>
      </c>
      <c r="I1621" t="inlineStr">
        <is>
          <t>Taxa de Sistema</t>
        </is>
      </c>
      <c r="J1621" t="n">
        <v>-178.1</v>
      </c>
      <c r="K1621" t="n">
        <v>-178.1</v>
      </c>
      <c r="O1621" t="inlineStr">
        <is>
          <t>Real</t>
        </is>
      </c>
      <c r="P1621" t="inlineStr">
        <is>
          <t>Pago</t>
        </is>
      </c>
      <c r="Q1621" t="inlineStr">
        <is>
          <t>12/2025</t>
        </is>
      </c>
      <c r="R1621" t="n">
        <v>0</v>
      </c>
    </row>
    <row r="1622">
      <c r="A1622" t="n">
        <v>154526</v>
      </c>
      <c r="B1622" t="inlineStr">
        <is>
          <t>Love Cabaret</t>
        </is>
      </c>
      <c r="C1622" t="inlineStr">
        <is>
          <t>SEGUROS SURA S/A</t>
        </is>
      </c>
      <c r="D1622" t="inlineStr">
        <is>
          <t>PARC 5/6</t>
        </is>
      </c>
      <c r="E1622" s="555" t="n">
        <v>46004</v>
      </c>
      <c r="F1622" s="555" t="n">
        <v>46001</v>
      </c>
      <c r="G1622" t="inlineStr">
        <is>
          <t>Custo de Ocupação</t>
        </is>
      </c>
      <c r="H1622" t="inlineStr">
        <is>
          <t>Seguro Patrimonial</t>
        </is>
      </c>
      <c r="I1622" t="inlineStr">
        <is>
          <t>REEMBOLSO - SEGURO PATRIMONIAL - APOLICE 150306</t>
        </is>
      </c>
      <c r="J1622" t="n">
        <v>-229.26</v>
      </c>
      <c r="K1622" t="n">
        <v>-229.26</v>
      </c>
      <c r="O1622" t="inlineStr">
        <is>
          <t>Real</t>
        </is>
      </c>
      <c r="P1622" t="inlineStr">
        <is>
          <t>Pago</t>
        </is>
      </c>
      <c r="Q1622" t="inlineStr">
        <is>
          <t>12/2025</t>
        </is>
      </c>
      <c r="R1622" t="n">
        <v>0</v>
      </c>
    </row>
    <row r="1623">
      <c r="A1623" t="n">
        <v>183357</v>
      </c>
      <c r="B1623" t="inlineStr">
        <is>
          <t>Love Cabaret</t>
        </is>
      </c>
      <c r="C1623" t="inlineStr">
        <is>
          <t>BRADESCO SA</t>
        </is>
      </c>
      <c r="E1623" s="555" t="n">
        <v>46003</v>
      </c>
      <c r="F1623" s="555" t="n">
        <v>46003</v>
      </c>
      <c r="G1623" t="inlineStr">
        <is>
          <t>Despesas Financeiras</t>
        </is>
      </c>
      <c r="H1623" t="inlineStr">
        <is>
          <t>Tarifas Bancárias</t>
        </is>
      </c>
      <c r="J1623" t="n">
        <v>-9.800000000000001</v>
      </c>
      <c r="K1623" t="n">
        <v>-9.800000000000001</v>
      </c>
      <c r="O1623" t="inlineStr">
        <is>
          <t>Real</t>
        </is>
      </c>
      <c r="P1623" t="inlineStr">
        <is>
          <t>Pago</t>
        </is>
      </c>
      <c r="Q1623" t="inlineStr">
        <is>
          <t>12/2025</t>
        </is>
      </c>
      <c r="R1623" t="n">
        <v>0</v>
      </c>
    </row>
    <row r="1624">
      <c r="A1624" t="n">
        <v>187173</v>
      </c>
      <c r="B1624" t="inlineStr">
        <is>
          <t>Love Cabaret</t>
        </is>
      </c>
      <c r="C1624" t="inlineStr">
        <is>
          <t>PETTY CASH</t>
        </is>
      </c>
      <c r="D1624" t="inlineStr">
        <is>
          <t>2908 122025</t>
        </is>
      </c>
      <c r="E1624" s="555" t="n">
        <v>46003</v>
      </c>
      <c r="F1624" s="555" t="n">
        <v>46027</v>
      </c>
      <c r="G1624" t="inlineStr">
        <is>
          <t>Custo Mercadoria Vendida</t>
        </is>
      </c>
      <c r="H1624" t="inlineStr">
        <is>
          <t>Insumos - Alimentos</t>
        </is>
      </c>
      <c r="I1624" t="inlineStr">
        <is>
          <t>PEDIDO NAO REALIZADO - 4581</t>
        </is>
      </c>
      <c r="J1624" t="n">
        <v>-29.08</v>
      </c>
      <c r="K1624" t="n">
        <v>-29.08</v>
      </c>
      <c r="O1624" t="inlineStr">
        <is>
          <t>Real</t>
        </is>
      </c>
      <c r="P1624" t="inlineStr">
        <is>
          <t>Pago</t>
        </is>
      </c>
      <c r="Q1624" t="inlineStr">
        <is>
          <t>12/2025</t>
        </is>
      </c>
      <c r="R1624" t="n">
        <v>0</v>
      </c>
    </row>
    <row r="1625">
      <c r="A1625" t="n">
        <v>187174</v>
      </c>
      <c r="B1625" t="inlineStr">
        <is>
          <t>Love Cabaret</t>
        </is>
      </c>
      <c r="C1625" t="inlineStr">
        <is>
          <t>PETTY CASH</t>
        </is>
      </c>
      <c r="D1625" t="inlineStr">
        <is>
          <t>1690_2 122025</t>
        </is>
      </c>
      <c r="E1625" s="555" t="n">
        <v>46003</v>
      </c>
      <c r="F1625" s="555" t="n">
        <v>46027</v>
      </c>
      <c r="G1625" t="inlineStr">
        <is>
          <t>Custo Mercadoria Vendida</t>
        </is>
      </c>
      <c r="H1625" t="inlineStr">
        <is>
          <t>Insumos - Alimentos</t>
        </is>
      </c>
      <c r="I1625" t="inlineStr">
        <is>
          <t>PEDIDO NAO REALIZADO - 4581</t>
        </is>
      </c>
      <c r="J1625" t="n">
        <v>-16.9</v>
      </c>
      <c r="K1625" t="n">
        <v>-16.9</v>
      </c>
      <c r="O1625" t="inlineStr">
        <is>
          <t>Real</t>
        </is>
      </c>
      <c r="P1625" t="inlineStr">
        <is>
          <t>Pago</t>
        </is>
      </c>
      <c r="Q1625" t="inlineStr">
        <is>
          <t>12/2025</t>
        </is>
      </c>
      <c r="R1625" t="n">
        <v>0</v>
      </c>
    </row>
    <row r="1626">
      <c r="A1626" t="n">
        <v>188139</v>
      </c>
      <c r="B1626" t="inlineStr">
        <is>
          <t>Love Cabaret</t>
        </is>
      </c>
      <c r="C1626" t="inlineStr">
        <is>
          <t>ZIGPAY LTDAS -ME</t>
        </is>
      </c>
      <c r="E1626" s="555" t="n">
        <v>46003</v>
      </c>
      <c r="F1626" s="555" t="n">
        <v>46004</v>
      </c>
      <c r="G1626" t="inlineStr">
        <is>
          <t>Informática e TI</t>
        </is>
      </c>
      <c r="H1626" t="inlineStr">
        <is>
          <t>Sistemas Gerais - Operacionais</t>
        </is>
      </c>
      <c r="I1626" t="inlineStr">
        <is>
          <t>Taxa de Sistema</t>
        </is>
      </c>
      <c r="J1626" t="n">
        <v>-230.18</v>
      </c>
      <c r="K1626" t="n">
        <v>-230.18</v>
      </c>
      <c r="O1626" t="inlineStr">
        <is>
          <t>Real</t>
        </is>
      </c>
      <c r="P1626" t="inlineStr">
        <is>
          <t>Pago</t>
        </is>
      </c>
      <c r="Q1626" t="inlineStr">
        <is>
          <t>12/2025</t>
        </is>
      </c>
      <c r="R1626" t="n">
        <v>0</v>
      </c>
    </row>
    <row r="1627">
      <c r="A1627" t="n">
        <v>184147</v>
      </c>
      <c r="B1627" t="inlineStr">
        <is>
          <t>Love Cabaret</t>
        </is>
      </c>
      <c r="C1627" t="inlineStr">
        <is>
          <t>AURORA ALVORADA ESTACIONAMENTO E LANCHONETE LTDA</t>
        </is>
      </c>
      <c r="D1627" t="inlineStr">
        <is>
          <t>11286</t>
        </is>
      </c>
      <c r="E1627" s="555" t="n">
        <v>46002</v>
      </c>
      <c r="F1627" s="555" t="n">
        <v>46013</v>
      </c>
      <c r="G1627" t="inlineStr">
        <is>
          <t>Mão de Obra - Benefícios</t>
        </is>
      </c>
      <c r="H1627" t="inlineStr">
        <is>
          <t xml:space="preserve">  -  Alimentação Funcionário</t>
        </is>
      </c>
      <c r="I1627" t="inlineStr">
        <is>
          <t xml:space="preserve">PAO FRANCES SEMANAL - 12/2025
</t>
        </is>
      </c>
      <c r="J1627" t="n">
        <v>-235.34</v>
      </c>
      <c r="K1627" t="n">
        <v>-235.34</v>
      </c>
      <c r="O1627" t="inlineStr">
        <is>
          <t>Real</t>
        </is>
      </c>
      <c r="P1627" t="inlineStr">
        <is>
          <t>Pago</t>
        </is>
      </c>
      <c r="Q1627" t="inlineStr">
        <is>
          <t>12/2025</t>
        </is>
      </c>
      <c r="R1627" t="n">
        <v>0</v>
      </c>
    </row>
    <row r="1628">
      <c r="A1628" t="n">
        <v>182739</v>
      </c>
      <c r="B1628" t="inlineStr">
        <is>
          <t>Love Cabaret</t>
        </is>
      </c>
      <c r="C1628" t="inlineStr">
        <is>
          <t>BRADESCO SA</t>
        </is>
      </c>
      <c r="E1628" s="555" t="n">
        <v>46001</v>
      </c>
      <c r="F1628" s="555" t="n">
        <v>46001</v>
      </c>
      <c r="G1628" t="inlineStr">
        <is>
          <t>Despesas Financeiras</t>
        </is>
      </c>
      <c r="H1628" t="inlineStr">
        <is>
          <t>Tarifas Bancárias</t>
        </is>
      </c>
      <c r="J1628" t="n">
        <v>-9.800000000000001</v>
      </c>
      <c r="K1628" t="n">
        <v>-9.800000000000001</v>
      </c>
      <c r="O1628" t="inlineStr">
        <is>
          <t>Real</t>
        </is>
      </c>
      <c r="P1628" t="inlineStr">
        <is>
          <t>Pago</t>
        </is>
      </c>
      <c r="Q1628" t="inlineStr">
        <is>
          <t>12/2025</t>
        </is>
      </c>
      <c r="R1628" t="n">
        <v>0</v>
      </c>
    </row>
    <row r="1629">
      <c r="A1629" t="n">
        <v>159876</v>
      </c>
      <c r="B1629" t="inlineStr">
        <is>
          <t>Love Cabaret</t>
        </is>
      </c>
      <c r="C1629" t="inlineStr">
        <is>
          <t>GET IN TECNOLOGIA S.A.</t>
        </is>
      </c>
      <c r="E1629" s="555" t="n">
        <v>45999</v>
      </c>
      <c r="F1629" s="555" t="n">
        <v>46000</v>
      </c>
      <c r="G1629" t="inlineStr">
        <is>
          <t>Informática e TI</t>
        </is>
      </c>
      <c r="H1629" t="inlineStr">
        <is>
          <t>Sistemas Gerais - Comunicação e Marketing</t>
        </is>
      </c>
      <c r="I1629" t="inlineStr">
        <is>
          <t>SISTEMA DE RESERVAS - 09/2025</t>
        </is>
      </c>
      <c r="J1629" t="n">
        <v>-957.6</v>
      </c>
      <c r="K1629" t="n">
        <v>-957.6</v>
      </c>
      <c r="O1629" t="inlineStr">
        <is>
          <t>Real</t>
        </is>
      </c>
      <c r="P1629" t="inlineStr">
        <is>
          <t>Pago</t>
        </is>
      </c>
      <c r="Q1629" t="inlineStr">
        <is>
          <t>12/2025</t>
        </is>
      </c>
      <c r="R1629" t="n">
        <v>0</v>
      </c>
    </row>
    <row r="1630">
      <c r="A1630" t="n">
        <v>129470</v>
      </c>
      <c r="B1630" t="inlineStr">
        <is>
          <t>Love Cabaret</t>
        </is>
      </c>
      <c r="C1630" t="inlineStr">
        <is>
          <t>OPUS CONSULTORIA E PESQUISA LTDA</t>
        </is>
      </c>
      <c r="D1630" t="inlineStr">
        <is>
          <t>BOL 651</t>
        </is>
      </c>
      <c r="E1630" s="555" t="n">
        <v>45997</v>
      </c>
      <c r="F1630" s="555" t="n">
        <v>46011</v>
      </c>
      <c r="G1630" t="inlineStr">
        <is>
          <t>Serviços de Terceiros</t>
        </is>
      </c>
      <c r="H1630" t="inlineStr">
        <is>
          <t>Assessoria em Geral</t>
        </is>
      </c>
      <c r="I1630" t="inlineStr">
        <is>
          <t>CLIENTE OCULTO - 05/2025</t>
        </is>
      </c>
      <c r="J1630" t="n">
        <v>-300</v>
      </c>
      <c r="K1630" t="n">
        <v>-300</v>
      </c>
      <c r="O1630" t="inlineStr">
        <is>
          <t>Real</t>
        </is>
      </c>
      <c r="P1630" t="inlineStr">
        <is>
          <t>Pago</t>
        </is>
      </c>
      <c r="Q1630" t="inlineStr">
        <is>
          <t>12/2025</t>
        </is>
      </c>
      <c r="R1630" t="n">
        <v>0</v>
      </c>
    </row>
    <row r="1631">
      <c r="A1631" t="n">
        <v>188138</v>
      </c>
      <c r="B1631" t="inlineStr">
        <is>
          <t>Love Cabaret</t>
        </is>
      </c>
      <c r="C1631" t="inlineStr">
        <is>
          <t>ZIGPAY LTDAS -ME</t>
        </is>
      </c>
      <c r="E1631" s="555" t="n">
        <v>45997</v>
      </c>
      <c r="F1631" s="555" t="n">
        <v>45998</v>
      </c>
      <c r="G1631" t="inlineStr">
        <is>
          <t>Informática e TI</t>
        </is>
      </c>
      <c r="H1631" t="inlineStr">
        <is>
          <t>Sistemas Gerais - Operacionais</t>
        </is>
      </c>
      <c r="I1631" t="inlineStr">
        <is>
          <t>Taxa de Sistema</t>
        </is>
      </c>
      <c r="J1631" t="n">
        <v>-198.58</v>
      </c>
      <c r="K1631" t="n">
        <v>-198.58</v>
      </c>
      <c r="O1631" t="inlineStr">
        <is>
          <t>Real</t>
        </is>
      </c>
      <c r="P1631" t="inlineStr">
        <is>
          <t>Pago</t>
        </is>
      </c>
      <c r="Q1631" t="inlineStr">
        <is>
          <t>12/2025</t>
        </is>
      </c>
      <c r="R1631" t="n">
        <v>0</v>
      </c>
    </row>
    <row r="1632">
      <c r="A1632" t="n">
        <v>187194</v>
      </c>
      <c r="B1632" t="inlineStr">
        <is>
          <t>Love Cabaret</t>
        </is>
      </c>
      <c r="C1632" t="inlineStr">
        <is>
          <t>PETTY CASH</t>
        </is>
      </c>
      <c r="D1632" t="inlineStr">
        <is>
          <t>25059 122025</t>
        </is>
      </c>
      <c r="E1632" s="555" t="n">
        <v>45996</v>
      </c>
      <c r="F1632" s="555" t="n">
        <v>46027</v>
      </c>
      <c r="G1632" t="inlineStr">
        <is>
          <t>Utilidades</t>
        </is>
      </c>
      <c r="H1632" t="inlineStr">
        <is>
          <t>Higiene e Limpeza</t>
        </is>
      </c>
      <c r="I1632" t="inlineStr">
        <is>
          <t>COMPRA ITEM DA CAIXA DE PS - 4581</t>
        </is>
      </c>
      <c r="J1632" t="n">
        <v>-250.59</v>
      </c>
      <c r="K1632" t="n">
        <v>-250.59</v>
      </c>
      <c r="O1632" t="inlineStr">
        <is>
          <t>Real</t>
        </is>
      </c>
      <c r="P1632" t="inlineStr">
        <is>
          <t>Pago</t>
        </is>
      </c>
      <c r="Q1632" t="inlineStr">
        <is>
          <t>12/2025</t>
        </is>
      </c>
      <c r="R1632" t="n">
        <v>0</v>
      </c>
    </row>
    <row r="1633">
      <c r="A1633" t="n">
        <v>176490</v>
      </c>
      <c r="B1633" t="inlineStr">
        <is>
          <t>Love Cabaret</t>
        </is>
      </c>
      <c r="C1633" t="inlineStr">
        <is>
          <t xml:space="preserve">EDIMAR MOURA TARTAGLIONI SERVICOES DE DEDETIZACAO </t>
        </is>
      </c>
      <c r="D1633" t="inlineStr">
        <is>
          <t>638</t>
        </is>
      </c>
      <c r="E1633" s="555" t="n">
        <v>45996</v>
      </c>
      <c r="F1633" s="555" t="n">
        <v>46009</v>
      </c>
      <c r="G1633" t="inlineStr">
        <is>
          <t>Utilidades</t>
        </is>
      </c>
      <c r="H1633" t="inlineStr">
        <is>
          <t>Controle de Pragas</t>
        </is>
      </c>
      <c r="I1633" t="inlineStr">
        <is>
          <t>CONTROLE DE PRAGAS - SERVICO DE DEDETIZACAO REALIZADO EM  12/2025</t>
        </is>
      </c>
      <c r="J1633" t="n">
        <v>-630</v>
      </c>
      <c r="K1633" t="n">
        <v>-630</v>
      </c>
      <c r="O1633" t="inlineStr">
        <is>
          <t>Real</t>
        </is>
      </c>
      <c r="P1633" t="inlineStr">
        <is>
          <t>Pago</t>
        </is>
      </c>
      <c r="Q1633" t="inlineStr">
        <is>
          <t>12/2025</t>
        </is>
      </c>
      <c r="R1633" t="n">
        <v>0</v>
      </c>
    </row>
    <row r="1634">
      <c r="A1634" t="n">
        <v>188137</v>
      </c>
      <c r="B1634" t="inlineStr">
        <is>
          <t>Love Cabaret</t>
        </is>
      </c>
      <c r="C1634" t="inlineStr">
        <is>
          <t>ZIGPAY LTDAS -ME</t>
        </is>
      </c>
      <c r="E1634" s="555" t="n">
        <v>45996</v>
      </c>
      <c r="F1634" s="555" t="n">
        <v>45997</v>
      </c>
      <c r="G1634" t="inlineStr">
        <is>
          <t>Informática e TI</t>
        </is>
      </c>
      <c r="H1634" t="inlineStr">
        <is>
          <t>Sistemas Gerais - Operacionais</t>
        </is>
      </c>
      <c r="I1634" t="inlineStr">
        <is>
          <t>Taxa de Sistema</t>
        </is>
      </c>
      <c r="J1634" t="n">
        <v>-230.59</v>
      </c>
      <c r="K1634" t="n">
        <v>-230.59</v>
      </c>
      <c r="O1634" t="inlineStr">
        <is>
          <t>Real</t>
        </is>
      </c>
      <c r="P1634" t="inlineStr">
        <is>
          <t>Pago</t>
        </is>
      </c>
      <c r="Q1634" t="inlineStr">
        <is>
          <t>12/2025</t>
        </is>
      </c>
      <c r="R1634" t="n">
        <v>0</v>
      </c>
    </row>
    <row r="1635">
      <c r="A1635" t="n">
        <v>187192</v>
      </c>
      <c r="B1635" t="inlineStr">
        <is>
          <t>Love Cabaret</t>
        </is>
      </c>
      <c r="C1635" t="inlineStr">
        <is>
          <t>PETTY CASH</t>
        </is>
      </c>
      <c r="D1635" t="inlineStr">
        <is>
          <t>1790 122025</t>
        </is>
      </c>
      <c r="E1635" s="555" t="n">
        <v>45996</v>
      </c>
      <c r="F1635" s="555" t="n">
        <v>46027</v>
      </c>
      <c r="G1635" t="inlineStr">
        <is>
          <t>Utilidades</t>
        </is>
      </c>
      <c r="H1635" t="inlineStr">
        <is>
          <t>Material de Escritorio</t>
        </is>
      </c>
      <c r="I1635" t="inlineStr">
        <is>
          <t>UTILIZACAO DA OPERACAO - 4581</t>
        </is>
      </c>
      <c r="J1635" t="n">
        <v>-17.9</v>
      </c>
      <c r="K1635" t="n">
        <v>-17.9</v>
      </c>
      <c r="O1635" t="inlineStr">
        <is>
          <t>Real</t>
        </is>
      </c>
      <c r="P1635" t="inlineStr">
        <is>
          <t>Pago</t>
        </is>
      </c>
      <c r="Q1635" t="inlineStr">
        <is>
          <t>12/2025</t>
        </is>
      </c>
      <c r="R1635" t="n">
        <v>0</v>
      </c>
    </row>
    <row r="1636">
      <c r="A1636" t="n">
        <v>187191</v>
      </c>
      <c r="B1636" t="inlineStr">
        <is>
          <t>Love Cabaret</t>
        </is>
      </c>
      <c r="C1636" t="inlineStr">
        <is>
          <t>PETTY CASH</t>
        </is>
      </c>
      <c r="D1636" t="inlineStr">
        <is>
          <t>4998 122025</t>
        </is>
      </c>
      <c r="E1636" s="555" t="n">
        <v>45995</v>
      </c>
      <c r="F1636" s="555" t="n">
        <v>46027</v>
      </c>
      <c r="G1636" t="inlineStr">
        <is>
          <t>Utilidades</t>
        </is>
      </c>
      <c r="H1636" t="inlineStr">
        <is>
          <t>Material de Escritorio</t>
        </is>
      </c>
      <c r="I1636" t="inlineStr">
        <is>
          <t>REPOSICAO - 4581</t>
        </is>
      </c>
      <c r="J1636" t="n">
        <v>-49.98</v>
      </c>
      <c r="K1636" t="n">
        <v>-49.98</v>
      </c>
      <c r="O1636" t="inlineStr">
        <is>
          <t>Real</t>
        </is>
      </c>
      <c r="P1636" t="inlineStr">
        <is>
          <t>Pago</t>
        </is>
      </c>
      <c r="Q1636" t="inlineStr">
        <is>
          <t>12/2025</t>
        </is>
      </c>
      <c r="R1636" t="n">
        <v>0</v>
      </c>
    </row>
    <row r="1637">
      <c r="A1637" t="n">
        <v>187170</v>
      </c>
      <c r="B1637" t="inlineStr">
        <is>
          <t>Love Cabaret</t>
        </is>
      </c>
      <c r="C1637" t="inlineStr">
        <is>
          <t>PETTY CASH</t>
        </is>
      </c>
      <c r="D1637" t="inlineStr">
        <is>
          <t>2456 122025</t>
        </is>
      </c>
      <c r="E1637" s="555" t="n">
        <v>45995</v>
      </c>
      <c r="F1637" s="555" t="n">
        <v>46027</v>
      </c>
      <c r="G1637" t="inlineStr">
        <is>
          <t>Custo Mercadoria Vendida</t>
        </is>
      </c>
      <c r="H1637" t="inlineStr">
        <is>
          <t>Insumos - Alimentos</t>
        </is>
      </c>
      <c r="I1637" t="inlineStr">
        <is>
          <t>PEDIDO NAO REALIZADO - 4581</t>
        </is>
      </c>
      <c r="J1637" t="n">
        <v>-24.56</v>
      </c>
      <c r="K1637" t="n">
        <v>-24.56</v>
      </c>
      <c r="O1637" t="inlineStr">
        <is>
          <t>Real</t>
        </is>
      </c>
      <c r="P1637" t="inlineStr">
        <is>
          <t>Pago</t>
        </is>
      </c>
      <c r="Q1637" t="inlineStr">
        <is>
          <t>12/2025</t>
        </is>
      </c>
      <c r="R1637" t="n">
        <v>0</v>
      </c>
    </row>
    <row r="1638">
      <c r="A1638" t="n">
        <v>187171</v>
      </c>
      <c r="B1638" t="inlineStr">
        <is>
          <t>Love Cabaret</t>
        </is>
      </c>
      <c r="C1638" t="inlineStr">
        <is>
          <t>PETTY CASH</t>
        </is>
      </c>
      <c r="D1638" t="inlineStr">
        <is>
          <t>991 122025</t>
        </is>
      </c>
      <c r="E1638" s="555" t="n">
        <v>45995</v>
      </c>
      <c r="F1638" s="555" t="n">
        <v>46027</v>
      </c>
      <c r="G1638" t="inlineStr">
        <is>
          <t>Custo Mercadoria Vendida</t>
        </is>
      </c>
      <c r="H1638" t="inlineStr">
        <is>
          <t>Insumos - Alimentos</t>
        </is>
      </c>
      <c r="I1638" t="inlineStr">
        <is>
          <t>PEDIDO NAO REALIZADO - 4581</t>
        </is>
      </c>
      <c r="J1638" t="n">
        <v>-9.91</v>
      </c>
      <c r="K1638" t="n">
        <v>-9.91</v>
      </c>
      <c r="O1638" t="inlineStr">
        <is>
          <t>Real</t>
        </is>
      </c>
      <c r="P1638" t="inlineStr">
        <is>
          <t>Pago</t>
        </is>
      </c>
      <c r="Q1638" t="inlineStr">
        <is>
          <t>12/2025</t>
        </is>
      </c>
      <c r="R1638" t="n">
        <v>0</v>
      </c>
    </row>
    <row r="1639">
      <c r="A1639" t="n">
        <v>188136</v>
      </c>
      <c r="B1639" t="inlineStr">
        <is>
          <t>Love Cabaret</t>
        </is>
      </c>
      <c r="C1639" t="inlineStr">
        <is>
          <t>ZIGPAY LTDAS -ME</t>
        </is>
      </c>
      <c r="E1639" s="555" t="n">
        <v>45995</v>
      </c>
      <c r="F1639" s="555" t="n">
        <v>45996</v>
      </c>
      <c r="G1639" t="inlineStr">
        <is>
          <t>Informática e TI</t>
        </is>
      </c>
      <c r="H1639" t="inlineStr">
        <is>
          <t>Sistemas Gerais - Operacionais</t>
        </is>
      </c>
      <c r="I1639" t="inlineStr">
        <is>
          <t>Taxa de Sistema</t>
        </is>
      </c>
      <c r="J1639" t="n">
        <v>-196.1</v>
      </c>
      <c r="K1639" t="n">
        <v>-196.1</v>
      </c>
      <c r="O1639" t="inlineStr">
        <is>
          <t>Real</t>
        </is>
      </c>
      <c r="P1639" t="inlineStr">
        <is>
          <t>Pago</t>
        </is>
      </c>
      <c r="Q1639" t="inlineStr">
        <is>
          <t>12/2025</t>
        </is>
      </c>
      <c r="R1639" t="n">
        <v>0</v>
      </c>
    </row>
    <row r="1640">
      <c r="A1640" t="n">
        <v>187172</v>
      </c>
      <c r="B1640" t="inlineStr">
        <is>
          <t>Love Cabaret</t>
        </is>
      </c>
      <c r="C1640" t="inlineStr">
        <is>
          <t>PETTY CASH</t>
        </is>
      </c>
      <c r="D1640" t="inlineStr">
        <is>
          <t>998 122025</t>
        </is>
      </c>
      <c r="E1640" s="555" t="n">
        <v>45995</v>
      </c>
      <c r="F1640" s="555" t="n">
        <v>46027</v>
      </c>
      <c r="G1640" t="inlineStr">
        <is>
          <t>Custo Mercadoria Vendida</t>
        </is>
      </c>
      <c r="H1640" t="inlineStr">
        <is>
          <t>Insumos - Alimentos</t>
        </is>
      </c>
      <c r="I1640" t="inlineStr">
        <is>
          <t>PEDIDO NAO REALIZADO - 4581</t>
        </is>
      </c>
      <c r="J1640" t="n">
        <v>-9.98</v>
      </c>
      <c r="K1640" t="n">
        <v>-9.98</v>
      </c>
      <c r="O1640" t="inlineStr">
        <is>
          <t>Real</t>
        </is>
      </c>
      <c r="P1640" t="inlineStr">
        <is>
          <t>Pago</t>
        </is>
      </c>
      <c r="Q1640" t="inlineStr">
        <is>
          <t>12/2025</t>
        </is>
      </c>
      <c r="R1640" t="n">
        <v>0</v>
      </c>
    </row>
    <row r="1641">
      <c r="A1641" t="n">
        <v>188761</v>
      </c>
      <c r="B1641" t="inlineStr">
        <is>
          <t>Love Cabaret</t>
        </is>
      </c>
      <c r="C1641" t="inlineStr">
        <is>
          <t>LEVITARE - INDUSTRIA E COMERCIO DE LATICINIOS LTDA</t>
        </is>
      </c>
      <c r="D1641" t="inlineStr">
        <is>
          <t>273318</t>
        </is>
      </c>
      <c r="E1641" s="555" t="n">
        <v>45994</v>
      </c>
      <c r="F1641" s="555" t="n">
        <v>45994</v>
      </c>
      <c r="G1641" t="inlineStr">
        <is>
          <t>Custo Mercadoria Vendida</t>
        </is>
      </c>
      <c r="H1641" t="inlineStr">
        <is>
          <t>Insumos - Alimentos</t>
        </is>
      </c>
      <c r="I1641" t="inlineStr">
        <is>
          <t>SEM ID/ PRODUTOS NAO CADASTRADOS</t>
        </is>
      </c>
      <c r="J1641" t="n">
        <v>-79.19</v>
      </c>
      <c r="K1641" t="n">
        <v>0</v>
      </c>
      <c r="O1641" t="inlineStr">
        <is>
          <t>Real</t>
        </is>
      </c>
      <c r="P1641" t="inlineStr">
        <is>
          <t>Pago</t>
        </is>
      </c>
      <c r="Q1641" t="inlineStr">
        <is>
          <t>12/2025</t>
        </is>
      </c>
      <c r="R1641" t="n">
        <v>0</v>
      </c>
    </row>
    <row r="1642">
      <c r="A1642" t="n">
        <v>180121</v>
      </c>
      <c r="B1642" t="inlineStr">
        <is>
          <t>Love Cabaret</t>
        </is>
      </c>
      <c r="C1642" t="inlineStr">
        <is>
          <t>BRADESCO SA</t>
        </is>
      </c>
      <c r="E1642" s="555" t="n">
        <v>45994</v>
      </c>
      <c r="F1642" s="555" t="n">
        <v>45994</v>
      </c>
      <c r="G1642" t="inlineStr">
        <is>
          <t>Despesas Financeiras</t>
        </is>
      </c>
      <c r="H1642" t="inlineStr">
        <is>
          <t>Tarifas Bancárias</t>
        </is>
      </c>
      <c r="J1642" t="n">
        <v>-9.800000000000001</v>
      </c>
      <c r="K1642" t="n">
        <v>-9.800000000000001</v>
      </c>
      <c r="O1642" t="inlineStr">
        <is>
          <t>Real</t>
        </is>
      </c>
      <c r="P1642" t="inlineStr">
        <is>
          <t>Pago</t>
        </is>
      </c>
      <c r="Q1642" t="inlineStr">
        <is>
          <t>12/2025</t>
        </is>
      </c>
      <c r="R1642" t="n">
        <v>0</v>
      </c>
    </row>
    <row r="1643">
      <c r="A1643" t="n">
        <v>188135</v>
      </c>
      <c r="B1643" t="inlineStr">
        <is>
          <t>Love Cabaret</t>
        </is>
      </c>
      <c r="C1643" t="inlineStr">
        <is>
          <t>ZIGPAY LTDAS -ME</t>
        </is>
      </c>
      <c r="E1643" s="555" t="n">
        <v>45994</v>
      </c>
      <c r="F1643" s="555" t="n">
        <v>45995</v>
      </c>
      <c r="G1643" t="inlineStr">
        <is>
          <t>Informática e TI</t>
        </is>
      </c>
      <c r="H1643" t="inlineStr">
        <is>
          <t>Sistemas Gerais - Operacionais</t>
        </is>
      </c>
      <c r="I1643" t="inlineStr">
        <is>
          <t>Taxa de Sistema</t>
        </is>
      </c>
      <c r="J1643" t="n">
        <v>-1.44</v>
      </c>
      <c r="K1643" t="n">
        <v>-1.44</v>
      </c>
      <c r="O1643" t="inlineStr">
        <is>
          <t>Real</t>
        </is>
      </c>
      <c r="P1643" t="inlineStr">
        <is>
          <t>Pago</t>
        </is>
      </c>
      <c r="Q1643" t="inlineStr">
        <is>
          <t>12/2025</t>
        </is>
      </c>
      <c r="R1643" t="n">
        <v>0</v>
      </c>
    </row>
    <row r="1644">
      <c r="A1644" t="n">
        <v>187195</v>
      </c>
      <c r="B1644" t="inlineStr">
        <is>
          <t>Love Cabaret</t>
        </is>
      </c>
      <c r="C1644" t="inlineStr">
        <is>
          <t>PETTY CASH</t>
        </is>
      </c>
      <c r="D1644" t="inlineStr">
        <is>
          <t>8330 122025</t>
        </is>
      </c>
      <c r="E1644" s="555" t="n">
        <v>45994</v>
      </c>
      <c r="F1644" s="555" t="n">
        <v>46027</v>
      </c>
      <c r="G1644" t="inlineStr">
        <is>
          <t>Utilidades</t>
        </is>
      </c>
      <c r="H1644" t="inlineStr">
        <is>
          <t>Utensilios</t>
        </is>
      </c>
      <c r="I1644" t="inlineStr">
        <is>
          <t>REPOSICAO DE ITEM - 4581</t>
        </is>
      </c>
      <c r="J1644" t="n">
        <v>-83.3</v>
      </c>
      <c r="K1644" t="n">
        <v>-83.3</v>
      </c>
      <c r="O1644" t="inlineStr">
        <is>
          <t>Real</t>
        </is>
      </c>
      <c r="P1644" t="inlineStr">
        <is>
          <t>Pago</t>
        </is>
      </c>
      <c r="Q1644" t="inlineStr">
        <is>
          <t>12/2025</t>
        </is>
      </c>
      <c r="R1644" t="n">
        <v>0</v>
      </c>
    </row>
    <row r="1645">
      <c r="A1645" t="n">
        <v>187189</v>
      </c>
      <c r="B1645" t="inlineStr">
        <is>
          <t>Love Cabaret</t>
        </is>
      </c>
      <c r="C1645" t="inlineStr">
        <is>
          <t>PETTY CASH</t>
        </is>
      </c>
      <c r="D1645" t="inlineStr">
        <is>
          <t>1690 122025</t>
        </is>
      </c>
      <c r="E1645" s="555" t="n">
        <v>45994</v>
      </c>
      <c r="F1645" s="555" t="n">
        <v>46027</v>
      </c>
      <c r="G1645" t="inlineStr">
        <is>
          <t>Manutenção</t>
        </is>
      </c>
      <c r="H1645" t="inlineStr">
        <is>
          <t>Material de Manutenção</t>
        </is>
      </c>
      <c r="I1645" t="inlineStr">
        <is>
          <t>MANUTENCAO DE EMERGENCIA - 4581</t>
        </is>
      </c>
      <c r="J1645" t="n">
        <v>-16.9</v>
      </c>
      <c r="K1645" t="n">
        <v>-16.9</v>
      </c>
      <c r="O1645" t="inlineStr">
        <is>
          <t>Real</t>
        </is>
      </c>
      <c r="P1645" t="inlineStr">
        <is>
          <t>Pago</t>
        </is>
      </c>
      <c r="Q1645" t="inlineStr">
        <is>
          <t>12/2025</t>
        </is>
      </c>
      <c r="R1645" t="n">
        <v>0</v>
      </c>
    </row>
    <row r="1646">
      <c r="A1646" t="n">
        <v>102910</v>
      </c>
      <c r="B1646" t="inlineStr">
        <is>
          <t>Love Cabaret</t>
        </is>
      </c>
      <c r="C1646" t="inlineStr">
        <is>
          <t>MACRO CONTABILIDADE E CONSULTORIA LTDA</t>
        </is>
      </c>
      <c r="D1646" t="inlineStr">
        <is>
          <t>9876</t>
        </is>
      </c>
      <c r="E1646" s="555" t="n">
        <v>45994</v>
      </c>
      <c r="F1646" s="555" t="n">
        <v>46006</v>
      </c>
      <c r="G1646" t="inlineStr">
        <is>
          <t>Serviços de Terceiros</t>
        </is>
      </c>
      <c r="H1646" t="inlineStr">
        <is>
          <t>Assessoria Contabil</t>
        </is>
      </c>
      <c r="I1646" t="inlineStr">
        <is>
          <t>ASSESSORIA CONTABIL - CONTRATO M149/23 RPS 10745 REF 02/2025</t>
        </is>
      </c>
      <c r="J1646" t="n">
        <v>-3204.47</v>
      </c>
      <c r="K1646" t="n">
        <v>-3204.47</v>
      </c>
      <c r="O1646" t="inlineStr">
        <is>
          <t>Real</t>
        </is>
      </c>
      <c r="P1646" t="inlineStr">
        <is>
          <t>Pago</t>
        </is>
      </c>
      <c r="Q1646" t="inlineStr">
        <is>
          <t>12/2025</t>
        </is>
      </c>
      <c r="R1646" t="n">
        <v>0</v>
      </c>
    </row>
    <row r="1647">
      <c r="A1647" t="n">
        <v>179339</v>
      </c>
      <c r="B1647" t="inlineStr">
        <is>
          <t>Love Cabaret</t>
        </is>
      </c>
      <c r="C1647" t="inlineStr">
        <is>
          <t xml:space="preserve">MINISTERIO DA FAZENDA </t>
        </is>
      </c>
      <c r="D1647" t="inlineStr">
        <is>
          <t>18/60</t>
        </is>
      </c>
      <c r="E1647" s="555" t="n">
        <v>45992</v>
      </c>
      <c r="F1647" s="555" t="n">
        <v>46505</v>
      </c>
      <c r="G1647" t="inlineStr">
        <is>
          <t>Endividamento</t>
        </is>
      </c>
      <c r="H1647" t="inlineStr">
        <is>
          <t>Endividamento Geral</t>
        </is>
      </c>
      <c r="I1647" t="inlineStr">
        <is>
          <t>PARCELAMENTO  02110001201259003902592 - IRPJ 06,09/2025, CSLL 06,09/2025, COFINS 07,08,09/2025, PIS 08,09/2025 - 60 PARCELAS</t>
        </is>
      </c>
      <c r="J1647" t="n">
        <v>-3974.82</v>
      </c>
      <c r="K1647" t="n">
        <v>-3974.82</v>
      </c>
      <c r="O1647" t="inlineStr">
        <is>
          <t>Provisionado</t>
        </is>
      </c>
      <c r="Q1647" t="inlineStr">
        <is>
          <t>12/2025</t>
        </is>
      </c>
      <c r="R1647" t="n">
        <v>0</v>
      </c>
    </row>
    <row r="1648">
      <c r="A1648" t="n">
        <v>179352</v>
      </c>
      <c r="B1648" t="inlineStr">
        <is>
          <t>Love Cabaret</t>
        </is>
      </c>
      <c r="C1648" t="inlineStr">
        <is>
          <t xml:space="preserve">MINISTERIO DA FAZENDA </t>
        </is>
      </c>
      <c r="D1648" t="inlineStr">
        <is>
          <t>31/60</t>
        </is>
      </c>
      <c r="E1648" s="555" t="n">
        <v>45992</v>
      </c>
      <c r="F1648" s="555" t="n">
        <v>46901</v>
      </c>
      <c r="G1648" t="inlineStr">
        <is>
          <t>Endividamento</t>
        </is>
      </c>
      <c r="H1648" t="inlineStr">
        <is>
          <t>Endividamento Geral</t>
        </is>
      </c>
      <c r="I1648" t="inlineStr">
        <is>
          <t>PARCELAMENTO  02110001201259003902592 - IRPJ 06,09/2025, CSLL 06,09/2025, COFINS 07,08,09/2025, PIS 08,09/2025 - 60 PARCELAS</t>
        </is>
      </c>
      <c r="J1648" t="n">
        <v>-3974.82</v>
      </c>
      <c r="K1648" t="n">
        <v>-3974.82</v>
      </c>
      <c r="O1648" t="inlineStr">
        <is>
          <t>Provisionado</t>
        </is>
      </c>
      <c r="Q1648" t="inlineStr">
        <is>
          <t>12/2025</t>
        </is>
      </c>
      <c r="R1648" t="n">
        <v>0</v>
      </c>
    </row>
    <row r="1649">
      <c r="A1649" t="n">
        <v>179335</v>
      </c>
      <c r="B1649" t="inlineStr">
        <is>
          <t>Love Cabaret</t>
        </is>
      </c>
      <c r="C1649" t="inlineStr">
        <is>
          <t xml:space="preserve">MINISTERIO DA FAZENDA </t>
        </is>
      </c>
      <c r="D1649" t="inlineStr">
        <is>
          <t>14/60</t>
        </is>
      </c>
      <c r="E1649" s="555" t="n">
        <v>45992</v>
      </c>
      <c r="F1649" s="555" t="n">
        <v>46384</v>
      </c>
      <c r="G1649" t="inlineStr">
        <is>
          <t>Endividamento</t>
        </is>
      </c>
      <c r="H1649" t="inlineStr">
        <is>
          <t>Endividamento Geral</t>
        </is>
      </c>
      <c r="I1649" t="inlineStr">
        <is>
          <t>PARCELAMENTO  02110001201259003902592 - IRPJ 06,09/2025, CSLL 06,09/2025, COFINS 07,08,09/2025, PIS 08,09/2025 - 60 PARCELAS</t>
        </is>
      </c>
      <c r="J1649" t="n">
        <v>-3974.82</v>
      </c>
      <c r="K1649" t="n">
        <v>-3974.82</v>
      </c>
      <c r="O1649" t="inlineStr">
        <is>
          <t>Provisionado</t>
        </is>
      </c>
      <c r="Q1649" t="inlineStr">
        <is>
          <t>12/2025</t>
        </is>
      </c>
      <c r="R1649" t="n">
        <v>0</v>
      </c>
    </row>
    <row r="1650">
      <c r="A1650" t="n">
        <v>179331</v>
      </c>
      <c r="B1650" t="inlineStr">
        <is>
          <t>Love Cabaret</t>
        </is>
      </c>
      <c r="C1650" t="inlineStr">
        <is>
          <t xml:space="preserve">MINISTERIO DA FAZENDA </t>
        </is>
      </c>
      <c r="D1650" t="inlineStr">
        <is>
          <t>10/60</t>
        </is>
      </c>
      <c r="E1650" s="555" t="n">
        <v>45992</v>
      </c>
      <c r="F1650" s="555" t="n">
        <v>46262</v>
      </c>
      <c r="G1650" t="inlineStr">
        <is>
          <t>Endividamento</t>
        </is>
      </c>
      <c r="H1650" t="inlineStr">
        <is>
          <t>Endividamento Geral</t>
        </is>
      </c>
      <c r="I1650" t="inlineStr">
        <is>
          <t>PARCELAMENTO  02110001201259003902592 - IRPJ 06,09/2025, CSLL 06,09/2025, COFINS 07,08,09/2025, PIS 08,09/2025 - 60 PARCELAS</t>
        </is>
      </c>
      <c r="J1650" t="n">
        <v>-3974.82</v>
      </c>
      <c r="K1650" t="n">
        <v>-3974.82</v>
      </c>
      <c r="O1650" t="inlineStr">
        <is>
          <t>Provisionado</t>
        </is>
      </c>
      <c r="Q1650" t="inlineStr">
        <is>
          <t>12/2025</t>
        </is>
      </c>
      <c r="R1650" t="n">
        <v>0</v>
      </c>
    </row>
    <row r="1651">
      <c r="A1651" t="n">
        <v>179332</v>
      </c>
      <c r="B1651" t="inlineStr">
        <is>
          <t>Love Cabaret</t>
        </is>
      </c>
      <c r="C1651" t="inlineStr">
        <is>
          <t xml:space="preserve">MINISTERIO DA FAZENDA </t>
        </is>
      </c>
      <c r="D1651" t="inlineStr">
        <is>
          <t>11/60</t>
        </is>
      </c>
      <c r="E1651" s="555" t="n">
        <v>45992</v>
      </c>
      <c r="F1651" s="555" t="n">
        <v>46293</v>
      </c>
      <c r="G1651" t="inlineStr">
        <is>
          <t>Endividamento</t>
        </is>
      </c>
      <c r="H1651" t="inlineStr">
        <is>
          <t>Endividamento Geral</t>
        </is>
      </c>
      <c r="I1651" t="inlineStr">
        <is>
          <t>PARCELAMENTO  02110001201259003902592 - IRPJ 06,09/2025, CSLL 06,09/2025, COFINS 07,08,09/2025, PIS 08,09/2025 - 60 PARCELAS</t>
        </is>
      </c>
      <c r="J1651" t="n">
        <v>-3974.82</v>
      </c>
      <c r="K1651" t="n">
        <v>-3974.82</v>
      </c>
      <c r="O1651" t="inlineStr">
        <is>
          <t>Provisionado</t>
        </is>
      </c>
      <c r="Q1651" t="inlineStr">
        <is>
          <t>12/2025</t>
        </is>
      </c>
      <c r="R1651" t="n">
        <v>0</v>
      </c>
    </row>
    <row r="1652">
      <c r="A1652" t="n">
        <v>179336</v>
      </c>
      <c r="B1652" t="inlineStr">
        <is>
          <t>Love Cabaret</t>
        </is>
      </c>
      <c r="C1652" t="inlineStr">
        <is>
          <t xml:space="preserve">MINISTERIO DA FAZENDA </t>
        </is>
      </c>
      <c r="D1652" t="inlineStr">
        <is>
          <t>15/60</t>
        </is>
      </c>
      <c r="E1652" s="555" t="n">
        <v>45992</v>
      </c>
      <c r="F1652" s="555" t="n">
        <v>46415</v>
      </c>
      <c r="G1652" t="inlineStr">
        <is>
          <t>Endividamento</t>
        </is>
      </c>
      <c r="H1652" t="inlineStr">
        <is>
          <t>Endividamento Geral</t>
        </is>
      </c>
      <c r="I1652" t="inlineStr">
        <is>
          <t>PARCELAMENTO  02110001201259003902592 - IRPJ 06,09/2025, CSLL 06,09/2025, COFINS 07,08,09/2025, PIS 08,09/2025 - 60 PARCELAS</t>
        </is>
      </c>
      <c r="J1652" t="n">
        <v>-3974.82</v>
      </c>
      <c r="K1652" t="n">
        <v>-3974.82</v>
      </c>
      <c r="O1652" t="inlineStr">
        <is>
          <t>Provisionado</t>
        </is>
      </c>
      <c r="Q1652" t="inlineStr">
        <is>
          <t>12/2025</t>
        </is>
      </c>
      <c r="R1652" t="n">
        <v>0</v>
      </c>
    </row>
    <row r="1653">
      <c r="A1653" t="n">
        <v>179338</v>
      </c>
      <c r="B1653" t="inlineStr">
        <is>
          <t>Love Cabaret</t>
        </is>
      </c>
      <c r="C1653" t="inlineStr">
        <is>
          <t xml:space="preserve">MINISTERIO DA FAZENDA </t>
        </is>
      </c>
      <c r="D1653" t="inlineStr">
        <is>
          <t>17/60</t>
        </is>
      </c>
      <c r="E1653" s="555" t="n">
        <v>45992</v>
      </c>
      <c r="F1653" s="555" t="n">
        <v>46474</v>
      </c>
      <c r="G1653" t="inlineStr">
        <is>
          <t>Endividamento</t>
        </is>
      </c>
      <c r="H1653" t="inlineStr">
        <is>
          <t>Endividamento Geral</t>
        </is>
      </c>
      <c r="I1653" t="inlineStr">
        <is>
          <t>PARCELAMENTO  02110001201259003902592 - IRPJ 06,09/2025, CSLL 06,09/2025, COFINS 07,08,09/2025, PIS 08,09/2025 - 60 PARCELAS</t>
        </is>
      </c>
      <c r="J1653" t="n">
        <v>-3974.82</v>
      </c>
      <c r="K1653" t="n">
        <v>-3974.82</v>
      </c>
      <c r="O1653" t="inlineStr">
        <is>
          <t>Provisionado</t>
        </is>
      </c>
      <c r="Q1653" t="inlineStr">
        <is>
          <t>12/2025</t>
        </is>
      </c>
      <c r="R1653" t="n">
        <v>0</v>
      </c>
    </row>
    <row r="1654">
      <c r="A1654" t="n">
        <v>179333</v>
      </c>
      <c r="B1654" t="inlineStr">
        <is>
          <t>Love Cabaret</t>
        </is>
      </c>
      <c r="C1654" t="inlineStr">
        <is>
          <t xml:space="preserve">MINISTERIO DA FAZENDA </t>
        </is>
      </c>
      <c r="D1654" t="inlineStr">
        <is>
          <t>12/60</t>
        </is>
      </c>
      <c r="E1654" s="555" t="n">
        <v>45992</v>
      </c>
      <c r="F1654" s="555" t="n">
        <v>46323</v>
      </c>
      <c r="G1654" t="inlineStr">
        <is>
          <t>Endividamento</t>
        </is>
      </c>
      <c r="H1654" t="inlineStr">
        <is>
          <t>Endividamento Geral</t>
        </is>
      </c>
      <c r="I1654" t="inlineStr">
        <is>
          <t>PARCELAMENTO  02110001201259003902592 - IRPJ 06,09/2025, CSLL 06,09/2025, COFINS 07,08,09/2025, PIS 08,09/2025 - 60 PARCELAS</t>
        </is>
      </c>
      <c r="J1654" t="n">
        <v>-3974.82</v>
      </c>
      <c r="K1654" t="n">
        <v>-3974.82</v>
      </c>
      <c r="O1654" t="inlineStr">
        <is>
          <t>Provisionado</t>
        </is>
      </c>
      <c r="Q1654" t="inlineStr">
        <is>
          <t>12/2025</t>
        </is>
      </c>
      <c r="R1654" t="n">
        <v>0</v>
      </c>
    </row>
    <row r="1655">
      <c r="A1655" t="n">
        <v>179337</v>
      </c>
      <c r="B1655" t="inlineStr">
        <is>
          <t>Love Cabaret</t>
        </is>
      </c>
      <c r="C1655" t="inlineStr">
        <is>
          <t xml:space="preserve">MINISTERIO DA FAZENDA </t>
        </is>
      </c>
      <c r="D1655" t="inlineStr">
        <is>
          <t>16/60</t>
        </is>
      </c>
      <c r="E1655" s="555" t="n">
        <v>45992</v>
      </c>
      <c r="F1655" s="555" t="n">
        <v>46446</v>
      </c>
      <c r="G1655" t="inlineStr">
        <is>
          <t>Endividamento</t>
        </is>
      </c>
      <c r="H1655" t="inlineStr">
        <is>
          <t>Endividamento Geral</t>
        </is>
      </c>
      <c r="I1655" t="inlineStr">
        <is>
          <t>PARCELAMENTO  02110001201259003902592 - IRPJ 06,09/2025, CSLL 06,09/2025, COFINS 07,08,09/2025, PIS 08,09/2025 - 60 PARCELAS</t>
        </is>
      </c>
      <c r="J1655" t="n">
        <v>-3974.82</v>
      </c>
      <c r="K1655" t="n">
        <v>-3974.82</v>
      </c>
      <c r="O1655" t="inlineStr">
        <is>
          <t>Provisionado</t>
        </is>
      </c>
      <c r="Q1655" t="inlineStr">
        <is>
          <t>12/2025</t>
        </is>
      </c>
      <c r="R1655" t="n">
        <v>0</v>
      </c>
    </row>
    <row r="1656">
      <c r="A1656" t="n">
        <v>179330</v>
      </c>
      <c r="B1656" t="inlineStr">
        <is>
          <t>Love Cabaret</t>
        </is>
      </c>
      <c r="C1656" t="inlineStr">
        <is>
          <t xml:space="preserve">MINISTERIO DA FAZENDA </t>
        </is>
      </c>
      <c r="D1656" t="inlineStr">
        <is>
          <t>9/60</t>
        </is>
      </c>
      <c r="E1656" s="555" t="n">
        <v>45992</v>
      </c>
      <c r="F1656" s="555" t="n">
        <v>46231</v>
      </c>
      <c r="G1656" t="inlineStr">
        <is>
          <t>Endividamento</t>
        </is>
      </c>
      <c r="H1656" t="inlineStr">
        <is>
          <t>Endividamento Geral</t>
        </is>
      </c>
      <c r="I1656" t="inlineStr">
        <is>
          <t>PARCELAMENTO  02110001201259003902592 - IRPJ 06,09/2025, CSLL 06,09/2025, COFINS 07,08,09/2025, PIS 08,09/2025 - 60 PARCELAS</t>
        </is>
      </c>
      <c r="J1656" t="n">
        <v>-3974.82</v>
      </c>
      <c r="K1656" t="n">
        <v>-3974.82</v>
      </c>
      <c r="O1656" t="inlineStr">
        <is>
          <t>Provisionado</t>
        </is>
      </c>
      <c r="Q1656" t="inlineStr">
        <is>
          <t>12/2025</t>
        </is>
      </c>
      <c r="R1656" t="n">
        <v>0</v>
      </c>
    </row>
    <row r="1657">
      <c r="A1657" t="n">
        <v>179334</v>
      </c>
      <c r="B1657" t="inlineStr">
        <is>
          <t>Love Cabaret</t>
        </is>
      </c>
      <c r="C1657" t="inlineStr">
        <is>
          <t xml:space="preserve">MINISTERIO DA FAZENDA </t>
        </is>
      </c>
      <c r="D1657" t="inlineStr">
        <is>
          <t>13/60</t>
        </is>
      </c>
      <c r="E1657" s="555" t="n">
        <v>45992</v>
      </c>
      <c r="F1657" s="555" t="n">
        <v>46354</v>
      </c>
      <c r="G1657" t="inlineStr">
        <is>
          <t>Endividamento</t>
        </is>
      </c>
      <c r="H1657" t="inlineStr">
        <is>
          <t>Endividamento Geral</t>
        </is>
      </c>
      <c r="I1657" t="inlineStr">
        <is>
          <t>PARCELAMENTO  02110001201259003902592 - IRPJ 06,09/2025, CSLL 06,09/2025, COFINS 07,08,09/2025, PIS 08,09/2025 - 60 PARCELAS</t>
        </is>
      </c>
      <c r="J1657" t="n">
        <v>-3974.82</v>
      </c>
      <c r="K1657" t="n">
        <v>-3974.82</v>
      </c>
      <c r="O1657" t="inlineStr">
        <is>
          <t>Provisionado</t>
        </is>
      </c>
      <c r="Q1657" t="inlineStr">
        <is>
          <t>12/2025</t>
        </is>
      </c>
      <c r="R1657" t="n">
        <v>0</v>
      </c>
    </row>
    <row r="1658">
      <c r="A1658" t="n">
        <v>179340</v>
      </c>
      <c r="B1658" t="inlineStr">
        <is>
          <t>Love Cabaret</t>
        </is>
      </c>
      <c r="C1658" t="inlineStr">
        <is>
          <t xml:space="preserve">MINISTERIO DA FAZENDA </t>
        </is>
      </c>
      <c r="D1658" t="inlineStr">
        <is>
          <t>19/60</t>
        </is>
      </c>
      <c r="E1658" s="555" t="n">
        <v>45992</v>
      </c>
      <c r="F1658" s="555" t="n">
        <v>46535</v>
      </c>
      <c r="G1658" t="inlineStr">
        <is>
          <t>Endividamento</t>
        </is>
      </c>
      <c r="H1658" t="inlineStr">
        <is>
          <t>Endividamento Geral</t>
        </is>
      </c>
      <c r="I1658" t="inlineStr">
        <is>
          <t>PARCELAMENTO  02110001201259003902592 - IRPJ 06,09/2025, CSLL 06,09/2025, COFINS 07,08,09/2025, PIS 08,09/2025 - 60 PARCELAS</t>
        </is>
      </c>
      <c r="J1658" t="n">
        <v>-3974.82</v>
      </c>
      <c r="K1658" t="n">
        <v>-3974.82</v>
      </c>
      <c r="O1658" t="inlineStr">
        <is>
          <t>Provisionado</t>
        </is>
      </c>
      <c r="Q1658" t="inlineStr">
        <is>
          <t>12/2025</t>
        </is>
      </c>
      <c r="R1658" t="n">
        <v>0</v>
      </c>
    </row>
    <row r="1659">
      <c r="A1659" t="n">
        <v>179341</v>
      </c>
      <c r="B1659" t="inlineStr">
        <is>
          <t>Love Cabaret</t>
        </is>
      </c>
      <c r="C1659" t="inlineStr">
        <is>
          <t xml:space="preserve">MINISTERIO DA FAZENDA </t>
        </is>
      </c>
      <c r="D1659" t="inlineStr">
        <is>
          <t>20/60</t>
        </is>
      </c>
      <c r="E1659" s="555" t="n">
        <v>45992</v>
      </c>
      <c r="F1659" s="555" t="n">
        <v>46566</v>
      </c>
      <c r="G1659" t="inlineStr">
        <is>
          <t>Endividamento</t>
        </is>
      </c>
      <c r="H1659" t="inlineStr">
        <is>
          <t>Endividamento Geral</t>
        </is>
      </c>
      <c r="I1659" t="inlineStr">
        <is>
          <t>PARCELAMENTO  02110001201259003902592 - IRPJ 06,09/2025, CSLL 06,09/2025, COFINS 07,08,09/2025, PIS 08,09/2025 - 60 PARCELAS</t>
        </is>
      </c>
      <c r="J1659" t="n">
        <v>-3974.82</v>
      </c>
      <c r="K1659" t="n">
        <v>-3974.82</v>
      </c>
      <c r="O1659" t="inlineStr">
        <is>
          <t>Provisionado</t>
        </is>
      </c>
      <c r="Q1659" t="inlineStr">
        <is>
          <t>12/2025</t>
        </is>
      </c>
      <c r="R1659" t="n">
        <v>0</v>
      </c>
    </row>
    <row r="1660">
      <c r="A1660" t="n">
        <v>179342</v>
      </c>
      <c r="B1660" t="inlineStr">
        <is>
          <t>Love Cabaret</t>
        </is>
      </c>
      <c r="C1660" t="inlineStr">
        <is>
          <t xml:space="preserve">MINISTERIO DA FAZENDA </t>
        </is>
      </c>
      <c r="D1660" t="inlineStr">
        <is>
          <t>21/60</t>
        </is>
      </c>
      <c r="E1660" s="555" t="n">
        <v>45992</v>
      </c>
      <c r="F1660" s="555" t="n">
        <v>46596</v>
      </c>
      <c r="G1660" t="inlineStr">
        <is>
          <t>Endividamento</t>
        </is>
      </c>
      <c r="H1660" t="inlineStr">
        <is>
          <t>Endividamento Geral</t>
        </is>
      </c>
      <c r="I1660" t="inlineStr">
        <is>
          <t>PARCELAMENTO  02110001201259003902592 - IRPJ 06,09/2025, CSLL 06,09/2025, COFINS 07,08,09/2025, PIS 08,09/2025 - 60 PARCELAS</t>
        </is>
      </c>
      <c r="J1660" t="n">
        <v>-3974.82</v>
      </c>
      <c r="K1660" t="n">
        <v>-3974.82</v>
      </c>
      <c r="O1660" t="inlineStr">
        <is>
          <t>Provisionado</t>
        </is>
      </c>
      <c r="Q1660" t="inlineStr">
        <is>
          <t>12/2025</t>
        </is>
      </c>
      <c r="R1660" t="n">
        <v>0</v>
      </c>
    </row>
    <row r="1661">
      <c r="A1661" t="n">
        <v>179343</v>
      </c>
      <c r="B1661" t="inlineStr">
        <is>
          <t>Love Cabaret</t>
        </is>
      </c>
      <c r="C1661" t="inlineStr">
        <is>
          <t xml:space="preserve">MINISTERIO DA FAZENDA </t>
        </is>
      </c>
      <c r="D1661" t="inlineStr">
        <is>
          <t>22/60</t>
        </is>
      </c>
      <c r="E1661" s="555" t="n">
        <v>45992</v>
      </c>
      <c r="F1661" s="555" t="n">
        <v>46627</v>
      </c>
      <c r="G1661" t="inlineStr">
        <is>
          <t>Endividamento</t>
        </is>
      </c>
      <c r="H1661" t="inlineStr">
        <is>
          <t>Endividamento Geral</t>
        </is>
      </c>
      <c r="I1661" t="inlineStr">
        <is>
          <t>PARCELAMENTO  02110001201259003902592 - IRPJ 06,09/2025, CSLL 06,09/2025, COFINS 07,08,09/2025, PIS 08,09/2025 - 60 PARCELAS</t>
        </is>
      </c>
      <c r="J1661" t="n">
        <v>-3974.82</v>
      </c>
      <c r="K1661" t="n">
        <v>-3974.82</v>
      </c>
      <c r="O1661" t="inlineStr">
        <is>
          <t>Provisionado</t>
        </is>
      </c>
      <c r="Q1661" t="inlineStr">
        <is>
          <t>12/2025</t>
        </is>
      </c>
      <c r="R1661" t="n">
        <v>0</v>
      </c>
    </row>
    <row r="1662">
      <c r="A1662" t="n">
        <v>179344</v>
      </c>
      <c r="B1662" t="inlineStr">
        <is>
          <t>Love Cabaret</t>
        </is>
      </c>
      <c r="C1662" t="inlineStr">
        <is>
          <t xml:space="preserve">MINISTERIO DA FAZENDA </t>
        </is>
      </c>
      <c r="D1662" t="inlineStr">
        <is>
          <t>23/60</t>
        </is>
      </c>
      <c r="E1662" s="555" t="n">
        <v>45992</v>
      </c>
      <c r="F1662" s="555" t="n">
        <v>46658</v>
      </c>
      <c r="G1662" t="inlineStr">
        <is>
          <t>Endividamento</t>
        </is>
      </c>
      <c r="H1662" t="inlineStr">
        <is>
          <t>Endividamento Geral</t>
        </is>
      </c>
      <c r="I1662" t="inlineStr">
        <is>
          <t>PARCELAMENTO  02110001201259003902592 - IRPJ 06,09/2025, CSLL 06,09/2025, COFINS 07,08,09/2025, PIS 08,09/2025 - 60 PARCELAS</t>
        </is>
      </c>
      <c r="J1662" t="n">
        <v>-3974.82</v>
      </c>
      <c r="K1662" t="n">
        <v>-3974.82</v>
      </c>
      <c r="O1662" t="inlineStr">
        <is>
          <t>Provisionado</t>
        </is>
      </c>
      <c r="Q1662" t="inlineStr">
        <is>
          <t>12/2025</t>
        </is>
      </c>
      <c r="R1662" t="n">
        <v>0</v>
      </c>
    </row>
    <row r="1663">
      <c r="A1663" t="n">
        <v>179345</v>
      </c>
      <c r="B1663" t="inlineStr">
        <is>
          <t>Love Cabaret</t>
        </is>
      </c>
      <c r="C1663" t="inlineStr">
        <is>
          <t xml:space="preserve">MINISTERIO DA FAZENDA </t>
        </is>
      </c>
      <c r="D1663" t="inlineStr">
        <is>
          <t>24/60</t>
        </is>
      </c>
      <c r="E1663" s="555" t="n">
        <v>45992</v>
      </c>
      <c r="F1663" s="555" t="n">
        <v>46688</v>
      </c>
      <c r="G1663" t="inlineStr">
        <is>
          <t>Endividamento</t>
        </is>
      </c>
      <c r="H1663" t="inlineStr">
        <is>
          <t>Endividamento Geral</t>
        </is>
      </c>
      <c r="I1663" t="inlineStr">
        <is>
          <t>PARCELAMENTO  02110001201259003902592 - IRPJ 06,09/2025, CSLL 06,09/2025, COFINS 07,08,09/2025, PIS 08,09/2025 - 60 PARCELAS</t>
        </is>
      </c>
      <c r="J1663" t="n">
        <v>-3974.82</v>
      </c>
      <c r="K1663" t="n">
        <v>-3974.82</v>
      </c>
      <c r="O1663" t="inlineStr">
        <is>
          <t>Provisionado</t>
        </is>
      </c>
      <c r="Q1663" t="inlineStr">
        <is>
          <t>12/2025</t>
        </is>
      </c>
      <c r="R1663" t="n">
        <v>0</v>
      </c>
    </row>
    <row r="1664">
      <c r="A1664" t="n">
        <v>179346</v>
      </c>
      <c r="B1664" t="inlineStr">
        <is>
          <t>Love Cabaret</t>
        </is>
      </c>
      <c r="C1664" t="inlineStr">
        <is>
          <t xml:space="preserve">MINISTERIO DA FAZENDA </t>
        </is>
      </c>
      <c r="D1664" t="inlineStr">
        <is>
          <t>25/60</t>
        </is>
      </c>
      <c r="E1664" s="555" t="n">
        <v>45992</v>
      </c>
      <c r="F1664" s="555" t="n">
        <v>46719</v>
      </c>
      <c r="G1664" t="inlineStr">
        <is>
          <t>Endividamento</t>
        </is>
      </c>
      <c r="H1664" t="inlineStr">
        <is>
          <t>Endividamento Geral</t>
        </is>
      </c>
      <c r="I1664" t="inlineStr">
        <is>
          <t>PARCELAMENTO  02110001201259003902592 - IRPJ 06,09/2025, CSLL 06,09/2025, COFINS 07,08,09/2025, PIS 08,09/2025 - 60 PARCELAS</t>
        </is>
      </c>
      <c r="J1664" t="n">
        <v>-3974.82</v>
      </c>
      <c r="K1664" t="n">
        <v>-3974.82</v>
      </c>
      <c r="O1664" t="inlineStr">
        <is>
          <t>Provisionado</t>
        </is>
      </c>
      <c r="Q1664" t="inlineStr">
        <is>
          <t>12/2025</t>
        </is>
      </c>
      <c r="R1664" t="n">
        <v>0</v>
      </c>
    </row>
    <row r="1665">
      <c r="A1665" t="n">
        <v>179347</v>
      </c>
      <c r="B1665" t="inlineStr">
        <is>
          <t>Love Cabaret</t>
        </is>
      </c>
      <c r="C1665" t="inlineStr">
        <is>
          <t xml:space="preserve">MINISTERIO DA FAZENDA </t>
        </is>
      </c>
      <c r="D1665" t="inlineStr">
        <is>
          <t>26/60</t>
        </is>
      </c>
      <c r="E1665" s="555" t="n">
        <v>45992</v>
      </c>
      <c r="F1665" s="555" t="n">
        <v>46749</v>
      </c>
      <c r="G1665" t="inlineStr">
        <is>
          <t>Endividamento</t>
        </is>
      </c>
      <c r="H1665" t="inlineStr">
        <is>
          <t>Endividamento Geral</t>
        </is>
      </c>
      <c r="I1665" t="inlineStr">
        <is>
          <t>PARCELAMENTO  02110001201259003902592 - IRPJ 06,09/2025, CSLL 06,09/2025, COFINS 07,08,09/2025, PIS 08,09/2025 - 60 PARCELAS</t>
        </is>
      </c>
      <c r="J1665" t="n">
        <v>-3974.82</v>
      </c>
      <c r="K1665" t="n">
        <v>-3974.82</v>
      </c>
      <c r="O1665" t="inlineStr">
        <is>
          <t>Provisionado</t>
        </is>
      </c>
      <c r="Q1665" t="inlineStr">
        <is>
          <t>12/2025</t>
        </is>
      </c>
      <c r="R1665" t="n">
        <v>0</v>
      </c>
    </row>
    <row r="1666">
      <c r="A1666" t="n">
        <v>179348</v>
      </c>
      <c r="B1666" t="inlineStr">
        <is>
          <t>Love Cabaret</t>
        </is>
      </c>
      <c r="C1666" t="inlineStr">
        <is>
          <t xml:space="preserve">MINISTERIO DA FAZENDA </t>
        </is>
      </c>
      <c r="D1666" t="inlineStr">
        <is>
          <t>27/60</t>
        </is>
      </c>
      <c r="E1666" s="555" t="n">
        <v>45992</v>
      </c>
      <c r="F1666" s="555" t="n">
        <v>46780</v>
      </c>
      <c r="G1666" t="inlineStr">
        <is>
          <t>Endividamento</t>
        </is>
      </c>
      <c r="H1666" t="inlineStr">
        <is>
          <t>Endividamento Geral</t>
        </is>
      </c>
      <c r="I1666" t="inlineStr">
        <is>
          <t>PARCELAMENTO  02110001201259003902592 - IRPJ 06,09/2025, CSLL 06,09/2025, COFINS 07,08,09/2025, PIS 08,09/2025 - 60 PARCELAS</t>
        </is>
      </c>
      <c r="J1666" t="n">
        <v>-3974.82</v>
      </c>
      <c r="K1666" t="n">
        <v>-3974.82</v>
      </c>
      <c r="O1666" t="inlineStr">
        <is>
          <t>Provisionado</t>
        </is>
      </c>
      <c r="Q1666" t="inlineStr">
        <is>
          <t>12/2025</t>
        </is>
      </c>
      <c r="R1666" t="n">
        <v>0</v>
      </c>
    </row>
    <row r="1667">
      <c r="A1667" t="n">
        <v>179349</v>
      </c>
      <c r="B1667" t="inlineStr">
        <is>
          <t>Love Cabaret</t>
        </is>
      </c>
      <c r="C1667" t="inlineStr">
        <is>
          <t xml:space="preserve">MINISTERIO DA FAZENDA </t>
        </is>
      </c>
      <c r="D1667" t="inlineStr">
        <is>
          <t>28/60</t>
        </is>
      </c>
      <c r="E1667" s="555" t="n">
        <v>45992</v>
      </c>
      <c r="F1667" s="555" t="n">
        <v>46811</v>
      </c>
      <c r="G1667" t="inlineStr">
        <is>
          <t>Endividamento</t>
        </is>
      </c>
      <c r="H1667" t="inlineStr">
        <is>
          <t>Endividamento Geral</t>
        </is>
      </c>
      <c r="I1667" t="inlineStr">
        <is>
          <t>PARCELAMENTO  02110001201259003902592 - IRPJ 06,09/2025, CSLL 06,09/2025, COFINS 07,08,09/2025, PIS 08,09/2025 - 60 PARCELAS</t>
        </is>
      </c>
      <c r="J1667" t="n">
        <v>-3974.82</v>
      </c>
      <c r="K1667" t="n">
        <v>-3974.82</v>
      </c>
      <c r="O1667" t="inlineStr">
        <is>
          <t>Provisionado</t>
        </is>
      </c>
      <c r="Q1667" t="inlineStr">
        <is>
          <t>12/2025</t>
        </is>
      </c>
      <c r="R1667" t="n">
        <v>0</v>
      </c>
    </row>
    <row r="1668">
      <c r="A1668" t="n">
        <v>179350</v>
      </c>
      <c r="B1668" t="inlineStr">
        <is>
          <t>Love Cabaret</t>
        </is>
      </c>
      <c r="C1668" t="inlineStr">
        <is>
          <t xml:space="preserve">MINISTERIO DA FAZENDA </t>
        </is>
      </c>
      <c r="D1668" t="inlineStr">
        <is>
          <t>29/60</t>
        </is>
      </c>
      <c r="E1668" s="555" t="n">
        <v>45992</v>
      </c>
      <c r="F1668" s="555" t="n">
        <v>46840</v>
      </c>
      <c r="G1668" t="inlineStr">
        <is>
          <t>Endividamento</t>
        </is>
      </c>
      <c r="H1668" t="inlineStr">
        <is>
          <t>Endividamento Geral</t>
        </is>
      </c>
      <c r="I1668" t="inlineStr">
        <is>
          <t>PARCELAMENTO  02110001201259003902592 - IRPJ 06,09/2025, CSLL 06,09/2025, COFINS 07,08,09/2025, PIS 08,09/2025 - 60 PARCELAS</t>
        </is>
      </c>
      <c r="J1668" t="n">
        <v>-3974.82</v>
      </c>
      <c r="K1668" t="n">
        <v>-3974.82</v>
      </c>
      <c r="O1668" t="inlineStr">
        <is>
          <t>Provisionado</t>
        </is>
      </c>
      <c r="Q1668" t="inlineStr">
        <is>
          <t>12/2025</t>
        </is>
      </c>
      <c r="R1668" t="n">
        <v>0</v>
      </c>
    </row>
    <row r="1669">
      <c r="A1669" t="n">
        <v>179351</v>
      </c>
      <c r="B1669" t="inlineStr">
        <is>
          <t>Love Cabaret</t>
        </is>
      </c>
      <c r="C1669" t="inlineStr">
        <is>
          <t xml:space="preserve">MINISTERIO DA FAZENDA </t>
        </is>
      </c>
      <c r="D1669" t="inlineStr">
        <is>
          <t>30/60</t>
        </is>
      </c>
      <c r="E1669" s="555" t="n">
        <v>45992</v>
      </c>
      <c r="F1669" s="555" t="n">
        <v>46871</v>
      </c>
      <c r="G1669" t="inlineStr">
        <is>
          <t>Endividamento</t>
        </is>
      </c>
      <c r="H1669" t="inlineStr">
        <is>
          <t>Endividamento Geral</t>
        </is>
      </c>
      <c r="I1669" t="inlineStr">
        <is>
          <t>PARCELAMENTO  02110001201259003902592 - IRPJ 06,09/2025, CSLL 06,09/2025, COFINS 07,08,09/2025, PIS 08,09/2025 - 60 PARCELAS</t>
        </is>
      </c>
      <c r="J1669" t="n">
        <v>-3974.82</v>
      </c>
      <c r="K1669" t="n">
        <v>-3974.82</v>
      </c>
      <c r="O1669" t="inlineStr">
        <is>
          <t>Provisionado</t>
        </is>
      </c>
      <c r="Q1669" t="inlineStr">
        <is>
          <t>12/2025</t>
        </is>
      </c>
      <c r="R1669" t="n">
        <v>0</v>
      </c>
    </row>
    <row r="1670">
      <c r="A1670" t="n">
        <v>179362</v>
      </c>
      <c r="B1670" t="inlineStr">
        <is>
          <t>Love Cabaret</t>
        </is>
      </c>
      <c r="C1670" t="inlineStr">
        <is>
          <t xml:space="preserve">MINISTERIO DA FAZENDA </t>
        </is>
      </c>
      <c r="D1670" t="inlineStr">
        <is>
          <t>41/60</t>
        </is>
      </c>
      <c r="E1670" s="555" t="n">
        <v>45992</v>
      </c>
      <c r="F1670" s="555" t="n">
        <v>47205</v>
      </c>
      <c r="G1670" t="inlineStr">
        <is>
          <t>Endividamento</t>
        </is>
      </c>
      <c r="H1670" t="inlineStr">
        <is>
          <t>Endividamento Geral</t>
        </is>
      </c>
      <c r="I1670" t="inlineStr">
        <is>
          <t>PARCELAMENTO 02110001201259003902592 - IRPJ 06,09/2025, CSLL 06,09/2025, COFINS 07,08,09/2025, PIS 08,09/2025 - 60 PARCELAS</t>
        </is>
      </c>
      <c r="J1670" t="n">
        <v>-3974.82</v>
      </c>
      <c r="K1670" t="n">
        <v>-3974.82</v>
      </c>
      <c r="O1670" t="inlineStr">
        <is>
          <t>Provisionado</t>
        </is>
      </c>
      <c r="Q1670" t="inlineStr">
        <is>
          <t>12/2025</t>
        </is>
      </c>
      <c r="R1670" t="n">
        <v>0</v>
      </c>
    </row>
    <row r="1671">
      <c r="A1671" t="n">
        <v>188134</v>
      </c>
      <c r="B1671" t="inlineStr">
        <is>
          <t>Love Cabaret</t>
        </is>
      </c>
      <c r="C1671" t="inlineStr">
        <is>
          <t>ZIGPAY LTDAS -ME</t>
        </is>
      </c>
      <c r="E1671" s="555" t="n">
        <v>45992</v>
      </c>
      <c r="F1671" s="555" t="n">
        <v>45993</v>
      </c>
      <c r="G1671" t="inlineStr">
        <is>
          <t>Informática e TI</t>
        </is>
      </c>
      <c r="H1671" t="inlineStr">
        <is>
          <t>Sistemas Gerais - Operacionais</t>
        </is>
      </c>
      <c r="I1671" t="inlineStr">
        <is>
          <t>Taxa de Sistema</t>
        </is>
      </c>
      <c r="J1671" t="n">
        <v>-75.86</v>
      </c>
      <c r="K1671" t="n">
        <v>-75.86</v>
      </c>
      <c r="O1671" t="inlineStr">
        <is>
          <t>Real</t>
        </is>
      </c>
      <c r="P1671" t="inlineStr">
        <is>
          <t>Pago</t>
        </is>
      </c>
      <c r="Q1671" t="inlineStr">
        <is>
          <t>12/2025</t>
        </is>
      </c>
      <c r="R1671" t="n">
        <v>0</v>
      </c>
    </row>
    <row r="1672">
      <c r="A1672" t="n">
        <v>187362</v>
      </c>
      <c r="B1672" t="inlineStr">
        <is>
          <t>Love Cabaret</t>
        </is>
      </c>
      <c r="C1672" t="inlineStr">
        <is>
          <t>STAR COPIAS COMERCIO E SERVICOS LTDA</t>
        </is>
      </c>
      <c r="D1672" t="inlineStr">
        <is>
          <t>4868</t>
        </is>
      </c>
      <c r="E1672" s="555" t="n">
        <v>45992</v>
      </c>
      <c r="F1672" s="555" t="n">
        <v>46030</v>
      </c>
      <c r="G1672" t="inlineStr">
        <is>
          <t>Locação de Equipamentos</t>
        </is>
      </c>
      <c r="H1672" t="inlineStr">
        <is>
          <t>Locação de Equipamentos - Informatica e TI</t>
        </is>
      </c>
      <c r="I1672" t="inlineStr">
        <is>
          <t xml:space="preserve">LOCACAO DE EQUIPAMENTOS - IMPRESSORA - 12/2025
</t>
        </is>
      </c>
      <c r="J1672" t="n">
        <v>-220</v>
      </c>
      <c r="K1672" t="n">
        <v>-220</v>
      </c>
      <c r="O1672" t="inlineStr">
        <is>
          <t>Real</t>
        </is>
      </c>
      <c r="P1672" t="inlineStr">
        <is>
          <t>Pago</t>
        </is>
      </c>
      <c r="Q1672" t="inlineStr">
        <is>
          <t>12/2025</t>
        </is>
      </c>
      <c r="R1672" t="n">
        <v>0</v>
      </c>
    </row>
    <row r="1673">
      <c r="A1673" t="n">
        <v>187356</v>
      </c>
      <c r="B1673" t="inlineStr">
        <is>
          <t>Love Cabaret</t>
        </is>
      </c>
      <c r="C1673" t="inlineStr">
        <is>
          <t>CICLO PARTICIPACOES LTDA</t>
        </is>
      </c>
      <c r="D1673" t="inlineStr">
        <is>
          <t>122025</t>
        </is>
      </c>
      <c r="E1673" s="555" t="n">
        <v>45992</v>
      </c>
      <c r="F1673" s="555" t="n">
        <v>46051</v>
      </c>
      <c r="G1673" t="inlineStr">
        <is>
          <t>Custo de Ocupação</t>
        </is>
      </c>
      <c r="H1673" t="inlineStr">
        <is>
          <t>Aluguel de Imoveis</t>
        </is>
      </c>
      <c r="I1673" t="inlineStr">
        <is>
          <t>ALUGUEL DE IMOVEIS - EDIFICIO AZALEIA - 12/2025 (PRORROGADO)</t>
        </is>
      </c>
      <c r="J1673" t="n">
        <v>-32594.19</v>
      </c>
      <c r="K1673" t="n">
        <v>-32594.19</v>
      </c>
      <c r="O1673" t="inlineStr">
        <is>
          <t>Real</t>
        </is>
      </c>
      <c r="P1673" t="inlineStr">
        <is>
          <t>Pago</t>
        </is>
      </c>
      <c r="Q1673" t="inlineStr">
        <is>
          <t>12/2025</t>
        </is>
      </c>
      <c r="R1673" t="n">
        <v>0</v>
      </c>
    </row>
    <row r="1674">
      <c r="A1674" t="n">
        <v>187374</v>
      </c>
      <c r="B1674" t="inlineStr">
        <is>
          <t>Love Cabaret</t>
        </is>
      </c>
      <c r="C1674" t="inlineStr">
        <is>
          <t>STEMME TELECOMUNICACOES DO BRASIL LTDA</t>
        </is>
      </c>
      <c r="D1674" t="inlineStr">
        <is>
          <t>8860</t>
        </is>
      </c>
      <c r="E1674" s="555" t="n">
        <v>45992</v>
      </c>
      <c r="F1674" s="555" t="n">
        <v>46032</v>
      </c>
      <c r="G1674" t="inlineStr">
        <is>
          <t>Informática e TI</t>
        </is>
      </c>
      <c r="H1674" t="inlineStr">
        <is>
          <t>Internet</t>
        </is>
      </c>
      <c r="I1674" t="inlineStr">
        <is>
          <t xml:space="preserve">INTERNET - LINK GERENCIAMENTO DE REDE 01/12 A 31/12 - 12/2025 </t>
        </is>
      </c>
      <c r="J1674" t="n">
        <v>-299.99</v>
      </c>
      <c r="K1674" t="n">
        <v>-299.99</v>
      </c>
      <c r="O1674" t="inlineStr">
        <is>
          <t>Real</t>
        </is>
      </c>
      <c r="P1674" t="inlineStr">
        <is>
          <t>Pago</t>
        </is>
      </c>
      <c r="Q1674" t="inlineStr">
        <is>
          <t>12/2025</t>
        </is>
      </c>
      <c r="R1674" t="n">
        <v>0</v>
      </c>
    </row>
    <row r="1675">
      <c r="A1675" t="n">
        <v>187345</v>
      </c>
      <c r="B1675" t="inlineStr">
        <is>
          <t>Love Cabaret</t>
        </is>
      </c>
      <c r="C1675" t="inlineStr">
        <is>
          <t>ESCRITORIO CENTRAL DE ARRECADACAO E DISTRIBUICAO ECAD</t>
        </is>
      </c>
      <c r="D1675" t="inlineStr">
        <is>
          <t>9022718445</t>
        </is>
      </c>
      <c r="E1675" s="555" t="n">
        <v>45992</v>
      </c>
      <c r="F1675" s="555" t="n">
        <v>46027</v>
      </c>
      <c r="G1675" t="inlineStr">
        <is>
          <t>Custos Artístico Geral</t>
        </is>
      </c>
      <c r="H1675" t="inlineStr">
        <is>
          <t>Locação de Equipamentos Fixo</t>
        </is>
      </c>
      <c r="I1675" t="inlineStr">
        <is>
          <t>LOCACAO DE EQUIPAMENTOS FIXO - ECAD - REF 12/2025</t>
        </is>
      </c>
      <c r="J1675" t="n">
        <v>-802.5</v>
      </c>
      <c r="K1675" t="n">
        <v>-802.5</v>
      </c>
      <c r="O1675" t="inlineStr">
        <is>
          <t>Real</t>
        </is>
      </c>
      <c r="P1675" t="inlineStr">
        <is>
          <t>Pago</t>
        </is>
      </c>
      <c r="Q1675" t="inlineStr">
        <is>
          <t>12/2025</t>
        </is>
      </c>
      <c r="R1675" t="n">
        <v>0</v>
      </c>
    </row>
    <row r="1676">
      <c r="A1676" t="n">
        <v>187193</v>
      </c>
      <c r="B1676" t="inlineStr">
        <is>
          <t>Love Cabaret</t>
        </is>
      </c>
      <c r="C1676" t="inlineStr">
        <is>
          <t>PETTY CASH</t>
        </is>
      </c>
      <c r="D1676" t="inlineStr">
        <is>
          <t>109 112025</t>
        </is>
      </c>
      <c r="E1676" s="555" t="n">
        <v>45992</v>
      </c>
      <c r="F1676" s="555" t="n">
        <v>46027</v>
      </c>
      <c r="G1676" t="inlineStr">
        <is>
          <t>Utilidades</t>
        </is>
      </c>
      <c r="H1676" t="inlineStr">
        <is>
          <t>Material de Escritorio</t>
        </is>
      </c>
      <c r="I1676" t="inlineStr">
        <is>
          <t>REPOSICAO FONES DOS RADIOS - 4581 - 11/2025</t>
        </is>
      </c>
      <c r="J1676" t="n">
        <v>-109</v>
      </c>
      <c r="K1676" t="n">
        <v>-109</v>
      </c>
      <c r="O1676" t="inlineStr">
        <is>
          <t>Real</t>
        </is>
      </c>
      <c r="P1676" t="inlineStr">
        <is>
          <t>Pago</t>
        </is>
      </c>
      <c r="Q1676" t="inlineStr">
        <is>
          <t>12/2025</t>
        </is>
      </c>
      <c r="R1676" t="n">
        <v>0</v>
      </c>
    </row>
    <row r="1677">
      <c r="A1677" t="n">
        <v>102802</v>
      </c>
      <c r="B1677" t="inlineStr">
        <is>
          <t>Love Cabaret</t>
        </is>
      </c>
      <c r="C1677" t="inlineStr">
        <is>
          <t>FABRICA DE BARES PARTICIPACOES LTDA</t>
        </is>
      </c>
      <c r="E1677" s="555" t="n">
        <v>45992</v>
      </c>
      <c r="F1677" s="555" t="n">
        <v>46042</v>
      </c>
      <c r="G1677" t="inlineStr">
        <is>
          <t>Serviços de Terceiros</t>
        </is>
      </c>
      <c r="H1677" t="inlineStr">
        <is>
          <t>Assessoria RH</t>
        </is>
      </c>
      <c r="I1677" t="inlineStr">
        <is>
          <t xml:space="preserve"> ASSESSORIA RH - COMP 01/2025</t>
        </is>
      </c>
      <c r="J1677" t="n">
        <v>-150</v>
      </c>
      <c r="K1677" t="n">
        <v>-100</v>
      </c>
      <c r="O1677" t="inlineStr">
        <is>
          <t>Real</t>
        </is>
      </c>
      <c r="P1677" t="inlineStr">
        <is>
          <t>Pago</t>
        </is>
      </c>
      <c r="Q1677" t="inlineStr">
        <is>
          <t>12/2025</t>
        </is>
      </c>
      <c r="R1677" t="n">
        <v>0</v>
      </c>
    </row>
    <row r="1678">
      <c r="A1678" t="n">
        <v>108220</v>
      </c>
      <c r="B1678" t="inlineStr">
        <is>
          <t>Love Cabaret</t>
        </is>
      </c>
      <c r="C1678" t="inlineStr">
        <is>
          <t>DLOCAL BRASIL PAGAMENTOS LTDA  - DMK</t>
        </is>
      </c>
      <c r="D1678" t="inlineStr">
        <is>
          <t>BOL 19148200700</t>
        </is>
      </c>
      <c r="E1678" s="555" t="n">
        <v>45992</v>
      </c>
      <c r="F1678" s="555" t="n">
        <v>46011</v>
      </c>
      <c r="G1678" t="inlineStr">
        <is>
          <t>Marketing</t>
        </is>
      </c>
      <c r="H1678" t="inlineStr">
        <is>
          <t>Publicidade e Propaganda</t>
        </is>
      </c>
      <c r="I1678" t="inlineStr">
        <is>
          <t>MAT DE PROPAGANDA/ FER DE MKT CUSTOS DE MIDIA MENSAL META PARCELA 01/02 REF 01/2025</t>
        </is>
      </c>
      <c r="J1678" t="n">
        <v>-5000</v>
      </c>
      <c r="K1678" t="n">
        <v>-5000</v>
      </c>
      <c r="O1678" t="inlineStr">
        <is>
          <t>Real</t>
        </is>
      </c>
      <c r="P1678" t="inlineStr">
        <is>
          <t>Pago</t>
        </is>
      </c>
      <c r="Q1678" t="inlineStr">
        <is>
          <t>12/2025</t>
        </is>
      </c>
      <c r="R1678" t="n">
        <v>0</v>
      </c>
    </row>
    <row r="1679">
      <c r="A1679" t="n">
        <v>156273</v>
      </c>
      <c r="B1679" t="inlineStr">
        <is>
          <t>Love Cabaret</t>
        </is>
      </c>
      <c r="C1679" t="inlineStr">
        <is>
          <t>GOOGLE WORKSPACE</t>
        </is>
      </c>
      <c r="D1679" t="inlineStr">
        <is>
          <t>12025</t>
        </is>
      </c>
      <c r="E1679" s="555" t="n">
        <v>45992</v>
      </c>
      <c r="F1679" s="555" t="n">
        <v>46047</v>
      </c>
      <c r="G1679" t="inlineStr">
        <is>
          <t>Marketing</t>
        </is>
      </c>
      <c r="H1679" t="inlineStr">
        <is>
          <t>Publicidade e Propaganda</t>
        </is>
      </c>
      <c r="I1679" t="inlineStr">
        <is>
          <t xml:space="preserve">  GOOGLE WORKSPACE GESTAO DE DOMINIO REF 12/2025</t>
        </is>
      </c>
      <c r="J1679" t="n">
        <v>-873.04</v>
      </c>
      <c r="K1679" t="n">
        <v>-873.04</v>
      </c>
      <c r="O1679" t="inlineStr">
        <is>
          <t>Real</t>
        </is>
      </c>
      <c r="P1679" t="inlineStr">
        <is>
          <t>Pago</t>
        </is>
      </c>
      <c r="Q1679" t="inlineStr">
        <is>
          <t>12/2025</t>
        </is>
      </c>
      <c r="R1679" t="n">
        <v>0</v>
      </c>
    </row>
    <row r="1680">
      <c r="A1680" t="n">
        <v>175324</v>
      </c>
      <c r="B1680" t="inlineStr">
        <is>
          <t>Love Cabaret</t>
        </is>
      </c>
      <c r="C1680" t="inlineStr">
        <is>
          <t>VALE TRANSPORTE</t>
        </is>
      </c>
      <c r="D1680" t="inlineStr">
        <is>
          <t>50498 122025</t>
        </is>
      </c>
      <c r="E1680" s="555" t="n">
        <v>45992</v>
      </c>
      <c r="F1680" s="555" t="n">
        <v>45989</v>
      </c>
      <c r="G1680" t="inlineStr">
        <is>
          <t>Mão de Obra - Benefícios</t>
        </is>
      </c>
      <c r="H1680" t="inlineStr">
        <is>
          <t xml:space="preserve">  -  Vale-transporte</t>
        </is>
      </c>
      <c r="I1680" t="inlineStr">
        <is>
          <t>SPTRANS COMP. 12/2025</t>
        </is>
      </c>
      <c r="J1680" t="n">
        <v>-504.98</v>
      </c>
      <c r="K1680" t="n">
        <v>-504.98</v>
      </c>
      <c r="O1680" t="inlineStr">
        <is>
          <t>Real</t>
        </is>
      </c>
      <c r="P1680" t="inlineStr">
        <is>
          <t>Pago</t>
        </is>
      </c>
      <c r="Q1680" t="inlineStr">
        <is>
          <t>12/2025</t>
        </is>
      </c>
      <c r="R1680" t="n">
        <v>0</v>
      </c>
    </row>
    <row r="1681">
      <c r="A1681" t="n">
        <v>175627</v>
      </c>
      <c r="B1681" t="inlineStr">
        <is>
          <t>Love Cabaret</t>
        </is>
      </c>
      <c r="C1681" t="inlineStr">
        <is>
          <t xml:space="preserve">SPOTIFY </t>
        </is>
      </c>
      <c r="D1681" t="inlineStr">
        <is>
          <t>RP 128-2025</t>
        </is>
      </c>
      <c r="E1681" s="555" t="n">
        <v>45992</v>
      </c>
      <c r="F1681" s="555" t="n">
        <v>46006</v>
      </c>
      <c r="G1681" t="inlineStr">
        <is>
          <t>Informática e TI</t>
        </is>
      </c>
      <c r="H1681" t="inlineStr">
        <is>
          <t>TV por assinatura/musica ambiente</t>
        </is>
      </c>
      <c r="I1681" t="inlineStr">
        <is>
          <t>REEMBOLSO REFERENTE A SPOTIFY DAS CASAS ARCOS E LOVE - 12/2025</t>
        </is>
      </c>
      <c r="J1681" t="n">
        <v>-20.45</v>
      </c>
      <c r="K1681" t="n">
        <v>-20.45</v>
      </c>
      <c r="O1681" t="inlineStr">
        <is>
          <t>Real</t>
        </is>
      </c>
      <c r="P1681" t="inlineStr">
        <is>
          <t>Pago</t>
        </is>
      </c>
      <c r="Q1681" t="inlineStr">
        <is>
          <t>12/2025</t>
        </is>
      </c>
      <c r="R1681" t="n">
        <v>0</v>
      </c>
    </row>
    <row r="1682">
      <c r="A1682" t="n">
        <v>176118</v>
      </c>
      <c r="B1682" t="inlineStr">
        <is>
          <t>Love Cabaret</t>
        </is>
      </c>
      <c r="C1682" t="inlineStr">
        <is>
          <t xml:space="preserve">KAMINO INSTITUICAO DE PAGAMENTO LTDA </t>
        </is>
      </c>
      <c r="D1682" t="inlineStr">
        <is>
          <t>122025</t>
        </is>
      </c>
      <c r="E1682" s="555" t="n">
        <v>45992</v>
      </c>
      <c r="F1682" s="555" t="n">
        <v>46006</v>
      </c>
      <c r="G1682" t="inlineStr">
        <is>
          <t>Despesas Financeiras</t>
        </is>
      </c>
      <c r="H1682" t="inlineStr">
        <is>
          <t>Tarifas Bancárias</t>
        </is>
      </c>
      <c r="I1682" t="inlineStr">
        <is>
          <t>(+/-) RECEITAS/ DESPESAS FINANCEIRAS (TARIFA MENSAL TEMPUS KAMINO) - 12/2025</t>
        </is>
      </c>
      <c r="J1682" t="n">
        <v>-400</v>
      </c>
      <c r="K1682" t="n">
        <v>-400</v>
      </c>
      <c r="O1682" t="inlineStr">
        <is>
          <t>Real</t>
        </is>
      </c>
      <c r="P1682" t="inlineStr">
        <is>
          <t>Pago</t>
        </is>
      </c>
      <c r="Q1682" t="inlineStr">
        <is>
          <t>12/2025</t>
        </is>
      </c>
      <c r="R1682" t="n">
        <v>0</v>
      </c>
    </row>
    <row r="1683">
      <c r="A1683" t="n">
        <v>176465</v>
      </c>
      <c r="B1683" t="inlineStr">
        <is>
          <t>Love Cabaret</t>
        </is>
      </c>
      <c r="C1683" t="inlineStr">
        <is>
          <t>GOMES D ELIA EQUIP. HIGIENE LTDA - WESCO</t>
        </is>
      </c>
      <c r="D1683" t="inlineStr">
        <is>
          <t>185159</t>
        </is>
      </c>
      <c r="E1683" s="555" t="n">
        <v>45992</v>
      </c>
      <c r="F1683" s="555" t="n">
        <v>46011</v>
      </c>
      <c r="G1683" t="inlineStr">
        <is>
          <t>Utilidades</t>
        </is>
      </c>
      <c r="H1683" t="inlineStr">
        <is>
          <t>Higiene e Limpeza</t>
        </is>
      </c>
      <c r="I1683" t="inlineStr">
        <is>
          <t>HIGIENE E LIMPEZA COMPRA DE ESSENCIA DESORIZADOR E DISPENSER REF 11/2025</t>
        </is>
      </c>
      <c r="J1683" t="n">
        <v>-551.14</v>
      </c>
      <c r="K1683" t="n">
        <v>-551.14</v>
      </c>
      <c r="O1683" t="inlineStr">
        <is>
          <t>Real</t>
        </is>
      </c>
      <c r="P1683" t="inlineStr">
        <is>
          <t>Pago</t>
        </is>
      </c>
      <c r="Q1683" t="inlineStr">
        <is>
          <t>12/2025</t>
        </is>
      </c>
      <c r="R1683" t="n">
        <v>0</v>
      </c>
    </row>
    <row r="1684">
      <c r="A1684" t="n">
        <v>188132</v>
      </c>
      <c r="B1684" t="inlineStr">
        <is>
          <t>Love Cabaret</t>
        </is>
      </c>
      <c r="C1684" t="inlineStr">
        <is>
          <t>ZIGPAY LTDAS -ME</t>
        </is>
      </c>
      <c r="E1684" s="555" t="n">
        <v>45992</v>
      </c>
      <c r="F1684" s="555" t="n">
        <v>45992</v>
      </c>
      <c r="G1684" t="inlineStr">
        <is>
          <t>Informática e TI</t>
        </is>
      </c>
      <c r="H1684" t="inlineStr">
        <is>
          <t>Sistemas Gerais - Operacionais</t>
        </is>
      </c>
      <c r="I1684" t="inlineStr">
        <is>
          <t>Z0101 - Ref.:10Pdv's R$20 cada</t>
        </is>
      </c>
      <c r="J1684" t="n">
        <v>-200</v>
      </c>
      <c r="K1684" t="n">
        <v>-200</v>
      </c>
      <c r="O1684" t="inlineStr">
        <is>
          <t>Real</t>
        </is>
      </c>
      <c r="P1684" t="inlineStr">
        <is>
          <t>Pago</t>
        </is>
      </c>
      <c r="Q1684" t="inlineStr">
        <is>
          <t>12/2025</t>
        </is>
      </c>
      <c r="R1684" t="n">
        <v>0</v>
      </c>
    </row>
    <row r="1685">
      <c r="A1685" t="n">
        <v>177121</v>
      </c>
      <c r="B1685" t="inlineStr">
        <is>
          <t>Love Cabaret</t>
        </is>
      </c>
      <c r="C1685" t="inlineStr">
        <is>
          <t>SAFE BRAND COMERCIAL- IMPORTACAO- EXPORTACAO E SERVICOS LTDA</t>
        </is>
      </c>
      <c r="D1685" t="inlineStr">
        <is>
          <t>03250226</t>
        </is>
      </c>
      <c r="E1685" s="555" t="n">
        <v>45992</v>
      </c>
      <c r="F1685" s="555" t="n">
        <v>46000</v>
      </c>
      <c r="G1685" t="inlineStr">
        <is>
          <t>Locação de Equipamentos</t>
        </is>
      </c>
      <c r="H1685" t="inlineStr">
        <is>
          <t>Locações de Equipamentos - Operacionais</t>
        </is>
      </c>
      <c r="I1685" t="inlineStr">
        <is>
          <t>LOCAÇÃO DE EQUIPAMENTOS &gt; MAQ LAVA LOUÇAS DE ABER. FRONTAL R$650,00 // (DUAS) MAQUINAS LAVA COPOS DE ABER. FRONTAL R$650,00 CADA // MESA DE APOIO PARA LAVA LOUÇAS (COZINHA) R$69,90 REF  11/2025</t>
        </is>
      </c>
      <c r="J1685" t="n">
        <v>-2117.46</v>
      </c>
      <c r="K1685" t="n">
        <v>-2117.46</v>
      </c>
      <c r="O1685" t="inlineStr">
        <is>
          <t>Real</t>
        </is>
      </c>
      <c r="P1685" t="inlineStr">
        <is>
          <t>Pago</t>
        </is>
      </c>
      <c r="Q1685" t="inlineStr">
        <is>
          <t>12/2025</t>
        </is>
      </c>
      <c r="R1685" t="n">
        <v>0</v>
      </c>
    </row>
    <row r="1686">
      <c r="A1686" t="n">
        <v>178312</v>
      </c>
      <c r="B1686" t="inlineStr">
        <is>
          <t>Love Cabaret</t>
        </is>
      </c>
      <c r="C1686" t="inlineStr">
        <is>
          <t>PORTO SEGURO CIA DE SEGUROS GERAIS</t>
        </is>
      </c>
      <c r="D1686" t="inlineStr">
        <is>
          <t>8040 122025</t>
        </is>
      </c>
      <c r="E1686" s="555" t="n">
        <v>45992</v>
      </c>
      <c r="F1686" s="555" t="n">
        <v>46009</v>
      </c>
      <c r="G1686" t="inlineStr">
        <is>
          <t>Mão de Obra - Benefícios</t>
        </is>
      </c>
      <c r="H1686" t="inlineStr">
        <is>
          <t xml:space="preserve">  -  Seguro de Vida</t>
        </is>
      </c>
      <c r="I1686" t="inlineStr">
        <is>
          <t>12/2025</t>
        </is>
      </c>
      <c r="J1686" t="n">
        <v>-80.40000000000001</v>
      </c>
      <c r="K1686" t="n">
        <v>-80.40000000000001</v>
      </c>
      <c r="O1686" t="inlineStr">
        <is>
          <t>Real</t>
        </is>
      </c>
      <c r="P1686" t="inlineStr">
        <is>
          <t>Pago</t>
        </is>
      </c>
      <c r="Q1686" t="inlineStr">
        <is>
          <t>12/2025</t>
        </is>
      </c>
      <c r="R1686" t="n">
        <v>0</v>
      </c>
    </row>
    <row r="1687">
      <c r="A1687" t="n">
        <v>179322</v>
      </c>
      <c r="B1687" t="inlineStr">
        <is>
          <t>Love Cabaret</t>
        </is>
      </c>
      <c r="C1687" t="inlineStr">
        <is>
          <t xml:space="preserve">MINISTERIO DA FAZENDA </t>
        </is>
      </c>
      <c r="D1687" t="inlineStr">
        <is>
          <t>1/60 ADESAO</t>
        </is>
      </c>
      <c r="E1687" s="555" t="n">
        <v>45992</v>
      </c>
      <c r="F1687" s="555" t="n">
        <v>45989</v>
      </c>
      <c r="G1687" t="inlineStr">
        <is>
          <t>Endividamento</t>
        </is>
      </c>
      <c r="H1687" t="inlineStr">
        <is>
          <t>Endividamento Geral</t>
        </is>
      </c>
      <c r="I1687" t="inlineStr">
        <is>
          <t>PARCELAMENTO  02110001201259003902592 - IRPJ 06,09/2025, CSLL 06,09/2025, COFINS 07,08,09/2025, PIS 08,09/2025 - 60 PARCELAS</t>
        </is>
      </c>
      <c r="J1687" t="n">
        <v>-3974.82</v>
      </c>
      <c r="K1687" t="n">
        <v>-3974.82</v>
      </c>
      <c r="O1687" t="inlineStr">
        <is>
          <t>Real</t>
        </is>
      </c>
      <c r="P1687" t="inlineStr">
        <is>
          <t>Pago</t>
        </is>
      </c>
      <c r="Q1687" t="inlineStr">
        <is>
          <t>12/2025</t>
        </is>
      </c>
      <c r="R1687" t="n">
        <v>0</v>
      </c>
    </row>
    <row r="1688">
      <c r="A1688" t="n">
        <v>179323</v>
      </c>
      <c r="B1688" t="inlineStr">
        <is>
          <t>Love Cabaret</t>
        </is>
      </c>
      <c r="C1688" t="inlineStr">
        <is>
          <t xml:space="preserve">MINISTERIO DA FAZENDA </t>
        </is>
      </c>
      <c r="D1688" t="inlineStr">
        <is>
          <t>2/60</t>
        </is>
      </c>
      <c r="E1688" s="555" t="n">
        <v>45992</v>
      </c>
      <c r="F1688" s="555" t="n">
        <v>46019</v>
      </c>
      <c r="G1688" t="inlineStr">
        <is>
          <t>Endividamento</t>
        </is>
      </c>
      <c r="H1688" t="inlineStr">
        <is>
          <t>Endividamento Geral</t>
        </is>
      </c>
      <c r="I1688" t="inlineStr">
        <is>
          <t>PARCELAMENTO  02110001201259003902592 - IRPJ 06,09/2025, CSLL 06,09/2025, COFINS 07,08,09/2025, PIS 08,09/2025 - 60 PARCELAS</t>
        </is>
      </c>
      <c r="J1688" t="n">
        <v>-4014.56</v>
      </c>
      <c r="K1688" t="n">
        <v>-4014.56</v>
      </c>
      <c r="O1688" t="inlineStr">
        <is>
          <t>Real</t>
        </is>
      </c>
      <c r="P1688" t="inlineStr">
        <is>
          <t>Pago</t>
        </is>
      </c>
      <c r="Q1688" t="inlineStr">
        <is>
          <t>12/2025</t>
        </is>
      </c>
      <c r="R1688" t="n">
        <v>0</v>
      </c>
    </row>
    <row r="1689">
      <c r="A1689" t="n">
        <v>179324</v>
      </c>
      <c r="B1689" t="inlineStr">
        <is>
          <t>Love Cabaret</t>
        </is>
      </c>
      <c r="C1689" t="inlineStr">
        <is>
          <t xml:space="preserve">MINISTERIO DA FAZENDA </t>
        </is>
      </c>
      <c r="D1689" t="inlineStr">
        <is>
          <t>3/60</t>
        </is>
      </c>
      <c r="E1689" s="555" t="n">
        <v>45992</v>
      </c>
      <c r="F1689" s="555" t="n">
        <v>46050</v>
      </c>
      <c r="G1689" t="inlineStr">
        <is>
          <t>Endividamento</t>
        </is>
      </c>
      <c r="H1689" t="inlineStr">
        <is>
          <t>Endividamento Geral</t>
        </is>
      </c>
      <c r="I1689" t="inlineStr">
        <is>
          <t>PARCELAMENTO  02110001201259003902592 - IRPJ 06,09/2025, CSLL 06,09/2025, COFINS 07,08,09/2025, PIS 08,09/2025 - 60 PARCELAS</t>
        </is>
      </c>
      <c r="J1689" t="n">
        <v>-4063.06</v>
      </c>
      <c r="K1689" t="n">
        <v>-4063.06</v>
      </c>
      <c r="O1689" t="inlineStr">
        <is>
          <t>Real</t>
        </is>
      </c>
      <c r="P1689" t="inlineStr">
        <is>
          <t>Pago</t>
        </is>
      </c>
      <c r="Q1689" t="inlineStr">
        <is>
          <t>12/2025</t>
        </is>
      </c>
      <c r="R1689" t="n">
        <v>0</v>
      </c>
    </row>
    <row r="1690">
      <c r="A1690" t="n">
        <v>179325</v>
      </c>
      <c r="B1690" t="inlineStr">
        <is>
          <t>Love Cabaret</t>
        </is>
      </c>
      <c r="C1690" t="inlineStr">
        <is>
          <t xml:space="preserve">MINISTERIO DA FAZENDA </t>
        </is>
      </c>
      <c r="D1690" t="inlineStr">
        <is>
          <t>4/60</t>
        </is>
      </c>
      <c r="E1690" s="555" t="n">
        <v>45992</v>
      </c>
      <c r="F1690" s="555" t="n">
        <v>46080</v>
      </c>
      <c r="G1690" t="inlineStr">
        <is>
          <t>Endividamento</t>
        </is>
      </c>
      <c r="H1690" t="inlineStr">
        <is>
          <t>Endividamento Geral</t>
        </is>
      </c>
      <c r="I1690" t="inlineStr">
        <is>
          <t xml:space="preserve"> PARCELAMENTO  02110001201259003902592 - IRPJ 06,09/2025, CSLL 06,09/2025, COFINS 07,08,09/2025, PIS 08,09/2025 - 60 PARCELAS</t>
        </is>
      </c>
      <c r="J1690" t="n">
        <v>-4109.16</v>
      </c>
      <c r="K1690" t="n">
        <v>-4109.16</v>
      </c>
      <c r="O1690" t="inlineStr">
        <is>
          <t>Real</t>
        </is>
      </c>
      <c r="P1690" t="inlineStr">
        <is>
          <t>Pago</t>
        </is>
      </c>
      <c r="Q1690" t="inlineStr">
        <is>
          <t>12/2025</t>
        </is>
      </c>
      <c r="R1690" t="n">
        <v>0</v>
      </c>
    </row>
    <row r="1691">
      <c r="A1691" t="n">
        <v>179326</v>
      </c>
      <c r="B1691" t="inlineStr">
        <is>
          <t>Love Cabaret</t>
        </is>
      </c>
      <c r="C1691" t="inlineStr">
        <is>
          <t xml:space="preserve">MINISTERIO DA FAZENDA </t>
        </is>
      </c>
      <c r="D1691" t="inlineStr">
        <is>
          <t>5/60</t>
        </is>
      </c>
      <c r="E1691" s="555" t="n">
        <v>45992</v>
      </c>
      <c r="F1691" s="555" t="n">
        <v>46112</v>
      </c>
      <c r="G1691" t="inlineStr">
        <is>
          <t>Endividamento</t>
        </is>
      </c>
      <c r="H1691" t="inlineStr">
        <is>
          <t>Endividamento Geral</t>
        </is>
      </c>
      <c r="I1691" t="inlineStr">
        <is>
          <t xml:space="preserve">  PARCELAMENTO  02110001201259003902592 - IRPJ 06,09/2025, CSLL 06,09/2025, COFINS 07,08,09/2025, PIS 08,09/2025 - 60 PARCELAS</t>
        </is>
      </c>
      <c r="J1691" t="n">
        <v>-4148.91</v>
      </c>
      <c r="K1691" t="n">
        <v>-4148.91</v>
      </c>
      <c r="O1691" t="inlineStr">
        <is>
          <t>Real</t>
        </is>
      </c>
      <c r="P1691" t="inlineStr">
        <is>
          <t>Pago</t>
        </is>
      </c>
      <c r="Q1691" t="inlineStr">
        <is>
          <t>12/2025</t>
        </is>
      </c>
      <c r="R1691" t="n">
        <v>0</v>
      </c>
    </row>
    <row r="1692">
      <c r="A1692" t="n">
        <v>179327</v>
      </c>
      <c r="B1692" t="inlineStr">
        <is>
          <t>Love Cabaret</t>
        </is>
      </c>
      <c r="C1692" t="inlineStr">
        <is>
          <t xml:space="preserve">MINISTERIO DA FAZENDA </t>
        </is>
      </c>
      <c r="D1692" t="inlineStr">
        <is>
          <t>6/60</t>
        </is>
      </c>
      <c r="E1692" s="555" t="n">
        <v>45992</v>
      </c>
      <c r="F1692" s="555" t="n">
        <v>46140</v>
      </c>
      <c r="G1692" t="inlineStr">
        <is>
          <t>Endividamento</t>
        </is>
      </c>
      <c r="H1692" t="inlineStr">
        <is>
          <t>Endividamento Geral</t>
        </is>
      </c>
      <c r="I1692" t="inlineStr">
        <is>
          <t xml:space="preserve"> PARCELAMENTO  02110001201259003902592 - IRPJ 06,09/2025, CSLL 06,09/2025, COFINS 07,08,09/2025, PIS 08,09/2025 - 60 PARCELAS</t>
        </is>
      </c>
      <c r="J1692" t="n">
        <v>-4197.01</v>
      </c>
      <c r="K1692" t="n">
        <v>-4197.01</v>
      </c>
      <c r="O1692" t="inlineStr">
        <is>
          <t>Real</t>
        </is>
      </c>
      <c r="P1692" t="inlineStr">
        <is>
          <t>Pago</t>
        </is>
      </c>
      <c r="Q1692" t="inlineStr">
        <is>
          <t>12/2025</t>
        </is>
      </c>
      <c r="R1692" t="n">
        <v>0</v>
      </c>
    </row>
    <row r="1693">
      <c r="A1693" t="n">
        <v>179328</v>
      </c>
      <c r="B1693" t="inlineStr">
        <is>
          <t>Love Cabaret</t>
        </is>
      </c>
      <c r="C1693" t="inlineStr">
        <is>
          <t xml:space="preserve">MINISTERIO DA FAZENDA </t>
        </is>
      </c>
      <c r="D1693" t="inlineStr">
        <is>
          <t>7/60</t>
        </is>
      </c>
      <c r="E1693" s="555" t="n">
        <v>45992</v>
      </c>
      <c r="F1693" s="555" t="n">
        <v>46170</v>
      </c>
      <c r="G1693" t="inlineStr">
        <is>
          <t>Endividamento</t>
        </is>
      </c>
      <c r="H1693" t="inlineStr">
        <is>
          <t>Endividamento Geral</t>
        </is>
      </c>
      <c r="I1693" t="inlineStr">
        <is>
          <t>PARCELAMENTO  02110001201259003902592 - IRPJ 06,09/2025, CSLL 06,09/2025, COFINS 07,08,09/2025, PIS 08,09/2025 - 60 PARCELAS</t>
        </is>
      </c>
      <c r="J1693" t="n">
        <v>-4240.33</v>
      </c>
      <c r="K1693" t="n">
        <v>-4240.33</v>
      </c>
      <c r="O1693" t="inlineStr">
        <is>
          <t>Real</t>
        </is>
      </c>
      <c r="P1693" t="inlineStr">
        <is>
          <t>Pago</t>
        </is>
      </c>
      <c r="Q1693" t="inlineStr">
        <is>
          <t>12/2025</t>
        </is>
      </c>
      <c r="R1693" t="n">
        <v>0</v>
      </c>
    </row>
    <row r="1694">
      <c r="A1694" t="n">
        <v>179329</v>
      </c>
      <c r="B1694" t="inlineStr">
        <is>
          <t>Love Cabaret</t>
        </is>
      </c>
      <c r="C1694" t="inlineStr">
        <is>
          <t xml:space="preserve">MINISTERIO DA FAZENDA </t>
        </is>
      </c>
      <c r="D1694" t="inlineStr">
        <is>
          <t>8/60</t>
        </is>
      </c>
      <c r="E1694" s="555" t="n">
        <v>45992</v>
      </c>
      <c r="F1694" s="555" t="n">
        <v>46201</v>
      </c>
      <c r="G1694" t="inlineStr">
        <is>
          <t>Endividamento</t>
        </is>
      </c>
      <c r="H1694" t="inlineStr">
        <is>
          <t>Endividamento Geral</t>
        </is>
      </c>
      <c r="I1694" t="inlineStr">
        <is>
          <t>PARCELAMENTO  02110001201259003902592 - IRPJ 06,09/2025, CSLL 06,09/2025, COFINS 07,08,09/2025, PIS 08,09/2025 - 60 PARCELAS</t>
        </is>
      </c>
      <c r="J1694" t="n">
        <v>-4282.86</v>
      </c>
      <c r="K1694" t="n">
        <v>-4282.86</v>
      </c>
      <c r="O1694" t="inlineStr">
        <is>
          <t>Real</t>
        </is>
      </c>
      <c r="P1694" t="inlineStr">
        <is>
          <t>Pago</t>
        </is>
      </c>
      <c r="Q1694" t="inlineStr">
        <is>
          <t>12/2025</t>
        </is>
      </c>
      <c r="R1694" t="n">
        <v>0</v>
      </c>
    </row>
    <row r="1695">
      <c r="A1695" t="n">
        <v>188133</v>
      </c>
      <c r="B1695" t="inlineStr">
        <is>
          <t>Love Cabaret</t>
        </is>
      </c>
      <c r="C1695" t="inlineStr">
        <is>
          <t>ZIGPAY LTDAS -ME</t>
        </is>
      </c>
      <c r="E1695" s="555" t="n">
        <v>45992</v>
      </c>
      <c r="F1695" s="555" t="n">
        <v>45992</v>
      </c>
      <c r="G1695" t="inlineStr">
        <is>
          <t>Informática e TI</t>
        </is>
      </c>
      <c r="H1695" t="inlineStr">
        <is>
          <t>Sistemas Gerais - Operacionais</t>
        </is>
      </c>
      <c r="I1695" t="inlineStr">
        <is>
          <t>Z0101 - 2 SmartPOS a R$20 cada</t>
        </is>
      </c>
      <c r="J1695" t="n">
        <v>-40</v>
      </c>
      <c r="K1695" t="n">
        <v>-40</v>
      </c>
      <c r="O1695" t="inlineStr">
        <is>
          <t>Real</t>
        </is>
      </c>
      <c r="P1695" t="inlineStr">
        <is>
          <t>Pago</t>
        </is>
      </c>
      <c r="Q1695" t="inlineStr">
        <is>
          <t>12/2025</t>
        </is>
      </c>
      <c r="R1695" t="n">
        <v>0</v>
      </c>
    </row>
    <row r="1696">
      <c r="A1696" t="n">
        <v>184162</v>
      </c>
      <c r="B1696" t="inlineStr">
        <is>
          <t>Love Cabaret</t>
        </is>
      </c>
      <c r="C1696" t="inlineStr">
        <is>
          <t>HEADCHEF SEGURANCA DOS ALIM E GARANTIA D</t>
        </is>
      </c>
      <c r="D1696" t="inlineStr">
        <is>
          <t>1830</t>
        </is>
      </c>
      <c r="E1696" s="555" t="n">
        <v>45992</v>
      </c>
      <c r="F1696" s="555" t="n">
        <v>46037</v>
      </c>
      <c r="G1696" t="inlineStr">
        <is>
          <t>Serviços de Terceiros</t>
        </is>
      </c>
      <c r="H1696" t="inlineStr">
        <is>
          <t>Assessoria de Alimentos e Bebidas</t>
        </is>
      </c>
      <c r="I1696" t="inlineStr">
        <is>
          <t xml:space="preserve">PRESTACAO SERVICO NUTRICIONISTA - HONORARIOS 12/2025
</t>
        </is>
      </c>
      <c r="J1696" t="n">
        <v>-891.0599999999999</v>
      </c>
      <c r="K1696" t="n">
        <v>-891.0599999999999</v>
      </c>
      <c r="O1696" t="inlineStr">
        <is>
          <t>Real</t>
        </is>
      </c>
      <c r="P1696" t="inlineStr">
        <is>
          <t>Pago</t>
        </is>
      </c>
      <c r="Q1696" t="inlineStr">
        <is>
          <t>12/2025</t>
        </is>
      </c>
      <c r="R1696" t="n">
        <v>0</v>
      </c>
    </row>
    <row r="1697">
      <c r="A1697" t="n">
        <v>185794</v>
      </c>
      <c r="B1697" t="inlineStr">
        <is>
          <t>Love Cabaret</t>
        </is>
      </c>
      <c r="C1697" t="inlineStr">
        <is>
          <t xml:space="preserve">AGNES RODRIGUES DE OLIVEIRA </t>
        </is>
      </c>
      <c r="D1697" t="inlineStr">
        <is>
          <t>46</t>
        </is>
      </c>
      <c r="E1697" s="555" t="n">
        <v>45992</v>
      </c>
      <c r="F1697" s="555" t="n">
        <v>46034</v>
      </c>
      <c r="G1697" t="inlineStr">
        <is>
          <t>Custos Artístico Geral</t>
        </is>
      </c>
      <c r="H1697" t="inlineStr">
        <is>
          <t>Técnico de Som / Luz</t>
        </is>
      </c>
      <c r="I1697" t="inlineStr">
        <is>
          <t>12/2025</t>
        </is>
      </c>
      <c r="J1697" t="n">
        <v>-5000</v>
      </c>
      <c r="K1697" t="n">
        <v>-5000</v>
      </c>
      <c r="M1697" t="inlineStr">
        <is>
          <t>TECNICO DE SOM</t>
        </is>
      </c>
      <c r="N1697" t="inlineStr">
        <is>
          <t xml:space="preserve">  - Assistente</t>
        </is>
      </c>
      <c r="O1697" t="inlineStr">
        <is>
          <t>Real</t>
        </is>
      </c>
      <c r="P1697" t="inlineStr">
        <is>
          <t>Pago</t>
        </is>
      </c>
      <c r="Q1697" t="inlineStr">
        <is>
          <t>12/2025</t>
        </is>
      </c>
      <c r="R1697" t="n">
        <v>0</v>
      </c>
    </row>
    <row r="1698">
      <c r="A1698" t="n">
        <v>185289</v>
      </c>
      <c r="B1698" t="inlineStr">
        <is>
          <t>Love Cabaret</t>
        </is>
      </c>
      <c r="C1698" t="inlineStr">
        <is>
          <t>INSS</t>
        </is>
      </c>
      <c r="D1698" t="inlineStr">
        <is>
          <t>61811 132025</t>
        </is>
      </c>
      <c r="E1698" s="555" t="n">
        <v>45992</v>
      </c>
      <c r="F1698" s="555" t="n">
        <v>46014</v>
      </c>
      <c r="G1698" t="inlineStr">
        <is>
          <t>Mão de Obra - Encargos e Provisões</t>
        </is>
      </c>
      <c r="H1698" t="inlineStr">
        <is>
          <t xml:space="preserve">  -  INSS sobre 13º Salários</t>
        </is>
      </c>
      <c r="I1698" t="inlineStr">
        <is>
          <t>13/2025 - INSS Segurados sobre 2ª parcela 13º salário</t>
        </is>
      </c>
      <c r="J1698" t="n">
        <v>-618.11</v>
      </c>
      <c r="K1698" t="n">
        <v>-618.11</v>
      </c>
      <c r="O1698" t="inlineStr">
        <is>
          <t>Real</t>
        </is>
      </c>
      <c r="P1698" t="inlineStr">
        <is>
          <t>Pago</t>
        </is>
      </c>
      <c r="Q1698" t="inlineStr">
        <is>
          <t>12/2025</t>
        </is>
      </c>
      <c r="R1698" t="n">
        <v>0</v>
      </c>
    </row>
    <row r="1699">
      <c r="A1699" t="n">
        <v>185288</v>
      </c>
      <c r="B1699" t="inlineStr">
        <is>
          <t>Love Cabaret</t>
        </is>
      </c>
      <c r="C1699" t="inlineStr">
        <is>
          <t>INSS</t>
        </is>
      </c>
      <c r="D1699" t="inlineStr">
        <is>
          <t>187127 132025</t>
        </is>
      </c>
      <c r="E1699" s="555" t="n">
        <v>45992</v>
      </c>
      <c r="F1699" s="555" t="n">
        <v>46014</v>
      </c>
      <c r="G1699" t="inlineStr">
        <is>
          <t>Mão de Obra - Encargos e Provisões</t>
        </is>
      </c>
      <c r="H1699" t="inlineStr">
        <is>
          <t xml:space="preserve">  -  INSS sobre 13º Salários</t>
        </is>
      </c>
      <c r="I1699" t="inlineStr">
        <is>
          <t>13/2025 - INSS Patronal sobre 2ª parcela 13º salário</t>
        </is>
      </c>
      <c r="J1699" t="n">
        <v>-1871.27</v>
      </c>
      <c r="K1699" t="n">
        <v>-1871.27</v>
      </c>
      <c r="O1699" t="inlineStr">
        <is>
          <t>Real</t>
        </is>
      </c>
      <c r="P1699" t="inlineStr">
        <is>
          <t>Pago</t>
        </is>
      </c>
      <c r="Q1699" t="inlineStr">
        <is>
          <t>12/2025</t>
        </is>
      </c>
      <c r="R1699" t="n">
        <v>0</v>
      </c>
    </row>
    <row r="1700">
      <c r="A1700" t="n">
        <v>185137</v>
      </c>
      <c r="B1700" t="inlineStr">
        <is>
          <t>Love Cabaret</t>
        </is>
      </c>
      <c r="C1700" t="inlineStr">
        <is>
          <t>EASY ICE SOLUTION LTDA-ME LOCAÇÃO</t>
        </is>
      </c>
      <c r="D1700" t="inlineStr">
        <is>
          <t>9736</t>
        </is>
      </c>
      <c r="E1700" s="555" t="n">
        <v>45992</v>
      </c>
      <c r="F1700" s="555" t="n">
        <v>46027</v>
      </c>
      <c r="G1700" t="inlineStr">
        <is>
          <t>Locação de Equipamentos</t>
        </is>
      </c>
      <c r="H1700" t="inlineStr">
        <is>
          <t>Locações de Equipamentos - Operacionais</t>
        </is>
      </c>
      <c r="I1700" t="inlineStr">
        <is>
          <t xml:space="preserve">LOCACAO DE EQUIPAMENTOS MAQUINA DE GELO HZ IM240 - 12/2025
</t>
        </is>
      </c>
      <c r="J1700" t="n">
        <v>-1600</v>
      </c>
      <c r="K1700" t="n">
        <v>-1600</v>
      </c>
      <c r="O1700" t="inlineStr">
        <is>
          <t>Real</t>
        </is>
      </c>
      <c r="P1700" t="inlineStr">
        <is>
          <t>Pago</t>
        </is>
      </c>
      <c r="Q1700" t="inlineStr">
        <is>
          <t>12/2025</t>
        </is>
      </c>
      <c r="R1700" t="n">
        <v>0</v>
      </c>
    </row>
    <row r="1701">
      <c r="A1701" t="n">
        <v>184400</v>
      </c>
      <c r="B1701" t="inlineStr">
        <is>
          <t>Love Cabaret</t>
        </is>
      </c>
      <c r="C1701" t="inlineStr">
        <is>
          <t>ESHOWS PROMOCOES ARTISTICAS LTDA</t>
        </is>
      </c>
      <c r="D1701" t="inlineStr">
        <is>
          <t>703723766</t>
        </is>
      </c>
      <c r="E1701" s="555" t="n">
        <v>45992</v>
      </c>
      <c r="F1701" s="555" t="n">
        <v>46011</v>
      </c>
      <c r="G1701" t="inlineStr">
        <is>
          <t>Custos Artístico Geral</t>
        </is>
      </c>
      <c r="H1701" t="inlineStr">
        <is>
          <t>Cachê de Músicos e Artistas</t>
        </is>
      </c>
      <c r="I1701" t="inlineStr">
        <is>
          <t xml:space="preserve">CACHE MUSICOS E ARTISTAS - PERIODO DE 01/12 A 15/12 - 12/2025
</t>
        </is>
      </c>
      <c r="J1701" t="n">
        <v>-26810</v>
      </c>
      <c r="K1701" t="n">
        <v>-26810</v>
      </c>
      <c r="O1701" t="inlineStr">
        <is>
          <t>Real</t>
        </is>
      </c>
      <c r="P1701" t="inlineStr">
        <is>
          <t>Pago</t>
        </is>
      </c>
      <c r="Q1701" t="inlineStr">
        <is>
          <t>12/2025</t>
        </is>
      </c>
      <c r="R1701" t="n">
        <v>0</v>
      </c>
    </row>
    <row r="1702">
      <c r="A1702" t="n">
        <v>184389</v>
      </c>
      <c r="B1702" t="inlineStr">
        <is>
          <t>Love Cabaret</t>
        </is>
      </c>
      <c r="C1702" t="inlineStr">
        <is>
          <t>TELEFONICA BRASIL S/A</t>
        </is>
      </c>
      <c r="D1702" t="inlineStr">
        <is>
          <t>49838 122025</t>
        </is>
      </c>
      <c r="E1702" s="555" t="n">
        <v>45992</v>
      </c>
      <c r="F1702" s="555" t="n">
        <v>46018</v>
      </c>
      <c r="G1702" t="inlineStr">
        <is>
          <t>Informática e TI</t>
        </is>
      </c>
      <c r="H1702" t="inlineStr">
        <is>
          <t>Internet</t>
        </is>
      </c>
      <c r="I1702" t="inlineStr">
        <is>
          <t>INTERNET IP DEDICADO 100MB - CONTA 443318083 - 12/2025</t>
        </is>
      </c>
      <c r="J1702" t="n">
        <v>-498.38</v>
      </c>
      <c r="K1702" t="n">
        <v>-498.38</v>
      </c>
      <c r="O1702" t="inlineStr">
        <is>
          <t>Real</t>
        </is>
      </c>
      <c r="P1702" t="inlineStr">
        <is>
          <t>Pago</t>
        </is>
      </c>
      <c r="Q1702" t="inlineStr">
        <is>
          <t>12/2025</t>
        </is>
      </c>
      <c r="R1702" t="n">
        <v>0</v>
      </c>
    </row>
    <row r="1703">
      <c r="A1703" t="n">
        <v>184387</v>
      </c>
      <c r="B1703" t="inlineStr">
        <is>
          <t>Love Cabaret</t>
        </is>
      </c>
      <c r="C1703" t="inlineStr">
        <is>
          <t>TELEFONICA BRASIL S/A</t>
        </is>
      </c>
      <c r="D1703" t="inlineStr">
        <is>
          <t>22887 122025</t>
        </is>
      </c>
      <c r="E1703" s="555" t="n">
        <v>45992</v>
      </c>
      <c r="F1703" s="555" t="n">
        <v>46016</v>
      </c>
      <c r="G1703" t="inlineStr">
        <is>
          <t>Informática e TI</t>
        </is>
      </c>
      <c r="H1703" t="inlineStr">
        <is>
          <t>Internet</t>
        </is>
      </c>
      <c r="I1703" t="inlineStr">
        <is>
          <t>INTERNET MOVEL 200GB - CONTA 455530810 - 12/2025</t>
        </is>
      </c>
      <c r="J1703" t="n">
        <v>-228.87</v>
      </c>
      <c r="K1703" t="n">
        <v>-228.87</v>
      </c>
      <c r="O1703" t="inlineStr">
        <is>
          <t>Real</t>
        </is>
      </c>
      <c r="P1703" t="inlineStr">
        <is>
          <t>Pago</t>
        </is>
      </c>
      <c r="Q1703" t="inlineStr">
        <is>
          <t>12/2025</t>
        </is>
      </c>
      <c r="R1703" t="n">
        <v>0</v>
      </c>
    </row>
    <row r="1704">
      <c r="A1704" t="n">
        <v>184386</v>
      </c>
      <c r="B1704" t="inlineStr">
        <is>
          <t>Love Cabaret</t>
        </is>
      </c>
      <c r="C1704" t="inlineStr">
        <is>
          <t>TELEFONICA BRASIL S/A</t>
        </is>
      </c>
      <c r="D1704" t="inlineStr">
        <is>
          <t>9863 122025</t>
        </is>
      </c>
      <c r="E1704" s="555" t="n">
        <v>45992</v>
      </c>
      <c r="F1704" s="555" t="n">
        <v>46016</v>
      </c>
      <c r="G1704" t="inlineStr">
        <is>
          <t>Informática e TI</t>
        </is>
      </c>
      <c r="H1704" t="inlineStr">
        <is>
          <t>Telefone</t>
        </is>
      </c>
      <c r="I1704" t="inlineStr">
        <is>
          <t>VIVO MOVEL INST 0434906426 - 12/2025</t>
        </is>
      </c>
      <c r="J1704" t="n">
        <v>-98.63</v>
      </c>
      <c r="K1704" t="n">
        <v>-98.63</v>
      </c>
      <c r="O1704" t="inlineStr">
        <is>
          <t>Real</t>
        </is>
      </c>
      <c r="P1704" t="inlineStr">
        <is>
          <t>Pago</t>
        </is>
      </c>
      <c r="Q1704" t="inlineStr">
        <is>
          <t>12/2025</t>
        </is>
      </c>
      <c r="R1704" t="n">
        <v>0</v>
      </c>
    </row>
    <row r="1705">
      <c r="A1705" t="n">
        <v>184213</v>
      </c>
      <c r="B1705" t="inlineStr">
        <is>
          <t>Love Cabaret</t>
        </is>
      </c>
      <c r="C1705" t="inlineStr">
        <is>
          <t>COMPANHIA DE GAS DE SAO PAULO</t>
        </is>
      </c>
      <c r="D1705" t="inlineStr">
        <is>
          <t>136.549.395</t>
        </is>
      </c>
      <c r="E1705" s="555" t="n">
        <v>45992</v>
      </c>
      <c r="F1705" s="555" t="n">
        <v>46015</v>
      </c>
      <c r="G1705" t="inlineStr">
        <is>
          <t>Utilidades</t>
        </is>
      </c>
      <c r="H1705" t="inlineStr">
        <is>
          <t>Gas de Cozinha</t>
        </is>
      </c>
      <c r="I1705" t="inlineStr">
        <is>
          <t>GAS DE COZINHA - 12/2025</t>
        </is>
      </c>
      <c r="J1705" t="n">
        <v>-1887.06</v>
      </c>
      <c r="K1705" t="n">
        <v>-1887.06</v>
      </c>
      <c r="O1705" t="inlineStr">
        <is>
          <t>Real</t>
        </is>
      </c>
      <c r="P1705" t="inlineStr">
        <is>
          <t>Pago</t>
        </is>
      </c>
      <c r="Q1705" t="inlineStr">
        <is>
          <t>12/2025</t>
        </is>
      </c>
      <c r="R1705" t="n">
        <v>0</v>
      </c>
    </row>
    <row r="1706">
      <c r="A1706" t="n">
        <v>185796</v>
      </c>
      <c r="B1706" t="inlineStr">
        <is>
          <t>Love Cabaret</t>
        </is>
      </c>
      <c r="C1706" t="inlineStr">
        <is>
          <t>ANDRE RODRIGUES AZEVEDO</t>
        </is>
      </c>
      <c r="D1706" t="inlineStr">
        <is>
          <t>71</t>
        </is>
      </c>
      <c r="E1706" s="555" t="n">
        <v>45992</v>
      </c>
      <c r="F1706" s="555" t="n">
        <v>46032</v>
      </c>
      <c r="G1706" t="inlineStr">
        <is>
          <t>Custos Artístico Geral</t>
        </is>
      </c>
      <c r="H1706" t="inlineStr">
        <is>
          <t>Técnico de Som / Luz</t>
        </is>
      </c>
      <c r="I1706" t="inlineStr">
        <is>
          <t>12/2025</t>
        </is>
      </c>
      <c r="J1706" t="n">
        <v>-7420</v>
      </c>
      <c r="K1706" t="n">
        <v>-7420</v>
      </c>
      <c r="M1706" t="inlineStr">
        <is>
          <t>TECNICO DE SOM</t>
        </is>
      </c>
      <c r="N1706" t="inlineStr">
        <is>
          <t xml:space="preserve">  - Assistente</t>
        </is>
      </c>
      <c r="O1706" t="inlineStr">
        <is>
          <t>Real</t>
        </is>
      </c>
      <c r="P1706" t="inlineStr">
        <is>
          <t>Pago</t>
        </is>
      </c>
      <c r="Q1706" t="inlineStr">
        <is>
          <t>12/2025</t>
        </is>
      </c>
      <c r="R1706" t="n">
        <v>0</v>
      </c>
    </row>
    <row r="1707">
      <c r="A1707" t="n">
        <v>184155</v>
      </c>
      <c r="B1707" t="inlineStr">
        <is>
          <t>Love Cabaret</t>
        </is>
      </c>
      <c r="C1707" t="inlineStr">
        <is>
          <t>ESTAFF SOLUCOES TECNOLOGICAS DE AGENCIAMENTO LTDA</t>
        </is>
      </c>
      <c r="D1707" t="inlineStr">
        <is>
          <t>701332134</t>
        </is>
      </c>
      <c r="E1707" s="555" t="n">
        <v>45992</v>
      </c>
      <c r="F1707" s="555" t="n">
        <v>46015</v>
      </c>
      <c r="G1707" t="inlineStr">
        <is>
          <t>Mão de Obra - Extra</t>
        </is>
      </c>
      <c r="H1707" t="inlineStr">
        <is>
          <t>Mão de Obra Extra</t>
        </is>
      </c>
      <c r="I1707" t="inlineStr">
        <is>
          <t xml:space="preserve">MAO DE OBRA EXTRA - PERIODO 08/12 A 14/12 - 12/2025
</t>
        </is>
      </c>
      <c r="J1707" t="n">
        <v>-19173.91</v>
      </c>
      <c r="K1707" t="n">
        <v>-19173.91</v>
      </c>
      <c r="O1707" t="inlineStr">
        <is>
          <t>Real</t>
        </is>
      </c>
      <c r="P1707" t="inlineStr">
        <is>
          <t>Pago</t>
        </is>
      </c>
      <c r="Q1707" t="inlineStr">
        <is>
          <t>12/2025</t>
        </is>
      </c>
      <c r="R1707" t="n">
        <v>0</v>
      </c>
    </row>
    <row r="1708">
      <c r="A1708" t="n">
        <v>184151</v>
      </c>
      <c r="B1708" t="inlineStr">
        <is>
          <t>Love Cabaret</t>
        </is>
      </c>
      <c r="C1708" t="inlineStr">
        <is>
          <t xml:space="preserve">DUO COMUNICA LTDA </t>
        </is>
      </c>
      <c r="D1708" t="inlineStr">
        <is>
          <t>632</t>
        </is>
      </c>
      <c r="E1708" s="555" t="n">
        <v>45992</v>
      </c>
      <c r="F1708" s="555" t="n">
        <v>46036</v>
      </c>
      <c r="G1708" t="inlineStr">
        <is>
          <t>Informática e TI</t>
        </is>
      </c>
      <c r="H1708" t="inlineStr">
        <is>
          <t>Sistemas Gerais - Comunicação e Marketing</t>
        </is>
      </c>
      <c r="I1708" t="inlineStr">
        <is>
          <t xml:space="preserve">ASSESSORIA DE IMPRENSA  12/2025
</t>
        </is>
      </c>
      <c r="J1708" t="n">
        <v>-2000</v>
      </c>
      <c r="K1708" t="n">
        <v>-2000</v>
      </c>
      <c r="O1708" t="inlineStr">
        <is>
          <t>Real</t>
        </is>
      </c>
      <c r="P1708" t="inlineStr">
        <is>
          <t>Pago</t>
        </is>
      </c>
      <c r="Q1708" t="inlineStr">
        <is>
          <t>12/2025</t>
        </is>
      </c>
      <c r="R1708" t="n">
        <v>0</v>
      </c>
    </row>
    <row r="1709">
      <c r="A1709" t="n">
        <v>184149</v>
      </c>
      <c r="B1709" t="inlineStr">
        <is>
          <t>Love Cabaret</t>
        </is>
      </c>
      <c r="C1709" t="inlineStr">
        <is>
          <t>IRMANDADE DA SANTA CASA DE MISERICORDIA DE SAO PAULO</t>
        </is>
      </c>
      <c r="D1709" t="inlineStr">
        <is>
          <t>BOL 00159862</t>
        </is>
      </c>
      <c r="E1709" s="555" t="n">
        <v>45992</v>
      </c>
      <c r="F1709" s="555" t="n">
        <v>46048</v>
      </c>
      <c r="G1709" t="inlineStr">
        <is>
          <t>Custo de Ocupação</t>
        </is>
      </c>
      <c r="H1709" t="inlineStr">
        <is>
          <t>Aluguel de Imoveis</t>
        </is>
      </c>
      <c r="I1709" t="inlineStr">
        <is>
          <t>ALUGUEL DE IMOVEIS - 12/2025 - PAGAMENTO NEGOCIADO PARA 26/01</t>
        </is>
      </c>
      <c r="J1709" t="n">
        <v>-32594.19</v>
      </c>
      <c r="K1709" t="n">
        <v>-32594.19</v>
      </c>
      <c r="O1709" t="inlineStr">
        <is>
          <t>Real</t>
        </is>
      </c>
      <c r="P1709" t="inlineStr">
        <is>
          <t>Pago</t>
        </is>
      </c>
      <c r="Q1709" t="inlineStr">
        <is>
          <t>12/2025</t>
        </is>
      </c>
      <c r="R1709" t="n">
        <v>0</v>
      </c>
    </row>
    <row r="1710">
      <c r="A1710" t="n">
        <v>184148</v>
      </c>
      <c r="B1710" t="inlineStr">
        <is>
          <t>Love Cabaret</t>
        </is>
      </c>
      <c r="C1710" t="inlineStr">
        <is>
          <t>ELETROPAULO METROPOLITANA ELETRICIDADE DE SAO PAULO SA</t>
        </is>
      </c>
      <c r="D1710" t="inlineStr">
        <is>
          <t>022049234</t>
        </is>
      </c>
      <c r="E1710" s="555" t="n">
        <v>45992</v>
      </c>
      <c r="F1710" s="555" t="n">
        <v>46027</v>
      </c>
      <c r="G1710" t="inlineStr">
        <is>
          <t>Utilidades</t>
        </is>
      </c>
      <c r="H1710" t="inlineStr">
        <is>
          <t>Energia Eletrica</t>
        </is>
      </c>
      <c r="I1710" t="inlineStr">
        <is>
          <t xml:space="preserve">ENERGIA ELETRICA - INST 200782443 - 100 KW/H (MINIMO) - 12/2025 
</t>
        </is>
      </c>
      <c r="J1710" t="n">
        <v>-103.65</v>
      </c>
      <c r="K1710" t="n">
        <v>-103.65</v>
      </c>
      <c r="O1710" t="inlineStr">
        <is>
          <t>Real</t>
        </is>
      </c>
      <c r="P1710" t="inlineStr">
        <is>
          <t>Pago</t>
        </is>
      </c>
      <c r="Q1710" t="inlineStr">
        <is>
          <t>12/2025</t>
        </is>
      </c>
      <c r="R1710" t="n">
        <v>0</v>
      </c>
    </row>
    <row r="1711">
      <c r="A1711" t="n">
        <v>184143</v>
      </c>
      <c r="B1711" t="inlineStr">
        <is>
          <t>Love Cabaret</t>
        </is>
      </c>
      <c r="C1711" t="inlineStr">
        <is>
          <t>PAULO CESAR MEDEIROS EYEZANIO</t>
        </is>
      </c>
      <c r="D1711" t="inlineStr">
        <is>
          <t>RP1302025</t>
        </is>
      </c>
      <c r="E1711" s="555" t="n">
        <v>45992</v>
      </c>
      <c r="F1711" s="555" t="n">
        <v>46021</v>
      </c>
      <c r="G1711" t="inlineStr">
        <is>
          <t>Serviços de Terceiros</t>
        </is>
      </c>
      <c r="H1711" t="inlineStr">
        <is>
          <t>Assessoria Jurídica</t>
        </is>
      </c>
      <c r="I1711" t="inlineStr">
        <is>
          <t xml:space="preserve">HONORARIOS ADVOCATICIOS - 12/2025
</t>
        </is>
      </c>
      <c r="J1711" t="n">
        <v>-3200</v>
      </c>
      <c r="K1711" t="n">
        <v>-3200</v>
      </c>
      <c r="O1711" t="inlineStr">
        <is>
          <t>Real</t>
        </is>
      </c>
      <c r="P1711" t="inlineStr">
        <is>
          <t>Pago</t>
        </is>
      </c>
      <c r="Q1711" t="inlineStr">
        <is>
          <t>12/2025</t>
        </is>
      </c>
      <c r="R1711" t="n">
        <v>0</v>
      </c>
    </row>
    <row r="1712">
      <c r="A1712" t="n">
        <v>184135</v>
      </c>
      <c r="B1712" t="inlineStr">
        <is>
          <t>Love Cabaret</t>
        </is>
      </c>
      <c r="C1712" t="inlineStr">
        <is>
          <t>ELETROPAULO METROPOLITANA ELETRICIDADE DE SAO PAULO SA</t>
        </is>
      </c>
      <c r="D1712" t="inlineStr">
        <is>
          <t>021620357</t>
        </is>
      </c>
      <c r="E1712" s="555" t="n">
        <v>45992</v>
      </c>
      <c r="F1712" s="555" t="n">
        <v>46027</v>
      </c>
      <c r="G1712" t="inlineStr">
        <is>
          <t>Utilidades</t>
        </is>
      </c>
      <c r="H1712" t="inlineStr">
        <is>
          <t>Energia Eletrica</t>
        </is>
      </c>
      <c r="I1712" t="inlineStr">
        <is>
          <t xml:space="preserve">ENERGIA ELETRICA - INST 64098915 - 15.120 KW/H - 12/2025
</t>
        </is>
      </c>
      <c r="J1712" t="n">
        <v>-15583.67</v>
      </c>
      <c r="K1712" t="n">
        <v>-15583.67</v>
      </c>
      <c r="O1712" t="inlineStr">
        <is>
          <t>Real</t>
        </is>
      </c>
      <c r="P1712" t="inlineStr">
        <is>
          <t>Pago</t>
        </is>
      </c>
      <c r="Q1712" t="inlineStr">
        <is>
          <t>12/2025</t>
        </is>
      </c>
      <c r="R1712" t="n">
        <v>0</v>
      </c>
    </row>
    <row r="1713">
      <c r="A1713" t="n">
        <v>187179</v>
      </c>
      <c r="B1713" t="inlineStr">
        <is>
          <t>Love Cabaret</t>
        </is>
      </c>
      <c r="C1713" t="inlineStr">
        <is>
          <t>PETTY CASH</t>
        </is>
      </c>
      <c r="D1713" t="inlineStr">
        <is>
          <t>2258 112025</t>
        </is>
      </c>
      <c r="E1713" s="555" t="n">
        <v>45992</v>
      </c>
      <c r="F1713" s="555" t="n">
        <v>46027</v>
      </c>
      <c r="G1713" t="inlineStr">
        <is>
          <t>Custo Mercadoria Vendida</t>
        </is>
      </c>
      <c r="H1713" t="inlineStr">
        <is>
          <t>Insumos - Bebidas</t>
        </is>
      </c>
      <c r="I1713" t="inlineStr">
        <is>
          <t>PEDIDO NAO REALIZADO - 4581 - 11/2025</t>
        </is>
      </c>
      <c r="J1713" t="n">
        <v>-22.58</v>
      </c>
      <c r="K1713" t="n">
        <v>-22.58</v>
      </c>
      <c r="O1713" t="inlineStr">
        <is>
          <t>Real</t>
        </is>
      </c>
      <c r="P1713" t="inlineStr">
        <is>
          <t>Pago</t>
        </is>
      </c>
      <c r="Q1713" t="inlineStr">
        <is>
          <t>12/2025</t>
        </is>
      </c>
      <c r="R1713" t="n">
        <v>0</v>
      </c>
    </row>
    <row r="1714">
      <c r="A1714" t="n">
        <v>187183</v>
      </c>
      <c r="B1714" t="inlineStr">
        <is>
          <t>Love Cabaret</t>
        </is>
      </c>
      <c r="C1714" t="inlineStr">
        <is>
          <t>PETTY CASH</t>
        </is>
      </c>
      <c r="D1714" t="inlineStr">
        <is>
          <t>15 112025</t>
        </is>
      </c>
      <c r="E1714" s="555" t="n">
        <v>45992</v>
      </c>
      <c r="F1714" s="555" t="n">
        <v>46027</v>
      </c>
      <c r="G1714" t="inlineStr">
        <is>
          <t>Custos de Eventos</t>
        </is>
      </c>
      <c r="H1714" t="inlineStr">
        <is>
          <t>Material Descartável - Eventos</t>
        </is>
      </c>
      <c r="I1714" t="inlineStr">
        <is>
          <t>PRODUCAO EVENTO - 4581 - 11/2025</t>
        </is>
      </c>
      <c r="J1714" t="n">
        <v>-15</v>
      </c>
      <c r="K1714" t="n">
        <v>-15</v>
      </c>
      <c r="O1714" t="inlineStr">
        <is>
          <t>Real</t>
        </is>
      </c>
      <c r="P1714" t="inlineStr">
        <is>
          <t>Pago</t>
        </is>
      </c>
      <c r="Q1714" t="inlineStr">
        <is>
          <t>12/2025</t>
        </is>
      </c>
      <c r="R1714" t="n">
        <v>0</v>
      </c>
    </row>
    <row r="1715">
      <c r="A1715" t="n">
        <v>185818</v>
      </c>
      <c r="B1715" t="inlineStr">
        <is>
          <t>Love Cabaret</t>
        </is>
      </c>
      <c r="C1715" t="inlineStr">
        <is>
          <t>MARIA EDUARDA RAMOS DE SOUSA</t>
        </is>
      </c>
      <c r="D1715" t="inlineStr">
        <is>
          <t>75</t>
        </is>
      </c>
      <c r="E1715" s="555" t="n">
        <v>45992</v>
      </c>
      <c r="F1715" s="555" t="n">
        <v>46032</v>
      </c>
      <c r="G1715" t="inlineStr">
        <is>
          <t>Mão de Obra - PJ</t>
        </is>
      </c>
      <c r="H1715" t="inlineStr">
        <is>
          <t>MDO PJ Fixo</t>
        </is>
      </c>
      <c r="I1715" t="inlineStr">
        <is>
          <t>12/2025</t>
        </is>
      </c>
      <c r="J1715" t="n">
        <v>-1600</v>
      </c>
      <c r="K1715" t="n">
        <v>-1600</v>
      </c>
      <c r="M1715" t="inlineStr">
        <is>
          <t>ANALISTA EXECUTIVA DE EVENTOS</t>
        </is>
      </c>
      <c r="N1715" t="inlineStr">
        <is>
          <t>MDO Terceirizada - Eventos</t>
        </is>
      </c>
      <c r="O1715" t="inlineStr">
        <is>
          <t>Real</t>
        </is>
      </c>
      <c r="P1715" t="inlineStr">
        <is>
          <t>Pago</t>
        </is>
      </c>
      <c r="Q1715" t="inlineStr">
        <is>
          <t>12/2025</t>
        </is>
      </c>
      <c r="R1715" t="n">
        <v>0</v>
      </c>
    </row>
    <row r="1716">
      <c r="A1716" t="n">
        <v>187169</v>
      </c>
      <c r="B1716" t="inlineStr">
        <is>
          <t>Love Cabaret</t>
        </is>
      </c>
      <c r="C1716" t="inlineStr">
        <is>
          <t>PETTY CASH</t>
        </is>
      </c>
      <c r="D1716" t="inlineStr">
        <is>
          <t>1878 112025</t>
        </is>
      </c>
      <c r="E1716" s="555" t="n">
        <v>45992</v>
      </c>
      <c r="F1716" s="555" t="n">
        <v>46027</v>
      </c>
      <c r="G1716" t="inlineStr">
        <is>
          <t>Custo Mercadoria Vendida</t>
        </is>
      </c>
      <c r="H1716" t="inlineStr">
        <is>
          <t>Insumos - Alimentos</t>
        </is>
      </c>
      <c r="I1716" t="inlineStr">
        <is>
          <t>PEDIDO NAO REALIZADO - 4581 - 11/2025</t>
        </is>
      </c>
      <c r="J1716" t="n">
        <v>-18.78</v>
      </c>
      <c r="K1716" t="n">
        <v>-18.78</v>
      </c>
      <c r="O1716" t="inlineStr">
        <is>
          <t>Real</t>
        </is>
      </c>
      <c r="P1716" t="inlineStr">
        <is>
          <t>Pago</t>
        </is>
      </c>
      <c r="Q1716" t="inlineStr">
        <is>
          <t>12/2025</t>
        </is>
      </c>
      <c r="R1716" t="n">
        <v>0</v>
      </c>
    </row>
    <row r="1717">
      <c r="A1717" t="n">
        <v>189352</v>
      </c>
      <c r="B1717" t="inlineStr">
        <is>
          <t>Love Cabaret</t>
        </is>
      </c>
      <c r="C1717" t="inlineStr">
        <is>
          <t>PJ 00302023 - ANDRES LA ROSA</t>
        </is>
      </c>
      <c r="D1717" t="inlineStr">
        <is>
          <t>74</t>
        </is>
      </c>
      <c r="E1717" s="555" t="n">
        <v>45992</v>
      </c>
      <c r="F1717" s="555" t="n">
        <v>46032</v>
      </c>
      <c r="G1717" t="inlineStr">
        <is>
          <t>Gorjeta</t>
        </is>
      </c>
      <c r="H1717" t="inlineStr">
        <is>
          <t xml:space="preserve">  -  Comissões e Gorjeta</t>
        </is>
      </c>
      <c r="I1717" t="inlineStr">
        <is>
          <t>GORJETA COMP. 20/11 A 19/12</t>
        </is>
      </c>
      <c r="J1717" t="n">
        <v>-7520</v>
      </c>
      <c r="K1717" t="n">
        <v>-7520</v>
      </c>
      <c r="M1717" t="inlineStr">
        <is>
          <t>COORDENADOR</t>
        </is>
      </c>
      <c r="N1717" t="inlineStr">
        <is>
          <t xml:space="preserve">  - Coordenador</t>
        </is>
      </c>
      <c r="O1717" t="inlineStr">
        <is>
          <t>Real</t>
        </is>
      </c>
      <c r="P1717" t="inlineStr">
        <is>
          <t>Pago</t>
        </is>
      </c>
      <c r="Q1717" t="inlineStr">
        <is>
          <t>12/2025</t>
        </is>
      </c>
      <c r="R1717" t="n">
        <v>0</v>
      </c>
    </row>
    <row r="1718">
      <c r="A1718" t="n">
        <v>186083</v>
      </c>
      <c r="B1718" t="inlineStr">
        <is>
          <t>Love Cabaret</t>
        </is>
      </c>
      <c r="C1718" t="inlineStr">
        <is>
          <t>ESTAFF SOLUCOES TECNOLOGICAS DE AGENCIAMENTO LTDA</t>
        </is>
      </c>
      <c r="D1718" t="inlineStr">
        <is>
          <t>706041894</t>
        </is>
      </c>
      <c r="E1718" s="555" t="n">
        <v>45992</v>
      </c>
      <c r="F1718" s="555" t="n">
        <v>46022</v>
      </c>
      <c r="G1718" t="inlineStr">
        <is>
          <t>Mão de Obra - Extra</t>
        </is>
      </c>
      <c r="H1718" t="inlineStr">
        <is>
          <t>Mão de Obra Extra</t>
        </is>
      </c>
      <c r="I1718" t="inlineStr">
        <is>
          <t xml:space="preserve">MAO DE OBRA EXTRA - PERIODO 15/12 A 21/12 - 12/2025
</t>
        </is>
      </c>
      <c r="J1718" t="n">
        <v>-25526.88</v>
      </c>
      <c r="K1718" t="n">
        <v>-25526.88</v>
      </c>
      <c r="O1718" t="inlineStr">
        <is>
          <t>Real</t>
        </is>
      </c>
      <c r="P1718" t="inlineStr">
        <is>
          <t>Pago</t>
        </is>
      </c>
      <c r="Q1718" t="inlineStr">
        <is>
          <t>12/2025</t>
        </is>
      </c>
      <c r="R1718" t="n">
        <v>0</v>
      </c>
    </row>
    <row r="1719">
      <c r="A1719" t="n">
        <v>186067</v>
      </c>
      <c r="B1719" t="inlineStr">
        <is>
          <t>Love Cabaret</t>
        </is>
      </c>
      <c r="C1719" t="inlineStr">
        <is>
          <t>MACHINE SEGURANCA PATRIMONIAL LTDA</t>
        </is>
      </c>
      <c r="D1719" t="inlineStr">
        <is>
          <t>FAT 94</t>
        </is>
      </c>
      <c r="E1719" s="555" t="n">
        <v>45992</v>
      </c>
      <c r="F1719" s="555" t="n">
        <v>46027</v>
      </c>
      <c r="G1719" t="inlineStr">
        <is>
          <t>Serviços de Terceiros</t>
        </is>
      </c>
      <c r="H1719" t="inlineStr">
        <is>
          <t>Serviços de Segurança</t>
        </is>
      </c>
      <c r="I1719" t="inlineStr">
        <is>
          <t xml:space="preserve">SERVICO DE SEGURANCA - PERIODO 16 A 31/12/2025 </t>
        </is>
      </c>
      <c r="J1719" t="n">
        <v>-3610</v>
      </c>
      <c r="K1719" t="n">
        <v>-3610</v>
      </c>
      <c r="O1719" t="inlineStr">
        <is>
          <t>Real</t>
        </is>
      </c>
      <c r="P1719" t="inlineStr">
        <is>
          <t>Pago</t>
        </is>
      </c>
      <c r="Q1719" t="inlineStr">
        <is>
          <t>12/2025</t>
        </is>
      </c>
      <c r="R1719" t="n">
        <v>0</v>
      </c>
    </row>
    <row r="1720">
      <c r="A1720" t="n">
        <v>189353</v>
      </c>
      <c r="B1720" t="inlineStr">
        <is>
          <t>Love Cabaret</t>
        </is>
      </c>
      <c r="C1720" t="inlineStr">
        <is>
          <t xml:space="preserve">DOUGLAS FELIPE DOMINGUES GONCALVES </t>
        </is>
      </c>
      <c r="D1720" t="inlineStr">
        <is>
          <t>59</t>
        </is>
      </c>
      <c r="E1720" s="555" t="n">
        <v>45992</v>
      </c>
      <c r="F1720" s="555" t="n">
        <v>46032</v>
      </c>
      <c r="G1720" t="inlineStr">
        <is>
          <t>Gorjeta</t>
        </is>
      </c>
      <c r="H1720" t="inlineStr">
        <is>
          <t xml:space="preserve">  -  Comissões e Gorjeta</t>
        </is>
      </c>
      <c r="I1720" t="inlineStr">
        <is>
          <t>GORJETA COMP. 20/11 A 19/12</t>
        </is>
      </c>
      <c r="J1720" t="n">
        <v>-5780</v>
      </c>
      <c r="K1720" t="n">
        <v>-5780</v>
      </c>
      <c r="M1720" t="inlineStr">
        <is>
          <t>TECNICO DE SOM</t>
        </is>
      </c>
      <c r="N1720" t="inlineStr">
        <is>
          <t xml:space="preserve">  - Assistente</t>
        </is>
      </c>
      <c r="O1720" t="inlineStr">
        <is>
          <t>Real</t>
        </is>
      </c>
      <c r="P1720" t="inlineStr">
        <is>
          <t>Pago</t>
        </is>
      </c>
      <c r="Q1720" t="inlineStr">
        <is>
          <t>12/2025</t>
        </is>
      </c>
      <c r="R1720" t="n">
        <v>0</v>
      </c>
    </row>
    <row r="1721">
      <c r="A1721" t="n">
        <v>185833</v>
      </c>
      <c r="B1721" t="inlineStr">
        <is>
          <t>Love Cabaret</t>
        </is>
      </c>
      <c r="C1721" t="inlineStr">
        <is>
          <t>PUXURI CONSULTORIA LTDA</t>
        </is>
      </c>
      <c r="D1721" t="inlineStr">
        <is>
          <t>132</t>
        </is>
      </c>
      <c r="E1721" s="555" t="n">
        <v>45992</v>
      </c>
      <c r="F1721" s="555" t="n">
        <v>46032</v>
      </c>
      <c r="G1721" t="inlineStr">
        <is>
          <t>Mão de Obra - PJ</t>
        </is>
      </c>
      <c r="H1721" t="inlineStr">
        <is>
          <t>MDO PJ Fixo</t>
        </is>
      </c>
      <c r="I1721" t="inlineStr">
        <is>
          <t>12/2025</t>
        </is>
      </c>
      <c r="J1721" t="n">
        <v>-4000</v>
      </c>
      <c r="K1721" t="n">
        <v>-4000</v>
      </c>
      <c r="M1721" t="inlineStr">
        <is>
          <t>CHEFE EXECUTIVO DE COZINHA</t>
        </is>
      </c>
      <c r="N1721" t="inlineStr">
        <is>
          <t xml:space="preserve">  - Squad</t>
        </is>
      </c>
      <c r="O1721" t="inlineStr">
        <is>
          <t>Real</t>
        </is>
      </c>
      <c r="P1721" t="inlineStr">
        <is>
          <t>Pago</t>
        </is>
      </c>
      <c r="Q1721" t="inlineStr">
        <is>
          <t>12/2025</t>
        </is>
      </c>
      <c r="R1721" t="n">
        <v>0</v>
      </c>
    </row>
    <row r="1722">
      <c r="A1722" t="n">
        <v>185828</v>
      </c>
      <c r="B1722" t="inlineStr">
        <is>
          <t>Love Cabaret</t>
        </is>
      </c>
      <c r="C1722" t="inlineStr">
        <is>
          <t>VANESSA DEL SANTOS DE FREITAS CONSULTORIA - PJ 00092021</t>
        </is>
      </c>
      <c r="D1722" t="inlineStr">
        <is>
          <t>297</t>
        </is>
      </c>
      <c r="E1722" s="555" t="n">
        <v>45992</v>
      </c>
      <c r="F1722" s="555" t="n">
        <v>46032</v>
      </c>
      <c r="G1722" t="inlineStr">
        <is>
          <t>Mão de Obra - PJ</t>
        </is>
      </c>
      <c r="H1722" t="inlineStr">
        <is>
          <t>MDO PJ Fixo</t>
        </is>
      </c>
      <c r="I1722" t="inlineStr">
        <is>
          <t>12/2025</t>
        </is>
      </c>
      <c r="J1722" t="n">
        <v>-3000</v>
      </c>
      <c r="K1722" t="n">
        <v>-3000</v>
      </c>
      <c r="M1722" t="inlineStr">
        <is>
          <t>GERENTE FINANCEIRO DO SQUAD</t>
        </is>
      </c>
      <c r="N1722" t="inlineStr">
        <is>
          <t xml:space="preserve">  - Squad</t>
        </is>
      </c>
      <c r="O1722" t="inlineStr">
        <is>
          <t>Real</t>
        </is>
      </c>
      <c r="P1722" t="inlineStr">
        <is>
          <t>Pago</t>
        </is>
      </c>
      <c r="Q1722" t="inlineStr">
        <is>
          <t>12/2025</t>
        </is>
      </c>
      <c r="R1722" t="n">
        <v>0</v>
      </c>
    </row>
    <row r="1723">
      <c r="A1723" t="n">
        <v>185824</v>
      </c>
      <c r="B1723" t="inlineStr">
        <is>
          <t>Love Cabaret</t>
        </is>
      </c>
      <c r="C1723" t="inlineStr">
        <is>
          <t>PJ 00502024 THIAGO PINHEIRO DA SILVA</t>
        </is>
      </c>
      <c r="D1723" t="inlineStr">
        <is>
          <t>76</t>
        </is>
      </c>
      <c r="E1723" s="555" t="n">
        <v>45992</v>
      </c>
      <c r="F1723" s="555" t="n">
        <v>46032</v>
      </c>
      <c r="G1723" t="inlineStr">
        <is>
          <t>Mão de Obra - PJ</t>
        </is>
      </c>
      <c r="H1723" t="inlineStr">
        <is>
          <t>MDO PJ Fixo</t>
        </is>
      </c>
      <c r="I1723" t="inlineStr">
        <is>
          <t>12/2025</t>
        </is>
      </c>
      <c r="J1723" t="n">
        <v>-1125</v>
      </c>
      <c r="K1723" t="n">
        <v>-1125</v>
      </c>
      <c r="M1723" t="inlineStr">
        <is>
          <t>ANALISTA DE COMPRAS DO SQUAD</t>
        </is>
      </c>
      <c r="N1723" t="inlineStr">
        <is>
          <t xml:space="preserve">  - Squad</t>
        </is>
      </c>
      <c r="O1723" t="inlineStr">
        <is>
          <t>Real</t>
        </is>
      </c>
      <c r="P1723" t="inlineStr">
        <is>
          <t>Pago</t>
        </is>
      </c>
      <c r="Q1723" t="inlineStr">
        <is>
          <t>12/2025</t>
        </is>
      </c>
      <c r="R1723" t="n">
        <v>0</v>
      </c>
    </row>
    <row r="1724">
      <c r="A1724" t="n">
        <v>185822</v>
      </c>
      <c r="B1724" t="inlineStr">
        <is>
          <t>Love Cabaret</t>
        </is>
      </c>
      <c r="C1724" t="inlineStr">
        <is>
          <t>PJ 00132021 - TELES DE ALMEIDA PINTO</t>
        </is>
      </c>
      <c r="D1724" t="inlineStr">
        <is>
          <t>42</t>
        </is>
      </c>
      <c r="E1724" s="555" t="n">
        <v>45992</v>
      </c>
      <c r="F1724" s="555" t="n">
        <v>46035</v>
      </c>
      <c r="G1724" t="inlineStr">
        <is>
          <t>Mão de Obra - PJ</t>
        </is>
      </c>
      <c r="H1724" t="inlineStr">
        <is>
          <t>MDO PJ Fixo</t>
        </is>
      </c>
      <c r="I1724" t="inlineStr">
        <is>
          <t>12/2025</t>
        </is>
      </c>
      <c r="J1724" t="n">
        <v>-2000</v>
      </c>
      <c r="K1724" t="n">
        <v>-2000</v>
      </c>
      <c r="M1724" t="inlineStr">
        <is>
          <t>CHEFE DE BAR SQUAD</t>
        </is>
      </c>
      <c r="N1724" t="inlineStr">
        <is>
          <t xml:space="preserve">  - Squad</t>
        </is>
      </c>
      <c r="O1724" t="inlineStr">
        <is>
          <t>Real</t>
        </is>
      </c>
      <c r="P1724" t="inlineStr">
        <is>
          <t>Pago</t>
        </is>
      </c>
      <c r="Q1724" t="inlineStr">
        <is>
          <t>12/2025</t>
        </is>
      </c>
      <c r="R1724" t="n">
        <v>0</v>
      </c>
    </row>
    <row r="1725">
      <c r="A1725" t="n">
        <v>182606</v>
      </c>
      <c r="B1725" t="inlineStr">
        <is>
          <t>Love Cabaret</t>
        </is>
      </c>
      <c r="C1725" t="inlineStr">
        <is>
          <t>AURORA ALVORADA ESTACIONAMENTO E LANCHONETE LTDA</t>
        </is>
      </c>
      <c r="D1725" t="inlineStr">
        <is>
          <t>11216</t>
        </is>
      </c>
      <c r="E1725" s="555" t="n">
        <v>45992</v>
      </c>
      <c r="F1725" s="555" t="n">
        <v>46006</v>
      </c>
      <c r="G1725" t="inlineStr">
        <is>
          <t>Mão de Obra - Benefícios</t>
        </is>
      </c>
      <c r="H1725" t="inlineStr">
        <is>
          <t xml:space="preserve">  -  Alimentação Funcionário</t>
        </is>
      </c>
      <c r="I1725" t="inlineStr">
        <is>
          <t>PAO FRANCES SEMANAL - REF 11/2025</t>
        </is>
      </c>
      <c r="J1725" t="n">
        <v>-255.81</v>
      </c>
      <c r="K1725" t="n">
        <v>-255.81</v>
      </c>
      <c r="O1725" t="inlineStr">
        <is>
          <t>Real</t>
        </is>
      </c>
      <c r="P1725" t="inlineStr">
        <is>
          <t>Pago</t>
        </is>
      </c>
      <c r="Q1725" t="inlineStr">
        <is>
          <t>12/2025</t>
        </is>
      </c>
      <c r="R1725" t="n">
        <v>0</v>
      </c>
    </row>
    <row r="1726">
      <c r="A1726" t="n">
        <v>185816</v>
      </c>
      <c r="B1726" t="inlineStr">
        <is>
          <t>Love Cabaret</t>
        </is>
      </c>
      <c r="C1726" t="inlineStr">
        <is>
          <t>PJ 00392023 - LUANY SANTOS DA SILVA</t>
        </is>
      </c>
      <c r="D1726" t="inlineStr">
        <is>
          <t>30</t>
        </is>
      </c>
      <c r="E1726" s="555" t="n">
        <v>45992</v>
      </c>
      <c r="F1726" s="555" t="n">
        <v>46032</v>
      </c>
      <c r="G1726" t="inlineStr">
        <is>
          <t>Mão de Obra - PJ</t>
        </is>
      </c>
      <c r="H1726" t="inlineStr">
        <is>
          <t>MDO PJ Fixo</t>
        </is>
      </c>
      <c r="I1726" t="inlineStr">
        <is>
          <t>12/2025</t>
        </is>
      </c>
      <c r="J1726" t="n">
        <v>-1000</v>
      </c>
      <c r="K1726" t="n">
        <v>-1000</v>
      </c>
      <c r="M1726" t="inlineStr">
        <is>
          <t>ADMINISTRATIVO</t>
        </is>
      </c>
      <c r="N1726" t="inlineStr">
        <is>
          <t xml:space="preserve">  - Administrativa</t>
        </is>
      </c>
      <c r="O1726" t="inlineStr">
        <is>
          <t>Real</t>
        </is>
      </c>
      <c r="P1726" t="inlineStr">
        <is>
          <t>Pago</t>
        </is>
      </c>
      <c r="Q1726" t="inlineStr">
        <is>
          <t>12/2025</t>
        </is>
      </c>
      <c r="R1726" t="n">
        <v>0</v>
      </c>
    </row>
    <row r="1727">
      <c r="A1727" t="n">
        <v>185815</v>
      </c>
      <c r="B1727" t="inlineStr">
        <is>
          <t>Love Cabaret</t>
        </is>
      </c>
      <c r="C1727" t="inlineStr">
        <is>
          <t xml:space="preserve">PJ 00452023 LAISA ROCHA LARANGEIRA </t>
        </is>
      </c>
      <c r="D1727" t="inlineStr">
        <is>
          <t>98</t>
        </is>
      </c>
      <c r="E1727" s="555" t="n">
        <v>45992</v>
      </c>
      <c r="F1727" s="555" t="n">
        <v>46032</v>
      </c>
      <c r="G1727" t="inlineStr">
        <is>
          <t>Mão de Obra - PJ</t>
        </is>
      </c>
      <c r="H1727" t="inlineStr">
        <is>
          <t>MDO PJ Fixo</t>
        </is>
      </c>
      <c r="I1727" t="inlineStr">
        <is>
          <t>12/2025</t>
        </is>
      </c>
      <c r="J1727" t="n">
        <v>-1600</v>
      </c>
      <c r="K1727" t="n">
        <v>-1600</v>
      </c>
      <c r="M1727" t="inlineStr">
        <is>
          <t>ASSISTENTE DE MARKETING DO SQUAD</t>
        </is>
      </c>
      <c r="N1727" t="inlineStr">
        <is>
          <t xml:space="preserve">  - Squad</t>
        </is>
      </c>
      <c r="O1727" t="inlineStr">
        <is>
          <t>Real</t>
        </is>
      </c>
      <c r="P1727" t="inlineStr">
        <is>
          <t>Pago</t>
        </is>
      </c>
      <c r="Q1727" t="inlineStr">
        <is>
          <t>12/2025</t>
        </is>
      </c>
      <c r="R1727" t="n">
        <v>0</v>
      </c>
    </row>
    <row r="1728">
      <c r="A1728" t="n">
        <v>185812</v>
      </c>
      <c r="B1728" t="inlineStr">
        <is>
          <t>Love Cabaret</t>
        </is>
      </c>
      <c r="C1728" t="inlineStr">
        <is>
          <t>JULIA BAISCH FRANZ 02463978023</t>
        </is>
      </c>
      <c r="D1728" t="inlineStr">
        <is>
          <t>19</t>
        </is>
      </c>
      <c r="E1728" s="555" t="n">
        <v>45992</v>
      </c>
      <c r="F1728" s="555" t="n">
        <v>46032</v>
      </c>
      <c r="G1728" t="inlineStr">
        <is>
          <t>Custos Artístico Geral</t>
        </is>
      </c>
      <c r="H1728" t="inlineStr">
        <is>
          <t>Técnico de Som / Luz</t>
        </is>
      </c>
      <c r="I1728" t="inlineStr">
        <is>
          <t>12/2025</t>
        </is>
      </c>
      <c r="J1728" t="n">
        <v>-8500</v>
      </c>
      <c r="K1728" t="n">
        <v>-8500</v>
      </c>
      <c r="M1728" t="inlineStr">
        <is>
          <t>TECNICO DE SOM</t>
        </is>
      </c>
      <c r="N1728" t="inlineStr">
        <is>
          <t xml:space="preserve">  - Assistente</t>
        </is>
      </c>
      <c r="O1728" t="inlineStr">
        <is>
          <t>Real</t>
        </is>
      </c>
      <c r="P1728" t="inlineStr">
        <is>
          <t>Pago</t>
        </is>
      </c>
      <c r="Q1728" t="inlineStr">
        <is>
          <t>12/2025</t>
        </is>
      </c>
      <c r="R1728" t="n">
        <v>0</v>
      </c>
    </row>
    <row r="1729">
      <c r="A1729" t="n">
        <v>185811</v>
      </c>
      <c r="B1729" t="inlineStr">
        <is>
          <t>Love Cabaret</t>
        </is>
      </c>
      <c r="C1729" t="inlineStr">
        <is>
          <t>PJ 00352023 - JESSICA IZABEL DE SOUZA</t>
        </is>
      </c>
      <c r="D1729" t="inlineStr">
        <is>
          <t>104</t>
        </is>
      </c>
      <c r="E1729" s="555" t="n">
        <v>45992</v>
      </c>
      <c r="F1729" s="555" t="n">
        <v>46032</v>
      </c>
      <c r="G1729" t="inlineStr">
        <is>
          <t>Mão de Obra - PJ</t>
        </is>
      </c>
      <c r="H1729" t="inlineStr">
        <is>
          <t>MDO PJ Fixo</t>
        </is>
      </c>
      <c r="I1729" t="inlineStr">
        <is>
          <t>12/2025</t>
        </is>
      </c>
      <c r="J1729" t="n">
        <v>-1250</v>
      </c>
      <c r="K1729" t="n">
        <v>-1250</v>
      </c>
      <c r="M1729" t="inlineStr">
        <is>
          <t>ANALISTA FINANCEIRO DO SQUAD</t>
        </is>
      </c>
      <c r="N1729" t="inlineStr">
        <is>
          <t xml:space="preserve">  - Squad</t>
        </is>
      </c>
      <c r="O1729" t="inlineStr">
        <is>
          <t>Real</t>
        </is>
      </c>
      <c r="P1729" t="inlineStr">
        <is>
          <t>Pago</t>
        </is>
      </c>
      <c r="Q1729" t="inlineStr">
        <is>
          <t>12/2025</t>
        </is>
      </c>
      <c r="R1729" t="n">
        <v>0</v>
      </c>
    </row>
    <row r="1730">
      <c r="A1730" t="n">
        <v>185807</v>
      </c>
      <c r="B1730" t="inlineStr">
        <is>
          <t>Love Cabaret</t>
        </is>
      </c>
      <c r="C1730" t="inlineStr">
        <is>
          <t>PJ 00492024 - ISABELLA FERNANDES GOMES</t>
        </is>
      </c>
      <c r="D1730" t="inlineStr">
        <is>
          <t>72</t>
        </is>
      </c>
      <c r="E1730" s="555" t="n">
        <v>45992</v>
      </c>
      <c r="F1730" s="555" t="n">
        <v>46032</v>
      </c>
      <c r="G1730" t="inlineStr">
        <is>
          <t>Mão de Obra - PJ</t>
        </is>
      </c>
      <c r="H1730" t="inlineStr">
        <is>
          <t>MDO PJ Fixo</t>
        </is>
      </c>
      <c r="I1730" t="inlineStr">
        <is>
          <t>12/2025</t>
        </is>
      </c>
      <c r="J1730" t="n">
        <v>-1200</v>
      </c>
      <c r="K1730" t="n">
        <v>-1200</v>
      </c>
      <c r="M1730" t="inlineStr">
        <is>
          <t>ANALISTA FINANCEIRO DO SQUAD</t>
        </is>
      </c>
      <c r="N1730" t="inlineStr">
        <is>
          <t xml:space="preserve">  - Squad</t>
        </is>
      </c>
      <c r="O1730" t="inlineStr">
        <is>
          <t>Real</t>
        </is>
      </c>
      <c r="P1730" t="inlineStr">
        <is>
          <t>Pago</t>
        </is>
      </c>
      <c r="Q1730" t="inlineStr">
        <is>
          <t>12/2025</t>
        </is>
      </c>
      <c r="R1730" t="n">
        <v>0</v>
      </c>
    </row>
    <row r="1731">
      <c r="A1731" t="n">
        <v>185802</v>
      </c>
      <c r="B1731" t="inlineStr">
        <is>
          <t>Love Cabaret</t>
        </is>
      </c>
      <c r="C1731" t="inlineStr">
        <is>
          <t>PJ 00192022 - FELIPE FERREIRA FRANCA</t>
        </is>
      </c>
      <c r="D1731" t="inlineStr">
        <is>
          <t>63</t>
        </is>
      </c>
      <c r="E1731" s="555" t="n">
        <v>45992</v>
      </c>
      <c r="F1731" s="555" t="n">
        <v>46032</v>
      </c>
      <c r="G1731" t="inlineStr">
        <is>
          <t>Mão de Obra - PJ</t>
        </is>
      </c>
      <c r="H1731" t="inlineStr">
        <is>
          <t>MDO PJ Fixo</t>
        </is>
      </c>
      <c r="I1731" t="inlineStr">
        <is>
          <t>12/2025</t>
        </is>
      </c>
      <c r="J1731" t="n">
        <v>-3250</v>
      </c>
      <c r="K1731" t="n">
        <v>-3250</v>
      </c>
      <c r="M1731" t="inlineStr">
        <is>
          <t>LIDER DE SQUAD</t>
        </is>
      </c>
      <c r="N1731" t="inlineStr">
        <is>
          <t xml:space="preserve">  - Squad</t>
        </is>
      </c>
      <c r="O1731" t="inlineStr">
        <is>
          <t>Real</t>
        </is>
      </c>
      <c r="P1731" t="inlineStr">
        <is>
          <t>Pago</t>
        </is>
      </c>
      <c r="Q1731" t="inlineStr">
        <is>
          <t>12/2025</t>
        </is>
      </c>
      <c r="R1731" t="n">
        <v>0</v>
      </c>
    </row>
    <row r="1732">
      <c r="A1732" t="n">
        <v>185800</v>
      </c>
      <c r="B1732" t="inlineStr">
        <is>
          <t>Love Cabaret</t>
        </is>
      </c>
      <c r="C1732" t="inlineStr">
        <is>
          <t xml:space="preserve">DOUGLAS FELIPE DOMINGUES GONCALVES </t>
        </is>
      </c>
      <c r="D1732" t="inlineStr">
        <is>
          <t>56</t>
        </is>
      </c>
      <c r="E1732" s="555" t="n">
        <v>45992</v>
      </c>
      <c r="F1732" s="555" t="n">
        <v>46032</v>
      </c>
      <c r="G1732" t="inlineStr">
        <is>
          <t>Custos Artístico Geral</t>
        </is>
      </c>
      <c r="H1732" t="inlineStr">
        <is>
          <t>Técnico de Som / Luz</t>
        </is>
      </c>
      <c r="I1732" t="inlineStr">
        <is>
          <t>12/2025</t>
        </is>
      </c>
      <c r="J1732" t="n">
        <v>-4100</v>
      </c>
      <c r="K1732" t="n">
        <v>-4100</v>
      </c>
      <c r="M1732" t="inlineStr">
        <is>
          <t>TECNICO DE SOM</t>
        </is>
      </c>
      <c r="N1732" t="inlineStr">
        <is>
          <t xml:space="preserve">  - Assistente</t>
        </is>
      </c>
      <c r="O1732" t="inlineStr">
        <is>
          <t>Real</t>
        </is>
      </c>
      <c r="P1732" t="inlineStr">
        <is>
          <t>Pago</t>
        </is>
      </c>
      <c r="Q1732" t="inlineStr">
        <is>
          <t>12/2025</t>
        </is>
      </c>
      <c r="R1732" t="n">
        <v>0</v>
      </c>
    </row>
    <row r="1733">
      <c r="A1733" t="n">
        <v>185798</v>
      </c>
      <c r="B1733" t="inlineStr">
        <is>
          <t>Love Cabaret</t>
        </is>
      </c>
      <c r="C1733" t="inlineStr">
        <is>
          <t>PJ 00302023 - ANDRES LA ROSA</t>
        </is>
      </c>
      <c r="D1733" t="inlineStr">
        <is>
          <t>72</t>
        </is>
      </c>
      <c r="E1733" s="555" t="n">
        <v>45992</v>
      </c>
      <c r="F1733" s="555" t="n">
        <v>46032</v>
      </c>
      <c r="G1733" t="inlineStr">
        <is>
          <t>Mão de Obra - PJ</t>
        </is>
      </c>
      <c r="H1733" t="inlineStr">
        <is>
          <t>MDO PJ Fixo</t>
        </is>
      </c>
      <c r="I1733" t="inlineStr">
        <is>
          <t>12/2025</t>
        </is>
      </c>
      <c r="J1733" t="n">
        <v>-5200</v>
      </c>
      <c r="K1733" t="n">
        <v>-5200</v>
      </c>
      <c r="M1733" t="inlineStr">
        <is>
          <t>COORDENADOR</t>
        </is>
      </c>
      <c r="N1733" t="inlineStr">
        <is>
          <t xml:space="preserve">  - Coordenador</t>
        </is>
      </c>
      <c r="O1733" t="inlineStr">
        <is>
          <t>Real</t>
        </is>
      </c>
      <c r="P1733" t="inlineStr">
        <is>
          <t>Pago</t>
        </is>
      </c>
      <c r="Q1733" t="inlineStr">
        <is>
          <t>12/2025</t>
        </is>
      </c>
      <c r="R1733" t="n">
        <v>0</v>
      </c>
    </row>
    <row r="1734">
      <c r="A1734" t="n">
        <v>179363</v>
      </c>
      <c r="B1734" t="inlineStr">
        <is>
          <t>Love Cabaret</t>
        </is>
      </c>
      <c r="C1734" t="inlineStr">
        <is>
          <t xml:space="preserve">MINISTERIO DA FAZENDA </t>
        </is>
      </c>
      <c r="D1734" t="inlineStr">
        <is>
          <t>42/60</t>
        </is>
      </c>
      <c r="E1734" s="555" t="n">
        <v>45992</v>
      </c>
      <c r="F1734" s="555" t="n">
        <v>47236</v>
      </c>
      <c r="G1734" t="inlineStr">
        <is>
          <t>Endividamento</t>
        </is>
      </c>
      <c r="H1734" t="inlineStr">
        <is>
          <t>Endividamento Geral</t>
        </is>
      </c>
      <c r="I1734" t="inlineStr">
        <is>
          <t>PARCELAMENTO 02110001201259003902592 - IRPJ 06,09/2025, CSLL 06,09/2025, COFINS 07,08,09/2025, PIS 08,09/2025 - 60 PARCELAS</t>
        </is>
      </c>
      <c r="J1734" t="n">
        <v>-3974.82</v>
      </c>
      <c r="K1734" t="n">
        <v>-3974.82</v>
      </c>
      <c r="O1734" t="inlineStr">
        <is>
          <t>Provisionado</t>
        </is>
      </c>
      <c r="Q1734" t="inlineStr">
        <is>
          <t>12/2025</t>
        </is>
      </c>
      <c r="R1734" t="n">
        <v>0</v>
      </c>
    </row>
    <row r="1735">
      <c r="A1735" t="n">
        <v>179372</v>
      </c>
      <c r="B1735" t="inlineStr">
        <is>
          <t>Love Cabaret</t>
        </is>
      </c>
      <c r="C1735" t="inlineStr">
        <is>
          <t xml:space="preserve">MINISTERIO DA FAZENDA </t>
        </is>
      </c>
      <c r="D1735" t="inlineStr">
        <is>
          <t>51/60</t>
        </is>
      </c>
      <c r="E1735" s="555" t="n">
        <v>45992</v>
      </c>
      <c r="F1735" s="555" t="n">
        <v>47511</v>
      </c>
      <c r="G1735" t="inlineStr">
        <is>
          <t>Endividamento</t>
        </is>
      </c>
      <c r="H1735" t="inlineStr">
        <is>
          <t>Endividamento Geral</t>
        </is>
      </c>
      <c r="I1735" t="inlineStr">
        <is>
          <t>PARCELAMENTO 02110001201259003902592 - IRPJ 06,09/2025, CSLL 06,09/2025, COFINS 07,08,09/2025, PIS 08,09/2025 - 60 PARCELAS</t>
        </is>
      </c>
      <c r="J1735" t="n">
        <v>-3974.82</v>
      </c>
      <c r="K1735" t="n">
        <v>-3974.82</v>
      </c>
      <c r="O1735" t="inlineStr">
        <is>
          <t>Provisionado</t>
        </is>
      </c>
      <c r="Q1735" t="inlineStr">
        <is>
          <t>12/2025</t>
        </is>
      </c>
      <c r="R1735" t="n">
        <v>0</v>
      </c>
    </row>
    <row r="1736">
      <c r="A1736" t="n">
        <v>179371</v>
      </c>
      <c r="B1736" t="inlineStr">
        <is>
          <t>Love Cabaret</t>
        </is>
      </c>
      <c r="C1736" t="inlineStr">
        <is>
          <t xml:space="preserve">MINISTERIO DA FAZENDA </t>
        </is>
      </c>
      <c r="D1736" t="inlineStr">
        <is>
          <t>50/60</t>
        </is>
      </c>
      <c r="E1736" s="555" t="n">
        <v>45992</v>
      </c>
      <c r="F1736" s="555" t="n">
        <v>47480</v>
      </c>
      <c r="G1736" t="inlineStr">
        <is>
          <t>Endividamento</t>
        </is>
      </c>
      <c r="H1736" t="inlineStr">
        <is>
          <t>Endividamento Geral</t>
        </is>
      </c>
      <c r="I1736" t="inlineStr">
        <is>
          <t>PARCELAMENTO 02110001201259003902592 - IRPJ 06,09/2025, CSLL 06,09/2025, COFINS 07,08,09/2025, PIS 08,09/2025 - 60 PARCELAS</t>
        </is>
      </c>
      <c r="J1736" t="n">
        <v>-3974.82</v>
      </c>
      <c r="K1736" t="n">
        <v>-3974.82</v>
      </c>
      <c r="O1736" t="inlineStr">
        <is>
          <t>Provisionado</t>
        </is>
      </c>
      <c r="Q1736" t="inlineStr">
        <is>
          <t>12/2025</t>
        </is>
      </c>
      <c r="R1736" t="n">
        <v>0</v>
      </c>
    </row>
    <row r="1737">
      <c r="A1737" t="n">
        <v>179370</v>
      </c>
      <c r="B1737" t="inlineStr">
        <is>
          <t>Love Cabaret</t>
        </is>
      </c>
      <c r="C1737" t="inlineStr">
        <is>
          <t xml:space="preserve">MINISTERIO DA FAZENDA </t>
        </is>
      </c>
      <c r="D1737" t="inlineStr">
        <is>
          <t>49/60</t>
        </is>
      </c>
      <c r="E1737" s="555" t="n">
        <v>45992</v>
      </c>
      <c r="F1737" s="555" t="n">
        <v>47450</v>
      </c>
      <c r="G1737" t="inlineStr">
        <is>
          <t>Endividamento</t>
        </is>
      </c>
      <c r="H1737" t="inlineStr">
        <is>
          <t>Endividamento Geral</t>
        </is>
      </c>
      <c r="I1737" t="inlineStr">
        <is>
          <t>PARCELAMENTO 02110001201259003902592 - IRPJ 06,09/2025, CSLL 06,09/2025, COFINS 07,08,09/2025, PIS 08,09/2025 - 60 PARCELAS</t>
        </is>
      </c>
      <c r="J1737" t="n">
        <v>-3974.82</v>
      </c>
      <c r="K1737" t="n">
        <v>-3974.82</v>
      </c>
      <c r="O1737" t="inlineStr">
        <is>
          <t>Provisionado</t>
        </is>
      </c>
      <c r="Q1737" t="inlineStr">
        <is>
          <t>12/2025</t>
        </is>
      </c>
      <c r="R1737" t="n">
        <v>0</v>
      </c>
    </row>
    <row r="1738">
      <c r="A1738" t="n">
        <v>179369</v>
      </c>
      <c r="B1738" t="inlineStr">
        <is>
          <t>Love Cabaret</t>
        </is>
      </c>
      <c r="C1738" t="inlineStr">
        <is>
          <t xml:space="preserve">MINISTERIO DA FAZENDA </t>
        </is>
      </c>
      <c r="D1738" t="inlineStr">
        <is>
          <t>48/60</t>
        </is>
      </c>
      <c r="E1738" s="555" t="n">
        <v>45992</v>
      </c>
      <c r="F1738" s="555" t="n">
        <v>47419</v>
      </c>
      <c r="G1738" t="inlineStr">
        <is>
          <t>Endividamento</t>
        </is>
      </c>
      <c r="H1738" t="inlineStr">
        <is>
          <t>Endividamento Geral</t>
        </is>
      </c>
      <c r="I1738" t="inlineStr">
        <is>
          <t>PARCELAMENTO 02110001201259003902592 - IRPJ 06,09/2025, CSLL 06,09/2025, COFINS 07,08,09/2025, PIS 08,09/2025 - 60 PARCELAS</t>
        </is>
      </c>
      <c r="J1738" t="n">
        <v>-3974.82</v>
      </c>
      <c r="K1738" t="n">
        <v>-3974.82</v>
      </c>
      <c r="O1738" t="inlineStr">
        <is>
          <t>Provisionado</t>
        </is>
      </c>
      <c r="Q1738" t="inlineStr">
        <is>
          <t>12/2025</t>
        </is>
      </c>
      <c r="R1738" t="n">
        <v>0</v>
      </c>
    </row>
    <row r="1739">
      <c r="A1739" t="n">
        <v>179368</v>
      </c>
      <c r="B1739" t="inlineStr">
        <is>
          <t>Love Cabaret</t>
        </is>
      </c>
      <c r="C1739" t="inlineStr">
        <is>
          <t xml:space="preserve">MINISTERIO DA FAZENDA </t>
        </is>
      </c>
      <c r="D1739" t="inlineStr">
        <is>
          <t>47/60</t>
        </is>
      </c>
      <c r="E1739" s="555" t="n">
        <v>45992</v>
      </c>
      <c r="F1739" s="555" t="n">
        <v>47389</v>
      </c>
      <c r="G1739" t="inlineStr">
        <is>
          <t>Endividamento</t>
        </is>
      </c>
      <c r="H1739" t="inlineStr">
        <is>
          <t>Endividamento Geral</t>
        </is>
      </c>
      <c r="I1739" t="inlineStr">
        <is>
          <t>PARCELAMENTO 02110001201259003902592 - IRPJ 06,09/2025, CSLL 06,09/2025, COFINS 07,08,09/2025, PIS 08,09/2025 - 60 PARCELAS</t>
        </is>
      </c>
      <c r="J1739" t="n">
        <v>-3974.82</v>
      </c>
      <c r="K1739" t="n">
        <v>-3974.82</v>
      </c>
      <c r="O1739" t="inlineStr">
        <is>
          <t>Provisionado</t>
        </is>
      </c>
      <c r="Q1739" t="inlineStr">
        <is>
          <t>12/2025</t>
        </is>
      </c>
      <c r="R1739" t="n">
        <v>0</v>
      </c>
    </row>
    <row r="1740">
      <c r="A1740" t="n">
        <v>179367</v>
      </c>
      <c r="B1740" t="inlineStr">
        <is>
          <t>Love Cabaret</t>
        </is>
      </c>
      <c r="C1740" t="inlineStr">
        <is>
          <t xml:space="preserve">MINISTERIO DA FAZENDA </t>
        </is>
      </c>
      <c r="D1740" t="inlineStr">
        <is>
          <t>46/60</t>
        </is>
      </c>
      <c r="E1740" s="555" t="n">
        <v>45992</v>
      </c>
      <c r="F1740" s="555" t="n">
        <v>47358</v>
      </c>
      <c r="G1740" t="inlineStr">
        <is>
          <t>Endividamento</t>
        </is>
      </c>
      <c r="H1740" t="inlineStr">
        <is>
          <t>Endividamento Geral</t>
        </is>
      </c>
      <c r="I1740" t="inlineStr">
        <is>
          <t>PARCELAMENTO 02110001201259003902592 - IRPJ 06,09/2025, CSLL 06,09/2025, COFINS 07,08,09/2025, PIS 08,09/2025 - 60 PARCELAS</t>
        </is>
      </c>
      <c r="J1740" t="n">
        <v>-3974.82</v>
      </c>
      <c r="K1740" t="n">
        <v>-3974.82</v>
      </c>
      <c r="O1740" t="inlineStr">
        <is>
          <t>Provisionado</t>
        </is>
      </c>
      <c r="Q1740" t="inlineStr">
        <is>
          <t>12/2025</t>
        </is>
      </c>
      <c r="R1740" t="n">
        <v>0</v>
      </c>
    </row>
    <row r="1741">
      <c r="A1741" t="n">
        <v>179366</v>
      </c>
      <c r="B1741" t="inlineStr">
        <is>
          <t>Love Cabaret</t>
        </is>
      </c>
      <c r="C1741" t="inlineStr">
        <is>
          <t xml:space="preserve">MINISTERIO DA FAZENDA </t>
        </is>
      </c>
      <c r="D1741" t="inlineStr">
        <is>
          <t>45/60</t>
        </is>
      </c>
      <c r="E1741" s="555" t="n">
        <v>45992</v>
      </c>
      <c r="F1741" s="555" t="n">
        <v>47327</v>
      </c>
      <c r="G1741" t="inlineStr">
        <is>
          <t>Endividamento</t>
        </is>
      </c>
      <c r="H1741" t="inlineStr">
        <is>
          <t>Endividamento Geral</t>
        </is>
      </c>
      <c r="I1741" t="inlineStr">
        <is>
          <t>PARCELAMENTO 02110001201259003902592 - IRPJ 06,09/2025, CSLL 06,09/2025, COFINS 07,08,09/2025, PIS 08,09/2025 - 60 PARCELAS</t>
        </is>
      </c>
      <c r="J1741" t="n">
        <v>-3974.82</v>
      </c>
      <c r="K1741" t="n">
        <v>-3974.82</v>
      </c>
      <c r="O1741" t="inlineStr">
        <is>
          <t>Provisionado</t>
        </is>
      </c>
      <c r="Q1741" t="inlineStr">
        <is>
          <t>12/2025</t>
        </is>
      </c>
      <c r="R1741" t="n">
        <v>0</v>
      </c>
    </row>
    <row r="1742">
      <c r="A1742" t="n">
        <v>179365</v>
      </c>
      <c r="B1742" t="inlineStr">
        <is>
          <t>Love Cabaret</t>
        </is>
      </c>
      <c r="C1742" t="inlineStr">
        <is>
          <t xml:space="preserve">MINISTERIO DA FAZENDA </t>
        </is>
      </c>
      <c r="D1742" t="inlineStr">
        <is>
          <t>44/60</t>
        </is>
      </c>
      <c r="E1742" s="555" t="n">
        <v>45992</v>
      </c>
      <c r="F1742" s="555" t="n">
        <v>47297</v>
      </c>
      <c r="G1742" t="inlineStr">
        <is>
          <t>Endividamento</t>
        </is>
      </c>
      <c r="H1742" t="inlineStr">
        <is>
          <t>Endividamento Geral</t>
        </is>
      </c>
      <c r="I1742" t="inlineStr">
        <is>
          <t>PARCELAMENTO 02110001201259003902592 - IRPJ 06,09/2025, CSLL 06,09/2025, COFINS 07,08,09/2025, PIS 08,09/2025 - 60 PARCELAS</t>
        </is>
      </c>
      <c r="J1742" t="n">
        <v>-3974.82</v>
      </c>
      <c r="K1742" t="n">
        <v>-3974.82</v>
      </c>
      <c r="O1742" t="inlineStr">
        <is>
          <t>Provisionado</t>
        </is>
      </c>
      <c r="Q1742" t="inlineStr">
        <is>
          <t>12/2025</t>
        </is>
      </c>
      <c r="R1742" t="n">
        <v>0</v>
      </c>
    </row>
    <row r="1743">
      <c r="A1743" t="n">
        <v>179364</v>
      </c>
      <c r="B1743" t="inlineStr">
        <is>
          <t>Love Cabaret</t>
        </is>
      </c>
      <c r="C1743" t="inlineStr">
        <is>
          <t xml:space="preserve">MINISTERIO DA FAZENDA </t>
        </is>
      </c>
      <c r="D1743" t="inlineStr">
        <is>
          <t>43/60</t>
        </is>
      </c>
      <c r="E1743" s="555" t="n">
        <v>45992</v>
      </c>
      <c r="F1743" s="555" t="n">
        <v>47266</v>
      </c>
      <c r="G1743" t="inlineStr">
        <is>
          <t>Endividamento</t>
        </is>
      </c>
      <c r="H1743" t="inlineStr">
        <is>
          <t>Endividamento Geral</t>
        </is>
      </c>
      <c r="I1743" t="inlineStr">
        <is>
          <t>PARCELAMENTO 02110001201259003902592 - IRPJ 06,09/2025, CSLL 06,09/2025, COFINS 07,08,09/2025, PIS 08,09/2025 - 60 PARCELAS</t>
        </is>
      </c>
      <c r="J1743" t="n">
        <v>-3974.82</v>
      </c>
      <c r="K1743" t="n">
        <v>-3974.82</v>
      </c>
      <c r="O1743" t="inlineStr">
        <is>
          <t>Provisionado</t>
        </is>
      </c>
      <c r="Q1743" t="inlineStr">
        <is>
          <t>12/2025</t>
        </is>
      </c>
      <c r="R1743" t="n">
        <v>0</v>
      </c>
    </row>
    <row r="1744">
      <c r="A1744" t="n">
        <v>179373</v>
      </c>
      <c r="B1744" t="inlineStr">
        <is>
          <t>Love Cabaret</t>
        </is>
      </c>
      <c r="C1744" t="inlineStr">
        <is>
          <t xml:space="preserve">MINISTERIO DA FAZENDA </t>
        </is>
      </c>
      <c r="D1744" t="inlineStr">
        <is>
          <t>52/60</t>
        </is>
      </c>
      <c r="E1744" s="555" t="n">
        <v>45992</v>
      </c>
      <c r="F1744" s="555" t="n">
        <v>47542</v>
      </c>
      <c r="G1744" t="inlineStr">
        <is>
          <t>Endividamento</t>
        </is>
      </c>
      <c r="H1744" t="inlineStr">
        <is>
          <t>Endividamento Geral</t>
        </is>
      </c>
      <c r="I1744" t="inlineStr">
        <is>
          <t>PARCELAMENTO 02110001201259003902592 - IRPJ 06,09/2025, CSLL 06,09/2025, COFINS 07,08,09/2025, PIS 08,09/2025 - 60 PARCELAS</t>
        </is>
      </c>
      <c r="J1744" t="n">
        <v>-3974.82</v>
      </c>
      <c r="K1744" t="n">
        <v>-3974.82</v>
      </c>
      <c r="O1744" t="inlineStr">
        <is>
          <t>Provisionado</t>
        </is>
      </c>
      <c r="Q1744" t="inlineStr">
        <is>
          <t>12/2025</t>
        </is>
      </c>
      <c r="R1744" t="n">
        <v>0</v>
      </c>
    </row>
    <row r="1745">
      <c r="A1745" t="n">
        <v>179361</v>
      </c>
      <c r="B1745" t="inlineStr">
        <is>
          <t>Love Cabaret</t>
        </is>
      </c>
      <c r="C1745" t="inlineStr">
        <is>
          <t xml:space="preserve">MINISTERIO DA FAZENDA </t>
        </is>
      </c>
      <c r="D1745" t="inlineStr">
        <is>
          <t>40/60</t>
        </is>
      </c>
      <c r="E1745" s="555" t="n">
        <v>45992</v>
      </c>
      <c r="F1745" s="555" t="n">
        <v>47177</v>
      </c>
      <c r="G1745" t="inlineStr">
        <is>
          <t>Endividamento</t>
        </is>
      </c>
      <c r="H1745" t="inlineStr">
        <is>
          <t>Endividamento Geral</t>
        </is>
      </c>
      <c r="I1745" t="inlineStr">
        <is>
          <t>PARCELAMENTO  02110001201259003902592 - IRPJ 06,09/2025, CSLL 06,09/2025, COFINS 07,08,09/2025, PIS 08,09/2025 - 60 PARCELAS</t>
        </is>
      </c>
      <c r="J1745" t="n">
        <v>-3974.82</v>
      </c>
      <c r="K1745" t="n">
        <v>-3974.82</v>
      </c>
      <c r="O1745" t="inlineStr">
        <is>
          <t>Provisionado</t>
        </is>
      </c>
      <c r="Q1745" t="inlineStr">
        <is>
          <t>12/2025</t>
        </is>
      </c>
      <c r="R1745" t="n">
        <v>0</v>
      </c>
    </row>
    <row r="1746">
      <c r="A1746" t="n">
        <v>179360</v>
      </c>
      <c r="B1746" t="inlineStr">
        <is>
          <t>Love Cabaret</t>
        </is>
      </c>
      <c r="C1746" t="inlineStr">
        <is>
          <t xml:space="preserve">MINISTERIO DA FAZENDA </t>
        </is>
      </c>
      <c r="D1746" t="inlineStr">
        <is>
          <t>39/60</t>
        </is>
      </c>
      <c r="E1746" s="555" t="n">
        <v>45992</v>
      </c>
      <c r="F1746" s="555" t="n">
        <v>47146</v>
      </c>
      <c r="G1746" t="inlineStr">
        <is>
          <t>Endividamento</t>
        </is>
      </c>
      <c r="H1746" t="inlineStr">
        <is>
          <t>Endividamento Geral</t>
        </is>
      </c>
      <c r="I1746" t="inlineStr">
        <is>
          <t>PARCELAMENTO  02110001201259003902592 - IRPJ 06,09/2025, CSLL 06,09/2025, COFINS 07,08,09/2025, PIS 08,09/2025 - 60 PARCELAS</t>
        </is>
      </c>
      <c r="J1746" t="n">
        <v>-3974.82</v>
      </c>
      <c r="K1746" t="n">
        <v>-3974.82</v>
      </c>
      <c r="O1746" t="inlineStr">
        <is>
          <t>Provisionado</t>
        </is>
      </c>
      <c r="Q1746" t="inlineStr">
        <is>
          <t>12/2025</t>
        </is>
      </c>
      <c r="R1746" t="n">
        <v>0</v>
      </c>
    </row>
    <row r="1747">
      <c r="A1747" t="n">
        <v>179359</v>
      </c>
      <c r="B1747" t="inlineStr">
        <is>
          <t>Love Cabaret</t>
        </is>
      </c>
      <c r="C1747" t="inlineStr">
        <is>
          <t xml:space="preserve">MINISTERIO DA FAZENDA </t>
        </is>
      </c>
      <c r="D1747" t="inlineStr">
        <is>
          <t>38/60</t>
        </is>
      </c>
      <c r="E1747" s="555" t="n">
        <v>45992</v>
      </c>
      <c r="F1747" s="555" t="n">
        <v>47115</v>
      </c>
      <c r="G1747" t="inlineStr">
        <is>
          <t>Endividamento</t>
        </is>
      </c>
      <c r="H1747" t="inlineStr">
        <is>
          <t>Endividamento Geral</t>
        </is>
      </c>
      <c r="I1747" t="inlineStr">
        <is>
          <t>PARCELAMENTO  02110001201259003902592 - IRPJ 06,09/2025, CSLL 06,09/2025, COFINS 07,08,09/2025, PIS 08,09/2025 - 60 PARCELAS</t>
        </is>
      </c>
      <c r="J1747" t="n">
        <v>-3974.82</v>
      </c>
      <c r="K1747" t="n">
        <v>-3974.82</v>
      </c>
      <c r="O1747" t="inlineStr">
        <is>
          <t>Provisionado</t>
        </is>
      </c>
      <c r="Q1747" t="inlineStr">
        <is>
          <t>12/2025</t>
        </is>
      </c>
      <c r="R1747" t="n">
        <v>0</v>
      </c>
    </row>
    <row r="1748">
      <c r="A1748" t="n">
        <v>179358</v>
      </c>
      <c r="B1748" t="inlineStr">
        <is>
          <t>Love Cabaret</t>
        </is>
      </c>
      <c r="C1748" t="inlineStr">
        <is>
          <t xml:space="preserve">MINISTERIO DA FAZENDA </t>
        </is>
      </c>
      <c r="D1748" t="inlineStr">
        <is>
          <t>37/60</t>
        </is>
      </c>
      <c r="E1748" s="555" t="n">
        <v>45992</v>
      </c>
      <c r="F1748" s="555" t="n">
        <v>47085</v>
      </c>
      <c r="G1748" t="inlineStr">
        <is>
          <t>Endividamento</t>
        </is>
      </c>
      <c r="H1748" t="inlineStr">
        <is>
          <t>Endividamento Geral</t>
        </is>
      </c>
      <c r="I1748" t="inlineStr">
        <is>
          <t>PARCELAMENTO  02110001201259003902592 - IRPJ 06,09/2025, CSLL 06,09/2025, COFINS 07,08,09/2025, PIS 08,09/2025 - 60 PARCELAS</t>
        </is>
      </c>
      <c r="J1748" t="n">
        <v>-3974.82</v>
      </c>
      <c r="K1748" t="n">
        <v>-3974.82</v>
      </c>
      <c r="O1748" t="inlineStr">
        <is>
          <t>Provisionado</t>
        </is>
      </c>
      <c r="Q1748" t="inlineStr">
        <is>
          <t>12/2025</t>
        </is>
      </c>
      <c r="R1748" t="n">
        <v>0</v>
      </c>
    </row>
    <row r="1749">
      <c r="A1749" t="n">
        <v>179357</v>
      </c>
      <c r="B1749" t="inlineStr">
        <is>
          <t>Love Cabaret</t>
        </is>
      </c>
      <c r="C1749" t="inlineStr">
        <is>
          <t xml:space="preserve">MINISTERIO DA FAZENDA </t>
        </is>
      </c>
      <c r="D1749" t="inlineStr">
        <is>
          <t>36/60</t>
        </is>
      </c>
      <c r="E1749" s="555" t="n">
        <v>45992</v>
      </c>
      <c r="F1749" s="555" t="n">
        <v>47054</v>
      </c>
      <c r="G1749" t="inlineStr">
        <is>
          <t>Endividamento</t>
        </is>
      </c>
      <c r="H1749" t="inlineStr">
        <is>
          <t>Endividamento Geral</t>
        </is>
      </c>
      <c r="I1749" t="inlineStr">
        <is>
          <t>PARCELAMENTO  02110001201259003902592 - IRPJ 06,09/2025, CSLL 06,09/2025, COFINS 07,08,09/2025, PIS 08,09/2025 - 60 PARCELASo</t>
        </is>
      </c>
      <c r="J1749" t="n">
        <v>-3974.82</v>
      </c>
      <c r="K1749" t="n">
        <v>-3974.82</v>
      </c>
      <c r="O1749" t="inlineStr">
        <is>
          <t>Provisionado</t>
        </is>
      </c>
      <c r="Q1749" t="inlineStr">
        <is>
          <t>12/2025</t>
        </is>
      </c>
      <c r="R1749" t="n">
        <v>0</v>
      </c>
    </row>
    <row r="1750">
      <c r="A1750" t="n">
        <v>179356</v>
      </c>
      <c r="B1750" t="inlineStr">
        <is>
          <t>Love Cabaret</t>
        </is>
      </c>
      <c r="C1750" t="inlineStr">
        <is>
          <t xml:space="preserve">MINISTERIO DA FAZENDA </t>
        </is>
      </c>
      <c r="D1750" t="inlineStr">
        <is>
          <t>35/60</t>
        </is>
      </c>
      <c r="E1750" s="555" t="n">
        <v>45992</v>
      </c>
      <c r="F1750" s="555" t="n">
        <v>47024</v>
      </c>
      <c r="G1750" t="inlineStr">
        <is>
          <t>Endividamento</t>
        </is>
      </c>
      <c r="H1750" t="inlineStr">
        <is>
          <t>Endividamento Geral</t>
        </is>
      </c>
      <c r="I1750" t="inlineStr">
        <is>
          <t>PARCELAMENTO  02110001201259003902592 - IRPJ 06,09/2025, CSLL 06,09/2025, COFINS 07,08,09/2025, PIS 08,09/2025 - 60 PARCELAS</t>
        </is>
      </c>
      <c r="J1750" t="n">
        <v>-3974.82</v>
      </c>
      <c r="K1750" t="n">
        <v>-3974.82</v>
      </c>
      <c r="O1750" t="inlineStr">
        <is>
          <t>Provisionado</t>
        </is>
      </c>
      <c r="Q1750" t="inlineStr">
        <is>
          <t>12/2025</t>
        </is>
      </c>
      <c r="R1750" t="n">
        <v>0</v>
      </c>
    </row>
    <row r="1751">
      <c r="A1751" t="n">
        <v>179355</v>
      </c>
      <c r="B1751" t="inlineStr">
        <is>
          <t>Love Cabaret</t>
        </is>
      </c>
      <c r="C1751" t="inlineStr">
        <is>
          <t xml:space="preserve">MINISTERIO DA FAZENDA </t>
        </is>
      </c>
      <c r="D1751" t="inlineStr">
        <is>
          <t>34/60</t>
        </is>
      </c>
      <c r="E1751" s="555" t="n">
        <v>45992</v>
      </c>
      <c r="F1751" s="555" t="n">
        <v>46993</v>
      </c>
      <c r="G1751" t="inlineStr">
        <is>
          <t>Endividamento</t>
        </is>
      </c>
      <c r="H1751" t="inlineStr">
        <is>
          <t>Endividamento Geral</t>
        </is>
      </c>
      <c r="I1751" t="inlineStr">
        <is>
          <t>PARCELAMENTO  02110001201259003902592 - IRPJ 06,09/2025, CSLL 06,09/2025, COFINS 07,08,09/2025, PIS 08,09/2025 - 60 PARCELAS</t>
        </is>
      </c>
      <c r="J1751" t="n">
        <v>-3974.82</v>
      </c>
      <c r="K1751" t="n">
        <v>-3974.82</v>
      </c>
      <c r="O1751" t="inlineStr">
        <is>
          <t>Provisionado</t>
        </is>
      </c>
      <c r="Q1751" t="inlineStr">
        <is>
          <t>12/2025</t>
        </is>
      </c>
      <c r="R1751" t="n">
        <v>0</v>
      </c>
    </row>
    <row r="1752">
      <c r="A1752" t="n">
        <v>179354</v>
      </c>
      <c r="B1752" t="inlineStr">
        <is>
          <t>Love Cabaret</t>
        </is>
      </c>
      <c r="C1752" t="inlineStr">
        <is>
          <t xml:space="preserve">MINISTERIO DA FAZENDA </t>
        </is>
      </c>
      <c r="D1752" t="inlineStr">
        <is>
          <t>33/60</t>
        </is>
      </c>
      <c r="E1752" s="555" t="n">
        <v>45992</v>
      </c>
      <c r="F1752" s="555" t="n">
        <v>46962</v>
      </c>
      <c r="G1752" t="inlineStr">
        <is>
          <t>Endividamento</t>
        </is>
      </c>
      <c r="H1752" t="inlineStr">
        <is>
          <t>Endividamento Geral</t>
        </is>
      </c>
      <c r="I1752" t="inlineStr">
        <is>
          <t>PARCELAMENTO  02110001201259003902592 - IRPJ 06,09/2025, CSLL 06,09/2025, COFINS 07,08,09/2025, PIS 08,09/2025 - 60 PARCELAS</t>
        </is>
      </c>
      <c r="J1752" t="n">
        <v>-3974.82</v>
      </c>
      <c r="K1752" t="n">
        <v>-3974.82</v>
      </c>
      <c r="O1752" t="inlineStr">
        <is>
          <t>Provisionado</t>
        </is>
      </c>
      <c r="Q1752" t="inlineStr">
        <is>
          <t>12/2025</t>
        </is>
      </c>
      <c r="R1752" t="n">
        <v>0</v>
      </c>
    </row>
    <row r="1753">
      <c r="A1753" t="n">
        <v>179850</v>
      </c>
      <c r="B1753" t="inlineStr">
        <is>
          <t>Love Cabaret</t>
        </is>
      </c>
      <c r="C1753" t="inlineStr">
        <is>
          <t xml:space="preserve">KAMINO INSTITUICAO DE PAGAMENTO LTDA </t>
        </is>
      </c>
      <c r="E1753" s="555" t="n">
        <v>45992</v>
      </c>
      <c r="F1753" s="555" t="n">
        <v>45992</v>
      </c>
      <c r="G1753" t="inlineStr">
        <is>
          <t>Despesas Financeiras</t>
        </is>
      </c>
      <c r="H1753" t="inlineStr">
        <is>
          <t>Tarifas Bancárias</t>
        </is>
      </c>
      <c r="J1753" t="n">
        <v>-2</v>
      </c>
      <c r="K1753" t="n">
        <v>-2</v>
      </c>
      <c r="O1753" t="inlineStr">
        <is>
          <t>Real</t>
        </is>
      </c>
      <c r="P1753" t="inlineStr">
        <is>
          <t>Pago</t>
        </is>
      </c>
      <c r="Q1753" t="inlineStr">
        <is>
          <t>12/2025</t>
        </is>
      </c>
      <c r="R1753" t="n">
        <v>0</v>
      </c>
    </row>
    <row r="1754">
      <c r="A1754" t="n">
        <v>182506</v>
      </c>
      <c r="B1754" t="inlineStr">
        <is>
          <t>Love Cabaret</t>
        </is>
      </c>
      <c r="C1754" t="inlineStr">
        <is>
          <t>ESTAFF SOLUCOES TECNOLOGICAS DE AGENCIAMENTO LTDA</t>
        </is>
      </c>
      <c r="D1754" t="inlineStr">
        <is>
          <t>696497662</t>
        </is>
      </c>
      <c r="E1754" s="555" t="n">
        <v>45992</v>
      </c>
      <c r="F1754" s="555" t="n">
        <v>46008</v>
      </c>
      <c r="G1754" t="inlineStr">
        <is>
          <t>Mão de Obra - Extra</t>
        </is>
      </c>
      <c r="H1754" t="inlineStr">
        <is>
          <t>Mão de Obra Extra</t>
        </is>
      </c>
      <c r="I1754" t="inlineStr">
        <is>
          <t>MAO DE OBRA EXTRA - PERIODO 01/12 A 07/12 - 12/2025</t>
        </is>
      </c>
      <c r="J1754" t="n">
        <v>-22792</v>
      </c>
      <c r="K1754" t="n">
        <v>-22792</v>
      </c>
      <c r="O1754" t="inlineStr">
        <is>
          <t>Real</t>
        </is>
      </c>
      <c r="P1754" t="inlineStr">
        <is>
          <t>Pago</t>
        </is>
      </c>
      <c r="Q1754" t="inlineStr">
        <is>
          <t>12/2025</t>
        </is>
      </c>
      <c r="R1754" t="n">
        <v>0</v>
      </c>
    </row>
    <row r="1755">
      <c r="A1755" t="n">
        <v>182505</v>
      </c>
      <c r="B1755" t="inlineStr">
        <is>
          <t>Love Cabaret</t>
        </is>
      </c>
      <c r="C1755" t="inlineStr">
        <is>
          <t>AURORA ALVORADA ESTACIONAMENTO E LANCHONETE LTDA</t>
        </is>
      </c>
      <c r="D1755" t="inlineStr">
        <is>
          <t>11265</t>
        </is>
      </c>
      <c r="E1755" s="555" t="n">
        <v>45992</v>
      </c>
      <c r="F1755" s="555" t="n">
        <v>46006</v>
      </c>
      <c r="G1755" t="inlineStr">
        <is>
          <t>Mão de Obra - Benefícios</t>
        </is>
      </c>
      <c r="H1755" t="inlineStr">
        <is>
          <t xml:space="preserve">  -  Alimentação Funcionário</t>
        </is>
      </c>
      <c r="I1755" t="inlineStr">
        <is>
          <t>PAO FRANCES SEMANAL - REF 12/2025</t>
        </is>
      </c>
      <c r="J1755" t="n">
        <v>-309.03</v>
      </c>
      <c r="K1755" t="n">
        <v>-309.03</v>
      </c>
      <c r="O1755" t="inlineStr">
        <is>
          <t>Real</t>
        </is>
      </c>
      <c r="P1755" t="inlineStr">
        <is>
          <t>Pago</t>
        </is>
      </c>
      <c r="Q1755" t="inlineStr">
        <is>
          <t>12/2025</t>
        </is>
      </c>
      <c r="R1755" t="n">
        <v>0</v>
      </c>
    </row>
    <row r="1756">
      <c r="A1756" t="n">
        <v>181881</v>
      </c>
      <c r="B1756" t="inlineStr">
        <is>
          <t>Love Cabaret</t>
        </is>
      </c>
      <c r="C1756" t="inlineStr">
        <is>
          <t>LUIZ EDUARDO CARDOSO GUERRA</t>
        </is>
      </c>
      <c r="D1756" t="inlineStr">
        <is>
          <t>59</t>
        </is>
      </c>
      <c r="E1756" s="555" t="n">
        <v>45992</v>
      </c>
      <c r="F1756" s="555" t="n">
        <v>46007</v>
      </c>
      <c r="G1756" t="inlineStr">
        <is>
          <t>Marketing</t>
        </is>
      </c>
      <c r="H1756" t="inlineStr">
        <is>
          <t>Sessão de Fotos/Captação de Vídeo</t>
        </is>
      </c>
      <c r="I1756" t="inlineStr">
        <is>
          <t>SESSAO DE FOTOS MAGIC LOVE - 11/2025</t>
        </is>
      </c>
      <c r="J1756" t="n">
        <v>-650</v>
      </c>
      <c r="K1756" t="n">
        <v>-650</v>
      </c>
      <c r="O1756" t="inlineStr">
        <is>
          <t>Real</t>
        </is>
      </c>
      <c r="P1756" t="inlineStr">
        <is>
          <t>Pago</t>
        </is>
      </c>
      <c r="Q1756" t="inlineStr">
        <is>
          <t>12/2025</t>
        </is>
      </c>
      <c r="R1756" t="n">
        <v>0</v>
      </c>
    </row>
    <row r="1757">
      <c r="A1757" t="n">
        <v>181879</v>
      </c>
      <c r="B1757" t="inlineStr">
        <is>
          <t>Love Cabaret</t>
        </is>
      </c>
      <c r="C1757" t="inlineStr">
        <is>
          <t>JULIA BAISCH FRANZ 02463978023</t>
        </is>
      </c>
      <c r="D1757" t="inlineStr">
        <is>
          <t>RP1262025</t>
        </is>
      </c>
      <c r="E1757" s="555" t="n">
        <v>45992</v>
      </c>
      <c r="F1757" s="555" t="n">
        <v>46014</v>
      </c>
      <c r="G1757" t="inlineStr">
        <is>
          <t>Patrocínio</t>
        </is>
      </c>
      <c r="H1757" t="inlineStr">
        <is>
          <t>(-) Despesas de Patrocínio</t>
        </is>
      </c>
      <c r="I1757" t="inlineStr">
        <is>
          <t>REEMBOLSO - ADIANTAMENTO PAGAMENTO BANHEIRA CENICA HALLOWEEN - PATROCINIO DIAGEO - 11/2025</t>
        </is>
      </c>
      <c r="J1757" t="n">
        <v>-1000</v>
      </c>
      <c r="K1757" t="n">
        <v>-1000</v>
      </c>
      <c r="M1757" t="inlineStr">
        <is>
          <t>TECNICO DE SOM</t>
        </is>
      </c>
      <c r="N1757" t="inlineStr">
        <is>
          <t xml:space="preserve">  - Assistente</t>
        </is>
      </c>
      <c r="O1757" t="inlineStr">
        <is>
          <t>Real</t>
        </is>
      </c>
      <c r="P1757" t="inlineStr">
        <is>
          <t>Pago</t>
        </is>
      </c>
      <c r="Q1757" t="inlineStr">
        <is>
          <t>12/2025</t>
        </is>
      </c>
      <c r="R1757" t="n">
        <v>0</v>
      </c>
    </row>
    <row r="1758">
      <c r="A1758" t="n">
        <v>181875</v>
      </c>
      <c r="B1758" t="inlineStr">
        <is>
          <t>Love Cabaret</t>
        </is>
      </c>
      <c r="C1758" t="inlineStr">
        <is>
          <t>INVYE CAPITAL LTDA</t>
        </is>
      </c>
      <c r="D1758" t="inlineStr">
        <is>
          <t>3075</t>
        </is>
      </c>
      <c r="E1758" s="555" t="n">
        <v>45992</v>
      </c>
      <c r="F1758" s="555" t="n">
        <v>46013</v>
      </c>
      <c r="G1758" t="inlineStr">
        <is>
          <t>Serviços de Terceiros</t>
        </is>
      </c>
      <c r="H1758" t="inlineStr">
        <is>
          <t>Assessoria em Geral</t>
        </is>
      </c>
      <c r="I1758" t="inlineStr">
        <is>
          <t xml:space="preserve">ASSESSORIA GERAL - INVENTARIO 12/2025
</t>
        </is>
      </c>
      <c r="J1758" t="n">
        <v>-1260</v>
      </c>
      <c r="K1758" t="n">
        <v>-1260</v>
      </c>
      <c r="O1758" t="inlineStr">
        <is>
          <t>Real</t>
        </is>
      </c>
      <c r="P1758" t="inlineStr">
        <is>
          <t>Pago</t>
        </is>
      </c>
      <c r="Q1758" t="inlineStr">
        <is>
          <t>12/2025</t>
        </is>
      </c>
      <c r="R1758" t="n">
        <v>0</v>
      </c>
    </row>
    <row r="1759">
      <c r="A1759" t="n">
        <v>181663</v>
      </c>
      <c r="B1759" t="inlineStr">
        <is>
          <t>Love Cabaret</t>
        </is>
      </c>
      <c r="C1759" t="inlineStr">
        <is>
          <t>FREE SOM - LOCACAO DE SOM E  LUZ LTDA - TUKASON</t>
        </is>
      </c>
      <c r="D1759" t="inlineStr">
        <is>
          <t>539</t>
        </is>
      </c>
      <c r="E1759" s="555" t="n">
        <v>45992</v>
      </c>
      <c r="F1759" s="555" t="n">
        <v>46027</v>
      </c>
      <c r="G1759" t="inlineStr">
        <is>
          <t>Custos Artístico Geral</t>
        </is>
      </c>
      <c r="H1759" t="inlineStr">
        <is>
          <t>Locação de Equipamentos Fixo</t>
        </is>
      </c>
      <c r="I1759" t="inlineStr">
        <is>
          <t>LOCACAO DE EQUIPAMENTOS FIXO -  12/2025</t>
        </is>
      </c>
      <c r="J1759" t="n">
        <v>-6000</v>
      </c>
      <c r="K1759" t="n">
        <v>-6000</v>
      </c>
      <c r="O1759" t="inlineStr">
        <is>
          <t>Real</t>
        </is>
      </c>
      <c r="P1759" t="inlineStr">
        <is>
          <t>Pago</t>
        </is>
      </c>
      <c r="Q1759" t="inlineStr">
        <is>
          <t>12/2025</t>
        </is>
      </c>
      <c r="R1759" t="n">
        <v>0</v>
      </c>
    </row>
    <row r="1760">
      <c r="A1760" t="n">
        <v>188131</v>
      </c>
      <c r="B1760" t="inlineStr">
        <is>
          <t>Love Cabaret</t>
        </is>
      </c>
      <c r="C1760" t="inlineStr">
        <is>
          <t>ZIGPAY LTDAS -ME</t>
        </is>
      </c>
      <c r="E1760" s="555" t="n">
        <v>45992</v>
      </c>
      <c r="F1760" s="555" t="n">
        <v>45992</v>
      </c>
      <c r="G1760" t="inlineStr">
        <is>
          <t>Informática e TI</t>
        </is>
      </c>
      <c r="H1760" t="inlineStr">
        <is>
          <t>Sistemas Gerais - Operacionais</t>
        </is>
      </c>
      <c r="I1760" t="inlineStr">
        <is>
          <t>Z0101 - Ref.:16 Smartpos R$20 cada</t>
        </is>
      </c>
      <c r="J1760" t="n">
        <v>-320</v>
      </c>
      <c r="K1760" t="n">
        <v>-320</v>
      </c>
      <c r="O1760" t="inlineStr">
        <is>
          <t>Real</t>
        </is>
      </c>
      <c r="P1760" t="inlineStr">
        <is>
          <t>Pago</t>
        </is>
      </c>
      <c r="Q1760" t="inlineStr">
        <is>
          <t>12/2025</t>
        </is>
      </c>
      <c r="R1760" t="n">
        <v>0</v>
      </c>
    </row>
    <row r="1761">
      <c r="A1761" t="n">
        <v>181178</v>
      </c>
      <c r="B1761" t="inlineStr">
        <is>
          <t>Love Cabaret</t>
        </is>
      </c>
      <c r="C1761" t="inlineStr">
        <is>
          <t>STGRAF ARTES GRAFICAS E EDITORA LTDA</t>
        </is>
      </c>
      <c r="D1761" t="inlineStr">
        <is>
          <t>10746</t>
        </is>
      </c>
      <c r="E1761" s="555" t="n">
        <v>45992</v>
      </c>
      <c r="F1761" s="555" t="n">
        <v>45999</v>
      </c>
      <c r="G1761" t="inlineStr">
        <is>
          <t>Utilidades</t>
        </is>
      </c>
      <c r="H1761" t="inlineStr">
        <is>
          <t>Serviços Graficos</t>
        </is>
      </c>
      <c r="I1761" t="inlineStr">
        <is>
          <t>PRODUCAO MAGIC DOLAR (MAGIC LOVE) - 12/2025</t>
        </is>
      </c>
      <c r="J1761" t="n">
        <v>-990</v>
      </c>
      <c r="K1761" t="n">
        <v>-990</v>
      </c>
      <c r="O1761" t="inlineStr">
        <is>
          <t>Real</t>
        </is>
      </c>
      <c r="P1761" t="inlineStr">
        <is>
          <t>Pago</t>
        </is>
      </c>
      <c r="Q1761" t="inlineStr">
        <is>
          <t>12/2025</t>
        </is>
      </c>
      <c r="R1761" t="n">
        <v>0</v>
      </c>
    </row>
    <row r="1762">
      <c r="A1762" t="n">
        <v>179353</v>
      </c>
      <c r="B1762" t="inlineStr">
        <is>
          <t>Love Cabaret</t>
        </is>
      </c>
      <c r="C1762" t="inlineStr">
        <is>
          <t xml:space="preserve">MINISTERIO DA FAZENDA </t>
        </is>
      </c>
      <c r="D1762" t="inlineStr">
        <is>
          <t>32/60</t>
        </is>
      </c>
      <c r="E1762" s="555" t="n">
        <v>45992</v>
      </c>
      <c r="F1762" s="555" t="n">
        <v>46932</v>
      </c>
      <c r="G1762" t="inlineStr">
        <is>
          <t>Endividamento</t>
        </is>
      </c>
      <c r="H1762" t="inlineStr">
        <is>
          <t>Endividamento Geral</t>
        </is>
      </c>
      <c r="I1762" t="inlineStr">
        <is>
          <t>PARCELAMENTO  02110001201259003902592 - IRPJ 06,09/2025, CSLL 06,09/2025, COFINS 07,08,09/2025, PIS 08,09/2025 - 60 PARCELAS</t>
        </is>
      </c>
      <c r="J1762" t="n">
        <v>-3974.82</v>
      </c>
      <c r="K1762" t="n">
        <v>-3974.82</v>
      </c>
      <c r="O1762" t="inlineStr">
        <is>
          <t>Provisionado</t>
        </is>
      </c>
      <c r="Q1762" t="inlineStr">
        <is>
          <t>12/2025</t>
        </is>
      </c>
      <c r="R1762" t="n">
        <v>0</v>
      </c>
    </row>
    <row r="1763">
      <c r="A1763" t="n">
        <v>179381</v>
      </c>
      <c r="B1763" t="inlineStr">
        <is>
          <t>Love Cabaret</t>
        </is>
      </c>
      <c r="C1763" t="inlineStr">
        <is>
          <t xml:space="preserve">MINISTERIO DA FAZENDA </t>
        </is>
      </c>
      <c r="D1763" t="inlineStr">
        <is>
          <t>60/60</t>
        </is>
      </c>
      <c r="E1763" s="555" t="n">
        <v>45992</v>
      </c>
      <c r="F1763" s="555" t="n">
        <v>47784</v>
      </c>
      <c r="G1763" t="inlineStr">
        <is>
          <t>Endividamento</t>
        </is>
      </c>
      <c r="H1763" t="inlineStr">
        <is>
          <t>Endividamento Geral</t>
        </is>
      </c>
      <c r="I1763" t="inlineStr">
        <is>
          <t>PARCELAMENTO 02110001201259003902592 - IRPJ 06,09/2025, CSLL 06,09/2025, COFINS 07,08,09/2025, PIS 08,09/2025 - 60 PARCELAS</t>
        </is>
      </c>
      <c r="J1763" t="n">
        <v>-3974.82</v>
      </c>
      <c r="K1763" t="n">
        <v>-3974.82</v>
      </c>
      <c r="O1763" t="inlineStr">
        <is>
          <t>Provisionado</t>
        </is>
      </c>
      <c r="Q1763" t="inlineStr">
        <is>
          <t>12/2025</t>
        </is>
      </c>
      <c r="R1763" t="n">
        <v>0</v>
      </c>
    </row>
    <row r="1764">
      <c r="A1764" t="n">
        <v>179380</v>
      </c>
      <c r="B1764" t="inlineStr">
        <is>
          <t>Love Cabaret</t>
        </is>
      </c>
      <c r="C1764" t="inlineStr">
        <is>
          <t xml:space="preserve">MINISTERIO DA FAZENDA </t>
        </is>
      </c>
      <c r="D1764" t="inlineStr">
        <is>
          <t>59/60</t>
        </is>
      </c>
      <c r="E1764" s="555" t="n">
        <v>45992</v>
      </c>
      <c r="F1764" s="555" t="n">
        <v>47754</v>
      </c>
      <c r="G1764" t="inlineStr">
        <is>
          <t>Endividamento</t>
        </is>
      </c>
      <c r="H1764" t="inlineStr">
        <is>
          <t>Endividamento Geral</t>
        </is>
      </c>
      <c r="I1764" t="inlineStr">
        <is>
          <t>PARCELAMENTO 02110001201259003902592 - IRPJ 06,09/2025, CSLL 06,09/2025, COFINS 07,08,09/2025, PIS 08,09/2025 - 60 PARCELAS</t>
        </is>
      </c>
      <c r="J1764" t="n">
        <v>-3974.82</v>
      </c>
      <c r="K1764" t="n">
        <v>-3974.82</v>
      </c>
      <c r="O1764" t="inlineStr">
        <is>
          <t>Provisionado</t>
        </is>
      </c>
      <c r="Q1764" t="inlineStr">
        <is>
          <t>12/2025</t>
        </is>
      </c>
      <c r="R1764" t="n">
        <v>0</v>
      </c>
    </row>
    <row r="1765">
      <c r="A1765" t="n">
        <v>179379</v>
      </c>
      <c r="B1765" t="inlineStr">
        <is>
          <t>Love Cabaret</t>
        </is>
      </c>
      <c r="C1765" t="inlineStr">
        <is>
          <t xml:space="preserve">MINISTERIO DA FAZENDA </t>
        </is>
      </c>
      <c r="D1765" t="inlineStr">
        <is>
          <t>58/60</t>
        </is>
      </c>
      <c r="E1765" s="555" t="n">
        <v>45992</v>
      </c>
      <c r="F1765" s="555" t="n">
        <v>47723</v>
      </c>
      <c r="G1765" t="inlineStr">
        <is>
          <t>Endividamento</t>
        </is>
      </c>
      <c r="H1765" t="inlineStr">
        <is>
          <t>Endividamento Geral</t>
        </is>
      </c>
      <c r="I1765" t="inlineStr">
        <is>
          <t>PARCELAMENTO 02110001201259003902592 - IRPJ 06,09/2025, CSLL 06,09/2025, COFINS 07,08,09/2025, PIS 08,09/2025 - 60 PARCELAS</t>
        </is>
      </c>
      <c r="J1765" t="n">
        <v>-3974.82</v>
      </c>
      <c r="K1765" t="n">
        <v>-3974.82</v>
      </c>
      <c r="O1765" t="inlineStr">
        <is>
          <t>Provisionado</t>
        </is>
      </c>
      <c r="Q1765" t="inlineStr">
        <is>
          <t>12/2025</t>
        </is>
      </c>
      <c r="R1765" t="n">
        <v>0</v>
      </c>
    </row>
    <row r="1766">
      <c r="A1766" t="n">
        <v>179378</v>
      </c>
      <c r="B1766" t="inlineStr">
        <is>
          <t>Love Cabaret</t>
        </is>
      </c>
      <c r="C1766" t="inlineStr">
        <is>
          <t xml:space="preserve">MINISTERIO DA FAZENDA </t>
        </is>
      </c>
      <c r="D1766" t="inlineStr">
        <is>
          <t>57/60</t>
        </is>
      </c>
      <c r="E1766" s="555" t="n">
        <v>45992</v>
      </c>
      <c r="F1766" s="555" t="n">
        <v>47692</v>
      </c>
      <c r="G1766" t="inlineStr">
        <is>
          <t>Endividamento</t>
        </is>
      </c>
      <c r="H1766" t="inlineStr">
        <is>
          <t>Endividamento Geral</t>
        </is>
      </c>
      <c r="I1766" t="inlineStr">
        <is>
          <t>PARCELAMENTO 02110001201259003902592 - IRPJ 06,09/2025, CSLL 06,09/2025, COFINS 07,08,09/2025, PIS 08,09/2025 - 60 PARCELAS</t>
        </is>
      </c>
      <c r="J1766" t="n">
        <v>-3974.82</v>
      </c>
      <c r="K1766" t="n">
        <v>-3974.82</v>
      </c>
      <c r="O1766" t="inlineStr">
        <is>
          <t>Provisionado</t>
        </is>
      </c>
      <c r="Q1766" t="inlineStr">
        <is>
          <t>12/2025</t>
        </is>
      </c>
      <c r="R1766" t="n">
        <v>0</v>
      </c>
    </row>
    <row r="1767">
      <c r="A1767" t="n">
        <v>179377</v>
      </c>
      <c r="B1767" t="inlineStr">
        <is>
          <t>Love Cabaret</t>
        </is>
      </c>
      <c r="C1767" t="inlineStr">
        <is>
          <t xml:space="preserve">MINISTERIO DA FAZENDA </t>
        </is>
      </c>
      <c r="D1767" t="inlineStr">
        <is>
          <t>56/60</t>
        </is>
      </c>
      <c r="E1767" s="555" t="n">
        <v>45992</v>
      </c>
      <c r="F1767" s="555" t="n">
        <v>47662</v>
      </c>
      <c r="G1767" t="inlineStr">
        <is>
          <t>Endividamento</t>
        </is>
      </c>
      <c r="H1767" t="inlineStr">
        <is>
          <t>Endividamento Geral</t>
        </is>
      </c>
      <c r="I1767" t="inlineStr">
        <is>
          <t>PARCELAMENTO 02110001201259003902592 - IRPJ 06,09/2025, CSLL 06,09/2025, COFINS 07,08,09/2025, PIS 08,09/2025 - 60 PARCELAS</t>
        </is>
      </c>
      <c r="J1767" t="n">
        <v>-3974.82</v>
      </c>
      <c r="K1767" t="n">
        <v>-3974.82</v>
      </c>
      <c r="O1767" t="inlineStr">
        <is>
          <t>Provisionado</t>
        </is>
      </c>
      <c r="Q1767" t="inlineStr">
        <is>
          <t>12/2025</t>
        </is>
      </c>
      <c r="R1767" t="n">
        <v>0</v>
      </c>
    </row>
    <row r="1768">
      <c r="A1768" t="n">
        <v>179376</v>
      </c>
      <c r="B1768" t="inlineStr">
        <is>
          <t>Love Cabaret</t>
        </is>
      </c>
      <c r="C1768" t="inlineStr">
        <is>
          <t xml:space="preserve">MINISTERIO DA FAZENDA </t>
        </is>
      </c>
      <c r="D1768" t="inlineStr">
        <is>
          <t>55/60</t>
        </is>
      </c>
      <c r="E1768" s="555" t="n">
        <v>45992</v>
      </c>
      <c r="F1768" s="555" t="n">
        <v>47631</v>
      </c>
      <c r="G1768" t="inlineStr">
        <is>
          <t>Endividamento</t>
        </is>
      </c>
      <c r="H1768" t="inlineStr">
        <is>
          <t>Endividamento Geral</t>
        </is>
      </c>
      <c r="I1768" t="inlineStr">
        <is>
          <t>PARCELAMENTO 02110001201259003902592 - IRPJ 06,09/2025, CSLL 06,09/2025, COFINS 07,08,09/2025, PIS 08,09/2025 - 60 PARCELAS</t>
        </is>
      </c>
      <c r="J1768" t="n">
        <v>-3974.82</v>
      </c>
      <c r="K1768" t="n">
        <v>-3974.82</v>
      </c>
      <c r="O1768" t="inlineStr">
        <is>
          <t>Provisionado</t>
        </is>
      </c>
      <c r="Q1768" t="inlineStr">
        <is>
          <t>12/2025</t>
        </is>
      </c>
      <c r="R1768" t="n">
        <v>0</v>
      </c>
    </row>
    <row r="1769">
      <c r="A1769" t="n">
        <v>179375</v>
      </c>
      <c r="B1769" t="inlineStr">
        <is>
          <t>Love Cabaret</t>
        </is>
      </c>
      <c r="C1769" t="inlineStr">
        <is>
          <t xml:space="preserve">MINISTERIO DA FAZENDA </t>
        </is>
      </c>
      <c r="D1769" t="inlineStr">
        <is>
          <t>54/60</t>
        </is>
      </c>
      <c r="E1769" s="555" t="n">
        <v>45992</v>
      </c>
      <c r="F1769" s="555" t="n">
        <v>47601</v>
      </c>
      <c r="G1769" t="inlineStr">
        <is>
          <t>Endividamento</t>
        </is>
      </c>
      <c r="H1769" t="inlineStr">
        <is>
          <t>Endividamento Geral</t>
        </is>
      </c>
      <c r="I1769" t="inlineStr">
        <is>
          <t>PARCELAMENTO 02110001201259003902592 - IRPJ 06,09/2025, CSLL 06,09/2025, COFINS 07,08,09/2025, PIS 08,09/2025 - 60 PARCELAS</t>
        </is>
      </c>
      <c r="J1769" t="n">
        <v>-3974.82</v>
      </c>
      <c r="K1769" t="n">
        <v>-3974.82</v>
      </c>
      <c r="O1769" t="inlineStr">
        <is>
          <t>Provisionado</t>
        </is>
      </c>
      <c r="Q1769" t="inlineStr">
        <is>
          <t>12/2025</t>
        </is>
      </c>
      <c r="R1769" t="n">
        <v>0</v>
      </c>
    </row>
    <row r="1770">
      <c r="A1770" t="n">
        <v>179374</v>
      </c>
      <c r="B1770" t="inlineStr">
        <is>
          <t>Love Cabaret</t>
        </is>
      </c>
      <c r="C1770" t="inlineStr">
        <is>
          <t xml:space="preserve">MINISTERIO DA FAZENDA </t>
        </is>
      </c>
      <c r="D1770" t="inlineStr">
        <is>
          <t>53/60</t>
        </is>
      </c>
      <c r="E1770" s="555" t="n">
        <v>45992</v>
      </c>
      <c r="F1770" s="555" t="n">
        <v>47570</v>
      </c>
      <c r="G1770" t="inlineStr">
        <is>
          <t>Endividamento</t>
        </is>
      </c>
      <c r="H1770" t="inlineStr">
        <is>
          <t>Endividamento Geral</t>
        </is>
      </c>
      <c r="I1770" t="inlineStr">
        <is>
          <t>PARCELAMENTO 02110001201259003902592 - IRPJ 06,09/2025, CSLL 06,09/2025, COFINS 07,08,09/2025, PIS 08,09/2025 - 60 PARCELAS</t>
        </is>
      </c>
      <c r="J1770" t="n">
        <v>-3974.82</v>
      </c>
      <c r="K1770" t="n">
        <v>-3974.82</v>
      </c>
      <c r="O1770" t="inlineStr">
        <is>
          <t>Provisionado</t>
        </is>
      </c>
      <c r="Q1770" t="inlineStr">
        <is>
          <t>12/2025</t>
        </is>
      </c>
      <c r="R1770" t="n">
        <v>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7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tdr_ID</t>
        </is>
      </c>
      <c r="B1" t="inlineStr">
        <is>
          <t>ID_Loja</t>
        </is>
      </c>
      <c r="C1" t="inlineStr">
        <is>
          <t>Loja</t>
        </is>
      </c>
      <c r="D1" t="inlineStr">
        <is>
          <t>Fornecedor</t>
        </is>
      </c>
      <c r="E1" t="inlineStr">
        <is>
          <t>Doc_Serie</t>
        </is>
      </c>
      <c r="F1" t="inlineStr">
        <is>
          <t>Data_Emissao</t>
        </is>
      </c>
      <c r="G1" t="inlineStr">
        <is>
          <t>Data_Recebimento</t>
        </is>
      </c>
      <c r="H1" t="inlineStr">
        <is>
          <t>Data_Vencimento</t>
        </is>
      </c>
      <c r="I1" t="inlineStr">
        <is>
          <t>Valor_Liquido</t>
        </is>
      </c>
      <c r="J1" t="inlineStr">
        <is>
          <t>Valor_Cotacao</t>
        </is>
      </c>
      <c r="K1" t="inlineStr">
        <is>
          <t>Valor_Liq_Alimentos</t>
        </is>
      </c>
      <c r="L1" t="inlineStr">
        <is>
          <t>Valor_Liq_Bebidas</t>
        </is>
      </c>
      <c r="M1" t="inlineStr">
        <is>
          <t>Valor_Liq_Descart_Hig_Limp</t>
        </is>
      </c>
      <c r="N1" t="inlineStr">
        <is>
          <t>Valor_Gelo_Gas_Carvao_Velas</t>
        </is>
      </c>
      <c r="O1" t="inlineStr">
        <is>
          <t>Valor_Utensilios</t>
        </is>
      </c>
      <c r="P1" t="inlineStr">
        <is>
          <t>Valor_Liq_Outros</t>
        </is>
      </c>
      <c r="Q1" t="inlineStr">
        <is>
          <t>Mes_Texto</t>
        </is>
      </c>
    </row>
    <row r="2">
      <c r="A2" t="n">
        <v>242969</v>
      </c>
      <c r="B2" t="n">
        <v>128</v>
      </c>
      <c r="C2" t="inlineStr">
        <is>
          <t>Love Cabaret</t>
        </is>
      </c>
      <c r="D2" t="inlineStr">
        <is>
          <t>AURORA ALVORADA ESTACIONAMENTO E LANCHONETE LTDA</t>
        </is>
      </c>
      <c r="E2" t="inlineStr">
        <is>
          <t>40351</t>
        </is>
      </c>
      <c r="F2" s="555" t="n">
        <v>46202</v>
      </c>
      <c r="G2" s="555" t="n">
        <v>46205</v>
      </c>
      <c r="H2" s="555" t="n">
        <v>46216</v>
      </c>
      <c r="I2" t="n">
        <v>261</v>
      </c>
      <c r="J2" t="n">
        <v>261</v>
      </c>
      <c r="K2" t="n">
        <v>261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inlineStr">
        <is>
          <t>07/2026</t>
        </is>
      </c>
    </row>
    <row r="3">
      <c r="A3" t="n">
        <v>242968</v>
      </c>
      <c r="B3" t="n">
        <v>128</v>
      </c>
      <c r="C3" t="inlineStr">
        <is>
          <t>Love Cabaret</t>
        </is>
      </c>
      <c r="D3" t="inlineStr">
        <is>
          <t>MARIO PEDRO FELICIANO - HORTIFRUTI</t>
        </is>
      </c>
      <c r="E3" t="inlineStr">
        <is>
          <t>481558</t>
        </is>
      </c>
      <c r="F3" s="555" t="n">
        <v>46203</v>
      </c>
      <c r="G3" s="555" t="n">
        <v>46204</v>
      </c>
      <c r="H3" s="555" t="n">
        <v>46231</v>
      </c>
      <c r="I3" t="n">
        <v>100.14</v>
      </c>
      <c r="J3" t="n">
        <v>100.14</v>
      </c>
      <c r="K3" t="n">
        <v>100.14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inlineStr">
        <is>
          <t>07/2026</t>
        </is>
      </c>
    </row>
    <row r="4">
      <c r="A4" t="n">
        <v>242967</v>
      </c>
      <c r="B4" t="n">
        <v>128</v>
      </c>
      <c r="C4" t="inlineStr">
        <is>
          <t>Love Cabaret</t>
        </is>
      </c>
      <c r="D4" t="inlineStr">
        <is>
          <t>EMPORIO M&amp;L COMERCIO DE ALIM E BEBIDAS LTDA</t>
        </is>
      </c>
      <c r="E4" t="inlineStr">
        <is>
          <t>521003</t>
        </is>
      </c>
      <c r="F4" s="555" t="n">
        <v>46203</v>
      </c>
      <c r="G4" s="555" t="n">
        <v>46204</v>
      </c>
      <c r="H4" s="555" t="n">
        <v>46233</v>
      </c>
      <c r="I4" t="n">
        <v>1642.8</v>
      </c>
      <c r="J4" t="n">
        <v>1642.8</v>
      </c>
      <c r="K4" t="n">
        <v>0</v>
      </c>
      <c r="L4" t="n">
        <v>1642.8</v>
      </c>
      <c r="M4" t="n">
        <v>0</v>
      </c>
      <c r="N4" t="n">
        <v>0</v>
      </c>
      <c r="O4" t="n">
        <v>0</v>
      </c>
      <c r="P4" t="n">
        <v>0</v>
      </c>
      <c r="Q4" t="inlineStr">
        <is>
          <t>07/2026</t>
        </is>
      </c>
    </row>
    <row r="5">
      <c r="A5" t="n">
        <v>242966</v>
      </c>
      <c r="B5" t="n">
        <v>128</v>
      </c>
      <c r="C5" t="inlineStr">
        <is>
          <t>Love Cabaret</t>
        </is>
      </c>
      <c r="D5" t="inlineStr">
        <is>
          <t>ZAHIL IMPORTADORA LTDA</t>
        </is>
      </c>
      <c r="E5" t="inlineStr">
        <is>
          <t>273000</t>
        </is>
      </c>
      <c r="F5" s="555" t="n">
        <v>46203</v>
      </c>
      <c r="G5" s="555" t="n">
        <v>46204</v>
      </c>
      <c r="H5" s="555" t="n">
        <v>46233</v>
      </c>
      <c r="I5" t="n">
        <v>1511.87</v>
      </c>
      <c r="J5" t="n">
        <v>1419.6</v>
      </c>
      <c r="K5" t="n">
        <v>0</v>
      </c>
      <c r="L5" t="n">
        <v>1511.87</v>
      </c>
      <c r="M5" t="n">
        <v>0</v>
      </c>
      <c r="N5" t="n">
        <v>0</v>
      </c>
      <c r="O5" t="n">
        <v>0</v>
      </c>
      <c r="P5" t="n">
        <v>0</v>
      </c>
      <c r="Q5" t="inlineStr">
        <is>
          <t>07/2026</t>
        </is>
      </c>
    </row>
    <row r="6">
      <c r="A6" t="n">
        <v>242965</v>
      </c>
      <c r="B6" t="n">
        <v>128</v>
      </c>
      <c r="C6" t="inlineStr">
        <is>
          <t>Love Cabaret</t>
        </is>
      </c>
      <c r="D6" t="inlineStr">
        <is>
          <t xml:space="preserve">HNK BR INDUSTRIA DE BEBIDAS </t>
        </is>
      </c>
      <c r="E6" t="inlineStr">
        <is>
          <t>247591</t>
        </is>
      </c>
      <c r="F6" s="555" t="n">
        <v>46203</v>
      </c>
      <c r="G6" s="555" t="n">
        <v>46204</v>
      </c>
      <c r="H6" s="555" t="n">
        <v>46218</v>
      </c>
      <c r="I6" t="n">
        <v>2843.36</v>
      </c>
      <c r="J6" t="n">
        <v>3865.12</v>
      </c>
      <c r="K6" t="n">
        <v>0</v>
      </c>
      <c r="L6" t="n">
        <v>2843.36</v>
      </c>
      <c r="M6" t="n">
        <v>0</v>
      </c>
      <c r="N6" t="n">
        <v>0</v>
      </c>
      <c r="O6" t="n">
        <v>0</v>
      </c>
      <c r="P6" t="n">
        <v>0</v>
      </c>
      <c r="Q6" t="inlineStr">
        <is>
          <t>07/2026</t>
        </is>
      </c>
    </row>
    <row r="7">
      <c r="A7" t="n">
        <v>242964</v>
      </c>
      <c r="B7" t="n">
        <v>128</v>
      </c>
      <c r="C7" t="inlineStr">
        <is>
          <t>Love Cabaret</t>
        </is>
      </c>
      <c r="D7" t="inlineStr">
        <is>
          <t>KING COMERCIO E IMPORTACAO DE BEBIDAS LTDA</t>
        </is>
      </c>
      <c r="E7" t="inlineStr">
        <is>
          <t>128587</t>
        </is>
      </c>
      <c r="F7" s="555" t="n">
        <v>46203</v>
      </c>
      <c r="G7" s="555" t="n">
        <v>46204</v>
      </c>
      <c r="H7" s="555" t="n">
        <v>46224</v>
      </c>
      <c r="I7" t="n">
        <v>9038.09</v>
      </c>
      <c r="J7" t="n">
        <v>9038.1</v>
      </c>
      <c r="K7" t="n">
        <v>0</v>
      </c>
      <c r="L7" t="n">
        <v>9038.09</v>
      </c>
      <c r="M7" t="n">
        <v>0</v>
      </c>
      <c r="N7" t="n">
        <v>0</v>
      </c>
      <c r="O7" t="n">
        <v>0</v>
      </c>
      <c r="P7" t="n">
        <v>0</v>
      </c>
      <c r="Q7" t="inlineStr">
        <is>
          <t>07/2026</t>
        </is>
      </c>
    </row>
    <row r="8">
      <c r="A8" t="n">
        <v>242963</v>
      </c>
      <c r="B8" t="n">
        <v>128</v>
      </c>
      <c r="C8" t="inlineStr">
        <is>
          <t>Love Cabaret</t>
        </is>
      </c>
      <c r="D8" t="inlineStr">
        <is>
          <t>DTK COMERCIO DE ALIMENTOS LTDA</t>
        </is>
      </c>
      <c r="E8" t="inlineStr">
        <is>
          <t>86137</t>
        </is>
      </c>
      <c r="F8" s="555" t="n">
        <v>46196</v>
      </c>
      <c r="G8" s="555" t="n">
        <v>46206</v>
      </c>
      <c r="H8" s="555" t="n">
        <v>46217</v>
      </c>
      <c r="I8" t="n">
        <v>241.98</v>
      </c>
      <c r="J8" t="n">
        <v>233.08</v>
      </c>
      <c r="K8" t="n">
        <v>241.98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inlineStr">
        <is>
          <t>07/2026</t>
        </is>
      </c>
    </row>
    <row r="9">
      <c r="A9" t="n">
        <v>242962</v>
      </c>
      <c r="B9" t="n">
        <v>128</v>
      </c>
      <c r="C9" t="inlineStr">
        <is>
          <t>Love Cabaret</t>
        </is>
      </c>
      <c r="D9" t="inlineStr">
        <is>
          <t>DISTRIBUIDORA ARENA VIP COMERCIO DE BEBIDAS LTDA</t>
        </is>
      </c>
      <c r="E9" t="inlineStr">
        <is>
          <t>13317</t>
        </is>
      </c>
      <c r="F9" s="555" t="n">
        <v>46203</v>
      </c>
      <c r="G9" s="555" t="n">
        <v>46204</v>
      </c>
      <c r="H9" s="555" t="n">
        <v>46231</v>
      </c>
      <c r="I9" t="n">
        <v>912</v>
      </c>
      <c r="J9" t="n">
        <v>912</v>
      </c>
      <c r="K9" t="n">
        <v>0</v>
      </c>
      <c r="L9" t="n">
        <v>912</v>
      </c>
      <c r="M9" t="n">
        <v>0</v>
      </c>
      <c r="N9" t="n">
        <v>0</v>
      </c>
      <c r="O9" t="n">
        <v>0</v>
      </c>
      <c r="P9" t="n">
        <v>0</v>
      </c>
      <c r="Q9" t="inlineStr">
        <is>
          <t>07/2026</t>
        </is>
      </c>
    </row>
    <row r="10">
      <c r="A10" t="n">
        <v>242961</v>
      </c>
      <c r="B10" t="n">
        <v>128</v>
      </c>
      <c r="C10" t="inlineStr">
        <is>
          <t>Love Cabaret</t>
        </is>
      </c>
      <c r="D10" t="inlineStr">
        <is>
          <t>ERVAS FINAS HORTICULTURA LTDA</t>
        </is>
      </c>
      <c r="E10" t="inlineStr">
        <is>
          <t>423273</t>
        </is>
      </c>
      <c r="F10" s="555" t="n">
        <v>46203</v>
      </c>
      <c r="G10" s="555" t="n">
        <v>46204</v>
      </c>
      <c r="H10" s="555" t="n">
        <v>46233</v>
      </c>
      <c r="I10" t="n">
        <v>252.2</v>
      </c>
      <c r="J10" t="n">
        <v>252.2</v>
      </c>
      <c r="K10" t="n">
        <v>252.2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inlineStr">
        <is>
          <t>07/2026</t>
        </is>
      </c>
    </row>
    <row r="11">
      <c r="A11" t="n">
        <v>242960</v>
      </c>
      <c r="B11" t="n">
        <v>128</v>
      </c>
      <c r="C11" t="inlineStr">
        <is>
          <t>Love Cabaret</t>
        </is>
      </c>
      <c r="D11" t="inlineStr">
        <is>
          <t>DBN COMERCIO DE ALIMENTOS E BEBIDAS LTDA</t>
        </is>
      </c>
      <c r="E11" t="inlineStr">
        <is>
          <t>97932</t>
        </is>
      </c>
      <c r="F11" s="555" t="n">
        <v>46203</v>
      </c>
      <c r="G11" s="555" t="n">
        <v>46204</v>
      </c>
      <c r="H11" s="555" t="n">
        <v>46231</v>
      </c>
      <c r="I11" t="n">
        <v>277</v>
      </c>
      <c r="J11" t="n">
        <v>252</v>
      </c>
      <c r="K11" t="n">
        <v>0</v>
      </c>
      <c r="L11" t="n">
        <v>277</v>
      </c>
      <c r="M11" t="n">
        <v>0</v>
      </c>
      <c r="N11" t="n">
        <v>0</v>
      </c>
      <c r="O11" t="n">
        <v>0</v>
      </c>
      <c r="P11" t="n">
        <v>0</v>
      </c>
      <c r="Q11" t="inlineStr">
        <is>
          <t>07/2026</t>
        </is>
      </c>
    </row>
    <row r="12">
      <c r="A12" t="n">
        <v>242959</v>
      </c>
      <c r="B12" t="n">
        <v>128</v>
      </c>
      <c r="C12" t="inlineStr">
        <is>
          <t>Love Cabaret</t>
        </is>
      </c>
      <c r="D12" t="inlineStr">
        <is>
          <t>CECILIA TSUYACO ARAKI SILVA LTDA</t>
        </is>
      </c>
      <c r="E12" t="inlineStr">
        <is>
          <t>394597</t>
        </is>
      </c>
      <c r="F12" s="555" t="n">
        <v>46203</v>
      </c>
      <c r="G12" s="555" t="n">
        <v>46204</v>
      </c>
      <c r="H12" s="555" t="n">
        <v>46231</v>
      </c>
      <c r="I12" t="n">
        <v>144</v>
      </c>
      <c r="J12" t="n">
        <v>144</v>
      </c>
      <c r="K12" t="n">
        <v>144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inlineStr">
        <is>
          <t>07/2026</t>
        </is>
      </c>
    </row>
    <row r="13">
      <c r="A13" t="n">
        <v>242958</v>
      </c>
      <c r="B13" t="n">
        <v>128</v>
      </c>
      <c r="C13" t="inlineStr">
        <is>
          <t>Love Cabaret</t>
        </is>
      </c>
      <c r="D13" t="inlineStr">
        <is>
          <t>DO CHEF DISTRIBUIDORA DE ALIMENTOS LTDA</t>
        </is>
      </c>
      <c r="E13" t="inlineStr">
        <is>
          <t>2719</t>
        </is>
      </c>
      <c r="F13" s="555" t="n">
        <v>46203</v>
      </c>
      <c r="G13" s="555" t="n">
        <v>46204</v>
      </c>
      <c r="H13" s="555" t="n">
        <v>46231</v>
      </c>
      <c r="I13" t="n">
        <v>149.76</v>
      </c>
      <c r="J13" t="n">
        <v>149.76</v>
      </c>
      <c r="K13" t="n">
        <v>149.76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inlineStr">
        <is>
          <t>07/2026</t>
        </is>
      </c>
    </row>
    <row r="14">
      <c r="A14" t="n">
        <v>242937</v>
      </c>
      <c r="B14" t="n">
        <v>128</v>
      </c>
      <c r="C14" t="inlineStr">
        <is>
          <t>Love Cabaret</t>
        </is>
      </c>
      <c r="D14" t="inlineStr">
        <is>
          <t>ZAHIL IMPORTADORA LTDA</t>
        </is>
      </c>
      <c r="E14" t="inlineStr">
        <is>
          <t>272594</t>
        </is>
      </c>
      <c r="F14" s="555" t="n">
        <v>46196</v>
      </c>
      <c r="G14" s="555" t="n">
        <v>46197</v>
      </c>
      <c r="H14" s="555" t="n">
        <v>46226</v>
      </c>
      <c r="I14" t="n">
        <v>1453.72</v>
      </c>
      <c r="J14" t="n">
        <v>1365</v>
      </c>
      <c r="K14" t="n">
        <v>0</v>
      </c>
      <c r="L14" t="n">
        <v>1453.72</v>
      </c>
      <c r="M14" t="n">
        <v>0</v>
      </c>
      <c r="N14" t="n">
        <v>0</v>
      </c>
      <c r="O14" t="n">
        <v>0</v>
      </c>
      <c r="P14" t="n">
        <v>0</v>
      </c>
      <c r="Q14" t="inlineStr">
        <is>
          <t>06/2026</t>
        </is>
      </c>
    </row>
    <row r="15">
      <c r="A15" t="n">
        <v>242934</v>
      </c>
      <c r="B15" t="n">
        <v>128</v>
      </c>
      <c r="C15" t="inlineStr">
        <is>
          <t>Love Cabaret</t>
        </is>
      </c>
      <c r="D15" t="inlineStr">
        <is>
          <t>WPP COMERCIO DE CARNES LTDA</t>
        </is>
      </c>
      <c r="E15" t="inlineStr">
        <is>
          <t>80172</t>
        </is>
      </c>
      <c r="F15" s="555" t="n">
        <v>46197</v>
      </c>
      <c r="G15" s="555" t="n">
        <v>46197</v>
      </c>
      <c r="H15" s="555" t="n">
        <v>46225</v>
      </c>
      <c r="I15" t="n">
        <v>187.04</v>
      </c>
      <c r="J15" t="n">
        <v>187.04</v>
      </c>
      <c r="K15" t="n">
        <v>187.04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inlineStr">
        <is>
          <t>06/2026</t>
        </is>
      </c>
    </row>
    <row r="16">
      <c r="A16" t="n">
        <v>242933</v>
      </c>
      <c r="B16" t="n">
        <v>128</v>
      </c>
      <c r="C16" t="inlineStr">
        <is>
          <t>Love Cabaret</t>
        </is>
      </c>
      <c r="D16" t="inlineStr">
        <is>
          <t>EMPORIO M&amp;L COMERCIO DE ALIM E BEBIDAS LTDA</t>
        </is>
      </c>
      <c r="E16" t="inlineStr">
        <is>
          <t>519797</t>
        </is>
      </c>
      <c r="F16" s="555" t="n">
        <v>46195</v>
      </c>
      <c r="G16" s="555" t="n">
        <v>46197</v>
      </c>
      <c r="H16" s="555" t="n">
        <v>46226</v>
      </c>
      <c r="I16" t="n">
        <v>658.35</v>
      </c>
      <c r="J16" t="n">
        <v>658.34</v>
      </c>
      <c r="K16" t="n">
        <v>658.35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inlineStr">
        <is>
          <t>06/2026</t>
        </is>
      </c>
    </row>
    <row r="17">
      <c r="A17" t="n">
        <v>242932</v>
      </c>
      <c r="B17" t="n">
        <v>128</v>
      </c>
      <c r="C17" t="inlineStr">
        <is>
          <t>Love Cabaret</t>
        </is>
      </c>
      <c r="D17" t="inlineStr">
        <is>
          <t>EMPORIO M&amp;L COMERCIO DE ALIM E BEBIDAS LTDA</t>
        </is>
      </c>
      <c r="E17" t="inlineStr">
        <is>
          <t>519712</t>
        </is>
      </c>
      <c r="F17" s="555" t="n">
        <v>46195</v>
      </c>
      <c r="G17" s="555" t="n">
        <v>46197</v>
      </c>
      <c r="H17" s="555" t="n">
        <v>46226</v>
      </c>
      <c r="I17" t="n">
        <v>342.8</v>
      </c>
      <c r="J17" t="n">
        <v>342.8</v>
      </c>
      <c r="K17" t="n">
        <v>342.8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inlineStr">
        <is>
          <t>06/2026</t>
        </is>
      </c>
    </row>
    <row r="18">
      <c r="A18" t="n">
        <v>242930</v>
      </c>
      <c r="B18" t="n">
        <v>128</v>
      </c>
      <c r="C18" t="inlineStr">
        <is>
          <t>Love Cabaret</t>
        </is>
      </c>
      <c r="D18" t="inlineStr">
        <is>
          <t>QUEIJARIA ATALAIA LTDA</t>
        </is>
      </c>
      <c r="E18" t="inlineStr">
        <is>
          <t>28292</t>
        </is>
      </c>
      <c r="F18" s="555" t="n">
        <v>46195</v>
      </c>
      <c r="G18" s="555" t="n">
        <v>46197</v>
      </c>
      <c r="H18" s="555" t="n">
        <v>46223</v>
      </c>
      <c r="I18" t="n">
        <v>701.3</v>
      </c>
      <c r="J18" t="n">
        <v>671.3</v>
      </c>
      <c r="K18" t="n">
        <v>701.3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inlineStr">
        <is>
          <t>06/2026</t>
        </is>
      </c>
    </row>
    <row r="19">
      <c r="A19" t="n">
        <v>242928</v>
      </c>
      <c r="B19" t="n">
        <v>128</v>
      </c>
      <c r="C19" t="inlineStr">
        <is>
          <t>Love Cabaret</t>
        </is>
      </c>
      <c r="D19" t="inlineStr">
        <is>
          <t>WPP COMERCIO DE CARNES LTDA</t>
        </is>
      </c>
      <c r="E19" t="inlineStr">
        <is>
          <t>80144</t>
        </is>
      </c>
      <c r="F19" s="555" t="n">
        <v>46196</v>
      </c>
      <c r="G19" s="555" t="n">
        <v>46197</v>
      </c>
      <c r="H19" s="555" t="n">
        <v>46224</v>
      </c>
      <c r="I19" t="n">
        <v>332.8</v>
      </c>
      <c r="J19" t="n">
        <v>332.8</v>
      </c>
      <c r="K19" t="n">
        <v>332.8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inlineStr">
        <is>
          <t>06/2026</t>
        </is>
      </c>
    </row>
    <row r="20">
      <c r="A20" t="n">
        <v>242926</v>
      </c>
      <c r="B20" t="n">
        <v>128</v>
      </c>
      <c r="C20" t="inlineStr">
        <is>
          <t>Love Cabaret</t>
        </is>
      </c>
      <c r="D20" t="inlineStr">
        <is>
          <t>MARCOS SILVA DO NASCIMENTO</t>
        </is>
      </c>
      <c r="E20" t="inlineStr">
        <is>
          <t>1085</t>
        </is>
      </c>
      <c r="F20" s="555" t="n">
        <v>46196</v>
      </c>
      <c r="G20" s="555" t="n">
        <v>46197</v>
      </c>
      <c r="H20" s="555" t="n">
        <v>46222</v>
      </c>
      <c r="I20" t="n">
        <v>253.66</v>
      </c>
      <c r="J20" t="n">
        <v>253.66</v>
      </c>
      <c r="K20" t="n">
        <v>253.66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inlineStr">
        <is>
          <t>06/2026</t>
        </is>
      </c>
    </row>
    <row r="21">
      <c r="A21" t="n">
        <v>242925</v>
      </c>
      <c r="B21" t="n">
        <v>128</v>
      </c>
      <c r="C21" t="inlineStr">
        <is>
          <t>Love Cabaret</t>
        </is>
      </c>
      <c r="D21" t="inlineStr">
        <is>
          <t>DO CHEF DISTRIBUIDORA DE ALIMENTOS LTDA</t>
        </is>
      </c>
      <c r="E21" t="inlineStr">
        <is>
          <t>2512</t>
        </is>
      </c>
      <c r="F21" s="555" t="n">
        <v>46195</v>
      </c>
      <c r="G21" s="555" t="n">
        <v>46197</v>
      </c>
      <c r="H21" s="555" t="n">
        <v>46223</v>
      </c>
      <c r="I21" t="n">
        <v>77.22</v>
      </c>
      <c r="J21" t="n">
        <v>77.22</v>
      </c>
      <c r="K21" t="n">
        <v>77.22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inlineStr">
        <is>
          <t>06/2026</t>
        </is>
      </c>
    </row>
    <row r="22">
      <c r="A22" t="n">
        <v>242924</v>
      </c>
      <c r="B22" t="n">
        <v>128</v>
      </c>
      <c r="C22" t="inlineStr">
        <is>
          <t>Love Cabaret</t>
        </is>
      </c>
      <c r="D22" t="inlineStr">
        <is>
          <t>CECILIA TSUYACO ARAKI SILVA LTDA</t>
        </is>
      </c>
      <c r="E22" t="inlineStr">
        <is>
          <t>394108</t>
        </is>
      </c>
      <c r="F22" s="555" t="n">
        <v>46195</v>
      </c>
      <c r="G22" s="555" t="n">
        <v>46197</v>
      </c>
      <c r="H22" s="555" t="n">
        <v>46223</v>
      </c>
      <c r="I22" t="n">
        <v>86</v>
      </c>
      <c r="J22" t="n">
        <v>86</v>
      </c>
      <c r="K22" t="n">
        <v>86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inlineStr">
        <is>
          <t>06/2026</t>
        </is>
      </c>
    </row>
    <row r="23">
      <c r="A23" t="n">
        <v>242923</v>
      </c>
      <c r="B23" t="n">
        <v>128</v>
      </c>
      <c r="C23" t="inlineStr">
        <is>
          <t>Love Cabaret</t>
        </is>
      </c>
      <c r="D23" t="inlineStr">
        <is>
          <t>AROUMAR DISTRIBUIDORA DE PRODUTOS ALIMENTICIOS LTDA</t>
        </is>
      </c>
      <c r="E23" t="inlineStr">
        <is>
          <t>1067671</t>
        </is>
      </c>
      <c r="F23" s="555" t="n">
        <v>46195</v>
      </c>
      <c r="G23" s="555" t="n">
        <v>46197</v>
      </c>
      <c r="H23" s="555" t="n">
        <v>46223</v>
      </c>
      <c r="I23" t="n">
        <v>476.7</v>
      </c>
      <c r="J23" t="n">
        <v>476.7</v>
      </c>
      <c r="K23" t="n">
        <v>476.7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inlineStr">
        <is>
          <t>06/2026</t>
        </is>
      </c>
    </row>
    <row r="24">
      <c r="A24" t="n">
        <v>242912</v>
      </c>
      <c r="B24" t="n">
        <v>128</v>
      </c>
      <c r="C24" t="inlineStr">
        <is>
          <t>Love Cabaret</t>
        </is>
      </c>
      <c r="D24" t="inlineStr">
        <is>
          <t>DISTRIBUIDORA ARENA VIP COMERCIO DE BEBIDAS LTDA</t>
        </is>
      </c>
      <c r="E24" t="inlineStr">
        <is>
          <t>12395</t>
        </is>
      </c>
      <c r="F24" s="555" t="n">
        <v>46195</v>
      </c>
      <c r="G24" s="555" t="n">
        <v>46197</v>
      </c>
      <c r="H24" s="555" t="n">
        <v>46223</v>
      </c>
      <c r="I24" t="n">
        <v>466.8</v>
      </c>
      <c r="J24" t="n">
        <v>466.8</v>
      </c>
      <c r="K24" t="n">
        <v>0</v>
      </c>
      <c r="L24" t="n">
        <v>466.8</v>
      </c>
      <c r="M24" t="n">
        <v>0</v>
      </c>
      <c r="N24" t="n">
        <v>0</v>
      </c>
      <c r="O24" t="n">
        <v>0</v>
      </c>
      <c r="P24" t="n">
        <v>0</v>
      </c>
      <c r="Q24" t="inlineStr">
        <is>
          <t>06/2026</t>
        </is>
      </c>
    </row>
    <row r="25">
      <c r="A25" t="n">
        <v>242911</v>
      </c>
      <c r="B25" t="n">
        <v>128</v>
      </c>
      <c r="C25" t="inlineStr">
        <is>
          <t>Love Cabaret</t>
        </is>
      </c>
      <c r="D25" t="inlineStr">
        <is>
          <t>CECILIA TSUYACO ARAKI SILVA LTDA</t>
        </is>
      </c>
      <c r="E25" t="inlineStr">
        <is>
          <t>394204</t>
        </is>
      </c>
      <c r="F25" s="555" t="n">
        <v>46196</v>
      </c>
      <c r="G25" s="555" t="n">
        <v>46197</v>
      </c>
      <c r="H25" s="555" t="n">
        <v>46224</v>
      </c>
      <c r="I25" t="n">
        <v>97</v>
      </c>
      <c r="J25" t="n">
        <v>97</v>
      </c>
      <c r="K25" t="n">
        <v>97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inlineStr">
        <is>
          <t>06/2026</t>
        </is>
      </c>
    </row>
    <row r="26">
      <c r="A26" t="n">
        <v>242909</v>
      </c>
      <c r="B26" t="n">
        <v>128</v>
      </c>
      <c r="C26" t="inlineStr">
        <is>
          <t>Love Cabaret</t>
        </is>
      </c>
      <c r="D26" t="inlineStr">
        <is>
          <t>MARIO PEDRO FELICIANO - HORTIFRUTI</t>
        </is>
      </c>
      <c r="E26" t="inlineStr">
        <is>
          <t>480838</t>
        </is>
      </c>
      <c r="F26" s="555" t="n">
        <v>46195</v>
      </c>
      <c r="G26" s="555" t="n">
        <v>46197</v>
      </c>
      <c r="H26" s="555" t="n">
        <v>46223</v>
      </c>
      <c r="I26" t="n">
        <v>89.63</v>
      </c>
      <c r="J26" t="n">
        <v>89.63</v>
      </c>
      <c r="K26" t="n">
        <v>89.63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inlineStr">
        <is>
          <t>06/2026</t>
        </is>
      </c>
    </row>
    <row r="27">
      <c r="A27" t="n">
        <v>242908</v>
      </c>
      <c r="B27" t="n">
        <v>128</v>
      </c>
      <c r="C27" t="inlineStr">
        <is>
          <t>Love Cabaret</t>
        </is>
      </c>
      <c r="D27" t="inlineStr">
        <is>
          <t xml:space="preserve">LATICINIOS FIOR DITALIA LTDA </t>
        </is>
      </c>
      <c r="E27" t="inlineStr">
        <is>
          <t>45383</t>
        </is>
      </c>
      <c r="F27" s="555" t="n">
        <v>46202</v>
      </c>
      <c r="G27" s="555" t="n">
        <v>46203</v>
      </c>
      <c r="H27" s="555" t="n">
        <v>46218</v>
      </c>
      <c r="I27" t="n">
        <v>326.75</v>
      </c>
      <c r="J27" t="n">
        <v>326.75</v>
      </c>
      <c r="K27" t="n">
        <v>326.75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inlineStr">
        <is>
          <t>06/2026</t>
        </is>
      </c>
    </row>
    <row r="28">
      <c r="A28" t="n">
        <v>242907</v>
      </c>
      <c r="B28" t="n">
        <v>128</v>
      </c>
      <c r="C28" t="inlineStr">
        <is>
          <t>Love Cabaret</t>
        </is>
      </c>
      <c r="D28" t="inlineStr">
        <is>
          <t>ATACADISTA KINGFOOD PRODUTOS ALIMENTICIO</t>
        </is>
      </c>
      <c r="E28" t="inlineStr">
        <is>
          <t>293215</t>
        </is>
      </c>
      <c r="F28" s="555" t="n">
        <v>46202</v>
      </c>
      <c r="G28" s="555" t="n">
        <v>46203</v>
      </c>
      <c r="H28" s="555" t="n">
        <v>46230</v>
      </c>
      <c r="I28" t="n">
        <v>479.4</v>
      </c>
      <c r="J28" t="n">
        <v>479.4</v>
      </c>
      <c r="K28" t="n">
        <v>479.4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inlineStr">
        <is>
          <t>06/2026</t>
        </is>
      </c>
    </row>
    <row r="29">
      <c r="A29" t="n">
        <v>242906</v>
      </c>
      <c r="B29" t="n">
        <v>128</v>
      </c>
      <c r="C29" t="inlineStr">
        <is>
          <t>Love Cabaret</t>
        </is>
      </c>
      <c r="D29" t="inlineStr">
        <is>
          <t>CECILIA TSUYACO ARAKI SILVA LTDA</t>
        </is>
      </c>
      <c r="E29" t="inlineStr">
        <is>
          <t>394478</t>
        </is>
      </c>
      <c r="F29" s="555" t="n">
        <v>46202</v>
      </c>
      <c r="G29" s="555" t="n">
        <v>46203</v>
      </c>
      <c r="H29" s="555" t="n">
        <v>46230</v>
      </c>
      <c r="I29" t="n">
        <v>198.1</v>
      </c>
      <c r="J29" t="n">
        <v>198.1</v>
      </c>
      <c r="K29" t="n">
        <v>198.1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inlineStr">
        <is>
          <t>06/2026</t>
        </is>
      </c>
    </row>
    <row r="30">
      <c r="A30" t="n">
        <v>242905</v>
      </c>
      <c r="B30" t="n">
        <v>128</v>
      </c>
      <c r="C30" t="inlineStr">
        <is>
          <t>Love Cabaret</t>
        </is>
      </c>
      <c r="D30" t="inlineStr">
        <is>
          <t>MARIO PEDRO FELICIANO - HORTIFRUTI</t>
        </is>
      </c>
      <c r="E30" t="inlineStr">
        <is>
          <t>481418</t>
        </is>
      </c>
      <c r="F30" s="555" t="n">
        <v>46202</v>
      </c>
      <c r="G30" s="555" t="n">
        <v>46203</v>
      </c>
      <c r="H30" s="555" t="n">
        <v>46230</v>
      </c>
      <c r="I30" t="n">
        <v>49.75</v>
      </c>
      <c r="J30" t="n">
        <v>49.75</v>
      </c>
      <c r="K30" t="n">
        <v>49.75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inlineStr">
        <is>
          <t>06/2026</t>
        </is>
      </c>
    </row>
    <row r="31">
      <c r="A31" t="n">
        <v>242903</v>
      </c>
      <c r="B31" t="n">
        <v>128</v>
      </c>
      <c r="C31" t="inlineStr">
        <is>
          <t>Love Cabaret</t>
        </is>
      </c>
      <c r="D31" t="inlineStr">
        <is>
          <t>DO CHEF DISTRIBUIDORA DE ALIMENTOS LTDA</t>
        </is>
      </c>
      <c r="E31" t="inlineStr">
        <is>
          <t>2652</t>
        </is>
      </c>
      <c r="F31" s="555" t="n">
        <v>46199</v>
      </c>
      <c r="G31" s="555" t="n">
        <v>46203</v>
      </c>
      <c r="H31" s="555" t="n">
        <v>46227</v>
      </c>
      <c r="I31" t="n">
        <v>176.2</v>
      </c>
      <c r="J31" t="n">
        <v>176.2</v>
      </c>
      <c r="K31" t="n">
        <v>176.2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inlineStr">
        <is>
          <t>06/2026</t>
        </is>
      </c>
    </row>
    <row r="32">
      <c r="A32" t="n">
        <v>242902</v>
      </c>
      <c r="B32" t="n">
        <v>128</v>
      </c>
      <c r="C32" t="inlineStr">
        <is>
          <t>Love Cabaret</t>
        </is>
      </c>
      <c r="D32" t="inlineStr">
        <is>
          <t>DO CHEF DISTRIBUIDORA DE ALIMENTOS LTDA</t>
        </is>
      </c>
      <c r="E32" t="inlineStr">
        <is>
          <t>2598</t>
        </is>
      </c>
      <c r="F32" s="555" t="n">
        <v>46198</v>
      </c>
      <c r="G32" s="555" t="n">
        <v>46200</v>
      </c>
      <c r="H32" s="555" t="n">
        <v>46226</v>
      </c>
      <c r="I32" t="n">
        <v>48.62</v>
      </c>
      <c r="J32" t="n">
        <v>48.62</v>
      </c>
      <c r="K32" t="n">
        <v>48.62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inlineStr">
        <is>
          <t>06/2026</t>
        </is>
      </c>
    </row>
    <row r="33">
      <c r="A33" t="n">
        <v>242901</v>
      </c>
      <c r="B33" t="n">
        <v>128</v>
      </c>
      <c r="C33" t="inlineStr">
        <is>
          <t>Love Cabaret</t>
        </is>
      </c>
      <c r="D33" t="inlineStr">
        <is>
          <t>MARIO PEDRO FELICIANO - HORTIFRUTI</t>
        </is>
      </c>
      <c r="E33" t="inlineStr">
        <is>
          <t>481186</t>
        </is>
      </c>
      <c r="F33" s="555" t="n">
        <v>46198</v>
      </c>
      <c r="G33" s="555" t="n">
        <v>46200</v>
      </c>
      <c r="H33" s="555" t="n">
        <v>46226</v>
      </c>
      <c r="I33" t="n">
        <v>71.97</v>
      </c>
      <c r="J33" t="n">
        <v>71.97</v>
      </c>
      <c r="K33" t="n">
        <v>71.97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inlineStr">
        <is>
          <t>06/2026</t>
        </is>
      </c>
    </row>
    <row r="34">
      <c r="A34" t="n">
        <v>242900</v>
      </c>
      <c r="B34" t="n">
        <v>128</v>
      </c>
      <c r="C34" t="inlineStr">
        <is>
          <t>Love Cabaret</t>
        </is>
      </c>
      <c r="D34" t="inlineStr">
        <is>
          <t>PROAUTO INDUSTRIA QUIMICA EIRELI</t>
        </is>
      </c>
      <c r="E34" t="inlineStr">
        <is>
          <t>158879</t>
        </is>
      </c>
      <c r="F34" s="555" t="n">
        <v>46197</v>
      </c>
      <c r="G34" s="555" t="n">
        <v>46200</v>
      </c>
      <c r="H34" s="555" t="n">
        <v>46225</v>
      </c>
      <c r="I34" t="n">
        <v>1409.17</v>
      </c>
      <c r="J34" t="n">
        <v>1349.68</v>
      </c>
      <c r="K34" t="n">
        <v>0</v>
      </c>
      <c r="L34" t="n">
        <v>0</v>
      </c>
      <c r="M34" t="n">
        <v>1409.17</v>
      </c>
      <c r="N34" t="n">
        <v>0</v>
      </c>
      <c r="O34" t="n">
        <v>0</v>
      </c>
      <c r="P34" t="n">
        <v>0</v>
      </c>
      <c r="Q34" t="inlineStr">
        <is>
          <t>06/2026</t>
        </is>
      </c>
    </row>
    <row r="35">
      <c r="A35" t="n">
        <v>242898</v>
      </c>
      <c r="B35" t="n">
        <v>128</v>
      </c>
      <c r="C35" t="inlineStr">
        <is>
          <t>Love Cabaret</t>
        </is>
      </c>
      <c r="D35" t="inlineStr">
        <is>
          <t>FG7 COMERCIO E DISTRIBUICAO DE BEBIDAS LTDA</t>
        </is>
      </c>
      <c r="E35" t="inlineStr">
        <is>
          <t>815069</t>
        </is>
      </c>
      <c r="F35" s="555" t="n">
        <v>46197</v>
      </c>
      <c r="G35" s="555" t="n">
        <v>46200</v>
      </c>
      <c r="H35" s="555" t="n">
        <v>46218</v>
      </c>
      <c r="I35" t="n">
        <v>683.22</v>
      </c>
      <c r="J35" t="n">
        <v>683.22</v>
      </c>
      <c r="K35" t="n">
        <v>0</v>
      </c>
      <c r="L35" t="n">
        <v>683.22</v>
      </c>
      <c r="M35" t="n">
        <v>0</v>
      </c>
      <c r="N35" t="n">
        <v>0</v>
      </c>
      <c r="O35" t="n">
        <v>0</v>
      </c>
      <c r="P35" t="n">
        <v>0</v>
      </c>
      <c r="Q35" t="inlineStr">
        <is>
          <t>06/2026</t>
        </is>
      </c>
    </row>
    <row r="36">
      <c r="A36" t="n">
        <v>242896</v>
      </c>
      <c r="B36" t="n">
        <v>128</v>
      </c>
      <c r="C36" t="inlineStr">
        <is>
          <t>Love Cabaret</t>
        </is>
      </c>
      <c r="D36" t="inlineStr">
        <is>
          <t>MARIO PEDRO FELICIANO - HORTIFRUTI</t>
        </is>
      </c>
      <c r="E36" t="inlineStr">
        <is>
          <t>480894</t>
        </is>
      </c>
      <c r="F36" s="555" t="n">
        <v>46196</v>
      </c>
      <c r="G36" s="555" t="n">
        <v>46200</v>
      </c>
      <c r="H36" s="555" t="n">
        <v>46224</v>
      </c>
      <c r="I36" t="n">
        <v>167.11</v>
      </c>
      <c r="J36" t="n">
        <v>167.11</v>
      </c>
      <c r="K36" t="n">
        <v>167.11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inlineStr">
        <is>
          <t>06/2026</t>
        </is>
      </c>
    </row>
    <row r="37">
      <c r="A37" t="n">
        <v>242895</v>
      </c>
      <c r="B37" t="n">
        <v>128</v>
      </c>
      <c r="C37" t="inlineStr">
        <is>
          <t>Love Cabaret</t>
        </is>
      </c>
      <c r="D37" t="inlineStr">
        <is>
          <t>CECILIA TSUYACO ARAKI SILVA LTDA</t>
        </is>
      </c>
      <c r="E37" t="inlineStr">
        <is>
          <t>394339</t>
        </is>
      </c>
      <c r="F37" s="555" t="n">
        <v>46198</v>
      </c>
      <c r="G37" s="555" t="n">
        <v>46200</v>
      </c>
      <c r="H37" s="555" t="n">
        <v>46226</v>
      </c>
      <c r="I37" t="n">
        <v>70.75</v>
      </c>
      <c r="J37" t="n">
        <v>70.75</v>
      </c>
      <c r="K37" t="n">
        <v>70.75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inlineStr">
        <is>
          <t>06/2026</t>
        </is>
      </c>
    </row>
    <row r="38">
      <c r="A38" t="n">
        <v>242893</v>
      </c>
      <c r="B38" t="n">
        <v>128</v>
      </c>
      <c r="C38" t="inlineStr">
        <is>
          <t>Love Cabaret</t>
        </is>
      </c>
      <c r="D38" t="inlineStr">
        <is>
          <t>DTK COMERCIO DE ALIMENTOS LTDA</t>
        </is>
      </c>
      <c r="E38" t="inlineStr">
        <is>
          <t>87124</t>
        </is>
      </c>
      <c r="F38" s="555" t="n">
        <v>46202</v>
      </c>
      <c r="G38" s="555" t="n">
        <v>46203</v>
      </c>
      <c r="H38" s="555" t="n">
        <v>46223</v>
      </c>
      <c r="I38" t="n">
        <v>407.58</v>
      </c>
      <c r="J38" t="n">
        <v>398.68</v>
      </c>
      <c r="K38" t="n">
        <v>407.58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inlineStr">
        <is>
          <t>06/2026</t>
        </is>
      </c>
    </row>
    <row r="39">
      <c r="A39" t="n">
        <v>242892</v>
      </c>
      <c r="B39" t="n">
        <v>128</v>
      </c>
      <c r="C39" t="inlineStr">
        <is>
          <t>Love Cabaret</t>
        </is>
      </c>
      <c r="D39" t="inlineStr">
        <is>
          <t xml:space="preserve">BGC COMERCIO DE UTENSILIOS </t>
        </is>
      </c>
      <c r="E39" t="inlineStr">
        <is>
          <t>2443</t>
        </is>
      </c>
      <c r="F39" s="555" t="n">
        <v>46191</v>
      </c>
      <c r="G39" s="555" t="n">
        <v>46203</v>
      </c>
      <c r="H39" s="555" t="n">
        <v>46219</v>
      </c>
      <c r="I39" t="n">
        <v>460.83</v>
      </c>
      <c r="J39" t="n">
        <v>460.83</v>
      </c>
      <c r="K39" t="n">
        <v>0</v>
      </c>
      <c r="L39" t="n">
        <v>0</v>
      </c>
      <c r="M39" t="n">
        <v>217.38</v>
      </c>
      <c r="N39" t="n">
        <v>0</v>
      </c>
      <c r="O39" t="n">
        <v>243.45</v>
      </c>
      <c r="P39" t="n">
        <v>0</v>
      </c>
      <c r="Q39" t="inlineStr">
        <is>
          <t>06/2026</t>
        </is>
      </c>
    </row>
    <row r="40">
      <c r="A40" t="n">
        <v>242890</v>
      </c>
      <c r="B40" t="n">
        <v>128</v>
      </c>
      <c r="C40" t="inlineStr">
        <is>
          <t>Love Cabaret</t>
        </is>
      </c>
      <c r="D40" t="inlineStr">
        <is>
          <t>EMPORIO M&amp;L COMERCIO DE ALIM E BEBIDAS LTDA</t>
        </is>
      </c>
      <c r="E40" t="inlineStr">
        <is>
          <t>520827</t>
        </is>
      </c>
      <c r="F40" s="555" t="n">
        <v>46202</v>
      </c>
      <c r="G40" s="555" t="n">
        <v>46203</v>
      </c>
      <c r="H40" s="555" t="n">
        <v>46233</v>
      </c>
      <c r="I40" t="n">
        <v>160.5</v>
      </c>
      <c r="J40" t="n">
        <v>160.5</v>
      </c>
      <c r="K40" t="n">
        <v>160.5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inlineStr">
        <is>
          <t>06/2026</t>
        </is>
      </c>
    </row>
    <row r="41">
      <c r="A41" t="n">
        <v>242887</v>
      </c>
      <c r="B41" t="n">
        <v>128</v>
      </c>
      <c r="C41" t="inlineStr">
        <is>
          <t>Love Cabaret</t>
        </is>
      </c>
      <c r="D41" t="inlineStr">
        <is>
          <t>DTK COMERCIO DE ALIMENTOS LTDA</t>
        </is>
      </c>
      <c r="E41" t="inlineStr">
        <is>
          <t>86372</t>
        </is>
      </c>
      <c r="F41" s="555" t="n">
        <v>46197</v>
      </c>
      <c r="G41" s="555" t="n">
        <v>46203</v>
      </c>
      <c r="H41" s="555" t="n">
        <v>46218</v>
      </c>
      <c r="I41" t="n">
        <v>186.88</v>
      </c>
      <c r="J41" t="n">
        <v>177.98</v>
      </c>
      <c r="K41" t="n">
        <v>186.88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inlineStr">
        <is>
          <t>06/2026</t>
        </is>
      </c>
    </row>
    <row r="42">
      <c r="A42" t="n">
        <v>242883</v>
      </c>
      <c r="B42" t="n">
        <v>128</v>
      </c>
      <c r="C42" t="inlineStr">
        <is>
          <t>Love Cabaret</t>
        </is>
      </c>
      <c r="D42" t="inlineStr">
        <is>
          <t>EMPORIO M&amp;L COMERCIO DE ALIM E BEBIDAS LTDA</t>
        </is>
      </c>
      <c r="E42" t="inlineStr">
        <is>
          <t>518877</t>
        </is>
      </c>
      <c r="F42" s="555" t="n">
        <v>46189</v>
      </c>
      <c r="G42" s="555" t="n">
        <v>46190</v>
      </c>
      <c r="H42" s="555" t="n">
        <v>46219</v>
      </c>
      <c r="I42" t="n">
        <v>705.53</v>
      </c>
      <c r="J42" t="n">
        <v>705.53</v>
      </c>
      <c r="K42" t="n">
        <v>387.53</v>
      </c>
      <c r="L42" t="n">
        <v>318</v>
      </c>
      <c r="M42" t="n">
        <v>0</v>
      </c>
      <c r="N42" t="n">
        <v>0</v>
      </c>
      <c r="O42" t="n">
        <v>0</v>
      </c>
      <c r="P42" t="n">
        <v>0</v>
      </c>
      <c r="Q42" t="inlineStr">
        <is>
          <t>06/2026</t>
        </is>
      </c>
    </row>
    <row r="43">
      <c r="A43" t="n">
        <v>242880</v>
      </c>
      <c r="B43" t="n">
        <v>128</v>
      </c>
      <c r="C43" t="inlineStr">
        <is>
          <t>Love Cabaret</t>
        </is>
      </c>
      <c r="D43" t="inlineStr">
        <is>
          <t>EMPORIO M&amp;L COMERCIO DE ALIM E BEBIDAS LTDA</t>
        </is>
      </c>
      <c r="E43" t="inlineStr">
        <is>
          <t>518951</t>
        </is>
      </c>
      <c r="F43" s="555" t="n">
        <v>46189</v>
      </c>
      <c r="G43" s="555" t="n">
        <v>46190</v>
      </c>
      <c r="H43" s="555" t="n">
        <v>46219</v>
      </c>
      <c r="I43" t="n">
        <v>959.4</v>
      </c>
      <c r="J43" t="n">
        <v>959.4</v>
      </c>
      <c r="K43" t="n">
        <v>0</v>
      </c>
      <c r="L43" t="n">
        <v>959.4</v>
      </c>
      <c r="M43" t="n">
        <v>0</v>
      </c>
      <c r="N43" t="n">
        <v>0</v>
      </c>
      <c r="O43" t="n">
        <v>0</v>
      </c>
      <c r="P43" t="n">
        <v>0</v>
      </c>
      <c r="Q43" t="inlineStr">
        <is>
          <t>06/2026</t>
        </is>
      </c>
    </row>
    <row r="44">
      <c r="A44" t="n">
        <v>242878</v>
      </c>
      <c r="B44" t="n">
        <v>128</v>
      </c>
      <c r="C44" t="inlineStr">
        <is>
          <t>Love Cabaret</t>
        </is>
      </c>
      <c r="D44" t="inlineStr">
        <is>
          <t>PROAUTO INDUSTRIA QUIMICA EIRELI</t>
        </is>
      </c>
      <c r="E44" t="inlineStr">
        <is>
          <t>158413</t>
        </is>
      </c>
      <c r="F44" s="555" t="n">
        <v>46189</v>
      </c>
      <c r="G44" s="555" t="n">
        <v>46190</v>
      </c>
      <c r="H44" s="555" t="n">
        <v>46217</v>
      </c>
      <c r="I44" t="n">
        <v>659</v>
      </c>
      <c r="J44" t="n">
        <v>627.6</v>
      </c>
      <c r="K44" t="n">
        <v>0</v>
      </c>
      <c r="L44" t="n">
        <v>0</v>
      </c>
      <c r="M44" t="n">
        <v>659</v>
      </c>
      <c r="N44" t="n">
        <v>0</v>
      </c>
      <c r="O44" t="n">
        <v>0</v>
      </c>
      <c r="P44" t="n">
        <v>0</v>
      </c>
      <c r="Q44" t="inlineStr">
        <is>
          <t>06/2026</t>
        </is>
      </c>
    </row>
    <row r="45">
      <c r="A45" t="n">
        <v>242876</v>
      </c>
      <c r="B45" t="n">
        <v>128</v>
      </c>
      <c r="C45" t="inlineStr">
        <is>
          <t>Love Cabaret</t>
        </is>
      </c>
      <c r="D45" t="inlineStr">
        <is>
          <t>GCT COMERCIO DE PRODUTOS ALIMENTICIOS LTDA</t>
        </is>
      </c>
      <c r="E45" t="inlineStr">
        <is>
          <t>12341</t>
        </is>
      </c>
      <c r="F45" s="555" t="n">
        <v>46188</v>
      </c>
      <c r="G45" s="555" t="n">
        <v>46190</v>
      </c>
      <c r="H45" s="555" t="n">
        <v>46216</v>
      </c>
      <c r="I45" t="n">
        <v>1097.4</v>
      </c>
      <c r="J45" t="n">
        <v>1072</v>
      </c>
      <c r="K45" t="n">
        <v>0</v>
      </c>
      <c r="L45" t="n">
        <v>1097.4</v>
      </c>
      <c r="M45" t="n">
        <v>0</v>
      </c>
      <c r="N45" t="n">
        <v>0</v>
      </c>
      <c r="O45" t="n">
        <v>0</v>
      </c>
      <c r="P45" t="n">
        <v>0</v>
      </c>
      <c r="Q45" t="inlineStr">
        <is>
          <t>06/2026</t>
        </is>
      </c>
    </row>
    <row r="46">
      <c r="A46" t="n">
        <v>242875</v>
      </c>
      <c r="B46" t="n">
        <v>128</v>
      </c>
      <c r="C46" t="inlineStr">
        <is>
          <t>Love Cabaret</t>
        </is>
      </c>
      <c r="D46" t="inlineStr">
        <is>
          <t>WPP COMERCIO DE CARNES LTDA</t>
        </is>
      </c>
      <c r="E46" t="inlineStr">
        <is>
          <t>80020</t>
        </is>
      </c>
      <c r="F46" s="555" t="n">
        <v>46190</v>
      </c>
      <c r="G46" s="555" t="n">
        <v>46190</v>
      </c>
      <c r="H46" s="555" t="n">
        <v>46218</v>
      </c>
      <c r="I46" t="n">
        <v>1289.86</v>
      </c>
      <c r="J46" t="n">
        <v>1289.86</v>
      </c>
      <c r="K46" t="n">
        <v>1289.86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inlineStr">
        <is>
          <t>06/2026</t>
        </is>
      </c>
    </row>
    <row r="47">
      <c r="A47" t="n">
        <v>242874</v>
      </c>
      <c r="B47" t="n">
        <v>128</v>
      </c>
      <c r="C47" t="inlineStr">
        <is>
          <t>Love Cabaret</t>
        </is>
      </c>
      <c r="D47" t="inlineStr">
        <is>
          <t xml:space="preserve">COMERCIAL IMPORTADORA E EXPORTADORA METAPUNTO LTDA </t>
        </is>
      </c>
      <c r="E47" t="inlineStr">
        <is>
          <t>45569</t>
        </is>
      </c>
      <c r="F47" s="555" t="n">
        <v>46190</v>
      </c>
      <c r="G47" s="555" t="n">
        <v>46196</v>
      </c>
      <c r="H47" s="555" t="n">
        <v>46218</v>
      </c>
      <c r="I47" t="n">
        <v>644.6</v>
      </c>
      <c r="J47" t="n">
        <v>629.7</v>
      </c>
      <c r="K47" t="n">
        <v>644.6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inlineStr">
        <is>
          <t>06/2026</t>
        </is>
      </c>
    </row>
    <row r="48">
      <c r="A48" t="n">
        <v>242872</v>
      </c>
      <c r="B48" t="n">
        <v>128</v>
      </c>
      <c r="C48" t="inlineStr">
        <is>
          <t>Love Cabaret</t>
        </is>
      </c>
      <c r="D48" t="inlineStr">
        <is>
          <t>ZAHIL IMPORTADORA LTDA</t>
        </is>
      </c>
      <c r="E48" t="inlineStr">
        <is>
          <t>272078</t>
        </is>
      </c>
      <c r="F48" s="555" t="n">
        <v>46188</v>
      </c>
      <c r="G48" s="555" t="n">
        <v>46190</v>
      </c>
      <c r="H48" s="555" t="n">
        <v>46218</v>
      </c>
      <c r="I48" t="n">
        <v>4265.65</v>
      </c>
      <c r="J48" t="n">
        <v>4005.3</v>
      </c>
      <c r="K48" t="n">
        <v>0</v>
      </c>
      <c r="L48" t="n">
        <v>4265.65</v>
      </c>
      <c r="M48" t="n">
        <v>0</v>
      </c>
      <c r="N48" t="n">
        <v>0</v>
      </c>
      <c r="O48" t="n">
        <v>0</v>
      </c>
      <c r="P48" t="n">
        <v>0</v>
      </c>
      <c r="Q48" t="inlineStr">
        <is>
          <t>06/2026</t>
        </is>
      </c>
    </row>
    <row r="49">
      <c r="A49" t="n">
        <v>242868</v>
      </c>
      <c r="B49" t="n">
        <v>128</v>
      </c>
      <c r="C49" t="inlineStr">
        <is>
          <t>Love Cabaret</t>
        </is>
      </c>
      <c r="D49" t="inlineStr">
        <is>
          <t>CECILIA TSUYACO ARAKI SILVA LTDA</t>
        </is>
      </c>
      <c r="E49" t="inlineStr">
        <is>
          <t>393819</t>
        </is>
      </c>
      <c r="F49" s="555" t="n">
        <v>46190</v>
      </c>
      <c r="G49" s="555" t="n">
        <v>46196</v>
      </c>
      <c r="H49" s="555" t="n">
        <v>46218</v>
      </c>
      <c r="I49" t="n">
        <v>105.7</v>
      </c>
      <c r="J49" t="n">
        <v>105.7</v>
      </c>
      <c r="K49" t="n">
        <v>105.7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inlineStr">
        <is>
          <t>06/2026</t>
        </is>
      </c>
    </row>
    <row r="50">
      <c r="A50" t="n">
        <v>242866</v>
      </c>
      <c r="B50" t="n">
        <v>128</v>
      </c>
      <c r="C50" t="inlineStr">
        <is>
          <t>Love Cabaret</t>
        </is>
      </c>
      <c r="D50" t="inlineStr">
        <is>
          <t>ANDREIA SANTOS FREITAS DUARTE</t>
        </is>
      </c>
      <c r="E50" t="inlineStr">
        <is>
          <t>2667</t>
        </is>
      </c>
      <c r="F50" s="555" t="n">
        <v>46190</v>
      </c>
      <c r="G50" s="555" t="n">
        <v>46196</v>
      </c>
      <c r="H50" s="555" t="n">
        <v>46223</v>
      </c>
      <c r="I50" t="n">
        <v>198.6</v>
      </c>
      <c r="J50" t="n">
        <v>198.6</v>
      </c>
      <c r="K50" t="n">
        <v>0</v>
      </c>
      <c r="L50" t="n">
        <v>0</v>
      </c>
      <c r="M50" t="n">
        <v>198.6</v>
      </c>
      <c r="N50" t="n">
        <v>0</v>
      </c>
      <c r="O50" t="n">
        <v>0</v>
      </c>
      <c r="P50" t="n">
        <v>0</v>
      </c>
      <c r="Q50" t="inlineStr">
        <is>
          <t>06/2026</t>
        </is>
      </c>
    </row>
    <row r="51">
      <c r="A51" t="n">
        <v>242863</v>
      </c>
      <c r="B51" t="n">
        <v>128</v>
      </c>
      <c r="C51" t="inlineStr">
        <is>
          <t>Love Cabaret</t>
        </is>
      </c>
      <c r="D51" t="inlineStr">
        <is>
          <t>ANDREIA SANTOS FREITAS DUARTE</t>
        </is>
      </c>
      <c r="E51" t="inlineStr">
        <is>
          <t>2662</t>
        </is>
      </c>
      <c r="F51" s="555" t="n">
        <v>46190</v>
      </c>
      <c r="G51" s="555" t="n">
        <v>46196</v>
      </c>
      <c r="H51" s="555" t="n">
        <v>46223</v>
      </c>
      <c r="I51" t="n">
        <v>55</v>
      </c>
      <c r="J51" t="n">
        <v>55</v>
      </c>
      <c r="K51" t="n">
        <v>55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inlineStr">
        <is>
          <t>06/2026</t>
        </is>
      </c>
    </row>
    <row r="52">
      <c r="A52" t="n">
        <v>242862</v>
      </c>
      <c r="B52" t="n">
        <v>128</v>
      </c>
      <c r="C52" t="inlineStr">
        <is>
          <t>Love Cabaret</t>
        </is>
      </c>
      <c r="D52" t="inlineStr">
        <is>
          <t>ANDREIA SANTOS FREITAS DUARTE</t>
        </is>
      </c>
      <c r="E52" t="inlineStr">
        <is>
          <t>2675</t>
        </is>
      </c>
      <c r="F52" s="555" t="n">
        <v>46190</v>
      </c>
      <c r="G52" s="555" t="n">
        <v>46196</v>
      </c>
      <c r="H52" s="555" t="n">
        <v>46223</v>
      </c>
      <c r="I52" t="n">
        <v>150.91</v>
      </c>
      <c r="J52" t="n">
        <v>150.91</v>
      </c>
      <c r="K52" t="n">
        <v>150.91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inlineStr">
        <is>
          <t>06/2026</t>
        </is>
      </c>
    </row>
    <row r="53">
      <c r="A53" t="n">
        <v>242860</v>
      </c>
      <c r="B53" t="n">
        <v>128</v>
      </c>
      <c r="C53" t="inlineStr">
        <is>
          <t>Love Cabaret</t>
        </is>
      </c>
      <c r="D53" t="inlineStr">
        <is>
          <t>EAU - DISTRIBUIDORA DE AGUA MINERAL LTDA</t>
        </is>
      </c>
      <c r="E53" t="inlineStr">
        <is>
          <t>312541</t>
        </is>
      </c>
      <c r="F53" s="555" t="n">
        <v>46190</v>
      </c>
      <c r="G53" s="555" t="n">
        <v>46196</v>
      </c>
      <c r="H53" s="555" t="n">
        <v>46219</v>
      </c>
      <c r="I53" t="n">
        <v>270</v>
      </c>
      <c r="J53" t="n">
        <v>270</v>
      </c>
      <c r="K53" t="n">
        <v>0</v>
      </c>
      <c r="L53" t="n">
        <v>270</v>
      </c>
      <c r="M53" t="n">
        <v>0</v>
      </c>
      <c r="N53" t="n">
        <v>0</v>
      </c>
      <c r="O53" t="n">
        <v>0</v>
      </c>
      <c r="P53" t="n">
        <v>0</v>
      </c>
      <c r="Q53" t="inlineStr">
        <is>
          <t>06/2026</t>
        </is>
      </c>
    </row>
    <row r="54">
      <c r="A54" t="n">
        <v>242857</v>
      </c>
      <c r="B54" t="n">
        <v>128</v>
      </c>
      <c r="C54" t="inlineStr">
        <is>
          <t>Love Cabaret</t>
        </is>
      </c>
      <c r="D54" t="inlineStr">
        <is>
          <t>AKASHIA FLORA COMÉRCIO IMPORTAÇÃO E EXPORTAÇÃO DE PROTUDOS NATURAIS</t>
        </is>
      </c>
      <c r="E54" t="inlineStr">
        <is>
          <t>6499</t>
        </is>
      </c>
      <c r="F54" s="555" t="n">
        <v>46174</v>
      </c>
      <c r="G54" s="555" t="n">
        <v>46206</v>
      </c>
      <c r="H54" s="555" t="n">
        <v>46206</v>
      </c>
      <c r="I54" t="n">
        <v>110</v>
      </c>
      <c r="J54" t="n">
        <v>110</v>
      </c>
      <c r="K54" t="n">
        <v>110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inlineStr">
        <is>
          <t>07/2026</t>
        </is>
      </c>
    </row>
    <row r="55">
      <c r="A55" t="n">
        <v>242844</v>
      </c>
      <c r="B55" t="n">
        <v>128</v>
      </c>
      <c r="C55" t="inlineStr">
        <is>
          <t>Love Cabaret</t>
        </is>
      </c>
      <c r="D55" t="inlineStr">
        <is>
          <t>EMPORIO M&amp;L COMERCIO DE ALIM E BEBIDAS LTDA</t>
        </is>
      </c>
      <c r="E55" t="inlineStr">
        <is>
          <t>518489</t>
        </is>
      </c>
      <c r="F55" s="555" t="n">
        <v>46188</v>
      </c>
      <c r="G55" s="555" t="n">
        <v>46189</v>
      </c>
      <c r="H55" s="555" t="n">
        <v>46219</v>
      </c>
      <c r="I55" t="n">
        <v>368.4</v>
      </c>
      <c r="J55" t="n">
        <v>368.4</v>
      </c>
      <c r="K55" t="n">
        <v>368.4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inlineStr">
        <is>
          <t>06/2026</t>
        </is>
      </c>
    </row>
    <row r="56">
      <c r="A56" t="n">
        <v>242841</v>
      </c>
      <c r="B56" t="n">
        <v>128</v>
      </c>
      <c r="C56" t="inlineStr">
        <is>
          <t>Love Cabaret</t>
        </is>
      </c>
      <c r="D56" t="inlineStr">
        <is>
          <t>KING COMERCIO E IMPORTACAO DE BEBIDAS LTDA</t>
        </is>
      </c>
      <c r="E56" t="inlineStr">
        <is>
          <t>128164</t>
        </is>
      </c>
      <c r="F56" s="555" t="n">
        <v>46189</v>
      </c>
      <c r="G56" s="555" t="n">
        <v>46189</v>
      </c>
      <c r="H56" s="555" t="n">
        <v>46217</v>
      </c>
      <c r="I56" t="n">
        <v>3686.4</v>
      </c>
      <c r="J56" t="n">
        <v>3686.4</v>
      </c>
      <c r="K56" t="n">
        <v>0</v>
      </c>
      <c r="L56" t="n">
        <v>3686.4</v>
      </c>
      <c r="M56" t="n">
        <v>0</v>
      </c>
      <c r="N56" t="n">
        <v>0</v>
      </c>
      <c r="O56" t="n">
        <v>0</v>
      </c>
      <c r="P56" t="n">
        <v>0</v>
      </c>
      <c r="Q56" t="inlineStr">
        <is>
          <t>06/2026</t>
        </is>
      </c>
    </row>
    <row r="57">
      <c r="A57" t="n">
        <v>242839</v>
      </c>
      <c r="B57" t="n">
        <v>128</v>
      </c>
      <c r="C57" t="inlineStr">
        <is>
          <t>Love Cabaret</t>
        </is>
      </c>
      <c r="D57" t="inlineStr">
        <is>
          <t>DO CHEF DISTRIBUIDORA DE ALIMENTOS LTDA</t>
        </is>
      </c>
      <c r="E57" t="inlineStr">
        <is>
          <t>2345</t>
        </is>
      </c>
      <c r="F57" s="555" t="n">
        <v>46188</v>
      </c>
      <c r="G57" s="555" t="n">
        <v>46189</v>
      </c>
      <c r="H57" s="555" t="n">
        <v>46216</v>
      </c>
      <c r="I57" t="n">
        <v>142.03</v>
      </c>
      <c r="J57" t="n">
        <v>142.02</v>
      </c>
      <c r="K57" t="n">
        <v>142.03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inlineStr">
        <is>
          <t>06/2026</t>
        </is>
      </c>
    </row>
    <row r="58">
      <c r="A58" t="n">
        <v>242837</v>
      </c>
      <c r="B58" t="n">
        <v>128</v>
      </c>
      <c r="C58" t="inlineStr">
        <is>
          <t>Love Cabaret</t>
        </is>
      </c>
      <c r="D58" t="inlineStr">
        <is>
          <t>AROUMAR DISTRIBUIDORA DE PRODUTOS ALIMENTICIOS LTDA</t>
        </is>
      </c>
      <c r="E58" t="inlineStr">
        <is>
          <t>1066131</t>
        </is>
      </c>
      <c r="F58" s="555" t="n">
        <v>46188</v>
      </c>
      <c r="G58" s="555" t="n">
        <v>46189</v>
      </c>
      <c r="H58" s="555" t="n">
        <v>46216</v>
      </c>
      <c r="I58" t="n">
        <v>415.6</v>
      </c>
      <c r="J58" t="n">
        <v>415.6</v>
      </c>
      <c r="K58" t="n">
        <v>415.6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inlineStr">
        <is>
          <t>06/2026</t>
        </is>
      </c>
    </row>
    <row r="59">
      <c r="A59" t="n">
        <v>242835</v>
      </c>
      <c r="B59" t="n">
        <v>128</v>
      </c>
      <c r="C59" t="inlineStr">
        <is>
          <t>Love Cabaret</t>
        </is>
      </c>
      <c r="D59" t="inlineStr">
        <is>
          <t>CECILIA TSUYACO ARAKI SILVA LTDA</t>
        </is>
      </c>
      <c r="E59" t="inlineStr">
        <is>
          <t>393657</t>
        </is>
      </c>
      <c r="F59" s="555" t="n">
        <v>46188</v>
      </c>
      <c r="G59" s="555" t="n">
        <v>46189</v>
      </c>
      <c r="H59" s="555" t="n">
        <v>46216</v>
      </c>
      <c r="I59" t="n">
        <v>216.8</v>
      </c>
      <c r="J59" t="n">
        <v>216.8</v>
      </c>
      <c r="K59" t="n">
        <v>216.8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inlineStr">
        <is>
          <t>06/2026</t>
        </is>
      </c>
    </row>
    <row r="60">
      <c r="A60" t="n">
        <v>242832</v>
      </c>
      <c r="B60" t="n">
        <v>128</v>
      </c>
      <c r="C60" t="inlineStr">
        <is>
          <t>Love Cabaret</t>
        </is>
      </c>
      <c r="D60" t="inlineStr">
        <is>
          <t>MARIO PEDRO FELICIANO - HORTIFRUTI</t>
        </is>
      </c>
      <c r="E60" t="inlineStr">
        <is>
          <t>479981</t>
        </is>
      </c>
      <c r="F60" s="555" t="n">
        <v>46188</v>
      </c>
      <c r="G60" s="555" t="n">
        <v>46189</v>
      </c>
      <c r="H60" s="555" t="n">
        <v>46216</v>
      </c>
      <c r="I60" t="n">
        <v>301.41</v>
      </c>
      <c r="J60" t="n">
        <v>301.41</v>
      </c>
      <c r="K60" t="n">
        <v>301.41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inlineStr">
        <is>
          <t>06/2026</t>
        </is>
      </c>
    </row>
    <row r="61">
      <c r="A61" t="n">
        <v>242830</v>
      </c>
      <c r="B61" t="n">
        <v>128</v>
      </c>
      <c r="C61" t="inlineStr">
        <is>
          <t>Love Cabaret</t>
        </is>
      </c>
      <c r="D61" t="inlineStr">
        <is>
          <t>ERVAS FINAS HORTICULTURA LTDA</t>
        </is>
      </c>
      <c r="E61" t="inlineStr">
        <is>
          <t>421541</t>
        </is>
      </c>
      <c r="F61" s="555" t="n">
        <v>46188</v>
      </c>
      <c r="G61" s="555" t="n">
        <v>46189</v>
      </c>
      <c r="H61" s="555" t="n">
        <v>46218</v>
      </c>
      <c r="I61" t="n">
        <v>315.25</v>
      </c>
      <c r="J61" t="n">
        <v>315.25</v>
      </c>
      <c r="K61" t="n">
        <v>315.25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inlineStr">
        <is>
          <t>06/2026</t>
        </is>
      </c>
    </row>
    <row r="62">
      <c r="A62" t="n">
        <v>242825</v>
      </c>
      <c r="B62" t="n">
        <v>128</v>
      </c>
      <c r="C62" t="inlineStr">
        <is>
          <t>Love Cabaret</t>
        </is>
      </c>
      <c r="D62" t="inlineStr">
        <is>
          <t>ERVAS FINAS HORTICULTURA LTDA</t>
        </is>
      </c>
      <c r="E62" t="inlineStr">
        <is>
          <t>422532</t>
        </is>
      </c>
      <c r="F62" s="555" t="n">
        <v>46196</v>
      </c>
      <c r="G62" s="555" t="n">
        <v>46197</v>
      </c>
      <c r="H62" s="555" t="n">
        <v>46226</v>
      </c>
      <c r="I62" t="n">
        <v>252.2</v>
      </c>
      <c r="J62" t="n">
        <v>252.2</v>
      </c>
      <c r="K62" t="n">
        <v>252.2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inlineStr">
        <is>
          <t>06/2026</t>
        </is>
      </c>
    </row>
    <row r="63">
      <c r="A63" t="n">
        <v>242173</v>
      </c>
      <c r="B63" t="n">
        <v>128</v>
      </c>
      <c r="C63" t="inlineStr">
        <is>
          <t>Love Cabaret</t>
        </is>
      </c>
      <c r="D63" t="inlineStr">
        <is>
          <t>PSSS LTDA</t>
        </is>
      </c>
      <c r="E63" t="inlineStr">
        <is>
          <t>289</t>
        </is>
      </c>
      <c r="F63" s="555" t="n">
        <v>46196</v>
      </c>
      <c r="G63" s="555" t="n">
        <v>46197</v>
      </c>
      <c r="H63" s="555" t="n">
        <v>46211</v>
      </c>
      <c r="I63" t="n">
        <v>387.8</v>
      </c>
      <c r="J63" t="n">
        <v>387.8</v>
      </c>
      <c r="K63" t="n">
        <v>0</v>
      </c>
      <c r="L63" t="n">
        <v>0</v>
      </c>
      <c r="M63" t="n">
        <v>217.8</v>
      </c>
      <c r="N63" t="n">
        <v>0</v>
      </c>
      <c r="O63" t="n">
        <v>0</v>
      </c>
      <c r="P63" t="n">
        <v>0</v>
      </c>
      <c r="Q63" t="inlineStr">
        <is>
          <t>06/2026</t>
        </is>
      </c>
    </row>
    <row r="64">
      <c r="A64" t="n">
        <v>242172</v>
      </c>
      <c r="B64" t="n">
        <v>128</v>
      </c>
      <c r="C64" t="inlineStr">
        <is>
          <t>Love Cabaret</t>
        </is>
      </c>
      <c r="D64" t="inlineStr">
        <is>
          <t xml:space="preserve">HNK BR INDUSTRIA DE BEBIDAS </t>
        </is>
      </c>
      <c r="E64" t="inlineStr">
        <is>
          <t>242996</t>
        </is>
      </c>
      <c r="F64" s="555" t="n">
        <v>46195</v>
      </c>
      <c r="G64" s="555" t="n">
        <v>46197</v>
      </c>
      <c r="H64" s="555" t="n">
        <v>46210</v>
      </c>
      <c r="I64" t="n">
        <v>617.54</v>
      </c>
      <c r="J64" t="n">
        <v>838.7</v>
      </c>
      <c r="K64" t="n">
        <v>0</v>
      </c>
      <c r="L64" t="n">
        <v>617.54</v>
      </c>
      <c r="M64" t="n">
        <v>0</v>
      </c>
      <c r="N64" t="n">
        <v>0</v>
      </c>
      <c r="O64" t="n">
        <v>0</v>
      </c>
      <c r="P64" t="n">
        <v>0</v>
      </c>
      <c r="Q64" t="inlineStr">
        <is>
          <t>06/2026</t>
        </is>
      </c>
    </row>
    <row r="65">
      <c r="A65" t="n">
        <v>242171</v>
      </c>
      <c r="B65" t="n">
        <v>128</v>
      </c>
      <c r="C65" t="inlineStr">
        <is>
          <t>Love Cabaret</t>
        </is>
      </c>
      <c r="D65" t="inlineStr">
        <is>
          <t>DO CHEF DISTRIBUIDORA DE ALIMENTOS LTDA</t>
        </is>
      </c>
      <c r="E65" t="inlineStr">
        <is>
          <t>2233</t>
        </is>
      </c>
      <c r="F65" s="555" t="n">
        <v>46183</v>
      </c>
      <c r="G65" s="555" t="n">
        <v>46197</v>
      </c>
      <c r="H65" s="555" t="n">
        <v>46211</v>
      </c>
      <c r="I65" t="n">
        <v>356.2</v>
      </c>
      <c r="J65" t="n">
        <v>356.2</v>
      </c>
      <c r="K65" t="n">
        <v>292.5</v>
      </c>
      <c r="L65" t="n">
        <v>63.7</v>
      </c>
      <c r="M65" t="n">
        <v>0</v>
      </c>
      <c r="N65" t="n">
        <v>0</v>
      </c>
      <c r="O65" t="n">
        <v>0</v>
      </c>
      <c r="P65" t="n">
        <v>0</v>
      </c>
      <c r="Q65" t="inlineStr">
        <is>
          <t>06/2026</t>
        </is>
      </c>
    </row>
    <row r="66">
      <c r="A66" t="n">
        <v>242170</v>
      </c>
      <c r="B66" t="n">
        <v>128</v>
      </c>
      <c r="C66" t="inlineStr">
        <is>
          <t>Love Cabaret</t>
        </is>
      </c>
      <c r="D66" t="inlineStr">
        <is>
          <t>PAPELNAP COMERCIO DE ARTIGOSDESCARTAVEIS LTDA</t>
        </is>
      </c>
      <c r="E66" t="inlineStr">
        <is>
          <t>1444</t>
        </is>
      </c>
      <c r="F66" s="555" t="n">
        <v>46197</v>
      </c>
      <c r="G66" s="555" t="n">
        <v>46200</v>
      </c>
      <c r="H66" s="555" t="n">
        <v>46212</v>
      </c>
      <c r="I66" t="n">
        <v>247</v>
      </c>
      <c r="J66" t="n">
        <v>247</v>
      </c>
      <c r="K66" t="n">
        <v>0</v>
      </c>
      <c r="L66" t="n">
        <v>0</v>
      </c>
      <c r="M66" t="n">
        <v>247</v>
      </c>
      <c r="N66" t="n">
        <v>0</v>
      </c>
      <c r="O66" t="n">
        <v>0</v>
      </c>
      <c r="P66" t="n">
        <v>0</v>
      </c>
      <c r="Q66" t="inlineStr">
        <is>
          <t>06/2026</t>
        </is>
      </c>
    </row>
    <row r="67">
      <c r="A67" t="n">
        <v>242169</v>
      </c>
      <c r="B67" t="n">
        <v>128</v>
      </c>
      <c r="C67" t="inlineStr">
        <is>
          <t>Love Cabaret</t>
        </is>
      </c>
      <c r="D67" t="inlineStr">
        <is>
          <t>MULTIFRANGOS COMERCIO DE ALIMENTOS LTDA</t>
        </is>
      </c>
      <c r="E67" t="inlineStr">
        <is>
          <t>969965</t>
        </is>
      </c>
      <c r="F67" s="555" t="n">
        <v>46199</v>
      </c>
      <c r="G67" s="555" t="n">
        <v>46200</v>
      </c>
      <c r="H67" s="555" t="n">
        <v>46213</v>
      </c>
      <c r="I67" t="n">
        <v>691.01</v>
      </c>
      <c r="J67" t="n">
        <v>691.01</v>
      </c>
      <c r="K67" t="n">
        <v>691.01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inlineStr">
        <is>
          <t>06/2026</t>
        </is>
      </c>
    </row>
    <row r="68">
      <c r="A68" t="n">
        <v>242168</v>
      </c>
      <c r="B68" t="n">
        <v>128</v>
      </c>
      <c r="C68" t="inlineStr">
        <is>
          <t>Love Cabaret</t>
        </is>
      </c>
      <c r="D68" t="inlineStr">
        <is>
          <t xml:space="preserve">NOVA MIX </t>
        </is>
      </c>
      <c r="E68" t="inlineStr">
        <is>
          <t>2660365</t>
        </is>
      </c>
      <c r="F68" s="555" t="n">
        <v>46198</v>
      </c>
      <c r="G68" s="555" t="n">
        <v>46200</v>
      </c>
      <c r="H68" s="555" t="n">
        <v>46213</v>
      </c>
      <c r="I68" t="n">
        <v>259.2</v>
      </c>
      <c r="J68" t="n">
        <v>259.2</v>
      </c>
      <c r="K68" t="n">
        <v>259.2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inlineStr">
        <is>
          <t>06/2026</t>
        </is>
      </c>
    </row>
    <row r="69">
      <c r="A69" t="n">
        <v>242167</v>
      </c>
      <c r="B69" t="n">
        <v>128</v>
      </c>
      <c r="C69" t="inlineStr">
        <is>
          <t>Love Cabaret</t>
        </is>
      </c>
      <c r="D69" t="inlineStr">
        <is>
          <t xml:space="preserve">HNK BR INDUSTRIA DE BEBIDAS </t>
        </is>
      </c>
      <c r="E69" t="inlineStr">
        <is>
          <t>245303</t>
        </is>
      </c>
      <c r="F69" s="555" t="n">
        <v>46197</v>
      </c>
      <c r="G69" s="555" t="n">
        <v>46200</v>
      </c>
      <c r="H69" s="555" t="n">
        <v>46212</v>
      </c>
      <c r="I69" t="n">
        <v>308.25</v>
      </c>
      <c r="J69" t="n">
        <v>418.94</v>
      </c>
      <c r="K69" t="n">
        <v>0</v>
      </c>
      <c r="L69" t="n">
        <v>308.25</v>
      </c>
      <c r="M69" t="n">
        <v>0</v>
      </c>
      <c r="N69" t="n">
        <v>0</v>
      </c>
      <c r="O69" t="n">
        <v>0</v>
      </c>
      <c r="P69" t="n">
        <v>0</v>
      </c>
      <c r="Q69" t="inlineStr">
        <is>
          <t>06/2026</t>
        </is>
      </c>
    </row>
    <row r="70">
      <c r="A70" t="n">
        <v>242166</v>
      </c>
      <c r="B70" t="n">
        <v>128</v>
      </c>
      <c r="C70" t="inlineStr">
        <is>
          <t>Love Cabaret</t>
        </is>
      </c>
      <c r="D70" t="inlineStr">
        <is>
          <t>DTK COMERCIO DE ALIMENTOS LTDA</t>
        </is>
      </c>
      <c r="E70" t="inlineStr">
        <is>
          <t>85118</t>
        </is>
      </c>
      <c r="F70" s="555" t="n">
        <v>46189</v>
      </c>
      <c r="G70" s="555" t="n">
        <v>46190</v>
      </c>
      <c r="H70" s="555" t="n">
        <v>46210</v>
      </c>
      <c r="I70" t="n">
        <v>89.72</v>
      </c>
      <c r="J70" t="n">
        <v>80.81999999999999</v>
      </c>
      <c r="K70" t="n">
        <v>89.72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inlineStr">
        <is>
          <t>06/2026</t>
        </is>
      </c>
    </row>
    <row r="71">
      <c r="A71" t="n">
        <v>242165</v>
      </c>
      <c r="B71" t="n">
        <v>128</v>
      </c>
      <c r="C71" t="inlineStr">
        <is>
          <t>Love Cabaret</t>
        </is>
      </c>
      <c r="D71" t="inlineStr">
        <is>
          <t>FG7 COMERCIO E DISTRIBUICAO DE BEBIDAS LTDA</t>
        </is>
      </c>
      <c r="E71" t="inlineStr">
        <is>
          <t>811984</t>
        </is>
      </c>
      <c r="F71" s="555" t="n">
        <v>46191</v>
      </c>
      <c r="G71" s="555" t="n">
        <v>46196</v>
      </c>
      <c r="H71" s="555" t="n">
        <v>46212</v>
      </c>
      <c r="I71" t="n">
        <v>1237.02</v>
      </c>
      <c r="J71" t="n">
        <v>1237.02</v>
      </c>
      <c r="K71" t="n">
        <v>0</v>
      </c>
      <c r="L71" t="n">
        <v>1237.02</v>
      </c>
      <c r="M71" t="n">
        <v>0</v>
      </c>
      <c r="N71" t="n">
        <v>0</v>
      </c>
      <c r="O71" t="n">
        <v>0</v>
      </c>
      <c r="P71" t="n">
        <v>0</v>
      </c>
      <c r="Q71" t="inlineStr">
        <is>
          <t>06/2026</t>
        </is>
      </c>
    </row>
    <row r="72">
      <c r="A72" t="n">
        <v>242164</v>
      </c>
      <c r="B72" t="n">
        <v>128</v>
      </c>
      <c r="C72" t="inlineStr">
        <is>
          <t>Love Cabaret</t>
        </is>
      </c>
      <c r="D72" t="inlineStr">
        <is>
          <t>DTK COMERCIO DE ALIMENTOS LTDA</t>
        </is>
      </c>
      <c r="E72" t="inlineStr">
        <is>
          <t>84747</t>
        </is>
      </c>
      <c r="F72" s="555" t="n">
        <v>46188</v>
      </c>
      <c r="G72" s="555" t="n">
        <v>46197</v>
      </c>
      <c r="H72" s="555" t="n">
        <v>46209</v>
      </c>
      <c r="I72" t="n">
        <v>1105.56</v>
      </c>
      <c r="J72" t="n">
        <v>1103.54</v>
      </c>
      <c r="K72" t="n">
        <v>1105.56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inlineStr">
        <is>
          <t>06/2026</t>
        </is>
      </c>
    </row>
    <row r="73">
      <c r="A73" t="n">
        <v>242163</v>
      </c>
      <c r="B73" t="n">
        <v>128</v>
      </c>
      <c r="C73" t="inlineStr">
        <is>
          <t>Love Cabaret</t>
        </is>
      </c>
      <c r="D73" t="inlineStr">
        <is>
          <t>WPP COMERCIO DE CARNES LTDA</t>
        </is>
      </c>
      <c r="E73" t="inlineStr">
        <is>
          <t>79876</t>
        </is>
      </c>
      <c r="F73" s="555" t="n">
        <v>46184</v>
      </c>
      <c r="G73" s="555" t="n">
        <v>46189</v>
      </c>
      <c r="H73" s="555" t="n">
        <v>46212</v>
      </c>
      <c r="I73" t="n">
        <v>2559.28</v>
      </c>
      <c r="J73" t="n">
        <v>2559.28</v>
      </c>
      <c r="K73" t="n">
        <v>2559.28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inlineStr">
        <is>
          <t>06/2026</t>
        </is>
      </c>
    </row>
    <row r="74">
      <c r="A74" t="n">
        <v>242162</v>
      </c>
      <c r="B74" t="n">
        <v>128</v>
      </c>
      <c r="C74" t="inlineStr">
        <is>
          <t>Love Cabaret</t>
        </is>
      </c>
      <c r="D74" t="inlineStr">
        <is>
          <t>COLIBRI DISTRIBUIDORA</t>
        </is>
      </c>
      <c r="E74" t="inlineStr">
        <is>
          <t>149396</t>
        </is>
      </c>
      <c r="F74" s="555" t="n">
        <v>46188</v>
      </c>
      <c r="G74" s="555" t="n">
        <v>46189</v>
      </c>
      <c r="H74" s="555" t="n">
        <v>46209</v>
      </c>
      <c r="I74" t="n">
        <v>560</v>
      </c>
      <c r="J74" t="n">
        <v>560</v>
      </c>
      <c r="K74" t="n">
        <v>560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inlineStr">
        <is>
          <t>06/2026</t>
        </is>
      </c>
    </row>
    <row r="75">
      <c r="A75" t="n">
        <v>242161</v>
      </c>
      <c r="B75" t="n">
        <v>128</v>
      </c>
      <c r="C75" t="inlineStr">
        <is>
          <t>Love Cabaret</t>
        </is>
      </c>
      <c r="D75" t="inlineStr">
        <is>
          <t>NOVA COMERCIAL PESCADOS LTDA</t>
        </is>
      </c>
      <c r="E75" t="inlineStr">
        <is>
          <t>34216</t>
        </is>
      </c>
      <c r="F75" s="555" t="n">
        <v>46183</v>
      </c>
      <c r="G75" s="555" t="n">
        <v>46186</v>
      </c>
      <c r="H75" s="555" t="n">
        <v>46211</v>
      </c>
      <c r="I75" t="n">
        <v>1680</v>
      </c>
      <c r="J75" t="n">
        <v>1680</v>
      </c>
      <c r="K75" t="n">
        <v>1680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inlineStr">
        <is>
          <t>06/2026</t>
        </is>
      </c>
    </row>
    <row r="76">
      <c r="A76" t="n">
        <v>242160</v>
      </c>
      <c r="B76" t="n">
        <v>128</v>
      </c>
      <c r="C76" t="inlineStr">
        <is>
          <t>Love Cabaret</t>
        </is>
      </c>
      <c r="D76" t="inlineStr">
        <is>
          <t>DISTRIBUIDORA E IMPORTADORA IRMAOS AVELINO S.A</t>
        </is>
      </c>
      <c r="E76" t="inlineStr">
        <is>
          <t>484718</t>
        </is>
      </c>
      <c r="F76" s="555" t="n">
        <v>46183</v>
      </c>
      <c r="G76" s="555" t="n">
        <v>46186</v>
      </c>
      <c r="H76" s="555" t="n">
        <v>46211</v>
      </c>
      <c r="I76" t="n">
        <v>1314.09</v>
      </c>
      <c r="J76" t="n">
        <v>1314.09</v>
      </c>
      <c r="K76" t="n">
        <v>1314.09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inlineStr">
        <is>
          <t>06/2026</t>
        </is>
      </c>
    </row>
    <row r="77">
      <c r="A77" t="n">
        <v>242159</v>
      </c>
      <c r="B77" t="n">
        <v>128</v>
      </c>
      <c r="C77" t="inlineStr">
        <is>
          <t>Love Cabaret</t>
        </is>
      </c>
      <c r="D77" t="inlineStr">
        <is>
          <t>MARIO PEDRO FELICIANO - HORTIFRUTI</t>
        </is>
      </c>
      <c r="E77" t="inlineStr">
        <is>
          <t>479518</t>
        </is>
      </c>
      <c r="F77" s="555" t="n">
        <v>46183</v>
      </c>
      <c r="G77" s="555" t="n">
        <v>46186</v>
      </c>
      <c r="H77" s="555" t="n">
        <v>46211</v>
      </c>
      <c r="I77" t="n">
        <v>199.25</v>
      </c>
      <c r="J77" t="n">
        <v>199.25</v>
      </c>
      <c r="K77" t="n">
        <v>199.25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inlineStr">
        <is>
          <t>06/2026</t>
        </is>
      </c>
    </row>
    <row r="78">
      <c r="A78" t="n">
        <v>242158</v>
      </c>
      <c r="B78" t="n">
        <v>128</v>
      </c>
      <c r="C78" t="inlineStr">
        <is>
          <t>Love Cabaret</t>
        </is>
      </c>
      <c r="D78" t="inlineStr">
        <is>
          <t>CECILIA TSUYACO ARAKI SILVA LTDA</t>
        </is>
      </c>
      <c r="E78" t="inlineStr">
        <is>
          <t>393396</t>
        </is>
      </c>
      <c r="F78" s="555" t="n">
        <v>46183</v>
      </c>
      <c r="G78" s="555" t="n">
        <v>46186</v>
      </c>
      <c r="H78" s="555" t="n">
        <v>46211</v>
      </c>
      <c r="I78" t="n">
        <v>175.5</v>
      </c>
      <c r="J78" t="n">
        <v>175.5</v>
      </c>
      <c r="K78" t="n">
        <v>175.5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inlineStr">
        <is>
          <t>06/2026</t>
        </is>
      </c>
    </row>
    <row r="79">
      <c r="A79" t="n">
        <v>242157</v>
      </c>
      <c r="B79" t="n">
        <v>128</v>
      </c>
      <c r="C79" t="inlineStr">
        <is>
          <t>Love Cabaret</t>
        </is>
      </c>
      <c r="D79" t="inlineStr">
        <is>
          <t>MARIO PEDRO FELICIANO - HORTIFRUTI</t>
        </is>
      </c>
      <c r="E79" t="inlineStr">
        <is>
          <t>479705</t>
        </is>
      </c>
      <c r="F79" s="555" t="n">
        <v>46184</v>
      </c>
      <c r="G79" s="555" t="n">
        <v>46186</v>
      </c>
      <c r="H79" s="555" t="n">
        <v>46212</v>
      </c>
      <c r="I79" t="n">
        <v>336.3</v>
      </c>
      <c r="J79" t="n">
        <v>336.3</v>
      </c>
      <c r="K79" t="n">
        <v>336.3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inlineStr">
        <is>
          <t>06/2026</t>
        </is>
      </c>
    </row>
    <row r="80">
      <c r="A80" t="n">
        <v>242156</v>
      </c>
      <c r="B80" t="n">
        <v>128</v>
      </c>
      <c r="C80" t="inlineStr">
        <is>
          <t>Love Cabaret</t>
        </is>
      </c>
      <c r="D80" t="inlineStr">
        <is>
          <t>CECILIA TSUYACO ARAKI SILVA LTDA</t>
        </is>
      </c>
      <c r="E80" t="inlineStr">
        <is>
          <t>393482</t>
        </is>
      </c>
      <c r="F80" s="555" t="n">
        <v>46184</v>
      </c>
      <c r="G80" s="555" t="n">
        <v>46186</v>
      </c>
      <c r="H80" s="555" t="n">
        <v>46212</v>
      </c>
      <c r="I80" t="n">
        <v>245.85</v>
      </c>
      <c r="J80" t="n">
        <v>245.85</v>
      </c>
      <c r="K80" t="n">
        <v>245.85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inlineStr">
        <is>
          <t>06/2026</t>
        </is>
      </c>
    </row>
    <row r="81">
      <c r="A81" t="n">
        <v>242155</v>
      </c>
      <c r="B81" t="n">
        <v>128</v>
      </c>
      <c r="C81" t="inlineStr">
        <is>
          <t>Love Cabaret</t>
        </is>
      </c>
      <c r="D81" t="inlineStr">
        <is>
          <t>WINES4U COMÉRCIO, IMPORTAÇÃO E EXPORTAÇÃO DE VINHOS LTDA</t>
        </is>
      </c>
      <c r="E81" t="inlineStr">
        <is>
          <t>15455</t>
        </is>
      </c>
      <c r="F81" s="555" t="n">
        <v>46184</v>
      </c>
      <c r="G81" s="555" t="n">
        <v>46186</v>
      </c>
      <c r="H81" s="555" t="n">
        <v>46214</v>
      </c>
      <c r="I81" t="n">
        <v>803.25</v>
      </c>
      <c r="J81" t="n">
        <v>803.25</v>
      </c>
      <c r="K81" t="n">
        <v>0</v>
      </c>
      <c r="L81" t="n">
        <v>803.25</v>
      </c>
      <c r="M81" t="n">
        <v>0</v>
      </c>
      <c r="N81" t="n">
        <v>0</v>
      </c>
      <c r="O81" t="n">
        <v>0</v>
      </c>
      <c r="P81" t="n">
        <v>0</v>
      </c>
      <c r="Q81" t="inlineStr">
        <is>
          <t>06/2026</t>
        </is>
      </c>
    </row>
    <row r="82">
      <c r="A82" t="n">
        <v>240844</v>
      </c>
      <c r="B82" t="n">
        <v>128</v>
      </c>
      <c r="C82" t="inlineStr">
        <is>
          <t>Love Cabaret</t>
        </is>
      </c>
      <c r="D82" t="inlineStr">
        <is>
          <t>DTK COMERCIO DE ALIMENTOS LTDA</t>
        </is>
      </c>
      <c r="E82" t="inlineStr">
        <is>
          <t>83659</t>
        </is>
      </c>
      <c r="F82" s="555" t="n">
        <v>46182</v>
      </c>
      <c r="G82" s="555" t="n">
        <v>46197</v>
      </c>
      <c r="H82" s="555" t="n">
        <v>46203</v>
      </c>
      <c r="I82" t="n">
        <v>996.76</v>
      </c>
      <c r="J82" t="n">
        <v>987.86</v>
      </c>
      <c r="K82" t="n">
        <v>996.76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inlineStr">
        <is>
          <t>06/2026</t>
        </is>
      </c>
    </row>
    <row r="83">
      <c r="A83" t="n">
        <v>240842</v>
      </c>
      <c r="B83" t="n">
        <v>128</v>
      </c>
      <c r="C83" t="inlineStr">
        <is>
          <t>Love Cabaret</t>
        </is>
      </c>
      <c r="D83" t="inlineStr">
        <is>
          <t xml:space="preserve">LATICINIOS FIOR DITALIA LTDA </t>
        </is>
      </c>
      <c r="E83" t="inlineStr">
        <is>
          <t>45095</t>
        </is>
      </c>
      <c r="F83" s="555" t="n">
        <v>46188</v>
      </c>
      <c r="G83" s="555" t="n">
        <v>46190</v>
      </c>
      <c r="H83" s="555" t="n">
        <v>46204</v>
      </c>
      <c r="I83" t="n">
        <v>326.75</v>
      </c>
      <c r="J83" t="n">
        <v>326.75</v>
      </c>
      <c r="K83" t="n">
        <v>326.75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inlineStr">
        <is>
          <t>06/2026</t>
        </is>
      </c>
    </row>
    <row r="84">
      <c r="A84" t="n">
        <v>240841</v>
      </c>
      <c r="B84" t="n">
        <v>128</v>
      </c>
      <c r="C84" t="inlineStr">
        <is>
          <t>Love Cabaret</t>
        </is>
      </c>
      <c r="D84" t="inlineStr">
        <is>
          <t>PSSS LTDA</t>
        </is>
      </c>
      <c r="E84" t="inlineStr">
        <is>
          <t>235</t>
        </is>
      </c>
      <c r="F84" s="555" t="n">
        <v>46190</v>
      </c>
      <c r="G84" s="555" t="n">
        <v>46196</v>
      </c>
      <c r="H84" s="555" t="n">
        <v>46204</v>
      </c>
      <c r="I84" t="n">
        <v>820.5700000000001</v>
      </c>
      <c r="J84" t="n">
        <v>820.5700000000001</v>
      </c>
      <c r="K84" t="n">
        <v>0</v>
      </c>
      <c r="L84" t="n">
        <v>0</v>
      </c>
      <c r="M84" t="n">
        <v>565.5700000000001</v>
      </c>
      <c r="N84" t="n">
        <v>0</v>
      </c>
      <c r="O84" t="n">
        <v>0</v>
      </c>
      <c r="P84" t="n">
        <v>0</v>
      </c>
      <c r="Q84" t="inlineStr">
        <is>
          <t>06/2026</t>
        </is>
      </c>
    </row>
    <row r="85">
      <c r="A85" t="n">
        <v>240840</v>
      </c>
      <c r="B85" t="n">
        <v>128</v>
      </c>
      <c r="C85" t="inlineStr">
        <is>
          <t>Love Cabaret</t>
        </is>
      </c>
      <c r="D85" t="inlineStr">
        <is>
          <t xml:space="preserve">HNK BR INDUSTRIA DE BEBIDAS </t>
        </is>
      </c>
      <c r="E85" t="inlineStr">
        <is>
          <t>239548</t>
        </is>
      </c>
      <c r="F85" s="555" t="n">
        <v>46189</v>
      </c>
      <c r="G85" s="555" t="n">
        <v>46196</v>
      </c>
      <c r="H85" s="555" t="n">
        <v>46203</v>
      </c>
      <c r="I85" t="n">
        <v>4259.06</v>
      </c>
      <c r="J85" t="n">
        <v>5802.28</v>
      </c>
      <c r="K85" t="n">
        <v>0</v>
      </c>
      <c r="L85" t="n">
        <v>4259.06</v>
      </c>
      <c r="M85" t="n">
        <v>0</v>
      </c>
      <c r="N85" t="n">
        <v>0</v>
      </c>
      <c r="O85" t="n">
        <v>0</v>
      </c>
      <c r="P85" t="n">
        <v>0</v>
      </c>
      <c r="Q85" t="inlineStr">
        <is>
          <t>06/2026</t>
        </is>
      </c>
    </row>
    <row r="86">
      <c r="A86" t="n">
        <v>240839</v>
      </c>
      <c r="B86" t="n">
        <v>128</v>
      </c>
      <c r="C86" t="inlineStr">
        <is>
          <t>Love Cabaret</t>
        </is>
      </c>
      <c r="D86" t="inlineStr">
        <is>
          <t>CG FOOD´S DISTRIBUIDORA DE ALIMENTOS LTDA</t>
        </is>
      </c>
      <c r="E86" t="inlineStr">
        <is>
          <t>191949</t>
        </is>
      </c>
      <c r="F86" s="555" t="n">
        <v>46183</v>
      </c>
      <c r="G86" s="555" t="n">
        <v>46189</v>
      </c>
      <c r="H86" s="555" t="n">
        <v>46204</v>
      </c>
      <c r="I86" t="n">
        <v>686.5</v>
      </c>
      <c r="J86" t="n">
        <v>686.5</v>
      </c>
      <c r="K86" t="n">
        <v>686.5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inlineStr">
        <is>
          <t>06/2026</t>
        </is>
      </c>
    </row>
    <row r="87">
      <c r="A87" t="n">
        <v>240838</v>
      </c>
      <c r="B87" t="n">
        <v>128</v>
      </c>
      <c r="C87" t="inlineStr">
        <is>
          <t>Love Cabaret</t>
        </is>
      </c>
      <c r="D87" t="inlineStr">
        <is>
          <t>DTK COMERCIO DE ALIMENTOS LTDA</t>
        </is>
      </c>
      <c r="E87" t="inlineStr">
        <is>
          <t>84266</t>
        </is>
      </c>
      <c r="F87" s="555" t="n">
        <v>46184</v>
      </c>
      <c r="G87" s="555" t="n">
        <v>46186</v>
      </c>
      <c r="H87" s="555" t="n">
        <v>46205</v>
      </c>
      <c r="I87" t="n">
        <v>315.79</v>
      </c>
      <c r="J87" t="n">
        <v>306.89</v>
      </c>
      <c r="K87" t="n">
        <v>315.79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inlineStr">
        <is>
          <t>06/2026</t>
        </is>
      </c>
    </row>
    <row r="88">
      <c r="A88" t="n">
        <v>240837</v>
      </c>
      <c r="B88" t="n">
        <v>128</v>
      </c>
      <c r="C88" t="inlineStr">
        <is>
          <t>Love Cabaret</t>
        </is>
      </c>
      <c r="D88" t="inlineStr">
        <is>
          <t>FG7 COMERCIO E DISTRIBUICAO DE BEBIDAS LTDA</t>
        </is>
      </c>
      <c r="E88" t="inlineStr">
        <is>
          <t>809077</t>
        </is>
      </c>
      <c r="F88" s="555" t="n">
        <v>46184</v>
      </c>
      <c r="G88" s="555" t="n">
        <v>46186</v>
      </c>
      <c r="H88" s="555" t="n">
        <v>46206</v>
      </c>
      <c r="I88" t="n">
        <v>223.8</v>
      </c>
      <c r="J88" t="n">
        <v>223.8</v>
      </c>
      <c r="K88" t="n">
        <v>0</v>
      </c>
      <c r="L88" t="n">
        <v>223.8</v>
      </c>
      <c r="M88" t="n">
        <v>0</v>
      </c>
      <c r="N88" t="n">
        <v>0</v>
      </c>
      <c r="O88" t="n">
        <v>0</v>
      </c>
      <c r="P88" t="n">
        <v>0</v>
      </c>
      <c r="Q88" t="inlineStr">
        <is>
          <t>06/2026</t>
        </is>
      </c>
    </row>
    <row r="89">
      <c r="A89" t="n">
        <v>240836</v>
      </c>
      <c r="B89" t="n">
        <v>128</v>
      </c>
      <c r="C89" t="inlineStr">
        <is>
          <t>Love Cabaret</t>
        </is>
      </c>
      <c r="D89" t="inlineStr">
        <is>
          <t>AURORA ALVORADA ESTACIONAMENTO E LANCHONETE LTDA</t>
        </is>
      </c>
      <c r="E89" t="inlineStr">
        <is>
          <t>40331</t>
        </is>
      </c>
      <c r="F89" s="555" t="n">
        <v>46195</v>
      </c>
      <c r="G89" s="555" t="n">
        <v>46196</v>
      </c>
      <c r="H89" s="555" t="n">
        <v>46216</v>
      </c>
      <c r="I89" t="n">
        <v>295.43</v>
      </c>
      <c r="J89" t="n">
        <v>295.43</v>
      </c>
      <c r="K89" t="n">
        <v>295.43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inlineStr">
        <is>
          <t>06/2026</t>
        </is>
      </c>
    </row>
    <row r="90">
      <c r="A90" t="n">
        <v>239543</v>
      </c>
      <c r="B90" t="n">
        <v>128</v>
      </c>
      <c r="C90" t="inlineStr">
        <is>
          <t>Love Cabaret</t>
        </is>
      </c>
      <c r="D90" t="inlineStr">
        <is>
          <t>MULTIFRANGOS COMERCIO DE ALIMENTOS LTDA</t>
        </is>
      </c>
      <c r="E90" t="inlineStr">
        <is>
          <t>967091</t>
        </is>
      </c>
      <c r="F90" s="555" t="n">
        <v>46184</v>
      </c>
      <c r="G90" s="555" t="n">
        <v>46189</v>
      </c>
      <c r="H90" s="555" t="n">
        <v>46198</v>
      </c>
      <c r="I90" t="n">
        <v>628.35</v>
      </c>
      <c r="J90" t="n">
        <v>608.15</v>
      </c>
      <c r="K90" t="n">
        <v>628.35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inlineStr">
        <is>
          <t>06/2026</t>
        </is>
      </c>
    </row>
    <row r="91">
      <c r="A91" t="n">
        <v>239542</v>
      </c>
      <c r="B91" t="n">
        <v>128</v>
      </c>
      <c r="C91" t="inlineStr">
        <is>
          <t>Love Cabaret</t>
        </is>
      </c>
      <c r="D91" t="inlineStr">
        <is>
          <t>AURORA ALVORADA ESTACIONAMENTO E LANCHONETE LTDA</t>
        </is>
      </c>
      <c r="E91" t="inlineStr">
        <is>
          <t>40299</t>
        </is>
      </c>
      <c r="F91" s="555" t="n">
        <v>46189</v>
      </c>
      <c r="G91" s="555" t="n">
        <v>46190</v>
      </c>
      <c r="H91" s="555" t="n">
        <v>46196</v>
      </c>
      <c r="I91" t="n">
        <v>293.63</v>
      </c>
      <c r="J91" t="n">
        <v>293.63</v>
      </c>
      <c r="K91" t="n">
        <v>293.63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inlineStr">
        <is>
          <t>06/2026</t>
        </is>
      </c>
    </row>
    <row r="92">
      <c r="A92" t="n">
        <v>239541</v>
      </c>
      <c r="B92" t="n">
        <v>128</v>
      </c>
      <c r="C92" t="inlineStr">
        <is>
          <t>Love Cabaret</t>
        </is>
      </c>
      <c r="D92" t="inlineStr">
        <is>
          <t>CEPEL COMERCIO DE PAPEIS E EMBALAGENS LTDA</t>
        </is>
      </c>
      <c r="E92" t="inlineStr">
        <is>
          <t>265596</t>
        </is>
      </c>
      <c r="F92" s="555" t="n">
        <v>46182</v>
      </c>
      <c r="G92" s="555" t="n">
        <v>46189</v>
      </c>
      <c r="H92" s="555" t="n">
        <v>46197</v>
      </c>
      <c r="I92" t="n">
        <v>237.6</v>
      </c>
      <c r="J92" t="n">
        <v>237.6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237.6</v>
      </c>
      <c r="Q92" t="inlineStr">
        <is>
          <t>06/2026</t>
        </is>
      </c>
    </row>
    <row r="93">
      <c r="A93" t="n">
        <v>239540</v>
      </c>
      <c r="B93" t="n">
        <v>128</v>
      </c>
      <c r="C93" t="inlineStr">
        <is>
          <t>Love Cabaret</t>
        </is>
      </c>
      <c r="D93" t="inlineStr">
        <is>
          <t xml:space="preserve">HNK BR INDUSTRIA DE BEBIDAS </t>
        </is>
      </c>
      <c r="E93" t="inlineStr">
        <is>
          <t>235848</t>
        </is>
      </c>
      <c r="F93" s="555" t="n">
        <v>46183</v>
      </c>
      <c r="G93" s="555" t="n">
        <v>46189</v>
      </c>
      <c r="H93" s="555" t="n">
        <v>46198</v>
      </c>
      <c r="I93" t="n">
        <v>362.6</v>
      </c>
      <c r="J93" t="n">
        <v>496.68</v>
      </c>
      <c r="K93" t="n">
        <v>0</v>
      </c>
      <c r="L93" t="n">
        <v>362.6</v>
      </c>
      <c r="M93" t="n">
        <v>0</v>
      </c>
      <c r="N93" t="n">
        <v>0</v>
      </c>
      <c r="O93" t="n">
        <v>0</v>
      </c>
      <c r="P93" t="n">
        <v>0</v>
      </c>
      <c r="Q93" t="inlineStr">
        <is>
          <t>06/2026</t>
        </is>
      </c>
    </row>
    <row r="94">
      <c r="A94" t="n">
        <v>239539</v>
      </c>
      <c r="B94" t="n">
        <v>128</v>
      </c>
      <c r="C94" t="inlineStr">
        <is>
          <t>Love Cabaret</t>
        </is>
      </c>
      <c r="D94" t="inlineStr">
        <is>
          <t>BATALHA FABRICA DE PAES LTDA</t>
        </is>
      </c>
      <c r="E94" t="inlineStr">
        <is>
          <t>15549</t>
        </is>
      </c>
      <c r="F94" s="555" t="n">
        <v>46181</v>
      </c>
      <c r="G94" s="555" t="n">
        <v>46186</v>
      </c>
      <c r="H94" s="555" t="n">
        <v>46199</v>
      </c>
      <c r="I94" t="n">
        <v>662.4</v>
      </c>
      <c r="J94" t="n">
        <v>662.4</v>
      </c>
      <c r="K94" t="n">
        <v>662.4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inlineStr">
        <is>
          <t>06/2026</t>
        </is>
      </c>
    </row>
    <row r="95">
      <c r="A95" t="n">
        <v>239538</v>
      </c>
      <c r="B95" t="n">
        <v>128</v>
      </c>
      <c r="C95" t="inlineStr">
        <is>
          <t>Love Cabaret</t>
        </is>
      </c>
      <c r="D95" t="inlineStr">
        <is>
          <t>PSSS LTDA</t>
        </is>
      </c>
      <c r="E95" t="inlineStr">
        <is>
          <t>172</t>
        </is>
      </c>
      <c r="F95" s="555" t="n">
        <v>46182</v>
      </c>
      <c r="G95" s="555" t="n">
        <v>46186</v>
      </c>
      <c r="H95" s="555" t="n">
        <v>46197</v>
      </c>
      <c r="I95" t="n">
        <v>1114.8</v>
      </c>
      <c r="J95" t="n">
        <v>1114.8</v>
      </c>
      <c r="K95" t="n">
        <v>0</v>
      </c>
      <c r="L95" t="n">
        <v>0</v>
      </c>
      <c r="M95" t="n">
        <v>944.8</v>
      </c>
      <c r="N95" t="n">
        <v>0</v>
      </c>
      <c r="O95" t="n">
        <v>0</v>
      </c>
      <c r="P95" t="n">
        <v>170</v>
      </c>
      <c r="Q95" t="inlineStr">
        <is>
          <t>06/2026</t>
        </is>
      </c>
    </row>
    <row r="96">
      <c r="A96" t="n">
        <v>239537</v>
      </c>
      <c r="B96" t="n">
        <v>128</v>
      </c>
      <c r="C96" t="inlineStr">
        <is>
          <t>Love Cabaret</t>
        </is>
      </c>
      <c r="D96" t="inlineStr">
        <is>
          <t>ASSAZ ORGANICA INDUSTRIA E COMERCIO DE ALIMENTOS LTDA</t>
        </is>
      </c>
      <c r="E96" t="inlineStr">
        <is>
          <t>27365</t>
        </is>
      </c>
      <c r="F96" s="555" t="n">
        <v>46183</v>
      </c>
      <c r="G96" s="555" t="n">
        <v>46186</v>
      </c>
      <c r="H96" s="555" t="n">
        <v>46198</v>
      </c>
      <c r="I96" t="n">
        <v>38.55</v>
      </c>
      <c r="J96" t="n">
        <v>37.75</v>
      </c>
      <c r="K96" t="n">
        <v>38.55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inlineStr">
        <is>
          <t>06/2026</t>
        </is>
      </c>
    </row>
    <row r="97">
      <c r="A97" t="n">
        <v>239536</v>
      </c>
      <c r="B97" t="n">
        <v>128</v>
      </c>
      <c r="C97" t="inlineStr">
        <is>
          <t>Love Cabaret</t>
        </is>
      </c>
      <c r="D97" t="inlineStr">
        <is>
          <t xml:space="preserve">LATICINIOS FIOR DITALIA LTDA </t>
        </is>
      </c>
      <c r="E97" t="inlineStr">
        <is>
          <t>45031</t>
        </is>
      </c>
      <c r="F97" s="555" t="n">
        <v>46184</v>
      </c>
      <c r="G97" s="555" t="n">
        <v>46186</v>
      </c>
      <c r="H97" s="555" t="n">
        <v>46200</v>
      </c>
      <c r="I97" t="n">
        <v>261.4</v>
      </c>
      <c r="J97" t="n">
        <v>261.4</v>
      </c>
      <c r="K97" t="n">
        <v>261.4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inlineStr">
        <is>
          <t>06/2026</t>
        </is>
      </c>
    </row>
    <row r="98">
      <c r="A98" t="n">
        <v>239535</v>
      </c>
      <c r="B98" t="n">
        <v>128</v>
      </c>
      <c r="C98" t="inlineStr">
        <is>
          <t>Love Cabaret</t>
        </is>
      </c>
      <c r="D98" t="inlineStr">
        <is>
          <t xml:space="preserve">EDUARDO TAKESHI MURANAKA </t>
        </is>
      </c>
      <c r="E98" t="inlineStr">
        <is>
          <t>260711684</t>
        </is>
      </c>
      <c r="F98" s="555" t="n">
        <v>46184</v>
      </c>
      <c r="G98" s="555" t="n">
        <v>46189</v>
      </c>
      <c r="H98" s="555" t="n">
        <v>46195</v>
      </c>
      <c r="I98" t="n">
        <v>240</v>
      </c>
      <c r="J98" t="n">
        <v>240</v>
      </c>
      <c r="K98" t="n">
        <v>240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inlineStr">
        <is>
          <t>06/2026</t>
        </is>
      </c>
    </row>
    <row r="99">
      <c r="A99" t="n">
        <v>239534</v>
      </c>
      <c r="B99" t="n">
        <v>128</v>
      </c>
      <c r="C99" t="inlineStr">
        <is>
          <t>Love Cabaret</t>
        </is>
      </c>
      <c r="D99" t="inlineStr">
        <is>
          <t xml:space="preserve">EDUARDO TAKESHI MURANAKA </t>
        </is>
      </c>
      <c r="E99" t="inlineStr">
        <is>
          <t>260711685</t>
        </is>
      </c>
      <c r="F99" s="555" t="n">
        <v>46184</v>
      </c>
      <c r="G99" s="555" t="n">
        <v>46190</v>
      </c>
      <c r="H99" s="555" t="n">
        <v>46195</v>
      </c>
      <c r="I99" t="n">
        <v>140</v>
      </c>
      <c r="J99" t="n">
        <v>140</v>
      </c>
      <c r="K99" t="n">
        <v>140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inlineStr">
        <is>
          <t>06/2026</t>
        </is>
      </c>
    </row>
    <row r="100">
      <c r="A100" t="n">
        <v>239436</v>
      </c>
      <c r="B100" t="n">
        <v>128</v>
      </c>
      <c r="C100" t="inlineStr">
        <is>
          <t>Love Cabaret</t>
        </is>
      </c>
      <c r="D100" t="inlineStr">
        <is>
          <t>DEOLINDA DOS SANTOS FREITAS</t>
        </is>
      </c>
      <c r="E100" t="inlineStr">
        <is>
          <t>2711</t>
        </is>
      </c>
      <c r="F100" s="555" t="n">
        <v>46176</v>
      </c>
      <c r="G100" s="555" t="n">
        <v>46178</v>
      </c>
      <c r="H100" s="555" t="n">
        <v>46209</v>
      </c>
      <c r="I100" t="n">
        <v>99.3</v>
      </c>
      <c r="J100" t="n">
        <v>99.3</v>
      </c>
      <c r="K100" t="n">
        <v>0</v>
      </c>
      <c r="L100" t="n">
        <v>0</v>
      </c>
      <c r="M100" t="n">
        <v>99.3</v>
      </c>
      <c r="N100" t="n">
        <v>0</v>
      </c>
      <c r="O100" t="n">
        <v>0</v>
      </c>
      <c r="P100" t="n">
        <v>0</v>
      </c>
      <c r="Q100" t="inlineStr">
        <is>
          <t>06/2026</t>
        </is>
      </c>
    </row>
    <row r="101">
      <c r="A101" t="n">
        <v>239435</v>
      </c>
      <c r="B101" t="n">
        <v>128</v>
      </c>
      <c r="C101" t="inlineStr">
        <is>
          <t>Love Cabaret</t>
        </is>
      </c>
      <c r="D101" t="inlineStr">
        <is>
          <t>MARCOS SILVA DO NASCIMENTO</t>
        </is>
      </c>
      <c r="E101" t="inlineStr">
        <is>
          <t>1042</t>
        </is>
      </c>
      <c r="F101" s="555" t="n">
        <v>46175</v>
      </c>
      <c r="G101" s="555" t="n">
        <v>46178</v>
      </c>
      <c r="H101" s="555" t="n">
        <v>46204</v>
      </c>
      <c r="I101" t="n">
        <v>289.86</v>
      </c>
      <c r="J101" t="n">
        <v>289.85</v>
      </c>
      <c r="K101" t="n">
        <v>289.86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inlineStr">
        <is>
          <t>06/2026</t>
        </is>
      </c>
    </row>
    <row r="102">
      <c r="A102" t="n">
        <v>239434</v>
      </c>
      <c r="B102" t="n">
        <v>128</v>
      </c>
      <c r="C102" t="inlineStr">
        <is>
          <t>Love Cabaret</t>
        </is>
      </c>
      <c r="D102" t="inlineStr">
        <is>
          <t>DISTRIBUIDORA ARENA VIP COMERCIO DE BEBIDAS LTDA</t>
        </is>
      </c>
      <c r="E102" t="inlineStr">
        <is>
          <t>10076</t>
        </is>
      </c>
      <c r="F102" s="555" t="n">
        <v>46175</v>
      </c>
      <c r="G102" s="555" t="n">
        <v>46178</v>
      </c>
      <c r="H102" s="555" t="n">
        <v>46203</v>
      </c>
      <c r="I102" t="n">
        <v>311.5</v>
      </c>
      <c r="J102" t="n">
        <v>311.5</v>
      </c>
      <c r="K102" t="n">
        <v>0</v>
      </c>
      <c r="L102" t="n">
        <v>311.5</v>
      </c>
      <c r="M102" t="n">
        <v>0</v>
      </c>
      <c r="N102" t="n">
        <v>0</v>
      </c>
      <c r="O102" t="n">
        <v>0</v>
      </c>
      <c r="P102" t="n">
        <v>0</v>
      </c>
      <c r="Q102" t="inlineStr">
        <is>
          <t>06/2026</t>
        </is>
      </c>
    </row>
    <row r="103">
      <c r="A103" t="n">
        <v>239433</v>
      </c>
      <c r="B103" t="n">
        <v>128</v>
      </c>
      <c r="C103" t="inlineStr">
        <is>
          <t>Love Cabaret</t>
        </is>
      </c>
      <c r="D103" t="inlineStr">
        <is>
          <t>PROAUTO INDUSTRIA QUIMICA EIRELI</t>
        </is>
      </c>
      <c r="E103" t="inlineStr">
        <is>
          <t>157673</t>
        </is>
      </c>
      <c r="F103" s="555" t="n">
        <v>46175</v>
      </c>
      <c r="G103" s="555" t="n">
        <v>46178</v>
      </c>
      <c r="H103" s="555" t="n">
        <v>46203</v>
      </c>
      <c r="I103" t="n">
        <v>358.37</v>
      </c>
      <c r="J103" t="n">
        <v>340.68</v>
      </c>
      <c r="K103" t="n">
        <v>0</v>
      </c>
      <c r="L103" t="n">
        <v>0</v>
      </c>
      <c r="M103" t="n">
        <v>358.37</v>
      </c>
      <c r="N103" t="n">
        <v>0</v>
      </c>
      <c r="O103" t="n">
        <v>0</v>
      </c>
      <c r="P103" t="n">
        <v>0</v>
      </c>
      <c r="Q103" t="inlineStr">
        <is>
          <t>06/2026</t>
        </is>
      </c>
    </row>
    <row r="104">
      <c r="A104" t="n">
        <v>239431</v>
      </c>
      <c r="B104" t="n">
        <v>128</v>
      </c>
      <c r="C104" t="inlineStr">
        <is>
          <t>Love Cabaret</t>
        </is>
      </c>
      <c r="D104" t="inlineStr">
        <is>
          <t>KING COMERCIO E IMPORTACAO DE BEBIDAS LTDA</t>
        </is>
      </c>
      <c r="E104" t="inlineStr">
        <is>
          <t>127842</t>
        </is>
      </c>
      <c r="F104" s="555" t="n">
        <v>46176</v>
      </c>
      <c r="G104" s="555" t="n">
        <v>46178</v>
      </c>
      <c r="H104" s="555" t="n">
        <v>46197</v>
      </c>
      <c r="I104" t="n">
        <v>5928.55</v>
      </c>
      <c r="J104" t="n">
        <v>5928.65</v>
      </c>
      <c r="K104" t="n">
        <v>0</v>
      </c>
      <c r="L104" t="n">
        <v>5928.55</v>
      </c>
      <c r="M104" t="n">
        <v>0</v>
      </c>
      <c r="N104" t="n">
        <v>0</v>
      </c>
      <c r="O104" t="n">
        <v>0</v>
      </c>
      <c r="P104" t="n">
        <v>0</v>
      </c>
      <c r="Q104" t="inlineStr">
        <is>
          <t>06/2026</t>
        </is>
      </c>
    </row>
    <row r="105">
      <c r="A105" t="n">
        <v>239430</v>
      </c>
      <c r="B105" t="n">
        <v>128</v>
      </c>
      <c r="C105" t="inlineStr">
        <is>
          <t>Love Cabaret</t>
        </is>
      </c>
      <c r="D105" t="inlineStr">
        <is>
          <t>MARIO PEDRO FELICIANO - HORTIFRUTI</t>
        </is>
      </c>
      <c r="E105" t="inlineStr">
        <is>
          <t>478907</t>
        </is>
      </c>
      <c r="F105" s="555" t="n">
        <v>46176</v>
      </c>
      <c r="G105" s="555" t="n">
        <v>46178</v>
      </c>
      <c r="H105" s="555" t="n">
        <v>46204</v>
      </c>
      <c r="I105" t="n">
        <v>8.630000000000001</v>
      </c>
      <c r="J105" t="n">
        <v>8.630000000000001</v>
      </c>
      <c r="K105" t="n">
        <v>8.630000000000001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inlineStr">
        <is>
          <t>06/2026</t>
        </is>
      </c>
    </row>
    <row r="106">
      <c r="A106" t="n">
        <v>239429</v>
      </c>
      <c r="B106" t="n">
        <v>128</v>
      </c>
      <c r="C106" t="inlineStr">
        <is>
          <t>Love Cabaret</t>
        </is>
      </c>
      <c r="D106" t="inlineStr">
        <is>
          <t>CECILIA TSUYACO ARAKI SILVA LTDA</t>
        </is>
      </c>
      <c r="E106" t="inlineStr">
        <is>
          <t>393001</t>
        </is>
      </c>
      <c r="F106" s="555" t="n">
        <v>46176</v>
      </c>
      <c r="G106" s="555" t="n">
        <v>46178</v>
      </c>
      <c r="H106" s="555" t="n">
        <v>46204</v>
      </c>
      <c r="I106" t="n">
        <v>173.4</v>
      </c>
      <c r="J106" t="n">
        <v>173.4</v>
      </c>
      <c r="K106" t="n">
        <v>173.4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inlineStr">
        <is>
          <t>06/2026</t>
        </is>
      </c>
    </row>
    <row r="107">
      <c r="A107" t="n">
        <v>239427</v>
      </c>
      <c r="B107" t="n">
        <v>128</v>
      </c>
      <c r="C107" t="inlineStr">
        <is>
          <t>Love Cabaret</t>
        </is>
      </c>
      <c r="D107" t="inlineStr">
        <is>
          <t>DEOLINDA DOS SANTOS FREITAS</t>
        </is>
      </c>
      <c r="E107" t="inlineStr">
        <is>
          <t>2708</t>
        </is>
      </c>
      <c r="F107" s="555" t="n">
        <v>46175</v>
      </c>
      <c r="G107" s="555" t="n">
        <v>46178</v>
      </c>
      <c r="H107" s="555" t="n">
        <v>46209</v>
      </c>
      <c r="I107" t="n">
        <v>943.15</v>
      </c>
      <c r="J107" t="n">
        <v>943.2</v>
      </c>
      <c r="K107" t="n">
        <v>943.15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inlineStr">
        <is>
          <t>06/2026</t>
        </is>
      </c>
    </row>
    <row r="108">
      <c r="A108" t="n">
        <v>239426</v>
      </c>
      <c r="B108" t="n">
        <v>128</v>
      </c>
      <c r="C108" t="inlineStr">
        <is>
          <t>Love Cabaret</t>
        </is>
      </c>
      <c r="D108" t="inlineStr">
        <is>
          <t>DO CHEF DISTRIBUIDORA DE ALIMENTOS LTDA</t>
        </is>
      </c>
      <c r="E108" t="inlineStr">
        <is>
          <t>2074</t>
        </is>
      </c>
      <c r="F108" s="555" t="n">
        <v>46176</v>
      </c>
      <c r="G108" s="555" t="n">
        <v>46178</v>
      </c>
      <c r="H108" s="555" t="n">
        <v>46204</v>
      </c>
      <c r="I108" t="n">
        <v>122.2</v>
      </c>
      <c r="J108" t="n">
        <v>122.2</v>
      </c>
      <c r="K108" t="n">
        <v>58.5</v>
      </c>
      <c r="L108" t="n">
        <v>63.7</v>
      </c>
      <c r="M108" t="n">
        <v>0</v>
      </c>
      <c r="N108" t="n">
        <v>0</v>
      </c>
      <c r="O108" t="n">
        <v>0</v>
      </c>
      <c r="P108" t="n">
        <v>0</v>
      </c>
      <c r="Q108" t="inlineStr">
        <is>
          <t>06/2026</t>
        </is>
      </c>
    </row>
    <row r="109">
      <c r="A109" t="n">
        <v>239424</v>
      </c>
      <c r="B109" t="n">
        <v>128</v>
      </c>
      <c r="C109" t="inlineStr">
        <is>
          <t>Love Cabaret</t>
        </is>
      </c>
      <c r="D109" t="inlineStr">
        <is>
          <t>FG7 COMERCIO E DISTRIBUICAO DE BEBIDAS LTDA</t>
        </is>
      </c>
      <c r="E109" t="inlineStr">
        <is>
          <t>806212</t>
        </is>
      </c>
      <c r="F109" s="555" t="n">
        <v>46179</v>
      </c>
      <c r="G109" s="555" t="n">
        <v>46179</v>
      </c>
      <c r="H109" s="555" t="n">
        <v>46200</v>
      </c>
      <c r="I109" t="n">
        <v>379.42</v>
      </c>
      <c r="J109" t="n">
        <v>379.42</v>
      </c>
      <c r="K109" t="n">
        <v>0</v>
      </c>
      <c r="L109" t="n">
        <v>379.42</v>
      </c>
      <c r="M109" t="n">
        <v>0</v>
      </c>
      <c r="N109" t="n">
        <v>0</v>
      </c>
      <c r="O109" t="n">
        <v>0</v>
      </c>
      <c r="P109" t="n">
        <v>0</v>
      </c>
      <c r="Q109" t="inlineStr">
        <is>
          <t>06/2026</t>
        </is>
      </c>
    </row>
    <row r="110">
      <c r="A110" t="n">
        <v>239421</v>
      </c>
      <c r="B110" t="n">
        <v>128</v>
      </c>
      <c r="C110" t="inlineStr">
        <is>
          <t>Love Cabaret</t>
        </is>
      </c>
      <c r="D110" t="inlineStr">
        <is>
          <t>CECILIA TSUYACO ARAKI SILVA LTDA</t>
        </is>
      </c>
      <c r="E110" t="inlineStr">
        <is>
          <t>393141</t>
        </is>
      </c>
      <c r="F110" s="555" t="n">
        <v>46178</v>
      </c>
      <c r="G110" s="555" t="n">
        <v>46182</v>
      </c>
      <c r="H110" s="555" t="n">
        <v>46206</v>
      </c>
      <c r="I110" t="n">
        <v>97.75</v>
      </c>
      <c r="J110" t="n">
        <v>77.95</v>
      </c>
      <c r="K110" t="n">
        <v>97.75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inlineStr">
        <is>
          <t>06/2026</t>
        </is>
      </c>
    </row>
    <row r="111">
      <c r="A111" t="n">
        <v>239418</v>
      </c>
      <c r="B111" t="n">
        <v>128</v>
      </c>
      <c r="C111" t="inlineStr">
        <is>
          <t>Love Cabaret</t>
        </is>
      </c>
      <c r="D111" t="inlineStr">
        <is>
          <t>WPP COMERCIO DE CARNES LTDA</t>
        </is>
      </c>
      <c r="E111" t="inlineStr">
        <is>
          <t>79765</t>
        </is>
      </c>
      <c r="F111" s="555" t="n">
        <v>46179</v>
      </c>
      <c r="G111" s="555" t="n">
        <v>46182</v>
      </c>
      <c r="H111" s="555" t="n">
        <v>46207</v>
      </c>
      <c r="I111" t="n">
        <v>501.54</v>
      </c>
      <c r="J111" t="n">
        <v>501.54</v>
      </c>
      <c r="K111" t="n">
        <v>501.54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inlineStr">
        <is>
          <t>06/2026</t>
        </is>
      </c>
    </row>
    <row r="112">
      <c r="A112" t="n">
        <v>239416</v>
      </c>
      <c r="B112" t="n">
        <v>128</v>
      </c>
      <c r="C112" t="inlineStr">
        <is>
          <t>Love Cabaret</t>
        </is>
      </c>
      <c r="D112" t="inlineStr">
        <is>
          <t>CECILIA TSUYACO ARAKI SILVA LTDA</t>
        </is>
      </c>
      <c r="E112" t="inlineStr">
        <is>
          <t>393238</t>
        </is>
      </c>
      <c r="F112" s="555" t="n">
        <v>46181</v>
      </c>
      <c r="G112" s="555" t="n">
        <v>46182</v>
      </c>
      <c r="H112" s="555" t="n">
        <v>46209</v>
      </c>
      <c r="I112" t="n">
        <v>274.7</v>
      </c>
      <c r="J112" t="n">
        <v>274.7</v>
      </c>
      <c r="K112" t="n">
        <v>274.7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inlineStr">
        <is>
          <t>06/2026</t>
        </is>
      </c>
    </row>
    <row r="113">
      <c r="A113" t="n">
        <v>239415</v>
      </c>
      <c r="B113" t="n">
        <v>128</v>
      </c>
      <c r="C113" t="inlineStr">
        <is>
          <t>Love Cabaret</t>
        </is>
      </c>
      <c r="D113" t="inlineStr">
        <is>
          <t>CG FOOD´S DISTRIBUIDORA DE ALIMENTOS LTDA</t>
        </is>
      </c>
      <c r="E113" t="inlineStr">
        <is>
          <t>191829</t>
        </is>
      </c>
      <c r="F113" s="555" t="n">
        <v>46182</v>
      </c>
      <c r="G113" s="555" t="n">
        <v>46182</v>
      </c>
      <c r="H113" s="555" t="n">
        <v>46203</v>
      </c>
      <c r="I113" t="n">
        <v>322</v>
      </c>
      <c r="J113" t="n">
        <v>321.88</v>
      </c>
      <c r="K113" t="n">
        <v>322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inlineStr">
        <is>
          <t>06/2026</t>
        </is>
      </c>
    </row>
    <row r="114">
      <c r="A114" t="n">
        <v>239414</v>
      </c>
      <c r="B114" t="n">
        <v>128</v>
      </c>
      <c r="C114" t="inlineStr">
        <is>
          <t>Love Cabaret</t>
        </is>
      </c>
      <c r="D114" t="inlineStr">
        <is>
          <t xml:space="preserve">COMERCIAL IMPORTADORA E EXPORTADORA METAPUNTO LTDA </t>
        </is>
      </c>
      <c r="E114" t="inlineStr">
        <is>
          <t>45326</t>
        </is>
      </c>
      <c r="F114" s="555" t="n">
        <v>46182</v>
      </c>
      <c r="G114" s="555" t="n">
        <v>46182</v>
      </c>
      <c r="H114" s="555" t="n">
        <v>46210</v>
      </c>
      <c r="I114" t="n">
        <v>512.6</v>
      </c>
      <c r="J114" t="n">
        <v>497.7</v>
      </c>
      <c r="K114" t="n">
        <v>512.6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inlineStr">
        <is>
          <t>06/2026</t>
        </is>
      </c>
    </row>
    <row r="115">
      <c r="A115" t="n">
        <v>239408</v>
      </c>
      <c r="B115" t="n">
        <v>128</v>
      </c>
      <c r="C115" t="inlineStr">
        <is>
          <t>Love Cabaret</t>
        </is>
      </c>
      <c r="D115" t="inlineStr">
        <is>
          <t>AROUMAR DISTRIBUIDORA DE PRODUTOS ALIMENTICIOS LTDA</t>
        </is>
      </c>
      <c r="E115" t="inlineStr">
        <is>
          <t>1064542</t>
        </is>
      </c>
      <c r="F115" s="555" t="n">
        <v>46181</v>
      </c>
      <c r="G115" s="555" t="n">
        <v>46182</v>
      </c>
      <c r="H115" s="555" t="n">
        <v>46209</v>
      </c>
      <c r="I115" t="n">
        <v>866.3</v>
      </c>
      <c r="J115" t="n">
        <v>866.3</v>
      </c>
      <c r="K115" t="n">
        <v>866.3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inlineStr">
        <is>
          <t>06/2026</t>
        </is>
      </c>
    </row>
    <row r="116">
      <c r="A116" t="n">
        <v>239405</v>
      </c>
      <c r="B116" t="n">
        <v>128</v>
      </c>
      <c r="C116" t="inlineStr">
        <is>
          <t>Love Cabaret</t>
        </is>
      </c>
      <c r="D116" t="inlineStr">
        <is>
          <t>DO CHEF DISTRIBUIDORA DE ALIMENTOS LTDA</t>
        </is>
      </c>
      <c r="E116" t="inlineStr">
        <is>
          <t>2163</t>
        </is>
      </c>
      <c r="F116" s="555" t="n">
        <v>46181</v>
      </c>
      <c r="G116" s="555" t="n">
        <v>46182</v>
      </c>
      <c r="H116" s="555" t="n">
        <v>46209</v>
      </c>
      <c r="I116" t="n">
        <v>468</v>
      </c>
      <c r="J116" t="n">
        <v>468</v>
      </c>
      <c r="K116" t="n">
        <v>468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inlineStr">
        <is>
          <t>06/2026</t>
        </is>
      </c>
    </row>
    <row r="117">
      <c r="A117" t="n">
        <v>239403</v>
      </c>
      <c r="B117" t="n">
        <v>128</v>
      </c>
      <c r="C117" t="inlineStr">
        <is>
          <t>Love Cabaret</t>
        </is>
      </c>
      <c r="D117" t="inlineStr">
        <is>
          <t>ZAHIL IMPORTADORA LTDA</t>
        </is>
      </c>
      <c r="E117" t="inlineStr">
        <is>
          <t>271399</t>
        </is>
      </c>
      <c r="F117" s="555" t="n">
        <v>46176</v>
      </c>
      <c r="G117" s="555" t="n">
        <v>46182</v>
      </c>
      <c r="H117" s="555" t="n">
        <v>46206</v>
      </c>
      <c r="I117" t="n">
        <v>901.3099999999999</v>
      </c>
      <c r="J117" t="n">
        <v>846.3</v>
      </c>
      <c r="K117" t="n">
        <v>0</v>
      </c>
      <c r="L117" t="n">
        <v>901.3099999999999</v>
      </c>
      <c r="M117" t="n">
        <v>0</v>
      </c>
      <c r="N117" t="n">
        <v>0</v>
      </c>
      <c r="O117" t="n">
        <v>0</v>
      </c>
      <c r="P117" t="n">
        <v>0</v>
      </c>
      <c r="Q117" t="inlineStr">
        <is>
          <t>06/2026</t>
        </is>
      </c>
    </row>
    <row r="118">
      <c r="A118" t="n">
        <v>239400</v>
      </c>
      <c r="B118" t="n">
        <v>128</v>
      </c>
      <c r="C118" t="inlineStr">
        <is>
          <t>Love Cabaret</t>
        </is>
      </c>
      <c r="D118" t="inlineStr">
        <is>
          <t>MARIO PEDRO FELICIANO - HORTIFRUTI</t>
        </is>
      </c>
      <c r="E118" t="inlineStr">
        <is>
          <t>479083</t>
        </is>
      </c>
      <c r="F118" s="555" t="n">
        <v>46178</v>
      </c>
      <c r="G118" s="555" t="n">
        <v>46182</v>
      </c>
      <c r="H118" s="555" t="n">
        <v>46206</v>
      </c>
      <c r="I118" t="n">
        <v>152.18</v>
      </c>
      <c r="J118" t="n">
        <v>152.18</v>
      </c>
      <c r="K118" t="n">
        <v>152.18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inlineStr">
        <is>
          <t>06/2026</t>
        </is>
      </c>
    </row>
    <row r="119">
      <c r="A119" t="n">
        <v>239397</v>
      </c>
      <c r="B119" t="n">
        <v>128</v>
      </c>
      <c r="C119" t="inlineStr">
        <is>
          <t>Love Cabaret</t>
        </is>
      </c>
      <c r="D119" t="inlineStr">
        <is>
          <t>EMPORIO M&amp;L COMERCIO DE ALIM E BEBIDAS LTDA</t>
        </is>
      </c>
      <c r="E119" t="inlineStr">
        <is>
          <t>517567</t>
        </is>
      </c>
      <c r="F119" s="555" t="n">
        <v>46182</v>
      </c>
      <c r="G119" s="555" t="n">
        <v>46183</v>
      </c>
      <c r="H119" s="555" t="n">
        <v>46212</v>
      </c>
      <c r="I119" t="n">
        <v>676</v>
      </c>
      <c r="J119" t="n">
        <v>676</v>
      </c>
      <c r="K119" t="n">
        <v>676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inlineStr">
        <is>
          <t>06/2026</t>
        </is>
      </c>
    </row>
    <row r="120">
      <c r="A120" t="n">
        <v>239393</v>
      </c>
      <c r="B120" t="n">
        <v>128</v>
      </c>
      <c r="C120" t="inlineStr">
        <is>
          <t>Love Cabaret</t>
        </is>
      </c>
      <c r="D120" t="inlineStr">
        <is>
          <t>MARIO PEDRO FELICIANO - HORTIFRUTI</t>
        </is>
      </c>
      <c r="E120" t="inlineStr">
        <is>
          <t>479329</t>
        </is>
      </c>
      <c r="F120" s="555" t="n">
        <v>46181</v>
      </c>
      <c r="G120" s="555" t="n">
        <v>46183</v>
      </c>
      <c r="H120" s="555" t="n">
        <v>46209</v>
      </c>
      <c r="I120" t="n">
        <v>559.28</v>
      </c>
      <c r="J120" t="n">
        <v>559.28</v>
      </c>
      <c r="K120" t="n">
        <v>559.28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inlineStr">
        <is>
          <t>06/2026</t>
        </is>
      </c>
    </row>
    <row r="121">
      <c r="A121" t="n">
        <v>239391</v>
      </c>
      <c r="B121" t="n">
        <v>128</v>
      </c>
      <c r="C121" t="inlineStr">
        <is>
          <t>Love Cabaret</t>
        </is>
      </c>
      <c r="D121" t="inlineStr">
        <is>
          <t>KING COMERCIO E IMPORTACAO DE BEBIDAS LTDA</t>
        </is>
      </c>
      <c r="E121" t="inlineStr">
        <is>
          <t>127987</t>
        </is>
      </c>
      <c r="F121" s="555" t="n">
        <v>46182</v>
      </c>
      <c r="G121" s="555" t="n">
        <v>46183</v>
      </c>
      <c r="H121" s="555" t="n">
        <v>46210</v>
      </c>
      <c r="I121" t="n">
        <v>1397.04</v>
      </c>
      <c r="J121" t="n">
        <v>1397.04</v>
      </c>
      <c r="K121" t="n">
        <v>0</v>
      </c>
      <c r="L121" t="n">
        <v>1397.04</v>
      </c>
      <c r="M121" t="n">
        <v>0</v>
      </c>
      <c r="N121" t="n">
        <v>0</v>
      </c>
      <c r="O121" t="n">
        <v>0</v>
      </c>
      <c r="P121" t="n">
        <v>0</v>
      </c>
      <c r="Q121" t="inlineStr">
        <is>
          <t>06/2026</t>
        </is>
      </c>
    </row>
    <row r="122">
      <c r="A122" t="n">
        <v>239256</v>
      </c>
      <c r="B122" t="n">
        <v>128</v>
      </c>
      <c r="C122" t="inlineStr">
        <is>
          <t>Love Cabaret</t>
        </is>
      </c>
      <c r="D122" t="inlineStr">
        <is>
          <t xml:space="preserve">HNK BR INDUSTRIA DE BEBIDAS </t>
        </is>
      </c>
      <c r="E122" t="inlineStr">
        <is>
          <t>233287</t>
        </is>
      </c>
      <c r="F122" s="555" t="n">
        <v>46181</v>
      </c>
      <c r="G122" s="555" t="n">
        <v>46183</v>
      </c>
      <c r="H122" s="555" t="n">
        <v>46196</v>
      </c>
      <c r="I122" t="n">
        <v>3879.59</v>
      </c>
      <c r="J122" t="n">
        <v>5304.14</v>
      </c>
      <c r="K122" t="n">
        <v>0</v>
      </c>
      <c r="L122" t="n">
        <v>3879.59</v>
      </c>
      <c r="M122" t="n">
        <v>0</v>
      </c>
      <c r="N122" t="n">
        <v>0</v>
      </c>
      <c r="O122" t="n">
        <v>0</v>
      </c>
      <c r="P122" t="n">
        <v>0</v>
      </c>
      <c r="Q122" t="inlineStr">
        <is>
          <t>06/2026</t>
        </is>
      </c>
    </row>
    <row r="123">
      <c r="A123" t="n">
        <v>239255</v>
      </c>
      <c r="B123" t="n">
        <v>128</v>
      </c>
      <c r="C123" t="inlineStr">
        <is>
          <t>Love Cabaret</t>
        </is>
      </c>
      <c r="D123" t="inlineStr">
        <is>
          <t>ZAHIL IMPORTADORA LTDA</t>
        </is>
      </c>
      <c r="E123" t="inlineStr">
        <is>
          <t>271673</t>
        </is>
      </c>
      <c r="F123" s="555" t="n">
        <v>46182</v>
      </c>
      <c r="G123" s="555" t="n">
        <v>46183</v>
      </c>
      <c r="H123" s="555" t="n">
        <v>46212</v>
      </c>
      <c r="I123" t="n">
        <v>1943.85</v>
      </c>
      <c r="J123" t="n">
        <v>1825.2</v>
      </c>
      <c r="K123" t="n">
        <v>0</v>
      </c>
      <c r="L123" t="n">
        <v>1943.85</v>
      </c>
      <c r="M123" t="n">
        <v>0</v>
      </c>
      <c r="N123" t="n">
        <v>0</v>
      </c>
      <c r="O123" t="n">
        <v>0</v>
      </c>
      <c r="P123" t="n">
        <v>0</v>
      </c>
      <c r="Q123" t="inlineStr">
        <is>
          <t>06/2026</t>
        </is>
      </c>
    </row>
    <row r="124">
      <c r="A124" t="n">
        <v>239254</v>
      </c>
      <c r="B124" t="n">
        <v>128</v>
      </c>
      <c r="C124" t="inlineStr">
        <is>
          <t>Love Cabaret</t>
        </is>
      </c>
      <c r="D124" t="inlineStr">
        <is>
          <t>FRONT BEBIDAS LTDA</t>
        </is>
      </c>
      <c r="E124" t="inlineStr">
        <is>
          <t>807428</t>
        </is>
      </c>
      <c r="F124" s="555" t="n">
        <v>46182</v>
      </c>
      <c r="G124" s="555" t="n">
        <v>46183</v>
      </c>
      <c r="H124" s="555" t="n">
        <v>46211</v>
      </c>
      <c r="I124" t="n">
        <v>2157.6</v>
      </c>
      <c r="J124" t="n">
        <v>2157.6</v>
      </c>
      <c r="K124" t="n">
        <v>0</v>
      </c>
      <c r="L124" t="n">
        <v>2157.6</v>
      </c>
      <c r="M124" t="n">
        <v>0</v>
      </c>
      <c r="N124" t="n">
        <v>0</v>
      </c>
      <c r="O124" t="n">
        <v>0</v>
      </c>
      <c r="P124" t="n">
        <v>0</v>
      </c>
      <c r="Q124" t="inlineStr">
        <is>
          <t>06/2026</t>
        </is>
      </c>
    </row>
    <row r="125">
      <c r="A125" t="n">
        <v>239253</v>
      </c>
      <c r="B125" t="n">
        <v>128</v>
      </c>
      <c r="C125" t="inlineStr">
        <is>
          <t>Love Cabaret</t>
        </is>
      </c>
      <c r="D125" t="inlineStr">
        <is>
          <t>MARCOS SILVA DO NASCIMENTO</t>
        </is>
      </c>
      <c r="E125" t="inlineStr">
        <is>
          <t>1064</t>
        </is>
      </c>
      <c r="F125" s="555" t="n">
        <v>46183</v>
      </c>
      <c r="G125" s="555" t="n">
        <v>46183</v>
      </c>
      <c r="H125" s="555" t="n">
        <v>46209</v>
      </c>
      <c r="I125" t="n">
        <v>299.85</v>
      </c>
      <c r="J125" t="n">
        <v>299.85</v>
      </c>
      <c r="K125" t="n">
        <v>299.85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inlineStr">
        <is>
          <t>06/2026</t>
        </is>
      </c>
    </row>
    <row r="126">
      <c r="A126" t="n">
        <v>239252</v>
      </c>
      <c r="B126" t="n">
        <v>128</v>
      </c>
      <c r="C126" t="inlineStr">
        <is>
          <t>Love Cabaret</t>
        </is>
      </c>
      <c r="D126" t="inlineStr">
        <is>
          <t xml:space="preserve">MS FRANGOS LTDA </t>
        </is>
      </c>
      <c r="E126" t="inlineStr">
        <is>
          <t>6882</t>
        </is>
      </c>
      <c r="F126" s="555" t="n">
        <v>46183</v>
      </c>
      <c r="G126" s="555" t="n">
        <v>46183</v>
      </c>
      <c r="H126" s="555" t="n">
        <v>46198</v>
      </c>
      <c r="I126" t="n">
        <v>113.14</v>
      </c>
      <c r="J126" t="n">
        <v>113.14</v>
      </c>
      <c r="K126" t="n">
        <v>113.14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inlineStr">
        <is>
          <t>06/2026</t>
        </is>
      </c>
    </row>
    <row r="127">
      <c r="A127" t="n">
        <v>238093</v>
      </c>
      <c r="B127" t="n">
        <v>128</v>
      </c>
      <c r="C127" t="inlineStr">
        <is>
          <t>Love Cabaret</t>
        </is>
      </c>
      <c r="D127" t="inlineStr">
        <is>
          <t>WPP COMERCIO DE CARNES LTDA</t>
        </is>
      </c>
      <c r="E127" t="inlineStr">
        <is>
          <t>79861</t>
        </is>
      </c>
      <c r="F127" s="555" t="n">
        <v>46183</v>
      </c>
      <c r="G127" s="555" t="n">
        <v>46183</v>
      </c>
      <c r="H127" s="555" t="n">
        <v>46211</v>
      </c>
      <c r="I127" t="n">
        <v>1085.02</v>
      </c>
      <c r="J127" t="n">
        <v>1085.02</v>
      </c>
      <c r="K127" t="n">
        <v>1085.02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inlineStr">
        <is>
          <t>06/2026</t>
        </is>
      </c>
    </row>
    <row r="128">
      <c r="A128" t="n">
        <v>238084</v>
      </c>
      <c r="B128" t="n">
        <v>128</v>
      </c>
      <c r="C128" t="inlineStr">
        <is>
          <t>Love Cabaret</t>
        </is>
      </c>
      <c r="D128" t="inlineStr">
        <is>
          <t>GCT COMERCIO DE PRODUTOS ALIMENTICIOS LTDA</t>
        </is>
      </c>
      <c r="E128" t="inlineStr">
        <is>
          <t>12242</t>
        </is>
      </c>
      <c r="F128" s="555" t="n">
        <v>46183</v>
      </c>
      <c r="G128" s="555" t="n">
        <v>46183</v>
      </c>
      <c r="H128" s="555" t="n">
        <v>46211</v>
      </c>
      <c r="I128" t="n">
        <v>1097.4</v>
      </c>
      <c r="J128" t="n">
        <v>1072</v>
      </c>
      <c r="K128" t="n">
        <v>0</v>
      </c>
      <c r="L128" t="n">
        <v>1097.4</v>
      </c>
      <c r="M128" t="n">
        <v>0</v>
      </c>
      <c r="N128" t="n">
        <v>0</v>
      </c>
      <c r="O128" t="n">
        <v>0</v>
      </c>
      <c r="P128" t="n">
        <v>0</v>
      </c>
      <c r="Q128" t="inlineStr">
        <is>
          <t>06/2026</t>
        </is>
      </c>
    </row>
    <row r="129">
      <c r="A129" t="n">
        <v>238075</v>
      </c>
      <c r="B129" t="n">
        <v>128</v>
      </c>
      <c r="C129" t="inlineStr">
        <is>
          <t>Love Cabaret</t>
        </is>
      </c>
      <c r="D129" t="inlineStr">
        <is>
          <t xml:space="preserve">FORTE ALIMENTOS COM. IMPORTAÇÃO LTDA </t>
        </is>
      </c>
      <c r="E129" t="inlineStr">
        <is>
          <t>376439</t>
        </is>
      </c>
      <c r="F129" s="555" t="n">
        <v>46174</v>
      </c>
      <c r="G129" s="555" t="n">
        <v>46175</v>
      </c>
      <c r="H129" s="555" t="n">
        <v>46203</v>
      </c>
      <c r="I129" t="n">
        <v>757.42</v>
      </c>
      <c r="J129" t="n">
        <v>757.42</v>
      </c>
      <c r="K129" t="n">
        <v>757.42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inlineStr">
        <is>
          <t>06/2026</t>
        </is>
      </c>
    </row>
    <row r="130">
      <c r="A130" t="n">
        <v>238070</v>
      </c>
      <c r="B130" t="n">
        <v>128</v>
      </c>
      <c r="C130" t="inlineStr">
        <is>
          <t>Love Cabaret</t>
        </is>
      </c>
      <c r="D130" t="inlineStr">
        <is>
          <t>WPP COMERCIO DE CARNES LTDA</t>
        </is>
      </c>
      <c r="E130" t="inlineStr">
        <is>
          <t>79668</t>
        </is>
      </c>
      <c r="F130" s="555" t="n">
        <v>46175</v>
      </c>
      <c r="G130" s="555" t="n">
        <v>46175</v>
      </c>
      <c r="H130" s="555" t="n">
        <v>46203</v>
      </c>
      <c r="I130" t="n">
        <v>3492.01</v>
      </c>
      <c r="J130" t="n">
        <v>3492</v>
      </c>
      <c r="K130" t="n">
        <v>3492.01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inlineStr">
        <is>
          <t>06/2026</t>
        </is>
      </c>
    </row>
    <row r="131">
      <c r="A131" t="n">
        <v>238064</v>
      </c>
      <c r="B131" t="n">
        <v>128</v>
      </c>
      <c r="C131" t="inlineStr">
        <is>
          <t>Love Cabaret</t>
        </is>
      </c>
      <c r="D131" t="inlineStr">
        <is>
          <t>CECILIA TSUYACO ARAKI SILVA LTDA</t>
        </is>
      </c>
      <c r="E131" t="inlineStr">
        <is>
          <t>392854</t>
        </is>
      </c>
      <c r="F131" s="555" t="n">
        <v>46174</v>
      </c>
      <c r="G131" s="555" t="n">
        <v>46175</v>
      </c>
      <c r="H131" s="555" t="n">
        <v>46202</v>
      </c>
      <c r="I131" t="n">
        <v>148.35</v>
      </c>
      <c r="J131" t="n">
        <v>148.35</v>
      </c>
      <c r="K131" t="n">
        <v>148.35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inlineStr">
        <is>
          <t>06/2026</t>
        </is>
      </c>
    </row>
    <row r="132">
      <c r="A132" t="n">
        <v>238057</v>
      </c>
      <c r="B132" t="n">
        <v>128</v>
      </c>
      <c r="C132" t="inlineStr">
        <is>
          <t>Love Cabaret</t>
        </is>
      </c>
      <c r="D132" t="inlineStr">
        <is>
          <t>MARIO PEDRO FELICIANO - HORTIFRUTI</t>
        </is>
      </c>
      <c r="E132" t="inlineStr">
        <is>
          <t>478691</t>
        </is>
      </c>
      <c r="F132" s="555" t="n">
        <v>46174</v>
      </c>
      <c r="G132" s="555" t="n">
        <v>46175</v>
      </c>
      <c r="H132" s="555" t="n">
        <v>46202</v>
      </c>
      <c r="I132" t="n">
        <v>336.99</v>
      </c>
      <c r="J132" t="n">
        <v>336.99</v>
      </c>
      <c r="K132" t="n">
        <v>336.99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inlineStr">
        <is>
          <t>06/2026</t>
        </is>
      </c>
    </row>
    <row r="133">
      <c r="A133" t="n">
        <v>238052</v>
      </c>
      <c r="B133" t="n">
        <v>128</v>
      </c>
      <c r="C133" t="inlineStr">
        <is>
          <t>Love Cabaret</t>
        </is>
      </c>
      <c r="D133" t="inlineStr">
        <is>
          <t>DO CHEF DISTRIBUIDORA DE ALIMENTOS LTDA</t>
        </is>
      </c>
      <c r="E133" t="inlineStr">
        <is>
          <t>2015</t>
        </is>
      </c>
      <c r="F133" s="555" t="n">
        <v>46174</v>
      </c>
      <c r="G133" s="555" t="n">
        <v>46175</v>
      </c>
      <c r="H133" s="555" t="n">
        <v>46202</v>
      </c>
      <c r="I133" t="n">
        <v>203.06</v>
      </c>
      <c r="J133" t="n">
        <v>203.06</v>
      </c>
      <c r="K133" t="n">
        <v>203.06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inlineStr">
        <is>
          <t>06/2026</t>
        </is>
      </c>
    </row>
    <row r="134">
      <c r="A134" t="n">
        <v>237885</v>
      </c>
      <c r="B134" t="n">
        <v>128</v>
      </c>
      <c r="C134" t="inlineStr">
        <is>
          <t>Love Cabaret</t>
        </is>
      </c>
      <c r="D134" t="inlineStr">
        <is>
          <t xml:space="preserve">FORTE ALIMENTOS COM. IMPORTAÇÃO LTDA </t>
        </is>
      </c>
      <c r="E134" t="inlineStr">
        <is>
          <t>369160</t>
        </is>
      </c>
      <c r="F134" s="555" t="n">
        <v>46174</v>
      </c>
      <c r="G134" s="555" t="n">
        <v>46183</v>
      </c>
      <c r="H134" s="555" t="n">
        <v>46188</v>
      </c>
      <c r="I134" t="n">
        <v>122.99</v>
      </c>
      <c r="J134" t="n">
        <v>110.6</v>
      </c>
      <c r="K134" t="n">
        <v>122.99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inlineStr">
        <is>
          <t>06/2026</t>
        </is>
      </c>
    </row>
    <row r="135">
      <c r="A135" t="n">
        <v>237821</v>
      </c>
      <c r="B135" t="n">
        <v>128</v>
      </c>
      <c r="C135" t="inlineStr">
        <is>
          <t>Love Cabaret</t>
        </is>
      </c>
      <c r="D135" t="inlineStr">
        <is>
          <t>PSSS LTDA</t>
        </is>
      </c>
      <c r="E135" t="inlineStr">
        <is>
          <t>147</t>
        </is>
      </c>
      <c r="F135" s="555" t="n">
        <v>46177</v>
      </c>
      <c r="G135" s="555" t="n">
        <v>46178</v>
      </c>
      <c r="H135" s="555" t="n">
        <v>46190</v>
      </c>
      <c r="I135" t="n">
        <v>546.96</v>
      </c>
      <c r="J135" t="n">
        <v>546.96</v>
      </c>
      <c r="K135" t="n">
        <v>0</v>
      </c>
      <c r="L135" t="n">
        <v>0</v>
      </c>
      <c r="M135" t="n">
        <v>376.96</v>
      </c>
      <c r="N135" t="n">
        <v>0</v>
      </c>
      <c r="O135" t="n">
        <v>0</v>
      </c>
      <c r="P135" t="n">
        <v>0</v>
      </c>
      <c r="Q135" t="inlineStr">
        <is>
          <t>06/2026</t>
        </is>
      </c>
    </row>
    <row r="136">
      <c r="A136" t="n">
        <v>237820</v>
      </c>
      <c r="B136" t="n">
        <v>128</v>
      </c>
      <c r="C136" t="inlineStr">
        <is>
          <t>Love Cabaret</t>
        </is>
      </c>
      <c r="D136" t="inlineStr">
        <is>
          <t>BATALHA FABRICA DE PAES LTDA</t>
        </is>
      </c>
      <c r="E136" t="inlineStr">
        <is>
          <t>14759</t>
        </is>
      </c>
      <c r="F136" s="555" t="n">
        <v>46174</v>
      </c>
      <c r="G136" s="555" t="n">
        <v>46178</v>
      </c>
      <c r="H136" s="555" t="n">
        <v>46192</v>
      </c>
      <c r="I136" t="n">
        <v>662.4</v>
      </c>
      <c r="J136" t="n">
        <v>662.4</v>
      </c>
      <c r="K136" t="n">
        <v>662.4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inlineStr">
        <is>
          <t>06/2026</t>
        </is>
      </c>
    </row>
    <row r="137">
      <c r="A137" t="n">
        <v>237819</v>
      </c>
      <c r="B137" t="n">
        <v>128</v>
      </c>
      <c r="C137" t="inlineStr">
        <is>
          <t>Love Cabaret</t>
        </is>
      </c>
      <c r="D137" t="inlineStr">
        <is>
          <t>ZAHIL IMPORTADORA LTDA</t>
        </is>
      </c>
      <c r="E137" t="inlineStr">
        <is>
          <t>271231</t>
        </is>
      </c>
      <c r="F137" s="555" t="n">
        <v>46175</v>
      </c>
      <c r="G137" s="555" t="n">
        <v>46178</v>
      </c>
      <c r="H137" s="555" t="n">
        <v>46190</v>
      </c>
      <c r="I137" t="n">
        <v>2913</v>
      </c>
      <c r="J137" t="n">
        <v>2735.2</v>
      </c>
      <c r="K137" t="n">
        <v>0</v>
      </c>
      <c r="L137" t="n">
        <v>2913</v>
      </c>
      <c r="M137" t="n">
        <v>0</v>
      </c>
      <c r="N137" t="n">
        <v>0</v>
      </c>
      <c r="O137" t="n">
        <v>0</v>
      </c>
      <c r="P137" t="n">
        <v>0</v>
      </c>
      <c r="Q137" t="inlineStr">
        <is>
          <t>06/2026</t>
        </is>
      </c>
    </row>
    <row r="138">
      <c r="A138" t="n">
        <v>237818</v>
      </c>
      <c r="B138" t="n">
        <v>128</v>
      </c>
      <c r="C138" t="inlineStr">
        <is>
          <t>Love Cabaret</t>
        </is>
      </c>
      <c r="D138" t="inlineStr">
        <is>
          <t>PSSS LTDA</t>
        </is>
      </c>
      <c r="E138" t="inlineStr">
        <is>
          <t>159</t>
        </is>
      </c>
      <c r="F138" s="555" t="n">
        <v>46177</v>
      </c>
      <c r="G138" s="555" t="n">
        <v>46182</v>
      </c>
      <c r="H138" s="555" t="n">
        <v>46191</v>
      </c>
      <c r="I138" t="n">
        <v>1350</v>
      </c>
      <c r="J138" t="n">
        <v>1350</v>
      </c>
      <c r="K138" t="n">
        <v>0</v>
      </c>
      <c r="L138" t="n">
        <v>0</v>
      </c>
      <c r="M138" t="n">
        <v>0</v>
      </c>
      <c r="N138" t="n">
        <v>0</v>
      </c>
      <c r="O138" t="n">
        <v>300</v>
      </c>
      <c r="P138" t="n">
        <v>1050</v>
      </c>
      <c r="Q138" t="inlineStr">
        <is>
          <t>06/2026</t>
        </is>
      </c>
    </row>
    <row r="139">
      <c r="A139" t="n">
        <v>237817</v>
      </c>
      <c r="B139" t="n">
        <v>128</v>
      </c>
      <c r="C139" t="inlineStr">
        <is>
          <t>Love Cabaret</t>
        </is>
      </c>
      <c r="D139" t="inlineStr">
        <is>
          <t>AURORA ALVORADA ESTACIONAMENTO E LANCHONETE LTDA</t>
        </is>
      </c>
      <c r="E139" t="inlineStr">
        <is>
          <t>40281</t>
        </is>
      </c>
      <c r="F139" s="555" t="n">
        <v>46181</v>
      </c>
      <c r="G139" s="555" t="n">
        <v>46183</v>
      </c>
      <c r="H139" s="555" t="n">
        <v>46188</v>
      </c>
      <c r="I139" t="n">
        <v>399.27</v>
      </c>
      <c r="J139" t="n">
        <v>399.26</v>
      </c>
      <c r="K139" t="n">
        <v>399.27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inlineStr">
        <is>
          <t>06/2026</t>
        </is>
      </c>
    </row>
    <row r="140">
      <c r="A140" t="n">
        <v>237521</v>
      </c>
      <c r="B140" t="n">
        <v>128</v>
      </c>
      <c r="C140" t="inlineStr">
        <is>
          <t>Love Cabaret</t>
        </is>
      </c>
      <c r="D140" t="inlineStr">
        <is>
          <t>NOVA COMERCIAL DO PEIXE EIRELI</t>
        </is>
      </c>
      <c r="E140" t="inlineStr">
        <is>
          <t>33957</t>
        </is>
      </c>
      <c r="F140" s="555" t="n">
        <v>46174</v>
      </c>
      <c r="G140" s="555" t="n">
        <v>46175</v>
      </c>
      <c r="H140" s="555" t="n">
        <v>46198</v>
      </c>
      <c r="I140" t="n">
        <v>672</v>
      </c>
      <c r="J140" t="n">
        <v>672</v>
      </c>
      <c r="K140" t="n">
        <v>672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inlineStr">
        <is>
          <t>06/2026</t>
        </is>
      </c>
    </row>
    <row r="141">
      <c r="A141" t="n">
        <v>236698</v>
      </c>
      <c r="B141" t="n">
        <v>128</v>
      </c>
      <c r="C141" t="inlineStr">
        <is>
          <t>Love Cabaret</t>
        </is>
      </c>
      <c r="D141" t="inlineStr">
        <is>
          <t>DOMO - PRODUTOS ORIENTAIS LTDA.</t>
        </is>
      </c>
      <c r="E141" t="inlineStr">
        <is>
          <t>08</t>
        </is>
      </c>
      <c r="F141" s="555" t="n">
        <v>46157</v>
      </c>
      <c r="G141" s="555" t="n">
        <v>46172</v>
      </c>
      <c r="H141" s="555" t="n">
        <v>46183</v>
      </c>
      <c r="I141" t="n">
        <v>90</v>
      </c>
      <c r="J141" t="n">
        <v>90</v>
      </c>
      <c r="K141" t="n">
        <v>90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inlineStr">
        <is>
          <t>05/2026</t>
        </is>
      </c>
    </row>
    <row r="142">
      <c r="A142" t="n">
        <v>236697</v>
      </c>
      <c r="B142" t="n">
        <v>128</v>
      </c>
      <c r="C142" t="inlineStr">
        <is>
          <t>Love Cabaret</t>
        </is>
      </c>
      <c r="D142" t="inlineStr">
        <is>
          <t>PSSS LTDA</t>
        </is>
      </c>
      <c r="E142" t="inlineStr">
        <is>
          <t>66</t>
        </is>
      </c>
      <c r="F142" s="555" t="n">
        <v>46168</v>
      </c>
      <c r="G142" s="555" t="n">
        <v>46172</v>
      </c>
      <c r="H142" s="555" t="n">
        <v>46182</v>
      </c>
      <c r="I142" t="n">
        <v>539.84</v>
      </c>
      <c r="J142" t="n">
        <v>539.84</v>
      </c>
      <c r="K142" t="n">
        <v>0</v>
      </c>
      <c r="L142" t="n">
        <v>0</v>
      </c>
      <c r="M142" t="n">
        <v>394.4</v>
      </c>
      <c r="N142" t="n">
        <v>0</v>
      </c>
      <c r="O142" t="n">
        <v>96</v>
      </c>
      <c r="P142" t="n">
        <v>49.44</v>
      </c>
      <c r="Q142" t="inlineStr">
        <is>
          <t>05/2026</t>
        </is>
      </c>
    </row>
    <row r="143">
      <c r="A143" t="n">
        <v>236696</v>
      </c>
      <c r="B143" t="n">
        <v>128</v>
      </c>
      <c r="C143" t="inlineStr">
        <is>
          <t>Love Cabaret</t>
        </is>
      </c>
      <c r="D143" t="inlineStr">
        <is>
          <t>PROAUTO INDUSTRIA QUIMICA EIRELI</t>
        </is>
      </c>
      <c r="E143" t="inlineStr">
        <is>
          <t>157385</t>
        </is>
      </c>
      <c r="F143" s="555" t="n">
        <v>46170</v>
      </c>
      <c r="G143" s="555" t="n">
        <v>46172</v>
      </c>
      <c r="H143" s="555" t="n">
        <v>46198</v>
      </c>
      <c r="I143" t="n">
        <v>1449.95</v>
      </c>
      <c r="J143" t="n">
        <v>1357.64</v>
      </c>
      <c r="K143" t="n">
        <v>0</v>
      </c>
      <c r="L143" t="n">
        <v>0</v>
      </c>
      <c r="M143" t="n">
        <v>1449.95</v>
      </c>
      <c r="N143" t="n">
        <v>0</v>
      </c>
      <c r="O143" t="n">
        <v>0</v>
      </c>
      <c r="P143" t="n">
        <v>0</v>
      </c>
      <c r="Q143" t="inlineStr">
        <is>
          <t>05/2026</t>
        </is>
      </c>
    </row>
    <row r="144">
      <c r="A144" t="n">
        <v>236695</v>
      </c>
      <c r="B144" t="n">
        <v>128</v>
      </c>
      <c r="C144" t="inlineStr">
        <is>
          <t>Love Cabaret</t>
        </is>
      </c>
      <c r="D144" t="inlineStr">
        <is>
          <t>MARIO PEDRO FELICIANO - HORTIFRUTI</t>
        </is>
      </c>
      <c r="E144" t="inlineStr">
        <is>
          <t>478261</t>
        </is>
      </c>
      <c r="F144" s="555" t="n">
        <v>46170</v>
      </c>
      <c r="G144" s="555" t="n">
        <v>46172</v>
      </c>
      <c r="H144" s="555" t="n">
        <v>46198</v>
      </c>
      <c r="I144" t="n">
        <v>33.35</v>
      </c>
      <c r="J144" t="n">
        <v>33.35</v>
      </c>
      <c r="K144" t="n">
        <v>33.35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inlineStr">
        <is>
          <t>05/2026</t>
        </is>
      </c>
    </row>
    <row r="145">
      <c r="A145" t="n">
        <v>236694</v>
      </c>
      <c r="B145" t="n">
        <v>128</v>
      </c>
      <c r="C145" t="inlineStr">
        <is>
          <t>Love Cabaret</t>
        </is>
      </c>
      <c r="D145" t="inlineStr">
        <is>
          <t>DO CHEF DISTRIBUIDORA DE ALIMENTOS LTDA</t>
        </is>
      </c>
      <c r="E145" t="inlineStr">
        <is>
          <t>1961</t>
        </is>
      </c>
      <c r="F145" s="555" t="n">
        <v>46170</v>
      </c>
      <c r="G145" s="555" t="n">
        <v>46172</v>
      </c>
      <c r="H145" s="555" t="n">
        <v>46198</v>
      </c>
      <c r="I145" t="n">
        <v>147.16</v>
      </c>
      <c r="J145" t="n">
        <v>147.16</v>
      </c>
      <c r="K145" t="n">
        <v>83.45999999999999</v>
      </c>
      <c r="L145" t="n">
        <v>63.7</v>
      </c>
      <c r="M145" t="n">
        <v>0</v>
      </c>
      <c r="N145" t="n">
        <v>0</v>
      </c>
      <c r="O145" t="n">
        <v>0</v>
      </c>
      <c r="P145" t="n">
        <v>0</v>
      </c>
      <c r="Q145" t="inlineStr">
        <is>
          <t>05/2026</t>
        </is>
      </c>
    </row>
    <row r="146">
      <c r="A146" t="n">
        <v>236693</v>
      </c>
      <c r="B146" t="n">
        <v>128</v>
      </c>
      <c r="C146" t="inlineStr">
        <is>
          <t>Love Cabaret</t>
        </is>
      </c>
      <c r="D146" t="inlineStr">
        <is>
          <t>DEOLINDA DOS SANTOS FREITAS</t>
        </is>
      </c>
      <c r="E146" t="inlineStr">
        <is>
          <t>2676</t>
        </is>
      </c>
      <c r="F146" s="555" t="n">
        <v>46169</v>
      </c>
      <c r="G146" s="555" t="n">
        <v>46172</v>
      </c>
      <c r="H146" s="555" t="n">
        <v>46202</v>
      </c>
      <c r="I146" t="n">
        <v>327.3</v>
      </c>
      <c r="J146" t="n">
        <v>327.3</v>
      </c>
      <c r="K146" t="n">
        <v>0</v>
      </c>
      <c r="L146" t="n">
        <v>0</v>
      </c>
      <c r="M146" t="n">
        <v>327.3</v>
      </c>
      <c r="N146" t="n">
        <v>0</v>
      </c>
      <c r="O146" t="n">
        <v>0</v>
      </c>
      <c r="P146" t="n">
        <v>0</v>
      </c>
      <c r="Q146" t="inlineStr">
        <is>
          <t>05/2026</t>
        </is>
      </c>
    </row>
    <row r="147">
      <c r="A147" t="n">
        <v>236692</v>
      </c>
      <c r="B147" t="n">
        <v>128</v>
      </c>
      <c r="C147" t="inlineStr">
        <is>
          <t>Love Cabaret</t>
        </is>
      </c>
      <c r="D147" t="inlineStr">
        <is>
          <t>CECILIA TSUYACO ARAKI SILVA LTDA</t>
        </is>
      </c>
      <c r="E147" t="inlineStr">
        <is>
          <t>392666</t>
        </is>
      </c>
      <c r="F147" s="555" t="n">
        <v>46170</v>
      </c>
      <c r="G147" s="555" t="n">
        <v>46172</v>
      </c>
      <c r="H147" s="555" t="n">
        <v>46198</v>
      </c>
      <c r="I147" t="n">
        <v>245.6</v>
      </c>
      <c r="J147" t="n">
        <v>245.6</v>
      </c>
      <c r="K147" t="n">
        <v>245.6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inlineStr">
        <is>
          <t>05/2026</t>
        </is>
      </c>
    </row>
    <row r="148">
      <c r="A148" t="n">
        <v>236691</v>
      </c>
      <c r="B148" t="n">
        <v>128</v>
      </c>
      <c r="C148" t="inlineStr">
        <is>
          <t>Love Cabaret</t>
        </is>
      </c>
      <c r="D148" t="inlineStr">
        <is>
          <t>CG FOOD´S DISTRIBUIDORA DE ALIMENTOS LTDA</t>
        </is>
      </c>
      <c r="E148" t="inlineStr">
        <is>
          <t>190622</t>
        </is>
      </c>
      <c r="F148" s="555" t="n">
        <v>46169</v>
      </c>
      <c r="G148" s="555" t="n">
        <v>46172</v>
      </c>
      <c r="H148" s="555" t="n">
        <v>46190</v>
      </c>
      <c r="I148" t="n">
        <v>208</v>
      </c>
      <c r="J148" t="n">
        <v>207.9</v>
      </c>
      <c r="K148" t="n">
        <v>208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inlineStr">
        <is>
          <t>05/2026</t>
        </is>
      </c>
    </row>
    <row r="149">
      <c r="A149" t="n">
        <v>236690</v>
      </c>
      <c r="B149" t="n">
        <v>128</v>
      </c>
      <c r="C149" t="inlineStr">
        <is>
          <t>Love Cabaret</t>
        </is>
      </c>
      <c r="D149" t="inlineStr">
        <is>
          <t xml:space="preserve">HNK BR INDUSTRIA DE BEBIDAS </t>
        </is>
      </c>
      <c r="E149" t="inlineStr">
        <is>
          <t>225693</t>
        </is>
      </c>
      <c r="F149" s="555" t="n">
        <v>46168</v>
      </c>
      <c r="G149" s="555" t="n">
        <v>46172</v>
      </c>
      <c r="H149" s="555" t="n">
        <v>46183</v>
      </c>
      <c r="I149" t="n">
        <v>3277.25</v>
      </c>
      <c r="J149" t="n">
        <v>4441.69</v>
      </c>
      <c r="K149" t="n">
        <v>0</v>
      </c>
      <c r="L149" t="n">
        <v>3277.25</v>
      </c>
      <c r="M149" t="n">
        <v>0</v>
      </c>
      <c r="N149" t="n">
        <v>0</v>
      </c>
      <c r="O149" t="n">
        <v>0</v>
      </c>
      <c r="P149" t="n">
        <v>0</v>
      </c>
      <c r="Q149" t="inlineStr">
        <is>
          <t>05/2026</t>
        </is>
      </c>
    </row>
    <row r="150">
      <c r="A150" t="n">
        <v>236689</v>
      </c>
      <c r="B150" t="n">
        <v>128</v>
      </c>
      <c r="C150" t="inlineStr">
        <is>
          <t>Love Cabaret</t>
        </is>
      </c>
      <c r="D150" t="inlineStr">
        <is>
          <t xml:space="preserve">EDUARDO TAKESHI MURANAKA </t>
        </is>
      </c>
      <c r="E150" t="inlineStr">
        <is>
          <t>260711594</t>
        </is>
      </c>
      <c r="F150" s="555" t="n">
        <v>46170</v>
      </c>
      <c r="G150" s="555" t="n">
        <v>46172</v>
      </c>
      <c r="H150" s="555" t="n">
        <v>46179</v>
      </c>
      <c r="I150" t="n">
        <v>400</v>
      </c>
      <c r="J150" t="n">
        <v>400</v>
      </c>
      <c r="K150" t="n">
        <v>400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inlineStr">
        <is>
          <t>05/2026</t>
        </is>
      </c>
    </row>
    <row r="151">
      <c r="A151" t="n">
        <v>236688</v>
      </c>
      <c r="B151" t="n">
        <v>128</v>
      </c>
      <c r="C151" t="inlineStr">
        <is>
          <t>Love Cabaret</t>
        </is>
      </c>
      <c r="D151" t="inlineStr">
        <is>
          <t>EMPORIO M&amp;L COMERCIO DE ALIM E BEBIDAS LTDA</t>
        </is>
      </c>
      <c r="E151" t="inlineStr">
        <is>
          <t>516022</t>
        </is>
      </c>
      <c r="F151" s="555" t="n">
        <v>46174</v>
      </c>
      <c r="G151" s="555" t="n">
        <v>46175</v>
      </c>
      <c r="H151" s="555" t="n">
        <v>46205</v>
      </c>
      <c r="I151" t="n">
        <v>225.74</v>
      </c>
      <c r="J151" t="n">
        <v>225.74</v>
      </c>
      <c r="K151" t="n">
        <v>225.74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inlineStr">
        <is>
          <t>06/2026</t>
        </is>
      </c>
    </row>
    <row r="152">
      <c r="A152" t="n">
        <v>236687</v>
      </c>
      <c r="B152" t="n">
        <v>128</v>
      </c>
      <c r="C152" t="inlineStr">
        <is>
          <t>Love Cabaret</t>
        </is>
      </c>
      <c r="D152" t="inlineStr">
        <is>
          <t>PSSS LTDA</t>
        </is>
      </c>
      <c r="E152" t="inlineStr">
        <is>
          <t>93</t>
        </is>
      </c>
      <c r="F152" s="555" t="n">
        <v>46170</v>
      </c>
      <c r="G152" s="555" t="n">
        <v>46175</v>
      </c>
      <c r="H152" s="555" t="n">
        <v>46183</v>
      </c>
      <c r="I152" t="n">
        <v>630.51</v>
      </c>
      <c r="J152" t="n">
        <v>630.51</v>
      </c>
      <c r="K152" t="n">
        <v>0</v>
      </c>
      <c r="L152" t="n">
        <v>0</v>
      </c>
      <c r="M152" t="n">
        <v>375.51</v>
      </c>
      <c r="N152" t="n">
        <v>0</v>
      </c>
      <c r="O152" t="n">
        <v>0</v>
      </c>
      <c r="P152" t="n">
        <v>0</v>
      </c>
      <c r="Q152" t="inlineStr">
        <is>
          <t>06/2026</t>
        </is>
      </c>
    </row>
    <row r="153">
      <c r="A153" t="n">
        <v>236686</v>
      </c>
      <c r="B153" t="n">
        <v>128</v>
      </c>
      <c r="C153" t="inlineStr">
        <is>
          <t>Love Cabaret</t>
        </is>
      </c>
      <c r="D153" t="inlineStr">
        <is>
          <t>FRUTTY DISTRIBUIDORA LTDA</t>
        </is>
      </c>
      <c r="E153" t="inlineStr">
        <is>
          <t>6052</t>
        </is>
      </c>
      <c r="F153" s="555" t="n">
        <v>46155</v>
      </c>
      <c r="G153" s="555" t="n">
        <v>46163</v>
      </c>
      <c r="H153" s="555" t="n">
        <v>46176</v>
      </c>
      <c r="I153" t="n">
        <v>295.02</v>
      </c>
      <c r="J153" t="n">
        <v>295.02</v>
      </c>
      <c r="K153" t="n">
        <v>0</v>
      </c>
      <c r="L153" t="n">
        <v>295.02</v>
      </c>
      <c r="M153" t="n">
        <v>0</v>
      </c>
      <c r="N153" t="n">
        <v>0</v>
      </c>
      <c r="O153" t="n">
        <v>0</v>
      </c>
      <c r="P153" t="n">
        <v>0</v>
      </c>
      <c r="Q153" t="inlineStr">
        <is>
          <t>05/2026</t>
        </is>
      </c>
    </row>
    <row r="154">
      <c r="A154" t="n">
        <v>236685</v>
      </c>
      <c r="B154" t="n">
        <v>128</v>
      </c>
      <c r="C154" t="inlineStr">
        <is>
          <t>Love Cabaret</t>
        </is>
      </c>
      <c r="D154" t="inlineStr">
        <is>
          <t>DEOLINDA DOS SANTOS FREITAS</t>
        </is>
      </c>
      <c r="E154" t="inlineStr">
        <is>
          <t>2627</t>
        </is>
      </c>
      <c r="F154" s="555" t="n">
        <v>46162</v>
      </c>
      <c r="G154" s="555" t="n">
        <v>46176</v>
      </c>
      <c r="H154" s="555" t="n">
        <v>46195</v>
      </c>
      <c r="I154" t="n">
        <v>531.67</v>
      </c>
      <c r="J154" t="n">
        <v>531.67</v>
      </c>
      <c r="K154" t="n">
        <v>531.67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inlineStr">
        <is>
          <t>06/2026</t>
        </is>
      </c>
    </row>
    <row r="155">
      <c r="A155" t="n">
        <v>236684</v>
      </c>
      <c r="B155" t="n">
        <v>128</v>
      </c>
      <c r="C155" t="inlineStr">
        <is>
          <t>Love Cabaret</t>
        </is>
      </c>
      <c r="D155" t="inlineStr">
        <is>
          <t xml:space="preserve">BGC COMERCIO DE UTENSILIOS </t>
        </is>
      </c>
      <c r="E155" t="inlineStr">
        <is>
          <t>2361</t>
        </is>
      </c>
      <c r="F155" s="555" t="n">
        <v>46163</v>
      </c>
      <c r="G155" s="555" t="n">
        <v>46176</v>
      </c>
      <c r="H155" s="555" t="n">
        <v>46191</v>
      </c>
      <c r="I155" t="n">
        <v>270.91</v>
      </c>
      <c r="J155" t="n">
        <v>270.91</v>
      </c>
      <c r="K155" t="n">
        <v>0</v>
      </c>
      <c r="L155" t="n">
        <v>0</v>
      </c>
      <c r="M155" t="n">
        <v>0</v>
      </c>
      <c r="N155" t="n">
        <v>0</v>
      </c>
      <c r="O155" t="n">
        <v>270.91</v>
      </c>
      <c r="P155" t="n">
        <v>0</v>
      </c>
      <c r="Q155" t="inlineStr">
        <is>
          <t>06/2026</t>
        </is>
      </c>
    </row>
    <row r="156">
      <c r="A156" t="n">
        <v>236682</v>
      </c>
      <c r="B156" t="n">
        <v>128</v>
      </c>
      <c r="C156" t="inlineStr">
        <is>
          <t>Love Cabaret</t>
        </is>
      </c>
      <c r="D156" t="inlineStr">
        <is>
          <t>DTK COMERCIO DE ALIMENTOS LTDA</t>
        </is>
      </c>
      <c r="E156" t="inlineStr">
        <is>
          <t>81380</t>
        </is>
      </c>
      <c r="F156" s="555" t="n">
        <v>46168</v>
      </c>
      <c r="G156" s="555" t="n">
        <v>46176</v>
      </c>
      <c r="H156" s="555" t="n">
        <v>46189</v>
      </c>
      <c r="I156" t="n">
        <v>1120.49</v>
      </c>
      <c r="J156" t="n">
        <v>1111.59</v>
      </c>
      <c r="K156" t="n">
        <v>1120.49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inlineStr">
        <is>
          <t>06/2026</t>
        </is>
      </c>
    </row>
    <row r="157">
      <c r="A157" t="n">
        <v>236681</v>
      </c>
      <c r="B157" t="n">
        <v>128</v>
      </c>
      <c r="C157" t="inlineStr">
        <is>
          <t>Love Cabaret</t>
        </is>
      </c>
      <c r="D157" t="inlineStr">
        <is>
          <t>EMPORIO M&amp;L COMERCIO DE ALIM E BEBIDAS LTDA</t>
        </is>
      </c>
      <c r="E157" t="inlineStr">
        <is>
          <t>515108</t>
        </is>
      </c>
      <c r="F157" s="555" t="n">
        <v>46167</v>
      </c>
      <c r="G157" s="555" t="n">
        <v>46176</v>
      </c>
      <c r="H157" s="555" t="n">
        <v>46198</v>
      </c>
      <c r="I157" t="n">
        <v>1001.54</v>
      </c>
      <c r="J157" t="n">
        <v>1001.54</v>
      </c>
      <c r="K157" t="n">
        <v>842.54</v>
      </c>
      <c r="L157" t="n">
        <v>159</v>
      </c>
      <c r="M157" t="n">
        <v>0</v>
      </c>
      <c r="N157" t="n">
        <v>0</v>
      </c>
      <c r="O157" t="n">
        <v>0</v>
      </c>
      <c r="P157" t="n">
        <v>0</v>
      </c>
      <c r="Q157" t="inlineStr">
        <is>
          <t>06/2026</t>
        </is>
      </c>
    </row>
    <row r="158">
      <c r="A158" t="n">
        <v>236680</v>
      </c>
      <c r="B158" t="n">
        <v>128</v>
      </c>
      <c r="C158" t="inlineStr">
        <is>
          <t>Love Cabaret</t>
        </is>
      </c>
      <c r="D158" t="inlineStr">
        <is>
          <t>ZAHIL IMPORTADORA LTDA</t>
        </is>
      </c>
      <c r="E158" t="inlineStr">
        <is>
          <t>270715</t>
        </is>
      </c>
      <c r="F158" s="555" t="n">
        <v>46168</v>
      </c>
      <c r="G158" s="555" t="n">
        <v>46169</v>
      </c>
      <c r="H158" s="555" t="n">
        <v>46198</v>
      </c>
      <c r="I158" t="n">
        <v>1531.97</v>
      </c>
      <c r="J158" t="n">
        <v>1419.6</v>
      </c>
      <c r="K158" t="n">
        <v>0</v>
      </c>
      <c r="L158" t="n">
        <v>1531.97</v>
      </c>
      <c r="M158" t="n">
        <v>0</v>
      </c>
      <c r="N158" t="n">
        <v>0</v>
      </c>
      <c r="O158" t="n">
        <v>0</v>
      </c>
      <c r="P158" t="n">
        <v>0</v>
      </c>
      <c r="Q158" t="inlineStr">
        <is>
          <t>05/2026</t>
        </is>
      </c>
    </row>
    <row r="159">
      <c r="A159" t="n">
        <v>236679</v>
      </c>
      <c r="B159" t="n">
        <v>128</v>
      </c>
      <c r="C159" t="inlineStr">
        <is>
          <t>Love Cabaret</t>
        </is>
      </c>
      <c r="D159" t="inlineStr">
        <is>
          <t>CECILIA TSUYACO ARAKI SILVA LTDA</t>
        </is>
      </c>
      <c r="E159" t="inlineStr">
        <is>
          <t>392252</t>
        </is>
      </c>
      <c r="F159" s="555" t="n">
        <v>46163</v>
      </c>
      <c r="G159" s="555" t="n">
        <v>46168</v>
      </c>
      <c r="H159" s="555" t="n">
        <v>46191</v>
      </c>
      <c r="I159" t="n">
        <v>142.2</v>
      </c>
      <c r="J159" t="n">
        <v>142.2</v>
      </c>
      <c r="K159" t="n">
        <v>142.2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inlineStr">
        <is>
          <t>05/2026</t>
        </is>
      </c>
    </row>
    <row r="160">
      <c r="A160" t="n">
        <v>236678</v>
      </c>
      <c r="B160" t="n">
        <v>128</v>
      </c>
      <c r="C160" t="inlineStr">
        <is>
          <t>Love Cabaret</t>
        </is>
      </c>
      <c r="D160" t="inlineStr">
        <is>
          <t>DISTRIBUIDORA DPRO LTDA</t>
        </is>
      </c>
      <c r="E160" t="inlineStr">
        <is>
          <t>392459</t>
        </is>
      </c>
      <c r="F160" s="555" t="n">
        <v>46163</v>
      </c>
      <c r="G160" s="555" t="n">
        <v>46168</v>
      </c>
      <c r="H160" s="555" t="n">
        <v>46184</v>
      </c>
      <c r="I160" t="n">
        <v>316.56</v>
      </c>
      <c r="J160" t="n">
        <v>316.56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inlineStr">
        <is>
          <t>05/2026</t>
        </is>
      </c>
    </row>
    <row r="161">
      <c r="A161" t="n">
        <v>236677</v>
      </c>
      <c r="B161" t="n">
        <v>128</v>
      </c>
      <c r="C161" t="inlineStr">
        <is>
          <t>Love Cabaret</t>
        </is>
      </c>
      <c r="D161" t="inlineStr">
        <is>
          <t>CECILIA TSUYACO ARAKI SILVA LTDA</t>
        </is>
      </c>
      <c r="E161" t="inlineStr">
        <is>
          <t>392430</t>
        </is>
      </c>
      <c r="F161" s="555" t="n">
        <v>46167</v>
      </c>
      <c r="G161" s="555" t="n">
        <v>46168</v>
      </c>
      <c r="H161" s="555" t="n">
        <v>46195</v>
      </c>
      <c r="I161" t="n">
        <v>92.3</v>
      </c>
      <c r="J161" t="n">
        <v>92.3</v>
      </c>
      <c r="K161" t="n">
        <v>92.3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inlineStr">
        <is>
          <t>05/2026</t>
        </is>
      </c>
    </row>
    <row r="162">
      <c r="A162" t="n">
        <v>236676</v>
      </c>
      <c r="B162" t="n">
        <v>128</v>
      </c>
      <c r="C162" t="inlineStr">
        <is>
          <t>Love Cabaret</t>
        </is>
      </c>
      <c r="D162" t="inlineStr">
        <is>
          <t>WPP COMERCIO DE CARNES LTDA</t>
        </is>
      </c>
      <c r="E162" t="inlineStr">
        <is>
          <t>79508</t>
        </is>
      </c>
      <c r="F162" s="555" t="n">
        <v>46168</v>
      </c>
      <c r="G162" s="555" t="n">
        <v>46168</v>
      </c>
      <c r="H162" s="555" t="n">
        <v>46196</v>
      </c>
      <c r="I162" t="n">
        <v>1095.51</v>
      </c>
      <c r="J162" t="n">
        <v>1095.51</v>
      </c>
      <c r="K162" t="n">
        <v>1095.51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inlineStr">
        <is>
          <t>05/2026</t>
        </is>
      </c>
    </row>
    <row r="163">
      <c r="A163" t="n">
        <v>236675</v>
      </c>
      <c r="B163" t="n">
        <v>128</v>
      </c>
      <c r="C163" t="inlineStr">
        <is>
          <t>Love Cabaret</t>
        </is>
      </c>
      <c r="D163" t="inlineStr">
        <is>
          <t>WINES4U COMÉRCIO, IMPORTAÇÃO E EXPORTAÇÃO DE VINHOS LTDA</t>
        </is>
      </c>
      <c r="E163" t="inlineStr">
        <is>
          <t>15374</t>
        </is>
      </c>
      <c r="F163" s="555" t="n">
        <v>46161</v>
      </c>
      <c r="G163" s="555" t="n">
        <v>46168</v>
      </c>
      <c r="H163" s="555" t="n">
        <v>46191</v>
      </c>
      <c r="I163" t="n">
        <v>803.25</v>
      </c>
      <c r="J163" t="n">
        <v>803.25</v>
      </c>
      <c r="K163" t="n">
        <v>0</v>
      </c>
      <c r="L163" t="n">
        <v>803.25</v>
      </c>
      <c r="M163" t="n">
        <v>0</v>
      </c>
      <c r="N163" t="n">
        <v>0</v>
      </c>
      <c r="O163" t="n">
        <v>0</v>
      </c>
      <c r="P163" t="n">
        <v>0</v>
      </c>
      <c r="Q163" t="inlineStr">
        <is>
          <t>05/2026</t>
        </is>
      </c>
    </row>
    <row r="164">
      <c r="A164" t="n">
        <v>236674</v>
      </c>
      <c r="B164" t="n">
        <v>128</v>
      </c>
      <c r="C164" t="inlineStr">
        <is>
          <t>Love Cabaret</t>
        </is>
      </c>
      <c r="D164" t="inlineStr">
        <is>
          <t>KING COMERCIO E IMPORTACAO DE BEBIDAS LTDA</t>
        </is>
      </c>
      <c r="E164" t="inlineStr">
        <is>
          <t>127444</t>
        </is>
      </c>
      <c r="F164" s="555" t="n">
        <v>46161</v>
      </c>
      <c r="G164" s="555" t="n">
        <v>46168</v>
      </c>
      <c r="H164" s="555" t="n">
        <v>46189</v>
      </c>
      <c r="I164" t="n">
        <v>1847.94</v>
      </c>
      <c r="J164" t="n">
        <v>1847.94</v>
      </c>
      <c r="K164" t="n">
        <v>0</v>
      </c>
      <c r="L164" t="n">
        <v>1847.94</v>
      </c>
      <c r="M164" t="n">
        <v>0</v>
      </c>
      <c r="N164" t="n">
        <v>0</v>
      </c>
      <c r="O164" t="n">
        <v>0</v>
      </c>
      <c r="P164" t="n">
        <v>0</v>
      </c>
      <c r="Q164" t="inlineStr">
        <is>
          <t>05/2026</t>
        </is>
      </c>
    </row>
    <row r="165">
      <c r="A165" t="n">
        <v>236638</v>
      </c>
      <c r="B165" t="n">
        <v>128</v>
      </c>
      <c r="C165" t="inlineStr">
        <is>
          <t>Love Cabaret</t>
        </is>
      </c>
      <c r="D165" t="inlineStr">
        <is>
          <t>AURORA ALVORADA ESTACIONAMENTO E LANCHONETE LTDA</t>
        </is>
      </c>
      <c r="E165" t="inlineStr">
        <is>
          <t>40269</t>
        </is>
      </c>
      <c r="F165" s="555" t="n">
        <v>46176</v>
      </c>
      <c r="G165" s="555" t="n">
        <v>46150</v>
      </c>
      <c r="H165" s="555" t="n">
        <v>46183</v>
      </c>
      <c r="I165" t="n">
        <v>294.75</v>
      </c>
      <c r="J165" t="n">
        <v>283.05</v>
      </c>
      <c r="K165" t="n">
        <v>294.75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inlineStr">
        <is>
          <t>05/2026</t>
        </is>
      </c>
    </row>
    <row r="166">
      <c r="A166" t="n">
        <v>235846</v>
      </c>
      <c r="B166" t="n">
        <v>128</v>
      </c>
      <c r="C166" t="inlineStr">
        <is>
          <t>Love Cabaret</t>
        </is>
      </c>
      <c r="D166" t="inlineStr">
        <is>
          <t>DO CHEF DISTRIBUIDORA DE ALIMENTOS LTDA</t>
        </is>
      </c>
      <c r="E166" t="inlineStr">
        <is>
          <t>1818</t>
        </is>
      </c>
      <c r="F166" s="555" t="n">
        <v>46163</v>
      </c>
      <c r="G166" s="555" t="n">
        <v>46168</v>
      </c>
      <c r="H166" s="555" t="n">
        <v>46191</v>
      </c>
      <c r="I166" t="n">
        <v>120.9</v>
      </c>
      <c r="J166" t="n">
        <v>120.9</v>
      </c>
      <c r="K166" t="n">
        <v>120.9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inlineStr">
        <is>
          <t>05/2026</t>
        </is>
      </c>
    </row>
    <row r="167">
      <c r="A167" t="n">
        <v>235845</v>
      </c>
      <c r="B167" t="n">
        <v>128</v>
      </c>
      <c r="C167" t="inlineStr">
        <is>
          <t>Love Cabaret</t>
        </is>
      </c>
      <c r="D167" t="inlineStr">
        <is>
          <t>MARIO PEDRO FELICIANO - HORTIFRUTI</t>
        </is>
      </c>
      <c r="E167" t="inlineStr">
        <is>
          <t>477954</t>
        </is>
      </c>
      <c r="F167" s="555" t="n">
        <v>46167</v>
      </c>
      <c r="G167" s="555" t="n">
        <v>46168</v>
      </c>
      <c r="H167" s="555" t="n">
        <v>46195</v>
      </c>
      <c r="I167" t="n">
        <v>88.5</v>
      </c>
      <c r="J167" t="n">
        <v>88.5</v>
      </c>
      <c r="K167" t="n">
        <v>88.5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inlineStr">
        <is>
          <t>05/2026</t>
        </is>
      </c>
    </row>
    <row r="168">
      <c r="A168" t="n">
        <v>235844</v>
      </c>
      <c r="B168" t="n">
        <v>128</v>
      </c>
      <c r="C168" t="inlineStr">
        <is>
          <t>Love Cabaret</t>
        </is>
      </c>
      <c r="D168" t="inlineStr">
        <is>
          <t>MARIO PEDRO FELICIANO - HORTIFRUTI</t>
        </is>
      </c>
      <c r="E168" t="inlineStr">
        <is>
          <t>477562</t>
        </is>
      </c>
      <c r="F168" s="555" t="n">
        <v>46163</v>
      </c>
      <c r="G168" s="555" t="n">
        <v>46168</v>
      </c>
      <c r="H168" s="555" t="n">
        <v>46191</v>
      </c>
      <c r="I168" t="n">
        <v>112.03</v>
      </c>
      <c r="J168" t="n">
        <v>112.03</v>
      </c>
      <c r="K168" t="n">
        <v>112.03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inlineStr">
        <is>
          <t>05/2026</t>
        </is>
      </c>
    </row>
    <row r="169">
      <c r="A169" t="n">
        <v>235839</v>
      </c>
      <c r="B169" t="n">
        <v>128</v>
      </c>
      <c r="C169" t="inlineStr">
        <is>
          <t>Love Cabaret</t>
        </is>
      </c>
      <c r="D169" t="inlineStr">
        <is>
          <t>AROUMAR DISTRIBUIDORA DE PRODUTOS ALIMENTICIOS LTDA</t>
        </is>
      </c>
      <c r="E169" t="inlineStr">
        <is>
          <t>1061735</t>
        </is>
      </c>
      <c r="F169" s="555" t="n">
        <v>46167</v>
      </c>
      <c r="G169" s="555" t="n">
        <v>46168</v>
      </c>
      <c r="H169" s="555" t="n">
        <v>46195</v>
      </c>
      <c r="I169" t="n">
        <v>405.6</v>
      </c>
      <c r="J169" t="n">
        <v>405.6</v>
      </c>
      <c r="K169" t="n">
        <v>405.6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inlineStr">
        <is>
          <t>05/2026</t>
        </is>
      </c>
    </row>
    <row r="170">
      <c r="A170" t="n">
        <v>235837</v>
      </c>
      <c r="B170" t="n">
        <v>128</v>
      </c>
      <c r="C170" t="inlineStr">
        <is>
          <t>Love Cabaret</t>
        </is>
      </c>
      <c r="D170" t="inlineStr">
        <is>
          <t xml:space="preserve">LEBANON MARKET CENTER LTDA </t>
        </is>
      </c>
      <c r="E170" t="inlineStr">
        <is>
          <t>155568</t>
        </is>
      </c>
      <c r="F170" s="555" t="n">
        <v>46167</v>
      </c>
      <c r="G170" s="555" t="n">
        <v>46168</v>
      </c>
      <c r="H170" s="555" t="n">
        <v>46188</v>
      </c>
      <c r="I170" t="n">
        <v>379.96</v>
      </c>
      <c r="J170" t="n">
        <v>364</v>
      </c>
      <c r="K170" t="n">
        <v>379.96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inlineStr">
        <is>
          <t>05/2026</t>
        </is>
      </c>
    </row>
    <row r="171">
      <c r="A171" t="n">
        <v>235835</v>
      </c>
      <c r="B171" t="n">
        <v>128</v>
      </c>
      <c r="C171" t="inlineStr">
        <is>
          <t>Love Cabaret</t>
        </is>
      </c>
      <c r="D171" t="inlineStr">
        <is>
          <t>DO CHEF DISTRIBUIDORA DE ALIMENTOS LTDA</t>
        </is>
      </c>
      <c r="E171" t="inlineStr">
        <is>
          <t>1863</t>
        </is>
      </c>
      <c r="F171" s="555" t="n">
        <v>46167</v>
      </c>
      <c r="G171" s="555" t="n">
        <v>46168</v>
      </c>
      <c r="H171" s="555" t="n">
        <v>46195</v>
      </c>
      <c r="I171" t="n">
        <v>352.03</v>
      </c>
      <c r="J171" t="n">
        <v>352.03</v>
      </c>
      <c r="K171" t="n">
        <v>352.03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inlineStr">
        <is>
          <t>05/2026</t>
        </is>
      </c>
    </row>
    <row r="172">
      <c r="A172" t="n">
        <v>235833</v>
      </c>
      <c r="B172" t="n">
        <v>128</v>
      </c>
      <c r="C172" t="inlineStr">
        <is>
          <t>Love Cabaret</t>
        </is>
      </c>
      <c r="D172" t="inlineStr">
        <is>
          <t xml:space="preserve">COMERCIAL IMPORTADORA E EXPORTADORA METAPUNTO LTDA </t>
        </is>
      </c>
      <c r="E172" t="inlineStr">
        <is>
          <t>44977</t>
        </is>
      </c>
      <c r="F172" s="555" t="n">
        <v>46168</v>
      </c>
      <c r="G172" s="555" t="n">
        <v>46168</v>
      </c>
      <c r="H172" s="555" t="n">
        <v>46189</v>
      </c>
      <c r="I172" t="n">
        <v>512.6</v>
      </c>
      <c r="J172" t="n">
        <v>497.7</v>
      </c>
      <c r="K172" t="n">
        <v>512.6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inlineStr">
        <is>
          <t>05/2026</t>
        </is>
      </c>
    </row>
    <row r="173">
      <c r="A173" t="n">
        <v>235832</v>
      </c>
      <c r="B173" t="n">
        <v>128</v>
      </c>
      <c r="C173" t="inlineStr">
        <is>
          <t>Love Cabaret</t>
        </is>
      </c>
      <c r="D173" t="inlineStr">
        <is>
          <t>HORTIFRUTI CIUFFI LTDA</t>
        </is>
      </c>
      <c r="E173" t="inlineStr">
        <is>
          <t>31942</t>
        </is>
      </c>
      <c r="F173" s="555" t="n">
        <v>46167</v>
      </c>
      <c r="G173" s="555" t="n">
        <v>46168</v>
      </c>
      <c r="H173" s="555" t="n">
        <v>46182</v>
      </c>
      <c r="I173" t="n">
        <v>115.5</v>
      </c>
      <c r="J173" t="n">
        <v>115.5</v>
      </c>
      <c r="K173" t="n">
        <v>115.5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inlineStr">
        <is>
          <t>05/2026</t>
        </is>
      </c>
    </row>
    <row r="174">
      <c r="A174" t="n">
        <v>235831</v>
      </c>
      <c r="B174" t="n">
        <v>128</v>
      </c>
      <c r="C174" t="inlineStr">
        <is>
          <t>Love Cabaret</t>
        </is>
      </c>
      <c r="D174" t="inlineStr">
        <is>
          <t xml:space="preserve">LATICINIOS FIOR DITALIA LTDA </t>
        </is>
      </c>
      <c r="E174" t="inlineStr">
        <is>
          <t>44597</t>
        </is>
      </c>
      <c r="F174" s="555" t="n">
        <v>46167</v>
      </c>
      <c r="G174" s="555" t="n">
        <v>46168</v>
      </c>
      <c r="H174" s="555" t="n">
        <v>46183</v>
      </c>
      <c r="I174" t="n">
        <v>261.4</v>
      </c>
      <c r="J174" t="n">
        <v>261.4</v>
      </c>
      <c r="K174" t="n">
        <v>261.4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inlineStr">
        <is>
          <t>05/2026</t>
        </is>
      </c>
    </row>
    <row r="175">
      <c r="A175" t="n">
        <v>235829</v>
      </c>
      <c r="B175" t="n">
        <v>128</v>
      </c>
      <c r="C175" t="inlineStr">
        <is>
          <t>Love Cabaret</t>
        </is>
      </c>
      <c r="D175" t="inlineStr">
        <is>
          <t>DEOLINDA DOS SANTOS FREITAS</t>
        </is>
      </c>
      <c r="E175" t="inlineStr">
        <is>
          <t>2611</t>
        </is>
      </c>
      <c r="F175" s="555" t="n">
        <v>46160</v>
      </c>
      <c r="G175" s="555" t="n">
        <v>46163</v>
      </c>
      <c r="H175" s="555" t="n">
        <v>46195</v>
      </c>
      <c r="I175" t="n">
        <v>198.6</v>
      </c>
      <c r="J175" t="n">
        <v>198.6</v>
      </c>
      <c r="K175" t="n">
        <v>0</v>
      </c>
      <c r="L175" t="n">
        <v>0</v>
      </c>
      <c r="M175" t="n">
        <v>198.6</v>
      </c>
      <c r="N175" t="n">
        <v>0</v>
      </c>
      <c r="O175" t="n">
        <v>0</v>
      </c>
      <c r="P175" t="n">
        <v>0</v>
      </c>
      <c r="Q175" t="inlineStr">
        <is>
          <t>05/2026</t>
        </is>
      </c>
    </row>
    <row r="176">
      <c r="A176" t="n">
        <v>235828</v>
      </c>
      <c r="B176" t="n">
        <v>128</v>
      </c>
      <c r="C176" t="inlineStr">
        <is>
          <t>Love Cabaret</t>
        </is>
      </c>
      <c r="D176" t="inlineStr">
        <is>
          <t>PROAUTO INDUSTRIA QUIMICA EIRELI</t>
        </is>
      </c>
      <c r="E176" t="inlineStr">
        <is>
          <t>156908</t>
        </is>
      </c>
      <c r="F176" s="555" t="n">
        <v>46162</v>
      </c>
      <c r="G176" s="555" t="n">
        <v>46163</v>
      </c>
      <c r="H176" s="555" t="n">
        <v>46190</v>
      </c>
      <c r="I176" t="n">
        <v>540.59</v>
      </c>
      <c r="J176" t="n">
        <v>514.84</v>
      </c>
      <c r="K176" t="n">
        <v>0</v>
      </c>
      <c r="L176" t="n">
        <v>0</v>
      </c>
      <c r="M176" t="n">
        <v>540.59</v>
      </c>
      <c r="N176" t="n">
        <v>0</v>
      </c>
      <c r="O176" t="n">
        <v>0</v>
      </c>
      <c r="P176" t="n">
        <v>0</v>
      </c>
      <c r="Q176" t="inlineStr">
        <is>
          <t>05/2026</t>
        </is>
      </c>
    </row>
    <row r="177">
      <c r="A177" t="n">
        <v>235827</v>
      </c>
      <c r="B177" t="n">
        <v>128</v>
      </c>
      <c r="C177" t="inlineStr">
        <is>
          <t>Love Cabaret</t>
        </is>
      </c>
      <c r="D177" t="inlineStr">
        <is>
          <t>ZAHIL IMPORTADORA LTDA</t>
        </is>
      </c>
      <c r="E177" t="inlineStr">
        <is>
          <t>270288</t>
        </is>
      </c>
      <c r="F177" s="555" t="n">
        <v>46162</v>
      </c>
      <c r="G177" s="555" t="n">
        <v>46163</v>
      </c>
      <c r="H177" s="555" t="n">
        <v>46192</v>
      </c>
      <c r="I177" t="n">
        <v>3155.85</v>
      </c>
      <c r="J177" t="n">
        <v>2921.1</v>
      </c>
      <c r="K177" t="n">
        <v>0</v>
      </c>
      <c r="L177" t="n">
        <v>3155.85</v>
      </c>
      <c r="M177" t="n">
        <v>0</v>
      </c>
      <c r="N177" t="n">
        <v>0</v>
      </c>
      <c r="O177" t="n">
        <v>0</v>
      </c>
      <c r="P177" t="n">
        <v>0</v>
      </c>
      <c r="Q177" t="inlineStr">
        <is>
          <t>05/2026</t>
        </is>
      </c>
    </row>
    <row r="178">
      <c r="A178" t="n">
        <v>235825</v>
      </c>
      <c r="B178" t="n">
        <v>128</v>
      </c>
      <c r="C178" t="inlineStr">
        <is>
          <t>Love Cabaret</t>
        </is>
      </c>
      <c r="D178" t="inlineStr">
        <is>
          <t>DTK COMERCIO DE ALIMENTOS LTDA</t>
        </is>
      </c>
      <c r="E178" t="inlineStr">
        <is>
          <t>80308</t>
        </is>
      </c>
      <c r="F178" s="555" t="n">
        <v>46161</v>
      </c>
      <c r="G178" s="555" t="n">
        <v>46163</v>
      </c>
      <c r="H178" s="555" t="n">
        <v>46182</v>
      </c>
      <c r="I178" t="n">
        <v>453.99</v>
      </c>
      <c r="J178" t="n">
        <v>445.09</v>
      </c>
      <c r="K178" t="n">
        <v>453.99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inlineStr">
        <is>
          <t>05/2026</t>
        </is>
      </c>
    </row>
    <row r="179">
      <c r="A179" t="n">
        <v>235822</v>
      </c>
      <c r="B179" t="n">
        <v>128</v>
      </c>
      <c r="C179" t="inlineStr">
        <is>
          <t>Love Cabaret</t>
        </is>
      </c>
      <c r="D179" t="inlineStr">
        <is>
          <t xml:space="preserve">BGC COMERCIO DE UTENSILIOS </t>
        </is>
      </c>
      <c r="E179" t="inlineStr">
        <is>
          <t>2332</t>
        </is>
      </c>
      <c r="F179" s="555" t="n">
        <v>46155</v>
      </c>
      <c r="G179" s="555" t="n">
        <v>46163</v>
      </c>
      <c r="H179" s="555" t="n">
        <v>46183</v>
      </c>
      <c r="I179" t="n">
        <v>398.56</v>
      </c>
      <c r="J179" t="n">
        <v>398.56</v>
      </c>
      <c r="K179" t="n">
        <v>0</v>
      </c>
      <c r="L179" t="n">
        <v>0</v>
      </c>
      <c r="M179" t="n">
        <v>0</v>
      </c>
      <c r="N179" t="n">
        <v>0</v>
      </c>
      <c r="O179" t="n">
        <v>398.56</v>
      </c>
      <c r="P179" t="n">
        <v>0</v>
      </c>
      <c r="Q179" t="inlineStr">
        <is>
          <t>05/2026</t>
        </is>
      </c>
    </row>
    <row r="180">
      <c r="A180" t="n">
        <v>235816</v>
      </c>
      <c r="B180" t="n">
        <v>128</v>
      </c>
      <c r="C180" t="inlineStr">
        <is>
          <t>Love Cabaret</t>
        </is>
      </c>
      <c r="D180" t="inlineStr">
        <is>
          <t>EMPORIO M&amp;L COMERCIO DE ALIM E BEBIDAS LTDA</t>
        </is>
      </c>
      <c r="E180" t="inlineStr">
        <is>
          <t>514058</t>
        </is>
      </c>
      <c r="F180" s="555" t="n">
        <v>46160</v>
      </c>
      <c r="G180" s="555" t="n">
        <v>46163</v>
      </c>
      <c r="H180" s="555" t="n">
        <v>46191</v>
      </c>
      <c r="I180" t="n">
        <v>331.78</v>
      </c>
      <c r="J180" t="n">
        <v>331.78</v>
      </c>
      <c r="K180" t="n">
        <v>331.78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inlineStr">
        <is>
          <t>05/2026</t>
        </is>
      </c>
    </row>
    <row r="181">
      <c r="A181" t="n">
        <v>235810</v>
      </c>
      <c r="B181" t="n">
        <v>128</v>
      </c>
      <c r="C181" t="inlineStr">
        <is>
          <t>Love Cabaret</t>
        </is>
      </c>
      <c r="D181" t="inlineStr">
        <is>
          <t xml:space="preserve">FORTE ALIMENTOS COM. IMPORTAÇÃO LTDA </t>
        </is>
      </c>
      <c r="E181" t="inlineStr">
        <is>
          <t>374352</t>
        </is>
      </c>
      <c r="F181" s="555" t="n">
        <v>46161</v>
      </c>
      <c r="G181" s="555" t="n">
        <v>46162</v>
      </c>
      <c r="H181" s="555" t="n">
        <v>46190</v>
      </c>
      <c r="I181" t="n">
        <v>277.8</v>
      </c>
      <c r="J181" t="n">
        <v>277.8</v>
      </c>
      <c r="K181" t="n">
        <v>277.8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inlineStr">
        <is>
          <t>05/2026</t>
        </is>
      </c>
    </row>
    <row r="182">
      <c r="A182" t="n">
        <v>235808</v>
      </c>
      <c r="B182" t="n">
        <v>128</v>
      </c>
      <c r="C182" t="inlineStr">
        <is>
          <t>Love Cabaret</t>
        </is>
      </c>
      <c r="D182" t="inlineStr">
        <is>
          <t xml:space="preserve">FORTE ALIMENTOS COM. IMPORTAÇÃO LTDA </t>
        </is>
      </c>
      <c r="E182" t="inlineStr">
        <is>
          <t>374351</t>
        </is>
      </c>
      <c r="F182" s="555" t="n">
        <v>46161</v>
      </c>
      <c r="G182" s="555" t="n">
        <v>46162</v>
      </c>
      <c r="H182" s="555" t="n">
        <v>46190</v>
      </c>
      <c r="I182" t="n">
        <v>559.88</v>
      </c>
      <c r="J182" t="n">
        <v>559.88</v>
      </c>
      <c r="K182" t="n">
        <v>559.88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inlineStr">
        <is>
          <t>05/2026</t>
        </is>
      </c>
    </row>
    <row r="183">
      <c r="A183" t="n">
        <v>235804</v>
      </c>
      <c r="B183" t="n">
        <v>128</v>
      </c>
      <c r="C183" t="inlineStr">
        <is>
          <t>Love Cabaret</t>
        </is>
      </c>
      <c r="D183" t="inlineStr">
        <is>
          <t>DISTRIBUIDORA ARENA VIP COMERCIO DE BEBIDAS LTDA</t>
        </is>
      </c>
      <c r="E183" t="inlineStr">
        <is>
          <t>8282</t>
        </is>
      </c>
      <c r="F183" s="555" t="n">
        <v>46161</v>
      </c>
      <c r="G183" s="555" t="n">
        <v>46162</v>
      </c>
      <c r="H183" s="555" t="n">
        <v>46189</v>
      </c>
      <c r="I183" t="n">
        <v>216</v>
      </c>
      <c r="J183" t="n">
        <v>216</v>
      </c>
      <c r="K183" t="n">
        <v>0</v>
      </c>
      <c r="L183" t="n">
        <v>216</v>
      </c>
      <c r="M183" t="n">
        <v>0</v>
      </c>
      <c r="N183" t="n">
        <v>0</v>
      </c>
      <c r="O183" t="n">
        <v>0</v>
      </c>
      <c r="P183" t="n">
        <v>0</v>
      </c>
      <c r="Q183" t="inlineStr">
        <is>
          <t>05/2026</t>
        </is>
      </c>
    </row>
    <row r="184">
      <c r="A184" t="n">
        <v>235801</v>
      </c>
      <c r="B184" t="n">
        <v>128</v>
      </c>
      <c r="C184" t="inlineStr">
        <is>
          <t>Love Cabaret</t>
        </is>
      </c>
      <c r="D184" t="inlineStr">
        <is>
          <t>WPP COMERCIO DE CARNES LTDA</t>
        </is>
      </c>
      <c r="E184" t="inlineStr">
        <is>
          <t>79374</t>
        </is>
      </c>
      <c r="F184" s="555" t="n">
        <v>46162</v>
      </c>
      <c r="G184" s="555" t="n">
        <v>46162</v>
      </c>
      <c r="H184" s="555" t="n">
        <v>46190</v>
      </c>
      <c r="I184" t="n">
        <v>764.92</v>
      </c>
      <c r="J184" t="n">
        <v>764.92</v>
      </c>
      <c r="K184" t="n">
        <v>764.92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inlineStr">
        <is>
          <t>05/2026</t>
        </is>
      </c>
    </row>
    <row r="185">
      <c r="A185" t="n">
        <v>235799</v>
      </c>
      <c r="B185" t="n">
        <v>128</v>
      </c>
      <c r="C185" t="inlineStr">
        <is>
          <t>Love Cabaret</t>
        </is>
      </c>
      <c r="D185" t="inlineStr">
        <is>
          <t>CECILIA TSUYACO ARAKI SILVA LTDA</t>
        </is>
      </c>
      <c r="E185" t="inlineStr">
        <is>
          <t>392044</t>
        </is>
      </c>
      <c r="F185" s="555" t="n">
        <v>46160</v>
      </c>
      <c r="G185" s="555" t="n">
        <v>46161</v>
      </c>
      <c r="H185" s="555" t="n">
        <v>46188</v>
      </c>
      <c r="I185" t="n">
        <v>264.1</v>
      </c>
      <c r="J185" t="n">
        <v>259.6</v>
      </c>
      <c r="K185" t="n">
        <v>264.1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inlineStr">
        <is>
          <t>05/2026</t>
        </is>
      </c>
    </row>
    <row r="186">
      <c r="A186" t="n">
        <v>235797</v>
      </c>
      <c r="B186" t="n">
        <v>128</v>
      </c>
      <c r="C186" t="inlineStr">
        <is>
          <t>Love Cabaret</t>
        </is>
      </c>
      <c r="D186" t="inlineStr">
        <is>
          <t>PROAUTO INDUSTRIA QUIMICA EIRELI</t>
        </is>
      </c>
      <c r="E186" t="inlineStr">
        <is>
          <t>156798</t>
        </is>
      </c>
      <c r="F186" s="555" t="n">
        <v>46160</v>
      </c>
      <c r="G186" s="555" t="n">
        <v>46161</v>
      </c>
      <c r="H186" s="555" t="n">
        <v>46188</v>
      </c>
      <c r="I186" t="n">
        <v>765.3200000000001</v>
      </c>
      <c r="J186" t="n">
        <v>741.24</v>
      </c>
      <c r="K186" t="n">
        <v>0</v>
      </c>
      <c r="L186" t="n">
        <v>0</v>
      </c>
      <c r="M186" t="n">
        <v>765.3200000000001</v>
      </c>
      <c r="N186" t="n">
        <v>0</v>
      </c>
      <c r="O186" t="n">
        <v>0</v>
      </c>
      <c r="P186" t="n">
        <v>0</v>
      </c>
      <c r="Q186" t="inlineStr">
        <is>
          <t>05/2026</t>
        </is>
      </c>
    </row>
    <row r="187">
      <c r="A187" t="n">
        <v>235790</v>
      </c>
      <c r="B187" t="n">
        <v>128</v>
      </c>
      <c r="C187" t="inlineStr">
        <is>
          <t>Love Cabaret</t>
        </is>
      </c>
      <c r="D187" t="inlineStr">
        <is>
          <t>WPP COMERCIO DE CARNES LTDA</t>
        </is>
      </c>
      <c r="E187" t="inlineStr">
        <is>
          <t>79336</t>
        </is>
      </c>
      <c r="F187" s="555" t="n">
        <v>46161</v>
      </c>
      <c r="G187" s="555" t="n">
        <v>46161</v>
      </c>
      <c r="H187" s="555" t="n">
        <v>46189</v>
      </c>
      <c r="I187" t="n">
        <v>789</v>
      </c>
      <c r="J187" t="n">
        <v>789</v>
      </c>
      <c r="K187" t="n">
        <v>789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inlineStr">
        <is>
          <t>05/2026</t>
        </is>
      </c>
    </row>
    <row r="188">
      <c r="A188" t="n">
        <v>235788</v>
      </c>
      <c r="B188" t="n">
        <v>128</v>
      </c>
      <c r="C188" t="inlineStr">
        <is>
          <t>Love Cabaret</t>
        </is>
      </c>
      <c r="D188" t="inlineStr">
        <is>
          <t>MARIO PEDRO FELICIANO - HORTIFRUTI</t>
        </is>
      </c>
      <c r="E188" t="inlineStr">
        <is>
          <t>477214</t>
        </is>
      </c>
      <c r="F188" s="555" t="n">
        <v>46160</v>
      </c>
      <c r="G188" s="555" t="n">
        <v>46161</v>
      </c>
      <c r="H188" s="555" t="n">
        <v>46188</v>
      </c>
      <c r="I188" t="n">
        <v>111.36</v>
      </c>
      <c r="J188" t="n">
        <v>111.36</v>
      </c>
      <c r="K188" t="n">
        <v>111.36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inlineStr">
        <is>
          <t>05/2026</t>
        </is>
      </c>
    </row>
    <row r="189">
      <c r="A189" t="n">
        <v>235786</v>
      </c>
      <c r="B189" t="n">
        <v>128</v>
      </c>
      <c r="C189" t="inlineStr">
        <is>
          <t>Love Cabaret</t>
        </is>
      </c>
      <c r="D189" t="inlineStr">
        <is>
          <t>MARIO PEDRO FELICIANO - HORTIFRUTI</t>
        </is>
      </c>
      <c r="E189" t="inlineStr">
        <is>
          <t>477192</t>
        </is>
      </c>
      <c r="F189" s="555" t="n">
        <v>46160</v>
      </c>
      <c r="G189" s="555" t="n">
        <v>46161</v>
      </c>
      <c r="H189" s="555" t="n">
        <v>46188</v>
      </c>
      <c r="I189" t="n">
        <v>76.53</v>
      </c>
      <c r="J189" t="n">
        <v>76.53</v>
      </c>
      <c r="K189" t="n">
        <v>76.53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inlineStr">
        <is>
          <t>05/2026</t>
        </is>
      </c>
    </row>
    <row r="190">
      <c r="A190" t="n">
        <v>235783</v>
      </c>
      <c r="B190" t="n">
        <v>128</v>
      </c>
      <c r="C190" t="inlineStr">
        <is>
          <t>Love Cabaret</t>
        </is>
      </c>
      <c r="D190" t="inlineStr">
        <is>
          <t>NOVA COMERCIAL DO PEIXE EIRELI</t>
        </is>
      </c>
      <c r="E190" t="inlineStr">
        <is>
          <t>33618</t>
        </is>
      </c>
      <c r="F190" s="555" t="n">
        <v>46157</v>
      </c>
      <c r="G190" s="555" t="n">
        <v>46161</v>
      </c>
      <c r="H190" s="555" t="n">
        <v>46185</v>
      </c>
      <c r="I190" t="n">
        <v>1680</v>
      </c>
      <c r="J190" t="n">
        <v>1680</v>
      </c>
      <c r="K190" t="n">
        <v>1680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inlineStr">
        <is>
          <t>05/2026</t>
        </is>
      </c>
    </row>
    <row r="191">
      <c r="A191" t="n">
        <v>235781</v>
      </c>
      <c r="B191" t="n">
        <v>128</v>
      </c>
      <c r="C191" t="inlineStr">
        <is>
          <t>Love Cabaret</t>
        </is>
      </c>
      <c r="D191" t="inlineStr">
        <is>
          <t>MARCOS SILVA DO NASCIMENTO</t>
        </is>
      </c>
      <c r="E191" t="inlineStr">
        <is>
          <t>1008</t>
        </is>
      </c>
      <c r="F191" s="555" t="n">
        <v>46160</v>
      </c>
      <c r="G191" s="555" t="n">
        <v>46161</v>
      </c>
      <c r="H191" s="555" t="n">
        <v>46189</v>
      </c>
      <c r="I191" t="n">
        <v>251.86</v>
      </c>
      <c r="J191" t="n">
        <v>251.86</v>
      </c>
      <c r="K191" t="n">
        <v>251.86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inlineStr">
        <is>
          <t>05/2026</t>
        </is>
      </c>
    </row>
    <row r="192">
      <c r="A192" t="n">
        <v>235779</v>
      </c>
      <c r="B192" t="n">
        <v>128</v>
      </c>
      <c r="C192" t="inlineStr">
        <is>
          <t>Love Cabaret</t>
        </is>
      </c>
      <c r="D192" t="inlineStr">
        <is>
          <t>MARIO PEDRO FELICIANO - HORTIFRUTI</t>
        </is>
      </c>
      <c r="E192" t="inlineStr">
        <is>
          <t>476847</t>
        </is>
      </c>
      <c r="F192" s="555" t="n">
        <v>46156</v>
      </c>
      <c r="G192" s="555" t="n">
        <v>46161</v>
      </c>
      <c r="H192" s="555" t="n">
        <v>46184</v>
      </c>
      <c r="I192" t="n">
        <v>74.45999999999999</v>
      </c>
      <c r="J192" t="n">
        <v>74.45999999999999</v>
      </c>
      <c r="K192" t="n">
        <v>74.45999999999999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inlineStr">
        <is>
          <t>05/2026</t>
        </is>
      </c>
    </row>
    <row r="193">
      <c r="A193" t="n">
        <v>235776</v>
      </c>
      <c r="B193" t="n">
        <v>128</v>
      </c>
      <c r="C193" t="inlineStr">
        <is>
          <t>Love Cabaret</t>
        </is>
      </c>
      <c r="D193" t="inlineStr">
        <is>
          <t>DO CHEF DISTRIBUIDORA DE ALIMENTOS LTDA</t>
        </is>
      </c>
      <c r="E193" t="inlineStr">
        <is>
          <t>1657</t>
        </is>
      </c>
      <c r="F193" s="555" t="n">
        <v>46156</v>
      </c>
      <c r="G193" s="555" t="n">
        <v>46161</v>
      </c>
      <c r="H193" s="555" t="n">
        <v>46184</v>
      </c>
      <c r="I193" t="n">
        <v>119.6</v>
      </c>
      <c r="J193" t="n">
        <v>119.6</v>
      </c>
      <c r="K193" t="n">
        <v>119.6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inlineStr">
        <is>
          <t>05/2026</t>
        </is>
      </c>
    </row>
    <row r="194">
      <c r="A194" t="n">
        <v>235774</v>
      </c>
      <c r="B194" t="n">
        <v>128</v>
      </c>
      <c r="C194" t="inlineStr">
        <is>
          <t>Love Cabaret</t>
        </is>
      </c>
      <c r="D194" t="inlineStr">
        <is>
          <t>CECILIA TSUYACO ARAKI SILVA LTDA</t>
        </is>
      </c>
      <c r="E194" t="inlineStr">
        <is>
          <t>391868</t>
        </is>
      </c>
      <c r="F194" s="555" t="n">
        <v>46156</v>
      </c>
      <c r="G194" s="555" t="n">
        <v>46161</v>
      </c>
      <c r="H194" s="555" t="n">
        <v>46184</v>
      </c>
      <c r="I194" t="n">
        <v>60.5</v>
      </c>
      <c r="J194" t="n">
        <v>60.5</v>
      </c>
      <c r="K194" t="n">
        <v>60.5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inlineStr">
        <is>
          <t>05/2026</t>
        </is>
      </c>
    </row>
    <row r="195">
      <c r="A195" t="n">
        <v>235773</v>
      </c>
      <c r="B195" t="n">
        <v>128</v>
      </c>
      <c r="C195" t="inlineStr">
        <is>
          <t>Love Cabaret</t>
        </is>
      </c>
      <c r="D195" t="inlineStr">
        <is>
          <t>FRONT BEBIDAS LTDA</t>
        </is>
      </c>
      <c r="E195" t="inlineStr">
        <is>
          <t>804134</t>
        </is>
      </c>
      <c r="F195" s="555" t="n">
        <v>46156</v>
      </c>
      <c r="G195" s="555" t="n">
        <v>46156</v>
      </c>
      <c r="H195" s="555" t="n">
        <v>46185</v>
      </c>
      <c r="I195" t="n">
        <v>1529.5</v>
      </c>
      <c r="J195" t="n">
        <v>1529.5</v>
      </c>
      <c r="K195" t="n">
        <v>0</v>
      </c>
      <c r="L195" t="n">
        <v>1529.5</v>
      </c>
      <c r="M195" t="n">
        <v>0</v>
      </c>
      <c r="N195" t="n">
        <v>0</v>
      </c>
      <c r="O195" t="n">
        <v>0</v>
      </c>
      <c r="P195" t="n">
        <v>0</v>
      </c>
      <c r="Q195" t="inlineStr">
        <is>
          <t>05/2026</t>
        </is>
      </c>
    </row>
    <row r="196">
      <c r="A196" t="n">
        <v>235772</v>
      </c>
      <c r="B196" t="n">
        <v>128</v>
      </c>
      <c r="C196" t="inlineStr">
        <is>
          <t>Love Cabaret</t>
        </is>
      </c>
      <c r="D196" t="inlineStr">
        <is>
          <t>EMPORIO M&amp;L COMERCIO DE ALIM E BEBIDAS LTDA</t>
        </is>
      </c>
      <c r="E196" t="inlineStr">
        <is>
          <t>512875</t>
        </is>
      </c>
      <c r="F196" s="555" t="n">
        <v>46153</v>
      </c>
      <c r="G196" s="555" t="n">
        <v>46156</v>
      </c>
      <c r="H196" s="555" t="n">
        <v>46184</v>
      </c>
      <c r="I196" t="n">
        <v>408.9</v>
      </c>
      <c r="J196" t="n">
        <v>408.9</v>
      </c>
      <c r="K196" t="n">
        <v>408.9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inlineStr">
        <is>
          <t>05/2026</t>
        </is>
      </c>
    </row>
    <row r="197">
      <c r="A197" t="n">
        <v>235771</v>
      </c>
      <c r="B197" t="n">
        <v>128</v>
      </c>
      <c r="C197" t="inlineStr">
        <is>
          <t>Love Cabaret</t>
        </is>
      </c>
      <c r="D197" t="inlineStr">
        <is>
          <t>WPP COMERCIO DE CARNES LTDA</t>
        </is>
      </c>
      <c r="E197" t="inlineStr">
        <is>
          <t>79185</t>
        </is>
      </c>
      <c r="F197" s="555" t="n">
        <v>46154</v>
      </c>
      <c r="G197" s="555" t="n">
        <v>46156</v>
      </c>
      <c r="H197" s="555" t="n">
        <v>46182</v>
      </c>
      <c r="I197" t="n">
        <v>1271.67</v>
      </c>
      <c r="J197" t="n">
        <v>1271.67</v>
      </c>
      <c r="K197" t="n">
        <v>1271.67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inlineStr">
        <is>
          <t>05/2026</t>
        </is>
      </c>
    </row>
    <row r="198">
      <c r="A198" t="n">
        <v>235770</v>
      </c>
      <c r="B198" t="n">
        <v>128</v>
      </c>
      <c r="C198" t="inlineStr">
        <is>
          <t>Love Cabaret</t>
        </is>
      </c>
      <c r="D198" t="inlineStr">
        <is>
          <t>ZAHIL IMPORTADORA LTDA</t>
        </is>
      </c>
      <c r="E198" t="inlineStr">
        <is>
          <t>269725</t>
        </is>
      </c>
      <c r="F198" s="555" t="n">
        <v>46154</v>
      </c>
      <c r="G198" s="555" t="n">
        <v>46156</v>
      </c>
      <c r="H198" s="555" t="n">
        <v>46184</v>
      </c>
      <c r="I198" t="n">
        <v>938.6900000000001</v>
      </c>
      <c r="J198" t="n">
        <v>881.4</v>
      </c>
      <c r="K198" t="n">
        <v>0</v>
      </c>
      <c r="L198" t="n">
        <v>938.6900000000001</v>
      </c>
      <c r="M198" t="n">
        <v>0</v>
      </c>
      <c r="N198" t="n">
        <v>0</v>
      </c>
      <c r="O198" t="n">
        <v>0</v>
      </c>
      <c r="P198" t="n">
        <v>0</v>
      </c>
      <c r="Q198" t="inlineStr">
        <is>
          <t>05/2026</t>
        </is>
      </c>
    </row>
    <row r="199">
      <c r="A199" t="n">
        <v>235767</v>
      </c>
      <c r="B199" t="n">
        <v>128</v>
      </c>
      <c r="C199" t="inlineStr">
        <is>
          <t>Love Cabaret</t>
        </is>
      </c>
      <c r="D199" t="inlineStr">
        <is>
          <t>ELIZABETH BISPO 17087401807</t>
        </is>
      </c>
      <c r="E199" t="inlineStr">
        <is>
          <t>2547</t>
        </is>
      </c>
      <c r="F199" s="555" t="n">
        <v>46175</v>
      </c>
      <c r="G199" s="555" t="n">
        <v>46171</v>
      </c>
      <c r="H199" s="555" t="n">
        <v>46175</v>
      </c>
      <c r="I199" t="n">
        <v>81</v>
      </c>
      <c r="J199" t="n">
        <v>81</v>
      </c>
      <c r="K199" t="n">
        <v>0</v>
      </c>
      <c r="L199" t="n">
        <v>56</v>
      </c>
      <c r="M199" t="n">
        <v>0</v>
      </c>
      <c r="N199" t="n">
        <v>0</v>
      </c>
      <c r="O199" t="n">
        <v>0</v>
      </c>
      <c r="P199" t="n">
        <v>0</v>
      </c>
      <c r="Q199" t="inlineStr">
        <is>
          <t>05/2026</t>
        </is>
      </c>
    </row>
    <row r="200">
      <c r="A200" t="n">
        <v>234722</v>
      </c>
      <c r="B200" t="n">
        <v>128</v>
      </c>
      <c r="C200" t="inlineStr">
        <is>
          <t>Love Cabaret</t>
        </is>
      </c>
      <c r="D200" t="inlineStr">
        <is>
          <t>PSSS LTDA</t>
        </is>
      </c>
      <c r="E200" t="inlineStr">
        <is>
          <t>35</t>
        </is>
      </c>
      <c r="F200" s="555" t="n">
        <v>46162</v>
      </c>
      <c r="G200" s="555" t="n">
        <v>46170</v>
      </c>
      <c r="H200" s="555" t="n">
        <v>46176</v>
      </c>
      <c r="I200" t="n">
        <v>825.12</v>
      </c>
      <c r="J200" t="n">
        <v>825.12</v>
      </c>
      <c r="K200" t="n">
        <v>0</v>
      </c>
      <c r="L200" t="n">
        <v>0</v>
      </c>
      <c r="M200" t="n">
        <v>655.12</v>
      </c>
      <c r="N200" t="n">
        <v>0</v>
      </c>
      <c r="O200" t="n">
        <v>0</v>
      </c>
      <c r="P200" t="n">
        <v>0</v>
      </c>
      <c r="Q200" t="inlineStr">
        <is>
          <t>05/2026</t>
        </is>
      </c>
    </row>
    <row r="201">
      <c r="A201" t="n">
        <v>234557</v>
      </c>
      <c r="B201" t="n">
        <v>128</v>
      </c>
      <c r="C201" t="inlineStr">
        <is>
          <t>Love Cabaret</t>
        </is>
      </c>
      <c r="D201" t="inlineStr">
        <is>
          <t xml:space="preserve">HNK BR INDUSTRIA DE BEBIDAS </t>
        </is>
      </c>
      <c r="E201" t="inlineStr">
        <is>
          <t>221187</t>
        </is>
      </c>
      <c r="F201" s="555" t="n">
        <v>46161</v>
      </c>
      <c r="G201" s="555" t="n">
        <v>46169</v>
      </c>
      <c r="H201" s="555" t="n">
        <v>46176</v>
      </c>
      <c r="I201" t="n">
        <v>3532.89</v>
      </c>
      <c r="J201" t="n">
        <v>4799.14</v>
      </c>
      <c r="K201" t="n">
        <v>0</v>
      </c>
      <c r="L201" t="n">
        <v>3532.89</v>
      </c>
      <c r="M201" t="n">
        <v>0</v>
      </c>
      <c r="N201" t="n">
        <v>0</v>
      </c>
      <c r="O201" t="n">
        <v>0</v>
      </c>
      <c r="P201" t="n">
        <v>0</v>
      </c>
      <c r="Q201" t="inlineStr">
        <is>
          <t>05/2026</t>
        </is>
      </c>
    </row>
    <row r="202">
      <c r="A202" t="n">
        <v>234554</v>
      </c>
      <c r="B202" t="n">
        <v>128</v>
      </c>
      <c r="C202" t="inlineStr">
        <is>
          <t>Love Cabaret</t>
        </is>
      </c>
      <c r="D202" t="inlineStr">
        <is>
          <t>GCT COMERCIO DE PRODUTOS ALIMENTICIOS LTDA</t>
        </is>
      </c>
      <c r="E202" t="inlineStr">
        <is>
          <t>11777</t>
        </is>
      </c>
      <c r="F202" s="555" t="n">
        <v>46161</v>
      </c>
      <c r="G202" s="555" t="n">
        <v>46168</v>
      </c>
      <c r="H202" s="555" t="n">
        <v>46176</v>
      </c>
      <c r="I202" t="n">
        <v>1633.6</v>
      </c>
      <c r="J202" t="n">
        <v>1608.6</v>
      </c>
      <c r="K202" t="n">
        <v>0</v>
      </c>
      <c r="L202" t="n">
        <v>1633.6</v>
      </c>
      <c r="M202" t="n">
        <v>0</v>
      </c>
      <c r="N202" t="n">
        <v>0</v>
      </c>
      <c r="O202" t="n">
        <v>0</v>
      </c>
      <c r="P202" t="n">
        <v>0</v>
      </c>
      <c r="Q202" t="inlineStr">
        <is>
          <t>05/2026</t>
        </is>
      </c>
    </row>
    <row r="203">
      <c r="A203" t="n">
        <v>234551</v>
      </c>
      <c r="B203" t="n">
        <v>128</v>
      </c>
      <c r="C203" t="inlineStr">
        <is>
          <t>Love Cabaret</t>
        </is>
      </c>
      <c r="D203" t="inlineStr">
        <is>
          <t>HORTIFRUTI CIUFFI LTDA</t>
        </is>
      </c>
      <c r="E203" t="inlineStr">
        <is>
          <t>31868</t>
        </is>
      </c>
      <c r="F203" s="555" t="n">
        <v>46163</v>
      </c>
      <c r="G203" s="555" t="n">
        <v>46168</v>
      </c>
      <c r="H203" s="555" t="n">
        <v>46178</v>
      </c>
      <c r="I203" t="n">
        <v>82</v>
      </c>
      <c r="J203" t="n">
        <v>82</v>
      </c>
      <c r="K203" t="n">
        <v>82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inlineStr">
        <is>
          <t>05/2026</t>
        </is>
      </c>
    </row>
    <row r="204">
      <c r="A204" t="n">
        <v>234548</v>
      </c>
      <c r="B204" t="n">
        <v>128</v>
      </c>
      <c r="C204" t="inlineStr">
        <is>
          <t>Love Cabaret</t>
        </is>
      </c>
      <c r="D204" t="inlineStr">
        <is>
          <t xml:space="preserve">EDUARDO TAKESHI MURANAKA </t>
        </is>
      </c>
      <c r="E204" t="inlineStr">
        <is>
          <t>260711560</t>
        </is>
      </c>
      <c r="F204" s="555" t="n">
        <v>46163</v>
      </c>
      <c r="G204" s="555" t="n">
        <v>46169</v>
      </c>
      <c r="H204" s="555" t="n">
        <v>46175</v>
      </c>
      <c r="I204" t="n">
        <v>80</v>
      </c>
      <c r="J204" t="n">
        <v>80</v>
      </c>
      <c r="K204" t="n">
        <v>80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inlineStr">
        <is>
          <t>05/2026</t>
        </is>
      </c>
    </row>
    <row r="205">
      <c r="A205" t="n">
        <v>234546</v>
      </c>
      <c r="B205" t="n">
        <v>128</v>
      </c>
      <c r="C205" t="inlineStr">
        <is>
          <t>Love Cabaret</t>
        </is>
      </c>
      <c r="D205" t="inlineStr">
        <is>
          <t>MARIO PEDRO FELICIANO - HORTIFRUTI</t>
        </is>
      </c>
      <c r="E205" t="inlineStr">
        <is>
          <t>476016</t>
        </is>
      </c>
      <c r="F205" s="555" t="n">
        <v>46148</v>
      </c>
      <c r="G205" s="555" t="n">
        <v>46153</v>
      </c>
      <c r="H205" s="555" t="n">
        <v>46176</v>
      </c>
      <c r="I205" t="n">
        <v>39.15</v>
      </c>
      <c r="J205" t="n">
        <v>39.15</v>
      </c>
      <c r="K205" t="n">
        <v>39.15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inlineStr">
        <is>
          <t>05/2026</t>
        </is>
      </c>
    </row>
    <row r="206">
      <c r="A206" t="n">
        <v>234544</v>
      </c>
      <c r="B206" t="n">
        <v>128</v>
      </c>
      <c r="C206" t="inlineStr">
        <is>
          <t>Love Cabaret</t>
        </is>
      </c>
      <c r="D206" t="inlineStr">
        <is>
          <t>AURORA ALVORADA ESTACIONAMENTO E LANCHONETE LTDA</t>
        </is>
      </c>
      <c r="E206" t="inlineStr">
        <is>
          <t>40220</t>
        </is>
      </c>
      <c r="F206" s="555" t="n">
        <v>46161</v>
      </c>
      <c r="G206" s="555" t="n">
        <v>46163</v>
      </c>
      <c r="H206" s="555" t="n">
        <v>46209</v>
      </c>
      <c r="I206" t="n">
        <v>300.25</v>
      </c>
      <c r="J206" t="n">
        <v>300.02</v>
      </c>
      <c r="K206" t="n">
        <v>300.25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inlineStr">
        <is>
          <t>05/2026</t>
        </is>
      </c>
    </row>
    <row r="207">
      <c r="A207" t="n">
        <v>234542</v>
      </c>
      <c r="B207" t="n">
        <v>128</v>
      </c>
      <c r="C207" t="inlineStr">
        <is>
          <t>Love Cabaret</t>
        </is>
      </c>
      <c r="D207" t="inlineStr">
        <is>
          <t>AURORA ALVORADA ESTACIONAMENTO E LANCHONETE LTDA</t>
        </is>
      </c>
      <c r="E207" t="inlineStr">
        <is>
          <t>40236</t>
        </is>
      </c>
      <c r="F207" s="555" t="n">
        <v>46167</v>
      </c>
      <c r="G207" s="555" t="n">
        <v>46169</v>
      </c>
      <c r="H207" s="555" t="n">
        <v>46209</v>
      </c>
      <c r="I207" t="n">
        <v>191.02</v>
      </c>
      <c r="J207" t="n">
        <v>191.03</v>
      </c>
      <c r="K207" t="n">
        <v>191.02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inlineStr">
        <is>
          <t>05/2026</t>
        </is>
      </c>
    </row>
    <row r="208">
      <c r="A208" t="n">
        <v>234540</v>
      </c>
      <c r="B208" t="n">
        <v>128</v>
      </c>
      <c r="C208" t="inlineStr">
        <is>
          <t>Love Cabaret</t>
        </is>
      </c>
      <c r="D208" t="inlineStr">
        <is>
          <t>VITRUS IMPORT LTDA</t>
        </is>
      </c>
      <c r="E208" t="inlineStr">
        <is>
          <t>13820</t>
        </is>
      </c>
      <c r="F208" s="555" t="n">
        <v>46149</v>
      </c>
      <c r="G208" s="555" t="n">
        <v>46156</v>
      </c>
      <c r="H208" s="555" t="n">
        <v>46177</v>
      </c>
      <c r="I208" t="n">
        <v>1359.14</v>
      </c>
      <c r="J208" t="n">
        <v>1238.32</v>
      </c>
      <c r="K208" t="n">
        <v>0</v>
      </c>
      <c r="L208" t="n">
        <v>0</v>
      </c>
      <c r="M208" t="n">
        <v>0</v>
      </c>
      <c r="N208" t="n">
        <v>0</v>
      </c>
      <c r="O208" t="n">
        <v>1359.14</v>
      </c>
      <c r="P208" t="n">
        <v>0</v>
      </c>
      <c r="Q208" t="inlineStr">
        <is>
          <t>05/2026</t>
        </is>
      </c>
    </row>
    <row r="209">
      <c r="A209" t="n">
        <v>234538</v>
      </c>
      <c r="B209" t="n">
        <v>128</v>
      </c>
      <c r="C209" t="inlineStr">
        <is>
          <t>Love Cabaret</t>
        </is>
      </c>
      <c r="D209" t="inlineStr">
        <is>
          <t>FG7 COMERCIO E DISTRIBUICAO DE BEBIDAS LTDA</t>
        </is>
      </c>
      <c r="E209" t="inlineStr">
        <is>
          <t>793790</t>
        </is>
      </c>
      <c r="F209" s="555" t="n">
        <v>46155</v>
      </c>
      <c r="G209" s="555" t="n">
        <v>46156</v>
      </c>
      <c r="H209" s="555" t="n">
        <v>46176</v>
      </c>
      <c r="I209" t="n">
        <v>340.62</v>
      </c>
      <c r="J209" t="n">
        <v>340.62</v>
      </c>
      <c r="K209" t="n">
        <v>0</v>
      </c>
      <c r="L209" t="n">
        <v>340.62</v>
      </c>
      <c r="M209" t="n">
        <v>0</v>
      </c>
      <c r="N209" t="n">
        <v>0</v>
      </c>
      <c r="O209" t="n">
        <v>0</v>
      </c>
      <c r="P209" t="n">
        <v>0</v>
      </c>
      <c r="Q209" t="inlineStr">
        <is>
          <t>05/2026</t>
        </is>
      </c>
    </row>
    <row r="210">
      <c r="A210" t="n">
        <v>234531</v>
      </c>
      <c r="B210" t="n">
        <v>128</v>
      </c>
      <c r="C210" t="inlineStr">
        <is>
          <t>Love Cabaret</t>
        </is>
      </c>
      <c r="D210" t="inlineStr">
        <is>
          <t>HORTIFRUTI CIUFFI LTDA</t>
        </is>
      </c>
      <c r="E210" t="inlineStr">
        <is>
          <t>31781</t>
        </is>
      </c>
      <c r="F210" s="555" t="n">
        <v>46160</v>
      </c>
      <c r="G210" s="555" t="n">
        <v>46161</v>
      </c>
      <c r="H210" s="555" t="n">
        <v>46175</v>
      </c>
      <c r="I210" t="n">
        <v>82</v>
      </c>
      <c r="J210" t="n">
        <v>82</v>
      </c>
      <c r="K210" t="n">
        <v>82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inlineStr">
        <is>
          <t>05/2026</t>
        </is>
      </c>
    </row>
    <row r="211">
      <c r="A211" t="n">
        <v>234528</v>
      </c>
      <c r="B211" t="n">
        <v>128</v>
      </c>
      <c r="C211" t="inlineStr">
        <is>
          <t>Love Cabaret</t>
        </is>
      </c>
      <c r="D211" t="inlineStr">
        <is>
          <t xml:space="preserve">LATICINIOS FIOR DITALIA LTDA </t>
        </is>
      </c>
      <c r="E211" t="inlineStr">
        <is>
          <t>44439</t>
        </is>
      </c>
      <c r="F211" s="555" t="n">
        <v>46160</v>
      </c>
      <c r="G211" s="555" t="n">
        <v>46161</v>
      </c>
      <c r="H211" s="555" t="n">
        <v>46176</v>
      </c>
      <c r="I211" t="n">
        <v>261.4</v>
      </c>
      <c r="J211" t="n">
        <v>261.4</v>
      </c>
      <c r="K211" t="n">
        <v>261.4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inlineStr">
        <is>
          <t>05/2026</t>
        </is>
      </c>
    </row>
    <row r="212">
      <c r="A212" t="n">
        <v>234526</v>
      </c>
      <c r="B212" t="n">
        <v>128</v>
      </c>
      <c r="C212" t="inlineStr">
        <is>
          <t>Love Cabaret</t>
        </is>
      </c>
      <c r="D212" t="inlineStr">
        <is>
          <t xml:space="preserve">MS FRANGOS LTDA </t>
        </is>
      </c>
      <c r="E212" t="inlineStr">
        <is>
          <t>6656</t>
        </is>
      </c>
      <c r="F212" s="555" t="n">
        <v>46161</v>
      </c>
      <c r="G212" s="555" t="n">
        <v>46161</v>
      </c>
      <c r="H212" s="555" t="n">
        <v>46176</v>
      </c>
      <c r="I212" t="n">
        <v>152.55</v>
      </c>
      <c r="J212" t="n">
        <v>152.55</v>
      </c>
      <c r="K212" t="n">
        <v>152.55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inlineStr">
        <is>
          <t>05/2026</t>
        </is>
      </c>
    </row>
    <row r="213">
      <c r="A213" t="n">
        <v>233165</v>
      </c>
      <c r="B213" t="n">
        <v>128</v>
      </c>
      <c r="C213" t="inlineStr">
        <is>
          <t>Love Cabaret</t>
        </is>
      </c>
      <c r="D213" t="inlineStr">
        <is>
          <t>PSSS LTDA</t>
        </is>
      </c>
      <c r="E213" t="inlineStr">
        <is>
          <t>3710</t>
        </is>
      </c>
      <c r="F213" s="555" t="n">
        <v>46154</v>
      </c>
      <c r="G213" s="555" t="n">
        <v>46162</v>
      </c>
      <c r="H213" s="555" t="n">
        <v>46169</v>
      </c>
      <c r="I213" t="n">
        <v>250.02</v>
      </c>
      <c r="J213" t="n">
        <v>250.02</v>
      </c>
      <c r="K213" t="n">
        <v>0</v>
      </c>
      <c r="L213" t="n">
        <v>0</v>
      </c>
      <c r="M213" t="n">
        <v>250.02</v>
      </c>
      <c r="N213" t="n">
        <v>0</v>
      </c>
      <c r="O213" t="n">
        <v>0</v>
      </c>
      <c r="P213" t="n">
        <v>0</v>
      </c>
      <c r="Q213" t="inlineStr">
        <is>
          <t>05/2026</t>
        </is>
      </c>
    </row>
    <row r="214">
      <c r="A214" t="n">
        <v>233164</v>
      </c>
      <c r="B214" t="n">
        <v>128</v>
      </c>
      <c r="C214" t="inlineStr">
        <is>
          <t>Love Cabaret</t>
        </is>
      </c>
      <c r="D214" t="inlineStr">
        <is>
          <t>PSSS LTDA</t>
        </is>
      </c>
      <c r="E214" t="inlineStr">
        <is>
          <t>3702</t>
        </is>
      </c>
      <c r="F214" s="555" t="n">
        <v>46154</v>
      </c>
      <c r="G214" s="555" t="n">
        <v>46162</v>
      </c>
      <c r="H214" s="555" t="n">
        <v>46169</v>
      </c>
      <c r="I214" t="n">
        <v>855.47</v>
      </c>
      <c r="J214" t="n">
        <v>855.47</v>
      </c>
      <c r="K214" t="n">
        <v>0</v>
      </c>
      <c r="L214" t="n">
        <v>0</v>
      </c>
      <c r="M214" t="n">
        <v>474.77</v>
      </c>
      <c r="N214" t="n">
        <v>0</v>
      </c>
      <c r="O214" t="n">
        <v>76.8</v>
      </c>
      <c r="P214" t="n">
        <v>133.9</v>
      </c>
      <c r="Q214" t="inlineStr">
        <is>
          <t>05/2026</t>
        </is>
      </c>
    </row>
    <row r="215">
      <c r="A215" t="n">
        <v>233163</v>
      </c>
      <c r="B215" t="n">
        <v>128</v>
      </c>
      <c r="C215" t="inlineStr">
        <is>
          <t>Love Cabaret</t>
        </is>
      </c>
      <c r="D215" t="inlineStr">
        <is>
          <t>DISTRIBUIDORA E IMPORTADORA IRMAOS AVELINO LTDA</t>
        </is>
      </c>
      <c r="E215" t="inlineStr">
        <is>
          <t>475778</t>
        </is>
      </c>
      <c r="F215" s="555" t="n">
        <v>46156</v>
      </c>
      <c r="G215" s="555" t="n">
        <v>46161</v>
      </c>
      <c r="H215" s="555" t="n">
        <v>46170</v>
      </c>
      <c r="I215" t="n">
        <v>575.3200000000001</v>
      </c>
      <c r="J215" t="n">
        <v>575.34</v>
      </c>
      <c r="K215" t="n">
        <v>575.3200000000001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inlineStr">
        <is>
          <t>05/2026</t>
        </is>
      </c>
    </row>
    <row r="216">
      <c r="A216" t="n">
        <v>233162</v>
      </c>
      <c r="B216" t="n">
        <v>128</v>
      </c>
      <c r="C216" t="inlineStr">
        <is>
          <t>Love Cabaret</t>
        </is>
      </c>
      <c r="D216" t="inlineStr">
        <is>
          <t>HORTIFRUTI CIUFFI LTDA</t>
        </is>
      </c>
      <c r="E216" t="inlineStr">
        <is>
          <t>31724</t>
        </is>
      </c>
      <c r="F216" s="555" t="n">
        <v>46156</v>
      </c>
      <c r="G216" s="555" t="n">
        <v>46161</v>
      </c>
      <c r="H216" s="555" t="n">
        <v>46171</v>
      </c>
      <c r="I216" t="n">
        <v>84</v>
      </c>
      <c r="J216" t="n">
        <v>84</v>
      </c>
      <c r="K216" t="n">
        <v>84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inlineStr">
        <is>
          <t>05/2026</t>
        </is>
      </c>
    </row>
    <row r="217">
      <c r="A217" t="n">
        <v>233161</v>
      </c>
      <c r="B217" t="n">
        <v>128</v>
      </c>
      <c r="C217" t="inlineStr">
        <is>
          <t>Love Cabaret</t>
        </is>
      </c>
      <c r="D217" t="inlineStr">
        <is>
          <t>PIRAMIDES COMERCIO DE AGUAS MINEIRAIS E BEBIDAS EM GERAL LTDA</t>
        </is>
      </c>
      <c r="E217" t="inlineStr">
        <is>
          <t>160817</t>
        </is>
      </c>
      <c r="F217" s="555" t="n">
        <v>46154</v>
      </c>
      <c r="G217" s="555" t="n">
        <v>46156</v>
      </c>
      <c r="H217" s="555" t="n">
        <v>46168</v>
      </c>
      <c r="I217" t="n">
        <v>332.7</v>
      </c>
      <c r="J217" t="n">
        <v>332.7</v>
      </c>
      <c r="K217" t="n">
        <v>0</v>
      </c>
      <c r="L217" t="n">
        <v>332.7</v>
      </c>
      <c r="M217" t="n">
        <v>0</v>
      </c>
      <c r="N217" t="n">
        <v>0</v>
      </c>
      <c r="O217" t="n">
        <v>0</v>
      </c>
      <c r="P217" t="n">
        <v>0</v>
      </c>
      <c r="Q217" t="inlineStr">
        <is>
          <t>05/2026</t>
        </is>
      </c>
    </row>
    <row r="218">
      <c r="A218" t="n">
        <v>233160</v>
      </c>
      <c r="B218" t="n">
        <v>128</v>
      </c>
      <c r="C218" t="inlineStr">
        <is>
          <t>Love Cabaret</t>
        </is>
      </c>
      <c r="D218" t="inlineStr">
        <is>
          <t>DO CHEF DISTRIBUIDORA DE ALIMENTOS LTDA</t>
        </is>
      </c>
      <c r="E218" t="inlineStr">
        <is>
          <t>1598</t>
        </is>
      </c>
      <c r="F218" s="555" t="n">
        <v>46154</v>
      </c>
      <c r="G218" s="555" t="n">
        <v>46156</v>
      </c>
      <c r="H218" s="555" t="n">
        <v>46170</v>
      </c>
      <c r="I218" t="n">
        <v>105.15</v>
      </c>
      <c r="J218" t="n">
        <v>105.15</v>
      </c>
      <c r="K218" t="n">
        <v>39</v>
      </c>
      <c r="L218" t="n">
        <v>66.15000000000001</v>
      </c>
      <c r="M218" t="n">
        <v>0</v>
      </c>
      <c r="N218" t="n">
        <v>0</v>
      </c>
      <c r="O218" t="n">
        <v>0</v>
      </c>
      <c r="P218" t="n">
        <v>0</v>
      </c>
      <c r="Q218" t="inlineStr">
        <is>
          <t>05/2026</t>
        </is>
      </c>
    </row>
    <row r="219">
      <c r="A219" t="n">
        <v>232086</v>
      </c>
      <c r="B219" t="n">
        <v>128</v>
      </c>
      <c r="C219" t="inlineStr">
        <is>
          <t>Love Cabaret</t>
        </is>
      </c>
      <c r="D219" t="inlineStr">
        <is>
          <t>CECILIA TSUYACO ARAKI SILVA LTDA</t>
        </is>
      </c>
      <c r="E219" t="inlineStr">
        <is>
          <t>391653</t>
        </is>
      </c>
      <c r="F219" s="555" t="n">
        <v>46153</v>
      </c>
      <c r="G219" s="555" t="n">
        <v>46154</v>
      </c>
      <c r="H219" s="555" t="n">
        <v>46181</v>
      </c>
      <c r="I219" t="n">
        <v>346.15</v>
      </c>
      <c r="J219" t="n">
        <v>346.15</v>
      </c>
      <c r="K219" t="n">
        <v>346.15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inlineStr">
        <is>
          <t>05/2026</t>
        </is>
      </c>
    </row>
    <row r="220">
      <c r="A220" t="n">
        <v>232085</v>
      </c>
      <c r="B220" t="n">
        <v>128</v>
      </c>
      <c r="C220" t="inlineStr">
        <is>
          <t>Love Cabaret</t>
        </is>
      </c>
      <c r="D220" t="inlineStr">
        <is>
          <t>AROUMAR DISTRIBUIDORA DE PRODUTOS ALIMENTICIOS LTDA</t>
        </is>
      </c>
      <c r="E220" t="inlineStr">
        <is>
          <t>1058856</t>
        </is>
      </c>
      <c r="F220" s="555" t="n">
        <v>46153</v>
      </c>
      <c r="G220" s="555" t="n">
        <v>46154</v>
      </c>
      <c r="H220" s="555" t="n">
        <v>46181</v>
      </c>
      <c r="I220" t="n">
        <v>476.7</v>
      </c>
      <c r="J220" t="n">
        <v>476.7</v>
      </c>
      <c r="K220" t="n">
        <v>476.7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inlineStr">
        <is>
          <t>05/2026</t>
        </is>
      </c>
    </row>
    <row r="221">
      <c r="A221" t="n">
        <v>232084</v>
      </c>
      <c r="B221" t="n">
        <v>128</v>
      </c>
      <c r="C221" t="inlineStr">
        <is>
          <t>Love Cabaret</t>
        </is>
      </c>
      <c r="D221" t="inlineStr">
        <is>
          <t>MARIO PEDRO FELICIANO - HORTIFRUTI</t>
        </is>
      </c>
      <c r="E221" t="inlineStr">
        <is>
          <t>476510</t>
        </is>
      </c>
      <c r="F221" s="555" t="n">
        <v>46153</v>
      </c>
      <c r="G221" s="555" t="n">
        <v>46154</v>
      </c>
      <c r="H221" s="555" t="n">
        <v>46181</v>
      </c>
      <c r="I221" t="n">
        <v>441.56</v>
      </c>
      <c r="J221" t="n">
        <v>441.56</v>
      </c>
      <c r="K221" t="n">
        <v>441.56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inlineStr">
        <is>
          <t>05/2026</t>
        </is>
      </c>
    </row>
    <row r="222">
      <c r="A222" t="n">
        <v>232083</v>
      </c>
      <c r="B222" t="n">
        <v>128</v>
      </c>
      <c r="C222" t="inlineStr">
        <is>
          <t>Love Cabaret</t>
        </is>
      </c>
      <c r="D222" t="inlineStr">
        <is>
          <t>HORTIFRUTI CIUFFI LTDA</t>
        </is>
      </c>
      <c r="E222" t="inlineStr">
        <is>
          <t>31638</t>
        </is>
      </c>
      <c r="F222" s="555" t="n">
        <v>46153</v>
      </c>
      <c r="G222" s="555" t="n">
        <v>46154</v>
      </c>
      <c r="H222" s="555" t="n">
        <v>46168</v>
      </c>
      <c r="I222" t="n">
        <v>134.85</v>
      </c>
      <c r="J222" t="n">
        <v>134.85</v>
      </c>
      <c r="K222" t="n">
        <v>134.85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inlineStr">
        <is>
          <t>05/2026</t>
        </is>
      </c>
    </row>
    <row r="223">
      <c r="A223" t="n">
        <v>232082</v>
      </c>
      <c r="B223" t="n">
        <v>128</v>
      </c>
      <c r="C223" t="inlineStr">
        <is>
          <t>Love Cabaret</t>
        </is>
      </c>
      <c r="D223" t="inlineStr">
        <is>
          <t>DTK COMERCIO DE ALIMENTOS LTDA</t>
        </is>
      </c>
      <c r="E223" t="inlineStr">
        <is>
          <t>79041</t>
        </is>
      </c>
      <c r="F223" s="555" t="n">
        <v>46154</v>
      </c>
      <c r="G223" s="555" t="n">
        <v>46154</v>
      </c>
      <c r="H223" s="555" t="n">
        <v>46175</v>
      </c>
      <c r="I223" t="n">
        <v>768.65</v>
      </c>
      <c r="J223" t="n">
        <v>808.6</v>
      </c>
      <c r="K223" t="n">
        <v>768.65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inlineStr">
        <is>
          <t>05/2026</t>
        </is>
      </c>
    </row>
    <row r="224">
      <c r="A224" t="n">
        <v>232081</v>
      </c>
      <c r="B224" t="n">
        <v>128</v>
      </c>
      <c r="C224" t="inlineStr">
        <is>
          <t>Love Cabaret</t>
        </is>
      </c>
      <c r="D224" t="inlineStr">
        <is>
          <t>KING COMERCIO E IMPORTACAO DE BEBIDAS LTDA</t>
        </is>
      </c>
      <c r="E224" t="inlineStr">
        <is>
          <t>127218</t>
        </is>
      </c>
      <c r="F224" s="555" t="n">
        <v>46153</v>
      </c>
      <c r="G224" s="555" t="n">
        <v>46154</v>
      </c>
      <c r="H224" s="555" t="n">
        <v>46174</v>
      </c>
      <c r="I224" t="n">
        <v>2228.29</v>
      </c>
      <c r="J224" t="n">
        <v>2228.34</v>
      </c>
      <c r="K224" t="n">
        <v>0</v>
      </c>
      <c r="L224" t="n">
        <v>2228.29</v>
      </c>
      <c r="M224" t="n">
        <v>0</v>
      </c>
      <c r="N224" t="n">
        <v>0</v>
      </c>
      <c r="O224" t="n">
        <v>0</v>
      </c>
      <c r="P224" t="n">
        <v>0</v>
      </c>
      <c r="Q224" t="inlineStr">
        <is>
          <t>05/2026</t>
        </is>
      </c>
    </row>
    <row r="225">
      <c r="A225" t="n">
        <v>232079</v>
      </c>
      <c r="B225" t="n">
        <v>128</v>
      </c>
      <c r="C225" t="inlineStr">
        <is>
          <t>Love Cabaret</t>
        </is>
      </c>
      <c r="D225" t="inlineStr">
        <is>
          <t>MARCOS SILVA DO NASCIMENTO</t>
        </is>
      </c>
      <c r="E225" t="inlineStr">
        <is>
          <t>993</t>
        </is>
      </c>
      <c r="F225" s="555" t="n">
        <v>46153</v>
      </c>
      <c r="G225" s="555" t="n">
        <v>46154</v>
      </c>
      <c r="H225" s="555" t="n">
        <v>46179</v>
      </c>
      <c r="I225" t="n">
        <v>299.85</v>
      </c>
      <c r="J225" t="n">
        <v>299.85</v>
      </c>
      <c r="K225" t="n">
        <v>299.85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inlineStr">
        <is>
          <t>05/2026</t>
        </is>
      </c>
    </row>
    <row r="226">
      <c r="A226" t="n">
        <v>232078</v>
      </c>
      <c r="B226" t="n">
        <v>128</v>
      </c>
      <c r="C226" t="inlineStr">
        <is>
          <t>Love Cabaret</t>
        </is>
      </c>
      <c r="D226" t="inlineStr">
        <is>
          <t>WPP COMERCIO DE CARNES LTDA</t>
        </is>
      </c>
      <c r="E226" t="inlineStr">
        <is>
          <t>79093</t>
        </is>
      </c>
      <c r="F226" s="555" t="n">
        <v>46149</v>
      </c>
      <c r="G226" s="555" t="n">
        <v>46154</v>
      </c>
      <c r="H226" s="555" t="n">
        <v>46177</v>
      </c>
      <c r="I226" t="n">
        <v>480.48</v>
      </c>
      <c r="J226" t="n">
        <v>480.48</v>
      </c>
      <c r="K226" t="n">
        <v>480.48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inlineStr">
        <is>
          <t>05/2026</t>
        </is>
      </c>
    </row>
    <row r="227">
      <c r="A227" t="n">
        <v>232077</v>
      </c>
      <c r="B227" t="n">
        <v>128</v>
      </c>
      <c r="C227" t="inlineStr">
        <is>
          <t>Love Cabaret</t>
        </is>
      </c>
      <c r="D227" t="inlineStr">
        <is>
          <t>BATALHA FABRICA DE PAES LTDA</t>
        </is>
      </c>
      <c r="E227" t="inlineStr">
        <is>
          <t>12057</t>
        </is>
      </c>
      <c r="F227" s="555" t="n">
        <v>46149</v>
      </c>
      <c r="G227" s="555" t="n">
        <v>46154</v>
      </c>
      <c r="H227" s="555" t="n">
        <v>46169</v>
      </c>
      <c r="I227" t="n">
        <v>331.2</v>
      </c>
      <c r="J227" t="n">
        <v>331.2</v>
      </c>
      <c r="K227" t="n">
        <v>331.2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inlineStr">
        <is>
          <t>05/2026</t>
        </is>
      </c>
    </row>
    <row r="228">
      <c r="A228" t="n">
        <v>232076</v>
      </c>
      <c r="B228" t="n">
        <v>128</v>
      </c>
      <c r="C228" t="inlineStr">
        <is>
          <t>Love Cabaret</t>
        </is>
      </c>
      <c r="D228" t="inlineStr">
        <is>
          <t>DEOLINDA DOS SANTOS FREITAS</t>
        </is>
      </c>
      <c r="E228" t="inlineStr">
        <is>
          <t>2540</t>
        </is>
      </c>
      <c r="F228" s="555" t="n">
        <v>46147</v>
      </c>
      <c r="G228" s="555" t="n">
        <v>46154</v>
      </c>
      <c r="H228" s="555" t="n">
        <v>46181</v>
      </c>
      <c r="I228" t="n">
        <v>263.9</v>
      </c>
      <c r="J228" t="n">
        <v>263.9</v>
      </c>
      <c r="K228" t="n">
        <v>170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inlineStr">
        <is>
          <t>05/2026</t>
        </is>
      </c>
    </row>
    <row r="229">
      <c r="A229" t="n">
        <v>232075</v>
      </c>
      <c r="B229" t="n">
        <v>128</v>
      </c>
      <c r="C229" t="inlineStr">
        <is>
          <t>Love Cabaret</t>
        </is>
      </c>
      <c r="D229" t="inlineStr">
        <is>
          <t>EMPORIO M&amp;L COMERCIO DE ALIM E BEBIDAS LTDA</t>
        </is>
      </c>
      <c r="E229" t="inlineStr">
        <is>
          <t>512073</t>
        </is>
      </c>
      <c r="F229" s="555" t="n">
        <v>46148</v>
      </c>
      <c r="G229" s="555" t="n">
        <v>46154</v>
      </c>
      <c r="H229" s="555" t="n">
        <v>46177</v>
      </c>
      <c r="I229" t="n">
        <v>222.06</v>
      </c>
      <c r="J229" t="n">
        <v>222.06</v>
      </c>
      <c r="K229" t="n">
        <v>222.06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inlineStr">
        <is>
          <t>05/2026</t>
        </is>
      </c>
    </row>
    <row r="230">
      <c r="A230" t="n">
        <v>232074</v>
      </c>
      <c r="B230" t="n">
        <v>128</v>
      </c>
      <c r="C230" t="inlineStr">
        <is>
          <t>Love Cabaret</t>
        </is>
      </c>
      <c r="D230" t="inlineStr">
        <is>
          <t>DTK COMERCIO DE ALIMENTOS LTDA</t>
        </is>
      </c>
      <c r="E230" t="inlineStr">
        <is>
          <t>78341</t>
        </is>
      </c>
      <c r="F230" s="555" t="n">
        <v>46149</v>
      </c>
      <c r="G230" s="555" t="n">
        <v>46149</v>
      </c>
      <c r="H230" s="555" t="n">
        <v>46177</v>
      </c>
      <c r="I230" t="n">
        <v>52.8</v>
      </c>
      <c r="J230" t="n">
        <v>43.9</v>
      </c>
      <c r="K230" t="n">
        <v>52.8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inlineStr">
        <is>
          <t>05/2026</t>
        </is>
      </c>
    </row>
    <row r="231">
      <c r="A231" t="n">
        <v>232073</v>
      </c>
      <c r="B231" t="n">
        <v>128</v>
      </c>
      <c r="C231" t="inlineStr">
        <is>
          <t>Love Cabaret</t>
        </is>
      </c>
      <c r="D231" t="inlineStr">
        <is>
          <t>CECILIA TSUYACO ARAKI SILVA LTDA</t>
        </is>
      </c>
      <c r="E231" t="inlineStr">
        <is>
          <t>391403</t>
        </is>
      </c>
      <c r="F231" s="555" t="n">
        <v>46148</v>
      </c>
      <c r="G231" s="555" t="n">
        <v>46149</v>
      </c>
      <c r="H231" s="555" t="n">
        <v>46176</v>
      </c>
      <c r="I231" t="n">
        <v>120</v>
      </c>
      <c r="J231" t="n">
        <v>120</v>
      </c>
      <c r="K231" t="n">
        <v>120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inlineStr">
        <is>
          <t>05/2026</t>
        </is>
      </c>
    </row>
    <row r="232">
      <c r="A232" t="n">
        <v>232072</v>
      </c>
      <c r="B232" t="n">
        <v>128</v>
      </c>
      <c r="C232" t="inlineStr">
        <is>
          <t>Love Cabaret</t>
        </is>
      </c>
      <c r="D232" t="inlineStr">
        <is>
          <t>AROUMAR DISTRIBUIDORA DE PRODUTOS ALIMENTICIOS LTDA</t>
        </is>
      </c>
      <c r="E232" t="inlineStr">
        <is>
          <t>1057501</t>
        </is>
      </c>
      <c r="F232" s="555" t="n">
        <v>46147</v>
      </c>
      <c r="G232" s="555" t="n">
        <v>46149</v>
      </c>
      <c r="H232" s="555" t="n">
        <v>46175</v>
      </c>
      <c r="I232" t="n">
        <v>464.5</v>
      </c>
      <c r="J232" t="n">
        <v>464.5</v>
      </c>
      <c r="K232" t="n">
        <v>464.5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inlineStr">
        <is>
          <t>05/2026</t>
        </is>
      </c>
    </row>
    <row r="233">
      <c r="A233" t="n">
        <v>232071</v>
      </c>
      <c r="B233" t="n">
        <v>128</v>
      </c>
      <c r="C233" t="inlineStr">
        <is>
          <t>Love Cabaret</t>
        </is>
      </c>
      <c r="D233" t="inlineStr">
        <is>
          <t>MARIO PEDRO FELICIANO - HORTIFRUTI</t>
        </is>
      </c>
      <c r="E233" t="inlineStr">
        <is>
          <t>476178</t>
        </is>
      </c>
      <c r="F233" s="555" t="n">
        <v>46149</v>
      </c>
      <c r="G233" s="555" t="n">
        <v>46150</v>
      </c>
      <c r="H233" s="555" t="n">
        <v>46177</v>
      </c>
      <c r="I233" t="n">
        <v>131.41</v>
      </c>
      <c r="J233" t="n">
        <v>131.41</v>
      </c>
      <c r="K233" t="n">
        <v>131.41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inlineStr">
        <is>
          <t>05/2026</t>
        </is>
      </c>
    </row>
    <row r="234">
      <c r="A234" t="n">
        <v>232070</v>
      </c>
      <c r="B234" t="n">
        <v>128</v>
      </c>
      <c r="C234" t="inlineStr">
        <is>
          <t>Love Cabaret</t>
        </is>
      </c>
      <c r="D234" t="inlineStr">
        <is>
          <t>CECILIA TSUYACO ARAKI SILVA LTDA</t>
        </is>
      </c>
      <c r="E234" t="inlineStr">
        <is>
          <t>391454</t>
        </is>
      </c>
      <c r="F234" s="555" t="n">
        <v>46149</v>
      </c>
      <c r="G234" s="555" t="n">
        <v>46150</v>
      </c>
      <c r="H234" s="555" t="n">
        <v>46177</v>
      </c>
      <c r="I234" t="n">
        <v>65.8</v>
      </c>
      <c r="J234" t="n">
        <v>65.8</v>
      </c>
      <c r="K234" t="n">
        <v>65.8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inlineStr">
        <is>
          <t>05/2026</t>
        </is>
      </c>
    </row>
    <row r="235">
      <c r="A235" t="n">
        <v>232069</v>
      </c>
      <c r="B235" t="n">
        <v>128</v>
      </c>
      <c r="C235" t="inlineStr">
        <is>
          <t>Love Cabaret</t>
        </is>
      </c>
      <c r="D235" t="inlineStr">
        <is>
          <t>DEOLINDA DOS SANTOS FREITAS</t>
        </is>
      </c>
      <c r="E235" t="inlineStr">
        <is>
          <t>2531</t>
        </is>
      </c>
      <c r="F235" s="555" t="n">
        <v>46147</v>
      </c>
      <c r="G235" s="555" t="n">
        <v>46150</v>
      </c>
      <c r="H235" s="555" t="n">
        <v>46181</v>
      </c>
      <c r="I235" t="n">
        <v>198.6</v>
      </c>
      <c r="J235" t="n">
        <v>198.6</v>
      </c>
      <c r="K235" t="n">
        <v>0</v>
      </c>
      <c r="L235" t="n">
        <v>0</v>
      </c>
      <c r="M235" t="n">
        <v>198.6</v>
      </c>
      <c r="N235" t="n">
        <v>0</v>
      </c>
      <c r="O235" t="n">
        <v>0</v>
      </c>
      <c r="P235" t="n">
        <v>0</v>
      </c>
      <c r="Q235" t="inlineStr">
        <is>
          <t>05/2026</t>
        </is>
      </c>
    </row>
    <row r="236">
      <c r="A236" t="n">
        <v>232068</v>
      </c>
      <c r="B236" t="n">
        <v>128</v>
      </c>
      <c r="C236" t="inlineStr">
        <is>
          <t>Love Cabaret</t>
        </is>
      </c>
      <c r="D236" t="inlineStr">
        <is>
          <t>FG7 COMERCIO E DISTRIBUICAO DE BEBIDAS LTDA</t>
        </is>
      </c>
      <c r="E236" t="inlineStr">
        <is>
          <t>791554</t>
        </is>
      </c>
      <c r="F236" s="555" t="n">
        <v>46150</v>
      </c>
      <c r="G236" s="555" t="n">
        <v>46150</v>
      </c>
      <c r="H236" s="555" t="n">
        <v>46171</v>
      </c>
      <c r="I236" t="n">
        <v>681.24</v>
      </c>
      <c r="J236" t="n">
        <v>681.24</v>
      </c>
      <c r="K236" t="n">
        <v>0</v>
      </c>
      <c r="L236" t="n">
        <v>681.24</v>
      </c>
      <c r="M236" t="n">
        <v>0</v>
      </c>
      <c r="N236" t="n">
        <v>0</v>
      </c>
      <c r="O236" t="n">
        <v>0</v>
      </c>
      <c r="P236" t="n">
        <v>0</v>
      </c>
      <c r="Q236" t="inlineStr">
        <is>
          <t>05/2026</t>
        </is>
      </c>
    </row>
    <row r="237">
      <c r="A237" t="n">
        <v>232067</v>
      </c>
      <c r="B237" t="n">
        <v>128</v>
      </c>
      <c r="C237" t="inlineStr">
        <is>
          <t>Love Cabaret</t>
        </is>
      </c>
      <c r="D237" t="inlineStr">
        <is>
          <t>MEAT HUNTER IMPORT EXPORT AND DISTRIBUTION LTDA</t>
        </is>
      </c>
      <c r="E237" t="inlineStr">
        <is>
          <t>9800</t>
        </is>
      </c>
      <c r="F237" s="555" t="n">
        <v>46150</v>
      </c>
      <c r="G237" s="555" t="n">
        <v>46154</v>
      </c>
      <c r="H237" s="555" t="n">
        <v>46171</v>
      </c>
      <c r="I237" t="n">
        <v>1678.11</v>
      </c>
      <c r="J237" t="n">
        <v>1678.11</v>
      </c>
      <c r="K237" t="n">
        <v>1678.11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inlineStr">
        <is>
          <t>05/2026</t>
        </is>
      </c>
    </row>
    <row r="238">
      <c r="A238" t="n">
        <v>232066</v>
      </c>
      <c r="B238" t="n">
        <v>128</v>
      </c>
      <c r="C238" t="inlineStr">
        <is>
          <t>Love Cabaret</t>
        </is>
      </c>
      <c r="D238" t="inlineStr">
        <is>
          <t>PROAUTO INDUSTRIA QUIMICA EIRELI</t>
        </is>
      </c>
      <c r="E238" t="inlineStr">
        <is>
          <t>156444</t>
        </is>
      </c>
      <c r="F238" s="555" t="n">
        <v>46154</v>
      </c>
      <c r="G238" s="555" t="n">
        <v>46155</v>
      </c>
      <c r="H238" s="555" t="n">
        <v>46182</v>
      </c>
      <c r="I238" t="n">
        <v>447.96</v>
      </c>
      <c r="J238" t="n">
        <v>425.8</v>
      </c>
      <c r="K238" t="n">
        <v>0</v>
      </c>
      <c r="L238" t="n">
        <v>0</v>
      </c>
      <c r="M238" t="n">
        <v>447.96</v>
      </c>
      <c r="N238" t="n">
        <v>0</v>
      </c>
      <c r="O238" t="n">
        <v>0</v>
      </c>
      <c r="P238" t="n">
        <v>0</v>
      </c>
      <c r="Q238" t="inlineStr">
        <is>
          <t>05/2026</t>
        </is>
      </c>
    </row>
    <row r="239">
      <c r="A239" t="n">
        <v>232065</v>
      </c>
      <c r="B239" t="n">
        <v>128</v>
      </c>
      <c r="C239" t="inlineStr">
        <is>
          <t>Love Cabaret</t>
        </is>
      </c>
      <c r="D239" t="inlineStr">
        <is>
          <t xml:space="preserve"> FAMIGERADA COMERCIO E EXPORTACAO DE BEBIDAS LTDA</t>
        </is>
      </c>
      <c r="E239" t="inlineStr">
        <is>
          <t>2259</t>
        </is>
      </c>
      <c r="F239" s="555" t="n">
        <v>46154</v>
      </c>
      <c r="G239" s="555" t="n">
        <v>46155</v>
      </c>
      <c r="H239" s="555" t="n">
        <v>46182</v>
      </c>
      <c r="I239" t="n">
        <v>555</v>
      </c>
      <c r="J239" t="n">
        <v>555</v>
      </c>
      <c r="K239" t="n">
        <v>0</v>
      </c>
      <c r="L239" t="n">
        <v>555</v>
      </c>
      <c r="M239" t="n">
        <v>0</v>
      </c>
      <c r="N239" t="n">
        <v>0</v>
      </c>
      <c r="O239" t="n">
        <v>0</v>
      </c>
      <c r="P239" t="n">
        <v>0</v>
      </c>
      <c r="Q239" t="inlineStr">
        <is>
          <t>05/2026</t>
        </is>
      </c>
    </row>
    <row r="240">
      <c r="A240" t="n">
        <v>231775</v>
      </c>
      <c r="B240" t="n">
        <v>128</v>
      </c>
      <c r="C240" t="inlineStr">
        <is>
          <t>Love Cabaret</t>
        </is>
      </c>
      <c r="D240" t="inlineStr">
        <is>
          <t xml:space="preserve">HNK BR INDUSTRIA DE BEBIDAS </t>
        </is>
      </c>
      <c r="E240" t="inlineStr">
        <is>
          <t>216198</t>
        </is>
      </c>
      <c r="F240" s="555" t="n">
        <v>46154</v>
      </c>
      <c r="G240" s="555" t="n">
        <v>46155</v>
      </c>
      <c r="H240" s="555" t="n">
        <v>46169</v>
      </c>
      <c r="I240" t="n">
        <v>309.01</v>
      </c>
      <c r="J240" t="n">
        <v>430.65</v>
      </c>
      <c r="K240" t="n">
        <v>0</v>
      </c>
      <c r="L240" t="n">
        <v>309.01</v>
      </c>
      <c r="M240" t="n">
        <v>0</v>
      </c>
      <c r="N240" t="n">
        <v>0</v>
      </c>
      <c r="O240" t="n">
        <v>0</v>
      </c>
      <c r="P240" t="n">
        <v>0</v>
      </c>
      <c r="Q240" t="inlineStr">
        <is>
          <t>05/2026</t>
        </is>
      </c>
    </row>
    <row r="241">
      <c r="A241" t="n">
        <v>231774</v>
      </c>
      <c r="B241" t="n">
        <v>128</v>
      </c>
      <c r="C241" t="inlineStr">
        <is>
          <t>Love Cabaret</t>
        </is>
      </c>
      <c r="D241" t="inlineStr">
        <is>
          <t>MARIO PEDRO FELICIANO - HORTIFRUTI</t>
        </is>
      </c>
      <c r="E241" t="inlineStr">
        <is>
          <t>475713</t>
        </is>
      </c>
      <c r="F241" s="555" t="n">
        <v>46146</v>
      </c>
      <c r="G241" s="555" t="n">
        <v>46147</v>
      </c>
      <c r="H241" s="555" t="n">
        <v>46174</v>
      </c>
      <c r="I241" t="n">
        <v>215.9</v>
      </c>
      <c r="J241" t="n">
        <v>215.9</v>
      </c>
      <c r="K241" t="n">
        <v>215.9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inlineStr">
        <is>
          <t>05/2026</t>
        </is>
      </c>
    </row>
    <row r="242">
      <c r="A242" t="n">
        <v>231773</v>
      </c>
      <c r="B242" t="n">
        <v>128</v>
      </c>
      <c r="C242" t="inlineStr">
        <is>
          <t>Love Cabaret</t>
        </is>
      </c>
      <c r="D242" t="inlineStr">
        <is>
          <t>CECILIA TSUYACO ARAKI SILVA LTDA</t>
        </is>
      </c>
      <c r="E242" t="inlineStr">
        <is>
          <t>391245</t>
        </is>
      </c>
      <c r="F242" s="555" t="n">
        <v>46146</v>
      </c>
      <c r="G242" s="555" t="n">
        <v>46147</v>
      </c>
      <c r="H242" s="555" t="n">
        <v>46174</v>
      </c>
      <c r="I242" t="n">
        <v>131.5</v>
      </c>
      <c r="J242" t="n">
        <v>131.5</v>
      </c>
      <c r="K242" t="n">
        <v>131.5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inlineStr">
        <is>
          <t>05/2026</t>
        </is>
      </c>
    </row>
    <row r="243">
      <c r="A243" t="n">
        <v>231772</v>
      </c>
      <c r="B243" t="n">
        <v>128</v>
      </c>
      <c r="C243" t="inlineStr">
        <is>
          <t>Love Cabaret</t>
        </is>
      </c>
      <c r="D243" t="inlineStr">
        <is>
          <t>WPP COMERCIO DE CARNES LTDA</t>
        </is>
      </c>
      <c r="E243" t="inlineStr">
        <is>
          <t>79007</t>
        </is>
      </c>
      <c r="F243" s="555" t="n">
        <v>46147</v>
      </c>
      <c r="G243" s="555" t="n">
        <v>46147</v>
      </c>
      <c r="H243" s="555" t="n">
        <v>46175</v>
      </c>
      <c r="I243" t="n">
        <v>171.6</v>
      </c>
      <c r="J243" t="n">
        <v>171.6</v>
      </c>
      <c r="K243" t="n">
        <v>171.6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inlineStr">
        <is>
          <t>05/2026</t>
        </is>
      </c>
    </row>
    <row r="244">
      <c r="A244" t="n">
        <v>231678</v>
      </c>
      <c r="B244" t="n">
        <v>128</v>
      </c>
      <c r="C244" t="inlineStr">
        <is>
          <t>Love Cabaret</t>
        </is>
      </c>
      <c r="D244" t="inlineStr">
        <is>
          <t>WPP COMERCIO DE CARNES LTDA</t>
        </is>
      </c>
      <c r="E244" t="inlineStr">
        <is>
          <t>79024</t>
        </is>
      </c>
      <c r="F244" s="555" t="n">
        <v>46147</v>
      </c>
      <c r="G244" s="555" t="n">
        <v>46147</v>
      </c>
      <c r="H244" s="555" t="n">
        <v>46175</v>
      </c>
      <c r="I244" t="n">
        <v>300</v>
      </c>
      <c r="J244" t="n">
        <v>300</v>
      </c>
      <c r="K244" t="n">
        <v>300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inlineStr">
        <is>
          <t>05/2026</t>
        </is>
      </c>
    </row>
    <row r="245">
      <c r="A245" t="n">
        <v>231364</v>
      </c>
      <c r="B245" t="n">
        <v>128</v>
      </c>
      <c r="C245" t="inlineStr">
        <is>
          <t>Love Cabaret</t>
        </is>
      </c>
      <c r="D245" t="inlineStr">
        <is>
          <t>ZAHIL IMPORTADORA LTDA</t>
        </is>
      </c>
      <c r="E245" t="inlineStr">
        <is>
          <t>269296</t>
        </is>
      </c>
      <c r="F245" s="555" t="n">
        <v>46147</v>
      </c>
      <c r="G245" s="555" t="n">
        <v>46149</v>
      </c>
      <c r="H245" s="555" t="n">
        <v>46161</v>
      </c>
      <c r="I245" t="n">
        <v>2159.82</v>
      </c>
      <c r="J245" t="n">
        <v>2028</v>
      </c>
      <c r="K245" t="n">
        <v>0</v>
      </c>
      <c r="L245" t="n">
        <v>2159.82</v>
      </c>
      <c r="M245" t="n">
        <v>0</v>
      </c>
      <c r="N245" t="n">
        <v>0</v>
      </c>
      <c r="O245" t="n">
        <v>0</v>
      </c>
      <c r="P245" t="n">
        <v>0</v>
      </c>
      <c r="Q245" t="inlineStr">
        <is>
          <t>05/2026</t>
        </is>
      </c>
    </row>
    <row r="246">
      <c r="A246" t="n">
        <v>231363</v>
      </c>
      <c r="B246" t="n">
        <v>128</v>
      </c>
      <c r="C246" t="inlineStr">
        <is>
          <t>Love Cabaret</t>
        </is>
      </c>
      <c r="D246" t="inlineStr">
        <is>
          <t>DISTRIBUIDORA E IMPORTADORA IRMAOS AVELINO S.A</t>
        </is>
      </c>
      <c r="E246" t="inlineStr">
        <is>
          <t>472089</t>
        </is>
      </c>
      <c r="F246" s="555" t="n">
        <v>46148</v>
      </c>
      <c r="G246" s="555" t="n">
        <v>46154</v>
      </c>
      <c r="H246" s="555" t="n">
        <v>46162</v>
      </c>
      <c r="I246" t="n">
        <v>745.58</v>
      </c>
      <c r="J246" t="n">
        <v>745.61</v>
      </c>
      <c r="K246" t="n">
        <v>745.58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inlineStr">
        <is>
          <t>05/2026</t>
        </is>
      </c>
    </row>
    <row r="247">
      <c r="A247" t="n">
        <v>231362</v>
      </c>
      <c r="B247" t="n">
        <v>128</v>
      </c>
      <c r="C247" t="inlineStr">
        <is>
          <t>Love Cabaret</t>
        </is>
      </c>
      <c r="D247" t="inlineStr">
        <is>
          <t>BATALHA FABRICA DE PAES LTDA</t>
        </is>
      </c>
      <c r="E247" t="inlineStr">
        <is>
          <t>11708</t>
        </is>
      </c>
      <c r="F247" s="555" t="n">
        <v>46146</v>
      </c>
      <c r="G247" s="555" t="n">
        <v>46149</v>
      </c>
      <c r="H247" s="555" t="n">
        <v>46164</v>
      </c>
      <c r="I247" t="n">
        <v>331.2</v>
      </c>
      <c r="J247" t="n">
        <v>331.2</v>
      </c>
      <c r="K247" t="n">
        <v>331.2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inlineStr">
        <is>
          <t>05/2026</t>
        </is>
      </c>
    </row>
    <row r="248">
      <c r="A248" t="n">
        <v>231361</v>
      </c>
      <c r="B248" t="n">
        <v>128</v>
      </c>
      <c r="C248" t="inlineStr">
        <is>
          <t>Love Cabaret</t>
        </is>
      </c>
      <c r="D248" t="inlineStr">
        <is>
          <t>CG FOOD´S DISTRIBUIDORA DE ALIMENTOS LTDA</t>
        </is>
      </c>
      <c r="E248" t="inlineStr">
        <is>
          <t>187924</t>
        </is>
      </c>
      <c r="F248" s="555" t="n">
        <v>46148</v>
      </c>
      <c r="G248" s="555" t="n">
        <v>46149</v>
      </c>
      <c r="H248" s="555" t="n">
        <v>46162</v>
      </c>
      <c r="I248" t="n">
        <v>191.4</v>
      </c>
      <c r="J248" t="n">
        <v>191.4</v>
      </c>
      <c r="K248" t="n">
        <v>191.4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inlineStr">
        <is>
          <t>05/2026</t>
        </is>
      </c>
    </row>
    <row r="249">
      <c r="A249" t="n">
        <v>231360</v>
      </c>
      <c r="B249" t="n">
        <v>128</v>
      </c>
      <c r="C249" t="inlineStr">
        <is>
          <t>Love Cabaret</t>
        </is>
      </c>
      <c r="D249" t="inlineStr">
        <is>
          <t>PSSS LTDA</t>
        </is>
      </c>
      <c r="E249" t="inlineStr">
        <is>
          <t>3663</t>
        </is>
      </c>
      <c r="F249" s="555" t="n">
        <v>46148</v>
      </c>
      <c r="G249" s="555" t="n">
        <v>46149</v>
      </c>
      <c r="H249" s="555" t="n">
        <v>46162</v>
      </c>
      <c r="I249" t="n">
        <v>523.7</v>
      </c>
      <c r="J249" t="n">
        <v>523.7</v>
      </c>
      <c r="K249" t="n">
        <v>0</v>
      </c>
      <c r="L249" t="n">
        <v>0</v>
      </c>
      <c r="M249" t="n">
        <v>268.7</v>
      </c>
      <c r="N249" t="n">
        <v>0</v>
      </c>
      <c r="O249" t="n">
        <v>0</v>
      </c>
      <c r="P249" t="n">
        <v>0</v>
      </c>
      <c r="Q249" t="inlineStr">
        <is>
          <t>05/2026</t>
        </is>
      </c>
    </row>
    <row r="250">
      <c r="A250" t="n">
        <v>231358</v>
      </c>
      <c r="B250" t="n">
        <v>128</v>
      </c>
      <c r="C250" t="inlineStr">
        <is>
          <t>Love Cabaret</t>
        </is>
      </c>
      <c r="D250" t="inlineStr">
        <is>
          <t>GCT COMERCIO DE PRODUTOS ALIMENTICIOS LTDA</t>
        </is>
      </c>
      <c r="E250" t="inlineStr">
        <is>
          <t>11477</t>
        </is>
      </c>
      <c r="F250" s="555" t="n">
        <v>46147</v>
      </c>
      <c r="G250" s="555" t="n">
        <v>46149</v>
      </c>
      <c r="H250" s="555" t="n">
        <v>46161</v>
      </c>
      <c r="I250" t="n">
        <v>829.3</v>
      </c>
      <c r="J250" t="n">
        <v>804.3</v>
      </c>
      <c r="K250" t="n">
        <v>0</v>
      </c>
      <c r="L250" t="n">
        <v>829.3</v>
      </c>
      <c r="M250" t="n">
        <v>0</v>
      </c>
      <c r="N250" t="n">
        <v>0</v>
      </c>
      <c r="O250" t="n">
        <v>0</v>
      </c>
      <c r="P250" t="n">
        <v>0</v>
      </c>
      <c r="Q250" t="inlineStr">
        <is>
          <t>05/2026</t>
        </is>
      </c>
    </row>
    <row r="251">
      <c r="A251" t="n">
        <v>231357</v>
      </c>
      <c r="B251" t="n">
        <v>128</v>
      </c>
      <c r="C251" t="inlineStr">
        <is>
          <t>Love Cabaret</t>
        </is>
      </c>
      <c r="D251" t="inlineStr">
        <is>
          <t>PIRAMIDES COMERCIO DE AGUAS MINEIRAIS E BEBIDAS EM GERAL LTDA</t>
        </is>
      </c>
      <c r="E251" t="inlineStr">
        <is>
          <t>159408</t>
        </is>
      </c>
      <c r="F251" s="555" t="n">
        <v>46147</v>
      </c>
      <c r="G251" s="555" t="n">
        <v>46149</v>
      </c>
      <c r="H251" s="555" t="n">
        <v>46161</v>
      </c>
      <c r="I251" t="n">
        <v>215.41</v>
      </c>
      <c r="J251" t="n">
        <v>215.41</v>
      </c>
      <c r="K251" t="n">
        <v>0</v>
      </c>
      <c r="L251" t="n">
        <v>215.41</v>
      </c>
      <c r="M251" t="n">
        <v>0</v>
      </c>
      <c r="N251" t="n">
        <v>0</v>
      </c>
      <c r="O251" t="n">
        <v>0</v>
      </c>
      <c r="P251" t="n">
        <v>0</v>
      </c>
      <c r="Q251" t="inlineStr">
        <is>
          <t>05/2026</t>
        </is>
      </c>
    </row>
    <row r="252">
      <c r="A252" t="n">
        <v>231356</v>
      </c>
      <c r="B252" t="n">
        <v>128</v>
      </c>
      <c r="C252" t="inlineStr">
        <is>
          <t>Love Cabaret</t>
        </is>
      </c>
      <c r="D252" t="inlineStr">
        <is>
          <t>ALLIMENTARI COMERCIO DE PRODUTOS ALIMENTICIOS E SERVICOS LTDA</t>
        </is>
      </c>
      <c r="E252" t="inlineStr">
        <is>
          <t>40203</t>
        </is>
      </c>
      <c r="F252" s="555" t="n">
        <v>46143</v>
      </c>
      <c r="G252" s="555" t="n">
        <v>46149</v>
      </c>
      <c r="H252" s="555" t="n">
        <v>46162</v>
      </c>
      <c r="I252" t="n">
        <v>221.98</v>
      </c>
      <c r="J252" t="n">
        <v>221.98</v>
      </c>
      <c r="K252" t="n">
        <v>221.98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inlineStr">
        <is>
          <t>05/2026</t>
        </is>
      </c>
    </row>
    <row r="253">
      <c r="A253" t="n">
        <v>231355</v>
      </c>
      <c r="B253" t="n">
        <v>128</v>
      </c>
      <c r="C253" t="inlineStr">
        <is>
          <t>Love Cabaret</t>
        </is>
      </c>
      <c r="D253" t="inlineStr">
        <is>
          <t xml:space="preserve">LATICINIOS FIOR DITALIA LTDA </t>
        </is>
      </c>
      <c r="E253" t="inlineStr">
        <is>
          <t>44237</t>
        </is>
      </c>
      <c r="F253" s="555" t="n">
        <v>46149</v>
      </c>
      <c r="G253" s="555" t="n">
        <v>46150</v>
      </c>
      <c r="H253" s="555" t="n">
        <v>46165</v>
      </c>
      <c r="I253" t="n">
        <v>261.4</v>
      </c>
      <c r="J253" t="n">
        <v>261.4</v>
      </c>
      <c r="K253" t="n">
        <v>261.4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inlineStr">
        <is>
          <t>05/2026</t>
        </is>
      </c>
    </row>
    <row r="254">
      <c r="A254" t="n">
        <v>231354</v>
      </c>
      <c r="B254" t="n">
        <v>128</v>
      </c>
      <c r="C254" t="inlineStr">
        <is>
          <t>Love Cabaret</t>
        </is>
      </c>
      <c r="D254" t="inlineStr">
        <is>
          <t>AURORA ALVORADA ESTACIONAMENTO E LANCHONETE LTDA</t>
        </is>
      </c>
      <c r="E254" t="inlineStr">
        <is>
          <t>40177</t>
        </is>
      </c>
      <c r="F254" s="555" t="n">
        <v>46153</v>
      </c>
      <c r="G254" s="555" t="n">
        <v>46154</v>
      </c>
      <c r="H254" s="555" t="n">
        <v>46160</v>
      </c>
      <c r="I254" t="n">
        <v>291.93</v>
      </c>
      <c r="J254" t="n">
        <v>291.94</v>
      </c>
      <c r="K254" t="n">
        <v>291.93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inlineStr">
        <is>
          <t>05/2026</t>
        </is>
      </c>
    </row>
    <row r="255">
      <c r="A255" t="n">
        <v>231353</v>
      </c>
      <c r="B255" t="n">
        <v>128</v>
      </c>
      <c r="C255" t="inlineStr">
        <is>
          <t>Love Cabaret</t>
        </is>
      </c>
      <c r="D255" t="inlineStr">
        <is>
          <t>AURORA ALVORADA ESTACIONAMENTO E LANCHONETE LTDA</t>
        </is>
      </c>
      <c r="E255" t="inlineStr">
        <is>
          <t>40154</t>
        </is>
      </c>
      <c r="F255" s="555" t="n">
        <v>46147</v>
      </c>
      <c r="G255" s="555" t="n">
        <v>46154</v>
      </c>
      <c r="H255" s="555" t="n">
        <v>46161</v>
      </c>
      <c r="I255" t="n">
        <v>283.03</v>
      </c>
      <c r="J255" t="n">
        <v>283.05</v>
      </c>
      <c r="K255" t="n">
        <v>283.03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inlineStr">
        <is>
          <t>05/2026</t>
        </is>
      </c>
    </row>
    <row r="256">
      <c r="A256" t="n">
        <v>231352</v>
      </c>
      <c r="B256" t="n">
        <v>128</v>
      </c>
      <c r="C256" t="inlineStr">
        <is>
          <t>Love Cabaret</t>
        </is>
      </c>
      <c r="D256" t="inlineStr">
        <is>
          <t xml:space="preserve">HNK BR INDUSTRIA DE BEBIDAS </t>
        </is>
      </c>
      <c r="E256" t="inlineStr">
        <is>
          <t>210651</t>
        </is>
      </c>
      <c r="F256" s="555" t="n">
        <v>46146</v>
      </c>
      <c r="G256" s="555" t="n">
        <v>46147</v>
      </c>
      <c r="H256" s="555" t="n">
        <v>46161</v>
      </c>
      <c r="I256" t="n">
        <v>7127.02</v>
      </c>
      <c r="J256" t="n">
        <v>9666.610000000001</v>
      </c>
      <c r="K256" t="n">
        <v>0</v>
      </c>
      <c r="L256" t="n">
        <v>7127.02</v>
      </c>
      <c r="M256" t="n">
        <v>0</v>
      </c>
      <c r="N256" t="n">
        <v>0</v>
      </c>
      <c r="O256" t="n">
        <v>0</v>
      </c>
      <c r="P256" t="n">
        <v>0</v>
      </c>
      <c r="Q256" t="inlineStr">
        <is>
          <t>05/2026</t>
        </is>
      </c>
    </row>
    <row r="257">
      <c r="A257" t="n">
        <v>229764</v>
      </c>
      <c r="B257" t="n">
        <v>128</v>
      </c>
      <c r="C257" t="inlineStr">
        <is>
          <t>Love Cabaret</t>
        </is>
      </c>
      <c r="D257" t="inlineStr">
        <is>
          <t>PIRAMIDES COMERCIO DE AGUAS MINEIRAIS E BEBIDAS EM GERAL LTDA</t>
        </is>
      </c>
      <c r="E257" t="inlineStr">
        <is>
          <t>158935</t>
        </is>
      </c>
      <c r="F257" s="555" t="n">
        <v>46144</v>
      </c>
      <c r="G257" s="555" t="n">
        <v>46146</v>
      </c>
      <c r="H257" s="555" t="n">
        <v>46158</v>
      </c>
      <c r="I257" t="n">
        <v>301.8</v>
      </c>
      <c r="J257" t="n">
        <v>248.55</v>
      </c>
      <c r="K257" t="n">
        <v>0</v>
      </c>
      <c r="L257" t="n">
        <v>301.8</v>
      </c>
      <c r="M257" t="n">
        <v>0</v>
      </c>
      <c r="N257" t="n">
        <v>0</v>
      </c>
      <c r="O257" t="n">
        <v>0</v>
      </c>
      <c r="P257" t="n">
        <v>0</v>
      </c>
      <c r="Q257" t="inlineStr">
        <is>
          <t>05/2026</t>
        </is>
      </c>
    </row>
    <row r="258">
      <c r="A258" t="n">
        <v>229763</v>
      </c>
      <c r="B258" t="n">
        <v>128</v>
      </c>
      <c r="C258" t="inlineStr">
        <is>
          <t>Love Cabaret</t>
        </is>
      </c>
      <c r="D258" t="inlineStr">
        <is>
          <t>GCT COMERCIO DE PRODUTOS ALIMENTICIOS LTDA</t>
        </is>
      </c>
      <c r="E258" t="inlineStr">
        <is>
          <t>11395</t>
        </is>
      </c>
      <c r="F258" s="555" t="n">
        <v>46143</v>
      </c>
      <c r="G258" s="555" t="n">
        <v>46146</v>
      </c>
      <c r="H258" s="555" t="n">
        <v>46158</v>
      </c>
      <c r="I258" t="n">
        <v>561.2</v>
      </c>
      <c r="J258" t="n">
        <v>536.2</v>
      </c>
      <c r="K258" t="n">
        <v>0</v>
      </c>
      <c r="L258" t="n">
        <v>561.2</v>
      </c>
      <c r="M258" t="n">
        <v>0</v>
      </c>
      <c r="N258" t="n">
        <v>0</v>
      </c>
      <c r="O258" t="n">
        <v>0</v>
      </c>
      <c r="P258" t="n">
        <v>0</v>
      </c>
      <c r="Q258" t="inlineStr">
        <is>
          <t>05/2026</t>
        </is>
      </c>
    </row>
    <row r="259">
      <c r="A259" t="n">
        <v>229512</v>
      </c>
      <c r="B259" t="n">
        <v>128</v>
      </c>
      <c r="C259" t="inlineStr">
        <is>
          <t>Love Cabaret</t>
        </is>
      </c>
      <c r="D259" t="inlineStr">
        <is>
          <t>KING COMERCIO E IMPORTACAO DE BEBIDAS LTDA</t>
        </is>
      </c>
      <c r="E259" t="inlineStr">
        <is>
          <t>126899</t>
        </is>
      </c>
      <c r="F259" s="555" t="n">
        <v>46143</v>
      </c>
      <c r="G259" s="555" t="n">
        <v>46141</v>
      </c>
      <c r="H259" s="555" t="n">
        <v>46161</v>
      </c>
      <c r="I259" t="n">
        <v>4674.19</v>
      </c>
      <c r="J259" t="n">
        <v>4674.12</v>
      </c>
      <c r="K259" t="n">
        <v>0</v>
      </c>
      <c r="L259" t="n">
        <v>4674.19</v>
      </c>
      <c r="M259" t="n">
        <v>0</v>
      </c>
      <c r="N259" t="n">
        <v>0</v>
      </c>
      <c r="O259" t="n">
        <v>0</v>
      </c>
      <c r="P259" t="n">
        <v>0</v>
      </c>
      <c r="Q259" t="inlineStr">
        <is>
          <t>04/2026</t>
        </is>
      </c>
    </row>
    <row r="260">
      <c r="A260" t="n">
        <v>228726</v>
      </c>
      <c r="B260" t="n">
        <v>128</v>
      </c>
      <c r="C260" t="inlineStr">
        <is>
          <t>Love Cabaret</t>
        </is>
      </c>
      <c r="D260" t="inlineStr">
        <is>
          <t>MERCADO PAGO.COM REPRESENTACOES LTDA</t>
        </is>
      </c>
      <c r="E260" t="inlineStr">
        <is>
          <t>136</t>
        </is>
      </c>
      <c r="F260" s="555" t="n">
        <v>46120</v>
      </c>
      <c r="G260" s="555" t="n">
        <v>46147</v>
      </c>
      <c r="H260" s="555" t="n">
        <v>46147</v>
      </c>
      <c r="I260" t="n">
        <v>428.85</v>
      </c>
      <c r="J260" t="n">
        <v>428.85</v>
      </c>
      <c r="K260" t="n">
        <v>0</v>
      </c>
      <c r="L260" t="n">
        <v>0</v>
      </c>
      <c r="M260" t="n">
        <v>0</v>
      </c>
      <c r="N260" t="n">
        <v>0</v>
      </c>
      <c r="O260" t="n">
        <v>428.85</v>
      </c>
      <c r="P260" t="n">
        <v>0</v>
      </c>
      <c r="Q260" t="inlineStr">
        <is>
          <t>05/2026</t>
        </is>
      </c>
    </row>
    <row r="261">
      <c r="A261" t="n">
        <v>228724</v>
      </c>
      <c r="B261" t="n">
        <v>128</v>
      </c>
      <c r="C261" t="inlineStr">
        <is>
          <t>Love Cabaret</t>
        </is>
      </c>
      <c r="D261" t="inlineStr">
        <is>
          <t>EMPORIO M&amp;L COMERCIO DE ALIM E BEBIDAS LTDA</t>
        </is>
      </c>
      <c r="E261" t="inlineStr">
        <is>
          <t>510588</t>
        </is>
      </c>
      <c r="F261" s="555" t="n">
        <v>46141</v>
      </c>
      <c r="G261" s="555" t="n">
        <v>46146</v>
      </c>
      <c r="H261" s="555" t="n">
        <v>46162</v>
      </c>
      <c r="I261" t="n">
        <v>511.82</v>
      </c>
      <c r="J261" t="n">
        <v>511.82</v>
      </c>
      <c r="K261" t="n">
        <v>511.82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inlineStr">
        <is>
          <t>05/2026</t>
        </is>
      </c>
    </row>
    <row r="262">
      <c r="A262" t="n">
        <v>228723</v>
      </c>
      <c r="B262" t="n">
        <v>128</v>
      </c>
      <c r="C262" t="inlineStr">
        <is>
          <t>Love Cabaret</t>
        </is>
      </c>
      <c r="D262" t="inlineStr">
        <is>
          <t>CECILIA TSUYACO ARAKI SILVA LTDA</t>
        </is>
      </c>
      <c r="E262" t="inlineStr">
        <is>
          <t>390251</t>
        </is>
      </c>
      <c r="F262" s="555" t="n">
        <v>46127</v>
      </c>
      <c r="G262" s="555" t="n">
        <v>46141</v>
      </c>
      <c r="H262" s="555" t="n">
        <v>46155</v>
      </c>
      <c r="I262" t="n">
        <v>478.85</v>
      </c>
      <c r="J262" t="n">
        <v>478.85</v>
      </c>
      <c r="K262" t="n">
        <v>478.85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inlineStr">
        <is>
          <t>04/2026</t>
        </is>
      </c>
    </row>
    <row r="263">
      <c r="A263" t="n">
        <v>228722</v>
      </c>
      <c r="B263" t="n">
        <v>128</v>
      </c>
      <c r="C263" t="inlineStr">
        <is>
          <t>Love Cabaret</t>
        </is>
      </c>
      <c r="D263" t="inlineStr">
        <is>
          <t>PSSS LTDA</t>
        </is>
      </c>
      <c r="E263" t="inlineStr">
        <is>
          <t>3622</t>
        </is>
      </c>
      <c r="F263" s="555" t="n">
        <v>46141</v>
      </c>
      <c r="G263" s="555" t="n">
        <v>46147</v>
      </c>
      <c r="H263" s="555" t="n">
        <v>46154</v>
      </c>
      <c r="I263" t="n">
        <v>1229.02</v>
      </c>
      <c r="J263" t="n">
        <v>1229.02</v>
      </c>
      <c r="K263" t="n">
        <v>0</v>
      </c>
      <c r="L263" t="n">
        <v>0</v>
      </c>
      <c r="M263" t="n">
        <v>742.42</v>
      </c>
      <c r="N263" t="n">
        <v>0</v>
      </c>
      <c r="O263" t="n">
        <v>231.6</v>
      </c>
      <c r="P263" t="n">
        <v>0</v>
      </c>
      <c r="Q263" t="inlineStr">
        <is>
          <t>05/2026</t>
        </is>
      </c>
    </row>
    <row r="264">
      <c r="A264" t="n">
        <v>228719</v>
      </c>
      <c r="B264" t="n">
        <v>128</v>
      </c>
      <c r="C264" t="inlineStr">
        <is>
          <t>Love Cabaret</t>
        </is>
      </c>
      <c r="D264" t="inlineStr">
        <is>
          <t>KING COMERCIO E IMPORTACAO DE BEBIDAS LTDA</t>
        </is>
      </c>
      <c r="E264" t="inlineStr">
        <is>
          <t>126926</t>
        </is>
      </c>
      <c r="F264" s="555" t="n">
        <v>46140</v>
      </c>
      <c r="G264" s="555" t="n">
        <v>46141</v>
      </c>
      <c r="H264" s="555" t="n">
        <v>46168</v>
      </c>
      <c r="I264" t="n">
        <v>3940.4</v>
      </c>
      <c r="J264" t="n">
        <v>3940.32</v>
      </c>
      <c r="K264" t="n">
        <v>0</v>
      </c>
      <c r="L264" t="n">
        <v>3940.4</v>
      </c>
      <c r="M264" t="n">
        <v>0</v>
      </c>
      <c r="N264" t="n">
        <v>0</v>
      </c>
      <c r="O264" t="n">
        <v>0</v>
      </c>
      <c r="P264" t="n">
        <v>0</v>
      </c>
      <c r="Q264" t="inlineStr">
        <is>
          <t>04/2026</t>
        </is>
      </c>
    </row>
    <row r="265">
      <c r="A265" t="n">
        <v>228718</v>
      </c>
      <c r="B265" t="n">
        <v>128</v>
      </c>
      <c r="C265" t="inlineStr">
        <is>
          <t>Love Cabaret</t>
        </is>
      </c>
      <c r="D265" t="inlineStr">
        <is>
          <t>DEOLINDA DOS SANTOS FREITAS</t>
        </is>
      </c>
      <c r="E265" t="inlineStr">
        <is>
          <t>2492</t>
        </is>
      </c>
      <c r="F265" s="555" t="n">
        <v>46139</v>
      </c>
      <c r="G265" s="555" t="n">
        <v>46142</v>
      </c>
      <c r="H265" s="555" t="n">
        <v>46174</v>
      </c>
      <c r="I265" t="n">
        <v>63.64</v>
      </c>
      <c r="J265" t="n">
        <v>63.64</v>
      </c>
      <c r="K265" t="n">
        <v>0</v>
      </c>
      <c r="L265" t="n">
        <v>0</v>
      </c>
      <c r="M265" t="n">
        <v>63.64</v>
      </c>
      <c r="N265" t="n">
        <v>0</v>
      </c>
      <c r="O265" t="n">
        <v>0</v>
      </c>
      <c r="P265" t="n">
        <v>0</v>
      </c>
      <c r="Q265" t="inlineStr">
        <is>
          <t>04/2026</t>
        </is>
      </c>
    </row>
    <row r="266">
      <c r="A266" t="n">
        <v>228717</v>
      </c>
      <c r="B266" t="n">
        <v>128</v>
      </c>
      <c r="C266" t="inlineStr">
        <is>
          <t>Love Cabaret</t>
        </is>
      </c>
      <c r="D266" t="inlineStr">
        <is>
          <t>DEOLINDA DOS SANTOS FREITAS</t>
        </is>
      </c>
      <c r="E266" t="inlineStr">
        <is>
          <t>2487</t>
        </is>
      </c>
      <c r="F266" s="555" t="n">
        <v>46138</v>
      </c>
      <c r="G266" s="555" t="n">
        <v>46142</v>
      </c>
      <c r="H266" s="555" t="n">
        <v>46171</v>
      </c>
      <c r="I266" t="n">
        <v>239.96</v>
      </c>
      <c r="J266" t="n">
        <v>239.96</v>
      </c>
      <c r="K266" t="n">
        <v>239.96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inlineStr">
        <is>
          <t>04/2026</t>
        </is>
      </c>
    </row>
    <row r="267">
      <c r="A267" t="n">
        <v>228716</v>
      </c>
      <c r="B267" t="n">
        <v>128</v>
      </c>
      <c r="C267" t="inlineStr">
        <is>
          <t>Love Cabaret</t>
        </is>
      </c>
      <c r="D267" t="inlineStr">
        <is>
          <t>ZAHIL IMPORTADORA LTDA</t>
        </is>
      </c>
      <c r="E267" t="inlineStr">
        <is>
          <t>268939</t>
        </is>
      </c>
      <c r="F267" s="555" t="n">
        <v>46140</v>
      </c>
      <c r="G267" s="555" t="n">
        <v>46142</v>
      </c>
      <c r="H267" s="555" t="n">
        <v>46170</v>
      </c>
      <c r="I267" t="n">
        <v>863.9299999999999</v>
      </c>
      <c r="J267" t="n">
        <v>811.2</v>
      </c>
      <c r="K267" t="n">
        <v>0</v>
      </c>
      <c r="L267" t="n">
        <v>863.9299999999999</v>
      </c>
      <c r="M267" t="n">
        <v>0</v>
      </c>
      <c r="N267" t="n">
        <v>0</v>
      </c>
      <c r="O267" t="n">
        <v>0</v>
      </c>
      <c r="P267" t="n">
        <v>0</v>
      </c>
      <c r="Q267" t="inlineStr">
        <is>
          <t>04/2026</t>
        </is>
      </c>
    </row>
    <row r="268">
      <c r="A268" t="n">
        <v>228715</v>
      </c>
      <c r="B268" t="n">
        <v>128</v>
      </c>
      <c r="C268" t="inlineStr">
        <is>
          <t>Love Cabaret</t>
        </is>
      </c>
      <c r="D268" t="inlineStr">
        <is>
          <t>EMPORIO M&amp;L COMERCIO DE ALIM E BEBIDAS LTDA</t>
        </is>
      </c>
      <c r="E268" t="inlineStr">
        <is>
          <t>510356</t>
        </is>
      </c>
      <c r="F268" s="555" t="n">
        <v>46140</v>
      </c>
      <c r="G268" s="555" t="n">
        <v>46142</v>
      </c>
      <c r="H268" s="555" t="n">
        <v>46170</v>
      </c>
      <c r="I268" t="n">
        <v>959.4</v>
      </c>
      <c r="J268" t="n">
        <v>959.4</v>
      </c>
      <c r="K268" t="n">
        <v>0</v>
      </c>
      <c r="L268" t="n">
        <v>959.4</v>
      </c>
      <c r="M268" t="n">
        <v>0</v>
      </c>
      <c r="N268" t="n">
        <v>0</v>
      </c>
      <c r="O268" t="n">
        <v>0</v>
      </c>
      <c r="P268" t="n">
        <v>0</v>
      </c>
      <c r="Q268" t="inlineStr">
        <is>
          <t>04/2026</t>
        </is>
      </c>
    </row>
    <row r="269">
      <c r="A269" t="n">
        <v>228714</v>
      </c>
      <c r="B269" t="n">
        <v>128</v>
      </c>
      <c r="C269" t="inlineStr">
        <is>
          <t>Love Cabaret</t>
        </is>
      </c>
      <c r="D269" t="inlineStr">
        <is>
          <t>PROAUTO INDUSTRIA QUIMICA EIRELI</t>
        </is>
      </c>
      <c r="E269" t="inlineStr">
        <is>
          <t>155588</t>
        </is>
      </c>
      <c r="F269" s="555" t="n">
        <v>46139</v>
      </c>
      <c r="G269" s="555" t="n">
        <v>46141</v>
      </c>
      <c r="H269" s="555" t="n">
        <v>46167</v>
      </c>
      <c r="I269" t="n">
        <v>885.58</v>
      </c>
      <c r="J269" t="n">
        <v>842.8</v>
      </c>
      <c r="K269" t="n">
        <v>0</v>
      </c>
      <c r="L269" t="n">
        <v>0</v>
      </c>
      <c r="M269" t="n">
        <v>885.58</v>
      </c>
      <c r="N269" t="n">
        <v>0</v>
      </c>
      <c r="O269" t="n">
        <v>0</v>
      </c>
      <c r="P269" t="n">
        <v>0</v>
      </c>
      <c r="Q269" t="inlineStr">
        <is>
          <t>04/2026</t>
        </is>
      </c>
    </row>
    <row r="270">
      <c r="A270" t="n">
        <v>228712</v>
      </c>
      <c r="B270" t="n">
        <v>128</v>
      </c>
      <c r="C270" t="inlineStr">
        <is>
          <t>Love Cabaret</t>
        </is>
      </c>
      <c r="D270" t="inlineStr">
        <is>
          <t>J.K. COMERCIO DE GENEROS ALIMENICIOS LTDA</t>
        </is>
      </c>
      <c r="E270" t="inlineStr">
        <is>
          <t>14529</t>
        </is>
      </c>
      <c r="F270" s="555" t="n">
        <v>46140</v>
      </c>
      <c r="G270" s="555" t="n">
        <v>46141</v>
      </c>
      <c r="H270" s="555" t="n">
        <v>46150</v>
      </c>
      <c r="I270" t="n">
        <v>70</v>
      </c>
      <c r="J270" t="n">
        <v>70</v>
      </c>
      <c r="K270" t="n">
        <v>0</v>
      </c>
      <c r="L270" t="n">
        <v>70</v>
      </c>
      <c r="M270" t="n">
        <v>0</v>
      </c>
      <c r="N270" t="n">
        <v>0</v>
      </c>
      <c r="O270" t="n">
        <v>0</v>
      </c>
      <c r="P270" t="n">
        <v>0</v>
      </c>
      <c r="Q270" t="inlineStr">
        <is>
          <t>04/2026</t>
        </is>
      </c>
    </row>
    <row r="271">
      <c r="A271" t="n">
        <v>228711</v>
      </c>
      <c r="B271" t="n">
        <v>128</v>
      </c>
      <c r="C271" t="inlineStr">
        <is>
          <t>Love Cabaret</t>
        </is>
      </c>
      <c r="D271" t="inlineStr">
        <is>
          <t>DTK COMERCIO DE ALIMENTOS LTDA</t>
        </is>
      </c>
      <c r="E271" t="inlineStr">
        <is>
          <t>76962</t>
        </is>
      </c>
      <c r="F271" s="555" t="n">
        <v>46141</v>
      </c>
      <c r="G271" s="555" t="n">
        <v>46141</v>
      </c>
      <c r="H271" s="555" t="n">
        <v>46155</v>
      </c>
      <c r="I271" t="n">
        <v>96.7</v>
      </c>
      <c r="J271" t="n">
        <v>87.8</v>
      </c>
      <c r="K271" t="n">
        <v>96.7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inlineStr">
        <is>
          <t>04/2026</t>
        </is>
      </c>
    </row>
    <row r="272">
      <c r="A272" t="n">
        <v>228710</v>
      </c>
      <c r="B272" t="n">
        <v>128</v>
      </c>
      <c r="C272" t="inlineStr">
        <is>
          <t>Love Cabaret</t>
        </is>
      </c>
      <c r="D272" t="inlineStr">
        <is>
          <t>FRONT BEBIDAS LTDA</t>
        </is>
      </c>
      <c r="E272" t="inlineStr">
        <is>
          <t>802112</t>
        </is>
      </c>
      <c r="F272" s="555" t="n">
        <v>46140</v>
      </c>
      <c r="G272" s="555" t="n">
        <v>46141</v>
      </c>
      <c r="H272" s="555" t="n">
        <v>46168</v>
      </c>
      <c r="I272" t="n">
        <v>274.95</v>
      </c>
      <c r="J272" t="n">
        <v>274.95</v>
      </c>
      <c r="K272" t="n">
        <v>0</v>
      </c>
      <c r="L272" t="n">
        <v>274.95</v>
      </c>
      <c r="M272" t="n">
        <v>0</v>
      </c>
      <c r="N272" t="n">
        <v>0</v>
      </c>
      <c r="O272" t="n">
        <v>0</v>
      </c>
      <c r="P272" t="n">
        <v>0</v>
      </c>
      <c r="Q272" t="inlineStr">
        <is>
          <t>04/2026</t>
        </is>
      </c>
    </row>
    <row r="273">
      <c r="A273" t="n">
        <v>228709</v>
      </c>
      <c r="B273" t="n">
        <v>128</v>
      </c>
      <c r="C273" t="inlineStr">
        <is>
          <t>Love Cabaret</t>
        </is>
      </c>
      <c r="D273" t="inlineStr">
        <is>
          <t>CECILIA TSUYACO ARAKI SILVA LTDA</t>
        </is>
      </c>
      <c r="E273" t="inlineStr">
        <is>
          <t>390968</t>
        </is>
      </c>
      <c r="F273" s="555" t="n">
        <v>46140</v>
      </c>
      <c r="G273" s="555" t="n">
        <v>46141</v>
      </c>
      <c r="H273" s="555" t="n">
        <v>46168</v>
      </c>
      <c r="I273" t="n">
        <v>44</v>
      </c>
      <c r="J273" t="n">
        <v>44</v>
      </c>
      <c r="K273" t="n">
        <v>44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inlineStr">
        <is>
          <t>04/2026</t>
        </is>
      </c>
    </row>
    <row r="274">
      <c r="A274" t="n">
        <v>228708</v>
      </c>
      <c r="B274" t="n">
        <v>128</v>
      </c>
      <c r="C274" t="inlineStr">
        <is>
          <t>Love Cabaret</t>
        </is>
      </c>
      <c r="D274" t="inlineStr">
        <is>
          <t xml:space="preserve">COMERCIAL IMPORTADORA E EXPORTADORA METAPUNTO LTDA </t>
        </is>
      </c>
      <c r="E274" t="inlineStr">
        <is>
          <t>44355</t>
        </is>
      </c>
      <c r="F274" s="555" t="n">
        <v>46141</v>
      </c>
      <c r="G274" s="555" t="n">
        <v>46141</v>
      </c>
      <c r="H274" s="555" t="n">
        <v>46156</v>
      </c>
      <c r="I274" t="n">
        <v>644.6</v>
      </c>
      <c r="J274" t="n">
        <v>629.7</v>
      </c>
      <c r="K274" t="n">
        <v>644.6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inlineStr">
        <is>
          <t>04/2026</t>
        </is>
      </c>
    </row>
    <row r="275">
      <c r="A275" t="n">
        <v>228707</v>
      </c>
      <c r="B275" t="n">
        <v>128</v>
      </c>
      <c r="C275" t="inlineStr">
        <is>
          <t>Love Cabaret</t>
        </is>
      </c>
      <c r="D275" t="inlineStr">
        <is>
          <t>PIRAMIDES COMERCIO DE AGUAS MINEIRAIS E BEBIDAS EM GERAL LTDA</t>
        </is>
      </c>
      <c r="E275" t="inlineStr">
        <is>
          <t>158189</t>
        </is>
      </c>
      <c r="F275" s="555" t="n">
        <v>46140</v>
      </c>
      <c r="G275" s="555" t="n">
        <v>46141</v>
      </c>
      <c r="H275" s="555" t="n">
        <v>46150</v>
      </c>
      <c r="I275" t="n">
        <v>144.33</v>
      </c>
      <c r="J275" t="n">
        <v>144.33</v>
      </c>
      <c r="K275" t="n">
        <v>0</v>
      </c>
      <c r="L275" t="n">
        <v>144.33</v>
      </c>
      <c r="M275" t="n">
        <v>0</v>
      </c>
      <c r="N275" t="n">
        <v>0</v>
      </c>
      <c r="O275" t="n">
        <v>0</v>
      </c>
      <c r="P275" t="n">
        <v>0</v>
      </c>
      <c r="Q275" t="inlineStr">
        <is>
          <t>04/2026</t>
        </is>
      </c>
    </row>
    <row r="276">
      <c r="A276" t="n">
        <v>228705</v>
      </c>
      <c r="B276" t="n">
        <v>128</v>
      </c>
      <c r="C276" t="inlineStr">
        <is>
          <t>Love Cabaret</t>
        </is>
      </c>
      <c r="D276" t="inlineStr">
        <is>
          <t>DISTRIBUIDORA ARENA VIP COMERCIO DE BEBIDAS LTDA</t>
        </is>
      </c>
      <c r="E276" t="inlineStr">
        <is>
          <t>5909</t>
        </is>
      </c>
      <c r="F276" s="555" t="n">
        <v>46140</v>
      </c>
      <c r="G276" s="555" t="n">
        <v>46141</v>
      </c>
      <c r="H276" s="555" t="n">
        <v>46167</v>
      </c>
      <c r="I276" t="n">
        <v>960</v>
      </c>
      <c r="J276" t="n">
        <v>960</v>
      </c>
      <c r="K276" t="n">
        <v>0</v>
      </c>
      <c r="L276" t="n">
        <v>960</v>
      </c>
      <c r="M276" t="n">
        <v>0</v>
      </c>
      <c r="N276" t="n">
        <v>0</v>
      </c>
      <c r="O276" t="n">
        <v>0</v>
      </c>
      <c r="P276" t="n">
        <v>0</v>
      </c>
      <c r="Q276" t="inlineStr">
        <is>
          <t>04/2026</t>
        </is>
      </c>
    </row>
    <row r="277">
      <c r="A277" t="n">
        <v>228704</v>
      </c>
      <c r="B277" t="n">
        <v>128</v>
      </c>
      <c r="C277" t="inlineStr">
        <is>
          <t>Love Cabaret</t>
        </is>
      </c>
      <c r="D277" t="inlineStr">
        <is>
          <t>CECILIA TSUYACO ARAKI SILVA LTDA</t>
        </is>
      </c>
      <c r="E277" t="inlineStr">
        <is>
          <t>390853</t>
        </is>
      </c>
      <c r="F277" s="555" t="n">
        <v>46139</v>
      </c>
      <c r="G277" s="555" t="n">
        <v>46141</v>
      </c>
      <c r="H277" s="555" t="n">
        <v>46167</v>
      </c>
      <c r="I277" t="n">
        <v>481.96</v>
      </c>
      <c r="J277" t="n">
        <v>481.96</v>
      </c>
      <c r="K277" t="n">
        <v>481.96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inlineStr">
        <is>
          <t>04/2026</t>
        </is>
      </c>
    </row>
    <row r="278">
      <c r="A278" t="n">
        <v>228703</v>
      </c>
      <c r="B278" t="n">
        <v>128</v>
      </c>
      <c r="C278" t="inlineStr">
        <is>
          <t>Love Cabaret</t>
        </is>
      </c>
      <c r="D278" t="inlineStr">
        <is>
          <t>PIRAMIDES COMERCIO DE AGUAS MINEIRAIS E BEBIDAS EM GERAL LTDA</t>
        </is>
      </c>
      <c r="E278" t="inlineStr">
        <is>
          <t>158069</t>
        </is>
      </c>
      <c r="F278" s="555" t="n">
        <v>46139</v>
      </c>
      <c r="G278" s="555" t="n">
        <v>46141</v>
      </c>
      <c r="H278" s="555" t="n">
        <v>46153</v>
      </c>
      <c r="I278" t="n">
        <v>232.89</v>
      </c>
      <c r="J278" t="n">
        <v>232.89</v>
      </c>
      <c r="K278" t="n">
        <v>0</v>
      </c>
      <c r="L278" t="n">
        <v>232.89</v>
      </c>
      <c r="M278" t="n">
        <v>0</v>
      </c>
      <c r="N278" t="n">
        <v>0</v>
      </c>
      <c r="O278" t="n">
        <v>0</v>
      </c>
      <c r="P278" t="n">
        <v>0</v>
      </c>
      <c r="Q278" t="inlineStr">
        <is>
          <t>04/2026</t>
        </is>
      </c>
    </row>
    <row r="279">
      <c r="A279" t="n">
        <v>228702</v>
      </c>
      <c r="B279" t="n">
        <v>128</v>
      </c>
      <c r="C279" t="inlineStr">
        <is>
          <t>Love Cabaret</t>
        </is>
      </c>
      <c r="D279" t="inlineStr">
        <is>
          <t>WPP COMERCIO DE CARNES LTDA</t>
        </is>
      </c>
      <c r="E279" t="inlineStr">
        <is>
          <t>78877</t>
        </is>
      </c>
      <c r="F279" s="555" t="n">
        <v>46140</v>
      </c>
      <c r="G279" s="555" t="n">
        <v>46141</v>
      </c>
      <c r="H279" s="555" t="n">
        <v>46168</v>
      </c>
      <c r="I279" t="n">
        <v>798.08</v>
      </c>
      <c r="J279" t="n">
        <v>798.08</v>
      </c>
      <c r="K279" t="n">
        <v>798.08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inlineStr">
        <is>
          <t>04/2026</t>
        </is>
      </c>
    </row>
    <row r="280">
      <c r="A280" t="n">
        <v>228701</v>
      </c>
      <c r="B280" t="n">
        <v>128</v>
      </c>
      <c r="C280" t="inlineStr">
        <is>
          <t>Love Cabaret</t>
        </is>
      </c>
      <c r="D280" t="inlineStr">
        <is>
          <t>EMPORIO M&amp;L COMERCIO DE ALIM E BEBIDAS LTDA</t>
        </is>
      </c>
      <c r="E280" t="inlineStr">
        <is>
          <t>509765</t>
        </is>
      </c>
      <c r="F280" s="555" t="n">
        <v>46139</v>
      </c>
      <c r="G280" s="555" t="n">
        <v>46141</v>
      </c>
      <c r="H280" s="555" t="n">
        <v>46170</v>
      </c>
      <c r="I280" t="n">
        <v>547.6</v>
      </c>
      <c r="J280" t="n">
        <v>547.6</v>
      </c>
      <c r="K280" t="n">
        <v>0</v>
      </c>
      <c r="L280" t="n">
        <v>547.6</v>
      </c>
      <c r="M280" t="n">
        <v>0</v>
      </c>
      <c r="N280" t="n">
        <v>0</v>
      </c>
      <c r="O280" t="n">
        <v>0</v>
      </c>
      <c r="P280" t="n">
        <v>0</v>
      </c>
      <c r="Q280" t="inlineStr">
        <is>
          <t>04/2026</t>
        </is>
      </c>
    </row>
    <row r="281">
      <c r="A281" t="n">
        <v>228700</v>
      </c>
      <c r="B281" t="n">
        <v>128</v>
      </c>
      <c r="C281" t="inlineStr">
        <is>
          <t>Love Cabaret</t>
        </is>
      </c>
      <c r="D281" t="inlineStr">
        <is>
          <t>MARIO PEDRO FELICIANO - HORTIFRUTI</t>
        </is>
      </c>
      <c r="E281" t="inlineStr">
        <is>
          <t>475040</t>
        </is>
      </c>
      <c r="F281" s="555" t="n">
        <v>46139</v>
      </c>
      <c r="G281" s="555" t="n">
        <v>46141</v>
      </c>
      <c r="H281" s="555" t="n">
        <v>46167</v>
      </c>
      <c r="I281" t="n">
        <v>415.54</v>
      </c>
      <c r="J281" t="n">
        <v>415.53</v>
      </c>
      <c r="K281" t="n">
        <v>415.54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inlineStr">
        <is>
          <t>04/2026</t>
        </is>
      </c>
    </row>
    <row r="282">
      <c r="A282" t="n">
        <v>228699</v>
      </c>
      <c r="B282" t="n">
        <v>128</v>
      </c>
      <c r="C282" t="inlineStr">
        <is>
          <t>Love Cabaret</t>
        </is>
      </c>
      <c r="D282" t="inlineStr">
        <is>
          <t>MARCOS SILVA DO NASCIMENTO</t>
        </is>
      </c>
      <c r="E282" t="inlineStr">
        <is>
          <t>966</t>
        </is>
      </c>
      <c r="F282" s="555" t="n">
        <v>46139</v>
      </c>
      <c r="G282" s="555" t="n">
        <v>46141</v>
      </c>
      <c r="H282" s="555" t="n">
        <v>46167</v>
      </c>
      <c r="I282" t="n">
        <v>399.8</v>
      </c>
      <c r="J282" t="n">
        <v>399.8</v>
      </c>
      <c r="K282" t="n">
        <v>399.8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inlineStr">
        <is>
          <t>04/2026</t>
        </is>
      </c>
    </row>
    <row r="283">
      <c r="A283" t="n">
        <v>228698</v>
      </c>
      <c r="B283" t="n">
        <v>128</v>
      </c>
      <c r="C283" t="inlineStr">
        <is>
          <t>Love Cabaret</t>
        </is>
      </c>
      <c r="D283" t="inlineStr">
        <is>
          <t>ERVAS FINAS HORTICULTURA LTDA</t>
        </is>
      </c>
      <c r="E283" t="inlineStr">
        <is>
          <t>415140</t>
        </is>
      </c>
      <c r="F283" s="555" t="n">
        <v>46139</v>
      </c>
      <c r="G283" s="555" t="n">
        <v>46141</v>
      </c>
      <c r="H283" s="555" t="n">
        <v>46169</v>
      </c>
      <c r="I283" t="n">
        <v>293.25</v>
      </c>
      <c r="J283" t="n">
        <v>293.25</v>
      </c>
      <c r="K283" t="n">
        <v>293.25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inlineStr">
        <is>
          <t>04/2026</t>
        </is>
      </c>
    </row>
    <row r="284">
      <c r="A284" t="n">
        <v>228697</v>
      </c>
      <c r="B284" t="n">
        <v>128</v>
      </c>
      <c r="C284" t="inlineStr">
        <is>
          <t>Love Cabaret</t>
        </is>
      </c>
      <c r="D284" t="inlineStr">
        <is>
          <t xml:space="preserve">HNK BR INDUSTRIA DE BEBIDAS </t>
        </is>
      </c>
      <c r="E284" t="inlineStr">
        <is>
          <t>205821</t>
        </is>
      </c>
      <c r="F284" s="555" t="n">
        <v>46139</v>
      </c>
      <c r="G284" s="555" t="n">
        <v>46141</v>
      </c>
      <c r="H284" s="555" t="n">
        <v>46171</v>
      </c>
      <c r="I284" t="n">
        <v>640.65</v>
      </c>
      <c r="J284" t="n">
        <v>855.66</v>
      </c>
      <c r="K284" t="n">
        <v>0</v>
      </c>
      <c r="L284" t="n">
        <v>640.65</v>
      </c>
      <c r="M284" t="n">
        <v>0</v>
      </c>
      <c r="N284" t="n">
        <v>0</v>
      </c>
      <c r="O284" t="n">
        <v>0</v>
      </c>
      <c r="P284" t="n">
        <v>0</v>
      </c>
      <c r="Q284" t="inlineStr">
        <is>
          <t>04/2026</t>
        </is>
      </c>
    </row>
    <row r="285">
      <c r="A285" t="n">
        <v>228696</v>
      </c>
      <c r="B285" t="n">
        <v>128</v>
      </c>
      <c r="C285" t="inlineStr">
        <is>
          <t>Love Cabaret</t>
        </is>
      </c>
      <c r="D285" t="inlineStr">
        <is>
          <t>EMPORIO M&amp;L COMERCIO DE ALIM E BEBIDAS LTDA</t>
        </is>
      </c>
      <c r="E285" t="inlineStr">
        <is>
          <t>509261</t>
        </is>
      </c>
      <c r="F285" s="555" t="n">
        <v>46135</v>
      </c>
      <c r="G285" s="555" t="n">
        <v>46141</v>
      </c>
      <c r="H285" s="555" t="n">
        <v>46163</v>
      </c>
      <c r="I285" t="n">
        <v>567.74</v>
      </c>
      <c r="J285" t="n">
        <v>567.67</v>
      </c>
      <c r="K285" t="n">
        <v>567.74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inlineStr">
        <is>
          <t>04/2026</t>
        </is>
      </c>
    </row>
    <row r="286">
      <c r="A286" t="n">
        <v>228695</v>
      </c>
      <c r="B286" t="n">
        <v>128</v>
      </c>
      <c r="C286" t="inlineStr">
        <is>
          <t>Love Cabaret</t>
        </is>
      </c>
      <c r="D286" t="inlineStr">
        <is>
          <t>CECILIA TSUYACO ARAKI SILVA LTDA</t>
        </is>
      </c>
      <c r="E286" t="inlineStr">
        <is>
          <t>391095</t>
        </is>
      </c>
      <c r="F286" s="555" t="n">
        <v>46142</v>
      </c>
      <c r="G286" s="555" t="n">
        <v>46146</v>
      </c>
      <c r="H286" s="555" t="n">
        <v>46170</v>
      </c>
      <c r="I286" t="n">
        <v>213.2</v>
      </c>
      <c r="J286" t="n">
        <v>213.2</v>
      </c>
      <c r="K286" t="n">
        <v>213.2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inlineStr">
        <is>
          <t>05/2026</t>
        </is>
      </c>
    </row>
    <row r="287">
      <c r="A287" t="n">
        <v>228694</v>
      </c>
      <c r="B287" t="n">
        <v>128</v>
      </c>
      <c r="C287" t="inlineStr">
        <is>
          <t>Love Cabaret</t>
        </is>
      </c>
      <c r="D287" t="inlineStr">
        <is>
          <t>DO CHEF DISTRIBUIDORA DE ALIMENTOS LTDA</t>
        </is>
      </c>
      <c r="E287" t="inlineStr">
        <is>
          <t>1343</t>
        </is>
      </c>
      <c r="F287" s="555" t="n">
        <v>46142</v>
      </c>
      <c r="G287" s="555" t="n">
        <v>46146</v>
      </c>
      <c r="H287" s="555" t="n">
        <v>46170</v>
      </c>
      <c r="I287" t="n">
        <v>114.27</v>
      </c>
      <c r="J287" t="n">
        <v>114.27</v>
      </c>
      <c r="K287" t="n">
        <v>114.27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inlineStr">
        <is>
          <t>05/2026</t>
        </is>
      </c>
    </row>
    <row r="288">
      <c r="A288" t="n">
        <v>228693</v>
      </c>
      <c r="B288" t="n">
        <v>128</v>
      </c>
      <c r="C288" t="inlineStr">
        <is>
          <t>Love Cabaret</t>
        </is>
      </c>
      <c r="D288" t="inlineStr">
        <is>
          <t>MARIO PEDRO FELICIANO - HORTIFRUTI</t>
        </is>
      </c>
      <c r="E288" t="inlineStr">
        <is>
          <t>475487</t>
        </is>
      </c>
      <c r="F288" s="555" t="n">
        <v>46142</v>
      </c>
      <c r="G288" s="555" t="n">
        <v>46146</v>
      </c>
      <c r="H288" s="555" t="n">
        <v>46170</v>
      </c>
      <c r="I288" t="n">
        <v>220.95</v>
      </c>
      <c r="J288" t="n">
        <v>220.95</v>
      </c>
      <c r="K288" t="n">
        <v>220.95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inlineStr">
        <is>
          <t>05/2026</t>
        </is>
      </c>
    </row>
    <row r="289">
      <c r="A289" t="n">
        <v>228692</v>
      </c>
      <c r="B289" t="n">
        <v>128</v>
      </c>
      <c r="C289" t="inlineStr">
        <is>
          <t>Love Cabaret</t>
        </is>
      </c>
      <c r="D289" t="inlineStr">
        <is>
          <t>FG7 COMERCIO E DISTRIBUICAO DE BEBIDAS LTDA</t>
        </is>
      </c>
      <c r="E289" t="inlineStr">
        <is>
          <t>786748</t>
        </is>
      </c>
      <c r="F289" s="555" t="n">
        <v>46141</v>
      </c>
      <c r="G289" s="555" t="n">
        <v>46146</v>
      </c>
      <c r="H289" s="555" t="n">
        <v>46163</v>
      </c>
      <c r="I289" t="n">
        <v>381.66</v>
      </c>
      <c r="J289" t="n">
        <v>381.66</v>
      </c>
      <c r="K289" t="n">
        <v>0</v>
      </c>
      <c r="L289" t="n">
        <v>381.66</v>
      </c>
      <c r="M289" t="n">
        <v>0</v>
      </c>
      <c r="N289" t="n">
        <v>0</v>
      </c>
      <c r="O289" t="n">
        <v>0</v>
      </c>
      <c r="P289" t="n">
        <v>0</v>
      </c>
      <c r="Q289" t="inlineStr">
        <is>
          <t>05/2026</t>
        </is>
      </c>
    </row>
    <row r="290">
      <c r="A290" t="n">
        <v>228691</v>
      </c>
      <c r="B290" t="n">
        <v>128</v>
      </c>
      <c r="C290" t="inlineStr">
        <is>
          <t>Love Cabaret</t>
        </is>
      </c>
      <c r="D290" t="inlineStr">
        <is>
          <t>FRONT BEBIDAS LTDA</t>
        </is>
      </c>
      <c r="E290" t="inlineStr">
        <is>
          <t>802287</t>
        </is>
      </c>
      <c r="F290" s="555" t="n">
        <v>46141</v>
      </c>
      <c r="G290" s="555" t="n">
        <v>46146</v>
      </c>
      <c r="H290" s="555" t="n">
        <v>46169</v>
      </c>
      <c r="I290" t="n">
        <v>1649.7</v>
      </c>
      <c r="J290" t="n">
        <v>1649.7</v>
      </c>
      <c r="K290" t="n">
        <v>0</v>
      </c>
      <c r="L290" t="n">
        <v>1649.7</v>
      </c>
      <c r="M290" t="n">
        <v>0</v>
      </c>
      <c r="N290" t="n">
        <v>0</v>
      </c>
      <c r="O290" t="n">
        <v>0</v>
      </c>
      <c r="P290" t="n">
        <v>0</v>
      </c>
      <c r="Q290" t="inlineStr">
        <is>
          <t>05/2026</t>
        </is>
      </c>
    </row>
    <row r="291">
      <c r="A291" t="n">
        <v>228659</v>
      </c>
      <c r="B291" t="n">
        <v>128</v>
      </c>
      <c r="C291" t="inlineStr">
        <is>
          <t>Love Cabaret</t>
        </is>
      </c>
      <c r="D291" t="inlineStr">
        <is>
          <t>KING COMERCIO E IMPORTACAO DE BEBIDAS LTDA</t>
        </is>
      </c>
      <c r="E291" t="inlineStr">
        <is>
          <t>126782</t>
        </is>
      </c>
      <c r="F291" s="555" t="n">
        <v>46136</v>
      </c>
      <c r="G291" s="555" t="n">
        <v>46146</v>
      </c>
      <c r="H291" s="555" t="n">
        <v>46157</v>
      </c>
      <c r="I291" t="n">
        <v>2603.74</v>
      </c>
      <c r="J291" t="n">
        <v>2603.74</v>
      </c>
      <c r="K291" t="n">
        <v>0</v>
      </c>
      <c r="L291" t="n">
        <v>2603.74</v>
      </c>
      <c r="M291" t="n">
        <v>0</v>
      </c>
      <c r="N291" t="n">
        <v>0</v>
      </c>
      <c r="O291" t="n">
        <v>0</v>
      </c>
      <c r="P291" t="n">
        <v>0</v>
      </c>
      <c r="Q291" t="inlineStr">
        <is>
          <t>05/2026</t>
        </is>
      </c>
    </row>
    <row r="292">
      <c r="A292" t="n">
        <v>228236</v>
      </c>
      <c r="B292" t="n">
        <v>128</v>
      </c>
      <c r="C292" t="inlineStr">
        <is>
          <t>Love Cabaret</t>
        </is>
      </c>
      <c r="D292" t="inlineStr">
        <is>
          <t>EMPORIO M&amp;L COMERCIO DE ALIM E BEBIDAS LTDA</t>
        </is>
      </c>
      <c r="E292" t="inlineStr">
        <is>
          <t>508507</t>
        </is>
      </c>
      <c r="F292" s="555" t="n">
        <v>46132</v>
      </c>
      <c r="G292" s="555" t="n">
        <v>46134</v>
      </c>
      <c r="H292" s="555" t="n">
        <v>46163</v>
      </c>
      <c r="I292" t="n">
        <v>909.16</v>
      </c>
      <c r="J292" t="n">
        <v>909.16</v>
      </c>
      <c r="K292" t="n">
        <v>750.16</v>
      </c>
      <c r="L292" t="n">
        <v>159</v>
      </c>
      <c r="M292" t="n">
        <v>0</v>
      </c>
      <c r="N292" t="n">
        <v>0</v>
      </c>
      <c r="O292" t="n">
        <v>0</v>
      </c>
      <c r="P292" t="n">
        <v>0</v>
      </c>
      <c r="Q292" t="inlineStr">
        <is>
          <t>04/2026</t>
        </is>
      </c>
    </row>
    <row r="293">
      <c r="A293" t="n">
        <v>228235</v>
      </c>
      <c r="B293" t="n">
        <v>128</v>
      </c>
      <c r="C293" t="inlineStr">
        <is>
          <t>Love Cabaret</t>
        </is>
      </c>
      <c r="D293" t="inlineStr">
        <is>
          <t>J.K. COMERCIO DE GENEROS ALIMENICIOS LTDA</t>
        </is>
      </c>
      <c r="E293" t="inlineStr">
        <is>
          <t>14145</t>
        </is>
      </c>
      <c r="F293" s="555" t="n">
        <v>46134</v>
      </c>
      <c r="G293" s="555" t="n">
        <v>46134</v>
      </c>
      <c r="H293" s="555" t="n">
        <v>46164</v>
      </c>
      <c r="I293" t="n">
        <v>520</v>
      </c>
      <c r="J293" t="n">
        <v>520</v>
      </c>
      <c r="K293" t="n">
        <v>0</v>
      </c>
      <c r="L293" t="n">
        <v>520</v>
      </c>
      <c r="M293" t="n">
        <v>0</v>
      </c>
      <c r="N293" t="n">
        <v>0</v>
      </c>
      <c r="O293" t="n">
        <v>0</v>
      </c>
      <c r="P293" t="n">
        <v>0</v>
      </c>
      <c r="Q293" t="inlineStr">
        <is>
          <t>04/2026</t>
        </is>
      </c>
    </row>
    <row r="294">
      <c r="A294" t="n">
        <v>228234</v>
      </c>
      <c r="B294" t="n">
        <v>128</v>
      </c>
      <c r="C294" t="inlineStr">
        <is>
          <t>Love Cabaret</t>
        </is>
      </c>
      <c r="D294" t="inlineStr">
        <is>
          <t>FG7 COMERCIO E DISTRIBUICAO DE BEBIDAS LTDA</t>
        </is>
      </c>
      <c r="E294" t="inlineStr">
        <is>
          <t>782340</t>
        </is>
      </c>
      <c r="F294" s="555" t="n">
        <v>46133</v>
      </c>
      <c r="G294" s="555" t="n">
        <v>46134</v>
      </c>
      <c r="H294" s="555" t="n">
        <v>46155</v>
      </c>
      <c r="I294" t="n">
        <v>750.64</v>
      </c>
      <c r="J294" t="n">
        <v>750.64</v>
      </c>
      <c r="K294" t="n">
        <v>0</v>
      </c>
      <c r="L294" t="n">
        <v>750.64</v>
      </c>
      <c r="M294" t="n">
        <v>0</v>
      </c>
      <c r="N294" t="n">
        <v>0</v>
      </c>
      <c r="O294" t="n">
        <v>0</v>
      </c>
      <c r="P294" t="n">
        <v>0</v>
      </c>
      <c r="Q294" t="inlineStr">
        <is>
          <t>04/2026</t>
        </is>
      </c>
    </row>
    <row r="295">
      <c r="A295" t="n">
        <v>228233</v>
      </c>
      <c r="B295" t="n">
        <v>128</v>
      </c>
      <c r="C295" t="inlineStr">
        <is>
          <t>Love Cabaret</t>
        </is>
      </c>
      <c r="D295" t="inlineStr">
        <is>
          <t>NOVA COMERCIAL PESCADOS LTDA</t>
        </is>
      </c>
      <c r="E295" t="inlineStr">
        <is>
          <t>32957</t>
        </is>
      </c>
      <c r="F295" s="555" t="n">
        <v>46129</v>
      </c>
      <c r="G295" s="555" t="n">
        <v>46134</v>
      </c>
      <c r="H295" s="555" t="n">
        <v>46157</v>
      </c>
      <c r="I295" t="n">
        <v>1344</v>
      </c>
      <c r="J295" t="n">
        <v>1344</v>
      </c>
      <c r="K295" t="n">
        <v>1344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inlineStr">
        <is>
          <t>04/2026</t>
        </is>
      </c>
    </row>
    <row r="296">
      <c r="A296" t="n">
        <v>228232</v>
      </c>
      <c r="B296" t="n">
        <v>128</v>
      </c>
      <c r="C296" t="inlineStr">
        <is>
          <t>Love Cabaret</t>
        </is>
      </c>
      <c r="D296" t="inlineStr">
        <is>
          <t>DTK COMERCIO DE ALIMENTOS LTDA</t>
        </is>
      </c>
      <c r="E296" t="inlineStr">
        <is>
          <t>75583</t>
        </is>
      </c>
      <c r="F296" s="555" t="n">
        <v>46132</v>
      </c>
      <c r="G296" s="555" t="n">
        <v>46134</v>
      </c>
      <c r="H296" s="555" t="n">
        <v>46153</v>
      </c>
      <c r="I296" t="n">
        <v>290.09</v>
      </c>
      <c r="J296" t="n">
        <v>281.19</v>
      </c>
      <c r="K296" t="n">
        <v>290.09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inlineStr">
        <is>
          <t>04/2026</t>
        </is>
      </c>
    </row>
    <row r="297">
      <c r="A297" t="n">
        <v>228231</v>
      </c>
      <c r="B297" t="n">
        <v>128</v>
      </c>
      <c r="C297" t="inlineStr">
        <is>
          <t>Love Cabaret</t>
        </is>
      </c>
      <c r="D297" t="inlineStr">
        <is>
          <t>ZAHIL IMPORTADORA LTDA</t>
        </is>
      </c>
      <c r="E297" t="inlineStr">
        <is>
          <t>268472</t>
        </is>
      </c>
      <c r="F297" s="555" t="n">
        <v>46132</v>
      </c>
      <c r="G297" s="555" t="n">
        <v>46134</v>
      </c>
      <c r="H297" s="555" t="n">
        <v>46162</v>
      </c>
      <c r="I297" t="n">
        <v>1511.87</v>
      </c>
      <c r="J297" t="n">
        <v>1419.6</v>
      </c>
      <c r="K297" t="n">
        <v>0</v>
      </c>
      <c r="L297" t="n">
        <v>1511.87</v>
      </c>
      <c r="M297" t="n">
        <v>0</v>
      </c>
      <c r="N297" t="n">
        <v>0</v>
      </c>
      <c r="O297" t="n">
        <v>0</v>
      </c>
      <c r="P297" t="n">
        <v>0</v>
      </c>
      <c r="Q297" t="inlineStr">
        <is>
          <t>04/2026</t>
        </is>
      </c>
    </row>
    <row r="298">
      <c r="A298" t="n">
        <v>228230</v>
      </c>
      <c r="B298" t="n">
        <v>128</v>
      </c>
      <c r="C298" t="inlineStr">
        <is>
          <t>Love Cabaret</t>
        </is>
      </c>
      <c r="D298" t="inlineStr">
        <is>
          <t>WPP COMERCIO DE CARNES LTDA</t>
        </is>
      </c>
      <c r="E298" t="inlineStr">
        <is>
          <t>78755</t>
        </is>
      </c>
      <c r="F298" s="555" t="n">
        <v>46134</v>
      </c>
      <c r="G298" s="555" t="n">
        <v>46134</v>
      </c>
      <c r="H298" s="555" t="n">
        <v>46162</v>
      </c>
      <c r="I298" t="n">
        <v>1131.26</v>
      </c>
      <c r="J298" t="n">
        <v>1131.26</v>
      </c>
      <c r="K298" t="n">
        <v>1131.26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inlineStr">
        <is>
          <t>04/2026</t>
        </is>
      </c>
    </row>
    <row r="299">
      <c r="A299" t="n">
        <v>228229</v>
      </c>
      <c r="B299" t="n">
        <v>128</v>
      </c>
      <c r="C299" t="inlineStr">
        <is>
          <t>Love Cabaret</t>
        </is>
      </c>
      <c r="D299" t="inlineStr">
        <is>
          <t>DO CHEF DISTRIBUIDORA DE ALIMENTOS LTDA</t>
        </is>
      </c>
      <c r="E299" t="inlineStr">
        <is>
          <t>1107</t>
        </is>
      </c>
      <c r="F299" s="555" t="n">
        <v>46132</v>
      </c>
      <c r="G299" s="555" t="n">
        <v>46134</v>
      </c>
      <c r="H299" s="555" t="n">
        <v>46160</v>
      </c>
      <c r="I299" t="n">
        <v>293.74</v>
      </c>
      <c r="J299" t="n">
        <v>293.74</v>
      </c>
      <c r="K299" t="n">
        <v>293.74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inlineStr">
        <is>
          <t>04/2026</t>
        </is>
      </c>
    </row>
    <row r="300">
      <c r="A300" t="n">
        <v>228228</v>
      </c>
      <c r="B300" t="n">
        <v>128</v>
      </c>
      <c r="C300" t="inlineStr">
        <is>
          <t>Love Cabaret</t>
        </is>
      </c>
      <c r="D300" t="inlineStr">
        <is>
          <t>MARCOS SILVA DO NASCIMENTO</t>
        </is>
      </c>
      <c r="E300" t="inlineStr">
        <is>
          <t>952</t>
        </is>
      </c>
      <c r="F300" s="555" t="n">
        <v>46132</v>
      </c>
      <c r="G300" s="555" t="n">
        <v>46134</v>
      </c>
      <c r="H300" s="555" t="n">
        <v>46160</v>
      </c>
      <c r="I300" t="n">
        <v>269.85</v>
      </c>
      <c r="J300" t="n">
        <v>269.85</v>
      </c>
      <c r="K300" t="n">
        <v>269.85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inlineStr">
        <is>
          <t>04/2026</t>
        </is>
      </c>
    </row>
    <row r="301">
      <c r="A301" t="n">
        <v>228227</v>
      </c>
      <c r="B301" t="n">
        <v>128</v>
      </c>
      <c r="C301" t="inlineStr">
        <is>
          <t>Love Cabaret</t>
        </is>
      </c>
      <c r="D301" t="inlineStr">
        <is>
          <t>AROUMAR DISTRIBUIDORA DE PRODUTOS ALIMENTICIOS LTDA</t>
        </is>
      </c>
      <c r="E301" t="inlineStr">
        <is>
          <t>1054706</t>
        </is>
      </c>
      <c r="F301" s="555" t="n">
        <v>46132</v>
      </c>
      <c r="G301" s="555" t="n">
        <v>46134</v>
      </c>
      <c r="H301" s="555" t="n">
        <v>46162</v>
      </c>
      <c r="I301" t="n">
        <v>838.4</v>
      </c>
      <c r="J301" t="n">
        <v>838.4</v>
      </c>
      <c r="K301" t="n">
        <v>838.4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inlineStr">
        <is>
          <t>04/2026</t>
        </is>
      </c>
    </row>
    <row r="302">
      <c r="A302" t="n">
        <v>228226</v>
      </c>
      <c r="B302" t="n">
        <v>128</v>
      </c>
      <c r="C302" t="inlineStr">
        <is>
          <t>Love Cabaret</t>
        </is>
      </c>
      <c r="D302" t="inlineStr">
        <is>
          <t xml:space="preserve">FORTE ALIMENTOS COM. IMPORTAÇÃO LTDA </t>
        </is>
      </c>
      <c r="E302" t="inlineStr">
        <is>
          <t>369148</t>
        </is>
      </c>
      <c r="F302" s="555" t="n">
        <v>46129</v>
      </c>
      <c r="G302" s="555" t="n">
        <v>46134</v>
      </c>
      <c r="H302" s="555" t="n">
        <v>46160</v>
      </c>
      <c r="I302" t="n">
        <v>433.43</v>
      </c>
      <c r="J302" t="n">
        <v>433.43</v>
      </c>
      <c r="K302" t="n">
        <v>433.43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inlineStr">
        <is>
          <t>04/2026</t>
        </is>
      </c>
    </row>
    <row r="303">
      <c r="A303" t="n">
        <v>228225</v>
      </c>
      <c r="B303" t="n">
        <v>128</v>
      </c>
      <c r="C303" t="inlineStr">
        <is>
          <t>Love Cabaret</t>
        </is>
      </c>
      <c r="D303" t="inlineStr">
        <is>
          <t xml:space="preserve">FORTE ALIMENTOS COM. IMPORTAÇÃO LTDA </t>
        </is>
      </c>
      <c r="E303" t="inlineStr">
        <is>
          <t>369601</t>
        </is>
      </c>
      <c r="F303" s="555" t="n">
        <v>46133</v>
      </c>
      <c r="G303" s="555" t="n">
        <v>46134</v>
      </c>
      <c r="H303" s="555" t="n">
        <v>46162</v>
      </c>
      <c r="I303" t="n">
        <v>110.6</v>
      </c>
      <c r="J303" t="n">
        <v>110.6</v>
      </c>
      <c r="K303" t="n">
        <v>110.6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inlineStr">
        <is>
          <t>04/2026</t>
        </is>
      </c>
    </row>
    <row r="304">
      <c r="A304" t="n">
        <v>228224</v>
      </c>
      <c r="B304" t="n">
        <v>128</v>
      </c>
      <c r="C304" t="inlineStr">
        <is>
          <t>Love Cabaret</t>
        </is>
      </c>
      <c r="D304" t="inlineStr">
        <is>
          <t xml:space="preserve">FORTE ALIMENTOS COM. IMPORTAÇÃO LTDA </t>
        </is>
      </c>
      <c r="E304" t="inlineStr">
        <is>
          <t>369564</t>
        </is>
      </c>
      <c r="F304" s="555" t="n">
        <v>46133</v>
      </c>
      <c r="G304" s="555" t="n">
        <v>46134</v>
      </c>
      <c r="H304" s="555" t="n">
        <v>46162</v>
      </c>
      <c r="I304" t="n">
        <v>467.4</v>
      </c>
      <c r="J304" t="n">
        <v>467.4</v>
      </c>
      <c r="K304" t="n">
        <v>467.4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inlineStr">
        <is>
          <t>04/2026</t>
        </is>
      </c>
    </row>
    <row r="305">
      <c r="A305" t="n">
        <v>228223</v>
      </c>
      <c r="B305" t="n">
        <v>128</v>
      </c>
      <c r="C305" t="inlineStr">
        <is>
          <t>Love Cabaret</t>
        </is>
      </c>
      <c r="D305" t="inlineStr">
        <is>
          <t>MARIO PEDRO FELICIANO - HORTIFRUTI</t>
        </is>
      </c>
      <c r="E305" t="inlineStr">
        <is>
          <t>474474</t>
        </is>
      </c>
      <c r="F305" s="555" t="n">
        <v>46133</v>
      </c>
      <c r="G305" s="555" t="n">
        <v>46134</v>
      </c>
      <c r="H305" s="555" t="n">
        <v>46161</v>
      </c>
      <c r="I305" t="n">
        <v>54.4</v>
      </c>
      <c r="J305" t="n">
        <v>54.4</v>
      </c>
      <c r="K305" t="n">
        <v>54.4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inlineStr">
        <is>
          <t>04/2026</t>
        </is>
      </c>
    </row>
    <row r="306">
      <c r="A306" t="n">
        <v>228222</v>
      </c>
      <c r="B306" t="n">
        <v>128</v>
      </c>
      <c r="C306" t="inlineStr">
        <is>
          <t>Love Cabaret</t>
        </is>
      </c>
      <c r="D306" t="inlineStr">
        <is>
          <t>MARIO PEDRO FELICIANO - HORTIFRUTI</t>
        </is>
      </c>
      <c r="E306" t="inlineStr">
        <is>
          <t>474364</t>
        </is>
      </c>
      <c r="F306" s="555" t="n">
        <v>46132</v>
      </c>
      <c r="G306" s="555" t="n">
        <v>46134</v>
      </c>
      <c r="H306" s="555" t="n">
        <v>46160</v>
      </c>
      <c r="I306" t="n">
        <v>425.1</v>
      </c>
      <c r="J306" t="n">
        <v>425.1</v>
      </c>
      <c r="K306" t="n">
        <v>425.1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inlineStr">
        <is>
          <t>04/2026</t>
        </is>
      </c>
    </row>
    <row r="307">
      <c r="A307" t="n">
        <v>228221</v>
      </c>
      <c r="B307" t="n">
        <v>128</v>
      </c>
      <c r="C307" t="inlineStr">
        <is>
          <t>Love Cabaret</t>
        </is>
      </c>
      <c r="D307" t="inlineStr">
        <is>
          <t>ALLIMENTARI COMERCIO DE PRODUTOS ALIMENTICIOS E SERVICOS LTDA</t>
        </is>
      </c>
      <c r="E307" t="inlineStr">
        <is>
          <t>39946</t>
        </is>
      </c>
      <c r="F307" s="555" t="n">
        <v>46128</v>
      </c>
      <c r="G307" s="555" t="n">
        <v>46134</v>
      </c>
      <c r="H307" s="555" t="n">
        <v>46156</v>
      </c>
      <c r="I307" t="n">
        <v>214</v>
      </c>
      <c r="J307" t="n">
        <v>214</v>
      </c>
      <c r="K307" t="n">
        <v>214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inlineStr">
        <is>
          <t>04/2026</t>
        </is>
      </c>
    </row>
    <row r="308">
      <c r="A308" t="n">
        <v>228220</v>
      </c>
      <c r="B308" t="n">
        <v>128</v>
      </c>
      <c r="C308" t="inlineStr">
        <is>
          <t>Love Cabaret</t>
        </is>
      </c>
      <c r="D308" t="inlineStr">
        <is>
          <t>CECILIA TSUYACO ARAKI SILVA LTDA</t>
        </is>
      </c>
      <c r="E308" t="inlineStr">
        <is>
          <t>390491</t>
        </is>
      </c>
      <c r="F308" s="555" t="n">
        <v>46132</v>
      </c>
      <c r="G308" s="555" t="n">
        <v>46134</v>
      </c>
      <c r="H308" s="555" t="n">
        <v>46160</v>
      </c>
      <c r="I308" t="n">
        <v>898.3200000000001</v>
      </c>
      <c r="J308" t="n">
        <v>898.3200000000001</v>
      </c>
      <c r="K308" t="n">
        <v>898.3200000000001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inlineStr">
        <is>
          <t>04/2026</t>
        </is>
      </c>
    </row>
    <row r="309">
      <c r="A309" t="n">
        <v>228219</v>
      </c>
      <c r="B309" t="n">
        <v>128</v>
      </c>
      <c r="C309" t="inlineStr">
        <is>
          <t>Love Cabaret</t>
        </is>
      </c>
      <c r="D309" t="inlineStr">
        <is>
          <t>PROAUTO INDUSTRIA QUIMICA EIRELI</t>
        </is>
      </c>
      <c r="E309" t="inlineStr">
        <is>
          <t>155226</t>
        </is>
      </c>
      <c r="F309" s="555" t="n">
        <v>46132</v>
      </c>
      <c r="G309" s="555" t="n">
        <v>46134</v>
      </c>
      <c r="H309" s="555" t="n">
        <v>46160</v>
      </c>
      <c r="I309" t="n">
        <v>885.58</v>
      </c>
      <c r="J309" t="n">
        <v>842.8</v>
      </c>
      <c r="K309" t="n">
        <v>0</v>
      </c>
      <c r="L309" t="n">
        <v>0</v>
      </c>
      <c r="M309" t="n">
        <v>885.58</v>
      </c>
      <c r="N309" t="n">
        <v>0</v>
      </c>
      <c r="O309" t="n">
        <v>0</v>
      </c>
      <c r="P309" t="n">
        <v>0</v>
      </c>
      <c r="Q309" t="inlineStr">
        <is>
          <t>04/2026</t>
        </is>
      </c>
    </row>
    <row r="310">
      <c r="A310" t="n">
        <v>228218</v>
      </c>
      <c r="B310" t="n">
        <v>128</v>
      </c>
      <c r="C310" t="inlineStr">
        <is>
          <t>Love Cabaret</t>
        </is>
      </c>
      <c r="D310" t="inlineStr">
        <is>
          <t>PROAUTO INDUSTRIA QUIMICA EIRELI</t>
        </is>
      </c>
      <c r="E310" t="inlineStr">
        <is>
          <t>155221</t>
        </is>
      </c>
      <c r="F310" s="555" t="n">
        <v>46132</v>
      </c>
      <c r="G310" s="555" t="n">
        <v>46134</v>
      </c>
      <c r="H310" s="555" t="n">
        <v>46160</v>
      </c>
      <c r="I310" t="n">
        <v>566.78</v>
      </c>
      <c r="J310" t="n">
        <v>548.95</v>
      </c>
      <c r="K310" t="n">
        <v>0</v>
      </c>
      <c r="L310" t="n">
        <v>0</v>
      </c>
      <c r="M310" t="n">
        <v>566.78</v>
      </c>
      <c r="N310" t="n">
        <v>0</v>
      </c>
      <c r="O310" t="n">
        <v>0</v>
      </c>
      <c r="P310" t="n">
        <v>0</v>
      </c>
      <c r="Q310" t="inlineStr">
        <is>
          <t>04/2026</t>
        </is>
      </c>
    </row>
    <row r="311">
      <c r="A311" t="n">
        <v>228217</v>
      </c>
      <c r="B311" t="n">
        <v>128</v>
      </c>
      <c r="C311" t="inlineStr">
        <is>
          <t>Love Cabaret</t>
        </is>
      </c>
      <c r="D311" t="inlineStr">
        <is>
          <t>ERVAS FINAS HORTICULTURA LTDA</t>
        </is>
      </c>
      <c r="E311" t="inlineStr">
        <is>
          <t>414197</t>
        </is>
      </c>
      <c r="F311" s="555" t="n">
        <v>46132</v>
      </c>
      <c r="G311" s="555" t="n">
        <v>46134</v>
      </c>
      <c r="H311" s="555" t="n">
        <v>46162</v>
      </c>
      <c r="I311" t="n">
        <v>293.25</v>
      </c>
      <c r="J311" t="n">
        <v>293.25</v>
      </c>
      <c r="K311" t="n">
        <v>293.25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inlineStr">
        <is>
          <t>04/2026</t>
        </is>
      </c>
    </row>
    <row r="312">
      <c r="A312" t="n">
        <v>228216</v>
      </c>
      <c r="B312" t="n">
        <v>128</v>
      </c>
      <c r="C312" t="inlineStr">
        <is>
          <t>Love Cabaret</t>
        </is>
      </c>
      <c r="D312" t="inlineStr">
        <is>
          <t>CECILIA TSUYACO ARAKI SILVA LTDA</t>
        </is>
      </c>
      <c r="E312" t="inlineStr">
        <is>
          <t>390709</t>
        </is>
      </c>
      <c r="F312" s="555" t="n">
        <v>46135</v>
      </c>
      <c r="G312" s="555" t="n">
        <v>46138</v>
      </c>
      <c r="H312" s="555" t="n">
        <v>46163</v>
      </c>
      <c r="I312" t="n">
        <v>204.75</v>
      </c>
      <c r="J312" t="n">
        <v>204.75</v>
      </c>
      <c r="K312" t="n">
        <v>204.75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inlineStr">
        <is>
          <t>04/2026</t>
        </is>
      </c>
    </row>
    <row r="313">
      <c r="A313" t="n">
        <v>228215</v>
      </c>
      <c r="B313" t="n">
        <v>128</v>
      </c>
      <c r="C313" t="inlineStr">
        <is>
          <t>Love Cabaret</t>
        </is>
      </c>
      <c r="D313" t="inlineStr">
        <is>
          <t>KING COMERCIO E IMPORTACAO DE BEBIDAS LTDA</t>
        </is>
      </c>
      <c r="E313" t="inlineStr">
        <is>
          <t>126818</t>
        </is>
      </c>
      <c r="F313" s="555" t="n">
        <v>46136</v>
      </c>
      <c r="G313" s="555" t="n">
        <v>46138</v>
      </c>
      <c r="H313" s="555" t="n">
        <v>46164</v>
      </c>
      <c r="I313" t="n">
        <v>5883.15</v>
      </c>
      <c r="J313" t="n">
        <v>5883</v>
      </c>
      <c r="K313" t="n">
        <v>0</v>
      </c>
      <c r="L313" t="n">
        <v>5883.15</v>
      </c>
      <c r="M313" t="n">
        <v>0</v>
      </c>
      <c r="N313" t="n">
        <v>0</v>
      </c>
      <c r="O313" t="n">
        <v>0</v>
      </c>
      <c r="P313" t="n">
        <v>0</v>
      </c>
      <c r="Q313" t="inlineStr">
        <is>
          <t>04/2026</t>
        </is>
      </c>
    </row>
    <row r="314">
      <c r="A314" t="n">
        <v>228214</v>
      </c>
      <c r="B314" t="n">
        <v>128</v>
      </c>
      <c r="C314" t="inlineStr">
        <is>
          <t>Love Cabaret</t>
        </is>
      </c>
      <c r="D314" t="inlineStr">
        <is>
          <t>PROAUTO INDUSTRIA QUIMICA EIRELI</t>
        </is>
      </c>
      <c r="E314" t="inlineStr">
        <is>
          <t>155430</t>
        </is>
      </c>
      <c r="F314" s="555" t="n">
        <v>46136</v>
      </c>
      <c r="G314" s="555" t="n">
        <v>46138</v>
      </c>
      <c r="H314" s="555" t="n">
        <v>46164</v>
      </c>
      <c r="I314" t="n">
        <v>963.63</v>
      </c>
      <c r="J314" t="n">
        <v>933.3200000000001</v>
      </c>
      <c r="K314" t="n">
        <v>0</v>
      </c>
      <c r="L314" t="n">
        <v>0</v>
      </c>
      <c r="M314" t="n">
        <v>963.63</v>
      </c>
      <c r="N314" t="n">
        <v>0</v>
      </c>
      <c r="O314" t="n">
        <v>0</v>
      </c>
      <c r="P314" t="n">
        <v>0</v>
      </c>
      <c r="Q314" t="inlineStr">
        <is>
          <t>04/2026</t>
        </is>
      </c>
    </row>
    <row r="315">
      <c r="A315" t="n">
        <v>228213</v>
      </c>
      <c r="B315" t="n">
        <v>128</v>
      </c>
      <c r="C315" t="inlineStr">
        <is>
          <t>Love Cabaret</t>
        </is>
      </c>
      <c r="D315" t="inlineStr">
        <is>
          <t>DTK COMERCIO DE ALIMENTOS LTDA</t>
        </is>
      </c>
      <c r="E315" t="inlineStr">
        <is>
          <t>76372</t>
        </is>
      </c>
      <c r="F315" s="555" t="n">
        <v>46136</v>
      </c>
      <c r="G315" s="555" t="n">
        <v>46138</v>
      </c>
      <c r="H315" s="555" t="n">
        <v>46157</v>
      </c>
      <c r="I315" t="n">
        <v>269.32</v>
      </c>
      <c r="J315" t="n">
        <v>260.42</v>
      </c>
      <c r="K315" t="n">
        <v>269.32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inlineStr">
        <is>
          <t>04/2026</t>
        </is>
      </c>
    </row>
    <row r="316">
      <c r="A316" t="n">
        <v>228212</v>
      </c>
      <c r="B316" t="n">
        <v>128</v>
      </c>
      <c r="C316" t="inlineStr">
        <is>
          <t>Love Cabaret</t>
        </is>
      </c>
      <c r="D316" t="inlineStr">
        <is>
          <t>MARIO PEDRO FELICIANO - HORTIFRUTI</t>
        </is>
      </c>
      <c r="E316" t="inlineStr">
        <is>
          <t>474809</t>
        </is>
      </c>
      <c r="F316" s="555" t="n">
        <v>46135</v>
      </c>
      <c r="G316" s="555" t="n">
        <v>46138</v>
      </c>
      <c r="H316" s="555" t="n">
        <v>46163</v>
      </c>
      <c r="I316" t="n">
        <v>172.66</v>
      </c>
      <c r="J316" t="n">
        <v>172.66</v>
      </c>
      <c r="K316" t="n">
        <v>172.66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inlineStr">
        <is>
          <t>04/2026</t>
        </is>
      </c>
    </row>
    <row r="317">
      <c r="A317" t="n">
        <v>228211</v>
      </c>
      <c r="B317" t="n">
        <v>128</v>
      </c>
      <c r="C317" t="inlineStr">
        <is>
          <t>Love Cabaret</t>
        </is>
      </c>
      <c r="D317" t="inlineStr">
        <is>
          <t>CG FOOD´S DISTRIBUIDORA DE ALIMENTOS LTDA</t>
        </is>
      </c>
      <c r="E317" t="inlineStr">
        <is>
          <t>186512</t>
        </is>
      </c>
      <c r="F317" s="555" t="n">
        <v>46134</v>
      </c>
      <c r="G317" s="555" t="n">
        <v>46135</v>
      </c>
      <c r="H317" s="555" t="n">
        <v>46155</v>
      </c>
      <c r="I317" t="n">
        <v>296.01</v>
      </c>
      <c r="J317" t="n">
        <v>296.01</v>
      </c>
      <c r="K317" t="n">
        <v>296.01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inlineStr">
        <is>
          <t>04/2026</t>
        </is>
      </c>
    </row>
    <row r="318">
      <c r="A318" t="n">
        <v>228210</v>
      </c>
      <c r="B318" t="n">
        <v>128</v>
      </c>
      <c r="C318" t="inlineStr">
        <is>
          <t>Love Cabaret</t>
        </is>
      </c>
      <c r="D318" t="inlineStr">
        <is>
          <t>PAPELNAP COMERCIO DE ARTIGOSDESCARTAVEIS LTDA</t>
        </is>
      </c>
      <c r="E318" t="inlineStr">
        <is>
          <t>256</t>
        </is>
      </c>
      <c r="F318" s="555" t="n">
        <v>46132</v>
      </c>
      <c r="G318" s="555" t="n">
        <v>46135</v>
      </c>
      <c r="H318" s="555" t="n">
        <v>46160</v>
      </c>
      <c r="I318" t="n">
        <v>494</v>
      </c>
      <c r="J318" t="n">
        <v>494</v>
      </c>
      <c r="K318" t="n">
        <v>0</v>
      </c>
      <c r="L318" t="n">
        <v>0</v>
      </c>
      <c r="M318" t="n">
        <v>494</v>
      </c>
      <c r="N318" t="n">
        <v>0</v>
      </c>
      <c r="O318" t="n">
        <v>0</v>
      </c>
      <c r="P318" t="n">
        <v>0</v>
      </c>
      <c r="Q318" t="inlineStr">
        <is>
          <t>04/2026</t>
        </is>
      </c>
    </row>
    <row r="319">
      <c r="A319" t="n">
        <v>228209</v>
      </c>
      <c r="B319" t="n">
        <v>128</v>
      </c>
      <c r="C319" t="inlineStr">
        <is>
          <t>Love Cabaret</t>
        </is>
      </c>
      <c r="D319" t="inlineStr">
        <is>
          <t>DEOLINDA DOS SANTOS FREITAS</t>
        </is>
      </c>
      <c r="E319" t="inlineStr">
        <is>
          <t>2439</t>
        </is>
      </c>
      <c r="F319" s="555" t="n">
        <v>46129</v>
      </c>
      <c r="G319" s="555" t="n">
        <v>46135</v>
      </c>
      <c r="H319" s="555" t="n">
        <v>46163</v>
      </c>
      <c r="I319" t="n">
        <v>127.28</v>
      </c>
      <c r="J319" t="n">
        <v>127.28</v>
      </c>
      <c r="K319" t="n">
        <v>0</v>
      </c>
      <c r="L319" t="n">
        <v>0</v>
      </c>
      <c r="M319" t="n">
        <v>127.28</v>
      </c>
      <c r="N319" t="n">
        <v>0</v>
      </c>
      <c r="O319" t="n">
        <v>0</v>
      </c>
      <c r="P319" t="n">
        <v>0</v>
      </c>
      <c r="Q319" t="inlineStr">
        <is>
          <t>04/2026</t>
        </is>
      </c>
    </row>
    <row r="320">
      <c r="A320" t="n">
        <v>228208</v>
      </c>
      <c r="B320" t="n">
        <v>128</v>
      </c>
      <c r="C320" t="inlineStr">
        <is>
          <t>Love Cabaret</t>
        </is>
      </c>
      <c r="D320" t="inlineStr">
        <is>
          <t>DEOLINDA DOS SANTOS FREITAS</t>
        </is>
      </c>
      <c r="E320" t="inlineStr">
        <is>
          <t>2467</t>
        </is>
      </c>
      <c r="F320" s="555" t="n">
        <v>46134</v>
      </c>
      <c r="G320" s="555" t="n">
        <v>46135</v>
      </c>
      <c r="H320" s="555" t="n">
        <v>46167</v>
      </c>
      <c r="I320" t="n">
        <v>646.77</v>
      </c>
      <c r="J320" t="n">
        <v>646.77</v>
      </c>
      <c r="K320" t="n">
        <v>646.77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inlineStr">
        <is>
          <t>04/2026</t>
        </is>
      </c>
    </row>
    <row r="321">
      <c r="A321" t="n">
        <v>228207</v>
      </c>
      <c r="B321" t="n">
        <v>128</v>
      </c>
      <c r="C321" t="inlineStr">
        <is>
          <t>Love Cabaret</t>
        </is>
      </c>
      <c r="D321" t="inlineStr">
        <is>
          <t>DEOLINDA DOS SANTOS FREITAS</t>
        </is>
      </c>
      <c r="E321" t="inlineStr">
        <is>
          <t>2457</t>
        </is>
      </c>
      <c r="F321" s="555" t="n">
        <v>46134</v>
      </c>
      <c r="G321" s="555" t="n">
        <v>46135</v>
      </c>
      <c r="H321" s="555" t="n">
        <v>46167</v>
      </c>
      <c r="I321" t="n">
        <v>63.64</v>
      </c>
      <c r="J321" t="n">
        <v>63.64</v>
      </c>
      <c r="K321" t="n">
        <v>0</v>
      </c>
      <c r="L321" t="n">
        <v>0</v>
      </c>
      <c r="M321" t="n">
        <v>63.64</v>
      </c>
      <c r="N321" t="n">
        <v>0</v>
      </c>
      <c r="O321" t="n">
        <v>0</v>
      </c>
      <c r="P321" t="n">
        <v>0</v>
      </c>
      <c r="Q321" t="inlineStr">
        <is>
          <t>04/2026</t>
        </is>
      </c>
    </row>
    <row r="322">
      <c r="A322" t="n">
        <v>228206</v>
      </c>
      <c r="B322" t="n">
        <v>128</v>
      </c>
      <c r="C322" t="inlineStr">
        <is>
          <t>Love Cabaret</t>
        </is>
      </c>
      <c r="D322" t="inlineStr">
        <is>
          <t>MARIO PEDRO FELICIANO - HORTIFRUTI</t>
        </is>
      </c>
      <c r="E322" t="inlineStr">
        <is>
          <t>474148</t>
        </is>
      </c>
      <c r="F322" s="555" t="n">
        <v>46129</v>
      </c>
      <c r="G322" s="555" t="n">
        <v>46134</v>
      </c>
      <c r="H322" s="555" t="n">
        <v>46157</v>
      </c>
      <c r="I322" t="n">
        <v>268.25</v>
      </c>
      <c r="J322" t="n">
        <v>268.25</v>
      </c>
      <c r="K322" t="n">
        <v>268.25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inlineStr">
        <is>
          <t>04/2026</t>
        </is>
      </c>
    </row>
    <row r="323">
      <c r="A323" t="n">
        <v>228205</v>
      </c>
      <c r="B323" t="n">
        <v>128</v>
      </c>
      <c r="C323" t="inlineStr">
        <is>
          <t>Love Cabaret</t>
        </is>
      </c>
      <c r="D323" t="inlineStr">
        <is>
          <t>MARIO PEDRO FELICIANO - HORTIFRUTI</t>
        </is>
      </c>
      <c r="E323" t="inlineStr">
        <is>
          <t>473900</t>
        </is>
      </c>
      <c r="F323" s="555" t="n">
        <v>46127</v>
      </c>
      <c r="G323" s="555" t="n">
        <v>46134</v>
      </c>
      <c r="H323" s="555" t="n">
        <v>46155</v>
      </c>
      <c r="I323" t="n">
        <v>136</v>
      </c>
      <c r="J323" t="n">
        <v>136</v>
      </c>
      <c r="K323" t="n">
        <v>136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inlineStr">
        <is>
          <t>04/2026</t>
        </is>
      </c>
    </row>
    <row r="324">
      <c r="A324" t="n">
        <v>228204</v>
      </c>
      <c r="B324" t="n">
        <v>128</v>
      </c>
      <c r="C324" t="inlineStr">
        <is>
          <t>Love Cabaret</t>
        </is>
      </c>
      <c r="D324" t="inlineStr">
        <is>
          <t>EMPORIO M&amp;L COMERCIO DE ALIM E BEBIDAS LTDA</t>
        </is>
      </c>
      <c r="E324" t="inlineStr">
        <is>
          <t>507897</t>
        </is>
      </c>
      <c r="F324" s="555" t="n">
        <v>46128</v>
      </c>
      <c r="G324" s="555" t="n">
        <v>46134</v>
      </c>
      <c r="H324" s="555" t="n">
        <v>46156</v>
      </c>
      <c r="I324" t="n">
        <v>2254.8</v>
      </c>
      <c r="J324" t="n">
        <v>2254.8</v>
      </c>
      <c r="K324" t="n">
        <v>0</v>
      </c>
      <c r="L324" t="n">
        <v>2254.8</v>
      </c>
      <c r="M324" t="n">
        <v>0</v>
      </c>
      <c r="N324" t="n">
        <v>0</v>
      </c>
      <c r="O324" t="n">
        <v>0</v>
      </c>
      <c r="P324" t="n">
        <v>0</v>
      </c>
      <c r="Q324" t="inlineStr">
        <is>
          <t>04/2026</t>
        </is>
      </c>
    </row>
    <row r="325">
      <c r="A325" t="n">
        <v>228203</v>
      </c>
      <c r="B325" t="n">
        <v>128</v>
      </c>
      <c r="C325" t="inlineStr">
        <is>
          <t>Love Cabaret</t>
        </is>
      </c>
      <c r="D325" t="inlineStr">
        <is>
          <t>EMPORIO M&amp;L COMERCIO DE ALIM E BEBIDAS LTDA</t>
        </is>
      </c>
      <c r="E325" t="inlineStr">
        <is>
          <t>508641</t>
        </is>
      </c>
      <c r="F325" s="555" t="n">
        <v>46132</v>
      </c>
      <c r="G325" s="555" t="n">
        <v>46134</v>
      </c>
      <c r="H325" s="555" t="n">
        <v>46163</v>
      </c>
      <c r="I325" t="n">
        <v>2046.4</v>
      </c>
      <c r="J325" t="n">
        <v>2046.4</v>
      </c>
      <c r="K325" t="n">
        <v>0</v>
      </c>
      <c r="L325" t="n">
        <v>2046.4</v>
      </c>
      <c r="M325" t="n">
        <v>0</v>
      </c>
      <c r="N325" t="n">
        <v>0</v>
      </c>
      <c r="O325" t="n">
        <v>0</v>
      </c>
      <c r="P325" t="n">
        <v>0</v>
      </c>
      <c r="Q325" t="inlineStr">
        <is>
          <t>04/2026</t>
        </is>
      </c>
    </row>
    <row r="326">
      <c r="A326" t="n">
        <v>227873</v>
      </c>
      <c r="B326" t="n">
        <v>128</v>
      </c>
      <c r="C326" t="inlineStr">
        <is>
          <t>Love Cabaret</t>
        </is>
      </c>
      <c r="D326" t="inlineStr">
        <is>
          <t xml:space="preserve">HNK BR INDUSTRIA DE BEBIDAS </t>
        </is>
      </c>
      <c r="E326" t="inlineStr">
        <is>
          <t>202565</t>
        </is>
      </c>
      <c r="F326" s="555" t="n">
        <v>46134</v>
      </c>
      <c r="G326" s="555" t="n">
        <v>46135</v>
      </c>
      <c r="H326" s="555" t="n">
        <v>46149</v>
      </c>
      <c r="I326" t="n">
        <v>5760.56</v>
      </c>
      <c r="J326" t="n">
        <v>7791.77</v>
      </c>
      <c r="K326" t="n">
        <v>0</v>
      </c>
      <c r="L326" t="n">
        <v>5760.56</v>
      </c>
      <c r="M326" t="n">
        <v>0</v>
      </c>
      <c r="N326" t="n">
        <v>0</v>
      </c>
      <c r="O326" t="n">
        <v>0</v>
      </c>
      <c r="P326" t="n">
        <v>0</v>
      </c>
      <c r="Q326" t="inlineStr">
        <is>
          <t>04/2026</t>
        </is>
      </c>
    </row>
    <row r="327">
      <c r="A327" t="n">
        <v>227872</v>
      </c>
      <c r="B327" t="n">
        <v>128</v>
      </c>
      <c r="C327" t="inlineStr">
        <is>
          <t>Love Cabaret</t>
        </is>
      </c>
      <c r="D327" t="inlineStr">
        <is>
          <t>PIRAMIDES COMERCIO DE AGUAS MINEIRAIS E BEBIDAS EM GERAL LTDA</t>
        </is>
      </c>
      <c r="E327" t="inlineStr">
        <is>
          <t>156855</t>
        </is>
      </c>
      <c r="F327" s="555" t="n">
        <v>46132</v>
      </c>
      <c r="G327" s="555" t="n">
        <v>46135</v>
      </c>
      <c r="H327" s="555" t="n">
        <v>46148</v>
      </c>
      <c r="I327" t="n">
        <v>288.66</v>
      </c>
      <c r="J327" t="n">
        <v>288.6</v>
      </c>
      <c r="K327" t="n">
        <v>0</v>
      </c>
      <c r="L327" t="n">
        <v>288.66</v>
      </c>
      <c r="M327" t="n">
        <v>0</v>
      </c>
      <c r="N327" t="n">
        <v>0</v>
      </c>
      <c r="O327" t="n">
        <v>0</v>
      </c>
      <c r="P327" t="n">
        <v>0</v>
      </c>
      <c r="Q327" t="inlineStr">
        <is>
          <t>04/2026</t>
        </is>
      </c>
    </row>
    <row r="328">
      <c r="A328" t="n">
        <v>227871</v>
      </c>
      <c r="B328" t="n">
        <v>128</v>
      </c>
      <c r="C328" t="inlineStr">
        <is>
          <t>Love Cabaret</t>
        </is>
      </c>
      <c r="D328" t="inlineStr">
        <is>
          <t>BATALHA FABRICA DE PAES LTDA</t>
        </is>
      </c>
      <c r="E328" t="inlineStr">
        <is>
          <t>9910</t>
        </is>
      </c>
      <c r="F328" s="555" t="n">
        <v>46129</v>
      </c>
      <c r="G328" s="555" t="n">
        <v>46135</v>
      </c>
      <c r="H328" s="555" t="n">
        <v>46150</v>
      </c>
      <c r="I328" t="n">
        <v>331.2</v>
      </c>
      <c r="J328" t="n">
        <v>374.54</v>
      </c>
      <c r="K328" t="n">
        <v>331.2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inlineStr">
        <is>
          <t>04/2026</t>
        </is>
      </c>
    </row>
    <row r="329">
      <c r="A329" t="n">
        <v>227870</v>
      </c>
      <c r="B329" t="n">
        <v>128</v>
      </c>
      <c r="C329" t="inlineStr">
        <is>
          <t>Love Cabaret</t>
        </is>
      </c>
      <c r="D329" t="inlineStr">
        <is>
          <t>PSSS LTDA</t>
        </is>
      </c>
      <c r="E329" t="inlineStr">
        <is>
          <t>3557</t>
        </is>
      </c>
      <c r="F329" s="555" t="n">
        <v>46132</v>
      </c>
      <c r="G329" s="555" t="n">
        <v>46135</v>
      </c>
      <c r="H329" s="555" t="n">
        <v>46148</v>
      </c>
      <c r="I329" t="n">
        <v>741.96</v>
      </c>
      <c r="J329" t="n">
        <v>741.96</v>
      </c>
      <c r="K329" t="n">
        <v>0</v>
      </c>
      <c r="L329" t="n">
        <v>0</v>
      </c>
      <c r="M329" t="n">
        <v>432.96</v>
      </c>
      <c r="N329" t="n">
        <v>0</v>
      </c>
      <c r="O329" t="n">
        <v>54</v>
      </c>
      <c r="P329" t="n">
        <v>0</v>
      </c>
      <c r="Q329" t="inlineStr">
        <is>
          <t>04/2026</t>
        </is>
      </c>
    </row>
    <row r="330">
      <c r="A330" t="n">
        <v>227869</v>
      </c>
      <c r="B330" t="n">
        <v>128</v>
      </c>
      <c r="C330" t="inlineStr">
        <is>
          <t>Love Cabaret</t>
        </is>
      </c>
      <c r="D330" t="inlineStr">
        <is>
          <t xml:space="preserve">LATICINIOS FIOR DITALIA LTDA </t>
        </is>
      </c>
      <c r="E330" t="inlineStr">
        <is>
          <t>43910</t>
        </is>
      </c>
      <c r="F330" s="555" t="n">
        <v>46135</v>
      </c>
      <c r="G330" s="555" t="n">
        <v>46138</v>
      </c>
      <c r="H330" s="555" t="n">
        <v>46151</v>
      </c>
      <c r="I330" t="n">
        <v>261.4</v>
      </c>
      <c r="J330" t="n">
        <v>261.4</v>
      </c>
      <c r="K330" t="n">
        <v>261.4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inlineStr">
        <is>
          <t>04/2026</t>
        </is>
      </c>
    </row>
    <row r="331">
      <c r="A331" t="n">
        <v>227868</v>
      </c>
      <c r="B331" t="n">
        <v>128</v>
      </c>
      <c r="C331" t="inlineStr">
        <is>
          <t>Love Cabaret</t>
        </is>
      </c>
      <c r="D331" t="inlineStr">
        <is>
          <t>PIRAMIDES COMERCIO DE AGUAS MINEIRAIS E BEBIDAS EM GERAL LTDA</t>
        </is>
      </c>
      <c r="E331" t="inlineStr">
        <is>
          <t>157536</t>
        </is>
      </c>
      <c r="F331" s="555" t="n">
        <v>46136</v>
      </c>
      <c r="G331" s="555" t="n">
        <v>46138</v>
      </c>
      <c r="H331" s="555" t="n">
        <v>46150</v>
      </c>
      <c r="I331" t="n">
        <v>381.4</v>
      </c>
      <c r="J331" t="n">
        <v>331.4</v>
      </c>
      <c r="K331" t="n">
        <v>0</v>
      </c>
      <c r="L331" t="n">
        <v>381.4</v>
      </c>
      <c r="M331" t="n">
        <v>0</v>
      </c>
      <c r="N331" t="n">
        <v>0</v>
      </c>
      <c r="O331" t="n">
        <v>0</v>
      </c>
      <c r="P331" t="n">
        <v>0</v>
      </c>
      <c r="Q331" t="inlineStr">
        <is>
          <t>04/2026</t>
        </is>
      </c>
    </row>
    <row r="332">
      <c r="A332" t="n">
        <v>227867</v>
      </c>
      <c r="B332" t="n">
        <v>128</v>
      </c>
      <c r="C332" t="inlineStr">
        <is>
          <t>Love Cabaret</t>
        </is>
      </c>
      <c r="D332" t="inlineStr">
        <is>
          <t>GCT COMERCIO DE PRODUTOS ALIMENTICIOS LTDA</t>
        </is>
      </c>
      <c r="E332" t="inlineStr">
        <is>
          <t>11253</t>
        </is>
      </c>
      <c r="F332" s="555" t="n">
        <v>46136</v>
      </c>
      <c r="G332" s="555" t="n">
        <v>46138</v>
      </c>
      <c r="H332" s="555" t="n">
        <v>46150</v>
      </c>
      <c r="I332" t="n">
        <v>1097.4</v>
      </c>
      <c r="J332" t="n">
        <v>1072.4</v>
      </c>
      <c r="K332" t="n">
        <v>0</v>
      </c>
      <c r="L332" t="n">
        <v>1097.4</v>
      </c>
      <c r="M332" t="n">
        <v>0</v>
      </c>
      <c r="N332" t="n">
        <v>0</v>
      </c>
      <c r="O332" t="n">
        <v>0</v>
      </c>
      <c r="P332" t="n">
        <v>0</v>
      </c>
      <c r="Q332" t="inlineStr">
        <is>
          <t>04/2026</t>
        </is>
      </c>
    </row>
    <row r="333">
      <c r="A333" t="n">
        <v>227866</v>
      </c>
      <c r="B333" t="n">
        <v>128</v>
      </c>
      <c r="C333" t="inlineStr">
        <is>
          <t>Love Cabaret</t>
        </is>
      </c>
      <c r="D333" t="inlineStr">
        <is>
          <t xml:space="preserve">EDUARDO TAKESHI MURANAKA </t>
        </is>
      </c>
      <c r="E333" t="inlineStr">
        <is>
          <t>260711403</t>
        </is>
      </c>
      <c r="F333" s="555" t="n">
        <v>46135</v>
      </c>
      <c r="G333" s="555" t="n">
        <v>46138</v>
      </c>
      <c r="H333" s="555" t="n">
        <v>46146</v>
      </c>
      <c r="I333" t="n">
        <v>160</v>
      </c>
      <c r="J333" t="n">
        <v>160</v>
      </c>
      <c r="K333" t="n">
        <v>160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inlineStr">
        <is>
          <t>04/2026</t>
        </is>
      </c>
    </row>
    <row r="334">
      <c r="A334" t="n">
        <v>227865</v>
      </c>
      <c r="B334" t="n">
        <v>128</v>
      </c>
      <c r="C334" t="inlineStr">
        <is>
          <t>Love Cabaret</t>
        </is>
      </c>
      <c r="D334" t="inlineStr">
        <is>
          <t>D.R.O. PRODUTOS ALIMENTICIOS LTDA</t>
        </is>
      </c>
      <c r="E334" t="inlineStr">
        <is>
          <t>58219</t>
        </is>
      </c>
      <c r="F334" s="555" t="n">
        <v>46133</v>
      </c>
      <c r="G334" s="555" t="n">
        <v>46140</v>
      </c>
      <c r="H334" s="555" t="n">
        <v>46147</v>
      </c>
      <c r="I334" t="n">
        <v>262.5</v>
      </c>
      <c r="J334" t="n">
        <v>262.5</v>
      </c>
      <c r="K334" t="n">
        <v>262.5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inlineStr">
        <is>
          <t>04/2026</t>
        </is>
      </c>
    </row>
    <row r="335">
      <c r="A335" t="n">
        <v>227864</v>
      </c>
      <c r="B335" t="n">
        <v>128</v>
      </c>
      <c r="C335" t="inlineStr">
        <is>
          <t>Love Cabaret</t>
        </is>
      </c>
      <c r="D335" t="inlineStr">
        <is>
          <t>BATALHA FABRICA DE PAES LTDA</t>
        </is>
      </c>
      <c r="E335" t="inlineStr">
        <is>
          <t>10181</t>
        </is>
      </c>
      <c r="F335" s="555" t="n">
        <v>46132</v>
      </c>
      <c r="G335" s="555" t="n">
        <v>46138</v>
      </c>
      <c r="H335" s="555" t="n">
        <v>46150</v>
      </c>
      <c r="I335" t="n">
        <v>331.2</v>
      </c>
      <c r="J335" t="n">
        <v>331.2</v>
      </c>
      <c r="K335" t="n">
        <v>331.2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inlineStr">
        <is>
          <t>04/2026</t>
        </is>
      </c>
    </row>
    <row r="336">
      <c r="A336" t="n">
        <v>227863</v>
      </c>
      <c r="B336" t="n">
        <v>128</v>
      </c>
      <c r="C336" t="inlineStr">
        <is>
          <t>Love Cabaret</t>
        </is>
      </c>
      <c r="D336" t="inlineStr">
        <is>
          <t>DISTRIBUIDORA E IMPORTADORA IRMAOS AVELINO LTDA</t>
        </is>
      </c>
      <c r="E336" t="inlineStr">
        <is>
          <t>466940</t>
        </is>
      </c>
      <c r="F336" s="555" t="n">
        <v>46133</v>
      </c>
      <c r="G336" s="555" t="n">
        <v>46141</v>
      </c>
      <c r="H336" s="555" t="n">
        <v>46147</v>
      </c>
      <c r="I336" t="n">
        <v>741.55</v>
      </c>
      <c r="J336" t="n">
        <v>733.77</v>
      </c>
      <c r="K336" t="n">
        <v>741.55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inlineStr">
        <is>
          <t>04/2026</t>
        </is>
      </c>
    </row>
    <row r="337">
      <c r="A337" t="n">
        <v>227862</v>
      </c>
      <c r="B337" t="n">
        <v>128</v>
      </c>
      <c r="C337" t="inlineStr">
        <is>
          <t>Love Cabaret</t>
        </is>
      </c>
      <c r="D337" t="inlineStr">
        <is>
          <t>PSSS LTDA</t>
        </is>
      </c>
      <c r="E337" t="inlineStr">
        <is>
          <t>3586</t>
        </is>
      </c>
      <c r="F337" s="555" t="n">
        <v>46136</v>
      </c>
      <c r="G337" s="555" t="n">
        <v>46141</v>
      </c>
      <c r="H337" s="555" t="n">
        <v>46150</v>
      </c>
      <c r="I337" t="n">
        <v>1084.5</v>
      </c>
      <c r="J337" t="n">
        <v>1452.5</v>
      </c>
      <c r="K337" t="n">
        <v>40.32</v>
      </c>
      <c r="L337" t="n">
        <v>0</v>
      </c>
      <c r="M337" t="n">
        <v>465.91</v>
      </c>
      <c r="N337" t="n">
        <v>0</v>
      </c>
      <c r="O337" t="n">
        <v>141.12</v>
      </c>
      <c r="P337" t="n">
        <v>437.16</v>
      </c>
      <c r="Q337" t="inlineStr">
        <is>
          <t>04/2026</t>
        </is>
      </c>
    </row>
    <row r="338">
      <c r="A338" t="n">
        <v>227861</v>
      </c>
      <c r="B338" t="n">
        <v>128</v>
      </c>
      <c r="C338" t="inlineStr">
        <is>
          <t>Love Cabaret</t>
        </is>
      </c>
      <c r="D338" t="inlineStr">
        <is>
          <t>DOMO - PRODUTOS ORIENTAIS LTDA.</t>
        </is>
      </c>
      <c r="E338" t="inlineStr">
        <is>
          <t>8768</t>
        </is>
      </c>
      <c r="F338" s="555" t="n">
        <v>46127</v>
      </c>
      <c r="G338" s="555" t="n">
        <v>46140</v>
      </c>
      <c r="H338" s="555" t="n">
        <v>46148</v>
      </c>
      <c r="I338" t="n">
        <v>203.9</v>
      </c>
      <c r="J338" t="n">
        <v>203.9</v>
      </c>
      <c r="K338" t="n">
        <v>203.9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inlineStr">
        <is>
          <t>04/2026</t>
        </is>
      </c>
    </row>
    <row r="339">
      <c r="A339" t="n">
        <v>227860</v>
      </c>
      <c r="B339" t="n">
        <v>128</v>
      </c>
      <c r="C339" t="inlineStr">
        <is>
          <t>Love Cabaret</t>
        </is>
      </c>
      <c r="D339" t="inlineStr">
        <is>
          <t>FG7 COMERCIO E DISTRIBUICAO DE BEBIDAS LTDA</t>
        </is>
      </c>
      <c r="E339" t="inlineStr">
        <is>
          <t>781078</t>
        </is>
      </c>
      <c r="F339" s="555" t="n">
        <v>46129</v>
      </c>
      <c r="G339" s="555" t="n">
        <v>46134</v>
      </c>
      <c r="H339" s="555" t="n">
        <v>46151</v>
      </c>
      <c r="I339" t="n">
        <v>377.22</v>
      </c>
      <c r="J339" t="n">
        <v>377.22</v>
      </c>
      <c r="K339" t="n">
        <v>0</v>
      </c>
      <c r="L339" t="n">
        <v>377.22</v>
      </c>
      <c r="M339" t="n">
        <v>0</v>
      </c>
      <c r="N339" t="n">
        <v>0</v>
      </c>
      <c r="O339" t="n">
        <v>0</v>
      </c>
      <c r="P339" t="n">
        <v>0</v>
      </c>
      <c r="Q339" t="inlineStr">
        <is>
          <t>04/2026</t>
        </is>
      </c>
    </row>
    <row r="340">
      <c r="A340" t="n">
        <v>227859</v>
      </c>
      <c r="B340" t="n">
        <v>128</v>
      </c>
      <c r="C340" t="inlineStr">
        <is>
          <t>Love Cabaret</t>
        </is>
      </c>
      <c r="D340" t="inlineStr">
        <is>
          <t>FG7 COMERCIO E DISTRIBUICAO DE BEBIDAS LTDA</t>
        </is>
      </c>
      <c r="E340" t="inlineStr">
        <is>
          <t>781084</t>
        </is>
      </c>
      <c r="F340" s="555" t="n">
        <v>46129</v>
      </c>
      <c r="G340" s="555" t="n">
        <v>46134</v>
      </c>
      <c r="H340" s="555" t="n">
        <v>46151</v>
      </c>
      <c r="I340" t="n">
        <v>819.24</v>
      </c>
      <c r="J340" t="n">
        <v>819.24</v>
      </c>
      <c r="K340" t="n">
        <v>0</v>
      </c>
      <c r="L340" t="n">
        <v>819.24</v>
      </c>
      <c r="M340" t="n">
        <v>0</v>
      </c>
      <c r="N340" t="n">
        <v>0</v>
      </c>
      <c r="O340" t="n">
        <v>0</v>
      </c>
      <c r="P340" t="n">
        <v>0</v>
      </c>
      <c r="Q340" t="inlineStr">
        <is>
          <t>04/2026</t>
        </is>
      </c>
    </row>
    <row r="341">
      <c r="A341" t="n">
        <v>227858</v>
      </c>
      <c r="B341" t="n">
        <v>128</v>
      </c>
      <c r="C341" t="inlineStr">
        <is>
          <t>Love Cabaret</t>
        </is>
      </c>
      <c r="D341" t="inlineStr">
        <is>
          <t>DISTRIBUIDORA ARENA VIP COMERCIO DE BEBIDAS LTDA</t>
        </is>
      </c>
      <c r="E341" t="inlineStr">
        <is>
          <t>5018</t>
        </is>
      </c>
      <c r="F341" s="555" t="n">
        <v>46132</v>
      </c>
      <c r="G341" s="555" t="n">
        <v>46134</v>
      </c>
      <c r="H341" s="555" t="n">
        <v>46146</v>
      </c>
      <c r="I341" t="n">
        <v>74</v>
      </c>
      <c r="J341" t="n">
        <v>74</v>
      </c>
      <c r="K341" t="n">
        <v>0</v>
      </c>
      <c r="L341" t="n">
        <v>74</v>
      </c>
      <c r="M341" t="n">
        <v>0</v>
      </c>
      <c r="N341" t="n">
        <v>0</v>
      </c>
      <c r="O341" t="n">
        <v>0</v>
      </c>
      <c r="P341" t="n">
        <v>0</v>
      </c>
      <c r="Q341" t="inlineStr">
        <is>
          <t>04/2026</t>
        </is>
      </c>
    </row>
    <row r="342">
      <c r="A342" t="n">
        <v>227857</v>
      </c>
      <c r="B342" t="n">
        <v>128</v>
      </c>
      <c r="C342" t="inlineStr">
        <is>
          <t>Love Cabaret</t>
        </is>
      </c>
      <c r="D342" t="inlineStr">
        <is>
          <t>DTK COMERCIO DE ALIMENTOS LTDA</t>
        </is>
      </c>
      <c r="E342" t="inlineStr">
        <is>
          <t>75352</t>
        </is>
      </c>
      <c r="F342" s="555" t="n">
        <v>46129</v>
      </c>
      <c r="G342" s="555" t="n">
        <v>46134</v>
      </c>
      <c r="H342" s="555" t="n">
        <v>46150</v>
      </c>
      <c r="I342" t="n">
        <v>546.74</v>
      </c>
      <c r="J342" t="n">
        <v>544.38</v>
      </c>
      <c r="K342" t="n">
        <v>546.74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inlineStr">
        <is>
          <t>04/2026</t>
        </is>
      </c>
    </row>
    <row r="343">
      <c r="A343" t="n">
        <v>227856</v>
      </c>
      <c r="B343" t="n">
        <v>128</v>
      </c>
      <c r="C343" t="inlineStr">
        <is>
          <t>Love Cabaret</t>
        </is>
      </c>
      <c r="D343" t="inlineStr">
        <is>
          <t>AURORA ALVORADA ESTACIONAMENTO E LANCHONETE LTDA</t>
        </is>
      </c>
      <c r="E343" t="inlineStr">
        <is>
          <t>40112</t>
        </is>
      </c>
      <c r="F343" s="555" t="n">
        <v>46139</v>
      </c>
      <c r="G343" s="555" t="n">
        <v>46140</v>
      </c>
      <c r="H343" s="555" t="n">
        <v>46146</v>
      </c>
      <c r="I343" t="n">
        <v>374.68</v>
      </c>
      <c r="J343" t="n">
        <v>374.69</v>
      </c>
      <c r="K343" t="n">
        <v>374.68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inlineStr">
        <is>
          <t>04/2026</t>
        </is>
      </c>
    </row>
    <row r="344">
      <c r="A344" t="n">
        <v>227855</v>
      </c>
      <c r="B344" t="n">
        <v>128</v>
      </c>
      <c r="C344" t="inlineStr">
        <is>
          <t>Love Cabaret</t>
        </is>
      </c>
      <c r="D344" t="inlineStr">
        <is>
          <t>AURORA ALVORADA ESTACIONAMENTO E LANCHONETE LTDA</t>
        </is>
      </c>
      <c r="E344" t="inlineStr">
        <is>
          <t>40064</t>
        </is>
      </c>
      <c r="F344" s="555" t="n">
        <v>46125</v>
      </c>
      <c r="G344" s="555" t="n">
        <v>46141</v>
      </c>
      <c r="H344" s="555" t="n">
        <v>46167</v>
      </c>
      <c r="I344" t="n">
        <v>287.36</v>
      </c>
      <c r="J344" t="n">
        <v>307.38</v>
      </c>
      <c r="K344" t="n">
        <v>287.36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inlineStr">
        <is>
          <t>04/2026</t>
        </is>
      </c>
    </row>
    <row r="345">
      <c r="A345" t="n">
        <v>227854</v>
      </c>
      <c r="B345" t="n">
        <v>128</v>
      </c>
      <c r="C345" t="inlineStr">
        <is>
          <t>Love Cabaret</t>
        </is>
      </c>
      <c r="D345" t="inlineStr">
        <is>
          <t>MERCADO PAGO.COM REPRESENTACOES LTDA</t>
        </is>
      </c>
      <c r="E345" t="inlineStr">
        <is>
          <t>136</t>
        </is>
      </c>
      <c r="F345" s="555" t="n">
        <v>46120</v>
      </c>
      <c r="G345" s="555" t="n">
        <v>46141</v>
      </c>
      <c r="H345" s="555" t="n">
        <v>46141</v>
      </c>
      <c r="I345" t="n">
        <v>428.85</v>
      </c>
      <c r="J345" t="n">
        <v>428.85</v>
      </c>
      <c r="K345" t="n">
        <v>0</v>
      </c>
      <c r="L345" t="n">
        <v>0</v>
      </c>
      <c r="M345" t="n">
        <v>0</v>
      </c>
      <c r="N345" t="n">
        <v>0</v>
      </c>
      <c r="O345" t="n">
        <v>428.85</v>
      </c>
      <c r="P345" t="n">
        <v>0</v>
      </c>
      <c r="Q345" t="inlineStr">
        <is>
          <t>04/2026</t>
        </is>
      </c>
    </row>
    <row r="346">
      <c r="A346" t="n">
        <v>227283</v>
      </c>
      <c r="B346" t="n">
        <v>128</v>
      </c>
      <c r="C346" t="inlineStr">
        <is>
          <t>Love Cabaret</t>
        </is>
      </c>
      <c r="D346" t="inlineStr">
        <is>
          <t>COMERCIO DE CEREAIS QUATRO ESTRELAS EIRELLI</t>
        </is>
      </c>
      <c r="E346" t="inlineStr">
        <is>
          <t>9844</t>
        </is>
      </c>
      <c r="F346" s="555" t="n">
        <v>46136</v>
      </c>
      <c r="G346" s="555" t="n">
        <v>46138</v>
      </c>
      <c r="H346" s="555" t="n">
        <v>46143</v>
      </c>
      <c r="I346" t="n">
        <v>85</v>
      </c>
      <c r="J346" t="n">
        <v>85</v>
      </c>
      <c r="K346" t="n">
        <v>85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inlineStr">
        <is>
          <t>04/2026</t>
        </is>
      </c>
    </row>
    <row r="347">
      <c r="A347" t="n">
        <v>226229</v>
      </c>
      <c r="B347" t="n">
        <v>128</v>
      </c>
      <c r="C347" t="inlineStr">
        <is>
          <t>Love Cabaret</t>
        </is>
      </c>
      <c r="D347" t="inlineStr">
        <is>
          <t>AURORA ALVORADA ESTACIONAMENTO E LANCHONETE LTDA</t>
        </is>
      </c>
      <c r="E347" t="inlineStr">
        <is>
          <t>40095</t>
        </is>
      </c>
      <c r="F347" s="555" t="n">
        <v>46132</v>
      </c>
      <c r="G347" s="555" t="n">
        <v>46135</v>
      </c>
      <c r="H347" s="555" t="n">
        <v>46142</v>
      </c>
      <c r="I347" t="n">
        <v>289.79</v>
      </c>
      <c r="J347" t="n">
        <v>289.67</v>
      </c>
      <c r="K347" t="n">
        <v>289.79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inlineStr">
        <is>
          <t>04/2026</t>
        </is>
      </c>
    </row>
    <row r="348">
      <c r="A348" t="n">
        <v>226162</v>
      </c>
      <c r="B348" t="n">
        <v>128</v>
      </c>
      <c r="C348" t="inlineStr">
        <is>
          <t>Love Cabaret</t>
        </is>
      </c>
      <c r="D348" t="inlineStr">
        <is>
          <t>AURORA ALVORADA ESTACIONAMENTO E LANCHONETE LTDA</t>
        </is>
      </c>
      <c r="E348" t="inlineStr">
        <is>
          <t>40049</t>
        </is>
      </c>
      <c r="F348" s="555" t="n">
        <v>46120</v>
      </c>
      <c r="G348" s="555" t="n">
        <v>46134</v>
      </c>
      <c r="H348" s="555" t="n">
        <v>46139</v>
      </c>
      <c r="I348" t="n">
        <v>84.59999999999999</v>
      </c>
      <c r="J348" t="n">
        <v>84.59999999999999</v>
      </c>
      <c r="K348" t="n">
        <v>84.59999999999999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inlineStr">
        <is>
          <t>04/2026</t>
        </is>
      </c>
    </row>
    <row r="349">
      <c r="A349" t="n">
        <v>226161</v>
      </c>
      <c r="B349" t="n">
        <v>128</v>
      </c>
      <c r="C349" t="inlineStr">
        <is>
          <t>Love Cabaret</t>
        </is>
      </c>
      <c r="D349" t="inlineStr">
        <is>
          <t xml:space="preserve">HNK BR INDUSTRIA DE BEBIDAS </t>
        </is>
      </c>
      <c r="E349" t="inlineStr">
        <is>
          <t>198504</t>
        </is>
      </c>
      <c r="F349" s="555" t="n">
        <v>46126</v>
      </c>
      <c r="G349" s="555" t="n">
        <v>46135</v>
      </c>
      <c r="H349" s="555" t="n">
        <v>46141</v>
      </c>
      <c r="I349" t="n">
        <v>185.06</v>
      </c>
      <c r="J349" t="n">
        <v>374.71</v>
      </c>
      <c r="K349" t="n">
        <v>0</v>
      </c>
      <c r="L349" t="n">
        <v>185.06</v>
      </c>
      <c r="M349" t="n">
        <v>0</v>
      </c>
      <c r="N349" t="n">
        <v>0</v>
      </c>
      <c r="O349" t="n">
        <v>0</v>
      </c>
      <c r="P349" t="n">
        <v>0</v>
      </c>
      <c r="Q349" t="inlineStr">
        <is>
          <t>04/2026</t>
        </is>
      </c>
    </row>
    <row r="350">
      <c r="A350" t="n">
        <v>226160</v>
      </c>
      <c r="B350" t="n">
        <v>128</v>
      </c>
      <c r="C350" t="inlineStr">
        <is>
          <t>Love Cabaret</t>
        </is>
      </c>
      <c r="D350" t="inlineStr">
        <is>
          <t>DISTRIBUIDORA ARENA VIP COMERCIO DE BEBIDAS LTDA</t>
        </is>
      </c>
      <c r="E350" t="inlineStr">
        <is>
          <t>3323</t>
        </is>
      </c>
      <c r="F350" s="555" t="n">
        <v>46113</v>
      </c>
      <c r="G350" s="555" t="n">
        <v>46118</v>
      </c>
      <c r="H350" s="555" t="n">
        <v>46141</v>
      </c>
      <c r="I350" t="n">
        <v>570</v>
      </c>
      <c r="J350" t="n">
        <v>570</v>
      </c>
      <c r="K350" t="n">
        <v>0</v>
      </c>
      <c r="L350" t="n">
        <v>570</v>
      </c>
      <c r="M350" t="n">
        <v>0</v>
      </c>
      <c r="N350" t="n">
        <v>0</v>
      </c>
      <c r="O350" t="n">
        <v>0</v>
      </c>
      <c r="P350" t="n">
        <v>0</v>
      </c>
      <c r="Q350" t="inlineStr">
        <is>
          <t>04/2026</t>
        </is>
      </c>
    </row>
    <row r="351">
      <c r="A351" t="n">
        <v>226095</v>
      </c>
      <c r="B351" t="n">
        <v>128</v>
      </c>
      <c r="C351" t="inlineStr">
        <is>
          <t>Love Cabaret</t>
        </is>
      </c>
      <c r="D351" t="inlineStr">
        <is>
          <t xml:space="preserve">LATICINIOS FIOR DITALIA LTDA </t>
        </is>
      </c>
      <c r="E351" t="inlineStr">
        <is>
          <t>43758</t>
        </is>
      </c>
      <c r="F351" s="555" t="n">
        <v>46128</v>
      </c>
      <c r="G351" s="555" t="n">
        <v>46134</v>
      </c>
      <c r="H351" s="555" t="n">
        <v>46144</v>
      </c>
      <c r="I351" t="n">
        <v>261.4</v>
      </c>
      <c r="J351" t="n">
        <v>261.4</v>
      </c>
      <c r="K351" t="n">
        <v>261.4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inlineStr">
        <is>
          <t>04/2026</t>
        </is>
      </c>
    </row>
    <row r="352">
      <c r="A352" t="n">
        <v>226094</v>
      </c>
      <c r="B352" t="n">
        <v>128</v>
      </c>
      <c r="C352" t="inlineStr">
        <is>
          <t>Love Cabaret</t>
        </is>
      </c>
      <c r="D352" t="inlineStr">
        <is>
          <t>CECILIA TSUYACO ARAKI SILVA LTDA</t>
        </is>
      </c>
      <c r="E352" t="inlineStr">
        <is>
          <t>389669</t>
        </is>
      </c>
      <c r="F352" s="555" t="n">
        <v>46115</v>
      </c>
      <c r="G352" s="555" t="n">
        <v>46134</v>
      </c>
      <c r="H352" s="555" t="n">
        <v>46143</v>
      </c>
      <c r="I352" t="n">
        <v>364.4</v>
      </c>
      <c r="J352" t="n">
        <v>364.2</v>
      </c>
      <c r="K352" t="n">
        <v>364.4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inlineStr">
        <is>
          <t>04/2026</t>
        </is>
      </c>
    </row>
    <row r="353">
      <c r="A353" t="n">
        <v>225892</v>
      </c>
      <c r="B353" t="n">
        <v>128</v>
      </c>
      <c r="C353" t="inlineStr">
        <is>
          <t>Love Cabaret</t>
        </is>
      </c>
      <c r="D353" t="inlineStr">
        <is>
          <t>WPP COMERCIO DE CARNES LTDA</t>
        </is>
      </c>
      <c r="E353" t="inlineStr">
        <is>
          <t>78651</t>
        </is>
      </c>
      <c r="F353" s="555" t="n">
        <v>46127</v>
      </c>
      <c r="G353" s="555" t="n">
        <v>46127</v>
      </c>
      <c r="H353" s="555" t="n">
        <v>46155</v>
      </c>
      <c r="I353" t="n">
        <v>2252.14</v>
      </c>
      <c r="J353" t="n">
        <v>2252.14</v>
      </c>
      <c r="K353" t="n">
        <v>2252.14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inlineStr">
        <is>
          <t>04/2026</t>
        </is>
      </c>
    </row>
    <row r="354">
      <c r="A354" t="n">
        <v>225873</v>
      </c>
      <c r="B354" t="n">
        <v>128</v>
      </c>
      <c r="C354" t="inlineStr">
        <is>
          <t>Love Cabaret</t>
        </is>
      </c>
      <c r="D354" t="inlineStr">
        <is>
          <t>DO CHEF DISTRIBUIDORA DE ALIMENTOS LTDA</t>
        </is>
      </c>
      <c r="E354" t="inlineStr">
        <is>
          <t>1073</t>
        </is>
      </c>
      <c r="F354" s="555" t="n">
        <v>46129</v>
      </c>
      <c r="G354" s="555" t="n">
        <v>46129</v>
      </c>
      <c r="H354" s="555" t="n">
        <v>46157</v>
      </c>
      <c r="I354" t="n">
        <v>271.9</v>
      </c>
      <c r="J354" t="n">
        <v>271.9</v>
      </c>
      <c r="K354" t="n">
        <v>271.9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inlineStr">
        <is>
          <t>04/2026</t>
        </is>
      </c>
    </row>
    <row r="355">
      <c r="A355" t="n">
        <v>225872</v>
      </c>
      <c r="B355" t="n">
        <v>128</v>
      </c>
      <c r="C355" t="inlineStr">
        <is>
          <t>Love Cabaret</t>
        </is>
      </c>
      <c r="D355" t="inlineStr">
        <is>
          <t xml:space="preserve">MS FRANGOS LTDA </t>
        </is>
      </c>
      <c r="E355" t="inlineStr">
        <is>
          <t>6301</t>
        </is>
      </c>
      <c r="F355" s="555" t="n">
        <v>46128</v>
      </c>
      <c r="G355" s="555" t="n">
        <v>46128</v>
      </c>
      <c r="H355" s="555" t="n">
        <v>46142</v>
      </c>
      <c r="I355" t="n">
        <v>134.28</v>
      </c>
      <c r="J355" t="n">
        <v>131.18</v>
      </c>
      <c r="K355" t="n">
        <v>134.28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inlineStr">
        <is>
          <t>04/2026</t>
        </is>
      </c>
    </row>
    <row r="356">
      <c r="A356" t="n">
        <v>225871</v>
      </c>
      <c r="B356" t="n">
        <v>128</v>
      </c>
      <c r="C356" t="inlineStr">
        <is>
          <t>Love Cabaret</t>
        </is>
      </c>
      <c r="D356" t="inlineStr">
        <is>
          <t>PSSS LTDA</t>
        </is>
      </c>
      <c r="E356" t="inlineStr">
        <is>
          <t>3535</t>
        </is>
      </c>
      <c r="F356" s="555" t="n">
        <v>46127</v>
      </c>
      <c r="H356" s="555" t="n">
        <v>46141</v>
      </c>
      <c r="I356" t="n">
        <v>571.92</v>
      </c>
      <c r="J356" t="n">
        <v>571.92</v>
      </c>
      <c r="K356" t="n">
        <v>0</v>
      </c>
      <c r="L356" t="n">
        <v>0</v>
      </c>
      <c r="M356" t="n">
        <v>316.92</v>
      </c>
      <c r="N356" t="n">
        <v>0</v>
      </c>
      <c r="O356" t="n">
        <v>0</v>
      </c>
      <c r="P356" t="n">
        <v>0</v>
      </c>
      <c r="Q356" t="inlineStr">
        <is>
          <t>04/2026</t>
        </is>
      </c>
    </row>
    <row r="357">
      <c r="A357" t="n">
        <v>225870</v>
      </c>
      <c r="B357" t="n">
        <v>128</v>
      </c>
      <c r="C357" t="inlineStr">
        <is>
          <t>Love Cabaret</t>
        </is>
      </c>
      <c r="D357" t="inlineStr">
        <is>
          <t>PSSS LTDA</t>
        </is>
      </c>
      <c r="E357" t="inlineStr">
        <is>
          <t>3543</t>
        </is>
      </c>
      <c r="F357" s="555" t="n">
        <v>46128</v>
      </c>
      <c r="G357" s="555" t="n">
        <v>46128</v>
      </c>
      <c r="H357" s="555" t="n">
        <v>46142</v>
      </c>
      <c r="I357" t="n">
        <v>82.40000000000001</v>
      </c>
      <c r="J357" t="n">
        <v>82.40000000000001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82.40000000000001</v>
      </c>
      <c r="Q357" t="inlineStr">
        <is>
          <t>04/2026</t>
        </is>
      </c>
    </row>
    <row r="358">
      <c r="A358" t="n">
        <v>225869</v>
      </c>
      <c r="B358" t="n">
        <v>128</v>
      </c>
      <c r="C358" t="inlineStr">
        <is>
          <t>Love Cabaret</t>
        </is>
      </c>
      <c r="D358" t="inlineStr">
        <is>
          <t>KING COMERCIO E IMPORTACAO DE BEBIDAS LTDA</t>
        </is>
      </c>
      <c r="E358" t="inlineStr">
        <is>
          <t>126608</t>
        </is>
      </c>
      <c r="F358" s="555" t="n">
        <v>46127</v>
      </c>
      <c r="G358" s="555" t="n">
        <v>46127</v>
      </c>
      <c r="H358" s="555" t="n">
        <v>46148</v>
      </c>
      <c r="I358" t="n">
        <v>8460.790000000001</v>
      </c>
      <c r="J358" t="n">
        <v>8460.77</v>
      </c>
      <c r="K358" t="n">
        <v>0</v>
      </c>
      <c r="L358" t="n">
        <v>8460.790000000001</v>
      </c>
      <c r="M358" t="n">
        <v>0</v>
      </c>
      <c r="N358" t="n">
        <v>0</v>
      </c>
      <c r="O358" t="n">
        <v>0</v>
      </c>
      <c r="P358" t="n">
        <v>0</v>
      </c>
      <c r="Q358" t="inlineStr">
        <is>
          <t>04/2026</t>
        </is>
      </c>
    </row>
    <row r="359">
      <c r="A359" t="n">
        <v>225868</v>
      </c>
      <c r="B359" t="n">
        <v>128</v>
      </c>
      <c r="C359" t="inlineStr">
        <is>
          <t>Love Cabaret</t>
        </is>
      </c>
      <c r="D359" t="inlineStr">
        <is>
          <t>ZAHIL IMPORTADORA LTDA</t>
        </is>
      </c>
      <c r="E359" t="inlineStr">
        <is>
          <t>268239</t>
        </is>
      </c>
      <c r="F359" s="555" t="n">
        <v>46127</v>
      </c>
      <c r="G359" s="555" t="n">
        <v>46127</v>
      </c>
      <c r="H359" s="555" t="n">
        <v>46157</v>
      </c>
      <c r="I359" t="n">
        <v>2936.53</v>
      </c>
      <c r="J359" t="n">
        <v>2757.3</v>
      </c>
      <c r="K359" t="n">
        <v>0</v>
      </c>
      <c r="L359" t="n">
        <v>2936.53</v>
      </c>
      <c r="M359" t="n">
        <v>0</v>
      </c>
      <c r="N359" t="n">
        <v>0</v>
      </c>
      <c r="O359" t="n">
        <v>0</v>
      </c>
      <c r="P359" t="n">
        <v>0</v>
      </c>
      <c r="Q359" t="inlineStr">
        <is>
          <t>04/2026</t>
        </is>
      </c>
    </row>
    <row r="360">
      <c r="A360" t="n">
        <v>225867</v>
      </c>
      <c r="B360" t="n">
        <v>128</v>
      </c>
      <c r="C360" t="inlineStr">
        <is>
          <t>Love Cabaret</t>
        </is>
      </c>
      <c r="D360" t="inlineStr">
        <is>
          <t xml:space="preserve">COMERCIAL IMPORTADORA E EXPORTADORA METAPUNTO LTDA </t>
        </is>
      </c>
      <c r="E360" t="inlineStr">
        <is>
          <t>44099</t>
        </is>
      </c>
      <c r="F360" s="555" t="n">
        <v>46128</v>
      </c>
      <c r="G360" s="555" t="n">
        <v>46128</v>
      </c>
      <c r="H360" s="555" t="n">
        <v>46146</v>
      </c>
      <c r="I360" t="n">
        <v>250.6</v>
      </c>
      <c r="J360" t="n">
        <v>223</v>
      </c>
      <c r="K360" t="n">
        <v>250.6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inlineStr">
        <is>
          <t>04/2026</t>
        </is>
      </c>
    </row>
    <row r="361">
      <c r="A361" t="n">
        <v>225866</v>
      </c>
      <c r="B361" t="n">
        <v>128</v>
      </c>
      <c r="C361" t="inlineStr">
        <is>
          <t>Love Cabaret</t>
        </is>
      </c>
      <c r="D361" t="inlineStr">
        <is>
          <t>J.K. COMERCIO DE GENEROS ALIMENICIOS LTDA</t>
        </is>
      </c>
      <c r="E361" t="inlineStr">
        <is>
          <t>13889</t>
        </is>
      </c>
      <c r="F361" s="555" t="n">
        <v>46128</v>
      </c>
      <c r="G361" s="555" t="n">
        <v>46128</v>
      </c>
      <c r="H361" s="555" t="n">
        <v>46158</v>
      </c>
      <c r="I361" t="n">
        <v>260</v>
      </c>
      <c r="J361" t="n">
        <v>260</v>
      </c>
      <c r="K361" t="n">
        <v>0</v>
      </c>
      <c r="L361" t="n">
        <v>260</v>
      </c>
      <c r="M361" t="n">
        <v>0</v>
      </c>
      <c r="N361" t="n">
        <v>0</v>
      </c>
      <c r="O361" t="n">
        <v>0</v>
      </c>
      <c r="P361" t="n">
        <v>0</v>
      </c>
      <c r="Q361" t="inlineStr">
        <is>
          <t>04/2026</t>
        </is>
      </c>
    </row>
    <row r="362">
      <c r="A362" t="n">
        <v>225865</v>
      </c>
      <c r="B362" t="n">
        <v>128</v>
      </c>
      <c r="C362" t="inlineStr">
        <is>
          <t>Love Cabaret</t>
        </is>
      </c>
      <c r="D362" t="inlineStr">
        <is>
          <t>LUZART INDUSTRIA E COM.  DE VELAS LTDA -</t>
        </is>
      </c>
      <c r="E362" t="inlineStr">
        <is>
          <t>10386</t>
        </is>
      </c>
      <c r="F362" s="555" t="n">
        <v>46128</v>
      </c>
      <c r="H362" s="555" t="n">
        <v>46148</v>
      </c>
      <c r="I362" t="n">
        <v>3450</v>
      </c>
      <c r="J362" t="n">
        <v>3450</v>
      </c>
      <c r="K362" t="n">
        <v>0</v>
      </c>
      <c r="L362" t="n">
        <v>0</v>
      </c>
      <c r="M362" t="n">
        <v>0</v>
      </c>
      <c r="N362" t="n">
        <v>3450</v>
      </c>
      <c r="O362" t="n">
        <v>0</v>
      </c>
      <c r="P362" t="n">
        <v>0</v>
      </c>
      <c r="Q362" t="inlineStr">
        <is>
          <t>04/2026</t>
        </is>
      </c>
    </row>
    <row r="363">
      <c r="A363" t="n">
        <v>225864</v>
      </c>
      <c r="B363" t="n">
        <v>128</v>
      </c>
      <c r="C363" t="inlineStr">
        <is>
          <t>Love Cabaret</t>
        </is>
      </c>
      <c r="D363" t="inlineStr">
        <is>
          <t>PIRAMIDES COMERCIO DE AGUAS MINEIRAIS E BEBIDAS EM GERAL LTDA</t>
        </is>
      </c>
      <c r="E363" t="inlineStr">
        <is>
          <t>155963</t>
        </is>
      </c>
      <c r="F363" s="555" t="n">
        <v>46127</v>
      </c>
      <c r="G363" s="555" t="n">
        <v>46127</v>
      </c>
      <c r="H363" s="555" t="n">
        <v>46141</v>
      </c>
      <c r="I363" t="n">
        <v>232.89</v>
      </c>
      <c r="J363" t="n">
        <v>232.89</v>
      </c>
      <c r="K363" t="n">
        <v>0</v>
      </c>
      <c r="L363" t="n">
        <v>232.89</v>
      </c>
      <c r="M363" t="n">
        <v>0</v>
      </c>
      <c r="N363" t="n">
        <v>0</v>
      </c>
      <c r="O363" t="n">
        <v>0</v>
      </c>
      <c r="P363" t="n">
        <v>0</v>
      </c>
      <c r="Q363" t="inlineStr">
        <is>
          <t>04/2026</t>
        </is>
      </c>
    </row>
    <row r="364">
      <c r="A364" t="n">
        <v>225862</v>
      </c>
      <c r="B364" t="n">
        <v>128</v>
      </c>
      <c r="C364" t="inlineStr">
        <is>
          <t>Love Cabaret</t>
        </is>
      </c>
      <c r="D364" t="inlineStr">
        <is>
          <t>JR GAIOTTO ALIMENTOS LTDA</t>
        </is>
      </c>
      <c r="E364" t="inlineStr">
        <is>
          <t>102287</t>
        </is>
      </c>
      <c r="F364" s="555" t="n">
        <v>46127</v>
      </c>
      <c r="G364" s="555" t="n">
        <v>46127</v>
      </c>
      <c r="H364" s="555" t="n">
        <v>46142</v>
      </c>
      <c r="I364" t="n">
        <v>680</v>
      </c>
      <c r="J364" t="n">
        <v>680</v>
      </c>
      <c r="K364" t="n">
        <v>680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inlineStr">
        <is>
          <t>04/2026</t>
        </is>
      </c>
    </row>
    <row r="365">
      <c r="A365" t="n">
        <v>225852</v>
      </c>
      <c r="B365" t="n">
        <v>128</v>
      </c>
      <c r="C365" t="inlineStr">
        <is>
          <t>Love Cabaret</t>
        </is>
      </c>
      <c r="D365" t="inlineStr">
        <is>
          <t>DEOLINDA DOS SANTOS FREITAS</t>
        </is>
      </c>
      <c r="E365" t="inlineStr">
        <is>
          <t>2429</t>
        </is>
      </c>
      <c r="F365" s="555" t="n">
        <v>46127</v>
      </c>
      <c r="H365" s="555" t="n">
        <v>46162</v>
      </c>
      <c r="I365" t="n">
        <v>651.6</v>
      </c>
      <c r="J365" t="n">
        <v>651.6</v>
      </c>
      <c r="K365" t="n">
        <v>0</v>
      </c>
      <c r="L365" t="n">
        <v>0</v>
      </c>
      <c r="M365" t="n">
        <v>651.6</v>
      </c>
      <c r="N365" t="n">
        <v>0</v>
      </c>
      <c r="O365" t="n">
        <v>0</v>
      </c>
      <c r="P365" t="n">
        <v>0</v>
      </c>
      <c r="Q365" t="inlineStr">
        <is>
          <t>04/2026</t>
        </is>
      </c>
    </row>
    <row r="366">
      <c r="A366" t="n">
        <v>225844</v>
      </c>
      <c r="B366" t="n">
        <v>128</v>
      </c>
      <c r="C366" t="inlineStr">
        <is>
          <t>Love Cabaret</t>
        </is>
      </c>
      <c r="D366" t="inlineStr">
        <is>
          <t>DISTRIBUIDORA ARENA VIP COMERCIO DE BEBIDAS LTDA</t>
        </is>
      </c>
      <c r="E366" t="inlineStr">
        <is>
          <t>4597</t>
        </is>
      </c>
      <c r="F366" s="555" t="n">
        <v>46127</v>
      </c>
      <c r="G366" s="555" t="n">
        <v>46127</v>
      </c>
      <c r="H366" s="555" t="n">
        <v>46155</v>
      </c>
      <c r="I366" t="n">
        <v>306</v>
      </c>
      <c r="J366" t="n">
        <v>306</v>
      </c>
      <c r="K366" t="n">
        <v>0</v>
      </c>
      <c r="L366" t="n">
        <v>306</v>
      </c>
      <c r="M366" t="n">
        <v>0</v>
      </c>
      <c r="N366" t="n">
        <v>0</v>
      </c>
      <c r="O366" t="n">
        <v>0</v>
      </c>
      <c r="P366" t="n">
        <v>0</v>
      </c>
      <c r="Q366" t="inlineStr">
        <is>
          <t>04/2026</t>
        </is>
      </c>
    </row>
    <row r="367">
      <c r="A367" t="n">
        <v>225828</v>
      </c>
      <c r="B367" t="n">
        <v>128</v>
      </c>
      <c r="C367" t="inlineStr">
        <is>
          <t>Love Cabaret</t>
        </is>
      </c>
      <c r="D367" t="inlineStr">
        <is>
          <t>EMPORIO M&amp;L COMERCIO DE ALIM E BEBIDAS LTDA</t>
        </is>
      </c>
      <c r="E367" t="inlineStr">
        <is>
          <t>508101</t>
        </is>
      </c>
      <c r="F367" s="555" t="n">
        <v>46129</v>
      </c>
      <c r="G367" s="555" t="n">
        <v>46129</v>
      </c>
      <c r="H367" s="555" t="n">
        <v>46157</v>
      </c>
      <c r="I367" t="n">
        <v>1218.61</v>
      </c>
      <c r="J367" t="n">
        <v>1218.61</v>
      </c>
      <c r="K367" t="n">
        <v>1218.61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inlineStr">
        <is>
          <t>04/2026</t>
        </is>
      </c>
    </row>
    <row r="368">
      <c r="A368" t="n">
        <v>225817</v>
      </c>
      <c r="B368" t="n">
        <v>128</v>
      </c>
      <c r="C368" t="inlineStr">
        <is>
          <t>Love Cabaret</t>
        </is>
      </c>
      <c r="D368" t="inlineStr">
        <is>
          <t>MARIO PEDRO FELICIANO - HORTIFRUTI</t>
        </is>
      </c>
      <c r="E368" t="inlineStr">
        <is>
          <t>474099</t>
        </is>
      </c>
      <c r="F368" s="555" t="n">
        <v>46128</v>
      </c>
      <c r="G368" s="555" t="n">
        <v>46128</v>
      </c>
      <c r="H368" s="555" t="n">
        <v>46156</v>
      </c>
      <c r="I368" t="n">
        <v>10.95</v>
      </c>
      <c r="J368" t="n">
        <v>10.95</v>
      </c>
      <c r="K368" t="n">
        <v>10.95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inlineStr">
        <is>
          <t>04/2026</t>
        </is>
      </c>
    </row>
    <row r="369">
      <c r="A369" t="n">
        <v>225806</v>
      </c>
      <c r="B369" t="n">
        <v>128</v>
      </c>
      <c r="C369" t="inlineStr">
        <is>
          <t>Love Cabaret</t>
        </is>
      </c>
      <c r="D369" t="inlineStr">
        <is>
          <t>DEOLINDA DOS SANTOS FREITAS</t>
        </is>
      </c>
      <c r="E369" t="inlineStr">
        <is>
          <t>2436</t>
        </is>
      </c>
      <c r="F369" s="555" t="n">
        <v>46129</v>
      </c>
      <c r="G369" s="555" t="n">
        <v>46129</v>
      </c>
      <c r="H369" s="555" t="n">
        <v>46162</v>
      </c>
      <c r="I369" t="n">
        <v>200.9</v>
      </c>
      <c r="J369" t="n">
        <v>200.9</v>
      </c>
      <c r="K369" t="n">
        <v>200.9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inlineStr">
        <is>
          <t>04/2026</t>
        </is>
      </c>
    </row>
    <row r="370">
      <c r="A370" t="n">
        <v>225768</v>
      </c>
      <c r="B370" t="n">
        <v>128</v>
      </c>
      <c r="C370" t="inlineStr">
        <is>
          <t>Love Cabaret</t>
        </is>
      </c>
      <c r="D370" t="inlineStr">
        <is>
          <t>FRONT BEBIDAS LTDA</t>
        </is>
      </c>
      <c r="E370" t="inlineStr">
        <is>
          <t>800790</t>
        </is>
      </c>
      <c r="F370" s="555" t="n">
        <v>46128</v>
      </c>
      <c r="G370" s="555" t="n">
        <v>46128</v>
      </c>
      <c r="H370" s="555" t="n">
        <v>46156</v>
      </c>
      <c r="I370" t="n">
        <v>1410</v>
      </c>
      <c r="J370" t="n">
        <v>1410</v>
      </c>
      <c r="K370" t="n">
        <v>0</v>
      </c>
      <c r="L370" t="n">
        <v>1410</v>
      </c>
      <c r="M370" t="n">
        <v>0</v>
      </c>
      <c r="N370" t="n">
        <v>0</v>
      </c>
      <c r="O370" t="n">
        <v>0</v>
      </c>
      <c r="P370" t="n">
        <v>0</v>
      </c>
      <c r="Q370" t="inlineStr">
        <is>
          <t>04/2026</t>
        </is>
      </c>
    </row>
    <row r="371">
      <c r="A371" t="n">
        <v>225743</v>
      </c>
      <c r="B371" t="n">
        <v>128</v>
      </c>
      <c r="C371" t="inlineStr">
        <is>
          <t>Love Cabaret</t>
        </is>
      </c>
      <c r="D371" t="inlineStr">
        <is>
          <t>ERVAS FINAS HORTICULTURA LTDA</t>
        </is>
      </c>
      <c r="E371" t="inlineStr">
        <is>
          <t>413678</t>
        </is>
      </c>
      <c r="F371" s="555" t="n">
        <v>46127</v>
      </c>
      <c r="G371" s="555" t="n">
        <v>46127</v>
      </c>
      <c r="H371" s="555" t="n">
        <v>46157</v>
      </c>
      <c r="I371" t="n">
        <v>469.2</v>
      </c>
      <c r="J371" t="n">
        <v>469.2</v>
      </c>
      <c r="K371" t="n">
        <v>469.2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inlineStr">
        <is>
          <t>04/2026</t>
        </is>
      </c>
    </row>
    <row r="372">
      <c r="A372" t="n">
        <v>225702</v>
      </c>
      <c r="B372" t="n">
        <v>128</v>
      </c>
      <c r="C372" t="inlineStr">
        <is>
          <t>Love Cabaret</t>
        </is>
      </c>
      <c r="D372" t="inlineStr">
        <is>
          <t>ZAHIL IMPORTADORA LTDA</t>
        </is>
      </c>
      <c r="E372" t="inlineStr">
        <is>
          <t>267847</t>
        </is>
      </c>
      <c r="F372" s="555" t="n">
        <v>46120</v>
      </c>
      <c r="G372" s="555" t="n">
        <v>46120</v>
      </c>
      <c r="H372" s="555" t="n">
        <v>46150</v>
      </c>
      <c r="I372" t="n">
        <v>1453.73</v>
      </c>
      <c r="J372" t="n">
        <v>1365</v>
      </c>
      <c r="K372" t="n">
        <v>0</v>
      </c>
      <c r="L372" t="n">
        <v>1453.73</v>
      </c>
      <c r="M372" t="n">
        <v>0</v>
      </c>
      <c r="N372" t="n">
        <v>0</v>
      </c>
      <c r="O372" t="n">
        <v>0</v>
      </c>
      <c r="P372" t="n">
        <v>0</v>
      </c>
      <c r="Q372" t="inlineStr">
        <is>
          <t>04/2026</t>
        </is>
      </c>
    </row>
    <row r="373">
      <c r="A373" t="n">
        <v>225691</v>
      </c>
      <c r="B373" t="n">
        <v>128</v>
      </c>
      <c r="C373" t="inlineStr">
        <is>
          <t>Love Cabaret</t>
        </is>
      </c>
      <c r="D373" t="inlineStr">
        <is>
          <t>EMPORIO M&amp;L COMERCIO DE ALIM E BEBIDAS LTDA</t>
        </is>
      </c>
      <c r="E373" t="inlineStr">
        <is>
          <t>506272</t>
        </is>
      </c>
      <c r="F373" s="555" t="n">
        <v>46121</v>
      </c>
      <c r="G373" s="555" t="n">
        <v>46121</v>
      </c>
      <c r="H373" s="555" t="n">
        <v>46149</v>
      </c>
      <c r="I373" t="n">
        <v>959.4</v>
      </c>
      <c r="J373" t="n">
        <v>959.4</v>
      </c>
      <c r="K373" t="n">
        <v>0</v>
      </c>
      <c r="L373" t="n">
        <v>959.4</v>
      </c>
      <c r="M373" t="n">
        <v>0</v>
      </c>
      <c r="N373" t="n">
        <v>0</v>
      </c>
      <c r="O373" t="n">
        <v>0</v>
      </c>
      <c r="P373" t="n">
        <v>0</v>
      </c>
      <c r="Q373" t="inlineStr">
        <is>
          <t>04/2026</t>
        </is>
      </c>
    </row>
    <row r="374">
      <c r="A374" t="n">
        <v>225688</v>
      </c>
      <c r="B374" t="n">
        <v>128</v>
      </c>
      <c r="C374" t="inlineStr">
        <is>
          <t>Love Cabaret</t>
        </is>
      </c>
      <c r="D374" t="inlineStr">
        <is>
          <t xml:space="preserve">FORTE ALIMENTOS COM. IMPORTAÇÃO LTDA </t>
        </is>
      </c>
      <c r="E374" t="inlineStr">
        <is>
          <t>368287</t>
        </is>
      </c>
      <c r="F374" s="555" t="n">
        <v>46125</v>
      </c>
      <c r="G374" s="555" t="n">
        <v>46125</v>
      </c>
      <c r="H374" s="555" t="n">
        <v>46154</v>
      </c>
      <c r="I374" t="n">
        <v>559.2</v>
      </c>
      <c r="J374" t="n">
        <v>559.2</v>
      </c>
      <c r="K374" t="n">
        <v>559.2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inlineStr">
        <is>
          <t>04/2026</t>
        </is>
      </c>
    </row>
    <row r="375">
      <c r="A375" t="n">
        <v>225687</v>
      </c>
      <c r="B375" t="n">
        <v>128</v>
      </c>
      <c r="C375" t="inlineStr">
        <is>
          <t>Love Cabaret</t>
        </is>
      </c>
      <c r="D375" t="inlineStr">
        <is>
          <t>WINES4U COMÉRCIO, IMPORTAÇÃO E EXPORTAÇÃO DE VINHOS LTDA</t>
        </is>
      </c>
      <c r="E375" t="inlineStr">
        <is>
          <t>15178</t>
        </is>
      </c>
      <c r="F375" s="555" t="n">
        <v>46120</v>
      </c>
      <c r="G375" s="555" t="n">
        <v>46120</v>
      </c>
      <c r="H375" s="555" t="n">
        <v>46150</v>
      </c>
      <c r="I375" t="n">
        <v>1032.75</v>
      </c>
      <c r="J375" t="n">
        <v>1032.75</v>
      </c>
      <c r="K375" t="n">
        <v>0</v>
      </c>
      <c r="L375" t="n">
        <v>1032.75</v>
      </c>
      <c r="M375" t="n">
        <v>0</v>
      </c>
      <c r="N375" t="n">
        <v>0</v>
      </c>
      <c r="O375" t="n">
        <v>0</v>
      </c>
      <c r="P375" t="n">
        <v>0</v>
      </c>
      <c r="Q375" t="inlineStr">
        <is>
          <t>04/2026</t>
        </is>
      </c>
    </row>
    <row r="376">
      <c r="A376" t="n">
        <v>225683</v>
      </c>
      <c r="B376" t="n">
        <v>128</v>
      </c>
      <c r="C376" t="inlineStr">
        <is>
          <t>Love Cabaret</t>
        </is>
      </c>
      <c r="D376" t="inlineStr">
        <is>
          <t>MURILLO S DUARTE COMERCIAL LTDA</t>
        </is>
      </c>
      <c r="E376" t="inlineStr">
        <is>
          <t>2351</t>
        </is>
      </c>
      <c r="F376" s="555" t="n">
        <v>46118</v>
      </c>
      <c r="H376" s="555" t="n">
        <v>46153</v>
      </c>
      <c r="I376" t="n">
        <v>262.08</v>
      </c>
      <c r="J376" t="n">
        <v>262.08</v>
      </c>
      <c r="K376" t="n">
        <v>0</v>
      </c>
      <c r="L376" t="n">
        <v>0</v>
      </c>
      <c r="M376" t="n">
        <v>199.08</v>
      </c>
      <c r="N376" t="n">
        <v>0</v>
      </c>
      <c r="O376" t="n">
        <v>63</v>
      </c>
      <c r="P376" t="n">
        <v>0</v>
      </c>
      <c r="Q376" t="inlineStr">
        <is>
          <t>04/2026</t>
        </is>
      </c>
    </row>
    <row r="377">
      <c r="A377" t="n">
        <v>224376</v>
      </c>
      <c r="B377" t="n">
        <v>128</v>
      </c>
      <c r="C377" t="inlineStr">
        <is>
          <t>Love Cabaret</t>
        </is>
      </c>
      <c r="D377" t="inlineStr">
        <is>
          <t>PSSS LTDA</t>
        </is>
      </c>
      <c r="E377" t="inlineStr">
        <is>
          <t>3475</t>
        </is>
      </c>
      <c r="F377" s="555" t="n">
        <v>46118</v>
      </c>
      <c r="H377" s="555" t="n">
        <v>46133</v>
      </c>
      <c r="I377" t="n">
        <v>206.6</v>
      </c>
      <c r="J377" t="n">
        <v>206.6</v>
      </c>
      <c r="K377" t="n">
        <v>0</v>
      </c>
      <c r="L377" t="n">
        <v>0</v>
      </c>
      <c r="M377" t="n">
        <v>0</v>
      </c>
      <c r="N377" t="n">
        <v>0</v>
      </c>
      <c r="O377" t="n">
        <v>116.8</v>
      </c>
      <c r="P377" t="n">
        <v>49.9</v>
      </c>
      <c r="Q377" t="inlineStr">
        <is>
          <t>04/2026</t>
        </is>
      </c>
    </row>
    <row r="378">
      <c r="A378" t="n">
        <v>224375</v>
      </c>
      <c r="B378" t="n">
        <v>128</v>
      </c>
      <c r="C378" t="inlineStr">
        <is>
          <t>Love Cabaret</t>
        </is>
      </c>
      <c r="D378" t="inlineStr">
        <is>
          <t>PSSS LTDA</t>
        </is>
      </c>
      <c r="E378" t="inlineStr">
        <is>
          <t>3497</t>
        </is>
      </c>
      <c r="F378" s="555" t="n">
        <v>46121</v>
      </c>
      <c r="H378" s="555" t="n">
        <v>46135</v>
      </c>
      <c r="I378" t="n">
        <v>603.26</v>
      </c>
      <c r="J378" t="n">
        <v>603.26</v>
      </c>
      <c r="K378" t="n">
        <v>0</v>
      </c>
      <c r="L378" t="n">
        <v>0</v>
      </c>
      <c r="M378" t="n">
        <v>348.26</v>
      </c>
      <c r="N378" t="n">
        <v>0</v>
      </c>
      <c r="O378" t="n">
        <v>0</v>
      </c>
      <c r="P378" t="n">
        <v>0</v>
      </c>
      <c r="Q378" t="inlineStr">
        <is>
          <t>04/2026</t>
        </is>
      </c>
    </row>
    <row r="379">
      <c r="A379" t="n">
        <v>224373</v>
      </c>
      <c r="B379" t="n">
        <v>128</v>
      </c>
      <c r="C379" t="inlineStr">
        <is>
          <t>Love Cabaret</t>
        </is>
      </c>
      <c r="D379" t="inlineStr">
        <is>
          <t>ASSAZ ORGANICA INDUSTRIA E COMERCIO DE ALIMENTOS LTDA</t>
        </is>
      </c>
      <c r="E379" t="inlineStr">
        <is>
          <t>26438</t>
        </is>
      </c>
      <c r="F379" s="555" t="n">
        <v>46121</v>
      </c>
      <c r="G379" s="555" t="n">
        <v>46121</v>
      </c>
      <c r="H379" s="555" t="n">
        <v>46136</v>
      </c>
      <c r="I379" t="n">
        <v>91.75</v>
      </c>
      <c r="J379" t="n">
        <v>91.75</v>
      </c>
      <c r="K379" t="n">
        <v>91.75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inlineStr">
        <is>
          <t>04/2026</t>
        </is>
      </c>
    </row>
    <row r="380">
      <c r="A380" t="n">
        <v>224372</v>
      </c>
      <c r="B380" t="n">
        <v>128</v>
      </c>
      <c r="C380" t="inlineStr">
        <is>
          <t>Love Cabaret</t>
        </is>
      </c>
      <c r="D380" t="inlineStr">
        <is>
          <t>BATALHA FABRICA DE PAES LTDA</t>
        </is>
      </c>
      <c r="E380" t="inlineStr">
        <is>
          <t>8676</t>
        </is>
      </c>
      <c r="F380" s="555" t="n">
        <v>46118</v>
      </c>
      <c r="G380" s="555" t="n">
        <v>46118</v>
      </c>
      <c r="H380" s="555" t="n">
        <v>46136</v>
      </c>
      <c r="I380" t="n">
        <v>331.2</v>
      </c>
      <c r="J380" t="n">
        <v>331.2</v>
      </c>
      <c r="K380" t="n">
        <v>331.2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inlineStr">
        <is>
          <t>04/2026</t>
        </is>
      </c>
    </row>
    <row r="381">
      <c r="A381" t="n">
        <v>224371</v>
      </c>
      <c r="B381" t="n">
        <v>128</v>
      </c>
      <c r="C381" t="inlineStr">
        <is>
          <t>Love Cabaret</t>
        </is>
      </c>
      <c r="D381" t="inlineStr">
        <is>
          <t xml:space="preserve">LATICINIOS FIOR DITALIA LTDA </t>
        </is>
      </c>
      <c r="E381" t="inlineStr">
        <is>
          <t>43591</t>
        </is>
      </c>
      <c r="F381" s="555" t="n">
        <v>46121</v>
      </c>
      <c r="G381" s="555" t="n">
        <v>46121</v>
      </c>
      <c r="H381" s="555" t="n">
        <v>46137</v>
      </c>
      <c r="I381" t="n">
        <v>261.4</v>
      </c>
      <c r="J381" t="n">
        <v>261.4</v>
      </c>
      <c r="K381" t="n">
        <v>261.4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inlineStr">
        <is>
          <t>04/2026</t>
        </is>
      </c>
    </row>
    <row r="382">
      <c r="A382" t="n">
        <v>224369</v>
      </c>
      <c r="B382" t="n">
        <v>128</v>
      </c>
      <c r="C382" t="inlineStr">
        <is>
          <t>Love Cabaret</t>
        </is>
      </c>
      <c r="D382" t="inlineStr">
        <is>
          <t>PSSS LTDA</t>
        </is>
      </c>
      <c r="E382" t="inlineStr">
        <is>
          <t>3499</t>
        </is>
      </c>
      <c r="F382" s="555" t="n">
        <v>46121</v>
      </c>
      <c r="H382" s="555" t="n">
        <v>46135</v>
      </c>
      <c r="I382" t="n">
        <v>48</v>
      </c>
      <c r="J382" t="n">
        <v>48</v>
      </c>
      <c r="K382" t="n">
        <v>0</v>
      </c>
      <c r="L382" t="n">
        <v>0</v>
      </c>
      <c r="M382" t="n">
        <v>0</v>
      </c>
      <c r="N382" t="n">
        <v>0</v>
      </c>
      <c r="O382" t="n">
        <v>48</v>
      </c>
      <c r="P382" t="n">
        <v>0</v>
      </c>
      <c r="Q382" t="inlineStr">
        <is>
          <t>04/2026</t>
        </is>
      </c>
    </row>
    <row r="383">
      <c r="A383" t="n">
        <v>224368</v>
      </c>
      <c r="B383" t="n">
        <v>128</v>
      </c>
      <c r="C383" t="inlineStr">
        <is>
          <t>Love Cabaret</t>
        </is>
      </c>
      <c r="D383" t="inlineStr">
        <is>
          <t>ZAHIL IMPORTADORA LTDA</t>
        </is>
      </c>
      <c r="E383" t="inlineStr">
        <is>
          <t>267894</t>
        </is>
      </c>
      <c r="F383" s="555" t="n">
        <v>46121</v>
      </c>
      <c r="G383" s="555" t="n">
        <v>46121</v>
      </c>
      <c r="H383" s="555" t="n">
        <v>46136</v>
      </c>
      <c r="I383" t="n">
        <v>647.95</v>
      </c>
      <c r="J383" t="n">
        <v>608.4</v>
      </c>
      <c r="K383" t="n">
        <v>0</v>
      </c>
      <c r="L383" t="n">
        <v>647.95</v>
      </c>
      <c r="M383" t="n">
        <v>0</v>
      </c>
      <c r="N383" t="n">
        <v>0</v>
      </c>
      <c r="O383" t="n">
        <v>0</v>
      </c>
      <c r="P383" t="n">
        <v>0</v>
      </c>
      <c r="Q383" t="inlineStr">
        <is>
          <t>04/2026</t>
        </is>
      </c>
    </row>
    <row r="384">
      <c r="A384" t="n">
        <v>224367</v>
      </c>
      <c r="B384" t="n">
        <v>128</v>
      </c>
      <c r="C384" t="inlineStr">
        <is>
          <t>Love Cabaret</t>
        </is>
      </c>
      <c r="D384" t="inlineStr">
        <is>
          <t xml:space="preserve">EDUARDO TAKESHI MURANAKA </t>
        </is>
      </c>
      <c r="E384" t="inlineStr">
        <is>
          <t>260711352</t>
        </is>
      </c>
      <c r="F384" s="555" t="n">
        <v>46125</v>
      </c>
      <c r="G384" s="555" t="n">
        <v>46125</v>
      </c>
      <c r="H384" s="555" t="n">
        <v>46128</v>
      </c>
      <c r="I384" t="n">
        <v>156</v>
      </c>
      <c r="J384" t="n">
        <v>156</v>
      </c>
      <c r="K384" t="n">
        <v>156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inlineStr">
        <is>
          <t>04/2026</t>
        </is>
      </c>
    </row>
    <row r="385">
      <c r="A385" t="n">
        <v>224164</v>
      </c>
      <c r="B385" t="n">
        <v>128</v>
      </c>
      <c r="C385" t="inlineStr">
        <is>
          <t>Love Cabaret</t>
        </is>
      </c>
      <c r="D385" t="inlineStr">
        <is>
          <t>EMPORIO M&amp;L COMERCIO DE ALIM E BEBIDAS LTDA</t>
        </is>
      </c>
      <c r="E385" t="inlineStr">
        <is>
          <t>505630</t>
        </is>
      </c>
      <c r="F385" s="555" t="n">
        <v>46119</v>
      </c>
      <c r="G385" s="555" t="n">
        <v>46119</v>
      </c>
      <c r="H385" s="555" t="n">
        <v>46149</v>
      </c>
      <c r="I385" t="n">
        <v>305.3</v>
      </c>
      <c r="J385" t="n">
        <v>305.3</v>
      </c>
      <c r="K385" t="n">
        <v>305.3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inlineStr">
        <is>
          <t>04/2026</t>
        </is>
      </c>
    </row>
    <row r="386">
      <c r="A386" t="n">
        <v>224163</v>
      </c>
      <c r="B386" t="n">
        <v>128</v>
      </c>
      <c r="C386" t="inlineStr">
        <is>
          <t>Love Cabaret</t>
        </is>
      </c>
      <c r="D386" t="inlineStr">
        <is>
          <t>DO CHEF DISTRIBUIDORA DE ALIMENTOS LTDA</t>
        </is>
      </c>
      <c r="E386" t="inlineStr">
        <is>
          <t>868</t>
        </is>
      </c>
      <c r="F386" s="555" t="n">
        <v>46120</v>
      </c>
      <c r="G386" s="555" t="n">
        <v>46120</v>
      </c>
      <c r="H386" s="555" t="n">
        <v>46148</v>
      </c>
      <c r="I386" t="n">
        <v>114.8</v>
      </c>
      <c r="J386" t="n">
        <v>114.8</v>
      </c>
      <c r="K386" t="n">
        <v>114.8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inlineStr">
        <is>
          <t>04/2026</t>
        </is>
      </c>
    </row>
    <row r="387">
      <c r="A387" t="n">
        <v>224162</v>
      </c>
      <c r="B387" t="n">
        <v>128</v>
      </c>
      <c r="C387" t="inlineStr">
        <is>
          <t>Love Cabaret</t>
        </is>
      </c>
      <c r="D387" t="inlineStr">
        <is>
          <t>MARIO PEDRO FELICIANO - HORTIFRUTI</t>
        </is>
      </c>
      <c r="E387" t="inlineStr">
        <is>
          <t>473159</t>
        </is>
      </c>
      <c r="F387" s="555" t="n">
        <v>46120</v>
      </c>
      <c r="G387" s="555" t="n">
        <v>46120</v>
      </c>
      <c r="H387" s="555" t="n">
        <v>46148</v>
      </c>
      <c r="I387" t="n">
        <v>105.95</v>
      </c>
      <c r="J387" t="n">
        <v>105.95</v>
      </c>
      <c r="K387" t="n">
        <v>105.95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inlineStr">
        <is>
          <t>04/2026</t>
        </is>
      </c>
    </row>
    <row r="388">
      <c r="A388" t="n">
        <v>224161</v>
      </c>
      <c r="B388" t="n">
        <v>128</v>
      </c>
      <c r="C388" t="inlineStr">
        <is>
          <t>Love Cabaret</t>
        </is>
      </c>
      <c r="D388" t="inlineStr">
        <is>
          <t>FG7 COMERCIO E DISTRIBUICAO DE BEBIDAS LTDA</t>
        </is>
      </c>
      <c r="E388" t="inlineStr">
        <is>
          <t>775823</t>
        </is>
      </c>
      <c r="F388" s="555" t="n">
        <v>46120</v>
      </c>
      <c r="G388" s="555" t="n">
        <v>46120</v>
      </c>
      <c r="H388" s="555" t="n">
        <v>46142</v>
      </c>
      <c r="I388" t="n">
        <v>404.32</v>
      </c>
      <c r="J388" t="n">
        <v>404.32</v>
      </c>
      <c r="K388" t="n">
        <v>404.32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inlineStr">
        <is>
          <t>04/2026</t>
        </is>
      </c>
    </row>
    <row r="389">
      <c r="A389" t="n">
        <v>224160</v>
      </c>
      <c r="B389" t="n">
        <v>128</v>
      </c>
      <c r="C389" t="inlineStr">
        <is>
          <t>Love Cabaret</t>
        </is>
      </c>
      <c r="D389" t="inlineStr">
        <is>
          <t>FG7 COMERCIO E DISTRIBUICAO DE BEBIDAS LTDA</t>
        </is>
      </c>
      <c r="E389" t="inlineStr">
        <is>
          <t>775821</t>
        </is>
      </c>
      <c r="F389" s="555" t="n">
        <v>46120</v>
      </c>
      <c r="G389" s="555" t="n">
        <v>46120</v>
      </c>
      <c r="H389" s="555" t="n">
        <v>46142</v>
      </c>
      <c r="I389" t="n">
        <v>1672.02</v>
      </c>
      <c r="J389" t="n">
        <v>1672.02</v>
      </c>
      <c r="K389" t="n">
        <v>0</v>
      </c>
      <c r="L389" t="n">
        <v>1672.02</v>
      </c>
      <c r="M389" t="n">
        <v>0</v>
      </c>
      <c r="N389" t="n">
        <v>0</v>
      </c>
      <c r="O389" t="n">
        <v>0</v>
      </c>
      <c r="P389" t="n">
        <v>0</v>
      </c>
      <c r="Q389" t="inlineStr">
        <is>
          <t>04/2026</t>
        </is>
      </c>
    </row>
    <row r="390">
      <c r="A390" t="n">
        <v>224159</v>
      </c>
      <c r="B390" t="n">
        <v>128</v>
      </c>
      <c r="C390" t="inlineStr">
        <is>
          <t>Love Cabaret</t>
        </is>
      </c>
      <c r="D390" t="inlineStr">
        <is>
          <t>CECILIA TSUYACO ARAKI SILVA LTDA</t>
        </is>
      </c>
      <c r="E390" t="inlineStr">
        <is>
          <t>389885</t>
        </is>
      </c>
      <c r="F390" s="555" t="n">
        <v>46120</v>
      </c>
      <c r="G390" s="555" t="n">
        <v>46120</v>
      </c>
      <c r="H390" s="555" t="n">
        <v>46148</v>
      </c>
      <c r="I390" t="n">
        <v>282.1</v>
      </c>
      <c r="J390" t="n">
        <v>282.1</v>
      </c>
      <c r="K390" t="n">
        <v>282.1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inlineStr">
        <is>
          <t>04/2026</t>
        </is>
      </c>
    </row>
    <row r="391">
      <c r="A391" t="n">
        <v>224158</v>
      </c>
      <c r="B391" t="n">
        <v>128</v>
      </c>
      <c r="C391" t="inlineStr">
        <is>
          <t>Love Cabaret</t>
        </is>
      </c>
      <c r="D391" t="inlineStr">
        <is>
          <t>J.K. COMERCIO DE GENEROS ALIMENICIOS LTDA</t>
        </is>
      </c>
      <c r="E391" t="inlineStr">
        <is>
          <t>13492</t>
        </is>
      </c>
      <c r="F391" s="555" t="n">
        <v>46120</v>
      </c>
      <c r="G391" s="555" t="n">
        <v>46120</v>
      </c>
      <c r="H391" s="555" t="n">
        <v>46150</v>
      </c>
      <c r="I391" t="n">
        <v>1560</v>
      </c>
      <c r="J391" t="n">
        <v>1560</v>
      </c>
      <c r="K391" t="n">
        <v>0</v>
      </c>
      <c r="L391" t="n">
        <v>1560</v>
      </c>
      <c r="M391" t="n">
        <v>0</v>
      </c>
      <c r="N391" t="n">
        <v>0</v>
      </c>
      <c r="O391" t="n">
        <v>0</v>
      </c>
      <c r="P391" t="n">
        <v>0</v>
      </c>
      <c r="Q391" t="inlineStr">
        <is>
          <t>04/2026</t>
        </is>
      </c>
    </row>
    <row r="392">
      <c r="A392" t="n">
        <v>224157</v>
      </c>
      <c r="B392" t="n">
        <v>128</v>
      </c>
      <c r="C392" t="inlineStr">
        <is>
          <t>Love Cabaret</t>
        </is>
      </c>
      <c r="D392" t="inlineStr">
        <is>
          <t>CG FOOD´S DISTRIBUIDORA DE ALIMENTOS LTDA</t>
        </is>
      </c>
      <c r="E392" t="inlineStr">
        <is>
          <t>185129</t>
        </is>
      </c>
      <c r="F392" s="555" t="n">
        <v>46120</v>
      </c>
      <c r="G392" s="555" t="n">
        <v>46120</v>
      </c>
      <c r="H392" s="555" t="n">
        <v>46141</v>
      </c>
      <c r="I392" t="n">
        <v>301.08</v>
      </c>
      <c r="J392" t="n">
        <v>301.04</v>
      </c>
      <c r="K392" t="n">
        <v>301.08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inlineStr">
        <is>
          <t>04/2026</t>
        </is>
      </c>
    </row>
    <row r="393">
      <c r="A393" t="n">
        <v>224156</v>
      </c>
      <c r="B393" t="n">
        <v>128</v>
      </c>
      <c r="C393" t="inlineStr">
        <is>
          <t>Love Cabaret</t>
        </is>
      </c>
      <c r="D393" t="inlineStr">
        <is>
          <t>DTK COMERCIO DE ALIMENTOS LTDA</t>
        </is>
      </c>
      <c r="E393" t="inlineStr">
        <is>
          <t>73543</t>
        </is>
      </c>
      <c r="F393" s="555" t="n">
        <v>46119</v>
      </c>
      <c r="G393" s="555" t="n">
        <v>46119</v>
      </c>
      <c r="H393" s="555" t="n">
        <v>46147</v>
      </c>
      <c r="I393" t="n">
        <v>211.16</v>
      </c>
      <c r="J393" t="n">
        <v>202.26</v>
      </c>
      <c r="K393" t="n">
        <v>211.16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inlineStr">
        <is>
          <t>04/2026</t>
        </is>
      </c>
    </row>
    <row r="394">
      <c r="A394" t="n">
        <v>224155</v>
      </c>
      <c r="B394" t="n">
        <v>128</v>
      </c>
      <c r="C394" t="inlineStr">
        <is>
          <t>Love Cabaret</t>
        </is>
      </c>
      <c r="D394" t="inlineStr">
        <is>
          <t>KING COMERCIO E IMPORTACAO DE BEBIDAS LTDA</t>
        </is>
      </c>
      <c r="E394" t="inlineStr">
        <is>
          <t>126373</t>
        </is>
      </c>
      <c r="F394" s="555" t="n">
        <v>46119</v>
      </c>
      <c r="G394" s="555" t="n">
        <v>46119</v>
      </c>
      <c r="H394" s="555" t="n">
        <v>46140</v>
      </c>
      <c r="I394" t="n">
        <v>2689.2</v>
      </c>
      <c r="J394" t="n">
        <v>2689.2</v>
      </c>
      <c r="K394" t="n">
        <v>0</v>
      </c>
      <c r="L394" t="n">
        <v>2689.2</v>
      </c>
      <c r="M394" t="n">
        <v>0</v>
      </c>
      <c r="N394" t="n">
        <v>0</v>
      </c>
      <c r="O394" t="n">
        <v>0</v>
      </c>
      <c r="P394" t="n">
        <v>0</v>
      </c>
      <c r="Q394" t="inlineStr">
        <is>
          <t>04/2026</t>
        </is>
      </c>
    </row>
    <row r="395">
      <c r="A395" t="n">
        <v>224154</v>
      </c>
      <c r="B395" t="n">
        <v>128</v>
      </c>
      <c r="C395" t="inlineStr">
        <is>
          <t>Love Cabaret</t>
        </is>
      </c>
      <c r="D395" t="inlineStr">
        <is>
          <t>GCT COMERCIO DE PRODUTOS ALIMENTICIOS LTDA</t>
        </is>
      </c>
      <c r="E395" t="inlineStr">
        <is>
          <t>10827</t>
        </is>
      </c>
      <c r="F395" s="555" t="n">
        <v>46118</v>
      </c>
      <c r="G395" s="555" t="n">
        <v>46118</v>
      </c>
      <c r="H395" s="555" t="n">
        <v>46133</v>
      </c>
      <c r="I395" t="n">
        <v>2169.8</v>
      </c>
      <c r="J395" t="n">
        <v>2144</v>
      </c>
      <c r="K395" t="n">
        <v>0</v>
      </c>
      <c r="L395" t="n">
        <v>2169.8</v>
      </c>
      <c r="M395" t="n">
        <v>0</v>
      </c>
      <c r="N395" t="n">
        <v>0</v>
      </c>
      <c r="O395" t="n">
        <v>0</v>
      </c>
      <c r="P395" t="n">
        <v>0</v>
      </c>
      <c r="Q395" t="inlineStr">
        <is>
          <t>04/2026</t>
        </is>
      </c>
    </row>
    <row r="396">
      <c r="A396" t="n">
        <v>223717</v>
      </c>
      <c r="B396" t="n">
        <v>128</v>
      </c>
      <c r="C396" t="inlineStr">
        <is>
          <t>Love Cabaret</t>
        </is>
      </c>
      <c r="D396" t="inlineStr">
        <is>
          <t>MARIO PEDRO FELICIANO - HORTIFRUTI</t>
        </is>
      </c>
      <c r="E396" t="inlineStr">
        <is>
          <t>472470</t>
        </is>
      </c>
      <c r="F396" s="555" t="n">
        <v>46113</v>
      </c>
      <c r="G396" s="555" t="n">
        <v>46113</v>
      </c>
      <c r="H396" s="555" t="n">
        <v>46141</v>
      </c>
      <c r="I396" t="n">
        <v>102.64</v>
      </c>
      <c r="J396" t="n">
        <v>102.64</v>
      </c>
      <c r="K396" t="n">
        <v>102.64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inlineStr">
        <is>
          <t>04/2026</t>
        </is>
      </c>
    </row>
    <row r="397">
      <c r="A397" t="n">
        <v>223716</v>
      </c>
      <c r="B397" t="n">
        <v>128</v>
      </c>
      <c r="C397" t="inlineStr">
        <is>
          <t>Love Cabaret</t>
        </is>
      </c>
      <c r="D397" t="inlineStr">
        <is>
          <t>DO CHEF DISTRIBUIDORA DE ALIMENTOS LTDA</t>
        </is>
      </c>
      <c r="E397" t="inlineStr">
        <is>
          <t>756</t>
        </is>
      </c>
      <c r="F397" s="555" t="n">
        <v>46114</v>
      </c>
      <c r="G397" s="555" t="n">
        <v>46114</v>
      </c>
      <c r="H397" s="555" t="n">
        <v>46141</v>
      </c>
      <c r="I397" t="n">
        <v>241.64</v>
      </c>
      <c r="J397" t="n">
        <v>241.64</v>
      </c>
      <c r="K397" t="n">
        <v>241.64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inlineStr">
        <is>
          <t>04/2026</t>
        </is>
      </c>
    </row>
    <row r="398">
      <c r="A398" t="n">
        <v>223715</v>
      </c>
      <c r="B398" t="n">
        <v>128</v>
      </c>
      <c r="C398" t="inlineStr">
        <is>
          <t>Love Cabaret</t>
        </is>
      </c>
      <c r="D398" t="inlineStr">
        <is>
          <t xml:space="preserve">LEBANON MARKET CENTER LTDA </t>
        </is>
      </c>
      <c r="E398" t="inlineStr">
        <is>
          <t>152712</t>
        </is>
      </c>
      <c r="F398" s="555" t="n">
        <v>46118</v>
      </c>
      <c r="G398" s="555" t="n">
        <v>46118</v>
      </c>
      <c r="H398" s="555" t="n">
        <v>46139</v>
      </c>
      <c r="I398" t="n">
        <v>366.21</v>
      </c>
      <c r="J398" t="n">
        <v>352.6</v>
      </c>
      <c r="K398" t="n">
        <v>366.21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inlineStr">
        <is>
          <t>04/2026</t>
        </is>
      </c>
    </row>
    <row r="399">
      <c r="A399" t="n">
        <v>223714</v>
      </c>
      <c r="B399" t="n">
        <v>128</v>
      </c>
      <c r="C399" t="inlineStr">
        <is>
          <t>Love Cabaret</t>
        </is>
      </c>
      <c r="D399" t="inlineStr">
        <is>
          <t>AROUMAR DISTRIBUIDORA DE PRODUTOS ALIMENTICIOS LTDA</t>
        </is>
      </c>
      <c r="E399" t="inlineStr">
        <is>
          <t>1051673</t>
        </is>
      </c>
      <c r="F399" s="555" t="n">
        <v>46118</v>
      </c>
      <c r="G399" s="555" t="n">
        <v>46118</v>
      </c>
      <c r="H399" s="555" t="n">
        <v>46146</v>
      </c>
      <c r="I399" t="n">
        <v>740.6</v>
      </c>
      <c r="J399" t="n">
        <v>740.6</v>
      </c>
      <c r="K399" t="n">
        <v>740.6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inlineStr">
        <is>
          <t>04/2026</t>
        </is>
      </c>
    </row>
    <row r="400">
      <c r="A400" t="n">
        <v>223713</v>
      </c>
      <c r="B400" t="n">
        <v>128</v>
      </c>
      <c r="C400" t="inlineStr">
        <is>
          <t>Love Cabaret</t>
        </is>
      </c>
      <c r="D400" t="inlineStr">
        <is>
          <t>MARCOS SILVA DO NASCIMENTO</t>
        </is>
      </c>
      <c r="E400" t="inlineStr">
        <is>
          <t>919</t>
        </is>
      </c>
      <c r="F400" s="555" t="n">
        <v>46119</v>
      </c>
      <c r="G400" s="555" t="n">
        <v>46119</v>
      </c>
      <c r="H400" s="555" t="n">
        <v>46141</v>
      </c>
      <c r="I400" t="n">
        <v>93.55</v>
      </c>
      <c r="J400" t="n">
        <v>93.55</v>
      </c>
      <c r="K400" t="n">
        <v>93.55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inlineStr">
        <is>
          <t>04/2026</t>
        </is>
      </c>
    </row>
    <row r="401">
      <c r="A401" t="n">
        <v>223712</v>
      </c>
      <c r="B401" t="n">
        <v>128</v>
      </c>
      <c r="C401" t="inlineStr">
        <is>
          <t>Love Cabaret</t>
        </is>
      </c>
      <c r="D401" t="inlineStr">
        <is>
          <t>MARIO PEDRO FELICIANO - HORTIFRUTI</t>
        </is>
      </c>
      <c r="E401" t="inlineStr">
        <is>
          <t>472795</t>
        </is>
      </c>
      <c r="F401" s="555" t="n">
        <v>46116</v>
      </c>
      <c r="G401" s="555" t="n">
        <v>46116</v>
      </c>
      <c r="H401" s="555" t="n">
        <v>46144</v>
      </c>
      <c r="I401" t="n">
        <v>424.66</v>
      </c>
      <c r="J401" t="n">
        <v>424.66</v>
      </c>
      <c r="K401" t="n">
        <v>424.66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inlineStr">
        <is>
          <t>04/2026</t>
        </is>
      </c>
    </row>
    <row r="402">
      <c r="A402" t="n">
        <v>223711</v>
      </c>
      <c r="B402" t="n">
        <v>128</v>
      </c>
      <c r="C402" t="inlineStr">
        <is>
          <t>Love Cabaret</t>
        </is>
      </c>
      <c r="D402" t="inlineStr">
        <is>
          <t>EMPORIO M&amp;L COMERCIO DE ALIM E BEBIDAS LTDA</t>
        </is>
      </c>
      <c r="E402" t="inlineStr">
        <is>
          <t>504746</t>
        </is>
      </c>
      <c r="F402" s="555" t="n">
        <v>46113</v>
      </c>
      <c r="G402" s="555" t="n">
        <v>46113</v>
      </c>
      <c r="H402" s="555" t="n">
        <v>46142</v>
      </c>
      <c r="I402" t="n">
        <v>126.4</v>
      </c>
      <c r="J402" t="n">
        <v>126.4</v>
      </c>
      <c r="K402" t="n">
        <v>126.4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inlineStr">
        <is>
          <t>04/2026</t>
        </is>
      </c>
    </row>
    <row r="403">
      <c r="A403" t="n">
        <v>223705</v>
      </c>
      <c r="B403" t="n">
        <v>128</v>
      </c>
      <c r="C403" t="inlineStr">
        <is>
          <t>Love Cabaret</t>
        </is>
      </c>
      <c r="D403" t="inlineStr">
        <is>
          <t>VITRUS IMPORT LTDA</t>
        </is>
      </c>
      <c r="E403" t="inlineStr">
        <is>
          <t>13678</t>
        </is>
      </c>
      <c r="F403" s="555" t="n">
        <v>46114</v>
      </c>
      <c r="H403" s="555" t="n">
        <v>46142</v>
      </c>
      <c r="I403" t="n">
        <v>6449.13</v>
      </c>
      <c r="J403" t="n">
        <v>5876.23</v>
      </c>
      <c r="K403" t="n">
        <v>0</v>
      </c>
      <c r="L403" t="n">
        <v>0</v>
      </c>
      <c r="M403" t="n">
        <v>0</v>
      </c>
      <c r="N403" t="n">
        <v>0</v>
      </c>
      <c r="O403" t="n">
        <v>6449.13</v>
      </c>
      <c r="P403" t="n">
        <v>0</v>
      </c>
      <c r="Q403" t="inlineStr">
        <is>
          <t>04/2026</t>
        </is>
      </c>
    </row>
    <row r="404">
      <c r="A404" t="n">
        <v>223498</v>
      </c>
      <c r="B404" t="n">
        <v>128</v>
      </c>
      <c r="C404" t="inlineStr">
        <is>
          <t>Love Cabaret</t>
        </is>
      </c>
      <c r="D404" t="inlineStr">
        <is>
          <t>ZAHIL IMPORTADORA LTDA</t>
        </is>
      </c>
      <c r="E404" t="inlineStr">
        <is>
          <t>267631</t>
        </is>
      </c>
      <c r="F404" s="555" t="n">
        <v>46114</v>
      </c>
      <c r="G404" s="555" t="n">
        <v>46114</v>
      </c>
      <c r="H404" s="555" t="n">
        <v>46129</v>
      </c>
      <c r="I404" t="n">
        <v>929</v>
      </c>
      <c r="J404" t="n">
        <v>872.3</v>
      </c>
      <c r="K404" t="n">
        <v>0</v>
      </c>
      <c r="L404" t="n">
        <v>929</v>
      </c>
      <c r="M404" t="n">
        <v>0</v>
      </c>
      <c r="N404" t="n">
        <v>0</v>
      </c>
      <c r="O404" t="n">
        <v>0</v>
      </c>
      <c r="P404" t="n">
        <v>0</v>
      </c>
      <c r="Q404" t="inlineStr">
        <is>
          <t>04/2026</t>
        </is>
      </c>
    </row>
    <row r="405">
      <c r="A405" t="n">
        <v>223496</v>
      </c>
      <c r="B405" t="n">
        <v>128</v>
      </c>
      <c r="C405" t="inlineStr">
        <is>
          <t>Love Cabaret</t>
        </is>
      </c>
      <c r="D405" t="inlineStr">
        <is>
          <t>FRONT BEBIDAS LTDA</t>
        </is>
      </c>
      <c r="E405" t="inlineStr">
        <is>
          <t>798965</t>
        </is>
      </c>
      <c r="F405" s="555" t="n">
        <v>46114</v>
      </c>
      <c r="G405" s="555" t="n">
        <v>46114</v>
      </c>
      <c r="H405" s="555" t="n">
        <v>46128</v>
      </c>
      <c r="I405" t="n">
        <v>2809.2</v>
      </c>
      <c r="J405" t="n">
        <v>2809.2</v>
      </c>
      <c r="K405" t="n">
        <v>0</v>
      </c>
      <c r="L405" t="n">
        <v>2809.2</v>
      </c>
      <c r="M405" t="n">
        <v>0</v>
      </c>
      <c r="N405" t="n">
        <v>0</v>
      </c>
      <c r="O405" t="n">
        <v>0</v>
      </c>
      <c r="P405" t="n">
        <v>0</v>
      </c>
      <c r="Q405" t="inlineStr">
        <is>
          <t>04/2026</t>
        </is>
      </c>
    </row>
    <row r="406">
      <c r="A406" t="n">
        <v>223140</v>
      </c>
      <c r="B406" t="n">
        <v>128</v>
      </c>
      <c r="C406" t="inlineStr">
        <is>
          <t>Love Cabaret</t>
        </is>
      </c>
      <c r="D406" t="inlineStr">
        <is>
          <t>MERCADO PAGO.COM REPRESENTACOES LTDA</t>
        </is>
      </c>
      <c r="E406" t="inlineStr">
        <is>
          <t>66798</t>
        </is>
      </c>
      <c r="F406" s="555" t="n">
        <v>46113</v>
      </c>
      <c r="G406" s="555" t="n">
        <v>46113</v>
      </c>
      <c r="H406" s="555" t="n">
        <v>46119</v>
      </c>
      <c r="I406" t="n">
        <v>39.1</v>
      </c>
      <c r="J406" t="n">
        <v>39.1</v>
      </c>
      <c r="K406" t="n">
        <v>39.1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inlineStr">
        <is>
          <t>04/2026</t>
        </is>
      </c>
    </row>
    <row r="407">
      <c r="A407" t="n">
        <v>223138</v>
      </c>
      <c r="B407" t="n">
        <v>128</v>
      </c>
      <c r="C407" t="inlineStr">
        <is>
          <t>Love Cabaret</t>
        </is>
      </c>
      <c r="D407" t="inlineStr">
        <is>
          <t>PSSS LTDA</t>
        </is>
      </c>
      <c r="E407" t="inlineStr">
        <is>
          <t>3452</t>
        </is>
      </c>
      <c r="F407" s="555" t="n">
        <v>46112</v>
      </c>
      <c r="H407" s="555" t="n">
        <v>46126</v>
      </c>
      <c r="I407" t="n">
        <v>367.9</v>
      </c>
      <c r="J407" t="n">
        <v>367.9</v>
      </c>
      <c r="K407" t="n">
        <v>0</v>
      </c>
      <c r="L407" t="n">
        <v>0</v>
      </c>
      <c r="M407" t="n">
        <v>218.9</v>
      </c>
      <c r="N407" t="n">
        <v>0</v>
      </c>
      <c r="O407" t="n">
        <v>64</v>
      </c>
      <c r="P407" t="n">
        <v>0</v>
      </c>
      <c r="Q407" t="inlineStr">
        <is>
          <t>03/2026</t>
        </is>
      </c>
    </row>
    <row r="408">
      <c r="A408" t="n">
        <v>223137</v>
      </c>
      <c r="B408" t="n">
        <v>128</v>
      </c>
      <c r="C408" t="inlineStr">
        <is>
          <t>Love Cabaret</t>
        </is>
      </c>
      <c r="D408" t="inlineStr">
        <is>
          <t>MURILLO S DUARTE COMERCIAL LTDA</t>
        </is>
      </c>
      <c r="E408" t="inlineStr">
        <is>
          <t>2579</t>
        </is>
      </c>
      <c r="F408" s="555" t="n">
        <v>46112</v>
      </c>
      <c r="H408" s="555" t="n">
        <v>46146</v>
      </c>
      <c r="I408" t="n">
        <v>329.9</v>
      </c>
      <c r="J408" t="n">
        <v>329.9</v>
      </c>
      <c r="K408" t="n">
        <v>0</v>
      </c>
      <c r="L408" t="n">
        <v>0</v>
      </c>
      <c r="M408" t="n">
        <v>308.9</v>
      </c>
      <c r="N408" t="n">
        <v>0</v>
      </c>
      <c r="O408" t="n">
        <v>21</v>
      </c>
      <c r="P408" t="n">
        <v>0</v>
      </c>
      <c r="Q408" t="inlineStr">
        <is>
          <t>03/2026</t>
        </is>
      </c>
    </row>
    <row r="409">
      <c r="A409" t="n">
        <v>223136</v>
      </c>
      <c r="B409" t="n">
        <v>128</v>
      </c>
      <c r="C409" t="inlineStr">
        <is>
          <t>Love Cabaret</t>
        </is>
      </c>
      <c r="D409" t="inlineStr">
        <is>
          <t xml:space="preserve">LATICINIOS FIOR DITALIA LTDA </t>
        </is>
      </c>
      <c r="E409" t="inlineStr">
        <is>
          <t>43385</t>
        </is>
      </c>
      <c r="F409" s="555" t="n">
        <v>46112</v>
      </c>
      <c r="G409" s="555" t="n">
        <v>46112</v>
      </c>
      <c r="H409" s="555" t="n">
        <v>46128</v>
      </c>
      <c r="I409" t="n">
        <v>261.4</v>
      </c>
      <c r="J409" t="n">
        <v>261.4</v>
      </c>
      <c r="K409" t="n">
        <v>261.4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inlineStr">
        <is>
          <t>03/2026</t>
        </is>
      </c>
    </row>
    <row r="410">
      <c r="A410" t="n">
        <v>223126</v>
      </c>
      <c r="B410" t="n">
        <v>128</v>
      </c>
      <c r="C410" t="inlineStr">
        <is>
          <t>Love Cabaret</t>
        </is>
      </c>
      <c r="D410" t="inlineStr">
        <is>
          <t>CG FOOD´S DISTRIBUIDORA DE ALIMENTOS LTDA</t>
        </is>
      </c>
      <c r="E410" t="inlineStr">
        <is>
          <t>183832</t>
        </is>
      </c>
      <c r="F410" s="555" t="n">
        <v>46106</v>
      </c>
      <c r="G410" s="555" t="n">
        <v>46106</v>
      </c>
      <c r="H410" s="555" t="n">
        <v>46127</v>
      </c>
      <c r="I410" t="n">
        <v>89.88</v>
      </c>
      <c r="J410" t="n">
        <v>89.88</v>
      </c>
      <c r="K410" t="n">
        <v>89.88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inlineStr">
        <is>
          <t>03/2026</t>
        </is>
      </c>
    </row>
    <row r="411">
      <c r="A411" t="n">
        <v>223120</v>
      </c>
      <c r="B411" t="n">
        <v>128</v>
      </c>
      <c r="C411" t="inlineStr">
        <is>
          <t>Love Cabaret</t>
        </is>
      </c>
      <c r="D411" t="inlineStr">
        <is>
          <t>PROAUTO INDUSTRIA QUIMICA EIRELI</t>
        </is>
      </c>
      <c r="E411" t="inlineStr">
        <is>
          <t>153359</t>
        </is>
      </c>
      <c r="F411" s="555" t="n">
        <v>46098</v>
      </c>
      <c r="G411" s="555" t="n">
        <v>46098</v>
      </c>
      <c r="H411" s="555" t="n">
        <v>46119</v>
      </c>
      <c r="I411" t="n">
        <v>0</v>
      </c>
      <c r="J411" t="n">
        <v>582.22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inlineStr">
        <is>
          <t>03/2026</t>
        </is>
      </c>
    </row>
    <row r="412">
      <c r="A412" t="n">
        <v>223117</v>
      </c>
      <c r="B412" t="n">
        <v>128</v>
      </c>
      <c r="C412" t="inlineStr">
        <is>
          <t>Love Cabaret</t>
        </is>
      </c>
      <c r="D412" t="inlineStr">
        <is>
          <t>DTK COMERCIO DE ALIMENTOS LTDA</t>
        </is>
      </c>
      <c r="E412" t="inlineStr">
        <is>
          <t>72444</t>
        </is>
      </c>
      <c r="F412" s="555" t="n">
        <v>46113</v>
      </c>
      <c r="G412" s="555" t="n">
        <v>46113</v>
      </c>
      <c r="H412" s="555" t="n">
        <v>46134</v>
      </c>
      <c r="I412" t="n">
        <v>341.11</v>
      </c>
      <c r="J412" t="n">
        <v>332.21</v>
      </c>
      <c r="K412" t="n">
        <v>341.11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inlineStr">
        <is>
          <t>04/2026</t>
        </is>
      </c>
    </row>
    <row r="413">
      <c r="A413" t="n">
        <v>221821</v>
      </c>
      <c r="B413" t="n">
        <v>128</v>
      </c>
      <c r="C413" t="inlineStr">
        <is>
          <t>Love Cabaret</t>
        </is>
      </c>
      <c r="D413" t="inlineStr">
        <is>
          <t>ASSAZ ORGANICA INDUSTRIA E COMERCIO DE ALIMENTOS LTDA</t>
        </is>
      </c>
      <c r="E413" t="inlineStr">
        <is>
          <t>26303</t>
        </is>
      </c>
      <c r="F413" s="555" t="n">
        <v>46112</v>
      </c>
      <c r="G413" s="555" t="n">
        <v>46112</v>
      </c>
      <c r="H413" s="555" t="n">
        <v>46127</v>
      </c>
      <c r="I413" t="n">
        <v>95.5</v>
      </c>
      <c r="J413" t="n">
        <v>95.55</v>
      </c>
      <c r="K413" t="n">
        <v>95.5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inlineStr">
        <is>
          <t>03/2026</t>
        </is>
      </c>
    </row>
    <row r="414">
      <c r="A414" t="n">
        <v>221820</v>
      </c>
      <c r="B414" t="n">
        <v>128</v>
      </c>
      <c r="C414" t="inlineStr">
        <is>
          <t>Love Cabaret</t>
        </is>
      </c>
      <c r="D414" t="inlineStr">
        <is>
          <t>MARIO PEDRO FELICIANO - HORTIFRUTI</t>
        </is>
      </c>
      <c r="E414" t="inlineStr">
        <is>
          <t>472317</t>
        </is>
      </c>
      <c r="F414" s="555" t="n">
        <v>46112</v>
      </c>
      <c r="G414" s="555" t="n">
        <v>46112</v>
      </c>
      <c r="H414" s="555" t="n">
        <v>46140</v>
      </c>
      <c r="I414" t="n">
        <v>413.2</v>
      </c>
      <c r="J414" t="n">
        <v>413.2</v>
      </c>
      <c r="K414" t="n">
        <v>413.2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inlineStr">
        <is>
          <t>03/2026</t>
        </is>
      </c>
    </row>
    <row r="415">
      <c r="A415" t="n">
        <v>221819</v>
      </c>
      <c r="B415" t="n">
        <v>128</v>
      </c>
      <c r="C415" t="inlineStr">
        <is>
          <t>Love Cabaret</t>
        </is>
      </c>
      <c r="D415" t="inlineStr">
        <is>
          <t>MARCOS SILVA DO NASCIMENTO</t>
        </is>
      </c>
      <c r="E415" t="inlineStr">
        <is>
          <t>909</t>
        </is>
      </c>
      <c r="F415" s="555" t="n">
        <v>46112</v>
      </c>
      <c r="G415" s="555" t="n">
        <v>46112</v>
      </c>
      <c r="H415" s="555" t="n">
        <v>46141</v>
      </c>
      <c r="I415" t="n">
        <v>339.83</v>
      </c>
      <c r="J415" t="n">
        <v>339.83</v>
      </c>
      <c r="K415" t="n">
        <v>339.83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inlineStr">
        <is>
          <t>03/2026</t>
        </is>
      </c>
    </row>
    <row r="416">
      <c r="A416" t="n">
        <v>221818</v>
      </c>
      <c r="B416" t="n">
        <v>128</v>
      </c>
      <c r="C416" t="inlineStr">
        <is>
          <t>Love Cabaret</t>
        </is>
      </c>
      <c r="D416" t="inlineStr">
        <is>
          <t>ERVAS FINAS HORTICULTURA LTDA</t>
        </is>
      </c>
      <c r="E416" t="inlineStr">
        <is>
          <t>411797</t>
        </is>
      </c>
      <c r="F416" s="555" t="n">
        <v>46112</v>
      </c>
      <c r="G416" s="555" t="n">
        <v>46112</v>
      </c>
      <c r="H416" s="555" t="n">
        <v>46142</v>
      </c>
      <c r="I416" t="n">
        <v>586.5</v>
      </c>
      <c r="J416" t="n">
        <v>586.5</v>
      </c>
      <c r="K416" t="n">
        <v>586.5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inlineStr">
        <is>
          <t>03/2026</t>
        </is>
      </c>
    </row>
    <row r="417">
      <c r="A417" t="n">
        <v>221817</v>
      </c>
      <c r="B417" t="n">
        <v>128</v>
      </c>
      <c r="C417" t="inlineStr">
        <is>
          <t>Love Cabaret</t>
        </is>
      </c>
      <c r="D417" t="inlineStr">
        <is>
          <t>CECILIA TSUYACO ARAKI SILVA LTDA</t>
        </is>
      </c>
      <c r="E417" t="inlineStr">
        <is>
          <t>389479</t>
        </is>
      </c>
      <c r="F417" s="555" t="n">
        <v>46112</v>
      </c>
      <c r="G417" s="555" t="n">
        <v>46112</v>
      </c>
      <c r="H417" s="555" t="n">
        <v>46140</v>
      </c>
      <c r="I417" t="n">
        <v>599.5</v>
      </c>
      <c r="J417" t="n">
        <v>599.5</v>
      </c>
      <c r="K417" t="n">
        <v>599.5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inlineStr">
        <is>
          <t>03/2026</t>
        </is>
      </c>
    </row>
    <row r="418">
      <c r="A418" t="n">
        <v>221816</v>
      </c>
      <c r="B418" t="n">
        <v>128</v>
      </c>
      <c r="C418" t="inlineStr">
        <is>
          <t>Love Cabaret</t>
        </is>
      </c>
      <c r="D418" t="inlineStr">
        <is>
          <t>B.B DISTRIBUIDORA DE CARNES LTDA</t>
        </is>
      </c>
      <c r="E418" t="inlineStr">
        <is>
          <t>417831</t>
        </is>
      </c>
      <c r="F418" s="555" t="n">
        <v>46112</v>
      </c>
      <c r="G418" s="555" t="n">
        <v>46112</v>
      </c>
      <c r="H418" s="555" t="n">
        <v>46140</v>
      </c>
      <c r="I418" t="n">
        <v>1856.81</v>
      </c>
      <c r="J418" t="n">
        <v>1856.91</v>
      </c>
      <c r="K418" t="n">
        <v>1856.81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inlineStr">
        <is>
          <t>03/2026</t>
        </is>
      </c>
    </row>
    <row r="419">
      <c r="A419" t="n">
        <v>221815</v>
      </c>
      <c r="B419" t="n">
        <v>128</v>
      </c>
      <c r="C419" t="inlineStr">
        <is>
          <t>Love Cabaret</t>
        </is>
      </c>
      <c r="D419" t="inlineStr">
        <is>
          <t>EMPORIO M&amp;L COMERCIO DE ALIM E BEBIDAS LTDA</t>
        </is>
      </c>
      <c r="E419" t="inlineStr">
        <is>
          <t>504232</t>
        </is>
      </c>
      <c r="F419" s="555" t="n">
        <v>46111</v>
      </c>
      <c r="G419" s="555" t="n">
        <v>46111</v>
      </c>
      <c r="H419" s="555" t="n">
        <v>46140</v>
      </c>
      <c r="I419" t="n">
        <v>1140.59</v>
      </c>
      <c r="J419" t="n">
        <v>1140.59</v>
      </c>
      <c r="K419" t="n">
        <v>1140.59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inlineStr">
        <is>
          <t>03/2026</t>
        </is>
      </c>
    </row>
    <row r="420">
      <c r="A420" t="n">
        <v>221814</v>
      </c>
      <c r="B420" t="n">
        <v>128</v>
      </c>
      <c r="C420" t="inlineStr">
        <is>
          <t>Love Cabaret</t>
        </is>
      </c>
      <c r="D420" t="inlineStr">
        <is>
          <t>D.R.O. PRODUTOS ALIMENTICIOS LTDA</t>
        </is>
      </c>
      <c r="E420" t="inlineStr">
        <is>
          <t>56667</t>
        </is>
      </c>
      <c r="F420" s="555" t="n">
        <v>46112</v>
      </c>
      <c r="G420" s="555" t="n">
        <v>46112</v>
      </c>
      <c r="H420" s="555" t="n">
        <v>46126</v>
      </c>
      <c r="I420" t="n">
        <v>130</v>
      </c>
      <c r="J420" t="n">
        <v>105</v>
      </c>
      <c r="K420" t="n">
        <v>130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inlineStr">
        <is>
          <t>03/2026</t>
        </is>
      </c>
    </row>
    <row r="421">
      <c r="A421" t="n">
        <v>221813</v>
      </c>
      <c r="B421" t="n">
        <v>128</v>
      </c>
      <c r="C421" t="inlineStr">
        <is>
          <t>Love Cabaret</t>
        </is>
      </c>
      <c r="D421" t="inlineStr">
        <is>
          <t>BATARD PADARIA ARTESANAL LTDA</t>
        </is>
      </c>
      <c r="E421" t="inlineStr">
        <is>
          <t>13725</t>
        </is>
      </c>
      <c r="F421" s="555" t="n">
        <v>46112</v>
      </c>
      <c r="G421" s="555" t="n">
        <v>46112</v>
      </c>
      <c r="H421" s="555" t="n">
        <v>46129</v>
      </c>
      <c r="I421" t="n">
        <v>230</v>
      </c>
      <c r="J421" t="n">
        <v>217</v>
      </c>
      <c r="K421" t="n">
        <v>230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inlineStr">
        <is>
          <t>03/2026</t>
        </is>
      </c>
    </row>
    <row r="422">
      <c r="A422" t="n">
        <v>221812</v>
      </c>
      <c r="B422" t="n">
        <v>128</v>
      </c>
      <c r="C422" t="inlineStr">
        <is>
          <t>Love Cabaret</t>
        </is>
      </c>
      <c r="D422" t="inlineStr">
        <is>
          <t>PROAUTO INDUSTRIA QUIMICA EIRELI</t>
        </is>
      </c>
      <c r="E422" t="inlineStr">
        <is>
          <t>154175</t>
        </is>
      </c>
      <c r="F422" s="555" t="n">
        <v>46113</v>
      </c>
      <c r="H422" s="555" t="n">
        <v>46141</v>
      </c>
      <c r="I422" t="n">
        <v>540.59</v>
      </c>
      <c r="J422" t="n">
        <v>514.84</v>
      </c>
      <c r="K422" t="n">
        <v>0</v>
      </c>
      <c r="L422" t="n">
        <v>0</v>
      </c>
      <c r="M422" t="n">
        <v>540.59</v>
      </c>
      <c r="N422" t="n">
        <v>0</v>
      </c>
      <c r="O422" t="n">
        <v>0</v>
      </c>
      <c r="P422" t="n">
        <v>0</v>
      </c>
      <c r="Q422" t="inlineStr">
        <is>
          <t>04/2026</t>
        </is>
      </c>
    </row>
    <row r="423">
      <c r="A423" t="n">
        <v>221811</v>
      </c>
      <c r="B423" t="n">
        <v>128</v>
      </c>
      <c r="C423" t="inlineStr">
        <is>
          <t>Love Cabaret</t>
        </is>
      </c>
      <c r="D423" t="inlineStr">
        <is>
          <t>PIRAMIDES COMERCIO DE AGUAS MINEIRAIS E BEBIDAS EM GERAL LTDA</t>
        </is>
      </c>
      <c r="E423" t="inlineStr">
        <is>
          <t>153015</t>
        </is>
      </c>
      <c r="F423" s="555" t="n">
        <v>46112</v>
      </c>
      <c r="G423" s="555" t="n">
        <v>46112</v>
      </c>
      <c r="H423" s="555" t="n">
        <v>46126</v>
      </c>
      <c r="I423" t="n">
        <v>288.66</v>
      </c>
      <c r="J423" t="n">
        <v>288.6</v>
      </c>
      <c r="K423" t="n">
        <v>0</v>
      </c>
      <c r="L423" t="n">
        <v>288.66</v>
      </c>
      <c r="M423" t="n">
        <v>0</v>
      </c>
      <c r="N423" t="n">
        <v>0</v>
      </c>
      <c r="O423" t="n">
        <v>0</v>
      </c>
      <c r="P423" t="n">
        <v>0</v>
      </c>
      <c r="Q423" t="inlineStr">
        <is>
          <t>03/2026</t>
        </is>
      </c>
    </row>
    <row r="424">
      <c r="A424" t="n">
        <v>221810</v>
      </c>
      <c r="B424" t="n">
        <v>128</v>
      </c>
      <c r="C424" t="inlineStr">
        <is>
          <t>Love Cabaret</t>
        </is>
      </c>
      <c r="D424" t="inlineStr">
        <is>
          <t>DO CHEF DISTRIBUIDORA DE ALIMENTOS LTDA</t>
        </is>
      </c>
      <c r="E424" t="inlineStr">
        <is>
          <t>692</t>
        </is>
      </c>
      <c r="F424" s="555" t="n">
        <v>46112</v>
      </c>
      <c r="G424" s="555" t="n">
        <v>46112</v>
      </c>
      <c r="H424" s="555" t="n">
        <v>46140</v>
      </c>
      <c r="I424" t="n">
        <v>76</v>
      </c>
      <c r="J424" t="n">
        <v>76</v>
      </c>
      <c r="K424" t="n">
        <v>0</v>
      </c>
      <c r="L424" t="n">
        <v>76</v>
      </c>
      <c r="M424" t="n">
        <v>0</v>
      </c>
      <c r="N424" t="n">
        <v>0</v>
      </c>
      <c r="O424" t="n">
        <v>0</v>
      </c>
      <c r="P424" t="n">
        <v>0</v>
      </c>
      <c r="Q424" t="inlineStr">
        <is>
          <t>03/2026</t>
        </is>
      </c>
    </row>
    <row r="425">
      <c r="A425" t="n">
        <v>221809</v>
      </c>
      <c r="B425" t="n">
        <v>128</v>
      </c>
      <c r="C425" t="inlineStr">
        <is>
          <t>Love Cabaret</t>
        </is>
      </c>
      <c r="D425" t="inlineStr">
        <is>
          <t xml:space="preserve">MS FRANGOS LTDA </t>
        </is>
      </c>
      <c r="E425" t="inlineStr">
        <is>
          <t>6076</t>
        </is>
      </c>
      <c r="F425" s="555" t="n">
        <v>46112</v>
      </c>
      <c r="G425" s="555" t="n">
        <v>46112</v>
      </c>
      <c r="H425" s="555" t="n">
        <v>46127</v>
      </c>
      <c r="I425" t="n">
        <v>129.65</v>
      </c>
      <c r="J425" t="n">
        <v>129.65</v>
      </c>
      <c r="K425" t="n">
        <v>129.65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inlineStr">
        <is>
          <t>03/2026</t>
        </is>
      </c>
    </row>
    <row r="426">
      <c r="A426" t="n">
        <v>221808</v>
      </c>
      <c r="B426" t="n">
        <v>128</v>
      </c>
      <c r="C426" t="inlineStr">
        <is>
          <t>Love Cabaret</t>
        </is>
      </c>
      <c r="D426" t="inlineStr">
        <is>
          <t>DTK COMERCIO DE ALIMENTOS LTDA</t>
        </is>
      </c>
      <c r="E426" t="inlineStr">
        <is>
          <t>70340</t>
        </is>
      </c>
      <c r="F426" s="555" t="n">
        <v>46099</v>
      </c>
      <c r="G426" s="555" t="n">
        <v>46099</v>
      </c>
      <c r="H426" s="555" t="n">
        <v>46127</v>
      </c>
      <c r="I426" t="n">
        <v>266.64</v>
      </c>
      <c r="J426" t="n">
        <v>257.74</v>
      </c>
      <c r="K426" t="n">
        <v>266.64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inlineStr">
        <is>
          <t>03/2026</t>
        </is>
      </c>
    </row>
    <row r="427">
      <c r="A427" t="n">
        <v>221807</v>
      </c>
      <c r="B427" t="n">
        <v>128</v>
      </c>
      <c r="C427" t="inlineStr">
        <is>
          <t>Love Cabaret</t>
        </is>
      </c>
      <c r="D427" t="inlineStr">
        <is>
          <t xml:space="preserve">FORTE ALIMENTOS COM. IMPORTAÇÃO LTDA </t>
        </is>
      </c>
      <c r="E427" t="inlineStr">
        <is>
          <t>364874</t>
        </is>
      </c>
      <c r="F427" s="555" t="n">
        <v>46105</v>
      </c>
      <c r="G427" s="555" t="n">
        <v>46105</v>
      </c>
      <c r="H427" s="555" t="n">
        <v>46133</v>
      </c>
      <c r="I427" t="n">
        <v>279.6</v>
      </c>
      <c r="J427" t="n">
        <v>279.6</v>
      </c>
      <c r="K427" t="n">
        <v>279.6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inlineStr">
        <is>
          <t>03/2026</t>
        </is>
      </c>
    </row>
    <row r="428">
      <c r="A428" t="n">
        <v>221806</v>
      </c>
      <c r="B428" t="n">
        <v>128</v>
      </c>
      <c r="C428" t="inlineStr">
        <is>
          <t>Love Cabaret</t>
        </is>
      </c>
      <c r="D428" t="inlineStr">
        <is>
          <t>MARIO PEDRO FELICIANO - HORTIFRUTI</t>
        </is>
      </c>
      <c r="E428" t="inlineStr">
        <is>
          <t>471415</t>
        </is>
      </c>
      <c r="F428" s="555" t="n">
        <v>46104</v>
      </c>
      <c r="G428" s="555" t="n">
        <v>46104</v>
      </c>
      <c r="H428" s="555" t="n">
        <v>46132</v>
      </c>
      <c r="I428" t="n">
        <v>82.62</v>
      </c>
      <c r="J428" t="n">
        <v>82.62</v>
      </c>
      <c r="K428" t="n">
        <v>82.62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inlineStr">
        <is>
          <t>03/2026</t>
        </is>
      </c>
    </row>
    <row r="429">
      <c r="A429" t="n">
        <v>221805</v>
      </c>
      <c r="B429" t="n">
        <v>128</v>
      </c>
      <c r="C429" t="inlineStr">
        <is>
          <t>Love Cabaret</t>
        </is>
      </c>
      <c r="D429" t="inlineStr">
        <is>
          <t>MURILLO S DUARTE COMERCIAL LTDA</t>
        </is>
      </c>
      <c r="E429" t="inlineStr">
        <is>
          <t>2522</t>
        </is>
      </c>
      <c r="F429" s="555" t="n">
        <v>46104</v>
      </c>
      <c r="G429" s="555" t="n">
        <v>46104</v>
      </c>
      <c r="H429" s="555" t="n">
        <v>46139</v>
      </c>
      <c r="I429" t="n">
        <v>204</v>
      </c>
      <c r="J429" t="n">
        <v>204</v>
      </c>
      <c r="K429" t="n">
        <v>204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inlineStr">
        <is>
          <t>03/2026</t>
        </is>
      </c>
    </row>
    <row r="430">
      <c r="A430" t="n">
        <v>221804</v>
      </c>
      <c r="B430" t="n">
        <v>128</v>
      </c>
      <c r="C430" t="inlineStr">
        <is>
          <t>Love Cabaret</t>
        </is>
      </c>
      <c r="D430" t="inlineStr">
        <is>
          <t>DTK COMERCIO DE ALIMENTOS LTDA</t>
        </is>
      </c>
      <c r="E430" t="inlineStr">
        <is>
          <t>71922</t>
        </is>
      </c>
      <c r="F430" s="555" t="n">
        <v>46108</v>
      </c>
      <c r="G430" s="555" t="n">
        <v>46108</v>
      </c>
      <c r="H430" s="555" t="n">
        <v>46129</v>
      </c>
      <c r="I430" t="n">
        <v>333.88</v>
      </c>
      <c r="J430" t="n">
        <v>324.98</v>
      </c>
      <c r="K430" t="n">
        <v>333.88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inlineStr">
        <is>
          <t>03/2026</t>
        </is>
      </c>
    </row>
    <row r="431">
      <c r="A431" t="n">
        <v>221803</v>
      </c>
      <c r="B431" t="n">
        <v>128</v>
      </c>
      <c r="C431" t="inlineStr">
        <is>
          <t>Love Cabaret</t>
        </is>
      </c>
      <c r="D431" t="inlineStr">
        <is>
          <t xml:space="preserve">FORTE ALIMENTOS COM. IMPORTAÇÃO LTDA </t>
        </is>
      </c>
      <c r="E431" t="inlineStr">
        <is>
          <t>365225</t>
        </is>
      </c>
      <c r="F431" s="555" t="n">
        <v>46106</v>
      </c>
      <c r="G431" s="555" t="n">
        <v>46106</v>
      </c>
      <c r="H431" s="555" t="n">
        <v>46135</v>
      </c>
      <c r="I431" t="n">
        <v>517.64</v>
      </c>
      <c r="J431" t="n">
        <v>517.64</v>
      </c>
      <c r="K431" t="n">
        <v>517.64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inlineStr">
        <is>
          <t>03/2026</t>
        </is>
      </c>
    </row>
    <row r="432">
      <c r="A432" t="n">
        <v>221802</v>
      </c>
      <c r="B432" t="n">
        <v>128</v>
      </c>
      <c r="C432" t="inlineStr">
        <is>
          <t>Love Cabaret</t>
        </is>
      </c>
      <c r="D432" t="inlineStr">
        <is>
          <t>CECILIA TSUYACO ARAKI SILVA LTDA</t>
        </is>
      </c>
      <c r="E432" t="inlineStr">
        <is>
          <t>389352</t>
        </is>
      </c>
      <c r="F432" s="555" t="n">
        <v>46111</v>
      </c>
      <c r="G432" s="555" t="n">
        <v>46111</v>
      </c>
      <c r="H432" s="555" t="n">
        <v>46139</v>
      </c>
      <c r="I432" t="n">
        <v>275.53</v>
      </c>
      <c r="J432" t="n">
        <v>272.85</v>
      </c>
      <c r="K432" t="n">
        <v>275.53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inlineStr">
        <is>
          <t>03/2026</t>
        </is>
      </c>
    </row>
    <row r="433">
      <c r="A433" t="n">
        <v>221801</v>
      </c>
      <c r="B433" t="n">
        <v>128</v>
      </c>
      <c r="C433" t="inlineStr">
        <is>
          <t>Love Cabaret</t>
        </is>
      </c>
      <c r="D433" t="inlineStr">
        <is>
          <t>CG FOOD´S DISTRIBUIDORA DE ALIMENTOS LTDA</t>
        </is>
      </c>
      <c r="E433" t="inlineStr">
        <is>
          <t>184271</t>
        </is>
      </c>
      <c r="F433" s="555" t="n">
        <v>46112</v>
      </c>
      <c r="G433" s="555" t="n">
        <v>46112</v>
      </c>
      <c r="H433" s="555" t="n">
        <v>46133</v>
      </c>
      <c r="I433" t="n">
        <v>178.68</v>
      </c>
      <c r="J433" t="n">
        <v>178.64</v>
      </c>
      <c r="K433" t="n">
        <v>178.68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inlineStr">
        <is>
          <t>03/2026</t>
        </is>
      </c>
    </row>
    <row r="434">
      <c r="A434" t="n">
        <v>221800</v>
      </c>
      <c r="B434" t="n">
        <v>128</v>
      </c>
      <c r="C434" t="inlineStr">
        <is>
          <t>Love Cabaret</t>
        </is>
      </c>
      <c r="D434" t="inlineStr">
        <is>
          <t>MARIO PEDRO FELICIANO - HORTIFRUTI</t>
        </is>
      </c>
      <c r="E434" t="inlineStr">
        <is>
          <t>472164</t>
        </is>
      </c>
      <c r="F434" s="555" t="n">
        <v>46111</v>
      </c>
      <c r="G434" s="555" t="n">
        <v>46111</v>
      </c>
      <c r="H434" s="555" t="n">
        <v>46139</v>
      </c>
      <c r="I434" t="n">
        <v>76.40000000000001</v>
      </c>
      <c r="J434" t="n">
        <v>76.40000000000001</v>
      </c>
      <c r="K434" t="n">
        <v>76.40000000000001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inlineStr">
        <is>
          <t>03/2026</t>
        </is>
      </c>
    </row>
    <row r="435">
      <c r="A435" t="n">
        <v>221799</v>
      </c>
      <c r="B435" t="n">
        <v>128</v>
      </c>
      <c r="C435" t="inlineStr">
        <is>
          <t>Love Cabaret</t>
        </is>
      </c>
      <c r="D435" t="inlineStr">
        <is>
          <t>DTK COMERCIO DE ALIMENTOS LTDA</t>
        </is>
      </c>
      <c r="E435" t="inlineStr">
        <is>
          <t>72164</t>
        </is>
      </c>
      <c r="F435" s="555" t="n">
        <v>46112</v>
      </c>
      <c r="G435" s="555" t="n">
        <v>46112</v>
      </c>
      <c r="H435" s="555" t="n">
        <v>46133</v>
      </c>
      <c r="I435" t="n">
        <v>440.9</v>
      </c>
      <c r="J435" t="n">
        <v>432</v>
      </c>
      <c r="K435" t="n">
        <v>440.9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inlineStr">
        <is>
          <t>03/2026</t>
        </is>
      </c>
    </row>
    <row r="436">
      <c r="A436" t="n">
        <v>221798</v>
      </c>
      <c r="B436" t="n">
        <v>128</v>
      </c>
      <c r="C436" t="inlineStr">
        <is>
          <t>Love Cabaret</t>
        </is>
      </c>
      <c r="D436" t="inlineStr">
        <is>
          <t xml:space="preserve">COMERCIAL IMPORTADORA E EXPORTADORA METAPUNTO LTDA </t>
        </is>
      </c>
      <c r="E436" t="inlineStr">
        <is>
          <t>43687</t>
        </is>
      </c>
      <c r="F436" s="555" t="n">
        <v>46112</v>
      </c>
      <c r="G436" s="555" t="n">
        <v>46112</v>
      </c>
      <c r="H436" s="555" t="n">
        <v>46127</v>
      </c>
      <c r="I436" t="n">
        <v>361.5</v>
      </c>
      <c r="J436" t="n">
        <v>331.8</v>
      </c>
      <c r="K436" t="n">
        <v>361.5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inlineStr">
        <is>
          <t>03/2026</t>
        </is>
      </c>
    </row>
    <row r="437">
      <c r="A437" t="n">
        <v>221797</v>
      </c>
      <c r="B437" t="n">
        <v>128</v>
      </c>
      <c r="C437" t="inlineStr">
        <is>
          <t>Love Cabaret</t>
        </is>
      </c>
      <c r="D437" t="inlineStr">
        <is>
          <t>DO CHEF DISTRIBUIDORA DE ALIMENTOS LTDA</t>
        </is>
      </c>
      <c r="E437" t="inlineStr">
        <is>
          <t>638</t>
        </is>
      </c>
      <c r="F437" s="555" t="n">
        <v>46111</v>
      </c>
      <c r="G437" s="555" t="n">
        <v>46111</v>
      </c>
      <c r="H437" s="555" t="n">
        <v>46139</v>
      </c>
      <c r="I437" t="n">
        <v>144.71</v>
      </c>
      <c r="J437" t="n">
        <v>144.71</v>
      </c>
      <c r="K437" t="n">
        <v>144.71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inlineStr">
        <is>
          <t>03/2026</t>
        </is>
      </c>
    </row>
    <row r="438">
      <c r="A438" t="n">
        <v>221796</v>
      </c>
      <c r="B438" t="n">
        <v>128</v>
      </c>
      <c r="C438" t="inlineStr">
        <is>
          <t>Love Cabaret</t>
        </is>
      </c>
      <c r="D438" t="inlineStr">
        <is>
          <t>NOVA COMERCIAL PESCADOS LTDA</t>
        </is>
      </c>
      <c r="E438" t="inlineStr">
        <is>
          <t>32433</t>
        </is>
      </c>
      <c r="F438" s="555" t="n">
        <v>46111</v>
      </c>
      <c r="G438" s="555" t="n">
        <v>46111</v>
      </c>
      <c r="H438" s="555" t="n">
        <v>46139</v>
      </c>
      <c r="I438" t="n">
        <v>672</v>
      </c>
      <c r="J438" t="n">
        <v>672</v>
      </c>
      <c r="K438" t="n">
        <v>672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inlineStr">
        <is>
          <t>03/2026</t>
        </is>
      </c>
    </row>
    <row r="439">
      <c r="A439" t="n">
        <v>221795</v>
      </c>
      <c r="B439" t="n">
        <v>128</v>
      </c>
      <c r="C439" t="inlineStr">
        <is>
          <t>Love Cabaret</t>
        </is>
      </c>
      <c r="D439" t="inlineStr">
        <is>
          <t>WPP COMERCIO DE CARNES LTDA</t>
        </is>
      </c>
      <c r="E439" t="inlineStr">
        <is>
          <t>78301</t>
        </is>
      </c>
      <c r="F439" s="555" t="n">
        <v>46112</v>
      </c>
      <c r="G439" s="555" t="n">
        <v>46112</v>
      </c>
      <c r="H439" s="555" t="n">
        <v>46140</v>
      </c>
      <c r="I439" t="n">
        <v>1110.15</v>
      </c>
      <c r="J439" t="n">
        <v>1110.15</v>
      </c>
      <c r="K439" t="n">
        <v>1110.15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inlineStr">
        <is>
          <t>03/2026</t>
        </is>
      </c>
    </row>
    <row r="440">
      <c r="A440" t="n">
        <v>221016</v>
      </c>
      <c r="B440" t="n">
        <v>128</v>
      </c>
      <c r="C440" t="inlineStr">
        <is>
          <t>Love Cabaret</t>
        </is>
      </c>
      <c r="D440" t="inlineStr">
        <is>
          <t>AURORA ALVORADA ESTACIONAMENTO E LANCHONETE LTDA</t>
        </is>
      </c>
      <c r="E440" t="inlineStr">
        <is>
          <t>40016</t>
        </is>
      </c>
      <c r="F440" s="555" t="n">
        <v>46113</v>
      </c>
      <c r="G440" s="555" t="n">
        <v>46113</v>
      </c>
      <c r="H440" s="555" t="n">
        <v>46118</v>
      </c>
      <c r="I440" t="n">
        <v>81.67</v>
      </c>
      <c r="J440" t="n">
        <v>81.64</v>
      </c>
      <c r="K440" t="n">
        <v>81.67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inlineStr">
        <is>
          <t>04/2026</t>
        </is>
      </c>
    </row>
    <row r="441">
      <c r="A441" t="n">
        <v>220890</v>
      </c>
      <c r="B441" t="n">
        <v>128</v>
      </c>
      <c r="C441" t="inlineStr">
        <is>
          <t>Love Cabaret</t>
        </is>
      </c>
      <c r="D441" t="inlineStr">
        <is>
          <t xml:space="preserve">HNK BR INDUSTRIA DE BEBIDAS </t>
        </is>
      </c>
      <c r="E441" t="inlineStr">
        <is>
          <t>185270</t>
        </is>
      </c>
      <c r="F441" s="555" t="n">
        <v>46105</v>
      </c>
      <c r="G441" s="555" t="n">
        <v>46105</v>
      </c>
      <c r="H441" s="555" t="n">
        <v>46120</v>
      </c>
      <c r="I441" t="n">
        <v>319.37</v>
      </c>
      <c r="J441" t="n">
        <v>451.47</v>
      </c>
      <c r="K441" t="n">
        <v>0</v>
      </c>
      <c r="L441" t="n">
        <v>319.37</v>
      </c>
      <c r="M441" t="n">
        <v>0</v>
      </c>
      <c r="N441" t="n">
        <v>0</v>
      </c>
      <c r="O441" t="n">
        <v>0</v>
      </c>
      <c r="P441" t="n">
        <v>0</v>
      </c>
      <c r="Q441" t="inlineStr">
        <is>
          <t>03/2026</t>
        </is>
      </c>
    </row>
    <row r="442">
      <c r="A442" t="n">
        <v>220889</v>
      </c>
      <c r="B442" t="n">
        <v>128</v>
      </c>
      <c r="C442" t="inlineStr">
        <is>
          <t>Love Cabaret</t>
        </is>
      </c>
      <c r="D442" t="inlineStr">
        <is>
          <t>PIRAMIDES COMERCIO DE AGUAS MINEIRAIS E BEBIDAS EM GERAL LTDA</t>
        </is>
      </c>
      <c r="E442" t="inlineStr">
        <is>
          <t>151711</t>
        </is>
      </c>
      <c r="F442" s="555" t="n">
        <v>46105</v>
      </c>
      <c r="G442" s="555" t="n">
        <v>46105</v>
      </c>
      <c r="H442" s="555" t="n">
        <v>46119</v>
      </c>
      <c r="I442" t="n">
        <v>247.85</v>
      </c>
      <c r="J442" t="n">
        <v>247.85</v>
      </c>
      <c r="K442" t="n">
        <v>0</v>
      </c>
      <c r="L442" t="n">
        <v>247.85</v>
      </c>
      <c r="M442" t="n">
        <v>0</v>
      </c>
      <c r="N442" t="n">
        <v>0</v>
      </c>
      <c r="O442" t="n">
        <v>0</v>
      </c>
      <c r="P442" t="n">
        <v>0</v>
      </c>
      <c r="Q442" t="inlineStr">
        <is>
          <t>03/2026</t>
        </is>
      </c>
    </row>
    <row r="443">
      <c r="A443" t="n">
        <v>220888</v>
      </c>
      <c r="B443" t="n">
        <v>128</v>
      </c>
      <c r="C443" t="inlineStr">
        <is>
          <t>Love Cabaret</t>
        </is>
      </c>
      <c r="D443" t="inlineStr">
        <is>
          <t>ASSAZ ORGANICA INDUSTRIA E COMERCIO DE ALIMENTOS LTDA</t>
        </is>
      </c>
      <c r="E443" t="inlineStr">
        <is>
          <t>26206</t>
        </is>
      </c>
      <c r="F443" s="555" t="n">
        <v>46106</v>
      </c>
      <c r="G443" s="555" t="n">
        <v>46106</v>
      </c>
      <c r="H443" s="555" t="n">
        <v>46121</v>
      </c>
      <c r="I443" t="n">
        <v>127</v>
      </c>
      <c r="J443" t="n">
        <v>127</v>
      </c>
      <c r="K443" t="n">
        <v>127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inlineStr">
        <is>
          <t>03/2026</t>
        </is>
      </c>
    </row>
    <row r="444">
      <c r="A444" t="n">
        <v>220744</v>
      </c>
      <c r="B444" t="n">
        <v>128</v>
      </c>
      <c r="C444" t="inlineStr">
        <is>
          <t>Love Cabaret</t>
        </is>
      </c>
      <c r="D444" t="inlineStr">
        <is>
          <t>MERCADO PAGO.COM REPRESENTACOES LTDA</t>
        </is>
      </c>
      <c r="E444" t="inlineStr">
        <is>
          <t>66798</t>
        </is>
      </c>
      <c r="F444" s="555" t="n">
        <v>46095</v>
      </c>
      <c r="G444" s="555" t="n">
        <v>46095</v>
      </c>
      <c r="H444" s="555" t="n">
        <v>46112</v>
      </c>
      <c r="I444" t="n">
        <v>39.1</v>
      </c>
      <c r="J444" t="n">
        <v>39.1</v>
      </c>
      <c r="K444" t="n">
        <v>39.1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inlineStr">
        <is>
          <t>03/2026</t>
        </is>
      </c>
    </row>
    <row r="445">
      <c r="A445" t="n">
        <v>220737</v>
      </c>
      <c r="B445" t="n">
        <v>128</v>
      </c>
      <c r="C445" t="inlineStr">
        <is>
          <t>Love Cabaret</t>
        </is>
      </c>
      <c r="D445" t="inlineStr">
        <is>
          <t>ELIZABETH BISPO 17087401807</t>
        </is>
      </c>
      <c r="E445" t="inlineStr">
        <is>
          <t>2629</t>
        </is>
      </c>
      <c r="F445" s="555" t="n">
        <v>46084</v>
      </c>
      <c r="G445" s="555" t="n">
        <v>46084</v>
      </c>
      <c r="H445" s="555" t="n">
        <v>46112</v>
      </c>
      <c r="I445" t="n">
        <v>669</v>
      </c>
      <c r="J445" t="n">
        <v>669</v>
      </c>
      <c r="K445" t="n">
        <v>0</v>
      </c>
      <c r="L445" t="n">
        <v>669</v>
      </c>
      <c r="M445" t="n">
        <v>0</v>
      </c>
      <c r="N445" t="n">
        <v>0</v>
      </c>
      <c r="O445" t="n">
        <v>0</v>
      </c>
      <c r="P445" t="n">
        <v>0</v>
      </c>
      <c r="Q445" t="inlineStr">
        <is>
          <t>03/2026</t>
        </is>
      </c>
    </row>
    <row r="446">
      <c r="A446" t="n">
        <v>220124</v>
      </c>
      <c r="B446" t="n">
        <v>128</v>
      </c>
      <c r="C446" t="inlineStr">
        <is>
          <t>Love Cabaret</t>
        </is>
      </c>
      <c r="D446" t="inlineStr">
        <is>
          <t>PROAUTO INDUSTRIA QUIMICA EIRELI</t>
        </is>
      </c>
      <c r="E446" t="inlineStr">
        <is>
          <t>153508</t>
        </is>
      </c>
      <c r="F446" s="555" t="n">
        <v>46100</v>
      </c>
      <c r="H446" s="555" t="n">
        <v>46128</v>
      </c>
      <c r="I446" t="n">
        <v>976.59</v>
      </c>
      <c r="J446" t="n">
        <v>945.88</v>
      </c>
      <c r="K446" t="n">
        <v>0</v>
      </c>
      <c r="L446" t="n">
        <v>0</v>
      </c>
      <c r="M446" t="n">
        <v>976.59</v>
      </c>
      <c r="N446" t="n">
        <v>0</v>
      </c>
      <c r="O446" t="n">
        <v>0</v>
      </c>
      <c r="P446" t="n">
        <v>0</v>
      </c>
      <c r="Q446" t="inlineStr">
        <is>
          <t>03/2026</t>
        </is>
      </c>
    </row>
    <row r="447">
      <c r="A447" t="n">
        <v>220123</v>
      </c>
      <c r="B447" t="n">
        <v>128</v>
      </c>
      <c r="C447" t="inlineStr">
        <is>
          <t>Love Cabaret</t>
        </is>
      </c>
      <c r="D447" t="inlineStr">
        <is>
          <t xml:space="preserve">BGC COMERCIO DE UTENSILIOS </t>
        </is>
      </c>
      <c r="E447" t="inlineStr">
        <is>
          <t>2166</t>
        </is>
      </c>
      <c r="F447" s="555" t="n">
        <v>46099</v>
      </c>
      <c r="H447" s="555" t="n">
        <v>46127</v>
      </c>
      <c r="I447" t="n">
        <v>163.74</v>
      </c>
      <c r="J447" t="n">
        <v>163.74</v>
      </c>
      <c r="K447" t="n">
        <v>0</v>
      </c>
      <c r="L447" t="n">
        <v>0</v>
      </c>
      <c r="M447" t="n">
        <v>0</v>
      </c>
      <c r="N447" t="n">
        <v>0</v>
      </c>
      <c r="O447" t="n">
        <v>163.74</v>
      </c>
      <c r="P447" t="n">
        <v>0</v>
      </c>
      <c r="Q447" t="inlineStr">
        <is>
          <t>03/2026</t>
        </is>
      </c>
    </row>
    <row r="448">
      <c r="A448" t="n">
        <v>220122</v>
      </c>
      <c r="B448" t="n">
        <v>128</v>
      </c>
      <c r="C448" t="inlineStr">
        <is>
          <t>Love Cabaret</t>
        </is>
      </c>
      <c r="D448" t="inlineStr">
        <is>
          <t>AROUMAR DISTRIBUIDORA DE PRODUTOS ALIMENTICIOS LTDA</t>
        </is>
      </c>
      <c r="E448" t="inlineStr">
        <is>
          <t>1048388</t>
        </is>
      </c>
      <c r="F448" s="555" t="n">
        <v>46101</v>
      </c>
      <c r="G448" s="555" t="n">
        <v>46101</v>
      </c>
      <c r="H448" s="555" t="n">
        <v>46129</v>
      </c>
      <c r="I448" t="n">
        <v>417.3</v>
      </c>
      <c r="J448" t="n">
        <v>417.3</v>
      </c>
      <c r="K448" t="n">
        <v>417.3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inlineStr">
        <is>
          <t>03/2026</t>
        </is>
      </c>
    </row>
    <row r="449">
      <c r="A449" t="n">
        <v>220121</v>
      </c>
      <c r="B449" t="n">
        <v>128</v>
      </c>
      <c r="C449" t="inlineStr">
        <is>
          <t>Love Cabaret</t>
        </is>
      </c>
      <c r="D449" t="inlineStr">
        <is>
          <t>CG FOOD´S DISTRIBUIDORA DE ALIMENTOS LTDA</t>
        </is>
      </c>
      <c r="E449" t="inlineStr">
        <is>
          <t>182868</t>
        </is>
      </c>
      <c r="F449" s="555" t="n">
        <v>46099</v>
      </c>
      <c r="G449" s="555" t="n">
        <v>46099</v>
      </c>
      <c r="H449" s="555" t="n">
        <v>46120</v>
      </c>
      <c r="I449" t="n">
        <v>224.2</v>
      </c>
      <c r="J449" t="n">
        <v>224.2</v>
      </c>
      <c r="K449" t="n">
        <v>224.2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inlineStr">
        <is>
          <t>03/2026</t>
        </is>
      </c>
    </row>
    <row r="450">
      <c r="A450" t="n">
        <v>220119</v>
      </c>
      <c r="B450" t="n">
        <v>128</v>
      </c>
      <c r="C450" t="inlineStr">
        <is>
          <t>Love Cabaret</t>
        </is>
      </c>
      <c r="D450" t="inlineStr">
        <is>
          <t>MURILLO S DUARTE COMERCIAL LTDA</t>
        </is>
      </c>
      <c r="E450" t="inlineStr">
        <is>
          <t>2502</t>
        </is>
      </c>
      <c r="F450" s="555" t="n">
        <v>46099</v>
      </c>
      <c r="H450" s="555" t="n">
        <v>46132</v>
      </c>
      <c r="I450" t="n">
        <v>189.64</v>
      </c>
      <c r="J450" t="n">
        <v>189.64</v>
      </c>
      <c r="K450" t="n">
        <v>0</v>
      </c>
      <c r="L450" t="n">
        <v>0</v>
      </c>
      <c r="M450" t="n">
        <v>147.64</v>
      </c>
      <c r="N450" t="n">
        <v>0</v>
      </c>
      <c r="O450" t="n">
        <v>42</v>
      </c>
      <c r="P450" t="n">
        <v>0</v>
      </c>
      <c r="Q450" t="inlineStr">
        <is>
          <t>03/2026</t>
        </is>
      </c>
    </row>
    <row r="451">
      <c r="A451" t="n">
        <v>220109</v>
      </c>
      <c r="B451" t="n">
        <v>128</v>
      </c>
      <c r="C451" t="inlineStr">
        <is>
          <t>Love Cabaret</t>
        </is>
      </c>
      <c r="D451" t="inlineStr">
        <is>
          <t>CECILIA TSUYACO ARAKI SILVA LTDA</t>
        </is>
      </c>
      <c r="E451" t="inlineStr">
        <is>
          <t>388997</t>
        </is>
      </c>
      <c r="F451" s="555" t="n">
        <v>46104</v>
      </c>
      <c r="G451" s="555" t="n">
        <v>46104</v>
      </c>
      <c r="H451" s="555" t="n">
        <v>46132</v>
      </c>
      <c r="I451" t="n">
        <v>367.85</v>
      </c>
      <c r="J451" t="n">
        <v>367.85</v>
      </c>
      <c r="K451" t="n">
        <v>367.85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inlineStr">
        <is>
          <t>03/2026</t>
        </is>
      </c>
    </row>
    <row r="452">
      <c r="A452" t="n">
        <v>220104</v>
      </c>
      <c r="B452" t="n">
        <v>128</v>
      </c>
      <c r="C452" t="inlineStr">
        <is>
          <t>Love Cabaret</t>
        </is>
      </c>
      <c r="D452" t="inlineStr">
        <is>
          <t>EMPORIO M&amp;L COMERCIO DE ALIM E BEBIDAS LTDA</t>
        </is>
      </c>
      <c r="E452" t="inlineStr">
        <is>
          <t>502011</t>
        </is>
      </c>
      <c r="F452" s="555" t="n">
        <v>46098</v>
      </c>
      <c r="G452" s="555" t="n">
        <v>46098</v>
      </c>
      <c r="H452" s="555" t="n">
        <v>46128</v>
      </c>
      <c r="I452" t="n">
        <v>623.15</v>
      </c>
      <c r="J452" t="n">
        <v>623.1</v>
      </c>
      <c r="K452" t="n">
        <v>623.15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inlineStr">
        <is>
          <t>03/2026</t>
        </is>
      </c>
    </row>
    <row r="453">
      <c r="A453" t="n">
        <v>220046</v>
      </c>
      <c r="B453" t="n">
        <v>128</v>
      </c>
      <c r="C453" t="inlineStr">
        <is>
          <t>Love Cabaret</t>
        </is>
      </c>
      <c r="D453" t="inlineStr">
        <is>
          <t>DO CHEF DISTRIBUIDORA DE ALIMENTOS LTDA</t>
        </is>
      </c>
      <c r="E453" t="inlineStr">
        <is>
          <t>466</t>
        </is>
      </c>
      <c r="F453" s="555" t="n">
        <v>46104</v>
      </c>
      <c r="G453" s="555" t="n">
        <v>46104</v>
      </c>
      <c r="H453" s="555" t="n">
        <v>46132</v>
      </c>
      <c r="I453" t="n">
        <v>300.64</v>
      </c>
      <c r="J453" t="n">
        <v>300.64</v>
      </c>
      <c r="K453" t="n">
        <v>300.64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inlineStr">
        <is>
          <t>03/2026</t>
        </is>
      </c>
    </row>
    <row r="454">
      <c r="A454" t="n">
        <v>220036</v>
      </c>
      <c r="B454" t="n">
        <v>128</v>
      </c>
      <c r="C454" t="inlineStr">
        <is>
          <t>Love Cabaret</t>
        </is>
      </c>
      <c r="D454" t="inlineStr">
        <is>
          <t>DTK COMERCIO DE ALIMENTOS LTDA</t>
        </is>
      </c>
      <c r="E454" t="inlineStr">
        <is>
          <t>69992</t>
        </is>
      </c>
      <c r="F454" s="555" t="n">
        <v>46098</v>
      </c>
      <c r="G454" s="555" t="n">
        <v>46098</v>
      </c>
      <c r="H454" s="555" t="n">
        <v>46126</v>
      </c>
      <c r="I454" t="n">
        <v>461.82</v>
      </c>
      <c r="J454" t="n">
        <v>452.92</v>
      </c>
      <c r="K454" t="n">
        <v>461.82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inlineStr">
        <is>
          <t>03/2026</t>
        </is>
      </c>
    </row>
    <row r="455">
      <c r="A455" t="n">
        <v>220033</v>
      </c>
      <c r="B455" t="n">
        <v>128</v>
      </c>
      <c r="C455" t="inlineStr">
        <is>
          <t>Love Cabaret</t>
        </is>
      </c>
      <c r="D455" t="inlineStr">
        <is>
          <t>CECILIA TSUYACO ARAKI SILVA LTDA</t>
        </is>
      </c>
      <c r="E455" t="inlineStr">
        <is>
          <t>388541</t>
        </is>
      </c>
      <c r="F455" s="555" t="n">
        <v>46097</v>
      </c>
      <c r="G455" s="555" t="n">
        <v>46097</v>
      </c>
      <c r="H455" s="555" t="n">
        <v>46125</v>
      </c>
      <c r="I455" t="n">
        <v>91</v>
      </c>
      <c r="J455" t="n">
        <v>91</v>
      </c>
      <c r="K455" t="n">
        <v>91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inlineStr">
        <is>
          <t>03/2026</t>
        </is>
      </c>
    </row>
    <row r="456">
      <c r="A456" t="n">
        <v>220016</v>
      </c>
      <c r="B456" t="n">
        <v>128</v>
      </c>
      <c r="C456" t="inlineStr">
        <is>
          <t>Love Cabaret</t>
        </is>
      </c>
      <c r="D456" t="inlineStr">
        <is>
          <t>MARCOS SILVA DO NASCIMENTO</t>
        </is>
      </c>
      <c r="E456" t="inlineStr">
        <is>
          <t>848</t>
        </is>
      </c>
      <c r="F456" s="555" t="n">
        <v>46092</v>
      </c>
      <c r="G456" s="555" t="n">
        <v>46092</v>
      </c>
      <c r="H456" s="555" t="n">
        <v>46122</v>
      </c>
      <c r="I456" t="n">
        <v>87.95999999999999</v>
      </c>
      <c r="J456" t="n">
        <v>87.95999999999999</v>
      </c>
      <c r="K456" t="n">
        <v>87.95999999999999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inlineStr">
        <is>
          <t>03/2026</t>
        </is>
      </c>
    </row>
    <row r="457">
      <c r="A457" t="n">
        <v>220014</v>
      </c>
      <c r="B457" t="n">
        <v>128</v>
      </c>
      <c r="C457" t="inlineStr">
        <is>
          <t>Love Cabaret</t>
        </is>
      </c>
      <c r="D457" t="inlineStr">
        <is>
          <t>WPP COMERCIO DE CARNES LTDA</t>
        </is>
      </c>
      <c r="E457" t="inlineStr">
        <is>
          <t>77850</t>
        </is>
      </c>
      <c r="F457" s="555" t="n">
        <v>46091</v>
      </c>
      <c r="G457" s="555" t="n">
        <v>46091</v>
      </c>
      <c r="H457" s="555" t="n">
        <v>46119</v>
      </c>
      <c r="I457" t="n">
        <v>772.95</v>
      </c>
      <c r="J457" t="n">
        <v>772.95</v>
      </c>
      <c r="K457" t="n">
        <v>772.95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inlineStr">
        <is>
          <t>03/2026</t>
        </is>
      </c>
    </row>
    <row r="458">
      <c r="A458" t="n">
        <v>220010</v>
      </c>
      <c r="B458" t="n">
        <v>128</v>
      </c>
      <c r="C458" t="inlineStr">
        <is>
          <t>Love Cabaret</t>
        </is>
      </c>
      <c r="D458" t="inlineStr">
        <is>
          <t>CECILIA TSUYACO ARAKI SILVA LTDA</t>
        </is>
      </c>
      <c r="E458" t="inlineStr">
        <is>
          <t>388317</t>
        </is>
      </c>
      <c r="F458" s="555" t="n">
        <v>46092</v>
      </c>
      <c r="G458" s="555" t="n">
        <v>46092</v>
      </c>
      <c r="H458" s="555" t="n">
        <v>46120</v>
      </c>
      <c r="I458" t="n">
        <v>25.24</v>
      </c>
      <c r="J458" t="n">
        <v>25.24</v>
      </c>
      <c r="K458" t="n">
        <v>25.24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inlineStr">
        <is>
          <t>03/2026</t>
        </is>
      </c>
    </row>
    <row r="459">
      <c r="A459" t="n">
        <v>219996</v>
      </c>
      <c r="B459" t="n">
        <v>128</v>
      </c>
      <c r="C459" t="inlineStr">
        <is>
          <t>Love Cabaret</t>
        </is>
      </c>
      <c r="D459" t="inlineStr">
        <is>
          <t>MARIO PEDRO FELICIANO - HORTIFRUTI</t>
        </is>
      </c>
      <c r="E459" t="inlineStr">
        <is>
          <t>470234</t>
        </is>
      </c>
      <c r="F459" s="555" t="n">
        <v>46092</v>
      </c>
      <c r="G459" s="555" t="n">
        <v>46092</v>
      </c>
      <c r="H459" s="555" t="n">
        <v>46120</v>
      </c>
      <c r="I459" t="n">
        <v>47.9</v>
      </c>
      <c r="J459" t="n">
        <v>47.9</v>
      </c>
      <c r="K459" t="n">
        <v>47.9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inlineStr">
        <is>
          <t>03/2026</t>
        </is>
      </c>
    </row>
    <row r="460">
      <c r="A460" t="n">
        <v>219995</v>
      </c>
      <c r="B460" t="n">
        <v>128</v>
      </c>
      <c r="C460" t="inlineStr">
        <is>
          <t>Love Cabaret</t>
        </is>
      </c>
      <c r="D460" t="inlineStr">
        <is>
          <t>DO CHEF DISTRIBUIDORA DE ALIMENTOS LTDA</t>
        </is>
      </c>
      <c r="E460" t="inlineStr">
        <is>
          <t>194</t>
        </is>
      </c>
      <c r="F460" s="555" t="n">
        <v>46092</v>
      </c>
      <c r="G460" s="555" t="n">
        <v>46092</v>
      </c>
      <c r="H460" s="555" t="n">
        <v>46120</v>
      </c>
      <c r="I460" t="n">
        <v>69.56</v>
      </c>
      <c r="J460" t="n">
        <v>69.56</v>
      </c>
      <c r="K460" t="n">
        <v>69.56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inlineStr">
        <is>
          <t>03/2026</t>
        </is>
      </c>
    </row>
    <row r="461">
      <c r="A461" t="n">
        <v>219990</v>
      </c>
      <c r="B461" t="n">
        <v>128</v>
      </c>
      <c r="C461" t="inlineStr">
        <is>
          <t>Love Cabaret</t>
        </is>
      </c>
      <c r="D461" t="inlineStr">
        <is>
          <t>WPP COMERCIO DE CARNES LTDA</t>
        </is>
      </c>
      <c r="E461" t="inlineStr">
        <is>
          <t>78010</t>
        </is>
      </c>
      <c r="F461" s="555" t="n">
        <v>46098</v>
      </c>
      <c r="G461" s="555" t="n">
        <v>46098</v>
      </c>
      <c r="H461" s="555" t="n">
        <v>46126</v>
      </c>
      <c r="I461" t="n">
        <v>777.16</v>
      </c>
      <c r="J461" t="n">
        <v>777.16</v>
      </c>
      <c r="K461" t="n">
        <v>777.16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inlineStr">
        <is>
          <t>03/2026</t>
        </is>
      </c>
    </row>
    <row r="462">
      <c r="A462" t="n">
        <v>219970</v>
      </c>
      <c r="B462" t="n">
        <v>128</v>
      </c>
      <c r="C462" t="inlineStr">
        <is>
          <t>Love Cabaret</t>
        </is>
      </c>
      <c r="D462" t="inlineStr">
        <is>
          <t>EMPORIO M&amp;L COMERCIO DE ALIM E BEBIDAS LTDA</t>
        </is>
      </c>
      <c r="E462" t="inlineStr">
        <is>
          <t>501057</t>
        </is>
      </c>
      <c r="F462" s="555" t="n">
        <v>46093</v>
      </c>
      <c r="G462" s="555" t="n">
        <v>46093</v>
      </c>
      <c r="H462" s="555" t="n">
        <v>46120</v>
      </c>
      <c r="I462" t="n">
        <v>316.81</v>
      </c>
      <c r="J462" t="n">
        <v>316.81</v>
      </c>
      <c r="K462" t="n">
        <v>316.81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inlineStr">
        <is>
          <t>03/2026</t>
        </is>
      </c>
    </row>
    <row r="463">
      <c r="A463" t="n">
        <v>219949</v>
      </c>
      <c r="B463" t="n">
        <v>128</v>
      </c>
      <c r="C463" t="inlineStr">
        <is>
          <t>Love Cabaret</t>
        </is>
      </c>
      <c r="D463" t="inlineStr">
        <is>
          <t>MURILLO S DUARTE COMERCIAL LTDA</t>
        </is>
      </c>
      <c r="E463" t="inlineStr">
        <is>
          <t>2395</t>
        </is>
      </c>
      <c r="F463" s="555" t="n">
        <v>46083</v>
      </c>
      <c r="H463" s="555" t="n">
        <v>46118</v>
      </c>
      <c r="I463" t="n">
        <v>63.64</v>
      </c>
      <c r="J463" t="n">
        <v>63.64</v>
      </c>
      <c r="K463" t="n">
        <v>0</v>
      </c>
      <c r="L463" t="n">
        <v>0</v>
      </c>
      <c r="M463" t="n">
        <v>63.64</v>
      </c>
      <c r="N463" t="n">
        <v>0</v>
      </c>
      <c r="O463" t="n">
        <v>0</v>
      </c>
      <c r="P463" t="n">
        <v>0</v>
      </c>
      <c r="Q463" t="inlineStr">
        <is>
          <t>03/2026</t>
        </is>
      </c>
    </row>
    <row r="464">
      <c r="A464" t="n">
        <v>219571</v>
      </c>
      <c r="B464" t="n">
        <v>128</v>
      </c>
      <c r="C464" t="inlineStr">
        <is>
          <t>Love Cabaret</t>
        </is>
      </c>
      <c r="D464" t="inlineStr">
        <is>
          <t>PSSS LTDA</t>
        </is>
      </c>
      <c r="E464" t="inlineStr">
        <is>
          <t>3371</t>
        </is>
      </c>
      <c r="F464" s="555" t="n">
        <v>46098</v>
      </c>
      <c r="H464" s="555" t="n">
        <v>46112</v>
      </c>
      <c r="I464" t="n">
        <v>553.8200000000001</v>
      </c>
      <c r="J464" t="n">
        <v>553.8200000000001</v>
      </c>
      <c r="K464" t="n">
        <v>0</v>
      </c>
      <c r="L464" t="n">
        <v>0</v>
      </c>
      <c r="M464" t="n">
        <v>525.92</v>
      </c>
      <c r="N464" t="n">
        <v>0</v>
      </c>
      <c r="O464" t="n">
        <v>0</v>
      </c>
      <c r="P464" t="n">
        <v>0</v>
      </c>
      <c r="Q464" t="inlineStr">
        <is>
          <t>03/2026</t>
        </is>
      </c>
    </row>
    <row r="465">
      <c r="A465" t="n">
        <v>219570</v>
      </c>
      <c r="B465" t="n">
        <v>128</v>
      </c>
      <c r="C465" t="inlineStr">
        <is>
          <t>Love Cabaret</t>
        </is>
      </c>
      <c r="D465" t="inlineStr">
        <is>
          <t>PSSS LTDA</t>
        </is>
      </c>
      <c r="E465" t="inlineStr">
        <is>
          <t>3382</t>
        </is>
      </c>
      <c r="F465" s="555" t="n">
        <v>46100</v>
      </c>
      <c r="H465" s="555" t="n">
        <v>46113</v>
      </c>
      <c r="I465" t="n">
        <v>309.9</v>
      </c>
      <c r="J465" t="n">
        <v>309.9</v>
      </c>
      <c r="K465" t="n">
        <v>0</v>
      </c>
      <c r="L465" t="n">
        <v>0</v>
      </c>
      <c r="M465" t="n">
        <v>224.9</v>
      </c>
      <c r="N465" t="n">
        <v>0</v>
      </c>
      <c r="O465" t="n">
        <v>0</v>
      </c>
      <c r="P465" t="n">
        <v>0</v>
      </c>
      <c r="Q465" t="inlineStr">
        <is>
          <t>03/2026</t>
        </is>
      </c>
    </row>
    <row r="466">
      <c r="A466" t="n">
        <v>219568</v>
      </c>
      <c r="B466" t="n">
        <v>128</v>
      </c>
      <c r="C466" t="inlineStr">
        <is>
          <t>Love Cabaret</t>
        </is>
      </c>
      <c r="D466" t="inlineStr">
        <is>
          <t>PIRAMIDES COMERCIO DE AGUAS MINEIRAIS E BEBIDAS EM GERAL LTDA</t>
        </is>
      </c>
      <c r="E466" t="inlineStr">
        <is>
          <t>150952</t>
        </is>
      </c>
      <c r="F466" s="555" t="n">
        <v>46101</v>
      </c>
      <c r="G466" s="555" t="n">
        <v>46101</v>
      </c>
      <c r="H466" s="555" t="n">
        <v>46115</v>
      </c>
      <c r="I466" t="n">
        <v>740.05</v>
      </c>
      <c r="J466" t="n">
        <v>740.05</v>
      </c>
      <c r="K466" t="n">
        <v>0</v>
      </c>
      <c r="L466" t="n">
        <v>740.05</v>
      </c>
      <c r="M466" t="n">
        <v>0</v>
      </c>
      <c r="N466" t="n">
        <v>0</v>
      </c>
      <c r="O466" t="n">
        <v>0</v>
      </c>
      <c r="P466" t="n">
        <v>0</v>
      </c>
      <c r="Q466" t="inlineStr">
        <is>
          <t>03/2026</t>
        </is>
      </c>
    </row>
    <row r="467">
      <c r="A467" t="n">
        <v>219565</v>
      </c>
      <c r="B467" t="n">
        <v>128</v>
      </c>
      <c r="C467" t="inlineStr">
        <is>
          <t>Love Cabaret</t>
        </is>
      </c>
      <c r="D467" t="inlineStr">
        <is>
          <t xml:space="preserve">HNK BR INDUSTRIA DE BEBIDAS </t>
        </is>
      </c>
      <c r="E467" t="inlineStr">
        <is>
          <t>183112</t>
        </is>
      </c>
      <c r="F467" s="555" t="n">
        <v>46100</v>
      </c>
      <c r="G467" s="555" t="n">
        <v>46100</v>
      </c>
      <c r="H467" s="555" t="n">
        <v>46118</v>
      </c>
      <c r="I467" t="n">
        <v>7677.6</v>
      </c>
      <c r="J467" t="n">
        <v>10361.46</v>
      </c>
      <c r="K467" t="n">
        <v>0</v>
      </c>
      <c r="L467" t="n">
        <v>7677.6</v>
      </c>
      <c r="M467" t="n">
        <v>0</v>
      </c>
      <c r="N467" t="n">
        <v>0</v>
      </c>
      <c r="O467" t="n">
        <v>0</v>
      </c>
      <c r="P467" t="n">
        <v>0</v>
      </c>
      <c r="Q467" t="inlineStr">
        <is>
          <t>03/2026</t>
        </is>
      </c>
    </row>
    <row r="468">
      <c r="A468" t="n">
        <v>219234</v>
      </c>
      <c r="B468" t="n">
        <v>128</v>
      </c>
      <c r="C468" t="inlineStr">
        <is>
          <t>Love Cabaret</t>
        </is>
      </c>
      <c r="D468" t="inlineStr">
        <is>
          <t>CECILIA TSUYACO ARAKI SILVA LTDA</t>
        </is>
      </c>
      <c r="E468" t="inlineStr">
        <is>
          <t>387917</t>
        </is>
      </c>
      <c r="F468" s="555" t="n">
        <v>46085</v>
      </c>
      <c r="G468" s="555" t="n">
        <v>46085</v>
      </c>
      <c r="H468" s="555" t="n">
        <v>46113</v>
      </c>
      <c r="I468" t="n">
        <v>36</v>
      </c>
      <c r="J468" t="n">
        <v>36</v>
      </c>
      <c r="K468" t="n">
        <v>36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inlineStr">
        <is>
          <t>03/2026</t>
        </is>
      </c>
    </row>
    <row r="469">
      <c r="A469" t="n">
        <v>219232</v>
      </c>
      <c r="B469" t="n">
        <v>128</v>
      </c>
      <c r="C469" t="inlineStr">
        <is>
          <t>Love Cabaret</t>
        </is>
      </c>
      <c r="D469" t="inlineStr">
        <is>
          <t>CECILIA TSUYACO ARAKI SILVA LTDA</t>
        </is>
      </c>
      <c r="E469" t="inlineStr">
        <is>
          <t>387926</t>
        </is>
      </c>
      <c r="F469" s="555" t="n">
        <v>46085</v>
      </c>
      <c r="G469" s="555" t="n">
        <v>46085</v>
      </c>
      <c r="H469" s="555" t="n">
        <v>46113</v>
      </c>
      <c r="I469" t="n">
        <v>102.75</v>
      </c>
      <c r="J469" t="n">
        <v>102.75</v>
      </c>
      <c r="K469" t="n">
        <v>102.75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inlineStr">
        <is>
          <t>03/2026</t>
        </is>
      </c>
    </row>
    <row r="470">
      <c r="A470" t="n">
        <v>219231</v>
      </c>
      <c r="B470" t="n">
        <v>128</v>
      </c>
      <c r="C470" t="inlineStr">
        <is>
          <t>Love Cabaret</t>
        </is>
      </c>
      <c r="D470" t="inlineStr">
        <is>
          <t>MARIO PEDRO FELICIANO - HORTIFRUTI</t>
        </is>
      </c>
      <c r="E470" t="inlineStr">
        <is>
          <t>469480</t>
        </is>
      </c>
      <c r="F470" s="555" t="n">
        <v>46085</v>
      </c>
      <c r="G470" s="555" t="n">
        <v>46085</v>
      </c>
      <c r="H470" s="555" t="n">
        <v>46113</v>
      </c>
      <c r="I470" t="n">
        <v>188.1</v>
      </c>
      <c r="J470" t="n">
        <v>188.1</v>
      </c>
      <c r="K470" t="n">
        <v>188.1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inlineStr">
        <is>
          <t>03/2026</t>
        </is>
      </c>
    </row>
    <row r="471">
      <c r="A471" t="n">
        <v>219229</v>
      </c>
      <c r="B471" t="n">
        <v>128</v>
      </c>
      <c r="C471" t="inlineStr">
        <is>
          <t>Love Cabaret</t>
        </is>
      </c>
      <c r="D471" t="inlineStr">
        <is>
          <t>WPP COMERCIO DE CARNES LTDA</t>
        </is>
      </c>
      <c r="E471" t="inlineStr">
        <is>
          <t>77725</t>
        </is>
      </c>
      <c r="F471" s="555" t="n">
        <v>46085</v>
      </c>
      <c r="G471" s="555" t="n">
        <v>46085</v>
      </c>
      <c r="H471" s="555" t="n">
        <v>46113</v>
      </c>
      <c r="I471" t="n">
        <v>266.52</v>
      </c>
      <c r="J471" t="n">
        <v>266.52</v>
      </c>
      <c r="K471" t="n">
        <v>266.52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inlineStr">
        <is>
          <t>03/2026</t>
        </is>
      </c>
    </row>
    <row r="472">
      <c r="A472" t="n">
        <v>219228</v>
      </c>
      <c r="B472" t="n">
        <v>128</v>
      </c>
      <c r="C472" t="inlineStr">
        <is>
          <t>Love Cabaret</t>
        </is>
      </c>
      <c r="D472" t="inlineStr">
        <is>
          <t>EMPORIO M&amp;L COMERCIO DE ALIM E BEBIDAS LTDA</t>
        </is>
      </c>
      <c r="E472" t="inlineStr">
        <is>
          <t>499272</t>
        </is>
      </c>
      <c r="F472" s="555" t="n">
        <v>46084</v>
      </c>
      <c r="G472" s="555" t="n">
        <v>46084</v>
      </c>
      <c r="H472" s="555" t="n">
        <v>46114</v>
      </c>
      <c r="I472" t="n">
        <v>2254.8</v>
      </c>
      <c r="J472" t="n">
        <v>2254.8</v>
      </c>
      <c r="K472" t="n">
        <v>0</v>
      </c>
      <c r="L472" t="n">
        <v>2254.8</v>
      </c>
      <c r="M472" t="n">
        <v>0</v>
      </c>
      <c r="N472" t="n">
        <v>0</v>
      </c>
      <c r="O472" t="n">
        <v>0</v>
      </c>
      <c r="P472" t="n">
        <v>0</v>
      </c>
      <c r="Q472" t="inlineStr">
        <is>
          <t>03/2026</t>
        </is>
      </c>
    </row>
    <row r="473">
      <c r="A473" t="n">
        <v>219227</v>
      </c>
      <c r="B473" t="n">
        <v>128</v>
      </c>
      <c r="C473" t="inlineStr">
        <is>
          <t>Love Cabaret</t>
        </is>
      </c>
      <c r="D473" t="inlineStr">
        <is>
          <t>FRONT BEBIDAS LTDA</t>
        </is>
      </c>
      <c r="E473" t="inlineStr">
        <is>
          <t>794384</t>
        </is>
      </c>
      <c r="F473" s="555" t="n">
        <v>46084</v>
      </c>
      <c r="G473" s="555" t="n">
        <v>46084</v>
      </c>
      <c r="H473" s="555" t="n">
        <v>46112</v>
      </c>
      <c r="I473" t="n">
        <v>9206.4</v>
      </c>
      <c r="J473" t="n">
        <v>9206.4</v>
      </c>
      <c r="K473" t="n">
        <v>0</v>
      </c>
      <c r="L473" t="n">
        <v>9206.4</v>
      </c>
      <c r="M473" t="n">
        <v>0</v>
      </c>
      <c r="N473" t="n">
        <v>0</v>
      </c>
      <c r="O473" t="n">
        <v>0</v>
      </c>
      <c r="P473" t="n">
        <v>0</v>
      </c>
      <c r="Q473" t="inlineStr">
        <is>
          <t>03/2026</t>
        </is>
      </c>
    </row>
    <row r="474">
      <c r="A474" t="n">
        <v>219226</v>
      </c>
      <c r="B474" t="n">
        <v>128</v>
      </c>
      <c r="C474" t="inlineStr">
        <is>
          <t>Love Cabaret</t>
        </is>
      </c>
      <c r="D474" t="inlineStr">
        <is>
          <t xml:space="preserve">ARENA VIP DISTRIBUIDORA DE BEBIDAS LTDA </t>
        </is>
      </c>
      <c r="E474" t="inlineStr">
        <is>
          <t>126</t>
        </is>
      </c>
      <c r="F474" s="555" t="n">
        <v>46083</v>
      </c>
      <c r="G474" s="555" t="n">
        <v>46083</v>
      </c>
      <c r="H474" s="555" t="n">
        <v>46111</v>
      </c>
      <c r="I474" t="n">
        <v>1854</v>
      </c>
      <c r="J474" t="n">
        <v>1854</v>
      </c>
      <c r="K474" t="n">
        <v>0</v>
      </c>
      <c r="L474" t="n">
        <v>1854</v>
      </c>
      <c r="M474" t="n">
        <v>0</v>
      </c>
      <c r="N474" t="n">
        <v>0</v>
      </c>
      <c r="O474" t="n">
        <v>0</v>
      </c>
      <c r="P474" t="n">
        <v>0</v>
      </c>
      <c r="Q474" t="inlineStr">
        <is>
          <t>03/2026</t>
        </is>
      </c>
    </row>
    <row r="475">
      <c r="A475" t="n">
        <v>219224</v>
      </c>
      <c r="B475" t="n">
        <v>128</v>
      </c>
      <c r="C475" t="inlineStr">
        <is>
          <t>Love Cabaret</t>
        </is>
      </c>
      <c r="D475" t="inlineStr">
        <is>
          <t>CECILIA TSUYACO ARAKI SILVA LTDA</t>
        </is>
      </c>
      <c r="E475" t="inlineStr">
        <is>
          <t>387764</t>
        </is>
      </c>
      <c r="F475" s="555" t="n">
        <v>46083</v>
      </c>
      <c r="G475" s="555" t="n">
        <v>46083</v>
      </c>
      <c r="H475" s="555" t="n">
        <v>46111</v>
      </c>
      <c r="I475" t="n">
        <v>51.5</v>
      </c>
      <c r="J475" t="n">
        <v>51.5</v>
      </c>
      <c r="K475" t="n">
        <v>51.5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inlineStr">
        <is>
          <t>03/2026</t>
        </is>
      </c>
    </row>
    <row r="476">
      <c r="A476" t="n">
        <v>219223</v>
      </c>
      <c r="B476" t="n">
        <v>128</v>
      </c>
      <c r="C476" t="inlineStr">
        <is>
          <t>Love Cabaret</t>
        </is>
      </c>
      <c r="D476" t="inlineStr">
        <is>
          <t>CECILIA TSUYACO ARAKI SILVA LTDA</t>
        </is>
      </c>
      <c r="E476" t="inlineStr">
        <is>
          <t>387996</t>
        </is>
      </c>
      <c r="F476" s="555" t="n">
        <v>46086</v>
      </c>
      <c r="G476" s="555" t="n">
        <v>46086</v>
      </c>
      <c r="H476" s="555" t="n">
        <v>46114</v>
      </c>
      <c r="I476" t="n">
        <v>59.6</v>
      </c>
      <c r="J476" t="n">
        <v>59.6</v>
      </c>
      <c r="K476" t="n">
        <v>59.6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inlineStr">
        <is>
          <t>03/2026</t>
        </is>
      </c>
    </row>
    <row r="477">
      <c r="A477" t="n">
        <v>219222</v>
      </c>
      <c r="B477" t="n">
        <v>128</v>
      </c>
      <c r="C477" t="inlineStr">
        <is>
          <t>Love Cabaret</t>
        </is>
      </c>
      <c r="D477" t="inlineStr">
        <is>
          <t>MARIO PEDRO FELICIANO - HORTIFRUTI</t>
        </is>
      </c>
      <c r="E477" t="inlineStr">
        <is>
          <t>469277</t>
        </is>
      </c>
      <c r="F477" s="555" t="n">
        <v>46083</v>
      </c>
      <c r="G477" s="555" t="n">
        <v>46083</v>
      </c>
      <c r="H477" s="555" t="n">
        <v>46111</v>
      </c>
      <c r="I477" t="n">
        <v>29.4</v>
      </c>
      <c r="J477" t="n">
        <v>29.4</v>
      </c>
      <c r="K477" t="n">
        <v>29.4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inlineStr">
        <is>
          <t>03/2026</t>
        </is>
      </c>
    </row>
    <row r="478">
      <c r="A478" t="n">
        <v>219220</v>
      </c>
      <c r="B478" t="n">
        <v>128</v>
      </c>
      <c r="C478" t="inlineStr">
        <is>
          <t>Love Cabaret</t>
        </is>
      </c>
      <c r="D478" t="inlineStr">
        <is>
          <t>DO CHEF DISTRIBUIDORA DE ALIMENTOS LTDA</t>
        </is>
      </c>
      <c r="E478" t="inlineStr">
        <is>
          <t>39</t>
        </is>
      </c>
      <c r="F478" s="555" t="n">
        <v>46085</v>
      </c>
      <c r="G478" s="555" t="n">
        <v>46085</v>
      </c>
      <c r="H478" s="555" t="n">
        <v>46113</v>
      </c>
      <c r="I478" t="n">
        <v>162.5</v>
      </c>
      <c r="J478" t="n">
        <v>162.5</v>
      </c>
      <c r="K478" t="n">
        <v>162.5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inlineStr">
        <is>
          <t>03/2026</t>
        </is>
      </c>
    </row>
    <row r="479">
      <c r="A479" t="n">
        <v>219219</v>
      </c>
      <c r="B479" t="n">
        <v>128</v>
      </c>
      <c r="C479" t="inlineStr">
        <is>
          <t>Love Cabaret</t>
        </is>
      </c>
      <c r="D479" t="inlineStr">
        <is>
          <t>FRONT BEBIDAS LTDA</t>
        </is>
      </c>
      <c r="E479" t="inlineStr">
        <is>
          <t>794640</t>
        </is>
      </c>
      <c r="F479" s="555" t="n">
        <v>46085</v>
      </c>
      <c r="G479" s="555" t="n">
        <v>46085</v>
      </c>
      <c r="H479" s="555" t="n">
        <v>46113</v>
      </c>
      <c r="I479" t="n">
        <v>5788.8</v>
      </c>
      <c r="J479" t="n">
        <v>5788.8</v>
      </c>
      <c r="K479" t="n">
        <v>0</v>
      </c>
      <c r="L479" t="n">
        <v>5788.8</v>
      </c>
      <c r="M479" t="n">
        <v>0</v>
      </c>
      <c r="N479" t="n">
        <v>0</v>
      </c>
      <c r="O479" t="n">
        <v>0</v>
      </c>
      <c r="P479" t="n">
        <v>0</v>
      </c>
      <c r="Q479" t="inlineStr">
        <is>
          <t>03/2026</t>
        </is>
      </c>
    </row>
    <row r="480">
      <c r="A480" t="n">
        <v>219217</v>
      </c>
      <c r="B480" t="n">
        <v>128</v>
      </c>
      <c r="C480" t="inlineStr">
        <is>
          <t>Love Cabaret</t>
        </is>
      </c>
      <c r="D480" t="inlineStr">
        <is>
          <t>DO CHEF DISTRIBUIDORA DE ALIMENTOS LTDA</t>
        </is>
      </c>
      <c r="E480" t="inlineStr">
        <is>
          <t>64</t>
        </is>
      </c>
      <c r="F480" s="555" t="n">
        <v>46086</v>
      </c>
      <c r="G480" s="555" t="n">
        <v>46086</v>
      </c>
      <c r="H480" s="555" t="n">
        <v>46114</v>
      </c>
      <c r="I480" t="n">
        <v>125.7</v>
      </c>
      <c r="J480" t="n">
        <v>125.7</v>
      </c>
      <c r="K480" t="n">
        <v>125.7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inlineStr">
        <is>
          <t>03/2026</t>
        </is>
      </c>
    </row>
    <row r="481">
      <c r="A481" t="n">
        <v>219216</v>
      </c>
      <c r="B481" t="n">
        <v>128</v>
      </c>
      <c r="C481" t="inlineStr">
        <is>
          <t>Love Cabaret</t>
        </is>
      </c>
      <c r="D481" t="inlineStr">
        <is>
          <t xml:space="preserve">COMERCIAL IMPORTADORA E EXPORTADORA METAPUNTO LTDA </t>
        </is>
      </c>
      <c r="E481" t="inlineStr">
        <is>
          <t>43337</t>
        </is>
      </c>
      <c r="F481" s="555" t="n">
        <v>46098</v>
      </c>
      <c r="G481" s="555" t="n">
        <v>46098</v>
      </c>
      <c r="H481" s="555" t="n">
        <v>46113</v>
      </c>
      <c r="I481" t="n">
        <v>353.25</v>
      </c>
      <c r="J481" t="n">
        <v>331.8</v>
      </c>
      <c r="K481" t="n">
        <v>353.25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inlineStr">
        <is>
          <t>03/2026</t>
        </is>
      </c>
    </row>
    <row r="482">
      <c r="A482" t="n">
        <v>219213</v>
      </c>
      <c r="B482" t="n">
        <v>128</v>
      </c>
      <c r="C482" t="inlineStr">
        <is>
          <t>Love Cabaret</t>
        </is>
      </c>
      <c r="D482" t="inlineStr">
        <is>
          <t>ZAHIL IMPORTADORA LTDA</t>
        </is>
      </c>
      <c r="E482" t="inlineStr">
        <is>
          <t>265865</t>
        </is>
      </c>
      <c r="F482" s="555" t="n">
        <v>46085</v>
      </c>
      <c r="G482" s="555" t="n">
        <v>46085</v>
      </c>
      <c r="H482" s="555" t="n">
        <v>46115</v>
      </c>
      <c r="I482" t="n">
        <v>1727.86</v>
      </c>
      <c r="J482" t="n">
        <v>1622.4</v>
      </c>
      <c r="K482" t="n">
        <v>0</v>
      </c>
      <c r="L482" t="n">
        <v>1727.86</v>
      </c>
      <c r="M482" t="n">
        <v>0</v>
      </c>
      <c r="N482" t="n">
        <v>0</v>
      </c>
      <c r="O482" t="n">
        <v>0</v>
      </c>
      <c r="P482" t="n">
        <v>0</v>
      </c>
      <c r="Q482" t="inlineStr">
        <is>
          <t>03/2026</t>
        </is>
      </c>
    </row>
    <row r="483">
      <c r="A483" t="n">
        <v>217984</v>
      </c>
      <c r="B483" t="n">
        <v>128</v>
      </c>
      <c r="C483" t="inlineStr">
        <is>
          <t>Love Cabaret</t>
        </is>
      </c>
      <c r="D483" t="inlineStr">
        <is>
          <t>CASA DE CARNES P.J.J.LTDA</t>
        </is>
      </c>
      <c r="E483" t="inlineStr">
        <is>
          <t>45794</t>
        </is>
      </c>
      <c r="F483" s="555" t="n">
        <v>46092</v>
      </c>
      <c r="G483" s="555" t="n">
        <v>46092</v>
      </c>
      <c r="H483" s="555" t="n">
        <v>46107</v>
      </c>
      <c r="I483" t="n">
        <v>137.31</v>
      </c>
      <c r="J483" t="n">
        <v>137.31</v>
      </c>
      <c r="K483" t="n">
        <v>137.31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inlineStr">
        <is>
          <t>03/2026</t>
        </is>
      </c>
    </row>
    <row r="484">
      <c r="A484" t="n">
        <v>217983</v>
      </c>
      <c r="B484" t="n">
        <v>128</v>
      </c>
      <c r="C484" t="inlineStr">
        <is>
          <t>Love Cabaret</t>
        </is>
      </c>
      <c r="D484" t="inlineStr">
        <is>
          <t>FG7 COMERCIO E DISTRIBUICAO DE BEBIDAS LTDA</t>
        </is>
      </c>
      <c r="E484" t="inlineStr">
        <is>
          <t>759596</t>
        </is>
      </c>
      <c r="F484" s="555" t="n">
        <v>46087</v>
      </c>
      <c r="G484" s="555" t="n">
        <v>46087</v>
      </c>
      <c r="H484" s="555" t="n">
        <v>46108</v>
      </c>
      <c r="I484" t="n">
        <v>2727.6</v>
      </c>
      <c r="J484" t="n">
        <v>2727.6</v>
      </c>
      <c r="K484" t="n">
        <v>0</v>
      </c>
      <c r="L484" t="n">
        <v>2727.6</v>
      </c>
      <c r="M484" t="n">
        <v>0</v>
      </c>
      <c r="N484" t="n">
        <v>0</v>
      </c>
      <c r="O484" t="n">
        <v>0</v>
      </c>
      <c r="P484" t="n">
        <v>0</v>
      </c>
      <c r="Q484" t="inlineStr">
        <is>
          <t>03/2026</t>
        </is>
      </c>
    </row>
    <row r="485">
      <c r="A485" t="n">
        <v>217982</v>
      </c>
      <c r="B485" t="n">
        <v>128</v>
      </c>
      <c r="C485" t="inlineStr">
        <is>
          <t>Love Cabaret</t>
        </is>
      </c>
      <c r="D485" t="inlineStr">
        <is>
          <t>KING COMERCIO E IMPORTACAO DE BEBIDAS LTDA</t>
        </is>
      </c>
      <c r="E485" t="inlineStr">
        <is>
          <t>125814</t>
        </is>
      </c>
      <c r="F485" s="555" t="n">
        <v>46087</v>
      </c>
      <c r="G485" s="555" t="n">
        <v>46087</v>
      </c>
      <c r="H485" s="555" t="n">
        <v>46108</v>
      </c>
      <c r="I485" t="n">
        <v>1639.84</v>
      </c>
      <c r="J485" t="n">
        <v>1639.8</v>
      </c>
      <c r="K485" t="n">
        <v>0</v>
      </c>
      <c r="L485" t="n">
        <v>1639.84</v>
      </c>
      <c r="M485" t="n">
        <v>0</v>
      </c>
      <c r="N485" t="n">
        <v>0</v>
      </c>
      <c r="O485" t="n">
        <v>0</v>
      </c>
      <c r="P485" t="n">
        <v>0</v>
      </c>
      <c r="Q485" t="inlineStr">
        <is>
          <t>03/2026</t>
        </is>
      </c>
    </row>
    <row r="486">
      <c r="A486" t="n">
        <v>217980</v>
      </c>
      <c r="B486" t="n">
        <v>128</v>
      </c>
      <c r="C486" t="inlineStr">
        <is>
          <t>Love Cabaret</t>
        </is>
      </c>
      <c r="D486" t="inlineStr">
        <is>
          <t>FG7 COMERCIO E DISTRIBUICAO DE BEBIDAS LTDA</t>
        </is>
      </c>
      <c r="E486" t="inlineStr">
        <is>
          <t>757899</t>
        </is>
      </c>
      <c r="F486" s="555" t="n">
        <v>46085</v>
      </c>
      <c r="G486" s="555" t="n">
        <v>46085</v>
      </c>
      <c r="H486" s="555" t="n">
        <v>46106</v>
      </c>
      <c r="I486" t="n">
        <v>5846.4</v>
      </c>
      <c r="J486" t="n">
        <v>5846.4</v>
      </c>
      <c r="K486" t="n">
        <v>0</v>
      </c>
      <c r="L486" t="n">
        <v>5846.4</v>
      </c>
      <c r="M486" t="n">
        <v>0</v>
      </c>
      <c r="N486" t="n">
        <v>0</v>
      </c>
      <c r="O486" t="n">
        <v>0</v>
      </c>
      <c r="P486" t="n">
        <v>0</v>
      </c>
      <c r="Q486" t="inlineStr">
        <is>
          <t>03/2026</t>
        </is>
      </c>
    </row>
    <row r="487">
      <c r="A487" t="n">
        <v>217979</v>
      </c>
      <c r="B487" t="n">
        <v>128</v>
      </c>
      <c r="C487" t="inlineStr">
        <is>
          <t>Love Cabaret</t>
        </is>
      </c>
      <c r="D487" t="inlineStr">
        <is>
          <t>KING COMERCIO E IMPORTACAO DE BEBIDAS LTDA</t>
        </is>
      </c>
      <c r="E487" t="inlineStr">
        <is>
          <t>125761</t>
        </is>
      </c>
      <c r="F487" s="555" t="n">
        <v>46085</v>
      </c>
      <c r="G487" s="555" t="n">
        <v>46085</v>
      </c>
      <c r="H487" s="555" t="n">
        <v>46106</v>
      </c>
      <c r="I487" t="n">
        <v>5571.12</v>
      </c>
      <c r="J487" t="n">
        <v>5571.12</v>
      </c>
      <c r="K487" t="n">
        <v>0</v>
      </c>
      <c r="L487" t="n">
        <v>5571.12</v>
      </c>
      <c r="M487" t="n">
        <v>0</v>
      </c>
      <c r="N487" t="n">
        <v>0</v>
      </c>
      <c r="O487" t="n">
        <v>0</v>
      </c>
      <c r="P487" t="n">
        <v>0</v>
      </c>
      <c r="Q487" t="inlineStr">
        <is>
          <t>03/2026</t>
        </is>
      </c>
    </row>
    <row r="488">
      <c r="A488" t="n">
        <v>215953</v>
      </c>
      <c r="B488" t="n">
        <v>128</v>
      </c>
      <c r="C488" t="inlineStr">
        <is>
          <t>Love Cabaret</t>
        </is>
      </c>
      <c r="D488" t="inlineStr">
        <is>
          <t>MERCADO PAGO.COM REPRESENTACOES LTDA</t>
        </is>
      </c>
      <c r="E488" t="inlineStr">
        <is>
          <t>16688</t>
        </is>
      </c>
      <c r="F488" s="555" t="n">
        <v>46086</v>
      </c>
      <c r="G488" s="555" t="n">
        <v>46086</v>
      </c>
      <c r="H488" s="555" t="n">
        <v>46092</v>
      </c>
      <c r="I488" t="n">
        <v>122.15</v>
      </c>
      <c r="J488" t="n">
        <v>122.15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inlineStr">
        <is>
          <t>03/2026</t>
        </is>
      </c>
    </row>
    <row r="489">
      <c r="A489" t="n">
        <v>215951</v>
      </c>
      <c r="B489" t="n">
        <v>128</v>
      </c>
      <c r="C489" t="inlineStr">
        <is>
          <t>Love Cabaret</t>
        </is>
      </c>
      <c r="D489" t="inlineStr">
        <is>
          <t>PSSS LTDA</t>
        </is>
      </c>
      <c r="E489" t="inlineStr">
        <is>
          <t>3277</t>
        </is>
      </c>
      <c r="F489" s="555" t="n">
        <v>46086</v>
      </c>
      <c r="H489" s="555" t="n">
        <v>46100</v>
      </c>
      <c r="I489" t="n">
        <v>240</v>
      </c>
      <c r="J489" t="n">
        <v>240</v>
      </c>
      <c r="K489" t="n">
        <v>0</v>
      </c>
      <c r="L489" t="n">
        <v>0</v>
      </c>
      <c r="M489" t="n">
        <v>240</v>
      </c>
      <c r="N489" t="n">
        <v>0</v>
      </c>
      <c r="O489" t="n">
        <v>0</v>
      </c>
      <c r="P489" t="n">
        <v>0</v>
      </c>
      <c r="Q489" t="inlineStr">
        <is>
          <t>03/2026</t>
        </is>
      </c>
    </row>
    <row r="490">
      <c r="A490" t="n">
        <v>215950</v>
      </c>
      <c r="B490" t="n">
        <v>128</v>
      </c>
      <c r="C490" t="inlineStr">
        <is>
          <t>Love Cabaret</t>
        </is>
      </c>
      <c r="D490" t="inlineStr">
        <is>
          <t>PSSS LTDA</t>
        </is>
      </c>
      <c r="E490" t="inlineStr">
        <is>
          <t>3256</t>
        </is>
      </c>
      <c r="F490" s="555" t="n">
        <v>46084</v>
      </c>
      <c r="H490" s="555" t="n">
        <v>46099</v>
      </c>
      <c r="I490" t="n">
        <v>255.8</v>
      </c>
      <c r="J490" t="n">
        <v>255.8</v>
      </c>
      <c r="K490" t="n">
        <v>0</v>
      </c>
      <c r="L490" t="n">
        <v>0</v>
      </c>
      <c r="M490" t="n">
        <v>255.8</v>
      </c>
      <c r="N490" t="n">
        <v>0</v>
      </c>
      <c r="O490" t="n">
        <v>0</v>
      </c>
      <c r="P490" t="n">
        <v>0</v>
      </c>
      <c r="Q490" t="inlineStr">
        <is>
          <t>03/2026</t>
        </is>
      </c>
    </row>
    <row r="491">
      <c r="A491" t="n">
        <v>215948</v>
      </c>
      <c r="B491" t="n">
        <v>128</v>
      </c>
      <c r="C491" t="inlineStr">
        <is>
          <t>Love Cabaret</t>
        </is>
      </c>
      <c r="D491" t="inlineStr">
        <is>
          <t>PIRAMIDES COMERCIO DE AGUAS MINEIRAIS E BEBIDAS EM GERAL LTDA</t>
        </is>
      </c>
      <c r="E491" t="inlineStr">
        <is>
          <t>147701</t>
        </is>
      </c>
      <c r="F491" s="555" t="n">
        <v>46084</v>
      </c>
      <c r="G491" s="555" t="n">
        <v>46084</v>
      </c>
      <c r="H491" s="555" t="n">
        <v>46098</v>
      </c>
      <c r="I491" t="n">
        <v>1907.96</v>
      </c>
      <c r="J491" t="n">
        <v>1907.96</v>
      </c>
      <c r="K491" t="n">
        <v>0</v>
      </c>
      <c r="L491" t="n">
        <v>1907.96</v>
      </c>
      <c r="M491" t="n">
        <v>0</v>
      </c>
      <c r="N491" t="n">
        <v>0</v>
      </c>
      <c r="O491" t="n">
        <v>0</v>
      </c>
      <c r="P491" t="n">
        <v>0</v>
      </c>
      <c r="Q491" t="inlineStr">
        <is>
          <t>03/2026</t>
        </is>
      </c>
    </row>
    <row r="492">
      <c r="A492" t="n">
        <v>215947</v>
      </c>
      <c r="B492" t="n">
        <v>128</v>
      </c>
      <c r="C492" t="inlineStr">
        <is>
          <t>Love Cabaret</t>
        </is>
      </c>
      <c r="D492" t="inlineStr">
        <is>
          <t>PIRAMIDES COMERCIO DE AGUAS MINEIRAIS E BEBIDAS EM GERAL LTDA</t>
        </is>
      </c>
      <c r="E492" t="inlineStr">
        <is>
          <t>147707</t>
        </is>
      </c>
      <c r="F492" s="555" t="n">
        <v>46084</v>
      </c>
      <c r="G492" s="555" t="n">
        <v>46084</v>
      </c>
      <c r="H492" s="555" t="n">
        <v>46098</v>
      </c>
      <c r="I492" t="n">
        <v>1900.68</v>
      </c>
      <c r="J492" t="n">
        <v>1900.68</v>
      </c>
      <c r="K492" t="n">
        <v>0</v>
      </c>
      <c r="L492" t="n">
        <v>1900.68</v>
      </c>
      <c r="M492" t="n">
        <v>0</v>
      </c>
      <c r="N492" t="n">
        <v>0</v>
      </c>
      <c r="O492" t="n">
        <v>0</v>
      </c>
      <c r="P492" t="n">
        <v>0</v>
      </c>
      <c r="Q492" t="inlineStr">
        <is>
          <t>03/2026</t>
        </is>
      </c>
    </row>
    <row r="493">
      <c r="A493" t="n">
        <v>214890</v>
      </c>
      <c r="B493" t="n">
        <v>128</v>
      </c>
      <c r="C493" t="inlineStr">
        <is>
          <t>Love Cabaret</t>
        </is>
      </c>
      <c r="D493" t="inlineStr">
        <is>
          <t>LEVITARE - INDUSTRIA E COMERCIO DE LATICINIOS LTDA</t>
        </is>
      </c>
      <c r="E493" t="inlineStr">
        <is>
          <t>3166</t>
        </is>
      </c>
      <c r="F493" s="555" t="n">
        <v>46076</v>
      </c>
      <c r="G493" s="555" t="n">
        <v>46076</v>
      </c>
      <c r="H493" s="555" t="n">
        <v>46087</v>
      </c>
      <c r="I493" t="n">
        <v>0</v>
      </c>
      <c r="J493" t="n">
        <v>70.47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inlineStr">
        <is>
          <t>02/2026</t>
        </is>
      </c>
    </row>
    <row r="494">
      <c r="A494" t="n">
        <v>213300</v>
      </c>
      <c r="B494" t="n">
        <v>128</v>
      </c>
      <c r="C494" t="inlineStr">
        <is>
          <t>Love Cabaret</t>
        </is>
      </c>
      <c r="D494" t="inlineStr">
        <is>
          <t>BATALHA FABRICA DE PAES LTDA</t>
        </is>
      </c>
      <c r="E494" t="inlineStr">
        <is>
          <t>4054</t>
        </is>
      </c>
      <c r="F494" s="555" t="n">
        <v>46077</v>
      </c>
      <c r="G494" s="555" t="n">
        <v>46077</v>
      </c>
      <c r="H494" s="555" t="n">
        <v>46094</v>
      </c>
      <c r="I494" t="n">
        <v>331.2</v>
      </c>
      <c r="J494" t="n">
        <v>331.2</v>
      </c>
      <c r="K494" t="n">
        <v>331.2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inlineStr">
        <is>
          <t>02/2026</t>
        </is>
      </c>
    </row>
    <row r="495">
      <c r="A495" t="n">
        <v>213292</v>
      </c>
      <c r="B495" t="n">
        <v>128</v>
      </c>
      <c r="C495" t="inlineStr">
        <is>
          <t>Love Cabaret</t>
        </is>
      </c>
      <c r="D495" t="inlineStr">
        <is>
          <t>EMPORIO M&amp;L COMERCIO DE ALIM E BEBIDAS LTDA</t>
        </is>
      </c>
      <c r="E495" t="inlineStr">
        <is>
          <t>497596</t>
        </is>
      </c>
      <c r="F495" s="555" t="n">
        <v>46076</v>
      </c>
      <c r="G495" s="555" t="n">
        <v>46076</v>
      </c>
      <c r="H495" s="555" t="n">
        <v>46107</v>
      </c>
      <c r="I495" t="n">
        <v>302.4</v>
      </c>
      <c r="J495" t="n">
        <v>302.4</v>
      </c>
      <c r="K495" t="n">
        <v>96</v>
      </c>
      <c r="L495" t="n">
        <v>206.4</v>
      </c>
      <c r="M495" t="n">
        <v>0</v>
      </c>
      <c r="N495" t="n">
        <v>0</v>
      </c>
      <c r="O495" t="n">
        <v>0</v>
      </c>
      <c r="P495" t="n">
        <v>0</v>
      </c>
      <c r="Q495" t="inlineStr">
        <is>
          <t>02/2026</t>
        </is>
      </c>
    </row>
    <row r="496">
      <c r="A496" t="n">
        <v>213290</v>
      </c>
      <c r="B496" t="n">
        <v>128</v>
      </c>
      <c r="C496" t="inlineStr">
        <is>
          <t>Love Cabaret</t>
        </is>
      </c>
      <c r="D496" t="inlineStr">
        <is>
          <t>PSSS LTDA</t>
        </is>
      </c>
      <c r="E496" t="inlineStr">
        <is>
          <t>3238</t>
        </is>
      </c>
      <c r="F496" s="555" t="n">
        <v>46080</v>
      </c>
      <c r="H496" s="555" t="n">
        <v>46093</v>
      </c>
      <c r="I496" t="n">
        <v>503.8</v>
      </c>
      <c r="J496" t="n">
        <v>503.8</v>
      </c>
      <c r="K496" t="n">
        <v>0</v>
      </c>
      <c r="L496" t="n">
        <v>0</v>
      </c>
      <c r="M496" t="n">
        <v>503.8</v>
      </c>
      <c r="N496" t="n">
        <v>0</v>
      </c>
      <c r="O496" t="n">
        <v>0</v>
      </c>
      <c r="P496" t="n">
        <v>0</v>
      </c>
      <c r="Q496" t="inlineStr">
        <is>
          <t>02/2026</t>
        </is>
      </c>
    </row>
    <row r="497">
      <c r="A497" t="n">
        <v>213289</v>
      </c>
      <c r="B497" t="n">
        <v>128</v>
      </c>
      <c r="C497" t="inlineStr">
        <is>
          <t>Love Cabaret</t>
        </is>
      </c>
      <c r="D497" t="inlineStr">
        <is>
          <t xml:space="preserve">HORTIFRUTI DO CHEF LTDA </t>
        </is>
      </c>
      <c r="E497" t="inlineStr">
        <is>
          <t>29292</t>
        </is>
      </c>
      <c r="F497" s="555" t="n">
        <v>46076</v>
      </c>
      <c r="G497" s="555" t="n">
        <v>46076</v>
      </c>
      <c r="H497" s="555" t="n">
        <v>46104</v>
      </c>
      <c r="I497" t="n">
        <v>315.48</v>
      </c>
      <c r="J497" t="n">
        <v>315.48</v>
      </c>
      <c r="K497" t="n">
        <v>315.48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inlineStr">
        <is>
          <t>02/2026</t>
        </is>
      </c>
    </row>
    <row r="498">
      <c r="A498" t="n">
        <v>213288</v>
      </c>
      <c r="B498" t="n">
        <v>128</v>
      </c>
      <c r="C498" t="inlineStr">
        <is>
          <t>Love Cabaret</t>
        </is>
      </c>
      <c r="D498" t="inlineStr">
        <is>
          <t>MARIO PEDRO FELICIANO - HORTIFRUTI</t>
        </is>
      </c>
      <c r="E498" t="inlineStr">
        <is>
          <t>468539</t>
        </is>
      </c>
      <c r="F498" s="555" t="n">
        <v>46076</v>
      </c>
      <c r="G498" s="555" t="n">
        <v>46076</v>
      </c>
      <c r="H498" s="555" t="n">
        <v>46104</v>
      </c>
      <c r="I498" t="n">
        <v>46.74</v>
      </c>
      <c r="J498" t="n">
        <v>46.74</v>
      </c>
      <c r="K498" t="n">
        <v>46.74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inlineStr">
        <is>
          <t>02/2026</t>
        </is>
      </c>
    </row>
    <row r="499">
      <c r="A499" t="n">
        <v>213281</v>
      </c>
      <c r="B499" t="n">
        <v>128</v>
      </c>
      <c r="C499" t="inlineStr">
        <is>
          <t>Love Cabaret</t>
        </is>
      </c>
      <c r="D499" t="inlineStr">
        <is>
          <t xml:space="preserve">MS FRANGOS LTDA </t>
        </is>
      </c>
      <c r="E499" t="inlineStr">
        <is>
          <t>5700</t>
        </is>
      </c>
      <c r="F499" s="555" t="n">
        <v>46071</v>
      </c>
      <c r="G499" s="555" t="n">
        <v>46071</v>
      </c>
      <c r="H499" s="555" t="n">
        <v>46090</v>
      </c>
      <c r="I499" t="n">
        <v>127.02</v>
      </c>
      <c r="J499" t="n">
        <v>127.02</v>
      </c>
      <c r="K499" t="n">
        <v>127.02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inlineStr">
        <is>
          <t>02/2026</t>
        </is>
      </c>
    </row>
    <row r="500">
      <c r="A500" t="n">
        <v>213278</v>
      </c>
      <c r="B500" t="n">
        <v>128</v>
      </c>
      <c r="C500" t="inlineStr">
        <is>
          <t>Love Cabaret</t>
        </is>
      </c>
      <c r="D500" t="inlineStr">
        <is>
          <t>EMPORIO M&amp;L COMERCIO DE ALIM E BEBIDAS LTDA</t>
        </is>
      </c>
      <c r="E500" t="inlineStr">
        <is>
          <t>496908</t>
        </is>
      </c>
      <c r="F500" s="555" t="n">
        <v>46071</v>
      </c>
      <c r="G500" s="555" t="n">
        <v>46071</v>
      </c>
      <c r="H500" s="555" t="n">
        <v>46100</v>
      </c>
      <c r="I500" t="n">
        <v>1370.55</v>
      </c>
      <c r="J500" t="n">
        <v>1370.5</v>
      </c>
      <c r="K500" t="n">
        <v>1370.55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inlineStr">
        <is>
          <t>02/2026</t>
        </is>
      </c>
    </row>
    <row r="501">
      <c r="A501" t="n">
        <v>213275</v>
      </c>
      <c r="B501" t="n">
        <v>128</v>
      </c>
      <c r="C501" t="inlineStr">
        <is>
          <t>Love Cabaret</t>
        </is>
      </c>
      <c r="D501" t="inlineStr">
        <is>
          <t>MARCOS SILVA DO NASCIMENTO</t>
        </is>
      </c>
      <c r="E501" t="inlineStr">
        <is>
          <t>802</t>
        </is>
      </c>
      <c r="F501" s="555" t="n">
        <v>46071</v>
      </c>
      <c r="G501" s="555" t="n">
        <v>46071</v>
      </c>
      <c r="H501" s="555" t="n">
        <v>46093</v>
      </c>
      <c r="I501" t="n">
        <v>111.94</v>
      </c>
      <c r="J501" t="n">
        <v>111.94</v>
      </c>
      <c r="K501" t="n">
        <v>111.94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inlineStr">
        <is>
          <t>02/2026</t>
        </is>
      </c>
    </row>
    <row r="502">
      <c r="A502" t="n">
        <v>213272</v>
      </c>
      <c r="B502" t="n">
        <v>128</v>
      </c>
      <c r="C502" t="inlineStr">
        <is>
          <t>Love Cabaret</t>
        </is>
      </c>
      <c r="D502" t="inlineStr">
        <is>
          <t>DTK COMERCIO DE ALIMENTOS LTDA</t>
        </is>
      </c>
      <c r="E502" t="inlineStr">
        <is>
          <t>65615</t>
        </is>
      </c>
      <c r="F502" s="555" t="n">
        <v>46072</v>
      </c>
      <c r="G502" s="555" t="n">
        <v>46072</v>
      </c>
      <c r="H502" s="555" t="n">
        <v>46100</v>
      </c>
      <c r="I502" t="n">
        <v>642.8200000000001</v>
      </c>
      <c r="J502" t="n">
        <v>640.8200000000001</v>
      </c>
      <c r="K502" t="n">
        <v>642.8200000000001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inlineStr">
        <is>
          <t>02/2026</t>
        </is>
      </c>
    </row>
    <row r="503">
      <c r="A503" t="n">
        <v>213271</v>
      </c>
      <c r="B503" t="n">
        <v>128</v>
      </c>
      <c r="C503" t="inlineStr">
        <is>
          <t>Love Cabaret</t>
        </is>
      </c>
      <c r="D503" t="inlineStr">
        <is>
          <t>COLIBRI DISTRIBUIDORA</t>
        </is>
      </c>
      <c r="E503" t="inlineStr">
        <is>
          <t>144820</t>
        </is>
      </c>
      <c r="F503" s="555" t="n">
        <v>46073</v>
      </c>
      <c r="G503" s="555" t="n">
        <v>46073</v>
      </c>
      <c r="H503" s="555" t="n">
        <v>46090</v>
      </c>
      <c r="I503" t="n">
        <v>508.9</v>
      </c>
      <c r="J503" t="n">
        <v>508.9</v>
      </c>
      <c r="K503" t="n">
        <v>508.9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inlineStr">
        <is>
          <t>02/2026</t>
        </is>
      </c>
    </row>
    <row r="504">
      <c r="A504" t="n">
        <v>213268</v>
      </c>
      <c r="B504" t="n">
        <v>128</v>
      </c>
      <c r="C504" t="inlineStr">
        <is>
          <t>Love Cabaret</t>
        </is>
      </c>
      <c r="D504" t="inlineStr">
        <is>
          <t>KING COMERCIO E IMPORTACAO DE BEBIDAS LTDA</t>
        </is>
      </c>
      <c r="E504" t="inlineStr">
        <is>
          <t>125469</t>
        </is>
      </c>
      <c r="F504" s="555" t="n">
        <v>46071</v>
      </c>
      <c r="G504" s="555" t="n">
        <v>46071</v>
      </c>
      <c r="H504" s="555" t="n">
        <v>46092</v>
      </c>
      <c r="I504" t="n">
        <v>2673.12</v>
      </c>
      <c r="J504" t="n">
        <v>2673</v>
      </c>
      <c r="K504" t="n">
        <v>0</v>
      </c>
      <c r="L504" t="n">
        <v>2673.12</v>
      </c>
      <c r="M504" t="n">
        <v>0</v>
      </c>
      <c r="N504" t="n">
        <v>0</v>
      </c>
      <c r="O504" t="n">
        <v>0</v>
      </c>
      <c r="P504" t="n">
        <v>0</v>
      </c>
      <c r="Q504" t="inlineStr">
        <is>
          <t>02/2026</t>
        </is>
      </c>
    </row>
    <row r="505">
      <c r="A505" t="n">
        <v>212476</v>
      </c>
      <c r="B505" t="n">
        <v>128</v>
      </c>
      <c r="C505" t="inlineStr">
        <is>
          <t>Love Cabaret</t>
        </is>
      </c>
      <c r="D505" t="inlineStr">
        <is>
          <t>WPP COMERCIO DE CARNES LTDA</t>
        </is>
      </c>
      <c r="E505" t="inlineStr">
        <is>
          <t>77413</t>
        </is>
      </c>
      <c r="F505" s="555" t="n">
        <v>46071</v>
      </c>
      <c r="G505" s="555" t="n">
        <v>46071</v>
      </c>
      <c r="H505" s="555" t="n">
        <v>46099</v>
      </c>
      <c r="I505" t="n">
        <v>2324.07</v>
      </c>
      <c r="J505" t="n">
        <v>2324.07</v>
      </c>
      <c r="K505" t="n">
        <v>2324.07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inlineStr">
        <is>
          <t>02/2026</t>
        </is>
      </c>
    </row>
    <row r="506">
      <c r="A506" t="n">
        <v>212474</v>
      </c>
      <c r="B506" t="n">
        <v>128</v>
      </c>
      <c r="C506" t="inlineStr">
        <is>
          <t>Love Cabaret</t>
        </is>
      </c>
      <c r="D506" t="inlineStr">
        <is>
          <t>NOVA COMERCIAL PESCADOS LTDA</t>
        </is>
      </c>
      <c r="E506" t="inlineStr">
        <is>
          <t>31352</t>
        </is>
      </c>
      <c r="F506" s="555" t="n">
        <v>46069</v>
      </c>
      <c r="G506" s="555" t="n">
        <v>46069</v>
      </c>
      <c r="H506" s="555" t="n">
        <v>46097</v>
      </c>
      <c r="I506" t="n">
        <v>588</v>
      </c>
      <c r="J506" t="n">
        <v>588</v>
      </c>
      <c r="K506" t="n">
        <v>588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inlineStr">
        <is>
          <t>02/2026</t>
        </is>
      </c>
    </row>
    <row r="507">
      <c r="A507" t="n">
        <v>212471</v>
      </c>
      <c r="B507" t="n">
        <v>128</v>
      </c>
      <c r="C507" t="inlineStr">
        <is>
          <t>Love Cabaret</t>
        </is>
      </c>
      <c r="D507" t="inlineStr">
        <is>
          <t>AROUMAR DISTRIBUIDORA DE PRODUTOS ALIMENTICIOS LTDA</t>
        </is>
      </c>
      <c r="E507" t="inlineStr">
        <is>
          <t>1041509</t>
        </is>
      </c>
      <c r="F507" s="555" t="n">
        <v>46066</v>
      </c>
      <c r="G507" s="555" t="n">
        <v>46066</v>
      </c>
      <c r="H507" s="555" t="n">
        <v>46099</v>
      </c>
      <c r="I507" t="n">
        <v>454.9</v>
      </c>
      <c r="J507" t="n">
        <v>454.9</v>
      </c>
      <c r="K507" t="n">
        <v>454.9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inlineStr">
        <is>
          <t>02/2026</t>
        </is>
      </c>
    </row>
    <row r="508">
      <c r="A508" t="n">
        <v>212470</v>
      </c>
      <c r="B508" t="n">
        <v>128</v>
      </c>
      <c r="C508" t="inlineStr">
        <is>
          <t>Love Cabaret</t>
        </is>
      </c>
      <c r="D508" t="inlineStr">
        <is>
          <t>MARIO PEDRO FELICIANO - HORTIFRUTI</t>
        </is>
      </c>
      <c r="E508" t="inlineStr">
        <is>
          <t>467957</t>
        </is>
      </c>
      <c r="F508" s="555" t="n">
        <v>46070</v>
      </c>
      <c r="G508" s="555" t="n">
        <v>46070</v>
      </c>
      <c r="H508" s="555" t="n">
        <v>46098</v>
      </c>
      <c r="I508" t="n">
        <v>14.02</v>
      </c>
      <c r="J508" t="n">
        <v>14.02</v>
      </c>
      <c r="K508" t="n">
        <v>14.02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inlineStr">
        <is>
          <t>02/2026</t>
        </is>
      </c>
    </row>
    <row r="509">
      <c r="A509" t="n">
        <v>212458</v>
      </c>
      <c r="B509" t="n">
        <v>128</v>
      </c>
      <c r="C509" t="inlineStr">
        <is>
          <t>Love Cabaret</t>
        </is>
      </c>
      <c r="D509" t="inlineStr">
        <is>
          <t>CG FOOD´S DISTRIBUIDORA DE ALIMENTOS LTDA</t>
        </is>
      </c>
      <c r="E509" t="inlineStr">
        <is>
          <t>179663</t>
        </is>
      </c>
      <c r="F509" s="555" t="n">
        <v>46071</v>
      </c>
      <c r="G509" s="555" t="n">
        <v>46071</v>
      </c>
      <c r="H509" s="555" t="n">
        <v>46092</v>
      </c>
      <c r="I509" t="n">
        <v>511.4</v>
      </c>
      <c r="J509" t="n">
        <v>511.4</v>
      </c>
      <c r="K509" t="n">
        <v>511.4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inlineStr">
        <is>
          <t>02/2026</t>
        </is>
      </c>
    </row>
    <row r="510">
      <c r="A510" t="n">
        <v>212455</v>
      </c>
      <c r="B510" t="n">
        <v>128</v>
      </c>
      <c r="C510" t="inlineStr">
        <is>
          <t>Love Cabaret</t>
        </is>
      </c>
      <c r="D510" t="inlineStr">
        <is>
          <t xml:space="preserve">HORTIFRUTI DO CHEF LTDA </t>
        </is>
      </c>
      <c r="E510" t="inlineStr">
        <is>
          <t>29161</t>
        </is>
      </c>
      <c r="F510" s="555" t="n">
        <v>46069</v>
      </c>
      <c r="G510" s="555" t="n">
        <v>46069</v>
      </c>
      <c r="H510" s="555" t="n">
        <v>46097</v>
      </c>
      <c r="I510" t="n">
        <v>68.55</v>
      </c>
      <c r="J510" t="n">
        <v>68.55</v>
      </c>
      <c r="K510" t="n">
        <v>68.55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inlineStr">
        <is>
          <t>02/2026</t>
        </is>
      </c>
    </row>
    <row r="511">
      <c r="A511" t="n">
        <v>212443</v>
      </c>
      <c r="B511" t="n">
        <v>128</v>
      </c>
      <c r="C511" t="inlineStr">
        <is>
          <t>Love Cabaret</t>
        </is>
      </c>
      <c r="D511" t="inlineStr">
        <is>
          <t>CECILIA TSUYACO ARAKI SILVA LTDA</t>
        </is>
      </c>
      <c r="E511" t="inlineStr">
        <is>
          <t>387030</t>
        </is>
      </c>
      <c r="F511" s="555" t="n">
        <v>46070</v>
      </c>
      <c r="G511" s="555" t="n">
        <v>46070</v>
      </c>
      <c r="H511" s="555" t="n">
        <v>46098</v>
      </c>
      <c r="I511" t="n">
        <v>77.3</v>
      </c>
      <c r="J511" t="n">
        <v>77.3</v>
      </c>
      <c r="K511" t="n">
        <v>77.3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inlineStr">
        <is>
          <t>02/2026</t>
        </is>
      </c>
    </row>
    <row r="512">
      <c r="A512" t="n">
        <v>212441</v>
      </c>
      <c r="B512" t="n">
        <v>128</v>
      </c>
      <c r="C512" t="inlineStr">
        <is>
          <t>Love Cabaret</t>
        </is>
      </c>
      <c r="D512" t="inlineStr">
        <is>
          <t>MURILLO S DUARTE COMERCIAL LTDA</t>
        </is>
      </c>
      <c r="E512" t="inlineStr">
        <is>
          <t>2249</t>
        </is>
      </c>
      <c r="F512" s="555" t="n">
        <v>46056</v>
      </c>
      <c r="H512" s="555" t="n">
        <v>46090</v>
      </c>
      <c r="I512" t="n">
        <v>190.92</v>
      </c>
      <c r="J512" t="n">
        <v>190.92</v>
      </c>
      <c r="K512" t="n">
        <v>0</v>
      </c>
      <c r="L512" t="n">
        <v>0</v>
      </c>
      <c r="M512" t="n">
        <v>190.92</v>
      </c>
      <c r="N512" t="n">
        <v>0</v>
      </c>
      <c r="O512" t="n">
        <v>0</v>
      </c>
      <c r="P512" t="n">
        <v>0</v>
      </c>
      <c r="Q512" t="inlineStr">
        <is>
          <t>02/2026</t>
        </is>
      </c>
    </row>
    <row r="513">
      <c r="A513" t="n">
        <v>212432</v>
      </c>
      <c r="B513" t="n">
        <v>128</v>
      </c>
      <c r="C513" t="inlineStr">
        <is>
          <t>Love Cabaret</t>
        </is>
      </c>
      <c r="D513" t="inlineStr">
        <is>
          <t>MURILLO S DUARTE COMERCIAL LTDA</t>
        </is>
      </c>
      <c r="E513" t="inlineStr">
        <is>
          <t>2253</t>
        </is>
      </c>
      <c r="F513" s="555" t="n">
        <v>46056</v>
      </c>
      <c r="H513" s="555" t="n">
        <v>46090</v>
      </c>
      <c r="I513" t="n">
        <v>136.14</v>
      </c>
      <c r="J513" t="n">
        <v>136.14</v>
      </c>
      <c r="K513" t="n">
        <v>0</v>
      </c>
      <c r="L513" t="n">
        <v>0</v>
      </c>
      <c r="M513" t="n">
        <v>90.76000000000001</v>
      </c>
      <c r="N513" t="n">
        <v>0</v>
      </c>
      <c r="O513" t="n">
        <v>45.38</v>
      </c>
      <c r="P513" t="n">
        <v>0</v>
      </c>
      <c r="Q513" t="inlineStr">
        <is>
          <t>02/2026</t>
        </is>
      </c>
    </row>
    <row r="514">
      <c r="A514" t="n">
        <v>211472</v>
      </c>
      <c r="B514" t="n">
        <v>128</v>
      </c>
      <c r="C514" t="inlineStr">
        <is>
          <t>Love Cabaret</t>
        </is>
      </c>
      <c r="D514" t="inlineStr">
        <is>
          <t xml:space="preserve">HORTIFRUTI DO CHEF LTDA </t>
        </is>
      </c>
      <c r="E514" t="inlineStr">
        <is>
          <t>28912</t>
        </is>
      </c>
      <c r="F514" s="555" t="n">
        <v>46057</v>
      </c>
      <c r="G514" s="555" t="n">
        <v>46057</v>
      </c>
      <c r="H514" s="555" t="n">
        <v>46084</v>
      </c>
      <c r="I514" t="n">
        <v>425</v>
      </c>
      <c r="J514" t="n">
        <v>403.23</v>
      </c>
      <c r="K514" t="n">
        <v>425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inlineStr">
        <is>
          <t>02/2026</t>
        </is>
      </c>
    </row>
    <row r="515">
      <c r="A515" t="n">
        <v>211434</v>
      </c>
      <c r="B515" t="n">
        <v>128</v>
      </c>
      <c r="C515" t="inlineStr">
        <is>
          <t>Love Cabaret</t>
        </is>
      </c>
      <c r="D515" t="inlineStr">
        <is>
          <t>FRONT BEBIDAS LTDA</t>
        </is>
      </c>
      <c r="E515" t="inlineStr">
        <is>
          <t>792523</t>
        </is>
      </c>
      <c r="F515" s="555" t="n">
        <v>46071</v>
      </c>
      <c r="G515" s="555" t="n">
        <v>46071</v>
      </c>
      <c r="H515" s="555" t="n">
        <v>46085</v>
      </c>
      <c r="I515" t="n">
        <v>16832.4</v>
      </c>
      <c r="J515" t="n">
        <v>16832.4</v>
      </c>
      <c r="K515" t="n">
        <v>0</v>
      </c>
      <c r="L515" t="n">
        <v>16832.4</v>
      </c>
      <c r="M515" t="n">
        <v>0</v>
      </c>
      <c r="N515" t="n">
        <v>0</v>
      </c>
      <c r="O515" t="n">
        <v>0</v>
      </c>
      <c r="P515" t="n">
        <v>0</v>
      </c>
      <c r="Q515" t="inlineStr">
        <is>
          <t>02/2026</t>
        </is>
      </c>
    </row>
    <row r="516">
      <c r="A516" t="n">
        <v>211433</v>
      </c>
      <c r="B516" t="n">
        <v>128</v>
      </c>
      <c r="C516" t="inlineStr">
        <is>
          <t>Love Cabaret</t>
        </is>
      </c>
      <c r="D516" t="inlineStr">
        <is>
          <t>ELIZABETH BISPO 17087401807</t>
        </is>
      </c>
      <c r="E516" t="inlineStr">
        <is>
          <t>2585</t>
        </is>
      </c>
      <c r="F516" s="555" t="n">
        <v>46062</v>
      </c>
      <c r="G516" s="555" t="n">
        <v>46062</v>
      </c>
      <c r="H516" s="555" t="n">
        <v>46079</v>
      </c>
      <c r="I516" t="n">
        <v>180</v>
      </c>
      <c r="J516" t="n">
        <v>180</v>
      </c>
      <c r="K516" t="n">
        <v>0</v>
      </c>
      <c r="L516" t="n">
        <v>180</v>
      </c>
      <c r="M516" t="n">
        <v>0</v>
      </c>
      <c r="N516" t="n">
        <v>0</v>
      </c>
      <c r="O516" t="n">
        <v>0</v>
      </c>
      <c r="P516" t="n">
        <v>0</v>
      </c>
      <c r="Q516" t="inlineStr">
        <is>
          <t>02/2026</t>
        </is>
      </c>
    </row>
    <row r="517">
      <c r="A517" t="n">
        <v>211432</v>
      </c>
      <c r="B517" t="n">
        <v>128</v>
      </c>
      <c r="C517" t="inlineStr">
        <is>
          <t>Love Cabaret</t>
        </is>
      </c>
      <c r="D517" t="inlineStr">
        <is>
          <t>EAU - DISTRIBUIDORA DE AGUA MINERAL LTDA</t>
        </is>
      </c>
      <c r="E517" t="inlineStr">
        <is>
          <t>289997</t>
        </is>
      </c>
      <c r="F517" s="555" t="n">
        <v>46056</v>
      </c>
      <c r="G517" s="555" t="n">
        <v>46056</v>
      </c>
      <c r="H517" s="555" t="n">
        <v>46086</v>
      </c>
      <c r="I517" t="n">
        <v>1446</v>
      </c>
      <c r="J517" t="n">
        <v>1446</v>
      </c>
      <c r="K517" t="n">
        <v>0</v>
      </c>
      <c r="L517" t="n">
        <v>1446</v>
      </c>
      <c r="M517" t="n">
        <v>0</v>
      </c>
      <c r="N517" t="n">
        <v>0</v>
      </c>
      <c r="O517" t="n">
        <v>0</v>
      </c>
      <c r="P517" t="n">
        <v>0</v>
      </c>
      <c r="Q517" t="inlineStr">
        <is>
          <t>02/2026</t>
        </is>
      </c>
    </row>
    <row r="518">
      <c r="A518" t="n">
        <v>211431</v>
      </c>
      <c r="B518" t="n">
        <v>128</v>
      </c>
      <c r="C518" t="inlineStr">
        <is>
          <t>Love Cabaret</t>
        </is>
      </c>
      <c r="D518" t="inlineStr">
        <is>
          <t>CECILIA TSUYACO ARAKI SILVA LTDA</t>
        </is>
      </c>
      <c r="E518" t="inlineStr">
        <is>
          <t>386299</t>
        </is>
      </c>
      <c r="F518" s="555" t="n">
        <v>46057</v>
      </c>
      <c r="G518" s="555" t="n">
        <v>46057</v>
      </c>
      <c r="H518" s="555" t="n">
        <v>46085</v>
      </c>
      <c r="I518" t="n">
        <v>42.5</v>
      </c>
      <c r="J518" t="n">
        <v>42.5</v>
      </c>
      <c r="K518" t="n">
        <v>42.5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inlineStr">
        <is>
          <t>02/2026</t>
        </is>
      </c>
    </row>
    <row r="519">
      <c r="A519" t="n">
        <v>211430</v>
      </c>
      <c r="B519" t="n">
        <v>128</v>
      </c>
      <c r="C519" t="inlineStr">
        <is>
          <t>Love Cabaret</t>
        </is>
      </c>
      <c r="D519" t="inlineStr">
        <is>
          <t xml:space="preserve">HORTIFRUTI DO CHEF LTDA </t>
        </is>
      </c>
      <c r="E519" t="inlineStr">
        <is>
          <t>28916</t>
        </is>
      </c>
      <c r="F519" s="555" t="n">
        <v>46057</v>
      </c>
      <c r="G519" s="555" t="n">
        <v>46057</v>
      </c>
      <c r="H519" s="555" t="n">
        <v>46085</v>
      </c>
      <c r="I519" t="n">
        <v>132.27</v>
      </c>
      <c r="J519" t="n">
        <v>132.27</v>
      </c>
      <c r="K519" t="n">
        <v>132.27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inlineStr">
        <is>
          <t>02/2026</t>
        </is>
      </c>
    </row>
    <row r="520">
      <c r="A520" t="n">
        <v>211429</v>
      </c>
      <c r="B520" t="n">
        <v>128</v>
      </c>
      <c r="C520" t="inlineStr">
        <is>
          <t>Love Cabaret</t>
        </is>
      </c>
      <c r="D520" t="inlineStr">
        <is>
          <t>PROAUTO INDUSTRIA QUIMICA EIRELI</t>
        </is>
      </c>
      <c r="E520" t="inlineStr">
        <is>
          <t>151313</t>
        </is>
      </c>
      <c r="F520" s="555" t="n">
        <v>46057</v>
      </c>
      <c r="H520" s="555" t="n">
        <v>46085</v>
      </c>
      <c r="I520" t="n">
        <v>885.58</v>
      </c>
      <c r="J520" t="n">
        <v>842.8</v>
      </c>
      <c r="K520" t="n">
        <v>0</v>
      </c>
      <c r="L520" t="n">
        <v>0</v>
      </c>
      <c r="M520" t="n">
        <v>885.58</v>
      </c>
      <c r="N520" t="n">
        <v>0</v>
      </c>
      <c r="O520" t="n">
        <v>0</v>
      </c>
      <c r="P520" t="n">
        <v>0</v>
      </c>
      <c r="Q520" t="inlineStr">
        <is>
          <t>02/2026</t>
        </is>
      </c>
    </row>
    <row r="521">
      <c r="A521" t="n">
        <v>211428</v>
      </c>
      <c r="B521" t="n">
        <v>128</v>
      </c>
      <c r="C521" t="inlineStr">
        <is>
          <t>Love Cabaret</t>
        </is>
      </c>
      <c r="D521" t="inlineStr">
        <is>
          <t>ZAHIL IMPORTADORA LTDA</t>
        </is>
      </c>
      <c r="E521" t="inlineStr">
        <is>
          <t>264375</t>
        </is>
      </c>
      <c r="F521" s="555" t="n">
        <v>46056</v>
      </c>
      <c r="G521" s="555" t="n">
        <v>46056</v>
      </c>
      <c r="H521" s="555" t="n">
        <v>46086</v>
      </c>
      <c r="I521" t="n">
        <v>1132.51</v>
      </c>
      <c r="J521" t="n">
        <v>1063.4</v>
      </c>
      <c r="K521" t="n">
        <v>0</v>
      </c>
      <c r="L521" t="n">
        <v>1132.51</v>
      </c>
      <c r="M521" t="n">
        <v>0</v>
      </c>
      <c r="N521" t="n">
        <v>0</v>
      </c>
      <c r="O521" t="n">
        <v>0</v>
      </c>
      <c r="P521" t="n">
        <v>0</v>
      </c>
      <c r="Q521" t="inlineStr">
        <is>
          <t>02/2026</t>
        </is>
      </c>
    </row>
    <row r="522">
      <c r="A522" t="n">
        <v>211427</v>
      </c>
      <c r="B522" t="n">
        <v>128</v>
      </c>
      <c r="C522" t="inlineStr">
        <is>
          <t>Love Cabaret</t>
        </is>
      </c>
      <c r="D522" t="inlineStr">
        <is>
          <t>MARIO PEDRO FELICIANO - HORTIFRUTI</t>
        </is>
      </c>
      <c r="E522" t="inlineStr">
        <is>
          <t>466484</t>
        </is>
      </c>
      <c r="F522" s="555" t="n">
        <v>46055</v>
      </c>
      <c r="G522" s="555" t="n">
        <v>46055</v>
      </c>
      <c r="H522" s="555" t="n">
        <v>46083</v>
      </c>
      <c r="I522" t="n">
        <v>223.3</v>
      </c>
      <c r="J522" t="n">
        <v>223.3</v>
      </c>
      <c r="K522" t="n">
        <v>223.3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inlineStr">
        <is>
          <t>02/2026</t>
        </is>
      </c>
    </row>
    <row r="523">
      <c r="A523" t="n">
        <v>211426</v>
      </c>
      <c r="B523" t="n">
        <v>128</v>
      </c>
      <c r="C523" t="inlineStr">
        <is>
          <t>Love Cabaret</t>
        </is>
      </c>
      <c r="D523" t="inlineStr">
        <is>
          <t>AROUMAR DISTRIBUIDORA DE PRODUTOS ALIMENTICIOS LTDA</t>
        </is>
      </c>
      <c r="E523" t="inlineStr">
        <is>
          <t>1039105</t>
        </is>
      </c>
      <c r="F523" s="555" t="n">
        <v>46056</v>
      </c>
      <c r="G523" s="555" t="n">
        <v>46056</v>
      </c>
      <c r="H523" s="555" t="n">
        <v>46084</v>
      </c>
      <c r="I523" t="n">
        <v>467.7</v>
      </c>
      <c r="J523" t="n">
        <v>467.7</v>
      </c>
      <c r="K523" t="n">
        <v>467.7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inlineStr">
        <is>
          <t>02/2026</t>
        </is>
      </c>
    </row>
    <row r="524">
      <c r="A524" t="n">
        <v>211425</v>
      </c>
      <c r="B524" t="n">
        <v>128</v>
      </c>
      <c r="C524" t="inlineStr">
        <is>
          <t>Love Cabaret</t>
        </is>
      </c>
      <c r="D524" t="inlineStr">
        <is>
          <t>EMPORIO M&amp;L COMERCIO DE ALIM E BEBIDAS LTDA</t>
        </is>
      </c>
      <c r="E524" t="inlineStr">
        <is>
          <t>494712</t>
        </is>
      </c>
      <c r="F524" s="555" t="n">
        <v>46056</v>
      </c>
      <c r="G524" s="555" t="n">
        <v>46056</v>
      </c>
      <c r="H524" s="555" t="n">
        <v>46084</v>
      </c>
      <c r="I524" t="n">
        <v>1013.5</v>
      </c>
      <c r="J524" t="n">
        <v>1013.49</v>
      </c>
      <c r="K524" t="n">
        <v>1013.5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inlineStr">
        <is>
          <t>02/2026</t>
        </is>
      </c>
    </row>
    <row r="525">
      <c r="A525" t="n">
        <v>211424</v>
      </c>
      <c r="B525" t="n">
        <v>128</v>
      </c>
      <c r="C525" t="inlineStr">
        <is>
          <t>Love Cabaret</t>
        </is>
      </c>
      <c r="D525" t="inlineStr">
        <is>
          <t>DTK COMERCIO DE ALIMENTOS LTDA</t>
        </is>
      </c>
      <c r="E525" t="inlineStr">
        <is>
          <t>63771</t>
        </is>
      </c>
      <c r="F525" s="555" t="n">
        <v>46057</v>
      </c>
      <c r="G525" s="555" t="n">
        <v>46057</v>
      </c>
      <c r="H525" s="555" t="n">
        <v>46085</v>
      </c>
      <c r="I525" t="n">
        <v>190.19</v>
      </c>
      <c r="J525" t="n">
        <v>181.29</v>
      </c>
      <c r="K525" t="n">
        <v>190.19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inlineStr">
        <is>
          <t>02/2026</t>
        </is>
      </c>
    </row>
    <row r="526">
      <c r="A526" t="n">
        <v>211423</v>
      </c>
      <c r="B526" t="n">
        <v>128</v>
      </c>
      <c r="C526" t="inlineStr">
        <is>
          <t>Love Cabaret</t>
        </is>
      </c>
      <c r="D526" t="inlineStr">
        <is>
          <t>WPP COMERCIO DE CARNES LTDA</t>
        </is>
      </c>
      <c r="E526" t="inlineStr">
        <is>
          <t>77111</t>
        </is>
      </c>
      <c r="F526" s="555" t="n">
        <v>46056</v>
      </c>
      <c r="G526" s="555" t="n">
        <v>46056</v>
      </c>
      <c r="H526" s="555" t="n">
        <v>46084</v>
      </c>
      <c r="I526" t="n">
        <v>374.88</v>
      </c>
      <c r="J526" t="n">
        <v>374.88</v>
      </c>
      <c r="K526" t="n">
        <v>374.88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inlineStr">
        <is>
          <t>02/2026</t>
        </is>
      </c>
    </row>
    <row r="527">
      <c r="A527" t="n">
        <v>211422</v>
      </c>
      <c r="B527" t="n">
        <v>128</v>
      </c>
      <c r="C527" t="inlineStr">
        <is>
          <t>Love Cabaret</t>
        </is>
      </c>
      <c r="D527" t="inlineStr">
        <is>
          <t>CECILIA TSUYACO ARAKI SILVA LTDA</t>
        </is>
      </c>
      <c r="E527" t="inlineStr">
        <is>
          <t>386104</t>
        </is>
      </c>
      <c r="F527" s="555" t="n">
        <v>46055</v>
      </c>
      <c r="G527" s="555" t="n">
        <v>46055</v>
      </c>
      <c r="H527" s="555" t="n">
        <v>46083</v>
      </c>
      <c r="I527" t="n">
        <v>67.59999999999999</v>
      </c>
      <c r="J527" t="n">
        <v>67.59999999999999</v>
      </c>
      <c r="K527" t="n">
        <v>67.59999999999999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inlineStr">
        <is>
          <t>02/2026</t>
        </is>
      </c>
    </row>
    <row r="528">
      <c r="A528" t="n">
        <v>211421</v>
      </c>
      <c r="B528" t="n">
        <v>128</v>
      </c>
      <c r="C528" t="inlineStr">
        <is>
          <t>Love Cabaret</t>
        </is>
      </c>
      <c r="D528" t="inlineStr">
        <is>
          <t>PSSS LTDA</t>
        </is>
      </c>
      <c r="E528" t="inlineStr">
        <is>
          <t>3156</t>
        </is>
      </c>
      <c r="F528" s="555" t="n">
        <v>46071</v>
      </c>
      <c r="H528" s="555" t="n">
        <v>46086</v>
      </c>
      <c r="I528" t="n">
        <v>345.5</v>
      </c>
      <c r="J528" t="n">
        <v>345.5</v>
      </c>
      <c r="K528" t="n">
        <v>0</v>
      </c>
      <c r="L528" t="n">
        <v>0</v>
      </c>
      <c r="M528" t="n">
        <v>308</v>
      </c>
      <c r="N528" t="n">
        <v>37.5</v>
      </c>
      <c r="O528" t="n">
        <v>0</v>
      </c>
      <c r="P528" t="n">
        <v>0</v>
      </c>
      <c r="Q528" t="inlineStr">
        <is>
          <t>02/2026</t>
        </is>
      </c>
    </row>
    <row r="529">
      <c r="A529" t="n">
        <v>208755</v>
      </c>
      <c r="B529" t="n">
        <v>128</v>
      </c>
      <c r="C529" t="inlineStr">
        <is>
          <t>Love Cabaret</t>
        </is>
      </c>
      <c r="D529" t="inlineStr">
        <is>
          <t>FG7 COMERCIO E DISTRIBUICAO DE BEBIDAS LTDA</t>
        </is>
      </c>
      <c r="E529" t="inlineStr">
        <is>
          <t>744371</t>
        </is>
      </c>
      <c r="F529" s="555" t="n">
        <v>46058</v>
      </c>
      <c r="G529" s="555" t="n">
        <v>46058</v>
      </c>
      <c r="H529" s="555" t="n">
        <v>46079</v>
      </c>
      <c r="I529" t="n">
        <v>2307.96</v>
      </c>
      <c r="J529" t="n">
        <v>2307.96</v>
      </c>
      <c r="K529" t="n">
        <v>0</v>
      </c>
      <c r="L529" t="n">
        <v>2307.96</v>
      </c>
      <c r="M529" t="n">
        <v>0</v>
      </c>
      <c r="N529" t="n">
        <v>0</v>
      </c>
      <c r="O529" t="n">
        <v>0</v>
      </c>
      <c r="P529" t="n">
        <v>0</v>
      </c>
      <c r="Q529" t="inlineStr">
        <is>
          <t>02/2026</t>
        </is>
      </c>
    </row>
    <row r="530">
      <c r="A530" t="n">
        <v>208751</v>
      </c>
      <c r="B530" t="n">
        <v>128</v>
      </c>
      <c r="C530" t="inlineStr">
        <is>
          <t>Love Cabaret</t>
        </is>
      </c>
      <c r="D530" t="inlineStr">
        <is>
          <t>MONTE ALTO ALIMENTOS LTDA</t>
        </is>
      </c>
      <c r="E530" t="inlineStr">
        <is>
          <t>176255</t>
        </is>
      </c>
      <c r="F530" s="555" t="n">
        <v>46057</v>
      </c>
      <c r="G530" s="555" t="n">
        <v>46057</v>
      </c>
      <c r="H530" s="555" t="n">
        <v>46078</v>
      </c>
      <c r="I530" t="n">
        <v>224.96</v>
      </c>
      <c r="J530" t="n">
        <v>224.96</v>
      </c>
      <c r="K530" t="n">
        <v>224.96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inlineStr">
        <is>
          <t>02/2026</t>
        </is>
      </c>
    </row>
    <row r="531">
      <c r="A531" t="n">
        <v>208748</v>
      </c>
      <c r="B531" t="n">
        <v>128</v>
      </c>
      <c r="C531" t="inlineStr">
        <is>
          <t>Love Cabaret</t>
        </is>
      </c>
      <c r="D531" t="inlineStr">
        <is>
          <t>DISTRIBUIDORA DPRO LTDA</t>
        </is>
      </c>
      <c r="E531" t="inlineStr">
        <is>
          <t>372877</t>
        </is>
      </c>
      <c r="F531" s="555" t="n">
        <v>46057</v>
      </c>
      <c r="H531" s="555" t="n">
        <v>46078</v>
      </c>
      <c r="I531" t="n">
        <v>620</v>
      </c>
      <c r="J531" t="n">
        <v>620</v>
      </c>
      <c r="K531" t="n">
        <v>0</v>
      </c>
      <c r="L531" t="n">
        <v>0</v>
      </c>
      <c r="M531" t="n">
        <v>620</v>
      </c>
      <c r="N531" t="n">
        <v>0</v>
      </c>
      <c r="O531" t="n">
        <v>0</v>
      </c>
      <c r="P531" t="n">
        <v>0</v>
      </c>
      <c r="Q531" t="inlineStr">
        <is>
          <t>02/2026</t>
        </is>
      </c>
    </row>
    <row r="532">
      <c r="A532" t="n">
        <v>208743</v>
      </c>
      <c r="B532" t="n">
        <v>128</v>
      </c>
      <c r="C532" t="inlineStr">
        <is>
          <t>Love Cabaret</t>
        </is>
      </c>
      <c r="D532" t="inlineStr">
        <is>
          <t>KING COMERCIO E IMPORTACAO DE BEBIDAS LTDA</t>
        </is>
      </c>
      <c r="E532" t="inlineStr">
        <is>
          <t>125183</t>
        </is>
      </c>
      <c r="F532" s="555" t="n">
        <v>46056</v>
      </c>
      <c r="G532" s="555" t="n">
        <v>46056</v>
      </c>
      <c r="H532" s="555" t="n">
        <v>46077</v>
      </c>
      <c r="I532" t="n">
        <v>6975.12</v>
      </c>
      <c r="J532" t="n">
        <v>6975.12</v>
      </c>
      <c r="K532" t="n">
        <v>0</v>
      </c>
      <c r="L532" t="n">
        <v>6975.12</v>
      </c>
      <c r="M532" t="n">
        <v>0</v>
      </c>
      <c r="N532" t="n">
        <v>0</v>
      </c>
      <c r="O532" t="n">
        <v>0</v>
      </c>
      <c r="P532" t="n">
        <v>0</v>
      </c>
      <c r="Q532" t="inlineStr">
        <is>
          <t>02/2026</t>
        </is>
      </c>
    </row>
    <row r="533">
      <c r="A533" t="n">
        <v>208739</v>
      </c>
      <c r="B533" t="n">
        <v>128</v>
      </c>
      <c r="C533" t="inlineStr">
        <is>
          <t>Love Cabaret</t>
        </is>
      </c>
      <c r="D533" t="inlineStr">
        <is>
          <t>CG FOOD´S DISTRIBUIDORA DE ALIMENTOS LTDA</t>
        </is>
      </c>
      <c r="E533" t="inlineStr">
        <is>
          <t>178484</t>
        </is>
      </c>
      <c r="F533" s="555" t="n">
        <v>46057</v>
      </c>
      <c r="G533" s="555" t="n">
        <v>46057</v>
      </c>
      <c r="H533" s="555" t="n">
        <v>46078</v>
      </c>
      <c r="I533" t="n">
        <v>271.9</v>
      </c>
      <c r="J533" t="n">
        <v>271.9</v>
      </c>
      <c r="K533" t="n">
        <v>271.9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inlineStr">
        <is>
          <t>02/2026</t>
        </is>
      </c>
    </row>
    <row r="534">
      <c r="A534" t="n">
        <v>208737</v>
      </c>
      <c r="B534" t="n">
        <v>128</v>
      </c>
      <c r="C534" t="inlineStr">
        <is>
          <t>Love Cabaret</t>
        </is>
      </c>
      <c r="D534" t="inlineStr">
        <is>
          <t>MONTE ALTO ALIMENTOS LTDA</t>
        </is>
      </c>
      <c r="E534" t="inlineStr">
        <is>
          <t>176147</t>
        </is>
      </c>
      <c r="F534" s="555" t="n">
        <v>46055</v>
      </c>
      <c r="G534" s="555" t="n">
        <v>46055</v>
      </c>
      <c r="H534" s="555" t="n">
        <v>46076</v>
      </c>
      <c r="I534" t="n">
        <v>1483.7</v>
      </c>
      <c r="J534" t="n">
        <v>1483.7</v>
      </c>
      <c r="K534" t="n">
        <v>1483.7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inlineStr">
        <is>
          <t>02/2026</t>
        </is>
      </c>
    </row>
    <row r="535">
      <c r="A535" t="n">
        <v>206431</v>
      </c>
      <c r="B535" t="n">
        <v>128</v>
      </c>
      <c r="C535" t="inlineStr">
        <is>
          <t>Love Cabaret</t>
        </is>
      </c>
      <c r="D535" t="inlineStr">
        <is>
          <t>PIRAMIDES COMERCIO DE AGUAS MINEIRAIS E BEBIDAS EM GERAL LTDA</t>
        </is>
      </c>
      <c r="E535" t="inlineStr">
        <is>
          <t>143513</t>
        </is>
      </c>
      <c r="F535" s="555" t="n">
        <v>46060</v>
      </c>
      <c r="G535" s="555" t="n">
        <v>46060</v>
      </c>
      <c r="H535" s="555" t="n">
        <v>46074</v>
      </c>
      <c r="I535" t="n">
        <v>291.35</v>
      </c>
      <c r="J535" t="n">
        <v>244.35</v>
      </c>
      <c r="K535" t="n">
        <v>0</v>
      </c>
      <c r="L535" t="n">
        <v>291.35</v>
      </c>
      <c r="M535" t="n">
        <v>0</v>
      </c>
      <c r="N535" t="n">
        <v>0</v>
      </c>
      <c r="O535" t="n">
        <v>0</v>
      </c>
      <c r="P535" t="n">
        <v>0</v>
      </c>
      <c r="Q535" t="inlineStr">
        <is>
          <t>02/2026</t>
        </is>
      </c>
    </row>
    <row r="536">
      <c r="A536" t="n">
        <v>206406</v>
      </c>
      <c r="B536" t="n">
        <v>128</v>
      </c>
      <c r="C536" t="inlineStr">
        <is>
          <t>Love Cabaret</t>
        </is>
      </c>
      <c r="D536" t="inlineStr">
        <is>
          <t>PSSS LTDA</t>
        </is>
      </c>
      <c r="E536" t="inlineStr">
        <is>
          <t>3091</t>
        </is>
      </c>
      <c r="F536" s="555" t="n">
        <v>46057</v>
      </c>
      <c r="H536" s="555" t="n">
        <v>46072</v>
      </c>
      <c r="I536" t="n">
        <v>116.7</v>
      </c>
      <c r="J536" t="n">
        <v>116.7</v>
      </c>
      <c r="K536" t="n">
        <v>0</v>
      </c>
      <c r="L536" t="n">
        <v>0</v>
      </c>
      <c r="M536" t="n">
        <v>116.7</v>
      </c>
      <c r="N536" t="n">
        <v>0</v>
      </c>
      <c r="O536" t="n">
        <v>0</v>
      </c>
      <c r="P536" t="n">
        <v>0</v>
      </c>
      <c r="Q536" t="inlineStr">
        <is>
          <t>02/2026</t>
        </is>
      </c>
    </row>
    <row r="537">
      <c r="A537" t="n">
        <v>206388</v>
      </c>
      <c r="B537" t="n">
        <v>128</v>
      </c>
      <c r="C537" t="inlineStr">
        <is>
          <t>Love Cabaret</t>
        </is>
      </c>
      <c r="D537" t="inlineStr">
        <is>
          <t>PSSS LTDA</t>
        </is>
      </c>
      <c r="E537" t="inlineStr">
        <is>
          <t>3103</t>
        </is>
      </c>
      <c r="F537" s="555" t="n">
        <v>46059</v>
      </c>
      <c r="H537" s="555" t="n">
        <v>46073</v>
      </c>
      <c r="I537" t="n">
        <v>356</v>
      </c>
      <c r="J537" t="n">
        <v>356</v>
      </c>
      <c r="K537" t="n">
        <v>0</v>
      </c>
      <c r="L537" t="n">
        <v>0</v>
      </c>
      <c r="M537" t="n">
        <v>356</v>
      </c>
      <c r="N537" t="n">
        <v>0</v>
      </c>
      <c r="O537" t="n">
        <v>0</v>
      </c>
      <c r="P537" t="n">
        <v>0</v>
      </c>
      <c r="Q537" t="inlineStr">
        <is>
          <t>02/2026</t>
        </is>
      </c>
    </row>
    <row r="538">
      <c r="A538" t="n">
        <v>206385</v>
      </c>
      <c r="B538" t="n">
        <v>128</v>
      </c>
      <c r="C538" t="inlineStr">
        <is>
          <t>Love Cabaret</t>
        </is>
      </c>
      <c r="D538" t="inlineStr">
        <is>
          <t>FRONT BEBIDAS LTDA</t>
        </is>
      </c>
      <c r="E538" t="inlineStr">
        <is>
          <t>790417</t>
        </is>
      </c>
      <c r="F538" s="555" t="n">
        <v>46057</v>
      </c>
      <c r="G538" s="555" t="n">
        <v>46057</v>
      </c>
      <c r="H538" s="555" t="n">
        <v>46072</v>
      </c>
      <c r="I538" t="n">
        <v>4603.2</v>
      </c>
      <c r="J538" t="n">
        <v>4603.2</v>
      </c>
      <c r="K538" t="n">
        <v>0</v>
      </c>
      <c r="L538" t="n">
        <v>4603.2</v>
      </c>
      <c r="M538" t="n">
        <v>0</v>
      </c>
      <c r="N538" t="n">
        <v>0</v>
      </c>
      <c r="O538" t="n">
        <v>0</v>
      </c>
      <c r="P538" t="n">
        <v>0</v>
      </c>
      <c r="Q538" t="inlineStr">
        <is>
          <t>02/2026</t>
        </is>
      </c>
    </row>
    <row r="539">
      <c r="A539" t="n">
        <v>206381</v>
      </c>
      <c r="B539" t="n">
        <v>128</v>
      </c>
      <c r="C539" t="inlineStr">
        <is>
          <t>Love Cabaret</t>
        </is>
      </c>
      <c r="D539" t="inlineStr">
        <is>
          <t>GCT COMERCIO DE PRODUTOS ALIMENTICIOS LTDA</t>
        </is>
      </c>
      <c r="E539" t="inlineStr">
        <is>
          <t>9513</t>
        </is>
      </c>
      <c r="F539" s="555" t="n">
        <v>46056</v>
      </c>
      <c r="G539" s="555" t="n">
        <v>46056</v>
      </c>
      <c r="H539" s="555" t="n">
        <v>46070</v>
      </c>
      <c r="I539" t="n">
        <v>1097.4</v>
      </c>
      <c r="J539" t="n">
        <v>1072.4</v>
      </c>
      <c r="K539" t="n">
        <v>0</v>
      </c>
      <c r="L539" t="n">
        <v>1097.4</v>
      </c>
      <c r="M539" t="n">
        <v>0</v>
      </c>
      <c r="N539" t="n">
        <v>0</v>
      </c>
      <c r="O539" t="n">
        <v>0</v>
      </c>
      <c r="P539" t="n">
        <v>0</v>
      </c>
      <c r="Q539" t="inlineStr">
        <is>
          <t>02/2026</t>
        </is>
      </c>
    </row>
    <row r="540">
      <c r="A540" t="n">
        <v>206378</v>
      </c>
      <c r="B540" t="n">
        <v>128</v>
      </c>
      <c r="C540" t="inlineStr">
        <is>
          <t>Love Cabaret</t>
        </is>
      </c>
      <c r="D540" t="inlineStr">
        <is>
          <t>BATARD PADARIA ARTESANAL LTDA</t>
        </is>
      </c>
      <c r="E540" t="inlineStr">
        <is>
          <t>13188</t>
        </is>
      </c>
      <c r="F540" s="555" t="n">
        <v>46056</v>
      </c>
      <c r="G540" s="555" t="n">
        <v>46056</v>
      </c>
      <c r="H540" s="555" t="n">
        <v>46072</v>
      </c>
      <c r="I540" t="n">
        <v>223.1</v>
      </c>
      <c r="J540" t="n">
        <v>210.1</v>
      </c>
      <c r="K540" t="n">
        <v>223.1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inlineStr">
        <is>
          <t>02/2026</t>
        </is>
      </c>
    </row>
    <row r="541">
      <c r="A541" t="n">
        <v>206377</v>
      </c>
      <c r="B541" t="n">
        <v>128</v>
      </c>
      <c r="C541" t="inlineStr">
        <is>
          <t>Love Cabaret</t>
        </is>
      </c>
      <c r="D541" t="inlineStr">
        <is>
          <t xml:space="preserve">HNK BR INDUSTRIA DE BEBIDAS </t>
        </is>
      </c>
      <c r="E541" t="inlineStr">
        <is>
          <t>151366</t>
        </is>
      </c>
      <c r="F541" s="555" t="n">
        <v>46056</v>
      </c>
      <c r="G541" s="555" t="n">
        <v>46056</v>
      </c>
      <c r="H541" s="555" t="n">
        <v>46071</v>
      </c>
      <c r="I541" t="n">
        <v>6983.03</v>
      </c>
      <c r="J541" t="n">
        <v>9534.66</v>
      </c>
      <c r="K541" t="n">
        <v>0</v>
      </c>
      <c r="L541" t="n">
        <v>6983.03</v>
      </c>
      <c r="M541" t="n">
        <v>0</v>
      </c>
      <c r="N541" t="n">
        <v>0</v>
      </c>
      <c r="O541" t="n">
        <v>0</v>
      </c>
      <c r="P541" t="n">
        <v>0</v>
      </c>
      <c r="Q541" t="inlineStr">
        <is>
          <t>02/2026</t>
        </is>
      </c>
    </row>
    <row r="542">
      <c r="A542" t="n">
        <v>206372</v>
      </c>
      <c r="B542" t="n">
        <v>128</v>
      </c>
      <c r="C542" t="inlineStr">
        <is>
          <t>Love Cabaret</t>
        </is>
      </c>
      <c r="D542" t="inlineStr">
        <is>
          <t>JUNDIA FOODS DISTRIBUIDORA DE PRODUTOA ALIMENTICIOS LTDA</t>
        </is>
      </c>
      <c r="E542" t="inlineStr">
        <is>
          <t>594248</t>
        </is>
      </c>
      <c r="F542" s="555" t="n">
        <v>46055</v>
      </c>
      <c r="G542" s="555" t="n">
        <v>46055</v>
      </c>
      <c r="H542" s="555" t="n">
        <v>46069</v>
      </c>
      <c r="I542" t="n">
        <v>302.05</v>
      </c>
      <c r="J542" t="n">
        <v>302.05</v>
      </c>
      <c r="K542" t="n">
        <v>302.05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inlineStr">
        <is>
          <t>02/2026</t>
        </is>
      </c>
    </row>
    <row r="543">
      <c r="A543" t="n">
        <v>206370</v>
      </c>
      <c r="B543" t="n">
        <v>128</v>
      </c>
      <c r="C543" t="inlineStr">
        <is>
          <t>Love Cabaret</t>
        </is>
      </c>
      <c r="D543" t="inlineStr">
        <is>
          <t>JUNDIA FOODS DISTRIBUIDORA DE PRODUTOA ALIMENTICIOS LTDA</t>
        </is>
      </c>
      <c r="E543" t="inlineStr">
        <is>
          <t>593982</t>
        </is>
      </c>
      <c r="F543" s="555" t="n">
        <v>46055</v>
      </c>
      <c r="G543" s="555" t="n">
        <v>46055</v>
      </c>
      <c r="H543" s="555" t="n">
        <v>46069</v>
      </c>
      <c r="I543" t="n">
        <v>758.4</v>
      </c>
      <c r="J543" t="n">
        <v>758.4</v>
      </c>
      <c r="K543" t="n">
        <v>758.4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inlineStr">
        <is>
          <t>02/2026</t>
        </is>
      </c>
    </row>
    <row r="544">
      <c r="A544" t="n">
        <v>206364</v>
      </c>
      <c r="B544" t="n">
        <v>128</v>
      </c>
      <c r="C544" t="inlineStr">
        <is>
          <t>Love Cabaret</t>
        </is>
      </c>
      <c r="D544" t="inlineStr">
        <is>
          <t>MULTIFRANGOS COMERCIO DE ALIMENTOS LTDA</t>
        </is>
      </c>
      <c r="E544" t="inlineStr">
        <is>
          <t>943087</t>
        </is>
      </c>
      <c r="F544" s="555" t="n">
        <v>46056</v>
      </c>
      <c r="G544" s="555" t="n">
        <v>46056</v>
      </c>
      <c r="H544" s="555" t="n">
        <v>46070</v>
      </c>
      <c r="I544" t="n">
        <v>197.84</v>
      </c>
      <c r="J544" t="n">
        <v>197.84</v>
      </c>
      <c r="K544" t="n">
        <v>197.84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inlineStr">
        <is>
          <t>02/2026</t>
        </is>
      </c>
    </row>
    <row r="545">
      <c r="A545" t="n">
        <v>203466</v>
      </c>
      <c r="B545" t="n">
        <v>128</v>
      </c>
      <c r="C545" t="inlineStr">
        <is>
          <t>Love Cabaret</t>
        </is>
      </c>
      <c r="D545" t="inlineStr">
        <is>
          <t xml:space="preserve">ARENA VIP DISTRIBUIDORA DE BEBIDAS LTDA </t>
        </is>
      </c>
      <c r="E545" t="inlineStr">
        <is>
          <t>26992</t>
        </is>
      </c>
      <c r="F545" s="555" t="n">
        <v>46059</v>
      </c>
      <c r="G545" s="555" t="n">
        <v>46059</v>
      </c>
      <c r="H545" s="555" t="n">
        <v>46087</v>
      </c>
      <c r="I545" t="n">
        <v>361.04</v>
      </c>
      <c r="J545" t="n">
        <v>361.04</v>
      </c>
      <c r="K545" t="n">
        <v>0</v>
      </c>
      <c r="L545" t="n">
        <v>361.04</v>
      </c>
      <c r="M545" t="n">
        <v>0</v>
      </c>
      <c r="N545" t="n">
        <v>0</v>
      </c>
      <c r="O545" t="n">
        <v>0</v>
      </c>
      <c r="P545" t="n">
        <v>0</v>
      </c>
      <c r="Q545" t="inlineStr">
        <is>
          <t>02/2026</t>
        </is>
      </c>
    </row>
    <row r="546">
      <c r="A546" t="n">
        <v>203465</v>
      </c>
      <c r="B546" t="n">
        <v>128</v>
      </c>
      <c r="C546" t="inlineStr">
        <is>
          <t>Love Cabaret</t>
        </is>
      </c>
      <c r="D546" t="inlineStr">
        <is>
          <t>PSS CENTRAL DA LIMPEZA LTDA</t>
        </is>
      </c>
      <c r="E546" t="inlineStr">
        <is>
          <t>2997</t>
        </is>
      </c>
      <c r="F546" s="555" t="n">
        <v>46044</v>
      </c>
      <c r="H546" s="555" t="n">
        <v>46062</v>
      </c>
      <c r="I546" t="n">
        <v>351.8</v>
      </c>
      <c r="J546" t="n">
        <v>351.8</v>
      </c>
      <c r="K546" t="n">
        <v>0</v>
      </c>
      <c r="L546" t="n">
        <v>0</v>
      </c>
      <c r="M546" t="n">
        <v>351.8</v>
      </c>
      <c r="N546" t="n">
        <v>0</v>
      </c>
      <c r="O546" t="n">
        <v>0</v>
      </c>
      <c r="P546" t="n">
        <v>0</v>
      </c>
      <c r="Q546" t="inlineStr">
        <is>
          <t>01/2026</t>
        </is>
      </c>
    </row>
    <row r="547">
      <c r="A547" t="n">
        <v>203457</v>
      </c>
      <c r="B547" t="n">
        <v>128</v>
      </c>
      <c r="C547" t="inlineStr">
        <is>
          <t>Love Cabaret</t>
        </is>
      </c>
      <c r="D547" t="inlineStr">
        <is>
          <t>MERCADO PAGO.COM REPRESENTACOES LTDA</t>
        </is>
      </c>
      <c r="E547" t="inlineStr">
        <is>
          <t>27845438</t>
        </is>
      </c>
      <c r="F547" s="555" t="n">
        <v>46043</v>
      </c>
      <c r="G547" s="555" t="n">
        <v>46043</v>
      </c>
      <c r="H547" s="555" t="n">
        <v>46056</v>
      </c>
      <c r="I547" t="n">
        <v>105.39</v>
      </c>
      <c r="J547" t="n">
        <v>89.40000000000001</v>
      </c>
      <c r="K547" t="n">
        <v>0</v>
      </c>
      <c r="L547" t="n">
        <v>105.39</v>
      </c>
      <c r="M547" t="n">
        <v>0</v>
      </c>
      <c r="N547" t="n">
        <v>0</v>
      </c>
      <c r="O547" t="n">
        <v>0</v>
      </c>
      <c r="P547" t="n">
        <v>0</v>
      </c>
      <c r="Q547" t="inlineStr">
        <is>
          <t>01/2026</t>
        </is>
      </c>
    </row>
    <row r="548">
      <c r="A548" t="n">
        <v>203454</v>
      </c>
      <c r="B548" t="n">
        <v>128</v>
      </c>
      <c r="C548" t="inlineStr">
        <is>
          <t>Love Cabaret</t>
        </is>
      </c>
      <c r="D548" t="inlineStr">
        <is>
          <t>J.K. COMERCIO DE GENEROS ALIMENICIOS LTDA</t>
        </is>
      </c>
      <c r="E548" t="inlineStr">
        <is>
          <t>10300</t>
        </is>
      </c>
      <c r="F548" s="555" t="n">
        <v>46051</v>
      </c>
      <c r="G548" s="555" t="n">
        <v>46051</v>
      </c>
      <c r="H548" s="555" t="n">
        <v>46081</v>
      </c>
      <c r="I548" t="n">
        <v>980</v>
      </c>
      <c r="J548" t="n">
        <v>980</v>
      </c>
      <c r="K548" t="n">
        <v>0</v>
      </c>
      <c r="L548" t="n">
        <v>980</v>
      </c>
      <c r="M548" t="n">
        <v>0</v>
      </c>
      <c r="N548" t="n">
        <v>0</v>
      </c>
      <c r="O548" t="n">
        <v>0</v>
      </c>
      <c r="P548" t="n">
        <v>0</v>
      </c>
      <c r="Q548" t="inlineStr">
        <is>
          <t>01/2026</t>
        </is>
      </c>
    </row>
    <row r="549">
      <c r="A549" t="n">
        <v>203452</v>
      </c>
      <c r="B549" t="n">
        <v>128</v>
      </c>
      <c r="C549" t="inlineStr">
        <is>
          <t>Love Cabaret</t>
        </is>
      </c>
      <c r="D549" t="inlineStr">
        <is>
          <t>WINES4U COMÉRCIO, IMPORTAÇÃO E EXPORTAÇÃO DE VINHOS LTDA</t>
        </is>
      </c>
      <c r="E549" t="inlineStr">
        <is>
          <t>14869</t>
        </is>
      </c>
      <c r="F549" s="555" t="n">
        <v>46051</v>
      </c>
      <c r="G549" s="555" t="n">
        <v>46051</v>
      </c>
      <c r="H549" s="555" t="n">
        <v>46081</v>
      </c>
      <c r="I549" t="n">
        <v>688.5</v>
      </c>
      <c r="J549" t="n">
        <v>688.5</v>
      </c>
      <c r="K549" t="n">
        <v>0</v>
      </c>
      <c r="L549" t="n">
        <v>688.5</v>
      </c>
      <c r="M549" t="n">
        <v>0</v>
      </c>
      <c r="N549" t="n">
        <v>0</v>
      </c>
      <c r="O549" t="n">
        <v>0</v>
      </c>
      <c r="P549" t="n">
        <v>0</v>
      </c>
      <c r="Q549" t="inlineStr">
        <is>
          <t>01/2026</t>
        </is>
      </c>
    </row>
    <row r="550">
      <c r="A550" t="n">
        <v>203449</v>
      </c>
      <c r="B550" t="n">
        <v>128</v>
      </c>
      <c r="C550" t="inlineStr">
        <is>
          <t>Love Cabaret</t>
        </is>
      </c>
      <c r="D550" t="inlineStr">
        <is>
          <t>ZAHIL IMPORTADORA LTDA</t>
        </is>
      </c>
      <c r="E550" t="inlineStr">
        <is>
          <t>264038</t>
        </is>
      </c>
      <c r="F550" s="555" t="n">
        <v>46050</v>
      </c>
      <c r="G550" s="555" t="n">
        <v>46050</v>
      </c>
      <c r="H550" s="555" t="n">
        <v>46080</v>
      </c>
      <c r="I550" t="n">
        <v>1864.93</v>
      </c>
      <c r="J550" t="n">
        <v>1751.1</v>
      </c>
      <c r="K550" t="n">
        <v>0</v>
      </c>
      <c r="L550" t="n">
        <v>1864.93</v>
      </c>
      <c r="M550" t="n">
        <v>0</v>
      </c>
      <c r="N550" t="n">
        <v>0</v>
      </c>
      <c r="O550" t="n">
        <v>0</v>
      </c>
      <c r="P550" t="n">
        <v>0</v>
      </c>
      <c r="Q550" t="inlineStr">
        <is>
          <t>01/2026</t>
        </is>
      </c>
    </row>
    <row r="551">
      <c r="A551" t="n">
        <v>203448</v>
      </c>
      <c r="B551" t="n">
        <v>128</v>
      </c>
      <c r="C551" t="inlineStr">
        <is>
          <t>Love Cabaret</t>
        </is>
      </c>
      <c r="D551" t="inlineStr">
        <is>
          <t>CECILIA TSUYACO ARAKI SILVA LTDA</t>
        </is>
      </c>
      <c r="E551" t="inlineStr">
        <is>
          <t>385956</t>
        </is>
      </c>
      <c r="F551" s="555" t="n">
        <v>46051</v>
      </c>
      <c r="G551" s="555" t="n">
        <v>46051</v>
      </c>
      <c r="H551" s="555" t="n">
        <v>46079</v>
      </c>
      <c r="I551" t="n">
        <v>272.15</v>
      </c>
      <c r="J551" t="n">
        <v>272.15</v>
      </c>
      <c r="K551" t="n">
        <v>272.15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inlineStr">
        <is>
          <t>01/2026</t>
        </is>
      </c>
    </row>
    <row r="552">
      <c r="A552" t="n">
        <v>203444</v>
      </c>
      <c r="B552" t="n">
        <v>128</v>
      </c>
      <c r="C552" t="inlineStr">
        <is>
          <t>Love Cabaret</t>
        </is>
      </c>
      <c r="D552" t="inlineStr">
        <is>
          <t>FRONT BEBIDAS LTDA</t>
        </is>
      </c>
      <c r="E552" t="inlineStr">
        <is>
          <t>789557</t>
        </is>
      </c>
      <c r="F552" s="555" t="n">
        <v>46051</v>
      </c>
      <c r="G552" s="555" t="n">
        <v>46051</v>
      </c>
      <c r="H552" s="555" t="n">
        <v>46079</v>
      </c>
      <c r="I552" t="n">
        <v>3964.8</v>
      </c>
      <c r="J552" t="n">
        <v>3964.8</v>
      </c>
      <c r="K552" t="n">
        <v>0</v>
      </c>
      <c r="L552" t="n">
        <v>3964.8</v>
      </c>
      <c r="M552" t="n">
        <v>0</v>
      </c>
      <c r="N552" t="n">
        <v>0</v>
      </c>
      <c r="O552" t="n">
        <v>0</v>
      </c>
      <c r="P552" t="n">
        <v>0</v>
      </c>
      <c r="Q552" t="inlineStr">
        <is>
          <t>01/2026</t>
        </is>
      </c>
    </row>
    <row r="553">
      <c r="A553" t="n">
        <v>203442</v>
      </c>
      <c r="B553" t="n">
        <v>128</v>
      </c>
      <c r="C553" t="inlineStr">
        <is>
          <t>Love Cabaret</t>
        </is>
      </c>
      <c r="D553" t="inlineStr">
        <is>
          <t xml:space="preserve">HORTIFRUTI DO CHEF LTDA </t>
        </is>
      </c>
      <c r="E553" t="inlineStr">
        <is>
          <t>28752</t>
        </is>
      </c>
      <c r="F553" s="555" t="n">
        <v>46051</v>
      </c>
      <c r="G553" s="555" t="n">
        <v>46051</v>
      </c>
      <c r="H553" s="555" t="n">
        <v>46079</v>
      </c>
      <c r="I553" t="n">
        <v>175</v>
      </c>
      <c r="J553" t="n">
        <v>175</v>
      </c>
      <c r="K553" t="n">
        <v>175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inlineStr">
        <is>
          <t>01/2026</t>
        </is>
      </c>
    </row>
    <row r="554">
      <c r="A554" t="n">
        <v>203440</v>
      </c>
      <c r="B554" t="n">
        <v>128</v>
      </c>
      <c r="C554" t="inlineStr">
        <is>
          <t>Love Cabaret</t>
        </is>
      </c>
      <c r="D554" t="inlineStr">
        <is>
          <t>EMPORIO M&amp;L COMERCIO DE ALIM E BEBIDAS LTDA</t>
        </is>
      </c>
      <c r="E554" t="inlineStr">
        <is>
          <t>493242</t>
        </is>
      </c>
      <c r="F554" s="555" t="n">
        <v>46048</v>
      </c>
      <c r="G554" s="555" t="n">
        <v>46048</v>
      </c>
      <c r="H554" s="555" t="n">
        <v>46077</v>
      </c>
      <c r="I554" t="n">
        <v>578</v>
      </c>
      <c r="J554" t="n">
        <v>578</v>
      </c>
      <c r="K554" t="n">
        <v>420.8</v>
      </c>
      <c r="L554" t="n">
        <v>157.2</v>
      </c>
      <c r="M554" t="n">
        <v>0</v>
      </c>
      <c r="N554" t="n">
        <v>0</v>
      </c>
      <c r="O554" t="n">
        <v>0</v>
      </c>
      <c r="P554" t="n">
        <v>0</v>
      </c>
      <c r="Q554" t="inlineStr">
        <is>
          <t>01/2026</t>
        </is>
      </c>
    </row>
    <row r="555">
      <c r="A555" t="n">
        <v>203439</v>
      </c>
      <c r="B555" t="n">
        <v>128</v>
      </c>
      <c r="C555" t="inlineStr">
        <is>
          <t>Love Cabaret</t>
        </is>
      </c>
      <c r="D555" t="inlineStr">
        <is>
          <t>MARIO PEDRO FELICIANO - HORTIFRUTI</t>
        </is>
      </c>
      <c r="E555" t="inlineStr">
        <is>
          <t>466120</t>
        </is>
      </c>
      <c r="F555" s="555" t="n">
        <v>46051</v>
      </c>
      <c r="G555" s="555" t="n">
        <v>46051</v>
      </c>
      <c r="H555" s="555" t="n">
        <v>46079</v>
      </c>
      <c r="I555" t="n">
        <v>118.63</v>
      </c>
      <c r="J555" t="n">
        <v>118.63</v>
      </c>
      <c r="K555" t="n">
        <v>118.63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inlineStr">
        <is>
          <t>01/2026</t>
        </is>
      </c>
    </row>
    <row r="556">
      <c r="A556" t="n">
        <v>203436</v>
      </c>
      <c r="B556" t="n">
        <v>128</v>
      </c>
      <c r="C556" t="inlineStr">
        <is>
          <t>Love Cabaret</t>
        </is>
      </c>
      <c r="D556" t="inlineStr">
        <is>
          <t>WPP COMERCIO DE CARNES LTDA</t>
        </is>
      </c>
      <c r="E556" t="inlineStr">
        <is>
          <t>76978</t>
        </is>
      </c>
      <c r="F556" s="555" t="n">
        <v>46049</v>
      </c>
      <c r="G556" s="555" t="n">
        <v>46049</v>
      </c>
      <c r="H556" s="555" t="n">
        <v>46077</v>
      </c>
      <c r="I556" t="n">
        <v>882.24</v>
      </c>
      <c r="J556" t="n">
        <v>882.24</v>
      </c>
      <c r="K556" t="n">
        <v>882.24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inlineStr">
        <is>
          <t>01/2026</t>
        </is>
      </c>
    </row>
    <row r="557">
      <c r="A557" t="n">
        <v>203433</v>
      </c>
      <c r="B557" t="n">
        <v>128</v>
      </c>
      <c r="C557" t="inlineStr">
        <is>
          <t>Love Cabaret</t>
        </is>
      </c>
      <c r="D557" t="inlineStr">
        <is>
          <t>CG FOOD´S DISTRIBUIDORA DE ALIMENTOS LTDA</t>
        </is>
      </c>
      <c r="E557" t="inlineStr">
        <is>
          <t>178055</t>
        </is>
      </c>
      <c r="F557" s="555" t="n">
        <v>46052</v>
      </c>
      <c r="G557" s="555" t="n">
        <v>46052</v>
      </c>
      <c r="H557" s="555" t="n">
        <v>46073</v>
      </c>
      <c r="I557" t="n">
        <v>336.9</v>
      </c>
      <c r="J557" t="n">
        <v>337.04</v>
      </c>
      <c r="K557" t="n">
        <v>336.9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inlineStr">
        <is>
          <t>01/2026</t>
        </is>
      </c>
    </row>
    <row r="558">
      <c r="A558" t="n">
        <v>203429</v>
      </c>
      <c r="B558" t="n">
        <v>128</v>
      </c>
      <c r="C558" t="inlineStr">
        <is>
          <t>Love Cabaret</t>
        </is>
      </c>
      <c r="D558" t="inlineStr">
        <is>
          <t>FG7 COMERCIO E DISTRIBUICAO DE BEBIDAS LTDA</t>
        </is>
      </c>
      <c r="E558" t="inlineStr">
        <is>
          <t>740534</t>
        </is>
      </c>
      <c r="F558" s="555" t="n">
        <v>46051</v>
      </c>
      <c r="G558" s="555" t="n">
        <v>46051</v>
      </c>
      <c r="H558" s="555" t="n">
        <v>46072</v>
      </c>
      <c r="I558" t="n">
        <v>138</v>
      </c>
      <c r="J558" t="n">
        <v>138</v>
      </c>
      <c r="K558" t="n">
        <v>0</v>
      </c>
      <c r="L558" t="n">
        <v>138</v>
      </c>
      <c r="M558" t="n">
        <v>0</v>
      </c>
      <c r="N558" t="n">
        <v>0</v>
      </c>
      <c r="O558" t="n">
        <v>0</v>
      </c>
      <c r="P558" t="n">
        <v>0</v>
      </c>
      <c r="Q558" t="inlineStr">
        <is>
          <t>01/2026</t>
        </is>
      </c>
    </row>
    <row r="559">
      <c r="A559" t="n">
        <v>203426</v>
      </c>
      <c r="B559" t="n">
        <v>128</v>
      </c>
      <c r="C559" t="inlineStr">
        <is>
          <t>Love Cabaret</t>
        </is>
      </c>
      <c r="D559" t="inlineStr">
        <is>
          <t xml:space="preserve">LATICINIOS FIOR DITALIA LTDA </t>
        </is>
      </c>
      <c r="E559" t="inlineStr">
        <is>
          <t>41961</t>
        </is>
      </c>
      <c r="F559" s="555" t="n">
        <v>46048</v>
      </c>
      <c r="G559" s="555" t="n">
        <v>46048</v>
      </c>
      <c r="H559" s="555" t="n">
        <v>46064</v>
      </c>
      <c r="I559" t="n">
        <v>326.75</v>
      </c>
      <c r="J559" t="n">
        <v>326.75</v>
      </c>
      <c r="K559" t="n">
        <v>326.75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inlineStr">
        <is>
          <t>01/2026</t>
        </is>
      </c>
    </row>
    <row r="560">
      <c r="A560" t="n">
        <v>203424</v>
      </c>
      <c r="B560" t="n">
        <v>128</v>
      </c>
      <c r="C560" t="inlineStr">
        <is>
          <t>Love Cabaret</t>
        </is>
      </c>
      <c r="D560" t="inlineStr">
        <is>
          <t>GOMES D ELIA EQUIP. HIGIENE LTDA - WESCO</t>
        </is>
      </c>
      <c r="E560" t="inlineStr">
        <is>
          <t>236359</t>
        </is>
      </c>
      <c r="F560" s="555" t="n">
        <v>46050</v>
      </c>
      <c r="H560" s="555" t="n">
        <v>46065</v>
      </c>
      <c r="I560" t="n">
        <v>342</v>
      </c>
      <c r="J560" t="n">
        <v>342</v>
      </c>
      <c r="K560" t="n">
        <v>0</v>
      </c>
      <c r="L560" t="n">
        <v>0</v>
      </c>
      <c r="M560" t="n">
        <v>342</v>
      </c>
      <c r="N560" t="n">
        <v>0</v>
      </c>
      <c r="O560" t="n">
        <v>0</v>
      </c>
      <c r="P560" t="n">
        <v>0</v>
      </c>
      <c r="Q560" t="inlineStr">
        <is>
          <t>01/2026</t>
        </is>
      </c>
    </row>
    <row r="561">
      <c r="A561" t="n">
        <v>203421</v>
      </c>
      <c r="B561" t="n">
        <v>128</v>
      </c>
      <c r="C561" t="inlineStr">
        <is>
          <t>Love Cabaret</t>
        </is>
      </c>
      <c r="D561" t="inlineStr">
        <is>
          <t>PSS CENTRAL DA LIMPEZA LTDA</t>
        </is>
      </c>
      <c r="E561" t="inlineStr">
        <is>
          <t>3053</t>
        </is>
      </c>
      <c r="F561" s="555" t="n">
        <v>46052</v>
      </c>
      <c r="H561" s="555" t="n">
        <v>46066</v>
      </c>
      <c r="I561" t="n">
        <v>601.5</v>
      </c>
      <c r="J561" t="n">
        <v>601.5</v>
      </c>
      <c r="K561" t="n">
        <v>0</v>
      </c>
      <c r="L561" t="n">
        <v>0</v>
      </c>
      <c r="M561" t="n">
        <v>220.5</v>
      </c>
      <c r="N561" t="n">
        <v>0</v>
      </c>
      <c r="O561" t="n">
        <v>381</v>
      </c>
      <c r="P561" t="n">
        <v>0</v>
      </c>
      <c r="Q561" t="inlineStr">
        <is>
          <t>01/2026</t>
        </is>
      </c>
    </row>
    <row r="562">
      <c r="A562" t="n">
        <v>202871</v>
      </c>
      <c r="B562" t="n">
        <v>128</v>
      </c>
      <c r="C562" t="inlineStr">
        <is>
          <t>Love Cabaret</t>
        </is>
      </c>
      <c r="D562" t="inlineStr">
        <is>
          <t xml:space="preserve">MS FRANGOS LTDA </t>
        </is>
      </c>
      <c r="E562" t="inlineStr">
        <is>
          <t>5467</t>
        </is>
      </c>
      <c r="F562" s="555" t="n">
        <v>46049</v>
      </c>
      <c r="G562" s="555" t="n">
        <v>46049</v>
      </c>
      <c r="H562" s="555" t="n">
        <v>46064</v>
      </c>
      <c r="I562" t="n">
        <v>120.89</v>
      </c>
      <c r="J562" t="n">
        <v>120.89</v>
      </c>
      <c r="K562" t="n">
        <v>120.89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inlineStr">
        <is>
          <t>01/2026</t>
        </is>
      </c>
    </row>
    <row r="563">
      <c r="A563" t="n">
        <v>202870</v>
      </c>
      <c r="B563" t="n">
        <v>128</v>
      </c>
      <c r="C563" t="inlineStr">
        <is>
          <t>Love Cabaret</t>
        </is>
      </c>
      <c r="D563" t="inlineStr">
        <is>
          <t>PARAMU COMERCIO E REPRESENTACAO DE PRODUTOS ALIMENTICIOS</t>
        </is>
      </c>
      <c r="E563" t="inlineStr">
        <is>
          <t>16738</t>
        </is>
      </c>
      <c r="F563" s="555" t="n">
        <v>46048</v>
      </c>
      <c r="G563" s="555" t="n">
        <v>46048</v>
      </c>
      <c r="H563" s="555" t="n">
        <v>46062</v>
      </c>
      <c r="I563" t="n">
        <v>182.7</v>
      </c>
      <c r="J563" t="n">
        <v>182.7</v>
      </c>
      <c r="K563" t="n">
        <v>182.7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inlineStr">
        <is>
          <t>01/2026</t>
        </is>
      </c>
    </row>
    <row r="564">
      <c r="A564" t="n">
        <v>202869</v>
      </c>
      <c r="B564" t="n">
        <v>128</v>
      </c>
      <c r="C564" t="inlineStr">
        <is>
          <t>Love Cabaret</t>
        </is>
      </c>
      <c r="D564" t="inlineStr">
        <is>
          <t>QUEIJARIA ATALAIA LTDA</t>
        </is>
      </c>
      <c r="E564" t="inlineStr">
        <is>
          <t>21073</t>
        </is>
      </c>
      <c r="F564" s="555" t="n">
        <v>46044</v>
      </c>
      <c r="G564" s="555" t="n">
        <v>46044</v>
      </c>
      <c r="H564" s="555" t="n">
        <v>46072</v>
      </c>
      <c r="I564" t="n">
        <v>372.5</v>
      </c>
      <c r="J564" t="n">
        <v>342.5</v>
      </c>
      <c r="K564" t="n">
        <v>372.5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inlineStr">
        <is>
          <t>01/2026</t>
        </is>
      </c>
    </row>
    <row r="565">
      <c r="A565" t="n">
        <v>202868</v>
      </c>
      <c r="B565" t="n">
        <v>128</v>
      </c>
      <c r="C565" t="inlineStr">
        <is>
          <t>Love Cabaret</t>
        </is>
      </c>
      <c r="D565" t="inlineStr">
        <is>
          <t>DTK COMERCIO DE ALIMENTOS LTDA</t>
        </is>
      </c>
      <c r="E565" t="inlineStr">
        <is>
          <t>62488</t>
        </is>
      </c>
      <c r="F565" s="555" t="n">
        <v>46049</v>
      </c>
      <c r="G565" s="555" t="n">
        <v>46049</v>
      </c>
      <c r="H565" s="555" t="n">
        <v>46070</v>
      </c>
      <c r="I565" t="n">
        <v>415.22</v>
      </c>
      <c r="J565" t="n">
        <v>406.32</v>
      </c>
      <c r="K565" t="n">
        <v>415.22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inlineStr">
        <is>
          <t>01/2026</t>
        </is>
      </c>
    </row>
    <row r="566">
      <c r="A566" t="n">
        <v>202867</v>
      </c>
      <c r="B566" t="n">
        <v>128</v>
      </c>
      <c r="C566" t="inlineStr">
        <is>
          <t>Love Cabaret</t>
        </is>
      </c>
      <c r="D566" t="inlineStr">
        <is>
          <t>MARIO PEDRO FELICIANO - HORTIFRUTI</t>
        </is>
      </c>
      <c r="E566" t="inlineStr">
        <is>
          <t>465823</t>
        </is>
      </c>
      <c r="F566" s="555" t="n">
        <v>46048</v>
      </c>
      <c r="G566" s="555" t="n">
        <v>46048</v>
      </c>
      <c r="H566" s="555" t="n">
        <v>46076</v>
      </c>
      <c r="I566" t="n">
        <v>30.8</v>
      </c>
      <c r="J566" t="n">
        <v>30.8</v>
      </c>
      <c r="K566" t="n">
        <v>30.8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inlineStr">
        <is>
          <t>01/2026</t>
        </is>
      </c>
    </row>
    <row r="567">
      <c r="A567" t="n">
        <v>202866</v>
      </c>
      <c r="B567" t="n">
        <v>128</v>
      </c>
      <c r="C567" t="inlineStr">
        <is>
          <t>Love Cabaret</t>
        </is>
      </c>
      <c r="D567" t="inlineStr">
        <is>
          <t>CECILIA TSUYACO ARAKI SILVA LTDA</t>
        </is>
      </c>
      <c r="E567" t="inlineStr">
        <is>
          <t>385672</t>
        </is>
      </c>
      <c r="F567" s="555" t="n">
        <v>46048</v>
      </c>
      <c r="G567" s="555" t="n">
        <v>46048</v>
      </c>
      <c r="H567" s="555" t="n">
        <v>46076</v>
      </c>
      <c r="I567" t="n">
        <v>306.8</v>
      </c>
      <c r="J567" t="n">
        <v>306.8</v>
      </c>
      <c r="K567" t="n">
        <v>306.8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inlineStr">
        <is>
          <t>01/2026</t>
        </is>
      </c>
    </row>
    <row r="568">
      <c r="A568" t="n">
        <v>202865</v>
      </c>
      <c r="B568" t="n">
        <v>128</v>
      </c>
      <c r="C568" t="inlineStr">
        <is>
          <t>Love Cabaret</t>
        </is>
      </c>
      <c r="D568" t="inlineStr">
        <is>
          <t xml:space="preserve">FORTE ALIMENTOS COM. IMPORTAÇÃO LTDA </t>
        </is>
      </c>
      <c r="E568" t="inlineStr">
        <is>
          <t>354500</t>
        </is>
      </c>
      <c r="F568" s="555" t="n">
        <v>46043</v>
      </c>
      <c r="G568" s="555" t="n">
        <v>46043</v>
      </c>
      <c r="H568" s="555" t="n">
        <v>46072</v>
      </c>
      <c r="I568" t="n">
        <v>551.72</v>
      </c>
      <c r="J568" t="n">
        <v>551.72</v>
      </c>
      <c r="K568" t="n">
        <v>551.72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inlineStr">
        <is>
          <t>01/2026</t>
        </is>
      </c>
    </row>
    <row r="569">
      <c r="A569" t="n">
        <v>202859</v>
      </c>
      <c r="B569" t="n">
        <v>128</v>
      </c>
      <c r="C569" t="inlineStr">
        <is>
          <t>Love Cabaret</t>
        </is>
      </c>
      <c r="D569" t="inlineStr">
        <is>
          <t>EMPORIO M&amp;L COMERCIO DE ALIM E BEBIDAS LTDA</t>
        </is>
      </c>
      <c r="E569" t="inlineStr">
        <is>
          <t>492692</t>
        </is>
      </c>
      <c r="F569" s="555" t="n">
        <v>46043</v>
      </c>
      <c r="G569" s="555" t="n">
        <v>46043</v>
      </c>
      <c r="H569" s="555" t="n">
        <v>46073</v>
      </c>
      <c r="I569" t="n">
        <v>1780.27</v>
      </c>
      <c r="J569" t="n">
        <v>1780.27</v>
      </c>
      <c r="K569" t="n">
        <v>1780.27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inlineStr">
        <is>
          <t>01/2026</t>
        </is>
      </c>
    </row>
    <row r="570">
      <c r="A570" t="n">
        <v>202855</v>
      </c>
      <c r="B570" t="n">
        <v>128</v>
      </c>
      <c r="C570" t="inlineStr">
        <is>
          <t>Love Cabaret</t>
        </is>
      </c>
      <c r="D570" t="inlineStr">
        <is>
          <t>PROAUTO INDUSTRIA QUIMICA EIRELI</t>
        </is>
      </c>
      <c r="E570" t="inlineStr">
        <is>
          <t>150639</t>
        </is>
      </c>
      <c r="F570" s="555" t="n">
        <v>46043</v>
      </c>
      <c r="H570" s="555" t="n">
        <v>46071</v>
      </c>
      <c r="I570" t="n">
        <v>518.85</v>
      </c>
      <c r="J570" t="n">
        <v>502.24</v>
      </c>
      <c r="K570" t="n">
        <v>0</v>
      </c>
      <c r="L570" t="n">
        <v>0</v>
      </c>
      <c r="M570" t="n">
        <v>518.85</v>
      </c>
      <c r="N570" t="n">
        <v>0</v>
      </c>
      <c r="O570" t="n">
        <v>0</v>
      </c>
      <c r="P570" t="n">
        <v>0</v>
      </c>
      <c r="Q570" t="inlineStr">
        <is>
          <t>01/2026</t>
        </is>
      </c>
    </row>
    <row r="571">
      <c r="A571" t="n">
        <v>202853</v>
      </c>
      <c r="B571" t="n">
        <v>128</v>
      </c>
      <c r="C571" t="inlineStr">
        <is>
          <t>Love Cabaret</t>
        </is>
      </c>
      <c r="D571" t="inlineStr">
        <is>
          <t xml:space="preserve">HORTIFRUTI DO CHEF LTDA </t>
        </is>
      </c>
      <c r="E571" t="inlineStr">
        <is>
          <t>28574</t>
        </is>
      </c>
      <c r="F571" s="555" t="n">
        <v>46043</v>
      </c>
      <c r="G571" s="555" t="n">
        <v>46043</v>
      </c>
      <c r="H571" s="555" t="n">
        <v>46071</v>
      </c>
      <c r="I571" t="n">
        <v>400.5</v>
      </c>
      <c r="J571" t="n">
        <v>400.5</v>
      </c>
      <c r="K571" t="n">
        <v>400.5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inlineStr">
        <is>
          <t>01/2026</t>
        </is>
      </c>
    </row>
    <row r="572">
      <c r="A572" t="n">
        <v>202851</v>
      </c>
      <c r="B572" t="n">
        <v>128</v>
      </c>
      <c r="C572" t="inlineStr">
        <is>
          <t>Love Cabaret</t>
        </is>
      </c>
      <c r="D572" t="inlineStr">
        <is>
          <t>EAU - DISTRIBUIDORA DE AGUA MINERAL LTDA</t>
        </is>
      </c>
      <c r="E572" t="inlineStr">
        <is>
          <t>287678</t>
        </is>
      </c>
      <c r="F572" s="555" t="n">
        <v>46042</v>
      </c>
      <c r="G572" s="555" t="n">
        <v>46042</v>
      </c>
      <c r="H572" s="555" t="n">
        <v>46072</v>
      </c>
      <c r="I572" t="n">
        <v>538</v>
      </c>
      <c r="J572" t="n">
        <v>538</v>
      </c>
      <c r="K572" t="n">
        <v>0</v>
      </c>
      <c r="L572" t="n">
        <v>538</v>
      </c>
      <c r="M572" t="n">
        <v>0</v>
      </c>
      <c r="N572" t="n">
        <v>0</v>
      </c>
      <c r="O572" t="n">
        <v>0</v>
      </c>
      <c r="P572" t="n">
        <v>0</v>
      </c>
      <c r="Q572" t="inlineStr">
        <is>
          <t>01/2026</t>
        </is>
      </c>
    </row>
    <row r="573">
      <c r="A573" t="n">
        <v>202849</v>
      </c>
      <c r="B573" t="n">
        <v>128</v>
      </c>
      <c r="C573" t="inlineStr">
        <is>
          <t>Love Cabaret</t>
        </is>
      </c>
      <c r="D573" t="inlineStr">
        <is>
          <t>CECILIA TSUYACO ARAKI SILVA LTDA</t>
        </is>
      </c>
      <c r="E573" t="inlineStr">
        <is>
          <t>385456</t>
        </is>
      </c>
      <c r="F573" s="555" t="n">
        <v>46043</v>
      </c>
      <c r="G573" s="555" t="n">
        <v>46043</v>
      </c>
      <c r="H573" s="555" t="n">
        <v>46071</v>
      </c>
      <c r="I573" t="n">
        <v>114.8</v>
      </c>
      <c r="J573" t="n">
        <v>114.8</v>
      </c>
      <c r="K573" t="n">
        <v>114.8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inlineStr">
        <is>
          <t>01/2026</t>
        </is>
      </c>
    </row>
    <row r="574">
      <c r="A574" t="n">
        <v>201365</v>
      </c>
      <c r="B574" t="n">
        <v>128</v>
      </c>
      <c r="C574" t="inlineStr">
        <is>
          <t>Love Cabaret</t>
        </is>
      </c>
      <c r="D574" t="inlineStr">
        <is>
          <t xml:space="preserve">HNK BR INDUSTRIA DE BEBIDAS </t>
        </is>
      </c>
      <c r="E574" t="inlineStr">
        <is>
          <t>142539</t>
        </is>
      </c>
      <c r="F574" s="555" t="n">
        <v>46042</v>
      </c>
      <c r="G574" s="555" t="n">
        <v>46042</v>
      </c>
      <c r="H574" s="555" t="n">
        <v>46069</v>
      </c>
      <c r="I574" t="n">
        <v>1392.93</v>
      </c>
      <c r="J574" t="n">
        <v>1945.41</v>
      </c>
      <c r="K574" t="n">
        <v>0</v>
      </c>
      <c r="L574" t="n">
        <v>1392.93</v>
      </c>
      <c r="M574" t="n">
        <v>0</v>
      </c>
      <c r="N574" t="n">
        <v>0</v>
      </c>
      <c r="O574" t="n">
        <v>0</v>
      </c>
      <c r="P574" t="n">
        <v>0</v>
      </c>
      <c r="Q574" t="inlineStr">
        <is>
          <t>01/2026</t>
        </is>
      </c>
    </row>
    <row r="575">
      <c r="A575" t="n">
        <v>199537</v>
      </c>
      <c r="B575" t="n">
        <v>128</v>
      </c>
      <c r="C575" t="inlineStr">
        <is>
          <t>Love Cabaret</t>
        </is>
      </c>
      <c r="D575" t="inlineStr">
        <is>
          <t>PSS CENTRAL DA LIMPEZA LTDA</t>
        </is>
      </c>
      <c r="E575" t="inlineStr">
        <is>
          <t>2980</t>
        </is>
      </c>
      <c r="F575" s="555" t="n">
        <v>46041</v>
      </c>
      <c r="H575" s="555" t="n">
        <v>46056</v>
      </c>
      <c r="I575" t="n">
        <v>345.8</v>
      </c>
      <c r="J575" t="n">
        <v>345.8</v>
      </c>
      <c r="K575" t="n">
        <v>0</v>
      </c>
      <c r="L575" t="n">
        <v>0</v>
      </c>
      <c r="M575" t="n">
        <v>345.8</v>
      </c>
      <c r="N575" t="n">
        <v>0</v>
      </c>
      <c r="O575" t="n">
        <v>0</v>
      </c>
      <c r="P575" t="n">
        <v>0</v>
      </c>
      <c r="Q575" t="inlineStr">
        <is>
          <t>01/2026</t>
        </is>
      </c>
    </row>
    <row r="576">
      <c r="A576" t="n">
        <v>199535</v>
      </c>
      <c r="B576" t="n">
        <v>128</v>
      </c>
      <c r="C576" t="inlineStr">
        <is>
          <t>Love Cabaret</t>
        </is>
      </c>
      <c r="D576" t="inlineStr">
        <is>
          <t>PSS CENTRAL DA LIMPEZA LTDA</t>
        </is>
      </c>
      <c r="E576" t="inlineStr">
        <is>
          <t>2995</t>
        </is>
      </c>
      <c r="F576" s="555" t="n">
        <v>46044</v>
      </c>
      <c r="H576" s="555" t="n">
        <v>46059</v>
      </c>
      <c r="I576" t="n">
        <v>170</v>
      </c>
      <c r="J576" t="n">
        <v>170</v>
      </c>
      <c r="K576" t="n">
        <v>0</v>
      </c>
      <c r="L576" t="n">
        <v>0</v>
      </c>
      <c r="M576" t="n">
        <v>170</v>
      </c>
      <c r="N576" t="n">
        <v>0</v>
      </c>
      <c r="O576" t="n">
        <v>0</v>
      </c>
      <c r="P576" t="n">
        <v>0</v>
      </c>
      <c r="Q576" t="inlineStr">
        <is>
          <t>01/2026</t>
        </is>
      </c>
    </row>
    <row r="577">
      <c r="A577" t="n">
        <v>199325</v>
      </c>
      <c r="B577" t="n">
        <v>128</v>
      </c>
      <c r="C577" t="inlineStr">
        <is>
          <t>Love Cabaret</t>
        </is>
      </c>
      <c r="D577" t="inlineStr">
        <is>
          <t>ANDREIA SANTOS FREITAS DUARTE</t>
        </is>
      </c>
      <c r="E577" t="inlineStr">
        <is>
          <t>2476</t>
        </is>
      </c>
      <c r="F577" s="555" t="n">
        <v>46041</v>
      </c>
      <c r="G577" s="555" t="n">
        <v>46041</v>
      </c>
      <c r="H577" s="555" t="n">
        <v>46076</v>
      </c>
      <c r="I577" t="n">
        <v>233.09</v>
      </c>
      <c r="J577" t="n">
        <v>233.09</v>
      </c>
      <c r="K577" t="n">
        <v>233.09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inlineStr">
        <is>
          <t>01/2026</t>
        </is>
      </c>
    </row>
    <row r="578">
      <c r="A578" t="n">
        <v>199324</v>
      </c>
      <c r="B578" t="n">
        <v>128</v>
      </c>
      <c r="C578" t="inlineStr">
        <is>
          <t>Love Cabaret</t>
        </is>
      </c>
      <c r="D578" t="inlineStr">
        <is>
          <t>KING COMERCIO E IMPORTACAO DE BEBIDAS LTDA</t>
        </is>
      </c>
      <c r="E578" t="inlineStr">
        <is>
          <t>124977</t>
        </is>
      </c>
      <c r="F578" s="555" t="n">
        <v>46045</v>
      </c>
      <c r="G578" s="555" t="n">
        <v>46045</v>
      </c>
      <c r="H578" s="555" t="n">
        <v>46059</v>
      </c>
      <c r="I578" t="n">
        <v>1212</v>
      </c>
      <c r="J578" t="n">
        <v>1212</v>
      </c>
      <c r="K578" t="n">
        <v>0</v>
      </c>
      <c r="L578" t="n">
        <v>1212</v>
      </c>
      <c r="M578" t="n">
        <v>0</v>
      </c>
      <c r="N578" t="n">
        <v>0</v>
      </c>
      <c r="O578" t="n">
        <v>0</v>
      </c>
      <c r="P578" t="n">
        <v>0</v>
      </c>
      <c r="Q578" t="inlineStr">
        <is>
          <t>01/2026</t>
        </is>
      </c>
    </row>
    <row r="579">
      <c r="A579" t="n">
        <v>199228</v>
      </c>
      <c r="B579" t="n">
        <v>128</v>
      </c>
      <c r="C579" t="inlineStr">
        <is>
          <t>Love Cabaret</t>
        </is>
      </c>
      <c r="D579" t="inlineStr">
        <is>
          <t xml:space="preserve">MS FRANGOS LTDA </t>
        </is>
      </c>
      <c r="E579" t="inlineStr">
        <is>
          <t>5397</t>
        </is>
      </c>
      <c r="F579" s="555" t="n">
        <v>46042</v>
      </c>
      <c r="G579" s="555" t="n">
        <v>46042</v>
      </c>
      <c r="H579" s="555" t="n">
        <v>46057</v>
      </c>
      <c r="I579" t="n">
        <v>398.86</v>
      </c>
      <c r="J579" t="n">
        <v>398.86</v>
      </c>
      <c r="K579" t="n">
        <v>398.86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inlineStr">
        <is>
          <t>01/2026</t>
        </is>
      </c>
    </row>
    <row r="580">
      <c r="A580" t="n">
        <v>199162</v>
      </c>
      <c r="B580" t="n">
        <v>128</v>
      </c>
      <c r="C580" t="inlineStr">
        <is>
          <t>Love Cabaret</t>
        </is>
      </c>
      <c r="D580" t="inlineStr">
        <is>
          <t>GCT COMERCIO DE PRODUTOS ALIMENTICIOS LTDA</t>
        </is>
      </c>
      <c r="E580" t="inlineStr">
        <is>
          <t>9299</t>
        </is>
      </c>
      <c r="F580" s="555" t="n">
        <v>46043</v>
      </c>
      <c r="G580" s="555" t="n">
        <v>46043</v>
      </c>
      <c r="H580" s="555" t="n">
        <v>46057</v>
      </c>
      <c r="I580" t="n">
        <v>561.2</v>
      </c>
      <c r="J580" t="n">
        <v>536.2</v>
      </c>
      <c r="K580" t="n">
        <v>0</v>
      </c>
      <c r="L580" t="n">
        <v>561.2</v>
      </c>
      <c r="M580" t="n">
        <v>0</v>
      </c>
      <c r="N580" t="n">
        <v>0</v>
      </c>
      <c r="O580" t="n">
        <v>0</v>
      </c>
      <c r="P580" t="n">
        <v>0</v>
      </c>
      <c r="Q580" t="inlineStr">
        <is>
          <t>01/2026</t>
        </is>
      </c>
    </row>
    <row r="581">
      <c r="A581" t="n">
        <v>199145</v>
      </c>
      <c r="B581" t="n">
        <v>128</v>
      </c>
      <c r="C581" t="inlineStr">
        <is>
          <t>Love Cabaret</t>
        </is>
      </c>
      <c r="D581" t="inlineStr">
        <is>
          <t xml:space="preserve">HORTIFRUTI DO CHEF LTDA </t>
        </is>
      </c>
      <c r="E581" t="inlineStr">
        <is>
          <t>28552</t>
        </is>
      </c>
      <c r="F581" s="555" t="n">
        <v>46043</v>
      </c>
      <c r="G581" s="555" t="n">
        <v>46043</v>
      </c>
      <c r="H581" s="555" t="n">
        <v>46071</v>
      </c>
      <c r="I581" t="n">
        <v>320</v>
      </c>
      <c r="J581" t="n">
        <v>320</v>
      </c>
      <c r="K581" t="n">
        <v>320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inlineStr">
        <is>
          <t>01/2026</t>
        </is>
      </c>
    </row>
    <row r="582">
      <c r="A582" t="n">
        <v>199142</v>
      </c>
      <c r="B582" t="n">
        <v>128</v>
      </c>
      <c r="C582" t="inlineStr">
        <is>
          <t>Love Cabaret</t>
        </is>
      </c>
      <c r="D582" t="inlineStr">
        <is>
          <t>ANDREIA SANTOS FREITAS DUARTE</t>
        </is>
      </c>
      <c r="E582" t="inlineStr">
        <is>
          <t>2483</t>
        </is>
      </c>
      <c r="F582" s="555" t="n">
        <v>46042</v>
      </c>
      <c r="H582" s="555" t="n">
        <v>46077</v>
      </c>
      <c r="I582" t="n">
        <v>63.64</v>
      </c>
      <c r="J582" t="n">
        <v>63.64</v>
      </c>
      <c r="K582" t="n">
        <v>0</v>
      </c>
      <c r="L582" t="n">
        <v>0</v>
      </c>
      <c r="M582" t="n">
        <v>63.64</v>
      </c>
      <c r="N582" t="n">
        <v>0</v>
      </c>
      <c r="O582" t="n">
        <v>0</v>
      </c>
      <c r="P582" t="n">
        <v>0</v>
      </c>
      <c r="Q582" t="inlineStr">
        <is>
          <t>01/2026</t>
        </is>
      </c>
    </row>
    <row r="583">
      <c r="A583" t="n">
        <v>199140</v>
      </c>
      <c r="B583" t="n">
        <v>128</v>
      </c>
      <c r="C583" t="inlineStr">
        <is>
          <t>Love Cabaret</t>
        </is>
      </c>
      <c r="D583" t="inlineStr">
        <is>
          <t>ANDREIA SANTOS FREITAS DUARTE</t>
        </is>
      </c>
      <c r="E583" t="inlineStr">
        <is>
          <t>2472</t>
        </is>
      </c>
      <c r="F583" s="555" t="n">
        <v>46041</v>
      </c>
      <c r="H583" s="555" t="n">
        <v>46076</v>
      </c>
      <c r="I583" t="n">
        <v>31.82</v>
      </c>
      <c r="J583" t="n">
        <v>31.82</v>
      </c>
      <c r="K583" t="n">
        <v>0</v>
      </c>
      <c r="L583" t="n">
        <v>0</v>
      </c>
      <c r="M583" t="n">
        <v>31.82</v>
      </c>
      <c r="N583" t="n">
        <v>0</v>
      </c>
      <c r="O583" t="n">
        <v>0</v>
      </c>
      <c r="P583" t="n">
        <v>0</v>
      </c>
      <c r="Q583" t="inlineStr">
        <is>
          <t>01/2026</t>
        </is>
      </c>
    </row>
    <row r="584">
      <c r="A584" t="n">
        <v>199125</v>
      </c>
      <c r="B584" t="n">
        <v>128</v>
      </c>
      <c r="C584" t="inlineStr">
        <is>
          <t>Love Cabaret</t>
        </is>
      </c>
      <c r="D584" t="inlineStr">
        <is>
          <t>ZAHIL IMPORTADORA LTDA</t>
        </is>
      </c>
      <c r="E584" t="inlineStr">
        <is>
          <t>263522</t>
        </is>
      </c>
      <c r="F584" s="555" t="n">
        <v>46041</v>
      </c>
      <c r="G584" s="555" t="n">
        <v>46041</v>
      </c>
      <c r="H584" s="555" t="n">
        <v>46081</v>
      </c>
      <c r="I584" t="n">
        <v>2029.69</v>
      </c>
      <c r="J584" t="n">
        <v>1905.8</v>
      </c>
      <c r="K584" t="n">
        <v>0</v>
      </c>
      <c r="L584" t="n">
        <v>2029.69</v>
      </c>
      <c r="M584" t="n">
        <v>0</v>
      </c>
      <c r="N584" t="n">
        <v>0</v>
      </c>
      <c r="O584" t="n">
        <v>0</v>
      </c>
      <c r="P584" t="n">
        <v>0</v>
      </c>
      <c r="Q584" t="inlineStr">
        <is>
          <t>01/2026</t>
        </is>
      </c>
    </row>
    <row r="585">
      <c r="A585" t="n">
        <v>199116</v>
      </c>
      <c r="B585" t="n">
        <v>128</v>
      </c>
      <c r="C585" t="inlineStr">
        <is>
          <t>Love Cabaret</t>
        </is>
      </c>
      <c r="D585" t="inlineStr">
        <is>
          <t>CECILIA TSUYACO ARAKI SILVA LTDA</t>
        </is>
      </c>
      <c r="E585" t="inlineStr">
        <is>
          <t>385274</t>
        </is>
      </c>
      <c r="F585" s="555" t="n">
        <v>46041</v>
      </c>
      <c r="G585" s="555" t="n">
        <v>46041</v>
      </c>
      <c r="H585" s="555" t="n">
        <v>46066</v>
      </c>
      <c r="I585" t="n">
        <v>190.1</v>
      </c>
      <c r="J585" t="n">
        <v>190.1</v>
      </c>
      <c r="K585" t="n">
        <v>190.1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inlineStr">
        <is>
          <t>01/2026</t>
        </is>
      </c>
    </row>
    <row r="586">
      <c r="A586" t="n">
        <v>199113</v>
      </c>
      <c r="B586" t="n">
        <v>128</v>
      </c>
      <c r="C586" t="inlineStr">
        <is>
          <t>Love Cabaret</t>
        </is>
      </c>
      <c r="D586" t="inlineStr">
        <is>
          <t>WPP COMERCIO DE CARNES LTDA</t>
        </is>
      </c>
      <c r="E586" t="inlineStr">
        <is>
          <t>76830</t>
        </is>
      </c>
      <c r="F586" s="555" t="n">
        <v>46042</v>
      </c>
      <c r="G586" s="555" t="n">
        <v>46042</v>
      </c>
      <c r="H586" s="555" t="n">
        <v>46070</v>
      </c>
      <c r="I586" t="n">
        <v>1156.16</v>
      </c>
      <c r="J586" t="n">
        <v>1156.16</v>
      </c>
      <c r="K586" t="n">
        <v>1156.16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inlineStr">
        <is>
          <t>01/2026</t>
        </is>
      </c>
    </row>
    <row r="587">
      <c r="A587" t="n">
        <v>199098</v>
      </c>
      <c r="B587" t="n">
        <v>128</v>
      </c>
      <c r="C587" t="inlineStr">
        <is>
          <t>Love Cabaret</t>
        </is>
      </c>
      <c r="D587" t="inlineStr">
        <is>
          <t>MARIO PEDRO FELICIANO - HORTIFRUTI</t>
        </is>
      </c>
      <c r="E587" t="inlineStr">
        <is>
          <t>465250</t>
        </is>
      </c>
      <c r="F587" s="555" t="n">
        <v>46042</v>
      </c>
      <c r="G587" s="555" t="n">
        <v>46042</v>
      </c>
      <c r="H587" s="555" t="n">
        <v>46070</v>
      </c>
      <c r="I587" t="n">
        <v>251.06</v>
      </c>
      <c r="J587" t="n">
        <v>251.06</v>
      </c>
      <c r="K587" t="n">
        <v>251.06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inlineStr">
        <is>
          <t>01/2026</t>
        </is>
      </c>
    </row>
    <row r="588">
      <c r="A588" t="n">
        <v>199096</v>
      </c>
      <c r="B588" t="n">
        <v>128</v>
      </c>
      <c r="C588" t="inlineStr">
        <is>
          <t>Love Cabaret</t>
        </is>
      </c>
      <c r="D588" t="inlineStr">
        <is>
          <t>BATALHA FABRICA DE PAES LTDA</t>
        </is>
      </c>
      <c r="E588" t="inlineStr">
        <is>
          <t>289</t>
        </is>
      </c>
      <c r="F588" s="555" t="n">
        <v>46038</v>
      </c>
      <c r="G588" s="555" t="n">
        <v>46038</v>
      </c>
      <c r="H588" s="555" t="n">
        <v>46057</v>
      </c>
      <c r="I588" t="n">
        <v>331.2</v>
      </c>
      <c r="J588" t="n">
        <v>331.2</v>
      </c>
      <c r="K588" t="n">
        <v>331.2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inlineStr">
        <is>
          <t>01/2026</t>
        </is>
      </c>
    </row>
    <row r="589">
      <c r="A589" t="n">
        <v>199078</v>
      </c>
      <c r="B589" t="n">
        <v>128</v>
      </c>
      <c r="C589" t="inlineStr">
        <is>
          <t>Love Cabaret</t>
        </is>
      </c>
      <c r="D589" t="inlineStr">
        <is>
          <t xml:space="preserve">HORTIFRUTI DO CHEF LTDA </t>
        </is>
      </c>
      <c r="E589" t="inlineStr">
        <is>
          <t>28488</t>
        </is>
      </c>
      <c r="F589" s="555" t="n">
        <v>46041</v>
      </c>
      <c r="G589" s="555" t="n">
        <v>46041</v>
      </c>
      <c r="H589" s="555" t="n">
        <v>46069</v>
      </c>
      <c r="I589" t="n">
        <v>104.04</v>
      </c>
      <c r="J589" t="n">
        <v>104.04</v>
      </c>
      <c r="K589" t="n">
        <v>104.04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inlineStr">
        <is>
          <t>01/2026</t>
        </is>
      </c>
    </row>
    <row r="590">
      <c r="A590" t="n">
        <v>199073</v>
      </c>
      <c r="B590" t="n">
        <v>128</v>
      </c>
      <c r="C590" t="inlineStr">
        <is>
          <t>Love Cabaret</t>
        </is>
      </c>
      <c r="D590" t="inlineStr">
        <is>
          <t>DTK COMERCIO DE ALIMENTOS LTDA</t>
        </is>
      </c>
      <c r="E590" t="inlineStr">
        <is>
          <t>61262</t>
        </is>
      </c>
      <c r="F590" s="555" t="n">
        <v>46042</v>
      </c>
      <c r="G590" s="555" t="n">
        <v>46042</v>
      </c>
      <c r="H590" s="555" t="n">
        <v>46070</v>
      </c>
      <c r="I590" t="n">
        <v>286.24</v>
      </c>
      <c r="J590" t="n">
        <v>277.28</v>
      </c>
      <c r="K590" t="n">
        <v>286.24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inlineStr">
        <is>
          <t>01/2026</t>
        </is>
      </c>
    </row>
    <row r="591">
      <c r="A591" t="n">
        <v>199072</v>
      </c>
      <c r="B591" t="n">
        <v>128</v>
      </c>
      <c r="C591" t="inlineStr">
        <is>
          <t>Love Cabaret</t>
        </is>
      </c>
      <c r="D591" t="inlineStr">
        <is>
          <t>FG7 COMERCIO E DISTRIBUICAO DE BEBIDAS LTDA</t>
        </is>
      </c>
      <c r="E591" t="inlineStr">
        <is>
          <t>735282</t>
        </is>
      </c>
      <c r="F591" s="555" t="n">
        <v>46042</v>
      </c>
      <c r="G591" s="555" t="n">
        <v>46042</v>
      </c>
      <c r="H591" s="555" t="n">
        <v>46063</v>
      </c>
      <c r="I591" t="n">
        <v>621.1799999999999</v>
      </c>
      <c r="J591" t="n">
        <v>621.1799999999999</v>
      </c>
      <c r="K591" t="n">
        <v>0</v>
      </c>
      <c r="L591" t="n">
        <v>621.1799999999999</v>
      </c>
      <c r="M591" t="n">
        <v>0</v>
      </c>
      <c r="N591" t="n">
        <v>0</v>
      </c>
      <c r="O591" t="n">
        <v>0</v>
      </c>
      <c r="P591" t="n">
        <v>0</v>
      </c>
      <c r="Q591" t="inlineStr">
        <is>
          <t>01/2026</t>
        </is>
      </c>
    </row>
    <row r="592">
      <c r="A592" t="n">
        <v>199057</v>
      </c>
      <c r="B592" t="n">
        <v>128</v>
      </c>
      <c r="C592" t="inlineStr">
        <is>
          <t>Love Cabaret</t>
        </is>
      </c>
      <c r="D592" t="inlineStr">
        <is>
          <t>PROAUTO INDUSTRIA QUIMICA EIRELI</t>
        </is>
      </c>
      <c r="E592" t="inlineStr">
        <is>
          <t>150306</t>
        </is>
      </c>
      <c r="F592" s="555" t="n">
        <v>46037</v>
      </c>
      <c r="H592" s="555" t="n">
        <v>46065</v>
      </c>
      <c r="I592" t="n">
        <v>582.98</v>
      </c>
      <c r="J592" t="n">
        <v>564.8</v>
      </c>
      <c r="K592" t="n">
        <v>0</v>
      </c>
      <c r="L592" t="n">
        <v>0</v>
      </c>
      <c r="M592" t="n">
        <v>582.98</v>
      </c>
      <c r="N592" t="n">
        <v>0</v>
      </c>
      <c r="O592" t="n">
        <v>0</v>
      </c>
      <c r="P592" t="n">
        <v>0</v>
      </c>
      <c r="Q592" t="inlineStr">
        <is>
          <t>01/2026</t>
        </is>
      </c>
    </row>
    <row r="593">
      <c r="A593" t="n">
        <v>199053</v>
      </c>
      <c r="B593" t="n">
        <v>128</v>
      </c>
      <c r="C593" t="inlineStr">
        <is>
          <t>Love Cabaret</t>
        </is>
      </c>
      <c r="D593" t="inlineStr">
        <is>
          <t xml:space="preserve">HORTIFRUTI DO CHEF LTDA </t>
        </is>
      </c>
      <c r="E593" t="inlineStr">
        <is>
          <t>28450</t>
        </is>
      </c>
      <c r="F593" s="555" t="n">
        <v>46037</v>
      </c>
      <c r="G593" s="555" t="n">
        <v>46037</v>
      </c>
      <c r="H593" s="555" t="n">
        <v>46065</v>
      </c>
      <c r="I593" t="n">
        <v>148.13</v>
      </c>
      <c r="J593" t="n">
        <v>148.13</v>
      </c>
      <c r="K593" t="n">
        <v>148.13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inlineStr">
        <is>
          <t>01/2026</t>
        </is>
      </c>
    </row>
    <row r="594">
      <c r="A594" t="n">
        <v>199051</v>
      </c>
      <c r="B594" t="n">
        <v>128</v>
      </c>
      <c r="C594" t="inlineStr">
        <is>
          <t>Love Cabaret</t>
        </is>
      </c>
      <c r="D594" t="inlineStr">
        <is>
          <t>CECILIA TSUYACO ARAKI SILVA LTDA</t>
        </is>
      </c>
      <c r="E594" t="inlineStr">
        <is>
          <t>385130</t>
        </is>
      </c>
      <c r="F594" s="555" t="n">
        <v>46037</v>
      </c>
      <c r="G594" s="555" t="n">
        <v>46037</v>
      </c>
      <c r="H594" s="555" t="n">
        <v>46065</v>
      </c>
      <c r="I594" t="n">
        <v>83.09999999999999</v>
      </c>
      <c r="J594" t="n">
        <v>83.09999999999999</v>
      </c>
      <c r="K594" t="n">
        <v>83.09999999999999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inlineStr">
        <is>
          <t>01/2026</t>
        </is>
      </c>
    </row>
    <row r="595">
      <c r="A595" t="n">
        <v>199047</v>
      </c>
      <c r="B595" t="n">
        <v>128</v>
      </c>
      <c r="C595" t="inlineStr">
        <is>
          <t>Love Cabaret</t>
        </is>
      </c>
      <c r="D595" t="inlineStr">
        <is>
          <t>KING COMERCIO E IMPORTACAO DE BEBIDAS LTDA</t>
        </is>
      </c>
      <c r="E595" t="inlineStr">
        <is>
          <t>124820</t>
        </is>
      </c>
      <c r="F595" s="555" t="n">
        <v>46038</v>
      </c>
      <c r="G595" s="555" t="n">
        <v>46038</v>
      </c>
      <c r="H595" s="555" t="n">
        <v>46066</v>
      </c>
      <c r="I595" t="n">
        <v>2592</v>
      </c>
      <c r="J595" t="n">
        <v>2592</v>
      </c>
      <c r="K595" t="n">
        <v>0</v>
      </c>
      <c r="L595" t="n">
        <v>2592</v>
      </c>
      <c r="M595" t="n">
        <v>0</v>
      </c>
      <c r="N595" t="n">
        <v>0</v>
      </c>
      <c r="O595" t="n">
        <v>0</v>
      </c>
      <c r="P595" t="n">
        <v>0</v>
      </c>
      <c r="Q595" t="inlineStr">
        <is>
          <t>01/2026</t>
        </is>
      </c>
    </row>
    <row r="596">
      <c r="A596" t="n">
        <v>199044</v>
      </c>
      <c r="B596" t="n">
        <v>128</v>
      </c>
      <c r="C596" t="inlineStr">
        <is>
          <t>Love Cabaret</t>
        </is>
      </c>
      <c r="D596" t="inlineStr">
        <is>
          <t>CECILIA TSUYACO ARAKI SILVA LTDA</t>
        </is>
      </c>
      <c r="E596" t="inlineStr">
        <is>
          <t>385398</t>
        </is>
      </c>
      <c r="F596" s="555" t="n">
        <v>46042</v>
      </c>
      <c r="G596" s="555" t="n">
        <v>46042</v>
      </c>
      <c r="H596" s="555" t="n">
        <v>46070</v>
      </c>
      <c r="I596" t="n">
        <v>26</v>
      </c>
      <c r="J596" t="n">
        <v>26</v>
      </c>
      <c r="K596" t="n">
        <v>26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inlineStr">
        <is>
          <t>01/2026</t>
        </is>
      </c>
    </row>
    <row r="597">
      <c r="A597" t="n">
        <v>199038</v>
      </c>
      <c r="B597" t="n">
        <v>128</v>
      </c>
      <c r="C597" t="inlineStr">
        <is>
          <t>Love Cabaret</t>
        </is>
      </c>
      <c r="D597" t="inlineStr">
        <is>
          <t>PARAMU COMERCIO E REPRESENTACAO DE PRODUTOS ALIMENTICIOS</t>
        </is>
      </c>
      <c r="E597" t="inlineStr">
        <is>
          <t>16668</t>
        </is>
      </c>
      <c r="F597" s="555" t="n">
        <v>46041</v>
      </c>
      <c r="G597" s="555" t="n">
        <v>46041</v>
      </c>
      <c r="H597" s="555" t="n">
        <v>46055</v>
      </c>
      <c r="I597" t="n">
        <v>114.39</v>
      </c>
      <c r="J597" t="n">
        <v>114.39</v>
      </c>
      <c r="K597" t="n">
        <v>114.39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inlineStr">
        <is>
          <t>01/2026</t>
        </is>
      </c>
    </row>
    <row r="598">
      <c r="A598" t="n">
        <v>199037</v>
      </c>
      <c r="B598" t="n">
        <v>128</v>
      </c>
      <c r="C598" t="inlineStr">
        <is>
          <t>Love Cabaret</t>
        </is>
      </c>
      <c r="D598" t="inlineStr">
        <is>
          <t>KING COMERCIO E IMPORTACAO DE BEBIDAS LTDA</t>
        </is>
      </c>
      <c r="E598" t="inlineStr">
        <is>
          <t>124847</t>
        </is>
      </c>
      <c r="F598" s="555" t="n">
        <v>46038</v>
      </c>
      <c r="G598" s="555" t="n">
        <v>46038</v>
      </c>
      <c r="H598" s="555" t="n">
        <v>46066</v>
      </c>
      <c r="I598" t="n">
        <v>3338.05</v>
      </c>
      <c r="J598" t="n">
        <v>3338.96</v>
      </c>
      <c r="K598" t="n">
        <v>0</v>
      </c>
      <c r="L598" t="n">
        <v>3338.05</v>
      </c>
      <c r="M598" t="n">
        <v>0</v>
      </c>
      <c r="N598" t="n">
        <v>0</v>
      </c>
      <c r="O598" t="n">
        <v>0</v>
      </c>
      <c r="P598" t="n">
        <v>0</v>
      </c>
      <c r="Q598" t="inlineStr">
        <is>
          <t>01/2026</t>
        </is>
      </c>
    </row>
    <row r="599">
      <c r="A599" t="n">
        <v>194831</v>
      </c>
      <c r="B599" t="n">
        <v>128</v>
      </c>
      <c r="C599" t="inlineStr">
        <is>
          <t>Love Cabaret</t>
        </is>
      </c>
      <c r="D599" t="inlineStr">
        <is>
          <t>PSS CENTRAL DA LIMPEZA LTDA</t>
        </is>
      </c>
      <c r="E599" t="inlineStr">
        <is>
          <t>2966</t>
        </is>
      </c>
      <c r="F599" s="555" t="n">
        <v>46038</v>
      </c>
      <c r="H599" s="555" t="n">
        <v>46052</v>
      </c>
      <c r="I599" t="n">
        <v>527.71</v>
      </c>
      <c r="J599" t="n">
        <v>527.71</v>
      </c>
      <c r="K599" t="n">
        <v>0</v>
      </c>
      <c r="L599" t="n">
        <v>0</v>
      </c>
      <c r="M599" t="n">
        <v>527.71</v>
      </c>
      <c r="N599" t="n">
        <v>0</v>
      </c>
      <c r="O599" t="n">
        <v>0</v>
      </c>
      <c r="P599" t="n">
        <v>0</v>
      </c>
      <c r="Q599" t="inlineStr">
        <is>
          <t>01/2026</t>
        </is>
      </c>
    </row>
    <row r="600">
      <c r="A600" t="n">
        <v>194654</v>
      </c>
      <c r="B600" t="n">
        <v>128</v>
      </c>
      <c r="C600" t="inlineStr">
        <is>
          <t>Love Cabaret</t>
        </is>
      </c>
      <c r="D600" t="inlineStr">
        <is>
          <t>PAUL LEWIS MAKSMCZUK PISCIOTTA DOSHER</t>
        </is>
      </c>
      <c r="E600" t="inlineStr">
        <is>
          <t>1200</t>
        </is>
      </c>
      <c r="F600" s="555" t="n">
        <v>46023</v>
      </c>
      <c r="H600" s="555" t="n">
        <v>46048</v>
      </c>
      <c r="I600" t="n">
        <v>557</v>
      </c>
      <c r="J600" t="n">
        <v>522</v>
      </c>
      <c r="K600" t="n">
        <v>0</v>
      </c>
      <c r="L600" t="n">
        <v>0</v>
      </c>
      <c r="M600" t="n">
        <v>0</v>
      </c>
      <c r="N600" t="n">
        <v>0</v>
      </c>
      <c r="O600" t="n">
        <v>480.17</v>
      </c>
      <c r="P600" t="n">
        <v>76.83</v>
      </c>
      <c r="Q600" t="inlineStr">
        <is>
          <t>01/2026</t>
        </is>
      </c>
    </row>
    <row r="601">
      <c r="A601" t="n">
        <v>194584</v>
      </c>
      <c r="B601" t="n">
        <v>128</v>
      </c>
      <c r="C601" t="inlineStr">
        <is>
          <t>Love Cabaret</t>
        </is>
      </c>
      <c r="D601" t="inlineStr">
        <is>
          <t xml:space="preserve">HNK BR INDUSTRIA DE BEBIDAS </t>
        </is>
      </c>
      <c r="E601" t="inlineStr">
        <is>
          <t>136834</t>
        </is>
      </c>
      <c r="F601" s="555" t="n">
        <v>46035</v>
      </c>
      <c r="G601" s="555" t="n">
        <v>46035</v>
      </c>
      <c r="H601" s="555" t="n">
        <v>46050</v>
      </c>
      <c r="I601" t="n">
        <v>560.67</v>
      </c>
      <c r="J601" t="n">
        <v>760.99</v>
      </c>
      <c r="K601" t="n">
        <v>0</v>
      </c>
      <c r="L601" t="n">
        <v>560.67</v>
      </c>
      <c r="M601" t="n">
        <v>0</v>
      </c>
      <c r="N601" t="n">
        <v>0</v>
      </c>
      <c r="O601" t="n">
        <v>0</v>
      </c>
      <c r="P601" t="n">
        <v>0</v>
      </c>
      <c r="Q601" t="inlineStr">
        <is>
          <t>01/2026</t>
        </is>
      </c>
    </row>
    <row r="602">
      <c r="A602" t="n">
        <v>194583</v>
      </c>
      <c r="B602" t="n">
        <v>128</v>
      </c>
      <c r="C602" t="inlineStr">
        <is>
          <t>Love Cabaret</t>
        </is>
      </c>
      <c r="D602" t="inlineStr">
        <is>
          <t>KING COMERCIO E IMPORTACAO DE BEBIDAS LTDA</t>
        </is>
      </c>
      <c r="E602" t="inlineStr">
        <is>
          <t>124792</t>
        </is>
      </c>
      <c r="F602" s="555" t="n">
        <v>46036</v>
      </c>
      <c r="G602" s="555" t="n">
        <v>46036</v>
      </c>
      <c r="H602" s="555" t="n">
        <v>46064</v>
      </c>
      <c r="I602" t="n">
        <v>3503.15</v>
      </c>
      <c r="J602" t="n">
        <v>3503.16</v>
      </c>
      <c r="K602" t="n">
        <v>0</v>
      </c>
      <c r="L602" t="n">
        <v>3503.15</v>
      </c>
      <c r="M602" t="n">
        <v>0</v>
      </c>
      <c r="N602" t="n">
        <v>0</v>
      </c>
      <c r="O602" t="n">
        <v>0</v>
      </c>
      <c r="P602" t="n">
        <v>0</v>
      </c>
      <c r="Q602" t="inlineStr">
        <is>
          <t>01/2026</t>
        </is>
      </c>
    </row>
    <row r="603">
      <c r="A603" t="n">
        <v>194582</v>
      </c>
      <c r="B603" t="n">
        <v>128</v>
      </c>
      <c r="C603" t="inlineStr">
        <is>
          <t>Love Cabaret</t>
        </is>
      </c>
      <c r="D603" t="inlineStr">
        <is>
          <t>CECILIA TSUYACO ARAKI SILVA LTDA</t>
        </is>
      </c>
      <c r="E603" t="inlineStr">
        <is>
          <t>385052</t>
        </is>
      </c>
      <c r="F603" s="555" t="n">
        <v>46036</v>
      </c>
      <c r="G603" s="555" t="n">
        <v>46036</v>
      </c>
      <c r="H603" s="555" t="n">
        <v>46064</v>
      </c>
      <c r="I603" t="n">
        <v>161</v>
      </c>
      <c r="J603" t="n">
        <v>161</v>
      </c>
      <c r="K603" t="n">
        <v>161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inlineStr">
        <is>
          <t>01/2026</t>
        </is>
      </c>
    </row>
    <row r="604">
      <c r="A604" t="n">
        <v>194581</v>
      </c>
      <c r="B604" t="n">
        <v>128</v>
      </c>
      <c r="C604" t="inlineStr">
        <is>
          <t>Love Cabaret</t>
        </is>
      </c>
      <c r="D604" t="inlineStr">
        <is>
          <t>ZAHIL IMPORTADORA LTDA</t>
        </is>
      </c>
      <c r="E604" t="inlineStr">
        <is>
          <t>263378</t>
        </is>
      </c>
      <c r="F604" s="555" t="n">
        <v>46036</v>
      </c>
      <c r="G604" s="555" t="n">
        <v>46036</v>
      </c>
      <c r="H604" s="555" t="n">
        <v>46051</v>
      </c>
      <c r="I604" t="n">
        <v>875</v>
      </c>
      <c r="J604" t="n">
        <v>821.6</v>
      </c>
      <c r="K604" t="n">
        <v>0</v>
      </c>
      <c r="L604" t="n">
        <v>875</v>
      </c>
      <c r="M604" t="n">
        <v>0</v>
      </c>
      <c r="N604" t="n">
        <v>0</v>
      </c>
      <c r="O604" t="n">
        <v>0</v>
      </c>
      <c r="P604" t="n">
        <v>0</v>
      </c>
      <c r="Q604" t="inlineStr">
        <is>
          <t>01/2026</t>
        </is>
      </c>
    </row>
    <row r="605">
      <c r="A605" t="n">
        <v>194580</v>
      </c>
      <c r="B605" t="n">
        <v>128</v>
      </c>
      <c r="C605" t="inlineStr">
        <is>
          <t>Love Cabaret</t>
        </is>
      </c>
      <c r="D605" t="inlineStr">
        <is>
          <t>FG7 COMERCIO E DISTRIBUICAO DE BEBIDAS LTDA</t>
        </is>
      </c>
      <c r="E605" t="inlineStr">
        <is>
          <t>732833</t>
        </is>
      </c>
      <c r="F605" s="555" t="n">
        <v>46036</v>
      </c>
      <c r="G605" s="555" t="n">
        <v>46036</v>
      </c>
      <c r="H605" s="555" t="n">
        <v>46058</v>
      </c>
      <c r="I605" t="n">
        <v>621.1799999999999</v>
      </c>
      <c r="J605" t="n">
        <v>621.1799999999999</v>
      </c>
      <c r="K605" t="n">
        <v>0</v>
      </c>
      <c r="L605" t="n">
        <v>621.1799999999999</v>
      </c>
      <c r="M605" t="n">
        <v>0</v>
      </c>
      <c r="N605" t="n">
        <v>0</v>
      </c>
      <c r="O605" t="n">
        <v>0</v>
      </c>
      <c r="P605" t="n">
        <v>0</v>
      </c>
      <c r="Q605" t="inlineStr">
        <is>
          <t>01/2026</t>
        </is>
      </c>
    </row>
    <row r="606">
      <c r="A606" t="n">
        <v>194579</v>
      </c>
      <c r="B606" t="n">
        <v>128</v>
      </c>
      <c r="C606" t="inlineStr">
        <is>
          <t>Love Cabaret</t>
        </is>
      </c>
      <c r="D606" t="inlineStr">
        <is>
          <t>MARCOS SILVA DO NASCIMENTO</t>
        </is>
      </c>
      <c r="E606" t="inlineStr">
        <is>
          <t>727</t>
        </is>
      </c>
      <c r="F606" s="555" t="n">
        <v>46037</v>
      </c>
      <c r="G606" s="555" t="n">
        <v>46037</v>
      </c>
      <c r="H606" s="555" t="n">
        <v>46062</v>
      </c>
      <c r="I606" t="n">
        <v>299.85</v>
      </c>
      <c r="J606" t="n">
        <v>299.85</v>
      </c>
      <c r="K606" t="n">
        <v>299.85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inlineStr">
        <is>
          <t>01/2026</t>
        </is>
      </c>
    </row>
    <row r="607">
      <c r="A607" t="n">
        <v>194578</v>
      </c>
      <c r="B607" t="n">
        <v>128</v>
      </c>
      <c r="C607" t="inlineStr">
        <is>
          <t>Love Cabaret</t>
        </is>
      </c>
      <c r="D607" t="inlineStr">
        <is>
          <t>MARIO PEDRO FELICIANO - HORTIFRUTI</t>
        </is>
      </c>
      <c r="E607" t="inlineStr">
        <is>
          <t>464531</t>
        </is>
      </c>
      <c r="F607" s="555" t="n">
        <v>46035</v>
      </c>
      <c r="G607" s="555" t="n">
        <v>46035</v>
      </c>
      <c r="H607" s="555" t="n">
        <v>46063</v>
      </c>
      <c r="I607" t="n">
        <v>25.87</v>
      </c>
      <c r="J607" t="n">
        <v>25.87</v>
      </c>
      <c r="K607" t="n">
        <v>25.87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inlineStr">
        <is>
          <t>01/2026</t>
        </is>
      </c>
    </row>
    <row r="608">
      <c r="A608" t="n">
        <v>194577</v>
      </c>
      <c r="B608" t="n">
        <v>128</v>
      </c>
      <c r="C608" t="inlineStr">
        <is>
          <t>Love Cabaret</t>
        </is>
      </c>
      <c r="D608" t="inlineStr">
        <is>
          <t xml:space="preserve">ARENA VIP DISTRIBUIDORA DE BEBIDAS LTDA </t>
        </is>
      </c>
      <c r="E608" t="inlineStr">
        <is>
          <t>24946</t>
        </is>
      </c>
      <c r="F608" s="555" t="n">
        <v>46035</v>
      </c>
      <c r="G608" s="555" t="n">
        <v>46035</v>
      </c>
      <c r="H608" s="555" t="n">
        <v>46063</v>
      </c>
      <c r="I608" t="n">
        <v>1103.58</v>
      </c>
      <c r="J608" t="n">
        <v>1103.04</v>
      </c>
      <c r="K608" t="n">
        <v>0</v>
      </c>
      <c r="L608" t="n">
        <v>1103.58</v>
      </c>
      <c r="M608" t="n">
        <v>0</v>
      </c>
      <c r="N608" t="n">
        <v>0</v>
      </c>
      <c r="O608" t="n">
        <v>0</v>
      </c>
      <c r="P608" t="n">
        <v>0</v>
      </c>
      <c r="Q608" t="inlineStr">
        <is>
          <t>01/2026</t>
        </is>
      </c>
    </row>
    <row r="609">
      <c r="A609" t="n">
        <v>194576</v>
      </c>
      <c r="B609" t="n">
        <v>128</v>
      </c>
      <c r="C609" t="inlineStr">
        <is>
          <t>Love Cabaret</t>
        </is>
      </c>
      <c r="D609" t="inlineStr">
        <is>
          <t xml:space="preserve">ARENA VIP DISTRIBUIDORA DE BEBIDAS LTDA </t>
        </is>
      </c>
      <c r="E609" t="inlineStr">
        <is>
          <t>25043</t>
        </is>
      </c>
      <c r="F609" s="555" t="n">
        <v>46035</v>
      </c>
      <c r="G609" s="555" t="n">
        <v>46035</v>
      </c>
      <c r="H609" s="555" t="n">
        <v>46063</v>
      </c>
      <c r="I609" t="n">
        <v>232.45</v>
      </c>
      <c r="J609" t="n">
        <v>232.45</v>
      </c>
      <c r="K609" t="n">
        <v>0</v>
      </c>
      <c r="L609" t="n">
        <v>232.45</v>
      </c>
      <c r="M609" t="n">
        <v>0</v>
      </c>
      <c r="N609" t="n">
        <v>0</v>
      </c>
      <c r="O609" t="n">
        <v>0</v>
      </c>
      <c r="P609" t="n">
        <v>0</v>
      </c>
      <c r="Q609" t="inlineStr">
        <is>
          <t>01/2026</t>
        </is>
      </c>
    </row>
    <row r="610">
      <c r="A610" t="n">
        <v>194575</v>
      </c>
      <c r="B610" t="n">
        <v>128</v>
      </c>
      <c r="C610" t="inlineStr">
        <is>
          <t>Love Cabaret</t>
        </is>
      </c>
      <c r="D610" t="inlineStr">
        <is>
          <t>CASA DE CARNES P.J.J.LTDA</t>
        </is>
      </c>
      <c r="E610" t="inlineStr">
        <is>
          <t>45183</t>
        </is>
      </c>
      <c r="F610" s="555" t="n">
        <v>46035</v>
      </c>
      <c r="G610" s="555" t="n">
        <v>46035</v>
      </c>
      <c r="H610" s="555" t="n">
        <v>46050</v>
      </c>
      <c r="I610" t="n">
        <v>126.58</v>
      </c>
      <c r="J610" t="n">
        <v>126.58</v>
      </c>
      <c r="K610" t="n">
        <v>126.58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inlineStr">
        <is>
          <t>01/2026</t>
        </is>
      </c>
    </row>
    <row r="611">
      <c r="A611" t="n">
        <v>194574</v>
      </c>
      <c r="B611" t="n">
        <v>128</v>
      </c>
      <c r="C611" t="inlineStr">
        <is>
          <t>Love Cabaret</t>
        </is>
      </c>
      <c r="D611" t="inlineStr">
        <is>
          <t>EMPORIO M&amp;L COMERCIO DE ALIM E BEBIDAS LTDA</t>
        </is>
      </c>
      <c r="E611" t="inlineStr">
        <is>
          <t>490888</t>
        </is>
      </c>
      <c r="F611" s="555" t="n">
        <v>46034</v>
      </c>
      <c r="G611" s="555" t="n">
        <v>46034</v>
      </c>
      <c r="H611" s="555" t="n">
        <v>46065</v>
      </c>
      <c r="I611" t="n">
        <v>503.1</v>
      </c>
      <c r="J611" t="n">
        <v>503.1</v>
      </c>
      <c r="K611" t="n">
        <v>503.1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inlineStr">
        <is>
          <t>01/2026</t>
        </is>
      </c>
    </row>
    <row r="612">
      <c r="A612" t="n">
        <v>194573</v>
      </c>
      <c r="B612" t="n">
        <v>128</v>
      </c>
      <c r="C612" t="inlineStr">
        <is>
          <t>Love Cabaret</t>
        </is>
      </c>
      <c r="D612" t="inlineStr">
        <is>
          <t>MARIO PEDRO FELICIANO - HORTIFRUTI</t>
        </is>
      </c>
      <c r="E612" t="inlineStr">
        <is>
          <t>464656</t>
        </is>
      </c>
      <c r="F612" s="555" t="n">
        <v>46036</v>
      </c>
      <c r="G612" s="555" t="n">
        <v>46036</v>
      </c>
      <c r="H612" s="555" t="n">
        <v>46064</v>
      </c>
      <c r="I612" t="n">
        <v>42.83</v>
      </c>
      <c r="J612" t="n">
        <v>42.83</v>
      </c>
      <c r="K612" t="n">
        <v>42.83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inlineStr">
        <is>
          <t>01/2026</t>
        </is>
      </c>
    </row>
    <row r="613">
      <c r="A613" t="n">
        <v>192633</v>
      </c>
      <c r="B613" t="n">
        <v>128</v>
      </c>
      <c r="C613" t="inlineStr">
        <is>
          <t>Love Cabaret</t>
        </is>
      </c>
      <c r="D613" t="inlineStr">
        <is>
          <t xml:space="preserve">LATICINIOS FIOR DITALIA LTDA </t>
        </is>
      </c>
      <c r="E613" t="inlineStr">
        <is>
          <t>41659</t>
        </is>
      </c>
      <c r="F613" s="555" t="n">
        <v>46034</v>
      </c>
      <c r="G613" s="555" t="n">
        <v>46034</v>
      </c>
      <c r="H613" s="555" t="n">
        <v>46050</v>
      </c>
      <c r="I613" t="n">
        <v>326.75</v>
      </c>
      <c r="J613" t="n">
        <v>326.75</v>
      </c>
      <c r="K613" t="n">
        <v>326.75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inlineStr">
        <is>
          <t>01/2026</t>
        </is>
      </c>
    </row>
    <row r="614">
      <c r="A614" t="n">
        <v>192632</v>
      </c>
      <c r="B614" t="n">
        <v>128</v>
      </c>
      <c r="C614" t="inlineStr">
        <is>
          <t>Love Cabaret</t>
        </is>
      </c>
      <c r="D614" t="inlineStr">
        <is>
          <t xml:space="preserve">HORTIFRUTI DO CHEF LTDA </t>
        </is>
      </c>
      <c r="E614" t="inlineStr">
        <is>
          <t>28275</t>
        </is>
      </c>
      <c r="F614" s="555" t="n">
        <v>46030</v>
      </c>
      <c r="G614" s="555" t="n">
        <v>46030</v>
      </c>
      <c r="H614" s="555" t="n">
        <v>46058</v>
      </c>
      <c r="I614" t="n">
        <v>215.85</v>
      </c>
      <c r="J614" t="n">
        <v>215.85</v>
      </c>
      <c r="K614" t="n">
        <v>215.85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inlineStr">
        <is>
          <t>01/2026</t>
        </is>
      </c>
    </row>
    <row r="615">
      <c r="A615" t="n">
        <v>192631</v>
      </c>
      <c r="B615" t="n">
        <v>128</v>
      </c>
      <c r="C615" t="inlineStr">
        <is>
          <t>Love Cabaret</t>
        </is>
      </c>
      <c r="D615" t="inlineStr">
        <is>
          <t>PROAUTO INDUSTRIA QUIMICA EIRELI</t>
        </is>
      </c>
      <c r="E615" t="inlineStr">
        <is>
          <t>150119</t>
        </is>
      </c>
      <c r="F615" s="555" t="n">
        <v>46034</v>
      </c>
      <c r="H615" s="555" t="n">
        <v>46062</v>
      </c>
      <c r="I615" t="n">
        <v>564.24</v>
      </c>
      <c r="J615" t="n">
        <v>545.64</v>
      </c>
      <c r="K615" t="n">
        <v>0</v>
      </c>
      <c r="L615" t="n">
        <v>0</v>
      </c>
      <c r="M615" t="n">
        <v>564.24</v>
      </c>
      <c r="N615" t="n">
        <v>0</v>
      </c>
      <c r="O615" t="n">
        <v>0</v>
      </c>
      <c r="P615" t="n">
        <v>0</v>
      </c>
      <c r="Q615" t="inlineStr">
        <is>
          <t>01/2026</t>
        </is>
      </c>
    </row>
    <row r="616">
      <c r="A616" t="n">
        <v>192629</v>
      </c>
      <c r="B616" t="n">
        <v>128</v>
      </c>
      <c r="C616" t="inlineStr">
        <is>
          <t>Love Cabaret</t>
        </is>
      </c>
      <c r="D616" t="inlineStr">
        <is>
          <t>EMPORIO M&amp;L COMERCIO DE ALIM E BEBIDAS LTDA</t>
        </is>
      </c>
      <c r="E616" t="inlineStr">
        <is>
          <t>490030</t>
        </is>
      </c>
      <c r="F616" s="555" t="n">
        <v>46028</v>
      </c>
      <c r="G616" s="555" t="n">
        <v>46028</v>
      </c>
      <c r="H616" s="555" t="n">
        <v>46058</v>
      </c>
      <c r="I616" t="n">
        <v>306</v>
      </c>
      <c r="J616" t="n">
        <v>306</v>
      </c>
      <c r="K616" t="n">
        <v>306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inlineStr">
        <is>
          <t>01/2026</t>
        </is>
      </c>
    </row>
    <row r="617">
      <c r="A617" t="n">
        <v>192628</v>
      </c>
      <c r="B617" t="n">
        <v>128</v>
      </c>
      <c r="C617" t="inlineStr">
        <is>
          <t>Love Cabaret</t>
        </is>
      </c>
      <c r="D617" t="inlineStr">
        <is>
          <t>CECILIA TSUYACO ARAKI SILVA LTDA</t>
        </is>
      </c>
      <c r="E617" t="inlineStr">
        <is>
          <t>384666</t>
        </is>
      </c>
      <c r="F617" s="555" t="n">
        <v>46030</v>
      </c>
      <c r="G617" s="555" t="n">
        <v>46030</v>
      </c>
      <c r="H617" s="555" t="n">
        <v>46058</v>
      </c>
      <c r="I617" t="n">
        <v>118.3</v>
      </c>
      <c r="J617" t="n">
        <v>118.3</v>
      </c>
      <c r="K617" t="n">
        <v>118.3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inlineStr">
        <is>
          <t>01/2026</t>
        </is>
      </c>
    </row>
    <row r="618">
      <c r="A618" t="n">
        <v>192617</v>
      </c>
      <c r="B618" t="n">
        <v>128</v>
      </c>
      <c r="C618" t="inlineStr">
        <is>
          <t>Love Cabaret</t>
        </is>
      </c>
      <c r="D618" t="inlineStr">
        <is>
          <t>ANDREIA SANTOS FREITAS DUARTE</t>
        </is>
      </c>
      <c r="E618" t="inlineStr">
        <is>
          <t>2420</t>
        </is>
      </c>
      <c r="F618" s="555" t="n">
        <v>46030</v>
      </c>
      <c r="H618" s="555" t="n">
        <v>46065</v>
      </c>
      <c r="I618" t="n">
        <v>136.08</v>
      </c>
      <c r="J618" t="n">
        <v>136.08</v>
      </c>
      <c r="K618" t="n">
        <v>0</v>
      </c>
      <c r="L618" t="n">
        <v>0</v>
      </c>
      <c r="M618" t="n">
        <v>90.72</v>
      </c>
      <c r="N618" t="n">
        <v>0</v>
      </c>
      <c r="O618" t="n">
        <v>45.36</v>
      </c>
      <c r="P618" t="n">
        <v>0</v>
      </c>
      <c r="Q618" t="inlineStr">
        <is>
          <t>01/2026</t>
        </is>
      </c>
    </row>
    <row r="619">
      <c r="A619" t="n">
        <v>192580</v>
      </c>
      <c r="B619" t="n">
        <v>128</v>
      </c>
      <c r="C619" t="inlineStr">
        <is>
          <t>Love Cabaret</t>
        </is>
      </c>
      <c r="D619" t="inlineStr">
        <is>
          <t>ANDREIA SANTOS FREITAS DUARTE</t>
        </is>
      </c>
      <c r="E619" t="inlineStr">
        <is>
          <t>2418</t>
        </is>
      </c>
      <c r="F619" s="555" t="n">
        <v>46030</v>
      </c>
      <c r="H619" s="555" t="n">
        <v>46065</v>
      </c>
      <c r="I619" t="n">
        <v>63.64</v>
      </c>
      <c r="J619" t="n">
        <v>63.64</v>
      </c>
      <c r="K619" t="n">
        <v>0</v>
      </c>
      <c r="L619" t="n">
        <v>0</v>
      </c>
      <c r="M619" t="n">
        <v>63.64</v>
      </c>
      <c r="N619" t="n">
        <v>0</v>
      </c>
      <c r="O619" t="n">
        <v>0</v>
      </c>
      <c r="P619" t="n">
        <v>0</v>
      </c>
      <c r="Q619" t="inlineStr">
        <is>
          <t>01/2026</t>
        </is>
      </c>
    </row>
    <row r="620">
      <c r="A620" t="n">
        <v>192522</v>
      </c>
      <c r="B620" t="n">
        <v>128</v>
      </c>
      <c r="C620" t="inlineStr">
        <is>
          <t>Love Cabaret</t>
        </is>
      </c>
      <c r="D620" t="inlineStr">
        <is>
          <t>PSS CENTRAL DA LIMPEZA LTDA</t>
        </is>
      </c>
      <c r="E620" t="inlineStr">
        <is>
          <t>2918</t>
        </is>
      </c>
      <c r="F620" s="555" t="n">
        <v>46030</v>
      </c>
      <c r="H620" s="555" t="n">
        <v>46045</v>
      </c>
      <c r="I620" t="n">
        <v>169</v>
      </c>
      <c r="J620" t="n">
        <v>169</v>
      </c>
      <c r="K620" t="n">
        <v>0</v>
      </c>
      <c r="L620" t="n">
        <v>0</v>
      </c>
      <c r="M620" t="n">
        <v>94</v>
      </c>
      <c r="N620" t="n">
        <v>0</v>
      </c>
      <c r="O620" t="n">
        <v>75</v>
      </c>
      <c r="P620" t="n">
        <v>0</v>
      </c>
      <c r="Q620" t="inlineStr">
        <is>
          <t>01/2026</t>
        </is>
      </c>
    </row>
    <row r="621">
      <c r="A621" t="n">
        <v>192508</v>
      </c>
      <c r="B621" t="n">
        <v>128</v>
      </c>
      <c r="C621" t="inlineStr">
        <is>
          <t>Love Cabaret</t>
        </is>
      </c>
      <c r="D621" t="inlineStr">
        <is>
          <t>PSS CENTRAL DA LIMPEZA LTDA</t>
        </is>
      </c>
      <c r="E621" t="inlineStr">
        <is>
          <t>2915</t>
        </is>
      </c>
      <c r="F621" s="555" t="n">
        <v>46030</v>
      </c>
      <c r="H621" s="555" t="n">
        <v>46044</v>
      </c>
      <c r="I621" t="n">
        <v>892.2</v>
      </c>
      <c r="J621" t="n">
        <v>892.2</v>
      </c>
      <c r="K621" t="n">
        <v>0</v>
      </c>
      <c r="L621" t="n">
        <v>0</v>
      </c>
      <c r="M621" t="n">
        <v>892.2</v>
      </c>
      <c r="N621" t="n">
        <v>0</v>
      </c>
      <c r="O621" t="n">
        <v>0</v>
      </c>
      <c r="P621" t="n">
        <v>0</v>
      </c>
      <c r="Q621" t="inlineStr">
        <is>
          <t>01/2026</t>
        </is>
      </c>
    </row>
    <row r="622">
      <c r="A622" t="n">
        <v>192479</v>
      </c>
      <c r="B622" t="n">
        <v>128</v>
      </c>
      <c r="C622" t="inlineStr">
        <is>
          <t>Love Cabaret</t>
        </is>
      </c>
      <c r="D622" t="inlineStr">
        <is>
          <t>MARIO PEDRO FELICIANO - HORTIFRUTI</t>
        </is>
      </c>
      <c r="E622" t="inlineStr">
        <is>
          <t>464072</t>
        </is>
      </c>
      <c r="F622" s="555" t="n">
        <v>46030</v>
      </c>
      <c r="G622" s="555" t="n">
        <v>46030</v>
      </c>
      <c r="H622" s="555" t="n">
        <v>46058</v>
      </c>
      <c r="I622" t="n">
        <v>138.66</v>
      </c>
      <c r="J622" t="n">
        <v>138.66</v>
      </c>
      <c r="K622" t="n">
        <v>138.66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inlineStr">
        <is>
          <t>01/2026</t>
        </is>
      </c>
    </row>
    <row r="623">
      <c r="A623" t="n">
        <v>192409</v>
      </c>
      <c r="B623" t="n">
        <v>128</v>
      </c>
      <c r="C623" t="inlineStr">
        <is>
          <t>Love Cabaret</t>
        </is>
      </c>
      <c r="D623" t="inlineStr">
        <is>
          <t>WPP COMERCIO DE CARNES LTDA</t>
        </is>
      </c>
      <c r="E623" t="inlineStr">
        <is>
          <t>76626</t>
        </is>
      </c>
      <c r="F623" s="555" t="n">
        <v>46031</v>
      </c>
      <c r="G623" s="555" t="n">
        <v>46031</v>
      </c>
      <c r="H623" s="555" t="n">
        <v>46059</v>
      </c>
      <c r="I623" t="n">
        <v>473.68</v>
      </c>
      <c r="J623" t="n">
        <v>473.68</v>
      </c>
      <c r="K623" t="n">
        <v>473.68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inlineStr">
        <is>
          <t>01/2026</t>
        </is>
      </c>
    </row>
    <row r="624">
      <c r="A624" t="n">
        <v>192362</v>
      </c>
      <c r="B624" t="n">
        <v>128</v>
      </c>
      <c r="C624" t="inlineStr">
        <is>
          <t>Love Cabaret</t>
        </is>
      </c>
      <c r="D624" t="inlineStr">
        <is>
          <t>WPP COMERCIO DE CARNES LTDA</t>
        </is>
      </c>
      <c r="E624" t="inlineStr">
        <is>
          <t>76618</t>
        </is>
      </c>
      <c r="F624" s="555" t="n">
        <v>46030</v>
      </c>
      <c r="G624" s="555" t="n">
        <v>46030</v>
      </c>
      <c r="H624" s="555" t="n">
        <v>46058</v>
      </c>
      <c r="I624" t="n">
        <v>409.69</v>
      </c>
      <c r="J624" t="n">
        <v>409.69</v>
      </c>
      <c r="K624" t="n">
        <v>409.69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inlineStr">
        <is>
          <t>01/2026</t>
        </is>
      </c>
    </row>
    <row r="625">
      <c r="A625" t="n">
        <v>192361</v>
      </c>
      <c r="B625" t="n">
        <v>128</v>
      </c>
      <c r="C625" t="inlineStr">
        <is>
          <t>Love Cabaret</t>
        </is>
      </c>
      <c r="D625" t="inlineStr">
        <is>
          <t>FG7 COMERCIO E DISTRIBUICAO DE BEBIDAS LTDA</t>
        </is>
      </c>
      <c r="E625" t="inlineStr">
        <is>
          <t>730754</t>
        </is>
      </c>
      <c r="F625" s="555" t="n">
        <v>46031</v>
      </c>
      <c r="G625" s="555" t="n">
        <v>46031</v>
      </c>
      <c r="H625" s="555" t="n">
        <v>46053</v>
      </c>
      <c r="I625" t="n">
        <v>153.78</v>
      </c>
      <c r="J625" t="n">
        <v>153.78</v>
      </c>
      <c r="K625" t="n">
        <v>0</v>
      </c>
      <c r="L625" t="n">
        <v>153.78</v>
      </c>
      <c r="M625" t="n">
        <v>0</v>
      </c>
      <c r="N625" t="n">
        <v>0</v>
      </c>
      <c r="O625" t="n">
        <v>0</v>
      </c>
      <c r="P625" t="n">
        <v>0</v>
      </c>
      <c r="Q625" t="inlineStr">
        <is>
          <t>01/2026</t>
        </is>
      </c>
    </row>
    <row r="626">
      <c r="A626" t="n">
        <v>191783</v>
      </c>
      <c r="B626" t="n">
        <v>128</v>
      </c>
      <c r="C626" t="inlineStr">
        <is>
          <t>Love Cabaret</t>
        </is>
      </c>
      <c r="D626" t="inlineStr">
        <is>
          <t>CECILIA TSUYACO ARAKI SILVA LTDA</t>
        </is>
      </c>
      <c r="E626" t="inlineStr">
        <is>
          <t>384863</t>
        </is>
      </c>
      <c r="F626" s="555" t="n">
        <v>46034</v>
      </c>
      <c r="G626" s="555" t="n">
        <v>46034</v>
      </c>
      <c r="H626" s="555" t="n">
        <v>46062</v>
      </c>
      <c r="I626" t="n">
        <v>189.1</v>
      </c>
      <c r="J626" t="n">
        <v>189.1</v>
      </c>
      <c r="K626" t="n">
        <v>189.1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inlineStr">
        <is>
          <t>01/2026</t>
        </is>
      </c>
    </row>
    <row r="627">
      <c r="A627" t="n">
        <v>191782</v>
      </c>
      <c r="B627" t="n">
        <v>128</v>
      </c>
      <c r="C627" t="inlineStr">
        <is>
          <t>Love Cabaret</t>
        </is>
      </c>
      <c r="D627" t="inlineStr">
        <is>
          <t>CG FOOD´S DISTRIBUIDORA DE ALIMENTOS LTDA</t>
        </is>
      </c>
      <c r="E627" t="inlineStr">
        <is>
          <t>176047</t>
        </is>
      </c>
      <c r="F627" s="555" t="n">
        <v>46034</v>
      </c>
      <c r="G627" s="555" t="n">
        <v>46034</v>
      </c>
      <c r="H627" s="555" t="n">
        <v>46055</v>
      </c>
      <c r="I627" t="n">
        <v>312.34</v>
      </c>
      <c r="J627" t="n">
        <v>312.34</v>
      </c>
      <c r="K627" t="n">
        <v>312.34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inlineStr">
        <is>
          <t>01/2026</t>
        </is>
      </c>
    </row>
    <row r="628">
      <c r="A628" t="n">
        <v>191781</v>
      </c>
      <c r="B628" t="n">
        <v>128</v>
      </c>
      <c r="C628" t="inlineStr">
        <is>
          <t>Love Cabaret</t>
        </is>
      </c>
      <c r="D628" t="inlineStr">
        <is>
          <t xml:space="preserve">ARENA VIP DISTRIBUIDORA DE BEBIDAS LTDA </t>
        </is>
      </c>
      <c r="E628" t="inlineStr">
        <is>
          <t>24808</t>
        </is>
      </c>
      <c r="F628" s="555" t="n">
        <v>46034</v>
      </c>
      <c r="G628" s="555" t="n">
        <v>46034</v>
      </c>
      <c r="H628" s="555" t="n">
        <v>46062</v>
      </c>
      <c r="I628" t="n">
        <v>885.6</v>
      </c>
      <c r="J628" t="n">
        <v>885.6</v>
      </c>
      <c r="K628" t="n">
        <v>0</v>
      </c>
      <c r="L628" t="n">
        <v>885.6</v>
      </c>
      <c r="M628" t="n">
        <v>0</v>
      </c>
      <c r="N628" t="n">
        <v>0</v>
      </c>
      <c r="O628" t="n">
        <v>0</v>
      </c>
      <c r="P628" t="n">
        <v>0</v>
      </c>
      <c r="Q628" t="inlineStr">
        <is>
          <t>01/2026</t>
        </is>
      </c>
    </row>
    <row r="629">
      <c r="A629" t="n">
        <v>191780</v>
      </c>
      <c r="B629" t="n">
        <v>128</v>
      </c>
      <c r="C629" t="inlineStr">
        <is>
          <t>Love Cabaret</t>
        </is>
      </c>
      <c r="D629" t="inlineStr">
        <is>
          <t>DTK COMERCIO DE ALIMENTOS LTDA</t>
        </is>
      </c>
      <c r="E629" t="inlineStr">
        <is>
          <t>60217</t>
        </is>
      </c>
      <c r="F629" s="555" t="n">
        <v>46034</v>
      </c>
      <c r="G629" s="555" t="n">
        <v>46034</v>
      </c>
      <c r="H629" s="555" t="n">
        <v>46062</v>
      </c>
      <c r="I629" t="n">
        <v>1400.84</v>
      </c>
      <c r="J629" t="n">
        <v>1398.84</v>
      </c>
      <c r="K629" t="n">
        <v>1400.84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inlineStr">
        <is>
          <t>01/2026</t>
        </is>
      </c>
    </row>
    <row r="630">
      <c r="A630" t="n">
        <v>191778</v>
      </c>
      <c r="B630" t="n">
        <v>128</v>
      </c>
      <c r="C630" t="inlineStr">
        <is>
          <t>Love Cabaret</t>
        </is>
      </c>
      <c r="D630" t="inlineStr">
        <is>
          <t>ZAHIL IMPORTADORA LTDA</t>
        </is>
      </c>
      <c r="E630" t="inlineStr">
        <is>
          <t>263265</t>
        </is>
      </c>
      <c r="F630" s="555" t="n">
        <v>46034</v>
      </c>
      <c r="G630" s="555" t="n">
        <v>46034</v>
      </c>
      <c r="H630" s="555" t="n">
        <v>46064</v>
      </c>
      <c r="I630" t="n">
        <v>2894.99</v>
      </c>
      <c r="J630" t="n">
        <v>2718.3</v>
      </c>
      <c r="K630" t="n">
        <v>0</v>
      </c>
      <c r="L630" t="n">
        <v>2894.99</v>
      </c>
      <c r="M630" t="n">
        <v>0</v>
      </c>
      <c r="N630" t="n">
        <v>0</v>
      </c>
      <c r="O630" t="n">
        <v>0</v>
      </c>
      <c r="P630" t="n">
        <v>0</v>
      </c>
      <c r="Q630" t="inlineStr">
        <is>
          <t>01/2026</t>
        </is>
      </c>
    </row>
    <row r="631">
      <c r="A631" t="n">
        <v>191777</v>
      </c>
      <c r="B631" t="n">
        <v>128</v>
      </c>
      <c r="C631" t="inlineStr">
        <is>
          <t>Love Cabaret</t>
        </is>
      </c>
      <c r="D631" t="inlineStr">
        <is>
          <t>WPP COMERCIO DE CARNES LTDA</t>
        </is>
      </c>
      <c r="E631" t="inlineStr">
        <is>
          <t>76691</t>
        </is>
      </c>
      <c r="F631" s="555" t="n">
        <v>46035</v>
      </c>
      <c r="G631" s="555" t="n">
        <v>46035</v>
      </c>
      <c r="H631" s="555" t="n">
        <v>46063</v>
      </c>
      <c r="I631" t="n">
        <v>386.25</v>
      </c>
      <c r="J631" t="n">
        <v>386.25</v>
      </c>
      <c r="K631" t="n">
        <v>386.25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inlineStr">
        <is>
          <t>01/2026</t>
        </is>
      </c>
    </row>
    <row r="632">
      <c r="A632" t="n">
        <v>191776</v>
      </c>
      <c r="B632" t="n">
        <v>128</v>
      </c>
      <c r="C632" t="inlineStr">
        <is>
          <t>Love Cabaret</t>
        </is>
      </c>
      <c r="D632" t="inlineStr">
        <is>
          <t>EDUARDO JOSE DA SILVA DISTRIBUIÇÃO DE PRODUTOS ALIMENTICIOS</t>
        </is>
      </c>
      <c r="E632" t="inlineStr">
        <is>
          <t>143424</t>
        </is>
      </c>
      <c r="F632" s="555" t="n">
        <v>46034</v>
      </c>
      <c r="G632" s="555" t="n">
        <v>46034</v>
      </c>
      <c r="H632" s="555" t="n">
        <v>46049</v>
      </c>
      <c r="I632" t="n">
        <v>496.89</v>
      </c>
      <c r="J632" t="n">
        <v>496.89</v>
      </c>
      <c r="K632" t="n">
        <v>496.89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inlineStr">
        <is>
          <t>01/2026</t>
        </is>
      </c>
    </row>
    <row r="633">
      <c r="A633" t="n">
        <v>191774</v>
      </c>
      <c r="B633" t="n">
        <v>128</v>
      </c>
      <c r="C633" t="inlineStr">
        <is>
          <t>Love Cabaret</t>
        </is>
      </c>
      <c r="D633" t="inlineStr">
        <is>
          <t>WINES4U COMÉRCIO, IMPORTAÇÃO E EXPORTAÇÃO DE VINHOS LTDA</t>
        </is>
      </c>
      <c r="E633" t="inlineStr">
        <is>
          <t>14817</t>
        </is>
      </c>
      <c r="F633" s="555" t="n">
        <v>46034</v>
      </c>
      <c r="G633" s="555" t="n">
        <v>46034</v>
      </c>
      <c r="H633" s="555" t="n">
        <v>46064</v>
      </c>
      <c r="I633" t="n">
        <v>688.5</v>
      </c>
      <c r="J633" t="n">
        <v>688.5</v>
      </c>
      <c r="K633" t="n">
        <v>0</v>
      </c>
      <c r="L633" t="n">
        <v>688.5</v>
      </c>
      <c r="M633" t="n">
        <v>0</v>
      </c>
      <c r="N633" t="n">
        <v>0</v>
      </c>
      <c r="O633" t="n">
        <v>0</v>
      </c>
      <c r="P633" t="n">
        <v>0</v>
      </c>
      <c r="Q633" t="inlineStr">
        <is>
          <t>01/2026</t>
        </is>
      </c>
    </row>
    <row r="634">
      <c r="A634" t="n">
        <v>188530</v>
      </c>
      <c r="B634" t="n">
        <v>128</v>
      </c>
      <c r="C634" t="inlineStr">
        <is>
          <t>Love Cabaret</t>
        </is>
      </c>
      <c r="D634" t="inlineStr">
        <is>
          <t>EMPORIO M&amp;L COMERCIO DE ALIM E BEBIDAS LTDA</t>
        </is>
      </c>
      <c r="E634" t="inlineStr">
        <is>
          <t>487646</t>
        </is>
      </c>
      <c r="F634" s="555" t="n">
        <v>46008</v>
      </c>
      <c r="G634" s="555" t="n">
        <v>46008</v>
      </c>
      <c r="H634" s="555" t="n">
        <v>46037</v>
      </c>
      <c r="I634" t="n">
        <v>454.8</v>
      </c>
      <c r="J634" t="n">
        <v>454.8</v>
      </c>
      <c r="K634" t="n">
        <v>0</v>
      </c>
      <c r="L634" t="n">
        <v>454.8</v>
      </c>
      <c r="M634" t="n">
        <v>0</v>
      </c>
      <c r="N634" t="n">
        <v>0</v>
      </c>
      <c r="O634" t="n">
        <v>0</v>
      </c>
      <c r="P634" t="n">
        <v>0</v>
      </c>
      <c r="Q634" t="inlineStr">
        <is>
          <t>12/2025</t>
        </is>
      </c>
    </row>
    <row r="635">
      <c r="A635" t="n">
        <v>188529</v>
      </c>
      <c r="B635" t="n">
        <v>128</v>
      </c>
      <c r="C635" t="inlineStr">
        <is>
          <t>Love Cabaret</t>
        </is>
      </c>
      <c r="D635" t="inlineStr">
        <is>
          <t>EMPORIO M&amp;L COMERCIO DE ALIM E BEBIDAS LTDA</t>
        </is>
      </c>
      <c r="E635" t="inlineStr">
        <is>
          <t>487384</t>
        </is>
      </c>
      <c r="F635" s="555" t="n">
        <v>46007</v>
      </c>
      <c r="G635" s="555" t="n">
        <v>46007</v>
      </c>
      <c r="H635" s="555" t="n">
        <v>46037</v>
      </c>
      <c r="I635" t="n">
        <v>1916.94</v>
      </c>
      <c r="J635" t="n">
        <v>1916.94</v>
      </c>
      <c r="K635" t="n">
        <v>1916.94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inlineStr">
        <is>
          <t>12/2025</t>
        </is>
      </c>
    </row>
    <row r="636">
      <c r="A636" t="n">
        <v>188528</v>
      </c>
      <c r="B636" t="n">
        <v>128</v>
      </c>
      <c r="C636" t="inlineStr">
        <is>
          <t>Love Cabaret</t>
        </is>
      </c>
      <c r="D636" t="inlineStr">
        <is>
          <t>FRONT BEBIDAS LTDA</t>
        </is>
      </c>
      <c r="E636" t="inlineStr">
        <is>
          <t>784512</t>
        </is>
      </c>
      <c r="F636" s="555" t="n">
        <v>46007</v>
      </c>
      <c r="G636" s="555" t="n">
        <v>46007</v>
      </c>
      <c r="H636" s="555" t="n">
        <v>46035</v>
      </c>
      <c r="I636" t="n">
        <v>499.82</v>
      </c>
      <c r="J636" t="n">
        <v>499.8</v>
      </c>
      <c r="K636" t="n">
        <v>0</v>
      </c>
      <c r="L636" t="n">
        <v>499.82</v>
      </c>
      <c r="M636" t="n">
        <v>0</v>
      </c>
      <c r="N636" t="n">
        <v>0</v>
      </c>
      <c r="O636" t="n">
        <v>0</v>
      </c>
      <c r="P636" t="n">
        <v>0</v>
      </c>
      <c r="Q636" t="inlineStr">
        <is>
          <t>12/2025</t>
        </is>
      </c>
    </row>
    <row r="637">
      <c r="A637" t="n">
        <v>188527</v>
      </c>
      <c r="B637" t="n">
        <v>128</v>
      </c>
      <c r="C637" t="inlineStr">
        <is>
          <t>Love Cabaret</t>
        </is>
      </c>
      <c r="D637" t="inlineStr">
        <is>
          <t>DTK COMERCIO DE ALIMENTOS LTDA</t>
        </is>
      </c>
      <c r="E637" t="inlineStr">
        <is>
          <t>57404</t>
        </is>
      </c>
      <c r="F637" s="555" t="n">
        <v>46007</v>
      </c>
      <c r="G637" s="555" t="n">
        <v>46007</v>
      </c>
      <c r="H637" s="555" t="n">
        <v>46035</v>
      </c>
      <c r="I637" t="n">
        <v>759.4</v>
      </c>
      <c r="J637" t="n">
        <v>757.4</v>
      </c>
      <c r="K637" t="n">
        <v>759.4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inlineStr">
        <is>
          <t>12/2025</t>
        </is>
      </c>
    </row>
    <row r="638">
      <c r="A638" t="n">
        <v>188526</v>
      </c>
      <c r="B638" t="n">
        <v>128</v>
      </c>
      <c r="C638" t="inlineStr">
        <is>
          <t>Love Cabaret</t>
        </is>
      </c>
      <c r="D638" t="inlineStr">
        <is>
          <t>CEPEL COMERCIO DE PAPEIS E EMBALAGENS LTDA</t>
        </is>
      </c>
      <c r="E638" t="inlineStr">
        <is>
          <t>255137</t>
        </is>
      </c>
      <c r="F638" s="555" t="n">
        <v>46006</v>
      </c>
      <c r="H638" s="555" t="n">
        <v>46034</v>
      </c>
      <c r="I638" t="n">
        <v>580</v>
      </c>
      <c r="J638" t="n">
        <v>580</v>
      </c>
      <c r="K638" t="n">
        <v>0</v>
      </c>
      <c r="L638" t="n">
        <v>0</v>
      </c>
      <c r="M638" t="n">
        <v>580</v>
      </c>
      <c r="N638" t="n">
        <v>0</v>
      </c>
      <c r="O638" t="n">
        <v>0</v>
      </c>
      <c r="P638" t="n">
        <v>0</v>
      </c>
      <c r="Q638" t="inlineStr">
        <is>
          <t>12/2025</t>
        </is>
      </c>
    </row>
    <row r="639">
      <c r="A639" t="n">
        <v>188525</v>
      </c>
      <c r="B639" t="n">
        <v>128</v>
      </c>
      <c r="C639" t="inlineStr">
        <is>
          <t>Love Cabaret</t>
        </is>
      </c>
      <c r="D639" t="inlineStr">
        <is>
          <t>PROAUTO INDUSTRIA QUIMICA EIRELI</t>
        </is>
      </c>
      <c r="E639" t="inlineStr">
        <is>
          <t>149384</t>
        </is>
      </c>
      <c r="F639" s="555" t="n">
        <v>46008</v>
      </c>
      <c r="H639" s="555" t="n">
        <v>46036</v>
      </c>
      <c r="I639" t="n">
        <v>630.26</v>
      </c>
      <c r="J639" t="n">
        <v>600.25</v>
      </c>
      <c r="K639" t="n">
        <v>0</v>
      </c>
      <c r="L639" t="n">
        <v>0</v>
      </c>
      <c r="M639" t="n">
        <v>630.26</v>
      </c>
      <c r="N639" t="n">
        <v>0</v>
      </c>
      <c r="O639" t="n">
        <v>0</v>
      </c>
      <c r="P639" t="n">
        <v>0</v>
      </c>
      <c r="Q639" t="inlineStr">
        <is>
          <t>12/2025</t>
        </is>
      </c>
    </row>
    <row r="640">
      <c r="A640" t="n">
        <v>188524</v>
      </c>
      <c r="B640" t="n">
        <v>128</v>
      </c>
      <c r="C640" t="inlineStr">
        <is>
          <t>Love Cabaret</t>
        </is>
      </c>
      <c r="D640" t="inlineStr">
        <is>
          <t>ANDREIA SANTOS FREITAS DUARTE</t>
        </is>
      </c>
      <c r="E640" t="inlineStr">
        <is>
          <t>2331</t>
        </is>
      </c>
      <c r="F640" s="555" t="n">
        <v>46006</v>
      </c>
      <c r="H640" s="555" t="n">
        <v>46041</v>
      </c>
      <c r="I640" t="n">
        <v>59</v>
      </c>
      <c r="J640" t="n">
        <v>59</v>
      </c>
      <c r="K640" t="n">
        <v>0</v>
      </c>
      <c r="L640" t="n">
        <v>0</v>
      </c>
      <c r="M640" t="n">
        <v>59</v>
      </c>
      <c r="N640" t="n">
        <v>0</v>
      </c>
      <c r="O640" t="n">
        <v>0</v>
      </c>
      <c r="P640" t="n">
        <v>0</v>
      </c>
      <c r="Q640" t="inlineStr">
        <is>
          <t>12/2025</t>
        </is>
      </c>
    </row>
    <row r="641">
      <c r="A641" t="n">
        <v>188523</v>
      </c>
      <c r="B641" t="n">
        <v>128</v>
      </c>
      <c r="C641" t="inlineStr">
        <is>
          <t>Love Cabaret</t>
        </is>
      </c>
      <c r="D641" t="inlineStr">
        <is>
          <t>ANDREIA SANTOS FREITAS DUARTE</t>
        </is>
      </c>
      <c r="E641" t="inlineStr">
        <is>
          <t>2330</t>
        </is>
      </c>
      <c r="F641" s="555" t="n">
        <v>46006</v>
      </c>
      <c r="H641" s="555" t="n">
        <v>46041</v>
      </c>
      <c r="I641" t="n">
        <v>127.28</v>
      </c>
      <c r="J641" t="n">
        <v>127.28</v>
      </c>
      <c r="K641" t="n">
        <v>0</v>
      </c>
      <c r="L641" t="n">
        <v>0</v>
      </c>
      <c r="M641" t="n">
        <v>127.28</v>
      </c>
      <c r="N641" t="n">
        <v>0</v>
      </c>
      <c r="O641" t="n">
        <v>0</v>
      </c>
      <c r="P641" t="n">
        <v>0</v>
      </c>
      <c r="Q641" t="inlineStr">
        <is>
          <t>12/2025</t>
        </is>
      </c>
    </row>
    <row r="642">
      <c r="A642" t="n">
        <v>188521</v>
      </c>
      <c r="B642" t="n">
        <v>128</v>
      </c>
      <c r="C642" t="inlineStr">
        <is>
          <t>Love Cabaret</t>
        </is>
      </c>
      <c r="D642" t="inlineStr">
        <is>
          <t>CECILIA TSUYACO ARAKI SILVA LTDA</t>
        </is>
      </c>
      <c r="E642" t="inlineStr">
        <is>
          <t>383869</t>
        </is>
      </c>
      <c r="F642" s="555" t="n">
        <v>46009</v>
      </c>
      <c r="G642" s="555" t="n">
        <v>46009</v>
      </c>
      <c r="H642" s="555" t="n">
        <v>46037</v>
      </c>
      <c r="I642" t="n">
        <v>67.7</v>
      </c>
      <c r="J642" t="n">
        <v>67.7</v>
      </c>
      <c r="K642" t="n">
        <v>67.7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inlineStr">
        <is>
          <t>12/2025</t>
        </is>
      </c>
    </row>
    <row r="643">
      <c r="A643" t="n">
        <v>188519</v>
      </c>
      <c r="B643" t="n">
        <v>128</v>
      </c>
      <c r="C643" t="inlineStr">
        <is>
          <t>Love Cabaret</t>
        </is>
      </c>
      <c r="D643" t="inlineStr">
        <is>
          <t>ANDREIA SANTOS FREITAS DUARTE</t>
        </is>
      </c>
      <c r="E643" t="inlineStr">
        <is>
          <t>2317</t>
        </is>
      </c>
      <c r="F643" s="555" t="n">
        <v>46002</v>
      </c>
      <c r="H643" s="555" t="n">
        <v>46037</v>
      </c>
      <c r="I643" t="n">
        <v>186.28</v>
      </c>
      <c r="J643" t="n">
        <v>186.28</v>
      </c>
      <c r="K643" t="n">
        <v>0</v>
      </c>
      <c r="L643" t="n">
        <v>0</v>
      </c>
      <c r="M643" t="n">
        <v>186.28</v>
      </c>
      <c r="N643" t="n">
        <v>0</v>
      </c>
      <c r="O643" t="n">
        <v>0</v>
      </c>
      <c r="P643" t="n">
        <v>0</v>
      </c>
      <c r="Q643" t="inlineStr">
        <is>
          <t>12/2025</t>
        </is>
      </c>
    </row>
    <row r="644">
      <c r="A644" t="n">
        <v>188518</v>
      </c>
      <c r="B644" t="n">
        <v>128</v>
      </c>
      <c r="C644" t="inlineStr">
        <is>
          <t>Love Cabaret</t>
        </is>
      </c>
      <c r="D644" t="inlineStr">
        <is>
          <t>EAU - DISTRIBUIDORA DE AGUA MINERAL LTDA</t>
        </is>
      </c>
      <c r="E644" t="inlineStr">
        <is>
          <t>282154</t>
        </is>
      </c>
      <c r="F644" s="555" t="n">
        <v>46003</v>
      </c>
      <c r="G644" s="555" t="n">
        <v>46003</v>
      </c>
      <c r="H644" s="555" t="n">
        <v>46035</v>
      </c>
      <c r="I644" t="n">
        <v>1561.2</v>
      </c>
      <c r="J644" t="n">
        <v>1561.2</v>
      </c>
      <c r="K644" t="n">
        <v>0</v>
      </c>
      <c r="L644" t="n">
        <v>1561.2</v>
      </c>
      <c r="M644" t="n">
        <v>0</v>
      </c>
      <c r="N644" t="n">
        <v>0</v>
      </c>
      <c r="O644" t="n">
        <v>0</v>
      </c>
      <c r="P644" t="n">
        <v>0</v>
      </c>
      <c r="Q644" t="inlineStr">
        <is>
          <t>12/2025</t>
        </is>
      </c>
    </row>
    <row r="645">
      <c r="A645" t="n">
        <v>188517</v>
      </c>
      <c r="B645" t="n">
        <v>128</v>
      </c>
      <c r="C645" t="inlineStr">
        <is>
          <t>Love Cabaret</t>
        </is>
      </c>
      <c r="D645" t="inlineStr">
        <is>
          <t>ANDREIA SANTOS FREITAS DUARTE</t>
        </is>
      </c>
      <c r="E645" t="inlineStr">
        <is>
          <t>2300</t>
        </is>
      </c>
      <c r="F645" s="555" t="n">
        <v>45999</v>
      </c>
      <c r="G645" s="555" t="n">
        <v>45999</v>
      </c>
      <c r="H645" s="555" t="n">
        <v>46034</v>
      </c>
      <c r="I645" t="n">
        <v>404.6</v>
      </c>
      <c r="J645" t="n">
        <v>404.6</v>
      </c>
      <c r="K645" t="n">
        <v>404.6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inlineStr">
        <is>
          <t>12/2025</t>
        </is>
      </c>
    </row>
    <row r="646">
      <c r="A646" t="n">
        <v>188516</v>
      </c>
      <c r="B646" t="n">
        <v>128</v>
      </c>
      <c r="C646" t="inlineStr">
        <is>
          <t>Love Cabaret</t>
        </is>
      </c>
      <c r="D646" t="inlineStr">
        <is>
          <t>JOTAO COMERCIO DE ALIMENTOS LTDA</t>
        </is>
      </c>
      <c r="E646" t="inlineStr">
        <is>
          <t>7907</t>
        </is>
      </c>
      <c r="F646" s="555" t="n">
        <v>46006</v>
      </c>
      <c r="G646" s="555" t="n">
        <v>46006</v>
      </c>
      <c r="H646" s="555" t="n">
        <v>46036</v>
      </c>
      <c r="I646" t="n">
        <v>248</v>
      </c>
      <c r="J646" t="n">
        <v>248</v>
      </c>
      <c r="K646" t="n">
        <v>248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inlineStr">
        <is>
          <t>12/2025</t>
        </is>
      </c>
    </row>
    <row r="647">
      <c r="A647" t="n">
        <v>188515</v>
      </c>
      <c r="B647" t="n">
        <v>128</v>
      </c>
      <c r="C647" t="inlineStr">
        <is>
          <t>Love Cabaret</t>
        </is>
      </c>
      <c r="D647" t="inlineStr">
        <is>
          <t>WIDE STOCK COMERCIO E DISTRIBUICAO LTDA</t>
        </is>
      </c>
      <c r="E647" t="inlineStr">
        <is>
          <t>422327</t>
        </is>
      </c>
      <c r="F647" s="555" t="n">
        <v>46006</v>
      </c>
      <c r="H647" s="555" t="n">
        <v>46034</v>
      </c>
      <c r="I647" t="n">
        <v>2295.6</v>
      </c>
      <c r="J647" t="n">
        <v>2295.6</v>
      </c>
      <c r="K647" t="n">
        <v>0</v>
      </c>
      <c r="L647" t="n">
        <v>0</v>
      </c>
      <c r="M647" t="n">
        <v>2295.6</v>
      </c>
      <c r="N647" t="n">
        <v>0</v>
      </c>
      <c r="O647" t="n">
        <v>0</v>
      </c>
      <c r="P647" t="n">
        <v>0</v>
      </c>
      <c r="Q647" t="inlineStr">
        <is>
          <t>12/2025</t>
        </is>
      </c>
    </row>
    <row r="648">
      <c r="A648" t="n">
        <v>188504</v>
      </c>
      <c r="B648" t="n">
        <v>128</v>
      </c>
      <c r="C648" t="inlineStr">
        <is>
          <t>Love Cabaret</t>
        </is>
      </c>
      <c r="D648" t="inlineStr">
        <is>
          <t>B.B DISTRIBUIDORA DE CARNES LTDA</t>
        </is>
      </c>
      <c r="E648" t="inlineStr">
        <is>
          <t>410155</t>
        </is>
      </c>
      <c r="F648" s="555" t="n">
        <v>46006</v>
      </c>
      <c r="G648" s="555" t="n">
        <v>46006</v>
      </c>
      <c r="H648" s="555" t="n">
        <v>46034</v>
      </c>
      <c r="I648" t="n">
        <v>329.85</v>
      </c>
      <c r="J648" t="n">
        <v>329.85</v>
      </c>
      <c r="K648" t="n">
        <v>329.85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inlineStr">
        <is>
          <t>12/2025</t>
        </is>
      </c>
    </row>
    <row r="649">
      <c r="A649" t="n">
        <v>188502</v>
      </c>
      <c r="B649" t="n">
        <v>128</v>
      </c>
      <c r="C649" t="inlineStr">
        <is>
          <t>Love Cabaret</t>
        </is>
      </c>
      <c r="D649" t="inlineStr">
        <is>
          <t>WPP COMERCIO DE CARNES LTDA</t>
        </is>
      </c>
      <c r="E649" t="inlineStr">
        <is>
          <t>76301</t>
        </is>
      </c>
      <c r="F649" s="555" t="n">
        <v>46009</v>
      </c>
      <c r="G649" s="555" t="n">
        <v>46009</v>
      </c>
      <c r="H649" s="555" t="n">
        <v>46037</v>
      </c>
      <c r="I649" t="n">
        <v>603.48</v>
      </c>
      <c r="J649" t="n">
        <v>603.48</v>
      </c>
      <c r="K649" t="n">
        <v>603.48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inlineStr">
        <is>
          <t>12/2025</t>
        </is>
      </c>
    </row>
    <row r="650">
      <c r="A650" t="n">
        <v>188501</v>
      </c>
      <c r="B650" t="n">
        <v>128</v>
      </c>
      <c r="C650" t="inlineStr">
        <is>
          <t>Love Cabaret</t>
        </is>
      </c>
      <c r="D650" t="inlineStr">
        <is>
          <t>HORTA NOVA DISTRIBUIDORA DE HORTIFRUTI LTDA</t>
        </is>
      </c>
      <c r="E650" t="inlineStr">
        <is>
          <t>8122</t>
        </is>
      </c>
      <c r="F650" s="555" t="n">
        <v>46009</v>
      </c>
      <c r="G650" s="555" t="n">
        <v>46009</v>
      </c>
      <c r="H650" s="555" t="n">
        <v>46037</v>
      </c>
      <c r="I650" t="n">
        <v>86.5</v>
      </c>
      <c r="J650" t="n">
        <v>86.5</v>
      </c>
      <c r="K650" t="n">
        <v>86.5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inlineStr">
        <is>
          <t>12/2025</t>
        </is>
      </c>
    </row>
    <row r="651">
      <c r="A651" t="n">
        <v>188498</v>
      </c>
      <c r="B651" t="n">
        <v>128</v>
      </c>
      <c r="C651" t="inlineStr">
        <is>
          <t>Love Cabaret</t>
        </is>
      </c>
      <c r="D651" t="inlineStr">
        <is>
          <t>EAU - DISTRIBUIDORA DE AGUA MINERAL LTDA</t>
        </is>
      </c>
      <c r="E651" t="inlineStr">
        <is>
          <t>283040</t>
        </is>
      </c>
      <c r="F651" s="555" t="n">
        <v>46007</v>
      </c>
      <c r="G651" s="555" t="n">
        <v>46007</v>
      </c>
      <c r="H651" s="555" t="n">
        <v>46007</v>
      </c>
      <c r="I651" t="n">
        <v>0</v>
      </c>
      <c r="J651" t="n">
        <v>31.8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inlineStr">
        <is>
          <t>12/2025</t>
        </is>
      </c>
    </row>
    <row r="652">
      <c r="A652" t="n">
        <v>188493</v>
      </c>
      <c r="B652" t="n">
        <v>128</v>
      </c>
      <c r="C652" t="inlineStr">
        <is>
          <t>Love Cabaret</t>
        </is>
      </c>
      <c r="D652" t="inlineStr">
        <is>
          <t>Bendita MM LTDA</t>
        </is>
      </c>
      <c r="E652" t="inlineStr">
        <is>
          <t>16720</t>
        </is>
      </c>
      <c r="F652" s="555" t="n">
        <v>46007</v>
      </c>
      <c r="G652" s="555" t="n">
        <v>46007</v>
      </c>
      <c r="H652" s="555" t="n">
        <v>46007</v>
      </c>
      <c r="I652" t="n">
        <v>3255</v>
      </c>
      <c r="J652" t="n">
        <v>3240</v>
      </c>
      <c r="K652" t="n">
        <v>3255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inlineStr">
        <is>
          <t>12/2025</t>
        </is>
      </c>
    </row>
    <row r="653">
      <c r="A653" t="n">
        <v>187259</v>
      </c>
      <c r="B653" t="n">
        <v>128</v>
      </c>
      <c r="C653" t="inlineStr">
        <is>
          <t>Love Cabaret</t>
        </is>
      </c>
      <c r="D653" t="inlineStr">
        <is>
          <t>MONTE ALTO ALIMENTOS LTDA</t>
        </is>
      </c>
      <c r="E653" t="inlineStr">
        <is>
          <t>174359</t>
        </is>
      </c>
      <c r="F653" s="555" t="n">
        <v>46007</v>
      </c>
      <c r="G653" s="555" t="n">
        <v>46007</v>
      </c>
      <c r="H653" s="555" t="n">
        <v>46028</v>
      </c>
      <c r="I653" t="n">
        <v>969.4</v>
      </c>
      <c r="J653" t="n">
        <v>969.4</v>
      </c>
      <c r="K653" t="n">
        <v>969.4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inlineStr">
        <is>
          <t>12/2025</t>
        </is>
      </c>
    </row>
    <row r="654">
      <c r="A654" t="n">
        <v>187257</v>
      </c>
      <c r="B654" t="n">
        <v>128</v>
      </c>
      <c r="C654" t="inlineStr">
        <is>
          <t>Love Cabaret</t>
        </is>
      </c>
      <c r="D654" t="inlineStr">
        <is>
          <t>HORTA NOVA DISTRIBUIDORA DE HORTIFRUTI LTDA</t>
        </is>
      </c>
      <c r="E654" t="inlineStr">
        <is>
          <t>7606</t>
        </is>
      </c>
      <c r="F654" s="555" t="n">
        <v>45992</v>
      </c>
      <c r="G654" s="555" t="n">
        <v>45992</v>
      </c>
      <c r="H654" s="555" t="n">
        <v>46027</v>
      </c>
      <c r="I654" t="n">
        <v>58.5</v>
      </c>
      <c r="J654" t="n">
        <v>58.5</v>
      </c>
      <c r="K654" t="n">
        <v>58.5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inlineStr">
        <is>
          <t>12/2025</t>
        </is>
      </c>
    </row>
    <row r="655">
      <c r="A655" t="n">
        <v>187255</v>
      </c>
      <c r="B655" t="n">
        <v>128</v>
      </c>
      <c r="C655" t="inlineStr">
        <is>
          <t>Love Cabaret</t>
        </is>
      </c>
      <c r="D655" t="inlineStr">
        <is>
          <t>MARCOS SILVA DO NASCIMENTO</t>
        </is>
      </c>
      <c r="E655" t="inlineStr">
        <is>
          <t>675</t>
        </is>
      </c>
      <c r="F655" s="555" t="n">
        <v>46008</v>
      </c>
      <c r="G655" s="555" t="n">
        <v>46008</v>
      </c>
      <c r="H655" s="555" t="n">
        <v>46032</v>
      </c>
      <c r="I655" t="n">
        <v>299.85</v>
      </c>
      <c r="J655" t="n">
        <v>299.85</v>
      </c>
      <c r="K655" t="n">
        <v>299.85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inlineStr">
        <is>
          <t>12/2025</t>
        </is>
      </c>
    </row>
    <row r="656">
      <c r="A656" t="n">
        <v>187254</v>
      </c>
      <c r="B656" t="n">
        <v>128</v>
      </c>
      <c r="C656" t="inlineStr">
        <is>
          <t>Love Cabaret</t>
        </is>
      </c>
      <c r="D656" t="inlineStr">
        <is>
          <t>CEPEL COMERCIO DE PAPEIS E EMBALAGENS LTDA</t>
        </is>
      </c>
      <c r="E656" t="inlineStr">
        <is>
          <t>131016</t>
        </is>
      </c>
      <c r="F656" s="555" t="n">
        <v>46003</v>
      </c>
      <c r="G656" s="555" t="n">
        <v>46003</v>
      </c>
      <c r="H656" s="555" t="n">
        <v>46031</v>
      </c>
      <c r="I656" t="n">
        <v>576</v>
      </c>
      <c r="J656" t="n">
        <v>576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576</v>
      </c>
      <c r="Q656" t="inlineStr">
        <is>
          <t>12/2025</t>
        </is>
      </c>
    </row>
    <row r="657">
      <c r="A657" t="n">
        <v>187252</v>
      </c>
      <c r="B657" t="n">
        <v>128</v>
      </c>
      <c r="C657" t="inlineStr">
        <is>
          <t>Love Cabaret</t>
        </is>
      </c>
      <c r="D657" t="inlineStr">
        <is>
          <t>CECILIA TSUYACO ARAKI SILVA LTDA</t>
        </is>
      </c>
      <c r="E657" t="inlineStr">
        <is>
          <t>383134</t>
        </is>
      </c>
      <c r="F657" s="555" t="n">
        <v>45999</v>
      </c>
      <c r="G657" s="555" t="n">
        <v>45999</v>
      </c>
      <c r="H657" s="555" t="n">
        <v>46027</v>
      </c>
      <c r="I657" t="n">
        <v>308.32</v>
      </c>
      <c r="J657" t="n">
        <v>308.32</v>
      </c>
      <c r="K657" t="n">
        <v>308.32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inlineStr">
        <is>
          <t>12/2025</t>
        </is>
      </c>
    </row>
    <row r="658">
      <c r="A658" t="n">
        <v>187250</v>
      </c>
      <c r="B658" t="n">
        <v>128</v>
      </c>
      <c r="C658" t="inlineStr">
        <is>
          <t>Love Cabaret</t>
        </is>
      </c>
      <c r="D658" t="inlineStr">
        <is>
          <t>MARIO PEDRO FELICIANO - HORTIFRUTI</t>
        </is>
      </c>
      <c r="E658" t="inlineStr">
        <is>
          <t>461164</t>
        </is>
      </c>
      <c r="F658" s="555" t="n">
        <v>45999</v>
      </c>
      <c r="G658" s="555" t="n">
        <v>45999</v>
      </c>
      <c r="H658" s="555" t="n">
        <v>46027</v>
      </c>
      <c r="I658" t="n">
        <v>163.14</v>
      </c>
      <c r="J658" t="n">
        <v>163.14</v>
      </c>
      <c r="K658" t="n">
        <v>163.14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inlineStr">
        <is>
          <t>12/2025</t>
        </is>
      </c>
    </row>
    <row r="659">
      <c r="A659" t="n">
        <v>187249</v>
      </c>
      <c r="B659" t="n">
        <v>128</v>
      </c>
      <c r="C659" t="inlineStr">
        <is>
          <t>Love Cabaret</t>
        </is>
      </c>
      <c r="D659" t="inlineStr">
        <is>
          <t>CECILIA TSUYACO ARAKI SILVA LTDA</t>
        </is>
      </c>
      <c r="E659" t="inlineStr">
        <is>
          <t>383196</t>
        </is>
      </c>
      <c r="F659" s="555" t="n">
        <v>45999</v>
      </c>
      <c r="G659" s="555" t="n">
        <v>45999</v>
      </c>
      <c r="H659" s="555" t="n">
        <v>46027</v>
      </c>
      <c r="I659" t="n">
        <v>319.2</v>
      </c>
      <c r="J659" t="n">
        <v>319.2</v>
      </c>
      <c r="K659" t="n">
        <v>319.2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inlineStr">
        <is>
          <t>12/2025</t>
        </is>
      </c>
    </row>
    <row r="660">
      <c r="A660" t="n">
        <v>187247</v>
      </c>
      <c r="B660" t="n">
        <v>128</v>
      </c>
      <c r="C660" t="inlineStr">
        <is>
          <t>Love Cabaret</t>
        </is>
      </c>
      <c r="D660" t="inlineStr">
        <is>
          <t>EMPORIO M&amp;L COMERCIO DE ALIM E BEBIDAS LTDA</t>
        </is>
      </c>
      <c r="E660" t="inlineStr">
        <is>
          <t>485539</t>
        </is>
      </c>
      <c r="F660" s="555" t="n">
        <v>46000</v>
      </c>
      <c r="G660" s="555" t="n">
        <v>46000</v>
      </c>
      <c r="H660" s="555" t="n">
        <v>46030</v>
      </c>
      <c r="I660" t="n">
        <v>947.4</v>
      </c>
      <c r="J660" t="n">
        <v>947.4</v>
      </c>
      <c r="K660" t="n">
        <v>0</v>
      </c>
      <c r="L660" t="n">
        <v>947.4</v>
      </c>
      <c r="M660" t="n">
        <v>0</v>
      </c>
      <c r="N660" t="n">
        <v>0</v>
      </c>
      <c r="O660" t="n">
        <v>0</v>
      </c>
      <c r="P660" t="n">
        <v>0</v>
      </c>
      <c r="Q660" t="inlineStr">
        <is>
          <t>12/2025</t>
        </is>
      </c>
    </row>
    <row r="661">
      <c r="A661" t="n">
        <v>187246</v>
      </c>
      <c r="B661" t="n">
        <v>128</v>
      </c>
      <c r="C661" t="inlineStr">
        <is>
          <t>Love Cabaret</t>
        </is>
      </c>
      <c r="D661" t="inlineStr">
        <is>
          <t>MARIO PEDRO FELICIANO - HORTIFRUTI</t>
        </is>
      </c>
      <c r="E661" t="inlineStr">
        <is>
          <t>461206</t>
        </is>
      </c>
      <c r="F661" s="555" t="n">
        <v>45999</v>
      </c>
      <c r="G661" s="555" t="n">
        <v>45999</v>
      </c>
      <c r="H661" s="555" t="n">
        <v>46027</v>
      </c>
      <c r="I661" t="n">
        <v>129.11</v>
      </c>
      <c r="J661" t="n">
        <v>129.11</v>
      </c>
      <c r="K661" t="n">
        <v>129.11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inlineStr">
        <is>
          <t>12/2025</t>
        </is>
      </c>
    </row>
    <row r="662">
      <c r="A662" t="n">
        <v>187244</v>
      </c>
      <c r="B662" t="n">
        <v>128</v>
      </c>
      <c r="C662" t="inlineStr">
        <is>
          <t>Love Cabaret</t>
        </is>
      </c>
      <c r="D662" t="inlineStr">
        <is>
          <t>FRONT BEBIDAS LTDA</t>
        </is>
      </c>
      <c r="E662" t="inlineStr">
        <is>
          <t>782714</t>
        </is>
      </c>
      <c r="F662" s="555" t="n">
        <v>45999</v>
      </c>
      <c r="G662" s="555" t="n">
        <v>45999</v>
      </c>
      <c r="H662" s="555" t="n">
        <v>46027</v>
      </c>
      <c r="I662" t="n">
        <v>965.02</v>
      </c>
      <c r="J662" t="n">
        <v>965.04</v>
      </c>
      <c r="K662" t="n">
        <v>0</v>
      </c>
      <c r="L662" t="n">
        <v>965.02</v>
      </c>
      <c r="M662" t="n">
        <v>0</v>
      </c>
      <c r="N662" t="n">
        <v>0</v>
      </c>
      <c r="O662" t="n">
        <v>0</v>
      </c>
      <c r="P662" t="n">
        <v>0</v>
      </c>
      <c r="Q662" t="inlineStr">
        <is>
          <t>12/2025</t>
        </is>
      </c>
    </row>
    <row r="663">
      <c r="A663" t="n">
        <v>187243</v>
      </c>
      <c r="B663" t="n">
        <v>128</v>
      </c>
      <c r="C663" t="inlineStr">
        <is>
          <t>Love Cabaret</t>
        </is>
      </c>
      <c r="D663" t="inlineStr">
        <is>
          <t>WPP COMERCIO DE CARNES LTDA</t>
        </is>
      </c>
      <c r="E663" t="inlineStr">
        <is>
          <t>76129</t>
        </is>
      </c>
      <c r="F663" s="555" t="n">
        <v>46000</v>
      </c>
      <c r="G663" s="555" t="n">
        <v>46000</v>
      </c>
      <c r="H663" s="555" t="n">
        <v>46028</v>
      </c>
      <c r="I663" t="n">
        <v>1061.24</v>
      </c>
      <c r="J663" t="n">
        <v>1061.23</v>
      </c>
      <c r="K663" t="n">
        <v>1061.24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inlineStr">
        <is>
          <t>12/2025</t>
        </is>
      </c>
    </row>
    <row r="664">
      <c r="A664" t="n">
        <v>187241</v>
      </c>
      <c r="B664" t="n">
        <v>128</v>
      </c>
      <c r="C664" t="inlineStr">
        <is>
          <t>Love Cabaret</t>
        </is>
      </c>
      <c r="D664" t="inlineStr">
        <is>
          <t>WPP COMERCIO DE CARNES LTDA</t>
        </is>
      </c>
      <c r="E664" t="inlineStr">
        <is>
          <t>76121</t>
        </is>
      </c>
      <c r="F664" s="555" t="n">
        <v>46000</v>
      </c>
      <c r="G664" s="555" t="n">
        <v>46000</v>
      </c>
      <c r="H664" s="555" t="n">
        <v>46028</v>
      </c>
      <c r="I664" t="n">
        <v>1754.2</v>
      </c>
      <c r="J664" t="n">
        <v>1754.2</v>
      </c>
      <c r="K664" t="n">
        <v>1754.2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inlineStr">
        <is>
          <t>12/2025</t>
        </is>
      </c>
    </row>
    <row r="665">
      <c r="A665" t="n">
        <v>187240</v>
      </c>
      <c r="B665" t="n">
        <v>128</v>
      </c>
      <c r="C665" t="inlineStr">
        <is>
          <t>Love Cabaret</t>
        </is>
      </c>
      <c r="D665" t="inlineStr">
        <is>
          <t>CEPEL COMERCIO DE PAPEIS E EMBALAGENS LTDA</t>
        </is>
      </c>
      <c r="E665" t="inlineStr">
        <is>
          <t>254622</t>
        </is>
      </c>
      <c r="F665" s="555" t="n">
        <v>45999</v>
      </c>
      <c r="H665" s="555" t="n">
        <v>45996</v>
      </c>
      <c r="I665" t="n">
        <v>380</v>
      </c>
      <c r="J665" t="n">
        <v>380</v>
      </c>
      <c r="K665" t="n">
        <v>0</v>
      </c>
      <c r="L665" t="n">
        <v>0</v>
      </c>
      <c r="M665" t="n">
        <v>380</v>
      </c>
      <c r="N665" t="n">
        <v>0</v>
      </c>
      <c r="O665" t="n">
        <v>0</v>
      </c>
      <c r="P665" t="n">
        <v>0</v>
      </c>
      <c r="Q665" t="inlineStr">
        <is>
          <t>12/2025</t>
        </is>
      </c>
    </row>
    <row r="666">
      <c r="A666" t="n">
        <v>187239</v>
      </c>
      <c r="B666" t="n">
        <v>128</v>
      </c>
      <c r="C666" t="inlineStr">
        <is>
          <t>Love Cabaret</t>
        </is>
      </c>
      <c r="D666" t="inlineStr">
        <is>
          <t>FRONT BEBIDAS LTDA</t>
        </is>
      </c>
      <c r="E666" t="inlineStr">
        <is>
          <t>783030</t>
        </is>
      </c>
      <c r="F666" s="555" t="n">
        <v>46000</v>
      </c>
      <c r="G666" s="555" t="n">
        <v>46000</v>
      </c>
      <c r="H666" s="555" t="n">
        <v>46028</v>
      </c>
      <c r="I666" t="n">
        <v>1466.76</v>
      </c>
      <c r="J666" t="n">
        <v>1466.7</v>
      </c>
      <c r="K666" t="n">
        <v>0</v>
      </c>
      <c r="L666" t="n">
        <v>1466.76</v>
      </c>
      <c r="M666" t="n">
        <v>0</v>
      </c>
      <c r="N666" t="n">
        <v>0</v>
      </c>
      <c r="O666" t="n">
        <v>0</v>
      </c>
      <c r="P666" t="n">
        <v>0</v>
      </c>
      <c r="Q666" t="inlineStr">
        <is>
          <t>12/2025</t>
        </is>
      </c>
    </row>
    <row r="667">
      <c r="A667" t="n">
        <v>187238</v>
      </c>
      <c r="B667" t="n">
        <v>128</v>
      </c>
      <c r="C667" t="inlineStr">
        <is>
          <t>Love Cabaret</t>
        </is>
      </c>
      <c r="D667" t="inlineStr">
        <is>
          <t>EMPORIO M&amp;L COMERCIO DE ALIM E BEBIDAS LTDA</t>
        </is>
      </c>
      <c r="E667" t="inlineStr">
        <is>
          <t>485866</t>
        </is>
      </c>
      <c r="F667" s="555" t="n">
        <v>46000</v>
      </c>
      <c r="G667" s="555" t="n">
        <v>46000</v>
      </c>
      <c r="H667" s="555" t="n">
        <v>46028</v>
      </c>
      <c r="I667" t="n">
        <v>843.6</v>
      </c>
      <c r="J667" t="n">
        <v>843.6</v>
      </c>
      <c r="K667" t="n">
        <v>686.4</v>
      </c>
      <c r="L667" t="n">
        <v>157.2</v>
      </c>
      <c r="M667" t="n">
        <v>0</v>
      </c>
      <c r="N667" t="n">
        <v>0</v>
      </c>
      <c r="O667" t="n">
        <v>0</v>
      </c>
      <c r="P667" t="n">
        <v>0</v>
      </c>
      <c r="Q667" t="inlineStr">
        <is>
          <t>12/2025</t>
        </is>
      </c>
    </row>
    <row r="668">
      <c r="A668" t="n">
        <v>187236</v>
      </c>
      <c r="B668" t="n">
        <v>128</v>
      </c>
      <c r="C668" t="inlineStr">
        <is>
          <t>Love Cabaret</t>
        </is>
      </c>
      <c r="D668" t="inlineStr">
        <is>
          <t>WINES4U COMÉRCIO, IMPORTAÇÃO E EXPORTAÇÃO DE VINHOS LTDA</t>
        </is>
      </c>
      <c r="E668" t="inlineStr">
        <is>
          <t>14728</t>
        </is>
      </c>
      <c r="F668" s="555" t="n">
        <v>46000</v>
      </c>
      <c r="G668" s="555" t="n">
        <v>46000</v>
      </c>
      <c r="H668" s="555" t="n">
        <v>46030</v>
      </c>
      <c r="I668" t="n">
        <v>688.5</v>
      </c>
      <c r="J668" t="n">
        <v>688.5</v>
      </c>
      <c r="K668" t="n">
        <v>0</v>
      </c>
      <c r="L668" t="n">
        <v>688.5</v>
      </c>
      <c r="M668" t="n">
        <v>0</v>
      </c>
      <c r="N668" t="n">
        <v>0</v>
      </c>
      <c r="O668" t="n">
        <v>0</v>
      </c>
      <c r="P668" t="n">
        <v>0</v>
      </c>
      <c r="Q668" t="inlineStr">
        <is>
          <t>12/2025</t>
        </is>
      </c>
    </row>
    <row r="669">
      <c r="A669" t="n">
        <v>187235</v>
      </c>
      <c r="B669" t="n">
        <v>128</v>
      </c>
      <c r="C669" t="inlineStr">
        <is>
          <t>Love Cabaret</t>
        </is>
      </c>
      <c r="D669" t="inlineStr">
        <is>
          <t>CECILIA TSUYACO ARAKI SILVA LTDA</t>
        </is>
      </c>
      <c r="E669" t="inlineStr">
        <is>
          <t>383535</t>
        </is>
      </c>
      <c r="F669" s="555" t="n">
        <v>46003</v>
      </c>
      <c r="G669" s="555" t="n">
        <v>46003</v>
      </c>
      <c r="H669" s="555" t="n">
        <v>46031</v>
      </c>
      <c r="I669" t="n">
        <v>190</v>
      </c>
      <c r="J669" t="n">
        <v>190</v>
      </c>
      <c r="K669" t="n">
        <v>190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inlineStr">
        <is>
          <t>12/2025</t>
        </is>
      </c>
    </row>
    <row r="670">
      <c r="A670" t="n">
        <v>187234</v>
      </c>
      <c r="B670" t="n">
        <v>128</v>
      </c>
      <c r="C670" t="inlineStr">
        <is>
          <t>Love Cabaret</t>
        </is>
      </c>
      <c r="D670" t="inlineStr">
        <is>
          <t>CECILIA TSUYACO ARAKI SILVA LTDA</t>
        </is>
      </c>
      <c r="E670" t="inlineStr">
        <is>
          <t>383441</t>
        </is>
      </c>
      <c r="F670" s="555" t="n">
        <v>46002</v>
      </c>
      <c r="G670" s="555" t="n">
        <v>46002</v>
      </c>
      <c r="H670" s="555" t="n">
        <v>46030</v>
      </c>
      <c r="I670" t="n">
        <v>358.9</v>
      </c>
      <c r="J670" t="n">
        <v>358.9</v>
      </c>
      <c r="K670" t="n">
        <v>358.9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inlineStr">
        <is>
          <t>12/2025</t>
        </is>
      </c>
    </row>
    <row r="671">
      <c r="A671" t="n">
        <v>187233</v>
      </c>
      <c r="B671" t="n">
        <v>128</v>
      </c>
      <c r="C671" t="inlineStr">
        <is>
          <t>Love Cabaret</t>
        </is>
      </c>
      <c r="D671" t="inlineStr">
        <is>
          <t>EMPORIO M&amp;L COMERCIO DE ALIM E BEBIDAS LTDA</t>
        </is>
      </c>
      <c r="E671" t="inlineStr">
        <is>
          <t>486129</t>
        </is>
      </c>
      <c r="F671" s="555" t="n">
        <v>46001</v>
      </c>
      <c r="G671" s="555" t="n">
        <v>46001</v>
      </c>
      <c r="H671" s="555" t="n">
        <v>46030</v>
      </c>
      <c r="I671" t="n">
        <v>953.4</v>
      </c>
      <c r="J671" t="n">
        <v>953.4</v>
      </c>
      <c r="K671" t="n">
        <v>0</v>
      </c>
      <c r="L671" t="n">
        <v>953.4</v>
      </c>
      <c r="M671" t="n">
        <v>0</v>
      </c>
      <c r="N671" t="n">
        <v>0</v>
      </c>
      <c r="O671" t="n">
        <v>0</v>
      </c>
      <c r="P671" t="n">
        <v>0</v>
      </c>
      <c r="Q671" t="inlineStr">
        <is>
          <t>12/2025</t>
        </is>
      </c>
    </row>
    <row r="672">
      <c r="A672" t="n">
        <v>187232</v>
      </c>
      <c r="B672" t="n">
        <v>128</v>
      </c>
      <c r="C672" t="inlineStr">
        <is>
          <t>Love Cabaret</t>
        </is>
      </c>
      <c r="D672" t="inlineStr">
        <is>
          <t>HORTA NOVA DISTRIBUIDORA DE HORTIFRUTI LTDA</t>
        </is>
      </c>
      <c r="E672" t="inlineStr">
        <is>
          <t>7963</t>
        </is>
      </c>
      <c r="F672" s="555" t="n">
        <v>46002</v>
      </c>
      <c r="G672" s="555" t="n">
        <v>46002</v>
      </c>
      <c r="H672" s="555" t="n">
        <v>46030</v>
      </c>
      <c r="I672" t="n">
        <v>593.25</v>
      </c>
      <c r="J672" t="n">
        <v>593.25</v>
      </c>
      <c r="K672" t="n">
        <v>593.25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inlineStr">
        <is>
          <t>12/2025</t>
        </is>
      </c>
    </row>
    <row r="673">
      <c r="A673" t="n">
        <v>187231</v>
      </c>
      <c r="B673" t="n">
        <v>128</v>
      </c>
      <c r="C673" t="inlineStr">
        <is>
          <t>Love Cabaret</t>
        </is>
      </c>
      <c r="D673" t="inlineStr">
        <is>
          <t>ZAHIL IMPORTADORA LTDA</t>
        </is>
      </c>
      <c r="E673" t="inlineStr">
        <is>
          <t>261904</t>
        </is>
      </c>
      <c r="F673" s="555" t="n">
        <v>46001</v>
      </c>
      <c r="G673" s="555" t="n">
        <v>46001</v>
      </c>
      <c r="H673" s="555" t="n">
        <v>46031</v>
      </c>
      <c r="I673" t="n">
        <v>1453.73</v>
      </c>
      <c r="J673" t="n">
        <v>1365</v>
      </c>
      <c r="K673" t="n">
        <v>0</v>
      </c>
      <c r="L673" t="n">
        <v>1453.73</v>
      </c>
      <c r="M673" t="n">
        <v>0</v>
      </c>
      <c r="N673" t="n">
        <v>0</v>
      </c>
      <c r="O673" t="n">
        <v>0</v>
      </c>
      <c r="P673" t="n">
        <v>0</v>
      </c>
      <c r="Q673" t="inlineStr">
        <is>
          <t>12/2025</t>
        </is>
      </c>
    </row>
    <row r="674">
      <c r="A674" t="n">
        <v>187230</v>
      </c>
      <c r="B674" t="n">
        <v>128</v>
      </c>
      <c r="C674" t="inlineStr">
        <is>
          <t>Love Cabaret</t>
        </is>
      </c>
      <c r="D674" t="inlineStr">
        <is>
          <t>HORTA NOVA DISTRIBUIDORA DE HORTIFRUTI LTDA</t>
        </is>
      </c>
      <c r="E674" t="inlineStr">
        <is>
          <t>7995</t>
        </is>
      </c>
      <c r="F674" s="555" t="n">
        <v>46003</v>
      </c>
      <c r="G674" s="555" t="n">
        <v>46003</v>
      </c>
      <c r="H674" s="555" t="n">
        <v>46031</v>
      </c>
      <c r="I674" t="n">
        <v>60</v>
      </c>
      <c r="J674" t="n">
        <v>60</v>
      </c>
      <c r="K674" t="n">
        <v>60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inlineStr">
        <is>
          <t>12/2025</t>
        </is>
      </c>
    </row>
    <row r="675">
      <c r="A675" t="n">
        <v>187229</v>
      </c>
      <c r="B675" t="n">
        <v>128</v>
      </c>
      <c r="C675" t="inlineStr">
        <is>
          <t>Love Cabaret</t>
        </is>
      </c>
      <c r="D675" t="inlineStr">
        <is>
          <t>MARIO PEDRO FELICIANO - HORTIFRUTI</t>
        </is>
      </c>
      <c r="E675" t="inlineStr">
        <is>
          <t>461867</t>
        </is>
      </c>
      <c r="F675" s="555" t="n">
        <v>46004</v>
      </c>
      <c r="G675" s="555" t="n">
        <v>46004</v>
      </c>
      <c r="H675" s="555" t="n">
        <v>46032</v>
      </c>
      <c r="I675" t="n">
        <v>134.06</v>
      </c>
      <c r="J675" t="n">
        <v>134.06</v>
      </c>
      <c r="K675" t="n">
        <v>134.06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inlineStr">
        <is>
          <t>12/2025</t>
        </is>
      </c>
    </row>
    <row r="676">
      <c r="A676" t="n">
        <v>187228</v>
      </c>
      <c r="B676" t="n">
        <v>128</v>
      </c>
      <c r="C676" t="inlineStr">
        <is>
          <t>Love Cabaret</t>
        </is>
      </c>
      <c r="D676" t="inlineStr">
        <is>
          <t>MARIO PEDRO FELICIANO - HORTIFRUTI</t>
        </is>
      </c>
      <c r="E676" t="inlineStr">
        <is>
          <t>461648</t>
        </is>
      </c>
      <c r="F676" s="555" t="n">
        <v>46003</v>
      </c>
      <c r="G676" s="555" t="n">
        <v>46003</v>
      </c>
      <c r="H676" s="555" t="n">
        <v>46030</v>
      </c>
      <c r="I676" t="n">
        <v>64.81</v>
      </c>
      <c r="J676" t="n">
        <v>64.8</v>
      </c>
      <c r="K676" t="n">
        <v>64.81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inlineStr">
        <is>
          <t>12/2025</t>
        </is>
      </c>
    </row>
    <row r="677">
      <c r="A677" t="n">
        <v>187227</v>
      </c>
      <c r="B677" t="n">
        <v>128</v>
      </c>
      <c r="C677" t="inlineStr">
        <is>
          <t>Love Cabaret</t>
        </is>
      </c>
      <c r="D677" t="inlineStr">
        <is>
          <t>VITRUS IMPORT LTDA</t>
        </is>
      </c>
      <c r="E677" t="inlineStr">
        <is>
          <t>13266</t>
        </is>
      </c>
      <c r="F677" s="555" t="n">
        <v>46001</v>
      </c>
      <c r="H677" s="555" t="n">
        <v>46029</v>
      </c>
      <c r="I677" t="n">
        <v>3892.04</v>
      </c>
      <c r="J677" t="n">
        <v>3891.94</v>
      </c>
      <c r="K677" t="n">
        <v>0</v>
      </c>
      <c r="L677" t="n">
        <v>0</v>
      </c>
      <c r="M677" t="n">
        <v>0</v>
      </c>
      <c r="N677" t="n">
        <v>0</v>
      </c>
      <c r="O677" t="n">
        <v>1031.01</v>
      </c>
      <c r="P677" t="n">
        <v>0</v>
      </c>
      <c r="Q677" t="inlineStr">
        <is>
          <t>12/2025</t>
        </is>
      </c>
    </row>
    <row r="678">
      <c r="A678" t="n">
        <v>187226</v>
      </c>
      <c r="B678" t="n">
        <v>128</v>
      </c>
      <c r="C678" t="inlineStr">
        <is>
          <t>Love Cabaret</t>
        </is>
      </c>
      <c r="D678" t="inlineStr">
        <is>
          <t>CECILIA TSUYACO ARAKI SILVA LTDA</t>
        </is>
      </c>
      <c r="E678" t="inlineStr">
        <is>
          <t>383320</t>
        </is>
      </c>
      <c r="F678" s="555" t="n">
        <v>46001</v>
      </c>
      <c r="G678" s="555" t="n">
        <v>46001</v>
      </c>
      <c r="H678" s="555" t="n">
        <v>46029</v>
      </c>
      <c r="I678" t="n">
        <v>60</v>
      </c>
      <c r="J678" t="n">
        <v>60</v>
      </c>
      <c r="K678" t="n">
        <v>60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inlineStr">
        <is>
          <t>12/2025</t>
        </is>
      </c>
    </row>
    <row r="679">
      <c r="A679" t="n">
        <v>187224</v>
      </c>
      <c r="B679" t="n">
        <v>128</v>
      </c>
      <c r="C679" t="inlineStr">
        <is>
          <t>Love Cabaret</t>
        </is>
      </c>
      <c r="D679" t="inlineStr">
        <is>
          <t>CG FOOD´S DISTRIBUIDORA DE ALIMENTOS LTDA</t>
        </is>
      </c>
      <c r="E679" t="inlineStr">
        <is>
          <t>174210</t>
        </is>
      </c>
      <c r="F679" s="555" t="n">
        <v>46007</v>
      </c>
      <c r="G679" s="555" t="n">
        <v>46007</v>
      </c>
      <c r="H679" s="555" t="n">
        <v>46028</v>
      </c>
      <c r="I679" t="n">
        <v>1196.82</v>
      </c>
      <c r="J679" t="n">
        <v>1196.82</v>
      </c>
      <c r="K679" t="n">
        <v>1196.82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inlineStr">
        <is>
          <t>12/2025</t>
        </is>
      </c>
    </row>
    <row r="680">
      <c r="A680" t="n">
        <v>187220</v>
      </c>
      <c r="B680" t="n">
        <v>128</v>
      </c>
      <c r="C680" t="inlineStr">
        <is>
          <t>Love Cabaret</t>
        </is>
      </c>
      <c r="D680" t="inlineStr">
        <is>
          <t>ZAHIL IMPORTADORA LTDA</t>
        </is>
      </c>
      <c r="E680" t="inlineStr">
        <is>
          <t>261982</t>
        </is>
      </c>
      <c r="F680" s="555" t="n">
        <v>46002</v>
      </c>
      <c r="G680" s="555" t="n">
        <v>46002</v>
      </c>
      <c r="H680" s="555" t="n">
        <v>46034</v>
      </c>
      <c r="I680" t="n">
        <v>1246.05</v>
      </c>
      <c r="J680" t="n">
        <v>1170</v>
      </c>
      <c r="K680" t="n">
        <v>0</v>
      </c>
      <c r="L680" t="n">
        <v>1246.05</v>
      </c>
      <c r="M680" t="n">
        <v>0</v>
      </c>
      <c r="N680" t="n">
        <v>0</v>
      </c>
      <c r="O680" t="n">
        <v>0</v>
      </c>
      <c r="P680" t="n">
        <v>0</v>
      </c>
      <c r="Q680" t="inlineStr">
        <is>
          <t>12/2025</t>
        </is>
      </c>
    </row>
    <row r="681">
      <c r="A681" t="n">
        <v>187219</v>
      </c>
      <c r="B681" t="n">
        <v>128</v>
      </c>
      <c r="C681" t="inlineStr">
        <is>
          <t>Love Cabaret</t>
        </is>
      </c>
      <c r="D681" t="inlineStr">
        <is>
          <t>JOTAO COMERCIO DE ALIMENTOS LTDA</t>
        </is>
      </c>
      <c r="E681" t="inlineStr">
        <is>
          <t>7439</t>
        </is>
      </c>
      <c r="F681" s="555" t="n">
        <v>45999</v>
      </c>
      <c r="G681" s="555" t="n">
        <v>45999</v>
      </c>
      <c r="H681" s="555" t="n">
        <v>46029</v>
      </c>
      <c r="I681" t="n">
        <v>490</v>
      </c>
      <c r="J681" t="n">
        <v>490</v>
      </c>
      <c r="K681" t="n">
        <v>0</v>
      </c>
      <c r="L681" t="n">
        <v>490</v>
      </c>
      <c r="M681" t="n">
        <v>0</v>
      </c>
      <c r="N681" t="n">
        <v>0</v>
      </c>
      <c r="O681" t="n">
        <v>0</v>
      </c>
      <c r="P681" t="n">
        <v>0</v>
      </c>
      <c r="Q681" t="inlineStr">
        <is>
          <t>12/2025</t>
        </is>
      </c>
    </row>
    <row r="682">
      <c r="A682" t="n">
        <v>186127</v>
      </c>
      <c r="B682" t="n">
        <v>128</v>
      </c>
      <c r="C682" t="inlineStr">
        <is>
          <t>Love Cabaret</t>
        </is>
      </c>
      <c r="D682" t="inlineStr">
        <is>
          <t>BATARD PADARIA ARTESANAL LTDA</t>
        </is>
      </c>
      <c r="E682" t="inlineStr">
        <is>
          <t>12855</t>
        </is>
      </c>
      <c r="F682" s="555" t="n">
        <v>46008</v>
      </c>
      <c r="G682" s="555" t="n">
        <v>46008</v>
      </c>
      <c r="H682" s="555" t="n">
        <v>46024</v>
      </c>
      <c r="I682" t="n">
        <v>395</v>
      </c>
      <c r="J682" t="n">
        <v>382</v>
      </c>
      <c r="K682" t="n">
        <v>395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inlineStr">
        <is>
          <t>12/2025</t>
        </is>
      </c>
    </row>
    <row r="683">
      <c r="A683" t="n">
        <v>186125</v>
      </c>
      <c r="B683" t="n">
        <v>128</v>
      </c>
      <c r="C683" t="inlineStr">
        <is>
          <t>Love Cabaret</t>
        </is>
      </c>
      <c r="D683" t="inlineStr">
        <is>
          <t>JUNDIA FOODS DISTRIBUIDORA DE PRODUTOA ALIMENTICIOS LTDA</t>
        </is>
      </c>
      <c r="E683" t="inlineStr">
        <is>
          <t>577561</t>
        </is>
      </c>
      <c r="F683" s="555" t="n">
        <v>46007</v>
      </c>
      <c r="G683" s="555" t="n">
        <v>46007</v>
      </c>
      <c r="H683" s="555" t="n">
        <v>46021</v>
      </c>
      <c r="I683" t="n">
        <v>657.28</v>
      </c>
      <c r="J683" t="n">
        <v>657.28</v>
      </c>
      <c r="K683" t="n">
        <v>657.28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inlineStr">
        <is>
          <t>12/2025</t>
        </is>
      </c>
    </row>
    <row r="684">
      <c r="A684" t="n">
        <v>186122</v>
      </c>
      <c r="B684" t="n">
        <v>128</v>
      </c>
      <c r="C684" t="inlineStr">
        <is>
          <t>Love Cabaret</t>
        </is>
      </c>
      <c r="D684" t="inlineStr">
        <is>
          <t>PSSS LTDA</t>
        </is>
      </c>
      <c r="E684" t="inlineStr">
        <is>
          <t>2814</t>
        </is>
      </c>
      <c r="F684" s="555" t="n">
        <v>46006</v>
      </c>
      <c r="H684" s="555" t="n">
        <v>46021</v>
      </c>
      <c r="I684" t="n">
        <v>284</v>
      </c>
      <c r="J684" t="n">
        <v>284</v>
      </c>
      <c r="K684" t="n">
        <v>0</v>
      </c>
      <c r="L684" t="n">
        <v>0</v>
      </c>
      <c r="M684" t="n">
        <v>284</v>
      </c>
      <c r="N684" t="n">
        <v>0</v>
      </c>
      <c r="O684" t="n">
        <v>0</v>
      </c>
      <c r="P684" t="n">
        <v>0</v>
      </c>
      <c r="Q684" t="inlineStr">
        <is>
          <t>12/2025</t>
        </is>
      </c>
    </row>
    <row r="685">
      <c r="A685" t="n">
        <v>186119</v>
      </c>
      <c r="B685" t="n">
        <v>128</v>
      </c>
      <c r="C685" t="inlineStr">
        <is>
          <t>Love Cabaret</t>
        </is>
      </c>
      <c r="D685" t="inlineStr">
        <is>
          <t>CECILIA TSUYACO ARAKI SILVA LTDA</t>
        </is>
      </c>
      <c r="E685" t="inlineStr">
        <is>
          <t>382984</t>
        </is>
      </c>
      <c r="F685" s="555" t="n">
        <v>45995</v>
      </c>
      <c r="G685" s="555" t="n">
        <v>45995</v>
      </c>
      <c r="H685" s="555" t="n">
        <v>46023</v>
      </c>
      <c r="I685" t="n">
        <v>70.8</v>
      </c>
      <c r="J685" t="n">
        <v>70.8</v>
      </c>
      <c r="K685" t="n">
        <v>70.8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inlineStr">
        <is>
          <t>12/2025</t>
        </is>
      </c>
    </row>
    <row r="686">
      <c r="A686" t="n">
        <v>186117</v>
      </c>
      <c r="B686" t="n">
        <v>128</v>
      </c>
      <c r="C686" t="inlineStr">
        <is>
          <t>Love Cabaret</t>
        </is>
      </c>
      <c r="D686" t="inlineStr">
        <is>
          <t>HORTA NOVA DISTRIBUIDORA DE HORTIFRUTI LTDA</t>
        </is>
      </c>
      <c r="E686" t="inlineStr">
        <is>
          <t>7750</t>
        </is>
      </c>
      <c r="F686" s="555" t="n">
        <v>45995</v>
      </c>
      <c r="G686" s="555" t="n">
        <v>45995</v>
      </c>
      <c r="H686" s="555" t="n">
        <v>46023</v>
      </c>
      <c r="I686" t="n">
        <v>463.2</v>
      </c>
      <c r="J686" t="n">
        <v>463.2</v>
      </c>
      <c r="K686" t="n">
        <v>463.2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inlineStr">
        <is>
          <t>12/2025</t>
        </is>
      </c>
    </row>
    <row r="687">
      <c r="A687" t="n">
        <v>186115</v>
      </c>
      <c r="B687" t="n">
        <v>128</v>
      </c>
      <c r="C687" t="inlineStr">
        <is>
          <t>Love Cabaret</t>
        </is>
      </c>
      <c r="D687" t="inlineStr">
        <is>
          <t>FG7 COMERCIO E DISTRIBUICAO DE BEBIDAS LTDA</t>
        </is>
      </c>
      <c r="E687" t="inlineStr">
        <is>
          <t>714086</t>
        </is>
      </c>
      <c r="F687" s="555" t="n">
        <v>45997</v>
      </c>
      <c r="G687" s="555" t="n">
        <v>45997</v>
      </c>
      <c r="H687" s="555" t="n">
        <v>46020</v>
      </c>
      <c r="I687" t="n">
        <v>613.62</v>
      </c>
      <c r="J687" t="n">
        <v>613.62</v>
      </c>
      <c r="K687" t="n">
        <v>0</v>
      </c>
      <c r="L687" t="n">
        <v>613.62</v>
      </c>
      <c r="M687" t="n">
        <v>0</v>
      </c>
      <c r="N687" t="n">
        <v>0</v>
      </c>
      <c r="O687" t="n">
        <v>0</v>
      </c>
      <c r="P687" t="n">
        <v>0</v>
      </c>
      <c r="Q687" t="inlineStr">
        <is>
          <t>12/2025</t>
        </is>
      </c>
    </row>
    <row r="688">
      <c r="A688" t="n">
        <v>186114</v>
      </c>
      <c r="B688" t="n">
        <v>128</v>
      </c>
      <c r="C688" t="inlineStr">
        <is>
          <t>Love Cabaret</t>
        </is>
      </c>
      <c r="D688" t="inlineStr">
        <is>
          <t>DTK COMERCIO DE ALIMENTOS LTDA</t>
        </is>
      </c>
      <c r="E688" t="inlineStr">
        <is>
          <t>56154</t>
        </is>
      </c>
      <c r="F688" s="555" t="n">
        <v>45999</v>
      </c>
      <c r="G688" s="555" t="n">
        <v>45999</v>
      </c>
      <c r="H688" s="555" t="n">
        <v>46020</v>
      </c>
      <c r="I688" t="n">
        <v>884.5</v>
      </c>
      <c r="J688" t="n">
        <v>882.46</v>
      </c>
      <c r="K688" t="n">
        <v>884.5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inlineStr">
        <is>
          <t>12/2025</t>
        </is>
      </c>
    </row>
    <row r="689">
      <c r="A689" t="n">
        <v>186112</v>
      </c>
      <c r="B689" t="n">
        <v>128</v>
      </c>
      <c r="C689" t="inlineStr">
        <is>
          <t>Love Cabaret</t>
        </is>
      </c>
      <c r="D689" t="inlineStr">
        <is>
          <t>NOVA COMERCIAL PESCADOS LTDA</t>
        </is>
      </c>
      <c r="E689" t="inlineStr">
        <is>
          <t>29812</t>
        </is>
      </c>
      <c r="F689" s="555" t="n">
        <v>45996</v>
      </c>
      <c r="G689" s="555" t="n">
        <v>45996</v>
      </c>
      <c r="H689" s="555" t="n">
        <v>46024</v>
      </c>
      <c r="I689" t="n">
        <v>1176</v>
      </c>
      <c r="J689" t="n">
        <v>1176</v>
      </c>
      <c r="K689" t="n">
        <v>1176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inlineStr">
        <is>
          <t>12/2025</t>
        </is>
      </c>
    </row>
    <row r="690">
      <c r="A690" t="n">
        <v>186110</v>
      </c>
      <c r="B690" t="n">
        <v>128</v>
      </c>
      <c r="C690" t="inlineStr">
        <is>
          <t>Love Cabaret</t>
        </is>
      </c>
      <c r="D690" t="inlineStr">
        <is>
          <t>MARCOS SILVA DO NASCIMENTO</t>
        </is>
      </c>
      <c r="E690" t="inlineStr">
        <is>
          <t>646</t>
        </is>
      </c>
      <c r="F690" s="555" t="n">
        <v>46000</v>
      </c>
      <c r="G690" s="555" t="n">
        <v>46000</v>
      </c>
      <c r="H690" s="555" t="n">
        <v>46025</v>
      </c>
      <c r="I690" t="n">
        <v>179.9</v>
      </c>
      <c r="J690" t="n">
        <v>179.9</v>
      </c>
      <c r="K690" t="n">
        <v>179.9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inlineStr">
        <is>
          <t>12/2025</t>
        </is>
      </c>
    </row>
    <row r="691">
      <c r="A691" t="n">
        <v>186108</v>
      </c>
      <c r="B691" t="n">
        <v>128</v>
      </c>
      <c r="C691" t="inlineStr">
        <is>
          <t>Love Cabaret</t>
        </is>
      </c>
      <c r="D691" t="inlineStr">
        <is>
          <t xml:space="preserve">ARENA VIP DISTRIBUIDORA DE BEBIDAS LTDA </t>
        </is>
      </c>
      <c r="E691" t="inlineStr">
        <is>
          <t>20899</t>
        </is>
      </c>
      <c r="F691" s="555" t="n">
        <v>45996</v>
      </c>
      <c r="G691" s="555" t="n">
        <v>45996</v>
      </c>
      <c r="H691" s="555" t="n">
        <v>46024</v>
      </c>
      <c r="I691" t="n">
        <v>211.74</v>
      </c>
      <c r="J691" t="n">
        <v>211.74</v>
      </c>
      <c r="K691" t="n">
        <v>0</v>
      </c>
      <c r="L691" t="n">
        <v>211.74</v>
      </c>
      <c r="M691" t="n">
        <v>0</v>
      </c>
      <c r="N691" t="n">
        <v>0</v>
      </c>
      <c r="O691" t="n">
        <v>0</v>
      </c>
      <c r="P691" t="n">
        <v>0</v>
      </c>
      <c r="Q691" t="inlineStr">
        <is>
          <t>12/2025</t>
        </is>
      </c>
    </row>
    <row r="692">
      <c r="A692" t="n">
        <v>186105</v>
      </c>
      <c r="B692" t="n">
        <v>128</v>
      </c>
      <c r="C692" t="inlineStr">
        <is>
          <t>Love Cabaret</t>
        </is>
      </c>
      <c r="D692" t="inlineStr">
        <is>
          <t>CG FOOD´S DISTRIBUIDORA DE ALIMENTOS LTDA</t>
        </is>
      </c>
      <c r="E692" t="inlineStr">
        <is>
          <t>173399</t>
        </is>
      </c>
      <c r="F692" s="555" t="n">
        <v>45999</v>
      </c>
      <c r="G692" s="555" t="n">
        <v>45999</v>
      </c>
      <c r="H692" s="555" t="n">
        <v>46020</v>
      </c>
      <c r="I692" t="n">
        <v>473.8</v>
      </c>
      <c r="J692" t="n">
        <v>473.8</v>
      </c>
      <c r="K692" t="n">
        <v>473.8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inlineStr">
        <is>
          <t>12/2025</t>
        </is>
      </c>
    </row>
    <row r="693">
      <c r="A693" t="n">
        <v>186104</v>
      </c>
      <c r="B693" t="n">
        <v>128</v>
      </c>
      <c r="C693" t="inlineStr">
        <is>
          <t>Love Cabaret</t>
        </is>
      </c>
      <c r="D693" t="inlineStr">
        <is>
          <t>ALLIMENTARI COMERCIO DE PRODUTOS ALIMENTICIOS E SERVICOS LTDA</t>
        </is>
      </c>
      <c r="E693" t="inlineStr">
        <is>
          <t>33226</t>
        </is>
      </c>
      <c r="F693" s="555" t="n">
        <v>45996</v>
      </c>
      <c r="G693" s="555" t="n">
        <v>45996</v>
      </c>
      <c r="H693" s="555" t="n">
        <v>46024</v>
      </c>
      <c r="I693" t="n">
        <v>165.29</v>
      </c>
      <c r="J693" t="n">
        <v>165.29</v>
      </c>
      <c r="K693" t="n">
        <v>165.29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inlineStr">
        <is>
          <t>12/2025</t>
        </is>
      </c>
    </row>
    <row r="694">
      <c r="A694" t="n">
        <v>186102</v>
      </c>
      <c r="B694" t="n">
        <v>128</v>
      </c>
      <c r="C694" t="inlineStr">
        <is>
          <t>Love Cabaret</t>
        </is>
      </c>
      <c r="D694" t="inlineStr">
        <is>
          <t>CASA DE CARNES P.J.J.LTDA</t>
        </is>
      </c>
      <c r="E694" t="inlineStr">
        <is>
          <t>44946</t>
        </is>
      </c>
      <c r="F694" s="555" t="n">
        <v>46003</v>
      </c>
      <c r="G694" s="555" t="n">
        <v>46003</v>
      </c>
      <c r="H694" s="555" t="n">
        <v>46020</v>
      </c>
      <c r="I694" t="n">
        <v>419.06</v>
      </c>
      <c r="J694" t="n">
        <v>419.06</v>
      </c>
      <c r="K694" t="n">
        <v>419.06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inlineStr">
        <is>
          <t>12/2025</t>
        </is>
      </c>
    </row>
    <row r="695">
      <c r="A695" t="n">
        <v>186101</v>
      </c>
      <c r="B695" t="n">
        <v>128</v>
      </c>
      <c r="C695" t="inlineStr">
        <is>
          <t>Love Cabaret</t>
        </is>
      </c>
      <c r="D695" t="inlineStr">
        <is>
          <t xml:space="preserve">LEBANON MARKET CENTER LTDA </t>
        </is>
      </c>
      <c r="E695" t="inlineStr">
        <is>
          <t>146207</t>
        </is>
      </c>
      <c r="F695" s="555" t="n">
        <v>46003</v>
      </c>
      <c r="G695" s="555" t="n">
        <v>46003</v>
      </c>
      <c r="H695" s="555" t="n">
        <v>46020</v>
      </c>
      <c r="I695" t="n">
        <v>380.12</v>
      </c>
      <c r="J695" t="n">
        <v>366</v>
      </c>
      <c r="K695" t="n">
        <v>380.12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inlineStr">
        <is>
          <t>12/2025</t>
        </is>
      </c>
    </row>
    <row r="696">
      <c r="A696" t="n">
        <v>186098</v>
      </c>
      <c r="B696" t="n">
        <v>128</v>
      </c>
      <c r="C696" t="inlineStr">
        <is>
          <t>Love Cabaret</t>
        </is>
      </c>
      <c r="D696" t="inlineStr">
        <is>
          <t>BATALHA FABRICA DE PAES LTDA</t>
        </is>
      </c>
      <c r="E696" t="inlineStr">
        <is>
          <t>61589</t>
        </is>
      </c>
      <c r="F696" s="555" t="n">
        <v>46003</v>
      </c>
      <c r="G696" s="555" t="n">
        <v>46003</v>
      </c>
      <c r="H696" s="555" t="n">
        <v>46022</v>
      </c>
      <c r="I696" t="n">
        <v>331.2</v>
      </c>
      <c r="J696" t="n">
        <v>331.2</v>
      </c>
      <c r="K696" t="n">
        <v>331.2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inlineStr">
        <is>
          <t>12/2025</t>
        </is>
      </c>
    </row>
    <row r="697">
      <c r="A697" t="n">
        <v>186097</v>
      </c>
      <c r="B697" t="n">
        <v>128</v>
      </c>
      <c r="C697" t="inlineStr">
        <is>
          <t>Love Cabaret</t>
        </is>
      </c>
      <c r="D697" t="inlineStr">
        <is>
          <t>ASSAZ ORGANICA INDUSTRIA E COMERCIO DE ALIMENTOS LTDA</t>
        </is>
      </c>
      <c r="E697" t="inlineStr">
        <is>
          <t>25005</t>
        </is>
      </c>
      <c r="F697" s="555" t="n">
        <v>46007</v>
      </c>
      <c r="G697" s="555" t="n">
        <v>46007</v>
      </c>
      <c r="H697" s="555" t="n">
        <v>46022</v>
      </c>
      <c r="I697" t="n">
        <v>65.25</v>
      </c>
      <c r="J697" t="n">
        <v>65.25</v>
      </c>
      <c r="K697" t="n">
        <v>65.25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inlineStr">
        <is>
          <t>12/2025</t>
        </is>
      </c>
    </row>
    <row r="698">
      <c r="A698" t="n">
        <v>186096</v>
      </c>
      <c r="B698" t="n">
        <v>128</v>
      </c>
      <c r="C698" t="inlineStr">
        <is>
          <t>Love Cabaret</t>
        </is>
      </c>
      <c r="D698" t="inlineStr">
        <is>
          <t>MARIO PEDRO FELICIANO - HORTIFRUTI</t>
        </is>
      </c>
      <c r="E698" t="inlineStr">
        <is>
          <t>460805</t>
        </is>
      </c>
      <c r="F698" s="555" t="n">
        <v>45995</v>
      </c>
      <c r="G698" s="555" t="n">
        <v>45995</v>
      </c>
      <c r="H698" s="555" t="n">
        <v>46023</v>
      </c>
      <c r="I698" t="n">
        <v>112.3</v>
      </c>
      <c r="J698" t="n">
        <v>112.3</v>
      </c>
      <c r="K698" t="n">
        <v>112.3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inlineStr">
        <is>
          <t>12/2025</t>
        </is>
      </c>
    </row>
    <row r="699">
      <c r="A699" t="n">
        <v>184094</v>
      </c>
      <c r="B699" t="n">
        <v>128</v>
      </c>
      <c r="C699" t="inlineStr">
        <is>
          <t>Love Cabaret</t>
        </is>
      </c>
      <c r="D699" t="inlineStr">
        <is>
          <t>EMPORIO M&amp;L COMERCIO DE ALIM E BEBIDAS LTDA</t>
        </is>
      </c>
      <c r="E699" t="inlineStr">
        <is>
          <t>486389</t>
        </is>
      </c>
      <c r="F699" s="555" t="n">
        <v>46002</v>
      </c>
      <c r="G699" s="555" t="n">
        <v>46002</v>
      </c>
      <c r="H699" s="555" t="n">
        <v>46016</v>
      </c>
      <c r="I699" t="n">
        <v>67.2</v>
      </c>
      <c r="J699" t="n">
        <v>67.2</v>
      </c>
      <c r="K699" t="n">
        <v>67.2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inlineStr">
        <is>
          <t>12/2025</t>
        </is>
      </c>
    </row>
    <row r="700">
      <c r="A700" t="n">
        <v>184092</v>
      </c>
      <c r="B700" t="n">
        <v>128</v>
      </c>
      <c r="C700" t="inlineStr">
        <is>
          <t>Love Cabaret</t>
        </is>
      </c>
      <c r="D700" t="inlineStr">
        <is>
          <t>EAU - DISTRIBUIDORA DE AGUA MINERAL LTDA</t>
        </is>
      </c>
      <c r="E700" t="inlineStr">
        <is>
          <t>277888</t>
        </is>
      </c>
      <c r="F700" s="555" t="n">
        <v>45992</v>
      </c>
      <c r="G700" s="555" t="n">
        <v>45992</v>
      </c>
      <c r="H700" s="555" t="n">
        <v>46009</v>
      </c>
      <c r="I700" t="n">
        <v>276</v>
      </c>
      <c r="J700" t="n">
        <v>276</v>
      </c>
      <c r="K700" t="n">
        <v>0</v>
      </c>
      <c r="L700" t="n">
        <v>276</v>
      </c>
      <c r="M700" t="n">
        <v>0</v>
      </c>
      <c r="N700" t="n">
        <v>0</v>
      </c>
      <c r="O700" t="n">
        <v>0</v>
      </c>
      <c r="P700" t="n">
        <v>0</v>
      </c>
      <c r="Q700" t="inlineStr">
        <is>
          <t>12/2025</t>
        </is>
      </c>
    </row>
    <row r="701">
      <c r="A701" t="n">
        <v>184037</v>
      </c>
      <c r="B701" t="n">
        <v>128</v>
      </c>
      <c r="C701" t="inlineStr">
        <is>
          <t>Love Cabaret</t>
        </is>
      </c>
      <c r="D701" t="inlineStr">
        <is>
          <t>PSSS LTDA</t>
        </is>
      </c>
      <c r="E701" t="inlineStr">
        <is>
          <t>2779</t>
        </is>
      </c>
      <c r="F701" s="555" t="n">
        <v>46000</v>
      </c>
      <c r="H701" s="555" t="n">
        <v>46014</v>
      </c>
      <c r="I701" t="n">
        <v>943</v>
      </c>
      <c r="J701" t="n">
        <v>943</v>
      </c>
      <c r="K701" t="n">
        <v>0</v>
      </c>
      <c r="L701" t="n">
        <v>0</v>
      </c>
      <c r="M701" t="n">
        <v>920</v>
      </c>
      <c r="N701" t="n">
        <v>0</v>
      </c>
      <c r="O701" t="n">
        <v>23</v>
      </c>
      <c r="P701" t="n">
        <v>0</v>
      </c>
      <c r="Q701" t="inlineStr">
        <is>
          <t>12/2025</t>
        </is>
      </c>
    </row>
    <row r="702">
      <c r="A702" t="n">
        <v>184036</v>
      </c>
      <c r="B702" t="n">
        <v>128</v>
      </c>
      <c r="C702" t="inlineStr">
        <is>
          <t>Love Cabaret</t>
        </is>
      </c>
      <c r="D702" t="inlineStr">
        <is>
          <t>ZAHIL IMPORTADORA LTDA</t>
        </is>
      </c>
      <c r="E702" t="inlineStr">
        <is>
          <t>261699</t>
        </is>
      </c>
      <c r="F702" s="555" t="n">
        <v>45999</v>
      </c>
      <c r="G702" s="555" t="n">
        <v>45999</v>
      </c>
      <c r="H702" s="555" t="n">
        <v>46014</v>
      </c>
      <c r="I702" t="n">
        <v>899.9299999999999</v>
      </c>
      <c r="J702" t="n">
        <v>845</v>
      </c>
      <c r="K702" t="n">
        <v>0</v>
      </c>
      <c r="L702" t="n">
        <v>899.9299999999999</v>
      </c>
      <c r="M702" t="n">
        <v>0</v>
      </c>
      <c r="N702" t="n">
        <v>0</v>
      </c>
      <c r="O702" t="n">
        <v>0</v>
      </c>
      <c r="P702" t="n">
        <v>0</v>
      </c>
      <c r="Q702" t="inlineStr">
        <is>
          <t>12/2025</t>
        </is>
      </c>
    </row>
    <row r="703">
      <c r="A703" t="n">
        <v>184035</v>
      </c>
      <c r="B703" t="n">
        <v>128</v>
      </c>
      <c r="C703" t="inlineStr">
        <is>
          <t>Love Cabaret</t>
        </is>
      </c>
      <c r="D703" t="inlineStr">
        <is>
          <t>ASSAZ ORGANICA INDUSTRIA E COMERCIO DE ALIMENTOS LTDA</t>
        </is>
      </c>
      <c r="E703" t="inlineStr">
        <is>
          <t>24932</t>
        </is>
      </c>
      <c r="F703" s="555" t="n">
        <v>46003</v>
      </c>
      <c r="G703" s="555" t="n">
        <v>46003</v>
      </c>
      <c r="H703" s="555" t="n">
        <v>46018</v>
      </c>
      <c r="I703" t="n">
        <v>60.5</v>
      </c>
      <c r="J703" t="n">
        <v>60.5</v>
      </c>
      <c r="K703" t="n">
        <v>60.5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inlineStr">
        <is>
          <t>12/2025</t>
        </is>
      </c>
    </row>
    <row r="704">
      <c r="A704" t="n">
        <v>184034</v>
      </c>
      <c r="B704" t="n">
        <v>128</v>
      </c>
      <c r="C704" t="inlineStr">
        <is>
          <t>Love Cabaret</t>
        </is>
      </c>
      <c r="D704" t="inlineStr">
        <is>
          <t xml:space="preserve">HNK BR INDUSTRIA DE BEBIDAS </t>
        </is>
      </c>
      <c r="E704" t="inlineStr">
        <is>
          <t>118283</t>
        </is>
      </c>
      <c r="F704" s="555" t="n">
        <v>46001</v>
      </c>
      <c r="G704" s="555" t="n">
        <v>46001</v>
      </c>
      <c r="H704" s="555" t="n">
        <v>46015</v>
      </c>
      <c r="I704" t="n">
        <v>12672.31</v>
      </c>
      <c r="J704" t="n">
        <v>17263.46</v>
      </c>
      <c r="K704" t="n">
        <v>0</v>
      </c>
      <c r="L704" t="n">
        <v>12672.31</v>
      </c>
      <c r="M704" t="n">
        <v>0</v>
      </c>
      <c r="N704" t="n">
        <v>0</v>
      </c>
      <c r="O704" t="n">
        <v>0</v>
      </c>
      <c r="P704" t="n">
        <v>0</v>
      </c>
      <c r="Q704" t="inlineStr">
        <is>
          <t>12/2025</t>
        </is>
      </c>
    </row>
    <row r="705">
      <c r="A705" t="n">
        <v>184033</v>
      </c>
      <c r="B705" t="n">
        <v>128</v>
      </c>
      <c r="C705" t="inlineStr">
        <is>
          <t>Love Cabaret</t>
        </is>
      </c>
      <c r="D705" t="inlineStr">
        <is>
          <t xml:space="preserve">HNK BR INDUSTRIA DE BEBIDAS </t>
        </is>
      </c>
      <c r="E705" t="inlineStr">
        <is>
          <t>119663</t>
        </is>
      </c>
      <c r="F705" s="555" t="n">
        <v>46003</v>
      </c>
      <c r="G705" s="555" t="n">
        <v>46003</v>
      </c>
      <c r="H705" s="555" t="n">
        <v>46017</v>
      </c>
      <c r="I705" t="n">
        <v>4767.97</v>
      </c>
      <c r="J705" t="n">
        <v>6485.41</v>
      </c>
      <c r="K705" t="n">
        <v>0</v>
      </c>
      <c r="L705" t="n">
        <v>4767.97</v>
      </c>
      <c r="M705" t="n">
        <v>0</v>
      </c>
      <c r="N705" t="n">
        <v>0</v>
      </c>
      <c r="O705" t="n">
        <v>0</v>
      </c>
      <c r="P705" t="n">
        <v>0</v>
      </c>
      <c r="Q705" t="inlineStr">
        <is>
          <t>12/2025</t>
        </is>
      </c>
    </row>
    <row r="706">
      <c r="A706" t="n">
        <v>182508</v>
      </c>
      <c r="B706" t="n">
        <v>128</v>
      </c>
      <c r="C706" t="inlineStr">
        <is>
          <t>Love Cabaret</t>
        </is>
      </c>
      <c r="D706" t="inlineStr">
        <is>
          <t>PSSS LTDA</t>
        </is>
      </c>
      <c r="E706" t="inlineStr">
        <is>
          <t>2777</t>
        </is>
      </c>
      <c r="F706" s="555" t="n">
        <v>45997</v>
      </c>
      <c r="H706" s="555" t="n">
        <v>46011</v>
      </c>
      <c r="I706" t="n">
        <v>435</v>
      </c>
      <c r="J706" t="n">
        <v>390</v>
      </c>
      <c r="K706" t="n">
        <v>0</v>
      </c>
      <c r="L706" t="n">
        <v>0</v>
      </c>
      <c r="M706" t="n">
        <v>383.69</v>
      </c>
      <c r="N706" t="n">
        <v>0</v>
      </c>
      <c r="O706" t="n">
        <v>51.31</v>
      </c>
      <c r="P706" t="n">
        <v>0</v>
      </c>
      <c r="Q706" t="inlineStr">
        <is>
          <t>12/2025</t>
        </is>
      </c>
    </row>
    <row r="707">
      <c r="A707" t="n">
        <v>182507</v>
      </c>
      <c r="B707" t="n">
        <v>128</v>
      </c>
      <c r="C707" t="inlineStr">
        <is>
          <t>Love Cabaret</t>
        </is>
      </c>
      <c r="D707" t="inlineStr">
        <is>
          <t>ICE4PROS FABRICA DE GELO LTDA</t>
        </is>
      </c>
      <c r="E707" t="inlineStr">
        <is>
          <t>89999</t>
        </is>
      </c>
      <c r="F707" s="555" t="n">
        <v>46000</v>
      </c>
      <c r="G707" s="555" t="n">
        <v>46000</v>
      </c>
      <c r="H707" s="555" t="n">
        <v>46010</v>
      </c>
      <c r="I707" t="n">
        <v>1106</v>
      </c>
      <c r="J707" t="n">
        <v>1085</v>
      </c>
      <c r="K707" t="n">
        <v>0</v>
      </c>
      <c r="L707" t="n">
        <v>1106</v>
      </c>
      <c r="M707" t="n">
        <v>0</v>
      </c>
      <c r="N707" t="n">
        <v>0</v>
      </c>
      <c r="O707" t="n">
        <v>0</v>
      </c>
      <c r="P707" t="n">
        <v>0</v>
      </c>
      <c r="Q707" t="inlineStr">
        <is>
          <t>12/2025</t>
        </is>
      </c>
    </row>
    <row r="708">
      <c r="A708" t="n">
        <v>181697</v>
      </c>
      <c r="B708" t="n">
        <v>128</v>
      </c>
      <c r="C708" t="inlineStr">
        <is>
          <t>Love Cabaret</t>
        </is>
      </c>
      <c r="D708" t="inlineStr">
        <is>
          <t>PARAMU COMERCIO E REPRESENTACAO DE PRODUTOS ALIMENTICIOS</t>
        </is>
      </c>
      <c r="E708" t="inlineStr">
        <is>
          <t>16194</t>
        </is>
      </c>
      <c r="F708" s="555" t="n">
        <v>45992</v>
      </c>
      <c r="G708" s="555" t="n">
        <v>45992</v>
      </c>
      <c r="H708" s="555" t="n">
        <v>46006</v>
      </c>
      <c r="I708" t="n">
        <v>220.58</v>
      </c>
      <c r="J708" t="n">
        <v>220.58</v>
      </c>
      <c r="K708" t="n">
        <v>220.58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inlineStr">
        <is>
          <t>12/2025</t>
        </is>
      </c>
    </row>
    <row r="709">
      <c r="A709" t="n">
        <v>181696</v>
      </c>
      <c r="B709" t="n">
        <v>128</v>
      </c>
      <c r="C709" t="inlineStr">
        <is>
          <t>Love Cabaret</t>
        </is>
      </c>
      <c r="D709" t="inlineStr">
        <is>
          <t>EAU - DISTRIBUIDORA DE AGUA MINERAL LTDA</t>
        </is>
      </c>
      <c r="E709" t="inlineStr">
        <is>
          <t>279946</t>
        </is>
      </c>
      <c r="F709" s="555" t="n">
        <v>45992</v>
      </c>
      <c r="G709" s="555" t="n">
        <v>45992</v>
      </c>
      <c r="H709" s="555" t="n">
        <v>46020</v>
      </c>
      <c r="I709" t="n">
        <v>1554.44</v>
      </c>
      <c r="J709" t="n">
        <v>1467</v>
      </c>
      <c r="K709" t="n">
        <v>0</v>
      </c>
      <c r="L709" t="n">
        <v>1554.44</v>
      </c>
      <c r="M709" t="n">
        <v>0</v>
      </c>
      <c r="N709" t="n">
        <v>0</v>
      </c>
      <c r="O709" t="n">
        <v>0</v>
      </c>
      <c r="P709" t="n">
        <v>0</v>
      </c>
      <c r="Q709" t="inlineStr">
        <is>
          <t>12/2025</t>
        </is>
      </c>
    </row>
    <row r="710">
      <c r="A710" t="n">
        <v>181695</v>
      </c>
      <c r="B710" t="n">
        <v>128</v>
      </c>
      <c r="C710" t="inlineStr">
        <is>
          <t>Love Cabaret</t>
        </is>
      </c>
      <c r="D710" t="inlineStr">
        <is>
          <t>MARCOS SILVA DO NASCIMENTO</t>
        </is>
      </c>
      <c r="E710" t="inlineStr">
        <is>
          <t>622</t>
        </is>
      </c>
      <c r="F710" s="555" t="n">
        <v>45992</v>
      </c>
      <c r="G710" s="555" t="n">
        <v>45992</v>
      </c>
      <c r="H710" s="555" t="n">
        <v>46022</v>
      </c>
      <c r="I710" t="n">
        <v>263.87</v>
      </c>
      <c r="J710" t="n">
        <v>263.87</v>
      </c>
      <c r="K710" t="n">
        <v>263.87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inlineStr">
        <is>
          <t>12/2025</t>
        </is>
      </c>
    </row>
    <row r="711">
      <c r="A711" t="n">
        <v>181693</v>
      </c>
      <c r="B711" t="n">
        <v>128</v>
      </c>
      <c r="C711" t="inlineStr">
        <is>
          <t>Love Cabaret</t>
        </is>
      </c>
      <c r="D711" t="inlineStr">
        <is>
          <t>CECILIA TSUYACO ARAKI SILVA LTDA</t>
        </is>
      </c>
      <c r="E711" t="inlineStr">
        <is>
          <t>382679</t>
        </is>
      </c>
      <c r="F711" s="555" t="n">
        <v>45992</v>
      </c>
      <c r="G711" s="555" t="n">
        <v>45992</v>
      </c>
      <c r="H711" s="555" t="n">
        <v>46020</v>
      </c>
      <c r="I711" t="n">
        <v>180.9</v>
      </c>
      <c r="J711" t="n">
        <v>180.9</v>
      </c>
      <c r="K711" t="n">
        <v>180.9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inlineStr">
        <is>
          <t>12/2025</t>
        </is>
      </c>
    </row>
    <row r="712">
      <c r="A712" t="n">
        <v>181692</v>
      </c>
      <c r="B712" t="n">
        <v>128</v>
      </c>
      <c r="C712" t="inlineStr">
        <is>
          <t>Love Cabaret</t>
        </is>
      </c>
      <c r="D712" t="inlineStr">
        <is>
          <t>CECILIA TSUYACO ARAKI SILVA LTDA</t>
        </is>
      </c>
      <c r="E712" t="inlineStr">
        <is>
          <t>382709</t>
        </is>
      </c>
      <c r="F712" s="555" t="n">
        <v>45992</v>
      </c>
      <c r="G712" s="555" t="n">
        <v>45992</v>
      </c>
      <c r="H712" s="555" t="n">
        <v>46020</v>
      </c>
      <c r="I712" t="n">
        <v>177</v>
      </c>
      <c r="J712" t="n">
        <v>177</v>
      </c>
      <c r="K712" t="n">
        <v>177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inlineStr">
        <is>
          <t>12/2025</t>
        </is>
      </c>
    </row>
    <row r="713">
      <c r="A713" t="n">
        <v>181656</v>
      </c>
      <c r="B713" t="n">
        <v>128</v>
      </c>
      <c r="C713" t="inlineStr">
        <is>
          <t>Love Cabaret</t>
        </is>
      </c>
      <c r="D713" t="inlineStr">
        <is>
          <t>EMPORIO M&amp;L COMERCIO DE ALIM E BEBIDAS LTDA</t>
        </is>
      </c>
      <c r="E713" t="inlineStr">
        <is>
          <t>483978</t>
        </is>
      </c>
      <c r="F713" s="555" t="n">
        <v>45992</v>
      </c>
      <c r="G713" s="555" t="n">
        <v>45992</v>
      </c>
      <c r="H713" s="555" t="n">
        <v>46023</v>
      </c>
      <c r="I713" t="n">
        <v>1010.68</v>
      </c>
      <c r="J713" t="n">
        <v>1010.68</v>
      </c>
      <c r="K713" t="n">
        <v>1010.68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inlineStr">
        <is>
          <t>12/2025</t>
        </is>
      </c>
    </row>
    <row r="714">
      <c r="A714" t="n">
        <v>181654</v>
      </c>
      <c r="B714" t="n">
        <v>128</v>
      </c>
      <c r="C714" t="inlineStr">
        <is>
          <t>Love Cabaret</t>
        </is>
      </c>
      <c r="D714" t="inlineStr">
        <is>
          <t>EMPORIO M&amp;L COMERCIO DE ALIM E BEBIDAS LTDA</t>
        </is>
      </c>
      <c r="E714" t="inlineStr">
        <is>
          <t>484029</t>
        </is>
      </c>
      <c r="F714" s="555" t="n">
        <v>45992</v>
      </c>
      <c r="G714" s="555" t="n">
        <v>45992</v>
      </c>
      <c r="H714" s="555" t="n">
        <v>46023</v>
      </c>
      <c r="I714" t="n">
        <v>935.4</v>
      </c>
      <c r="J714" t="n">
        <v>935.4</v>
      </c>
      <c r="K714" t="n">
        <v>0</v>
      </c>
      <c r="L714" t="n">
        <v>935.4</v>
      </c>
      <c r="M714" t="n">
        <v>0</v>
      </c>
      <c r="N714" t="n">
        <v>0</v>
      </c>
      <c r="O714" t="n">
        <v>0</v>
      </c>
      <c r="P714" t="n">
        <v>0</v>
      </c>
      <c r="Q714" t="inlineStr">
        <is>
          <t>12/2025</t>
        </is>
      </c>
    </row>
    <row r="715">
      <c r="A715" t="n">
        <v>181653</v>
      </c>
      <c r="B715" t="n">
        <v>128</v>
      </c>
      <c r="C715" t="inlineStr">
        <is>
          <t>Love Cabaret</t>
        </is>
      </c>
      <c r="D715" t="inlineStr">
        <is>
          <t>CG FOOD´S DISTRIBUIDORA DE ALIMENTOS LTDA</t>
        </is>
      </c>
      <c r="E715" t="inlineStr">
        <is>
          <t>172651</t>
        </is>
      </c>
      <c r="F715" s="555" t="n">
        <v>45992</v>
      </c>
      <c r="G715" s="555" t="n">
        <v>45992</v>
      </c>
      <c r="H715" s="555" t="n">
        <v>46013</v>
      </c>
      <c r="I715" t="n">
        <v>551.5</v>
      </c>
      <c r="J715" t="n">
        <v>551.5</v>
      </c>
      <c r="K715" t="n">
        <v>551.5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inlineStr">
        <is>
          <t>12/2025</t>
        </is>
      </c>
    </row>
    <row r="716">
      <c r="A716" t="n">
        <v>181651</v>
      </c>
      <c r="B716" t="n">
        <v>128</v>
      </c>
      <c r="C716" t="inlineStr">
        <is>
          <t>Love Cabaret</t>
        </is>
      </c>
      <c r="D716" t="inlineStr">
        <is>
          <t>B.B DISTRIBUIDORA DE CARNES LTDA</t>
        </is>
      </c>
      <c r="E716" t="inlineStr">
        <is>
          <t>409116</t>
        </is>
      </c>
      <c r="F716" s="555" t="n">
        <v>45992</v>
      </c>
      <c r="G716" s="555" t="n">
        <v>45992</v>
      </c>
      <c r="H716" s="555" t="n">
        <v>46020</v>
      </c>
      <c r="I716" t="n">
        <v>173.6</v>
      </c>
      <c r="J716" t="n">
        <v>173.6</v>
      </c>
      <c r="K716" t="n">
        <v>173.6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inlineStr">
        <is>
          <t>12/2025</t>
        </is>
      </c>
    </row>
    <row r="717">
      <c r="A717" t="n">
        <v>181646</v>
      </c>
      <c r="B717" t="n">
        <v>128</v>
      </c>
      <c r="C717" t="inlineStr">
        <is>
          <t>Love Cabaret</t>
        </is>
      </c>
      <c r="D717" t="inlineStr">
        <is>
          <t>MEAT HUNTER IMPORT EXPORT AND DISTRIBUTION LTDA</t>
        </is>
      </c>
      <c r="E717" t="inlineStr">
        <is>
          <t>6515</t>
        </is>
      </c>
      <c r="F717" s="555" t="n">
        <v>45992</v>
      </c>
      <c r="G717" s="555" t="n">
        <v>45992</v>
      </c>
      <c r="H717" s="555" t="n">
        <v>46006</v>
      </c>
      <c r="I717" t="n">
        <v>1272.64</v>
      </c>
      <c r="J717" t="n">
        <v>1272.64</v>
      </c>
      <c r="K717" t="n">
        <v>1272.64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inlineStr">
        <is>
          <t>12/2025</t>
        </is>
      </c>
    </row>
    <row r="718">
      <c r="A718" t="n">
        <v>181643</v>
      </c>
      <c r="B718" t="n">
        <v>128</v>
      </c>
      <c r="C718" t="inlineStr">
        <is>
          <t>Love Cabaret</t>
        </is>
      </c>
      <c r="D718" t="inlineStr">
        <is>
          <t>MARIO PEDRO FELICIANO - HORTIFRUTI</t>
        </is>
      </c>
      <c r="E718" t="inlineStr">
        <is>
          <t>460430</t>
        </is>
      </c>
      <c r="F718" s="555" t="n">
        <v>45992</v>
      </c>
      <c r="G718" s="555" t="n">
        <v>45992</v>
      </c>
      <c r="H718" s="555" t="n">
        <v>46020</v>
      </c>
      <c r="I718" t="n">
        <v>9.43</v>
      </c>
      <c r="J718" t="n">
        <v>9.43</v>
      </c>
      <c r="K718" t="n">
        <v>9.43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inlineStr">
        <is>
          <t>12/2025</t>
        </is>
      </c>
    </row>
    <row r="719">
      <c r="A719" t="n">
        <v>181641</v>
      </c>
      <c r="B719" t="n">
        <v>128</v>
      </c>
      <c r="C719" t="inlineStr">
        <is>
          <t>Love Cabaret</t>
        </is>
      </c>
      <c r="D719" t="inlineStr">
        <is>
          <t>HORTA NOVA DISTRIBUIDORA DE HORTIFRUTI LTDA</t>
        </is>
      </c>
      <c r="E719" t="inlineStr">
        <is>
          <t>7631</t>
        </is>
      </c>
      <c r="F719" s="555" t="n">
        <v>45992</v>
      </c>
      <c r="G719" s="555" t="n">
        <v>45992</v>
      </c>
      <c r="H719" s="555" t="n">
        <v>46020</v>
      </c>
      <c r="I719" t="n">
        <v>68.5</v>
      </c>
      <c r="J719" t="n">
        <v>68.5</v>
      </c>
      <c r="K719" t="n">
        <v>68.5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inlineStr">
        <is>
          <t>12/2025</t>
        </is>
      </c>
    </row>
    <row r="720">
      <c r="A720" t="n">
        <v>181635</v>
      </c>
      <c r="B720" t="n">
        <v>128</v>
      </c>
      <c r="C720" t="inlineStr">
        <is>
          <t>Love Cabaret</t>
        </is>
      </c>
      <c r="D720" t="inlineStr">
        <is>
          <t>WIDE STOCK COMERCIO E DISTRIBUICAO LTDA</t>
        </is>
      </c>
      <c r="E720" t="inlineStr">
        <is>
          <t>420893</t>
        </is>
      </c>
      <c r="F720" s="555" t="n">
        <v>45992</v>
      </c>
      <c r="H720" s="555" t="n">
        <v>46020</v>
      </c>
      <c r="I720" t="n">
        <v>310.2</v>
      </c>
      <c r="J720" t="n">
        <v>310.2</v>
      </c>
      <c r="K720" t="n">
        <v>0</v>
      </c>
      <c r="L720" t="n">
        <v>0</v>
      </c>
      <c r="M720" t="n">
        <v>310.2</v>
      </c>
      <c r="N720" t="n">
        <v>0</v>
      </c>
      <c r="O720" t="n">
        <v>0</v>
      </c>
      <c r="P720" t="n">
        <v>0</v>
      </c>
      <c r="Q720" t="inlineStr">
        <is>
          <t>12/2025</t>
        </is>
      </c>
    </row>
    <row r="721">
      <c r="A721" t="n">
        <v>181580</v>
      </c>
      <c r="B721" t="n">
        <v>128</v>
      </c>
      <c r="C721" t="inlineStr">
        <is>
          <t>Love Cabaret</t>
        </is>
      </c>
      <c r="D721" t="inlineStr">
        <is>
          <t xml:space="preserve">LATICINIOS FIOR DITALIA LTDA </t>
        </is>
      </c>
      <c r="E721" t="inlineStr">
        <is>
          <t>40803</t>
        </is>
      </c>
      <c r="F721" s="555" t="n">
        <v>45992</v>
      </c>
      <c r="G721" s="555" t="n">
        <v>45992</v>
      </c>
      <c r="H721" s="555" t="n">
        <v>46008</v>
      </c>
      <c r="I721" t="n">
        <v>326.75</v>
      </c>
      <c r="J721" t="n">
        <v>326.75</v>
      </c>
      <c r="K721" t="n">
        <v>326.75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inlineStr">
        <is>
          <t>12/2025</t>
        </is>
      </c>
    </row>
    <row r="722">
      <c r="A722" t="n">
        <v>181578</v>
      </c>
      <c r="B722" t="n">
        <v>128</v>
      </c>
      <c r="C722" t="inlineStr">
        <is>
          <t>Love Cabaret</t>
        </is>
      </c>
      <c r="D722" t="inlineStr">
        <is>
          <t>CASA DE CARNES P.J.J.LTDA</t>
        </is>
      </c>
      <c r="E722" t="inlineStr">
        <is>
          <t>44858</t>
        </is>
      </c>
      <c r="F722" s="555" t="n">
        <v>45993</v>
      </c>
      <c r="G722" s="555" t="n">
        <v>45993</v>
      </c>
      <c r="H722" s="555" t="n">
        <v>46008</v>
      </c>
      <c r="I722" t="n">
        <v>130.74</v>
      </c>
      <c r="J722" t="n">
        <v>130.74</v>
      </c>
      <c r="K722" t="n">
        <v>130.74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inlineStr">
        <is>
          <t>12/2025</t>
        </is>
      </c>
    </row>
    <row r="723">
      <c r="A723" t="n">
        <v>181574</v>
      </c>
      <c r="B723" t="n">
        <v>128</v>
      </c>
      <c r="C723" t="inlineStr">
        <is>
          <t>Love Cabaret</t>
        </is>
      </c>
      <c r="D723" t="inlineStr">
        <is>
          <t>ZAHIL IMPORTADORA LTDA</t>
        </is>
      </c>
      <c r="E723" t="inlineStr">
        <is>
          <t>261162</t>
        </is>
      </c>
      <c r="F723" s="555" t="n">
        <v>45992</v>
      </c>
      <c r="G723" s="555" t="n">
        <v>45992</v>
      </c>
      <c r="H723" s="555" t="n">
        <v>46007</v>
      </c>
      <c r="I723" t="n">
        <v>880.54</v>
      </c>
      <c r="J723" t="n">
        <v>826.8</v>
      </c>
      <c r="K723" t="n">
        <v>0</v>
      </c>
      <c r="L723" t="n">
        <v>880.54</v>
      </c>
      <c r="M723" t="n">
        <v>0</v>
      </c>
      <c r="N723" t="n">
        <v>0</v>
      </c>
      <c r="O723" t="n">
        <v>0</v>
      </c>
      <c r="P723" t="n">
        <v>0</v>
      </c>
      <c r="Q723" t="inlineStr">
        <is>
          <t>12/2025</t>
        </is>
      </c>
    </row>
    <row r="724">
      <c r="A724" t="n">
        <v>181568</v>
      </c>
      <c r="B724" t="n">
        <v>128</v>
      </c>
      <c r="C724" t="inlineStr">
        <is>
          <t>Love Cabaret</t>
        </is>
      </c>
      <c r="D724" t="inlineStr">
        <is>
          <t>HORTA NOVA DISTRIBUIDORA DE HORTIFRUTI LTDA</t>
        </is>
      </c>
      <c r="E724" t="inlineStr">
        <is>
          <t>7646</t>
        </is>
      </c>
      <c r="F724" s="555" t="n">
        <v>45992</v>
      </c>
      <c r="G724" s="555" t="n">
        <v>45992</v>
      </c>
      <c r="H724" s="555" t="n">
        <v>46020</v>
      </c>
      <c r="I724" t="n">
        <v>165</v>
      </c>
      <c r="J724" t="n">
        <v>165</v>
      </c>
      <c r="K724" t="n">
        <v>165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inlineStr">
        <is>
          <t>12/2025</t>
        </is>
      </c>
    </row>
    <row r="725">
      <c r="A725" t="n">
        <v>181567</v>
      </c>
      <c r="B725" t="n">
        <v>128</v>
      </c>
      <c r="C725" t="inlineStr">
        <is>
          <t>Love Cabaret</t>
        </is>
      </c>
      <c r="D725" t="inlineStr">
        <is>
          <t>ASSAZ ORGANICA INDUSTRIA E COMERCIO DE ALIMENTOS LTDA</t>
        </is>
      </c>
      <c r="E725" t="inlineStr">
        <is>
          <t>24722</t>
        </is>
      </c>
      <c r="F725" s="555" t="n">
        <v>45993</v>
      </c>
      <c r="G725" s="555" t="n">
        <v>45993</v>
      </c>
      <c r="H725" s="555" t="n">
        <v>46008</v>
      </c>
      <c r="I725" t="n">
        <v>50.75</v>
      </c>
      <c r="J725" t="n">
        <v>50.75</v>
      </c>
      <c r="K725" t="n">
        <v>50.75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inlineStr">
        <is>
          <t>12/2025</t>
        </is>
      </c>
    </row>
    <row r="726">
      <c r="A726" t="n">
        <v>181566</v>
      </c>
      <c r="B726" t="n">
        <v>128</v>
      </c>
      <c r="C726" t="inlineStr">
        <is>
          <t>Love Cabaret</t>
        </is>
      </c>
      <c r="D726" t="inlineStr">
        <is>
          <t>MULTIFRANGOS COMERCIO DE ALIMENTOS LTDA</t>
        </is>
      </c>
      <c r="E726" t="inlineStr">
        <is>
          <t>931751</t>
        </is>
      </c>
      <c r="F726" s="555" t="n">
        <v>45993</v>
      </c>
      <c r="G726" s="555" t="n">
        <v>45993</v>
      </c>
      <c r="H726" s="555" t="n">
        <v>46007</v>
      </c>
      <c r="I726" t="n">
        <v>336.87</v>
      </c>
      <c r="J726" t="n">
        <v>336.87</v>
      </c>
      <c r="K726" t="n">
        <v>336.87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inlineStr">
        <is>
          <t>12/2025</t>
        </is>
      </c>
    </row>
    <row r="727">
      <c r="A727" t="n">
        <v>181564</v>
      </c>
      <c r="B727" t="n">
        <v>128</v>
      </c>
      <c r="C727" t="inlineStr">
        <is>
          <t>Love Cabaret</t>
        </is>
      </c>
      <c r="D727" t="inlineStr">
        <is>
          <t>FG7 COMERCIO E DISTRIBUICAO DE BEBIDAS LTDA</t>
        </is>
      </c>
      <c r="E727" t="inlineStr">
        <is>
          <t>709622</t>
        </is>
      </c>
      <c r="F727" s="555" t="n">
        <v>45992</v>
      </c>
      <c r="G727" s="555" t="n">
        <v>45992</v>
      </c>
      <c r="H727" s="555" t="n">
        <v>46014</v>
      </c>
      <c r="I727" t="n">
        <v>860.9400000000001</v>
      </c>
      <c r="J727" t="n">
        <v>860.9400000000001</v>
      </c>
      <c r="K727" t="n">
        <v>0</v>
      </c>
      <c r="L727" t="n">
        <v>860.9400000000001</v>
      </c>
      <c r="M727" t="n">
        <v>0</v>
      </c>
      <c r="N727" t="n">
        <v>0</v>
      </c>
      <c r="O727" t="n">
        <v>0</v>
      </c>
      <c r="P727" t="n">
        <v>0</v>
      </c>
      <c r="Q727" t="inlineStr">
        <is>
          <t>12/2025</t>
        </is>
      </c>
    </row>
    <row r="728">
      <c r="A728" t="n">
        <v>181562</v>
      </c>
      <c r="B728" t="n">
        <v>128</v>
      </c>
      <c r="C728" t="inlineStr">
        <is>
          <t>Love Cabaret</t>
        </is>
      </c>
      <c r="D728" t="inlineStr">
        <is>
          <t>WPP COMERCIO DE CARNES LTDA</t>
        </is>
      </c>
      <c r="E728" t="inlineStr">
        <is>
          <t>75938</t>
        </is>
      </c>
      <c r="F728" s="555" t="n">
        <v>45993</v>
      </c>
      <c r="G728" s="555" t="n">
        <v>45993</v>
      </c>
      <c r="H728" s="555" t="n">
        <v>46021</v>
      </c>
      <c r="I728" t="n">
        <v>1056</v>
      </c>
      <c r="J728" t="n">
        <v>1056</v>
      </c>
      <c r="K728" t="n">
        <v>1056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inlineStr">
        <is>
          <t>12/2025</t>
        </is>
      </c>
    </row>
    <row r="729">
      <c r="A729" t="n">
        <v>181557</v>
      </c>
      <c r="B729" t="n">
        <v>128</v>
      </c>
      <c r="C729" t="inlineStr">
        <is>
          <t>Love Cabaret</t>
        </is>
      </c>
      <c r="D729" t="inlineStr">
        <is>
          <t>DTK COMERCIO DE ALIMENTOS LTDA</t>
        </is>
      </c>
      <c r="E729" t="inlineStr">
        <is>
          <t>55214</t>
        </is>
      </c>
      <c r="F729" s="555" t="n">
        <v>45993</v>
      </c>
      <c r="G729" s="555" t="n">
        <v>45993</v>
      </c>
      <c r="H729" s="555" t="n">
        <v>46021</v>
      </c>
      <c r="I729" t="n">
        <v>632.53</v>
      </c>
      <c r="J729" t="n">
        <v>630.53</v>
      </c>
      <c r="K729" t="n">
        <v>632.53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inlineStr">
        <is>
          <t>12/2025</t>
        </is>
      </c>
    </row>
    <row r="730">
      <c r="A730" t="n">
        <v>181551</v>
      </c>
      <c r="B730" t="n">
        <v>128</v>
      </c>
      <c r="C730" t="inlineStr">
        <is>
          <t>Love Cabaret</t>
        </is>
      </c>
      <c r="D730" t="inlineStr">
        <is>
          <t>EMPORIO M&amp;L COMERCIO DE ALIM E BEBIDAS LTDA</t>
        </is>
      </c>
      <c r="E730" t="inlineStr">
        <is>
          <t>483974</t>
        </is>
      </c>
      <c r="F730" s="555" t="n">
        <v>45992</v>
      </c>
      <c r="G730" s="555" t="n">
        <v>45992</v>
      </c>
      <c r="H730" s="555" t="n">
        <v>46023</v>
      </c>
      <c r="I730" t="n">
        <v>2214.25</v>
      </c>
      <c r="J730" t="n">
        <v>2214.25</v>
      </c>
      <c r="K730" t="n">
        <v>2214.25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inlineStr">
        <is>
          <t>12/2025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ID_Loja</t>
        </is>
      </c>
      <c r="B1" t="inlineStr">
        <is>
          <t>Loja</t>
        </is>
      </c>
      <c r="C1" t="inlineStr">
        <is>
          <t>Data_Evento</t>
        </is>
      </c>
      <c r="D1" t="inlineStr">
        <is>
          <t>Mes_Texto</t>
        </is>
      </c>
      <c r="E1" t="inlineStr">
        <is>
          <t>Categoria</t>
        </is>
      </c>
      <c r="F1" t="inlineStr">
        <is>
          <t>Soma_Valor_Transacao_Bruto</t>
        </is>
      </c>
      <c r="G1" t="inlineStr">
        <is>
          <t>Soma_Desconto</t>
        </is>
      </c>
      <c r="H1" t="inlineStr">
        <is>
          <t>Soma_Valor_Transacao_Liquido</t>
        </is>
      </c>
    </row>
    <row r="2">
      <c r="A2" t="n">
        <v>128</v>
      </c>
      <c r="B2" t="inlineStr">
        <is>
          <t>Love Cabaret</t>
        </is>
      </c>
      <c r="C2" s="555" t="n">
        <v>46207</v>
      </c>
      <c r="D2" t="inlineStr">
        <is>
          <t>7/2026</t>
        </is>
      </c>
      <c r="E2" t="inlineStr">
        <is>
          <t>Bebidas</t>
        </is>
      </c>
      <c r="F2" t="n">
        <v>15874.9</v>
      </c>
      <c r="G2" t="n">
        <v>1010.04</v>
      </c>
      <c r="H2" t="n">
        <v>14864.86</v>
      </c>
    </row>
    <row r="3">
      <c r="A3" t="n">
        <v>128</v>
      </c>
      <c r="B3" t="inlineStr">
        <is>
          <t>Love Cabaret</t>
        </is>
      </c>
      <c r="C3" s="555" t="n">
        <v>46207</v>
      </c>
      <c r="D3" t="inlineStr">
        <is>
          <t>7/2026</t>
        </is>
      </c>
      <c r="E3" t="inlineStr">
        <is>
          <t>Alimentos</t>
        </is>
      </c>
      <c r="F3" t="n">
        <v>5289</v>
      </c>
      <c r="G3" t="n">
        <v>1470.4</v>
      </c>
      <c r="H3" t="n">
        <v>3818.6</v>
      </c>
    </row>
    <row r="4">
      <c r="A4" t="n">
        <v>128</v>
      </c>
      <c r="B4" t="inlineStr">
        <is>
          <t>Love Cabaret</t>
        </is>
      </c>
      <c r="C4" s="555" t="n">
        <v>46207</v>
      </c>
      <c r="D4" t="inlineStr">
        <is>
          <t>7/2026</t>
        </is>
      </c>
      <c r="E4" t="inlineStr">
        <is>
          <t>Serviço</t>
        </is>
      </c>
      <c r="F4" t="n">
        <v>2743.5</v>
      </c>
      <c r="G4" t="n">
        <v>0</v>
      </c>
      <c r="H4" t="n">
        <v>2743.5</v>
      </c>
    </row>
    <row r="5">
      <c r="A5" t="n">
        <v>128</v>
      </c>
      <c r="B5" t="inlineStr">
        <is>
          <t>Love Cabaret</t>
        </is>
      </c>
      <c r="C5" s="555" t="n">
        <v>46207</v>
      </c>
      <c r="D5" t="inlineStr">
        <is>
          <t>7/2026</t>
        </is>
      </c>
      <c r="E5" t="inlineStr">
        <is>
          <t>Gifts</t>
        </is>
      </c>
      <c r="F5" t="n">
        <v>2150</v>
      </c>
      <c r="G5" t="n">
        <v>0</v>
      </c>
      <c r="H5" t="n">
        <v>2150</v>
      </c>
    </row>
    <row r="6">
      <c r="A6" t="n">
        <v>128</v>
      </c>
      <c r="B6" t="inlineStr">
        <is>
          <t>Love Cabaret</t>
        </is>
      </c>
      <c r="C6" s="555" t="n">
        <v>46207</v>
      </c>
      <c r="D6" t="inlineStr">
        <is>
          <t>7/2026</t>
        </is>
      </c>
      <c r="E6" t="inlineStr">
        <is>
          <t>Couvert</t>
        </is>
      </c>
      <c r="F6" t="n">
        <v>5850</v>
      </c>
      <c r="G6" t="n">
        <v>0</v>
      </c>
      <c r="H6" t="n">
        <v>5850</v>
      </c>
    </row>
    <row r="7">
      <c r="A7" t="n">
        <v>128</v>
      </c>
      <c r="B7" t="inlineStr">
        <is>
          <t>Love Cabaret</t>
        </is>
      </c>
      <c r="C7" s="555" t="n">
        <v>46206</v>
      </c>
      <c r="D7" t="inlineStr">
        <is>
          <t>7/2026</t>
        </is>
      </c>
      <c r="E7" t="inlineStr">
        <is>
          <t>Alimentos</t>
        </is>
      </c>
      <c r="F7" t="n">
        <v>5157</v>
      </c>
      <c r="G7" t="n">
        <v>1295.98</v>
      </c>
      <c r="H7" t="n">
        <v>3861.02</v>
      </c>
    </row>
    <row r="8">
      <c r="A8" t="n">
        <v>128</v>
      </c>
      <c r="B8" t="inlineStr">
        <is>
          <t>Love Cabaret</t>
        </is>
      </c>
      <c r="C8" s="555" t="n">
        <v>46206</v>
      </c>
      <c r="D8" t="inlineStr">
        <is>
          <t>7/2026</t>
        </is>
      </c>
      <c r="E8" t="inlineStr">
        <is>
          <t>Bebidas</t>
        </is>
      </c>
      <c r="F8" t="n">
        <v>14688</v>
      </c>
      <c r="G8" t="n">
        <v>1970.7</v>
      </c>
      <c r="H8" t="n">
        <v>12717.3</v>
      </c>
    </row>
    <row r="9">
      <c r="A9" t="n">
        <v>128</v>
      </c>
      <c r="B9" t="inlineStr">
        <is>
          <t>Love Cabaret</t>
        </is>
      </c>
      <c r="C9" s="555" t="n">
        <v>46206</v>
      </c>
      <c r="D9" t="inlineStr">
        <is>
          <t>7/2026</t>
        </is>
      </c>
      <c r="E9" t="inlineStr">
        <is>
          <t>Serviço</t>
        </is>
      </c>
      <c r="F9" t="n">
        <v>2491.58</v>
      </c>
      <c r="G9" t="n">
        <v>0</v>
      </c>
      <c r="H9" t="n">
        <v>2491.58</v>
      </c>
    </row>
    <row r="10">
      <c r="A10" t="n">
        <v>128</v>
      </c>
      <c r="B10" t="inlineStr">
        <is>
          <t>Love Cabaret</t>
        </is>
      </c>
      <c r="C10" s="555" t="n">
        <v>46206</v>
      </c>
      <c r="D10" t="inlineStr">
        <is>
          <t>7/2026</t>
        </is>
      </c>
      <c r="E10" t="inlineStr">
        <is>
          <t>Gifts</t>
        </is>
      </c>
      <c r="F10" t="n">
        <v>1550</v>
      </c>
      <c r="G10" t="n">
        <v>0</v>
      </c>
      <c r="H10" t="n">
        <v>1550</v>
      </c>
    </row>
    <row r="11">
      <c r="A11" t="n">
        <v>128</v>
      </c>
      <c r="B11" t="inlineStr">
        <is>
          <t>Love Cabaret</t>
        </is>
      </c>
      <c r="C11" s="555" t="n">
        <v>46206</v>
      </c>
      <c r="D11" t="inlineStr">
        <is>
          <t>7/2026</t>
        </is>
      </c>
      <c r="E11" t="inlineStr">
        <is>
          <t>Couvert</t>
        </is>
      </c>
      <c r="F11" t="n">
        <v>5880</v>
      </c>
      <c r="G11" t="n">
        <v>842.4</v>
      </c>
      <c r="H11" t="n">
        <v>5037.6</v>
      </c>
    </row>
    <row r="12">
      <c r="A12" t="n">
        <v>128</v>
      </c>
      <c r="B12" t="inlineStr">
        <is>
          <t>Love Cabaret</t>
        </is>
      </c>
      <c r="C12" s="555" t="n">
        <v>46200</v>
      </c>
      <c r="D12" t="inlineStr">
        <is>
          <t>6/2026</t>
        </is>
      </c>
      <c r="E12" t="inlineStr">
        <is>
          <t>Alimentos</t>
        </is>
      </c>
      <c r="F12" t="n">
        <v>5649</v>
      </c>
      <c r="G12" t="n">
        <v>1281.71</v>
      </c>
      <c r="H12" t="n">
        <v>4367.29</v>
      </c>
    </row>
    <row r="13">
      <c r="A13" t="n">
        <v>128</v>
      </c>
      <c r="B13" t="inlineStr">
        <is>
          <t>Love Cabaret</t>
        </is>
      </c>
      <c r="C13" s="555" t="n">
        <v>46200</v>
      </c>
      <c r="D13" t="inlineStr">
        <is>
          <t>6/2026</t>
        </is>
      </c>
      <c r="E13" t="inlineStr">
        <is>
          <t>Bebidas</t>
        </is>
      </c>
      <c r="F13" t="n">
        <v>14218</v>
      </c>
      <c r="G13" t="n">
        <v>1023.29</v>
      </c>
      <c r="H13" t="n">
        <v>13194.71</v>
      </c>
    </row>
    <row r="14">
      <c r="A14" t="n">
        <v>128</v>
      </c>
      <c r="B14" t="inlineStr">
        <is>
          <t>Love Cabaret</t>
        </is>
      </c>
      <c r="C14" s="555" t="n">
        <v>46200</v>
      </c>
      <c r="D14" t="inlineStr">
        <is>
          <t>6/2026</t>
        </is>
      </c>
      <c r="E14" t="inlineStr">
        <is>
          <t>Serviço</t>
        </is>
      </c>
      <c r="F14" t="n">
        <v>2543.19</v>
      </c>
      <c r="G14" t="n">
        <v>0</v>
      </c>
      <c r="H14" t="n">
        <v>2543.19</v>
      </c>
    </row>
    <row r="15">
      <c r="A15" t="n">
        <v>128</v>
      </c>
      <c r="B15" t="inlineStr">
        <is>
          <t>Love Cabaret</t>
        </is>
      </c>
      <c r="C15" s="555" t="n">
        <v>46200</v>
      </c>
      <c r="D15" t="inlineStr">
        <is>
          <t>6/2026</t>
        </is>
      </c>
      <c r="E15" t="inlineStr">
        <is>
          <t>Gifts</t>
        </is>
      </c>
      <c r="F15" t="n">
        <v>2050</v>
      </c>
      <c r="G15" t="n">
        <v>0</v>
      </c>
      <c r="H15" t="n">
        <v>2050</v>
      </c>
    </row>
    <row r="16">
      <c r="A16" t="n">
        <v>128</v>
      </c>
      <c r="B16" t="inlineStr">
        <is>
          <t>Love Cabaret</t>
        </is>
      </c>
      <c r="C16" s="555" t="n">
        <v>46200</v>
      </c>
      <c r="D16" t="inlineStr">
        <is>
          <t>6/2026</t>
        </is>
      </c>
      <c r="E16" t="inlineStr">
        <is>
          <t>Couvert</t>
        </is>
      </c>
      <c r="F16" t="n">
        <v>6550</v>
      </c>
      <c r="G16" t="n">
        <v>39</v>
      </c>
      <c r="H16" t="n">
        <v>6511</v>
      </c>
    </row>
    <row r="17">
      <c r="A17" t="n">
        <v>128</v>
      </c>
      <c r="B17" t="inlineStr">
        <is>
          <t>Love Cabaret</t>
        </is>
      </c>
      <c r="C17" s="555" t="n">
        <v>46199</v>
      </c>
      <c r="D17" t="inlineStr">
        <is>
          <t>6/2026</t>
        </is>
      </c>
      <c r="E17" t="inlineStr">
        <is>
          <t>Bebidas</t>
        </is>
      </c>
      <c r="F17" t="n">
        <v>12127</v>
      </c>
      <c r="G17" t="n">
        <v>867</v>
      </c>
      <c r="H17" t="n">
        <v>11260</v>
      </c>
    </row>
    <row r="18">
      <c r="A18" t="n">
        <v>128</v>
      </c>
      <c r="B18" t="inlineStr">
        <is>
          <t>Love Cabaret</t>
        </is>
      </c>
      <c r="C18" s="555" t="n">
        <v>46199</v>
      </c>
      <c r="D18" t="inlineStr">
        <is>
          <t>6/2026</t>
        </is>
      </c>
      <c r="E18" t="inlineStr">
        <is>
          <t>Serviço</t>
        </is>
      </c>
      <c r="F18" t="n">
        <v>2134.34</v>
      </c>
      <c r="G18" t="n">
        <v>0</v>
      </c>
      <c r="H18" t="n">
        <v>2134.34</v>
      </c>
    </row>
    <row r="19">
      <c r="A19" t="n">
        <v>128</v>
      </c>
      <c r="B19" t="inlineStr">
        <is>
          <t>Love Cabaret</t>
        </is>
      </c>
      <c r="C19" s="555" t="n">
        <v>46199</v>
      </c>
      <c r="D19" t="inlineStr">
        <is>
          <t>6/2026</t>
        </is>
      </c>
      <c r="E19" t="inlineStr">
        <is>
          <t>Alimentos</t>
        </is>
      </c>
      <c r="F19" t="n">
        <v>5536</v>
      </c>
      <c r="G19" t="n">
        <v>1499.9</v>
      </c>
      <c r="H19" t="n">
        <v>4036.1</v>
      </c>
    </row>
    <row r="20">
      <c r="A20" t="n">
        <v>128</v>
      </c>
      <c r="B20" t="inlineStr">
        <is>
          <t>Love Cabaret</t>
        </is>
      </c>
      <c r="C20" s="555" t="n">
        <v>46199</v>
      </c>
      <c r="D20" t="inlineStr">
        <is>
          <t>6/2026</t>
        </is>
      </c>
      <c r="E20" t="inlineStr">
        <is>
          <t>Gifts</t>
        </is>
      </c>
      <c r="F20" t="n">
        <v>1125</v>
      </c>
      <c r="G20" t="n">
        <v>0</v>
      </c>
      <c r="H20" t="n">
        <v>1125</v>
      </c>
    </row>
    <row r="21">
      <c r="A21" t="n">
        <v>128</v>
      </c>
      <c r="B21" t="inlineStr">
        <is>
          <t>Love Cabaret</t>
        </is>
      </c>
      <c r="C21" s="555" t="n">
        <v>46199</v>
      </c>
      <c r="D21" t="inlineStr">
        <is>
          <t>6/2026</t>
        </is>
      </c>
      <c r="E21" t="inlineStr">
        <is>
          <t>Couvert</t>
        </is>
      </c>
      <c r="F21" t="n">
        <v>4750</v>
      </c>
      <c r="G21" t="n">
        <v>0</v>
      </c>
      <c r="H21" t="n">
        <v>4750</v>
      </c>
    </row>
    <row r="22">
      <c r="A22" t="n">
        <v>128</v>
      </c>
      <c r="B22" t="inlineStr">
        <is>
          <t>Love Cabaret</t>
        </is>
      </c>
      <c r="C22" s="555" t="n">
        <v>46198</v>
      </c>
      <c r="D22" t="inlineStr">
        <is>
          <t>6/2026</t>
        </is>
      </c>
      <c r="E22" t="inlineStr">
        <is>
          <t>Couvert</t>
        </is>
      </c>
      <c r="F22" t="n">
        <v>3461</v>
      </c>
      <c r="G22" t="n">
        <v>75</v>
      </c>
      <c r="H22" t="n">
        <v>3386</v>
      </c>
    </row>
    <row r="23">
      <c r="A23" t="n">
        <v>128</v>
      </c>
      <c r="B23" t="inlineStr">
        <is>
          <t>Love Cabaret</t>
        </is>
      </c>
      <c r="C23" s="555" t="n">
        <v>46198</v>
      </c>
      <c r="D23" t="inlineStr">
        <is>
          <t>6/2026</t>
        </is>
      </c>
      <c r="E23" t="inlineStr">
        <is>
          <t>Alimentos</t>
        </is>
      </c>
      <c r="F23" t="n">
        <v>5937</v>
      </c>
      <c r="G23" t="n">
        <v>1219.63</v>
      </c>
      <c r="H23" t="n">
        <v>4717.37</v>
      </c>
    </row>
    <row r="24">
      <c r="A24" t="n">
        <v>128</v>
      </c>
      <c r="B24" t="inlineStr">
        <is>
          <t>Love Cabaret</t>
        </is>
      </c>
      <c r="C24" s="555" t="n">
        <v>46198</v>
      </c>
      <c r="D24" t="inlineStr">
        <is>
          <t>6/2026</t>
        </is>
      </c>
      <c r="E24" t="inlineStr">
        <is>
          <t>Bebidas</t>
        </is>
      </c>
      <c r="F24" t="n">
        <v>14802</v>
      </c>
      <c r="G24" t="n">
        <v>1095.87</v>
      </c>
      <c r="H24" t="n">
        <v>13706.13</v>
      </c>
    </row>
    <row r="25">
      <c r="A25" t="n">
        <v>128</v>
      </c>
      <c r="B25" t="inlineStr">
        <is>
          <t>Love Cabaret</t>
        </is>
      </c>
      <c r="C25" s="555" t="n">
        <v>46198</v>
      </c>
      <c r="D25" t="inlineStr">
        <is>
          <t>6/2026</t>
        </is>
      </c>
      <c r="E25" t="inlineStr">
        <is>
          <t>Serviço</t>
        </is>
      </c>
      <c r="F25" t="n">
        <v>2458.49</v>
      </c>
      <c r="G25" t="n">
        <v>0</v>
      </c>
      <c r="H25" t="n">
        <v>2458.49</v>
      </c>
    </row>
    <row r="26">
      <c r="A26" t="n">
        <v>128</v>
      </c>
      <c r="B26" t="inlineStr">
        <is>
          <t>Love Cabaret</t>
        </is>
      </c>
      <c r="C26" s="555" t="n">
        <v>46193</v>
      </c>
      <c r="D26" t="inlineStr">
        <is>
          <t>6/2026</t>
        </is>
      </c>
      <c r="E26" t="inlineStr">
        <is>
          <t>Couvert</t>
        </is>
      </c>
      <c r="F26" t="n">
        <v>6941</v>
      </c>
      <c r="G26" t="n">
        <v>32.12</v>
      </c>
      <c r="H26" t="n">
        <v>6908.88</v>
      </c>
    </row>
    <row r="27">
      <c r="A27" t="n">
        <v>128</v>
      </c>
      <c r="B27" t="inlineStr">
        <is>
          <t>Love Cabaret</t>
        </is>
      </c>
      <c r="C27" s="555" t="n">
        <v>46193</v>
      </c>
      <c r="D27" t="inlineStr">
        <is>
          <t>6/2026</t>
        </is>
      </c>
      <c r="E27" t="inlineStr">
        <is>
          <t>Alimentos</t>
        </is>
      </c>
      <c r="F27" t="n">
        <v>6731</v>
      </c>
      <c r="G27" t="n">
        <v>1143.5</v>
      </c>
      <c r="H27" t="n">
        <v>5587.5</v>
      </c>
    </row>
    <row r="28">
      <c r="A28" t="n">
        <v>128</v>
      </c>
      <c r="B28" t="inlineStr">
        <is>
          <t>Love Cabaret</t>
        </is>
      </c>
      <c r="C28" s="555" t="n">
        <v>46193</v>
      </c>
      <c r="D28" t="inlineStr">
        <is>
          <t>6/2026</t>
        </is>
      </c>
      <c r="E28" t="inlineStr">
        <is>
          <t>Bebidas</t>
        </is>
      </c>
      <c r="F28" t="n">
        <v>16343</v>
      </c>
      <c r="G28" t="n">
        <v>803.5</v>
      </c>
      <c r="H28" t="n">
        <v>15539.5</v>
      </c>
    </row>
    <row r="29">
      <c r="A29" t="n">
        <v>128</v>
      </c>
      <c r="B29" t="inlineStr">
        <is>
          <t>Love Cabaret</t>
        </is>
      </c>
      <c r="C29" s="555" t="n">
        <v>46193</v>
      </c>
      <c r="D29" t="inlineStr">
        <is>
          <t>6/2026</t>
        </is>
      </c>
      <c r="E29" t="inlineStr">
        <is>
          <t>Serviço</t>
        </is>
      </c>
      <c r="F29" t="n">
        <v>3062.67</v>
      </c>
      <c r="G29" t="n">
        <v>0</v>
      </c>
      <c r="H29" t="n">
        <v>3062.67</v>
      </c>
    </row>
    <row r="30">
      <c r="A30" t="n">
        <v>128</v>
      </c>
      <c r="B30" t="inlineStr">
        <is>
          <t>Love Cabaret</t>
        </is>
      </c>
      <c r="C30" s="555" t="n">
        <v>46193</v>
      </c>
      <c r="D30" t="inlineStr">
        <is>
          <t>6/2026</t>
        </is>
      </c>
      <c r="E30" t="inlineStr">
        <is>
          <t>Gifts</t>
        </is>
      </c>
      <c r="F30" t="n">
        <v>2850</v>
      </c>
      <c r="G30" t="n">
        <v>0</v>
      </c>
      <c r="H30" t="n">
        <v>2850</v>
      </c>
    </row>
    <row r="31">
      <c r="A31" t="n">
        <v>128</v>
      </c>
      <c r="B31" t="inlineStr">
        <is>
          <t>Love Cabaret</t>
        </is>
      </c>
      <c r="C31" s="555" t="n">
        <v>46192</v>
      </c>
      <c r="D31" t="inlineStr">
        <is>
          <t>6/2026</t>
        </is>
      </c>
      <c r="E31" t="inlineStr">
        <is>
          <t>Bebidas</t>
        </is>
      </c>
      <c r="F31" t="n">
        <v>5709.5</v>
      </c>
      <c r="G31" t="n">
        <v>870.52</v>
      </c>
      <c r="H31" t="n">
        <v>4838.98</v>
      </c>
    </row>
    <row r="32">
      <c r="A32" t="n">
        <v>128</v>
      </c>
      <c r="B32" t="inlineStr">
        <is>
          <t>Love Cabaret</t>
        </is>
      </c>
      <c r="C32" s="555" t="n">
        <v>46192</v>
      </c>
      <c r="D32" t="inlineStr">
        <is>
          <t>6/2026</t>
        </is>
      </c>
      <c r="E32" t="inlineStr">
        <is>
          <t>Alimentos</t>
        </is>
      </c>
      <c r="F32" t="n">
        <v>2999</v>
      </c>
      <c r="G32" t="n">
        <v>967</v>
      </c>
      <c r="H32" t="n">
        <v>2032</v>
      </c>
    </row>
    <row r="33">
      <c r="A33" t="n">
        <v>128</v>
      </c>
      <c r="B33" t="inlineStr">
        <is>
          <t>Love Cabaret</t>
        </is>
      </c>
      <c r="C33" s="555" t="n">
        <v>46192</v>
      </c>
      <c r="D33" t="inlineStr">
        <is>
          <t>6/2026</t>
        </is>
      </c>
      <c r="E33" t="inlineStr">
        <is>
          <t>Serviço</t>
        </is>
      </c>
      <c r="F33" t="n">
        <v>878.8</v>
      </c>
      <c r="G33" t="n">
        <v>0</v>
      </c>
      <c r="H33" t="n">
        <v>878.8</v>
      </c>
    </row>
    <row r="34">
      <c r="A34" t="n">
        <v>128</v>
      </c>
      <c r="B34" t="inlineStr">
        <is>
          <t>Love Cabaret</t>
        </is>
      </c>
      <c r="C34" s="555" t="n">
        <v>46192</v>
      </c>
      <c r="D34" t="inlineStr">
        <is>
          <t>6/2026</t>
        </is>
      </c>
      <c r="E34" t="inlineStr">
        <is>
          <t>Couvert</t>
        </is>
      </c>
      <c r="F34" t="n">
        <v>2150</v>
      </c>
      <c r="G34" t="n">
        <v>50</v>
      </c>
      <c r="H34" t="n">
        <v>2100</v>
      </c>
    </row>
    <row r="35">
      <c r="A35" t="n">
        <v>128</v>
      </c>
      <c r="B35" t="inlineStr">
        <is>
          <t>Love Cabaret</t>
        </is>
      </c>
      <c r="C35" s="555" t="n">
        <v>46191</v>
      </c>
      <c r="D35" t="inlineStr">
        <is>
          <t>6/2026</t>
        </is>
      </c>
      <c r="E35" t="inlineStr">
        <is>
          <t>Bebidas</t>
        </is>
      </c>
      <c r="F35" t="n">
        <v>14015</v>
      </c>
      <c r="G35" t="n">
        <v>919.0700000000001</v>
      </c>
      <c r="H35" t="n">
        <v>13095.93</v>
      </c>
    </row>
    <row r="36">
      <c r="A36" t="n">
        <v>128</v>
      </c>
      <c r="B36" t="inlineStr">
        <is>
          <t>Love Cabaret</t>
        </is>
      </c>
      <c r="C36" s="555" t="n">
        <v>46191</v>
      </c>
      <c r="D36" t="inlineStr">
        <is>
          <t>6/2026</t>
        </is>
      </c>
      <c r="E36" t="inlineStr">
        <is>
          <t>Alimentos</t>
        </is>
      </c>
      <c r="F36" t="n">
        <v>6549</v>
      </c>
      <c r="G36" t="n">
        <v>1337.93</v>
      </c>
      <c r="H36" t="n">
        <v>5211.07</v>
      </c>
    </row>
    <row r="37">
      <c r="A37" t="n">
        <v>128</v>
      </c>
      <c r="B37" t="inlineStr">
        <is>
          <t>Love Cabaret</t>
        </is>
      </c>
      <c r="C37" s="555" t="n">
        <v>46191</v>
      </c>
      <c r="D37" t="inlineStr">
        <is>
          <t>6/2026</t>
        </is>
      </c>
      <c r="E37" t="inlineStr">
        <is>
          <t>Serviço</t>
        </is>
      </c>
      <c r="F37" t="n">
        <v>2421.64</v>
      </c>
      <c r="G37" t="n">
        <v>0</v>
      </c>
      <c r="H37" t="n">
        <v>2421.64</v>
      </c>
    </row>
    <row r="38">
      <c r="A38" t="n">
        <v>128</v>
      </c>
      <c r="B38" t="inlineStr">
        <is>
          <t>Love Cabaret</t>
        </is>
      </c>
      <c r="C38" s="555" t="n">
        <v>46191</v>
      </c>
      <c r="D38" t="inlineStr">
        <is>
          <t>6/2026</t>
        </is>
      </c>
      <c r="E38" t="inlineStr">
        <is>
          <t>Gifts</t>
        </is>
      </c>
      <c r="F38" t="n">
        <v>925</v>
      </c>
      <c r="G38" t="n">
        <v>0</v>
      </c>
      <c r="H38" t="n">
        <v>925</v>
      </c>
    </row>
    <row r="39">
      <c r="A39" t="n">
        <v>128</v>
      </c>
      <c r="B39" t="inlineStr">
        <is>
          <t>Love Cabaret</t>
        </is>
      </c>
      <c r="C39" s="555" t="n">
        <v>46191</v>
      </c>
      <c r="D39" t="inlineStr">
        <is>
          <t>6/2026</t>
        </is>
      </c>
      <c r="E39" t="inlineStr">
        <is>
          <t>Couvert</t>
        </is>
      </c>
      <c r="F39" t="n">
        <v>5250</v>
      </c>
      <c r="G39" t="n">
        <v>1.08</v>
      </c>
      <c r="H39" t="n">
        <v>5248.92</v>
      </c>
    </row>
    <row r="40">
      <c r="A40" t="n">
        <v>128</v>
      </c>
      <c r="B40" t="inlineStr">
        <is>
          <t>Love Cabaret</t>
        </is>
      </c>
      <c r="C40" s="555" t="n">
        <v>46186</v>
      </c>
      <c r="D40" t="inlineStr">
        <is>
          <t>6/2026</t>
        </is>
      </c>
      <c r="E40" t="inlineStr">
        <is>
          <t>Bebidas</t>
        </is>
      </c>
      <c r="F40" t="n">
        <v>7696</v>
      </c>
      <c r="G40" t="n">
        <v>534</v>
      </c>
      <c r="H40" t="n">
        <v>7162</v>
      </c>
    </row>
    <row r="41">
      <c r="A41" t="n">
        <v>128</v>
      </c>
      <c r="B41" t="inlineStr">
        <is>
          <t>Love Cabaret</t>
        </is>
      </c>
      <c r="C41" s="555" t="n">
        <v>46186</v>
      </c>
      <c r="D41" t="inlineStr">
        <is>
          <t>6/2026</t>
        </is>
      </c>
      <c r="E41" t="inlineStr">
        <is>
          <t>Alimentos</t>
        </is>
      </c>
      <c r="F41" t="n">
        <v>4255</v>
      </c>
      <c r="G41" t="n">
        <v>1347.3</v>
      </c>
      <c r="H41" t="n">
        <v>2907.7</v>
      </c>
    </row>
    <row r="42">
      <c r="A42" t="n">
        <v>128</v>
      </c>
      <c r="B42" t="inlineStr">
        <is>
          <t>Love Cabaret</t>
        </is>
      </c>
      <c r="C42" s="555" t="n">
        <v>46186</v>
      </c>
      <c r="D42" t="inlineStr">
        <is>
          <t>6/2026</t>
        </is>
      </c>
      <c r="E42" t="inlineStr">
        <is>
          <t>Serviço</t>
        </is>
      </c>
      <c r="F42" t="n">
        <v>1357.72</v>
      </c>
      <c r="G42" t="n">
        <v>0</v>
      </c>
      <c r="H42" t="n">
        <v>1357.72</v>
      </c>
    </row>
    <row r="43">
      <c r="A43" t="n">
        <v>128</v>
      </c>
      <c r="B43" t="inlineStr">
        <is>
          <t>Love Cabaret</t>
        </is>
      </c>
      <c r="C43" s="555" t="n">
        <v>46186</v>
      </c>
      <c r="D43" t="inlineStr">
        <is>
          <t>6/2026</t>
        </is>
      </c>
      <c r="E43" t="inlineStr">
        <is>
          <t>Gifts</t>
        </is>
      </c>
      <c r="F43" t="n">
        <v>550</v>
      </c>
      <c r="G43" t="n">
        <v>0</v>
      </c>
      <c r="H43" t="n">
        <v>550</v>
      </c>
    </row>
    <row r="44">
      <c r="A44" t="n">
        <v>128</v>
      </c>
      <c r="B44" t="inlineStr">
        <is>
          <t>Love Cabaret</t>
        </is>
      </c>
      <c r="C44" s="555" t="n">
        <v>46186</v>
      </c>
      <c r="D44" t="inlineStr">
        <is>
          <t>6/2026</t>
        </is>
      </c>
      <c r="E44" t="inlineStr">
        <is>
          <t>Couvert</t>
        </is>
      </c>
      <c r="F44" t="n">
        <v>4230</v>
      </c>
      <c r="G44" t="n">
        <v>0</v>
      </c>
      <c r="H44" t="n">
        <v>4230</v>
      </c>
    </row>
    <row r="45">
      <c r="A45" t="n">
        <v>128</v>
      </c>
      <c r="B45" t="inlineStr">
        <is>
          <t>Love Cabaret</t>
        </is>
      </c>
      <c r="C45" s="555" t="n">
        <v>46185</v>
      </c>
      <c r="D45" t="inlineStr">
        <is>
          <t>6/2026</t>
        </is>
      </c>
      <c r="E45" t="inlineStr">
        <is>
          <t>Bebidas</t>
        </is>
      </c>
      <c r="F45" t="n">
        <v>21190.9</v>
      </c>
      <c r="G45" t="n">
        <v>1520.9</v>
      </c>
      <c r="H45" t="n">
        <v>19670</v>
      </c>
    </row>
    <row r="46">
      <c r="A46" t="n">
        <v>128</v>
      </c>
      <c r="B46" t="inlineStr">
        <is>
          <t>Love Cabaret</t>
        </is>
      </c>
      <c r="C46" s="555" t="n">
        <v>46185</v>
      </c>
      <c r="D46" t="inlineStr">
        <is>
          <t>6/2026</t>
        </is>
      </c>
      <c r="E46" t="inlineStr">
        <is>
          <t>Alimentos</t>
        </is>
      </c>
      <c r="F46" t="n">
        <v>9890</v>
      </c>
      <c r="G46" t="n">
        <v>1330.7</v>
      </c>
      <c r="H46" t="n">
        <v>8559.299999999999</v>
      </c>
    </row>
    <row r="47">
      <c r="A47" t="n">
        <v>128</v>
      </c>
      <c r="B47" t="inlineStr">
        <is>
          <t>Love Cabaret</t>
        </is>
      </c>
      <c r="C47" s="555" t="n">
        <v>46185</v>
      </c>
      <c r="D47" t="inlineStr">
        <is>
          <t>6/2026</t>
        </is>
      </c>
      <c r="E47" t="inlineStr">
        <is>
          <t>Serviço</t>
        </is>
      </c>
      <c r="F47" t="n">
        <v>4025.11</v>
      </c>
      <c r="G47" t="n">
        <v>0</v>
      </c>
      <c r="H47" t="n">
        <v>4025.11</v>
      </c>
    </row>
    <row r="48">
      <c r="A48" t="n">
        <v>128</v>
      </c>
      <c r="B48" t="inlineStr">
        <is>
          <t>Love Cabaret</t>
        </is>
      </c>
      <c r="C48" s="555" t="n">
        <v>46185</v>
      </c>
      <c r="D48" t="inlineStr">
        <is>
          <t>6/2026</t>
        </is>
      </c>
      <c r="E48" t="inlineStr">
        <is>
          <t>Gifts</t>
        </is>
      </c>
      <c r="F48" t="n">
        <v>2975</v>
      </c>
      <c r="G48" t="n">
        <v>0</v>
      </c>
      <c r="H48" t="n">
        <v>2975</v>
      </c>
    </row>
    <row r="49">
      <c r="A49" t="n">
        <v>128</v>
      </c>
      <c r="B49" t="inlineStr">
        <is>
          <t>Love Cabaret</t>
        </is>
      </c>
      <c r="C49" s="555" t="n">
        <v>46185</v>
      </c>
      <c r="D49" t="inlineStr">
        <is>
          <t>6/2026</t>
        </is>
      </c>
      <c r="E49" t="inlineStr">
        <is>
          <t>Couvert</t>
        </is>
      </c>
      <c r="F49" t="n">
        <v>8360</v>
      </c>
      <c r="G49" t="n">
        <v>39</v>
      </c>
      <c r="H49" t="n">
        <v>8321</v>
      </c>
    </row>
    <row r="50">
      <c r="A50" t="n">
        <v>128</v>
      </c>
      <c r="B50" t="inlineStr">
        <is>
          <t>Love Cabaret</t>
        </is>
      </c>
      <c r="C50" s="555" t="n">
        <v>46179</v>
      </c>
      <c r="D50" t="inlineStr">
        <is>
          <t>6/2026</t>
        </is>
      </c>
      <c r="E50" t="inlineStr">
        <is>
          <t>Alimentos</t>
        </is>
      </c>
      <c r="F50" t="n">
        <v>6145</v>
      </c>
      <c r="G50" t="n">
        <v>1719.23</v>
      </c>
      <c r="H50" t="n">
        <v>4425.77</v>
      </c>
    </row>
    <row r="51">
      <c r="A51" t="n">
        <v>128</v>
      </c>
      <c r="B51" t="inlineStr">
        <is>
          <t>Love Cabaret</t>
        </is>
      </c>
      <c r="C51" s="555" t="n">
        <v>46179</v>
      </c>
      <c r="D51" t="inlineStr">
        <is>
          <t>6/2026</t>
        </is>
      </c>
      <c r="E51" t="inlineStr">
        <is>
          <t>Bebidas</t>
        </is>
      </c>
      <c r="F51" t="n">
        <v>13788</v>
      </c>
      <c r="G51" t="n">
        <v>845.77</v>
      </c>
      <c r="H51" t="n">
        <v>12942.23</v>
      </c>
    </row>
    <row r="52">
      <c r="A52" t="n">
        <v>128</v>
      </c>
      <c r="B52" t="inlineStr">
        <is>
          <t>Love Cabaret</t>
        </is>
      </c>
      <c r="C52" s="555" t="n">
        <v>46179</v>
      </c>
      <c r="D52" t="inlineStr">
        <is>
          <t>6/2026</t>
        </is>
      </c>
      <c r="E52" t="inlineStr">
        <is>
          <t>Serviço</t>
        </is>
      </c>
      <c r="F52" t="n">
        <v>2537.25</v>
      </c>
      <c r="G52" t="n">
        <v>0</v>
      </c>
      <c r="H52" t="n">
        <v>2537.25</v>
      </c>
    </row>
    <row r="53">
      <c r="A53" t="n">
        <v>128</v>
      </c>
      <c r="B53" t="inlineStr">
        <is>
          <t>Love Cabaret</t>
        </is>
      </c>
      <c r="C53" s="555" t="n">
        <v>46179</v>
      </c>
      <c r="D53" t="inlineStr">
        <is>
          <t>6/2026</t>
        </is>
      </c>
      <c r="E53" t="inlineStr">
        <is>
          <t>Gifts</t>
        </is>
      </c>
      <c r="F53" t="n">
        <v>1950</v>
      </c>
      <c r="G53" t="n">
        <v>0</v>
      </c>
      <c r="H53" t="n">
        <v>1950</v>
      </c>
    </row>
    <row r="54">
      <c r="A54" t="n">
        <v>128</v>
      </c>
      <c r="B54" t="inlineStr">
        <is>
          <t>Love Cabaret</t>
        </is>
      </c>
      <c r="C54" s="555" t="n">
        <v>46179</v>
      </c>
      <c r="D54" t="inlineStr">
        <is>
          <t>6/2026</t>
        </is>
      </c>
      <c r="E54" t="inlineStr">
        <is>
          <t>Couvert</t>
        </is>
      </c>
      <c r="F54" t="n">
        <v>6560</v>
      </c>
      <c r="G54" t="n">
        <v>0</v>
      </c>
      <c r="H54" t="n">
        <v>6560</v>
      </c>
    </row>
    <row r="55">
      <c r="A55" t="n">
        <v>128</v>
      </c>
      <c r="B55" t="inlineStr">
        <is>
          <t>Love Cabaret</t>
        </is>
      </c>
      <c r="C55" s="555" t="n">
        <v>46178</v>
      </c>
      <c r="D55" t="inlineStr">
        <is>
          <t>6/2026</t>
        </is>
      </c>
      <c r="E55" t="inlineStr">
        <is>
          <t>Couvert</t>
        </is>
      </c>
      <c r="F55" t="n">
        <v>7722</v>
      </c>
      <c r="G55" t="n">
        <v>2</v>
      </c>
      <c r="H55" t="n">
        <v>7720</v>
      </c>
    </row>
    <row r="56">
      <c r="A56" t="n">
        <v>128</v>
      </c>
      <c r="B56" t="inlineStr">
        <is>
          <t>Love Cabaret</t>
        </is>
      </c>
      <c r="C56" s="555" t="n">
        <v>46178</v>
      </c>
      <c r="D56" t="inlineStr">
        <is>
          <t>6/2026</t>
        </is>
      </c>
      <c r="E56" t="inlineStr">
        <is>
          <t>Bebidas</t>
        </is>
      </c>
      <c r="F56" t="n">
        <v>15266</v>
      </c>
      <c r="G56" t="n">
        <v>857.3</v>
      </c>
      <c r="H56" t="n">
        <v>14408.7</v>
      </c>
    </row>
    <row r="57">
      <c r="A57" t="n">
        <v>128</v>
      </c>
      <c r="B57" t="inlineStr">
        <is>
          <t>Love Cabaret</t>
        </is>
      </c>
      <c r="C57" s="555" t="n">
        <v>46178</v>
      </c>
      <c r="D57" t="inlineStr">
        <is>
          <t>6/2026</t>
        </is>
      </c>
      <c r="E57" t="inlineStr">
        <is>
          <t>Serviço</t>
        </is>
      </c>
      <c r="F57" t="n">
        <v>2847.23</v>
      </c>
      <c r="G57" t="n">
        <v>0</v>
      </c>
      <c r="H57" t="n">
        <v>2847.23</v>
      </c>
    </row>
    <row r="58">
      <c r="A58" t="n">
        <v>128</v>
      </c>
      <c r="B58" t="inlineStr">
        <is>
          <t>Love Cabaret</t>
        </is>
      </c>
      <c r="C58" s="555" t="n">
        <v>46178</v>
      </c>
      <c r="D58" t="inlineStr">
        <is>
          <t>6/2026</t>
        </is>
      </c>
      <c r="E58" t="inlineStr">
        <is>
          <t>Alimentos</t>
        </is>
      </c>
      <c r="F58" t="n">
        <v>6915</v>
      </c>
      <c r="G58" t="n">
        <v>1176.6</v>
      </c>
      <c r="H58" t="n">
        <v>5738.4</v>
      </c>
    </row>
    <row r="59">
      <c r="A59" t="n">
        <v>128</v>
      </c>
      <c r="B59" t="inlineStr">
        <is>
          <t>Love Cabaret</t>
        </is>
      </c>
      <c r="C59" s="555" t="n">
        <v>46178</v>
      </c>
      <c r="D59" t="inlineStr">
        <is>
          <t>6/2026</t>
        </is>
      </c>
      <c r="E59" t="inlineStr">
        <is>
          <t>Gifts</t>
        </is>
      </c>
      <c r="F59" t="n">
        <v>1775</v>
      </c>
      <c r="G59" t="n">
        <v>0</v>
      </c>
      <c r="H59" t="n">
        <v>1775</v>
      </c>
    </row>
    <row r="60">
      <c r="A60" t="n">
        <v>128</v>
      </c>
      <c r="B60" t="inlineStr">
        <is>
          <t>Love Cabaret</t>
        </is>
      </c>
      <c r="C60" s="555" t="n">
        <v>46177</v>
      </c>
      <c r="D60" t="inlineStr">
        <is>
          <t>6/2026</t>
        </is>
      </c>
      <c r="E60" t="inlineStr">
        <is>
          <t>Bebidas</t>
        </is>
      </c>
      <c r="F60" t="n">
        <v>17891</v>
      </c>
      <c r="G60" t="n">
        <v>885.28</v>
      </c>
      <c r="H60" t="n">
        <v>17005.72</v>
      </c>
    </row>
    <row r="61">
      <c r="A61" t="n">
        <v>128</v>
      </c>
      <c r="B61" t="inlineStr">
        <is>
          <t>Love Cabaret</t>
        </is>
      </c>
      <c r="C61" s="555" t="n">
        <v>46177</v>
      </c>
      <c r="D61" t="inlineStr">
        <is>
          <t>6/2026</t>
        </is>
      </c>
      <c r="E61" t="inlineStr">
        <is>
          <t>Alimentos</t>
        </is>
      </c>
      <c r="F61" t="n">
        <v>7788</v>
      </c>
      <c r="G61" t="n">
        <v>865.5</v>
      </c>
      <c r="H61" t="n">
        <v>6922.5</v>
      </c>
    </row>
    <row r="62">
      <c r="A62" t="n">
        <v>128</v>
      </c>
      <c r="B62" t="inlineStr">
        <is>
          <t>Love Cabaret</t>
        </is>
      </c>
      <c r="C62" s="555" t="n">
        <v>46177</v>
      </c>
      <c r="D62" t="inlineStr">
        <is>
          <t>6/2026</t>
        </is>
      </c>
      <c r="E62" t="inlineStr">
        <is>
          <t>Serviço</t>
        </is>
      </c>
      <c r="F62" t="n">
        <v>3158.86</v>
      </c>
      <c r="G62" t="n">
        <v>0</v>
      </c>
      <c r="H62" t="n">
        <v>3158.86</v>
      </c>
    </row>
    <row r="63">
      <c r="A63" t="n">
        <v>128</v>
      </c>
      <c r="B63" t="inlineStr">
        <is>
          <t>Love Cabaret</t>
        </is>
      </c>
      <c r="C63" s="555" t="n">
        <v>46177</v>
      </c>
      <c r="D63" t="inlineStr">
        <is>
          <t>6/2026</t>
        </is>
      </c>
      <c r="E63" t="inlineStr">
        <is>
          <t>Couvert</t>
        </is>
      </c>
      <c r="F63" t="n">
        <v>7380</v>
      </c>
      <c r="G63" t="n">
        <v>2.38</v>
      </c>
      <c r="H63" t="n">
        <v>7377.62</v>
      </c>
    </row>
    <row r="64">
      <c r="A64" t="n">
        <v>128</v>
      </c>
      <c r="B64" t="inlineStr">
        <is>
          <t>Love Cabaret</t>
        </is>
      </c>
      <c r="C64" s="555" t="n">
        <v>46172</v>
      </c>
      <c r="D64" t="inlineStr">
        <is>
          <t>5/2026</t>
        </is>
      </c>
      <c r="E64" t="inlineStr">
        <is>
          <t>Bebidas</t>
        </is>
      </c>
      <c r="F64" t="n">
        <v>21703</v>
      </c>
      <c r="G64" t="n">
        <v>3104.94</v>
      </c>
      <c r="H64" t="n">
        <v>18598.06</v>
      </c>
    </row>
    <row r="65">
      <c r="A65" t="n">
        <v>128</v>
      </c>
      <c r="B65" t="inlineStr">
        <is>
          <t>Love Cabaret</t>
        </is>
      </c>
      <c r="C65" s="555" t="n">
        <v>46172</v>
      </c>
      <c r="D65" t="inlineStr">
        <is>
          <t>5/2026</t>
        </is>
      </c>
      <c r="E65" t="inlineStr">
        <is>
          <t>Alimentos</t>
        </is>
      </c>
      <c r="F65" t="n">
        <v>6557</v>
      </c>
      <c r="G65" t="n">
        <v>2028.56</v>
      </c>
      <c r="H65" t="n">
        <v>4528.44</v>
      </c>
    </row>
    <row r="66">
      <c r="A66" t="n">
        <v>128</v>
      </c>
      <c r="B66" t="inlineStr">
        <is>
          <t>Love Cabaret</t>
        </is>
      </c>
      <c r="C66" s="555" t="n">
        <v>46172</v>
      </c>
      <c r="D66" t="inlineStr">
        <is>
          <t>5/2026</t>
        </is>
      </c>
      <c r="E66" t="inlineStr">
        <is>
          <t>Serviço</t>
        </is>
      </c>
      <c r="F66" t="n">
        <v>3459.19</v>
      </c>
      <c r="G66" t="n">
        <v>0</v>
      </c>
      <c r="H66" t="n">
        <v>3459.19</v>
      </c>
    </row>
    <row r="67">
      <c r="A67" t="n">
        <v>128</v>
      </c>
      <c r="B67" t="inlineStr">
        <is>
          <t>Love Cabaret</t>
        </is>
      </c>
      <c r="C67" s="555" t="n">
        <v>46172</v>
      </c>
      <c r="D67" t="inlineStr">
        <is>
          <t>5/2026</t>
        </is>
      </c>
      <c r="E67" t="inlineStr">
        <is>
          <t>Gifts</t>
        </is>
      </c>
      <c r="F67" t="n">
        <v>1700</v>
      </c>
      <c r="G67" t="n">
        <v>0</v>
      </c>
      <c r="H67" t="n">
        <v>1700</v>
      </c>
    </row>
    <row r="68">
      <c r="A68" t="n">
        <v>128</v>
      </c>
      <c r="B68" t="inlineStr">
        <is>
          <t>Love Cabaret</t>
        </is>
      </c>
      <c r="C68" s="555" t="n">
        <v>46172</v>
      </c>
      <c r="D68" t="inlineStr">
        <is>
          <t>5/2026</t>
        </is>
      </c>
      <c r="E68" t="inlineStr">
        <is>
          <t>Couvert</t>
        </is>
      </c>
      <c r="F68" t="n">
        <v>8190</v>
      </c>
      <c r="G68" t="n">
        <v>0</v>
      </c>
      <c r="H68" t="n">
        <v>8190</v>
      </c>
    </row>
    <row r="69">
      <c r="A69" t="n">
        <v>128</v>
      </c>
      <c r="B69" t="inlineStr">
        <is>
          <t>Love Cabaret</t>
        </is>
      </c>
      <c r="C69" s="555" t="n">
        <v>46171</v>
      </c>
      <c r="D69" t="inlineStr">
        <is>
          <t>5/2026</t>
        </is>
      </c>
      <c r="E69" t="inlineStr">
        <is>
          <t>Bebidas</t>
        </is>
      </c>
      <c r="F69" t="n">
        <v>12781</v>
      </c>
      <c r="G69" t="n">
        <v>724</v>
      </c>
      <c r="H69" t="n">
        <v>12057</v>
      </c>
    </row>
    <row r="70">
      <c r="A70" t="n">
        <v>128</v>
      </c>
      <c r="B70" t="inlineStr">
        <is>
          <t>Love Cabaret</t>
        </is>
      </c>
      <c r="C70" s="555" t="n">
        <v>46171</v>
      </c>
      <c r="D70" t="inlineStr">
        <is>
          <t>5/2026</t>
        </is>
      </c>
      <c r="E70" t="inlineStr">
        <is>
          <t>Alimentos</t>
        </is>
      </c>
      <c r="F70" t="n">
        <v>6272</v>
      </c>
      <c r="G70" t="n">
        <v>1612.1</v>
      </c>
      <c r="H70" t="n">
        <v>4659.9</v>
      </c>
    </row>
    <row r="71">
      <c r="A71" t="n">
        <v>128</v>
      </c>
      <c r="B71" t="inlineStr">
        <is>
          <t>Love Cabaret</t>
        </is>
      </c>
      <c r="C71" s="555" t="n">
        <v>46171</v>
      </c>
      <c r="D71" t="inlineStr">
        <is>
          <t>5/2026</t>
        </is>
      </c>
      <c r="E71" t="inlineStr">
        <is>
          <t>Serviço</t>
        </is>
      </c>
      <c r="F71" t="n">
        <v>2293.07</v>
      </c>
      <c r="G71" t="n">
        <v>0</v>
      </c>
      <c r="H71" t="n">
        <v>2293.07</v>
      </c>
    </row>
    <row r="72">
      <c r="A72" t="n">
        <v>128</v>
      </c>
      <c r="B72" t="inlineStr">
        <is>
          <t>Love Cabaret</t>
        </is>
      </c>
      <c r="C72" s="555" t="n">
        <v>46171</v>
      </c>
      <c r="D72" t="inlineStr">
        <is>
          <t>5/2026</t>
        </is>
      </c>
      <c r="E72" t="inlineStr">
        <is>
          <t>Gifts</t>
        </is>
      </c>
      <c r="F72" t="n">
        <v>1700</v>
      </c>
      <c r="G72" t="n">
        <v>0</v>
      </c>
      <c r="H72" t="n">
        <v>1700</v>
      </c>
    </row>
    <row r="73">
      <c r="A73" t="n">
        <v>128</v>
      </c>
      <c r="B73" t="inlineStr">
        <is>
          <t>Love Cabaret</t>
        </is>
      </c>
      <c r="C73" s="555" t="n">
        <v>46171</v>
      </c>
      <c r="D73" t="inlineStr">
        <is>
          <t>5/2026</t>
        </is>
      </c>
      <c r="E73" t="inlineStr">
        <is>
          <t>Couvert</t>
        </is>
      </c>
      <c r="F73" t="n">
        <v>5620</v>
      </c>
      <c r="G73" t="n">
        <v>39</v>
      </c>
      <c r="H73" t="n">
        <v>5581</v>
      </c>
    </row>
    <row r="74">
      <c r="A74" t="n">
        <v>128</v>
      </c>
      <c r="B74" t="inlineStr">
        <is>
          <t>Love Cabaret</t>
        </is>
      </c>
      <c r="C74" s="555" t="n">
        <v>46170</v>
      </c>
      <c r="D74" t="inlineStr">
        <is>
          <t>5/2026</t>
        </is>
      </c>
      <c r="E74" t="inlineStr">
        <is>
          <t>Alimentos</t>
        </is>
      </c>
      <c r="F74" t="n">
        <v>7229</v>
      </c>
      <c r="G74" t="n">
        <v>3166.54</v>
      </c>
      <c r="H74" t="n">
        <v>4062.46</v>
      </c>
    </row>
    <row r="75">
      <c r="A75" t="n">
        <v>128</v>
      </c>
      <c r="B75" t="inlineStr">
        <is>
          <t>Love Cabaret</t>
        </is>
      </c>
      <c r="C75" s="555" t="n">
        <v>46170</v>
      </c>
      <c r="D75" t="inlineStr">
        <is>
          <t>5/2026</t>
        </is>
      </c>
      <c r="E75" t="inlineStr">
        <is>
          <t>Bebidas</t>
        </is>
      </c>
      <c r="F75" t="n">
        <v>13197</v>
      </c>
      <c r="G75" t="n">
        <v>4407.36</v>
      </c>
      <c r="H75" t="n">
        <v>8789.639999999999</v>
      </c>
    </row>
    <row r="76">
      <c r="A76" t="n">
        <v>128</v>
      </c>
      <c r="B76" t="inlineStr">
        <is>
          <t>Love Cabaret</t>
        </is>
      </c>
      <c r="C76" s="555" t="n">
        <v>46170</v>
      </c>
      <c r="D76" t="inlineStr">
        <is>
          <t>5/2026</t>
        </is>
      </c>
      <c r="E76" t="inlineStr">
        <is>
          <t>Serviço</t>
        </is>
      </c>
      <c r="F76" t="n">
        <v>2027.06</v>
      </c>
      <c r="G76" t="n">
        <v>0</v>
      </c>
      <c r="H76" t="n">
        <v>2027.06</v>
      </c>
    </row>
    <row r="77">
      <c r="A77" t="n">
        <v>128</v>
      </c>
      <c r="B77" t="inlineStr">
        <is>
          <t>Love Cabaret</t>
        </is>
      </c>
      <c r="C77" s="555" t="n">
        <v>46170</v>
      </c>
      <c r="D77" t="inlineStr">
        <is>
          <t>5/2026</t>
        </is>
      </c>
      <c r="E77" t="inlineStr">
        <is>
          <t>Gifts</t>
        </is>
      </c>
      <c r="F77" t="n">
        <v>880</v>
      </c>
      <c r="G77" t="n">
        <v>0</v>
      </c>
      <c r="H77" t="n">
        <v>880</v>
      </c>
    </row>
    <row r="78">
      <c r="A78" t="n">
        <v>128</v>
      </c>
      <c r="B78" t="inlineStr">
        <is>
          <t>Love Cabaret</t>
        </is>
      </c>
      <c r="C78" s="555" t="n">
        <v>46170</v>
      </c>
      <c r="D78" t="inlineStr">
        <is>
          <t>5/2026</t>
        </is>
      </c>
      <c r="E78" t="inlineStr">
        <is>
          <t>Couvert</t>
        </is>
      </c>
      <c r="F78" t="n">
        <v>3550</v>
      </c>
      <c r="G78" t="n">
        <v>89</v>
      </c>
      <c r="H78" t="n">
        <v>3461</v>
      </c>
    </row>
    <row r="79">
      <c r="A79" t="n">
        <v>128</v>
      </c>
      <c r="B79" t="inlineStr">
        <is>
          <t>Love Cabaret</t>
        </is>
      </c>
      <c r="C79" s="555" t="n">
        <v>46165</v>
      </c>
      <c r="D79" t="inlineStr">
        <is>
          <t>5/2026</t>
        </is>
      </c>
      <c r="E79" t="inlineStr">
        <is>
          <t>Couvert</t>
        </is>
      </c>
      <c r="F79" t="n">
        <v>7060.5</v>
      </c>
      <c r="G79" t="n">
        <v>180.5</v>
      </c>
      <c r="H79" t="n">
        <v>6880</v>
      </c>
    </row>
    <row r="80">
      <c r="A80" t="n">
        <v>128</v>
      </c>
      <c r="B80" t="inlineStr">
        <is>
          <t>Love Cabaret</t>
        </is>
      </c>
      <c r="C80" s="555" t="n">
        <v>46165</v>
      </c>
      <c r="D80" t="inlineStr">
        <is>
          <t>5/2026</t>
        </is>
      </c>
      <c r="E80" t="inlineStr">
        <is>
          <t>Bebidas</t>
        </is>
      </c>
      <c r="F80" t="n">
        <v>14895</v>
      </c>
      <c r="G80" t="n">
        <v>1629.15</v>
      </c>
      <c r="H80" t="n">
        <v>13265.85</v>
      </c>
    </row>
    <row r="81">
      <c r="A81" t="n">
        <v>128</v>
      </c>
      <c r="B81" t="inlineStr">
        <is>
          <t>Love Cabaret</t>
        </is>
      </c>
      <c r="C81" s="555" t="n">
        <v>46165</v>
      </c>
      <c r="D81" t="inlineStr">
        <is>
          <t>5/2026</t>
        </is>
      </c>
      <c r="E81" t="inlineStr">
        <is>
          <t>Serviço</t>
        </is>
      </c>
      <c r="F81" t="n">
        <v>2584.4</v>
      </c>
      <c r="G81" t="n">
        <v>0</v>
      </c>
      <c r="H81" t="n">
        <v>2584.4</v>
      </c>
    </row>
    <row r="82">
      <c r="A82" t="n">
        <v>128</v>
      </c>
      <c r="B82" t="inlineStr">
        <is>
          <t>Love Cabaret</t>
        </is>
      </c>
      <c r="C82" s="555" t="n">
        <v>46165</v>
      </c>
      <c r="D82" t="inlineStr">
        <is>
          <t>5/2026</t>
        </is>
      </c>
      <c r="E82" t="inlineStr">
        <is>
          <t>Gifts</t>
        </is>
      </c>
      <c r="F82" t="n">
        <v>2550</v>
      </c>
      <c r="G82" t="n">
        <v>0</v>
      </c>
      <c r="H82" t="n">
        <v>2550</v>
      </c>
    </row>
    <row r="83">
      <c r="A83" t="n">
        <v>128</v>
      </c>
      <c r="B83" t="inlineStr">
        <is>
          <t>Love Cabaret</t>
        </is>
      </c>
      <c r="C83" s="555" t="n">
        <v>46165</v>
      </c>
      <c r="D83" t="inlineStr">
        <is>
          <t>5/2026</t>
        </is>
      </c>
      <c r="E83" t="inlineStr">
        <is>
          <t>Alimentos</t>
        </is>
      </c>
      <c r="F83" t="n">
        <v>6702</v>
      </c>
      <c r="G83" t="n">
        <v>1507.55</v>
      </c>
      <c r="H83" t="n">
        <v>5194.45</v>
      </c>
    </row>
    <row r="84">
      <c r="A84" t="n">
        <v>128</v>
      </c>
      <c r="B84" t="inlineStr">
        <is>
          <t>Love Cabaret</t>
        </is>
      </c>
      <c r="C84" s="555" t="n">
        <v>46164</v>
      </c>
      <c r="D84" t="inlineStr">
        <is>
          <t>5/2026</t>
        </is>
      </c>
      <c r="E84" t="inlineStr">
        <is>
          <t>Alimentos</t>
        </is>
      </c>
      <c r="F84" t="n">
        <v>6730</v>
      </c>
      <c r="G84" t="n">
        <v>2065</v>
      </c>
      <c r="H84" t="n">
        <v>4665</v>
      </c>
    </row>
    <row r="85">
      <c r="A85" t="n">
        <v>128</v>
      </c>
      <c r="B85" t="inlineStr">
        <is>
          <t>Love Cabaret</t>
        </is>
      </c>
      <c r="C85" s="555" t="n">
        <v>46164</v>
      </c>
      <c r="D85" t="inlineStr">
        <is>
          <t>5/2026</t>
        </is>
      </c>
      <c r="E85" t="inlineStr">
        <is>
          <t>Bebidas</t>
        </is>
      </c>
      <c r="F85" t="n">
        <v>18880</v>
      </c>
      <c r="G85" t="n">
        <v>2680</v>
      </c>
      <c r="H85" t="n">
        <v>16200</v>
      </c>
    </row>
    <row r="86">
      <c r="A86" t="n">
        <v>128</v>
      </c>
      <c r="B86" t="inlineStr">
        <is>
          <t>Love Cabaret</t>
        </is>
      </c>
      <c r="C86" s="555" t="n">
        <v>46164</v>
      </c>
      <c r="D86" t="inlineStr">
        <is>
          <t>5/2026</t>
        </is>
      </c>
      <c r="E86" t="inlineStr">
        <is>
          <t>Serviço</t>
        </is>
      </c>
      <c r="F86" t="n">
        <v>2863.12</v>
      </c>
      <c r="G86" t="n">
        <v>0</v>
      </c>
      <c r="H86" t="n">
        <v>2863.12</v>
      </c>
    </row>
    <row r="87">
      <c r="A87" t="n">
        <v>128</v>
      </c>
      <c r="B87" t="inlineStr">
        <is>
          <t>Love Cabaret</t>
        </is>
      </c>
      <c r="C87" s="555" t="n">
        <v>46164</v>
      </c>
      <c r="D87" t="inlineStr">
        <is>
          <t>5/2026</t>
        </is>
      </c>
      <c r="E87" t="inlineStr">
        <is>
          <t>Gifts</t>
        </is>
      </c>
      <c r="F87" t="n">
        <v>2450</v>
      </c>
      <c r="G87" t="n">
        <v>1200</v>
      </c>
      <c r="H87" t="n">
        <v>1250</v>
      </c>
    </row>
    <row r="88">
      <c r="A88" t="n">
        <v>128</v>
      </c>
      <c r="B88" t="inlineStr">
        <is>
          <t>Love Cabaret</t>
        </is>
      </c>
      <c r="C88" s="555" t="n">
        <v>46164</v>
      </c>
      <c r="D88" t="inlineStr">
        <is>
          <t>5/2026</t>
        </is>
      </c>
      <c r="E88" t="inlineStr">
        <is>
          <t>Couvert</t>
        </is>
      </c>
      <c r="F88" t="n">
        <v>6540</v>
      </c>
      <c r="G88" t="n">
        <v>0</v>
      </c>
      <c r="H88" t="n">
        <v>6540</v>
      </c>
    </row>
    <row r="89">
      <c r="A89" t="n">
        <v>128</v>
      </c>
      <c r="B89" t="inlineStr">
        <is>
          <t>Love Cabaret</t>
        </is>
      </c>
      <c r="C89" s="555" t="n">
        <v>46163</v>
      </c>
      <c r="D89" t="inlineStr">
        <is>
          <t>5/2026</t>
        </is>
      </c>
      <c r="E89" t="inlineStr">
        <is>
          <t>Bebidas</t>
        </is>
      </c>
      <c r="F89" t="n">
        <v>10738</v>
      </c>
      <c r="G89" t="n">
        <v>911.14</v>
      </c>
      <c r="H89" t="n">
        <v>9826.860000000001</v>
      </c>
    </row>
    <row r="90">
      <c r="A90" t="n">
        <v>128</v>
      </c>
      <c r="B90" t="inlineStr">
        <is>
          <t>Love Cabaret</t>
        </is>
      </c>
      <c r="C90" s="555" t="n">
        <v>46163</v>
      </c>
      <c r="D90" t="inlineStr">
        <is>
          <t>5/2026</t>
        </is>
      </c>
      <c r="E90" t="inlineStr">
        <is>
          <t>Serviço</t>
        </is>
      </c>
      <c r="F90" t="n">
        <v>1896.83</v>
      </c>
      <c r="G90" t="n">
        <v>0</v>
      </c>
      <c r="H90" t="n">
        <v>1896.83</v>
      </c>
    </row>
    <row r="91">
      <c r="A91" t="n">
        <v>128</v>
      </c>
      <c r="B91" t="inlineStr">
        <is>
          <t>Love Cabaret</t>
        </is>
      </c>
      <c r="C91" s="555" t="n">
        <v>46163</v>
      </c>
      <c r="D91" t="inlineStr">
        <is>
          <t>5/2026</t>
        </is>
      </c>
      <c r="E91" t="inlineStr">
        <is>
          <t>Gifts</t>
        </is>
      </c>
      <c r="F91" t="n">
        <v>950</v>
      </c>
      <c r="G91" t="n">
        <v>0</v>
      </c>
      <c r="H91" t="n">
        <v>950</v>
      </c>
    </row>
    <row r="92">
      <c r="A92" t="n">
        <v>128</v>
      </c>
      <c r="B92" t="inlineStr">
        <is>
          <t>Love Cabaret</t>
        </is>
      </c>
      <c r="C92" s="555" t="n">
        <v>46163</v>
      </c>
      <c r="D92" t="inlineStr">
        <is>
          <t>5/2026</t>
        </is>
      </c>
      <c r="E92" t="inlineStr">
        <is>
          <t>Alimentos</t>
        </is>
      </c>
      <c r="F92" t="n">
        <v>4881</v>
      </c>
      <c r="G92" t="n">
        <v>1293.06</v>
      </c>
      <c r="H92" t="n">
        <v>3587.94</v>
      </c>
    </row>
    <row r="93">
      <c r="A93" t="n">
        <v>128</v>
      </c>
      <c r="B93" t="inlineStr">
        <is>
          <t>Love Cabaret</t>
        </is>
      </c>
      <c r="C93" s="555" t="n">
        <v>46163</v>
      </c>
      <c r="D93" t="inlineStr">
        <is>
          <t>5/2026</t>
        </is>
      </c>
      <c r="E93" t="inlineStr">
        <is>
          <t>Couvert</t>
        </is>
      </c>
      <c r="F93" t="n">
        <v>3890</v>
      </c>
      <c r="G93" t="n">
        <v>51.42</v>
      </c>
      <c r="H93" t="n">
        <v>3838.58</v>
      </c>
    </row>
    <row r="94">
      <c r="A94" t="n">
        <v>128</v>
      </c>
      <c r="B94" t="inlineStr">
        <is>
          <t>Love Cabaret</t>
        </is>
      </c>
      <c r="C94" s="555" t="n">
        <v>46158</v>
      </c>
      <c r="D94" t="inlineStr">
        <is>
          <t>5/2026</t>
        </is>
      </c>
      <c r="E94" t="inlineStr">
        <is>
          <t>Bebidas</t>
        </is>
      </c>
      <c r="F94" t="n">
        <v>21183</v>
      </c>
      <c r="G94" t="n">
        <v>1090.78</v>
      </c>
      <c r="H94" t="n">
        <v>20092.22</v>
      </c>
    </row>
    <row r="95">
      <c r="A95" t="n">
        <v>128</v>
      </c>
      <c r="B95" t="inlineStr">
        <is>
          <t>Love Cabaret</t>
        </is>
      </c>
      <c r="C95" s="555" t="n">
        <v>46158</v>
      </c>
      <c r="D95" t="inlineStr">
        <is>
          <t>5/2026</t>
        </is>
      </c>
      <c r="E95" t="inlineStr">
        <is>
          <t>Serviço</t>
        </is>
      </c>
      <c r="F95" t="n">
        <v>3610.51</v>
      </c>
      <c r="G95" t="n">
        <v>0</v>
      </c>
      <c r="H95" t="n">
        <v>3610.51</v>
      </c>
    </row>
    <row r="96">
      <c r="A96" t="n">
        <v>128</v>
      </c>
      <c r="B96" t="inlineStr">
        <is>
          <t>Love Cabaret</t>
        </is>
      </c>
      <c r="C96" s="555" t="n">
        <v>46158</v>
      </c>
      <c r="D96" t="inlineStr">
        <is>
          <t>5/2026</t>
        </is>
      </c>
      <c r="E96" t="inlineStr">
        <is>
          <t>Gifts</t>
        </is>
      </c>
      <c r="F96" t="n">
        <v>1450</v>
      </c>
      <c r="G96" t="n">
        <v>0</v>
      </c>
      <c r="H96" t="n">
        <v>1450</v>
      </c>
    </row>
    <row r="97">
      <c r="A97" t="n">
        <v>128</v>
      </c>
      <c r="B97" t="inlineStr">
        <is>
          <t>Love Cabaret</t>
        </is>
      </c>
      <c r="C97" s="555" t="n">
        <v>46158</v>
      </c>
      <c r="D97" t="inlineStr">
        <is>
          <t>5/2026</t>
        </is>
      </c>
      <c r="E97" t="inlineStr">
        <is>
          <t>Alimentos</t>
        </is>
      </c>
      <c r="F97" t="n">
        <v>8254</v>
      </c>
      <c r="G97" t="n">
        <v>1253.32</v>
      </c>
      <c r="H97" t="n">
        <v>7000.68</v>
      </c>
    </row>
    <row r="98">
      <c r="A98" t="n">
        <v>128</v>
      </c>
      <c r="B98" t="inlineStr">
        <is>
          <t>Love Cabaret</t>
        </is>
      </c>
      <c r="C98" s="555" t="n">
        <v>46158</v>
      </c>
      <c r="D98" t="inlineStr">
        <is>
          <t>5/2026</t>
        </is>
      </c>
      <c r="E98" t="inlineStr">
        <is>
          <t>Couvert</t>
        </is>
      </c>
      <c r="F98" t="n">
        <v>6030</v>
      </c>
      <c r="G98" t="n">
        <v>30</v>
      </c>
      <c r="H98" t="n">
        <v>6000</v>
      </c>
    </row>
    <row r="99">
      <c r="A99" t="n">
        <v>128</v>
      </c>
      <c r="B99" t="inlineStr">
        <is>
          <t>Love Cabaret</t>
        </is>
      </c>
      <c r="C99" s="555" t="n">
        <v>46157</v>
      </c>
      <c r="D99" t="inlineStr">
        <is>
          <t>5/2026</t>
        </is>
      </c>
      <c r="E99" t="inlineStr">
        <is>
          <t>Bebidas</t>
        </is>
      </c>
      <c r="F99" t="n">
        <v>13347</v>
      </c>
      <c r="G99" t="n">
        <v>1099.63</v>
      </c>
      <c r="H99" t="n">
        <v>12247.37</v>
      </c>
    </row>
    <row r="100">
      <c r="A100" t="n">
        <v>128</v>
      </c>
      <c r="B100" t="inlineStr">
        <is>
          <t>Love Cabaret</t>
        </is>
      </c>
      <c r="C100" s="555" t="n">
        <v>46157</v>
      </c>
      <c r="D100" t="inlineStr">
        <is>
          <t>5/2026</t>
        </is>
      </c>
      <c r="E100" t="inlineStr">
        <is>
          <t>Serviço</t>
        </is>
      </c>
      <c r="F100" t="n">
        <v>2165.29</v>
      </c>
      <c r="G100" t="n">
        <v>0</v>
      </c>
      <c r="H100" t="n">
        <v>2165.29</v>
      </c>
    </row>
    <row r="101">
      <c r="A101" t="n">
        <v>128</v>
      </c>
      <c r="B101" t="inlineStr">
        <is>
          <t>Love Cabaret</t>
        </is>
      </c>
      <c r="C101" s="555" t="n">
        <v>46157</v>
      </c>
      <c r="D101" t="inlineStr">
        <is>
          <t>5/2026</t>
        </is>
      </c>
      <c r="E101" t="inlineStr">
        <is>
          <t>Gifts</t>
        </is>
      </c>
      <c r="F101" t="n">
        <v>900</v>
      </c>
      <c r="G101" t="n">
        <v>0</v>
      </c>
      <c r="H101" t="n">
        <v>900</v>
      </c>
    </row>
    <row r="102">
      <c r="A102" t="n">
        <v>128</v>
      </c>
      <c r="B102" t="inlineStr">
        <is>
          <t>Love Cabaret</t>
        </is>
      </c>
      <c r="C102" s="555" t="n">
        <v>46157</v>
      </c>
      <c r="D102" t="inlineStr">
        <is>
          <t>5/2026</t>
        </is>
      </c>
      <c r="E102" t="inlineStr">
        <is>
          <t>Alimentos</t>
        </is>
      </c>
      <c r="F102" t="n">
        <v>5446</v>
      </c>
      <c r="G102" t="n">
        <v>1479.87</v>
      </c>
      <c r="H102" t="n">
        <v>3966.13</v>
      </c>
    </row>
    <row r="103">
      <c r="A103" t="n">
        <v>128</v>
      </c>
      <c r="B103" t="inlineStr">
        <is>
          <t>Love Cabaret</t>
        </is>
      </c>
      <c r="C103" s="555" t="n">
        <v>46157</v>
      </c>
      <c r="D103" t="inlineStr">
        <is>
          <t>5/2026</t>
        </is>
      </c>
      <c r="E103" t="inlineStr">
        <is>
          <t>Couvert</t>
        </is>
      </c>
      <c r="F103" t="n">
        <v>3350</v>
      </c>
      <c r="G103" t="n">
        <v>0</v>
      </c>
      <c r="H103" t="n">
        <v>3350</v>
      </c>
    </row>
    <row r="104">
      <c r="A104" t="n">
        <v>128</v>
      </c>
      <c r="B104" t="inlineStr">
        <is>
          <t>Love Cabaret</t>
        </is>
      </c>
      <c r="C104" s="555" t="n">
        <v>46156</v>
      </c>
      <c r="D104" t="inlineStr">
        <is>
          <t>5/2026</t>
        </is>
      </c>
      <c r="E104" t="inlineStr">
        <is>
          <t>Couvert</t>
        </is>
      </c>
      <c r="F104" t="n">
        <v>2461</v>
      </c>
      <c r="G104" t="n">
        <v>0.5</v>
      </c>
      <c r="H104" t="n">
        <v>2460.5</v>
      </c>
    </row>
    <row r="105">
      <c r="A105" t="n">
        <v>128</v>
      </c>
      <c r="B105" t="inlineStr">
        <is>
          <t>Love Cabaret</t>
        </is>
      </c>
      <c r="C105" s="555" t="n">
        <v>46156</v>
      </c>
      <c r="D105" t="inlineStr">
        <is>
          <t>5/2026</t>
        </is>
      </c>
      <c r="E105" t="inlineStr">
        <is>
          <t>Alimentos</t>
        </is>
      </c>
      <c r="F105" t="n">
        <v>5499</v>
      </c>
      <c r="G105" t="n">
        <v>1197</v>
      </c>
      <c r="H105" t="n">
        <v>4302</v>
      </c>
    </row>
    <row r="106">
      <c r="A106" t="n">
        <v>128</v>
      </c>
      <c r="B106" t="inlineStr">
        <is>
          <t>Love Cabaret</t>
        </is>
      </c>
      <c r="C106" s="555" t="n">
        <v>46156</v>
      </c>
      <c r="D106" t="inlineStr">
        <is>
          <t>5/2026</t>
        </is>
      </c>
      <c r="E106" t="inlineStr">
        <is>
          <t>Bebidas</t>
        </is>
      </c>
      <c r="F106" t="n">
        <v>13353</v>
      </c>
      <c r="G106" t="n">
        <v>1311.9</v>
      </c>
      <c r="H106" t="n">
        <v>12041.1</v>
      </c>
    </row>
    <row r="107">
      <c r="A107" t="n">
        <v>128</v>
      </c>
      <c r="B107" t="inlineStr">
        <is>
          <t>Love Cabaret</t>
        </is>
      </c>
      <c r="C107" s="555" t="n">
        <v>46156</v>
      </c>
      <c r="D107" t="inlineStr">
        <is>
          <t>5/2026</t>
        </is>
      </c>
      <c r="E107" t="inlineStr">
        <is>
          <t>Serviço</t>
        </is>
      </c>
      <c r="F107" t="n">
        <v>2301.39</v>
      </c>
      <c r="G107" t="n">
        <v>0</v>
      </c>
      <c r="H107" t="n">
        <v>2301.39</v>
      </c>
    </row>
    <row r="108">
      <c r="A108" t="n">
        <v>128</v>
      </c>
      <c r="B108" t="inlineStr">
        <is>
          <t>Love Cabaret</t>
        </is>
      </c>
      <c r="C108" s="555" t="n">
        <v>46156</v>
      </c>
      <c r="D108" t="inlineStr">
        <is>
          <t>5/2026</t>
        </is>
      </c>
      <c r="E108" t="inlineStr">
        <is>
          <t>Gifts</t>
        </is>
      </c>
      <c r="F108" t="n">
        <v>1680</v>
      </c>
      <c r="G108" t="n">
        <v>0</v>
      </c>
      <c r="H108" t="n">
        <v>1680</v>
      </c>
    </row>
    <row r="109">
      <c r="A109" t="n">
        <v>128</v>
      </c>
      <c r="B109" t="inlineStr">
        <is>
          <t>Love Cabaret</t>
        </is>
      </c>
      <c r="C109" s="555" t="n">
        <v>46151</v>
      </c>
      <c r="D109" t="inlineStr">
        <is>
          <t>5/2026</t>
        </is>
      </c>
      <c r="E109" t="inlineStr">
        <is>
          <t>Bebidas</t>
        </is>
      </c>
      <c r="F109" t="n">
        <v>11164</v>
      </c>
      <c r="G109" t="n">
        <v>1210.71</v>
      </c>
      <c r="H109" t="n">
        <v>9953.290000000001</v>
      </c>
    </row>
    <row r="110">
      <c r="A110" t="n">
        <v>128</v>
      </c>
      <c r="B110" t="inlineStr">
        <is>
          <t>Love Cabaret</t>
        </is>
      </c>
      <c r="C110" s="555" t="n">
        <v>46151</v>
      </c>
      <c r="D110" t="inlineStr">
        <is>
          <t>5/2026</t>
        </is>
      </c>
      <c r="E110" t="inlineStr">
        <is>
          <t>Serviço</t>
        </is>
      </c>
      <c r="F110" t="n">
        <v>1715.61</v>
      </c>
      <c r="G110" t="n">
        <v>0</v>
      </c>
      <c r="H110" t="n">
        <v>1715.61</v>
      </c>
    </row>
    <row r="111">
      <c r="A111" t="n">
        <v>128</v>
      </c>
      <c r="B111" t="inlineStr">
        <is>
          <t>Love Cabaret</t>
        </is>
      </c>
      <c r="C111" s="555" t="n">
        <v>46151</v>
      </c>
      <c r="D111" t="inlineStr">
        <is>
          <t>5/2026</t>
        </is>
      </c>
      <c r="E111" t="inlineStr">
        <is>
          <t>Alimentos</t>
        </is>
      </c>
      <c r="F111" t="n">
        <v>4985</v>
      </c>
      <c r="G111" t="n">
        <v>1340.89</v>
      </c>
      <c r="H111" t="n">
        <v>3644.11</v>
      </c>
    </row>
    <row r="112">
      <c r="A112" t="n">
        <v>128</v>
      </c>
      <c r="B112" t="inlineStr">
        <is>
          <t>Love Cabaret</t>
        </is>
      </c>
      <c r="C112" s="555" t="n">
        <v>46151</v>
      </c>
      <c r="D112" t="inlineStr">
        <is>
          <t>5/2026</t>
        </is>
      </c>
      <c r="E112" t="inlineStr">
        <is>
          <t>Gifts</t>
        </is>
      </c>
      <c r="F112" t="n">
        <v>150</v>
      </c>
      <c r="G112" t="n">
        <v>0</v>
      </c>
      <c r="H112" t="n">
        <v>150</v>
      </c>
    </row>
    <row r="113">
      <c r="A113" t="n">
        <v>128</v>
      </c>
      <c r="B113" t="inlineStr">
        <is>
          <t>Love Cabaret</t>
        </is>
      </c>
      <c r="C113" s="555" t="n">
        <v>46151</v>
      </c>
      <c r="D113" t="inlineStr">
        <is>
          <t>5/2026</t>
        </is>
      </c>
      <c r="E113" t="inlineStr">
        <is>
          <t>Couvert</t>
        </is>
      </c>
      <c r="F113" t="n">
        <v>2930</v>
      </c>
      <c r="G113" t="n">
        <v>0</v>
      </c>
      <c r="H113" t="n">
        <v>2930</v>
      </c>
    </row>
    <row r="114">
      <c r="A114" t="n">
        <v>128</v>
      </c>
      <c r="B114" t="inlineStr">
        <is>
          <t>Love Cabaret</t>
        </is>
      </c>
      <c r="C114" s="555" t="n">
        <v>46150</v>
      </c>
      <c r="D114" t="inlineStr">
        <is>
          <t>5/2026</t>
        </is>
      </c>
      <c r="E114" t="inlineStr">
        <is>
          <t>Bebidas</t>
        </is>
      </c>
      <c r="F114" t="n">
        <v>10259</v>
      </c>
      <c r="G114" t="n">
        <v>617</v>
      </c>
      <c r="H114" t="n">
        <v>9642</v>
      </c>
    </row>
    <row r="115">
      <c r="A115" t="n">
        <v>128</v>
      </c>
      <c r="B115" t="inlineStr">
        <is>
          <t>Love Cabaret</t>
        </is>
      </c>
      <c r="C115" s="555" t="n">
        <v>46150</v>
      </c>
      <c r="D115" t="inlineStr">
        <is>
          <t>5/2026</t>
        </is>
      </c>
      <c r="E115" t="inlineStr">
        <is>
          <t>Serviço</t>
        </is>
      </c>
      <c r="F115" t="n">
        <v>1709.76</v>
      </c>
      <c r="G115" t="n">
        <v>0</v>
      </c>
      <c r="H115" t="n">
        <v>1709.76</v>
      </c>
    </row>
    <row r="116">
      <c r="A116" t="n">
        <v>128</v>
      </c>
      <c r="B116" t="inlineStr">
        <is>
          <t>Love Cabaret</t>
        </is>
      </c>
      <c r="C116" s="555" t="n">
        <v>46150</v>
      </c>
      <c r="D116" t="inlineStr">
        <is>
          <t>5/2026</t>
        </is>
      </c>
      <c r="E116" t="inlineStr">
        <is>
          <t>Alimentos</t>
        </is>
      </c>
      <c r="F116" t="n">
        <v>4261</v>
      </c>
      <c r="G116" t="n">
        <v>1288</v>
      </c>
      <c r="H116" t="n">
        <v>2973</v>
      </c>
    </row>
    <row r="117">
      <c r="A117" t="n">
        <v>128</v>
      </c>
      <c r="B117" t="inlineStr">
        <is>
          <t>Love Cabaret</t>
        </is>
      </c>
      <c r="C117" s="555" t="n">
        <v>46150</v>
      </c>
      <c r="D117" t="inlineStr">
        <is>
          <t>5/2026</t>
        </is>
      </c>
      <c r="E117" t="inlineStr">
        <is>
          <t>Gifts</t>
        </is>
      </c>
      <c r="F117" t="n">
        <v>650</v>
      </c>
      <c r="G117" t="n">
        <v>0</v>
      </c>
      <c r="H117" t="n">
        <v>650</v>
      </c>
    </row>
    <row r="118">
      <c r="A118" t="n">
        <v>128</v>
      </c>
      <c r="B118" t="inlineStr">
        <is>
          <t>Love Cabaret</t>
        </is>
      </c>
      <c r="C118" s="555" t="n">
        <v>46150</v>
      </c>
      <c r="D118" t="inlineStr">
        <is>
          <t>5/2026</t>
        </is>
      </c>
      <c r="E118" t="inlineStr">
        <is>
          <t>Couvert</t>
        </is>
      </c>
      <c r="F118" t="n">
        <v>2960</v>
      </c>
      <c r="G118" t="n">
        <v>0</v>
      </c>
      <c r="H118" t="n">
        <v>2960</v>
      </c>
    </row>
    <row r="119">
      <c r="A119" t="n">
        <v>128</v>
      </c>
      <c r="B119" t="inlineStr">
        <is>
          <t>Love Cabaret</t>
        </is>
      </c>
      <c r="C119" s="555" t="n">
        <v>46149</v>
      </c>
      <c r="D119" t="inlineStr">
        <is>
          <t>5/2026</t>
        </is>
      </c>
      <c r="E119" t="inlineStr">
        <is>
          <t>Alimentos</t>
        </is>
      </c>
      <c r="F119" t="n">
        <v>7666</v>
      </c>
      <c r="G119" t="n">
        <v>2599.09</v>
      </c>
      <c r="H119" t="n">
        <v>5066.91</v>
      </c>
    </row>
    <row r="120">
      <c r="A120" t="n">
        <v>128</v>
      </c>
      <c r="B120" t="inlineStr">
        <is>
          <t>Love Cabaret</t>
        </is>
      </c>
      <c r="C120" s="555" t="n">
        <v>46149</v>
      </c>
      <c r="D120" t="inlineStr">
        <is>
          <t>5/2026</t>
        </is>
      </c>
      <c r="E120" t="inlineStr">
        <is>
          <t>Bebidas</t>
        </is>
      </c>
      <c r="F120" t="n">
        <v>13356</v>
      </c>
      <c r="G120" t="n">
        <v>2989.28</v>
      </c>
      <c r="H120" t="n">
        <v>10366.72</v>
      </c>
    </row>
    <row r="121">
      <c r="A121" t="n">
        <v>128</v>
      </c>
      <c r="B121" t="inlineStr">
        <is>
          <t>Love Cabaret</t>
        </is>
      </c>
      <c r="C121" s="555" t="n">
        <v>46149</v>
      </c>
      <c r="D121" t="inlineStr">
        <is>
          <t>5/2026</t>
        </is>
      </c>
      <c r="E121" t="inlineStr">
        <is>
          <t>Serviço</t>
        </is>
      </c>
      <c r="F121" t="n">
        <v>2112.19</v>
      </c>
      <c r="G121" t="n">
        <v>0</v>
      </c>
      <c r="H121" t="n">
        <v>2112.19</v>
      </c>
    </row>
    <row r="122">
      <c r="A122" t="n">
        <v>128</v>
      </c>
      <c r="B122" t="inlineStr">
        <is>
          <t>Love Cabaret</t>
        </is>
      </c>
      <c r="C122" s="555" t="n">
        <v>46149</v>
      </c>
      <c r="D122" t="inlineStr">
        <is>
          <t>5/2026</t>
        </is>
      </c>
      <c r="E122" t="inlineStr">
        <is>
          <t>Gifts</t>
        </is>
      </c>
      <c r="F122" t="n">
        <v>950</v>
      </c>
      <c r="G122" t="n">
        <v>0</v>
      </c>
      <c r="H122" t="n">
        <v>950</v>
      </c>
    </row>
    <row r="123">
      <c r="A123" t="n">
        <v>128</v>
      </c>
      <c r="B123" t="inlineStr">
        <is>
          <t>Love Cabaret</t>
        </is>
      </c>
      <c r="C123" s="555" t="n">
        <v>46149</v>
      </c>
      <c r="D123" t="inlineStr">
        <is>
          <t>5/2026</t>
        </is>
      </c>
      <c r="E123" t="inlineStr">
        <is>
          <t>Couvert</t>
        </is>
      </c>
      <c r="F123" t="n">
        <v>3570</v>
      </c>
      <c r="G123" t="n">
        <v>160</v>
      </c>
      <c r="H123" t="n">
        <v>3410</v>
      </c>
    </row>
    <row r="124">
      <c r="A124" t="n">
        <v>128</v>
      </c>
      <c r="B124" t="inlineStr">
        <is>
          <t>Love Cabaret</t>
        </is>
      </c>
      <c r="C124" s="555" t="n">
        <v>46144</v>
      </c>
      <c r="D124" t="inlineStr">
        <is>
          <t>5/2026</t>
        </is>
      </c>
      <c r="E124" t="inlineStr">
        <is>
          <t>Bebidas</t>
        </is>
      </c>
      <c r="F124" t="n">
        <v>17393</v>
      </c>
      <c r="G124" t="n">
        <v>1392.2</v>
      </c>
      <c r="H124" t="n">
        <v>16000.8</v>
      </c>
    </row>
    <row r="125">
      <c r="A125" t="n">
        <v>128</v>
      </c>
      <c r="B125" t="inlineStr">
        <is>
          <t>Love Cabaret</t>
        </is>
      </c>
      <c r="C125" s="555" t="n">
        <v>46144</v>
      </c>
      <c r="D125" t="inlineStr">
        <is>
          <t>5/2026</t>
        </is>
      </c>
      <c r="E125" t="inlineStr">
        <is>
          <t>Alimentos</t>
        </is>
      </c>
      <c r="F125" t="n">
        <v>7228</v>
      </c>
      <c r="G125" t="n">
        <v>1425</v>
      </c>
      <c r="H125" t="n">
        <v>5803</v>
      </c>
    </row>
    <row r="126">
      <c r="A126" t="n">
        <v>128</v>
      </c>
      <c r="B126" t="inlineStr">
        <is>
          <t>Love Cabaret</t>
        </is>
      </c>
      <c r="C126" s="555" t="n">
        <v>46144</v>
      </c>
      <c r="D126" t="inlineStr">
        <is>
          <t>5/2026</t>
        </is>
      </c>
      <c r="E126" t="inlineStr">
        <is>
          <t>Serviço</t>
        </is>
      </c>
      <c r="F126" t="n">
        <v>3210.03</v>
      </c>
      <c r="G126" t="n">
        <v>0</v>
      </c>
      <c r="H126" t="n">
        <v>3210.03</v>
      </c>
    </row>
    <row r="127">
      <c r="A127" t="n">
        <v>128</v>
      </c>
      <c r="B127" t="inlineStr">
        <is>
          <t>Love Cabaret</t>
        </is>
      </c>
      <c r="C127" s="555" t="n">
        <v>46144</v>
      </c>
      <c r="D127" t="inlineStr">
        <is>
          <t>5/2026</t>
        </is>
      </c>
      <c r="E127" t="inlineStr">
        <is>
          <t>Gifts</t>
        </is>
      </c>
      <c r="F127" t="n">
        <v>2975</v>
      </c>
      <c r="G127" t="n">
        <v>0</v>
      </c>
      <c r="H127" t="n">
        <v>2975</v>
      </c>
    </row>
    <row r="128">
      <c r="A128" t="n">
        <v>128</v>
      </c>
      <c r="B128" t="inlineStr">
        <is>
          <t>Love Cabaret</t>
        </is>
      </c>
      <c r="C128" s="555" t="n">
        <v>46144</v>
      </c>
      <c r="D128" t="inlineStr">
        <is>
          <t>5/2026</t>
        </is>
      </c>
      <c r="E128" t="inlineStr">
        <is>
          <t>Couvert</t>
        </is>
      </c>
      <c r="F128" t="n">
        <v>5140</v>
      </c>
      <c r="G128" t="n">
        <v>0</v>
      </c>
      <c r="H128" t="n">
        <v>5140</v>
      </c>
    </row>
    <row r="129">
      <c r="A129" t="n">
        <v>128</v>
      </c>
      <c r="B129" t="inlineStr">
        <is>
          <t>Love Cabaret</t>
        </is>
      </c>
      <c r="C129" s="555" t="n">
        <v>46143</v>
      </c>
      <c r="D129" t="inlineStr">
        <is>
          <t>5/2026</t>
        </is>
      </c>
      <c r="E129" t="inlineStr">
        <is>
          <t>Alimentos</t>
        </is>
      </c>
      <c r="F129" t="n">
        <v>7627</v>
      </c>
      <c r="G129" t="n">
        <v>1343</v>
      </c>
      <c r="H129" t="n">
        <v>6284</v>
      </c>
    </row>
    <row r="130">
      <c r="A130" t="n">
        <v>128</v>
      </c>
      <c r="B130" t="inlineStr">
        <is>
          <t>Love Cabaret</t>
        </is>
      </c>
      <c r="C130" s="555" t="n">
        <v>46143</v>
      </c>
      <c r="D130" t="inlineStr">
        <is>
          <t>5/2026</t>
        </is>
      </c>
      <c r="E130" t="inlineStr">
        <is>
          <t>Bebidas</t>
        </is>
      </c>
      <c r="F130" t="n">
        <v>19995</v>
      </c>
      <c r="G130" t="n">
        <v>1200</v>
      </c>
      <c r="H130" t="n">
        <v>18795</v>
      </c>
    </row>
    <row r="131">
      <c r="A131" t="n">
        <v>128</v>
      </c>
      <c r="B131" t="inlineStr">
        <is>
          <t>Love Cabaret</t>
        </is>
      </c>
      <c r="C131" s="555" t="n">
        <v>46143</v>
      </c>
      <c r="D131" t="inlineStr">
        <is>
          <t>5/2026</t>
        </is>
      </c>
      <c r="E131" t="inlineStr">
        <is>
          <t>Serviço</t>
        </is>
      </c>
      <c r="F131" t="n">
        <v>3533.63</v>
      </c>
      <c r="G131" t="n">
        <v>0</v>
      </c>
      <c r="H131" t="n">
        <v>3533.63</v>
      </c>
    </row>
    <row r="132">
      <c r="A132" t="n">
        <v>128</v>
      </c>
      <c r="B132" t="inlineStr">
        <is>
          <t>Love Cabaret</t>
        </is>
      </c>
      <c r="C132" s="555" t="n">
        <v>46143</v>
      </c>
      <c r="D132" t="inlineStr">
        <is>
          <t>5/2026</t>
        </is>
      </c>
      <c r="E132" t="inlineStr">
        <is>
          <t>Gifts</t>
        </is>
      </c>
      <c r="F132" t="n">
        <v>2725</v>
      </c>
      <c r="G132" t="n">
        <v>0</v>
      </c>
      <c r="H132" t="n">
        <v>2725</v>
      </c>
    </row>
    <row r="133">
      <c r="A133" t="n">
        <v>128</v>
      </c>
      <c r="B133" t="inlineStr">
        <is>
          <t>Love Cabaret</t>
        </is>
      </c>
      <c r="C133" s="555" t="n">
        <v>46143</v>
      </c>
      <c r="D133" t="inlineStr">
        <is>
          <t>5/2026</t>
        </is>
      </c>
      <c r="E133" t="inlineStr">
        <is>
          <t>Couvert</t>
        </is>
      </c>
      <c r="F133" t="n">
        <v>6240</v>
      </c>
      <c r="G133" t="n">
        <v>30</v>
      </c>
      <c r="H133" t="n">
        <v>6210</v>
      </c>
    </row>
    <row r="134">
      <c r="A134" t="n">
        <v>128</v>
      </c>
      <c r="B134" t="inlineStr">
        <is>
          <t>Love Cabaret</t>
        </is>
      </c>
      <c r="C134" s="555" t="n">
        <v>46142</v>
      </c>
      <c r="D134" t="inlineStr">
        <is>
          <t>4/2026</t>
        </is>
      </c>
      <c r="E134" t="inlineStr">
        <is>
          <t>Bebidas</t>
        </is>
      </c>
      <c r="F134" t="n">
        <v>9927</v>
      </c>
      <c r="G134" t="n">
        <v>779.51</v>
      </c>
      <c r="H134" t="n">
        <v>9147.49</v>
      </c>
    </row>
    <row r="135">
      <c r="A135" t="n">
        <v>128</v>
      </c>
      <c r="B135" t="inlineStr">
        <is>
          <t>Love Cabaret</t>
        </is>
      </c>
      <c r="C135" s="555" t="n">
        <v>46142</v>
      </c>
      <c r="D135" t="inlineStr">
        <is>
          <t>4/2026</t>
        </is>
      </c>
      <c r="E135" t="inlineStr">
        <is>
          <t>Serviço</t>
        </is>
      </c>
      <c r="F135" t="n">
        <v>1800.76</v>
      </c>
      <c r="G135" t="n">
        <v>0</v>
      </c>
      <c r="H135" t="n">
        <v>1800.76</v>
      </c>
    </row>
    <row r="136">
      <c r="A136" t="n">
        <v>128</v>
      </c>
      <c r="B136" t="inlineStr">
        <is>
          <t>Love Cabaret</t>
        </is>
      </c>
      <c r="C136" s="555" t="n">
        <v>46142</v>
      </c>
      <c r="D136" t="inlineStr">
        <is>
          <t>4/2026</t>
        </is>
      </c>
      <c r="E136" t="inlineStr">
        <is>
          <t>Alimentos</t>
        </is>
      </c>
      <c r="F136" t="n">
        <v>4991</v>
      </c>
      <c r="G136" t="n">
        <v>1662.99</v>
      </c>
      <c r="H136" t="n">
        <v>3328.01</v>
      </c>
    </row>
    <row r="137">
      <c r="A137" t="n">
        <v>128</v>
      </c>
      <c r="B137" t="inlineStr">
        <is>
          <t>Love Cabaret</t>
        </is>
      </c>
      <c r="C137" s="555" t="n">
        <v>46142</v>
      </c>
      <c r="D137" t="inlineStr">
        <is>
          <t>4/2026</t>
        </is>
      </c>
      <c r="E137" t="inlineStr">
        <is>
          <t>Gifts</t>
        </is>
      </c>
      <c r="F137" t="n">
        <v>1550</v>
      </c>
      <c r="G137" t="n">
        <v>0</v>
      </c>
      <c r="H137" t="n">
        <v>1550</v>
      </c>
    </row>
    <row r="138">
      <c r="A138" t="n">
        <v>128</v>
      </c>
      <c r="B138" t="inlineStr">
        <is>
          <t>Love Cabaret</t>
        </is>
      </c>
      <c r="C138" s="555" t="n">
        <v>46142</v>
      </c>
      <c r="D138" t="inlineStr">
        <is>
          <t>4/2026</t>
        </is>
      </c>
      <c r="E138" t="inlineStr">
        <is>
          <t>Couvert</t>
        </is>
      </c>
      <c r="F138" t="n">
        <v>2660</v>
      </c>
      <c r="G138" t="n">
        <v>0</v>
      </c>
      <c r="H138" t="n">
        <v>2660</v>
      </c>
    </row>
    <row r="139">
      <c r="A139" t="n">
        <v>128</v>
      </c>
      <c r="B139" t="inlineStr">
        <is>
          <t>Love Cabaret</t>
        </is>
      </c>
      <c r="C139" s="555" t="n">
        <v>46138</v>
      </c>
      <c r="D139" t="inlineStr">
        <is>
          <t>4/2026</t>
        </is>
      </c>
      <c r="E139" t="inlineStr">
        <is>
          <t>Bebidas</t>
        </is>
      </c>
      <c r="F139" t="n">
        <v>14640</v>
      </c>
      <c r="G139" t="n">
        <v>462.68</v>
      </c>
      <c r="H139" t="n">
        <v>14177.32</v>
      </c>
    </row>
    <row r="140">
      <c r="A140" t="n">
        <v>128</v>
      </c>
      <c r="B140" t="inlineStr">
        <is>
          <t>Love Cabaret</t>
        </is>
      </c>
      <c r="C140" s="555" t="n">
        <v>46138</v>
      </c>
      <c r="D140" t="inlineStr">
        <is>
          <t>4/2026</t>
        </is>
      </c>
      <c r="E140" t="inlineStr">
        <is>
          <t>Alimentos</t>
        </is>
      </c>
      <c r="F140" t="n">
        <v>8253</v>
      </c>
      <c r="G140" t="n">
        <v>371.9</v>
      </c>
      <c r="H140" t="n">
        <v>7881.1</v>
      </c>
    </row>
    <row r="141">
      <c r="A141" t="n">
        <v>128</v>
      </c>
      <c r="B141" t="inlineStr">
        <is>
          <t>Love Cabaret</t>
        </is>
      </c>
      <c r="C141" s="555" t="n">
        <v>46138</v>
      </c>
      <c r="D141" t="inlineStr">
        <is>
          <t>4/2026</t>
        </is>
      </c>
      <c r="E141" t="inlineStr">
        <is>
          <t>Serviço</t>
        </is>
      </c>
      <c r="F141" t="n">
        <v>2779.95</v>
      </c>
      <c r="G141" t="n">
        <v>0</v>
      </c>
      <c r="H141" t="n">
        <v>2779.95</v>
      </c>
    </row>
    <row r="142">
      <c r="A142" t="n">
        <v>128</v>
      </c>
      <c r="B142" t="inlineStr">
        <is>
          <t>Love Cabaret</t>
        </is>
      </c>
      <c r="C142" s="555" t="n">
        <v>46137</v>
      </c>
      <c r="D142" t="inlineStr">
        <is>
          <t>4/2026</t>
        </is>
      </c>
      <c r="E142" t="inlineStr">
        <is>
          <t>Bebidas</t>
        </is>
      </c>
      <c r="F142" t="n">
        <v>20945</v>
      </c>
      <c r="G142" t="n">
        <v>1156.88</v>
      </c>
      <c r="H142" t="n">
        <v>19788.12</v>
      </c>
    </row>
    <row r="143">
      <c r="A143" t="n">
        <v>128</v>
      </c>
      <c r="B143" t="inlineStr">
        <is>
          <t>Love Cabaret</t>
        </is>
      </c>
      <c r="C143" s="555" t="n">
        <v>46137</v>
      </c>
      <c r="D143" t="inlineStr">
        <is>
          <t>4/2026</t>
        </is>
      </c>
      <c r="E143" t="inlineStr">
        <is>
          <t>Serviço</t>
        </is>
      </c>
      <c r="F143" t="n">
        <v>3611.02</v>
      </c>
      <c r="G143" t="n">
        <v>0</v>
      </c>
      <c r="H143" t="n">
        <v>3611.02</v>
      </c>
    </row>
    <row r="144">
      <c r="A144" t="n">
        <v>128</v>
      </c>
      <c r="B144" t="inlineStr">
        <is>
          <t>Love Cabaret</t>
        </is>
      </c>
      <c r="C144" s="555" t="n">
        <v>46137</v>
      </c>
      <c r="D144" t="inlineStr">
        <is>
          <t>4/2026</t>
        </is>
      </c>
      <c r="E144" t="inlineStr">
        <is>
          <t>Alimentos</t>
        </is>
      </c>
      <c r="F144" t="n">
        <v>8036</v>
      </c>
      <c r="G144" t="n">
        <v>1273.42</v>
      </c>
      <c r="H144" t="n">
        <v>6762.58</v>
      </c>
    </row>
    <row r="145">
      <c r="A145" t="n">
        <v>128</v>
      </c>
      <c r="B145" t="inlineStr">
        <is>
          <t>Love Cabaret</t>
        </is>
      </c>
      <c r="C145" s="555" t="n">
        <v>46137</v>
      </c>
      <c r="D145" t="inlineStr">
        <is>
          <t>4/2026</t>
        </is>
      </c>
      <c r="E145" t="inlineStr">
        <is>
          <t>Gifts</t>
        </is>
      </c>
      <c r="F145" t="n">
        <v>1500</v>
      </c>
      <c r="G145" t="n">
        <v>0</v>
      </c>
      <c r="H145" t="n">
        <v>1500</v>
      </c>
    </row>
    <row r="146">
      <c r="A146" t="n">
        <v>128</v>
      </c>
      <c r="B146" t="inlineStr">
        <is>
          <t>Love Cabaret</t>
        </is>
      </c>
      <c r="C146" s="555" t="n">
        <v>46137</v>
      </c>
      <c r="D146" t="inlineStr">
        <is>
          <t>4/2026</t>
        </is>
      </c>
      <c r="E146" t="inlineStr">
        <is>
          <t>Couvert</t>
        </is>
      </c>
      <c r="F146" t="n">
        <v>6180</v>
      </c>
      <c r="G146" t="n">
        <v>64.03</v>
      </c>
      <c r="H146" t="n">
        <v>6115.97</v>
      </c>
    </row>
    <row r="147">
      <c r="A147" t="n">
        <v>128</v>
      </c>
      <c r="B147" t="inlineStr">
        <is>
          <t>Love Cabaret</t>
        </is>
      </c>
      <c r="C147" s="555" t="n">
        <v>46136</v>
      </c>
      <c r="D147" t="inlineStr">
        <is>
          <t>4/2026</t>
        </is>
      </c>
      <c r="E147" t="inlineStr">
        <is>
          <t>Bebidas</t>
        </is>
      </c>
      <c r="F147" t="n">
        <v>15813</v>
      </c>
      <c r="G147" t="n">
        <v>1627.66</v>
      </c>
      <c r="H147" t="n">
        <v>14185.34</v>
      </c>
    </row>
    <row r="148">
      <c r="A148" t="n">
        <v>128</v>
      </c>
      <c r="B148" t="inlineStr">
        <is>
          <t>Love Cabaret</t>
        </is>
      </c>
      <c r="C148" s="555" t="n">
        <v>46136</v>
      </c>
      <c r="D148" t="inlineStr">
        <is>
          <t>4/2026</t>
        </is>
      </c>
      <c r="E148" t="inlineStr">
        <is>
          <t>Serviço</t>
        </is>
      </c>
      <c r="F148" t="n">
        <v>2421.38</v>
      </c>
      <c r="G148" t="n">
        <v>0</v>
      </c>
      <c r="H148" t="n">
        <v>2421.38</v>
      </c>
    </row>
    <row r="149">
      <c r="A149" t="n">
        <v>128</v>
      </c>
      <c r="B149" t="inlineStr">
        <is>
          <t>Love Cabaret</t>
        </is>
      </c>
      <c r="C149" s="555" t="n">
        <v>46136</v>
      </c>
      <c r="D149" t="inlineStr">
        <is>
          <t>4/2026</t>
        </is>
      </c>
      <c r="E149" t="inlineStr">
        <is>
          <t>Alimentos</t>
        </is>
      </c>
      <c r="F149" t="n">
        <v>5919</v>
      </c>
      <c r="G149" t="n">
        <v>1692.07</v>
      </c>
      <c r="H149" t="n">
        <v>4226.93</v>
      </c>
    </row>
    <row r="150">
      <c r="A150" t="n">
        <v>128</v>
      </c>
      <c r="B150" t="inlineStr">
        <is>
          <t>Love Cabaret</t>
        </is>
      </c>
      <c r="C150" s="555" t="n">
        <v>46136</v>
      </c>
      <c r="D150" t="inlineStr">
        <is>
          <t>4/2026</t>
        </is>
      </c>
      <c r="E150" t="inlineStr">
        <is>
          <t>Gifts</t>
        </is>
      </c>
      <c r="F150" t="n">
        <v>1250</v>
      </c>
      <c r="G150" t="n">
        <v>0</v>
      </c>
      <c r="H150" t="n">
        <v>1250</v>
      </c>
    </row>
    <row r="151">
      <c r="A151" t="n">
        <v>128</v>
      </c>
      <c r="B151" t="inlineStr">
        <is>
          <t>Love Cabaret</t>
        </is>
      </c>
      <c r="C151" s="555" t="n">
        <v>46136</v>
      </c>
      <c r="D151" t="inlineStr">
        <is>
          <t>4/2026</t>
        </is>
      </c>
      <c r="E151" t="inlineStr">
        <is>
          <t>Couvert</t>
        </is>
      </c>
      <c r="F151" t="n">
        <v>3860</v>
      </c>
      <c r="G151" t="n">
        <v>0</v>
      </c>
      <c r="H151" t="n">
        <v>3860</v>
      </c>
    </row>
    <row r="152">
      <c r="A152" t="n">
        <v>128</v>
      </c>
      <c r="B152" t="inlineStr">
        <is>
          <t>Love Cabaret</t>
        </is>
      </c>
      <c r="C152" s="555" t="n">
        <v>46135</v>
      </c>
      <c r="D152" t="inlineStr">
        <is>
          <t>4/2026</t>
        </is>
      </c>
      <c r="E152" t="inlineStr">
        <is>
          <t>Alimentos</t>
        </is>
      </c>
      <c r="F152" t="n">
        <v>2668</v>
      </c>
      <c r="G152" t="n">
        <v>1415</v>
      </c>
      <c r="H152" t="n">
        <v>1253</v>
      </c>
    </row>
    <row r="153">
      <c r="A153" t="n">
        <v>128</v>
      </c>
      <c r="B153" t="inlineStr">
        <is>
          <t>Love Cabaret</t>
        </is>
      </c>
      <c r="C153" s="555" t="n">
        <v>46135</v>
      </c>
      <c r="D153" t="inlineStr">
        <is>
          <t>4/2026</t>
        </is>
      </c>
      <c r="E153" t="inlineStr">
        <is>
          <t>Bebidas</t>
        </is>
      </c>
      <c r="F153" t="n">
        <v>5649</v>
      </c>
      <c r="G153" t="n">
        <v>663</v>
      </c>
      <c r="H153" t="n">
        <v>4986</v>
      </c>
    </row>
    <row r="154">
      <c r="A154" t="n">
        <v>128</v>
      </c>
      <c r="B154" t="inlineStr">
        <is>
          <t>Love Cabaret</t>
        </is>
      </c>
      <c r="C154" s="555" t="n">
        <v>46135</v>
      </c>
      <c r="D154" t="inlineStr">
        <is>
          <t>4/2026</t>
        </is>
      </c>
      <c r="E154" t="inlineStr">
        <is>
          <t>Serviço</t>
        </is>
      </c>
      <c r="F154" t="n">
        <v>840.71</v>
      </c>
      <c r="G154" t="n">
        <v>0</v>
      </c>
      <c r="H154" t="n">
        <v>840.71</v>
      </c>
    </row>
    <row r="155">
      <c r="A155" t="n">
        <v>128</v>
      </c>
      <c r="B155" t="inlineStr">
        <is>
          <t>Love Cabaret</t>
        </is>
      </c>
      <c r="C155" s="555" t="n">
        <v>46135</v>
      </c>
      <c r="D155" t="inlineStr">
        <is>
          <t>4/2026</t>
        </is>
      </c>
      <c r="E155" t="inlineStr">
        <is>
          <t>Couvert</t>
        </is>
      </c>
      <c r="F155" t="n">
        <v>1490</v>
      </c>
      <c r="G155" t="n">
        <v>0.77</v>
      </c>
      <c r="H155" t="n">
        <v>1489.23</v>
      </c>
    </row>
    <row r="156">
      <c r="A156" t="n">
        <v>128</v>
      </c>
      <c r="B156" t="inlineStr">
        <is>
          <t>Love Cabaret</t>
        </is>
      </c>
      <c r="C156" s="555" t="n">
        <v>46135</v>
      </c>
      <c r="D156" t="inlineStr">
        <is>
          <t>4/2026</t>
        </is>
      </c>
      <c r="E156" t="inlineStr">
        <is>
          <t>Gifts</t>
        </is>
      </c>
      <c r="F156" t="n">
        <v>150</v>
      </c>
      <c r="G156" t="n">
        <v>0</v>
      </c>
      <c r="H156" t="n">
        <v>150</v>
      </c>
    </row>
    <row r="157">
      <c r="A157" t="n">
        <v>128</v>
      </c>
      <c r="B157" t="inlineStr">
        <is>
          <t>Love Cabaret</t>
        </is>
      </c>
      <c r="C157" s="555" t="n">
        <v>46130</v>
      </c>
      <c r="D157" t="inlineStr">
        <is>
          <t>4/2026</t>
        </is>
      </c>
      <c r="E157" t="inlineStr">
        <is>
          <t>Alimentos</t>
        </is>
      </c>
      <c r="F157" t="n">
        <v>8323</v>
      </c>
      <c r="G157" t="n">
        <v>1598.24</v>
      </c>
      <c r="H157" t="n">
        <v>6724.76</v>
      </c>
    </row>
    <row r="158">
      <c r="A158" t="n">
        <v>128</v>
      </c>
      <c r="B158" t="inlineStr">
        <is>
          <t>Love Cabaret</t>
        </is>
      </c>
      <c r="C158" s="555" t="n">
        <v>46130</v>
      </c>
      <c r="D158" t="inlineStr">
        <is>
          <t>4/2026</t>
        </is>
      </c>
      <c r="E158" t="inlineStr">
        <is>
          <t>Bebidas</t>
        </is>
      </c>
      <c r="F158" t="n">
        <v>21592</v>
      </c>
      <c r="G158" t="n">
        <v>879.5599999999999</v>
      </c>
      <c r="H158" t="n">
        <v>20712.44</v>
      </c>
    </row>
    <row r="159">
      <c r="A159" t="n">
        <v>128</v>
      </c>
      <c r="B159" t="inlineStr">
        <is>
          <t>Love Cabaret</t>
        </is>
      </c>
      <c r="C159" s="555" t="n">
        <v>46130</v>
      </c>
      <c r="D159" t="inlineStr">
        <is>
          <t>4/2026</t>
        </is>
      </c>
      <c r="E159" t="inlineStr">
        <is>
          <t>Serviço</t>
        </is>
      </c>
      <c r="F159" t="n">
        <v>3638.31</v>
      </c>
      <c r="G159" t="n">
        <v>0</v>
      </c>
      <c r="H159" t="n">
        <v>3638.31</v>
      </c>
    </row>
    <row r="160">
      <c r="A160" t="n">
        <v>128</v>
      </c>
      <c r="B160" t="inlineStr">
        <is>
          <t>Love Cabaret</t>
        </is>
      </c>
      <c r="C160" s="555" t="n">
        <v>46130</v>
      </c>
      <c r="D160" t="inlineStr">
        <is>
          <t>4/2026</t>
        </is>
      </c>
      <c r="E160" t="inlineStr">
        <is>
          <t>Gifts</t>
        </is>
      </c>
      <c r="F160" t="n">
        <v>1660</v>
      </c>
      <c r="G160" t="n">
        <v>0</v>
      </c>
      <c r="H160" t="n">
        <v>1660</v>
      </c>
    </row>
    <row r="161">
      <c r="A161" t="n">
        <v>128</v>
      </c>
      <c r="B161" t="inlineStr">
        <is>
          <t>Love Cabaret</t>
        </is>
      </c>
      <c r="C161" s="555" t="n">
        <v>46130</v>
      </c>
      <c r="D161" t="inlineStr">
        <is>
          <t>4/2026</t>
        </is>
      </c>
      <c r="E161" t="inlineStr">
        <is>
          <t>Couvert</t>
        </is>
      </c>
      <c r="F161" t="n">
        <v>6990</v>
      </c>
      <c r="G161" t="n">
        <v>0</v>
      </c>
      <c r="H161" t="n">
        <v>6990</v>
      </c>
    </row>
    <row r="162">
      <c r="A162" t="n">
        <v>128</v>
      </c>
      <c r="B162" t="inlineStr">
        <is>
          <t>Love Cabaret</t>
        </is>
      </c>
      <c r="C162" s="555" t="n">
        <v>46129</v>
      </c>
      <c r="D162" t="inlineStr">
        <is>
          <t>4/2026</t>
        </is>
      </c>
      <c r="E162" t="inlineStr">
        <is>
          <t>Alimentos</t>
        </is>
      </c>
      <c r="F162" t="n">
        <v>7491</v>
      </c>
      <c r="G162" t="n">
        <v>1676.3</v>
      </c>
      <c r="H162" t="n">
        <v>5814.7</v>
      </c>
    </row>
    <row r="163">
      <c r="A163" t="n">
        <v>128</v>
      </c>
      <c r="B163" t="inlineStr">
        <is>
          <t>Love Cabaret</t>
        </is>
      </c>
      <c r="C163" s="555" t="n">
        <v>46129</v>
      </c>
      <c r="D163" t="inlineStr">
        <is>
          <t>4/2026</t>
        </is>
      </c>
      <c r="E163" t="inlineStr">
        <is>
          <t>Bebidas</t>
        </is>
      </c>
      <c r="F163" t="n">
        <v>18585</v>
      </c>
      <c r="G163" t="n">
        <v>1113.6</v>
      </c>
      <c r="H163" t="n">
        <v>17471.4</v>
      </c>
    </row>
    <row r="164">
      <c r="A164" t="n">
        <v>128</v>
      </c>
      <c r="B164" t="inlineStr">
        <is>
          <t>Love Cabaret</t>
        </is>
      </c>
      <c r="C164" s="555" t="n">
        <v>46129</v>
      </c>
      <c r="D164" t="inlineStr">
        <is>
          <t>4/2026</t>
        </is>
      </c>
      <c r="E164" t="inlineStr">
        <is>
          <t>Serviço</t>
        </is>
      </c>
      <c r="F164" t="n">
        <v>3260.13</v>
      </c>
      <c r="G164" t="n">
        <v>0</v>
      </c>
      <c r="H164" t="n">
        <v>3260.13</v>
      </c>
    </row>
    <row r="165">
      <c r="A165" t="n">
        <v>128</v>
      </c>
      <c r="B165" t="inlineStr">
        <is>
          <t>Love Cabaret</t>
        </is>
      </c>
      <c r="C165" s="555" t="n">
        <v>46129</v>
      </c>
      <c r="D165" t="inlineStr">
        <is>
          <t>4/2026</t>
        </is>
      </c>
      <c r="E165" t="inlineStr">
        <is>
          <t>Gifts</t>
        </is>
      </c>
      <c r="F165" t="n">
        <v>2325</v>
      </c>
      <c r="G165" t="n">
        <v>0</v>
      </c>
      <c r="H165" t="n">
        <v>2325</v>
      </c>
    </row>
    <row r="166">
      <c r="A166" t="n">
        <v>128</v>
      </c>
      <c r="B166" t="inlineStr">
        <is>
          <t>Love Cabaret</t>
        </is>
      </c>
      <c r="C166" s="555" t="n">
        <v>46129</v>
      </c>
      <c r="D166" t="inlineStr">
        <is>
          <t>4/2026</t>
        </is>
      </c>
      <c r="E166" t="inlineStr">
        <is>
          <t>Couvert</t>
        </is>
      </c>
      <c r="F166" t="n">
        <v>6120</v>
      </c>
      <c r="G166" t="n">
        <v>0</v>
      </c>
      <c r="H166" t="n">
        <v>6120</v>
      </c>
    </row>
    <row r="167">
      <c r="A167" t="n">
        <v>128</v>
      </c>
      <c r="B167" t="inlineStr">
        <is>
          <t>Love Cabaret</t>
        </is>
      </c>
      <c r="C167" s="555" t="n">
        <v>46128</v>
      </c>
      <c r="D167" t="inlineStr">
        <is>
          <t>4/2026</t>
        </is>
      </c>
      <c r="E167" t="inlineStr">
        <is>
          <t>Alimentos</t>
        </is>
      </c>
      <c r="F167" t="n">
        <v>3994</v>
      </c>
      <c r="G167" t="n">
        <v>1501.41</v>
      </c>
      <c r="H167" t="n">
        <v>2492.59</v>
      </c>
    </row>
    <row r="168">
      <c r="A168" t="n">
        <v>128</v>
      </c>
      <c r="B168" t="inlineStr">
        <is>
          <t>Love Cabaret</t>
        </is>
      </c>
      <c r="C168" s="555" t="n">
        <v>46128</v>
      </c>
      <c r="D168" t="inlineStr">
        <is>
          <t>4/2026</t>
        </is>
      </c>
      <c r="E168" t="inlineStr">
        <is>
          <t>Bebidas</t>
        </is>
      </c>
      <c r="F168" t="n">
        <v>7082</v>
      </c>
      <c r="G168" t="n">
        <v>1238.69</v>
      </c>
      <c r="H168" t="n">
        <v>5843.31</v>
      </c>
    </row>
    <row r="169">
      <c r="A169" t="n">
        <v>128</v>
      </c>
      <c r="B169" t="inlineStr">
        <is>
          <t>Love Cabaret</t>
        </is>
      </c>
      <c r="C169" s="555" t="n">
        <v>46128</v>
      </c>
      <c r="D169" t="inlineStr">
        <is>
          <t>4/2026</t>
        </is>
      </c>
      <c r="E169" t="inlineStr">
        <is>
          <t>Serviço</t>
        </is>
      </c>
      <c r="F169" t="n">
        <v>1254.37</v>
      </c>
      <c r="G169" t="n">
        <v>0</v>
      </c>
      <c r="H169" t="n">
        <v>1254.37</v>
      </c>
    </row>
    <row r="170">
      <c r="A170" t="n">
        <v>128</v>
      </c>
      <c r="B170" t="inlineStr">
        <is>
          <t>Love Cabaret</t>
        </is>
      </c>
      <c r="C170" s="555" t="n">
        <v>46128</v>
      </c>
      <c r="D170" t="inlineStr">
        <is>
          <t>4/2026</t>
        </is>
      </c>
      <c r="E170" t="inlineStr">
        <is>
          <t>Gifts</t>
        </is>
      </c>
      <c r="F170" t="n">
        <v>1570</v>
      </c>
      <c r="G170" t="n">
        <v>0</v>
      </c>
      <c r="H170" t="n">
        <v>1570</v>
      </c>
    </row>
    <row r="171">
      <c r="A171" t="n">
        <v>128</v>
      </c>
      <c r="B171" t="inlineStr">
        <is>
          <t>Love Cabaret</t>
        </is>
      </c>
      <c r="C171" s="555" t="n">
        <v>46128</v>
      </c>
      <c r="D171" t="inlineStr">
        <is>
          <t>4/2026</t>
        </is>
      </c>
      <c r="E171" t="inlineStr">
        <is>
          <t>Couvert</t>
        </is>
      </c>
      <c r="F171" t="n">
        <v>1870</v>
      </c>
      <c r="G171" t="n">
        <v>0</v>
      </c>
      <c r="H171" t="n">
        <v>1870</v>
      </c>
    </row>
    <row r="172">
      <c r="A172" t="n">
        <v>128</v>
      </c>
      <c r="B172" t="inlineStr">
        <is>
          <t>Love Cabaret</t>
        </is>
      </c>
      <c r="C172" s="555" t="n">
        <v>46123</v>
      </c>
      <c r="D172" t="inlineStr">
        <is>
          <t>4/2026</t>
        </is>
      </c>
      <c r="E172" t="inlineStr">
        <is>
          <t>Alimentos</t>
        </is>
      </c>
      <c r="F172" t="n">
        <v>8451</v>
      </c>
      <c r="G172" t="n">
        <v>1713.77</v>
      </c>
      <c r="H172" t="n">
        <v>6737.23</v>
      </c>
    </row>
    <row r="173">
      <c r="A173" t="n">
        <v>128</v>
      </c>
      <c r="B173" t="inlineStr">
        <is>
          <t>Love Cabaret</t>
        </is>
      </c>
      <c r="C173" s="555" t="n">
        <v>46123</v>
      </c>
      <c r="D173" t="inlineStr">
        <is>
          <t>4/2026</t>
        </is>
      </c>
      <c r="E173" t="inlineStr">
        <is>
          <t>Bebidas</t>
        </is>
      </c>
      <c r="F173" t="n">
        <v>18972</v>
      </c>
      <c r="G173" t="n">
        <v>1945.63</v>
      </c>
      <c r="H173" t="n">
        <v>17026.37</v>
      </c>
    </row>
    <row r="174">
      <c r="A174" t="n">
        <v>128</v>
      </c>
      <c r="B174" t="inlineStr">
        <is>
          <t>Love Cabaret</t>
        </is>
      </c>
      <c r="C174" s="555" t="n">
        <v>46123</v>
      </c>
      <c r="D174" t="inlineStr">
        <is>
          <t>4/2026</t>
        </is>
      </c>
      <c r="E174" t="inlineStr">
        <is>
          <t>Couvert</t>
        </is>
      </c>
      <c r="F174" t="n">
        <v>6190</v>
      </c>
      <c r="G174" t="n">
        <v>0</v>
      </c>
      <c r="H174" t="n">
        <v>6190</v>
      </c>
    </row>
    <row r="175">
      <c r="A175" t="n">
        <v>128</v>
      </c>
      <c r="B175" t="inlineStr">
        <is>
          <t>Love Cabaret</t>
        </is>
      </c>
      <c r="C175" s="555" t="n">
        <v>46123</v>
      </c>
      <c r="D175" t="inlineStr">
        <is>
          <t>4/2026</t>
        </is>
      </c>
      <c r="E175" t="inlineStr">
        <is>
          <t>Serviço</t>
        </is>
      </c>
      <c r="F175" t="n">
        <v>3265.74</v>
      </c>
      <c r="G175" t="n">
        <v>0</v>
      </c>
      <c r="H175" t="n">
        <v>3265.74</v>
      </c>
    </row>
    <row r="176">
      <c r="A176" t="n">
        <v>128</v>
      </c>
      <c r="B176" t="inlineStr">
        <is>
          <t>Love Cabaret</t>
        </is>
      </c>
      <c r="C176" s="555" t="n">
        <v>46123</v>
      </c>
      <c r="D176" t="inlineStr">
        <is>
          <t>4/2026</t>
        </is>
      </c>
      <c r="E176" t="inlineStr">
        <is>
          <t>Gifts</t>
        </is>
      </c>
      <c r="F176" t="n">
        <v>2040</v>
      </c>
      <c r="G176" t="n">
        <v>105</v>
      </c>
      <c r="H176" t="n">
        <v>1935</v>
      </c>
    </row>
    <row r="177">
      <c r="A177" t="n">
        <v>128</v>
      </c>
      <c r="B177" t="inlineStr">
        <is>
          <t>Love Cabaret</t>
        </is>
      </c>
      <c r="C177" s="555" t="n">
        <v>46122</v>
      </c>
      <c r="D177" t="inlineStr">
        <is>
          <t>4/2026</t>
        </is>
      </c>
      <c r="E177" t="inlineStr">
        <is>
          <t>Bebidas</t>
        </is>
      </c>
      <c r="F177" t="n">
        <v>14617</v>
      </c>
      <c r="G177" t="n">
        <v>1376.39</v>
      </c>
      <c r="H177" t="n">
        <v>13240.61</v>
      </c>
    </row>
    <row r="178">
      <c r="A178" t="n">
        <v>128</v>
      </c>
      <c r="B178" t="inlineStr">
        <is>
          <t>Love Cabaret</t>
        </is>
      </c>
      <c r="C178" s="555" t="n">
        <v>46122</v>
      </c>
      <c r="D178" t="inlineStr">
        <is>
          <t>4/2026</t>
        </is>
      </c>
      <c r="E178" t="inlineStr">
        <is>
          <t>Serviço</t>
        </is>
      </c>
      <c r="F178" t="n">
        <v>2350.63</v>
      </c>
      <c r="G178" t="n">
        <v>0</v>
      </c>
      <c r="H178" t="n">
        <v>2350.63</v>
      </c>
    </row>
    <row r="179">
      <c r="A179" t="n">
        <v>128</v>
      </c>
      <c r="B179" t="inlineStr">
        <is>
          <t>Love Cabaret</t>
        </is>
      </c>
      <c r="C179" s="555" t="n">
        <v>46122</v>
      </c>
      <c r="D179" t="inlineStr">
        <is>
          <t>4/2026</t>
        </is>
      </c>
      <c r="E179" t="inlineStr">
        <is>
          <t>Alimentos</t>
        </is>
      </c>
      <c r="F179" t="n">
        <v>5375</v>
      </c>
      <c r="G179" t="n">
        <v>1410.9</v>
      </c>
      <c r="H179" t="n">
        <v>3964.1</v>
      </c>
    </row>
    <row r="180">
      <c r="A180" t="n">
        <v>128</v>
      </c>
      <c r="B180" t="inlineStr">
        <is>
          <t>Love Cabaret</t>
        </is>
      </c>
      <c r="C180" s="555" t="n">
        <v>46122</v>
      </c>
      <c r="D180" t="inlineStr">
        <is>
          <t>4/2026</t>
        </is>
      </c>
      <c r="E180" t="inlineStr">
        <is>
          <t>Couvert</t>
        </is>
      </c>
      <c r="F180" t="n">
        <v>10490</v>
      </c>
      <c r="G180" t="n">
        <v>0</v>
      </c>
      <c r="H180" t="n">
        <v>10490</v>
      </c>
    </row>
    <row r="181">
      <c r="A181" t="n">
        <v>128</v>
      </c>
      <c r="B181" t="inlineStr">
        <is>
          <t>Love Cabaret</t>
        </is>
      </c>
      <c r="C181" s="555" t="n">
        <v>46122</v>
      </c>
      <c r="D181" t="inlineStr">
        <is>
          <t>4/2026</t>
        </is>
      </c>
      <c r="E181" t="inlineStr">
        <is>
          <t>Gifts</t>
        </is>
      </c>
      <c r="F181" t="n">
        <v>1050</v>
      </c>
      <c r="G181" t="n">
        <v>0</v>
      </c>
      <c r="H181" t="n">
        <v>1050</v>
      </c>
    </row>
    <row r="182">
      <c r="A182" t="n">
        <v>128</v>
      </c>
      <c r="B182" t="inlineStr">
        <is>
          <t>Love Cabaret</t>
        </is>
      </c>
      <c r="C182" s="555" t="n">
        <v>46121</v>
      </c>
      <c r="D182" t="inlineStr">
        <is>
          <t>4/2026</t>
        </is>
      </c>
      <c r="E182" t="inlineStr">
        <is>
          <t>Bebidas</t>
        </is>
      </c>
      <c r="F182" t="n">
        <v>30077</v>
      </c>
      <c r="G182" t="n">
        <v>6520.8</v>
      </c>
      <c r="H182" t="n">
        <v>23556.2</v>
      </c>
    </row>
    <row r="183">
      <c r="A183" t="n">
        <v>128</v>
      </c>
      <c r="B183" t="inlineStr">
        <is>
          <t>Love Cabaret</t>
        </is>
      </c>
      <c r="C183" s="555" t="n">
        <v>46121</v>
      </c>
      <c r="D183" t="inlineStr">
        <is>
          <t>4/2026</t>
        </is>
      </c>
      <c r="E183" t="inlineStr">
        <is>
          <t>Alimentos</t>
        </is>
      </c>
      <c r="F183" t="n">
        <v>15116</v>
      </c>
      <c r="G183" t="n">
        <v>3049.4</v>
      </c>
      <c r="H183" t="n">
        <v>12066.6</v>
      </c>
    </row>
    <row r="184">
      <c r="A184" t="n">
        <v>128</v>
      </c>
      <c r="B184" t="inlineStr">
        <is>
          <t>Love Cabaret</t>
        </is>
      </c>
      <c r="C184" s="555" t="n">
        <v>46121</v>
      </c>
      <c r="D184" t="inlineStr">
        <is>
          <t>4/2026</t>
        </is>
      </c>
      <c r="E184" t="inlineStr">
        <is>
          <t>Serviço</t>
        </is>
      </c>
      <c r="F184" t="n">
        <v>4765.09</v>
      </c>
      <c r="G184" t="n">
        <v>0</v>
      </c>
      <c r="H184" t="n">
        <v>4765.09</v>
      </c>
    </row>
    <row r="185">
      <c r="A185" t="n">
        <v>128</v>
      </c>
      <c r="B185" t="inlineStr">
        <is>
          <t>Love Cabaret</t>
        </is>
      </c>
      <c r="C185" s="555" t="n">
        <v>46121</v>
      </c>
      <c r="D185" t="inlineStr">
        <is>
          <t>4/2026</t>
        </is>
      </c>
      <c r="E185" t="inlineStr">
        <is>
          <t>Gifts</t>
        </is>
      </c>
      <c r="F185" t="n">
        <v>1445</v>
      </c>
      <c r="G185" t="n">
        <v>550</v>
      </c>
      <c r="H185" t="n">
        <v>895</v>
      </c>
    </row>
    <row r="186">
      <c r="A186" t="n">
        <v>128</v>
      </c>
      <c r="B186" t="inlineStr">
        <is>
          <t>Love Cabaret</t>
        </is>
      </c>
      <c r="C186" s="555" t="n">
        <v>46114</v>
      </c>
      <c r="D186" t="inlineStr">
        <is>
          <t>4/2026</t>
        </is>
      </c>
      <c r="E186" t="inlineStr">
        <is>
          <t>Bebidas</t>
        </is>
      </c>
      <c r="F186" t="n">
        <v>13417</v>
      </c>
      <c r="G186" t="n">
        <v>5583.53</v>
      </c>
      <c r="H186" t="n">
        <v>7833.47</v>
      </c>
    </row>
    <row r="187">
      <c r="A187" t="n">
        <v>128</v>
      </c>
      <c r="B187" t="inlineStr">
        <is>
          <t>Love Cabaret</t>
        </is>
      </c>
      <c r="C187" s="555" t="n">
        <v>46114</v>
      </c>
      <c r="D187" t="inlineStr">
        <is>
          <t>4/2026</t>
        </is>
      </c>
      <c r="E187" t="inlineStr">
        <is>
          <t>Serviço</t>
        </is>
      </c>
      <c r="F187" t="n">
        <v>1535.21</v>
      </c>
      <c r="G187" t="n">
        <v>0</v>
      </c>
      <c r="H187" t="n">
        <v>1535.21</v>
      </c>
    </row>
    <row r="188">
      <c r="A188" t="n">
        <v>128</v>
      </c>
      <c r="B188" t="inlineStr">
        <is>
          <t>Love Cabaret</t>
        </is>
      </c>
      <c r="C188" s="555" t="n">
        <v>46114</v>
      </c>
      <c r="D188" t="inlineStr">
        <is>
          <t>4/2026</t>
        </is>
      </c>
      <c r="E188" t="inlineStr">
        <is>
          <t>Alimentos</t>
        </is>
      </c>
      <c r="F188" t="n">
        <v>5150</v>
      </c>
      <c r="G188" t="n">
        <v>2365.07</v>
      </c>
      <c r="H188" t="n">
        <v>2784.93</v>
      </c>
    </row>
    <row r="189">
      <c r="A189" t="n">
        <v>128</v>
      </c>
      <c r="B189" t="inlineStr">
        <is>
          <t>Love Cabaret</t>
        </is>
      </c>
      <c r="C189" s="555" t="n">
        <v>46114</v>
      </c>
      <c r="D189" t="inlineStr">
        <is>
          <t>4/2026</t>
        </is>
      </c>
      <c r="E189" t="inlineStr">
        <is>
          <t>Gifts</t>
        </is>
      </c>
      <c r="F189" t="n">
        <v>1164.9</v>
      </c>
      <c r="G189" t="n">
        <v>99.90000000000001</v>
      </c>
      <c r="H189" t="n">
        <v>1065</v>
      </c>
    </row>
    <row r="190">
      <c r="A190" t="n">
        <v>128</v>
      </c>
      <c r="B190" t="inlineStr">
        <is>
          <t>Love Cabaret</t>
        </is>
      </c>
      <c r="C190" s="555" t="n">
        <v>46087</v>
      </c>
      <c r="D190" t="inlineStr">
        <is>
          <t>3/2026</t>
        </is>
      </c>
      <c r="E190" t="inlineStr">
        <is>
          <t>Bebidas</t>
        </is>
      </c>
      <c r="F190" t="n">
        <v>61804</v>
      </c>
      <c r="G190" t="n">
        <v>0</v>
      </c>
      <c r="H190" t="n">
        <v>61804</v>
      </c>
    </row>
    <row r="191">
      <c r="A191" t="n">
        <v>128</v>
      </c>
      <c r="B191" t="inlineStr">
        <is>
          <t>Love Cabaret</t>
        </is>
      </c>
      <c r="C191" s="555" t="n">
        <v>46087</v>
      </c>
      <c r="D191" t="inlineStr">
        <is>
          <t>3/2026</t>
        </is>
      </c>
      <c r="E191" t="inlineStr">
        <is>
          <t>Couvert</t>
        </is>
      </c>
      <c r="F191" t="n">
        <v>120</v>
      </c>
      <c r="G191" t="n">
        <v>0</v>
      </c>
      <c r="H191" t="n">
        <v>120</v>
      </c>
    </row>
    <row r="192">
      <c r="A192" t="n">
        <v>128</v>
      </c>
      <c r="B192" t="inlineStr">
        <is>
          <t>Love Cabaret</t>
        </is>
      </c>
      <c r="C192" s="555" t="n">
        <v>46060</v>
      </c>
      <c r="D192" t="inlineStr">
        <is>
          <t>2/2026</t>
        </is>
      </c>
      <c r="E192" t="inlineStr">
        <is>
          <t>Couvert</t>
        </is>
      </c>
      <c r="F192" t="n">
        <v>1095</v>
      </c>
      <c r="G192" t="n">
        <v>0</v>
      </c>
      <c r="H192" t="n">
        <v>1095</v>
      </c>
    </row>
    <row r="193">
      <c r="A193" t="n">
        <v>128</v>
      </c>
      <c r="B193" t="inlineStr">
        <is>
          <t>Love Cabaret</t>
        </is>
      </c>
      <c r="C193" s="555" t="n">
        <v>46060</v>
      </c>
      <c r="D193" t="inlineStr">
        <is>
          <t>2/2026</t>
        </is>
      </c>
      <c r="E193" t="inlineStr">
        <is>
          <t>Bebidas</t>
        </is>
      </c>
      <c r="F193" t="n">
        <v>18457</v>
      </c>
      <c r="G193" t="n">
        <v>944.62</v>
      </c>
      <c r="H193" t="n">
        <v>17512.38</v>
      </c>
    </row>
    <row r="194">
      <c r="A194" t="n">
        <v>128</v>
      </c>
      <c r="B194" t="inlineStr">
        <is>
          <t>Love Cabaret</t>
        </is>
      </c>
      <c r="C194" s="555" t="n">
        <v>46060</v>
      </c>
      <c r="D194" t="inlineStr">
        <is>
          <t>2/2026</t>
        </is>
      </c>
      <c r="E194" t="inlineStr">
        <is>
          <t>Alimentos</t>
        </is>
      </c>
      <c r="F194" t="n">
        <v>8586</v>
      </c>
      <c r="G194" t="n">
        <v>778.45</v>
      </c>
      <c r="H194" t="n">
        <v>7807.55</v>
      </c>
    </row>
    <row r="195">
      <c r="A195" t="n">
        <v>128</v>
      </c>
      <c r="B195" t="inlineStr">
        <is>
          <t>Love Cabaret</t>
        </is>
      </c>
      <c r="C195" s="555" t="n">
        <v>46060</v>
      </c>
      <c r="D195" t="inlineStr">
        <is>
          <t>2/2026</t>
        </is>
      </c>
      <c r="E195" t="inlineStr">
        <is>
          <t>Serviço</t>
        </is>
      </c>
      <c r="F195" t="n">
        <v>3420.02</v>
      </c>
      <c r="G195" t="n">
        <v>0</v>
      </c>
      <c r="H195" t="n">
        <v>3420.02</v>
      </c>
    </row>
    <row r="196">
      <c r="A196" t="n">
        <v>128</v>
      </c>
      <c r="B196" t="inlineStr">
        <is>
          <t>Love Cabaret</t>
        </is>
      </c>
      <c r="C196" s="555" t="n">
        <v>46053</v>
      </c>
      <c r="D196" t="inlineStr">
        <is>
          <t>1/2026</t>
        </is>
      </c>
      <c r="E196" t="inlineStr">
        <is>
          <t>Couvert</t>
        </is>
      </c>
      <c r="F196" t="n">
        <v>1190</v>
      </c>
      <c r="G196" t="n">
        <v>0.63</v>
      </c>
      <c r="H196" t="n">
        <v>1189.37</v>
      </c>
    </row>
    <row r="197">
      <c r="A197" t="n">
        <v>128</v>
      </c>
      <c r="B197" t="inlineStr">
        <is>
          <t>Love Cabaret</t>
        </is>
      </c>
      <c r="C197" s="555" t="n">
        <v>46053</v>
      </c>
      <c r="D197" t="inlineStr">
        <is>
          <t>1/2026</t>
        </is>
      </c>
      <c r="E197" t="inlineStr">
        <is>
          <t>Alimentos</t>
        </is>
      </c>
      <c r="F197" t="n">
        <v>7675</v>
      </c>
      <c r="G197" t="n">
        <v>855.16</v>
      </c>
      <c r="H197" t="n">
        <v>6819.84</v>
      </c>
    </row>
    <row r="198">
      <c r="A198" t="n">
        <v>128</v>
      </c>
      <c r="B198" t="inlineStr">
        <is>
          <t>Love Cabaret</t>
        </is>
      </c>
      <c r="C198" s="555" t="n">
        <v>46053</v>
      </c>
      <c r="D198" t="inlineStr">
        <is>
          <t>1/2026</t>
        </is>
      </c>
      <c r="E198" t="inlineStr">
        <is>
          <t>Bebidas</t>
        </is>
      </c>
      <c r="F198" t="n">
        <v>18154</v>
      </c>
      <c r="G198" t="n">
        <v>792.1900000000001</v>
      </c>
      <c r="H198" t="n">
        <v>17361.81</v>
      </c>
    </row>
    <row r="199">
      <c r="A199" t="n">
        <v>128</v>
      </c>
      <c r="B199" t="inlineStr">
        <is>
          <t>Love Cabaret</t>
        </is>
      </c>
      <c r="C199" s="555" t="n">
        <v>46053</v>
      </c>
      <c r="D199" t="inlineStr">
        <is>
          <t>1/2026</t>
        </is>
      </c>
      <c r="E199" t="inlineStr">
        <is>
          <t>Serviço</t>
        </is>
      </c>
      <c r="F199" t="n">
        <v>3300.44</v>
      </c>
      <c r="G199" t="n">
        <v>0</v>
      </c>
      <c r="H199" t="n">
        <v>3300.44</v>
      </c>
    </row>
    <row r="200">
      <c r="A200" t="n">
        <v>128</v>
      </c>
      <c r="B200" t="inlineStr">
        <is>
          <t>Love Cabaret</t>
        </is>
      </c>
      <c r="C200" s="555" t="n">
        <v>46052</v>
      </c>
      <c r="D200" t="inlineStr">
        <is>
          <t>1/2026</t>
        </is>
      </c>
      <c r="E200" t="inlineStr">
        <is>
          <t>Bebidas</t>
        </is>
      </c>
      <c r="F200" t="n">
        <v>22229</v>
      </c>
      <c r="G200" t="n">
        <v>1089.9</v>
      </c>
      <c r="H200" t="n">
        <v>21139.1</v>
      </c>
    </row>
    <row r="201">
      <c r="A201" t="n">
        <v>128</v>
      </c>
      <c r="B201" t="inlineStr">
        <is>
          <t>Love Cabaret</t>
        </is>
      </c>
      <c r="C201" s="555" t="n">
        <v>46052</v>
      </c>
      <c r="D201" t="inlineStr">
        <is>
          <t>1/2026</t>
        </is>
      </c>
      <c r="E201" t="inlineStr">
        <is>
          <t>Alimentos</t>
        </is>
      </c>
      <c r="F201" t="n">
        <v>7396</v>
      </c>
      <c r="G201" t="n">
        <v>1059.24</v>
      </c>
      <c r="H201" t="n">
        <v>6336.76</v>
      </c>
    </row>
    <row r="202">
      <c r="A202" t="n">
        <v>128</v>
      </c>
      <c r="B202" t="inlineStr">
        <is>
          <t>Love Cabaret</t>
        </is>
      </c>
      <c r="C202" s="555" t="n">
        <v>46052</v>
      </c>
      <c r="D202" t="inlineStr">
        <is>
          <t>1/2026</t>
        </is>
      </c>
      <c r="E202" t="inlineStr">
        <is>
          <t>Couvert</t>
        </is>
      </c>
      <c r="F202" t="n">
        <v>2575</v>
      </c>
      <c r="G202" t="n">
        <v>0</v>
      </c>
      <c r="H202" t="n">
        <v>2575</v>
      </c>
    </row>
    <row r="203">
      <c r="A203" t="n">
        <v>128</v>
      </c>
      <c r="B203" t="inlineStr">
        <is>
          <t>Love Cabaret</t>
        </is>
      </c>
      <c r="C203" s="555" t="n">
        <v>46052</v>
      </c>
      <c r="D203" t="inlineStr">
        <is>
          <t>1/2026</t>
        </is>
      </c>
      <c r="E203" t="inlineStr">
        <is>
          <t>Serviço</t>
        </is>
      </c>
      <c r="F203" t="n">
        <v>3836.38</v>
      </c>
      <c r="G203" t="n">
        <v>0</v>
      </c>
      <c r="H203" t="n">
        <v>3836.38</v>
      </c>
    </row>
    <row r="204">
      <c r="A204" t="n">
        <v>128</v>
      </c>
      <c r="B204" t="inlineStr">
        <is>
          <t>Love Cabaret</t>
        </is>
      </c>
      <c r="C204" s="555" t="n">
        <v>46046</v>
      </c>
      <c r="D204" t="inlineStr">
        <is>
          <t>1/2026</t>
        </is>
      </c>
      <c r="E204" t="inlineStr">
        <is>
          <t>Couvert</t>
        </is>
      </c>
      <c r="F204" t="n">
        <v>1880</v>
      </c>
      <c r="G204" t="n">
        <v>0</v>
      </c>
      <c r="H204" t="n">
        <v>1880</v>
      </c>
    </row>
    <row r="205">
      <c r="A205" t="n">
        <v>128</v>
      </c>
      <c r="B205" t="inlineStr">
        <is>
          <t>Love Cabaret</t>
        </is>
      </c>
      <c r="C205" s="555" t="n">
        <v>46046</v>
      </c>
      <c r="D205" t="inlineStr">
        <is>
          <t>1/2026</t>
        </is>
      </c>
      <c r="E205" t="inlineStr">
        <is>
          <t>Alimentos</t>
        </is>
      </c>
      <c r="F205" t="n">
        <v>3033</v>
      </c>
      <c r="G205" t="n">
        <v>470</v>
      </c>
      <c r="H205" t="n">
        <v>2563</v>
      </c>
    </row>
    <row r="206">
      <c r="A206" t="n">
        <v>128</v>
      </c>
      <c r="B206" t="inlineStr">
        <is>
          <t>Love Cabaret</t>
        </is>
      </c>
      <c r="C206" s="555" t="n">
        <v>46046</v>
      </c>
      <c r="D206" t="inlineStr">
        <is>
          <t>1/2026</t>
        </is>
      </c>
      <c r="E206" t="inlineStr">
        <is>
          <t>Bebidas</t>
        </is>
      </c>
      <c r="F206" t="n">
        <v>7844</v>
      </c>
      <c r="G206" t="n">
        <v>341</v>
      </c>
      <c r="H206" t="n">
        <v>7503</v>
      </c>
    </row>
    <row r="207">
      <c r="A207" t="n">
        <v>128</v>
      </c>
      <c r="B207" t="inlineStr">
        <is>
          <t>Love Cabaret</t>
        </is>
      </c>
      <c r="C207" s="555" t="n">
        <v>46046</v>
      </c>
      <c r="D207" t="inlineStr">
        <is>
          <t>1/2026</t>
        </is>
      </c>
      <c r="E207" t="inlineStr">
        <is>
          <t>Serviço</t>
        </is>
      </c>
      <c r="F207" t="n">
        <v>1459.77</v>
      </c>
      <c r="G207" t="n">
        <v>0</v>
      </c>
      <c r="H207" t="n">
        <v>1459.77</v>
      </c>
    </row>
    <row r="208">
      <c r="A208" t="n">
        <v>128</v>
      </c>
      <c r="B208" t="inlineStr">
        <is>
          <t>Love Cabaret</t>
        </is>
      </c>
      <c r="C208" s="555" t="n">
        <v>46045</v>
      </c>
      <c r="D208" t="inlineStr">
        <is>
          <t>1/2026</t>
        </is>
      </c>
      <c r="E208" t="inlineStr">
        <is>
          <t>Couvert</t>
        </is>
      </c>
      <c r="F208" t="n">
        <v>1480</v>
      </c>
      <c r="G208" t="n">
        <v>0</v>
      </c>
      <c r="H208" t="n">
        <v>1480</v>
      </c>
    </row>
    <row r="209">
      <c r="A209" t="n">
        <v>128</v>
      </c>
      <c r="B209" t="inlineStr">
        <is>
          <t>Love Cabaret</t>
        </is>
      </c>
      <c r="C209" s="555" t="n">
        <v>46045</v>
      </c>
      <c r="D209" t="inlineStr">
        <is>
          <t>1/2026</t>
        </is>
      </c>
      <c r="E209" t="inlineStr">
        <is>
          <t>Alimentos</t>
        </is>
      </c>
      <c r="F209" t="n">
        <v>7821</v>
      </c>
      <c r="G209" t="n">
        <v>894.29</v>
      </c>
      <c r="H209" t="n">
        <v>6926.71</v>
      </c>
    </row>
    <row r="210">
      <c r="A210" t="n">
        <v>128</v>
      </c>
      <c r="B210" t="inlineStr">
        <is>
          <t>Love Cabaret</t>
        </is>
      </c>
      <c r="C210" s="555" t="n">
        <v>46045</v>
      </c>
      <c r="D210" t="inlineStr">
        <is>
          <t>1/2026</t>
        </is>
      </c>
      <c r="E210" t="inlineStr">
        <is>
          <t>Bebidas</t>
        </is>
      </c>
      <c r="F210" t="n">
        <v>20776</v>
      </c>
      <c r="G210" t="n">
        <v>585.21</v>
      </c>
      <c r="H210" t="n">
        <v>20190.79</v>
      </c>
    </row>
    <row r="211">
      <c r="A211" t="n">
        <v>128</v>
      </c>
      <c r="B211" t="inlineStr">
        <is>
          <t>Love Cabaret</t>
        </is>
      </c>
      <c r="C211" s="555" t="n">
        <v>46045</v>
      </c>
      <c r="D211" t="inlineStr">
        <is>
          <t>1/2026</t>
        </is>
      </c>
      <c r="E211" t="inlineStr">
        <is>
          <t>Serviço</t>
        </is>
      </c>
      <c r="F211" t="n">
        <v>3721.38</v>
      </c>
      <c r="G211" t="n">
        <v>0</v>
      </c>
      <c r="H211" t="n">
        <v>3721.38</v>
      </c>
    </row>
    <row r="212">
      <c r="A212" t="n">
        <v>128</v>
      </c>
      <c r="B212" t="inlineStr">
        <is>
          <t>Love Cabaret</t>
        </is>
      </c>
      <c r="C212" s="555" t="n">
        <v>46044</v>
      </c>
      <c r="D212" t="inlineStr">
        <is>
          <t>1/2026</t>
        </is>
      </c>
      <c r="E212" t="inlineStr">
        <is>
          <t>Bebidas</t>
        </is>
      </c>
      <c r="F212" t="n">
        <v>16785</v>
      </c>
      <c r="G212" t="n">
        <v>648.7</v>
      </c>
      <c r="H212" t="n">
        <v>16136.3</v>
      </c>
    </row>
    <row r="213">
      <c r="A213" t="n">
        <v>128</v>
      </c>
      <c r="B213" t="inlineStr">
        <is>
          <t>Love Cabaret</t>
        </is>
      </c>
      <c r="C213" s="555" t="n">
        <v>46044</v>
      </c>
      <c r="D213" t="inlineStr">
        <is>
          <t>1/2026</t>
        </is>
      </c>
      <c r="E213" t="inlineStr">
        <is>
          <t>Couvert</t>
        </is>
      </c>
      <c r="F213" t="n">
        <v>1747</v>
      </c>
      <c r="G213" t="n">
        <v>0</v>
      </c>
      <c r="H213" t="n">
        <v>1747</v>
      </c>
    </row>
    <row r="214">
      <c r="A214" t="n">
        <v>128</v>
      </c>
      <c r="B214" t="inlineStr">
        <is>
          <t>Love Cabaret</t>
        </is>
      </c>
      <c r="C214" s="555" t="n">
        <v>46044</v>
      </c>
      <c r="D214" t="inlineStr">
        <is>
          <t>1/2026</t>
        </is>
      </c>
      <c r="E214" t="inlineStr">
        <is>
          <t>Serviço</t>
        </is>
      </c>
      <c r="F214" t="n">
        <v>3114.42</v>
      </c>
      <c r="G214" t="n">
        <v>0</v>
      </c>
      <c r="H214" t="n">
        <v>3114.42</v>
      </c>
    </row>
    <row r="215">
      <c r="A215" t="n">
        <v>128</v>
      </c>
      <c r="B215" t="inlineStr">
        <is>
          <t>Love Cabaret</t>
        </is>
      </c>
      <c r="C215" s="555" t="n">
        <v>46044</v>
      </c>
      <c r="D215" t="inlineStr">
        <is>
          <t>1/2026</t>
        </is>
      </c>
      <c r="E215" t="inlineStr">
        <is>
          <t>Alimentos</t>
        </is>
      </c>
      <c r="F215" t="n">
        <v>6617</v>
      </c>
      <c r="G215" t="n">
        <v>504.9</v>
      </c>
      <c r="H215" t="n">
        <v>6112.1</v>
      </c>
    </row>
    <row r="216">
      <c r="A216" t="n">
        <v>128</v>
      </c>
      <c r="B216" t="inlineStr">
        <is>
          <t>Love Cabaret</t>
        </is>
      </c>
      <c r="C216" s="555" t="n">
        <v>46039</v>
      </c>
      <c r="D216" t="inlineStr">
        <is>
          <t>1/2026</t>
        </is>
      </c>
      <c r="E216" t="inlineStr">
        <is>
          <t>Couvert</t>
        </is>
      </c>
      <c r="F216" t="n">
        <v>1695</v>
      </c>
      <c r="G216" t="n">
        <v>0</v>
      </c>
      <c r="H216" t="n">
        <v>1695</v>
      </c>
    </row>
    <row r="217">
      <c r="A217" t="n">
        <v>128</v>
      </c>
      <c r="B217" t="inlineStr">
        <is>
          <t>Love Cabaret</t>
        </is>
      </c>
      <c r="C217" s="555" t="n">
        <v>46039</v>
      </c>
      <c r="D217" t="inlineStr">
        <is>
          <t>1/2026</t>
        </is>
      </c>
      <c r="E217" t="inlineStr">
        <is>
          <t>Alimentos</t>
        </is>
      </c>
      <c r="F217" t="n">
        <v>5648</v>
      </c>
      <c r="G217" t="n">
        <v>520.3</v>
      </c>
      <c r="H217" t="n">
        <v>5127.7</v>
      </c>
    </row>
    <row r="218">
      <c r="A218" t="n">
        <v>128</v>
      </c>
      <c r="B218" t="inlineStr">
        <is>
          <t>Love Cabaret</t>
        </is>
      </c>
      <c r="C218" s="555" t="n">
        <v>46039</v>
      </c>
      <c r="D218" t="inlineStr">
        <is>
          <t>1/2026</t>
        </is>
      </c>
      <c r="E218" t="inlineStr">
        <is>
          <t>Bebidas</t>
        </is>
      </c>
      <c r="F218" t="n">
        <v>12516</v>
      </c>
      <c r="G218" t="n">
        <v>457.94</v>
      </c>
      <c r="H218" t="n">
        <v>12058.06</v>
      </c>
    </row>
    <row r="219">
      <c r="A219" t="n">
        <v>128</v>
      </c>
      <c r="B219" t="inlineStr">
        <is>
          <t>Love Cabaret</t>
        </is>
      </c>
      <c r="C219" s="555" t="n">
        <v>46039</v>
      </c>
      <c r="D219" t="inlineStr">
        <is>
          <t>1/2026</t>
        </is>
      </c>
      <c r="E219" t="inlineStr">
        <is>
          <t>Serviço</t>
        </is>
      </c>
      <c r="F219" t="n">
        <v>2398.5</v>
      </c>
      <c r="G219" t="n">
        <v>0</v>
      </c>
      <c r="H219" t="n">
        <v>2398.5</v>
      </c>
    </row>
    <row r="220">
      <c r="A220" t="n">
        <v>128</v>
      </c>
      <c r="B220" t="inlineStr">
        <is>
          <t>Love Cabaret</t>
        </is>
      </c>
      <c r="C220" s="555" t="n">
        <v>46038</v>
      </c>
      <c r="D220" t="inlineStr">
        <is>
          <t>1/2026</t>
        </is>
      </c>
      <c r="E220" t="inlineStr">
        <is>
          <t>Couvert</t>
        </is>
      </c>
      <c r="F220" t="n">
        <v>715</v>
      </c>
      <c r="G220" t="n">
        <v>0</v>
      </c>
      <c r="H220" t="n">
        <v>715</v>
      </c>
    </row>
    <row r="221">
      <c r="A221" t="n">
        <v>128</v>
      </c>
      <c r="B221" t="inlineStr">
        <is>
          <t>Love Cabaret</t>
        </is>
      </c>
      <c r="C221" s="555" t="n">
        <v>46038</v>
      </c>
      <c r="D221" t="inlineStr">
        <is>
          <t>1/2026</t>
        </is>
      </c>
      <c r="E221" t="inlineStr">
        <is>
          <t>Bebidas</t>
        </is>
      </c>
      <c r="F221" t="n">
        <v>16998</v>
      </c>
      <c r="G221" t="n">
        <v>522.54</v>
      </c>
      <c r="H221" t="n">
        <v>16475.46</v>
      </c>
    </row>
    <row r="222">
      <c r="A222" t="n">
        <v>128</v>
      </c>
      <c r="B222" t="inlineStr">
        <is>
          <t>Love Cabaret</t>
        </is>
      </c>
      <c r="C222" s="555" t="n">
        <v>46038</v>
      </c>
      <c r="D222" t="inlineStr">
        <is>
          <t>1/2026</t>
        </is>
      </c>
      <c r="E222" t="inlineStr">
        <is>
          <t>Alimentos</t>
        </is>
      </c>
      <c r="F222" t="n">
        <v>5981</v>
      </c>
      <c r="G222" t="n">
        <v>782.46</v>
      </c>
      <c r="H222" t="n">
        <v>5198.54</v>
      </c>
    </row>
    <row r="223">
      <c r="A223" t="n">
        <v>128</v>
      </c>
      <c r="B223" t="inlineStr">
        <is>
          <t>Love Cabaret</t>
        </is>
      </c>
      <c r="C223" s="555" t="n">
        <v>46038</v>
      </c>
      <c r="D223" t="inlineStr">
        <is>
          <t>1/2026</t>
        </is>
      </c>
      <c r="E223" t="inlineStr">
        <is>
          <t>Serviço</t>
        </is>
      </c>
      <c r="F223" t="n">
        <v>2900.69</v>
      </c>
      <c r="G223" t="n">
        <v>0</v>
      </c>
      <c r="H223" t="n">
        <v>2900.69</v>
      </c>
    </row>
    <row r="224">
      <c r="A224" t="n">
        <v>128</v>
      </c>
      <c r="B224" t="inlineStr">
        <is>
          <t>Love Cabaret</t>
        </is>
      </c>
      <c r="C224" s="555" t="n">
        <v>46032</v>
      </c>
      <c r="D224" t="inlineStr">
        <is>
          <t>1/2026</t>
        </is>
      </c>
      <c r="E224" t="inlineStr">
        <is>
          <t>Couvert</t>
        </is>
      </c>
      <c r="F224" t="n">
        <v>925</v>
      </c>
      <c r="G224" t="n">
        <v>0</v>
      </c>
      <c r="H224" t="n">
        <v>925</v>
      </c>
    </row>
    <row r="225">
      <c r="A225" t="n">
        <v>128</v>
      </c>
      <c r="B225" t="inlineStr">
        <is>
          <t>Love Cabaret</t>
        </is>
      </c>
      <c r="C225" s="555" t="n">
        <v>46032</v>
      </c>
      <c r="D225" t="inlineStr">
        <is>
          <t>1/2026</t>
        </is>
      </c>
      <c r="E225" t="inlineStr">
        <is>
          <t>Bebidas</t>
        </is>
      </c>
      <c r="F225" t="n">
        <v>11144.9</v>
      </c>
      <c r="G225" t="n">
        <v>438.36</v>
      </c>
      <c r="H225" t="n">
        <v>10706.54</v>
      </c>
    </row>
    <row r="226">
      <c r="A226" t="n">
        <v>128</v>
      </c>
      <c r="B226" t="inlineStr">
        <is>
          <t>Love Cabaret</t>
        </is>
      </c>
      <c r="C226" s="555" t="n">
        <v>46032</v>
      </c>
      <c r="D226" t="inlineStr">
        <is>
          <t>1/2026</t>
        </is>
      </c>
      <c r="E226" t="inlineStr">
        <is>
          <t>Serviço</t>
        </is>
      </c>
      <c r="F226" t="n">
        <v>1937.37</v>
      </c>
      <c r="G226" t="n">
        <v>0</v>
      </c>
      <c r="H226" t="n">
        <v>1937.37</v>
      </c>
    </row>
    <row r="227">
      <c r="A227" t="n">
        <v>128</v>
      </c>
      <c r="B227" t="inlineStr">
        <is>
          <t>Love Cabaret</t>
        </is>
      </c>
      <c r="C227" s="555" t="n">
        <v>46032</v>
      </c>
      <c r="D227" t="inlineStr">
        <is>
          <t>1/2026</t>
        </is>
      </c>
      <c r="E227" t="inlineStr">
        <is>
          <t>Alimentos</t>
        </is>
      </c>
      <c r="F227" t="n">
        <v>4141</v>
      </c>
      <c r="G227" t="n">
        <v>564.3</v>
      </c>
      <c r="H227" t="n">
        <v>3576.7</v>
      </c>
    </row>
    <row r="228">
      <c r="A228" t="n">
        <v>128</v>
      </c>
      <c r="B228" t="inlineStr">
        <is>
          <t>Love Cabaret</t>
        </is>
      </c>
      <c r="C228" s="555" t="n">
        <v>46032</v>
      </c>
      <c r="D228" t="inlineStr">
        <is>
          <t>1/2026</t>
        </is>
      </c>
      <c r="E228" t="inlineStr">
        <is>
          <t>Gifts</t>
        </is>
      </c>
      <c r="F228" t="n">
        <v>200</v>
      </c>
      <c r="G228" t="n">
        <v>0</v>
      </c>
      <c r="H228" t="n">
        <v>200</v>
      </c>
    </row>
    <row r="229">
      <c r="A229" t="n">
        <v>128</v>
      </c>
      <c r="B229" t="inlineStr">
        <is>
          <t>Love Cabaret</t>
        </is>
      </c>
      <c r="C229" s="555" t="n">
        <v>46031</v>
      </c>
      <c r="D229" t="inlineStr">
        <is>
          <t>1/2026</t>
        </is>
      </c>
      <c r="E229" t="inlineStr">
        <is>
          <t>Couvert</t>
        </is>
      </c>
      <c r="F229" t="n">
        <v>1960</v>
      </c>
      <c r="G229" t="n">
        <v>28</v>
      </c>
      <c r="H229" t="n">
        <v>1932</v>
      </c>
    </row>
    <row r="230">
      <c r="A230" t="n">
        <v>128</v>
      </c>
      <c r="B230" t="inlineStr">
        <is>
          <t>Love Cabaret</t>
        </is>
      </c>
      <c r="C230" s="555" t="n">
        <v>46031</v>
      </c>
      <c r="D230" t="inlineStr">
        <is>
          <t>1/2026</t>
        </is>
      </c>
      <c r="E230" t="inlineStr">
        <is>
          <t>Bebidas</t>
        </is>
      </c>
      <c r="F230" t="n">
        <v>17212</v>
      </c>
      <c r="G230" t="n">
        <v>720.36</v>
      </c>
      <c r="H230" t="n">
        <v>16491.64</v>
      </c>
    </row>
    <row r="231">
      <c r="A231" t="n">
        <v>128</v>
      </c>
      <c r="B231" t="inlineStr">
        <is>
          <t>Love Cabaret</t>
        </is>
      </c>
      <c r="C231" s="555" t="n">
        <v>46031</v>
      </c>
      <c r="D231" t="inlineStr">
        <is>
          <t>1/2026</t>
        </is>
      </c>
      <c r="E231" t="inlineStr">
        <is>
          <t>Alimentos</t>
        </is>
      </c>
      <c r="F231" t="n">
        <v>6599</v>
      </c>
      <c r="G231" t="n">
        <v>893.64</v>
      </c>
      <c r="H231" t="n">
        <v>5705.36</v>
      </c>
    </row>
    <row r="232">
      <c r="A232" t="n">
        <v>128</v>
      </c>
      <c r="B232" t="inlineStr">
        <is>
          <t>Love Cabaret</t>
        </is>
      </c>
      <c r="C232" s="555" t="n">
        <v>46031</v>
      </c>
      <c r="D232" t="inlineStr">
        <is>
          <t>1/2026</t>
        </is>
      </c>
      <c r="E232" t="inlineStr">
        <is>
          <t>Serviço</t>
        </is>
      </c>
      <c r="F232" t="n">
        <v>3014.02</v>
      </c>
      <c r="G232" t="n">
        <v>0</v>
      </c>
      <c r="H232" t="n">
        <v>3014.02</v>
      </c>
    </row>
    <row r="233">
      <c r="A233" t="n">
        <v>128</v>
      </c>
      <c r="B233" t="inlineStr">
        <is>
          <t>Love Cabaret</t>
        </is>
      </c>
      <c r="C233" s="555" t="n">
        <v>46011</v>
      </c>
      <c r="D233" t="inlineStr">
        <is>
          <t>12/2025</t>
        </is>
      </c>
      <c r="E233" t="inlineStr">
        <is>
          <t>Couvert</t>
        </is>
      </c>
      <c r="F233" t="n">
        <v>2315</v>
      </c>
      <c r="G233" t="n">
        <v>0</v>
      </c>
      <c r="H233" t="n">
        <v>2315</v>
      </c>
    </row>
    <row r="234">
      <c r="A234" t="n">
        <v>128</v>
      </c>
      <c r="B234" t="inlineStr">
        <is>
          <t>Love Cabaret</t>
        </is>
      </c>
      <c r="C234" s="555" t="n">
        <v>46011</v>
      </c>
      <c r="D234" t="inlineStr">
        <is>
          <t>12/2025</t>
        </is>
      </c>
      <c r="E234" t="inlineStr">
        <is>
          <t>Alimentos</t>
        </is>
      </c>
      <c r="F234" t="n">
        <v>5202</v>
      </c>
      <c r="G234" t="n">
        <v>675</v>
      </c>
      <c r="H234" t="n">
        <v>4527</v>
      </c>
    </row>
    <row r="235">
      <c r="A235" t="n">
        <v>128</v>
      </c>
      <c r="B235" t="inlineStr">
        <is>
          <t>Love Cabaret</t>
        </is>
      </c>
      <c r="C235" s="555" t="n">
        <v>46011</v>
      </c>
      <c r="D235" t="inlineStr">
        <is>
          <t>12/2025</t>
        </is>
      </c>
      <c r="E235" t="inlineStr">
        <is>
          <t>Bebidas</t>
        </is>
      </c>
      <c r="F235" t="n">
        <v>11978</v>
      </c>
      <c r="G235" t="n">
        <v>810</v>
      </c>
      <c r="H235" t="n">
        <v>11168</v>
      </c>
    </row>
    <row r="236">
      <c r="A236" t="n">
        <v>128</v>
      </c>
      <c r="B236" t="inlineStr">
        <is>
          <t>Love Cabaret</t>
        </is>
      </c>
      <c r="C236" s="555" t="n">
        <v>46011</v>
      </c>
      <c r="D236" t="inlineStr">
        <is>
          <t>12/2025</t>
        </is>
      </c>
      <c r="E236" t="inlineStr">
        <is>
          <t>Serviço</t>
        </is>
      </c>
      <c r="F236" t="n">
        <v>2329.73</v>
      </c>
      <c r="G236" t="n">
        <v>0</v>
      </c>
      <c r="H236" t="n">
        <v>2329.73</v>
      </c>
    </row>
    <row r="237">
      <c r="A237" t="n">
        <v>128</v>
      </c>
      <c r="B237" t="inlineStr">
        <is>
          <t>Love Cabaret</t>
        </is>
      </c>
      <c r="C237" s="555" t="n">
        <v>46010</v>
      </c>
      <c r="D237" t="inlineStr">
        <is>
          <t>12/2025</t>
        </is>
      </c>
      <c r="E237" t="inlineStr">
        <is>
          <t>Bebidas</t>
        </is>
      </c>
      <c r="F237" t="n">
        <v>17798</v>
      </c>
      <c r="G237" t="n">
        <v>726.4</v>
      </c>
      <c r="H237" t="n">
        <v>17071.6</v>
      </c>
    </row>
    <row r="238">
      <c r="A238" t="n">
        <v>128</v>
      </c>
      <c r="B238" t="inlineStr">
        <is>
          <t>Love Cabaret</t>
        </is>
      </c>
      <c r="C238" s="555" t="n">
        <v>46010</v>
      </c>
      <c r="D238" t="inlineStr">
        <is>
          <t>12/2025</t>
        </is>
      </c>
      <c r="E238" t="inlineStr">
        <is>
          <t>Couvert</t>
        </is>
      </c>
      <c r="F238" t="n">
        <v>1705</v>
      </c>
      <c r="G238" t="n">
        <v>1.5</v>
      </c>
      <c r="H238" t="n">
        <v>1703.5</v>
      </c>
    </row>
    <row r="239">
      <c r="A239" t="n">
        <v>128</v>
      </c>
      <c r="B239" t="inlineStr">
        <is>
          <t>Love Cabaret</t>
        </is>
      </c>
      <c r="C239" s="555" t="n">
        <v>46010</v>
      </c>
      <c r="D239" t="inlineStr">
        <is>
          <t>12/2025</t>
        </is>
      </c>
      <c r="E239" t="inlineStr">
        <is>
          <t>Serviço</t>
        </is>
      </c>
      <c r="F239" t="n">
        <v>3135.88</v>
      </c>
      <c r="G239" t="n">
        <v>0</v>
      </c>
      <c r="H239" t="n">
        <v>3135.88</v>
      </c>
    </row>
    <row r="240">
      <c r="A240" t="n">
        <v>128</v>
      </c>
      <c r="B240" t="inlineStr">
        <is>
          <t>Love Cabaret</t>
        </is>
      </c>
      <c r="C240" s="555" t="n">
        <v>46010</v>
      </c>
      <c r="D240" t="inlineStr">
        <is>
          <t>12/2025</t>
        </is>
      </c>
      <c r="E240" t="inlineStr">
        <is>
          <t>Gifts</t>
        </is>
      </c>
      <c r="F240" t="n">
        <v>229.9</v>
      </c>
      <c r="G240" t="n">
        <v>0</v>
      </c>
      <c r="H240" t="n">
        <v>229.9</v>
      </c>
    </row>
    <row r="241">
      <c r="A241" t="n">
        <v>128</v>
      </c>
      <c r="B241" t="inlineStr">
        <is>
          <t>Love Cabaret</t>
        </is>
      </c>
      <c r="C241" s="555" t="n">
        <v>46010</v>
      </c>
      <c r="D241" t="inlineStr">
        <is>
          <t>12/2025</t>
        </is>
      </c>
      <c r="E241" t="inlineStr">
        <is>
          <t>Alimentos</t>
        </is>
      </c>
      <c r="F241" t="n">
        <v>6578</v>
      </c>
      <c r="G241" t="n">
        <v>856.1</v>
      </c>
      <c r="H241" t="n">
        <v>5721.9</v>
      </c>
    </row>
    <row r="242">
      <c r="A242" t="n">
        <v>128</v>
      </c>
      <c r="B242" t="inlineStr">
        <is>
          <t>Love Cabaret</t>
        </is>
      </c>
      <c r="C242" s="555" t="n">
        <v>46004</v>
      </c>
      <c r="D242" t="inlineStr">
        <is>
          <t>12/2025</t>
        </is>
      </c>
      <c r="E242" t="inlineStr">
        <is>
          <t>Couvert</t>
        </is>
      </c>
      <c r="F242" t="n">
        <v>675</v>
      </c>
      <c r="G242" t="n">
        <v>0</v>
      </c>
      <c r="H242" t="n">
        <v>675</v>
      </c>
    </row>
    <row r="243">
      <c r="A243" t="n">
        <v>128</v>
      </c>
      <c r="B243" t="inlineStr">
        <is>
          <t>Love Cabaret</t>
        </is>
      </c>
      <c r="C243" s="555" t="n">
        <v>46004</v>
      </c>
      <c r="D243" t="inlineStr">
        <is>
          <t>12/2025</t>
        </is>
      </c>
      <c r="E243" t="inlineStr">
        <is>
          <t>Alimentos</t>
        </is>
      </c>
      <c r="F243" t="n">
        <v>5563</v>
      </c>
      <c r="G243" t="n">
        <v>875</v>
      </c>
      <c r="H243" t="n">
        <v>4688</v>
      </c>
    </row>
    <row r="244">
      <c r="A244" t="n">
        <v>128</v>
      </c>
      <c r="B244" t="inlineStr">
        <is>
          <t>Love Cabaret</t>
        </is>
      </c>
      <c r="C244" s="555" t="n">
        <v>46004</v>
      </c>
      <c r="D244" t="inlineStr">
        <is>
          <t>12/2025</t>
        </is>
      </c>
      <c r="E244" t="inlineStr">
        <is>
          <t>Bebidas</t>
        </is>
      </c>
      <c r="F244" t="n">
        <v>14786</v>
      </c>
      <c r="G244" t="n">
        <v>417</v>
      </c>
      <c r="H244" t="n">
        <v>14369</v>
      </c>
    </row>
    <row r="245">
      <c r="A245" t="n">
        <v>128</v>
      </c>
      <c r="B245" t="inlineStr">
        <is>
          <t>Love Cabaret</t>
        </is>
      </c>
      <c r="C245" s="555" t="n">
        <v>46004</v>
      </c>
      <c r="D245" t="inlineStr">
        <is>
          <t>12/2025</t>
        </is>
      </c>
      <c r="E245" t="inlineStr">
        <is>
          <t>Serviço</t>
        </is>
      </c>
      <c r="F245" t="n">
        <v>2530.45</v>
      </c>
      <c r="G245" t="n">
        <v>0</v>
      </c>
      <c r="H245" t="n">
        <v>2530.45</v>
      </c>
    </row>
    <row r="246">
      <c r="A246" t="n">
        <v>128</v>
      </c>
      <c r="B246" t="inlineStr">
        <is>
          <t>Love Cabaret</t>
        </is>
      </c>
      <c r="C246" s="555" t="n">
        <v>46003</v>
      </c>
      <c r="D246" t="inlineStr">
        <is>
          <t>12/2025</t>
        </is>
      </c>
      <c r="E246" t="inlineStr">
        <is>
          <t>Couvert</t>
        </is>
      </c>
      <c r="F246" t="n">
        <v>1735</v>
      </c>
      <c r="G246" t="n">
        <v>0</v>
      </c>
      <c r="H246" t="n">
        <v>1735</v>
      </c>
    </row>
    <row r="247">
      <c r="A247" t="n">
        <v>128</v>
      </c>
      <c r="B247" t="inlineStr">
        <is>
          <t>Love Cabaret</t>
        </is>
      </c>
      <c r="C247" s="555" t="n">
        <v>46003</v>
      </c>
      <c r="D247" t="inlineStr">
        <is>
          <t>12/2025</t>
        </is>
      </c>
      <c r="E247" t="inlineStr">
        <is>
          <t>Alimentos</t>
        </is>
      </c>
      <c r="F247" t="n">
        <v>6486</v>
      </c>
      <c r="G247" t="n">
        <v>746.7</v>
      </c>
      <c r="H247" t="n">
        <v>5739.3</v>
      </c>
    </row>
    <row r="248">
      <c r="A248" t="n">
        <v>128</v>
      </c>
      <c r="B248" t="inlineStr">
        <is>
          <t>Love Cabaret</t>
        </is>
      </c>
      <c r="C248" s="555" t="n">
        <v>46003</v>
      </c>
      <c r="D248" t="inlineStr">
        <is>
          <t>12/2025</t>
        </is>
      </c>
      <c r="E248" t="inlineStr">
        <is>
          <t>Bebidas</t>
        </is>
      </c>
      <c r="F248" t="n">
        <v>18820</v>
      </c>
      <c r="G248" t="n">
        <v>770.65</v>
      </c>
      <c r="H248" t="n">
        <v>18049.35</v>
      </c>
    </row>
    <row r="249">
      <c r="A249" t="n">
        <v>128</v>
      </c>
      <c r="B249" t="inlineStr">
        <is>
          <t>Love Cabaret</t>
        </is>
      </c>
      <c r="C249" s="555" t="n">
        <v>46003</v>
      </c>
      <c r="D249" t="inlineStr">
        <is>
          <t>12/2025</t>
        </is>
      </c>
      <c r="E249" t="inlineStr">
        <is>
          <t>Serviço</t>
        </is>
      </c>
      <c r="F249" t="n">
        <v>3247.66</v>
      </c>
      <c r="G249" t="n">
        <v>0</v>
      </c>
      <c r="H249" t="n">
        <v>3247.66</v>
      </c>
    </row>
    <row r="250">
      <c r="A250" t="n">
        <v>128</v>
      </c>
      <c r="B250" t="inlineStr">
        <is>
          <t>Love Cabaret</t>
        </is>
      </c>
      <c r="C250" s="555" t="n">
        <v>45997</v>
      </c>
      <c r="D250" t="inlineStr">
        <is>
          <t>12/2025</t>
        </is>
      </c>
      <c r="E250" t="inlineStr">
        <is>
          <t>Couvert</t>
        </is>
      </c>
      <c r="F250" t="n">
        <v>1425</v>
      </c>
      <c r="G250" t="n">
        <v>0</v>
      </c>
      <c r="H250" t="n">
        <v>1425</v>
      </c>
    </row>
    <row r="251">
      <c r="A251" t="n">
        <v>128</v>
      </c>
      <c r="B251" t="inlineStr">
        <is>
          <t>Love Cabaret</t>
        </is>
      </c>
      <c r="C251" s="555" t="n">
        <v>45997</v>
      </c>
      <c r="D251" t="inlineStr">
        <is>
          <t>12/2025</t>
        </is>
      </c>
      <c r="E251" t="inlineStr">
        <is>
          <t>Bebidas</t>
        </is>
      </c>
      <c r="F251" t="n">
        <v>15293</v>
      </c>
      <c r="G251" t="n">
        <v>379.94</v>
      </c>
      <c r="H251" t="n">
        <v>14913.06</v>
      </c>
    </row>
    <row r="252">
      <c r="A252" t="n">
        <v>128</v>
      </c>
      <c r="B252" t="inlineStr">
        <is>
          <t>Love Cabaret</t>
        </is>
      </c>
      <c r="C252" s="555" t="n">
        <v>45997</v>
      </c>
      <c r="D252" t="inlineStr">
        <is>
          <t>12/2025</t>
        </is>
      </c>
      <c r="E252" t="inlineStr">
        <is>
          <t>Serviço</t>
        </is>
      </c>
      <c r="F252" t="n">
        <v>2815.76</v>
      </c>
      <c r="G252" t="n">
        <v>0</v>
      </c>
      <c r="H252" t="n">
        <v>2815.76</v>
      </c>
    </row>
    <row r="253">
      <c r="A253" t="n">
        <v>128</v>
      </c>
      <c r="B253" t="inlineStr">
        <is>
          <t>Love Cabaret</t>
        </is>
      </c>
      <c r="C253" s="555" t="n">
        <v>45997</v>
      </c>
      <c r="D253" t="inlineStr">
        <is>
          <t>12/2025</t>
        </is>
      </c>
      <c r="E253" t="inlineStr">
        <is>
          <t>Alimentos</t>
        </is>
      </c>
      <c r="F253" t="n">
        <v>6140</v>
      </c>
      <c r="G253" t="n">
        <v>475.66</v>
      </c>
      <c r="H253" t="n">
        <v>5664.34</v>
      </c>
    </row>
    <row r="254">
      <c r="A254" t="n">
        <v>128</v>
      </c>
      <c r="B254" t="inlineStr">
        <is>
          <t>Love Cabaret</t>
        </is>
      </c>
      <c r="C254" s="555" t="n">
        <v>45996</v>
      </c>
      <c r="D254" t="inlineStr">
        <is>
          <t>12/2025</t>
        </is>
      </c>
      <c r="E254" t="inlineStr">
        <is>
          <t>Couvert</t>
        </is>
      </c>
      <c r="F254" t="n">
        <v>1615</v>
      </c>
      <c r="G254" t="n">
        <v>0</v>
      </c>
      <c r="H254" t="n">
        <v>1615</v>
      </c>
    </row>
    <row r="255">
      <c r="A255" t="n">
        <v>128</v>
      </c>
      <c r="B255" t="inlineStr">
        <is>
          <t>Love Cabaret</t>
        </is>
      </c>
      <c r="C255" s="555" t="n">
        <v>45996</v>
      </c>
      <c r="D255" t="inlineStr">
        <is>
          <t>12/2025</t>
        </is>
      </c>
      <c r="E255" t="inlineStr">
        <is>
          <t>Bebidas</t>
        </is>
      </c>
      <c r="F255" t="n">
        <v>19354</v>
      </c>
      <c r="G255" t="n">
        <v>498</v>
      </c>
      <c r="H255" t="n">
        <v>18856</v>
      </c>
    </row>
    <row r="256">
      <c r="A256" t="n">
        <v>128</v>
      </c>
      <c r="B256" t="inlineStr">
        <is>
          <t>Love Cabaret</t>
        </is>
      </c>
      <c r="C256" s="555" t="n">
        <v>45996</v>
      </c>
      <c r="D256" t="inlineStr">
        <is>
          <t>12/2025</t>
        </is>
      </c>
      <c r="E256" t="inlineStr">
        <is>
          <t>Alimentos</t>
        </is>
      </c>
      <c r="F256" t="n">
        <v>5541</v>
      </c>
      <c r="G256" t="n">
        <v>502</v>
      </c>
      <c r="H256" t="n">
        <v>5039</v>
      </c>
    </row>
    <row r="257">
      <c r="A257" t="n">
        <v>128</v>
      </c>
      <c r="B257" t="inlineStr">
        <is>
          <t>Love Cabaret</t>
        </is>
      </c>
      <c r="C257" s="555" t="n">
        <v>45996</v>
      </c>
      <c r="D257" t="inlineStr">
        <is>
          <t>12/2025</t>
        </is>
      </c>
      <c r="E257" t="inlineStr">
        <is>
          <t>Serviço</t>
        </is>
      </c>
      <c r="F257" t="n">
        <v>3313.7</v>
      </c>
      <c r="G257" t="n">
        <v>0</v>
      </c>
      <c r="H257" t="n">
        <v>3313.7</v>
      </c>
    </row>
    <row r="258">
      <c r="A258" t="n">
        <v>128</v>
      </c>
      <c r="B258" t="inlineStr">
        <is>
          <t>Love Cabaret</t>
        </is>
      </c>
      <c r="C258" s="555" t="n">
        <v>45995</v>
      </c>
      <c r="D258" t="inlineStr">
        <is>
          <t>12/2025</t>
        </is>
      </c>
      <c r="E258" t="inlineStr">
        <is>
          <t>Bebidas</t>
        </is>
      </c>
      <c r="F258" t="n">
        <v>15691</v>
      </c>
      <c r="G258" t="n">
        <v>970.72</v>
      </c>
      <c r="H258" t="n">
        <v>14720.28</v>
      </c>
    </row>
    <row r="259">
      <c r="A259" t="n">
        <v>128</v>
      </c>
      <c r="B259" t="inlineStr">
        <is>
          <t>Love Cabaret</t>
        </is>
      </c>
      <c r="C259" s="555" t="n">
        <v>45995</v>
      </c>
      <c r="D259" t="inlineStr">
        <is>
          <t>12/2025</t>
        </is>
      </c>
      <c r="E259" t="inlineStr">
        <is>
          <t>Couvert</t>
        </is>
      </c>
      <c r="F259" t="n">
        <v>970</v>
      </c>
      <c r="G259" t="n">
        <v>0</v>
      </c>
      <c r="H259" t="n">
        <v>970</v>
      </c>
    </row>
    <row r="260">
      <c r="A260" t="n">
        <v>128</v>
      </c>
      <c r="B260" t="inlineStr">
        <is>
          <t>Love Cabaret</t>
        </is>
      </c>
      <c r="C260" s="555" t="n">
        <v>45995</v>
      </c>
      <c r="D260" t="inlineStr">
        <is>
          <t>12/2025</t>
        </is>
      </c>
      <c r="E260" t="inlineStr">
        <is>
          <t>Serviço</t>
        </is>
      </c>
      <c r="F260" t="n">
        <v>2704.39</v>
      </c>
      <c r="G260" t="n">
        <v>0</v>
      </c>
      <c r="H260" t="n">
        <v>2704.39</v>
      </c>
    </row>
    <row r="261">
      <c r="A261" t="n">
        <v>128</v>
      </c>
      <c r="B261" t="inlineStr">
        <is>
          <t>Love Cabaret</t>
        </is>
      </c>
      <c r="C261" s="555" t="n">
        <v>45995</v>
      </c>
      <c r="D261" t="inlineStr">
        <is>
          <t>12/2025</t>
        </is>
      </c>
      <c r="E261" t="inlineStr">
        <is>
          <t>Alimentos</t>
        </is>
      </c>
      <c r="F261" t="n">
        <v>7125</v>
      </c>
      <c r="G261" t="n">
        <v>748.15</v>
      </c>
      <c r="H261" t="n">
        <v>6376.85</v>
      </c>
    </row>
    <row r="262">
      <c r="A262" t="n">
        <v>128</v>
      </c>
      <c r="B262" t="inlineStr">
        <is>
          <t>Love Cabaret</t>
        </is>
      </c>
      <c r="C262" s="555" t="n">
        <v>45992</v>
      </c>
      <c r="D262" t="inlineStr">
        <is>
          <t>12/2025</t>
        </is>
      </c>
      <c r="E262" t="inlineStr">
        <is>
          <t>Bebidas</t>
        </is>
      </c>
      <c r="F262" t="n">
        <v>5147</v>
      </c>
      <c r="G262" t="n">
        <v>30</v>
      </c>
      <c r="H262" t="n">
        <v>5117</v>
      </c>
    </row>
    <row r="263">
      <c r="A263" t="n">
        <v>128</v>
      </c>
      <c r="B263" t="inlineStr">
        <is>
          <t>Love Cabaret</t>
        </is>
      </c>
      <c r="C263" s="555" t="n">
        <v>45992</v>
      </c>
      <c r="D263" t="inlineStr">
        <is>
          <t>12/2025</t>
        </is>
      </c>
      <c r="E263" t="inlineStr">
        <is>
          <t>Couvert</t>
        </is>
      </c>
      <c r="F263" t="n">
        <v>30</v>
      </c>
      <c r="G263" t="n">
        <v>0</v>
      </c>
      <c r="H263" t="n">
        <v>30</v>
      </c>
    </row>
    <row r="264">
      <c r="A264" t="n">
        <v>128</v>
      </c>
      <c r="B264" t="inlineStr">
        <is>
          <t>Love Cabaret</t>
        </is>
      </c>
      <c r="C264" s="555" t="n">
        <v>45992</v>
      </c>
      <c r="D264" t="inlineStr">
        <is>
          <t>12/2025</t>
        </is>
      </c>
      <c r="E264" t="inlineStr">
        <is>
          <t>Serviço</t>
        </is>
      </c>
      <c r="F264" t="n">
        <v>1066.52</v>
      </c>
      <c r="G264" t="n">
        <v>0</v>
      </c>
      <c r="H264" t="n">
        <v>1066.52</v>
      </c>
    </row>
    <row r="265">
      <c r="A265" t="n">
        <v>128</v>
      </c>
      <c r="B265" t="inlineStr">
        <is>
          <t>Love Cabaret</t>
        </is>
      </c>
      <c r="C265" s="555" t="n">
        <v>45992</v>
      </c>
      <c r="D265" t="inlineStr">
        <is>
          <t>12/2025</t>
        </is>
      </c>
      <c r="E265" t="inlineStr">
        <is>
          <t>Alimentos</t>
        </is>
      </c>
      <c r="F265" t="n">
        <v>3443</v>
      </c>
      <c r="G265" t="n">
        <v>175</v>
      </c>
      <c r="H265" t="n">
        <v>3268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ID_receita</t>
        </is>
      </c>
      <c r="B1" t="inlineStr">
        <is>
          <t>Casa</t>
        </is>
      </c>
      <c r="C1" t="inlineStr">
        <is>
          <t>Cliente</t>
        </is>
      </c>
      <c r="D1" t="inlineStr">
        <is>
          <t>Classificacao</t>
        </is>
      </c>
      <c r="E1" t="inlineStr">
        <is>
          <t>ID_Evento</t>
        </is>
      </c>
      <c r="F1" t="inlineStr">
        <is>
          <t>Nome_Evento</t>
        </is>
      </c>
      <c r="G1" t="inlineStr">
        <is>
          <t>Tipo_Evento</t>
        </is>
      </c>
      <c r="H1" t="inlineStr">
        <is>
          <t>Modelo_Evento</t>
        </is>
      </c>
      <c r="I1" t="inlineStr">
        <is>
          <t>Valor_Total</t>
        </is>
      </c>
      <c r="J1" t="inlineStr">
        <is>
          <t>Data_Ocorrencia</t>
        </is>
      </c>
      <c r="K1" t="inlineStr">
        <is>
          <t>Recebimento_Parcela</t>
        </is>
      </c>
      <c r="L1" t="inlineStr">
        <is>
          <t>Valor_Parcela</t>
        </is>
      </c>
      <c r="M1" t="inlineStr">
        <is>
          <t>Status_Pgto</t>
        </is>
      </c>
      <c r="N1" t="inlineStr">
        <is>
          <t>Categ_AB</t>
        </is>
      </c>
      <c r="O1" t="inlineStr">
        <is>
          <t>Categ_Aluguel</t>
        </is>
      </c>
      <c r="P1" t="inlineStr">
        <is>
          <t>Categ_Artist</t>
        </is>
      </c>
      <c r="Q1" t="inlineStr">
        <is>
          <t>Categ_Couvert</t>
        </is>
      </c>
      <c r="R1" t="inlineStr">
        <is>
          <t>Categ_Locacao</t>
        </is>
      </c>
      <c r="S1" t="inlineStr">
        <is>
          <t>Categ_Patroc</t>
        </is>
      </c>
      <c r="T1" t="inlineStr">
        <is>
          <t>Categ_Taxa_Serv</t>
        </is>
      </c>
      <c r="U1" t="inlineStr">
        <is>
          <t>Ocorrencia_Mes_Texto</t>
        </is>
      </c>
      <c r="V1" t="inlineStr">
        <is>
          <t>Recebimento_Mes_Texto</t>
        </is>
      </c>
    </row>
    <row r="2">
      <c r="A2" t="n">
        <v>13845</v>
      </c>
      <c r="B2" t="inlineStr">
        <is>
          <t>Love Cabaret</t>
        </is>
      </c>
      <c r="C2" t="inlineStr">
        <is>
          <t>LIRIUM RECICLAGEM</t>
        </is>
      </c>
      <c r="D2" t="inlineStr">
        <is>
          <t>Coleta de Óleo</t>
        </is>
      </c>
      <c r="I2" t="n">
        <v>297</v>
      </c>
      <c r="J2" s="556" t="n">
        <v>46142</v>
      </c>
      <c r="K2" s="556" t="n">
        <v>46160</v>
      </c>
      <c r="L2" t="n">
        <v>297</v>
      </c>
      <c r="M2" t="inlineStr">
        <is>
          <t>Pago</t>
        </is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inlineStr">
        <is>
          <t>04/2026</t>
        </is>
      </c>
      <c r="V2" t="inlineStr">
        <is>
          <t>05/2026</t>
        </is>
      </c>
    </row>
    <row r="3">
      <c r="A3" t="n">
        <v>13571</v>
      </c>
      <c r="B3" t="inlineStr">
        <is>
          <t>Love Cabaret</t>
        </is>
      </c>
      <c r="C3" t="inlineStr">
        <is>
          <t>Love Suits Ltda</t>
        </is>
      </c>
      <c r="D3" t="inlineStr">
        <is>
          <t>Aluguel</t>
        </is>
      </c>
      <c r="I3" t="n">
        <v>8697.68</v>
      </c>
      <c r="J3" s="556" t="n">
        <v>46406</v>
      </c>
      <c r="K3" s="556" t="n"/>
      <c r="L3" t="n">
        <v>8697.68</v>
      </c>
      <c r="N3" t="n">
        <v>0</v>
      </c>
      <c r="O3" t="n">
        <v>0</v>
      </c>
      <c r="P3" t="n">
        <v>0</v>
      </c>
      <c r="Q3" t="n">
        <v>0</v>
      </c>
      <c r="R3" t="n">
        <v>8697.68</v>
      </c>
      <c r="S3" t="n">
        <v>0</v>
      </c>
      <c r="T3" t="n">
        <v>0</v>
      </c>
      <c r="U3" t="inlineStr">
        <is>
          <t>01/2027</t>
        </is>
      </c>
    </row>
    <row r="4">
      <c r="A4" t="n">
        <v>13570</v>
      </c>
      <c r="B4" t="inlineStr">
        <is>
          <t>Love Cabaret</t>
        </is>
      </c>
      <c r="C4" t="inlineStr">
        <is>
          <t>Love Suits Ltda</t>
        </is>
      </c>
      <c r="D4" t="inlineStr">
        <is>
          <t>Aluguel</t>
        </is>
      </c>
      <c r="I4" t="n">
        <v>8697.68</v>
      </c>
      <c r="J4" s="556" t="n">
        <v>46375</v>
      </c>
      <c r="K4" s="556" t="n"/>
      <c r="L4" t="n">
        <v>8697.68</v>
      </c>
      <c r="N4" t="n">
        <v>0</v>
      </c>
      <c r="O4" t="n">
        <v>0</v>
      </c>
      <c r="P4" t="n">
        <v>0</v>
      </c>
      <c r="Q4" t="n">
        <v>0</v>
      </c>
      <c r="R4" t="n">
        <v>8697.68</v>
      </c>
      <c r="S4" t="n">
        <v>0</v>
      </c>
      <c r="T4" t="n">
        <v>0</v>
      </c>
      <c r="U4" t="inlineStr">
        <is>
          <t>12/2026</t>
        </is>
      </c>
    </row>
    <row r="5">
      <c r="A5" t="n">
        <v>13569</v>
      </c>
      <c r="B5" t="inlineStr">
        <is>
          <t>Love Cabaret</t>
        </is>
      </c>
      <c r="C5" t="inlineStr">
        <is>
          <t>Love Suits Ltda</t>
        </is>
      </c>
      <c r="D5" t="inlineStr">
        <is>
          <t>Aluguel</t>
        </is>
      </c>
      <c r="I5" t="n">
        <v>8697.68</v>
      </c>
      <c r="J5" s="556" t="n">
        <v>46345</v>
      </c>
      <c r="K5" s="556" t="n"/>
      <c r="L5" t="n">
        <v>8697.68</v>
      </c>
      <c r="N5" t="n">
        <v>0</v>
      </c>
      <c r="O5" t="n">
        <v>0</v>
      </c>
      <c r="P5" t="n">
        <v>0</v>
      </c>
      <c r="Q5" t="n">
        <v>0</v>
      </c>
      <c r="R5" t="n">
        <v>8697.68</v>
      </c>
      <c r="S5" t="n">
        <v>0</v>
      </c>
      <c r="T5" t="n">
        <v>0</v>
      </c>
      <c r="U5" t="inlineStr">
        <is>
          <t>11/2026</t>
        </is>
      </c>
    </row>
    <row r="6">
      <c r="A6" t="n">
        <v>13568</v>
      </c>
      <c r="B6" t="inlineStr">
        <is>
          <t>Love Cabaret</t>
        </is>
      </c>
      <c r="C6" t="inlineStr">
        <is>
          <t>Love Suits Ltda</t>
        </is>
      </c>
      <c r="D6" t="inlineStr">
        <is>
          <t>Aluguel</t>
        </is>
      </c>
      <c r="I6" t="n">
        <v>8697.68</v>
      </c>
      <c r="J6" s="556" t="n">
        <v>46314</v>
      </c>
      <c r="K6" s="556" t="n"/>
      <c r="L6" t="n">
        <v>8697.68</v>
      </c>
      <c r="N6" t="n">
        <v>0</v>
      </c>
      <c r="O6" t="n">
        <v>0</v>
      </c>
      <c r="P6" t="n">
        <v>0</v>
      </c>
      <c r="Q6" t="n">
        <v>0</v>
      </c>
      <c r="R6" t="n">
        <v>8697.68</v>
      </c>
      <c r="S6" t="n">
        <v>0</v>
      </c>
      <c r="T6" t="n">
        <v>0</v>
      </c>
      <c r="U6" t="inlineStr">
        <is>
          <t>10/2026</t>
        </is>
      </c>
    </row>
    <row r="7">
      <c r="A7" t="n">
        <v>13567</v>
      </c>
      <c r="B7" t="inlineStr">
        <is>
          <t>Love Cabaret</t>
        </is>
      </c>
      <c r="C7" t="inlineStr">
        <is>
          <t>Love Suits Ltda</t>
        </is>
      </c>
      <c r="D7" t="inlineStr">
        <is>
          <t>Aluguel</t>
        </is>
      </c>
      <c r="I7" t="n">
        <v>8697.68</v>
      </c>
      <c r="J7" s="556" t="n">
        <v>46284</v>
      </c>
      <c r="K7" s="556" t="n"/>
      <c r="L7" t="n">
        <v>8697.68</v>
      </c>
      <c r="N7" t="n">
        <v>0</v>
      </c>
      <c r="O7" t="n">
        <v>0</v>
      </c>
      <c r="P7" t="n">
        <v>0</v>
      </c>
      <c r="Q7" t="n">
        <v>0</v>
      </c>
      <c r="R7" t="n">
        <v>8697.68</v>
      </c>
      <c r="S7" t="n">
        <v>0</v>
      </c>
      <c r="T7" t="n">
        <v>0</v>
      </c>
      <c r="U7" t="inlineStr">
        <is>
          <t>09/2026</t>
        </is>
      </c>
    </row>
    <row r="8">
      <c r="A8" t="n">
        <v>13566</v>
      </c>
      <c r="B8" t="inlineStr">
        <is>
          <t>Love Cabaret</t>
        </is>
      </c>
      <c r="C8" t="inlineStr">
        <is>
          <t>Love Suits Ltda</t>
        </is>
      </c>
      <c r="D8" t="inlineStr">
        <is>
          <t>Aluguel</t>
        </is>
      </c>
      <c r="I8" t="n">
        <v>8697.68</v>
      </c>
      <c r="J8" s="556" t="n">
        <v>46253</v>
      </c>
      <c r="K8" s="556" t="n"/>
      <c r="L8" t="n">
        <v>8697.68</v>
      </c>
      <c r="N8" t="n">
        <v>0</v>
      </c>
      <c r="O8" t="n">
        <v>0</v>
      </c>
      <c r="P8" t="n">
        <v>0</v>
      </c>
      <c r="Q8" t="n">
        <v>0</v>
      </c>
      <c r="R8" t="n">
        <v>8697.68</v>
      </c>
      <c r="S8" t="n">
        <v>0</v>
      </c>
      <c r="T8" t="n">
        <v>0</v>
      </c>
      <c r="U8" t="inlineStr">
        <is>
          <t>08/2026</t>
        </is>
      </c>
    </row>
    <row r="9">
      <c r="A9" t="n">
        <v>13565</v>
      </c>
      <c r="B9" t="inlineStr">
        <is>
          <t>Love Cabaret</t>
        </is>
      </c>
      <c r="C9" t="inlineStr">
        <is>
          <t>Love Suits Ltda</t>
        </is>
      </c>
      <c r="D9" t="inlineStr">
        <is>
          <t>Aluguel</t>
        </is>
      </c>
      <c r="I9" t="n">
        <v>8697.68</v>
      </c>
      <c r="J9" s="556" t="n">
        <v>46222</v>
      </c>
      <c r="K9" s="556" t="n"/>
      <c r="L9" t="n">
        <v>8697.68</v>
      </c>
      <c r="N9" t="n">
        <v>0</v>
      </c>
      <c r="O9" t="n">
        <v>0</v>
      </c>
      <c r="P9" t="n">
        <v>0</v>
      </c>
      <c r="Q9" t="n">
        <v>0</v>
      </c>
      <c r="R9" t="n">
        <v>8697.68</v>
      </c>
      <c r="S9" t="n">
        <v>0</v>
      </c>
      <c r="T9" t="n">
        <v>0</v>
      </c>
      <c r="U9" t="inlineStr">
        <is>
          <t>07/2026</t>
        </is>
      </c>
    </row>
    <row r="10">
      <c r="A10" t="n">
        <v>13564</v>
      </c>
      <c r="B10" t="inlineStr">
        <is>
          <t>Love Cabaret</t>
        </is>
      </c>
      <c r="C10" t="inlineStr">
        <is>
          <t>Love Suits Ltda</t>
        </is>
      </c>
      <c r="D10" t="inlineStr">
        <is>
          <t>Aluguel</t>
        </is>
      </c>
      <c r="I10" t="n">
        <v>8697.68</v>
      </c>
      <c r="J10" s="556" t="n">
        <v>46192</v>
      </c>
      <c r="K10" s="556" t="n">
        <v>46183</v>
      </c>
      <c r="L10" t="n">
        <v>8697.68</v>
      </c>
      <c r="M10" t="inlineStr">
        <is>
          <t>Pago</t>
        </is>
      </c>
      <c r="N10" t="n">
        <v>0</v>
      </c>
      <c r="O10" t="n">
        <v>0</v>
      </c>
      <c r="P10" t="n">
        <v>0</v>
      </c>
      <c r="Q10" t="n">
        <v>0</v>
      </c>
      <c r="R10" t="n">
        <v>8697.68</v>
      </c>
      <c r="S10" t="n">
        <v>0</v>
      </c>
      <c r="T10" t="n">
        <v>0</v>
      </c>
      <c r="U10" t="inlineStr">
        <is>
          <t>06/2026</t>
        </is>
      </c>
      <c r="V10" t="inlineStr">
        <is>
          <t>06/2026</t>
        </is>
      </c>
    </row>
    <row r="11">
      <c r="A11" t="n">
        <v>13563</v>
      </c>
      <c r="B11" t="inlineStr">
        <is>
          <t>Love Cabaret</t>
        </is>
      </c>
      <c r="C11" t="inlineStr">
        <is>
          <t>Love Suits Ltda</t>
        </is>
      </c>
      <c r="D11" t="inlineStr">
        <is>
          <t>Aluguel</t>
        </is>
      </c>
      <c r="I11" t="n">
        <v>8697.68</v>
      </c>
      <c r="J11" s="556" t="n">
        <v>46161</v>
      </c>
      <c r="K11" s="556" t="n">
        <v>46150</v>
      </c>
      <c r="L11" t="n">
        <v>8697.68</v>
      </c>
      <c r="M11" t="inlineStr">
        <is>
          <t>Pago</t>
        </is>
      </c>
      <c r="N11" t="n">
        <v>0</v>
      </c>
      <c r="O11" t="n">
        <v>0</v>
      </c>
      <c r="P11" t="n">
        <v>0</v>
      </c>
      <c r="Q11" t="n">
        <v>0</v>
      </c>
      <c r="R11" t="n">
        <v>8697.68</v>
      </c>
      <c r="S11" t="n">
        <v>0</v>
      </c>
      <c r="T11" t="n">
        <v>0</v>
      </c>
      <c r="U11" t="inlineStr">
        <is>
          <t>05/2026</t>
        </is>
      </c>
      <c r="V11" t="inlineStr">
        <is>
          <t>05/2026</t>
        </is>
      </c>
    </row>
    <row r="12">
      <c r="A12" t="n">
        <v>13463</v>
      </c>
      <c r="B12" t="inlineStr">
        <is>
          <t>Love Cabaret</t>
        </is>
      </c>
      <c r="C12" t="inlineStr">
        <is>
          <t>LIRIUM RECICLAGEM</t>
        </is>
      </c>
      <c r="D12" t="inlineStr">
        <is>
          <t>Coleta de Óleo</t>
        </is>
      </c>
      <c r="I12" t="n">
        <v>270</v>
      </c>
      <c r="J12" s="556" t="n">
        <v>46173</v>
      </c>
      <c r="K12" s="556" t="n">
        <v>46174</v>
      </c>
      <c r="L12" t="n">
        <v>270</v>
      </c>
      <c r="M12" t="inlineStr">
        <is>
          <t>Pago</t>
        </is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inlineStr">
        <is>
          <t>05/2026</t>
        </is>
      </c>
      <c r="V12" t="inlineStr">
        <is>
          <t>06/2026</t>
        </is>
      </c>
    </row>
    <row r="13">
      <c r="A13" t="n">
        <v>12230</v>
      </c>
      <c r="B13" t="inlineStr">
        <is>
          <t>Love Cabaret</t>
        </is>
      </c>
      <c r="C13" t="inlineStr">
        <is>
          <t>Love Suits Ltda</t>
        </is>
      </c>
      <c r="D13" t="inlineStr">
        <is>
          <t>Aluguel</t>
        </is>
      </c>
      <c r="I13" t="n">
        <v>32842.64</v>
      </c>
      <c r="J13" s="556" t="n">
        <v>46380</v>
      </c>
      <c r="K13" s="556" t="n"/>
      <c r="L13" t="n">
        <v>32842.64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inlineStr">
        <is>
          <t>12/2026</t>
        </is>
      </c>
    </row>
    <row r="14">
      <c r="A14" t="n">
        <v>12229</v>
      </c>
      <c r="B14" t="inlineStr">
        <is>
          <t>Love Cabaret</t>
        </is>
      </c>
      <c r="C14" t="inlineStr">
        <is>
          <t>Love Suits Ltda</t>
        </is>
      </c>
      <c r="D14" t="inlineStr">
        <is>
          <t>Aluguel</t>
        </is>
      </c>
      <c r="I14" t="n">
        <v>32842.64</v>
      </c>
      <c r="J14" s="556" t="n">
        <v>46344</v>
      </c>
      <c r="K14" s="556" t="n"/>
      <c r="L14" t="n">
        <v>32842.64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inlineStr">
        <is>
          <t>11/2026</t>
        </is>
      </c>
    </row>
    <row r="15">
      <c r="A15" t="n">
        <v>12228</v>
      </c>
      <c r="B15" t="inlineStr">
        <is>
          <t>Love Cabaret</t>
        </is>
      </c>
      <c r="C15" t="inlineStr">
        <is>
          <t>Love Suits Ltda</t>
        </is>
      </c>
      <c r="D15" t="inlineStr">
        <is>
          <t>Aluguel</t>
        </is>
      </c>
      <c r="I15" t="n">
        <v>32842.64</v>
      </c>
      <c r="J15" s="556" t="n">
        <v>46309</v>
      </c>
      <c r="K15" s="556" t="n"/>
      <c r="L15" t="n">
        <v>32842.64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inlineStr">
        <is>
          <t>10/2026</t>
        </is>
      </c>
    </row>
    <row r="16">
      <c r="A16" t="n">
        <v>12227</v>
      </c>
      <c r="B16" t="inlineStr">
        <is>
          <t>Love Cabaret</t>
        </is>
      </c>
      <c r="C16" t="inlineStr">
        <is>
          <t>Love Suits Ltda</t>
        </is>
      </c>
      <c r="D16" t="inlineStr">
        <is>
          <t>Aluguel</t>
        </is>
      </c>
      <c r="I16" t="n">
        <v>32842.64</v>
      </c>
      <c r="J16" s="556" t="n">
        <v>46288</v>
      </c>
      <c r="K16" s="556" t="n"/>
      <c r="L16" t="n">
        <v>32842.64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inlineStr">
        <is>
          <t>09/2026</t>
        </is>
      </c>
    </row>
    <row r="17">
      <c r="A17" t="n">
        <v>12226</v>
      </c>
      <c r="B17" t="inlineStr">
        <is>
          <t>Love Cabaret</t>
        </is>
      </c>
      <c r="C17" t="inlineStr">
        <is>
          <t>Love Suits Ltda</t>
        </is>
      </c>
      <c r="D17" t="inlineStr">
        <is>
          <t>Aluguel</t>
        </is>
      </c>
      <c r="I17" t="n">
        <v>32842.64</v>
      </c>
      <c r="J17" s="556" t="n">
        <v>46246</v>
      </c>
      <c r="K17" s="556" t="n"/>
      <c r="L17" t="n">
        <v>32842.64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inlineStr">
        <is>
          <t>08/2026</t>
        </is>
      </c>
    </row>
    <row r="18">
      <c r="A18" t="n">
        <v>12225</v>
      </c>
      <c r="B18" t="inlineStr">
        <is>
          <t>Love Cabaret</t>
        </is>
      </c>
      <c r="C18" t="inlineStr">
        <is>
          <t>Love Suits Ltda</t>
        </is>
      </c>
      <c r="D18" t="inlineStr">
        <is>
          <t>Aluguel</t>
        </is>
      </c>
      <c r="I18" t="n">
        <v>32842.64</v>
      </c>
      <c r="J18" s="556" t="n">
        <v>46218</v>
      </c>
      <c r="K18" s="556" t="n"/>
      <c r="L18" t="n">
        <v>32842.64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inlineStr">
        <is>
          <t>07/2026</t>
        </is>
      </c>
    </row>
    <row r="19">
      <c r="A19" t="n">
        <v>12224</v>
      </c>
      <c r="B19" t="inlineStr">
        <is>
          <t>Love Cabaret</t>
        </is>
      </c>
      <c r="C19" t="inlineStr">
        <is>
          <t>Love Suits Ltda</t>
        </is>
      </c>
      <c r="D19" t="inlineStr">
        <is>
          <t>Aluguel</t>
        </is>
      </c>
      <c r="I19" t="n">
        <v>32842.64</v>
      </c>
      <c r="J19" s="556" t="n">
        <v>46190</v>
      </c>
      <c r="K19" s="556" t="n"/>
      <c r="L19" t="n">
        <v>32842.64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inlineStr">
        <is>
          <t>06/2026</t>
        </is>
      </c>
    </row>
    <row r="20">
      <c r="A20" t="n">
        <v>12223</v>
      </c>
      <c r="B20" t="inlineStr">
        <is>
          <t>Love Cabaret</t>
        </is>
      </c>
      <c r="C20" t="inlineStr">
        <is>
          <t>Love Suits Ltda</t>
        </is>
      </c>
      <c r="D20" t="inlineStr">
        <is>
          <t>Aluguel</t>
        </is>
      </c>
      <c r="I20" t="n">
        <v>35842.64</v>
      </c>
      <c r="J20" s="556" t="n">
        <v>46156</v>
      </c>
      <c r="K20" s="556" t="n">
        <v>46183</v>
      </c>
      <c r="L20" t="n">
        <v>35842.64</v>
      </c>
      <c r="M20" t="inlineStr">
        <is>
          <t>Pago</t>
        </is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inlineStr">
        <is>
          <t>05/2026</t>
        </is>
      </c>
      <c r="V20" t="inlineStr">
        <is>
          <t>06/2026</t>
        </is>
      </c>
    </row>
    <row r="21">
      <c r="A21" t="n">
        <v>12221</v>
      </c>
      <c r="B21" t="inlineStr">
        <is>
          <t>Love Cabaret</t>
        </is>
      </c>
      <c r="C21" t="inlineStr">
        <is>
          <t>Love Suits Ltda</t>
        </is>
      </c>
      <c r="D21" t="inlineStr">
        <is>
          <t>Aluguel</t>
        </is>
      </c>
      <c r="I21" t="n">
        <v>35842.64</v>
      </c>
      <c r="J21" s="556" t="n">
        <v>46128</v>
      </c>
      <c r="K21" s="556" t="n">
        <v>46153</v>
      </c>
      <c r="L21" t="n">
        <v>35842.64</v>
      </c>
      <c r="M21" t="inlineStr">
        <is>
          <t>Pago</t>
        </is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inlineStr">
        <is>
          <t>04/2026</t>
        </is>
      </c>
      <c r="V21" t="inlineStr">
        <is>
          <t>05/2026</t>
        </is>
      </c>
    </row>
    <row r="22">
      <c r="A22" t="n">
        <v>11927</v>
      </c>
      <c r="B22" t="inlineStr">
        <is>
          <t>Love Cabaret</t>
        </is>
      </c>
      <c r="C22" t="inlineStr">
        <is>
          <t>Love Suits Ltda</t>
        </is>
      </c>
      <c r="D22" t="inlineStr">
        <is>
          <t>Aluguel</t>
        </is>
      </c>
      <c r="I22" t="n">
        <v>8697.68</v>
      </c>
      <c r="J22" s="556" t="n">
        <v>46119</v>
      </c>
      <c r="K22" s="556" t="n">
        <v>46140</v>
      </c>
      <c r="L22" t="n">
        <v>8697.68</v>
      </c>
      <c r="M22" t="inlineStr">
        <is>
          <t>Pago</t>
        </is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inlineStr">
        <is>
          <t>04/2026</t>
        </is>
      </c>
      <c r="V22" t="inlineStr">
        <is>
          <t>04/2026</t>
        </is>
      </c>
    </row>
    <row r="23">
      <c r="A23" t="n">
        <v>11899</v>
      </c>
      <c r="B23" t="inlineStr">
        <is>
          <t>Love Cabaret</t>
        </is>
      </c>
      <c r="C23" t="inlineStr">
        <is>
          <t>Love Suits Ltda</t>
        </is>
      </c>
      <c r="D23" t="inlineStr">
        <is>
          <t>Aluguel</t>
        </is>
      </c>
      <c r="I23" t="n">
        <v>35842.64</v>
      </c>
      <c r="J23" s="556" t="n">
        <v>46082</v>
      </c>
      <c r="K23" s="556" t="n">
        <v>46122</v>
      </c>
      <c r="L23" t="n">
        <v>35842.64</v>
      </c>
      <c r="M23" t="inlineStr">
        <is>
          <t>Pago</t>
        </is>
      </c>
      <c r="N23" t="n">
        <v>0</v>
      </c>
      <c r="O23" t="n">
        <v>0</v>
      </c>
      <c r="P23" t="n">
        <v>0</v>
      </c>
      <c r="Q23" t="n">
        <v>0</v>
      </c>
      <c r="R23" t="n">
        <v>35842.65</v>
      </c>
      <c r="S23" t="n">
        <v>0</v>
      </c>
      <c r="T23" t="n">
        <v>0</v>
      </c>
      <c r="U23" t="inlineStr">
        <is>
          <t>03/2026</t>
        </is>
      </c>
      <c r="V23" t="inlineStr">
        <is>
          <t>04/2026</t>
        </is>
      </c>
    </row>
    <row r="24">
      <c r="A24" t="n">
        <v>11400</v>
      </c>
      <c r="B24" t="inlineStr">
        <is>
          <t>Love Cabaret</t>
        </is>
      </c>
      <c r="C24" t="inlineStr">
        <is>
          <t>Love Suits Ltda</t>
        </is>
      </c>
      <c r="D24" t="inlineStr">
        <is>
          <t>Aluguel</t>
        </is>
      </c>
      <c r="I24" t="n">
        <v>3248.45</v>
      </c>
      <c r="J24" s="556" t="n">
        <v>46080</v>
      </c>
      <c r="K24" s="556" t="n">
        <v>46097</v>
      </c>
      <c r="L24" t="n">
        <v>3248.45</v>
      </c>
      <c r="M24" t="inlineStr">
        <is>
          <t>Pago</t>
        </is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inlineStr">
        <is>
          <t>02/2026</t>
        </is>
      </c>
      <c r="V24" t="inlineStr">
        <is>
          <t>03/2026</t>
        </is>
      </c>
    </row>
    <row r="25">
      <c r="A25" t="n">
        <v>11399</v>
      </c>
      <c r="B25" t="inlineStr">
        <is>
          <t>Love Cabaret</t>
        </is>
      </c>
      <c r="C25" t="inlineStr">
        <is>
          <t>Love Suits Ltda</t>
        </is>
      </c>
      <c r="D25" t="inlineStr">
        <is>
          <t>Aluguel</t>
        </is>
      </c>
      <c r="I25" t="n">
        <v>32594.19</v>
      </c>
      <c r="J25" s="556" t="n">
        <v>46080</v>
      </c>
      <c r="K25" s="556" t="n">
        <v>46091</v>
      </c>
      <c r="L25" t="n">
        <v>-5906.28</v>
      </c>
      <c r="M25" t="inlineStr">
        <is>
          <t>Pago</t>
        </is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inlineStr">
        <is>
          <t>02/2026</t>
        </is>
      </c>
      <c r="V25" t="inlineStr">
        <is>
          <t>03/2026</t>
        </is>
      </c>
    </row>
    <row r="26">
      <c r="A26" t="n">
        <v>11399</v>
      </c>
      <c r="B26" t="inlineStr">
        <is>
          <t>Love Cabaret</t>
        </is>
      </c>
      <c r="C26" t="inlineStr">
        <is>
          <t>Love Suits Ltda</t>
        </is>
      </c>
      <c r="D26" t="inlineStr">
        <is>
          <t>Aluguel</t>
        </is>
      </c>
      <c r="I26" t="n">
        <v>32594.19</v>
      </c>
      <c r="J26" s="556" t="n">
        <v>46080</v>
      </c>
      <c r="K26" s="556" t="n">
        <v>46091</v>
      </c>
      <c r="L26" t="n">
        <v>32594.19</v>
      </c>
      <c r="M26" t="inlineStr">
        <is>
          <t>Pago</t>
        </is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inlineStr">
        <is>
          <t>02/2026</t>
        </is>
      </c>
      <c r="V26" t="inlineStr">
        <is>
          <t>03/2026</t>
        </is>
      </c>
    </row>
    <row r="27">
      <c r="A27" t="n">
        <v>11074</v>
      </c>
      <c r="B27" t="inlineStr">
        <is>
          <t>Love Cabaret</t>
        </is>
      </c>
      <c r="C27" t="inlineStr">
        <is>
          <t>Love Suits Ltda</t>
        </is>
      </c>
      <c r="D27" t="inlineStr">
        <is>
          <t>Aluguel</t>
        </is>
      </c>
      <c r="I27" t="n">
        <v>32594.19</v>
      </c>
      <c r="J27" s="556" t="n">
        <v>46021</v>
      </c>
      <c r="K27" s="556" t="n">
        <v>46063</v>
      </c>
      <c r="L27" t="n">
        <v>32594.19</v>
      </c>
      <c r="M27" t="inlineStr">
        <is>
          <t>Pago</t>
        </is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inlineStr">
        <is>
          <t>12/2025</t>
        </is>
      </c>
      <c r="V27" t="inlineStr">
        <is>
          <t>02/2026</t>
        </is>
      </c>
    </row>
    <row r="28">
      <c r="A28" t="n">
        <v>10940</v>
      </c>
      <c r="B28" t="inlineStr">
        <is>
          <t>Love Cabaret</t>
        </is>
      </c>
      <c r="C28" t="inlineStr">
        <is>
          <t>LIRIUM RECICLAGEM</t>
        </is>
      </c>
      <c r="D28" t="inlineStr">
        <is>
          <t>Coleta de Óleo</t>
        </is>
      </c>
      <c r="I28" t="n">
        <v>270</v>
      </c>
      <c r="J28" s="556" t="n">
        <v>46053</v>
      </c>
      <c r="K28" s="556" t="n">
        <v>46077</v>
      </c>
      <c r="L28" t="n">
        <v>270</v>
      </c>
      <c r="M28" t="inlineStr">
        <is>
          <t>Pago</t>
        </is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inlineStr">
        <is>
          <t>01/2026</t>
        </is>
      </c>
      <c r="V28" t="inlineStr">
        <is>
          <t>02/2026</t>
        </is>
      </c>
    </row>
    <row r="29">
      <c r="A29" t="n">
        <v>9761</v>
      </c>
      <c r="B29" t="inlineStr">
        <is>
          <t>Love Cabaret</t>
        </is>
      </c>
      <c r="C29" t="inlineStr">
        <is>
          <t>LIRIUM RECICLAGEM</t>
        </is>
      </c>
      <c r="D29" t="inlineStr">
        <is>
          <t>Coleta de Óleo</t>
        </is>
      </c>
      <c r="I29" t="n">
        <v>162</v>
      </c>
      <c r="J29" s="556" t="n">
        <v>45991</v>
      </c>
      <c r="K29" s="556" t="n">
        <v>46003</v>
      </c>
      <c r="L29" t="n">
        <v>162</v>
      </c>
      <c r="M29" t="inlineStr">
        <is>
          <t>Pago</t>
        </is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inlineStr">
        <is>
          <t>11/2025</t>
        </is>
      </c>
      <c r="V29" t="inlineStr">
        <is>
          <t>12/2025</t>
        </is>
      </c>
    </row>
    <row r="30">
      <c r="A30" t="n">
        <v>7893</v>
      </c>
      <c r="B30" t="inlineStr">
        <is>
          <t>Love Cabaret</t>
        </is>
      </c>
      <c r="C30" t="inlineStr">
        <is>
          <t>Diageo</t>
        </is>
      </c>
      <c r="D30" t="inlineStr">
        <is>
          <t>Patrocínio</t>
        </is>
      </c>
      <c r="I30" t="n">
        <v>15000</v>
      </c>
      <c r="J30" s="556" t="n">
        <v>46599</v>
      </c>
      <c r="K30" s="556" t="n"/>
      <c r="L30" t="n">
        <v>15000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15000</v>
      </c>
      <c r="T30" t="n">
        <v>0</v>
      </c>
      <c r="U30" t="inlineStr">
        <is>
          <t>07/2027</t>
        </is>
      </c>
    </row>
    <row r="31">
      <c r="A31" t="n">
        <v>7892</v>
      </c>
      <c r="B31" t="inlineStr">
        <is>
          <t>Love Cabaret</t>
        </is>
      </c>
      <c r="C31" t="inlineStr">
        <is>
          <t>Diageo</t>
        </is>
      </c>
      <c r="D31" t="inlineStr">
        <is>
          <t>Patrocínio</t>
        </is>
      </c>
      <c r="I31" t="n">
        <v>15000</v>
      </c>
      <c r="J31" s="556" t="n">
        <v>46386</v>
      </c>
      <c r="K31" s="556" t="n"/>
      <c r="L31" t="n">
        <v>15000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15000</v>
      </c>
      <c r="T31" t="n">
        <v>0</v>
      </c>
      <c r="U31" t="inlineStr">
        <is>
          <t>12/2026</t>
        </is>
      </c>
    </row>
    <row r="32">
      <c r="A32" t="n">
        <v>7890</v>
      </c>
      <c r="B32" t="inlineStr">
        <is>
          <t>Love Cabaret</t>
        </is>
      </c>
      <c r="C32" t="inlineStr">
        <is>
          <t>Diageo</t>
        </is>
      </c>
      <c r="D32" t="inlineStr">
        <is>
          <t>Patrocínio</t>
        </is>
      </c>
      <c r="I32" t="n">
        <v>30000</v>
      </c>
      <c r="J32" s="556" t="n">
        <v>46386</v>
      </c>
      <c r="K32" s="556" t="n"/>
      <c r="L32" t="n">
        <v>30000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30000</v>
      </c>
      <c r="T32" t="n">
        <v>0</v>
      </c>
      <c r="U32" t="inlineStr">
        <is>
          <t>12/2026</t>
        </is>
      </c>
    </row>
    <row r="33">
      <c r="A33" t="n">
        <v>7889</v>
      </c>
      <c r="B33" t="inlineStr">
        <is>
          <t>Love Cabaret</t>
        </is>
      </c>
      <c r="C33" t="inlineStr">
        <is>
          <t>Diageo</t>
        </is>
      </c>
      <c r="D33" t="inlineStr">
        <is>
          <t>Patrocínio</t>
        </is>
      </c>
      <c r="I33" t="n">
        <v>20000</v>
      </c>
      <c r="J33" s="556" t="n">
        <v>46264</v>
      </c>
      <c r="K33" s="556" t="n"/>
      <c r="L33" t="n">
        <v>20000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20000</v>
      </c>
      <c r="T33" t="n">
        <v>0</v>
      </c>
      <c r="U33" t="inlineStr">
        <is>
          <t>08/2026</t>
        </is>
      </c>
    </row>
    <row r="34">
      <c r="A34" t="n">
        <v>7888</v>
      </c>
      <c r="B34" t="inlineStr">
        <is>
          <t>Love Cabaret</t>
        </is>
      </c>
      <c r="C34" t="inlineStr">
        <is>
          <t>Diageo</t>
        </is>
      </c>
      <c r="D34" t="inlineStr">
        <is>
          <t>Patrocínio</t>
        </is>
      </c>
      <c r="I34" t="n">
        <v>30000</v>
      </c>
      <c r="J34" s="556" t="n">
        <v>45960</v>
      </c>
      <c r="K34" s="556" t="n">
        <v>46157</v>
      </c>
      <c r="L34" t="n">
        <v>30000</v>
      </c>
      <c r="M34" t="inlineStr">
        <is>
          <t>Pago</t>
        </is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30000</v>
      </c>
      <c r="T34" t="n">
        <v>0</v>
      </c>
      <c r="U34" t="inlineStr">
        <is>
          <t>10/2025</t>
        </is>
      </c>
      <c r="V34" t="inlineStr">
        <is>
          <t>05/2026</t>
        </is>
      </c>
    </row>
    <row r="35">
      <c r="A35" t="n">
        <v>7887</v>
      </c>
      <c r="B35" t="inlineStr">
        <is>
          <t>Love Cabaret</t>
        </is>
      </c>
      <c r="C35" t="inlineStr">
        <is>
          <t>Diageo</t>
        </is>
      </c>
      <c r="D35" t="inlineStr">
        <is>
          <t>Patrocínio</t>
        </is>
      </c>
      <c r="I35" t="n">
        <v>30000</v>
      </c>
      <c r="J35" s="556" t="n">
        <v>46021</v>
      </c>
      <c r="K35" s="556" t="n">
        <v>46059</v>
      </c>
      <c r="L35" t="n">
        <v>30000</v>
      </c>
      <c r="M35" t="inlineStr">
        <is>
          <t>Pago</t>
        </is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30000</v>
      </c>
      <c r="T35" t="n">
        <v>0</v>
      </c>
      <c r="U35" t="inlineStr">
        <is>
          <t>12/2025</t>
        </is>
      </c>
      <c r="V35" t="inlineStr">
        <is>
          <t>02/2026</t>
        </is>
      </c>
    </row>
    <row r="36">
      <c r="A36" t="n">
        <v>7886</v>
      </c>
      <c r="B36" t="inlineStr">
        <is>
          <t>Love Cabaret</t>
        </is>
      </c>
      <c r="C36" t="inlineStr">
        <is>
          <t>Diageo</t>
        </is>
      </c>
      <c r="D36" t="inlineStr">
        <is>
          <t>Patrocínio</t>
        </is>
      </c>
      <c r="I36" t="n">
        <v>0</v>
      </c>
      <c r="J36" s="556" t="n">
        <v>46021</v>
      </c>
      <c r="K36" s="556" t="n"/>
      <c r="L36" t="n">
        <v>15000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15000</v>
      </c>
      <c r="T36" t="n">
        <v>0</v>
      </c>
      <c r="U36" t="inlineStr">
        <is>
          <t>12/2025</t>
        </is>
      </c>
    </row>
    <row r="37">
      <c r="A37" t="n">
        <v>7885</v>
      </c>
      <c r="B37" t="inlineStr">
        <is>
          <t>Love Cabaret</t>
        </is>
      </c>
      <c r="C37" t="inlineStr">
        <is>
          <t>Diageo</t>
        </is>
      </c>
      <c r="D37" t="inlineStr">
        <is>
          <t>Patrocínio</t>
        </is>
      </c>
      <c r="I37" t="n">
        <v>25000</v>
      </c>
      <c r="J37" s="556" t="n">
        <v>46021</v>
      </c>
      <c r="K37" s="556" t="n"/>
      <c r="L37" t="n">
        <v>25000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25000</v>
      </c>
      <c r="T37" t="n">
        <v>0</v>
      </c>
      <c r="U37" t="inlineStr">
        <is>
          <t>12/2025</t>
        </is>
      </c>
    </row>
    <row r="38">
      <c r="A38" t="n">
        <v>7884</v>
      </c>
      <c r="B38" t="inlineStr">
        <is>
          <t>Love Cabaret</t>
        </is>
      </c>
      <c r="C38" t="inlineStr">
        <is>
          <t>Diageo</t>
        </is>
      </c>
      <c r="D38" t="inlineStr">
        <is>
          <t>Patrocínio</t>
        </is>
      </c>
      <c r="I38" t="n">
        <v>50000</v>
      </c>
      <c r="J38" s="556" t="n">
        <v>46021</v>
      </c>
      <c r="K38" s="556" t="n"/>
      <c r="L38" t="n">
        <v>50000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50000</v>
      </c>
      <c r="T38" t="n">
        <v>0</v>
      </c>
      <c r="U38" t="inlineStr">
        <is>
          <t>12/2025</t>
        </is>
      </c>
    </row>
    <row r="39">
      <c r="A39" t="n">
        <v>7795</v>
      </c>
      <c r="B39" t="inlineStr">
        <is>
          <t>Love Cabaret</t>
        </is>
      </c>
      <c r="C39" t="inlineStr">
        <is>
          <t>Diageo</t>
        </is>
      </c>
      <c r="D39" t="inlineStr">
        <is>
          <t>Patrocínio</t>
        </is>
      </c>
      <c r="I39" t="n">
        <v>16000</v>
      </c>
      <c r="J39" s="556" t="n">
        <v>46660</v>
      </c>
      <c r="K39" s="556" t="n"/>
      <c r="L39" t="n">
        <v>16000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16000</v>
      </c>
      <c r="T39" t="n">
        <v>0</v>
      </c>
      <c r="U39" t="inlineStr">
        <is>
          <t>09/2027</t>
        </is>
      </c>
    </row>
    <row r="40">
      <c r="A40" t="n">
        <v>7794</v>
      </c>
      <c r="B40" t="inlineStr">
        <is>
          <t>Love Cabaret</t>
        </is>
      </c>
      <c r="C40" t="inlineStr">
        <is>
          <t>Diageo</t>
        </is>
      </c>
      <c r="D40" t="inlineStr">
        <is>
          <t>Patrocínio</t>
        </is>
      </c>
      <c r="I40" t="n">
        <v>32000</v>
      </c>
      <c r="J40" s="556" t="n">
        <v>46568</v>
      </c>
      <c r="K40" s="556" t="n"/>
      <c r="L40" t="n">
        <v>32000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32000</v>
      </c>
      <c r="T40" t="n">
        <v>0</v>
      </c>
      <c r="U40" t="inlineStr">
        <is>
          <t>06/2027</t>
        </is>
      </c>
    </row>
    <row r="41">
      <c r="A41" t="n">
        <v>7793</v>
      </c>
      <c r="B41" t="inlineStr">
        <is>
          <t>Love Cabaret</t>
        </is>
      </c>
      <c r="C41" t="inlineStr">
        <is>
          <t>Diageo</t>
        </is>
      </c>
      <c r="D41" t="inlineStr">
        <is>
          <t>Patrocínio</t>
        </is>
      </c>
      <c r="I41" t="n">
        <v>32000</v>
      </c>
      <c r="J41" s="556" t="n">
        <v>46476</v>
      </c>
      <c r="K41" s="556" t="n"/>
      <c r="L41" t="n">
        <v>32000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32000</v>
      </c>
      <c r="T41" t="n">
        <v>0</v>
      </c>
      <c r="U41" t="inlineStr">
        <is>
          <t>03/2027</t>
        </is>
      </c>
    </row>
    <row r="42">
      <c r="A42" t="n">
        <v>7792</v>
      </c>
      <c r="B42" t="inlineStr">
        <is>
          <t>Love Cabaret</t>
        </is>
      </c>
      <c r="C42" t="inlineStr">
        <is>
          <t>Diageo</t>
        </is>
      </c>
      <c r="D42" t="inlineStr">
        <is>
          <t>Patrocínio</t>
        </is>
      </c>
      <c r="I42" t="n">
        <v>32000</v>
      </c>
      <c r="J42" s="556" t="n">
        <v>46386</v>
      </c>
      <c r="K42" s="556" t="n"/>
      <c r="L42" t="n">
        <v>32000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32000</v>
      </c>
      <c r="T42" t="n">
        <v>0</v>
      </c>
      <c r="U42" t="inlineStr">
        <is>
          <t>12/2026</t>
        </is>
      </c>
    </row>
    <row r="43">
      <c r="A43" t="n">
        <v>7791</v>
      </c>
      <c r="B43" t="inlineStr">
        <is>
          <t>Love Cabaret</t>
        </is>
      </c>
      <c r="C43" t="inlineStr">
        <is>
          <t>Diageo</t>
        </is>
      </c>
      <c r="D43" t="inlineStr">
        <is>
          <t>Patrocínio</t>
        </is>
      </c>
      <c r="I43" t="n">
        <v>32000</v>
      </c>
      <c r="J43" s="556" t="n">
        <v>46295</v>
      </c>
      <c r="K43" s="556" t="n"/>
      <c r="L43" t="n">
        <v>32000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32000</v>
      </c>
      <c r="T43" t="n">
        <v>0</v>
      </c>
      <c r="U43" t="inlineStr">
        <is>
          <t>09/2026</t>
        </is>
      </c>
    </row>
    <row r="44">
      <c r="A44" t="n">
        <v>7790</v>
      </c>
      <c r="B44" t="inlineStr">
        <is>
          <t>Love Cabaret</t>
        </is>
      </c>
      <c r="C44" t="inlineStr">
        <is>
          <t>Diageo</t>
        </is>
      </c>
      <c r="D44" t="inlineStr">
        <is>
          <t>Patrocínio</t>
        </is>
      </c>
      <c r="I44" t="n">
        <v>32000</v>
      </c>
      <c r="J44" s="556" t="n">
        <v>46203</v>
      </c>
      <c r="K44" s="556" t="n"/>
      <c r="L44" t="n">
        <v>32000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32000</v>
      </c>
      <c r="T44" t="n">
        <v>0</v>
      </c>
      <c r="U44" t="inlineStr">
        <is>
          <t>06/2026</t>
        </is>
      </c>
    </row>
    <row r="45">
      <c r="A45" t="n">
        <v>7789</v>
      </c>
      <c r="B45" t="inlineStr">
        <is>
          <t>Love Cabaret</t>
        </is>
      </c>
      <c r="C45" t="inlineStr">
        <is>
          <t>Diageo</t>
        </is>
      </c>
      <c r="D45" t="inlineStr">
        <is>
          <t>Patrocínio</t>
        </is>
      </c>
      <c r="I45" t="n">
        <v>21263.2</v>
      </c>
      <c r="J45" s="556" t="n">
        <v>46111</v>
      </c>
      <c r="K45" s="556" t="n">
        <v>46101</v>
      </c>
      <c r="L45" t="n">
        <v>21263.2</v>
      </c>
      <c r="M45" t="inlineStr">
        <is>
          <t>Pago</t>
        </is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21263.2</v>
      </c>
      <c r="T45" t="n">
        <v>0</v>
      </c>
      <c r="U45" t="inlineStr">
        <is>
          <t>03/2026</t>
        </is>
      </c>
      <c r="V45" t="inlineStr">
        <is>
          <t>03/2026</t>
        </is>
      </c>
    </row>
    <row r="46">
      <c r="A46" t="n">
        <v>7788</v>
      </c>
      <c r="B46" t="inlineStr">
        <is>
          <t>Love Cabaret</t>
        </is>
      </c>
      <c r="C46" t="inlineStr">
        <is>
          <t>Diageo</t>
        </is>
      </c>
      <c r="D46" t="inlineStr">
        <is>
          <t>Patrocínio</t>
        </is>
      </c>
      <c r="I46" t="n">
        <v>24392.42</v>
      </c>
      <c r="J46" s="556" t="n">
        <v>46021</v>
      </c>
      <c r="K46" s="556" t="n">
        <v>46017</v>
      </c>
      <c r="L46" t="n">
        <v>24392.42</v>
      </c>
      <c r="M46" t="inlineStr">
        <is>
          <t>Pago</t>
        </is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24392.42</v>
      </c>
      <c r="T46" t="n">
        <v>0</v>
      </c>
      <c r="U46" t="inlineStr">
        <is>
          <t>12/2025</t>
        </is>
      </c>
      <c r="V46" t="inlineStr">
        <is>
          <t>12/2025</t>
        </is>
      </c>
    </row>
    <row r="47">
      <c r="A47" t="n">
        <v>5104</v>
      </c>
      <c r="B47" t="inlineStr">
        <is>
          <t>Love Cabaret</t>
        </is>
      </c>
      <c r="C47" t="inlineStr">
        <is>
          <t>Love Suits Ltda</t>
        </is>
      </c>
      <c r="D47" t="inlineStr">
        <is>
          <t>Aluguel</t>
        </is>
      </c>
      <c r="I47" t="n">
        <v>2953.14</v>
      </c>
      <c r="J47" s="556" t="n">
        <v>45981</v>
      </c>
      <c r="K47" s="556" t="n">
        <v>46001</v>
      </c>
      <c r="L47" t="n">
        <v>2953.14</v>
      </c>
      <c r="M47" t="inlineStr">
        <is>
          <t>Pago</t>
        </is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inlineStr">
        <is>
          <t>11/2025</t>
        </is>
      </c>
      <c r="V47" t="inlineStr">
        <is>
          <t>12/2025</t>
        </is>
      </c>
    </row>
    <row r="48">
      <c r="A48" t="n">
        <v>5093</v>
      </c>
      <c r="B48" t="inlineStr">
        <is>
          <t>Love Cabaret</t>
        </is>
      </c>
      <c r="C48" t="inlineStr">
        <is>
          <t>Love Suits Ltda</t>
        </is>
      </c>
      <c r="D48" t="inlineStr">
        <is>
          <t>Aluguel</t>
        </is>
      </c>
      <c r="I48" t="n">
        <v>32594.19</v>
      </c>
      <c r="J48" s="556" t="n">
        <v>46011</v>
      </c>
      <c r="K48" s="556" t="n">
        <v>46037</v>
      </c>
      <c r="L48" t="n">
        <v>32594.19</v>
      </c>
      <c r="M48" t="inlineStr">
        <is>
          <t>Pago</t>
        </is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inlineStr">
        <is>
          <t>12/2025</t>
        </is>
      </c>
      <c r="V48" t="inlineStr">
        <is>
          <t>01/2026</t>
        </is>
      </c>
    </row>
    <row r="49">
      <c r="A49" t="n">
        <v>4540</v>
      </c>
      <c r="B49" t="inlineStr">
        <is>
          <t>Love Cabaret</t>
        </is>
      </c>
      <c r="C49" t="inlineStr">
        <is>
          <t>Love Suits Ltda</t>
        </is>
      </c>
      <c r="D49" t="inlineStr">
        <is>
          <t>Aluguel</t>
        </is>
      </c>
      <c r="I49" t="n">
        <v>32594.19</v>
      </c>
      <c r="J49" s="556" t="n">
        <v>45981</v>
      </c>
      <c r="K49" s="556" t="n">
        <v>46001</v>
      </c>
      <c r="L49" t="n">
        <v>32594.19</v>
      </c>
      <c r="M49" t="inlineStr">
        <is>
          <t>Pago</t>
        </is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inlineStr">
        <is>
          <t>11/2025</t>
        </is>
      </c>
      <c r="V49" t="inlineStr">
        <is>
          <t>12/2025</t>
        </is>
      </c>
    </row>
    <row r="50">
      <c r="A50" t="n">
        <v>782</v>
      </c>
      <c r="B50" t="inlineStr">
        <is>
          <t>Love Cabaret</t>
        </is>
      </c>
      <c r="C50" t="inlineStr">
        <is>
          <t>CERVEJARIAS KAISER BRASIL S/A</t>
        </is>
      </c>
      <c r="D50" t="inlineStr">
        <is>
          <t>Patrocínio</t>
        </is>
      </c>
      <c r="I50" t="n">
        <v>194700</v>
      </c>
      <c r="J50" s="556" t="n">
        <v>45957</v>
      </c>
      <c r="K50" s="556" t="n">
        <v>46048</v>
      </c>
      <c r="L50" t="n">
        <v>194700</v>
      </c>
      <c r="M50" t="inlineStr">
        <is>
          <t>Pago</t>
        </is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194700</v>
      </c>
      <c r="T50" t="n">
        <v>0</v>
      </c>
      <c r="U50" t="inlineStr">
        <is>
          <t>10/2025</t>
        </is>
      </c>
      <c r="V50" t="inlineStr">
        <is>
          <t>01/2026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C1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Casa</t>
        </is>
      </c>
      <c r="B1" t="inlineStr">
        <is>
          <t>ID_Parcela</t>
        </is>
      </c>
      <c r="C1" t="inlineStr">
        <is>
          <t>ID_Evento</t>
        </is>
      </c>
      <c r="D1" t="inlineStr">
        <is>
          <t>Data_Evento</t>
        </is>
      </c>
      <c r="E1" t="inlineStr">
        <is>
          <t>Nome_do_Evento</t>
        </is>
      </c>
      <c r="F1" t="inlineStr">
        <is>
          <t>Comercial_Responsável</t>
        </is>
      </c>
      <c r="G1" t="inlineStr">
        <is>
          <t>Modelo_Evento</t>
        </is>
      </c>
      <c r="H1" t="inlineStr">
        <is>
          <t>Valor_Parcela</t>
        </is>
      </c>
      <c r="I1" t="inlineStr">
        <is>
          <t>Valor Total</t>
        </is>
      </c>
      <c r="J1" t="inlineStr">
        <is>
          <t>Valor AB</t>
        </is>
      </c>
      <c r="K1" t="inlineStr">
        <is>
          <t>Valor Taxa Serviço</t>
        </is>
      </c>
      <c r="L1" t="inlineStr">
        <is>
          <t>Valor Locação Espaço</t>
        </is>
      </c>
      <c r="M1" t="inlineStr">
        <is>
          <t>Valor Contratação Artístico</t>
        </is>
      </c>
      <c r="N1" t="inlineStr">
        <is>
          <t>Valor Contratação Técnico de Som</t>
        </is>
      </c>
      <c r="O1" t="inlineStr">
        <is>
          <t>Valor Contatação Bilheteria/Couvert Artístico</t>
        </is>
      </c>
      <c r="P1" t="inlineStr">
        <is>
          <t>Valor Locação Gerador</t>
        </is>
      </c>
      <c r="Q1" t="inlineStr">
        <is>
          <t>Valor Locação Decoração/Mobiliário</t>
        </is>
      </c>
      <c r="R1" t="inlineStr">
        <is>
          <t>Valor Locação Utensílios</t>
        </is>
      </c>
      <c r="S1" t="inlineStr">
        <is>
          <t>Valor Mão de Obra Extra</t>
        </is>
      </c>
      <c r="T1" t="inlineStr">
        <is>
          <t>Valor Comissão BV</t>
        </is>
      </c>
      <c r="U1" t="inlineStr">
        <is>
          <t>Valor Taxa Administrativa</t>
        </is>
      </c>
      <c r="V1" t="inlineStr">
        <is>
          <t>Valor Extras Gerais</t>
        </is>
      </c>
      <c r="W1" t="inlineStr">
        <is>
          <t>Valor_Imposto</t>
        </is>
      </c>
      <c r="X1" t="inlineStr">
        <is>
          <t>Valor Acréscimo Forma de Pagamento</t>
        </is>
      </c>
      <c r="Y1" t="inlineStr">
        <is>
          <t>Data_Vencimento</t>
        </is>
      </c>
      <c r="Z1" t="inlineStr">
        <is>
          <t>Status_Pagamento</t>
        </is>
      </c>
      <c r="AA1" t="inlineStr">
        <is>
          <t>Data_Recebimento</t>
        </is>
      </c>
      <c r="AB1" t="inlineStr">
        <is>
          <t>Mes_Texto_Evento</t>
        </is>
      </c>
      <c r="AC1" t="inlineStr">
        <is>
          <t>Mes_Texto_Recebimento</t>
        </is>
      </c>
    </row>
    <row r="2">
      <c r="A2" t="inlineStr">
        <is>
          <t>Love Cabaret</t>
        </is>
      </c>
      <c r="B2" t="n">
        <v>2033</v>
      </c>
      <c r="C2" t="n">
        <v>3671</v>
      </c>
      <c r="D2" s="556" t="n">
        <v>46207</v>
      </c>
      <c r="E2" t="inlineStr">
        <is>
          <t>PRO_06_02_DespedidaDeSolteiro_Julia</t>
        </is>
      </c>
      <c r="F2" t="inlineStr">
        <is>
          <t>Maria Eduarda</t>
        </is>
      </c>
      <c r="G2" t="inlineStr">
        <is>
          <t>Consumação Mínima</t>
        </is>
      </c>
      <c r="H2" t="n">
        <v>1040</v>
      </c>
      <c r="I2" t="n">
        <v>1040</v>
      </c>
      <c r="J2" t="n">
        <v>566</v>
      </c>
      <c r="K2" t="n">
        <v>74</v>
      </c>
      <c r="L2" t="n">
        <v>400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s="556" t="n">
        <v>46199</v>
      </c>
      <c r="Z2" t="inlineStr">
        <is>
          <t>Pago</t>
        </is>
      </c>
      <c r="AA2" s="556" t="n">
        <v>46199</v>
      </c>
      <c r="AB2" t="inlineStr">
        <is>
          <t>07/2026</t>
        </is>
      </c>
      <c r="AC2" t="inlineStr">
        <is>
          <t>06/2026</t>
        </is>
      </c>
    </row>
    <row r="3">
      <c r="A3" t="inlineStr">
        <is>
          <t>Love Cabaret</t>
        </is>
      </c>
      <c r="B3" t="n">
        <v>2034</v>
      </c>
      <c r="C3" t="n">
        <v>3672</v>
      </c>
      <c r="D3" s="556" t="n">
        <v>46206</v>
      </c>
      <c r="E3" t="inlineStr">
        <is>
          <t>PRO_06_03_DespedidaDeSolteiro_Lívia</t>
        </is>
      </c>
      <c r="F3" t="inlineStr">
        <is>
          <t>Maria Eduarda</t>
        </is>
      </c>
      <c r="G3" t="inlineStr">
        <is>
          <t>Consumação Mínima</t>
        </is>
      </c>
      <c r="H3" t="n">
        <v>2210</v>
      </c>
      <c r="I3" t="n">
        <v>2340</v>
      </c>
      <c r="J3" t="n">
        <v>1203.22</v>
      </c>
      <c r="K3" t="n">
        <v>156.78</v>
      </c>
      <c r="L3" t="n">
        <v>850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0</v>
      </c>
      <c r="W3" t="n">
        <v>0</v>
      </c>
      <c r="X3" t="n">
        <v>0</v>
      </c>
      <c r="Y3" s="556" t="n">
        <v>46199</v>
      </c>
      <c r="Z3" t="inlineStr">
        <is>
          <t>Pago</t>
        </is>
      </c>
      <c r="AA3" s="556" t="n">
        <v>46199</v>
      </c>
      <c r="AB3" t="inlineStr">
        <is>
          <t>07/2026</t>
        </is>
      </c>
      <c r="AC3" t="inlineStr">
        <is>
          <t>06/2026</t>
        </is>
      </c>
    </row>
    <row r="4">
      <c r="A4" t="inlineStr">
        <is>
          <t>Love Cabaret</t>
        </is>
      </c>
      <c r="B4" t="n">
        <v>2035</v>
      </c>
      <c r="C4" t="n">
        <v>3672</v>
      </c>
      <c r="D4" s="556" t="n">
        <v>46206</v>
      </c>
      <c r="E4" t="inlineStr">
        <is>
          <t>PRO_06_03_DespedidaDeSolteiro_Lívia</t>
        </is>
      </c>
      <c r="F4" t="inlineStr">
        <is>
          <t>Maria Eduarda</t>
        </is>
      </c>
      <c r="G4" t="inlineStr">
        <is>
          <t>Consumação Mínima</t>
        </is>
      </c>
      <c r="H4" t="n">
        <v>130</v>
      </c>
      <c r="I4" t="n">
        <v>2340</v>
      </c>
      <c r="J4" t="n">
        <v>70.78</v>
      </c>
      <c r="K4" t="n">
        <v>9.220000000000001</v>
      </c>
      <c r="L4" t="n">
        <v>50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0</v>
      </c>
      <c r="W4" t="n">
        <v>0</v>
      </c>
      <c r="X4" t="n">
        <v>0</v>
      </c>
      <c r="Y4" s="556" t="n">
        <v>46199</v>
      </c>
      <c r="Z4" t="inlineStr">
        <is>
          <t>Pago</t>
        </is>
      </c>
      <c r="AA4" s="556" t="n">
        <v>46199</v>
      </c>
      <c r="AB4" t="inlineStr">
        <is>
          <t>07/2026</t>
        </is>
      </c>
      <c r="AC4" t="inlineStr">
        <is>
          <t>06/2026</t>
        </is>
      </c>
    </row>
    <row r="5">
      <c r="A5" t="inlineStr">
        <is>
          <t>Love Cabaret</t>
        </is>
      </c>
      <c r="B5" t="n">
        <v>1899</v>
      </c>
      <c r="C5" t="n">
        <v>3514</v>
      </c>
      <c r="D5" s="556" t="n">
        <v>46179</v>
      </c>
      <c r="E5" t="inlineStr">
        <is>
          <t>PRO_06_01_DespedidaDeSolteiro_Isadora</t>
        </is>
      </c>
      <c r="F5" t="inlineStr">
        <is>
          <t>Maria Eduarda</t>
        </is>
      </c>
      <c r="G5" t="inlineStr">
        <is>
          <t>Consumação Mínima</t>
        </is>
      </c>
      <c r="H5" t="n">
        <v>910</v>
      </c>
      <c r="I5" t="n">
        <v>910</v>
      </c>
      <c r="J5" t="n">
        <v>495</v>
      </c>
      <c r="K5" t="n">
        <v>65</v>
      </c>
      <c r="L5" t="n">
        <v>350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0</v>
      </c>
      <c r="W5" t="n">
        <v>0</v>
      </c>
      <c r="X5" t="n">
        <v>0</v>
      </c>
      <c r="Y5" s="556" t="n">
        <v>46175</v>
      </c>
      <c r="Z5" t="inlineStr">
        <is>
          <t>Pago</t>
        </is>
      </c>
      <c r="AA5" s="556" t="n">
        <v>46175</v>
      </c>
      <c r="AB5" t="inlineStr">
        <is>
          <t>06/2026</t>
        </is>
      </c>
      <c r="AC5" t="inlineStr">
        <is>
          <t>06/2026</t>
        </is>
      </c>
    </row>
    <row r="6">
      <c r="A6" t="inlineStr">
        <is>
          <t>Love Cabaret</t>
        </is>
      </c>
      <c r="B6" t="n">
        <v>1802</v>
      </c>
      <c r="C6" t="n">
        <v>3362</v>
      </c>
      <c r="D6" s="556" t="n">
        <v>46172</v>
      </c>
      <c r="E6" t="inlineStr">
        <is>
          <t>PRO_05_03_DespedidaDeSolteiro</t>
        </is>
      </c>
      <c r="F6" t="inlineStr">
        <is>
          <t>Maria Eduarda</t>
        </is>
      </c>
      <c r="G6" t="inlineStr">
        <is>
          <t>Consumação Mínima</t>
        </is>
      </c>
      <c r="H6" t="n">
        <v>2050</v>
      </c>
      <c r="I6" t="n">
        <v>2200</v>
      </c>
      <c r="J6" t="n">
        <v>1384.68</v>
      </c>
      <c r="K6" t="n">
        <v>180.77</v>
      </c>
      <c r="L6" t="n">
        <v>484.55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</v>
      </c>
      <c r="Y6" s="556" t="n">
        <v>46165</v>
      </c>
      <c r="Z6" t="inlineStr">
        <is>
          <t>Pago</t>
        </is>
      </c>
      <c r="AA6" s="556" t="n">
        <v>46161</v>
      </c>
      <c r="AB6" t="inlineStr">
        <is>
          <t>05/2026</t>
        </is>
      </c>
      <c r="AC6" t="inlineStr">
        <is>
          <t>05/2026</t>
        </is>
      </c>
    </row>
    <row r="7">
      <c r="A7" t="inlineStr">
        <is>
          <t>Love Cabaret</t>
        </is>
      </c>
      <c r="B7" t="n">
        <v>1839</v>
      </c>
      <c r="C7" t="n">
        <v>3362</v>
      </c>
      <c r="D7" s="556" t="n">
        <v>46172</v>
      </c>
      <c r="E7" t="inlineStr">
        <is>
          <t>PRO_05_03_DespedidaDeSolteiro</t>
        </is>
      </c>
      <c r="F7" t="inlineStr">
        <is>
          <t>Maria Eduarda</t>
        </is>
      </c>
      <c r="G7" t="inlineStr">
        <is>
          <t>Consumação Mínima</t>
        </is>
      </c>
      <c r="H7" t="n">
        <v>150</v>
      </c>
      <c r="I7" t="n">
        <v>2200</v>
      </c>
      <c r="J7" t="n">
        <v>101.32</v>
      </c>
      <c r="K7" t="n">
        <v>13.23</v>
      </c>
      <c r="L7" t="n">
        <v>35.45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0</v>
      </c>
      <c r="W7" t="n">
        <v>0</v>
      </c>
      <c r="X7" t="n">
        <v>0</v>
      </c>
      <c r="Y7" s="556" t="n">
        <v>46170</v>
      </c>
      <c r="Z7" t="inlineStr">
        <is>
          <t>Pago</t>
        </is>
      </c>
      <c r="AA7" s="556" t="n">
        <v>46170</v>
      </c>
      <c r="AB7" t="inlineStr">
        <is>
          <t>05/2026</t>
        </is>
      </c>
      <c r="AC7" t="inlineStr">
        <is>
          <t>05/2026</t>
        </is>
      </c>
    </row>
    <row r="8">
      <c r="A8" t="inlineStr">
        <is>
          <t>Love Cabaret</t>
        </is>
      </c>
      <c r="B8" t="n">
        <v>1838</v>
      </c>
      <c r="C8" t="n">
        <v>3444</v>
      </c>
      <c r="D8" s="556" t="n">
        <v>46172</v>
      </c>
      <c r="E8" t="inlineStr">
        <is>
          <t>PRO_05_05_DespedidaDeSolteiro</t>
        </is>
      </c>
      <c r="F8" t="inlineStr">
        <is>
          <t>Maria Eduarda</t>
        </is>
      </c>
      <c r="G8" t="inlineStr">
        <is>
          <t>Consumação Mínima</t>
        </is>
      </c>
      <c r="H8" t="n">
        <v>2080</v>
      </c>
      <c r="I8" t="n">
        <v>2080</v>
      </c>
      <c r="J8" t="n">
        <v>1132</v>
      </c>
      <c r="K8" t="n">
        <v>148</v>
      </c>
      <c r="L8" t="n">
        <v>800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s="556" t="n">
        <v>46169</v>
      </c>
      <c r="Z8" t="inlineStr">
        <is>
          <t>Pago</t>
        </is>
      </c>
      <c r="AA8" s="556" t="n">
        <v>46169</v>
      </c>
      <c r="AB8" t="inlineStr">
        <is>
          <t>05/2026</t>
        </is>
      </c>
      <c r="AC8" t="inlineStr">
        <is>
          <t>05/2026</t>
        </is>
      </c>
    </row>
    <row r="9">
      <c r="A9" t="inlineStr">
        <is>
          <t>Love Cabaret</t>
        </is>
      </c>
      <c r="B9" t="n">
        <v>1801</v>
      </c>
      <c r="C9" t="n">
        <v>3361</v>
      </c>
      <c r="D9" s="556" t="n">
        <v>46165</v>
      </c>
      <c r="E9" t="inlineStr">
        <is>
          <t>PRO_05_02_DespedidaDeSolteiro</t>
        </is>
      </c>
      <c r="F9" t="inlineStr">
        <is>
          <t>Maria Eduarda</t>
        </is>
      </c>
      <c r="G9" t="inlineStr">
        <is>
          <t>Consumação Mínima</t>
        </is>
      </c>
      <c r="H9" t="n">
        <v>960</v>
      </c>
      <c r="I9" t="n">
        <v>1080</v>
      </c>
      <c r="J9" t="n">
        <v>636.4400000000001</v>
      </c>
      <c r="K9" t="n">
        <v>83.56</v>
      </c>
      <c r="L9" t="n">
        <v>240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0</v>
      </c>
      <c r="W9" t="n">
        <v>0</v>
      </c>
      <c r="X9" t="n">
        <v>0</v>
      </c>
      <c r="Y9" s="556" t="n">
        <v>46161</v>
      </c>
      <c r="Z9" t="inlineStr">
        <is>
          <t>Pago</t>
        </is>
      </c>
      <c r="AA9" s="556" t="n">
        <v>46157</v>
      </c>
      <c r="AB9" t="inlineStr">
        <is>
          <t>05/2026</t>
        </is>
      </c>
      <c r="AC9" t="inlineStr">
        <is>
          <t>05/2026</t>
        </is>
      </c>
    </row>
    <row r="10">
      <c r="A10" t="inlineStr">
        <is>
          <t>Love Cabaret</t>
        </is>
      </c>
      <c r="B10" t="n">
        <v>1819</v>
      </c>
      <c r="C10" t="n">
        <v>3361</v>
      </c>
      <c r="D10" s="556" t="n">
        <v>46165</v>
      </c>
      <c r="E10" t="inlineStr">
        <is>
          <t>PRO_05_02_DespedidaDeSolteiro</t>
        </is>
      </c>
      <c r="F10" t="inlineStr">
        <is>
          <t>Maria Eduarda</t>
        </is>
      </c>
      <c r="G10" t="inlineStr">
        <is>
          <t>Consumação Mínima</t>
        </is>
      </c>
      <c r="H10" t="n">
        <v>120</v>
      </c>
      <c r="I10" t="n">
        <v>1080</v>
      </c>
      <c r="J10" t="n">
        <v>79.56</v>
      </c>
      <c r="K10" t="n">
        <v>10.44</v>
      </c>
      <c r="L10" t="n">
        <v>30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  <c r="W10" t="n">
        <v>0</v>
      </c>
      <c r="X10" t="n">
        <v>0</v>
      </c>
      <c r="Y10" s="556" t="n">
        <v>46160</v>
      </c>
      <c r="Z10" t="inlineStr">
        <is>
          <t>Pago</t>
        </is>
      </c>
      <c r="AA10" s="556" t="n">
        <v>46161</v>
      </c>
      <c r="AB10" t="inlineStr">
        <is>
          <t>05/2026</t>
        </is>
      </c>
      <c r="AC10" t="inlineStr">
        <is>
          <t>05/2026</t>
        </is>
      </c>
    </row>
    <row r="11">
      <c r="A11" t="inlineStr">
        <is>
          <t>Love Cabaret</t>
        </is>
      </c>
      <c r="B11" t="n">
        <v>1803</v>
      </c>
      <c r="C11" t="n">
        <v>3363</v>
      </c>
      <c r="D11" s="556" t="n">
        <v>46165</v>
      </c>
      <c r="E11" t="inlineStr">
        <is>
          <t>PRO_05_04_DespedidaDeSolteiro</t>
        </is>
      </c>
      <c r="F11" t="inlineStr">
        <is>
          <t>Maria Eduarda</t>
        </is>
      </c>
      <c r="G11" t="inlineStr">
        <is>
          <t>Comanda Aberta / Couvert Antecipado</t>
        </is>
      </c>
      <c r="H11" t="n">
        <v>1250</v>
      </c>
      <c r="I11" t="n">
        <v>1250</v>
      </c>
      <c r="J11" t="n">
        <v>0</v>
      </c>
      <c r="K11" t="n">
        <v>0</v>
      </c>
      <c r="L11" t="n">
        <v>1250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  <c r="W11" t="n">
        <v>0</v>
      </c>
      <c r="X11" t="n">
        <v>0</v>
      </c>
      <c r="Y11" s="556" t="n">
        <v>46161</v>
      </c>
      <c r="Z11" t="inlineStr">
        <is>
          <t>Pago</t>
        </is>
      </c>
      <c r="AA11" s="556" t="n">
        <v>46160</v>
      </c>
      <c r="AB11" t="inlineStr">
        <is>
          <t>05/2026</t>
        </is>
      </c>
      <c r="AC11" t="inlineStr">
        <is>
          <t>05/2026</t>
        </is>
      </c>
    </row>
    <row r="12">
      <c r="A12" t="inlineStr">
        <is>
          <t>Love Cabaret</t>
        </is>
      </c>
      <c r="B12" t="n">
        <v>1795</v>
      </c>
      <c r="C12" t="n">
        <v>3360</v>
      </c>
      <c r="D12" s="556" t="n">
        <v>46157</v>
      </c>
      <c r="E12" t="inlineStr">
        <is>
          <t>PRO_05_01_DespedidaDeSolteiro</t>
        </is>
      </c>
      <c r="F12" t="inlineStr">
        <is>
          <t>Maria Eduarda</t>
        </is>
      </c>
      <c r="G12" t="inlineStr">
        <is>
          <t>Comanda Aberta / Couvert Antecipado</t>
        </is>
      </c>
      <c r="H12" t="n">
        <v>150</v>
      </c>
      <c r="I12" t="n">
        <v>550</v>
      </c>
      <c r="J12" t="n">
        <v>0</v>
      </c>
      <c r="K12" t="n">
        <v>0</v>
      </c>
      <c r="L12" t="n">
        <v>150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  <c r="W12" t="n">
        <v>0</v>
      </c>
      <c r="X12" t="n">
        <v>0</v>
      </c>
      <c r="Y12" s="556" t="n">
        <v>46157</v>
      </c>
      <c r="Z12" t="inlineStr">
        <is>
          <t>Pago</t>
        </is>
      </c>
      <c r="AA12" s="556" t="n">
        <v>46157</v>
      </c>
      <c r="AB12" t="inlineStr">
        <is>
          <t>05/2026</t>
        </is>
      </c>
      <c r="AC12" t="inlineStr">
        <is>
          <t>05/2026</t>
        </is>
      </c>
    </row>
    <row r="13">
      <c r="A13" t="inlineStr">
        <is>
          <t>Love Cabaret</t>
        </is>
      </c>
      <c r="B13" t="n">
        <v>1796</v>
      </c>
      <c r="C13" t="n">
        <v>3360</v>
      </c>
      <c r="D13" s="556" t="n">
        <v>46157</v>
      </c>
      <c r="E13" t="inlineStr">
        <is>
          <t>PRO_05_01_DespedidaDeSolteiro</t>
        </is>
      </c>
      <c r="F13" t="inlineStr">
        <is>
          <t>Maria Eduarda</t>
        </is>
      </c>
      <c r="G13" t="inlineStr">
        <is>
          <t>Comanda Aberta / Couvert Antecipado</t>
        </is>
      </c>
      <c r="H13" t="n">
        <v>50</v>
      </c>
      <c r="I13" t="n">
        <v>550</v>
      </c>
      <c r="J13" t="n">
        <v>0</v>
      </c>
      <c r="K13" t="n">
        <v>0</v>
      </c>
      <c r="L13" t="n">
        <v>50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t="n">
        <v>0</v>
      </c>
      <c r="W13" t="n">
        <v>0</v>
      </c>
      <c r="X13" t="n">
        <v>0</v>
      </c>
      <c r="Y13" s="556" t="n">
        <v>46157</v>
      </c>
      <c r="Z13" t="inlineStr">
        <is>
          <t>Pago</t>
        </is>
      </c>
      <c r="AA13" s="556" t="n">
        <v>46157</v>
      </c>
      <c r="AB13" t="inlineStr">
        <is>
          <t>05/2026</t>
        </is>
      </c>
      <c r="AC13" t="inlineStr">
        <is>
          <t>05/2026</t>
        </is>
      </c>
    </row>
    <row r="14">
      <c r="A14" t="inlineStr">
        <is>
          <t>Love Cabaret</t>
        </is>
      </c>
      <c r="B14" t="n">
        <v>1797</v>
      </c>
      <c r="C14" t="n">
        <v>3360</v>
      </c>
      <c r="D14" s="556" t="n">
        <v>46157</v>
      </c>
      <c r="E14" t="inlineStr">
        <is>
          <t>PRO_05_01_DespedidaDeSolteiro</t>
        </is>
      </c>
      <c r="F14" t="inlineStr">
        <is>
          <t>Maria Eduarda</t>
        </is>
      </c>
      <c r="G14" t="inlineStr">
        <is>
          <t>Comanda Aberta / Couvert Antecipado</t>
        </is>
      </c>
      <c r="H14" t="n">
        <v>100</v>
      </c>
      <c r="I14" t="n">
        <v>550</v>
      </c>
      <c r="J14" t="n">
        <v>0</v>
      </c>
      <c r="K14" t="n">
        <v>0</v>
      </c>
      <c r="L14" t="n">
        <v>100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t="n">
        <v>0</v>
      </c>
      <c r="W14" t="n">
        <v>0</v>
      </c>
      <c r="X14" t="n">
        <v>0</v>
      </c>
      <c r="Y14" s="556" t="n">
        <v>46157</v>
      </c>
      <c r="Z14" t="inlineStr">
        <is>
          <t>Pago</t>
        </is>
      </c>
      <c r="AA14" s="556" t="n">
        <v>46157</v>
      </c>
      <c r="AB14" t="inlineStr">
        <is>
          <t>05/2026</t>
        </is>
      </c>
      <c r="AC14" t="inlineStr">
        <is>
          <t>05/2026</t>
        </is>
      </c>
    </row>
    <row r="15">
      <c r="A15" t="inlineStr">
        <is>
          <t>Love Cabaret</t>
        </is>
      </c>
      <c r="B15" t="n">
        <v>1798</v>
      </c>
      <c r="C15" t="n">
        <v>3360</v>
      </c>
      <c r="D15" s="556" t="n">
        <v>46157</v>
      </c>
      <c r="E15" t="inlineStr">
        <is>
          <t>PRO_05_01_DespedidaDeSolteiro</t>
        </is>
      </c>
      <c r="F15" t="inlineStr">
        <is>
          <t>Maria Eduarda</t>
        </is>
      </c>
      <c r="G15" t="inlineStr">
        <is>
          <t>Comanda Aberta / Couvert Antecipado</t>
        </is>
      </c>
      <c r="H15" t="n">
        <v>100</v>
      </c>
      <c r="I15" t="n">
        <v>550</v>
      </c>
      <c r="J15" t="n">
        <v>0</v>
      </c>
      <c r="K15" t="n">
        <v>0</v>
      </c>
      <c r="L15" t="n">
        <v>100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t="n">
        <v>0</v>
      </c>
      <c r="W15" t="n">
        <v>0</v>
      </c>
      <c r="X15" t="n">
        <v>0</v>
      </c>
      <c r="Y15" s="556" t="n">
        <v>46157</v>
      </c>
      <c r="Z15" t="inlineStr">
        <is>
          <t>Pago</t>
        </is>
      </c>
      <c r="AA15" s="556" t="n">
        <v>46157</v>
      </c>
      <c r="AB15" t="inlineStr">
        <is>
          <t>05/2026</t>
        </is>
      </c>
      <c r="AC15" t="inlineStr">
        <is>
          <t>05/2026</t>
        </is>
      </c>
    </row>
    <row r="16">
      <c r="A16" t="inlineStr">
        <is>
          <t>Love Cabaret</t>
        </is>
      </c>
      <c r="B16" t="n">
        <v>1799</v>
      </c>
      <c r="C16" t="n">
        <v>3360</v>
      </c>
      <c r="D16" s="556" t="n">
        <v>46157</v>
      </c>
      <c r="E16" t="inlineStr">
        <is>
          <t>PRO_05_01_DespedidaDeSolteiro</t>
        </is>
      </c>
      <c r="F16" t="inlineStr">
        <is>
          <t>Maria Eduarda</t>
        </is>
      </c>
      <c r="G16" t="inlineStr">
        <is>
          <t>Comanda Aberta / Couvert Antecipado</t>
        </is>
      </c>
      <c r="H16" t="n">
        <v>50</v>
      </c>
      <c r="I16" t="n">
        <v>550</v>
      </c>
      <c r="J16" t="n">
        <v>0</v>
      </c>
      <c r="K16" t="n">
        <v>0</v>
      </c>
      <c r="L16" t="n">
        <v>50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  <c r="W16" t="n">
        <v>0</v>
      </c>
      <c r="X16" t="n">
        <v>0</v>
      </c>
      <c r="Y16" s="556" t="n">
        <v>46157</v>
      </c>
      <c r="Z16" t="inlineStr">
        <is>
          <t>Pago</t>
        </is>
      </c>
      <c r="AA16" s="556" t="n">
        <v>46157</v>
      </c>
      <c r="AB16" t="inlineStr">
        <is>
          <t>05/2026</t>
        </is>
      </c>
      <c r="AC16" t="inlineStr">
        <is>
          <t>05/2026</t>
        </is>
      </c>
    </row>
    <row r="17">
      <c r="A17" t="inlineStr">
        <is>
          <t>Love Cabaret</t>
        </is>
      </c>
      <c r="B17" t="n">
        <v>1800</v>
      </c>
      <c r="C17" t="n">
        <v>3360</v>
      </c>
      <c r="D17" s="556" t="n">
        <v>46157</v>
      </c>
      <c r="E17" t="inlineStr">
        <is>
          <t>PRO_05_01_DespedidaDeSolteiro</t>
        </is>
      </c>
      <c r="F17" t="inlineStr">
        <is>
          <t>Maria Eduarda</t>
        </is>
      </c>
      <c r="G17" t="inlineStr">
        <is>
          <t>Comanda Aberta / Couvert Antecipado</t>
        </is>
      </c>
      <c r="H17" t="n">
        <v>50</v>
      </c>
      <c r="I17" t="n">
        <v>550</v>
      </c>
      <c r="J17" t="n">
        <v>0</v>
      </c>
      <c r="K17" t="n">
        <v>0</v>
      </c>
      <c r="L17" t="n">
        <v>50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  <c r="W17" t="n">
        <v>0</v>
      </c>
      <c r="X17" t="n">
        <v>0</v>
      </c>
      <c r="Y17" s="556" t="n">
        <v>46157</v>
      </c>
      <c r="Z17" t="inlineStr">
        <is>
          <t>Pago</t>
        </is>
      </c>
      <c r="AA17" s="556" t="n">
        <v>46157</v>
      </c>
      <c r="AB17" t="inlineStr">
        <is>
          <t>05/2026</t>
        </is>
      </c>
      <c r="AC17" t="inlineStr">
        <is>
          <t>05/2026</t>
        </is>
      </c>
    </row>
    <row r="18">
      <c r="A18" t="inlineStr">
        <is>
          <t>Love Cabaret</t>
        </is>
      </c>
      <c r="B18" t="n">
        <v>1820</v>
      </c>
      <c r="C18" t="n">
        <v>3360</v>
      </c>
      <c r="D18" s="556" t="n">
        <v>46157</v>
      </c>
      <c r="E18" t="inlineStr">
        <is>
          <t>PRO_05_01_DespedidaDeSolteiro</t>
        </is>
      </c>
      <c r="F18" t="inlineStr">
        <is>
          <t>Maria Eduarda</t>
        </is>
      </c>
      <c r="G18" t="inlineStr">
        <is>
          <t>Comanda Aberta / Couvert Antecipado</t>
        </is>
      </c>
      <c r="H18" t="n">
        <v>50</v>
      </c>
      <c r="I18" t="n">
        <v>550</v>
      </c>
      <c r="J18" t="n">
        <v>0</v>
      </c>
      <c r="K18" t="n">
        <v>0</v>
      </c>
      <c r="L18" t="n">
        <v>50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t="n">
        <v>0</v>
      </c>
      <c r="W18" t="n">
        <v>0</v>
      </c>
      <c r="X18" t="n">
        <v>0</v>
      </c>
      <c r="Y18" s="556" t="n">
        <v>46157</v>
      </c>
      <c r="Z18" t="inlineStr">
        <is>
          <t>Pago</t>
        </is>
      </c>
      <c r="AA18" s="556" t="n">
        <v>46160</v>
      </c>
      <c r="AB18" t="inlineStr">
        <is>
          <t>05/2026</t>
        </is>
      </c>
      <c r="AC18" t="inlineStr">
        <is>
          <t>05/2026</t>
        </is>
      </c>
    </row>
    <row r="19">
      <c r="A19" t="inlineStr">
        <is>
          <t>Love Cabaret</t>
        </is>
      </c>
      <c r="B19" t="n">
        <v>1683</v>
      </c>
      <c r="C19" t="n">
        <v>3093</v>
      </c>
      <c r="D19" s="556" t="n">
        <v>46137</v>
      </c>
      <c r="E19" t="inlineStr">
        <is>
          <t>PRO_042026_01_DespedidaBarbára</t>
        </is>
      </c>
      <c r="F19" t="inlineStr">
        <is>
          <t>Maria Eduarda</t>
        </is>
      </c>
      <c r="G19" t="inlineStr">
        <is>
          <t>Consumação Mínima</t>
        </is>
      </c>
      <c r="H19" t="n">
        <v>1440</v>
      </c>
      <c r="I19" t="n">
        <v>1440</v>
      </c>
      <c r="J19" t="n">
        <v>955</v>
      </c>
      <c r="K19" t="n">
        <v>125</v>
      </c>
      <c r="L19" t="n">
        <v>360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t="n">
        <v>0</v>
      </c>
      <c r="W19" t="n">
        <v>0</v>
      </c>
      <c r="X19" t="n">
        <v>0</v>
      </c>
      <c r="Y19" s="556" t="n">
        <v>46134</v>
      </c>
      <c r="Z19" t="inlineStr">
        <is>
          <t>Pago</t>
        </is>
      </c>
      <c r="AA19" s="556" t="n">
        <v>46134</v>
      </c>
      <c r="AB19" t="inlineStr">
        <is>
          <t>04/2026</t>
        </is>
      </c>
      <c r="AC19" t="inlineStr">
        <is>
          <t>04/2026</t>
        </is>
      </c>
    </row>
    <row r="20">
      <c r="A20" t="inlineStr">
        <is>
          <t>Love Cabaret</t>
        </is>
      </c>
      <c r="B20" t="n">
        <v>1379</v>
      </c>
      <c r="C20" t="n">
        <v>2674</v>
      </c>
      <c r="D20" s="556" t="n">
        <v>46107</v>
      </c>
      <c r="E20" t="inlineStr">
        <is>
          <t>PRO_022026_02_Privacy&amp;Bolt</t>
        </is>
      </c>
      <c r="F20" t="inlineStr">
        <is>
          <t>Maria Eduarda</t>
        </is>
      </c>
      <c r="G20" t="inlineStr">
        <is>
          <t>Locação de Espaço</t>
        </is>
      </c>
      <c r="H20" t="n">
        <v>120000</v>
      </c>
      <c r="I20" t="n">
        <v>139180</v>
      </c>
      <c r="J20" t="n">
        <v>68670.21000000001</v>
      </c>
      <c r="K20" t="n">
        <v>8927.139999999999</v>
      </c>
      <c r="L20" t="n">
        <v>36212.1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155.19</v>
      </c>
      <c r="T20" t="n">
        <v>0</v>
      </c>
      <c r="U20" t="n">
        <v>0</v>
      </c>
      <c r="V20" t="n">
        <v>6035.35</v>
      </c>
      <c r="W20" t="n">
        <v>0</v>
      </c>
      <c r="X20" t="n">
        <v>0</v>
      </c>
      <c r="Y20" s="556" t="n">
        <v>46105</v>
      </c>
      <c r="Z20" t="inlineStr">
        <is>
          <t>Pago</t>
        </is>
      </c>
      <c r="AA20" s="556" t="n">
        <v>46105</v>
      </c>
      <c r="AB20" t="inlineStr">
        <is>
          <t>03/2026</t>
        </is>
      </c>
      <c r="AC20" t="inlineStr">
        <is>
          <t>03/2026</t>
        </is>
      </c>
    </row>
    <row r="21">
      <c r="A21" t="inlineStr">
        <is>
          <t>Love Cabaret</t>
        </is>
      </c>
      <c r="B21" t="n">
        <v>1582</v>
      </c>
      <c r="C21" t="n">
        <v>2674</v>
      </c>
      <c r="D21" s="556" t="n">
        <v>46107</v>
      </c>
      <c r="E21" t="inlineStr">
        <is>
          <t>PRO_022026_02_Privacy&amp;Bolt</t>
        </is>
      </c>
      <c r="F21" t="inlineStr">
        <is>
          <t>Maria Eduarda</t>
        </is>
      </c>
      <c r="G21" t="inlineStr">
        <is>
          <t>Locação de Espaço</t>
        </is>
      </c>
      <c r="H21" t="n">
        <v>19180</v>
      </c>
      <c r="I21" t="n">
        <v>139180</v>
      </c>
      <c r="J21" t="n">
        <v>10975.79</v>
      </c>
      <c r="K21" t="n">
        <v>1426.86</v>
      </c>
      <c r="L21" t="n">
        <v>5787.9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24.81</v>
      </c>
      <c r="T21" t="n">
        <v>0</v>
      </c>
      <c r="U21" t="n">
        <v>0</v>
      </c>
      <c r="V21" t="n">
        <v>964.65</v>
      </c>
      <c r="W21" t="n">
        <v>0</v>
      </c>
      <c r="X21" t="n">
        <v>0</v>
      </c>
      <c r="Y21" s="556" t="n">
        <v>46106</v>
      </c>
      <c r="Z21" t="inlineStr">
        <is>
          <t>Pago</t>
        </is>
      </c>
      <c r="AA21" s="556" t="n">
        <v>46106</v>
      </c>
      <c r="AB21" t="inlineStr">
        <is>
          <t>03/2026</t>
        </is>
      </c>
      <c r="AC21" t="inlineStr">
        <is>
          <t>03/2026</t>
        </is>
      </c>
    </row>
    <row r="22">
      <c r="A22" t="inlineStr">
        <is>
          <t>Love Cabaret</t>
        </is>
      </c>
      <c r="B22" t="n">
        <v>1490</v>
      </c>
      <c r="C22" t="n">
        <v>2800</v>
      </c>
      <c r="D22" s="556" t="n">
        <v>46092</v>
      </c>
      <c r="E22" t="inlineStr">
        <is>
          <t>PRO_032026_03_GravaçãoChameleo</t>
        </is>
      </c>
      <c r="F22" t="inlineStr">
        <is>
          <t>Maria Eduarda</t>
        </is>
      </c>
      <c r="G22" t="inlineStr">
        <is>
          <t>Locação de Espaço</t>
        </is>
      </c>
      <c r="H22" t="n">
        <v>4000</v>
      </c>
      <c r="I22" t="n">
        <v>4000</v>
      </c>
      <c r="J22" t="n">
        <v>0</v>
      </c>
      <c r="K22" t="n">
        <v>0</v>
      </c>
      <c r="L22" t="n">
        <v>4000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  <c r="W22" t="n">
        <v>0</v>
      </c>
      <c r="X22" t="n">
        <v>0</v>
      </c>
      <c r="Y22" s="556" t="n">
        <v>46091</v>
      </c>
      <c r="Z22" t="inlineStr">
        <is>
          <t>Pago</t>
        </is>
      </c>
      <c r="AA22" s="556" t="n">
        <v>46091</v>
      </c>
      <c r="AB22" t="inlineStr">
        <is>
          <t>03/2026</t>
        </is>
      </c>
      <c r="AC22" t="inlineStr">
        <is>
          <t>03/2026</t>
        </is>
      </c>
    </row>
    <row r="23">
      <c r="A23" t="inlineStr">
        <is>
          <t>Love Cabaret</t>
        </is>
      </c>
      <c r="B23" t="n">
        <v>1294</v>
      </c>
      <c r="C23" t="n">
        <v>2531</v>
      </c>
      <c r="D23" s="556" t="n">
        <v>46080</v>
      </c>
      <c r="E23" t="inlineStr">
        <is>
          <t>PRO_012026_11_AniversárioBrunoCajado</t>
        </is>
      </c>
      <c r="F23" t="inlineStr">
        <is>
          <t>Maria Eduarda</t>
        </is>
      </c>
      <c r="G23" t="inlineStr">
        <is>
          <t>Locação de Espaço</t>
        </is>
      </c>
      <c r="H23" t="n">
        <v>55000</v>
      </c>
      <c r="I23" t="n">
        <v>60020</v>
      </c>
      <c r="J23" t="n">
        <v>0</v>
      </c>
      <c r="K23" t="n">
        <v>0</v>
      </c>
      <c r="L23" t="n">
        <v>54523.49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t="n">
        <v>476.51</v>
      </c>
      <c r="W23" t="n">
        <v>0</v>
      </c>
      <c r="X23" t="n">
        <v>0</v>
      </c>
      <c r="Y23" s="556" t="n">
        <v>46052</v>
      </c>
      <c r="Z23" t="inlineStr">
        <is>
          <t>Pago</t>
        </is>
      </c>
      <c r="AA23" s="556" t="n">
        <v>46045</v>
      </c>
      <c r="AB23" t="inlineStr">
        <is>
          <t>02/2026</t>
        </is>
      </c>
      <c r="AC23" t="inlineStr">
        <is>
          <t>01/2026</t>
        </is>
      </c>
    </row>
    <row r="24">
      <c r="A24" t="inlineStr">
        <is>
          <t>Love Cabaret</t>
        </is>
      </c>
      <c r="B24" t="n">
        <v>1409</v>
      </c>
      <c r="C24" t="n">
        <v>2531</v>
      </c>
      <c r="D24" s="556" t="n">
        <v>46080</v>
      </c>
      <c r="E24" t="inlineStr">
        <is>
          <t>PRO_012026_11_AniversárioBrunoCajado</t>
        </is>
      </c>
      <c r="F24" t="inlineStr">
        <is>
          <t>Maria Eduarda</t>
        </is>
      </c>
      <c r="G24" t="inlineStr">
        <is>
          <t>Locação de Espaço</t>
        </is>
      </c>
      <c r="H24" t="n">
        <v>4500</v>
      </c>
      <c r="I24" t="n">
        <v>60020</v>
      </c>
      <c r="J24" t="n">
        <v>0</v>
      </c>
      <c r="K24" t="n">
        <v>0</v>
      </c>
      <c r="L24" t="n">
        <v>4461.01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t="n">
        <v>38.99</v>
      </c>
      <c r="W24" t="n">
        <v>0</v>
      </c>
      <c r="X24" t="n">
        <v>0</v>
      </c>
      <c r="Y24" s="556" t="n">
        <v>46080</v>
      </c>
      <c r="Z24" t="inlineStr">
        <is>
          <t>Pago</t>
        </is>
      </c>
      <c r="AA24" s="556" t="n">
        <v>46080</v>
      </c>
      <c r="AB24" t="inlineStr">
        <is>
          <t>02/2026</t>
        </is>
      </c>
      <c r="AC24" t="inlineStr">
        <is>
          <t>02/2026</t>
        </is>
      </c>
    </row>
    <row r="25">
      <c r="A25" t="inlineStr">
        <is>
          <t>Love Cabaret</t>
        </is>
      </c>
      <c r="B25" t="n">
        <v>1487</v>
      </c>
      <c r="C25" t="n">
        <v>2531</v>
      </c>
      <c r="D25" s="556" t="n">
        <v>46080</v>
      </c>
      <c r="E25" t="inlineStr">
        <is>
          <t>PRO_012026_11_AniversárioBrunoCajado</t>
        </is>
      </c>
      <c r="F25" t="inlineStr">
        <is>
          <t>Maria Eduarda</t>
        </is>
      </c>
      <c r="G25" t="inlineStr">
        <is>
          <t>Locação de Espaço</t>
        </is>
      </c>
      <c r="H25" t="n">
        <v>520</v>
      </c>
      <c r="I25" t="n">
        <v>60020</v>
      </c>
      <c r="J25" t="n">
        <v>0</v>
      </c>
      <c r="K25" t="n">
        <v>0</v>
      </c>
      <c r="L25" t="n">
        <v>515.49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t="n">
        <v>4.51</v>
      </c>
      <c r="W25" t="n">
        <v>0</v>
      </c>
      <c r="X25" t="n">
        <v>0</v>
      </c>
      <c r="Y25" s="556" t="n">
        <v>46087</v>
      </c>
      <c r="Z25" t="inlineStr">
        <is>
          <t>Pago</t>
        </is>
      </c>
      <c r="AA25" s="556" t="n">
        <v>46087</v>
      </c>
      <c r="AB25" t="inlineStr">
        <is>
          <t>02/2026</t>
        </is>
      </c>
      <c r="AC25" t="inlineStr">
        <is>
          <t>03/2026</t>
        </is>
      </c>
    </row>
    <row r="26">
      <c r="A26" t="inlineStr">
        <is>
          <t>Love Cabaret</t>
        </is>
      </c>
      <c r="B26" t="n">
        <v>1279</v>
      </c>
      <c r="C26" t="n">
        <v>2485</v>
      </c>
      <c r="D26" s="556" t="n">
        <v>46061</v>
      </c>
      <c r="E26" t="inlineStr">
        <is>
          <t>PRO_012026_07_GravaçãoBoutiqueFilmes</t>
        </is>
      </c>
      <c r="F26" t="inlineStr">
        <is>
          <t>Maria Eduarda</t>
        </is>
      </c>
      <c r="G26" t="inlineStr">
        <is>
          <t>Locação de Espaço</t>
        </is>
      </c>
      <c r="H26" t="n">
        <v>120000</v>
      </c>
      <c r="I26" t="n">
        <v>120000</v>
      </c>
      <c r="J26" t="n">
        <v>0</v>
      </c>
      <c r="K26" t="n">
        <v>0</v>
      </c>
      <c r="L26" t="n">
        <v>120000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t="n">
        <v>0</v>
      </c>
      <c r="W26" t="n">
        <v>0</v>
      </c>
      <c r="X26" t="n">
        <v>0</v>
      </c>
      <c r="Y26" s="556" t="n">
        <v>46052</v>
      </c>
      <c r="Z26" t="inlineStr">
        <is>
          <t>Pago</t>
        </is>
      </c>
      <c r="AA26" s="556" t="n">
        <v>46052</v>
      </c>
      <c r="AB26" t="inlineStr">
        <is>
          <t>02/2026</t>
        </is>
      </c>
      <c r="AC26" t="inlineStr">
        <is>
          <t>01/2026</t>
        </is>
      </c>
    </row>
    <row r="27">
      <c r="A27" t="inlineStr">
        <is>
          <t>Love Cabaret</t>
        </is>
      </c>
      <c r="B27" t="n">
        <v>1369</v>
      </c>
      <c r="C27" t="n">
        <v>2639</v>
      </c>
      <c r="D27" s="556" t="n">
        <v>46060</v>
      </c>
      <c r="E27" t="inlineStr">
        <is>
          <t>PRO_022026_01_ReservaIEPOS</t>
        </is>
      </c>
      <c r="F27" t="inlineStr">
        <is>
          <t>Maria Eduarda</t>
        </is>
      </c>
      <c r="G27" t="inlineStr">
        <is>
          <t>Pacote Exclusivo</t>
        </is>
      </c>
      <c r="H27" t="n">
        <v>1550</v>
      </c>
      <c r="I27" t="n">
        <v>1627.5</v>
      </c>
      <c r="J27" t="n">
        <v>0</v>
      </c>
      <c r="K27" t="n">
        <v>0</v>
      </c>
      <c r="L27" t="n">
        <v>1550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  <c r="W27" t="n">
        <v>0</v>
      </c>
      <c r="X27" t="n">
        <v>0</v>
      </c>
      <c r="Y27" s="556" t="n">
        <v>46059</v>
      </c>
      <c r="Z27" t="inlineStr">
        <is>
          <t>Pago</t>
        </is>
      </c>
      <c r="AA27" s="556" t="n">
        <v>46059</v>
      </c>
      <c r="AB27" t="inlineStr">
        <is>
          <t>02/2026</t>
        </is>
      </c>
      <c r="AC27" t="inlineStr">
        <is>
          <t>02/2026</t>
        </is>
      </c>
    </row>
    <row r="28">
      <c r="A28" t="inlineStr">
        <is>
          <t>Love Cabaret</t>
        </is>
      </c>
      <c r="B28" t="n">
        <v>1370</v>
      </c>
      <c r="C28" t="n">
        <v>2639</v>
      </c>
      <c r="D28" s="556" t="n">
        <v>46060</v>
      </c>
      <c r="E28" t="inlineStr">
        <is>
          <t>PRO_022026_01_ReservaIEPOS</t>
        </is>
      </c>
      <c r="F28" t="inlineStr">
        <is>
          <t>Maria Eduarda</t>
        </is>
      </c>
      <c r="G28" t="inlineStr">
        <is>
          <t>Pacote Exclusivo</t>
        </is>
      </c>
      <c r="H28" t="n">
        <v>64.58</v>
      </c>
      <c r="I28" t="n">
        <v>1627.5</v>
      </c>
      <c r="J28" t="n">
        <v>0</v>
      </c>
      <c r="K28" t="n">
        <v>0</v>
      </c>
      <c r="L28" t="n">
        <v>64.58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t="n">
        <v>0</v>
      </c>
      <c r="W28" t="n">
        <v>0</v>
      </c>
      <c r="X28" t="n">
        <v>0</v>
      </c>
      <c r="Y28" s="556" t="n">
        <v>46059</v>
      </c>
      <c r="Z28" t="inlineStr">
        <is>
          <t>Pago</t>
        </is>
      </c>
      <c r="AA28" s="556" t="n">
        <v>46059</v>
      </c>
      <c r="AB28" t="inlineStr">
        <is>
          <t>02/2026</t>
        </is>
      </c>
      <c r="AC28" t="inlineStr">
        <is>
          <t>02/2026</t>
        </is>
      </c>
    </row>
    <row r="29">
      <c r="A29" t="inlineStr">
        <is>
          <t>Love Cabaret</t>
        </is>
      </c>
      <c r="B29" t="n">
        <v>1371</v>
      </c>
      <c r="C29" t="n">
        <v>2639</v>
      </c>
      <c r="D29" s="556" t="n">
        <v>46060</v>
      </c>
      <c r="E29" t="inlineStr">
        <is>
          <t>PRO_022026_01_ReservaIEPOS</t>
        </is>
      </c>
      <c r="F29" t="inlineStr">
        <is>
          <t>Maria Eduarda</t>
        </is>
      </c>
      <c r="G29" t="inlineStr">
        <is>
          <t>Pacote Exclusivo</t>
        </is>
      </c>
      <c r="H29" t="n">
        <v>12.92</v>
      </c>
      <c r="I29" t="n">
        <v>1627.5</v>
      </c>
      <c r="J29" t="n">
        <v>0</v>
      </c>
      <c r="K29" t="n">
        <v>0</v>
      </c>
      <c r="L29" t="n">
        <v>12.92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t="n">
        <v>0</v>
      </c>
      <c r="W29" t="n">
        <v>0</v>
      </c>
      <c r="X29" t="n">
        <v>0</v>
      </c>
      <c r="Y29" s="556" t="n">
        <v>46059</v>
      </c>
      <c r="Z29" t="inlineStr">
        <is>
          <t>Pago</t>
        </is>
      </c>
      <c r="AA29" s="556" t="n">
        <v>46059</v>
      </c>
      <c r="AB29" t="inlineStr">
        <is>
          <t>02/2026</t>
        </is>
      </c>
      <c r="AC29" t="inlineStr">
        <is>
          <t>02/2026</t>
        </is>
      </c>
    </row>
    <row r="30">
      <c r="A30" t="inlineStr">
        <is>
          <t>Love Cabaret</t>
        </is>
      </c>
      <c r="B30" t="n">
        <v>1278</v>
      </c>
      <c r="C30" t="n">
        <v>2484</v>
      </c>
      <c r="D30" s="556" t="n">
        <v>46059</v>
      </c>
      <c r="E30" t="inlineStr">
        <is>
          <t>PRO_012026_06_AniversárioJuanPablo</t>
        </is>
      </c>
      <c r="F30" t="inlineStr">
        <is>
          <t>Maria Eduarda</t>
        </is>
      </c>
      <c r="G30" t="inlineStr">
        <is>
          <t>Pacote Exclusivo</t>
        </is>
      </c>
      <c r="H30" t="n">
        <v>60000</v>
      </c>
      <c r="I30" t="n">
        <v>128000</v>
      </c>
      <c r="J30" t="n">
        <v>53097.19</v>
      </c>
      <c r="K30" t="n">
        <v>6902.81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t="n">
        <v>0</v>
      </c>
      <c r="W30" t="n">
        <v>0</v>
      </c>
      <c r="X30" t="n">
        <v>0</v>
      </c>
      <c r="Y30" s="556" t="n">
        <v>46045</v>
      </c>
      <c r="Z30" t="inlineStr">
        <is>
          <t>Pago</t>
        </is>
      </c>
      <c r="AA30" s="556" t="n">
        <v>46045</v>
      </c>
      <c r="AB30" t="inlineStr">
        <is>
          <t>02/2026</t>
        </is>
      </c>
      <c r="AC30" t="inlineStr">
        <is>
          <t>01/2026</t>
        </is>
      </c>
    </row>
    <row r="31">
      <c r="A31" t="inlineStr">
        <is>
          <t>Love Cabaret</t>
        </is>
      </c>
      <c r="B31" t="n">
        <v>1305</v>
      </c>
      <c r="C31" t="n">
        <v>2484</v>
      </c>
      <c r="D31" s="556" t="n">
        <v>46059</v>
      </c>
      <c r="E31" t="inlineStr">
        <is>
          <t>PRO_012026_06_AniversárioJuanPablo</t>
        </is>
      </c>
      <c r="F31" t="inlineStr">
        <is>
          <t>Maria Eduarda</t>
        </is>
      </c>
      <c r="G31" t="inlineStr">
        <is>
          <t>Pacote Exclusivo</t>
        </is>
      </c>
      <c r="H31" t="n">
        <v>68000</v>
      </c>
      <c r="I31" t="n">
        <v>128000</v>
      </c>
      <c r="J31" t="n">
        <v>60176.81</v>
      </c>
      <c r="K31" t="n">
        <v>7823.19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t="n">
        <v>0</v>
      </c>
      <c r="W31" t="n">
        <v>0</v>
      </c>
      <c r="X31" t="n">
        <v>0</v>
      </c>
      <c r="Y31" s="556" t="n">
        <v>46052</v>
      </c>
      <c r="Z31" t="inlineStr">
        <is>
          <t>Pago</t>
        </is>
      </c>
      <c r="AA31" s="556" t="n">
        <v>46052</v>
      </c>
      <c r="AB31" t="inlineStr">
        <is>
          <t>02/2026</t>
        </is>
      </c>
      <c r="AC31" t="inlineStr">
        <is>
          <t>01/2026</t>
        </is>
      </c>
    </row>
    <row r="32">
      <c r="A32" t="inlineStr">
        <is>
          <t>Love Cabaret</t>
        </is>
      </c>
      <c r="B32" t="n">
        <v>1281</v>
      </c>
      <c r="C32" t="n">
        <v>2487</v>
      </c>
      <c r="D32" s="556" t="n">
        <v>46052</v>
      </c>
      <c r="E32" t="inlineStr">
        <is>
          <t>PRO_012026_09_DespedidaThamires</t>
        </is>
      </c>
      <c r="F32" t="inlineStr">
        <is>
          <t>Maria Eduarda</t>
        </is>
      </c>
      <c r="G32" t="inlineStr">
        <is>
          <t>Locação de Espaço</t>
        </is>
      </c>
      <c r="H32" t="n">
        <v>697.5</v>
      </c>
      <c r="I32" t="n">
        <v>775</v>
      </c>
      <c r="J32" t="n">
        <v>0</v>
      </c>
      <c r="K32" t="n">
        <v>0</v>
      </c>
      <c r="L32" t="n">
        <v>697.5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  <c r="W32" t="n">
        <v>0</v>
      </c>
      <c r="X32" t="n">
        <v>0</v>
      </c>
      <c r="Y32" s="556" t="n">
        <v>46042</v>
      </c>
      <c r="Z32" t="inlineStr">
        <is>
          <t>Pago</t>
        </is>
      </c>
      <c r="AA32" s="556" t="n">
        <v>46041</v>
      </c>
      <c r="AB32" t="inlineStr">
        <is>
          <t>01/2026</t>
        </is>
      </c>
      <c r="AC32" t="inlineStr">
        <is>
          <t>01/2026</t>
        </is>
      </c>
    </row>
    <row r="33">
      <c r="A33" t="inlineStr">
        <is>
          <t>Love Cabaret</t>
        </is>
      </c>
      <c r="B33" t="n">
        <v>1302</v>
      </c>
      <c r="C33" t="n">
        <v>2487</v>
      </c>
      <c r="D33" s="556" t="n">
        <v>46052</v>
      </c>
      <c r="E33" t="inlineStr">
        <is>
          <t>PRO_012026_09_DespedidaThamires</t>
        </is>
      </c>
      <c r="F33" t="inlineStr">
        <is>
          <t>Maria Eduarda</t>
        </is>
      </c>
      <c r="G33" t="inlineStr">
        <is>
          <t>Locação de Espaço</t>
        </is>
      </c>
      <c r="H33" t="n">
        <v>77.5</v>
      </c>
      <c r="I33" t="n">
        <v>775</v>
      </c>
      <c r="J33" t="n">
        <v>0</v>
      </c>
      <c r="K33" t="n">
        <v>0</v>
      </c>
      <c r="L33" t="n">
        <v>77.5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t="n">
        <v>0</v>
      </c>
      <c r="W33" t="n">
        <v>0</v>
      </c>
      <c r="X33" t="n">
        <v>0</v>
      </c>
      <c r="Y33" s="556" t="n">
        <v>46048</v>
      </c>
      <c r="Z33" t="inlineStr">
        <is>
          <t>Pago</t>
        </is>
      </c>
      <c r="AA33" s="556" t="n">
        <v>46048</v>
      </c>
      <c r="AB33" t="inlineStr">
        <is>
          <t>01/2026</t>
        </is>
      </c>
      <c r="AC33" t="inlineStr">
        <is>
          <t>01/2026</t>
        </is>
      </c>
    </row>
    <row r="34">
      <c r="A34" t="inlineStr">
        <is>
          <t>Love Cabaret</t>
        </is>
      </c>
      <c r="B34" t="n">
        <v>1280</v>
      </c>
      <c r="C34" t="n">
        <v>2486</v>
      </c>
      <c r="D34" s="556" t="n">
        <v>46050</v>
      </c>
      <c r="E34" t="inlineStr">
        <is>
          <t>PRO_012026_08_GravaçãoGoldenLand</t>
        </is>
      </c>
      <c r="F34" t="inlineStr">
        <is>
          <t>Maria Eduarda</t>
        </is>
      </c>
      <c r="G34" t="inlineStr">
        <is>
          <t>Locação de Espaço</t>
        </is>
      </c>
      <c r="H34" t="n">
        <v>10800</v>
      </c>
      <c r="I34" t="n">
        <v>13500</v>
      </c>
      <c r="J34" t="n">
        <v>0</v>
      </c>
      <c r="K34" t="n">
        <v>0</v>
      </c>
      <c r="L34" t="n">
        <v>10160</v>
      </c>
      <c r="M34" t="n">
        <v>0</v>
      </c>
      <c r="N34" t="n">
        <v>640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t="n">
        <v>0</v>
      </c>
      <c r="W34" t="n">
        <v>0</v>
      </c>
      <c r="X34" t="n">
        <v>0</v>
      </c>
      <c r="Y34" s="556" t="n">
        <v>46045</v>
      </c>
      <c r="Z34" t="inlineStr">
        <is>
          <t>Pago</t>
        </is>
      </c>
      <c r="AA34" s="556" t="n">
        <v>46048</v>
      </c>
      <c r="AB34" t="inlineStr">
        <is>
          <t>01/2026</t>
        </is>
      </c>
      <c r="AC34" t="inlineStr">
        <is>
          <t>01/2026</t>
        </is>
      </c>
    </row>
    <row r="35">
      <c r="A35" t="inlineStr">
        <is>
          <t>Love Cabaret</t>
        </is>
      </c>
      <c r="B35" t="n">
        <v>1323</v>
      </c>
      <c r="C35" t="n">
        <v>2486</v>
      </c>
      <c r="D35" s="556" t="n">
        <v>46050</v>
      </c>
      <c r="E35" t="inlineStr">
        <is>
          <t>PRO_012026_08_GravaçãoGoldenLand</t>
        </is>
      </c>
      <c r="F35" t="inlineStr">
        <is>
          <t>Maria Eduarda</t>
        </is>
      </c>
      <c r="G35" t="inlineStr">
        <is>
          <t>Locação de Espaço</t>
        </is>
      </c>
      <c r="H35" t="n">
        <v>2700</v>
      </c>
      <c r="I35" t="n">
        <v>13500</v>
      </c>
      <c r="J35" t="n">
        <v>0</v>
      </c>
      <c r="K35" t="n">
        <v>0</v>
      </c>
      <c r="L35" t="n">
        <v>2540</v>
      </c>
      <c r="M35" t="n">
        <v>0</v>
      </c>
      <c r="N35" t="n">
        <v>160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t="n">
        <v>0</v>
      </c>
      <c r="W35" t="n">
        <v>0</v>
      </c>
      <c r="X35" t="n">
        <v>0</v>
      </c>
      <c r="Y35" s="556" t="n">
        <v>46050</v>
      </c>
      <c r="Z35" t="inlineStr">
        <is>
          <t>Pago</t>
        </is>
      </c>
      <c r="AA35" s="556" t="n">
        <v>46050</v>
      </c>
      <c r="AB35" t="inlineStr">
        <is>
          <t>01/2026</t>
        </is>
      </c>
      <c r="AC35" t="inlineStr">
        <is>
          <t>01/2026</t>
        </is>
      </c>
    </row>
    <row r="36">
      <c r="A36" t="inlineStr">
        <is>
          <t>Love Cabaret</t>
        </is>
      </c>
      <c r="B36" t="n">
        <v>1268</v>
      </c>
      <c r="C36" t="n">
        <v>2459</v>
      </c>
      <c r="D36" s="556" t="n">
        <v>46045</v>
      </c>
      <c r="E36" t="inlineStr">
        <is>
          <t>PRO_012026_01_AniversárioLucas</t>
        </is>
      </c>
      <c r="F36" t="inlineStr">
        <is>
          <t>Maria Eduarda</t>
        </is>
      </c>
      <c r="G36" t="inlineStr">
        <is>
          <t>Locação de Espaço</t>
        </is>
      </c>
      <c r="H36" t="n">
        <v>697.5</v>
      </c>
      <c r="I36" t="n">
        <v>775</v>
      </c>
      <c r="J36" t="n">
        <v>0</v>
      </c>
      <c r="K36" t="n">
        <v>0</v>
      </c>
      <c r="L36" t="n">
        <v>697.5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t="n">
        <v>0</v>
      </c>
      <c r="W36" t="n">
        <v>0</v>
      </c>
      <c r="X36" t="n">
        <v>0</v>
      </c>
      <c r="Y36" s="556" t="n">
        <v>46037</v>
      </c>
      <c r="Z36" t="inlineStr">
        <is>
          <t>Pago</t>
        </is>
      </c>
      <c r="AA36" s="556" t="n">
        <v>46029</v>
      </c>
      <c r="AB36" t="inlineStr">
        <is>
          <t>01/2026</t>
        </is>
      </c>
      <c r="AC36" t="inlineStr">
        <is>
          <t>01/2026</t>
        </is>
      </c>
    </row>
    <row r="37">
      <c r="A37" t="inlineStr">
        <is>
          <t>Love Cabaret</t>
        </is>
      </c>
      <c r="B37" t="n">
        <v>1287</v>
      </c>
      <c r="C37" t="n">
        <v>2459</v>
      </c>
      <c r="D37" s="556" t="n">
        <v>46045</v>
      </c>
      <c r="E37" t="inlineStr">
        <is>
          <t>PRO_012026_01_AniversárioLucas</t>
        </is>
      </c>
      <c r="F37" t="inlineStr">
        <is>
          <t>Maria Eduarda</t>
        </is>
      </c>
      <c r="G37" t="inlineStr">
        <is>
          <t>Locação de Espaço</t>
        </is>
      </c>
      <c r="H37" t="n">
        <v>77.5</v>
      </c>
      <c r="I37" t="n">
        <v>775</v>
      </c>
      <c r="J37" t="n">
        <v>0</v>
      </c>
      <c r="K37" t="n">
        <v>0</v>
      </c>
      <c r="L37" t="n">
        <v>77.5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t="n">
        <v>0</v>
      </c>
      <c r="W37" t="n">
        <v>0</v>
      </c>
      <c r="X37" t="n">
        <v>0</v>
      </c>
      <c r="Y37" s="556" t="n">
        <v>46042</v>
      </c>
      <c r="Z37" t="inlineStr">
        <is>
          <t>Pago</t>
        </is>
      </c>
      <c r="AA37" s="556" t="n">
        <v>46041</v>
      </c>
      <c r="AB37" t="inlineStr">
        <is>
          <t>01/2026</t>
        </is>
      </c>
      <c r="AC37" t="inlineStr">
        <is>
          <t>01/2026</t>
        </is>
      </c>
    </row>
    <row r="38">
      <c r="A38" t="inlineStr">
        <is>
          <t>Love Cabaret</t>
        </is>
      </c>
      <c r="B38" t="n">
        <v>1282</v>
      </c>
      <c r="C38" t="n">
        <v>2488</v>
      </c>
      <c r="D38" s="556" t="n">
        <v>46045</v>
      </c>
      <c r="E38" t="inlineStr">
        <is>
          <t>PRO_012026_10_AniversárioJéssica</t>
        </is>
      </c>
      <c r="F38" t="inlineStr">
        <is>
          <t>Maria Eduarda</t>
        </is>
      </c>
      <c r="G38" t="inlineStr">
        <is>
          <t>Locação de Espaço</t>
        </is>
      </c>
      <c r="H38" t="n">
        <v>620</v>
      </c>
      <c r="I38" t="n">
        <v>620</v>
      </c>
      <c r="J38" t="n">
        <v>0</v>
      </c>
      <c r="K38" t="n">
        <v>0</v>
      </c>
      <c r="L38" t="n">
        <v>620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t="n">
        <v>0</v>
      </c>
      <c r="W38" t="n">
        <v>0</v>
      </c>
      <c r="X38" t="n">
        <v>0</v>
      </c>
      <c r="Y38" s="556" t="n">
        <v>46041</v>
      </c>
      <c r="Z38" t="inlineStr">
        <is>
          <t>Pago</t>
        </is>
      </c>
      <c r="AA38" s="556" t="n">
        <v>46041</v>
      </c>
      <c r="AB38" t="inlineStr">
        <is>
          <t>01/2026</t>
        </is>
      </c>
      <c r="AC38" t="inlineStr">
        <is>
          <t>01/2026</t>
        </is>
      </c>
    </row>
    <row r="39">
      <c r="A39" t="inlineStr">
        <is>
          <t>Love Cabaret</t>
        </is>
      </c>
      <c r="B39" t="n">
        <v>1272</v>
      </c>
      <c r="C39" t="n">
        <v>2464</v>
      </c>
      <c r="D39" s="556" t="n">
        <v>46044</v>
      </c>
      <c r="E39" t="inlineStr">
        <is>
          <t>PRO_012026_04_AniversároWilliam</t>
        </is>
      </c>
      <c r="F39" t="inlineStr">
        <is>
          <t>Maria Eduarda</t>
        </is>
      </c>
      <c r="G39" t="inlineStr">
        <is>
          <t>Locação de Espaço</t>
        </is>
      </c>
      <c r="H39" t="n">
        <v>620</v>
      </c>
      <c r="I39" t="n">
        <v>620</v>
      </c>
      <c r="J39" t="n">
        <v>0</v>
      </c>
      <c r="K39" t="n">
        <v>0</v>
      </c>
      <c r="L39" t="n">
        <v>620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t="n">
        <v>0</v>
      </c>
      <c r="W39" t="n">
        <v>0</v>
      </c>
      <c r="X39" t="n">
        <v>0</v>
      </c>
      <c r="Y39" s="556" t="n">
        <v>46030</v>
      </c>
      <c r="Z39" t="inlineStr">
        <is>
          <t>Pago</t>
        </is>
      </c>
      <c r="AA39" s="556" t="n">
        <v>46035</v>
      </c>
      <c r="AB39" t="inlineStr">
        <is>
          <t>01/2026</t>
        </is>
      </c>
      <c r="AC39" t="inlineStr">
        <is>
          <t>01/2026</t>
        </is>
      </c>
    </row>
    <row r="40">
      <c r="A40" t="inlineStr">
        <is>
          <t>Love Cabaret</t>
        </is>
      </c>
      <c r="B40" t="n">
        <v>1270</v>
      </c>
      <c r="C40" t="n">
        <v>2462</v>
      </c>
      <c r="D40" s="556" t="n">
        <v>46039</v>
      </c>
      <c r="E40" t="inlineStr">
        <is>
          <t>PRO_012026_03_DespedidaDebora</t>
        </is>
      </c>
      <c r="F40" t="inlineStr">
        <is>
          <t>Maria Eduarda</t>
        </is>
      </c>
      <c r="G40" t="inlineStr">
        <is>
          <t>Locação de Espaço</t>
        </is>
      </c>
      <c r="H40" t="n">
        <v>697.5</v>
      </c>
      <c r="I40" t="n">
        <v>775</v>
      </c>
      <c r="J40" t="n">
        <v>0</v>
      </c>
      <c r="K40" t="n">
        <v>0</v>
      </c>
      <c r="L40" t="n">
        <v>697.5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t="n">
        <v>0</v>
      </c>
      <c r="W40" t="n">
        <v>0</v>
      </c>
      <c r="X40" t="n">
        <v>0</v>
      </c>
      <c r="Y40" s="556" t="n">
        <v>46034</v>
      </c>
      <c r="Z40" t="inlineStr">
        <is>
          <t>Pago</t>
        </is>
      </c>
      <c r="AA40" s="556" t="n">
        <v>46034</v>
      </c>
      <c r="AB40" t="inlineStr">
        <is>
          <t>01/2026</t>
        </is>
      </c>
      <c r="AC40" t="inlineStr">
        <is>
          <t>01/2026</t>
        </is>
      </c>
    </row>
    <row r="41">
      <c r="A41" t="inlineStr">
        <is>
          <t>Love Cabaret</t>
        </is>
      </c>
      <c r="B41" t="n">
        <v>1277</v>
      </c>
      <c r="C41" t="n">
        <v>2462</v>
      </c>
      <c r="D41" s="556" t="n">
        <v>46039</v>
      </c>
      <c r="E41" t="inlineStr">
        <is>
          <t>PRO_012026_03_DespedidaDebora</t>
        </is>
      </c>
      <c r="F41" t="inlineStr">
        <is>
          <t>Maria Eduarda</t>
        </is>
      </c>
      <c r="G41" t="inlineStr">
        <is>
          <t>Locação de Espaço</t>
        </is>
      </c>
      <c r="H41" t="n">
        <v>77.5</v>
      </c>
      <c r="I41" t="n">
        <v>775</v>
      </c>
      <c r="J41" t="n">
        <v>0</v>
      </c>
      <c r="K41" t="n">
        <v>0</v>
      </c>
      <c r="L41" t="n">
        <v>77.5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t="n">
        <v>0</v>
      </c>
      <c r="W41" t="n">
        <v>0</v>
      </c>
      <c r="X41" t="n">
        <v>0</v>
      </c>
      <c r="Y41" s="556" t="n">
        <v>46038</v>
      </c>
      <c r="Z41" t="inlineStr">
        <is>
          <t>Pago</t>
        </is>
      </c>
      <c r="AA41" s="556" t="n">
        <v>46038</v>
      </c>
      <c r="AB41" t="inlineStr">
        <is>
          <t>01/2026</t>
        </is>
      </c>
      <c r="AC41" t="inlineStr">
        <is>
          <t>01/2026</t>
        </is>
      </c>
    </row>
    <row r="42">
      <c r="A42" t="inlineStr">
        <is>
          <t>Love Cabaret</t>
        </is>
      </c>
      <c r="B42" t="n">
        <v>1273</v>
      </c>
      <c r="C42" t="n">
        <v>2465</v>
      </c>
      <c r="D42" s="556" t="n">
        <v>46039</v>
      </c>
      <c r="E42" t="inlineStr">
        <is>
          <t>PRO_012026_05_AniversárioDaniele</t>
        </is>
      </c>
      <c r="F42" t="inlineStr">
        <is>
          <t>Maria Eduarda</t>
        </is>
      </c>
      <c r="G42" t="inlineStr">
        <is>
          <t>Locação de Espaço</t>
        </is>
      </c>
      <c r="H42" t="n">
        <v>620</v>
      </c>
      <c r="I42" t="n">
        <v>620</v>
      </c>
      <c r="J42" t="n">
        <v>0</v>
      </c>
      <c r="K42" t="n">
        <v>0</v>
      </c>
      <c r="L42" t="n">
        <v>620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t="n">
        <v>0</v>
      </c>
      <c r="W42" t="n">
        <v>0</v>
      </c>
      <c r="X42" t="n">
        <v>0</v>
      </c>
      <c r="Y42" s="556" t="n">
        <v>46037</v>
      </c>
      <c r="Z42" t="inlineStr">
        <is>
          <t>Pago</t>
        </is>
      </c>
      <c r="AA42" s="556" t="n">
        <v>46037</v>
      </c>
      <c r="AB42" t="inlineStr">
        <is>
          <t>01/2026</t>
        </is>
      </c>
      <c r="AC42" t="inlineStr">
        <is>
          <t>01/2026</t>
        </is>
      </c>
    </row>
    <row r="43">
      <c r="A43" t="inlineStr">
        <is>
          <t>Love Cabaret</t>
        </is>
      </c>
      <c r="B43" t="n">
        <v>1269</v>
      </c>
      <c r="C43" t="n">
        <v>2461</v>
      </c>
      <c r="D43" s="556" t="n">
        <v>46032</v>
      </c>
      <c r="E43" t="inlineStr">
        <is>
          <t>PRO_012026_02_DespedidaDeborah</t>
        </is>
      </c>
      <c r="F43" t="inlineStr">
        <is>
          <t>Maria Eduarda</t>
        </is>
      </c>
      <c r="G43" t="inlineStr">
        <is>
          <t>Locação de Espaço</t>
        </is>
      </c>
      <c r="H43" t="n">
        <v>1085</v>
      </c>
      <c r="I43" t="n">
        <v>1085</v>
      </c>
      <c r="J43" t="n">
        <v>0</v>
      </c>
      <c r="K43" t="n">
        <v>0</v>
      </c>
      <c r="L43" t="n">
        <v>1085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t="n">
        <v>0</v>
      </c>
      <c r="W43" t="n">
        <v>0</v>
      </c>
      <c r="X43" t="n">
        <v>0</v>
      </c>
      <c r="Y43" s="556" t="n">
        <v>46030</v>
      </c>
      <c r="Z43" t="inlineStr">
        <is>
          <t>Pago</t>
        </is>
      </c>
      <c r="AA43" s="556" t="n">
        <v>46031</v>
      </c>
      <c r="AB43" t="inlineStr">
        <is>
          <t>01/2026</t>
        </is>
      </c>
      <c r="AC43" t="inlineStr">
        <is>
          <t>01/2026</t>
        </is>
      </c>
    </row>
    <row r="44">
      <c r="A44" t="inlineStr">
        <is>
          <t>Love Cabaret</t>
        </is>
      </c>
      <c r="B44" t="n">
        <v>990</v>
      </c>
      <c r="C44" t="n">
        <v>2069</v>
      </c>
      <c r="D44" s="556" t="n">
        <v>46011</v>
      </c>
      <c r="E44" t="inlineStr">
        <is>
          <t>PRO_20251112_DespedidAna</t>
        </is>
      </c>
      <c r="F44" t="inlineStr">
        <is>
          <t>Maria Eduarda</t>
        </is>
      </c>
      <c r="G44" t="inlineStr">
        <is>
          <t>Locação de Espaço</t>
        </is>
      </c>
      <c r="H44" t="n">
        <v>620</v>
      </c>
      <c r="I44" t="n">
        <v>620</v>
      </c>
      <c r="J44" t="n">
        <v>0</v>
      </c>
      <c r="K44" t="n">
        <v>0</v>
      </c>
      <c r="L44" t="n">
        <v>620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t="n">
        <v>0</v>
      </c>
      <c r="W44" t="n">
        <v>0</v>
      </c>
      <c r="X44" t="n">
        <v>0</v>
      </c>
      <c r="Y44" s="556" t="n">
        <v>45989</v>
      </c>
      <c r="Z44" t="inlineStr">
        <is>
          <t>Pago</t>
        </is>
      </c>
      <c r="AA44" s="556" t="n">
        <v>45989</v>
      </c>
      <c r="AB44" t="inlineStr">
        <is>
          <t>12/2025</t>
        </is>
      </c>
      <c r="AC44" t="inlineStr">
        <is>
          <t>11/2025</t>
        </is>
      </c>
    </row>
    <row r="45">
      <c r="A45" t="inlineStr">
        <is>
          <t>Love Cabaret</t>
        </is>
      </c>
      <c r="B45" t="n">
        <v>1067</v>
      </c>
      <c r="C45" t="n">
        <v>2200</v>
      </c>
      <c r="D45" s="556" t="n">
        <v>46011</v>
      </c>
      <c r="E45" t="inlineStr">
        <is>
          <t>PRO_20251209_ReservaRafael</t>
        </is>
      </c>
      <c r="F45" t="inlineStr">
        <is>
          <t>Maria Eduarda</t>
        </is>
      </c>
      <c r="G45" t="inlineStr">
        <is>
          <t>Locação de Espaço</t>
        </is>
      </c>
      <c r="H45" t="n">
        <v>620</v>
      </c>
      <c r="I45" t="n">
        <v>620</v>
      </c>
      <c r="J45" t="n">
        <v>0</v>
      </c>
      <c r="K45" t="n">
        <v>0</v>
      </c>
      <c r="L45" t="n">
        <v>620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t="n">
        <v>0</v>
      </c>
      <c r="W45" t="n">
        <v>0</v>
      </c>
      <c r="X45" t="n">
        <v>0</v>
      </c>
      <c r="Y45" s="556" t="n">
        <v>45996</v>
      </c>
      <c r="Z45" t="inlineStr">
        <is>
          <t>Pago</t>
        </is>
      </c>
      <c r="AA45" s="556" t="n">
        <v>45996</v>
      </c>
      <c r="AB45" t="inlineStr">
        <is>
          <t>12/2025</t>
        </is>
      </c>
      <c r="AC45" t="inlineStr">
        <is>
          <t>12/2025</t>
        </is>
      </c>
    </row>
    <row r="46">
      <c r="A46" t="inlineStr">
        <is>
          <t>Love Cabaret</t>
        </is>
      </c>
      <c r="B46" t="n">
        <v>1182</v>
      </c>
      <c r="C46" t="n">
        <v>2317</v>
      </c>
      <c r="D46" s="556" t="n">
        <v>46011</v>
      </c>
      <c r="E46" t="inlineStr">
        <is>
          <t>PRO_20251211_ReservaAnaPaula</t>
        </is>
      </c>
      <c r="F46" t="inlineStr">
        <is>
          <t>Maria Eduarda</t>
        </is>
      </c>
      <c r="G46" t="inlineStr">
        <is>
          <t>Locação de Espaço</t>
        </is>
      </c>
      <c r="H46" t="n">
        <v>155</v>
      </c>
      <c r="I46" t="n">
        <v>155</v>
      </c>
      <c r="J46" t="n">
        <v>0</v>
      </c>
      <c r="K46" t="n">
        <v>0</v>
      </c>
      <c r="L46" t="n">
        <v>155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t="n">
        <v>0</v>
      </c>
      <c r="W46" t="n">
        <v>0</v>
      </c>
      <c r="X46" t="n">
        <v>0</v>
      </c>
      <c r="Y46" s="556" t="n">
        <v>46010</v>
      </c>
      <c r="Z46" t="inlineStr">
        <is>
          <t>Pago</t>
        </is>
      </c>
      <c r="AA46" s="556" t="n">
        <v>46010</v>
      </c>
      <c r="AB46" t="inlineStr">
        <is>
          <t>12/2025</t>
        </is>
      </c>
      <c r="AC46" t="inlineStr">
        <is>
          <t>12/2025</t>
        </is>
      </c>
    </row>
    <row r="47">
      <c r="A47" t="inlineStr">
        <is>
          <t>Love Cabaret</t>
        </is>
      </c>
      <c r="B47" t="n">
        <v>1061</v>
      </c>
      <c r="C47" t="n">
        <v>2194</v>
      </c>
      <c r="D47" s="556" t="n">
        <v>46010</v>
      </c>
      <c r="E47" t="inlineStr">
        <is>
          <t>PRO_20251208_AniversárioMayara</t>
        </is>
      </c>
      <c r="F47" t="inlineStr">
        <is>
          <t>Maria Eduarda</t>
        </is>
      </c>
      <c r="G47" t="inlineStr">
        <is>
          <t>Locação de Espaço</t>
        </is>
      </c>
      <c r="H47" t="n">
        <v>540</v>
      </c>
      <c r="I47" t="n">
        <v>540</v>
      </c>
      <c r="J47" t="n">
        <v>0</v>
      </c>
      <c r="K47" t="n">
        <v>0</v>
      </c>
      <c r="L47" t="n">
        <v>540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t="n">
        <v>0</v>
      </c>
      <c r="W47" t="n">
        <v>0</v>
      </c>
      <c r="X47" t="n">
        <v>0</v>
      </c>
      <c r="Y47" s="556" t="n">
        <v>45996</v>
      </c>
      <c r="Z47" t="inlineStr">
        <is>
          <t>Pago</t>
        </is>
      </c>
      <c r="AA47" s="556" t="n">
        <v>45996</v>
      </c>
      <c r="AB47" t="inlineStr">
        <is>
          <t>12/2025</t>
        </is>
      </c>
      <c r="AC47" t="inlineStr">
        <is>
          <t>12/2025</t>
        </is>
      </c>
    </row>
    <row r="48">
      <c r="A48" t="inlineStr">
        <is>
          <t>Love Cabaret</t>
        </is>
      </c>
      <c r="B48" t="n">
        <v>1049</v>
      </c>
      <c r="C48" t="n">
        <v>2187</v>
      </c>
      <c r="D48" s="556" t="n">
        <v>46008</v>
      </c>
      <c r="E48" t="inlineStr">
        <is>
          <t>PRO_20251113_ConfraternizaçãoGlobo</t>
        </is>
      </c>
      <c r="F48" t="inlineStr">
        <is>
          <t>Maria Eduarda</t>
        </is>
      </c>
      <c r="G48" t="inlineStr">
        <is>
          <t>Pacote Exclusivo</t>
        </is>
      </c>
      <c r="H48" t="n">
        <v>240000</v>
      </c>
      <c r="I48" t="n">
        <v>240000</v>
      </c>
      <c r="J48" t="n">
        <v>178600</v>
      </c>
      <c r="K48" t="n">
        <v>23218</v>
      </c>
      <c r="L48" t="n">
        <v>38182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t="n">
        <v>0</v>
      </c>
      <c r="W48" t="n">
        <v>0</v>
      </c>
      <c r="X48" t="n">
        <v>0</v>
      </c>
      <c r="Y48" s="556" t="n">
        <v>46007</v>
      </c>
      <c r="Z48" t="inlineStr">
        <is>
          <t>Pago</t>
        </is>
      </c>
      <c r="AA48" s="556" t="n">
        <v>46007</v>
      </c>
      <c r="AB48" t="inlineStr">
        <is>
          <t>12/2025</t>
        </is>
      </c>
      <c r="AC48" t="inlineStr">
        <is>
          <t>12/2025</t>
        </is>
      </c>
    </row>
    <row r="49">
      <c r="A49" t="inlineStr">
        <is>
          <t>Love Cabaret</t>
        </is>
      </c>
      <c r="B49" t="n">
        <v>978</v>
      </c>
      <c r="C49" t="n">
        <v>2046</v>
      </c>
      <c r="D49" s="556" t="n">
        <v>46003</v>
      </c>
      <c r="E49" t="inlineStr">
        <is>
          <t>PRO_20251109_DespedidaBrunaLopes</t>
        </is>
      </c>
      <c r="F49" t="inlineStr">
        <is>
          <t>Maria Eduarda</t>
        </is>
      </c>
      <c r="G49" t="inlineStr">
        <is>
          <t>Locação de Espaço</t>
        </is>
      </c>
      <c r="H49" t="n">
        <v>620</v>
      </c>
      <c r="I49" t="n">
        <v>620</v>
      </c>
      <c r="J49" t="n">
        <v>0</v>
      </c>
      <c r="K49" t="n">
        <v>0</v>
      </c>
      <c r="L49" t="n">
        <v>620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t="n">
        <v>0</v>
      </c>
      <c r="W49" t="n">
        <v>0</v>
      </c>
      <c r="X49" t="n">
        <v>0</v>
      </c>
      <c r="Y49" s="556" t="n">
        <v>45989</v>
      </c>
      <c r="Z49" t="inlineStr">
        <is>
          <t>Pago</t>
        </is>
      </c>
      <c r="AA49" s="556" t="n">
        <v>45988</v>
      </c>
      <c r="AB49" t="inlineStr">
        <is>
          <t>12/2025</t>
        </is>
      </c>
      <c r="AC49" t="inlineStr">
        <is>
          <t>11/2025</t>
        </is>
      </c>
    </row>
    <row r="50">
      <c r="A50" t="inlineStr">
        <is>
          <t>Love Cabaret</t>
        </is>
      </c>
      <c r="B50" t="n">
        <v>1052</v>
      </c>
      <c r="C50" t="n">
        <v>2188</v>
      </c>
      <c r="D50" s="556" t="n">
        <v>46003</v>
      </c>
      <c r="E50" t="inlineStr">
        <is>
          <t>PRO_20251202_AniversárioRenato</t>
        </is>
      </c>
      <c r="F50" t="inlineStr">
        <is>
          <t>Maria Eduarda</t>
        </is>
      </c>
      <c r="G50" t="inlineStr">
        <is>
          <t>Locação de Espaço</t>
        </is>
      </c>
      <c r="H50" t="n">
        <v>620</v>
      </c>
      <c r="I50" t="n">
        <v>620</v>
      </c>
      <c r="J50" t="n">
        <v>0</v>
      </c>
      <c r="K50" t="n">
        <v>0</v>
      </c>
      <c r="L50" t="n">
        <v>620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t="n">
        <v>0</v>
      </c>
      <c r="W50" t="n">
        <v>0</v>
      </c>
      <c r="X50" t="n">
        <v>0</v>
      </c>
      <c r="Y50" s="556" t="n">
        <v>45992</v>
      </c>
      <c r="Z50" t="inlineStr">
        <is>
          <t>Pago</t>
        </is>
      </c>
      <c r="AA50" s="556" t="n">
        <v>45992</v>
      </c>
      <c r="AB50" t="inlineStr">
        <is>
          <t>12/2025</t>
        </is>
      </c>
      <c r="AC50" t="inlineStr">
        <is>
          <t>12/2025</t>
        </is>
      </c>
    </row>
    <row r="51">
      <c r="A51" t="inlineStr">
        <is>
          <t>Love Cabaret</t>
        </is>
      </c>
      <c r="B51" t="n">
        <v>1122</v>
      </c>
      <c r="C51" t="n">
        <v>2272</v>
      </c>
      <c r="D51" s="556" t="n">
        <v>46003</v>
      </c>
      <c r="E51" t="inlineStr">
        <is>
          <t>PRO_20251210_ReservaBruna</t>
        </is>
      </c>
      <c r="F51" t="inlineStr">
        <is>
          <t>Maria Eduarda</t>
        </is>
      </c>
      <c r="G51" t="inlineStr">
        <is>
          <t>Locação de Espaço</t>
        </is>
      </c>
      <c r="H51" t="n">
        <v>232.5</v>
      </c>
      <c r="I51" t="n">
        <v>232.5</v>
      </c>
      <c r="J51" t="n">
        <v>0</v>
      </c>
      <c r="K51" t="n">
        <v>0</v>
      </c>
      <c r="L51" t="n">
        <v>232.5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t="n">
        <v>0</v>
      </c>
      <c r="W51" t="n">
        <v>0</v>
      </c>
      <c r="X51" t="n">
        <v>0</v>
      </c>
      <c r="Y51" s="556" t="n">
        <v>46003</v>
      </c>
      <c r="Z51" t="inlineStr">
        <is>
          <t>Pago</t>
        </is>
      </c>
      <c r="AA51" s="556" t="n">
        <v>46003</v>
      </c>
      <c r="AB51" t="inlineStr">
        <is>
          <t>12/2025</t>
        </is>
      </c>
      <c r="AC51" t="inlineStr">
        <is>
          <t>12/2025</t>
        </is>
      </c>
    </row>
    <row r="52">
      <c r="A52" t="inlineStr">
        <is>
          <t>Love Cabaret</t>
        </is>
      </c>
      <c r="B52" t="n">
        <v>885</v>
      </c>
      <c r="C52" t="n">
        <v>1896</v>
      </c>
      <c r="D52" s="556" t="n">
        <v>46002</v>
      </c>
      <c r="E52" t="inlineStr">
        <is>
          <t>PRO_20251105_FutureBrand</t>
        </is>
      </c>
      <c r="F52" t="inlineStr">
        <is>
          <t>Maria Eduarda</t>
        </is>
      </c>
      <c r="G52" t="inlineStr">
        <is>
          <t>Pacote Exclusivo</t>
        </is>
      </c>
      <c r="H52" t="n">
        <v>106000</v>
      </c>
      <c r="I52" t="n">
        <v>106000</v>
      </c>
      <c r="J52" t="n">
        <v>60707</v>
      </c>
      <c r="K52" t="n">
        <v>7892</v>
      </c>
      <c r="L52" t="n">
        <v>37401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t="n">
        <v>0</v>
      </c>
      <c r="W52" t="n">
        <v>0</v>
      </c>
      <c r="X52" t="n">
        <v>0</v>
      </c>
      <c r="Y52" s="556" t="n">
        <v>45982</v>
      </c>
      <c r="Z52" t="inlineStr">
        <is>
          <t>Pago</t>
        </is>
      </c>
      <c r="AA52" s="556" t="n">
        <v>45989</v>
      </c>
      <c r="AB52" t="inlineStr">
        <is>
          <t>12/2025</t>
        </is>
      </c>
      <c r="AC52" t="inlineStr">
        <is>
          <t>11/2025</t>
        </is>
      </c>
    </row>
    <row r="53">
      <c r="A53" t="inlineStr">
        <is>
          <t>Love Cabaret</t>
        </is>
      </c>
      <c r="B53" t="n">
        <v>793</v>
      </c>
      <c r="C53" t="n">
        <v>1766</v>
      </c>
      <c r="D53" s="556" t="n">
        <v>45997</v>
      </c>
      <c r="E53" t="inlineStr">
        <is>
          <t>PRO_20251102_DespedidaMaryani</t>
        </is>
      </c>
      <c r="F53" t="inlineStr">
        <is>
          <t>Maria Eduarda</t>
        </is>
      </c>
      <c r="G53" t="inlineStr">
        <is>
          <t>Locação de Espaço</t>
        </is>
      </c>
      <c r="H53" t="n">
        <v>620</v>
      </c>
      <c r="I53" t="n">
        <v>620</v>
      </c>
      <c r="J53" t="n">
        <v>0</v>
      </c>
      <c r="K53" t="n">
        <v>0</v>
      </c>
      <c r="L53" t="n">
        <v>620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t="n">
        <v>0</v>
      </c>
      <c r="W53" t="n">
        <v>0</v>
      </c>
      <c r="X53" t="n">
        <v>0</v>
      </c>
      <c r="Y53" s="556" t="n">
        <v>45966</v>
      </c>
      <c r="Z53" t="inlineStr">
        <is>
          <t>Pago</t>
        </is>
      </c>
      <c r="AA53" s="556" t="n">
        <v>45966</v>
      </c>
      <c r="AB53" t="inlineStr">
        <is>
          <t>12/2025</t>
        </is>
      </c>
      <c r="AC53" t="inlineStr">
        <is>
          <t>11/2025</t>
        </is>
      </c>
    </row>
    <row r="54">
      <c r="A54" t="inlineStr">
        <is>
          <t>Love Cabaret</t>
        </is>
      </c>
      <c r="B54" t="n">
        <v>922</v>
      </c>
      <c r="C54" t="n">
        <v>1974</v>
      </c>
      <c r="D54" s="556" t="n">
        <v>45997</v>
      </c>
      <c r="E54" t="inlineStr">
        <is>
          <t>PRO_20251107_AniversárioMariana</t>
        </is>
      </c>
      <c r="F54" t="inlineStr">
        <is>
          <t>Maria Eduarda</t>
        </is>
      </c>
      <c r="G54" t="inlineStr">
        <is>
          <t>Locação de Espaço</t>
        </is>
      </c>
      <c r="H54" t="n">
        <v>620</v>
      </c>
      <c r="I54" t="n">
        <v>620</v>
      </c>
      <c r="J54" t="n">
        <v>0</v>
      </c>
      <c r="K54" t="n">
        <v>0</v>
      </c>
      <c r="L54" t="n">
        <v>620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t="n">
        <v>0</v>
      </c>
      <c r="W54" t="n">
        <v>0</v>
      </c>
      <c r="X54" t="n">
        <v>0</v>
      </c>
      <c r="Y54" s="556" t="n">
        <v>45986</v>
      </c>
      <c r="Z54" t="inlineStr">
        <is>
          <t>Pago</t>
        </is>
      </c>
      <c r="AA54" s="556" t="n">
        <v>45989</v>
      </c>
      <c r="AB54" t="inlineStr">
        <is>
          <t>12/2025</t>
        </is>
      </c>
      <c r="AC54" t="inlineStr">
        <is>
          <t>11/2025</t>
        </is>
      </c>
    </row>
    <row r="55">
      <c r="A55" t="inlineStr">
        <is>
          <t>Love Cabaret</t>
        </is>
      </c>
      <c r="B55" t="n">
        <v>1054</v>
      </c>
      <c r="C55" t="n">
        <v>2190</v>
      </c>
      <c r="D55" s="556" t="n">
        <v>45997</v>
      </c>
      <c r="E55" t="inlineStr">
        <is>
          <t>PRO_20251204_DespedidaFernada</t>
        </is>
      </c>
      <c r="F55" t="inlineStr">
        <is>
          <t>Maria Eduarda</t>
        </is>
      </c>
      <c r="G55" t="inlineStr">
        <is>
          <t>Locação de Espaço</t>
        </is>
      </c>
      <c r="H55" t="n">
        <v>620</v>
      </c>
      <c r="I55" t="n">
        <v>775</v>
      </c>
      <c r="J55" t="n">
        <v>0</v>
      </c>
      <c r="K55" t="n">
        <v>0</v>
      </c>
      <c r="L55" t="n">
        <v>620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t="n">
        <v>0</v>
      </c>
      <c r="W55" t="n">
        <v>0</v>
      </c>
      <c r="X55" t="n">
        <v>0</v>
      </c>
      <c r="Y55" s="556" t="n">
        <v>45993</v>
      </c>
      <c r="Z55" t="inlineStr">
        <is>
          <t>Pago</t>
        </is>
      </c>
      <c r="AA55" s="556" t="n">
        <v>45993</v>
      </c>
      <c r="AB55" t="inlineStr">
        <is>
          <t>12/2025</t>
        </is>
      </c>
      <c r="AC55" t="inlineStr">
        <is>
          <t>12/2025</t>
        </is>
      </c>
    </row>
    <row r="56">
      <c r="A56" t="inlineStr">
        <is>
          <t>Love Cabaret</t>
        </is>
      </c>
      <c r="B56" t="n">
        <v>1055</v>
      </c>
      <c r="C56" t="n">
        <v>2190</v>
      </c>
      <c r="D56" s="556" t="n">
        <v>45997</v>
      </c>
      <c r="E56" t="inlineStr">
        <is>
          <t>PRO_20251204_DespedidaFernada</t>
        </is>
      </c>
      <c r="F56" t="inlineStr">
        <is>
          <t>Maria Eduarda</t>
        </is>
      </c>
      <c r="G56" t="inlineStr">
        <is>
          <t>Locação de Espaço</t>
        </is>
      </c>
      <c r="H56" t="n">
        <v>155</v>
      </c>
      <c r="I56" t="n">
        <v>775</v>
      </c>
      <c r="J56" t="n">
        <v>0</v>
      </c>
      <c r="K56" t="n">
        <v>0</v>
      </c>
      <c r="L56" t="n">
        <v>155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t="n">
        <v>0</v>
      </c>
      <c r="W56" t="n">
        <v>0</v>
      </c>
      <c r="X56" t="n">
        <v>0</v>
      </c>
      <c r="Y56" s="556" t="n">
        <v>45996</v>
      </c>
      <c r="Z56" t="inlineStr">
        <is>
          <t>Pago</t>
        </is>
      </c>
      <c r="AA56" s="556" t="n">
        <v>45996</v>
      </c>
      <c r="AB56" t="inlineStr">
        <is>
          <t>12/2025</t>
        </is>
      </c>
      <c r="AC56" t="inlineStr">
        <is>
          <t>12/2025</t>
        </is>
      </c>
    </row>
    <row r="57">
      <c r="A57" t="inlineStr">
        <is>
          <t>Love Cabaret</t>
        </is>
      </c>
      <c r="B57" t="n">
        <v>1060</v>
      </c>
      <c r="C57" t="n">
        <v>2193</v>
      </c>
      <c r="D57" s="556" t="n">
        <v>45997</v>
      </c>
      <c r="E57" t="inlineStr">
        <is>
          <t>PRO_20251207_DespedidaCarolina</t>
        </is>
      </c>
      <c r="F57" t="inlineStr">
        <is>
          <t>Maria Eduarda</t>
        </is>
      </c>
      <c r="G57" t="inlineStr">
        <is>
          <t>Locação de Espaço</t>
        </is>
      </c>
      <c r="H57" t="n">
        <v>620</v>
      </c>
      <c r="I57" t="n">
        <v>620</v>
      </c>
      <c r="J57" t="n">
        <v>0</v>
      </c>
      <c r="K57" t="n">
        <v>0</v>
      </c>
      <c r="L57" t="n">
        <v>620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t="n">
        <v>0</v>
      </c>
      <c r="W57" t="n">
        <v>0</v>
      </c>
      <c r="X57" t="n">
        <v>0</v>
      </c>
      <c r="Y57" s="556" t="n">
        <v>45993</v>
      </c>
      <c r="Z57" t="inlineStr">
        <is>
          <t>Pago</t>
        </is>
      </c>
      <c r="AA57" s="556" t="n">
        <v>45993</v>
      </c>
      <c r="AB57" t="inlineStr">
        <is>
          <t>12/2025</t>
        </is>
      </c>
      <c r="AC57" t="inlineStr">
        <is>
          <t>12/2025</t>
        </is>
      </c>
    </row>
    <row r="58">
      <c r="A58" t="inlineStr">
        <is>
          <t>Love Cabaret</t>
        </is>
      </c>
      <c r="B58" t="n">
        <v>979</v>
      </c>
      <c r="C58" t="n">
        <v>2047</v>
      </c>
      <c r="D58" s="556" t="n">
        <v>45996</v>
      </c>
      <c r="E58" t="inlineStr">
        <is>
          <t>PRO_20251110_DespedidaDaher</t>
        </is>
      </c>
      <c r="F58" t="inlineStr">
        <is>
          <t>Maria Eduarda</t>
        </is>
      </c>
      <c r="G58" t="inlineStr">
        <is>
          <t>Locação de Espaço</t>
        </is>
      </c>
      <c r="H58" t="n">
        <v>620</v>
      </c>
      <c r="I58" t="n">
        <v>620</v>
      </c>
      <c r="J58" t="n">
        <v>0</v>
      </c>
      <c r="K58" t="n">
        <v>0</v>
      </c>
      <c r="L58" t="n">
        <v>620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t="n">
        <v>0</v>
      </c>
      <c r="W58" t="n">
        <v>0</v>
      </c>
      <c r="X58" t="n">
        <v>0</v>
      </c>
      <c r="Y58" s="556" t="n">
        <v>45989</v>
      </c>
      <c r="Z58" t="inlineStr">
        <is>
          <t>Pago</t>
        </is>
      </c>
      <c r="AA58" s="556" t="n">
        <v>45989</v>
      </c>
      <c r="AB58" t="inlineStr">
        <is>
          <t>12/2025</t>
        </is>
      </c>
      <c r="AC58" t="inlineStr">
        <is>
          <t>11/2025</t>
        </is>
      </c>
    </row>
    <row r="59">
      <c r="A59" t="inlineStr">
        <is>
          <t>Love Cabaret</t>
        </is>
      </c>
      <c r="B59" t="n">
        <v>1056</v>
      </c>
      <c r="C59" t="n">
        <v>2191</v>
      </c>
      <c r="D59" s="556" t="n">
        <v>45996</v>
      </c>
      <c r="E59" t="inlineStr">
        <is>
          <t>PRO_20251205_DespedidaLais</t>
        </is>
      </c>
      <c r="F59" t="inlineStr">
        <is>
          <t>Maria Eduarda</t>
        </is>
      </c>
      <c r="G59" t="inlineStr">
        <is>
          <t>Locação de Espaço</t>
        </is>
      </c>
      <c r="H59" t="n">
        <v>620</v>
      </c>
      <c r="I59" t="n">
        <v>620</v>
      </c>
      <c r="J59" t="n">
        <v>0</v>
      </c>
      <c r="K59" t="n">
        <v>0</v>
      </c>
      <c r="L59" t="n">
        <v>620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t="n">
        <v>0</v>
      </c>
      <c r="W59" t="n">
        <v>0</v>
      </c>
      <c r="X59" t="n">
        <v>0</v>
      </c>
      <c r="Y59" s="556" t="n">
        <v>45993</v>
      </c>
      <c r="Z59" t="inlineStr">
        <is>
          <t>Pago</t>
        </is>
      </c>
      <c r="AA59" s="556" t="n">
        <v>45993</v>
      </c>
      <c r="AB59" t="inlineStr">
        <is>
          <t>12/2025</t>
        </is>
      </c>
      <c r="AC59" t="inlineStr">
        <is>
          <t>12/2025</t>
        </is>
      </c>
    </row>
    <row r="60">
      <c r="A60" t="inlineStr">
        <is>
          <t>Love Cabaret</t>
        </is>
      </c>
      <c r="B60" t="n">
        <v>1053</v>
      </c>
      <c r="C60" t="n">
        <v>2189</v>
      </c>
      <c r="D60" s="556" t="n">
        <v>45995</v>
      </c>
      <c r="E60" t="inlineStr">
        <is>
          <t>PRO_20251203_GrupoLeandra</t>
        </is>
      </c>
      <c r="F60" t="inlineStr">
        <is>
          <t>Maria Eduarda</t>
        </is>
      </c>
      <c r="G60" t="inlineStr">
        <is>
          <t>Locação de Espaço</t>
        </is>
      </c>
      <c r="H60" t="n">
        <v>576</v>
      </c>
      <c r="I60" t="n">
        <v>576</v>
      </c>
      <c r="J60" t="n">
        <v>0</v>
      </c>
      <c r="K60" t="n">
        <v>0</v>
      </c>
      <c r="L60" t="n">
        <v>576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t="n">
        <v>0</v>
      </c>
      <c r="W60" t="n">
        <v>0</v>
      </c>
      <c r="X60" t="n">
        <v>0</v>
      </c>
      <c r="Y60" s="556" t="n">
        <v>45992</v>
      </c>
      <c r="Z60" t="inlineStr">
        <is>
          <t>Pago</t>
        </is>
      </c>
      <c r="AA60" s="556" t="n">
        <v>45992</v>
      </c>
      <c r="AB60" t="inlineStr">
        <is>
          <t>12/2025</t>
        </is>
      </c>
      <c r="AC60" t="inlineStr">
        <is>
          <t>12/2025</t>
        </is>
      </c>
    </row>
    <row r="61">
      <c r="A61" t="inlineStr">
        <is>
          <t>Love Cabaret</t>
        </is>
      </c>
      <c r="B61" t="n">
        <v>1059</v>
      </c>
      <c r="C61" t="n">
        <v>2192</v>
      </c>
      <c r="D61" s="556" t="n">
        <v>45995</v>
      </c>
      <c r="E61" t="inlineStr">
        <is>
          <t>PRO_20251206_GrupoRapha</t>
        </is>
      </c>
      <c r="F61" t="inlineStr">
        <is>
          <t>Maria Eduarda</t>
        </is>
      </c>
      <c r="G61" t="inlineStr">
        <is>
          <t>Locação de Espaço</t>
        </is>
      </c>
      <c r="H61" t="n">
        <v>186</v>
      </c>
      <c r="I61" t="n">
        <v>186</v>
      </c>
      <c r="J61" t="n">
        <v>0</v>
      </c>
      <c r="K61" t="n">
        <v>0</v>
      </c>
      <c r="L61" t="n">
        <v>186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t="n">
        <v>0</v>
      </c>
      <c r="W61" t="n">
        <v>0</v>
      </c>
      <c r="X61" t="n">
        <v>0</v>
      </c>
      <c r="Y61" s="556" t="n">
        <v>45995</v>
      </c>
      <c r="Z61" t="inlineStr">
        <is>
          <t>Pago</t>
        </is>
      </c>
      <c r="AA61" s="556" t="n">
        <v>45995</v>
      </c>
      <c r="AB61" t="inlineStr">
        <is>
          <t>12/2025</t>
        </is>
      </c>
      <c r="AC61" t="inlineStr">
        <is>
          <t>12/2025</t>
        </is>
      </c>
    </row>
    <row r="62">
      <c r="A62" t="inlineStr">
        <is>
          <t>Love Cabaret</t>
        </is>
      </c>
      <c r="B62" t="n">
        <v>792</v>
      </c>
      <c r="C62" t="n">
        <v>1765</v>
      </c>
      <c r="D62" s="556" t="n">
        <v>45990</v>
      </c>
      <c r="E62" t="inlineStr">
        <is>
          <t>PRO_20251103_AniversárioMaurinea</t>
        </is>
      </c>
      <c r="F62" t="inlineStr">
        <is>
          <t>Maria Eduarda</t>
        </is>
      </c>
      <c r="G62" t="inlineStr">
        <is>
          <t>Locação de Espaço</t>
        </is>
      </c>
      <c r="H62" t="n">
        <v>620</v>
      </c>
      <c r="I62" t="n">
        <v>852.5</v>
      </c>
      <c r="J62" t="n">
        <v>0</v>
      </c>
      <c r="K62" t="n">
        <v>0</v>
      </c>
      <c r="L62" t="n">
        <v>620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t="n">
        <v>0</v>
      </c>
      <c r="W62" t="n">
        <v>0</v>
      </c>
      <c r="X62" t="n">
        <v>0</v>
      </c>
      <c r="Y62" s="556" t="n">
        <v>45968</v>
      </c>
      <c r="Z62" t="inlineStr">
        <is>
          <t>Pago</t>
        </is>
      </c>
      <c r="AA62" s="556" t="n">
        <v>45968</v>
      </c>
      <c r="AB62" t="inlineStr">
        <is>
          <t>11/2025</t>
        </is>
      </c>
      <c r="AC62" t="inlineStr">
        <is>
          <t>11/2025</t>
        </is>
      </c>
    </row>
    <row r="63">
      <c r="A63" t="inlineStr">
        <is>
          <t>Love Cabaret</t>
        </is>
      </c>
      <c r="B63" t="n">
        <v>884</v>
      </c>
      <c r="C63" t="n">
        <v>1765</v>
      </c>
      <c r="D63" s="556" t="n">
        <v>45990</v>
      </c>
      <c r="E63" t="inlineStr">
        <is>
          <t>PRO_20251103_AniversárioMaurinea</t>
        </is>
      </c>
      <c r="F63" t="inlineStr">
        <is>
          <t>Maria Eduarda</t>
        </is>
      </c>
      <c r="G63" t="inlineStr">
        <is>
          <t>Locação de Espaço</t>
        </is>
      </c>
      <c r="H63" t="n">
        <v>77.5</v>
      </c>
      <c r="I63" t="n">
        <v>852.5</v>
      </c>
      <c r="J63" t="n">
        <v>0</v>
      </c>
      <c r="K63" t="n">
        <v>0</v>
      </c>
      <c r="L63" t="n">
        <v>77.5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t="n">
        <v>0</v>
      </c>
      <c r="W63" t="n">
        <v>0</v>
      </c>
      <c r="X63" t="n">
        <v>0</v>
      </c>
      <c r="Y63" s="556" t="n">
        <v>45978</v>
      </c>
      <c r="Z63" t="inlineStr">
        <is>
          <t>Pago</t>
        </is>
      </c>
      <c r="AA63" s="556" t="n">
        <v>45978</v>
      </c>
      <c r="AB63" t="inlineStr">
        <is>
          <t>11/2025</t>
        </is>
      </c>
      <c r="AC63" t="inlineStr">
        <is>
          <t>11/2025</t>
        </is>
      </c>
    </row>
    <row r="64">
      <c r="A64" t="inlineStr">
        <is>
          <t>Love Cabaret</t>
        </is>
      </c>
      <c r="B64" t="n">
        <v>963</v>
      </c>
      <c r="C64" t="n">
        <v>1765</v>
      </c>
      <c r="D64" s="556" t="n">
        <v>45990</v>
      </c>
      <c r="E64" t="inlineStr">
        <is>
          <t>PRO_20251103_AniversárioMaurinea</t>
        </is>
      </c>
      <c r="F64" t="inlineStr">
        <is>
          <t>Maria Eduarda</t>
        </is>
      </c>
      <c r="G64" t="inlineStr">
        <is>
          <t>Locação de Espaço</t>
        </is>
      </c>
      <c r="H64" t="n">
        <v>155</v>
      </c>
      <c r="I64" t="n">
        <v>852.5</v>
      </c>
      <c r="J64" t="n">
        <v>0</v>
      </c>
      <c r="K64" t="n">
        <v>0</v>
      </c>
      <c r="L64" t="n">
        <v>155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t="n">
        <v>0</v>
      </c>
      <c r="W64" t="n">
        <v>0</v>
      </c>
      <c r="X64" t="n">
        <v>0</v>
      </c>
      <c r="Y64" s="556" t="n">
        <v>45987</v>
      </c>
      <c r="Z64" t="inlineStr">
        <is>
          <t>Pago</t>
        </is>
      </c>
      <c r="AA64" s="556" t="n">
        <v>45987</v>
      </c>
      <c r="AB64" t="inlineStr">
        <is>
          <t>11/2025</t>
        </is>
      </c>
      <c r="AC64" t="inlineStr">
        <is>
          <t>11/2025</t>
        </is>
      </c>
    </row>
    <row r="65">
      <c r="A65" t="inlineStr">
        <is>
          <t>Love Cabaret</t>
        </is>
      </c>
      <c r="B65" t="n">
        <v>977</v>
      </c>
      <c r="C65" t="n">
        <v>2045</v>
      </c>
      <c r="D65" s="556" t="n">
        <v>45990</v>
      </c>
      <c r="E65" t="inlineStr">
        <is>
          <t>PRO_20251108_AniversárioMariana</t>
        </is>
      </c>
      <c r="F65" t="inlineStr">
        <is>
          <t>Maria Eduarda</t>
        </is>
      </c>
      <c r="G65" t="inlineStr">
        <is>
          <t>Locação de Espaço</t>
        </is>
      </c>
      <c r="H65" t="n">
        <v>620</v>
      </c>
      <c r="I65" t="n">
        <v>620</v>
      </c>
      <c r="J65" t="n">
        <v>0</v>
      </c>
      <c r="K65" t="n">
        <v>0</v>
      </c>
      <c r="L65" t="n">
        <v>620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t="n">
        <v>0</v>
      </c>
      <c r="W65" t="n">
        <v>0</v>
      </c>
      <c r="X65" t="n">
        <v>0</v>
      </c>
      <c r="Y65" s="556" t="n">
        <v>45987</v>
      </c>
      <c r="Z65" t="inlineStr">
        <is>
          <t>Pago</t>
        </is>
      </c>
      <c r="AA65" s="556" t="n">
        <v>45987</v>
      </c>
      <c r="AB65" t="inlineStr">
        <is>
          <t>11/2025</t>
        </is>
      </c>
      <c r="AC65" t="inlineStr">
        <is>
          <t>11/2025</t>
        </is>
      </c>
    </row>
    <row r="66">
      <c r="A66" t="inlineStr">
        <is>
          <t>Love Cabaret</t>
        </is>
      </c>
      <c r="B66" t="n">
        <v>791</v>
      </c>
      <c r="C66" t="n">
        <v>1764</v>
      </c>
      <c r="D66" s="556" t="n">
        <v>45983</v>
      </c>
      <c r="E66" t="inlineStr">
        <is>
          <t>PRO_20251102_AniversárioCaio</t>
        </is>
      </c>
      <c r="F66" t="inlineStr">
        <is>
          <t>Maria Eduarda</t>
        </is>
      </c>
      <c r="G66" t="inlineStr">
        <is>
          <t>Locação de Espaço</t>
        </is>
      </c>
      <c r="H66" t="n">
        <v>1860</v>
      </c>
      <c r="I66" t="n">
        <v>1860</v>
      </c>
      <c r="J66" t="n">
        <v>0</v>
      </c>
      <c r="K66" t="n">
        <v>0</v>
      </c>
      <c r="L66" t="n">
        <v>1860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t="n">
        <v>0</v>
      </c>
      <c r="W66" t="n">
        <v>0</v>
      </c>
      <c r="X66" t="n">
        <v>0</v>
      </c>
      <c r="Y66" s="556" t="n">
        <v>45968</v>
      </c>
      <c r="Z66" t="inlineStr">
        <is>
          <t>Pago</t>
        </is>
      </c>
      <c r="AA66" s="556" t="n">
        <v>45968</v>
      </c>
      <c r="AB66" t="inlineStr">
        <is>
          <t>11/2025</t>
        </is>
      </c>
      <c r="AC66" t="inlineStr">
        <is>
          <t>11/2025</t>
        </is>
      </c>
    </row>
    <row r="67">
      <c r="A67" t="inlineStr">
        <is>
          <t>Love Cabaret</t>
        </is>
      </c>
      <c r="B67" t="n">
        <v>886</v>
      </c>
      <c r="C67" t="n">
        <v>1897</v>
      </c>
      <c r="D67" s="556" t="n">
        <v>45983</v>
      </c>
      <c r="E67" t="inlineStr">
        <is>
          <t>PRO_20251106_AniversáriaVera</t>
        </is>
      </c>
      <c r="F67" t="inlineStr">
        <is>
          <t>Maria Eduarda</t>
        </is>
      </c>
      <c r="G67" t="inlineStr">
        <is>
          <t>Locação de Espaço</t>
        </is>
      </c>
      <c r="H67" t="n">
        <v>620</v>
      </c>
      <c r="I67" t="n">
        <v>1085</v>
      </c>
      <c r="J67" t="n">
        <v>0</v>
      </c>
      <c r="K67" t="n">
        <v>0</v>
      </c>
      <c r="L67" t="n">
        <v>620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t="n">
        <v>0</v>
      </c>
      <c r="W67" t="n">
        <v>0</v>
      </c>
      <c r="X67" t="n">
        <v>0</v>
      </c>
      <c r="Y67" s="556" t="n">
        <v>45979</v>
      </c>
      <c r="Z67" t="inlineStr">
        <is>
          <t>Pago</t>
        </is>
      </c>
      <c r="AA67" s="556" t="n">
        <v>45979</v>
      </c>
      <c r="AB67" t="inlineStr">
        <is>
          <t>11/2025</t>
        </is>
      </c>
      <c r="AC67" t="inlineStr">
        <is>
          <t>11/2025</t>
        </is>
      </c>
    </row>
    <row r="68">
      <c r="A68" t="inlineStr">
        <is>
          <t>Love Cabaret</t>
        </is>
      </c>
      <c r="B68" t="n">
        <v>899</v>
      </c>
      <c r="C68" t="n">
        <v>1897</v>
      </c>
      <c r="D68" s="556" t="n">
        <v>45983</v>
      </c>
      <c r="E68" t="inlineStr">
        <is>
          <t>PRO_20251106_AniversáriaVera</t>
        </is>
      </c>
      <c r="F68" t="inlineStr">
        <is>
          <t>Maria Eduarda</t>
        </is>
      </c>
      <c r="G68" t="inlineStr">
        <is>
          <t>Locação de Espaço</t>
        </is>
      </c>
      <c r="H68" t="n">
        <v>77.5</v>
      </c>
      <c r="I68" t="n">
        <v>1085</v>
      </c>
      <c r="J68" t="n">
        <v>0</v>
      </c>
      <c r="K68" t="n">
        <v>0</v>
      </c>
      <c r="L68" t="n">
        <v>77.5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t="n">
        <v>0</v>
      </c>
      <c r="W68" t="n">
        <v>0</v>
      </c>
      <c r="X68" t="n">
        <v>0</v>
      </c>
      <c r="Y68" s="556" t="n">
        <v>45980</v>
      </c>
      <c r="Z68" t="inlineStr">
        <is>
          <t>Pago</t>
        </is>
      </c>
      <c r="AA68" s="556" t="n">
        <v>45980</v>
      </c>
      <c r="AB68" t="inlineStr">
        <is>
          <t>11/2025</t>
        </is>
      </c>
      <c r="AC68" t="inlineStr">
        <is>
          <t>11/2025</t>
        </is>
      </c>
    </row>
    <row r="69">
      <c r="A69" t="inlineStr">
        <is>
          <t>Love Cabaret</t>
        </is>
      </c>
      <c r="B69" t="n">
        <v>900</v>
      </c>
      <c r="C69" t="n">
        <v>1897</v>
      </c>
      <c r="D69" s="556" t="n">
        <v>45983</v>
      </c>
      <c r="E69" t="inlineStr">
        <is>
          <t>PRO_20251106_AniversáriaVera</t>
        </is>
      </c>
      <c r="F69" t="inlineStr">
        <is>
          <t>Maria Eduarda</t>
        </is>
      </c>
      <c r="G69" t="inlineStr">
        <is>
          <t>Locação de Espaço</t>
        </is>
      </c>
      <c r="H69" t="n">
        <v>155</v>
      </c>
      <c r="I69" t="n">
        <v>1085</v>
      </c>
      <c r="J69" t="n">
        <v>0</v>
      </c>
      <c r="K69" t="n">
        <v>0</v>
      </c>
      <c r="L69" t="n">
        <v>155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t="n">
        <v>0</v>
      </c>
      <c r="W69" t="n">
        <v>0</v>
      </c>
      <c r="X69" t="n">
        <v>0</v>
      </c>
      <c r="Y69" s="556" t="n">
        <v>45980</v>
      </c>
      <c r="Z69" t="inlineStr">
        <is>
          <t>Pago</t>
        </is>
      </c>
      <c r="AA69" s="556" t="n">
        <v>45980</v>
      </c>
      <c r="AB69" t="inlineStr">
        <is>
          <t>11/2025</t>
        </is>
      </c>
      <c r="AC69" t="inlineStr">
        <is>
          <t>11/2025</t>
        </is>
      </c>
    </row>
    <row r="70">
      <c r="A70" t="inlineStr">
        <is>
          <t>Love Cabaret</t>
        </is>
      </c>
      <c r="B70" t="n">
        <v>901</v>
      </c>
      <c r="C70" t="n">
        <v>1897</v>
      </c>
      <c r="D70" s="556" t="n">
        <v>45983</v>
      </c>
      <c r="E70" t="inlineStr">
        <is>
          <t>PRO_20251106_AniversáriaVera</t>
        </is>
      </c>
      <c r="F70" t="inlineStr">
        <is>
          <t>Maria Eduarda</t>
        </is>
      </c>
      <c r="G70" t="inlineStr">
        <is>
          <t>Locação de Espaço</t>
        </is>
      </c>
      <c r="H70" t="n">
        <v>77.5</v>
      </c>
      <c r="I70" t="n">
        <v>1085</v>
      </c>
      <c r="J70" t="n">
        <v>0</v>
      </c>
      <c r="K70" t="n">
        <v>0</v>
      </c>
      <c r="L70" t="n">
        <v>77.5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t="n">
        <v>0</v>
      </c>
      <c r="W70" t="n">
        <v>0</v>
      </c>
      <c r="X70" t="n">
        <v>0</v>
      </c>
      <c r="Y70" s="556" t="n">
        <v>45980</v>
      </c>
      <c r="Z70" t="inlineStr">
        <is>
          <t>Pago</t>
        </is>
      </c>
      <c r="AA70" s="556" t="n">
        <v>45979</v>
      </c>
      <c r="AB70" t="inlineStr">
        <is>
          <t>11/2025</t>
        </is>
      </c>
      <c r="AC70" t="inlineStr">
        <is>
          <t>11/2025</t>
        </is>
      </c>
    </row>
    <row r="71">
      <c r="A71" t="inlineStr">
        <is>
          <t>Love Cabaret</t>
        </is>
      </c>
      <c r="B71" t="n">
        <v>975</v>
      </c>
      <c r="C71" t="n">
        <v>1897</v>
      </c>
      <c r="D71" s="556" t="n">
        <v>45983</v>
      </c>
      <c r="E71" t="inlineStr">
        <is>
          <t>PRO_20251106_AniversáriaVera</t>
        </is>
      </c>
      <c r="F71" t="inlineStr">
        <is>
          <t>Maria Eduarda</t>
        </is>
      </c>
      <c r="G71" t="inlineStr">
        <is>
          <t>Locação de Espaço</t>
        </is>
      </c>
      <c r="H71" t="n">
        <v>155</v>
      </c>
      <c r="I71" t="n">
        <v>1085</v>
      </c>
      <c r="J71" t="n">
        <v>0</v>
      </c>
      <c r="K71" t="n">
        <v>0</v>
      </c>
      <c r="L71" t="n">
        <v>155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t="n">
        <v>0</v>
      </c>
      <c r="W71" t="n">
        <v>0</v>
      </c>
      <c r="X71" t="n">
        <v>0</v>
      </c>
      <c r="Y71" s="556" t="n">
        <v>45979</v>
      </c>
      <c r="Z71" t="inlineStr">
        <is>
          <t>Pago</t>
        </is>
      </c>
      <c r="AA71" s="556" t="n">
        <v>45982</v>
      </c>
      <c r="AB71" t="inlineStr">
        <is>
          <t>11/2025</t>
        </is>
      </c>
      <c r="AC71" t="inlineStr">
        <is>
          <t>11/2025</t>
        </is>
      </c>
    </row>
    <row r="72">
      <c r="A72" t="inlineStr">
        <is>
          <t>Love Cabaret</t>
        </is>
      </c>
      <c r="B72" t="n">
        <v>837</v>
      </c>
      <c r="C72" t="n">
        <v>1812</v>
      </c>
      <c r="D72" s="556" t="n">
        <v>45980</v>
      </c>
      <c r="E72" t="inlineStr">
        <is>
          <t>PRO_20251106_GrupoAvena</t>
        </is>
      </c>
      <c r="F72" t="inlineStr">
        <is>
          <t>Maria Eduarda</t>
        </is>
      </c>
      <c r="G72" t="inlineStr">
        <is>
          <t>Locação de Espaço</t>
        </is>
      </c>
      <c r="H72" t="n">
        <v>620</v>
      </c>
      <c r="I72" t="n">
        <v>992</v>
      </c>
      <c r="J72" t="n">
        <v>0</v>
      </c>
      <c r="K72" t="n">
        <v>0</v>
      </c>
      <c r="L72" t="n">
        <v>620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t="n">
        <v>0</v>
      </c>
      <c r="W72" t="n">
        <v>0</v>
      </c>
      <c r="X72" t="n">
        <v>0</v>
      </c>
      <c r="Y72" s="556" t="n">
        <v>45973</v>
      </c>
      <c r="Z72" t="inlineStr">
        <is>
          <t>Pago</t>
        </is>
      </c>
      <c r="AA72" s="556" t="n">
        <v>45973</v>
      </c>
      <c r="AB72" t="inlineStr">
        <is>
          <t>11/2025</t>
        </is>
      </c>
      <c r="AC72" t="inlineStr">
        <is>
          <t>11/2025</t>
        </is>
      </c>
    </row>
    <row r="73">
      <c r="A73" t="inlineStr">
        <is>
          <t>Love Cabaret</t>
        </is>
      </c>
      <c r="B73" t="n">
        <v>894</v>
      </c>
      <c r="C73" t="n">
        <v>1812</v>
      </c>
      <c r="D73" s="556" t="n">
        <v>45980</v>
      </c>
      <c r="E73" t="inlineStr">
        <is>
          <t>PRO_20251106_GrupoAvena</t>
        </is>
      </c>
      <c r="F73" t="inlineStr">
        <is>
          <t>Maria Eduarda</t>
        </is>
      </c>
      <c r="G73" t="inlineStr">
        <is>
          <t>Locação de Espaço</t>
        </is>
      </c>
      <c r="H73" t="n">
        <v>186</v>
      </c>
      <c r="I73" t="n">
        <v>992</v>
      </c>
      <c r="J73" t="n">
        <v>0</v>
      </c>
      <c r="K73" t="n">
        <v>0</v>
      </c>
      <c r="L73" t="n">
        <v>186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t="n">
        <v>0</v>
      </c>
      <c r="W73" t="n">
        <v>0</v>
      </c>
      <c r="X73" t="n">
        <v>0</v>
      </c>
      <c r="Y73" s="556" t="n">
        <v>45975</v>
      </c>
      <c r="Z73" t="inlineStr">
        <is>
          <t>Pago</t>
        </is>
      </c>
      <c r="AA73" s="556" t="n">
        <v>45975</v>
      </c>
      <c r="AB73" t="inlineStr">
        <is>
          <t>11/2025</t>
        </is>
      </c>
      <c r="AC73" t="inlineStr">
        <is>
          <t>11/2025</t>
        </is>
      </c>
    </row>
    <row r="74">
      <c r="A74" t="inlineStr">
        <is>
          <t>Love Cabaret</t>
        </is>
      </c>
      <c r="B74" t="n">
        <v>895</v>
      </c>
      <c r="C74" t="n">
        <v>1812</v>
      </c>
      <c r="D74" s="556" t="n">
        <v>45980</v>
      </c>
      <c r="E74" t="inlineStr">
        <is>
          <t>PRO_20251106_GrupoAvena</t>
        </is>
      </c>
      <c r="F74" t="inlineStr">
        <is>
          <t>Maria Eduarda</t>
        </is>
      </c>
      <c r="G74" t="inlineStr">
        <is>
          <t>Locação de Espaço</t>
        </is>
      </c>
      <c r="H74" t="n">
        <v>186</v>
      </c>
      <c r="I74" t="n">
        <v>992</v>
      </c>
      <c r="J74" t="n">
        <v>0</v>
      </c>
      <c r="K74" t="n">
        <v>0</v>
      </c>
      <c r="L74" t="n">
        <v>186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t="n">
        <v>0</v>
      </c>
      <c r="W74" t="n">
        <v>0</v>
      </c>
      <c r="X74" t="n">
        <v>0</v>
      </c>
      <c r="Y74" s="556" t="n">
        <v>45980</v>
      </c>
      <c r="Z74" t="inlineStr">
        <is>
          <t>Pago</t>
        </is>
      </c>
      <c r="AA74" s="556" t="n">
        <v>45980</v>
      </c>
      <c r="AB74" t="inlineStr">
        <is>
          <t>11/2025</t>
        </is>
      </c>
      <c r="AC74" t="inlineStr">
        <is>
          <t>11/2025</t>
        </is>
      </c>
    </row>
    <row r="75">
      <c r="A75" t="inlineStr">
        <is>
          <t>Love Cabaret</t>
        </is>
      </c>
      <c r="B75" t="n">
        <v>836</v>
      </c>
      <c r="C75" t="n">
        <v>1811</v>
      </c>
      <c r="D75" s="556" t="n">
        <v>45975</v>
      </c>
      <c r="E75" t="inlineStr">
        <is>
          <t>PRO_20251105_DespedidaChris</t>
        </is>
      </c>
      <c r="F75" t="inlineStr">
        <is>
          <t>Maria Eduarda</t>
        </is>
      </c>
      <c r="G75" t="inlineStr">
        <is>
          <t>Locação de Espaço</t>
        </is>
      </c>
      <c r="H75" t="n">
        <v>620</v>
      </c>
      <c r="I75" t="n">
        <v>620</v>
      </c>
      <c r="J75" t="n">
        <v>0</v>
      </c>
      <c r="K75" t="n">
        <v>0</v>
      </c>
      <c r="L75" t="n">
        <v>620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t="n">
        <v>0</v>
      </c>
      <c r="W75" t="n">
        <v>0</v>
      </c>
      <c r="X75" t="n">
        <v>0</v>
      </c>
      <c r="Y75" s="556" t="n">
        <v>45972</v>
      </c>
      <c r="Z75" t="inlineStr">
        <is>
          <t>Pago</t>
        </is>
      </c>
      <c r="AA75" s="556" t="n">
        <v>45972</v>
      </c>
      <c r="AB75" t="inlineStr">
        <is>
          <t>11/2025</t>
        </is>
      </c>
      <c r="AC75" t="inlineStr">
        <is>
          <t>11/2025</t>
        </is>
      </c>
    </row>
    <row r="76">
      <c r="A76" t="inlineStr">
        <is>
          <t>Love Cabaret</t>
        </is>
      </c>
      <c r="B76" t="n">
        <v>518</v>
      </c>
      <c r="C76" t="n">
        <v>1082</v>
      </c>
      <c r="D76" s="556" t="n">
        <v>45974</v>
      </c>
      <c r="E76" t="inlineStr">
        <is>
          <t>PRO_202509011_Aniversário_DavidFeffer</t>
        </is>
      </c>
      <c r="F76" t="inlineStr">
        <is>
          <t>Maria Eduarda</t>
        </is>
      </c>
      <c r="G76" t="inlineStr">
        <is>
          <t>Locação de Espaço</t>
        </is>
      </c>
      <c r="H76" t="n">
        <v>40000</v>
      </c>
      <c r="I76" t="n">
        <v>80000</v>
      </c>
      <c r="J76" t="n">
        <v>0</v>
      </c>
      <c r="K76" t="n">
        <v>0</v>
      </c>
      <c r="L76" t="n">
        <v>40000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t="n">
        <v>0</v>
      </c>
      <c r="W76" t="n">
        <v>0</v>
      </c>
      <c r="X76" t="n">
        <v>0</v>
      </c>
      <c r="Y76" s="556" t="n">
        <v>45930</v>
      </c>
      <c r="Z76" t="inlineStr">
        <is>
          <t>Pago</t>
        </is>
      </c>
      <c r="AA76" s="556" t="n">
        <v>45929</v>
      </c>
      <c r="AB76" t="inlineStr">
        <is>
          <t>11/2025</t>
        </is>
      </c>
      <c r="AC76" t="inlineStr">
        <is>
          <t>09/2025</t>
        </is>
      </c>
    </row>
    <row r="77">
      <c r="A77" t="inlineStr">
        <is>
          <t>Love Cabaret</t>
        </is>
      </c>
      <c r="B77" t="n">
        <v>519</v>
      </c>
      <c r="C77" t="n">
        <v>1082</v>
      </c>
      <c r="D77" s="556" t="n">
        <v>45974</v>
      </c>
      <c r="E77" t="inlineStr">
        <is>
          <t>PRO_202509011_Aniversário_DavidFeffer</t>
        </is>
      </c>
      <c r="F77" t="inlineStr">
        <is>
          <t>Maria Eduarda</t>
        </is>
      </c>
      <c r="G77" t="inlineStr">
        <is>
          <t>Locação de Espaço</t>
        </is>
      </c>
      <c r="H77" t="n">
        <v>40000</v>
      </c>
      <c r="I77" t="n">
        <v>80000</v>
      </c>
      <c r="J77" t="n">
        <v>0</v>
      </c>
      <c r="K77" t="n">
        <v>0</v>
      </c>
      <c r="L77" t="n">
        <v>40000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t="n">
        <v>0</v>
      </c>
      <c r="W77" t="n">
        <v>0</v>
      </c>
      <c r="X77" t="n">
        <v>0</v>
      </c>
      <c r="Y77" s="556" t="n">
        <v>45954</v>
      </c>
      <c r="Z77" t="inlineStr">
        <is>
          <t>Pago</t>
        </is>
      </c>
      <c r="AA77" s="556" t="n">
        <v>45954</v>
      </c>
      <c r="AB77" t="inlineStr">
        <is>
          <t>11/2025</t>
        </is>
      </c>
      <c r="AC77" t="inlineStr">
        <is>
          <t>10/2025</t>
        </is>
      </c>
    </row>
    <row r="78">
      <c r="A78" t="inlineStr">
        <is>
          <t>Love Cabaret</t>
        </is>
      </c>
      <c r="B78" t="n">
        <v>835</v>
      </c>
      <c r="C78" t="n">
        <v>1809</v>
      </c>
      <c r="D78" s="556" t="n">
        <v>45974</v>
      </c>
      <c r="E78" t="inlineStr">
        <is>
          <t>PRO_20251104_GrupoKunde</t>
        </is>
      </c>
      <c r="F78" t="inlineStr">
        <is>
          <t>Maria Eduarda</t>
        </is>
      </c>
      <c r="G78" t="inlineStr">
        <is>
          <t>Locação de Espaço</t>
        </is>
      </c>
      <c r="H78" t="n">
        <v>1240</v>
      </c>
      <c r="I78" t="n">
        <v>1395</v>
      </c>
      <c r="J78" t="n">
        <v>0</v>
      </c>
      <c r="K78" t="n">
        <v>0</v>
      </c>
      <c r="L78" t="n">
        <v>1240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t="n">
        <v>0</v>
      </c>
      <c r="W78" t="n">
        <v>0</v>
      </c>
      <c r="X78" t="n">
        <v>0</v>
      </c>
      <c r="Y78" s="556" t="n">
        <v>45971</v>
      </c>
      <c r="Z78" t="inlineStr">
        <is>
          <t>Pago</t>
        </is>
      </c>
      <c r="AA78" s="556" t="n">
        <v>45971</v>
      </c>
      <c r="AB78" t="inlineStr">
        <is>
          <t>11/2025</t>
        </is>
      </c>
      <c r="AC78" t="inlineStr">
        <is>
          <t>11/2025</t>
        </is>
      </c>
    </row>
    <row r="79">
      <c r="A79" t="inlineStr">
        <is>
          <t>Love Cabaret</t>
        </is>
      </c>
      <c r="B79" t="n">
        <v>955</v>
      </c>
      <c r="C79" t="n">
        <v>1809</v>
      </c>
      <c r="D79" s="556" t="n">
        <v>45974</v>
      </c>
      <c r="E79" t="inlineStr">
        <is>
          <t>PRO_20251104_GrupoKunde</t>
        </is>
      </c>
      <c r="F79" t="inlineStr">
        <is>
          <t>Maria Eduarda</t>
        </is>
      </c>
      <c r="G79" t="inlineStr">
        <is>
          <t>Locação de Espaço</t>
        </is>
      </c>
      <c r="H79" t="n">
        <v>155</v>
      </c>
      <c r="I79" t="n">
        <v>1395</v>
      </c>
      <c r="J79" t="n">
        <v>0</v>
      </c>
      <c r="K79" t="n">
        <v>0</v>
      </c>
      <c r="L79" t="n">
        <v>155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t="n">
        <v>0</v>
      </c>
      <c r="W79" t="n">
        <v>0</v>
      </c>
      <c r="X79" t="n">
        <v>0</v>
      </c>
      <c r="Y79" s="556" t="n">
        <v>45987</v>
      </c>
      <c r="Z79" t="inlineStr">
        <is>
          <t>Pago</t>
        </is>
      </c>
      <c r="AA79" s="556" t="n">
        <v>45987</v>
      </c>
      <c r="AB79" t="inlineStr">
        <is>
          <t>11/2025</t>
        </is>
      </c>
      <c r="AC79" t="inlineStr">
        <is>
          <t>11/2025</t>
        </is>
      </c>
    </row>
    <row r="80">
      <c r="A80" t="inlineStr">
        <is>
          <t>Love Cabaret</t>
        </is>
      </c>
      <c r="B80" t="n">
        <v>630</v>
      </c>
      <c r="C80" t="n">
        <v>1407</v>
      </c>
      <c r="D80" s="556" t="n">
        <v>45969</v>
      </c>
      <c r="E80" t="inlineStr">
        <is>
          <t xml:space="preserve">PRO_20251007_Aniversário </t>
        </is>
      </c>
      <c r="F80" t="inlineStr">
        <is>
          <t>Maria Eduarda</t>
        </is>
      </c>
      <c r="G80" t="inlineStr">
        <is>
          <t>Pacote Exclusivo</t>
        </is>
      </c>
      <c r="H80" t="n">
        <v>620</v>
      </c>
      <c r="I80" t="n">
        <v>1007.5</v>
      </c>
      <c r="J80" t="n">
        <v>0</v>
      </c>
      <c r="K80" t="n">
        <v>0</v>
      </c>
      <c r="L80" t="n">
        <v>620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t="n">
        <v>0</v>
      </c>
      <c r="W80" t="n">
        <v>0</v>
      </c>
      <c r="X80" t="n">
        <v>0</v>
      </c>
      <c r="Y80" s="556" t="n">
        <v>45944</v>
      </c>
      <c r="Z80" t="inlineStr">
        <is>
          <t>Pago</t>
        </is>
      </c>
      <c r="AA80" s="556" t="n">
        <v>45944</v>
      </c>
      <c r="AB80" t="inlineStr">
        <is>
          <t>11/2025</t>
        </is>
      </c>
      <c r="AC80" t="inlineStr">
        <is>
          <t>10/2025</t>
        </is>
      </c>
    </row>
    <row r="81">
      <c r="A81" t="inlineStr">
        <is>
          <t>Love Cabaret</t>
        </is>
      </c>
      <c r="B81" t="n">
        <v>735</v>
      </c>
      <c r="C81" t="n">
        <v>1407</v>
      </c>
      <c r="D81" s="556" t="n">
        <v>45969</v>
      </c>
      <c r="E81" t="inlineStr">
        <is>
          <t xml:space="preserve">PRO_20251007_Aniversário </t>
        </is>
      </c>
      <c r="F81" t="inlineStr">
        <is>
          <t>Maria Eduarda</t>
        </is>
      </c>
      <c r="G81" t="inlineStr">
        <is>
          <t>Pacote Exclusivo</t>
        </is>
      </c>
      <c r="H81" t="n">
        <v>387.5</v>
      </c>
      <c r="I81" t="n">
        <v>1007.5</v>
      </c>
      <c r="J81" t="n">
        <v>0</v>
      </c>
      <c r="K81" t="n">
        <v>0</v>
      </c>
      <c r="L81" t="n">
        <v>387.5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t="n">
        <v>0</v>
      </c>
      <c r="W81" t="n">
        <v>0</v>
      </c>
      <c r="X81" t="n">
        <v>0</v>
      </c>
      <c r="Y81" s="556" t="n">
        <v>45961</v>
      </c>
      <c r="Z81" t="inlineStr">
        <is>
          <t>Pago</t>
        </is>
      </c>
      <c r="AA81" s="556" t="n">
        <v>45961</v>
      </c>
      <c r="AB81" t="inlineStr">
        <is>
          <t>11/2025</t>
        </is>
      </c>
      <c r="AC81" t="inlineStr">
        <is>
          <t>10/2025</t>
        </is>
      </c>
    </row>
    <row r="82">
      <c r="A82" t="inlineStr">
        <is>
          <t>Love Cabaret</t>
        </is>
      </c>
      <c r="B82" t="n">
        <v>736</v>
      </c>
      <c r="C82" t="n">
        <v>1632</v>
      </c>
      <c r="D82" s="556" t="n">
        <v>45969</v>
      </c>
      <c r="E82" t="inlineStr">
        <is>
          <t>PRO_20251021_Aniversário</t>
        </is>
      </c>
      <c r="F82" t="inlineStr">
        <is>
          <t>Maria Eduarda</t>
        </is>
      </c>
      <c r="G82" t="inlineStr">
        <is>
          <t>Locação de Espaço</t>
        </is>
      </c>
      <c r="H82" t="n">
        <v>620</v>
      </c>
      <c r="I82" t="n">
        <v>620</v>
      </c>
      <c r="J82" t="n">
        <v>0</v>
      </c>
      <c r="K82" t="n">
        <v>0</v>
      </c>
      <c r="L82" t="n">
        <v>620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t="n">
        <v>0</v>
      </c>
      <c r="W82" t="n">
        <v>0</v>
      </c>
      <c r="X82" t="n">
        <v>0</v>
      </c>
      <c r="Y82" s="556" t="n">
        <v>45961</v>
      </c>
      <c r="Z82" t="inlineStr">
        <is>
          <t>Pago</t>
        </is>
      </c>
      <c r="AA82" s="556" t="n">
        <v>45961</v>
      </c>
      <c r="AB82" t="inlineStr">
        <is>
          <t>11/2025</t>
        </is>
      </c>
      <c r="AC82" t="inlineStr">
        <is>
          <t>10/2025</t>
        </is>
      </c>
    </row>
    <row r="83">
      <c r="A83" t="inlineStr">
        <is>
          <t>Love Cabaret</t>
        </is>
      </c>
      <c r="B83" t="n">
        <v>790</v>
      </c>
      <c r="C83" t="n">
        <v>1763</v>
      </c>
      <c r="D83" s="556" t="n">
        <v>45969</v>
      </c>
      <c r="E83" t="inlineStr">
        <is>
          <t>PRO_20251101_DespedidaIsabela</t>
        </is>
      </c>
      <c r="F83" t="inlineStr">
        <is>
          <t>Maria Eduarda</t>
        </is>
      </c>
      <c r="G83" t="inlineStr">
        <is>
          <t>Locação de Espaço</t>
        </is>
      </c>
      <c r="H83" t="n">
        <v>620</v>
      </c>
      <c r="I83" t="n">
        <v>620</v>
      </c>
      <c r="J83" t="n">
        <v>0</v>
      </c>
      <c r="K83" t="n">
        <v>0</v>
      </c>
      <c r="L83" t="n">
        <v>620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t="n">
        <v>0</v>
      </c>
      <c r="W83" t="n">
        <v>0</v>
      </c>
      <c r="X83" t="n">
        <v>0</v>
      </c>
      <c r="Y83" s="556" t="n">
        <v>45966</v>
      </c>
      <c r="Z83" t="inlineStr">
        <is>
          <t>Pago</t>
        </is>
      </c>
      <c r="AA83" s="556" t="n">
        <v>45966</v>
      </c>
      <c r="AB83" t="inlineStr">
        <is>
          <t>11/2025</t>
        </is>
      </c>
      <c r="AC83" t="inlineStr">
        <is>
          <t>11/2025</t>
        </is>
      </c>
    </row>
    <row r="84">
      <c r="A84" t="inlineStr">
        <is>
          <t>Love Cabaret</t>
        </is>
      </c>
      <c r="B84" t="n">
        <v>838</v>
      </c>
      <c r="C84" t="n">
        <v>1813</v>
      </c>
      <c r="D84" s="556" t="n">
        <v>45969</v>
      </c>
      <c r="E84" t="inlineStr">
        <is>
          <t>ADTV_PRO_20251021_Aniversário</t>
        </is>
      </c>
      <c r="F84" t="inlineStr">
        <is>
          <t>Maria Eduarda</t>
        </is>
      </c>
      <c r="G84" t="inlineStr">
        <is>
          <t>Locação de Espaço</t>
        </is>
      </c>
      <c r="H84" t="n">
        <v>77.5</v>
      </c>
      <c r="I84" t="n">
        <v>77.5</v>
      </c>
      <c r="J84" t="n">
        <v>0</v>
      </c>
      <c r="K84" t="n">
        <v>0</v>
      </c>
      <c r="L84" t="n">
        <v>77.5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t="n">
        <v>0</v>
      </c>
      <c r="W84" t="n">
        <v>0</v>
      </c>
      <c r="X84" t="n">
        <v>0</v>
      </c>
      <c r="Y84" s="556" t="n">
        <v>45969</v>
      </c>
      <c r="Z84" t="inlineStr">
        <is>
          <t>Pago</t>
        </is>
      </c>
      <c r="AA84" s="556" t="n">
        <v>45971</v>
      </c>
      <c r="AB84" t="inlineStr">
        <is>
          <t>11/2025</t>
        </is>
      </c>
      <c r="AC84" t="inlineStr">
        <is>
          <t>11/2025</t>
        </is>
      </c>
    </row>
    <row r="85">
      <c r="A85" t="inlineStr">
        <is>
          <t>Love Cabaret</t>
        </is>
      </c>
      <c r="B85" t="n">
        <v>628</v>
      </c>
      <c r="C85" t="n">
        <v>1405</v>
      </c>
      <c r="D85" s="556" t="n">
        <v>45962</v>
      </c>
      <c r="E85" t="inlineStr">
        <is>
          <t xml:space="preserve">PRO_20251005_Aniversário </t>
        </is>
      </c>
      <c r="F85" t="inlineStr">
        <is>
          <t>Maria Eduarda</t>
        </is>
      </c>
      <c r="G85" t="inlineStr">
        <is>
          <t>Pacote Exclusivo</t>
        </is>
      </c>
      <c r="H85" t="n">
        <v>775</v>
      </c>
      <c r="I85" t="n">
        <v>775</v>
      </c>
      <c r="J85" t="n">
        <v>0</v>
      </c>
      <c r="K85" t="n">
        <v>0</v>
      </c>
      <c r="L85" t="n">
        <v>775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t="n">
        <v>0</v>
      </c>
      <c r="W85" t="n">
        <v>0</v>
      </c>
      <c r="X85" t="n">
        <v>0</v>
      </c>
      <c r="Y85" s="556" t="n">
        <v>45938</v>
      </c>
      <c r="Z85" t="inlineStr">
        <is>
          <t>Pago</t>
        </is>
      </c>
      <c r="AA85" s="556" t="n">
        <v>45938</v>
      </c>
      <c r="AB85" t="inlineStr">
        <is>
          <t>11/2025</t>
        </is>
      </c>
      <c r="AC85" t="inlineStr">
        <is>
          <t>10/2025</t>
        </is>
      </c>
    </row>
    <row r="86">
      <c r="A86" t="inlineStr">
        <is>
          <t>Love Cabaret</t>
        </is>
      </c>
      <c r="B86" t="n">
        <v>631</v>
      </c>
      <c r="C86" t="n">
        <v>1408</v>
      </c>
      <c r="D86" s="556" t="n">
        <v>45961</v>
      </c>
      <c r="E86" t="inlineStr">
        <is>
          <t>PRO_20251008_Despedida</t>
        </is>
      </c>
      <c r="F86" t="inlineStr">
        <is>
          <t>Maria Eduarda</t>
        </is>
      </c>
      <c r="G86" t="inlineStr">
        <is>
          <t>Pacote Exclusivo</t>
        </is>
      </c>
      <c r="H86" t="n">
        <v>620</v>
      </c>
      <c r="I86" t="n">
        <v>620</v>
      </c>
      <c r="J86" t="n">
        <v>0</v>
      </c>
      <c r="K86" t="n">
        <v>0</v>
      </c>
      <c r="L86" t="n">
        <v>620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t="n">
        <v>0</v>
      </c>
      <c r="W86" t="n">
        <v>0</v>
      </c>
      <c r="X86" t="n">
        <v>0</v>
      </c>
      <c r="Y86" s="556" t="n">
        <v>45944</v>
      </c>
      <c r="Z86" t="inlineStr">
        <is>
          <t>Pago</t>
        </is>
      </c>
      <c r="AA86" s="556" t="n">
        <v>45944</v>
      </c>
      <c r="AB86" t="inlineStr">
        <is>
          <t>10/2025</t>
        </is>
      </c>
      <c r="AC86" t="inlineStr">
        <is>
          <t>10/2025</t>
        </is>
      </c>
    </row>
    <row r="87">
      <c r="A87" t="inlineStr">
        <is>
          <t>Love Cabaret</t>
        </is>
      </c>
      <c r="B87" t="n">
        <v>671</v>
      </c>
      <c r="C87" t="n">
        <v>1481</v>
      </c>
      <c r="D87" s="556" t="n">
        <v>45958</v>
      </c>
      <c r="E87" t="inlineStr">
        <is>
          <t>PRO_20251019_ColetivaDRAGCON</t>
        </is>
      </c>
      <c r="F87" t="inlineStr">
        <is>
          <t>Maria Eduarda</t>
        </is>
      </c>
      <c r="G87" t="inlineStr">
        <is>
          <t>Locação de Espaço</t>
        </is>
      </c>
      <c r="H87" t="n">
        <v>41000</v>
      </c>
      <c r="I87" t="n">
        <v>41000</v>
      </c>
      <c r="J87" t="n">
        <v>0</v>
      </c>
      <c r="K87" t="n">
        <v>0</v>
      </c>
      <c r="L87" t="n">
        <v>30000</v>
      </c>
      <c r="M87" t="n">
        <v>0</v>
      </c>
      <c r="N87" t="n">
        <v>800</v>
      </c>
      <c r="O87" t="n">
        <v>0</v>
      </c>
      <c r="P87" t="n">
        <v>0</v>
      </c>
      <c r="Q87" t="n">
        <v>0</v>
      </c>
      <c r="R87" t="n">
        <v>0</v>
      </c>
      <c r="S87" t="n">
        <v>1000</v>
      </c>
      <c r="T87" t="n">
        <v>0</v>
      </c>
      <c r="U87" t="n">
        <v>0</v>
      </c>
      <c r="V87" t="n">
        <v>9200</v>
      </c>
      <c r="W87" t="n">
        <v>0</v>
      </c>
      <c r="X87" t="n">
        <v>0</v>
      </c>
      <c r="Y87" s="556" t="n">
        <v>45954</v>
      </c>
      <c r="Z87" t="inlineStr">
        <is>
          <t>Pago</t>
        </is>
      </c>
      <c r="AA87" s="556" t="n">
        <v>45954</v>
      </c>
      <c r="AB87" t="inlineStr">
        <is>
          <t>10/2025</t>
        </is>
      </c>
      <c r="AC87" t="inlineStr">
        <is>
          <t>10/2025</t>
        </is>
      </c>
    </row>
    <row r="88">
      <c r="A88" t="inlineStr">
        <is>
          <t>Love Cabaret</t>
        </is>
      </c>
      <c r="B88" t="n">
        <v>625</v>
      </c>
      <c r="C88" t="n">
        <v>1401</v>
      </c>
      <c r="D88" s="556" t="n">
        <v>45955</v>
      </c>
      <c r="E88" t="inlineStr">
        <is>
          <t>PRO_20251003_DespedidaDeSolteira</t>
        </is>
      </c>
      <c r="F88" t="inlineStr">
        <is>
          <t>Maria Eduarda</t>
        </is>
      </c>
      <c r="G88" t="inlineStr">
        <is>
          <t>Pacote Exclusivo</t>
        </is>
      </c>
      <c r="H88" t="n">
        <v>620</v>
      </c>
      <c r="I88" t="n">
        <v>929.5</v>
      </c>
      <c r="J88" t="n">
        <v>0</v>
      </c>
      <c r="K88" t="n">
        <v>0</v>
      </c>
      <c r="L88" t="n">
        <v>620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t="n">
        <v>0</v>
      </c>
      <c r="W88" t="n">
        <v>0</v>
      </c>
      <c r="X88" t="n">
        <v>0</v>
      </c>
      <c r="Y88" s="556" t="n">
        <v>45937</v>
      </c>
      <c r="Z88" t="inlineStr">
        <is>
          <t>Pago</t>
        </is>
      </c>
      <c r="AA88" s="556" t="n">
        <v>45937</v>
      </c>
      <c r="AB88" t="inlineStr">
        <is>
          <t>10/2025</t>
        </is>
      </c>
      <c r="AC88" t="inlineStr">
        <is>
          <t>10/2025</t>
        </is>
      </c>
    </row>
    <row r="89">
      <c r="A89" t="inlineStr">
        <is>
          <t>Love Cabaret</t>
        </is>
      </c>
      <c r="B89" t="n">
        <v>676</v>
      </c>
      <c r="C89" t="n">
        <v>1401</v>
      </c>
      <c r="D89" s="556" t="n">
        <v>45955</v>
      </c>
      <c r="E89" t="inlineStr">
        <is>
          <t>PRO_20251003_DespedidaDeSolteira</t>
        </is>
      </c>
      <c r="F89" t="inlineStr">
        <is>
          <t>Maria Eduarda</t>
        </is>
      </c>
      <c r="G89" t="inlineStr">
        <is>
          <t>Pacote Exclusivo</t>
        </is>
      </c>
      <c r="H89" t="n">
        <v>155</v>
      </c>
      <c r="I89" t="n">
        <v>929.5</v>
      </c>
      <c r="J89" t="n">
        <v>0</v>
      </c>
      <c r="K89" t="n">
        <v>0</v>
      </c>
      <c r="L89" t="n">
        <v>155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t="n">
        <v>0</v>
      </c>
      <c r="W89" t="n">
        <v>0</v>
      </c>
      <c r="X89" t="n">
        <v>0</v>
      </c>
      <c r="Y89" s="556" t="n">
        <v>45953</v>
      </c>
      <c r="Z89" t="inlineStr">
        <is>
          <t>Pago</t>
        </is>
      </c>
      <c r="AA89" s="556" t="n">
        <v>45953</v>
      </c>
      <c r="AB89" t="inlineStr">
        <is>
          <t>10/2025</t>
        </is>
      </c>
      <c r="AC89" t="inlineStr">
        <is>
          <t>10/2025</t>
        </is>
      </c>
    </row>
    <row r="90">
      <c r="A90" t="inlineStr">
        <is>
          <t>Love Cabaret</t>
        </is>
      </c>
      <c r="B90" t="n">
        <v>679</v>
      </c>
      <c r="C90" t="n">
        <v>1401</v>
      </c>
      <c r="D90" s="556" t="n">
        <v>45955</v>
      </c>
      <c r="E90" t="inlineStr">
        <is>
          <t>PRO_20251003_DespedidaDeSolteira</t>
        </is>
      </c>
      <c r="F90" t="inlineStr">
        <is>
          <t>Maria Eduarda</t>
        </is>
      </c>
      <c r="G90" t="inlineStr">
        <is>
          <t>Pacote Exclusivo</t>
        </is>
      </c>
      <c r="H90" t="n">
        <v>77.5</v>
      </c>
      <c r="I90" t="n">
        <v>929.5</v>
      </c>
      <c r="J90" t="n">
        <v>0</v>
      </c>
      <c r="K90" t="n">
        <v>0</v>
      </c>
      <c r="L90" t="n">
        <v>77.5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t="n">
        <v>0</v>
      </c>
      <c r="W90" t="n">
        <v>0</v>
      </c>
      <c r="X90" t="n">
        <v>0</v>
      </c>
      <c r="Y90" s="556" t="n">
        <v>45954</v>
      </c>
      <c r="Z90" t="inlineStr">
        <is>
          <t>Pago</t>
        </is>
      </c>
      <c r="AA90" s="556" t="n">
        <v>45954</v>
      </c>
      <c r="AB90" t="inlineStr">
        <is>
          <t>10/2025</t>
        </is>
      </c>
      <c r="AC90" t="inlineStr">
        <is>
          <t>10/2025</t>
        </is>
      </c>
    </row>
    <row r="91">
      <c r="A91" t="inlineStr">
        <is>
          <t>Love Cabaret</t>
        </is>
      </c>
      <c r="B91" t="n">
        <v>680</v>
      </c>
      <c r="C91" t="n">
        <v>1401</v>
      </c>
      <c r="D91" s="556" t="n">
        <v>45955</v>
      </c>
      <c r="E91" t="inlineStr">
        <is>
          <t>PRO_20251003_DespedidaDeSolteira</t>
        </is>
      </c>
      <c r="F91" t="inlineStr">
        <is>
          <t>Maria Eduarda</t>
        </is>
      </c>
      <c r="G91" t="inlineStr">
        <is>
          <t>Pacote Exclusivo</t>
        </is>
      </c>
      <c r="H91" t="n">
        <v>77</v>
      </c>
      <c r="I91" t="n">
        <v>929.5</v>
      </c>
      <c r="J91" t="n">
        <v>0</v>
      </c>
      <c r="K91" t="n">
        <v>0</v>
      </c>
      <c r="L91" t="n">
        <v>77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t="n">
        <v>0</v>
      </c>
      <c r="W91" t="n">
        <v>0</v>
      </c>
      <c r="X91" t="n">
        <v>0</v>
      </c>
      <c r="Y91" s="556" t="n">
        <v>45954</v>
      </c>
      <c r="Z91" t="inlineStr">
        <is>
          <t>Pago</t>
        </is>
      </c>
      <c r="AA91" s="556" t="n">
        <v>45954</v>
      </c>
      <c r="AB91" t="inlineStr">
        <is>
          <t>10/2025</t>
        </is>
      </c>
      <c r="AC91" t="inlineStr">
        <is>
          <t>10/2025</t>
        </is>
      </c>
    </row>
    <row r="92">
      <c r="A92" t="inlineStr">
        <is>
          <t>Love Cabaret</t>
        </is>
      </c>
      <c r="B92" t="n">
        <v>667</v>
      </c>
      <c r="C92" t="n">
        <v>1477</v>
      </c>
      <c r="D92" s="556" t="n">
        <v>45955</v>
      </c>
      <c r="E92" t="inlineStr">
        <is>
          <t>PRO_20251015_Despedida</t>
        </is>
      </c>
      <c r="F92" t="inlineStr">
        <is>
          <t>Maria Eduarda</t>
        </is>
      </c>
      <c r="G92" t="inlineStr">
        <is>
          <t>Pacote Exclusivo</t>
        </is>
      </c>
      <c r="H92" t="n">
        <v>620</v>
      </c>
      <c r="I92" t="n">
        <v>620</v>
      </c>
      <c r="J92" t="n">
        <v>0</v>
      </c>
      <c r="K92" t="n">
        <v>0</v>
      </c>
      <c r="L92" t="n">
        <v>620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t="n">
        <v>0</v>
      </c>
      <c r="W92" t="n">
        <v>0</v>
      </c>
      <c r="X92" t="n">
        <v>0</v>
      </c>
      <c r="Y92" s="556" t="n">
        <v>45947</v>
      </c>
      <c r="Z92" t="inlineStr">
        <is>
          <t>Pago</t>
        </is>
      </c>
      <c r="AA92" s="556" t="n">
        <v>45947</v>
      </c>
      <c r="AB92" t="inlineStr">
        <is>
          <t>10/2025</t>
        </is>
      </c>
      <c r="AC92" t="inlineStr">
        <is>
          <t>10/2025</t>
        </is>
      </c>
    </row>
    <row r="93">
      <c r="A93" t="inlineStr">
        <is>
          <t>Love Cabaret</t>
        </is>
      </c>
      <c r="B93" t="n">
        <v>670</v>
      </c>
      <c r="C93" t="n">
        <v>1480</v>
      </c>
      <c r="D93" s="556" t="n">
        <v>45954</v>
      </c>
      <c r="E93" t="inlineStr">
        <is>
          <t>PRO_20251018_Aniversário</t>
        </is>
      </c>
      <c r="F93" t="inlineStr">
        <is>
          <t>Maria Eduarda</t>
        </is>
      </c>
      <c r="G93" t="inlineStr">
        <is>
          <t>Locação de Espaço</t>
        </is>
      </c>
      <c r="H93" t="n">
        <v>620</v>
      </c>
      <c r="I93" t="n">
        <v>620</v>
      </c>
      <c r="J93" t="n">
        <v>0</v>
      </c>
      <c r="K93" t="n">
        <v>0</v>
      </c>
      <c r="L93" t="n">
        <v>620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t="n">
        <v>0</v>
      </c>
      <c r="W93" t="n">
        <v>0</v>
      </c>
      <c r="X93" t="n">
        <v>0</v>
      </c>
      <c r="Y93" s="556" t="n">
        <v>45949</v>
      </c>
      <c r="Z93" t="inlineStr">
        <is>
          <t>Pago</t>
        </is>
      </c>
      <c r="AA93" s="556" t="n">
        <v>45950</v>
      </c>
      <c r="AB93" t="inlineStr">
        <is>
          <t>10/2025</t>
        </is>
      </c>
      <c r="AC93" t="inlineStr">
        <is>
          <t>10/2025</t>
        </is>
      </c>
    </row>
    <row r="94">
      <c r="A94" t="inlineStr">
        <is>
          <t>Love Cabaret</t>
        </is>
      </c>
      <c r="B94" t="n">
        <v>678</v>
      </c>
      <c r="C94" t="n">
        <v>1495</v>
      </c>
      <c r="D94" s="556" t="n">
        <v>45954</v>
      </c>
      <c r="E94" t="inlineStr">
        <is>
          <t>PRO_20251020_Despedida</t>
        </is>
      </c>
      <c r="F94" t="inlineStr">
        <is>
          <t>Maria Eduarda</t>
        </is>
      </c>
      <c r="G94" t="inlineStr">
        <is>
          <t>Locação de Espaço</t>
        </is>
      </c>
      <c r="H94" t="n">
        <v>620</v>
      </c>
      <c r="I94" t="n">
        <v>620</v>
      </c>
      <c r="J94" t="n">
        <v>0</v>
      </c>
      <c r="K94" t="n">
        <v>0</v>
      </c>
      <c r="L94" t="n">
        <v>620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t="n">
        <v>0</v>
      </c>
      <c r="W94" t="n">
        <v>0</v>
      </c>
      <c r="X94" t="n">
        <v>0</v>
      </c>
      <c r="Y94" s="556" t="n">
        <v>45953</v>
      </c>
      <c r="Z94" t="inlineStr">
        <is>
          <t>Pago</t>
        </is>
      </c>
      <c r="AA94" s="556" t="n">
        <v>45953</v>
      </c>
      <c r="AB94" t="inlineStr">
        <is>
          <t>10/2025</t>
        </is>
      </c>
      <c r="AC94" t="inlineStr">
        <is>
          <t>10/2025</t>
        </is>
      </c>
    </row>
    <row r="95">
      <c r="A95" t="inlineStr">
        <is>
          <t>Love Cabaret</t>
        </is>
      </c>
      <c r="B95" t="n">
        <v>632</v>
      </c>
      <c r="C95" t="n">
        <v>1409</v>
      </c>
      <c r="D95" s="556" t="n">
        <v>45953</v>
      </c>
      <c r="E95" t="inlineStr">
        <is>
          <t>PRO_20251009_Despedida</t>
        </is>
      </c>
      <c r="F95" t="inlineStr">
        <is>
          <t>Maria Eduarda</t>
        </is>
      </c>
      <c r="G95" t="inlineStr">
        <is>
          <t>Pacote Exclusivo</t>
        </is>
      </c>
      <c r="H95" t="n">
        <v>775</v>
      </c>
      <c r="I95" t="n">
        <v>775</v>
      </c>
      <c r="J95" t="n">
        <v>0</v>
      </c>
      <c r="K95" t="n">
        <v>0</v>
      </c>
      <c r="L95" t="n">
        <v>775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t="n">
        <v>0</v>
      </c>
      <c r="W95" t="n">
        <v>0</v>
      </c>
      <c r="X95" t="n">
        <v>0</v>
      </c>
      <c r="Y95" s="556" t="n">
        <v>45945</v>
      </c>
      <c r="Z95" t="inlineStr">
        <is>
          <t>Pago</t>
        </is>
      </c>
      <c r="AA95" s="556" t="n">
        <v>45945</v>
      </c>
      <c r="AB95" t="inlineStr">
        <is>
          <t>10/2025</t>
        </is>
      </c>
      <c r="AC95" t="inlineStr">
        <is>
          <t>10/2025</t>
        </is>
      </c>
    </row>
    <row r="96">
      <c r="A96" t="inlineStr">
        <is>
          <t>Love Cabaret</t>
        </is>
      </c>
      <c r="B96" t="n">
        <v>623</v>
      </c>
      <c r="C96" t="n">
        <v>1399</v>
      </c>
      <c r="D96" s="556" t="n">
        <v>45948</v>
      </c>
      <c r="E96" t="inlineStr">
        <is>
          <t>PRO_20251001_DespedidaDeSolteira</t>
        </is>
      </c>
      <c r="F96" t="inlineStr">
        <is>
          <t>Maria Eduarda</t>
        </is>
      </c>
      <c r="G96" t="inlineStr">
        <is>
          <t>Pacote Exclusivo</t>
        </is>
      </c>
      <c r="H96" t="n">
        <v>620</v>
      </c>
      <c r="I96" t="n">
        <v>620</v>
      </c>
      <c r="J96" t="n">
        <v>0</v>
      </c>
      <c r="K96" t="n">
        <v>0</v>
      </c>
      <c r="L96" t="n">
        <v>620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t="n">
        <v>0</v>
      </c>
      <c r="W96" t="n">
        <v>0</v>
      </c>
      <c r="X96" t="n">
        <v>0</v>
      </c>
      <c r="Y96" s="556" t="n">
        <v>45936</v>
      </c>
      <c r="Z96" t="inlineStr">
        <is>
          <t>Pago</t>
        </is>
      </c>
      <c r="AA96" s="556" t="n">
        <v>45936</v>
      </c>
      <c r="AB96" t="inlineStr">
        <is>
          <t>10/2025</t>
        </is>
      </c>
      <c r="AC96" t="inlineStr">
        <is>
          <t>10/2025</t>
        </is>
      </c>
    </row>
    <row r="97">
      <c r="A97" t="inlineStr">
        <is>
          <t>Love Cabaret</t>
        </is>
      </c>
      <c r="B97" t="n">
        <v>626</v>
      </c>
      <c r="C97" t="n">
        <v>1403</v>
      </c>
      <c r="D97" s="556" t="n">
        <v>45948</v>
      </c>
      <c r="E97" t="inlineStr">
        <is>
          <t xml:space="preserve">PRO_20251004_Aniversário </t>
        </is>
      </c>
      <c r="F97" t="inlineStr">
        <is>
          <t>Maria Eduarda</t>
        </is>
      </c>
      <c r="G97" t="inlineStr">
        <is>
          <t>Pacote Exclusivo</t>
        </is>
      </c>
      <c r="H97" t="n">
        <v>920</v>
      </c>
      <c r="I97" t="n">
        <v>997.5</v>
      </c>
      <c r="J97" t="n">
        <v>0</v>
      </c>
      <c r="K97" t="n">
        <v>0</v>
      </c>
      <c r="L97" t="n">
        <v>920</v>
      </c>
      <c r="M97" t="n">
        <v>276.69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t="n">
        <v>0</v>
      </c>
      <c r="W97" t="n">
        <v>0</v>
      </c>
      <c r="X97" t="n">
        <v>0</v>
      </c>
      <c r="Y97" s="556" t="n">
        <v>45938</v>
      </c>
      <c r="Z97" t="inlineStr">
        <is>
          <t>Pago</t>
        </is>
      </c>
      <c r="AA97" s="556" t="n">
        <v>45938</v>
      </c>
      <c r="AB97" t="inlineStr">
        <is>
          <t>10/2025</t>
        </is>
      </c>
      <c r="AC97" t="inlineStr">
        <is>
          <t>10/2025</t>
        </is>
      </c>
    </row>
    <row r="98">
      <c r="A98" t="inlineStr">
        <is>
          <t>Love Cabaret</t>
        </is>
      </c>
      <c r="B98" t="n">
        <v>627</v>
      </c>
      <c r="C98" t="n">
        <v>1403</v>
      </c>
      <c r="D98" s="556" t="n">
        <v>45948</v>
      </c>
      <c r="E98" t="inlineStr">
        <is>
          <t xml:space="preserve">PRO_20251004_Aniversário </t>
        </is>
      </c>
      <c r="F98" t="inlineStr">
        <is>
          <t>Maria Eduarda</t>
        </is>
      </c>
      <c r="G98" t="inlineStr">
        <is>
          <t>Pacote Exclusivo</t>
        </is>
      </c>
      <c r="H98" t="n">
        <v>77.5</v>
      </c>
      <c r="I98" t="n">
        <v>997.5</v>
      </c>
      <c r="J98" t="n">
        <v>0</v>
      </c>
      <c r="K98" t="n">
        <v>0</v>
      </c>
      <c r="L98" t="n">
        <v>77.5</v>
      </c>
      <c r="M98" t="n">
        <v>23.31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t="n">
        <v>0</v>
      </c>
      <c r="W98" t="n">
        <v>0</v>
      </c>
      <c r="X98" t="n">
        <v>0</v>
      </c>
      <c r="Y98" s="556" t="n">
        <v>45944</v>
      </c>
      <c r="Z98" t="inlineStr">
        <is>
          <t>Pago</t>
        </is>
      </c>
      <c r="AA98" s="556" t="n">
        <v>45944</v>
      </c>
      <c r="AB98" t="inlineStr">
        <is>
          <t>10/2025</t>
        </is>
      </c>
      <c r="AC98" t="inlineStr">
        <is>
          <t>10/2025</t>
        </is>
      </c>
    </row>
    <row r="99">
      <c r="A99" t="inlineStr">
        <is>
          <t>Love Cabaret</t>
        </is>
      </c>
      <c r="B99" t="n">
        <v>633</v>
      </c>
      <c r="C99" t="n">
        <v>1410</v>
      </c>
      <c r="D99" s="556" t="n">
        <v>45948</v>
      </c>
      <c r="E99" t="inlineStr">
        <is>
          <t>PRO_20251010_Despedida</t>
        </is>
      </c>
      <c r="F99" t="inlineStr">
        <is>
          <t>Maria Eduarda</t>
        </is>
      </c>
      <c r="G99" t="inlineStr">
        <is>
          <t>Pacote Exclusivo</t>
        </is>
      </c>
      <c r="H99" t="n">
        <v>620</v>
      </c>
      <c r="I99" t="n">
        <v>620</v>
      </c>
      <c r="J99" t="n">
        <v>0</v>
      </c>
      <c r="K99" t="n">
        <v>0</v>
      </c>
      <c r="L99" t="n">
        <v>620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t="n">
        <v>0</v>
      </c>
      <c r="W99" t="n">
        <v>0</v>
      </c>
      <c r="X99" t="n">
        <v>0</v>
      </c>
      <c r="Y99" s="556" t="n">
        <v>45945</v>
      </c>
      <c r="Z99" t="inlineStr">
        <is>
          <t>Pago</t>
        </is>
      </c>
      <c r="AA99" s="556" t="n">
        <v>45945</v>
      </c>
      <c r="AB99" t="inlineStr">
        <is>
          <t>10/2025</t>
        </is>
      </c>
      <c r="AC99" t="inlineStr">
        <is>
          <t>10/2025</t>
        </is>
      </c>
    </row>
    <row r="100">
      <c r="A100" t="inlineStr">
        <is>
          <t>Love Cabaret</t>
        </is>
      </c>
      <c r="B100" t="n">
        <v>634</v>
      </c>
      <c r="C100" t="n">
        <v>1411</v>
      </c>
      <c r="D100" s="556" t="n">
        <v>45948</v>
      </c>
      <c r="E100" t="inlineStr">
        <is>
          <t>PRO_20251011_Aniversário</t>
        </is>
      </c>
      <c r="F100" t="inlineStr">
        <is>
          <t>Maria Eduarda</t>
        </is>
      </c>
      <c r="G100" t="inlineStr">
        <is>
          <t>Pacote Exclusivo</t>
        </is>
      </c>
      <c r="H100" t="n">
        <v>620</v>
      </c>
      <c r="I100" t="n">
        <v>620</v>
      </c>
      <c r="J100" t="n">
        <v>0</v>
      </c>
      <c r="K100" t="n">
        <v>0</v>
      </c>
      <c r="L100" t="n">
        <v>620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t="n">
        <v>0</v>
      </c>
      <c r="W100" t="n">
        <v>0</v>
      </c>
      <c r="X100" t="n">
        <v>0</v>
      </c>
      <c r="Y100" s="556" t="n">
        <v>45945</v>
      </c>
      <c r="Z100" t="inlineStr">
        <is>
          <t>Pago</t>
        </is>
      </c>
      <c r="AA100" s="556" t="n">
        <v>45945</v>
      </c>
      <c r="AB100" t="inlineStr">
        <is>
          <t>10/2025</t>
        </is>
      </c>
      <c r="AC100" t="inlineStr">
        <is>
          <t>10/2025</t>
        </is>
      </c>
    </row>
    <row r="101">
      <c r="A101" t="inlineStr">
        <is>
          <t>Love Cabaret</t>
        </is>
      </c>
      <c r="B101" t="n">
        <v>635</v>
      </c>
      <c r="C101" t="n">
        <v>1412</v>
      </c>
      <c r="D101" s="556" t="n">
        <v>45948</v>
      </c>
      <c r="E101" t="inlineStr">
        <is>
          <t>PRO_20251012_Aniversário</t>
        </is>
      </c>
      <c r="F101" t="inlineStr">
        <is>
          <t>Maria Eduarda</t>
        </is>
      </c>
      <c r="G101" t="inlineStr">
        <is>
          <t>Pacote Exclusivo</t>
        </is>
      </c>
      <c r="H101" t="n">
        <v>620</v>
      </c>
      <c r="I101" t="n">
        <v>620</v>
      </c>
      <c r="J101" t="n">
        <v>0</v>
      </c>
      <c r="K101" t="n">
        <v>0</v>
      </c>
      <c r="L101" t="n">
        <v>620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t="n">
        <v>0</v>
      </c>
      <c r="W101" t="n">
        <v>0</v>
      </c>
      <c r="X101" t="n">
        <v>0</v>
      </c>
      <c r="Y101" s="556" t="n">
        <v>45946</v>
      </c>
      <c r="Z101" t="inlineStr">
        <is>
          <t>Pago</t>
        </is>
      </c>
      <c r="AA101" s="556" t="n">
        <v>45946</v>
      </c>
      <c r="AB101" t="inlineStr">
        <is>
          <t>10/2025</t>
        </is>
      </c>
      <c r="AC101" t="inlineStr">
        <is>
          <t>10/2025</t>
        </is>
      </c>
    </row>
    <row r="102">
      <c r="A102" t="inlineStr">
        <is>
          <t>Love Cabaret</t>
        </is>
      </c>
      <c r="B102" t="n">
        <v>669</v>
      </c>
      <c r="C102" t="n">
        <v>1479</v>
      </c>
      <c r="D102" s="556" t="n">
        <v>45948</v>
      </c>
      <c r="E102" t="inlineStr">
        <is>
          <t>PRO_20251017_Eventos</t>
        </is>
      </c>
      <c r="F102" t="inlineStr">
        <is>
          <t>Maria Eduarda</t>
        </is>
      </c>
      <c r="G102" t="inlineStr">
        <is>
          <t>Locação de Espaço</t>
        </is>
      </c>
      <c r="H102" t="n">
        <v>620</v>
      </c>
      <c r="I102" t="n">
        <v>620</v>
      </c>
      <c r="J102" t="n">
        <v>0</v>
      </c>
      <c r="K102" t="n">
        <v>0</v>
      </c>
      <c r="L102" t="n">
        <v>620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t="n">
        <v>0</v>
      </c>
      <c r="W102" t="n">
        <v>0</v>
      </c>
      <c r="X102" t="n">
        <v>0</v>
      </c>
      <c r="Y102" s="556" t="n">
        <v>45948</v>
      </c>
      <c r="Z102" t="inlineStr">
        <is>
          <t>Pago</t>
        </is>
      </c>
      <c r="AA102" s="556" t="n">
        <v>45950</v>
      </c>
      <c r="AB102" t="inlineStr">
        <is>
          <t>10/2025</t>
        </is>
      </c>
      <c r="AC102" t="inlineStr">
        <is>
          <t>10/2025</t>
        </is>
      </c>
    </row>
    <row r="103">
      <c r="A103" t="inlineStr">
        <is>
          <t>Love Cabaret</t>
        </is>
      </c>
      <c r="B103" t="n">
        <v>624</v>
      </c>
      <c r="C103" t="n">
        <v>1400</v>
      </c>
      <c r="D103" s="556" t="n">
        <v>45947</v>
      </c>
      <c r="E103" t="inlineStr">
        <is>
          <t>PRO_20251002_DespedidaDeSolteira</t>
        </is>
      </c>
      <c r="F103" t="inlineStr">
        <is>
          <t>Maria Eduarda</t>
        </is>
      </c>
      <c r="G103" t="inlineStr">
        <is>
          <t>Pacote Exclusivo</t>
        </is>
      </c>
      <c r="H103" t="n">
        <v>697.5</v>
      </c>
      <c r="I103" t="n">
        <v>697.5</v>
      </c>
      <c r="J103" t="n">
        <v>0</v>
      </c>
      <c r="K103" t="n">
        <v>0</v>
      </c>
      <c r="L103" t="n">
        <v>697.5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t="n">
        <v>0</v>
      </c>
      <c r="W103" t="n">
        <v>0</v>
      </c>
      <c r="X103" t="n">
        <v>0</v>
      </c>
      <c r="Y103" s="556" t="n">
        <v>45937</v>
      </c>
      <c r="Z103" t="inlineStr">
        <is>
          <t>Pago</t>
        </is>
      </c>
      <c r="AA103" s="556" t="n">
        <v>45937</v>
      </c>
      <c r="AB103" t="inlineStr">
        <is>
          <t>10/2025</t>
        </is>
      </c>
      <c r="AC103" t="inlineStr">
        <is>
          <t>10/2025</t>
        </is>
      </c>
    </row>
    <row r="104">
      <c r="A104" t="inlineStr">
        <is>
          <t>Love Cabaret</t>
        </is>
      </c>
      <c r="B104" t="n">
        <v>637</v>
      </c>
      <c r="C104" t="n">
        <v>1424</v>
      </c>
      <c r="D104" s="556" t="n">
        <v>45947</v>
      </c>
      <c r="E104" t="inlineStr">
        <is>
          <t>PRO_20251013_Aniversário</t>
        </is>
      </c>
      <c r="F104" t="inlineStr">
        <is>
          <t>Maria Eduarda</t>
        </is>
      </c>
      <c r="G104" t="inlineStr">
        <is>
          <t>Pacote Exclusivo</t>
        </is>
      </c>
      <c r="H104" t="n">
        <v>620</v>
      </c>
      <c r="I104" t="n">
        <v>1007.5</v>
      </c>
      <c r="J104" t="n">
        <v>0</v>
      </c>
      <c r="K104" t="n">
        <v>0</v>
      </c>
      <c r="L104" t="n">
        <v>620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t="n">
        <v>0</v>
      </c>
      <c r="W104" t="n">
        <v>0</v>
      </c>
      <c r="X104" t="n">
        <v>0</v>
      </c>
      <c r="Y104" s="556" t="n">
        <v>45947</v>
      </c>
      <c r="Z104" t="inlineStr">
        <is>
          <t>Pago</t>
        </is>
      </c>
      <c r="AA104" s="556" t="n">
        <v>45947</v>
      </c>
      <c r="AB104" t="inlineStr">
        <is>
          <t>10/2025</t>
        </is>
      </c>
      <c r="AC104" t="inlineStr">
        <is>
          <t>10/2025</t>
        </is>
      </c>
    </row>
    <row r="105">
      <c r="A105" t="inlineStr">
        <is>
          <t>Love Cabaret</t>
        </is>
      </c>
      <c r="B105" t="n">
        <v>672</v>
      </c>
      <c r="C105" t="n">
        <v>1424</v>
      </c>
      <c r="D105" s="556" t="n">
        <v>45947</v>
      </c>
      <c r="E105" t="inlineStr">
        <is>
          <t>PRO_20251013_Aniversário</t>
        </is>
      </c>
      <c r="F105" t="inlineStr">
        <is>
          <t>Maria Eduarda</t>
        </is>
      </c>
      <c r="G105" t="inlineStr">
        <is>
          <t>Pacote Exclusivo</t>
        </is>
      </c>
      <c r="H105" t="n">
        <v>387.5</v>
      </c>
      <c r="I105" t="n">
        <v>1007.5</v>
      </c>
      <c r="J105" t="n">
        <v>0</v>
      </c>
      <c r="K105" t="n">
        <v>0</v>
      </c>
      <c r="L105" t="n">
        <v>387.5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t="n">
        <v>0</v>
      </c>
      <c r="W105" t="n">
        <v>0</v>
      </c>
      <c r="X105" t="n">
        <v>0</v>
      </c>
      <c r="Y105" s="556" t="n">
        <v>45953</v>
      </c>
      <c r="Z105" t="inlineStr">
        <is>
          <t>Pago</t>
        </is>
      </c>
      <c r="AA105" s="556" t="n">
        <v>45953</v>
      </c>
      <c r="AB105" t="inlineStr">
        <is>
          <t>10/2025</t>
        </is>
      </c>
      <c r="AC105" t="inlineStr">
        <is>
          <t>10/2025</t>
        </is>
      </c>
    </row>
    <row r="106">
      <c r="A106" t="inlineStr">
        <is>
          <t>Love Cabaret</t>
        </is>
      </c>
      <c r="B106" t="n">
        <v>668</v>
      </c>
      <c r="C106" t="n">
        <v>1478</v>
      </c>
      <c r="D106" s="556" t="n">
        <v>45945</v>
      </c>
      <c r="E106" t="inlineStr">
        <is>
          <t>PRO_20251016_Despedida</t>
        </is>
      </c>
      <c r="F106" t="inlineStr">
        <is>
          <t>Maria Eduarda</t>
        </is>
      </c>
      <c r="G106" t="inlineStr">
        <is>
          <t>Pacote Exclusivo</t>
        </is>
      </c>
      <c r="H106" t="n">
        <v>1240</v>
      </c>
      <c r="I106" t="n">
        <v>1240</v>
      </c>
      <c r="J106" t="n">
        <v>0</v>
      </c>
      <c r="K106" t="n">
        <v>0</v>
      </c>
      <c r="L106" t="n">
        <v>1240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t="n">
        <v>0</v>
      </c>
      <c r="W106" t="n">
        <v>0</v>
      </c>
      <c r="X106" t="n">
        <v>0</v>
      </c>
      <c r="Y106" s="556" t="n">
        <v>45948</v>
      </c>
      <c r="Z106" t="inlineStr">
        <is>
          <t>Pago</t>
        </is>
      </c>
      <c r="AA106" s="556" t="n">
        <v>45950</v>
      </c>
      <c r="AB106" t="inlineStr">
        <is>
          <t>10/2025</t>
        </is>
      </c>
      <c r="AC106" t="inlineStr">
        <is>
          <t>10/2025</t>
        </is>
      </c>
    </row>
    <row r="107">
      <c r="A107" t="inlineStr">
        <is>
          <t>Love Cabaret</t>
        </is>
      </c>
      <c r="B107" t="n">
        <v>629</v>
      </c>
      <c r="C107" t="n">
        <v>1406</v>
      </c>
      <c r="D107" s="556" t="n">
        <v>45941</v>
      </c>
      <c r="E107" t="inlineStr">
        <is>
          <t xml:space="preserve">PRO_20251006_Aniversário </t>
        </is>
      </c>
      <c r="F107" t="inlineStr">
        <is>
          <t>Maria Eduarda</t>
        </is>
      </c>
      <c r="G107" t="inlineStr">
        <is>
          <t>Pacote Exclusivo</t>
        </is>
      </c>
      <c r="H107" t="n">
        <v>1240</v>
      </c>
      <c r="I107" t="n">
        <v>1317.5</v>
      </c>
      <c r="J107" t="n">
        <v>0</v>
      </c>
      <c r="K107" t="n">
        <v>0</v>
      </c>
      <c r="L107" t="n">
        <v>1240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t="n">
        <v>0</v>
      </c>
      <c r="W107" t="n">
        <v>0</v>
      </c>
      <c r="X107" t="n">
        <v>0</v>
      </c>
      <c r="Y107" s="556" t="n">
        <v>45940</v>
      </c>
      <c r="Z107" t="inlineStr">
        <is>
          <t>Pago</t>
        </is>
      </c>
      <c r="AA107" s="556" t="n">
        <v>45940</v>
      </c>
      <c r="AB107" t="inlineStr">
        <is>
          <t>10/2025</t>
        </is>
      </c>
      <c r="AC107" t="inlineStr">
        <is>
          <t>10/2025</t>
        </is>
      </c>
    </row>
    <row r="108">
      <c r="A108" t="inlineStr">
        <is>
          <t>Love Cabaret</t>
        </is>
      </c>
      <c r="B108" t="n">
        <v>636</v>
      </c>
      <c r="C108" t="n">
        <v>1406</v>
      </c>
      <c r="D108" s="556" t="n">
        <v>45941</v>
      </c>
      <c r="E108" t="inlineStr">
        <is>
          <t xml:space="preserve">PRO_20251006_Aniversário </t>
        </is>
      </c>
      <c r="F108" t="inlineStr">
        <is>
          <t>Maria Eduarda</t>
        </is>
      </c>
      <c r="G108" t="inlineStr">
        <is>
          <t>Pacote Exclusivo</t>
        </is>
      </c>
      <c r="H108" t="n">
        <v>77.5</v>
      </c>
      <c r="I108" t="n">
        <v>1317.5</v>
      </c>
      <c r="J108" t="n">
        <v>0</v>
      </c>
      <c r="K108" t="n">
        <v>0</v>
      </c>
      <c r="L108" t="n">
        <v>77.5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t="n">
        <v>0</v>
      </c>
      <c r="W108" t="n">
        <v>0</v>
      </c>
      <c r="X108" t="n">
        <v>0</v>
      </c>
      <c r="Y108" s="556" t="n">
        <v>45940</v>
      </c>
      <c r="Z108" t="inlineStr">
        <is>
          <t>Pago</t>
        </is>
      </c>
      <c r="AA108" s="556" t="n">
        <v>45940</v>
      </c>
      <c r="AB108" t="inlineStr">
        <is>
          <t>10/2025</t>
        </is>
      </c>
      <c r="AC108" t="inlineStr">
        <is>
          <t>10/2025</t>
        </is>
      </c>
    </row>
    <row r="109">
      <c r="A109" t="inlineStr">
        <is>
          <t>Love Cabaret</t>
        </is>
      </c>
      <c r="B109" t="n">
        <v>512</v>
      </c>
      <c r="C109" t="n">
        <v>1068</v>
      </c>
      <c r="D109" s="556" t="n">
        <v>45934</v>
      </c>
      <c r="E109" t="inlineStr">
        <is>
          <t>PRO_20250908_Aniversário</t>
        </is>
      </c>
      <c r="F109" t="inlineStr">
        <is>
          <t>Maria Eduarda</t>
        </is>
      </c>
      <c r="G109" t="inlineStr">
        <is>
          <t>Locação de Espaço</t>
        </is>
      </c>
      <c r="H109" t="n">
        <v>620</v>
      </c>
      <c r="I109" t="n">
        <v>620</v>
      </c>
      <c r="J109" t="n">
        <v>0</v>
      </c>
      <c r="K109" t="n">
        <v>0</v>
      </c>
      <c r="L109" t="n">
        <v>620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t="n">
        <v>0</v>
      </c>
      <c r="W109" t="n">
        <v>0</v>
      </c>
      <c r="X109" t="n">
        <v>0</v>
      </c>
      <c r="Y109" s="556" t="n">
        <v>45912</v>
      </c>
      <c r="Z109" t="inlineStr">
        <is>
          <t>Pago</t>
        </is>
      </c>
      <c r="AA109" s="556" t="n">
        <v>45912</v>
      </c>
      <c r="AB109" t="inlineStr">
        <is>
          <t>10/2025</t>
        </is>
      </c>
      <c r="AC109" t="inlineStr">
        <is>
          <t>09/2025</t>
        </is>
      </c>
    </row>
    <row r="110">
      <c r="A110" t="inlineStr">
        <is>
          <t>Love Cabaret</t>
        </is>
      </c>
      <c r="B110" t="n">
        <v>551</v>
      </c>
      <c r="C110" t="n">
        <v>1194</v>
      </c>
      <c r="D110" s="556" t="n">
        <v>45927</v>
      </c>
      <c r="E110" t="inlineStr">
        <is>
          <t>PRO_202509015_Aniversário</t>
        </is>
      </c>
      <c r="F110" t="inlineStr">
        <is>
          <t>Maria Eduarda</t>
        </is>
      </c>
      <c r="G110" t="inlineStr">
        <is>
          <t>Pacote Exclusivo</t>
        </is>
      </c>
      <c r="H110" t="n">
        <v>620</v>
      </c>
      <c r="I110" t="n">
        <v>697.5</v>
      </c>
      <c r="J110" t="n">
        <v>0</v>
      </c>
      <c r="K110" t="n">
        <v>0</v>
      </c>
      <c r="L110" t="n">
        <v>620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t="n">
        <v>0</v>
      </c>
      <c r="W110" t="n">
        <v>0</v>
      </c>
      <c r="X110" t="n">
        <v>0</v>
      </c>
      <c r="Y110" s="556" t="n">
        <v>45922</v>
      </c>
      <c r="Z110" t="inlineStr">
        <is>
          <t>Pago</t>
        </is>
      </c>
      <c r="AA110" s="556" t="n">
        <v>45922</v>
      </c>
      <c r="AB110" t="inlineStr">
        <is>
          <t>09/2025</t>
        </is>
      </c>
      <c r="AC110" t="inlineStr">
        <is>
          <t>09/2025</t>
        </is>
      </c>
    </row>
    <row r="111">
      <c r="A111" t="inlineStr">
        <is>
          <t>Love Cabaret</t>
        </is>
      </c>
      <c r="B111" t="n">
        <v>552</v>
      </c>
      <c r="C111" t="n">
        <v>1194</v>
      </c>
      <c r="D111" s="556" t="n">
        <v>45927</v>
      </c>
      <c r="E111" t="inlineStr">
        <is>
          <t>PRO_202509015_Aniversário</t>
        </is>
      </c>
      <c r="F111" t="inlineStr">
        <is>
          <t>Maria Eduarda</t>
        </is>
      </c>
      <c r="G111" t="inlineStr">
        <is>
          <t>Pacote Exclusivo</t>
        </is>
      </c>
      <c r="H111" t="n">
        <v>77.5</v>
      </c>
      <c r="I111" t="n">
        <v>697.5</v>
      </c>
      <c r="J111" t="n">
        <v>0</v>
      </c>
      <c r="K111" t="n">
        <v>0</v>
      </c>
      <c r="L111" t="n">
        <v>77.5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t="n">
        <v>0</v>
      </c>
      <c r="W111" t="n">
        <v>0</v>
      </c>
      <c r="X111" t="n">
        <v>0</v>
      </c>
      <c r="Y111" s="556" t="n">
        <v>45922</v>
      </c>
      <c r="Z111" t="inlineStr">
        <is>
          <t>Pago</t>
        </is>
      </c>
      <c r="AA111" s="556" t="n">
        <v>45922</v>
      </c>
      <c r="AB111" t="inlineStr">
        <is>
          <t>09/2025</t>
        </is>
      </c>
      <c r="AC111" t="inlineStr">
        <is>
          <t>09/2025</t>
        </is>
      </c>
    </row>
    <row r="112">
      <c r="A112" t="inlineStr">
        <is>
          <t>Love Cabaret</t>
        </is>
      </c>
      <c r="B112" t="n">
        <v>514</v>
      </c>
      <c r="C112" t="n">
        <v>1072</v>
      </c>
      <c r="D112" s="556" t="n">
        <v>45926</v>
      </c>
      <c r="E112" t="inlineStr">
        <is>
          <t>PRO_20250910_Aniversário</t>
        </is>
      </c>
      <c r="F112" t="inlineStr">
        <is>
          <t>Maria Eduarda</t>
        </is>
      </c>
      <c r="G112" t="inlineStr">
        <is>
          <t>Locação de Espaço</t>
        </is>
      </c>
      <c r="H112" t="n">
        <v>620</v>
      </c>
      <c r="I112" t="n">
        <v>620</v>
      </c>
      <c r="J112" t="n">
        <v>0</v>
      </c>
      <c r="K112" t="n">
        <v>0</v>
      </c>
      <c r="L112" t="n">
        <v>620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t="n">
        <v>0</v>
      </c>
      <c r="W112" t="n">
        <v>0</v>
      </c>
      <c r="X112" t="n">
        <v>0</v>
      </c>
      <c r="Y112" s="556" t="n">
        <v>45916</v>
      </c>
      <c r="Z112" t="inlineStr">
        <is>
          <t>Pago</t>
        </is>
      </c>
      <c r="AA112" s="556" t="n">
        <v>45916</v>
      </c>
      <c r="AB112" t="inlineStr">
        <is>
          <t>09/2025</t>
        </is>
      </c>
      <c r="AC112" t="inlineStr">
        <is>
          <t>09/2025</t>
        </is>
      </c>
    </row>
    <row r="113">
      <c r="A113" t="inlineStr">
        <is>
          <t>Love Cabaret</t>
        </is>
      </c>
      <c r="B113" t="n">
        <v>547</v>
      </c>
      <c r="C113" t="n">
        <v>1191</v>
      </c>
      <c r="D113" s="556" t="n">
        <v>45926</v>
      </c>
      <c r="E113" t="inlineStr">
        <is>
          <t>PRO_202509013_Aniversário</t>
        </is>
      </c>
      <c r="F113" t="inlineStr">
        <is>
          <t>Maria Eduarda</t>
        </is>
      </c>
      <c r="G113" t="inlineStr">
        <is>
          <t>Pacote Exclusivo</t>
        </is>
      </c>
      <c r="H113" t="n">
        <v>620</v>
      </c>
      <c r="I113" t="n">
        <v>620</v>
      </c>
      <c r="J113" t="n">
        <v>0</v>
      </c>
      <c r="K113" t="n">
        <v>0</v>
      </c>
      <c r="L113" t="n">
        <v>620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t="n">
        <v>0</v>
      </c>
      <c r="W113" t="n">
        <v>0</v>
      </c>
      <c r="X113" t="n">
        <v>0</v>
      </c>
      <c r="Y113" s="556" t="n">
        <v>45924</v>
      </c>
      <c r="Z113" t="inlineStr">
        <is>
          <t>Pago</t>
        </is>
      </c>
      <c r="AA113" s="556" t="n">
        <v>45924</v>
      </c>
      <c r="AB113" t="inlineStr">
        <is>
          <t>09/2025</t>
        </is>
      </c>
      <c r="AC113" t="inlineStr">
        <is>
          <t>09/2025</t>
        </is>
      </c>
    </row>
    <row r="114">
      <c r="A114" t="inlineStr">
        <is>
          <t>Love Cabaret</t>
        </is>
      </c>
      <c r="B114" t="n">
        <v>548</v>
      </c>
      <c r="C114" t="n">
        <v>1192</v>
      </c>
      <c r="D114" s="556" t="n">
        <v>45926</v>
      </c>
      <c r="E114" t="inlineStr">
        <is>
          <t>PRO_202509014_Confraternização</t>
        </is>
      </c>
      <c r="F114" t="inlineStr">
        <is>
          <t>Maria Eduarda</t>
        </is>
      </c>
      <c r="G114" t="inlineStr">
        <is>
          <t>Pacote Exclusivo</t>
        </is>
      </c>
      <c r="H114" t="n">
        <v>620</v>
      </c>
      <c r="I114" t="n">
        <v>620</v>
      </c>
      <c r="J114" t="n">
        <v>0</v>
      </c>
      <c r="K114" t="n">
        <v>0</v>
      </c>
      <c r="L114" t="n">
        <v>620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t="n">
        <v>0</v>
      </c>
      <c r="W114" t="n">
        <v>0</v>
      </c>
      <c r="X114" t="n">
        <v>0</v>
      </c>
      <c r="Y114" s="556" t="n">
        <v>45926</v>
      </c>
      <c r="Z114" t="inlineStr">
        <is>
          <t>Pago</t>
        </is>
      </c>
      <c r="AA114" s="556" t="n">
        <v>45926</v>
      </c>
      <c r="AB114" t="inlineStr">
        <is>
          <t>09/2025</t>
        </is>
      </c>
      <c r="AC114" t="inlineStr">
        <is>
          <t>09/2025</t>
        </is>
      </c>
    </row>
    <row r="115">
      <c r="A115" t="inlineStr">
        <is>
          <t>Love Cabaret</t>
        </is>
      </c>
      <c r="B115" t="n">
        <v>394</v>
      </c>
      <c r="C115" t="n">
        <v>856</v>
      </c>
      <c r="D115" s="556" t="n">
        <v>45920</v>
      </c>
      <c r="E115" t="inlineStr">
        <is>
          <t>Aniversário | Flávia Almeida</t>
        </is>
      </c>
      <c r="F115" t="inlineStr">
        <is>
          <t>Maria Eduarda</t>
        </is>
      </c>
      <c r="G115" t="inlineStr">
        <is>
          <t>Pacote Exclusivo</t>
        </is>
      </c>
      <c r="H115" t="n">
        <v>620</v>
      </c>
      <c r="I115" t="n">
        <v>620</v>
      </c>
      <c r="J115" t="n">
        <v>0</v>
      </c>
      <c r="K115" t="n">
        <v>0</v>
      </c>
      <c r="L115" t="n">
        <v>620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t="n">
        <v>0</v>
      </c>
      <c r="W115" t="n">
        <v>0</v>
      </c>
      <c r="X115" t="n">
        <v>0</v>
      </c>
      <c r="Y115" s="556" t="n">
        <v>45877</v>
      </c>
      <c r="Z115" t="inlineStr">
        <is>
          <t>Pago</t>
        </is>
      </c>
      <c r="AA115" s="556" t="n">
        <v>45877</v>
      </c>
      <c r="AB115" t="inlineStr">
        <is>
          <t>09/2025</t>
        </is>
      </c>
      <c r="AC115" t="inlineStr">
        <is>
          <t>08/2025</t>
        </is>
      </c>
    </row>
    <row r="116">
      <c r="A116" t="inlineStr">
        <is>
          <t>Love Cabaret</t>
        </is>
      </c>
      <c r="B116" t="n">
        <v>508</v>
      </c>
      <c r="C116" t="n">
        <v>1059</v>
      </c>
      <c r="D116" s="556" t="n">
        <v>45920</v>
      </c>
      <c r="E116" t="inlineStr">
        <is>
          <t>PRO_20250904_ DespedidaDeSolteira</t>
        </is>
      </c>
      <c r="F116" t="inlineStr">
        <is>
          <t>Maria Eduarda</t>
        </is>
      </c>
      <c r="G116" t="inlineStr">
        <is>
          <t>Locação de Espaço</t>
        </is>
      </c>
      <c r="H116" t="n">
        <v>620</v>
      </c>
      <c r="I116" t="n">
        <v>1317.5</v>
      </c>
      <c r="J116" t="n">
        <v>0</v>
      </c>
      <c r="K116" t="n">
        <v>0</v>
      </c>
      <c r="L116" t="n">
        <v>620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t="n">
        <v>0</v>
      </c>
      <c r="W116" t="n">
        <v>0</v>
      </c>
      <c r="X116" t="n">
        <v>0</v>
      </c>
      <c r="Y116" s="556" t="n">
        <v>45910</v>
      </c>
      <c r="Z116" t="inlineStr">
        <is>
          <t>Pago</t>
        </is>
      </c>
      <c r="AA116" s="556" t="n">
        <v>45910</v>
      </c>
      <c r="AB116" t="inlineStr">
        <is>
          <t>09/2025</t>
        </is>
      </c>
      <c r="AC116" t="inlineStr">
        <is>
          <t>09/2025</t>
        </is>
      </c>
    </row>
    <row r="117">
      <c r="A117" t="inlineStr">
        <is>
          <t>Love Cabaret</t>
        </is>
      </c>
      <c r="B117" t="n">
        <v>554</v>
      </c>
      <c r="C117" t="n">
        <v>1059</v>
      </c>
      <c r="D117" s="556" t="n">
        <v>45920</v>
      </c>
      <c r="E117" t="inlineStr">
        <is>
          <t>PRO_20250904_ DespedidaDeSolteira</t>
        </is>
      </c>
      <c r="F117" t="inlineStr">
        <is>
          <t>Maria Eduarda</t>
        </is>
      </c>
      <c r="G117" t="inlineStr">
        <is>
          <t>Locação de Espaço</t>
        </is>
      </c>
      <c r="H117" t="n">
        <v>310</v>
      </c>
      <c r="I117" t="n">
        <v>1317.5</v>
      </c>
      <c r="J117" t="n">
        <v>0</v>
      </c>
      <c r="K117" t="n">
        <v>0</v>
      </c>
      <c r="L117" t="n">
        <v>310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t="n">
        <v>0</v>
      </c>
      <c r="W117" t="n">
        <v>0</v>
      </c>
      <c r="X117" t="n">
        <v>0</v>
      </c>
      <c r="Y117" s="556" t="n">
        <v>45919</v>
      </c>
      <c r="Z117" t="inlineStr">
        <is>
          <t>Pago</t>
        </is>
      </c>
      <c r="AA117" s="556" t="n">
        <v>45919</v>
      </c>
      <c r="AB117" t="inlineStr">
        <is>
          <t>09/2025</t>
        </is>
      </c>
      <c r="AC117" t="inlineStr">
        <is>
          <t>09/2025</t>
        </is>
      </c>
    </row>
    <row r="118">
      <c r="A118" t="inlineStr">
        <is>
          <t>Love Cabaret</t>
        </is>
      </c>
      <c r="B118" t="n">
        <v>555</v>
      </c>
      <c r="C118" t="n">
        <v>1059</v>
      </c>
      <c r="D118" s="556" t="n">
        <v>45920</v>
      </c>
      <c r="E118" t="inlineStr">
        <is>
          <t>PRO_20250904_ DespedidaDeSolteira</t>
        </is>
      </c>
      <c r="F118" t="inlineStr">
        <is>
          <t>Maria Eduarda</t>
        </is>
      </c>
      <c r="G118" t="inlineStr">
        <is>
          <t>Locação de Espaço</t>
        </is>
      </c>
      <c r="H118" t="n">
        <v>310</v>
      </c>
      <c r="I118" t="n">
        <v>1317.5</v>
      </c>
      <c r="J118" t="n">
        <v>0</v>
      </c>
      <c r="K118" t="n">
        <v>0</v>
      </c>
      <c r="L118" t="n">
        <v>310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t="n">
        <v>0</v>
      </c>
      <c r="W118" t="n">
        <v>0</v>
      </c>
      <c r="X118" t="n">
        <v>0</v>
      </c>
      <c r="Y118" s="556" t="n">
        <v>45920</v>
      </c>
      <c r="Z118" t="inlineStr">
        <is>
          <t>Pago</t>
        </is>
      </c>
      <c r="AA118" s="556" t="n">
        <v>45922</v>
      </c>
      <c r="AB118" t="inlineStr">
        <is>
          <t>09/2025</t>
        </is>
      </c>
      <c r="AC118" t="inlineStr">
        <is>
          <t>09/2025</t>
        </is>
      </c>
    </row>
    <row r="119">
      <c r="A119" t="inlineStr">
        <is>
          <t>Love Cabaret</t>
        </is>
      </c>
      <c r="B119" t="n">
        <v>556</v>
      </c>
      <c r="C119" t="n">
        <v>1059</v>
      </c>
      <c r="D119" s="556" t="n">
        <v>45920</v>
      </c>
      <c r="E119" t="inlineStr">
        <is>
          <t>PRO_20250904_ DespedidaDeSolteira</t>
        </is>
      </c>
      <c r="F119" t="inlineStr">
        <is>
          <t>Maria Eduarda</t>
        </is>
      </c>
      <c r="G119" t="inlineStr">
        <is>
          <t>Locação de Espaço</t>
        </is>
      </c>
      <c r="H119" t="n">
        <v>77.5</v>
      </c>
      <c r="I119" t="n">
        <v>1317.5</v>
      </c>
      <c r="J119" t="n">
        <v>0</v>
      </c>
      <c r="K119" t="n">
        <v>0</v>
      </c>
      <c r="L119" t="n">
        <v>77.5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t="n">
        <v>0</v>
      </c>
      <c r="W119" t="n">
        <v>0</v>
      </c>
      <c r="X119" t="n">
        <v>0</v>
      </c>
      <c r="Y119" s="556" t="n">
        <v>45920</v>
      </c>
      <c r="Z119" t="inlineStr">
        <is>
          <t>Pago</t>
        </is>
      </c>
      <c r="AA119" s="556" t="n">
        <v>45922</v>
      </c>
      <c r="AB119" t="inlineStr">
        <is>
          <t>09/2025</t>
        </is>
      </c>
      <c r="AC119" t="inlineStr">
        <is>
          <t>09/2025</t>
        </is>
      </c>
    </row>
    <row r="120">
      <c r="A120" t="inlineStr">
        <is>
          <t>Love Cabaret</t>
        </is>
      </c>
      <c r="B120" t="n">
        <v>509</v>
      </c>
      <c r="C120" t="n">
        <v>1061</v>
      </c>
      <c r="D120" s="556" t="n">
        <v>45920</v>
      </c>
      <c r="E120" t="inlineStr">
        <is>
          <t>PRO_20250905_ Aniversário</t>
        </is>
      </c>
      <c r="F120" t="inlineStr">
        <is>
          <t>Maria Eduarda</t>
        </is>
      </c>
      <c r="G120" t="inlineStr">
        <is>
          <t>Locação de Espaço</t>
        </is>
      </c>
      <c r="H120" t="n">
        <v>697.5</v>
      </c>
      <c r="I120" t="n">
        <v>852.5</v>
      </c>
      <c r="J120" t="n">
        <v>0</v>
      </c>
      <c r="K120" t="n">
        <v>0</v>
      </c>
      <c r="L120" t="n">
        <v>697.5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t="n">
        <v>0</v>
      </c>
      <c r="W120" t="n">
        <v>0</v>
      </c>
      <c r="X120" t="n">
        <v>0</v>
      </c>
      <c r="Y120" s="556" t="n">
        <v>45912</v>
      </c>
      <c r="Z120" t="inlineStr">
        <is>
          <t>Pago</t>
        </is>
      </c>
      <c r="AA120" s="556" t="n">
        <v>45912</v>
      </c>
      <c r="AB120" t="inlineStr">
        <is>
          <t>09/2025</t>
        </is>
      </c>
      <c r="AC120" t="inlineStr">
        <is>
          <t>09/2025</t>
        </is>
      </c>
    </row>
    <row r="121">
      <c r="A121" t="inlineStr">
        <is>
          <t>Love Cabaret</t>
        </is>
      </c>
      <c r="B121" t="n">
        <v>553</v>
      </c>
      <c r="C121" t="n">
        <v>1061</v>
      </c>
      <c r="D121" s="556" t="n">
        <v>45920</v>
      </c>
      <c r="E121" t="inlineStr">
        <is>
          <t>PRO_20250905_ Aniversário</t>
        </is>
      </c>
      <c r="F121" t="inlineStr">
        <is>
          <t>Maria Eduarda</t>
        </is>
      </c>
      <c r="G121" t="inlineStr">
        <is>
          <t>Locação de Espaço</t>
        </is>
      </c>
      <c r="H121" t="n">
        <v>155</v>
      </c>
      <c r="I121" t="n">
        <v>852.5</v>
      </c>
      <c r="J121" t="n">
        <v>0</v>
      </c>
      <c r="K121" t="n">
        <v>0</v>
      </c>
      <c r="L121" t="n">
        <v>155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t="n">
        <v>0</v>
      </c>
      <c r="W121" t="n">
        <v>0</v>
      </c>
      <c r="X121" t="n">
        <v>0</v>
      </c>
      <c r="Y121" s="556" t="n">
        <v>45919</v>
      </c>
      <c r="Z121" t="inlineStr">
        <is>
          <t>Pago</t>
        </is>
      </c>
      <c r="AA121" s="556" t="n">
        <v>45919</v>
      </c>
      <c r="AB121" t="inlineStr">
        <is>
          <t>09/2025</t>
        </is>
      </c>
      <c r="AC121" t="inlineStr">
        <is>
          <t>09/2025</t>
        </is>
      </c>
    </row>
    <row r="122">
      <c r="A122" t="inlineStr">
        <is>
          <t>Love Cabaret</t>
        </is>
      </c>
      <c r="B122" t="n">
        <v>430</v>
      </c>
      <c r="C122" t="n">
        <v>950</v>
      </c>
      <c r="D122" s="556" t="n">
        <v>45919</v>
      </c>
      <c r="E122" t="inlineStr">
        <is>
          <t>PRO_20250812_ DespedidaDeSolteiro</t>
        </is>
      </c>
      <c r="F122" t="inlineStr">
        <is>
          <t>Maria Eduarda</t>
        </is>
      </c>
      <c r="G122" t="inlineStr">
        <is>
          <t>Pacote Exclusivo</t>
        </is>
      </c>
      <c r="H122" t="n">
        <v>698</v>
      </c>
      <c r="I122" t="n">
        <v>698</v>
      </c>
      <c r="J122" t="n">
        <v>0</v>
      </c>
      <c r="K122" t="n">
        <v>0</v>
      </c>
      <c r="L122" t="n">
        <v>698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t="n">
        <v>0</v>
      </c>
      <c r="W122" t="n">
        <v>0</v>
      </c>
      <c r="X122" t="n">
        <v>0</v>
      </c>
      <c r="Y122" s="556" t="n">
        <v>45898</v>
      </c>
      <c r="Z122" t="inlineStr">
        <is>
          <t>Pago</t>
        </is>
      </c>
      <c r="AA122" s="556" t="n">
        <v>45898</v>
      </c>
      <c r="AB122" t="inlineStr">
        <is>
          <t>09/2025</t>
        </is>
      </c>
      <c r="AC122" t="inlineStr">
        <is>
          <t>08/2025</t>
        </is>
      </c>
    </row>
    <row r="123">
      <c r="A123" t="inlineStr">
        <is>
          <t>Love Cabaret</t>
        </is>
      </c>
      <c r="B123" t="n">
        <v>513</v>
      </c>
      <c r="C123" t="n">
        <v>1070</v>
      </c>
      <c r="D123" s="556" t="n">
        <v>45919</v>
      </c>
      <c r="E123" t="inlineStr">
        <is>
          <t>PRO_20250909_DespedidaDeSolteiro</t>
        </is>
      </c>
      <c r="F123" t="inlineStr">
        <is>
          <t>Maria Eduarda</t>
        </is>
      </c>
      <c r="G123" t="inlineStr">
        <is>
          <t>Pacote Exclusivo</t>
        </is>
      </c>
      <c r="H123" t="n">
        <v>77.5</v>
      </c>
      <c r="I123" t="n">
        <v>155.5</v>
      </c>
      <c r="J123" t="n">
        <v>0</v>
      </c>
      <c r="K123" t="n">
        <v>0</v>
      </c>
      <c r="L123" t="n">
        <v>77.5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t="n">
        <v>0</v>
      </c>
      <c r="W123" t="n">
        <v>0</v>
      </c>
      <c r="X123" t="n">
        <v>0</v>
      </c>
      <c r="Y123" s="556" t="n">
        <v>45907</v>
      </c>
      <c r="Z123" t="inlineStr">
        <is>
          <t>Pago</t>
        </is>
      </c>
      <c r="AA123" s="556" t="n">
        <v>45908</v>
      </c>
      <c r="AB123" t="inlineStr">
        <is>
          <t>09/2025</t>
        </is>
      </c>
      <c r="AC123" t="inlineStr">
        <is>
          <t>09/2025</t>
        </is>
      </c>
    </row>
    <row r="124">
      <c r="A124" t="inlineStr">
        <is>
          <t>Love Cabaret</t>
        </is>
      </c>
      <c r="B124" t="n">
        <v>528</v>
      </c>
      <c r="C124" t="n">
        <v>1070</v>
      </c>
      <c r="D124" s="556" t="n">
        <v>45919</v>
      </c>
      <c r="E124" t="inlineStr">
        <is>
          <t>PRO_20250909_DespedidaDeSolteiro</t>
        </is>
      </c>
      <c r="F124" t="inlineStr">
        <is>
          <t>Maria Eduarda</t>
        </is>
      </c>
      <c r="G124" t="inlineStr">
        <is>
          <t>Pacote Exclusivo</t>
        </is>
      </c>
      <c r="H124" t="n">
        <v>78</v>
      </c>
      <c r="I124" t="n">
        <v>155.5</v>
      </c>
      <c r="J124" t="n">
        <v>0</v>
      </c>
      <c r="K124" t="n">
        <v>0</v>
      </c>
      <c r="L124" t="n">
        <v>78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t="n">
        <v>0</v>
      </c>
      <c r="W124" t="n">
        <v>0</v>
      </c>
      <c r="X124" t="n">
        <v>0</v>
      </c>
      <c r="Y124" s="556" t="n">
        <v>45919</v>
      </c>
      <c r="Z124" t="inlineStr">
        <is>
          <t>Pago</t>
        </is>
      </c>
      <c r="AA124" s="556" t="n">
        <v>45919</v>
      </c>
      <c r="AB124" t="inlineStr">
        <is>
          <t>09/2025</t>
        </is>
      </c>
      <c r="AC124" t="inlineStr">
        <is>
          <t>09/2025</t>
        </is>
      </c>
    </row>
    <row r="125">
      <c r="A125" t="inlineStr">
        <is>
          <t>Love Cabaret</t>
        </is>
      </c>
      <c r="B125" t="n">
        <v>546</v>
      </c>
      <c r="C125" t="n">
        <v>1189</v>
      </c>
      <c r="D125" s="556" t="n">
        <v>45919</v>
      </c>
      <c r="E125" t="inlineStr">
        <is>
          <t>PRO_202509012_Aniversário</t>
        </is>
      </c>
      <c r="F125" t="inlineStr">
        <is>
          <t>Maria Eduarda</t>
        </is>
      </c>
      <c r="G125" t="inlineStr">
        <is>
          <t>Pacote Exclusivo</t>
        </is>
      </c>
      <c r="H125" t="n">
        <v>697.5</v>
      </c>
      <c r="I125" t="n">
        <v>697.5</v>
      </c>
      <c r="J125" t="n">
        <v>0</v>
      </c>
      <c r="K125" t="n">
        <v>0</v>
      </c>
      <c r="L125" t="n">
        <v>697.5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t="n">
        <v>0</v>
      </c>
      <c r="W125" t="n">
        <v>0</v>
      </c>
      <c r="X125" t="n">
        <v>0</v>
      </c>
      <c r="Y125" s="556" t="n">
        <v>45919</v>
      </c>
      <c r="Z125" t="inlineStr">
        <is>
          <t>Pago</t>
        </is>
      </c>
      <c r="AA125" s="556" t="n">
        <v>45919</v>
      </c>
      <c r="AB125" t="inlineStr">
        <is>
          <t>09/2025</t>
        </is>
      </c>
      <c r="AC125" t="inlineStr">
        <is>
          <t>09/2025</t>
        </is>
      </c>
    </row>
    <row r="126">
      <c r="A126" t="inlineStr">
        <is>
          <t>Love Cabaret</t>
        </is>
      </c>
      <c r="B126" t="n">
        <v>392</v>
      </c>
      <c r="C126" t="n">
        <v>854</v>
      </c>
      <c r="D126" s="556" t="n">
        <v>45913</v>
      </c>
      <c r="E126" t="inlineStr">
        <is>
          <t xml:space="preserve"> Laura Campos</t>
        </is>
      </c>
      <c r="F126" t="inlineStr">
        <is>
          <t>Maria Eduarda</t>
        </is>
      </c>
      <c r="G126" t="inlineStr">
        <is>
          <t>Pacote Exclusivo</t>
        </is>
      </c>
      <c r="H126" t="n">
        <v>1240</v>
      </c>
      <c r="I126" t="n">
        <v>1240</v>
      </c>
      <c r="J126" t="n">
        <v>0</v>
      </c>
      <c r="K126" t="n">
        <v>0</v>
      </c>
      <c r="L126" t="n">
        <v>1240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t="n">
        <v>0</v>
      </c>
      <c r="W126" t="n">
        <v>0</v>
      </c>
      <c r="X126" t="n">
        <v>0</v>
      </c>
      <c r="Y126" s="556" t="n">
        <v>45877</v>
      </c>
      <c r="Z126" t="inlineStr">
        <is>
          <t>Pago</t>
        </is>
      </c>
      <c r="AA126" s="556" t="n">
        <v>45877</v>
      </c>
      <c r="AB126" t="inlineStr">
        <is>
          <t>09/2025</t>
        </is>
      </c>
      <c r="AC126" t="inlineStr">
        <is>
          <t>08/2025</t>
        </is>
      </c>
    </row>
    <row r="127">
      <c r="A127" t="inlineStr">
        <is>
          <t>Love Cabaret</t>
        </is>
      </c>
      <c r="B127" t="n">
        <v>510</v>
      </c>
      <c r="C127" t="n">
        <v>1065</v>
      </c>
      <c r="D127" s="556" t="n">
        <v>45913</v>
      </c>
      <c r="E127" t="inlineStr">
        <is>
          <t>PRO_20250906_Aniversário</t>
        </is>
      </c>
      <c r="F127" t="inlineStr">
        <is>
          <t>Maria Eduarda</t>
        </is>
      </c>
      <c r="G127" t="inlineStr">
        <is>
          <t>Locação de Espaço</t>
        </is>
      </c>
      <c r="H127" t="n">
        <v>620</v>
      </c>
      <c r="I127" t="n">
        <v>620</v>
      </c>
      <c r="J127" t="n">
        <v>0</v>
      </c>
      <c r="K127" t="n">
        <v>0</v>
      </c>
      <c r="L127" t="n">
        <v>620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t="n">
        <v>0</v>
      </c>
      <c r="W127" t="n">
        <v>0</v>
      </c>
      <c r="X127" t="n">
        <v>0</v>
      </c>
      <c r="Y127" s="556" t="n">
        <v>45912</v>
      </c>
      <c r="Z127" t="inlineStr">
        <is>
          <t>Pago</t>
        </is>
      </c>
      <c r="AA127" s="556" t="n">
        <v>45912</v>
      </c>
      <c r="AB127" t="inlineStr">
        <is>
          <t>09/2025</t>
        </is>
      </c>
      <c r="AC127" t="inlineStr">
        <is>
          <t>09/2025</t>
        </is>
      </c>
    </row>
    <row r="128">
      <c r="A128" t="inlineStr">
        <is>
          <t>Love Cabaret</t>
        </is>
      </c>
      <c r="B128" t="n">
        <v>511</v>
      </c>
      <c r="C128" t="n">
        <v>1066</v>
      </c>
      <c r="D128" s="556" t="n">
        <v>45912</v>
      </c>
      <c r="E128" t="inlineStr">
        <is>
          <t>PRO_20250907_FrentePalco</t>
        </is>
      </c>
      <c r="F128" t="inlineStr">
        <is>
          <t>Maria Eduarda</t>
        </is>
      </c>
      <c r="G128" t="inlineStr">
        <is>
          <t>Pacote Exclusivo</t>
        </is>
      </c>
      <c r="H128" t="n">
        <v>250</v>
      </c>
      <c r="I128" t="n">
        <v>250</v>
      </c>
      <c r="J128" t="n">
        <v>0</v>
      </c>
      <c r="K128" t="n">
        <v>0</v>
      </c>
      <c r="L128" t="n">
        <v>250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t="n">
        <v>0</v>
      </c>
      <c r="W128" t="n">
        <v>0</v>
      </c>
      <c r="X128" t="n">
        <v>0</v>
      </c>
      <c r="Y128" s="556" t="n">
        <v>45912</v>
      </c>
      <c r="Z128" t="inlineStr">
        <is>
          <t>Pago</t>
        </is>
      </c>
      <c r="AA128" s="556" t="n">
        <v>45912</v>
      </c>
      <c r="AB128" t="inlineStr">
        <is>
          <t>09/2025</t>
        </is>
      </c>
      <c r="AC128" t="inlineStr">
        <is>
          <t>09/2025</t>
        </is>
      </c>
    </row>
    <row r="129">
      <c r="A129" t="inlineStr">
        <is>
          <t>Love Cabaret</t>
        </is>
      </c>
      <c r="B129" t="n">
        <v>664</v>
      </c>
      <c r="C129" t="n">
        <v>1476</v>
      </c>
      <c r="D129" s="556" t="n">
        <v>45907</v>
      </c>
      <c r="E129" t="inlineStr">
        <is>
          <t>ADTV_PRO_20250903_ AfterTheTown</t>
        </is>
      </c>
      <c r="F129" t="inlineStr">
        <is>
          <t>Maria Eduarda</t>
        </is>
      </c>
      <c r="G129" t="inlineStr">
        <is>
          <t>Pacote Exclusivo</t>
        </is>
      </c>
      <c r="H129" t="n">
        <v>5000</v>
      </c>
      <c r="I129" t="n">
        <v>15000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t="n">
        <v>5000</v>
      </c>
      <c r="W129" t="n">
        <v>0</v>
      </c>
      <c r="X129" t="n">
        <v>0</v>
      </c>
      <c r="Y129" s="556" t="n">
        <v>45954</v>
      </c>
      <c r="Z129" t="inlineStr">
        <is>
          <t>Pago</t>
        </is>
      </c>
      <c r="AA129" s="556" t="n">
        <v>45980</v>
      </c>
      <c r="AB129" t="inlineStr">
        <is>
          <t>09/2025</t>
        </is>
      </c>
      <c r="AC129" t="inlineStr">
        <is>
          <t>11/2025</t>
        </is>
      </c>
    </row>
    <row r="130">
      <c r="A130" t="inlineStr">
        <is>
          <t>Love Cabaret</t>
        </is>
      </c>
      <c r="B130" t="n">
        <v>665</v>
      </c>
      <c r="C130" t="n">
        <v>1476</v>
      </c>
      <c r="D130" s="556" t="n">
        <v>45907</v>
      </c>
      <c r="E130" t="inlineStr">
        <is>
          <t>ADTV_PRO_20250903_ AfterTheTown</t>
        </is>
      </c>
      <c r="F130" t="inlineStr">
        <is>
          <t>Maria Eduarda</t>
        </is>
      </c>
      <c r="G130" t="inlineStr">
        <is>
          <t>Pacote Exclusivo</t>
        </is>
      </c>
      <c r="H130" t="n">
        <v>5000</v>
      </c>
      <c r="I130" t="n">
        <v>15000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t="n">
        <v>5000</v>
      </c>
      <c r="W130" t="n">
        <v>0</v>
      </c>
      <c r="X130" t="n">
        <v>0</v>
      </c>
      <c r="Y130" s="556" t="n">
        <v>45954</v>
      </c>
      <c r="Z130" t="inlineStr">
        <is>
          <t>Pago</t>
        </is>
      </c>
      <c r="AA130" s="556" t="n">
        <v>45954</v>
      </c>
      <c r="AB130" t="inlineStr">
        <is>
          <t>09/2025</t>
        </is>
      </c>
      <c r="AC130" t="inlineStr">
        <is>
          <t>10/2025</t>
        </is>
      </c>
    </row>
    <row r="131">
      <c r="A131" t="inlineStr">
        <is>
          <t>Love Cabaret</t>
        </is>
      </c>
      <c r="B131" t="n">
        <v>666</v>
      </c>
      <c r="C131" t="n">
        <v>1476</v>
      </c>
      <c r="D131" s="556" t="n">
        <v>45907</v>
      </c>
      <c r="E131" t="inlineStr">
        <is>
          <t>ADTV_PRO_20250903_ AfterTheTown</t>
        </is>
      </c>
      <c r="F131" t="inlineStr">
        <is>
          <t>Maria Eduarda</t>
        </is>
      </c>
      <c r="G131" t="inlineStr">
        <is>
          <t>Pacote Exclusivo</t>
        </is>
      </c>
      <c r="H131" t="n">
        <v>5000</v>
      </c>
      <c r="I131" t="n">
        <v>15000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t="n">
        <v>5000</v>
      </c>
      <c r="W131" t="n">
        <v>0</v>
      </c>
      <c r="X131" t="n">
        <v>0</v>
      </c>
      <c r="Y131" s="556" t="n">
        <v>45954</v>
      </c>
      <c r="Z131" t="inlineStr">
        <is>
          <t>Pago</t>
        </is>
      </c>
      <c r="AA131" s="556" t="n">
        <v>45954</v>
      </c>
      <c r="AB131" t="inlineStr">
        <is>
          <t>09/2025</t>
        </is>
      </c>
      <c r="AC131" t="inlineStr">
        <is>
          <t>10/2025</t>
        </is>
      </c>
    </row>
    <row r="132">
      <c r="A132" t="inlineStr">
        <is>
          <t>Love Cabaret</t>
        </is>
      </c>
      <c r="B132" t="n">
        <v>419</v>
      </c>
      <c r="C132" t="n">
        <v>907</v>
      </c>
      <c r="D132" s="556" t="n">
        <v>45906</v>
      </c>
      <c r="E132" t="inlineStr">
        <is>
          <t>PRO_20250807_Aniversário</t>
        </is>
      </c>
      <c r="F132" t="inlineStr">
        <is>
          <t>Maria Eduarda</t>
        </is>
      </c>
      <c r="G132" t="inlineStr">
        <is>
          <t>Pacote Exclusivo</t>
        </is>
      </c>
      <c r="H132" t="n">
        <v>620</v>
      </c>
      <c r="I132" t="n">
        <v>620</v>
      </c>
      <c r="J132" t="n">
        <v>0</v>
      </c>
      <c r="K132" t="n">
        <v>0</v>
      </c>
      <c r="L132" t="n">
        <v>620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t="n">
        <v>0</v>
      </c>
      <c r="W132" t="n">
        <v>0</v>
      </c>
      <c r="X132" t="n">
        <v>0</v>
      </c>
      <c r="Y132" s="556" t="n">
        <v>45889</v>
      </c>
      <c r="Z132" t="inlineStr">
        <is>
          <t>Pago</t>
        </is>
      </c>
      <c r="AA132" s="556" t="n">
        <v>45889</v>
      </c>
      <c r="AB132" t="inlineStr">
        <is>
          <t>09/2025</t>
        </is>
      </c>
      <c r="AC132" t="inlineStr">
        <is>
          <t>08/2025</t>
        </is>
      </c>
    </row>
    <row r="133">
      <c r="A133" t="inlineStr">
        <is>
          <t>Love Cabaret</t>
        </is>
      </c>
      <c r="B133" t="n">
        <v>505</v>
      </c>
      <c r="C133" t="n">
        <v>1052</v>
      </c>
      <c r="D133" s="556" t="n">
        <v>45906</v>
      </c>
      <c r="E133" t="inlineStr">
        <is>
          <t>PRO_20250901_ Aniversário</t>
        </is>
      </c>
      <c r="F133" t="inlineStr">
        <is>
          <t>Maria Eduarda</t>
        </is>
      </c>
      <c r="G133" t="inlineStr">
        <is>
          <t>Locação de Espaço</t>
        </is>
      </c>
      <c r="H133" t="n">
        <v>620</v>
      </c>
      <c r="I133" t="n">
        <v>620</v>
      </c>
      <c r="J133" t="n">
        <v>0</v>
      </c>
      <c r="K133" t="n">
        <v>0</v>
      </c>
      <c r="L133" t="n">
        <v>620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t="n">
        <v>0</v>
      </c>
      <c r="W133" t="n">
        <v>0</v>
      </c>
      <c r="X133" t="n">
        <v>0</v>
      </c>
      <c r="Y133" s="556" t="n">
        <v>45901</v>
      </c>
      <c r="Z133" t="inlineStr">
        <is>
          <t>Pago</t>
        </is>
      </c>
      <c r="AA133" s="556" t="n">
        <v>45901</v>
      </c>
      <c r="AB133" t="inlineStr">
        <is>
          <t>09/2025</t>
        </is>
      </c>
      <c r="AC133" t="inlineStr">
        <is>
          <t>09/2025</t>
        </is>
      </c>
    </row>
    <row r="134">
      <c r="A134" t="inlineStr">
        <is>
          <t>Love Cabaret</t>
        </is>
      </c>
      <c r="B134" t="n">
        <v>506</v>
      </c>
      <c r="C134" t="n">
        <v>1054</v>
      </c>
      <c r="D134" s="556" t="n">
        <v>45906</v>
      </c>
      <c r="E134" t="inlineStr">
        <is>
          <t>PRO_20250902_ DespedidaDeSolteira</t>
        </is>
      </c>
      <c r="F134" t="inlineStr">
        <is>
          <t>Maria Eduarda</t>
        </is>
      </c>
      <c r="G134" t="inlineStr">
        <is>
          <t>Locação de Espaço</t>
        </is>
      </c>
      <c r="H134" t="n">
        <v>465</v>
      </c>
      <c r="I134" t="n">
        <v>465</v>
      </c>
      <c r="J134" t="n">
        <v>0</v>
      </c>
      <c r="K134" t="n">
        <v>0</v>
      </c>
      <c r="L134" t="n">
        <v>465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t="n">
        <v>0</v>
      </c>
      <c r="W134" t="n">
        <v>0</v>
      </c>
      <c r="X134" t="n">
        <v>0</v>
      </c>
      <c r="Y134" s="556" t="n">
        <v>45904</v>
      </c>
      <c r="Z134" t="inlineStr">
        <is>
          <t>Pago</t>
        </is>
      </c>
      <c r="AA134" s="556" t="n">
        <v>45904</v>
      </c>
      <c r="AB134" t="inlineStr">
        <is>
          <t>09/2025</t>
        </is>
      </c>
      <c r="AC134" t="inlineStr">
        <is>
          <t>09/2025</t>
        </is>
      </c>
    </row>
    <row r="135">
      <c r="A135" t="inlineStr">
        <is>
          <t>Love Cabaret</t>
        </is>
      </c>
      <c r="B135" t="n">
        <v>507</v>
      </c>
      <c r="C135" t="n">
        <v>1057</v>
      </c>
      <c r="D135" s="556" t="n">
        <v>45906</v>
      </c>
      <c r="E135" t="inlineStr">
        <is>
          <t>PRO_20250903_ AfterTheTown</t>
        </is>
      </c>
      <c r="F135" t="inlineStr">
        <is>
          <t>Maria Eduarda</t>
        </is>
      </c>
      <c r="G135" t="inlineStr">
        <is>
          <t>Pacote Exclusivo</t>
        </is>
      </c>
      <c r="H135" t="n">
        <v>131000</v>
      </c>
      <c r="I135" t="n">
        <v>131000</v>
      </c>
      <c r="J135" t="n">
        <v>95577</v>
      </c>
      <c r="K135" t="n">
        <v>12426</v>
      </c>
      <c r="L135" t="n">
        <v>13997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9000</v>
      </c>
      <c r="T135" t="n">
        <v>0</v>
      </c>
      <c r="U135" t="n">
        <v>0</v>
      </c>
      <c r="V135" t="n">
        <v>0</v>
      </c>
      <c r="W135" t="n">
        <v>0</v>
      </c>
      <c r="X135" t="n">
        <v>0</v>
      </c>
      <c r="Y135" s="556" t="n">
        <v>45906</v>
      </c>
      <c r="Z135" t="inlineStr">
        <is>
          <t>Pago</t>
        </is>
      </c>
      <c r="AA135" s="556" t="n">
        <v>45908</v>
      </c>
      <c r="AB135" t="inlineStr">
        <is>
          <t>09/2025</t>
        </is>
      </c>
      <c r="AC135" t="inlineStr">
        <is>
          <t>09/2025</t>
        </is>
      </c>
    </row>
    <row r="136">
      <c r="A136" t="inlineStr">
        <is>
          <t>Love Cabaret</t>
        </is>
      </c>
      <c r="B136" t="n">
        <v>391</v>
      </c>
      <c r="C136" t="n">
        <v>853</v>
      </c>
      <c r="D136" s="556" t="n">
        <v>45905</v>
      </c>
      <c r="E136" t="inlineStr">
        <is>
          <t>Despedida de Solteira | Leticia Matson</t>
        </is>
      </c>
      <c r="F136" t="inlineStr">
        <is>
          <t>Maria Eduarda</t>
        </is>
      </c>
      <c r="G136" t="inlineStr">
        <is>
          <t>Pacote Exclusivo</t>
        </is>
      </c>
      <c r="H136" t="n">
        <v>775</v>
      </c>
      <c r="I136" t="n">
        <v>775</v>
      </c>
      <c r="J136" t="n">
        <v>0</v>
      </c>
      <c r="K136" t="n">
        <v>0</v>
      </c>
      <c r="L136" t="n">
        <v>775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t="n">
        <v>0</v>
      </c>
      <c r="W136" t="n">
        <v>0</v>
      </c>
      <c r="X136" t="n">
        <v>0</v>
      </c>
      <c r="Y136" s="556" t="n">
        <v>45877</v>
      </c>
      <c r="Z136" t="inlineStr">
        <is>
          <t>Pago</t>
        </is>
      </c>
      <c r="AA136" s="556" t="n">
        <v>45877</v>
      </c>
      <c r="AB136" t="inlineStr">
        <is>
          <t>09/2025</t>
        </is>
      </c>
      <c r="AC136" t="inlineStr">
        <is>
          <t>08/2025</t>
        </is>
      </c>
    </row>
    <row r="137">
      <c r="A137" t="inlineStr">
        <is>
          <t>Love Cabaret</t>
        </is>
      </c>
      <c r="B137" t="n">
        <v>428</v>
      </c>
      <c r="C137" t="n">
        <v>932</v>
      </c>
      <c r="D137" s="556" t="n">
        <v>45905</v>
      </c>
      <c r="E137" t="inlineStr">
        <is>
          <t>PRO_20250811_ DespedidaDeSolteiro</t>
        </is>
      </c>
      <c r="F137" t="inlineStr">
        <is>
          <t>Maria Eduarda</t>
        </is>
      </c>
      <c r="G137" t="inlineStr">
        <is>
          <t>Pacote Exclusivo</t>
        </is>
      </c>
      <c r="H137" t="n">
        <v>620</v>
      </c>
      <c r="I137" t="n">
        <v>620</v>
      </c>
      <c r="J137" t="n">
        <v>0</v>
      </c>
      <c r="K137" t="n">
        <v>0</v>
      </c>
      <c r="L137" t="n">
        <v>620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t="n">
        <v>0</v>
      </c>
      <c r="W137" t="n">
        <v>0</v>
      </c>
      <c r="X137" t="n">
        <v>0</v>
      </c>
      <c r="Y137" s="556" t="n">
        <v>45894</v>
      </c>
      <c r="Z137" t="inlineStr">
        <is>
          <t>Pago</t>
        </is>
      </c>
      <c r="AA137" s="556" t="n">
        <v>45894</v>
      </c>
      <c r="AB137" t="inlineStr">
        <is>
          <t>09/2025</t>
        </is>
      </c>
      <c r="AC137" t="inlineStr">
        <is>
          <t>08/2025</t>
        </is>
      </c>
    </row>
    <row r="138">
      <c r="A138" t="inlineStr">
        <is>
          <t>Love Cabaret</t>
        </is>
      </c>
      <c r="B138" t="n">
        <v>427</v>
      </c>
      <c r="C138" t="n">
        <v>930</v>
      </c>
      <c r="D138" s="556" t="n">
        <v>45899</v>
      </c>
      <c r="E138" t="inlineStr">
        <is>
          <t>PRO_20250810_ Aniversário</t>
        </is>
      </c>
      <c r="F138" t="inlineStr">
        <is>
          <t>Maria Eduarda</t>
        </is>
      </c>
      <c r="G138" t="inlineStr">
        <is>
          <t>Pacote Exclusivo</t>
        </is>
      </c>
      <c r="H138" t="n">
        <v>620</v>
      </c>
      <c r="I138" t="n">
        <v>620</v>
      </c>
      <c r="J138" t="n">
        <v>0</v>
      </c>
      <c r="K138" t="n">
        <v>0</v>
      </c>
      <c r="L138" t="n">
        <v>620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t="n">
        <v>0</v>
      </c>
      <c r="W138" t="n">
        <v>0</v>
      </c>
      <c r="X138" t="n">
        <v>0</v>
      </c>
      <c r="Y138" s="556" t="n">
        <v>45894</v>
      </c>
      <c r="Z138" t="inlineStr">
        <is>
          <t>Pago</t>
        </is>
      </c>
      <c r="AA138" s="556" t="n">
        <v>45894</v>
      </c>
      <c r="AB138" t="inlineStr">
        <is>
          <t>08/2025</t>
        </is>
      </c>
      <c r="AC138" t="inlineStr">
        <is>
          <t>08/2025</t>
        </is>
      </c>
    </row>
    <row r="139">
      <c r="A139" t="inlineStr">
        <is>
          <t>Love Cabaret</t>
        </is>
      </c>
      <c r="B139" t="n">
        <v>413</v>
      </c>
      <c r="C139" t="n">
        <v>892</v>
      </c>
      <c r="D139" s="556" t="n">
        <v>45898</v>
      </c>
      <c r="E139" t="inlineStr">
        <is>
          <t>PRO_20250804_DespedidaDeSolteiro</t>
        </is>
      </c>
      <c r="F139" t="inlineStr">
        <is>
          <t>Maria Eduarda</t>
        </is>
      </c>
      <c r="G139" t="inlineStr">
        <is>
          <t>Pacote Exclusivo</t>
        </is>
      </c>
      <c r="H139" t="n">
        <v>1860</v>
      </c>
      <c r="I139" t="n">
        <v>2015</v>
      </c>
      <c r="J139" t="n">
        <v>0</v>
      </c>
      <c r="K139" t="n">
        <v>0</v>
      </c>
      <c r="L139" t="n">
        <v>1860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t="n">
        <v>0</v>
      </c>
      <c r="W139" t="n">
        <v>0</v>
      </c>
      <c r="X139" t="n">
        <v>0</v>
      </c>
      <c r="Y139" s="556" t="n">
        <v>45883</v>
      </c>
      <c r="Z139" t="inlineStr">
        <is>
          <t>Pago</t>
        </is>
      </c>
      <c r="AA139" s="556" t="n">
        <v>45883</v>
      </c>
      <c r="AB139" t="inlineStr">
        <is>
          <t>08/2025</t>
        </is>
      </c>
      <c r="AC139" t="inlineStr">
        <is>
          <t>08/2025</t>
        </is>
      </c>
    </row>
    <row r="140">
      <c r="A140" t="inlineStr">
        <is>
          <t>Love Cabaret</t>
        </is>
      </c>
      <c r="B140" t="n">
        <v>414</v>
      </c>
      <c r="C140" t="n">
        <v>892</v>
      </c>
      <c r="D140" s="556" t="n">
        <v>45898</v>
      </c>
      <c r="E140" t="inlineStr">
        <is>
          <t>PRO_20250804_DespedidaDeSolteiro</t>
        </is>
      </c>
      <c r="F140" t="inlineStr">
        <is>
          <t>Maria Eduarda</t>
        </is>
      </c>
      <c r="G140" t="inlineStr">
        <is>
          <t>Pacote Exclusivo</t>
        </is>
      </c>
      <c r="H140" t="n">
        <v>77.5</v>
      </c>
      <c r="I140" t="n">
        <v>2015</v>
      </c>
      <c r="J140" t="n">
        <v>0</v>
      </c>
      <c r="K140" t="n">
        <v>0</v>
      </c>
      <c r="L140" t="n">
        <v>77.5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t="n">
        <v>0</v>
      </c>
      <c r="W140" t="n">
        <v>0</v>
      </c>
      <c r="X140" t="n">
        <v>0</v>
      </c>
      <c r="Y140" s="556" t="n">
        <v>45894</v>
      </c>
      <c r="Z140" t="inlineStr">
        <is>
          <t>Pago</t>
        </is>
      </c>
      <c r="AA140" s="556" t="n">
        <v>45894</v>
      </c>
      <c r="AB140" t="inlineStr">
        <is>
          <t>08/2025</t>
        </is>
      </c>
      <c r="AC140" t="inlineStr">
        <is>
          <t>08/2025</t>
        </is>
      </c>
    </row>
    <row r="141">
      <c r="A141" t="inlineStr">
        <is>
          <t>Love Cabaret</t>
        </is>
      </c>
      <c r="B141" t="n">
        <v>415</v>
      </c>
      <c r="C141" t="n">
        <v>892</v>
      </c>
      <c r="D141" s="556" t="n">
        <v>45898</v>
      </c>
      <c r="E141" t="inlineStr">
        <is>
          <t>PRO_20250804_DespedidaDeSolteiro</t>
        </is>
      </c>
      <c r="F141" t="inlineStr">
        <is>
          <t>Maria Eduarda</t>
        </is>
      </c>
      <c r="G141" t="inlineStr">
        <is>
          <t>Pacote Exclusivo</t>
        </is>
      </c>
      <c r="H141" t="n">
        <v>77.5</v>
      </c>
      <c r="I141" t="n">
        <v>2015</v>
      </c>
      <c r="J141" t="n">
        <v>0</v>
      </c>
      <c r="K141" t="n">
        <v>0</v>
      </c>
      <c r="L141" t="n">
        <v>77.5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t="n">
        <v>0</v>
      </c>
      <c r="W141" t="n">
        <v>0</v>
      </c>
      <c r="X141" t="n">
        <v>0</v>
      </c>
      <c r="Y141" s="556" t="n">
        <v>45900</v>
      </c>
      <c r="Z141" t="inlineStr">
        <is>
          <t>Pago</t>
        </is>
      </c>
      <c r="AA141" s="556" t="n">
        <v>45898</v>
      </c>
      <c r="AB141" t="inlineStr">
        <is>
          <t>08/2025</t>
        </is>
      </c>
      <c r="AC141" t="inlineStr">
        <is>
          <t>08/2025</t>
        </is>
      </c>
    </row>
    <row r="142">
      <c r="A142" t="inlineStr">
        <is>
          <t>Love Cabaret</t>
        </is>
      </c>
      <c r="B142" t="n">
        <v>397</v>
      </c>
      <c r="C142" t="n">
        <v>864</v>
      </c>
      <c r="D142" s="556" t="n">
        <v>45892</v>
      </c>
      <c r="E142" t="inlineStr">
        <is>
          <t>Aniversário |  Alvaro César da Silva</t>
        </is>
      </c>
      <c r="F142" t="inlineStr">
        <is>
          <t>Maria Eduarda</t>
        </is>
      </c>
      <c r="G142" t="inlineStr">
        <is>
          <t>Pacote Exclusivo</t>
        </is>
      </c>
      <c r="H142" t="n">
        <v>1240</v>
      </c>
      <c r="I142" t="n">
        <v>1781.5</v>
      </c>
      <c r="J142" t="n">
        <v>0</v>
      </c>
      <c r="K142" t="n">
        <v>0</v>
      </c>
      <c r="L142" t="n">
        <v>1240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t="n">
        <v>0</v>
      </c>
      <c r="W142" t="n">
        <v>0</v>
      </c>
      <c r="X142" t="n">
        <v>0</v>
      </c>
      <c r="Y142" s="556" t="n">
        <v>45881</v>
      </c>
      <c r="Z142" t="inlineStr">
        <is>
          <t>Pago</t>
        </is>
      </c>
      <c r="AA142" s="556" t="n">
        <v>45881</v>
      </c>
      <c r="AB142" t="inlineStr">
        <is>
          <t>08/2025</t>
        </is>
      </c>
      <c r="AC142" t="inlineStr">
        <is>
          <t>08/2025</t>
        </is>
      </c>
    </row>
    <row r="143">
      <c r="A143" t="inlineStr">
        <is>
          <t>Love Cabaret</t>
        </is>
      </c>
      <c r="B143" t="n">
        <v>398</v>
      </c>
      <c r="C143" t="n">
        <v>864</v>
      </c>
      <c r="D143" s="556" t="n">
        <v>45892</v>
      </c>
      <c r="E143" t="inlineStr">
        <is>
          <t>Aniversário |  Alvaro César da Silva</t>
        </is>
      </c>
      <c r="F143" t="inlineStr">
        <is>
          <t>Maria Eduarda</t>
        </is>
      </c>
      <c r="G143" t="inlineStr">
        <is>
          <t>Pacote Exclusivo</t>
        </is>
      </c>
      <c r="H143" t="n">
        <v>387.5</v>
      </c>
      <c r="I143" t="n">
        <v>1781.5</v>
      </c>
      <c r="J143" t="n">
        <v>0</v>
      </c>
      <c r="K143" t="n">
        <v>0</v>
      </c>
      <c r="L143" t="n">
        <v>387.5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t="n">
        <v>0</v>
      </c>
      <c r="W143" t="n">
        <v>0</v>
      </c>
      <c r="X143" t="n">
        <v>0</v>
      </c>
      <c r="Y143" s="556" t="n">
        <v>45884</v>
      </c>
      <c r="Z143" t="inlineStr">
        <is>
          <t>Pago</t>
        </is>
      </c>
      <c r="AA143" s="556" t="n">
        <v>45884</v>
      </c>
      <c r="AB143" t="inlineStr">
        <is>
          <t>08/2025</t>
        </is>
      </c>
      <c r="AC143" t="inlineStr">
        <is>
          <t>08/2025</t>
        </is>
      </c>
    </row>
    <row r="144">
      <c r="A144" t="inlineStr">
        <is>
          <t>Love Cabaret</t>
        </is>
      </c>
      <c r="B144" t="n">
        <v>399</v>
      </c>
      <c r="C144" t="n">
        <v>864</v>
      </c>
      <c r="D144" s="556" t="n">
        <v>45892</v>
      </c>
      <c r="E144" t="inlineStr">
        <is>
          <t>Aniversário |  Alvaro César da Silva</t>
        </is>
      </c>
      <c r="F144" t="inlineStr">
        <is>
          <t>Maria Eduarda</t>
        </is>
      </c>
      <c r="G144" t="inlineStr">
        <is>
          <t>Pacote Exclusivo</t>
        </is>
      </c>
      <c r="H144" t="n">
        <v>154</v>
      </c>
      <c r="I144" t="n">
        <v>1781.5</v>
      </c>
      <c r="J144" t="n">
        <v>0</v>
      </c>
      <c r="K144" t="n">
        <v>0</v>
      </c>
      <c r="L144" t="n">
        <v>154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t="n">
        <v>0</v>
      </c>
      <c r="W144" t="n">
        <v>0</v>
      </c>
      <c r="X144" t="n">
        <v>0</v>
      </c>
      <c r="Y144" s="556" t="n">
        <v>45890</v>
      </c>
      <c r="Z144" t="inlineStr">
        <is>
          <t>Pago</t>
        </is>
      </c>
      <c r="AA144" s="556" t="n">
        <v>45888</v>
      </c>
      <c r="AB144" t="inlineStr">
        <is>
          <t>08/2025</t>
        </is>
      </c>
      <c r="AC144" t="inlineStr">
        <is>
          <t>08/2025</t>
        </is>
      </c>
    </row>
    <row r="145">
      <c r="A145" t="inlineStr">
        <is>
          <t>Love Cabaret</t>
        </is>
      </c>
      <c r="B145" t="n">
        <v>411</v>
      </c>
      <c r="C145" t="n">
        <v>891</v>
      </c>
      <c r="D145" s="556" t="n">
        <v>45892</v>
      </c>
      <c r="E145" t="inlineStr">
        <is>
          <t>PRO_20250803_DespedidaDeSolteiro</t>
        </is>
      </c>
      <c r="F145" t="inlineStr">
        <is>
          <t>Maria Eduarda</t>
        </is>
      </c>
      <c r="G145" t="inlineStr">
        <is>
          <t>Pacote Exclusivo</t>
        </is>
      </c>
      <c r="H145" t="n">
        <v>620</v>
      </c>
      <c r="I145" t="n">
        <v>775</v>
      </c>
      <c r="J145" t="n">
        <v>0</v>
      </c>
      <c r="K145" t="n">
        <v>0</v>
      </c>
      <c r="L145" t="n">
        <v>620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t="n">
        <v>0</v>
      </c>
      <c r="W145" t="n">
        <v>0</v>
      </c>
      <c r="X145" t="n">
        <v>0</v>
      </c>
      <c r="Y145" s="556" t="n">
        <v>45883</v>
      </c>
      <c r="Z145" t="inlineStr">
        <is>
          <t>Pago</t>
        </is>
      </c>
      <c r="AA145" s="556" t="n">
        <v>45883</v>
      </c>
      <c r="AB145" t="inlineStr">
        <is>
          <t>08/2025</t>
        </is>
      </c>
      <c r="AC145" t="inlineStr">
        <is>
          <t>08/2025</t>
        </is>
      </c>
    </row>
    <row r="146">
      <c r="A146" t="inlineStr">
        <is>
          <t>Love Cabaret</t>
        </is>
      </c>
      <c r="B146" t="n">
        <v>412</v>
      </c>
      <c r="C146" t="n">
        <v>891</v>
      </c>
      <c r="D146" s="556" t="n">
        <v>45892</v>
      </c>
      <c r="E146" t="inlineStr">
        <is>
          <t>PRO_20250803_DespedidaDeSolteiro</t>
        </is>
      </c>
      <c r="F146" t="inlineStr">
        <is>
          <t>Maria Eduarda</t>
        </is>
      </c>
      <c r="G146" t="inlineStr">
        <is>
          <t>Pacote Exclusivo</t>
        </is>
      </c>
      <c r="H146" t="n">
        <v>155</v>
      </c>
      <c r="I146" t="n">
        <v>775</v>
      </c>
      <c r="J146" t="n">
        <v>0</v>
      </c>
      <c r="K146" t="n">
        <v>0</v>
      </c>
      <c r="L146" t="n">
        <v>155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t="n">
        <v>0</v>
      </c>
      <c r="W146" t="n">
        <v>0</v>
      </c>
      <c r="X146" t="n">
        <v>0</v>
      </c>
      <c r="Y146" s="556" t="n">
        <v>45887</v>
      </c>
      <c r="Z146" t="inlineStr">
        <is>
          <t>Pago</t>
        </is>
      </c>
      <c r="AA146" s="556" t="n">
        <v>45887</v>
      </c>
      <c r="AB146" t="inlineStr">
        <is>
          <t>08/2025</t>
        </is>
      </c>
      <c r="AC146" t="inlineStr">
        <is>
          <t>08/2025</t>
        </is>
      </c>
    </row>
    <row r="147">
      <c r="A147" t="inlineStr">
        <is>
          <t>Love Cabaret</t>
        </is>
      </c>
      <c r="B147" t="n">
        <v>416</v>
      </c>
      <c r="C147" t="n">
        <v>893</v>
      </c>
      <c r="D147" s="556" t="n">
        <v>45892</v>
      </c>
      <c r="E147" t="inlineStr">
        <is>
          <t>PRO_20250805_Aniversário</t>
        </is>
      </c>
      <c r="F147" t="inlineStr">
        <is>
          <t>Maria Eduarda</t>
        </is>
      </c>
      <c r="G147" t="inlineStr">
        <is>
          <t>Pacote Exclusivo</t>
        </is>
      </c>
      <c r="H147" t="n">
        <v>1240</v>
      </c>
      <c r="I147" t="n">
        <v>1240</v>
      </c>
      <c r="J147" t="n">
        <v>0</v>
      </c>
      <c r="K147" t="n">
        <v>0</v>
      </c>
      <c r="L147" t="n">
        <v>1240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t="n">
        <v>0</v>
      </c>
      <c r="W147" t="n">
        <v>0</v>
      </c>
      <c r="X147" t="n">
        <v>0</v>
      </c>
      <c r="Y147" s="556" t="n">
        <v>45884</v>
      </c>
      <c r="Z147" t="inlineStr">
        <is>
          <t>Pago</t>
        </is>
      </c>
      <c r="AA147" s="556" t="n">
        <v>45884</v>
      </c>
      <c r="AB147" t="inlineStr">
        <is>
          <t>08/2025</t>
        </is>
      </c>
      <c r="AC147" t="inlineStr">
        <is>
          <t>08/2025</t>
        </is>
      </c>
    </row>
    <row r="148">
      <c r="A148" t="inlineStr">
        <is>
          <t>Love Cabaret</t>
        </is>
      </c>
      <c r="B148" t="n">
        <v>417</v>
      </c>
      <c r="C148" t="n">
        <v>894</v>
      </c>
      <c r="D148" s="556" t="n">
        <v>45892</v>
      </c>
      <c r="E148" t="inlineStr">
        <is>
          <t>PRO_20250806_DespedidaDeSolteiro</t>
        </is>
      </c>
      <c r="F148" t="inlineStr">
        <is>
          <t>Maria Eduarda</t>
        </is>
      </c>
      <c r="G148" t="inlineStr">
        <is>
          <t>Pacote Exclusivo</t>
        </is>
      </c>
      <c r="H148" t="n">
        <v>620</v>
      </c>
      <c r="I148" t="n">
        <v>620</v>
      </c>
      <c r="J148" t="n">
        <v>0</v>
      </c>
      <c r="K148" t="n">
        <v>0</v>
      </c>
      <c r="L148" t="n">
        <v>620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t="n">
        <v>0</v>
      </c>
      <c r="W148" t="n">
        <v>0</v>
      </c>
      <c r="X148" t="n">
        <v>0</v>
      </c>
      <c r="Y148" s="556" t="n">
        <v>45887</v>
      </c>
      <c r="Z148" t="inlineStr">
        <is>
          <t>Pago</t>
        </is>
      </c>
      <c r="AA148" s="556" t="n">
        <v>45887</v>
      </c>
      <c r="AB148" t="inlineStr">
        <is>
          <t>08/2025</t>
        </is>
      </c>
      <c r="AC148" t="inlineStr">
        <is>
          <t>08/2025</t>
        </is>
      </c>
    </row>
    <row r="149">
      <c r="A149" t="inlineStr">
        <is>
          <t>Love Cabaret</t>
        </is>
      </c>
      <c r="B149" t="n">
        <v>421</v>
      </c>
      <c r="C149" t="n">
        <v>925</v>
      </c>
      <c r="D149" s="556" t="n">
        <v>45892</v>
      </c>
      <c r="E149" t="inlineStr">
        <is>
          <t>PRO_20250809_ Aniversário</t>
        </is>
      </c>
      <c r="F149" t="inlineStr">
        <is>
          <t>Maria Eduarda</t>
        </is>
      </c>
      <c r="G149" t="inlineStr">
        <is>
          <t>Locação de Espaço</t>
        </is>
      </c>
      <c r="H149" t="n">
        <v>620</v>
      </c>
      <c r="I149" t="n">
        <v>620</v>
      </c>
      <c r="J149" t="n">
        <v>0</v>
      </c>
      <c r="K149" t="n">
        <v>0</v>
      </c>
      <c r="L149" t="n">
        <v>620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t="n">
        <v>0</v>
      </c>
      <c r="W149" t="n">
        <v>0</v>
      </c>
      <c r="X149" t="n">
        <v>0</v>
      </c>
      <c r="Y149" s="556" t="n">
        <v>45892</v>
      </c>
      <c r="Z149" t="inlineStr">
        <is>
          <t>Pago</t>
        </is>
      </c>
      <c r="AA149" s="556" t="n">
        <v>45894</v>
      </c>
      <c r="AB149" t="inlineStr">
        <is>
          <t>08/2025</t>
        </is>
      </c>
      <c r="AC149" t="inlineStr">
        <is>
          <t>08/2025</t>
        </is>
      </c>
    </row>
    <row r="150">
      <c r="A150" t="inlineStr">
        <is>
          <t>Love Cabaret</t>
        </is>
      </c>
      <c r="B150" t="n">
        <v>382</v>
      </c>
      <c r="C150" t="n">
        <v>823</v>
      </c>
      <c r="D150" s="556" t="n">
        <v>45891</v>
      </c>
      <c r="E150" t="inlineStr">
        <is>
          <t>Aniversário | Cleiton</t>
        </is>
      </c>
      <c r="F150" t="inlineStr">
        <is>
          <t>Maria Eduarda</t>
        </is>
      </c>
      <c r="G150" t="inlineStr">
        <is>
          <t>Pacote Exclusivo</t>
        </is>
      </c>
      <c r="H150" t="n">
        <v>1240</v>
      </c>
      <c r="I150" t="n">
        <v>1240</v>
      </c>
      <c r="J150" t="n">
        <v>0</v>
      </c>
      <c r="K150" t="n">
        <v>0</v>
      </c>
      <c r="L150" t="n">
        <v>1240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t="n">
        <v>0</v>
      </c>
      <c r="W150" t="n">
        <v>0</v>
      </c>
      <c r="X150" t="n">
        <v>0</v>
      </c>
      <c r="Y150" s="556" t="n">
        <v>45875</v>
      </c>
      <c r="Z150" t="inlineStr">
        <is>
          <t>Pago</t>
        </is>
      </c>
      <c r="AA150" s="556" t="n">
        <v>45875</v>
      </c>
      <c r="AB150" t="inlineStr">
        <is>
          <t>08/2025</t>
        </is>
      </c>
      <c r="AC150" t="inlineStr">
        <is>
          <t>08/2025</t>
        </is>
      </c>
    </row>
    <row r="151">
      <c r="A151" t="inlineStr">
        <is>
          <t>Love Cabaret</t>
        </is>
      </c>
      <c r="B151" t="n">
        <v>388</v>
      </c>
      <c r="C151" t="n">
        <v>851</v>
      </c>
      <c r="D151" s="556" t="n">
        <v>45885</v>
      </c>
      <c r="E151" t="inlineStr">
        <is>
          <t>Despedida de Solteiro |  Juliana Borbely</t>
        </is>
      </c>
      <c r="F151" t="inlineStr">
        <is>
          <t>Maria Eduarda</t>
        </is>
      </c>
      <c r="G151" t="inlineStr">
        <is>
          <t>Pacote Exclusivo</t>
        </is>
      </c>
      <c r="H151" t="n">
        <v>620</v>
      </c>
      <c r="I151" t="n">
        <v>620</v>
      </c>
      <c r="J151" t="n">
        <v>0</v>
      </c>
      <c r="K151" t="n">
        <v>0</v>
      </c>
      <c r="L151" t="n">
        <v>620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t="n">
        <v>0</v>
      </c>
      <c r="W151" t="n">
        <v>0</v>
      </c>
      <c r="X151" t="n">
        <v>0</v>
      </c>
      <c r="Y151" s="556" t="n">
        <v>45877</v>
      </c>
      <c r="Z151" t="inlineStr">
        <is>
          <t>Pago</t>
        </is>
      </c>
      <c r="AA151" s="556" t="n">
        <v>45877</v>
      </c>
      <c r="AB151" t="inlineStr">
        <is>
          <t>08/2025</t>
        </is>
      </c>
      <c r="AC151" t="inlineStr">
        <is>
          <t>08/2025</t>
        </is>
      </c>
    </row>
    <row r="152">
      <c r="A152" t="inlineStr">
        <is>
          <t>Love Cabaret</t>
        </is>
      </c>
      <c r="B152" t="n">
        <v>389</v>
      </c>
      <c r="C152" t="n">
        <v>852</v>
      </c>
      <c r="D152" s="556" t="n">
        <v>45885</v>
      </c>
      <c r="E152" t="inlineStr">
        <is>
          <t>Despedida de Solteiro | Rodrigo Motta</t>
        </is>
      </c>
      <c r="F152" t="inlineStr">
        <is>
          <t>Maria Eduarda</t>
        </is>
      </c>
      <c r="G152" t="inlineStr">
        <is>
          <t>Pacote Exclusivo</t>
        </is>
      </c>
      <c r="H152" t="n">
        <v>852.5</v>
      </c>
      <c r="I152" t="n">
        <v>930</v>
      </c>
      <c r="J152" t="n">
        <v>0</v>
      </c>
      <c r="K152" t="n">
        <v>0</v>
      </c>
      <c r="L152" t="n">
        <v>852.5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t="n">
        <v>0</v>
      </c>
      <c r="W152" t="n">
        <v>0</v>
      </c>
      <c r="X152" t="n">
        <v>0</v>
      </c>
      <c r="Y152" s="556" t="n">
        <v>45877</v>
      </c>
      <c r="Z152" t="inlineStr">
        <is>
          <t>Pago</t>
        </is>
      </c>
      <c r="AA152" s="556" t="n">
        <v>45877</v>
      </c>
      <c r="AB152" t="inlineStr">
        <is>
          <t>08/2025</t>
        </is>
      </c>
      <c r="AC152" t="inlineStr">
        <is>
          <t>08/2025</t>
        </is>
      </c>
    </row>
    <row r="153">
      <c r="A153" t="inlineStr">
        <is>
          <t>Love Cabaret</t>
        </is>
      </c>
      <c r="B153" t="n">
        <v>390</v>
      </c>
      <c r="C153" t="n">
        <v>852</v>
      </c>
      <c r="D153" s="556" t="n">
        <v>45885</v>
      </c>
      <c r="E153" t="inlineStr">
        <is>
          <t>Despedida de Solteiro | Rodrigo Motta</t>
        </is>
      </c>
      <c r="F153" t="inlineStr">
        <is>
          <t>Maria Eduarda</t>
        </is>
      </c>
      <c r="G153" t="inlineStr">
        <is>
          <t>Pacote Exclusivo</t>
        </is>
      </c>
      <c r="H153" t="n">
        <v>77.5</v>
      </c>
      <c r="I153" t="n">
        <v>930</v>
      </c>
      <c r="J153" t="n">
        <v>0</v>
      </c>
      <c r="K153" t="n">
        <v>0</v>
      </c>
      <c r="L153" t="n">
        <v>77.5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t="n">
        <v>0</v>
      </c>
      <c r="W153" t="n">
        <v>0</v>
      </c>
      <c r="X153" t="n">
        <v>0</v>
      </c>
      <c r="Y153" s="556" t="n">
        <v>45883</v>
      </c>
      <c r="Z153" t="inlineStr">
        <is>
          <t>Pago</t>
        </is>
      </c>
      <c r="AA153" s="556" t="n">
        <v>45883</v>
      </c>
      <c r="AB153" t="inlineStr">
        <is>
          <t>08/2025</t>
        </is>
      </c>
      <c r="AC153" t="inlineStr">
        <is>
          <t>08/2025</t>
        </is>
      </c>
    </row>
    <row r="154">
      <c r="A154" t="inlineStr">
        <is>
          <t>Love Cabaret</t>
        </is>
      </c>
      <c r="B154" t="n">
        <v>395</v>
      </c>
      <c r="C154" t="n">
        <v>857</v>
      </c>
      <c r="D154" s="556" t="n">
        <v>45885</v>
      </c>
      <c r="E154" t="inlineStr">
        <is>
          <t>Despedida de Solteiro |  Giovanna Roberto</t>
        </is>
      </c>
      <c r="F154" t="inlineStr">
        <is>
          <t>Maria Eduarda</t>
        </is>
      </c>
      <c r="G154" t="inlineStr">
        <is>
          <t>Pacote Exclusivo</t>
        </is>
      </c>
      <c r="H154" t="n">
        <v>1240</v>
      </c>
      <c r="I154" t="n">
        <v>1240</v>
      </c>
      <c r="J154" t="n">
        <v>0</v>
      </c>
      <c r="K154" t="n">
        <v>0</v>
      </c>
      <c r="L154" t="n">
        <v>1240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t="n">
        <v>0</v>
      </c>
      <c r="W154" t="n">
        <v>0</v>
      </c>
      <c r="X154" t="n">
        <v>0</v>
      </c>
      <c r="Y154" s="556" t="n">
        <v>45877</v>
      </c>
      <c r="Z154" t="inlineStr">
        <is>
          <t>Pago</t>
        </is>
      </c>
      <c r="AA154" s="556" t="n">
        <v>45880</v>
      </c>
      <c r="AB154" t="inlineStr">
        <is>
          <t>08/2025</t>
        </is>
      </c>
      <c r="AC154" t="inlineStr">
        <is>
          <t>08/2025</t>
        </is>
      </c>
    </row>
    <row r="155">
      <c r="A155" t="inlineStr">
        <is>
          <t>Love Cabaret</t>
        </is>
      </c>
      <c r="B155" t="n">
        <v>409</v>
      </c>
      <c r="C155" t="n">
        <v>888</v>
      </c>
      <c r="D155" s="556" t="n">
        <v>45884</v>
      </c>
      <c r="E155" t="inlineStr">
        <is>
          <t>PRO_20250801_DespedidaDeSolteiro</t>
        </is>
      </c>
      <c r="F155" t="inlineStr">
        <is>
          <t>Maria Eduarda</t>
        </is>
      </c>
      <c r="G155" t="inlineStr">
        <is>
          <t>Locação de Espaço</t>
        </is>
      </c>
      <c r="H155" t="n">
        <v>1240</v>
      </c>
      <c r="I155" t="n">
        <v>1240</v>
      </c>
      <c r="J155" t="n">
        <v>0</v>
      </c>
      <c r="K155" t="n">
        <v>0</v>
      </c>
      <c r="L155" t="n">
        <v>1240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t="n">
        <v>0</v>
      </c>
      <c r="W155" t="n">
        <v>0</v>
      </c>
      <c r="X155" t="n">
        <v>0</v>
      </c>
      <c r="Y155" s="556" t="n">
        <v>45881</v>
      </c>
      <c r="Z155" t="inlineStr">
        <is>
          <t>Pago</t>
        </is>
      </c>
      <c r="AA155" s="556" t="n">
        <v>45881</v>
      </c>
      <c r="AB155" t="inlineStr">
        <is>
          <t>08/2025</t>
        </is>
      </c>
      <c r="AC155" t="inlineStr">
        <is>
          <t>08/2025</t>
        </is>
      </c>
    </row>
    <row r="156">
      <c r="A156" t="inlineStr">
        <is>
          <t>Love Cabaret</t>
        </is>
      </c>
      <c r="B156" t="n">
        <v>363</v>
      </c>
      <c r="C156" t="n">
        <v>765</v>
      </c>
      <c r="D156" s="556" t="n">
        <v>45878</v>
      </c>
      <c r="E156" t="inlineStr">
        <is>
          <t>Aniversário | João Vilaça</t>
        </is>
      </c>
      <c r="F156" t="inlineStr">
        <is>
          <t>Maria Eduarda</t>
        </is>
      </c>
      <c r="G156" t="inlineStr">
        <is>
          <t>Locação de Espaço</t>
        </is>
      </c>
      <c r="H156" t="n">
        <v>620</v>
      </c>
      <c r="I156" t="n">
        <v>620</v>
      </c>
      <c r="J156" t="n">
        <v>0</v>
      </c>
      <c r="K156" t="n">
        <v>0</v>
      </c>
      <c r="L156" t="n">
        <v>620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t="n">
        <v>0</v>
      </c>
      <c r="W156" t="n">
        <v>0</v>
      </c>
      <c r="X156" t="n">
        <v>0</v>
      </c>
      <c r="Y156" s="556" t="n">
        <v>45863</v>
      </c>
      <c r="Z156" t="inlineStr">
        <is>
          <t>Pago</t>
        </is>
      </c>
      <c r="AA156" s="556" t="n">
        <v>45862</v>
      </c>
      <c r="AB156" t="inlineStr">
        <is>
          <t>08/2025</t>
        </is>
      </c>
      <c r="AC156" t="inlineStr">
        <is>
          <t>07/2025</t>
        </is>
      </c>
    </row>
    <row r="157">
      <c r="A157" t="inlineStr">
        <is>
          <t>Love Cabaret</t>
        </is>
      </c>
      <c r="B157" t="n">
        <v>377</v>
      </c>
      <c r="C157" t="n">
        <v>819</v>
      </c>
      <c r="D157" s="556" t="n">
        <v>45878</v>
      </c>
      <c r="E157" t="inlineStr">
        <is>
          <t>Despedida de Solteiro | Bia</t>
        </is>
      </c>
      <c r="F157" t="inlineStr">
        <is>
          <t>Maria Eduarda</t>
        </is>
      </c>
      <c r="G157" t="inlineStr">
        <is>
          <t>Pacote Exclusivo</t>
        </is>
      </c>
      <c r="H157" t="n">
        <v>465</v>
      </c>
      <c r="I157" t="n">
        <v>465</v>
      </c>
      <c r="J157" t="n">
        <v>0</v>
      </c>
      <c r="K157" t="n">
        <v>0</v>
      </c>
      <c r="L157" t="n">
        <v>465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t="n">
        <v>0</v>
      </c>
      <c r="W157" t="n">
        <v>0</v>
      </c>
      <c r="X157" t="n">
        <v>0</v>
      </c>
      <c r="Y157" s="556" t="n">
        <v>45874</v>
      </c>
      <c r="Z157" t="inlineStr">
        <is>
          <t>Pago</t>
        </is>
      </c>
      <c r="AA157" s="556" t="n">
        <v>45874</v>
      </c>
      <c r="AB157" t="inlineStr">
        <is>
          <t>08/2025</t>
        </is>
      </c>
      <c r="AC157" t="inlineStr">
        <is>
          <t>08/2025</t>
        </is>
      </c>
    </row>
    <row r="158">
      <c r="A158" t="inlineStr">
        <is>
          <t>Love Cabaret</t>
        </is>
      </c>
      <c r="B158" t="n">
        <v>358</v>
      </c>
      <c r="C158" t="n">
        <v>748</v>
      </c>
      <c r="D158" s="556" t="n">
        <v>45877</v>
      </c>
      <c r="E158" t="inlineStr">
        <is>
          <t xml:space="preserve">Aniversário |   Lucas Delgado Patrignani </t>
        </is>
      </c>
      <c r="F158" t="inlineStr">
        <is>
          <t>Maria Eduarda</t>
        </is>
      </c>
      <c r="G158" t="inlineStr">
        <is>
          <t>Pacote Exclusivo</t>
        </is>
      </c>
      <c r="H158" t="n">
        <v>700</v>
      </c>
      <c r="I158" t="n">
        <v>700</v>
      </c>
      <c r="J158" t="n">
        <v>0</v>
      </c>
      <c r="K158" t="n">
        <v>0</v>
      </c>
      <c r="L158" t="n">
        <v>700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s="556" t="n">
        <v>45862</v>
      </c>
      <c r="Z158" t="inlineStr">
        <is>
          <t>Pago</t>
        </is>
      </c>
      <c r="AA158" s="556" t="n">
        <v>45862</v>
      </c>
      <c r="AB158" t="inlineStr">
        <is>
          <t>08/2025</t>
        </is>
      </c>
      <c r="AC158" t="inlineStr">
        <is>
          <t>07/2025</t>
        </is>
      </c>
    </row>
    <row r="159">
      <c r="A159" t="inlineStr">
        <is>
          <t>Love Cabaret</t>
        </is>
      </c>
      <c r="B159" t="n">
        <v>364</v>
      </c>
      <c r="C159" t="n">
        <v>777</v>
      </c>
      <c r="D159" s="556" t="n">
        <v>45877</v>
      </c>
      <c r="E159" t="inlineStr">
        <is>
          <t>Despedida de Solteira | Thainara Ruela</t>
        </is>
      </c>
      <c r="F159" t="inlineStr">
        <is>
          <t>Maria Eduarda</t>
        </is>
      </c>
      <c r="G159" t="inlineStr">
        <is>
          <t>Pacote Exclusivo</t>
        </is>
      </c>
      <c r="H159" t="n">
        <v>852.5</v>
      </c>
      <c r="I159" t="n">
        <v>852.5</v>
      </c>
      <c r="J159" t="n">
        <v>0</v>
      </c>
      <c r="K159" t="n">
        <v>0</v>
      </c>
      <c r="L159" t="n">
        <v>852.5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t="n">
        <v>0</v>
      </c>
      <c r="W159" t="n">
        <v>0</v>
      </c>
      <c r="X159" t="n">
        <v>0</v>
      </c>
      <c r="Y159" s="556" t="n">
        <v>45869</v>
      </c>
      <c r="Z159" t="inlineStr">
        <is>
          <t>Pago</t>
        </is>
      </c>
      <c r="AA159" s="556" t="n">
        <v>45869</v>
      </c>
      <c r="AB159" t="inlineStr">
        <is>
          <t>08/2025</t>
        </is>
      </c>
      <c r="AC159" t="inlineStr">
        <is>
          <t>07/2025</t>
        </is>
      </c>
    </row>
    <row r="160">
      <c r="A160" t="inlineStr">
        <is>
          <t>Love Cabaret</t>
        </is>
      </c>
      <c r="B160" t="n">
        <v>387</v>
      </c>
      <c r="C160" t="n">
        <v>850</v>
      </c>
      <c r="D160" s="556" t="n">
        <v>45877</v>
      </c>
      <c r="E160" t="inlineStr">
        <is>
          <t>Despedida de Solteira | Thainara</t>
        </is>
      </c>
      <c r="F160" t="inlineStr">
        <is>
          <t>Maria Eduarda</t>
        </is>
      </c>
      <c r="G160" t="inlineStr">
        <is>
          <t>Locação de Espaço</t>
        </is>
      </c>
      <c r="H160" t="n">
        <v>232.5</v>
      </c>
      <c r="I160" t="n">
        <v>232.5</v>
      </c>
      <c r="J160" t="n">
        <v>0</v>
      </c>
      <c r="K160" t="n">
        <v>0</v>
      </c>
      <c r="L160" t="n">
        <v>232.5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t="n">
        <v>0</v>
      </c>
      <c r="W160" t="n">
        <v>0</v>
      </c>
      <c r="X160" t="n">
        <v>0</v>
      </c>
      <c r="Y160" s="556" t="n">
        <v>45877</v>
      </c>
      <c r="Z160" t="inlineStr">
        <is>
          <t>Pago</t>
        </is>
      </c>
      <c r="AA160" s="556" t="n">
        <v>45877</v>
      </c>
      <c r="AB160" t="inlineStr">
        <is>
          <t>08/2025</t>
        </is>
      </c>
      <c r="AC160" t="inlineStr">
        <is>
          <t>08/2025</t>
        </is>
      </c>
    </row>
    <row r="161">
      <c r="A161" t="inlineStr">
        <is>
          <t>Love Cabaret</t>
        </is>
      </c>
      <c r="B161" t="n">
        <v>369</v>
      </c>
      <c r="C161" t="n">
        <v>792</v>
      </c>
      <c r="D161" s="556" t="n">
        <v>45871</v>
      </c>
      <c r="E161" t="inlineStr">
        <is>
          <t>Aniversário | Felipe Riera</t>
        </is>
      </c>
      <c r="F161" t="inlineStr">
        <is>
          <t>Maria Eduarda</t>
        </is>
      </c>
      <c r="G161" t="inlineStr">
        <is>
          <t>Pacote Exclusivo</t>
        </is>
      </c>
      <c r="H161" t="n">
        <v>620</v>
      </c>
      <c r="I161" t="n">
        <v>620</v>
      </c>
      <c r="J161" t="n">
        <v>0</v>
      </c>
      <c r="K161" t="n">
        <v>0</v>
      </c>
      <c r="L161" t="n">
        <v>620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t="n">
        <v>0</v>
      </c>
      <c r="W161" t="n">
        <v>0</v>
      </c>
      <c r="X161" t="n">
        <v>0</v>
      </c>
      <c r="Y161" s="556" t="n">
        <v>45871</v>
      </c>
      <c r="Z161" t="inlineStr">
        <is>
          <t>Pago</t>
        </is>
      </c>
      <c r="AA161" s="556" t="n">
        <v>45873</v>
      </c>
      <c r="AB161" t="inlineStr">
        <is>
          <t>08/2025</t>
        </is>
      </c>
      <c r="AC161" t="inlineStr">
        <is>
          <t>08/2025</t>
        </is>
      </c>
    </row>
    <row r="162">
      <c r="A162" t="inlineStr">
        <is>
          <t>Love Cabaret</t>
        </is>
      </c>
      <c r="B162" t="n">
        <v>357</v>
      </c>
      <c r="C162" t="n">
        <v>744</v>
      </c>
      <c r="D162" s="556" t="n">
        <v>45861</v>
      </c>
      <c r="E162" t="inlineStr">
        <is>
          <t>Despedida de Solteiro | Thais</t>
        </is>
      </c>
      <c r="F162" t="inlineStr">
        <is>
          <t>Maria Eduarda</t>
        </is>
      </c>
      <c r="G162" t="inlineStr">
        <is>
          <t>Pacote Exclusivo</t>
        </is>
      </c>
      <c r="H162" t="n">
        <v>620</v>
      </c>
      <c r="I162" t="n">
        <v>620</v>
      </c>
      <c r="J162" t="n">
        <v>0</v>
      </c>
      <c r="K162" t="n">
        <v>0</v>
      </c>
      <c r="L162" t="n">
        <v>620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t="n">
        <v>0</v>
      </c>
      <c r="W162" t="n">
        <v>0</v>
      </c>
      <c r="X162" t="n">
        <v>0</v>
      </c>
      <c r="Y162" s="556" t="n">
        <v>45861</v>
      </c>
      <c r="Z162" t="inlineStr">
        <is>
          <t>Pago</t>
        </is>
      </c>
      <c r="AA162" s="556" t="n">
        <v>45861</v>
      </c>
      <c r="AB162" t="inlineStr">
        <is>
          <t>07/2025</t>
        </is>
      </c>
      <c r="AC162" t="inlineStr">
        <is>
          <t>07/2025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9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ID_CASA</t>
        </is>
      </c>
      <c r="B1" t="inlineStr">
        <is>
          <t>CNPJ_CASA</t>
        </is>
      </c>
      <c r="C1" t="inlineStr">
        <is>
          <t>NUM_MATRICULA_FUNC</t>
        </is>
      </c>
      <c r="D1" t="inlineStr">
        <is>
          <t>NOME_FUNC</t>
        </is>
      </c>
      <c r="E1" t="inlineStr">
        <is>
          <t>CPF_FUNC</t>
        </is>
      </c>
      <c r="F1" t="inlineStr">
        <is>
          <t>CODIGO_VERBA</t>
        </is>
      </c>
      <c r="G1" t="inlineStr">
        <is>
          <t>VERBA</t>
        </is>
      </c>
      <c r="H1" t="inlineStr">
        <is>
          <t>PROCESSO</t>
        </is>
      </c>
      <c r="I1" t="inlineStr">
        <is>
          <t>QUANTIDADE</t>
        </is>
      </c>
      <c r="J1" t="inlineStr">
        <is>
          <t>VALOR</t>
        </is>
      </c>
      <c r="K1" t="inlineStr">
        <is>
          <t>Mes_Texto</t>
        </is>
      </c>
      <c r="L1" t="inlineStr">
        <is>
          <t>DATA_CALCULO</t>
        </is>
      </c>
      <c r="M1" t="inlineStr">
        <is>
          <t>DATA_PAGAMENTO</t>
        </is>
      </c>
    </row>
    <row r="2">
      <c r="A2" t="n">
        <v>128</v>
      </c>
      <c r="B2" t="inlineStr">
        <is>
          <t>45.302.483/0001-17</t>
        </is>
      </c>
      <c r="C2" t="n">
        <v>632</v>
      </c>
      <c r="D2" t="inlineStr">
        <is>
          <t>CAROLINE FERREIRA DA SILVA</t>
        </is>
      </c>
      <c r="E2" t="inlineStr">
        <is>
          <t>497.296.578-90</t>
        </is>
      </c>
      <c r="F2" t="n">
        <v>2003</v>
      </c>
      <c r="G2" t="inlineStr">
        <is>
          <t>Gorjeta</t>
        </is>
      </c>
      <c r="H2" t="inlineStr">
        <is>
          <t>1 - Mensal</t>
        </is>
      </c>
      <c r="I2" t="n">
        <v>0</v>
      </c>
      <c r="J2" t="n">
        <v>450</v>
      </c>
      <c r="K2" t="inlineStr">
        <is>
          <t>01/2026</t>
        </is>
      </c>
      <c r="L2" s="556" t="n">
        <v>46052.91319444445</v>
      </c>
    </row>
    <row r="3">
      <c r="A3" t="n">
        <v>128</v>
      </c>
      <c r="B3" t="inlineStr">
        <is>
          <t>45.302.483/0001-17</t>
        </is>
      </c>
      <c r="C3" t="n">
        <v>1144</v>
      </c>
      <c r="D3" t="inlineStr">
        <is>
          <t>JULIANA OLIVEIRA DA SILVA</t>
        </is>
      </c>
      <c r="E3" t="inlineStr">
        <is>
          <t>398.491.438-51</t>
        </is>
      </c>
      <c r="F3" t="n">
        <v>2003</v>
      </c>
      <c r="G3" t="inlineStr">
        <is>
          <t>Gorjeta</t>
        </is>
      </c>
      <c r="H3" t="inlineStr">
        <is>
          <t>1 - Mensal</t>
        </is>
      </c>
      <c r="I3" t="n">
        <v>0</v>
      </c>
      <c r="J3" t="n">
        <v>320</v>
      </c>
      <c r="K3" t="inlineStr">
        <is>
          <t>01/2026</t>
        </is>
      </c>
      <c r="L3" s="556" t="n">
        <v>46052.91319444445</v>
      </c>
    </row>
    <row r="4">
      <c r="A4" t="n">
        <v>128</v>
      </c>
      <c r="B4" t="inlineStr">
        <is>
          <t>45.302.483/0001-17</t>
        </is>
      </c>
      <c r="C4" t="n">
        <v>632</v>
      </c>
      <c r="D4" t="inlineStr">
        <is>
          <t>CAROLINE FERREIRA DA SILVA</t>
        </is>
      </c>
      <c r="E4" t="inlineStr">
        <is>
          <t>497.296.578-90</t>
        </is>
      </c>
      <c r="F4" t="n">
        <v>2003</v>
      </c>
      <c r="G4" t="inlineStr">
        <is>
          <t>Gorjeta</t>
        </is>
      </c>
      <c r="H4" t="inlineStr">
        <is>
          <t>1 - Mensal</t>
        </is>
      </c>
      <c r="I4" t="n">
        <v>0</v>
      </c>
      <c r="J4" t="n">
        <v>2840</v>
      </c>
      <c r="K4" t="inlineStr">
        <is>
          <t>02/2026</t>
        </is>
      </c>
      <c r="L4" s="556" t="n">
        <v>46084.58333333334</v>
      </c>
    </row>
    <row r="5">
      <c r="A5" t="n">
        <v>128</v>
      </c>
      <c r="B5" t="inlineStr">
        <is>
          <t>45.302.483/0001-17</t>
        </is>
      </c>
      <c r="C5" t="n">
        <v>1144</v>
      </c>
      <c r="D5" t="inlineStr">
        <is>
          <t>JULIANA OLIVEIRA DA SILVA</t>
        </is>
      </c>
      <c r="E5" t="inlineStr">
        <is>
          <t>398.491.438-51</t>
        </is>
      </c>
      <c r="F5" t="n">
        <v>2003</v>
      </c>
      <c r="G5" t="inlineStr">
        <is>
          <t>Gorjeta</t>
        </is>
      </c>
      <c r="H5" t="inlineStr">
        <is>
          <t>1 - Mensal</t>
        </is>
      </c>
      <c r="I5" t="n">
        <v>0</v>
      </c>
      <c r="J5" t="n">
        <v>1990</v>
      </c>
      <c r="K5" t="inlineStr">
        <is>
          <t>02/2026</t>
        </is>
      </c>
      <c r="L5" s="556" t="n">
        <v>46084.58333333334</v>
      </c>
    </row>
    <row r="6">
      <c r="A6" t="n">
        <v>128</v>
      </c>
      <c r="B6" t="inlineStr">
        <is>
          <t>45.302.483/0001-17</t>
        </is>
      </c>
      <c r="C6" t="n">
        <v>632</v>
      </c>
      <c r="D6" t="inlineStr">
        <is>
          <t>CAROLINE FERREIRA DA SILVA</t>
        </is>
      </c>
      <c r="E6" t="inlineStr">
        <is>
          <t>497.296.578-90</t>
        </is>
      </c>
      <c r="F6" t="n">
        <v>2003</v>
      </c>
      <c r="G6" t="inlineStr">
        <is>
          <t>Gorjeta</t>
        </is>
      </c>
      <c r="H6" t="inlineStr">
        <is>
          <t>1 - Mensal</t>
        </is>
      </c>
      <c r="I6" t="n">
        <v>0</v>
      </c>
      <c r="J6" t="n">
        <v>1200</v>
      </c>
      <c r="K6" t="inlineStr">
        <is>
          <t>04/2026</t>
        </is>
      </c>
      <c r="L6" s="556" t="n">
        <v>46148.34791666667</v>
      </c>
    </row>
    <row r="7">
      <c r="A7" t="n">
        <v>128</v>
      </c>
      <c r="B7" t="inlineStr">
        <is>
          <t>45.302.483/0001-17</t>
        </is>
      </c>
      <c r="C7" t="n">
        <v>1144</v>
      </c>
      <c r="D7" t="inlineStr">
        <is>
          <t>JULIANA OLIVEIRA DA SILVA</t>
        </is>
      </c>
      <c r="E7" t="inlineStr">
        <is>
          <t>398.491.438-51</t>
        </is>
      </c>
      <c r="F7" t="n">
        <v>2003</v>
      </c>
      <c r="G7" t="inlineStr">
        <is>
          <t>Gorjeta</t>
        </is>
      </c>
      <c r="H7" t="inlineStr">
        <is>
          <t>1 - Mensal</t>
        </is>
      </c>
      <c r="I7" t="n">
        <v>0</v>
      </c>
      <c r="J7" t="n">
        <v>5120</v>
      </c>
      <c r="K7" t="inlineStr">
        <is>
          <t>04/2026</t>
        </is>
      </c>
      <c r="L7" s="556" t="n">
        <v>46148.34791666667</v>
      </c>
    </row>
    <row r="8">
      <c r="A8" t="n">
        <v>128</v>
      </c>
      <c r="B8" t="inlineStr">
        <is>
          <t>45.302.483/0001-17</t>
        </is>
      </c>
      <c r="C8" t="n">
        <v>632</v>
      </c>
      <c r="D8" t="inlineStr">
        <is>
          <t>CAROLINE FERREIRA DA SILVA</t>
        </is>
      </c>
      <c r="E8" t="inlineStr">
        <is>
          <t>497.296.578-90</t>
        </is>
      </c>
      <c r="F8" t="n">
        <v>2003</v>
      </c>
      <c r="G8" t="inlineStr">
        <is>
          <t>Gorjeta</t>
        </is>
      </c>
      <c r="H8" t="inlineStr">
        <is>
          <t>1 - Mensal</t>
        </is>
      </c>
      <c r="I8" t="n">
        <v>0</v>
      </c>
      <c r="J8" t="n">
        <v>360</v>
      </c>
      <c r="K8" t="inlineStr">
        <is>
          <t>05/2026</t>
        </is>
      </c>
      <c r="L8" s="556" t="n">
        <v>46178.3125</v>
      </c>
    </row>
    <row r="9">
      <c r="A9" t="n">
        <v>128</v>
      </c>
      <c r="B9" t="inlineStr">
        <is>
          <t>45.302.483/0001-17</t>
        </is>
      </c>
      <c r="C9" t="n">
        <v>1144</v>
      </c>
      <c r="D9" t="inlineStr">
        <is>
          <t>JULIANA OLIVEIRA DA SILVA</t>
        </is>
      </c>
      <c r="E9" t="inlineStr">
        <is>
          <t>398.491.438-51</t>
        </is>
      </c>
      <c r="F9" t="n">
        <v>2003</v>
      </c>
      <c r="G9" t="inlineStr">
        <is>
          <t>Gorjeta</t>
        </is>
      </c>
      <c r="H9" t="inlineStr">
        <is>
          <t>1 - Mensal</t>
        </is>
      </c>
      <c r="I9" t="n">
        <v>0</v>
      </c>
      <c r="J9" t="n">
        <v>220</v>
      </c>
      <c r="K9" t="inlineStr">
        <is>
          <t>05/2026</t>
        </is>
      </c>
      <c r="L9" s="556" t="n">
        <v>46178.3125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Unidade</t>
        </is>
      </c>
      <c r="B1" t="inlineStr">
        <is>
          <t>Mês</t>
        </is>
      </c>
      <c r="C1" t="inlineStr">
        <is>
          <t>Categoria</t>
        </is>
      </c>
      <c r="D1" t="inlineStr">
        <is>
          <t>Total Desc</t>
        </is>
      </c>
      <c r="E1" t="inlineStr">
        <is>
          <t>CMV</t>
        </is>
      </c>
      <c r="F1" t="inlineStr">
        <is>
          <t>Permanece no Desconto</t>
        </is>
      </c>
      <c r="G1" t="inlineStr">
        <is>
          <t>Aloca no Centro de Custo</t>
        </is>
      </c>
      <c r="H1" t="inlineStr">
        <is>
          <t>Centro de Custo</t>
        </is>
      </c>
      <c r="I1" t="inlineStr">
        <is>
          <t>Dedução Faturamento - Alimento</t>
        </is>
      </c>
      <c r="J1" t="inlineStr">
        <is>
          <t>Dedução Faturamento - Bebida</t>
        </is>
      </c>
      <c r="K1" t="inlineStr">
        <is>
          <t>Descontos - DRE</t>
        </is>
      </c>
      <c r="L1" t="inlineStr">
        <is>
          <t>Mes_Texto</t>
        </is>
      </c>
    </row>
    <row r="2">
      <c r="A2" t="inlineStr">
        <is>
          <t>Love Cabaret</t>
        </is>
      </c>
      <c r="B2" s="556" t="n">
        <v>46113</v>
      </c>
      <c r="C2" t="inlineStr">
        <is>
          <t>[Evento] - Soft Opening</t>
        </is>
      </c>
      <c r="D2" t="n">
        <v>8869.5</v>
      </c>
      <c r="E2" t="n">
        <v>0.29</v>
      </c>
      <c r="F2" t="n">
        <v>8869.5</v>
      </c>
      <c r="G2" t="n">
        <v>2572.16</v>
      </c>
      <c r="K2" t="inlineStr">
        <is>
          <t>Faturamento de Eventos - Promoções Utilizadas</t>
        </is>
      </c>
      <c r="L2" t="inlineStr">
        <is>
          <t>4/2026</t>
        </is>
      </c>
    </row>
    <row r="3">
      <c r="A3" t="inlineStr">
        <is>
          <t>Love Cabaret</t>
        </is>
      </c>
      <c r="B3" s="556" t="n">
        <v>46143</v>
      </c>
      <c r="C3" t="inlineStr">
        <is>
          <t>[Evento] - Soft Opening</t>
        </is>
      </c>
      <c r="D3" t="n">
        <v>520.2</v>
      </c>
      <c r="E3" t="n">
        <v>0.29</v>
      </c>
      <c r="F3" t="n">
        <v>520.2</v>
      </c>
      <c r="G3" t="n">
        <v>150.86</v>
      </c>
      <c r="K3" t="inlineStr">
        <is>
          <t>Faturamento de Eventos - Promoções Utilizadas</t>
        </is>
      </c>
      <c r="L3" t="inlineStr">
        <is>
          <t>5/2026</t>
        </is>
      </c>
    </row>
    <row r="4">
      <c r="A4" t="inlineStr">
        <is>
          <t>Love Cabaret</t>
        </is>
      </c>
      <c r="B4" s="556" t="n">
        <v>46143</v>
      </c>
      <c r="C4" t="inlineStr">
        <is>
          <t>30% FÁBRICA DE BARES - CPF</t>
        </is>
      </c>
      <c r="D4" t="n">
        <v>3567</v>
      </c>
      <c r="E4" t="n">
        <v>0.29</v>
      </c>
      <c r="F4" t="n">
        <v>3567</v>
      </c>
      <c r="G4" t="n">
        <v>1034.43</v>
      </c>
      <c r="K4" t="inlineStr">
        <is>
          <t>Desconto - Alimentação Escritório</t>
        </is>
      </c>
      <c r="L4" t="inlineStr">
        <is>
          <t>5/2026</t>
        </is>
      </c>
    </row>
    <row r="5">
      <c r="A5" t="inlineStr">
        <is>
          <t>Love Cabaret</t>
        </is>
      </c>
      <c r="B5" s="556" t="n">
        <v>46113</v>
      </c>
      <c r="C5" t="inlineStr">
        <is>
          <t>30% FÁBRICA DE BARES - CPF</t>
        </is>
      </c>
      <c r="D5" t="n">
        <v>3005.1</v>
      </c>
      <c r="E5" t="n">
        <v>0.29</v>
      </c>
      <c r="F5" t="n">
        <v>3005.1</v>
      </c>
      <c r="G5" t="n">
        <v>871.48</v>
      </c>
      <c r="K5" t="inlineStr">
        <is>
          <t>Desconto - Alimentação Escritório</t>
        </is>
      </c>
      <c r="L5" t="inlineStr">
        <is>
          <t>4/2026</t>
        </is>
      </c>
    </row>
    <row r="6">
      <c r="A6" t="inlineStr">
        <is>
          <t>Love Cabaret</t>
        </is>
      </c>
      <c r="B6" s="556" t="n">
        <v>46023</v>
      </c>
      <c r="C6" t="inlineStr">
        <is>
          <t>30% FÁBRICA DE BARES - CPF</t>
        </is>
      </c>
      <c r="D6" t="n">
        <v>1536.6</v>
      </c>
      <c r="E6" t="n">
        <v>0.29</v>
      </c>
      <c r="F6" t="n">
        <v>1536.6</v>
      </c>
      <c r="G6" t="n">
        <v>445.61</v>
      </c>
      <c r="K6" t="inlineStr">
        <is>
          <t>Desconto - Alimentação Escritório</t>
        </is>
      </c>
      <c r="L6" t="inlineStr">
        <is>
          <t>1/2026</t>
        </is>
      </c>
    </row>
    <row r="7">
      <c r="A7" t="inlineStr">
        <is>
          <t>Love Cabaret</t>
        </is>
      </c>
      <c r="B7" s="556" t="n">
        <v>46054</v>
      </c>
      <c r="C7" t="inlineStr">
        <is>
          <t>30% FÁBRICA DE BARES - CPF</t>
        </is>
      </c>
      <c r="D7" t="n">
        <v>161.4</v>
      </c>
      <c r="E7" t="n">
        <v>0.29</v>
      </c>
      <c r="F7" t="n">
        <v>161.4</v>
      </c>
      <c r="G7" t="n">
        <v>46.81</v>
      </c>
      <c r="K7" t="inlineStr">
        <is>
          <t>Desconto - Alimentação Escritório</t>
        </is>
      </c>
      <c r="L7" t="inlineStr">
        <is>
          <t>2/2026</t>
        </is>
      </c>
    </row>
    <row r="8">
      <c r="A8" t="inlineStr">
        <is>
          <t>Love Cabaret</t>
        </is>
      </c>
      <c r="B8" s="556" t="n">
        <v>46174</v>
      </c>
      <c r="C8" t="inlineStr">
        <is>
          <t>30% FÁBRICA DE BARES - CPF</t>
        </is>
      </c>
      <c r="D8" t="n">
        <v>1915.8</v>
      </c>
      <c r="E8" t="n">
        <v>0.29</v>
      </c>
      <c r="F8" t="n">
        <v>1915.8</v>
      </c>
      <c r="G8" t="n">
        <v>555.58</v>
      </c>
      <c r="K8" t="inlineStr">
        <is>
          <t>Desconto - Alimentação Escritório</t>
        </is>
      </c>
      <c r="L8" t="inlineStr">
        <is>
          <t>6/2026</t>
        </is>
      </c>
    </row>
    <row r="9">
      <c r="A9" t="inlineStr">
        <is>
          <t>Love Cabaret</t>
        </is>
      </c>
      <c r="B9" s="556" t="n">
        <v>46143</v>
      </c>
      <c r="C9" t="inlineStr">
        <is>
          <t>COLABORADORES (30%)</t>
        </is>
      </c>
      <c r="D9" t="n">
        <v>208.5</v>
      </c>
      <c r="E9" t="n">
        <v>0.29</v>
      </c>
      <c r="F9" t="n">
        <v>148.04</v>
      </c>
      <c r="G9" t="n">
        <v>60.47</v>
      </c>
      <c r="H9" t="inlineStr">
        <is>
          <t xml:space="preserve">  -  Alimentação Funcionário</t>
        </is>
      </c>
      <c r="K9" t="inlineStr">
        <is>
          <t>Desconto - Alimentação Escritório</t>
        </is>
      </c>
      <c r="L9" t="inlineStr">
        <is>
          <t>5/2026</t>
        </is>
      </c>
    </row>
    <row r="10">
      <c r="A10" t="inlineStr">
        <is>
          <t>Love Cabaret</t>
        </is>
      </c>
      <c r="B10" s="556" t="n">
        <v>46113</v>
      </c>
      <c r="C10" t="inlineStr">
        <is>
          <t>COLABORADORES (30%)</t>
        </is>
      </c>
      <c r="D10" t="n">
        <v>45.3</v>
      </c>
      <c r="E10" t="n">
        <v>0.29</v>
      </c>
      <c r="F10" t="n">
        <v>32.16</v>
      </c>
      <c r="G10" t="n">
        <v>13.14</v>
      </c>
      <c r="H10" t="inlineStr">
        <is>
          <t xml:space="preserve">  -  Alimentação Funcionário</t>
        </is>
      </c>
      <c r="K10" t="inlineStr">
        <is>
          <t>Desconto - Alimentação Escritório</t>
        </is>
      </c>
      <c r="L10" t="inlineStr">
        <is>
          <t>4/2026</t>
        </is>
      </c>
    </row>
    <row r="11">
      <c r="A11" t="inlineStr">
        <is>
          <t>Love Cabaret</t>
        </is>
      </c>
      <c r="B11" s="556" t="n">
        <v>46054</v>
      </c>
      <c r="C11" t="inlineStr">
        <is>
          <t>CONSUMO GERENCIAL</t>
        </is>
      </c>
      <c r="D11" t="n">
        <v>372.7</v>
      </c>
      <c r="E11" t="n">
        <v>0.29</v>
      </c>
      <c r="F11" t="n">
        <v>264.62</v>
      </c>
      <c r="G11" t="n">
        <v>108.08</v>
      </c>
      <c r="H11" t="inlineStr">
        <is>
          <t xml:space="preserve">  -  Alimentação Funcionário</t>
        </is>
      </c>
      <c r="K11" t="inlineStr">
        <is>
          <t>Desconto - Alimentação Escritório</t>
        </is>
      </c>
      <c r="L11" t="inlineStr">
        <is>
          <t>2/2026</t>
        </is>
      </c>
    </row>
    <row r="12">
      <c r="A12" t="inlineStr">
        <is>
          <t>Love Cabaret</t>
        </is>
      </c>
      <c r="B12" s="556" t="n">
        <v>46023</v>
      </c>
      <c r="C12" t="inlineStr">
        <is>
          <t>CONSUMO GERENCIAL</t>
        </is>
      </c>
      <c r="D12" t="n">
        <v>2276.2</v>
      </c>
      <c r="E12" t="n">
        <v>0.29</v>
      </c>
      <c r="F12" t="n">
        <v>1616.1</v>
      </c>
      <c r="G12" t="n">
        <v>660.1</v>
      </c>
      <c r="H12" t="inlineStr">
        <is>
          <t xml:space="preserve">  -  Alimentação Funcionário</t>
        </is>
      </c>
      <c r="K12" t="inlineStr">
        <is>
          <t>Desconto - Alimentação Escritório</t>
        </is>
      </c>
      <c r="L12" t="inlineStr">
        <is>
          <t>1/2026</t>
        </is>
      </c>
    </row>
    <row r="13">
      <c r="A13" t="inlineStr">
        <is>
          <t>Love Cabaret</t>
        </is>
      </c>
      <c r="B13" s="556" t="n">
        <v>46143</v>
      </c>
      <c r="C13" t="inlineStr">
        <is>
          <t>CONSUMO GERENCIAL</t>
        </is>
      </c>
      <c r="D13" t="n">
        <v>4080.3</v>
      </c>
      <c r="E13" t="n">
        <v>0.29</v>
      </c>
      <c r="F13" t="n">
        <v>2897.01</v>
      </c>
      <c r="G13" t="n">
        <v>1183.29</v>
      </c>
      <c r="H13" t="inlineStr">
        <is>
          <t xml:space="preserve">  -  Alimentação Funcionário</t>
        </is>
      </c>
      <c r="K13" t="inlineStr">
        <is>
          <t>Desconto - Alimentação Escritório</t>
        </is>
      </c>
      <c r="L13" t="inlineStr">
        <is>
          <t>5/2026</t>
        </is>
      </c>
    </row>
    <row r="14">
      <c r="A14" t="inlineStr">
        <is>
          <t>Love Cabaret</t>
        </is>
      </c>
      <c r="B14" s="556" t="n">
        <v>46113</v>
      </c>
      <c r="C14" t="inlineStr">
        <is>
          <t>CONSUMO GERENCIAL</t>
        </is>
      </c>
      <c r="D14" t="n">
        <v>3813.9</v>
      </c>
      <c r="E14" t="n">
        <v>0.29</v>
      </c>
      <c r="F14" t="n">
        <v>2707.87</v>
      </c>
      <c r="G14" t="n">
        <v>1106.03</v>
      </c>
      <c r="H14" t="inlineStr">
        <is>
          <t xml:space="preserve">  -  Alimentação Funcionário</t>
        </is>
      </c>
      <c r="K14" t="inlineStr">
        <is>
          <t>Desconto - Alimentação Escritório</t>
        </is>
      </c>
      <c r="L14" t="inlineStr">
        <is>
          <t>4/2026</t>
        </is>
      </c>
    </row>
    <row r="15">
      <c r="A15" t="inlineStr">
        <is>
          <t>Love Cabaret</t>
        </is>
      </c>
      <c r="B15" s="556" t="n">
        <v>46174</v>
      </c>
      <c r="C15" t="inlineStr">
        <is>
          <t>CONSUMO GERENCIAL</t>
        </is>
      </c>
      <c r="D15" t="n">
        <v>4380.28</v>
      </c>
      <c r="E15" t="n">
        <v>0.29</v>
      </c>
      <c r="F15" t="n">
        <v>3110</v>
      </c>
      <c r="G15" t="n">
        <v>1270.28</v>
      </c>
      <c r="H15" t="inlineStr">
        <is>
          <t xml:space="preserve">  -  Alimentação Funcionário</t>
        </is>
      </c>
      <c r="K15" t="inlineStr">
        <is>
          <t>Desconto - Alimentação Escritório</t>
        </is>
      </c>
      <c r="L15" t="inlineStr">
        <is>
          <t>6/2026</t>
        </is>
      </c>
    </row>
    <row r="16">
      <c r="A16" t="inlineStr">
        <is>
          <t>Love Cabaret</t>
        </is>
      </c>
      <c r="B16" s="556" t="n">
        <v>46023</v>
      </c>
      <c r="C16" t="inlineStr">
        <is>
          <t>CONTA ASSINADA</t>
        </is>
      </c>
      <c r="D16" t="n">
        <v>287</v>
      </c>
      <c r="E16" t="n">
        <v>0.29</v>
      </c>
      <c r="F16" t="n">
        <v>287</v>
      </c>
      <c r="G16" t="n">
        <v>83.23</v>
      </c>
      <c r="K16" t="inlineStr">
        <is>
          <t>Descontos - Operação</t>
        </is>
      </c>
      <c r="L16" t="inlineStr">
        <is>
          <t>1/2026</t>
        </is>
      </c>
    </row>
    <row r="17">
      <c r="A17" t="inlineStr">
        <is>
          <t>Love Cabaret</t>
        </is>
      </c>
      <c r="B17" s="556" t="n">
        <v>46113</v>
      </c>
      <c r="C17" t="inlineStr">
        <is>
          <t>CONTA ASSINADA</t>
        </is>
      </c>
      <c r="D17" t="n">
        <v>1826.3</v>
      </c>
      <c r="E17" t="n">
        <v>0.29</v>
      </c>
      <c r="F17" t="n">
        <v>1826.3</v>
      </c>
      <c r="G17" t="n">
        <v>529.63</v>
      </c>
      <c r="K17" t="inlineStr">
        <is>
          <t>Descontos - Operação</t>
        </is>
      </c>
      <c r="L17" t="inlineStr">
        <is>
          <t>4/2026</t>
        </is>
      </c>
    </row>
    <row r="18">
      <c r="A18" t="inlineStr">
        <is>
          <t>Love Cabaret</t>
        </is>
      </c>
      <c r="B18" s="556" t="n">
        <v>46143</v>
      </c>
      <c r="C18" t="inlineStr">
        <is>
          <t>CONTA ASSINADA</t>
        </is>
      </c>
      <c r="D18" t="n">
        <v>3010</v>
      </c>
      <c r="E18" t="n">
        <v>0.29</v>
      </c>
      <c r="F18" t="n">
        <v>3010</v>
      </c>
      <c r="G18" t="n">
        <v>872.9</v>
      </c>
      <c r="K18" t="inlineStr">
        <is>
          <t>Descontos - Operação</t>
        </is>
      </c>
      <c r="L18" t="inlineStr">
        <is>
          <t>5/2026</t>
        </is>
      </c>
    </row>
    <row r="19">
      <c r="A19" t="inlineStr">
        <is>
          <t>Love Cabaret</t>
        </is>
      </c>
      <c r="B19" s="556" t="n">
        <v>46174</v>
      </c>
      <c r="C19" t="inlineStr">
        <is>
          <t>CONVÊNIO</t>
        </is>
      </c>
      <c r="D19" t="n">
        <v>45.5</v>
      </c>
      <c r="E19" t="n">
        <v>0.29</v>
      </c>
      <c r="F19" t="n">
        <v>45.5</v>
      </c>
      <c r="G19" t="n">
        <v>13.2</v>
      </c>
      <c r="K19" t="inlineStr">
        <is>
          <t>Descontos - Operação</t>
        </is>
      </c>
      <c r="L19" t="inlineStr">
        <is>
          <t>6/2026</t>
        </is>
      </c>
    </row>
    <row r="20">
      <c r="A20" t="inlineStr">
        <is>
          <t>Love Cabaret</t>
        </is>
      </c>
      <c r="B20" s="556" t="n">
        <v>46023</v>
      </c>
      <c r="C20" t="inlineStr">
        <is>
          <t>CONVÊNIO</t>
        </is>
      </c>
      <c r="D20" t="n">
        <v>15.6</v>
      </c>
      <c r="E20" t="n">
        <v>0.29</v>
      </c>
      <c r="F20" t="n">
        <v>15.6</v>
      </c>
      <c r="G20" t="n">
        <v>4.52</v>
      </c>
      <c r="K20" t="inlineStr">
        <is>
          <t>Descontos - Operação</t>
        </is>
      </c>
      <c r="L20" t="inlineStr">
        <is>
          <t>1/2026</t>
        </is>
      </c>
    </row>
    <row r="21">
      <c r="A21" t="inlineStr">
        <is>
          <t>Love Cabaret</t>
        </is>
      </c>
      <c r="B21" s="556" t="n">
        <v>46113</v>
      </c>
      <c r="C21" t="inlineStr">
        <is>
          <t>CORTESIA</t>
        </is>
      </c>
      <c r="D21" t="n">
        <v>2961.53</v>
      </c>
      <c r="E21" t="n">
        <v>0.29</v>
      </c>
      <c r="F21" t="n">
        <v>2961.53</v>
      </c>
      <c r="G21" t="n">
        <v>858.84</v>
      </c>
      <c r="K21" t="inlineStr">
        <is>
          <t>Descontos - Operação</t>
        </is>
      </c>
      <c r="L21" t="inlineStr">
        <is>
          <t>4/2026</t>
        </is>
      </c>
    </row>
    <row r="22">
      <c r="A22" t="inlineStr">
        <is>
          <t>Love Cabaret</t>
        </is>
      </c>
      <c r="B22" s="556" t="n">
        <v>46174</v>
      </c>
      <c r="C22" t="inlineStr">
        <is>
          <t>CORTESIA</t>
        </is>
      </c>
      <c r="D22" t="n">
        <v>1379.71</v>
      </c>
      <c r="E22" t="n">
        <v>0.29</v>
      </c>
      <c r="F22" t="n">
        <v>1379.71</v>
      </c>
      <c r="G22" t="n">
        <v>400.12</v>
      </c>
      <c r="K22" t="inlineStr">
        <is>
          <t>Descontos - Operação</t>
        </is>
      </c>
      <c r="L22" t="inlineStr">
        <is>
          <t>6/2026</t>
        </is>
      </c>
    </row>
    <row r="23">
      <c r="A23" t="inlineStr">
        <is>
          <t>Love Cabaret</t>
        </is>
      </c>
      <c r="B23" s="556" t="n">
        <v>46054</v>
      </c>
      <c r="C23" t="inlineStr">
        <is>
          <t>CORTESIA</t>
        </is>
      </c>
      <c r="D23" t="n">
        <v>233.3</v>
      </c>
      <c r="E23" t="n">
        <v>0.29</v>
      </c>
      <c r="F23" t="n">
        <v>233.3</v>
      </c>
      <c r="G23" t="n">
        <v>67.66</v>
      </c>
      <c r="K23" t="inlineStr">
        <is>
          <t>Descontos - Operação</t>
        </is>
      </c>
      <c r="L23" t="inlineStr">
        <is>
          <t>2/2026</t>
        </is>
      </c>
    </row>
    <row r="24">
      <c r="A24" t="inlineStr">
        <is>
          <t>Love Cabaret</t>
        </is>
      </c>
      <c r="B24" s="556" t="n">
        <v>46023</v>
      </c>
      <c r="C24" t="inlineStr">
        <is>
          <t>CORTESIA</t>
        </is>
      </c>
      <c r="D24" t="n">
        <v>867.1</v>
      </c>
      <c r="E24" t="n">
        <v>0.29</v>
      </c>
      <c r="F24" t="n">
        <v>867.1</v>
      </c>
      <c r="G24" t="n">
        <v>251.46</v>
      </c>
      <c r="K24" t="inlineStr">
        <is>
          <t>Descontos - Operação</t>
        </is>
      </c>
      <c r="L24" t="inlineStr">
        <is>
          <t>1/2026</t>
        </is>
      </c>
    </row>
    <row r="25">
      <c r="A25" t="inlineStr">
        <is>
          <t>Love Cabaret</t>
        </is>
      </c>
      <c r="B25" s="556" t="n">
        <v>46143</v>
      </c>
      <c r="C25" t="inlineStr">
        <is>
          <t>CORTESIA</t>
        </is>
      </c>
      <c r="D25" t="n">
        <v>6928.3</v>
      </c>
      <c r="E25" t="n">
        <v>0.29</v>
      </c>
      <c r="F25" t="n">
        <v>6928.3</v>
      </c>
      <c r="G25" t="n">
        <v>2009.21</v>
      </c>
      <c r="K25" t="inlineStr">
        <is>
          <t>Descontos - Operação</t>
        </is>
      </c>
      <c r="L25" t="inlineStr">
        <is>
          <t>5/2026</t>
        </is>
      </c>
    </row>
    <row r="26">
      <c r="A26" t="inlineStr">
        <is>
          <t>Love Cabaret</t>
        </is>
      </c>
      <c r="B26" s="556" t="n">
        <v>46143</v>
      </c>
      <c r="C26" t="inlineStr">
        <is>
          <t>MARKETING</t>
        </is>
      </c>
      <c r="D26" t="n">
        <v>5381</v>
      </c>
      <c r="E26" t="n">
        <v>0.29</v>
      </c>
      <c r="F26" t="n">
        <v>3820.51</v>
      </c>
      <c r="G26" t="n">
        <v>1560.49</v>
      </c>
      <c r="H26" t="inlineStr">
        <is>
          <t>Eventos de Marketing</t>
        </is>
      </c>
      <c r="K26" t="inlineStr">
        <is>
          <t>Descontos - Operação</t>
        </is>
      </c>
      <c r="L26" t="inlineStr">
        <is>
          <t>5/2026</t>
        </is>
      </c>
    </row>
    <row r="27">
      <c r="A27" t="inlineStr">
        <is>
          <t>Love Cabaret</t>
        </is>
      </c>
      <c r="B27" s="556" t="n">
        <v>46174</v>
      </c>
      <c r="C27" t="inlineStr">
        <is>
          <t>MARKETING</t>
        </is>
      </c>
      <c r="D27" t="n">
        <v>3409.03</v>
      </c>
      <c r="E27" t="n">
        <v>0.29</v>
      </c>
      <c r="F27" t="n">
        <v>2420.41</v>
      </c>
      <c r="G27" t="n">
        <v>988.62</v>
      </c>
      <c r="H27" t="inlineStr">
        <is>
          <t>Eventos de Marketing</t>
        </is>
      </c>
      <c r="K27" t="inlineStr">
        <is>
          <t>Descontos - Operação</t>
        </is>
      </c>
      <c r="L27" t="inlineStr">
        <is>
          <t>6/2026</t>
        </is>
      </c>
    </row>
    <row r="28">
      <c r="A28" t="inlineStr">
        <is>
          <t>Love Cabaret</t>
        </is>
      </c>
      <c r="B28" s="556" t="n">
        <v>46113</v>
      </c>
      <c r="C28" t="inlineStr">
        <is>
          <t>MARKETING</t>
        </is>
      </c>
      <c r="D28" t="n">
        <v>1592</v>
      </c>
      <c r="E28" t="n">
        <v>0.29</v>
      </c>
      <c r="F28" t="n">
        <v>1130.32</v>
      </c>
      <c r="G28" t="n">
        <v>461.68</v>
      </c>
      <c r="H28" t="inlineStr">
        <is>
          <t>Eventos de Marketing</t>
        </is>
      </c>
      <c r="K28" t="inlineStr">
        <is>
          <t>Descontos - Operação</t>
        </is>
      </c>
      <c r="L28" t="inlineStr">
        <is>
          <t>4/2026</t>
        </is>
      </c>
    </row>
    <row r="29">
      <c r="A29" t="inlineStr">
        <is>
          <t>Love Cabaret</t>
        </is>
      </c>
      <c r="B29" s="556" t="n">
        <v>46023</v>
      </c>
      <c r="C29" t="inlineStr">
        <is>
          <t>MARKETING</t>
        </is>
      </c>
      <c r="D29" t="n">
        <v>484</v>
      </c>
      <c r="E29" t="n">
        <v>0.29</v>
      </c>
      <c r="F29" t="n">
        <v>343.64</v>
      </c>
      <c r="G29" t="n">
        <v>140.36</v>
      </c>
      <c r="H29" t="inlineStr">
        <is>
          <t>Eventos de Marketing</t>
        </is>
      </c>
      <c r="K29" t="inlineStr">
        <is>
          <t>Descontos - Operação</t>
        </is>
      </c>
      <c r="L29" t="inlineStr">
        <is>
          <t>1/2026</t>
        </is>
      </c>
    </row>
    <row r="30">
      <c r="A30" t="inlineStr">
        <is>
          <t>Love Cabaret</t>
        </is>
      </c>
      <c r="B30" s="556" t="n">
        <v>46143</v>
      </c>
      <c r="C30" t="inlineStr">
        <is>
          <t>MÚSICOS</t>
        </is>
      </c>
      <c r="D30" t="n">
        <v>25230.9</v>
      </c>
      <c r="E30" t="n">
        <v>0.29</v>
      </c>
      <c r="F30" t="n">
        <v>17913.94</v>
      </c>
      <c r="G30" t="n">
        <v>7316.96</v>
      </c>
      <c r="H30" t="inlineStr">
        <is>
          <t>Alimentação e Transporte</t>
        </is>
      </c>
      <c r="K30" t="inlineStr">
        <is>
          <t>Descontos - Operação</t>
        </is>
      </c>
      <c r="L30" t="inlineStr">
        <is>
          <t>5/2026</t>
        </is>
      </c>
    </row>
    <row r="31">
      <c r="A31" t="inlineStr">
        <is>
          <t>Love Cabaret</t>
        </is>
      </c>
      <c r="B31" s="556" t="n">
        <v>46113</v>
      </c>
      <c r="C31" t="inlineStr">
        <is>
          <t>MÚSICOS</t>
        </is>
      </c>
      <c r="D31" t="n">
        <v>21341.06</v>
      </c>
      <c r="E31" t="n">
        <v>0.29</v>
      </c>
      <c r="F31" t="n">
        <v>15152.15</v>
      </c>
      <c r="G31" t="n">
        <v>6188.91</v>
      </c>
      <c r="H31" t="inlineStr">
        <is>
          <t>Alimentação e Transporte</t>
        </is>
      </c>
      <c r="K31" t="inlineStr">
        <is>
          <t>Descontos - Operação</t>
        </is>
      </c>
      <c r="L31" t="inlineStr">
        <is>
          <t>4/2026</t>
        </is>
      </c>
    </row>
    <row r="32">
      <c r="A32" t="inlineStr">
        <is>
          <t>Love Cabaret</t>
        </is>
      </c>
      <c r="B32" s="556" t="n">
        <v>46054</v>
      </c>
      <c r="C32" t="inlineStr">
        <is>
          <t>MÚSICOS</t>
        </is>
      </c>
      <c r="D32" t="n">
        <v>911.67</v>
      </c>
      <c r="E32" t="n">
        <v>0.29</v>
      </c>
      <c r="F32" t="n">
        <v>647.29</v>
      </c>
      <c r="G32" t="n">
        <v>264.38</v>
      </c>
      <c r="H32" t="inlineStr">
        <is>
          <t>Alimentação e Transporte</t>
        </is>
      </c>
      <c r="K32" t="inlineStr">
        <is>
          <t>Descontos - Operação</t>
        </is>
      </c>
      <c r="L32" t="inlineStr">
        <is>
          <t>2/2026</t>
        </is>
      </c>
    </row>
    <row r="33">
      <c r="A33" t="inlineStr">
        <is>
          <t>Love Cabaret</t>
        </is>
      </c>
      <c r="B33" s="556" t="n">
        <v>46023</v>
      </c>
      <c r="C33" t="inlineStr">
        <is>
          <t>MÚSICOS</t>
        </is>
      </c>
      <c r="D33" t="n">
        <v>6682.3</v>
      </c>
      <c r="E33" t="n">
        <v>0.29</v>
      </c>
      <c r="F33" t="n">
        <v>4744.43</v>
      </c>
      <c r="G33" t="n">
        <v>1937.87</v>
      </c>
      <c r="H33" t="inlineStr">
        <is>
          <t>Alimentação e Transporte</t>
        </is>
      </c>
      <c r="K33" t="inlineStr">
        <is>
          <t>Descontos - Operação</t>
        </is>
      </c>
      <c r="L33" t="inlineStr">
        <is>
          <t>1/2026</t>
        </is>
      </c>
    </row>
    <row r="34">
      <c r="A34" t="inlineStr">
        <is>
          <t>Love Cabaret</t>
        </is>
      </c>
      <c r="B34" s="556" t="n">
        <v>46174</v>
      </c>
      <c r="C34" t="inlineStr">
        <is>
          <t>MÚSICOS</t>
        </is>
      </c>
      <c r="D34" t="n">
        <v>14323.8</v>
      </c>
      <c r="E34" t="n">
        <v>0.29</v>
      </c>
      <c r="F34" t="n">
        <v>10169.9</v>
      </c>
      <c r="G34" t="n">
        <v>4153.9</v>
      </c>
      <c r="H34" t="inlineStr">
        <is>
          <t>Alimentação e Transporte</t>
        </is>
      </c>
      <c r="K34" t="inlineStr">
        <is>
          <t>Descontos - Operação</t>
        </is>
      </c>
      <c r="L34" t="inlineStr">
        <is>
          <t>6/2026</t>
        </is>
      </c>
    </row>
    <row r="35">
      <c r="A35" t="inlineStr">
        <is>
          <t>Love Cabaret</t>
        </is>
      </c>
      <c r="B35" s="556" t="n">
        <v>46143</v>
      </c>
      <c r="C35" t="inlineStr">
        <is>
          <t>OPERACIONAL</t>
        </is>
      </c>
      <c r="D35" t="n">
        <v>89.29000000000001</v>
      </c>
      <c r="E35" t="n">
        <v>0.29</v>
      </c>
      <c r="F35" t="n">
        <v>89.29000000000001</v>
      </c>
      <c r="G35" t="n">
        <v>25.89</v>
      </c>
      <c r="K35" t="inlineStr">
        <is>
          <t>Descontos - Operação</t>
        </is>
      </c>
      <c r="L35" t="inlineStr">
        <is>
          <t>5/2026</t>
        </is>
      </c>
    </row>
    <row r="36">
      <c r="A36" t="inlineStr">
        <is>
          <t>Love Cabaret</t>
        </is>
      </c>
      <c r="B36" s="556" t="n">
        <v>46113</v>
      </c>
      <c r="C36" t="inlineStr">
        <is>
          <t>OPERACIONAL</t>
        </is>
      </c>
      <c r="D36" t="n">
        <v>256.11</v>
      </c>
      <c r="E36" t="n">
        <v>0.29</v>
      </c>
      <c r="F36" t="n">
        <v>256.11</v>
      </c>
      <c r="G36" t="n">
        <v>74.27</v>
      </c>
      <c r="K36" t="inlineStr">
        <is>
          <t>Descontos - Operação</t>
        </is>
      </c>
      <c r="L36" t="inlineStr">
        <is>
          <t>4/2026</t>
        </is>
      </c>
    </row>
    <row r="37">
      <c r="A37" t="inlineStr">
        <is>
          <t>Love Cabaret</t>
        </is>
      </c>
      <c r="B37" s="556" t="n">
        <v>46174</v>
      </c>
      <c r="C37" t="inlineStr">
        <is>
          <t>OPERACIONAL</t>
        </is>
      </c>
      <c r="D37" t="n">
        <v>533.59</v>
      </c>
      <c r="E37" t="n">
        <v>0.29</v>
      </c>
      <c r="F37" t="n">
        <v>533.59</v>
      </c>
      <c r="G37" t="n">
        <v>154.74</v>
      </c>
      <c r="K37" t="inlineStr">
        <is>
          <t>Descontos - Operação</t>
        </is>
      </c>
      <c r="L37" t="inlineStr">
        <is>
          <t>6/2026</t>
        </is>
      </c>
    </row>
    <row r="38">
      <c r="A38" t="inlineStr">
        <is>
          <t>Love Cabaret</t>
        </is>
      </c>
      <c r="B38" s="556" t="n">
        <v>46023</v>
      </c>
      <c r="C38" t="inlineStr">
        <is>
          <t>OPERACIONAL</t>
        </is>
      </c>
      <c r="D38" t="n">
        <v>20.32</v>
      </c>
      <c r="E38" t="n">
        <v>0.29</v>
      </c>
      <c r="F38" t="n">
        <v>20.32</v>
      </c>
      <c r="G38" t="n">
        <v>5.89</v>
      </c>
      <c r="K38" t="inlineStr">
        <is>
          <t>Descontos - Operação</t>
        </is>
      </c>
      <c r="L38" t="inlineStr">
        <is>
          <t>1/2026</t>
        </is>
      </c>
    </row>
    <row r="39">
      <c r="A39" t="inlineStr">
        <is>
          <t>Love Cabaret</t>
        </is>
      </c>
      <c r="B39" s="556" t="n">
        <v>46143</v>
      </c>
      <c r="C39" t="inlineStr">
        <is>
          <t>SEM JUSTIFICATIVA</t>
        </is>
      </c>
      <c r="D39" t="n">
        <v>732</v>
      </c>
      <c r="E39" t="n">
        <v>0.29</v>
      </c>
      <c r="F39" t="n">
        <v>732</v>
      </c>
      <c r="G39" t="n">
        <v>212.28</v>
      </c>
      <c r="K39" t="inlineStr">
        <is>
          <t>Descontos - Operação</t>
        </is>
      </c>
      <c r="L39" t="inlineStr">
        <is>
          <t>5/2026</t>
        </is>
      </c>
    </row>
    <row r="40">
      <c r="A40" t="inlineStr">
        <is>
          <t>Love Cabaret</t>
        </is>
      </c>
      <c r="B40" s="556" t="n">
        <v>46113</v>
      </c>
      <c r="C40" t="inlineStr">
        <is>
          <t>SEM JUSTIFICATIVA</t>
        </is>
      </c>
      <c r="D40" t="n">
        <v>199</v>
      </c>
      <c r="E40" t="n">
        <v>0.29</v>
      </c>
      <c r="F40" t="n">
        <v>199</v>
      </c>
      <c r="G40" t="n">
        <v>57.71</v>
      </c>
      <c r="K40" t="inlineStr">
        <is>
          <t>Descontos - Operação</t>
        </is>
      </c>
      <c r="L40" t="inlineStr">
        <is>
          <t>4/2026</t>
        </is>
      </c>
    </row>
    <row r="41">
      <c r="A41" t="inlineStr">
        <is>
          <t>Love Cabaret</t>
        </is>
      </c>
      <c r="B41" s="556" t="n">
        <v>46174</v>
      </c>
      <c r="C41" t="inlineStr">
        <is>
          <t>SEM JUSTIFICATIVA</t>
        </is>
      </c>
      <c r="D41" t="n">
        <v>343.4</v>
      </c>
      <c r="E41" t="n">
        <v>0.29</v>
      </c>
      <c r="F41" t="n">
        <v>343.4</v>
      </c>
      <c r="G41" t="n">
        <v>99.59</v>
      </c>
      <c r="K41" t="inlineStr">
        <is>
          <t>Descontos - Operação</t>
        </is>
      </c>
      <c r="L41" t="inlineStr">
        <is>
          <t>6/2026</t>
        </is>
      </c>
    </row>
    <row r="42">
      <c r="A42" t="inlineStr">
        <is>
          <t>Love Cabaret</t>
        </is>
      </c>
      <c r="B42" s="556" t="n">
        <v>46054</v>
      </c>
      <c r="C42" t="inlineStr">
        <is>
          <t>TESTE</t>
        </is>
      </c>
      <c r="D42" t="n">
        <v>44</v>
      </c>
      <c r="E42" t="n">
        <v>0.29</v>
      </c>
      <c r="F42" t="n">
        <v>44</v>
      </c>
      <c r="G42" t="n">
        <v>12.76</v>
      </c>
      <c r="K42" t="inlineStr">
        <is>
          <t>Descontos - Operação</t>
        </is>
      </c>
      <c r="L42" t="inlineStr">
        <is>
          <t>2/2026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244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Casa</t>
        </is>
      </c>
      <c r="B1" t="inlineStr">
        <is>
          <t>Mês</t>
        </is>
      </c>
      <c r="C1" t="inlineStr">
        <is>
          <t>Produto</t>
        </is>
      </c>
      <c r="D1" t="inlineStr">
        <is>
          <t>Promoção</t>
        </is>
      </c>
      <c r="E1" t="inlineStr">
        <is>
          <t>Categoria Produto</t>
        </is>
      </c>
      <c r="F1" t="inlineStr">
        <is>
          <t>Quantidade de usos</t>
        </is>
      </c>
      <c r="G1" t="inlineStr">
        <is>
          <t>Desconto total</t>
        </is>
      </c>
      <c r="H1" t="inlineStr">
        <is>
          <t>A&amp;B</t>
        </is>
      </c>
      <c r="I1" t="inlineStr">
        <is>
          <t>Categoria</t>
        </is>
      </c>
      <c r="J1" t="inlineStr">
        <is>
          <t>Mes_Texto</t>
        </is>
      </c>
    </row>
    <row r="2">
      <c r="A2" t="inlineStr">
        <is>
          <t>Love Cabaret</t>
        </is>
      </c>
      <c r="B2" s="556" t="n">
        <v>46023</v>
      </c>
      <c r="C2" t="inlineStr">
        <is>
          <t>COCCINELLE</t>
        </is>
      </c>
      <c r="D2" t="inlineStr">
        <is>
          <t>30% FÁBRICA DE BARES - CPF</t>
        </is>
      </c>
      <c r="E2" t="inlineStr">
        <is>
          <t>AUTORAIS</t>
        </is>
      </c>
      <c r="F2" t="n">
        <v>1</v>
      </c>
      <c r="G2" t="n">
        <v>13.8</v>
      </c>
      <c r="H2" t="inlineStr">
        <is>
          <t>B</t>
        </is>
      </c>
      <c r="J2" t="inlineStr">
        <is>
          <t>1/2026</t>
        </is>
      </c>
    </row>
    <row r="3">
      <c r="A3" t="inlineStr">
        <is>
          <t>Love Cabaret</t>
        </is>
      </c>
      <c r="B3" s="556" t="n">
        <v>46023</v>
      </c>
      <c r="C3" t="inlineStr">
        <is>
          <t>DIVINO PROFANO</t>
        </is>
      </c>
      <c r="D3" t="inlineStr">
        <is>
          <t>30% FÁBRICA DE BARES - CPF</t>
        </is>
      </c>
      <c r="E3" t="inlineStr">
        <is>
          <t>AUTORAIS</t>
        </is>
      </c>
      <c r="F3" t="n">
        <v>2</v>
      </c>
      <c r="G3" t="n">
        <v>34.8</v>
      </c>
      <c r="H3" t="inlineStr">
        <is>
          <t>B</t>
        </is>
      </c>
      <c r="J3" t="inlineStr">
        <is>
          <t>1/2026</t>
        </is>
      </c>
    </row>
    <row r="4">
      <c r="A4" t="inlineStr">
        <is>
          <t>Love Cabaret</t>
        </is>
      </c>
      <c r="B4" s="556" t="n">
        <v>46023</v>
      </c>
      <c r="C4" t="inlineStr">
        <is>
          <t>ELOINA DOS LEOPARDOS</t>
        </is>
      </c>
      <c r="D4" t="inlineStr">
        <is>
          <t>30% FÁBRICA DE BARES - CPF</t>
        </is>
      </c>
      <c r="E4" t="inlineStr">
        <is>
          <t>AUTORAIS</t>
        </is>
      </c>
      <c r="F4" t="n">
        <v>1</v>
      </c>
      <c r="G4" t="n">
        <v>15.3</v>
      </c>
      <c r="H4" t="inlineStr">
        <is>
          <t>B</t>
        </is>
      </c>
      <c r="J4" t="inlineStr">
        <is>
          <t>1/2026</t>
        </is>
      </c>
    </row>
    <row r="5">
      <c r="A5" t="inlineStr">
        <is>
          <t>Love Cabaret</t>
        </is>
      </c>
      <c r="B5" s="556" t="n">
        <v>46023</v>
      </c>
      <c r="C5" t="inlineStr">
        <is>
          <t>JOSEPHINE</t>
        </is>
      </c>
      <c r="D5" t="inlineStr">
        <is>
          <t>30% FÁBRICA DE BARES - CPF</t>
        </is>
      </c>
      <c r="E5" t="inlineStr">
        <is>
          <t>AUTORAIS</t>
        </is>
      </c>
      <c r="F5" t="n">
        <v>5</v>
      </c>
      <c r="G5" t="n">
        <v>96</v>
      </c>
      <c r="H5" t="inlineStr">
        <is>
          <t>B</t>
        </is>
      </c>
      <c r="J5" t="inlineStr">
        <is>
          <t>1/2026</t>
        </is>
      </c>
    </row>
    <row r="6">
      <c r="A6" t="inlineStr">
        <is>
          <t>Love Cabaret</t>
        </is>
      </c>
      <c r="B6" s="556" t="n">
        <v>46023</v>
      </c>
      <c r="C6" t="inlineStr">
        <is>
          <t>LINGUINE À PUTANESCA COM CAMARÕES</t>
        </is>
      </c>
      <c r="D6" t="inlineStr">
        <is>
          <t>30% FÁBRICA DE BARES - CPF</t>
        </is>
      </c>
      <c r="E6" t="inlineStr">
        <is>
          <t>Fomes Insaciáveis</t>
        </is>
      </c>
      <c r="F6" t="n">
        <v>2</v>
      </c>
      <c r="G6" t="n">
        <v>30.6</v>
      </c>
      <c r="H6" t="inlineStr">
        <is>
          <t>A</t>
        </is>
      </c>
      <c r="J6" t="inlineStr">
        <is>
          <t>1/2026</t>
        </is>
      </c>
    </row>
    <row r="7">
      <c r="A7" t="inlineStr">
        <is>
          <t>Love Cabaret</t>
        </is>
      </c>
      <c r="B7" s="556" t="n">
        <v>46023</v>
      </c>
      <c r="C7" t="inlineStr">
        <is>
          <t>SANDUÍCHE DE FALAFEL</t>
        </is>
      </c>
      <c r="D7" t="inlineStr">
        <is>
          <t>30% FÁBRICA DE BARES - CPF</t>
        </is>
      </c>
      <c r="E7" t="inlineStr">
        <is>
          <t>Fomes Insaciáveis</t>
        </is>
      </c>
      <c r="F7" t="n">
        <v>2</v>
      </c>
      <c r="G7" t="n">
        <v>23.4</v>
      </c>
      <c r="H7" t="inlineStr">
        <is>
          <t>A</t>
        </is>
      </c>
      <c r="J7" t="inlineStr">
        <is>
          <t>1/2026</t>
        </is>
      </c>
    </row>
    <row r="8">
      <c r="A8" t="inlineStr">
        <is>
          <t>Love Cabaret</t>
        </is>
      </c>
      <c r="B8" s="556" t="n">
        <v>46023</v>
      </c>
      <c r="C8" t="inlineStr">
        <is>
          <t>KIT KAT CLUB</t>
        </is>
      </c>
      <c r="D8" t="inlineStr">
        <is>
          <t>30% FÁBRICA DE BARES - CPF</t>
        </is>
      </c>
      <c r="E8" t="inlineStr">
        <is>
          <t>NÃO ALCOÓLICOS</t>
        </is>
      </c>
      <c r="F8" t="n">
        <v>4</v>
      </c>
      <c r="G8" t="n">
        <v>22.8</v>
      </c>
      <c r="H8" t="inlineStr">
        <is>
          <t>B</t>
        </is>
      </c>
      <c r="J8" t="inlineStr">
        <is>
          <t>1/2026</t>
        </is>
      </c>
    </row>
    <row r="9">
      <c r="A9" t="inlineStr">
        <is>
          <t>Love Cabaret</t>
        </is>
      </c>
      <c r="B9" s="556" t="n">
        <v>46023</v>
      </c>
      <c r="C9" t="inlineStr">
        <is>
          <t>LUZ DEL FUEGO</t>
        </is>
      </c>
      <c r="D9" t="inlineStr">
        <is>
          <t>30% FÁBRICA DE BARES - CPF</t>
        </is>
      </c>
      <c r="E9" t="inlineStr">
        <is>
          <t>AUTORAIS</t>
        </is>
      </c>
      <c r="F9" t="n">
        <v>2</v>
      </c>
      <c r="G9" t="n">
        <v>30.6</v>
      </c>
      <c r="H9" t="inlineStr">
        <is>
          <t>B</t>
        </is>
      </c>
      <c r="J9" t="inlineStr">
        <is>
          <t>1/2026</t>
        </is>
      </c>
    </row>
    <row r="10">
      <c r="A10" t="inlineStr">
        <is>
          <t>Love Cabaret</t>
        </is>
      </c>
      <c r="B10" s="556" t="n">
        <v>46023</v>
      </c>
      <c r="C10" t="inlineStr">
        <is>
          <t>TARTARE DE TOMATE E COGUMELO</t>
        </is>
      </c>
      <c r="D10" t="inlineStr">
        <is>
          <t>30% FÁBRICA DE BARES - CPF</t>
        </is>
      </c>
      <c r="E10" t="inlineStr">
        <is>
          <t>Preliminares Frias</t>
        </is>
      </c>
      <c r="F10" t="n">
        <v>1</v>
      </c>
      <c r="G10" t="n">
        <v>11.4</v>
      </c>
      <c r="H10" t="inlineStr">
        <is>
          <t>A</t>
        </is>
      </c>
      <c r="J10" t="inlineStr">
        <is>
          <t>1/2026</t>
        </is>
      </c>
    </row>
    <row r="11">
      <c r="A11" t="inlineStr">
        <is>
          <t>Love Cabaret</t>
        </is>
      </c>
      <c r="B11" s="556" t="n">
        <v>46023</v>
      </c>
      <c r="C11" t="inlineStr">
        <is>
          <t>Água com gás</t>
        </is>
      </c>
      <c r="D11" t="inlineStr">
        <is>
          <t>30% FÁBRICA DE BARES - CPF</t>
        </is>
      </c>
      <c r="E11" t="inlineStr">
        <is>
          <t>Soft</t>
        </is>
      </c>
      <c r="F11" t="n">
        <v>4</v>
      </c>
      <c r="G11" t="n">
        <v>9.6</v>
      </c>
      <c r="H11" t="inlineStr">
        <is>
          <t>B</t>
        </is>
      </c>
      <c r="J11" t="inlineStr">
        <is>
          <t>1/2026</t>
        </is>
      </c>
    </row>
    <row r="12">
      <c r="A12" t="inlineStr">
        <is>
          <t>Love Cabaret</t>
        </is>
      </c>
      <c r="B12" s="556" t="n">
        <v>46023</v>
      </c>
      <c r="C12" t="inlineStr">
        <is>
          <t>FILÉ MIGNON AU PROIVE DE DEDO DE MOÇA</t>
        </is>
      </c>
      <c r="D12" t="inlineStr">
        <is>
          <t>30% FÁBRICA DE BARES - CPF</t>
        </is>
      </c>
      <c r="E12" t="inlineStr">
        <is>
          <t>Fomes Insaciáveis</t>
        </is>
      </c>
      <c r="F12" t="n">
        <v>12</v>
      </c>
      <c r="G12" t="n">
        <v>248.4</v>
      </c>
      <c r="H12" t="inlineStr">
        <is>
          <t>A</t>
        </is>
      </c>
      <c r="J12" t="inlineStr">
        <is>
          <t>1/2026</t>
        </is>
      </c>
    </row>
    <row r="13">
      <c r="A13" t="inlineStr">
        <is>
          <t>Love Cabaret</t>
        </is>
      </c>
      <c r="B13" s="556" t="n">
        <v>46023</v>
      </c>
      <c r="C13" t="inlineStr">
        <is>
          <t>Fys Limão 350ml</t>
        </is>
      </c>
      <c r="D13" t="inlineStr">
        <is>
          <t>30% FÁBRICA DE BARES - CPF</t>
        </is>
      </c>
      <c r="E13" t="inlineStr">
        <is>
          <t>Soft</t>
        </is>
      </c>
      <c r="F13" t="n">
        <v>1</v>
      </c>
      <c r="G13" t="n">
        <v>3.6</v>
      </c>
      <c r="H13" t="inlineStr">
        <is>
          <t>B</t>
        </is>
      </c>
      <c r="J13" t="inlineStr">
        <is>
          <t>1/2026</t>
        </is>
      </c>
    </row>
    <row r="14">
      <c r="A14" t="inlineStr">
        <is>
          <t>Love Cabaret</t>
        </is>
      </c>
      <c r="B14" s="556" t="n">
        <v>46023</v>
      </c>
      <c r="C14" t="inlineStr">
        <is>
          <t>Lagunitas Long Neck</t>
        </is>
      </c>
      <c r="D14" t="inlineStr">
        <is>
          <t>30% FÁBRICA DE BARES - CPF</t>
        </is>
      </c>
      <c r="E14" t="inlineStr">
        <is>
          <t>Cervejas</t>
        </is>
      </c>
      <c r="F14" t="n">
        <v>2</v>
      </c>
      <c r="G14" t="n">
        <v>15.6</v>
      </c>
      <c r="H14" t="inlineStr">
        <is>
          <t>B</t>
        </is>
      </c>
      <c r="J14" t="inlineStr">
        <is>
          <t>1/2026</t>
        </is>
      </c>
    </row>
    <row r="15">
      <c r="A15" t="inlineStr">
        <is>
          <t>Love Cabaret</t>
        </is>
      </c>
      <c r="B15" s="556" t="n">
        <v>46023</v>
      </c>
      <c r="C15" t="inlineStr">
        <is>
          <t>BOLO DE CANELA</t>
        </is>
      </c>
      <c r="D15" t="inlineStr">
        <is>
          <t>30% FÁBRICA DE BARES - CPF</t>
        </is>
      </c>
      <c r="E15" t="inlineStr">
        <is>
          <t>Para cair de boca</t>
        </is>
      </c>
      <c r="F15" t="n">
        <v>1</v>
      </c>
      <c r="G15" t="n">
        <v>7.2</v>
      </c>
      <c r="H15" t="inlineStr">
        <is>
          <t>A</t>
        </is>
      </c>
      <c r="J15" t="inlineStr">
        <is>
          <t>1/2026</t>
        </is>
      </c>
    </row>
    <row r="16">
      <c r="A16" t="inlineStr">
        <is>
          <t>Love Cabaret</t>
        </is>
      </c>
      <c r="B16" s="556" t="n">
        <v>46023</v>
      </c>
      <c r="C16" t="inlineStr">
        <is>
          <t>Heineken Long Neck</t>
        </is>
      </c>
      <c r="D16" t="inlineStr">
        <is>
          <t>30% FÁBRICA DE BARES - CPF</t>
        </is>
      </c>
      <c r="E16" t="inlineStr">
        <is>
          <t>Cervejas</t>
        </is>
      </c>
      <c r="F16" t="n">
        <v>32</v>
      </c>
      <c r="G16" t="n">
        <v>182.4</v>
      </c>
      <c r="H16" t="inlineStr">
        <is>
          <t>B</t>
        </is>
      </c>
      <c r="J16" t="inlineStr">
        <is>
          <t>1/2026</t>
        </is>
      </c>
    </row>
    <row r="17">
      <c r="A17" t="inlineStr">
        <is>
          <t>Love Cabaret</t>
        </is>
      </c>
      <c r="B17" s="556" t="n">
        <v>46023</v>
      </c>
      <c r="C17" t="inlineStr">
        <is>
          <t>MADAME SATÃ</t>
        </is>
      </c>
      <c r="D17" t="inlineStr">
        <is>
          <t>30% FÁBRICA DE BARES - CPF</t>
        </is>
      </c>
      <c r="E17" t="inlineStr">
        <is>
          <t>AUTORAIS</t>
        </is>
      </c>
      <c r="F17" t="n">
        <v>7</v>
      </c>
      <c r="G17" t="n">
        <v>79.8</v>
      </c>
      <c r="H17" t="inlineStr">
        <is>
          <t>B</t>
        </is>
      </c>
      <c r="J17" t="inlineStr">
        <is>
          <t>1/2026</t>
        </is>
      </c>
    </row>
    <row r="18">
      <c r="A18" t="inlineStr">
        <is>
          <t>Love Cabaret</t>
        </is>
      </c>
      <c r="B18" s="556" t="n">
        <v>46023</v>
      </c>
      <c r="C18" t="inlineStr">
        <is>
          <t>MIRÓ</t>
        </is>
      </c>
      <c r="D18" t="inlineStr">
        <is>
          <t>30% FÁBRICA DE BARES - CPF</t>
        </is>
      </c>
      <c r="E18" t="inlineStr">
        <is>
          <t>AUTORAIS</t>
        </is>
      </c>
      <c r="F18" t="n">
        <v>1</v>
      </c>
      <c r="G18" t="n">
        <v>10.8</v>
      </c>
      <c r="H18" t="inlineStr">
        <is>
          <t>B</t>
        </is>
      </c>
      <c r="J18" t="inlineStr">
        <is>
          <t>1/2026</t>
        </is>
      </c>
    </row>
    <row r="19">
      <c r="A19" t="inlineStr">
        <is>
          <t>Love Cabaret</t>
        </is>
      </c>
      <c r="B19" s="556" t="n">
        <v>46023</v>
      </c>
      <c r="C19" t="inlineStr">
        <is>
          <t>MADAME JOJO'S</t>
        </is>
      </c>
      <c r="D19" t="inlineStr">
        <is>
          <t>30% FÁBRICA DE BARES - CPF</t>
        </is>
      </c>
      <c r="E19" t="inlineStr">
        <is>
          <t>NÃO ALCOÓLICOS</t>
        </is>
      </c>
      <c r="F19" t="n">
        <v>2</v>
      </c>
      <c r="G19" t="n">
        <v>12.6</v>
      </c>
      <c r="H19" t="inlineStr">
        <is>
          <t>B</t>
        </is>
      </c>
      <c r="J19" t="inlineStr">
        <is>
          <t>1/2026</t>
        </is>
      </c>
    </row>
    <row r="20">
      <c r="A20" t="inlineStr">
        <is>
          <t>Love Cabaret</t>
        </is>
      </c>
      <c r="B20" s="556" t="n">
        <v>46023</v>
      </c>
      <c r="C20" t="inlineStr">
        <is>
          <t>Dose Tequila Don Julio</t>
        </is>
      </c>
      <c r="D20" t="inlineStr">
        <is>
          <t>30% FÁBRICA DE BARES - CPF</t>
        </is>
      </c>
      <c r="E20" t="inlineStr">
        <is>
          <t>Tequilas</t>
        </is>
      </c>
      <c r="F20" t="n">
        <v>2</v>
      </c>
      <c r="G20" t="n">
        <v>35.4</v>
      </c>
      <c r="H20" t="inlineStr">
        <is>
          <t>B</t>
        </is>
      </c>
      <c r="J20" t="inlineStr">
        <is>
          <t>1/2026</t>
        </is>
      </c>
    </row>
    <row r="21">
      <c r="A21" t="inlineStr">
        <is>
          <t>Love Cabaret</t>
        </is>
      </c>
      <c r="B21" s="556" t="n">
        <v>46023</v>
      </c>
      <c r="C21" t="inlineStr">
        <is>
          <t>Heineken Zero 330ml</t>
        </is>
      </c>
      <c r="D21" t="inlineStr">
        <is>
          <t>30% FÁBRICA DE BARES - CPF</t>
        </is>
      </c>
      <c r="E21" t="inlineStr">
        <is>
          <t>Cervejas</t>
        </is>
      </c>
      <c r="F21" t="n">
        <v>1</v>
      </c>
      <c r="G21" t="n">
        <v>5.7</v>
      </c>
      <c r="H21" t="inlineStr">
        <is>
          <t>B</t>
        </is>
      </c>
      <c r="J21" t="inlineStr">
        <is>
          <t>1/2026</t>
        </is>
      </c>
    </row>
    <row r="22">
      <c r="A22" t="inlineStr">
        <is>
          <t>Love Cabaret</t>
        </is>
      </c>
      <c r="B22" s="556" t="n">
        <v>46023</v>
      </c>
      <c r="C22" t="inlineStr">
        <is>
          <t>LOVE BURGUER</t>
        </is>
      </c>
      <c r="D22" t="inlineStr">
        <is>
          <t>30% FÁBRICA DE BARES - CPF</t>
        </is>
      </c>
      <c r="E22" t="inlineStr">
        <is>
          <t>Fomes Insaciáveis</t>
        </is>
      </c>
      <c r="F22" t="n">
        <v>3</v>
      </c>
      <c r="G22" t="n">
        <v>45.9</v>
      </c>
      <c r="H22" t="inlineStr">
        <is>
          <t>A</t>
        </is>
      </c>
      <c r="J22" t="inlineStr">
        <is>
          <t>1/2026</t>
        </is>
      </c>
    </row>
    <row r="23">
      <c r="A23" t="inlineStr">
        <is>
          <t>Love Cabaret</t>
        </is>
      </c>
      <c r="B23" s="556" t="n">
        <v>46023</v>
      </c>
      <c r="C23" t="inlineStr">
        <is>
          <t>BURRATA</t>
        </is>
      </c>
      <c r="D23" t="inlineStr">
        <is>
          <t>30% FÁBRICA DE BARES - CPF</t>
        </is>
      </c>
      <c r="E23" t="inlineStr">
        <is>
          <t>Preliminares Frias</t>
        </is>
      </c>
      <c r="F23" t="n">
        <v>1</v>
      </c>
      <c r="G23" t="n">
        <v>19.2</v>
      </c>
      <c r="H23" t="inlineStr">
        <is>
          <t>A</t>
        </is>
      </c>
      <c r="J23" t="inlineStr">
        <is>
          <t>1/2026</t>
        </is>
      </c>
    </row>
    <row r="24">
      <c r="A24" t="inlineStr">
        <is>
          <t>Love Cabaret</t>
        </is>
      </c>
      <c r="B24" s="556" t="n">
        <v>46023</v>
      </c>
      <c r="C24" t="inlineStr">
        <is>
          <t>ORGIA VERDE</t>
        </is>
      </c>
      <c r="D24" t="inlineStr">
        <is>
          <t>30% FÁBRICA DE BARES - CPF</t>
        </is>
      </c>
      <c r="E24" t="inlineStr">
        <is>
          <t>Preliminares Frias</t>
        </is>
      </c>
      <c r="F24" t="n">
        <v>1</v>
      </c>
      <c r="G24" t="n">
        <v>12.6</v>
      </c>
      <c r="H24" t="inlineStr">
        <is>
          <t>A</t>
        </is>
      </c>
      <c r="J24" t="inlineStr">
        <is>
          <t>1/2026</t>
        </is>
      </c>
    </row>
    <row r="25">
      <c r="A25" t="inlineStr">
        <is>
          <t>Love Cabaret</t>
        </is>
      </c>
      <c r="B25" s="556" t="n">
        <v>46023</v>
      </c>
      <c r="C25" t="inlineStr">
        <is>
          <t>PENICILLIN</t>
        </is>
      </c>
      <c r="D25" t="inlineStr">
        <is>
          <t>30% FÁBRICA DE BARES - CPF</t>
        </is>
      </c>
      <c r="E25" t="inlineStr">
        <is>
          <t>Clássicos</t>
        </is>
      </c>
      <c r="F25" t="n">
        <v>2</v>
      </c>
      <c r="G25" t="n">
        <v>29.4</v>
      </c>
      <c r="H25" t="inlineStr">
        <is>
          <t>B</t>
        </is>
      </c>
      <c r="J25" t="inlineStr">
        <is>
          <t>1/2026</t>
        </is>
      </c>
    </row>
    <row r="26">
      <c r="A26" t="inlineStr">
        <is>
          <t>Love Cabaret</t>
        </is>
      </c>
      <c r="B26" s="556" t="n">
        <v>46023</v>
      </c>
      <c r="C26" t="inlineStr">
        <is>
          <t>KARAAGE</t>
        </is>
      </c>
      <c r="D26" t="inlineStr">
        <is>
          <t>30% FÁBRICA DE BARES - CPF</t>
        </is>
      </c>
      <c r="E26" t="inlineStr">
        <is>
          <t>Preliminares Quentes</t>
        </is>
      </c>
      <c r="F26" t="n">
        <v>11</v>
      </c>
      <c r="G26" t="n">
        <v>151.8</v>
      </c>
      <c r="H26" t="inlineStr">
        <is>
          <t>A</t>
        </is>
      </c>
      <c r="J26" t="inlineStr">
        <is>
          <t>1/2026</t>
        </is>
      </c>
    </row>
    <row r="27">
      <c r="A27" t="inlineStr">
        <is>
          <t>Love Cabaret</t>
        </is>
      </c>
      <c r="B27" s="556" t="n">
        <v>46023</v>
      </c>
      <c r="C27" t="inlineStr">
        <is>
          <t>NEGRONI</t>
        </is>
      </c>
      <c r="D27" t="inlineStr">
        <is>
          <t>30% FÁBRICA DE BARES - CPF</t>
        </is>
      </c>
      <c r="E27" t="inlineStr">
        <is>
          <t>Clássicos</t>
        </is>
      </c>
      <c r="F27" t="n">
        <v>21</v>
      </c>
      <c r="G27" t="n">
        <v>245.7</v>
      </c>
      <c r="H27" t="inlineStr">
        <is>
          <t>B</t>
        </is>
      </c>
      <c r="J27" t="inlineStr">
        <is>
          <t>1/2026</t>
        </is>
      </c>
    </row>
    <row r="28">
      <c r="A28" t="inlineStr">
        <is>
          <t>Love Cabaret</t>
        </is>
      </c>
      <c r="B28" s="556" t="n">
        <v>46023</v>
      </c>
      <c r="C28" t="inlineStr">
        <is>
          <t>BATACLÃ</t>
        </is>
      </c>
      <c r="D28" t="inlineStr">
        <is>
          <t>30% FÁBRICA DE BARES - CPF</t>
        </is>
      </c>
      <c r="E28" t="inlineStr">
        <is>
          <t>NÃO ALCOÓLICOS</t>
        </is>
      </c>
      <c r="F28" t="n">
        <v>2</v>
      </c>
      <c r="G28" t="n">
        <v>12.6</v>
      </c>
      <c r="H28" t="inlineStr">
        <is>
          <t>B</t>
        </is>
      </c>
      <c r="J28" t="inlineStr">
        <is>
          <t>1/2026</t>
        </is>
      </c>
    </row>
    <row r="29">
      <c r="A29" t="inlineStr">
        <is>
          <t>Love Cabaret</t>
        </is>
      </c>
      <c r="B29" s="556" t="n">
        <v>46023</v>
      </c>
      <c r="C29" t="inlineStr">
        <is>
          <t>DERCY</t>
        </is>
      </c>
      <c r="D29" t="inlineStr">
        <is>
          <t>30% FÁBRICA DE BARES - CPF</t>
        </is>
      </c>
      <c r="E29" t="inlineStr">
        <is>
          <t>AUTORAIS</t>
        </is>
      </c>
      <c r="F29" t="n">
        <v>1</v>
      </c>
      <c r="G29" t="n">
        <v>10.8</v>
      </c>
      <c r="H29" t="inlineStr">
        <is>
          <t>B</t>
        </is>
      </c>
      <c r="J29" t="inlineStr">
        <is>
          <t>1/2026</t>
        </is>
      </c>
    </row>
    <row r="30">
      <c r="A30" t="inlineStr">
        <is>
          <t>Love Cabaret</t>
        </is>
      </c>
      <c r="B30" s="556" t="n">
        <v>46023</v>
      </c>
      <c r="C30" t="inlineStr">
        <is>
          <t>CRUDA DE CARNE</t>
        </is>
      </c>
      <c r="D30" t="inlineStr">
        <is>
          <t>30% FÁBRICA DE BARES - CPF</t>
        </is>
      </c>
      <c r="E30" t="inlineStr">
        <is>
          <t>Preliminares Frias</t>
        </is>
      </c>
      <c r="F30" t="n">
        <v>1</v>
      </c>
      <c r="G30" t="n">
        <v>13.5</v>
      </c>
      <c r="H30" t="inlineStr">
        <is>
          <t>A</t>
        </is>
      </c>
      <c r="J30" t="inlineStr">
        <is>
          <t>1/2026</t>
        </is>
      </c>
    </row>
    <row r="31">
      <c r="A31" t="inlineStr">
        <is>
          <t>Love Cabaret</t>
        </is>
      </c>
      <c r="B31" s="556" t="n">
        <v>46023</v>
      </c>
      <c r="C31" t="inlineStr">
        <is>
          <t>GIN BUCK</t>
        </is>
      </c>
      <c r="D31" t="inlineStr">
        <is>
          <t>30% FÁBRICA DE BARES - CPF</t>
        </is>
      </c>
      <c r="E31" t="inlineStr">
        <is>
          <t>Clássicos</t>
        </is>
      </c>
      <c r="F31" t="n">
        <v>1</v>
      </c>
      <c r="G31" t="n">
        <v>12.3</v>
      </c>
      <c r="H31" t="inlineStr">
        <is>
          <t>B</t>
        </is>
      </c>
      <c r="J31" t="inlineStr">
        <is>
          <t>1/2026</t>
        </is>
      </c>
    </row>
    <row r="32">
      <c r="A32" t="inlineStr">
        <is>
          <t>Love Cabaret</t>
        </is>
      </c>
      <c r="B32" s="556" t="n">
        <v>46023</v>
      </c>
      <c r="C32" t="inlineStr">
        <is>
          <t>BOLINHO DE ARROZ</t>
        </is>
      </c>
      <c r="D32" t="inlineStr">
        <is>
          <t>30% FÁBRICA DE BARES - CPF</t>
        </is>
      </c>
      <c r="E32" t="inlineStr">
        <is>
          <t>Preliminares Quentes</t>
        </is>
      </c>
      <c r="F32" t="n">
        <v>2</v>
      </c>
      <c r="G32" t="n">
        <v>21.6</v>
      </c>
      <c r="H32" t="inlineStr">
        <is>
          <t>A</t>
        </is>
      </c>
      <c r="J32" t="inlineStr">
        <is>
          <t>1/2026</t>
        </is>
      </c>
    </row>
    <row r="33">
      <c r="A33" t="inlineStr">
        <is>
          <t>Love Cabaret</t>
        </is>
      </c>
      <c r="B33" s="556" t="n">
        <v>46023</v>
      </c>
      <c r="C33" t="inlineStr">
        <is>
          <t>TORTA DE CHOCOLATE BELGA</t>
        </is>
      </c>
      <c r="D33" t="inlineStr">
        <is>
          <t>30% FÁBRICA DE BARES - CPF</t>
        </is>
      </c>
      <c r="E33" t="inlineStr">
        <is>
          <t>Para cair de boca</t>
        </is>
      </c>
      <c r="F33" t="n">
        <v>1</v>
      </c>
      <c r="G33" t="n">
        <v>8.4</v>
      </c>
      <c r="H33" t="inlineStr">
        <is>
          <t>A</t>
        </is>
      </c>
      <c r="J33" t="inlineStr">
        <is>
          <t>1/2026</t>
        </is>
      </c>
    </row>
    <row r="34">
      <c r="A34" t="inlineStr">
        <is>
          <t>Love Cabaret</t>
        </is>
      </c>
      <c r="B34" s="556" t="n">
        <v>46023</v>
      </c>
      <c r="C34" t="inlineStr">
        <is>
          <t>GUIOZA DE LÍNGUA</t>
        </is>
      </c>
      <c r="D34" t="inlineStr">
        <is>
          <t>30% FÁBRICA DE BARES - CPF</t>
        </is>
      </c>
      <c r="E34" t="inlineStr">
        <is>
          <t>Preliminares Quentes</t>
        </is>
      </c>
      <c r="F34" t="n">
        <v>3</v>
      </c>
      <c r="G34" t="n">
        <v>36.9</v>
      </c>
      <c r="H34" t="inlineStr">
        <is>
          <t>A</t>
        </is>
      </c>
      <c r="J34" t="inlineStr">
        <is>
          <t>1/2026</t>
        </is>
      </c>
    </row>
    <row r="35">
      <c r="A35" t="inlineStr">
        <is>
          <t>Love Cabaret</t>
        </is>
      </c>
      <c r="B35" s="556" t="n">
        <v>46023</v>
      </c>
      <c r="C35" t="inlineStr">
        <is>
          <t>APPLE MARTINI</t>
        </is>
      </c>
      <c r="D35" t="inlineStr">
        <is>
          <t>30% FÁBRICA DE BARES - CPF</t>
        </is>
      </c>
      <c r="E35" t="inlineStr">
        <is>
          <t>Clássicos</t>
        </is>
      </c>
      <c r="F35" t="n">
        <v>1</v>
      </c>
      <c r="G35" t="n">
        <v>13.8</v>
      </c>
      <c r="H35" t="inlineStr">
        <is>
          <t>B</t>
        </is>
      </c>
      <c r="J35" t="inlineStr">
        <is>
          <t>1/2026</t>
        </is>
      </c>
    </row>
    <row r="36">
      <c r="A36" t="inlineStr">
        <is>
          <t>Love Cabaret</t>
        </is>
      </c>
      <c r="B36" s="556" t="n">
        <v>46023</v>
      </c>
      <c r="C36" t="inlineStr">
        <is>
          <t>Refrigerante de gengibre</t>
        </is>
      </c>
      <c r="D36" t="inlineStr">
        <is>
          <t>30% FÁBRICA DE BARES - CPF</t>
        </is>
      </c>
      <c r="E36" t="inlineStr">
        <is>
          <t>NÃO ALCOÓLICOS</t>
        </is>
      </c>
      <c r="F36" t="n">
        <v>1</v>
      </c>
      <c r="G36" t="n">
        <v>5.1</v>
      </c>
      <c r="H36" t="inlineStr">
        <is>
          <t>B</t>
        </is>
      </c>
      <c r="J36" t="inlineStr">
        <is>
          <t>1/2026</t>
        </is>
      </c>
    </row>
    <row r="37">
      <c r="A37" t="inlineStr">
        <is>
          <t>Love Cabaret</t>
        </is>
      </c>
      <c r="B37" s="556" t="n">
        <v>46023</v>
      </c>
      <c r="C37" t="inlineStr">
        <is>
          <t>Água</t>
        </is>
      </c>
      <c r="D37" t="inlineStr">
        <is>
          <t>30% FÁBRICA DE BARES - CPF</t>
        </is>
      </c>
      <c r="E37" t="inlineStr">
        <is>
          <t>Soft</t>
        </is>
      </c>
      <c r="F37" t="n">
        <v>3</v>
      </c>
      <c r="G37" t="n">
        <v>7.2</v>
      </c>
      <c r="H37" t="inlineStr">
        <is>
          <t>B</t>
        </is>
      </c>
      <c r="J37" t="inlineStr">
        <is>
          <t>1/2026</t>
        </is>
      </c>
    </row>
    <row r="38">
      <c r="A38" t="inlineStr">
        <is>
          <t>Love Cabaret</t>
        </is>
      </c>
      <c r="B38" s="556" t="n">
        <v>46054</v>
      </c>
      <c r="C38" t="inlineStr">
        <is>
          <t>Heineken Long Neck</t>
        </is>
      </c>
      <c r="D38" t="inlineStr">
        <is>
          <t>30% FÁBRICA DE BARES - CPF</t>
        </is>
      </c>
      <c r="E38" t="inlineStr">
        <is>
          <t>Cervejas</t>
        </is>
      </c>
      <c r="F38" t="n">
        <v>2</v>
      </c>
      <c r="G38" t="n">
        <v>11.4</v>
      </c>
      <c r="H38" t="inlineStr">
        <is>
          <t>B</t>
        </is>
      </c>
      <c r="J38" t="inlineStr">
        <is>
          <t>2/2026</t>
        </is>
      </c>
    </row>
    <row r="39">
      <c r="A39" t="inlineStr">
        <is>
          <t>Love Cabaret</t>
        </is>
      </c>
      <c r="B39" s="556" t="n">
        <v>46054</v>
      </c>
      <c r="C39" t="inlineStr">
        <is>
          <t>BOLO DE CANELA</t>
        </is>
      </c>
      <c r="D39" t="inlineStr">
        <is>
          <t>30% FÁBRICA DE BARES - CPF</t>
        </is>
      </c>
      <c r="E39" t="inlineStr">
        <is>
          <t>Para cair de boca</t>
        </is>
      </c>
      <c r="F39" t="n">
        <v>1</v>
      </c>
      <c r="G39" t="n">
        <v>7.2</v>
      </c>
      <c r="H39" t="inlineStr">
        <is>
          <t>A</t>
        </is>
      </c>
      <c r="J39" t="inlineStr">
        <is>
          <t>2/2026</t>
        </is>
      </c>
    </row>
    <row r="40">
      <c r="A40" t="inlineStr">
        <is>
          <t>Love Cabaret</t>
        </is>
      </c>
      <c r="B40" s="556" t="n">
        <v>46054</v>
      </c>
      <c r="C40" t="inlineStr">
        <is>
          <t>LUZ DEL FUEGO</t>
        </is>
      </c>
      <c r="D40" t="inlineStr">
        <is>
          <t>30% FÁBRICA DE BARES - CPF</t>
        </is>
      </c>
      <c r="E40" t="inlineStr">
        <is>
          <t>AUTORAIS</t>
        </is>
      </c>
      <c r="F40" t="n">
        <v>1</v>
      </c>
      <c r="G40" t="n">
        <v>15.3</v>
      </c>
      <c r="H40" t="inlineStr">
        <is>
          <t>B</t>
        </is>
      </c>
      <c r="J40" t="inlineStr">
        <is>
          <t>2/2026</t>
        </is>
      </c>
    </row>
    <row r="41">
      <c r="A41" t="inlineStr">
        <is>
          <t>Love Cabaret</t>
        </is>
      </c>
      <c r="B41" s="556" t="n">
        <v>46054</v>
      </c>
      <c r="C41" t="inlineStr">
        <is>
          <t>ARROZ MELOSO DE COGUMELOS</t>
        </is>
      </c>
      <c r="D41" t="inlineStr">
        <is>
          <t>30% FÁBRICA DE BARES - CPF</t>
        </is>
      </c>
      <c r="E41" t="inlineStr">
        <is>
          <t>Fomes Insaciáveis</t>
        </is>
      </c>
      <c r="F41" t="n">
        <v>1</v>
      </c>
      <c r="G41" t="n">
        <v>17.1</v>
      </c>
      <c r="H41" t="inlineStr">
        <is>
          <t>A</t>
        </is>
      </c>
      <c r="J41" t="inlineStr">
        <is>
          <t>2/2026</t>
        </is>
      </c>
    </row>
    <row r="42">
      <c r="A42" t="inlineStr">
        <is>
          <t>Love Cabaret</t>
        </is>
      </c>
      <c r="B42" s="556" t="n">
        <v>46054</v>
      </c>
      <c r="C42" t="inlineStr">
        <is>
          <t>KIT KAT CLUB</t>
        </is>
      </c>
      <c r="D42" t="inlineStr">
        <is>
          <t>30% FÁBRICA DE BARES - CPF</t>
        </is>
      </c>
      <c r="E42" t="inlineStr">
        <is>
          <t>NÃO ALCOÓLICOS</t>
        </is>
      </c>
      <c r="F42" t="n">
        <v>1</v>
      </c>
      <c r="G42" t="n">
        <v>5.7</v>
      </c>
      <c r="H42" t="inlineStr">
        <is>
          <t>B</t>
        </is>
      </c>
      <c r="J42" t="inlineStr">
        <is>
          <t>2/2026</t>
        </is>
      </c>
    </row>
    <row r="43">
      <c r="A43" t="inlineStr">
        <is>
          <t>Love Cabaret</t>
        </is>
      </c>
      <c r="B43" s="556" t="n">
        <v>46054</v>
      </c>
      <c r="C43" t="inlineStr">
        <is>
          <t>NEGRONI</t>
        </is>
      </c>
      <c r="D43" t="inlineStr">
        <is>
          <t>30% FÁBRICA DE BARES - CPF</t>
        </is>
      </c>
      <c r="E43" t="inlineStr">
        <is>
          <t>Clássicos</t>
        </is>
      </c>
      <c r="F43" t="n">
        <v>6</v>
      </c>
      <c r="G43" t="n">
        <v>70.2</v>
      </c>
      <c r="H43" t="inlineStr">
        <is>
          <t>B</t>
        </is>
      </c>
      <c r="J43" t="inlineStr">
        <is>
          <t>2/2026</t>
        </is>
      </c>
    </row>
    <row r="44">
      <c r="A44" t="inlineStr">
        <is>
          <t>Love Cabaret</t>
        </is>
      </c>
      <c r="B44" s="556" t="n">
        <v>46054</v>
      </c>
      <c r="C44" t="inlineStr">
        <is>
          <t>KARAAGE</t>
        </is>
      </c>
      <c r="D44" t="inlineStr">
        <is>
          <t>30% FÁBRICA DE BARES - CPF</t>
        </is>
      </c>
      <c r="E44" t="inlineStr">
        <is>
          <t>Preliminares Quentes</t>
        </is>
      </c>
      <c r="F44" t="n">
        <v>1</v>
      </c>
      <c r="G44" t="n">
        <v>13.8</v>
      </c>
      <c r="H44" t="inlineStr">
        <is>
          <t>A</t>
        </is>
      </c>
      <c r="J44" t="inlineStr">
        <is>
          <t>2/2026</t>
        </is>
      </c>
    </row>
    <row r="45">
      <c r="A45" t="inlineStr">
        <is>
          <t>Love Cabaret</t>
        </is>
      </c>
      <c r="B45" s="556" t="n">
        <v>46054</v>
      </c>
      <c r="C45" t="inlineStr">
        <is>
          <t>FILÉ MIGNON AU PROIVE DE DEDO DE MOÇA</t>
        </is>
      </c>
      <c r="D45" t="inlineStr">
        <is>
          <t>30% FÁBRICA DE BARES - CPF</t>
        </is>
      </c>
      <c r="E45" t="inlineStr">
        <is>
          <t>Fomes Insaciáveis</t>
        </is>
      </c>
      <c r="F45" t="n">
        <v>1</v>
      </c>
      <c r="G45" t="n">
        <v>20.7</v>
      </c>
      <c r="H45" t="inlineStr">
        <is>
          <t>A</t>
        </is>
      </c>
      <c r="J45" t="inlineStr">
        <is>
          <t>2/2026</t>
        </is>
      </c>
    </row>
    <row r="46">
      <c r="A46" t="inlineStr">
        <is>
          <t>Love Cabaret</t>
        </is>
      </c>
      <c r="B46" s="556" t="n">
        <v>46113</v>
      </c>
      <c r="C46" t="inlineStr">
        <is>
          <t>TOQUE SEM VOLTA</t>
        </is>
      </c>
      <c r="D46" t="inlineStr">
        <is>
          <t>[Evento] - Soft Opening</t>
        </is>
      </c>
      <c r="E46" t="inlineStr">
        <is>
          <t>AUTORAIS SEM ÁLCOOL</t>
        </is>
      </c>
      <c r="F46" t="n">
        <v>11</v>
      </c>
      <c r="G46" t="n">
        <v>69.3</v>
      </c>
      <c r="H46" t="inlineStr">
        <is>
          <t>B</t>
        </is>
      </c>
      <c r="I46" t="inlineStr">
        <is>
          <t>Eventos</t>
        </is>
      </c>
      <c r="J46" t="inlineStr">
        <is>
          <t>4/2026</t>
        </is>
      </c>
    </row>
    <row r="47">
      <c r="A47" t="inlineStr">
        <is>
          <t>Love Cabaret</t>
        </is>
      </c>
      <c r="B47" s="556" t="n">
        <v>46113</v>
      </c>
      <c r="C47" t="inlineStr">
        <is>
          <t>DIRTY MARTINI</t>
        </is>
      </c>
      <c r="D47" t="inlineStr">
        <is>
          <t>[Evento] - Soft Opening</t>
        </is>
      </c>
      <c r="E47" t="inlineStr">
        <is>
          <t>Clássicos</t>
        </is>
      </c>
      <c r="F47" t="n">
        <v>1</v>
      </c>
      <c r="G47" t="n">
        <v>14.4</v>
      </c>
      <c r="H47" t="inlineStr">
        <is>
          <t>B</t>
        </is>
      </c>
      <c r="I47" t="inlineStr">
        <is>
          <t>Eventos</t>
        </is>
      </c>
      <c r="J47" t="inlineStr">
        <is>
          <t>4/2026</t>
        </is>
      </c>
    </row>
    <row r="48">
      <c r="A48" t="inlineStr">
        <is>
          <t>Love Cabaret</t>
        </is>
      </c>
      <c r="B48" s="556" t="n">
        <v>46113</v>
      </c>
      <c r="C48" t="inlineStr">
        <is>
          <t>Fatorie Parri - Gigi Rosato Sangiovese</t>
        </is>
      </c>
      <c r="D48" t="inlineStr">
        <is>
          <t>[Evento] - Soft Opening</t>
        </is>
      </c>
      <c r="E48" t="inlineStr">
        <is>
          <t>Vinhos Rosés</t>
        </is>
      </c>
      <c r="F48" t="n">
        <v>1</v>
      </c>
      <c r="G48" t="n">
        <v>68.7</v>
      </c>
      <c r="H48" t="inlineStr">
        <is>
          <t>B</t>
        </is>
      </c>
      <c r="I48" t="inlineStr">
        <is>
          <t>Eventos</t>
        </is>
      </c>
      <c r="J48" t="inlineStr">
        <is>
          <t>4/2026</t>
        </is>
      </c>
    </row>
    <row r="49">
      <c r="A49" t="inlineStr">
        <is>
          <t>Love Cabaret</t>
        </is>
      </c>
      <c r="B49" s="556" t="n">
        <v>46113</v>
      </c>
      <c r="C49" t="inlineStr">
        <is>
          <t>Dose Johnnie Walker Black Label Whisky</t>
        </is>
      </c>
      <c r="D49" t="inlineStr">
        <is>
          <t>[Evento] - Soft Opening</t>
        </is>
      </c>
      <c r="E49" t="inlineStr">
        <is>
          <t>Whiskys</t>
        </is>
      </c>
      <c r="F49" t="n">
        <v>7</v>
      </c>
      <c r="G49" t="n">
        <v>84</v>
      </c>
      <c r="H49" t="inlineStr">
        <is>
          <t>B</t>
        </is>
      </c>
      <c r="I49" t="inlineStr">
        <is>
          <t>Eventos</t>
        </is>
      </c>
      <c r="J49" t="inlineStr">
        <is>
          <t>4/2026</t>
        </is>
      </c>
    </row>
    <row r="50">
      <c r="A50" t="inlineStr">
        <is>
          <t>Love Cabaret</t>
        </is>
      </c>
      <c r="B50" s="556" t="n">
        <v>46113</v>
      </c>
      <c r="C50" t="inlineStr">
        <is>
          <t>GIN BUCK</t>
        </is>
      </c>
      <c r="D50" t="inlineStr">
        <is>
          <t>[Evento] - Soft Opening</t>
        </is>
      </c>
      <c r="E50" t="inlineStr">
        <is>
          <t>Clássicos</t>
        </is>
      </c>
      <c r="F50" t="n">
        <v>37</v>
      </c>
      <c r="G50" t="n">
        <v>432.9</v>
      </c>
      <c r="H50" t="inlineStr">
        <is>
          <t>B</t>
        </is>
      </c>
      <c r="I50" t="inlineStr">
        <is>
          <t>Eventos</t>
        </is>
      </c>
      <c r="J50" t="inlineStr">
        <is>
          <t>4/2026</t>
        </is>
      </c>
    </row>
    <row r="51">
      <c r="A51" t="inlineStr">
        <is>
          <t>Love Cabaret</t>
        </is>
      </c>
      <c r="B51" s="556" t="n">
        <v>46113</v>
      </c>
      <c r="C51" t="inlineStr">
        <is>
          <t>FYS TONICA</t>
        </is>
      </c>
      <c r="D51" t="inlineStr">
        <is>
          <t>[Evento] - Soft Opening</t>
        </is>
      </c>
      <c r="E51" t="inlineStr">
        <is>
          <t>BONIFICAÇÃO</t>
        </is>
      </c>
      <c r="F51" t="n">
        <v>2</v>
      </c>
      <c r="G51" t="n">
        <v>7.2</v>
      </c>
      <c r="H51" t="inlineStr">
        <is>
          <t>B</t>
        </is>
      </c>
      <c r="I51" t="inlineStr">
        <is>
          <t>Eventos</t>
        </is>
      </c>
      <c r="J51" t="inlineStr">
        <is>
          <t>4/2026</t>
        </is>
      </c>
    </row>
    <row r="52">
      <c r="A52" t="inlineStr">
        <is>
          <t>Love Cabaret</t>
        </is>
      </c>
      <c r="B52" s="556" t="n">
        <v>46113</v>
      </c>
      <c r="C52" t="inlineStr">
        <is>
          <t>Heineken Long Neck</t>
        </is>
      </c>
      <c r="D52" t="inlineStr">
        <is>
          <t>[Evento] - Soft Opening</t>
        </is>
      </c>
      <c r="E52" t="inlineStr">
        <is>
          <t>Cervejas</t>
        </is>
      </c>
      <c r="F52" t="n">
        <v>159</v>
      </c>
      <c r="G52" t="n">
        <v>906.3</v>
      </c>
      <c r="H52" t="inlineStr">
        <is>
          <t>B</t>
        </is>
      </c>
      <c r="I52" t="inlineStr">
        <is>
          <t>Eventos</t>
        </is>
      </c>
      <c r="J52" t="inlineStr">
        <is>
          <t>4/2026</t>
        </is>
      </c>
    </row>
    <row r="53">
      <c r="A53" t="inlineStr">
        <is>
          <t>Love Cabaret</t>
        </is>
      </c>
      <c r="B53" s="556" t="n">
        <v>46113</v>
      </c>
      <c r="C53" t="inlineStr">
        <is>
          <t>Blue Moon Long Neck</t>
        </is>
      </c>
      <c r="D53" t="inlineStr">
        <is>
          <t>[Evento] - Soft Opening</t>
        </is>
      </c>
      <c r="E53" t="inlineStr">
        <is>
          <t>Cervejas</t>
        </is>
      </c>
      <c r="F53" t="n">
        <v>18</v>
      </c>
      <c r="G53" t="n">
        <v>156.6</v>
      </c>
      <c r="H53" t="inlineStr">
        <is>
          <t>B</t>
        </is>
      </c>
      <c r="I53" t="inlineStr">
        <is>
          <t>Eventos</t>
        </is>
      </c>
      <c r="J53" t="inlineStr">
        <is>
          <t>4/2026</t>
        </is>
      </c>
    </row>
    <row r="54">
      <c r="A54" t="inlineStr">
        <is>
          <t>Love Cabaret</t>
        </is>
      </c>
      <c r="B54" s="556" t="n">
        <v>46113</v>
      </c>
      <c r="C54" t="inlineStr">
        <is>
          <t>BOLO DE CANELA</t>
        </is>
      </c>
      <c r="D54" t="inlineStr">
        <is>
          <t>[Evento] - Soft Opening</t>
        </is>
      </c>
      <c r="E54" t="inlineStr">
        <is>
          <t>Para cair de boca</t>
        </is>
      </c>
      <c r="F54" t="n">
        <v>1</v>
      </c>
      <c r="G54" t="n">
        <v>8.699999999999999</v>
      </c>
      <c r="H54" t="inlineStr">
        <is>
          <t>A</t>
        </is>
      </c>
      <c r="I54" t="inlineStr">
        <is>
          <t>Eventos</t>
        </is>
      </c>
      <c r="J54" t="inlineStr">
        <is>
          <t>4/2026</t>
        </is>
      </c>
    </row>
    <row r="55">
      <c r="A55" t="inlineStr">
        <is>
          <t>Love Cabaret</t>
        </is>
      </c>
      <c r="B55" s="556" t="n">
        <v>46113</v>
      </c>
      <c r="C55" t="inlineStr">
        <is>
          <t>Lagunitas Long Neck</t>
        </is>
      </c>
      <c r="D55" t="inlineStr">
        <is>
          <t>[Evento] - Soft Opening</t>
        </is>
      </c>
      <c r="E55" t="inlineStr">
        <is>
          <t>Cervejas</t>
        </is>
      </c>
      <c r="F55" t="n">
        <v>4</v>
      </c>
      <c r="G55" t="n">
        <v>31.2</v>
      </c>
      <c r="H55" t="inlineStr">
        <is>
          <t>B</t>
        </is>
      </c>
      <c r="I55" t="inlineStr">
        <is>
          <t>Eventos</t>
        </is>
      </c>
      <c r="J55" t="inlineStr">
        <is>
          <t>4/2026</t>
        </is>
      </c>
    </row>
    <row r="56">
      <c r="A56" t="inlineStr">
        <is>
          <t>Love Cabaret</t>
        </is>
      </c>
      <c r="B56" s="556" t="n">
        <v>46113</v>
      </c>
      <c r="C56" t="inlineStr">
        <is>
          <t>Fys Limão 350ml</t>
        </is>
      </c>
      <c r="D56" t="inlineStr">
        <is>
          <t>[Evento] - Soft Opening</t>
        </is>
      </c>
      <c r="E56" t="inlineStr">
        <is>
          <t>Soft</t>
        </is>
      </c>
      <c r="F56" t="n">
        <v>2</v>
      </c>
      <c r="G56" t="n">
        <v>7.2</v>
      </c>
      <c r="H56" t="inlineStr">
        <is>
          <t>B</t>
        </is>
      </c>
      <c r="I56" t="inlineStr">
        <is>
          <t>Eventos</t>
        </is>
      </c>
      <c r="J56" t="inlineStr">
        <is>
          <t>4/2026</t>
        </is>
      </c>
    </row>
    <row r="57">
      <c r="A57" t="inlineStr">
        <is>
          <t>Love Cabaret</t>
        </is>
      </c>
      <c r="B57" s="556" t="n">
        <v>46113</v>
      </c>
      <c r="C57" t="inlineStr">
        <is>
          <t>Água com gás</t>
        </is>
      </c>
      <c r="D57" t="inlineStr">
        <is>
          <t>[Evento] - Soft Opening</t>
        </is>
      </c>
      <c r="E57" t="inlineStr">
        <is>
          <t>Soft</t>
        </is>
      </c>
      <c r="F57" t="n">
        <v>29</v>
      </c>
      <c r="G57" t="n">
        <v>69.59999999999999</v>
      </c>
      <c r="H57" t="inlineStr">
        <is>
          <t>B</t>
        </is>
      </c>
      <c r="I57" t="inlineStr">
        <is>
          <t>Eventos</t>
        </is>
      </c>
      <c r="J57" t="inlineStr">
        <is>
          <t>4/2026</t>
        </is>
      </c>
    </row>
    <row r="58">
      <c r="A58" t="inlineStr">
        <is>
          <t>Love Cabaret</t>
        </is>
      </c>
      <c r="B58" s="556" t="n">
        <v>46113</v>
      </c>
      <c r="C58" t="inlineStr">
        <is>
          <t>TARTARE DE TOMATE E COGUMELO</t>
        </is>
      </c>
      <c r="D58" t="inlineStr">
        <is>
          <t>[Evento] - Soft Opening</t>
        </is>
      </c>
      <c r="E58" t="inlineStr">
        <is>
          <t>Preliminares Frias</t>
        </is>
      </c>
      <c r="F58" t="n">
        <v>5</v>
      </c>
      <c r="G58" t="n">
        <v>61.5</v>
      </c>
      <c r="H58" t="inlineStr">
        <is>
          <t>A</t>
        </is>
      </c>
      <c r="I58" t="inlineStr">
        <is>
          <t>Eventos</t>
        </is>
      </c>
      <c r="J58" t="inlineStr">
        <is>
          <t>4/2026</t>
        </is>
      </c>
    </row>
    <row r="59">
      <c r="A59" t="inlineStr">
        <is>
          <t>Love Cabaret</t>
        </is>
      </c>
      <c r="B59" s="556" t="n">
        <v>46113</v>
      </c>
      <c r="C59" t="inlineStr">
        <is>
          <t>FITZGERALD</t>
        </is>
      </c>
      <c r="D59" t="inlineStr">
        <is>
          <t>[Evento] - Soft Opening</t>
        </is>
      </c>
      <c r="E59" t="inlineStr">
        <is>
          <t>Clássicos</t>
        </is>
      </c>
      <c r="F59" t="n">
        <v>8</v>
      </c>
      <c r="G59" t="n">
        <v>110.4</v>
      </c>
      <c r="H59" t="inlineStr">
        <is>
          <t>B</t>
        </is>
      </c>
      <c r="I59" t="inlineStr">
        <is>
          <t>Eventos</t>
        </is>
      </c>
      <c r="J59" t="inlineStr">
        <is>
          <t>4/2026</t>
        </is>
      </c>
    </row>
    <row r="60">
      <c r="A60" t="inlineStr">
        <is>
          <t>Love Cabaret</t>
        </is>
      </c>
      <c r="B60" s="556" t="n">
        <v>46113</v>
      </c>
      <c r="C60" t="inlineStr">
        <is>
          <t>SANDUÍCHE DE FALAFEL</t>
        </is>
      </c>
      <c r="D60" t="inlineStr">
        <is>
          <t>[Evento] - Soft Opening</t>
        </is>
      </c>
      <c r="E60" t="inlineStr">
        <is>
          <t>Fomes Insaciáveis</t>
        </is>
      </c>
      <c r="F60" t="n">
        <v>8</v>
      </c>
      <c r="G60" t="n">
        <v>103.2</v>
      </c>
      <c r="H60" t="inlineStr">
        <is>
          <t>A</t>
        </is>
      </c>
      <c r="I60" t="inlineStr">
        <is>
          <t>Eventos</t>
        </is>
      </c>
      <c r="J60" t="inlineStr">
        <is>
          <t>4/2026</t>
        </is>
      </c>
    </row>
    <row r="61">
      <c r="A61" t="inlineStr">
        <is>
          <t>Love Cabaret</t>
        </is>
      </c>
      <c r="B61" s="556" t="n">
        <v>46113</v>
      </c>
      <c r="C61" t="inlineStr">
        <is>
          <t>LINGUINE À PUTANESCA COM CAMARÕES</t>
        </is>
      </c>
      <c r="D61" t="inlineStr">
        <is>
          <t>[Evento] - Soft Opening</t>
        </is>
      </c>
      <c r="E61" t="inlineStr">
        <is>
          <t>Fomes Insaciáveis</t>
        </is>
      </c>
      <c r="F61" t="n">
        <v>8</v>
      </c>
      <c r="G61" t="n">
        <v>136.8</v>
      </c>
      <c r="H61" t="inlineStr">
        <is>
          <t>A</t>
        </is>
      </c>
      <c r="I61" t="inlineStr">
        <is>
          <t>Eventos</t>
        </is>
      </c>
      <c r="J61" t="inlineStr">
        <is>
          <t>4/2026</t>
        </is>
      </c>
    </row>
    <row r="62">
      <c r="A62" t="inlineStr">
        <is>
          <t>Love Cabaret</t>
        </is>
      </c>
      <c r="B62" s="556" t="n">
        <v>46113</v>
      </c>
      <c r="C62" t="inlineStr">
        <is>
          <t>Água</t>
        </is>
      </c>
      <c r="D62" t="inlineStr">
        <is>
          <t>[Evento] - Soft Opening</t>
        </is>
      </c>
      <c r="E62" t="inlineStr">
        <is>
          <t>Soft</t>
        </is>
      </c>
      <c r="F62" t="n">
        <v>51</v>
      </c>
      <c r="G62" t="n">
        <v>122.4</v>
      </c>
      <c r="H62" t="inlineStr">
        <is>
          <t>B</t>
        </is>
      </c>
      <c r="I62" t="inlineStr">
        <is>
          <t>Eventos</t>
        </is>
      </c>
      <c r="J62" t="inlineStr">
        <is>
          <t>4/2026</t>
        </is>
      </c>
    </row>
    <row r="63">
      <c r="A63" t="inlineStr">
        <is>
          <t>Love Cabaret</t>
        </is>
      </c>
      <c r="B63" s="556" t="n">
        <v>46113</v>
      </c>
      <c r="C63" t="inlineStr">
        <is>
          <t>Heineken Zero 330ml</t>
        </is>
      </c>
      <c r="D63" t="inlineStr">
        <is>
          <t>[Evento] - Soft Opening</t>
        </is>
      </c>
      <c r="E63" t="inlineStr">
        <is>
          <t>Cervejas</t>
        </is>
      </c>
      <c r="F63" t="n">
        <v>6</v>
      </c>
      <c r="G63" t="n">
        <v>34.2</v>
      </c>
      <c r="H63" t="inlineStr">
        <is>
          <t>B</t>
        </is>
      </c>
      <c r="I63" t="inlineStr">
        <is>
          <t>Eventos</t>
        </is>
      </c>
      <c r="J63" t="inlineStr">
        <is>
          <t>4/2026</t>
        </is>
      </c>
    </row>
    <row r="64">
      <c r="A64" t="inlineStr">
        <is>
          <t>Love Cabaret</t>
        </is>
      </c>
      <c r="B64" s="556" t="n">
        <v>46113</v>
      </c>
      <c r="C64" t="inlineStr">
        <is>
          <t>ARREPIOS SEM AVISO</t>
        </is>
      </c>
      <c r="D64" t="inlineStr">
        <is>
          <t>[Evento] - Soft Opening</t>
        </is>
      </c>
      <c r="E64" t="inlineStr">
        <is>
          <t>AUTORAIS SEM ÁLCOOL</t>
        </is>
      </c>
      <c r="F64" t="n">
        <v>5</v>
      </c>
      <c r="G64" t="n">
        <v>28.5</v>
      </c>
      <c r="H64" t="inlineStr">
        <is>
          <t>B</t>
        </is>
      </c>
      <c r="I64" t="inlineStr">
        <is>
          <t>Eventos</t>
        </is>
      </c>
      <c r="J64" t="inlineStr">
        <is>
          <t>4/2026</t>
        </is>
      </c>
    </row>
    <row r="65">
      <c r="A65" t="inlineStr">
        <is>
          <t>Love Cabaret</t>
        </is>
      </c>
      <c r="B65" s="556" t="n">
        <v>46113</v>
      </c>
      <c r="C65" t="inlineStr">
        <is>
          <t>PORN STAR MARTINI</t>
        </is>
      </c>
      <c r="D65" t="inlineStr">
        <is>
          <t>[Evento] - Soft Opening</t>
        </is>
      </c>
      <c r="E65" t="inlineStr">
        <is>
          <t>Clássicos</t>
        </is>
      </c>
      <c r="F65" t="n">
        <v>28</v>
      </c>
      <c r="G65" t="n">
        <v>327.6</v>
      </c>
      <c r="H65" t="inlineStr">
        <is>
          <t>B</t>
        </is>
      </c>
      <c r="I65" t="inlineStr">
        <is>
          <t>Eventos</t>
        </is>
      </c>
      <c r="J65" t="inlineStr">
        <is>
          <t>4/2026</t>
        </is>
      </c>
    </row>
    <row r="66">
      <c r="A66" t="inlineStr">
        <is>
          <t>Love Cabaret</t>
        </is>
      </c>
      <c r="B66" s="556" t="n">
        <v>46113</v>
      </c>
      <c r="C66" t="inlineStr">
        <is>
          <t>FYS LIMÃO ZERO 350 ml</t>
        </is>
      </c>
      <c r="D66" t="inlineStr">
        <is>
          <t>[Evento] - Soft Opening</t>
        </is>
      </c>
      <c r="E66" t="inlineStr">
        <is>
          <t>SOFT</t>
        </is>
      </c>
      <c r="F66" t="n">
        <v>1</v>
      </c>
      <c r="G66" t="n">
        <v>3.6</v>
      </c>
      <c r="H66" t="inlineStr">
        <is>
          <t>B</t>
        </is>
      </c>
      <c r="I66" t="inlineStr">
        <is>
          <t>Eventos</t>
        </is>
      </c>
      <c r="J66" t="inlineStr">
        <is>
          <t>4/2026</t>
        </is>
      </c>
    </row>
    <row r="67">
      <c r="A67" t="inlineStr">
        <is>
          <t>Love Cabaret</t>
        </is>
      </c>
      <c r="B67" s="556" t="n">
        <v>46113</v>
      </c>
      <c r="C67" t="inlineStr">
        <is>
          <t>GREAT GATSBY</t>
        </is>
      </c>
      <c r="D67" t="inlineStr">
        <is>
          <t>[Evento] - Soft Opening</t>
        </is>
      </c>
      <c r="E67" t="inlineStr">
        <is>
          <t>Clássicos</t>
        </is>
      </c>
      <c r="F67" t="n">
        <v>11</v>
      </c>
      <c r="G67" t="n">
        <v>128.7</v>
      </c>
      <c r="H67" t="inlineStr">
        <is>
          <t>B</t>
        </is>
      </c>
      <c r="I67" t="inlineStr">
        <is>
          <t>Eventos</t>
        </is>
      </c>
      <c r="J67" t="inlineStr">
        <is>
          <t>4/2026</t>
        </is>
      </c>
    </row>
    <row r="68">
      <c r="A68" t="inlineStr">
        <is>
          <t>Love Cabaret</t>
        </is>
      </c>
      <c r="B68" s="556" t="n">
        <v>46113</v>
      </c>
      <c r="C68" t="inlineStr">
        <is>
          <t>Les Petittes Couve Branco Taça</t>
        </is>
      </c>
      <c r="D68" t="inlineStr">
        <is>
          <t>[Evento] - Soft Opening</t>
        </is>
      </c>
      <c r="E68" t="inlineStr">
        <is>
          <t>VINHO BRANCO</t>
        </is>
      </c>
      <c r="F68" t="n">
        <v>7</v>
      </c>
      <c r="G68" t="n">
        <v>73.5</v>
      </c>
      <c r="H68" t="inlineStr">
        <is>
          <t>B</t>
        </is>
      </c>
      <c r="I68" t="inlineStr">
        <is>
          <t>Eventos</t>
        </is>
      </c>
      <c r="J68" t="inlineStr">
        <is>
          <t>4/2026</t>
        </is>
      </c>
    </row>
    <row r="69">
      <c r="A69" t="inlineStr">
        <is>
          <t>Love Cabaret</t>
        </is>
      </c>
      <c r="B69" s="556" t="n">
        <v>46113</v>
      </c>
      <c r="C69" t="inlineStr">
        <is>
          <t>DEMORAR NOITE ADENTRO</t>
        </is>
      </c>
      <c r="D69" t="inlineStr">
        <is>
          <t>[Evento] - Soft Opening</t>
        </is>
      </c>
      <c r="E69" t="inlineStr">
        <is>
          <t>AUTORAIS SEM ÁLCOOL</t>
        </is>
      </c>
      <c r="F69" t="n">
        <v>3</v>
      </c>
      <c r="G69" t="n">
        <v>17.1</v>
      </c>
      <c r="H69" t="inlineStr">
        <is>
          <t>B</t>
        </is>
      </c>
      <c r="I69" t="inlineStr">
        <is>
          <t>Eventos</t>
        </is>
      </c>
      <c r="J69" t="inlineStr">
        <is>
          <t>4/2026</t>
        </is>
      </c>
    </row>
    <row r="70">
      <c r="A70" t="inlineStr">
        <is>
          <t>Love Cabaret</t>
        </is>
      </c>
      <c r="B70" s="556" t="n">
        <v>46113</v>
      </c>
      <c r="C70" t="inlineStr">
        <is>
          <t>ARDE ONDE NÃO SE VE</t>
        </is>
      </c>
      <c r="D70" t="inlineStr">
        <is>
          <t>[Evento] - Soft Opening</t>
        </is>
      </c>
      <c r="E70" t="inlineStr">
        <is>
          <t>AUTORAIS</t>
        </is>
      </c>
      <c r="F70" t="n">
        <v>21</v>
      </c>
      <c r="G70" t="n">
        <v>409.5</v>
      </c>
      <c r="H70" t="inlineStr">
        <is>
          <t>B</t>
        </is>
      </c>
      <c r="I70" t="inlineStr">
        <is>
          <t>Eventos</t>
        </is>
      </c>
      <c r="J70" t="inlineStr">
        <is>
          <t>4/2026</t>
        </is>
      </c>
    </row>
    <row r="71">
      <c r="A71" t="inlineStr">
        <is>
          <t>Love Cabaret</t>
        </is>
      </c>
      <c r="B71" s="556" t="n">
        <v>46113</v>
      </c>
      <c r="C71" t="inlineStr">
        <is>
          <t>SILENCIO ENTRE DOIS CORPOS</t>
        </is>
      </c>
      <c r="D71" t="inlineStr">
        <is>
          <t>[Evento] - Soft Opening</t>
        </is>
      </c>
      <c r="E71" t="inlineStr">
        <is>
          <t>AUTORAIS</t>
        </is>
      </c>
      <c r="F71" t="n">
        <v>28</v>
      </c>
      <c r="G71" t="n">
        <v>411.6</v>
      </c>
      <c r="H71" t="inlineStr">
        <is>
          <t>B</t>
        </is>
      </c>
      <c r="I71" t="inlineStr">
        <is>
          <t>Eventos</t>
        </is>
      </c>
      <c r="J71" t="inlineStr">
        <is>
          <t>4/2026</t>
        </is>
      </c>
    </row>
    <row r="72">
      <c r="A72" t="inlineStr">
        <is>
          <t>Love Cabaret</t>
        </is>
      </c>
      <c r="B72" s="556" t="n">
        <v>46113</v>
      </c>
      <c r="C72" t="inlineStr">
        <is>
          <t>À BEIRA DO EXCESSO</t>
        </is>
      </c>
      <c r="D72" t="inlineStr">
        <is>
          <t>[Evento] - Soft Opening</t>
        </is>
      </c>
      <c r="E72" t="inlineStr">
        <is>
          <t>AUTORAIS</t>
        </is>
      </c>
      <c r="F72" t="n">
        <v>32</v>
      </c>
      <c r="G72" t="n">
        <v>489.6</v>
      </c>
      <c r="H72" t="inlineStr">
        <is>
          <t>B</t>
        </is>
      </c>
      <c r="I72" t="inlineStr">
        <is>
          <t>Eventos</t>
        </is>
      </c>
      <c r="J72" t="inlineStr">
        <is>
          <t>4/2026</t>
        </is>
      </c>
    </row>
    <row r="73">
      <c r="A73" t="inlineStr">
        <is>
          <t>Love Cabaret</t>
        </is>
      </c>
      <c r="B73" s="556" t="n">
        <v>46113</v>
      </c>
      <c r="C73" t="inlineStr">
        <is>
          <t>Fys Guaraná 350ml</t>
        </is>
      </c>
      <c r="D73" t="inlineStr">
        <is>
          <t>[Evento] - Soft Opening</t>
        </is>
      </c>
      <c r="E73" t="inlineStr">
        <is>
          <t>Soft</t>
        </is>
      </c>
      <c r="F73" t="n">
        <v>7</v>
      </c>
      <c r="G73" t="n">
        <v>25.2</v>
      </c>
      <c r="H73" t="inlineStr">
        <is>
          <t>B</t>
        </is>
      </c>
      <c r="I73" t="inlineStr">
        <is>
          <t>Eventos</t>
        </is>
      </c>
      <c r="J73" t="inlineStr">
        <is>
          <t>4/2026</t>
        </is>
      </c>
    </row>
    <row r="74">
      <c r="A74" t="inlineStr">
        <is>
          <t>Love Cabaret</t>
        </is>
      </c>
      <c r="B74" s="556" t="n">
        <v>46113</v>
      </c>
      <c r="C74" t="inlineStr">
        <is>
          <t>Les Petittes Couve Tinto Taça</t>
        </is>
      </c>
      <c r="D74" t="inlineStr">
        <is>
          <t>[Evento] - Soft Opening</t>
        </is>
      </c>
      <c r="E74" t="inlineStr">
        <is>
          <t>VINHO TINTO</t>
        </is>
      </c>
      <c r="F74" t="n">
        <v>12</v>
      </c>
      <c r="G74" t="n">
        <v>126</v>
      </c>
      <c r="H74" t="inlineStr">
        <is>
          <t>B</t>
        </is>
      </c>
      <c r="I74" t="inlineStr">
        <is>
          <t>Eventos</t>
        </is>
      </c>
      <c r="J74" t="inlineStr">
        <is>
          <t>4/2026</t>
        </is>
      </c>
    </row>
    <row r="75">
      <c r="A75" t="inlineStr">
        <is>
          <t>Love Cabaret</t>
        </is>
      </c>
      <c r="B75" s="556" t="n">
        <v>46113</v>
      </c>
      <c r="C75" t="inlineStr">
        <is>
          <t>ENTRE O QUERER E O FAZER</t>
        </is>
      </c>
      <c r="D75" t="inlineStr">
        <is>
          <t>[Evento] - Soft Opening</t>
        </is>
      </c>
      <c r="E75" t="inlineStr">
        <is>
          <t>AUTORAIS</t>
        </is>
      </c>
      <c r="F75" t="n">
        <v>28</v>
      </c>
      <c r="G75" t="n">
        <v>327.6</v>
      </c>
      <c r="H75" t="inlineStr">
        <is>
          <t>B</t>
        </is>
      </c>
      <c r="I75" t="inlineStr">
        <is>
          <t>Eventos</t>
        </is>
      </c>
      <c r="J75" t="inlineStr">
        <is>
          <t>4/2026</t>
        </is>
      </c>
    </row>
    <row r="76">
      <c r="A76" t="inlineStr">
        <is>
          <t>Love Cabaret</t>
        </is>
      </c>
      <c r="B76" s="556" t="n">
        <v>46113</v>
      </c>
      <c r="C76" t="inlineStr">
        <is>
          <t>FYS GUARANÁ ZERO 350 ml</t>
        </is>
      </c>
      <c r="D76" t="inlineStr">
        <is>
          <t>[Evento] - Soft Opening</t>
        </is>
      </c>
      <c r="E76" t="inlineStr">
        <is>
          <t>SOFT</t>
        </is>
      </c>
      <c r="F76" t="n">
        <v>2</v>
      </c>
      <c r="G76" t="n">
        <v>7.2</v>
      </c>
      <c r="H76" t="inlineStr">
        <is>
          <t>B</t>
        </is>
      </c>
      <c r="I76" t="inlineStr">
        <is>
          <t>Eventos</t>
        </is>
      </c>
      <c r="J76" t="inlineStr">
        <is>
          <t>4/2026</t>
        </is>
      </c>
    </row>
    <row r="77">
      <c r="A77" t="inlineStr">
        <is>
          <t>Love Cabaret</t>
        </is>
      </c>
      <c r="B77" s="556" t="n">
        <v>46113</v>
      </c>
      <c r="C77" t="inlineStr">
        <is>
          <t>BEBER-TE, SEDE ANTIGA</t>
        </is>
      </c>
      <c r="D77" t="inlineStr">
        <is>
          <t>[Evento] - Soft Opening</t>
        </is>
      </c>
      <c r="E77" t="inlineStr">
        <is>
          <t>AUTORAIS SEM ÁLCOOL</t>
        </is>
      </c>
      <c r="F77" t="n">
        <v>7</v>
      </c>
      <c r="G77" t="n">
        <v>39.9</v>
      </c>
      <c r="H77" t="inlineStr">
        <is>
          <t>B</t>
        </is>
      </c>
      <c r="I77" t="inlineStr">
        <is>
          <t>Eventos</t>
        </is>
      </c>
      <c r="J77" t="inlineStr">
        <is>
          <t>4/2026</t>
        </is>
      </c>
    </row>
    <row r="78">
      <c r="A78" t="inlineStr">
        <is>
          <t>Love Cabaret</t>
        </is>
      </c>
      <c r="B78" s="556" t="n">
        <v>46113</v>
      </c>
      <c r="C78" t="inlineStr">
        <is>
          <t>FLORESCER EM SEUS DEDOS</t>
        </is>
      </c>
      <c r="D78" t="inlineStr">
        <is>
          <t>[Evento] - Soft Opening</t>
        </is>
      </c>
      <c r="E78" t="inlineStr">
        <is>
          <t>AUTORAIS</t>
        </is>
      </c>
      <c r="F78" t="n">
        <v>32</v>
      </c>
      <c r="G78" t="n">
        <v>451.2</v>
      </c>
      <c r="H78" t="inlineStr">
        <is>
          <t>B</t>
        </is>
      </c>
      <c r="I78" t="inlineStr">
        <is>
          <t>Eventos</t>
        </is>
      </c>
      <c r="J78" t="inlineStr">
        <is>
          <t>4/2026</t>
        </is>
      </c>
    </row>
    <row r="79">
      <c r="A79" t="inlineStr">
        <is>
          <t>Love Cabaret</t>
        </is>
      </c>
      <c r="B79" s="556" t="n">
        <v>46113</v>
      </c>
      <c r="C79" t="inlineStr">
        <is>
          <t>Les Petittes Couve Rose Taça</t>
        </is>
      </c>
      <c r="D79" t="inlineStr">
        <is>
          <t>[Evento] - Soft Opening</t>
        </is>
      </c>
      <c r="E79" t="inlineStr">
        <is>
          <t>Vinhos Roses</t>
        </is>
      </c>
      <c r="F79" t="n">
        <v>16</v>
      </c>
      <c r="G79" t="n">
        <v>168</v>
      </c>
      <c r="H79" t="inlineStr">
        <is>
          <t>B</t>
        </is>
      </c>
      <c r="I79" t="inlineStr">
        <is>
          <t>Eventos</t>
        </is>
      </c>
      <c r="J79" t="inlineStr">
        <is>
          <t>4/2026</t>
        </is>
      </c>
    </row>
    <row r="80">
      <c r="A80" t="inlineStr">
        <is>
          <t>Love Cabaret</t>
        </is>
      </c>
      <c r="B80" s="556" t="n">
        <v>46113</v>
      </c>
      <c r="C80" t="inlineStr">
        <is>
          <t>Dose Tequila Don Julio</t>
        </is>
      </c>
      <c r="D80" t="inlineStr">
        <is>
          <t>[Evento] - Soft Opening</t>
        </is>
      </c>
      <c r="E80" t="inlineStr">
        <is>
          <t>Tequilas</t>
        </is>
      </c>
      <c r="F80" t="n">
        <v>28</v>
      </c>
      <c r="G80" t="n">
        <v>495.6</v>
      </c>
      <c r="H80" t="inlineStr">
        <is>
          <t>B</t>
        </is>
      </c>
      <c r="I80" t="inlineStr">
        <is>
          <t>Eventos</t>
        </is>
      </c>
      <c r="J80" t="inlineStr">
        <is>
          <t>4/2026</t>
        </is>
      </c>
    </row>
    <row r="81">
      <c r="A81" t="inlineStr">
        <is>
          <t>Love Cabaret</t>
        </is>
      </c>
      <c r="B81" s="556" t="n">
        <v>46113</v>
      </c>
      <c r="C81" t="inlineStr">
        <is>
          <t>DESEJO BRUTO</t>
        </is>
      </c>
      <c r="D81" t="inlineStr">
        <is>
          <t>[Evento] - Soft Opening</t>
        </is>
      </c>
      <c r="E81" t="inlineStr">
        <is>
          <t>AUTORAIS SEM ÁLCOOL</t>
        </is>
      </c>
      <c r="F81" t="n">
        <v>9</v>
      </c>
      <c r="G81" t="n">
        <v>54</v>
      </c>
      <c r="H81" t="inlineStr">
        <is>
          <t>B</t>
        </is>
      </c>
      <c r="I81" t="inlineStr">
        <is>
          <t>Eventos</t>
        </is>
      </c>
      <c r="J81" t="inlineStr">
        <is>
          <t>4/2026</t>
        </is>
      </c>
    </row>
    <row r="82">
      <c r="A82" t="inlineStr">
        <is>
          <t>Love Cabaret</t>
        </is>
      </c>
      <c r="B82" s="556" t="n">
        <v>46113</v>
      </c>
      <c r="C82" t="inlineStr">
        <is>
          <t>TOMMY'S MARGARITA</t>
        </is>
      </c>
      <c r="D82" t="inlineStr">
        <is>
          <t>[Evento] - Soft Opening</t>
        </is>
      </c>
      <c r="E82" t="inlineStr">
        <is>
          <t>Clássicos</t>
        </is>
      </c>
      <c r="F82" t="n">
        <v>7</v>
      </c>
      <c r="G82" t="n">
        <v>144.9</v>
      </c>
      <c r="H82" t="inlineStr">
        <is>
          <t>A</t>
        </is>
      </c>
      <c r="I82" t="inlineStr">
        <is>
          <t>Eventos</t>
        </is>
      </c>
      <c r="J82" t="inlineStr">
        <is>
          <t>4/2026</t>
        </is>
      </c>
    </row>
    <row r="83">
      <c r="A83" t="inlineStr">
        <is>
          <t>Love Cabaret</t>
        </is>
      </c>
      <c r="B83" s="556" t="n">
        <v>46113</v>
      </c>
      <c r="C83" t="inlineStr">
        <is>
          <t>MERGULHAR ATÉ DERRAMAR</t>
        </is>
      </c>
      <c r="D83" t="inlineStr">
        <is>
          <t>[Evento] - Soft Opening</t>
        </is>
      </c>
      <c r="E83" t="inlineStr">
        <is>
          <t>AUTORAIS</t>
        </is>
      </c>
      <c r="F83" t="n">
        <v>27</v>
      </c>
      <c r="G83" t="n">
        <v>315.9</v>
      </c>
      <c r="H83" t="inlineStr">
        <is>
          <t>B</t>
        </is>
      </c>
      <c r="I83" t="inlineStr">
        <is>
          <t>Eventos</t>
        </is>
      </c>
      <c r="J83" t="inlineStr">
        <is>
          <t>4/2026</t>
        </is>
      </c>
    </row>
    <row r="84">
      <c r="A84" t="inlineStr">
        <is>
          <t>Love Cabaret</t>
        </is>
      </c>
      <c r="B84" s="556" t="n">
        <v>46113</v>
      </c>
      <c r="C84" t="inlineStr">
        <is>
          <t>CAPONATA DE OLIVAS</t>
        </is>
      </c>
      <c r="D84" t="inlineStr">
        <is>
          <t>[Evento] - Soft Opening</t>
        </is>
      </c>
      <c r="E84" t="inlineStr">
        <is>
          <t>Preliminares Frias</t>
        </is>
      </c>
      <c r="F84" t="n">
        <v>5</v>
      </c>
      <c r="G84" t="n">
        <v>55.5</v>
      </c>
      <c r="H84" t="inlineStr">
        <is>
          <t>A</t>
        </is>
      </c>
      <c r="I84" t="inlineStr">
        <is>
          <t>Eventos</t>
        </is>
      </c>
      <c r="J84" t="inlineStr">
        <is>
          <t>4/2026</t>
        </is>
      </c>
    </row>
    <row r="85">
      <c r="A85" t="inlineStr">
        <is>
          <t>Love Cabaret</t>
        </is>
      </c>
      <c r="B85" s="556" t="n">
        <v>46113</v>
      </c>
      <c r="C85" t="inlineStr">
        <is>
          <t>Refrigerante de gengibre</t>
        </is>
      </c>
      <c r="D85" t="inlineStr">
        <is>
          <t>[Evento] - Soft Opening</t>
        </is>
      </c>
      <c r="E85" t="inlineStr">
        <is>
          <t>NÃO ALCOÓLICOS</t>
        </is>
      </c>
      <c r="F85" t="n">
        <v>9</v>
      </c>
      <c r="G85" t="n">
        <v>45.9</v>
      </c>
      <c r="H85" t="inlineStr">
        <is>
          <t>B</t>
        </is>
      </c>
      <c r="I85" t="inlineStr">
        <is>
          <t>Eventos</t>
        </is>
      </c>
      <c r="J85" t="inlineStr">
        <is>
          <t>4/2026</t>
        </is>
      </c>
    </row>
    <row r="86">
      <c r="A86" t="inlineStr">
        <is>
          <t>Love Cabaret</t>
        </is>
      </c>
      <c r="B86" s="556" t="n">
        <v>46113</v>
      </c>
      <c r="C86" t="inlineStr">
        <is>
          <t>FILÉ MIGNON AU PROIVE DE DEDO DE MOÇA</t>
        </is>
      </c>
      <c r="D86" t="inlineStr">
        <is>
          <t>[Evento] - Soft Opening</t>
        </is>
      </c>
      <c r="E86" t="inlineStr">
        <is>
          <t>Fomes Insaciáveis</t>
        </is>
      </c>
      <c r="F86" t="n">
        <v>7</v>
      </c>
      <c r="G86" t="n">
        <v>153.3</v>
      </c>
      <c r="H86" t="inlineStr">
        <is>
          <t>A</t>
        </is>
      </c>
      <c r="I86" t="inlineStr">
        <is>
          <t>Eventos</t>
        </is>
      </c>
      <c r="J86" t="inlineStr">
        <is>
          <t>4/2026</t>
        </is>
      </c>
    </row>
    <row r="87">
      <c r="A87" t="inlineStr">
        <is>
          <t>Love Cabaret</t>
        </is>
      </c>
      <c r="B87" s="556" t="n">
        <v>46113</v>
      </c>
      <c r="C87" t="inlineStr">
        <is>
          <t>LOVE BURGUER</t>
        </is>
      </c>
      <c r="D87" t="inlineStr">
        <is>
          <t>[Evento] - Soft Opening</t>
        </is>
      </c>
      <c r="E87" t="inlineStr">
        <is>
          <t>Fomes Insaciáveis</t>
        </is>
      </c>
      <c r="F87" t="n">
        <v>44</v>
      </c>
      <c r="G87" t="n">
        <v>699.6</v>
      </c>
      <c r="H87" t="inlineStr">
        <is>
          <t>A</t>
        </is>
      </c>
      <c r="I87" t="inlineStr">
        <is>
          <t>Eventos</t>
        </is>
      </c>
      <c r="J87" t="inlineStr">
        <is>
          <t>4/2026</t>
        </is>
      </c>
    </row>
    <row r="88">
      <c r="A88" t="inlineStr">
        <is>
          <t>Love Cabaret</t>
        </is>
      </c>
      <c r="B88" s="556" t="n">
        <v>46113</v>
      </c>
      <c r="C88" t="inlineStr">
        <is>
          <t>Dose Ketel One Vodka</t>
        </is>
      </c>
      <c r="D88" t="inlineStr">
        <is>
          <t>[Evento] - Soft Opening</t>
        </is>
      </c>
      <c r="E88" t="inlineStr">
        <is>
          <t>Vodkas</t>
        </is>
      </c>
      <c r="F88" t="n">
        <v>2</v>
      </c>
      <c r="G88" t="n">
        <v>21</v>
      </c>
      <c r="H88" t="inlineStr">
        <is>
          <t>B</t>
        </is>
      </c>
      <c r="I88" t="inlineStr">
        <is>
          <t>Eventos</t>
        </is>
      </c>
      <c r="J88" t="inlineStr">
        <is>
          <t>4/2026</t>
        </is>
      </c>
    </row>
    <row r="89">
      <c r="A89" t="inlineStr">
        <is>
          <t>Love Cabaret</t>
        </is>
      </c>
      <c r="B89" s="556" t="n">
        <v>46113</v>
      </c>
      <c r="C89" t="inlineStr">
        <is>
          <t>BURRATA</t>
        </is>
      </c>
      <c r="D89" t="inlineStr">
        <is>
          <t>[Evento] - Soft Opening</t>
        </is>
      </c>
      <c r="E89" t="inlineStr">
        <is>
          <t>Preliminares Frias</t>
        </is>
      </c>
      <c r="F89" t="n">
        <v>2</v>
      </c>
      <c r="G89" t="n">
        <v>42.6</v>
      </c>
      <c r="H89" t="inlineStr">
        <is>
          <t>A</t>
        </is>
      </c>
      <c r="I89" t="inlineStr">
        <is>
          <t>Eventos</t>
        </is>
      </c>
      <c r="J89" t="inlineStr">
        <is>
          <t>4/2026</t>
        </is>
      </c>
    </row>
    <row r="90">
      <c r="A90" t="inlineStr">
        <is>
          <t>Love Cabaret</t>
        </is>
      </c>
      <c r="B90" s="556" t="n">
        <v>46113</v>
      </c>
      <c r="C90" t="inlineStr">
        <is>
          <t>KARAAGE</t>
        </is>
      </c>
      <c r="D90" t="inlineStr">
        <is>
          <t>[Evento] - Soft Opening</t>
        </is>
      </c>
      <c r="E90" t="inlineStr">
        <is>
          <t>Preliminares Quentes</t>
        </is>
      </c>
      <c r="F90" t="n">
        <v>7</v>
      </c>
      <c r="G90" t="n">
        <v>102.9</v>
      </c>
      <c r="H90" t="inlineStr">
        <is>
          <t>A</t>
        </is>
      </c>
      <c r="I90" t="inlineStr">
        <is>
          <t>Eventos</t>
        </is>
      </c>
      <c r="J90" t="inlineStr">
        <is>
          <t>4/2026</t>
        </is>
      </c>
    </row>
    <row r="91">
      <c r="A91" t="inlineStr">
        <is>
          <t>Love Cabaret</t>
        </is>
      </c>
      <c r="B91" s="556" t="n">
        <v>46113</v>
      </c>
      <c r="C91" t="inlineStr">
        <is>
          <t>NEGRONI</t>
        </is>
      </c>
      <c r="D91" t="inlineStr">
        <is>
          <t>[Evento] - Soft Opening</t>
        </is>
      </c>
      <c r="E91" t="inlineStr">
        <is>
          <t>Clássicos</t>
        </is>
      </c>
      <c r="F91" t="n">
        <v>23</v>
      </c>
      <c r="G91" t="n">
        <v>269.1</v>
      </c>
      <c r="H91" t="inlineStr">
        <is>
          <t>B</t>
        </is>
      </c>
      <c r="I91" t="inlineStr">
        <is>
          <t>Eventos</t>
        </is>
      </c>
      <c r="J91" t="inlineStr">
        <is>
          <t>4/2026</t>
        </is>
      </c>
    </row>
    <row r="92">
      <c r="A92" t="inlineStr">
        <is>
          <t>Love Cabaret</t>
        </is>
      </c>
      <c r="B92" s="556" t="n">
        <v>46113</v>
      </c>
      <c r="C92" t="inlineStr">
        <is>
          <t>CRUDA DE CARNE</t>
        </is>
      </c>
      <c r="D92" t="inlineStr">
        <is>
          <t>[Evento] - Soft Opening</t>
        </is>
      </c>
      <c r="E92" t="inlineStr">
        <is>
          <t>Preliminares Frias</t>
        </is>
      </c>
      <c r="F92" t="n">
        <v>11</v>
      </c>
      <c r="G92" t="n">
        <v>174.9</v>
      </c>
      <c r="H92" t="inlineStr">
        <is>
          <t>A</t>
        </is>
      </c>
      <c r="I92" t="inlineStr">
        <is>
          <t>Eventos</t>
        </is>
      </c>
      <c r="J92" t="inlineStr">
        <is>
          <t>4/2026</t>
        </is>
      </c>
    </row>
    <row r="93">
      <c r="A93" t="inlineStr">
        <is>
          <t>Love Cabaret</t>
        </is>
      </c>
      <c r="B93" s="556" t="n">
        <v>46113</v>
      </c>
      <c r="C93" t="inlineStr">
        <is>
          <t>LOVE ROLL</t>
        </is>
      </c>
      <c r="D93" t="inlineStr">
        <is>
          <t>[Evento] - Soft Opening</t>
        </is>
      </c>
      <c r="E93" t="inlineStr">
        <is>
          <t>Preliminares Quentes</t>
        </is>
      </c>
      <c r="F93" t="n">
        <v>10</v>
      </c>
      <c r="G93" t="n">
        <v>129</v>
      </c>
      <c r="H93" t="inlineStr">
        <is>
          <t>A</t>
        </is>
      </c>
      <c r="I93" t="inlineStr">
        <is>
          <t>Eventos</t>
        </is>
      </c>
      <c r="J93" t="inlineStr">
        <is>
          <t>4/2026</t>
        </is>
      </c>
    </row>
    <row r="94">
      <c r="A94" t="inlineStr">
        <is>
          <t>Love Cabaret</t>
        </is>
      </c>
      <c r="B94" s="556" t="n">
        <v>46113</v>
      </c>
      <c r="C94" t="inlineStr">
        <is>
          <t>NHOQUE FRITO</t>
        </is>
      </c>
      <c r="D94" t="inlineStr">
        <is>
          <t>[Evento] - Soft Opening</t>
        </is>
      </c>
      <c r="E94" t="inlineStr">
        <is>
          <t>Preliminares Quentes</t>
        </is>
      </c>
      <c r="F94" t="n">
        <v>14</v>
      </c>
      <c r="G94" t="n">
        <v>168</v>
      </c>
      <c r="H94" t="inlineStr">
        <is>
          <t>A</t>
        </is>
      </c>
      <c r="I94" t="inlineStr">
        <is>
          <t>Eventos</t>
        </is>
      </c>
      <c r="J94" t="inlineStr">
        <is>
          <t>4/2026</t>
        </is>
      </c>
    </row>
    <row r="95">
      <c r="A95" t="inlineStr">
        <is>
          <t>Love Cabaret</t>
        </is>
      </c>
      <c r="B95" s="556" t="n">
        <v>46113</v>
      </c>
      <c r="C95" t="inlineStr">
        <is>
          <t>BOLINHO DE ARROZ</t>
        </is>
      </c>
      <c r="D95" t="inlineStr">
        <is>
          <t>[Evento] - Soft Opening</t>
        </is>
      </c>
      <c r="E95" t="inlineStr">
        <is>
          <t>Preliminares Quentes</t>
        </is>
      </c>
      <c r="F95" t="n">
        <v>9</v>
      </c>
      <c r="G95" t="n">
        <v>105.3</v>
      </c>
      <c r="H95" t="inlineStr">
        <is>
          <t>A</t>
        </is>
      </c>
      <c r="I95" t="inlineStr">
        <is>
          <t>Eventos</t>
        </is>
      </c>
      <c r="J95" t="inlineStr">
        <is>
          <t>4/2026</t>
        </is>
      </c>
    </row>
    <row r="96">
      <c r="A96" t="inlineStr">
        <is>
          <t>Love Cabaret</t>
        </is>
      </c>
      <c r="B96" s="556" t="n">
        <v>46113</v>
      </c>
      <c r="C96" t="inlineStr">
        <is>
          <t>OLD FASHIONED</t>
        </is>
      </c>
      <c r="D96" t="inlineStr">
        <is>
          <t>[Evento] - Soft Opening</t>
        </is>
      </c>
      <c r="E96" t="inlineStr">
        <is>
          <t>Clássicos</t>
        </is>
      </c>
      <c r="F96" t="n">
        <v>3</v>
      </c>
      <c r="G96" t="n">
        <v>45.9</v>
      </c>
      <c r="H96" t="inlineStr">
        <is>
          <t>B</t>
        </is>
      </c>
      <c r="I96" t="inlineStr">
        <is>
          <t>Eventos</t>
        </is>
      </c>
      <c r="J96" t="inlineStr">
        <is>
          <t>4/2026</t>
        </is>
      </c>
    </row>
    <row r="97">
      <c r="A97" t="inlineStr">
        <is>
          <t>Love Cabaret</t>
        </is>
      </c>
      <c r="B97" s="556" t="n">
        <v>46113</v>
      </c>
      <c r="C97" t="inlineStr">
        <is>
          <t>TORTA DE CHOCOLATE BELGA</t>
        </is>
      </c>
      <c r="D97" t="inlineStr">
        <is>
          <t>[Evento] - Soft Opening</t>
        </is>
      </c>
      <c r="E97" t="inlineStr">
        <is>
          <t>Para cair de boca</t>
        </is>
      </c>
      <c r="F97" t="n">
        <v>9</v>
      </c>
      <c r="G97" t="n">
        <v>83.7</v>
      </c>
      <c r="H97" t="inlineStr">
        <is>
          <t>A</t>
        </is>
      </c>
      <c r="I97" t="inlineStr">
        <is>
          <t>Eventos</t>
        </is>
      </c>
      <c r="J97" t="inlineStr">
        <is>
          <t>4/2026</t>
        </is>
      </c>
    </row>
    <row r="98">
      <c r="A98" t="inlineStr">
        <is>
          <t>Love Cabaret</t>
        </is>
      </c>
      <c r="B98" s="556" t="n">
        <v>46113</v>
      </c>
      <c r="C98" t="inlineStr">
        <is>
          <t>GUIOZA DE LÍNGUA</t>
        </is>
      </c>
      <c r="D98" t="inlineStr">
        <is>
          <t>[Evento] - Soft Opening</t>
        </is>
      </c>
      <c r="E98" t="inlineStr">
        <is>
          <t>Preliminares Quentes</t>
        </is>
      </c>
      <c r="F98" t="n">
        <v>6</v>
      </c>
      <c r="G98" t="n">
        <v>84.59999999999999</v>
      </c>
      <c r="H98" t="inlineStr">
        <is>
          <t>A</t>
        </is>
      </c>
      <c r="I98" t="inlineStr">
        <is>
          <t>Eventos</t>
        </is>
      </c>
      <c r="J98" t="inlineStr">
        <is>
          <t>4/2026</t>
        </is>
      </c>
    </row>
    <row r="99">
      <c r="A99" t="inlineStr">
        <is>
          <t>Love Cabaret</t>
        </is>
      </c>
      <c r="B99" s="556" t="n">
        <v>46113</v>
      </c>
      <c r="C99" t="inlineStr">
        <is>
          <t>Extra batata</t>
        </is>
      </c>
      <c r="D99" t="inlineStr">
        <is>
          <t>[Evento] - Soft Opening</t>
        </is>
      </c>
      <c r="E99" t="inlineStr">
        <is>
          <t>Entradas</t>
        </is>
      </c>
      <c r="F99" t="n">
        <v>3</v>
      </c>
      <c r="G99" t="n">
        <v>17.1</v>
      </c>
      <c r="H99" t="inlineStr">
        <is>
          <t>A</t>
        </is>
      </c>
      <c r="I99" t="inlineStr">
        <is>
          <t>Eventos</t>
        </is>
      </c>
      <c r="J99" t="inlineStr">
        <is>
          <t>4/2026</t>
        </is>
      </c>
    </row>
    <row r="100">
      <c r="A100" t="inlineStr">
        <is>
          <t>Love Cabaret</t>
        </is>
      </c>
      <c r="B100" s="556" t="n">
        <v>46113</v>
      </c>
      <c r="C100" t="inlineStr">
        <is>
          <t>ARROZ MELOSO DE COGUMELOS</t>
        </is>
      </c>
      <c r="D100" t="inlineStr">
        <is>
          <t>[Evento] - Soft Opening</t>
        </is>
      </c>
      <c r="E100" t="inlineStr">
        <is>
          <t>Fomes Insaciáveis</t>
        </is>
      </c>
      <c r="F100" t="n">
        <v>11</v>
      </c>
      <c r="G100" t="n">
        <v>201.3</v>
      </c>
      <c r="H100" t="inlineStr">
        <is>
          <t>A</t>
        </is>
      </c>
      <c r="I100" t="inlineStr">
        <is>
          <t>Eventos</t>
        </is>
      </c>
      <c r="J100" t="inlineStr">
        <is>
          <t>4/2026</t>
        </is>
      </c>
    </row>
    <row r="101">
      <c r="A101" t="inlineStr">
        <is>
          <t>Love Cabaret</t>
        </is>
      </c>
      <c r="B101" s="556" t="n">
        <v>46113</v>
      </c>
      <c r="C101" t="inlineStr">
        <is>
          <t>Extra batata</t>
        </is>
      </c>
      <c r="D101" t="inlineStr">
        <is>
          <t>30% FÁBRICA DE BARES - CPF</t>
        </is>
      </c>
      <c r="E101" t="inlineStr">
        <is>
          <t>Entradas</t>
        </is>
      </c>
      <c r="F101" t="n">
        <v>1</v>
      </c>
      <c r="G101" t="n">
        <v>5.7</v>
      </c>
      <c r="H101" t="inlineStr">
        <is>
          <t>A</t>
        </is>
      </c>
      <c r="J101" t="inlineStr">
        <is>
          <t>4/2026</t>
        </is>
      </c>
    </row>
    <row r="102">
      <c r="A102" t="inlineStr">
        <is>
          <t>Love Cabaret</t>
        </is>
      </c>
      <c r="B102" s="556" t="n">
        <v>46113</v>
      </c>
      <c r="C102" t="inlineStr">
        <is>
          <t>GUIOZA DE LÍNGUA</t>
        </is>
      </c>
      <c r="D102" t="inlineStr">
        <is>
          <t>30% FÁBRICA DE BARES - CPF</t>
        </is>
      </c>
      <c r="E102" t="inlineStr">
        <is>
          <t>Preliminares Quentes</t>
        </is>
      </c>
      <c r="F102" t="n">
        <v>10</v>
      </c>
      <c r="G102" t="n">
        <v>141</v>
      </c>
      <c r="H102" t="inlineStr">
        <is>
          <t>A</t>
        </is>
      </c>
      <c r="J102" t="inlineStr">
        <is>
          <t>4/2026</t>
        </is>
      </c>
    </row>
    <row r="103">
      <c r="A103" t="inlineStr">
        <is>
          <t>Love Cabaret</t>
        </is>
      </c>
      <c r="B103" s="556" t="n">
        <v>46113</v>
      </c>
      <c r="C103" t="inlineStr">
        <is>
          <t>NEGRONI</t>
        </is>
      </c>
      <c r="D103" t="inlineStr">
        <is>
          <t>30% FÁBRICA DE BARES - CPF</t>
        </is>
      </c>
      <c r="E103" t="inlineStr">
        <is>
          <t>Clássicos</t>
        </is>
      </c>
      <c r="F103" t="n">
        <v>21</v>
      </c>
      <c r="G103" t="n">
        <v>245.7</v>
      </c>
      <c r="H103" t="inlineStr">
        <is>
          <t>B</t>
        </is>
      </c>
      <c r="J103" t="inlineStr">
        <is>
          <t>4/2026</t>
        </is>
      </c>
    </row>
    <row r="104">
      <c r="A104" t="inlineStr">
        <is>
          <t>Love Cabaret</t>
        </is>
      </c>
      <c r="B104" s="556" t="n">
        <v>46113</v>
      </c>
      <c r="C104" t="inlineStr">
        <is>
          <t>BOLINHO DE ARROZ</t>
        </is>
      </c>
      <c r="D104" t="inlineStr">
        <is>
          <t>30% FÁBRICA DE BARES - CPF</t>
        </is>
      </c>
      <c r="E104" t="inlineStr">
        <is>
          <t>Preliminares Quentes</t>
        </is>
      </c>
      <c r="F104" t="n">
        <v>3</v>
      </c>
      <c r="G104" t="n">
        <v>35.1</v>
      </c>
      <c r="H104" t="inlineStr">
        <is>
          <t>A</t>
        </is>
      </c>
      <c r="J104" t="inlineStr">
        <is>
          <t>4/2026</t>
        </is>
      </c>
    </row>
    <row r="105">
      <c r="A105" t="inlineStr">
        <is>
          <t>Love Cabaret</t>
        </is>
      </c>
      <c r="B105" s="556" t="n">
        <v>46113</v>
      </c>
      <c r="C105" t="inlineStr">
        <is>
          <t>NHOQUE FRITO</t>
        </is>
      </c>
      <c r="D105" t="inlineStr">
        <is>
          <t>30% FÁBRICA DE BARES - CPF</t>
        </is>
      </c>
      <c r="E105" t="inlineStr">
        <is>
          <t>Preliminares Quentes</t>
        </is>
      </c>
      <c r="F105" t="n">
        <v>1</v>
      </c>
      <c r="G105" t="n">
        <v>12</v>
      </c>
      <c r="H105" t="inlineStr">
        <is>
          <t>A</t>
        </is>
      </c>
      <c r="J105" t="inlineStr">
        <is>
          <t>4/2026</t>
        </is>
      </c>
    </row>
    <row r="106">
      <c r="A106" t="inlineStr">
        <is>
          <t>Love Cabaret</t>
        </is>
      </c>
      <c r="B106" s="556" t="n">
        <v>46113</v>
      </c>
      <c r="C106" t="inlineStr">
        <is>
          <t>LOVE ROLL</t>
        </is>
      </c>
      <c r="D106" t="inlineStr">
        <is>
          <t>30% FÁBRICA DE BARES - CPF</t>
        </is>
      </c>
      <c r="E106" t="inlineStr">
        <is>
          <t>Preliminares Quentes</t>
        </is>
      </c>
      <c r="F106" t="n">
        <v>6</v>
      </c>
      <c r="G106" t="n">
        <v>77.40000000000001</v>
      </c>
      <c r="H106" t="inlineStr">
        <is>
          <t>A</t>
        </is>
      </c>
      <c r="J106" t="inlineStr">
        <is>
          <t>4/2026</t>
        </is>
      </c>
    </row>
    <row r="107">
      <c r="A107" t="inlineStr">
        <is>
          <t>Love Cabaret</t>
        </is>
      </c>
      <c r="B107" s="556" t="n">
        <v>46113</v>
      </c>
      <c r="C107" t="inlineStr">
        <is>
          <t>ARROZ MELOSO DE COGUMELOS</t>
        </is>
      </c>
      <c r="D107" t="inlineStr">
        <is>
          <t>30% FÁBRICA DE BARES - CPF</t>
        </is>
      </c>
      <c r="E107" t="inlineStr">
        <is>
          <t>Fomes Insaciáveis</t>
        </is>
      </c>
      <c r="F107" t="n">
        <v>1</v>
      </c>
      <c r="G107" t="n">
        <v>18.3</v>
      </c>
      <c r="H107" t="inlineStr">
        <is>
          <t>A</t>
        </is>
      </c>
      <c r="J107" t="inlineStr">
        <is>
          <t>4/2026</t>
        </is>
      </c>
    </row>
    <row r="108">
      <c r="A108" t="inlineStr">
        <is>
          <t>Love Cabaret</t>
        </is>
      </c>
      <c r="B108" s="556" t="n">
        <v>46113</v>
      </c>
      <c r="C108" t="inlineStr">
        <is>
          <t>CRUDA DE CARNE</t>
        </is>
      </c>
      <c r="D108" t="inlineStr">
        <is>
          <t>30% FÁBRICA DE BARES - CPF</t>
        </is>
      </c>
      <c r="E108" t="inlineStr">
        <is>
          <t>Preliminares Frias</t>
        </is>
      </c>
      <c r="F108" t="n">
        <v>3</v>
      </c>
      <c r="G108" t="n">
        <v>47.7</v>
      </c>
      <c r="H108" t="inlineStr">
        <is>
          <t>A</t>
        </is>
      </c>
      <c r="J108" t="inlineStr">
        <is>
          <t>4/2026</t>
        </is>
      </c>
    </row>
    <row r="109">
      <c r="A109" t="inlineStr">
        <is>
          <t>Love Cabaret</t>
        </is>
      </c>
      <c r="B109" s="556" t="n">
        <v>46113</v>
      </c>
      <c r="C109" t="inlineStr">
        <is>
          <t>Dose Johnnie Walker Black Label Whisky</t>
        </is>
      </c>
      <c r="D109" t="inlineStr">
        <is>
          <t>30% FÁBRICA DE BARES - CPF</t>
        </is>
      </c>
      <c r="E109" t="inlineStr">
        <is>
          <t>Whiskys</t>
        </is>
      </c>
      <c r="F109" t="n">
        <v>6</v>
      </c>
      <c r="G109" t="n">
        <v>72</v>
      </c>
      <c r="H109" t="inlineStr">
        <is>
          <t>B</t>
        </is>
      </c>
      <c r="J109" t="inlineStr">
        <is>
          <t>4/2026</t>
        </is>
      </c>
    </row>
    <row r="110">
      <c r="A110" t="inlineStr">
        <is>
          <t>Love Cabaret</t>
        </is>
      </c>
      <c r="B110" s="556" t="n">
        <v>46113</v>
      </c>
      <c r="C110" t="inlineStr">
        <is>
          <t>GIN BUCK</t>
        </is>
      </c>
      <c r="D110" t="inlineStr">
        <is>
          <t>30% FÁBRICA DE BARES - CPF</t>
        </is>
      </c>
      <c r="E110" t="inlineStr">
        <is>
          <t>Clássicos</t>
        </is>
      </c>
      <c r="F110" t="n">
        <v>2</v>
      </c>
      <c r="G110" t="n">
        <v>23.4</v>
      </c>
      <c r="H110" t="inlineStr">
        <is>
          <t>B</t>
        </is>
      </c>
      <c r="J110" t="inlineStr">
        <is>
          <t>4/2026</t>
        </is>
      </c>
    </row>
    <row r="111">
      <c r="A111" t="inlineStr">
        <is>
          <t>Love Cabaret</t>
        </is>
      </c>
      <c r="B111" s="556" t="n">
        <v>46113</v>
      </c>
      <c r="C111" t="inlineStr">
        <is>
          <t>DIRTY MARTINI</t>
        </is>
      </c>
      <c r="D111" t="inlineStr">
        <is>
          <t>30% FÁBRICA DE BARES - CPF</t>
        </is>
      </c>
      <c r="E111" t="inlineStr">
        <is>
          <t>Clássicos</t>
        </is>
      </c>
      <c r="F111" t="n">
        <v>3</v>
      </c>
      <c r="G111" t="n">
        <v>43.2</v>
      </c>
      <c r="H111" t="inlineStr">
        <is>
          <t>B</t>
        </is>
      </c>
      <c r="J111" t="inlineStr">
        <is>
          <t>4/2026</t>
        </is>
      </c>
    </row>
    <row r="112">
      <c r="A112" t="inlineStr">
        <is>
          <t>Love Cabaret</t>
        </is>
      </c>
      <c r="B112" s="556" t="n">
        <v>46113</v>
      </c>
      <c r="C112" t="inlineStr">
        <is>
          <t>Heineken Zero 330ml</t>
        </is>
      </c>
      <c r="D112" t="inlineStr">
        <is>
          <t>30% FÁBRICA DE BARES - CPF</t>
        </is>
      </c>
      <c r="E112" t="inlineStr">
        <is>
          <t>Cervejas</t>
        </is>
      </c>
      <c r="F112" t="n">
        <v>5</v>
      </c>
      <c r="G112" t="n">
        <v>28.5</v>
      </c>
      <c r="H112" t="inlineStr">
        <is>
          <t>B</t>
        </is>
      </c>
      <c r="J112" t="inlineStr">
        <is>
          <t>4/2026</t>
        </is>
      </c>
    </row>
    <row r="113">
      <c r="A113" t="inlineStr">
        <is>
          <t>Love Cabaret</t>
        </is>
      </c>
      <c r="B113" s="556" t="n">
        <v>46113</v>
      </c>
      <c r="C113" t="inlineStr">
        <is>
          <t>Água</t>
        </is>
      </c>
      <c r="D113" t="inlineStr">
        <is>
          <t>30% FÁBRICA DE BARES - CPF</t>
        </is>
      </c>
      <c r="E113" t="inlineStr">
        <is>
          <t>Soft</t>
        </is>
      </c>
      <c r="F113" t="n">
        <v>6</v>
      </c>
      <c r="G113" t="n">
        <v>14.4</v>
      </c>
      <c r="H113" t="inlineStr">
        <is>
          <t>B</t>
        </is>
      </c>
      <c r="J113" t="inlineStr">
        <is>
          <t>4/2026</t>
        </is>
      </c>
    </row>
    <row r="114">
      <c r="A114" t="inlineStr">
        <is>
          <t>Love Cabaret</t>
        </is>
      </c>
      <c r="B114" s="556" t="n">
        <v>46113</v>
      </c>
      <c r="C114" t="inlineStr">
        <is>
          <t>LINGUINE À PUTANESCA COM CAMARÕES</t>
        </is>
      </c>
      <c r="D114" t="inlineStr">
        <is>
          <t>30% FÁBRICA DE BARES - CPF</t>
        </is>
      </c>
      <c r="E114" t="inlineStr">
        <is>
          <t>Fomes Insaciáveis</t>
        </is>
      </c>
      <c r="F114" t="n">
        <v>10</v>
      </c>
      <c r="G114" t="n">
        <v>198</v>
      </c>
      <c r="H114" t="inlineStr">
        <is>
          <t>A</t>
        </is>
      </c>
      <c r="J114" t="inlineStr">
        <is>
          <t>4/2026</t>
        </is>
      </c>
    </row>
    <row r="115">
      <c r="A115" t="inlineStr">
        <is>
          <t>Love Cabaret</t>
        </is>
      </c>
      <c r="B115" s="556" t="n">
        <v>46113</v>
      </c>
      <c r="C115" t="inlineStr">
        <is>
          <t>FITZGERALD</t>
        </is>
      </c>
      <c r="D115" t="inlineStr">
        <is>
          <t>30% FÁBRICA DE BARES - CPF</t>
        </is>
      </c>
      <c r="E115" t="inlineStr">
        <is>
          <t>Clássicos</t>
        </is>
      </c>
      <c r="F115" t="n">
        <v>6</v>
      </c>
      <c r="G115" t="n">
        <v>82.8</v>
      </c>
      <c r="H115" t="inlineStr">
        <is>
          <t>B</t>
        </is>
      </c>
      <c r="J115" t="inlineStr">
        <is>
          <t>4/2026</t>
        </is>
      </c>
    </row>
    <row r="116">
      <c r="A116" t="inlineStr">
        <is>
          <t>Love Cabaret</t>
        </is>
      </c>
      <c r="B116" s="556" t="n">
        <v>46113</v>
      </c>
      <c r="C116" t="inlineStr">
        <is>
          <t>TARTARE DE TOMATE E COGUMELO</t>
        </is>
      </c>
      <c r="D116" t="inlineStr">
        <is>
          <t>30% FÁBRICA DE BARES - CPF</t>
        </is>
      </c>
      <c r="E116" t="inlineStr">
        <is>
          <t>Preliminares Frias</t>
        </is>
      </c>
      <c r="F116" t="n">
        <v>3</v>
      </c>
      <c r="G116" t="n">
        <v>36.9</v>
      </c>
      <c r="H116" t="inlineStr">
        <is>
          <t>A</t>
        </is>
      </c>
      <c r="J116" t="inlineStr">
        <is>
          <t>4/2026</t>
        </is>
      </c>
    </row>
    <row r="117">
      <c r="A117" t="inlineStr">
        <is>
          <t>Love Cabaret</t>
        </is>
      </c>
      <c r="B117" s="556" t="n">
        <v>46113</v>
      </c>
      <c r="C117" t="inlineStr">
        <is>
          <t>Água com gás</t>
        </is>
      </c>
      <c r="D117" t="inlineStr">
        <is>
          <t>30% FÁBRICA DE BARES - CPF</t>
        </is>
      </c>
      <c r="E117" t="inlineStr">
        <is>
          <t>Soft</t>
        </is>
      </c>
      <c r="F117" t="n">
        <v>1</v>
      </c>
      <c r="G117" t="n">
        <v>2.4</v>
      </c>
      <c r="H117" t="inlineStr">
        <is>
          <t>B</t>
        </is>
      </c>
      <c r="J117" t="inlineStr">
        <is>
          <t>4/2026</t>
        </is>
      </c>
    </row>
    <row r="118">
      <c r="A118" t="inlineStr">
        <is>
          <t>Love Cabaret</t>
        </is>
      </c>
      <c r="B118" s="556" t="n">
        <v>46113</v>
      </c>
      <c r="C118" t="inlineStr">
        <is>
          <t>Lagunitas Long Neck</t>
        </is>
      </c>
      <c r="D118" t="inlineStr">
        <is>
          <t>30% FÁBRICA DE BARES - CPF</t>
        </is>
      </c>
      <c r="E118" t="inlineStr">
        <is>
          <t>Cervejas</t>
        </is>
      </c>
      <c r="F118" t="n">
        <v>6</v>
      </c>
      <c r="G118" t="n">
        <v>46.8</v>
      </c>
      <c r="H118" t="inlineStr">
        <is>
          <t>B</t>
        </is>
      </c>
      <c r="J118" t="inlineStr">
        <is>
          <t>4/2026</t>
        </is>
      </c>
    </row>
    <row r="119">
      <c r="A119" t="inlineStr">
        <is>
          <t>Love Cabaret</t>
        </is>
      </c>
      <c r="B119" s="556" t="n">
        <v>46113</v>
      </c>
      <c r="C119" t="inlineStr">
        <is>
          <t>BOLO DE CANELA</t>
        </is>
      </c>
      <c r="D119" t="inlineStr">
        <is>
          <t>30% FÁBRICA DE BARES - CPF</t>
        </is>
      </c>
      <c r="E119" t="inlineStr">
        <is>
          <t>Para cair de boca</t>
        </is>
      </c>
      <c r="F119" t="n">
        <v>2</v>
      </c>
      <c r="G119" t="n">
        <v>17.4</v>
      </c>
      <c r="H119" t="inlineStr">
        <is>
          <t>A</t>
        </is>
      </c>
      <c r="J119" t="inlineStr">
        <is>
          <t>4/2026</t>
        </is>
      </c>
    </row>
    <row r="120">
      <c r="A120" t="inlineStr">
        <is>
          <t>Love Cabaret</t>
        </is>
      </c>
      <c r="B120" s="556" t="n">
        <v>46113</v>
      </c>
      <c r="C120" t="inlineStr">
        <is>
          <t>Heineken Long Neck</t>
        </is>
      </c>
      <c r="D120" t="inlineStr">
        <is>
          <t>30% FÁBRICA DE BARES - CPF</t>
        </is>
      </c>
      <c r="E120" t="inlineStr">
        <is>
          <t>Cervejas</t>
        </is>
      </c>
      <c r="F120" t="n">
        <v>25</v>
      </c>
      <c r="G120" t="n">
        <v>142.5</v>
      </c>
      <c r="H120" t="inlineStr">
        <is>
          <t>B</t>
        </is>
      </c>
      <c r="J120" t="inlineStr">
        <is>
          <t>4/2026</t>
        </is>
      </c>
    </row>
    <row r="121">
      <c r="A121" t="inlineStr">
        <is>
          <t>Love Cabaret</t>
        </is>
      </c>
      <c r="B121" s="556" t="n">
        <v>46113</v>
      </c>
      <c r="C121" t="inlineStr">
        <is>
          <t>BURRATA</t>
        </is>
      </c>
      <c r="D121" t="inlineStr">
        <is>
          <t>30% FÁBRICA DE BARES - CPF</t>
        </is>
      </c>
      <c r="E121" t="inlineStr">
        <is>
          <t>Preliminares Frias</t>
        </is>
      </c>
      <c r="F121" t="n">
        <v>2</v>
      </c>
      <c r="G121" t="n">
        <v>39.6</v>
      </c>
      <c r="H121" t="inlineStr">
        <is>
          <t>A</t>
        </is>
      </c>
      <c r="J121" t="inlineStr">
        <is>
          <t>4/2026</t>
        </is>
      </c>
    </row>
    <row r="122">
      <c r="A122" t="inlineStr">
        <is>
          <t>Love Cabaret</t>
        </is>
      </c>
      <c r="B122" s="556" t="n">
        <v>46113</v>
      </c>
      <c r="C122" t="inlineStr">
        <is>
          <t>TOQUE SEM VOLTA</t>
        </is>
      </c>
      <c r="D122" t="inlineStr">
        <is>
          <t>30% FÁBRICA DE BARES - CPF</t>
        </is>
      </c>
      <c r="E122" t="inlineStr">
        <is>
          <t>AUTORAIS SEM ÁLCOOL</t>
        </is>
      </c>
      <c r="F122" t="n">
        <v>3</v>
      </c>
      <c r="G122" t="n">
        <v>18.9</v>
      </c>
      <c r="H122" t="inlineStr">
        <is>
          <t>B</t>
        </is>
      </c>
      <c r="J122" t="inlineStr">
        <is>
          <t>4/2026</t>
        </is>
      </c>
    </row>
    <row r="123">
      <c r="A123" t="inlineStr">
        <is>
          <t>Love Cabaret</t>
        </is>
      </c>
      <c r="B123" s="556" t="n">
        <v>46113</v>
      </c>
      <c r="C123" t="inlineStr">
        <is>
          <t>MERGULHAR ATÉ DERRAMAR</t>
        </is>
      </c>
      <c r="D123" t="inlineStr">
        <is>
          <t>30% FÁBRICA DE BARES - CPF</t>
        </is>
      </c>
      <c r="E123" t="inlineStr">
        <is>
          <t>AUTORAIS</t>
        </is>
      </c>
      <c r="F123" t="n">
        <v>2</v>
      </c>
      <c r="G123" t="n">
        <v>23.4</v>
      </c>
      <c r="H123" t="inlineStr">
        <is>
          <t>B</t>
        </is>
      </c>
      <c r="J123" t="inlineStr">
        <is>
          <t>4/2026</t>
        </is>
      </c>
    </row>
    <row r="124">
      <c r="A124" t="inlineStr">
        <is>
          <t>Love Cabaret</t>
        </is>
      </c>
      <c r="B124" s="556" t="n">
        <v>46113</v>
      </c>
      <c r="C124" t="inlineStr">
        <is>
          <t>TOMMY'S MARGARITA</t>
        </is>
      </c>
      <c r="D124" t="inlineStr">
        <is>
          <t>30% FÁBRICA DE BARES - CPF</t>
        </is>
      </c>
      <c r="E124" t="inlineStr">
        <is>
          <t>Clássicos</t>
        </is>
      </c>
      <c r="F124" t="n">
        <v>1</v>
      </c>
      <c r="G124" t="n">
        <v>20.7</v>
      </c>
      <c r="H124" t="inlineStr">
        <is>
          <t>A</t>
        </is>
      </c>
      <c r="J124" t="inlineStr">
        <is>
          <t>4/2026</t>
        </is>
      </c>
    </row>
    <row r="125">
      <c r="A125" t="inlineStr">
        <is>
          <t>Love Cabaret</t>
        </is>
      </c>
      <c r="B125" s="556" t="n">
        <v>46113</v>
      </c>
      <c r="C125" t="inlineStr">
        <is>
          <t>SHIBARI</t>
        </is>
      </c>
      <c r="D125" t="inlineStr">
        <is>
          <t>30% FÁBRICA DE BARES - CPF</t>
        </is>
      </c>
      <c r="E125" t="inlineStr">
        <is>
          <t>ENTRADAS</t>
        </is>
      </c>
      <c r="F125" t="n">
        <v>2</v>
      </c>
      <c r="G125" t="n">
        <v>60</v>
      </c>
      <c r="H125" t="inlineStr">
        <is>
          <t>A</t>
        </is>
      </c>
      <c r="J125" t="inlineStr">
        <is>
          <t>4/2026</t>
        </is>
      </c>
    </row>
    <row r="126">
      <c r="A126" t="inlineStr">
        <is>
          <t>Love Cabaret</t>
        </is>
      </c>
      <c r="B126" s="556" t="n">
        <v>46113</v>
      </c>
      <c r="C126" t="inlineStr">
        <is>
          <t>DESEJO BRUTO</t>
        </is>
      </c>
      <c r="D126" t="inlineStr">
        <is>
          <t>30% FÁBRICA DE BARES - CPF</t>
        </is>
      </c>
      <c r="E126" t="inlineStr">
        <is>
          <t>AUTORAIS SEM ÁLCOOL</t>
        </is>
      </c>
      <c r="F126" t="n">
        <v>2</v>
      </c>
      <c r="G126" t="n">
        <v>12</v>
      </c>
      <c r="H126" t="inlineStr">
        <is>
          <t>B</t>
        </is>
      </c>
      <c r="J126" t="inlineStr">
        <is>
          <t>4/2026</t>
        </is>
      </c>
    </row>
    <row r="127">
      <c r="A127" t="inlineStr">
        <is>
          <t>Love Cabaret</t>
        </is>
      </c>
      <c r="B127" s="556" t="n">
        <v>46113</v>
      </c>
      <c r="C127" t="inlineStr">
        <is>
          <t>Dose Tequila Don Julio</t>
        </is>
      </c>
      <c r="D127" t="inlineStr">
        <is>
          <t>30% FÁBRICA DE BARES - CPF</t>
        </is>
      </c>
      <c r="E127" t="inlineStr">
        <is>
          <t>Tequilas</t>
        </is>
      </c>
      <c r="F127" t="n">
        <v>2</v>
      </c>
      <c r="G127" t="n">
        <v>35.4</v>
      </c>
      <c r="H127" t="inlineStr">
        <is>
          <t>B</t>
        </is>
      </c>
      <c r="J127" t="inlineStr">
        <is>
          <t>4/2026</t>
        </is>
      </c>
    </row>
    <row r="128">
      <c r="A128" t="inlineStr">
        <is>
          <t>Love Cabaret</t>
        </is>
      </c>
      <c r="B128" s="556" t="n">
        <v>46113</v>
      </c>
      <c r="C128" t="inlineStr">
        <is>
          <t>FLORESCER EM SEUS DEDOS</t>
        </is>
      </c>
      <c r="D128" t="inlineStr">
        <is>
          <t>30% FÁBRICA DE BARES - CPF</t>
        </is>
      </c>
      <c r="E128" t="inlineStr">
        <is>
          <t>AUTORAIS</t>
        </is>
      </c>
      <c r="F128" t="n">
        <v>6</v>
      </c>
      <c r="G128" t="n">
        <v>84.59999999999999</v>
      </c>
      <c r="H128" t="inlineStr">
        <is>
          <t>B</t>
        </is>
      </c>
      <c r="J128" t="inlineStr">
        <is>
          <t>4/2026</t>
        </is>
      </c>
    </row>
    <row r="129">
      <c r="A129" t="inlineStr">
        <is>
          <t>Love Cabaret</t>
        </is>
      </c>
      <c r="B129" s="556" t="n">
        <v>46113</v>
      </c>
      <c r="C129" t="inlineStr">
        <is>
          <t>BEBER-TE, SEDE ANTIGA</t>
        </is>
      </c>
      <c r="D129" t="inlineStr">
        <is>
          <t>30% FÁBRICA DE BARES - CPF</t>
        </is>
      </c>
      <c r="E129" t="inlineStr">
        <is>
          <t>AUTORAIS SEM ÁLCOOL</t>
        </is>
      </c>
      <c r="F129" t="n">
        <v>5</v>
      </c>
      <c r="G129" t="n">
        <v>28.5</v>
      </c>
      <c r="H129" t="inlineStr">
        <is>
          <t>B</t>
        </is>
      </c>
      <c r="J129" t="inlineStr">
        <is>
          <t>4/2026</t>
        </is>
      </c>
    </row>
    <row r="130">
      <c r="A130" t="inlineStr">
        <is>
          <t>Love Cabaret</t>
        </is>
      </c>
      <c r="B130" s="556" t="n">
        <v>46113</v>
      </c>
      <c r="C130" t="inlineStr">
        <is>
          <t>LAP DANCE</t>
        </is>
      </c>
      <c r="D130" t="inlineStr">
        <is>
          <t>30% FÁBRICA DE BARES - CPF</t>
        </is>
      </c>
      <c r="E130" t="inlineStr">
        <is>
          <t>ENTRADAS</t>
        </is>
      </c>
      <c r="F130" t="n">
        <v>1</v>
      </c>
      <c r="G130" t="n">
        <v>45</v>
      </c>
      <c r="H130" t="inlineStr">
        <is>
          <t>A</t>
        </is>
      </c>
      <c r="J130" t="inlineStr">
        <is>
          <t>4/2026</t>
        </is>
      </c>
    </row>
    <row r="131">
      <c r="A131" t="inlineStr">
        <is>
          <t>Love Cabaret</t>
        </is>
      </c>
      <c r="B131" s="556" t="n">
        <v>46113</v>
      </c>
      <c r="C131" t="inlineStr">
        <is>
          <t>ENTRE O QUERER E O FAZER</t>
        </is>
      </c>
      <c r="D131" t="inlineStr">
        <is>
          <t>30% FÁBRICA DE BARES - CPF</t>
        </is>
      </c>
      <c r="E131" t="inlineStr">
        <is>
          <t>AUTORAIS</t>
        </is>
      </c>
      <c r="F131" t="n">
        <v>4</v>
      </c>
      <c r="G131" t="n">
        <v>46.8</v>
      </c>
      <c r="H131" t="inlineStr">
        <is>
          <t>B</t>
        </is>
      </c>
      <c r="J131" t="inlineStr">
        <is>
          <t>4/2026</t>
        </is>
      </c>
    </row>
    <row r="132">
      <c r="A132" t="inlineStr">
        <is>
          <t>Love Cabaret</t>
        </is>
      </c>
      <c r="B132" s="556" t="n">
        <v>46113</v>
      </c>
      <c r="C132" t="inlineStr">
        <is>
          <t>ARREPIOS SEM AVISO</t>
        </is>
      </c>
      <c r="D132" t="inlineStr">
        <is>
          <t>30% FÁBRICA DE BARES - CPF</t>
        </is>
      </c>
      <c r="E132" t="inlineStr">
        <is>
          <t>AUTORAIS SEM ÁLCOOL</t>
        </is>
      </c>
      <c r="F132" t="n">
        <v>4</v>
      </c>
      <c r="G132" t="n">
        <v>22.8</v>
      </c>
      <c r="H132" t="inlineStr">
        <is>
          <t>B</t>
        </is>
      </c>
      <c r="J132" t="inlineStr">
        <is>
          <t>4/2026</t>
        </is>
      </c>
    </row>
    <row r="133">
      <c r="A133" t="inlineStr">
        <is>
          <t>Love Cabaret</t>
        </is>
      </c>
      <c r="B133" s="556" t="n">
        <v>46113</v>
      </c>
      <c r="C133" t="inlineStr">
        <is>
          <t>À BEIRA DO EXCESSO</t>
        </is>
      </c>
      <c r="D133" t="inlineStr">
        <is>
          <t>30% FÁBRICA DE BARES - CPF</t>
        </is>
      </c>
      <c r="E133" t="inlineStr">
        <is>
          <t>AUTORAIS</t>
        </is>
      </c>
      <c r="F133" t="n">
        <v>7</v>
      </c>
      <c r="G133" t="n">
        <v>107.1</v>
      </c>
      <c r="H133" t="inlineStr">
        <is>
          <t>B</t>
        </is>
      </c>
      <c r="J133" t="inlineStr">
        <is>
          <t>4/2026</t>
        </is>
      </c>
    </row>
    <row r="134">
      <c r="A134" t="inlineStr">
        <is>
          <t>Love Cabaret</t>
        </is>
      </c>
      <c r="B134" s="556" t="n">
        <v>46113</v>
      </c>
      <c r="C134" t="inlineStr">
        <is>
          <t>SILENCIO ENTRE DOIS CORPOS</t>
        </is>
      </c>
      <c r="D134" t="inlineStr">
        <is>
          <t>30% FÁBRICA DE BARES - CPF</t>
        </is>
      </c>
      <c r="E134" t="inlineStr">
        <is>
          <t>AUTORAIS</t>
        </is>
      </c>
      <c r="F134" t="n">
        <v>16</v>
      </c>
      <c r="G134" t="n">
        <v>235.2</v>
      </c>
      <c r="H134" t="inlineStr">
        <is>
          <t>B</t>
        </is>
      </c>
      <c r="J134" t="inlineStr">
        <is>
          <t>4/2026</t>
        </is>
      </c>
    </row>
    <row r="135">
      <c r="A135" t="inlineStr">
        <is>
          <t>Love Cabaret</t>
        </is>
      </c>
      <c r="B135" s="556" t="n">
        <v>46113</v>
      </c>
      <c r="C135" t="inlineStr">
        <is>
          <t>ARDE ONDE NÃO SE VE</t>
        </is>
      </c>
      <c r="D135" t="inlineStr">
        <is>
          <t>30% FÁBRICA DE BARES - CPF</t>
        </is>
      </c>
      <c r="E135" t="inlineStr">
        <is>
          <t>AUTORAIS</t>
        </is>
      </c>
      <c r="F135" t="n">
        <v>26</v>
      </c>
      <c r="G135" t="n">
        <v>507</v>
      </c>
      <c r="H135" t="inlineStr">
        <is>
          <t>B</t>
        </is>
      </c>
      <c r="J135" t="inlineStr">
        <is>
          <t>4/2026</t>
        </is>
      </c>
    </row>
    <row r="136">
      <c r="A136" t="inlineStr">
        <is>
          <t>Love Cabaret</t>
        </is>
      </c>
      <c r="B136" s="556" t="n">
        <v>46113</v>
      </c>
      <c r="C136" t="inlineStr">
        <is>
          <t>DEMORAR NOITE ADENTRO</t>
        </is>
      </c>
      <c r="D136" t="inlineStr">
        <is>
          <t>30% FÁBRICA DE BARES - CPF</t>
        </is>
      </c>
      <c r="E136" t="inlineStr">
        <is>
          <t>AUTORAIS SEM ÁLCOOL</t>
        </is>
      </c>
      <c r="F136" t="n">
        <v>2</v>
      </c>
      <c r="G136" t="n">
        <v>11.4</v>
      </c>
      <c r="H136" t="inlineStr">
        <is>
          <t>B</t>
        </is>
      </c>
      <c r="J136" t="inlineStr">
        <is>
          <t>4/2026</t>
        </is>
      </c>
    </row>
    <row r="137">
      <c r="A137" t="inlineStr">
        <is>
          <t>Love Cabaret</t>
        </is>
      </c>
      <c r="B137" s="556" t="n">
        <v>46113</v>
      </c>
      <c r="C137" t="inlineStr">
        <is>
          <t>GREAT GATSBY</t>
        </is>
      </c>
      <c r="D137" t="inlineStr">
        <is>
          <t>30% FÁBRICA DE BARES - CPF</t>
        </is>
      </c>
      <c r="E137" t="inlineStr">
        <is>
          <t>Clássicos</t>
        </is>
      </c>
      <c r="F137" t="n">
        <v>2</v>
      </c>
      <c r="G137" t="n">
        <v>23.4</v>
      </c>
      <c r="H137" t="inlineStr">
        <is>
          <t>B</t>
        </is>
      </c>
      <c r="J137" t="inlineStr">
        <is>
          <t>4/2026</t>
        </is>
      </c>
    </row>
    <row r="138">
      <c r="A138" t="inlineStr">
        <is>
          <t>Love Cabaret</t>
        </is>
      </c>
      <c r="B138" s="556" t="n">
        <v>46113</v>
      </c>
      <c r="C138" t="inlineStr">
        <is>
          <t>PORN STAR MARTINI</t>
        </is>
      </c>
      <c r="D138" t="inlineStr">
        <is>
          <t>30% FÁBRICA DE BARES - CPF</t>
        </is>
      </c>
      <c r="E138" t="inlineStr">
        <is>
          <t>Clássicos</t>
        </is>
      </c>
      <c r="F138" t="n">
        <v>1</v>
      </c>
      <c r="G138" t="n">
        <v>11.7</v>
      </c>
      <c r="H138" t="inlineStr">
        <is>
          <t>B</t>
        </is>
      </c>
      <c r="J138" t="inlineStr">
        <is>
          <t>4/2026</t>
        </is>
      </c>
    </row>
    <row r="139">
      <c r="A139" t="inlineStr">
        <is>
          <t>Love Cabaret</t>
        </is>
      </c>
      <c r="B139" s="556" t="n">
        <v>46113</v>
      </c>
      <c r="C139" t="inlineStr">
        <is>
          <t>FILÉ MIGNON AU PROIVE DE DEDO DE MOÇA</t>
        </is>
      </c>
      <c r="D139" t="inlineStr">
        <is>
          <t>30% FÁBRICA DE BARES - CPF</t>
        </is>
      </c>
      <c r="E139" t="inlineStr">
        <is>
          <t>Fomes Insaciáveis</t>
        </is>
      </c>
      <c r="F139" t="n">
        <v>11</v>
      </c>
      <c r="G139" t="n">
        <v>240.9</v>
      </c>
      <c r="H139" t="inlineStr">
        <is>
          <t>A</t>
        </is>
      </c>
      <c r="J139" t="inlineStr">
        <is>
          <t>4/2026</t>
        </is>
      </c>
    </row>
    <row r="140">
      <c r="A140" t="inlineStr">
        <is>
          <t>Love Cabaret</t>
        </is>
      </c>
      <c r="B140" s="556" t="n">
        <v>46113</v>
      </c>
      <c r="C140" t="inlineStr">
        <is>
          <t>LOVE BURGUER</t>
        </is>
      </c>
      <c r="D140" t="inlineStr">
        <is>
          <t>30% FÁBRICA DE BARES - CPF</t>
        </is>
      </c>
      <c r="E140" t="inlineStr">
        <is>
          <t>Fomes Insaciáveis</t>
        </is>
      </c>
      <c r="F140" t="n">
        <v>6</v>
      </c>
      <c r="G140" t="n">
        <v>95.40000000000001</v>
      </c>
      <c r="H140" t="inlineStr">
        <is>
          <t>A</t>
        </is>
      </c>
      <c r="J140" t="inlineStr">
        <is>
          <t>4/2026</t>
        </is>
      </c>
    </row>
    <row r="141">
      <c r="A141" t="inlineStr">
        <is>
          <t>Love Cabaret</t>
        </is>
      </c>
      <c r="B141" s="556" t="n">
        <v>46113</v>
      </c>
      <c r="C141" t="inlineStr">
        <is>
          <t>KARAAGE</t>
        </is>
      </c>
      <c r="D141" t="inlineStr">
        <is>
          <t>30% FÁBRICA DE BARES - CPF</t>
        </is>
      </c>
      <c r="E141" t="inlineStr">
        <is>
          <t>Preliminares Quentes</t>
        </is>
      </c>
      <c r="F141" t="n">
        <v>3</v>
      </c>
      <c r="G141" t="n">
        <v>44.1</v>
      </c>
      <c r="H141" t="inlineStr">
        <is>
          <t>A</t>
        </is>
      </c>
      <c r="J141" t="inlineStr">
        <is>
          <t>4/2026</t>
        </is>
      </c>
    </row>
    <row r="142">
      <c r="A142" t="inlineStr">
        <is>
          <t>Love Cabaret</t>
        </is>
      </c>
      <c r="B142" s="556" t="n">
        <v>46143</v>
      </c>
      <c r="C142" t="inlineStr">
        <is>
          <t>Água</t>
        </is>
      </c>
      <c r="D142" t="inlineStr">
        <is>
          <t>[Evento] - Soft Opening</t>
        </is>
      </c>
      <c r="E142" t="inlineStr">
        <is>
          <t>Soft</t>
        </is>
      </c>
      <c r="F142" t="n">
        <v>4</v>
      </c>
      <c r="G142" t="n">
        <v>9.6</v>
      </c>
      <c r="H142" t="inlineStr">
        <is>
          <t>B</t>
        </is>
      </c>
      <c r="I142" t="inlineStr">
        <is>
          <t>Eventos</t>
        </is>
      </c>
      <c r="J142" t="inlineStr">
        <is>
          <t>5/2026</t>
        </is>
      </c>
    </row>
    <row r="143">
      <c r="A143" t="inlineStr">
        <is>
          <t>Love Cabaret</t>
        </is>
      </c>
      <c r="B143" s="556" t="n">
        <v>46143</v>
      </c>
      <c r="C143" t="inlineStr">
        <is>
          <t>KARAAGE</t>
        </is>
      </c>
      <c r="D143" t="inlineStr">
        <is>
          <t>[Evento] - Soft Opening</t>
        </is>
      </c>
      <c r="E143" t="inlineStr">
        <is>
          <t>Preliminares Quentes</t>
        </is>
      </c>
      <c r="F143" t="n">
        <v>1</v>
      </c>
      <c r="G143" t="n">
        <v>14.7</v>
      </c>
      <c r="H143" t="inlineStr">
        <is>
          <t>A</t>
        </is>
      </c>
      <c r="I143" t="inlineStr">
        <is>
          <t>Eventos</t>
        </is>
      </c>
      <c r="J143" t="inlineStr">
        <is>
          <t>5/2026</t>
        </is>
      </c>
    </row>
    <row r="144">
      <c r="A144" t="inlineStr">
        <is>
          <t>Love Cabaret</t>
        </is>
      </c>
      <c r="B144" s="556" t="n">
        <v>46143</v>
      </c>
      <c r="C144" t="inlineStr">
        <is>
          <t>GREAT GATSBY</t>
        </is>
      </c>
      <c r="D144" t="inlineStr">
        <is>
          <t>[Evento] - Soft Opening</t>
        </is>
      </c>
      <c r="E144" t="inlineStr">
        <is>
          <t>Clássicos</t>
        </is>
      </c>
      <c r="F144" t="n">
        <v>1</v>
      </c>
      <c r="G144" t="n">
        <v>11.7</v>
      </c>
      <c r="H144" t="inlineStr">
        <is>
          <t>B</t>
        </is>
      </c>
      <c r="I144" t="inlineStr">
        <is>
          <t>Eventos</t>
        </is>
      </c>
      <c r="J144" t="inlineStr">
        <is>
          <t>5/2026</t>
        </is>
      </c>
    </row>
    <row r="145">
      <c r="A145" t="inlineStr">
        <is>
          <t>Love Cabaret</t>
        </is>
      </c>
      <c r="B145" s="556" t="n">
        <v>46143</v>
      </c>
      <c r="C145" t="inlineStr">
        <is>
          <t>Les Petittes Couve Branco Taça</t>
        </is>
      </c>
      <c r="D145" t="inlineStr">
        <is>
          <t>[Evento] - Soft Opening</t>
        </is>
      </c>
      <c r="E145" t="inlineStr">
        <is>
          <t>VINHO BRANCO</t>
        </is>
      </c>
      <c r="F145" t="n">
        <v>1</v>
      </c>
      <c r="G145" t="n">
        <v>10.5</v>
      </c>
      <c r="H145" t="inlineStr">
        <is>
          <t>B</t>
        </is>
      </c>
      <c r="I145" t="inlineStr">
        <is>
          <t>Eventos</t>
        </is>
      </c>
      <c r="J145" t="inlineStr">
        <is>
          <t>5/2026</t>
        </is>
      </c>
    </row>
    <row r="146">
      <c r="A146" t="inlineStr">
        <is>
          <t>Love Cabaret</t>
        </is>
      </c>
      <c r="B146" s="556" t="n">
        <v>46143</v>
      </c>
      <c r="C146" t="inlineStr">
        <is>
          <t>ARDE ONDE NÃO SE VE</t>
        </is>
      </c>
      <c r="D146" t="inlineStr">
        <is>
          <t>[Evento] - Soft Opening</t>
        </is>
      </c>
      <c r="E146" t="inlineStr">
        <is>
          <t>AUTORAIS</t>
        </is>
      </c>
      <c r="F146" t="n">
        <v>3</v>
      </c>
      <c r="G146" t="n">
        <v>58.5</v>
      </c>
      <c r="H146" t="inlineStr">
        <is>
          <t>B</t>
        </is>
      </c>
      <c r="I146" t="inlineStr">
        <is>
          <t>Eventos</t>
        </is>
      </c>
      <c r="J146" t="inlineStr">
        <is>
          <t>5/2026</t>
        </is>
      </c>
    </row>
    <row r="147">
      <c r="A147" t="inlineStr">
        <is>
          <t>Love Cabaret</t>
        </is>
      </c>
      <c r="B147" s="556" t="n">
        <v>46143</v>
      </c>
      <c r="C147" t="inlineStr">
        <is>
          <t>SILENCIO ENTRE DOIS CORPOS</t>
        </is>
      </c>
      <c r="D147" t="inlineStr">
        <is>
          <t>[Evento] - Soft Opening</t>
        </is>
      </c>
      <c r="E147" t="inlineStr">
        <is>
          <t>AUTORAIS</t>
        </is>
      </c>
      <c r="F147" t="n">
        <v>2</v>
      </c>
      <c r="G147" t="n">
        <v>29.4</v>
      </c>
      <c r="H147" t="inlineStr">
        <is>
          <t>B</t>
        </is>
      </c>
      <c r="I147" t="inlineStr">
        <is>
          <t>Eventos</t>
        </is>
      </c>
      <c r="J147" t="inlineStr">
        <is>
          <t>5/2026</t>
        </is>
      </c>
    </row>
    <row r="148">
      <c r="A148" t="inlineStr">
        <is>
          <t>Love Cabaret</t>
        </is>
      </c>
      <c r="B148" s="556" t="n">
        <v>46143</v>
      </c>
      <c r="C148" t="inlineStr">
        <is>
          <t>À BEIRA DO EXCESSO</t>
        </is>
      </c>
      <c r="D148" t="inlineStr">
        <is>
          <t>[Evento] - Soft Opening</t>
        </is>
      </c>
      <c r="E148" t="inlineStr">
        <is>
          <t>AUTORAIS</t>
        </is>
      </c>
      <c r="F148" t="n">
        <v>1</v>
      </c>
      <c r="G148" t="n">
        <v>15.3</v>
      </c>
      <c r="H148" t="inlineStr">
        <is>
          <t>B</t>
        </is>
      </c>
      <c r="I148" t="inlineStr">
        <is>
          <t>Eventos</t>
        </is>
      </c>
      <c r="J148" t="inlineStr">
        <is>
          <t>5/2026</t>
        </is>
      </c>
    </row>
    <row r="149">
      <c r="A149" t="inlineStr">
        <is>
          <t>Love Cabaret</t>
        </is>
      </c>
      <c r="B149" s="556" t="n">
        <v>46143</v>
      </c>
      <c r="C149" t="inlineStr">
        <is>
          <t>ARREPIOS SEM AVISO</t>
        </is>
      </c>
      <c r="D149" t="inlineStr">
        <is>
          <t>[Evento] - Soft Opening</t>
        </is>
      </c>
      <c r="E149" t="inlineStr">
        <is>
          <t>AUTORAIS SEM ÁLCOOL</t>
        </is>
      </c>
      <c r="F149" t="n">
        <v>2</v>
      </c>
      <c r="G149" t="n">
        <v>11.4</v>
      </c>
      <c r="H149" t="inlineStr">
        <is>
          <t>B</t>
        </is>
      </c>
      <c r="I149" t="inlineStr">
        <is>
          <t>Eventos</t>
        </is>
      </c>
      <c r="J149" t="inlineStr">
        <is>
          <t>5/2026</t>
        </is>
      </c>
    </row>
    <row r="150">
      <c r="A150" t="inlineStr">
        <is>
          <t>Love Cabaret</t>
        </is>
      </c>
      <c r="B150" s="556" t="n">
        <v>46143</v>
      </c>
      <c r="C150" t="inlineStr">
        <is>
          <t>ENTRE O QUERER E O FAZER</t>
        </is>
      </c>
      <c r="D150" t="inlineStr">
        <is>
          <t>[Evento] - Soft Opening</t>
        </is>
      </c>
      <c r="E150" t="inlineStr">
        <is>
          <t>AUTORAIS</t>
        </is>
      </c>
      <c r="F150" t="n">
        <v>3</v>
      </c>
      <c r="G150" t="n">
        <v>35.1</v>
      </c>
      <c r="H150" t="inlineStr">
        <is>
          <t>B</t>
        </is>
      </c>
      <c r="I150" t="inlineStr">
        <is>
          <t>Eventos</t>
        </is>
      </c>
      <c r="J150" t="inlineStr">
        <is>
          <t>5/2026</t>
        </is>
      </c>
    </row>
    <row r="151">
      <c r="A151" t="inlineStr">
        <is>
          <t>Love Cabaret</t>
        </is>
      </c>
      <c r="B151" s="556" t="n">
        <v>46143</v>
      </c>
      <c r="C151" t="inlineStr">
        <is>
          <t>FYS GUARANÁ ZERO 350 ml</t>
        </is>
      </c>
      <c r="D151" t="inlineStr">
        <is>
          <t>[Evento] - Soft Opening</t>
        </is>
      </c>
      <c r="E151" t="inlineStr">
        <is>
          <t>SOFT</t>
        </is>
      </c>
      <c r="F151" t="n">
        <v>1</v>
      </c>
      <c r="G151" t="n">
        <v>3.6</v>
      </c>
      <c r="H151" t="inlineStr">
        <is>
          <t>B</t>
        </is>
      </c>
      <c r="I151" t="inlineStr">
        <is>
          <t>Eventos</t>
        </is>
      </c>
      <c r="J151" t="inlineStr">
        <is>
          <t>5/2026</t>
        </is>
      </c>
    </row>
    <row r="152">
      <c r="A152" t="inlineStr">
        <is>
          <t>Love Cabaret</t>
        </is>
      </c>
      <c r="B152" s="556" t="n">
        <v>46143</v>
      </c>
      <c r="C152" t="inlineStr">
        <is>
          <t>Dose Tequila Don Julio</t>
        </is>
      </c>
      <c r="D152" t="inlineStr">
        <is>
          <t>[Evento] - Soft Opening</t>
        </is>
      </c>
      <c r="E152" t="inlineStr">
        <is>
          <t>Tequilas</t>
        </is>
      </c>
      <c r="F152" t="n">
        <v>1</v>
      </c>
      <c r="G152" t="n">
        <v>17.7</v>
      </c>
      <c r="H152" t="inlineStr">
        <is>
          <t>B</t>
        </is>
      </c>
      <c r="I152" t="inlineStr">
        <is>
          <t>Eventos</t>
        </is>
      </c>
      <c r="J152" t="inlineStr">
        <is>
          <t>5/2026</t>
        </is>
      </c>
    </row>
    <row r="153">
      <c r="A153" t="inlineStr">
        <is>
          <t>Love Cabaret</t>
        </is>
      </c>
      <c r="B153" s="556" t="n">
        <v>46143</v>
      </c>
      <c r="C153" t="inlineStr">
        <is>
          <t>TOMMY'S MARGARITA</t>
        </is>
      </c>
      <c r="D153" t="inlineStr">
        <is>
          <t>[Evento] - Soft Opening</t>
        </is>
      </c>
      <c r="E153" t="inlineStr">
        <is>
          <t>Clássicos</t>
        </is>
      </c>
      <c r="F153" t="n">
        <v>1</v>
      </c>
      <c r="G153" t="n">
        <v>20.7</v>
      </c>
      <c r="H153" t="inlineStr">
        <is>
          <t>A</t>
        </is>
      </c>
      <c r="I153" t="inlineStr">
        <is>
          <t>Eventos</t>
        </is>
      </c>
      <c r="J153" t="inlineStr">
        <is>
          <t>5/2026</t>
        </is>
      </c>
    </row>
    <row r="154">
      <c r="A154" t="inlineStr">
        <is>
          <t>Love Cabaret</t>
        </is>
      </c>
      <c r="B154" s="556" t="n">
        <v>46143</v>
      </c>
      <c r="C154" t="inlineStr">
        <is>
          <t>FILÉ MIGNON AU PROIVE DE DEDO DE MOÇA</t>
        </is>
      </c>
      <c r="D154" t="inlineStr">
        <is>
          <t>[Evento] - Soft Opening</t>
        </is>
      </c>
      <c r="E154" t="inlineStr">
        <is>
          <t>Fomes Insaciáveis</t>
        </is>
      </c>
      <c r="F154" t="n">
        <v>1</v>
      </c>
      <c r="G154" t="n">
        <v>21.9</v>
      </c>
      <c r="H154" t="inlineStr">
        <is>
          <t>A</t>
        </is>
      </c>
      <c r="I154" t="inlineStr">
        <is>
          <t>Eventos</t>
        </is>
      </c>
      <c r="J154" t="inlineStr">
        <is>
          <t>5/2026</t>
        </is>
      </c>
    </row>
    <row r="155">
      <c r="A155" t="inlineStr">
        <is>
          <t>Love Cabaret</t>
        </is>
      </c>
      <c r="B155" s="556" t="n">
        <v>46143</v>
      </c>
      <c r="C155" t="inlineStr">
        <is>
          <t>LOVE BURGUER</t>
        </is>
      </c>
      <c r="D155" t="inlineStr">
        <is>
          <t>[Evento] - Soft Opening</t>
        </is>
      </c>
      <c r="E155" t="inlineStr">
        <is>
          <t>Fomes Insaciáveis</t>
        </is>
      </c>
      <c r="F155" t="n">
        <v>4</v>
      </c>
      <c r="G155" t="n">
        <v>63.6</v>
      </c>
      <c r="H155" t="inlineStr">
        <is>
          <t>A</t>
        </is>
      </c>
      <c r="I155" t="inlineStr">
        <is>
          <t>Eventos</t>
        </is>
      </c>
      <c r="J155" t="inlineStr">
        <is>
          <t>5/2026</t>
        </is>
      </c>
    </row>
    <row r="156">
      <c r="A156" t="inlineStr">
        <is>
          <t>Love Cabaret</t>
        </is>
      </c>
      <c r="B156" s="556" t="n">
        <v>46143</v>
      </c>
      <c r="C156" t="inlineStr">
        <is>
          <t>NEGRONI</t>
        </is>
      </c>
      <c r="D156" t="inlineStr">
        <is>
          <t>[Evento] - Soft Opening</t>
        </is>
      </c>
      <c r="E156" t="inlineStr">
        <is>
          <t>Clássicos</t>
        </is>
      </c>
      <c r="F156" t="n">
        <v>2</v>
      </c>
      <c r="G156" t="n">
        <v>23.4</v>
      </c>
      <c r="H156" t="inlineStr">
        <is>
          <t>B</t>
        </is>
      </c>
      <c r="I156" t="inlineStr">
        <is>
          <t>Eventos</t>
        </is>
      </c>
      <c r="J156" t="inlineStr">
        <is>
          <t>5/2026</t>
        </is>
      </c>
    </row>
    <row r="157">
      <c r="A157" t="inlineStr">
        <is>
          <t>Love Cabaret</t>
        </is>
      </c>
      <c r="B157" s="556" t="n">
        <v>46143</v>
      </c>
      <c r="C157" t="inlineStr">
        <is>
          <t>CRUDA DE CARNE</t>
        </is>
      </c>
      <c r="D157" t="inlineStr">
        <is>
          <t>[Evento] - Soft Opening</t>
        </is>
      </c>
      <c r="E157" t="inlineStr">
        <is>
          <t>Preliminares Frias</t>
        </is>
      </c>
      <c r="F157" t="n">
        <v>1</v>
      </c>
      <c r="G157" t="n">
        <v>15.9</v>
      </c>
      <c r="H157" t="inlineStr">
        <is>
          <t>A</t>
        </is>
      </c>
      <c r="I157" t="inlineStr">
        <is>
          <t>Eventos</t>
        </is>
      </c>
      <c r="J157" t="inlineStr">
        <is>
          <t>5/2026</t>
        </is>
      </c>
    </row>
    <row r="158">
      <c r="A158" t="inlineStr">
        <is>
          <t>Love Cabaret</t>
        </is>
      </c>
      <c r="B158" s="556" t="n">
        <v>46143</v>
      </c>
      <c r="C158" t="inlineStr">
        <is>
          <t>ARROZ MELOSO DE COGUMELOS</t>
        </is>
      </c>
      <c r="D158" t="inlineStr">
        <is>
          <t>[Evento] - Soft Opening</t>
        </is>
      </c>
      <c r="E158" t="inlineStr">
        <is>
          <t>Fomes Insaciáveis</t>
        </is>
      </c>
      <c r="F158" t="n">
        <v>1</v>
      </c>
      <c r="G158" t="n">
        <v>18.3</v>
      </c>
      <c r="H158" t="inlineStr">
        <is>
          <t>A</t>
        </is>
      </c>
      <c r="I158" t="inlineStr">
        <is>
          <t>Eventos</t>
        </is>
      </c>
      <c r="J158" t="inlineStr">
        <is>
          <t>5/2026</t>
        </is>
      </c>
    </row>
    <row r="159">
      <c r="A159" t="inlineStr">
        <is>
          <t>Love Cabaret</t>
        </is>
      </c>
      <c r="B159" s="556" t="n">
        <v>46143</v>
      </c>
      <c r="C159" t="inlineStr">
        <is>
          <t>Refrigerante de gengibre</t>
        </is>
      </c>
      <c r="D159" t="inlineStr">
        <is>
          <t>[Evento] - Soft Opening</t>
        </is>
      </c>
      <c r="E159" t="inlineStr">
        <is>
          <t>NÃO ALCOÓLICOS</t>
        </is>
      </c>
      <c r="F159" t="n">
        <v>1</v>
      </c>
      <c r="G159" t="n">
        <v>5.1</v>
      </c>
      <c r="H159" t="inlineStr">
        <is>
          <t>B</t>
        </is>
      </c>
      <c r="I159" t="inlineStr">
        <is>
          <t>Eventos</t>
        </is>
      </c>
      <c r="J159" t="inlineStr">
        <is>
          <t>5/2026</t>
        </is>
      </c>
    </row>
    <row r="160">
      <c r="A160" t="inlineStr">
        <is>
          <t>Love Cabaret</t>
        </is>
      </c>
      <c r="B160" s="556" t="n">
        <v>46143</v>
      </c>
      <c r="C160" t="inlineStr">
        <is>
          <t>LINGUINE À PUTANESCA COM CAMARÕES</t>
        </is>
      </c>
      <c r="D160" t="inlineStr">
        <is>
          <t>[Evento] - Soft Opening</t>
        </is>
      </c>
      <c r="E160" t="inlineStr">
        <is>
          <t>Fomes Insaciáveis</t>
        </is>
      </c>
      <c r="F160" t="n">
        <v>1</v>
      </c>
      <c r="G160" t="n">
        <v>20.1</v>
      </c>
      <c r="H160" t="inlineStr">
        <is>
          <t>A</t>
        </is>
      </c>
      <c r="I160" t="inlineStr">
        <is>
          <t>Eventos</t>
        </is>
      </c>
      <c r="J160" t="inlineStr">
        <is>
          <t>5/2026</t>
        </is>
      </c>
    </row>
    <row r="161">
      <c r="A161" t="inlineStr">
        <is>
          <t>Love Cabaret</t>
        </is>
      </c>
      <c r="B161" s="556" t="n">
        <v>46143</v>
      </c>
      <c r="C161" t="inlineStr">
        <is>
          <t>Água com gás</t>
        </is>
      </c>
      <c r="D161" t="inlineStr">
        <is>
          <t>[Evento] - Soft Opening</t>
        </is>
      </c>
      <c r="E161" t="inlineStr">
        <is>
          <t>Soft</t>
        </is>
      </c>
      <c r="F161" t="n">
        <v>1</v>
      </c>
      <c r="G161" t="n">
        <v>2.4</v>
      </c>
      <c r="H161" t="inlineStr">
        <is>
          <t>B</t>
        </is>
      </c>
      <c r="I161" t="inlineStr">
        <is>
          <t>Eventos</t>
        </is>
      </c>
      <c r="J161" t="inlineStr">
        <is>
          <t>5/2026</t>
        </is>
      </c>
    </row>
    <row r="162">
      <c r="A162" t="inlineStr">
        <is>
          <t>Love Cabaret</t>
        </is>
      </c>
      <c r="B162" s="556" t="n">
        <v>46143</v>
      </c>
      <c r="C162" t="inlineStr">
        <is>
          <t>BOLO DE CANELA</t>
        </is>
      </c>
      <c r="D162" t="inlineStr">
        <is>
          <t>[Evento] - Soft Opening</t>
        </is>
      </c>
      <c r="E162" t="inlineStr">
        <is>
          <t>Para cair de boca</t>
        </is>
      </c>
      <c r="F162" t="n">
        <v>1</v>
      </c>
      <c r="G162" t="n">
        <v>8.699999999999999</v>
      </c>
      <c r="H162" t="inlineStr">
        <is>
          <t>A</t>
        </is>
      </c>
      <c r="I162" t="inlineStr">
        <is>
          <t>Eventos</t>
        </is>
      </c>
      <c r="J162" t="inlineStr">
        <is>
          <t>5/2026</t>
        </is>
      </c>
    </row>
    <row r="163">
      <c r="A163" t="inlineStr">
        <is>
          <t>Love Cabaret</t>
        </is>
      </c>
      <c r="B163" s="556" t="n">
        <v>46143</v>
      </c>
      <c r="C163" t="inlineStr">
        <is>
          <t>Blue Moon Long Neck</t>
        </is>
      </c>
      <c r="D163" t="inlineStr">
        <is>
          <t>[Evento] - Soft Opening</t>
        </is>
      </c>
      <c r="E163" t="inlineStr">
        <is>
          <t>Cervejas</t>
        </is>
      </c>
      <c r="F163" t="n">
        <v>1</v>
      </c>
      <c r="G163" t="n">
        <v>8.699999999999999</v>
      </c>
      <c r="H163" t="inlineStr">
        <is>
          <t>B</t>
        </is>
      </c>
      <c r="I163" t="inlineStr">
        <is>
          <t>Eventos</t>
        </is>
      </c>
      <c r="J163" t="inlineStr">
        <is>
          <t>5/2026</t>
        </is>
      </c>
    </row>
    <row r="164">
      <c r="A164" t="inlineStr">
        <is>
          <t>Love Cabaret</t>
        </is>
      </c>
      <c r="B164" s="556" t="n">
        <v>46143</v>
      </c>
      <c r="C164" t="inlineStr">
        <is>
          <t>Heineken Long Neck</t>
        </is>
      </c>
      <c r="D164" t="inlineStr">
        <is>
          <t>[Evento] - Soft Opening</t>
        </is>
      </c>
      <c r="E164" t="inlineStr">
        <is>
          <t>Cervejas</t>
        </is>
      </c>
      <c r="F164" t="n">
        <v>5</v>
      </c>
      <c r="G164" t="n">
        <v>28.5</v>
      </c>
      <c r="H164" t="inlineStr">
        <is>
          <t>B</t>
        </is>
      </c>
      <c r="I164" t="inlineStr">
        <is>
          <t>Eventos</t>
        </is>
      </c>
      <c r="J164" t="inlineStr">
        <is>
          <t>5/2026</t>
        </is>
      </c>
    </row>
    <row r="165">
      <c r="A165" t="inlineStr">
        <is>
          <t>Love Cabaret</t>
        </is>
      </c>
      <c r="B165" s="556" t="n">
        <v>46143</v>
      </c>
      <c r="C165" t="inlineStr">
        <is>
          <t>GIN BUCK</t>
        </is>
      </c>
      <c r="D165" t="inlineStr">
        <is>
          <t>[Evento] - Soft Opening</t>
        </is>
      </c>
      <c r="E165" t="inlineStr">
        <is>
          <t>Clássicos</t>
        </is>
      </c>
      <c r="F165" t="n">
        <v>2</v>
      </c>
      <c r="G165" t="n">
        <v>23.4</v>
      </c>
      <c r="H165" t="inlineStr">
        <is>
          <t>B</t>
        </is>
      </c>
      <c r="I165" t="inlineStr">
        <is>
          <t>Eventos</t>
        </is>
      </c>
      <c r="J165" t="inlineStr">
        <is>
          <t>5/2026</t>
        </is>
      </c>
    </row>
    <row r="166">
      <c r="A166" t="inlineStr">
        <is>
          <t>Love Cabaret</t>
        </is>
      </c>
      <c r="B166" s="556" t="n">
        <v>46143</v>
      </c>
      <c r="C166" t="inlineStr">
        <is>
          <t>Les Petittes Couve Tinto Taça</t>
        </is>
      </c>
      <c r="D166" t="inlineStr">
        <is>
          <t>[Evento] - Soft Opening</t>
        </is>
      </c>
      <c r="E166" t="inlineStr">
        <is>
          <t>VINHO TINTO</t>
        </is>
      </c>
      <c r="F166" t="n">
        <v>4</v>
      </c>
      <c r="G166" t="n">
        <v>42</v>
      </c>
      <c r="H166" t="inlineStr">
        <is>
          <t>B</t>
        </is>
      </c>
      <c r="I166" t="inlineStr">
        <is>
          <t>Eventos</t>
        </is>
      </c>
      <c r="J166" t="inlineStr">
        <is>
          <t>5/2026</t>
        </is>
      </c>
    </row>
    <row r="167">
      <c r="A167" t="inlineStr">
        <is>
          <t>Love Cabaret</t>
        </is>
      </c>
      <c r="B167" s="556" t="n">
        <v>46143</v>
      </c>
      <c r="C167" t="inlineStr">
        <is>
          <t>Les Petittes Couve Tinto Taça</t>
        </is>
      </c>
      <c r="D167" t="inlineStr">
        <is>
          <t>30% FÁBRICA DE BARES - CPF</t>
        </is>
      </c>
      <c r="E167" t="inlineStr">
        <is>
          <t>VINHO TINTO</t>
        </is>
      </c>
      <c r="F167" t="n">
        <v>13</v>
      </c>
      <c r="G167" t="n">
        <v>136.5</v>
      </c>
      <c r="H167" t="inlineStr">
        <is>
          <t>B</t>
        </is>
      </c>
      <c r="J167" t="inlineStr">
        <is>
          <t>5/2026</t>
        </is>
      </c>
    </row>
    <row r="168">
      <c r="A168" t="inlineStr">
        <is>
          <t>Love Cabaret</t>
        </is>
      </c>
      <c r="B168" s="556" t="n">
        <v>46143</v>
      </c>
      <c r="C168" t="inlineStr">
        <is>
          <t>ENTRE O QUERER E O FAZER</t>
        </is>
      </c>
      <c r="D168" t="inlineStr">
        <is>
          <t>30% FÁBRICA DE BARES - CPF</t>
        </is>
      </c>
      <c r="E168" t="inlineStr">
        <is>
          <t>AUTORAIS</t>
        </is>
      </c>
      <c r="F168" t="n">
        <v>1</v>
      </c>
      <c r="G168" t="n">
        <v>11.7</v>
      </c>
      <c r="H168" t="inlineStr">
        <is>
          <t>B</t>
        </is>
      </c>
      <c r="J168" t="inlineStr">
        <is>
          <t>5/2026</t>
        </is>
      </c>
    </row>
    <row r="169">
      <c r="A169" t="inlineStr">
        <is>
          <t>Love Cabaret</t>
        </is>
      </c>
      <c r="B169" s="556" t="n">
        <v>46143</v>
      </c>
      <c r="C169" t="inlineStr">
        <is>
          <t>TOQUE SEM VOLTA</t>
        </is>
      </c>
      <c r="D169" t="inlineStr">
        <is>
          <t>30% FÁBRICA DE BARES - CPF</t>
        </is>
      </c>
      <c r="E169" t="inlineStr">
        <is>
          <t>AUTORAIS SEM ÁLCOOL</t>
        </is>
      </c>
      <c r="F169" t="n">
        <v>1</v>
      </c>
      <c r="G169" t="n">
        <v>6.3</v>
      </c>
      <c r="H169" t="inlineStr">
        <is>
          <t>B</t>
        </is>
      </c>
      <c r="J169" t="inlineStr">
        <is>
          <t>5/2026</t>
        </is>
      </c>
    </row>
    <row r="170">
      <c r="A170" t="inlineStr">
        <is>
          <t>Love Cabaret</t>
        </is>
      </c>
      <c r="B170" s="556" t="n">
        <v>46143</v>
      </c>
      <c r="C170" t="inlineStr">
        <is>
          <t>Fys Limão 350ml</t>
        </is>
      </c>
      <c r="D170" t="inlineStr">
        <is>
          <t>30% FÁBRICA DE BARES - CPF</t>
        </is>
      </c>
      <c r="E170" t="inlineStr">
        <is>
          <t>Soft</t>
        </is>
      </c>
      <c r="F170" t="n">
        <v>1</v>
      </c>
      <c r="G170" t="n">
        <v>3.6</v>
      </c>
      <c r="H170" t="inlineStr">
        <is>
          <t>B</t>
        </is>
      </c>
      <c r="J170" t="inlineStr">
        <is>
          <t>5/2026</t>
        </is>
      </c>
    </row>
    <row r="171">
      <c r="A171" t="inlineStr">
        <is>
          <t>Love Cabaret</t>
        </is>
      </c>
      <c r="B171" s="556" t="n">
        <v>46143</v>
      </c>
      <c r="C171" t="inlineStr">
        <is>
          <t>MERGULHAR ATÉ DERRAMAR</t>
        </is>
      </c>
      <c r="D171" t="inlineStr">
        <is>
          <t>30% FÁBRICA DE BARES - CPF</t>
        </is>
      </c>
      <c r="E171" t="inlineStr">
        <is>
          <t>AUTORAIS</t>
        </is>
      </c>
      <c r="F171" t="n">
        <v>1</v>
      </c>
      <c r="G171" t="n">
        <v>11.7</v>
      </c>
      <c r="H171" t="inlineStr">
        <is>
          <t>B</t>
        </is>
      </c>
      <c r="J171" t="inlineStr">
        <is>
          <t>5/2026</t>
        </is>
      </c>
    </row>
    <row r="172">
      <c r="A172" t="inlineStr">
        <is>
          <t>Love Cabaret</t>
        </is>
      </c>
      <c r="B172" s="556" t="n">
        <v>46143</v>
      </c>
      <c r="C172" t="inlineStr">
        <is>
          <t>Dose Tequila Don Julio</t>
        </is>
      </c>
      <c r="D172" t="inlineStr">
        <is>
          <t>30% FÁBRICA DE BARES - CPF</t>
        </is>
      </c>
      <c r="E172" t="inlineStr">
        <is>
          <t>Tequilas</t>
        </is>
      </c>
      <c r="F172" t="n">
        <v>1</v>
      </c>
      <c r="G172" t="n">
        <v>17.7</v>
      </c>
      <c r="H172" t="inlineStr">
        <is>
          <t>B</t>
        </is>
      </c>
      <c r="J172" t="inlineStr">
        <is>
          <t>5/2026</t>
        </is>
      </c>
    </row>
    <row r="173">
      <c r="A173" t="inlineStr">
        <is>
          <t>Love Cabaret</t>
        </is>
      </c>
      <c r="B173" s="556" t="n">
        <v>46143</v>
      </c>
      <c r="C173" t="inlineStr">
        <is>
          <t>Les Petittes Couve Rose Taça</t>
        </is>
      </c>
      <c r="D173" t="inlineStr">
        <is>
          <t>30% FÁBRICA DE BARES - CPF</t>
        </is>
      </c>
      <c r="E173" t="inlineStr">
        <is>
          <t>Vinhos Roses</t>
        </is>
      </c>
      <c r="F173" t="n">
        <v>2</v>
      </c>
      <c r="G173" t="n">
        <v>21</v>
      </c>
      <c r="H173" t="inlineStr">
        <is>
          <t>B</t>
        </is>
      </c>
      <c r="J173" t="inlineStr">
        <is>
          <t>5/2026</t>
        </is>
      </c>
    </row>
    <row r="174">
      <c r="A174" t="inlineStr">
        <is>
          <t>Love Cabaret</t>
        </is>
      </c>
      <c r="B174" s="556" t="n">
        <v>46143</v>
      </c>
      <c r="C174" t="inlineStr">
        <is>
          <t>FLORESCER EM SEUS DEDOS</t>
        </is>
      </c>
      <c r="D174" t="inlineStr">
        <is>
          <t>30% FÁBRICA DE BARES - CPF</t>
        </is>
      </c>
      <c r="E174" t="inlineStr">
        <is>
          <t>AUTORAIS</t>
        </is>
      </c>
      <c r="F174" t="n">
        <v>3</v>
      </c>
      <c r="G174" t="n">
        <v>42.3</v>
      </c>
      <c r="H174" t="inlineStr">
        <is>
          <t>B</t>
        </is>
      </c>
      <c r="J174" t="inlineStr">
        <is>
          <t>5/2026</t>
        </is>
      </c>
    </row>
    <row r="175">
      <c r="A175" t="inlineStr">
        <is>
          <t>Love Cabaret</t>
        </is>
      </c>
      <c r="B175" s="556" t="n">
        <v>46143</v>
      </c>
      <c r="C175" t="inlineStr">
        <is>
          <t>BEBER-TE, SEDE ANTIGA</t>
        </is>
      </c>
      <c r="D175" t="inlineStr">
        <is>
          <t>30% FÁBRICA DE BARES - CPF</t>
        </is>
      </c>
      <c r="E175" t="inlineStr">
        <is>
          <t>AUTORAIS SEM ÁLCOOL</t>
        </is>
      </c>
      <c r="F175" t="n">
        <v>11</v>
      </c>
      <c r="G175" t="n">
        <v>62.7</v>
      </c>
      <c r="H175" t="inlineStr">
        <is>
          <t>B</t>
        </is>
      </c>
      <c r="J175" t="inlineStr">
        <is>
          <t>5/2026</t>
        </is>
      </c>
    </row>
    <row r="176">
      <c r="A176" t="inlineStr">
        <is>
          <t>Love Cabaret</t>
        </is>
      </c>
      <c r="B176" s="556" t="n">
        <v>46143</v>
      </c>
      <c r="C176" t="inlineStr">
        <is>
          <t>LAP DANCE</t>
        </is>
      </c>
      <c r="D176" t="inlineStr">
        <is>
          <t>30% FÁBRICA DE BARES - CPF</t>
        </is>
      </c>
      <c r="E176" t="inlineStr">
        <is>
          <t>ENTRADAS</t>
        </is>
      </c>
      <c r="F176" t="n">
        <v>8</v>
      </c>
      <c r="G176" t="n">
        <v>360</v>
      </c>
      <c r="H176" t="inlineStr">
        <is>
          <t>A</t>
        </is>
      </c>
      <c r="J176" t="inlineStr">
        <is>
          <t>5/2026</t>
        </is>
      </c>
    </row>
    <row r="177">
      <c r="A177" t="inlineStr">
        <is>
          <t>Love Cabaret</t>
        </is>
      </c>
      <c r="B177" s="556" t="n">
        <v>46143</v>
      </c>
      <c r="C177" t="inlineStr">
        <is>
          <t>WELCOME MADAME SATA</t>
        </is>
      </c>
      <c r="D177" t="inlineStr">
        <is>
          <t>30% FÁBRICA DE BARES - CPF</t>
        </is>
      </c>
      <c r="E177" t="inlineStr">
        <is>
          <t>BEBIDAS</t>
        </is>
      </c>
      <c r="F177" t="n">
        <v>6</v>
      </c>
      <c r="G177" t="n">
        <v>0</v>
      </c>
      <c r="H177" t="inlineStr">
        <is>
          <t>B</t>
        </is>
      </c>
      <c r="J177" t="inlineStr">
        <is>
          <t>5/2026</t>
        </is>
      </c>
    </row>
    <row r="178">
      <c r="A178" t="inlineStr">
        <is>
          <t>Love Cabaret</t>
        </is>
      </c>
      <c r="B178" s="556" t="n">
        <v>46143</v>
      </c>
      <c r="C178" t="inlineStr">
        <is>
          <t>À BEIRA DO EXCESSO</t>
        </is>
      </c>
      <c r="D178" t="inlineStr">
        <is>
          <t>30% FÁBRICA DE BARES - CPF</t>
        </is>
      </c>
      <c r="E178" t="inlineStr">
        <is>
          <t>AUTORAIS</t>
        </is>
      </c>
      <c r="F178" t="n">
        <v>3</v>
      </c>
      <c r="G178" t="n">
        <v>45.9</v>
      </c>
      <c r="H178" t="inlineStr">
        <is>
          <t>B</t>
        </is>
      </c>
      <c r="J178" t="inlineStr">
        <is>
          <t>5/2026</t>
        </is>
      </c>
    </row>
    <row r="179">
      <c r="A179" t="inlineStr">
        <is>
          <t>Love Cabaret</t>
        </is>
      </c>
      <c r="B179" s="556" t="n">
        <v>46143</v>
      </c>
      <c r="C179" t="inlineStr">
        <is>
          <t>SILENCIO ENTRE DOIS CORPOS</t>
        </is>
      </c>
      <c r="D179" t="inlineStr">
        <is>
          <t>30% FÁBRICA DE BARES - CPF</t>
        </is>
      </c>
      <c r="E179" t="inlineStr">
        <is>
          <t>AUTORAIS</t>
        </is>
      </c>
      <c r="F179" t="n">
        <v>15</v>
      </c>
      <c r="G179" t="n">
        <v>220.5</v>
      </c>
      <c r="H179" t="inlineStr">
        <is>
          <t>B</t>
        </is>
      </c>
      <c r="J179" t="inlineStr">
        <is>
          <t>5/2026</t>
        </is>
      </c>
    </row>
    <row r="180">
      <c r="A180" t="inlineStr">
        <is>
          <t>Love Cabaret</t>
        </is>
      </c>
      <c r="B180" s="556" t="n">
        <v>46143</v>
      </c>
      <c r="C180" t="inlineStr">
        <is>
          <t>ARDE ONDE NÃO SE VE</t>
        </is>
      </c>
      <c r="D180" t="inlineStr">
        <is>
          <t>30% FÁBRICA DE BARES - CPF</t>
        </is>
      </c>
      <c r="E180" t="inlineStr">
        <is>
          <t>AUTORAIS</t>
        </is>
      </c>
      <c r="F180" t="n">
        <v>20</v>
      </c>
      <c r="G180" t="n">
        <v>390</v>
      </c>
      <c r="H180" t="inlineStr">
        <is>
          <t>B</t>
        </is>
      </c>
      <c r="J180" t="inlineStr">
        <is>
          <t>5/2026</t>
        </is>
      </c>
    </row>
    <row r="181">
      <c r="A181" t="inlineStr">
        <is>
          <t>Love Cabaret</t>
        </is>
      </c>
      <c r="B181" s="556" t="n">
        <v>46143</v>
      </c>
      <c r="C181" t="inlineStr">
        <is>
          <t>DEMORAR NOITE ADENTRO</t>
        </is>
      </c>
      <c r="D181" t="inlineStr">
        <is>
          <t>30% FÁBRICA DE BARES - CPF</t>
        </is>
      </c>
      <c r="E181" t="inlineStr">
        <is>
          <t>AUTORAIS SEM ÁLCOOL</t>
        </is>
      </c>
      <c r="F181" t="n">
        <v>1</v>
      </c>
      <c r="G181" t="n">
        <v>5.7</v>
      </c>
      <c r="H181" t="inlineStr">
        <is>
          <t>B</t>
        </is>
      </c>
      <c r="J181" t="inlineStr">
        <is>
          <t>5/2026</t>
        </is>
      </c>
    </row>
    <row r="182">
      <c r="A182" t="inlineStr">
        <is>
          <t>Love Cabaret</t>
        </is>
      </c>
      <c r="B182" s="556" t="n">
        <v>46143</v>
      </c>
      <c r="C182" t="inlineStr">
        <is>
          <t>Les Petittes Couve Branco Taça</t>
        </is>
      </c>
      <c r="D182" t="inlineStr">
        <is>
          <t>30% FÁBRICA DE BARES - CPF</t>
        </is>
      </c>
      <c r="E182" t="inlineStr">
        <is>
          <t>VINHO BRANCO</t>
        </is>
      </c>
      <c r="F182" t="n">
        <v>4</v>
      </c>
      <c r="G182" t="n">
        <v>42</v>
      </c>
      <c r="H182" t="inlineStr">
        <is>
          <t>B</t>
        </is>
      </c>
      <c r="J182" t="inlineStr">
        <is>
          <t>5/2026</t>
        </is>
      </c>
    </row>
    <row r="183">
      <c r="A183" t="inlineStr">
        <is>
          <t>Love Cabaret</t>
        </is>
      </c>
      <c r="B183" s="556" t="n">
        <v>46143</v>
      </c>
      <c r="C183" t="inlineStr">
        <is>
          <t>GREAT GATSBY</t>
        </is>
      </c>
      <c r="D183" t="inlineStr">
        <is>
          <t>30% FÁBRICA DE BARES - CPF</t>
        </is>
      </c>
      <c r="E183" t="inlineStr">
        <is>
          <t>Clássicos</t>
        </is>
      </c>
      <c r="F183" t="n">
        <v>4</v>
      </c>
      <c r="G183" t="n">
        <v>46.8</v>
      </c>
      <c r="H183" t="inlineStr">
        <is>
          <t>B</t>
        </is>
      </c>
      <c r="J183" t="inlineStr">
        <is>
          <t>5/2026</t>
        </is>
      </c>
    </row>
    <row r="184">
      <c r="A184" t="inlineStr">
        <is>
          <t>Love Cabaret</t>
        </is>
      </c>
      <c r="B184" s="556" t="n">
        <v>46143</v>
      </c>
      <c r="C184" t="inlineStr">
        <is>
          <t>PORN STAR MARTINI</t>
        </is>
      </c>
      <c r="D184" t="inlineStr">
        <is>
          <t>30% FÁBRICA DE BARES - CPF</t>
        </is>
      </c>
      <c r="E184" t="inlineStr">
        <is>
          <t>Clássicos</t>
        </is>
      </c>
      <c r="F184" t="n">
        <v>2</v>
      </c>
      <c r="G184" t="n">
        <v>23.4</v>
      </c>
      <c r="H184" t="inlineStr">
        <is>
          <t>B</t>
        </is>
      </c>
      <c r="J184" t="inlineStr">
        <is>
          <t>5/2026</t>
        </is>
      </c>
    </row>
    <row r="185">
      <c r="A185" t="inlineStr">
        <is>
          <t>Love Cabaret</t>
        </is>
      </c>
      <c r="B185" s="556" t="n">
        <v>46143</v>
      </c>
      <c r="C185" t="inlineStr">
        <is>
          <t>TARTARE DE TOMATE E COGUMELO</t>
        </is>
      </c>
      <c r="D185" t="inlineStr">
        <is>
          <t>30% FÁBRICA DE BARES - CPF</t>
        </is>
      </c>
      <c r="E185" t="inlineStr">
        <is>
          <t>Preliminares Frias</t>
        </is>
      </c>
      <c r="F185" t="n">
        <v>1</v>
      </c>
      <c r="G185" t="n">
        <v>12.3</v>
      </c>
      <c r="H185" t="inlineStr">
        <is>
          <t>A</t>
        </is>
      </c>
      <c r="J185" t="inlineStr">
        <is>
          <t>5/2026</t>
        </is>
      </c>
    </row>
    <row r="186">
      <c r="A186" t="inlineStr">
        <is>
          <t>Love Cabaret</t>
        </is>
      </c>
      <c r="B186" s="556" t="n">
        <v>46143</v>
      </c>
      <c r="C186" t="inlineStr">
        <is>
          <t>LOVE ROLL</t>
        </is>
      </c>
      <c r="D186" t="inlineStr">
        <is>
          <t>30% FÁBRICA DE BARES - CPF</t>
        </is>
      </c>
      <c r="E186" t="inlineStr">
        <is>
          <t>Preliminares Quentes</t>
        </is>
      </c>
      <c r="F186" t="n">
        <v>4</v>
      </c>
      <c r="G186" t="n">
        <v>51.6</v>
      </c>
      <c r="H186" t="inlineStr">
        <is>
          <t>A</t>
        </is>
      </c>
      <c r="J186" t="inlineStr">
        <is>
          <t>5/2026</t>
        </is>
      </c>
    </row>
    <row r="187">
      <c r="A187" t="inlineStr">
        <is>
          <t>Love Cabaret</t>
        </is>
      </c>
      <c r="B187" s="556" t="n">
        <v>46143</v>
      </c>
      <c r="C187" t="inlineStr">
        <is>
          <t>NHOQUE FRITO</t>
        </is>
      </c>
      <c r="D187" t="inlineStr">
        <is>
          <t>30% FÁBRICA DE BARES - CPF</t>
        </is>
      </c>
      <c r="E187" t="inlineStr">
        <is>
          <t>Preliminares Quentes</t>
        </is>
      </c>
      <c r="F187" t="n">
        <v>3</v>
      </c>
      <c r="G187" t="n">
        <v>36</v>
      </c>
      <c r="H187" t="inlineStr">
        <is>
          <t>A</t>
        </is>
      </c>
      <c r="J187" t="inlineStr">
        <is>
          <t>5/2026</t>
        </is>
      </c>
    </row>
    <row r="188">
      <c r="A188" t="inlineStr">
        <is>
          <t>Love Cabaret</t>
        </is>
      </c>
      <c r="B188" s="556" t="n">
        <v>46143</v>
      </c>
      <c r="C188" t="inlineStr">
        <is>
          <t>BOLINHO DE ARROZ</t>
        </is>
      </c>
      <c r="D188" t="inlineStr">
        <is>
          <t>30% FÁBRICA DE BARES - CPF</t>
        </is>
      </c>
      <c r="E188" t="inlineStr">
        <is>
          <t>Preliminares Quentes</t>
        </is>
      </c>
      <c r="F188" t="n">
        <v>4</v>
      </c>
      <c r="G188" t="n">
        <v>46.8</v>
      </c>
      <c r="H188" t="inlineStr">
        <is>
          <t>A</t>
        </is>
      </c>
      <c r="J188" t="inlineStr">
        <is>
          <t>5/2026</t>
        </is>
      </c>
    </row>
    <row r="189">
      <c r="A189" t="inlineStr">
        <is>
          <t>Love Cabaret</t>
        </is>
      </c>
      <c r="B189" s="556" t="n">
        <v>46143</v>
      </c>
      <c r="C189" t="inlineStr">
        <is>
          <t>OLD FASHIONED</t>
        </is>
      </c>
      <c r="D189" t="inlineStr">
        <is>
          <t>30% FÁBRICA DE BARES - CPF</t>
        </is>
      </c>
      <c r="E189" t="inlineStr">
        <is>
          <t>Clássicos</t>
        </is>
      </c>
      <c r="F189" t="n">
        <v>1</v>
      </c>
      <c r="G189" t="n">
        <v>15.3</v>
      </c>
      <c r="H189" t="inlineStr">
        <is>
          <t>B</t>
        </is>
      </c>
      <c r="J189" t="inlineStr">
        <is>
          <t>5/2026</t>
        </is>
      </c>
    </row>
    <row r="190">
      <c r="A190" t="inlineStr">
        <is>
          <t>Love Cabaret</t>
        </is>
      </c>
      <c r="B190" s="556" t="n">
        <v>46143</v>
      </c>
      <c r="C190" t="inlineStr">
        <is>
          <t>TORTA DE CHOCOLATE BELGA</t>
        </is>
      </c>
      <c r="D190" t="inlineStr">
        <is>
          <t>30% FÁBRICA DE BARES - CPF</t>
        </is>
      </c>
      <c r="E190" t="inlineStr">
        <is>
          <t>Para cair de boca</t>
        </is>
      </c>
      <c r="F190" t="n">
        <v>3</v>
      </c>
      <c r="G190" t="n">
        <v>27.9</v>
      </c>
      <c r="H190" t="inlineStr">
        <is>
          <t>A</t>
        </is>
      </c>
      <c r="J190" t="inlineStr">
        <is>
          <t>5/2026</t>
        </is>
      </c>
    </row>
    <row r="191">
      <c r="A191" t="inlineStr">
        <is>
          <t>Love Cabaret</t>
        </is>
      </c>
      <c r="B191" s="556" t="n">
        <v>46143</v>
      </c>
      <c r="C191" t="inlineStr">
        <is>
          <t>Heineken Long Neck</t>
        </is>
      </c>
      <c r="D191" t="inlineStr">
        <is>
          <t>30% FÁBRICA DE BARES - CPF</t>
        </is>
      </c>
      <c r="E191" t="inlineStr">
        <is>
          <t>Cervejas</t>
        </is>
      </c>
      <c r="F191" t="n">
        <v>34</v>
      </c>
      <c r="G191" t="n">
        <v>193.8</v>
      </c>
      <c r="H191" t="inlineStr">
        <is>
          <t>B</t>
        </is>
      </c>
      <c r="J191" t="inlineStr">
        <is>
          <t>5/2026</t>
        </is>
      </c>
    </row>
    <row r="192">
      <c r="A192" t="inlineStr">
        <is>
          <t>Love Cabaret</t>
        </is>
      </c>
      <c r="B192" s="556" t="n">
        <v>46143</v>
      </c>
      <c r="C192" t="inlineStr">
        <is>
          <t>Blue Moon Long Neck</t>
        </is>
      </c>
      <c r="D192" t="inlineStr">
        <is>
          <t>30% FÁBRICA DE BARES - CPF</t>
        </is>
      </c>
      <c r="E192" t="inlineStr">
        <is>
          <t>Cervejas</t>
        </is>
      </c>
      <c r="F192" t="n">
        <v>5</v>
      </c>
      <c r="G192" t="n">
        <v>43.5</v>
      </c>
      <c r="H192" t="inlineStr">
        <is>
          <t>B</t>
        </is>
      </c>
      <c r="J192" t="inlineStr">
        <is>
          <t>5/2026</t>
        </is>
      </c>
    </row>
    <row r="193">
      <c r="A193" t="inlineStr">
        <is>
          <t>Love Cabaret</t>
        </is>
      </c>
      <c r="B193" s="556" t="n">
        <v>46143</v>
      </c>
      <c r="C193" t="inlineStr">
        <is>
          <t>Lagunitas Long Neck</t>
        </is>
      </c>
      <c r="D193" t="inlineStr">
        <is>
          <t>30% FÁBRICA DE BARES - CPF</t>
        </is>
      </c>
      <c r="E193" t="inlineStr">
        <is>
          <t>Cervejas</t>
        </is>
      </c>
      <c r="F193" t="n">
        <v>9</v>
      </c>
      <c r="G193" t="n">
        <v>70.2</v>
      </c>
      <c r="H193" t="inlineStr">
        <is>
          <t>B</t>
        </is>
      </c>
      <c r="J193" t="inlineStr">
        <is>
          <t>5/2026</t>
        </is>
      </c>
    </row>
    <row r="194">
      <c r="A194" t="inlineStr">
        <is>
          <t>Love Cabaret</t>
        </is>
      </c>
      <c r="B194" s="556" t="n">
        <v>46143</v>
      </c>
      <c r="C194" t="inlineStr">
        <is>
          <t>Água com gás</t>
        </is>
      </c>
      <c r="D194" t="inlineStr">
        <is>
          <t>30% FÁBRICA DE BARES - CPF</t>
        </is>
      </c>
      <c r="E194" t="inlineStr">
        <is>
          <t>Soft</t>
        </is>
      </c>
      <c r="F194" t="n">
        <v>2</v>
      </c>
      <c r="G194" t="n">
        <v>4.8</v>
      </c>
      <c r="H194" t="inlineStr">
        <is>
          <t>B</t>
        </is>
      </c>
      <c r="J194" t="inlineStr">
        <is>
          <t>5/2026</t>
        </is>
      </c>
    </row>
    <row r="195">
      <c r="A195" t="inlineStr">
        <is>
          <t>Love Cabaret</t>
        </is>
      </c>
      <c r="B195" s="556" t="n">
        <v>46143</v>
      </c>
      <c r="C195" t="inlineStr">
        <is>
          <t>ARROZ MELOSO DE COGUMELOS</t>
        </is>
      </c>
      <c r="D195" t="inlineStr">
        <is>
          <t>30% FÁBRICA DE BARES - CPF</t>
        </is>
      </c>
      <c r="E195" t="inlineStr">
        <is>
          <t>Fomes Insaciáveis</t>
        </is>
      </c>
      <c r="F195" t="n">
        <v>1</v>
      </c>
      <c r="G195" t="n">
        <v>18.3</v>
      </c>
      <c r="H195" t="inlineStr">
        <is>
          <t>A</t>
        </is>
      </c>
      <c r="J195" t="inlineStr">
        <is>
          <t>5/2026</t>
        </is>
      </c>
    </row>
    <row r="196">
      <c r="A196" t="inlineStr">
        <is>
          <t>Love Cabaret</t>
        </is>
      </c>
      <c r="B196" s="556" t="n">
        <v>46143</v>
      </c>
      <c r="C196" t="inlineStr">
        <is>
          <t>FITZGERALD</t>
        </is>
      </c>
      <c r="D196" t="inlineStr">
        <is>
          <t>30% FÁBRICA DE BARES - CPF</t>
        </is>
      </c>
      <c r="E196" t="inlineStr">
        <is>
          <t>Clássicos</t>
        </is>
      </c>
      <c r="F196" t="n">
        <v>1</v>
      </c>
      <c r="G196" t="n">
        <v>13.8</v>
      </c>
      <c r="H196" t="inlineStr">
        <is>
          <t>B</t>
        </is>
      </c>
      <c r="J196" t="inlineStr">
        <is>
          <t>5/2026</t>
        </is>
      </c>
    </row>
    <row r="197">
      <c r="A197" t="inlineStr">
        <is>
          <t>Love Cabaret</t>
        </is>
      </c>
      <c r="B197" s="556" t="n">
        <v>46143</v>
      </c>
      <c r="C197" t="inlineStr">
        <is>
          <t>SANDUÍCHE DE FALAFEL</t>
        </is>
      </c>
      <c r="D197" t="inlineStr">
        <is>
          <t>30% FÁBRICA DE BARES - CPF</t>
        </is>
      </c>
      <c r="E197" t="inlineStr">
        <is>
          <t>Fomes Insaciáveis</t>
        </is>
      </c>
      <c r="F197" t="n">
        <v>3</v>
      </c>
      <c r="G197" t="n">
        <v>38.7</v>
      </c>
      <c r="H197" t="inlineStr">
        <is>
          <t>A</t>
        </is>
      </c>
      <c r="J197" t="inlineStr">
        <is>
          <t>5/2026</t>
        </is>
      </c>
    </row>
    <row r="198">
      <c r="A198" t="inlineStr">
        <is>
          <t>Love Cabaret</t>
        </is>
      </c>
      <c r="B198" s="556" t="n">
        <v>46143</v>
      </c>
      <c r="C198" t="inlineStr">
        <is>
          <t>LINGUINE À PUTANESCA COM CAMARÕES</t>
        </is>
      </c>
      <c r="D198" t="inlineStr">
        <is>
          <t>30% FÁBRICA DE BARES - CPF</t>
        </is>
      </c>
      <c r="E198" t="inlineStr">
        <is>
          <t>Fomes Insaciáveis</t>
        </is>
      </c>
      <c r="F198" t="n">
        <v>19</v>
      </c>
      <c r="G198" t="n">
        <v>381.9</v>
      </c>
      <c r="H198" t="inlineStr">
        <is>
          <t>A</t>
        </is>
      </c>
      <c r="J198" t="inlineStr">
        <is>
          <t>5/2026</t>
        </is>
      </c>
    </row>
    <row r="199">
      <c r="A199" t="inlineStr">
        <is>
          <t>Love Cabaret</t>
        </is>
      </c>
      <c r="B199" s="556" t="n">
        <v>46143</v>
      </c>
      <c r="C199" t="inlineStr">
        <is>
          <t>Tanqueray e tônica</t>
        </is>
      </c>
      <c r="D199" t="inlineStr">
        <is>
          <t>30% FÁBRICA DE BARES - CPF</t>
        </is>
      </c>
      <c r="E199" t="inlineStr">
        <is>
          <t>Clássicos</t>
        </is>
      </c>
      <c r="F199" t="n">
        <v>1</v>
      </c>
      <c r="G199" t="n">
        <v>12.9</v>
      </c>
      <c r="H199" t="inlineStr">
        <is>
          <t>B</t>
        </is>
      </c>
      <c r="J199" t="inlineStr">
        <is>
          <t>5/2026</t>
        </is>
      </c>
    </row>
    <row r="200">
      <c r="A200" t="inlineStr">
        <is>
          <t>Love Cabaret</t>
        </is>
      </c>
      <c r="B200" s="556" t="n">
        <v>46143</v>
      </c>
      <c r="C200" t="inlineStr">
        <is>
          <t>Água</t>
        </is>
      </c>
      <c r="D200" t="inlineStr">
        <is>
          <t>30% FÁBRICA DE BARES - CPF</t>
        </is>
      </c>
      <c r="E200" t="inlineStr">
        <is>
          <t>Soft</t>
        </is>
      </c>
      <c r="F200" t="n">
        <v>8</v>
      </c>
      <c r="G200" t="n">
        <v>19.2</v>
      </c>
      <c r="H200" t="inlineStr">
        <is>
          <t>B</t>
        </is>
      </c>
      <c r="J200" t="inlineStr">
        <is>
          <t>5/2026</t>
        </is>
      </c>
    </row>
    <row r="201">
      <c r="A201" t="inlineStr">
        <is>
          <t>Love Cabaret</t>
        </is>
      </c>
      <c r="B201" s="556" t="n">
        <v>46143</v>
      </c>
      <c r="C201" t="inlineStr">
        <is>
          <t>Heineken Zero 330ml</t>
        </is>
      </c>
      <c r="D201" t="inlineStr">
        <is>
          <t>30% FÁBRICA DE BARES - CPF</t>
        </is>
      </c>
      <c r="E201" t="inlineStr">
        <is>
          <t>Cervejas</t>
        </is>
      </c>
      <c r="F201" t="n">
        <v>2</v>
      </c>
      <c r="G201" t="n">
        <v>11.4</v>
      </c>
      <c r="H201" t="inlineStr">
        <is>
          <t>B</t>
        </is>
      </c>
      <c r="J201" t="inlineStr">
        <is>
          <t>5/2026</t>
        </is>
      </c>
    </row>
    <row r="202">
      <c r="A202" t="inlineStr">
        <is>
          <t>Love Cabaret</t>
        </is>
      </c>
      <c r="B202" s="556" t="n">
        <v>46143</v>
      </c>
      <c r="C202" t="inlineStr">
        <is>
          <t>CAPONATA DE OLIVAS</t>
        </is>
      </c>
      <c r="D202" t="inlineStr">
        <is>
          <t>30% FÁBRICA DE BARES - CPF</t>
        </is>
      </c>
      <c r="E202" t="inlineStr">
        <is>
          <t>Preliminares Frias</t>
        </is>
      </c>
      <c r="F202" t="n">
        <v>2</v>
      </c>
      <c r="G202" t="n">
        <v>22.2</v>
      </c>
      <c r="H202" t="inlineStr">
        <is>
          <t>A</t>
        </is>
      </c>
      <c r="J202" t="inlineStr">
        <is>
          <t>5/2026</t>
        </is>
      </c>
    </row>
    <row r="203">
      <c r="A203" t="inlineStr">
        <is>
          <t>Love Cabaret</t>
        </is>
      </c>
      <c r="B203" s="556" t="n">
        <v>46143</v>
      </c>
      <c r="C203" t="inlineStr">
        <is>
          <t>GUIOZA DE LÍNGUA</t>
        </is>
      </c>
      <c r="D203" t="inlineStr">
        <is>
          <t>30% FÁBRICA DE BARES - CPF</t>
        </is>
      </c>
      <c r="E203" t="inlineStr">
        <is>
          <t>Preliminares Quentes</t>
        </is>
      </c>
      <c r="F203" t="n">
        <v>11</v>
      </c>
      <c r="G203" t="n">
        <v>155.1</v>
      </c>
      <c r="H203" t="inlineStr">
        <is>
          <t>A</t>
        </is>
      </c>
      <c r="J203" t="inlineStr">
        <is>
          <t>5/2026</t>
        </is>
      </c>
    </row>
    <row r="204">
      <c r="A204" t="inlineStr">
        <is>
          <t>Love Cabaret</t>
        </is>
      </c>
      <c r="B204" s="556" t="n">
        <v>46143</v>
      </c>
      <c r="C204" t="inlineStr">
        <is>
          <t>CRUDA DE CARNE</t>
        </is>
      </c>
      <c r="D204" t="inlineStr">
        <is>
          <t>30% FÁBRICA DE BARES - CPF</t>
        </is>
      </c>
      <c r="E204" t="inlineStr">
        <is>
          <t>Preliminares Frias</t>
        </is>
      </c>
      <c r="F204" t="n">
        <v>1</v>
      </c>
      <c r="G204" t="n">
        <v>15.9</v>
      </c>
      <c r="H204" t="inlineStr">
        <is>
          <t>A</t>
        </is>
      </c>
      <c r="J204" t="inlineStr">
        <is>
          <t>5/2026</t>
        </is>
      </c>
    </row>
    <row r="205">
      <c r="A205" t="inlineStr">
        <is>
          <t>Love Cabaret</t>
        </is>
      </c>
      <c r="B205" s="556" t="n">
        <v>46143</v>
      </c>
      <c r="C205" t="inlineStr">
        <is>
          <t>NEGRONI</t>
        </is>
      </c>
      <c r="D205" t="inlineStr">
        <is>
          <t>30% FÁBRICA DE BARES - CPF</t>
        </is>
      </c>
      <c r="E205" t="inlineStr">
        <is>
          <t>Clássicos</t>
        </is>
      </c>
      <c r="F205" t="n">
        <v>18</v>
      </c>
      <c r="G205" t="n">
        <v>210.6</v>
      </c>
      <c r="H205" t="inlineStr">
        <is>
          <t>B</t>
        </is>
      </c>
      <c r="J205" t="inlineStr">
        <is>
          <t>5/2026</t>
        </is>
      </c>
    </row>
    <row r="206">
      <c r="A206" t="inlineStr">
        <is>
          <t>Love Cabaret</t>
        </is>
      </c>
      <c r="B206" s="556" t="n">
        <v>46143</v>
      </c>
      <c r="C206" t="inlineStr">
        <is>
          <t>KARAAGE</t>
        </is>
      </c>
      <c r="D206" t="inlineStr">
        <is>
          <t>30% FÁBRICA DE BARES - CPF</t>
        </is>
      </c>
      <c r="E206" t="inlineStr">
        <is>
          <t>Preliminares Quentes</t>
        </is>
      </c>
      <c r="F206" t="n">
        <v>4</v>
      </c>
      <c r="G206" t="n">
        <v>58.8</v>
      </c>
      <c r="H206" t="inlineStr">
        <is>
          <t>A</t>
        </is>
      </c>
      <c r="J206" t="inlineStr">
        <is>
          <t>5/2026</t>
        </is>
      </c>
    </row>
    <row r="207">
      <c r="A207" t="inlineStr">
        <is>
          <t>Love Cabaret</t>
        </is>
      </c>
      <c r="B207" s="556" t="n">
        <v>46143</v>
      </c>
      <c r="C207" t="inlineStr">
        <is>
          <t>BURRATA</t>
        </is>
      </c>
      <c r="D207" t="inlineStr">
        <is>
          <t>30% FÁBRICA DE BARES - CPF</t>
        </is>
      </c>
      <c r="E207" t="inlineStr">
        <is>
          <t>Preliminares Frias</t>
        </is>
      </c>
      <c r="F207" t="n">
        <v>4</v>
      </c>
      <c r="G207" t="n">
        <v>73.2</v>
      </c>
      <c r="H207" t="inlineStr">
        <is>
          <t>A</t>
        </is>
      </c>
      <c r="J207" t="inlineStr">
        <is>
          <t>5/2026</t>
        </is>
      </c>
    </row>
    <row r="208">
      <c r="A208" t="inlineStr">
        <is>
          <t>Love Cabaret</t>
        </is>
      </c>
      <c r="B208" s="556" t="n">
        <v>46143</v>
      </c>
      <c r="C208" t="inlineStr">
        <is>
          <t>LOVE BURGUER</t>
        </is>
      </c>
      <c r="D208" t="inlineStr">
        <is>
          <t>30% FÁBRICA DE BARES - CPF</t>
        </is>
      </c>
      <c r="E208" t="inlineStr">
        <is>
          <t>Fomes Insaciáveis</t>
        </is>
      </c>
      <c r="F208" t="n">
        <v>12</v>
      </c>
      <c r="G208" t="n">
        <v>190.8</v>
      </c>
      <c r="H208" t="inlineStr">
        <is>
          <t>A</t>
        </is>
      </c>
      <c r="J208" t="inlineStr">
        <is>
          <t>5/2026</t>
        </is>
      </c>
    </row>
    <row r="209">
      <c r="A209" t="inlineStr">
        <is>
          <t>Love Cabaret</t>
        </is>
      </c>
      <c r="B209" s="556" t="n">
        <v>46143</v>
      </c>
      <c r="C209" t="inlineStr">
        <is>
          <t>FILÉ MIGNON AU PROIVE DE DEDO DE MOÇA</t>
        </is>
      </c>
      <c r="D209" t="inlineStr">
        <is>
          <t>30% FÁBRICA DE BARES - CPF</t>
        </is>
      </c>
      <c r="E209" t="inlineStr">
        <is>
          <t>Fomes Insaciáveis</t>
        </is>
      </c>
      <c r="F209" t="n">
        <v>18</v>
      </c>
      <c r="G209" t="n">
        <v>394.2</v>
      </c>
      <c r="H209" t="inlineStr">
        <is>
          <t>A</t>
        </is>
      </c>
      <c r="J209" t="inlineStr">
        <is>
          <t>5/2026</t>
        </is>
      </c>
    </row>
    <row r="210">
      <c r="A210" t="inlineStr">
        <is>
          <t>Love Cabaret</t>
        </is>
      </c>
      <c r="B210" s="556" t="n">
        <v>46174</v>
      </c>
      <c r="C210" t="inlineStr">
        <is>
          <t>Dose Johnnie Walker Black Label Whisky</t>
        </is>
      </c>
      <c r="D210" t="inlineStr">
        <is>
          <t>30% FÁBRICA DE BARES - CPF</t>
        </is>
      </c>
      <c r="E210" t="inlineStr">
        <is>
          <t>Whiskys</t>
        </is>
      </c>
      <c r="F210" t="n">
        <v>3</v>
      </c>
      <c r="G210" t="n">
        <v>36</v>
      </c>
      <c r="H210" t="inlineStr">
        <is>
          <t>B</t>
        </is>
      </c>
      <c r="J210" t="inlineStr">
        <is>
          <t>6/2026</t>
        </is>
      </c>
    </row>
    <row r="211">
      <c r="A211" t="inlineStr">
        <is>
          <t>Love Cabaret</t>
        </is>
      </c>
      <c r="B211" s="556" t="n">
        <v>46174</v>
      </c>
      <c r="C211" t="inlineStr">
        <is>
          <t>Les Petittes Couve Tinto Taça</t>
        </is>
      </c>
      <c r="D211" t="inlineStr">
        <is>
          <t>30% FÁBRICA DE BARES - CPF</t>
        </is>
      </c>
      <c r="E211" t="inlineStr">
        <is>
          <t>VINHO TINTO</t>
        </is>
      </c>
      <c r="F211" t="n">
        <v>9</v>
      </c>
      <c r="G211" t="n">
        <v>94.5</v>
      </c>
      <c r="H211" t="inlineStr">
        <is>
          <t>B</t>
        </is>
      </c>
      <c r="J211" t="inlineStr">
        <is>
          <t>6/2026</t>
        </is>
      </c>
    </row>
    <row r="212">
      <c r="A212" t="inlineStr">
        <is>
          <t>Love Cabaret</t>
        </is>
      </c>
      <c r="B212" s="556" t="n">
        <v>46174</v>
      </c>
      <c r="C212" t="inlineStr">
        <is>
          <t>Les Petittes Couve Rose Taça</t>
        </is>
      </c>
      <c r="D212" t="inlineStr">
        <is>
          <t>30% FÁBRICA DE BARES - CPF</t>
        </is>
      </c>
      <c r="E212" t="inlineStr">
        <is>
          <t>Vinhos Roses</t>
        </is>
      </c>
      <c r="F212" t="n">
        <v>2</v>
      </c>
      <c r="G212" t="n">
        <v>21</v>
      </c>
      <c r="H212" t="inlineStr">
        <is>
          <t>B</t>
        </is>
      </c>
      <c r="J212" t="inlineStr">
        <is>
          <t>6/2026</t>
        </is>
      </c>
    </row>
    <row r="213">
      <c r="A213" t="inlineStr">
        <is>
          <t>Love Cabaret</t>
        </is>
      </c>
      <c r="B213" s="556" t="n">
        <v>46174</v>
      </c>
      <c r="C213" t="inlineStr">
        <is>
          <t>FLORESCER EM SEUS DEDOS</t>
        </is>
      </c>
      <c r="D213" t="inlineStr">
        <is>
          <t>30% FÁBRICA DE BARES - CPF</t>
        </is>
      </c>
      <c r="E213" t="inlineStr">
        <is>
          <t>AUTORAIS</t>
        </is>
      </c>
      <c r="F213" t="n">
        <v>1</v>
      </c>
      <c r="G213" t="n">
        <v>14.1</v>
      </c>
      <c r="H213" t="inlineStr">
        <is>
          <t>B</t>
        </is>
      </c>
      <c r="J213" t="inlineStr">
        <is>
          <t>6/2026</t>
        </is>
      </c>
    </row>
    <row r="214">
      <c r="A214" t="inlineStr">
        <is>
          <t>Love Cabaret</t>
        </is>
      </c>
      <c r="B214" s="556" t="n">
        <v>46174</v>
      </c>
      <c r="C214" t="inlineStr">
        <is>
          <t>BEBER-TE, SEDE ANTIGA</t>
        </is>
      </c>
      <c r="D214" t="inlineStr">
        <is>
          <t>30% FÁBRICA DE BARES - CPF</t>
        </is>
      </c>
      <c r="E214" t="inlineStr">
        <is>
          <t>AUTORAIS SEM ÁLCOOL</t>
        </is>
      </c>
      <c r="F214" t="n">
        <v>3</v>
      </c>
      <c r="G214" t="n">
        <v>17.1</v>
      </c>
      <c r="H214" t="inlineStr">
        <is>
          <t>B</t>
        </is>
      </c>
      <c r="J214" t="inlineStr">
        <is>
          <t>6/2026</t>
        </is>
      </c>
    </row>
    <row r="215">
      <c r="A215" t="inlineStr">
        <is>
          <t>Love Cabaret</t>
        </is>
      </c>
      <c r="B215" s="556" t="n">
        <v>46174</v>
      </c>
      <c r="C215" t="inlineStr">
        <is>
          <t>FYS GUARANÁ ZERO 350 ml</t>
        </is>
      </c>
      <c r="D215" t="inlineStr">
        <is>
          <t>30% FÁBRICA DE BARES - CPF</t>
        </is>
      </c>
      <c r="E215" t="inlineStr">
        <is>
          <t>SOFT</t>
        </is>
      </c>
      <c r="F215" t="n">
        <v>1</v>
      </c>
      <c r="G215" t="n">
        <v>3.6</v>
      </c>
      <c r="H215" t="inlineStr">
        <is>
          <t>B</t>
        </is>
      </c>
      <c r="J215" t="inlineStr">
        <is>
          <t>6/2026</t>
        </is>
      </c>
    </row>
    <row r="216">
      <c r="A216" t="inlineStr">
        <is>
          <t>Love Cabaret</t>
        </is>
      </c>
      <c r="B216" s="556" t="n">
        <v>46174</v>
      </c>
      <c r="C216" t="inlineStr">
        <is>
          <t>À BEIRA DO EXCESSO</t>
        </is>
      </c>
      <c r="D216" t="inlineStr">
        <is>
          <t>30% FÁBRICA DE BARES - CPF</t>
        </is>
      </c>
      <c r="E216" t="inlineStr">
        <is>
          <t>AUTORAIS</t>
        </is>
      </c>
      <c r="F216" t="n">
        <v>2</v>
      </c>
      <c r="G216" t="n">
        <v>30.6</v>
      </c>
      <c r="H216" t="inlineStr">
        <is>
          <t>B</t>
        </is>
      </c>
      <c r="J216" t="inlineStr">
        <is>
          <t>6/2026</t>
        </is>
      </c>
    </row>
    <row r="217">
      <c r="A217" t="inlineStr">
        <is>
          <t>Love Cabaret</t>
        </is>
      </c>
      <c r="B217" s="556" t="n">
        <v>46174</v>
      </c>
      <c r="C217" t="inlineStr">
        <is>
          <t>SILENCIO ENTRE DOIS CORPOS</t>
        </is>
      </c>
      <c r="D217" t="inlineStr">
        <is>
          <t>30% FÁBRICA DE BARES - CPF</t>
        </is>
      </c>
      <c r="E217" t="inlineStr">
        <is>
          <t>AUTORAIS</t>
        </is>
      </c>
      <c r="F217" t="n">
        <v>8</v>
      </c>
      <c r="G217" t="n">
        <v>117.6</v>
      </c>
      <c r="H217" t="inlineStr">
        <is>
          <t>B</t>
        </is>
      </c>
      <c r="J217" t="inlineStr">
        <is>
          <t>6/2026</t>
        </is>
      </c>
    </row>
    <row r="218">
      <c r="A218" t="inlineStr">
        <is>
          <t>Love Cabaret</t>
        </is>
      </c>
      <c r="B218" s="556" t="n">
        <v>46174</v>
      </c>
      <c r="C218" t="inlineStr">
        <is>
          <t>DEMORAR NOITE ADENTRO</t>
        </is>
      </c>
      <c r="D218" t="inlineStr">
        <is>
          <t>30% FÁBRICA DE BARES - CPF</t>
        </is>
      </c>
      <c r="E218" t="inlineStr">
        <is>
          <t>AUTORAIS SEM ÁLCOOL</t>
        </is>
      </c>
      <c r="F218" t="n">
        <v>1</v>
      </c>
      <c r="G218" t="n">
        <v>5.7</v>
      </c>
      <c r="H218" t="inlineStr">
        <is>
          <t>B</t>
        </is>
      </c>
      <c r="J218" t="inlineStr">
        <is>
          <t>6/2026</t>
        </is>
      </c>
    </row>
    <row r="219">
      <c r="A219" t="inlineStr">
        <is>
          <t>Love Cabaret</t>
        </is>
      </c>
      <c r="B219" s="556" t="n">
        <v>46174</v>
      </c>
      <c r="C219" t="inlineStr">
        <is>
          <t>Les Petittes Couve Branco Taça</t>
        </is>
      </c>
      <c r="D219" t="inlineStr">
        <is>
          <t>30% FÁBRICA DE BARES - CPF</t>
        </is>
      </c>
      <c r="E219" t="inlineStr">
        <is>
          <t>VINHO BRANCO</t>
        </is>
      </c>
      <c r="F219" t="n">
        <v>7</v>
      </c>
      <c r="G219" t="n">
        <v>73.5</v>
      </c>
      <c r="H219" t="inlineStr">
        <is>
          <t>B</t>
        </is>
      </c>
      <c r="J219" t="inlineStr">
        <is>
          <t>6/2026</t>
        </is>
      </c>
    </row>
    <row r="220">
      <c r="A220" t="inlineStr">
        <is>
          <t>Love Cabaret</t>
        </is>
      </c>
      <c r="B220" s="556" t="n">
        <v>46174</v>
      </c>
      <c r="C220" t="inlineStr">
        <is>
          <t>PORN STAR MARTINI</t>
        </is>
      </c>
      <c r="D220" t="inlineStr">
        <is>
          <t>30% FÁBRICA DE BARES - CPF</t>
        </is>
      </c>
      <c r="E220" t="inlineStr">
        <is>
          <t>Clássicos</t>
        </is>
      </c>
      <c r="F220" t="n">
        <v>1</v>
      </c>
      <c r="G220" t="n">
        <v>11.7</v>
      </c>
      <c r="H220" t="inlineStr">
        <is>
          <t>B</t>
        </is>
      </c>
      <c r="J220" t="inlineStr">
        <is>
          <t>6/2026</t>
        </is>
      </c>
    </row>
    <row r="221">
      <c r="A221" t="inlineStr">
        <is>
          <t>Love Cabaret</t>
        </is>
      </c>
      <c r="B221" s="556" t="n">
        <v>46174</v>
      </c>
      <c r="C221" t="inlineStr">
        <is>
          <t>WELCOME MADAME SATA</t>
        </is>
      </c>
      <c r="D221" t="inlineStr">
        <is>
          <t>30% FÁBRICA DE BARES - CPF</t>
        </is>
      </c>
      <c r="E221" t="inlineStr">
        <is>
          <t>BEBIDAS</t>
        </is>
      </c>
      <c r="F221" t="n">
        <v>3</v>
      </c>
      <c r="G221" t="n">
        <v>0</v>
      </c>
      <c r="H221" t="inlineStr">
        <is>
          <t>B</t>
        </is>
      </c>
      <c r="J221" t="inlineStr">
        <is>
          <t>6/2026</t>
        </is>
      </c>
    </row>
    <row r="222">
      <c r="A222" t="inlineStr">
        <is>
          <t>Love Cabaret</t>
        </is>
      </c>
      <c r="B222" s="556" t="n">
        <v>46174</v>
      </c>
      <c r="C222" t="inlineStr">
        <is>
          <t>TORTA DE CHOCOLATE BELGA</t>
        </is>
      </c>
      <c r="D222" t="inlineStr">
        <is>
          <t>30% FÁBRICA DE BARES - CPF</t>
        </is>
      </c>
      <c r="E222" t="inlineStr">
        <is>
          <t>Para cair de boca</t>
        </is>
      </c>
      <c r="F222" t="n">
        <v>2</v>
      </c>
      <c r="G222" t="n">
        <v>18.6</v>
      </c>
      <c r="H222" t="inlineStr">
        <is>
          <t>A</t>
        </is>
      </c>
      <c r="J222" t="inlineStr">
        <is>
          <t>6/2026</t>
        </is>
      </c>
    </row>
    <row r="223">
      <c r="A223" t="inlineStr">
        <is>
          <t>Love Cabaret</t>
        </is>
      </c>
      <c r="B223" s="556" t="n">
        <v>46174</v>
      </c>
      <c r="C223" t="inlineStr">
        <is>
          <t>Heineken Long Neck</t>
        </is>
      </c>
      <c r="D223" t="inlineStr">
        <is>
          <t>30% FÁBRICA DE BARES - CPF</t>
        </is>
      </c>
      <c r="E223" t="inlineStr">
        <is>
          <t>Cervejas</t>
        </is>
      </c>
      <c r="F223" t="n">
        <v>9</v>
      </c>
      <c r="G223" t="n">
        <v>51.3</v>
      </c>
      <c r="H223" t="inlineStr">
        <is>
          <t>B</t>
        </is>
      </c>
      <c r="J223" t="inlineStr">
        <is>
          <t>6/2026</t>
        </is>
      </c>
    </row>
    <row r="224">
      <c r="A224" t="inlineStr">
        <is>
          <t>Love Cabaret</t>
        </is>
      </c>
      <c r="B224" s="556" t="n">
        <v>46174</v>
      </c>
      <c r="C224" t="inlineStr">
        <is>
          <t>Blue Moon Long Neck</t>
        </is>
      </c>
      <c r="D224" t="inlineStr">
        <is>
          <t>30% FÁBRICA DE BARES - CPF</t>
        </is>
      </c>
      <c r="E224" t="inlineStr">
        <is>
          <t>Cervejas</t>
        </is>
      </c>
      <c r="F224" t="n">
        <v>1</v>
      </c>
      <c r="G224" t="n">
        <v>8.699999999999999</v>
      </c>
      <c r="H224" t="inlineStr">
        <is>
          <t>B</t>
        </is>
      </c>
      <c r="J224" t="inlineStr">
        <is>
          <t>6/2026</t>
        </is>
      </c>
    </row>
    <row r="225">
      <c r="A225" t="inlineStr">
        <is>
          <t>Love Cabaret</t>
        </is>
      </c>
      <c r="B225" s="556" t="n">
        <v>46174</v>
      </c>
      <c r="C225" t="inlineStr">
        <is>
          <t>BOLO DE CANELA</t>
        </is>
      </c>
      <c r="D225" t="inlineStr">
        <is>
          <t>30% FÁBRICA DE BARES - CPF</t>
        </is>
      </c>
      <c r="E225" t="inlineStr">
        <is>
          <t>Para cair de boca</t>
        </is>
      </c>
      <c r="F225" t="n">
        <v>3</v>
      </c>
      <c r="G225" t="n">
        <v>26.1</v>
      </c>
      <c r="H225" t="inlineStr">
        <is>
          <t>A</t>
        </is>
      </c>
      <c r="J225" t="inlineStr">
        <is>
          <t>6/2026</t>
        </is>
      </c>
    </row>
    <row r="226">
      <c r="A226" t="inlineStr">
        <is>
          <t>Love Cabaret</t>
        </is>
      </c>
      <c r="B226" s="556" t="n">
        <v>46174</v>
      </c>
      <c r="C226" t="inlineStr">
        <is>
          <t>Fys Limão 350ml</t>
        </is>
      </c>
      <c r="D226" t="inlineStr">
        <is>
          <t>30% FÁBRICA DE BARES - CPF</t>
        </is>
      </c>
      <c r="E226" t="inlineStr">
        <is>
          <t>Soft</t>
        </is>
      </c>
      <c r="F226" t="n">
        <v>1</v>
      </c>
      <c r="G226" t="n">
        <v>3.6</v>
      </c>
      <c r="H226" t="inlineStr">
        <is>
          <t>B</t>
        </is>
      </c>
      <c r="J226" t="inlineStr">
        <is>
          <t>6/2026</t>
        </is>
      </c>
    </row>
    <row r="227">
      <c r="A227" t="inlineStr">
        <is>
          <t>Love Cabaret</t>
        </is>
      </c>
      <c r="B227" s="556" t="n">
        <v>46174</v>
      </c>
      <c r="C227" t="inlineStr">
        <is>
          <t>Água com gás</t>
        </is>
      </c>
      <c r="D227" t="inlineStr">
        <is>
          <t>30% FÁBRICA DE BARES - CPF</t>
        </is>
      </c>
      <c r="E227" t="inlineStr">
        <is>
          <t>Soft</t>
        </is>
      </c>
      <c r="F227" t="n">
        <v>4</v>
      </c>
      <c r="G227" t="n">
        <v>9.6</v>
      </c>
      <c r="H227" t="inlineStr">
        <is>
          <t>B</t>
        </is>
      </c>
      <c r="J227" t="inlineStr">
        <is>
          <t>6/2026</t>
        </is>
      </c>
    </row>
    <row r="228">
      <c r="A228" t="inlineStr">
        <is>
          <t>Love Cabaret</t>
        </is>
      </c>
      <c r="B228" s="556" t="n">
        <v>46174</v>
      </c>
      <c r="C228" t="inlineStr">
        <is>
          <t>FITZGERALD</t>
        </is>
      </c>
      <c r="D228" t="inlineStr">
        <is>
          <t>30% FÁBRICA DE BARES - CPF</t>
        </is>
      </c>
      <c r="E228" t="inlineStr">
        <is>
          <t>Clássicos</t>
        </is>
      </c>
      <c r="F228" t="n">
        <v>3</v>
      </c>
      <c r="G228" t="n">
        <v>41.4</v>
      </c>
      <c r="H228" t="inlineStr">
        <is>
          <t>B</t>
        </is>
      </c>
      <c r="J228" t="inlineStr">
        <is>
          <t>6/2026</t>
        </is>
      </c>
    </row>
    <row r="229">
      <c r="A229" t="inlineStr">
        <is>
          <t>Love Cabaret</t>
        </is>
      </c>
      <c r="B229" s="556" t="n">
        <v>46174</v>
      </c>
      <c r="C229" t="inlineStr">
        <is>
          <t>SANDUÍCHE DE FALAFEL</t>
        </is>
      </c>
      <c r="D229" t="inlineStr">
        <is>
          <t>30% FÁBRICA DE BARES - CPF</t>
        </is>
      </c>
      <c r="E229" t="inlineStr">
        <is>
          <t>Fomes Insaciáveis</t>
        </is>
      </c>
      <c r="F229" t="n">
        <v>2</v>
      </c>
      <c r="G229" t="n">
        <v>25.8</v>
      </c>
      <c r="H229" t="inlineStr">
        <is>
          <t>A</t>
        </is>
      </c>
      <c r="J229" t="inlineStr">
        <is>
          <t>6/2026</t>
        </is>
      </c>
    </row>
    <row r="230">
      <c r="A230" t="inlineStr">
        <is>
          <t>Love Cabaret</t>
        </is>
      </c>
      <c r="B230" s="556" t="n">
        <v>46174</v>
      </c>
      <c r="C230" t="inlineStr">
        <is>
          <t>LINGUINE À PUTANESCA COM CAMARÕES</t>
        </is>
      </c>
      <c r="D230" t="inlineStr">
        <is>
          <t>30% FÁBRICA DE BARES - CPF</t>
        </is>
      </c>
      <c r="E230" t="inlineStr">
        <is>
          <t>Fomes Insaciáveis</t>
        </is>
      </c>
      <c r="F230" t="n">
        <v>20</v>
      </c>
      <c r="G230" t="n">
        <v>402</v>
      </c>
      <c r="H230" t="inlineStr">
        <is>
          <t>A</t>
        </is>
      </c>
      <c r="J230" t="inlineStr">
        <is>
          <t>6/2026</t>
        </is>
      </c>
    </row>
    <row r="231">
      <c r="A231" t="inlineStr">
        <is>
          <t>Love Cabaret</t>
        </is>
      </c>
      <c r="B231" s="556" t="n">
        <v>46174</v>
      </c>
      <c r="C231" t="inlineStr">
        <is>
          <t>Água</t>
        </is>
      </c>
      <c r="D231" t="inlineStr">
        <is>
          <t>30% FÁBRICA DE BARES - CPF</t>
        </is>
      </c>
      <c r="E231" t="inlineStr">
        <is>
          <t>Soft</t>
        </is>
      </c>
      <c r="F231" t="n">
        <v>1</v>
      </c>
      <c r="G231" t="n">
        <v>2.4</v>
      </c>
      <c r="H231" t="inlineStr">
        <is>
          <t>B</t>
        </is>
      </c>
      <c r="J231" t="inlineStr">
        <is>
          <t>6/2026</t>
        </is>
      </c>
    </row>
    <row r="232">
      <c r="A232" t="inlineStr">
        <is>
          <t>Love Cabaret</t>
        </is>
      </c>
      <c r="B232" s="556" t="n">
        <v>46174</v>
      </c>
      <c r="C232" t="inlineStr">
        <is>
          <t>Heineken Zero 330ml</t>
        </is>
      </c>
      <c r="D232" t="inlineStr">
        <is>
          <t>30% FÁBRICA DE BARES - CPF</t>
        </is>
      </c>
      <c r="E232" t="inlineStr">
        <is>
          <t>Cervejas</t>
        </is>
      </c>
      <c r="F232" t="n">
        <v>1</v>
      </c>
      <c r="G232" t="n">
        <v>5.7</v>
      </c>
      <c r="H232" t="inlineStr">
        <is>
          <t>B</t>
        </is>
      </c>
      <c r="J232" t="inlineStr">
        <is>
          <t>6/2026</t>
        </is>
      </c>
    </row>
    <row r="233">
      <c r="A233" t="inlineStr">
        <is>
          <t>Love Cabaret</t>
        </is>
      </c>
      <c r="B233" s="556" t="n">
        <v>46174</v>
      </c>
      <c r="C233" t="inlineStr">
        <is>
          <t>GUIOZA DE LÍNGUA</t>
        </is>
      </c>
      <c r="D233" t="inlineStr">
        <is>
          <t>30% FÁBRICA DE BARES - CPF</t>
        </is>
      </c>
      <c r="E233" t="inlineStr">
        <is>
          <t>Preliminares Quentes</t>
        </is>
      </c>
      <c r="F233" t="n">
        <v>3</v>
      </c>
      <c r="G233" t="n">
        <v>42.3</v>
      </c>
      <c r="H233" t="inlineStr">
        <is>
          <t>A</t>
        </is>
      </c>
      <c r="J233" t="inlineStr">
        <is>
          <t>6/2026</t>
        </is>
      </c>
    </row>
    <row r="234">
      <c r="A234" t="inlineStr">
        <is>
          <t>Love Cabaret</t>
        </is>
      </c>
      <c r="B234" s="556" t="n">
        <v>46174</v>
      </c>
      <c r="C234" t="inlineStr">
        <is>
          <t>MIRÓ</t>
        </is>
      </c>
      <c r="D234" t="inlineStr">
        <is>
          <t>30% FÁBRICA DE BARES - CPF</t>
        </is>
      </c>
      <c r="E234" t="inlineStr">
        <is>
          <t>AUTORAIS</t>
        </is>
      </c>
      <c r="F234" t="n">
        <v>1</v>
      </c>
      <c r="G234" t="n">
        <v>0</v>
      </c>
      <c r="H234" t="inlineStr">
        <is>
          <t>B</t>
        </is>
      </c>
      <c r="J234" t="inlineStr">
        <is>
          <t>6/2026</t>
        </is>
      </c>
    </row>
    <row r="235">
      <c r="A235" t="inlineStr">
        <is>
          <t>Love Cabaret</t>
        </is>
      </c>
      <c r="B235" s="556" t="n">
        <v>46174</v>
      </c>
      <c r="C235" t="inlineStr">
        <is>
          <t>OLD FASHIONED</t>
        </is>
      </c>
      <c r="D235" t="inlineStr">
        <is>
          <t>30% FÁBRICA DE BARES - CPF</t>
        </is>
      </c>
      <c r="E235" t="inlineStr">
        <is>
          <t>Clássicos</t>
        </is>
      </c>
      <c r="F235" t="n">
        <v>1</v>
      </c>
      <c r="G235" t="n">
        <v>15.3</v>
      </c>
      <c r="H235" t="inlineStr">
        <is>
          <t>B</t>
        </is>
      </c>
      <c r="J235" t="inlineStr">
        <is>
          <t>6/2026</t>
        </is>
      </c>
    </row>
    <row r="236">
      <c r="A236" t="inlineStr">
        <is>
          <t>Love Cabaret</t>
        </is>
      </c>
      <c r="B236" s="556" t="n">
        <v>46174</v>
      </c>
      <c r="C236" t="inlineStr">
        <is>
          <t>BOLINHO DE ARROZ</t>
        </is>
      </c>
      <c r="D236" t="inlineStr">
        <is>
          <t>30% FÁBRICA DE BARES - CPF</t>
        </is>
      </c>
      <c r="E236" t="inlineStr">
        <is>
          <t>Preliminares Quentes</t>
        </is>
      </c>
      <c r="F236" t="n">
        <v>4</v>
      </c>
      <c r="G236" t="n">
        <v>46.8</v>
      </c>
      <c r="H236" t="inlineStr">
        <is>
          <t>A</t>
        </is>
      </c>
      <c r="J236" t="inlineStr">
        <is>
          <t>6/2026</t>
        </is>
      </c>
    </row>
    <row r="237">
      <c r="A237" t="inlineStr">
        <is>
          <t>Love Cabaret</t>
        </is>
      </c>
      <c r="B237" s="556" t="n">
        <v>46174</v>
      </c>
      <c r="C237" t="inlineStr">
        <is>
          <t>NHOQUE FRITO</t>
        </is>
      </c>
      <c r="D237" t="inlineStr">
        <is>
          <t>30% FÁBRICA DE BARES - CPF</t>
        </is>
      </c>
      <c r="E237" t="inlineStr">
        <is>
          <t>Preliminares Quentes</t>
        </is>
      </c>
      <c r="F237" t="n">
        <v>3</v>
      </c>
      <c r="G237" t="n">
        <v>36</v>
      </c>
      <c r="H237" t="inlineStr">
        <is>
          <t>A</t>
        </is>
      </c>
      <c r="J237" t="inlineStr">
        <is>
          <t>6/2026</t>
        </is>
      </c>
    </row>
    <row r="238">
      <c r="A238" t="inlineStr">
        <is>
          <t>Love Cabaret</t>
        </is>
      </c>
      <c r="B238" s="556" t="n">
        <v>46174</v>
      </c>
      <c r="C238" t="inlineStr">
        <is>
          <t>LOVE ROLL</t>
        </is>
      </c>
      <c r="D238" t="inlineStr">
        <is>
          <t>30% FÁBRICA DE BARES - CPF</t>
        </is>
      </c>
      <c r="E238" t="inlineStr">
        <is>
          <t>Preliminares Quentes</t>
        </is>
      </c>
      <c r="F238" t="n">
        <v>4</v>
      </c>
      <c r="G238" t="n">
        <v>51.6</v>
      </c>
      <c r="H238" t="inlineStr">
        <is>
          <t>A</t>
        </is>
      </c>
      <c r="J238" t="inlineStr">
        <is>
          <t>6/2026</t>
        </is>
      </c>
    </row>
    <row r="239">
      <c r="A239" t="inlineStr">
        <is>
          <t>Love Cabaret</t>
        </is>
      </c>
      <c r="B239" s="556" t="n">
        <v>46174</v>
      </c>
      <c r="C239" t="inlineStr">
        <is>
          <t>ARROZ MELOSO DE COGUMELOS</t>
        </is>
      </c>
      <c r="D239" t="inlineStr">
        <is>
          <t>30% FÁBRICA DE BARES - CPF</t>
        </is>
      </c>
      <c r="E239" t="inlineStr">
        <is>
          <t>Fomes Insaciáveis</t>
        </is>
      </c>
      <c r="F239" t="n">
        <v>2</v>
      </c>
      <c r="G239" t="n">
        <v>36.6</v>
      </c>
      <c r="H239" t="inlineStr">
        <is>
          <t>A</t>
        </is>
      </c>
      <c r="J239" t="inlineStr">
        <is>
          <t>6/2026</t>
        </is>
      </c>
    </row>
    <row r="240">
      <c r="A240" t="inlineStr">
        <is>
          <t>Love Cabaret</t>
        </is>
      </c>
      <c r="B240" s="556" t="n">
        <v>46174</v>
      </c>
      <c r="C240" t="inlineStr">
        <is>
          <t>CRUDA DE CARNE</t>
        </is>
      </c>
      <c r="D240" t="inlineStr">
        <is>
          <t>30% FÁBRICA DE BARES - CPF</t>
        </is>
      </c>
      <c r="E240" t="inlineStr">
        <is>
          <t>Preliminares Frias</t>
        </is>
      </c>
      <c r="F240" t="n">
        <v>3</v>
      </c>
      <c r="G240" t="n">
        <v>47.7</v>
      </c>
      <c r="H240" t="inlineStr">
        <is>
          <t>A</t>
        </is>
      </c>
      <c r="J240" t="inlineStr">
        <is>
          <t>6/2026</t>
        </is>
      </c>
    </row>
    <row r="241">
      <c r="A241" t="inlineStr">
        <is>
          <t>Love Cabaret</t>
        </is>
      </c>
      <c r="B241" s="556" t="n">
        <v>46174</v>
      </c>
      <c r="C241" t="inlineStr">
        <is>
          <t>NEGRONI</t>
        </is>
      </c>
      <c r="D241" t="inlineStr">
        <is>
          <t>30% FÁBRICA DE BARES - CPF</t>
        </is>
      </c>
      <c r="E241" t="inlineStr">
        <is>
          <t>Clássicos</t>
        </is>
      </c>
      <c r="F241" t="n">
        <v>11</v>
      </c>
      <c r="G241" t="n">
        <v>128.7</v>
      </c>
      <c r="H241" t="inlineStr">
        <is>
          <t>B</t>
        </is>
      </c>
      <c r="J241" t="inlineStr">
        <is>
          <t>6/2026</t>
        </is>
      </c>
    </row>
    <row r="242">
      <c r="A242" t="inlineStr">
        <is>
          <t>Love Cabaret</t>
        </is>
      </c>
      <c r="B242" s="556" t="n">
        <v>46174</v>
      </c>
      <c r="C242" t="inlineStr">
        <is>
          <t>KARAAGE</t>
        </is>
      </c>
      <c r="D242" t="inlineStr">
        <is>
          <t>30% FÁBRICA DE BARES - CPF</t>
        </is>
      </c>
      <c r="E242" t="inlineStr">
        <is>
          <t>Preliminares Quentes</t>
        </is>
      </c>
      <c r="F242" t="n">
        <v>6</v>
      </c>
      <c r="G242" t="n">
        <v>88.2</v>
      </c>
      <c r="H242" t="inlineStr">
        <is>
          <t>A</t>
        </is>
      </c>
      <c r="J242" t="inlineStr">
        <is>
          <t>6/2026</t>
        </is>
      </c>
    </row>
    <row r="243">
      <c r="A243" t="inlineStr">
        <is>
          <t>Love Cabaret</t>
        </is>
      </c>
      <c r="B243" s="556" t="n">
        <v>46174</v>
      </c>
      <c r="C243" t="inlineStr">
        <is>
          <t>LOVE BURGUER</t>
        </is>
      </c>
      <c r="D243" t="inlineStr">
        <is>
          <t>30% FÁBRICA DE BARES - CPF</t>
        </is>
      </c>
      <c r="E243" t="inlineStr">
        <is>
          <t>Fomes Insaciáveis</t>
        </is>
      </c>
      <c r="F243" t="n">
        <v>6</v>
      </c>
      <c r="G243" t="n">
        <v>95.40000000000001</v>
      </c>
      <c r="H243" t="inlineStr">
        <is>
          <t>A</t>
        </is>
      </c>
      <c r="J243" t="inlineStr">
        <is>
          <t>6/2026</t>
        </is>
      </c>
    </row>
    <row r="244">
      <c r="A244" t="inlineStr">
        <is>
          <t>Love Cabaret</t>
        </is>
      </c>
      <c r="B244" s="556" t="n">
        <v>46174</v>
      </c>
      <c r="C244" t="inlineStr">
        <is>
          <t>FILÉ MIGNON AU PROIVE DE DEDO DE MOÇA</t>
        </is>
      </c>
      <c r="D244" t="inlineStr">
        <is>
          <t>30% FÁBRICA DE BARES - CPF</t>
        </is>
      </c>
      <c r="E244" t="inlineStr">
        <is>
          <t>Fomes Insaciáveis</t>
        </is>
      </c>
      <c r="F244" t="n">
        <v>14</v>
      </c>
      <c r="G244" t="n">
        <v>306.6</v>
      </c>
      <c r="H244" t="inlineStr">
        <is>
          <t>A</t>
        </is>
      </c>
      <c r="J244" t="inlineStr">
        <is>
          <t>6/2026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S65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ID_Despesa_ID_Parcela</t>
        </is>
      </c>
      <c r="B1" t="inlineStr">
        <is>
          <t>Empresa</t>
        </is>
      </c>
      <c r="C1" t="inlineStr">
        <is>
          <t>Fornecedor_Razao_Social</t>
        </is>
      </c>
      <c r="D1" t="inlineStr">
        <is>
          <t>Fornecedor</t>
        </is>
      </c>
      <c r="E1" t="inlineStr">
        <is>
          <t>Doc_Serie</t>
        </is>
      </c>
      <c r="F1" t="inlineStr">
        <is>
          <t>Class_Cont_1</t>
        </is>
      </c>
      <c r="G1" t="inlineStr">
        <is>
          <t>Class_Cont_2</t>
        </is>
      </c>
      <c r="H1" t="inlineStr">
        <is>
          <t>Valor_Original</t>
        </is>
      </c>
      <c r="I1" t="inlineStr">
        <is>
          <t>Parcelamento</t>
        </is>
      </c>
      <c r="J1" t="inlineStr">
        <is>
          <t>Qtd_Parcelas</t>
        </is>
      </c>
      <c r="K1" t="inlineStr">
        <is>
          <t>Num_Parcela</t>
        </is>
      </c>
      <c r="L1" t="inlineStr">
        <is>
          <t>Data_Emissao</t>
        </is>
      </c>
      <c r="M1" t="inlineStr">
        <is>
          <t>Data_Vencimento</t>
        </is>
      </c>
      <c r="N1" t="inlineStr">
        <is>
          <t>Valor_Liquido</t>
        </is>
      </c>
      <c r="O1" t="inlineStr">
        <is>
          <t>Status_Pagamento</t>
        </is>
      </c>
      <c r="P1" t="inlineStr">
        <is>
          <t>Data_Realiz_Pgto</t>
        </is>
      </c>
      <c r="Q1" t="inlineStr">
        <is>
          <t>Descricao</t>
        </is>
      </c>
      <c r="R1" t="inlineStr">
        <is>
          <t>Mes_Texto_Vencimento</t>
        </is>
      </c>
      <c r="S1" t="inlineStr">
        <is>
          <t>Mes_Texto_Pagamento</t>
        </is>
      </c>
    </row>
    <row r="2">
      <c r="A2" t="inlineStr">
        <is>
          <t>223526</t>
        </is>
      </c>
      <c r="B2" t="inlineStr">
        <is>
          <t>Love Cabaret</t>
        </is>
      </c>
      <c r="C2" t="inlineStr">
        <is>
          <t>CICLO PARTICIPACOES LTDA</t>
        </is>
      </c>
      <c r="D2" t="inlineStr">
        <is>
          <t>CICLO PARTICIPACOES</t>
        </is>
      </c>
      <c r="E2" t="inlineStr">
        <is>
          <t>PROVISAO</t>
        </is>
      </c>
      <c r="F2" t="inlineStr">
        <is>
          <t>Endividamento</t>
        </is>
      </c>
      <c r="G2" t="inlineStr">
        <is>
          <t>Recurso Processual</t>
        </is>
      </c>
      <c r="H2" t="n">
        <v>17395.36</v>
      </c>
      <c r="I2" t="inlineStr">
        <is>
          <t>False</t>
        </is>
      </c>
      <c r="J2" t="n">
        <v/>
      </c>
      <c r="K2" t="n">
        <v/>
      </c>
      <c r="L2" s="555" t="n">
        <v>46406</v>
      </c>
      <c r="M2" s="555" t="n">
        <v>46406</v>
      </c>
      <c r="N2" t="n">
        <v>17395.36</v>
      </c>
      <c r="Q2" t="inlineStr">
        <is>
          <t xml:space="preserve">IPTU </t>
        </is>
      </c>
      <c r="R2" t="inlineStr">
        <is>
          <t>01/2027</t>
        </is>
      </c>
    </row>
    <row r="3">
      <c r="A3" t="inlineStr">
        <is>
          <t>223525</t>
        </is>
      </c>
      <c r="B3" t="inlineStr">
        <is>
          <t>Love Cabaret</t>
        </is>
      </c>
      <c r="C3" t="inlineStr">
        <is>
          <t>CICLO PARTICIPACOES LTDA</t>
        </is>
      </c>
      <c r="D3" t="inlineStr">
        <is>
          <t>CICLO PARTICIPACOES</t>
        </is>
      </c>
      <c r="E3" t="inlineStr">
        <is>
          <t>PROVISAO</t>
        </is>
      </c>
      <c r="F3" t="inlineStr">
        <is>
          <t>Endividamento</t>
        </is>
      </c>
      <c r="G3" t="inlineStr">
        <is>
          <t>Recurso Processual</t>
        </is>
      </c>
      <c r="H3" t="n">
        <v>17395.36</v>
      </c>
      <c r="I3" t="inlineStr">
        <is>
          <t>False</t>
        </is>
      </c>
      <c r="J3" t="n">
        <v/>
      </c>
      <c r="K3" t="n">
        <v/>
      </c>
      <c r="L3" s="555" t="n">
        <v>46375</v>
      </c>
      <c r="M3" s="555" t="n">
        <v>46375</v>
      </c>
      <c r="N3" t="n">
        <v>17395.36</v>
      </c>
      <c r="Q3" t="inlineStr">
        <is>
          <t xml:space="preserve">IPTU </t>
        </is>
      </c>
      <c r="R3" t="inlineStr">
        <is>
          <t>12/2026</t>
        </is>
      </c>
    </row>
    <row r="4">
      <c r="A4" t="inlineStr">
        <is>
          <t>223524</t>
        </is>
      </c>
      <c r="B4" t="inlineStr">
        <is>
          <t>Love Cabaret</t>
        </is>
      </c>
      <c r="C4" t="inlineStr">
        <is>
          <t>CICLO PARTICIPACOES LTDA</t>
        </is>
      </c>
      <c r="D4" t="inlineStr">
        <is>
          <t>CICLO PARTICIPACOES</t>
        </is>
      </c>
      <c r="E4" t="inlineStr">
        <is>
          <t>PROVISAO</t>
        </is>
      </c>
      <c r="F4" t="inlineStr">
        <is>
          <t>Endividamento</t>
        </is>
      </c>
      <c r="G4" t="inlineStr">
        <is>
          <t>Recurso Processual</t>
        </is>
      </c>
      <c r="H4" t="n">
        <v>17395.36</v>
      </c>
      <c r="I4" t="inlineStr">
        <is>
          <t>False</t>
        </is>
      </c>
      <c r="J4" t="n">
        <v/>
      </c>
      <c r="K4" t="n">
        <v/>
      </c>
      <c r="L4" s="555" t="n">
        <v>46345</v>
      </c>
      <c r="M4" s="555" t="n">
        <v>46345</v>
      </c>
      <c r="N4" t="n">
        <v>17395.36</v>
      </c>
      <c r="Q4" t="inlineStr">
        <is>
          <t xml:space="preserve">IPTU </t>
        </is>
      </c>
      <c r="R4" t="inlineStr">
        <is>
          <t>11/2026</t>
        </is>
      </c>
    </row>
    <row r="5">
      <c r="A5" t="inlineStr">
        <is>
          <t>223523</t>
        </is>
      </c>
      <c r="B5" t="inlineStr">
        <is>
          <t>Love Cabaret</t>
        </is>
      </c>
      <c r="C5" t="inlineStr">
        <is>
          <t>CICLO PARTICIPACOES LTDA</t>
        </is>
      </c>
      <c r="D5" t="inlineStr">
        <is>
          <t>CICLO PARTICIPACOES</t>
        </is>
      </c>
      <c r="E5" t="inlineStr">
        <is>
          <t>PROVISAO</t>
        </is>
      </c>
      <c r="F5" t="inlineStr">
        <is>
          <t>Endividamento</t>
        </is>
      </c>
      <c r="G5" t="inlineStr">
        <is>
          <t>Recurso Processual</t>
        </is>
      </c>
      <c r="H5" t="n">
        <v>17395.36</v>
      </c>
      <c r="I5" t="inlineStr">
        <is>
          <t>False</t>
        </is>
      </c>
      <c r="J5" t="n">
        <v/>
      </c>
      <c r="K5" t="n">
        <v/>
      </c>
      <c r="L5" s="555" t="n">
        <v>46314</v>
      </c>
      <c r="M5" s="555" t="n">
        <v>46314</v>
      </c>
      <c r="N5" t="n">
        <v>17395.36</v>
      </c>
      <c r="Q5" t="inlineStr">
        <is>
          <t xml:space="preserve">IPTU </t>
        </is>
      </c>
      <c r="R5" t="inlineStr">
        <is>
          <t>10/2026</t>
        </is>
      </c>
    </row>
    <row r="6">
      <c r="A6" t="inlineStr">
        <is>
          <t>223522</t>
        </is>
      </c>
      <c r="B6" t="inlineStr">
        <is>
          <t>Love Cabaret</t>
        </is>
      </c>
      <c r="C6" t="inlineStr">
        <is>
          <t>CICLO PARTICIPACOES LTDA</t>
        </is>
      </c>
      <c r="D6" t="inlineStr">
        <is>
          <t>CICLO PARTICIPACOES</t>
        </is>
      </c>
      <c r="E6" t="inlineStr">
        <is>
          <t>PROVISAO</t>
        </is>
      </c>
      <c r="F6" t="inlineStr">
        <is>
          <t>Endividamento</t>
        </is>
      </c>
      <c r="G6" t="inlineStr">
        <is>
          <t>Recurso Processual</t>
        </is>
      </c>
      <c r="H6" t="n">
        <v>17395.36</v>
      </c>
      <c r="I6" t="inlineStr">
        <is>
          <t>False</t>
        </is>
      </c>
      <c r="J6" t="n">
        <v/>
      </c>
      <c r="K6" t="n">
        <v/>
      </c>
      <c r="L6" s="555" t="n">
        <v>46284</v>
      </c>
      <c r="M6" s="555" t="n">
        <v>46284</v>
      </c>
      <c r="N6" t="n">
        <v>17395.36</v>
      </c>
      <c r="Q6" t="inlineStr">
        <is>
          <t xml:space="preserve">IPTU </t>
        </is>
      </c>
      <c r="R6" t="inlineStr">
        <is>
          <t>09/2026</t>
        </is>
      </c>
    </row>
    <row r="7">
      <c r="A7" t="inlineStr">
        <is>
          <t>223521</t>
        </is>
      </c>
      <c r="B7" t="inlineStr">
        <is>
          <t>Love Cabaret</t>
        </is>
      </c>
      <c r="C7" t="inlineStr">
        <is>
          <t>CICLO PARTICIPACOES LTDA</t>
        </is>
      </c>
      <c r="D7" t="inlineStr">
        <is>
          <t>CICLO PARTICIPACOES</t>
        </is>
      </c>
      <c r="E7" t="inlineStr">
        <is>
          <t>PROVISAO</t>
        </is>
      </c>
      <c r="F7" t="inlineStr">
        <is>
          <t>Endividamento</t>
        </is>
      </c>
      <c r="G7" t="inlineStr">
        <is>
          <t>Recurso Processual</t>
        </is>
      </c>
      <c r="H7" t="n">
        <v>17395.36</v>
      </c>
      <c r="I7" t="inlineStr">
        <is>
          <t>False</t>
        </is>
      </c>
      <c r="J7" t="n">
        <v/>
      </c>
      <c r="K7" t="n">
        <v/>
      </c>
      <c r="L7" s="555" t="n">
        <v>46253</v>
      </c>
      <c r="M7" s="555" t="n">
        <v>46253</v>
      </c>
      <c r="N7" t="n">
        <v>17395.36</v>
      </c>
      <c r="Q7" t="inlineStr">
        <is>
          <t xml:space="preserve">IPTU </t>
        </is>
      </c>
      <c r="R7" t="inlineStr">
        <is>
          <t>08/2026</t>
        </is>
      </c>
    </row>
    <row r="8">
      <c r="A8" t="inlineStr">
        <is>
          <t>223520</t>
        </is>
      </c>
      <c r="B8" t="inlineStr">
        <is>
          <t>Love Cabaret</t>
        </is>
      </c>
      <c r="C8" t="inlineStr">
        <is>
          <t>CICLO PARTICIPACOES LTDA</t>
        </is>
      </c>
      <c r="D8" t="inlineStr">
        <is>
          <t>CICLO PARTICIPACOES</t>
        </is>
      </c>
      <c r="E8" t="inlineStr">
        <is>
          <t>1739536 072026</t>
        </is>
      </c>
      <c r="F8" t="inlineStr">
        <is>
          <t>Endividamento</t>
        </is>
      </c>
      <c r="G8" t="inlineStr">
        <is>
          <t>Recurso Processual</t>
        </is>
      </c>
      <c r="H8" t="n">
        <v>17395.36</v>
      </c>
      <c r="I8" t="inlineStr">
        <is>
          <t>False</t>
        </is>
      </c>
      <c r="J8" t="n">
        <v/>
      </c>
      <c r="K8" t="n">
        <v/>
      </c>
      <c r="L8" s="555" t="n">
        <v>46222</v>
      </c>
      <c r="M8" s="555" t="n">
        <v>46222</v>
      </c>
      <c r="N8" t="n">
        <v>17395.36</v>
      </c>
      <c r="Q8" t="inlineStr">
        <is>
          <t>IPTU - 07/2026</t>
        </is>
      </c>
      <c r="R8" t="inlineStr">
        <is>
          <t>07/2026</t>
        </is>
      </c>
    </row>
    <row r="9">
      <c r="A9" t="inlineStr">
        <is>
          <t>223519</t>
        </is>
      </c>
      <c r="B9" t="inlineStr">
        <is>
          <t>Love Cabaret</t>
        </is>
      </c>
      <c r="C9" t="inlineStr">
        <is>
          <t>CICLO PARTICIPACOES LTDA</t>
        </is>
      </c>
      <c r="D9" t="inlineStr">
        <is>
          <t>CICLO PARTICIPACOES</t>
        </is>
      </c>
      <c r="E9" t="inlineStr">
        <is>
          <t>062026</t>
        </is>
      </c>
      <c r="F9" t="inlineStr">
        <is>
          <t>Endividamento</t>
        </is>
      </c>
      <c r="G9" t="inlineStr">
        <is>
          <t>Recurso Processual</t>
        </is>
      </c>
      <c r="H9" t="n">
        <v>17395.36</v>
      </c>
      <c r="I9" t="inlineStr">
        <is>
          <t>False</t>
        </is>
      </c>
      <c r="J9" t="n">
        <v/>
      </c>
      <c r="K9" t="n">
        <v/>
      </c>
      <c r="L9" s="555" t="n">
        <v>46192</v>
      </c>
      <c r="M9" s="555" t="n">
        <v>46192</v>
      </c>
      <c r="N9" t="n">
        <v>17395.36</v>
      </c>
      <c r="O9" t="inlineStr">
        <is>
          <t>Pago</t>
        </is>
      </c>
      <c r="P9" s="555" t="n">
        <v>46190</v>
      </c>
      <c r="Q9" t="inlineStr">
        <is>
          <t xml:space="preserve">IPTU </t>
        </is>
      </c>
      <c r="R9" t="inlineStr">
        <is>
          <t>06/2026</t>
        </is>
      </c>
      <c r="S9" t="inlineStr">
        <is>
          <t>06/2026</t>
        </is>
      </c>
    </row>
    <row r="10">
      <c r="A10" t="inlineStr">
        <is>
          <t>211923</t>
        </is>
      </c>
      <c r="B10" t="inlineStr">
        <is>
          <t>Love Cabaret</t>
        </is>
      </c>
      <c r="C10" t="inlineStr">
        <is>
          <t>SECRETARIA DE ESTADO DA FAZENDA</t>
        </is>
      </c>
      <c r="D10" t="inlineStr">
        <is>
          <t>SEFAZ</t>
        </is>
      </c>
      <c r="E10" t="inlineStr">
        <is>
          <t>84/84</t>
        </is>
      </c>
      <c r="F10" t="inlineStr">
        <is>
          <t>Endividamento</t>
        </is>
      </c>
      <c r="G10" t="inlineStr">
        <is>
          <t>Endividamento Geral</t>
        </is>
      </c>
      <c r="H10" t="n">
        <v>670.04</v>
      </c>
      <c r="I10" t="inlineStr">
        <is>
          <t>False</t>
        </is>
      </c>
      <c r="J10" t="n">
        <v/>
      </c>
      <c r="K10" t="n">
        <v/>
      </c>
      <c r="L10" s="555" t="n">
        <v>48605</v>
      </c>
      <c r="M10" s="555" t="n">
        <v>48638</v>
      </c>
      <c r="N10" t="n">
        <v>670.04</v>
      </c>
      <c r="Q10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R10" t="inlineStr">
        <is>
          <t>02/2033</t>
        </is>
      </c>
    </row>
    <row r="11">
      <c r="A11" t="inlineStr">
        <is>
          <t>211922</t>
        </is>
      </c>
      <c r="B11" t="inlineStr">
        <is>
          <t>Love Cabaret</t>
        </is>
      </c>
      <c r="C11" t="inlineStr">
        <is>
          <t>SECRETARIA DE ESTADO DA FAZENDA</t>
        </is>
      </c>
      <c r="D11" t="inlineStr">
        <is>
          <t>SEFAZ</t>
        </is>
      </c>
      <c r="E11" t="inlineStr">
        <is>
          <t>83/84</t>
        </is>
      </c>
      <c r="F11" t="inlineStr">
        <is>
          <t>Endividamento</t>
        </is>
      </c>
      <c r="G11" t="inlineStr">
        <is>
          <t>Endividamento Geral</t>
        </is>
      </c>
      <c r="H11" t="n">
        <v>670.04</v>
      </c>
      <c r="I11" t="inlineStr">
        <is>
          <t>False</t>
        </is>
      </c>
      <c r="J11" t="n">
        <v/>
      </c>
      <c r="K11" t="n">
        <v/>
      </c>
      <c r="L11" s="555" t="n">
        <v>48574</v>
      </c>
      <c r="M11" s="555" t="n">
        <v>48609</v>
      </c>
      <c r="N11" t="n">
        <v>670.04</v>
      </c>
      <c r="Q11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R11" t="inlineStr">
        <is>
          <t>01/2033</t>
        </is>
      </c>
    </row>
    <row r="12">
      <c r="A12" t="inlineStr">
        <is>
          <t>211921</t>
        </is>
      </c>
      <c r="B12" t="inlineStr">
        <is>
          <t>Love Cabaret</t>
        </is>
      </c>
      <c r="C12" t="inlineStr">
        <is>
          <t>SECRETARIA DE ESTADO DA FAZENDA</t>
        </is>
      </c>
      <c r="D12" t="inlineStr">
        <is>
          <t>SEFAZ</t>
        </is>
      </c>
      <c r="E12" t="inlineStr">
        <is>
          <t>82/84</t>
        </is>
      </c>
      <c r="F12" t="inlineStr">
        <is>
          <t>Endividamento</t>
        </is>
      </c>
      <c r="G12" t="inlineStr">
        <is>
          <t>Endividamento Geral</t>
        </is>
      </c>
      <c r="H12" t="n">
        <v>670.04</v>
      </c>
      <c r="I12" t="inlineStr">
        <is>
          <t>False</t>
        </is>
      </c>
      <c r="J12" t="n">
        <v/>
      </c>
      <c r="K12" t="n">
        <v/>
      </c>
      <c r="L12" s="555" t="n">
        <v>48544</v>
      </c>
      <c r="M12" s="555" t="n">
        <v>48578</v>
      </c>
      <c r="N12" t="n">
        <v>670.04</v>
      </c>
      <c r="Q12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R12" t="inlineStr">
        <is>
          <t>12/2032</t>
        </is>
      </c>
    </row>
    <row r="13">
      <c r="A13" t="inlineStr">
        <is>
          <t>211920</t>
        </is>
      </c>
      <c r="B13" t="inlineStr">
        <is>
          <t>Love Cabaret</t>
        </is>
      </c>
      <c r="C13" t="inlineStr">
        <is>
          <t>SECRETARIA DE ESTADO DA FAZENDA</t>
        </is>
      </c>
      <c r="D13" t="inlineStr">
        <is>
          <t>SEFAZ</t>
        </is>
      </c>
      <c r="E13" t="inlineStr">
        <is>
          <t>81/84</t>
        </is>
      </c>
      <c r="F13" t="inlineStr">
        <is>
          <t>Endividamento</t>
        </is>
      </c>
      <c r="G13" t="inlineStr">
        <is>
          <t>Endividamento Geral</t>
        </is>
      </c>
      <c r="H13" t="n">
        <v>670.04</v>
      </c>
      <c r="I13" t="inlineStr">
        <is>
          <t>False</t>
        </is>
      </c>
      <c r="J13" t="n">
        <v/>
      </c>
      <c r="K13" t="n">
        <v/>
      </c>
      <c r="L13" s="555" t="n">
        <v>48513</v>
      </c>
      <c r="M13" s="555" t="n">
        <v>48548</v>
      </c>
      <c r="N13" t="n">
        <v>670.04</v>
      </c>
      <c r="Q13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R13" t="inlineStr">
        <is>
          <t>11/2032</t>
        </is>
      </c>
    </row>
    <row r="14">
      <c r="A14" t="inlineStr">
        <is>
          <t>211919</t>
        </is>
      </c>
      <c r="B14" t="inlineStr">
        <is>
          <t>Love Cabaret</t>
        </is>
      </c>
      <c r="C14" t="inlineStr">
        <is>
          <t>SECRETARIA DE ESTADO DA FAZENDA</t>
        </is>
      </c>
      <c r="D14" t="inlineStr">
        <is>
          <t>SEFAZ</t>
        </is>
      </c>
      <c r="E14" t="inlineStr">
        <is>
          <t>80/84</t>
        </is>
      </c>
      <c r="F14" t="inlineStr">
        <is>
          <t>Endividamento</t>
        </is>
      </c>
      <c r="G14" t="inlineStr">
        <is>
          <t>Endividamento Geral</t>
        </is>
      </c>
      <c r="H14" t="n">
        <v>670.04</v>
      </c>
      <c r="I14" t="inlineStr">
        <is>
          <t>False</t>
        </is>
      </c>
      <c r="J14" t="n">
        <v/>
      </c>
      <c r="K14" t="n">
        <v/>
      </c>
      <c r="L14" s="555" t="n">
        <v>48483</v>
      </c>
      <c r="M14" s="555" t="n">
        <v>48517</v>
      </c>
      <c r="N14" t="n">
        <v>670.04</v>
      </c>
      <c r="Q14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R14" t="inlineStr">
        <is>
          <t>10/2032</t>
        </is>
      </c>
    </row>
    <row r="15">
      <c r="A15" t="inlineStr">
        <is>
          <t>211918</t>
        </is>
      </c>
      <c r="B15" t="inlineStr">
        <is>
          <t>Love Cabaret</t>
        </is>
      </c>
      <c r="C15" t="inlineStr">
        <is>
          <t>SECRETARIA DE ESTADO DA FAZENDA</t>
        </is>
      </c>
      <c r="D15" t="inlineStr">
        <is>
          <t>SEFAZ</t>
        </is>
      </c>
      <c r="E15" t="inlineStr">
        <is>
          <t>79/84</t>
        </is>
      </c>
      <c r="F15" t="inlineStr">
        <is>
          <t>Endividamento</t>
        </is>
      </c>
      <c r="G15" t="inlineStr">
        <is>
          <t>Endividamento Geral</t>
        </is>
      </c>
      <c r="H15" t="n">
        <v>670.04</v>
      </c>
      <c r="I15" t="inlineStr">
        <is>
          <t>False</t>
        </is>
      </c>
      <c r="J15" t="n">
        <v/>
      </c>
      <c r="K15" t="n">
        <v/>
      </c>
      <c r="L15" s="555" t="n">
        <v>48452</v>
      </c>
      <c r="M15" s="555" t="n">
        <v>48487</v>
      </c>
      <c r="N15" t="n">
        <v>670.04</v>
      </c>
      <c r="Q15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R15" t="inlineStr">
        <is>
          <t>09/2032</t>
        </is>
      </c>
    </row>
    <row r="16">
      <c r="A16" t="inlineStr">
        <is>
          <t>211917</t>
        </is>
      </c>
      <c r="B16" t="inlineStr">
        <is>
          <t>Love Cabaret</t>
        </is>
      </c>
      <c r="C16" t="inlineStr">
        <is>
          <t>SECRETARIA DE ESTADO DA FAZENDA</t>
        </is>
      </c>
      <c r="D16" t="inlineStr">
        <is>
          <t>SEFAZ</t>
        </is>
      </c>
      <c r="E16" t="inlineStr">
        <is>
          <t>78/84</t>
        </is>
      </c>
      <c r="F16" t="inlineStr">
        <is>
          <t>Endividamento</t>
        </is>
      </c>
      <c r="G16" t="inlineStr">
        <is>
          <t>Endividamento Geral</t>
        </is>
      </c>
      <c r="H16" t="n">
        <v>670.04</v>
      </c>
      <c r="I16" t="inlineStr">
        <is>
          <t>False</t>
        </is>
      </c>
      <c r="J16" t="n">
        <v/>
      </c>
      <c r="K16" t="n">
        <v/>
      </c>
      <c r="L16" s="555" t="n">
        <v>48421</v>
      </c>
      <c r="M16" s="555" t="n">
        <v>48456</v>
      </c>
      <c r="N16" t="n">
        <v>670.04</v>
      </c>
      <c r="Q16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R16" t="inlineStr">
        <is>
          <t>08/2032</t>
        </is>
      </c>
    </row>
    <row r="17">
      <c r="A17" t="inlineStr">
        <is>
          <t>211916</t>
        </is>
      </c>
      <c r="B17" t="inlineStr">
        <is>
          <t>Love Cabaret</t>
        </is>
      </c>
      <c r="C17" t="inlineStr">
        <is>
          <t>SECRETARIA DE ESTADO DA FAZENDA</t>
        </is>
      </c>
      <c r="D17" t="inlineStr">
        <is>
          <t>SEFAZ</t>
        </is>
      </c>
      <c r="E17" t="inlineStr">
        <is>
          <t>77/84</t>
        </is>
      </c>
      <c r="F17" t="inlineStr">
        <is>
          <t>Endividamento</t>
        </is>
      </c>
      <c r="G17" t="inlineStr">
        <is>
          <t>Endividamento Geral</t>
        </is>
      </c>
      <c r="H17" t="n">
        <v>670.04</v>
      </c>
      <c r="I17" t="inlineStr">
        <is>
          <t>False</t>
        </is>
      </c>
      <c r="J17" t="n">
        <v/>
      </c>
      <c r="K17" t="n">
        <v/>
      </c>
      <c r="L17" s="555" t="n">
        <v>48391</v>
      </c>
      <c r="M17" s="555" t="n">
        <v>48425</v>
      </c>
      <c r="N17" t="n">
        <v>670.04</v>
      </c>
      <c r="Q17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R17" t="inlineStr">
        <is>
          <t>07/2032</t>
        </is>
      </c>
    </row>
    <row r="18">
      <c r="A18" t="inlineStr">
        <is>
          <t>211915</t>
        </is>
      </c>
      <c r="B18" t="inlineStr">
        <is>
          <t>Love Cabaret</t>
        </is>
      </c>
      <c r="C18" t="inlineStr">
        <is>
          <t>SECRETARIA DE ESTADO DA FAZENDA</t>
        </is>
      </c>
      <c r="D18" t="inlineStr">
        <is>
          <t>SEFAZ</t>
        </is>
      </c>
      <c r="E18" t="inlineStr">
        <is>
          <t>76/84</t>
        </is>
      </c>
      <c r="F18" t="inlineStr">
        <is>
          <t>Endividamento</t>
        </is>
      </c>
      <c r="G18" t="inlineStr">
        <is>
          <t>Endividamento Geral</t>
        </is>
      </c>
      <c r="H18" t="n">
        <v>670.04</v>
      </c>
      <c r="I18" t="inlineStr">
        <is>
          <t>False</t>
        </is>
      </c>
      <c r="J18" t="n">
        <v/>
      </c>
      <c r="K18" t="n">
        <v/>
      </c>
      <c r="L18" s="555" t="n">
        <v>48360</v>
      </c>
      <c r="M18" s="555" t="n">
        <v>48395</v>
      </c>
      <c r="N18" t="n">
        <v>670.04</v>
      </c>
      <c r="Q18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R18" t="inlineStr">
        <is>
          <t>06/2032</t>
        </is>
      </c>
    </row>
    <row r="19">
      <c r="A19" t="inlineStr">
        <is>
          <t>211914</t>
        </is>
      </c>
      <c r="B19" t="inlineStr">
        <is>
          <t>Love Cabaret</t>
        </is>
      </c>
      <c r="C19" t="inlineStr">
        <is>
          <t>SECRETARIA DE ESTADO DA FAZENDA</t>
        </is>
      </c>
      <c r="D19" t="inlineStr">
        <is>
          <t>SEFAZ</t>
        </is>
      </c>
      <c r="E19" t="inlineStr">
        <is>
          <t>75/84</t>
        </is>
      </c>
      <c r="F19" t="inlineStr">
        <is>
          <t>Endividamento</t>
        </is>
      </c>
      <c r="G19" t="inlineStr">
        <is>
          <t>Endividamento Geral</t>
        </is>
      </c>
      <c r="H19" t="n">
        <v>670.04</v>
      </c>
      <c r="I19" t="inlineStr">
        <is>
          <t>False</t>
        </is>
      </c>
      <c r="J19" t="n">
        <v/>
      </c>
      <c r="K19" t="n">
        <v/>
      </c>
      <c r="L19" s="555" t="n">
        <v>48330</v>
      </c>
      <c r="M19" s="555" t="n">
        <v>48364</v>
      </c>
      <c r="N19" t="n">
        <v>670.04</v>
      </c>
      <c r="Q19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R19" t="inlineStr">
        <is>
          <t>05/2032</t>
        </is>
      </c>
    </row>
    <row r="20">
      <c r="A20" t="inlineStr">
        <is>
          <t>211913</t>
        </is>
      </c>
      <c r="B20" t="inlineStr">
        <is>
          <t>Love Cabaret</t>
        </is>
      </c>
      <c r="C20" t="inlineStr">
        <is>
          <t>SECRETARIA DE ESTADO DA FAZENDA</t>
        </is>
      </c>
      <c r="D20" t="inlineStr">
        <is>
          <t>SEFAZ</t>
        </is>
      </c>
      <c r="E20" t="inlineStr">
        <is>
          <t>74/84</t>
        </is>
      </c>
      <c r="F20" t="inlineStr">
        <is>
          <t>Endividamento</t>
        </is>
      </c>
      <c r="G20" t="inlineStr">
        <is>
          <t>Endividamento Geral</t>
        </is>
      </c>
      <c r="H20" t="n">
        <v>670.04</v>
      </c>
      <c r="I20" t="inlineStr">
        <is>
          <t>False</t>
        </is>
      </c>
      <c r="J20" t="n">
        <v/>
      </c>
      <c r="K20" t="n">
        <v/>
      </c>
      <c r="L20" s="555" t="n">
        <v>48299</v>
      </c>
      <c r="M20" s="555" t="n">
        <v>48334</v>
      </c>
      <c r="N20" t="n">
        <v>670.04</v>
      </c>
      <c r="Q20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R20" t="inlineStr">
        <is>
          <t>04/2032</t>
        </is>
      </c>
    </row>
    <row r="21">
      <c r="A21" t="inlineStr">
        <is>
          <t>211912</t>
        </is>
      </c>
      <c r="B21" t="inlineStr">
        <is>
          <t>Love Cabaret</t>
        </is>
      </c>
      <c r="C21" t="inlineStr">
        <is>
          <t>SECRETARIA DE ESTADO DA FAZENDA</t>
        </is>
      </c>
      <c r="D21" t="inlineStr">
        <is>
          <t>SEFAZ</t>
        </is>
      </c>
      <c r="E21" t="inlineStr">
        <is>
          <t>73/84</t>
        </is>
      </c>
      <c r="F21" t="inlineStr">
        <is>
          <t>Endividamento</t>
        </is>
      </c>
      <c r="G21" t="inlineStr">
        <is>
          <t>Endividamento Geral</t>
        </is>
      </c>
      <c r="H21" t="n">
        <v>670.04</v>
      </c>
      <c r="I21" t="inlineStr">
        <is>
          <t>False</t>
        </is>
      </c>
      <c r="J21" t="n">
        <v/>
      </c>
      <c r="K21" t="n">
        <v/>
      </c>
      <c r="L21" s="555" t="n">
        <v>48270</v>
      </c>
      <c r="M21" s="555" t="n">
        <v>48303</v>
      </c>
      <c r="N21" t="n">
        <v>670.04</v>
      </c>
      <c r="Q21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R21" t="inlineStr">
        <is>
          <t>03/2032</t>
        </is>
      </c>
    </row>
    <row r="22">
      <c r="A22" t="inlineStr">
        <is>
          <t>211911</t>
        </is>
      </c>
      <c r="B22" t="inlineStr">
        <is>
          <t>Love Cabaret</t>
        </is>
      </c>
      <c r="C22" t="inlineStr">
        <is>
          <t>SECRETARIA DE ESTADO DA FAZENDA</t>
        </is>
      </c>
      <c r="D22" t="inlineStr">
        <is>
          <t>SEFAZ</t>
        </is>
      </c>
      <c r="E22" t="inlineStr">
        <is>
          <t>72/84</t>
        </is>
      </c>
      <c r="F22" t="inlineStr">
        <is>
          <t>Endividamento</t>
        </is>
      </c>
      <c r="G22" t="inlineStr">
        <is>
          <t>Endividamento Geral</t>
        </is>
      </c>
      <c r="H22" t="n">
        <v>670.04</v>
      </c>
      <c r="I22" t="inlineStr">
        <is>
          <t>False</t>
        </is>
      </c>
      <c r="J22" t="n">
        <v/>
      </c>
      <c r="K22" t="n">
        <v/>
      </c>
      <c r="L22" s="555" t="n">
        <v>48239</v>
      </c>
      <c r="M22" s="555" t="n">
        <v>48273</v>
      </c>
      <c r="N22" t="n">
        <v>670.04</v>
      </c>
      <c r="Q22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R22" t="inlineStr">
        <is>
          <t>02/2032</t>
        </is>
      </c>
    </row>
    <row r="23">
      <c r="A23" t="inlineStr">
        <is>
          <t>211910</t>
        </is>
      </c>
      <c r="B23" t="inlineStr">
        <is>
          <t>Love Cabaret</t>
        </is>
      </c>
      <c r="C23" t="inlineStr">
        <is>
          <t>SECRETARIA DE ESTADO DA FAZENDA</t>
        </is>
      </c>
      <c r="D23" t="inlineStr">
        <is>
          <t>SEFAZ</t>
        </is>
      </c>
      <c r="E23" t="inlineStr">
        <is>
          <t>71/84</t>
        </is>
      </c>
      <c r="F23" t="inlineStr">
        <is>
          <t>Endividamento</t>
        </is>
      </c>
      <c r="G23" t="inlineStr">
        <is>
          <t>Endividamento Geral</t>
        </is>
      </c>
      <c r="H23" t="n">
        <v>670.04</v>
      </c>
      <c r="I23" t="inlineStr">
        <is>
          <t>False</t>
        </is>
      </c>
      <c r="J23" t="n">
        <v/>
      </c>
      <c r="K23" t="n">
        <v/>
      </c>
      <c r="L23" s="555" t="n">
        <v>48208</v>
      </c>
      <c r="M23" s="555" t="n">
        <v>48243</v>
      </c>
      <c r="N23" t="n">
        <v>670.04</v>
      </c>
      <c r="Q23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R23" t="inlineStr">
        <is>
          <t>01/2032</t>
        </is>
      </c>
    </row>
    <row r="24">
      <c r="A24" t="inlineStr">
        <is>
          <t>211909</t>
        </is>
      </c>
      <c r="B24" t="inlineStr">
        <is>
          <t>Love Cabaret</t>
        </is>
      </c>
      <c r="C24" t="inlineStr">
        <is>
          <t>SECRETARIA DE ESTADO DA FAZENDA</t>
        </is>
      </c>
      <c r="D24" t="inlineStr">
        <is>
          <t>SEFAZ</t>
        </is>
      </c>
      <c r="E24" t="inlineStr">
        <is>
          <t>70/84</t>
        </is>
      </c>
      <c r="F24" t="inlineStr">
        <is>
          <t>Endividamento</t>
        </is>
      </c>
      <c r="G24" t="inlineStr">
        <is>
          <t>Endividamento Geral</t>
        </is>
      </c>
      <c r="H24" t="n">
        <v>670.04</v>
      </c>
      <c r="I24" t="inlineStr">
        <is>
          <t>False</t>
        </is>
      </c>
      <c r="J24" t="n">
        <v/>
      </c>
      <c r="K24" t="n">
        <v/>
      </c>
      <c r="L24" s="555" t="n">
        <v>48178</v>
      </c>
      <c r="M24" s="555" t="n">
        <v>48212</v>
      </c>
      <c r="N24" t="n">
        <v>670.04</v>
      </c>
      <c r="Q24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R24" t="inlineStr">
        <is>
          <t>12/2031</t>
        </is>
      </c>
    </row>
    <row r="25">
      <c r="A25" t="inlineStr">
        <is>
          <t>211908</t>
        </is>
      </c>
      <c r="B25" t="inlineStr">
        <is>
          <t>Love Cabaret</t>
        </is>
      </c>
      <c r="C25" t="inlineStr">
        <is>
          <t>SECRETARIA DE ESTADO DA FAZENDA</t>
        </is>
      </c>
      <c r="D25" t="inlineStr">
        <is>
          <t>SEFAZ</t>
        </is>
      </c>
      <c r="E25" t="inlineStr">
        <is>
          <t>69/84</t>
        </is>
      </c>
      <c r="F25" t="inlineStr">
        <is>
          <t>Endividamento</t>
        </is>
      </c>
      <c r="G25" t="inlineStr">
        <is>
          <t>Endividamento Geral</t>
        </is>
      </c>
      <c r="H25" t="n">
        <v>670.04</v>
      </c>
      <c r="I25" t="inlineStr">
        <is>
          <t>False</t>
        </is>
      </c>
      <c r="J25" t="n">
        <v/>
      </c>
      <c r="K25" t="n">
        <v/>
      </c>
      <c r="L25" s="555" t="n">
        <v>48147</v>
      </c>
      <c r="M25" s="555" t="n">
        <v>48182</v>
      </c>
      <c r="N25" t="n">
        <v>670.04</v>
      </c>
      <c r="Q25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R25" t="inlineStr">
        <is>
          <t>11/2031</t>
        </is>
      </c>
    </row>
    <row r="26">
      <c r="A26" t="inlineStr">
        <is>
          <t>211907</t>
        </is>
      </c>
      <c r="B26" t="inlineStr">
        <is>
          <t>Love Cabaret</t>
        </is>
      </c>
      <c r="C26" t="inlineStr">
        <is>
          <t>SECRETARIA DE ESTADO DA FAZENDA</t>
        </is>
      </c>
      <c r="D26" t="inlineStr">
        <is>
          <t>SEFAZ</t>
        </is>
      </c>
      <c r="E26" t="inlineStr">
        <is>
          <t>68/84</t>
        </is>
      </c>
      <c r="F26" t="inlineStr">
        <is>
          <t>Endividamento</t>
        </is>
      </c>
      <c r="G26" t="inlineStr">
        <is>
          <t>Endividamento Geral</t>
        </is>
      </c>
      <c r="H26" t="n">
        <v>670.04</v>
      </c>
      <c r="I26" t="inlineStr">
        <is>
          <t>False</t>
        </is>
      </c>
      <c r="J26" t="n">
        <v/>
      </c>
      <c r="K26" t="n">
        <v/>
      </c>
      <c r="L26" s="555" t="n">
        <v>48117</v>
      </c>
      <c r="M26" s="555" t="n">
        <v>48151</v>
      </c>
      <c r="N26" t="n">
        <v>670.04</v>
      </c>
      <c r="Q26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R26" t="inlineStr">
        <is>
          <t>10/2031</t>
        </is>
      </c>
    </row>
    <row r="27">
      <c r="A27" t="inlineStr">
        <is>
          <t>211906</t>
        </is>
      </c>
      <c r="B27" t="inlineStr">
        <is>
          <t>Love Cabaret</t>
        </is>
      </c>
      <c r="C27" t="inlineStr">
        <is>
          <t>SECRETARIA DE ESTADO DA FAZENDA</t>
        </is>
      </c>
      <c r="D27" t="inlineStr">
        <is>
          <t>SEFAZ</t>
        </is>
      </c>
      <c r="E27" t="inlineStr">
        <is>
          <t>67/84</t>
        </is>
      </c>
      <c r="F27" t="inlineStr">
        <is>
          <t>Endividamento</t>
        </is>
      </c>
      <c r="G27" t="inlineStr">
        <is>
          <t>Endividamento Geral</t>
        </is>
      </c>
      <c r="H27" t="n">
        <v>670.04</v>
      </c>
      <c r="I27" t="inlineStr">
        <is>
          <t>False</t>
        </is>
      </c>
      <c r="J27" t="n">
        <v/>
      </c>
      <c r="K27" t="n">
        <v/>
      </c>
      <c r="L27" s="555" t="n">
        <v>48086</v>
      </c>
      <c r="M27" s="555" t="n">
        <v>48121</v>
      </c>
      <c r="N27" t="n">
        <v>670.04</v>
      </c>
      <c r="Q27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R27" t="inlineStr">
        <is>
          <t>09/2031</t>
        </is>
      </c>
    </row>
    <row r="28">
      <c r="A28" t="inlineStr">
        <is>
          <t>211905</t>
        </is>
      </c>
      <c r="B28" t="inlineStr">
        <is>
          <t>Love Cabaret</t>
        </is>
      </c>
      <c r="C28" t="inlineStr">
        <is>
          <t>SECRETARIA DE ESTADO DA FAZENDA</t>
        </is>
      </c>
      <c r="D28" t="inlineStr">
        <is>
          <t>SEFAZ</t>
        </is>
      </c>
      <c r="E28" t="inlineStr">
        <is>
          <t>66/84</t>
        </is>
      </c>
      <c r="F28" t="inlineStr">
        <is>
          <t>Endividamento</t>
        </is>
      </c>
      <c r="G28" t="inlineStr">
        <is>
          <t>Endividamento Geral</t>
        </is>
      </c>
      <c r="H28" t="n">
        <v>670.04</v>
      </c>
      <c r="I28" t="inlineStr">
        <is>
          <t>False</t>
        </is>
      </c>
      <c r="J28" t="n">
        <v/>
      </c>
      <c r="K28" t="n">
        <v/>
      </c>
      <c r="L28" s="555" t="n">
        <v>48055</v>
      </c>
      <c r="M28" s="555" t="n">
        <v>48090</v>
      </c>
      <c r="N28" t="n">
        <v>670.04</v>
      </c>
      <c r="Q28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R28" t="inlineStr">
        <is>
          <t>08/2031</t>
        </is>
      </c>
    </row>
    <row r="29">
      <c r="A29" t="inlineStr">
        <is>
          <t>211904</t>
        </is>
      </c>
      <c r="B29" t="inlineStr">
        <is>
          <t>Love Cabaret</t>
        </is>
      </c>
      <c r="C29" t="inlineStr">
        <is>
          <t>SECRETARIA DE ESTADO DA FAZENDA</t>
        </is>
      </c>
      <c r="D29" t="inlineStr">
        <is>
          <t>SEFAZ</t>
        </is>
      </c>
      <c r="E29" t="inlineStr">
        <is>
          <t>65/84</t>
        </is>
      </c>
      <c r="F29" t="inlineStr">
        <is>
          <t>Endividamento</t>
        </is>
      </c>
      <c r="G29" t="inlineStr">
        <is>
          <t>Endividamento Geral</t>
        </is>
      </c>
      <c r="H29" t="n">
        <v>670.04</v>
      </c>
      <c r="I29" t="inlineStr">
        <is>
          <t>False</t>
        </is>
      </c>
      <c r="J29" t="n">
        <v/>
      </c>
      <c r="K29" t="n">
        <v/>
      </c>
      <c r="L29" s="555" t="n">
        <v>48025</v>
      </c>
      <c r="M29" s="555" t="n">
        <v>48059</v>
      </c>
      <c r="N29" t="n">
        <v>670.04</v>
      </c>
      <c r="Q29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R29" t="inlineStr">
        <is>
          <t>07/2031</t>
        </is>
      </c>
    </row>
    <row r="30">
      <c r="A30" t="inlineStr">
        <is>
          <t>211903</t>
        </is>
      </c>
      <c r="B30" t="inlineStr">
        <is>
          <t>Love Cabaret</t>
        </is>
      </c>
      <c r="C30" t="inlineStr">
        <is>
          <t>SECRETARIA DE ESTADO DA FAZENDA</t>
        </is>
      </c>
      <c r="D30" t="inlineStr">
        <is>
          <t>SEFAZ</t>
        </is>
      </c>
      <c r="E30" t="inlineStr">
        <is>
          <t>64/84</t>
        </is>
      </c>
      <c r="F30" t="inlineStr">
        <is>
          <t>Endividamento</t>
        </is>
      </c>
      <c r="G30" t="inlineStr">
        <is>
          <t>Endividamento Geral</t>
        </is>
      </c>
      <c r="H30" t="n">
        <v>670.04</v>
      </c>
      <c r="I30" t="inlineStr">
        <is>
          <t>False</t>
        </is>
      </c>
      <c r="J30" t="n">
        <v/>
      </c>
      <c r="K30" t="n">
        <v/>
      </c>
      <c r="L30" s="555" t="n">
        <v>47994</v>
      </c>
      <c r="M30" s="555" t="n">
        <v>48029</v>
      </c>
      <c r="N30" t="n">
        <v>670.04</v>
      </c>
      <c r="Q30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R30" t="inlineStr">
        <is>
          <t>06/2031</t>
        </is>
      </c>
    </row>
    <row r="31">
      <c r="A31" t="inlineStr">
        <is>
          <t>211902</t>
        </is>
      </c>
      <c r="B31" t="inlineStr">
        <is>
          <t>Love Cabaret</t>
        </is>
      </c>
      <c r="C31" t="inlineStr">
        <is>
          <t>SECRETARIA DE ESTADO DA FAZENDA</t>
        </is>
      </c>
      <c r="D31" t="inlineStr">
        <is>
          <t>SEFAZ</t>
        </is>
      </c>
      <c r="E31" t="inlineStr">
        <is>
          <t>63/84</t>
        </is>
      </c>
      <c r="F31" t="inlineStr">
        <is>
          <t>Endividamento</t>
        </is>
      </c>
      <c r="G31" t="inlineStr">
        <is>
          <t>Endividamento Geral</t>
        </is>
      </c>
      <c r="H31" t="n">
        <v>670.04</v>
      </c>
      <c r="I31" t="inlineStr">
        <is>
          <t>False</t>
        </is>
      </c>
      <c r="J31" t="n">
        <v/>
      </c>
      <c r="K31" t="n">
        <v/>
      </c>
      <c r="L31" s="555" t="n">
        <v>47964</v>
      </c>
      <c r="M31" s="555" t="n">
        <v>47998</v>
      </c>
      <c r="N31" t="n">
        <v>670.04</v>
      </c>
      <c r="Q31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R31" t="inlineStr">
        <is>
          <t>05/2031</t>
        </is>
      </c>
    </row>
    <row r="32">
      <c r="A32" t="inlineStr">
        <is>
          <t>211901</t>
        </is>
      </c>
      <c r="B32" t="inlineStr">
        <is>
          <t>Love Cabaret</t>
        </is>
      </c>
      <c r="C32" t="inlineStr">
        <is>
          <t>SECRETARIA DE ESTADO DA FAZENDA</t>
        </is>
      </c>
      <c r="D32" t="inlineStr">
        <is>
          <t>SEFAZ</t>
        </is>
      </c>
      <c r="E32" t="inlineStr">
        <is>
          <t>62/84</t>
        </is>
      </c>
      <c r="F32" t="inlineStr">
        <is>
          <t>Endividamento</t>
        </is>
      </c>
      <c r="G32" t="inlineStr">
        <is>
          <t>Endividamento Geral</t>
        </is>
      </c>
      <c r="H32" t="n">
        <v>670.04</v>
      </c>
      <c r="I32" t="inlineStr">
        <is>
          <t>False</t>
        </is>
      </c>
      <c r="J32" t="n">
        <v/>
      </c>
      <c r="K32" t="n">
        <v/>
      </c>
      <c r="L32" s="555" t="n">
        <v>47933</v>
      </c>
      <c r="M32" s="555" t="n">
        <v>47968</v>
      </c>
      <c r="N32" t="n">
        <v>670.04</v>
      </c>
      <c r="Q32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R32" t="inlineStr">
        <is>
          <t>04/2031</t>
        </is>
      </c>
    </row>
    <row r="33">
      <c r="A33" t="inlineStr">
        <is>
          <t>211900</t>
        </is>
      </c>
      <c r="B33" t="inlineStr">
        <is>
          <t>Love Cabaret</t>
        </is>
      </c>
      <c r="C33" t="inlineStr">
        <is>
          <t>SECRETARIA DE ESTADO DA FAZENDA</t>
        </is>
      </c>
      <c r="D33" t="inlineStr">
        <is>
          <t>SEFAZ</t>
        </is>
      </c>
      <c r="E33" t="inlineStr">
        <is>
          <t>61/84</t>
        </is>
      </c>
      <c r="F33" t="inlineStr">
        <is>
          <t>Endividamento</t>
        </is>
      </c>
      <c r="G33" t="inlineStr">
        <is>
          <t>Endividamento Geral</t>
        </is>
      </c>
      <c r="H33" t="n">
        <v>670.04</v>
      </c>
      <c r="I33" t="inlineStr">
        <is>
          <t>False</t>
        </is>
      </c>
      <c r="J33" t="n">
        <v/>
      </c>
      <c r="K33" t="n">
        <v/>
      </c>
      <c r="L33" s="555" t="n">
        <v>47905</v>
      </c>
      <c r="M33" s="555" t="n">
        <v>47937</v>
      </c>
      <c r="N33" t="n">
        <v>670.04</v>
      </c>
      <c r="Q33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R33" t="inlineStr">
        <is>
          <t>03/2031</t>
        </is>
      </c>
    </row>
    <row r="34">
      <c r="A34" t="inlineStr">
        <is>
          <t>211899</t>
        </is>
      </c>
      <c r="B34" t="inlineStr">
        <is>
          <t>Love Cabaret</t>
        </is>
      </c>
      <c r="C34" t="inlineStr">
        <is>
          <t>SECRETARIA DE ESTADO DA FAZENDA</t>
        </is>
      </c>
      <c r="D34" t="inlineStr">
        <is>
          <t>SEFAZ</t>
        </is>
      </c>
      <c r="E34" t="inlineStr">
        <is>
          <t>60/84</t>
        </is>
      </c>
      <c r="F34" t="inlineStr">
        <is>
          <t>Endividamento</t>
        </is>
      </c>
      <c r="G34" t="inlineStr">
        <is>
          <t>Endividamento Geral</t>
        </is>
      </c>
      <c r="H34" t="n">
        <v>670.04</v>
      </c>
      <c r="I34" t="inlineStr">
        <is>
          <t>False</t>
        </is>
      </c>
      <c r="J34" t="n">
        <v/>
      </c>
      <c r="K34" t="n">
        <v/>
      </c>
      <c r="L34" s="555" t="n">
        <v>47874</v>
      </c>
      <c r="M34" s="555" t="n">
        <v>47907</v>
      </c>
      <c r="N34" t="n">
        <v>670.04</v>
      </c>
      <c r="Q34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R34" t="inlineStr">
        <is>
          <t>02/2031</t>
        </is>
      </c>
    </row>
    <row r="35">
      <c r="A35" t="inlineStr">
        <is>
          <t>211898</t>
        </is>
      </c>
      <c r="B35" t="inlineStr">
        <is>
          <t>Love Cabaret</t>
        </is>
      </c>
      <c r="C35" t="inlineStr">
        <is>
          <t>SECRETARIA DE ESTADO DA FAZENDA</t>
        </is>
      </c>
      <c r="D35" t="inlineStr">
        <is>
          <t>SEFAZ</t>
        </is>
      </c>
      <c r="E35" t="inlineStr">
        <is>
          <t>59/84</t>
        </is>
      </c>
      <c r="F35" t="inlineStr">
        <is>
          <t>Endividamento</t>
        </is>
      </c>
      <c r="G35" t="inlineStr">
        <is>
          <t>Endividamento Geral</t>
        </is>
      </c>
      <c r="H35" t="n">
        <v>670.04</v>
      </c>
      <c r="I35" t="inlineStr">
        <is>
          <t>False</t>
        </is>
      </c>
      <c r="J35" t="n">
        <v/>
      </c>
      <c r="K35" t="n">
        <v/>
      </c>
      <c r="L35" s="555" t="n">
        <v>47843</v>
      </c>
      <c r="M35" s="555" t="n">
        <v>47878</v>
      </c>
      <c r="N35" t="n">
        <v>670.04</v>
      </c>
      <c r="Q35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R35" t="inlineStr">
        <is>
          <t>01/2031</t>
        </is>
      </c>
    </row>
    <row r="36">
      <c r="A36" t="inlineStr">
        <is>
          <t>211897</t>
        </is>
      </c>
      <c r="B36" t="inlineStr">
        <is>
          <t>Love Cabaret</t>
        </is>
      </c>
      <c r="C36" t="inlineStr">
        <is>
          <t>SECRETARIA DE ESTADO DA FAZENDA</t>
        </is>
      </c>
      <c r="D36" t="inlineStr">
        <is>
          <t>SEFAZ</t>
        </is>
      </c>
      <c r="E36" t="inlineStr">
        <is>
          <t>58/84</t>
        </is>
      </c>
      <c r="F36" t="inlineStr">
        <is>
          <t>Endividamento</t>
        </is>
      </c>
      <c r="G36" t="inlineStr">
        <is>
          <t>Endividamento Geral</t>
        </is>
      </c>
      <c r="H36" t="n">
        <v>670.04</v>
      </c>
      <c r="I36" t="inlineStr">
        <is>
          <t>False</t>
        </is>
      </c>
      <c r="J36" t="n">
        <v/>
      </c>
      <c r="K36" t="n">
        <v/>
      </c>
      <c r="L36" s="555" t="n">
        <v>47813</v>
      </c>
      <c r="M36" s="555" t="n">
        <v>47847</v>
      </c>
      <c r="N36" t="n">
        <v>670.04</v>
      </c>
      <c r="Q36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R36" t="inlineStr">
        <is>
          <t>12/2030</t>
        </is>
      </c>
    </row>
    <row r="37">
      <c r="A37" t="inlineStr">
        <is>
          <t>211896</t>
        </is>
      </c>
      <c r="B37" t="inlineStr">
        <is>
          <t>Love Cabaret</t>
        </is>
      </c>
      <c r="C37" t="inlineStr">
        <is>
          <t>SECRETARIA DE ESTADO DA FAZENDA</t>
        </is>
      </c>
      <c r="D37" t="inlineStr">
        <is>
          <t>SEFAZ</t>
        </is>
      </c>
      <c r="E37" t="inlineStr">
        <is>
          <t>57/84</t>
        </is>
      </c>
      <c r="F37" t="inlineStr">
        <is>
          <t>Endividamento</t>
        </is>
      </c>
      <c r="G37" t="inlineStr">
        <is>
          <t>Endividamento Geral</t>
        </is>
      </c>
      <c r="H37" t="n">
        <v>670.04</v>
      </c>
      <c r="I37" t="inlineStr">
        <is>
          <t>False</t>
        </is>
      </c>
      <c r="J37" t="n">
        <v/>
      </c>
      <c r="K37" t="n">
        <v/>
      </c>
      <c r="L37" s="555" t="n">
        <v>47782</v>
      </c>
      <c r="M37" s="555" t="n">
        <v>47817</v>
      </c>
      <c r="N37" t="n">
        <v>670.04</v>
      </c>
      <c r="Q37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R37" t="inlineStr">
        <is>
          <t>11/2030</t>
        </is>
      </c>
    </row>
    <row r="38">
      <c r="A38" t="inlineStr">
        <is>
          <t>211895</t>
        </is>
      </c>
      <c r="B38" t="inlineStr">
        <is>
          <t>Love Cabaret</t>
        </is>
      </c>
      <c r="C38" t="inlineStr">
        <is>
          <t>SECRETARIA DE ESTADO DA FAZENDA</t>
        </is>
      </c>
      <c r="D38" t="inlineStr">
        <is>
          <t>SEFAZ</t>
        </is>
      </c>
      <c r="E38" t="inlineStr">
        <is>
          <t>56/84</t>
        </is>
      </c>
      <c r="F38" t="inlineStr">
        <is>
          <t>Endividamento</t>
        </is>
      </c>
      <c r="G38" t="inlineStr">
        <is>
          <t>Endividamento Geral</t>
        </is>
      </c>
      <c r="H38" t="n">
        <v>670.04</v>
      </c>
      <c r="I38" t="inlineStr">
        <is>
          <t>False</t>
        </is>
      </c>
      <c r="J38" t="n">
        <v/>
      </c>
      <c r="K38" t="n">
        <v/>
      </c>
      <c r="L38" s="555" t="n">
        <v>47752</v>
      </c>
      <c r="M38" s="555" t="n">
        <v>47786</v>
      </c>
      <c r="N38" t="n">
        <v>670.04</v>
      </c>
      <c r="Q38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R38" t="inlineStr">
        <is>
          <t>10/2030</t>
        </is>
      </c>
    </row>
    <row r="39">
      <c r="A39" t="inlineStr">
        <is>
          <t>211894</t>
        </is>
      </c>
      <c r="B39" t="inlineStr">
        <is>
          <t>Love Cabaret</t>
        </is>
      </c>
      <c r="C39" t="inlineStr">
        <is>
          <t>SECRETARIA DE ESTADO DA FAZENDA</t>
        </is>
      </c>
      <c r="D39" t="inlineStr">
        <is>
          <t>SEFAZ</t>
        </is>
      </c>
      <c r="E39" t="inlineStr">
        <is>
          <t>55/84</t>
        </is>
      </c>
      <c r="F39" t="inlineStr">
        <is>
          <t>Endividamento</t>
        </is>
      </c>
      <c r="G39" t="inlineStr">
        <is>
          <t>Endividamento Geral</t>
        </is>
      </c>
      <c r="H39" t="n">
        <v>670.04</v>
      </c>
      <c r="I39" t="inlineStr">
        <is>
          <t>False</t>
        </is>
      </c>
      <c r="J39" t="n">
        <v/>
      </c>
      <c r="K39" t="n">
        <v/>
      </c>
      <c r="L39" s="555" t="n">
        <v>47721</v>
      </c>
      <c r="M39" s="555" t="n">
        <v>47756</v>
      </c>
      <c r="N39" t="n">
        <v>670.04</v>
      </c>
      <c r="Q39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R39" t="inlineStr">
        <is>
          <t>09/2030</t>
        </is>
      </c>
    </row>
    <row r="40">
      <c r="A40" t="inlineStr">
        <is>
          <t>211893</t>
        </is>
      </c>
      <c r="B40" t="inlineStr">
        <is>
          <t>Love Cabaret</t>
        </is>
      </c>
      <c r="C40" t="inlineStr">
        <is>
          <t>SECRETARIA DE ESTADO DA FAZENDA</t>
        </is>
      </c>
      <c r="D40" t="inlineStr">
        <is>
          <t>SEFAZ</t>
        </is>
      </c>
      <c r="E40" t="inlineStr">
        <is>
          <t>54/84</t>
        </is>
      </c>
      <c r="F40" t="inlineStr">
        <is>
          <t>Endividamento</t>
        </is>
      </c>
      <c r="G40" t="inlineStr">
        <is>
          <t>Endividamento Geral</t>
        </is>
      </c>
      <c r="H40" t="n">
        <v>670.04</v>
      </c>
      <c r="I40" t="inlineStr">
        <is>
          <t>False</t>
        </is>
      </c>
      <c r="J40" t="n">
        <v/>
      </c>
      <c r="K40" t="n">
        <v/>
      </c>
      <c r="L40" s="555" t="n">
        <v>47690</v>
      </c>
      <c r="M40" s="555" t="n">
        <v>47725</v>
      </c>
      <c r="N40" t="n">
        <v>670.04</v>
      </c>
      <c r="Q40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R40" t="inlineStr">
        <is>
          <t>08/2030</t>
        </is>
      </c>
    </row>
    <row r="41">
      <c r="A41" t="inlineStr">
        <is>
          <t>211892</t>
        </is>
      </c>
      <c r="B41" t="inlineStr">
        <is>
          <t>Love Cabaret</t>
        </is>
      </c>
      <c r="C41" t="inlineStr">
        <is>
          <t>SECRETARIA DE ESTADO DA FAZENDA</t>
        </is>
      </c>
      <c r="D41" t="inlineStr">
        <is>
          <t>SEFAZ</t>
        </is>
      </c>
      <c r="E41" t="inlineStr">
        <is>
          <t>53/84</t>
        </is>
      </c>
      <c r="F41" t="inlineStr">
        <is>
          <t>Endividamento</t>
        </is>
      </c>
      <c r="G41" t="inlineStr">
        <is>
          <t>Endividamento Geral</t>
        </is>
      </c>
      <c r="H41" t="n">
        <v>670.04</v>
      </c>
      <c r="I41" t="inlineStr">
        <is>
          <t>False</t>
        </is>
      </c>
      <c r="J41" t="n">
        <v/>
      </c>
      <c r="K41" t="n">
        <v/>
      </c>
      <c r="L41" s="555" t="n">
        <v>47660</v>
      </c>
      <c r="M41" s="555" t="n">
        <v>47694</v>
      </c>
      <c r="N41" t="n">
        <v>670.04</v>
      </c>
      <c r="Q41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R41" t="inlineStr">
        <is>
          <t>07/2030</t>
        </is>
      </c>
    </row>
    <row r="42">
      <c r="A42" t="inlineStr">
        <is>
          <t>211891</t>
        </is>
      </c>
      <c r="B42" t="inlineStr">
        <is>
          <t>Love Cabaret</t>
        </is>
      </c>
      <c r="C42" t="inlineStr">
        <is>
          <t>SECRETARIA DE ESTADO DA FAZENDA</t>
        </is>
      </c>
      <c r="D42" t="inlineStr">
        <is>
          <t>SEFAZ</t>
        </is>
      </c>
      <c r="E42" t="inlineStr">
        <is>
          <t>52/84</t>
        </is>
      </c>
      <c r="F42" t="inlineStr">
        <is>
          <t>Endividamento</t>
        </is>
      </c>
      <c r="G42" t="inlineStr">
        <is>
          <t>Endividamento Geral</t>
        </is>
      </c>
      <c r="H42" t="n">
        <v>670.04</v>
      </c>
      <c r="I42" t="inlineStr">
        <is>
          <t>False</t>
        </is>
      </c>
      <c r="J42" t="n">
        <v/>
      </c>
      <c r="K42" t="n">
        <v/>
      </c>
      <c r="L42" s="555" t="n">
        <v>47629</v>
      </c>
      <c r="M42" s="555" t="n">
        <v>47664</v>
      </c>
      <c r="N42" t="n">
        <v>670.04</v>
      </c>
      <c r="Q42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R42" t="inlineStr">
        <is>
          <t>06/2030</t>
        </is>
      </c>
    </row>
    <row r="43">
      <c r="A43" t="inlineStr">
        <is>
          <t>211890</t>
        </is>
      </c>
      <c r="B43" t="inlineStr">
        <is>
          <t>Love Cabaret</t>
        </is>
      </c>
      <c r="C43" t="inlineStr">
        <is>
          <t>SECRETARIA DE ESTADO DA FAZENDA</t>
        </is>
      </c>
      <c r="D43" t="inlineStr">
        <is>
          <t>SEFAZ</t>
        </is>
      </c>
      <c r="E43" t="inlineStr">
        <is>
          <t>51/84</t>
        </is>
      </c>
      <c r="F43" t="inlineStr">
        <is>
          <t>Endividamento</t>
        </is>
      </c>
      <c r="G43" t="inlineStr">
        <is>
          <t>Endividamento Geral</t>
        </is>
      </c>
      <c r="H43" t="n">
        <v>670.04</v>
      </c>
      <c r="I43" t="inlineStr">
        <is>
          <t>False</t>
        </is>
      </c>
      <c r="J43" t="n">
        <v/>
      </c>
      <c r="K43" t="n">
        <v/>
      </c>
      <c r="L43" s="555" t="n">
        <v>47599</v>
      </c>
      <c r="M43" s="555" t="n">
        <v>47633</v>
      </c>
      <c r="N43" t="n">
        <v>670.04</v>
      </c>
      <c r="Q43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R43" t="inlineStr">
        <is>
          <t>05/2030</t>
        </is>
      </c>
    </row>
    <row r="44">
      <c r="A44" t="inlineStr">
        <is>
          <t>211889</t>
        </is>
      </c>
      <c r="B44" t="inlineStr">
        <is>
          <t>Love Cabaret</t>
        </is>
      </c>
      <c r="C44" t="inlineStr">
        <is>
          <t>SECRETARIA DE ESTADO DA FAZENDA</t>
        </is>
      </c>
      <c r="D44" t="inlineStr">
        <is>
          <t>SEFAZ</t>
        </is>
      </c>
      <c r="E44" t="inlineStr">
        <is>
          <t>50/84</t>
        </is>
      </c>
      <c r="F44" t="inlineStr">
        <is>
          <t>Endividamento</t>
        </is>
      </c>
      <c r="G44" t="inlineStr">
        <is>
          <t>Endividamento Geral</t>
        </is>
      </c>
      <c r="H44" t="n">
        <v>670.04</v>
      </c>
      <c r="I44" t="inlineStr">
        <is>
          <t>False</t>
        </is>
      </c>
      <c r="J44" t="n">
        <v/>
      </c>
      <c r="K44" t="n">
        <v/>
      </c>
      <c r="L44" s="555" t="n">
        <v>47568</v>
      </c>
      <c r="M44" s="555" t="n">
        <v>47603</v>
      </c>
      <c r="N44" t="n">
        <v>670.04</v>
      </c>
      <c r="Q44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R44" t="inlineStr">
        <is>
          <t>04/2030</t>
        </is>
      </c>
    </row>
    <row r="45">
      <c r="A45" t="inlineStr">
        <is>
          <t>211888</t>
        </is>
      </c>
      <c r="B45" t="inlineStr">
        <is>
          <t>Love Cabaret</t>
        </is>
      </c>
      <c r="C45" t="inlineStr">
        <is>
          <t>SECRETARIA DE ESTADO DA FAZENDA</t>
        </is>
      </c>
      <c r="D45" t="inlineStr">
        <is>
          <t>SEFAZ</t>
        </is>
      </c>
      <c r="E45" t="inlineStr">
        <is>
          <t>49/84</t>
        </is>
      </c>
      <c r="F45" t="inlineStr">
        <is>
          <t>Endividamento</t>
        </is>
      </c>
      <c r="G45" t="inlineStr">
        <is>
          <t>Endividamento Geral</t>
        </is>
      </c>
      <c r="H45" t="n">
        <v>670.04</v>
      </c>
      <c r="I45" t="inlineStr">
        <is>
          <t>False</t>
        </is>
      </c>
      <c r="J45" t="n">
        <v/>
      </c>
      <c r="K45" t="n">
        <v/>
      </c>
      <c r="L45" s="555" t="n">
        <v>47540</v>
      </c>
      <c r="M45" s="555" t="n">
        <v>47572</v>
      </c>
      <c r="N45" t="n">
        <v>670.04</v>
      </c>
      <c r="Q45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R45" t="inlineStr">
        <is>
          <t>03/2030</t>
        </is>
      </c>
    </row>
    <row r="46">
      <c r="A46" t="inlineStr">
        <is>
          <t>211887</t>
        </is>
      </c>
      <c r="B46" t="inlineStr">
        <is>
          <t>Love Cabaret</t>
        </is>
      </c>
      <c r="C46" t="inlineStr">
        <is>
          <t>SECRETARIA DE ESTADO DA FAZENDA</t>
        </is>
      </c>
      <c r="D46" t="inlineStr">
        <is>
          <t>SEFAZ</t>
        </is>
      </c>
      <c r="E46" t="inlineStr">
        <is>
          <t>48/84</t>
        </is>
      </c>
      <c r="F46" t="inlineStr">
        <is>
          <t>Endividamento</t>
        </is>
      </c>
      <c r="G46" t="inlineStr">
        <is>
          <t>Endividamento Geral</t>
        </is>
      </c>
      <c r="H46" t="n">
        <v>670.04</v>
      </c>
      <c r="I46" t="inlineStr">
        <is>
          <t>False</t>
        </is>
      </c>
      <c r="J46" t="n">
        <v/>
      </c>
      <c r="K46" t="n">
        <v/>
      </c>
      <c r="L46" s="555" t="n">
        <v>47509</v>
      </c>
      <c r="M46" s="555" t="n">
        <v>47542</v>
      </c>
      <c r="N46" t="n">
        <v>670.04</v>
      </c>
      <c r="Q46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R46" t="inlineStr">
        <is>
          <t>02/2030</t>
        </is>
      </c>
    </row>
    <row r="47">
      <c r="A47" t="inlineStr">
        <is>
          <t>211886</t>
        </is>
      </c>
      <c r="B47" t="inlineStr">
        <is>
          <t>Love Cabaret</t>
        </is>
      </c>
      <c r="C47" t="inlineStr">
        <is>
          <t>SECRETARIA DE ESTADO DA FAZENDA</t>
        </is>
      </c>
      <c r="D47" t="inlineStr">
        <is>
          <t>SEFAZ</t>
        </is>
      </c>
      <c r="E47" t="inlineStr">
        <is>
          <t>47/84</t>
        </is>
      </c>
      <c r="F47" t="inlineStr">
        <is>
          <t>Endividamento</t>
        </is>
      </c>
      <c r="G47" t="inlineStr">
        <is>
          <t>Endividamento Geral</t>
        </is>
      </c>
      <c r="H47" t="n">
        <v>670.04</v>
      </c>
      <c r="I47" t="inlineStr">
        <is>
          <t>False</t>
        </is>
      </c>
      <c r="J47" t="n">
        <v/>
      </c>
      <c r="K47" t="n">
        <v/>
      </c>
      <c r="L47" s="555" t="n">
        <v>47478</v>
      </c>
      <c r="M47" s="555" t="n">
        <v>47513</v>
      </c>
      <c r="N47" t="n">
        <v>670.04</v>
      </c>
      <c r="Q47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R47" t="inlineStr">
        <is>
          <t>01/2030</t>
        </is>
      </c>
    </row>
    <row r="48">
      <c r="A48" t="inlineStr">
        <is>
          <t>211885</t>
        </is>
      </c>
      <c r="B48" t="inlineStr">
        <is>
          <t>Love Cabaret</t>
        </is>
      </c>
      <c r="C48" t="inlineStr">
        <is>
          <t>SECRETARIA DE ESTADO DA FAZENDA</t>
        </is>
      </c>
      <c r="D48" t="inlineStr">
        <is>
          <t>SEFAZ</t>
        </is>
      </c>
      <c r="E48" t="inlineStr">
        <is>
          <t>46/84</t>
        </is>
      </c>
      <c r="F48" t="inlineStr">
        <is>
          <t>Endividamento</t>
        </is>
      </c>
      <c r="G48" t="inlineStr">
        <is>
          <t>Endividamento Geral</t>
        </is>
      </c>
      <c r="H48" t="n">
        <v>670.04</v>
      </c>
      <c r="I48" t="inlineStr">
        <is>
          <t>False</t>
        </is>
      </c>
      <c r="J48" t="n">
        <v/>
      </c>
      <c r="K48" t="n">
        <v/>
      </c>
      <c r="L48" s="555" t="n">
        <v>47448</v>
      </c>
      <c r="M48" s="555" t="n">
        <v>47482</v>
      </c>
      <c r="N48" t="n">
        <v>670.04</v>
      </c>
      <c r="Q48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R48" t="inlineStr">
        <is>
          <t>12/2029</t>
        </is>
      </c>
    </row>
    <row r="49">
      <c r="A49" t="inlineStr">
        <is>
          <t>211884</t>
        </is>
      </c>
      <c r="B49" t="inlineStr">
        <is>
          <t>Love Cabaret</t>
        </is>
      </c>
      <c r="C49" t="inlineStr">
        <is>
          <t>SECRETARIA DE ESTADO DA FAZENDA</t>
        </is>
      </c>
      <c r="D49" t="inlineStr">
        <is>
          <t>SEFAZ</t>
        </is>
      </c>
      <c r="E49" t="inlineStr">
        <is>
          <t>45/84</t>
        </is>
      </c>
      <c r="F49" t="inlineStr">
        <is>
          <t>Endividamento</t>
        </is>
      </c>
      <c r="G49" t="inlineStr">
        <is>
          <t>Endividamento Geral</t>
        </is>
      </c>
      <c r="H49" t="n">
        <v>670.04</v>
      </c>
      <c r="I49" t="inlineStr">
        <is>
          <t>False</t>
        </is>
      </c>
      <c r="J49" t="n">
        <v/>
      </c>
      <c r="K49" t="n">
        <v/>
      </c>
      <c r="L49" s="555" t="n">
        <v>47417</v>
      </c>
      <c r="M49" s="555" t="n">
        <v>47452</v>
      </c>
      <c r="N49" t="n">
        <v>670.04</v>
      </c>
      <c r="Q49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R49" t="inlineStr">
        <is>
          <t>11/2029</t>
        </is>
      </c>
    </row>
    <row r="50">
      <c r="A50" t="inlineStr">
        <is>
          <t>211883</t>
        </is>
      </c>
      <c r="B50" t="inlineStr">
        <is>
          <t>Love Cabaret</t>
        </is>
      </c>
      <c r="C50" t="inlineStr">
        <is>
          <t>SECRETARIA DE ESTADO DA FAZENDA</t>
        </is>
      </c>
      <c r="D50" t="inlineStr">
        <is>
          <t>SEFAZ</t>
        </is>
      </c>
      <c r="E50" t="inlineStr">
        <is>
          <t>44/84</t>
        </is>
      </c>
      <c r="F50" t="inlineStr">
        <is>
          <t>Endividamento</t>
        </is>
      </c>
      <c r="G50" t="inlineStr">
        <is>
          <t>Endividamento Geral</t>
        </is>
      </c>
      <c r="H50" t="n">
        <v>670.04</v>
      </c>
      <c r="I50" t="inlineStr">
        <is>
          <t>False</t>
        </is>
      </c>
      <c r="J50" t="n">
        <v/>
      </c>
      <c r="K50" t="n">
        <v/>
      </c>
      <c r="L50" s="555" t="n">
        <v>47387</v>
      </c>
      <c r="M50" s="555" t="n">
        <v>47421</v>
      </c>
      <c r="N50" t="n">
        <v>670.04</v>
      </c>
      <c r="Q50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R50" t="inlineStr">
        <is>
          <t>10/2029</t>
        </is>
      </c>
    </row>
    <row r="51">
      <c r="A51" t="inlineStr">
        <is>
          <t>211882</t>
        </is>
      </c>
      <c r="B51" t="inlineStr">
        <is>
          <t>Love Cabaret</t>
        </is>
      </c>
      <c r="C51" t="inlineStr">
        <is>
          <t>SECRETARIA DE ESTADO DA FAZENDA</t>
        </is>
      </c>
      <c r="D51" t="inlineStr">
        <is>
          <t>SEFAZ</t>
        </is>
      </c>
      <c r="E51" t="inlineStr">
        <is>
          <t>43/84</t>
        </is>
      </c>
      <c r="F51" t="inlineStr">
        <is>
          <t>Endividamento</t>
        </is>
      </c>
      <c r="G51" t="inlineStr">
        <is>
          <t>Endividamento Geral</t>
        </is>
      </c>
      <c r="H51" t="n">
        <v>670.04</v>
      </c>
      <c r="I51" t="inlineStr">
        <is>
          <t>False</t>
        </is>
      </c>
      <c r="J51" t="n">
        <v/>
      </c>
      <c r="K51" t="n">
        <v/>
      </c>
      <c r="L51" s="555" t="n">
        <v>47356</v>
      </c>
      <c r="M51" s="555" t="n">
        <v>47391</v>
      </c>
      <c r="N51" t="n">
        <v>670.04</v>
      </c>
      <c r="Q51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R51" t="inlineStr">
        <is>
          <t>09/2029</t>
        </is>
      </c>
    </row>
    <row r="52">
      <c r="A52" t="inlineStr">
        <is>
          <t>211881</t>
        </is>
      </c>
      <c r="B52" t="inlineStr">
        <is>
          <t>Love Cabaret</t>
        </is>
      </c>
      <c r="C52" t="inlineStr">
        <is>
          <t>SECRETARIA DE ESTADO DA FAZENDA</t>
        </is>
      </c>
      <c r="D52" t="inlineStr">
        <is>
          <t>SEFAZ</t>
        </is>
      </c>
      <c r="E52" t="inlineStr">
        <is>
          <t>42/84</t>
        </is>
      </c>
      <c r="F52" t="inlineStr">
        <is>
          <t>Endividamento</t>
        </is>
      </c>
      <c r="G52" t="inlineStr">
        <is>
          <t>Endividamento Geral</t>
        </is>
      </c>
      <c r="H52" t="n">
        <v>670.04</v>
      </c>
      <c r="I52" t="inlineStr">
        <is>
          <t>False</t>
        </is>
      </c>
      <c r="J52" t="n">
        <v/>
      </c>
      <c r="K52" t="n">
        <v/>
      </c>
      <c r="L52" s="555" t="n">
        <v>47325</v>
      </c>
      <c r="M52" s="555" t="n">
        <v>47360</v>
      </c>
      <c r="N52" t="n">
        <v>670.04</v>
      </c>
      <c r="Q52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R52" t="inlineStr">
        <is>
          <t>08/2029</t>
        </is>
      </c>
    </row>
    <row r="53">
      <c r="A53" t="inlineStr">
        <is>
          <t>211880</t>
        </is>
      </c>
      <c r="B53" t="inlineStr">
        <is>
          <t>Love Cabaret</t>
        </is>
      </c>
      <c r="C53" t="inlineStr">
        <is>
          <t>SECRETARIA DE ESTADO DA FAZENDA</t>
        </is>
      </c>
      <c r="D53" t="inlineStr">
        <is>
          <t>SEFAZ</t>
        </is>
      </c>
      <c r="E53" t="inlineStr">
        <is>
          <t>41/84</t>
        </is>
      </c>
      <c r="F53" t="inlineStr">
        <is>
          <t>Endividamento</t>
        </is>
      </c>
      <c r="G53" t="inlineStr">
        <is>
          <t>Endividamento Geral</t>
        </is>
      </c>
      <c r="H53" t="n">
        <v>670.04</v>
      </c>
      <c r="I53" t="inlineStr">
        <is>
          <t>False</t>
        </is>
      </c>
      <c r="J53" t="n">
        <v/>
      </c>
      <c r="K53" t="n">
        <v/>
      </c>
      <c r="L53" s="555" t="n">
        <v>47295</v>
      </c>
      <c r="M53" s="555" t="n">
        <v>47329</v>
      </c>
      <c r="N53" t="n">
        <v>670.04</v>
      </c>
      <c r="Q53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R53" t="inlineStr">
        <is>
          <t>07/2029</t>
        </is>
      </c>
    </row>
    <row r="54">
      <c r="A54" t="inlineStr">
        <is>
          <t>211879</t>
        </is>
      </c>
      <c r="B54" t="inlineStr">
        <is>
          <t>Love Cabaret</t>
        </is>
      </c>
      <c r="C54" t="inlineStr">
        <is>
          <t>SECRETARIA DE ESTADO DA FAZENDA</t>
        </is>
      </c>
      <c r="D54" t="inlineStr">
        <is>
          <t>SEFAZ</t>
        </is>
      </c>
      <c r="E54" t="inlineStr">
        <is>
          <t>40/84</t>
        </is>
      </c>
      <c r="F54" t="inlineStr">
        <is>
          <t>Endividamento</t>
        </is>
      </c>
      <c r="G54" t="inlineStr">
        <is>
          <t>Endividamento Geral</t>
        </is>
      </c>
      <c r="H54" t="n">
        <v>670.04</v>
      </c>
      <c r="I54" t="inlineStr">
        <is>
          <t>False</t>
        </is>
      </c>
      <c r="J54" t="n">
        <v/>
      </c>
      <c r="K54" t="n">
        <v/>
      </c>
      <c r="L54" s="555" t="n">
        <v>47264</v>
      </c>
      <c r="M54" s="555" t="n">
        <v>47299</v>
      </c>
      <c r="N54" t="n">
        <v>670.04</v>
      </c>
      <c r="Q54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R54" t="inlineStr">
        <is>
          <t>06/2029</t>
        </is>
      </c>
    </row>
    <row r="55">
      <c r="A55" t="inlineStr">
        <is>
          <t>211878</t>
        </is>
      </c>
      <c r="B55" t="inlineStr">
        <is>
          <t>Love Cabaret</t>
        </is>
      </c>
      <c r="C55" t="inlineStr">
        <is>
          <t>SECRETARIA DE ESTADO DA FAZENDA</t>
        </is>
      </c>
      <c r="D55" t="inlineStr">
        <is>
          <t>SEFAZ</t>
        </is>
      </c>
      <c r="E55" t="inlineStr">
        <is>
          <t>39/84</t>
        </is>
      </c>
      <c r="F55" t="inlineStr">
        <is>
          <t>Endividamento</t>
        </is>
      </c>
      <c r="G55" t="inlineStr">
        <is>
          <t>Endividamento Geral</t>
        </is>
      </c>
      <c r="H55" t="n">
        <v>670.04</v>
      </c>
      <c r="I55" t="inlineStr">
        <is>
          <t>False</t>
        </is>
      </c>
      <c r="J55" t="n">
        <v/>
      </c>
      <c r="K55" t="n">
        <v/>
      </c>
      <c r="L55" s="555" t="n">
        <v>47234</v>
      </c>
      <c r="M55" s="555" t="n">
        <v>47268</v>
      </c>
      <c r="N55" t="n">
        <v>670.04</v>
      </c>
      <c r="Q55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R55" t="inlineStr">
        <is>
          <t>05/2029</t>
        </is>
      </c>
    </row>
    <row r="56">
      <c r="A56" t="inlineStr">
        <is>
          <t>211877</t>
        </is>
      </c>
      <c r="B56" t="inlineStr">
        <is>
          <t>Love Cabaret</t>
        </is>
      </c>
      <c r="C56" t="inlineStr">
        <is>
          <t>SECRETARIA DE ESTADO DA FAZENDA</t>
        </is>
      </c>
      <c r="D56" t="inlineStr">
        <is>
          <t>SEFAZ</t>
        </is>
      </c>
      <c r="E56" t="inlineStr">
        <is>
          <t>38/84</t>
        </is>
      </c>
      <c r="F56" t="inlineStr">
        <is>
          <t>Endividamento</t>
        </is>
      </c>
      <c r="G56" t="inlineStr">
        <is>
          <t>Endividamento Geral</t>
        </is>
      </c>
      <c r="H56" t="n">
        <v>670.04</v>
      </c>
      <c r="I56" t="inlineStr">
        <is>
          <t>False</t>
        </is>
      </c>
      <c r="J56" t="n">
        <v/>
      </c>
      <c r="K56" t="n">
        <v/>
      </c>
      <c r="L56" s="555" t="n">
        <v>47203</v>
      </c>
      <c r="M56" s="555" t="n">
        <v>47238</v>
      </c>
      <c r="N56" t="n">
        <v>670.04</v>
      </c>
      <c r="Q56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R56" t="inlineStr">
        <is>
          <t>04/2029</t>
        </is>
      </c>
    </row>
    <row r="57">
      <c r="A57" t="inlineStr">
        <is>
          <t>211876</t>
        </is>
      </c>
      <c r="B57" t="inlineStr">
        <is>
          <t>Love Cabaret</t>
        </is>
      </c>
      <c r="C57" t="inlineStr">
        <is>
          <t>SECRETARIA DE ESTADO DA FAZENDA</t>
        </is>
      </c>
      <c r="D57" t="inlineStr">
        <is>
          <t>SEFAZ</t>
        </is>
      </c>
      <c r="E57" t="inlineStr">
        <is>
          <t>37/84</t>
        </is>
      </c>
      <c r="F57" t="inlineStr">
        <is>
          <t>Endividamento</t>
        </is>
      </c>
      <c r="G57" t="inlineStr">
        <is>
          <t>Endividamento Geral</t>
        </is>
      </c>
      <c r="H57" t="n">
        <v>670.04</v>
      </c>
      <c r="I57" t="inlineStr">
        <is>
          <t>False</t>
        </is>
      </c>
      <c r="J57" t="n">
        <v/>
      </c>
      <c r="K57" t="n">
        <v/>
      </c>
      <c r="L57" s="555" t="n">
        <v>47175</v>
      </c>
      <c r="M57" s="555" t="n">
        <v>47207</v>
      </c>
      <c r="N57" t="n">
        <v>670.04</v>
      </c>
      <c r="Q57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R57" t="inlineStr">
        <is>
          <t>03/2029</t>
        </is>
      </c>
    </row>
    <row r="58">
      <c r="A58" t="inlineStr">
        <is>
          <t>211875</t>
        </is>
      </c>
      <c r="B58" t="inlineStr">
        <is>
          <t>Love Cabaret</t>
        </is>
      </c>
      <c r="C58" t="inlineStr">
        <is>
          <t>SECRETARIA DE ESTADO DA FAZENDA</t>
        </is>
      </c>
      <c r="D58" t="inlineStr">
        <is>
          <t>SEFAZ</t>
        </is>
      </c>
      <c r="E58" t="inlineStr">
        <is>
          <t>36/84</t>
        </is>
      </c>
      <c r="F58" t="inlineStr">
        <is>
          <t>Endividamento</t>
        </is>
      </c>
      <c r="G58" t="inlineStr">
        <is>
          <t>Endividamento Geral</t>
        </is>
      </c>
      <c r="H58" t="n">
        <v>670.04</v>
      </c>
      <c r="I58" t="inlineStr">
        <is>
          <t>False</t>
        </is>
      </c>
      <c r="J58" t="n">
        <v/>
      </c>
      <c r="K58" t="n">
        <v/>
      </c>
      <c r="L58" s="555" t="n">
        <v>47144</v>
      </c>
      <c r="M58" s="555" t="n">
        <v>47177</v>
      </c>
      <c r="N58" t="n">
        <v>670.04</v>
      </c>
      <c r="Q58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R58" t="inlineStr">
        <is>
          <t>02/2029</t>
        </is>
      </c>
    </row>
    <row r="59">
      <c r="A59" t="inlineStr">
        <is>
          <t>211874</t>
        </is>
      </c>
      <c r="B59" t="inlineStr">
        <is>
          <t>Love Cabaret</t>
        </is>
      </c>
      <c r="C59" t="inlineStr">
        <is>
          <t>SECRETARIA DE ESTADO DA FAZENDA</t>
        </is>
      </c>
      <c r="D59" t="inlineStr">
        <is>
          <t>SEFAZ</t>
        </is>
      </c>
      <c r="E59" t="inlineStr">
        <is>
          <t>35/84</t>
        </is>
      </c>
      <c r="F59" t="inlineStr">
        <is>
          <t>Endividamento</t>
        </is>
      </c>
      <c r="G59" t="inlineStr">
        <is>
          <t>Endividamento Geral</t>
        </is>
      </c>
      <c r="H59" t="n">
        <v>670.04</v>
      </c>
      <c r="I59" t="inlineStr">
        <is>
          <t>False</t>
        </is>
      </c>
      <c r="J59" t="n">
        <v/>
      </c>
      <c r="K59" t="n">
        <v/>
      </c>
      <c r="L59" s="555" t="n">
        <v>47113</v>
      </c>
      <c r="M59" s="555" t="n">
        <v>47148</v>
      </c>
      <c r="N59" t="n">
        <v>670.04</v>
      </c>
      <c r="Q59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R59" t="inlineStr">
        <is>
          <t>01/2029</t>
        </is>
      </c>
    </row>
    <row r="60">
      <c r="A60" t="inlineStr">
        <is>
          <t>211873</t>
        </is>
      </c>
      <c r="B60" t="inlineStr">
        <is>
          <t>Love Cabaret</t>
        </is>
      </c>
      <c r="C60" t="inlineStr">
        <is>
          <t>SECRETARIA DE ESTADO DA FAZENDA</t>
        </is>
      </c>
      <c r="D60" t="inlineStr">
        <is>
          <t>SEFAZ</t>
        </is>
      </c>
      <c r="E60" t="inlineStr">
        <is>
          <t>34/84</t>
        </is>
      </c>
      <c r="F60" t="inlineStr">
        <is>
          <t>Endividamento</t>
        </is>
      </c>
      <c r="G60" t="inlineStr">
        <is>
          <t>Endividamento Geral</t>
        </is>
      </c>
      <c r="H60" t="n">
        <v>670.04</v>
      </c>
      <c r="I60" t="inlineStr">
        <is>
          <t>False</t>
        </is>
      </c>
      <c r="J60" t="n">
        <v/>
      </c>
      <c r="K60" t="n">
        <v/>
      </c>
      <c r="L60" s="555" t="n">
        <v>47083</v>
      </c>
      <c r="M60" s="555" t="n">
        <v>47117</v>
      </c>
      <c r="N60" t="n">
        <v>670.04</v>
      </c>
      <c r="Q60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R60" t="inlineStr">
        <is>
          <t>12/2028</t>
        </is>
      </c>
    </row>
    <row r="61">
      <c r="A61" t="inlineStr">
        <is>
          <t>211872</t>
        </is>
      </c>
      <c r="B61" t="inlineStr">
        <is>
          <t>Love Cabaret</t>
        </is>
      </c>
      <c r="C61" t="inlineStr">
        <is>
          <t>SECRETARIA DE ESTADO DA FAZENDA</t>
        </is>
      </c>
      <c r="D61" t="inlineStr">
        <is>
          <t>SEFAZ</t>
        </is>
      </c>
      <c r="E61" t="inlineStr">
        <is>
          <t>33/84</t>
        </is>
      </c>
      <c r="F61" t="inlineStr">
        <is>
          <t>Endividamento</t>
        </is>
      </c>
      <c r="G61" t="inlineStr">
        <is>
          <t>Endividamento Geral</t>
        </is>
      </c>
      <c r="H61" t="n">
        <v>670.04</v>
      </c>
      <c r="I61" t="inlineStr">
        <is>
          <t>False</t>
        </is>
      </c>
      <c r="J61" t="n">
        <v/>
      </c>
      <c r="K61" t="n">
        <v/>
      </c>
      <c r="L61" s="555" t="n">
        <v>47052</v>
      </c>
      <c r="M61" s="555" t="n">
        <v>47087</v>
      </c>
      <c r="N61" t="n">
        <v>670.04</v>
      </c>
      <c r="Q61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R61" t="inlineStr">
        <is>
          <t>11/2028</t>
        </is>
      </c>
    </row>
    <row r="62">
      <c r="A62" t="inlineStr">
        <is>
          <t>211871</t>
        </is>
      </c>
      <c r="B62" t="inlineStr">
        <is>
          <t>Love Cabaret</t>
        </is>
      </c>
      <c r="C62" t="inlineStr">
        <is>
          <t>SECRETARIA DE ESTADO DA FAZENDA</t>
        </is>
      </c>
      <c r="D62" t="inlineStr">
        <is>
          <t>SEFAZ</t>
        </is>
      </c>
      <c r="E62" t="inlineStr">
        <is>
          <t>32/84</t>
        </is>
      </c>
      <c r="F62" t="inlineStr">
        <is>
          <t>Endividamento</t>
        </is>
      </c>
      <c r="G62" t="inlineStr">
        <is>
          <t>Endividamento Geral</t>
        </is>
      </c>
      <c r="H62" t="n">
        <v>670.04</v>
      </c>
      <c r="I62" t="inlineStr">
        <is>
          <t>False</t>
        </is>
      </c>
      <c r="J62" t="n">
        <v/>
      </c>
      <c r="K62" t="n">
        <v/>
      </c>
      <c r="L62" s="555" t="n">
        <v>47022</v>
      </c>
      <c r="M62" s="555" t="n">
        <v>47056</v>
      </c>
      <c r="N62" t="n">
        <v>670.04</v>
      </c>
      <c r="Q62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R62" t="inlineStr">
        <is>
          <t>10/2028</t>
        </is>
      </c>
    </row>
    <row r="63">
      <c r="A63" t="inlineStr">
        <is>
          <t>211870</t>
        </is>
      </c>
      <c r="B63" t="inlineStr">
        <is>
          <t>Love Cabaret</t>
        </is>
      </c>
      <c r="C63" t="inlineStr">
        <is>
          <t>SECRETARIA DE ESTADO DA FAZENDA</t>
        </is>
      </c>
      <c r="D63" t="inlineStr">
        <is>
          <t>SEFAZ</t>
        </is>
      </c>
      <c r="E63" t="inlineStr">
        <is>
          <t>31/84</t>
        </is>
      </c>
      <c r="F63" t="inlineStr">
        <is>
          <t>Endividamento</t>
        </is>
      </c>
      <c r="G63" t="inlineStr">
        <is>
          <t>Endividamento Geral</t>
        </is>
      </c>
      <c r="H63" t="n">
        <v>670.04</v>
      </c>
      <c r="I63" t="inlineStr">
        <is>
          <t>False</t>
        </is>
      </c>
      <c r="J63" t="n">
        <v/>
      </c>
      <c r="K63" t="n">
        <v/>
      </c>
      <c r="L63" s="555" t="n">
        <v>46991</v>
      </c>
      <c r="M63" s="555" t="n">
        <v>47026</v>
      </c>
      <c r="N63" t="n">
        <v>670.04</v>
      </c>
      <c r="Q63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R63" t="inlineStr">
        <is>
          <t>09/2028</t>
        </is>
      </c>
    </row>
    <row r="64">
      <c r="A64" t="inlineStr">
        <is>
          <t>211869</t>
        </is>
      </c>
      <c r="B64" t="inlineStr">
        <is>
          <t>Love Cabaret</t>
        </is>
      </c>
      <c r="C64" t="inlineStr">
        <is>
          <t>SECRETARIA DE ESTADO DA FAZENDA</t>
        </is>
      </c>
      <c r="D64" t="inlineStr">
        <is>
          <t>SEFAZ</t>
        </is>
      </c>
      <c r="E64" t="inlineStr">
        <is>
          <t>30/84</t>
        </is>
      </c>
      <c r="F64" t="inlineStr">
        <is>
          <t>Endividamento</t>
        </is>
      </c>
      <c r="G64" t="inlineStr">
        <is>
          <t>Endividamento Geral</t>
        </is>
      </c>
      <c r="H64" t="n">
        <v>670.04</v>
      </c>
      <c r="I64" t="inlineStr">
        <is>
          <t>False</t>
        </is>
      </c>
      <c r="J64" t="n">
        <v/>
      </c>
      <c r="K64" t="n">
        <v/>
      </c>
      <c r="L64" s="555" t="n">
        <v>46960</v>
      </c>
      <c r="M64" s="555" t="n">
        <v>46995</v>
      </c>
      <c r="N64" t="n">
        <v>670.04</v>
      </c>
      <c r="Q64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R64" t="inlineStr">
        <is>
          <t>08/2028</t>
        </is>
      </c>
    </row>
    <row r="65">
      <c r="A65" t="inlineStr">
        <is>
          <t>211868</t>
        </is>
      </c>
      <c r="B65" t="inlineStr">
        <is>
          <t>Love Cabaret</t>
        </is>
      </c>
      <c r="C65" t="inlineStr">
        <is>
          <t>SECRETARIA DE ESTADO DA FAZENDA</t>
        </is>
      </c>
      <c r="D65" t="inlineStr">
        <is>
          <t>SEFAZ</t>
        </is>
      </c>
      <c r="E65" t="inlineStr">
        <is>
          <t>29/84</t>
        </is>
      </c>
      <c r="F65" t="inlineStr">
        <is>
          <t>Endividamento</t>
        </is>
      </c>
      <c r="G65" t="inlineStr">
        <is>
          <t>Endividamento Geral</t>
        </is>
      </c>
      <c r="H65" t="n">
        <v>670.04</v>
      </c>
      <c r="I65" t="inlineStr">
        <is>
          <t>False</t>
        </is>
      </c>
      <c r="J65" t="n">
        <v/>
      </c>
      <c r="K65" t="n">
        <v/>
      </c>
      <c r="L65" s="555" t="n">
        <v>46930</v>
      </c>
      <c r="M65" s="555" t="n">
        <v>46964</v>
      </c>
      <c r="N65" t="n">
        <v>670.04</v>
      </c>
      <c r="Q65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R65" t="inlineStr">
        <is>
          <t>07/2028</t>
        </is>
      </c>
    </row>
    <row r="66">
      <c r="A66" t="inlineStr">
        <is>
          <t>211867</t>
        </is>
      </c>
      <c r="B66" t="inlineStr">
        <is>
          <t>Love Cabaret</t>
        </is>
      </c>
      <c r="C66" t="inlineStr">
        <is>
          <t>SECRETARIA DE ESTADO DA FAZENDA</t>
        </is>
      </c>
      <c r="D66" t="inlineStr">
        <is>
          <t>SEFAZ</t>
        </is>
      </c>
      <c r="E66" t="inlineStr">
        <is>
          <t>28/84</t>
        </is>
      </c>
      <c r="F66" t="inlineStr">
        <is>
          <t>Endividamento</t>
        </is>
      </c>
      <c r="G66" t="inlineStr">
        <is>
          <t>Endividamento Geral</t>
        </is>
      </c>
      <c r="H66" t="n">
        <v>670.04</v>
      </c>
      <c r="I66" t="inlineStr">
        <is>
          <t>False</t>
        </is>
      </c>
      <c r="J66" t="n">
        <v/>
      </c>
      <c r="K66" t="n">
        <v/>
      </c>
      <c r="L66" s="555" t="n">
        <v>46899</v>
      </c>
      <c r="M66" s="555" t="n">
        <v>46934</v>
      </c>
      <c r="N66" t="n">
        <v>670.04</v>
      </c>
      <c r="Q66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R66" t="inlineStr">
        <is>
          <t>06/2028</t>
        </is>
      </c>
    </row>
    <row r="67">
      <c r="A67" t="inlineStr">
        <is>
          <t>211866</t>
        </is>
      </c>
      <c r="B67" t="inlineStr">
        <is>
          <t>Love Cabaret</t>
        </is>
      </c>
      <c r="C67" t="inlineStr">
        <is>
          <t>SECRETARIA DE ESTADO DA FAZENDA</t>
        </is>
      </c>
      <c r="D67" t="inlineStr">
        <is>
          <t>SEFAZ</t>
        </is>
      </c>
      <c r="E67" t="inlineStr">
        <is>
          <t>27/84</t>
        </is>
      </c>
      <c r="F67" t="inlineStr">
        <is>
          <t>Endividamento</t>
        </is>
      </c>
      <c r="G67" t="inlineStr">
        <is>
          <t>Endividamento Geral</t>
        </is>
      </c>
      <c r="H67" t="n">
        <v>670.04</v>
      </c>
      <c r="I67" t="inlineStr">
        <is>
          <t>False</t>
        </is>
      </c>
      <c r="J67" t="n">
        <v/>
      </c>
      <c r="K67" t="n">
        <v/>
      </c>
      <c r="L67" s="555" t="n">
        <v>46869</v>
      </c>
      <c r="M67" s="555" t="n">
        <v>46903</v>
      </c>
      <c r="N67" t="n">
        <v>670.04</v>
      </c>
      <c r="Q67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R67" t="inlineStr">
        <is>
          <t>05/2028</t>
        </is>
      </c>
    </row>
    <row r="68">
      <c r="A68" t="inlineStr">
        <is>
          <t>211865</t>
        </is>
      </c>
      <c r="B68" t="inlineStr">
        <is>
          <t>Love Cabaret</t>
        </is>
      </c>
      <c r="C68" t="inlineStr">
        <is>
          <t>SECRETARIA DE ESTADO DA FAZENDA</t>
        </is>
      </c>
      <c r="D68" t="inlineStr">
        <is>
          <t>SEFAZ</t>
        </is>
      </c>
      <c r="E68" t="inlineStr">
        <is>
          <t>26/84</t>
        </is>
      </c>
      <c r="F68" t="inlineStr">
        <is>
          <t>Endividamento</t>
        </is>
      </c>
      <c r="G68" t="inlineStr">
        <is>
          <t>Endividamento Geral</t>
        </is>
      </c>
      <c r="H68" t="n">
        <v>670.04</v>
      </c>
      <c r="I68" t="inlineStr">
        <is>
          <t>False</t>
        </is>
      </c>
      <c r="J68" t="n">
        <v/>
      </c>
      <c r="K68" t="n">
        <v/>
      </c>
      <c r="L68" s="555" t="n">
        <v>46838</v>
      </c>
      <c r="M68" s="555" t="n">
        <v>46873</v>
      </c>
      <c r="N68" t="n">
        <v>670.04</v>
      </c>
      <c r="Q68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R68" t="inlineStr">
        <is>
          <t>04/2028</t>
        </is>
      </c>
    </row>
    <row r="69">
      <c r="A69" t="inlineStr">
        <is>
          <t>211864</t>
        </is>
      </c>
      <c r="B69" t="inlineStr">
        <is>
          <t>Love Cabaret</t>
        </is>
      </c>
      <c r="C69" t="inlineStr">
        <is>
          <t>SECRETARIA DE ESTADO DA FAZENDA</t>
        </is>
      </c>
      <c r="D69" t="inlineStr">
        <is>
          <t>SEFAZ</t>
        </is>
      </c>
      <c r="E69" t="inlineStr">
        <is>
          <t>25/84</t>
        </is>
      </c>
      <c r="F69" t="inlineStr">
        <is>
          <t>Endividamento</t>
        </is>
      </c>
      <c r="G69" t="inlineStr">
        <is>
          <t>Endividamento Geral</t>
        </is>
      </c>
      <c r="H69" t="n">
        <v>670.04</v>
      </c>
      <c r="I69" t="inlineStr">
        <is>
          <t>False</t>
        </is>
      </c>
      <c r="J69" t="n">
        <v/>
      </c>
      <c r="K69" t="n">
        <v/>
      </c>
      <c r="L69" s="555" t="n">
        <v>46809</v>
      </c>
      <c r="M69" s="555" t="n">
        <v>46842</v>
      </c>
      <c r="N69" t="n">
        <v>670.04</v>
      </c>
      <c r="Q69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R69" t="inlineStr">
        <is>
          <t>03/2028</t>
        </is>
      </c>
    </row>
    <row r="70">
      <c r="A70" t="inlineStr">
        <is>
          <t>211863</t>
        </is>
      </c>
      <c r="B70" t="inlineStr">
        <is>
          <t>Love Cabaret</t>
        </is>
      </c>
      <c r="C70" t="inlineStr">
        <is>
          <t>SECRETARIA DE ESTADO DA FAZENDA</t>
        </is>
      </c>
      <c r="D70" t="inlineStr">
        <is>
          <t>SEFAZ</t>
        </is>
      </c>
      <c r="E70" t="inlineStr">
        <is>
          <t>24/84</t>
        </is>
      </c>
      <c r="F70" t="inlineStr">
        <is>
          <t>Endividamento</t>
        </is>
      </c>
      <c r="G70" t="inlineStr">
        <is>
          <t>Endividamento Geral</t>
        </is>
      </c>
      <c r="H70" t="n">
        <v>670.04</v>
      </c>
      <c r="I70" t="inlineStr">
        <is>
          <t>False</t>
        </is>
      </c>
      <c r="J70" t="n">
        <v/>
      </c>
      <c r="K70" t="n">
        <v/>
      </c>
      <c r="L70" s="555" t="n">
        <v>46778</v>
      </c>
      <c r="M70" s="555" t="n">
        <v>46812</v>
      </c>
      <c r="N70" t="n">
        <v>670.04</v>
      </c>
      <c r="Q70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R70" t="inlineStr">
        <is>
          <t>02/2028</t>
        </is>
      </c>
    </row>
    <row r="71">
      <c r="A71" t="inlineStr">
        <is>
          <t>211862</t>
        </is>
      </c>
      <c r="B71" t="inlineStr">
        <is>
          <t>Love Cabaret</t>
        </is>
      </c>
      <c r="C71" t="inlineStr">
        <is>
          <t>SECRETARIA DE ESTADO DA FAZENDA</t>
        </is>
      </c>
      <c r="D71" t="inlineStr">
        <is>
          <t>SEFAZ</t>
        </is>
      </c>
      <c r="E71" t="inlineStr">
        <is>
          <t>23/84</t>
        </is>
      </c>
      <c r="F71" t="inlineStr">
        <is>
          <t>Endividamento</t>
        </is>
      </c>
      <c r="G71" t="inlineStr">
        <is>
          <t>Endividamento Geral</t>
        </is>
      </c>
      <c r="H71" t="n">
        <v>670.04</v>
      </c>
      <c r="I71" t="inlineStr">
        <is>
          <t>False</t>
        </is>
      </c>
      <c r="J71" t="n">
        <v/>
      </c>
      <c r="K71" t="n">
        <v/>
      </c>
      <c r="L71" s="555" t="n">
        <v>46747</v>
      </c>
      <c r="M71" s="555" t="n">
        <v>46782</v>
      </c>
      <c r="N71" t="n">
        <v>670.04</v>
      </c>
      <c r="Q71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R71" t="inlineStr">
        <is>
          <t>01/2028</t>
        </is>
      </c>
    </row>
    <row r="72">
      <c r="A72" t="inlineStr">
        <is>
          <t>211861</t>
        </is>
      </c>
      <c r="B72" t="inlineStr">
        <is>
          <t>Love Cabaret</t>
        </is>
      </c>
      <c r="C72" t="inlineStr">
        <is>
          <t>SECRETARIA DE ESTADO DA FAZENDA</t>
        </is>
      </c>
      <c r="D72" t="inlineStr">
        <is>
          <t>SEFAZ</t>
        </is>
      </c>
      <c r="E72" t="inlineStr">
        <is>
          <t>22/84</t>
        </is>
      </c>
      <c r="F72" t="inlineStr">
        <is>
          <t>Endividamento</t>
        </is>
      </c>
      <c r="G72" t="inlineStr">
        <is>
          <t>Endividamento Geral</t>
        </is>
      </c>
      <c r="H72" t="n">
        <v>670.04</v>
      </c>
      <c r="I72" t="inlineStr">
        <is>
          <t>False</t>
        </is>
      </c>
      <c r="J72" t="n">
        <v/>
      </c>
      <c r="K72" t="n">
        <v/>
      </c>
      <c r="L72" s="555" t="n">
        <v>46717</v>
      </c>
      <c r="M72" s="555" t="n">
        <v>46751</v>
      </c>
      <c r="N72" t="n">
        <v>670.04</v>
      </c>
      <c r="Q72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R72" t="inlineStr">
        <is>
          <t>12/2027</t>
        </is>
      </c>
    </row>
    <row r="73">
      <c r="A73" t="inlineStr">
        <is>
          <t>211860</t>
        </is>
      </c>
      <c r="B73" t="inlineStr">
        <is>
          <t>Love Cabaret</t>
        </is>
      </c>
      <c r="C73" t="inlineStr">
        <is>
          <t>SECRETARIA DE ESTADO DA FAZENDA</t>
        </is>
      </c>
      <c r="D73" t="inlineStr">
        <is>
          <t>SEFAZ</t>
        </is>
      </c>
      <c r="E73" t="inlineStr">
        <is>
          <t>21/84</t>
        </is>
      </c>
      <c r="F73" t="inlineStr">
        <is>
          <t>Endividamento</t>
        </is>
      </c>
      <c r="G73" t="inlineStr">
        <is>
          <t>Endividamento Geral</t>
        </is>
      </c>
      <c r="H73" t="n">
        <v>670.04</v>
      </c>
      <c r="I73" t="inlineStr">
        <is>
          <t>False</t>
        </is>
      </c>
      <c r="J73" t="n">
        <v/>
      </c>
      <c r="K73" t="n">
        <v/>
      </c>
      <c r="L73" s="555" t="n">
        <v>46686</v>
      </c>
      <c r="M73" s="555" t="n">
        <v>46721</v>
      </c>
      <c r="N73" t="n">
        <v>670.04</v>
      </c>
      <c r="Q73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R73" t="inlineStr">
        <is>
          <t>11/2027</t>
        </is>
      </c>
    </row>
    <row r="74">
      <c r="A74" t="inlineStr">
        <is>
          <t>211859</t>
        </is>
      </c>
      <c r="B74" t="inlineStr">
        <is>
          <t>Love Cabaret</t>
        </is>
      </c>
      <c r="C74" t="inlineStr">
        <is>
          <t>SECRETARIA DE ESTADO DA FAZENDA</t>
        </is>
      </c>
      <c r="D74" t="inlineStr">
        <is>
          <t>SEFAZ</t>
        </is>
      </c>
      <c r="E74" t="inlineStr">
        <is>
          <t>20/84</t>
        </is>
      </c>
      <c r="F74" t="inlineStr">
        <is>
          <t>Endividamento</t>
        </is>
      </c>
      <c r="G74" t="inlineStr">
        <is>
          <t>Endividamento Geral</t>
        </is>
      </c>
      <c r="H74" t="n">
        <v>670.04</v>
      </c>
      <c r="I74" t="inlineStr">
        <is>
          <t>False</t>
        </is>
      </c>
      <c r="J74" t="n">
        <v/>
      </c>
      <c r="K74" t="n">
        <v/>
      </c>
      <c r="L74" s="555" t="n">
        <v>46656</v>
      </c>
      <c r="M74" s="555" t="n">
        <v>46690</v>
      </c>
      <c r="N74" t="n">
        <v>670.04</v>
      </c>
      <c r="Q74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R74" t="inlineStr">
        <is>
          <t>10/2027</t>
        </is>
      </c>
    </row>
    <row r="75">
      <c r="A75" t="inlineStr">
        <is>
          <t>211858</t>
        </is>
      </c>
      <c r="B75" t="inlineStr">
        <is>
          <t>Love Cabaret</t>
        </is>
      </c>
      <c r="C75" t="inlineStr">
        <is>
          <t>SECRETARIA DE ESTADO DA FAZENDA</t>
        </is>
      </c>
      <c r="D75" t="inlineStr">
        <is>
          <t>SEFAZ</t>
        </is>
      </c>
      <c r="E75" t="inlineStr">
        <is>
          <t>19/84</t>
        </is>
      </c>
      <c r="F75" t="inlineStr">
        <is>
          <t>Endividamento</t>
        </is>
      </c>
      <c r="G75" t="inlineStr">
        <is>
          <t>Endividamento Geral</t>
        </is>
      </c>
      <c r="H75" t="n">
        <v>670.04</v>
      </c>
      <c r="I75" t="inlineStr">
        <is>
          <t>False</t>
        </is>
      </c>
      <c r="J75" t="n">
        <v/>
      </c>
      <c r="K75" t="n">
        <v/>
      </c>
      <c r="L75" s="555" t="n">
        <v>46625</v>
      </c>
      <c r="M75" s="555" t="n">
        <v>46660</v>
      </c>
      <c r="N75" t="n">
        <v>670.04</v>
      </c>
      <c r="Q75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R75" t="inlineStr">
        <is>
          <t>09/2027</t>
        </is>
      </c>
    </row>
    <row r="76">
      <c r="A76" t="inlineStr">
        <is>
          <t>211857</t>
        </is>
      </c>
      <c r="B76" t="inlineStr">
        <is>
          <t>Love Cabaret</t>
        </is>
      </c>
      <c r="C76" t="inlineStr">
        <is>
          <t>SECRETARIA DE ESTADO DA FAZENDA</t>
        </is>
      </c>
      <c r="D76" t="inlineStr">
        <is>
          <t>SEFAZ</t>
        </is>
      </c>
      <c r="E76" t="inlineStr">
        <is>
          <t>18/84</t>
        </is>
      </c>
      <c r="F76" t="inlineStr">
        <is>
          <t>Endividamento</t>
        </is>
      </c>
      <c r="G76" t="inlineStr">
        <is>
          <t>Endividamento Geral</t>
        </is>
      </c>
      <c r="H76" t="n">
        <v>670.04</v>
      </c>
      <c r="I76" t="inlineStr">
        <is>
          <t>False</t>
        </is>
      </c>
      <c r="J76" t="n">
        <v/>
      </c>
      <c r="K76" t="n">
        <v/>
      </c>
      <c r="L76" s="555" t="n">
        <v>46594</v>
      </c>
      <c r="M76" s="555" t="n">
        <v>46629</v>
      </c>
      <c r="N76" t="n">
        <v>670.04</v>
      </c>
      <c r="Q76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R76" t="inlineStr">
        <is>
          <t>08/2027</t>
        </is>
      </c>
    </row>
    <row r="77">
      <c r="A77" t="inlineStr">
        <is>
          <t>211856</t>
        </is>
      </c>
      <c r="B77" t="inlineStr">
        <is>
          <t>Love Cabaret</t>
        </is>
      </c>
      <c r="C77" t="inlineStr">
        <is>
          <t>SECRETARIA DE ESTADO DA FAZENDA</t>
        </is>
      </c>
      <c r="D77" t="inlineStr">
        <is>
          <t>SEFAZ</t>
        </is>
      </c>
      <c r="E77" t="inlineStr">
        <is>
          <t>17/84</t>
        </is>
      </c>
      <c r="F77" t="inlineStr">
        <is>
          <t>Endividamento</t>
        </is>
      </c>
      <c r="G77" t="inlineStr">
        <is>
          <t>Endividamento Geral</t>
        </is>
      </c>
      <c r="H77" t="n">
        <v>670.04</v>
      </c>
      <c r="I77" t="inlineStr">
        <is>
          <t>False</t>
        </is>
      </c>
      <c r="J77" t="n">
        <v/>
      </c>
      <c r="K77" t="n">
        <v/>
      </c>
      <c r="L77" s="555" t="n">
        <v>46564</v>
      </c>
      <c r="M77" s="555" t="n">
        <v>46598</v>
      </c>
      <c r="N77" t="n">
        <v>670.04</v>
      </c>
      <c r="Q77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R77" t="inlineStr">
        <is>
          <t>07/2027</t>
        </is>
      </c>
    </row>
    <row r="78">
      <c r="A78" t="inlineStr">
        <is>
          <t>211855</t>
        </is>
      </c>
      <c r="B78" t="inlineStr">
        <is>
          <t>Love Cabaret</t>
        </is>
      </c>
      <c r="C78" t="inlineStr">
        <is>
          <t>SECRETARIA DE ESTADO DA FAZENDA</t>
        </is>
      </c>
      <c r="D78" t="inlineStr">
        <is>
          <t>SEFAZ</t>
        </is>
      </c>
      <c r="E78" t="inlineStr">
        <is>
          <t>16/84</t>
        </is>
      </c>
      <c r="F78" t="inlineStr">
        <is>
          <t>Endividamento</t>
        </is>
      </c>
      <c r="G78" t="inlineStr">
        <is>
          <t>Endividamento Geral</t>
        </is>
      </c>
      <c r="H78" t="n">
        <v>670.04</v>
      </c>
      <c r="I78" t="inlineStr">
        <is>
          <t>False</t>
        </is>
      </c>
      <c r="J78" t="n">
        <v/>
      </c>
      <c r="K78" t="n">
        <v/>
      </c>
      <c r="L78" s="555" t="n">
        <v>46533</v>
      </c>
      <c r="M78" s="555" t="n">
        <v>46568</v>
      </c>
      <c r="N78" t="n">
        <v>670.04</v>
      </c>
      <c r="Q78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R78" t="inlineStr">
        <is>
          <t>06/2027</t>
        </is>
      </c>
    </row>
    <row r="79">
      <c r="A79" t="inlineStr">
        <is>
          <t>211854</t>
        </is>
      </c>
      <c r="B79" t="inlineStr">
        <is>
          <t>Love Cabaret</t>
        </is>
      </c>
      <c r="C79" t="inlineStr">
        <is>
          <t>SECRETARIA DE ESTADO DA FAZENDA</t>
        </is>
      </c>
      <c r="D79" t="inlineStr">
        <is>
          <t>SEFAZ</t>
        </is>
      </c>
      <c r="E79" t="inlineStr">
        <is>
          <t>15/84</t>
        </is>
      </c>
      <c r="F79" t="inlineStr">
        <is>
          <t>Endividamento</t>
        </is>
      </c>
      <c r="G79" t="inlineStr">
        <is>
          <t>Endividamento Geral</t>
        </is>
      </c>
      <c r="H79" t="n">
        <v>670.04</v>
      </c>
      <c r="I79" t="inlineStr">
        <is>
          <t>False</t>
        </is>
      </c>
      <c r="J79" t="n">
        <v/>
      </c>
      <c r="K79" t="n">
        <v/>
      </c>
      <c r="L79" s="555" t="n">
        <v>46503</v>
      </c>
      <c r="M79" s="555" t="n">
        <v>46537</v>
      </c>
      <c r="N79" t="n">
        <v>670.04</v>
      </c>
      <c r="Q79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R79" t="inlineStr">
        <is>
          <t>05/2027</t>
        </is>
      </c>
    </row>
    <row r="80">
      <c r="A80" t="inlineStr">
        <is>
          <t>211853</t>
        </is>
      </c>
      <c r="B80" t="inlineStr">
        <is>
          <t>Love Cabaret</t>
        </is>
      </c>
      <c r="C80" t="inlineStr">
        <is>
          <t>SECRETARIA DE ESTADO DA FAZENDA</t>
        </is>
      </c>
      <c r="D80" t="inlineStr">
        <is>
          <t>SEFAZ</t>
        </is>
      </c>
      <c r="E80" t="inlineStr">
        <is>
          <t>14/84</t>
        </is>
      </c>
      <c r="F80" t="inlineStr">
        <is>
          <t>Endividamento</t>
        </is>
      </c>
      <c r="G80" t="inlineStr">
        <is>
          <t>Endividamento Geral</t>
        </is>
      </c>
      <c r="H80" t="n">
        <v>670.04</v>
      </c>
      <c r="I80" t="inlineStr">
        <is>
          <t>False</t>
        </is>
      </c>
      <c r="J80" t="n">
        <v/>
      </c>
      <c r="K80" t="n">
        <v/>
      </c>
      <c r="L80" s="555" t="n">
        <v>46472</v>
      </c>
      <c r="M80" s="555" t="n">
        <v>46507</v>
      </c>
      <c r="N80" t="n">
        <v>670.04</v>
      </c>
      <c r="Q80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R80" t="inlineStr">
        <is>
          <t>04/2027</t>
        </is>
      </c>
    </row>
    <row r="81">
      <c r="A81" t="inlineStr">
        <is>
          <t>211852</t>
        </is>
      </c>
      <c r="B81" t="inlineStr">
        <is>
          <t>Love Cabaret</t>
        </is>
      </c>
      <c r="C81" t="inlineStr">
        <is>
          <t>SECRETARIA DE ESTADO DA FAZENDA</t>
        </is>
      </c>
      <c r="D81" t="inlineStr">
        <is>
          <t>SEFAZ</t>
        </is>
      </c>
      <c r="E81" t="inlineStr">
        <is>
          <t>13/84</t>
        </is>
      </c>
      <c r="F81" t="inlineStr">
        <is>
          <t>Endividamento</t>
        </is>
      </c>
      <c r="G81" t="inlineStr">
        <is>
          <t>Endividamento Geral</t>
        </is>
      </c>
      <c r="H81" t="n">
        <v>670.04</v>
      </c>
      <c r="I81" t="inlineStr">
        <is>
          <t>False</t>
        </is>
      </c>
      <c r="J81" t="n">
        <v/>
      </c>
      <c r="K81" t="n">
        <v/>
      </c>
      <c r="L81" s="555" t="n">
        <v>46444</v>
      </c>
      <c r="M81" s="555" t="n">
        <v>46476</v>
      </c>
      <c r="N81" t="n">
        <v>670.04</v>
      </c>
      <c r="Q81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R81" t="inlineStr">
        <is>
          <t>03/2027</t>
        </is>
      </c>
    </row>
    <row r="82">
      <c r="A82" t="inlineStr">
        <is>
          <t>211851</t>
        </is>
      </c>
      <c r="B82" t="inlineStr">
        <is>
          <t>Love Cabaret</t>
        </is>
      </c>
      <c r="C82" t="inlineStr">
        <is>
          <t>SECRETARIA DE ESTADO DA FAZENDA</t>
        </is>
      </c>
      <c r="D82" t="inlineStr">
        <is>
          <t>SEFAZ</t>
        </is>
      </c>
      <c r="E82" t="inlineStr">
        <is>
          <t>12/84</t>
        </is>
      </c>
      <c r="F82" t="inlineStr">
        <is>
          <t>Endividamento</t>
        </is>
      </c>
      <c r="G82" t="inlineStr">
        <is>
          <t>Endividamento Geral</t>
        </is>
      </c>
      <c r="H82" t="n">
        <v>670.04</v>
      </c>
      <c r="I82" t="inlineStr">
        <is>
          <t>False</t>
        </is>
      </c>
      <c r="J82" t="n">
        <v/>
      </c>
      <c r="K82" t="n">
        <v/>
      </c>
      <c r="L82" s="555" t="n">
        <v>46413</v>
      </c>
      <c r="M82" s="555" t="n">
        <v>46446</v>
      </c>
      <c r="N82" t="n">
        <v>670.04</v>
      </c>
      <c r="Q82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R82" t="inlineStr">
        <is>
          <t>02/2027</t>
        </is>
      </c>
    </row>
    <row r="83">
      <c r="A83" t="inlineStr">
        <is>
          <t>211850</t>
        </is>
      </c>
      <c r="B83" t="inlineStr">
        <is>
          <t>Love Cabaret</t>
        </is>
      </c>
      <c r="C83" t="inlineStr">
        <is>
          <t>SECRETARIA DE ESTADO DA FAZENDA</t>
        </is>
      </c>
      <c r="D83" t="inlineStr">
        <is>
          <t>SEFAZ</t>
        </is>
      </c>
      <c r="E83" t="inlineStr">
        <is>
          <t>11/84</t>
        </is>
      </c>
      <c r="F83" t="inlineStr">
        <is>
          <t>Endividamento</t>
        </is>
      </c>
      <c r="G83" t="inlineStr">
        <is>
          <t>Endividamento Geral</t>
        </is>
      </c>
      <c r="H83" t="n">
        <v>670.04</v>
      </c>
      <c r="I83" t="inlineStr">
        <is>
          <t>False</t>
        </is>
      </c>
      <c r="J83" t="n">
        <v/>
      </c>
      <c r="K83" t="n">
        <v/>
      </c>
      <c r="L83" s="555" t="n">
        <v>46382</v>
      </c>
      <c r="M83" s="555" t="n">
        <v>46417</v>
      </c>
      <c r="N83" t="n">
        <v>670.04</v>
      </c>
      <c r="Q83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R83" t="inlineStr">
        <is>
          <t>01/2027</t>
        </is>
      </c>
    </row>
    <row r="84">
      <c r="A84" t="inlineStr">
        <is>
          <t>211849</t>
        </is>
      </c>
      <c r="B84" t="inlineStr">
        <is>
          <t>Love Cabaret</t>
        </is>
      </c>
      <c r="C84" t="inlineStr">
        <is>
          <t>SECRETARIA DE ESTADO DA FAZENDA</t>
        </is>
      </c>
      <c r="D84" t="inlineStr">
        <is>
          <t>SEFAZ</t>
        </is>
      </c>
      <c r="E84" t="inlineStr">
        <is>
          <t>10/84</t>
        </is>
      </c>
      <c r="F84" t="inlineStr">
        <is>
          <t>Endividamento</t>
        </is>
      </c>
      <c r="G84" t="inlineStr">
        <is>
          <t>Endividamento Geral</t>
        </is>
      </c>
      <c r="H84" t="n">
        <v>670.04</v>
      </c>
      <c r="I84" t="inlineStr">
        <is>
          <t>False</t>
        </is>
      </c>
      <c r="J84" t="n">
        <v/>
      </c>
      <c r="K84" t="n">
        <v/>
      </c>
      <c r="L84" s="555" t="n">
        <v>46352</v>
      </c>
      <c r="M84" s="555" t="n">
        <v>46386</v>
      </c>
      <c r="N84" t="n">
        <v>670.04</v>
      </c>
      <c r="Q84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R84" t="inlineStr">
        <is>
          <t>12/2026</t>
        </is>
      </c>
    </row>
    <row r="85">
      <c r="A85" t="inlineStr">
        <is>
          <t>211848</t>
        </is>
      </c>
      <c r="B85" t="inlineStr">
        <is>
          <t>Love Cabaret</t>
        </is>
      </c>
      <c r="C85" t="inlineStr">
        <is>
          <t>SECRETARIA DE ESTADO DA FAZENDA</t>
        </is>
      </c>
      <c r="D85" t="inlineStr">
        <is>
          <t>SEFAZ</t>
        </is>
      </c>
      <c r="E85" t="inlineStr">
        <is>
          <t>9/84</t>
        </is>
      </c>
      <c r="F85" t="inlineStr">
        <is>
          <t>Endividamento</t>
        </is>
      </c>
      <c r="G85" t="inlineStr">
        <is>
          <t>Endividamento Geral</t>
        </is>
      </c>
      <c r="H85" t="n">
        <v>670.04</v>
      </c>
      <c r="I85" t="inlineStr">
        <is>
          <t>False</t>
        </is>
      </c>
      <c r="J85" t="n">
        <v/>
      </c>
      <c r="K85" t="n">
        <v/>
      </c>
      <c r="L85" s="555" t="n">
        <v>46321</v>
      </c>
      <c r="M85" s="555" t="n">
        <v>46356</v>
      </c>
      <c r="N85" t="n">
        <v>670.04</v>
      </c>
      <c r="Q85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R85" t="inlineStr">
        <is>
          <t>11/2026</t>
        </is>
      </c>
    </row>
    <row r="86">
      <c r="A86" t="inlineStr">
        <is>
          <t>211847</t>
        </is>
      </c>
      <c r="B86" t="inlineStr">
        <is>
          <t>Love Cabaret</t>
        </is>
      </c>
      <c r="C86" t="inlineStr">
        <is>
          <t>SECRETARIA DE ESTADO DA FAZENDA</t>
        </is>
      </c>
      <c r="D86" t="inlineStr">
        <is>
          <t>SEFAZ</t>
        </is>
      </c>
      <c r="E86" t="inlineStr">
        <is>
          <t>8/84</t>
        </is>
      </c>
      <c r="F86" t="inlineStr">
        <is>
          <t>Endividamento</t>
        </is>
      </c>
      <c r="G86" t="inlineStr">
        <is>
          <t>Endividamento Geral</t>
        </is>
      </c>
      <c r="H86" t="n">
        <v>670.04</v>
      </c>
      <c r="I86" t="inlineStr">
        <is>
          <t>False</t>
        </is>
      </c>
      <c r="J86" t="n">
        <v/>
      </c>
      <c r="K86" t="n">
        <v/>
      </c>
      <c r="L86" s="555" t="n">
        <v>46291</v>
      </c>
      <c r="M86" s="555" t="n">
        <v>46325</v>
      </c>
      <c r="N86" t="n">
        <v>670.04</v>
      </c>
      <c r="Q86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R86" t="inlineStr">
        <is>
          <t>10/2026</t>
        </is>
      </c>
    </row>
    <row r="87">
      <c r="A87" t="inlineStr">
        <is>
          <t>211846</t>
        </is>
      </c>
      <c r="B87" t="inlineStr">
        <is>
          <t>Love Cabaret</t>
        </is>
      </c>
      <c r="C87" t="inlineStr">
        <is>
          <t>SECRETARIA DE ESTADO DA FAZENDA</t>
        </is>
      </c>
      <c r="D87" t="inlineStr">
        <is>
          <t>SEFAZ</t>
        </is>
      </c>
      <c r="E87" t="inlineStr">
        <is>
          <t>7/84</t>
        </is>
      </c>
      <c r="F87" t="inlineStr">
        <is>
          <t>Endividamento</t>
        </is>
      </c>
      <c r="G87" t="inlineStr">
        <is>
          <t>Endividamento Geral</t>
        </is>
      </c>
      <c r="H87" t="n">
        <v>670.04</v>
      </c>
      <c r="I87" t="inlineStr">
        <is>
          <t>False</t>
        </is>
      </c>
      <c r="J87" t="n">
        <v/>
      </c>
      <c r="K87" t="n">
        <v/>
      </c>
      <c r="L87" s="555" t="n">
        <v>46260</v>
      </c>
      <c r="M87" s="555" t="n">
        <v>46295</v>
      </c>
      <c r="N87" t="n">
        <v>670.04</v>
      </c>
      <c r="Q87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R87" t="inlineStr">
        <is>
          <t>09/2026</t>
        </is>
      </c>
    </row>
    <row r="88">
      <c r="A88" t="inlineStr">
        <is>
          <t>211845</t>
        </is>
      </c>
      <c r="B88" t="inlineStr">
        <is>
          <t>Love Cabaret</t>
        </is>
      </c>
      <c r="C88" t="inlineStr">
        <is>
          <t>SECRETARIA DE ESTADO DA FAZENDA</t>
        </is>
      </c>
      <c r="D88" t="inlineStr">
        <is>
          <t>SEFAZ</t>
        </is>
      </c>
      <c r="E88" t="inlineStr">
        <is>
          <t>6/84</t>
        </is>
      </c>
      <c r="F88" t="inlineStr">
        <is>
          <t>Endividamento</t>
        </is>
      </c>
      <c r="G88" t="inlineStr">
        <is>
          <t>Endividamento Geral</t>
        </is>
      </c>
      <c r="H88" t="n">
        <v>670.04</v>
      </c>
      <c r="I88" t="inlineStr">
        <is>
          <t>False</t>
        </is>
      </c>
      <c r="J88" t="n">
        <v/>
      </c>
      <c r="K88" t="n">
        <v/>
      </c>
      <c r="L88" s="555" t="n">
        <v>46229</v>
      </c>
      <c r="M88" s="555" t="n">
        <v>46264</v>
      </c>
      <c r="N88" t="n">
        <v>670.04</v>
      </c>
      <c r="Q88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R88" t="inlineStr">
        <is>
          <t>08/2026</t>
        </is>
      </c>
    </row>
    <row r="89">
      <c r="A89" t="inlineStr">
        <is>
          <t>211844</t>
        </is>
      </c>
      <c r="B89" t="inlineStr">
        <is>
          <t>Love Cabaret</t>
        </is>
      </c>
      <c r="C89" t="inlineStr">
        <is>
          <t>SECRETARIA DE ESTADO DA FAZENDA</t>
        </is>
      </c>
      <c r="D89" t="inlineStr">
        <is>
          <t>SEFAZ</t>
        </is>
      </c>
      <c r="E89" t="inlineStr">
        <is>
          <t>5/84</t>
        </is>
      </c>
      <c r="F89" t="inlineStr">
        <is>
          <t>Endividamento</t>
        </is>
      </c>
      <c r="G89" t="inlineStr">
        <is>
          <t>Endividamento Geral</t>
        </is>
      </c>
      <c r="H89" t="n">
        <v>670.04</v>
      </c>
      <c r="I89" t="inlineStr">
        <is>
          <t>False</t>
        </is>
      </c>
      <c r="J89" t="n">
        <v/>
      </c>
      <c r="K89" t="n">
        <v/>
      </c>
      <c r="L89" s="555" t="n">
        <v>46199</v>
      </c>
      <c r="M89" s="555" t="n">
        <v>46233</v>
      </c>
      <c r="N89" t="n">
        <v>670.04</v>
      </c>
      <c r="Q89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R89" t="inlineStr">
        <is>
          <t>07/2026</t>
        </is>
      </c>
    </row>
    <row r="90">
      <c r="A90" t="inlineStr">
        <is>
          <t>211843</t>
        </is>
      </c>
      <c r="B90" t="inlineStr">
        <is>
          <t>Love Cabaret</t>
        </is>
      </c>
      <c r="C90" t="inlineStr">
        <is>
          <t>SECRETARIA DE ESTADO DA FAZENDA</t>
        </is>
      </c>
      <c r="D90" t="inlineStr">
        <is>
          <t>SEFAZ</t>
        </is>
      </c>
      <c r="E90" t="inlineStr">
        <is>
          <t>4/84</t>
        </is>
      </c>
      <c r="F90" t="inlineStr">
        <is>
          <t>Endividamento</t>
        </is>
      </c>
      <c r="G90" t="inlineStr">
        <is>
          <t>Endividamento Geral</t>
        </is>
      </c>
      <c r="H90" t="n">
        <v>699.3200000000001</v>
      </c>
      <c r="I90" t="inlineStr">
        <is>
          <t>False</t>
        </is>
      </c>
      <c r="J90" t="n">
        <v/>
      </c>
      <c r="K90" t="n">
        <v/>
      </c>
      <c r="L90" s="555" t="n">
        <v>46168</v>
      </c>
      <c r="M90" s="555" t="n">
        <v>46203</v>
      </c>
      <c r="N90" t="n">
        <v>699.3200000000001</v>
      </c>
      <c r="O90" t="inlineStr">
        <is>
          <t>Pago</t>
        </is>
      </c>
      <c r="P90" s="555" t="n">
        <v>46202</v>
      </c>
      <c r="Q90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R90" t="inlineStr">
        <is>
          <t>06/2026</t>
        </is>
      </c>
      <c r="S90" t="inlineStr">
        <is>
          <t>06/2026</t>
        </is>
      </c>
    </row>
    <row r="91">
      <c r="A91" t="inlineStr">
        <is>
          <t>211842</t>
        </is>
      </c>
      <c r="B91" t="inlineStr">
        <is>
          <t>Love Cabaret</t>
        </is>
      </c>
      <c r="C91" t="inlineStr">
        <is>
          <t>SECRETARIA DE ESTADO DA FAZENDA</t>
        </is>
      </c>
      <c r="D91" t="inlineStr">
        <is>
          <t>SEFAZ</t>
        </is>
      </c>
      <c r="E91" t="inlineStr">
        <is>
          <t>3/84</t>
        </is>
      </c>
      <c r="F91" t="inlineStr">
        <is>
          <t>Endividamento</t>
        </is>
      </c>
      <c r="G91" t="inlineStr">
        <is>
          <t>Endividamento Geral</t>
        </is>
      </c>
      <c r="H91" t="n">
        <v>692.15</v>
      </c>
      <c r="I91" t="inlineStr">
        <is>
          <t>False</t>
        </is>
      </c>
      <c r="J91" t="n">
        <v/>
      </c>
      <c r="K91" t="n">
        <v/>
      </c>
      <c r="L91" s="555" t="n">
        <v>46138</v>
      </c>
      <c r="M91" s="555" t="n">
        <v>46171</v>
      </c>
      <c r="N91" t="n">
        <v>692.15</v>
      </c>
      <c r="O91" t="inlineStr">
        <is>
          <t>Pago</t>
        </is>
      </c>
      <c r="P91" s="555" t="n">
        <v>46171</v>
      </c>
      <c r="Q91" t="inlineStr">
        <is>
          <t xml:space="preserve">  TERMO DE ACEITE DO PTE Nº 70216907-4 / CRÉDITOS INSCRITOS EM DÍVIDA ATIVA INCLUÍDOS NA PRESENTE TRANSAÇÃO - CDAs 1401589762/ 1387318469 / 1386725218 / 1386296651 ICMS DECLARADO</t>
        </is>
      </c>
      <c r="R91" t="inlineStr">
        <is>
          <t>05/2026</t>
        </is>
      </c>
      <c r="S91" t="inlineStr">
        <is>
          <t>05/2026</t>
        </is>
      </c>
    </row>
    <row r="92">
      <c r="A92" t="inlineStr">
        <is>
          <t>211841</t>
        </is>
      </c>
      <c r="B92" t="inlineStr">
        <is>
          <t>Love Cabaret</t>
        </is>
      </c>
      <c r="C92" t="inlineStr">
        <is>
          <t>SECRETARIA DE ESTADO DA FAZENDA</t>
        </is>
      </c>
      <c r="D92" t="inlineStr">
        <is>
          <t>SEFAZ</t>
        </is>
      </c>
      <c r="E92" t="inlineStr">
        <is>
          <t>2/84</t>
        </is>
      </c>
      <c r="F92" t="inlineStr">
        <is>
          <t>Endividamento</t>
        </is>
      </c>
      <c r="G92" t="inlineStr">
        <is>
          <t>Endividamento Geral</t>
        </is>
      </c>
      <c r="H92" t="n">
        <v>684.85</v>
      </c>
      <c r="I92" t="inlineStr">
        <is>
          <t>False</t>
        </is>
      </c>
      <c r="J92" t="n">
        <v/>
      </c>
      <c r="K92" t="n">
        <v/>
      </c>
      <c r="L92" s="555" t="n">
        <v>46107</v>
      </c>
      <c r="M92" s="555" t="n">
        <v>46142</v>
      </c>
      <c r="N92" t="n">
        <v>684.85</v>
      </c>
      <c r="O92" t="inlineStr">
        <is>
          <t>Pago</t>
        </is>
      </c>
      <c r="P92" s="555" t="n">
        <v>46141</v>
      </c>
      <c r="Q92" t="inlineStr">
        <is>
          <t xml:space="preserve">  TERMO DE ACEITE DO PTE Nº 70216907-4 / CRÉDITOS INSCRITOS EM DÍVIDA ATIVA INCLUÍDOS NA PRESENTE TRANSAÇÃO - CDAs 1401589762/ 1387318469 / 1386725218 / 1386296651 ICMS DECLARADO</t>
        </is>
      </c>
      <c r="R92" t="inlineStr">
        <is>
          <t>04/2026</t>
        </is>
      </c>
      <c r="S92" t="inlineStr">
        <is>
          <t>04/2026</t>
        </is>
      </c>
    </row>
    <row r="93">
      <c r="A93" t="inlineStr">
        <is>
          <t>211840</t>
        </is>
      </c>
      <c r="B93" t="inlineStr">
        <is>
          <t>Love Cabaret</t>
        </is>
      </c>
      <c r="C93" t="inlineStr">
        <is>
          <t>SECRETARIA DE ESTADO DA FAZENDA</t>
        </is>
      </c>
      <c r="D93" t="inlineStr">
        <is>
          <t>SEFAZ</t>
        </is>
      </c>
      <c r="E93" t="inlineStr">
        <is>
          <t>1/84 ADESÃO</t>
        </is>
      </c>
      <c r="F93" t="inlineStr">
        <is>
          <t>Endividamento</t>
        </is>
      </c>
      <c r="G93" t="inlineStr">
        <is>
          <t>Endividamento Geral</t>
        </is>
      </c>
      <c r="H93" t="n">
        <v>676.74</v>
      </c>
      <c r="I93" t="inlineStr">
        <is>
          <t>False</t>
        </is>
      </c>
      <c r="J93" t="n">
        <v/>
      </c>
      <c r="K93" t="n">
        <v/>
      </c>
      <c r="L93" s="555" t="n">
        <v>46079</v>
      </c>
      <c r="M93" s="555" t="n">
        <v>46106</v>
      </c>
      <c r="N93" t="n">
        <v>676.74</v>
      </c>
      <c r="O93" t="inlineStr">
        <is>
          <t>Pago</t>
        </is>
      </c>
      <c r="P93" s="555" t="n">
        <v>46104</v>
      </c>
      <c r="Q93" t="inlineStr">
        <is>
          <t xml:space="preserve"> TERMO DE ACEITE DO PTE Nº 70216907-4 / CRÉDITOS INSCRITOS EM DÍVIDA ATIVA INCLUÍDOS NA PRESENTE TRANSAÇÃO - CDAs 1401589762/ 1387318469 / 1386725218 / 1386296651 ICMS DECLARADO</t>
        </is>
      </c>
      <c r="R93" t="inlineStr">
        <is>
          <t>03/2026</t>
        </is>
      </c>
      <c r="S93" t="inlineStr">
        <is>
          <t>03/2026</t>
        </is>
      </c>
    </row>
    <row r="94">
      <c r="A94" t="inlineStr">
        <is>
          <t>187308</t>
        </is>
      </c>
      <c r="B94" t="inlineStr">
        <is>
          <t>Love Cabaret</t>
        </is>
      </c>
      <c r="C94" t="inlineStr">
        <is>
          <t xml:space="preserve">MINISTERIO DA FAZENDA </t>
        </is>
      </c>
      <c r="D94" t="inlineStr">
        <is>
          <t>MINISTERIO DA FAZENDA</t>
        </is>
      </c>
      <c r="E94" t="inlineStr">
        <is>
          <t>22/60</t>
        </is>
      </c>
      <c r="F94" t="inlineStr">
        <is>
          <t>Endividamento</t>
        </is>
      </c>
      <c r="G94" t="inlineStr">
        <is>
          <t>Endividamento Geral</t>
        </is>
      </c>
      <c r="H94" t="n">
        <v>21533.28</v>
      </c>
      <c r="I94" t="inlineStr">
        <is>
          <t>False</t>
        </is>
      </c>
      <c r="J94" t="n">
        <v/>
      </c>
      <c r="K94" t="n">
        <v/>
      </c>
      <c r="L94" s="555" t="n">
        <v>45366</v>
      </c>
      <c r="M94" s="555" t="n">
        <v>46019</v>
      </c>
      <c r="N94" t="n">
        <v>21533.28</v>
      </c>
      <c r="O94" t="inlineStr">
        <is>
          <t>Pendente</t>
        </is>
      </c>
      <c r="Q94" t="inlineStr">
        <is>
          <t>PAGO EM DUPLICIDADE - Parcelamento nº 02110001200422720702402</t>
        </is>
      </c>
      <c r="R94" t="inlineStr">
        <is>
          <t>12/2025</t>
        </is>
      </c>
    </row>
    <row r="95">
      <c r="A95" t="inlineStr">
        <is>
          <t>179381</t>
        </is>
      </c>
      <c r="B95" t="inlineStr">
        <is>
          <t>Love Cabaret</t>
        </is>
      </c>
      <c r="C95" t="inlineStr">
        <is>
          <t xml:space="preserve">MINISTERIO DA FAZENDA </t>
        </is>
      </c>
      <c r="D95" t="inlineStr">
        <is>
          <t>MINISTERIO DA FAZENDA</t>
        </is>
      </c>
      <c r="E95" t="inlineStr">
        <is>
          <t>60/60</t>
        </is>
      </c>
      <c r="F95" t="inlineStr">
        <is>
          <t>Endividamento</t>
        </is>
      </c>
      <c r="G95" t="inlineStr">
        <is>
          <t>Endividamento Geral</t>
        </is>
      </c>
      <c r="H95" t="n">
        <v>3974.82</v>
      </c>
      <c r="I95" t="inlineStr">
        <is>
          <t>False</t>
        </is>
      </c>
      <c r="J95" t="n">
        <v/>
      </c>
      <c r="K95" t="n">
        <v/>
      </c>
      <c r="L95" s="555" t="n">
        <v>45992</v>
      </c>
      <c r="M95" s="555" t="n">
        <v>47784</v>
      </c>
      <c r="N95" t="n">
        <v>3974.82</v>
      </c>
      <c r="Q95" t="inlineStr">
        <is>
          <t>PARCELAMENTO 02110001201259003902592 - IRPJ 06,09/2025, CSLL 06,09/2025, COFINS 07,08,09/2025, PIS 08,09/2025 - 60 PARCELAS</t>
        </is>
      </c>
      <c r="R95" t="inlineStr">
        <is>
          <t>10/2030</t>
        </is>
      </c>
    </row>
    <row r="96">
      <c r="A96" t="inlineStr">
        <is>
          <t>179380</t>
        </is>
      </c>
      <c r="B96" t="inlineStr">
        <is>
          <t>Love Cabaret</t>
        </is>
      </c>
      <c r="C96" t="inlineStr">
        <is>
          <t xml:space="preserve">MINISTERIO DA FAZENDA </t>
        </is>
      </c>
      <c r="D96" t="inlineStr">
        <is>
          <t>MINISTERIO DA FAZENDA</t>
        </is>
      </c>
      <c r="E96" t="inlineStr">
        <is>
          <t>59/60</t>
        </is>
      </c>
      <c r="F96" t="inlineStr">
        <is>
          <t>Endividamento</t>
        </is>
      </c>
      <c r="G96" t="inlineStr">
        <is>
          <t>Endividamento Geral</t>
        </is>
      </c>
      <c r="H96" t="n">
        <v>3974.82</v>
      </c>
      <c r="I96" t="inlineStr">
        <is>
          <t>False</t>
        </is>
      </c>
      <c r="J96" t="n">
        <v/>
      </c>
      <c r="K96" t="n">
        <v/>
      </c>
      <c r="L96" s="555" t="n">
        <v>45992</v>
      </c>
      <c r="M96" s="555" t="n">
        <v>47754</v>
      </c>
      <c r="N96" t="n">
        <v>3974.82</v>
      </c>
      <c r="Q96" t="inlineStr">
        <is>
          <t>PARCELAMENTO 02110001201259003902592 - IRPJ 06,09/2025, CSLL 06,09/2025, COFINS 07,08,09/2025, PIS 08,09/2025 - 60 PARCELAS</t>
        </is>
      </c>
      <c r="R96" t="inlineStr">
        <is>
          <t>09/2030</t>
        </is>
      </c>
    </row>
    <row r="97">
      <c r="A97" t="inlineStr">
        <is>
          <t>179379</t>
        </is>
      </c>
      <c r="B97" t="inlineStr">
        <is>
          <t>Love Cabaret</t>
        </is>
      </c>
      <c r="C97" t="inlineStr">
        <is>
          <t xml:space="preserve">MINISTERIO DA FAZENDA </t>
        </is>
      </c>
      <c r="D97" t="inlineStr">
        <is>
          <t>MINISTERIO DA FAZENDA</t>
        </is>
      </c>
      <c r="E97" t="inlineStr">
        <is>
          <t>58/60</t>
        </is>
      </c>
      <c r="F97" t="inlineStr">
        <is>
          <t>Endividamento</t>
        </is>
      </c>
      <c r="G97" t="inlineStr">
        <is>
          <t>Endividamento Geral</t>
        </is>
      </c>
      <c r="H97" t="n">
        <v>3974.82</v>
      </c>
      <c r="I97" t="inlineStr">
        <is>
          <t>False</t>
        </is>
      </c>
      <c r="J97" t="n">
        <v/>
      </c>
      <c r="K97" t="n">
        <v/>
      </c>
      <c r="L97" s="555" t="n">
        <v>45992</v>
      </c>
      <c r="M97" s="555" t="n">
        <v>47723</v>
      </c>
      <c r="N97" t="n">
        <v>3974.82</v>
      </c>
      <c r="Q97" t="inlineStr">
        <is>
          <t>PARCELAMENTO 02110001201259003902592 - IRPJ 06,09/2025, CSLL 06,09/2025, COFINS 07,08,09/2025, PIS 08,09/2025 - 60 PARCELAS</t>
        </is>
      </c>
      <c r="R97" t="inlineStr">
        <is>
          <t>08/2030</t>
        </is>
      </c>
    </row>
    <row r="98">
      <c r="A98" t="inlineStr">
        <is>
          <t>179378</t>
        </is>
      </c>
      <c r="B98" t="inlineStr">
        <is>
          <t>Love Cabaret</t>
        </is>
      </c>
      <c r="C98" t="inlineStr">
        <is>
          <t xml:space="preserve">MINISTERIO DA FAZENDA </t>
        </is>
      </c>
      <c r="D98" t="inlineStr">
        <is>
          <t>MINISTERIO DA FAZENDA</t>
        </is>
      </c>
      <c r="E98" t="inlineStr">
        <is>
          <t>57/60</t>
        </is>
      </c>
      <c r="F98" t="inlineStr">
        <is>
          <t>Endividamento</t>
        </is>
      </c>
      <c r="G98" t="inlineStr">
        <is>
          <t>Endividamento Geral</t>
        </is>
      </c>
      <c r="H98" t="n">
        <v>3974.82</v>
      </c>
      <c r="I98" t="inlineStr">
        <is>
          <t>False</t>
        </is>
      </c>
      <c r="J98" t="n">
        <v/>
      </c>
      <c r="K98" t="n">
        <v/>
      </c>
      <c r="L98" s="555" t="n">
        <v>45992</v>
      </c>
      <c r="M98" s="555" t="n">
        <v>47692</v>
      </c>
      <c r="N98" t="n">
        <v>3974.82</v>
      </c>
      <c r="Q98" t="inlineStr">
        <is>
          <t>PARCELAMENTO 02110001201259003902592 - IRPJ 06,09/2025, CSLL 06,09/2025, COFINS 07,08,09/2025, PIS 08,09/2025 - 60 PARCELAS</t>
        </is>
      </c>
      <c r="R98" t="inlineStr">
        <is>
          <t>07/2030</t>
        </is>
      </c>
    </row>
    <row r="99">
      <c r="A99" t="inlineStr">
        <is>
          <t>179377</t>
        </is>
      </c>
      <c r="B99" t="inlineStr">
        <is>
          <t>Love Cabaret</t>
        </is>
      </c>
      <c r="C99" t="inlineStr">
        <is>
          <t xml:space="preserve">MINISTERIO DA FAZENDA </t>
        </is>
      </c>
      <c r="D99" t="inlineStr">
        <is>
          <t>MINISTERIO DA FAZENDA</t>
        </is>
      </c>
      <c r="E99" t="inlineStr">
        <is>
          <t>56/60</t>
        </is>
      </c>
      <c r="F99" t="inlineStr">
        <is>
          <t>Endividamento</t>
        </is>
      </c>
      <c r="G99" t="inlineStr">
        <is>
          <t>Endividamento Geral</t>
        </is>
      </c>
      <c r="H99" t="n">
        <v>3974.82</v>
      </c>
      <c r="I99" t="inlineStr">
        <is>
          <t>False</t>
        </is>
      </c>
      <c r="J99" t="n">
        <v/>
      </c>
      <c r="K99" t="n">
        <v/>
      </c>
      <c r="L99" s="555" t="n">
        <v>45992</v>
      </c>
      <c r="M99" s="555" t="n">
        <v>47662</v>
      </c>
      <c r="N99" t="n">
        <v>3974.82</v>
      </c>
      <c r="Q99" t="inlineStr">
        <is>
          <t>PARCELAMENTO 02110001201259003902592 - IRPJ 06,09/2025, CSLL 06,09/2025, COFINS 07,08,09/2025, PIS 08,09/2025 - 60 PARCELAS</t>
        </is>
      </c>
      <c r="R99" t="inlineStr">
        <is>
          <t>06/2030</t>
        </is>
      </c>
    </row>
    <row r="100">
      <c r="A100" t="inlineStr">
        <is>
          <t>179376</t>
        </is>
      </c>
      <c r="B100" t="inlineStr">
        <is>
          <t>Love Cabaret</t>
        </is>
      </c>
      <c r="C100" t="inlineStr">
        <is>
          <t xml:space="preserve">MINISTERIO DA FAZENDA </t>
        </is>
      </c>
      <c r="D100" t="inlineStr">
        <is>
          <t>MINISTERIO DA FAZENDA</t>
        </is>
      </c>
      <c r="E100" t="inlineStr">
        <is>
          <t>55/60</t>
        </is>
      </c>
      <c r="F100" t="inlineStr">
        <is>
          <t>Endividamento</t>
        </is>
      </c>
      <c r="G100" t="inlineStr">
        <is>
          <t>Endividamento Geral</t>
        </is>
      </c>
      <c r="H100" t="n">
        <v>3974.82</v>
      </c>
      <c r="I100" t="inlineStr">
        <is>
          <t>False</t>
        </is>
      </c>
      <c r="J100" t="n">
        <v/>
      </c>
      <c r="K100" t="n">
        <v/>
      </c>
      <c r="L100" s="555" t="n">
        <v>45992</v>
      </c>
      <c r="M100" s="555" t="n">
        <v>47631</v>
      </c>
      <c r="N100" t="n">
        <v>3974.82</v>
      </c>
      <c r="Q100" t="inlineStr">
        <is>
          <t>PARCELAMENTO 02110001201259003902592 - IRPJ 06,09/2025, CSLL 06,09/2025, COFINS 07,08,09/2025, PIS 08,09/2025 - 60 PARCELAS</t>
        </is>
      </c>
      <c r="R100" t="inlineStr">
        <is>
          <t>05/2030</t>
        </is>
      </c>
    </row>
    <row r="101">
      <c r="A101" t="inlineStr">
        <is>
          <t>179375</t>
        </is>
      </c>
      <c r="B101" t="inlineStr">
        <is>
          <t>Love Cabaret</t>
        </is>
      </c>
      <c r="C101" t="inlineStr">
        <is>
          <t xml:space="preserve">MINISTERIO DA FAZENDA </t>
        </is>
      </c>
      <c r="D101" t="inlineStr">
        <is>
          <t>MINISTERIO DA FAZENDA</t>
        </is>
      </c>
      <c r="E101" t="inlineStr">
        <is>
          <t>54/60</t>
        </is>
      </c>
      <c r="F101" t="inlineStr">
        <is>
          <t>Endividamento</t>
        </is>
      </c>
      <c r="G101" t="inlineStr">
        <is>
          <t>Endividamento Geral</t>
        </is>
      </c>
      <c r="H101" t="n">
        <v>3974.82</v>
      </c>
      <c r="I101" t="inlineStr">
        <is>
          <t>False</t>
        </is>
      </c>
      <c r="J101" t="n">
        <v/>
      </c>
      <c r="K101" t="n">
        <v/>
      </c>
      <c r="L101" s="555" t="n">
        <v>45992</v>
      </c>
      <c r="M101" s="555" t="n">
        <v>47601</v>
      </c>
      <c r="N101" t="n">
        <v>3974.82</v>
      </c>
      <c r="Q101" t="inlineStr">
        <is>
          <t>PARCELAMENTO 02110001201259003902592 - IRPJ 06,09/2025, CSLL 06,09/2025, COFINS 07,08,09/2025, PIS 08,09/2025 - 60 PARCELAS</t>
        </is>
      </c>
      <c r="R101" t="inlineStr">
        <is>
          <t>04/2030</t>
        </is>
      </c>
    </row>
    <row r="102">
      <c r="A102" t="inlineStr">
        <is>
          <t>179374</t>
        </is>
      </c>
      <c r="B102" t="inlineStr">
        <is>
          <t>Love Cabaret</t>
        </is>
      </c>
      <c r="C102" t="inlineStr">
        <is>
          <t xml:space="preserve">MINISTERIO DA FAZENDA </t>
        </is>
      </c>
      <c r="D102" t="inlineStr">
        <is>
          <t>MINISTERIO DA FAZENDA</t>
        </is>
      </c>
      <c r="E102" t="inlineStr">
        <is>
          <t>53/60</t>
        </is>
      </c>
      <c r="F102" t="inlineStr">
        <is>
          <t>Endividamento</t>
        </is>
      </c>
      <c r="G102" t="inlineStr">
        <is>
          <t>Endividamento Geral</t>
        </is>
      </c>
      <c r="H102" t="n">
        <v>3974.82</v>
      </c>
      <c r="I102" t="inlineStr">
        <is>
          <t>False</t>
        </is>
      </c>
      <c r="J102" t="n">
        <v/>
      </c>
      <c r="K102" t="n">
        <v/>
      </c>
      <c r="L102" s="555" t="n">
        <v>45992</v>
      </c>
      <c r="M102" s="555" t="n">
        <v>47570</v>
      </c>
      <c r="N102" t="n">
        <v>3974.82</v>
      </c>
      <c r="Q102" t="inlineStr">
        <is>
          <t>PARCELAMENTO 02110001201259003902592 - IRPJ 06,09/2025, CSLL 06,09/2025, COFINS 07,08,09/2025, PIS 08,09/2025 - 60 PARCELAS</t>
        </is>
      </c>
      <c r="R102" t="inlineStr">
        <is>
          <t>03/2030</t>
        </is>
      </c>
    </row>
    <row r="103">
      <c r="A103" t="inlineStr">
        <is>
          <t>179373</t>
        </is>
      </c>
      <c r="B103" t="inlineStr">
        <is>
          <t>Love Cabaret</t>
        </is>
      </c>
      <c r="C103" t="inlineStr">
        <is>
          <t xml:space="preserve">MINISTERIO DA FAZENDA </t>
        </is>
      </c>
      <c r="D103" t="inlineStr">
        <is>
          <t>MINISTERIO DA FAZENDA</t>
        </is>
      </c>
      <c r="E103" t="inlineStr">
        <is>
          <t>52/60</t>
        </is>
      </c>
      <c r="F103" t="inlineStr">
        <is>
          <t>Endividamento</t>
        </is>
      </c>
      <c r="G103" t="inlineStr">
        <is>
          <t>Endividamento Geral</t>
        </is>
      </c>
      <c r="H103" t="n">
        <v>3974.82</v>
      </c>
      <c r="I103" t="inlineStr">
        <is>
          <t>False</t>
        </is>
      </c>
      <c r="J103" t="n">
        <v/>
      </c>
      <c r="K103" t="n">
        <v/>
      </c>
      <c r="L103" s="555" t="n">
        <v>45992</v>
      </c>
      <c r="M103" s="555" t="n">
        <v>47542</v>
      </c>
      <c r="N103" t="n">
        <v>3974.82</v>
      </c>
      <c r="Q103" t="inlineStr">
        <is>
          <t>PARCELAMENTO 02110001201259003902592 - IRPJ 06,09/2025, CSLL 06,09/2025, COFINS 07,08,09/2025, PIS 08,09/2025 - 60 PARCELAS</t>
        </is>
      </c>
      <c r="R103" t="inlineStr">
        <is>
          <t>02/2030</t>
        </is>
      </c>
    </row>
    <row r="104">
      <c r="A104" t="inlineStr">
        <is>
          <t>179372</t>
        </is>
      </c>
      <c r="B104" t="inlineStr">
        <is>
          <t>Love Cabaret</t>
        </is>
      </c>
      <c r="C104" t="inlineStr">
        <is>
          <t xml:space="preserve">MINISTERIO DA FAZENDA </t>
        </is>
      </c>
      <c r="D104" t="inlineStr">
        <is>
          <t>MINISTERIO DA FAZENDA</t>
        </is>
      </c>
      <c r="E104" t="inlineStr">
        <is>
          <t>51/60</t>
        </is>
      </c>
      <c r="F104" t="inlineStr">
        <is>
          <t>Endividamento</t>
        </is>
      </c>
      <c r="G104" t="inlineStr">
        <is>
          <t>Endividamento Geral</t>
        </is>
      </c>
      <c r="H104" t="n">
        <v>3974.82</v>
      </c>
      <c r="I104" t="inlineStr">
        <is>
          <t>False</t>
        </is>
      </c>
      <c r="J104" t="n">
        <v/>
      </c>
      <c r="K104" t="n">
        <v/>
      </c>
      <c r="L104" s="555" t="n">
        <v>45992</v>
      </c>
      <c r="M104" s="555" t="n">
        <v>47511</v>
      </c>
      <c r="N104" t="n">
        <v>3974.82</v>
      </c>
      <c r="Q104" t="inlineStr">
        <is>
          <t>PARCELAMENTO 02110001201259003902592 - IRPJ 06,09/2025, CSLL 06,09/2025, COFINS 07,08,09/2025, PIS 08,09/2025 - 60 PARCELAS</t>
        </is>
      </c>
      <c r="R104" t="inlineStr">
        <is>
          <t>01/2030</t>
        </is>
      </c>
    </row>
    <row r="105">
      <c r="A105" t="inlineStr">
        <is>
          <t>179371</t>
        </is>
      </c>
      <c r="B105" t="inlineStr">
        <is>
          <t>Love Cabaret</t>
        </is>
      </c>
      <c r="C105" t="inlineStr">
        <is>
          <t xml:space="preserve">MINISTERIO DA FAZENDA </t>
        </is>
      </c>
      <c r="D105" t="inlineStr">
        <is>
          <t>MINISTERIO DA FAZENDA</t>
        </is>
      </c>
      <c r="E105" t="inlineStr">
        <is>
          <t>50/60</t>
        </is>
      </c>
      <c r="F105" t="inlineStr">
        <is>
          <t>Endividamento</t>
        </is>
      </c>
      <c r="G105" t="inlineStr">
        <is>
          <t>Endividamento Geral</t>
        </is>
      </c>
      <c r="H105" t="n">
        <v>3974.82</v>
      </c>
      <c r="I105" t="inlineStr">
        <is>
          <t>False</t>
        </is>
      </c>
      <c r="J105" t="n">
        <v/>
      </c>
      <c r="K105" t="n">
        <v/>
      </c>
      <c r="L105" s="555" t="n">
        <v>45992</v>
      </c>
      <c r="M105" s="555" t="n">
        <v>47480</v>
      </c>
      <c r="N105" t="n">
        <v>3974.82</v>
      </c>
      <c r="Q105" t="inlineStr">
        <is>
          <t>PARCELAMENTO 02110001201259003902592 - IRPJ 06,09/2025, CSLL 06,09/2025, COFINS 07,08,09/2025, PIS 08,09/2025 - 60 PARCELAS</t>
        </is>
      </c>
      <c r="R105" t="inlineStr">
        <is>
          <t>12/2029</t>
        </is>
      </c>
    </row>
    <row r="106">
      <c r="A106" t="inlineStr">
        <is>
          <t>179370</t>
        </is>
      </c>
      <c r="B106" t="inlineStr">
        <is>
          <t>Love Cabaret</t>
        </is>
      </c>
      <c r="C106" t="inlineStr">
        <is>
          <t xml:space="preserve">MINISTERIO DA FAZENDA </t>
        </is>
      </c>
      <c r="D106" t="inlineStr">
        <is>
          <t>MINISTERIO DA FAZENDA</t>
        </is>
      </c>
      <c r="E106" t="inlineStr">
        <is>
          <t>49/60</t>
        </is>
      </c>
      <c r="F106" t="inlineStr">
        <is>
          <t>Endividamento</t>
        </is>
      </c>
      <c r="G106" t="inlineStr">
        <is>
          <t>Endividamento Geral</t>
        </is>
      </c>
      <c r="H106" t="n">
        <v>3974.82</v>
      </c>
      <c r="I106" t="inlineStr">
        <is>
          <t>False</t>
        </is>
      </c>
      <c r="J106" t="n">
        <v/>
      </c>
      <c r="K106" t="n">
        <v/>
      </c>
      <c r="L106" s="555" t="n">
        <v>45992</v>
      </c>
      <c r="M106" s="555" t="n">
        <v>47450</v>
      </c>
      <c r="N106" t="n">
        <v>3974.82</v>
      </c>
      <c r="Q106" t="inlineStr">
        <is>
          <t>PARCELAMENTO 02110001201259003902592 - IRPJ 06,09/2025, CSLL 06,09/2025, COFINS 07,08,09/2025, PIS 08,09/2025 - 60 PARCELAS</t>
        </is>
      </c>
      <c r="R106" t="inlineStr">
        <is>
          <t>11/2029</t>
        </is>
      </c>
    </row>
    <row r="107">
      <c r="A107" t="inlineStr">
        <is>
          <t>179369</t>
        </is>
      </c>
      <c r="B107" t="inlineStr">
        <is>
          <t>Love Cabaret</t>
        </is>
      </c>
      <c r="C107" t="inlineStr">
        <is>
          <t xml:space="preserve">MINISTERIO DA FAZENDA </t>
        </is>
      </c>
      <c r="D107" t="inlineStr">
        <is>
          <t>MINISTERIO DA FAZENDA</t>
        </is>
      </c>
      <c r="E107" t="inlineStr">
        <is>
          <t>48/60</t>
        </is>
      </c>
      <c r="F107" t="inlineStr">
        <is>
          <t>Endividamento</t>
        </is>
      </c>
      <c r="G107" t="inlineStr">
        <is>
          <t>Endividamento Geral</t>
        </is>
      </c>
      <c r="H107" t="n">
        <v>3974.82</v>
      </c>
      <c r="I107" t="inlineStr">
        <is>
          <t>False</t>
        </is>
      </c>
      <c r="J107" t="n">
        <v/>
      </c>
      <c r="K107" t="n">
        <v/>
      </c>
      <c r="L107" s="555" t="n">
        <v>45992</v>
      </c>
      <c r="M107" s="555" t="n">
        <v>47419</v>
      </c>
      <c r="N107" t="n">
        <v>3974.82</v>
      </c>
      <c r="Q107" t="inlineStr">
        <is>
          <t>PARCELAMENTO 02110001201259003902592 - IRPJ 06,09/2025, CSLL 06,09/2025, COFINS 07,08,09/2025, PIS 08,09/2025 - 60 PARCELAS</t>
        </is>
      </c>
      <c r="R107" t="inlineStr">
        <is>
          <t>10/2029</t>
        </is>
      </c>
    </row>
    <row r="108">
      <c r="A108" t="inlineStr">
        <is>
          <t>179368</t>
        </is>
      </c>
      <c r="B108" t="inlineStr">
        <is>
          <t>Love Cabaret</t>
        </is>
      </c>
      <c r="C108" t="inlineStr">
        <is>
          <t xml:space="preserve">MINISTERIO DA FAZENDA </t>
        </is>
      </c>
      <c r="D108" t="inlineStr">
        <is>
          <t>MINISTERIO DA FAZENDA</t>
        </is>
      </c>
      <c r="E108" t="inlineStr">
        <is>
          <t>47/60</t>
        </is>
      </c>
      <c r="F108" t="inlineStr">
        <is>
          <t>Endividamento</t>
        </is>
      </c>
      <c r="G108" t="inlineStr">
        <is>
          <t>Endividamento Geral</t>
        </is>
      </c>
      <c r="H108" t="n">
        <v>3974.82</v>
      </c>
      <c r="I108" t="inlineStr">
        <is>
          <t>False</t>
        </is>
      </c>
      <c r="J108" t="n">
        <v/>
      </c>
      <c r="K108" t="n">
        <v/>
      </c>
      <c r="L108" s="555" t="n">
        <v>45992</v>
      </c>
      <c r="M108" s="555" t="n">
        <v>47389</v>
      </c>
      <c r="N108" t="n">
        <v>3974.82</v>
      </c>
      <c r="Q108" t="inlineStr">
        <is>
          <t>PARCELAMENTO 02110001201259003902592 - IRPJ 06,09/2025, CSLL 06,09/2025, COFINS 07,08,09/2025, PIS 08,09/2025 - 60 PARCELAS</t>
        </is>
      </c>
      <c r="R108" t="inlineStr">
        <is>
          <t>09/2029</t>
        </is>
      </c>
    </row>
    <row r="109">
      <c r="A109" t="inlineStr">
        <is>
          <t>179367</t>
        </is>
      </c>
      <c r="B109" t="inlineStr">
        <is>
          <t>Love Cabaret</t>
        </is>
      </c>
      <c r="C109" t="inlineStr">
        <is>
          <t xml:space="preserve">MINISTERIO DA FAZENDA </t>
        </is>
      </c>
      <c r="D109" t="inlineStr">
        <is>
          <t>MINISTERIO DA FAZENDA</t>
        </is>
      </c>
      <c r="E109" t="inlineStr">
        <is>
          <t>46/60</t>
        </is>
      </c>
      <c r="F109" t="inlineStr">
        <is>
          <t>Endividamento</t>
        </is>
      </c>
      <c r="G109" t="inlineStr">
        <is>
          <t>Endividamento Geral</t>
        </is>
      </c>
      <c r="H109" t="n">
        <v>3974.82</v>
      </c>
      <c r="I109" t="inlineStr">
        <is>
          <t>False</t>
        </is>
      </c>
      <c r="J109" t="n">
        <v/>
      </c>
      <c r="K109" t="n">
        <v/>
      </c>
      <c r="L109" s="555" t="n">
        <v>45992</v>
      </c>
      <c r="M109" s="555" t="n">
        <v>47358</v>
      </c>
      <c r="N109" t="n">
        <v>3974.82</v>
      </c>
      <c r="Q109" t="inlineStr">
        <is>
          <t>PARCELAMENTO 02110001201259003902592 - IRPJ 06,09/2025, CSLL 06,09/2025, COFINS 07,08,09/2025, PIS 08,09/2025 - 60 PARCELAS</t>
        </is>
      </c>
      <c r="R109" t="inlineStr">
        <is>
          <t>08/2029</t>
        </is>
      </c>
    </row>
    <row r="110">
      <c r="A110" t="inlineStr">
        <is>
          <t>179366</t>
        </is>
      </c>
      <c r="B110" t="inlineStr">
        <is>
          <t>Love Cabaret</t>
        </is>
      </c>
      <c r="C110" t="inlineStr">
        <is>
          <t xml:space="preserve">MINISTERIO DA FAZENDA </t>
        </is>
      </c>
      <c r="D110" t="inlineStr">
        <is>
          <t>MINISTERIO DA FAZENDA</t>
        </is>
      </c>
      <c r="E110" t="inlineStr">
        <is>
          <t>45/60</t>
        </is>
      </c>
      <c r="F110" t="inlineStr">
        <is>
          <t>Endividamento</t>
        </is>
      </c>
      <c r="G110" t="inlineStr">
        <is>
          <t>Endividamento Geral</t>
        </is>
      </c>
      <c r="H110" t="n">
        <v>3974.82</v>
      </c>
      <c r="I110" t="inlineStr">
        <is>
          <t>False</t>
        </is>
      </c>
      <c r="J110" t="n">
        <v/>
      </c>
      <c r="K110" t="n">
        <v/>
      </c>
      <c r="L110" s="555" t="n">
        <v>45992</v>
      </c>
      <c r="M110" s="555" t="n">
        <v>47327</v>
      </c>
      <c r="N110" t="n">
        <v>3974.82</v>
      </c>
      <c r="Q110" t="inlineStr">
        <is>
          <t>PARCELAMENTO 02110001201259003902592 - IRPJ 06,09/2025, CSLL 06,09/2025, COFINS 07,08,09/2025, PIS 08,09/2025 - 60 PARCELAS</t>
        </is>
      </c>
      <c r="R110" t="inlineStr">
        <is>
          <t>07/2029</t>
        </is>
      </c>
    </row>
    <row r="111">
      <c r="A111" t="inlineStr">
        <is>
          <t>179365</t>
        </is>
      </c>
      <c r="B111" t="inlineStr">
        <is>
          <t>Love Cabaret</t>
        </is>
      </c>
      <c r="C111" t="inlineStr">
        <is>
          <t xml:space="preserve">MINISTERIO DA FAZENDA </t>
        </is>
      </c>
      <c r="D111" t="inlineStr">
        <is>
          <t>MINISTERIO DA FAZENDA</t>
        </is>
      </c>
      <c r="E111" t="inlineStr">
        <is>
          <t>44/60</t>
        </is>
      </c>
      <c r="F111" t="inlineStr">
        <is>
          <t>Endividamento</t>
        </is>
      </c>
      <c r="G111" t="inlineStr">
        <is>
          <t>Endividamento Geral</t>
        </is>
      </c>
      <c r="H111" t="n">
        <v>3974.82</v>
      </c>
      <c r="I111" t="inlineStr">
        <is>
          <t>False</t>
        </is>
      </c>
      <c r="J111" t="n">
        <v/>
      </c>
      <c r="K111" t="n">
        <v/>
      </c>
      <c r="L111" s="555" t="n">
        <v>45992</v>
      </c>
      <c r="M111" s="555" t="n">
        <v>47297</v>
      </c>
      <c r="N111" t="n">
        <v>3974.82</v>
      </c>
      <c r="Q111" t="inlineStr">
        <is>
          <t>PARCELAMENTO 02110001201259003902592 - IRPJ 06,09/2025, CSLL 06,09/2025, COFINS 07,08,09/2025, PIS 08,09/2025 - 60 PARCELAS</t>
        </is>
      </c>
      <c r="R111" t="inlineStr">
        <is>
          <t>06/2029</t>
        </is>
      </c>
    </row>
    <row r="112">
      <c r="A112" t="inlineStr">
        <is>
          <t>179364</t>
        </is>
      </c>
      <c r="B112" t="inlineStr">
        <is>
          <t>Love Cabaret</t>
        </is>
      </c>
      <c r="C112" t="inlineStr">
        <is>
          <t xml:space="preserve">MINISTERIO DA FAZENDA </t>
        </is>
      </c>
      <c r="D112" t="inlineStr">
        <is>
          <t>MINISTERIO DA FAZENDA</t>
        </is>
      </c>
      <c r="E112" t="inlineStr">
        <is>
          <t>43/60</t>
        </is>
      </c>
      <c r="F112" t="inlineStr">
        <is>
          <t>Endividamento</t>
        </is>
      </c>
      <c r="G112" t="inlineStr">
        <is>
          <t>Endividamento Geral</t>
        </is>
      </c>
      <c r="H112" t="n">
        <v>3974.82</v>
      </c>
      <c r="I112" t="inlineStr">
        <is>
          <t>False</t>
        </is>
      </c>
      <c r="J112" t="n">
        <v/>
      </c>
      <c r="K112" t="n">
        <v/>
      </c>
      <c r="L112" s="555" t="n">
        <v>45992</v>
      </c>
      <c r="M112" s="555" t="n">
        <v>47266</v>
      </c>
      <c r="N112" t="n">
        <v>3974.82</v>
      </c>
      <c r="Q112" t="inlineStr">
        <is>
          <t>PARCELAMENTO 02110001201259003902592 - IRPJ 06,09/2025, CSLL 06,09/2025, COFINS 07,08,09/2025, PIS 08,09/2025 - 60 PARCELAS</t>
        </is>
      </c>
      <c r="R112" t="inlineStr">
        <is>
          <t>05/2029</t>
        </is>
      </c>
    </row>
    <row r="113">
      <c r="A113" t="inlineStr">
        <is>
          <t>179363</t>
        </is>
      </c>
      <c r="B113" t="inlineStr">
        <is>
          <t>Love Cabaret</t>
        </is>
      </c>
      <c r="C113" t="inlineStr">
        <is>
          <t xml:space="preserve">MINISTERIO DA FAZENDA </t>
        </is>
      </c>
      <c r="D113" t="inlineStr">
        <is>
          <t>MINISTERIO DA FAZENDA</t>
        </is>
      </c>
      <c r="E113" t="inlineStr">
        <is>
          <t>42/60</t>
        </is>
      </c>
      <c r="F113" t="inlineStr">
        <is>
          <t>Endividamento</t>
        </is>
      </c>
      <c r="G113" t="inlineStr">
        <is>
          <t>Endividamento Geral</t>
        </is>
      </c>
      <c r="H113" t="n">
        <v>3974.82</v>
      </c>
      <c r="I113" t="inlineStr">
        <is>
          <t>False</t>
        </is>
      </c>
      <c r="J113" t="n">
        <v/>
      </c>
      <c r="K113" t="n">
        <v/>
      </c>
      <c r="L113" s="555" t="n">
        <v>45992</v>
      </c>
      <c r="M113" s="555" t="n">
        <v>47236</v>
      </c>
      <c r="N113" t="n">
        <v>3974.82</v>
      </c>
      <c r="Q113" t="inlineStr">
        <is>
          <t>PARCELAMENTO 02110001201259003902592 - IRPJ 06,09/2025, CSLL 06,09/2025, COFINS 07,08,09/2025, PIS 08,09/2025 - 60 PARCELAS</t>
        </is>
      </c>
      <c r="R113" t="inlineStr">
        <is>
          <t>04/2029</t>
        </is>
      </c>
    </row>
    <row r="114">
      <c r="A114" t="inlineStr">
        <is>
          <t>179362</t>
        </is>
      </c>
      <c r="B114" t="inlineStr">
        <is>
          <t>Love Cabaret</t>
        </is>
      </c>
      <c r="C114" t="inlineStr">
        <is>
          <t xml:space="preserve">MINISTERIO DA FAZENDA </t>
        </is>
      </c>
      <c r="D114" t="inlineStr">
        <is>
          <t>MINISTERIO DA FAZENDA</t>
        </is>
      </c>
      <c r="E114" t="inlineStr">
        <is>
          <t>41/60</t>
        </is>
      </c>
      <c r="F114" t="inlineStr">
        <is>
          <t>Endividamento</t>
        </is>
      </c>
      <c r="G114" t="inlineStr">
        <is>
          <t>Endividamento Geral</t>
        </is>
      </c>
      <c r="H114" t="n">
        <v>3974.82</v>
      </c>
      <c r="I114" t="inlineStr">
        <is>
          <t>False</t>
        </is>
      </c>
      <c r="J114" t="n">
        <v/>
      </c>
      <c r="K114" t="n">
        <v/>
      </c>
      <c r="L114" s="555" t="n">
        <v>45992</v>
      </c>
      <c r="M114" s="555" t="n">
        <v>47205</v>
      </c>
      <c r="N114" t="n">
        <v>3974.82</v>
      </c>
      <c r="Q114" t="inlineStr">
        <is>
          <t>PARCELAMENTO 02110001201259003902592 - IRPJ 06,09/2025, CSLL 06,09/2025, COFINS 07,08,09/2025, PIS 08,09/2025 - 60 PARCELAS</t>
        </is>
      </c>
      <c r="R114" t="inlineStr">
        <is>
          <t>03/2029</t>
        </is>
      </c>
    </row>
    <row r="115">
      <c r="A115" t="inlineStr">
        <is>
          <t>179361</t>
        </is>
      </c>
      <c r="B115" t="inlineStr">
        <is>
          <t>Love Cabaret</t>
        </is>
      </c>
      <c r="C115" t="inlineStr">
        <is>
          <t xml:space="preserve">MINISTERIO DA FAZENDA </t>
        </is>
      </c>
      <c r="D115" t="inlineStr">
        <is>
          <t>MINISTERIO DA FAZENDA</t>
        </is>
      </c>
      <c r="E115" t="inlineStr">
        <is>
          <t>40/60</t>
        </is>
      </c>
      <c r="F115" t="inlineStr">
        <is>
          <t>Endividamento</t>
        </is>
      </c>
      <c r="G115" t="inlineStr">
        <is>
          <t>Endividamento Geral</t>
        </is>
      </c>
      <c r="H115" t="n">
        <v>3974.82</v>
      </c>
      <c r="I115" t="inlineStr">
        <is>
          <t>False</t>
        </is>
      </c>
      <c r="J115" t="n">
        <v/>
      </c>
      <c r="K115" t="n">
        <v/>
      </c>
      <c r="L115" s="555" t="n">
        <v>45992</v>
      </c>
      <c r="M115" s="555" t="n">
        <v>47177</v>
      </c>
      <c r="N115" t="n">
        <v>3974.82</v>
      </c>
      <c r="Q115" t="inlineStr">
        <is>
          <t>PARCELAMENTO  02110001201259003902592 - IRPJ 06,09/2025, CSLL 06,09/2025, COFINS 07,08,09/2025, PIS 08,09/2025 - 60 PARCELAS</t>
        </is>
      </c>
      <c r="R115" t="inlineStr">
        <is>
          <t>02/2029</t>
        </is>
      </c>
    </row>
    <row r="116">
      <c r="A116" t="inlineStr">
        <is>
          <t>179360</t>
        </is>
      </c>
      <c r="B116" t="inlineStr">
        <is>
          <t>Love Cabaret</t>
        </is>
      </c>
      <c r="C116" t="inlineStr">
        <is>
          <t xml:space="preserve">MINISTERIO DA FAZENDA </t>
        </is>
      </c>
      <c r="D116" t="inlineStr">
        <is>
          <t>MINISTERIO DA FAZENDA</t>
        </is>
      </c>
      <c r="E116" t="inlineStr">
        <is>
          <t>39/60</t>
        </is>
      </c>
      <c r="F116" t="inlineStr">
        <is>
          <t>Endividamento</t>
        </is>
      </c>
      <c r="G116" t="inlineStr">
        <is>
          <t>Endividamento Geral</t>
        </is>
      </c>
      <c r="H116" t="n">
        <v>3974.82</v>
      </c>
      <c r="I116" t="inlineStr">
        <is>
          <t>False</t>
        </is>
      </c>
      <c r="J116" t="n">
        <v/>
      </c>
      <c r="K116" t="n">
        <v/>
      </c>
      <c r="L116" s="555" t="n">
        <v>45992</v>
      </c>
      <c r="M116" s="555" t="n">
        <v>47146</v>
      </c>
      <c r="N116" t="n">
        <v>3974.82</v>
      </c>
      <c r="Q116" t="inlineStr">
        <is>
          <t>PARCELAMENTO  02110001201259003902592 - IRPJ 06,09/2025, CSLL 06,09/2025, COFINS 07,08,09/2025, PIS 08,09/2025 - 60 PARCELAS</t>
        </is>
      </c>
      <c r="R116" t="inlineStr">
        <is>
          <t>01/2029</t>
        </is>
      </c>
    </row>
    <row r="117">
      <c r="A117" t="inlineStr">
        <is>
          <t>179359</t>
        </is>
      </c>
      <c r="B117" t="inlineStr">
        <is>
          <t>Love Cabaret</t>
        </is>
      </c>
      <c r="C117" t="inlineStr">
        <is>
          <t xml:space="preserve">MINISTERIO DA FAZENDA </t>
        </is>
      </c>
      <c r="D117" t="inlineStr">
        <is>
          <t>MINISTERIO DA FAZENDA</t>
        </is>
      </c>
      <c r="E117" t="inlineStr">
        <is>
          <t>38/60</t>
        </is>
      </c>
      <c r="F117" t="inlineStr">
        <is>
          <t>Endividamento</t>
        </is>
      </c>
      <c r="G117" t="inlineStr">
        <is>
          <t>Endividamento Geral</t>
        </is>
      </c>
      <c r="H117" t="n">
        <v>3974.82</v>
      </c>
      <c r="I117" t="inlineStr">
        <is>
          <t>False</t>
        </is>
      </c>
      <c r="J117" t="n">
        <v/>
      </c>
      <c r="K117" t="n">
        <v/>
      </c>
      <c r="L117" s="555" t="n">
        <v>45992</v>
      </c>
      <c r="M117" s="555" t="n">
        <v>47115</v>
      </c>
      <c r="N117" t="n">
        <v>3974.82</v>
      </c>
      <c r="Q117" t="inlineStr">
        <is>
          <t>PARCELAMENTO  02110001201259003902592 - IRPJ 06,09/2025, CSLL 06,09/2025, COFINS 07,08,09/2025, PIS 08,09/2025 - 60 PARCELAS</t>
        </is>
      </c>
      <c r="R117" t="inlineStr">
        <is>
          <t>12/2028</t>
        </is>
      </c>
    </row>
    <row r="118">
      <c r="A118" t="inlineStr">
        <is>
          <t>179358</t>
        </is>
      </c>
      <c r="B118" t="inlineStr">
        <is>
          <t>Love Cabaret</t>
        </is>
      </c>
      <c r="C118" t="inlineStr">
        <is>
          <t xml:space="preserve">MINISTERIO DA FAZENDA </t>
        </is>
      </c>
      <c r="D118" t="inlineStr">
        <is>
          <t>MINISTERIO DA FAZENDA</t>
        </is>
      </c>
      <c r="E118" t="inlineStr">
        <is>
          <t>37/60</t>
        </is>
      </c>
      <c r="F118" t="inlineStr">
        <is>
          <t>Endividamento</t>
        </is>
      </c>
      <c r="G118" t="inlineStr">
        <is>
          <t>Endividamento Geral</t>
        </is>
      </c>
      <c r="H118" t="n">
        <v>3974.82</v>
      </c>
      <c r="I118" t="inlineStr">
        <is>
          <t>False</t>
        </is>
      </c>
      <c r="J118" t="n">
        <v/>
      </c>
      <c r="K118" t="n">
        <v/>
      </c>
      <c r="L118" s="555" t="n">
        <v>45992</v>
      </c>
      <c r="M118" s="555" t="n">
        <v>47085</v>
      </c>
      <c r="N118" t="n">
        <v>3974.82</v>
      </c>
      <c r="Q118" t="inlineStr">
        <is>
          <t>PARCELAMENTO  02110001201259003902592 - IRPJ 06,09/2025, CSLL 06,09/2025, COFINS 07,08,09/2025, PIS 08,09/2025 - 60 PARCELAS</t>
        </is>
      </c>
      <c r="R118" t="inlineStr">
        <is>
          <t>11/2028</t>
        </is>
      </c>
    </row>
    <row r="119">
      <c r="A119" t="inlineStr">
        <is>
          <t>179357</t>
        </is>
      </c>
      <c r="B119" t="inlineStr">
        <is>
          <t>Love Cabaret</t>
        </is>
      </c>
      <c r="C119" t="inlineStr">
        <is>
          <t xml:space="preserve">MINISTERIO DA FAZENDA </t>
        </is>
      </c>
      <c r="D119" t="inlineStr">
        <is>
          <t>MINISTERIO DA FAZENDA</t>
        </is>
      </c>
      <c r="E119" t="inlineStr">
        <is>
          <t>36/60</t>
        </is>
      </c>
      <c r="F119" t="inlineStr">
        <is>
          <t>Endividamento</t>
        </is>
      </c>
      <c r="G119" t="inlineStr">
        <is>
          <t>Endividamento Geral</t>
        </is>
      </c>
      <c r="H119" t="n">
        <v>3974.82</v>
      </c>
      <c r="I119" t="inlineStr">
        <is>
          <t>False</t>
        </is>
      </c>
      <c r="J119" t="n">
        <v/>
      </c>
      <c r="K119" t="n">
        <v/>
      </c>
      <c r="L119" s="555" t="n">
        <v>45992</v>
      </c>
      <c r="M119" s="555" t="n">
        <v>47054</v>
      </c>
      <c r="N119" t="n">
        <v>3974.82</v>
      </c>
      <c r="Q119" t="inlineStr">
        <is>
          <t>PARCELAMENTO  02110001201259003902592 - IRPJ 06,09/2025, CSLL 06,09/2025, COFINS 07,08,09/2025, PIS 08,09/2025 - 60 PARCELASo</t>
        </is>
      </c>
      <c r="R119" t="inlineStr">
        <is>
          <t>10/2028</t>
        </is>
      </c>
    </row>
    <row r="120">
      <c r="A120" t="inlineStr">
        <is>
          <t>179356</t>
        </is>
      </c>
      <c r="B120" t="inlineStr">
        <is>
          <t>Love Cabaret</t>
        </is>
      </c>
      <c r="C120" t="inlineStr">
        <is>
          <t xml:space="preserve">MINISTERIO DA FAZENDA </t>
        </is>
      </c>
      <c r="D120" t="inlineStr">
        <is>
          <t>MINISTERIO DA FAZENDA</t>
        </is>
      </c>
      <c r="E120" t="inlineStr">
        <is>
          <t>35/60</t>
        </is>
      </c>
      <c r="F120" t="inlineStr">
        <is>
          <t>Endividamento</t>
        </is>
      </c>
      <c r="G120" t="inlineStr">
        <is>
          <t>Endividamento Geral</t>
        </is>
      </c>
      <c r="H120" t="n">
        <v>3974.82</v>
      </c>
      <c r="I120" t="inlineStr">
        <is>
          <t>False</t>
        </is>
      </c>
      <c r="J120" t="n">
        <v/>
      </c>
      <c r="K120" t="n">
        <v/>
      </c>
      <c r="L120" s="555" t="n">
        <v>45992</v>
      </c>
      <c r="M120" s="555" t="n">
        <v>47024</v>
      </c>
      <c r="N120" t="n">
        <v>3974.82</v>
      </c>
      <c r="Q120" t="inlineStr">
        <is>
          <t>PARCELAMENTO  02110001201259003902592 - IRPJ 06,09/2025, CSLL 06,09/2025, COFINS 07,08,09/2025, PIS 08,09/2025 - 60 PARCELAS</t>
        </is>
      </c>
      <c r="R120" t="inlineStr">
        <is>
          <t>09/2028</t>
        </is>
      </c>
    </row>
    <row r="121">
      <c r="A121" t="inlineStr">
        <is>
          <t>179355</t>
        </is>
      </c>
      <c r="B121" t="inlineStr">
        <is>
          <t>Love Cabaret</t>
        </is>
      </c>
      <c r="C121" t="inlineStr">
        <is>
          <t xml:space="preserve">MINISTERIO DA FAZENDA </t>
        </is>
      </c>
      <c r="D121" t="inlineStr">
        <is>
          <t>MINISTERIO DA FAZENDA</t>
        </is>
      </c>
      <c r="E121" t="inlineStr">
        <is>
          <t>34/60</t>
        </is>
      </c>
      <c r="F121" t="inlineStr">
        <is>
          <t>Endividamento</t>
        </is>
      </c>
      <c r="G121" t="inlineStr">
        <is>
          <t>Endividamento Geral</t>
        </is>
      </c>
      <c r="H121" t="n">
        <v>3974.82</v>
      </c>
      <c r="I121" t="inlineStr">
        <is>
          <t>False</t>
        </is>
      </c>
      <c r="J121" t="n">
        <v/>
      </c>
      <c r="K121" t="n">
        <v/>
      </c>
      <c r="L121" s="555" t="n">
        <v>45992</v>
      </c>
      <c r="M121" s="555" t="n">
        <v>46993</v>
      </c>
      <c r="N121" t="n">
        <v>3974.82</v>
      </c>
      <c r="Q121" t="inlineStr">
        <is>
          <t>PARCELAMENTO  02110001201259003902592 - IRPJ 06,09/2025, CSLL 06,09/2025, COFINS 07,08,09/2025, PIS 08,09/2025 - 60 PARCELAS</t>
        </is>
      </c>
      <c r="R121" t="inlineStr">
        <is>
          <t>08/2028</t>
        </is>
      </c>
    </row>
    <row r="122">
      <c r="A122" t="inlineStr">
        <is>
          <t>179354</t>
        </is>
      </c>
      <c r="B122" t="inlineStr">
        <is>
          <t>Love Cabaret</t>
        </is>
      </c>
      <c r="C122" t="inlineStr">
        <is>
          <t xml:space="preserve">MINISTERIO DA FAZENDA </t>
        </is>
      </c>
      <c r="D122" t="inlineStr">
        <is>
          <t>MINISTERIO DA FAZENDA</t>
        </is>
      </c>
      <c r="E122" t="inlineStr">
        <is>
          <t>33/60</t>
        </is>
      </c>
      <c r="F122" t="inlineStr">
        <is>
          <t>Endividamento</t>
        </is>
      </c>
      <c r="G122" t="inlineStr">
        <is>
          <t>Endividamento Geral</t>
        </is>
      </c>
      <c r="H122" t="n">
        <v>3974.82</v>
      </c>
      <c r="I122" t="inlineStr">
        <is>
          <t>False</t>
        </is>
      </c>
      <c r="J122" t="n">
        <v/>
      </c>
      <c r="K122" t="n">
        <v/>
      </c>
      <c r="L122" s="555" t="n">
        <v>45992</v>
      </c>
      <c r="M122" s="555" t="n">
        <v>46962</v>
      </c>
      <c r="N122" t="n">
        <v>3974.82</v>
      </c>
      <c r="Q122" t="inlineStr">
        <is>
          <t>PARCELAMENTO  02110001201259003902592 - IRPJ 06,09/2025, CSLL 06,09/2025, COFINS 07,08,09/2025, PIS 08,09/2025 - 60 PARCELAS</t>
        </is>
      </c>
      <c r="R122" t="inlineStr">
        <is>
          <t>07/2028</t>
        </is>
      </c>
    </row>
    <row r="123">
      <c r="A123" t="inlineStr">
        <is>
          <t>179353</t>
        </is>
      </c>
      <c r="B123" t="inlineStr">
        <is>
          <t>Love Cabaret</t>
        </is>
      </c>
      <c r="C123" t="inlineStr">
        <is>
          <t xml:space="preserve">MINISTERIO DA FAZENDA </t>
        </is>
      </c>
      <c r="D123" t="inlineStr">
        <is>
          <t>MINISTERIO DA FAZENDA</t>
        </is>
      </c>
      <c r="E123" t="inlineStr">
        <is>
          <t>32/60</t>
        </is>
      </c>
      <c r="F123" t="inlineStr">
        <is>
          <t>Endividamento</t>
        </is>
      </c>
      <c r="G123" t="inlineStr">
        <is>
          <t>Endividamento Geral</t>
        </is>
      </c>
      <c r="H123" t="n">
        <v>3974.82</v>
      </c>
      <c r="I123" t="inlineStr">
        <is>
          <t>False</t>
        </is>
      </c>
      <c r="J123" t="n">
        <v/>
      </c>
      <c r="K123" t="n">
        <v/>
      </c>
      <c r="L123" s="555" t="n">
        <v>45992</v>
      </c>
      <c r="M123" s="555" t="n">
        <v>46932</v>
      </c>
      <c r="N123" t="n">
        <v>3974.82</v>
      </c>
      <c r="Q123" t="inlineStr">
        <is>
          <t>PARCELAMENTO  02110001201259003902592 - IRPJ 06,09/2025, CSLL 06,09/2025, COFINS 07,08,09/2025, PIS 08,09/2025 - 60 PARCELAS</t>
        </is>
      </c>
      <c r="R123" t="inlineStr">
        <is>
          <t>06/2028</t>
        </is>
      </c>
    </row>
    <row r="124">
      <c r="A124" t="inlineStr">
        <is>
          <t>179352</t>
        </is>
      </c>
      <c r="B124" t="inlineStr">
        <is>
          <t>Love Cabaret</t>
        </is>
      </c>
      <c r="C124" t="inlineStr">
        <is>
          <t xml:space="preserve">MINISTERIO DA FAZENDA </t>
        </is>
      </c>
      <c r="D124" t="inlineStr">
        <is>
          <t>MINISTERIO DA FAZENDA</t>
        </is>
      </c>
      <c r="E124" t="inlineStr">
        <is>
          <t>31/60</t>
        </is>
      </c>
      <c r="F124" t="inlineStr">
        <is>
          <t>Endividamento</t>
        </is>
      </c>
      <c r="G124" t="inlineStr">
        <is>
          <t>Endividamento Geral</t>
        </is>
      </c>
      <c r="H124" t="n">
        <v>3974.82</v>
      </c>
      <c r="I124" t="inlineStr">
        <is>
          <t>False</t>
        </is>
      </c>
      <c r="J124" t="n">
        <v/>
      </c>
      <c r="K124" t="n">
        <v/>
      </c>
      <c r="L124" s="555" t="n">
        <v>45992</v>
      </c>
      <c r="M124" s="555" t="n">
        <v>46901</v>
      </c>
      <c r="N124" t="n">
        <v>3974.82</v>
      </c>
      <c r="Q124" t="inlineStr">
        <is>
          <t>PARCELAMENTO  02110001201259003902592 - IRPJ 06,09/2025, CSLL 06,09/2025, COFINS 07,08,09/2025, PIS 08,09/2025 - 60 PARCELAS</t>
        </is>
      </c>
      <c r="R124" t="inlineStr">
        <is>
          <t>05/2028</t>
        </is>
      </c>
    </row>
    <row r="125">
      <c r="A125" t="inlineStr">
        <is>
          <t>179351</t>
        </is>
      </c>
      <c r="B125" t="inlineStr">
        <is>
          <t>Love Cabaret</t>
        </is>
      </c>
      <c r="C125" t="inlineStr">
        <is>
          <t xml:space="preserve">MINISTERIO DA FAZENDA </t>
        </is>
      </c>
      <c r="D125" t="inlineStr">
        <is>
          <t>MINISTERIO DA FAZENDA</t>
        </is>
      </c>
      <c r="E125" t="inlineStr">
        <is>
          <t>30/60</t>
        </is>
      </c>
      <c r="F125" t="inlineStr">
        <is>
          <t>Endividamento</t>
        </is>
      </c>
      <c r="G125" t="inlineStr">
        <is>
          <t>Endividamento Geral</t>
        </is>
      </c>
      <c r="H125" t="n">
        <v>3974.82</v>
      </c>
      <c r="I125" t="inlineStr">
        <is>
          <t>False</t>
        </is>
      </c>
      <c r="J125" t="n">
        <v/>
      </c>
      <c r="K125" t="n">
        <v/>
      </c>
      <c r="L125" s="555" t="n">
        <v>45992</v>
      </c>
      <c r="M125" s="555" t="n">
        <v>46871</v>
      </c>
      <c r="N125" t="n">
        <v>3974.82</v>
      </c>
      <c r="Q125" t="inlineStr">
        <is>
          <t>PARCELAMENTO  02110001201259003902592 - IRPJ 06,09/2025, CSLL 06,09/2025, COFINS 07,08,09/2025, PIS 08,09/2025 - 60 PARCELAS</t>
        </is>
      </c>
      <c r="R125" t="inlineStr">
        <is>
          <t>04/2028</t>
        </is>
      </c>
    </row>
    <row r="126">
      <c r="A126" t="inlineStr">
        <is>
          <t>179350</t>
        </is>
      </c>
      <c r="B126" t="inlineStr">
        <is>
          <t>Love Cabaret</t>
        </is>
      </c>
      <c r="C126" t="inlineStr">
        <is>
          <t xml:space="preserve">MINISTERIO DA FAZENDA </t>
        </is>
      </c>
      <c r="D126" t="inlineStr">
        <is>
          <t>MINISTERIO DA FAZENDA</t>
        </is>
      </c>
      <c r="E126" t="inlineStr">
        <is>
          <t>29/60</t>
        </is>
      </c>
      <c r="F126" t="inlineStr">
        <is>
          <t>Endividamento</t>
        </is>
      </c>
      <c r="G126" t="inlineStr">
        <is>
          <t>Endividamento Geral</t>
        </is>
      </c>
      <c r="H126" t="n">
        <v>3974.82</v>
      </c>
      <c r="I126" t="inlineStr">
        <is>
          <t>False</t>
        </is>
      </c>
      <c r="J126" t="n">
        <v/>
      </c>
      <c r="K126" t="n">
        <v/>
      </c>
      <c r="L126" s="555" t="n">
        <v>45992</v>
      </c>
      <c r="M126" s="555" t="n">
        <v>46840</v>
      </c>
      <c r="N126" t="n">
        <v>3974.82</v>
      </c>
      <c r="Q126" t="inlineStr">
        <is>
          <t>PARCELAMENTO  02110001201259003902592 - IRPJ 06,09/2025, CSLL 06,09/2025, COFINS 07,08,09/2025, PIS 08,09/2025 - 60 PARCELAS</t>
        </is>
      </c>
      <c r="R126" t="inlineStr">
        <is>
          <t>03/2028</t>
        </is>
      </c>
    </row>
    <row r="127">
      <c r="A127" t="inlineStr">
        <is>
          <t>179349</t>
        </is>
      </c>
      <c r="B127" t="inlineStr">
        <is>
          <t>Love Cabaret</t>
        </is>
      </c>
      <c r="C127" t="inlineStr">
        <is>
          <t xml:space="preserve">MINISTERIO DA FAZENDA </t>
        </is>
      </c>
      <c r="D127" t="inlineStr">
        <is>
          <t>MINISTERIO DA FAZENDA</t>
        </is>
      </c>
      <c r="E127" t="inlineStr">
        <is>
          <t>28/60</t>
        </is>
      </c>
      <c r="F127" t="inlineStr">
        <is>
          <t>Endividamento</t>
        </is>
      </c>
      <c r="G127" t="inlineStr">
        <is>
          <t>Endividamento Geral</t>
        </is>
      </c>
      <c r="H127" t="n">
        <v>3974.82</v>
      </c>
      <c r="I127" t="inlineStr">
        <is>
          <t>False</t>
        </is>
      </c>
      <c r="J127" t="n">
        <v/>
      </c>
      <c r="K127" t="n">
        <v/>
      </c>
      <c r="L127" s="555" t="n">
        <v>45992</v>
      </c>
      <c r="M127" s="555" t="n">
        <v>46811</v>
      </c>
      <c r="N127" t="n">
        <v>3974.82</v>
      </c>
      <c r="Q127" t="inlineStr">
        <is>
          <t>PARCELAMENTO  02110001201259003902592 - IRPJ 06,09/2025, CSLL 06,09/2025, COFINS 07,08,09/2025, PIS 08,09/2025 - 60 PARCELAS</t>
        </is>
      </c>
      <c r="R127" t="inlineStr">
        <is>
          <t>02/2028</t>
        </is>
      </c>
    </row>
    <row r="128">
      <c r="A128" t="inlineStr">
        <is>
          <t>179348</t>
        </is>
      </c>
      <c r="B128" t="inlineStr">
        <is>
          <t>Love Cabaret</t>
        </is>
      </c>
      <c r="C128" t="inlineStr">
        <is>
          <t xml:space="preserve">MINISTERIO DA FAZENDA </t>
        </is>
      </c>
      <c r="D128" t="inlineStr">
        <is>
          <t>MINISTERIO DA FAZENDA</t>
        </is>
      </c>
      <c r="E128" t="inlineStr">
        <is>
          <t>27/60</t>
        </is>
      </c>
      <c r="F128" t="inlineStr">
        <is>
          <t>Endividamento</t>
        </is>
      </c>
      <c r="G128" t="inlineStr">
        <is>
          <t>Endividamento Geral</t>
        </is>
      </c>
      <c r="H128" t="n">
        <v>3974.82</v>
      </c>
      <c r="I128" t="inlineStr">
        <is>
          <t>False</t>
        </is>
      </c>
      <c r="J128" t="n">
        <v/>
      </c>
      <c r="K128" t="n">
        <v/>
      </c>
      <c r="L128" s="555" t="n">
        <v>45992</v>
      </c>
      <c r="M128" s="555" t="n">
        <v>46780</v>
      </c>
      <c r="N128" t="n">
        <v>3974.82</v>
      </c>
      <c r="Q128" t="inlineStr">
        <is>
          <t>PARCELAMENTO  02110001201259003902592 - IRPJ 06,09/2025, CSLL 06,09/2025, COFINS 07,08,09/2025, PIS 08,09/2025 - 60 PARCELAS</t>
        </is>
      </c>
      <c r="R128" t="inlineStr">
        <is>
          <t>01/2028</t>
        </is>
      </c>
    </row>
    <row r="129">
      <c r="A129" t="inlineStr">
        <is>
          <t>179347</t>
        </is>
      </c>
      <c r="B129" t="inlineStr">
        <is>
          <t>Love Cabaret</t>
        </is>
      </c>
      <c r="C129" t="inlineStr">
        <is>
          <t xml:space="preserve">MINISTERIO DA FAZENDA </t>
        </is>
      </c>
      <c r="D129" t="inlineStr">
        <is>
          <t>MINISTERIO DA FAZENDA</t>
        </is>
      </c>
      <c r="E129" t="inlineStr">
        <is>
          <t>26/60</t>
        </is>
      </c>
      <c r="F129" t="inlineStr">
        <is>
          <t>Endividamento</t>
        </is>
      </c>
      <c r="G129" t="inlineStr">
        <is>
          <t>Endividamento Geral</t>
        </is>
      </c>
      <c r="H129" t="n">
        <v>3974.82</v>
      </c>
      <c r="I129" t="inlineStr">
        <is>
          <t>False</t>
        </is>
      </c>
      <c r="J129" t="n">
        <v/>
      </c>
      <c r="K129" t="n">
        <v/>
      </c>
      <c r="L129" s="555" t="n">
        <v>45992</v>
      </c>
      <c r="M129" s="555" t="n">
        <v>46749</v>
      </c>
      <c r="N129" t="n">
        <v>3974.82</v>
      </c>
      <c r="Q129" t="inlineStr">
        <is>
          <t>PARCELAMENTO  02110001201259003902592 - IRPJ 06,09/2025, CSLL 06,09/2025, COFINS 07,08,09/2025, PIS 08,09/2025 - 60 PARCELAS</t>
        </is>
      </c>
      <c r="R129" t="inlineStr">
        <is>
          <t>12/2027</t>
        </is>
      </c>
    </row>
    <row r="130">
      <c r="A130" t="inlineStr">
        <is>
          <t>179346</t>
        </is>
      </c>
      <c r="B130" t="inlineStr">
        <is>
          <t>Love Cabaret</t>
        </is>
      </c>
      <c r="C130" t="inlineStr">
        <is>
          <t xml:space="preserve">MINISTERIO DA FAZENDA </t>
        </is>
      </c>
      <c r="D130" t="inlineStr">
        <is>
          <t>MINISTERIO DA FAZENDA</t>
        </is>
      </c>
      <c r="E130" t="inlineStr">
        <is>
          <t>25/60</t>
        </is>
      </c>
      <c r="F130" t="inlineStr">
        <is>
          <t>Endividamento</t>
        </is>
      </c>
      <c r="G130" t="inlineStr">
        <is>
          <t>Endividamento Geral</t>
        </is>
      </c>
      <c r="H130" t="n">
        <v>3974.82</v>
      </c>
      <c r="I130" t="inlineStr">
        <is>
          <t>False</t>
        </is>
      </c>
      <c r="J130" t="n">
        <v/>
      </c>
      <c r="K130" t="n">
        <v/>
      </c>
      <c r="L130" s="555" t="n">
        <v>45992</v>
      </c>
      <c r="M130" s="555" t="n">
        <v>46719</v>
      </c>
      <c r="N130" t="n">
        <v>3974.82</v>
      </c>
      <c r="Q130" t="inlineStr">
        <is>
          <t>PARCELAMENTO  02110001201259003902592 - IRPJ 06,09/2025, CSLL 06,09/2025, COFINS 07,08,09/2025, PIS 08,09/2025 - 60 PARCELAS</t>
        </is>
      </c>
      <c r="R130" t="inlineStr">
        <is>
          <t>11/2027</t>
        </is>
      </c>
    </row>
    <row r="131">
      <c r="A131" t="inlineStr">
        <is>
          <t>179345</t>
        </is>
      </c>
      <c r="B131" t="inlineStr">
        <is>
          <t>Love Cabaret</t>
        </is>
      </c>
      <c r="C131" t="inlineStr">
        <is>
          <t xml:space="preserve">MINISTERIO DA FAZENDA </t>
        </is>
      </c>
      <c r="D131" t="inlineStr">
        <is>
          <t>MINISTERIO DA FAZENDA</t>
        </is>
      </c>
      <c r="E131" t="inlineStr">
        <is>
          <t>24/60</t>
        </is>
      </c>
      <c r="F131" t="inlineStr">
        <is>
          <t>Endividamento</t>
        </is>
      </c>
      <c r="G131" t="inlineStr">
        <is>
          <t>Endividamento Geral</t>
        </is>
      </c>
      <c r="H131" t="n">
        <v>3974.82</v>
      </c>
      <c r="I131" t="inlineStr">
        <is>
          <t>False</t>
        </is>
      </c>
      <c r="J131" t="n">
        <v/>
      </c>
      <c r="K131" t="n">
        <v/>
      </c>
      <c r="L131" s="555" t="n">
        <v>45992</v>
      </c>
      <c r="M131" s="555" t="n">
        <v>46688</v>
      </c>
      <c r="N131" t="n">
        <v>3974.82</v>
      </c>
      <c r="Q131" t="inlineStr">
        <is>
          <t>PARCELAMENTO  02110001201259003902592 - IRPJ 06,09/2025, CSLL 06,09/2025, COFINS 07,08,09/2025, PIS 08,09/2025 - 60 PARCELAS</t>
        </is>
      </c>
      <c r="R131" t="inlineStr">
        <is>
          <t>10/2027</t>
        </is>
      </c>
    </row>
    <row r="132">
      <c r="A132" t="inlineStr">
        <is>
          <t>179344</t>
        </is>
      </c>
      <c r="B132" t="inlineStr">
        <is>
          <t>Love Cabaret</t>
        </is>
      </c>
      <c r="C132" t="inlineStr">
        <is>
          <t xml:space="preserve">MINISTERIO DA FAZENDA </t>
        </is>
      </c>
      <c r="D132" t="inlineStr">
        <is>
          <t>MINISTERIO DA FAZENDA</t>
        </is>
      </c>
      <c r="E132" t="inlineStr">
        <is>
          <t>23/60</t>
        </is>
      </c>
      <c r="F132" t="inlineStr">
        <is>
          <t>Endividamento</t>
        </is>
      </c>
      <c r="G132" t="inlineStr">
        <is>
          <t>Endividamento Geral</t>
        </is>
      </c>
      <c r="H132" t="n">
        <v>3974.82</v>
      </c>
      <c r="I132" t="inlineStr">
        <is>
          <t>False</t>
        </is>
      </c>
      <c r="J132" t="n">
        <v/>
      </c>
      <c r="K132" t="n">
        <v/>
      </c>
      <c r="L132" s="555" t="n">
        <v>45992</v>
      </c>
      <c r="M132" s="555" t="n">
        <v>46658</v>
      </c>
      <c r="N132" t="n">
        <v>3974.82</v>
      </c>
      <c r="Q132" t="inlineStr">
        <is>
          <t>PARCELAMENTO  02110001201259003902592 - IRPJ 06,09/2025, CSLL 06,09/2025, COFINS 07,08,09/2025, PIS 08,09/2025 - 60 PARCELAS</t>
        </is>
      </c>
      <c r="R132" t="inlineStr">
        <is>
          <t>09/2027</t>
        </is>
      </c>
    </row>
    <row r="133">
      <c r="A133" t="inlineStr">
        <is>
          <t>179343</t>
        </is>
      </c>
      <c r="B133" t="inlineStr">
        <is>
          <t>Love Cabaret</t>
        </is>
      </c>
      <c r="C133" t="inlineStr">
        <is>
          <t xml:space="preserve">MINISTERIO DA FAZENDA </t>
        </is>
      </c>
      <c r="D133" t="inlineStr">
        <is>
          <t>MINISTERIO DA FAZENDA</t>
        </is>
      </c>
      <c r="E133" t="inlineStr">
        <is>
          <t>22/60</t>
        </is>
      </c>
      <c r="F133" t="inlineStr">
        <is>
          <t>Endividamento</t>
        </is>
      </c>
      <c r="G133" t="inlineStr">
        <is>
          <t>Endividamento Geral</t>
        </is>
      </c>
      <c r="H133" t="n">
        <v>3974.82</v>
      </c>
      <c r="I133" t="inlineStr">
        <is>
          <t>False</t>
        </is>
      </c>
      <c r="J133" t="n">
        <v/>
      </c>
      <c r="K133" t="n">
        <v/>
      </c>
      <c r="L133" s="555" t="n">
        <v>45992</v>
      </c>
      <c r="M133" s="555" t="n">
        <v>46627</v>
      </c>
      <c r="N133" t="n">
        <v>3974.82</v>
      </c>
      <c r="Q133" t="inlineStr">
        <is>
          <t>PARCELAMENTO  02110001201259003902592 - IRPJ 06,09/2025, CSLL 06,09/2025, COFINS 07,08,09/2025, PIS 08,09/2025 - 60 PARCELAS</t>
        </is>
      </c>
      <c r="R133" t="inlineStr">
        <is>
          <t>08/2027</t>
        </is>
      </c>
    </row>
    <row r="134">
      <c r="A134" t="inlineStr">
        <is>
          <t>179342</t>
        </is>
      </c>
      <c r="B134" t="inlineStr">
        <is>
          <t>Love Cabaret</t>
        </is>
      </c>
      <c r="C134" t="inlineStr">
        <is>
          <t xml:space="preserve">MINISTERIO DA FAZENDA </t>
        </is>
      </c>
      <c r="D134" t="inlineStr">
        <is>
          <t>MINISTERIO DA FAZENDA</t>
        </is>
      </c>
      <c r="E134" t="inlineStr">
        <is>
          <t>21/60</t>
        </is>
      </c>
      <c r="F134" t="inlineStr">
        <is>
          <t>Endividamento</t>
        </is>
      </c>
      <c r="G134" t="inlineStr">
        <is>
          <t>Endividamento Geral</t>
        </is>
      </c>
      <c r="H134" t="n">
        <v>3974.82</v>
      </c>
      <c r="I134" t="inlineStr">
        <is>
          <t>False</t>
        </is>
      </c>
      <c r="J134" t="n">
        <v/>
      </c>
      <c r="K134" t="n">
        <v/>
      </c>
      <c r="L134" s="555" t="n">
        <v>45992</v>
      </c>
      <c r="M134" s="555" t="n">
        <v>46596</v>
      </c>
      <c r="N134" t="n">
        <v>3974.82</v>
      </c>
      <c r="Q134" t="inlineStr">
        <is>
          <t>PARCELAMENTO  02110001201259003902592 - IRPJ 06,09/2025, CSLL 06,09/2025, COFINS 07,08,09/2025, PIS 08,09/2025 - 60 PARCELAS</t>
        </is>
      </c>
      <c r="R134" t="inlineStr">
        <is>
          <t>07/2027</t>
        </is>
      </c>
    </row>
    <row r="135">
      <c r="A135" t="inlineStr">
        <is>
          <t>179341</t>
        </is>
      </c>
      <c r="B135" t="inlineStr">
        <is>
          <t>Love Cabaret</t>
        </is>
      </c>
      <c r="C135" t="inlineStr">
        <is>
          <t xml:space="preserve">MINISTERIO DA FAZENDA </t>
        </is>
      </c>
      <c r="D135" t="inlineStr">
        <is>
          <t>MINISTERIO DA FAZENDA</t>
        </is>
      </c>
      <c r="E135" t="inlineStr">
        <is>
          <t>20/60</t>
        </is>
      </c>
      <c r="F135" t="inlineStr">
        <is>
          <t>Endividamento</t>
        </is>
      </c>
      <c r="G135" t="inlineStr">
        <is>
          <t>Endividamento Geral</t>
        </is>
      </c>
      <c r="H135" t="n">
        <v>3974.82</v>
      </c>
      <c r="I135" t="inlineStr">
        <is>
          <t>False</t>
        </is>
      </c>
      <c r="J135" t="n">
        <v/>
      </c>
      <c r="K135" t="n">
        <v/>
      </c>
      <c r="L135" s="555" t="n">
        <v>45992</v>
      </c>
      <c r="M135" s="555" t="n">
        <v>46566</v>
      </c>
      <c r="N135" t="n">
        <v>3974.82</v>
      </c>
      <c r="Q135" t="inlineStr">
        <is>
          <t>PARCELAMENTO  02110001201259003902592 - IRPJ 06,09/2025, CSLL 06,09/2025, COFINS 07,08,09/2025, PIS 08,09/2025 - 60 PARCELAS</t>
        </is>
      </c>
      <c r="R135" t="inlineStr">
        <is>
          <t>06/2027</t>
        </is>
      </c>
    </row>
    <row r="136">
      <c r="A136" t="inlineStr">
        <is>
          <t>179340</t>
        </is>
      </c>
      <c r="B136" t="inlineStr">
        <is>
          <t>Love Cabaret</t>
        </is>
      </c>
      <c r="C136" t="inlineStr">
        <is>
          <t xml:space="preserve">MINISTERIO DA FAZENDA </t>
        </is>
      </c>
      <c r="D136" t="inlineStr">
        <is>
          <t>MINISTERIO DA FAZENDA</t>
        </is>
      </c>
      <c r="E136" t="inlineStr">
        <is>
          <t>19/60</t>
        </is>
      </c>
      <c r="F136" t="inlineStr">
        <is>
          <t>Endividamento</t>
        </is>
      </c>
      <c r="G136" t="inlineStr">
        <is>
          <t>Endividamento Geral</t>
        </is>
      </c>
      <c r="H136" t="n">
        <v>3974.82</v>
      </c>
      <c r="I136" t="inlineStr">
        <is>
          <t>False</t>
        </is>
      </c>
      <c r="J136" t="n">
        <v/>
      </c>
      <c r="K136" t="n">
        <v/>
      </c>
      <c r="L136" s="555" t="n">
        <v>45992</v>
      </c>
      <c r="M136" s="555" t="n">
        <v>46535</v>
      </c>
      <c r="N136" t="n">
        <v>3974.82</v>
      </c>
      <c r="Q136" t="inlineStr">
        <is>
          <t>PARCELAMENTO  02110001201259003902592 - IRPJ 06,09/2025, CSLL 06,09/2025, COFINS 07,08,09/2025, PIS 08,09/2025 - 60 PARCELAS</t>
        </is>
      </c>
      <c r="R136" t="inlineStr">
        <is>
          <t>05/2027</t>
        </is>
      </c>
    </row>
    <row r="137">
      <c r="A137" t="inlineStr">
        <is>
          <t>179339</t>
        </is>
      </c>
      <c r="B137" t="inlineStr">
        <is>
          <t>Love Cabaret</t>
        </is>
      </c>
      <c r="C137" t="inlineStr">
        <is>
          <t xml:space="preserve">MINISTERIO DA FAZENDA </t>
        </is>
      </c>
      <c r="D137" t="inlineStr">
        <is>
          <t>MINISTERIO DA FAZENDA</t>
        </is>
      </c>
      <c r="E137" t="inlineStr">
        <is>
          <t>18/60</t>
        </is>
      </c>
      <c r="F137" t="inlineStr">
        <is>
          <t>Endividamento</t>
        </is>
      </c>
      <c r="G137" t="inlineStr">
        <is>
          <t>Endividamento Geral</t>
        </is>
      </c>
      <c r="H137" t="n">
        <v>3974.82</v>
      </c>
      <c r="I137" t="inlineStr">
        <is>
          <t>False</t>
        </is>
      </c>
      <c r="J137" t="n">
        <v/>
      </c>
      <c r="K137" t="n">
        <v/>
      </c>
      <c r="L137" s="555" t="n">
        <v>45992</v>
      </c>
      <c r="M137" s="555" t="n">
        <v>46505</v>
      </c>
      <c r="N137" t="n">
        <v>3974.82</v>
      </c>
      <c r="Q137" t="inlineStr">
        <is>
          <t>PARCELAMENTO  02110001201259003902592 - IRPJ 06,09/2025, CSLL 06,09/2025, COFINS 07,08,09/2025, PIS 08,09/2025 - 60 PARCELAS</t>
        </is>
      </c>
      <c r="R137" t="inlineStr">
        <is>
          <t>04/2027</t>
        </is>
      </c>
    </row>
    <row r="138">
      <c r="A138" t="inlineStr">
        <is>
          <t>179338</t>
        </is>
      </c>
      <c r="B138" t="inlineStr">
        <is>
          <t>Love Cabaret</t>
        </is>
      </c>
      <c r="C138" t="inlineStr">
        <is>
          <t xml:space="preserve">MINISTERIO DA FAZENDA </t>
        </is>
      </c>
      <c r="D138" t="inlineStr">
        <is>
          <t>MINISTERIO DA FAZENDA</t>
        </is>
      </c>
      <c r="E138" t="inlineStr">
        <is>
          <t>17/60</t>
        </is>
      </c>
      <c r="F138" t="inlineStr">
        <is>
          <t>Endividamento</t>
        </is>
      </c>
      <c r="G138" t="inlineStr">
        <is>
          <t>Endividamento Geral</t>
        </is>
      </c>
      <c r="H138" t="n">
        <v>3974.82</v>
      </c>
      <c r="I138" t="inlineStr">
        <is>
          <t>False</t>
        </is>
      </c>
      <c r="J138" t="n">
        <v/>
      </c>
      <c r="K138" t="n">
        <v/>
      </c>
      <c r="L138" s="555" t="n">
        <v>45992</v>
      </c>
      <c r="M138" s="555" t="n">
        <v>46474</v>
      </c>
      <c r="N138" t="n">
        <v>3974.82</v>
      </c>
      <c r="Q138" t="inlineStr">
        <is>
          <t>PARCELAMENTO  02110001201259003902592 - IRPJ 06,09/2025, CSLL 06,09/2025, COFINS 07,08,09/2025, PIS 08,09/2025 - 60 PARCELAS</t>
        </is>
      </c>
      <c r="R138" t="inlineStr">
        <is>
          <t>03/2027</t>
        </is>
      </c>
    </row>
    <row r="139">
      <c r="A139" t="inlineStr">
        <is>
          <t>179337</t>
        </is>
      </c>
      <c r="B139" t="inlineStr">
        <is>
          <t>Love Cabaret</t>
        </is>
      </c>
      <c r="C139" t="inlineStr">
        <is>
          <t xml:space="preserve">MINISTERIO DA FAZENDA </t>
        </is>
      </c>
      <c r="D139" t="inlineStr">
        <is>
          <t>MINISTERIO DA FAZENDA</t>
        </is>
      </c>
      <c r="E139" t="inlineStr">
        <is>
          <t>16/60</t>
        </is>
      </c>
      <c r="F139" t="inlineStr">
        <is>
          <t>Endividamento</t>
        </is>
      </c>
      <c r="G139" t="inlineStr">
        <is>
          <t>Endividamento Geral</t>
        </is>
      </c>
      <c r="H139" t="n">
        <v>3974.82</v>
      </c>
      <c r="I139" t="inlineStr">
        <is>
          <t>False</t>
        </is>
      </c>
      <c r="J139" t="n">
        <v/>
      </c>
      <c r="K139" t="n">
        <v/>
      </c>
      <c r="L139" s="555" t="n">
        <v>45992</v>
      </c>
      <c r="M139" s="555" t="n">
        <v>46446</v>
      </c>
      <c r="N139" t="n">
        <v>3974.82</v>
      </c>
      <c r="Q139" t="inlineStr">
        <is>
          <t>PARCELAMENTO  02110001201259003902592 - IRPJ 06,09/2025, CSLL 06,09/2025, COFINS 07,08,09/2025, PIS 08,09/2025 - 60 PARCELAS</t>
        </is>
      </c>
      <c r="R139" t="inlineStr">
        <is>
          <t>02/2027</t>
        </is>
      </c>
    </row>
    <row r="140">
      <c r="A140" t="inlineStr">
        <is>
          <t>179336</t>
        </is>
      </c>
      <c r="B140" t="inlineStr">
        <is>
          <t>Love Cabaret</t>
        </is>
      </c>
      <c r="C140" t="inlineStr">
        <is>
          <t xml:space="preserve">MINISTERIO DA FAZENDA </t>
        </is>
      </c>
      <c r="D140" t="inlineStr">
        <is>
          <t>MINISTERIO DA FAZENDA</t>
        </is>
      </c>
      <c r="E140" t="inlineStr">
        <is>
          <t>15/60</t>
        </is>
      </c>
      <c r="F140" t="inlineStr">
        <is>
          <t>Endividamento</t>
        </is>
      </c>
      <c r="G140" t="inlineStr">
        <is>
          <t>Endividamento Geral</t>
        </is>
      </c>
      <c r="H140" t="n">
        <v>3974.82</v>
      </c>
      <c r="I140" t="inlineStr">
        <is>
          <t>False</t>
        </is>
      </c>
      <c r="J140" t="n">
        <v/>
      </c>
      <c r="K140" t="n">
        <v/>
      </c>
      <c r="L140" s="555" t="n">
        <v>45992</v>
      </c>
      <c r="M140" s="555" t="n">
        <v>46415</v>
      </c>
      <c r="N140" t="n">
        <v>3974.82</v>
      </c>
      <c r="Q140" t="inlineStr">
        <is>
          <t>PARCELAMENTO  02110001201259003902592 - IRPJ 06,09/2025, CSLL 06,09/2025, COFINS 07,08,09/2025, PIS 08,09/2025 - 60 PARCELAS</t>
        </is>
      </c>
      <c r="R140" t="inlineStr">
        <is>
          <t>01/2027</t>
        </is>
      </c>
    </row>
    <row r="141">
      <c r="A141" t="inlineStr">
        <is>
          <t>179335</t>
        </is>
      </c>
      <c r="B141" t="inlineStr">
        <is>
          <t>Love Cabaret</t>
        </is>
      </c>
      <c r="C141" t="inlineStr">
        <is>
          <t xml:space="preserve">MINISTERIO DA FAZENDA </t>
        </is>
      </c>
      <c r="D141" t="inlineStr">
        <is>
          <t>MINISTERIO DA FAZENDA</t>
        </is>
      </c>
      <c r="E141" t="inlineStr">
        <is>
          <t>14/60</t>
        </is>
      </c>
      <c r="F141" t="inlineStr">
        <is>
          <t>Endividamento</t>
        </is>
      </c>
      <c r="G141" t="inlineStr">
        <is>
          <t>Endividamento Geral</t>
        </is>
      </c>
      <c r="H141" t="n">
        <v>3974.82</v>
      </c>
      <c r="I141" t="inlineStr">
        <is>
          <t>False</t>
        </is>
      </c>
      <c r="J141" t="n">
        <v/>
      </c>
      <c r="K141" t="n">
        <v/>
      </c>
      <c r="L141" s="555" t="n">
        <v>45992</v>
      </c>
      <c r="M141" s="555" t="n">
        <v>46384</v>
      </c>
      <c r="N141" t="n">
        <v>3974.82</v>
      </c>
      <c r="Q141" t="inlineStr">
        <is>
          <t>PARCELAMENTO  02110001201259003902592 - IRPJ 06,09/2025, CSLL 06,09/2025, COFINS 07,08,09/2025, PIS 08,09/2025 - 60 PARCELAS</t>
        </is>
      </c>
      <c r="R141" t="inlineStr">
        <is>
          <t>12/2026</t>
        </is>
      </c>
    </row>
    <row r="142">
      <c r="A142" t="inlineStr">
        <is>
          <t>179334</t>
        </is>
      </c>
      <c r="B142" t="inlineStr">
        <is>
          <t>Love Cabaret</t>
        </is>
      </c>
      <c r="C142" t="inlineStr">
        <is>
          <t xml:space="preserve">MINISTERIO DA FAZENDA </t>
        </is>
      </c>
      <c r="D142" t="inlineStr">
        <is>
          <t>MINISTERIO DA FAZENDA</t>
        </is>
      </c>
      <c r="E142" t="inlineStr">
        <is>
          <t>13/60</t>
        </is>
      </c>
      <c r="F142" t="inlineStr">
        <is>
          <t>Endividamento</t>
        </is>
      </c>
      <c r="G142" t="inlineStr">
        <is>
          <t>Endividamento Geral</t>
        </is>
      </c>
      <c r="H142" t="n">
        <v>3974.82</v>
      </c>
      <c r="I142" t="inlineStr">
        <is>
          <t>False</t>
        </is>
      </c>
      <c r="J142" t="n">
        <v/>
      </c>
      <c r="K142" t="n">
        <v/>
      </c>
      <c r="L142" s="555" t="n">
        <v>45992</v>
      </c>
      <c r="M142" s="555" t="n">
        <v>46354</v>
      </c>
      <c r="N142" t="n">
        <v>3974.82</v>
      </c>
      <c r="Q142" t="inlineStr">
        <is>
          <t>PARCELAMENTO  02110001201259003902592 - IRPJ 06,09/2025, CSLL 06,09/2025, COFINS 07,08,09/2025, PIS 08,09/2025 - 60 PARCELAS</t>
        </is>
      </c>
      <c r="R142" t="inlineStr">
        <is>
          <t>11/2026</t>
        </is>
      </c>
    </row>
    <row r="143">
      <c r="A143" t="inlineStr">
        <is>
          <t>179333</t>
        </is>
      </c>
      <c r="B143" t="inlineStr">
        <is>
          <t>Love Cabaret</t>
        </is>
      </c>
      <c r="C143" t="inlineStr">
        <is>
          <t xml:space="preserve">MINISTERIO DA FAZENDA </t>
        </is>
      </c>
      <c r="D143" t="inlineStr">
        <is>
          <t>MINISTERIO DA FAZENDA</t>
        </is>
      </c>
      <c r="E143" t="inlineStr">
        <is>
          <t>12/60</t>
        </is>
      </c>
      <c r="F143" t="inlineStr">
        <is>
          <t>Endividamento</t>
        </is>
      </c>
      <c r="G143" t="inlineStr">
        <is>
          <t>Endividamento Geral</t>
        </is>
      </c>
      <c r="H143" t="n">
        <v>3974.82</v>
      </c>
      <c r="I143" t="inlineStr">
        <is>
          <t>False</t>
        </is>
      </c>
      <c r="J143" t="n">
        <v/>
      </c>
      <c r="K143" t="n">
        <v/>
      </c>
      <c r="L143" s="555" t="n">
        <v>45992</v>
      </c>
      <c r="M143" s="555" t="n">
        <v>46323</v>
      </c>
      <c r="N143" t="n">
        <v>3974.82</v>
      </c>
      <c r="Q143" t="inlineStr">
        <is>
          <t>PARCELAMENTO  02110001201259003902592 - IRPJ 06,09/2025, CSLL 06,09/2025, COFINS 07,08,09/2025, PIS 08,09/2025 - 60 PARCELAS</t>
        </is>
      </c>
      <c r="R143" t="inlineStr">
        <is>
          <t>10/2026</t>
        </is>
      </c>
    </row>
    <row r="144">
      <c r="A144" t="inlineStr">
        <is>
          <t>179332</t>
        </is>
      </c>
      <c r="B144" t="inlineStr">
        <is>
          <t>Love Cabaret</t>
        </is>
      </c>
      <c r="C144" t="inlineStr">
        <is>
          <t xml:space="preserve">MINISTERIO DA FAZENDA </t>
        </is>
      </c>
      <c r="D144" t="inlineStr">
        <is>
          <t>MINISTERIO DA FAZENDA</t>
        </is>
      </c>
      <c r="E144" t="inlineStr">
        <is>
          <t>11/60</t>
        </is>
      </c>
      <c r="F144" t="inlineStr">
        <is>
          <t>Endividamento</t>
        </is>
      </c>
      <c r="G144" t="inlineStr">
        <is>
          <t>Endividamento Geral</t>
        </is>
      </c>
      <c r="H144" t="n">
        <v>3974.82</v>
      </c>
      <c r="I144" t="inlineStr">
        <is>
          <t>False</t>
        </is>
      </c>
      <c r="J144" t="n">
        <v/>
      </c>
      <c r="K144" t="n">
        <v/>
      </c>
      <c r="L144" s="555" t="n">
        <v>45992</v>
      </c>
      <c r="M144" s="555" t="n">
        <v>46293</v>
      </c>
      <c r="N144" t="n">
        <v>3974.82</v>
      </c>
      <c r="Q144" t="inlineStr">
        <is>
          <t>PARCELAMENTO  02110001201259003902592 - IRPJ 06,09/2025, CSLL 06,09/2025, COFINS 07,08,09/2025, PIS 08,09/2025 - 60 PARCELAS</t>
        </is>
      </c>
      <c r="R144" t="inlineStr">
        <is>
          <t>09/2026</t>
        </is>
      </c>
    </row>
    <row r="145">
      <c r="A145" t="inlineStr">
        <is>
          <t>179331</t>
        </is>
      </c>
      <c r="B145" t="inlineStr">
        <is>
          <t>Love Cabaret</t>
        </is>
      </c>
      <c r="C145" t="inlineStr">
        <is>
          <t xml:space="preserve">MINISTERIO DA FAZENDA </t>
        </is>
      </c>
      <c r="D145" t="inlineStr">
        <is>
          <t>MINISTERIO DA FAZENDA</t>
        </is>
      </c>
      <c r="E145" t="inlineStr">
        <is>
          <t>10/60</t>
        </is>
      </c>
      <c r="F145" t="inlineStr">
        <is>
          <t>Endividamento</t>
        </is>
      </c>
      <c r="G145" t="inlineStr">
        <is>
          <t>Endividamento Geral</t>
        </is>
      </c>
      <c r="H145" t="n">
        <v>3974.82</v>
      </c>
      <c r="I145" t="inlineStr">
        <is>
          <t>False</t>
        </is>
      </c>
      <c r="J145" t="n">
        <v/>
      </c>
      <c r="K145" t="n">
        <v/>
      </c>
      <c r="L145" s="555" t="n">
        <v>45992</v>
      </c>
      <c r="M145" s="555" t="n">
        <v>46262</v>
      </c>
      <c r="N145" t="n">
        <v>3974.82</v>
      </c>
      <c r="Q145" t="inlineStr">
        <is>
          <t>PARCELAMENTO  02110001201259003902592 - IRPJ 06,09/2025, CSLL 06,09/2025, COFINS 07,08,09/2025, PIS 08,09/2025 - 60 PARCELAS</t>
        </is>
      </c>
      <c r="R145" t="inlineStr">
        <is>
          <t>08/2026</t>
        </is>
      </c>
    </row>
    <row r="146">
      <c r="A146" t="inlineStr">
        <is>
          <t>179330</t>
        </is>
      </c>
      <c r="B146" t="inlineStr">
        <is>
          <t>Love Cabaret</t>
        </is>
      </c>
      <c r="C146" t="inlineStr">
        <is>
          <t xml:space="preserve">MINISTERIO DA FAZENDA </t>
        </is>
      </c>
      <c r="D146" t="inlineStr">
        <is>
          <t>MINISTERIO DA FAZENDA</t>
        </is>
      </c>
      <c r="E146" t="inlineStr">
        <is>
          <t>9/60</t>
        </is>
      </c>
      <c r="F146" t="inlineStr">
        <is>
          <t>Endividamento</t>
        </is>
      </c>
      <c r="G146" t="inlineStr">
        <is>
          <t>Endividamento Geral</t>
        </is>
      </c>
      <c r="H146" t="n">
        <v>3974.82</v>
      </c>
      <c r="I146" t="inlineStr">
        <is>
          <t>False</t>
        </is>
      </c>
      <c r="J146" t="n">
        <v/>
      </c>
      <c r="K146" t="n">
        <v/>
      </c>
      <c r="L146" s="555" t="n">
        <v>45992</v>
      </c>
      <c r="M146" s="555" t="n">
        <v>46231</v>
      </c>
      <c r="N146" t="n">
        <v>3974.82</v>
      </c>
      <c r="Q146" t="inlineStr">
        <is>
          <t>PARCELAMENTO  02110001201259003902592 - IRPJ 06,09/2025, CSLL 06,09/2025, COFINS 07,08,09/2025, PIS 08,09/2025 - 60 PARCELAS</t>
        </is>
      </c>
      <c r="R146" t="inlineStr">
        <is>
          <t>07/2026</t>
        </is>
      </c>
    </row>
    <row r="147">
      <c r="A147" t="inlineStr">
        <is>
          <t>179329</t>
        </is>
      </c>
      <c r="B147" t="inlineStr">
        <is>
          <t>Love Cabaret</t>
        </is>
      </c>
      <c r="C147" t="inlineStr">
        <is>
          <t xml:space="preserve">MINISTERIO DA FAZENDA </t>
        </is>
      </c>
      <c r="D147" t="inlineStr">
        <is>
          <t>MINISTERIO DA FAZENDA</t>
        </is>
      </c>
      <c r="E147" t="inlineStr">
        <is>
          <t>8/60</t>
        </is>
      </c>
      <c r="F147" t="inlineStr">
        <is>
          <t>Endividamento</t>
        </is>
      </c>
      <c r="G147" t="inlineStr">
        <is>
          <t>Endividamento Geral</t>
        </is>
      </c>
      <c r="H147" t="n">
        <v>4282.86</v>
      </c>
      <c r="I147" t="inlineStr">
        <is>
          <t>False</t>
        </is>
      </c>
      <c r="J147" t="n">
        <v/>
      </c>
      <c r="K147" t="n">
        <v/>
      </c>
      <c r="L147" s="555" t="n">
        <v>45992</v>
      </c>
      <c r="M147" s="555" t="n">
        <v>46201</v>
      </c>
      <c r="N147" t="n">
        <v>4282.86</v>
      </c>
      <c r="O147" t="inlineStr">
        <is>
          <t>Pago</t>
        </is>
      </c>
      <c r="P147" s="555" t="n">
        <v>46202</v>
      </c>
      <c r="Q147" t="inlineStr">
        <is>
          <t>PARCELAMENTO  02110001201259003902592 - IRPJ 06,09/2025, CSLL 06,09/2025, COFINS 07,08,09/2025, PIS 08,09/2025 - 60 PARCELAS</t>
        </is>
      </c>
      <c r="R147" t="inlineStr">
        <is>
          <t>06/2026</t>
        </is>
      </c>
      <c r="S147" t="inlineStr">
        <is>
          <t>06/2026</t>
        </is>
      </c>
    </row>
    <row r="148">
      <c r="A148" t="inlineStr">
        <is>
          <t>179328</t>
        </is>
      </c>
      <c r="B148" t="inlineStr">
        <is>
          <t>Love Cabaret</t>
        </is>
      </c>
      <c r="C148" t="inlineStr">
        <is>
          <t xml:space="preserve">MINISTERIO DA FAZENDA </t>
        </is>
      </c>
      <c r="D148" t="inlineStr">
        <is>
          <t>MINISTERIO DA FAZENDA</t>
        </is>
      </c>
      <c r="E148" t="inlineStr">
        <is>
          <t>7/60</t>
        </is>
      </c>
      <c r="F148" t="inlineStr">
        <is>
          <t>Endividamento</t>
        </is>
      </c>
      <c r="G148" t="inlineStr">
        <is>
          <t>Endividamento Geral</t>
        </is>
      </c>
      <c r="H148" t="n">
        <v>4240.33</v>
      </c>
      <c r="I148" t="inlineStr">
        <is>
          <t>False</t>
        </is>
      </c>
      <c r="J148" t="n">
        <v/>
      </c>
      <c r="K148" t="n">
        <v/>
      </c>
      <c r="L148" s="555" t="n">
        <v>45992</v>
      </c>
      <c r="M148" s="555" t="n">
        <v>46170</v>
      </c>
      <c r="N148" t="n">
        <v>4240.33</v>
      </c>
      <c r="O148" t="inlineStr">
        <is>
          <t>Pago</t>
        </is>
      </c>
      <c r="P148" s="555" t="n">
        <v>46171</v>
      </c>
      <c r="Q148" t="inlineStr">
        <is>
          <t>PARCELAMENTO  02110001201259003902592 - IRPJ 06,09/2025, CSLL 06,09/2025, COFINS 07,08,09/2025, PIS 08,09/2025 - 60 PARCELAS</t>
        </is>
      </c>
      <c r="R148" t="inlineStr">
        <is>
          <t>05/2026</t>
        </is>
      </c>
      <c r="S148" t="inlineStr">
        <is>
          <t>05/2026</t>
        </is>
      </c>
    </row>
    <row r="149">
      <c r="A149" t="inlineStr">
        <is>
          <t>179327</t>
        </is>
      </c>
      <c r="B149" t="inlineStr">
        <is>
          <t>Love Cabaret</t>
        </is>
      </c>
      <c r="C149" t="inlineStr">
        <is>
          <t xml:space="preserve">MINISTERIO DA FAZENDA </t>
        </is>
      </c>
      <c r="D149" t="inlineStr">
        <is>
          <t>MINISTERIO DA FAZENDA</t>
        </is>
      </c>
      <c r="E149" t="inlineStr">
        <is>
          <t>6/60</t>
        </is>
      </c>
      <c r="F149" t="inlineStr">
        <is>
          <t>Endividamento</t>
        </is>
      </c>
      <c r="G149" t="inlineStr">
        <is>
          <t>Endividamento Geral</t>
        </is>
      </c>
      <c r="H149" t="n">
        <v>4197.01</v>
      </c>
      <c r="I149" t="inlineStr">
        <is>
          <t>False</t>
        </is>
      </c>
      <c r="J149" t="n">
        <v/>
      </c>
      <c r="K149" t="n">
        <v/>
      </c>
      <c r="L149" s="555" t="n">
        <v>45992</v>
      </c>
      <c r="M149" s="555" t="n">
        <v>46140</v>
      </c>
      <c r="N149" t="n">
        <v>4197.01</v>
      </c>
      <c r="O149" t="inlineStr">
        <is>
          <t>Pago</t>
        </is>
      </c>
      <c r="P149" s="555" t="n">
        <v>46140</v>
      </c>
      <c r="Q149" t="inlineStr">
        <is>
          <t xml:space="preserve"> PARCELAMENTO  02110001201259003902592 - IRPJ 06,09/2025, CSLL 06,09/2025, COFINS 07,08,09/2025, PIS 08,09/2025 - 60 PARCELAS</t>
        </is>
      </c>
      <c r="R149" t="inlineStr">
        <is>
          <t>04/2026</t>
        </is>
      </c>
      <c r="S149" t="inlineStr">
        <is>
          <t>04/2026</t>
        </is>
      </c>
    </row>
    <row r="150">
      <c r="A150" t="inlineStr">
        <is>
          <t>179326</t>
        </is>
      </c>
      <c r="B150" t="inlineStr">
        <is>
          <t>Love Cabaret</t>
        </is>
      </c>
      <c r="C150" t="inlineStr">
        <is>
          <t xml:space="preserve">MINISTERIO DA FAZENDA </t>
        </is>
      </c>
      <c r="D150" t="inlineStr">
        <is>
          <t>MINISTERIO DA FAZENDA</t>
        </is>
      </c>
      <c r="E150" t="inlineStr">
        <is>
          <t>5/60</t>
        </is>
      </c>
      <c r="F150" t="inlineStr">
        <is>
          <t>Endividamento</t>
        </is>
      </c>
      <c r="G150" t="inlineStr">
        <is>
          <t>Endividamento Geral</t>
        </is>
      </c>
      <c r="H150" t="n">
        <v>4148.91</v>
      </c>
      <c r="I150" t="inlineStr">
        <is>
          <t>False</t>
        </is>
      </c>
      <c r="J150" t="n">
        <v/>
      </c>
      <c r="K150" t="n">
        <v/>
      </c>
      <c r="L150" s="555" t="n">
        <v>45992</v>
      </c>
      <c r="M150" s="555" t="n">
        <v>46112</v>
      </c>
      <c r="N150" t="n">
        <v>4148.91</v>
      </c>
      <c r="O150" t="inlineStr">
        <is>
          <t>Pago</t>
        </is>
      </c>
      <c r="P150" s="555" t="n">
        <v>46111</v>
      </c>
      <c r="Q150" t="inlineStr">
        <is>
          <t xml:space="preserve">  PARCELAMENTO  02110001201259003902592 - IRPJ 06,09/2025, CSLL 06,09/2025, COFINS 07,08,09/2025, PIS 08,09/2025 - 60 PARCELAS</t>
        </is>
      </c>
      <c r="R150" t="inlineStr">
        <is>
          <t>03/2026</t>
        </is>
      </c>
      <c r="S150" t="inlineStr">
        <is>
          <t>03/2026</t>
        </is>
      </c>
    </row>
    <row r="151">
      <c r="A151" t="inlineStr">
        <is>
          <t>179325</t>
        </is>
      </c>
      <c r="B151" t="inlineStr">
        <is>
          <t>Love Cabaret</t>
        </is>
      </c>
      <c r="C151" t="inlineStr">
        <is>
          <t xml:space="preserve">MINISTERIO DA FAZENDA </t>
        </is>
      </c>
      <c r="D151" t="inlineStr">
        <is>
          <t>MINISTERIO DA FAZENDA</t>
        </is>
      </c>
      <c r="E151" t="inlineStr">
        <is>
          <t>4/60</t>
        </is>
      </c>
      <c r="F151" t="inlineStr">
        <is>
          <t>Endividamento</t>
        </is>
      </c>
      <c r="G151" t="inlineStr">
        <is>
          <t>Endividamento Geral</t>
        </is>
      </c>
      <c r="H151" t="n">
        <v>4109.16</v>
      </c>
      <c r="I151" t="inlineStr">
        <is>
          <t>False</t>
        </is>
      </c>
      <c r="J151" t="n">
        <v/>
      </c>
      <c r="K151" t="n">
        <v/>
      </c>
      <c r="L151" s="555" t="n">
        <v>45992</v>
      </c>
      <c r="M151" s="555" t="n">
        <v>46080</v>
      </c>
      <c r="N151" t="n">
        <v>4109.16</v>
      </c>
      <c r="O151" t="inlineStr">
        <is>
          <t>Pago</t>
        </is>
      </c>
      <c r="P151" s="555" t="n">
        <v>46079</v>
      </c>
      <c r="Q151" t="inlineStr">
        <is>
          <t xml:space="preserve"> PARCELAMENTO  02110001201259003902592 - IRPJ 06,09/2025, CSLL 06,09/2025, COFINS 07,08,09/2025, PIS 08,09/2025 - 60 PARCELAS</t>
        </is>
      </c>
      <c r="R151" t="inlineStr">
        <is>
          <t>02/2026</t>
        </is>
      </c>
      <c r="S151" t="inlineStr">
        <is>
          <t>02/2026</t>
        </is>
      </c>
    </row>
    <row r="152">
      <c r="A152" t="inlineStr">
        <is>
          <t>179324</t>
        </is>
      </c>
      <c r="B152" t="inlineStr">
        <is>
          <t>Love Cabaret</t>
        </is>
      </c>
      <c r="C152" t="inlineStr">
        <is>
          <t xml:space="preserve">MINISTERIO DA FAZENDA </t>
        </is>
      </c>
      <c r="D152" t="inlineStr">
        <is>
          <t>MINISTERIO DA FAZENDA</t>
        </is>
      </c>
      <c r="E152" t="inlineStr">
        <is>
          <t>3/60</t>
        </is>
      </c>
      <c r="F152" t="inlineStr">
        <is>
          <t>Endividamento</t>
        </is>
      </c>
      <c r="G152" t="inlineStr">
        <is>
          <t>Endividamento Geral</t>
        </is>
      </c>
      <c r="H152" t="n">
        <v>4063.06</v>
      </c>
      <c r="I152" t="inlineStr">
        <is>
          <t>False</t>
        </is>
      </c>
      <c r="J152" t="n">
        <v/>
      </c>
      <c r="K152" t="n">
        <v/>
      </c>
      <c r="L152" s="555" t="n">
        <v>45992</v>
      </c>
      <c r="M152" s="555" t="n">
        <v>46050</v>
      </c>
      <c r="N152" t="n">
        <v>4063.06</v>
      </c>
      <c r="O152" t="inlineStr">
        <is>
          <t>Pago</t>
        </is>
      </c>
      <c r="P152" s="555" t="n">
        <v>46052</v>
      </c>
      <c r="Q152" t="inlineStr">
        <is>
          <t>PARCELAMENTO  02110001201259003902592 - IRPJ 06,09/2025, CSLL 06,09/2025, COFINS 07,08,09/2025, PIS 08,09/2025 - 60 PARCELAS</t>
        </is>
      </c>
      <c r="R152" t="inlineStr">
        <is>
          <t>01/2026</t>
        </is>
      </c>
      <c r="S152" t="inlineStr">
        <is>
          <t>01/2026</t>
        </is>
      </c>
    </row>
    <row r="153">
      <c r="A153" t="inlineStr">
        <is>
          <t>179323</t>
        </is>
      </c>
      <c r="B153" t="inlineStr">
        <is>
          <t>Love Cabaret</t>
        </is>
      </c>
      <c r="C153" t="inlineStr">
        <is>
          <t xml:space="preserve">MINISTERIO DA FAZENDA </t>
        </is>
      </c>
      <c r="D153" t="inlineStr">
        <is>
          <t>MINISTERIO DA FAZENDA</t>
        </is>
      </c>
      <c r="E153" t="inlineStr">
        <is>
          <t>2/60</t>
        </is>
      </c>
      <c r="F153" t="inlineStr">
        <is>
          <t>Endividamento</t>
        </is>
      </c>
      <c r="G153" t="inlineStr">
        <is>
          <t>Endividamento Geral</t>
        </is>
      </c>
      <c r="H153" t="n">
        <v>4014.56</v>
      </c>
      <c r="I153" t="inlineStr">
        <is>
          <t>False</t>
        </is>
      </c>
      <c r="J153" t="n">
        <v/>
      </c>
      <c r="K153" t="n">
        <v/>
      </c>
      <c r="L153" s="555" t="n">
        <v>45992</v>
      </c>
      <c r="M153" s="555" t="n">
        <v>46019</v>
      </c>
      <c r="N153" t="n">
        <v>4014.56</v>
      </c>
      <c r="O153" t="inlineStr">
        <is>
          <t>Pago</t>
        </is>
      </c>
      <c r="P153" s="555" t="n">
        <v>46020</v>
      </c>
      <c r="Q153" t="inlineStr">
        <is>
          <t>PARCELAMENTO  02110001201259003902592 - IRPJ 06,09/2025, CSLL 06,09/2025, COFINS 07,08,09/2025, PIS 08,09/2025 - 60 PARCELAS</t>
        </is>
      </c>
      <c r="R153" t="inlineStr">
        <is>
          <t>12/2025</t>
        </is>
      </c>
      <c r="S153" t="inlineStr">
        <is>
          <t>12/2025</t>
        </is>
      </c>
    </row>
    <row r="154">
      <c r="A154" t="inlineStr">
        <is>
          <t>179322</t>
        </is>
      </c>
      <c r="B154" t="inlineStr">
        <is>
          <t>Love Cabaret</t>
        </is>
      </c>
      <c r="C154" t="inlineStr">
        <is>
          <t xml:space="preserve">MINISTERIO DA FAZENDA </t>
        </is>
      </c>
      <c r="D154" t="inlineStr">
        <is>
          <t>MINISTERIO DA FAZENDA</t>
        </is>
      </c>
      <c r="E154" t="inlineStr">
        <is>
          <t>1/60 ADESAO</t>
        </is>
      </c>
      <c r="F154" t="inlineStr">
        <is>
          <t>Endividamento</t>
        </is>
      </c>
      <c r="G154" t="inlineStr">
        <is>
          <t>Endividamento Geral</t>
        </is>
      </c>
      <c r="H154" t="n">
        <v>3974.82</v>
      </c>
      <c r="I154" t="inlineStr">
        <is>
          <t>False</t>
        </is>
      </c>
      <c r="J154" t="n">
        <v/>
      </c>
      <c r="K154" t="n">
        <v/>
      </c>
      <c r="L154" s="555" t="n">
        <v>45992</v>
      </c>
      <c r="M154" s="555" t="n">
        <v>45989</v>
      </c>
      <c r="N154" t="n">
        <v>3974.82</v>
      </c>
      <c r="O154" t="inlineStr">
        <is>
          <t>Pago</t>
        </is>
      </c>
      <c r="P154" s="555" t="n">
        <v>45989</v>
      </c>
      <c r="Q154" t="inlineStr">
        <is>
          <t>PARCELAMENTO  02110001201259003902592 - IRPJ 06,09/2025, CSLL 06,09/2025, COFINS 07,08,09/2025, PIS 08,09/2025 - 60 PARCELAS</t>
        </is>
      </c>
      <c r="R154" t="inlineStr">
        <is>
          <t>11/2025</t>
        </is>
      </c>
      <c r="S154" t="inlineStr">
        <is>
          <t>11/2025</t>
        </is>
      </c>
    </row>
    <row r="155">
      <c r="A155" t="inlineStr">
        <is>
          <t>173857</t>
        </is>
      </c>
      <c r="B155" t="inlineStr">
        <is>
          <t>Love Cabaret</t>
        </is>
      </c>
      <c r="C155" t="inlineStr">
        <is>
          <t>CICLO PARTICIPACOES LTDA</t>
        </is>
      </c>
      <c r="D155" t="inlineStr">
        <is>
          <t>CICLO PARTICIPACOES</t>
        </is>
      </c>
      <c r="E155" t="inlineStr">
        <is>
          <t>062026</t>
        </is>
      </c>
      <c r="F155" t="inlineStr">
        <is>
          <t>Endividamento</t>
        </is>
      </c>
      <c r="G155" t="inlineStr">
        <is>
          <t>Recurso Processual</t>
        </is>
      </c>
      <c r="H155" t="n">
        <v>5906.28</v>
      </c>
      <c r="I155" t="inlineStr">
        <is>
          <t>False</t>
        </is>
      </c>
      <c r="J155" t="n">
        <v/>
      </c>
      <c r="K155" t="n">
        <v/>
      </c>
      <c r="L155" s="555" t="n">
        <v>46188</v>
      </c>
      <c r="M155" s="555" t="n">
        <v>46213</v>
      </c>
      <c r="N155" t="n">
        <v>5906.28</v>
      </c>
      <c r="Q155" t="inlineStr">
        <is>
          <t>IPTU - 06/2026</t>
        </is>
      </c>
      <c r="R155" t="inlineStr">
        <is>
          <t>07/2026</t>
        </is>
      </c>
    </row>
    <row r="156">
      <c r="A156" t="inlineStr">
        <is>
          <t>173855</t>
        </is>
      </c>
      <c r="B156" t="inlineStr">
        <is>
          <t>Love Cabaret</t>
        </is>
      </c>
      <c r="C156" t="inlineStr">
        <is>
          <t>CICLO PARTICIPACOES LTDA</t>
        </is>
      </c>
      <c r="D156" t="inlineStr">
        <is>
          <t>CICLO PARTICIPACOES</t>
        </is>
      </c>
      <c r="E156" t="inlineStr">
        <is>
          <t>052026</t>
        </is>
      </c>
      <c r="F156" t="inlineStr">
        <is>
          <t>Endividamento</t>
        </is>
      </c>
      <c r="G156" t="inlineStr">
        <is>
          <t>Recurso Processual</t>
        </is>
      </c>
      <c r="H156" t="n">
        <v>6496.91</v>
      </c>
      <c r="I156" t="inlineStr">
        <is>
          <t>False</t>
        </is>
      </c>
      <c r="J156" t="n">
        <v/>
      </c>
      <c r="K156" t="n">
        <v/>
      </c>
      <c r="L156" s="555" t="n">
        <v>46174</v>
      </c>
      <c r="M156" s="555" t="n">
        <v>46195</v>
      </c>
      <c r="N156" t="n">
        <v>6496.91</v>
      </c>
      <c r="O156" t="inlineStr">
        <is>
          <t>Pago</t>
        </is>
      </c>
      <c r="P156" s="555" t="n">
        <v>46195</v>
      </c>
      <c r="Q156" t="inlineStr">
        <is>
          <t xml:space="preserve">  IPTU - 05/2026 - VENCIMENTO ORIGINAL 2026-06-10</t>
        </is>
      </c>
      <c r="R156" t="inlineStr">
        <is>
          <t>06/2026</t>
        </is>
      </c>
      <c r="S156" t="inlineStr">
        <is>
          <t>06/2026</t>
        </is>
      </c>
    </row>
    <row r="157">
      <c r="A157" t="inlineStr">
        <is>
          <t>173853</t>
        </is>
      </c>
      <c r="B157" t="inlineStr">
        <is>
          <t>Love Cabaret</t>
        </is>
      </c>
      <c r="C157" t="inlineStr">
        <is>
          <t>CICLO PARTICIPACOES LTDA</t>
        </is>
      </c>
      <c r="D157" t="inlineStr">
        <is>
          <t>CICLO PARTICIPACOES</t>
        </is>
      </c>
      <c r="E157" t="inlineStr">
        <is>
          <t>042026</t>
        </is>
      </c>
      <c r="F157" t="inlineStr">
        <is>
          <t>Endividamento</t>
        </is>
      </c>
      <c r="G157" t="inlineStr">
        <is>
          <t>Recurso Processual</t>
        </is>
      </c>
      <c r="H157" t="n">
        <v>6496.91</v>
      </c>
      <c r="I157" t="inlineStr">
        <is>
          <t>False</t>
        </is>
      </c>
      <c r="J157" t="n">
        <v/>
      </c>
      <c r="K157" t="n">
        <v/>
      </c>
      <c r="L157" s="555" t="n">
        <v>46127</v>
      </c>
      <c r="M157" s="555" t="n">
        <v>46195</v>
      </c>
      <c r="N157" t="n">
        <v>6496.91</v>
      </c>
      <c r="O157" t="inlineStr">
        <is>
          <t>Pago</t>
        </is>
      </c>
      <c r="P157" s="555" t="n">
        <v>46195</v>
      </c>
      <c r="Q157" t="inlineStr">
        <is>
          <t xml:space="preserve">  IPTU - 04/2026 - PAGO PELO ID 195347 - VENCIMENTO ORIGINAL 2026-05-10</t>
        </is>
      </c>
      <c r="R157" t="inlineStr">
        <is>
          <t>06/2026</t>
        </is>
      </c>
      <c r="S157" t="inlineStr">
        <is>
          <t>06/2026</t>
        </is>
      </c>
    </row>
    <row r="158">
      <c r="A158" t="inlineStr">
        <is>
          <t>167314</t>
        </is>
      </c>
      <c r="B158" t="inlineStr">
        <is>
          <t>Love Cabaret</t>
        </is>
      </c>
      <c r="C158" t="inlineStr">
        <is>
          <t>TRIBUNAL DE JUSTIÇA</t>
        </is>
      </c>
      <c r="D158" t="inlineStr">
        <is>
          <t>TRIBUNAL DE JUSTIÇA</t>
        </is>
      </c>
      <c r="E158" t="inlineStr">
        <is>
          <t>1000211874</t>
        </is>
      </c>
      <c r="F158" t="inlineStr">
        <is>
          <t>Endividamento</t>
        </is>
      </c>
      <c r="G158" t="inlineStr">
        <is>
          <t>Recurso Processual</t>
        </is>
      </c>
      <c r="H158" t="n">
        <v>200</v>
      </c>
      <c r="I158" t="inlineStr">
        <is>
          <t>False</t>
        </is>
      </c>
      <c r="J158" t="n">
        <v/>
      </c>
      <c r="K158" t="n">
        <v/>
      </c>
      <c r="L158" s="555" t="n">
        <v>45945</v>
      </c>
      <c r="M158" s="555" t="n">
        <v>45945</v>
      </c>
      <c r="N158" t="n">
        <v>200</v>
      </c>
      <c r="O158" t="inlineStr">
        <is>
          <t>Pago</t>
        </is>
      </c>
      <c r="P158" s="555" t="n">
        <v>45945</v>
      </c>
      <c r="Q158" t="inlineStr">
        <is>
          <t>CUMPRIMENTO PROVISÓRIO LIMINAR INSTAGRAM</t>
        </is>
      </c>
      <c r="R158" t="inlineStr">
        <is>
          <t>10/2025</t>
        </is>
      </c>
      <c r="S158" t="inlineStr">
        <is>
          <t>10/2025</t>
        </is>
      </c>
    </row>
    <row r="159">
      <c r="A159" t="inlineStr">
        <is>
          <t>155690</t>
        </is>
      </c>
      <c r="B159" t="inlineStr">
        <is>
          <t>Love Cabaret</t>
        </is>
      </c>
      <c r="C159" t="inlineStr">
        <is>
          <t>TRIBUNAL DE JUSTIÇA</t>
        </is>
      </c>
      <c r="D159" t="inlineStr">
        <is>
          <t>TRIBUNAL DE JUSTIÇA</t>
        </is>
      </c>
      <c r="E159" t="inlineStr">
        <is>
          <t>1000020481</t>
        </is>
      </c>
      <c r="F159" t="inlineStr">
        <is>
          <t>Endividamento</t>
        </is>
      </c>
      <c r="G159" t="inlineStr">
        <is>
          <t>Processo Civil</t>
        </is>
      </c>
      <c r="H159" t="n">
        <v>219.45</v>
      </c>
      <c r="I159" t="inlineStr">
        <is>
          <t>False</t>
        </is>
      </c>
      <c r="J159" t="n">
        <v/>
      </c>
      <c r="K159" t="n">
        <v/>
      </c>
      <c r="L159" s="555" t="n">
        <v>45888</v>
      </c>
      <c r="M159" s="555" t="n">
        <v>45888</v>
      </c>
      <c r="N159" t="n">
        <v>219.45</v>
      </c>
      <c r="O159" t="inlineStr">
        <is>
          <t>Pago</t>
        </is>
      </c>
      <c r="P159" s="555" t="n">
        <v>45888</v>
      </c>
      <c r="Q159" t="inlineStr">
        <is>
          <t>CUSTAS JUDICIAIS - AÇÃO PARA RECUPERAÇÃO CONTA DO INSTAGRAM</t>
        </is>
      </c>
      <c r="R159" t="inlineStr">
        <is>
          <t>08/2025</t>
        </is>
      </c>
      <c r="S159" t="inlineStr">
        <is>
          <t>08/2025</t>
        </is>
      </c>
    </row>
    <row r="160">
      <c r="A160" t="inlineStr">
        <is>
          <t>153351</t>
        </is>
      </c>
      <c r="B160" t="inlineStr">
        <is>
          <t>Love Cabaret</t>
        </is>
      </c>
      <c r="C160" t="inlineStr">
        <is>
          <t xml:space="preserve">CSRF </t>
        </is>
      </c>
      <c r="D160" t="inlineStr">
        <is>
          <t xml:space="preserve">CSRF </t>
        </is>
      </c>
      <c r="E160" t="inlineStr">
        <is>
          <t>032025</t>
        </is>
      </c>
      <c r="F160" t="inlineStr">
        <is>
          <t>Endividamento</t>
        </is>
      </c>
      <c r="G160" t="inlineStr">
        <is>
          <t>Endividamento Geral</t>
        </is>
      </c>
      <c r="H160" t="n">
        <v>538.2</v>
      </c>
      <c r="I160" t="inlineStr">
        <is>
          <t>False</t>
        </is>
      </c>
      <c r="J160" t="n">
        <v/>
      </c>
      <c r="K160" t="n">
        <v/>
      </c>
      <c r="L160" s="555" t="n">
        <v>45876</v>
      </c>
      <c r="M160" s="555" t="n">
        <v>45876</v>
      </c>
      <c r="N160" t="n">
        <v>538.2</v>
      </c>
      <c r="O160" t="inlineStr">
        <is>
          <t>Pago</t>
        </is>
      </c>
      <c r="P160" s="555" t="n">
        <v>45880</v>
      </c>
      <c r="Q160" t="inlineStr">
        <is>
          <t>ENDIVIDAMENTO - IMPOSTOS SERVIÇO TOMADO</t>
        </is>
      </c>
      <c r="R160" t="inlineStr">
        <is>
          <t>08/2025</t>
        </is>
      </c>
      <c r="S160" t="inlineStr">
        <is>
          <t>08/2025</t>
        </is>
      </c>
    </row>
    <row r="161">
      <c r="A161" t="inlineStr">
        <is>
          <t>149665-10382</t>
        </is>
      </c>
      <c r="B161" t="inlineStr">
        <is>
          <t>Love Cabaret</t>
        </is>
      </c>
      <c r="C161" t="inlineStr">
        <is>
          <t>PEDRO THOMAZ RODRIGUES</t>
        </is>
      </c>
      <c r="D161" t="inlineStr">
        <is>
          <t>PEDRO THOMAZ RODRIGUES</t>
        </is>
      </c>
      <c r="E161" t="inlineStr">
        <is>
          <t>5 PARC-FIM 18/12/2025</t>
        </is>
      </c>
      <c r="F161" t="inlineStr">
        <is>
          <t>Endividamento</t>
        </is>
      </c>
      <c r="G161" t="inlineStr">
        <is>
          <t>Processo Judicial</t>
        </is>
      </c>
      <c r="H161" t="n">
        <v>15000</v>
      </c>
      <c r="I161" t="inlineStr">
        <is>
          <t>True</t>
        </is>
      </c>
      <c r="J161" t="n">
        <v>5</v>
      </c>
      <c r="K161" t="n">
        <v>5</v>
      </c>
      <c r="L161" s="555" t="n">
        <v>45868</v>
      </c>
      <c r="M161" s="555" t="n">
        <v>46009</v>
      </c>
      <c r="N161" t="n">
        <v>3000</v>
      </c>
      <c r="O161" t="inlineStr">
        <is>
          <t>Pago</t>
        </is>
      </c>
      <c r="P161" s="555" t="n">
        <v>46008</v>
      </c>
      <c r="Q161" t="inlineStr">
        <is>
          <t>PROCESSO Nº 1000848-46.2025.5.02.0055 - PEDRO THOMAZ RODRIGUES</t>
        </is>
      </c>
      <c r="R161" t="inlineStr">
        <is>
          <t>12/2025</t>
        </is>
      </c>
      <c r="S161" t="inlineStr">
        <is>
          <t>12/2025</t>
        </is>
      </c>
    </row>
    <row r="162">
      <c r="A162" t="inlineStr">
        <is>
          <t>149665-10381</t>
        </is>
      </c>
      <c r="B162" t="inlineStr">
        <is>
          <t>Love Cabaret</t>
        </is>
      </c>
      <c r="C162" t="inlineStr">
        <is>
          <t>PEDRO THOMAZ RODRIGUES</t>
        </is>
      </c>
      <c r="D162" t="inlineStr">
        <is>
          <t>PEDRO THOMAZ RODRIGUES</t>
        </is>
      </c>
      <c r="E162" t="inlineStr">
        <is>
          <t>5 PARC-FIM 18/12/2025</t>
        </is>
      </c>
      <c r="F162" t="inlineStr">
        <is>
          <t>Endividamento</t>
        </is>
      </c>
      <c r="G162" t="inlineStr">
        <is>
          <t>Processo Judicial</t>
        </is>
      </c>
      <c r="H162" t="n">
        <v>15000</v>
      </c>
      <c r="I162" t="inlineStr">
        <is>
          <t>True</t>
        </is>
      </c>
      <c r="J162" t="n">
        <v>5</v>
      </c>
      <c r="K162" t="n">
        <v>4</v>
      </c>
      <c r="L162" s="555" t="n">
        <v>45868</v>
      </c>
      <c r="M162" s="555" t="n">
        <v>45979</v>
      </c>
      <c r="N162" t="n">
        <v>3000</v>
      </c>
      <c r="O162" t="inlineStr">
        <is>
          <t>Pago</t>
        </is>
      </c>
      <c r="P162" s="555" t="n">
        <v>45978</v>
      </c>
      <c r="Q162" t="inlineStr">
        <is>
          <t>PROCESSO Nº 1000848-46.2025.5.02.0055 - PEDRO THOMAZ RODRIGUES</t>
        </is>
      </c>
      <c r="R162" t="inlineStr">
        <is>
          <t>11/2025</t>
        </is>
      </c>
      <c r="S162" t="inlineStr">
        <is>
          <t>11/2025</t>
        </is>
      </c>
    </row>
    <row r="163">
      <c r="A163" t="inlineStr">
        <is>
          <t>149665-10380</t>
        </is>
      </c>
      <c r="B163" t="inlineStr">
        <is>
          <t>Love Cabaret</t>
        </is>
      </c>
      <c r="C163" t="inlineStr">
        <is>
          <t>PEDRO THOMAZ RODRIGUES</t>
        </is>
      </c>
      <c r="D163" t="inlineStr">
        <is>
          <t>PEDRO THOMAZ RODRIGUES</t>
        </is>
      </c>
      <c r="E163" t="inlineStr">
        <is>
          <t>5 PARC-FIM 18/12/2025</t>
        </is>
      </c>
      <c r="F163" t="inlineStr">
        <is>
          <t>Endividamento</t>
        </is>
      </c>
      <c r="G163" t="inlineStr">
        <is>
          <t>Processo Judicial</t>
        </is>
      </c>
      <c r="H163" t="n">
        <v>15000</v>
      </c>
      <c r="I163" t="inlineStr">
        <is>
          <t>True</t>
        </is>
      </c>
      <c r="J163" t="n">
        <v>5</v>
      </c>
      <c r="K163" t="n">
        <v>3</v>
      </c>
      <c r="L163" s="555" t="n">
        <v>45868</v>
      </c>
      <c r="M163" s="555" t="n">
        <v>45950</v>
      </c>
      <c r="N163" t="n">
        <v>3000</v>
      </c>
      <c r="O163" t="inlineStr">
        <is>
          <t>Pago</t>
        </is>
      </c>
      <c r="P163" s="555" t="n">
        <v>45950</v>
      </c>
      <c r="Q163" t="inlineStr">
        <is>
          <t>PROCESSO Nº 1000848-46.2025.5.02.0055 - PEDRO THOMAZ RODRIGUES</t>
        </is>
      </c>
      <c r="R163" t="inlineStr">
        <is>
          <t>10/2025</t>
        </is>
      </c>
      <c r="S163" t="inlineStr">
        <is>
          <t>10/2025</t>
        </is>
      </c>
    </row>
    <row r="164">
      <c r="A164" t="inlineStr">
        <is>
          <t>149665-10379</t>
        </is>
      </c>
      <c r="B164" t="inlineStr">
        <is>
          <t>Love Cabaret</t>
        </is>
      </c>
      <c r="C164" t="inlineStr">
        <is>
          <t>PEDRO THOMAZ RODRIGUES</t>
        </is>
      </c>
      <c r="D164" t="inlineStr">
        <is>
          <t>PEDRO THOMAZ RODRIGUES</t>
        </is>
      </c>
      <c r="E164" t="inlineStr">
        <is>
          <t>5 PARC-FIM 18/12/2025</t>
        </is>
      </c>
      <c r="F164" t="inlineStr">
        <is>
          <t>Endividamento</t>
        </is>
      </c>
      <c r="G164" t="inlineStr">
        <is>
          <t>Processo Judicial</t>
        </is>
      </c>
      <c r="H164" t="n">
        <v>15000</v>
      </c>
      <c r="I164" t="inlineStr">
        <is>
          <t>True</t>
        </is>
      </c>
      <c r="J164" t="n">
        <v>5</v>
      </c>
      <c r="K164" t="n">
        <v>2</v>
      </c>
      <c r="L164" s="555" t="n">
        <v>45868</v>
      </c>
      <c r="M164" s="555" t="n">
        <v>45918</v>
      </c>
      <c r="N164" t="n">
        <v>3000</v>
      </c>
      <c r="O164" t="inlineStr">
        <is>
          <t>Pago</t>
        </is>
      </c>
      <c r="P164" s="555" t="n">
        <v>45917</v>
      </c>
      <c r="Q164" t="inlineStr">
        <is>
          <t>PROCESSO Nº 1000848-46.2025.5.02.0055 - PEDRO THOMAZ RODRIGUES</t>
        </is>
      </c>
      <c r="R164" t="inlineStr">
        <is>
          <t>09/2025</t>
        </is>
      </c>
      <c r="S164" t="inlineStr">
        <is>
          <t>09/2025</t>
        </is>
      </c>
    </row>
    <row r="165">
      <c r="A165" t="inlineStr">
        <is>
          <t>149665-10378</t>
        </is>
      </c>
      <c r="B165" t="inlineStr">
        <is>
          <t>Love Cabaret</t>
        </is>
      </c>
      <c r="C165" t="inlineStr">
        <is>
          <t>PEDRO THOMAZ RODRIGUES</t>
        </is>
      </c>
      <c r="D165" t="inlineStr">
        <is>
          <t>PEDRO THOMAZ RODRIGUES</t>
        </is>
      </c>
      <c r="E165" t="inlineStr">
        <is>
          <t>5 PARC-FIM 18/12/2025</t>
        </is>
      </c>
      <c r="F165" t="inlineStr">
        <is>
          <t>Endividamento</t>
        </is>
      </c>
      <c r="G165" t="inlineStr">
        <is>
          <t>Processo Judicial</t>
        </is>
      </c>
      <c r="H165" t="n">
        <v>15000</v>
      </c>
      <c r="I165" t="inlineStr">
        <is>
          <t>True</t>
        </is>
      </c>
      <c r="J165" t="n">
        <v>5</v>
      </c>
      <c r="K165" t="n">
        <v>1</v>
      </c>
      <c r="L165" s="555" t="n">
        <v>45868</v>
      </c>
      <c r="M165" s="555" t="n">
        <v>45887</v>
      </c>
      <c r="N165" t="n">
        <v>3000</v>
      </c>
      <c r="O165" t="inlineStr">
        <is>
          <t>Pago</t>
        </is>
      </c>
      <c r="P165" s="555" t="n">
        <v>45887</v>
      </c>
      <c r="Q165" t="inlineStr">
        <is>
          <t>PROCESSO Nº 1000848-46.2025.5.02.0055 - PEDRO THOMAZ RODRIGUES</t>
        </is>
      </c>
      <c r="R165" t="inlineStr">
        <is>
          <t>08/2025</t>
        </is>
      </c>
      <c r="S165" t="inlineStr">
        <is>
          <t>08/2025</t>
        </is>
      </c>
    </row>
    <row r="166">
      <c r="A166" t="inlineStr">
        <is>
          <t>134354</t>
        </is>
      </c>
      <c r="B166" t="inlineStr">
        <is>
          <t>Love Cabaret</t>
        </is>
      </c>
      <c r="C166" t="inlineStr">
        <is>
          <t>ICMS</t>
        </is>
      </c>
      <c r="D166" t="inlineStr">
        <is>
          <t>ICMS</t>
        </is>
      </c>
      <c r="E166" t="inlineStr">
        <is>
          <t>36/36</t>
        </is>
      </c>
      <c r="F166" t="inlineStr">
        <is>
          <t>Endividamento</t>
        </is>
      </c>
      <c r="G166" t="inlineStr">
        <is>
          <t>Endividamento Geral</t>
        </is>
      </c>
      <c r="H166" t="n">
        <v>533.49</v>
      </c>
      <c r="I166" t="inlineStr">
        <is>
          <t>False</t>
        </is>
      </c>
      <c r="J166" t="n">
        <v/>
      </c>
      <c r="K166" t="n">
        <v/>
      </c>
      <c r="L166" s="555" t="n">
        <v>45406</v>
      </c>
      <c r="M166" s="555" t="n">
        <v>46507</v>
      </c>
      <c r="N166" t="n">
        <v>533.49</v>
      </c>
      <c r="Q166" t="inlineStr">
        <is>
          <t>ICMS 12/2023 - 36 PARCELAS - Nº 50099998-7</t>
        </is>
      </c>
      <c r="R166" t="inlineStr">
        <is>
          <t>04/2027</t>
        </is>
      </c>
    </row>
    <row r="167">
      <c r="A167" t="inlineStr">
        <is>
          <t>116141</t>
        </is>
      </c>
      <c r="B167" t="inlineStr">
        <is>
          <t>Love Cabaret</t>
        </is>
      </c>
      <c r="C167" t="inlineStr">
        <is>
          <t xml:space="preserve">MINISTERIO DA FAZENDA </t>
        </is>
      </c>
      <c r="D167" t="inlineStr">
        <is>
          <t>MINISTERIO DA FAZENDA</t>
        </is>
      </c>
      <c r="E167" t="inlineStr">
        <is>
          <t>60/60</t>
        </is>
      </c>
      <c r="F167" t="inlineStr">
        <is>
          <t>Endividamento</t>
        </is>
      </c>
      <c r="G167" t="inlineStr">
        <is>
          <t>Endividamento Geral</t>
        </is>
      </c>
      <c r="H167" t="n">
        <v>19916.6</v>
      </c>
      <c r="I167" t="inlineStr">
        <is>
          <t>False</t>
        </is>
      </c>
      <c r="J167" t="n">
        <v/>
      </c>
      <c r="K167" t="n">
        <v/>
      </c>
      <c r="L167" s="555" t="n">
        <v>45722</v>
      </c>
      <c r="M167" s="555" t="n">
        <v>47542</v>
      </c>
      <c r="N167" t="n">
        <v>19916.6</v>
      </c>
      <c r="Q167" t="inlineStr">
        <is>
          <t>PARCELAMENTO 02110001200351994672573 IRPJ E CSLL 6,9,12/2024 /PIS E COFINS 6,7,8,9,10,11,12/2024 - Inserido via Proc de Renegociacao</t>
        </is>
      </c>
      <c r="R167" t="inlineStr">
        <is>
          <t>02/2030</t>
        </is>
      </c>
    </row>
    <row r="168">
      <c r="A168" t="inlineStr">
        <is>
          <t>116140</t>
        </is>
      </c>
      <c r="B168" t="inlineStr">
        <is>
          <t>Love Cabaret</t>
        </is>
      </c>
      <c r="C168" t="inlineStr">
        <is>
          <t xml:space="preserve">MINISTERIO DA FAZENDA </t>
        </is>
      </c>
      <c r="D168" t="inlineStr">
        <is>
          <t>MINISTERIO DA FAZENDA</t>
        </is>
      </c>
      <c r="E168" t="inlineStr">
        <is>
          <t>59/60</t>
        </is>
      </c>
      <c r="F168" t="inlineStr">
        <is>
          <t>Endividamento</t>
        </is>
      </c>
      <c r="G168" t="inlineStr">
        <is>
          <t>Endividamento Geral</t>
        </is>
      </c>
      <c r="H168" t="n">
        <v>19916.6</v>
      </c>
      <c r="I168" t="inlineStr">
        <is>
          <t>False</t>
        </is>
      </c>
      <c r="J168" t="n">
        <v/>
      </c>
      <c r="K168" t="n">
        <v/>
      </c>
      <c r="L168" s="555" t="n">
        <v>45722</v>
      </c>
      <c r="M168" s="555" t="n">
        <v>47513</v>
      </c>
      <c r="N168" t="n">
        <v>19916.6</v>
      </c>
      <c r="Q168" t="inlineStr">
        <is>
          <t>PARCELAMENTO 02110001200351994672573 IRPJ E CSLL 6,9,12/2024 /PIS E COFINS 6,7,8,9,10,11,12/2024 - Inserido via Proc de Renegociacao</t>
        </is>
      </c>
      <c r="R168" t="inlineStr">
        <is>
          <t>01/2030</t>
        </is>
      </c>
    </row>
    <row r="169">
      <c r="A169" t="inlineStr">
        <is>
          <t>116139</t>
        </is>
      </c>
      <c r="B169" t="inlineStr">
        <is>
          <t>Love Cabaret</t>
        </is>
      </c>
      <c r="C169" t="inlineStr">
        <is>
          <t xml:space="preserve">MINISTERIO DA FAZENDA </t>
        </is>
      </c>
      <c r="D169" t="inlineStr">
        <is>
          <t>MINISTERIO DA FAZENDA</t>
        </is>
      </c>
      <c r="E169" t="inlineStr">
        <is>
          <t>58/60</t>
        </is>
      </c>
      <c r="F169" t="inlineStr">
        <is>
          <t>Endividamento</t>
        </is>
      </c>
      <c r="G169" t="inlineStr">
        <is>
          <t>Endividamento Geral</t>
        </is>
      </c>
      <c r="H169" t="n">
        <v>19916.6</v>
      </c>
      <c r="I169" t="inlineStr">
        <is>
          <t>False</t>
        </is>
      </c>
      <c r="J169" t="n">
        <v/>
      </c>
      <c r="K169" t="n">
        <v/>
      </c>
      <c r="L169" s="555" t="n">
        <v>45722</v>
      </c>
      <c r="M169" s="555" t="n">
        <v>47482</v>
      </c>
      <c r="N169" t="n">
        <v>19916.6</v>
      </c>
      <c r="Q169" t="inlineStr">
        <is>
          <t>PARCELAMENTO 02110001200351994672573 IRPJ E CSLL 6,9,12/2024 /PIS E COFINS 6,7,8,9,10,11,12/2024 - Inserido via Proc de Renegociacao</t>
        </is>
      </c>
      <c r="R169" t="inlineStr">
        <is>
          <t>12/2029</t>
        </is>
      </c>
    </row>
    <row r="170">
      <c r="A170" t="inlineStr">
        <is>
          <t>116138</t>
        </is>
      </c>
      <c r="B170" t="inlineStr">
        <is>
          <t>Love Cabaret</t>
        </is>
      </c>
      <c r="C170" t="inlineStr">
        <is>
          <t xml:space="preserve">MINISTERIO DA FAZENDA </t>
        </is>
      </c>
      <c r="D170" t="inlineStr">
        <is>
          <t>MINISTERIO DA FAZENDA</t>
        </is>
      </c>
      <c r="E170" t="inlineStr">
        <is>
          <t>57/60</t>
        </is>
      </c>
      <c r="F170" t="inlineStr">
        <is>
          <t>Endividamento</t>
        </is>
      </c>
      <c r="G170" t="inlineStr">
        <is>
          <t>Endividamento Geral</t>
        </is>
      </c>
      <c r="H170" t="n">
        <v>19916.6</v>
      </c>
      <c r="I170" t="inlineStr">
        <is>
          <t>False</t>
        </is>
      </c>
      <c r="J170" t="n">
        <v/>
      </c>
      <c r="K170" t="n">
        <v/>
      </c>
      <c r="L170" s="555" t="n">
        <v>45722</v>
      </c>
      <c r="M170" s="555" t="n">
        <v>47452</v>
      </c>
      <c r="N170" t="n">
        <v>19916.6</v>
      </c>
      <c r="Q170" t="inlineStr">
        <is>
          <t>PARCELAMENTO 02110001200351994672573 IRPJ E CSLL 6,9,12/2024 /PIS E COFINS 6,7,8,9,10,11,12/2024 - Inserido via Proc de Renegociacao</t>
        </is>
      </c>
      <c r="R170" t="inlineStr">
        <is>
          <t>11/2029</t>
        </is>
      </c>
    </row>
    <row r="171">
      <c r="A171" t="inlineStr">
        <is>
          <t>116137</t>
        </is>
      </c>
      <c r="B171" t="inlineStr">
        <is>
          <t>Love Cabaret</t>
        </is>
      </c>
      <c r="C171" t="inlineStr">
        <is>
          <t xml:space="preserve">MINISTERIO DA FAZENDA </t>
        </is>
      </c>
      <c r="D171" t="inlineStr">
        <is>
          <t>MINISTERIO DA FAZENDA</t>
        </is>
      </c>
      <c r="E171" t="inlineStr">
        <is>
          <t>56/60</t>
        </is>
      </c>
      <c r="F171" t="inlineStr">
        <is>
          <t>Endividamento</t>
        </is>
      </c>
      <c r="G171" t="inlineStr">
        <is>
          <t>Endividamento Geral</t>
        </is>
      </c>
      <c r="H171" t="n">
        <v>19916.6</v>
      </c>
      <c r="I171" t="inlineStr">
        <is>
          <t>False</t>
        </is>
      </c>
      <c r="J171" t="n">
        <v/>
      </c>
      <c r="K171" t="n">
        <v/>
      </c>
      <c r="L171" s="555" t="n">
        <v>45722</v>
      </c>
      <c r="M171" s="555" t="n">
        <v>47421</v>
      </c>
      <c r="N171" t="n">
        <v>19916.6</v>
      </c>
      <c r="Q171" t="inlineStr">
        <is>
          <t>PARCELAMENTO 02110001200351994672573 IRPJ E CSLL 6,9,12/2024 /PIS E COFINS 6,7,8,9,10,11,12/2024 - Inserido via Proc de Renegociacao</t>
        </is>
      </c>
      <c r="R171" t="inlineStr">
        <is>
          <t>10/2029</t>
        </is>
      </c>
    </row>
    <row r="172">
      <c r="A172" t="inlineStr">
        <is>
          <t>116136</t>
        </is>
      </c>
      <c r="B172" t="inlineStr">
        <is>
          <t>Love Cabaret</t>
        </is>
      </c>
      <c r="C172" t="inlineStr">
        <is>
          <t xml:space="preserve">MINISTERIO DA FAZENDA </t>
        </is>
      </c>
      <c r="D172" t="inlineStr">
        <is>
          <t>MINISTERIO DA FAZENDA</t>
        </is>
      </c>
      <c r="E172" t="inlineStr">
        <is>
          <t>55/60</t>
        </is>
      </c>
      <c r="F172" t="inlineStr">
        <is>
          <t>Endividamento</t>
        </is>
      </c>
      <c r="G172" t="inlineStr">
        <is>
          <t>Endividamento Geral</t>
        </is>
      </c>
      <c r="H172" t="n">
        <v>19916.6</v>
      </c>
      <c r="I172" t="inlineStr">
        <is>
          <t>False</t>
        </is>
      </c>
      <c r="J172" t="n">
        <v/>
      </c>
      <c r="K172" t="n">
        <v/>
      </c>
      <c r="L172" s="555" t="n">
        <v>45722</v>
      </c>
      <c r="M172" s="555" t="n">
        <v>47391</v>
      </c>
      <c r="N172" t="n">
        <v>19916.6</v>
      </c>
      <c r="Q172" t="inlineStr">
        <is>
          <t>PARCELAMENTO 02110001200351994672573 IRPJ E CSLL 6,9,12/2024 /PIS E COFINS 6,7,8,9,10,11,12/2024 - Inserido via Proc de Renegociacao</t>
        </is>
      </c>
      <c r="R172" t="inlineStr">
        <is>
          <t>09/2029</t>
        </is>
      </c>
    </row>
    <row r="173">
      <c r="A173" t="inlineStr">
        <is>
          <t>116135</t>
        </is>
      </c>
      <c r="B173" t="inlineStr">
        <is>
          <t>Love Cabaret</t>
        </is>
      </c>
      <c r="C173" t="inlineStr">
        <is>
          <t xml:space="preserve">MINISTERIO DA FAZENDA </t>
        </is>
      </c>
      <c r="D173" t="inlineStr">
        <is>
          <t>MINISTERIO DA FAZENDA</t>
        </is>
      </c>
      <c r="E173" t="inlineStr">
        <is>
          <t>54/60</t>
        </is>
      </c>
      <c r="F173" t="inlineStr">
        <is>
          <t>Endividamento</t>
        </is>
      </c>
      <c r="G173" t="inlineStr">
        <is>
          <t>Endividamento Geral</t>
        </is>
      </c>
      <c r="H173" t="n">
        <v>19916.6</v>
      </c>
      <c r="I173" t="inlineStr">
        <is>
          <t>False</t>
        </is>
      </c>
      <c r="J173" t="n">
        <v/>
      </c>
      <c r="K173" t="n">
        <v/>
      </c>
      <c r="L173" s="555" t="n">
        <v>45722</v>
      </c>
      <c r="M173" s="555" t="n">
        <v>47360</v>
      </c>
      <c r="N173" t="n">
        <v>19916.6</v>
      </c>
      <c r="Q173" t="inlineStr">
        <is>
          <t>PARCELAMENTO 02110001200351994672573 IRPJ E CSLL 6,9,12/2024 /PIS E COFINS 6,7,8,9,10,11,12/2024 - Inserido via Proc de Renegociacao</t>
        </is>
      </c>
      <c r="R173" t="inlineStr">
        <is>
          <t>08/2029</t>
        </is>
      </c>
    </row>
    <row r="174">
      <c r="A174" t="inlineStr">
        <is>
          <t>116134</t>
        </is>
      </c>
      <c r="B174" t="inlineStr">
        <is>
          <t>Love Cabaret</t>
        </is>
      </c>
      <c r="C174" t="inlineStr">
        <is>
          <t xml:space="preserve">MINISTERIO DA FAZENDA </t>
        </is>
      </c>
      <c r="D174" t="inlineStr">
        <is>
          <t>MINISTERIO DA FAZENDA</t>
        </is>
      </c>
      <c r="E174" t="inlineStr">
        <is>
          <t>53/60</t>
        </is>
      </c>
      <c r="F174" t="inlineStr">
        <is>
          <t>Endividamento</t>
        </is>
      </c>
      <c r="G174" t="inlineStr">
        <is>
          <t>Endividamento Geral</t>
        </is>
      </c>
      <c r="H174" t="n">
        <v>19916.6</v>
      </c>
      <c r="I174" t="inlineStr">
        <is>
          <t>False</t>
        </is>
      </c>
      <c r="J174" t="n">
        <v/>
      </c>
      <c r="K174" t="n">
        <v/>
      </c>
      <c r="L174" s="555" t="n">
        <v>45722</v>
      </c>
      <c r="M174" s="555" t="n">
        <v>47329</v>
      </c>
      <c r="N174" t="n">
        <v>19916.6</v>
      </c>
      <c r="Q174" t="inlineStr">
        <is>
          <t>PARCELAMENTO 02110001200351994672573 IRPJ E CSLL 6,9,12/2024 /PIS E COFINS 6,7,8,9,10,11,12/2024 - Inserido via Proc de Renegociacao</t>
        </is>
      </c>
      <c r="R174" t="inlineStr">
        <is>
          <t>07/2029</t>
        </is>
      </c>
    </row>
    <row r="175">
      <c r="A175" t="inlineStr">
        <is>
          <t>116133</t>
        </is>
      </c>
      <c r="B175" t="inlineStr">
        <is>
          <t>Love Cabaret</t>
        </is>
      </c>
      <c r="C175" t="inlineStr">
        <is>
          <t xml:space="preserve">MINISTERIO DA FAZENDA </t>
        </is>
      </c>
      <c r="D175" t="inlineStr">
        <is>
          <t>MINISTERIO DA FAZENDA</t>
        </is>
      </c>
      <c r="E175" t="inlineStr">
        <is>
          <t>52/60</t>
        </is>
      </c>
      <c r="F175" t="inlineStr">
        <is>
          <t>Endividamento</t>
        </is>
      </c>
      <c r="G175" t="inlineStr">
        <is>
          <t>Endividamento Geral</t>
        </is>
      </c>
      <c r="H175" t="n">
        <v>19916.6</v>
      </c>
      <c r="I175" t="inlineStr">
        <is>
          <t>False</t>
        </is>
      </c>
      <c r="J175" t="n">
        <v/>
      </c>
      <c r="K175" t="n">
        <v/>
      </c>
      <c r="L175" s="555" t="n">
        <v>45722</v>
      </c>
      <c r="M175" s="555" t="n">
        <v>47299</v>
      </c>
      <c r="N175" t="n">
        <v>19916.6</v>
      </c>
      <c r="Q175" t="inlineStr">
        <is>
          <t>PARCELAMENTO 02110001200351994672573 IRPJ E CSLL 6,9,12/2024 /PIS E COFINS 6,7,8,9,10,11,12/2024 - Inserido via Proc de Renegociacao</t>
        </is>
      </c>
      <c r="R175" t="inlineStr">
        <is>
          <t>06/2029</t>
        </is>
      </c>
    </row>
    <row r="176">
      <c r="A176" t="inlineStr">
        <is>
          <t>116132</t>
        </is>
      </c>
      <c r="B176" t="inlineStr">
        <is>
          <t>Love Cabaret</t>
        </is>
      </c>
      <c r="C176" t="inlineStr">
        <is>
          <t xml:space="preserve">MINISTERIO DA FAZENDA </t>
        </is>
      </c>
      <c r="D176" t="inlineStr">
        <is>
          <t>MINISTERIO DA FAZENDA</t>
        </is>
      </c>
      <c r="E176" t="inlineStr">
        <is>
          <t>51/60</t>
        </is>
      </c>
      <c r="F176" t="inlineStr">
        <is>
          <t>Endividamento</t>
        </is>
      </c>
      <c r="G176" t="inlineStr">
        <is>
          <t>Endividamento Geral</t>
        </is>
      </c>
      <c r="H176" t="n">
        <v>19916.6</v>
      </c>
      <c r="I176" t="inlineStr">
        <is>
          <t>False</t>
        </is>
      </c>
      <c r="J176" t="n">
        <v/>
      </c>
      <c r="K176" t="n">
        <v/>
      </c>
      <c r="L176" s="555" t="n">
        <v>45722</v>
      </c>
      <c r="M176" s="555" t="n">
        <v>47268</v>
      </c>
      <c r="N176" t="n">
        <v>19916.6</v>
      </c>
      <c r="Q176" t="inlineStr">
        <is>
          <t>PARCELAMENTO 02110001200351994672573 IRPJ E CSLL 6,9,12/2024 /PIS E COFINS 6,7,8,9,10,11,12/2024 - Inserido via Proc de Renegociacao</t>
        </is>
      </c>
      <c r="R176" t="inlineStr">
        <is>
          <t>05/2029</t>
        </is>
      </c>
    </row>
    <row r="177">
      <c r="A177" t="inlineStr">
        <is>
          <t>116131</t>
        </is>
      </c>
      <c r="B177" t="inlineStr">
        <is>
          <t>Love Cabaret</t>
        </is>
      </c>
      <c r="C177" t="inlineStr">
        <is>
          <t xml:space="preserve">MINISTERIO DA FAZENDA </t>
        </is>
      </c>
      <c r="D177" t="inlineStr">
        <is>
          <t>MINISTERIO DA FAZENDA</t>
        </is>
      </c>
      <c r="E177" t="inlineStr">
        <is>
          <t>50/60</t>
        </is>
      </c>
      <c r="F177" t="inlineStr">
        <is>
          <t>Endividamento</t>
        </is>
      </c>
      <c r="G177" t="inlineStr">
        <is>
          <t>Endividamento Geral</t>
        </is>
      </c>
      <c r="H177" t="n">
        <v>19916.6</v>
      </c>
      <c r="I177" t="inlineStr">
        <is>
          <t>False</t>
        </is>
      </c>
      <c r="J177" t="n">
        <v/>
      </c>
      <c r="K177" t="n">
        <v/>
      </c>
      <c r="L177" s="555" t="n">
        <v>45722</v>
      </c>
      <c r="M177" s="555" t="n">
        <v>47238</v>
      </c>
      <c r="N177" t="n">
        <v>19916.6</v>
      </c>
      <c r="Q177" t="inlineStr">
        <is>
          <t>PARCELAMENTO 02110001200351994672573 IRPJ E CSLL 6,9,12/2024 /PIS E COFINS 6,7,8,9,10,11,12/2024 - Inserido via Proc de Renegociacao</t>
        </is>
      </c>
      <c r="R177" t="inlineStr">
        <is>
          <t>04/2029</t>
        </is>
      </c>
    </row>
    <row r="178">
      <c r="A178" t="inlineStr">
        <is>
          <t>116130</t>
        </is>
      </c>
      <c r="B178" t="inlineStr">
        <is>
          <t>Love Cabaret</t>
        </is>
      </c>
      <c r="C178" t="inlineStr">
        <is>
          <t xml:space="preserve">MINISTERIO DA FAZENDA </t>
        </is>
      </c>
      <c r="D178" t="inlineStr">
        <is>
          <t>MINISTERIO DA FAZENDA</t>
        </is>
      </c>
      <c r="E178" t="inlineStr">
        <is>
          <t>49/60</t>
        </is>
      </c>
      <c r="F178" t="inlineStr">
        <is>
          <t>Endividamento</t>
        </is>
      </c>
      <c r="G178" t="inlineStr">
        <is>
          <t>Endividamento Geral</t>
        </is>
      </c>
      <c r="H178" t="n">
        <v>19916.6</v>
      </c>
      <c r="I178" t="inlineStr">
        <is>
          <t>False</t>
        </is>
      </c>
      <c r="J178" t="n">
        <v/>
      </c>
      <c r="K178" t="n">
        <v/>
      </c>
      <c r="L178" s="555" t="n">
        <v>45722</v>
      </c>
      <c r="M178" s="555" t="n">
        <v>47207</v>
      </c>
      <c r="N178" t="n">
        <v>19916.6</v>
      </c>
      <c r="Q178" t="inlineStr">
        <is>
          <t>PARCELAMENTO 02110001200351994672573 IRPJ E CSLL 6,9,12/2024 /PIS E COFINS 6,7,8,9,10,11,12/2024 - Inserido via Proc de Renegociacao</t>
        </is>
      </c>
      <c r="R178" t="inlineStr">
        <is>
          <t>03/2029</t>
        </is>
      </c>
    </row>
    <row r="179">
      <c r="A179" t="inlineStr">
        <is>
          <t>116129</t>
        </is>
      </c>
      <c r="B179" t="inlineStr">
        <is>
          <t>Love Cabaret</t>
        </is>
      </c>
      <c r="C179" t="inlineStr">
        <is>
          <t xml:space="preserve">MINISTERIO DA FAZENDA </t>
        </is>
      </c>
      <c r="D179" t="inlineStr">
        <is>
          <t>MINISTERIO DA FAZENDA</t>
        </is>
      </c>
      <c r="E179" t="inlineStr">
        <is>
          <t>48/60</t>
        </is>
      </c>
      <c r="F179" t="inlineStr">
        <is>
          <t>Endividamento</t>
        </is>
      </c>
      <c r="G179" t="inlineStr">
        <is>
          <t>Endividamento Geral</t>
        </is>
      </c>
      <c r="H179" t="n">
        <v>19916.6</v>
      </c>
      <c r="I179" t="inlineStr">
        <is>
          <t>False</t>
        </is>
      </c>
      <c r="J179" t="n">
        <v/>
      </c>
      <c r="K179" t="n">
        <v/>
      </c>
      <c r="L179" s="555" t="n">
        <v>45722</v>
      </c>
      <c r="M179" s="555" t="n">
        <v>47177</v>
      </c>
      <c r="N179" t="n">
        <v>19916.6</v>
      </c>
      <c r="Q179" t="inlineStr">
        <is>
          <t>PARCELAMENTO 02110001200351994672573 IRPJ E CSLL 6,9,12/2024 /PIS E COFINS 6,7,8,9,10,11,12/2024 - Inserido via Proc de Renegociacao</t>
        </is>
      </c>
      <c r="R179" t="inlineStr">
        <is>
          <t>02/2029</t>
        </is>
      </c>
    </row>
    <row r="180">
      <c r="A180" t="inlineStr">
        <is>
          <t>116128</t>
        </is>
      </c>
      <c r="B180" t="inlineStr">
        <is>
          <t>Love Cabaret</t>
        </is>
      </c>
      <c r="C180" t="inlineStr">
        <is>
          <t xml:space="preserve">MINISTERIO DA FAZENDA </t>
        </is>
      </c>
      <c r="D180" t="inlineStr">
        <is>
          <t>MINISTERIO DA FAZENDA</t>
        </is>
      </c>
      <c r="E180" t="inlineStr">
        <is>
          <t>47/60</t>
        </is>
      </c>
      <c r="F180" t="inlineStr">
        <is>
          <t>Endividamento</t>
        </is>
      </c>
      <c r="G180" t="inlineStr">
        <is>
          <t>Endividamento Geral</t>
        </is>
      </c>
      <c r="H180" t="n">
        <v>19916.6</v>
      </c>
      <c r="I180" t="inlineStr">
        <is>
          <t>False</t>
        </is>
      </c>
      <c r="J180" t="n">
        <v/>
      </c>
      <c r="K180" t="n">
        <v/>
      </c>
      <c r="L180" s="555" t="n">
        <v>45722</v>
      </c>
      <c r="M180" s="555" t="n">
        <v>47148</v>
      </c>
      <c r="N180" t="n">
        <v>19916.6</v>
      </c>
      <c r="Q180" t="inlineStr">
        <is>
          <t>PARCELAMENTO 02110001200351994672573 IRPJ E CSLL 6,9,12/2024 /PIS E COFINS 6,7,8,9,10,11,12/2024 - Inserido via Proc de Renegociacao</t>
        </is>
      </c>
      <c r="R180" t="inlineStr">
        <is>
          <t>01/2029</t>
        </is>
      </c>
    </row>
    <row r="181">
      <c r="A181" t="inlineStr">
        <is>
          <t>116127</t>
        </is>
      </c>
      <c r="B181" t="inlineStr">
        <is>
          <t>Love Cabaret</t>
        </is>
      </c>
      <c r="C181" t="inlineStr">
        <is>
          <t xml:space="preserve">MINISTERIO DA FAZENDA </t>
        </is>
      </c>
      <c r="D181" t="inlineStr">
        <is>
          <t>MINISTERIO DA FAZENDA</t>
        </is>
      </c>
      <c r="E181" t="inlineStr">
        <is>
          <t>46/60</t>
        </is>
      </c>
      <c r="F181" t="inlineStr">
        <is>
          <t>Endividamento</t>
        </is>
      </c>
      <c r="G181" t="inlineStr">
        <is>
          <t>Endividamento Geral</t>
        </is>
      </c>
      <c r="H181" t="n">
        <v>19916.6</v>
      </c>
      <c r="I181" t="inlineStr">
        <is>
          <t>False</t>
        </is>
      </c>
      <c r="J181" t="n">
        <v/>
      </c>
      <c r="K181" t="n">
        <v/>
      </c>
      <c r="L181" s="555" t="n">
        <v>45722</v>
      </c>
      <c r="M181" s="555" t="n">
        <v>47117</v>
      </c>
      <c r="N181" t="n">
        <v>19916.6</v>
      </c>
      <c r="Q181" t="inlineStr">
        <is>
          <t>PARCELAMENTO 02110001200351994672573 IRPJ E CSLL 6,9,12/2024 /PIS E COFINS 6,7,8,9,10,11,12/2024 - Inserido via Proc de Renegociacao</t>
        </is>
      </c>
      <c r="R181" t="inlineStr">
        <is>
          <t>12/2028</t>
        </is>
      </c>
    </row>
    <row r="182">
      <c r="A182" t="inlineStr">
        <is>
          <t>116126</t>
        </is>
      </c>
      <c r="B182" t="inlineStr">
        <is>
          <t>Love Cabaret</t>
        </is>
      </c>
      <c r="C182" t="inlineStr">
        <is>
          <t xml:space="preserve">MINISTERIO DA FAZENDA </t>
        </is>
      </c>
      <c r="D182" t="inlineStr">
        <is>
          <t>MINISTERIO DA FAZENDA</t>
        </is>
      </c>
      <c r="E182" t="inlineStr">
        <is>
          <t>45/60</t>
        </is>
      </c>
      <c r="F182" t="inlineStr">
        <is>
          <t>Endividamento</t>
        </is>
      </c>
      <c r="G182" t="inlineStr">
        <is>
          <t>Endividamento Geral</t>
        </is>
      </c>
      <c r="H182" t="n">
        <v>19916.6</v>
      </c>
      <c r="I182" t="inlineStr">
        <is>
          <t>False</t>
        </is>
      </c>
      <c r="J182" t="n">
        <v/>
      </c>
      <c r="K182" t="n">
        <v/>
      </c>
      <c r="L182" s="555" t="n">
        <v>45722</v>
      </c>
      <c r="M182" s="555" t="n">
        <v>47087</v>
      </c>
      <c r="N182" t="n">
        <v>19916.6</v>
      </c>
      <c r="Q182" t="inlineStr">
        <is>
          <t>PARCELAMENTO 02110001200351994672573 IRPJ E CSLL 6,9,12/2024 /PIS E COFINS 6,7,8,9,10,11,12/2024 - Inserido via Proc de Renegociacao</t>
        </is>
      </c>
      <c r="R182" t="inlineStr">
        <is>
          <t>11/2028</t>
        </is>
      </c>
    </row>
    <row r="183">
      <c r="A183" t="inlineStr">
        <is>
          <t>116125</t>
        </is>
      </c>
      <c r="B183" t="inlineStr">
        <is>
          <t>Love Cabaret</t>
        </is>
      </c>
      <c r="C183" t="inlineStr">
        <is>
          <t xml:space="preserve">MINISTERIO DA FAZENDA </t>
        </is>
      </c>
      <c r="D183" t="inlineStr">
        <is>
          <t>MINISTERIO DA FAZENDA</t>
        </is>
      </c>
      <c r="E183" t="inlineStr">
        <is>
          <t>44/60</t>
        </is>
      </c>
      <c r="F183" t="inlineStr">
        <is>
          <t>Endividamento</t>
        </is>
      </c>
      <c r="G183" t="inlineStr">
        <is>
          <t>Endividamento Geral</t>
        </is>
      </c>
      <c r="H183" t="n">
        <v>19916.6</v>
      </c>
      <c r="I183" t="inlineStr">
        <is>
          <t>False</t>
        </is>
      </c>
      <c r="J183" t="n">
        <v/>
      </c>
      <c r="K183" t="n">
        <v/>
      </c>
      <c r="L183" s="555" t="n">
        <v>45722</v>
      </c>
      <c r="M183" s="555" t="n">
        <v>47056</v>
      </c>
      <c r="N183" t="n">
        <v>19916.6</v>
      </c>
      <c r="Q183" t="inlineStr">
        <is>
          <t>PARCELAMENTO 02110001200351994672573 IRPJ E CSLL 6,9,12/2024 /PIS E COFINS 6,7,8,9,10,11,12/2024 - Inserido via Proc de Renegociacao</t>
        </is>
      </c>
      <c r="R183" t="inlineStr">
        <is>
          <t>10/2028</t>
        </is>
      </c>
    </row>
    <row r="184">
      <c r="A184" t="inlineStr">
        <is>
          <t>116124</t>
        </is>
      </c>
      <c r="B184" t="inlineStr">
        <is>
          <t>Love Cabaret</t>
        </is>
      </c>
      <c r="C184" t="inlineStr">
        <is>
          <t xml:space="preserve">MINISTERIO DA FAZENDA </t>
        </is>
      </c>
      <c r="D184" t="inlineStr">
        <is>
          <t>MINISTERIO DA FAZENDA</t>
        </is>
      </c>
      <c r="E184" t="inlineStr">
        <is>
          <t>43/60</t>
        </is>
      </c>
      <c r="F184" t="inlineStr">
        <is>
          <t>Endividamento</t>
        </is>
      </c>
      <c r="G184" t="inlineStr">
        <is>
          <t>Endividamento Geral</t>
        </is>
      </c>
      <c r="H184" t="n">
        <v>19916.6</v>
      </c>
      <c r="I184" t="inlineStr">
        <is>
          <t>False</t>
        </is>
      </c>
      <c r="J184" t="n">
        <v/>
      </c>
      <c r="K184" t="n">
        <v/>
      </c>
      <c r="L184" s="555" t="n">
        <v>45722</v>
      </c>
      <c r="M184" s="555" t="n">
        <v>47026</v>
      </c>
      <c r="N184" t="n">
        <v>19916.6</v>
      </c>
      <c r="Q184" t="inlineStr">
        <is>
          <t>PARCELAMENTO 02110001200351994672573 IRPJ E CSLL 6,9,12/2024 /PIS E COFINS 6,7,8,9,10,11,12/2024 - Inserido via Proc de Renegociacao</t>
        </is>
      </c>
      <c r="R184" t="inlineStr">
        <is>
          <t>09/2028</t>
        </is>
      </c>
    </row>
    <row r="185">
      <c r="A185" t="inlineStr">
        <is>
          <t>116123</t>
        </is>
      </c>
      <c r="B185" t="inlineStr">
        <is>
          <t>Love Cabaret</t>
        </is>
      </c>
      <c r="C185" t="inlineStr">
        <is>
          <t xml:space="preserve">MINISTERIO DA FAZENDA </t>
        </is>
      </c>
      <c r="D185" t="inlineStr">
        <is>
          <t>MINISTERIO DA FAZENDA</t>
        </is>
      </c>
      <c r="E185" t="inlineStr">
        <is>
          <t>42/60</t>
        </is>
      </c>
      <c r="F185" t="inlineStr">
        <is>
          <t>Endividamento</t>
        </is>
      </c>
      <c r="G185" t="inlineStr">
        <is>
          <t>Endividamento Geral</t>
        </is>
      </c>
      <c r="H185" t="n">
        <v>19916.6</v>
      </c>
      <c r="I185" t="inlineStr">
        <is>
          <t>False</t>
        </is>
      </c>
      <c r="J185" t="n">
        <v/>
      </c>
      <c r="K185" t="n">
        <v/>
      </c>
      <c r="L185" s="555" t="n">
        <v>45722</v>
      </c>
      <c r="M185" s="555" t="n">
        <v>46995</v>
      </c>
      <c r="N185" t="n">
        <v>19916.6</v>
      </c>
      <c r="Q185" t="inlineStr">
        <is>
          <t>PARCELAMENTO 02110001200351994672573 IRPJ E CSLL 6,9,12/2024 /PIS E COFINS 6,7,8,9,10,11,12/2024 - Inserido via Proc de Renegociacao</t>
        </is>
      </c>
      <c r="R185" t="inlineStr">
        <is>
          <t>08/2028</t>
        </is>
      </c>
    </row>
    <row r="186">
      <c r="A186" t="inlineStr">
        <is>
          <t>116122</t>
        </is>
      </c>
      <c r="B186" t="inlineStr">
        <is>
          <t>Love Cabaret</t>
        </is>
      </c>
      <c r="C186" t="inlineStr">
        <is>
          <t xml:space="preserve">MINISTERIO DA FAZENDA </t>
        </is>
      </c>
      <c r="D186" t="inlineStr">
        <is>
          <t>MINISTERIO DA FAZENDA</t>
        </is>
      </c>
      <c r="E186" t="inlineStr">
        <is>
          <t>41/60</t>
        </is>
      </c>
      <c r="F186" t="inlineStr">
        <is>
          <t>Endividamento</t>
        </is>
      </c>
      <c r="G186" t="inlineStr">
        <is>
          <t>Endividamento Geral</t>
        </is>
      </c>
      <c r="H186" t="n">
        <v>19916.6</v>
      </c>
      <c r="I186" t="inlineStr">
        <is>
          <t>False</t>
        </is>
      </c>
      <c r="J186" t="n">
        <v/>
      </c>
      <c r="K186" t="n">
        <v/>
      </c>
      <c r="L186" s="555" t="n">
        <v>45722</v>
      </c>
      <c r="M186" s="555" t="n">
        <v>46964</v>
      </c>
      <c r="N186" t="n">
        <v>19916.6</v>
      </c>
      <c r="Q186" t="inlineStr">
        <is>
          <t>PARCELAMENTO 02110001200351994672573 IRPJ E CSLL 6,9,12/2024 /PIS E COFINS 6,7,8,9,10,11,12/2024 - Inserido via Proc de Renegociacao</t>
        </is>
      </c>
      <c r="R186" t="inlineStr">
        <is>
          <t>07/2028</t>
        </is>
      </c>
    </row>
    <row r="187">
      <c r="A187" t="inlineStr">
        <is>
          <t>116121</t>
        </is>
      </c>
      <c r="B187" t="inlineStr">
        <is>
          <t>Love Cabaret</t>
        </is>
      </c>
      <c r="C187" t="inlineStr">
        <is>
          <t xml:space="preserve">MINISTERIO DA FAZENDA </t>
        </is>
      </c>
      <c r="D187" t="inlineStr">
        <is>
          <t>MINISTERIO DA FAZENDA</t>
        </is>
      </c>
      <c r="E187" t="inlineStr">
        <is>
          <t>40/60</t>
        </is>
      </c>
      <c r="F187" t="inlineStr">
        <is>
          <t>Endividamento</t>
        </is>
      </c>
      <c r="G187" t="inlineStr">
        <is>
          <t>Endividamento Geral</t>
        </is>
      </c>
      <c r="H187" t="n">
        <v>19916.6</v>
      </c>
      <c r="I187" t="inlineStr">
        <is>
          <t>False</t>
        </is>
      </c>
      <c r="J187" t="n">
        <v/>
      </c>
      <c r="K187" t="n">
        <v/>
      </c>
      <c r="L187" s="555" t="n">
        <v>45722</v>
      </c>
      <c r="M187" s="555" t="n">
        <v>46934</v>
      </c>
      <c r="N187" t="n">
        <v>19916.6</v>
      </c>
      <c r="Q187" t="inlineStr">
        <is>
          <t>PARCELAMENTO 02110001200351994672573 IRPJ E CSLL 6,9,12/2024 /PIS E COFINS 6,7,8,9,10,11,12/2024 - Inserido via Proc de Renegociacao</t>
        </is>
      </c>
      <c r="R187" t="inlineStr">
        <is>
          <t>06/2028</t>
        </is>
      </c>
    </row>
    <row r="188">
      <c r="A188" t="inlineStr">
        <is>
          <t>116120</t>
        </is>
      </c>
      <c r="B188" t="inlineStr">
        <is>
          <t>Love Cabaret</t>
        </is>
      </c>
      <c r="C188" t="inlineStr">
        <is>
          <t xml:space="preserve">MINISTERIO DA FAZENDA </t>
        </is>
      </c>
      <c r="D188" t="inlineStr">
        <is>
          <t>MINISTERIO DA FAZENDA</t>
        </is>
      </c>
      <c r="E188" t="inlineStr">
        <is>
          <t>39/60</t>
        </is>
      </c>
      <c r="F188" t="inlineStr">
        <is>
          <t>Endividamento</t>
        </is>
      </c>
      <c r="G188" t="inlineStr">
        <is>
          <t>Endividamento Geral</t>
        </is>
      </c>
      <c r="H188" t="n">
        <v>19916.6</v>
      </c>
      <c r="I188" t="inlineStr">
        <is>
          <t>False</t>
        </is>
      </c>
      <c r="J188" t="n">
        <v/>
      </c>
      <c r="K188" t="n">
        <v/>
      </c>
      <c r="L188" s="555" t="n">
        <v>45722</v>
      </c>
      <c r="M188" s="555" t="n">
        <v>46903</v>
      </c>
      <c r="N188" t="n">
        <v>19916.6</v>
      </c>
      <c r="Q188" t="inlineStr">
        <is>
          <t>PARCELAMENTO 02110001200351994672573 IRPJ E CSLL 6,9,12/2024 /PIS E COFINS 6,7,8,9,10,11,12/2024 - Inserido via Proc de Renegociacao</t>
        </is>
      </c>
      <c r="R188" t="inlineStr">
        <is>
          <t>05/2028</t>
        </is>
      </c>
    </row>
    <row r="189">
      <c r="A189" t="inlineStr">
        <is>
          <t>116119</t>
        </is>
      </c>
      <c r="B189" t="inlineStr">
        <is>
          <t>Love Cabaret</t>
        </is>
      </c>
      <c r="C189" t="inlineStr">
        <is>
          <t xml:space="preserve">MINISTERIO DA FAZENDA </t>
        </is>
      </c>
      <c r="D189" t="inlineStr">
        <is>
          <t>MINISTERIO DA FAZENDA</t>
        </is>
      </c>
      <c r="E189" t="inlineStr">
        <is>
          <t>38/60</t>
        </is>
      </c>
      <c r="F189" t="inlineStr">
        <is>
          <t>Endividamento</t>
        </is>
      </c>
      <c r="G189" t="inlineStr">
        <is>
          <t>Endividamento Geral</t>
        </is>
      </c>
      <c r="H189" t="n">
        <v>19916.6</v>
      </c>
      <c r="I189" t="inlineStr">
        <is>
          <t>False</t>
        </is>
      </c>
      <c r="J189" t="n">
        <v/>
      </c>
      <c r="K189" t="n">
        <v/>
      </c>
      <c r="L189" s="555" t="n">
        <v>45722</v>
      </c>
      <c r="M189" s="555" t="n">
        <v>46873</v>
      </c>
      <c r="N189" t="n">
        <v>19916.6</v>
      </c>
      <c r="Q189" t="inlineStr">
        <is>
          <t>PARCELAMENTO 02110001200351994672573 IRPJ E CSLL 6,9,12/2024 /PIS E COFINS 6,7,8,9,10,11,12/2024 - Inserido via Proc de Renegociacao</t>
        </is>
      </c>
      <c r="R189" t="inlineStr">
        <is>
          <t>04/2028</t>
        </is>
      </c>
    </row>
    <row r="190">
      <c r="A190" t="inlineStr">
        <is>
          <t>116118</t>
        </is>
      </c>
      <c r="B190" t="inlineStr">
        <is>
          <t>Love Cabaret</t>
        </is>
      </c>
      <c r="C190" t="inlineStr">
        <is>
          <t xml:space="preserve">MINISTERIO DA FAZENDA </t>
        </is>
      </c>
      <c r="D190" t="inlineStr">
        <is>
          <t>MINISTERIO DA FAZENDA</t>
        </is>
      </c>
      <c r="E190" t="inlineStr">
        <is>
          <t>37/60</t>
        </is>
      </c>
      <c r="F190" t="inlineStr">
        <is>
          <t>Endividamento</t>
        </is>
      </c>
      <c r="G190" t="inlineStr">
        <is>
          <t>Endividamento Geral</t>
        </is>
      </c>
      <c r="H190" t="n">
        <v>19916.6</v>
      </c>
      <c r="I190" t="inlineStr">
        <is>
          <t>False</t>
        </is>
      </c>
      <c r="J190" t="n">
        <v/>
      </c>
      <c r="K190" t="n">
        <v/>
      </c>
      <c r="L190" s="555" t="n">
        <v>45722</v>
      </c>
      <c r="M190" s="555" t="n">
        <v>46842</v>
      </c>
      <c r="N190" t="n">
        <v>19916.6</v>
      </c>
      <c r="Q190" t="inlineStr">
        <is>
          <t>PARCELAMENTO 02110001200351994672573 IRPJ E CSLL 6,9,12/2024 /PIS E COFINS 6,7,8,9,10,11,12/2024 - Inserido via Proc de Renegociacao</t>
        </is>
      </c>
      <c r="R190" t="inlineStr">
        <is>
          <t>03/2028</t>
        </is>
      </c>
    </row>
    <row r="191">
      <c r="A191" t="inlineStr">
        <is>
          <t>116117</t>
        </is>
      </c>
      <c r="B191" t="inlineStr">
        <is>
          <t>Love Cabaret</t>
        </is>
      </c>
      <c r="C191" t="inlineStr">
        <is>
          <t xml:space="preserve">MINISTERIO DA FAZENDA </t>
        </is>
      </c>
      <c r="D191" t="inlineStr">
        <is>
          <t>MINISTERIO DA FAZENDA</t>
        </is>
      </c>
      <c r="E191" t="inlineStr">
        <is>
          <t>36/60</t>
        </is>
      </c>
      <c r="F191" t="inlineStr">
        <is>
          <t>Endividamento</t>
        </is>
      </c>
      <c r="G191" t="inlineStr">
        <is>
          <t>Endividamento Geral</t>
        </is>
      </c>
      <c r="H191" t="n">
        <v>19916.6</v>
      </c>
      <c r="I191" t="inlineStr">
        <is>
          <t>False</t>
        </is>
      </c>
      <c r="J191" t="n">
        <v/>
      </c>
      <c r="K191" t="n">
        <v/>
      </c>
      <c r="L191" s="555" t="n">
        <v>45722</v>
      </c>
      <c r="M191" s="555" t="n">
        <v>46812</v>
      </c>
      <c r="N191" t="n">
        <v>19916.6</v>
      </c>
      <c r="Q191" t="inlineStr">
        <is>
          <t>PARCELAMENTO 02110001200351994672573 IRPJ E CSLL 6,9,12/2024 /PIS E COFINS 6,7,8,9,10,11,12/2024 - Inserido via Proc de Renegociacao</t>
        </is>
      </c>
      <c r="R191" t="inlineStr">
        <is>
          <t>02/2028</t>
        </is>
      </c>
    </row>
    <row r="192">
      <c r="A192" t="inlineStr">
        <is>
          <t>116116</t>
        </is>
      </c>
      <c r="B192" t="inlineStr">
        <is>
          <t>Love Cabaret</t>
        </is>
      </c>
      <c r="C192" t="inlineStr">
        <is>
          <t xml:space="preserve">MINISTERIO DA FAZENDA </t>
        </is>
      </c>
      <c r="D192" t="inlineStr">
        <is>
          <t>MINISTERIO DA FAZENDA</t>
        </is>
      </c>
      <c r="E192" t="inlineStr">
        <is>
          <t>35/60</t>
        </is>
      </c>
      <c r="F192" t="inlineStr">
        <is>
          <t>Endividamento</t>
        </is>
      </c>
      <c r="G192" t="inlineStr">
        <is>
          <t>Endividamento Geral</t>
        </is>
      </c>
      <c r="H192" t="n">
        <v>19916.6</v>
      </c>
      <c r="I192" t="inlineStr">
        <is>
          <t>False</t>
        </is>
      </c>
      <c r="J192" t="n">
        <v/>
      </c>
      <c r="K192" t="n">
        <v/>
      </c>
      <c r="L192" s="555" t="n">
        <v>45722</v>
      </c>
      <c r="M192" s="555" t="n">
        <v>46782</v>
      </c>
      <c r="N192" t="n">
        <v>19916.6</v>
      </c>
      <c r="Q192" t="inlineStr">
        <is>
          <t>PARCELAMENTO 02110001200351994672573 IRPJ E CSLL 6,9,12/2024 /PIS E COFINS 6,7,8,9,10,11,12/2024 - Inserido via Proc de Renegociacao</t>
        </is>
      </c>
      <c r="R192" t="inlineStr">
        <is>
          <t>01/2028</t>
        </is>
      </c>
    </row>
    <row r="193">
      <c r="A193" t="inlineStr">
        <is>
          <t>116115</t>
        </is>
      </c>
      <c r="B193" t="inlineStr">
        <is>
          <t>Love Cabaret</t>
        </is>
      </c>
      <c r="C193" t="inlineStr">
        <is>
          <t xml:space="preserve">MINISTERIO DA FAZENDA </t>
        </is>
      </c>
      <c r="D193" t="inlineStr">
        <is>
          <t>MINISTERIO DA FAZENDA</t>
        </is>
      </c>
      <c r="E193" t="inlineStr">
        <is>
          <t>34/60</t>
        </is>
      </c>
      <c r="F193" t="inlineStr">
        <is>
          <t>Endividamento</t>
        </is>
      </c>
      <c r="G193" t="inlineStr">
        <is>
          <t>Endividamento Geral</t>
        </is>
      </c>
      <c r="H193" t="n">
        <v>19916.6</v>
      </c>
      <c r="I193" t="inlineStr">
        <is>
          <t>False</t>
        </is>
      </c>
      <c r="J193" t="n">
        <v/>
      </c>
      <c r="K193" t="n">
        <v/>
      </c>
      <c r="L193" s="555" t="n">
        <v>45722</v>
      </c>
      <c r="M193" s="555" t="n">
        <v>46751</v>
      </c>
      <c r="N193" t="n">
        <v>19916.6</v>
      </c>
      <c r="Q193" t="inlineStr">
        <is>
          <t>PARCELAMENTO 02110001200351994672573 IRPJ E CSLL 6,9,12/2024 /PIS E COFINS 6,7,8,9,10,11,12/2024 - Inserido via Proc de Renegociacao</t>
        </is>
      </c>
      <c r="R193" t="inlineStr">
        <is>
          <t>12/2027</t>
        </is>
      </c>
    </row>
    <row r="194">
      <c r="A194" t="inlineStr">
        <is>
          <t>116114</t>
        </is>
      </c>
      <c r="B194" t="inlineStr">
        <is>
          <t>Love Cabaret</t>
        </is>
      </c>
      <c r="C194" t="inlineStr">
        <is>
          <t xml:space="preserve">MINISTERIO DA FAZENDA </t>
        </is>
      </c>
      <c r="D194" t="inlineStr">
        <is>
          <t>MINISTERIO DA FAZENDA</t>
        </is>
      </c>
      <c r="E194" t="inlineStr">
        <is>
          <t>33/60</t>
        </is>
      </c>
      <c r="F194" t="inlineStr">
        <is>
          <t>Endividamento</t>
        </is>
      </c>
      <c r="G194" t="inlineStr">
        <is>
          <t>Endividamento Geral</t>
        </is>
      </c>
      <c r="H194" t="n">
        <v>19916.6</v>
      </c>
      <c r="I194" t="inlineStr">
        <is>
          <t>False</t>
        </is>
      </c>
      <c r="J194" t="n">
        <v/>
      </c>
      <c r="K194" t="n">
        <v/>
      </c>
      <c r="L194" s="555" t="n">
        <v>45722</v>
      </c>
      <c r="M194" s="555" t="n">
        <v>46721</v>
      </c>
      <c r="N194" t="n">
        <v>19916.6</v>
      </c>
      <c r="Q194" t="inlineStr">
        <is>
          <t>PARCELAMENTO 02110001200351994672573 IRPJ E CSLL 6,9,12/2024 /PIS E COFINS 6,7,8,9,10,11,12/2024 - Inserido via Proc de Renegociacao</t>
        </is>
      </c>
      <c r="R194" t="inlineStr">
        <is>
          <t>11/2027</t>
        </is>
      </c>
    </row>
    <row r="195">
      <c r="A195" t="inlineStr">
        <is>
          <t>116113</t>
        </is>
      </c>
      <c r="B195" t="inlineStr">
        <is>
          <t>Love Cabaret</t>
        </is>
      </c>
      <c r="C195" t="inlineStr">
        <is>
          <t xml:space="preserve">MINISTERIO DA FAZENDA </t>
        </is>
      </c>
      <c r="D195" t="inlineStr">
        <is>
          <t>MINISTERIO DA FAZENDA</t>
        </is>
      </c>
      <c r="E195" t="inlineStr">
        <is>
          <t>32/60</t>
        </is>
      </c>
      <c r="F195" t="inlineStr">
        <is>
          <t>Endividamento</t>
        </is>
      </c>
      <c r="G195" t="inlineStr">
        <is>
          <t>Endividamento Geral</t>
        </is>
      </c>
      <c r="H195" t="n">
        <v>19916.6</v>
      </c>
      <c r="I195" t="inlineStr">
        <is>
          <t>False</t>
        </is>
      </c>
      <c r="J195" t="n">
        <v/>
      </c>
      <c r="K195" t="n">
        <v/>
      </c>
      <c r="L195" s="555" t="n">
        <v>45722</v>
      </c>
      <c r="M195" s="555" t="n">
        <v>46690</v>
      </c>
      <c r="N195" t="n">
        <v>19916.6</v>
      </c>
      <c r="Q195" t="inlineStr">
        <is>
          <t>PARCELAMENTO 02110001200351994672573 IRPJ E CSLL 6,9,12/2024 /PIS E COFINS 6,7,8,9,10,11,12/2024 - Inserido via Proc de Renegociacao</t>
        </is>
      </c>
      <c r="R195" t="inlineStr">
        <is>
          <t>10/2027</t>
        </is>
      </c>
    </row>
    <row r="196">
      <c r="A196" t="inlineStr">
        <is>
          <t>116112</t>
        </is>
      </c>
      <c r="B196" t="inlineStr">
        <is>
          <t>Love Cabaret</t>
        </is>
      </c>
      <c r="C196" t="inlineStr">
        <is>
          <t xml:space="preserve">MINISTERIO DA FAZENDA </t>
        </is>
      </c>
      <c r="D196" t="inlineStr">
        <is>
          <t>MINISTERIO DA FAZENDA</t>
        </is>
      </c>
      <c r="E196" t="inlineStr">
        <is>
          <t>31/60</t>
        </is>
      </c>
      <c r="F196" t="inlineStr">
        <is>
          <t>Endividamento</t>
        </is>
      </c>
      <c r="G196" t="inlineStr">
        <is>
          <t>Endividamento Geral</t>
        </is>
      </c>
      <c r="H196" t="n">
        <v>19916.6</v>
      </c>
      <c r="I196" t="inlineStr">
        <is>
          <t>False</t>
        </is>
      </c>
      <c r="J196" t="n">
        <v/>
      </c>
      <c r="K196" t="n">
        <v/>
      </c>
      <c r="L196" s="555" t="n">
        <v>45722</v>
      </c>
      <c r="M196" s="555" t="n">
        <v>46660</v>
      </c>
      <c r="N196" t="n">
        <v>19916.6</v>
      </c>
      <c r="Q196" t="inlineStr">
        <is>
          <t>PARCELAMENTO 02110001200351994672573 IRPJ E CSLL 6,9,12/2024 /PIS E COFINS 6,7,8,9,10,11,12/2024 - Inserido via Proc de Renegociacao</t>
        </is>
      </c>
      <c r="R196" t="inlineStr">
        <is>
          <t>09/2027</t>
        </is>
      </c>
    </row>
    <row r="197">
      <c r="A197" t="inlineStr">
        <is>
          <t>116111</t>
        </is>
      </c>
      <c r="B197" t="inlineStr">
        <is>
          <t>Love Cabaret</t>
        </is>
      </c>
      <c r="C197" t="inlineStr">
        <is>
          <t xml:space="preserve">MINISTERIO DA FAZENDA </t>
        </is>
      </c>
      <c r="D197" t="inlineStr">
        <is>
          <t>MINISTERIO DA FAZENDA</t>
        </is>
      </c>
      <c r="E197" t="inlineStr">
        <is>
          <t>30/60</t>
        </is>
      </c>
      <c r="F197" t="inlineStr">
        <is>
          <t>Endividamento</t>
        </is>
      </c>
      <c r="G197" t="inlineStr">
        <is>
          <t>Endividamento Geral</t>
        </is>
      </c>
      <c r="H197" t="n">
        <v>19916.6</v>
      </c>
      <c r="I197" t="inlineStr">
        <is>
          <t>False</t>
        </is>
      </c>
      <c r="J197" t="n">
        <v/>
      </c>
      <c r="K197" t="n">
        <v/>
      </c>
      <c r="L197" s="555" t="n">
        <v>45722</v>
      </c>
      <c r="M197" s="555" t="n">
        <v>46629</v>
      </c>
      <c r="N197" t="n">
        <v>19916.6</v>
      </c>
      <c r="Q197" t="inlineStr">
        <is>
          <t>PARCELAMENTO 02110001200351994672573 IRPJ E CSLL 6,9,12/2024 /PIS E COFINS 6,7,8,9,10,11,12/2024 - Inserido via Proc de Renegociacao</t>
        </is>
      </c>
      <c r="R197" t="inlineStr">
        <is>
          <t>08/2027</t>
        </is>
      </c>
    </row>
    <row r="198">
      <c r="A198" t="inlineStr">
        <is>
          <t>116110</t>
        </is>
      </c>
      <c r="B198" t="inlineStr">
        <is>
          <t>Love Cabaret</t>
        </is>
      </c>
      <c r="C198" t="inlineStr">
        <is>
          <t xml:space="preserve">MINISTERIO DA FAZENDA </t>
        </is>
      </c>
      <c r="D198" t="inlineStr">
        <is>
          <t>MINISTERIO DA FAZENDA</t>
        </is>
      </c>
      <c r="E198" t="inlineStr">
        <is>
          <t>29/60</t>
        </is>
      </c>
      <c r="F198" t="inlineStr">
        <is>
          <t>Endividamento</t>
        </is>
      </c>
      <c r="G198" t="inlineStr">
        <is>
          <t>Endividamento Geral</t>
        </is>
      </c>
      <c r="H198" t="n">
        <v>19916.6</v>
      </c>
      <c r="I198" t="inlineStr">
        <is>
          <t>False</t>
        </is>
      </c>
      <c r="J198" t="n">
        <v/>
      </c>
      <c r="K198" t="n">
        <v/>
      </c>
      <c r="L198" s="555" t="n">
        <v>45722</v>
      </c>
      <c r="M198" s="555" t="n">
        <v>46598</v>
      </c>
      <c r="N198" t="n">
        <v>19916.6</v>
      </c>
      <c r="Q198" t="inlineStr">
        <is>
          <t>PARCELAMENTO 02110001200351994672573 IRPJ E CSLL 6,9,12/2024 /PIS E COFINS 6,7,8,9,10,11,12/2024 - Inserido via Proc de Renegociacao</t>
        </is>
      </c>
      <c r="R198" t="inlineStr">
        <is>
          <t>07/2027</t>
        </is>
      </c>
    </row>
    <row r="199">
      <c r="A199" t="inlineStr">
        <is>
          <t>116109</t>
        </is>
      </c>
      <c r="B199" t="inlineStr">
        <is>
          <t>Love Cabaret</t>
        </is>
      </c>
      <c r="C199" t="inlineStr">
        <is>
          <t xml:space="preserve">MINISTERIO DA FAZENDA </t>
        </is>
      </c>
      <c r="D199" t="inlineStr">
        <is>
          <t>MINISTERIO DA FAZENDA</t>
        </is>
      </c>
      <c r="E199" t="inlineStr">
        <is>
          <t>28/60</t>
        </is>
      </c>
      <c r="F199" t="inlineStr">
        <is>
          <t>Endividamento</t>
        </is>
      </c>
      <c r="G199" t="inlineStr">
        <is>
          <t>Endividamento Geral</t>
        </is>
      </c>
      <c r="H199" t="n">
        <v>19916.6</v>
      </c>
      <c r="I199" t="inlineStr">
        <is>
          <t>False</t>
        </is>
      </c>
      <c r="J199" t="n">
        <v/>
      </c>
      <c r="K199" t="n">
        <v/>
      </c>
      <c r="L199" s="555" t="n">
        <v>45722</v>
      </c>
      <c r="M199" s="555" t="n">
        <v>46568</v>
      </c>
      <c r="N199" t="n">
        <v>19916.6</v>
      </c>
      <c r="Q199" t="inlineStr">
        <is>
          <t>PARCELAMENTO 02110001200351994672573 IRPJ E CSLL 6,9,12/2024 /PIS E COFINS 6,7,8,9,10,11,12/2024 - Inserido via Proc de Renegociacao</t>
        </is>
      </c>
      <c r="R199" t="inlineStr">
        <is>
          <t>06/2027</t>
        </is>
      </c>
    </row>
    <row r="200">
      <c r="A200" t="inlineStr">
        <is>
          <t>116108</t>
        </is>
      </c>
      <c r="B200" t="inlineStr">
        <is>
          <t>Love Cabaret</t>
        </is>
      </c>
      <c r="C200" t="inlineStr">
        <is>
          <t xml:space="preserve">MINISTERIO DA FAZENDA </t>
        </is>
      </c>
      <c r="D200" t="inlineStr">
        <is>
          <t>MINISTERIO DA FAZENDA</t>
        </is>
      </c>
      <c r="E200" t="inlineStr">
        <is>
          <t>27/60</t>
        </is>
      </c>
      <c r="F200" t="inlineStr">
        <is>
          <t>Endividamento</t>
        </is>
      </c>
      <c r="G200" t="inlineStr">
        <is>
          <t>Endividamento Geral</t>
        </is>
      </c>
      <c r="H200" t="n">
        <v>19916.6</v>
      </c>
      <c r="I200" t="inlineStr">
        <is>
          <t>False</t>
        </is>
      </c>
      <c r="J200" t="n">
        <v/>
      </c>
      <c r="K200" t="n">
        <v/>
      </c>
      <c r="L200" s="555" t="n">
        <v>45722</v>
      </c>
      <c r="M200" s="555" t="n">
        <v>46537</v>
      </c>
      <c r="N200" t="n">
        <v>19916.6</v>
      </c>
      <c r="Q200" t="inlineStr">
        <is>
          <t>PARCELAMENTO 02110001200351994672573 IRPJ E CSLL 6,9,12/2024 /PIS E COFINS 6,7,8,9,10,11,12/2024 - Inserido via Proc de Renegociacao</t>
        </is>
      </c>
      <c r="R200" t="inlineStr">
        <is>
          <t>05/2027</t>
        </is>
      </c>
    </row>
    <row r="201">
      <c r="A201" t="inlineStr">
        <is>
          <t>116107</t>
        </is>
      </c>
      <c r="B201" t="inlineStr">
        <is>
          <t>Love Cabaret</t>
        </is>
      </c>
      <c r="C201" t="inlineStr">
        <is>
          <t xml:space="preserve">MINISTERIO DA FAZENDA </t>
        </is>
      </c>
      <c r="D201" t="inlineStr">
        <is>
          <t>MINISTERIO DA FAZENDA</t>
        </is>
      </c>
      <c r="E201" t="inlineStr">
        <is>
          <t>26/60</t>
        </is>
      </c>
      <c r="F201" t="inlineStr">
        <is>
          <t>Endividamento</t>
        </is>
      </c>
      <c r="G201" t="inlineStr">
        <is>
          <t>Endividamento Geral</t>
        </is>
      </c>
      <c r="H201" t="n">
        <v>19916.6</v>
      </c>
      <c r="I201" t="inlineStr">
        <is>
          <t>False</t>
        </is>
      </c>
      <c r="J201" t="n">
        <v/>
      </c>
      <c r="K201" t="n">
        <v/>
      </c>
      <c r="L201" s="555" t="n">
        <v>45722</v>
      </c>
      <c r="M201" s="555" t="n">
        <v>46507</v>
      </c>
      <c r="N201" t="n">
        <v>19916.6</v>
      </c>
      <c r="Q201" t="inlineStr">
        <is>
          <t>PARCELAMENTO 02110001200351994672573 IRPJ E CSLL 6,9,12/2024 /PIS E COFINS 6,7,8,9,10,11,12/2024 - Inserido via Proc de Renegociacao</t>
        </is>
      </c>
      <c r="R201" t="inlineStr">
        <is>
          <t>04/2027</t>
        </is>
      </c>
    </row>
    <row r="202">
      <c r="A202" t="inlineStr">
        <is>
          <t>116106</t>
        </is>
      </c>
      <c r="B202" t="inlineStr">
        <is>
          <t>Love Cabaret</t>
        </is>
      </c>
      <c r="C202" t="inlineStr">
        <is>
          <t xml:space="preserve">MINISTERIO DA FAZENDA </t>
        </is>
      </c>
      <c r="D202" t="inlineStr">
        <is>
          <t>MINISTERIO DA FAZENDA</t>
        </is>
      </c>
      <c r="E202" t="inlineStr">
        <is>
          <t>25/60</t>
        </is>
      </c>
      <c r="F202" t="inlineStr">
        <is>
          <t>Endividamento</t>
        </is>
      </c>
      <c r="G202" t="inlineStr">
        <is>
          <t>Endividamento Geral</t>
        </is>
      </c>
      <c r="H202" t="n">
        <v>19916.6</v>
      </c>
      <c r="I202" t="inlineStr">
        <is>
          <t>False</t>
        </is>
      </c>
      <c r="J202" t="n">
        <v/>
      </c>
      <c r="K202" t="n">
        <v/>
      </c>
      <c r="L202" s="555" t="n">
        <v>45722</v>
      </c>
      <c r="M202" s="555" t="n">
        <v>46476</v>
      </c>
      <c r="N202" t="n">
        <v>19916.6</v>
      </c>
      <c r="Q202" t="inlineStr">
        <is>
          <t>PARCELAMENTO 02110001200351994672573 IRPJ E CSLL 6,9,12/2024 /PIS E COFINS 6,7,8,9,10,11,12/2024 - Inserido via Proc de Renegociacao</t>
        </is>
      </c>
      <c r="R202" t="inlineStr">
        <is>
          <t>03/2027</t>
        </is>
      </c>
    </row>
    <row r="203">
      <c r="A203" t="inlineStr">
        <is>
          <t>116105</t>
        </is>
      </c>
      <c r="B203" t="inlineStr">
        <is>
          <t>Love Cabaret</t>
        </is>
      </c>
      <c r="C203" t="inlineStr">
        <is>
          <t xml:space="preserve">MINISTERIO DA FAZENDA </t>
        </is>
      </c>
      <c r="D203" t="inlineStr">
        <is>
          <t>MINISTERIO DA FAZENDA</t>
        </is>
      </c>
      <c r="E203" t="inlineStr">
        <is>
          <t>24/60</t>
        </is>
      </c>
      <c r="F203" t="inlineStr">
        <is>
          <t>Endividamento</t>
        </is>
      </c>
      <c r="G203" t="inlineStr">
        <is>
          <t>Endividamento Geral</t>
        </is>
      </c>
      <c r="H203" t="n">
        <v>19916.6</v>
      </c>
      <c r="I203" t="inlineStr">
        <is>
          <t>False</t>
        </is>
      </c>
      <c r="J203" t="n">
        <v/>
      </c>
      <c r="K203" t="n">
        <v/>
      </c>
      <c r="L203" s="555" t="n">
        <v>45722</v>
      </c>
      <c r="M203" s="555" t="n">
        <v>46446</v>
      </c>
      <c r="N203" t="n">
        <v>19916.6</v>
      </c>
      <c r="Q203" t="inlineStr">
        <is>
          <t>PARCELAMENTO 02110001200351994672573 IRPJ E CSLL 6,9,12/2024 /PIS E COFINS 6,7,8,9,10,11,12/2024 - Inserido via Proc de Renegociacao</t>
        </is>
      </c>
      <c r="R203" t="inlineStr">
        <is>
          <t>02/2027</t>
        </is>
      </c>
    </row>
    <row r="204">
      <c r="A204" t="inlineStr">
        <is>
          <t>116104</t>
        </is>
      </c>
      <c r="B204" t="inlineStr">
        <is>
          <t>Love Cabaret</t>
        </is>
      </c>
      <c r="C204" t="inlineStr">
        <is>
          <t xml:space="preserve">MINISTERIO DA FAZENDA </t>
        </is>
      </c>
      <c r="D204" t="inlineStr">
        <is>
          <t>MINISTERIO DA FAZENDA</t>
        </is>
      </c>
      <c r="E204" t="inlineStr">
        <is>
          <t>23/60</t>
        </is>
      </c>
      <c r="F204" t="inlineStr">
        <is>
          <t>Endividamento</t>
        </is>
      </c>
      <c r="G204" t="inlineStr">
        <is>
          <t>Endividamento Geral</t>
        </is>
      </c>
      <c r="H204" t="n">
        <v>19916.6</v>
      </c>
      <c r="I204" t="inlineStr">
        <is>
          <t>False</t>
        </is>
      </c>
      <c r="J204" t="n">
        <v/>
      </c>
      <c r="K204" t="n">
        <v/>
      </c>
      <c r="L204" s="555" t="n">
        <v>45722</v>
      </c>
      <c r="M204" s="555" t="n">
        <v>46417</v>
      </c>
      <c r="N204" t="n">
        <v>19916.6</v>
      </c>
      <c r="Q204" t="inlineStr">
        <is>
          <t>PARCELAMENTO 02110001200351994672573 IRPJ E CSLL 6,9,12/2024 /PIS E COFINS 6,7,8,9,10,11,12/2024 - Inserido via Proc de Renegociacao</t>
        </is>
      </c>
      <c r="R204" t="inlineStr">
        <is>
          <t>01/2027</t>
        </is>
      </c>
    </row>
    <row r="205">
      <c r="A205" t="inlineStr">
        <is>
          <t>116103</t>
        </is>
      </c>
      <c r="B205" t="inlineStr">
        <is>
          <t>Love Cabaret</t>
        </is>
      </c>
      <c r="C205" t="inlineStr">
        <is>
          <t xml:space="preserve">MINISTERIO DA FAZENDA </t>
        </is>
      </c>
      <c r="D205" t="inlineStr">
        <is>
          <t>MINISTERIO DA FAZENDA</t>
        </is>
      </c>
      <c r="E205" t="inlineStr">
        <is>
          <t>22/60</t>
        </is>
      </c>
      <c r="F205" t="inlineStr">
        <is>
          <t>Endividamento</t>
        </is>
      </c>
      <c r="G205" t="inlineStr">
        <is>
          <t>Endividamento Geral</t>
        </is>
      </c>
      <c r="H205" t="n">
        <v>19916.6</v>
      </c>
      <c r="I205" t="inlineStr">
        <is>
          <t>False</t>
        </is>
      </c>
      <c r="J205" t="n">
        <v/>
      </c>
      <c r="K205" t="n">
        <v/>
      </c>
      <c r="L205" s="555" t="n">
        <v>45722</v>
      </c>
      <c r="M205" s="555" t="n">
        <v>46386</v>
      </c>
      <c r="N205" t="n">
        <v>19916.6</v>
      </c>
      <c r="Q205" t="inlineStr">
        <is>
          <t>PARCELAMENTO 02110001200351994672573 IRPJ E CSLL 6,9,12/2024 /PIS E COFINS 6,7,8,9,10,11,12/2024 - Inserido via Proc de Renegociacao</t>
        </is>
      </c>
      <c r="R205" t="inlineStr">
        <is>
          <t>12/2026</t>
        </is>
      </c>
    </row>
    <row r="206">
      <c r="A206" t="inlineStr">
        <is>
          <t>116102</t>
        </is>
      </c>
      <c r="B206" t="inlineStr">
        <is>
          <t>Love Cabaret</t>
        </is>
      </c>
      <c r="C206" t="inlineStr">
        <is>
          <t xml:space="preserve">MINISTERIO DA FAZENDA </t>
        </is>
      </c>
      <c r="D206" t="inlineStr">
        <is>
          <t>MINISTERIO DA FAZENDA</t>
        </is>
      </c>
      <c r="E206" t="inlineStr">
        <is>
          <t>21/60</t>
        </is>
      </c>
      <c r="F206" t="inlineStr">
        <is>
          <t>Endividamento</t>
        </is>
      </c>
      <c r="G206" t="inlineStr">
        <is>
          <t>Endividamento Geral</t>
        </is>
      </c>
      <c r="H206" t="n">
        <v>19916.6</v>
      </c>
      <c r="I206" t="inlineStr">
        <is>
          <t>False</t>
        </is>
      </c>
      <c r="J206" t="n">
        <v/>
      </c>
      <c r="K206" t="n">
        <v/>
      </c>
      <c r="L206" s="555" t="n">
        <v>45722</v>
      </c>
      <c r="M206" s="555" t="n">
        <v>46356</v>
      </c>
      <c r="N206" t="n">
        <v>19916.6</v>
      </c>
      <c r="Q206" t="inlineStr">
        <is>
          <t>PARCELAMENTO 02110001200351994672573 IRPJ E CSLL 6,9,12/2024 /PIS E COFINS 6,7,8,9,10,11,12/2024 - Inserido via Proc de Renegociacao</t>
        </is>
      </c>
      <c r="R206" t="inlineStr">
        <is>
          <t>11/2026</t>
        </is>
      </c>
    </row>
    <row r="207">
      <c r="A207" t="inlineStr">
        <is>
          <t>116101</t>
        </is>
      </c>
      <c r="B207" t="inlineStr">
        <is>
          <t>Love Cabaret</t>
        </is>
      </c>
      <c r="C207" t="inlineStr">
        <is>
          <t xml:space="preserve">MINISTERIO DA FAZENDA </t>
        </is>
      </c>
      <c r="D207" t="inlineStr">
        <is>
          <t>MINISTERIO DA FAZENDA</t>
        </is>
      </c>
      <c r="E207" t="inlineStr">
        <is>
          <t>20/60</t>
        </is>
      </c>
      <c r="F207" t="inlineStr">
        <is>
          <t>Endividamento</t>
        </is>
      </c>
      <c r="G207" t="inlineStr">
        <is>
          <t>Endividamento Geral</t>
        </is>
      </c>
      <c r="H207" t="n">
        <v>19916.6</v>
      </c>
      <c r="I207" t="inlineStr">
        <is>
          <t>False</t>
        </is>
      </c>
      <c r="J207" t="n">
        <v/>
      </c>
      <c r="K207" t="n">
        <v/>
      </c>
      <c r="L207" s="555" t="n">
        <v>45722</v>
      </c>
      <c r="M207" s="555" t="n">
        <v>46325</v>
      </c>
      <c r="N207" t="n">
        <v>19916.6</v>
      </c>
      <c r="Q207" t="inlineStr">
        <is>
          <t>PARCELAMENTO 02110001200351994672573 IRPJ E CSLL 6,9,12/2024 /PIS E COFINS 6,7,8,9,10,11,12/2024 - Inserido via Proc de Renegociacao</t>
        </is>
      </c>
      <c r="R207" t="inlineStr">
        <is>
          <t>10/2026</t>
        </is>
      </c>
    </row>
    <row r="208">
      <c r="A208" t="inlineStr">
        <is>
          <t>116100</t>
        </is>
      </c>
      <c r="B208" t="inlineStr">
        <is>
          <t>Love Cabaret</t>
        </is>
      </c>
      <c r="C208" t="inlineStr">
        <is>
          <t xml:space="preserve">MINISTERIO DA FAZENDA </t>
        </is>
      </c>
      <c r="D208" t="inlineStr">
        <is>
          <t>MINISTERIO DA FAZENDA</t>
        </is>
      </c>
      <c r="E208" t="inlineStr">
        <is>
          <t>19/60</t>
        </is>
      </c>
      <c r="F208" t="inlineStr">
        <is>
          <t>Endividamento</t>
        </is>
      </c>
      <c r="G208" t="inlineStr">
        <is>
          <t>Endividamento Geral</t>
        </is>
      </c>
      <c r="H208" t="n">
        <v>19916.6</v>
      </c>
      <c r="I208" t="inlineStr">
        <is>
          <t>False</t>
        </is>
      </c>
      <c r="J208" t="n">
        <v/>
      </c>
      <c r="K208" t="n">
        <v/>
      </c>
      <c r="L208" s="555" t="n">
        <v>45722</v>
      </c>
      <c r="M208" s="555" t="n">
        <v>46295</v>
      </c>
      <c r="N208" t="n">
        <v>19916.6</v>
      </c>
      <c r="Q208" t="inlineStr">
        <is>
          <t>PARCELAMENTO 02110001200351994672573 IRPJ E CSLL 6,9,12/2024 /PIS E COFINS 6,7,8,9,10,11,12/2024 - Inserido via Proc de Renegociacao</t>
        </is>
      </c>
      <c r="R208" t="inlineStr">
        <is>
          <t>09/2026</t>
        </is>
      </c>
    </row>
    <row r="209">
      <c r="A209" t="inlineStr">
        <is>
          <t>116099</t>
        </is>
      </c>
      <c r="B209" t="inlineStr">
        <is>
          <t>Love Cabaret</t>
        </is>
      </c>
      <c r="C209" t="inlineStr">
        <is>
          <t xml:space="preserve">MINISTERIO DA FAZENDA </t>
        </is>
      </c>
      <c r="D209" t="inlineStr">
        <is>
          <t>MINISTERIO DA FAZENDA</t>
        </is>
      </c>
      <c r="E209" t="inlineStr">
        <is>
          <t>18/60</t>
        </is>
      </c>
      <c r="F209" t="inlineStr">
        <is>
          <t>Endividamento</t>
        </is>
      </c>
      <c r="G209" t="inlineStr">
        <is>
          <t>Endividamento Geral</t>
        </is>
      </c>
      <c r="H209" t="n">
        <v>19916.6</v>
      </c>
      <c r="I209" t="inlineStr">
        <is>
          <t>False</t>
        </is>
      </c>
      <c r="J209" t="n">
        <v/>
      </c>
      <c r="K209" t="n">
        <v/>
      </c>
      <c r="L209" s="555" t="n">
        <v>45722</v>
      </c>
      <c r="M209" s="555" t="n">
        <v>46264</v>
      </c>
      <c r="N209" t="n">
        <v>19916.6</v>
      </c>
      <c r="Q209" t="inlineStr">
        <is>
          <t>PARCELAMENTO 02110001200351994672573 IRPJ E CSLL 6,9,12/2024 /PIS E COFINS 6,7,8,9,10,11,12/2024 - Inserido via Proc de Renegociacao</t>
        </is>
      </c>
      <c r="R209" t="inlineStr">
        <is>
          <t>08/2026</t>
        </is>
      </c>
    </row>
    <row r="210">
      <c r="A210" t="inlineStr">
        <is>
          <t>116098</t>
        </is>
      </c>
      <c r="B210" t="inlineStr">
        <is>
          <t>Love Cabaret</t>
        </is>
      </c>
      <c r="C210" t="inlineStr">
        <is>
          <t xml:space="preserve">MINISTERIO DA FAZENDA </t>
        </is>
      </c>
      <c r="D210" t="inlineStr">
        <is>
          <t>MINISTERIO DA FAZENDA</t>
        </is>
      </c>
      <c r="E210" t="inlineStr">
        <is>
          <t>17/60</t>
        </is>
      </c>
      <c r="F210" t="inlineStr">
        <is>
          <t>Endividamento</t>
        </is>
      </c>
      <c r="G210" t="inlineStr">
        <is>
          <t>Endividamento Geral</t>
        </is>
      </c>
      <c r="H210" t="n">
        <v>19916.6</v>
      </c>
      <c r="I210" t="inlineStr">
        <is>
          <t>False</t>
        </is>
      </c>
      <c r="J210" t="n">
        <v/>
      </c>
      <c r="K210" t="n">
        <v/>
      </c>
      <c r="L210" s="555" t="n">
        <v>45722</v>
      </c>
      <c r="M210" s="555" t="n">
        <v>46233</v>
      </c>
      <c r="N210" t="n">
        <v>19916.6</v>
      </c>
      <c r="Q210" t="inlineStr">
        <is>
          <t>PARCELAMENTO 02110001200351994672573 IRPJ E CSLL 6,9,12/2024 /PIS E COFINS 6,7,8,9,10,11,12/2024 - Inserido via Proc de Renegociacao</t>
        </is>
      </c>
      <c r="R210" t="inlineStr">
        <is>
          <t>07/2026</t>
        </is>
      </c>
    </row>
    <row r="211">
      <c r="A211" t="inlineStr">
        <is>
          <t>116097</t>
        </is>
      </c>
      <c r="B211" t="inlineStr">
        <is>
          <t>Love Cabaret</t>
        </is>
      </c>
      <c r="C211" t="inlineStr">
        <is>
          <t xml:space="preserve">MINISTERIO DA FAZENDA </t>
        </is>
      </c>
      <c r="D211" t="inlineStr">
        <is>
          <t>MINISTERIO DA FAZENDA</t>
        </is>
      </c>
      <c r="E211" t="inlineStr">
        <is>
          <t>16/60</t>
        </is>
      </c>
      <c r="F211" t="inlineStr">
        <is>
          <t>Endividamento</t>
        </is>
      </c>
      <c r="G211" t="inlineStr">
        <is>
          <t>Endividamento Geral</t>
        </is>
      </c>
      <c r="H211" t="n">
        <v>19916.6</v>
      </c>
      <c r="I211" t="inlineStr">
        <is>
          <t>False</t>
        </is>
      </c>
      <c r="J211" t="n">
        <v/>
      </c>
      <c r="K211" t="n">
        <v/>
      </c>
      <c r="L211" s="555" t="n">
        <v>45722</v>
      </c>
      <c r="M211" s="555" t="n">
        <v>46203</v>
      </c>
      <c r="N211" t="n">
        <v>19916.6</v>
      </c>
      <c r="Q211" t="inlineStr">
        <is>
          <t>PARCELAMENTO 02110001200351994672573 IRPJ E CSLL 6,9,12/2024 /PIS E COFINS 6,7,8,9,10,11,12/2024 - Inserido via Proc de Renegociacao</t>
        </is>
      </c>
      <c r="R211" t="inlineStr">
        <is>
          <t>06/2026</t>
        </is>
      </c>
    </row>
    <row r="212">
      <c r="A212" t="inlineStr">
        <is>
          <t>116096</t>
        </is>
      </c>
      <c r="B212" t="inlineStr">
        <is>
          <t>Love Cabaret</t>
        </is>
      </c>
      <c r="C212" t="inlineStr">
        <is>
          <t xml:space="preserve">MINISTERIO DA FAZENDA </t>
        </is>
      </c>
      <c r="D212" t="inlineStr">
        <is>
          <t>MINISTERIO DA FAZENDA</t>
        </is>
      </c>
      <c r="E212" t="inlineStr">
        <is>
          <t>15/60</t>
        </is>
      </c>
      <c r="F212" t="inlineStr">
        <is>
          <t>Endividamento</t>
        </is>
      </c>
      <c r="G212" t="inlineStr">
        <is>
          <t>Endividamento Geral</t>
        </is>
      </c>
      <c r="H212" t="n">
        <v>19916.6</v>
      </c>
      <c r="I212" t="inlineStr">
        <is>
          <t>False</t>
        </is>
      </c>
      <c r="J212" t="n">
        <v/>
      </c>
      <c r="K212" t="n">
        <v/>
      </c>
      <c r="L212" s="555" t="n">
        <v>45722</v>
      </c>
      <c r="M212" s="555" t="n">
        <v>46172</v>
      </c>
      <c r="N212" t="n">
        <v>19916.6</v>
      </c>
      <c r="Q212" t="inlineStr">
        <is>
          <t>PARCELAMENTO 02110001200351994672573 IRPJ E CSLL 6,9,12/2024 /PIS E COFINS 6,7,8,9,10,11,12/2024 - Inserido via Proc de Renegociacao</t>
        </is>
      </c>
      <c r="R212" t="inlineStr">
        <is>
          <t>05/2026</t>
        </is>
      </c>
    </row>
    <row r="213">
      <c r="A213" t="inlineStr">
        <is>
          <t>116095</t>
        </is>
      </c>
      <c r="B213" t="inlineStr">
        <is>
          <t>Love Cabaret</t>
        </is>
      </c>
      <c r="C213" t="inlineStr">
        <is>
          <t xml:space="preserve">MINISTERIO DA FAZENDA </t>
        </is>
      </c>
      <c r="D213" t="inlineStr">
        <is>
          <t>MINISTERIO DA FAZENDA</t>
        </is>
      </c>
      <c r="E213" t="inlineStr">
        <is>
          <t>14/60</t>
        </is>
      </c>
      <c r="F213" t="inlineStr">
        <is>
          <t>Endividamento</t>
        </is>
      </c>
      <c r="G213" t="inlineStr">
        <is>
          <t>Endividamento Geral</t>
        </is>
      </c>
      <c r="H213" t="n">
        <v>19916.6</v>
      </c>
      <c r="I213" t="inlineStr">
        <is>
          <t>False</t>
        </is>
      </c>
      <c r="J213" t="n">
        <v/>
      </c>
      <c r="K213" t="n">
        <v/>
      </c>
      <c r="L213" s="555" t="n">
        <v>45722</v>
      </c>
      <c r="M213" s="555" t="n">
        <v>46142</v>
      </c>
      <c r="N213" t="n">
        <v>19916.6</v>
      </c>
      <c r="Q213" t="inlineStr">
        <is>
          <t>PARCELAMENTO 02110001200351994672573 IRPJ E CSLL 6,9,12/2024 /PIS E COFINS 6,7,8,9,10,11,12/2024 - Inserido via Proc de Renegociacao</t>
        </is>
      </c>
      <c r="R213" t="inlineStr">
        <is>
          <t>04/2026</t>
        </is>
      </c>
    </row>
    <row r="214">
      <c r="A214" t="inlineStr">
        <is>
          <t>116094</t>
        </is>
      </c>
      <c r="B214" t="inlineStr">
        <is>
          <t>Love Cabaret</t>
        </is>
      </c>
      <c r="C214" t="inlineStr">
        <is>
          <t xml:space="preserve">MINISTERIO DA FAZENDA </t>
        </is>
      </c>
      <c r="D214" t="inlineStr">
        <is>
          <t>MINISTERIO DA FAZENDA</t>
        </is>
      </c>
      <c r="E214" t="inlineStr">
        <is>
          <t>13/60</t>
        </is>
      </c>
      <c r="F214" t="inlineStr">
        <is>
          <t>Endividamento</t>
        </is>
      </c>
      <c r="G214" t="inlineStr">
        <is>
          <t>Endividamento Geral</t>
        </is>
      </c>
      <c r="H214" t="n">
        <v>19916.6</v>
      </c>
      <c r="I214" t="inlineStr">
        <is>
          <t>False</t>
        </is>
      </c>
      <c r="J214" t="n">
        <v/>
      </c>
      <c r="K214" t="n">
        <v/>
      </c>
      <c r="L214" s="555" t="n">
        <v>45722</v>
      </c>
      <c r="M214" s="555" t="n">
        <v>46111</v>
      </c>
      <c r="N214" t="n">
        <v>19916.6</v>
      </c>
      <c r="Q214" t="inlineStr">
        <is>
          <t>PARCELAMENTO 02110001200351994672573 IRPJ E CSLL 6,9,12/2024 /PIS E COFINS 6,7,8,9,10,11,12/2024 - Inserido via Proc de Renegociacao</t>
        </is>
      </c>
      <c r="R214" t="inlineStr">
        <is>
          <t>03/2026</t>
        </is>
      </c>
    </row>
    <row r="215">
      <c r="A215" t="inlineStr">
        <is>
          <t>116093</t>
        </is>
      </c>
      <c r="B215" t="inlineStr">
        <is>
          <t>Love Cabaret</t>
        </is>
      </c>
      <c r="C215" t="inlineStr">
        <is>
          <t xml:space="preserve">MINISTERIO DA FAZENDA </t>
        </is>
      </c>
      <c r="D215" t="inlineStr">
        <is>
          <t>MINISTERIO DA FAZENDA</t>
        </is>
      </c>
      <c r="E215" t="inlineStr">
        <is>
          <t>12/60</t>
        </is>
      </c>
      <c r="F215" t="inlineStr">
        <is>
          <t>Endividamento</t>
        </is>
      </c>
      <c r="G215" t="inlineStr">
        <is>
          <t>Endividamento Geral</t>
        </is>
      </c>
      <c r="H215" t="n">
        <v>19916.6</v>
      </c>
      <c r="I215" t="inlineStr">
        <is>
          <t>False</t>
        </is>
      </c>
      <c r="J215" t="n">
        <v/>
      </c>
      <c r="K215" t="n">
        <v/>
      </c>
      <c r="L215" s="555" t="n">
        <v>45722</v>
      </c>
      <c r="M215" s="555" t="n">
        <v>46081</v>
      </c>
      <c r="N215" t="n">
        <v>19916.6</v>
      </c>
      <c r="Q215" t="inlineStr">
        <is>
          <t>PARCELAMENTO 02110001200351994672573 IRPJ E CSLL 6,9,12/2024 /PIS E COFINS 6,7,8,9,10,11,12/2024 - Inserido via Proc de Renegociacao</t>
        </is>
      </c>
      <c r="R215" t="inlineStr">
        <is>
          <t>02/2026</t>
        </is>
      </c>
    </row>
    <row r="216">
      <c r="A216" t="inlineStr">
        <is>
          <t>116092</t>
        </is>
      </c>
      <c r="B216" t="inlineStr">
        <is>
          <t>Love Cabaret</t>
        </is>
      </c>
      <c r="C216" t="inlineStr">
        <is>
          <t xml:space="preserve">MINISTERIO DA FAZENDA </t>
        </is>
      </c>
      <c r="D216" t="inlineStr">
        <is>
          <t>MINISTERIO DA FAZENDA</t>
        </is>
      </c>
      <c r="E216" t="inlineStr">
        <is>
          <t>11/60</t>
        </is>
      </c>
      <c r="F216" t="inlineStr">
        <is>
          <t>Endividamento</t>
        </is>
      </c>
      <c r="G216" t="inlineStr">
        <is>
          <t>Endividamento Geral</t>
        </is>
      </c>
      <c r="H216" t="n">
        <v>22209</v>
      </c>
      <c r="I216" t="inlineStr">
        <is>
          <t>False</t>
        </is>
      </c>
      <c r="J216" t="n">
        <v/>
      </c>
      <c r="K216" t="n">
        <v/>
      </c>
      <c r="L216" s="555" t="n">
        <v>45722</v>
      </c>
      <c r="M216" s="555" t="n">
        <v>46052</v>
      </c>
      <c r="N216" t="n">
        <v>22209</v>
      </c>
      <c r="Q216" t="inlineStr">
        <is>
          <t>PARCELAMENTO 02110001200351994672573 IRPJ E CSLL 6,9,12/2024 /PIS E COFINS 6,7,8,9,10,11,12/2024 - Inserido via Proc de Renegociacao</t>
        </is>
      </c>
      <c r="R216" t="inlineStr">
        <is>
          <t>01/2026</t>
        </is>
      </c>
    </row>
    <row r="217">
      <c r="A217" t="inlineStr">
        <is>
          <t>116091</t>
        </is>
      </c>
      <c r="B217" t="inlineStr">
        <is>
          <t>Love Cabaret</t>
        </is>
      </c>
      <c r="C217" t="inlineStr">
        <is>
          <t xml:space="preserve">MINISTERIO DA FAZENDA </t>
        </is>
      </c>
      <c r="D217" t="inlineStr">
        <is>
          <t>MINISTERIO DA FAZENDA</t>
        </is>
      </c>
      <c r="E217" t="inlineStr">
        <is>
          <t>10/60</t>
        </is>
      </c>
      <c r="F217" t="inlineStr">
        <is>
          <t>Endividamento</t>
        </is>
      </c>
      <c r="G217" t="inlineStr">
        <is>
          <t>Endividamento Geral</t>
        </is>
      </c>
      <c r="H217" t="n">
        <v>21966.01</v>
      </c>
      <c r="I217" t="inlineStr">
        <is>
          <t>False</t>
        </is>
      </c>
      <c r="J217" t="n">
        <v/>
      </c>
      <c r="K217" t="n">
        <v/>
      </c>
      <c r="L217" s="555" t="n">
        <v>45722</v>
      </c>
      <c r="M217" s="555" t="n">
        <v>46021</v>
      </c>
      <c r="N217" t="n">
        <v>21966.01</v>
      </c>
      <c r="Q217" t="inlineStr">
        <is>
          <t>PARCELAMENTO 02110001200351994672573 IRPJ E CSLL 6,9,12/2024 /PIS E COFINS 6,7,8,9,10,11,12/2024 - Inserido via Proc de Renegociacao</t>
        </is>
      </c>
      <c r="R217" t="inlineStr">
        <is>
          <t>12/2025</t>
        </is>
      </c>
    </row>
    <row r="218">
      <c r="A218" t="inlineStr">
        <is>
          <t>116090</t>
        </is>
      </c>
      <c r="B218" t="inlineStr">
        <is>
          <t>Love Cabaret</t>
        </is>
      </c>
      <c r="C218" t="inlineStr">
        <is>
          <t xml:space="preserve">MINISTERIO DA FAZENDA </t>
        </is>
      </c>
      <c r="D218" t="inlineStr">
        <is>
          <t>MINISTERIO DA FAZENDA</t>
        </is>
      </c>
      <c r="E218" t="inlineStr">
        <is>
          <t>9/60</t>
        </is>
      </c>
      <c r="F218" t="inlineStr">
        <is>
          <t>Endividamento</t>
        </is>
      </c>
      <c r="G218" t="inlineStr">
        <is>
          <t>Endividamento Geral</t>
        </is>
      </c>
      <c r="H218" t="n">
        <v>21756.89</v>
      </c>
      <c r="I218" t="inlineStr">
        <is>
          <t>False</t>
        </is>
      </c>
      <c r="J218" t="n">
        <v/>
      </c>
      <c r="K218" t="n">
        <v/>
      </c>
      <c r="L218" s="555" t="n">
        <v>45722</v>
      </c>
      <c r="M218" s="555" t="n">
        <v>45991</v>
      </c>
      <c r="N218" t="n">
        <v>21756.89</v>
      </c>
      <c r="Q218" t="inlineStr">
        <is>
          <t>PARCELAMENTO 02110001200351994672573 IRPJ E CSLL 6,9,12/2024 /PIS E COFINS 6,7,8,9,10,11,12/2024 - Inserido via Proc de Renegociacao</t>
        </is>
      </c>
      <c r="R218" t="inlineStr">
        <is>
          <t>11/2025</t>
        </is>
      </c>
    </row>
    <row r="219">
      <c r="A219" t="inlineStr">
        <is>
          <t>116089</t>
        </is>
      </c>
      <c r="B219" t="inlineStr">
        <is>
          <t>Love Cabaret</t>
        </is>
      </c>
      <c r="C219" t="inlineStr">
        <is>
          <t xml:space="preserve">MINISTERIO DA FAZENDA </t>
        </is>
      </c>
      <c r="D219" t="inlineStr">
        <is>
          <t>MINISTERIO DA FAZENDA</t>
        </is>
      </c>
      <c r="E219" t="inlineStr">
        <is>
          <t>8/60</t>
        </is>
      </c>
      <c r="F219" t="inlineStr">
        <is>
          <t>Endividamento</t>
        </is>
      </c>
      <c r="G219" t="inlineStr">
        <is>
          <t>Endividamento Geral</t>
        </is>
      </c>
      <c r="H219" t="n">
        <v>19916.6</v>
      </c>
      <c r="I219" t="inlineStr">
        <is>
          <t>False</t>
        </is>
      </c>
      <c r="J219" t="n">
        <v/>
      </c>
      <c r="K219" t="n">
        <v/>
      </c>
      <c r="L219" s="555" t="n">
        <v>45722</v>
      </c>
      <c r="M219" s="555" t="n">
        <v>45960</v>
      </c>
      <c r="N219" t="n">
        <v>21501.96</v>
      </c>
      <c r="Q219" t="inlineStr">
        <is>
          <t>(DECIDIDO RESCINDIR) PARCELAMENTO 02110001200351994672573 IRPJ E CSLL 6,9,12/2024 /PIS E COFINS 6,7,8,9,10,11,12/2024 - Inserido via Proc de Renegociacao</t>
        </is>
      </c>
      <c r="R219" t="inlineStr">
        <is>
          <t>10/2025</t>
        </is>
      </c>
    </row>
    <row r="220">
      <c r="A220" t="inlineStr">
        <is>
          <t>116088</t>
        </is>
      </c>
      <c r="B220" t="inlineStr">
        <is>
          <t>Love Cabaret</t>
        </is>
      </c>
      <c r="C220" t="inlineStr">
        <is>
          <t xml:space="preserve">MINISTERIO DA FAZENDA </t>
        </is>
      </c>
      <c r="D220" t="inlineStr">
        <is>
          <t>MINISTERIO DA FAZENDA</t>
        </is>
      </c>
      <c r="E220" t="inlineStr">
        <is>
          <t>7/60</t>
        </is>
      </c>
      <c r="F220" t="inlineStr">
        <is>
          <t>Endividamento</t>
        </is>
      </c>
      <c r="G220" t="inlineStr">
        <is>
          <t>Endividamento Geral</t>
        </is>
      </c>
      <c r="H220" t="n">
        <v>19916.6</v>
      </c>
      <c r="I220" t="inlineStr">
        <is>
          <t>False</t>
        </is>
      </c>
      <c r="J220" t="n">
        <v/>
      </c>
      <c r="K220" t="n">
        <v/>
      </c>
      <c r="L220" s="555" t="n">
        <v>45722</v>
      </c>
      <c r="M220" s="555" t="n">
        <v>45930</v>
      </c>
      <c r="N220" t="n">
        <v>21258.97</v>
      </c>
      <c r="O220" t="inlineStr">
        <is>
          <t>Pago</t>
        </is>
      </c>
      <c r="P220" s="555" t="n">
        <v>45929</v>
      </c>
      <c r="Q220" t="inlineStr">
        <is>
          <t>PARCELAMENTO 02110001200351994672573 IRPJ E CSLL 6,9,12/2024 /PIS E COFINS 6,7,8,9,10,11,12/2024 - Inserido via Proc de Renegociacao</t>
        </is>
      </c>
      <c r="R220" t="inlineStr">
        <is>
          <t>09/2025</t>
        </is>
      </c>
      <c r="S220" t="inlineStr">
        <is>
          <t>09/2025</t>
        </is>
      </c>
    </row>
    <row r="221">
      <c r="A221" t="inlineStr">
        <is>
          <t>116087</t>
        </is>
      </c>
      <c r="B221" t="inlineStr">
        <is>
          <t>Love Cabaret</t>
        </is>
      </c>
      <c r="C221" t="inlineStr">
        <is>
          <t xml:space="preserve">MINISTERIO DA FAZENDA </t>
        </is>
      </c>
      <c r="D221" t="inlineStr">
        <is>
          <t>MINISTERIO DA FAZENDA</t>
        </is>
      </c>
      <c r="E221" t="inlineStr">
        <is>
          <t>6/60</t>
        </is>
      </c>
      <c r="F221" t="inlineStr">
        <is>
          <t>Endividamento</t>
        </is>
      </c>
      <c r="G221" t="inlineStr">
        <is>
          <t>Endividamento Geral</t>
        </is>
      </c>
      <c r="H221" t="n">
        <v>19916.6</v>
      </c>
      <c r="I221" t="inlineStr">
        <is>
          <t>False</t>
        </is>
      </c>
      <c r="J221" t="n">
        <v/>
      </c>
      <c r="K221" t="n">
        <v/>
      </c>
      <c r="L221" s="555" t="n">
        <v>45722</v>
      </c>
      <c r="M221" s="555" t="n">
        <v>45899</v>
      </c>
      <c r="N221" t="n">
        <v>21027.94</v>
      </c>
      <c r="O221" t="inlineStr">
        <is>
          <t>Pago</t>
        </is>
      </c>
      <c r="P221" s="555" t="n">
        <v>45896</v>
      </c>
      <c r="Q221" t="inlineStr">
        <is>
          <t>PARCELAMENTO 02110001200351994672573 IRPJ E CSLL 6,9,12/2024 /PIS E COFINS 6,7,8,9,10,11,12/2024 - Inserido via Proc de Renegociacao</t>
        </is>
      </c>
      <c r="R221" t="inlineStr">
        <is>
          <t>08/2025</t>
        </is>
      </c>
      <c r="S221" t="inlineStr">
        <is>
          <t>08/2025</t>
        </is>
      </c>
    </row>
    <row r="222">
      <c r="A222" t="inlineStr">
        <is>
          <t>116086</t>
        </is>
      </c>
      <c r="B222" t="inlineStr">
        <is>
          <t>Love Cabaret</t>
        </is>
      </c>
      <c r="C222" t="inlineStr">
        <is>
          <t xml:space="preserve">MINISTERIO DA FAZENDA </t>
        </is>
      </c>
      <c r="D222" t="inlineStr">
        <is>
          <t>MINISTERIO DA FAZENDA</t>
        </is>
      </c>
      <c r="E222" t="inlineStr">
        <is>
          <t>5/60</t>
        </is>
      </c>
      <c r="F222" t="inlineStr">
        <is>
          <t>Endividamento</t>
        </is>
      </c>
      <c r="G222" t="inlineStr">
        <is>
          <t>Endividamento Geral</t>
        </is>
      </c>
      <c r="H222" t="n">
        <v>19916.6</v>
      </c>
      <c r="I222" t="inlineStr">
        <is>
          <t>False</t>
        </is>
      </c>
      <c r="J222" t="n">
        <v/>
      </c>
      <c r="K222" t="n">
        <v/>
      </c>
      <c r="L222" s="555" t="n">
        <v>45722</v>
      </c>
      <c r="M222" s="555" t="n">
        <v>45868</v>
      </c>
      <c r="N222" t="n">
        <v>20773.01</v>
      </c>
      <c r="O222" t="inlineStr">
        <is>
          <t>Pago</t>
        </is>
      </c>
      <c r="P222" s="555" t="n">
        <v>45866</v>
      </c>
      <c r="Q222" t="inlineStr">
        <is>
          <t>PARCELAMENTO 02110001200351994672573 IRPJ E CSLL 6,9,12/2024 /PIS E COFINS 6,7,8,9,10,11,12/2024 - Inserido via Proc de Renegociacao</t>
        </is>
      </c>
      <c r="R222" t="inlineStr">
        <is>
          <t>07/2025</t>
        </is>
      </c>
      <c r="S222" t="inlineStr">
        <is>
          <t>07/2025</t>
        </is>
      </c>
    </row>
    <row r="223">
      <c r="A223" t="inlineStr">
        <is>
          <t>116085</t>
        </is>
      </c>
      <c r="B223" t="inlineStr">
        <is>
          <t>Love Cabaret</t>
        </is>
      </c>
      <c r="C223" t="inlineStr">
        <is>
          <t xml:space="preserve">MINISTERIO DA FAZENDA </t>
        </is>
      </c>
      <c r="D223" t="inlineStr">
        <is>
          <t>MINISTERIO DA FAZENDA</t>
        </is>
      </c>
      <c r="E223" t="inlineStr">
        <is>
          <t>4/60</t>
        </is>
      </c>
      <c r="F223" t="inlineStr">
        <is>
          <t>Endividamento</t>
        </is>
      </c>
      <c r="G223" t="inlineStr">
        <is>
          <t>Endividamento Geral</t>
        </is>
      </c>
      <c r="H223" t="n">
        <v>19916.6</v>
      </c>
      <c r="I223" t="inlineStr">
        <is>
          <t>False</t>
        </is>
      </c>
      <c r="J223" t="n">
        <v/>
      </c>
      <c r="K223" t="n">
        <v/>
      </c>
      <c r="L223" s="555" t="n">
        <v>45722</v>
      </c>
      <c r="M223" s="555" t="n">
        <v>45838</v>
      </c>
      <c r="N223" t="n">
        <v>20553.93</v>
      </c>
      <c r="O223" t="inlineStr">
        <is>
          <t>Pago</t>
        </is>
      </c>
      <c r="P223" s="555" t="n">
        <v>45838</v>
      </c>
      <c r="Q223" t="inlineStr">
        <is>
          <t>PARCELAMENTO 02110001200351994672573 IRPJ E CSLL 6,9,12/2024 /PIS E COFINS 6,7,8,9,10,11,12/2024 - Inserido via Proc de Renegociacao</t>
        </is>
      </c>
      <c r="R223" t="inlineStr">
        <is>
          <t>06/2025</t>
        </is>
      </c>
      <c r="S223" t="inlineStr">
        <is>
          <t>06/2025</t>
        </is>
      </c>
    </row>
    <row r="224">
      <c r="A224" t="inlineStr">
        <is>
          <t>116084</t>
        </is>
      </c>
      <c r="B224" t="inlineStr">
        <is>
          <t>Love Cabaret</t>
        </is>
      </c>
      <c r="C224" t="inlineStr">
        <is>
          <t xml:space="preserve">MINISTERIO DA FAZENDA </t>
        </is>
      </c>
      <c r="D224" t="inlineStr">
        <is>
          <t>MINISTERIO DA FAZENDA</t>
        </is>
      </c>
      <c r="E224" t="inlineStr">
        <is>
          <t>3/60</t>
        </is>
      </c>
      <c r="F224" t="inlineStr">
        <is>
          <t>Endividamento</t>
        </is>
      </c>
      <c r="G224" t="inlineStr">
        <is>
          <t>Endividamento Geral</t>
        </is>
      </c>
      <c r="H224" t="n">
        <v>19916.6</v>
      </c>
      <c r="I224" t="inlineStr">
        <is>
          <t>False</t>
        </is>
      </c>
      <c r="J224" t="n">
        <v/>
      </c>
      <c r="K224" t="n">
        <v/>
      </c>
      <c r="L224" s="555" t="n">
        <v>45722</v>
      </c>
      <c r="M224" s="555" t="n">
        <v>45807</v>
      </c>
      <c r="N224" t="n">
        <v>20326.88</v>
      </c>
      <c r="O224" t="inlineStr">
        <is>
          <t>Pago</t>
        </is>
      </c>
      <c r="P224" s="555" t="n">
        <v>45805</v>
      </c>
      <c r="Q224" t="inlineStr">
        <is>
          <t>PARCELAMENTO 02110001200351994672573 IRPJ E CSLL 6,9,12/2024 /PIS E COFINS 6,7,8,9,10,11,12/2024 - Inserido via Proc de Renegociacao</t>
        </is>
      </c>
      <c r="R224" t="inlineStr">
        <is>
          <t>05/2025</t>
        </is>
      </c>
      <c r="S224" t="inlineStr">
        <is>
          <t>05/2025</t>
        </is>
      </c>
    </row>
    <row r="225">
      <c r="A225" t="inlineStr">
        <is>
          <t>116083</t>
        </is>
      </c>
      <c r="B225" t="inlineStr">
        <is>
          <t>Love Cabaret</t>
        </is>
      </c>
      <c r="C225" t="inlineStr">
        <is>
          <t xml:space="preserve">MINISTERIO DA FAZENDA </t>
        </is>
      </c>
      <c r="D225" t="inlineStr">
        <is>
          <t>MINISTERIO DA FAZENDA</t>
        </is>
      </c>
      <c r="E225" t="inlineStr">
        <is>
          <t>2/60</t>
        </is>
      </c>
      <c r="F225" t="inlineStr">
        <is>
          <t>Endividamento</t>
        </is>
      </c>
      <c r="G225" t="inlineStr">
        <is>
          <t>Endividamento Geral</t>
        </is>
      </c>
      <c r="H225" t="n">
        <v>19916.6</v>
      </c>
      <c r="I225" t="inlineStr">
        <is>
          <t>False</t>
        </is>
      </c>
      <c r="J225" t="n">
        <v/>
      </c>
      <c r="K225" t="n">
        <v/>
      </c>
      <c r="L225" s="555" t="n">
        <v>45722</v>
      </c>
      <c r="M225" s="555" t="n">
        <v>45777</v>
      </c>
      <c r="N225" t="n">
        <v>20115.76</v>
      </c>
      <c r="O225" t="inlineStr">
        <is>
          <t>Pago</t>
        </is>
      </c>
      <c r="P225" s="555" t="n">
        <v>45777</v>
      </c>
      <c r="Q225" t="inlineStr">
        <is>
          <t>PARCELAMENTO 02110001200351994672573 IRPJ E CSLL 6,9,12/2024 /PIS E COFINS 6,7,8,9,10,11,12/2024 - Inserido via Proc de Renegociacao</t>
        </is>
      </c>
      <c r="R225" t="inlineStr">
        <is>
          <t>04/2025</t>
        </is>
      </c>
      <c r="S225" t="inlineStr">
        <is>
          <t>04/2025</t>
        </is>
      </c>
    </row>
    <row r="226">
      <c r="A226" t="inlineStr">
        <is>
          <t>116082</t>
        </is>
      </c>
      <c r="B226" t="inlineStr">
        <is>
          <t>Love Cabaret</t>
        </is>
      </c>
      <c r="C226" t="inlineStr">
        <is>
          <t xml:space="preserve">MINISTERIO DA FAZENDA </t>
        </is>
      </c>
      <c r="D226" t="inlineStr">
        <is>
          <t>MINISTERIO DA FAZENDA</t>
        </is>
      </c>
      <c r="E226" t="inlineStr">
        <is>
          <t>1/60</t>
        </is>
      </c>
      <c r="F226" t="inlineStr">
        <is>
          <t>Endividamento</t>
        </is>
      </c>
      <c r="G226" t="inlineStr">
        <is>
          <t>Endividamento Geral</t>
        </is>
      </c>
      <c r="H226" t="n">
        <v>19916.6</v>
      </c>
      <c r="I226" t="inlineStr">
        <is>
          <t>False</t>
        </is>
      </c>
      <c r="J226" t="n">
        <v/>
      </c>
      <c r="K226" t="n">
        <v/>
      </c>
      <c r="L226" s="555" t="n">
        <v>45722</v>
      </c>
      <c r="M226" s="555" t="n">
        <v>45723</v>
      </c>
      <c r="N226" t="n">
        <v>19916.6</v>
      </c>
      <c r="O226" t="inlineStr">
        <is>
          <t>Pago</t>
        </is>
      </c>
      <c r="P226" s="555" t="n">
        <v>45722</v>
      </c>
      <c r="Q226" t="inlineStr">
        <is>
          <t>PARCELAMENTO 02110001200351994672573 IRPJ E CSLL 6,9,12/2024 /PIS E COFINS 6,7,8,9,10,11,12/2024 - Inserido via Proc de Renegociacao</t>
        </is>
      </c>
      <c r="R226" t="inlineStr">
        <is>
          <t>03/2025</t>
        </is>
      </c>
      <c r="S226" t="inlineStr">
        <is>
          <t>03/2025</t>
        </is>
      </c>
    </row>
    <row r="227">
      <c r="A227" t="inlineStr">
        <is>
          <t>112919</t>
        </is>
      </c>
      <c r="B227" t="inlineStr">
        <is>
          <t>Love Cabaret</t>
        </is>
      </c>
      <c r="C227" t="inlineStr">
        <is>
          <t>IRPJ - IMPOSTO SOBRE A RENDA DAS PESSOAS JURIDICAS</t>
        </is>
      </c>
      <c r="D227" t="inlineStr">
        <is>
          <t>IRPJ - IMPOSTO SOBRE A RENDA DAS PESSOAS JURIDICAS</t>
        </is>
      </c>
      <c r="F227" t="inlineStr">
        <is>
          <t>Endividamento</t>
        </is>
      </c>
      <c r="G227" t="inlineStr">
        <is>
          <t>Endividamento Geral</t>
        </is>
      </c>
      <c r="H227" t="n">
        <v>19757.87</v>
      </c>
      <c r="I227" t="inlineStr">
        <is>
          <t>False</t>
        </is>
      </c>
      <c r="J227" t="n">
        <v/>
      </c>
      <c r="K227" t="n">
        <v/>
      </c>
      <c r="L227" s="555" t="n">
        <v>45712</v>
      </c>
      <c r="M227" s="555" t="n">
        <v>47511</v>
      </c>
      <c r="N227" t="n">
        <v>19757.87</v>
      </c>
      <c r="O227" t="inlineStr">
        <is>
          <t>Renegociado</t>
        </is>
      </c>
      <c r="Q227" t="inlineStr">
        <is>
          <t>Inserido via Proc de Renegociacao</t>
        </is>
      </c>
      <c r="R227" t="inlineStr">
        <is>
          <t>01/2030</t>
        </is>
      </c>
    </row>
    <row r="228">
      <c r="A228" t="inlineStr">
        <is>
          <t>112918</t>
        </is>
      </c>
      <c r="B228" t="inlineStr">
        <is>
          <t>Love Cabaret</t>
        </is>
      </c>
      <c r="C228" t="inlineStr">
        <is>
          <t>IRPJ - IMPOSTO SOBRE A RENDA DAS PESSOAS JURIDICAS</t>
        </is>
      </c>
      <c r="D228" t="inlineStr">
        <is>
          <t>IRPJ - IMPOSTO SOBRE A RENDA DAS PESSOAS JURIDICAS</t>
        </is>
      </c>
      <c r="F228" t="inlineStr">
        <is>
          <t>Endividamento</t>
        </is>
      </c>
      <c r="G228" t="inlineStr">
        <is>
          <t>Endividamento Geral</t>
        </is>
      </c>
      <c r="H228" t="n">
        <v>19757.87</v>
      </c>
      <c r="I228" t="inlineStr">
        <is>
          <t>False</t>
        </is>
      </c>
      <c r="J228" t="n">
        <v/>
      </c>
      <c r="K228" t="n">
        <v/>
      </c>
      <c r="L228" s="555" t="n">
        <v>45712</v>
      </c>
      <c r="M228" s="555" t="n">
        <v>47480</v>
      </c>
      <c r="N228" t="n">
        <v>19757.87</v>
      </c>
      <c r="O228" t="inlineStr">
        <is>
          <t>Renegociado</t>
        </is>
      </c>
      <c r="Q228" t="inlineStr">
        <is>
          <t>Inserido via Proc de Renegociacao</t>
        </is>
      </c>
      <c r="R228" t="inlineStr">
        <is>
          <t>12/2029</t>
        </is>
      </c>
    </row>
    <row r="229">
      <c r="A229" t="inlineStr">
        <is>
          <t>112917</t>
        </is>
      </c>
      <c r="B229" t="inlineStr">
        <is>
          <t>Love Cabaret</t>
        </is>
      </c>
      <c r="C229" t="inlineStr">
        <is>
          <t>IRPJ - IMPOSTO SOBRE A RENDA DAS PESSOAS JURIDICAS</t>
        </is>
      </c>
      <c r="D229" t="inlineStr">
        <is>
          <t>IRPJ - IMPOSTO SOBRE A RENDA DAS PESSOAS JURIDICAS</t>
        </is>
      </c>
      <c r="F229" t="inlineStr">
        <is>
          <t>Endividamento</t>
        </is>
      </c>
      <c r="G229" t="inlineStr">
        <is>
          <t>Endividamento Geral</t>
        </is>
      </c>
      <c r="H229" t="n">
        <v>19757.87</v>
      </c>
      <c r="I229" t="inlineStr">
        <is>
          <t>False</t>
        </is>
      </c>
      <c r="J229" t="n">
        <v/>
      </c>
      <c r="K229" t="n">
        <v/>
      </c>
      <c r="L229" s="555" t="n">
        <v>45712</v>
      </c>
      <c r="M229" s="555" t="n">
        <v>47450</v>
      </c>
      <c r="N229" t="n">
        <v>19757.87</v>
      </c>
      <c r="O229" t="inlineStr">
        <is>
          <t>Renegociado</t>
        </is>
      </c>
      <c r="Q229" t="inlineStr">
        <is>
          <t>Inserido via Proc de Renegociacao</t>
        </is>
      </c>
      <c r="R229" t="inlineStr">
        <is>
          <t>11/2029</t>
        </is>
      </c>
    </row>
    <row r="230">
      <c r="A230" t="inlineStr">
        <is>
          <t>112916</t>
        </is>
      </c>
      <c r="B230" t="inlineStr">
        <is>
          <t>Love Cabaret</t>
        </is>
      </c>
      <c r="C230" t="inlineStr">
        <is>
          <t>IRPJ - IMPOSTO SOBRE A RENDA DAS PESSOAS JURIDICAS</t>
        </is>
      </c>
      <c r="D230" t="inlineStr">
        <is>
          <t>IRPJ - IMPOSTO SOBRE A RENDA DAS PESSOAS JURIDICAS</t>
        </is>
      </c>
      <c r="F230" t="inlineStr">
        <is>
          <t>Endividamento</t>
        </is>
      </c>
      <c r="G230" t="inlineStr">
        <is>
          <t>Endividamento Geral</t>
        </is>
      </c>
      <c r="H230" t="n">
        <v>19757.87</v>
      </c>
      <c r="I230" t="inlineStr">
        <is>
          <t>False</t>
        </is>
      </c>
      <c r="J230" t="n">
        <v/>
      </c>
      <c r="K230" t="n">
        <v/>
      </c>
      <c r="L230" s="555" t="n">
        <v>45712</v>
      </c>
      <c r="M230" s="555" t="n">
        <v>47419</v>
      </c>
      <c r="N230" t="n">
        <v>19757.87</v>
      </c>
      <c r="O230" t="inlineStr">
        <is>
          <t>Renegociado</t>
        </is>
      </c>
      <c r="Q230" t="inlineStr">
        <is>
          <t>Inserido via Proc de Renegociacao</t>
        </is>
      </c>
      <c r="R230" t="inlineStr">
        <is>
          <t>10/2029</t>
        </is>
      </c>
    </row>
    <row r="231">
      <c r="A231" t="inlineStr">
        <is>
          <t>112915</t>
        </is>
      </c>
      <c r="B231" t="inlineStr">
        <is>
          <t>Love Cabaret</t>
        </is>
      </c>
      <c r="C231" t="inlineStr">
        <is>
          <t>IRPJ - IMPOSTO SOBRE A RENDA DAS PESSOAS JURIDICAS</t>
        </is>
      </c>
      <c r="D231" t="inlineStr">
        <is>
          <t>IRPJ - IMPOSTO SOBRE A RENDA DAS PESSOAS JURIDICAS</t>
        </is>
      </c>
      <c r="F231" t="inlineStr">
        <is>
          <t>Endividamento</t>
        </is>
      </c>
      <c r="G231" t="inlineStr">
        <is>
          <t>Endividamento Geral</t>
        </is>
      </c>
      <c r="H231" t="n">
        <v>19757.87</v>
      </c>
      <c r="I231" t="inlineStr">
        <is>
          <t>False</t>
        </is>
      </c>
      <c r="J231" t="n">
        <v/>
      </c>
      <c r="K231" t="n">
        <v/>
      </c>
      <c r="L231" s="555" t="n">
        <v>45712</v>
      </c>
      <c r="M231" s="555" t="n">
        <v>47389</v>
      </c>
      <c r="N231" t="n">
        <v>19757.87</v>
      </c>
      <c r="O231" t="inlineStr">
        <is>
          <t>Renegociado</t>
        </is>
      </c>
      <c r="Q231" t="inlineStr">
        <is>
          <t>Inserido via Proc de Renegociacao</t>
        </is>
      </c>
      <c r="R231" t="inlineStr">
        <is>
          <t>09/2029</t>
        </is>
      </c>
    </row>
    <row r="232">
      <c r="A232" t="inlineStr">
        <is>
          <t>112914</t>
        </is>
      </c>
      <c r="B232" t="inlineStr">
        <is>
          <t>Love Cabaret</t>
        </is>
      </c>
      <c r="C232" t="inlineStr">
        <is>
          <t>IRPJ - IMPOSTO SOBRE A RENDA DAS PESSOAS JURIDICAS</t>
        </is>
      </c>
      <c r="D232" t="inlineStr">
        <is>
          <t>IRPJ - IMPOSTO SOBRE A RENDA DAS PESSOAS JURIDICAS</t>
        </is>
      </c>
      <c r="F232" t="inlineStr">
        <is>
          <t>Endividamento</t>
        </is>
      </c>
      <c r="G232" t="inlineStr">
        <is>
          <t>Endividamento Geral</t>
        </is>
      </c>
      <c r="H232" t="n">
        <v>19757.87</v>
      </c>
      <c r="I232" t="inlineStr">
        <is>
          <t>False</t>
        </is>
      </c>
      <c r="J232" t="n">
        <v/>
      </c>
      <c r="K232" t="n">
        <v/>
      </c>
      <c r="L232" s="555" t="n">
        <v>45712</v>
      </c>
      <c r="M232" s="555" t="n">
        <v>47358</v>
      </c>
      <c r="N232" t="n">
        <v>19757.87</v>
      </c>
      <c r="O232" t="inlineStr">
        <is>
          <t>Renegociado</t>
        </is>
      </c>
      <c r="Q232" t="inlineStr">
        <is>
          <t>Inserido via Proc de Renegociacao</t>
        </is>
      </c>
      <c r="R232" t="inlineStr">
        <is>
          <t>08/2029</t>
        </is>
      </c>
    </row>
    <row r="233">
      <c r="A233" t="inlineStr">
        <is>
          <t>112913</t>
        </is>
      </c>
      <c r="B233" t="inlineStr">
        <is>
          <t>Love Cabaret</t>
        </is>
      </c>
      <c r="C233" t="inlineStr">
        <is>
          <t>IRPJ - IMPOSTO SOBRE A RENDA DAS PESSOAS JURIDICAS</t>
        </is>
      </c>
      <c r="D233" t="inlineStr">
        <is>
          <t>IRPJ - IMPOSTO SOBRE A RENDA DAS PESSOAS JURIDICAS</t>
        </is>
      </c>
      <c r="F233" t="inlineStr">
        <is>
          <t>Endividamento</t>
        </is>
      </c>
      <c r="G233" t="inlineStr">
        <is>
          <t>Endividamento Geral</t>
        </is>
      </c>
      <c r="H233" t="n">
        <v>19757.87</v>
      </c>
      <c r="I233" t="inlineStr">
        <is>
          <t>False</t>
        </is>
      </c>
      <c r="J233" t="n">
        <v/>
      </c>
      <c r="K233" t="n">
        <v/>
      </c>
      <c r="L233" s="555" t="n">
        <v>45712</v>
      </c>
      <c r="M233" s="555" t="n">
        <v>47327</v>
      </c>
      <c r="N233" t="n">
        <v>19757.87</v>
      </c>
      <c r="O233" t="inlineStr">
        <is>
          <t>Renegociado</t>
        </is>
      </c>
      <c r="Q233" t="inlineStr">
        <is>
          <t>Inserido via Proc de Renegociacao</t>
        </is>
      </c>
      <c r="R233" t="inlineStr">
        <is>
          <t>07/2029</t>
        </is>
      </c>
    </row>
    <row r="234">
      <c r="A234" t="inlineStr">
        <is>
          <t>112912</t>
        </is>
      </c>
      <c r="B234" t="inlineStr">
        <is>
          <t>Love Cabaret</t>
        </is>
      </c>
      <c r="C234" t="inlineStr">
        <is>
          <t>IRPJ - IMPOSTO SOBRE A RENDA DAS PESSOAS JURIDICAS</t>
        </is>
      </c>
      <c r="D234" t="inlineStr">
        <is>
          <t>IRPJ - IMPOSTO SOBRE A RENDA DAS PESSOAS JURIDICAS</t>
        </is>
      </c>
      <c r="F234" t="inlineStr">
        <is>
          <t>Endividamento</t>
        </is>
      </c>
      <c r="G234" t="inlineStr">
        <is>
          <t>Endividamento Geral</t>
        </is>
      </c>
      <c r="H234" t="n">
        <v>19757.87</v>
      </c>
      <c r="I234" t="inlineStr">
        <is>
          <t>False</t>
        </is>
      </c>
      <c r="J234" t="n">
        <v/>
      </c>
      <c r="K234" t="n">
        <v/>
      </c>
      <c r="L234" s="555" t="n">
        <v>45712</v>
      </c>
      <c r="M234" s="555" t="n">
        <v>47297</v>
      </c>
      <c r="N234" t="n">
        <v>19757.87</v>
      </c>
      <c r="O234" t="inlineStr">
        <is>
          <t>Renegociado</t>
        </is>
      </c>
      <c r="Q234" t="inlineStr">
        <is>
          <t>Inserido via Proc de Renegociacao</t>
        </is>
      </c>
      <c r="R234" t="inlineStr">
        <is>
          <t>06/2029</t>
        </is>
      </c>
    </row>
    <row r="235">
      <c r="A235" t="inlineStr">
        <is>
          <t>112911</t>
        </is>
      </c>
      <c r="B235" t="inlineStr">
        <is>
          <t>Love Cabaret</t>
        </is>
      </c>
      <c r="C235" t="inlineStr">
        <is>
          <t>IRPJ - IMPOSTO SOBRE A RENDA DAS PESSOAS JURIDICAS</t>
        </is>
      </c>
      <c r="D235" t="inlineStr">
        <is>
          <t>IRPJ - IMPOSTO SOBRE A RENDA DAS PESSOAS JURIDICAS</t>
        </is>
      </c>
      <c r="F235" t="inlineStr">
        <is>
          <t>Endividamento</t>
        </is>
      </c>
      <c r="G235" t="inlineStr">
        <is>
          <t>Endividamento Geral</t>
        </is>
      </c>
      <c r="H235" t="n">
        <v>19757.87</v>
      </c>
      <c r="I235" t="inlineStr">
        <is>
          <t>False</t>
        </is>
      </c>
      <c r="J235" t="n">
        <v/>
      </c>
      <c r="K235" t="n">
        <v/>
      </c>
      <c r="L235" s="555" t="n">
        <v>45712</v>
      </c>
      <c r="M235" s="555" t="n">
        <v>47266</v>
      </c>
      <c r="N235" t="n">
        <v>19757.87</v>
      </c>
      <c r="O235" t="inlineStr">
        <is>
          <t>Renegociado</t>
        </is>
      </c>
      <c r="Q235" t="inlineStr">
        <is>
          <t>Inserido via Proc de Renegociacao</t>
        </is>
      </c>
      <c r="R235" t="inlineStr">
        <is>
          <t>05/2029</t>
        </is>
      </c>
    </row>
    <row r="236">
      <c r="A236" t="inlineStr">
        <is>
          <t>112910</t>
        </is>
      </c>
      <c r="B236" t="inlineStr">
        <is>
          <t>Love Cabaret</t>
        </is>
      </c>
      <c r="C236" t="inlineStr">
        <is>
          <t>IRPJ - IMPOSTO SOBRE A RENDA DAS PESSOAS JURIDICAS</t>
        </is>
      </c>
      <c r="D236" t="inlineStr">
        <is>
          <t>IRPJ - IMPOSTO SOBRE A RENDA DAS PESSOAS JURIDICAS</t>
        </is>
      </c>
      <c r="F236" t="inlineStr">
        <is>
          <t>Endividamento</t>
        </is>
      </c>
      <c r="G236" t="inlineStr">
        <is>
          <t>Endividamento Geral</t>
        </is>
      </c>
      <c r="H236" t="n">
        <v>19757.87</v>
      </c>
      <c r="I236" t="inlineStr">
        <is>
          <t>False</t>
        </is>
      </c>
      <c r="J236" t="n">
        <v/>
      </c>
      <c r="K236" t="n">
        <v/>
      </c>
      <c r="L236" s="555" t="n">
        <v>45712</v>
      </c>
      <c r="M236" s="555" t="n">
        <v>47236</v>
      </c>
      <c r="N236" t="n">
        <v>19757.87</v>
      </c>
      <c r="O236" t="inlineStr">
        <is>
          <t>Renegociado</t>
        </is>
      </c>
      <c r="Q236" t="inlineStr">
        <is>
          <t>Inserido via Proc de Renegociacao</t>
        </is>
      </c>
      <c r="R236" t="inlineStr">
        <is>
          <t>04/2029</t>
        </is>
      </c>
    </row>
    <row r="237">
      <c r="A237" t="inlineStr">
        <is>
          <t>112909</t>
        </is>
      </c>
      <c r="B237" t="inlineStr">
        <is>
          <t>Love Cabaret</t>
        </is>
      </c>
      <c r="C237" t="inlineStr">
        <is>
          <t>IRPJ - IMPOSTO SOBRE A RENDA DAS PESSOAS JURIDICAS</t>
        </is>
      </c>
      <c r="D237" t="inlineStr">
        <is>
          <t>IRPJ - IMPOSTO SOBRE A RENDA DAS PESSOAS JURIDICAS</t>
        </is>
      </c>
      <c r="F237" t="inlineStr">
        <is>
          <t>Endividamento</t>
        </is>
      </c>
      <c r="G237" t="inlineStr">
        <is>
          <t>Endividamento Geral</t>
        </is>
      </c>
      <c r="H237" t="n">
        <v>19757.87</v>
      </c>
      <c r="I237" t="inlineStr">
        <is>
          <t>False</t>
        </is>
      </c>
      <c r="J237" t="n">
        <v/>
      </c>
      <c r="K237" t="n">
        <v/>
      </c>
      <c r="L237" s="555" t="n">
        <v>45712</v>
      </c>
      <c r="M237" s="555" t="n">
        <v>47205</v>
      </c>
      <c r="N237" t="n">
        <v>19757.87</v>
      </c>
      <c r="O237" t="inlineStr">
        <is>
          <t>Renegociado</t>
        </is>
      </c>
      <c r="Q237" t="inlineStr">
        <is>
          <t>Inserido via Proc de Renegociacao</t>
        </is>
      </c>
      <c r="R237" t="inlineStr">
        <is>
          <t>03/2029</t>
        </is>
      </c>
    </row>
    <row r="238">
      <c r="A238" t="inlineStr">
        <is>
          <t>112908</t>
        </is>
      </c>
      <c r="B238" t="inlineStr">
        <is>
          <t>Love Cabaret</t>
        </is>
      </c>
      <c r="C238" t="inlineStr">
        <is>
          <t>IRPJ - IMPOSTO SOBRE A RENDA DAS PESSOAS JURIDICAS</t>
        </is>
      </c>
      <c r="D238" t="inlineStr">
        <is>
          <t>IRPJ - IMPOSTO SOBRE A RENDA DAS PESSOAS JURIDICAS</t>
        </is>
      </c>
      <c r="F238" t="inlineStr">
        <is>
          <t>Endividamento</t>
        </is>
      </c>
      <c r="G238" t="inlineStr">
        <is>
          <t>Endividamento Geral</t>
        </is>
      </c>
      <c r="H238" t="n">
        <v>19757.87</v>
      </c>
      <c r="I238" t="inlineStr">
        <is>
          <t>False</t>
        </is>
      </c>
      <c r="J238" t="n">
        <v/>
      </c>
      <c r="K238" t="n">
        <v/>
      </c>
      <c r="L238" s="555" t="n">
        <v>45712</v>
      </c>
      <c r="M238" s="555" t="n">
        <v>47177</v>
      </c>
      <c r="N238" t="n">
        <v>19757.87</v>
      </c>
      <c r="O238" t="inlineStr">
        <is>
          <t>Renegociado</t>
        </is>
      </c>
      <c r="Q238" t="inlineStr">
        <is>
          <t>Inserido via Proc de Renegociacao</t>
        </is>
      </c>
      <c r="R238" t="inlineStr">
        <is>
          <t>02/2029</t>
        </is>
      </c>
    </row>
    <row r="239">
      <c r="A239" t="inlineStr">
        <is>
          <t>112907</t>
        </is>
      </c>
      <c r="B239" t="inlineStr">
        <is>
          <t>Love Cabaret</t>
        </is>
      </c>
      <c r="C239" t="inlineStr">
        <is>
          <t>IRPJ - IMPOSTO SOBRE A RENDA DAS PESSOAS JURIDICAS</t>
        </is>
      </c>
      <c r="D239" t="inlineStr">
        <is>
          <t>IRPJ - IMPOSTO SOBRE A RENDA DAS PESSOAS JURIDICAS</t>
        </is>
      </c>
      <c r="F239" t="inlineStr">
        <is>
          <t>Endividamento</t>
        </is>
      </c>
      <c r="G239" t="inlineStr">
        <is>
          <t>Endividamento Geral</t>
        </is>
      </c>
      <c r="H239" t="n">
        <v>19757.87</v>
      </c>
      <c r="I239" t="inlineStr">
        <is>
          <t>False</t>
        </is>
      </c>
      <c r="J239" t="n">
        <v/>
      </c>
      <c r="K239" t="n">
        <v/>
      </c>
      <c r="L239" s="555" t="n">
        <v>45712</v>
      </c>
      <c r="M239" s="555" t="n">
        <v>47146</v>
      </c>
      <c r="N239" t="n">
        <v>19757.87</v>
      </c>
      <c r="O239" t="inlineStr">
        <is>
          <t>Renegociado</t>
        </is>
      </c>
      <c r="Q239" t="inlineStr">
        <is>
          <t>Inserido via Proc de Renegociacao</t>
        </is>
      </c>
      <c r="R239" t="inlineStr">
        <is>
          <t>01/2029</t>
        </is>
      </c>
    </row>
    <row r="240">
      <c r="A240" t="inlineStr">
        <is>
          <t>112906</t>
        </is>
      </c>
      <c r="B240" t="inlineStr">
        <is>
          <t>Love Cabaret</t>
        </is>
      </c>
      <c r="C240" t="inlineStr">
        <is>
          <t>IRPJ - IMPOSTO SOBRE A RENDA DAS PESSOAS JURIDICAS</t>
        </is>
      </c>
      <c r="D240" t="inlineStr">
        <is>
          <t>IRPJ - IMPOSTO SOBRE A RENDA DAS PESSOAS JURIDICAS</t>
        </is>
      </c>
      <c r="F240" t="inlineStr">
        <is>
          <t>Endividamento</t>
        </is>
      </c>
      <c r="G240" t="inlineStr">
        <is>
          <t>Endividamento Geral</t>
        </is>
      </c>
      <c r="H240" t="n">
        <v>19757.87</v>
      </c>
      <c r="I240" t="inlineStr">
        <is>
          <t>False</t>
        </is>
      </c>
      <c r="J240" t="n">
        <v/>
      </c>
      <c r="K240" t="n">
        <v/>
      </c>
      <c r="L240" s="555" t="n">
        <v>45712</v>
      </c>
      <c r="M240" s="555" t="n">
        <v>47115</v>
      </c>
      <c r="N240" t="n">
        <v>19757.87</v>
      </c>
      <c r="O240" t="inlineStr">
        <is>
          <t>Renegociado</t>
        </is>
      </c>
      <c r="Q240" t="inlineStr">
        <is>
          <t>Inserido via Proc de Renegociacao</t>
        </is>
      </c>
      <c r="R240" t="inlineStr">
        <is>
          <t>12/2028</t>
        </is>
      </c>
    </row>
    <row r="241">
      <c r="A241" t="inlineStr">
        <is>
          <t>112905</t>
        </is>
      </c>
      <c r="B241" t="inlineStr">
        <is>
          <t>Love Cabaret</t>
        </is>
      </c>
      <c r="C241" t="inlineStr">
        <is>
          <t>IRPJ - IMPOSTO SOBRE A RENDA DAS PESSOAS JURIDICAS</t>
        </is>
      </c>
      <c r="D241" t="inlineStr">
        <is>
          <t>IRPJ - IMPOSTO SOBRE A RENDA DAS PESSOAS JURIDICAS</t>
        </is>
      </c>
      <c r="F241" t="inlineStr">
        <is>
          <t>Endividamento</t>
        </is>
      </c>
      <c r="G241" t="inlineStr">
        <is>
          <t>Endividamento Geral</t>
        </is>
      </c>
      <c r="H241" t="n">
        <v>19757.87</v>
      </c>
      <c r="I241" t="inlineStr">
        <is>
          <t>False</t>
        </is>
      </c>
      <c r="J241" t="n">
        <v/>
      </c>
      <c r="K241" t="n">
        <v/>
      </c>
      <c r="L241" s="555" t="n">
        <v>45712</v>
      </c>
      <c r="M241" s="555" t="n">
        <v>47085</v>
      </c>
      <c r="N241" t="n">
        <v>19757.87</v>
      </c>
      <c r="O241" t="inlineStr">
        <is>
          <t>Renegociado</t>
        </is>
      </c>
      <c r="Q241" t="inlineStr">
        <is>
          <t>Inserido via Proc de Renegociacao</t>
        </is>
      </c>
      <c r="R241" t="inlineStr">
        <is>
          <t>11/2028</t>
        </is>
      </c>
    </row>
    <row r="242">
      <c r="A242" t="inlineStr">
        <is>
          <t>112904</t>
        </is>
      </c>
      <c r="B242" t="inlineStr">
        <is>
          <t>Love Cabaret</t>
        </is>
      </c>
      <c r="C242" t="inlineStr">
        <is>
          <t>IRPJ - IMPOSTO SOBRE A RENDA DAS PESSOAS JURIDICAS</t>
        </is>
      </c>
      <c r="D242" t="inlineStr">
        <is>
          <t>IRPJ - IMPOSTO SOBRE A RENDA DAS PESSOAS JURIDICAS</t>
        </is>
      </c>
      <c r="F242" t="inlineStr">
        <is>
          <t>Endividamento</t>
        </is>
      </c>
      <c r="G242" t="inlineStr">
        <is>
          <t>Endividamento Geral</t>
        </is>
      </c>
      <c r="H242" t="n">
        <v>19757.87</v>
      </c>
      <c r="I242" t="inlineStr">
        <is>
          <t>False</t>
        </is>
      </c>
      <c r="J242" t="n">
        <v/>
      </c>
      <c r="K242" t="n">
        <v/>
      </c>
      <c r="L242" s="555" t="n">
        <v>45712</v>
      </c>
      <c r="M242" s="555" t="n">
        <v>47054</v>
      </c>
      <c r="N242" t="n">
        <v>19757.87</v>
      </c>
      <c r="O242" t="inlineStr">
        <is>
          <t>Renegociado</t>
        </is>
      </c>
      <c r="Q242" t="inlineStr">
        <is>
          <t>Inserido via Proc de Renegociacao</t>
        </is>
      </c>
      <c r="R242" t="inlineStr">
        <is>
          <t>10/2028</t>
        </is>
      </c>
    </row>
    <row r="243">
      <c r="A243" t="inlineStr">
        <is>
          <t>112903</t>
        </is>
      </c>
      <c r="B243" t="inlineStr">
        <is>
          <t>Love Cabaret</t>
        </is>
      </c>
      <c r="C243" t="inlineStr">
        <is>
          <t>IRPJ - IMPOSTO SOBRE A RENDA DAS PESSOAS JURIDICAS</t>
        </is>
      </c>
      <c r="D243" t="inlineStr">
        <is>
          <t>IRPJ - IMPOSTO SOBRE A RENDA DAS PESSOAS JURIDICAS</t>
        </is>
      </c>
      <c r="F243" t="inlineStr">
        <is>
          <t>Endividamento</t>
        </is>
      </c>
      <c r="G243" t="inlineStr">
        <is>
          <t>Endividamento Geral</t>
        </is>
      </c>
      <c r="H243" t="n">
        <v>19757.87</v>
      </c>
      <c r="I243" t="inlineStr">
        <is>
          <t>False</t>
        </is>
      </c>
      <c r="J243" t="n">
        <v/>
      </c>
      <c r="K243" t="n">
        <v/>
      </c>
      <c r="L243" s="555" t="n">
        <v>45712</v>
      </c>
      <c r="M243" s="555" t="n">
        <v>47024</v>
      </c>
      <c r="N243" t="n">
        <v>19757.87</v>
      </c>
      <c r="O243" t="inlineStr">
        <is>
          <t>Renegociado</t>
        </is>
      </c>
      <c r="Q243" t="inlineStr">
        <is>
          <t>Inserido via Proc de Renegociacao</t>
        </is>
      </c>
      <c r="R243" t="inlineStr">
        <is>
          <t>09/2028</t>
        </is>
      </c>
    </row>
    <row r="244">
      <c r="A244" t="inlineStr">
        <is>
          <t>112902</t>
        </is>
      </c>
      <c r="B244" t="inlineStr">
        <is>
          <t>Love Cabaret</t>
        </is>
      </c>
      <c r="C244" t="inlineStr">
        <is>
          <t>IRPJ - IMPOSTO SOBRE A RENDA DAS PESSOAS JURIDICAS</t>
        </is>
      </c>
      <c r="D244" t="inlineStr">
        <is>
          <t>IRPJ - IMPOSTO SOBRE A RENDA DAS PESSOAS JURIDICAS</t>
        </is>
      </c>
      <c r="F244" t="inlineStr">
        <is>
          <t>Endividamento</t>
        </is>
      </c>
      <c r="G244" t="inlineStr">
        <is>
          <t>Endividamento Geral</t>
        </is>
      </c>
      <c r="H244" t="n">
        <v>19757.87</v>
      </c>
      <c r="I244" t="inlineStr">
        <is>
          <t>False</t>
        </is>
      </c>
      <c r="J244" t="n">
        <v/>
      </c>
      <c r="K244" t="n">
        <v/>
      </c>
      <c r="L244" s="555" t="n">
        <v>45712</v>
      </c>
      <c r="M244" s="555" t="n">
        <v>46993</v>
      </c>
      <c r="N244" t="n">
        <v>19757.87</v>
      </c>
      <c r="O244" t="inlineStr">
        <is>
          <t>Renegociado</t>
        </is>
      </c>
      <c r="Q244" t="inlineStr">
        <is>
          <t>Inserido via Proc de Renegociacao</t>
        </is>
      </c>
      <c r="R244" t="inlineStr">
        <is>
          <t>08/2028</t>
        </is>
      </c>
    </row>
    <row r="245">
      <c r="A245" t="inlineStr">
        <is>
          <t>112901</t>
        </is>
      </c>
      <c r="B245" t="inlineStr">
        <is>
          <t>Love Cabaret</t>
        </is>
      </c>
      <c r="C245" t="inlineStr">
        <is>
          <t>IRPJ - IMPOSTO SOBRE A RENDA DAS PESSOAS JURIDICAS</t>
        </is>
      </c>
      <c r="D245" t="inlineStr">
        <is>
          <t>IRPJ - IMPOSTO SOBRE A RENDA DAS PESSOAS JURIDICAS</t>
        </is>
      </c>
      <c r="F245" t="inlineStr">
        <is>
          <t>Endividamento</t>
        </is>
      </c>
      <c r="G245" t="inlineStr">
        <is>
          <t>Endividamento Geral</t>
        </is>
      </c>
      <c r="H245" t="n">
        <v>19757.87</v>
      </c>
      <c r="I245" t="inlineStr">
        <is>
          <t>False</t>
        </is>
      </c>
      <c r="J245" t="n">
        <v/>
      </c>
      <c r="K245" t="n">
        <v/>
      </c>
      <c r="L245" s="555" t="n">
        <v>45712</v>
      </c>
      <c r="M245" s="555" t="n">
        <v>46962</v>
      </c>
      <c r="N245" t="n">
        <v>19757.87</v>
      </c>
      <c r="O245" t="inlineStr">
        <is>
          <t>Renegociado</t>
        </is>
      </c>
      <c r="Q245" t="inlineStr">
        <is>
          <t>Inserido via Proc de Renegociacao</t>
        </is>
      </c>
      <c r="R245" t="inlineStr">
        <is>
          <t>07/2028</t>
        </is>
      </c>
    </row>
    <row r="246">
      <c r="A246" t="inlineStr">
        <is>
          <t>112900</t>
        </is>
      </c>
      <c r="B246" t="inlineStr">
        <is>
          <t>Love Cabaret</t>
        </is>
      </c>
      <c r="C246" t="inlineStr">
        <is>
          <t>IRPJ - IMPOSTO SOBRE A RENDA DAS PESSOAS JURIDICAS</t>
        </is>
      </c>
      <c r="D246" t="inlineStr">
        <is>
          <t>IRPJ - IMPOSTO SOBRE A RENDA DAS PESSOAS JURIDICAS</t>
        </is>
      </c>
      <c r="F246" t="inlineStr">
        <is>
          <t>Endividamento</t>
        </is>
      </c>
      <c r="G246" t="inlineStr">
        <is>
          <t>Endividamento Geral</t>
        </is>
      </c>
      <c r="H246" t="n">
        <v>19757.87</v>
      </c>
      <c r="I246" t="inlineStr">
        <is>
          <t>False</t>
        </is>
      </c>
      <c r="J246" t="n">
        <v/>
      </c>
      <c r="K246" t="n">
        <v/>
      </c>
      <c r="L246" s="555" t="n">
        <v>45712</v>
      </c>
      <c r="M246" s="555" t="n">
        <v>46932</v>
      </c>
      <c r="N246" t="n">
        <v>19757.87</v>
      </c>
      <c r="O246" t="inlineStr">
        <is>
          <t>Renegociado</t>
        </is>
      </c>
      <c r="Q246" t="inlineStr">
        <is>
          <t>Inserido via Proc de Renegociacao</t>
        </is>
      </c>
      <c r="R246" t="inlineStr">
        <is>
          <t>06/2028</t>
        </is>
      </c>
    </row>
    <row r="247">
      <c r="A247" t="inlineStr">
        <is>
          <t>112899</t>
        </is>
      </c>
      <c r="B247" t="inlineStr">
        <is>
          <t>Love Cabaret</t>
        </is>
      </c>
      <c r="C247" t="inlineStr">
        <is>
          <t>IRPJ - IMPOSTO SOBRE A RENDA DAS PESSOAS JURIDICAS</t>
        </is>
      </c>
      <c r="D247" t="inlineStr">
        <is>
          <t>IRPJ - IMPOSTO SOBRE A RENDA DAS PESSOAS JURIDICAS</t>
        </is>
      </c>
      <c r="F247" t="inlineStr">
        <is>
          <t>Endividamento</t>
        </is>
      </c>
      <c r="G247" t="inlineStr">
        <is>
          <t>Endividamento Geral</t>
        </is>
      </c>
      <c r="H247" t="n">
        <v>19757.87</v>
      </c>
      <c r="I247" t="inlineStr">
        <is>
          <t>False</t>
        </is>
      </c>
      <c r="J247" t="n">
        <v/>
      </c>
      <c r="K247" t="n">
        <v/>
      </c>
      <c r="L247" s="555" t="n">
        <v>45712</v>
      </c>
      <c r="M247" s="555" t="n">
        <v>46901</v>
      </c>
      <c r="N247" t="n">
        <v>19757.87</v>
      </c>
      <c r="O247" t="inlineStr">
        <is>
          <t>Renegociado</t>
        </is>
      </c>
      <c r="Q247" t="inlineStr">
        <is>
          <t>Inserido via Proc de Renegociacao</t>
        </is>
      </c>
      <c r="R247" t="inlineStr">
        <is>
          <t>05/2028</t>
        </is>
      </c>
    </row>
    <row r="248">
      <c r="A248" t="inlineStr">
        <is>
          <t>112898</t>
        </is>
      </c>
      <c r="B248" t="inlineStr">
        <is>
          <t>Love Cabaret</t>
        </is>
      </c>
      <c r="C248" t="inlineStr">
        <is>
          <t>IRPJ - IMPOSTO SOBRE A RENDA DAS PESSOAS JURIDICAS</t>
        </is>
      </c>
      <c r="D248" t="inlineStr">
        <is>
          <t>IRPJ - IMPOSTO SOBRE A RENDA DAS PESSOAS JURIDICAS</t>
        </is>
      </c>
      <c r="F248" t="inlineStr">
        <is>
          <t>Endividamento</t>
        </is>
      </c>
      <c r="G248" t="inlineStr">
        <is>
          <t>Endividamento Geral</t>
        </is>
      </c>
      <c r="H248" t="n">
        <v>19757.87</v>
      </c>
      <c r="I248" t="inlineStr">
        <is>
          <t>False</t>
        </is>
      </c>
      <c r="J248" t="n">
        <v/>
      </c>
      <c r="K248" t="n">
        <v/>
      </c>
      <c r="L248" s="555" t="n">
        <v>45712</v>
      </c>
      <c r="M248" s="555" t="n">
        <v>46871</v>
      </c>
      <c r="N248" t="n">
        <v>19757.87</v>
      </c>
      <c r="O248" t="inlineStr">
        <is>
          <t>Renegociado</t>
        </is>
      </c>
      <c r="Q248" t="inlineStr">
        <is>
          <t>Inserido via Proc de Renegociacao</t>
        </is>
      </c>
      <c r="R248" t="inlineStr">
        <is>
          <t>04/2028</t>
        </is>
      </c>
    </row>
    <row r="249">
      <c r="A249" t="inlineStr">
        <is>
          <t>112897</t>
        </is>
      </c>
      <c r="B249" t="inlineStr">
        <is>
          <t>Love Cabaret</t>
        </is>
      </c>
      <c r="C249" t="inlineStr">
        <is>
          <t>IRPJ - IMPOSTO SOBRE A RENDA DAS PESSOAS JURIDICAS</t>
        </is>
      </c>
      <c r="D249" t="inlineStr">
        <is>
          <t>IRPJ - IMPOSTO SOBRE A RENDA DAS PESSOAS JURIDICAS</t>
        </is>
      </c>
      <c r="F249" t="inlineStr">
        <is>
          <t>Endividamento</t>
        </is>
      </c>
      <c r="G249" t="inlineStr">
        <is>
          <t>Endividamento Geral</t>
        </is>
      </c>
      <c r="H249" t="n">
        <v>19757.87</v>
      </c>
      <c r="I249" t="inlineStr">
        <is>
          <t>False</t>
        </is>
      </c>
      <c r="J249" t="n">
        <v/>
      </c>
      <c r="K249" t="n">
        <v/>
      </c>
      <c r="L249" s="555" t="n">
        <v>45712</v>
      </c>
      <c r="M249" s="555" t="n">
        <v>46840</v>
      </c>
      <c r="N249" t="n">
        <v>19757.87</v>
      </c>
      <c r="O249" t="inlineStr">
        <is>
          <t>Renegociado</t>
        </is>
      </c>
      <c r="Q249" t="inlineStr">
        <is>
          <t>Inserido via Proc de Renegociacao</t>
        </is>
      </c>
      <c r="R249" t="inlineStr">
        <is>
          <t>03/2028</t>
        </is>
      </c>
    </row>
    <row r="250">
      <c r="A250" t="inlineStr">
        <is>
          <t>112896</t>
        </is>
      </c>
      <c r="B250" t="inlineStr">
        <is>
          <t>Love Cabaret</t>
        </is>
      </c>
      <c r="C250" t="inlineStr">
        <is>
          <t>IRPJ - IMPOSTO SOBRE A RENDA DAS PESSOAS JURIDICAS</t>
        </is>
      </c>
      <c r="D250" t="inlineStr">
        <is>
          <t>IRPJ - IMPOSTO SOBRE A RENDA DAS PESSOAS JURIDICAS</t>
        </is>
      </c>
      <c r="F250" t="inlineStr">
        <is>
          <t>Endividamento</t>
        </is>
      </c>
      <c r="G250" t="inlineStr">
        <is>
          <t>Endividamento Geral</t>
        </is>
      </c>
      <c r="H250" t="n">
        <v>19757.87</v>
      </c>
      <c r="I250" t="inlineStr">
        <is>
          <t>False</t>
        </is>
      </c>
      <c r="J250" t="n">
        <v/>
      </c>
      <c r="K250" t="n">
        <v/>
      </c>
      <c r="L250" s="555" t="n">
        <v>45712</v>
      </c>
      <c r="M250" s="555" t="n">
        <v>46811</v>
      </c>
      <c r="N250" t="n">
        <v>19757.87</v>
      </c>
      <c r="O250" t="inlineStr">
        <is>
          <t>Renegociado</t>
        </is>
      </c>
      <c r="Q250" t="inlineStr">
        <is>
          <t>Inserido via Proc de Renegociacao</t>
        </is>
      </c>
      <c r="R250" t="inlineStr">
        <is>
          <t>02/2028</t>
        </is>
      </c>
    </row>
    <row r="251">
      <c r="A251" t="inlineStr">
        <is>
          <t>112895</t>
        </is>
      </c>
      <c r="B251" t="inlineStr">
        <is>
          <t>Love Cabaret</t>
        </is>
      </c>
      <c r="C251" t="inlineStr">
        <is>
          <t>IRPJ - IMPOSTO SOBRE A RENDA DAS PESSOAS JURIDICAS</t>
        </is>
      </c>
      <c r="D251" t="inlineStr">
        <is>
          <t>IRPJ - IMPOSTO SOBRE A RENDA DAS PESSOAS JURIDICAS</t>
        </is>
      </c>
      <c r="F251" t="inlineStr">
        <is>
          <t>Endividamento</t>
        </is>
      </c>
      <c r="G251" t="inlineStr">
        <is>
          <t>Endividamento Geral</t>
        </is>
      </c>
      <c r="H251" t="n">
        <v>19757.87</v>
      </c>
      <c r="I251" t="inlineStr">
        <is>
          <t>False</t>
        </is>
      </c>
      <c r="J251" t="n">
        <v/>
      </c>
      <c r="K251" t="n">
        <v/>
      </c>
      <c r="L251" s="555" t="n">
        <v>45712</v>
      </c>
      <c r="M251" s="555" t="n">
        <v>46780</v>
      </c>
      <c r="N251" t="n">
        <v>19757.87</v>
      </c>
      <c r="O251" t="inlineStr">
        <is>
          <t>Renegociado</t>
        </is>
      </c>
      <c r="Q251" t="inlineStr">
        <is>
          <t>Inserido via Proc de Renegociacao</t>
        </is>
      </c>
      <c r="R251" t="inlineStr">
        <is>
          <t>01/2028</t>
        </is>
      </c>
    </row>
    <row r="252">
      <c r="A252" t="inlineStr">
        <is>
          <t>112894</t>
        </is>
      </c>
      <c r="B252" t="inlineStr">
        <is>
          <t>Love Cabaret</t>
        </is>
      </c>
      <c r="C252" t="inlineStr">
        <is>
          <t>IRPJ - IMPOSTO SOBRE A RENDA DAS PESSOAS JURIDICAS</t>
        </is>
      </c>
      <c r="D252" t="inlineStr">
        <is>
          <t>IRPJ - IMPOSTO SOBRE A RENDA DAS PESSOAS JURIDICAS</t>
        </is>
      </c>
      <c r="F252" t="inlineStr">
        <is>
          <t>Endividamento</t>
        </is>
      </c>
      <c r="G252" t="inlineStr">
        <is>
          <t>Endividamento Geral</t>
        </is>
      </c>
      <c r="H252" t="n">
        <v>19757.87</v>
      </c>
      <c r="I252" t="inlineStr">
        <is>
          <t>False</t>
        </is>
      </c>
      <c r="J252" t="n">
        <v/>
      </c>
      <c r="K252" t="n">
        <v/>
      </c>
      <c r="L252" s="555" t="n">
        <v>45712</v>
      </c>
      <c r="M252" s="555" t="n">
        <v>46749</v>
      </c>
      <c r="N252" t="n">
        <v>19757.87</v>
      </c>
      <c r="O252" t="inlineStr">
        <is>
          <t>Renegociado</t>
        </is>
      </c>
      <c r="Q252" t="inlineStr">
        <is>
          <t>Inserido via Proc de Renegociacao</t>
        </is>
      </c>
      <c r="R252" t="inlineStr">
        <is>
          <t>12/2027</t>
        </is>
      </c>
    </row>
    <row r="253">
      <c r="A253" t="inlineStr">
        <is>
          <t>112893</t>
        </is>
      </c>
      <c r="B253" t="inlineStr">
        <is>
          <t>Love Cabaret</t>
        </is>
      </c>
      <c r="C253" t="inlineStr">
        <is>
          <t>IRPJ - IMPOSTO SOBRE A RENDA DAS PESSOAS JURIDICAS</t>
        </is>
      </c>
      <c r="D253" t="inlineStr">
        <is>
          <t>IRPJ - IMPOSTO SOBRE A RENDA DAS PESSOAS JURIDICAS</t>
        </is>
      </c>
      <c r="F253" t="inlineStr">
        <is>
          <t>Endividamento</t>
        </is>
      </c>
      <c r="G253" t="inlineStr">
        <is>
          <t>Endividamento Geral</t>
        </is>
      </c>
      <c r="H253" t="n">
        <v>19757.87</v>
      </c>
      <c r="I253" t="inlineStr">
        <is>
          <t>False</t>
        </is>
      </c>
      <c r="J253" t="n">
        <v/>
      </c>
      <c r="K253" t="n">
        <v/>
      </c>
      <c r="L253" s="555" t="n">
        <v>45712</v>
      </c>
      <c r="M253" s="555" t="n">
        <v>46719</v>
      </c>
      <c r="N253" t="n">
        <v>19757.87</v>
      </c>
      <c r="O253" t="inlineStr">
        <is>
          <t>Renegociado</t>
        </is>
      </c>
      <c r="Q253" t="inlineStr">
        <is>
          <t>Inserido via Proc de Renegociacao</t>
        </is>
      </c>
      <c r="R253" t="inlineStr">
        <is>
          <t>11/2027</t>
        </is>
      </c>
    </row>
    <row r="254">
      <c r="A254" t="inlineStr">
        <is>
          <t>112892</t>
        </is>
      </c>
      <c r="B254" t="inlineStr">
        <is>
          <t>Love Cabaret</t>
        </is>
      </c>
      <c r="C254" t="inlineStr">
        <is>
          <t>IRPJ - IMPOSTO SOBRE A RENDA DAS PESSOAS JURIDICAS</t>
        </is>
      </c>
      <c r="D254" t="inlineStr">
        <is>
          <t>IRPJ - IMPOSTO SOBRE A RENDA DAS PESSOAS JURIDICAS</t>
        </is>
      </c>
      <c r="F254" t="inlineStr">
        <is>
          <t>Endividamento</t>
        </is>
      </c>
      <c r="G254" t="inlineStr">
        <is>
          <t>Endividamento Geral</t>
        </is>
      </c>
      <c r="H254" t="n">
        <v>19757.87</v>
      </c>
      <c r="I254" t="inlineStr">
        <is>
          <t>False</t>
        </is>
      </c>
      <c r="J254" t="n">
        <v/>
      </c>
      <c r="K254" t="n">
        <v/>
      </c>
      <c r="L254" s="555" t="n">
        <v>45712</v>
      </c>
      <c r="M254" s="555" t="n">
        <v>46688</v>
      </c>
      <c r="N254" t="n">
        <v>19757.87</v>
      </c>
      <c r="O254" t="inlineStr">
        <is>
          <t>Renegociado</t>
        </is>
      </c>
      <c r="Q254" t="inlineStr">
        <is>
          <t>Inserido via Proc de Renegociacao</t>
        </is>
      </c>
      <c r="R254" t="inlineStr">
        <is>
          <t>10/2027</t>
        </is>
      </c>
    </row>
    <row r="255">
      <c r="A255" t="inlineStr">
        <is>
          <t>112891</t>
        </is>
      </c>
      <c r="B255" t="inlineStr">
        <is>
          <t>Love Cabaret</t>
        </is>
      </c>
      <c r="C255" t="inlineStr">
        <is>
          <t>IRPJ - IMPOSTO SOBRE A RENDA DAS PESSOAS JURIDICAS</t>
        </is>
      </c>
      <c r="D255" t="inlineStr">
        <is>
          <t>IRPJ - IMPOSTO SOBRE A RENDA DAS PESSOAS JURIDICAS</t>
        </is>
      </c>
      <c r="F255" t="inlineStr">
        <is>
          <t>Endividamento</t>
        </is>
      </c>
      <c r="G255" t="inlineStr">
        <is>
          <t>Endividamento Geral</t>
        </is>
      </c>
      <c r="H255" t="n">
        <v>19757.87</v>
      </c>
      <c r="I255" t="inlineStr">
        <is>
          <t>False</t>
        </is>
      </c>
      <c r="J255" t="n">
        <v/>
      </c>
      <c r="K255" t="n">
        <v/>
      </c>
      <c r="L255" s="555" t="n">
        <v>45712</v>
      </c>
      <c r="M255" s="555" t="n">
        <v>46658</v>
      </c>
      <c r="N255" t="n">
        <v>19757.87</v>
      </c>
      <c r="O255" t="inlineStr">
        <is>
          <t>Renegociado</t>
        </is>
      </c>
      <c r="Q255" t="inlineStr">
        <is>
          <t>Inserido via Proc de Renegociacao</t>
        </is>
      </c>
      <c r="R255" t="inlineStr">
        <is>
          <t>09/2027</t>
        </is>
      </c>
    </row>
    <row r="256">
      <c r="A256" t="inlineStr">
        <is>
          <t>112890</t>
        </is>
      </c>
      <c r="B256" t="inlineStr">
        <is>
          <t>Love Cabaret</t>
        </is>
      </c>
      <c r="C256" t="inlineStr">
        <is>
          <t>IRPJ - IMPOSTO SOBRE A RENDA DAS PESSOAS JURIDICAS</t>
        </is>
      </c>
      <c r="D256" t="inlineStr">
        <is>
          <t>IRPJ - IMPOSTO SOBRE A RENDA DAS PESSOAS JURIDICAS</t>
        </is>
      </c>
      <c r="F256" t="inlineStr">
        <is>
          <t>Endividamento</t>
        </is>
      </c>
      <c r="G256" t="inlineStr">
        <is>
          <t>Endividamento Geral</t>
        </is>
      </c>
      <c r="H256" t="n">
        <v>19757.87</v>
      </c>
      <c r="I256" t="inlineStr">
        <is>
          <t>False</t>
        </is>
      </c>
      <c r="J256" t="n">
        <v/>
      </c>
      <c r="K256" t="n">
        <v/>
      </c>
      <c r="L256" s="555" t="n">
        <v>45712</v>
      </c>
      <c r="M256" s="555" t="n">
        <v>46627</v>
      </c>
      <c r="N256" t="n">
        <v>19757.87</v>
      </c>
      <c r="O256" t="inlineStr">
        <is>
          <t>Renegociado</t>
        </is>
      </c>
      <c r="Q256" t="inlineStr">
        <is>
          <t>Inserido via Proc de Renegociacao</t>
        </is>
      </c>
      <c r="R256" t="inlineStr">
        <is>
          <t>08/2027</t>
        </is>
      </c>
    </row>
    <row r="257">
      <c r="A257" t="inlineStr">
        <is>
          <t>112889</t>
        </is>
      </c>
      <c r="B257" t="inlineStr">
        <is>
          <t>Love Cabaret</t>
        </is>
      </c>
      <c r="C257" t="inlineStr">
        <is>
          <t>IRPJ - IMPOSTO SOBRE A RENDA DAS PESSOAS JURIDICAS</t>
        </is>
      </c>
      <c r="D257" t="inlineStr">
        <is>
          <t>IRPJ - IMPOSTO SOBRE A RENDA DAS PESSOAS JURIDICAS</t>
        </is>
      </c>
      <c r="F257" t="inlineStr">
        <is>
          <t>Endividamento</t>
        </is>
      </c>
      <c r="G257" t="inlineStr">
        <is>
          <t>Endividamento Geral</t>
        </is>
      </c>
      <c r="H257" t="n">
        <v>19757.87</v>
      </c>
      <c r="I257" t="inlineStr">
        <is>
          <t>False</t>
        </is>
      </c>
      <c r="J257" t="n">
        <v/>
      </c>
      <c r="K257" t="n">
        <v/>
      </c>
      <c r="L257" s="555" t="n">
        <v>45712</v>
      </c>
      <c r="M257" s="555" t="n">
        <v>46596</v>
      </c>
      <c r="N257" t="n">
        <v>19757.87</v>
      </c>
      <c r="O257" t="inlineStr">
        <is>
          <t>Renegociado</t>
        </is>
      </c>
      <c r="Q257" t="inlineStr">
        <is>
          <t>Inserido via Proc de Renegociacao</t>
        </is>
      </c>
      <c r="R257" t="inlineStr">
        <is>
          <t>07/2027</t>
        </is>
      </c>
    </row>
    <row r="258">
      <c r="A258" t="inlineStr">
        <is>
          <t>112888</t>
        </is>
      </c>
      <c r="B258" t="inlineStr">
        <is>
          <t>Love Cabaret</t>
        </is>
      </c>
      <c r="C258" t="inlineStr">
        <is>
          <t>IRPJ - IMPOSTO SOBRE A RENDA DAS PESSOAS JURIDICAS</t>
        </is>
      </c>
      <c r="D258" t="inlineStr">
        <is>
          <t>IRPJ - IMPOSTO SOBRE A RENDA DAS PESSOAS JURIDICAS</t>
        </is>
      </c>
      <c r="F258" t="inlineStr">
        <is>
          <t>Endividamento</t>
        </is>
      </c>
      <c r="G258" t="inlineStr">
        <is>
          <t>Endividamento Geral</t>
        </is>
      </c>
      <c r="H258" t="n">
        <v>19757.87</v>
      </c>
      <c r="I258" t="inlineStr">
        <is>
          <t>False</t>
        </is>
      </c>
      <c r="J258" t="n">
        <v/>
      </c>
      <c r="K258" t="n">
        <v/>
      </c>
      <c r="L258" s="555" t="n">
        <v>45712</v>
      </c>
      <c r="M258" s="555" t="n">
        <v>46566</v>
      </c>
      <c r="N258" t="n">
        <v>19757.87</v>
      </c>
      <c r="O258" t="inlineStr">
        <is>
          <t>Renegociado</t>
        </is>
      </c>
      <c r="Q258" t="inlineStr">
        <is>
          <t>Inserido via Proc de Renegociacao</t>
        </is>
      </c>
      <c r="R258" t="inlineStr">
        <is>
          <t>06/2027</t>
        </is>
      </c>
    </row>
    <row r="259">
      <c r="A259" t="inlineStr">
        <is>
          <t>112887</t>
        </is>
      </c>
      <c r="B259" t="inlineStr">
        <is>
          <t>Love Cabaret</t>
        </is>
      </c>
      <c r="C259" t="inlineStr">
        <is>
          <t>IRPJ - IMPOSTO SOBRE A RENDA DAS PESSOAS JURIDICAS</t>
        </is>
      </c>
      <c r="D259" t="inlineStr">
        <is>
          <t>IRPJ - IMPOSTO SOBRE A RENDA DAS PESSOAS JURIDICAS</t>
        </is>
      </c>
      <c r="F259" t="inlineStr">
        <is>
          <t>Endividamento</t>
        </is>
      </c>
      <c r="G259" t="inlineStr">
        <is>
          <t>Endividamento Geral</t>
        </is>
      </c>
      <c r="H259" t="n">
        <v>19757.87</v>
      </c>
      <c r="I259" t="inlineStr">
        <is>
          <t>False</t>
        </is>
      </c>
      <c r="J259" t="n">
        <v/>
      </c>
      <c r="K259" t="n">
        <v/>
      </c>
      <c r="L259" s="555" t="n">
        <v>45712</v>
      </c>
      <c r="M259" s="555" t="n">
        <v>46535</v>
      </c>
      <c r="N259" t="n">
        <v>19757.87</v>
      </c>
      <c r="O259" t="inlineStr">
        <is>
          <t>Renegociado</t>
        </is>
      </c>
      <c r="Q259" t="inlineStr">
        <is>
          <t>Inserido via Proc de Renegociacao</t>
        </is>
      </c>
      <c r="R259" t="inlineStr">
        <is>
          <t>05/2027</t>
        </is>
      </c>
    </row>
    <row r="260">
      <c r="A260" t="inlineStr">
        <is>
          <t>112886</t>
        </is>
      </c>
      <c r="B260" t="inlineStr">
        <is>
          <t>Love Cabaret</t>
        </is>
      </c>
      <c r="C260" t="inlineStr">
        <is>
          <t>IRPJ - IMPOSTO SOBRE A RENDA DAS PESSOAS JURIDICAS</t>
        </is>
      </c>
      <c r="D260" t="inlineStr">
        <is>
          <t>IRPJ - IMPOSTO SOBRE A RENDA DAS PESSOAS JURIDICAS</t>
        </is>
      </c>
      <c r="F260" t="inlineStr">
        <is>
          <t>Endividamento</t>
        </is>
      </c>
      <c r="G260" t="inlineStr">
        <is>
          <t>Endividamento Geral</t>
        </is>
      </c>
      <c r="H260" t="n">
        <v>19757.87</v>
      </c>
      <c r="I260" t="inlineStr">
        <is>
          <t>False</t>
        </is>
      </c>
      <c r="J260" t="n">
        <v/>
      </c>
      <c r="K260" t="n">
        <v/>
      </c>
      <c r="L260" s="555" t="n">
        <v>45712</v>
      </c>
      <c r="M260" s="555" t="n">
        <v>46505</v>
      </c>
      <c r="N260" t="n">
        <v>19757.87</v>
      </c>
      <c r="O260" t="inlineStr">
        <is>
          <t>Renegociado</t>
        </is>
      </c>
      <c r="Q260" t="inlineStr">
        <is>
          <t>Inserido via Proc de Renegociacao</t>
        </is>
      </c>
      <c r="R260" t="inlineStr">
        <is>
          <t>04/2027</t>
        </is>
      </c>
    </row>
    <row r="261">
      <c r="A261" t="inlineStr">
        <is>
          <t>112885</t>
        </is>
      </c>
      <c r="B261" t="inlineStr">
        <is>
          <t>Love Cabaret</t>
        </is>
      </c>
      <c r="C261" t="inlineStr">
        <is>
          <t>IRPJ - IMPOSTO SOBRE A RENDA DAS PESSOAS JURIDICAS</t>
        </is>
      </c>
      <c r="D261" t="inlineStr">
        <is>
          <t>IRPJ - IMPOSTO SOBRE A RENDA DAS PESSOAS JURIDICAS</t>
        </is>
      </c>
      <c r="F261" t="inlineStr">
        <is>
          <t>Endividamento</t>
        </is>
      </c>
      <c r="G261" t="inlineStr">
        <is>
          <t>Endividamento Geral</t>
        </is>
      </c>
      <c r="H261" t="n">
        <v>19757.87</v>
      </c>
      <c r="I261" t="inlineStr">
        <is>
          <t>False</t>
        </is>
      </c>
      <c r="J261" t="n">
        <v/>
      </c>
      <c r="K261" t="n">
        <v/>
      </c>
      <c r="L261" s="555" t="n">
        <v>45712</v>
      </c>
      <c r="M261" s="555" t="n">
        <v>46474</v>
      </c>
      <c r="N261" t="n">
        <v>19757.87</v>
      </c>
      <c r="O261" t="inlineStr">
        <is>
          <t>Renegociado</t>
        </is>
      </c>
      <c r="Q261" t="inlineStr">
        <is>
          <t>Inserido via Proc de Renegociacao</t>
        </is>
      </c>
      <c r="R261" t="inlineStr">
        <is>
          <t>03/2027</t>
        </is>
      </c>
    </row>
    <row r="262">
      <c r="A262" t="inlineStr">
        <is>
          <t>112884</t>
        </is>
      </c>
      <c r="B262" t="inlineStr">
        <is>
          <t>Love Cabaret</t>
        </is>
      </c>
      <c r="C262" t="inlineStr">
        <is>
          <t>IRPJ - IMPOSTO SOBRE A RENDA DAS PESSOAS JURIDICAS</t>
        </is>
      </c>
      <c r="D262" t="inlineStr">
        <is>
          <t>IRPJ - IMPOSTO SOBRE A RENDA DAS PESSOAS JURIDICAS</t>
        </is>
      </c>
      <c r="F262" t="inlineStr">
        <is>
          <t>Endividamento</t>
        </is>
      </c>
      <c r="G262" t="inlineStr">
        <is>
          <t>Endividamento Geral</t>
        </is>
      </c>
      <c r="H262" t="n">
        <v>19757.87</v>
      </c>
      <c r="I262" t="inlineStr">
        <is>
          <t>False</t>
        </is>
      </c>
      <c r="J262" t="n">
        <v/>
      </c>
      <c r="K262" t="n">
        <v/>
      </c>
      <c r="L262" s="555" t="n">
        <v>45712</v>
      </c>
      <c r="M262" s="555" t="n">
        <v>46446</v>
      </c>
      <c r="N262" t="n">
        <v>19757.87</v>
      </c>
      <c r="O262" t="inlineStr">
        <is>
          <t>Renegociado</t>
        </is>
      </c>
      <c r="Q262" t="inlineStr">
        <is>
          <t>Inserido via Proc de Renegociacao</t>
        </is>
      </c>
      <c r="R262" t="inlineStr">
        <is>
          <t>02/2027</t>
        </is>
      </c>
    </row>
    <row r="263">
      <c r="A263" t="inlineStr">
        <is>
          <t>112883</t>
        </is>
      </c>
      <c r="B263" t="inlineStr">
        <is>
          <t>Love Cabaret</t>
        </is>
      </c>
      <c r="C263" t="inlineStr">
        <is>
          <t>IRPJ - IMPOSTO SOBRE A RENDA DAS PESSOAS JURIDICAS</t>
        </is>
      </c>
      <c r="D263" t="inlineStr">
        <is>
          <t>IRPJ - IMPOSTO SOBRE A RENDA DAS PESSOAS JURIDICAS</t>
        </is>
      </c>
      <c r="F263" t="inlineStr">
        <is>
          <t>Endividamento</t>
        </is>
      </c>
      <c r="G263" t="inlineStr">
        <is>
          <t>Endividamento Geral</t>
        </is>
      </c>
      <c r="H263" t="n">
        <v>19757.87</v>
      </c>
      <c r="I263" t="inlineStr">
        <is>
          <t>False</t>
        </is>
      </c>
      <c r="J263" t="n">
        <v/>
      </c>
      <c r="K263" t="n">
        <v/>
      </c>
      <c r="L263" s="555" t="n">
        <v>45712</v>
      </c>
      <c r="M263" s="555" t="n">
        <v>46415</v>
      </c>
      <c r="N263" t="n">
        <v>19757.87</v>
      </c>
      <c r="O263" t="inlineStr">
        <is>
          <t>Renegociado</t>
        </is>
      </c>
      <c r="Q263" t="inlineStr">
        <is>
          <t>Inserido via Proc de Renegociacao</t>
        </is>
      </c>
      <c r="R263" t="inlineStr">
        <is>
          <t>01/2027</t>
        </is>
      </c>
    </row>
    <row r="264">
      <c r="A264" t="inlineStr">
        <is>
          <t>112882</t>
        </is>
      </c>
      <c r="B264" t="inlineStr">
        <is>
          <t>Love Cabaret</t>
        </is>
      </c>
      <c r="C264" t="inlineStr">
        <is>
          <t>IRPJ - IMPOSTO SOBRE A RENDA DAS PESSOAS JURIDICAS</t>
        </is>
      </c>
      <c r="D264" t="inlineStr">
        <is>
          <t>IRPJ - IMPOSTO SOBRE A RENDA DAS PESSOAS JURIDICAS</t>
        </is>
      </c>
      <c r="F264" t="inlineStr">
        <is>
          <t>Endividamento</t>
        </is>
      </c>
      <c r="G264" t="inlineStr">
        <is>
          <t>Endividamento Geral</t>
        </is>
      </c>
      <c r="H264" t="n">
        <v>19757.87</v>
      </c>
      <c r="I264" t="inlineStr">
        <is>
          <t>False</t>
        </is>
      </c>
      <c r="J264" t="n">
        <v/>
      </c>
      <c r="K264" t="n">
        <v/>
      </c>
      <c r="L264" s="555" t="n">
        <v>45712</v>
      </c>
      <c r="M264" s="555" t="n">
        <v>46384</v>
      </c>
      <c r="N264" t="n">
        <v>19757.87</v>
      </c>
      <c r="O264" t="inlineStr">
        <is>
          <t>Renegociado</t>
        </is>
      </c>
      <c r="Q264" t="inlineStr">
        <is>
          <t>Inserido via Proc de Renegociacao</t>
        </is>
      </c>
      <c r="R264" t="inlineStr">
        <is>
          <t>12/2026</t>
        </is>
      </c>
    </row>
    <row r="265">
      <c r="A265" t="inlineStr">
        <is>
          <t>112881</t>
        </is>
      </c>
      <c r="B265" t="inlineStr">
        <is>
          <t>Love Cabaret</t>
        </is>
      </c>
      <c r="C265" t="inlineStr">
        <is>
          <t>IRPJ - IMPOSTO SOBRE A RENDA DAS PESSOAS JURIDICAS</t>
        </is>
      </c>
      <c r="D265" t="inlineStr">
        <is>
          <t>IRPJ - IMPOSTO SOBRE A RENDA DAS PESSOAS JURIDICAS</t>
        </is>
      </c>
      <c r="F265" t="inlineStr">
        <is>
          <t>Endividamento</t>
        </is>
      </c>
      <c r="G265" t="inlineStr">
        <is>
          <t>Endividamento Geral</t>
        </is>
      </c>
      <c r="H265" t="n">
        <v>19757.87</v>
      </c>
      <c r="I265" t="inlineStr">
        <is>
          <t>False</t>
        </is>
      </c>
      <c r="J265" t="n">
        <v/>
      </c>
      <c r="K265" t="n">
        <v/>
      </c>
      <c r="L265" s="555" t="n">
        <v>45712</v>
      </c>
      <c r="M265" s="555" t="n">
        <v>46354</v>
      </c>
      <c r="N265" t="n">
        <v>19757.87</v>
      </c>
      <c r="O265" t="inlineStr">
        <is>
          <t>Renegociado</t>
        </is>
      </c>
      <c r="Q265" t="inlineStr">
        <is>
          <t>Inserido via Proc de Renegociacao</t>
        </is>
      </c>
      <c r="R265" t="inlineStr">
        <is>
          <t>11/2026</t>
        </is>
      </c>
    </row>
    <row r="266">
      <c r="A266" t="inlineStr">
        <is>
          <t>112880</t>
        </is>
      </c>
      <c r="B266" t="inlineStr">
        <is>
          <t>Love Cabaret</t>
        </is>
      </c>
      <c r="C266" t="inlineStr">
        <is>
          <t>IRPJ - IMPOSTO SOBRE A RENDA DAS PESSOAS JURIDICAS</t>
        </is>
      </c>
      <c r="D266" t="inlineStr">
        <is>
          <t>IRPJ - IMPOSTO SOBRE A RENDA DAS PESSOAS JURIDICAS</t>
        </is>
      </c>
      <c r="F266" t="inlineStr">
        <is>
          <t>Endividamento</t>
        </is>
      </c>
      <c r="G266" t="inlineStr">
        <is>
          <t>Endividamento Geral</t>
        </is>
      </c>
      <c r="H266" t="n">
        <v>19757.87</v>
      </c>
      <c r="I266" t="inlineStr">
        <is>
          <t>False</t>
        </is>
      </c>
      <c r="J266" t="n">
        <v/>
      </c>
      <c r="K266" t="n">
        <v/>
      </c>
      <c r="L266" s="555" t="n">
        <v>45712</v>
      </c>
      <c r="M266" s="555" t="n">
        <v>46323</v>
      </c>
      <c r="N266" t="n">
        <v>19757.87</v>
      </c>
      <c r="O266" t="inlineStr">
        <is>
          <t>Renegociado</t>
        </is>
      </c>
      <c r="Q266" t="inlineStr">
        <is>
          <t>Inserido via Proc de Renegociacao</t>
        </is>
      </c>
      <c r="R266" t="inlineStr">
        <is>
          <t>10/2026</t>
        </is>
      </c>
    </row>
    <row r="267">
      <c r="A267" t="inlineStr">
        <is>
          <t>112879</t>
        </is>
      </c>
      <c r="B267" t="inlineStr">
        <is>
          <t>Love Cabaret</t>
        </is>
      </c>
      <c r="C267" t="inlineStr">
        <is>
          <t xml:space="preserve">MINISTERIO DA FAZENDA </t>
        </is>
      </c>
      <c r="D267" t="inlineStr">
        <is>
          <t>MINISTERIO DA FAZENDA</t>
        </is>
      </c>
      <c r="E267" t="inlineStr">
        <is>
          <t>20/60</t>
        </is>
      </c>
      <c r="F267" t="inlineStr">
        <is>
          <t>Endividamento</t>
        </is>
      </c>
      <c r="G267" t="inlineStr">
        <is>
          <t>Endividamento Geral</t>
        </is>
      </c>
      <c r="H267" t="n">
        <v>19757.87</v>
      </c>
      <c r="I267" t="inlineStr">
        <is>
          <t>False</t>
        </is>
      </c>
      <c r="J267" t="n">
        <v/>
      </c>
      <c r="K267" t="n">
        <v/>
      </c>
      <c r="L267" s="555" t="n">
        <v>45712</v>
      </c>
      <c r="M267" s="555" t="n">
        <v>46293</v>
      </c>
      <c r="N267" t="n">
        <v>19757.87</v>
      </c>
      <c r="O267" t="inlineStr">
        <is>
          <t>Renegociado</t>
        </is>
      </c>
      <c r="Q267" t="inlineStr">
        <is>
          <t>PARCELAMENTO 02110001200351994672573 IRPJ E CSLL 6,9,12/2024 /PIS E COFINS 6,7,8,9,10,11,12/2024 - Inserido via Proc de Renegociacao</t>
        </is>
      </c>
      <c r="R267" t="inlineStr">
        <is>
          <t>09/2026</t>
        </is>
      </c>
    </row>
    <row r="268">
      <c r="A268" t="inlineStr">
        <is>
          <t>112878</t>
        </is>
      </c>
      <c r="B268" t="inlineStr">
        <is>
          <t>Love Cabaret</t>
        </is>
      </c>
      <c r="C268" t="inlineStr">
        <is>
          <t xml:space="preserve">MINISTERIO DA FAZENDA </t>
        </is>
      </c>
      <c r="D268" t="inlineStr">
        <is>
          <t>MINISTERIO DA FAZENDA</t>
        </is>
      </c>
      <c r="E268" t="inlineStr">
        <is>
          <t>19/60</t>
        </is>
      </c>
      <c r="F268" t="inlineStr">
        <is>
          <t>Endividamento</t>
        </is>
      </c>
      <c r="G268" t="inlineStr">
        <is>
          <t>Endividamento Geral</t>
        </is>
      </c>
      <c r="H268" t="n">
        <v>19757.87</v>
      </c>
      <c r="I268" t="inlineStr">
        <is>
          <t>False</t>
        </is>
      </c>
      <c r="J268" t="n">
        <v/>
      </c>
      <c r="K268" t="n">
        <v/>
      </c>
      <c r="L268" s="555" t="n">
        <v>45712</v>
      </c>
      <c r="M268" s="555" t="n">
        <v>46262</v>
      </c>
      <c r="N268" t="n">
        <v>19757.87</v>
      </c>
      <c r="O268" t="inlineStr">
        <is>
          <t>Renegociado</t>
        </is>
      </c>
      <c r="Q268" t="inlineStr">
        <is>
          <t>PARCELAMENTO 02110001200351994672573 IRPJ E CSLL 6,9,12/2024 /PIS E COFINS 6,7,8,9,10,11,12/2024 - Inserido via Proc de Renegociacao</t>
        </is>
      </c>
      <c r="R268" t="inlineStr">
        <is>
          <t>08/2026</t>
        </is>
      </c>
    </row>
    <row r="269">
      <c r="A269" t="inlineStr">
        <is>
          <t>112877</t>
        </is>
      </c>
      <c r="B269" t="inlineStr">
        <is>
          <t>Love Cabaret</t>
        </is>
      </c>
      <c r="C269" t="inlineStr">
        <is>
          <t xml:space="preserve">MINISTERIO DA FAZENDA </t>
        </is>
      </c>
      <c r="D269" t="inlineStr">
        <is>
          <t>MINISTERIO DA FAZENDA</t>
        </is>
      </c>
      <c r="E269" t="inlineStr">
        <is>
          <t>18/60</t>
        </is>
      </c>
      <c r="F269" t="inlineStr">
        <is>
          <t>Endividamento</t>
        </is>
      </c>
      <c r="G269" t="inlineStr">
        <is>
          <t>Endividamento Geral</t>
        </is>
      </c>
      <c r="H269" t="n">
        <v>19757.87</v>
      </c>
      <c r="I269" t="inlineStr">
        <is>
          <t>False</t>
        </is>
      </c>
      <c r="J269" t="n">
        <v/>
      </c>
      <c r="K269" t="n">
        <v/>
      </c>
      <c r="L269" s="555" t="n">
        <v>45712</v>
      </c>
      <c r="M269" s="555" t="n">
        <v>46231</v>
      </c>
      <c r="N269" t="n">
        <v>19757.87</v>
      </c>
      <c r="O269" t="inlineStr">
        <is>
          <t>Renegociado</t>
        </is>
      </c>
      <c r="Q269" t="inlineStr">
        <is>
          <t>PARCELAMENTO 02110001200351994672573 IRPJ E CSLL 6,9,12/2024 /PIS E COFINS 6,7,8,9,10,11,12/2024 - Inserido via Proc de Renegociacao</t>
        </is>
      </c>
      <c r="R269" t="inlineStr">
        <is>
          <t>07/2026</t>
        </is>
      </c>
    </row>
    <row r="270">
      <c r="A270" t="inlineStr">
        <is>
          <t>112876</t>
        </is>
      </c>
      <c r="B270" t="inlineStr">
        <is>
          <t>Love Cabaret</t>
        </is>
      </c>
      <c r="C270" t="inlineStr">
        <is>
          <t xml:space="preserve">MINISTERIO DA FAZENDA </t>
        </is>
      </c>
      <c r="D270" t="inlineStr">
        <is>
          <t>MINISTERIO DA FAZENDA</t>
        </is>
      </c>
      <c r="E270" t="inlineStr">
        <is>
          <t>17/60</t>
        </is>
      </c>
      <c r="F270" t="inlineStr">
        <is>
          <t>Endividamento</t>
        </is>
      </c>
      <c r="G270" t="inlineStr">
        <is>
          <t>Endividamento Geral</t>
        </is>
      </c>
      <c r="H270" t="n">
        <v>19757.87</v>
      </c>
      <c r="I270" t="inlineStr">
        <is>
          <t>False</t>
        </is>
      </c>
      <c r="J270" t="n">
        <v/>
      </c>
      <c r="K270" t="n">
        <v/>
      </c>
      <c r="L270" s="555" t="n">
        <v>45712</v>
      </c>
      <c r="M270" s="555" t="n">
        <v>46201</v>
      </c>
      <c r="N270" t="n">
        <v>19757.87</v>
      </c>
      <c r="O270" t="inlineStr">
        <is>
          <t>Renegociado</t>
        </is>
      </c>
      <c r="Q270" t="inlineStr">
        <is>
          <t>PARCELAMENTO 02110001200351994672573 IRPJ E CSLL 6,9,12/2024 /PIS E COFINS 6,7,8,9,10,11,12/2024 - Inserido via Proc de Renegociacao</t>
        </is>
      </c>
      <c r="R270" t="inlineStr">
        <is>
          <t>06/2026</t>
        </is>
      </c>
    </row>
    <row r="271">
      <c r="A271" t="inlineStr">
        <is>
          <t>112875</t>
        </is>
      </c>
      <c r="B271" t="inlineStr">
        <is>
          <t>Love Cabaret</t>
        </is>
      </c>
      <c r="C271" t="inlineStr">
        <is>
          <t xml:space="preserve">MINISTERIO DA FAZENDA </t>
        </is>
      </c>
      <c r="D271" t="inlineStr">
        <is>
          <t>MINISTERIO DA FAZENDA</t>
        </is>
      </c>
      <c r="E271" t="inlineStr">
        <is>
          <t>16/60</t>
        </is>
      </c>
      <c r="F271" t="inlineStr">
        <is>
          <t>Endividamento</t>
        </is>
      </c>
      <c r="G271" t="inlineStr">
        <is>
          <t>Endividamento Geral</t>
        </is>
      </c>
      <c r="H271" t="n">
        <v>19757.87</v>
      </c>
      <c r="I271" t="inlineStr">
        <is>
          <t>False</t>
        </is>
      </c>
      <c r="J271" t="n">
        <v/>
      </c>
      <c r="K271" t="n">
        <v/>
      </c>
      <c r="L271" s="555" t="n">
        <v>45712</v>
      </c>
      <c r="M271" s="555" t="n">
        <v>46170</v>
      </c>
      <c r="N271" t="n">
        <v>19757.87</v>
      </c>
      <c r="O271" t="inlineStr">
        <is>
          <t>Renegociado</t>
        </is>
      </c>
      <c r="Q271" t="inlineStr">
        <is>
          <t>PARCELAMENTO 02110001200351994672573 IRPJ E CSLL 6,9,12/2024 /PIS E COFINS 6,7,8,9,10,11,12/2024 - Inserido via Proc de Renegociacao</t>
        </is>
      </c>
      <c r="R271" t="inlineStr">
        <is>
          <t>05/2026</t>
        </is>
      </c>
    </row>
    <row r="272">
      <c r="A272" t="inlineStr">
        <is>
          <t>112874</t>
        </is>
      </c>
      <c r="B272" t="inlineStr">
        <is>
          <t>Love Cabaret</t>
        </is>
      </c>
      <c r="C272" t="inlineStr">
        <is>
          <t xml:space="preserve">MINISTERIO DA FAZENDA </t>
        </is>
      </c>
      <c r="D272" t="inlineStr">
        <is>
          <t>MINISTERIO DA FAZENDA</t>
        </is>
      </c>
      <c r="E272" t="inlineStr">
        <is>
          <t>15/60</t>
        </is>
      </c>
      <c r="F272" t="inlineStr">
        <is>
          <t>Endividamento</t>
        </is>
      </c>
      <c r="G272" t="inlineStr">
        <is>
          <t>Endividamento Geral</t>
        </is>
      </c>
      <c r="H272" t="n">
        <v>19757.87</v>
      </c>
      <c r="I272" t="inlineStr">
        <is>
          <t>False</t>
        </is>
      </c>
      <c r="J272" t="n">
        <v/>
      </c>
      <c r="K272" t="n">
        <v/>
      </c>
      <c r="L272" s="555" t="n">
        <v>45712</v>
      </c>
      <c r="M272" s="555" t="n">
        <v>46140</v>
      </c>
      <c r="N272" t="n">
        <v>19757.87</v>
      </c>
      <c r="O272" t="inlineStr">
        <is>
          <t>Renegociado</t>
        </is>
      </c>
      <c r="Q272" t="inlineStr">
        <is>
          <t>PARCELAMENTO 02110001200351994672573 IRPJ E CSLL 6,9,12/2024 /PIS E COFINS 6,7,8,9,10,11,12/2024 - Inserido via Proc de Renegociacao</t>
        </is>
      </c>
      <c r="R272" t="inlineStr">
        <is>
          <t>04/2026</t>
        </is>
      </c>
    </row>
    <row r="273">
      <c r="A273" t="inlineStr">
        <is>
          <t>112873</t>
        </is>
      </c>
      <c r="B273" t="inlineStr">
        <is>
          <t>Love Cabaret</t>
        </is>
      </c>
      <c r="C273" t="inlineStr">
        <is>
          <t xml:space="preserve">MINISTERIO DA FAZENDA </t>
        </is>
      </c>
      <c r="D273" t="inlineStr">
        <is>
          <t>MINISTERIO DA FAZENDA</t>
        </is>
      </c>
      <c r="E273" t="inlineStr">
        <is>
          <t>14/60</t>
        </is>
      </c>
      <c r="F273" t="inlineStr">
        <is>
          <t>Endividamento</t>
        </is>
      </c>
      <c r="G273" t="inlineStr">
        <is>
          <t>Endividamento Geral</t>
        </is>
      </c>
      <c r="H273" t="n">
        <v>19757.87</v>
      </c>
      <c r="I273" t="inlineStr">
        <is>
          <t>False</t>
        </is>
      </c>
      <c r="J273" t="n">
        <v/>
      </c>
      <c r="K273" t="n">
        <v/>
      </c>
      <c r="L273" s="555" t="n">
        <v>45712</v>
      </c>
      <c r="M273" s="555" t="n">
        <v>46109</v>
      </c>
      <c r="N273" t="n">
        <v>19757.87</v>
      </c>
      <c r="O273" t="inlineStr">
        <is>
          <t>Renegociado</t>
        </is>
      </c>
      <c r="Q273" t="inlineStr">
        <is>
          <t>PARCELAMENTO 02110001200351994672573 IRPJ E CSLL 6,9,12/2024 /PIS E COFINS 6,7,8,9,10,11,12/2024 - Inserido via Proc de Renegociacao</t>
        </is>
      </c>
      <c r="R273" t="inlineStr">
        <is>
          <t>03/2026</t>
        </is>
      </c>
    </row>
    <row r="274">
      <c r="A274" t="inlineStr">
        <is>
          <t>112872</t>
        </is>
      </c>
      <c r="B274" t="inlineStr">
        <is>
          <t>Love Cabaret</t>
        </is>
      </c>
      <c r="C274" t="inlineStr">
        <is>
          <t xml:space="preserve">MINISTERIO DA FAZENDA </t>
        </is>
      </c>
      <c r="D274" t="inlineStr">
        <is>
          <t>MINISTERIO DA FAZENDA</t>
        </is>
      </c>
      <c r="E274" t="inlineStr">
        <is>
          <t>13/60</t>
        </is>
      </c>
      <c r="F274" t="inlineStr">
        <is>
          <t>Endividamento</t>
        </is>
      </c>
      <c r="G274" t="inlineStr">
        <is>
          <t>Endividamento Geral</t>
        </is>
      </c>
      <c r="H274" t="n">
        <v>19757.87</v>
      </c>
      <c r="I274" t="inlineStr">
        <is>
          <t>False</t>
        </is>
      </c>
      <c r="J274" t="n">
        <v/>
      </c>
      <c r="K274" t="n">
        <v/>
      </c>
      <c r="L274" s="555" t="n">
        <v>45712</v>
      </c>
      <c r="M274" s="555" t="n">
        <v>46081</v>
      </c>
      <c r="N274" t="n">
        <v>19757.87</v>
      </c>
      <c r="O274" t="inlineStr">
        <is>
          <t>Renegociado</t>
        </is>
      </c>
      <c r="Q274" t="inlineStr">
        <is>
          <t>PARCELAMENTO 02110001200351994672573 IRPJ E CSLL 6,9,12/2024 /PIS E COFINS 6,7,8,9,10,11,12/2024 - Inserido via Proc de Renegociacao</t>
        </is>
      </c>
      <c r="R274" t="inlineStr">
        <is>
          <t>02/2026</t>
        </is>
      </c>
    </row>
    <row r="275">
      <c r="A275" t="inlineStr">
        <is>
          <t>112871</t>
        </is>
      </c>
      <c r="B275" t="inlineStr">
        <is>
          <t>Love Cabaret</t>
        </is>
      </c>
      <c r="C275" t="inlineStr">
        <is>
          <t xml:space="preserve">MINISTERIO DA FAZENDA </t>
        </is>
      </c>
      <c r="D275" t="inlineStr">
        <is>
          <t>MINISTERIO DA FAZENDA</t>
        </is>
      </c>
      <c r="E275" t="inlineStr">
        <is>
          <t>12/60</t>
        </is>
      </c>
      <c r="F275" t="inlineStr">
        <is>
          <t>Endividamento</t>
        </is>
      </c>
      <c r="G275" t="inlineStr">
        <is>
          <t>Endividamento Geral</t>
        </is>
      </c>
      <c r="H275" t="n">
        <v>19757.87</v>
      </c>
      <c r="I275" t="inlineStr">
        <is>
          <t>False</t>
        </is>
      </c>
      <c r="J275" t="n">
        <v/>
      </c>
      <c r="K275" t="n">
        <v/>
      </c>
      <c r="L275" s="555" t="n">
        <v>45712</v>
      </c>
      <c r="M275" s="555" t="n">
        <v>46050</v>
      </c>
      <c r="N275" t="n">
        <v>19757.87</v>
      </c>
      <c r="O275" t="inlineStr">
        <is>
          <t>Renegociado</t>
        </is>
      </c>
      <c r="Q275" t="inlineStr">
        <is>
          <t>PARCELAMENTO 02110001200351994672573 IRPJ E CSLL 6,9,12/2024 /PIS E COFINS 6,7,8,9,10,11,12/2024 - Inserido via Proc de Renegociacao</t>
        </is>
      </c>
      <c r="R275" t="inlineStr">
        <is>
          <t>01/2026</t>
        </is>
      </c>
    </row>
    <row r="276">
      <c r="A276" t="inlineStr">
        <is>
          <t>112870</t>
        </is>
      </c>
      <c r="B276" t="inlineStr">
        <is>
          <t>Love Cabaret</t>
        </is>
      </c>
      <c r="C276" t="inlineStr">
        <is>
          <t xml:space="preserve">MINISTERIO DA FAZENDA </t>
        </is>
      </c>
      <c r="D276" t="inlineStr">
        <is>
          <t>MINISTERIO DA FAZENDA</t>
        </is>
      </c>
      <c r="E276" t="inlineStr">
        <is>
          <t>11/60</t>
        </is>
      </c>
      <c r="F276" t="inlineStr">
        <is>
          <t>Endividamento</t>
        </is>
      </c>
      <c r="G276" t="inlineStr">
        <is>
          <t>Endividamento Geral</t>
        </is>
      </c>
      <c r="H276" t="n">
        <v>19757.87</v>
      </c>
      <c r="I276" t="inlineStr">
        <is>
          <t>False</t>
        </is>
      </c>
      <c r="J276" t="n">
        <v/>
      </c>
      <c r="K276" t="n">
        <v/>
      </c>
      <c r="L276" s="555" t="n">
        <v>45712</v>
      </c>
      <c r="M276" s="555" t="n">
        <v>46019</v>
      </c>
      <c r="N276" t="n">
        <v>19757.87</v>
      </c>
      <c r="O276" t="inlineStr">
        <is>
          <t>Renegociado</t>
        </is>
      </c>
      <c r="Q276" t="inlineStr">
        <is>
          <t>PARCELAMENTO 02110001200351994672573 IRPJ E CSLL 6,9,12/2024 /PIS E COFINS 6,7,8,9,10,11,12/2024 - Inserido via Proc de Renegociacao</t>
        </is>
      </c>
      <c r="R276" t="inlineStr">
        <is>
          <t>12/2025</t>
        </is>
      </c>
    </row>
    <row r="277">
      <c r="A277" t="inlineStr">
        <is>
          <t>112869</t>
        </is>
      </c>
      <c r="B277" t="inlineStr">
        <is>
          <t>Love Cabaret</t>
        </is>
      </c>
      <c r="C277" t="inlineStr">
        <is>
          <t xml:space="preserve">MINISTERIO DA FAZENDA </t>
        </is>
      </c>
      <c r="D277" t="inlineStr">
        <is>
          <t>MINISTERIO DA FAZENDA</t>
        </is>
      </c>
      <c r="E277" t="inlineStr">
        <is>
          <t>10/60</t>
        </is>
      </c>
      <c r="F277" t="inlineStr">
        <is>
          <t>Endividamento</t>
        </is>
      </c>
      <c r="G277" t="inlineStr">
        <is>
          <t>Endividamento Geral</t>
        </is>
      </c>
      <c r="H277" t="n">
        <v>19757.87</v>
      </c>
      <c r="I277" t="inlineStr">
        <is>
          <t>False</t>
        </is>
      </c>
      <c r="J277" t="n">
        <v/>
      </c>
      <c r="K277" t="n">
        <v/>
      </c>
      <c r="L277" s="555" t="n">
        <v>45712</v>
      </c>
      <c r="M277" s="555" t="n">
        <v>45989</v>
      </c>
      <c r="N277" t="n">
        <v>19757.87</v>
      </c>
      <c r="O277" t="inlineStr">
        <is>
          <t>Renegociado</t>
        </is>
      </c>
      <c r="Q277" t="inlineStr">
        <is>
          <t>PARCELAMENTO 02110001200351994672573 IRPJ E CSLL 6,9,12/2024 /PIS E COFINS 6,7,8,9,10,11,12/2024 - Inserido via Proc de Renegociacao</t>
        </is>
      </c>
      <c r="R277" t="inlineStr">
        <is>
          <t>11/2025</t>
        </is>
      </c>
    </row>
    <row r="278">
      <c r="A278" t="inlineStr">
        <is>
          <t>112868</t>
        </is>
      </c>
      <c r="B278" t="inlineStr">
        <is>
          <t>Love Cabaret</t>
        </is>
      </c>
      <c r="C278" t="inlineStr">
        <is>
          <t xml:space="preserve">MINISTERIO DA FAZENDA </t>
        </is>
      </c>
      <c r="D278" t="inlineStr">
        <is>
          <t>MINISTERIO DA FAZENDA</t>
        </is>
      </c>
      <c r="E278" t="inlineStr">
        <is>
          <t>9/60</t>
        </is>
      </c>
      <c r="F278" t="inlineStr">
        <is>
          <t>Endividamento</t>
        </is>
      </c>
      <c r="G278" t="inlineStr">
        <is>
          <t>Endividamento Geral</t>
        </is>
      </c>
      <c r="H278" t="n">
        <v>19757.87</v>
      </c>
      <c r="I278" t="inlineStr">
        <is>
          <t>False</t>
        </is>
      </c>
      <c r="J278" t="n">
        <v/>
      </c>
      <c r="K278" t="n">
        <v/>
      </c>
      <c r="L278" s="555" t="n">
        <v>45712</v>
      </c>
      <c r="M278" s="555" t="n">
        <v>45958</v>
      </c>
      <c r="N278" t="n">
        <v>19757.87</v>
      </c>
      <c r="O278" t="inlineStr">
        <is>
          <t>Renegociado</t>
        </is>
      </c>
      <c r="Q278" t="inlineStr">
        <is>
          <t>PARCELAMENTO 02110001200351994672573 IRPJ E CSLL 6,9,12/2024 /PIS E COFINS 6,7,8,9,10,11,12/2024 - Inserido via Proc de Renegociacao</t>
        </is>
      </c>
      <c r="R278" t="inlineStr">
        <is>
          <t>10/2025</t>
        </is>
      </c>
    </row>
    <row r="279">
      <c r="A279" t="inlineStr">
        <is>
          <t>112867</t>
        </is>
      </c>
      <c r="B279" t="inlineStr">
        <is>
          <t>Love Cabaret</t>
        </is>
      </c>
      <c r="C279" t="inlineStr">
        <is>
          <t xml:space="preserve">MINISTERIO DA FAZENDA </t>
        </is>
      </c>
      <c r="D279" t="inlineStr">
        <is>
          <t>MINISTERIO DA FAZENDA</t>
        </is>
      </c>
      <c r="E279" t="inlineStr">
        <is>
          <t>8/60</t>
        </is>
      </c>
      <c r="F279" t="inlineStr">
        <is>
          <t>Endividamento</t>
        </is>
      </c>
      <c r="G279" t="inlineStr">
        <is>
          <t>Endividamento Geral</t>
        </is>
      </c>
      <c r="H279" t="n">
        <v>19757.87</v>
      </c>
      <c r="I279" t="inlineStr">
        <is>
          <t>False</t>
        </is>
      </c>
      <c r="J279" t="n">
        <v/>
      </c>
      <c r="K279" t="n">
        <v/>
      </c>
      <c r="L279" s="555" t="n">
        <v>45712</v>
      </c>
      <c r="M279" s="555" t="n">
        <v>45928</v>
      </c>
      <c r="N279" t="n">
        <v>19757.87</v>
      </c>
      <c r="O279" t="inlineStr">
        <is>
          <t>Renegociado</t>
        </is>
      </c>
      <c r="Q279" t="inlineStr">
        <is>
          <t>PARCELAMENTO 02110001200351994672573 IRPJ E CSLL 6,9,12/2024 /PIS E COFINS 6,7,8,9,10,11,12/2024 - Inserido via Proc de Renegociacao</t>
        </is>
      </c>
      <c r="R279" t="inlineStr">
        <is>
          <t>09/2025</t>
        </is>
      </c>
    </row>
    <row r="280">
      <c r="A280" t="inlineStr">
        <is>
          <t>112866</t>
        </is>
      </c>
      <c r="B280" t="inlineStr">
        <is>
          <t>Love Cabaret</t>
        </is>
      </c>
      <c r="C280" t="inlineStr">
        <is>
          <t xml:space="preserve">MINISTERIO DA FAZENDA </t>
        </is>
      </c>
      <c r="D280" t="inlineStr">
        <is>
          <t>MINISTERIO DA FAZENDA</t>
        </is>
      </c>
      <c r="E280" t="inlineStr">
        <is>
          <t>7/60</t>
        </is>
      </c>
      <c r="F280" t="inlineStr">
        <is>
          <t>Endividamento</t>
        </is>
      </c>
      <c r="G280" t="inlineStr">
        <is>
          <t>Endividamento Geral</t>
        </is>
      </c>
      <c r="H280" t="n">
        <v>19757.87</v>
      </c>
      <c r="I280" t="inlineStr">
        <is>
          <t>False</t>
        </is>
      </c>
      <c r="J280" t="n">
        <v/>
      </c>
      <c r="K280" t="n">
        <v/>
      </c>
      <c r="L280" s="555" t="n">
        <v>45712</v>
      </c>
      <c r="M280" s="555" t="n">
        <v>45897</v>
      </c>
      <c r="N280" t="n">
        <v>19757.87</v>
      </c>
      <c r="O280" t="inlineStr">
        <is>
          <t>Renegociado</t>
        </is>
      </c>
      <c r="Q280" t="inlineStr">
        <is>
          <t>PARCELAMENTO 02110001200351994672573 IRPJ E CSLL 6,9,12/2024 /PIS E COFINS 6,7,8,9,10,11,12/2024 - Inserido via Proc de Renegociacao</t>
        </is>
      </c>
      <c r="R280" t="inlineStr">
        <is>
          <t>08/2025</t>
        </is>
      </c>
    </row>
    <row r="281">
      <c r="A281" t="inlineStr">
        <is>
          <t>112865</t>
        </is>
      </c>
      <c r="B281" t="inlineStr">
        <is>
          <t>Love Cabaret</t>
        </is>
      </c>
      <c r="C281" t="inlineStr">
        <is>
          <t xml:space="preserve">MINISTERIO DA FAZENDA </t>
        </is>
      </c>
      <c r="D281" t="inlineStr">
        <is>
          <t>MINISTERIO DA FAZENDA</t>
        </is>
      </c>
      <c r="E281" t="inlineStr">
        <is>
          <t>6/60</t>
        </is>
      </c>
      <c r="F281" t="inlineStr">
        <is>
          <t>Endividamento</t>
        </is>
      </c>
      <c r="G281" t="inlineStr">
        <is>
          <t>Endividamento Geral</t>
        </is>
      </c>
      <c r="H281" t="n">
        <v>19757.87</v>
      </c>
      <c r="I281" t="inlineStr">
        <is>
          <t>False</t>
        </is>
      </c>
      <c r="J281" t="n">
        <v/>
      </c>
      <c r="K281" t="n">
        <v/>
      </c>
      <c r="L281" s="555" t="n">
        <v>45712</v>
      </c>
      <c r="M281" s="555" t="n">
        <v>45866</v>
      </c>
      <c r="N281" t="n">
        <v>19757.87</v>
      </c>
      <c r="O281" t="inlineStr">
        <is>
          <t>Renegociado</t>
        </is>
      </c>
      <c r="Q281" t="inlineStr">
        <is>
          <t>PARCELAMENTO 02110001200351994672573 IRPJ E CSLL 6,9,12/2024 /PIS E COFINS 6,7,8,9,10,11,12/2024 - Inserido via Proc de Renegociacao</t>
        </is>
      </c>
      <c r="R281" t="inlineStr">
        <is>
          <t>07/2025</t>
        </is>
      </c>
    </row>
    <row r="282">
      <c r="A282" t="inlineStr">
        <is>
          <t>112864</t>
        </is>
      </c>
      <c r="B282" t="inlineStr">
        <is>
          <t>Love Cabaret</t>
        </is>
      </c>
      <c r="C282" t="inlineStr">
        <is>
          <t xml:space="preserve">MINISTERIO DA FAZENDA </t>
        </is>
      </c>
      <c r="D282" t="inlineStr">
        <is>
          <t>MINISTERIO DA FAZENDA</t>
        </is>
      </c>
      <c r="E282" t="inlineStr">
        <is>
          <t>5/60</t>
        </is>
      </c>
      <c r="F282" t="inlineStr">
        <is>
          <t>Endividamento</t>
        </is>
      </c>
      <c r="G282" t="inlineStr">
        <is>
          <t>Endividamento Geral</t>
        </is>
      </c>
      <c r="H282" t="n">
        <v>19757.87</v>
      </c>
      <c r="I282" t="inlineStr">
        <is>
          <t>False</t>
        </is>
      </c>
      <c r="J282" t="n">
        <v/>
      </c>
      <c r="K282" t="n">
        <v/>
      </c>
      <c r="L282" s="555" t="n">
        <v>45712</v>
      </c>
      <c r="M282" s="555" t="n">
        <v>45836</v>
      </c>
      <c r="N282" t="n">
        <v>19757.87</v>
      </c>
      <c r="O282" t="inlineStr">
        <is>
          <t>Renegociado</t>
        </is>
      </c>
      <c r="Q282" t="inlineStr">
        <is>
          <t>PARCELAMENTO 02110001200351994672573 IRPJ E CSLL 6,9,12/2024 /PIS E COFINS 6,7,8,9,10,11,12/2024 - Inserido via Proc de Renegociacao</t>
        </is>
      </c>
      <c r="R282" t="inlineStr">
        <is>
          <t>06/2025</t>
        </is>
      </c>
    </row>
    <row r="283">
      <c r="A283" t="inlineStr">
        <is>
          <t>112863</t>
        </is>
      </c>
      <c r="B283" t="inlineStr">
        <is>
          <t>Love Cabaret</t>
        </is>
      </c>
      <c r="C283" t="inlineStr">
        <is>
          <t xml:space="preserve">MINISTERIO DA FAZENDA </t>
        </is>
      </c>
      <c r="D283" t="inlineStr">
        <is>
          <t>MINISTERIO DA FAZENDA</t>
        </is>
      </c>
      <c r="E283" t="inlineStr">
        <is>
          <t>4/60</t>
        </is>
      </c>
      <c r="F283" t="inlineStr">
        <is>
          <t>Endividamento</t>
        </is>
      </c>
      <c r="G283" t="inlineStr">
        <is>
          <t>Endividamento Geral</t>
        </is>
      </c>
      <c r="H283" t="n">
        <v>19757.87</v>
      </c>
      <c r="I283" t="inlineStr">
        <is>
          <t>False</t>
        </is>
      </c>
      <c r="J283" t="n">
        <v/>
      </c>
      <c r="K283" t="n">
        <v/>
      </c>
      <c r="L283" s="555" t="n">
        <v>45712</v>
      </c>
      <c r="M283" s="555" t="n">
        <v>45805</v>
      </c>
      <c r="N283" t="n">
        <v>19757.87</v>
      </c>
      <c r="O283" t="inlineStr">
        <is>
          <t>Renegociado</t>
        </is>
      </c>
      <c r="Q283" t="inlineStr">
        <is>
          <t>PARCELAMENTO 02110001200351994672573 IRPJ E CSLL 6,9,12/2024 /PIS E COFINS 6,7,8,9,10,11,12/2024 - Inserido via Proc de Renegociacao</t>
        </is>
      </c>
      <c r="R283" t="inlineStr">
        <is>
          <t>05/2025</t>
        </is>
      </c>
    </row>
    <row r="284">
      <c r="A284" t="inlineStr">
        <is>
          <t>112862</t>
        </is>
      </c>
      <c r="B284" t="inlineStr">
        <is>
          <t>Love Cabaret</t>
        </is>
      </c>
      <c r="C284" t="inlineStr">
        <is>
          <t xml:space="preserve">MINISTERIO DA FAZENDA </t>
        </is>
      </c>
      <c r="D284" t="inlineStr">
        <is>
          <t>MINISTERIO DA FAZENDA</t>
        </is>
      </c>
      <c r="E284" t="inlineStr">
        <is>
          <t>3/60</t>
        </is>
      </c>
      <c r="F284" t="inlineStr">
        <is>
          <t>Endividamento</t>
        </is>
      </c>
      <c r="G284" t="inlineStr">
        <is>
          <t>Endividamento Geral</t>
        </is>
      </c>
      <c r="H284" t="n">
        <v>19757.87</v>
      </c>
      <c r="I284" t="inlineStr">
        <is>
          <t>False</t>
        </is>
      </c>
      <c r="J284" t="n">
        <v/>
      </c>
      <c r="K284" t="n">
        <v/>
      </c>
      <c r="L284" s="555" t="n">
        <v>45712</v>
      </c>
      <c r="M284" s="555" t="n">
        <v>45775</v>
      </c>
      <c r="N284" t="n">
        <v>19757.87</v>
      </c>
      <c r="O284" t="inlineStr">
        <is>
          <t>Renegociado</t>
        </is>
      </c>
      <c r="Q284" t="inlineStr">
        <is>
          <t>PARCELAMENTO 02110001200351994672573 IRPJ E CSLL 6,9,12/2024 /PIS E COFINS 6,7,8,9,10,11,12/2024 - Inserido via Proc de Renegociacao</t>
        </is>
      </c>
      <c r="R284" t="inlineStr">
        <is>
          <t>04/2025</t>
        </is>
      </c>
    </row>
    <row r="285">
      <c r="A285" t="inlineStr">
        <is>
          <t>112861</t>
        </is>
      </c>
      <c r="B285" t="inlineStr">
        <is>
          <t>Love Cabaret</t>
        </is>
      </c>
      <c r="C285" t="inlineStr">
        <is>
          <t xml:space="preserve">MINISTERIO DA FAZENDA </t>
        </is>
      </c>
      <c r="D285" t="inlineStr">
        <is>
          <t>MINISTERIO DA FAZENDA</t>
        </is>
      </c>
      <c r="E285" t="inlineStr">
        <is>
          <t>2/60</t>
        </is>
      </c>
      <c r="F285" t="inlineStr">
        <is>
          <t>Endividamento</t>
        </is>
      </c>
      <c r="G285" t="inlineStr">
        <is>
          <t>Endividamento Geral</t>
        </is>
      </c>
      <c r="H285" t="n">
        <v>19757.87</v>
      </c>
      <c r="I285" t="inlineStr">
        <is>
          <t>False</t>
        </is>
      </c>
      <c r="J285" t="n">
        <v/>
      </c>
      <c r="K285" t="n">
        <v/>
      </c>
      <c r="L285" s="555" t="n">
        <v>45712</v>
      </c>
      <c r="M285" s="555" t="n">
        <v>45744</v>
      </c>
      <c r="N285" t="n">
        <v>19757.87</v>
      </c>
      <c r="O285" t="inlineStr">
        <is>
          <t>Renegociado</t>
        </is>
      </c>
      <c r="Q285" t="inlineStr">
        <is>
          <t>PARCELAMENTO 02110001200351994672573 IRPJ E CSLL 6,9,12/2024 /PIS E COFINS 6,7,8,9,10,11,12/2024 - Inserido via Proc de Renegociacao</t>
        </is>
      </c>
      <c r="R285" t="inlineStr">
        <is>
          <t>03/2025</t>
        </is>
      </c>
    </row>
    <row r="286">
      <c r="A286" t="inlineStr">
        <is>
          <t>112860</t>
        </is>
      </c>
      <c r="B286" t="inlineStr">
        <is>
          <t>Love Cabaret</t>
        </is>
      </c>
      <c r="C286" t="inlineStr">
        <is>
          <t xml:space="preserve">MINISTERIO DA FAZENDA </t>
        </is>
      </c>
      <c r="D286" t="inlineStr">
        <is>
          <t>MINISTERIO DA FAZENDA</t>
        </is>
      </c>
      <c r="E286" t="inlineStr">
        <is>
          <t>1/60</t>
        </is>
      </c>
      <c r="F286" t="inlineStr">
        <is>
          <t>Endividamento</t>
        </is>
      </c>
      <c r="G286" t="inlineStr">
        <is>
          <t>Endividamento Geral</t>
        </is>
      </c>
      <c r="H286" t="n">
        <v>19757.87</v>
      </c>
      <c r="I286" t="inlineStr">
        <is>
          <t>False</t>
        </is>
      </c>
      <c r="J286" t="n">
        <v/>
      </c>
      <c r="K286" t="n">
        <v/>
      </c>
      <c r="L286" s="555" t="n">
        <v>45712</v>
      </c>
      <c r="M286" s="555" t="n">
        <v>45715</v>
      </c>
      <c r="N286" t="n">
        <v>19757.87</v>
      </c>
      <c r="Q286" t="inlineStr">
        <is>
          <t>(RENEGOCIADO) PARCELAMENTO 02110001200345034922592 - PERIODO 12/2023, 6-7/2024,9-12/2024  Inserido via Proc de Renegociacao</t>
        </is>
      </c>
      <c r="R286" t="inlineStr">
        <is>
          <t>02/2025</t>
        </is>
      </c>
    </row>
    <row r="287">
      <c r="A287" t="inlineStr">
        <is>
          <t>97512</t>
        </is>
      </c>
      <c r="B287" t="inlineStr">
        <is>
          <t>Love Cabaret</t>
        </is>
      </c>
      <c r="C287" t="inlineStr">
        <is>
          <t>ISS</t>
        </is>
      </c>
      <c r="D287" t="inlineStr">
        <is>
          <t>ISS</t>
        </is>
      </c>
      <c r="E287" t="inlineStr">
        <is>
          <t>012025</t>
        </is>
      </c>
      <c r="F287" t="inlineStr">
        <is>
          <t>Endividamento</t>
        </is>
      </c>
      <c r="G287" t="inlineStr">
        <is>
          <t>Endividamento Geral</t>
        </is>
      </c>
      <c r="H287" t="n">
        <v>2605.89</v>
      </c>
      <c r="I287" t="inlineStr">
        <is>
          <t>False</t>
        </is>
      </c>
      <c r="J287" t="n">
        <v/>
      </c>
      <c r="K287" t="n">
        <v/>
      </c>
      <c r="L287" s="555" t="n">
        <v>45688</v>
      </c>
      <c r="M287" s="555" t="n">
        <v>45698</v>
      </c>
      <c r="N287" t="n">
        <v>2605.89</v>
      </c>
      <c r="O287" t="inlineStr">
        <is>
          <t>Pago</t>
        </is>
      </c>
      <c r="P287" s="555" t="n">
        <v>45698</v>
      </c>
      <c r="Q287" t="inlineStr">
        <is>
          <t>ISS - SERVIÇOS PRESTADOS - 01/2024</t>
        </is>
      </c>
      <c r="R287" t="inlineStr">
        <is>
          <t>02/2025</t>
        </is>
      </c>
      <c r="S287" t="inlineStr">
        <is>
          <t>02/2025</t>
        </is>
      </c>
    </row>
    <row r="288">
      <c r="A288" t="inlineStr">
        <is>
          <t>96107</t>
        </is>
      </c>
      <c r="B288" t="inlineStr">
        <is>
          <t>Love Cabaret</t>
        </is>
      </c>
      <c r="C288" t="inlineStr">
        <is>
          <t>ISS</t>
        </is>
      </c>
      <c r="D288" t="inlineStr">
        <is>
          <t>ISS</t>
        </is>
      </c>
      <c r="E288" t="inlineStr">
        <is>
          <t>60/60</t>
        </is>
      </c>
      <c r="F288" t="inlineStr">
        <is>
          <t>Endividamento</t>
        </is>
      </c>
      <c r="G288" t="inlineStr">
        <is>
          <t>Endividamento Geral</t>
        </is>
      </c>
      <c r="H288" t="n">
        <v>4147.45</v>
      </c>
      <c r="I288" t="inlineStr">
        <is>
          <t>False</t>
        </is>
      </c>
      <c r="J288" t="n">
        <v/>
      </c>
      <c r="K288" t="n">
        <v/>
      </c>
      <c r="L288" s="555" t="n">
        <v>47452</v>
      </c>
      <c r="M288" s="555" t="n">
        <v>47483</v>
      </c>
      <c r="N288" t="n">
        <v>4147.45</v>
      </c>
      <c r="O288" t="inlineStr">
        <is>
          <t>Pago</t>
        </is>
      </c>
      <c r="P288" s="555" t="n">
        <v>45644</v>
      </c>
      <c r="Q288" t="inlineStr">
        <is>
          <t>PARCELAMENTO ISS 1/60 N°0219337276</t>
        </is>
      </c>
      <c r="R288" t="inlineStr">
        <is>
          <t>12/2029</t>
        </is>
      </c>
      <c r="S288" t="inlineStr">
        <is>
          <t>12/2024</t>
        </is>
      </c>
    </row>
    <row r="289">
      <c r="A289" t="inlineStr">
        <is>
          <t>96106</t>
        </is>
      </c>
      <c r="B289" t="inlineStr">
        <is>
          <t>Love Cabaret</t>
        </is>
      </c>
      <c r="C289" t="inlineStr">
        <is>
          <t>ISS</t>
        </is>
      </c>
      <c r="D289" t="inlineStr">
        <is>
          <t>ISS</t>
        </is>
      </c>
      <c r="E289" t="inlineStr">
        <is>
          <t>59/60</t>
        </is>
      </c>
      <c r="F289" t="inlineStr">
        <is>
          <t>Endividamento</t>
        </is>
      </c>
      <c r="G289" t="inlineStr">
        <is>
          <t>Endividamento Geral</t>
        </is>
      </c>
      <c r="H289" t="n">
        <v>4147.45</v>
      </c>
      <c r="I289" t="inlineStr">
        <is>
          <t>False</t>
        </is>
      </c>
      <c r="J289" t="n">
        <v/>
      </c>
      <c r="K289" t="n">
        <v/>
      </c>
      <c r="L289" s="555" t="n">
        <v>47422</v>
      </c>
      <c r="M289" s="555" t="n">
        <v>47452</v>
      </c>
      <c r="N289" t="n">
        <v>4147.45</v>
      </c>
      <c r="Q289" t="inlineStr">
        <is>
          <t>PARCELAMENTO ISS 1/60 N°0219337276</t>
        </is>
      </c>
      <c r="R289" t="inlineStr">
        <is>
          <t>11/2029</t>
        </is>
      </c>
    </row>
    <row r="290">
      <c r="A290" t="inlineStr">
        <is>
          <t>96105</t>
        </is>
      </c>
      <c r="B290" t="inlineStr">
        <is>
          <t>Love Cabaret</t>
        </is>
      </c>
      <c r="C290" t="inlineStr">
        <is>
          <t>ISS</t>
        </is>
      </c>
      <c r="D290" t="inlineStr">
        <is>
          <t>ISS</t>
        </is>
      </c>
      <c r="E290" t="inlineStr">
        <is>
          <t>58/60</t>
        </is>
      </c>
      <c r="F290" t="inlineStr">
        <is>
          <t>Endividamento</t>
        </is>
      </c>
      <c r="G290" t="inlineStr">
        <is>
          <t>Endividamento Geral</t>
        </is>
      </c>
      <c r="H290" t="n">
        <v>4147.45</v>
      </c>
      <c r="I290" t="inlineStr">
        <is>
          <t>False</t>
        </is>
      </c>
      <c r="J290" t="n">
        <v/>
      </c>
      <c r="K290" t="n">
        <v/>
      </c>
      <c r="L290" s="555" t="n">
        <v>47391</v>
      </c>
      <c r="M290" s="555" t="n">
        <v>47422</v>
      </c>
      <c r="N290" t="n">
        <v>4147.45</v>
      </c>
      <c r="Q290" t="inlineStr">
        <is>
          <t>PARCELAMENTO ISS 1/60 N°0219337276</t>
        </is>
      </c>
      <c r="R290" t="inlineStr">
        <is>
          <t>10/2029</t>
        </is>
      </c>
    </row>
    <row r="291">
      <c r="A291" t="inlineStr">
        <is>
          <t>96104</t>
        </is>
      </c>
      <c r="B291" t="inlineStr">
        <is>
          <t>Love Cabaret</t>
        </is>
      </c>
      <c r="C291" t="inlineStr">
        <is>
          <t>ISS</t>
        </is>
      </c>
      <c r="D291" t="inlineStr">
        <is>
          <t>ISS</t>
        </is>
      </c>
      <c r="E291" t="inlineStr">
        <is>
          <t>57/60</t>
        </is>
      </c>
      <c r="F291" t="inlineStr">
        <is>
          <t>Endividamento</t>
        </is>
      </c>
      <c r="G291" t="inlineStr">
        <is>
          <t>Endividamento Geral</t>
        </is>
      </c>
      <c r="H291" t="n">
        <v>4147.45</v>
      </c>
      <c r="I291" t="inlineStr">
        <is>
          <t>False</t>
        </is>
      </c>
      <c r="J291" t="n">
        <v/>
      </c>
      <c r="K291" t="n">
        <v/>
      </c>
      <c r="L291" s="555" t="n">
        <v>47361</v>
      </c>
      <c r="M291" s="555" t="n">
        <v>47391</v>
      </c>
      <c r="N291" t="n">
        <v>4147.45</v>
      </c>
      <c r="Q291" t="inlineStr">
        <is>
          <t>PARCELAMENTO ISS 1/60 N°0219337276</t>
        </is>
      </c>
      <c r="R291" t="inlineStr">
        <is>
          <t>09/2029</t>
        </is>
      </c>
    </row>
    <row r="292">
      <c r="A292" t="inlineStr">
        <is>
          <t>96103</t>
        </is>
      </c>
      <c r="B292" t="inlineStr">
        <is>
          <t>Love Cabaret</t>
        </is>
      </c>
      <c r="C292" t="inlineStr">
        <is>
          <t>ISS</t>
        </is>
      </c>
      <c r="D292" t="inlineStr">
        <is>
          <t>ISS</t>
        </is>
      </c>
      <c r="E292" t="inlineStr">
        <is>
          <t>56/60</t>
        </is>
      </c>
      <c r="F292" t="inlineStr">
        <is>
          <t>Endividamento</t>
        </is>
      </c>
      <c r="G292" t="inlineStr">
        <is>
          <t>Endividamento Geral</t>
        </is>
      </c>
      <c r="H292" t="n">
        <v>4147.45</v>
      </c>
      <c r="I292" t="inlineStr">
        <is>
          <t>False</t>
        </is>
      </c>
      <c r="J292" t="n">
        <v/>
      </c>
      <c r="K292" t="n">
        <v/>
      </c>
      <c r="L292" s="555" t="n">
        <v>47330</v>
      </c>
      <c r="M292" s="555" t="n">
        <v>47361</v>
      </c>
      <c r="N292" t="n">
        <v>4147.45</v>
      </c>
      <c r="Q292" t="inlineStr">
        <is>
          <t>PARCELAMENTO ISS 1/60 N°0219337276</t>
        </is>
      </c>
      <c r="R292" t="inlineStr">
        <is>
          <t>08/2029</t>
        </is>
      </c>
    </row>
    <row r="293">
      <c r="A293" t="inlineStr">
        <is>
          <t>96102</t>
        </is>
      </c>
      <c r="B293" t="inlineStr">
        <is>
          <t>Love Cabaret</t>
        </is>
      </c>
      <c r="C293" t="inlineStr">
        <is>
          <t>ISS</t>
        </is>
      </c>
      <c r="D293" t="inlineStr">
        <is>
          <t>ISS</t>
        </is>
      </c>
      <c r="E293" t="inlineStr">
        <is>
          <t>55/60</t>
        </is>
      </c>
      <c r="F293" t="inlineStr">
        <is>
          <t>Endividamento</t>
        </is>
      </c>
      <c r="G293" t="inlineStr">
        <is>
          <t>Endividamento Geral</t>
        </is>
      </c>
      <c r="H293" t="n">
        <v>4147.45</v>
      </c>
      <c r="I293" t="inlineStr">
        <is>
          <t>False</t>
        </is>
      </c>
      <c r="J293" t="n">
        <v/>
      </c>
      <c r="K293" t="n">
        <v/>
      </c>
      <c r="L293" s="555" t="n">
        <v>47299</v>
      </c>
      <c r="M293" s="555" t="n">
        <v>47330</v>
      </c>
      <c r="N293" t="n">
        <v>4147.45</v>
      </c>
      <c r="Q293" t="inlineStr">
        <is>
          <t>PARCELAMENTO ISS 1/60 N°0219337276</t>
        </is>
      </c>
      <c r="R293" t="inlineStr">
        <is>
          <t>07/2029</t>
        </is>
      </c>
    </row>
    <row r="294">
      <c r="A294" t="inlineStr">
        <is>
          <t>96101</t>
        </is>
      </c>
      <c r="B294" t="inlineStr">
        <is>
          <t>Love Cabaret</t>
        </is>
      </c>
      <c r="C294" t="inlineStr">
        <is>
          <t>ISS</t>
        </is>
      </c>
      <c r="D294" t="inlineStr">
        <is>
          <t>ISS</t>
        </is>
      </c>
      <c r="E294" t="inlineStr">
        <is>
          <t>54/60</t>
        </is>
      </c>
      <c r="F294" t="inlineStr">
        <is>
          <t>Endividamento</t>
        </is>
      </c>
      <c r="G294" t="inlineStr">
        <is>
          <t>Endividamento Geral</t>
        </is>
      </c>
      <c r="H294" t="n">
        <v>4147.45</v>
      </c>
      <c r="I294" t="inlineStr">
        <is>
          <t>False</t>
        </is>
      </c>
      <c r="J294" t="n">
        <v/>
      </c>
      <c r="K294" t="n">
        <v/>
      </c>
      <c r="L294" s="555" t="n">
        <v>47269</v>
      </c>
      <c r="M294" s="555" t="n">
        <v>47299</v>
      </c>
      <c r="N294" t="n">
        <v>4147.45</v>
      </c>
      <c r="Q294" t="inlineStr">
        <is>
          <t>PARCELAMENTO ISS 1/60 N°0219337276</t>
        </is>
      </c>
      <c r="R294" t="inlineStr">
        <is>
          <t>06/2029</t>
        </is>
      </c>
    </row>
    <row r="295">
      <c r="A295" t="inlineStr">
        <is>
          <t>96100</t>
        </is>
      </c>
      <c r="B295" t="inlineStr">
        <is>
          <t>Love Cabaret</t>
        </is>
      </c>
      <c r="C295" t="inlineStr">
        <is>
          <t>ISS</t>
        </is>
      </c>
      <c r="D295" t="inlineStr">
        <is>
          <t>ISS</t>
        </is>
      </c>
      <c r="E295" t="inlineStr">
        <is>
          <t>53/60</t>
        </is>
      </c>
      <c r="F295" t="inlineStr">
        <is>
          <t>Endividamento</t>
        </is>
      </c>
      <c r="G295" t="inlineStr">
        <is>
          <t>Endividamento Geral</t>
        </is>
      </c>
      <c r="H295" t="n">
        <v>4147.45</v>
      </c>
      <c r="I295" t="inlineStr">
        <is>
          <t>False</t>
        </is>
      </c>
      <c r="J295" t="n">
        <v/>
      </c>
      <c r="K295" t="n">
        <v/>
      </c>
      <c r="L295" s="555" t="n">
        <v>47238</v>
      </c>
      <c r="M295" s="555" t="n">
        <v>47269</v>
      </c>
      <c r="N295" t="n">
        <v>4147.45</v>
      </c>
      <c r="Q295" t="inlineStr">
        <is>
          <t>PARCELAMENTO ISS 1/60 N°0219337276</t>
        </is>
      </c>
      <c r="R295" t="inlineStr">
        <is>
          <t>05/2029</t>
        </is>
      </c>
    </row>
    <row r="296">
      <c r="A296" t="inlineStr">
        <is>
          <t>96099</t>
        </is>
      </c>
      <c r="B296" t="inlineStr">
        <is>
          <t>Love Cabaret</t>
        </is>
      </c>
      <c r="C296" t="inlineStr">
        <is>
          <t>ISS</t>
        </is>
      </c>
      <c r="D296" t="inlineStr">
        <is>
          <t>ISS</t>
        </is>
      </c>
      <c r="E296" t="inlineStr">
        <is>
          <t>52/60</t>
        </is>
      </c>
      <c r="F296" t="inlineStr">
        <is>
          <t>Endividamento</t>
        </is>
      </c>
      <c r="G296" t="inlineStr">
        <is>
          <t>Endividamento Geral</t>
        </is>
      </c>
      <c r="H296" t="n">
        <v>4147.45</v>
      </c>
      <c r="I296" t="inlineStr">
        <is>
          <t>False</t>
        </is>
      </c>
      <c r="J296" t="n">
        <v/>
      </c>
      <c r="K296" t="n">
        <v/>
      </c>
      <c r="L296" s="555" t="n">
        <v>47208</v>
      </c>
      <c r="M296" s="555" t="n">
        <v>47238</v>
      </c>
      <c r="N296" t="n">
        <v>4147.45</v>
      </c>
      <c r="Q296" t="inlineStr">
        <is>
          <t>PARCELAMENTO ISS 1/60 N°0219337276</t>
        </is>
      </c>
      <c r="R296" t="inlineStr">
        <is>
          <t>04/2029</t>
        </is>
      </c>
    </row>
    <row r="297">
      <c r="A297" t="inlineStr">
        <is>
          <t>96098</t>
        </is>
      </c>
      <c r="B297" t="inlineStr">
        <is>
          <t>Love Cabaret</t>
        </is>
      </c>
      <c r="C297" t="inlineStr">
        <is>
          <t>ISS</t>
        </is>
      </c>
      <c r="D297" t="inlineStr">
        <is>
          <t>ISS</t>
        </is>
      </c>
      <c r="E297" t="inlineStr">
        <is>
          <t>51/60</t>
        </is>
      </c>
      <c r="F297" t="inlineStr">
        <is>
          <t>Endividamento</t>
        </is>
      </c>
      <c r="G297" t="inlineStr">
        <is>
          <t>Endividamento Geral</t>
        </is>
      </c>
      <c r="H297" t="n">
        <v>4147.45</v>
      </c>
      <c r="I297" t="inlineStr">
        <is>
          <t>False</t>
        </is>
      </c>
      <c r="J297" t="n">
        <v/>
      </c>
      <c r="K297" t="n">
        <v/>
      </c>
      <c r="L297" s="555" t="n">
        <v>47177</v>
      </c>
      <c r="M297" s="555" t="n">
        <v>47208</v>
      </c>
      <c r="N297" t="n">
        <v>4147.45</v>
      </c>
      <c r="Q297" t="inlineStr">
        <is>
          <t>PARCELAMENTO ISS 1/60 N°0219337276</t>
        </is>
      </c>
      <c r="R297" t="inlineStr">
        <is>
          <t>03/2029</t>
        </is>
      </c>
    </row>
    <row r="298">
      <c r="A298" t="inlineStr">
        <is>
          <t>96097</t>
        </is>
      </c>
      <c r="B298" t="inlineStr">
        <is>
          <t>Love Cabaret</t>
        </is>
      </c>
      <c r="C298" t="inlineStr">
        <is>
          <t>ISS</t>
        </is>
      </c>
      <c r="D298" t="inlineStr">
        <is>
          <t>ISS</t>
        </is>
      </c>
      <c r="E298" t="inlineStr">
        <is>
          <t>50/60</t>
        </is>
      </c>
      <c r="F298" t="inlineStr">
        <is>
          <t>Endividamento</t>
        </is>
      </c>
      <c r="G298" t="inlineStr">
        <is>
          <t>Endividamento Geral</t>
        </is>
      </c>
      <c r="H298" t="n">
        <v>4147.45</v>
      </c>
      <c r="I298" t="inlineStr">
        <is>
          <t>False</t>
        </is>
      </c>
      <c r="J298" t="n">
        <v/>
      </c>
      <c r="K298" t="n">
        <v/>
      </c>
      <c r="L298" s="555" t="n">
        <v>47149</v>
      </c>
      <c r="M298" s="555" t="n">
        <v>47177</v>
      </c>
      <c r="N298" t="n">
        <v>4147.45</v>
      </c>
      <c r="Q298" t="inlineStr">
        <is>
          <t>PARCELAMENTO ISS 1/60 N°0219337276</t>
        </is>
      </c>
      <c r="R298" t="inlineStr">
        <is>
          <t>02/2029</t>
        </is>
      </c>
    </row>
    <row r="299">
      <c r="A299" t="inlineStr">
        <is>
          <t>96096</t>
        </is>
      </c>
      <c r="B299" t="inlineStr">
        <is>
          <t>Love Cabaret</t>
        </is>
      </c>
      <c r="C299" t="inlineStr">
        <is>
          <t>ISS</t>
        </is>
      </c>
      <c r="D299" t="inlineStr">
        <is>
          <t>ISS</t>
        </is>
      </c>
      <c r="E299" t="inlineStr">
        <is>
          <t>49/60</t>
        </is>
      </c>
      <c r="F299" t="inlineStr">
        <is>
          <t>Endividamento</t>
        </is>
      </c>
      <c r="G299" t="inlineStr">
        <is>
          <t>Endividamento Geral</t>
        </is>
      </c>
      <c r="H299" t="n">
        <v>4147.45</v>
      </c>
      <c r="I299" t="inlineStr">
        <is>
          <t>False</t>
        </is>
      </c>
      <c r="J299" t="n">
        <v/>
      </c>
      <c r="K299" t="n">
        <v/>
      </c>
      <c r="L299" s="555" t="n">
        <v>47118</v>
      </c>
      <c r="M299" s="555" t="n">
        <v>47149</v>
      </c>
      <c r="N299" t="n">
        <v>4147.45</v>
      </c>
      <c r="Q299" t="inlineStr">
        <is>
          <t>PARCELAMENTO ISS 1/60 N°0219337276</t>
        </is>
      </c>
      <c r="R299" t="inlineStr">
        <is>
          <t>01/2029</t>
        </is>
      </c>
    </row>
    <row r="300">
      <c r="A300" t="inlineStr">
        <is>
          <t>96095</t>
        </is>
      </c>
      <c r="B300" t="inlineStr">
        <is>
          <t>Love Cabaret</t>
        </is>
      </c>
      <c r="C300" t="inlineStr">
        <is>
          <t>ISS</t>
        </is>
      </c>
      <c r="D300" t="inlineStr">
        <is>
          <t>ISS</t>
        </is>
      </c>
      <c r="E300" t="inlineStr">
        <is>
          <t>48/60</t>
        </is>
      </c>
      <c r="F300" t="inlineStr">
        <is>
          <t>Endividamento</t>
        </is>
      </c>
      <c r="G300" t="inlineStr">
        <is>
          <t>Endividamento Geral</t>
        </is>
      </c>
      <c r="H300" t="n">
        <v>4147.45</v>
      </c>
      <c r="I300" t="inlineStr">
        <is>
          <t>False</t>
        </is>
      </c>
      <c r="J300" t="n">
        <v/>
      </c>
      <c r="K300" t="n">
        <v/>
      </c>
      <c r="L300" s="555" t="n">
        <v>47087</v>
      </c>
      <c r="M300" s="555" t="n">
        <v>47118</v>
      </c>
      <c r="N300" t="n">
        <v>4147.45</v>
      </c>
      <c r="Q300" t="inlineStr">
        <is>
          <t>PARCELAMENTO ISS 1/60 N°0219337276</t>
        </is>
      </c>
      <c r="R300" t="inlineStr">
        <is>
          <t>12/2028</t>
        </is>
      </c>
    </row>
    <row r="301">
      <c r="A301" t="inlineStr">
        <is>
          <t>96094</t>
        </is>
      </c>
      <c r="B301" t="inlineStr">
        <is>
          <t>Love Cabaret</t>
        </is>
      </c>
      <c r="C301" t="inlineStr">
        <is>
          <t>ISS</t>
        </is>
      </c>
      <c r="D301" t="inlineStr">
        <is>
          <t>ISS</t>
        </is>
      </c>
      <c r="E301" t="inlineStr">
        <is>
          <t>47/60</t>
        </is>
      </c>
      <c r="F301" t="inlineStr">
        <is>
          <t>Endividamento</t>
        </is>
      </c>
      <c r="G301" t="inlineStr">
        <is>
          <t>Endividamento Geral</t>
        </is>
      </c>
      <c r="H301" t="n">
        <v>4147.45</v>
      </c>
      <c r="I301" t="inlineStr">
        <is>
          <t>False</t>
        </is>
      </c>
      <c r="J301" t="n">
        <v/>
      </c>
      <c r="K301" t="n">
        <v/>
      </c>
      <c r="L301" s="555" t="n">
        <v>47057</v>
      </c>
      <c r="M301" s="555" t="n">
        <v>47087</v>
      </c>
      <c r="N301" t="n">
        <v>4147.45</v>
      </c>
      <c r="Q301" t="inlineStr">
        <is>
          <t>PARCELAMENTO ISS 1/60 N°0219337276</t>
        </is>
      </c>
      <c r="R301" t="inlineStr">
        <is>
          <t>11/2028</t>
        </is>
      </c>
    </row>
    <row r="302">
      <c r="A302" t="inlineStr">
        <is>
          <t>96093</t>
        </is>
      </c>
      <c r="B302" t="inlineStr">
        <is>
          <t>Love Cabaret</t>
        </is>
      </c>
      <c r="C302" t="inlineStr">
        <is>
          <t>ISS</t>
        </is>
      </c>
      <c r="D302" t="inlineStr">
        <is>
          <t>ISS</t>
        </is>
      </c>
      <c r="E302" t="inlineStr">
        <is>
          <t>46/60</t>
        </is>
      </c>
      <c r="F302" t="inlineStr">
        <is>
          <t>Endividamento</t>
        </is>
      </c>
      <c r="G302" t="inlineStr">
        <is>
          <t>Endividamento Geral</t>
        </is>
      </c>
      <c r="H302" t="n">
        <v>4147.45</v>
      </c>
      <c r="I302" t="inlineStr">
        <is>
          <t>False</t>
        </is>
      </c>
      <c r="J302" t="n">
        <v/>
      </c>
      <c r="K302" t="n">
        <v/>
      </c>
      <c r="L302" s="555" t="n">
        <v>47026</v>
      </c>
      <c r="M302" s="555" t="n">
        <v>47057</v>
      </c>
      <c r="N302" t="n">
        <v>4147.45</v>
      </c>
      <c r="Q302" t="inlineStr">
        <is>
          <t>PARCELAMENTO ISS 1/60 N°0219337276</t>
        </is>
      </c>
      <c r="R302" t="inlineStr">
        <is>
          <t>10/2028</t>
        </is>
      </c>
    </row>
    <row r="303">
      <c r="A303" t="inlineStr">
        <is>
          <t>96092</t>
        </is>
      </c>
      <c r="B303" t="inlineStr">
        <is>
          <t>Love Cabaret</t>
        </is>
      </c>
      <c r="C303" t="inlineStr">
        <is>
          <t>ISS</t>
        </is>
      </c>
      <c r="D303" t="inlineStr">
        <is>
          <t>ISS</t>
        </is>
      </c>
      <c r="E303" t="inlineStr">
        <is>
          <t>45/60</t>
        </is>
      </c>
      <c r="F303" t="inlineStr">
        <is>
          <t>Endividamento</t>
        </is>
      </c>
      <c r="G303" t="inlineStr">
        <is>
          <t>Endividamento Geral</t>
        </is>
      </c>
      <c r="H303" t="n">
        <v>4147.45</v>
      </c>
      <c r="I303" t="inlineStr">
        <is>
          <t>False</t>
        </is>
      </c>
      <c r="J303" t="n">
        <v/>
      </c>
      <c r="K303" t="n">
        <v/>
      </c>
      <c r="L303" s="555" t="n">
        <v>46996</v>
      </c>
      <c r="M303" s="555" t="n">
        <v>47026</v>
      </c>
      <c r="N303" t="n">
        <v>4147.45</v>
      </c>
      <c r="Q303" t="inlineStr">
        <is>
          <t>PARCELAMENTO ISS 1/60 N°0219337276</t>
        </is>
      </c>
      <c r="R303" t="inlineStr">
        <is>
          <t>09/2028</t>
        </is>
      </c>
    </row>
    <row r="304">
      <c r="A304" t="inlineStr">
        <is>
          <t>96091</t>
        </is>
      </c>
      <c r="B304" t="inlineStr">
        <is>
          <t>Love Cabaret</t>
        </is>
      </c>
      <c r="C304" t="inlineStr">
        <is>
          <t>ISS</t>
        </is>
      </c>
      <c r="D304" t="inlineStr">
        <is>
          <t>ISS</t>
        </is>
      </c>
      <c r="E304" t="inlineStr">
        <is>
          <t>44/60</t>
        </is>
      </c>
      <c r="F304" t="inlineStr">
        <is>
          <t>Endividamento</t>
        </is>
      </c>
      <c r="G304" t="inlineStr">
        <is>
          <t>Endividamento Geral</t>
        </is>
      </c>
      <c r="H304" t="n">
        <v>4147.45</v>
      </c>
      <c r="I304" t="inlineStr">
        <is>
          <t>False</t>
        </is>
      </c>
      <c r="J304" t="n">
        <v/>
      </c>
      <c r="K304" t="n">
        <v/>
      </c>
      <c r="L304" s="555" t="n">
        <v>46965</v>
      </c>
      <c r="M304" s="555" t="n">
        <v>46996</v>
      </c>
      <c r="N304" t="n">
        <v>4147.45</v>
      </c>
      <c r="Q304" t="inlineStr">
        <is>
          <t>PARCELAMENTO ISS 1/60 N°0219337276</t>
        </is>
      </c>
      <c r="R304" t="inlineStr">
        <is>
          <t>08/2028</t>
        </is>
      </c>
    </row>
    <row r="305">
      <c r="A305" t="inlineStr">
        <is>
          <t>96090</t>
        </is>
      </c>
      <c r="B305" t="inlineStr">
        <is>
          <t>Love Cabaret</t>
        </is>
      </c>
      <c r="C305" t="inlineStr">
        <is>
          <t>ISS</t>
        </is>
      </c>
      <c r="D305" t="inlineStr">
        <is>
          <t>ISS</t>
        </is>
      </c>
      <c r="E305" t="inlineStr">
        <is>
          <t>43/60</t>
        </is>
      </c>
      <c r="F305" t="inlineStr">
        <is>
          <t>Endividamento</t>
        </is>
      </c>
      <c r="G305" t="inlineStr">
        <is>
          <t>Endividamento Geral</t>
        </is>
      </c>
      <c r="H305" t="n">
        <v>4147.45</v>
      </c>
      <c r="I305" t="inlineStr">
        <is>
          <t>False</t>
        </is>
      </c>
      <c r="J305" t="n">
        <v/>
      </c>
      <c r="K305" t="n">
        <v/>
      </c>
      <c r="L305" s="555" t="n">
        <v>46934</v>
      </c>
      <c r="M305" s="555" t="n">
        <v>46965</v>
      </c>
      <c r="N305" t="n">
        <v>4147.45</v>
      </c>
      <c r="Q305" t="inlineStr">
        <is>
          <t>PARCELAMENTO ISS 1/60 N°0219337276</t>
        </is>
      </c>
      <c r="R305" t="inlineStr">
        <is>
          <t>07/2028</t>
        </is>
      </c>
    </row>
    <row r="306">
      <c r="A306" t="inlineStr">
        <is>
          <t>96089</t>
        </is>
      </c>
      <c r="B306" t="inlineStr">
        <is>
          <t>Love Cabaret</t>
        </is>
      </c>
      <c r="C306" t="inlineStr">
        <is>
          <t>ISS</t>
        </is>
      </c>
      <c r="D306" t="inlineStr">
        <is>
          <t>ISS</t>
        </is>
      </c>
      <c r="E306" t="inlineStr">
        <is>
          <t>42/60</t>
        </is>
      </c>
      <c r="F306" t="inlineStr">
        <is>
          <t>Endividamento</t>
        </is>
      </c>
      <c r="G306" t="inlineStr">
        <is>
          <t>Endividamento Geral</t>
        </is>
      </c>
      <c r="H306" t="n">
        <v>4147.45</v>
      </c>
      <c r="I306" t="inlineStr">
        <is>
          <t>False</t>
        </is>
      </c>
      <c r="J306" t="n">
        <v/>
      </c>
      <c r="K306" t="n">
        <v/>
      </c>
      <c r="L306" s="555" t="n">
        <v>46904</v>
      </c>
      <c r="M306" s="555" t="n">
        <v>46934</v>
      </c>
      <c r="N306" t="n">
        <v>4147.45</v>
      </c>
      <c r="Q306" t="inlineStr">
        <is>
          <t>PARCELAMENTO ISS 1/60 N°0219337276</t>
        </is>
      </c>
      <c r="R306" t="inlineStr">
        <is>
          <t>06/2028</t>
        </is>
      </c>
    </row>
    <row r="307">
      <c r="A307" t="inlineStr">
        <is>
          <t>96088</t>
        </is>
      </c>
      <c r="B307" t="inlineStr">
        <is>
          <t>Love Cabaret</t>
        </is>
      </c>
      <c r="C307" t="inlineStr">
        <is>
          <t>ISS</t>
        </is>
      </c>
      <c r="D307" t="inlineStr">
        <is>
          <t>ISS</t>
        </is>
      </c>
      <c r="E307" t="inlineStr">
        <is>
          <t>41/60</t>
        </is>
      </c>
      <c r="F307" t="inlineStr">
        <is>
          <t>Endividamento</t>
        </is>
      </c>
      <c r="G307" t="inlineStr">
        <is>
          <t>Endividamento Geral</t>
        </is>
      </c>
      <c r="H307" t="n">
        <v>4147.45</v>
      </c>
      <c r="I307" t="inlineStr">
        <is>
          <t>False</t>
        </is>
      </c>
      <c r="J307" t="n">
        <v/>
      </c>
      <c r="K307" t="n">
        <v/>
      </c>
      <c r="L307" s="555" t="n">
        <v>46873</v>
      </c>
      <c r="M307" s="555" t="n">
        <v>46904</v>
      </c>
      <c r="N307" t="n">
        <v>4147.45</v>
      </c>
      <c r="Q307" t="inlineStr">
        <is>
          <t>PARCELAMENTO ISS 1/60 N°0219337276</t>
        </is>
      </c>
      <c r="R307" t="inlineStr">
        <is>
          <t>05/2028</t>
        </is>
      </c>
    </row>
    <row r="308">
      <c r="A308" t="inlineStr">
        <is>
          <t>96087</t>
        </is>
      </c>
      <c r="B308" t="inlineStr">
        <is>
          <t>Love Cabaret</t>
        </is>
      </c>
      <c r="C308" t="inlineStr">
        <is>
          <t>ISS</t>
        </is>
      </c>
      <c r="D308" t="inlineStr">
        <is>
          <t>ISS</t>
        </is>
      </c>
      <c r="E308" t="inlineStr">
        <is>
          <t>40/60</t>
        </is>
      </c>
      <c r="F308" t="inlineStr">
        <is>
          <t>Endividamento</t>
        </is>
      </c>
      <c r="G308" t="inlineStr">
        <is>
          <t>Endividamento Geral</t>
        </is>
      </c>
      <c r="H308" t="n">
        <v>4147.45</v>
      </c>
      <c r="I308" t="inlineStr">
        <is>
          <t>False</t>
        </is>
      </c>
      <c r="J308" t="n">
        <v/>
      </c>
      <c r="K308" t="n">
        <v/>
      </c>
      <c r="L308" s="555" t="n">
        <v>46843</v>
      </c>
      <c r="M308" s="555" t="n">
        <v>46873</v>
      </c>
      <c r="N308" t="n">
        <v>4147.45</v>
      </c>
      <c r="Q308" t="inlineStr">
        <is>
          <t>PARCELAMENTO ISS 1/60 N°0219337276</t>
        </is>
      </c>
      <c r="R308" t="inlineStr">
        <is>
          <t>04/2028</t>
        </is>
      </c>
    </row>
    <row r="309">
      <c r="A309" t="inlineStr">
        <is>
          <t>96086</t>
        </is>
      </c>
      <c r="B309" t="inlineStr">
        <is>
          <t>Love Cabaret</t>
        </is>
      </c>
      <c r="C309" t="inlineStr">
        <is>
          <t>ISS</t>
        </is>
      </c>
      <c r="D309" t="inlineStr">
        <is>
          <t>ISS</t>
        </is>
      </c>
      <c r="E309" t="inlineStr">
        <is>
          <t>39/60</t>
        </is>
      </c>
      <c r="F309" t="inlineStr">
        <is>
          <t>Endividamento</t>
        </is>
      </c>
      <c r="G309" t="inlineStr">
        <is>
          <t>Endividamento Geral</t>
        </is>
      </c>
      <c r="H309" t="n">
        <v>4147.45</v>
      </c>
      <c r="I309" t="inlineStr">
        <is>
          <t>False</t>
        </is>
      </c>
      <c r="J309" t="n">
        <v/>
      </c>
      <c r="K309" t="n">
        <v/>
      </c>
      <c r="L309" s="555" t="n">
        <v>46812</v>
      </c>
      <c r="M309" s="555" t="n">
        <v>46843</v>
      </c>
      <c r="N309" t="n">
        <v>4147.45</v>
      </c>
      <c r="Q309" t="inlineStr">
        <is>
          <t>PARCELAMENTO ISS 1/60 N°0219337276</t>
        </is>
      </c>
      <c r="R309" t="inlineStr">
        <is>
          <t>03/2028</t>
        </is>
      </c>
    </row>
    <row r="310">
      <c r="A310" t="inlineStr">
        <is>
          <t>96085</t>
        </is>
      </c>
      <c r="B310" t="inlineStr">
        <is>
          <t>Love Cabaret</t>
        </is>
      </c>
      <c r="C310" t="inlineStr">
        <is>
          <t>ISS</t>
        </is>
      </c>
      <c r="D310" t="inlineStr">
        <is>
          <t>ISS</t>
        </is>
      </c>
      <c r="E310" t="inlineStr">
        <is>
          <t>38/60</t>
        </is>
      </c>
      <c r="F310" t="inlineStr">
        <is>
          <t>Endividamento</t>
        </is>
      </c>
      <c r="G310" t="inlineStr">
        <is>
          <t>Endividamento Geral</t>
        </is>
      </c>
      <c r="H310" t="n">
        <v>4147.45</v>
      </c>
      <c r="I310" t="inlineStr">
        <is>
          <t>False</t>
        </is>
      </c>
      <c r="J310" t="n">
        <v/>
      </c>
      <c r="K310" t="n">
        <v/>
      </c>
      <c r="L310" s="555" t="n">
        <v>46783</v>
      </c>
      <c r="M310" s="555" t="n">
        <v>46812</v>
      </c>
      <c r="N310" t="n">
        <v>4147.45</v>
      </c>
      <c r="Q310" t="inlineStr">
        <is>
          <t>PARCELAMENTO ISS 1/60 N°0219337276</t>
        </is>
      </c>
      <c r="R310" t="inlineStr">
        <is>
          <t>02/2028</t>
        </is>
      </c>
    </row>
    <row r="311">
      <c r="A311" t="inlineStr">
        <is>
          <t>96084</t>
        </is>
      </c>
      <c r="B311" t="inlineStr">
        <is>
          <t>Love Cabaret</t>
        </is>
      </c>
      <c r="C311" t="inlineStr">
        <is>
          <t>ISS</t>
        </is>
      </c>
      <c r="D311" t="inlineStr">
        <is>
          <t>ISS</t>
        </is>
      </c>
      <c r="E311" t="inlineStr">
        <is>
          <t>37/60</t>
        </is>
      </c>
      <c r="F311" t="inlineStr">
        <is>
          <t>Endividamento</t>
        </is>
      </c>
      <c r="G311" t="inlineStr">
        <is>
          <t>Endividamento Geral</t>
        </is>
      </c>
      <c r="H311" t="n">
        <v>4147.45</v>
      </c>
      <c r="I311" t="inlineStr">
        <is>
          <t>False</t>
        </is>
      </c>
      <c r="J311" t="n">
        <v/>
      </c>
      <c r="K311" t="n">
        <v/>
      </c>
      <c r="L311" s="555" t="n">
        <v>46752</v>
      </c>
      <c r="M311" s="555" t="n">
        <v>46783</v>
      </c>
      <c r="N311" t="n">
        <v>4147.45</v>
      </c>
      <c r="Q311" t="inlineStr">
        <is>
          <t>PARCELAMENTO ISS 1/60 N°0219337276</t>
        </is>
      </c>
      <c r="R311" t="inlineStr">
        <is>
          <t>01/2028</t>
        </is>
      </c>
    </row>
    <row r="312">
      <c r="A312" t="inlineStr">
        <is>
          <t>96083</t>
        </is>
      </c>
      <c r="B312" t="inlineStr">
        <is>
          <t>Love Cabaret</t>
        </is>
      </c>
      <c r="C312" t="inlineStr">
        <is>
          <t>ISS</t>
        </is>
      </c>
      <c r="D312" t="inlineStr">
        <is>
          <t>ISS</t>
        </is>
      </c>
      <c r="E312" t="inlineStr">
        <is>
          <t>36/60</t>
        </is>
      </c>
      <c r="F312" t="inlineStr">
        <is>
          <t>Endividamento</t>
        </is>
      </c>
      <c r="G312" t="inlineStr">
        <is>
          <t>Endividamento Geral</t>
        </is>
      </c>
      <c r="H312" t="n">
        <v>4147.45</v>
      </c>
      <c r="I312" t="inlineStr">
        <is>
          <t>False</t>
        </is>
      </c>
      <c r="J312" t="n">
        <v/>
      </c>
      <c r="K312" t="n">
        <v/>
      </c>
      <c r="L312" s="555" t="n">
        <v>46721</v>
      </c>
      <c r="M312" s="555" t="n">
        <v>46752</v>
      </c>
      <c r="N312" t="n">
        <v>4147.45</v>
      </c>
      <c r="Q312" t="inlineStr">
        <is>
          <t>PARCELAMENTO ISS 1/60 N°0219337276</t>
        </is>
      </c>
      <c r="R312" t="inlineStr">
        <is>
          <t>12/2027</t>
        </is>
      </c>
    </row>
    <row r="313">
      <c r="A313" t="inlineStr">
        <is>
          <t>96082</t>
        </is>
      </c>
      <c r="B313" t="inlineStr">
        <is>
          <t>Love Cabaret</t>
        </is>
      </c>
      <c r="C313" t="inlineStr">
        <is>
          <t>ISS</t>
        </is>
      </c>
      <c r="D313" t="inlineStr">
        <is>
          <t>ISS</t>
        </is>
      </c>
      <c r="E313" t="inlineStr">
        <is>
          <t>35/60</t>
        </is>
      </c>
      <c r="F313" t="inlineStr">
        <is>
          <t>Endividamento</t>
        </is>
      </c>
      <c r="G313" t="inlineStr">
        <is>
          <t>Endividamento Geral</t>
        </is>
      </c>
      <c r="H313" t="n">
        <v>4147.45</v>
      </c>
      <c r="I313" t="inlineStr">
        <is>
          <t>False</t>
        </is>
      </c>
      <c r="J313" t="n">
        <v/>
      </c>
      <c r="K313" t="n">
        <v/>
      </c>
      <c r="L313" s="555" t="n">
        <v>46691</v>
      </c>
      <c r="M313" s="555" t="n">
        <v>46721</v>
      </c>
      <c r="N313" t="n">
        <v>4147.45</v>
      </c>
      <c r="Q313" t="inlineStr">
        <is>
          <t>PARCELAMENTO ISS 1/60 N°0219337276</t>
        </is>
      </c>
      <c r="R313" t="inlineStr">
        <is>
          <t>11/2027</t>
        </is>
      </c>
    </row>
    <row r="314">
      <c r="A314" t="inlineStr">
        <is>
          <t>96081</t>
        </is>
      </c>
      <c r="B314" t="inlineStr">
        <is>
          <t>Love Cabaret</t>
        </is>
      </c>
      <c r="C314" t="inlineStr">
        <is>
          <t>ISS</t>
        </is>
      </c>
      <c r="D314" t="inlineStr">
        <is>
          <t>ISS</t>
        </is>
      </c>
      <c r="E314" t="inlineStr">
        <is>
          <t>34/60</t>
        </is>
      </c>
      <c r="F314" t="inlineStr">
        <is>
          <t>Endividamento</t>
        </is>
      </c>
      <c r="G314" t="inlineStr">
        <is>
          <t>Endividamento Geral</t>
        </is>
      </c>
      <c r="H314" t="n">
        <v>4147.45</v>
      </c>
      <c r="I314" t="inlineStr">
        <is>
          <t>False</t>
        </is>
      </c>
      <c r="J314" t="n">
        <v/>
      </c>
      <c r="K314" t="n">
        <v/>
      </c>
      <c r="L314" s="555" t="n">
        <v>46660</v>
      </c>
      <c r="M314" s="555" t="n">
        <v>46691</v>
      </c>
      <c r="N314" t="n">
        <v>4147.45</v>
      </c>
      <c r="Q314" t="inlineStr">
        <is>
          <t>PARCELAMENTO ISS 1/60 N°0219337276</t>
        </is>
      </c>
      <c r="R314" t="inlineStr">
        <is>
          <t>10/2027</t>
        </is>
      </c>
    </row>
    <row r="315">
      <c r="A315" t="inlineStr">
        <is>
          <t>96080</t>
        </is>
      </c>
      <c r="B315" t="inlineStr">
        <is>
          <t>Love Cabaret</t>
        </is>
      </c>
      <c r="C315" t="inlineStr">
        <is>
          <t>ISS</t>
        </is>
      </c>
      <c r="D315" t="inlineStr">
        <is>
          <t>ISS</t>
        </is>
      </c>
      <c r="E315" t="inlineStr">
        <is>
          <t>33/60</t>
        </is>
      </c>
      <c r="F315" t="inlineStr">
        <is>
          <t>Endividamento</t>
        </is>
      </c>
      <c r="G315" t="inlineStr">
        <is>
          <t>Endividamento Geral</t>
        </is>
      </c>
      <c r="H315" t="n">
        <v>4147.45</v>
      </c>
      <c r="I315" t="inlineStr">
        <is>
          <t>False</t>
        </is>
      </c>
      <c r="J315" t="n">
        <v/>
      </c>
      <c r="K315" t="n">
        <v/>
      </c>
      <c r="L315" s="555" t="n">
        <v>46630</v>
      </c>
      <c r="M315" s="555" t="n">
        <v>46660</v>
      </c>
      <c r="N315" t="n">
        <v>4147.45</v>
      </c>
      <c r="Q315" t="inlineStr">
        <is>
          <t>PARCELAMENTO ISS 1/60 N°0219337276</t>
        </is>
      </c>
      <c r="R315" t="inlineStr">
        <is>
          <t>09/2027</t>
        </is>
      </c>
    </row>
    <row r="316">
      <c r="A316" t="inlineStr">
        <is>
          <t>96079</t>
        </is>
      </c>
      <c r="B316" t="inlineStr">
        <is>
          <t>Love Cabaret</t>
        </is>
      </c>
      <c r="C316" t="inlineStr">
        <is>
          <t>ISS</t>
        </is>
      </c>
      <c r="D316" t="inlineStr">
        <is>
          <t>ISS</t>
        </is>
      </c>
      <c r="E316" t="inlineStr">
        <is>
          <t>32/60</t>
        </is>
      </c>
      <c r="F316" t="inlineStr">
        <is>
          <t>Endividamento</t>
        </is>
      </c>
      <c r="G316" t="inlineStr">
        <is>
          <t>Endividamento Geral</t>
        </is>
      </c>
      <c r="H316" t="n">
        <v>4147.45</v>
      </c>
      <c r="I316" t="inlineStr">
        <is>
          <t>False</t>
        </is>
      </c>
      <c r="J316" t="n">
        <v/>
      </c>
      <c r="K316" t="n">
        <v/>
      </c>
      <c r="L316" s="555" t="n">
        <v>46599</v>
      </c>
      <c r="M316" s="555" t="n">
        <v>46630</v>
      </c>
      <c r="N316" t="n">
        <v>4147.45</v>
      </c>
      <c r="Q316" t="inlineStr">
        <is>
          <t>PARCELAMENTO ISS 1/60 N°0219337276</t>
        </is>
      </c>
      <c r="R316" t="inlineStr">
        <is>
          <t>08/2027</t>
        </is>
      </c>
    </row>
    <row r="317">
      <c r="A317" t="inlineStr">
        <is>
          <t>96078</t>
        </is>
      </c>
      <c r="B317" t="inlineStr">
        <is>
          <t>Love Cabaret</t>
        </is>
      </c>
      <c r="C317" t="inlineStr">
        <is>
          <t>ISS</t>
        </is>
      </c>
      <c r="D317" t="inlineStr">
        <is>
          <t>ISS</t>
        </is>
      </c>
      <c r="E317" t="inlineStr">
        <is>
          <t>31/60</t>
        </is>
      </c>
      <c r="F317" t="inlineStr">
        <is>
          <t>Endividamento</t>
        </is>
      </c>
      <c r="G317" t="inlineStr">
        <is>
          <t>Endividamento Geral</t>
        </is>
      </c>
      <c r="H317" t="n">
        <v>4147.45</v>
      </c>
      <c r="I317" t="inlineStr">
        <is>
          <t>False</t>
        </is>
      </c>
      <c r="J317" t="n">
        <v/>
      </c>
      <c r="K317" t="n">
        <v/>
      </c>
      <c r="L317" s="555" t="n">
        <v>46568</v>
      </c>
      <c r="M317" s="555" t="n">
        <v>46599</v>
      </c>
      <c r="N317" t="n">
        <v>4147.45</v>
      </c>
      <c r="Q317" t="inlineStr">
        <is>
          <t>PARCELAMENTO ISS 1/60 N°0219337276</t>
        </is>
      </c>
      <c r="R317" t="inlineStr">
        <is>
          <t>07/2027</t>
        </is>
      </c>
    </row>
    <row r="318">
      <c r="A318" t="inlineStr">
        <is>
          <t>96077</t>
        </is>
      </c>
      <c r="B318" t="inlineStr">
        <is>
          <t>Love Cabaret</t>
        </is>
      </c>
      <c r="C318" t="inlineStr">
        <is>
          <t>ISS</t>
        </is>
      </c>
      <c r="D318" t="inlineStr">
        <is>
          <t>ISS</t>
        </is>
      </c>
      <c r="E318" t="inlineStr">
        <is>
          <t>30/60</t>
        </is>
      </c>
      <c r="F318" t="inlineStr">
        <is>
          <t>Endividamento</t>
        </is>
      </c>
      <c r="G318" t="inlineStr">
        <is>
          <t>Endividamento Geral</t>
        </is>
      </c>
      <c r="H318" t="n">
        <v>4147.45</v>
      </c>
      <c r="I318" t="inlineStr">
        <is>
          <t>False</t>
        </is>
      </c>
      <c r="J318" t="n">
        <v/>
      </c>
      <c r="K318" t="n">
        <v/>
      </c>
      <c r="L318" s="555" t="n">
        <v>46538</v>
      </c>
      <c r="M318" s="555" t="n">
        <v>46568</v>
      </c>
      <c r="N318" t="n">
        <v>4147.45</v>
      </c>
      <c r="Q318" t="inlineStr">
        <is>
          <t>PARCELAMENTO ISS 1/60 N°0219337276</t>
        </is>
      </c>
      <c r="R318" t="inlineStr">
        <is>
          <t>06/2027</t>
        </is>
      </c>
    </row>
    <row r="319">
      <c r="A319" t="inlineStr">
        <is>
          <t>96076</t>
        </is>
      </c>
      <c r="B319" t="inlineStr">
        <is>
          <t>Love Cabaret</t>
        </is>
      </c>
      <c r="C319" t="inlineStr">
        <is>
          <t>ISS</t>
        </is>
      </c>
      <c r="D319" t="inlineStr">
        <is>
          <t>ISS</t>
        </is>
      </c>
      <c r="E319" t="inlineStr">
        <is>
          <t>29/60</t>
        </is>
      </c>
      <c r="F319" t="inlineStr">
        <is>
          <t>Endividamento</t>
        </is>
      </c>
      <c r="G319" t="inlineStr">
        <is>
          <t>Endividamento Geral</t>
        </is>
      </c>
      <c r="H319" t="n">
        <v>4147.45</v>
      </c>
      <c r="I319" t="inlineStr">
        <is>
          <t>False</t>
        </is>
      </c>
      <c r="J319" t="n">
        <v/>
      </c>
      <c r="K319" t="n">
        <v/>
      </c>
      <c r="L319" s="555" t="n">
        <v>46507</v>
      </c>
      <c r="M319" s="555" t="n">
        <v>46538</v>
      </c>
      <c r="N319" t="n">
        <v>4147.45</v>
      </c>
      <c r="Q319" t="inlineStr">
        <is>
          <t>PARCELAMENTO ISS 1/60 N°0219337276</t>
        </is>
      </c>
      <c r="R319" t="inlineStr">
        <is>
          <t>05/2027</t>
        </is>
      </c>
    </row>
    <row r="320">
      <c r="A320" t="inlineStr">
        <is>
          <t>96075</t>
        </is>
      </c>
      <c r="B320" t="inlineStr">
        <is>
          <t>Love Cabaret</t>
        </is>
      </c>
      <c r="C320" t="inlineStr">
        <is>
          <t>ISS</t>
        </is>
      </c>
      <c r="D320" t="inlineStr">
        <is>
          <t>ISS</t>
        </is>
      </c>
      <c r="E320" t="inlineStr">
        <is>
          <t>28/60</t>
        </is>
      </c>
      <c r="F320" t="inlineStr">
        <is>
          <t>Endividamento</t>
        </is>
      </c>
      <c r="G320" t="inlineStr">
        <is>
          <t>Endividamento Geral</t>
        </is>
      </c>
      <c r="H320" t="n">
        <v>4147.45</v>
      </c>
      <c r="I320" t="inlineStr">
        <is>
          <t>False</t>
        </is>
      </c>
      <c r="J320" t="n">
        <v/>
      </c>
      <c r="K320" t="n">
        <v/>
      </c>
      <c r="L320" s="555" t="n">
        <v>46477</v>
      </c>
      <c r="M320" s="555" t="n">
        <v>46507</v>
      </c>
      <c r="N320" t="n">
        <v>4147.45</v>
      </c>
      <c r="Q320" t="inlineStr">
        <is>
          <t>PARCELAMENTO ISS 1/60 N°0219337276</t>
        </is>
      </c>
      <c r="R320" t="inlineStr">
        <is>
          <t>04/2027</t>
        </is>
      </c>
    </row>
    <row r="321">
      <c r="A321" t="inlineStr">
        <is>
          <t>96074</t>
        </is>
      </c>
      <c r="B321" t="inlineStr">
        <is>
          <t>Love Cabaret</t>
        </is>
      </c>
      <c r="C321" t="inlineStr">
        <is>
          <t>ISS</t>
        </is>
      </c>
      <c r="D321" t="inlineStr">
        <is>
          <t>ISS</t>
        </is>
      </c>
      <c r="E321" t="inlineStr">
        <is>
          <t>27/60</t>
        </is>
      </c>
      <c r="F321" t="inlineStr">
        <is>
          <t>Endividamento</t>
        </is>
      </c>
      <c r="G321" t="inlineStr">
        <is>
          <t>Endividamento Geral</t>
        </is>
      </c>
      <c r="H321" t="n">
        <v>4147.45</v>
      </c>
      <c r="I321" t="inlineStr">
        <is>
          <t>False</t>
        </is>
      </c>
      <c r="J321" t="n">
        <v/>
      </c>
      <c r="K321" t="n">
        <v/>
      </c>
      <c r="L321" s="555" t="n">
        <v>46446</v>
      </c>
      <c r="M321" s="555" t="n">
        <v>46477</v>
      </c>
      <c r="N321" t="n">
        <v>4147.45</v>
      </c>
      <c r="Q321" t="inlineStr">
        <is>
          <t>PARCELAMENTO ISS 1/60 N°0219337276</t>
        </is>
      </c>
      <c r="R321" t="inlineStr">
        <is>
          <t>03/2027</t>
        </is>
      </c>
    </row>
    <row r="322">
      <c r="A322" t="inlineStr">
        <is>
          <t>96073</t>
        </is>
      </c>
      <c r="B322" t="inlineStr">
        <is>
          <t>Love Cabaret</t>
        </is>
      </c>
      <c r="C322" t="inlineStr">
        <is>
          <t>ISS</t>
        </is>
      </c>
      <c r="D322" t="inlineStr">
        <is>
          <t>ISS</t>
        </is>
      </c>
      <c r="E322" t="inlineStr">
        <is>
          <t>26/60</t>
        </is>
      </c>
      <c r="F322" t="inlineStr">
        <is>
          <t>Endividamento</t>
        </is>
      </c>
      <c r="G322" t="inlineStr">
        <is>
          <t>Endividamento Geral</t>
        </is>
      </c>
      <c r="H322" t="n">
        <v>4147.45</v>
      </c>
      <c r="I322" t="inlineStr">
        <is>
          <t>False</t>
        </is>
      </c>
      <c r="J322" t="n">
        <v/>
      </c>
      <c r="K322" t="n">
        <v/>
      </c>
      <c r="L322" s="555" t="n">
        <v>46418</v>
      </c>
      <c r="M322" s="555" t="n">
        <v>46446</v>
      </c>
      <c r="N322" t="n">
        <v>4147.45</v>
      </c>
      <c r="Q322" t="inlineStr">
        <is>
          <t>PARCELAMENTO ISS 1/60 N°0219337276</t>
        </is>
      </c>
      <c r="R322" t="inlineStr">
        <is>
          <t>02/2027</t>
        </is>
      </c>
    </row>
    <row r="323">
      <c r="A323" t="inlineStr">
        <is>
          <t>96072</t>
        </is>
      </c>
      <c r="B323" t="inlineStr">
        <is>
          <t>Love Cabaret</t>
        </is>
      </c>
      <c r="C323" t="inlineStr">
        <is>
          <t>ISS</t>
        </is>
      </c>
      <c r="D323" t="inlineStr">
        <is>
          <t>ISS</t>
        </is>
      </c>
      <c r="E323" t="inlineStr">
        <is>
          <t>25/60</t>
        </is>
      </c>
      <c r="F323" t="inlineStr">
        <is>
          <t>Endividamento</t>
        </is>
      </c>
      <c r="G323" t="inlineStr">
        <is>
          <t>Endividamento Geral</t>
        </is>
      </c>
      <c r="H323" t="n">
        <v>4147.45</v>
      </c>
      <c r="I323" t="inlineStr">
        <is>
          <t>False</t>
        </is>
      </c>
      <c r="J323" t="n">
        <v/>
      </c>
      <c r="K323" t="n">
        <v/>
      </c>
      <c r="L323" s="555" t="n">
        <v>46387</v>
      </c>
      <c r="M323" s="555" t="n">
        <v>46418</v>
      </c>
      <c r="N323" t="n">
        <v>4147.45</v>
      </c>
      <c r="Q323" t="inlineStr">
        <is>
          <t>PARCELAMENTO ISS 1/60 N°0219337276</t>
        </is>
      </c>
      <c r="R323" t="inlineStr">
        <is>
          <t>01/2027</t>
        </is>
      </c>
    </row>
    <row r="324">
      <c r="A324" t="inlineStr">
        <is>
          <t>96071</t>
        </is>
      </c>
      <c r="B324" t="inlineStr">
        <is>
          <t>Love Cabaret</t>
        </is>
      </c>
      <c r="C324" t="inlineStr">
        <is>
          <t>ISS</t>
        </is>
      </c>
      <c r="D324" t="inlineStr">
        <is>
          <t>ISS</t>
        </is>
      </c>
      <c r="E324" t="inlineStr">
        <is>
          <t>24/60</t>
        </is>
      </c>
      <c r="F324" t="inlineStr">
        <is>
          <t>Endividamento</t>
        </is>
      </c>
      <c r="G324" t="inlineStr">
        <is>
          <t>Endividamento Geral</t>
        </is>
      </c>
      <c r="H324" t="n">
        <v>4147.45</v>
      </c>
      <c r="I324" t="inlineStr">
        <is>
          <t>False</t>
        </is>
      </c>
      <c r="J324" t="n">
        <v/>
      </c>
      <c r="K324" t="n">
        <v/>
      </c>
      <c r="L324" s="555" t="n">
        <v>46356</v>
      </c>
      <c r="M324" s="555" t="n">
        <v>46387</v>
      </c>
      <c r="N324" t="n">
        <v>4147.45</v>
      </c>
      <c r="Q324" t="inlineStr">
        <is>
          <t>PARCELAMENTO ISS 1/60 N°0219337276</t>
        </is>
      </c>
      <c r="R324" t="inlineStr">
        <is>
          <t>12/2026</t>
        </is>
      </c>
    </row>
    <row r="325">
      <c r="A325" t="inlineStr">
        <is>
          <t>96070</t>
        </is>
      </c>
      <c r="B325" t="inlineStr">
        <is>
          <t>Love Cabaret</t>
        </is>
      </c>
      <c r="C325" t="inlineStr">
        <is>
          <t>ISS</t>
        </is>
      </c>
      <c r="D325" t="inlineStr">
        <is>
          <t>ISS</t>
        </is>
      </c>
      <c r="E325" t="inlineStr">
        <is>
          <t>23/60</t>
        </is>
      </c>
      <c r="F325" t="inlineStr">
        <is>
          <t>Endividamento</t>
        </is>
      </c>
      <c r="G325" t="inlineStr">
        <is>
          <t>Endividamento Geral</t>
        </is>
      </c>
      <c r="H325" t="n">
        <v>4147.45</v>
      </c>
      <c r="I325" t="inlineStr">
        <is>
          <t>False</t>
        </is>
      </c>
      <c r="J325" t="n">
        <v/>
      </c>
      <c r="K325" t="n">
        <v/>
      </c>
      <c r="L325" s="555" t="n">
        <v>46326</v>
      </c>
      <c r="M325" s="555" t="n">
        <v>46356</v>
      </c>
      <c r="N325" t="n">
        <v>4147.45</v>
      </c>
      <c r="Q325" t="inlineStr">
        <is>
          <t>PARCELAMENTO ISS 1/60 N°0219337276</t>
        </is>
      </c>
      <c r="R325" t="inlineStr">
        <is>
          <t>11/2026</t>
        </is>
      </c>
    </row>
    <row r="326">
      <c r="A326" t="inlineStr">
        <is>
          <t>96069</t>
        </is>
      </c>
      <c r="B326" t="inlineStr">
        <is>
          <t>Love Cabaret</t>
        </is>
      </c>
      <c r="C326" t="inlineStr">
        <is>
          <t>ISS</t>
        </is>
      </c>
      <c r="D326" t="inlineStr">
        <is>
          <t>ISS</t>
        </is>
      </c>
      <c r="E326" t="inlineStr">
        <is>
          <t>22/60</t>
        </is>
      </c>
      <c r="F326" t="inlineStr">
        <is>
          <t>Endividamento</t>
        </is>
      </c>
      <c r="G326" t="inlineStr">
        <is>
          <t>Endividamento Geral</t>
        </is>
      </c>
      <c r="H326" t="n">
        <v>4147.45</v>
      </c>
      <c r="I326" t="inlineStr">
        <is>
          <t>False</t>
        </is>
      </c>
      <c r="J326" t="n">
        <v/>
      </c>
      <c r="K326" t="n">
        <v/>
      </c>
      <c r="L326" s="555" t="n">
        <v>46295</v>
      </c>
      <c r="M326" s="555" t="n">
        <v>46326</v>
      </c>
      <c r="N326" t="n">
        <v>4147.45</v>
      </c>
      <c r="Q326" t="inlineStr">
        <is>
          <t>PARCELAMENTO ISS 1/60 N°0219337276</t>
        </is>
      </c>
      <c r="R326" t="inlineStr">
        <is>
          <t>10/2026</t>
        </is>
      </c>
    </row>
    <row r="327">
      <c r="A327" t="inlineStr">
        <is>
          <t>96068</t>
        </is>
      </c>
      <c r="B327" t="inlineStr">
        <is>
          <t>Love Cabaret</t>
        </is>
      </c>
      <c r="C327" t="inlineStr">
        <is>
          <t>ISS</t>
        </is>
      </c>
      <c r="D327" t="inlineStr">
        <is>
          <t>ISS</t>
        </is>
      </c>
      <c r="E327" t="inlineStr">
        <is>
          <t>21/60</t>
        </is>
      </c>
      <c r="F327" t="inlineStr">
        <is>
          <t>Endividamento</t>
        </is>
      </c>
      <c r="G327" t="inlineStr">
        <is>
          <t>Endividamento Geral</t>
        </is>
      </c>
      <c r="H327" t="n">
        <v>4147.45</v>
      </c>
      <c r="I327" t="inlineStr">
        <is>
          <t>False</t>
        </is>
      </c>
      <c r="J327" t="n">
        <v/>
      </c>
      <c r="K327" t="n">
        <v/>
      </c>
      <c r="L327" s="555" t="n">
        <v>46265</v>
      </c>
      <c r="M327" s="555" t="n">
        <v>46295</v>
      </c>
      <c r="N327" t="n">
        <v>4147.45</v>
      </c>
      <c r="Q327" t="inlineStr">
        <is>
          <t>PARCELAMENTO ISS 1/60 N°0219337276</t>
        </is>
      </c>
      <c r="R327" t="inlineStr">
        <is>
          <t>09/2026</t>
        </is>
      </c>
    </row>
    <row r="328">
      <c r="A328" t="inlineStr">
        <is>
          <t>96067</t>
        </is>
      </c>
      <c r="B328" t="inlineStr">
        <is>
          <t>Love Cabaret</t>
        </is>
      </c>
      <c r="C328" t="inlineStr">
        <is>
          <t>ISS</t>
        </is>
      </c>
      <c r="D328" t="inlineStr">
        <is>
          <t>ISS</t>
        </is>
      </c>
      <c r="E328" t="inlineStr">
        <is>
          <t>20/60</t>
        </is>
      </c>
      <c r="F328" t="inlineStr">
        <is>
          <t>Endividamento</t>
        </is>
      </c>
      <c r="G328" t="inlineStr">
        <is>
          <t>Endividamento Geral</t>
        </is>
      </c>
      <c r="H328" t="n">
        <v>4147.45</v>
      </c>
      <c r="I328" t="inlineStr">
        <is>
          <t>False</t>
        </is>
      </c>
      <c r="J328" t="n">
        <v/>
      </c>
      <c r="K328" t="n">
        <v/>
      </c>
      <c r="L328" s="555" t="n">
        <v>46234</v>
      </c>
      <c r="M328" s="555" t="n">
        <v>46265</v>
      </c>
      <c r="N328" t="n">
        <v>4147.45</v>
      </c>
      <c r="Q328" t="inlineStr">
        <is>
          <t>PARCELAMENTO ISS 1/60 N°0219337276</t>
        </is>
      </c>
      <c r="R328" t="inlineStr">
        <is>
          <t>08/2026</t>
        </is>
      </c>
    </row>
    <row r="329">
      <c r="A329" t="inlineStr">
        <is>
          <t>96066</t>
        </is>
      </c>
      <c r="B329" t="inlineStr">
        <is>
          <t>Love Cabaret</t>
        </is>
      </c>
      <c r="C329" t="inlineStr">
        <is>
          <t>ISS</t>
        </is>
      </c>
      <c r="D329" t="inlineStr">
        <is>
          <t>ISS</t>
        </is>
      </c>
      <c r="E329" t="inlineStr">
        <is>
          <t>19/60</t>
        </is>
      </c>
      <c r="F329" t="inlineStr">
        <is>
          <t>Endividamento</t>
        </is>
      </c>
      <c r="G329" t="inlineStr">
        <is>
          <t>Endividamento Geral</t>
        </is>
      </c>
      <c r="H329" t="n">
        <v>4147.45</v>
      </c>
      <c r="I329" t="inlineStr">
        <is>
          <t>False</t>
        </is>
      </c>
      <c r="J329" t="n">
        <v/>
      </c>
      <c r="K329" t="n">
        <v/>
      </c>
      <c r="L329" s="555" t="n">
        <v>46203</v>
      </c>
      <c r="M329" s="555" t="n">
        <v>46234</v>
      </c>
      <c r="N329" t="n">
        <v>4147.45</v>
      </c>
      <c r="Q329" t="inlineStr">
        <is>
          <t>PARCELAMENTO ISS 1/60 N°0219337276</t>
        </is>
      </c>
      <c r="R329" t="inlineStr">
        <is>
          <t>07/2026</t>
        </is>
      </c>
    </row>
    <row r="330">
      <c r="A330" t="inlineStr">
        <is>
          <t>96065</t>
        </is>
      </c>
      <c r="B330" t="inlineStr">
        <is>
          <t>Love Cabaret</t>
        </is>
      </c>
      <c r="C330" t="inlineStr">
        <is>
          <t>ISS</t>
        </is>
      </c>
      <c r="D330" t="inlineStr">
        <is>
          <t>ISS</t>
        </is>
      </c>
      <c r="E330" t="inlineStr">
        <is>
          <t>18/60</t>
        </is>
      </c>
      <c r="F330" t="inlineStr">
        <is>
          <t>Endividamento</t>
        </is>
      </c>
      <c r="G330" t="inlineStr">
        <is>
          <t>Endividamento Geral</t>
        </is>
      </c>
      <c r="H330" t="n">
        <v>2201.57</v>
      </c>
      <c r="I330" t="inlineStr">
        <is>
          <t>False</t>
        </is>
      </c>
      <c r="J330" t="n">
        <v/>
      </c>
      <c r="K330" t="n">
        <v/>
      </c>
      <c r="L330" s="555" t="n">
        <v>46173</v>
      </c>
      <c r="M330" s="555" t="n">
        <v>46203</v>
      </c>
      <c r="N330" t="n">
        <v>2201.57</v>
      </c>
      <c r="Q330" t="inlineStr">
        <is>
          <t>PARCELAMENTO ISS 1/60 N°0219337276</t>
        </is>
      </c>
      <c r="R330" t="inlineStr">
        <is>
          <t>06/2026</t>
        </is>
      </c>
    </row>
    <row r="331">
      <c r="A331" t="inlineStr">
        <is>
          <t>96064</t>
        </is>
      </c>
      <c r="B331" t="inlineStr">
        <is>
          <t>Love Cabaret</t>
        </is>
      </c>
      <c r="C331" t="inlineStr">
        <is>
          <t>ISS</t>
        </is>
      </c>
      <c r="D331" t="inlineStr">
        <is>
          <t>ISS</t>
        </is>
      </c>
      <c r="E331" t="inlineStr">
        <is>
          <t>17/60</t>
        </is>
      </c>
      <c r="F331" t="inlineStr">
        <is>
          <t>Endividamento</t>
        </is>
      </c>
      <c r="G331" t="inlineStr">
        <is>
          <t>Endividamento Geral</t>
        </is>
      </c>
      <c r="H331" t="n">
        <v>2178.19</v>
      </c>
      <c r="I331" t="inlineStr">
        <is>
          <t>False</t>
        </is>
      </c>
      <c r="J331" t="n">
        <v/>
      </c>
      <c r="K331" t="n">
        <v/>
      </c>
      <c r="L331" s="555" t="n">
        <v>46142</v>
      </c>
      <c r="M331" s="555" t="n">
        <v>46171</v>
      </c>
      <c r="N331" t="n">
        <v>2178.19</v>
      </c>
      <c r="Q331" t="inlineStr">
        <is>
          <t xml:space="preserve"> PARCELAMENTO ISS 1/60 N°0219337276</t>
        </is>
      </c>
      <c r="R331" t="inlineStr">
        <is>
          <t>05/2026</t>
        </is>
      </c>
    </row>
    <row r="332">
      <c r="A332" t="inlineStr">
        <is>
          <t>96063</t>
        </is>
      </c>
      <c r="B332" t="inlineStr">
        <is>
          <t>Love Cabaret</t>
        </is>
      </c>
      <c r="C332" t="inlineStr">
        <is>
          <t>ISS</t>
        </is>
      </c>
      <c r="D332" t="inlineStr">
        <is>
          <t>ISS</t>
        </is>
      </c>
      <c r="E332" t="inlineStr">
        <is>
          <t>16/60</t>
        </is>
      </c>
      <c r="F332" t="inlineStr">
        <is>
          <t>Endividamento</t>
        </is>
      </c>
      <c r="G332" t="inlineStr">
        <is>
          <t>Endividamento Geral</t>
        </is>
      </c>
      <c r="H332" t="n">
        <v>2154.7</v>
      </c>
      <c r="I332" t="inlineStr">
        <is>
          <t>False</t>
        </is>
      </c>
      <c r="J332" t="n">
        <v/>
      </c>
      <c r="K332" t="n">
        <v/>
      </c>
      <c r="L332" s="555" t="n">
        <v>46112</v>
      </c>
      <c r="M332" s="555" t="n">
        <v>46142</v>
      </c>
      <c r="N332" t="n">
        <v>2154.7</v>
      </c>
      <c r="Q332" t="inlineStr">
        <is>
          <t xml:space="preserve"> PARCELAMENTO ISS 1/60 N°0219337276</t>
        </is>
      </c>
      <c r="R332" t="inlineStr">
        <is>
          <t>04/2026</t>
        </is>
      </c>
    </row>
    <row r="333">
      <c r="A333" t="inlineStr">
        <is>
          <t>96062</t>
        </is>
      </c>
      <c r="B333" t="inlineStr">
        <is>
          <t>Love Cabaret</t>
        </is>
      </c>
      <c r="C333" t="inlineStr">
        <is>
          <t>ISS</t>
        </is>
      </c>
      <c r="D333" t="inlineStr">
        <is>
          <t>ISS</t>
        </is>
      </c>
      <c r="E333" t="inlineStr">
        <is>
          <t>15/60</t>
        </is>
      </c>
      <c r="F333" t="inlineStr">
        <is>
          <t>Endividamento</t>
        </is>
      </c>
      <c r="G333" t="inlineStr">
        <is>
          <t>Endividamento Geral</t>
        </is>
      </c>
      <c r="H333" t="n">
        <v>2128.9</v>
      </c>
      <c r="I333" t="inlineStr">
        <is>
          <t>False</t>
        </is>
      </c>
      <c r="J333" t="n">
        <v/>
      </c>
      <c r="K333" t="n">
        <v/>
      </c>
      <c r="L333" s="555" t="n">
        <v>46081</v>
      </c>
      <c r="M333" s="555" t="n">
        <v>46112</v>
      </c>
      <c r="N333" t="n">
        <v>2128.9</v>
      </c>
      <c r="O333" t="inlineStr">
        <is>
          <t>Pago</t>
        </is>
      </c>
      <c r="P333" s="555" t="n">
        <v>46111</v>
      </c>
      <c r="Q333" t="inlineStr">
        <is>
          <t xml:space="preserve"> PARCELAMENTO ISS 1/60 N°0219337276</t>
        </is>
      </c>
      <c r="R333" t="inlineStr">
        <is>
          <t>03/2026</t>
        </is>
      </c>
      <c r="S333" t="inlineStr">
        <is>
          <t>03/2026</t>
        </is>
      </c>
    </row>
    <row r="334">
      <c r="A334" t="inlineStr">
        <is>
          <t>96061</t>
        </is>
      </c>
      <c r="B334" t="inlineStr">
        <is>
          <t>Love Cabaret</t>
        </is>
      </c>
      <c r="C334" t="inlineStr">
        <is>
          <t>ISS</t>
        </is>
      </c>
      <c r="D334" t="inlineStr">
        <is>
          <t>ISS</t>
        </is>
      </c>
      <c r="E334" t="inlineStr">
        <is>
          <t>14/60</t>
        </is>
      </c>
      <c r="F334" t="inlineStr">
        <is>
          <t>Endividamento</t>
        </is>
      </c>
      <c r="G334" t="inlineStr">
        <is>
          <t>Endividamento Geral</t>
        </is>
      </c>
      <c r="H334" t="n">
        <v>2107.88</v>
      </c>
      <c r="I334" t="inlineStr">
        <is>
          <t>False</t>
        </is>
      </c>
      <c r="J334" t="n">
        <v/>
      </c>
      <c r="K334" t="n">
        <v/>
      </c>
      <c r="L334" s="555" t="n">
        <v>46053</v>
      </c>
      <c r="M334" s="555" t="n">
        <v>46080</v>
      </c>
      <c r="N334" t="n">
        <v>2107.88</v>
      </c>
      <c r="O334" t="inlineStr">
        <is>
          <t>Pago</t>
        </is>
      </c>
      <c r="P334" s="555" t="n">
        <v>46079</v>
      </c>
      <c r="Q334" t="inlineStr">
        <is>
          <t xml:space="preserve"> PARCELAMENTO ISS 1/60 N°0219337276</t>
        </is>
      </c>
      <c r="R334" t="inlineStr">
        <is>
          <t>02/2026</t>
        </is>
      </c>
      <c r="S334" t="inlineStr">
        <is>
          <t>02/2026</t>
        </is>
      </c>
    </row>
    <row r="335">
      <c r="A335" t="inlineStr">
        <is>
          <t>96060</t>
        </is>
      </c>
      <c r="B335" t="inlineStr">
        <is>
          <t>Love Cabaret</t>
        </is>
      </c>
      <c r="C335" t="inlineStr">
        <is>
          <t>ISS</t>
        </is>
      </c>
      <c r="D335" t="inlineStr">
        <is>
          <t>ISS</t>
        </is>
      </c>
      <c r="E335" t="inlineStr">
        <is>
          <t>13/60</t>
        </is>
      </c>
      <c r="F335" t="inlineStr">
        <is>
          <t>Endividamento</t>
        </is>
      </c>
      <c r="G335" t="inlineStr">
        <is>
          <t>Endividamento Geral</t>
        </is>
      </c>
      <c r="H335" t="n">
        <v>2083.63</v>
      </c>
      <c r="I335" t="inlineStr">
        <is>
          <t>False</t>
        </is>
      </c>
      <c r="J335" t="n">
        <v/>
      </c>
      <c r="K335" t="n">
        <v/>
      </c>
      <c r="L335" s="555" t="n">
        <v>46022</v>
      </c>
      <c r="M335" s="555" t="n">
        <v>46052</v>
      </c>
      <c r="N335" t="n">
        <v>2083.63</v>
      </c>
      <c r="O335" t="inlineStr">
        <is>
          <t>Pago</t>
        </is>
      </c>
      <c r="P335" s="555" t="n">
        <v>46052</v>
      </c>
      <c r="Q335" t="inlineStr">
        <is>
          <t>PARCELAMENTO ISS 1/60 N°0219337276</t>
        </is>
      </c>
      <c r="R335" t="inlineStr">
        <is>
          <t>01/2026</t>
        </is>
      </c>
      <c r="S335" t="inlineStr">
        <is>
          <t>01/2026</t>
        </is>
      </c>
    </row>
    <row r="336">
      <c r="A336" t="inlineStr">
        <is>
          <t>96059</t>
        </is>
      </c>
      <c r="B336" t="inlineStr">
        <is>
          <t>Love Cabaret</t>
        </is>
      </c>
      <c r="C336" t="inlineStr">
        <is>
          <t>ISS</t>
        </is>
      </c>
      <c r="D336" t="inlineStr">
        <is>
          <t>ISS</t>
        </is>
      </c>
      <c r="E336" t="inlineStr">
        <is>
          <t>12/60</t>
        </is>
      </c>
      <c r="F336" t="inlineStr">
        <is>
          <t>Endividamento</t>
        </is>
      </c>
      <c r="G336" t="inlineStr">
        <is>
          <t>Endividamento Geral</t>
        </is>
      </c>
      <c r="H336" t="n">
        <v>2058.51</v>
      </c>
      <c r="I336" t="inlineStr">
        <is>
          <t>False</t>
        </is>
      </c>
      <c r="J336" t="n">
        <v/>
      </c>
      <c r="K336" t="n">
        <v/>
      </c>
      <c r="L336" s="555" t="n">
        <v>45991</v>
      </c>
      <c r="M336" s="555" t="n">
        <v>46022</v>
      </c>
      <c r="N336" t="n">
        <v>2058.51</v>
      </c>
      <c r="O336" t="inlineStr">
        <is>
          <t>Pago</t>
        </is>
      </c>
      <c r="P336" s="555" t="n">
        <v>46021</v>
      </c>
      <c r="Q336" t="inlineStr">
        <is>
          <t>PARCELAMENTO ISS 1/60 N°0219337276</t>
        </is>
      </c>
      <c r="R336" t="inlineStr">
        <is>
          <t>12/2025</t>
        </is>
      </c>
      <c r="S336" t="inlineStr">
        <is>
          <t>12/2025</t>
        </is>
      </c>
    </row>
    <row r="337">
      <c r="A337" t="inlineStr">
        <is>
          <t>96058</t>
        </is>
      </c>
      <c r="B337" t="inlineStr">
        <is>
          <t>Love Cabaret</t>
        </is>
      </c>
      <c r="C337" t="inlineStr">
        <is>
          <t>ISS</t>
        </is>
      </c>
      <c r="D337" t="inlineStr">
        <is>
          <t>ISS</t>
        </is>
      </c>
      <c r="E337" t="inlineStr">
        <is>
          <t>11/60</t>
        </is>
      </c>
      <c r="F337" t="inlineStr">
        <is>
          <t>Endividamento</t>
        </is>
      </c>
      <c r="G337" t="inlineStr">
        <is>
          <t>Endividamento Geral</t>
        </is>
      </c>
      <c r="H337" t="n">
        <v>2037.07</v>
      </c>
      <c r="I337" t="inlineStr">
        <is>
          <t>False</t>
        </is>
      </c>
      <c r="J337" t="n">
        <v/>
      </c>
      <c r="K337" t="n">
        <v/>
      </c>
      <c r="L337" s="555" t="n">
        <v>45961</v>
      </c>
      <c r="M337" s="555" t="n">
        <v>45991</v>
      </c>
      <c r="N337" t="n">
        <v>2145.71</v>
      </c>
      <c r="O337" t="inlineStr">
        <is>
          <t>Pago</t>
        </is>
      </c>
      <c r="P337" s="555" t="n">
        <v>46001</v>
      </c>
      <c r="Q337" t="inlineStr">
        <is>
          <t>PARCELAMENTO ISS 1/60 N°0219337276</t>
        </is>
      </c>
      <c r="R337" t="inlineStr">
        <is>
          <t>11/2025</t>
        </is>
      </c>
      <c r="S337" t="inlineStr">
        <is>
          <t>12/2025</t>
        </is>
      </c>
    </row>
    <row r="338">
      <c r="A338" t="inlineStr">
        <is>
          <t>96057</t>
        </is>
      </c>
      <c r="B338" t="inlineStr">
        <is>
          <t>Love Cabaret</t>
        </is>
      </c>
      <c r="C338" t="inlineStr">
        <is>
          <t>ISS</t>
        </is>
      </c>
      <c r="D338" t="inlineStr">
        <is>
          <t>ISS</t>
        </is>
      </c>
      <c r="E338" t="inlineStr">
        <is>
          <t>10/60</t>
        </is>
      </c>
      <c r="F338" t="inlineStr">
        <is>
          <t>Endividamento</t>
        </is>
      </c>
      <c r="G338" t="inlineStr">
        <is>
          <t>Endividamento Geral</t>
        </is>
      </c>
      <c r="H338" t="n">
        <v>4147.45</v>
      </c>
      <c r="I338" t="inlineStr">
        <is>
          <t>False</t>
        </is>
      </c>
      <c r="J338" t="n">
        <v/>
      </c>
      <c r="K338" t="n">
        <v/>
      </c>
      <c r="L338" s="555" t="n">
        <v>45930</v>
      </c>
      <c r="M338" s="555" t="n">
        <v>45961</v>
      </c>
      <c r="N338" t="n">
        <v>2011.41</v>
      </c>
      <c r="O338" t="inlineStr">
        <is>
          <t>Pago</t>
        </is>
      </c>
      <c r="P338" s="555" t="n">
        <v>45959</v>
      </c>
      <c r="Q338" t="inlineStr">
        <is>
          <t>PARCELAMENTO ISS 1/60 N°0219337276</t>
        </is>
      </c>
      <c r="R338" t="inlineStr">
        <is>
          <t>10/2025</t>
        </is>
      </c>
      <c r="S338" t="inlineStr">
        <is>
          <t>10/2025</t>
        </is>
      </c>
    </row>
    <row r="339">
      <c r="A339" t="inlineStr">
        <is>
          <t>96056</t>
        </is>
      </c>
      <c r="B339" t="inlineStr">
        <is>
          <t>Love Cabaret</t>
        </is>
      </c>
      <c r="C339" t="inlineStr">
        <is>
          <t>ISS</t>
        </is>
      </c>
      <c r="D339" t="inlineStr">
        <is>
          <t>ISS</t>
        </is>
      </c>
      <c r="E339" t="inlineStr">
        <is>
          <t>9/60</t>
        </is>
      </c>
      <c r="F339" t="inlineStr">
        <is>
          <t>Endividamento</t>
        </is>
      </c>
      <c r="G339" t="inlineStr">
        <is>
          <t>Endividamento Geral</t>
        </is>
      </c>
      <c r="H339" t="n">
        <v>4147.45</v>
      </c>
      <c r="I339" t="inlineStr">
        <is>
          <t>False</t>
        </is>
      </c>
      <c r="J339" t="n">
        <v/>
      </c>
      <c r="K339" t="n">
        <v/>
      </c>
      <c r="L339" s="555" t="n">
        <v>45900</v>
      </c>
      <c r="M339" s="555" t="n">
        <v>45930</v>
      </c>
      <c r="N339" t="n">
        <v>1987.17</v>
      </c>
      <c r="O339" t="inlineStr">
        <is>
          <t>Pago</t>
        </is>
      </c>
      <c r="P339" s="555" t="n">
        <v>45929</v>
      </c>
      <c r="Q339" t="inlineStr">
        <is>
          <t>PARCELAMENTO ISS 1/60 N°0219337276</t>
        </is>
      </c>
      <c r="R339" t="inlineStr">
        <is>
          <t>09/2025</t>
        </is>
      </c>
      <c r="S339" t="inlineStr">
        <is>
          <t>09/2025</t>
        </is>
      </c>
    </row>
    <row r="340">
      <c r="A340" t="inlineStr">
        <is>
          <t>96055</t>
        </is>
      </c>
      <c r="B340" t="inlineStr">
        <is>
          <t>Love Cabaret</t>
        </is>
      </c>
      <c r="C340" t="inlineStr">
        <is>
          <t>ISS</t>
        </is>
      </c>
      <c r="D340" t="inlineStr">
        <is>
          <t>ISS</t>
        </is>
      </c>
      <c r="E340" t="inlineStr">
        <is>
          <t>8/60</t>
        </is>
      </c>
      <c r="F340" t="inlineStr">
        <is>
          <t>Endividamento</t>
        </is>
      </c>
      <c r="G340" t="inlineStr">
        <is>
          <t>Endividamento Geral</t>
        </is>
      </c>
      <c r="H340" t="n">
        <v>4147.45</v>
      </c>
      <c r="I340" t="inlineStr">
        <is>
          <t>False</t>
        </is>
      </c>
      <c r="J340" t="n">
        <v/>
      </c>
      <c r="K340" t="n">
        <v/>
      </c>
      <c r="L340" s="555" t="n">
        <v>45869</v>
      </c>
      <c r="M340" s="555" t="n">
        <v>45900</v>
      </c>
      <c r="N340" t="n">
        <v>1964.3</v>
      </c>
      <c r="O340" t="inlineStr">
        <is>
          <t>Pago</t>
        </is>
      </c>
      <c r="P340" s="555" t="n">
        <v>45896</v>
      </c>
      <c r="Q340" t="inlineStr">
        <is>
          <t>PARCELAMENTO ISS 1/60 N°0219337276</t>
        </is>
      </c>
      <c r="R340" t="inlineStr">
        <is>
          <t>08/2025</t>
        </is>
      </c>
      <c r="S340" t="inlineStr">
        <is>
          <t>08/2025</t>
        </is>
      </c>
    </row>
    <row r="341">
      <c r="A341" t="inlineStr">
        <is>
          <t>96054</t>
        </is>
      </c>
      <c r="B341" t="inlineStr">
        <is>
          <t>Love Cabaret</t>
        </is>
      </c>
      <c r="C341" t="inlineStr">
        <is>
          <t>ISS</t>
        </is>
      </c>
      <c r="D341" t="inlineStr">
        <is>
          <t>ISS</t>
        </is>
      </c>
      <c r="E341" t="inlineStr">
        <is>
          <t>7/60</t>
        </is>
      </c>
      <c r="F341" t="inlineStr">
        <is>
          <t>Endividamento</t>
        </is>
      </c>
      <c r="G341" t="inlineStr">
        <is>
          <t>Endividamento Geral</t>
        </is>
      </c>
      <c r="H341" t="n">
        <v>1939.56</v>
      </c>
      <c r="I341" t="inlineStr">
        <is>
          <t>False</t>
        </is>
      </c>
      <c r="J341" t="n">
        <v/>
      </c>
      <c r="K341" t="n">
        <v/>
      </c>
      <c r="L341" s="555" t="n">
        <v>45838</v>
      </c>
      <c r="M341" s="555" t="n">
        <v>45869</v>
      </c>
      <c r="N341" t="n">
        <v>1939.56</v>
      </c>
      <c r="O341" t="inlineStr">
        <is>
          <t>Pago</t>
        </is>
      </c>
      <c r="P341" s="555" t="n">
        <v>45868</v>
      </c>
      <c r="Q341" t="inlineStr">
        <is>
          <t>PARCELAMENTO ISS 1/60 N°0219337276</t>
        </is>
      </c>
      <c r="R341" t="inlineStr">
        <is>
          <t>07/2025</t>
        </is>
      </c>
      <c r="S341" t="inlineStr">
        <is>
          <t>07/2025</t>
        </is>
      </c>
    </row>
    <row r="342">
      <c r="A342" t="inlineStr">
        <is>
          <t>96053</t>
        </is>
      </c>
      <c r="B342" t="inlineStr">
        <is>
          <t>Love Cabaret</t>
        </is>
      </c>
      <c r="C342" t="inlineStr">
        <is>
          <t>ISS</t>
        </is>
      </c>
      <c r="D342" t="inlineStr">
        <is>
          <t>ISS</t>
        </is>
      </c>
      <c r="E342" t="inlineStr">
        <is>
          <t>6/60</t>
        </is>
      </c>
      <c r="F342" t="inlineStr">
        <is>
          <t>Endividamento</t>
        </is>
      </c>
      <c r="G342" t="inlineStr">
        <is>
          <t>Endividamento Geral</t>
        </is>
      </c>
      <c r="H342" t="n">
        <v>1918.51</v>
      </c>
      <c r="I342" t="inlineStr">
        <is>
          <t>False</t>
        </is>
      </c>
      <c r="J342" t="n">
        <v/>
      </c>
      <c r="K342" t="n">
        <v/>
      </c>
      <c r="L342" s="555" t="n">
        <v>45808</v>
      </c>
      <c r="M342" s="555" t="n">
        <v>45838</v>
      </c>
      <c r="N342" t="n">
        <v>1918.51</v>
      </c>
      <c r="O342" t="inlineStr">
        <is>
          <t>Pago</t>
        </is>
      </c>
      <c r="P342" s="555" t="n">
        <v>45838</v>
      </c>
      <c r="Q342" t="inlineStr">
        <is>
          <t>PARCELAMENTO ISS 1/60 N°0219337276</t>
        </is>
      </c>
      <c r="R342" t="inlineStr">
        <is>
          <t>06/2025</t>
        </is>
      </c>
      <c r="S342" t="inlineStr">
        <is>
          <t>06/2025</t>
        </is>
      </c>
    </row>
    <row r="343">
      <c r="A343" t="inlineStr">
        <is>
          <t>96052</t>
        </is>
      </c>
      <c r="B343" t="inlineStr">
        <is>
          <t>Love Cabaret</t>
        </is>
      </c>
      <c r="C343" t="inlineStr">
        <is>
          <t>ISS</t>
        </is>
      </c>
      <c r="D343" t="inlineStr">
        <is>
          <t>ISS</t>
        </is>
      </c>
      <c r="E343" t="inlineStr">
        <is>
          <t>5/60</t>
        </is>
      </c>
      <c r="F343" t="inlineStr">
        <is>
          <t>Endividamento</t>
        </is>
      </c>
      <c r="G343" t="inlineStr">
        <is>
          <t>Endividamento Geral</t>
        </is>
      </c>
      <c r="H343" t="n">
        <v>1896.91</v>
      </c>
      <c r="I343" t="inlineStr">
        <is>
          <t>False</t>
        </is>
      </c>
      <c r="J343" t="n">
        <v/>
      </c>
      <c r="K343" t="n">
        <v/>
      </c>
      <c r="L343" s="555" t="n">
        <v>45777</v>
      </c>
      <c r="M343" s="555" t="n">
        <v>45808</v>
      </c>
      <c r="N343" t="n">
        <v>1896.91</v>
      </c>
      <c r="O343" t="inlineStr">
        <is>
          <t>Pago</t>
        </is>
      </c>
      <c r="P343" s="555" t="n">
        <v>45805</v>
      </c>
      <c r="Q343" t="inlineStr">
        <is>
          <t>PARCELAMENTO ISS 1/60 N°0219337276</t>
        </is>
      </c>
      <c r="R343" t="inlineStr">
        <is>
          <t>05/2025</t>
        </is>
      </c>
      <c r="S343" t="inlineStr">
        <is>
          <t>05/2025</t>
        </is>
      </c>
    </row>
    <row r="344">
      <c r="A344" t="inlineStr">
        <is>
          <t>96051</t>
        </is>
      </c>
      <c r="B344" t="inlineStr">
        <is>
          <t>Love Cabaret</t>
        </is>
      </c>
      <c r="C344" t="inlineStr">
        <is>
          <t>ISS</t>
        </is>
      </c>
      <c r="D344" t="inlineStr">
        <is>
          <t>ISS</t>
        </is>
      </c>
      <c r="E344" t="inlineStr">
        <is>
          <t>4/60</t>
        </is>
      </c>
      <c r="F344" t="inlineStr">
        <is>
          <t>Endividamento</t>
        </is>
      </c>
      <c r="G344" t="inlineStr">
        <is>
          <t>Endividamento Geral</t>
        </is>
      </c>
      <c r="H344" t="n">
        <v>1877.09</v>
      </c>
      <c r="I344" t="inlineStr">
        <is>
          <t>False</t>
        </is>
      </c>
      <c r="J344" t="n">
        <v/>
      </c>
      <c r="K344" t="n">
        <v/>
      </c>
      <c r="L344" s="555" t="n">
        <v>45747</v>
      </c>
      <c r="M344" s="555" t="n">
        <v>45777</v>
      </c>
      <c r="N344" t="n">
        <v>1877.09</v>
      </c>
      <c r="O344" t="inlineStr">
        <is>
          <t>Pago</t>
        </is>
      </c>
      <c r="P344" s="555" t="n">
        <v>45777</v>
      </c>
      <c r="Q344" t="inlineStr">
        <is>
          <t>PARCELAMENTO ISS 1/60 N°0219337276 04/60</t>
        </is>
      </c>
      <c r="R344" t="inlineStr">
        <is>
          <t>04/2025</t>
        </is>
      </c>
      <c r="S344" t="inlineStr">
        <is>
          <t>04/2025</t>
        </is>
      </c>
    </row>
    <row r="345">
      <c r="A345" t="inlineStr">
        <is>
          <t>96050</t>
        </is>
      </c>
      <c r="B345" t="inlineStr">
        <is>
          <t>Love Cabaret</t>
        </is>
      </c>
      <c r="C345" t="inlineStr">
        <is>
          <t>ISS</t>
        </is>
      </c>
      <c r="D345" t="inlineStr">
        <is>
          <t>ISS</t>
        </is>
      </c>
      <c r="E345" t="inlineStr">
        <is>
          <t>3/60</t>
        </is>
      </c>
      <c r="F345" t="inlineStr">
        <is>
          <t>Endividamento</t>
        </is>
      </c>
      <c r="G345" t="inlineStr">
        <is>
          <t>Endividamento Geral</t>
        </is>
      </c>
      <c r="H345" t="n">
        <v>1859.17</v>
      </c>
      <c r="I345" t="inlineStr">
        <is>
          <t>False</t>
        </is>
      </c>
      <c r="J345" t="n">
        <v/>
      </c>
      <c r="K345" t="n">
        <v/>
      </c>
      <c r="L345" s="555" t="n">
        <v>45716</v>
      </c>
      <c r="M345" s="555" t="n">
        <v>45747</v>
      </c>
      <c r="N345" t="n">
        <v>1859.17</v>
      </c>
      <c r="O345" t="inlineStr">
        <is>
          <t>Pago</t>
        </is>
      </c>
      <c r="P345" s="555" t="n">
        <v>45747</v>
      </c>
      <c r="Q345" t="inlineStr">
        <is>
          <t>PARCELAMENTO ISS 1/60 N°0219337276 - 02/2025</t>
        </is>
      </c>
      <c r="R345" t="inlineStr">
        <is>
          <t>03/2025</t>
        </is>
      </c>
      <c r="S345" t="inlineStr">
        <is>
          <t>03/2025</t>
        </is>
      </c>
    </row>
    <row r="346">
      <c r="A346" t="inlineStr">
        <is>
          <t>96049</t>
        </is>
      </c>
      <c r="B346" t="inlineStr">
        <is>
          <t>Love Cabaret</t>
        </is>
      </c>
      <c r="C346" t="inlineStr">
        <is>
          <t>ISS</t>
        </is>
      </c>
      <c r="D346" t="inlineStr">
        <is>
          <t>ISS</t>
        </is>
      </c>
      <c r="E346" t="inlineStr">
        <is>
          <t>2/60</t>
        </is>
      </c>
      <c r="F346" t="inlineStr">
        <is>
          <t>Endividamento</t>
        </is>
      </c>
      <c r="G346" t="inlineStr">
        <is>
          <t>Endividamento Geral</t>
        </is>
      </c>
      <c r="H346" t="n">
        <v>1841.02</v>
      </c>
      <c r="I346" t="inlineStr">
        <is>
          <t>False</t>
        </is>
      </c>
      <c r="J346" t="n">
        <v/>
      </c>
      <c r="K346" t="n">
        <v/>
      </c>
      <c r="L346" s="555" t="n">
        <v>45688</v>
      </c>
      <c r="M346" s="555" t="n">
        <v>45716</v>
      </c>
      <c r="N346" t="n">
        <v>1841.02</v>
      </c>
      <c r="O346" t="inlineStr">
        <is>
          <t>Pago</t>
        </is>
      </c>
      <c r="P346" s="555" t="n">
        <v>45714</v>
      </c>
      <c r="Q346" t="inlineStr">
        <is>
          <t>PARCELAMENTO ISS 2/60 N°0219337276</t>
        </is>
      </c>
      <c r="R346" t="inlineStr">
        <is>
          <t>02/2025</t>
        </is>
      </c>
      <c r="S346" t="inlineStr">
        <is>
          <t>02/2025</t>
        </is>
      </c>
    </row>
    <row r="347">
      <c r="A347" t="inlineStr">
        <is>
          <t>96048</t>
        </is>
      </c>
      <c r="B347" t="inlineStr">
        <is>
          <t>Love Cabaret</t>
        </is>
      </c>
      <c r="C347" t="inlineStr">
        <is>
          <t>ISS</t>
        </is>
      </c>
      <c r="D347" t="inlineStr">
        <is>
          <t>ISS</t>
        </is>
      </c>
      <c r="E347" t="inlineStr">
        <is>
          <t>1/60</t>
        </is>
      </c>
      <c r="F347" t="inlineStr">
        <is>
          <t>Endividamento</t>
        </is>
      </c>
      <c r="G347" t="inlineStr">
        <is>
          <t>Endividamento Geral</t>
        </is>
      </c>
      <c r="H347" t="n">
        <v>4147.45</v>
      </c>
      <c r="I347" t="inlineStr">
        <is>
          <t>False</t>
        </is>
      </c>
      <c r="J347" t="n">
        <v/>
      </c>
      <c r="K347" t="n">
        <v/>
      </c>
      <c r="L347" s="555" t="n">
        <v>45657</v>
      </c>
      <c r="M347" s="555" t="n">
        <v>45688</v>
      </c>
      <c r="N347" t="n">
        <v>4147.45</v>
      </c>
      <c r="O347" t="inlineStr">
        <is>
          <t>Pago</t>
        </is>
      </c>
      <c r="P347" s="555" t="n">
        <v>45644</v>
      </c>
      <c r="Q347" t="inlineStr">
        <is>
          <t>PARCELAMENTO ISS 1/60 N°0219337276</t>
        </is>
      </c>
      <c r="R347" t="inlineStr">
        <is>
          <t>01/2025</t>
        </is>
      </c>
      <c r="S347" t="inlineStr">
        <is>
          <t>12/2024</t>
        </is>
      </c>
    </row>
    <row r="348">
      <c r="A348" t="inlineStr">
        <is>
          <t>84156</t>
        </is>
      </c>
      <c r="B348" t="inlineStr">
        <is>
          <t>Love Cabaret</t>
        </is>
      </c>
      <c r="C348" t="inlineStr">
        <is>
          <t>CSLL</t>
        </is>
      </c>
      <c r="D348" t="inlineStr">
        <is>
          <t>CSLL</t>
        </is>
      </c>
      <c r="E348" t="inlineStr">
        <is>
          <t>120/120</t>
        </is>
      </c>
      <c r="F348" t="inlineStr">
        <is>
          <t>Endividamento</t>
        </is>
      </c>
      <c r="G348" t="inlineStr">
        <is>
          <t>Endividamento Geral</t>
        </is>
      </c>
      <c r="H348" t="n">
        <v>1529.41</v>
      </c>
      <c r="I348" t="inlineStr">
        <is>
          <t>False</t>
        </is>
      </c>
      <c r="J348" t="n">
        <v/>
      </c>
      <c r="K348" t="n">
        <v/>
      </c>
      <c r="L348" s="555" t="n">
        <v>45599</v>
      </c>
      <c r="M348" s="555" t="n">
        <v>49217</v>
      </c>
      <c r="N348" t="n">
        <v>1529.41</v>
      </c>
      <c r="Q348" t="inlineStr">
        <is>
          <t>PGFN-SISPAR:011139348 3º TRI/2024 (PIS/ COFINS/ CSLL/IRPJ) 120 PARCELAS - Inserido via Proc de Renegociacao</t>
        </is>
      </c>
      <c r="R348" t="inlineStr">
        <is>
          <t>09/2034</t>
        </is>
      </c>
    </row>
    <row r="349">
      <c r="A349" t="inlineStr">
        <is>
          <t>84155</t>
        </is>
      </c>
      <c r="B349" t="inlineStr">
        <is>
          <t>Love Cabaret</t>
        </is>
      </c>
      <c r="C349" t="inlineStr">
        <is>
          <t>CSLL</t>
        </is>
      </c>
      <c r="D349" t="inlineStr">
        <is>
          <t>CSLL</t>
        </is>
      </c>
      <c r="E349" t="inlineStr">
        <is>
          <t>119/120</t>
        </is>
      </c>
      <c r="F349" t="inlineStr">
        <is>
          <t>Endividamento</t>
        </is>
      </c>
      <c r="G349" t="inlineStr">
        <is>
          <t>Endividamento Geral</t>
        </is>
      </c>
      <c r="H349" t="n">
        <v>1529.41</v>
      </c>
      <c r="I349" t="inlineStr">
        <is>
          <t>False</t>
        </is>
      </c>
      <c r="J349" t="n">
        <v/>
      </c>
      <c r="K349" t="n">
        <v/>
      </c>
      <c r="L349" s="555" t="n">
        <v>45599</v>
      </c>
      <c r="M349" s="555" t="n">
        <v>49186</v>
      </c>
      <c r="N349" t="n">
        <v>1529.41</v>
      </c>
      <c r="Q349" t="inlineStr">
        <is>
          <t>PGFN-SISPAR:011139348 3º TRI/2024 (PIS/ COFINS/ CSLL/IRPJ) 120 PARCELAS - Inserido via Proc de Renegociacao</t>
        </is>
      </c>
      <c r="R349" t="inlineStr">
        <is>
          <t>08/2034</t>
        </is>
      </c>
    </row>
    <row r="350">
      <c r="A350" t="inlineStr">
        <is>
          <t>84154</t>
        </is>
      </c>
      <c r="B350" t="inlineStr">
        <is>
          <t>Love Cabaret</t>
        </is>
      </c>
      <c r="C350" t="inlineStr">
        <is>
          <t>CSLL</t>
        </is>
      </c>
      <c r="D350" t="inlineStr">
        <is>
          <t>CSLL</t>
        </is>
      </c>
      <c r="E350" t="inlineStr">
        <is>
          <t>118/120</t>
        </is>
      </c>
      <c r="F350" t="inlineStr">
        <is>
          <t>Endividamento</t>
        </is>
      </c>
      <c r="G350" t="inlineStr">
        <is>
          <t>Endividamento Geral</t>
        </is>
      </c>
      <c r="H350" t="n">
        <v>1529.41</v>
      </c>
      <c r="I350" t="inlineStr">
        <is>
          <t>False</t>
        </is>
      </c>
      <c r="J350" t="n">
        <v/>
      </c>
      <c r="K350" t="n">
        <v/>
      </c>
      <c r="L350" s="555" t="n">
        <v>45599</v>
      </c>
      <c r="M350" s="555" t="n">
        <v>49155</v>
      </c>
      <c r="N350" t="n">
        <v>1529.41</v>
      </c>
      <c r="Q350" t="inlineStr">
        <is>
          <t>PGFN-SISPAR:011139348 3º TRI/2024 (PIS/ COFINS/ CSLL/IRPJ) 120 PARCELAS - Inserido via Proc de Renegociacao</t>
        </is>
      </c>
      <c r="R350" t="inlineStr">
        <is>
          <t>07/2034</t>
        </is>
      </c>
    </row>
    <row r="351">
      <c r="A351" t="inlineStr">
        <is>
          <t>84153</t>
        </is>
      </c>
      <c r="B351" t="inlineStr">
        <is>
          <t>Love Cabaret</t>
        </is>
      </c>
      <c r="C351" t="inlineStr">
        <is>
          <t>CSLL</t>
        </is>
      </c>
      <c r="D351" t="inlineStr">
        <is>
          <t>CSLL</t>
        </is>
      </c>
      <c r="E351" t="inlineStr">
        <is>
          <t>117/120</t>
        </is>
      </c>
      <c r="F351" t="inlineStr">
        <is>
          <t>Endividamento</t>
        </is>
      </c>
      <c r="G351" t="inlineStr">
        <is>
          <t>Endividamento Geral</t>
        </is>
      </c>
      <c r="H351" t="n">
        <v>1529.41</v>
      </c>
      <c r="I351" t="inlineStr">
        <is>
          <t>False</t>
        </is>
      </c>
      <c r="J351" t="n">
        <v/>
      </c>
      <c r="K351" t="n">
        <v/>
      </c>
      <c r="L351" s="555" t="n">
        <v>45599</v>
      </c>
      <c r="M351" s="555" t="n">
        <v>49125</v>
      </c>
      <c r="N351" t="n">
        <v>1529.41</v>
      </c>
      <c r="Q351" t="inlineStr">
        <is>
          <t>PGFN-SISPAR:011139348 3º TRI/2024 (PIS/ COFINS/ CSLL/IRPJ) 120 PARCELAS - Inserido via Proc de Renegociacao</t>
        </is>
      </c>
      <c r="R351" t="inlineStr">
        <is>
          <t>06/2034</t>
        </is>
      </c>
    </row>
    <row r="352">
      <c r="A352" t="inlineStr">
        <is>
          <t>84152</t>
        </is>
      </c>
      <c r="B352" t="inlineStr">
        <is>
          <t>Love Cabaret</t>
        </is>
      </c>
      <c r="C352" t="inlineStr">
        <is>
          <t>CSLL</t>
        </is>
      </c>
      <c r="D352" t="inlineStr">
        <is>
          <t>CSLL</t>
        </is>
      </c>
      <c r="E352" t="inlineStr">
        <is>
          <t>116/120</t>
        </is>
      </c>
      <c r="F352" t="inlineStr">
        <is>
          <t>Endividamento</t>
        </is>
      </c>
      <c r="G352" t="inlineStr">
        <is>
          <t>Endividamento Geral</t>
        </is>
      </c>
      <c r="H352" t="n">
        <v>1529.41</v>
      </c>
      <c r="I352" t="inlineStr">
        <is>
          <t>False</t>
        </is>
      </c>
      <c r="J352" t="n">
        <v/>
      </c>
      <c r="K352" t="n">
        <v/>
      </c>
      <c r="L352" s="555" t="n">
        <v>45599</v>
      </c>
      <c r="M352" s="555" t="n">
        <v>49094</v>
      </c>
      <c r="N352" t="n">
        <v>1529.41</v>
      </c>
      <c r="Q352" t="inlineStr">
        <is>
          <t>PGFN-SISPAR:011139348 3º TRI/2024 (PIS/ COFINS/ CSLL/IRPJ) 120 PARCELAS - Inserido via Proc de Renegociacao</t>
        </is>
      </c>
      <c r="R352" t="inlineStr">
        <is>
          <t>05/2034</t>
        </is>
      </c>
    </row>
    <row r="353">
      <c r="A353" t="inlineStr">
        <is>
          <t>84151</t>
        </is>
      </c>
      <c r="B353" t="inlineStr">
        <is>
          <t>Love Cabaret</t>
        </is>
      </c>
      <c r="C353" t="inlineStr">
        <is>
          <t>CSLL</t>
        </is>
      </c>
      <c r="D353" t="inlineStr">
        <is>
          <t>CSLL</t>
        </is>
      </c>
      <c r="E353" t="inlineStr">
        <is>
          <t>115/120</t>
        </is>
      </c>
      <c r="F353" t="inlineStr">
        <is>
          <t>Endividamento</t>
        </is>
      </c>
      <c r="G353" t="inlineStr">
        <is>
          <t>Endividamento Geral</t>
        </is>
      </c>
      <c r="H353" t="n">
        <v>1529.41</v>
      </c>
      <c r="I353" t="inlineStr">
        <is>
          <t>False</t>
        </is>
      </c>
      <c r="J353" t="n">
        <v/>
      </c>
      <c r="K353" t="n">
        <v/>
      </c>
      <c r="L353" s="555" t="n">
        <v>45599</v>
      </c>
      <c r="M353" s="555" t="n">
        <v>49064</v>
      </c>
      <c r="N353" t="n">
        <v>1529.41</v>
      </c>
      <c r="Q353" t="inlineStr">
        <is>
          <t>PGFN-SISPAR:011139348 3º TRI/2024 (PIS/ COFINS/ CSLL/IRPJ) 120 PARCELAS - Inserido via Proc de Renegociacao</t>
        </is>
      </c>
      <c r="R353" t="inlineStr">
        <is>
          <t>04/2034</t>
        </is>
      </c>
    </row>
    <row r="354">
      <c r="A354" t="inlineStr">
        <is>
          <t>84150</t>
        </is>
      </c>
      <c r="B354" t="inlineStr">
        <is>
          <t>Love Cabaret</t>
        </is>
      </c>
      <c r="C354" t="inlineStr">
        <is>
          <t>CSLL</t>
        </is>
      </c>
      <c r="D354" t="inlineStr">
        <is>
          <t>CSLL</t>
        </is>
      </c>
      <c r="E354" t="inlineStr">
        <is>
          <t>114/120</t>
        </is>
      </c>
      <c r="F354" t="inlineStr">
        <is>
          <t>Endividamento</t>
        </is>
      </c>
      <c r="G354" t="inlineStr">
        <is>
          <t>Endividamento Geral</t>
        </is>
      </c>
      <c r="H354" t="n">
        <v>1529.41</v>
      </c>
      <c r="I354" t="inlineStr">
        <is>
          <t>False</t>
        </is>
      </c>
      <c r="J354" t="n">
        <v/>
      </c>
      <c r="K354" t="n">
        <v/>
      </c>
      <c r="L354" s="555" t="n">
        <v>45599</v>
      </c>
      <c r="M354" s="555" t="n">
        <v>49033</v>
      </c>
      <c r="N354" t="n">
        <v>1529.41</v>
      </c>
      <c r="Q354" t="inlineStr">
        <is>
          <t>PGFN-SISPAR:011139348 3º TRI/2024 (PIS/ COFINS/ CSLL/IRPJ) 120 PARCELAS - Inserido via Proc de Renegociacao</t>
        </is>
      </c>
      <c r="R354" t="inlineStr">
        <is>
          <t>03/2034</t>
        </is>
      </c>
    </row>
    <row r="355">
      <c r="A355" t="inlineStr">
        <is>
          <t>84149</t>
        </is>
      </c>
      <c r="B355" t="inlineStr">
        <is>
          <t>Love Cabaret</t>
        </is>
      </c>
      <c r="C355" t="inlineStr">
        <is>
          <t>CSLL</t>
        </is>
      </c>
      <c r="D355" t="inlineStr">
        <is>
          <t>CSLL</t>
        </is>
      </c>
      <c r="E355" t="inlineStr">
        <is>
          <t>113/120</t>
        </is>
      </c>
      <c r="F355" t="inlineStr">
        <is>
          <t>Endividamento</t>
        </is>
      </c>
      <c r="G355" t="inlineStr">
        <is>
          <t>Endividamento Geral</t>
        </is>
      </c>
      <c r="H355" t="n">
        <v>1529.41</v>
      </c>
      <c r="I355" t="inlineStr">
        <is>
          <t>False</t>
        </is>
      </c>
      <c r="J355" t="n">
        <v/>
      </c>
      <c r="K355" t="n">
        <v/>
      </c>
      <c r="L355" s="555" t="n">
        <v>45599</v>
      </c>
      <c r="M355" s="555" t="n">
        <v>49003</v>
      </c>
      <c r="N355" t="n">
        <v>1529.41</v>
      </c>
      <c r="Q355" t="inlineStr">
        <is>
          <t>PGFN-SISPAR:011139348 3º TRI/2024 (PIS/ COFINS/ CSLL/IRPJ) 120 PARCELAS - Inserido via Proc de Renegociacao</t>
        </is>
      </c>
      <c r="R355" t="inlineStr">
        <is>
          <t>02/2034</t>
        </is>
      </c>
    </row>
    <row r="356">
      <c r="A356" t="inlineStr">
        <is>
          <t>84148</t>
        </is>
      </c>
      <c r="B356" t="inlineStr">
        <is>
          <t>Love Cabaret</t>
        </is>
      </c>
      <c r="C356" t="inlineStr">
        <is>
          <t>CSLL</t>
        </is>
      </c>
      <c r="D356" t="inlineStr">
        <is>
          <t>CSLL</t>
        </is>
      </c>
      <c r="E356" t="inlineStr">
        <is>
          <t>112/120</t>
        </is>
      </c>
      <c r="F356" t="inlineStr">
        <is>
          <t>Endividamento</t>
        </is>
      </c>
      <c r="G356" t="inlineStr">
        <is>
          <t>Endividamento Geral</t>
        </is>
      </c>
      <c r="H356" t="n">
        <v>1529.41</v>
      </c>
      <c r="I356" t="inlineStr">
        <is>
          <t>False</t>
        </is>
      </c>
      <c r="J356" t="n">
        <v/>
      </c>
      <c r="K356" t="n">
        <v/>
      </c>
      <c r="L356" s="555" t="n">
        <v>45599</v>
      </c>
      <c r="M356" s="555" t="n">
        <v>48974</v>
      </c>
      <c r="N356" t="n">
        <v>1529.41</v>
      </c>
      <c r="Q356" t="inlineStr">
        <is>
          <t>PGFN-SISPAR:011139348 3º TRI/2024 (PIS/ COFINS/ CSLL/IRPJ) 120 PARCELAS - Inserido via Proc de Renegociacao</t>
        </is>
      </c>
      <c r="R356" t="inlineStr">
        <is>
          <t>01/2034</t>
        </is>
      </c>
    </row>
    <row r="357">
      <c r="A357" t="inlineStr">
        <is>
          <t>84147</t>
        </is>
      </c>
      <c r="B357" t="inlineStr">
        <is>
          <t>Love Cabaret</t>
        </is>
      </c>
      <c r="C357" t="inlineStr">
        <is>
          <t>CSLL</t>
        </is>
      </c>
      <c r="D357" t="inlineStr">
        <is>
          <t>CSLL</t>
        </is>
      </c>
      <c r="E357" t="inlineStr">
        <is>
          <t>111/120</t>
        </is>
      </c>
      <c r="F357" t="inlineStr">
        <is>
          <t>Endividamento</t>
        </is>
      </c>
      <c r="G357" t="inlineStr">
        <is>
          <t>Endividamento Geral</t>
        </is>
      </c>
      <c r="H357" t="n">
        <v>1529.41</v>
      </c>
      <c r="I357" t="inlineStr">
        <is>
          <t>False</t>
        </is>
      </c>
      <c r="J357" t="n">
        <v/>
      </c>
      <c r="K357" t="n">
        <v/>
      </c>
      <c r="L357" s="555" t="n">
        <v>45599</v>
      </c>
      <c r="M357" s="555" t="n">
        <v>48943</v>
      </c>
      <c r="N357" t="n">
        <v>1529.41</v>
      </c>
      <c r="Q357" t="inlineStr">
        <is>
          <t>PGFN-SISPAR:011139348 3º TRI/2024 (PIS/ COFINS/ CSLL/IRPJ) 120 PARCELAS - Inserido via Proc de Renegociacao</t>
        </is>
      </c>
      <c r="R357" t="inlineStr">
        <is>
          <t>12/2033</t>
        </is>
      </c>
    </row>
    <row r="358">
      <c r="A358" t="inlineStr">
        <is>
          <t>84146</t>
        </is>
      </c>
      <c r="B358" t="inlineStr">
        <is>
          <t>Love Cabaret</t>
        </is>
      </c>
      <c r="C358" t="inlineStr">
        <is>
          <t>CSLL</t>
        </is>
      </c>
      <c r="D358" t="inlineStr">
        <is>
          <t>CSLL</t>
        </is>
      </c>
      <c r="E358" t="inlineStr">
        <is>
          <t>110/120</t>
        </is>
      </c>
      <c r="F358" t="inlineStr">
        <is>
          <t>Endividamento</t>
        </is>
      </c>
      <c r="G358" t="inlineStr">
        <is>
          <t>Endividamento Geral</t>
        </is>
      </c>
      <c r="H358" t="n">
        <v>1529.41</v>
      </c>
      <c r="I358" t="inlineStr">
        <is>
          <t>False</t>
        </is>
      </c>
      <c r="J358" t="n">
        <v/>
      </c>
      <c r="K358" t="n">
        <v/>
      </c>
      <c r="L358" s="555" t="n">
        <v>45599</v>
      </c>
      <c r="M358" s="555" t="n">
        <v>48913</v>
      </c>
      <c r="N358" t="n">
        <v>1529.41</v>
      </c>
      <c r="Q358" t="inlineStr">
        <is>
          <t>PGFN-SISPAR:011139348 3º TRI/2024 (PIS/ COFINS/ CSLL/IRPJ) 120 PARCELAS - Inserido via Proc de Renegociacao</t>
        </is>
      </c>
      <c r="R358" t="inlineStr">
        <is>
          <t>11/2033</t>
        </is>
      </c>
    </row>
    <row r="359">
      <c r="A359" t="inlineStr">
        <is>
          <t>84145</t>
        </is>
      </c>
      <c r="B359" t="inlineStr">
        <is>
          <t>Love Cabaret</t>
        </is>
      </c>
      <c r="C359" t="inlineStr">
        <is>
          <t>CSLL</t>
        </is>
      </c>
      <c r="D359" t="inlineStr">
        <is>
          <t>CSLL</t>
        </is>
      </c>
      <c r="E359" t="inlineStr">
        <is>
          <t>109/120</t>
        </is>
      </c>
      <c r="F359" t="inlineStr">
        <is>
          <t>Endividamento</t>
        </is>
      </c>
      <c r="G359" t="inlineStr">
        <is>
          <t>Endividamento Geral</t>
        </is>
      </c>
      <c r="H359" t="n">
        <v>1529.41</v>
      </c>
      <c r="I359" t="inlineStr">
        <is>
          <t>False</t>
        </is>
      </c>
      <c r="J359" t="n">
        <v/>
      </c>
      <c r="K359" t="n">
        <v/>
      </c>
      <c r="L359" s="555" t="n">
        <v>45599</v>
      </c>
      <c r="M359" s="555" t="n">
        <v>48882</v>
      </c>
      <c r="N359" t="n">
        <v>1529.41</v>
      </c>
      <c r="Q359" t="inlineStr">
        <is>
          <t>PGFN-SISPAR:011139348 3º TRI/2024 (PIS/ COFINS/ CSLL/IRPJ) 120 PARCELAS - Inserido via Proc de Renegociacao</t>
        </is>
      </c>
      <c r="R359" t="inlineStr">
        <is>
          <t>10/2033</t>
        </is>
      </c>
    </row>
    <row r="360">
      <c r="A360" t="inlineStr">
        <is>
          <t>84144</t>
        </is>
      </c>
      <c r="B360" t="inlineStr">
        <is>
          <t>Love Cabaret</t>
        </is>
      </c>
      <c r="C360" t="inlineStr">
        <is>
          <t>CSLL</t>
        </is>
      </c>
      <c r="D360" t="inlineStr">
        <is>
          <t>CSLL</t>
        </is>
      </c>
      <c r="E360" t="inlineStr">
        <is>
          <t>108/120</t>
        </is>
      </c>
      <c r="F360" t="inlineStr">
        <is>
          <t>Endividamento</t>
        </is>
      </c>
      <c r="G360" t="inlineStr">
        <is>
          <t>Endividamento Geral</t>
        </is>
      </c>
      <c r="H360" t="n">
        <v>1529.41</v>
      </c>
      <c r="I360" t="inlineStr">
        <is>
          <t>False</t>
        </is>
      </c>
      <c r="J360" t="n">
        <v/>
      </c>
      <c r="K360" t="n">
        <v/>
      </c>
      <c r="L360" s="555" t="n">
        <v>45599</v>
      </c>
      <c r="M360" s="555" t="n">
        <v>48852</v>
      </c>
      <c r="N360" t="n">
        <v>1529.41</v>
      </c>
      <c r="Q360" t="inlineStr">
        <is>
          <t>PGFN-SISPAR:011139348 3º TRI/2024 (PIS/ COFINS/ CSLL/IRPJ) 120 PARCELAS - Inserido via Proc de Renegociacao</t>
        </is>
      </c>
      <c r="R360" t="inlineStr">
        <is>
          <t>09/2033</t>
        </is>
      </c>
    </row>
    <row r="361">
      <c r="A361" t="inlineStr">
        <is>
          <t>84143</t>
        </is>
      </c>
      <c r="B361" t="inlineStr">
        <is>
          <t>Love Cabaret</t>
        </is>
      </c>
      <c r="C361" t="inlineStr">
        <is>
          <t>CSLL</t>
        </is>
      </c>
      <c r="D361" t="inlineStr">
        <is>
          <t>CSLL</t>
        </is>
      </c>
      <c r="E361" t="inlineStr">
        <is>
          <t>107/120</t>
        </is>
      </c>
      <c r="F361" t="inlineStr">
        <is>
          <t>Endividamento</t>
        </is>
      </c>
      <c r="G361" t="inlineStr">
        <is>
          <t>Endividamento Geral</t>
        </is>
      </c>
      <c r="H361" t="n">
        <v>1529.41</v>
      </c>
      <c r="I361" t="inlineStr">
        <is>
          <t>False</t>
        </is>
      </c>
      <c r="J361" t="n">
        <v/>
      </c>
      <c r="K361" t="n">
        <v/>
      </c>
      <c r="L361" s="555" t="n">
        <v>45599</v>
      </c>
      <c r="M361" s="555" t="n">
        <v>48821</v>
      </c>
      <c r="N361" t="n">
        <v>1529.41</v>
      </c>
      <c r="Q361" t="inlineStr">
        <is>
          <t>PGFN-SISPAR:011139348 3º TRI/2024 (PIS/ COFINS/ CSLL/IRPJ) 120 PARCELAS - Inserido via Proc de Renegociacao</t>
        </is>
      </c>
      <c r="R361" t="inlineStr">
        <is>
          <t>08/2033</t>
        </is>
      </c>
    </row>
    <row r="362">
      <c r="A362" t="inlineStr">
        <is>
          <t>84142</t>
        </is>
      </c>
      <c r="B362" t="inlineStr">
        <is>
          <t>Love Cabaret</t>
        </is>
      </c>
      <c r="C362" t="inlineStr">
        <is>
          <t>CSLL</t>
        </is>
      </c>
      <c r="D362" t="inlineStr">
        <is>
          <t>CSLL</t>
        </is>
      </c>
      <c r="E362" t="inlineStr">
        <is>
          <t>106/120</t>
        </is>
      </c>
      <c r="F362" t="inlineStr">
        <is>
          <t>Endividamento</t>
        </is>
      </c>
      <c r="G362" t="inlineStr">
        <is>
          <t>Endividamento Geral</t>
        </is>
      </c>
      <c r="H362" t="n">
        <v>1529.41</v>
      </c>
      <c r="I362" t="inlineStr">
        <is>
          <t>False</t>
        </is>
      </c>
      <c r="J362" t="n">
        <v/>
      </c>
      <c r="K362" t="n">
        <v/>
      </c>
      <c r="L362" s="555" t="n">
        <v>45599</v>
      </c>
      <c r="M362" s="555" t="n">
        <v>48790</v>
      </c>
      <c r="N362" t="n">
        <v>1529.41</v>
      </c>
      <c r="Q362" t="inlineStr">
        <is>
          <t>PGFN-SISPAR:011139348 3º TRI/2024 (PIS/ COFINS/ CSLL/IRPJ) 120 PARCELAS - Inserido via Proc de Renegociacao</t>
        </is>
      </c>
      <c r="R362" t="inlineStr">
        <is>
          <t>07/2033</t>
        </is>
      </c>
    </row>
    <row r="363">
      <c r="A363" t="inlineStr">
        <is>
          <t>84141</t>
        </is>
      </c>
      <c r="B363" t="inlineStr">
        <is>
          <t>Love Cabaret</t>
        </is>
      </c>
      <c r="C363" t="inlineStr">
        <is>
          <t>CSLL</t>
        </is>
      </c>
      <c r="D363" t="inlineStr">
        <is>
          <t>CSLL</t>
        </is>
      </c>
      <c r="E363" t="inlineStr">
        <is>
          <t>105/120</t>
        </is>
      </c>
      <c r="F363" t="inlineStr">
        <is>
          <t>Endividamento</t>
        </is>
      </c>
      <c r="G363" t="inlineStr">
        <is>
          <t>Endividamento Geral</t>
        </is>
      </c>
      <c r="H363" t="n">
        <v>1529.41</v>
      </c>
      <c r="I363" t="inlineStr">
        <is>
          <t>False</t>
        </is>
      </c>
      <c r="J363" t="n">
        <v/>
      </c>
      <c r="K363" t="n">
        <v/>
      </c>
      <c r="L363" s="555" t="n">
        <v>45599</v>
      </c>
      <c r="M363" s="555" t="n">
        <v>48760</v>
      </c>
      <c r="N363" t="n">
        <v>1529.41</v>
      </c>
      <c r="Q363" t="inlineStr">
        <is>
          <t>PGFN-SISPAR:011139348 3º TRI/2024 (PIS/ COFINS/ CSLL/IRPJ) 120 PARCELAS - Inserido via Proc de Renegociacao</t>
        </is>
      </c>
      <c r="R363" t="inlineStr">
        <is>
          <t>06/2033</t>
        </is>
      </c>
    </row>
    <row r="364">
      <c r="A364" t="inlineStr">
        <is>
          <t>84140</t>
        </is>
      </c>
      <c r="B364" t="inlineStr">
        <is>
          <t>Love Cabaret</t>
        </is>
      </c>
      <c r="C364" t="inlineStr">
        <is>
          <t>CSLL</t>
        </is>
      </c>
      <c r="D364" t="inlineStr">
        <is>
          <t>CSLL</t>
        </is>
      </c>
      <c r="E364" t="inlineStr">
        <is>
          <t>104/120</t>
        </is>
      </c>
      <c r="F364" t="inlineStr">
        <is>
          <t>Endividamento</t>
        </is>
      </c>
      <c r="G364" t="inlineStr">
        <is>
          <t>Endividamento Geral</t>
        </is>
      </c>
      <c r="H364" t="n">
        <v>1529.41</v>
      </c>
      <c r="I364" t="inlineStr">
        <is>
          <t>False</t>
        </is>
      </c>
      <c r="J364" t="n">
        <v/>
      </c>
      <c r="K364" t="n">
        <v/>
      </c>
      <c r="L364" s="555" t="n">
        <v>45599</v>
      </c>
      <c r="M364" s="555" t="n">
        <v>48729</v>
      </c>
      <c r="N364" t="n">
        <v>1529.41</v>
      </c>
      <c r="Q364" t="inlineStr">
        <is>
          <t>PGFN-SISPAR:011139348 3º TRI/2024 (PIS/ COFINS/ CSLL/IRPJ) 120 PARCELAS - Inserido via Proc de Renegociacao</t>
        </is>
      </c>
      <c r="R364" t="inlineStr">
        <is>
          <t>05/2033</t>
        </is>
      </c>
    </row>
    <row r="365">
      <c r="A365" t="inlineStr">
        <is>
          <t>84139</t>
        </is>
      </c>
      <c r="B365" t="inlineStr">
        <is>
          <t>Love Cabaret</t>
        </is>
      </c>
      <c r="C365" t="inlineStr">
        <is>
          <t>CSLL</t>
        </is>
      </c>
      <c r="D365" t="inlineStr">
        <is>
          <t>CSLL</t>
        </is>
      </c>
      <c r="E365" t="inlineStr">
        <is>
          <t>103/120</t>
        </is>
      </c>
      <c r="F365" t="inlineStr">
        <is>
          <t>Endividamento</t>
        </is>
      </c>
      <c r="G365" t="inlineStr">
        <is>
          <t>Endividamento Geral</t>
        </is>
      </c>
      <c r="H365" t="n">
        <v>1529.41</v>
      </c>
      <c r="I365" t="inlineStr">
        <is>
          <t>False</t>
        </is>
      </c>
      <c r="J365" t="n">
        <v/>
      </c>
      <c r="K365" t="n">
        <v/>
      </c>
      <c r="L365" s="555" t="n">
        <v>45599</v>
      </c>
      <c r="M365" s="555" t="n">
        <v>48699</v>
      </c>
      <c r="N365" t="n">
        <v>1529.41</v>
      </c>
      <c r="Q365" t="inlineStr">
        <is>
          <t>PGFN-SISPAR:011139348 3º TRI/2024 (PIS/ COFINS/ CSLL/IRPJ) 120 PARCELAS - Inserido via Proc de Renegociacao</t>
        </is>
      </c>
      <c r="R365" t="inlineStr">
        <is>
          <t>04/2033</t>
        </is>
      </c>
    </row>
    <row r="366">
      <c r="A366" t="inlineStr">
        <is>
          <t>84138</t>
        </is>
      </c>
      <c r="B366" t="inlineStr">
        <is>
          <t>Love Cabaret</t>
        </is>
      </c>
      <c r="C366" t="inlineStr">
        <is>
          <t>CSLL</t>
        </is>
      </c>
      <c r="D366" t="inlineStr">
        <is>
          <t>CSLL</t>
        </is>
      </c>
      <c r="E366" t="inlineStr">
        <is>
          <t>102/120</t>
        </is>
      </c>
      <c r="F366" t="inlineStr">
        <is>
          <t>Endividamento</t>
        </is>
      </c>
      <c r="G366" t="inlineStr">
        <is>
          <t>Endividamento Geral</t>
        </is>
      </c>
      <c r="H366" t="n">
        <v>1529.41</v>
      </c>
      <c r="I366" t="inlineStr">
        <is>
          <t>False</t>
        </is>
      </c>
      <c r="J366" t="n">
        <v/>
      </c>
      <c r="K366" t="n">
        <v/>
      </c>
      <c r="L366" s="555" t="n">
        <v>45599</v>
      </c>
      <c r="M366" s="555" t="n">
        <v>48668</v>
      </c>
      <c r="N366" t="n">
        <v>1529.41</v>
      </c>
      <c r="Q366" t="inlineStr">
        <is>
          <t>PGFN-SISPAR:011139348 3º TRI/2024 (PIS/ COFINS/ CSLL/IRPJ) 120 PARCELAS - Inserido via Proc de Renegociacao</t>
        </is>
      </c>
      <c r="R366" t="inlineStr">
        <is>
          <t>03/2033</t>
        </is>
      </c>
    </row>
    <row r="367">
      <c r="A367" t="inlineStr">
        <is>
          <t>84137</t>
        </is>
      </c>
      <c r="B367" t="inlineStr">
        <is>
          <t>Love Cabaret</t>
        </is>
      </c>
      <c r="C367" t="inlineStr">
        <is>
          <t>CSLL</t>
        </is>
      </c>
      <c r="D367" t="inlineStr">
        <is>
          <t>CSLL</t>
        </is>
      </c>
      <c r="E367" t="inlineStr">
        <is>
          <t>101/120</t>
        </is>
      </c>
      <c r="F367" t="inlineStr">
        <is>
          <t>Endividamento</t>
        </is>
      </c>
      <c r="G367" t="inlineStr">
        <is>
          <t>Endividamento Geral</t>
        </is>
      </c>
      <c r="H367" t="n">
        <v>1529.41</v>
      </c>
      <c r="I367" t="inlineStr">
        <is>
          <t>False</t>
        </is>
      </c>
      <c r="J367" t="n">
        <v/>
      </c>
      <c r="K367" t="n">
        <v/>
      </c>
      <c r="L367" s="555" t="n">
        <v>45599</v>
      </c>
      <c r="M367" s="555" t="n">
        <v>48638</v>
      </c>
      <c r="N367" t="n">
        <v>1529.41</v>
      </c>
      <c r="Q367" t="inlineStr">
        <is>
          <t>PGFN-SISPAR:011139348 3º TRI/2024 (PIS/ COFINS/ CSLL/IRPJ) 120 PARCELAS - Inserido via Proc de Renegociacao</t>
        </is>
      </c>
      <c r="R367" t="inlineStr">
        <is>
          <t>02/2033</t>
        </is>
      </c>
    </row>
    <row r="368">
      <c r="A368" t="inlineStr">
        <is>
          <t>84136</t>
        </is>
      </c>
      <c r="B368" t="inlineStr">
        <is>
          <t>Love Cabaret</t>
        </is>
      </c>
      <c r="C368" t="inlineStr">
        <is>
          <t>CSLL</t>
        </is>
      </c>
      <c r="D368" t="inlineStr">
        <is>
          <t>CSLL</t>
        </is>
      </c>
      <c r="E368" t="inlineStr">
        <is>
          <t>100/120</t>
        </is>
      </c>
      <c r="F368" t="inlineStr">
        <is>
          <t>Endividamento</t>
        </is>
      </c>
      <c r="G368" t="inlineStr">
        <is>
          <t>Endividamento Geral</t>
        </is>
      </c>
      <c r="H368" t="n">
        <v>1529.41</v>
      </c>
      <c r="I368" t="inlineStr">
        <is>
          <t>False</t>
        </is>
      </c>
      <c r="J368" t="n">
        <v/>
      </c>
      <c r="K368" t="n">
        <v/>
      </c>
      <c r="L368" s="555" t="n">
        <v>45599</v>
      </c>
      <c r="M368" s="555" t="n">
        <v>48609</v>
      </c>
      <c r="N368" t="n">
        <v>1529.41</v>
      </c>
      <c r="Q368" t="inlineStr">
        <is>
          <t>PGFN-SISPAR:011139348 3º TRI/2024 (PIS/ COFINS/ CSLL/IRPJ) 120 PARCELAS - Inserido via Proc de Renegociacao</t>
        </is>
      </c>
      <c r="R368" t="inlineStr">
        <is>
          <t>01/2033</t>
        </is>
      </c>
    </row>
    <row r="369">
      <c r="A369" t="inlineStr">
        <is>
          <t>84135</t>
        </is>
      </c>
      <c r="B369" t="inlineStr">
        <is>
          <t>Love Cabaret</t>
        </is>
      </c>
      <c r="C369" t="inlineStr">
        <is>
          <t>CSLL</t>
        </is>
      </c>
      <c r="D369" t="inlineStr">
        <is>
          <t>CSLL</t>
        </is>
      </c>
      <c r="E369" t="inlineStr">
        <is>
          <t>99/120</t>
        </is>
      </c>
      <c r="F369" t="inlineStr">
        <is>
          <t>Endividamento</t>
        </is>
      </c>
      <c r="G369" t="inlineStr">
        <is>
          <t>Endividamento Geral</t>
        </is>
      </c>
      <c r="H369" t="n">
        <v>1529.41</v>
      </c>
      <c r="I369" t="inlineStr">
        <is>
          <t>False</t>
        </is>
      </c>
      <c r="J369" t="n">
        <v/>
      </c>
      <c r="K369" t="n">
        <v/>
      </c>
      <c r="L369" s="555" t="n">
        <v>45599</v>
      </c>
      <c r="M369" s="555" t="n">
        <v>48578</v>
      </c>
      <c r="N369" t="n">
        <v>1529.41</v>
      </c>
      <c r="Q369" t="inlineStr">
        <is>
          <t>PGFN-SISPAR:011139348 3º TRI/2024 (PIS/ COFINS/ CSLL/IRPJ) 120 PARCELAS - Inserido via Proc de Renegociacao</t>
        </is>
      </c>
      <c r="R369" t="inlineStr">
        <is>
          <t>12/2032</t>
        </is>
      </c>
    </row>
    <row r="370">
      <c r="A370" t="inlineStr">
        <is>
          <t>84134</t>
        </is>
      </c>
      <c r="B370" t="inlineStr">
        <is>
          <t>Love Cabaret</t>
        </is>
      </c>
      <c r="C370" t="inlineStr">
        <is>
          <t>CSLL</t>
        </is>
      </c>
      <c r="D370" t="inlineStr">
        <is>
          <t>CSLL</t>
        </is>
      </c>
      <c r="E370" t="inlineStr">
        <is>
          <t>98/120</t>
        </is>
      </c>
      <c r="F370" t="inlineStr">
        <is>
          <t>Endividamento</t>
        </is>
      </c>
      <c r="G370" t="inlineStr">
        <is>
          <t>Endividamento Geral</t>
        </is>
      </c>
      <c r="H370" t="n">
        <v>1529.41</v>
      </c>
      <c r="I370" t="inlineStr">
        <is>
          <t>False</t>
        </is>
      </c>
      <c r="J370" t="n">
        <v/>
      </c>
      <c r="K370" t="n">
        <v/>
      </c>
      <c r="L370" s="555" t="n">
        <v>45599</v>
      </c>
      <c r="M370" s="555" t="n">
        <v>48548</v>
      </c>
      <c r="N370" t="n">
        <v>1529.41</v>
      </c>
      <c r="Q370" t="inlineStr">
        <is>
          <t>PGFN-SISPAR:011139348 3º TRI/2024 (PIS/ COFINS/ CSLL/IRPJ) 120 PARCELAS - Inserido via Proc de Renegociacao</t>
        </is>
      </c>
      <c r="R370" t="inlineStr">
        <is>
          <t>11/2032</t>
        </is>
      </c>
    </row>
    <row r="371">
      <c r="A371" t="inlineStr">
        <is>
          <t>84133</t>
        </is>
      </c>
      <c r="B371" t="inlineStr">
        <is>
          <t>Love Cabaret</t>
        </is>
      </c>
      <c r="C371" t="inlineStr">
        <is>
          <t>CSLL</t>
        </is>
      </c>
      <c r="D371" t="inlineStr">
        <is>
          <t>CSLL</t>
        </is>
      </c>
      <c r="E371" t="inlineStr">
        <is>
          <t>97/120</t>
        </is>
      </c>
      <c r="F371" t="inlineStr">
        <is>
          <t>Endividamento</t>
        </is>
      </c>
      <c r="G371" t="inlineStr">
        <is>
          <t>Endividamento Geral</t>
        </is>
      </c>
      <c r="H371" t="n">
        <v>1529.41</v>
      </c>
      <c r="I371" t="inlineStr">
        <is>
          <t>False</t>
        </is>
      </c>
      <c r="J371" t="n">
        <v/>
      </c>
      <c r="K371" t="n">
        <v/>
      </c>
      <c r="L371" s="555" t="n">
        <v>45599</v>
      </c>
      <c r="M371" s="555" t="n">
        <v>48517</v>
      </c>
      <c r="N371" t="n">
        <v>1529.41</v>
      </c>
      <c r="Q371" t="inlineStr">
        <is>
          <t>PGFN-SISPAR:011139348 3º TRI/2024 (PIS/ COFINS/ CSLL/IRPJ) 120 PARCELAS - Inserido via Proc de Renegociacao</t>
        </is>
      </c>
      <c r="R371" t="inlineStr">
        <is>
          <t>10/2032</t>
        </is>
      </c>
    </row>
    <row r="372">
      <c r="A372" t="inlineStr">
        <is>
          <t>84132</t>
        </is>
      </c>
      <c r="B372" t="inlineStr">
        <is>
          <t>Love Cabaret</t>
        </is>
      </c>
      <c r="C372" t="inlineStr">
        <is>
          <t>CSLL</t>
        </is>
      </c>
      <c r="D372" t="inlineStr">
        <is>
          <t>CSLL</t>
        </is>
      </c>
      <c r="E372" t="inlineStr">
        <is>
          <t>96/120</t>
        </is>
      </c>
      <c r="F372" t="inlineStr">
        <is>
          <t>Endividamento</t>
        </is>
      </c>
      <c r="G372" t="inlineStr">
        <is>
          <t>Endividamento Geral</t>
        </is>
      </c>
      <c r="H372" t="n">
        <v>1529.41</v>
      </c>
      <c r="I372" t="inlineStr">
        <is>
          <t>False</t>
        </is>
      </c>
      <c r="J372" t="n">
        <v/>
      </c>
      <c r="K372" t="n">
        <v/>
      </c>
      <c r="L372" s="555" t="n">
        <v>45599</v>
      </c>
      <c r="M372" s="555" t="n">
        <v>48487</v>
      </c>
      <c r="N372" t="n">
        <v>1529.41</v>
      </c>
      <c r="Q372" t="inlineStr">
        <is>
          <t>PGFN-SISPAR:011139348 3º TRI/2024 (PIS/ COFINS/ CSLL/IRPJ) 120 PARCELAS - Inserido via Proc de Renegociacao</t>
        </is>
      </c>
      <c r="R372" t="inlineStr">
        <is>
          <t>09/2032</t>
        </is>
      </c>
    </row>
    <row r="373">
      <c r="A373" t="inlineStr">
        <is>
          <t>84131</t>
        </is>
      </c>
      <c r="B373" t="inlineStr">
        <is>
          <t>Love Cabaret</t>
        </is>
      </c>
      <c r="C373" t="inlineStr">
        <is>
          <t>CSLL</t>
        </is>
      </c>
      <c r="D373" t="inlineStr">
        <is>
          <t>CSLL</t>
        </is>
      </c>
      <c r="E373" t="inlineStr">
        <is>
          <t>95/120</t>
        </is>
      </c>
      <c r="F373" t="inlineStr">
        <is>
          <t>Endividamento</t>
        </is>
      </c>
      <c r="G373" t="inlineStr">
        <is>
          <t>Endividamento Geral</t>
        </is>
      </c>
      <c r="H373" t="n">
        <v>1529.41</v>
      </c>
      <c r="I373" t="inlineStr">
        <is>
          <t>False</t>
        </is>
      </c>
      <c r="J373" t="n">
        <v/>
      </c>
      <c r="K373" t="n">
        <v/>
      </c>
      <c r="L373" s="555" t="n">
        <v>45599</v>
      </c>
      <c r="M373" s="555" t="n">
        <v>48456</v>
      </c>
      <c r="N373" t="n">
        <v>1529.41</v>
      </c>
      <c r="Q373" t="inlineStr">
        <is>
          <t>PGFN-SISPAR:011139348 3º TRI/2024 (PIS/ COFINS/ CSLL/IRPJ) 120 PARCELAS - Inserido via Proc de Renegociacao</t>
        </is>
      </c>
      <c r="R373" t="inlineStr">
        <is>
          <t>08/2032</t>
        </is>
      </c>
    </row>
    <row r="374">
      <c r="A374" t="inlineStr">
        <is>
          <t>84130</t>
        </is>
      </c>
      <c r="B374" t="inlineStr">
        <is>
          <t>Love Cabaret</t>
        </is>
      </c>
      <c r="C374" t="inlineStr">
        <is>
          <t>CSLL</t>
        </is>
      </c>
      <c r="D374" t="inlineStr">
        <is>
          <t>CSLL</t>
        </is>
      </c>
      <c r="E374" t="inlineStr">
        <is>
          <t>94/120</t>
        </is>
      </c>
      <c r="F374" t="inlineStr">
        <is>
          <t>Endividamento</t>
        </is>
      </c>
      <c r="G374" t="inlineStr">
        <is>
          <t>Endividamento Geral</t>
        </is>
      </c>
      <c r="H374" t="n">
        <v>1529.41</v>
      </c>
      <c r="I374" t="inlineStr">
        <is>
          <t>False</t>
        </is>
      </c>
      <c r="J374" t="n">
        <v/>
      </c>
      <c r="K374" t="n">
        <v/>
      </c>
      <c r="L374" s="555" t="n">
        <v>45599</v>
      </c>
      <c r="M374" s="555" t="n">
        <v>48425</v>
      </c>
      <c r="N374" t="n">
        <v>1529.41</v>
      </c>
      <c r="Q374" t="inlineStr">
        <is>
          <t>PGFN-SISPAR:011139348 3º TRI/2024 (PIS/ COFINS/ CSLL/IRPJ) 120 PARCELAS - Inserido via Proc de Renegociacao</t>
        </is>
      </c>
      <c r="R374" t="inlineStr">
        <is>
          <t>07/2032</t>
        </is>
      </c>
    </row>
    <row r="375">
      <c r="A375" t="inlineStr">
        <is>
          <t>84129</t>
        </is>
      </c>
      <c r="B375" t="inlineStr">
        <is>
          <t>Love Cabaret</t>
        </is>
      </c>
      <c r="C375" t="inlineStr">
        <is>
          <t>CSLL</t>
        </is>
      </c>
      <c r="D375" t="inlineStr">
        <is>
          <t>CSLL</t>
        </is>
      </c>
      <c r="E375" t="inlineStr">
        <is>
          <t>93/120</t>
        </is>
      </c>
      <c r="F375" t="inlineStr">
        <is>
          <t>Endividamento</t>
        </is>
      </c>
      <c r="G375" t="inlineStr">
        <is>
          <t>Endividamento Geral</t>
        </is>
      </c>
      <c r="H375" t="n">
        <v>1529.41</v>
      </c>
      <c r="I375" t="inlineStr">
        <is>
          <t>False</t>
        </is>
      </c>
      <c r="J375" t="n">
        <v/>
      </c>
      <c r="K375" t="n">
        <v/>
      </c>
      <c r="L375" s="555" t="n">
        <v>45599</v>
      </c>
      <c r="M375" s="555" t="n">
        <v>48395</v>
      </c>
      <c r="N375" t="n">
        <v>1529.41</v>
      </c>
      <c r="Q375" t="inlineStr">
        <is>
          <t>PGFN-SISPAR:011139348 3º TRI/2024 (PIS/ COFINS/ CSLL/IRPJ) 120 PARCELAS - Inserido via Proc de Renegociacao</t>
        </is>
      </c>
      <c r="R375" t="inlineStr">
        <is>
          <t>06/2032</t>
        </is>
      </c>
    </row>
    <row r="376">
      <c r="A376" t="inlineStr">
        <is>
          <t>84128</t>
        </is>
      </c>
      <c r="B376" t="inlineStr">
        <is>
          <t>Love Cabaret</t>
        </is>
      </c>
      <c r="C376" t="inlineStr">
        <is>
          <t>CSLL</t>
        </is>
      </c>
      <c r="D376" t="inlineStr">
        <is>
          <t>CSLL</t>
        </is>
      </c>
      <c r="E376" t="inlineStr">
        <is>
          <t>92/120</t>
        </is>
      </c>
      <c r="F376" t="inlineStr">
        <is>
          <t>Endividamento</t>
        </is>
      </c>
      <c r="G376" t="inlineStr">
        <is>
          <t>Endividamento Geral</t>
        </is>
      </c>
      <c r="H376" t="n">
        <v>1529.41</v>
      </c>
      <c r="I376" t="inlineStr">
        <is>
          <t>False</t>
        </is>
      </c>
      <c r="J376" t="n">
        <v/>
      </c>
      <c r="K376" t="n">
        <v/>
      </c>
      <c r="L376" s="555" t="n">
        <v>45599</v>
      </c>
      <c r="M376" s="555" t="n">
        <v>48364</v>
      </c>
      <c r="N376" t="n">
        <v>1529.41</v>
      </c>
      <c r="Q376" t="inlineStr">
        <is>
          <t>PGFN-SISPAR:011139348 3º TRI/2024 (PIS/ COFINS/ CSLL/IRPJ) 120 PARCELAS - Inserido via Proc de Renegociacao</t>
        </is>
      </c>
      <c r="R376" t="inlineStr">
        <is>
          <t>05/2032</t>
        </is>
      </c>
    </row>
    <row r="377">
      <c r="A377" t="inlineStr">
        <is>
          <t>84127</t>
        </is>
      </c>
      <c r="B377" t="inlineStr">
        <is>
          <t>Love Cabaret</t>
        </is>
      </c>
      <c r="C377" t="inlineStr">
        <is>
          <t>CSLL</t>
        </is>
      </c>
      <c r="D377" t="inlineStr">
        <is>
          <t>CSLL</t>
        </is>
      </c>
      <c r="E377" t="inlineStr">
        <is>
          <t>91/120</t>
        </is>
      </c>
      <c r="F377" t="inlineStr">
        <is>
          <t>Endividamento</t>
        </is>
      </c>
      <c r="G377" t="inlineStr">
        <is>
          <t>Endividamento Geral</t>
        </is>
      </c>
      <c r="H377" t="n">
        <v>1529.41</v>
      </c>
      <c r="I377" t="inlineStr">
        <is>
          <t>False</t>
        </is>
      </c>
      <c r="J377" t="n">
        <v/>
      </c>
      <c r="K377" t="n">
        <v/>
      </c>
      <c r="L377" s="555" t="n">
        <v>45599</v>
      </c>
      <c r="M377" s="555" t="n">
        <v>48334</v>
      </c>
      <c r="N377" t="n">
        <v>1529.41</v>
      </c>
      <c r="Q377" t="inlineStr">
        <is>
          <t>PGFN-SISPAR:011139348 3º TRI/2024 (PIS/ COFINS/ CSLL/IRPJ) 120 PARCELAS - Inserido via Proc de Renegociacao</t>
        </is>
      </c>
      <c r="R377" t="inlineStr">
        <is>
          <t>04/2032</t>
        </is>
      </c>
    </row>
    <row r="378">
      <c r="A378" t="inlineStr">
        <is>
          <t>84126</t>
        </is>
      </c>
      <c r="B378" t="inlineStr">
        <is>
          <t>Love Cabaret</t>
        </is>
      </c>
      <c r="C378" t="inlineStr">
        <is>
          <t>CSLL</t>
        </is>
      </c>
      <c r="D378" t="inlineStr">
        <is>
          <t>CSLL</t>
        </is>
      </c>
      <c r="E378" t="inlineStr">
        <is>
          <t>90/120</t>
        </is>
      </c>
      <c r="F378" t="inlineStr">
        <is>
          <t>Endividamento</t>
        </is>
      </c>
      <c r="G378" t="inlineStr">
        <is>
          <t>Endividamento Geral</t>
        </is>
      </c>
      <c r="H378" t="n">
        <v>1529.41</v>
      </c>
      <c r="I378" t="inlineStr">
        <is>
          <t>False</t>
        </is>
      </c>
      <c r="J378" t="n">
        <v/>
      </c>
      <c r="K378" t="n">
        <v/>
      </c>
      <c r="L378" s="555" t="n">
        <v>45599</v>
      </c>
      <c r="M378" s="555" t="n">
        <v>48303</v>
      </c>
      <c r="N378" t="n">
        <v>1529.41</v>
      </c>
      <c r="Q378" t="inlineStr">
        <is>
          <t>PGFN-SISPAR:011139348 3º TRI/2024 (PIS/ COFINS/ CSLL/IRPJ) 120 PARCELAS - Inserido via Proc de Renegociacao</t>
        </is>
      </c>
      <c r="R378" t="inlineStr">
        <is>
          <t>03/2032</t>
        </is>
      </c>
    </row>
    <row r="379">
      <c r="A379" t="inlineStr">
        <is>
          <t>84125</t>
        </is>
      </c>
      <c r="B379" t="inlineStr">
        <is>
          <t>Love Cabaret</t>
        </is>
      </c>
      <c r="C379" t="inlineStr">
        <is>
          <t>CSLL</t>
        </is>
      </c>
      <c r="D379" t="inlineStr">
        <is>
          <t>CSLL</t>
        </is>
      </c>
      <c r="E379" t="inlineStr">
        <is>
          <t>89/120</t>
        </is>
      </c>
      <c r="F379" t="inlineStr">
        <is>
          <t>Endividamento</t>
        </is>
      </c>
      <c r="G379" t="inlineStr">
        <is>
          <t>Endividamento Geral</t>
        </is>
      </c>
      <c r="H379" t="n">
        <v>1529.41</v>
      </c>
      <c r="I379" t="inlineStr">
        <is>
          <t>False</t>
        </is>
      </c>
      <c r="J379" t="n">
        <v/>
      </c>
      <c r="K379" t="n">
        <v/>
      </c>
      <c r="L379" s="555" t="n">
        <v>45599</v>
      </c>
      <c r="M379" s="555" t="n">
        <v>48273</v>
      </c>
      <c r="N379" t="n">
        <v>1529.41</v>
      </c>
      <c r="Q379" t="inlineStr">
        <is>
          <t>PGFN-SISPAR:011139348 3º TRI/2024 (PIS/ COFINS/ CSLL/IRPJ) 120 PARCELAS - Inserido via Proc de Renegociacao</t>
        </is>
      </c>
      <c r="R379" t="inlineStr">
        <is>
          <t>02/2032</t>
        </is>
      </c>
    </row>
    <row r="380">
      <c r="A380" t="inlineStr">
        <is>
          <t>84124</t>
        </is>
      </c>
      <c r="B380" t="inlineStr">
        <is>
          <t>Love Cabaret</t>
        </is>
      </c>
      <c r="C380" t="inlineStr">
        <is>
          <t>CSLL</t>
        </is>
      </c>
      <c r="D380" t="inlineStr">
        <is>
          <t>CSLL</t>
        </is>
      </c>
      <c r="E380" t="inlineStr">
        <is>
          <t>88/120</t>
        </is>
      </c>
      <c r="F380" t="inlineStr">
        <is>
          <t>Endividamento</t>
        </is>
      </c>
      <c r="G380" t="inlineStr">
        <is>
          <t>Endividamento Geral</t>
        </is>
      </c>
      <c r="H380" t="n">
        <v>1529.41</v>
      </c>
      <c r="I380" t="inlineStr">
        <is>
          <t>False</t>
        </is>
      </c>
      <c r="J380" t="n">
        <v/>
      </c>
      <c r="K380" t="n">
        <v/>
      </c>
      <c r="L380" s="555" t="n">
        <v>45599</v>
      </c>
      <c r="M380" s="555" t="n">
        <v>48243</v>
      </c>
      <c r="N380" t="n">
        <v>1529.41</v>
      </c>
      <c r="Q380" t="inlineStr">
        <is>
          <t>PGFN-SISPAR:011139348 3º TRI/2024 (PIS/ COFINS/ CSLL/IRPJ) 120 PARCELAS - Inserido via Proc de Renegociacao</t>
        </is>
      </c>
      <c r="R380" t="inlineStr">
        <is>
          <t>01/2032</t>
        </is>
      </c>
    </row>
    <row r="381">
      <c r="A381" t="inlineStr">
        <is>
          <t>84123</t>
        </is>
      </c>
      <c r="B381" t="inlineStr">
        <is>
          <t>Love Cabaret</t>
        </is>
      </c>
      <c r="C381" t="inlineStr">
        <is>
          <t>CSLL</t>
        </is>
      </c>
      <c r="D381" t="inlineStr">
        <is>
          <t>CSLL</t>
        </is>
      </c>
      <c r="E381" t="inlineStr">
        <is>
          <t>87/120</t>
        </is>
      </c>
      <c r="F381" t="inlineStr">
        <is>
          <t>Endividamento</t>
        </is>
      </c>
      <c r="G381" t="inlineStr">
        <is>
          <t>Endividamento Geral</t>
        </is>
      </c>
      <c r="H381" t="n">
        <v>1529.41</v>
      </c>
      <c r="I381" t="inlineStr">
        <is>
          <t>False</t>
        </is>
      </c>
      <c r="J381" t="n">
        <v/>
      </c>
      <c r="K381" t="n">
        <v/>
      </c>
      <c r="L381" s="555" t="n">
        <v>45599</v>
      </c>
      <c r="M381" s="555" t="n">
        <v>48212</v>
      </c>
      <c r="N381" t="n">
        <v>1529.41</v>
      </c>
      <c r="Q381" t="inlineStr">
        <is>
          <t>PGFN-SISPAR:011139348 3º TRI/2024 (PIS/ COFINS/ CSLL/IRPJ) 120 PARCELAS - Inserido via Proc de Renegociacao</t>
        </is>
      </c>
      <c r="R381" t="inlineStr">
        <is>
          <t>12/2031</t>
        </is>
      </c>
    </row>
    <row r="382">
      <c r="A382" t="inlineStr">
        <is>
          <t>84122</t>
        </is>
      </c>
      <c r="B382" t="inlineStr">
        <is>
          <t>Love Cabaret</t>
        </is>
      </c>
      <c r="C382" t="inlineStr">
        <is>
          <t>CSLL</t>
        </is>
      </c>
      <c r="D382" t="inlineStr">
        <is>
          <t>CSLL</t>
        </is>
      </c>
      <c r="E382" t="inlineStr">
        <is>
          <t>86/120</t>
        </is>
      </c>
      <c r="F382" t="inlineStr">
        <is>
          <t>Endividamento</t>
        </is>
      </c>
      <c r="G382" t="inlineStr">
        <is>
          <t>Endividamento Geral</t>
        </is>
      </c>
      <c r="H382" t="n">
        <v>1529.41</v>
      </c>
      <c r="I382" t="inlineStr">
        <is>
          <t>False</t>
        </is>
      </c>
      <c r="J382" t="n">
        <v/>
      </c>
      <c r="K382" t="n">
        <v/>
      </c>
      <c r="L382" s="555" t="n">
        <v>45599</v>
      </c>
      <c r="M382" s="555" t="n">
        <v>48182</v>
      </c>
      <c r="N382" t="n">
        <v>1529.41</v>
      </c>
      <c r="Q382" t="inlineStr">
        <is>
          <t>PGFN-SISPAR:011139348 3º TRI/2024 (PIS/ COFINS/ CSLL/IRPJ) 120 PARCELAS - Inserido via Proc de Renegociacao</t>
        </is>
      </c>
      <c r="R382" t="inlineStr">
        <is>
          <t>11/2031</t>
        </is>
      </c>
    </row>
    <row r="383">
      <c r="A383" t="inlineStr">
        <is>
          <t>84121</t>
        </is>
      </c>
      <c r="B383" t="inlineStr">
        <is>
          <t>Love Cabaret</t>
        </is>
      </c>
      <c r="C383" t="inlineStr">
        <is>
          <t>CSLL</t>
        </is>
      </c>
      <c r="D383" t="inlineStr">
        <is>
          <t>CSLL</t>
        </is>
      </c>
      <c r="E383" t="inlineStr">
        <is>
          <t>85/120</t>
        </is>
      </c>
      <c r="F383" t="inlineStr">
        <is>
          <t>Endividamento</t>
        </is>
      </c>
      <c r="G383" t="inlineStr">
        <is>
          <t>Endividamento Geral</t>
        </is>
      </c>
      <c r="H383" t="n">
        <v>1529.41</v>
      </c>
      <c r="I383" t="inlineStr">
        <is>
          <t>False</t>
        </is>
      </c>
      <c r="J383" t="n">
        <v/>
      </c>
      <c r="K383" t="n">
        <v/>
      </c>
      <c r="L383" s="555" t="n">
        <v>45599</v>
      </c>
      <c r="M383" s="555" t="n">
        <v>48151</v>
      </c>
      <c r="N383" t="n">
        <v>1529.41</v>
      </c>
      <c r="Q383" t="inlineStr">
        <is>
          <t>PGFN-SISPAR:011139348 3º TRI/2024 (PIS/ COFINS/ CSLL/IRPJ) 120 PARCELAS - Inserido via Proc de Renegociacao</t>
        </is>
      </c>
      <c r="R383" t="inlineStr">
        <is>
          <t>10/2031</t>
        </is>
      </c>
    </row>
    <row r="384">
      <c r="A384" t="inlineStr">
        <is>
          <t>84120</t>
        </is>
      </c>
      <c r="B384" t="inlineStr">
        <is>
          <t>Love Cabaret</t>
        </is>
      </c>
      <c r="C384" t="inlineStr">
        <is>
          <t>CSLL</t>
        </is>
      </c>
      <c r="D384" t="inlineStr">
        <is>
          <t>CSLL</t>
        </is>
      </c>
      <c r="E384" t="inlineStr">
        <is>
          <t>84/120</t>
        </is>
      </c>
      <c r="F384" t="inlineStr">
        <is>
          <t>Endividamento</t>
        </is>
      </c>
      <c r="G384" t="inlineStr">
        <is>
          <t>Endividamento Geral</t>
        </is>
      </c>
      <c r="H384" t="n">
        <v>1529.41</v>
      </c>
      <c r="I384" t="inlineStr">
        <is>
          <t>False</t>
        </is>
      </c>
      <c r="J384" t="n">
        <v/>
      </c>
      <c r="K384" t="n">
        <v/>
      </c>
      <c r="L384" s="555" t="n">
        <v>45599</v>
      </c>
      <c r="M384" s="555" t="n">
        <v>48121</v>
      </c>
      <c r="N384" t="n">
        <v>1529.41</v>
      </c>
      <c r="Q384" t="inlineStr">
        <is>
          <t>PGFN-SISPAR:011139348 3º TRI/2024 (PIS/ COFINS/ CSLL/IRPJ) 120 PARCELAS - Inserido via Proc de Renegociacao</t>
        </is>
      </c>
      <c r="R384" t="inlineStr">
        <is>
          <t>09/2031</t>
        </is>
      </c>
    </row>
    <row r="385">
      <c r="A385" t="inlineStr">
        <is>
          <t>84119</t>
        </is>
      </c>
      <c r="B385" t="inlineStr">
        <is>
          <t>Love Cabaret</t>
        </is>
      </c>
      <c r="C385" t="inlineStr">
        <is>
          <t>CSLL</t>
        </is>
      </c>
      <c r="D385" t="inlineStr">
        <is>
          <t>CSLL</t>
        </is>
      </c>
      <c r="E385" t="inlineStr">
        <is>
          <t>83/120</t>
        </is>
      </c>
      <c r="F385" t="inlineStr">
        <is>
          <t>Endividamento</t>
        </is>
      </c>
      <c r="G385" t="inlineStr">
        <is>
          <t>Endividamento Geral</t>
        </is>
      </c>
      <c r="H385" t="n">
        <v>1529.41</v>
      </c>
      <c r="I385" t="inlineStr">
        <is>
          <t>False</t>
        </is>
      </c>
      <c r="J385" t="n">
        <v/>
      </c>
      <c r="K385" t="n">
        <v/>
      </c>
      <c r="L385" s="555" t="n">
        <v>45599</v>
      </c>
      <c r="M385" s="555" t="n">
        <v>48090</v>
      </c>
      <c r="N385" t="n">
        <v>1529.41</v>
      </c>
      <c r="Q385" t="inlineStr">
        <is>
          <t>PGFN-SISPAR:011139348 3º TRI/2024 (PIS/ COFINS/ CSLL/IRPJ) 120 PARCELAS - Inserido via Proc de Renegociacao</t>
        </is>
      </c>
      <c r="R385" t="inlineStr">
        <is>
          <t>08/2031</t>
        </is>
      </c>
    </row>
    <row r="386">
      <c r="A386" t="inlineStr">
        <is>
          <t>84118</t>
        </is>
      </c>
      <c r="B386" t="inlineStr">
        <is>
          <t>Love Cabaret</t>
        </is>
      </c>
      <c r="C386" t="inlineStr">
        <is>
          <t>CSLL</t>
        </is>
      </c>
      <c r="D386" t="inlineStr">
        <is>
          <t>CSLL</t>
        </is>
      </c>
      <c r="E386" t="inlineStr">
        <is>
          <t>82/120</t>
        </is>
      </c>
      <c r="F386" t="inlineStr">
        <is>
          <t>Endividamento</t>
        </is>
      </c>
      <c r="G386" t="inlineStr">
        <is>
          <t>Endividamento Geral</t>
        </is>
      </c>
      <c r="H386" t="n">
        <v>1529.41</v>
      </c>
      <c r="I386" t="inlineStr">
        <is>
          <t>False</t>
        </is>
      </c>
      <c r="J386" t="n">
        <v/>
      </c>
      <c r="K386" t="n">
        <v/>
      </c>
      <c r="L386" s="555" t="n">
        <v>45599</v>
      </c>
      <c r="M386" s="555" t="n">
        <v>48059</v>
      </c>
      <c r="N386" t="n">
        <v>1529.41</v>
      </c>
      <c r="Q386" t="inlineStr">
        <is>
          <t>PGFN-SISPAR:011139348 3º TRI/2024 (PIS/ COFINS/ CSLL/IRPJ) 120 PARCELAS - Inserido via Proc de Renegociacao</t>
        </is>
      </c>
      <c r="R386" t="inlineStr">
        <is>
          <t>07/2031</t>
        </is>
      </c>
    </row>
    <row r="387">
      <c r="A387" t="inlineStr">
        <is>
          <t>84117</t>
        </is>
      </c>
      <c r="B387" t="inlineStr">
        <is>
          <t>Love Cabaret</t>
        </is>
      </c>
      <c r="C387" t="inlineStr">
        <is>
          <t>CSLL</t>
        </is>
      </c>
      <c r="D387" t="inlineStr">
        <is>
          <t>CSLL</t>
        </is>
      </c>
      <c r="E387" t="inlineStr">
        <is>
          <t>81/120</t>
        </is>
      </c>
      <c r="F387" t="inlineStr">
        <is>
          <t>Endividamento</t>
        </is>
      </c>
      <c r="G387" t="inlineStr">
        <is>
          <t>Endividamento Geral</t>
        </is>
      </c>
      <c r="H387" t="n">
        <v>1529.41</v>
      </c>
      <c r="I387" t="inlineStr">
        <is>
          <t>False</t>
        </is>
      </c>
      <c r="J387" t="n">
        <v/>
      </c>
      <c r="K387" t="n">
        <v/>
      </c>
      <c r="L387" s="555" t="n">
        <v>45599</v>
      </c>
      <c r="M387" s="555" t="n">
        <v>48029</v>
      </c>
      <c r="N387" t="n">
        <v>1529.41</v>
      </c>
      <c r="Q387" t="inlineStr">
        <is>
          <t>PGFN-SISPAR:011139348 3º TRI/2024 (PIS/ COFINS/ CSLL/IRPJ) 120 PARCELAS - Inserido via Proc de Renegociacao</t>
        </is>
      </c>
      <c r="R387" t="inlineStr">
        <is>
          <t>06/2031</t>
        </is>
      </c>
    </row>
    <row r="388">
      <c r="A388" t="inlineStr">
        <is>
          <t>84116</t>
        </is>
      </c>
      <c r="B388" t="inlineStr">
        <is>
          <t>Love Cabaret</t>
        </is>
      </c>
      <c r="C388" t="inlineStr">
        <is>
          <t>CSLL</t>
        </is>
      </c>
      <c r="D388" t="inlineStr">
        <is>
          <t>CSLL</t>
        </is>
      </c>
      <c r="E388" t="inlineStr">
        <is>
          <t>80/120</t>
        </is>
      </c>
      <c r="F388" t="inlineStr">
        <is>
          <t>Endividamento</t>
        </is>
      </c>
      <c r="G388" t="inlineStr">
        <is>
          <t>Endividamento Geral</t>
        </is>
      </c>
      <c r="H388" t="n">
        <v>1529.41</v>
      </c>
      <c r="I388" t="inlineStr">
        <is>
          <t>False</t>
        </is>
      </c>
      <c r="J388" t="n">
        <v/>
      </c>
      <c r="K388" t="n">
        <v/>
      </c>
      <c r="L388" s="555" t="n">
        <v>45599</v>
      </c>
      <c r="M388" s="555" t="n">
        <v>47998</v>
      </c>
      <c r="N388" t="n">
        <v>1529.41</v>
      </c>
      <c r="Q388" t="inlineStr">
        <is>
          <t>PGFN-SISPAR:011139348 3º TRI/2024 (PIS/ COFINS/ CSLL/IRPJ) 120 PARCELAS - Inserido via Proc de Renegociacao</t>
        </is>
      </c>
      <c r="R388" t="inlineStr">
        <is>
          <t>05/2031</t>
        </is>
      </c>
    </row>
    <row r="389">
      <c r="A389" t="inlineStr">
        <is>
          <t>84115</t>
        </is>
      </c>
      <c r="B389" t="inlineStr">
        <is>
          <t>Love Cabaret</t>
        </is>
      </c>
      <c r="C389" t="inlineStr">
        <is>
          <t>CSLL</t>
        </is>
      </c>
      <c r="D389" t="inlineStr">
        <is>
          <t>CSLL</t>
        </is>
      </c>
      <c r="E389" t="inlineStr">
        <is>
          <t>79/120</t>
        </is>
      </c>
      <c r="F389" t="inlineStr">
        <is>
          <t>Endividamento</t>
        </is>
      </c>
      <c r="G389" t="inlineStr">
        <is>
          <t>Endividamento Geral</t>
        </is>
      </c>
      <c r="H389" t="n">
        <v>1529.41</v>
      </c>
      <c r="I389" t="inlineStr">
        <is>
          <t>False</t>
        </is>
      </c>
      <c r="J389" t="n">
        <v/>
      </c>
      <c r="K389" t="n">
        <v/>
      </c>
      <c r="L389" s="555" t="n">
        <v>45599</v>
      </c>
      <c r="M389" s="555" t="n">
        <v>47968</v>
      </c>
      <c r="N389" t="n">
        <v>1529.41</v>
      </c>
      <c r="Q389" t="inlineStr">
        <is>
          <t>PGFN-SISPAR:011139348 3º TRI/2024 (PIS/ COFINS/ CSLL/IRPJ) 120 PARCELAS - Inserido via Proc de Renegociacao</t>
        </is>
      </c>
      <c r="R389" t="inlineStr">
        <is>
          <t>04/2031</t>
        </is>
      </c>
    </row>
    <row r="390">
      <c r="A390" t="inlineStr">
        <is>
          <t>84114</t>
        </is>
      </c>
      <c r="B390" t="inlineStr">
        <is>
          <t>Love Cabaret</t>
        </is>
      </c>
      <c r="C390" t="inlineStr">
        <is>
          <t>CSLL</t>
        </is>
      </c>
      <c r="D390" t="inlineStr">
        <is>
          <t>CSLL</t>
        </is>
      </c>
      <c r="E390" t="inlineStr">
        <is>
          <t>78/120</t>
        </is>
      </c>
      <c r="F390" t="inlineStr">
        <is>
          <t>Endividamento</t>
        </is>
      </c>
      <c r="G390" t="inlineStr">
        <is>
          <t>Endividamento Geral</t>
        </is>
      </c>
      <c r="H390" t="n">
        <v>1529.41</v>
      </c>
      <c r="I390" t="inlineStr">
        <is>
          <t>False</t>
        </is>
      </c>
      <c r="J390" t="n">
        <v/>
      </c>
      <c r="K390" t="n">
        <v/>
      </c>
      <c r="L390" s="555" t="n">
        <v>45599</v>
      </c>
      <c r="M390" s="555" t="n">
        <v>47937</v>
      </c>
      <c r="N390" t="n">
        <v>1529.41</v>
      </c>
      <c r="Q390" t="inlineStr">
        <is>
          <t>PGFN-SISPAR:011139348 3º TRI/2024 (PIS/ COFINS/ CSLL/IRPJ) 120 PARCELAS - Inserido via Proc de Renegociacao</t>
        </is>
      </c>
      <c r="R390" t="inlineStr">
        <is>
          <t>03/2031</t>
        </is>
      </c>
    </row>
    <row r="391">
      <c r="A391" t="inlineStr">
        <is>
          <t>84113</t>
        </is>
      </c>
      <c r="B391" t="inlineStr">
        <is>
          <t>Love Cabaret</t>
        </is>
      </c>
      <c r="C391" t="inlineStr">
        <is>
          <t>CSLL</t>
        </is>
      </c>
      <c r="D391" t="inlineStr">
        <is>
          <t>CSLL</t>
        </is>
      </c>
      <c r="E391" t="inlineStr">
        <is>
          <t>77/120</t>
        </is>
      </c>
      <c r="F391" t="inlineStr">
        <is>
          <t>Endividamento</t>
        </is>
      </c>
      <c r="G391" t="inlineStr">
        <is>
          <t>Endividamento Geral</t>
        </is>
      </c>
      <c r="H391" t="n">
        <v>1529.41</v>
      </c>
      <c r="I391" t="inlineStr">
        <is>
          <t>False</t>
        </is>
      </c>
      <c r="J391" t="n">
        <v/>
      </c>
      <c r="K391" t="n">
        <v/>
      </c>
      <c r="L391" s="555" t="n">
        <v>45599</v>
      </c>
      <c r="M391" s="555" t="n">
        <v>47907</v>
      </c>
      <c r="N391" t="n">
        <v>1529.41</v>
      </c>
      <c r="Q391" t="inlineStr">
        <is>
          <t>PGFN-SISPAR:011139348 3º TRI/2024 (PIS/ COFINS/ CSLL/IRPJ) 120 PARCELAS - Inserido via Proc de Renegociacao</t>
        </is>
      </c>
      <c r="R391" t="inlineStr">
        <is>
          <t>02/2031</t>
        </is>
      </c>
    </row>
    <row r="392">
      <c r="A392" t="inlineStr">
        <is>
          <t>84112</t>
        </is>
      </c>
      <c r="B392" t="inlineStr">
        <is>
          <t>Love Cabaret</t>
        </is>
      </c>
      <c r="C392" t="inlineStr">
        <is>
          <t>CSLL</t>
        </is>
      </c>
      <c r="D392" t="inlineStr">
        <is>
          <t>CSLL</t>
        </is>
      </c>
      <c r="E392" t="inlineStr">
        <is>
          <t>76/120</t>
        </is>
      </c>
      <c r="F392" t="inlineStr">
        <is>
          <t>Endividamento</t>
        </is>
      </c>
      <c r="G392" t="inlineStr">
        <is>
          <t>Endividamento Geral</t>
        </is>
      </c>
      <c r="H392" t="n">
        <v>1529.41</v>
      </c>
      <c r="I392" t="inlineStr">
        <is>
          <t>False</t>
        </is>
      </c>
      <c r="J392" t="n">
        <v/>
      </c>
      <c r="K392" t="n">
        <v/>
      </c>
      <c r="L392" s="555" t="n">
        <v>45599</v>
      </c>
      <c r="M392" s="555" t="n">
        <v>47878</v>
      </c>
      <c r="N392" t="n">
        <v>1529.41</v>
      </c>
      <c r="Q392" t="inlineStr">
        <is>
          <t>PGFN-SISPAR:011139348 3º TRI/2024 (PIS/ COFINS/ CSLL/IRPJ) 120 PARCELAS - Inserido via Proc de Renegociacao</t>
        </is>
      </c>
      <c r="R392" t="inlineStr">
        <is>
          <t>01/2031</t>
        </is>
      </c>
    </row>
    <row r="393">
      <c r="A393" t="inlineStr">
        <is>
          <t>84111</t>
        </is>
      </c>
      <c r="B393" t="inlineStr">
        <is>
          <t>Love Cabaret</t>
        </is>
      </c>
      <c r="C393" t="inlineStr">
        <is>
          <t>CSLL</t>
        </is>
      </c>
      <c r="D393" t="inlineStr">
        <is>
          <t>CSLL</t>
        </is>
      </c>
      <c r="E393" t="inlineStr">
        <is>
          <t>75/120</t>
        </is>
      </c>
      <c r="F393" t="inlineStr">
        <is>
          <t>Endividamento</t>
        </is>
      </c>
      <c r="G393" t="inlineStr">
        <is>
          <t>Endividamento Geral</t>
        </is>
      </c>
      <c r="H393" t="n">
        <v>1529.41</v>
      </c>
      <c r="I393" t="inlineStr">
        <is>
          <t>False</t>
        </is>
      </c>
      <c r="J393" t="n">
        <v/>
      </c>
      <c r="K393" t="n">
        <v/>
      </c>
      <c r="L393" s="555" t="n">
        <v>45599</v>
      </c>
      <c r="M393" s="555" t="n">
        <v>47847</v>
      </c>
      <c r="N393" t="n">
        <v>1529.41</v>
      </c>
      <c r="Q393" t="inlineStr">
        <is>
          <t>PGFN-SISPAR:011139348 3º TRI/2024 (PIS/ COFINS/ CSLL/IRPJ) 120 PARCELAS - Inserido via Proc de Renegociacao</t>
        </is>
      </c>
      <c r="R393" t="inlineStr">
        <is>
          <t>12/2030</t>
        </is>
      </c>
    </row>
    <row r="394">
      <c r="A394" t="inlineStr">
        <is>
          <t>84110</t>
        </is>
      </c>
      <c r="B394" t="inlineStr">
        <is>
          <t>Love Cabaret</t>
        </is>
      </c>
      <c r="C394" t="inlineStr">
        <is>
          <t>CSLL</t>
        </is>
      </c>
      <c r="D394" t="inlineStr">
        <is>
          <t>CSLL</t>
        </is>
      </c>
      <c r="E394" t="inlineStr">
        <is>
          <t>74/120</t>
        </is>
      </c>
      <c r="F394" t="inlineStr">
        <is>
          <t>Endividamento</t>
        </is>
      </c>
      <c r="G394" t="inlineStr">
        <is>
          <t>Endividamento Geral</t>
        </is>
      </c>
      <c r="H394" t="n">
        <v>1529.41</v>
      </c>
      <c r="I394" t="inlineStr">
        <is>
          <t>False</t>
        </is>
      </c>
      <c r="J394" t="n">
        <v/>
      </c>
      <c r="K394" t="n">
        <v/>
      </c>
      <c r="L394" s="555" t="n">
        <v>45599</v>
      </c>
      <c r="M394" s="555" t="n">
        <v>47817</v>
      </c>
      <c r="N394" t="n">
        <v>1529.41</v>
      </c>
      <c r="Q394" t="inlineStr">
        <is>
          <t>PGFN-SISPAR:011139348 3º TRI/2024 (PIS/ COFINS/ CSLL/IRPJ) 120 PARCELAS - Inserido via Proc de Renegociacao</t>
        </is>
      </c>
      <c r="R394" t="inlineStr">
        <is>
          <t>11/2030</t>
        </is>
      </c>
    </row>
    <row r="395">
      <c r="A395" t="inlineStr">
        <is>
          <t>84109</t>
        </is>
      </c>
      <c r="B395" t="inlineStr">
        <is>
          <t>Love Cabaret</t>
        </is>
      </c>
      <c r="C395" t="inlineStr">
        <is>
          <t>CSLL</t>
        </is>
      </c>
      <c r="D395" t="inlineStr">
        <is>
          <t>CSLL</t>
        </is>
      </c>
      <c r="E395" t="inlineStr">
        <is>
          <t>73/120</t>
        </is>
      </c>
      <c r="F395" t="inlineStr">
        <is>
          <t>Endividamento</t>
        </is>
      </c>
      <c r="G395" t="inlineStr">
        <is>
          <t>Endividamento Geral</t>
        </is>
      </c>
      <c r="H395" t="n">
        <v>1529.41</v>
      </c>
      <c r="I395" t="inlineStr">
        <is>
          <t>False</t>
        </is>
      </c>
      <c r="J395" t="n">
        <v/>
      </c>
      <c r="K395" t="n">
        <v/>
      </c>
      <c r="L395" s="555" t="n">
        <v>45599</v>
      </c>
      <c r="M395" s="555" t="n">
        <v>47786</v>
      </c>
      <c r="N395" t="n">
        <v>1529.41</v>
      </c>
      <c r="Q395" t="inlineStr">
        <is>
          <t>PGFN-SISPAR:011139348 3º TRI/2024 (PIS/ COFINS/ CSLL/IRPJ) 120 PARCELAS - Inserido via Proc de Renegociacao</t>
        </is>
      </c>
      <c r="R395" t="inlineStr">
        <is>
          <t>10/2030</t>
        </is>
      </c>
    </row>
    <row r="396">
      <c r="A396" t="inlineStr">
        <is>
          <t>84108</t>
        </is>
      </c>
      <c r="B396" t="inlineStr">
        <is>
          <t>Love Cabaret</t>
        </is>
      </c>
      <c r="C396" t="inlineStr">
        <is>
          <t>CSLL</t>
        </is>
      </c>
      <c r="D396" t="inlineStr">
        <is>
          <t>CSLL</t>
        </is>
      </c>
      <c r="E396" t="inlineStr">
        <is>
          <t>72/120</t>
        </is>
      </c>
      <c r="F396" t="inlineStr">
        <is>
          <t>Endividamento</t>
        </is>
      </c>
      <c r="G396" t="inlineStr">
        <is>
          <t>Endividamento Geral</t>
        </is>
      </c>
      <c r="H396" t="n">
        <v>1529.41</v>
      </c>
      <c r="I396" t="inlineStr">
        <is>
          <t>False</t>
        </is>
      </c>
      <c r="J396" t="n">
        <v/>
      </c>
      <c r="K396" t="n">
        <v/>
      </c>
      <c r="L396" s="555" t="n">
        <v>45599</v>
      </c>
      <c r="M396" s="555" t="n">
        <v>47756</v>
      </c>
      <c r="N396" t="n">
        <v>1529.41</v>
      </c>
      <c r="Q396" t="inlineStr">
        <is>
          <t>PGFN-SISPAR:011139348 3º TRI/2024 (PIS/ COFINS/ CSLL/IRPJ) 120 PARCELAS - Inserido via Proc de Renegociacao</t>
        </is>
      </c>
      <c r="R396" t="inlineStr">
        <is>
          <t>09/2030</t>
        </is>
      </c>
    </row>
    <row r="397">
      <c r="A397" t="inlineStr">
        <is>
          <t>84107</t>
        </is>
      </c>
      <c r="B397" t="inlineStr">
        <is>
          <t>Love Cabaret</t>
        </is>
      </c>
      <c r="C397" t="inlineStr">
        <is>
          <t>CSLL</t>
        </is>
      </c>
      <c r="D397" t="inlineStr">
        <is>
          <t>CSLL</t>
        </is>
      </c>
      <c r="E397" t="inlineStr">
        <is>
          <t>71/120</t>
        </is>
      </c>
      <c r="F397" t="inlineStr">
        <is>
          <t>Endividamento</t>
        </is>
      </c>
      <c r="G397" t="inlineStr">
        <is>
          <t>Endividamento Geral</t>
        </is>
      </c>
      <c r="H397" t="n">
        <v>1529.41</v>
      </c>
      <c r="I397" t="inlineStr">
        <is>
          <t>False</t>
        </is>
      </c>
      <c r="J397" t="n">
        <v/>
      </c>
      <c r="K397" t="n">
        <v/>
      </c>
      <c r="L397" s="555" t="n">
        <v>45599</v>
      </c>
      <c r="M397" s="555" t="n">
        <v>47725</v>
      </c>
      <c r="N397" t="n">
        <v>1529.41</v>
      </c>
      <c r="Q397" t="inlineStr">
        <is>
          <t>PGFN-SISPAR:011139348 3º TRI/2024 (PIS/ COFINS/ CSLL/IRPJ) 120 PARCELAS - Inserido via Proc de Renegociacao</t>
        </is>
      </c>
      <c r="R397" t="inlineStr">
        <is>
          <t>08/2030</t>
        </is>
      </c>
    </row>
    <row r="398">
      <c r="A398" t="inlineStr">
        <is>
          <t>84106</t>
        </is>
      </c>
      <c r="B398" t="inlineStr">
        <is>
          <t>Love Cabaret</t>
        </is>
      </c>
      <c r="C398" t="inlineStr">
        <is>
          <t>CSLL</t>
        </is>
      </c>
      <c r="D398" t="inlineStr">
        <is>
          <t>CSLL</t>
        </is>
      </c>
      <c r="E398" t="inlineStr">
        <is>
          <t>70/120</t>
        </is>
      </c>
      <c r="F398" t="inlineStr">
        <is>
          <t>Endividamento</t>
        </is>
      </c>
      <c r="G398" t="inlineStr">
        <is>
          <t>Endividamento Geral</t>
        </is>
      </c>
      <c r="H398" t="n">
        <v>1529.41</v>
      </c>
      <c r="I398" t="inlineStr">
        <is>
          <t>False</t>
        </is>
      </c>
      <c r="J398" t="n">
        <v/>
      </c>
      <c r="K398" t="n">
        <v/>
      </c>
      <c r="L398" s="555" t="n">
        <v>45599</v>
      </c>
      <c r="M398" s="555" t="n">
        <v>47694</v>
      </c>
      <c r="N398" t="n">
        <v>1529.41</v>
      </c>
      <c r="Q398" t="inlineStr">
        <is>
          <t>PGFN-SISPAR:011139348 3º TRI/2024 (PIS/ COFINS/ CSLL/IRPJ) 120 PARCELAS - Inserido via Proc de Renegociacao</t>
        </is>
      </c>
      <c r="R398" t="inlineStr">
        <is>
          <t>07/2030</t>
        </is>
      </c>
    </row>
    <row r="399">
      <c r="A399" t="inlineStr">
        <is>
          <t>84105</t>
        </is>
      </c>
      <c r="B399" t="inlineStr">
        <is>
          <t>Love Cabaret</t>
        </is>
      </c>
      <c r="C399" t="inlineStr">
        <is>
          <t>CSLL</t>
        </is>
      </c>
      <c r="D399" t="inlineStr">
        <is>
          <t>CSLL</t>
        </is>
      </c>
      <c r="E399" t="inlineStr">
        <is>
          <t>69/120</t>
        </is>
      </c>
      <c r="F399" t="inlineStr">
        <is>
          <t>Endividamento</t>
        </is>
      </c>
      <c r="G399" t="inlineStr">
        <is>
          <t>Endividamento Geral</t>
        </is>
      </c>
      <c r="H399" t="n">
        <v>1529.41</v>
      </c>
      <c r="I399" t="inlineStr">
        <is>
          <t>False</t>
        </is>
      </c>
      <c r="J399" t="n">
        <v/>
      </c>
      <c r="K399" t="n">
        <v/>
      </c>
      <c r="L399" s="555" t="n">
        <v>45599</v>
      </c>
      <c r="M399" s="555" t="n">
        <v>47664</v>
      </c>
      <c r="N399" t="n">
        <v>1529.41</v>
      </c>
      <c r="Q399" t="inlineStr">
        <is>
          <t>PGFN-SISPAR:011139348 3º TRI/2024 (PIS/ COFINS/ CSLL/IRPJ) 120 PARCELAS - Inserido via Proc de Renegociacao</t>
        </is>
      </c>
      <c r="R399" t="inlineStr">
        <is>
          <t>06/2030</t>
        </is>
      </c>
    </row>
    <row r="400">
      <c r="A400" t="inlineStr">
        <is>
          <t>84104</t>
        </is>
      </c>
      <c r="B400" t="inlineStr">
        <is>
          <t>Love Cabaret</t>
        </is>
      </c>
      <c r="C400" t="inlineStr">
        <is>
          <t>CSLL</t>
        </is>
      </c>
      <c r="D400" t="inlineStr">
        <is>
          <t>CSLL</t>
        </is>
      </c>
      <c r="E400" t="inlineStr">
        <is>
          <t>68/120</t>
        </is>
      </c>
      <c r="F400" t="inlineStr">
        <is>
          <t>Endividamento</t>
        </is>
      </c>
      <c r="G400" t="inlineStr">
        <is>
          <t>Endividamento Geral</t>
        </is>
      </c>
      <c r="H400" t="n">
        <v>1529.41</v>
      </c>
      <c r="I400" t="inlineStr">
        <is>
          <t>False</t>
        </is>
      </c>
      <c r="J400" t="n">
        <v/>
      </c>
      <c r="K400" t="n">
        <v/>
      </c>
      <c r="L400" s="555" t="n">
        <v>45599</v>
      </c>
      <c r="M400" s="555" t="n">
        <v>47633</v>
      </c>
      <c r="N400" t="n">
        <v>1529.41</v>
      </c>
      <c r="Q400" t="inlineStr">
        <is>
          <t>PGFN-SISPAR:011139348 3º TRI/2024 (PIS/ COFINS/ CSLL/IRPJ) 120 PARCELAS - Inserido via Proc de Renegociacao</t>
        </is>
      </c>
      <c r="R400" t="inlineStr">
        <is>
          <t>05/2030</t>
        </is>
      </c>
    </row>
    <row r="401">
      <c r="A401" t="inlineStr">
        <is>
          <t>84103</t>
        </is>
      </c>
      <c r="B401" t="inlineStr">
        <is>
          <t>Love Cabaret</t>
        </is>
      </c>
      <c r="C401" t="inlineStr">
        <is>
          <t>CSLL</t>
        </is>
      </c>
      <c r="D401" t="inlineStr">
        <is>
          <t>CSLL</t>
        </is>
      </c>
      <c r="E401" t="inlineStr">
        <is>
          <t>67/120</t>
        </is>
      </c>
      <c r="F401" t="inlineStr">
        <is>
          <t>Endividamento</t>
        </is>
      </c>
      <c r="G401" t="inlineStr">
        <is>
          <t>Endividamento Geral</t>
        </is>
      </c>
      <c r="H401" t="n">
        <v>1529.41</v>
      </c>
      <c r="I401" t="inlineStr">
        <is>
          <t>False</t>
        </is>
      </c>
      <c r="J401" t="n">
        <v/>
      </c>
      <c r="K401" t="n">
        <v/>
      </c>
      <c r="L401" s="555" t="n">
        <v>45599</v>
      </c>
      <c r="M401" s="555" t="n">
        <v>47603</v>
      </c>
      <c r="N401" t="n">
        <v>1529.41</v>
      </c>
      <c r="Q401" t="inlineStr">
        <is>
          <t>PGFN-SISPAR:011139348 3º TRI/2024 (PIS/ COFINS/ CSLL/IRPJ) 120 PARCELAS - Inserido via Proc de Renegociacao</t>
        </is>
      </c>
      <c r="R401" t="inlineStr">
        <is>
          <t>04/2030</t>
        </is>
      </c>
    </row>
    <row r="402">
      <c r="A402" t="inlineStr">
        <is>
          <t>84102</t>
        </is>
      </c>
      <c r="B402" t="inlineStr">
        <is>
          <t>Love Cabaret</t>
        </is>
      </c>
      <c r="C402" t="inlineStr">
        <is>
          <t>CSLL</t>
        </is>
      </c>
      <c r="D402" t="inlineStr">
        <is>
          <t>CSLL</t>
        </is>
      </c>
      <c r="E402" t="inlineStr">
        <is>
          <t>66/120</t>
        </is>
      </c>
      <c r="F402" t="inlineStr">
        <is>
          <t>Endividamento</t>
        </is>
      </c>
      <c r="G402" t="inlineStr">
        <is>
          <t>Endividamento Geral</t>
        </is>
      </c>
      <c r="H402" t="n">
        <v>1529.41</v>
      </c>
      <c r="I402" t="inlineStr">
        <is>
          <t>False</t>
        </is>
      </c>
      <c r="J402" t="n">
        <v/>
      </c>
      <c r="K402" t="n">
        <v/>
      </c>
      <c r="L402" s="555" t="n">
        <v>45599</v>
      </c>
      <c r="M402" s="555" t="n">
        <v>47572</v>
      </c>
      <c r="N402" t="n">
        <v>1529.41</v>
      </c>
      <c r="Q402" t="inlineStr">
        <is>
          <t>PGFN-SISPAR:011139348 3º TRI/2024 (PIS/ COFINS/ CSLL/IRPJ) 120 PARCELAS - Inserido via Proc de Renegociacao</t>
        </is>
      </c>
      <c r="R402" t="inlineStr">
        <is>
          <t>03/2030</t>
        </is>
      </c>
    </row>
    <row r="403">
      <c r="A403" t="inlineStr">
        <is>
          <t>84101</t>
        </is>
      </c>
      <c r="B403" t="inlineStr">
        <is>
          <t>Love Cabaret</t>
        </is>
      </c>
      <c r="C403" t="inlineStr">
        <is>
          <t>CSLL</t>
        </is>
      </c>
      <c r="D403" t="inlineStr">
        <is>
          <t>CSLL</t>
        </is>
      </c>
      <c r="E403" t="inlineStr">
        <is>
          <t>65/120</t>
        </is>
      </c>
      <c r="F403" t="inlineStr">
        <is>
          <t>Endividamento</t>
        </is>
      </c>
      <c r="G403" t="inlineStr">
        <is>
          <t>Endividamento Geral</t>
        </is>
      </c>
      <c r="H403" t="n">
        <v>1529.41</v>
      </c>
      <c r="I403" t="inlineStr">
        <is>
          <t>False</t>
        </is>
      </c>
      <c r="J403" t="n">
        <v/>
      </c>
      <c r="K403" t="n">
        <v/>
      </c>
      <c r="L403" s="555" t="n">
        <v>45599</v>
      </c>
      <c r="M403" s="555" t="n">
        <v>47542</v>
      </c>
      <c r="N403" t="n">
        <v>1529.41</v>
      </c>
      <c r="Q403" t="inlineStr">
        <is>
          <t>PGFN-SISPAR:011139348 3º TRI/2024 (PIS/ COFINS/ CSLL/IRPJ) 120 PARCELAS - Inserido via Proc de Renegociacao</t>
        </is>
      </c>
      <c r="R403" t="inlineStr">
        <is>
          <t>02/2030</t>
        </is>
      </c>
    </row>
    <row r="404">
      <c r="A404" t="inlineStr">
        <is>
          <t>84100</t>
        </is>
      </c>
      <c r="B404" t="inlineStr">
        <is>
          <t>Love Cabaret</t>
        </is>
      </c>
      <c r="C404" t="inlineStr">
        <is>
          <t>CSLL</t>
        </is>
      </c>
      <c r="D404" t="inlineStr">
        <is>
          <t>CSLL</t>
        </is>
      </c>
      <c r="E404" t="inlineStr">
        <is>
          <t>64/120</t>
        </is>
      </c>
      <c r="F404" t="inlineStr">
        <is>
          <t>Endividamento</t>
        </is>
      </c>
      <c r="G404" t="inlineStr">
        <is>
          <t>Endividamento Geral</t>
        </is>
      </c>
      <c r="H404" t="n">
        <v>1529.41</v>
      </c>
      <c r="I404" t="inlineStr">
        <is>
          <t>False</t>
        </is>
      </c>
      <c r="J404" t="n">
        <v/>
      </c>
      <c r="K404" t="n">
        <v/>
      </c>
      <c r="L404" s="555" t="n">
        <v>45599</v>
      </c>
      <c r="M404" s="555" t="n">
        <v>47513</v>
      </c>
      <c r="N404" t="n">
        <v>1529.41</v>
      </c>
      <c r="Q404" t="inlineStr">
        <is>
          <t>PGFN-SISPAR:011139348 3º TRI/2024 (PIS/ COFINS/ CSLL/IRPJ) 120 PARCELAS - Inserido via Proc de Renegociacao</t>
        </is>
      </c>
      <c r="R404" t="inlineStr">
        <is>
          <t>01/2030</t>
        </is>
      </c>
    </row>
    <row r="405">
      <c r="A405" t="inlineStr">
        <is>
          <t>84099</t>
        </is>
      </c>
      <c r="B405" t="inlineStr">
        <is>
          <t>Love Cabaret</t>
        </is>
      </c>
      <c r="C405" t="inlineStr">
        <is>
          <t>CSLL</t>
        </is>
      </c>
      <c r="D405" t="inlineStr">
        <is>
          <t>CSLL</t>
        </is>
      </c>
      <c r="E405" t="inlineStr">
        <is>
          <t>63/120</t>
        </is>
      </c>
      <c r="F405" t="inlineStr">
        <is>
          <t>Endividamento</t>
        </is>
      </c>
      <c r="G405" t="inlineStr">
        <is>
          <t>Endividamento Geral</t>
        </is>
      </c>
      <c r="H405" t="n">
        <v>1529.41</v>
      </c>
      <c r="I405" t="inlineStr">
        <is>
          <t>False</t>
        </is>
      </c>
      <c r="J405" t="n">
        <v/>
      </c>
      <c r="K405" t="n">
        <v/>
      </c>
      <c r="L405" s="555" t="n">
        <v>45599</v>
      </c>
      <c r="M405" s="555" t="n">
        <v>47482</v>
      </c>
      <c r="N405" t="n">
        <v>1529.41</v>
      </c>
      <c r="Q405" t="inlineStr">
        <is>
          <t>PGFN-SISPAR:011139348 3º TRI/2024 (PIS/ COFINS/ CSLL/IRPJ) 120 PARCELAS - Inserido via Proc de Renegociacao</t>
        </is>
      </c>
      <c r="R405" t="inlineStr">
        <is>
          <t>12/2029</t>
        </is>
      </c>
    </row>
    <row r="406">
      <c r="A406" t="inlineStr">
        <is>
          <t>84098</t>
        </is>
      </c>
      <c r="B406" t="inlineStr">
        <is>
          <t>Love Cabaret</t>
        </is>
      </c>
      <c r="C406" t="inlineStr">
        <is>
          <t>CSLL</t>
        </is>
      </c>
      <c r="D406" t="inlineStr">
        <is>
          <t>CSLL</t>
        </is>
      </c>
      <c r="E406" t="inlineStr">
        <is>
          <t>62/120</t>
        </is>
      </c>
      <c r="F406" t="inlineStr">
        <is>
          <t>Endividamento</t>
        </is>
      </c>
      <c r="G406" t="inlineStr">
        <is>
          <t>Endividamento Geral</t>
        </is>
      </c>
      <c r="H406" t="n">
        <v>1529.41</v>
      </c>
      <c r="I406" t="inlineStr">
        <is>
          <t>False</t>
        </is>
      </c>
      <c r="J406" t="n">
        <v/>
      </c>
      <c r="K406" t="n">
        <v/>
      </c>
      <c r="L406" s="555" t="n">
        <v>45599</v>
      </c>
      <c r="M406" s="555" t="n">
        <v>47452</v>
      </c>
      <c r="N406" t="n">
        <v>1529.41</v>
      </c>
      <c r="Q406" t="inlineStr">
        <is>
          <t>PGFN-SISPAR:011139348 3º TRI/2024 (PIS/ COFINS/ CSLL/IRPJ) 120 PARCELAS - Inserido via Proc de Renegociacao</t>
        </is>
      </c>
      <c r="R406" t="inlineStr">
        <is>
          <t>11/2029</t>
        </is>
      </c>
    </row>
    <row r="407">
      <c r="A407" t="inlineStr">
        <is>
          <t>84097</t>
        </is>
      </c>
      <c r="B407" t="inlineStr">
        <is>
          <t>Love Cabaret</t>
        </is>
      </c>
      <c r="C407" t="inlineStr">
        <is>
          <t>CSLL</t>
        </is>
      </c>
      <c r="D407" t="inlineStr">
        <is>
          <t>CSLL</t>
        </is>
      </c>
      <c r="E407" t="inlineStr">
        <is>
          <t>61/120</t>
        </is>
      </c>
      <c r="F407" t="inlineStr">
        <is>
          <t>Endividamento</t>
        </is>
      </c>
      <c r="G407" t="inlineStr">
        <is>
          <t>Endividamento Geral</t>
        </is>
      </c>
      <c r="H407" t="n">
        <v>1529.41</v>
      </c>
      <c r="I407" t="inlineStr">
        <is>
          <t>False</t>
        </is>
      </c>
      <c r="J407" t="n">
        <v/>
      </c>
      <c r="K407" t="n">
        <v/>
      </c>
      <c r="L407" s="555" t="n">
        <v>45599</v>
      </c>
      <c r="M407" s="555" t="n">
        <v>47421</v>
      </c>
      <c r="N407" t="n">
        <v>1529.41</v>
      </c>
      <c r="Q407" t="inlineStr">
        <is>
          <t>PGFN-SISPAR:011139348 3º TRI/2024 (PIS/ COFINS/ CSLL/IRPJ) 120 PARCELAS - Inserido via Proc de Renegociacao</t>
        </is>
      </c>
      <c r="R407" t="inlineStr">
        <is>
          <t>10/2029</t>
        </is>
      </c>
    </row>
    <row r="408">
      <c r="A408" t="inlineStr">
        <is>
          <t>84096</t>
        </is>
      </c>
      <c r="B408" t="inlineStr">
        <is>
          <t>Love Cabaret</t>
        </is>
      </c>
      <c r="C408" t="inlineStr">
        <is>
          <t>CSLL</t>
        </is>
      </c>
      <c r="D408" t="inlineStr">
        <is>
          <t>CSLL</t>
        </is>
      </c>
      <c r="E408" t="inlineStr">
        <is>
          <t>60/120</t>
        </is>
      </c>
      <c r="F408" t="inlineStr">
        <is>
          <t>Endividamento</t>
        </is>
      </c>
      <c r="G408" t="inlineStr">
        <is>
          <t>Endividamento Geral</t>
        </is>
      </c>
      <c r="H408" t="n">
        <v>1529.41</v>
      </c>
      <c r="I408" t="inlineStr">
        <is>
          <t>False</t>
        </is>
      </c>
      <c r="J408" t="n">
        <v/>
      </c>
      <c r="K408" t="n">
        <v/>
      </c>
      <c r="L408" s="555" t="n">
        <v>45599</v>
      </c>
      <c r="M408" s="555" t="n">
        <v>47391</v>
      </c>
      <c r="N408" t="n">
        <v>1529.41</v>
      </c>
      <c r="Q408" t="inlineStr">
        <is>
          <t>PGFN-SISPAR:011139348 3º TRI/2024 (PIS/ COFINS/ CSLL/IRPJ) 120 PARCELAS - Inserido via Proc de Renegociacao</t>
        </is>
      </c>
      <c r="R408" t="inlineStr">
        <is>
          <t>09/2029</t>
        </is>
      </c>
    </row>
    <row r="409">
      <c r="A409" t="inlineStr">
        <is>
          <t>84095</t>
        </is>
      </c>
      <c r="B409" t="inlineStr">
        <is>
          <t>Love Cabaret</t>
        </is>
      </c>
      <c r="C409" t="inlineStr">
        <is>
          <t>CSLL</t>
        </is>
      </c>
      <c r="D409" t="inlineStr">
        <is>
          <t>CSLL</t>
        </is>
      </c>
      <c r="E409" t="inlineStr">
        <is>
          <t>59/120</t>
        </is>
      </c>
      <c r="F409" t="inlineStr">
        <is>
          <t>Endividamento</t>
        </is>
      </c>
      <c r="G409" t="inlineStr">
        <is>
          <t>Endividamento Geral</t>
        </is>
      </c>
      <c r="H409" t="n">
        <v>1529.41</v>
      </c>
      <c r="I409" t="inlineStr">
        <is>
          <t>False</t>
        </is>
      </c>
      <c r="J409" t="n">
        <v/>
      </c>
      <c r="K409" t="n">
        <v/>
      </c>
      <c r="L409" s="555" t="n">
        <v>45599</v>
      </c>
      <c r="M409" s="555" t="n">
        <v>47360</v>
      </c>
      <c r="N409" t="n">
        <v>1529.41</v>
      </c>
      <c r="Q409" t="inlineStr">
        <is>
          <t>PGFN-SISPAR:011139348 3º TRI/2024 (PIS/ COFINS/ CSLL/IRPJ) 120 PARCELAS - Inserido via Proc de Renegociacao</t>
        </is>
      </c>
      <c r="R409" t="inlineStr">
        <is>
          <t>08/2029</t>
        </is>
      </c>
    </row>
    <row r="410">
      <c r="A410" t="inlineStr">
        <is>
          <t>84094</t>
        </is>
      </c>
      <c r="B410" t="inlineStr">
        <is>
          <t>Love Cabaret</t>
        </is>
      </c>
      <c r="C410" t="inlineStr">
        <is>
          <t>CSLL</t>
        </is>
      </c>
      <c r="D410" t="inlineStr">
        <is>
          <t>CSLL</t>
        </is>
      </c>
      <c r="E410" t="inlineStr">
        <is>
          <t>58/120</t>
        </is>
      </c>
      <c r="F410" t="inlineStr">
        <is>
          <t>Endividamento</t>
        </is>
      </c>
      <c r="G410" t="inlineStr">
        <is>
          <t>Endividamento Geral</t>
        </is>
      </c>
      <c r="H410" t="n">
        <v>1529.41</v>
      </c>
      <c r="I410" t="inlineStr">
        <is>
          <t>False</t>
        </is>
      </c>
      <c r="J410" t="n">
        <v/>
      </c>
      <c r="K410" t="n">
        <v/>
      </c>
      <c r="L410" s="555" t="n">
        <v>45599</v>
      </c>
      <c r="M410" s="555" t="n">
        <v>47329</v>
      </c>
      <c r="N410" t="n">
        <v>1529.41</v>
      </c>
      <c r="Q410" t="inlineStr">
        <is>
          <t>PGFN-SISPAR:011139348 3º TRI/2024 (PIS/ COFINS/ CSLL/IRPJ) 120 PARCELAS - Inserido via Proc de Renegociacao</t>
        </is>
      </c>
      <c r="R410" t="inlineStr">
        <is>
          <t>07/2029</t>
        </is>
      </c>
    </row>
    <row r="411">
      <c r="A411" t="inlineStr">
        <is>
          <t>84093</t>
        </is>
      </c>
      <c r="B411" t="inlineStr">
        <is>
          <t>Love Cabaret</t>
        </is>
      </c>
      <c r="C411" t="inlineStr">
        <is>
          <t>CSLL</t>
        </is>
      </c>
      <c r="D411" t="inlineStr">
        <is>
          <t>CSLL</t>
        </is>
      </c>
      <c r="E411" t="inlineStr">
        <is>
          <t>57/120</t>
        </is>
      </c>
      <c r="F411" t="inlineStr">
        <is>
          <t>Endividamento</t>
        </is>
      </c>
      <c r="G411" t="inlineStr">
        <is>
          <t>Endividamento Geral</t>
        </is>
      </c>
      <c r="H411" t="n">
        <v>1529.41</v>
      </c>
      <c r="I411" t="inlineStr">
        <is>
          <t>False</t>
        </is>
      </c>
      <c r="J411" t="n">
        <v/>
      </c>
      <c r="K411" t="n">
        <v/>
      </c>
      <c r="L411" s="555" t="n">
        <v>45599</v>
      </c>
      <c r="M411" s="555" t="n">
        <v>47299</v>
      </c>
      <c r="N411" t="n">
        <v>1529.41</v>
      </c>
      <c r="Q411" t="inlineStr">
        <is>
          <t>PGFN-SISPAR:011139348 3º TRI/2024 (PIS/ COFINS/ CSLL/IRPJ) 120 PARCELAS - Inserido via Proc de Renegociacao</t>
        </is>
      </c>
      <c r="R411" t="inlineStr">
        <is>
          <t>06/2029</t>
        </is>
      </c>
    </row>
    <row r="412">
      <c r="A412" t="inlineStr">
        <is>
          <t>84092</t>
        </is>
      </c>
      <c r="B412" t="inlineStr">
        <is>
          <t>Love Cabaret</t>
        </is>
      </c>
      <c r="C412" t="inlineStr">
        <is>
          <t>CSLL</t>
        </is>
      </c>
      <c r="D412" t="inlineStr">
        <is>
          <t>CSLL</t>
        </is>
      </c>
      <c r="E412" t="inlineStr">
        <is>
          <t>56/120</t>
        </is>
      </c>
      <c r="F412" t="inlineStr">
        <is>
          <t>Endividamento</t>
        </is>
      </c>
      <c r="G412" t="inlineStr">
        <is>
          <t>Endividamento Geral</t>
        </is>
      </c>
      <c r="H412" t="n">
        <v>1529.41</v>
      </c>
      <c r="I412" t="inlineStr">
        <is>
          <t>False</t>
        </is>
      </c>
      <c r="J412" t="n">
        <v/>
      </c>
      <c r="K412" t="n">
        <v/>
      </c>
      <c r="L412" s="555" t="n">
        <v>45599</v>
      </c>
      <c r="M412" s="555" t="n">
        <v>47268</v>
      </c>
      <c r="N412" t="n">
        <v>1529.41</v>
      </c>
      <c r="Q412" t="inlineStr">
        <is>
          <t>PGFN-SISPAR:011139348 3º TRI/2024 (PIS/ COFINS/ CSLL/IRPJ) 120 PARCELAS - Inserido via Proc de Renegociacao</t>
        </is>
      </c>
      <c r="R412" t="inlineStr">
        <is>
          <t>05/2029</t>
        </is>
      </c>
    </row>
    <row r="413">
      <c r="A413" t="inlineStr">
        <is>
          <t>84091</t>
        </is>
      </c>
      <c r="B413" t="inlineStr">
        <is>
          <t>Love Cabaret</t>
        </is>
      </c>
      <c r="C413" t="inlineStr">
        <is>
          <t>CSLL</t>
        </is>
      </c>
      <c r="D413" t="inlineStr">
        <is>
          <t>CSLL</t>
        </is>
      </c>
      <c r="E413" t="inlineStr">
        <is>
          <t>55/120</t>
        </is>
      </c>
      <c r="F413" t="inlineStr">
        <is>
          <t>Endividamento</t>
        </is>
      </c>
      <c r="G413" t="inlineStr">
        <is>
          <t>Endividamento Geral</t>
        </is>
      </c>
      <c r="H413" t="n">
        <v>1529.41</v>
      </c>
      <c r="I413" t="inlineStr">
        <is>
          <t>False</t>
        </is>
      </c>
      <c r="J413" t="n">
        <v/>
      </c>
      <c r="K413" t="n">
        <v/>
      </c>
      <c r="L413" s="555" t="n">
        <v>45599</v>
      </c>
      <c r="M413" s="555" t="n">
        <v>47238</v>
      </c>
      <c r="N413" t="n">
        <v>1529.41</v>
      </c>
      <c r="Q413" t="inlineStr">
        <is>
          <t>PGFN-SISPAR:011139348 3º TRI/2024 (PIS/ COFINS/ CSLL/IRPJ) 120 PARCELAS - Inserido via Proc de Renegociacao</t>
        </is>
      </c>
      <c r="R413" t="inlineStr">
        <is>
          <t>04/2029</t>
        </is>
      </c>
    </row>
    <row r="414">
      <c r="A414" t="inlineStr">
        <is>
          <t>84090</t>
        </is>
      </c>
      <c r="B414" t="inlineStr">
        <is>
          <t>Love Cabaret</t>
        </is>
      </c>
      <c r="C414" t="inlineStr">
        <is>
          <t>CSLL</t>
        </is>
      </c>
      <c r="D414" t="inlineStr">
        <is>
          <t>CSLL</t>
        </is>
      </c>
      <c r="E414" t="inlineStr">
        <is>
          <t>54/120</t>
        </is>
      </c>
      <c r="F414" t="inlineStr">
        <is>
          <t>Endividamento</t>
        </is>
      </c>
      <c r="G414" t="inlineStr">
        <is>
          <t>Endividamento Geral</t>
        </is>
      </c>
      <c r="H414" t="n">
        <v>1529.41</v>
      </c>
      <c r="I414" t="inlineStr">
        <is>
          <t>False</t>
        </is>
      </c>
      <c r="J414" t="n">
        <v/>
      </c>
      <c r="K414" t="n">
        <v/>
      </c>
      <c r="L414" s="555" t="n">
        <v>45599</v>
      </c>
      <c r="M414" s="555" t="n">
        <v>47207</v>
      </c>
      <c r="N414" t="n">
        <v>1529.41</v>
      </c>
      <c r="Q414" t="inlineStr">
        <is>
          <t>PGFN-SISPAR:011139348 3º TRI/2024 (PIS/ COFINS/ CSLL/IRPJ) 120 PARCELAS - Inserido via Proc de Renegociacao</t>
        </is>
      </c>
      <c r="R414" t="inlineStr">
        <is>
          <t>03/2029</t>
        </is>
      </c>
    </row>
    <row r="415">
      <c r="A415" t="inlineStr">
        <is>
          <t>84089</t>
        </is>
      </c>
      <c r="B415" t="inlineStr">
        <is>
          <t>Love Cabaret</t>
        </is>
      </c>
      <c r="C415" t="inlineStr">
        <is>
          <t>CSLL</t>
        </is>
      </c>
      <c r="D415" t="inlineStr">
        <is>
          <t>CSLL</t>
        </is>
      </c>
      <c r="E415" t="inlineStr">
        <is>
          <t>53/120</t>
        </is>
      </c>
      <c r="F415" t="inlineStr">
        <is>
          <t>Endividamento</t>
        </is>
      </c>
      <c r="G415" t="inlineStr">
        <is>
          <t>Endividamento Geral</t>
        </is>
      </c>
      <c r="H415" t="n">
        <v>1529.41</v>
      </c>
      <c r="I415" t="inlineStr">
        <is>
          <t>False</t>
        </is>
      </c>
      <c r="J415" t="n">
        <v/>
      </c>
      <c r="K415" t="n">
        <v/>
      </c>
      <c r="L415" s="555" t="n">
        <v>45599</v>
      </c>
      <c r="M415" s="555" t="n">
        <v>47177</v>
      </c>
      <c r="N415" t="n">
        <v>1529.41</v>
      </c>
      <c r="Q415" t="inlineStr">
        <is>
          <t>PGFN-SISPAR:011139348 3º TRI/2024 (PIS/ COFINS/ CSLL/IRPJ) 120 PARCELAS - Inserido via Proc de Renegociacao</t>
        </is>
      </c>
      <c r="R415" t="inlineStr">
        <is>
          <t>02/2029</t>
        </is>
      </c>
    </row>
    <row r="416">
      <c r="A416" t="inlineStr">
        <is>
          <t>84088</t>
        </is>
      </c>
      <c r="B416" t="inlineStr">
        <is>
          <t>Love Cabaret</t>
        </is>
      </c>
      <c r="C416" t="inlineStr">
        <is>
          <t>CSLL</t>
        </is>
      </c>
      <c r="D416" t="inlineStr">
        <is>
          <t>CSLL</t>
        </is>
      </c>
      <c r="E416" t="inlineStr">
        <is>
          <t>52/120</t>
        </is>
      </c>
      <c r="F416" t="inlineStr">
        <is>
          <t>Endividamento</t>
        </is>
      </c>
      <c r="G416" t="inlineStr">
        <is>
          <t>Endividamento Geral</t>
        </is>
      </c>
      <c r="H416" t="n">
        <v>1529.41</v>
      </c>
      <c r="I416" t="inlineStr">
        <is>
          <t>False</t>
        </is>
      </c>
      <c r="J416" t="n">
        <v/>
      </c>
      <c r="K416" t="n">
        <v/>
      </c>
      <c r="L416" s="555" t="n">
        <v>45599</v>
      </c>
      <c r="M416" s="555" t="n">
        <v>47148</v>
      </c>
      <c r="N416" t="n">
        <v>1529.41</v>
      </c>
      <c r="Q416" t="inlineStr">
        <is>
          <t>PGFN-SISPAR:011139348 3º TRI/2024 (PIS/ COFINS/ CSLL/IRPJ) 120 PARCELAS - Inserido via Proc de Renegociacao</t>
        </is>
      </c>
      <c r="R416" t="inlineStr">
        <is>
          <t>01/2029</t>
        </is>
      </c>
    </row>
    <row r="417">
      <c r="A417" t="inlineStr">
        <is>
          <t>84087</t>
        </is>
      </c>
      <c r="B417" t="inlineStr">
        <is>
          <t>Love Cabaret</t>
        </is>
      </c>
      <c r="C417" t="inlineStr">
        <is>
          <t>CSLL</t>
        </is>
      </c>
      <c r="D417" t="inlineStr">
        <is>
          <t>CSLL</t>
        </is>
      </c>
      <c r="E417" t="inlineStr">
        <is>
          <t>51/120</t>
        </is>
      </c>
      <c r="F417" t="inlineStr">
        <is>
          <t>Endividamento</t>
        </is>
      </c>
      <c r="G417" t="inlineStr">
        <is>
          <t>Endividamento Geral</t>
        </is>
      </c>
      <c r="H417" t="n">
        <v>1529.41</v>
      </c>
      <c r="I417" t="inlineStr">
        <is>
          <t>False</t>
        </is>
      </c>
      <c r="J417" t="n">
        <v/>
      </c>
      <c r="K417" t="n">
        <v/>
      </c>
      <c r="L417" s="555" t="n">
        <v>45599</v>
      </c>
      <c r="M417" s="555" t="n">
        <v>47117</v>
      </c>
      <c r="N417" t="n">
        <v>1529.41</v>
      </c>
      <c r="Q417" t="inlineStr">
        <is>
          <t>PGFN-SISPAR:011139348 3º TRI/2024 (PIS/ COFINS/ CSLL/IRPJ) 120 PARCELAS - Inserido via Proc de Renegociacao</t>
        </is>
      </c>
      <c r="R417" t="inlineStr">
        <is>
          <t>12/2028</t>
        </is>
      </c>
    </row>
    <row r="418">
      <c r="A418" t="inlineStr">
        <is>
          <t>84086</t>
        </is>
      </c>
      <c r="B418" t="inlineStr">
        <is>
          <t>Love Cabaret</t>
        </is>
      </c>
      <c r="C418" t="inlineStr">
        <is>
          <t>CSLL</t>
        </is>
      </c>
      <c r="D418" t="inlineStr">
        <is>
          <t>CSLL</t>
        </is>
      </c>
      <c r="E418" t="inlineStr">
        <is>
          <t>50/120</t>
        </is>
      </c>
      <c r="F418" t="inlineStr">
        <is>
          <t>Endividamento</t>
        </is>
      </c>
      <c r="G418" t="inlineStr">
        <is>
          <t>Endividamento Geral</t>
        </is>
      </c>
      <c r="H418" t="n">
        <v>1529.41</v>
      </c>
      <c r="I418" t="inlineStr">
        <is>
          <t>False</t>
        </is>
      </c>
      <c r="J418" t="n">
        <v/>
      </c>
      <c r="K418" t="n">
        <v/>
      </c>
      <c r="L418" s="555" t="n">
        <v>45599</v>
      </c>
      <c r="M418" s="555" t="n">
        <v>47087</v>
      </c>
      <c r="N418" t="n">
        <v>1529.41</v>
      </c>
      <c r="Q418" t="inlineStr">
        <is>
          <t>PGFN-SISPAR:011139348 3º TRI/2024 (PIS/ COFINS/ CSLL/IRPJ) 120 PARCELAS - Inserido via Proc de Renegociacao</t>
        </is>
      </c>
      <c r="R418" t="inlineStr">
        <is>
          <t>11/2028</t>
        </is>
      </c>
    </row>
    <row r="419">
      <c r="A419" t="inlineStr">
        <is>
          <t>84085</t>
        </is>
      </c>
      <c r="B419" t="inlineStr">
        <is>
          <t>Love Cabaret</t>
        </is>
      </c>
      <c r="C419" t="inlineStr">
        <is>
          <t>CSLL</t>
        </is>
      </c>
      <c r="D419" t="inlineStr">
        <is>
          <t>CSLL</t>
        </is>
      </c>
      <c r="E419" t="inlineStr">
        <is>
          <t>49/120</t>
        </is>
      </c>
      <c r="F419" t="inlineStr">
        <is>
          <t>Endividamento</t>
        </is>
      </c>
      <c r="G419" t="inlineStr">
        <is>
          <t>Endividamento Geral</t>
        </is>
      </c>
      <c r="H419" t="n">
        <v>1529.41</v>
      </c>
      <c r="I419" t="inlineStr">
        <is>
          <t>False</t>
        </is>
      </c>
      <c r="J419" t="n">
        <v/>
      </c>
      <c r="K419" t="n">
        <v/>
      </c>
      <c r="L419" s="555" t="n">
        <v>45599</v>
      </c>
      <c r="M419" s="555" t="n">
        <v>47056</v>
      </c>
      <c r="N419" t="n">
        <v>1529.41</v>
      </c>
      <c r="Q419" t="inlineStr">
        <is>
          <t>PGFN-SISPAR:011139348 3º TRI/2024 (PIS/ COFINS/ CSLL/IRPJ) 120 PARCELAS - Inserido via Proc de Renegociacao</t>
        </is>
      </c>
      <c r="R419" t="inlineStr">
        <is>
          <t>10/2028</t>
        </is>
      </c>
    </row>
    <row r="420">
      <c r="A420" t="inlineStr">
        <is>
          <t>84084</t>
        </is>
      </c>
      <c r="B420" t="inlineStr">
        <is>
          <t>Love Cabaret</t>
        </is>
      </c>
      <c r="C420" t="inlineStr">
        <is>
          <t>CSLL</t>
        </is>
      </c>
      <c r="D420" t="inlineStr">
        <is>
          <t>CSLL</t>
        </is>
      </c>
      <c r="E420" t="inlineStr">
        <is>
          <t>48/120</t>
        </is>
      </c>
      <c r="F420" t="inlineStr">
        <is>
          <t>Endividamento</t>
        </is>
      </c>
      <c r="G420" t="inlineStr">
        <is>
          <t>Endividamento Geral</t>
        </is>
      </c>
      <c r="H420" t="n">
        <v>1529.41</v>
      </c>
      <c r="I420" t="inlineStr">
        <is>
          <t>False</t>
        </is>
      </c>
      <c r="J420" t="n">
        <v/>
      </c>
      <c r="K420" t="n">
        <v/>
      </c>
      <c r="L420" s="555" t="n">
        <v>45599</v>
      </c>
      <c r="M420" s="555" t="n">
        <v>47026</v>
      </c>
      <c r="N420" t="n">
        <v>1529.41</v>
      </c>
      <c r="Q420" t="inlineStr">
        <is>
          <t>PGFN-SISPAR:011139348 3º TRI/2024 (PIS/ COFINS/ CSLL/IRPJ) 120 PARCELAS - Inserido via Proc de Renegociacao</t>
        </is>
      </c>
      <c r="R420" t="inlineStr">
        <is>
          <t>09/2028</t>
        </is>
      </c>
    </row>
    <row r="421">
      <c r="A421" t="inlineStr">
        <is>
          <t>84083</t>
        </is>
      </c>
      <c r="B421" t="inlineStr">
        <is>
          <t>Love Cabaret</t>
        </is>
      </c>
      <c r="C421" t="inlineStr">
        <is>
          <t>CSLL</t>
        </is>
      </c>
      <c r="D421" t="inlineStr">
        <is>
          <t>CSLL</t>
        </is>
      </c>
      <c r="E421" t="inlineStr">
        <is>
          <t>47/120</t>
        </is>
      </c>
      <c r="F421" t="inlineStr">
        <is>
          <t>Endividamento</t>
        </is>
      </c>
      <c r="G421" t="inlineStr">
        <is>
          <t>Endividamento Geral</t>
        </is>
      </c>
      <c r="H421" t="n">
        <v>1529.41</v>
      </c>
      <c r="I421" t="inlineStr">
        <is>
          <t>False</t>
        </is>
      </c>
      <c r="J421" t="n">
        <v/>
      </c>
      <c r="K421" t="n">
        <v/>
      </c>
      <c r="L421" s="555" t="n">
        <v>45599</v>
      </c>
      <c r="M421" s="555" t="n">
        <v>46995</v>
      </c>
      <c r="N421" t="n">
        <v>1529.41</v>
      </c>
      <c r="Q421" t="inlineStr">
        <is>
          <t>PGFN-SISPAR:011139348 3º TRI/2024 (PIS/ COFINS/ CSLL/IRPJ) 120 PARCELAS - Inserido via Proc de Renegociacao</t>
        </is>
      </c>
      <c r="R421" t="inlineStr">
        <is>
          <t>08/2028</t>
        </is>
      </c>
    </row>
    <row r="422">
      <c r="A422" t="inlineStr">
        <is>
          <t>84082</t>
        </is>
      </c>
      <c r="B422" t="inlineStr">
        <is>
          <t>Love Cabaret</t>
        </is>
      </c>
      <c r="C422" t="inlineStr">
        <is>
          <t>CSLL</t>
        </is>
      </c>
      <c r="D422" t="inlineStr">
        <is>
          <t>CSLL</t>
        </is>
      </c>
      <c r="E422" t="inlineStr">
        <is>
          <t>46/120</t>
        </is>
      </c>
      <c r="F422" t="inlineStr">
        <is>
          <t>Endividamento</t>
        </is>
      </c>
      <c r="G422" t="inlineStr">
        <is>
          <t>Endividamento Geral</t>
        </is>
      </c>
      <c r="H422" t="n">
        <v>1529.41</v>
      </c>
      <c r="I422" t="inlineStr">
        <is>
          <t>False</t>
        </is>
      </c>
      <c r="J422" t="n">
        <v/>
      </c>
      <c r="K422" t="n">
        <v/>
      </c>
      <c r="L422" s="555" t="n">
        <v>45599</v>
      </c>
      <c r="M422" s="555" t="n">
        <v>46964</v>
      </c>
      <c r="N422" t="n">
        <v>1529.41</v>
      </c>
      <c r="Q422" t="inlineStr">
        <is>
          <t>PGFN-SISPAR:011139348 3º TRI/2024 (PIS/ COFINS/ CSLL/IRPJ) 120 PARCELAS - Inserido via Proc de Renegociacao</t>
        </is>
      </c>
      <c r="R422" t="inlineStr">
        <is>
          <t>07/2028</t>
        </is>
      </c>
    </row>
    <row r="423">
      <c r="A423" t="inlineStr">
        <is>
          <t>84081</t>
        </is>
      </c>
      <c r="B423" t="inlineStr">
        <is>
          <t>Love Cabaret</t>
        </is>
      </c>
      <c r="C423" t="inlineStr">
        <is>
          <t>CSLL</t>
        </is>
      </c>
      <c r="D423" t="inlineStr">
        <is>
          <t>CSLL</t>
        </is>
      </c>
      <c r="E423" t="inlineStr">
        <is>
          <t>45/120</t>
        </is>
      </c>
      <c r="F423" t="inlineStr">
        <is>
          <t>Endividamento</t>
        </is>
      </c>
      <c r="G423" t="inlineStr">
        <is>
          <t>Endividamento Geral</t>
        </is>
      </c>
      <c r="H423" t="n">
        <v>1529.41</v>
      </c>
      <c r="I423" t="inlineStr">
        <is>
          <t>False</t>
        </is>
      </c>
      <c r="J423" t="n">
        <v/>
      </c>
      <c r="K423" t="n">
        <v/>
      </c>
      <c r="L423" s="555" t="n">
        <v>45599</v>
      </c>
      <c r="M423" s="555" t="n">
        <v>46934</v>
      </c>
      <c r="N423" t="n">
        <v>1529.41</v>
      </c>
      <c r="Q423" t="inlineStr">
        <is>
          <t>PGFN-SISPAR:011139348 3º TRI/2024 (PIS/ COFINS/ CSLL/IRPJ) 120 PARCELAS - Inserido via Proc de Renegociacao</t>
        </is>
      </c>
      <c r="R423" t="inlineStr">
        <is>
          <t>06/2028</t>
        </is>
      </c>
    </row>
    <row r="424">
      <c r="A424" t="inlineStr">
        <is>
          <t>84080</t>
        </is>
      </c>
      <c r="B424" t="inlineStr">
        <is>
          <t>Love Cabaret</t>
        </is>
      </c>
      <c r="C424" t="inlineStr">
        <is>
          <t>CSLL</t>
        </is>
      </c>
      <c r="D424" t="inlineStr">
        <is>
          <t>CSLL</t>
        </is>
      </c>
      <c r="E424" t="inlineStr">
        <is>
          <t>44/120</t>
        </is>
      </c>
      <c r="F424" t="inlineStr">
        <is>
          <t>Endividamento</t>
        </is>
      </c>
      <c r="G424" t="inlineStr">
        <is>
          <t>Endividamento Geral</t>
        </is>
      </c>
      <c r="H424" t="n">
        <v>1529.41</v>
      </c>
      <c r="I424" t="inlineStr">
        <is>
          <t>False</t>
        </is>
      </c>
      <c r="J424" t="n">
        <v/>
      </c>
      <c r="K424" t="n">
        <v/>
      </c>
      <c r="L424" s="555" t="n">
        <v>45599</v>
      </c>
      <c r="M424" s="555" t="n">
        <v>46903</v>
      </c>
      <c r="N424" t="n">
        <v>1529.41</v>
      </c>
      <c r="Q424" t="inlineStr">
        <is>
          <t>PGFN-SISPAR:011139348 3º TRI/2024 (PIS/ COFINS/ CSLL/IRPJ) 120 PARCELAS - Inserido via Proc de Renegociacao</t>
        </is>
      </c>
      <c r="R424" t="inlineStr">
        <is>
          <t>05/2028</t>
        </is>
      </c>
    </row>
    <row r="425">
      <c r="A425" t="inlineStr">
        <is>
          <t>84079</t>
        </is>
      </c>
      <c r="B425" t="inlineStr">
        <is>
          <t>Love Cabaret</t>
        </is>
      </c>
      <c r="C425" t="inlineStr">
        <is>
          <t>CSLL</t>
        </is>
      </c>
      <c r="D425" t="inlineStr">
        <is>
          <t>CSLL</t>
        </is>
      </c>
      <c r="E425" t="inlineStr">
        <is>
          <t>43/120</t>
        </is>
      </c>
      <c r="F425" t="inlineStr">
        <is>
          <t>Endividamento</t>
        </is>
      </c>
      <c r="G425" t="inlineStr">
        <is>
          <t>Endividamento Geral</t>
        </is>
      </c>
      <c r="H425" t="n">
        <v>1529.41</v>
      </c>
      <c r="I425" t="inlineStr">
        <is>
          <t>False</t>
        </is>
      </c>
      <c r="J425" t="n">
        <v/>
      </c>
      <c r="K425" t="n">
        <v/>
      </c>
      <c r="L425" s="555" t="n">
        <v>45599</v>
      </c>
      <c r="M425" s="555" t="n">
        <v>46873</v>
      </c>
      <c r="N425" t="n">
        <v>1529.41</v>
      </c>
      <c r="Q425" t="inlineStr">
        <is>
          <t>PGFN-SISPAR:011139348 3º TRI/2024 (PIS/ COFINS/ CSLL/IRPJ) 120 PARCELAS - Inserido via Proc de Renegociacao</t>
        </is>
      </c>
      <c r="R425" t="inlineStr">
        <is>
          <t>04/2028</t>
        </is>
      </c>
    </row>
    <row r="426">
      <c r="A426" t="inlineStr">
        <is>
          <t>84078</t>
        </is>
      </c>
      <c r="B426" t="inlineStr">
        <is>
          <t>Love Cabaret</t>
        </is>
      </c>
      <c r="C426" t="inlineStr">
        <is>
          <t>CSLL</t>
        </is>
      </c>
      <c r="D426" t="inlineStr">
        <is>
          <t>CSLL</t>
        </is>
      </c>
      <c r="E426" t="inlineStr">
        <is>
          <t>42/120</t>
        </is>
      </c>
      <c r="F426" t="inlineStr">
        <is>
          <t>Endividamento</t>
        </is>
      </c>
      <c r="G426" t="inlineStr">
        <is>
          <t>Endividamento Geral</t>
        </is>
      </c>
      <c r="H426" t="n">
        <v>1529.41</v>
      </c>
      <c r="I426" t="inlineStr">
        <is>
          <t>False</t>
        </is>
      </c>
      <c r="J426" t="n">
        <v/>
      </c>
      <c r="K426" t="n">
        <v/>
      </c>
      <c r="L426" s="555" t="n">
        <v>45599</v>
      </c>
      <c r="M426" s="555" t="n">
        <v>46842</v>
      </c>
      <c r="N426" t="n">
        <v>1529.41</v>
      </c>
      <c r="Q426" t="inlineStr">
        <is>
          <t>PGFN-SISPAR:011139348 3º TRI/2024 (PIS/ COFINS/ CSLL/IRPJ) 120 PARCELAS - Inserido via Proc de Renegociacao</t>
        </is>
      </c>
      <c r="R426" t="inlineStr">
        <is>
          <t>03/2028</t>
        </is>
      </c>
    </row>
    <row r="427">
      <c r="A427" t="inlineStr">
        <is>
          <t>84077</t>
        </is>
      </c>
      <c r="B427" t="inlineStr">
        <is>
          <t>Love Cabaret</t>
        </is>
      </c>
      <c r="C427" t="inlineStr">
        <is>
          <t>CSLL</t>
        </is>
      </c>
      <c r="D427" t="inlineStr">
        <is>
          <t>CSLL</t>
        </is>
      </c>
      <c r="E427" t="inlineStr">
        <is>
          <t>41/120</t>
        </is>
      </c>
      <c r="F427" t="inlineStr">
        <is>
          <t>Endividamento</t>
        </is>
      </c>
      <c r="G427" t="inlineStr">
        <is>
          <t>Endividamento Geral</t>
        </is>
      </c>
      <c r="H427" t="n">
        <v>1529.41</v>
      </c>
      <c r="I427" t="inlineStr">
        <is>
          <t>False</t>
        </is>
      </c>
      <c r="J427" t="n">
        <v/>
      </c>
      <c r="K427" t="n">
        <v/>
      </c>
      <c r="L427" s="555" t="n">
        <v>45599</v>
      </c>
      <c r="M427" s="555" t="n">
        <v>46812</v>
      </c>
      <c r="N427" t="n">
        <v>1529.41</v>
      </c>
      <c r="Q427" t="inlineStr">
        <is>
          <t>PGFN-SISPAR:011139348 3º TRI/2024 (PIS/ COFINS/ CSLL/IRPJ) 120 PARCELAS - Inserido via Proc de Renegociacao</t>
        </is>
      </c>
      <c r="R427" t="inlineStr">
        <is>
          <t>02/2028</t>
        </is>
      </c>
    </row>
    <row r="428">
      <c r="A428" t="inlineStr">
        <is>
          <t>84076</t>
        </is>
      </c>
      <c r="B428" t="inlineStr">
        <is>
          <t>Love Cabaret</t>
        </is>
      </c>
      <c r="C428" t="inlineStr">
        <is>
          <t>CSLL</t>
        </is>
      </c>
      <c r="D428" t="inlineStr">
        <is>
          <t>CSLL</t>
        </is>
      </c>
      <c r="E428" t="inlineStr">
        <is>
          <t>40/120</t>
        </is>
      </c>
      <c r="F428" t="inlineStr">
        <is>
          <t>Endividamento</t>
        </is>
      </c>
      <c r="G428" t="inlineStr">
        <is>
          <t>Endividamento Geral</t>
        </is>
      </c>
      <c r="H428" t="n">
        <v>1529.41</v>
      </c>
      <c r="I428" t="inlineStr">
        <is>
          <t>False</t>
        </is>
      </c>
      <c r="J428" t="n">
        <v/>
      </c>
      <c r="K428" t="n">
        <v/>
      </c>
      <c r="L428" s="555" t="n">
        <v>45599</v>
      </c>
      <c r="M428" s="555" t="n">
        <v>46782</v>
      </c>
      <c r="N428" t="n">
        <v>1529.41</v>
      </c>
      <c r="Q428" t="inlineStr">
        <is>
          <t>PGFN-SISPAR:011139348 3º TRI/2024 (PIS/ COFINS/ CSLL/IRPJ) 120 PARCELAS - Inserido via Proc de Renegociacao</t>
        </is>
      </c>
      <c r="R428" t="inlineStr">
        <is>
          <t>01/2028</t>
        </is>
      </c>
    </row>
    <row r="429">
      <c r="A429" t="inlineStr">
        <is>
          <t>84075</t>
        </is>
      </c>
      <c r="B429" t="inlineStr">
        <is>
          <t>Love Cabaret</t>
        </is>
      </c>
      <c r="C429" t="inlineStr">
        <is>
          <t>CSLL</t>
        </is>
      </c>
      <c r="D429" t="inlineStr">
        <is>
          <t>CSLL</t>
        </is>
      </c>
      <c r="E429" t="inlineStr">
        <is>
          <t>39/120</t>
        </is>
      </c>
      <c r="F429" t="inlineStr">
        <is>
          <t>Endividamento</t>
        </is>
      </c>
      <c r="G429" t="inlineStr">
        <is>
          <t>Endividamento Geral</t>
        </is>
      </c>
      <c r="H429" t="n">
        <v>1529.41</v>
      </c>
      <c r="I429" t="inlineStr">
        <is>
          <t>False</t>
        </is>
      </c>
      <c r="J429" t="n">
        <v/>
      </c>
      <c r="K429" t="n">
        <v/>
      </c>
      <c r="L429" s="555" t="n">
        <v>45599</v>
      </c>
      <c r="M429" s="555" t="n">
        <v>46751</v>
      </c>
      <c r="N429" t="n">
        <v>1529.41</v>
      </c>
      <c r="Q429" t="inlineStr">
        <is>
          <t>PGFN-SISPAR:011139348 3º TRI/2024 (PIS/ COFINS/ CSLL/IRPJ) 120 PARCELAS - Inserido via Proc de Renegociacao</t>
        </is>
      </c>
      <c r="R429" t="inlineStr">
        <is>
          <t>12/2027</t>
        </is>
      </c>
    </row>
    <row r="430">
      <c r="A430" t="inlineStr">
        <is>
          <t>84074</t>
        </is>
      </c>
      <c r="B430" t="inlineStr">
        <is>
          <t>Love Cabaret</t>
        </is>
      </c>
      <c r="C430" t="inlineStr">
        <is>
          <t>CSLL</t>
        </is>
      </c>
      <c r="D430" t="inlineStr">
        <is>
          <t>CSLL</t>
        </is>
      </c>
      <c r="E430" t="inlineStr">
        <is>
          <t>38/120</t>
        </is>
      </c>
      <c r="F430" t="inlineStr">
        <is>
          <t>Endividamento</t>
        </is>
      </c>
      <c r="G430" t="inlineStr">
        <is>
          <t>Endividamento Geral</t>
        </is>
      </c>
      <c r="H430" t="n">
        <v>1529.41</v>
      </c>
      <c r="I430" t="inlineStr">
        <is>
          <t>False</t>
        </is>
      </c>
      <c r="J430" t="n">
        <v/>
      </c>
      <c r="K430" t="n">
        <v/>
      </c>
      <c r="L430" s="555" t="n">
        <v>45599</v>
      </c>
      <c r="M430" s="555" t="n">
        <v>46721</v>
      </c>
      <c r="N430" t="n">
        <v>1529.41</v>
      </c>
      <c r="Q430" t="inlineStr">
        <is>
          <t>PGFN-SISPAR:011139348 3º TRI/2024 (PIS/ COFINS/ CSLL/IRPJ) 120 PARCELAS - Inserido via Proc de Renegociacao</t>
        </is>
      </c>
      <c r="R430" t="inlineStr">
        <is>
          <t>11/2027</t>
        </is>
      </c>
    </row>
    <row r="431">
      <c r="A431" t="inlineStr">
        <is>
          <t>84073</t>
        </is>
      </c>
      <c r="B431" t="inlineStr">
        <is>
          <t>Love Cabaret</t>
        </is>
      </c>
      <c r="C431" t="inlineStr">
        <is>
          <t>CSLL</t>
        </is>
      </c>
      <c r="D431" t="inlineStr">
        <is>
          <t>CSLL</t>
        </is>
      </c>
      <c r="E431" t="inlineStr">
        <is>
          <t>37/120</t>
        </is>
      </c>
      <c r="F431" t="inlineStr">
        <is>
          <t>Endividamento</t>
        </is>
      </c>
      <c r="G431" t="inlineStr">
        <is>
          <t>Endividamento Geral</t>
        </is>
      </c>
      <c r="H431" t="n">
        <v>1529.41</v>
      </c>
      <c r="I431" t="inlineStr">
        <is>
          <t>False</t>
        </is>
      </c>
      <c r="J431" t="n">
        <v/>
      </c>
      <c r="K431" t="n">
        <v/>
      </c>
      <c r="L431" s="555" t="n">
        <v>45599</v>
      </c>
      <c r="M431" s="555" t="n">
        <v>46690</v>
      </c>
      <c r="N431" t="n">
        <v>1529.41</v>
      </c>
      <c r="Q431" t="inlineStr">
        <is>
          <t>PGFN-SISPAR:011139348 3º TRI/2024 (PIS/ COFINS/ CSLL/IRPJ) 120 PARCELAS - Inserido via Proc de Renegociacao</t>
        </is>
      </c>
      <c r="R431" t="inlineStr">
        <is>
          <t>10/2027</t>
        </is>
      </c>
    </row>
    <row r="432">
      <c r="A432" t="inlineStr">
        <is>
          <t>84072</t>
        </is>
      </c>
      <c r="B432" t="inlineStr">
        <is>
          <t>Love Cabaret</t>
        </is>
      </c>
      <c r="C432" t="inlineStr">
        <is>
          <t>CSLL</t>
        </is>
      </c>
      <c r="D432" t="inlineStr">
        <is>
          <t>CSLL</t>
        </is>
      </c>
      <c r="E432" t="inlineStr">
        <is>
          <t>36/120</t>
        </is>
      </c>
      <c r="F432" t="inlineStr">
        <is>
          <t>Endividamento</t>
        </is>
      </c>
      <c r="G432" t="inlineStr">
        <is>
          <t>Endividamento Geral</t>
        </is>
      </c>
      <c r="H432" t="n">
        <v>1529.41</v>
      </c>
      <c r="I432" t="inlineStr">
        <is>
          <t>False</t>
        </is>
      </c>
      <c r="J432" t="n">
        <v/>
      </c>
      <c r="K432" t="n">
        <v/>
      </c>
      <c r="L432" s="555" t="n">
        <v>45599</v>
      </c>
      <c r="M432" s="555" t="n">
        <v>46660</v>
      </c>
      <c r="N432" t="n">
        <v>1529.41</v>
      </c>
      <c r="Q432" t="inlineStr">
        <is>
          <t>PGFN-SISPAR:011139348 3º TRI/2024 (PIS/ COFINS/ CSLL/IRPJ) 120 PARCELAS - Inserido via Proc de Renegociacao</t>
        </is>
      </c>
      <c r="R432" t="inlineStr">
        <is>
          <t>09/2027</t>
        </is>
      </c>
    </row>
    <row r="433">
      <c r="A433" t="inlineStr">
        <is>
          <t>84071</t>
        </is>
      </c>
      <c r="B433" t="inlineStr">
        <is>
          <t>Love Cabaret</t>
        </is>
      </c>
      <c r="C433" t="inlineStr">
        <is>
          <t>CSLL</t>
        </is>
      </c>
      <c r="D433" t="inlineStr">
        <is>
          <t>CSLL</t>
        </is>
      </c>
      <c r="E433" t="inlineStr">
        <is>
          <t>35/120</t>
        </is>
      </c>
      <c r="F433" t="inlineStr">
        <is>
          <t>Endividamento</t>
        </is>
      </c>
      <c r="G433" t="inlineStr">
        <is>
          <t>Endividamento Geral</t>
        </is>
      </c>
      <c r="H433" t="n">
        <v>1529.41</v>
      </c>
      <c r="I433" t="inlineStr">
        <is>
          <t>False</t>
        </is>
      </c>
      <c r="J433" t="n">
        <v/>
      </c>
      <c r="K433" t="n">
        <v/>
      </c>
      <c r="L433" s="555" t="n">
        <v>45599</v>
      </c>
      <c r="M433" s="555" t="n">
        <v>46629</v>
      </c>
      <c r="N433" t="n">
        <v>1529.41</v>
      </c>
      <c r="Q433" t="inlineStr">
        <is>
          <t>PGFN-SISPAR:011139348 3º TRI/2024 (PIS/ COFINS/ CSLL/IRPJ) 120 PARCELAS - Inserido via Proc de Renegociacao</t>
        </is>
      </c>
      <c r="R433" t="inlineStr">
        <is>
          <t>08/2027</t>
        </is>
      </c>
    </row>
    <row r="434">
      <c r="A434" t="inlineStr">
        <is>
          <t>84070</t>
        </is>
      </c>
      <c r="B434" t="inlineStr">
        <is>
          <t>Love Cabaret</t>
        </is>
      </c>
      <c r="C434" t="inlineStr">
        <is>
          <t>CSLL</t>
        </is>
      </c>
      <c r="D434" t="inlineStr">
        <is>
          <t>CSLL</t>
        </is>
      </c>
      <c r="E434" t="inlineStr">
        <is>
          <t>34/120</t>
        </is>
      </c>
      <c r="F434" t="inlineStr">
        <is>
          <t>Endividamento</t>
        </is>
      </c>
      <c r="G434" t="inlineStr">
        <is>
          <t>Endividamento Geral</t>
        </is>
      </c>
      <c r="H434" t="n">
        <v>1529.41</v>
      </c>
      <c r="I434" t="inlineStr">
        <is>
          <t>False</t>
        </is>
      </c>
      <c r="J434" t="n">
        <v/>
      </c>
      <c r="K434" t="n">
        <v/>
      </c>
      <c r="L434" s="555" t="n">
        <v>45599</v>
      </c>
      <c r="M434" s="555" t="n">
        <v>46598</v>
      </c>
      <c r="N434" t="n">
        <v>1529.41</v>
      </c>
      <c r="Q434" t="inlineStr">
        <is>
          <t>PGFN-SISPAR:011139348 3º TRI/2024 (PIS/ COFINS/ CSLL/IRPJ) 120 PARCELAS - Inserido via Proc de Renegociacao</t>
        </is>
      </c>
      <c r="R434" t="inlineStr">
        <is>
          <t>07/2027</t>
        </is>
      </c>
    </row>
    <row r="435">
      <c r="A435" t="inlineStr">
        <is>
          <t>84069</t>
        </is>
      </c>
      <c r="B435" t="inlineStr">
        <is>
          <t>Love Cabaret</t>
        </is>
      </c>
      <c r="C435" t="inlineStr">
        <is>
          <t>CSLL</t>
        </is>
      </c>
      <c r="D435" t="inlineStr">
        <is>
          <t>CSLL</t>
        </is>
      </c>
      <c r="E435" t="inlineStr">
        <is>
          <t>33/120</t>
        </is>
      </c>
      <c r="F435" t="inlineStr">
        <is>
          <t>Endividamento</t>
        </is>
      </c>
      <c r="G435" t="inlineStr">
        <is>
          <t>Endividamento Geral</t>
        </is>
      </c>
      <c r="H435" t="n">
        <v>1529.41</v>
      </c>
      <c r="I435" t="inlineStr">
        <is>
          <t>False</t>
        </is>
      </c>
      <c r="J435" t="n">
        <v/>
      </c>
      <c r="K435" t="n">
        <v/>
      </c>
      <c r="L435" s="555" t="n">
        <v>45599</v>
      </c>
      <c r="M435" s="555" t="n">
        <v>46568</v>
      </c>
      <c r="N435" t="n">
        <v>1529.41</v>
      </c>
      <c r="Q435" t="inlineStr">
        <is>
          <t>PGFN-SISPAR:011139348 3º TRI/2024 (PIS/ COFINS/ CSLL/IRPJ) 120 PARCELAS - Inserido via Proc de Renegociacao</t>
        </is>
      </c>
      <c r="R435" t="inlineStr">
        <is>
          <t>06/2027</t>
        </is>
      </c>
    </row>
    <row r="436">
      <c r="A436" t="inlineStr">
        <is>
          <t>84068</t>
        </is>
      </c>
      <c r="B436" t="inlineStr">
        <is>
          <t>Love Cabaret</t>
        </is>
      </c>
      <c r="C436" t="inlineStr">
        <is>
          <t>CSLL</t>
        </is>
      </c>
      <c r="D436" t="inlineStr">
        <is>
          <t>CSLL</t>
        </is>
      </c>
      <c r="E436" t="inlineStr">
        <is>
          <t>32/120</t>
        </is>
      </c>
      <c r="F436" t="inlineStr">
        <is>
          <t>Endividamento</t>
        </is>
      </c>
      <c r="G436" t="inlineStr">
        <is>
          <t>Endividamento Geral</t>
        </is>
      </c>
      <c r="H436" t="n">
        <v>1529.41</v>
      </c>
      <c r="I436" t="inlineStr">
        <is>
          <t>False</t>
        </is>
      </c>
      <c r="J436" t="n">
        <v/>
      </c>
      <c r="K436" t="n">
        <v/>
      </c>
      <c r="L436" s="555" t="n">
        <v>45599</v>
      </c>
      <c r="M436" s="555" t="n">
        <v>46537</v>
      </c>
      <c r="N436" t="n">
        <v>1529.41</v>
      </c>
      <c r="Q436" t="inlineStr">
        <is>
          <t>PGFN-SISPAR:011139348 3º TRI/2024 (PIS/ COFINS/ CSLL/IRPJ) 120 PARCELAS - Inserido via Proc de Renegociacao</t>
        </is>
      </c>
      <c r="R436" t="inlineStr">
        <is>
          <t>05/2027</t>
        </is>
      </c>
    </row>
    <row r="437">
      <c r="A437" t="inlineStr">
        <is>
          <t>84067</t>
        </is>
      </c>
      <c r="B437" t="inlineStr">
        <is>
          <t>Love Cabaret</t>
        </is>
      </c>
      <c r="C437" t="inlineStr">
        <is>
          <t>CSLL</t>
        </is>
      </c>
      <c r="D437" t="inlineStr">
        <is>
          <t>CSLL</t>
        </is>
      </c>
      <c r="E437" t="inlineStr">
        <is>
          <t>31/120</t>
        </is>
      </c>
      <c r="F437" t="inlineStr">
        <is>
          <t>Endividamento</t>
        </is>
      </c>
      <c r="G437" t="inlineStr">
        <is>
          <t>Endividamento Geral</t>
        </is>
      </c>
      <c r="H437" t="n">
        <v>1529.41</v>
      </c>
      <c r="I437" t="inlineStr">
        <is>
          <t>False</t>
        </is>
      </c>
      <c r="J437" t="n">
        <v/>
      </c>
      <c r="K437" t="n">
        <v/>
      </c>
      <c r="L437" s="555" t="n">
        <v>45599</v>
      </c>
      <c r="M437" s="555" t="n">
        <v>46507</v>
      </c>
      <c r="N437" t="n">
        <v>1529.41</v>
      </c>
      <c r="Q437" t="inlineStr">
        <is>
          <t>PGFN-SISPAR:011139348 3º TRI/2024 (PIS/ COFINS/ CSLL/IRPJ) 120 PARCELAS - Inserido via Proc de Renegociacao</t>
        </is>
      </c>
      <c r="R437" t="inlineStr">
        <is>
          <t>04/2027</t>
        </is>
      </c>
    </row>
    <row r="438">
      <c r="A438" t="inlineStr">
        <is>
          <t>84066</t>
        </is>
      </c>
      <c r="B438" t="inlineStr">
        <is>
          <t>Love Cabaret</t>
        </is>
      </c>
      <c r="C438" t="inlineStr">
        <is>
          <t>CSLL</t>
        </is>
      </c>
      <c r="D438" t="inlineStr">
        <is>
          <t>CSLL</t>
        </is>
      </c>
      <c r="E438" t="inlineStr">
        <is>
          <t>30/120</t>
        </is>
      </c>
      <c r="F438" t="inlineStr">
        <is>
          <t>Endividamento</t>
        </is>
      </c>
      <c r="G438" t="inlineStr">
        <is>
          <t>Endividamento Geral</t>
        </is>
      </c>
      <c r="H438" t="n">
        <v>1529.41</v>
      </c>
      <c r="I438" t="inlineStr">
        <is>
          <t>False</t>
        </is>
      </c>
      <c r="J438" t="n">
        <v/>
      </c>
      <c r="K438" t="n">
        <v/>
      </c>
      <c r="L438" s="555" t="n">
        <v>45599</v>
      </c>
      <c r="M438" s="555" t="n">
        <v>46476</v>
      </c>
      <c r="N438" t="n">
        <v>1529.41</v>
      </c>
      <c r="Q438" t="inlineStr">
        <is>
          <t>PGFN-SISPAR:011139348 3º TRI/2024 (PIS/ COFINS/ CSLL/IRPJ) 120 PARCELAS - Inserido via Proc de Renegociacao</t>
        </is>
      </c>
      <c r="R438" t="inlineStr">
        <is>
          <t>03/2027</t>
        </is>
      </c>
    </row>
    <row r="439">
      <c r="A439" t="inlineStr">
        <is>
          <t>84065</t>
        </is>
      </c>
      <c r="B439" t="inlineStr">
        <is>
          <t>Love Cabaret</t>
        </is>
      </c>
      <c r="C439" t="inlineStr">
        <is>
          <t>CSLL</t>
        </is>
      </c>
      <c r="D439" t="inlineStr">
        <is>
          <t>CSLL</t>
        </is>
      </c>
      <c r="E439" t="inlineStr">
        <is>
          <t>29/120</t>
        </is>
      </c>
      <c r="F439" t="inlineStr">
        <is>
          <t>Endividamento</t>
        </is>
      </c>
      <c r="G439" t="inlineStr">
        <is>
          <t>Endividamento Geral</t>
        </is>
      </c>
      <c r="H439" t="n">
        <v>1529.41</v>
      </c>
      <c r="I439" t="inlineStr">
        <is>
          <t>False</t>
        </is>
      </c>
      <c r="J439" t="n">
        <v/>
      </c>
      <c r="K439" t="n">
        <v/>
      </c>
      <c r="L439" s="555" t="n">
        <v>45599</v>
      </c>
      <c r="M439" s="555" t="n">
        <v>46446</v>
      </c>
      <c r="N439" t="n">
        <v>1529.41</v>
      </c>
      <c r="Q439" t="inlineStr">
        <is>
          <t>PGFN-SISPAR:011139348 3º TRI/2024 (PIS/ COFINS/ CSLL/IRPJ) 120 PARCELAS - Inserido via Proc de Renegociacao</t>
        </is>
      </c>
      <c r="R439" t="inlineStr">
        <is>
          <t>02/2027</t>
        </is>
      </c>
    </row>
    <row r="440">
      <c r="A440" t="inlineStr">
        <is>
          <t>84064</t>
        </is>
      </c>
      <c r="B440" t="inlineStr">
        <is>
          <t>Love Cabaret</t>
        </is>
      </c>
      <c r="C440" t="inlineStr">
        <is>
          <t>CSLL</t>
        </is>
      </c>
      <c r="D440" t="inlineStr">
        <is>
          <t>CSLL</t>
        </is>
      </c>
      <c r="E440" t="inlineStr">
        <is>
          <t>28/120</t>
        </is>
      </c>
      <c r="F440" t="inlineStr">
        <is>
          <t>Endividamento</t>
        </is>
      </c>
      <c r="G440" t="inlineStr">
        <is>
          <t>Endividamento Geral</t>
        </is>
      </c>
      <c r="H440" t="n">
        <v>1529.41</v>
      </c>
      <c r="I440" t="inlineStr">
        <is>
          <t>False</t>
        </is>
      </c>
      <c r="J440" t="n">
        <v/>
      </c>
      <c r="K440" t="n">
        <v/>
      </c>
      <c r="L440" s="555" t="n">
        <v>45599</v>
      </c>
      <c r="M440" s="555" t="n">
        <v>46417</v>
      </c>
      <c r="N440" t="n">
        <v>1529.41</v>
      </c>
      <c r="Q440" t="inlineStr">
        <is>
          <t>PGFN-SISPAR:011139348 3º TRI/2024 (PIS/ COFINS/ CSLL/IRPJ) 120 PARCELAS - Inserido via Proc de Renegociacao</t>
        </is>
      </c>
      <c r="R440" t="inlineStr">
        <is>
          <t>01/2027</t>
        </is>
      </c>
    </row>
    <row r="441">
      <c r="A441" t="inlineStr">
        <is>
          <t>84063</t>
        </is>
      </c>
      <c r="B441" t="inlineStr">
        <is>
          <t>Love Cabaret</t>
        </is>
      </c>
      <c r="C441" t="inlineStr">
        <is>
          <t>CSLL</t>
        </is>
      </c>
      <c r="D441" t="inlineStr">
        <is>
          <t>CSLL</t>
        </is>
      </c>
      <c r="E441" t="inlineStr">
        <is>
          <t>27/120</t>
        </is>
      </c>
      <c r="F441" t="inlineStr">
        <is>
          <t>Endividamento</t>
        </is>
      </c>
      <c r="G441" t="inlineStr">
        <is>
          <t>Endividamento Geral</t>
        </is>
      </c>
      <c r="H441" t="n">
        <v>1529.41</v>
      </c>
      <c r="I441" t="inlineStr">
        <is>
          <t>False</t>
        </is>
      </c>
      <c r="J441" t="n">
        <v/>
      </c>
      <c r="K441" t="n">
        <v/>
      </c>
      <c r="L441" s="555" t="n">
        <v>45599</v>
      </c>
      <c r="M441" s="555" t="n">
        <v>46386</v>
      </c>
      <c r="N441" t="n">
        <v>1529.41</v>
      </c>
      <c r="Q441" t="inlineStr">
        <is>
          <t>PGFN-SISPAR:011139348 3º TRI/2024 (PIS/ COFINS/ CSLL/IRPJ) 120 PARCELAS - Inserido via Proc de Renegociacao</t>
        </is>
      </c>
      <c r="R441" t="inlineStr">
        <is>
          <t>12/2026</t>
        </is>
      </c>
    </row>
    <row r="442">
      <c r="A442" t="inlineStr">
        <is>
          <t>84062</t>
        </is>
      </c>
      <c r="B442" t="inlineStr">
        <is>
          <t>Love Cabaret</t>
        </is>
      </c>
      <c r="C442" t="inlineStr">
        <is>
          <t>CSLL</t>
        </is>
      </c>
      <c r="D442" t="inlineStr">
        <is>
          <t>CSLL</t>
        </is>
      </c>
      <c r="E442" t="inlineStr">
        <is>
          <t>26/120</t>
        </is>
      </c>
      <c r="F442" t="inlineStr">
        <is>
          <t>Endividamento</t>
        </is>
      </c>
      <c r="G442" t="inlineStr">
        <is>
          <t>Endividamento Geral</t>
        </is>
      </c>
      <c r="H442" t="n">
        <v>1529.41</v>
      </c>
      <c r="I442" t="inlineStr">
        <is>
          <t>False</t>
        </is>
      </c>
      <c r="J442" t="n">
        <v/>
      </c>
      <c r="K442" t="n">
        <v/>
      </c>
      <c r="L442" s="555" t="n">
        <v>45599</v>
      </c>
      <c r="M442" s="555" t="n">
        <v>46356</v>
      </c>
      <c r="N442" t="n">
        <v>1529.41</v>
      </c>
      <c r="Q442" t="inlineStr">
        <is>
          <t>PGFN-SISPAR:011139348 3º TRI/2024 (PIS/ COFINS/ CSLL/IRPJ) 120 PARCELAS - Inserido via Proc de Renegociacao</t>
        </is>
      </c>
      <c r="R442" t="inlineStr">
        <is>
          <t>11/2026</t>
        </is>
      </c>
    </row>
    <row r="443">
      <c r="A443" t="inlineStr">
        <is>
          <t>84061</t>
        </is>
      </c>
      <c r="B443" t="inlineStr">
        <is>
          <t>Love Cabaret</t>
        </is>
      </c>
      <c r="C443" t="inlineStr">
        <is>
          <t>CSLL</t>
        </is>
      </c>
      <c r="D443" t="inlineStr">
        <is>
          <t>CSLL</t>
        </is>
      </c>
      <c r="E443" t="inlineStr">
        <is>
          <t>25/120</t>
        </is>
      </c>
      <c r="F443" t="inlineStr">
        <is>
          <t>Endividamento</t>
        </is>
      </c>
      <c r="G443" t="inlineStr">
        <is>
          <t>Endividamento Geral</t>
        </is>
      </c>
      <c r="H443" t="n">
        <v>1529.41</v>
      </c>
      <c r="I443" t="inlineStr">
        <is>
          <t>False</t>
        </is>
      </c>
      <c r="J443" t="n">
        <v/>
      </c>
      <c r="K443" t="n">
        <v/>
      </c>
      <c r="L443" s="555" t="n">
        <v>45599</v>
      </c>
      <c r="M443" s="555" t="n">
        <v>46325</v>
      </c>
      <c r="N443" t="n">
        <v>1529.41</v>
      </c>
      <c r="Q443" t="inlineStr">
        <is>
          <t>PGFN-SISPAR:011139348 3º TRI/2024 (PIS/ COFINS/ CSLL/IRPJ) 120 PARCELAS - Inserido via Proc de Renegociacao</t>
        </is>
      </c>
      <c r="R443" t="inlineStr">
        <is>
          <t>10/2026</t>
        </is>
      </c>
    </row>
    <row r="444">
      <c r="A444" t="inlineStr">
        <is>
          <t>84060</t>
        </is>
      </c>
      <c r="B444" t="inlineStr">
        <is>
          <t>Love Cabaret</t>
        </is>
      </c>
      <c r="C444" t="inlineStr">
        <is>
          <t>CSLL</t>
        </is>
      </c>
      <c r="D444" t="inlineStr">
        <is>
          <t>CSLL</t>
        </is>
      </c>
      <c r="E444" t="inlineStr">
        <is>
          <t>24/120</t>
        </is>
      </c>
      <c r="F444" t="inlineStr">
        <is>
          <t>Endividamento</t>
        </is>
      </c>
      <c r="G444" t="inlineStr">
        <is>
          <t>Endividamento Geral</t>
        </is>
      </c>
      <c r="H444" t="n">
        <v>1529.41</v>
      </c>
      <c r="I444" t="inlineStr">
        <is>
          <t>False</t>
        </is>
      </c>
      <c r="J444" t="n">
        <v/>
      </c>
      <c r="K444" t="n">
        <v/>
      </c>
      <c r="L444" s="555" t="n">
        <v>45599</v>
      </c>
      <c r="M444" s="555" t="n">
        <v>46295</v>
      </c>
      <c r="N444" t="n">
        <v>1529.41</v>
      </c>
      <c r="Q444" t="inlineStr">
        <is>
          <t>PGFN-SISPAR:011139348 3º TRI/2024 (PIS/ COFINS/ CSLL/IRPJ) 120 PARCELAS - Inserido via Proc de Renegociacao</t>
        </is>
      </c>
      <c r="R444" t="inlineStr">
        <is>
          <t>09/2026</t>
        </is>
      </c>
    </row>
    <row r="445">
      <c r="A445" t="inlineStr">
        <is>
          <t>84059</t>
        </is>
      </c>
      <c r="B445" t="inlineStr">
        <is>
          <t>Love Cabaret</t>
        </is>
      </c>
      <c r="C445" t="inlineStr">
        <is>
          <t>CSLL</t>
        </is>
      </c>
      <c r="D445" t="inlineStr">
        <is>
          <t>CSLL</t>
        </is>
      </c>
      <c r="E445" t="inlineStr">
        <is>
          <t>23/120</t>
        </is>
      </c>
      <c r="F445" t="inlineStr">
        <is>
          <t>Endividamento</t>
        </is>
      </c>
      <c r="G445" t="inlineStr">
        <is>
          <t>Endividamento Geral</t>
        </is>
      </c>
      <c r="H445" t="n">
        <v>1529.41</v>
      </c>
      <c r="I445" t="inlineStr">
        <is>
          <t>False</t>
        </is>
      </c>
      <c r="J445" t="n">
        <v/>
      </c>
      <c r="K445" t="n">
        <v/>
      </c>
      <c r="L445" s="555" t="n">
        <v>45599</v>
      </c>
      <c r="M445" s="555" t="n">
        <v>46264</v>
      </c>
      <c r="N445" t="n">
        <v>1529.41</v>
      </c>
      <c r="Q445" t="inlineStr">
        <is>
          <t>PGFN-SISPAR:011139348 3º TRI/2024 (PIS/ COFINS/ CSLL/IRPJ) 120 PARCELAS - Inserido via Proc de Renegociacao</t>
        </is>
      </c>
      <c r="R445" t="inlineStr">
        <is>
          <t>08/2026</t>
        </is>
      </c>
    </row>
    <row r="446">
      <c r="A446" t="inlineStr">
        <is>
          <t>84058</t>
        </is>
      </c>
      <c r="B446" t="inlineStr">
        <is>
          <t>Love Cabaret</t>
        </is>
      </c>
      <c r="C446" t="inlineStr">
        <is>
          <t>CSLL</t>
        </is>
      </c>
      <c r="D446" t="inlineStr">
        <is>
          <t>CSLL</t>
        </is>
      </c>
      <c r="E446" t="inlineStr">
        <is>
          <t>22/120</t>
        </is>
      </c>
      <c r="F446" t="inlineStr">
        <is>
          <t>Endividamento</t>
        </is>
      </c>
      <c r="G446" t="inlineStr">
        <is>
          <t>Endividamento Geral</t>
        </is>
      </c>
      <c r="H446" t="n">
        <v>1529.41</v>
      </c>
      <c r="I446" t="inlineStr">
        <is>
          <t>False</t>
        </is>
      </c>
      <c r="J446" t="n">
        <v/>
      </c>
      <c r="K446" t="n">
        <v/>
      </c>
      <c r="L446" s="555" t="n">
        <v>45599</v>
      </c>
      <c r="M446" s="555" t="n">
        <v>46233</v>
      </c>
      <c r="N446" t="n">
        <v>1529.41</v>
      </c>
      <c r="Q446" t="inlineStr">
        <is>
          <t>PGFN-SISPAR:011139348 3º TRI/2024 (PIS/ COFINS/ CSLL/IRPJ) 120 PARCELAS - Inserido via Proc de Renegociacao</t>
        </is>
      </c>
      <c r="R446" t="inlineStr">
        <is>
          <t>07/2026</t>
        </is>
      </c>
    </row>
    <row r="447">
      <c r="A447" t="inlineStr">
        <is>
          <t>84057</t>
        </is>
      </c>
      <c r="B447" t="inlineStr">
        <is>
          <t>Love Cabaret</t>
        </is>
      </c>
      <c r="C447" t="inlineStr">
        <is>
          <t>CSLL</t>
        </is>
      </c>
      <c r="D447" t="inlineStr">
        <is>
          <t>CSLL</t>
        </is>
      </c>
      <c r="E447" t="inlineStr">
        <is>
          <t>21/120</t>
        </is>
      </c>
      <c r="F447" t="inlineStr">
        <is>
          <t>Endividamento</t>
        </is>
      </c>
      <c r="G447" t="inlineStr">
        <is>
          <t>Endividamento Geral</t>
        </is>
      </c>
      <c r="H447" t="n">
        <v>1115.3</v>
      </c>
      <c r="I447" t="inlineStr">
        <is>
          <t>False</t>
        </is>
      </c>
      <c r="J447" t="n">
        <v/>
      </c>
      <c r="K447" t="n">
        <v/>
      </c>
      <c r="L447" s="555" t="n">
        <v>45599</v>
      </c>
      <c r="M447" s="555" t="n">
        <v>46203</v>
      </c>
      <c r="N447" t="n">
        <v>1115.3</v>
      </c>
      <c r="O447" t="inlineStr">
        <is>
          <t>Pago</t>
        </is>
      </c>
      <c r="P447" s="555" t="n">
        <v>46202</v>
      </c>
      <c r="Q447" t="inlineStr">
        <is>
          <t>PGFN-SISPAR:011139348 3º TRI/2024 (PIS/ COFINS/ CSLL/IRPJ) 120 PARCELAS - Inserido via Proc de Renegociacao</t>
        </is>
      </c>
      <c r="R447" t="inlineStr">
        <is>
          <t>06/2026</t>
        </is>
      </c>
      <c r="S447" t="inlineStr">
        <is>
          <t>06/2026</t>
        </is>
      </c>
    </row>
    <row r="448">
      <c r="A448" t="inlineStr">
        <is>
          <t>84056</t>
        </is>
      </c>
      <c r="B448" t="inlineStr">
        <is>
          <t>Love Cabaret</t>
        </is>
      </c>
      <c r="C448" t="inlineStr">
        <is>
          <t>CSLL</t>
        </is>
      </c>
      <c r="D448" t="inlineStr">
        <is>
          <t>CSLL</t>
        </is>
      </c>
      <c r="E448" t="inlineStr">
        <is>
          <t>20/120</t>
        </is>
      </c>
      <c r="F448" t="inlineStr">
        <is>
          <t>Endividamento</t>
        </is>
      </c>
      <c r="G448" t="inlineStr">
        <is>
          <t>Endividamento Geral</t>
        </is>
      </c>
      <c r="H448" t="n">
        <v>1105.5</v>
      </c>
      <c r="I448" t="inlineStr">
        <is>
          <t>False</t>
        </is>
      </c>
      <c r="J448" t="n">
        <v/>
      </c>
      <c r="K448" t="n">
        <v/>
      </c>
      <c r="L448" s="555" t="n">
        <v>45599</v>
      </c>
      <c r="M448" s="555" t="n">
        <v>46171</v>
      </c>
      <c r="N448" t="n">
        <v>1105.5</v>
      </c>
      <c r="O448" t="inlineStr">
        <is>
          <t>Pago</t>
        </is>
      </c>
      <c r="P448" s="555" t="n">
        <v>46171</v>
      </c>
      <c r="Q448" t="inlineStr">
        <is>
          <t xml:space="preserve"> PGFN-SISPAR:011139348 3º TRI/2024 (PIS/ COFINS/ CSLL/IRPJ) 120 PARCELAS - Inserido via Proc de Renegociacao</t>
        </is>
      </c>
      <c r="R448" t="inlineStr">
        <is>
          <t>05/2026</t>
        </is>
      </c>
      <c r="S448" t="inlineStr">
        <is>
          <t>05/2026</t>
        </is>
      </c>
    </row>
    <row r="449">
      <c r="A449" t="inlineStr">
        <is>
          <t>84055</t>
        </is>
      </c>
      <c r="B449" t="inlineStr">
        <is>
          <t>Love Cabaret</t>
        </is>
      </c>
      <c r="C449" t="inlineStr">
        <is>
          <t>CSLL</t>
        </is>
      </c>
      <c r="D449" t="inlineStr">
        <is>
          <t>CSLL</t>
        </is>
      </c>
      <c r="E449" t="inlineStr">
        <is>
          <t>19/120</t>
        </is>
      </c>
      <c r="F449" t="inlineStr">
        <is>
          <t>Endividamento</t>
        </is>
      </c>
      <c r="G449" t="inlineStr">
        <is>
          <t>Endividamento Geral</t>
        </is>
      </c>
      <c r="H449" t="n">
        <v>1095.51</v>
      </c>
      <c r="I449" t="inlineStr">
        <is>
          <t>False</t>
        </is>
      </c>
      <c r="J449" t="n">
        <v/>
      </c>
      <c r="K449" t="n">
        <v/>
      </c>
      <c r="L449" s="555" t="n">
        <v>45599</v>
      </c>
      <c r="M449" s="555" t="n">
        <v>46142</v>
      </c>
      <c r="N449" t="n">
        <v>1095.51</v>
      </c>
      <c r="Q449" t="inlineStr">
        <is>
          <t xml:space="preserve"> PGFN-SISPAR:011139348 3º TRI/2024 (PIS/ COFINS/ CSLL/IRPJ) 120 PARCELAS - Inserido via Proc de Renegociacao</t>
        </is>
      </c>
      <c r="R449" t="inlineStr">
        <is>
          <t>04/2026</t>
        </is>
      </c>
    </row>
    <row r="450">
      <c r="A450" t="inlineStr">
        <is>
          <t>84054</t>
        </is>
      </c>
      <c r="B450" t="inlineStr">
        <is>
          <t>Love Cabaret</t>
        </is>
      </c>
      <c r="C450" t="inlineStr">
        <is>
          <t>CSLL</t>
        </is>
      </c>
      <c r="D450" t="inlineStr">
        <is>
          <t>CSLL</t>
        </is>
      </c>
      <c r="E450" t="inlineStr">
        <is>
          <t>18/120</t>
        </is>
      </c>
      <c r="F450" t="inlineStr">
        <is>
          <t>Endividamento</t>
        </is>
      </c>
      <c r="G450" t="inlineStr">
        <is>
          <t>Endividamento Geral</t>
        </is>
      </c>
      <c r="H450" t="n">
        <v>1084.42</v>
      </c>
      <c r="I450" t="inlineStr">
        <is>
          <t>False</t>
        </is>
      </c>
      <c r="J450" t="n">
        <v/>
      </c>
      <c r="K450" t="n">
        <v/>
      </c>
      <c r="L450" s="555" t="n">
        <v>45599</v>
      </c>
      <c r="M450" s="555" t="n">
        <v>46112</v>
      </c>
      <c r="N450" t="n">
        <v>1084.42</v>
      </c>
      <c r="O450" t="inlineStr">
        <is>
          <t>Pago</t>
        </is>
      </c>
      <c r="P450" s="555" t="n">
        <v>46111</v>
      </c>
      <c r="Q450" t="inlineStr">
        <is>
          <t xml:space="preserve"> PGFN-SISPAR:011139348 3º TRI/2024 (PIS/ COFINS/ CSLL/IRPJ) 120 PARCELAS - Inserido via Proc de Renegociacao</t>
        </is>
      </c>
      <c r="R450" t="inlineStr">
        <is>
          <t>03/2026</t>
        </is>
      </c>
      <c r="S450" t="inlineStr">
        <is>
          <t>03/2026</t>
        </is>
      </c>
    </row>
    <row r="451">
      <c r="A451" t="inlineStr">
        <is>
          <t>84053</t>
        </is>
      </c>
      <c r="B451" t="inlineStr">
        <is>
          <t>Love Cabaret</t>
        </is>
      </c>
      <c r="C451" t="inlineStr">
        <is>
          <t>CSLL</t>
        </is>
      </c>
      <c r="D451" t="inlineStr">
        <is>
          <t>CSLL</t>
        </is>
      </c>
      <c r="E451" t="inlineStr">
        <is>
          <t>17/120</t>
        </is>
      </c>
      <c r="F451" t="inlineStr">
        <is>
          <t>Endividamento</t>
        </is>
      </c>
      <c r="G451" t="inlineStr">
        <is>
          <t>Endividamento Geral</t>
        </is>
      </c>
      <c r="H451" t="n">
        <v>1075.26</v>
      </c>
      <c r="I451" t="inlineStr">
        <is>
          <t>False</t>
        </is>
      </c>
      <c r="J451" t="n">
        <v/>
      </c>
      <c r="K451" t="n">
        <v/>
      </c>
      <c r="L451" s="555" t="n">
        <v>45599</v>
      </c>
      <c r="M451" s="555" t="n">
        <v>46080</v>
      </c>
      <c r="N451" t="n">
        <v>1075.26</v>
      </c>
      <c r="O451" t="inlineStr">
        <is>
          <t>Pago</t>
        </is>
      </c>
      <c r="P451" s="555" t="n">
        <v>46079</v>
      </c>
      <c r="Q451" t="inlineStr">
        <is>
          <t xml:space="preserve"> PGFN-SISPAR:011139348 3º TRI/2024 (PIS/ COFINS/ CSLL/IRPJ) 120 PARCELAS - Inserido via Proc de Renegociacao</t>
        </is>
      </c>
      <c r="R451" t="inlineStr">
        <is>
          <t>02/2026</t>
        </is>
      </c>
      <c r="S451" t="inlineStr">
        <is>
          <t>02/2026</t>
        </is>
      </c>
    </row>
    <row r="452">
      <c r="A452" t="inlineStr">
        <is>
          <t>84052</t>
        </is>
      </c>
      <c r="B452" t="inlineStr">
        <is>
          <t>Love Cabaret</t>
        </is>
      </c>
      <c r="C452" t="inlineStr">
        <is>
          <t>CSLL</t>
        </is>
      </c>
      <c r="D452" t="inlineStr">
        <is>
          <t>CSLL</t>
        </is>
      </c>
      <c r="E452" t="inlineStr">
        <is>
          <t>16/120</t>
        </is>
      </c>
      <c r="F452" t="inlineStr">
        <is>
          <t>Endividamento</t>
        </is>
      </c>
      <c r="G452" t="inlineStr">
        <is>
          <t>Endividamento Geral</t>
        </is>
      </c>
      <c r="H452" t="n">
        <v>1064.63</v>
      </c>
      <c r="I452" t="inlineStr">
        <is>
          <t>False</t>
        </is>
      </c>
      <c r="J452" t="n">
        <v/>
      </c>
      <c r="K452" t="n">
        <v/>
      </c>
      <c r="L452" s="555" t="n">
        <v>45599</v>
      </c>
      <c r="M452" s="555" t="n">
        <v>46052</v>
      </c>
      <c r="N452" t="n">
        <v>1064.63</v>
      </c>
      <c r="O452" t="inlineStr">
        <is>
          <t>Pago</t>
        </is>
      </c>
      <c r="P452" s="555" t="n">
        <v>46052</v>
      </c>
      <c r="Q452" t="inlineStr">
        <is>
          <t>PGFN-SISPAR:011139348 3º TRI/2024 (PIS/ COFINS/ CSLL/IRPJ) 120 PARCELAS - Inserido via Proc de Renegociacao</t>
        </is>
      </c>
      <c r="R452" t="inlineStr">
        <is>
          <t>01/2026</t>
        </is>
      </c>
      <c r="S452" t="inlineStr">
        <is>
          <t>01/2026</t>
        </is>
      </c>
    </row>
    <row r="453">
      <c r="A453" t="inlineStr">
        <is>
          <t>84051</t>
        </is>
      </c>
      <c r="B453" t="inlineStr">
        <is>
          <t>Love Cabaret</t>
        </is>
      </c>
      <c r="C453" t="inlineStr">
        <is>
          <t>CSLL</t>
        </is>
      </c>
      <c r="D453" t="inlineStr">
        <is>
          <t>CSLL</t>
        </is>
      </c>
      <c r="E453" t="inlineStr">
        <is>
          <t>15/120</t>
        </is>
      </c>
      <c r="F453" t="inlineStr">
        <is>
          <t>Endividamento</t>
        </is>
      </c>
      <c r="G453" t="inlineStr">
        <is>
          <t>Endividamento Geral</t>
        </is>
      </c>
      <c r="H453" t="n">
        <v>1053.45</v>
      </c>
      <c r="I453" t="inlineStr">
        <is>
          <t>False</t>
        </is>
      </c>
      <c r="J453" t="n">
        <v/>
      </c>
      <c r="K453" t="n">
        <v/>
      </c>
      <c r="L453" s="555" t="n">
        <v>45599</v>
      </c>
      <c r="M453" s="555" t="n">
        <v>46021</v>
      </c>
      <c r="N453" t="n">
        <v>1053.45</v>
      </c>
      <c r="O453" t="inlineStr">
        <is>
          <t>Pago</t>
        </is>
      </c>
      <c r="P453" s="555" t="n">
        <v>46020</v>
      </c>
      <c r="Q453" t="inlineStr">
        <is>
          <t>PGFN-SISPAR:011139348 3º TRI/2024 (PIS/ COFINS/ CSLL/IRPJ) 120 PARCELAS - Inserido via Proc de Renegociacao</t>
        </is>
      </c>
      <c r="R453" t="inlineStr">
        <is>
          <t>12/2025</t>
        </is>
      </c>
      <c r="S453" t="inlineStr">
        <is>
          <t>12/2025</t>
        </is>
      </c>
    </row>
    <row r="454">
      <c r="A454" t="inlineStr">
        <is>
          <t>84050</t>
        </is>
      </c>
      <c r="B454" t="inlineStr">
        <is>
          <t>Love Cabaret</t>
        </is>
      </c>
      <c r="C454" t="inlineStr">
        <is>
          <t>CSLL</t>
        </is>
      </c>
      <c r="D454" t="inlineStr">
        <is>
          <t>CSLL</t>
        </is>
      </c>
      <c r="E454" t="inlineStr">
        <is>
          <t>14/120</t>
        </is>
      </c>
      <c r="F454" t="inlineStr">
        <is>
          <t>Endividamento</t>
        </is>
      </c>
      <c r="G454" t="inlineStr">
        <is>
          <t>Endividamento Geral</t>
        </is>
      </c>
      <c r="H454" t="n">
        <v>1043.83</v>
      </c>
      <c r="I454" t="inlineStr">
        <is>
          <t>False</t>
        </is>
      </c>
      <c r="J454" t="n">
        <v/>
      </c>
      <c r="K454" t="n">
        <v/>
      </c>
      <c r="L454" s="555" t="n">
        <v>45599</v>
      </c>
      <c r="M454" s="555" t="n">
        <v>45991</v>
      </c>
      <c r="N454" t="n">
        <v>1043.83</v>
      </c>
      <c r="O454" t="inlineStr">
        <is>
          <t>Pago</t>
        </is>
      </c>
      <c r="P454" s="555" t="n">
        <v>45987</v>
      </c>
      <c r="Q454" t="inlineStr">
        <is>
          <t>PGFN-SISPAR:011139348 3º TRI/2024 (PIS/ COFINS/ CSLL/IRPJ) 120 PARCELAS - Inserido via Proc de Renegociacao</t>
        </is>
      </c>
      <c r="R454" t="inlineStr">
        <is>
          <t>11/2025</t>
        </is>
      </c>
      <c r="S454" t="inlineStr">
        <is>
          <t>11/2025</t>
        </is>
      </c>
    </row>
    <row r="455">
      <c r="A455" t="inlineStr">
        <is>
          <t>84049</t>
        </is>
      </c>
      <c r="B455" t="inlineStr">
        <is>
          <t>Love Cabaret</t>
        </is>
      </c>
      <c r="C455" t="inlineStr">
        <is>
          <t>CSLL</t>
        </is>
      </c>
      <c r="D455" t="inlineStr">
        <is>
          <t>CSLL</t>
        </is>
      </c>
      <c r="E455" t="inlineStr">
        <is>
          <t>13/120</t>
        </is>
      </c>
      <c r="F455" t="inlineStr">
        <is>
          <t>Endividamento</t>
        </is>
      </c>
      <c r="G455" t="inlineStr">
        <is>
          <t>Endividamento Geral</t>
        </is>
      </c>
      <c r="H455" t="n">
        <v>1529.41</v>
      </c>
      <c r="I455" t="inlineStr">
        <is>
          <t>False</t>
        </is>
      </c>
      <c r="J455" t="n">
        <v/>
      </c>
      <c r="K455" t="n">
        <v/>
      </c>
      <c r="L455" s="555" t="n">
        <v>45599</v>
      </c>
      <c r="M455" s="555" t="n">
        <v>45960</v>
      </c>
      <c r="N455" t="n">
        <v>1032.1</v>
      </c>
      <c r="O455" t="inlineStr">
        <is>
          <t>Pago</t>
        </is>
      </c>
      <c r="P455" s="555" t="n">
        <v>45959</v>
      </c>
      <c r="Q455" t="inlineStr">
        <is>
          <t>PGFN-SISPAR:011139348 3º TRI/2024 (PIS/ COFINS/ CSLL/IRPJ) 120 PARCELAS - Inserido via Proc de Renegociacao</t>
        </is>
      </c>
      <c r="R455" t="inlineStr">
        <is>
          <t>10/2025</t>
        </is>
      </c>
      <c r="S455" t="inlineStr">
        <is>
          <t>10/2025</t>
        </is>
      </c>
    </row>
    <row r="456">
      <c r="A456" t="inlineStr">
        <is>
          <t>84048</t>
        </is>
      </c>
      <c r="B456" t="inlineStr">
        <is>
          <t>Love Cabaret</t>
        </is>
      </c>
      <c r="C456" t="inlineStr">
        <is>
          <t>CSLL</t>
        </is>
      </c>
      <c r="D456" t="inlineStr">
        <is>
          <t>CSLL</t>
        </is>
      </c>
      <c r="E456" t="inlineStr">
        <is>
          <t>12/120</t>
        </is>
      </c>
      <c r="F456" t="inlineStr">
        <is>
          <t>Endividamento</t>
        </is>
      </c>
      <c r="G456" t="inlineStr">
        <is>
          <t>Endividamento Geral</t>
        </is>
      </c>
      <c r="H456" t="n">
        <v>1529.41</v>
      </c>
      <c r="I456" t="inlineStr">
        <is>
          <t>False</t>
        </is>
      </c>
      <c r="J456" t="n">
        <v/>
      </c>
      <c r="K456" t="n">
        <v/>
      </c>
      <c r="L456" s="555" t="n">
        <v>45599</v>
      </c>
      <c r="M456" s="555" t="n">
        <v>45930</v>
      </c>
      <c r="N456" t="n">
        <v>1020.92</v>
      </c>
      <c r="O456" t="inlineStr">
        <is>
          <t>Pago</t>
        </is>
      </c>
      <c r="P456" s="555" t="n">
        <v>45929</v>
      </c>
      <c r="Q456" t="inlineStr">
        <is>
          <t>PGFN-SISPAR:011139348 3º TRI/2024 (PIS/ COFINS/ CSLL/IRPJ) 120 PARCELAS - Inserido via Proc de Renegociacao</t>
        </is>
      </c>
      <c r="R456" t="inlineStr">
        <is>
          <t>09/2025</t>
        </is>
      </c>
      <c r="S456" t="inlineStr">
        <is>
          <t>09/2025</t>
        </is>
      </c>
    </row>
    <row r="457">
      <c r="A457" t="inlineStr">
        <is>
          <t>84047</t>
        </is>
      </c>
      <c r="B457" t="inlineStr">
        <is>
          <t>Love Cabaret</t>
        </is>
      </c>
      <c r="C457" t="inlineStr">
        <is>
          <t>CSLL</t>
        </is>
      </c>
      <c r="D457" t="inlineStr">
        <is>
          <t>CSLL</t>
        </is>
      </c>
      <c r="E457" t="inlineStr">
        <is>
          <t>11/120</t>
        </is>
      </c>
      <c r="F457" t="inlineStr">
        <is>
          <t>Endividamento</t>
        </is>
      </c>
      <c r="G457" t="inlineStr">
        <is>
          <t>Endividamento Geral</t>
        </is>
      </c>
      <c r="H457" t="n">
        <v>1529.41</v>
      </c>
      <c r="I457" t="inlineStr">
        <is>
          <t>False</t>
        </is>
      </c>
      <c r="J457" t="n">
        <v/>
      </c>
      <c r="K457" t="n">
        <v/>
      </c>
      <c r="L457" s="555" t="n">
        <v>45599</v>
      </c>
      <c r="M457" s="555" t="n">
        <v>45899</v>
      </c>
      <c r="N457" t="n">
        <v>1010.3</v>
      </c>
      <c r="O457" t="inlineStr">
        <is>
          <t>Pago</t>
        </is>
      </c>
      <c r="P457" s="555" t="n">
        <v>45896</v>
      </c>
      <c r="Q457" t="inlineStr">
        <is>
          <t>PGFN-SISPAR:011139348 3º TRI/2024 (PIS/ COFINS/ CSLL/IRPJ) 120 PARCELAS - Inserido via Proc de Renegociacao</t>
        </is>
      </c>
      <c r="R457" t="inlineStr">
        <is>
          <t>08/2025</t>
        </is>
      </c>
      <c r="S457" t="inlineStr">
        <is>
          <t>08/2025</t>
        </is>
      </c>
    </row>
    <row r="458">
      <c r="A458" t="inlineStr">
        <is>
          <t>84046</t>
        </is>
      </c>
      <c r="B458" t="inlineStr">
        <is>
          <t>Love Cabaret</t>
        </is>
      </c>
      <c r="C458" t="inlineStr">
        <is>
          <t>CSLL</t>
        </is>
      </c>
      <c r="D458" t="inlineStr">
        <is>
          <t>CSLL</t>
        </is>
      </c>
      <c r="E458" t="inlineStr">
        <is>
          <t>10/120</t>
        </is>
      </c>
      <c r="F458" t="inlineStr">
        <is>
          <t>Endividamento</t>
        </is>
      </c>
      <c r="G458" t="inlineStr">
        <is>
          <t>Endividamento Geral</t>
        </is>
      </c>
      <c r="H458" t="n">
        <v>998.5700000000001</v>
      </c>
      <c r="I458" t="inlineStr">
        <is>
          <t>False</t>
        </is>
      </c>
      <c r="J458" t="n">
        <v/>
      </c>
      <c r="K458" t="n">
        <v/>
      </c>
      <c r="L458" s="555" t="n">
        <v>45599</v>
      </c>
      <c r="M458" s="555" t="n">
        <v>45868</v>
      </c>
      <c r="N458" t="n">
        <v>998.5700000000001</v>
      </c>
      <c r="O458" t="inlineStr">
        <is>
          <t>Pago</t>
        </is>
      </c>
      <c r="P458" s="555" t="n">
        <v>45866</v>
      </c>
      <c r="Q458" t="inlineStr">
        <is>
          <t>PGFN-SISPAR:011139348 3º TRI/2024 (PIS/ COFINS/ CSLL/IRPJ) 120 PARCELAS - Inserido via Proc de Renegociacao</t>
        </is>
      </c>
      <c r="R458" t="inlineStr">
        <is>
          <t>07/2025</t>
        </is>
      </c>
      <c r="S458" t="inlineStr">
        <is>
          <t>07/2025</t>
        </is>
      </c>
    </row>
    <row r="459">
      <c r="A459" t="inlineStr">
        <is>
          <t>84044</t>
        </is>
      </c>
      <c r="B459" t="inlineStr">
        <is>
          <t>Love Cabaret</t>
        </is>
      </c>
      <c r="C459" t="inlineStr">
        <is>
          <t>CSLL</t>
        </is>
      </c>
      <c r="D459" t="inlineStr">
        <is>
          <t>CSLL</t>
        </is>
      </c>
      <c r="E459" t="inlineStr">
        <is>
          <t>8/120</t>
        </is>
      </c>
      <c r="F459" t="inlineStr">
        <is>
          <t>Endividamento</t>
        </is>
      </c>
      <c r="G459" t="inlineStr">
        <is>
          <t>Endividamento Geral</t>
        </is>
      </c>
      <c r="H459" t="n">
        <v>978.04</v>
      </c>
      <c r="I459" t="inlineStr">
        <is>
          <t>False</t>
        </is>
      </c>
      <c r="J459" t="n">
        <v/>
      </c>
      <c r="K459" t="n">
        <v/>
      </c>
      <c r="L459" s="555" t="n">
        <v>45599</v>
      </c>
      <c r="M459" s="555" t="n">
        <v>45807</v>
      </c>
      <c r="N459" t="n">
        <v>978.04</v>
      </c>
      <c r="O459" t="inlineStr">
        <is>
          <t>Pago</t>
        </is>
      </c>
      <c r="P459" s="555" t="n">
        <v>45805</v>
      </c>
      <c r="Q459" t="inlineStr">
        <is>
          <t>PGFN-SISPAR:011139348 3º TRI/2024 (PIS/ COFINS/ CSLL/IRPJ) 120 PARCELAS -Inserido via Proc de Renegociacao 011139348.</t>
        </is>
      </c>
      <c r="R459" t="inlineStr">
        <is>
          <t>05/2025</t>
        </is>
      </c>
      <c r="S459" t="inlineStr">
        <is>
          <t>05/2025</t>
        </is>
      </c>
    </row>
    <row r="460">
      <c r="A460" t="inlineStr">
        <is>
          <t>84043</t>
        </is>
      </c>
      <c r="B460" t="inlineStr">
        <is>
          <t>Love Cabaret</t>
        </is>
      </c>
      <c r="C460" t="inlineStr">
        <is>
          <t>CSLL</t>
        </is>
      </c>
      <c r="D460" t="inlineStr">
        <is>
          <t>CSLL</t>
        </is>
      </c>
      <c r="E460" t="inlineStr">
        <is>
          <t>7/120</t>
        </is>
      </c>
      <c r="F460" t="inlineStr">
        <is>
          <t>Endividamento</t>
        </is>
      </c>
      <c r="G460" t="inlineStr">
        <is>
          <t>Endividamento Geral</t>
        </is>
      </c>
      <c r="H460" t="n">
        <v>968.33</v>
      </c>
      <c r="I460" t="inlineStr">
        <is>
          <t>False</t>
        </is>
      </c>
      <c r="J460" t="n">
        <v/>
      </c>
      <c r="K460" t="n">
        <v/>
      </c>
      <c r="L460" s="555" t="n">
        <v>45599</v>
      </c>
      <c r="M460" s="555" t="n">
        <v>45777</v>
      </c>
      <c r="N460" t="n">
        <v>968.33</v>
      </c>
      <c r="O460" t="inlineStr">
        <is>
          <t>Pago</t>
        </is>
      </c>
      <c r="P460" s="555" t="n">
        <v>45777</v>
      </c>
      <c r="Q460" t="inlineStr">
        <is>
          <t>PGFN-SISPAR:011139348 3º TRI/2024 (PIS/ COFINS/ CSLL/IRPJ) 120 PARCELAS - Inserido via Proc de Renegociacao 011139348</t>
        </is>
      </c>
      <c r="R460" t="inlineStr">
        <is>
          <t>04/2025</t>
        </is>
      </c>
      <c r="S460" t="inlineStr">
        <is>
          <t>04/2025</t>
        </is>
      </c>
    </row>
    <row r="461">
      <c r="A461" t="inlineStr">
        <is>
          <t>84042</t>
        </is>
      </c>
      <c r="B461" t="inlineStr">
        <is>
          <t>Love Cabaret</t>
        </is>
      </c>
      <c r="C461" t="inlineStr">
        <is>
          <t>CSLL</t>
        </is>
      </c>
      <c r="D461" t="inlineStr">
        <is>
          <t>CSLL</t>
        </is>
      </c>
      <c r="E461" t="inlineStr">
        <is>
          <t>6/120</t>
        </is>
      </c>
      <c r="F461" t="inlineStr">
        <is>
          <t>Endividamento</t>
        </is>
      </c>
      <c r="G461" t="inlineStr">
        <is>
          <t>Endividamento Geral</t>
        </is>
      </c>
      <c r="H461" t="n">
        <v>1163.67</v>
      </c>
      <c r="I461" t="inlineStr">
        <is>
          <t>False</t>
        </is>
      </c>
      <c r="J461" t="n">
        <v/>
      </c>
      <c r="K461" t="n">
        <v/>
      </c>
      <c r="L461" s="555" t="n">
        <v>45599</v>
      </c>
      <c r="M461" s="555" t="n">
        <v>45746</v>
      </c>
      <c r="N461" t="n">
        <v>1601.6</v>
      </c>
      <c r="O461" t="inlineStr">
        <is>
          <t>Pago</t>
        </is>
      </c>
      <c r="P461" s="555" t="n">
        <v>45742</v>
      </c>
      <c r="Q461" t="inlineStr">
        <is>
          <t>PGFN-SISPAR:011139348 3º TRI/2024 (PIS/ COFINS/ CSLL/IRPJ) 120 PARCELAS -Inserido via Proc de Renegociacao</t>
        </is>
      </c>
      <c r="R461" t="inlineStr">
        <is>
          <t>03/2025</t>
        </is>
      </c>
      <c r="S461" t="inlineStr">
        <is>
          <t>03/2025</t>
        </is>
      </c>
    </row>
    <row r="462">
      <c r="A462" t="inlineStr">
        <is>
          <t>84041</t>
        </is>
      </c>
      <c r="B462" t="inlineStr">
        <is>
          <t>Love Cabaret</t>
        </is>
      </c>
      <c r="C462" t="inlineStr">
        <is>
          <t>CSLL</t>
        </is>
      </c>
      <c r="D462" t="inlineStr">
        <is>
          <t>CSLL</t>
        </is>
      </c>
      <c r="E462" t="inlineStr">
        <is>
          <t>5/120</t>
        </is>
      </c>
      <c r="F462" t="inlineStr">
        <is>
          <t>Endividamento</t>
        </is>
      </c>
      <c r="G462" t="inlineStr">
        <is>
          <t>Endividamento Geral</t>
        </is>
      </c>
      <c r="H462" t="n">
        <v>1152.67</v>
      </c>
      <c r="I462" t="inlineStr">
        <is>
          <t>False</t>
        </is>
      </c>
      <c r="J462" t="n">
        <v/>
      </c>
      <c r="K462" t="n">
        <v/>
      </c>
      <c r="L462" s="555" t="n">
        <v>45599</v>
      </c>
      <c r="M462" s="555" t="n">
        <v>45716</v>
      </c>
      <c r="N462" t="n">
        <v>1586.46</v>
      </c>
      <c r="O462" t="inlineStr">
        <is>
          <t>Pago</t>
        </is>
      </c>
      <c r="P462" s="555" t="n">
        <v>45714</v>
      </c>
      <c r="Q462" t="inlineStr">
        <is>
          <t>PGFN-SISPAR:011139348 3º TRI/2024 (PIS/ COFINS/ CSLL/IRPJ) 120 PARCELAS -Inserido via Proc de Renegociacao 11139348 - 02/2025</t>
        </is>
      </c>
      <c r="R462" t="inlineStr">
        <is>
          <t>02/2025</t>
        </is>
      </c>
      <c r="S462" t="inlineStr">
        <is>
          <t>02/2025</t>
        </is>
      </c>
    </row>
    <row r="463">
      <c r="A463" t="inlineStr">
        <is>
          <t>84040</t>
        </is>
      </c>
      <c r="B463" t="inlineStr">
        <is>
          <t>Love Cabaret</t>
        </is>
      </c>
      <c r="C463" t="inlineStr">
        <is>
          <t>CSLL</t>
        </is>
      </c>
      <c r="D463" t="inlineStr">
        <is>
          <t>CSLL</t>
        </is>
      </c>
      <c r="E463" t="inlineStr">
        <is>
          <t>4/120</t>
        </is>
      </c>
      <c r="F463" t="inlineStr">
        <is>
          <t>Endividamento</t>
        </is>
      </c>
      <c r="G463" t="inlineStr">
        <is>
          <t>Endividamento Geral</t>
        </is>
      </c>
      <c r="H463" t="n">
        <v>1141.44</v>
      </c>
      <c r="I463" t="inlineStr">
        <is>
          <t>False</t>
        </is>
      </c>
      <c r="J463" t="n">
        <v/>
      </c>
      <c r="K463" t="n">
        <v/>
      </c>
      <c r="L463" s="555" t="n">
        <v>45599</v>
      </c>
      <c r="M463" s="555" t="n">
        <v>45687</v>
      </c>
      <c r="N463" t="n">
        <v>1571.01</v>
      </c>
      <c r="O463" t="inlineStr">
        <is>
          <t>Pago</t>
        </is>
      </c>
      <c r="P463" s="555" t="n">
        <v>45686</v>
      </c>
      <c r="Q463" t="inlineStr">
        <is>
          <t>PGFN-SISPAR:011139348 3º TRI/2024 (PIS/ COFINS/ CSLL/IRPJ) 120 PARCELAS - Inserido via Proc de Renegociacao 11139348 - 01/2025</t>
        </is>
      </c>
      <c r="R463" t="inlineStr">
        <is>
          <t>01/2025</t>
        </is>
      </c>
      <c r="S463" t="inlineStr">
        <is>
          <t>01/2025</t>
        </is>
      </c>
    </row>
    <row r="464">
      <c r="A464" t="inlineStr">
        <is>
          <t>78480</t>
        </is>
      </c>
      <c r="B464" t="inlineStr">
        <is>
          <t>Love Cabaret</t>
        </is>
      </c>
      <c r="C464" t="inlineStr">
        <is>
          <t>JULIANA DE NADAI</t>
        </is>
      </c>
      <c r="D464" t="inlineStr">
        <is>
          <t>JULIANA DE NADAI</t>
        </is>
      </c>
      <c r="E464" t="inlineStr">
        <is>
          <t>122024</t>
        </is>
      </c>
      <c r="F464" t="inlineStr">
        <is>
          <t>Endividamento</t>
        </is>
      </c>
      <c r="G464" t="inlineStr">
        <is>
          <t>Processo Judicial</t>
        </is>
      </c>
      <c r="H464" t="n">
        <v>2000</v>
      </c>
      <c r="I464" t="inlineStr">
        <is>
          <t>False</t>
        </is>
      </c>
      <c r="J464" t="n">
        <v/>
      </c>
      <c r="K464" t="n">
        <v/>
      </c>
      <c r="L464" s="555" t="n">
        <v>45627</v>
      </c>
      <c r="M464" s="555" t="n">
        <v>45649</v>
      </c>
      <c r="N464" t="n">
        <v>2000</v>
      </c>
      <c r="O464" t="inlineStr">
        <is>
          <t>Pago</t>
        </is>
      </c>
      <c r="P464" s="555" t="n">
        <v>45649</v>
      </c>
      <c r="Q464" t="inlineStr">
        <is>
          <t>PROCESSO Nº 1001296-56.2024.5.02.0054 JULIANA DE NADAI (7.000,00 PARCELADO EM 3X) PARCELA 3 - 10/2024</t>
        </is>
      </c>
      <c r="R464" t="inlineStr">
        <is>
          <t>12/2024</t>
        </is>
      </c>
      <c r="S464" t="inlineStr">
        <is>
          <t>12/2024</t>
        </is>
      </c>
    </row>
    <row r="465">
      <c r="A465" t="inlineStr">
        <is>
          <t>78479</t>
        </is>
      </c>
      <c r="B465" t="inlineStr">
        <is>
          <t>Love Cabaret</t>
        </is>
      </c>
      <c r="C465" t="inlineStr">
        <is>
          <t>JULIANA DE NADAI</t>
        </is>
      </c>
      <c r="D465" t="inlineStr">
        <is>
          <t>JULIANA DE NADAI</t>
        </is>
      </c>
      <c r="E465" t="inlineStr">
        <is>
          <t>112024</t>
        </is>
      </c>
      <c r="F465" t="inlineStr">
        <is>
          <t>Endividamento</t>
        </is>
      </c>
      <c r="G465" t="inlineStr">
        <is>
          <t>Processo Judicial</t>
        </is>
      </c>
      <c r="H465" t="n">
        <v>2500</v>
      </c>
      <c r="I465" t="inlineStr">
        <is>
          <t>False</t>
        </is>
      </c>
      <c r="J465" t="n">
        <v/>
      </c>
      <c r="K465" t="n">
        <v/>
      </c>
      <c r="L465" s="555" t="n">
        <v>45597</v>
      </c>
      <c r="M465" s="555" t="n">
        <v>45617</v>
      </c>
      <c r="N465" t="n">
        <v>2500</v>
      </c>
      <c r="O465" t="inlineStr">
        <is>
          <t>Pago</t>
        </is>
      </c>
      <c r="P465" s="555" t="n">
        <v>45615</v>
      </c>
      <c r="Q465" t="inlineStr">
        <is>
          <t>PROCESSO Nº 1001296-56.2024.5.02.0054 JULIANA DE NADAI (7.000,00 PARCELADO EM 3X) PARCELA 2 - 10/2024</t>
        </is>
      </c>
      <c r="R465" t="inlineStr">
        <is>
          <t>11/2024</t>
        </is>
      </c>
      <c r="S465" t="inlineStr">
        <is>
          <t>11/2024</t>
        </is>
      </c>
    </row>
    <row r="466">
      <c r="A466" t="inlineStr">
        <is>
          <t>78478</t>
        </is>
      </c>
      <c r="B466" t="inlineStr">
        <is>
          <t>Love Cabaret</t>
        </is>
      </c>
      <c r="C466" t="inlineStr">
        <is>
          <t>JULIANA DE NADAI</t>
        </is>
      </c>
      <c r="D466" t="inlineStr">
        <is>
          <t>JULIANA DE NADAI</t>
        </is>
      </c>
      <c r="E466" t="inlineStr">
        <is>
          <t>102024</t>
        </is>
      </c>
      <c r="F466" t="inlineStr">
        <is>
          <t>Endividamento</t>
        </is>
      </c>
      <c r="G466" t="inlineStr">
        <is>
          <t>Processo Judicial</t>
        </is>
      </c>
      <c r="H466" t="n">
        <v>2500</v>
      </c>
      <c r="I466" t="inlineStr">
        <is>
          <t>False</t>
        </is>
      </c>
      <c r="J466" t="n">
        <v/>
      </c>
      <c r="K466" t="n">
        <v/>
      </c>
      <c r="L466" s="555" t="n">
        <v>45566</v>
      </c>
      <c r="M466" s="555" t="n">
        <v>45586</v>
      </c>
      <c r="N466" t="n">
        <v>2500</v>
      </c>
      <c r="O466" t="inlineStr">
        <is>
          <t>Pago</t>
        </is>
      </c>
      <c r="P466" s="555" t="n">
        <v>45586</v>
      </c>
      <c r="Q466" t="inlineStr">
        <is>
          <t>PROCESSO Nº 1001296-56.2024.5.02.0054 JULIANA DE NADAI (7.000,00 PARCELADO EM 3X) - 10/2024</t>
        </is>
      </c>
      <c r="R466" t="inlineStr">
        <is>
          <t>10/2024</t>
        </is>
      </c>
      <c r="S466" t="inlineStr">
        <is>
          <t>10/2024</t>
        </is>
      </c>
    </row>
    <row r="467">
      <c r="A467" t="inlineStr">
        <is>
          <t>69950</t>
        </is>
      </c>
      <c r="B467" t="inlineStr">
        <is>
          <t>Love Cabaret</t>
        </is>
      </c>
      <c r="C467" t="inlineStr">
        <is>
          <t>GLEIDEANE FELIX CAMPOS</t>
        </is>
      </c>
      <c r="D467" t="inlineStr">
        <is>
          <t>GLEIDEANE FELIX CAMPOS</t>
        </is>
      </c>
      <c r="E467" t="inlineStr">
        <is>
          <t>082024</t>
        </is>
      </c>
      <c r="F467" t="inlineStr">
        <is>
          <t>Endividamento</t>
        </is>
      </c>
      <c r="G467" t="inlineStr">
        <is>
          <t>Processo Judicial</t>
        </is>
      </c>
      <c r="H467" t="n">
        <v>1000</v>
      </c>
      <c r="I467" t="inlineStr">
        <is>
          <t>False</t>
        </is>
      </c>
      <c r="J467" t="n">
        <v/>
      </c>
      <c r="K467" t="n">
        <v/>
      </c>
      <c r="L467" s="555" t="n">
        <v>45517</v>
      </c>
      <c r="M467" s="555" t="n">
        <v>45524</v>
      </c>
      <c r="N467" t="n">
        <v>1000</v>
      </c>
      <c r="O467" t="inlineStr">
        <is>
          <t>Pago</t>
        </is>
      </c>
      <c r="P467" s="555" t="n">
        <v>45523</v>
      </c>
      <c r="Q467" t="inlineStr">
        <is>
          <t>PROCESSO Nº 1001022-17.2024.5.02.0079 - GLEIDEANE FELIX CAMPOS X SHIBARI ART E DIVERSAO LTDAcelebrado acordo no valor de R$ 1.000,00 (mil reais), a ser pago até o dia 20/08/2024, na conta abaixo:BANCO DO BRASILAGÊNCIA Nº 6804-7CONTA CORRENTE Nº 2912</t>
        </is>
      </c>
      <c r="R467" t="inlineStr">
        <is>
          <t>08/2024</t>
        </is>
      </c>
      <c r="S467" t="inlineStr">
        <is>
          <t>08/2024</t>
        </is>
      </c>
    </row>
    <row r="468">
      <c r="A468" t="inlineStr">
        <is>
          <t>54336</t>
        </is>
      </c>
      <c r="B468" t="inlineStr">
        <is>
          <t>Love Cabaret</t>
        </is>
      </c>
      <c r="C468" t="inlineStr">
        <is>
          <t>ARCOS BAR E RESTAURANTE LTDA</t>
        </is>
      </c>
      <c r="D468" t="inlineStr">
        <is>
          <t>ARCOS BAR</t>
        </is>
      </c>
      <c r="E468" t="inlineStr">
        <is>
          <t>062023</t>
        </is>
      </c>
      <c r="F468" t="inlineStr">
        <is>
          <t>Endividamento</t>
        </is>
      </c>
      <c r="G468" t="inlineStr">
        <is>
          <t>Empréstimos Gerais</t>
        </is>
      </c>
      <c r="H468" t="n">
        <v>286617.74</v>
      </c>
      <c r="I468" t="inlineStr">
        <is>
          <t>False</t>
        </is>
      </c>
      <c r="J468" t="n">
        <v/>
      </c>
      <c r="K468" t="n">
        <v/>
      </c>
      <c r="L468" s="555" t="n">
        <v>45107</v>
      </c>
      <c r="M468" s="555" t="n">
        <v>45442</v>
      </c>
      <c r="N468" t="n">
        <v>286617.74</v>
      </c>
      <c r="O468" t="inlineStr">
        <is>
          <t>Pago</t>
        </is>
      </c>
      <c r="P468" s="555" t="n">
        <v>45693</v>
      </c>
      <c r="Q468" t="inlineStr">
        <is>
          <t>EMPRESTIMOS GERAIS - 06/2023</t>
        </is>
      </c>
      <c r="R468" t="inlineStr">
        <is>
          <t>05/2024</t>
        </is>
      </c>
      <c r="S468" t="inlineStr">
        <is>
          <t>02/2025</t>
        </is>
      </c>
    </row>
    <row r="469">
      <c r="A469" t="inlineStr">
        <is>
          <t>54334</t>
        </is>
      </c>
      <c r="B469" t="inlineStr">
        <is>
          <t>Love Cabaret</t>
        </is>
      </c>
      <c r="C469" t="inlineStr">
        <is>
          <t>ARCOS BAR E RESTAURANTE LTDA</t>
        </is>
      </c>
      <c r="D469" t="inlineStr">
        <is>
          <t>ARCOS BAR</t>
        </is>
      </c>
      <c r="E469" t="inlineStr">
        <is>
          <t>062023</t>
        </is>
      </c>
      <c r="F469" t="inlineStr">
        <is>
          <t>Endividamento</t>
        </is>
      </c>
      <c r="G469" t="inlineStr">
        <is>
          <t>Empréstimos Gerais</t>
        </is>
      </c>
      <c r="H469" t="n">
        <v>40000</v>
      </c>
      <c r="I469" t="inlineStr">
        <is>
          <t>False</t>
        </is>
      </c>
      <c r="J469" t="n">
        <v/>
      </c>
      <c r="K469" t="n">
        <v/>
      </c>
      <c r="L469" s="555" t="n">
        <v>45107</v>
      </c>
      <c r="M469" s="555" t="n">
        <v>45439</v>
      </c>
      <c r="N469" t="n">
        <v>40000</v>
      </c>
      <c r="O469" t="inlineStr">
        <is>
          <t>Pago</t>
        </is>
      </c>
      <c r="P469" s="555" t="n">
        <v>45439</v>
      </c>
      <c r="Q469" t="inlineStr">
        <is>
          <t>EMPRESTIMOS GERAIS - 06/2023</t>
        </is>
      </c>
      <c r="R469" t="inlineStr">
        <is>
          <t>05/2024</t>
        </is>
      </c>
      <c r="S469" t="inlineStr">
        <is>
          <t>05/2024</t>
        </is>
      </c>
    </row>
    <row r="470">
      <c r="A470" t="inlineStr">
        <is>
          <t>54333</t>
        </is>
      </c>
      <c r="B470" t="inlineStr">
        <is>
          <t>Love Cabaret</t>
        </is>
      </c>
      <c r="C470" t="inlineStr">
        <is>
          <t>ARCOS BAR E RESTAURANTE LTDA</t>
        </is>
      </c>
      <c r="D470" t="inlineStr">
        <is>
          <t>ARCOS BAR</t>
        </is>
      </c>
      <c r="E470" t="inlineStr">
        <is>
          <t>062023</t>
        </is>
      </c>
      <c r="F470" t="inlineStr">
        <is>
          <t>Endividamento</t>
        </is>
      </c>
      <c r="G470" t="inlineStr">
        <is>
          <t>Empréstimos Gerais</t>
        </is>
      </c>
      <c r="H470" t="n">
        <v>60000</v>
      </c>
      <c r="I470" t="inlineStr">
        <is>
          <t>False</t>
        </is>
      </c>
      <c r="J470" t="n">
        <v/>
      </c>
      <c r="K470" t="n">
        <v/>
      </c>
      <c r="L470" s="555" t="n">
        <v>45107</v>
      </c>
      <c r="M470" s="555" t="n">
        <v>45414</v>
      </c>
      <c r="N470" t="n">
        <v>60000</v>
      </c>
      <c r="O470" t="inlineStr">
        <is>
          <t>Pago</t>
        </is>
      </c>
      <c r="P470" s="555" t="n">
        <v>45414</v>
      </c>
      <c r="Q470" t="inlineStr">
        <is>
          <t>EMPRESTIMOS GERAIS - 06/2023</t>
        </is>
      </c>
      <c r="R470" t="inlineStr">
        <is>
          <t>05/2024</t>
        </is>
      </c>
      <c r="S470" t="inlineStr">
        <is>
          <t>05/2024</t>
        </is>
      </c>
    </row>
    <row r="471">
      <c r="A471" t="inlineStr">
        <is>
          <t>51820-1908</t>
        </is>
      </c>
      <c r="B471" t="inlineStr">
        <is>
          <t>Love Cabaret</t>
        </is>
      </c>
      <c r="C471" t="inlineStr">
        <is>
          <t>PROCESSO TRABALHISTA</t>
        </is>
      </c>
      <c r="D471" t="inlineStr">
        <is>
          <t>PROCESSO TRABALHISTA</t>
        </is>
      </c>
      <c r="E471" t="inlineStr">
        <is>
          <t>.</t>
        </is>
      </c>
      <c r="F471" t="inlineStr">
        <is>
          <t>Endividamento</t>
        </is>
      </c>
      <c r="G471" t="inlineStr">
        <is>
          <t>Processo Judicial</t>
        </is>
      </c>
      <c r="H471" t="n">
        <v>5000</v>
      </c>
      <c r="I471" t="inlineStr">
        <is>
          <t>True</t>
        </is>
      </c>
      <c r="J471" t="n">
        <v>2</v>
      </c>
      <c r="K471" t="n">
        <v>2</v>
      </c>
      <c r="L471" s="555" t="n">
        <v>45425</v>
      </c>
      <c r="M471" s="555" t="n">
        <v>45456</v>
      </c>
      <c r="N471" t="n">
        <v>2500</v>
      </c>
      <c r="O471" t="inlineStr">
        <is>
          <t>Pago</t>
        </is>
      </c>
      <c r="P471" s="555" t="n">
        <v>45455</v>
      </c>
      <c r="Q471" t="inlineStr">
        <is>
          <t>PROCESSO Nº 1000433-82.2024.5.02.0060 - LEONARDO JOSE ALVES MARIA•	1ª parcela, no valor de R$2.500,00, até 13/05/2024;•	2ª parcela, no valor de R$2.500,00, até 13/06/2024.BANCO DO BRASILAGÊNCIA Nº 7072-6CONTA CORRENTE Nº 5275-2CELSO FERNANDO GIANN</t>
        </is>
      </c>
      <c r="R471" t="inlineStr">
        <is>
          <t>06/2024</t>
        </is>
      </c>
      <c r="S471" t="inlineStr">
        <is>
          <t>06/2024</t>
        </is>
      </c>
    </row>
    <row r="472">
      <c r="A472" t="inlineStr">
        <is>
          <t>51820-1907</t>
        </is>
      </c>
      <c r="B472" t="inlineStr">
        <is>
          <t>Love Cabaret</t>
        </is>
      </c>
      <c r="C472" t="inlineStr">
        <is>
          <t>PROCESSO TRABALHISTA</t>
        </is>
      </c>
      <c r="D472" t="inlineStr">
        <is>
          <t>PROCESSO TRABALHISTA</t>
        </is>
      </c>
      <c r="E472" t="inlineStr">
        <is>
          <t>.</t>
        </is>
      </c>
      <c r="F472" t="inlineStr">
        <is>
          <t>Endividamento</t>
        </is>
      </c>
      <c r="G472" t="inlineStr">
        <is>
          <t>Processo Judicial</t>
        </is>
      </c>
      <c r="H472" t="n">
        <v>5000</v>
      </c>
      <c r="I472" t="inlineStr">
        <is>
          <t>True</t>
        </is>
      </c>
      <c r="J472" t="n">
        <v>2</v>
      </c>
      <c r="K472" t="n">
        <v>1</v>
      </c>
      <c r="L472" s="555" t="n">
        <v>45425</v>
      </c>
      <c r="M472" s="555" t="n">
        <v>45425</v>
      </c>
      <c r="N472" t="n">
        <v>2500</v>
      </c>
      <c r="O472" t="inlineStr">
        <is>
          <t>Pago</t>
        </is>
      </c>
      <c r="P472" s="555" t="n">
        <v>45425</v>
      </c>
      <c r="Q472" t="inlineStr">
        <is>
          <t>PROCESSO Nº 1000433-82.2024.5.02.0060 - LEONARDO JOSE ALVES MARIA•	1ª parcela, no valor de R$2.500,00, até 13/05/2024;•	2ª parcela, no valor de R$2.500,00, até 13/06/2024.BANCO DO BRASILAGÊNCIA Nº 7072-6CONTA CORRENTE Nº 5275-2CELSO FERNANDO GIANN</t>
        </is>
      </c>
      <c r="R472" t="inlineStr">
        <is>
          <t>05/2024</t>
        </is>
      </c>
      <c r="S472" t="inlineStr">
        <is>
          <t>05/2024</t>
        </is>
      </c>
    </row>
    <row r="473">
      <c r="A473" t="inlineStr">
        <is>
          <t>51184</t>
        </is>
      </c>
      <c r="B473" t="inlineStr">
        <is>
          <t>Love Cabaret</t>
        </is>
      </c>
      <c r="C473" t="inlineStr">
        <is>
          <t>ICMS</t>
        </is>
      </c>
      <c r="D473" t="inlineStr">
        <is>
          <t>ICMS</t>
        </is>
      </c>
      <c r="E473" t="inlineStr">
        <is>
          <t>26/36</t>
        </is>
      </c>
      <c r="F473" t="inlineStr">
        <is>
          <t>Endividamento</t>
        </is>
      </c>
      <c r="G473" t="inlineStr">
        <is>
          <t>Endividamento Geral</t>
        </is>
      </c>
      <c r="H473" t="n">
        <v>533.49</v>
      </c>
      <c r="I473" t="inlineStr">
        <is>
          <t>False</t>
        </is>
      </c>
      <c r="J473" t="n">
        <v/>
      </c>
      <c r="K473" t="n">
        <v/>
      </c>
      <c r="L473" s="555" t="n">
        <v>45406</v>
      </c>
      <c r="M473" s="555" t="n">
        <v>46200</v>
      </c>
      <c r="N473" t="n">
        <v>533.49</v>
      </c>
      <c r="O473" t="inlineStr">
        <is>
          <t>Pendente</t>
        </is>
      </c>
      <c r="Q473" t="inlineStr">
        <is>
          <t>ICMS 12/2023 - 36 PARCELAS - Nº 50099998-7</t>
        </is>
      </c>
      <c r="R473" t="inlineStr">
        <is>
          <t>06/2026</t>
        </is>
      </c>
    </row>
    <row r="474">
      <c r="A474" t="inlineStr">
        <is>
          <t>51182</t>
        </is>
      </c>
      <c r="B474" t="inlineStr">
        <is>
          <t>Love Cabaret</t>
        </is>
      </c>
      <c r="C474" t="inlineStr">
        <is>
          <t>ICMS</t>
        </is>
      </c>
      <c r="D474" t="inlineStr">
        <is>
          <t>ICMS</t>
        </is>
      </c>
      <c r="E474" t="inlineStr">
        <is>
          <t>16/36</t>
        </is>
      </c>
      <c r="F474" t="inlineStr">
        <is>
          <t>Endividamento</t>
        </is>
      </c>
      <c r="G474" t="inlineStr">
        <is>
          <t>Endividamento Geral</t>
        </is>
      </c>
      <c r="H474" t="n">
        <v>533.49</v>
      </c>
      <c r="I474" t="inlineStr">
        <is>
          <t>False</t>
        </is>
      </c>
      <c r="J474" t="n">
        <v/>
      </c>
      <c r="K474" t="n">
        <v/>
      </c>
      <c r="L474" s="555" t="n">
        <v>45406</v>
      </c>
      <c r="M474" s="555" t="n">
        <v>45896</v>
      </c>
      <c r="N474" t="n">
        <v>615.8099999999999</v>
      </c>
      <c r="O474" t="inlineStr">
        <is>
          <t>Pago</t>
        </is>
      </c>
      <c r="P474" s="555" t="n">
        <v>45896</v>
      </c>
      <c r="Q474" t="inlineStr">
        <is>
          <t>ICMS 12/2023 - 36 PARCELAS - Nº 50099998-7</t>
        </is>
      </c>
      <c r="R474" t="inlineStr">
        <is>
          <t>08/2025</t>
        </is>
      </c>
      <c r="S474" t="inlineStr">
        <is>
          <t>08/2025</t>
        </is>
      </c>
    </row>
    <row r="475">
      <c r="A475" t="inlineStr">
        <is>
          <t>51181</t>
        </is>
      </c>
      <c r="B475" t="inlineStr">
        <is>
          <t>Love Cabaret</t>
        </is>
      </c>
      <c r="C475" t="inlineStr">
        <is>
          <t>ICMS</t>
        </is>
      </c>
      <c r="D475" t="inlineStr">
        <is>
          <t>ICMS</t>
        </is>
      </c>
      <c r="E475" t="inlineStr">
        <is>
          <t>22/36</t>
        </is>
      </c>
      <c r="F475" t="inlineStr">
        <is>
          <t>Endividamento</t>
        </is>
      </c>
      <c r="G475" t="inlineStr">
        <is>
          <t>Endividamento Geral</t>
        </is>
      </c>
      <c r="H475" t="n">
        <v>653.63</v>
      </c>
      <c r="I475" t="inlineStr">
        <is>
          <t>False</t>
        </is>
      </c>
      <c r="J475" t="n">
        <v/>
      </c>
      <c r="K475" t="n">
        <v/>
      </c>
      <c r="L475" s="555" t="n">
        <v>45406</v>
      </c>
      <c r="M475" s="555" t="n">
        <v>46080</v>
      </c>
      <c r="N475" t="n">
        <v>653.63</v>
      </c>
      <c r="O475" t="inlineStr">
        <is>
          <t>Pago</t>
        </is>
      </c>
      <c r="P475" s="555" t="n">
        <v>46079</v>
      </c>
      <c r="Q475" t="inlineStr">
        <is>
          <t xml:space="preserve"> ICMS 12/2023 - 36 PARCELAS - Nº 50099998-7</t>
        </is>
      </c>
      <c r="R475" t="inlineStr">
        <is>
          <t>02/2026</t>
        </is>
      </c>
      <c r="S475" t="inlineStr">
        <is>
          <t>02/2026</t>
        </is>
      </c>
    </row>
    <row r="476">
      <c r="A476" t="inlineStr">
        <is>
          <t>51180</t>
        </is>
      </c>
      <c r="B476" t="inlineStr">
        <is>
          <t>Love Cabaret</t>
        </is>
      </c>
      <c r="C476" t="inlineStr">
        <is>
          <t>ICMS</t>
        </is>
      </c>
      <c r="D476" t="inlineStr">
        <is>
          <t>ICMS</t>
        </is>
      </c>
      <c r="E476" t="inlineStr">
        <is>
          <t>21/36</t>
        </is>
      </c>
      <c r="F476" t="inlineStr">
        <is>
          <t>Endividamento</t>
        </is>
      </c>
      <c r="G476" t="inlineStr">
        <is>
          <t>Endividamento Geral</t>
        </is>
      </c>
      <c r="H476" t="n">
        <v>647.4400000000001</v>
      </c>
      <c r="I476" t="inlineStr">
        <is>
          <t>False</t>
        </is>
      </c>
      <c r="J476" t="n">
        <v/>
      </c>
      <c r="K476" t="n">
        <v/>
      </c>
      <c r="L476" s="555" t="n">
        <v>45406</v>
      </c>
      <c r="M476" s="555" t="n">
        <v>46052</v>
      </c>
      <c r="N476" t="n">
        <v>647.4400000000001</v>
      </c>
      <c r="O476" t="inlineStr">
        <is>
          <t>Pago</t>
        </is>
      </c>
      <c r="P476" s="555" t="n">
        <v>46052</v>
      </c>
      <c r="Q476" t="inlineStr">
        <is>
          <t xml:space="preserve"> ICMS 12/2023 - 36 PARCELAS - Nº 50099998-7</t>
        </is>
      </c>
      <c r="R476" t="inlineStr">
        <is>
          <t>01/2026</t>
        </is>
      </c>
      <c r="S476" t="inlineStr">
        <is>
          <t>01/2026</t>
        </is>
      </c>
    </row>
    <row r="477">
      <c r="A477" t="inlineStr">
        <is>
          <t>51179</t>
        </is>
      </c>
      <c r="B477" t="inlineStr">
        <is>
          <t>Love Cabaret</t>
        </is>
      </c>
      <c r="C477" t="inlineStr">
        <is>
          <t>ICMS</t>
        </is>
      </c>
      <c r="D477" t="inlineStr">
        <is>
          <t>ICMS</t>
        </is>
      </c>
      <c r="E477" t="inlineStr">
        <is>
          <t>32/36</t>
        </is>
      </c>
      <c r="F477" t="inlineStr">
        <is>
          <t>Endividamento</t>
        </is>
      </c>
      <c r="G477" t="inlineStr">
        <is>
          <t>Endividamento Geral</t>
        </is>
      </c>
      <c r="H477" t="n">
        <v>533.49</v>
      </c>
      <c r="I477" t="inlineStr">
        <is>
          <t>False</t>
        </is>
      </c>
      <c r="J477" t="n">
        <v/>
      </c>
      <c r="K477" t="n">
        <v/>
      </c>
      <c r="L477" s="555" t="n">
        <v>45406</v>
      </c>
      <c r="M477" s="555" t="n">
        <v>46383</v>
      </c>
      <c r="N477" t="n">
        <v>533.49</v>
      </c>
      <c r="O477" t="inlineStr">
        <is>
          <t>Pendente</t>
        </is>
      </c>
      <c r="Q477" t="inlineStr">
        <is>
          <t>ICMS 12/2023 - 36 PARCELAS - Nº 50099998-7</t>
        </is>
      </c>
      <c r="R477" t="inlineStr">
        <is>
          <t>12/2026</t>
        </is>
      </c>
    </row>
    <row r="478">
      <c r="A478" t="inlineStr">
        <is>
          <t>51178</t>
        </is>
      </c>
      <c r="B478" t="inlineStr">
        <is>
          <t>Love Cabaret</t>
        </is>
      </c>
      <c r="C478" t="inlineStr">
        <is>
          <t>ICMS</t>
        </is>
      </c>
      <c r="D478" t="inlineStr">
        <is>
          <t>ICMS</t>
        </is>
      </c>
      <c r="E478" t="inlineStr">
        <is>
          <t>12/36</t>
        </is>
      </c>
      <c r="F478" t="inlineStr">
        <is>
          <t>Endividamento</t>
        </is>
      </c>
      <c r="G478" t="inlineStr">
        <is>
          <t>Endividamento Geral</t>
        </is>
      </c>
      <c r="H478" t="n">
        <v>533.49</v>
      </c>
      <c r="I478" t="inlineStr">
        <is>
          <t>False</t>
        </is>
      </c>
      <c r="J478" t="n">
        <v/>
      </c>
      <c r="K478" t="n">
        <v/>
      </c>
      <c r="L478" s="555" t="n">
        <v>45406</v>
      </c>
      <c r="M478" s="555" t="n">
        <v>45774</v>
      </c>
      <c r="N478" t="n">
        <v>591.37</v>
      </c>
      <c r="O478" t="inlineStr">
        <is>
          <t>Pago</t>
        </is>
      </c>
      <c r="P478" s="555" t="n">
        <v>45777</v>
      </c>
      <c r="Q478" t="inlineStr">
        <is>
          <t>ICMS 12/2023 - 36 PARCELAS - Nº 50099998-7</t>
        </is>
      </c>
      <c r="R478" t="inlineStr">
        <is>
          <t>04/2025</t>
        </is>
      </c>
      <c r="S478" t="inlineStr">
        <is>
          <t>04/2025</t>
        </is>
      </c>
    </row>
    <row r="479">
      <c r="A479" t="inlineStr">
        <is>
          <t>51176</t>
        </is>
      </c>
      <c r="B479" t="inlineStr">
        <is>
          <t>Love Cabaret</t>
        </is>
      </c>
      <c r="C479" t="inlineStr">
        <is>
          <t>ICMS</t>
        </is>
      </c>
      <c r="D479" t="inlineStr">
        <is>
          <t>ICMS</t>
        </is>
      </c>
      <c r="E479" t="inlineStr">
        <is>
          <t>28/36</t>
        </is>
      </c>
      <c r="F479" t="inlineStr">
        <is>
          <t>Endividamento</t>
        </is>
      </c>
      <c r="G479" t="inlineStr">
        <is>
          <t>Endividamento Geral</t>
        </is>
      </c>
      <c r="H479" t="n">
        <v>533.49</v>
      </c>
      <c r="I479" t="inlineStr">
        <is>
          <t>False</t>
        </is>
      </c>
      <c r="J479" t="n">
        <v/>
      </c>
      <c r="K479" t="n">
        <v/>
      </c>
      <c r="L479" s="555" t="n">
        <v>45406</v>
      </c>
      <c r="M479" s="555" t="n">
        <v>46261</v>
      </c>
      <c r="N479" t="n">
        <v>533.49</v>
      </c>
      <c r="O479" t="inlineStr">
        <is>
          <t>Pendente</t>
        </is>
      </c>
      <c r="Q479" t="inlineStr">
        <is>
          <t>ICMS 12/2023 - 36 PARCELAS - Nº 50099998-7</t>
        </is>
      </c>
      <c r="R479" t="inlineStr">
        <is>
          <t>08/2026</t>
        </is>
      </c>
    </row>
    <row r="480">
      <c r="A480" t="inlineStr">
        <is>
          <t>51173</t>
        </is>
      </c>
      <c r="B480" t="inlineStr">
        <is>
          <t>Love Cabaret</t>
        </is>
      </c>
      <c r="C480" t="inlineStr">
        <is>
          <t>ICMS</t>
        </is>
      </c>
      <c r="D480" t="inlineStr">
        <is>
          <t>ICMS</t>
        </is>
      </c>
      <c r="E480" t="inlineStr">
        <is>
          <t>10/36</t>
        </is>
      </c>
      <c r="F480" t="inlineStr">
        <is>
          <t>Endividamento</t>
        </is>
      </c>
      <c r="G480" t="inlineStr">
        <is>
          <t>Endividamento Geral</t>
        </is>
      </c>
      <c r="H480" t="n">
        <v>442.33</v>
      </c>
      <c r="I480" t="inlineStr">
        <is>
          <t>False</t>
        </is>
      </c>
      <c r="J480" t="n">
        <v/>
      </c>
      <c r="K480" t="n">
        <v/>
      </c>
      <c r="L480" s="555" t="n">
        <v>45406</v>
      </c>
      <c r="M480" s="555" t="n">
        <v>45715</v>
      </c>
      <c r="N480" t="n">
        <v>580.97</v>
      </c>
      <c r="O480" t="inlineStr">
        <is>
          <t>Pago</t>
        </is>
      </c>
      <c r="P480" s="555" t="n">
        <v>45714</v>
      </c>
      <c r="Q480" t="inlineStr">
        <is>
          <t>ICMS 12/2023 - 36 PARCELAS - Nº 50099998-7</t>
        </is>
      </c>
      <c r="R480" t="inlineStr">
        <is>
          <t>02/2025</t>
        </is>
      </c>
      <c r="S480" t="inlineStr">
        <is>
          <t>02/2025</t>
        </is>
      </c>
    </row>
    <row r="481">
      <c r="A481" t="inlineStr">
        <is>
          <t>51172</t>
        </is>
      </c>
      <c r="B481" t="inlineStr">
        <is>
          <t>Love Cabaret</t>
        </is>
      </c>
      <c r="C481" t="inlineStr">
        <is>
          <t>ICMS</t>
        </is>
      </c>
      <c r="D481" t="inlineStr">
        <is>
          <t>ICMS</t>
        </is>
      </c>
      <c r="E481" t="inlineStr">
        <is>
          <t>35/36</t>
        </is>
      </c>
      <c r="F481" t="inlineStr">
        <is>
          <t>Endividamento</t>
        </is>
      </c>
      <c r="G481" t="inlineStr">
        <is>
          <t>Endividamento Geral</t>
        </is>
      </c>
      <c r="H481" t="n">
        <v>533.4400000000001</v>
      </c>
      <c r="I481" t="inlineStr">
        <is>
          <t>False</t>
        </is>
      </c>
      <c r="J481" t="n">
        <v/>
      </c>
      <c r="K481" t="n">
        <v/>
      </c>
      <c r="L481" s="555" t="n">
        <v>45406</v>
      </c>
      <c r="M481" s="555" t="n">
        <v>46473</v>
      </c>
      <c r="N481" t="n">
        <v>533.4400000000001</v>
      </c>
      <c r="O481" t="inlineStr">
        <is>
          <t>Pendente</t>
        </is>
      </c>
      <c r="Q481" t="inlineStr">
        <is>
          <t>ICMS 12/2023 - 36 PARCELAS - Nº 50099998-7</t>
        </is>
      </c>
      <c r="R481" t="inlineStr">
        <is>
          <t>03/2027</t>
        </is>
      </c>
    </row>
    <row r="482">
      <c r="A482" t="inlineStr">
        <is>
          <t>51171</t>
        </is>
      </c>
      <c r="B482" t="inlineStr">
        <is>
          <t>Love Cabaret</t>
        </is>
      </c>
      <c r="C482" t="inlineStr">
        <is>
          <t>ICMS</t>
        </is>
      </c>
      <c r="D482" t="inlineStr">
        <is>
          <t>ICMS</t>
        </is>
      </c>
      <c r="E482" t="inlineStr">
        <is>
          <t>13/36</t>
        </is>
      </c>
      <c r="F482" t="inlineStr">
        <is>
          <t>Endividamento</t>
        </is>
      </c>
      <c r="G482" t="inlineStr">
        <is>
          <t>Endividamento Geral</t>
        </is>
      </c>
      <c r="H482" t="n">
        <v>533.49</v>
      </c>
      <c r="I482" t="inlineStr">
        <is>
          <t>False</t>
        </is>
      </c>
      <c r="J482" t="n">
        <v/>
      </c>
      <c r="K482" t="n">
        <v/>
      </c>
      <c r="L482" s="555" t="n">
        <v>45406</v>
      </c>
      <c r="M482" s="555" t="n">
        <v>45804</v>
      </c>
      <c r="N482" t="n">
        <v>597.03</v>
      </c>
      <c r="O482" t="inlineStr">
        <is>
          <t>Pago</t>
        </is>
      </c>
      <c r="P482" s="555" t="n">
        <v>45803</v>
      </c>
      <c r="Q482" t="inlineStr">
        <is>
          <t>ICMS 12/2023 - 36 PARCELAS - Nº 50099998-7</t>
        </is>
      </c>
      <c r="R482" t="inlineStr">
        <is>
          <t>05/2025</t>
        </is>
      </c>
      <c r="S482" t="inlineStr">
        <is>
          <t>05/2025</t>
        </is>
      </c>
    </row>
    <row r="483">
      <c r="A483" t="inlineStr">
        <is>
          <t>51170</t>
        </is>
      </c>
      <c r="B483" t="inlineStr">
        <is>
          <t>Love Cabaret</t>
        </is>
      </c>
      <c r="C483" t="inlineStr">
        <is>
          <t>ICMS</t>
        </is>
      </c>
      <c r="D483" t="inlineStr">
        <is>
          <t>ICMS</t>
        </is>
      </c>
      <c r="E483" t="inlineStr">
        <is>
          <t>31/36</t>
        </is>
      </c>
      <c r="F483" t="inlineStr">
        <is>
          <t>Endividamento</t>
        </is>
      </c>
      <c r="G483" t="inlineStr">
        <is>
          <t>Endividamento Geral</t>
        </is>
      </c>
      <c r="H483" t="n">
        <v>533.49</v>
      </c>
      <c r="I483" t="inlineStr">
        <is>
          <t>False</t>
        </is>
      </c>
      <c r="J483" t="n">
        <v/>
      </c>
      <c r="K483" t="n">
        <v/>
      </c>
      <c r="L483" s="555" t="n">
        <v>45406</v>
      </c>
      <c r="M483" s="555" t="n">
        <v>46353</v>
      </c>
      <c r="N483" t="n">
        <v>533.49</v>
      </c>
      <c r="O483" t="inlineStr">
        <is>
          <t>Pendente</t>
        </is>
      </c>
      <c r="Q483" t="inlineStr">
        <is>
          <t>ICMS 12/2023 - 36 PARCELAS - Nº 50099998-7</t>
        </is>
      </c>
      <c r="R483" t="inlineStr">
        <is>
          <t>11/2026</t>
        </is>
      </c>
    </row>
    <row r="484">
      <c r="A484" t="inlineStr">
        <is>
          <t>51168</t>
        </is>
      </c>
      <c r="B484" t="inlineStr">
        <is>
          <t>Love Cabaret</t>
        </is>
      </c>
      <c r="C484" t="inlineStr">
        <is>
          <t>ICMS</t>
        </is>
      </c>
      <c r="D484" t="inlineStr">
        <is>
          <t>ICMS</t>
        </is>
      </c>
      <c r="E484" t="inlineStr">
        <is>
          <t>17/36</t>
        </is>
      </c>
      <c r="F484" t="inlineStr">
        <is>
          <t>Endividamento</t>
        </is>
      </c>
      <c r="G484" t="inlineStr">
        <is>
          <t>Endividamento Geral</t>
        </is>
      </c>
      <c r="H484" t="n">
        <v>533.49</v>
      </c>
      <c r="I484" t="inlineStr">
        <is>
          <t>False</t>
        </is>
      </c>
      <c r="J484" t="n">
        <v/>
      </c>
      <c r="K484" t="n">
        <v/>
      </c>
      <c r="L484" s="555" t="n">
        <v>45406</v>
      </c>
      <c r="M484" s="555" t="n">
        <v>45930</v>
      </c>
      <c r="N484" t="n">
        <v>622</v>
      </c>
      <c r="O484" t="inlineStr">
        <is>
          <t>Pago</t>
        </is>
      </c>
      <c r="P484" s="555" t="n">
        <v>45929</v>
      </c>
      <c r="Q484" t="inlineStr">
        <is>
          <t>ICMS 12/2023 - 36 PARCELAS - Nº 50099998-7</t>
        </is>
      </c>
      <c r="R484" t="inlineStr">
        <is>
          <t>09/2025</t>
        </is>
      </c>
      <c r="S484" t="inlineStr">
        <is>
          <t>09/2025</t>
        </is>
      </c>
    </row>
    <row r="485">
      <c r="A485" t="inlineStr">
        <is>
          <t>51167</t>
        </is>
      </c>
      <c r="B485" t="inlineStr">
        <is>
          <t>Love Cabaret</t>
        </is>
      </c>
      <c r="C485" t="inlineStr">
        <is>
          <t>ICMS</t>
        </is>
      </c>
      <c r="D485" t="inlineStr">
        <is>
          <t>ICMS</t>
        </is>
      </c>
      <c r="E485" t="inlineStr">
        <is>
          <t>19/36</t>
        </is>
      </c>
      <c r="F485" t="inlineStr">
        <is>
          <t>Endividamento</t>
        </is>
      </c>
      <c r="G485" t="inlineStr">
        <is>
          <t>Endividamento Geral</t>
        </is>
      </c>
      <c r="H485" t="n">
        <v>635.33</v>
      </c>
      <c r="I485" t="inlineStr">
        <is>
          <t>False</t>
        </is>
      </c>
      <c r="J485" t="n">
        <v/>
      </c>
      <c r="K485" t="n">
        <v/>
      </c>
      <c r="L485" s="555" t="n">
        <v>45406</v>
      </c>
      <c r="M485" s="555" t="n">
        <v>45988</v>
      </c>
      <c r="N485" t="n">
        <v>635.33</v>
      </c>
      <c r="O485" t="inlineStr">
        <is>
          <t>Pago</t>
        </is>
      </c>
      <c r="P485" s="555" t="n">
        <v>45987</v>
      </c>
      <c r="Q485" t="inlineStr">
        <is>
          <t>ICMS 12/2023 - 36 PARCELAS - Nº 50099998-7</t>
        </is>
      </c>
      <c r="R485" t="inlineStr">
        <is>
          <t>11/2025</t>
        </is>
      </c>
      <c r="S485" t="inlineStr">
        <is>
          <t>11/2025</t>
        </is>
      </c>
    </row>
    <row r="486">
      <c r="A486" t="inlineStr">
        <is>
          <t>51166</t>
        </is>
      </c>
      <c r="B486" t="inlineStr">
        <is>
          <t>Love Cabaret</t>
        </is>
      </c>
      <c r="C486" t="inlineStr">
        <is>
          <t>ICMS</t>
        </is>
      </c>
      <c r="D486" t="inlineStr">
        <is>
          <t>ICMS</t>
        </is>
      </c>
      <c r="E486" t="inlineStr">
        <is>
          <t>24/36</t>
        </is>
      </c>
      <c r="F486" t="inlineStr">
        <is>
          <t>Endividamento</t>
        </is>
      </c>
      <c r="G486" t="inlineStr">
        <is>
          <t>Endividamento Geral</t>
        </is>
      </c>
      <c r="H486" t="n">
        <v>533.49</v>
      </c>
      <c r="I486" t="inlineStr">
        <is>
          <t>False</t>
        </is>
      </c>
      <c r="J486" t="n">
        <v/>
      </c>
      <c r="K486" t="n">
        <v/>
      </c>
      <c r="L486" s="555" t="n">
        <v>45406</v>
      </c>
      <c r="M486" s="555" t="n">
        <v>46139</v>
      </c>
      <c r="N486" t="n">
        <v>533.49</v>
      </c>
      <c r="O486" t="inlineStr">
        <is>
          <t>Pendente</t>
        </is>
      </c>
      <c r="Q486" t="inlineStr">
        <is>
          <t>ICMS 12/2023 - 36 PARCELAS - Nº 50099998-7</t>
        </is>
      </c>
      <c r="R486" t="inlineStr">
        <is>
          <t>04/2026</t>
        </is>
      </c>
    </row>
    <row r="487">
      <c r="A487" t="inlineStr">
        <is>
          <t>51165</t>
        </is>
      </c>
      <c r="B487" t="inlineStr">
        <is>
          <t>Love Cabaret</t>
        </is>
      </c>
      <c r="C487" t="inlineStr">
        <is>
          <t>ICMS</t>
        </is>
      </c>
      <c r="D487" t="inlineStr">
        <is>
          <t>ICMS</t>
        </is>
      </c>
      <c r="E487" t="inlineStr">
        <is>
          <t>25/36</t>
        </is>
      </c>
      <c r="F487" t="inlineStr">
        <is>
          <t>Endividamento</t>
        </is>
      </c>
      <c r="G487" t="inlineStr">
        <is>
          <t>Endividamento Geral</t>
        </is>
      </c>
      <c r="H487" t="n">
        <v>533.49</v>
      </c>
      <c r="I487" t="inlineStr">
        <is>
          <t>False</t>
        </is>
      </c>
      <c r="J487" t="n">
        <v/>
      </c>
      <c r="K487" t="n">
        <v/>
      </c>
      <c r="L487" s="555" t="n">
        <v>45406</v>
      </c>
      <c r="M487" s="555" t="n">
        <v>46169</v>
      </c>
      <c r="N487" t="n">
        <v>533.49</v>
      </c>
      <c r="O487" t="inlineStr">
        <is>
          <t>Pendente</t>
        </is>
      </c>
      <c r="Q487" t="inlineStr">
        <is>
          <t>ICMS 12/2023 - 36 PARCELAS - Nº 50099998-7</t>
        </is>
      </c>
      <c r="R487" t="inlineStr">
        <is>
          <t>05/2026</t>
        </is>
      </c>
    </row>
    <row r="488">
      <c r="A488" t="inlineStr">
        <is>
          <t>51164</t>
        </is>
      </c>
      <c r="B488" t="inlineStr">
        <is>
          <t>Love Cabaret</t>
        </is>
      </c>
      <c r="C488" t="inlineStr">
        <is>
          <t>ICMS</t>
        </is>
      </c>
      <c r="D488" t="inlineStr">
        <is>
          <t>ICMS</t>
        </is>
      </c>
      <c r="E488" t="inlineStr">
        <is>
          <t>34/36</t>
        </is>
      </c>
      <c r="F488" t="inlineStr">
        <is>
          <t>Endividamento</t>
        </is>
      </c>
      <c r="G488" t="inlineStr">
        <is>
          <t>Endividamento Geral</t>
        </is>
      </c>
      <c r="H488" t="n">
        <v>533.49</v>
      </c>
      <c r="I488" t="inlineStr">
        <is>
          <t>False</t>
        </is>
      </c>
      <c r="J488" t="n">
        <v/>
      </c>
      <c r="K488" t="n">
        <v/>
      </c>
      <c r="L488" s="555" t="n">
        <v>45406</v>
      </c>
      <c r="M488" s="555" t="n">
        <v>46445</v>
      </c>
      <c r="N488" t="n">
        <v>533.49</v>
      </c>
      <c r="O488" t="inlineStr">
        <is>
          <t>Pendente</t>
        </is>
      </c>
      <c r="Q488" t="inlineStr">
        <is>
          <t>ICMS 12/2023 - 36 PARCELAS - Nº 50099998-7</t>
        </is>
      </c>
      <c r="R488" t="inlineStr">
        <is>
          <t>02/2027</t>
        </is>
      </c>
    </row>
    <row r="489">
      <c r="A489" t="inlineStr">
        <is>
          <t>51160</t>
        </is>
      </c>
      <c r="B489" t="inlineStr">
        <is>
          <t>Love Cabaret</t>
        </is>
      </c>
      <c r="C489" t="inlineStr">
        <is>
          <t>ICMS</t>
        </is>
      </c>
      <c r="D489" t="inlineStr">
        <is>
          <t>ICMS</t>
        </is>
      </c>
      <c r="E489" t="inlineStr">
        <is>
          <t>18/36</t>
        </is>
      </c>
      <c r="F489" t="inlineStr">
        <is>
          <t>Endividamento</t>
        </is>
      </c>
      <c r="G489" t="inlineStr">
        <is>
          <t>Endividamento Geral</t>
        </is>
      </c>
      <c r="H489" t="n">
        <v>533.49</v>
      </c>
      <c r="I489" t="inlineStr">
        <is>
          <t>False</t>
        </is>
      </c>
      <c r="J489" t="n">
        <v/>
      </c>
      <c r="K489" t="n">
        <v/>
      </c>
      <c r="L489" s="555" t="n">
        <v>45406</v>
      </c>
      <c r="M489" s="555" t="n">
        <v>45957</v>
      </c>
      <c r="N489" t="n">
        <v>628.5</v>
      </c>
      <c r="O489" t="inlineStr">
        <is>
          <t>Pago</t>
        </is>
      </c>
      <c r="P489" s="555" t="n">
        <v>45957</v>
      </c>
      <c r="Q489" t="inlineStr">
        <is>
          <t>ICMS 12/2023 - 36 PARCELAS - Nº 50099998-7</t>
        </is>
      </c>
      <c r="R489" t="inlineStr">
        <is>
          <t>10/2025</t>
        </is>
      </c>
      <c r="S489" t="inlineStr">
        <is>
          <t>10/2025</t>
        </is>
      </c>
    </row>
    <row r="490">
      <c r="A490" t="inlineStr">
        <is>
          <t>51159</t>
        </is>
      </c>
      <c r="B490" t="inlineStr">
        <is>
          <t>Love Cabaret</t>
        </is>
      </c>
      <c r="C490" t="inlineStr">
        <is>
          <t>ICMS</t>
        </is>
      </c>
      <c r="D490" t="inlineStr">
        <is>
          <t>ICMS</t>
        </is>
      </c>
      <c r="E490" t="inlineStr">
        <is>
          <t>11/36</t>
        </is>
      </c>
      <c r="F490" t="inlineStr">
        <is>
          <t>Endividamento</t>
        </is>
      </c>
      <c r="G490" t="inlineStr">
        <is>
          <t>Endividamento Geral</t>
        </is>
      </c>
      <c r="H490" t="n">
        <v>447.61</v>
      </c>
      <c r="I490" t="inlineStr">
        <is>
          <t>False</t>
        </is>
      </c>
      <c r="J490" t="n">
        <v/>
      </c>
      <c r="K490" t="n">
        <v/>
      </c>
      <c r="L490" s="555" t="n">
        <v>45406</v>
      </c>
      <c r="M490" s="555" t="n">
        <v>45743</v>
      </c>
      <c r="N490" t="n">
        <v>586.25</v>
      </c>
      <c r="O490" t="inlineStr">
        <is>
          <t>Pago</t>
        </is>
      </c>
      <c r="P490" s="555" t="n">
        <v>45742</v>
      </c>
      <c r="Q490" t="inlineStr">
        <is>
          <t>ICMS 12/2023 - 36 PARCELAS - Nº 50099998-7</t>
        </is>
      </c>
      <c r="R490" t="inlineStr">
        <is>
          <t>03/2025</t>
        </is>
      </c>
      <c r="S490" t="inlineStr">
        <is>
          <t>03/2025</t>
        </is>
      </c>
    </row>
    <row r="491">
      <c r="A491" t="inlineStr">
        <is>
          <t>51158</t>
        </is>
      </c>
      <c r="B491" t="inlineStr">
        <is>
          <t>Love Cabaret</t>
        </is>
      </c>
      <c r="C491" t="inlineStr">
        <is>
          <t>ICMS</t>
        </is>
      </c>
      <c r="D491" t="inlineStr">
        <is>
          <t>ICMS</t>
        </is>
      </c>
      <c r="E491" t="inlineStr">
        <is>
          <t>29/36</t>
        </is>
      </c>
      <c r="F491" t="inlineStr">
        <is>
          <t>Endividamento</t>
        </is>
      </c>
      <c r="G491" t="inlineStr">
        <is>
          <t>Endividamento Geral</t>
        </is>
      </c>
      <c r="H491" t="n">
        <v>533.49</v>
      </c>
      <c r="I491" t="inlineStr">
        <is>
          <t>False</t>
        </is>
      </c>
      <c r="J491" t="n">
        <v/>
      </c>
      <c r="K491" t="n">
        <v/>
      </c>
      <c r="L491" s="555" t="n">
        <v>45406</v>
      </c>
      <c r="M491" s="555" t="n">
        <v>46292</v>
      </c>
      <c r="N491" t="n">
        <v>533.49</v>
      </c>
      <c r="O491" t="inlineStr">
        <is>
          <t>Pendente</t>
        </is>
      </c>
      <c r="Q491" t="inlineStr">
        <is>
          <t>ICMS 12/2023 - 36 PARCELAS - Nº 50099998-7</t>
        </is>
      </c>
      <c r="R491" t="inlineStr">
        <is>
          <t>09/2026</t>
        </is>
      </c>
    </row>
    <row r="492">
      <c r="A492" t="inlineStr">
        <is>
          <t>51157</t>
        </is>
      </c>
      <c r="B492" t="inlineStr">
        <is>
          <t>Love Cabaret</t>
        </is>
      </c>
      <c r="C492" t="inlineStr">
        <is>
          <t>ICMS</t>
        </is>
      </c>
      <c r="D492" t="inlineStr">
        <is>
          <t>ICMS</t>
        </is>
      </c>
      <c r="E492" t="inlineStr">
        <is>
          <t>30/36</t>
        </is>
      </c>
      <c r="F492" t="inlineStr">
        <is>
          <t>Endividamento</t>
        </is>
      </c>
      <c r="G492" t="inlineStr">
        <is>
          <t>Endividamento Geral</t>
        </is>
      </c>
      <c r="H492" t="n">
        <v>533.49</v>
      </c>
      <c r="I492" t="inlineStr">
        <is>
          <t>False</t>
        </is>
      </c>
      <c r="J492" t="n">
        <v/>
      </c>
      <c r="K492" t="n">
        <v/>
      </c>
      <c r="L492" s="555" t="n">
        <v>45406</v>
      </c>
      <c r="M492" s="555" t="n">
        <v>46322</v>
      </c>
      <c r="N492" t="n">
        <v>533.49</v>
      </c>
      <c r="O492" t="inlineStr">
        <is>
          <t>Pendente</t>
        </is>
      </c>
      <c r="Q492" t="inlineStr">
        <is>
          <t>ICMS 12/2023 - 36 PARCELAS - Nº 50099998-7</t>
        </is>
      </c>
      <c r="R492" t="inlineStr">
        <is>
          <t>10/2026</t>
        </is>
      </c>
    </row>
    <row r="493">
      <c r="A493" t="inlineStr">
        <is>
          <t>51156</t>
        </is>
      </c>
      <c r="B493" t="inlineStr">
        <is>
          <t>Love Cabaret</t>
        </is>
      </c>
      <c r="C493" t="inlineStr">
        <is>
          <t>ICMS</t>
        </is>
      </c>
      <c r="D493" t="inlineStr">
        <is>
          <t>ICMS</t>
        </is>
      </c>
      <c r="E493" t="inlineStr">
        <is>
          <t>9/36</t>
        </is>
      </c>
      <c r="F493" t="inlineStr">
        <is>
          <t>Endividamento</t>
        </is>
      </c>
      <c r="G493" t="inlineStr">
        <is>
          <t>Endividamento Geral</t>
        </is>
      </c>
      <c r="H493" t="n">
        <v>436.94</v>
      </c>
      <c r="I493" t="inlineStr">
        <is>
          <t>False</t>
        </is>
      </c>
      <c r="J493" t="n">
        <v/>
      </c>
      <c r="K493" t="n">
        <v/>
      </c>
      <c r="L493" s="555" t="n">
        <v>45406</v>
      </c>
      <c r="M493" s="555" t="n">
        <v>45684</v>
      </c>
      <c r="N493" t="n">
        <v>575.58</v>
      </c>
      <c r="O493" t="inlineStr">
        <is>
          <t>Pago</t>
        </is>
      </c>
      <c r="P493" s="555" t="n">
        <v>45687</v>
      </c>
      <c r="Q493" t="inlineStr">
        <is>
          <t>ICMS 12/2023 - 36 PARCELAS - Nº 50099998-7</t>
        </is>
      </c>
      <c r="R493" t="inlineStr">
        <is>
          <t>01/2025</t>
        </is>
      </c>
      <c r="S493" t="inlineStr">
        <is>
          <t>01/2025</t>
        </is>
      </c>
    </row>
    <row r="494">
      <c r="A494" t="inlineStr">
        <is>
          <t>51155</t>
        </is>
      </c>
      <c r="B494" t="inlineStr">
        <is>
          <t>Love Cabaret</t>
        </is>
      </c>
      <c r="C494" t="inlineStr">
        <is>
          <t>ICMS</t>
        </is>
      </c>
      <c r="D494" t="inlineStr">
        <is>
          <t>ICMS</t>
        </is>
      </c>
      <c r="E494" t="inlineStr">
        <is>
          <t>23/36</t>
        </is>
      </c>
      <c r="F494" t="inlineStr">
        <is>
          <t>Endividamento</t>
        </is>
      </c>
      <c r="G494" t="inlineStr">
        <is>
          <t>Endividamento Geral</t>
        </is>
      </c>
      <c r="H494" t="n">
        <v>533.49</v>
      </c>
      <c r="I494" t="inlineStr">
        <is>
          <t>False</t>
        </is>
      </c>
      <c r="J494" t="n">
        <v/>
      </c>
      <c r="K494" t="n">
        <v/>
      </c>
      <c r="L494" s="555" t="n">
        <v>45406</v>
      </c>
      <c r="M494" s="555" t="n">
        <v>46108</v>
      </c>
      <c r="N494" t="n">
        <v>533.49</v>
      </c>
      <c r="O494" t="inlineStr">
        <is>
          <t>Pendente</t>
        </is>
      </c>
      <c r="Q494" t="inlineStr">
        <is>
          <t xml:space="preserve"> (Suspenso / Substituído Acordo Paulista) ICMS 12/2023 - 36 PARCELAS - Nº 50099998-7</t>
        </is>
      </c>
      <c r="R494" t="inlineStr">
        <is>
          <t>03/2026</t>
        </is>
      </c>
    </row>
    <row r="495">
      <c r="A495" t="inlineStr">
        <is>
          <t>51154</t>
        </is>
      </c>
      <c r="B495" t="inlineStr">
        <is>
          <t>Love Cabaret</t>
        </is>
      </c>
      <c r="C495" t="inlineStr">
        <is>
          <t>ICMS</t>
        </is>
      </c>
      <c r="D495" t="inlineStr">
        <is>
          <t>ICMS</t>
        </is>
      </c>
      <c r="E495" t="inlineStr">
        <is>
          <t>27/36</t>
        </is>
      </c>
      <c r="F495" t="inlineStr">
        <is>
          <t>Endividamento</t>
        </is>
      </c>
      <c r="G495" t="inlineStr">
        <is>
          <t>Endividamento Geral</t>
        </is>
      </c>
      <c r="H495" t="n">
        <v>533.49</v>
      </c>
      <c r="I495" t="inlineStr">
        <is>
          <t>False</t>
        </is>
      </c>
      <c r="J495" t="n">
        <v/>
      </c>
      <c r="K495" t="n">
        <v/>
      </c>
      <c r="L495" s="555" t="n">
        <v>45406</v>
      </c>
      <c r="M495" s="555" t="n">
        <v>46230</v>
      </c>
      <c r="N495" t="n">
        <v>533.49</v>
      </c>
      <c r="O495" t="inlineStr">
        <is>
          <t>Pendente</t>
        </is>
      </c>
      <c r="Q495" t="inlineStr">
        <is>
          <t>ICMS 12/2023 - 36 PARCELAS - Nº 50099998-7</t>
        </is>
      </c>
      <c r="R495" t="inlineStr">
        <is>
          <t>07/2026</t>
        </is>
      </c>
    </row>
    <row r="496">
      <c r="A496" t="inlineStr">
        <is>
          <t>51151</t>
        </is>
      </c>
      <c r="B496" t="inlineStr">
        <is>
          <t>Love Cabaret</t>
        </is>
      </c>
      <c r="C496" t="inlineStr">
        <is>
          <t>ICMS</t>
        </is>
      </c>
      <c r="D496" t="inlineStr">
        <is>
          <t>ICMS</t>
        </is>
      </c>
      <c r="E496" t="inlineStr">
        <is>
          <t>20/36</t>
        </is>
      </c>
      <c r="F496" t="inlineStr">
        <is>
          <t>Endividamento</t>
        </is>
      </c>
      <c r="G496" t="inlineStr">
        <is>
          <t>Endividamento Geral</t>
        </is>
      </c>
      <c r="H496" t="n">
        <v>640.9299999999999</v>
      </c>
      <c r="I496" t="inlineStr">
        <is>
          <t>False</t>
        </is>
      </c>
      <c r="J496" t="n">
        <v/>
      </c>
      <c r="K496" t="n">
        <v/>
      </c>
      <c r="L496" s="555" t="n">
        <v>45406</v>
      </c>
      <c r="M496" s="555" t="n">
        <v>46022</v>
      </c>
      <c r="N496" t="n">
        <v>640.9299999999999</v>
      </c>
      <c r="O496" t="inlineStr">
        <is>
          <t>Pago</t>
        </is>
      </c>
      <c r="P496" s="555" t="n">
        <v>46020</v>
      </c>
      <c r="Q496" t="inlineStr">
        <is>
          <t>ICMS 12/2023 - 36 PARCELAS - Nº 50099998-7</t>
        </is>
      </c>
      <c r="R496" t="inlineStr">
        <is>
          <t>12/2025</t>
        </is>
      </c>
      <c r="S496" t="inlineStr">
        <is>
          <t>12/2025</t>
        </is>
      </c>
    </row>
    <row r="497">
      <c r="A497" t="inlineStr">
        <is>
          <t>51150</t>
        </is>
      </c>
      <c r="B497" t="inlineStr">
        <is>
          <t>Love Cabaret</t>
        </is>
      </c>
      <c r="C497" t="inlineStr">
        <is>
          <t>ICMS</t>
        </is>
      </c>
      <c r="D497" t="inlineStr">
        <is>
          <t>ICMS</t>
        </is>
      </c>
      <c r="E497" t="inlineStr">
        <is>
          <t>33/36</t>
        </is>
      </c>
      <c r="F497" t="inlineStr">
        <is>
          <t>Endividamento</t>
        </is>
      </c>
      <c r="G497" t="inlineStr">
        <is>
          <t>Endividamento Geral</t>
        </is>
      </c>
      <c r="H497" t="n">
        <v>533.49</v>
      </c>
      <c r="I497" t="inlineStr">
        <is>
          <t>False</t>
        </is>
      </c>
      <c r="J497" t="n">
        <v/>
      </c>
      <c r="K497" t="n">
        <v/>
      </c>
      <c r="L497" s="555" t="n">
        <v>45406</v>
      </c>
      <c r="M497" s="555" t="n">
        <v>46414</v>
      </c>
      <c r="N497" t="n">
        <v>533.49</v>
      </c>
      <c r="O497" t="inlineStr">
        <is>
          <t>Pendente</t>
        </is>
      </c>
      <c r="Q497" t="inlineStr">
        <is>
          <t>ICMS 12/2023 - 36 PARCELAS - Nº 50099998-7</t>
        </is>
      </c>
      <c r="R497" t="inlineStr">
        <is>
          <t>01/2027</t>
        </is>
      </c>
    </row>
    <row r="498">
      <c r="A498" t="inlineStr">
        <is>
          <t>48517</t>
        </is>
      </c>
      <c r="B498" t="inlineStr">
        <is>
          <t>Love Cabaret</t>
        </is>
      </c>
      <c r="C498" t="inlineStr">
        <is>
          <t xml:space="preserve">MINISTERIO DA FAZENDA </t>
        </is>
      </c>
      <c r="D498" t="inlineStr">
        <is>
          <t>MINISTERIO DA FAZENDA</t>
        </is>
      </c>
      <c r="E498" t="inlineStr">
        <is>
          <t>11/60</t>
        </is>
      </c>
      <c r="F498" t="inlineStr">
        <is>
          <t>Endividamento</t>
        </is>
      </c>
      <c r="G498" t="inlineStr">
        <is>
          <t>Endividamento Geral</t>
        </is>
      </c>
      <c r="H498" t="n">
        <v>17791.69</v>
      </c>
      <c r="I498" t="inlineStr">
        <is>
          <t>False</t>
        </is>
      </c>
      <c r="J498" t="n">
        <v/>
      </c>
      <c r="K498" t="n">
        <v/>
      </c>
      <c r="L498" s="555" t="n">
        <v>45366</v>
      </c>
      <c r="M498" s="555" t="n">
        <v>45685</v>
      </c>
      <c r="N498" t="n">
        <v>19188.33</v>
      </c>
      <c r="O498" t="inlineStr">
        <is>
          <t>Pago</t>
        </is>
      </c>
      <c r="P498" s="555" t="n">
        <v>45656</v>
      </c>
      <c r="Q498" t="inlineStr">
        <is>
          <t>(PAGO EM DUPLICIDADE E DESCONTADO NA PERCELA DO MÊS 01) PARCELAMENTO 02110001200422720702402 IMPOSTOS FEDERAIS (PIS/COFINS/CSLL/IRPJ/INSS/IRPJ) ANO 2023 - 60 PARC</t>
        </is>
      </c>
      <c r="R498" t="inlineStr">
        <is>
          <t>01/2025</t>
        </is>
      </c>
      <c r="S498" t="inlineStr">
        <is>
          <t>12/2024</t>
        </is>
      </c>
    </row>
    <row r="499">
      <c r="A499" t="inlineStr">
        <is>
          <t>48515</t>
        </is>
      </c>
      <c r="B499" t="inlineStr">
        <is>
          <t>Love Cabaret</t>
        </is>
      </c>
      <c r="C499" t="inlineStr">
        <is>
          <t xml:space="preserve">MINISTERIO DA FAZENDA </t>
        </is>
      </c>
      <c r="D499" t="inlineStr">
        <is>
          <t>MINISTERIO DA FAZENDA</t>
        </is>
      </c>
      <c r="E499" t="inlineStr">
        <is>
          <t>32/60</t>
        </is>
      </c>
      <c r="F499" t="inlineStr">
        <is>
          <t>Endividamento</t>
        </is>
      </c>
      <c r="G499" t="inlineStr">
        <is>
          <t>Endividamento Geral</t>
        </is>
      </c>
      <c r="H499" t="n">
        <v>17791.69</v>
      </c>
      <c r="I499" t="inlineStr">
        <is>
          <t>False</t>
        </is>
      </c>
      <c r="J499" t="n">
        <v/>
      </c>
      <c r="K499" t="n">
        <v/>
      </c>
      <c r="L499" s="555" t="n">
        <v>45366</v>
      </c>
      <c r="M499" s="555" t="n">
        <v>46323</v>
      </c>
      <c r="N499" t="n">
        <v>21118.73</v>
      </c>
      <c r="O499" t="inlineStr">
        <is>
          <t>Pendente</t>
        </is>
      </c>
      <c r="Q499" t="inlineStr">
        <is>
          <t xml:space="preserve"> PARCELAMENTO 02110001200422720702402 IMPOSTOS FEDERAIS (PIS/COFINS/CSLL/IRPJ/INSS/IRPJ) ANO 2023 - 60 PARC</t>
        </is>
      </c>
      <c r="R499" t="inlineStr">
        <is>
          <t>10/2026</t>
        </is>
      </c>
    </row>
    <row r="500">
      <c r="A500" t="inlineStr">
        <is>
          <t>48514</t>
        </is>
      </c>
      <c r="B500" t="inlineStr">
        <is>
          <t>Love Cabaret</t>
        </is>
      </c>
      <c r="C500" t="inlineStr">
        <is>
          <t xml:space="preserve">MINISTERIO DA FAZENDA </t>
        </is>
      </c>
      <c r="D500" t="inlineStr">
        <is>
          <t>MINISTERIO DA FAZENDA</t>
        </is>
      </c>
      <c r="E500" t="inlineStr">
        <is>
          <t>33/45</t>
        </is>
      </c>
      <c r="F500" t="inlineStr">
        <is>
          <t>Endividamento</t>
        </is>
      </c>
      <c r="G500" t="inlineStr">
        <is>
          <t>Endividamento Geral</t>
        </is>
      </c>
      <c r="H500" t="n">
        <v>509.33</v>
      </c>
      <c r="I500" t="inlineStr">
        <is>
          <t>False</t>
        </is>
      </c>
      <c r="J500" t="n">
        <v/>
      </c>
      <c r="K500" t="n">
        <v/>
      </c>
      <c r="L500" s="555" t="n">
        <v>45366</v>
      </c>
      <c r="M500" s="555" t="n">
        <v>46354</v>
      </c>
      <c r="N500" t="n">
        <v>509.33</v>
      </c>
      <c r="O500" t="inlineStr">
        <is>
          <t>Pendente</t>
        </is>
      </c>
      <c r="Q500" t="inlineStr">
        <is>
          <t>PARCELAMENTO 9883886 IMPOSTOS FEDERAIS (PIS/COFINS/CSLL/IRPJ) EM DIVIDA ATIVA - 45 PARC (2022-2023)</t>
        </is>
      </c>
      <c r="R500" t="inlineStr">
        <is>
          <t>11/2026</t>
        </is>
      </c>
    </row>
    <row r="501">
      <c r="A501" t="inlineStr">
        <is>
          <t>48513</t>
        </is>
      </c>
      <c r="B501" t="inlineStr">
        <is>
          <t>Love Cabaret</t>
        </is>
      </c>
      <c r="C501" t="inlineStr">
        <is>
          <t xml:space="preserve">MINISTERIO DA FAZENDA </t>
        </is>
      </c>
      <c r="D501" t="inlineStr">
        <is>
          <t>MINISTERIO DA FAZENDA</t>
        </is>
      </c>
      <c r="E501" t="inlineStr">
        <is>
          <t>56/60</t>
        </is>
      </c>
      <c r="F501" t="inlineStr">
        <is>
          <t>Endividamento</t>
        </is>
      </c>
      <c r="G501" t="inlineStr">
        <is>
          <t>Endividamento Geral</t>
        </is>
      </c>
      <c r="H501" t="n">
        <v>17791.69</v>
      </c>
      <c r="I501" t="inlineStr">
        <is>
          <t>False</t>
        </is>
      </c>
      <c r="J501" t="n">
        <v/>
      </c>
      <c r="K501" t="n">
        <v/>
      </c>
      <c r="L501" s="555" t="n">
        <v>45366</v>
      </c>
      <c r="M501" s="555" t="n">
        <v>47054</v>
      </c>
      <c r="N501" t="n">
        <v>17791.69</v>
      </c>
      <c r="O501" t="inlineStr">
        <is>
          <t>Pendente</t>
        </is>
      </c>
      <c r="Q501" t="inlineStr">
        <is>
          <t>PARCELAMENTO 02110001200422720702402 IMPOSTOS FEDERAIS (PIS/COFINS/CSLL/IRPJ/INSS/IRPJ) ANO 2023 - 60 PARC</t>
        </is>
      </c>
      <c r="R501" t="inlineStr">
        <is>
          <t>10/2028</t>
        </is>
      </c>
    </row>
    <row r="502">
      <c r="A502" t="inlineStr">
        <is>
          <t>48512</t>
        </is>
      </c>
      <c r="B502" t="inlineStr">
        <is>
          <t>Love Cabaret</t>
        </is>
      </c>
      <c r="C502" t="inlineStr">
        <is>
          <t>ICMS</t>
        </is>
      </c>
      <c r="D502" t="inlineStr">
        <is>
          <t>ICMS</t>
        </is>
      </c>
      <c r="E502" t="inlineStr">
        <is>
          <t>59/60</t>
        </is>
      </c>
      <c r="F502" t="inlineStr">
        <is>
          <t>Endividamento</t>
        </is>
      </c>
      <c r="G502" t="inlineStr">
        <is>
          <t>Endividamento Geral</t>
        </is>
      </c>
      <c r="H502" t="n">
        <v>700.25</v>
      </c>
      <c r="I502" t="inlineStr">
        <is>
          <t>False</t>
        </is>
      </c>
      <c r="J502" t="n">
        <v/>
      </c>
      <c r="K502" t="n">
        <v/>
      </c>
      <c r="L502" s="555" t="n">
        <v>45366</v>
      </c>
      <c r="M502" s="555" t="n">
        <v>47177</v>
      </c>
      <c r="N502" t="n">
        <v>700.25</v>
      </c>
      <c r="O502" t="inlineStr">
        <is>
          <t>Pendente</t>
        </is>
      </c>
      <c r="Q502" t="inlineStr">
        <is>
          <t>PARCELAMENTO 50098600-8 ICMS DIVIDA ATIVA - 60 PARC</t>
        </is>
      </c>
      <c r="R502" t="inlineStr">
        <is>
          <t>02/2029</t>
        </is>
      </c>
    </row>
    <row r="503">
      <c r="A503" t="inlineStr">
        <is>
          <t>48510</t>
        </is>
      </c>
      <c r="B503" t="inlineStr">
        <is>
          <t>Love Cabaret</t>
        </is>
      </c>
      <c r="C503" t="inlineStr">
        <is>
          <t>ISS</t>
        </is>
      </c>
      <c r="D503" t="inlineStr">
        <is>
          <t>ISS</t>
        </is>
      </c>
      <c r="E503" t="inlineStr">
        <is>
          <t>072024</t>
        </is>
      </c>
      <c r="F503" t="inlineStr">
        <is>
          <t>ENDIVIDAMENTO</t>
        </is>
      </c>
      <c r="G503" t="inlineStr">
        <is>
          <t xml:space="preserve"> ENDIVIDAMENTO</t>
        </is>
      </c>
      <c r="H503" t="n">
        <v>264.38</v>
      </c>
      <c r="I503" t="inlineStr">
        <is>
          <t>False</t>
        </is>
      </c>
      <c r="J503" t="n">
        <v/>
      </c>
      <c r="K503" t="n">
        <v/>
      </c>
      <c r="L503" s="555" t="n">
        <v>45366</v>
      </c>
      <c r="M503" s="555" t="n">
        <v>45501</v>
      </c>
      <c r="N503" t="n">
        <v>264.38</v>
      </c>
      <c r="O503" t="inlineStr">
        <is>
          <t>Pago</t>
        </is>
      </c>
      <c r="P503" s="555" t="n">
        <v>45497</v>
      </c>
      <c r="Q503" t="inlineStr">
        <is>
          <t>ENDIVIDAMENTO - PARCELAMENTO ISS DIVIDA ATIVA (2022) - 10 PARC - 03/2024</t>
        </is>
      </c>
      <c r="R503" t="inlineStr">
        <is>
          <t>07/2024</t>
        </is>
      </c>
      <c r="S503" t="inlineStr">
        <is>
          <t>07/2024</t>
        </is>
      </c>
    </row>
    <row r="504">
      <c r="A504" t="inlineStr">
        <is>
          <t>48506</t>
        </is>
      </c>
      <c r="B504" t="inlineStr">
        <is>
          <t>Love Cabaret</t>
        </is>
      </c>
      <c r="C504" t="inlineStr">
        <is>
          <t>ICMS</t>
        </is>
      </c>
      <c r="D504" t="inlineStr">
        <is>
          <t>ICMS</t>
        </is>
      </c>
      <c r="E504" t="inlineStr">
        <is>
          <t>10/60</t>
        </is>
      </c>
      <c r="F504" t="inlineStr">
        <is>
          <t>Endividamento</t>
        </is>
      </c>
      <c r="G504" t="inlineStr">
        <is>
          <t>Endividamento Geral</t>
        </is>
      </c>
      <c r="H504" t="n">
        <v>572.16</v>
      </c>
      <c r="I504" t="inlineStr">
        <is>
          <t>False</t>
        </is>
      </c>
      <c r="J504" t="n">
        <v/>
      </c>
      <c r="K504" t="n">
        <v/>
      </c>
      <c r="L504" s="555" t="n">
        <v>45366</v>
      </c>
      <c r="M504" s="555" t="n">
        <v>45685</v>
      </c>
      <c r="N504" t="n">
        <v>754.2</v>
      </c>
      <c r="O504" t="inlineStr">
        <is>
          <t>Pago</t>
        </is>
      </c>
      <c r="P504" s="555" t="n">
        <v>45687</v>
      </c>
      <c r="Q504" t="inlineStr">
        <is>
          <t>PARCELAMENTO 50098600-8 ICMS DIVIDA ATIVA - 60 PARC</t>
        </is>
      </c>
      <c r="R504" t="inlineStr">
        <is>
          <t>01/2025</t>
        </is>
      </c>
      <c r="S504" t="inlineStr">
        <is>
          <t>01/2025</t>
        </is>
      </c>
    </row>
    <row r="505">
      <c r="A505" t="inlineStr">
        <is>
          <t>48505</t>
        </is>
      </c>
      <c r="B505" t="inlineStr">
        <is>
          <t>Love Cabaret</t>
        </is>
      </c>
      <c r="C505" t="inlineStr">
        <is>
          <t xml:space="preserve">MINISTERIO DA FAZENDA </t>
        </is>
      </c>
      <c r="D505" t="inlineStr">
        <is>
          <t>MINISTERIO DA FAZENDA</t>
        </is>
      </c>
      <c r="E505" t="inlineStr">
        <is>
          <t>22/45</t>
        </is>
      </c>
      <c r="F505" t="inlineStr">
        <is>
          <t>Endividamento</t>
        </is>
      </c>
      <c r="G505" t="inlineStr">
        <is>
          <t>Endividamento Geral</t>
        </is>
      </c>
      <c r="H505" t="n">
        <v>616.45</v>
      </c>
      <c r="I505" t="inlineStr">
        <is>
          <t>False</t>
        </is>
      </c>
      <c r="J505" t="n">
        <v/>
      </c>
      <c r="K505" t="n">
        <v/>
      </c>
      <c r="L505" s="555" t="n">
        <v>45366</v>
      </c>
      <c r="M505" s="555" t="n">
        <v>46021</v>
      </c>
      <c r="N505" t="n">
        <v>616.45</v>
      </c>
      <c r="O505" t="inlineStr">
        <is>
          <t>Pago</t>
        </is>
      </c>
      <c r="P505" s="555" t="n">
        <v>46020</v>
      </c>
      <c r="Q505" t="inlineStr">
        <is>
          <t>PARCELAMENTO 9883886 IMPOSTOS FEDERAIS (PIS/COFINS/CSLL/IRPJ) EM DIVIDA ATIVA - 45 PARC (2022-2023)</t>
        </is>
      </c>
      <c r="R505" t="inlineStr">
        <is>
          <t>12/2025</t>
        </is>
      </c>
      <c r="S505" t="inlineStr">
        <is>
          <t>12/2025</t>
        </is>
      </c>
    </row>
    <row r="506">
      <c r="A506" t="inlineStr">
        <is>
          <t>48504</t>
        </is>
      </c>
      <c r="B506" t="inlineStr">
        <is>
          <t>Love Cabaret</t>
        </is>
      </c>
      <c r="C506" t="inlineStr">
        <is>
          <t>ICMS</t>
        </is>
      </c>
      <c r="D506" t="inlineStr">
        <is>
          <t>ICMS</t>
        </is>
      </c>
      <c r="E506" t="inlineStr">
        <is>
          <t>25/60</t>
        </is>
      </c>
      <c r="F506" t="inlineStr">
        <is>
          <t>Endividamento</t>
        </is>
      </c>
      <c r="G506" t="inlineStr">
        <is>
          <t>Endividamento Geral</t>
        </is>
      </c>
      <c r="H506" t="n">
        <v>700.25</v>
      </c>
      <c r="I506" t="inlineStr">
        <is>
          <t>False</t>
        </is>
      </c>
      <c r="J506" t="n">
        <v/>
      </c>
      <c r="K506" t="n">
        <v/>
      </c>
      <c r="L506" s="555" t="n">
        <v>45366</v>
      </c>
      <c r="M506" s="555" t="n">
        <v>46140</v>
      </c>
      <c r="N506" t="n">
        <v>700.25</v>
      </c>
      <c r="O506" t="inlineStr">
        <is>
          <t>Pendente</t>
        </is>
      </c>
      <c r="Q506" t="inlineStr">
        <is>
          <t>PARCELAMENTO 50098600-8 ICMS DIVIDA ATIVA - 60 PARC</t>
        </is>
      </c>
      <c r="R506" t="inlineStr">
        <is>
          <t>04/2026</t>
        </is>
      </c>
    </row>
    <row r="507">
      <c r="A507" t="inlineStr">
        <is>
          <t>48503</t>
        </is>
      </c>
      <c r="B507" t="inlineStr">
        <is>
          <t>Love Cabaret</t>
        </is>
      </c>
      <c r="C507" t="inlineStr">
        <is>
          <t>ICMS</t>
        </is>
      </c>
      <c r="D507" t="inlineStr">
        <is>
          <t>ICMS</t>
        </is>
      </c>
      <c r="E507" t="inlineStr">
        <is>
          <t>33/60</t>
        </is>
      </c>
      <c r="F507" t="inlineStr">
        <is>
          <t>Endividamento</t>
        </is>
      </c>
      <c r="G507" t="inlineStr">
        <is>
          <t>Endividamento Geral</t>
        </is>
      </c>
      <c r="H507" t="n">
        <v>700.25</v>
      </c>
      <c r="I507" t="inlineStr">
        <is>
          <t>False</t>
        </is>
      </c>
      <c r="J507" t="n">
        <v/>
      </c>
      <c r="K507" t="n">
        <v/>
      </c>
      <c r="L507" s="555" t="n">
        <v>45366</v>
      </c>
      <c r="M507" s="555" t="n">
        <v>46384</v>
      </c>
      <c r="N507" t="n">
        <v>700.25</v>
      </c>
      <c r="O507" t="inlineStr">
        <is>
          <t>Pendente</t>
        </is>
      </c>
      <c r="Q507" t="inlineStr">
        <is>
          <t>PARCELAMENTO 50098600-8 ICMS DIVIDA ATIVA - 60 PARC</t>
        </is>
      </c>
      <c r="R507" t="inlineStr">
        <is>
          <t>12/2026</t>
        </is>
      </c>
    </row>
    <row r="508">
      <c r="A508" t="inlineStr">
        <is>
          <t>48502</t>
        </is>
      </c>
      <c r="B508" t="inlineStr">
        <is>
          <t>Love Cabaret</t>
        </is>
      </c>
      <c r="C508" t="inlineStr">
        <is>
          <t xml:space="preserve">MINISTERIO DA FAZENDA </t>
        </is>
      </c>
      <c r="D508" t="inlineStr">
        <is>
          <t>MINISTERIO DA FAZENDA</t>
        </is>
      </c>
      <c r="E508" t="inlineStr">
        <is>
          <t>42/45</t>
        </is>
      </c>
      <c r="F508" t="inlineStr">
        <is>
          <t>Endividamento</t>
        </is>
      </c>
      <c r="G508" t="inlineStr">
        <is>
          <t>Endividamento Geral</t>
        </is>
      </c>
      <c r="H508" t="n">
        <v>509.33</v>
      </c>
      <c r="I508" t="inlineStr">
        <is>
          <t>False</t>
        </is>
      </c>
      <c r="J508" t="n">
        <v/>
      </c>
      <c r="K508" t="n">
        <v/>
      </c>
      <c r="L508" s="555" t="n">
        <v>45366</v>
      </c>
      <c r="M508" s="555" t="n">
        <v>46627</v>
      </c>
      <c r="N508" t="n">
        <v>509.33</v>
      </c>
      <c r="O508" t="inlineStr">
        <is>
          <t>Pendente</t>
        </is>
      </c>
      <c r="Q508" t="inlineStr">
        <is>
          <t>PARCELAMENTO 9883886 IMPOSTOS FEDERAIS (PIS/COFINS/CSLL/IRPJ) EM DIVIDA ATIVA - 45 PARC (2022-2023)</t>
        </is>
      </c>
      <c r="R508" t="inlineStr">
        <is>
          <t>08/2027</t>
        </is>
      </c>
    </row>
    <row r="509">
      <c r="A509" t="inlineStr">
        <is>
          <t>48501</t>
        </is>
      </c>
      <c r="B509" t="inlineStr">
        <is>
          <t>Love Cabaret</t>
        </is>
      </c>
      <c r="C509" t="inlineStr">
        <is>
          <t>ICMS</t>
        </is>
      </c>
      <c r="D509" t="inlineStr">
        <is>
          <t>ICMS</t>
        </is>
      </c>
      <c r="E509" t="inlineStr">
        <is>
          <t>56/60</t>
        </is>
      </c>
      <c r="F509" t="inlineStr">
        <is>
          <t>Endividamento</t>
        </is>
      </c>
      <c r="G509" t="inlineStr">
        <is>
          <t>Endividamento Geral</t>
        </is>
      </c>
      <c r="H509" t="n">
        <v>700.25</v>
      </c>
      <c r="I509" t="inlineStr">
        <is>
          <t>False</t>
        </is>
      </c>
      <c r="J509" t="n">
        <v/>
      </c>
      <c r="K509" t="n">
        <v/>
      </c>
      <c r="L509" s="555" t="n">
        <v>45366</v>
      </c>
      <c r="M509" s="555" t="n">
        <v>47085</v>
      </c>
      <c r="N509" t="n">
        <v>700.25</v>
      </c>
      <c r="O509" t="inlineStr">
        <is>
          <t>Pendente</t>
        </is>
      </c>
      <c r="Q509" t="inlineStr">
        <is>
          <t>PARCELAMENTO 50098600-8 ICMS DIVIDA ATIVA - 60 PARC</t>
        </is>
      </c>
      <c r="R509" t="inlineStr">
        <is>
          <t>11/2028</t>
        </is>
      </c>
    </row>
    <row r="510">
      <c r="A510" t="inlineStr">
        <is>
          <t>48499</t>
        </is>
      </c>
      <c r="B510" t="inlineStr">
        <is>
          <t>Love Cabaret</t>
        </is>
      </c>
      <c r="C510" t="inlineStr">
        <is>
          <t xml:space="preserve">MINISTERIO DA FAZENDA </t>
        </is>
      </c>
      <c r="D510" t="inlineStr">
        <is>
          <t>MINISTERIO DA FAZENDA</t>
        </is>
      </c>
      <c r="E510" t="inlineStr">
        <is>
          <t>16/45</t>
        </is>
      </c>
      <c r="F510" t="inlineStr">
        <is>
          <t>Endividamento</t>
        </is>
      </c>
      <c r="G510" t="inlineStr">
        <is>
          <t>Endividamento Geral</t>
        </is>
      </c>
      <c r="H510" t="n">
        <v>509.33</v>
      </c>
      <c r="I510" t="inlineStr">
        <is>
          <t>False</t>
        </is>
      </c>
      <c r="J510" t="n">
        <v/>
      </c>
      <c r="K510" t="n">
        <v/>
      </c>
      <c r="L510" s="555" t="n">
        <v>45366</v>
      </c>
      <c r="M510" s="555" t="n">
        <v>45836</v>
      </c>
      <c r="N510" t="n">
        <v>580.34</v>
      </c>
      <c r="O510" t="inlineStr">
        <is>
          <t>Pago</t>
        </is>
      </c>
      <c r="P510" s="555" t="n">
        <v>45838</v>
      </c>
      <c r="Q510" t="inlineStr">
        <is>
          <t>PARCELAMENTO 9883886 IMPOSTOS FEDERAIS (PIS/COFINS/CSLL/IRPJ) EM DIVIDA ATIVA - 45 PARC (2022-2023)</t>
        </is>
      </c>
      <c r="R510" t="inlineStr">
        <is>
          <t>06/2025</t>
        </is>
      </c>
      <c r="S510" t="inlineStr">
        <is>
          <t>06/2025</t>
        </is>
      </c>
    </row>
    <row r="511">
      <c r="A511" t="inlineStr">
        <is>
          <t>48498</t>
        </is>
      </c>
      <c r="B511" t="inlineStr">
        <is>
          <t>Love Cabaret</t>
        </is>
      </c>
      <c r="C511" t="inlineStr">
        <is>
          <t>ICMS</t>
        </is>
      </c>
      <c r="D511" t="inlineStr">
        <is>
          <t>ICMS</t>
        </is>
      </c>
      <c r="E511" t="inlineStr">
        <is>
          <t>18/60</t>
        </is>
      </c>
      <c r="F511" t="inlineStr">
        <is>
          <t>Endividamento</t>
        </is>
      </c>
      <c r="G511" t="inlineStr">
        <is>
          <t>Endividamento Geral</t>
        </is>
      </c>
      <c r="H511" t="n">
        <v>700.25</v>
      </c>
      <c r="I511" t="inlineStr">
        <is>
          <t>False</t>
        </is>
      </c>
      <c r="J511" t="n">
        <v/>
      </c>
      <c r="K511" t="n">
        <v/>
      </c>
      <c r="L511" s="555" t="n">
        <v>45366</v>
      </c>
      <c r="M511" s="555" t="n">
        <v>45928</v>
      </c>
      <c r="N511" t="n">
        <v>814.52</v>
      </c>
      <c r="O511" t="inlineStr">
        <is>
          <t>Pago</t>
        </is>
      </c>
      <c r="P511" s="555" t="n">
        <v>45924</v>
      </c>
      <c r="Q511" t="inlineStr">
        <is>
          <t>PARCELAMENTO 50098600-8 ICMS DIVIDA ATIVA - 60 PARC</t>
        </is>
      </c>
      <c r="R511" t="inlineStr">
        <is>
          <t>09/2025</t>
        </is>
      </c>
      <c r="S511" t="inlineStr">
        <is>
          <t>09/2025</t>
        </is>
      </c>
    </row>
    <row r="512">
      <c r="A512" t="inlineStr">
        <is>
          <t>48497</t>
        </is>
      </c>
      <c r="B512" t="inlineStr">
        <is>
          <t>Love Cabaret</t>
        </is>
      </c>
      <c r="C512" t="inlineStr">
        <is>
          <t xml:space="preserve">MINISTERIO DA FAZENDA </t>
        </is>
      </c>
      <c r="D512" t="inlineStr">
        <is>
          <t>MINISTERIO DA FAZENDA</t>
        </is>
      </c>
      <c r="E512" t="inlineStr">
        <is>
          <t>28/60</t>
        </is>
      </c>
      <c r="F512" t="inlineStr">
        <is>
          <t>Endividamento</t>
        </is>
      </c>
      <c r="G512" t="inlineStr">
        <is>
          <t>Endividamento Geral</t>
        </is>
      </c>
      <c r="H512" t="n">
        <v>22734.22</v>
      </c>
      <c r="I512" t="inlineStr">
        <is>
          <t>False</t>
        </is>
      </c>
      <c r="J512" t="n">
        <v/>
      </c>
      <c r="K512" t="n">
        <v/>
      </c>
      <c r="L512" s="555" t="n">
        <v>45366</v>
      </c>
      <c r="M512" s="555" t="n">
        <v>46201</v>
      </c>
      <c r="N512" t="n">
        <v>22734.22</v>
      </c>
      <c r="O512" t="inlineStr">
        <is>
          <t>Pago</t>
        </is>
      </c>
      <c r="P512" s="555" t="n">
        <v>46203</v>
      </c>
      <c r="Q512" t="inlineStr">
        <is>
          <t xml:space="preserve">  PARCELAMENTO 02110001200422720702402 IMPOSTOS FEDERAIS (PIS/COFINS/CSLL/IRPJ/INSS/IRPJ) ANO 2023 - 60 PARC</t>
        </is>
      </c>
      <c r="R512" t="inlineStr">
        <is>
          <t>06/2026</t>
        </is>
      </c>
      <c r="S512" t="inlineStr">
        <is>
          <t>06/2026</t>
        </is>
      </c>
    </row>
    <row r="513">
      <c r="A513" t="inlineStr">
        <is>
          <t>48496</t>
        </is>
      </c>
      <c r="B513" t="inlineStr">
        <is>
          <t>Love Cabaret</t>
        </is>
      </c>
      <c r="C513" t="inlineStr">
        <is>
          <t>ICMS</t>
        </is>
      </c>
      <c r="D513" t="inlineStr">
        <is>
          <t>ICMS</t>
        </is>
      </c>
      <c r="E513" t="inlineStr">
        <is>
          <t>45/60</t>
        </is>
      </c>
      <c r="F513" t="inlineStr">
        <is>
          <t>Endividamento</t>
        </is>
      </c>
      <c r="G513" t="inlineStr">
        <is>
          <t>Endividamento Geral</t>
        </is>
      </c>
      <c r="H513" t="n">
        <v>700.25</v>
      </c>
      <c r="I513" t="inlineStr">
        <is>
          <t>False</t>
        </is>
      </c>
      <c r="J513" t="n">
        <v/>
      </c>
      <c r="K513" t="n">
        <v/>
      </c>
      <c r="L513" s="555" t="n">
        <v>45366</v>
      </c>
      <c r="M513" s="555" t="n">
        <v>46749</v>
      </c>
      <c r="N513" t="n">
        <v>700.25</v>
      </c>
      <c r="O513" t="inlineStr">
        <is>
          <t>Pendente</t>
        </is>
      </c>
      <c r="Q513" t="inlineStr">
        <is>
          <t>PARCELAMENTO 50098600-8 ICMS DIVIDA ATIVA - 60 PARC</t>
        </is>
      </c>
      <c r="R513" t="inlineStr">
        <is>
          <t>12/2027</t>
        </is>
      </c>
    </row>
    <row r="514">
      <c r="A514" t="inlineStr">
        <is>
          <t>48495</t>
        </is>
      </c>
      <c r="B514" t="inlineStr">
        <is>
          <t>Love Cabaret</t>
        </is>
      </c>
      <c r="C514" t="inlineStr">
        <is>
          <t>ICMS</t>
        </is>
      </c>
      <c r="D514" t="inlineStr">
        <is>
          <t>ICMS</t>
        </is>
      </c>
      <c r="E514" t="inlineStr">
        <is>
          <t>48/60</t>
        </is>
      </c>
      <c r="F514" t="inlineStr">
        <is>
          <t>Endividamento</t>
        </is>
      </c>
      <c r="G514" t="inlineStr">
        <is>
          <t>Endividamento Geral</t>
        </is>
      </c>
      <c r="H514" t="n">
        <v>700.25</v>
      </c>
      <c r="I514" t="inlineStr">
        <is>
          <t>False</t>
        </is>
      </c>
      <c r="J514" t="n">
        <v/>
      </c>
      <c r="K514" t="n">
        <v/>
      </c>
      <c r="L514" s="555" t="n">
        <v>45366</v>
      </c>
      <c r="M514" s="555" t="n">
        <v>46840</v>
      </c>
      <c r="N514" t="n">
        <v>700.25</v>
      </c>
      <c r="O514" t="inlineStr">
        <is>
          <t>Pendente</t>
        </is>
      </c>
      <c r="Q514" t="inlineStr">
        <is>
          <t>PARCELAMENTO 50098600-8 ICMS DIVIDA ATIVA - 60 PARC</t>
        </is>
      </c>
      <c r="R514" t="inlineStr">
        <is>
          <t>03/2028</t>
        </is>
      </c>
    </row>
    <row r="515">
      <c r="A515" t="inlineStr">
        <is>
          <t>48494</t>
        </is>
      </c>
      <c r="B515" t="inlineStr">
        <is>
          <t>Love Cabaret</t>
        </is>
      </c>
      <c r="C515" t="inlineStr">
        <is>
          <t xml:space="preserve">MINISTERIO DA FAZENDA </t>
        </is>
      </c>
      <c r="D515" t="inlineStr">
        <is>
          <t>MINISTERIO DA FAZENDA</t>
        </is>
      </c>
      <c r="E515" t="inlineStr">
        <is>
          <t>52/60</t>
        </is>
      </c>
      <c r="F515" t="inlineStr">
        <is>
          <t>Endividamento</t>
        </is>
      </c>
      <c r="G515" t="inlineStr">
        <is>
          <t>Endividamento Geral</t>
        </is>
      </c>
      <c r="H515" t="n">
        <v>17791.69</v>
      </c>
      <c r="I515" t="inlineStr">
        <is>
          <t>False</t>
        </is>
      </c>
      <c r="J515" t="n">
        <v/>
      </c>
      <c r="K515" t="n">
        <v/>
      </c>
      <c r="L515" s="555" t="n">
        <v>45366</v>
      </c>
      <c r="M515" s="555" t="n">
        <v>46932</v>
      </c>
      <c r="N515" t="n">
        <v>17791.69</v>
      </c>
      <c r="O515" t="inlineStr">
        <is>
          <t>Pendente</t>
        </is>
      </c>
      <c r="Q515" t="inlineStr">
        <is>
          <t>PARCELAMENTO 02110001200422720702402 IMPOSTOS FEDERAIS (PIS/COFINS/CSLL/IRPJ/INSS/IRPJ) ANO 2023 - 60 PARC</t>
        </is>
      </c>
      <c r="R515" t="inlineStr">
        <is>
          <t>06/2028</t>
        </is>
      </c>
    </row>
    <row r="516">
      <c r="A516" t="inlineStr">
        <is>
          <t>48493</t>
        </is>
      </c>
      <c r="B516" t="inlineStr">
        <is>
          <t>Love Cabaret</t>
        </is>
      </c>
      <c r="C516" t="inlineStr">
        <is>
          <t>ICMS</t>
        </is>
      </c>
      <c r="D516" t="inlineStr">
        <is>
          <t>ICMS</t>
        </is>
      </c>
      <c r="E516" t="inlineStr">
        <is>
          <t>58/60</t>
        </is>
      </c>
      <c r="F516" t="inlineStr">
        <is>
          <t>Endividamento</t>
        </is>
      </c>
      <c r="G516" t="inlineStr">
        <is>
          <t>Endividamento Geral</t>
        </is>
      </c>
      <c r="H516" t="n">
        <v>700.25</v>
      </c>
      <c r="I516" t="inlineStr">
        <is>
          <t>False</t>
        </is>
      </c>
      <c r="J516" t="n">
        <v/>
      </c>
      <c r="K516" t="n">
        <v/>
      </c>
      <c r="L516" s="555" t="n">
        <v>45366</v>
      </c>
      <c r="M516" s="555" t="n">
        <v>47146</v>
      </c>
      <c r="N516" t="n">
        <v>700.25</v>
      </c>
      <c r="O516" t="inlineStr">
        <is>
          <t>Pendente</t>
        </is>
      </c>
      <c r="Q516" t="inlineStr">
        <is>
          <t>PARCELAMENTO 50098600-8 ICMS DIVIDA ATIVA - 60 PARC</t>
        </is>
      </c>
      <c r="R516" t="inlineStr">
        <is>
          <t>01/2029</t>
        </is>
      </c>
    </row>
    <row r="517">
      <c r="A517" t="inlineStr">
        <is>
          <t>48492</t>
        </is>
      </c>
      <c r="B517" t="inlineStr">
        <is>
          <t>Love Cabaret</t>
        </is>
      </c>
      <c r="C517" t="inlineStr">
        <is>
          <t>ISS</t>
        </is>
      </c>
      <c r="D517" t="inlineStr">
        <is>
          <t>ISS</t>
        </is>
      </c>
      <c r="F517" t="inlineStr">
        <is>
          <t>ENDIVIDAMENTO</t>
        </is>
      </c>
      <c r="G517" t="inlineStr">
        <is>
          <t xml:space="preserve"> ENDIVIDAMENTO</t>
        </is>
      </c>
      <c r="H517" t="n">
        <v>255.92</v>
      </c>
      <c r="I517" t="inlineStr">
        <is>
          <t>False</t>
        </is>
      </c>
      <c r="J517" t="n">
        <v/>
      </c>
      <c r="K517" t="n">
        <v/>
      </c>
      <c r="L517" s="555" t="n">
        <v>45364</v>
      </c>
      <c r="M517" s="555" t="n">
        <v>45412</v>
      </c>
      <c r="N517" t="n">
        <v>255.92</v>
      </c>
      <c r="O517" t="inlineStr">
        <is>
          <t>Pago</t>
        </is>
      </c>
      <c r="P517" s="555" t="n">
        <v>45406</v>
      </c>
      <c r="Q517" t="inlineStr">
        <is>
          <t>ENDIVIDAMENTO - PARCELAMENTO ISS DIVIDA ATIVA (2022) - 10 PARC - 03/2024</t>
        </is>
      </c>
      <c r="R517" t="inlineStr">
        <is>
          <t>04/2024</t>
        </is>
      </c>
      <c r="S517" t="inlineStr">
        <is>
          <t>04/2024</t>
        </is>
      </c>
    </row>
    <row r="518">
      <c r="A518" t="inlineStr">
        <is>
          <t>48491</t>
        </is>
      </c>
      <c r="B518" t="inlineStr">
        <is>
          <t>Love Cabaret</t>
        </is>
      </c>
      <c r="C518" t="inlineStr">
        <is>
          <t xml:space="preserve">MINISTERIO DA FAZENDA </t>
        </is>
      </c>
      <c r="D518" t="inlineStr">
        <is>
          <t>MINISTERIO DA FAZENDA</t>
        </is>
      </c>
      <c r="E518" t="inlineStr">
        <is>
          <t>18/45</t>
        </is>
      </c>
      <c r="F518" t="inlineStr">
        <is>
          <t>Endividamento</t>
        </is>
      </c>
      <c r="G518" t="inlineStr">
        <is>
          <t>Endividamento Geral</t>
        </is>
      </c>
      <c r="H518" t="n">
        <v>509.33</v>
      </c>
      <c r="I518" t="inlineStr">
        <is>
          <t>False</t>
        </is>
      </c>
      <c r="J518" t="n">
        <v/>
      </c>
      <c r="K518" t="n">
        <v/>
      </c>
      <c r="L518" s="555" t="n">
        <v>45366</v>
      </c>
      <c r="M518" s="555" t="n">
        <v>45897</v>
      </c>
      <c r="N518" t="n">
        <v>592.46</v>
      </c>
      <c r="O518" t="inlineStr">
        <is>
          <t>Pago</t>
        </is>
      </c>
      <c r="P518" s="555" t="n">
        <v>45896</v>
      </c>
      <c r="Q518" t="inlineStr">
        <is>
          <t>PARCELAMENTO 9883886 IMPOSTOS FEDERAIS (PIS/COFINS/CSLL/IRPJ) EM DIVIDA ATIVA - 45 PARC (2022-2023)</t>
        </is>
      </c>
      <c r="R518" t="inlineStr">
        <is>
          <t>08/2025</t>
        </is>
      </c>
      <c r="S518" t="inlineStr">
        <is>
          <t>08/2025</t>
        </is>
      </c>
    </row>
    <row r="519">
      <c r="A519" t="inlineStr">
        <is>
          <t>48490</t>
        </is>
      </c>
      <c r="B519" t="inlineStr">
        <is>
          <t>Love Cabaret</t>
        </is>
      </c>
      <c r="C519" t="inlineStr">
        <is>
          <t>ICMS</t>
        </is>
      </c>
      <c r="D519" t="inlineStr">
        <is>
          <t>ICMS</t>
        </is>
      </c>
      <c r="E519" t="inlineStr">
        <is>
          <t>22/60</t>
        </is>
      </c>
      <c r="F519" t="inlineStr">
        <is>
          <t>Endividamento</t>
        </is>
      </c>
      <c r="G519" t="inlineStr">
        <is>
          <t>Endividamento Geral</t>
        </is>
      </c>
      <c r="H519" t="n">
        <v>847.58</v>
      </c>
      <c r="I519" t="inlineStr">
        <is>
          <t>False</t>
        </is>
      </c>
      <c r="J519" t="n">
        <v/>
      </c>
      <c r="K519" t="n">
        <v/>
      </c>
      <c r="L519" s="555" t="n">
        <v>45366</v>
      </c>
      <c r="M519" s="555" t="n">
        <v>46052</v>
      </c>
      <c r="N519" t="n">
        <v>847.58</v>
      </c>
      <c r="O519" t="inlineStr">
        <is>
          <t>Pago</t>
        </is>
      </c>
      <c r="P519" s="555" t="n">
        <v>46052</v>
      </c>
      <c r="Q519" t="inlineStr">
        <is>
          <t xml:space="preserve"> PARCELAMENTO 50098600-8 ICMS DIVIDA ATIVA - 60 PARC</t>
        </is>
      </c>
      <c r="R519" t="inlineStr">
        <is>
          <t>01/2026</t>
        </is>
      </c>
      <c r="S519" t="inlineStr">
        <is>
          <t>01/2026</t>
        </is>
      </c>
    </row>
    <row r="520">
      <c r="A520" t="inlineStr">
        <is>
          <t>48489</t>
        </is>
      </c>
      <c r="B520" t="inlineStr">
        <is>
          <t>Love Cabaret</t>
        </is>
      </c>
      <c r="C520" t="inlineStr">
        <is>
          <t>ICMS</t>
        </is>
      </c>
      <c r="D520" t="inlineStr">
        <is>
          <t>ICMS</t>
        </is>
      </c>
      <c r="E520" t="inlineStr">
        <is>
          <t>30/60</t>
        </is>
      </c>
      <c r="F520" t="inlineStr">
        <is>
          <t>Endividamento</t>
        </is>
      </c>
      <c r="G520" t="inlineStr">
        <is>
          <t>Endividamento Geral</t>
        </is>
      </c>
      <c r="H520" t="n">
        <v>700.25</v>
      </c>
      <c r="I520" t="inlineStr">
        <is>
          <t>False</t>
        </is>
      </c>
      <c r="J520" t="n">
        <v/>
      </c>
      <c r="K520" t="n">
        <v/>
      </c>
      <c r="L520" s="555" t="n">
        <v>45366</v>
      </c>
      <c r="M520" s="555" t="n">
        <v>46293</v>
      </c>
      <c r="N520" t="n">
        <v>700.25</v>
      </c>
      <c r="O520" t="inlineStr">
        <is>
          <t>Pendente</t>
        </is>
      </c>
      <c r="Q520" t="inlineStr">
        <is>
          <t>PARCELAMENTO 50098600-8 ICMS DIVIDA ATIVA - 60 PARC</t>
        </is>
      </c>
      <c r="R520" t="inlineStr">
        <is>
          <t>09/2026</t>
        </is>
      </c>
    </row>
    <row r="521">
      <c r="A521" t="inlineStr">
        <is>
          <t>48488</t>
        </is>
      </c>
      <c r="B521" t="inlineStr">
        <is>
          <t>Love Cabaret</t>
        </is>
      </c>
      <c r="C521" t="inlineStr">
        <is>
          <t>ICMS</t>
        </is>
      </c>
      <c r="D521" t="inlineStr">
        <is>
          <t>ICMS</t>
        </is>
      </c>
      <c r="E521" t="inlineStr">
        <is>
          <t>32/60</t>
        </is>
      </c>
      <c r="F521" t="inlineStr">
        <is>
          <t>Endividamento</t>
        </is>
      </c>
      <c r="G521" t="inlineStr">
        <is>
          <t>Endividamento Geral</t>
        </is>
      </c>
      <c r="H521" t="n">
        <v>700.25</v>
      </c>
      <c r="I521" t="inlineStr">
        <is>
          <t>False</t>
        </is>
      </c>
      <c r="J521" t="n">
        <v/>
      </c>
      <c r="K521" t="n">
        <v/>
      </c>
      <c r="L521" s="555" t="n">
        <v>45366</v>
      </c>
      <c r="M521" s="555" t="n">
        <v>46354</v>
      </c>
      <c r="N521" t="n">
        <v>700.25</v>
      </c>
      <c r="O521" t="inlineStr">
        <is>
          <t>Pendente</t>
        </is>
      </c>
      <c r="Q521" t="inlineStr">
        <is>
          <t>PARCELAMENTO 50098600-8 ICMS DIVIDA ATIVA - 60 PARC</t>
        </is>
      </c>
      <c r="R521" t="inlineStr">
        <is>
          <t>11/2026</t>
        </is>
      </c>
    </row>
    <row r="522">
      <c r="A522" t="inlineStr">
        <is>
          <t>48487</t>
        </is>
      </c>
      <c r="B522" t="inlineStr">
        <is>
          <t>Love Cabaret</t>
        </is>
      </c>
      <c r="C522" t="inlineStr">
        <is>
          <t>ICMS</t>
        </is>
      </c>
      <c r="D522" t="inlineStr">
        <is>
          <t>ICMS</t>
        </is>
      </c>
      <c r="E522" t="inlineStr">
        <is>
          <t>54/60</t>
        </is>
      </c>
      <c r="F522" t="inlineStr">
        <is>
          <t>Endividamento</t>
        </is>
      </c>
      <c r="G522" t="inlineStr">
        <is>
          <t>Endividamento Geral</t>
        </is>
      </c>
      <c r="H522" t="n">
        <v>700.25</v>
      </c>
      <c r="I522" t="inlineStr">
        <is>
          <t>False</t>
        </is>
      </c>
      <c r="J522" t="n">
        <v/>
      </c>
      <c r="K522" t="n">
        <v/>
      </c>
      <c r="L522" s="555" t="n">
        <v>45366</v>
      </c>
      <c r="M522" s="555" t="n">
        <v>47024</v>
      </c>
      <c r="N522" t="n">
        <v>700.25</v>
      </c>
      <c r="O522" t="inlineStr">
        <is>
          <t>Pendente</t>
        </is>
      </c>
      <c r="Q522" t="inlineStr">
        <is>
          <t>PARCELAMENTO 50098600-8 ICMS DIVIDA ATIVA - 60 PARC</t>
        </is>
      </c>
      <c r="R522" t="inlineStr">
        <is>
          <t>09/2028</t>
        </is>
      </c>
    </row>
    <row r="523">
      <c r="A523" t="inlineStr">
        <is>
          <t>48486</t>
        </is>
      </c>
      <c r="B523" t="inlineStr">
        <is>
          <t>Love Cabaret</t>
        </is>
      </c>
      <c r="C523" t="inlineStr">
        <is>
          <t>ICMS</t>
        </is>
      </c>
      <c r="D523" t="inlineStr">
        <is>
          <t>ICMS</t>
        </is>
      </c>
      <c r="E523" t="inlineStr">
        <is>
          <t>60/60</t>
        </is>
      </c>
      <c r="F523" t="inlineStr">
        <is>
          <t>Endividamento</t>
        </is>
      </c>
      <c r="G523" t="inlineStr">
        <is>
          <t>Endividamento Geral</t>
        </is>
      </c>
      <c r="H523" t="n">
        <v>700.25</v>
      </c>
      <c r="I523" t="inlineStr">
        <is>
          <t>False</t>
        </is>
      </c>
      <c r="J523" t="n">
        <v/>
      </c>
      <c r="K523" t="n">
        <v/>
      </c>
      <c r="L523" s="555" t="n">
        <v>45366</v>
      </c>
      <c r="M523" s="555" t="n">
        <v>47205</v>
      </c>
      <c r="N523" t="n">
        <v>700.25</v>
      </c>
      <c r="O523" t="inlineStr">
        <is>
          <t>Pendente</t>
        </is>
      </c>
      <c r="Q523" t="inlineStr">
        <is>
          <t>PARCELAMENTO 50098600-8 ICMS DIVIDA ATIVA - 60 PARC</t>
        </is>
      </c>
      <c r="R523" t="inlineStr">
        <is>
          <t>03/2029</t>
        </is>
      </c>
    </row>
    <row r="524">
      <c r="A524" t="inlineStr">
        <is>
          <t>48484</t>
        </is>
      </c>
      <c r="B524" t="inlineStr">
        <is>
          <t>Love Cabaret</t>
        </is>
      </c>
      <c r="C524" t="inlineStr">
        <is>
          <t>ISS</t>
        </is>
      </c>
      <c r="D524" t="inlineStr">
        <is>
          <t>ISS</t>
        </is>
      </c>
      <c r="E524" t="inlineStr">
        <is>
          <t>5311747</t>
        </is>
      </c>
      <c r="F524" t="inlineStr">
        <is>
          <t>ENDIVIDAMENTO</t>
        </is>
      </c>
      <c r="G524" t="inlineStr">
        <is>
          <t xml:space="preserve"> ENDIVIDAMENTO</t>
        </is>
      </c>
      <c r="H524" t="n">
        <v>221.63</v>
      </c>
      <c r="I524" t="inlineStr">
        <is>
          <t>False</t>
        </is>
      </c>
      <c r="J524" t="n">
        <v/>
      </c>
      <c r="K524" t="n">
        <v/>
      </c>
      <c r="L524" s="555" t="n">
        <v>45366</v>
      </c>
      <c r="M524" s="555" t="n">
        <v>45625</v>
      </c>
      <c r="N524" t="n">
        <v>275.26</v>
      </c>
      <c r="O524" t="inlineStr">
        <is>
          <t>Pago</t>
        </is>
      </c>
      <c r="P524" s="555" t="n">
        <v>45623</v>
      </c>
      <c r="Q524" t="inlineStr">
        <is>
          <t>ENDIVIDAMENTO - PARCELAMENTO ISS DIVIDA ATIVA (2022) - 10 PARC - 03/2024</t>
        </is>
      </c>
      <c r="R524" t="inlineStr">
        <is>
          <t>11/2024</t>
        </is>
      </c>
      <c r="S524" t="inlineStr">
        <is>
          <t>11/2024</t>
        </is>
      </c>
    </row>
    <row r="525">
      <c r="A525" t="inlineStr">
        <is>
          <t>48482</t>
        </is>
      </c>
      <c r="B525" t="inlineStr">
        <is>
          <t>Love Cabaret</t>
        </is>
      </c>
      <c r="C525" t="inlineStr">
        <is>
          <t xml:space="preserve">MINISTERIO DA FAZENDA </t>
        </is>
      </c>
      <c r="D525" t="inlineStr">
        <is>
          <t>MINISTERIO DA FAZENDA</t>
        </is>
      </c>
      <c r="E525" t="inlineStr">
        <is>
          <t>14/45</t>
        </is>
      </c>
      <c r="F525" t="inlineStr">
        <is>
          <t>Endividamento</t>
        </is>
      </c>
      <c r="G525" t="inlineStr">
        <is>
          <t>Endividamento Geral</t>
        </is>
      </c>
      <c r="H525" t="n">
        <v>509.33</v>
      </c>
      <c r="I525" t="inlineStr">
        <is>
          <t>False</t>
        </is>
      </c>
      <c r="J525" t="n">
        <v/>
      </c>
      <c r="K525" t="n">
        <v/>
      </c>
      <c r="L525" s="555" t="n">
        <v>45366</v>
      </c>
      <c r="M525" s="555" t="n">
        <v>45775</v>
      </c>
      <c r="N525" t="n">
        <v>569.13</v>
      </c>
      <c r="O525" t="inlineStr">
        <is>
          <t>Pago</t>
        </is>
      </c>
      <c r="P525" s="555" t="n">
        <v>45777</v>
      </c>
      <c r="Q525" t="inlineStr">
        <is>
          <t>PARCELAMENTO 9883886 IMPOSTOS FEDERAIS (PIS/COFINS/CSLL/IRPJ) EM DIVIDA ATIVA - 45 PARC (2022-2023)</t>
        </is>
      </c>
      <c r="R525" t="inlineStr">
        <is>
          <t>04/2025</t>
        </is>
      </c>
      <c r="S525" t="inlineStr">
        <is>
          <t>04/2025</t>
        </is>
      </c>
    </row>
    <row r="526">
      <c r="A526" t="inlineStr">
        <is>
          <t>48481</t>
        </is>
      </c>
      <c r="B526" t="inlineStr">
        <is>
          <t>Love Cabaret</t>
        </is>
      </c>
      <c r="C526" t="inlineStr">
        <is>
          <t>ICMS</t>
        </is>
      </c>
      <c r="D526" t="inlineStr">
        <is>
          <t>ICMS</t>
        </is>
      </c>
      <c r="E526" t="inlineStr">
        <is>
          <t>19/60</t>
        </is>
      </c>
      <c r="F526" t="inlineStr">
        <is>
          <t>Endividamento</t>
        </is>
      </c>
      <c r="G526" t="inlineStr">
        <is>
          <t>Endividamento Geral</t>
        </is>
      </c>
      <c r="H526" t="n">
        <v>759.9400000000001</v>
      </c>
      <c r="I526" t="inlineStr">
        <is>
          <t>False</t>
        </is>
      </c>
      <c r="J526" t="n">
        <v/>
      </c>
      <c r="K526" t="n">
        <v/>
      </c>
      <c r="L526" s="555" t="n">
        <v>45366</v>
      </c>
      <c r="M526" s="555" t="n">
        <v>45958</v>
      </c>
      <c r="N526" t="n">
        <v>822.97</v>
      </c>
      <c r="O526" t="inlineStr">
        <is>
          <t>Pago</t>
        </is>
      </c>
      <c r="P526" s="555" t="n">
        <v>45957</v>
      </c>
      <c r="Q526" t="inlineStr">
        <is>
          <t>PARCELAMENTO 50098600-8 ICMS DIVIDA ATIVA - 60 PARC</t>
        </is>
      </c>
      <c r="R526" t="inlineStr">
        <is>
          <t>10/2025</t>
        </is>
      </c>
      <c r="S526" t="inlineStr">
        <is>
          <t>10/2025</t>
        </is>
      </c>
    </row>
    <row r="527">
      <c r="A527" t="inlineStr">
        <is>
          <t>48480</t>
        </is>
      </c>
      <c r="B527" t="inlineStr">
        <is>
          <t>Love Cabaret</t>
        </is>
      </c>
      <c r="C527" t="inlineStr">
        <is>
          <t>ICMS</t>
        </is>
      </c>
      <c r="D527" t="inlineStr">
        <is>
          <t>ICMS</t>
        </is>
      </c>
      <c r="E527" t="inlineStr">
        <is>
          <t>24/60</t>
        </is>
      </c>
      <c r="F527" t="inlineStr">
        <is>
          <t>Endividamento</t>
        </is>
      </c>
      <c r="G527" t="inlineStr">
        <is>
          <t>Endividamento Geral</t>
        </is>
      </c>
      <c r="H527" t="n">
        <v>700.25</v>
      </c>
      <c r="I527" t="inlineStr">
        <is>
          <t>False</t>
        </is>
      </c>
      <c r="J527" t="n">
        <v/>
      </c>
      <c r="K527" t="n">
        <v/>
      </c>
      <c r="L527" s="555" t="n">
        <v>45366</v>
      </c>
      <c r="M527" s="555" t="n">
        <v>46109</v>
      </c>
      <c r="N527" t="n">
        <v>700.25</v>
      </c>
      <c r="O527" t="inlineStr">
        <is>
          <t>Pendente</t>
        </is>
      </c>
      <c r="Q527" t="inlineStr">
        <is>
          <t xml:space="preserve">  (Suspenso / Substituído Acordo Paulista) PARCELAMENTO 50098600-8 ICMS DIVIDA ATIVA - 60 PARC</t>
        </is>
      </c>
      <c r="R527" t="inlineStr">
        <is>
          <t>03/2026</t>
        </is>
      </c>
    </row>
    <row r="528">
      <c r="A528" t="inlineStr">
        <is>
          <t>48479</t>
        </is>
      </c>
      <c r="B528" t="inlineStr">
        <is>
          <t>Love Cabaret</t>
        </is>
      </c>
      <c r="C528" t="inlineStr">
        <is>
          <t xml:space="preserve">MINISTERIO DA FAZENDA </t>
        </is>
      </c>
      <c r="D528" t="inlineStr">
        <is>
          <t>MINISTERIO DA FAZENDA</t>
        </is>
      </c>
      <c r="E528" t="inlineStr">
        <is>
          <t>29/45</t>
        </is>
      </c>
      <c r="F528" t="inlineStr">
        <is>
          <t>Endividamento</t>
        </is>
      </c>
      <c r="G528" t="inlineStr">
        <is>
          <t>Endividamento Geral</t>
        </is>
      </c>
      <c r="H528" t="n">
        <v>509.33</v>
      </c>
      <c r="I528" t="inlineStr">
        <is>
          <t>False</t>
        </is>
      </c>
      <c r="J528" t="n">
        <v/>
      </c>
      <c r="K528" t="n">
        <v/>
      </c>
      <c r="L528" s="555" t="n">
        <v>45366</v>
      </c>
      <c r="M528" s="555" t="n">
        <v>46231</v>
      </c>
      <c r="N528" t="n">
        <v>509.33</v>
      </c>
      <c r="O528" t="inlineStr">
        <is>
          <t>Pendente</t>
        </is>
      </c>
      <c r="Q528" t="inlineStr">
        <is>
          <t>PARCELAMENTO 9883886 IMPOSTOS FEDERAIS (PIS/COFINS/CSLL/IRPJ) EM DIVIDA ATIVA - 45 PARC (2022-2023)</t>
        </is>
      </c>
      <c r="R528" t="inlineStr">
        <is>
          <t>07/2026</t>
        </is>
      </c>
    </row>
    <row r="529">
      <c r="A529" t="inlineStr">
        <is>
          <t>48478</t>
        </is>
      </c>
      <c r="B529" t="inlineStr">
        <is>
          <t>Love Cabaret</t>
        </is>
      </c>
      <c r="C529" t="inlineStr">
        <is>
          <t xml:space="preserve">MINISTERIO DA FAZENDA </t>
        </is>
      </c>
      <c r="D529" t="inlineStr">
        <is>
          <t>MINISTERIO DA FAZENDA</t>
        </is>
      </c>
      <c r="E529" t="inlineStr">
        <is>
          <t>38/45</t>
        </is>
      </c>
      <c r="F529" t="inlineStr">
        <is>
          <t>Endividamento</t>
        </is>
      </c>
      <c r="G529" t="inlineStr">
        <is>
          <t>Endividamento Geral</t>
        </is>
      </c>
      <c r="H529" t="n">
        <v>509.33</v>
      </c>
      <c r="I529" t="inlineStr">
        <is>
          <t>False</t>
        </is>
      </c>
      <c r="J529" t="n">
        <v/>
      </c>
      <c r="K529" t="n">
        <v/>
      </c>
      <c r="L529" s="555" t="n">
        <v>45366</v>
      </c>
      <c r="M529" s="555" t="n">
        <v>46505</v>
      </c>
      <c r="N529" t="n">
        <v>509.33</v>
      </c>
      <c r="O529" t="inlineStr">
        <is>
          <t>Pendente</t>
        </is>
      </c>
      <c r="Q529" t="inlineStr">
        <is>
          <t>PARCELAMENTO 9883886 IMPOSTOS FEDERAIS (PIS/COFINS/CSLL/IRPJ) EM DIVIDA ATIVA - 45 PARC (2022-2023)</t>
        </is>
      </c>
      <c r="R529" t="inlineStr">
        <is>
          <t>04/2027</t>
        </is>
      </c>
    </row>
    <row r="530">
      <c r="A530" t="inlineStr">
        <is>
          <t>48477</t>
        </is>
      </c>
      <c r="B530" t="inlineStr">
        <is>
          <t>Love Cabaret</t>
        </is>
      </c>
      <c r="C530" t="inlineStr">
        <is>
          <t xml:space="preserve">MINISTERIO DA FAZENDA </t>
        </is>
      </c>
      <c r="D530" t="inlineStr">
        <is>
          <t>MINISTERIO DA FAZENDA</t>
        </is>
      </c>
      <c r="E530" t="inlineStr">
        <is>
          <t>38/60</t>
        </is>
      </c>
      <c r="F530" t="inlineStr">
        <is>
          <t>Endividamento</t>
        </is>
      </c>
      <c r="G530" t="inlineStr">
        <is>
          <t>Endividamento Geral</t>
        </is>
      </c>
      <c r="H530" t="n">
        <v>17791.69</v>
      </c>
      <c r="I530" t="inlineStr">
        <is>
          <t>False</t>
        </is>
      </c>
      <c r="J530" t="n">
        <v/>
      </c>
      <c r="K530" t="n">
        <v/>
      </c>
      <c r="L530" s="555" t="n">
        <v>45366</v>
      </c>
      <c r="M530" s="555" t="n">
        <v>46505</v>
      </c>
      <c r="N530" t="n">
        <v>17791.69</v>
      </c>
      <c r="O530" t="inlineStr">
        <is>
          <t>Pendente</t>
        </is>
      </c>
      <c r="Q530" t="inlineStr">
        <is>
          <t xml:space="preserve"> PARCELAMENTO 02110001200422720702402 IMPOSTOS FEDERAIS (PIS/COFINS/CSLL/IRPJ/INSS/IRPJ) ANO 2023 - 60 PARC</t>
        </is>
      </c>
      <c r="R530" t="inlineStr">
        <is>
          <t>04/2027</t>
        </is>
      </c>
    </row>
    <row r="531">
      <c r="A531" t="inlineStr">
        <is>
          <t>48476</t>
        </is>
      </c>
      <c r="B531" t="inlineStr">
        <is>
          <t>Love Cabaret</t>
        </is>
      </c>
      <c r="C531" t="inlineStr">
        <is>
          <t xml:space="preserve">MINISTERIO DA FAZENDA </t>
        </is>
      </c>
      <c r="D531" t="inlineStr">
        <is>
          <t>MINISTERIO DA FAZENDA</t>
        </is>
      </c>
      <c r="E531" t="inlineStr">
        <is>
          <t>45/45</t>
        </is>
      </c>
      <c r="F531" t="inlineStr">
        <is>
          <t>Endividamento</t>
        </is>
      </c>
      <c r="G531" t="inlineStr">
        <is>
          <t>Endividamento Geral</t>
        </is>
      </c>
      <c r="H531" t="n">
        <v>509.33</v>
      </c>
      <c r="I531" t="inlineStr">
        <is>
          <t>False</t>
        </is>
      </c>
      <c r="J531" t="n">
        <v/>
      </c>
      <c r="K531" t="n">
        <v/>
      </c>
      <c r="L531" s="555" t="n">
        <v>45366</v>
      </c>
      <c r="M531" s="555" t="n">
        <v>46719</v>
      </c>
      <c r="N531" t="n">
        <v>509.33</v>
      </c>
      <c r="O531" t="inlineStr">
        <is>
          <t>Pendente</t>
        </is>
      </c>
      <c r="Q531" t="inlineStr">
        <is>
          <t>PARCELAMENTO 9883886 IMPOSTOS FEDERAIS (PIS/COFINS/CSLL/IRPJ) EM DIVIDA ATIVA - 45 PARC (2022-2023)</t>
        </is>
      </c>
      <c r="R531" t="inlineStr">
        <is>
          <t>11/2027</t>
        </is>
      </c>
    </row>
    <row r="532">
      <c r="A532" t="inlineStr">
        <is>
          <t>48475</t>
        </is>
      </c>
      <c r="B532" t="inlineStr">
        <is>
          <t>Love Cabaret</t>
        </is>
      </c>
      <c r="C532" t="inlineStr">
        <is>
          <t xml:space="preserve">MINISTERIO DA FAZENDA </t>
        </is>
      </c>
      <c r="D532" t="inlineStr">
        <is>
          <t>MINISTERIO DA FAZENDA</t>
        </is>
      </c>
      <c r="E532" t="inlineStr">
        <is>
          <t>47/60</t>
        </is>
      </c>
      <c r="F532" t="inlineStr">
        <is>
          <t>Endividamento</t>
        </is>
      </c>
      <c r="G532" t="inlineStr">
        <is>
          <t>Endividamento Geral</t>
        </is>
      </c>
      <c r="H532" t="n">
        <v>17791.69</v>
      </c>
      <c r="I532" t="inlineStr">
        <is>
          <t>False</t>
        </is>
      </c>
      <c r="J532" t="n">
        <v/>
      </c>
      <c r="K532" t="n">
        <v/>
      </c>
      <c r="L532" s="555" t="n">
        <v>45366</v>
      </c>
      <c r="M532" s="555" t="n">
        <v>46780</v>
      </c>
      <c r="N532" t="n">
        <v>17791.69</v>
      </c>
      <c r="O532" t="inlineStr">
        <is>
          <t>Pendente</t>
        </is>
      </c>
      <c r="Q532" t="inlineStr">
        <is>
          <t>PARCELAMENTO 02110001200422720702402 IMPOSTOS FEDERAIS (PIS/COFINS/CSLL/IRPJ/INSS/IRPJ) ANO 2023 - 60 PARC</t>
        </is>
      </c>
      <c r="R532" t="inlineStr">
        <is>
          <t>01/2028</t>
        </is>
      </c>
    </row>
    <row r="533">
      <c r="A533" t="inlineStr">
        <is>
          <t>48474</t>
        </is>
      </c>
      <c r="B533" t="inlineStr">
        <is>
          <t>Love Cabaret</t>
        </is>
      </c>
      <c r="C533" t="inlineStr">
        <is>
          <t>ICMS</t>
        </is>
      </c>
      <c r="D533" t="inlineStr">
        <is>
          <t>ICMS</t>
        </is>
      </c>
      <c r="E533" t="inlineStr">
        <is>
          <t>51/60</t>
        </is>
      </c>
      <c r="F533" t="inlineStr">
        <is>
          <t>Endividamento</t>
        </is>
      </c>
      <c r="G533" t="inlineStr">
        <is>
          <t>Endividamento Geral</t>
        </is>
      </c>
      <c r="H533" t="n">
        <v>700.25</v>
      </c>
      <c r="I533" t="inlineStr">
        <is>
          <t>False</t>
        </is>
      </c>
      <c r="J533" t="n">
        <v/>
      </c>
      <c r="K533" t="n">
        <v/>
      </c>
      <c r="L533" s="555" t="n">
        <v>45366</v>
      </c>
      <c r="M533" s="555" t="n">
        <v>46932</v>
      </c>
      <c r="N533" t="n">
        <v>700.25</v>
      </c>
      <c r="O533" t="inlineStr">
        <is>
          <t>Pendente</t>
        </is>
      </c>
      <c r="Q533" t="inlineStr">
        <is>
          <t>PARCELAMENTO 50098600-8 ICMS DIVIDA ATIVA - 60 PARC</t>
        </is>
      </c>
      <c r="R533" t="inlineStr">
        <is>
          <t>06/2028</t>
        </is>
      </c>
    </row>
    <row r="534">
      <c r="A534" t="inlineStr">
        <is>
          <t>48471</t>
        </is>
      </c>
      <c r="B534" t="inlineStr">
        <is>
          <t>Love Cabaret</t>
        </is>
      </c>
      <c r="C534" t="inlineStr">
        <is>
          <t>ISS</t>
        </is>
      </c>
      <c r="D534" t="inlineStr">
        <is>
          <t>ISS</t>
        </is>
      </c>
      <c r="E534" t="inlineStr">
        <is>
          <t>106569014202</t>
        </is>
      </c>
      <c r="F534" t="inlineStr">
        <is>
          <t>ENDIVIDAMENTO</t>
        </is>
      </c>
      <c r="G534" t="inlineStr">
        <is>
          <t xml:space="preserve"> ENDIVIDAMENTO</t>
        </is>
      </c>
      <c r="H534" t="n">
        <v>258.21</v>
      </c>
      <c r="I534" t="inlineStr">
        <is>
          <t>False</t>
        </is>
      </c>
      <c r="J534" t="n">
        <v/>
      </c>
      <c r="K534" t="n">
        <v/>
      </c>
      <c r="L534" s="555" t="n">
        <v>45397</v>
      </c>
      <c r="M534" s="555" t="n">
        <v>45443</v>
      </c>
      <c r="N534" t="n">
        <v>258.21</v>
      </c>
      <c r="O534" t="inlineStr">
        <is>
          <t>Pago</t>
        </is>
      </c>
      <c r="P534" s="555" t="n">
        <v>45440</v>
      </c>
      <c r="Q534" t="inlineStr">
        <is>
          <t>ENDIVIDAMENTO - PARCELAMENTO ISS DIVIDA ATIVA (2022) - 10 PARC - 03/2024</t>
        </is>
      </c>
      <c r="R534" t="inlineStr">
        <is>
          <t>05/2024</t>
        </is>
      </c>
      <c r="S534" t="inlineStr">
        <is>
          <t>05/2024</t>
        </is>
      </c>
    </row>
    <row r="535">
      <c r="A535" t="inlineStr">
        <is>
          <t>48469</t>
        </is>
      </c>
      <c r="B535" t="inlineStr">
        <is>
          <t>Love Cabaret</t>
        </is>
      </c>
      <c r="C535" t="inlineStr">
        <is>
          <t xml:space="preserve">MINISTERIO DA FAZENDA </t>
        </is>
      </c>
      <c r="D535" t="inlineStr">
        <is>
          <t>MINISTERIO DA FAZENDA</t>
        </is>
      </c>
      <c r="E535" t="inlineStr">
        <is>
          <t>18/60</t>
        </is>
      </c>
      <c r="F535" t="inlineStr">
        <is>
          <t>Endividamento</t>
        </is>
      </c>
      <c r="G535" t="inlineStr">
        <is>
          <t>Endividamento Geral</t>
        </is>
      </c>
      <c r="H535" t="n">
        <v>17791.69</v>
      </c>
      <c r="I535" t="inlineStr">
        <is>
          <t>False</t>
        </is>
      </c>
      <c r="J535" t="n">
        <v/>
      </c>
      <c r="K535" t="n">
        <v/>
      </c>
      <c r="L535" s="555" t="n">
        <v>45366</v>
      </c>
      <c r="M535" s="555" t="n">
        <v>45897</v>
      </c>
      <c r="N535" t="n">
        <v>20695.29</v>
      </c>
      <c r="O535" t="inlineStr">
        <is>
          <t>Pago</t>
        </is>
      </c>
      <c r="P535" s="555" t="n">
        <v>45898</v>
      </c>
      <c r="Q535" t="inlineStr">
        <is>
          <t xml:space="preserve"> PARCELAMENTO 02110001200422720702402 IMPOSTOS FEDERAIS (PIS/COFINS/CSLL/IRPJ/INSS/IRPJ) ANO 2023 - 60 PARC</t>
        </is>
      </c>
      <c r="R535" t="inlineStr">
        <is>
          <t>08/2025</t>
        </is>
      </c>
      <c r="S535" t="inlineStr">
        <is>
          <t>08/2025</t>
        </is>
      </c>
    </row>
    <row r="536">
      <c r="A536" t="inlineStr">
        <is>
          <t>48468</t>
        </is>
      </c>
      <c r="B536" t="inlineStr">
        <is>
          <t>Love Cabaret</t>
        </is>
      </c>
      <c r="C536" t="inlineStr">
        <is>
          <t xml:space="preserve">MINISTERIO DA FAZENDA </t>
        </is>
      </c>
      <c r="D536" t="inlineStr">
        <is>
          <t>MINISTERIO DA FAZENDA</t>
        </is>
      </c>
      <c r="E536" t="inlineStr">
        <is>
          <t>22/60</t>
        </is>
      </c>
      <c r="F536" t="inlineStr">
        <is>
          <t>Endividamento</t>
        </is>
      </c>
      <c r="G536" t="inlineStr">
        <is>
          <t>Endividamento Geral</t>
        </is>
      </c>
      <c r="H536" t="n">
        <v>21533.28</v>
      </c>
      <c r="I536" t="inlineStr">
        <is>
          <t>False</t>
        </is>
      </c>
      <c r="J536" t="n">
        <v/>
      </c>
      <c r="K536" t="n">
        <v/>
      </c>
      <c r="L536" s="555" t="n">
        <v>45366</v>
      </c>
      <c r="M536" s="555" t="n">
        <v>46019</v>
      </c>
      <c r="N536" t="n">
        <v>21533.28</v>
      </c>
      <c r="O536" t="inlineStr">
        <is>
          <t>Pago</t>
        </is>
      </c>
      <c r="P536" s="555" t="n">
        <v>46020</v>
      </c>
      <c r="Q536" t="inlineStr">
        <is>
          <t xml:space="preserve"> PARCELAMENTO 02110001200422720702402 IMPOSTOS FEDERAIS (PIS/COFINS/CSLL/IRPJ/INSS/IRPJ) ANO 2023 - 60 PARC</t>
        </is>
      </c>
      <c r="R536" t="inlineStr">
        <is>
          <t>12/2025</t>
        </is>
      </c>
      <c r="S536" t="inlineStr">
        <is>
          <t>12/2025</t>
        </is>
      </c>
    </row>
    <row r="537">
      <c r="A537" t="inlineStr">
        <is>
          <t>48467</t>
        </is>
      </c>
      <c r="B537" t="inlineStr">
        <is>
          <t>Love Cabaret</t>
        </is>
      </c>
      <c r="C537" t="inlineStr">
        <is>
          <t xml:space="preserve">MINISTERIO DA FAZENDA </t>
        </is>
      </c>
      <c r="D537" t="inlineStr">
        <is>
          <t>MINISTERIO DA FAZENDA</t>
        </is>
      </c>
      <c r="E537" t="inlineStr">
        <is>
          <t>26/45</t>
        </is>
      </c>
      <c r="F537" t="inlineStr">
        <is>
          <t>Endividamento</t>
        </is>
      </c>
      <c r="G537" t="inlineStr">
        <is>
          <t>Endividamento Geral</t>
        </is>
      </c>
      <c r="H537" t="n">
        <v>639.83</v>
      </c>
      <c r="I537" t="inlineStr">
        <is>
          <t>False</t>
        </is>
      </c>
      <c r="J537" t="n">
        <v/>
      </c>
      <c r="K537" t="n">
        <v/>
      </c>
      <c r="L537" s="555" t="n">
        <v>45366</v>
      </c>
      <c r="M537" s="555" t="n">
        <v>46140</v>
      </c>
      <c r="N537" t="n">
        <v>639.83</v>
      </c>
      <c r="O537" t="inlineStr">
        <is>
          <t>Pago</t>
        </is>
      </c>
      <c r="P537" s="555" t="n">
        <v>46139</v>
      </c>
      <c r="Q537" t="inlineStr">
        <is>
          <t xml:space="preserve"> PARCELAMENTO 9883886 IMPOSTOS FEDERAIS (PIS/COFINS/CSLL/IRPJ) EM DIVIDA ATIVA - 45 PARC (2022-2023)</t>
        </is>
      </c>
      <c r="R537" t="inlineStr">
        <is>
          <t>04/2026</t>
        </is>
      </c>
      <c r="S537" t="inlineStr">
        <is>
          <t>04/2026</t>
        </is>
      </c>
    </row>
    <row r="538">
      <c r="A538" t="inlineStr">
        <is>
          <t>48466</t>
        </is>
      </c>
      <c r="B538" t="inlineStr">
        <is>
          <t>Love Cabaret</t>
        </is>
      </c>
      <c r="C538" t="inlineStr">
        <is>
          <t xml:space="preserve">MINISTERIO DA FAZENDA </t>
        </is>
      </c>
      <c r="D538" t="inlineStr">
        <is>
          <t>MINISTERIO DA FAZENDA</t>
        </is>
      </c>
      <c r="E538" t="inlineStr">
        <is>
          <t>27/60</t>
        </is>
      </c>
      <c r="F538" t="inlineStr">
        <is>
          <t>Endividamento</t>
        </is>
      </c>
      <c r="G538" t="inlineStr">
        <is>
          <t>Endividamento Geral</t>
        </is>
      </c>
      <c r="H538" t="n">
        <v>22543.85</v>
      </c>
      <c r="I538" t="inlineStr">
        <is>
          <t>False</t>
        </is>
      </c>
      <c r="J538" t="n">
        <v/>
      </c>
      <c r="K538" t="n">
        <v/>
      </c>
      <c r="L538" s="555" t="n">
        <v>45366</v>
      </c>
      <c r="M538" s="555" t="n">
        <v>46171</v>
      </c>
      <c r="N538" t="n">
        <v>22543.85</v>
      </c>
      <c r="O538" t="inlineStr">
        <is>
          <t>Pago</t>
        </is>
      </c>
      <c r="P538" s="555" t="n">
        <v>46171</v>
      </c>
      <c r="Q538" t="inlineStr">
        <is>
          <t xml:space="preserve">  PARCELAMENTO 02110001200422720702402 IMPOSTOS FEDERAIS (PIS/COFINS/CSLL/IRPJ/INSS/IRPJ) ANO 2023 - 60 PARC</t>
        </is>
      </c>
      <c r="R538" t="inlineStr">
        <is>
          <t>05/2026</t>
        </is>
      </c>
      <c r="S538" t="inlineStr">
        <is>
          <t>05/2026</t>
        </is>
      </c>
    </row>
    <row r="539">
      <c r="A539" t="inlineStr">
        <is>
          <t>48465</t>
        </is>
      </c>
      <c r="B539" t="inlineStr">
        <is>
          <t>Love Cabaret</t>
        </is>
      </c>
      <c r="C539" t="inlineStr">
        <is>
          <t>ICMS</t>
        </is>
      </c>
      <c r="D539" t="inlineStr">
        <is>
          <t>ICMS</t>
        </is>
      </c>
      <c r="E539" t="inlineStr">
        <is>
          <t>28/60</t>
        </is>
      </c>
      <c r="F539" t="inlineStr">
        <is>
          <t>Endividamento</t>
        </is>
      </c>
      <c r="G539" t="inlineStr">
        <is>
          <t>Endividamento Geral</t>
        </is>
      </c>
      <c r="H539" t="n">
        <v>700.25</v>
      </c>
      <c r="I539" t="inlineStr">
        <is>
          <t>False</t>
        </is>
      </c>
      <c r="J539" t="n">
        <v/>
      </c>
      <c r="K539" t="n">
        <v/>
      </c>
      <c r="L539" s="555" t="n">
        <v>45366</v>
      </c>
      <c r="M539" s="555" t="n">
        <v>46231</v>
      </c>
      <c r="N539" t="n">
        <v>700.25</v>
      </c>
      <c r="O539" t="inlineStr">
        <is>
          <t>Pendente</t>
        </is>
      </c>
      <c r="Q539" t="inlineStr">
        <is>
          <t>PARCELAMENTO 50098600-8 ICMS DIVIDA ATIVA - 60 PARC</t>
        </is>
      </c>
      <c r="R539" t="inlineStr">
        <is>
          <t>07/2026</t>
        </is>
      </c>
    </row>
    <row r="540">
      <c r="A540" t="inlineStr">
        <is>
          <t>48464</t>
        </is>
      </c>
      <c r="B540" t="inlineStr">
        <is>
          <t>Love Cabaret</t>
        </is>
      </c>
      <c r="C540" t="inlineStr">
        <is>
          <t xml:space="preserve">MINISTERIO DA FAZENDA </t>
        </is>
      </c>
      <c r="D540" t="inlineStr">
        <is>
          <t>MINISTERIO DA FAZENDA</t>
        </is>
      </c>
      <c r="E540" t="inlineStr">
        <is>
          <t>34/60</t>
        </is>
      </c>
      <c r="F540" t="inlineStr">
        <is>
          <t>Endividamento</t>
        </is>
      </c>
      <c r="G540" t="inlineStr">
        <is>
          <t>Endividamento Geral</t>
        </is>
      </c>
      <c r="H540" t="n">
        <v>17791.69</v>
      </c>
      <c r="I540" t="inlineStr">
        <is>
          <t>False</t>
        </is>
      </c>
      <c r="J540" t="n">
        <v/>
      </c>
      <c r="K540" t="n">
        <v/>
      </c>
      <c r="L540" s="555" t="n">
        <v>45366</v>
      </c>
      <c r="M540" s="555" t="n">
        <v>46384</v>
      </c>
      <c r="N540" t="n">
        <v>17791.69</v>
      </c>
      <c r="O540" t="inlineStr">
        <is>
          <t>Pendente</t>
        </is>
      </c>
      <c r="Q540" t="inlineStr">
        <is>
          <t xml:space="preserve"> PARCELAMENTO 02110001200422720702402 IMPOSTOS FEDERAIS (PIS/COFINS/CSLL/IRPJ/INSS/IRPJ) ANO 2023 - 60 PARC</t>
        </is>
      </c>
      <c r="R540" t="inlineStr">
        <is>
          <t>12/2026</t>
        </is>
      </c>
    </row>
    <row r="541">
      <c r="A541" t="inlineStr">
        <is>
          <t>48463</t>
        </is>
      </c>
      <c r="B541" t="inlineStr">
        <is>
          <t>Love Cabaret</t>
        </is>
      </c>
      <c r="C541" t="inlineStr">
        <is>
          <t xml:space="preserve">MINISTERIO DA FAZENDA </t>
        </is>
      </c>
      <c r="D541" t="inlineStr">
        <is>
          <t>MINISTERIO DA FAZENDA</t>
        </is>
      </c>
      <c r="E541" t="inlineStr">
        <is>
          <t>36/60</t>
        </is>
      </c>
      <c r="F541" t="inlineStr">
        <is>
          <t>Endividamento</t>
        </is>
      </c>
      <c r="G541" t="inlineStr">
        <is>
          <t>Endividamento Geral</t>
        </is>
      </c>
      <c r="H541" t="n">
        <v>17791.69</v>
      </c>
      <c r="I541" t="inlineStr">
        <is>
          <t>False</t>
        </is>
      </c>
      <c r="J541" t="n">
        <v/>
      </c>
      <c r="K541" t="n">
        <v/>
      </c>
      <c r="L541" s="555" t="n">
        <v>45366</v>
      </c>
      <c r="M541" s="555" t="n">
        <v>46446</v>
      </c>
      <c r="N541" t="n">
        <v>17791.69</v>
      </c>
      <c r="O541" t="inlineStr">
        <is>
          <t>Pendente</t>
        </is>
      </c>
      <c r="Q541" t="inlineStr">
        <is>
          <t xml:space="preserve"> PARCELAMENTO 02110001200422720702402 IMPOSTOS FEDERAIS (PIS/COFINS/CSLL/IRPJ/INSS/IRPJ) ANO 2023 - 60 PARC</t>
        </is>
      </c>
      <c r="R541" t="inlineStr">
        <is>
          <t>02/2027</t>
        </is>
      </c>
    </row>
    <row r="542">
      <c r="A542" t="inlineStr">
        <is>
          <t>48462</t>
        </is>
      </c>
      <c r="B542" t="inlineStr">
        <is>
          <t>Love Cabaret</t>
        </is>
      </c>
      <c r="C542" t="inlineStr">
        <is>
          <t xml:space="preserve">MINISTERIO DA FAZENDA </t>
        </is>
      </c>
      <c r="D542" t="inlineStr">
        <is>
          <t>MINISTERIO DA FAZENDA</t>
        </is>
      </c>
      <c r="E542" t="inlineStr">
        <is>
          <t>40/45</t>
        </is>
      </c>
      <c r="F542" t="inlineStr">
        <is>
          <t>Endividamento</t>
        </is>
      </c>
      <c r="G542" t="inlineStr">
        <is>
          <t>Endividamento Geral</t>
        </is>
      </c>
      <c r="H542" t="n">
        <v>509.33</v>
      </c>
      <c r="I542" t="inlineStr">
        <is>
          <t>False</t>
        </is>
      </c>
      <c r="J542" t="n">
        <v/>
      </c>
      <c r="K542" t="n">
        <v/>
      </c>
      <c r="L542" s="555" t="n">
        <v>45366</v>
      </c>
      <c r="M542" s="555" t="n">
        <v>46566</v>
      </c>
      <c r="N542" t="n">
        <v>509.33</v>
      </c>
      <c r="O542" t="inlineStr">
        <is>
          <t>Pendente</t>
        </is>
      </c>
      <c r="Q542" t="inlineStr">
        <is>
          <t>PARCELAMENTO 9883886 IMPOSTOS FEDERAIS (PIS/COFINS/CSLL/IRPJ) EM DIVIDA ATIVA - 45 PARC (2022-2023)</t>
        </is>
      </c>
      <c r="R542" t="inlineStr">
        <is>
          <t>06/2027</t>
        </is>
      </c>
    </row>
    <row r="543">
      <c r="A543" t="inlineStr">
        <is>
          <t>48461</t>
        </is>
      </c>
      <c r="B543" t="inlineStr">
        <is>
          <t>Love Cabaret</t>
        </is>
      </c>
      <c r="C543" t="inlineStr">
        <is>
          <t>ICMS</t>
        </is>
      </c>
      <c r="D543" t="inlineStr">
        <is>
          <t>ICMS</t>
        </is>
      </c>
      <c r="E543" t="inlineStr">
        <is>
          <t>42/60</t>
        </is>
      </c>
      <c r="F543" t="inlineStr">
        <is>
          <t>Endividamento</t>
        </is>
      </c>
      <c r="G543" t="inlineStr">
        <is>
          <t>Endividamento Geral</t>
        </is>
      </c>
      <c r="H543" t="n">
        <v>700.25</v>
      </c>
      <c r="I543" t="inlineStr">
        <is>
          <t>False</t>
        </is>
      </c>
      <c r="J543" t="n">
        <v/>
      </c>
      <c r="K543" t="n">
        <v/>
      </c>
      <c r="L543" s="555" t="n">
        <v>45366</v>
      </c>
      <c r="M543" s="555" t="n">
        <v>46658</v>
      </c>
      <c r="N543" t="n">
        <v>700.25</v>
      </c>
      <c r="O543" t="inlineStr">
        <is>
          <t>Pendente</t>
        </is>
      </c>
      <c r="Q543" t="inlineStr">
        <is>
          <t>PARCELAMENTO 50098600-8 ICMS DIVIDA ATIVA - 60 PARC</t>
        </is>
      </c>
      <c r="R543" t="inlineStr">
        <is>
          <t>09/2027</t>
        </is>
      </c>
    </row>
    <row r="544">
      <c r="A544" t="inlineStr">
        <is>
          <t>48460</t>
        </is>
      </c>
      <c r="B544" t="inlineStr">
        <is>
          <t>Love Cabaret</t>
        </is>
      </c>
      <c r="C544" t="inlineStr">
        <is>
          <t>ICMS</t>
        </is>
      </c>
      <c r="D544" t="inlineStr">
        <is>
          <t>ICMS</t>
        </is>
      </c>
      <c r="E544" t="inlineStr">
        <is>
          <t>49/60</t>
        </is>
      </c>
      <c r="F544" t="inlineStr">
        <is>
          <t>Endividamento</t>
        </is>
      </c>
      <c r="G544" t="inlineStr">
        <is>
          <t>Endividamento Geral</t>
        </is>
      </c>
      <c r="H544" t="n">
        <v>700.25</v>
      </c>
      <c r="I544" t="inlineStr">
        <is>
          <t>False</t>
        </is>
      </c>
      <c r="J544" t="n">
        <v/>
      </c>
      <c r="K544" t="n">
        <v/>
      </c>
      <c r="L544" s="555" t="n">
        <v>45366</v>
      </c>
      <c r="M544" s="555" t="n">
        <v>46871</v>
      </c>
      <c r="N544" t="n">
        <v>700.25</v>
      </c>
      <c r="O544" t="inlineStr">
        <is>
          <t>Pendente</t>
        </is>
      </c>
      <c r="Q544" t="inlineStr">
        <is>
          <t>PARCELAMENTO 50098600-8 ICMS DIVIDA ATIVA - 60 PARC</t>
        </is>
      </c>
      <c r="R544" t="inlineStr">
        <is>
          <t>04/2028</t>
        </is>
      </c>
    </row>
    <row r="545">
      <c r="A545" t="inlineStr">
        <is>
          <t>48459</t>
        </is>
      </c>
      <c r="B545" t="inlineStr">
        <is>
          <t>Love Cabaret</t>
        </is>
      </c>
      <c r="C545" t="inlineStr">
        <is>
          <t xml:space="preserve">MINISTERIO DA FAZENDA </t>
        </is>
      </c>
      <c r="D545" t="inlineStr">
        <is>
          <t>MINISTERIO DA FAZENDA</t>
        </is>
      </c>
      <c r="E545" t="inlineStr">
        <is>
          <t>57/60</t>
        </is>
      </c>
      <c r="F545" t="inlineStr">
        <is>
          <t>Endividamento</t>
        </is>
      </c>
      <c r="G545" t="inlineStr">
        <is>
          <t>Endividamento Geral</t>
        </is>
      </c>
      <c r="H545" t="n">
        <v>17791.69</v>
      </c>
      <c r="I545" t="inlineStr">
        <is>
          <t>False</t>
        </is>
      </c>
      <c r="J545" t="n">
        <v/>
      </c>
      <c r="K545" t="n">
        <v/>
      </c>
      <c r="L545" s="555" t="n">
        <v>45366</v>
      </c>
      <c r="M545" s="555" t="n">
        <v>47085</v>
      </c>
      <c r="N545" t="n">
        <v>17791.69</v>
      </c>
      <c r="O545" t="inlineStr">
        <is>
          <t>Pendente</t>
        </is>
      </c>
      <c r="Q545" t="inlineStr">
        <is>
          <t>PARCELAMENTO 02110001200422720702402 IMPOSTOS FEDERAIS (PIS/COFINS/CSLL/IRPJ/INSS/IRPJ) ANO 2023 - 60 PARC</t>
        </is>
      </c>
      <c r="R545" t="inlineStr">
        <is>
          <t>11/2028</t>
        </is>
      </c>
    </row>
    <row r="546">
      <c r="A546" t="inlineStr">
        <is>
          <t>48458</t>
        </is>
      </c>
      <c r="B546" t="inlineStr">
        <is>
          <t>Love Cabaret</t>
        </is>
      </c>
      <c r="C546" t="inlineStr">
        <is>
          <t xml:space="preserve">MINISTERIO DA FAZENDA </t>
        </is>
      </c>
      <c r="D546" t="inlineStr">
        <is>
          <t>MINISTERIO DA FAZENDA</t>
        </is>
      </c>
      <c r="E546" t="inlineStr">
        <is>
          <t>60/60</t>
        </is>
      </c>
      <c r="F546" t="inlineStr">
        <is>
          <t>Endividamento</t>
        </is>
      </c>
      <c r="G546" t="inlineStr">
        <is>
          <t>Endividamento Geral</t>
        </is>
      </c>
      <c r="H546" t="n">
        <v>17791.69</v>
      </c>
      <c r="I546" t="inlineStr">
        <is>
          <t>False</t>
        </is>
      </c>
      <c r="J546" t="n">
        <v/>
      </c>
      <c r="K546" t="n">
        <v/>
      </c>
      <c r="L546" s="555" t="n">
        <v>45366</v>
      </c>
      <c r="M546" s="555" t="n">
        <v>47177</v>
      </c>
      <c r="N546" t="n">
        <v>17791.69</v>
      </c>
      <c r="O546" t="inlineStr">
        <is>
          <t>Pendente</t>
        </is>
      </c>
      <c r="Q546" t="inlineStr">
        <is>
          <t>PARCELAMENTO 02110001200422720702402 IMPOSTOS FEDERAIS (PIS/COFINS/CSLL/IRPJ/INSS/IRPJ) ANO 2023 - 60 PARC</t>
        </is>
      </c>
      <c r="R546" t="inlineStr">
        <is>
          <t>02/2029</t>
        </is>
      </c>
    </row>
    <row r="547">
      <c r="A547" t="inlineStr">
        <is>
          <t>48455</t>
        </is>
      </c>
      <c r="B547" t="inlineStr">
        <is>
          <t>Love Cabaret</t>
        </is>
      </c>
      <c r="C547" t="inlineStr">
        <is>
          <t xml:space="preserve">MINISTERIO DA FAZENDA </t>
        </is>
      </c>
      <c r="D547" t="inlineStr">
        <is>
          <t>MINISTERIO DA FAZENDA</t>
        </is>
      </c>
      <c r="E547" t="inlineStr">
        <is>
          <t>12/45</t>
        </is>
      </c>
      <c r="F547" t="inlineStr">
        <is>
          <t>Endividamento</t>
        </is>
      </c>
      <c r="G547" t="inlineStr">
        <is>
          <t>Endividamento Geral</t>
        </is>
      </c>
      <c r="H547" t="n">
        <v>376.78</v>
      </c>
      <c r="I547" t="inlineStr">
        <is>
          <t>False</t>
        </is>
      </c>
      <c r="J547" t="n">
        <v/>
      </c>
      <c r="K547" t="n">
        <v/>
      </c>
      <c r="L547" s="555" t="n">
        <v>45366</v>
      </c>
      <c r="M547" s="555" t="n">
        <v>45716</v>
      </c>
      <c r="N547" t="n">
        <v>559.2</v>
      </c>
      <c r="O547" t="inlineStr">
        <is>
          <t>Pago</t>
        </is>
      </c>
      <c r="P547" s="555" t="n">
        <v>45714</v>
      </c>
      <c r="Q547" t="inlineStr">
        <is>
          <t>PARCELAMENTO 9883886 IMPOSTOS FEDERAIS (PIS/COFINS/CSLL/IRPJ) EM DIVIDA ATIVA - 45 PARC (2022-2023)</t>
        </is>
      </c>
      <c r="R547" t="inlineStr">
        <is>
          <t>02/2025</t>
        </is>
      </c>
      <c r="S547" t="inlineStr">
        <is>
          <t>02/2025</t>
        </is>
      </c>
    </row>
    <row r="548">
      <c r="A548" t="inlineStr">
        <is>
          <t>48454</t>
        </is>
      </c>
      <c r="B548" t="inlineStr">
        <is>
          <t>Love Cabaret</t>
        </is>
      </c>
      <c r="C548" t="inlineStr">
        <is>
          <t xml:space="preserve">MINISTERIO DA FAZENDA </t>
        </is>
      </c>
      <c r="D548" t="inlineStr">
        <is>
          <t>MINISTERIO DA FAZENDA</t>
        </is>
      </c>
      <c r="E548" t="inlineStr">
        <is>
          <t>12/60</t>
        </is>
      </c>
      <c r="F548" t="inlineStr">
        <is>
          <t>Endividamento</t>
        </is>
      </c>
      <c r="G548" t="inlineStr">
        <is>
          <t>Endividamento Geral</t>
        </is>
      </c>
      <c r="H548" t="n">
        <v>17791.69</v>
      </c>
      <c r="I548" t="inlineStr">
        <is>
          <t>False</t>
        </is>
      </c>
      <c r="J548" t="n">
        <v/>
      </c>
      <c r="K548" t="n">
        <v/>
      </c>
      <c r="L548" s="555" t="n">
        <v>45366</v>
      </c>
      <c r="M548" s="555" t="n">
        <v>45716</v>
      </c>
      <c r="N548" t="n">
        <v>19533.49</v>
      </c>
      <c r="O548" t="inlineStr">
        <is>
          <t>Pago</t>
        </is>
      </c>
      <c r="P548" s="555" t="n">
        <v>45716</v>
      </c>
      <c r="Q548" t="inlineStr">
        <is>
          <t xml:space="preserve"> PARCELAMENTO 02110001200422720702402 IMPOSTOS FEDERAIS (PIS/COFINS/CSLL/IRPJ/INSS/IRPJ) ANO 2023 - 60 PARC</t>
        </is>
      </c>
      <c r="R548" t="inlineStr">
        <is>
          <t>02/2025</t>
        </is>
      </c>
      <c r="S548" t="inlineStr">
        <is>
          <t>02/2025</t>
        </is>
      </c>
    </row>
    <row r="549">
      <c r="A549" t="inlineStr">
        <is>
          <t>48453</t>
        </is>
      </c>
      <c r="B549" t="inlineStr">
        <is>
          <t>Love Cabaret</t>
        </is>
      </c>
      <c r="C549" t="inlineStr">
        <is>
          <t xml:space="preserve">MINISTERIO DA FAZENDA </t>
        </is>
      </c>
      <c r="D549" t="inlineStr">
        <is>
          <t>MINISTERIO DA FAZENDA</t>
        </is>
      </c>
      <c r="E549" t="inlineStr">
        <is>
          <t>25/60</t>
        </is>
      </c>
      <c r="F549" t="inlineStr">
        <is>
          <t>Endividamento</t>
        </is>
      </c>
      <c r="G549" t="inlineStr">
        <is>
          <t>Endividamento Geral</t>
        </is>
      </c>
      <c r="H549" t="n">
        <v>22134.64</v>
      </c>
      <c r="I549" t="inlineStr">
        <is>
          <t>False</t>
        </is>
      </c>
      <c r="J549" t="n">
        <v/>
      </c>
      <c r="K549" t="n">
        <v/>
      </c>
      <c r="L549" s="555" t="n">
        <v>45366</v>
      </c>
      <c r="M549" s="555" t="n">
        <v>46112</v>
      </c>
      <c r="N549" t="n">
        <v>22134.64</v>
      </c>
      <c r="O549" t="inlineStr">
        <is>
          <t>Pago</t>
        </is>
      </c>
      <c r="P549" s="555" t="n">
        <v>46112</v>
      </c>
      <c r="Q549" t="inlineStr">
        <is>
          <t xml:space="preserve">  PARCELAMENTO 02110001200422720702402 IMPOSTOS FEDERAIS (PIS/COFINS/CSLL/IRPJ/INSS/IRPJ) ANO 2023 - 60 PARC</t>
        </is>
      </c>
      <c r="R549" t="inlineStr">
        <is>
          <t>03/2026</t>
        </is>
      </c>
      <c r="S549" t="inlineStr">
        <is>
          <t>03/2026</t>
        </is>
      </c>
    </row>
    <row r="550">
      <c r="A550" t="inlineStr">
        <is>
          <t>48452</t>
        </is>
      </c>
      <c r="B550" t="inlineStr">
        <is>
          <t>Love Cabaret</t>
        </is>
      </c>
      <c r="C550" t="inlineStr">
        <is>
          <t xml:space="preserve">MINISTERIO DA FAZENDA </t>
        </is>
      </c>
      <c r="D550" t="inlineStr">
        <is>
          <t>MINISTERIO DA FAZENDA</t>
        </is>
      </c>
      <c r="E550" t="inlineStr">
        <is>
          <t>27/45</t>
        </is>
      </c>
      <c r="F550" t="inlineStr">
        <is>
          <t>Endividamento</t>
        </is>
      </c>
      <c r="G550" t="inlineStr">
        <is>
          <t>Endividamento Geral</t>
        </is>
      </c>
      <c r="H550" t="n">
        <v>645.38</v>
      </c>
      <c r="I550" t="inlineStr">
        <is>
          <t>False</t>
        </is>
      </c>
      <c r="J550" t="n">
        <v/>
      </c>
      <c r="K550" t="n">
        <v/>
      </c>
      <c r="L550" s="555" t="n">
        <v>45366</v>
      </c>
      <c r="M550" s="555" t="n">
        <v>46171</v>
      </c>
      <c r="N550" t="n">
        <v>645.38</v>
      </c>
      <c r="O550" t="inlineStr">
        <is>
          <t>Pago</t>
        </is>
      </c>
      <c r="P550" s="555" t="n">
        <v>46171</v>
      </c>
      <c r="Q550" t="inlineStr">
        <is>
          <t xml:space="preserve"> PARCELAMENTO 9883886 IMPOSTOS FEDERAIS (PIS/COFINS/CSLL/IRPJ) EM DIVIDA ATIVA - 45 PARC (2022-2023)</t>
        </is>
      </c>
      <c r="R550" t="inlineStr">
        <is>
          <t>05/2026</t>
        </is>
      </c>
      <c r="S550" t="inlineStr">
        <is>
          <t>05/2026</t>
        </is>
      </c>
    </row>
    <row r="551">
      <c r="A551" t="inlineStr">
        <is>
          <t>48451</t>
        </is>
      </c>
      <c r="B551" t="inlineStr">
        <is>
          <t>Love Cabaret</t>
        </is>
      </c>
      <c r="C551" t="inlineStr">
        <is>
          <t xml:space="preserve">MINISTERIO DA FAZENDA </t>
        </is>
      </c>
      <c r="D551" t="inlineStr">
        <is>
          <t>MINISTERIO DA FAZENDA</t>
        </is>
      </c>
      <c r="E551" t="inlineStr">
        <is>
          <t>30/45</t>
        </is>
      </c>
      <c r="F551" t="inlineStr">
        <is>
          <t>Endividamento</t>
        </is>
      </c>
      <c r="G551" t="inlineStr">
        <is>
          <t>Endividamento Geral</t>
        </is>
      </c>
      <c r="H551" t="n">
        <v>509.33</v>
      </c>
      <c r="I551" t="inlineStr">
        <is>
          <t>False</t>
        </is>
      </c>
      <c r="J551" t="n">
        <v/>
      </c>
      <c r="K551" t="n">
        <v/>
      </c>
      <c r="L551" s="555" t="n">
        <v>45366</v>
      </c>
      <c r="M551" s="555" t="n">
        <v>46262</v>
      </c>
      <c r="N551" t="n">
        <v>509.33</v>
      </c>
      <c r="O551" t="inlineStr">
        <is>
          <t>Pendente</t>
        </is>
      </c>
      <c r="Q551" t="inlineStr">
        <is>
          <t>PARCELAMENTO 9883886 IMPOSTOS FEDERAIS (PIS/COFINS/CSLL/IRPJ) EM DIVIDA ATIVA - 45 PARC (2022-2023)</t>
        </is>
      </c>
      <c r="R551" t="inlineStr">
        <is>
          <t>08/2026</t>
        </is>
      </c>
    </row>
    <row r="552">
      <c r="A552" t="inlineStr">
        <is>
          <t>48450</t>
        </is>
      </c>
      <c r="B552" t="inlineStr">
        <is>
          <t>Love Cabaret</t>
        </is>
      </c>
      <c r="C552" t="inlineStr">
        <is>
          <t xml:space="preserve">MINISTERIO DA FAZENDA </t>
        </is>
      </c>
      <c r="D552" t="inlineStr">
        <is>
          <t>MINISTERIO DA FAZENDA</t>
        </is>
      </c>
      <c r="E552" t="inlineStr">
        <is>
          <t>39/60</t>
        </is>
      </c>
      <c r="F552" t="inlineStr">
        <is>
          <t>Endividamento</t>
        </is>
      </c>
      <c r="G552" t="inlineStr">
        <is>
          <t>Endividamento Geral</t>
        </is>
      </c>
      <c r="H552" t="n">
        <v>17791.69</v>
      </c>
      <c r="I552" t="inlineStr">
        <is>
          <t>False</t>
        </is>
      </c>
      <c r="J552" t="n">
        <v/>
      </c>
      <c r="K552" t="n">
        <v/>
      </c>
      <c r="L552" s="555" t="n">
        <v>45366</v>
      </c>
      <c r="M552" s="555" t="n">
        <v>46535</v>
      </c>
      <c r="N552" t="n">
        <v>17791.69</v>
      </c>
      <c r="O552" t="inlineStr">
        <is>
          <t>Pendente</t>
        </is>
      </c>
      <c r="Q552" t="inlineStr">
        <is>
          <t xml:space="preserve"> PARCELAMENTO 02110001200422720702402 IMPOSTOS FEDERAIS (PIS/COFINS/CSLL/IRPJ/INSS/IRPJ) ANO 2023 - 60 PARC</t>
        </is>
      </c>
      <c r="R552" t="inlineStr">
        <is>
          <t>05/2027</t>
        </is>
      </c>
    </row>
    <row r="553">
      <c r="A553" t="inlineStr">
        <is>
          <t>48449</t>
        </is>
      </c>
      <c r="B553" t="inlineStr">
        <is>
          <t>Love Cabaret</t>
        </is>
      </c>
      <c r="C553" t="inlineStr">
        <is>
          <t>ICMS</t>
        </is>
      </c>
      <c r="D553" t="inlineStr">
        <is>
          <t>ICMS</t>
        </is>
      </c>
      <c r="E553" t="inlineStr">
        <is>
          <t>50/60</t>
        </is>
      </c>
      <c r="F553" t="inlineStr">
        <is>
          <t>Endividamento</t>
        </is>
      </c>
      <c r="G553" t="inlineStr">
        <is>
          <t>Endividamento Geral</t>
        </is>
      </c>
      <c r="H553" t="n">
        <v>700.25</v>
      </c>
      <c r="I553" t="inlineStr">
        <is>
          <t>False</t>
        </is>
      </c>
      <c r="J553" t="n">
        <v/>
      </c>
      <c r="K553" t="n">
        <v/>
      </c>
      <c r="L553" s="555" t="n">
        <v>45366</v>
      </c>
      <c r="M553" s="555" t="n">
        <v>46901</v>
      </c>
      <c r="N553" t="n">
        <v>700.25</v>
      </c>
      <c r="O553" t="inlineStr">
        <is>
          <t>Pendente</t>
        </is>
      </c>
      <c r="Q553" t="inlineStr">
        <is>
          <t>PARCELAMENTO 50098600-8 ICMS DIVIDA ATIVA - 60 PARC</t>
        </is>
      </c>
      <c r="R553" t="inlineStr">
        <is>
          <t>05/2028</t>
        </is>
      </c>
    </row>
    <row r="554">
      <c r="A554" t="inlineStr">
        <is>
          <t>48448</t>
        </is>
      </c>
      <c r="B554" t="inlineStr">
        <is>
          <t>Love Cabaret</t>
        </is>
      </c>
      <c r="C554" t="inlineStr">
        <is>
          <t>ICMS</t>
        </is>
      </c>
      <c r="D554" t="inlineStr">
        <is>
          <t>ICMS</t>
        </is>
      </c>
      <c r="E554" t="inlineStr">
        <is>
          <t>53/60</t>
        </is>
      </c>
      <c r="F554" t="inlineStr">
        <is>
          <t>Endividamento</t>
        </is>
      </c>
      <c r="G554" t="inlineStr">
        <is>
          <t>Endividamento Geral</t>
        </is>
      </c>
      <c r="H554" t="n">
        <v>700.25</v>
      </c>
      <c r="I554" t="inlineStr">
        <is>
          <t>False</t>
        </is>
      </c>
      <c r="J554" t="n">
        <v/>
      </c>
      <c r="K554" t="n">
        <v/>
      </c>
      <c r="L554" s="555" t="n">
        <v>45366</v>
      </c>
      <c r="M554" s="555" t="n">
        <v>46993</v>
      </c>
      <c r="N554" t="n">
        <v>700.25</v>
      </c>
      <c r="O554" t="inlineStr">
        <is>
          <t>Pendente</t>
        </is>
      </c>
      <c r="Q554" t="inlineStr">
        <is>
          <t>PARCELAMENTO 50098600-8 ICMS DIVIDA ATIVA - 60 PARC</t>
        </is>
      </c>
      <c r="R554" t="inlineStr">
        <is>
          <t>08/2028</t>
        </is>
      </c>
    </row>
    <row r="555">
      <c r="A555" t="inlineStr">
        <is>
          <t>48447</t>
        </is>
      </c>
      <c r="B555" t="inlineStr">
        <is>
          <t>Love Cabaret</t>
        </is>
      </c>
      <c r="C555" t="inlineStr">
        <is>
          <t xml:space="preserve">MINISTERIO DA FAZENDA </t>
        </is>
      </c>
      <c r="D555" t="inlineStr">
        <is>
          <t>MINISTERIO DA FAZENDA</t>
        </is>
      </c>
      <c r="E555" t="inlineStr">
        <is>
          <t>58/60</t>
        </is>
      </c>
      <c r="F555" t="inlineStr">
        <is>
          <t>Endividamento</t>
        </is>
      </c>
      <c r="G555" t="inlineStr">
        <is>
          <t>Endividamento Geral</t>
        </is>
      </c>
      <c r="H555" t="n">
        <v>17791.69</v>
      </c>
      <c r="I555" t="inlineStr">
        <is>
          <t>False</t>
        </is>
      </c>
      <c r="J555" t="n">
        <v/>
      </c>
      <c r="K555" t="n">
        <v/>
      </c>
      <c r="L555" s="555" t="n">
        <v>45366</v>
      </c>
      <c r="M555" s="555" t="n">
        <v>47115</v>
      </c>
      <c r="N555" t="n">
        <v>17791.69</v>
      </c>
      <c r="O555" t="inlineStr">
        <is>
          <t>Pendente</t>
        </is>
      </c>
      <c r="Q555" t="inlineStr">
        <is>
          <t>PARCELAMENTO 02110001200422720702402 IMPOSTOS FEDERAIS (PIS/COFINS/CSLL/IRPJ/INSS/IRPJ) ANO 2023 - 60 PARC</t>
        </is>
      </c>
      <c r="R555" t="inlineStr">
        <is>
          <t>12/2028</t>
        </is>
      </c>
    </row>
    <row r="556">
      <c r="A556" t="inlineStr">
        <is>
          <t>48446</t>
        </is>
      </c>
      <c r="B556" t="inlineStr">
        <is>
          <t>Love Cabaret</t>
        </is>
      </c>
      <c r="C556" t="inlineStr">
        <is>
          <t>ICMS</t>
        </is>
      </c>
      <c r="D556" t="inlineStr">
        <is>
          <t>ICMS</t>
        </is>
      </c>
      <c r="E556" t="inlineStr">
        <is>
          <t>57/60</t>
        </is>
      </c>
      <c r="F556" t="inlineStr">
        <is>
          <t>Endividamento</t>
        </is>
      </c>
      <c r="G556" t="inlineStr">
        <is>
          <t>Endividamento Geral</t>
        </is>
      </c>
      <c r="H556" t="n">
        <v>700.25</v>
      </c>
      <c r="I556" t="inlineStr">
        <is>
          <t>False</t>
        </is>
      </c>
      <c r="J556" t="n">
        <v/>
      </c>
      <c r="K556" t="n">
        <v/>
      </c>
      <c r="L556" s="555" t="n">
        <v>45366</v>
      </c>
      <c r="M556" s="555" t="n">
        <v>47115</v>
      </c>
      <c r="N556" t="n">
        <v>700.25</v>
      </c>
      <c r="O556" t="inlineStr">
        <is>
          <t>Pendente</t>
        </is>
      </c>
      <c r="Q556" t="inlineStr">
        <is>
          <t>PARCELAMENTO 50098600-8 ICMS DIVIDA ATIVA - 60 PARC</t>
        </is>
      </c>
      <c r="R556" t="inlineStr">
        <is>
          <t>12/2028</t>
        </is>
      </c>
    </row>
    <row r="557">
      <c r="A557" t="inlineStr">
        <is>
          <t>48443</t>
        </is>
      </c>
      <c r="B557" t="inlineStr">
        <is>
          <t>Love Cabaret</t>
        </is>
      </c>
      <c r="C557" t="inlineStr">
        <is>
          <t>ISS</t>
        </is>
      </c>
      <c r="D557" t="inlineStr">
        <is>
          <t>ISS</t>
        </is>
      </c>
      <c r="E557" t="inlineStr">
        <is>
          <t>062024</t>
        </is>
      </c>
      <c r="F557" t="inlineStr">
        <is>
          <t>ENDIVIDAMENTO</t>
        </is>
      </c>
      <c r="G557" t="inlineStr">
        <is>
          <t xml:space="preserve"> ENDIVIDAMENTO</t>
        </is>
      </c>
      <c r="H557" t="n">
        <v>261.23</v>
      </c>
      <c r="I557" t="inlineStr">
        <is>
          <t>False</t>
        </is>
      </c>
      <c r="J557" t="n">
        <v/>
      </c>
      <c r="K557" t="n">
        <v/>
      </c>
      <c r="L557" s="555" t="n">
        <v>45366</v>
      </c>
      <c r="M557" s="555" t="n">
        <v>45471</v>
      </c>
      <c r="N557" t="n">
        <v>261.23</v>
      </c>
      <c r="O557" t="inlineStr">
        <is>
          <t>Pago</t>
        </is>
      </c>
      <c r="P557" s="555" t="n">
        <v>45469</v>
      </c>
      <c r="Q557" t="inlineStr">
        <is>
          <t>ENDIVIDAMENTO - PARCELAMENTO ISS DIVIDA ATIVA (2022) 5311747 - 10 PARC - 03/2024</t>
        </is>
      </c>
      <c r="R557" t="inlineStr">
        <is>
          <t>06/2024</t>
        </is>
      </c>
      <c r="S557" t="inlineStr">
        <is>
          <t>06/2024</t>
        </is>
      </c>
    </row>
    <row r="558">
      <c r="A558" t="inlineStr">
        <is>
          <t>48441</t>
        </is>
      </c>
      <c r="B558" t="inlineStr">
        <is>
          <t>Love Cabaret</t>
        </is>
      </c>
      <c r="C558" t="inlineStr">
        <is>
          <t>ISS</t>
        </is>
      </c>
      <c r="D558" t="inlineStr">
        <is>
          <t>ISS</t>
        </is>
      </c>
      <c r="E558" t="inlineStr">
        <is>
          <t>082024</t>
        </is>
      </c>
      <c r="F558" t="inlineStr">
        <is>
          <t>ENDIVIDAMENTO</t>
        </is>
      </c>
      <c r="G558" t="inlineStr">
        <is>
          <t xml:space="preserve"> ENDIVIDAMENTO</t>
        </is>
      </c>
      <c r="H558" t="n">
        <v>266.98</v>
      </c>
      <c r="I558" t="inlineStr">
        <is>
          <t>False</t>
        </is>
      </c>
      <c r="J558" t="n">
        <v/>
      </c>
      <c r="K558" t="n">
        <v/>
      </c>
      <c r="L558" s="555" t="n">
        <v>45366</v>
      </c>
      <c r="M558" s="555" t="n">
        <v>45534</v>
      </c>
      <c r="N558" t="n">
        <v>266.98</v>
      </c>
      <c r="O558" t="inlineStr">
        <is>
          <t>Pago</t>
        </is>
      </c>
      <c r="P558" s="555" t="n">
        <v>45532</v>
      </c>
      <c r="Q558" t="inlineStr">
        <is>
          <t>ENDIVIDAMENTO - PARCELAMENTO ISS DIVIDA ATIVA (2022) - 10 PARC - 03/2024</t>
        </is>
      </c>
      <c r="R558" t="inlineStr">
        <is>
          <t>08/2024</t>
        </is>
      </c>
      <c r="S558" t="inlineStr">
        <is>
          <t>08/2024</t>
        </is>
      </c>
    </row>
    <row r="559">
      <c r="A559" t="inlineStr">
        <is>
          <t>48439</t>
        </is>
      </c>
      <c r="B559" t="inlineStr">
        <is>
          <t>Love Cabaret</t>
        </is>
      </c>
      <c r="C559" t="inlineStr">
        <is>
          <t xml:space="preserve">MINISTERIO DA FAZENDA </t>
        </is>
      </c>
      <c r="D559" t="inlineStr">
        <is>
          <t>MINISTERIO DA FAZENDA</t>
        </is>
      </c>
      <c r="E559" t="inlineStr">
        <is>
          <t>15/45</t>
        </is>
      </c>
      <c r="F559" t="inlineStr">
        <is>
          <t>Endividamento</t>
        </is>
      </c>
      <c r="G559" t="inlineStr">
        <is>
          <t>Endividamento Geral</t>
        </is>
      </c>
      <c r="H559" t="n">
        <v>509.33</v>
      </c>
      <c r="I559" t="inlineStr">
        <is>
          <t>False</t>
        </is>
      </c>
      <c r="J559" t="n">
        <v/>
      </c>
      <c r="K559" t="n">
        <v/>
      </c>
      <c r="L559" s="555" t="n">
        <v>45366</v>
      </c>
      <c r="M559" s="555" t="n">
        <v>45805</v>
      </c>
      <c r="N559" t="n">
        <v>574.53</v>
      </c>
      <c r="O559" t="inlineStr">
        <is>
          <t>Pago</t>
        </is>
      </c>
      <c r="P559" s="555" t="n">
        <v>45803</v>
      </c>
      <c r="Q559" t="inlineStr">
        <is>
          <t>PARCELAMENTO 9883886 IMPOSTOS FEDERAIS (PIS/COFINS/CSLL/IRPJ) EM DIVIDA ATIVA - 45 PARC (2022-2023)</t>
        </is>
      </c>
      <c r="R559" t="inlineStr">
        <is>
          <t>05/2025</t>
        </is>
      </c>
      <c r="S559" t="inlineStr">
        <is>
          <t>05/2025</t>
        </is>
      </c>
    </row>
    <row r="560">
      <c r="A560" t="inlineStr">
        <is>
          <t>48438</t>
        </is>
      </c>
      <c r="B560" t="inlineStr">
        <is>
          <t>Love Cabaret</t>
        </is>
      </c>
      <c r="C560" t="inlineStr">
        <is>
          <t xml:space="preserve">MINISTERIO DA FAZENDA </t>
        </is>
      </c>
      <c r="D560" t="inlineStr">
        <is>
          <t>MINISTERIO DA FAZENDA</t>
        </is>
      </c>
      <c r="E560" t="inlineStr">
        <is>
          <t>19/45</t>
        </is>
      </c>
      <c r="F560" t="inlineStr">
        <is>
          <t>Endividamento</t>
        </is>
      </c>
      <c r="G560" t="inlineStr">
        <is>
          <t>Endividamento Geral</t>
        </is>
      </c>
      <c r="H560" t="n">
        <v>509.33</v>
      </c>
      <c r="I560" t="inlineStr">
        <is>
          <t>False</t>
        </is>
      </c>
      <c r="J560" t="n">
        <v/>
      </c>
      <c r="K560" t="n">
        <v/>
      </c>
      <c r="L560" s="555" t="n">
        <v>45366</v>
      </c>
      <c r="M560" s="555" t="n">
        <v>45930</v>
      </c>
      <c r="N560" t="n">
        <v>598.37</v>
      </c>
      <c r="O560" t="inlineStr">
        <is>
          <t>Pago</t>
        </is>
      </c>
      <c r="P560" s="555" t="n">
        <v>45929</v>
      </c>
      <c r="Q560" t="inlineStr">
        <is>
          <t>PARCELAMENTO 9883886 IMPOSTOS FEDERAIS (PIS/COFINS/CSLL/IRPJ) EM DIVIDA ATIVA - 45 PARC (2022-2023)</t>
        </is>
      </c>
      <c r="R560" t="inlineStr">
        <is>
          <t>09/2025</t>
        </is>
      </c>
      <c r="S560" t="inlineStr">
        <is>
          <t>09/2025</t>
        </is>
      </c>
    </row>
    <row r="561">
      <c r="A561" t="inlineStr">
        <is>
          <t>48437</t>
        </is>
      </c>
      <c r="B561" t="inlineStr">
        <is>
          <t>Love Cabaret</t>
        </is>
      </c>
      <c r="C561" t="inlineStr">
        <is>
          <t>ICMS</t>
        </is>
      </c>
      <c r="D561" t="inlineStr">
        <is>
          <t>ICMS</t>
        </is>
      </c>
      <c r="E561" t="inlineStr">
        <is>
          <t>31/60</t>
        </is>
      </c>
      <c r="F561" t="inlineStr">
        <is>
          <t>Endividamento</t>
        </is>
      </c>
      <c r="G561" t="inlineStr">
        <is>
          <t>Endividamento Geral</t>
        </is>
      </c>
      <c r="H561" t="n">
        <v>700.25</v>
      </c>
      <c r="I561" t="inlineStr">
        <is>
          <t>False</t>
        </is>
      </c>
      <c r="J561" t="n">
        <v/>
      </c>
      <c r="K561" t="n">
        <v/>
      </c>
      <c r="L561" s="555" t="n">
        <v>45366</v>
      </c>
      <c r="M561" s="555" t="n">
        <v>46323</v>
      </c>
      <c r="N561" t="n">
        <v>700.25</v>
      </c>
      <c r="O561" t="inlineStr">
        <is>
          <t>Pendente</t>
        </is>
      </c>
      <c r="Q561" t="inlineStr">
        <is>
          <t>PARCELAMENTO 50098600-8 ICMS DIVIDA ATIVA - 60 PARC</t>
        </is>
      </c>
      <c r="R561" t="inlineStr">
        <is>
          <t>10/2026</t>
        </is>
      </c>
    </row>
    <row r="562">
      <c r="A562" t="inlineStr">
        <is>
          <t>48436</t>
        </is>
      </c>
      <c r="B562" t="inlineStr">
        <is>
          <t>Love Cabaret</t>
        </is>
      </c>
      <c r="C562" t="inlineStr">
        <is>
          <t xml:space="preserve">MINISTERIO DA FAZENDA </t>
        </is>
      </c>
      <c r="D562" t="inlineStr">
        <is>
          <t>MINISTERIO DA FAZENDA</t>
        </is>
      </c>
      <c r="E562" t="inlineStr">
        <is>
          <t>33/60</t>
        </is>
      </c>
      <c r="F562" t="inlineStr">
        <is>
          <t>Endividamento</t>
        </is>
      </c>
      <c r="G562" t="inlineStr">
        <is>
          <t>Endividamento Geral</t>
        </is>
      </c>
      <c r="H562" t="n">
        <v>17791.69</v>
      </c>
      <c r="I562" t="inlineStr">
        <is>
          <t>False</t>
        </is>
      </c>
      <c r="J562" t="n">
        <v/>
      </c>
      <c r="K562" t="n">
        <v/>
      </c>
      <c r="L562" s="555" t="n">
        <v>45366</v>
      </c>
      <c r="M562" s="555" t="n">
        <v>46354</v>
      </c>
      <c r="N562" t="n">
        <v>17791.69</v>
      </c>
      <c r="O562" t="inlineStr">
        <is>
          <t>Pendente</t>
        </is>
      </c>
      <c r="Q562" t="inlineStr">
        <is>
          <t xml:space="preserve"> PARCELAMENTO 02110001200422720702402 IMPOSTOS FEDERAIS (PIS/COFINS/CSLL/IRPJ/INSS/IRPJ) ANO 2023 - 60 PARC</t>
        </is>
      </c>
      <c r="R562" t="inlineStr">
        <is>
          <t>11/2026</t>
        </is>
      </c>
    </row>
    <row r="563">
      <c r="A563" t="inlineStr">
        <is>
          <t>48435</t>
        </is>
      </c>
      <c r="B563" t="inlineStr">
        <is>
          <t>Love Cabaret</t>
        </is>
      </c>
      <c r="C563" t="inlineStr">
        <is>
          <t xml:space="preserve">MINISTERIO DA FAZENDA </t>
        </is>
      </c>
      <c r="D563" t="inlineStr">
        <is>
          <t>MINISTERIO DA FAZENDA</t>
        </is>
      </c>
      <c r="E563" t="inlineStr">
        <is>
          <t>35/45</t>
        </is>
      </c>
      <c r="F563" t="inlineStr">
        <is>
          <t>Endividamento</t>
        </is>
      </c>
      <c r="G563" t="inlineStr">
        <is>
          <t>Endividamento Geral</t>
        </is>
      </c>
      <c r="H563" t="n">
        <v>509.33</v>
      </c>
      <c r="I563" t="inlineStr">
        <is>
          <t>False</t>
        </is>
      </c>
      <c r="J563" t="n">
        <v/>
      </c>
      <c r="K563" t="n">
        <v/>
      </c>
      <c r="L563" s="555" t="n">
        <v>45366</v>
      </c>
      <c r="M563" s="555" t="n">
        <v>46415</v>
      </c>
      <c r="N563" t="n">
        <v>509.33</v>
      </c>
      <c r="O563" t="inlineStr">
        <is>
          <t>Pendente</t>
        </is>
      </c>
      <c r="Q563" t="inlineStr">
        <is>
          <t>PARCELAMENTO 9883886 IMPOSTOS FEDERAIS (PIS/COFINS/CSLL/IRPJ) EM DIVIDA ATIVA - 45 PARC (2022-2023)</t>
        </is>
      </c>
      <c r="R563" t="inlineStr">
        <is>
          <t>01/2027</t>
        </is>
      </c>
    </row>
    <row r="564">
      <c r="A564" t="inlineStr">
        <is>
          <t>48434</t>
        </is>
      </c>
      <c r="B564" t="inlineStr">
        <is>
          <t>Love Cabaret</t>
        </is>
      </c>
      <c r="C564" t="inlineStr">
        <is>
          <t xml:space="preserve">MINISTERIO DA FAZENDA </t>
        </is>
      </c>
      <c r="D564" t="inlineStr">
        <is>
          <t>MINISTERIO DA FAZENDA</t>
        </is>
      </c>
      <c r="E564" t="inlineStr">
        <is>
          <t>36/45</t>
        </is>
      </c>
      <c r="F564" t="inlineStr">
        <is>
          <t>Endividamento</t>
        </is>
      </c>
      <c r="G564" t="inlineStr">
        <is>
          <t>Endividamento Geral</t>
        </is>
      </c>
      <c r="H564" t="n">
        <v>509.33</v>
      </c>
      <c r="I564" t="inlineStr">
        <is>
          <t>False</t>
        </is>
      </c>
      <c r="J564" t="n">
        <v/>
      </c>
      <c r="K564" t="n">
        <v/>
      </c>
      <c r="L564" s="555" t="n">
        <v>45366</v>
      </c>
      <c r="M564" s="555" t="n">
        <v>46446</v>
      </c>
      <c r="N564" t="n">
        <v>509.33</v>
      </c>
      <c r="O564" t="inlineStr">
        <is>
          <t>Pendente</t>
        </is>
      </c>
      <c r="Q564" t="inlineStr">
        <is>
          <t>PARCELAMENTO 9883886 IMPOSTOS FEDERAIS (PIS/COFINS/CSLL/IRPJ) EM DIVIDA ATIVA - 45 PARC (2022-2023)</t>
        </is>
      </c>
      <c r="R564" t="inlineStr">
        <is>
          <t>02/2027</t>
        </is>
      </c>
    </row>
    <row r="565">
      <c r="A565" t="inlineStr">
        <is>
          <t>48433</t>
        </is>
      </c>
      <c r="B565" t="inlineStr">
        <is>
          <t>Love Cabaret</t>
        </is>
      </c>
      <c r="C565" t="inlineStr">
        <is>
          <t xml:space="preserve">MINISTERIO DA FAZENDA </t>
        </is>
      </c>
      <c r="D565" t="inlineStr">
        <is>
          <t>MINISTERIO DA FAZENDA</t>
        </is>
      </c>
      <c r="E565" t="inlineStr">
        <is>
          <t>41/60</t>
        </is>
      </c>
      <c r="F565" t="inlineStr">
        <is>
          <t>Endividamento</t>
        </is>
      </c>
      <c r="G565" t="inlineStr">
        <is>
          <t>Endividamento Geral</t>
        </is>
      </c>
      <c r="H565" t="n">
        <v>17791.69</v>
      </c>
      <c r="I565" t="inlineStr">
        <is>
          <t>False</t>
        </is>
      </c>
      <c r="J565" t="n">
        <v/>
      </c>
      <c r="K565" t="n">
        <v/>
      </c>
      <c r="L565" s="555" t="n">
        <v>45366</v>
      </c>
      <c r="M565" s="555" t="n">
        <v>46596</v>
      </c>
      <c r="N565" t="n">
        <v>17791.69</v>
      </c>
      <c r="O565" t="inlineStr">
        <is>
          <t>Pendente</t>
        </is>
      </c>
      <c r="Q565" t="inlineStr">
        <is>
          <t xml:space="preserve"> PARCELAMENTO 02110001200422720702402 IMPOSTOS FEDERAIS (PIS/COFINS/CSLL/IRPJ/INSS/IRPJ) ANO 2023 - 60 PARC</t>
        </is>
      </c>
      <c r="R565" t="inlineStr">
        <is>
          <t>07/2027</t>
        </is>
      </c>
    </row>
    <row r="566">
      <c r="A566" t="inlineStr">
        <is>
          <t>48432</t>
        </is>
      </c>
      <c r="B566" t="inlineStr">
        <is>
          <t>Love Cabaret</t>
        </is>
      </c>
      <c r="C566" t="inlineStr">
        <is>
          <t xml:space="preserve">MINISTERIO DA FAZENDA </t>
        </is>
      </c>
      <c r="D566" t="inlineStr">
        <is>
          <t>MINISTERIO DA FAZENDA</t>
        </is>
      </c>
      <c r="E566" t="inlineStr">
        <is>
          <t>45/60</t>
        </is>
      </c>
      <c r="F566" t="inlineStr">
        <is>
          <t>Endividamento</t>
        </is>
      </c>
      <c r="G566" t="inlineStr">
        <is>
          <t>Endividamento Geral</t>
        </is>
      </c>
      <c r="H566" t="n">
        <v>17791.69</v>
      </c>
      <c r="I566" t="inlineStr">
        <is>
          <t>False</t>
        </is>
      </c>
      <c r="J566" t="n">
        <v/>
      </c>
      <c r="K566" t="n">
        <v/>
      </c>
      <c r="L566" s="555" t="n">
        <v>45366</v>
      </c>
      <c r="M566" s="555" t="n">
        <v>46719</v>
      </c>
      <c r="N566" t="n">
        <v>17791.69</v>
      </c>
      <c r="O566" t="inlineStr">
        <is>
          <t>Pendente</t>
        </is>
      </c>
      <c r="Q566" t="inlineStr">
        <is>
          <t xml:space="preserve"> PARCELAMENTO 02110001200422720702402 IMPOSTOS FEDERAIS (PIS/COFINS/CSLL/IRPJ/INSS/IRPJ) ANO 2023 - 60 PARC</t>
        </is>
      </c>
      <c r="R566" t="inlineStr">
        <is>
          <t>11/2027</t>
        </is>
      </c>
    </row>
    <row r="567">
      <c r="A567" t="inlineStr">
        <is>
          <t>48431</t>
        </is>
      </c>
      <c r="B567" t="inlineStr">
        <is>
          <t>Love Cabaret</t>
        </is>
      </c>
      <c r="C567" t="inlineStr">
        <is>
          <t xml:space="preserve">MINISTERIO DA FAZENDA </t>
        </is>
      </c>
      <c r="D567" t="inlineStr">
        <is>
          <t>MINISTERIO DA FAZENDA</t>
        </is>
      </c>
      <c r="E567" t="inlineStr">
        <is>
          <t>51/60</t>
        </is>
      </c>
      <c r="F567" t="inlineStr">
        <is>
          <t>Endividamento</t>
        </is>
      </c>
      <c r="G567" t="inlineStr">
        <is>
          <t>Endividamento Geral</t>
        </is>
      </c>
      <c r="H567" t="n">
        <v>17791.69</v>
      </c>
      <c r="I567" t="inlineStr">
        <is>
          <t>False</t>
        </is>
      </c>
      <c r="J567" t="n">
        <v/>
      </c>
      <c r="K567" t="n">
        <v/>
      </c>
      <c r="L567" s="555" t="n">
        <v>45366</v>
      </c>
      <c r="M567" s="555" t="n">
        <v>46901</v>
      </c>
      <c r="N567" t="n">
        <v>17791.69</v>
      </c>
      <c r="O567" t="inlineStr">
        <is>
          <t>Pendente</t>
        </is>
      </c>
      <c r="Q567" t="inlineStr">
        <is>
          <t>PARCELAMENTO 02110001200422720702402 IMPOSTOS FEDERAIS (PIS/COFINS/CSLL/IRPJ/INSS/IRPJ) ANO 2023 - 60 PARC</t>
        </is>
      </c>
      <c r="R567" t="inlineStr">
        <is>
          <t>05/2028</t>
        </is>
      </c>
    </row>
    <row r="568">
      <c r="A568" t="inlineStr">
        <is>
          <t>48430</t>
        </is>
      </c>
      <c r="B568" t="inlineStr">
        <is>
          <t>Love Cabaret</t>
        </is>
      </c>
      <c r="C568" t="inlineStr">
        <is>
          <t>ICMS</t>
        </is>
      </c>
      <c r="D568" t="inlineStr">
        <is>
          <t>ICMS</t>
        </is>
      </c>
      <c r="E568" t="inlineStr">
        <is>
          <t>55/60</t>
        </is>
      </c>
      <c r="F568" t="inlineStr">
        <is>
          <t>Endividamento</t>
        </is>
      </c>
      <c r="G568" t="inlineStr">
        <is>
          <t>Endividamento Geral</t>
        </is>
      </c>
      <c r="H568" t="n">
        <v>700.25</v>
      </c>
      <c r="I568" t="inlineStr">
        <is>
          <t>False</t>
        </is>
      </c>
      <c r="J568" t="n">
        <v/>
      </c>
      <c r="K568" t="n">
        <v/>
      </c>
      <c r="L568" s="555" t="n">
        <v>45366</v>
      </c>
      <c r="M568" s="555" t="n">
        <v>47054</v>
      </c>
      <c r="N568" t="n">
        <v>700.25</v>
      </c>
      <c r="O568" t="inlineStr">
        <is>
          <t>Pendente</t>
        </is>
      </c>
      <c r="Q568" t="inlineStr">
        <is>
          <t>PARCELAMENTO 50098600-8 ICMS DIVIDA ATIVA - 60 PARC</t>
        </is>
      </c>
      <c r="R568" t="inlineStr">
        <is>
          <t>10/2028</t>
        </is>
      </c>
    </row>
    <row r="569">
      <c r="A569" t="inlineStr">
        <is>
          <t>48429</t>
        </is>
      </c>
      <c r="B569" t="inlineStr">
        <is>
          <t>Love Cabaret</t>
        </is>
      </c>
      <c r="C569" t="inlineStr">
        <is>
          <t>ICMS</t>
        </is>
      </c>
      <c r="D569" t="inlineStr">
        <is>
          <t>ICMS</t>
        </is>
      </c>
      <c r="E569" t="inlineStr">
        <is>
          <t>17/60</t>
        </is>
      </c>
      <c r="F569" t="inlineStr">
        <is>
          <t>Endividamento</t>
        </is>
      </c>
      <c r="G569" t="inlineStr">
        <is>
          <t>Endividamento Geral</t>
        </is>
      </c>
      <c r="H569" t="n">
        <v>700.25</v>
      </c>
      <c r="I569" t="inlineStr">
        <is>
          <t>False</t>
        </is>
      </c>
      <c r="J569" t="n">
        <v/>
      </c>
      <c r="K569" t="n">
        <v/>
      </c>
      <c r="L569" s="555" t="n">
        <v>45366</v>
      </c>
      <c r="M569" s="555" t="n">
        <v>45897</v>
      </c>
      <c r="N569" t="n">
        <v>806.47</v>
      </c>
      <c r="O569" t="inlineStr">
        <is>
          <t>Pago</t>
        </is>
      </c>
      <c r="P569" s="555" t="n">
        <v>45896</v>
      </c>
      <c r="Q569" t="inlineStr">
        <is>
          <t>PARCELAMENTO 50098600-8 ICMS DIVIDA ATIVA - 60 PARC</t>
        </is>
      </c>
      <c r="R569" t="inlineStr">
        <is>
          <t>08/2025</t>
        </is>
      </c>
      <c r="S569" t="inlineStr">
        <is>
          <t>08/2025</t>
        </is>
      </c>
    </row>
    <row r="570">
      <c r="A570" t="inlineStr">
        <is>
          <t>48428</t>
        </is>
      </c>
      <c r="B570" t="inlineStr">
        <is>
          <t>Love Cabaret</t>
        </is>
      </c>
      <c r="C570" t="inlineStr">
        <is>
          <t xml:space="preserve">MINISTERIO DA FAZENDA </t>
        </is>
      </c>
      <c r="D570" t="inlineStr">
        <is>
          <t>MINISTERIO DA FAZENDA</t>
        </is>
      </c>
      <c r="E570" t="inlineStr">
        <is>
          <t>20/45</t>
        </is>
      </c>
      <c r="F570" t="inlineStr">
        <is>
          <t>Endividamento</t>
        </is>
      </c>
      <c r="G570" t="inlineStr">
        <is>
          <t>Endividamento Geral</t>
        </is>
      </c>
      <c r="H570" t="n">
        <v>509.33</v>
      </c>
      <c r="I570" t="inlineStr">
        <is>
          <t>False</t>
        </is>
      </c>
      <c r="J570" t="n">
        <v/>
      </c>
      <c r="K570" t="n">
        <v/>
      </c>
      <c r="L570" s="555" t="n">
        <v>45366</v>
      </c>
      <c r="M570" s="555" t="n">
        <v>45958</v>
      </c>
      <c r="N570" t="n">
        <v>604.58</v>
      </c>
      <c r="O570" t="inlineStr">
        <is>
          <t>Pago</t>
        </is>
      </c>
      <c r="P570" s="555" t="n">
        <v>45957</v>
      </c>
      <c r="Q570" t="inlineStr">
        <is>
          <t>PARCELAMENTO 9883886 IMPOSTOS FEDERAIS (PIS/COFINS/CSLL/IRPJ) EM DIVIDA ATIVA - 45 PARC (2022-2023)</t>
        </is>
      </c>
      <c r="R570" t="inlineStr">
        <is>
          <t>10/2025</t>
        </is>
      </c>
      <c r="S570" t="inlineStr">
        <is>
          <t>10/2025</t>
        </is>
      </c>
    </row>
    <row r="571">
      <c r="A571" t="inlineStr">
        <is>
          <t>48427</t>
        </is>
      </c>
      <c r="B571" t="inlineStr">
        <is>
          <t>Love Cabaret</t>
        </is>
      </c>
      <c r="C571" t="inlineStr">
        <is>
          <t xml:space="preserve">MINISTERIO DA FAZENDA </t>
        </is>
      </c>
      <c r="D571" t="inlineStr">
        <is>
          <t>MINISTERIO DA FAZENDA</t>
        </is>
      </c>
      <c r="E571" t="inlineStr">
        <is>
          <t>26/60</t>
        </is>
      </c>
      <c r="F571" t="inlineStr">
        <is>
          <t>Endividamento</t>
        </is>
      </c>
      <c r="G571" t="inlineStr">
        <is>
          <t>Endividamento Geral</t>
        </is>
      </c>
      <c r="H571" t="n">
        <v>22349.92</v>
      </c>
      <c r="I571" t="inlineStr">
        <is>
          <t>False</t>
        </is>
      </c>
      <c r="J571" t="n">
        <v/>
      </c>
      <c r="K571" t="n">
        <v/>
      </c>
      <c r="L571" s="555" t="n">
        <v>45366</v>
      </c>
      <c r="M571" s="555" t="n">
        <v>46140</v>
      </c>
      <c r="N571" t="n">
        <v>22349.92</v>
      </c>
      <c r="O571" t="inlineStr">
        <is>
          <t>Pago</t>
        </is>
      </c>
      <c r="P571" s="555" t="n">
        <v>46142</v>
      </c>
      <c r="Q571" t="inlineStr">
        <is>
          <t xml:space="preserve">  PARCELAMENTO 02110001200422720702402 IMPOSTOS FEDERAIS (PIS/COFINS/CSLL/IRPJ/INSS/IRPJ) ANO 2023 - 60 PARC</t>
        </is>
      </c>
      <c r="R571" t="inlineStr">
        <is>
          <t>04/2026</t>
        </is>
      </c>
      <c r="S571" t="inlineStr">
        <is>
          <t>04/2026</t>
        </is>
      </c>
    </row>
    <row r="572">
      <c r="A572" t="inlineStr">
        <is>
          <t>48426</t>
        </is>
      </c>
      <c r="B572" t="inlineStr">
        <is>
          <t>Love Cabaret</t>
        </is>
      </c>
      <c r="C572" t="inlineStr">
        <is>
          <t xml:space="preserve">MINISTERIO DA FAZENDA </t>
        </is>
      </c>
      <c r="D572" t="inlineStr">
        <is>
          <t>MINISTERIO DA FAZENDA</t>
        </is>
      </c>
      <c r="E572" t="inlineStr">
        <is>
          <t>31/60</t>
        </is>
      </c>
      <c r="F572" t="inlineStr">
        <is>
          <t>Endividamento</t>
        </is>
      </c>
      <c r="G572" t="inlineStr">
        <is>
          <t>Endividamento Geral</t>
        </is>
      </c>
      <c r="H572" t="n">
        <v>17791.69</v>
      </c>
      <c r="I572" t="inlineStr">
        <is>
          <t>False</t>
        </is>
      </c>
      <c r="J572" t="n">
        <v/>
      </c>
      <c r="K572" t="n">
        <v/>
      </c>
      <c r="L572" s="555" t="n">
        <v>45366</v>
      </c>
      <c r="M572" s="555" t="n">
        <v>46293</v>
      </c>
      <c r="N572" t="n">
        <v>17791.69</v>
      </c>
      <c r="O572" t="inlineStr">
        <is>
          <t>Pendente</t>
        </is>
      </c>
      <c r="Q572" t="inlineStr">
        <is>
          <t xml:space="preserve"> PARCELAMENTO 02110001200422720702402 IMPOSTOS FEDERAIS (PIS/COFINS/CSLL/IRPJ/INSS/IRPJ) ANO 2023 - 60 PARC</t>
        </is>
      </c>
      <c r="R572" t="inlineStr">
        <is>
          <t>09/2026</t>
        </is>
      </c>
    </row>
    <row r="573">
      <c r="A573" t="inlineStr">
        <is>
          <t>48425</t>
        </is>
      </c>
      <c r="B573" t="inlineStr">
        <is>
          <t>Love Cabaret</t>
        </is>
      </c>
      <c r="C573" t="inlineStr">
        <is>
          <t xml:space="preserve">MINISTERIO DA FAZENDA </t>
        </is>
      </c>
      <c r="D573" t="inlineStr">
        <is>
          <t>MINISTERIO DA FAZENDA</t>
        </is>
      </c>
      <c r="E573" t="inlineStr">
        <is>
          <t>44/45</t>
        </is>
      </c>
      <c r="F573" t="inlineStr">
        <is>
          <t>Endividamento</t>
        </is>
      </c>
      <c r="G573" t="inlineStr">
        <is>
          <t>Endividamento Geral</t>
        </is>
      </c>
      <c r="H573" t="n">
        <v>509.33</v>
      </c>
      <c r="I573" t="inlineStr">
        <is>
          <t>False</t>
        </is>
      </c>
      <c r="J573" t="n">
        <v/>
      </c>
      <c r="K573" t="n">
        <v/>
      </c>
      <c r="L573" s="555" t="n">
        <v>45366</v>
      </c>
      <c r="M573" s="555" t="n">
        <v>46688</v>
      </c>
      <c r="N573" t="n">
        <v>509.33</v>
      </c>
      <c r="O573" t="inlineStr">
        <is>
          <t>Pendente</t>
        </is>
      </c>
      <c r="Q573" t="inlineStr">
        <is>
          <t>PARCELAMENTO 9883886 IMPOSTOS FEDERAIS (PIS/COFINS/CSLL/IRPJ) EM DIVIDA ATIVA - 45 PARC (2022-2023)</t>
        </is>
      </c>
      <c r="R573" t="inlineStr">
        <is>
          <t>10/2027</t>
        </is>
      </c>
    </row>
    <row r="574">
      <c r="A574" t="inlineStr">
        <is>
          <t>48424</t>
        </is>
      </c>
      <c r="B574" t="inlineStr">
        <is>
          <t>Love Cabaret</t>
        </is>
      </c>
      <c r="C574" t="inlineStr">
        <is>
          <t xml:space="preserve">MINISTERIO DA FAZENDA </t>
        </is>
      </c>
      <c r="D574" t="inlineStr">
        <is>
          <t>MINISTERIO DA FAZENDA</t>
        </is>
      </c>
      <c r="E574" t="inlineStr">
        <is>
          <t>46/60</t>
        </is>
      </c>
      <c r="F574" t="inlineStr">
        <is>
          <t>Endividamento</t>
        </is>
      </c>
      <c r="G574" t="inlineStr">
        <is>
          <t>Endividamento Geral</t>
        </is>
      </c>
      <c r="H574" t="n">
        <v>17791.69</v>
      </c>
      <c r="I574" t="inlineStr">
        <is>
          <t>False</t>
        </is>
      </c>
      <c r="J574" t="n">
        <v/>
      </c>
      <c r="K574" t="n">
        <v/>
      </c>
      <c r="L574" s="555" t="n">
        <v>45366</v>
      </c>
      <c r="M574" s="555" t="n">
        <v>46749</v>
      </c>
      <c r="N574" t="n">
        <v>17791.69</v>
      </c>
      <c r="O574" t="inlineStr">
        <is>
          <t>Pendente</t>
        </is>
      </c>
      <c r="Q574" t="inlineStr">
        <is>
          <t xml:space="preserve"> PARCELAMENTO 02110001200422720702402 IMPOSTOS FEDERAIS (PIS/COFINS/CSLL/IRPJ/INSS/IRPJ) ANO 2023 - 60 PARC</t>
        </is>
      </c>
      <c r="R574" t="inlineStr">
        <is>
          <t>12/2027</t>
        </is>
      </c>
    </row>
    <row r="575">
      <c r="A575" t="inlineStr">
        <is>
          <t>48423</t>
        </is>
      </c>
      <c r="B575" t="inlineStr">
        <is>
          <t>Love Cabaret</t>
        </is>
      </c>
      <c r="C575" t="inlineStr">
        <is>
          <t xml:space="preserve">MINISTERIO DA FAZENDA </t>
        </is>
      </c>
      <c r="D575" t="inlineStr">
        <is>
          <t>MINISTERIO DA FAZENDA</t>
        </is>
      </c>
      <c r="E575" t="inlineStr">
        <is>
          <t>48/60</t>
        </is>
      </c>
      <c r="F575" t="inlineStr">
        <is>
          <t>Endividamento</t>
        </is>
      </c>
      <c r="G575" t="inlineStr">
        <is>
          <t>Endividamento Geral</t>
        </is>
      </c>
      <c r="H575" t="n">
        <v>17791.69</v>
      </c>
      <c r="I575" t="inlineStr">
        <is>
          <t>False</t>
        </is>
      </c>
      <c r="J575" t="n">
        <v/>
      </c>
      <c r="K575" t="n">
        <v/>
      </c>
      <c r="L575" s="555" t="n">
        <v>45366</v>
      </c>
      <c r="M575" s="555" t="n">
        <v>46811</v>
      </c>
      <c r="N575" t="n">
        <v>17791.69</v>
      </c>
      <c r="O575" t="inlineStr">
        <is>
          <t>Pendente</t>
        </is>
      </c>
      <c r="Q575" t="inlineStr">
        <is>
          <t>PARCELAMENTO 02110001200422720702402 IMPOSTOS FEDERAIS (PIS/COFINS/CSLL/IRPJ/INSS/IRPJ) ANO 2023 - 60 PARC</t>
        </is>
      </c>
      <c r="R575" t="inlineStr">
        <is>
          <t>02/2028</t>
        </is>
      </c>
    </row>
    <row r="576">
      <c r="A576" t="inlineStr">
        <is>
          <t>48422</t>
        </is>
      </c>
      <c r="B576" t="inlineStr">
        <is>
          <t>Love Cabaret</t>
        </is>
      </c>
      <c r="C576" t="inlineStr">
        <is>
          <t xml:space="preserve">MINISTERIO DA FAZENDA </t>
        </is>
      </c>
      <c r="D576" t="inlineStr">
        <is>
          <t>MINISTERIO DA FAZENDA</t>
        </is>
      </c>
      <c r="E576" t="inlineStr">
        <is>
          <t>59/60</t>
        </is>
      </c>
      <c r="F576" t="inlineStr">
        <is>
          <t>Endividamento</t>
        </is>
      </c>
      <c r="G576" t="inlineStr">
        <is>
          <t>Endividamento Geral</t>
        </is>
      </c>
      <c r="H576" t="n">
        <v>17791.69</v>
      </c>
      <c r="I576" t="inlineStr">
        <is>
          <t>False</t>
        </is>
      </c>
      <c r="J576" t="n">
        <v/>
      </c>
      <c r="K576" t="n">
        <v/>
      </c>
      <c r="L576" s="555" t="n">
        <v>45366</v>
      </c>
      <c r="M576" s="555" t="n">
        <v>47146</v>
      </c>
      <c r="N576" t="n">
        <v>17791.69</v>
      </c>
      <c r="O576" t="inlineStr">
        <is>
          <t>Pendente</t>
        </is>
      </c>
      <c r="Q576" t="inlineStr">
        <is>
          <t>PARCELAMENTO 02110001200422720702402 IMPOSTOS FEDERAIS (PIS/COFINS/CSLL/IRPJ/INSS/IRPJ) ANO 2023 - 60 PARC</t>
        </is>
      </c>
      <c r="R576" t="inlineStr">
        <is>
          <t>01/2029</t>
        </is>
      </c>
    </row>
    <row r="577">
      <c r="A577" t="inlineStr">
        <is>
          <t>48420</t>
        </is>
      </c>
      <c r="B577" t="inlineStr">
        <is>
          <t>Love Cabaret</t>
        </is>
      </c>
      <c r="C577" t="inlineStr">
        <is>
          <t>ISS</t>
        </is>
      </c>
      <c r="D577" t="inlineStr">
        <is>
          <t>ISS</t>
        </is>
      </c>
      <c r="E577" t="inlineStr">
        <is>
          <t>5311747</t>
        </is>
      </c>
      <c r="F577" t="inlineStr">
        <is>
          <t>ENDIVIDAMENTO</t>
        </is>
      </c>
      <c r="G577" t="inlineStr">
        <is>
          <t xml:space="preserve"> ENDIVIDAMENTO</t>
        </is>
      </c>
      <c r="H577" t="n">
        <v>270.09</v>
      </c>
      <c r="I577" t="inlineStr">
        <is>
          <t>False</t>
        </is>
      </c>
      <c r="J577" t="n">
        <v/>
      </c>
      <c r="K577" t="n">
        <v/>
      </c>
      <c r="L577" s="555" t="n">
        <v>45366</v>
      </c>
      <c r="M577" s="555" t="n">
        <v>45565</v>
      </c>
      <c r="N577" t="n">
        <v>270.09</v>
      </c>
      <c r="O577" t="inlineStr">
        <is>
          <t>Pago</t>
        </is>
      </c>
      <c r="P577" s="555" t="n">
        <v>45560</v>
      </c>
      <c r="Q577" t="inlineStr">
        <is>
          <t>ENDIVIDAMENTO - PARCELAMENTO ISS DIVIDA ATIVA (2022) - 10 PARC - 03/2024</t>
        </is>
      </c>
      <c r="R577" t="inlineStr">
        <is>
          <t>09/2024</t>
        </is>
      </c>
      <c r="S577" t="inlineStr">
        <is>
          <t>09/2024</t>
        </is>
      </c>
    </row>
    <row r="578">
      <c r="A578" t="inlineStr">
        <is>
          <t>48419</t>
        </is>
      </c>
      <c r="B578" t="inlineStr">
        <is>
          <t>Love Cabaret</t>
        </is>
      </c>
      <c r="C578" t="inlineStr">
        <is>
          <t>ISS</t>
        </is>
      </c>
      <c r="D578" t="inlineStr">
        <is>
          <t>ISS</t>
        </is>
      </c>
      <c r="E578" t="inlineStr">
        <is>
          <t>5311747</t>
        </is>
      </c>
      <c r="F578" t="inlineStr">
        <is>
          <t>ENDIVIDAMENTO</t>
        </is>
      </c>
      <c r="G578" t="inlineStr">
        <is>
          <t xml:space="preserve"> ENDIVIDAMENTO</t>
        </is>
      </c>
      <c r="H578" t="n">
        <v>272.14</v>
      </c>
      <c r="I578" t="inlineStr">
        <is>
          <t>False</t>
        </is>
      </c>
      <c r="J578" t="n">
        <v/>
      </c>
      <c r="K578" t="n">
        <v/>
      </c>
      <c r="L578" s="555" t="n">
        <v>45366</v>
      </c>
      <c r="M578" s="555" t="n">
        <v>45596</v>
      </c>
      <c r="N578" t="n">
        <v>272.14</v>
      </c>
      <c r="O578" t="inlineStr">
        <is>
          <t>Pago</t>
        </is>
      </c>
      <c r="P578" s="555" t="n">
        <v>45595</v>
      </c>
      <c r="Q578" t="inlineStr">
        <is>
          <t>ENDIVIDAMENTO - PARCELAMENTO ISS DIVIDA ATIVA (2022) - 10 PARC - 03/2024</t>
        </is>
      </c>
      <c r="R578" t="inlineStr">
        <is>
          <t>10/2024</t>
        </is>
      </c>
      <c r="S578" t="inlineStr">
        <is>
          <t>10/2024</t>
        </is>
      </c>
    </row>
    <row r="579">
      <c r="A579" t="inlineStr">
        <is>
          <t>48418</t>
        </is>
      </c>
      <c r="B579" t="inlineStr">
        <is>
          <t>Love Cabaret</t>
        </is>
      </c>
      <c r="C579" t="inlineStr">
        <is>
          <t>ICMS</t>
        </is>
      </c>
      <c r="D579" t="inlineStr">
        <is>
          <t>ICMS</t>
        </is>
      </c>
      <c r="E579" t="inlineStr">
        <is>
          <t>13/60</t>
        </is>
      </c>
      <c r="F579" t="inlineStr">
        <is>
          <t>Endividamento</t>
        </is>
      </c>
      <c r="G579" t="inlineStr">
        <is>
          <t>Endividamento Geral</t>
        </is>
      </c>
      <c r="H579" t="n">
        <v>700.25</v>
      </c>
      <c r="I579" t="inlineStr">
        <is>
          <t>False</t>
        </is>
      </c>
      <c r="J579" t="n">
        <v/>
      </c>
      <c r="K579" t="n">
        <v/>
      </c>
      <c r="L579" s="555" t="n">
        <v>45366</v>
      </c>
      <c r="M579" s="555" t="n">
        <v>45775</v>
      </c>
      <c r="N579" t="n">
        <v>774.72</v>
      </c>
      <c r="O579" t="inlineStr">
        <is>
          <t>Pago</t>
        </is>
      </c>
      <c r="P579" s="555" t="n">
        <v>45777</v>
      </c>
      <c r="Q579" t="inlineStr">
        <is>
          <t>PARCELAMENTO 50098600-8 ICMS DIVIDA ATIVA - 60 PARC</t>
        </is>
      </c>
      <c r="R579" t="inlineStr">
        <is>
          <t>04/2025</t>
        </is>
      </c>
      <c r="S579" t="inlineStr">
        <is>
          <t>04/2025</t>
        </is>
      </c>
    </row>
    <row r="580">
      <c r="A580" t="inlineStr">
        <is>
          <t>48417</t>
        </is>
      </c>
      <c r="B580" t="inlineStr">
        <is>
          <t>Love Cabaret</t>
        </is>
      </c>
      <c r="C580" t="inlineStr">
        <is>
          <t xml:space="preserve">MINISTERIO DA FAZENDA </t>
        </is>
      </c>
      <c r="D580" t="inlineStr">
        <is>
          <t>MINISTERIO DA FAZENDA</t>
        </is>
      </c>
      <c r="E580" t="inlineStr">
        <is>
          <t>21/60</t>
        </is>
      </c>
      <c r="F580" t="inlineStr">
        <is>
          <t>Endividamento</t>
        </is>
      </c>
      <c r="G580" t="inlineStr">
        <is>
          <t>Endividamento Geral</t>
        </is>
      </c>
      <c r="H580" t="n">
        <v>21346.46</v>
      </c>
      <c r="I580" t="inlineStr">
        <is>
          <t>False</t>
        </is>
      </c>
      <c r="J580" t="n">
        <v/>
      </c>
      <c r="K580" t="n">
        <v/>
      </c>
      <c r="L580" s="555" t="n">
        <v>45366</v>
      </c>
      <c r="M580" s="555" t="n">
        <v>45989</v>
      </c>
      <c r="N580" t="n">
        <v>21346.46</v>
      </c>
      <c r="O580" t="inlineStr">
        <is>
          <t>Pago</t>
        </is>
      </c>
      <c r="P580" s="555" t="n">
        <v>45989</v>
      </c>
      <c r="Q580" t="inlineStr">
        <is>
          <t xml:space="preserve"> PARCELAMENTO 02110001200422720702402 IMPOSTOS FEDERAIS (PIS/COFINS/CSLL/IRPJ/INSS/IRPJ) ANO 2023 - 60 PARC</t>
        </is>
      </c>
      <c r="R580" t="inlineStr">
        <is>
          <t>11/2025</t>
        </is>
      </c>
      <c r="S580" t="inlineStr">
        <is>
          <t>11/2025</t>
        </is>
      </c>
    </row>
    <row r="581">
      <c r="A581" t="inlineStr">
        <is>
          <t>48416</t>
        </is>
      </c>
      <c r="B581" t="inlineStr">
        <is>
          <t>Love Cabaret</t>
        </is>
      </c>
      <c r="C581" t="inlineStr">
        <is>
          <t>ICMS</t>
        </is>
      </c>
      <c r="D581" t="inlineStr">
        <is>
          <t>ICMS</t>
        </is>
      </c>
      <c r="E581" t="inlineStr">
        <is>
          <t>20/60</t>
        </is>
      </c>
      <c r="F581" t="inlineStr">
        <is>
          <t>Endividamento</t>
        </is>
      </c>
      <c r="G581" t="inlineStr">
        <is>
          <t>Endividamento Geral</t>
        </is>
      </c>
      <c r="H581" t="n">
        <v>831.84</v>
      </c>
      <c r="I581" t="inlineStr">
        <is>
          <t>False</t>
        </is>
      </c>
      <c r="J581" t="n">
        <v/>
      </c>
      <c r="K581" t="n">
        <v/>
      </c>
      <c r="L581" s="555" t="n">
        <v>45366</v>
      </c>
      <c r="M581" s="555" t="n">
        <v>45989</v>
      </c>
      <c r="N581" t="n">
        <v>831.84</v>
      </c>
      <c r="O581" t="inlineStr">
        <is>
          <t>Pago</t>
        </is>
      </c>
      <c r="P581" s="555" t="n">
        <v>45987</v>
      </c>
      <c r="Q581" t="inlineStr">
        <is>
          <t>PARCELAMENTO 50098600-8 ICMS DIVIDA ATIVA - 60 PARC</t>
        </is>
      </c>
      <c r="R581" t="inlineStr">
        <is>
          <t>11/2025</t>
        </is>
      </c>
      <c r="S581" t="inlineStr">
        <is>
          <t>11/2025</t>
        </is>
      </c>
    </row>
    <row r="582">
      <c r="A582" t="inlineStr">
        <is>
          <t>48415</t>
        </is>
      </c>
      <c r="B582" t="inlineStr">
        <is>
          <t>Love Cabaret</t>
        </is>
      </c>
      <c r="C582" t="inlineStr">
        <is>
          <t xml:space="preserve">MINISTERIO DA FAZENDA </t>
        </is>
      </c>
      <c r="D582" t="inlineStr">
        <is>
          <t>MINISTERIO DA FAZENDA</t>
        </is>
      </c>
      <c r="E582" t="inlineStr">
        <is>
          <t>29/60</t>
        </is>
      </c>
      <c r="F582" t="inlineStr">
        <is>
          <t>Endividamento</t>
        </is>
      </c>
      <c r="G582" t="inlineStr">
        <is>
          <t>Endividamento Geral</t>
        </is>
      </c>
      <c r="H582" t="n">
        <v>17791.69</v>
      </c>
      <c r="I582" t="inlineStr">
        <is>
          <t>False</t>
        </is>
      </c>
      <c r="J582" t="n">
        <v/>
      </c>
      <c r="K582" t="n">
        <v/>
      </c>
      <c r="L582" s="555" t="n">
        <v>45366</v>
      </c>
      <c r="M582" s="555" t="n">
        <v>46231</v>
      </c>
      <c r="N582" t="n">
        <v>17791.69</v>
      </c>
      <c r="O582" t="inlineStr">
        <is>
          <t>Pendente</t>
        </is>
      </c>
      <c r="Q582" t="inlineStr">
        <is>
          <t xml:space="preserve"> PARCELAMENTO 02110001200422720702402 IMPOSTOS FEDERAIS (PIS/COFINS/CSLL/IRPJ/INSS/IRPJ) ANO 2023 - 60 PARC</t>
        </is>
      </c>
      <c r="R582" t="inlineStr">
        <is>
          <t>07/2026</t>
        </is>
      </c>
    </row>
    <row r="583">
      <c r="A583" t="inlineStr">
        <is>
          <t>48414</t>
        </is>
      </c>
      <c r="B583" t="inlineStr">
        <is>
          <t>Love Cabaret</t>
        </is>
      </c>
      <c r="C583" t="inlineStr">
        <is>
          <t xml:space="preserve">MINISTERIO DA FAZENDA </t>
        </is>
      </c>
      <c r="D583" t="inlineStr">
        <is>
          <t>MINISTERIO DA FAZENDA</t>
        </is>
      </c>
      <c r="E583" t="inlineStr">
        <is>
          <t>31/45</t>
        </is>
      </c>
      <c r="F583" t="inlineStr">
        <is>
          <t>Endividamento</t>
        </is>
      </c>
      <c r="G583" t="inlineStr">
        <is>
          <t>Endividamento Geral</t>
        </is>
      </c>
      <c r="H583" t="n">
        <v>509.33</v>
      </c>
      <c r="I583" t="inlineStr">
        <is>
          <t>False</t>
        </is>
      </c>
      <c r="J583" t="n">
        <v/>
      </c>
      <c r="K583" t="n">
        <v/>
      </c>
      <c r="L583" s="555" t="n">
        <v>45366</v>
      </c>
      <c r="M583" s="555" t="n">
        <v>46293</v>
      </c>
      <c r="N583" t="n">
        <v>509.33</v>
      </c>
      <c r="O583" t="inlineStr">
        <is>
          <t>Pendente</t>
        </is>
      </c>
      <c r="Q583" t="inlineStr">
        <is>
          <t>PARCELAMENTO 9883886 IMPOSTOS FEDERAIS (PIS/COFINS/CSLL/IRPJ) EM DIVIDA ATIVA - 45 PARC (2022-2023)</t>
        </is>
      </c>
      <c r="R583" t="inlineStr">
        <is>
          <t>09/2026</t>
        </is>
      </c>
    </row>
    <row r="584">
      <c r="A584" t="inlineStr">
        <is>
          <t>48413</t>
        </is>
      </c>
      <c r="B584" t="inlineStr">
        <is>
          <t>Love Cabaret</t>
        </is>
      </c>
      <c r="C584" t="inlineStr">
        <is>
          <t>ICMS</t>
        </is>
      </c>
      <c r="D584" t="inlineStr">
        <is>
          <t>ICMS</t>
        </is>
      </c>
      <c r="E584" t="inlineStr">
        <is>
          <t>35/60</t>
        </is>
      </c>
      <c r="F584" t="inlineStr">
        <is>
          <t>Endividamento</t>
        </is>
      </c>
      <c r="G584" t="inlineStr">
        <is>
          <t>Endividamento Geral</t>
        </is>
      </c>
      <c r="H584" t="n">
        <v>700.25</v>
      </c>
      <c r="I584" t="inlineStr">
        <is>
          <t>False</t>
        </is>
      </c>
      <c r="J584" t="n">
        <v/>
      </c>
      <c r="K584" t="n">
        <v/>
      </c>
      <c r="L584" s="555" t="n">
        <v>45366</v>
      </c>
      <c r="M584" s="555" t="n">
        <v>46446</v>
      </c>
      <c r="N584" t="n">
        <v>700.25</v>
      </c>
      <c r="O584" t="inlineStr">
        <is>
          <t>Pendente</t>
        </is>
      </c>
      <c r="Q584" t="inlineStr">
        <is>
          <t>PARCELAMENTO 50098600-8 ICMS DIVIDA ATIVA - 60 PARC</t>
        </is>
      </c>
      <c r="R584" t="inlineStr">
        <is>
          <t>02/2027</t>
        </is>
      </c>
    </row>
    <row r="585">
      <c r="A585" t="inlineStr">
        <is>
          <t>48412</t>
        </is>
      </c>
      <c r="B585" t="inlineStr">
        <is>
          <t>Love Cabaret</t>
        </is>
      </c>
      <c r="C585" t="inlineStr">
        <is>
          <t xml:space="preserve">MINISTERIO DA FAZENDA </t>
        </is>
      </c>
      <c r="D585" t="inlineStr">
        <is>
          <t>MINISTERIO DA FAZENDA</t>
        </is>
      </c>
      <c r="E585" t="inlineStr">
        <is>
          <t>40/60</t>
        </is>
      </c>
      <c r="F585" t="inlineStr">
        <is>
          <t>Endividamento</t>
        </is>
      </c>
      <c r="G585" t="inlineStr">
        <is>
          <t>Endividamento Geral</t>
        </is>
      </c>
      <c r="H585" t="n">
        <v>17791.69</v>
      </c>
      <c r="I585" t="inlineStr">
        <is>
          <t>False</t>
        </is>
      </c>
      <c r="J585" t="n">
        <v/>
      </c>
      <c r="K585" t="n">
        <v/>
      </c>
      <c r="L585" s="555" t="n">
        <v>45366</v>
      </c>
      <c r="M585" s="555" t="n">
        <v>46566</v>
      </c>
      <c r="N585" t="n">
        <v>17791.69</v>
      </c>
      <c r="O585" t="inlineStr">
        <is>
          <t>Pendente</t>
        </is>
      </c>
      <c r="Q585" t="inlineStr">
        <is>
          <t xml:space="preserve"> PARCELAMENTO 02110001200422720702402 IMPOSTOS FEDERAIS (PIS/COFINS/CSLL/IRPJ/INSS/IRPJ) ANO 2023 - 60 PARC</t>
        </is>
      </c>
      <c r="R585" t="inlineStr">
        <is>
          <t>06/2027</t>
        </is>
      </c>
    </row>
    <row r="586">
      <c r="A586" t="inlineStr">
        <is>
          <t>48411</t>
        </is>
      </c>
      <c r="B586" t="inlineStr">
        <is>
          <t>Love Cabaret</t>
        </is>
      </c>
      <c r="C586" t="inlineStr">
        <is>
          <t xml:space="preserve">MINISTERIO DA FAZENDA </t>
        </is>
      </c>
      <c r="D586" t="inlineStr">
        <is>
          <t>MINISTERIO DA FAZENDA</t>
        </is>
      </c>
      <c r="E586" t="inlineStr">
        <is>
          <t>43/45</t>
        </is>
      </c>
      <c r="F586" t="inlineStr">
        <is>
          <t>Endividamento</t>
        </is>
      </c>
      <c r="G586" t="inlineStr">
        <is>
          <t>Endividamento Geral</t>
        </is>
      </c>
      <c r="H586" t="n">
        <v>509.33</v>
      </c>
      <c r="I586" t="inlineStr">
        <is>
          <t>False</t>
        </is>
      </c>
      <c r="J586" t="n">
        <v/>
      </c>
      <c r="K586" t="n">
        <v/>
      </c>
      <c r="L586" s="555" t="n">
        <v>45366</v>
      </c>
      <c r="M586" s="555" t="n">
        <v>46658</v>
      </c>
      <c r="N586" t="n">
        <v>509.33</v>
      </c>
      <c r="O586" t="inlineStr">
        <is>
          <t>Pendente</t>
        </is>
      </c>
      <c r="Q586" t="inlineStr">
        <is>
          <t>PARCELAMENTO 9883886 IMPOSTOS FEDERAIS (PIS/COFINS/CSLL/IRPJ) EM DIVIDA ATIVA - 45 PARC (2022-2023)</t>
        </is>
      </c>
      <c r="R586" t="inlineStr">
        <is>
          <t>09/2027</t>
        </is>
      </c>
    </row>
    <row r="587">
      <c r="A587" t="inlineStr">
        <is>
          <t>48410</t>
        </is>
      </c>
      <c r="B587" t="inlineStr">
        <is>
          <t>Love Cabaret</t>
        </is>
      </c>
      <c r="C587" t="inlineStr">
        <is>
          <t xml:space="preserve">MINISTERIO DA FAZENDA </t>
        </is>
      </c>
      <c r="D587" t="inlineStr">
        <is>
          <t>MINISTERIO DA FAZENDA</t>
        </is>
      </c>
      <c r="E587" t="inlineStr">
        <is>
          <t>44/60</t>
        </is>
      </c>
      <c r="F587" t="inlineStr">
        <is>
          <t>Endividamento</t>
        </is>
      </c>
      <c r="G587" t="inlineStr">
        <is>
          <t>Endividamento Geral</t>
        </is>
      </c>
      <c r="H587" t="n">
        <v>17791.69</v>
      </c>
      <c r="I587" t="inlineStr">
        <is>
          <t>False</t>
        </is>
      </c>
      <c r="J587" t="n">
        <v/>
      </c>
      <c r="K587" t="n">
        <v/>
      </c>
      <c r="L587" s="555" t="n">
        <v>45366</v>
      </c>
      <c r="M587" s="555" t="n">
        <v>46688</v>
      </c>
      <c r="N587" t="n">
        <v>17791.69</v>
      </c>
      <c r="O587" t="inlineStr">
        <is>
          <t>Pendente</t>
        </is>
      </c>
      <c r="Q587" t="inlineStr">
        <is>
          <t xml:space="preserve"> PARCELAMENTO 02110001200422720702402 IMPOSTOS FEDERAIS (PIS/COFINS/CSLL/IRPJ/INSS/IRPJ) ANO 2023 - 60 PARC</t>
        </is>
      </c>
      <c r="R587" t="inlineStr">
        <is>
          <t>10/2027</t>
        </is>
      </c>
    </row>
    <row r="588">
      <c r="A588" t="inlineStr">
        <is>
          <t>48409</t>
        </is>
      </c>
      <c r="B588" t="inlineStr">
        <is>
          <t>Love Cabaret</t>
        </is>
      </c>
      <c r="C588" t="inlineStr">
        <is>
          <t xml:space="preserve">MINISTERIO DA FAZENDA </t>
        </is>
      </c>
      <c r="D588" t="inlineStr">
        <is>
          <t>MINISTERIO DA FAZENDA</t>
        </is>
      </c>
      <c r="E588" t="inlineStr">
        <is>
          <t>54/60</t>
        </is>
      </c>
      <c r="F588" t="inlineStr">
        <is>
          <t>Endividamento</t>
        </is>
      </c>
      <c r="G588" t="inlineStr">
        <is>
          <t>Endividamento Geral</t>
        </is>
      </c>
      <c r="H588" t="n">
        <v>17791.69</v>
      </c>
      <c r="I588" t="inlineStr">
        <is>
          <t>False</t>
        </is>
      </c>
      <c r="J588" t="n">
        <v/>
      </c>
      <c r="K588" t="n">
        <v/>
      </c>
      <c r="L588" s="555" t="n">
        <v>45366</v>
      </c>
      <c r="M588" s="555" t="n">
        <v>46993</v>
      </c>
      <c r="N588" t="n">
        <v>17791.69</v>
      </c>
      <c r="O588" t="inlineStr">
        <is>
          <t>Pendente</t>
        </is>
      </c>
      <c r="Q588" t="inlineStr">
        <is>
          <t>PARCELAMENTO 02110001200422720702402 IMPOSTOS FEDERAIS (PIS/COFINS/CSLL/IRPJ/INSS/IRPJ) ANO 2023 - 60 PARC</t>
        </is>
      </c>
      <c r="R588" t="inlineStr">
        <is>
          <t>08/2028</t>
        </is>
      </c>
    </row>
    <row r="589">
      <c r="A589" t="inlineStr">
        <is>
          <t>48407</t>
        </is>
      </c>
      <c r="B589" t="inlineStr">
        <is>
          <t>Love Cabaret</t>
        </is>
      </c>
      <c r="C589" t="inlineStr">
        <is>
          <t>ISS</t>
        </is>
      </c>
      <c r="D589" t="inlineStr">
        <is>
          <t>ISS</t>
        </is>
      </c>
      <c r="E589" t="inlineStr">
        <is>
          <t>5311747</t>
        </is>
      </c>
      <c r="F589" t="inlineStr">
        <is>
          <t>ENDIVIDAMENTO</t>
        </is>
      </c>
      <c r="G589" t="inlineStr">
        <is>
          <t xml:space="preserve"> ENDIVIDAMENTO</t>
        </is>
      </c>
      <c r="H589" t="n">
        <v>278.83</v>
      </c>
      <c r="I589" t="inlineStr">
        <is>
          <t>False</t>
        </is>
      </c>
      <c r="J589" t="n">
        <v/>
      </c>
      <c r="K589" t="n">
        <v/>
      </c>
      <c r="L589" s="555" t="n">
        <v>45366</v>
      </c>
      <c r="M589" s="555" t="n">
        <v>45656</v>
      </c>
      <c r="N589" t="n">
        <v>278.83</v>
      </c>
      <c r="O589" t="inlineStr">
        <is>
          <t>Pago</t>
        </is>
      </c>
      <c r="P589" s="555" t="n">
        <v>45652</v>
      </c>
      <c r="Q589" t="inlineStr">
        <is>
          <t>ENDIVIDAMENTO - PARCELAMENTO ISS DIVIDA ATIVA (2022) - 10 PARC - 03/2024</t>
        </is>
      </c>
      <c r="R589" t="inlineStr">
        <is>
          <t>12/2024</t>
        </is>
      </c>
      <c r="S589" t="inlineStr">
        <is>
          <t>12/2024</t>
        </is>
      </c>
    </row>
    <row r="590">
      <c r="A590" t="inlineStr">
        <is>
          <t>48406</t>
        </is>
      </c>
      <c r="B590" t="inlineStr">
        <is>
          <t>Love Cabaret</t>
        </is>
      </c>
      <c r="C590" t="inlineStr">
        <is>
          <t>ICMS</t>
        </is>
      </c>
      <c r="D590" t="inlineStr">
        <is>
          <t>ICMS</t>
        </is>
      </c>
      <c r="E590" t="inlineStr">
        <is>
          <t>11/60</t>
        </is>
      </c>
      <c r="F590" t="inlineStr">
        <is>
          <t>Endividamento</t>
        </is>
      </c>
      <c r="G590" t="inlineStr">
        <is>
          <t>Endividamento Geral</t>
        </is>
      </c>
      <c r="H590" t="n">
        <v>642.1900000000001</v>
      </c>
      <c r="I590" t="inlineStr">
        <is>
          <t>False</t>
        </is>
      </c>
      <c r="J590" t="n">
        <v/>
      </c>
      <c r="K590" t="n">
        <v/>
      </c>
      <c r="L590" s="555" t="n">
        <v>45366</v>
      </c>
      <c r="M590" s="555" t="n">
        <v>45716</v>
      </c>
      <c r="N590" t="n">
        <v>761.2</v>
      </c>
      <c r="O590" t="inlineStr">
        <is>
          <t>Pago</t>
        </is>
      </c>
      <c r="P590" s="555" t="n">
        <v>45714</v>
      </c>
      <c r="Q590" t="inlineStr">
        <is>
          <t>PARCELAMENTO 50098600-8 ICMS DIVIDA ATIVA - 60 PARC</t>
        </is>
      </c>
      <c r="R590" t="inlineStr">
        <is>
          <t>02/2025</t>
        </is>
      </c>
      <c r="S590" t="inlineStr">
        <is>
          <t>02/2025</t>
        </is>
      </c>
    </row>
    <row r="591">
      <c r="A591" t="inlineStr">
        <is>
          <t>48405</t>
        </is>
      </c>
      <c r="B591" t="inlineStr">
        <is>
          <t>Love Cabaret</t>
        </is>
      </c>
      <c r="C591" t="inlineStr">
        <is>
          <t xml:space="preserve">MINISTERIO DA FAZENDA </t>
        </is>
      </c>
      <c r="D591" t="inlineStr">
        <is>
          <t>MINISTERIO DA FAZENDA</t>
        </is>
      </c>
      <c r="E591" t="inlineStr">
        <is>
          <t>16/60</t>
        </is>
      </c>
      <c r="F591" t="inlineStr">
        <is>
          <t>Endividamento</t>
        </is>
      </c>
      <c r="G591" t="inlineStr">
        <is>
          <t>Endividamento Geral</t>
        </is>
      </c>
      <c r="H591" t="n">
        <v>17791.69</v>
      </c>
      <c r="I591" t="inlineStr">
        <is>
          <t>False</t>
        </is>
      </c>
      <c r="J591" t="n">
        <v/>
      </c>
      <c r="K591" t="n">
        <v/>
      </c>
      <c r="L591" s="555" t="n">
        <v>45366</v>
      </c>
      <c r="M591" s="555" t="n">
        <v>45836</v>
      </c>
      <c r="N591" t="n">
        <v>20271.85</v>
      </c>
      <c r="O591" t="inlineStr">
        <is>
          <t>Pago</t>
        </is>
      </c>
      <c r="P591" s="555" t="n">
        <v>45838</v>
      </c>
      <c r="Q591" t="inlineStr">
        <is>
          <t xml:space="preserve"> PARCELAMENTO 02110001200422720702402 IMPOSTOS FEDERAIS (PIS/COFINS/CSLL/IRPJ/INSS/IRPJ) ANO 2023 - 60 PARC</t>
        </is>
      </c>
      <c r="R591" t="inlineStr">
        <is>
          <t>06/2025</t>
        </is>
      </c>
      <c r="S591" t="inlineStr">
        <is>
          <t>06/2025</t>
        </is>
      </c>
    </row>
    <row r="592">
      <c r="A592" t="inlineStr">
        <is>
          <t>48404</t>
        </is>
      </c>
      <c r="B592" t="inlineStr">
        <is>
          <t>Love Cabaret</t>
        </is>
      </c>
      <c r="C592" t="inlineStr">
        <is>
          <t xml:space="preserve">MINISTERIO DA FAZENDA </t>
        </is>
      </c>
      <c r="D592" t="inlineStr">
        <is>
          <t>MINISTERIO DA FAZENDA</t>
        </is>
      </c>
      <c r="E592" t="inlineStr">
        <is>
          <t>20/60</t>
        </is>
      </c>
      <c r="F592" t="inlineStr">
        <is>
          <t>Endividamento</t>
        </is>
      </c>
      <c r="G592" t="inlineStr">
        <is>
          <t>Endividamento Geral</t>
        </is>
      </c>
      <c r="H592" t="n">
        <v>17791.69</v>
      </c>
      <c r="I592" t="inlineStr">
        <is>
          <t>False</t>
        </is>
      </c>
      <c r="J592" t="n">
        <v/>
      </c>
      <c r="K592" t="n">
        <v/>
      </c>
      <c r="L592" s="555" t="n">
        <v>45366</v>
      </c>
      <c r="M592" s="555" t="n">
        <v>45958</v>
      </c>
      <c r="N592" t="n">
        <v>21118.73</v>
      </c>
      <c r="O592" t="inlineStr">
        <is>
          <t>Pago</t>
        </is>
      </c>
      <c r="P592" s="555" t="n">
        <v>45961</v>
      </c>
      <c r="Q592" t="inlineStr">
        <is>
          <t xml:space="preserve"> PARCELAMENTO 02110001200422720702402 IMPOSTOS FEDERAIS (PIS/COFINS/CSLL/IRPJ/INSS/IRPJ) ANO 2023 - 60 PARC</t>
        </is>
      </c>
      <c r="R592" t="inlineStr">
        <is>
          <t>10/2025</t>
        </is>
      </c>
      <c r="S592" t="inlineStr">
        <is>
          <t>10/2025</t>
        </is>
      </c>
    </row>
    <row r="593">
      <c r="A593" t="inlineStr">
        <is>
          <t>48403</t>
        </is>
      </c>
      <c r="B593" t="inlineStr">
        <is>
          <t>Love Cabaret</t>
        </is>
      </c>
      <c r="C593" t="inlineStr">
        <is>
          <t xml:space="preserve">MINISTERIO DA FAZENDA </t>
        </is>
      </c>
      <c r="D593" t="inlineStr">
        <is>
          <t>MINISTERIO DA FAZENDA</t>
        </is>
      </c>
      <c r="E593" t="inlineStr">
        <is>
          <t>21/45</t>
        </is>
      </c>
      <c r="F593" t="inlineStr">
        <is>
          <t>Endividamento</t>
        </is>
      </c>
      <c r="G593" t="inlineStr">
        <is>
          <t>Endividamento Geral</t>
        </is>
      </c>
      <c r="H593" t="n">
        <v>611.1</v>
      </c>
      <c r="I593" t="inlineStr">
        <is>
          <t>False</t>
        </is>
      </c>
      <c r="J593" t="n">
        <v/>
      </c>
      <c r="K593" t="n">
        <v/>
      </c>
      <c r="L593" s="555" t="n">
        <v>45366</v>
      </c>
      <c r="M593" s="555" t="n">
        <v>45989</v>
      </c>
      <c r="N593" t="n">
        <v>611.1</v>
      </c>
      <c r="O593" t="inlineStr">
        <is>
          <t>Pago</t>
        </is>
      </c>
      <c r="P593" s="555" t="n">
        <v>45987</v>
      </c>
      <c r="Q593" t="inlineStr">
        <is>
          <t>PARCELAMENTO 9883886 IMPOSTOS FEDERAIS (PIS/COFINS/CSLL/IRPJ) EM DIVIDA ATIVA - 45 PARC (2022-2023)</t>
        </is>
      </c>
      <c r="R593" t="inlineStr">
        <is>
          <t>11/2025</t>
        </is>
      </c>
      <c r="S593" t="inlineStr">
        <is>
          <t>11/2025</t>
        </is>
      </c>
    </row>
    <row r="594">
      <c r="A594" t="inlineStr">
        <is>
          <t>48402</t>
        </is>
      </c>
      <c r="B594" t="inlineStr">
        <is>
          <t>Love Cabaret</t>
        </is>
      </c>
      <c r="C594" t="inlineStr">
        <is>
          <t xml:space="preserve">MINISTERIO DA FAZENDA </t>
        </is>
      </c>
      <c r="D594" t="inlineStr">
        <is>
          <t>MINISTERIO DA FAZENDA</t>
        </is>
      </c>
      <c r="E594" t="inlineStr">
        <is>
          <t>24/45</t>
        </is>
      </c>
      <c r="F594" t="inlineStr">
        <is>
          <t>Endividamento</t>
        </is>
      </c>
      <c r="G594" t="inlineStr">
        <is>
          <t>Endividamento Geral</t>
        </is>
      </c>
      <c r="H594" t="n">
        <v>628.5700000000001</v>
      </c>
      <c r="I594" t="inlineStr">
        <is>
          <t>False</t>
        </is>
      </c>
      <c r="J594" t="n">
        <v/>
      </c>
      <c r="K594" t="n">
        <v/>
      </c>
      <c r="L594" s="555" t="n">
        <v>45366</v>
      </c>
      <c r="M594" s="555" t="n">
        <v>46080</v>
      </c>
      <c r="N594" t="n">
        <v>628.5700000000001</v>
      </c>
      <c r="O594" t="inlineStr">
        <is>
          <t>Pago</t>
        </is>
      </c>
      <c r="P594" s="555" t="n">
        <v>46079</v>
      </c>
      <c r="Q594" t="inlineStr">
        <is>
          <t xml:space="preserve"> PARCELAMENTO 9883886 IMPOSTOS FEDERAIS (PIS/COFINS/CSLL/IRPJ) EM DIVIDA ATIVA - 45 PARC (2022-2023)</t>
        </is>
      </c>
      <c r="R594" t="inlineStr">
        <is>
          <t>02/2026</t>
        </is>
      </c>
      <c r="S594" t="inlineStr">
        <is>
          <t>02/2026</t>
        </is>
      </c>
    </row>
    <row r="595">
      <c r="A595" t="inlineStr">
        <is>
          <t>48401</t>
        </is>
      </c>
      <c r="B595" t="inlineStr">
        <is>
          <t>Love Cabaret</t>
        </is>
      </c>
      <c r="C595" t="inlineStr">
        <is>
          <t xml:space="preserve">MINISTERIO DA FAZENDA </t>
        </is>
      </c>
      <c r="D595" t="inlineStr">
        <is>
          <t>MINISTERIO DA FAZENDA</t>
        </is>
      </c>
      <c r="E595" t="inlineStr">
        <is>
          <t>24/60</t>
        </is>
      </c>
      <c r="F595" t="inlineStr">
        <is>
          <t>Endividamento</t>
        </is>
      </c>
      <c r="G595" t="inlineStr">
        <is>
          <t>Endividamento Geral</t>
        </is>
      </c>
      <c r="H595" t="n">
        <v>21956.72</v>
      </c>
      <c r="I595" t="inlineStr">
        <is>
          <t>False</t>
        </is>
      </c>
      <c r="J595" t="n">
        <v/>
      </c>
      <c r="K595" t="n">
        <v/>
      </c>
      <c r="L595" s="555" t="n">
        <v>45366</v>
      </c>
      <c r="M595" s="555" t="n">
        <v>46080</v>
      </c>
      <c r="N595" t="n">
        <v>21956.72</v>
      </c>
      <c r="O595" t="inlineStr">
        <is>
          <t>Pago</t>
        </is>
      </c>
      <c r="P595" s="555" t="n">
        <v>46080</v>
      </c>
      <c r="Q595" t="inlineStr">
        <is>
          <t xml:space="preserve">  PARCELAMENTO 02110001200422720702402 IMPOSTOS FEDERAIS (PIS/COFINS/CSLL/IRPJ/INSS/IRPJ) ANO 2023 - 60 PARC</t>
        </is>
      </c>
      <c r="R595" t="inlineStr">
        <is>
          <t>02/2026</t>
        </is>
      </c>
      <c r="S595" t="inlineStr">
        <is>
          <t>02/2026</t>
        </is>
      </c>
    </row>
    <row r="596">
      <c r="A596" t="inlineStr">
        <is>
          <t>48400</t>
        </is>
      </c>
      <c r="B596" t="inlineStr">
        <is>
          <t>Love Cabaret</t>
        </is>
      </c>
      <c r="C596" t="inlineStr">
        <is>
          <t xml:space="preserve">MINISTERIO DA FAZENDA </t>
        </is>
      </c>
      <c r="D596" t="inlineStr">
        <is>
          <t>MINISTERIO DA FAZENDA</t>
        </is>
      </c>
      <c r="E596" t="inlineStr">
        <is>
          <t>37/60</t>
        </is>
      </c>
      <c r="F596" t="inlineStr">
        <is>
          <t>Endividamento</t>
        </is>
      </c>
      <c r="G596" t="inlineStr">
        <is>
          <t>Endividamento Geral</t>
        </is>
      </c>
      <c r="H596" t="n">
        <v>17791.69</v>
      </c>
      <c r="I596" t="inlineStr">
        <is>
          <t>False</t>
        </is>
      </c>
      <c r="J596" t="n">
        <v/>
      </c>
      <c r="K596" t="n">
        <v/>
      </c>
      <c r="L596" s="555" t="n">
        <v>45366</v>
      </c>
      <c r="M596" s="555" t="n">
        <v>46474</v>
      </c>
      <c r="N596" t="n">
        <v>17791.69</v>
      </c>
      <c r="O596" t="inlineStr">
        <is>
          <t>Pendente</t>
        </is>
      </c>
      <c r="Q596" t="inlineStr">
        <is>
          <t xml:space="preserve"> PARCELAMENTO 02110001200422720702402 IMPOSTOS FEDERAIS (PIS/COFINS/CSLL/IRPJ/INSS/IRPJ) ANO 2023 - 60 PARC</t>
        </is>
      </c>
      <c r="R596" t="inlineStr">
        <is>
          <t>03/2027</t>
        </is>
      </c>
    </row>
    <row r="597">
      <c r="A597" t="inlineStr">
        <is>
          <t>48399</t>
        </is>
      </c>
      <c r="B597" t="inlineStr">
        <is>
          <t>Love Cabaret</t>
        </is>
      </c>
      <c r="C597" t="inlineStr">
        <is>
          <t xml:space="preserve">MINISTERIO DA FAZENDA </t>
        </is>
      </c>
      <c r="D597" t="inlineStr">
        <is>
          <t>MINISTERIO DA FAZENDA</t>
        </is>
      </c>
      <c r="E597" t="inlineStr">
        <is>
          <t>41/45</t>
        </is>
      </c>
      <c r="F597" t="inlineStr">
        <is>
          <t>Endividamento</t>
        </is>
      </c>
      <c r="G597" t="inlineStr">
        <is>
          <t>Endividamento Geral</t>
        </is>
      </c>
      <c r="H597" t="n">
        <v>509.33</v>
      </c>
      <c r="I597" t="inlineStr">
        <is>
          <t>False</t>
        </is>
      </c>
      <c r="J597" t="n">
        <v/>
      </c>
      <c r="K597" t="n">
        <v/>
      </c>
      <c r="L597" s="555" t="n">
        <v>45366</v>
      </c>
      <c r="M597" s="555" t="n">
        <v>46596</v>
      </c>
      <c r="N597" t="n">
        <v>509.33</v>
      </c>
      <c r="O597" t="inlineStr">
        <is>
          <t>Pendente</t>
        </is>
      </c>
      <c r="Q597" t="inlineStr">
        <is>
          <t>PARCELAMENTO 9883886 IMPOSTOS FEDERAIS (PIS/COFINS/CSLL/IRPJ) EM DIVIDA ATIVA - 45 PARC (2022-2023)</t>
        </is>
      </c>
      <c r="R597" t="inlineStr">
        <is>
          <t>07/2027</t>
        </is>
      </c>
    </row>
    <row r="598">
      <c r="A598" t="inlineStr">
        <is>
          <t>48398</t>
        </is>
      </c>
      <c r="B598" t="inlineStr">
        <is>
          <t>Love Cabaret</t>
        </is>
      </c>
      <c r="C598" t="inlineStr">
        <is>
          <t>ICMS</t>
        </is>
      </c>
      <c r="D598" t="inlineStr">
        <is>
          <t>ICMS</t>
        </is>
      </c>
      <c r="E598" t="inlineStr">
        <is>
          <t>40/60</t>
        </is>
      </c>
      <c r="F598" t="inlineStr">
        <is>
          <t>Endividamento</t>
        </is>
      </c>
      <c r="G598" t="inlineStr">
        <is>
          <t>Endividamento Geral</t>
        </is>
      </c>
      <c r="H598" t="n">
        <v>700.25</v>
      </c>
      <c r="I598" t="inlineStr">
        <is>
          <t>False</t>
        </is>
      </c>
      <c r="J598" t="n">
        <v/>
      </c>
      <c r="K598" t="n">
        <v/>
      </c>
      <c r="L598" s="555" t="n">
        <v>45366</v>
      </c>
      <c r="M598" s="555" t="n">
        <v>46596</v>
      </c>
      <c r="N598" t="n">
        <v>700.25</v>
      </c>
      <c r="O598" t="inlineStr">
        <is>
          <t>Pendente</t>
        </is>
      </c>
      <c r="Q598" t="inlineStr">
        <is>
          <t>PARCELAMENTO 50098600-8 ICMS DIVIDA ATIVA - 60 PARC</t>
        </is>
      </c>
      <c r="R598" t="inlineStr">
        <is>
          <t>07/2027</t>
        </is>
      </c>
    </row>
    <row r="599">
      <c r="A599" t="inlineStr">
        <is>
          <t>48397</t>
        </is>
      </c>
      <c r="B599" t="inlineStr">
        <is>
          <t>Love Cabaret</t>
        </is>
      </c>
      <c r="C599" t="inlineStr">
        <is>
          <t>ICMS</t>
        </is>
      </c>
      <c r="D599" t="inlineStr">
        <is>
          <t>ICMS</t>
        </is>
      </c>
      <c r="E599" t="inlineStr">
        <is>
          <t>44/60</t>
        </is>
      </c>
      <c r="F599" t="inlineStr">
        <is>
          <t>Endividamento</t>
        </is>
      </c>
      <c r="G599" t="inlineStr">
        <is>
          <t>Endividamento Geral</t>
        </is>
      </c>
      <c r="H599" t="n">
        <v>700.25</v>
      </c>
      <c r="I599" t="inlineStr">
        <is>
          <t>False</t>
        </is>
      </c>
      <c r="J599" t="n">
        <v/>
      </c>
      <c r="K599" t="n">
        <v/>
      </c>
      <c r="L599" s="555" t="n">
        <v>45366</v>
      </c>
      <c r="M599" s="555" t="n">
        <v>46719</v>
      </c>
      <c r="N599" t="n">
        <v>700.25</v>
      </c>
      <c r="O599" t="inlineStr">
        <is>
          <t>Pendente</t>
        </is>
      </c>
      <c r="Q599" t="inlineStr">
        <is>
          <t>PARCELAMENTO 50098600-8 ICMS DIVIDA ATIVA - 60 PARC</t>
        </is>
      </c>
      <c r="R599" t="inlineStr">
        <is>
          <t>11/2027</t>
        </is>
      </c>
    </row>
    <row r="600">
      <c r="A600" t="inlineStr">
        <is>
          <t>48396</t>
        </is>
      </c>
      <c r="B600" t="inlineStr">
        <is>
          <t>Love Cabaret</t>
        </is>
      </c>
      <c r="C600" t="inlineStr">
        <is>
          <t xml:space="preserve">MINISTERIO DA FAZENDA </t>
        </is>
      </c>
      <c r="D600" t="inlineStr">
        <is>
          <t>MINISTERIO DA FAZENDA</t>
        </is>
      </c>
      <c r="E600" t="inlineStr">
        <is>
          <t>53/60</t>
        </is>
      </c>
      <c r="F600" t="inlineStr">
        <is>
          <t>Endividamento</t>
        </is>
      </c>
      <c r="G600" t="inlineStr">
        <is>
          <t>Endividamento Geral</t>
        </is>
      </c>
      <c r="H600" t="n">
        <v>17791.69</v>
      </c>
      <c r="I600" t="inlineStr">
        <is>
          <t>False</t>
        </is>
      </c>
      <c r="J600" t="n">
        <v/>
      </c>
      <c r="K600" t="n">
        <v/>
      </c>
      <c r="L600" s="555" t="n">
        <v>45366</v>
      </c>
      <c r="M600" s="555" t="n">
        <v>46962</v>
      </c>
      <c r="N600" t="n">
        <v>17791.69</v>
      </c>
      <c r="O600" t="inlineStr">
        <is>
          <t>Pendente</t>
        </is>
      </c>
      <c r="Q600" t="inlineStr">
        <is>
          <t>PARCELAMENTO 02110001200422720702402 IMPOSTOS FEDERAIS (PIS/COFINS/CSLL/IRPJ/INSS/IRPJ) ANO 2023 - 60 PARC</t>
        </is>
      </c>
      <c r="R600" t="inlineStr">
        <is>
          <t>07/2028</t>
        </is>
      </c>
    </row>
    <row r="601">
      <c r="A601" t="inlineStr">
        <is>
          <t>48395</t>
        </is>
      </c>
      <c r="B601" t="inlineStr">
        <is>
          <t>Love Cabaret</t>
        </is>
      </c>
      <c r="C601" t="inlineStr">
        <is>
          <t xml:space="preserve">MINISTERIO DA FAZENDA </t>
        </is>
      </c>
      <c r="D601" t="inlineStr">
        <is>
          <t>MINISTERIO DA FAZENDA</t>
        </is>
      </c>
      <c r="E601" t="inlineStr">
        <is>
          <t>55/60</t>
        </is>
      </c>
      <c r="F601" t="inlineStr">
        <is>
          <t>Endividamento</t>
        </is>
      </c>
      <c r="G601" t="inlineStr">
        <is>
          <t>Endividamento Geral</t>
        </is>
      </c>
      <c r="H601" t="n">
        <v>17791.69</v>
      </c>
      <c r="I601" t="inlineStr">
        <is>
          <t>False</t>
        </is>
      </c>
      <c r="J601" t="n">
        <v/>
      </c>
      <c r="K601" t="n">
        <v/>
      </c>
      <c r="L601" s="555" t="n">
        <v>45366</v>
      </c>
      <c r="M601" s="555" t="n">
        <v>47024</v>
      </c>
      <c r="N601" t="n">
        <v>17791.69</v>
      </c>
      <c r="O601" t="inlineStr">
        <is>
          <t>Pendente</t>
        </is>
      </c>
      <c r="Q601" t="inlineStr">
        <is>
          <t>PARCELAMENTO 02110001200422720702402 IMPOSTOS FEDERAIS (PIS/COFINS/CSLL/IRPJ/INSS/IRPJ) ANO 2023 - 60 PARC</t>
        </is>
      </c>
      <c r="R601" t="inlineStr">
        <is>
          <t>09/2028</t>
        </is>
      </c>
    </row>
    <row r="602">
      <c r="A602" t="inlineStr">
        <is>
          <t>48394</t>
        </is>
      </c>
      <c r="B602" t="inlineStr">
        <is>
          <t>Love Cabaret</t>
        </is>
      </c>
      <c r="C602" t="inlineStr">
        <is>
          <t>ISS</t>
        </is>
      </c>
      <c r="D602" t="inlineStr">
        <is>
          <t>ISS</t>
        </is>
      </c>
      <c r="F602" t="inlineStr">
        <is>
          <t>ENDIVIDAMENTO</t>
        </is>
      </c>
      <c r="G602" t="inlineStr">
        <is>
          <t xml:space="preserve"> ENDIVIDAMENTO</t>
        </is>
      </c>
      <c r="H602" t="n">
        <v>252.19</v>
      </c>
      <c r="I602" t="inlineStr">
        <is>
          <t>False</t>
        </is>
      </c>
      <c r="J602" t="n">
        <v/>
      </c>
      <c r="K602" t="n">
        <v/>
      </c>
      <c r="L602" s="555" t="n">
        <v>45366</v>
      </c>
      <c r="M602" s="555" t="n">
        <v>45379</v>
      </c>
      <c r="N602" t="n">
        <v>252.19</v>
      </c>
      <c r="O602" t="inlineStr">
        <is>
          <t>Pago</t>
        </is>
      </c>
      <c r="P602" s="555" t="n">
        <v>45378</v>
      </c>
      <c r="Q602" t="inlineStr">
        <is>
          <t>ENDIVIDAMENTO - PARCELAMENTO ISS DIVIDA ATIVA (2022) - 10 PARC - 03/2024</t>
        </is>
      </c>
      <c r="R602" t="inlineStr">
        <is>
          <t>03/2024</t>
        </is>
      </c>
      <c r="S602" t="inlineStr">
        <is>
          <t>03/2024</t>
        </is>
      </c>
    </row>
    <row r="603">
      <c r="A603" t="inlineStr">
        <is>
          <t>48391</t>
        </is>
      </c>
      <c r="B603" t="inlineStr">
        <is>
          <t>Love Cabaret</t>
        </is>
      </c>
      <c r="C603" t="inlineStr">
        <is>
          <t xml:space="preserve">MINISTERIO DA FAZENDA </t>
        </is>
      </c>
      <c r="D603" t="inlineStr">
        <is>
          <t>MINISTERIO DA FAZENDA</t>
        </is>
      </c>
      <c r="E603" t="inlineStr">
        <is>
          <t>11/45</t>
        </is>
      </c>
      <c r="F603" t="inlineStr">
        <is>
          <t>Endividamento</t>
        </is>
      </c>
      <c r="G603" t="inlineStr">
        <is>
          <t>Endividamento Geral</t>
        </is>
      </c>
      <c r="H603" t="n">
        <v>373.31</v>
      </c>
      <c r="I603" t="inlineStr">
        <is>
          <t>False</t>
        </is>
      </c>
      <c r="J603" t="n">
        <v/>
      </c>
      <c r="K603" t="n">
        <v/>
      </c>
      <c r="L603" s="555" t="n">
        <v>45366</v>
      </c>
      <c r="M603" s="555" t="n">
        <v>45685</v>
      </c>
      <c r="N603" t="n">
        <v>554.05</v>
      </c>
      <c r="O603" t="inlineStr">
        <is>
          <t>Pago</t>
        </is>
      </c>
      <c r="P603" s="555" t="n">
        <v>45686</v>
      </c>
      <c r="Q603" t="inlineStr">
        <is>
          <t>PARCELAMENTO 9883886 IMPOSTOS FEDERAIS (PIS/COFINS/CSLL/IRPJ) EM DIVIDA ATIVA - 45 PARC (2022-2023)</t>
        </is>
      </c>
      <c r="R603" t="inlineStr">
        <is>
          <t>01/2025</t>
        </is>
      </c>
      <c r="S603" t="inlineStr">
        <is>
          <t>01/2025</t>
        </is>
      </c>
    </row>
    <row r="604">
      <c r="A604" t="inlineStr">
        <is>
          <t>48390</t>
        </is>
      </c>
      <c r="B604" t="inlineStr">
        <is>
          <t>Love Cabaret</t>
        </is>
      </c>
      <c r="C604" t="inlineStr">
        <is>
          <t xml:space="preserve">MINISTERIO DA FAZENDA </t>
        </is>
      </c>
      <c r="D604" t="inlineStr">
        <is>
          <t>MINISTERIO DA FAZENDA</t>
        </is>
      </c>
      <c r="E604" t="inlineStr">
        <is>
          <t>17/60</t>
        </is>
      </c>
      <c r="F604" t="inlineStr">
        <is>
          <t>Endividamento</t>
        </is>
      </c>
      <c r="G604" t="inlineStr">
        <is>
          <t>Endividamento Geral</t>
        </is>
      </c>
      <c r="H604" t="n">
        <v>17791.69</v>
      </c>
      <c r="I604" t="inlineStr">
        <is>
          <t>False</t>
        </is>
      </c>
      <c r="J604" t="n">
        <v/>
      </c>
      <c r="K604" t="n">
        <v/>
      </c>
      <c r="L604" s="555" t="n">
        <v>45366</v>
      </c>
      <c r="M604" s="555" t="n">
        <v>45866</v>
      </c>
      <c r="N604" t="n">
        <v>20467.56</v>
      </c>
      <c r="O604" t="inlineStr">
        <is>
          <t>Pago</t>
        </is>
      </c>
      <c r="P604" s="555" t="n">
        <v>45869</v>
      </c>
      <c r="Q604" t="inlineStr">
        <is>
          <t xml:space="preserve"> PARCELAMENTO 02110001200422720702402 IMPOSTOS FEDERAIS (PIS/COFINS/CSLL/IRPJ/INSS/IRPJ) ANO 2023 - 60 PARC</t>
        </is>
      </c>
      <c r="R604" t="inlineStr">
        <is>
          <t>07/2025</t>
        </is>
      </c>
      <c r="S604" t="inlineStr">
        <is>
          <t>07/2025</t>
        </is>
      </c>
    </row>
    <row r="605">
      <c r="A605" t="inlineStr">
        <is>
          <t>48389</t>
        </is>
      </c>
      <c r="B605" t="inlineStr">
        <is>
          <t>Love Cabaret</t>
        </is>
      </c>
      <c r="C605" t="inlineStr">
        <is>
          <t>ICMS</t>
        </is>
      </c>
      <c r="D605" t="inlineStr">
        <is>
          <t>ICMS</t>
        </is>
      </c>
      <c r="E605" t="inlineStr">
        <is>
          <t>16/60</t>
        </is>
      </c>
      <c r="F605" t="inlineStr">
        <is>
          <t>Endividamento</t>
        </is>
      </c>
      <c r="G605" t="inlineStr">
        <is>
          <t>Endividamento Geral</t>
        </is>
      </c>
      <c r="H605" t="n">
        <v>700.25</v>
      </c>
      <c r="I605" t="inlineStr">
        <is>
          <t>False</t>
        </is>
      </c>
      <c r="J605" t="n">
        <v/>
      </c>
      <c r="K605" t="n">
        <v/>
      </c>
      <c r="L605" s="555" t="n">
        <v>45366</v>
      </c>
      <c r="M605" s="555" t="n">
        <v>45866</v>
      </c>
      <c r="N605" t="n">
        <v>797.59</v>
      </c>
      <c r="O605" t="inlineStr">
        <is>
          <t>Pago</t>
        </is>
      </c>
      <c r="P605" s="555" t="n">
        <v>45866</v>
      </c>
      <c r="Q605" t="inlineStr">
        <is>
          <t>PARCELAMENTO 50098600-8 ICMS DIVIDA ATIVA - 60 PARC</t>
        </is>
      </c>
      <c r="R605" t="inlineStr">
        <is>
          <t>07/2025</t>
        </is>
      </c>
      <c r="S605" t="inlineStr">
        <is>
          <t>07/2025</t>
        </is>
      </c>
    </row>
    <row r="606">
      <c r="A606" t="inlineStr">
        <is>
          <t>48388</t>
        </is>
      </c>
      <c r="B606" t="inlineStr">
        <is>
          <t>Love Cabaret</t>
        </is>
      </c>
      <c r="C606" t="inlineStr">
        <is>
          <t xml:space="preserve">MINISTERIO DA FAZENDA </t>
        </is>
      </c>
      <c r="D606" t="inlineStr">
        <is>
          <t>MINISTERIO DA FAZENDA</t>
        </is>
      </c>
      <c r="E606" t="inlineStr">
        <is>
          <t>28/45</t>
        </is>
      </c>
      <c r="F606" t="inlineStr">
        <is>
          <t>Endividamento</t>
        </is>
      </c>
      <c r="G606" t="inlineStr">
        <is>
          <t>Endividamento Geral</t>
        </is>
      </c>
      <c r="H606" t="n">
        <v>650.83</v>
      </c>
      <c r="I606" t="inlineStr">
        <is>
          <t>False</t>
        </is>
      </c>
      <c r="J606" t="n">
        <v/>
      </c>
      <c r="K606" t="n">
        <v/>
      </c>
      <c r="L606" s="555" t="n">
        <v>45366</v>
      </c>
      <c r="M606" s="555" t="n">
        <v>46201</v>
      </c>
      <c r="N606" t="n">
        <v>650.83</v>
      </c>
      <c r="O606" t="inlineStr">
        <is>
          <t>Pago</t>
        </is>
      </c>
      <c r="P606" s="555" t="n">
        <v>46202</v>
      </c>
      <c r="Q606" t="inlineStr">
        <is>
          <t xml:space="preserve"> PARCELAMENTO 9883886 IMPOSTOS FEDERAIS (PIS/COFINS/CSLL/IRPJ) EM DIVIDA ATIVA - 45 PARC (2022-2023)</t>
        </is>
      </c>
      <c r="R606" t="inlineStr">
        <is>
          <t>06/2026</t>
        </is>
      </c>
      <c r="S606" t="inlineStr">
        <is>
          <t>06/2026</t>
        </is>
      </c>
    </row>
    <row r="607">
      <c r="A607" t="inlineStr">
        <is>
          <t>48387</t>
        </is>
      </c>
      <c r="B607" t="inlineStr">
        <is>
          <t>Love Cabaret</t>
        </is>
      </c>
      <c r="C607" t="inlineStr">
        <is>
          <t xml:space="preserve">MINISTERIO DA FAZENDA </t>
        </is>
      </c>
      <c r="D607" t="inlineStr">
        <is>
          <t>MINISTERIO DA FAZENDA</t>
        </is>
      </c>
      <c r="E607" t="inlineStr">
        <is>
          <t>43/60</t>
        </is>
      </c>
      <c r="F607" t="inlineStr">
        <is>
          <t>Endividamento</t>
        </is>
      </c>
      <c r="G607" t="inlineStr">
        <is>
          <t>Endividamento Geral</t>
        </is>
      </c>
      <c r="H607" t="n">
        <v>17791.69</v>
      </c>
      <c r="I607" t="inlineStr">
        <is>
          <t>False</t>
        </is>
      </c>
      <c r="J607" t="n">
        <v/>
      </c>
      <c r="K607" t="n">
        <v/>
      </c>
      <c r="L607" s="555" t="n">
        <v>45366</v>
      </c>
      <c r="M607" s="555" t="n">
        <v>46658</v>
      </c>
      <c r="N607" t="n">
        <v>17791.69</v>
      </c>
      <c r="O607" t="inlineStr">
        <is>
          <t>Pendente</t>
        </is>
      </c>
      <c r="Q607" t="inlineStr">
        <is>
          <t xml:space="preserve"> PARCELAMENTO 02110001200422720702402 IMPOSTOS FEDERAIS (PIS/COFINS/CSLL/IRPJ/INSS/IRPJ) ANO 2023 - 60 PARC</t>
        </is>
      </c>
      <c r="R607" t="inlineStr">
        <is>
          <t>09/2027</t>
        </is>
      </c>
    </row>
    <row r="608">
      <c r="A608" t="inlineStr">
        <is>
          <t>48386</t>
        </is>
      </c>
      <c r="B608" t="inlineStr">
        <is>
          <t>Love Cabaret</t>
        </is>
      </c>
      <c r="C608" t="inlineStr">
        <is>
          <t>ICMS</t>
        </is>
      </c>
      <c r="D608" t="inlineStr">
        <is>
          <t>ICMS</t>
        </is>
      </c>
      <c r="E608" t="inlineStr">
        <is>
          <t>52/60</t>
        </is>
      </c>
      <c r="F608" t="inlineStr">
        <is>
          <t>Endividamento</t>
        </is>
      </c>
      <c r="G608" t="inlineStr">
        <is>
          <t>Endividamento Geral</t>
        </is>
      </c>
      <c r="H608" t="n">
        <v>700.25</v>
      </c>
      <c r="I608" t="inlineStr">
        <is>
          <t>False</t>
        </is>
      </c>
      <c r="J608" t="n">
        <v/>
      </c>
      <c r="K608" t="n">
        <v/>
      </c>
      <c r="L608" s="555" t="n">
        <v>45366</v>
      </c>
      <c r="M608" s="555" t="n">
        <v>46962</v>
      </c>
      <c r="N608" t="n">
        <v>700.25</v>
      </c>
      <c r="O608" t="inlineStr">
        <is>
          <t>Pendente</t>
        </is>
      </c>
      <c r="Q608" t="inlineStr">
        <is>
          <t>PARCELAMENTO 50098600-8 ICMS DIVIDA ATIVA - 60 PARC</t>
        </is>
      </c>
      <c r="R608" t="inlineStr">
        <is>
          <t>07/2028</t>
        </is>
      </c>
    </row>
    <row r="609">
      <c r="A609" t="inlineStr">
        <is>
          <t>48383</t>
        </is>
      </c>
      <c r="B609" t="inlineStr">
        <is>
          <t>Love Cabaret</t>
        </is>
      </c>
      <c r="C609" t="inlineStr">
        <is>
          <t>ICMS</t>
        </is>
      </c>
      <c r="D609" t="inlineStr">
        <is>
          <t>ICMS</t>
        </is>
      </c>
      <c r="E609" t="inlineStr">
        <is>
          <t>14/60</t>
        </is>
      </c>
      <c r="F609" t="inlineStr">
        <is>
          <t>Endividamento</t>
        </is>
      </c>
      <c r="G609" t="inlineStr">
        <is>
          <t>Endividamento Geral</t>
        </is>
      </c>
      <c r="H609" t="n">
        <v>700.25</v>
      </c>
      <c r="I609" t="inlineStr">
        <is>
          <t>False</t>
        </is>
      </c>
      <c r="J609" t="n">
        <v/>
      </c>
      <c r="K609" t="n">
        <v/>
      </c>
      <c r="L609" s="555" t="n">
        <v>45366</v>
      </c>
      <c r="M609" s="555" t="n">
        <v>45805</v>
      </c>
      <c r="N609" t="n">
        <v>782.0700000000001</v>
      </c>
      <c r="O609" t="inlineStr">
        <is>
          <t>Pago</t>
        </is>
      </c>
      <c r="P609" s="555" t="n">
        <v>45803</v>
      </c>
      <c r="Q609" t="inlineStr">
        <is>
          <t>PARCELAMENTO 50098600-8 ICMS DIVIDA ATIVA - 60 PARC</t>
        </is>
      </c>
      <c r="R609" t="inlineStr">
        <is>
          <t>05/2025</t>
        </is>
      </c>
      <c r="S609" t="inlineStr">
        <is>
          <t>05/2025</t>
        </is>
      </c>
    </row>
    <row r="610">
      <c r="A610" t="inlineStr">
        <is>
          <t>48382</t>
        </is>
      </c>
      <c r="B610" t="inlineStr">
        <is>
          <t>Love Cabaret</t>
        </is>
      </c>
      <c r="C610" t="inlineStr">
        <is>
          <t xml:space="preserve">MINISTERIO DA FAZENDA </t>
        </is>
      </c>
      <c r="D610" t="inlineStr">
        <is>
          <t>MINISTERIO DA FAZENDA</t>
        </is>
      </c>
      <c r="E610" t="inlineStr">
        <is>
          <t>19/60 NÃO PAGAR DEBITO AUTOMATICO</t>
        </is>
      </c>
      <c r="F610" t="inlineStr">
        <is>
          <t>Endividamento</t>
        </is>
      </c>
      <c r="G610" t="inlineStr">
        <is>
          <t>Endividamento Geral</t>
        </is>
      </c>
      <c r="H610" t="n">
        <v>17791.69</v>
      </c>
      <c r="I610" t="inlineStr">
        <is>
          <t>False</t>
        </is>
      </c>
      <c r="J610" t="n">
        <v/>
      </c>
      <c r="K610" t="n">
        <v/>
      </c>
      <c r="L610" s="555" t="n">
        <v>45366</v>
      </c>
      <c r="M610" s="555" t="n">
        <v>45930</v>
      </c>
      <c r="N610" t="n">
        <v>20901.67</v>
      </c>
      <c r="O610" t="inlineStr">
        <is>
          <t>Pago</t>
        </is>
      </c>
      <c r="P610" s="555" t="n">
        <v>45930</v>
      </c>
      <c r="Q610" t="inlineStr">
        <is>
          <t xml:space="preserve"> PARCELAMENTO 02110001200422720702402 IMPOSTOS FEDERAIS (PIS/COFINS/CSLL/IRPJ/INSS/IRPJ) ANO 2023 - 60 PARC</t>
        </is>
      </c>
      <c r="R610" t="inlineStr">
        <is>
          <t>09/2025</t>
        </is>
      </c>
      <c r="S610" t="inlineStr">
        <is>
          <t>09/2025</t>
        </is>
      </c>
    </row>
    <row r="611">
      <c r="A611" t="inlineStr">
        <is>
          <t>48381</t>
        </is>
      </c>
      <c r="B611" t="inlineStr">
        <is>
          <t>Love Cabaret</t>
        </is>
      </c>
      <c r="C611" t="inlineStr">
        <is>
          <t>ICMS</t>
        </is>
      </c>
      <c r="D611" t="inlineStr">
        <is>
          <t>ICMS</t>
        </is>
      </c>
      <c r="E611" t="inlineStr">
        <is>
          <t>23/60</t>
        </is>
      </c>
      <c r="F611" t="inlineStr">
        <is>
          <t>Endividamento</t>
        </is>
      </c>
      <c r="G611" t="inlineStr">
        <is>
          <t>Endividamento Geral</t>
        </is>
      </c>
      <c r="H611" t="n">
        <v>855.63</v>
      </c>
      <c r="I611" t="inlineStr">
        <is>
          <t>False</t>
        </is>
      </c>
      <c r="J611" t="n">
        <v/>
      </c>
      <c r="K611" t="n">
        <v/>
      </c>
      <c r="L611" s="555" t="n">
        <v>45366</v>
      </c>
      <c r="M611" s="555" t="n">
        <v>46080</v>
      </c>
      <c r="N611" t="n">
        <v>855.63</v>
      </c>
      <c r="O611" t="inlineStr">
        <is>
          <t>Pago</t>
        </is>
      </c>
      <c r="P611" s="555" t="n">
        <v>46079</v>
      </c>
      <c r="Q611" t="inlineStr">
        <is>
          <t xml:space="preserve"> PARCELAMENTO 50098600-8 ICMS DIVIDA ATIVA - 60 PARC</t>
        </is>
      </c>
      <c r="R611" t="inlineStr">
        <is>
          <t>02/2026</t>
        </is>
      </c>
      <c r="S611" t="inlineStr">
        <is>
          <t>02/2026</t>
        </is>
      </c>
    </row>
    <row r="612">
      <c r="A612" t="inlineStr">
        <is>
          <t>48380</t>
        </is>
      </c>
      <c r="B612" t="inlineStr">
        <is>
          <t>Love Cabaret</t>
        </is>
      </c>
      <c r="C612" t="inlineStr">
        <is>
          <t>ICMS</t>
        </is>
      </c>
      <c r="D612" t="inlineStr">
        <is>
          <t>ICMS</t>
        </is>
      </c>
      <c r="E612" t="inlineStr">
        <is>
          <t>27/60</t>
        </is>
      </c>
      <c r="F612" t="inlineStr">
        <is>
          <t>Endividamento</t>
        </is>
      </c>
      <c r="G612" t="inlineStr">
        <is>
          <t>Endividamento Geral</t>
        </is>
      </c>
      <c r="H612" t="n">
        <v>700.25</v>
      </c>
      <c r="I612" t="inlineStr">
        <is>
          <t>False</t>
        </is>
      </c>
      <c r="J612" t="n">
        <v/>
      </c>
      <c r="K612" t="n">
        <v/>
      </c>
      <c r="L612" s="555" t="n">
        <v>45366</v>
      </c>
      <c r="M612" s="555" t="n">
        <v>46201</v>
      </c>
      <c r="N612" t="n">
        <v>700.25</v>
      </c>
      <c r="O612" t="inlineStr">
        <is>
          <t>Pendente</t>
        </is>
      </c>
      <c r="Q612" t="inlineStr">
        <is>
          <t>PARCELAMENTO 50098600-8 ICMS DIVIDA ATIVA - 60 PARC</t>
        </is>
      </c>
      <c r="R612" t="inlineStr">
        <is>
          <t>06/2026</t>
        </is>
      </c>
    </row>
    <row r="613">
      <c r="A613" t="inlineStr">
        <is>
          <t>48379</t>
        </is>
      </c>
      <c r="B613" t="inlineStr">
        <is>
          <t>Love Cabaret</t>
        </is>
      </c>
      <c r="C613" t="inlineStr">
        <is>
          <t xml:space="preserve">MINISTERIO DA FAZENDA </t>
        </is>
      </c>
      <c r="D613" t="inlineStr">
        <is>
          <t>MINISTERIO DA FAZENDA</t>
        </is>
      </c>
      <c r="E613" t="inlineStr">
        <is>
          <t>37/45</t>
        </is>
      </c>
      <c r="F613" t="inlineStr">
        <is>
          <t>Endividamento</t>
        </is>
      </c>
      <c r="G613" t="inlineStr">
        <is>
          <t>Endividamento Geral</t>
        </is>
      </c>
      <c r="H613" t="n">
        <v>509.33</v>
      </c>
      <c r="I613" t="inlineStr">
        <is>
          <t>False</t>
        </is>
      </c>
      <c r="J613" t="n">
        <v/>
      </c>
      <c r="K613" t="n">
        <v/>
      </c>
      <c r="L613" s="555" t="n">
        <v>45366</v>
      </c>
      <c r="M613" s="555" t="n">
        <v>46474</v>
      </c>
      <c r="N613" t="n">
        <v>509.33</v>
      </c>
      <c r="O613" t="inlineStr">
        <is>
          <t>Pendente</t>
        </is>
      </c>
      <c r="Q613" t="inlineStr">
        <is>
          <t>PARCELAMENTO 9883886 IMPOSTOS FEDERAIS (PIS/COFINS/CSLL/IRPJ) EM DIVIDA ATIVA - 45 PARC (2022-2023)</t>
        </is>
      </c>
      <c r="R613" t="inlineStr">
        <is>
          <t>03/2027</t>
        </is>
      </c>
    </row>
    <row r="614">
      <c r="A614" t="inlineStr">
        <is>
          <t>48378</t>
        </is>
      </c>
      <c r="B614" t="inlineStr">
        <is>
          <t>Love Cabaret</t>
        </is>
      </c>
      <c r="C614" t="inlineStr">
        <is>
          <t>ICMS</t>
        </is>
      </c>
      <c r="D614" t="inlineStr">
        <is>
          <t>ICMS</t>
        </is>
      </c>
      <c r="E614" t="inlineStr">
        <is>
          <t>38/60</t>
        </is>
      </c>
      <c r="F614" t="inlineStr">
        <is>
          <t>Endividamento</t>
        </is>
      </c>
      <c r="G614" t="inlineStr">
        <is>
          <t>Endividamento Geral</t>
        </is>
      </c>
      <c r="H614" t="n">
        <v>700.25</v>
      </c>
      <c r="I614" t="inlineStr">
        <is>
          <t>False</t>
        </is>
      </c>
      <c r="J614" t="n">
        <v/>
      </c>
      <c r="K614" t="n">
        <v/>
      </c>
      <c r="L614" s="555" t="n">
        <v>45366</v>
      </c>
      <c r="M614" s="555" t="n">
        <v>46535</v>
      </c>
      <c r="N614" t="n">
        <v>700.25</v>
      </c>
      <c r="O614" t="inlineStr">
        <is>
          <t>Pendente</t>
        </is>
      </c>
      <c r="Q614" t="inlineStr">
        <is>
          <t>PARCELAMENTO 50098600-8 ICMS DIVIDA ATIVA - 60 PARC</t>
        </is>
      </c>
      <c r="R614" t="inlineStr">
        <is>
          <t>05/2027</t>
        </is>
      </c>
    </row>
    <row r="615">
      <c r="A615" t="inlineStr">
        <is>
          <t>48376</t>
        </is>
      </c>
      <c r="B615" t="inlineStr">
        <is>
          <t>Love Cabaret</t>
        </is>
      </c>
      <c r="C615" t="inlineStr">
        <is>
          <t xml:space="preserve">MINISTERIO DA FAZENDA </t>
        </is>
      </c>
      <c r="D615" t="inlineStr">
        <is>
          <t>MINISTERIO DA FAZENDA</t>
        </is>
      </c>
      <c r="E615" t="inlineStr">
        <is>
          <t>13/45</t>
        </is>
      </c>
      <c r="F615" t="inlineStr">
        <is>
          <t>Endividamento</t>
        </is>
      </c>
      <c r="G615" t="inlineStr">
        <is>
          <t>Endividamento Geral</t>
        </is>
      </c>
      <c r="H615" t="n">
        <v>380.18</v>
      </c>
      <c r="I615" t="inlineStr">
        <is>
          <t>False</t>
        </is>
      </c>
      <c r="J615" t="n">
        <v/>
      </c>
      <c r="K615" t="n">
        <v/>
      </c>
      <c r="L615" s="555" t="n">
        <v>45366</v>
      </c>
      <c r="M615" s="555" t="n">
        <v>45744</v>
      </c>
      <c r="N615" t="n">
        <v>564.24</v>
      </c>
      <c r="O615" t="inlineStr">
        <is>
          <t>Pago</t>
        </is>
      </c>
      <c r="P615" s="555" t="n">
        <v>45742</v>
      </c>
      <c r="Q615" t="inlineStr">
        <is>
          <t>PARCELAMENTO 9883886 IMPOSTOS FEDERAIS (PIS/COFINS/CSLL/IRPJ) EM DIVIDA ATIVA - 45 PARC (2022-2023)</t>
        </is>
      </c>
      <c r="R615" t="inlineStr">
        <is>
          <t>03/2025</t>
        </is>
      </c>
      <c r="S615" t="inlineStr">
        <is>
          <t>03/2025</t>
        </is>
      </c>
    </row>
    <row r="616">
      <c r="A616" t="inlineStr">
        <is>
          <t>48375</t>
        </is>
      </c>
      <c r="B616" t="inlineStr">
        <is>
          <t>Love Cabaret</t>
        </is>
      </c>
      <c r="C616" t="inlineStr">
        <is>
          <t>ICMS</t>
        </is>
      </c>
      <c r="D616" t="inlineStr">
        <is>
          <t>ICMS</t>
        </is>
      </c>
      <c r="E616" t="inlineStr">
        <is>
          <t>12/60</t>
        </is>
      </c>
      <c r="F616" t="inlineStr">
        <is>
          <t>Endividamento</t>
        </is>
      </c>
      <c r="G616" t="inlineStr">
        <is>
          <t>Endividamento Geral</t>
        </is>
      </c>
      <c r="H616" t="n">
        <v>586.02</v>
      </c>
      <c r="I616" t="inlineStr">
        <is>
          <t>False</t>
        </is>
      </c>
      <c r="J616" t="n">
        <v/>
      </c>
      <c r="K616" t="n">
        <v/>
      </c>
      <c r="L616" s="555" t="n">
        <v>45366</v>
      </c>
      <c r="M616" s="555" t="n">
        <v>45744</v>
      </c>
      <c r="N616" t="n">
        <v>768.0599999999999</v>
      </c>
      <c r="O616" t="inlineStr">
        <is>
          <t>Pago</t>
        </is>
      </c>
      <c r="P616" s="555" t="n">
        <v>45742</v>
      </c>
      <c r="Q616" t="inlineStr">
        <is>
          <t>PARCELAMENTO 50098600-8 ICMS DIVIDA ATIVA - 60 PARC</t>
        </is>
      </c>
      <c r="R616" t="inlineStr">
        <is>
          <t>03/2025</t>
        </is>
      </c>
      <c r="S616" t="inlineStr">
        <is>
          <t>03/2025</t>
        </is>
      </c>
    </row>
    <row r="617">
      <c r="A617" t="inlineStr">
        <is>
          <t>48374</t>
        </is>
      </c>
      <c r="B617" t="inlineStr">
        <is>
          <t>Love Cabaret</t>
        </is>
      </c>
      <c r="C617" t="inlineStr">
        <is>
          <t xml:space="preserve">MINISTERIO DA FAZENDA </t>
        </is>
      </c>
      <c r="D617" t="inlineStr">
        <is>
          <t>MINISTERIO DA FAZENDA</t>
        </is>
      </c>
      <c r="E617" t="inlineStr">
        <is>
          <t>23/60</t>
        </is>
      </c>
      <c r="F617" t="inlineStr">
        <is>
          <t>Endividamento</t>
        </is>
      </c>
      <c r="G617" t="inlineStr">
        <is>
          <t>Endividamento Geral</t>
        </is>
      </c>
      <c r="H617" t="n">
        <v>21533.28</v>
      </c>
      <c r="I617" t="inlineStr">
        <is>
          <t>False</t>
        </is>
      </c>
      <c r="J617" t="n">
        <v/>
      </c>
      <c r="K617" t="n">
        <v/>
      </c>
      <c r="L617" s="555" t="n">
        <v>45366</v>
      </c>
      <c r="M617" s="555" t="n">
        <v>46050</v>
      </c>
      <c r="N617" t="n">
        <v>21533.28</v>
      </c>
      <c r="O617" t="inlineStr">
        <is>
          <t>Pago</t>
        </is>
      </c>
      <c r="P617" s="555" t="n">
        <v>46021</v>
      </c>
      <c r="Q617" t="inlineStr">
        <is>
          <t xml:space="preserve"> PARCELAMENTO 02110001200422720702402 IMPOSTOS FEDERAIS (PIS/COFINS/CSLL/IRPJ/INSS/IRPJ) ANO 2023 - 60 PARC</t>
        </is>
      </c>
      <c r="R617" t="inlineStr">
        <is>
          <t>01/2026</t>
        </is>
      </c>
      <c r="S617" t="inlineStr">
        <is>
          <t>12/2025</t>
        </is>
      </c>
    </row>
    <row r="618">
      <c r="A618" t="inlineStr">
        <is>
          <t>48373</t>
        </is>
      </c>
      <c r="B618" t="inlineStr">
        <is>
          <t>Love Cabaret</t>
        </is>
      </c>
      <c r="C618" t="inlineStr">
        <is>
          <t xml:space="preserve">MINISTERIO DA FAZENDA </t>
        </is>
      </c>
      <c r="D618" t="inlineStr">
        <is>
          <t>MINISTERIO DA FAZENDA</t>
        </is>
      </c>
      <c r="E618" t="inlineStr">
        <is>
          <t>34/45</t>
        </is>
      </c>
      <c r="F618" t="inlineStr">
        <is>
          <t>Endividamento</t>
        </is>
      </c>
      <c r="G618" t="inlineStr">
        <is>
          <t>Endividamento Geral</t>
        </is>
      </c>
      <c r="H618" t="n">
        <v>509.33</v>
      </c>
      <c r="I618" t="inlineStr">
        <is>
          <t>False</t>
        </is>
      </c>
      <c r="J618" t="n">
        <v/>
      </c>
      <c r="K618" t="n">
        <v/>
      </c>
      <c r="L618" s="555" t="n">
        <v>45366</v>
      </c>
      <c r="M618" s="555" t="n">
        <v>46384</v>
      </c>
      <c r="N618" t="n">
        <v>509.33</v>
      </c>
      <c r="O618" t="inlineStr">
        <is>
          <t>Pendente</t>
        </is>
      </c>
      <c r="Q618" t="inlineStr">
        <is>
          <t>PARCELAMENTO 9883886 IMPOSTOS FEDERAIS (PIS/COFINS/CSLL/IRPJ) EM DIVIDA ATIVA - 45 PARC (2022-2023)</t>
        </is>
      </c>
      <c r="R618" t="inlineStr">
        <is>
          <t>12/2026</t>
        </is>
      </c>
    </row>
    <row r="619">
      <c r="A619" t="inlineStr">
        <is>
          <t>48372</t>
        </is>
      </c>
      <c r="B619" t="inlineStr">
        <is>
          <t>Love Cabaret</t>
        </is>
      </c>
      <c r="C619" t="inlineStr">
        <is>
          <t xml:space="preserve">MINISTERIO DA FAZENDA </t>
        </is>
      </c>
      <c r="D619" t="inlineStr">
        <is>
          <t>MINISTERIO DA FAZENDA</t>
        </is>
      </c>
      <c r="E619" t="inlineStr">
        <is>
          <t>35/60</t>
        </is>
      </c>
      <c r="F619" t="inlineStr">
        <is>
          <t>Endividamento</t>
        </is>
      </c>
      <c r="G619" t="inlineStr">
        <is>
          <t>Endividamento Geral</t>
        </is>
      </c>
      <c r="H619" t="n">
        <v>17791.69</v>
      </c>
      <c r="I619" t="inlineStr">
        <is>
          <t>False</t>
        </is>
      </c>
      <c r="J619" t="n">
        <v/>
      </c>
      <c r="K619" t="n">
        <v/>
      </c>
      <c r="L619" s="555" t="n">
        <v>45366</v>
      </c>
      <c r="M619" s="555" t="n">
        <v>46415</v>
      </c>
      <c r="N619" t="n">
        <v>17791.69</v>
      </c>
      <c r="O619" t="inlineStr">
        <is>
          <t>Pendente</t>
        </is>
      </c>
      <c r="Q619" t="inlineStr">
        <is>
          <t xml:space="preserve"> PARCELAMENTO 02110001200422720702402 IMPOSTOS FEDERAIS (PIS/COFINS/CSLL/IRPJ/INSS/IRPJ) ANO 2023 - 60 PARC</t>
        </is>
      </c>
      <c r="R619" t="inlineStr">
        <is>
          <t>01/2027</t>
        </is>
      </c>
    </row>
    <row r="620">
      <c r="A620" t="inlineStr">
        <is>
          <t>48371</t>
        </is>
      </c>
      <c r="B620" t="inlineStr">
        <is>
          <t>Love Cabaret</t>
        </is>
      </c>
      <c r="C620" t="inlineStr">
        <is>
          <t xml:space="preserve">MINISTERIO DA FAZENDA </t>
        </is>
      </c>
      <c r="D620" t="inlineStr">
        <is>
          <t>MINISTERIO DA FAZENDA</t>
        </is>
      </c>
      <c r="E620" t="inlineStr">
        <is>
          <t>39/45</t>
        </is>
      </c>
      <c r="F620" t="inlineStr">
        <is>
          <t>Endividamento</t>
        </is>
      </c>
      <c r="G620" t="inlineStr">
        <is>
          <t>Endividamento Geral</t>
        </is>
      </c>
      <c r="H620" t="n">
        <v>509.33</v>
      </c>
      <c r="I620" t="inlineStr">
        <is>
          <t>False</t>
        </is>
      </c>
      <c r="J620" t="n">
        <v/>
      </c>
      <c r="K620" t="n">
        <v/>
      </c>
      <c r="L620" s="555" t="n">
        <v>45366</v>
      </c>
      <c r="M620" s="555" t="n">
        <v>46535</v>
      </c>
      <c r="N620" t="n">
        <v>509.33</v>
      </c>
      <c r="O620" t="inlineStr">
        <is>
          <t>Pendente</t>
        </is>
      </c>
      <c r="Q620" t="inlineStr">
        <is>
          <t>PARCELAMENTO 9883886 IMPOSTOS FEDERAIS (PIS/COFINS/CSLL/IRPJ) EM DIVIDA ATIVA - 45 PARC (2022-2023)</t>
        </is>
      </c>
      <c r="R620" t="inlineStr">
        <is>
          <t>05/2027</t>
        </is>
      </c>
    </row>
    <row r="621">
      <c r="A621" t="inlineStr">
        <is>
          <t>48370</t>
        </is>
      </c>
      <c r="B621" t="inlineStr">
        <is>
          <t>Love Cabaret</t>
        </is>
      </c>
      <c r="C621" t="inlineStr">
        <is>
          <t xml:space="preserve">MINISTERIO DA FAZENDA </t>
        </is>
      </c>
      <c r="D621" t="inlineStr">
        <is>
          <t>MINISTERIO DA FAZENDA</t>
        </is>
      </c>
      <c r="E621" t="inlineStr">
        <is>
          <t>42/60</t>
        </is>
      </c>
      <c r="F621" t="inlineStr">
        <is>
          <t>Endividamento</t>
        </is>
      </c>
      <c r="G621" t="inlineStr">
        <is>
          <t>Endividamento Geral</t>
        </is>
      </c>
      <c r="H621" t="n">
        <v>17791.69</v>
      </c>
      <c r="I621" t="inlineStr">
        <is>
          <t>False</t>
        </is>
      </c>
      <c r="J621" t="n">
        <v/>
      </c>
      <c r="K621" t="n">
        <v/>
      </c>
      <c r="L621" s="555" t="n">
        <v>45366</v>
      </c>
      <c r="M621" s="555" t="n">
        <v>46627</v>
      </c>
      <c r="N621" t="n">
        <v>17791.69</v>
      </c>
      <c r="O621" t="inlineStr">
        <is>
          <t>Pendente</t>
        </is>
      </c>
      <c r="Q621" t="inlineStr">
        <is>
          <t xml:space="preserve"> PARCELAMENTO 02110001200422720702402 IMPOSTOS FEDERAIS (PIS/COFINS/CSLL/IRPJ/INSS/IRPJ) ANO 2023 - 60 PARC</t>
        </is>
      </c>
      <c r="R621" t="inlineStr">
        <is>
          <t>08/2027</t>
        </is>
      </c>
    </row>
    <row r="622">
      <c r="A622" t="inlineStr">
        <is>
          <t>48369</t>
        </is>
      </c>
      <c r="B622" t="inlineStr">
        <is>
          <t>Love Cabaret</t>
        </is>
      </c>
      <c r="C622" t="inlineStr">
        <is>
          <t>ICMS</t>
        </is>
      </c>
      <c r="D622" t="inlineStr">
        <is>
          <t>ICMS</t>
        </is>
      </c>
      <c r="E622" t="inlineStr">
        <is>
          <t>41/60</t>
        </is>
      </c>
      <c r="F622" t="inlineStr">
        <is>
          <t>Endividamento</t>
        </is>
      </c>
      <c r="G622" t="inlineStr">
        <is>
          <t>Endividamento Geral</t>
        </is>
      </c>
      <c r="H622" t="n">
        <v>700.25</v>
      </c>
      <c r="I622" t="inlineStr">
        <is>
          <t>False</t>
        </is>
      </c>
      <c r="J622" t="n">
        <v/>
      </c>
      <c r="K622" t="n">
        <v/>
      </c>
      <c r="L622" s="555" t="n">
        <v>45366</v>
      </c>
      <c r="M622" s="555" t="n">
        <v>46627</v>
      </c>
      <c r="N622" t="n">
        <v>700.25</v>
      </c>
      <c r="O622" t="inlineStr">
        <is>
          <t>Pendente</t>
        </is>
      </c>
      <c r="Q622" t="inlineStr">
        <is>
          <t>PARCELAMENTO 50098600-8 ICMS DIVIDA ATIVA - 60 PARC</t>
        </is>
      </c>
      <c r="R622" t="inlineStr">
        <is>
          <t>08/2027</t>
        </is>
      </c>
    </row>
    <row r="623">
      <c r="A623" t="inlineStr">
        <is>
          <t>48368</t>
        </is>
      </c>
      <c r="B623" t="inlineStr">
        <is>
          <t>Love Cabaret</t>
        </is>
      </c>
      <c r="C623" t="inlineStr">
        <is>
          <t>ICMS</t>
        </is>
      </c>
      <c r="D623" t="inlineStr">
        <is>
          <t>ICMS</t>
        </is>
      </c>
      <c r="E623" t="inlineStr">
        <is>
          <t>46/60</t>
        </is>
      </c>
      <c r="F623" t="inlineStr">
        <is>
          <t>Endividamento</t>
        </is>
      </c>
      <c r="G623" t="inlineStr">
        <is>
          <t>Endividamento Geral</t>
        </is>
      </c>
      <c r="H623" t="n">
        <v>700.25</v>
      </c>
      <c r="I623" t="inlineStr">
        <is>
          <t>False</t>
        </is>
      </c>
      <c r="J623" t="n">
        <v/>
      </c>
      <c r="K623" t="n">
        <v/>
      </c>
      <c r="L623" s="555" t="n">
        <v>45366</v>
      </c>
      <c r="M623" s="555" t="n">
        <v>46780</v>
      </c>
      <c r="N623" t="n">
        <v>700.25</v>
      </c>
      <c r="O623" t="inlineStr">
        <is>
          <t>Pendente</t>
        </is>
      </c>
      <c r="Q623" t="inlineStr">
        <is>
          <t>PARCELAMENTO 50098600-8 ICMS DIVIDA ATIVA - 60 PARC</t>
        </is>
      </c>
      <c r="R623" t="inlineStr">
        <is>
          <t>01/2028</t>
        </is>
      </c>
    </row>
    <row r="624">
      <c r="A624" t="inlineStr">
        <is>
          <t>48367</t>
        </is>
      </c>
      <c r="B624" t="inlineStr">
        <is>
          <t>Love Cabaret</t>
        </is>
      </c>
      <c r="C624" t="inlineStr">
        <is>
          <t xml:space="preserve">MINISTERIO DA FAZENDA </t>
        </is>
      </c>
      <c r="D624" t="inlineStr">
        <is>
          <t>MINISTERIO DA FAZENDA</t>
        </is>
      </c>
      <c r="E624" t="inlineStr">
        <is>
          <t>50/60</t>
        </is>
      </c>
      <c r="F624" t="inlineStr">
        <is>
          <t>Endividamento</t>
        </is>
      </c>
      <c r="G624" t="inlineStr">
        <is>
          <t>Endividamento Geral</t>
        </is>
      </c>
      <c r="H624" t="n">
        <v>17791.69</v>
      </c>
      <c r="I624" t="inlineStr">
        <is>
          <t>False</t>
        </is>
      </c>
      <c r="J624" t="n">
        <v/>
      </c>
      <c r="K624" t="n">
        <v/>
      </c>
      <c r="L624" s="555" t="n">
        <v>45366</v>
      </c>
      <c r="M624" s="555" t="n">
        <v>46871</v>
      </c>
      <c r="N624" t="n">
        <v>17791.69</v>
      </c>
      <c r="O624" t="inlineStr">
        <is>
          <t>Pendente</t>
        </is>
      </c>
      <c r="Q624" t="inlineStr">
        <is>
          <t>PARCELAMENTO 02110001200422720702402 IMPOSTOS FEDERAIS (PIS/COFINS/CSLL/IRPJ/INSS/IRPJ) ANO 2023 - 60 PARC</t>
        </is>
      </c>
      <c r="R624" t="inlineStr">
        <is>
          <t>04/2028</t>
        </is>
      </c>
    </row>
    <row r="625">
      <c r="A625" t="inlineStr">
        <is>
          <t>48365</t>
        </is>
      </c>
      <c r="B625" t="inlineStr">
        <is>
          <t>Love Cabaret</t>
        </is>
      </c>
      <c r="C625" t="inlineStr">
        <is>
          <t xml:space="preserve">MINISTERIO DA FAZENDA </t>
        </is>
      </c>
      <c r="D625" t="inlineStr">
        <is>
          <t>MINISTERIO DA FAZENDA</t>
        </is>
      </c>
      <c r="E625" t="inlineStr">
        <is>
          <t>14/60</t>
        </is>
      </c>
      <c r="F625" t="inlineStr">
        <is>
          <t>Endividamento</t>
        </is>
      </c>
      <c r="G625" t="inlineStr">
        <is>
          <t>Endividamento Geral</t>
        </is>
      </c>
      <c r="H625" t="n">
        <v>17791.69</v>
      </c>
      <c r="I625" t="inlineStr">
        <is>
          <t>False</t>
        </is>
      </c>
      <c r="J625" t="n">
        <v/>
      </c>
      <c r="K625" t="n">
        <v/>
      </c>
      <c r="L625" s="555" t="n">
        <v>45366</v>
      </c>
      <c r="M625" s="555" t="n">
        <v>45775</v>
      </c>
      <c r="N625" t="n">
        <v>19880.43</v>
      </c>
      <c r="O625" t="inlineStr">
        <is>
          <t>Pago</t>
        </is>
      </c>
      <c r="P625" s="555" t="n">
        <v>45777</v>
      </c>
      <c r="Q625" t="inlineStr">
        <is>
          <t xml:space="preserve"> PARCELAMENTO 02110001200422720702402 IMPOSTOS FEDERAIS (PIS/COFINS/CSLL/IRPJ/INSS/IRPJ) ANO 2023 - 60 PARC</t>
        </is>
      </c>
      <c r="R625" t="inlineStr">
        <is>
          <t>04/2025</t>
        </is>
      </c>
      <c r="S625" t="inlineStr">
        <is>
          <t>04/2025</t>
        </is>
      </c>
    </row>
    <row r="626">
      <c r="A626" t="inlineStr">
        <is>
          <t>48364</t>
        </is>
      </c>
      <c r="B626" t="inlineStr">
        <is>
          <t>Love Cabaret</t>
        </is>
      </c>
      <c r="C626" t="inlineStr">
        <is>
          <t xml:space="preserve">MINISTERIO DA FAZENDA </t>
        </is>
      </c>
      <c r="D626" t="inlineStr">
        <is>
          <t>MINISTERIO DA FAZENDA</t>
        </is>
      </c>
      <c r="E626" t="inlineStr">
        <is>
          <t>15/60</t>
        </is>
      </c>
      <c r="F626" t="inlineStr">
        <is>
          <t>Endividamento</t>
        </is>
      </c>
      <c r="G626" t="inlineStr">
        <is>
          <t>Endividamento Geral</t>
        </is>
      </c>
      <c r="H626" t="n">
        <v>17791.69</v>
      </c>
      <c r="I626" t="inlineStr">
        <is>
          <t>False</t>
        </is>
      </c>
      <c r="J626" t="n">
        <v/>
      </c>
      <c r="K626" t="n">
        <v/>
      </c>
      <c r="L626" s="555" t="n">
        <v>45366</v>
      </c>
      <c r="M626" s="555" t="n">
        <v>45805</v>
      </c>
      <c r="N626" t="n">
        <v>19880.43</v>
      </c>
      <c r="O626" t="inlineStr">
        <is>
          <t>Pago</t>
        </is>
      </c>
      <c r="P626" s="555" t="n">
        <v>45777</v>
      </c>
      <c r="Q626" t="inlineStr">
        <is>
          <t xml:space="preserve"> (PAGO EM DUPLICIDADE PARCELA 14 ABATIDA NA PARCELA 15 )PARCELAMENTO 02110001200422720702402 IMPOSTOS FEDERAIS (PIS/COFINS/CSLL/IRPJ/INSS/IRPJ) ANO 2023 - 60 PARC</t>
        </is>
      </c>
      <c r="R626" t="inlineStr">
        <is>
          <t>05/2025</t>
        </is>
      </c>
      <c r="S626" t="inlineStr">
        <is>
          <t>04/2025</t>
        </is>
      </c>
    </row>
    <row r="627">
      <c r="A627" t="inlineStr">
        <is>
          <t>48363</t>
        </is>
      </c>
      <c r="B627" t="inlineStr">
        <is>
          <t>Love Cabaret</t>
        </is>
      </c>
      <c r="C627" t="inlineStr">
        <is>
          <t xml:space="preserve">MINISTERIO DA FAZENDA </t>
        </is>
      </c>
      <c r="D627" t="inlineStr">
        <is>
          <t>MINISTERIO DA FAZENDA</t>
        </is>
      </c>
      <c r="E627" t="inlineStr">
        <is>
          <t>17/45</t>
        </is>
      </c>
      <c r="F627" t="inlineStr">
        <is>
          <t>Endividamento</t>
        </is>
      </c>
      <c r="G627" t="inlineStr">
        <is>
          <t>Endividamento Geral</t>
        </is>
      </c>
      <c r="H627" t="n">
        <v>509.33</v>
      </c>
      <c r="I627" t="inlineStr">
        <is>
          <t>False</t>
        </is>
      </c>
      <c r="J627" t="n">
        <v/>
      </c>
      <c r="K627" t="n">
        <v/>
      </c>
      <c r="L627" s="555" t="n">
        <v>45366</v>
      </c>
      <c r="M627" s="555" t="n">
        <v>45866</v>
      </c>
      <c r="N627" t="n">
        <v>585.9400000000001</v>
      </c>
      <c r="O627" t="inlineStr">
        <is>
          <t>Pago</t>
        </is>
      </c>
      <c r="P627" s="555" t="n">
        <v>45866</v>
      </c>
      <c r="Q627" t="inlineStr">
        <is>
          <t>PARCELAMENTO 9883886 IMPOSTOS FEDERAIS (PIS/COFINS/CSLL/IRPJ) EM DIVIDA ATIVA - 45 PARC (2022-2023)</t>
        </is>
      </c>
      <c r="R627" t="inlineStr">
        <is>
          <t>07/2025</t>
        </is>
      </c>
      <c r="S627" t="inlineStr">
        <is>
          <t>07/2025</t>
        </is>
      </c>
    </row>
    <row r="628">
      <c r="A628" t="inlineStr">
        <is>
          <t>48362</t>
        </is>
      </c>
      <c r="B628" t="inlineStr">
        <is>
          <t>Love Cabaret</t>
        </is>
      </c>
      <c r="C628" t="inlineStr">
        <is>
          <t>ICMS</t>
        </is>
      </c>
      <c r="D628" t="inlineStr">
        <is>
          <t>ICMS</t>
        </is>
      </c>
      <c r="E628" t="inlineStr">
        <is>
          <t>21/60</t>
        </is>
      </c>
      <c r="F628" t="inlineStr">
        <is>
          <t>Endividamento</t>
        </is>
      </c>
      <c r="G628" t="inlineStr">
        <is>
          <t>Endividamento Geral</t>
        </is>
      </c>
      <c r="H628" t="n">
        <v>839.13</v>
      </c>
      <c r="I628" t="inlineStr">
        <is>
          <t>False</t>
        </is>
      </c>
      <c r="J628" t="n">
        <v/>
      </c>
      <c r="K628" t="n">
        <v/>
      </c>
      <c r="L628" s="555" t="n">
        <v>45366</v>
      </c>
      <c r="M628" s="555" t="n">
        <v>46022</v>
      </c>
      <c r="N628" t="n">
        <v>839.13</v>
      </c>
      <c r="O628" t="inlineStr">
        <is>
          <t>Pago</t>
        </is>
      </c>
      <c r="P628" s="555" t="n">
        <v>46020</v>
      </c>
      <c r="Q628" t="inlineStr">
        <is>
          <t>PARCELAMENTO 50098600-8 ICMS DIVIDA ATIVA - 60 PARC</t>
        </is>
      </c>
      <c r="R628" t="inlineStr">
        <is>
          <t>12/2025</t>
        </is>
      </c>
      <c r="S628" t="inlineStr">
        <is>
          <t>12/2025</t>
        </is>
      </c>
    </row>
    <row r="629">
      <c r="A629" t="inlineStr">
        <is>
          <t>48361</t>
        </is>
      </c>
      <c r="B629" t="inlineStr">
        <is>
          <t>Love Cabaret</t>
        </is>
      </c>
      <c r="C629" t="inlineStr">
        <is>
          <t xml:space="preserve">MINISTERIO DA FAZENDA </t>
        </is>
      </c>
      <c r="D629" t="inlineStr">
        <is>
          <t>MINISTERIO DA FAZENDA</t>
        </is>
      </c>
      <c r="E629" t="inlineStr">
        <is>
          <t>25/45</t>
        </is>
      </c>
      <c r="F629" t="inlineStr">
        <is>
          <t>Endividamento</t>
        </is>
      </c>
      <c r="G629" t="inlineStr">
        <is>
          <t>Endividamento Geral</t>
        </is>
      </c>
      <c r="H629" t="n">
        <v>633.66</v>
      </c>
      <c r="I629" t="inlineStr">
        <is>
          <t>False</t>
        </is>
      </c>
      <c r="J629" t="n">
        <v/>
      </c>
      <c r="K629" t="n">
        <v/>
      </c>
      <c r="L629" s="555" t="n">
        <v>45366</v>
      </c>
      <c r="M629" s="555" t="n">
        <v>46112</v>
      </c>
      <c r="N629" t="n">
        <v>633.66</v>
      </c>
      <c r="O629" t="inlineStr">
        <is>
          <t>Pago</t>
        </is>
      </c>
      <c r="P629" s="555" t="n">
        <v>46111</v>
      </c>
      <c r="Q629" t="inlineStr">
        <is>
          <t xml:space="preserve"> PARCELAMENTO 9883886 IMPOSTOS FEDERAIS (PIS/COFINS/CSLL/IRPJ) EM DIVIDA ATIVA - 45 PARC (2022-2023)</t>
        </is>
      </c>
      <c r="R629" t="inlineStr">
        <is>
          <t>03/2026</t>
        </is>
      </c>
      <c r="S629" t="inlineStr">
        <is>
          <t>03/2026</t>
        </is>
      </c>
    </row>
    <row r="630">
      <c r="A630" t="inlineStr">
        <is>
          <t>48360</t>
        </is>
      </c>
      <c r="B630" t="inlineStr">
        <is>
          <t>Love Cabaret</t>
        </is>
      </c>
      <c r="C630" t="inlineStr">
        <is>
          <t>ICMS</t>
        </is>
      </c>
      <c r="D630" t="inlineStr">
        <is>
          <t>ICMS</t>
        </is>
      </c>
      <c r="E630" t="inlineStr">
        <is>
          <t>29/60</t>
        </is>
      </c>
      <c r="F630" t="inlineStr">
        <is>
          <t>Endividamento</t>
        </is>
      </c>
      <c r="G630" t="inlineStr">
        <is>
          <t>Endividamento Geral</t>
        </is>
      </c>
      <c r="H630" t="n">
        <v>700.25</v>
      </c>
      <c r="I630" t="inlineStr">
        <is>
          <t>False</t>
        </is>
      </c>
      <c r="J630" t="n">
        <v/>
      </c>
      <c r="K630" t="n">
        <v/>
      </c>
      <c r="L630" s="555" t="n">
        <v>45366</v>
      </c>
      <c r="M630" s="555" t="n">
        <v>46262</v>
      </c>
      <c r="N630" t="n">
        <v>700.25</v>
      </c>
      <c r="O630" t="inlineStr">
        <is>
          <t>Pendente</t>
        </is>
      </c>
      <c r="Q630" t="inlineStr">
        <is>
          <t>PARCELAMENTO 50098600-8 ICMS DIVIDA ATIVA - 60 PARC</t>
        </is>
      </c>
      <c r="R630" t="inlineStr">
        <is>
          <t>08/2026</t>
        </is>
      </c>
    </row>
    <row r="631">
      <c r="A631" t="inlineStr">
        <is>
          <t>48359</t>
        </is>
      </c>
      <c r="B631" t="inlineStr">
        <is>
          <t>Love Cabaret</t>
        </is>
      </c>
      <c r="C631" t="inlineStr">
        <is>
          <t>ICMS</t>
        </is>
      </c>
      <c r="D631" t="inlineStr">
        <is>
          <t>ICMS</t>
        </is>
      </c>
      <c r="E631" t="inlineStr">
        <is>
          <t>34/60</t>
        </is>
      </c>
      <c r="F631" t="inlineStr">
        <is>
          <t>Endividamento</t>
        </is>
      </c>
      <c r="G631" t="inlineStr">
        <is>
          <t>Endividamento Geral</t>
        </is>
      </c>
      <c r="H631" t="n">
        <v>700.25</v>
      </c>
      <c r="I631" t="inlineStr">
        <is>
          <t>False</t>
        </is>
      </c>
      <c r="J631" t="n">
        <v/>
      </c>
      <c r="K631" t="n">
        <v/>
      </c>
      <c r="L631" s="555" t="n">
        <v>45366</v>
      </c>
      <c r="M631" s="555" t="n">
        <v>46415</v>
      </c>
      <c r="N631" t="n">
        <v>700.25</v>
      </c>
      <c r="O631" t="inlineStr">
        <is>
          <t>Pendente</t>
        </is>
      </c>
      <c r="Q631" t="inlineStr">
        <is>
          <t>PARCELAMENTO 50098600-8 ICMS DIVIDA ATIVA - 60 PARC</t>
        </is>
      </c>
      <c r="R631" t="inlineStr">
        <is>
          <t>01/2027</t>
        </is>
      </c>
    </row>
    <row r="632">
      <c r="A632" t="inlineStr">
        <is>
          <t>48358</t>
        </is>
      </c>
      <c r="B632" t="inlineStr">
        <is>
          <t>Love Cabaret</t>
        </is>
      </c>
      <c r="C632" t="inlineStr">
        <is>
          <t>ICMS</t>
        </is>
      </c>
      <c r="D632" t="inlineStr">
        <is>
          <t>ICMS</t>
        </is>
      </c>
      <c r="E632" t="inlineStr">
        <is>
          <t>36/60</t>
        </is>
      </c>
      <c r="F632" t="inlineStr">
        <is>
          <t>Endividamento</t>
        </is>
      </c>
      <c r="G632" t="inlineStr">
        <is>
          <t>Endividamento Geral</t>
        </is>
      </c>
      <c r="H632" t="n">
        <v>700.25</v>
      </c>
      <c r="I632" t="inlineStr">
        <is>
          <t>False</t>
        </is>
      </c>
      <c r="J632" t="n">
        <v/>
      </c>
      <c r="K632" t="n">
        <v/>
      </c>
      <c r="L632" s="555" t="n">
        <v>45366</v>
      </c>
      <c r="M632" s="555" t="n">
        <v>46474</v>
      </c>
      <c r="N632" t="n">
        <v>700.25</v>
      </c>
      <c r="O632" t="inlineStr">
        <is>
          <t>Pendente</t>
        </is>
      </c>
      <c r="Q632" t="inlineStr">
        <is>
          <t>PARCELAMENTO 50098600-8 ICMS DIVIDA ATIVA - 60 PARC</t>
        </is>
      </c>
      <c r="R632" t="inlineStr">
        <is>
          <t>03/2027</t>
        </is>
      </c>
    </row>
    <row r="633">
      <c r="A633" t="inlineStr">
        <is>
          <t>48357</t>
        </is>
      </c>
      <c r="B633" t="inlineStr">
        <is>
          <t>Love Cabaret</t>
        </is>
      </c>
      <c r="C633" t="inlineStr">
        <is>
          <t>ICMS</t>
        </is>
      </c>
      <c r="D633" t="inlineStr">
        <is>
          <t>ICMS</t>
        </is>
      </c>
      <c r="E633" t="inlineStr">
        <is>
          <t>37/60</t>
        </is>
      </c>
      <c r="F633" t="inlineStr">
        <is>
          <t>Endividamento</t>
        </is>
      </c>
      <c r="G633" t="inlineStr">
        <is>
          <t>Endividamento Geral</t>
        </is>
      </c>
      <c r="H633" t="n">
        <v>700.25</v>
      </c>
      <c r="I633" t="inlineStr">
        <is>
          <t>False</t>
        </is>
      </c>
      <c r="J633" t="n">
        <v/>
      </c>
      <c r="K633" t="n">
        <v/>
      </c>
      <c r="L633" s="555" t="n">
        <v>45366</v>
      </c>
      <c r="M633" s="555" t="n">
        <v>46505</v>
      </c>
      <c r="N633" t="n">
        <v>700.25</v>
      </c>
      <c r="O633" t="inlineStr">
        <is>
          <t>Pendente</t>
        </is>
      </c>
      <c r="Q633" t="inlineStr">
        <is>
          <t>PARCELAMENTO 50098600-8 ICMS DIVIDA ATIVA - 60 PARC</t>
        </is>
      </c>
      <c r="R633" t="inlineStr">
        <is>
          <t>04/2027</t>
        </is>
      </c>
    </row>
    <row r="634">
      <c r="A634" t="inlineStr">
        <is>
          <t>48356</t>
        </is>
      </c>
      <c r="B634" t="inlineStr">
        <is>
          <t>Love Cabaret</t>
        </is>
      </c>
      <c r="C634" t="inlineStr">
        <is>
          <t>ICMS</t>
        </is>
      </c>
      <c r="D634" t="inlineStr">
        <is>
          <t>ICMS</t>
        </is>
      </c>
      <c r="E634" t="inlineStr">
        <is>
          <t>39/60</t>
        </is>
      </c>
      <c r="F634" t="inlineStr">
        <is>
          <t>Endividamento</t>
        </is>
      </c>
      <c r="G634" t="inlineStr">
        <is>
          <t>Endividamento Geral</t>
        </is>
      </c>
      <c r="H634" t="n">
        <v>700.25</v>
      </c>
      <c r="I634" t="inlineStr">
        <is>
          <t>False</t>
        </is>
      </c>
      <c r="J634" t="n">
        <v/>
      </c>
      <c r="K634" t="n">
        <v/>
      </c>
      <c r="L634" s="555" t="n">
        <v>45366</v>
      </c>
      <c r="M634" s="555" t="n">
        <v>46566</v>
      </c>
      <c r="N634" t="n">
        <v>700.25</v>
      </c>
      <c r="O634" t="inlineStr">
        <is>
          <t>Pendente</t>
        </is>
      </c>
      <c r="Q634" t="inlineStr">
        <is>
          <t>PARCELAMENTO 50098600-8 ICMS DIVIDA ATIVA - 60 PARC</t>
        </is>
      </c>
      <c r="R634" t="inlineStr">
        <is>
          <t>06/2027</t>
        </is>
      </c>
    </row>
    <row r="635">
      <c r="A635" t="inlineStr">
        <is>
          <t>48355</t>
        </is>
      </c>
      <c r="B635" t="inlineStr">
        <is>
          <t>Love Cabaret</t>
        </is>
      </c>
      <c r="C635" t="inlineStr">
        <is>
          <t>ICMS</t>
        </is>
      </c>
      <c r="D635" t="inlineStr">
        <is>
          <t>ICMS</t>
        </is>
      </c>
      <c r="E635" t="inlineStr">
        <is>
          <t>43/60</t>
        </is>
      </c>
      <c r="F635" t="inlineStr">
        <is>
          <t>Endividamento</t>
        </is>
      </c>
      <c r="G635" t="inlineStr">
        <is>
          <t>Endividamento Geral</t>
        </is>
      </c>
      <c r="H635" t="n">
        <v>700.25</v>
      </c>
      <c r="I635" t="inlineStr">
        <is>
          <t>False</t>
        </is>
      </c>
      <c r="J635" t="n">
        <v/>
      </c>
      <c r="K635" t="n">
        <v/>
      </c>
      <c r="L635" s="555" t="n">
        <v>45366</v>
      </c>
      <c r="M635" s="555" t="n">
        <v>46688</v>
      </c>
      <c r="N635" t="n">
        <v>700.25</v>
      </c>
      <c r="O635" t="inlineStr">
        <is>
          <t>Pendente</t>
        </is>
      </c>
      <c r="Q635" t="inlineStr">
        <is>
          <t>PARCELAMENTO 50098600-8 ICMS DIVIDA ATIVA - 60 PARC</t>
        </is>
      </c>
      <c r="R635" t="inlineStr">
        <is>
          <t>10/2027</t>
        </is>
      </c>
    </row>
    <row r="636">
      <c r="A636" t="inlineStr">
        <is>
          <t>48354</t>
        </is>
      </c>
      <c r="B636" t="inlineStr">
        <is>
          <t>Love Cabaret</t>
        </is>
      </c>
      <c r="C636" t="inlineStr">
        <is>
          <t xml:space="preserve">MINISTERIO DA FAZENDA </t>
        </is>
      </c>
      <c r="D636" t="inlineStr">
        <is>
          <t>MINISTERIO DA FAZENDA</t>
        </is>
      </c>
      <c r="E636" t="inlineStr">
        <is>
          <t>49/60</t>
        </is>
      </c>
      <c r="F636" t="inlineStr">
        <is>
          <t>Endividamento</t>
        </is>
      </c>
      <c r="G636" t="inlineStr">
        <is>
          <t>Endividamento Geral</t>
        </is>
      </c>
      <c r="H636" t="n">
        <v>17791.69</v>
      </c>
      <c r="I636" t="inlineStr">
        <is>
          <t>False</t>
        </is>
      </c>
      <c r="J636" t="n">
        <v/>
      </c>
      <c r="K636" t="n">
        <v/>
      </c>
      <c r="L636" s="555" t="n">
        <v>45366</v>
      </c>
      <c r="M636" s="555" t="n">
        <v>46840</v>
      </c>
      <c r="N636" t="n">
        <v>17791.69</v>
      </c>
      <c r="O636" t="inlineStr">
        <is>
          <t>Pendente</t>
        </is>
      </c>
      <c r="Q636" t="inlineStr">
        <is>
          <t>PARCELAMENTO 02110001200422720702402 IMPOSTOS FEDERAIS (PIS/COFINS/CSLL/IRPJ/INSS/IRPJ) ANO 2023 - 60 PARC</t>
        </is>
      </c>
      <c r="R636" t="inlineStr">
        <is>
          <t>03/2028</t>
        </is>
      </c>
    </row>
    <row r="637">
      <c r="A637" t="inlineStr">
        <is>
          <t>48350</t>
        </is>
      </c>
      <c r="B637" t="inlineStr">
        <is>
          <t>Love Cabaret</t>
        </is>
      </c>
      <c r="C637" t="inlineStr">
        <is>
          <t xml:space="preserve">MINISTERIO DA FAZENDA </t>
        </is>
      </c>
      <c r="D637" t="inlineStr">
        <is>
          <t>MINISTERIO DA FAZENDA</t>
        </is>
      </c>
      <c r="E637" t="inlineStr">
        <is>
          <t>13/60</t>
        </is>
      </c>
      <c r="F637" t="inlineStr">
        <is>
          <t>Endividamento</t>
        </is>
      </c>
      <c r="G637" t="inlineStr">
        <is>
          <t>Endividamento Geral</t>
        </is>
      </c>
      <c r="H637" t="n">
        <v>17791.69</v>
      </c>
      <c r="I637" t="inlineStr">
        <is>
          <t>False</t>
        </is>
      </c>
      <c r="J637" t="n">
        <v/>
      </c>
      <c r="K637" t="n">
        <v/>
      </c>
      <c r="L637" s="555" t="n">
        <v>45366</v>
      </c>
      <c r="M637" s="555" t="n">
        <v>45744</v>
      </c>
      <c r="N637" t="n">
        <v>19709.63</v>
      </c>
      <c r="O637" t="inlineStr">
        <is>
          <t>Pago</t>
        </is>
      </c>
      <c r="P637" s="555" t="n">
        <v>45747</v>
      </c>
      <c r="Q637" t="inlineStr">
        <is>
          <t xml:space="preserve"> PARCELAMENTO 02110001200422720702402 IMPOSTOS FEDERAIS (PIS/COFINS/CSLL/IRPJ/INSS/IRPJ) ANO 2023 - 60 PARC</t>
        </is>
      </c>
      <c r="R637" t="inlineStr">
        <is>
          <t>03/2025</t>
        </is>
      </c>
      <c r="S637" t="inlineStr">
        <is>
          <t>03/2025</t>
        </is>
      </c>
    </row>
    <row r="638">
      <c r="A638" t="inlineStr">
        <is>
          <t>48349</t>
        </is>
      </c>
      <c r="B638" t="inlineStr">
        <is>
          <t>Love Cabaret</t>
        </is>
      </c>
      <c r="C638" t="inlineStr">
        <is>
          <t xml:space="preserve">MINISTERIO DA FAZENDA </t>
        </is>
      </c>
      <c r="D638" t="inlineStr">
        <is>
          <t>MINISTERIO DA FAZENDA</t>
        </is>
      </c>
      <c r="E638" t="inlineStr">
        <is>
          <t>23/45</t>
        </is>
      </c>
      <c r="F638" t="inlineStr">
        <is>
          <t>Endividamento</t>
        </is>
      </c>
      <c r="G638" t="inlineStr">
        <is>
          <t>Endividamento Geral</t>
        </is>
      </c>
      <c r="H638" t="n">
        <v>622.66</v>
      </c>
      <c r="I638" t="inlineStr">
        <is>
          <t>False</t>
        </is>
      </c>
      <c r="J638" t="n">
        <v/>
      </c>
      <c r="K638" t="n">
        <v/>
      </c>
      <c r="L638" s="555" t="n">
        <v>45366</v>
      </c>
      <c r="M638" s="555" t="n">
        <v>46052</v>
      </c>
      <c r="N638" t="n">
        <v>622.66</v>
      </c>
      <c r="O638" t="inlineStr">
        <is>
          <t>Pago</t>
        </is>
      </c>
      <c r="P638" s="555" t="n">
        <v>46052</v>
      </c>
      <c r="Q638" t="inlineStr">
        <is>
          <t xml:space="preserve"> PARCELAMENTO 9883886 IMPOSTOS FEDERAIS (PIS/COFINS/CSLL/IRPJ) EM DIVIDA ATIVA - 45 PARC (2022-2023)</t>
        </is>
      </c>
      <c r="R638" t="inlineStr">
        <is>
          <t>01/2026</t>
        </is>
      </c>
      <c r="S638" t="inlineStr">
        <is>
          <t>01/2026</t>
        </is>
      </c>
    </row>
    <row r="639">
      <c r="A639" t="inlineStr">
        <is>
          <t>48348</t>
        </is>
      </c>
      <c r="B639" t="inlineStr">
        <is>
          <t>Love Cabaret</t>
        </is>
      </c>
      <c r="C639" t="inlineStr">
        <is>
          <t>ICMS</t>
        </is>
      </c>
      <c r="D639" t="inlineStr">
        <is>
          <t>ICMS</t>
        </is>
      </c>
      <c r="E639" t="inlineStr">
        <is>
          <t>26/60</t>
        </is>
      </c>
      <c r="F639" t="inlineStr">
        <is>
          <t>Endividamento</t>
        </is>
      </c>
      <c r="G639" t="inlineStr">
        <is>
          <t>Endividamento Geral</t>
        </is>
      </c>
      <c r="H639" t="n">
        <v>700.25</v>
      </c>
      <c r="I639" t="inlineStr">
        <is>
          <t>False</t>
        </is>
      </c>
      <c r="J639" t="n">
        <v/>
      </c>
      <c r="K639" t="n">
        <v/>
      </c>
      <c r="L639" s="555" t="n">
        <v>45366</v>
      </c>
      <c r="M639" s="555" t="n">
        <v>46170</v>
      </c>
      <c r="N639" t="n">
        <v>700.25</v>
      </c>
      <c r="O639" t="inlineStr">
        <is>
          <t>Pendente</t>
        </is>
      </c>
      <c r="Q639" t="inlineStr">
        <is>
          <t>PARCELAMENTO 50098600-8 ICMS DIVIDA ATIVA - 60 PARC</t>
        </is>
      </c>
      <c r="R639" t="inlineStr">
        <is>
          <t>05/2026</t>
        </is>
      </c>
    </row>
    <row r="640">
      <c r="A640" t="inlineStr">
        <is>
          <t>48347</t>
        </is>
      </c>
      <c r="B640" t="inlineStr">
        <is>
          <t>Love Cabaret</t>
        </is>
      </c>
      <c r="C640" t="inlineStr">
        <is>
          <t xml:space="preserve">MINISTERIO DA FAZENDA </t>
        </is>
      </c>
      <c r="D640" t="inlineStr">
        <is>
          <t>MINISTERIO DA FAZENDA</t>
        </is>
      </c>
      <c r="E640" t="inlineStr">
        <is>
          <t>30/60</t>
        </is>
      </c>
      <c r="F640" t="inlineStr">
        <is>
          <t>Endividamento</t>
        </is>
      </c>
      <c r="G640" t="inlineStr">
        <is>
          <t>Endividamento Geral</t>
        </is>
      </c>
      <c r="H640" t="n">
        <v>17791.69</v>
      </c>
      <c r="I640" t="inlineStr">
        <is>
          <t>False</t>
        </is>
      </c>
      <c r="J640" t="n">
        <v/>
      </c>
      <c r="K640" t="n">
        <v/>
      </c>
      <c r="L640" s="555" t="n">
        <v>45366</v>
      </c>
      <c r="M640" s="555" t="n">
        <v>46262</v>
      </c>
      <c r="N640" t="n">
        <v>17791.69</v>
      </c>
      <c r="O640" t="inlineStr">
        <is>
          <t>Pendente</t>
        </is>
      </c>
      <c r="Q640" t="inlineStr">
        <is>
          <t xml:space="preserve"> PARCELAMENTO 02110001200422720702402 IMPOSTOS FEDERAIS (PIS/COFINS/CSLL/IRPJ/INSS/IRPJ) ANO 2023 - 60 PARC</t>
        </is>
      </c>
      <c r="R640" t="inlineStr">
        <is>
          <t>08/2026</t>
        </is>
      </c>
    </row>
    <row r="641">
      <c r="A641" t="inlineStr">
        <is>
          <t>48346</t>
        </is>
      </c>
      <c r="B641" t="inlineStr">
        <is>
          <t>Love Cabaret</t>
        </is>
      </c>
      <c r="C641" t="inlineStr">
        <is>
          <t xml:space="preserve">MINISTERIO DA FAZENDA </t>
        </is>
      </c>
      <c r="D641" t="inlineStr">
        <is>
          <t>MINISTERIO DA FAZENDA</t>
        </is>
      </c>
      <c r="E641" t="inlineStr">
        <is>
          <t>32/45</t>
        </is>
      </c>
      <c r="F641" t="inlineStr">
        <is>
          <t>Endividamento</t>
        </is>
      </c>
      <c r="G641" t="inlineStr">
        <is>
          <t>Endividamento Geral</t>
        </is>
      </c>
      <c r="H641" t="n">
        <v>509.33</v>
      </c>
      <c r="I641" t="inlineStr">
        <is>
          <t>False</t>
        </is>
      </c>
      <c r="J641" t="n">
        <v/>
      </c>
      <c r="K641" t="n">
        <v/>
      </c>
      <c r="L641" s="555" t="n">
        <v>45366</v>
      </c>
      <c r="M641" s="555" t="n">
        <v>46323</v>
      </c>
      <c r="N641" t="n">
        <v>509.33</v>
      </c>
      <c r="O641" t="inlineStr">
        <is>
          <t>Pendente</t>
        </is>
      </c>
      <c r="Q641" t="inlineStr">
        <is>
          <t>PARCELAMENTO 9883886 IMPOSTOS FEDERAIS (PIS/COFINS/CSLL/IRPJ) EM DIVIDA ATIVA - 45 PARC (2022-2023)</t>
        </is>
      </c>
      <c r="R641" t="inlineStr">
        <is>
          <t>10/2026</t>
        </is>
      </c>
    </row>
    <row r="642">
      <c r="A642" t="inlineStr">
        <is>
          <t>48345</t>
        </is>
      </c>
      <c r="B642" t="inlineStr">
        <is>
          <t>Love Cabaret</t>
        </is>
      </c>
      <c r="C642" t="inlineStr">
        <is>
          <t>ICMS</t>
        </is>
      </c>
      <c r="D642" t="inlineStr">
        <is>
          <t>ICMS</t>
        </is>
      </c>
      <c r="E642" t="inlineStr">
        <is>
          <t>47/60</t>
        </is>
      </c>
      <c r="F642" t="inlineStr">
        <is>
          <t>Endividamento</t>
        </is>
      </c>
      <c r="G642" t="inlineStr">
        <is>
          <t>Endividamento Geral</t>
        </is>
      </c>
      <c r="H642" t="n">
        <v>700.25</v>
      </c>
      <c r="I642" t="inlineStr">
        <is>
          <t>False</t>
        </is>
      </c>
      <c r="J642" t="n">
        <v/>
      </c>
      <c r="K642" t="n">
        <v/>
      </c>
      <c r="L642" s="555" t="n">
        <v>45366</v>
      </c>
      <c r="M642" s="555" t="n">
        <v>46811</v>
      </c>
      <c r="N642" t="n">
        <v>700.25</v>
      </c>
      <c r="O642" t="inlineStr">
        <is>
          <t>Pendente</t>
        </is>
      </c>
      <c r="Q642" t="inlineStr">
        <is>
          <t>PARCELAMENTO 50098600-8 ICMS DIVIDA ATIVA - 60 PARC</t>
        </is>
      </c>
      <c r="R642" t="inlineStr">
        <is>
          <t>02/2028</t>
        </is>
      </c>
    </row>
    <row r="643">
      <c r="A643" t="inlineStr">
        <is>
          <t>47101</t>
        </is>
      </c>
      <c r="B643" t="inlineStr">
        <is>
          <t>Love Cabaret</t>
        </is>
      </c>
      <c r="C643" t="inlineStr">
        <is>
          <t xml:space="preserve">MINISTERIO DA FAZENDA </t>
        </is>
      </c>
      <c r="D643" t="inlineStr">
        <is>
          <t>MINISTERIO DA FAZENDA</t>
        </is>
      </c>
      <c r="E643" t="inlineStr">
        <is>
          <t>01 E 02 - 2024</t>
        </is>
      </c>
      <c r="F643" t="inlineStr">
        <is>
          <t>ENDIVIDAMENTO</t>
        </is>
      </c>
      <c r="G643" t="inlineStr">
        <is>
          <t xml:space="preserve"> ENDIVIDAMENTO</t>
        </is>
      </c>
      <c r="H643" t="n">
        <v>6844</v>
      </c>
      <c r="I643" t="inlineStr">
        <is>
          <t>False</t>
        </is>
      </c>
      <c r="J643" t="n">
        <v/>
      </c>
      <c r="K643" t="n">
        <v/>
      </c>
      <c r="L643" s="555" t="n">
        <v>45383</v>
      </c>
      <c r="M643" s="555" t="n">
        <v>45383</v>
      </c>
      <c r="N643" t="n">
        <v>7288.68</v>
      </c>
      <c r="O643" t="inlineStr">
        <is>
          <t>Pago</t>
        </is>
      </c>
      <c r="P643" s="555" t="n">
        <v>45383</v>
      </c>
      <c r="Q643" t="inlineStr">
        <is>
          <t>PIS E COFINS REF. JAN E FEV/2024 SOBRE BILHETERIA (CONTABILIZADO EM ATRASO) - 4/2024</t>
        </is>
      </c>
      <c r="R643" t="inlineStr">
        <is>
          <t>04/2024</t>
        </is>
      </c>
      <c r="S643" t="inlineStr">
        <is>
          <t>04/2024</t>
        </is>
      </c>
    </row>
    <row r="644">
      <c r="A644" t="inlineStr">
        <is>
          <t>18998</t>
        </is>
      </c>
      <c r="B644" t="inlineStr">
        <is>
          <t>Love Cabaret</t>
        </is>
      </c>
      <c r="C644" t="inlineStr">
        <is>
          <t>TRAMONTINA SUDESTE S.A</t>
        </is>
      </c>
      <c r="D644" t="inlineStr">
        <is>
          <t>TRAMONTINA</t>
        </is>
      </c>
      <c r="F644" t="inlineStr">
        <is>
          <t>ENDIVIDAMENTO</t>
        </is>
      </c>
      <c r="G644" t="inlineStr">
        <is>
          <t xml:space="preserve"> ENDIVIDAMENTO</t>
        </is>
      </c>
      <c r="H644" t="n">
        <v>2914.28</v>
      </c>
      <c r="I644" t="inlineStr">
        <is>
          <t>False</t>
        </is>
      </c>
      <c r="J644" t="n">
        <v/>
      </c>
      <c r="K644" t="n">
        <v/>
      </c>
      <c r="L644" s="555" t="n">
        <v>45252</v>
      </c>
      <c r="M644" s="555" t="n">
        <v>45329</v>
      </c>
      <c r="N644" t="n">
        <v>2914.28</v>
      </c>
      <c r="O644" t="inlineStr">
        <is>
          <t>Pago</t>
        </is>
      </c>
      <c r="P644" s="555" t="n">
        <v>45327</v>
      </c>
      <c r="Q644" t="inlineStr">
        <is>
          <t>ENDIVIDAMENTO - ACORDO TRAMONTINA</t>
        </is>
      </c>
      <c r="R644" t="inlineStr">
        <is>
          <t>02/2024</t>
        </is>
      </c>
      <c r="S644" t="inlineStr">
        <is>
          <t>02/2024</t>
        </is>
      </c>
    </row>
    <row r="645">
      <c r="A645" t="inlineStr">
        <is>
          <t>18921</t>
        </is>
      </c>
      <c r="B645" t="inlineStr">
        <is>
          <t>Love Cabaret</t>
        </is>
      </c>
      <c r="C645" t="inlineStr">
        <is>
          <t>TRAMONTINA SUDESTE S.A</t>
        </is>
      </c>
      <c r="D645" t="inlineStr">
        <is>
          <t>TRAMONTINA</t>
        </is>
      </c>
      <c r="F645" t="inlineStr">
        <is>
          <t>ENDIVIDAMENTO</t>
        </is>
      </c>
      <c r="G645" t="inlineStr">
        <is>
          <t xml:space="preserve"> ENDIVIDAMENTO</t>
        </is>
      </c>
      <c r="H645" t="n">
        <v>2914.28</v>
      </c>
      <c r="I645" t="inlineStr">
        <is>
          <t>False</t>
        </is>
      </c>
      <c r="J645" t="n">
        <v/>
      </c>
      <c r="K645" t="n">
        <v/>
      </c>
      <c r="L645" s="555" t="n">
        <v>45252</v>
      </c>
      <c r="M645" s="555" t="n">
        <v>45314</v>
      </c>
      <c r="N645" t="n">
        <v>2914.28</v>
      </c>
      <c r="O645" t="inlineStr">
        <is>
          <t>Pago</t>
        </is>
      </c>
      <c r="Q645" t="inlineStr">
        <is>
          <t>ENDIVIDAMENTO - ACORDO TRAMONTINA</t>
        </is>
      </c>
      <c r="R645" t="inlineStr">
        <is>
          <t>01/2024</t>
        </is>
      </c>
    </row>
    <row r="646">
      <c r="A646" t="inlineStr">
        <is>
          <t>18887</t>
        </is>
      </c>
      <c r="B646" t="inlineStr">
        <is>
          <t>Love Cabaret</t>
        </is>
      </c>
      <c r="C646" t="inlineStr">
        <is>
          <t>TRAMONTINA SUDESTE S.A</t>
        </is>
      </c>
      <c r="D646" t="inlineStr">
        <is>
          <t>TRAMONTINA</t>
        </is>
      </c>
      <c r="F646" t="inlineStr">
        <is>
          <t>ENDIVIDAMENTO</t>
        </is>
      </c>
      <c r="G646" t="inlineStr">
        <is>
          <t xml:space="preserve"> ENDIVIDAMENTO</t>
        </is>
      </c>
      <c r="H646" t="n">
        <v>2914.28</v>
      </c>
      <c r="I646" t="inlineStr">
        <is>
          <t>False</t>
        </is>
      </c>
      <c r="J646" t="n">
        <v/>
      </c>
      <c r="K646" t="n">
        <v/>
      </c>
      <c r="L646" s="555" t="n">
        <v>45252</v>
      </c>
      <c r="M646" s="555" t="n">
        <v>45299</v>
      </c>
      <c r="N646" t="n">
        <v>2914.28</v>
      </c>
      <c r="O646" t="inlineStr">
        <is>
          <t>Pago</t>
        </is>
      </c>
      <c r="Q646" t="inlineStr">
        <is>
          <t>ENDIVIDAMENTO - ACORDO TRAMONTINA</t>
        </is>
      </c>
      <c r="R646" t="inlineStr">
        <is>
          <t>01/2024</t>
        </is>
      </c>
    </row>
    <row r="647">
      <c r="A647" t="inlineStr">
        <is>
          <t>18798</t>
        </is>
      </c>
      <c r="B647" t="inlineStr">
        <is>
          <t>Love Cabaret</t>
        </is>
      </c>
      <c r="C647" t="inlineStr">
        <is>
          <t>TRAMONTINA SUDESTE S.A</t>
        </is>
      </c>
      <c r="D647" t="inlineStr">
        <is>
          <t>TRAMONTINA</t>
        </is>
      </c>
      <c r="F647" t="inlineStr">
        <is>
          <t>ENDIVIDAMENTO</t>
        </is>
      </c>
      <c r="G647" t="inlineStr">
        <is>
          <t xml:space="preserve"> ENDIVIDAMENTO</t>
        </is>
      </c>
      <c r="H647" t="n">
        <v>2914.28</v>
      </c>
      <c r="I647" t="inlineStr">
        <is>
          <t>False</t>
        </is>
      </c>
      <c r="J647" t="n">
        <v/>
      </c>
      <c r="K647" t="n">
        <v/>
      </c>
      <c r="L647" s="555" t="n">
        <v>45252</v>
      </c>
      <c r="M647" s="555" t="n">
        <v>45257</v>
      </c>
      <c r="N647" t="n">
        <v>2914.28</v>
      </c>
      <c r="O647" t="inlineStr">
        <is>
          <t>Pago</t>
        </is>
      </c>
      <c r="Q647" t="inlineStr">
        <is>
          <t>ENDIVIDAMENTO - ACORDO TRAMONTINA</t>
        </is>
      </c>
      <c r="R647" t="inlineStr">
        <is>
          <t>11/2023</t>
        </is>
      </c>
    </row>
    <row r="648">
      <c r="A648" t="inlineStr">
        <is>
          <t>18753</t>
        </is>
      </c>
      <c r="B648" t="inlineStr">
        <is>
          <t>Love Cabaret</t>
        </is>
      </c>
      <c r="C648" t="inlineStr">
        <is>
          <t>DISPARCON DISTRIBUIDORA DE PECAS PARA AR CONDICIONADO LTDA</t>
        </is>
      </c>
      <c r="D648" t="inlineStr">
        <is>
          <t>DISPARCON</t>
        </is>
      </c>
      <c r="F648" t="inlineStr">
        <is>
          <t>Endividamento</t>
        </is>
      </c>
      <c r="G648" t="inlineStr">
        <is>
          <t>Processo Judicial</t>
        </is>
      </c>
      <c r="H648" t="n">
        <v>4200</v>
      </c>
      <c r="I648" t="inlineStr">
        <is>
          <t>False</t>
        </is>
      </c>
      <c r="J648" t="n">
        <v/>
      </c>
      <c r="K648" t="n">
        <v/>
      </c>
      <c r="L648" s="555" t="n">
        <v>45236</v>
      </c>
      <c r="M648" s="555" t="n">
        <v>45244</v>
      </c>
      <c r="N648" t="n">
        <v>4200</v>
      </c>
      <c r="O648" t="inlineStr">
        <is>
          <t>Pago</t>
        </is>
      </c>
      <c r="Q648" t="inlineStr">
        <is>
          <t>ENDIVIDAMENTO - PROCESSO 11405623320238260100 - NF727510/1,727510/2,727532/1,727532/2,731873/1,732205/1,732345/1,731443 - 11/2023</t>
        </is>
      </c>
      <c r="R648" t="inlineStr">
        <is>
          <t>11/2023</t>
        </is>
      </c>
    </row>
    <row r="649">
      <c r="A649" t="inlineStr">
        <is>
          <t>18733</t>
        </is>
      </c>
      <c r="B649" t="inlineStr">
        <is>
          <t>Love Cabaret</t>
        </is>
      </c>
      <c r="C649" t="inlineStr">
        <is>
          <t>DISPARCON DISTRIBUIDORA DE PECAS PARA AR CONDICIONADO LTDA</t>
        </is>
      </c>
      <c r="D649" t="inlineStr">
        <is>
          <t>DISPARCON</t>
        </is>
      </c>
      <c r="F649" t="inlineStr">
        <is>
          <t>Endividamento</t>
        </is>
      </c>
      <c r="G649" t="inlineStr">
        <is>
          <t>Processo Judicial</t>
        </is>
      </c>
      <c r="H649" t="n">
        <v>4200</v>
      </c>
      <c r="I649" t="inlineStr">
        <is>
          <t>False</t>
        </is>
      </c>
      <c r="J649" t="n">
        <v/>
      </c>
      <c r="K649" t="n">
        <v/>
      </c>
      <c r="L649" s="555" t="n">
        <v>45236</v>
      </c>
      <c r="M649" s="555" t="n">
        <v>45274</v>
      </c>
      <c r="N649" t="n">
        <v>4200</v>
      </c>
      <c r="O649" t="inlineStr">
        <is>
          <t>Pago</t>
        </is>
      </c>
      <c r="Q649" t="inlineStr">
        <is>
          <t>ENDIVIDAMENTO - PROCESSO 11405623320238260100 - NF727510/1,727510/2,727532/1,727532/2,731873/1,732205/1,732345/1,731443 - 11/2023</t>
        </is>
      </c>
      <c r="R649" t="inlineStr">
        <is>
          <t>12/2023</t>
        </is>
      </c>
    </row>
    <row r="650">
      <c r="A650" t="inlineStr">
        <is>
          <t>17939</t>
        </is>
      </c>
      <c r="B650" t="inlineStr">
        <is>
          <t>Love Cabaret</t>
        </is>
      </c>
      <c r="C650" t="inlineStr">
        <is>
          <t>TRAMONTINA SUDESTE S.A</t>
        </is>
      </c>
      <c r="D650" t="inlineStr">
        <is>
          <t>TRAMONTINA</t>
        </is>
      </c>
      <c r="F650" t="inlineStr">
        <is>
          <t>ENDIVIDAMENTO</t>
        </is>
      </c>
      <c r="G650" t="inlineStr">
        <is>
          <t xml:space="preserve"> ENDIVIDAMENTO</t>
        </is>
      </c>
      <c r="H650" t="n">
        <v>2914.28</v>
      </c>
      <c r="I650" t="inlineStr">
        <is>
          <t>False</t>
        </is>
      </c>
      <c r="J650" t="n">
        <v/>
      </c>
      <c r="K650" t="n">
        <v/>
      </c>
      <c r="L650" s="555" t="n">
        <v>45252</v>
      </c>
      <c r="M650" s="555" t="n">
        <v>45269</v>
      </c>
      <c r="N650" t="n">
        <v>2914.28</v>
      </c>
      <c r="O650" t="inlineStr">
        <is>
          <t>Pago</t>
        </is>
      </c>
      <c r="Q650" t="inlineStr">
        <is>
          <t>ENDIVIDAMENTO - ACORDO TRAMONTINA</t>
        </is>
      </c>
      <c r="R650" t="inlineStr">
        <is>
          <t>12/2023</t>
        </is>
      </c>
    </row>
    <row r="651">
      <c r="A651" t="inlineStr">
        <is>
          <t>17325</t>
        </is>
      </c>
      <c r="B651" t="inlineStr">
        <is>
          <t>Love Cabaret</t>
        </is>
      </c>
      <c r="C651" t="inlineStr">
        <is>
          <t>TRAMONTINA SUDESTE S.A</t>
        </is>
      </c>
      <c r="D651" t="inlineStr">
        <is>
          <t>TRAMONTINA</t>
        </is>
      </c>
      <c r="F651" t="inlineStr">
        <is>
          <t>ENDIVIDAMENTO</t>
        </is>
      </c>
      <c r="G651" t="inlineStr">
        <is>
          <t xml:space="preserve"> ENDIVIDAMENTO</t>
        </is>
      </c>
      <c r="H651" t="n">
        <v>2914.28</v>
      </c>
      <c r="I651" t="inlineStr">
        <is>
          <t>False</t>
        </is>
      </c>
      <c r="J651" t="n">
        <v/>
      </c>
      <c r="K651" t="n">
        <v/>
      </c>
      <c r="L651" s="555" t="n">
        <v>45252</v>
      </c>
      <c r="M651" s="555" t="n">
        <v>45344</v>
      </c>
      <c r="N651" t="n">
        <v>2914.28</v>
      </c>
      <c r="O651" t="inlineStr">
        <is>
          <t>Pago</t>
        </is>
      </c>
      <c r="P651" s="555" t="n">
        <v>45343</v>
      </c>
      <c r="Q651" t="inlineStr">
        <is>
          <t>ENDIVIDAMENTO - ACORDO TRAMONTINA</t>
        </is>
      </c>
      <c r="R651" t="inlineStr">
        <is>
          <t>02/2024</t>
        </is>
      </c>
      <c r="S651" t="inlineStr">
        <is>
          <t>02/2024</t>
        </is>
      </c>
    </row>
    <row r="652">
      <c r="A652" t="inlineStr">
        <is>
          <t>16285</t>
        </is>
      </c>
      <c r="B652" t="inlineStr">
        <is>
          <t>Love Cabaret</t>
        </is>
      </c>
      <c r="C652" t="inlineStr">
        <is>
          <t>TRAMONTINA SUDESTE S.A</t>
        </is>
      </c>
      <c r="D652" t="inlineStr">
        <is>
          <t>TRAMONTINA</t>
        </is>
      </c>
      <c r="F652" t="inlineStr">
        <is>
          <t>ENDIVIDAMENTO</t>
        </is>
      </c>
      <c r="G652" t="inlineStr">
        <is>
          <t xml:space="preserve"> ENDIVIDAMENTO</t>
        </is>
      </c>
      <c r="H652" t="n">
        <v>2914.28</v>
      </c>
      <c r="I652" t="inlineStr">
        <is>
          <t>False</t>
        </is>
      </c>
      <c r="J652" t="n">
        <v/>
      </c>
      <c r="K652" t="n">
        <v/>
      </c>
      <c r="L652" s="555" t="n">
        <v>45252</v>
      </c>
      <c r="M652" s="555" t="n">
        <v>45284</v>
      </c>
      <c r="N652" t="n">
        <v>2914.28</v>
      </c>
      <c r="O652" t="inlineStr">
        <is>
          <t>Pago</t>
        </is>
      </c>
      <c r="Q652" t="inlineStr">
        <is>
          <t>ENDIVIDAMENTO - ACORDO TRAMONTINA</t>
        </is>
      </c>
      <c r="R652" t="inlineStr">
        <is>
          <t>12/2023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12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ID_Contagem</t>
        </is>
      </c>
      <c r="B1" t="inlineStr">
        <is>
          <t>ID_Loja</t>
        </is>
      </c>
      <c r="C1" t="inlineStr">
        <is>
          <t>Data_Contagem</t>
        </is>
      </c>
      <c r="D1" t="inlineStr">
        <is>
          <t>Loja</t>
        </is>
      </c>
      <c r="E1" t="inlineStr">
        <is>
          <t>ID_Insumo</t>
        </is>
      </c>
      <c r="F1" t="inlineStr">
        <is>
          <t>Insumo</t>
        </is>
      </c>
      <c r="G1" t="inlineStr">
        <is>
          <t>Quantidade</t>
        </is>
      </c>
      <c r="H1" t="inlineStr">
        <is>
          <t>Unidade_Medida</t>
        </is>
      </c>
      <c r="I1" t="inlineStr">
        <is>
          <t>Mes_Texto</t>
        </is>
      </c>
    </row>
    <row r="2">
      <c r="A2" t="n">
        <v>64530</v>
      </c>
      <c r="B2" t="n">
        <v>128</v>
      </c>
      <c r="C2" s="556" t="n">
        <v>45992</v>
      </c>
      <c r="D2" t="inlineStr">
        <is>
          <t>Love Cabaret</t>
        </is>
      </c>
      <c r="E2" t="n">
        <v>25217</v>
      </c>
      <c r="F2" t="inlineStr">
        <is>
          <t>PASTA DE PIMENTA COREANA C/500G</t>
        </is>
      </c>
      <c r="G2" t="n">
        <v>1.1</v>
      </c>
      <c r="H2" t="inlineStr">
        <is>
          <t>PT</t>
        </is>
      </c>
      <c r="I2" t="inlineStr">
        <is>
          <t>12/2025</t>
        </is>
      </c>
    </row>
    <row r="3">
      <c r="A3" t="n">
        <v>64531</v>
      </c>
      <c r="B3" t="n">
        <v>128</v>
      </c>
      <c r="C3" s="556" t="n">
        <v>45992</v>
      </c>
      <c r="D3" t="inlineStr">
        <is>
          <t>Love Cabaret</t>
        </is>
      </c>
      <c r="E3" t="n">
        <v>27367</v>
      </c>
      <c r="F3" t="inlineStr">
        <is>
          <t>SORVETE DE MACA DO AMOR LUMI CREAMY 1LT</t>
        </is>
      </c>
      <c r="G3" t="n">
        <v>3</v>
      </c>
      <c r="H3" t="inlineStr">
        <is>
          <t>LT</t>
        </is>
      </c>
      <c r="I3" t="inlineStr">
        <is>
          <t>12/2025</t>
        </is>
      </c>
    </row>
    <row r="4">
      <c r="A4" t="n">
        <v>64532</v>
      </c>
      <c r="B4" t="n">
        <v>128</v>
      </c>
      <c r="C4" s="556" t="n">
        <v>45992</v>
      </c>
      <c r="D4" t="inlineStr">
        <is>
          <t>Love Cabaret</t>
        </is>
      </c>
      <c r="E4" t="n">
        <v>25288</v>
      </c>
      <c r="F4" t="inlineStr">
        <is>
          <t>BURRATA 110G C/5 DE 550 GR UN</t>
        </is>
      </c>
      <c r="G4" t="n">
        <v>13</v>
      </c>
      <c r="H4" t="inlineStr">
        <is>
          <t>UN</t>
        </is>
      </c>
      <c r="I4" t="inlineStr">
        <is>
          <t>12/2025</t>
        </is>
      </c>
    </row>
    <row r="5">
      <c r="A5" t="n">
        <v>64533</v>
      </c>
      <c r="B5" t="n">
        <v>128</v>
      </c>
      <c r="C5" s="556" t="n">
        <v>45992</v>
      </c>
      <c r="D5" t="inlineStr">
        <is>
          <t>Love Cabaret</t>
        </is>
      </c>
      <c r="E5" t="n">
        <v>24556</v>
      </c>
      <c r="F5" t="inlineStr">
        <is>
          <t>PAO DE HAMBURGUER NA MASSA DE BRIOCHE PINCELADO CAIXA C/72 UN 18 PACOTES X 4 UN COD 111</t>
        </is>
      </c>
      <c r="G5" t="n">
        <v>62</v>
      </c>
      <c r="H5" t="inlineStr">
        <is>
          <t>CX</t>
        </is>
      </c>
      <c r="I5" t="inlineStr">
        <is>
          <t>12/2025</t>
        </is>
      </c>
    </row>
    <row r="6">
      <c r="A6" t="n">
        <v>64534</v>
      </c>
      <c r="B6" t="n">
        <v>128</v>
      </c>
      <c r="C6" s="556" t="n">
        <v>45992</v>
      </c>
      <c r="D6" t="inlineStr">
        <is>
          <t>Love Cabaret</t>
        </is>
      </c>
      <c r="E6" t="n">
        <v>21075</v>
      </c>
      <c r="F6" t="inlineStr">
        <is>
          <t>ACUCAR DEMERARA UNIAO C/1KG</t>
        </is>
      </c>
      <c r="G6" t="n">
        <v>7</v>
      </c>
      <c r="H6" t="inlineStr">
        <is>
          <t>PC</t>
        </is>
      </c>
      <c r="I6" t="inlineStr">
        <is>
          <t>12/2025</t>
        </is>
      </c>
    </row>
    <row r="7">
      <c r="A7" t="n">
        <v>64535</v>
      </c>
      <c r="B7" t="n">
        <v>128</v>
      </c>
      <c r="C7" s="556" t="n">
        <v>45992</v>
      </c>
      <c r="D7" t="inlineStr">
        <is>
          <t>Love Cabaret</t>
        </is>
      </c>
      <c r="E7" t="n">
        <v>21093</v>
      </c>
      <c r="F7" t="inlineStr">
        <is>
          <t>ACUCAR REFINADO UNIAO 1KG UN</t>
        </is>
      </c>
      <c r="G7" t="n">
        <v>18</v>
      </c>
      <c r="H7" t="inlineStr">
        <is>
          <t>KG</t>
        </is>
      </c>
      <c r="I7" t="inlineStr">
        <is>
          <t>12/2025</t>
        </is>
      </c>
    </row>
    <row r="8">
      <c r="A8" t="n">
        <v>64536</v>
      </c>
      <c r="B8" t="n">
        <v>128</v>
      </c>
      <c r="C8" s="556" t="n">
        <v>45992</v>
      </c>
      <c r="D8" t="inlineStr">
        <is>
          <t>Love Cabaret</t>
        </is>
      </c>
      <c r="E8" t="n">
        <v>24036</v>
      </c>
      <c r="F8" t="inlineStr">
        <is>
          <t>ALHO EM PO 1KG UN</t>
        </is>
      </c>
      <c r="G8" t="n">
        <v>0.85</v>
      </c>
      <c r="H8" t="inlineStr">
        <is>
          <t>UN</t>
        </is>
      </c>
      <c r="I8" t="inlineStr">
        <is>
          <t>12/2025</t>
        </is>
      </c>
    </row>
    <row r="9">
      <c r="A9" t="n">
        <v>64537</v>
      </c>
      <c r="B9" t="n">
        <v>128</v>
      </c>
      <c r="C9" s="556" t="n">
        <v>45992</v>
      </c>
      <c r="D9" t="inlineStr">
        <is>
          <t>Love Cabaret</t>
        </is>
      </c>
      <c r="E9" t="n">
        <v>24040</v>
      </c>
      <c r="F9" t="inlineStr">
        <is>
          <t>AMENDOA LAMINADA KG</t>
        </is>
      </c>
      <c r="G9" t="n">
        <v>1.32</v>
      </c>
      <c r="H9" t="inlineStr">
        <is>
          <t>KG</t>
        </is>
      </c>
      <c r="I9" t="inlineStr">
        <is>
          <t>12/2025</t>
        </is>
      </c>
    </row>
    <row r="10">
      <c r="A10" t="n">
        <v>64538</v>
      </c>
      <c r="B10" t="n">
        <v>128</v>
      </c>
      <c r="C10" s="556" t="n">
        <v>45992</v>
      </c>
      <c r="D10" t="inlineStr">
        <is>
          <t>Love Cabaret</t>
        </is>
      </c>
      <c r="E10" t="n">
        <v>24041</v>
      </c>
      <c r="F10" t="inlineStr">
        <is>
          <t>AMENDOIM CRU S/ PELE KG</t>
        </is>
      </c>
      <c r="G10" t="n">
        <v>0.64</v>
      </c>
      <c r="H10" t="inlineStr">
        <is>
          <t>KG</t>
        </is>
      </c>
      <c r="I10" t="inlineStr">
        <is>
          <t>12/2025</t>
        </is>
      </c>
    </row>
    <row r="11">
      <c r="A11" t="n">
        <v>64539</v>
      </c>
      <c r="B11" t="n">
        <v>128</v>
      </c>
      <c r="C11" s="556" t="n">
        <v>45992</v>
      </c>
      <c r="D11" t="inlineStr">
        <is>
          <t>Love Cabaret</t>
        </is>
      </c>
      <c r="E11" t="n">
        <v>20308</v>
      </c>
      <c r="F11" t="inlineStr">
        <is>
          <t>ARROZ ARBORIO CAMIL C/2KG</t>
        </is>
      </c>
      <c r="G11" t="n">
        <v>3.36</v>
      </c>
      <c r="H11" t="inlineStr">
        <is>
          <t>PC</t>
        </is>
      </c>
      <c r="I11" t="inlineStr">
        <is>
          <t>12/2025</t>
        </is>
      </c>
    </row>
    <row r="12">
      <c r="A12" t="n">
        <v>64540</v>
      </c>
      <c r="B12" t="n">
        <v>128</v>
      </c>
      <c r="C12" s="556" t="n">
        <v>45992</v>
      </c>
      <c r="D12" t="inlineStr">
        <is>
          <t>Love Cabaret</t>
        </is>
      </c>
      <c r="E12" t="n">
        <v>20301</v>
      </c>
      <c r="F12" t="inlineStr">
        <is>
          <t>ARROZ BRANCO TIPO 1 CAMIL C/5KG</t>
        </is>
      </c>
      <c r="G12" t="n">
        <v>3</v>
      </c>
      <c r="H12" t="inlineStr">
        <is>
          <t>PC</t>
        </is>
      </c>
      <c r="I12" t="inlineStr">
        <is>
          <t>12/2025</t>
        </is>
      </c>
    </row>
    <row r="13">
      <c r="A13" t="n">
        <v>64541</v>
      </c>
      <c r="B13" t="n">
        <v>128</v>
      </c>
      <c r="C13" s="556" t="n">
        <v>45992</v>
      </c>
      <c r="D13" t="inlineStr">
        <is>
          <t>Love Cabaret</t>
        </is>
      </c>
      <c r="E13" t="n">
        <v>24053</v>
      </c>
      <c r="F13" t="inlineStr">
        <is>
          <t>ARROZ JAPONEZ KG</t>
        </is>
      </c>
      <c r="G13" t="n">
        <v>6.71</v>
      </c>
      <c r="H13" t="inlineStr">
        <is>
          <t>KG</t>
        </is>
      </c>
      <c r="I13" t="inlineStr">
        <is>
          <t>12/2025</t>
        </is>
      </c>
    </row>
    <row r="14">
      <c r="A14" t="n">
        <v>64542</v>
      </c>
      <c r="B14" t="n">
        <v>128</v>
      </c>
      <c r="C14" s="556" t="n">
        <v>45992</v>
      </c>
      <c r="D14" t="inlineStr">
        <is>
          <t>Love Cabaret</t>
        </is>
      </c>
      <c r="E14" t="n">
        <v>21047</v>
      </c>
      <c r="F14" t="inlineStr">
        <is>
          <t>AZEITE EXTRA VIRGEM GALLO 2L</t>
        </is>
      </c>
      <c r="G14" t="n">
        <v>5.86</v>
      </c>
      <c r="H14" t="inlineStr">
        <is>
          <t>GALAO</t>
        </is>
      </c>
      <c r="I14" t="inlineStr">
        <is>
          <t>12/2025</t>
        </is>
      </c>
    </row>
    <row r="15">
      <c r="A15" t="n">
        <v>64543</v>
      </c>
      <c r="B15" t="n">
        <v>128</v>
      </c>
      <c r="C15" s="556" t="n">
        <v>45992</v>
      </c>
      <c r="D15" t="inlineStr">
        <is>
          <t>Love Cabaret</t>
        </is>
      </c>
      <c r="E15" t="n">
        <v>20751</v>
      </c>
      <c r="F15" t="inlineStr">
        <is>
          <t>AZEITONA PRETA AZAPA ARCOBELLO C/2KG</t>
        </is>
      </c>
      <c r="G15" t="n">
        <v>3</v>
      </c>
      <c r="H15" t="inlineStr">
        <is>
          <t>BD</t>
        </is>
      </c>
      <c r="I15" t="inlineStr">
        <is>
          <t>12/2025</t>
        </is>
      </c>
    </row>
    <row r="16">
      <c r="A16" t="n">
        <v>64544</v>
      </c>
      <c r="B16" t="n">
        <v>128</v>
      </c>
      <c r="C16" s="556" t="n">
        <v>45992</v>
      </c>
      <c r="D16" t="inlineStr">
        <is>
          <t>Love Cabaret</t>
        </is>
      </c>
      <c r="E16" t="n">
        <v>20724</v>
      </c>
      <c r="F16" t="inlineStr">
        <is>
          <t>AZEITONA VERDE GORDAL 80/90 DI SALERNO C/2KG</t>
        </is>
      </c>
      <c r="G16" t="n">
        <v>0.3</v>
      </c>
      <c r="H16" t="inlineStr">
        <is>
          <t>BD</t>
        </is>
      </c>
      <c r="I16" t="inlineStr">
        <is>
          <t>12/2025</t>
        </is>
      </c>
    </row>
    <row r="17">
      <c r="A17" t="n">
        <v>64545</v>
      </c>
      <c r="B17" t="n">
        <v>128</v>
      </c>
      <c r="C17" s="556" t="n">
        <v>45992</v>
      </c>
      <c r="D17" t="inlineStr">
        <is>
          <t>Love Cabaret</t>
        </is>
      </c>
      <c r="E17" t="n">
        <v>20809</v>
      </c>
      <c r="F17" t="inlineStr">
        <is>
          <t>CAFE PILAO ALMOFADA 500G</t>
        </is>
      </c>
      <c r="G17" t="n">
        <v>4.25</v>
      </c>
      <c r="H17" t="inlineStr">
        <is>
          <t>PC</t>
        </is>
      </c>
      <c r="I17" t="inlineStr">
        <is>
          <t>12/2025</t>
        </is>
      </c>
    </row>
    <row r="18">
      <c r="A18" t="n">
        <v>64546</v>
      </c>
      <c r="B18" t="n">
        <v>128</v>
      </c>
      <c r="C18" s="556" t="n">
        <v>45992</v>
      </c>
      <c r="D18" t="inlineStr">
        <is>
          <t>Love Cabaret</t>
        </is>
      </c>
      <c r="E18" t="n">
        <v>21073</v>
      </c>
      <c r="F18" t="inlineStr">
        <is>
          <t>CALDA DE AGAVE AZUL JASMINE ORGANICO 330ML UN</t>
        </is>
      </c>
      <c r="G18" t="n">
        <v>4</v>
      </c>
      <c r="H18" t="inlineStr">
        <is>
          <t>UN</t>
        </is>
      </c>
      <c r="I18" t="inlineStr">
        <is>
          <t>12/2025</t>
        </is>
      </c>
    </row>
    <row r="19">
      <c r="A19" t="n">
        <v>64547</v>
      </c>
      <c r="B19" t="n">
        <v>128</v>
      </c>
      <c r="C19" s="556" t="n">
        <v>45992</v>
      </c>
      <c r="D19" t="inlineStr">
        <is>
          <t>Love Cabaret</t>
        </is>
      </c>
      <c r="E19" t="n">
        <v>24110</v>
      </c>
      <c r="F19" t="inlineStr">
        <is>
          <t>CANELA EM PO KG</t>
        </is>
      </c>
      <c r="G19" t="n">
        <v>0.12</v>
      </c>
      <c r="H19" t="inlineStr">
        <is>
          <t>KG</t>
        </is>
      </c>
      <c r="I19" t="inlineStr">
        <is>
          <t>12/2025</t>
        </is>
      </c>
    </row>
    <row r="20">
      <c r="A20" t="n">
        <v>64548</v>
      </c>
      <c r="B20" t="n">
        <v>128</v>
      </c>
      <c r="C20" s="556" t="n">
        <v>45992</v>
      </c>
      <c r="D20" t="inlineStr">
        <is>
          <t>Love Cabaret</t>
        </is>
      </c>
      <c r="E20" t="n">
        <v>23546</v>
      </c>
      <c r="F20" t="inlineStr">
        <is>
          <t>CARDAMOMO INTEIRO VERDE KG</t>
        </is>
      </c>
      <c r="G20" t="n">
        <v>0.5</v>
      </c>
      <c r="H20" t="inlineStr">
        <is>
          <t>KG</t>
        </is>
      </c>
      <c r="I20" t="inlineStr">
        <is>
          <t>12/2025</t>
        </is>
      </c>
    </row>
    <row r="21">
      <c r="A21" t="n">
        <v>64549</v>
      </c>
      <c r="B21" t="n">
        <v>128</v>
      </c>
      <c r="C21" s="556" t="n">
        <v>45992</v>
      </c>
      <c r="D21" t="inlineStr">
        <is>
          <t>Love Cabaret</t>
        </is>
      </c>
      <c r="E21" t="n">
        <v>24118</v>
      </c>
      <c r="F21" t="inlineStr">
        <is>
          <t>CASTANHA DE CAJU CRUA KG</t>
        </is>
      </c>
      <c r="G21" t="n">
        <v>2.46</v>
      </c>
      <c r="H21" t="inlineStr">
        <is>
          <t>KG</t>
        </is>
      </c>
      <c r="I21" t="inlineStr">
        <is>
          <t>12/2025</t>
        </is>
      </c>
    </row>
    <row r="22">
      <c r="A22" t="n">
        <v>64550</v>
      </c>
      <c r="B22" t="n">
        <v>128</v>
      </c>
      <c r="C22" s="556" t="n">
        <v>45992</v>
      </c>
      <c r="D22" t="inlineStr">
        <is>
          <t>Love Cabaret</t>
        </is>
      </c>
      <c r="E22" t="n">
        <v>20044</v>
      </c>
      <c r="F22" t="inlineStr">
        <is>
          <t>CHIMICHURRI KG</t>
        </is>
      </c>
      <c r="G22" t="n">
        <v>0.61</v>
      </c>
      <c r="H22" t="inlineStr">
        <is>
          <t>KG</t>
        </is>
      </c>
      <c r="I22" t="inlineStr">
        <is>
          <t>12/2025</t>
        </is>
      </c>
    </row>
    <row r="23">
      <c r="A23" t="n">
        <v>64551</v>
      </c>
      <c r="B23" t="n">
        <v>128</v>
      </c>
      <c r="C23" s="556" t="n">
        <v>45992</v>
      </c>
      <c r="D23" t="inlineStr">
        <is>
          <t>Love Cabaret</t>
        </is>
      </c>
      <c r="E23" t="n">
        <v>24170</v>
      </c>
      <c r="F23" t="inlineStr">
        <is>
          <t>COENTRO EM GRAO KG</t>
        </is>
      </c>
      <c r="G23" t="n">
        <v>0.8</v>
      </c>
      <c r="H23" t="inlineStr">
        <is>
          <t>KG</t>
        </is>
      </c>
      <c r="I23" t="inlineStr">
        <is>
          <t>12/2025</t>
        </is>
      </c>
    </row>
    <row r="24">
      <c r="A24" t="n">
        <v>64552</v>
      </c>
      <c r="B24" t="n">
        <v>128</v>
      </c>
      <c r="C24" s="556" t="n">
        <v>45992</v>
      </c>
      <c r="D24" t="inlineStr">
        <is>
          <t>Love Cabaret</t>
        </is>
      </c>
      <c r="E24" t="n">
        <v>20689</v>
      </c>
      <c r="F24" t="inlineStr">
        <is>
          <t>CREME DE LEITE FRESCO QUATA C/1,01LT</t>
        </is>
      </c>
      <c r="G24" t="n">
        <v>5.3</v>
      </c>
      <c r="H24" t="inlineStr">
        <is>
          <t>UN</t>
        </is>
      </c>
      <c r="I24" t="inlineStr">
        <is>
          <t>12/2025</t>
        </is>
      </c>
    </row>
    <row r="25">
      <c r="A25" t="n">
        <v>64553</v>
      </c>
      <c r="B25" t="n">
        <v>128</v>
      </c>
      <c r="C25" s="556" t="n">
        <v>45992</v>
      </c>
      <c r="D25" t="inlineStr">
        <is>
          <t>Love Cabaret</t>
        </is>
      </c>
      <c r="E25" t="n">
        <v>20681</v>
      </c>
      <c r="F25" t="inlineStr">
        <is>
          <t>CREME DE LEITE NESTLE 200GR C/ 27UN</t>
        </is>
      </c>
      <c r="G25" t="n">
        <v>2</v>
      </c>
      <c r="H25" t="inlineStr">
        <is>
          <t>UN</t>
        </is>
      </c>
      <c r="I25" t="inlineStr">
        <is>
          <t>12/2025</t>
        </is>
      </c>
    </row>
    <row r="26">
      <c r="A26" t="n">
        <v>64554</v>
      </c>
      <c r="B26" t="n">
        <v>128</v>
      </c>
      <c r="C26" s="556" t="n">
        <v>45992</v>
      </c>
      <c r="D26" t="inlineStr">
        <is>
          <t>Love Cabaret</t>
        </is>
      </c>
      <c r="E26" t="n">
        <v>23534</v>
      </c>
      <c r="F26" t="inlineStr">
        <is>
          <t>ESSENCIA DE BAUNILHA CEPERA 1L</t>
        </is>
      </c>
      <c r="G26" t="n">
        <v>0.48</v>
      </c>
      <c r="H26" t="inlineStr">
        <is>
          <t>LT</t>
        </is>
      </c>
      <c r="I26" t="inlineStr">
        <is>
          <t>12/2025</t>
        </is>
      </c>
    </row>
    <row r="27">
      <c r="A27" t="n">
        <v>64555</v>
      </c>
      <c r="B27" t="n">
        <v>128</v>
      </c>
      <c r="C27" s="556" t="n">
        <v>45992</v>
      </c>
      <c r="D27" t="inlineStr">
        <is>
          <t>Love Cabaret</t>
        </is>
      </c>
      <c r="E27" t="n">
        <v>20315</v>
      </c>
      <c r="F27" t="inlineStr">
        <is>
          <t>FARINHA DE ARROZ MANINHO 1KG</t>
        </is>
      </c>
      <c r="G27" t="n">
        <v>10.55</v>
      </c>
      <c r="H27" t="inlineStr">
        <is>
          <t>UN</t>
        </is>
      </c>
      <c r="I27" t="inlineStr">
        <is>
          <t>12/2025</t>
        </is>
      </c>
    </row>
    <row r="28">
      <c r="A28" t="n">
        <v>64556</v>
      </c>
      <c r="B28" t="n">
        <v>128</v>
      </c>
      <c r="C28" s="556" t="n">
        <v>45992</v>
      </c>
      <c r="D28" t="inlineStr">
        <is>
          <t>Love Cabaret</t>
        </is>
      </c>
      <c r="E28" t="n">
        <v>24233</v>
      </c>
      <c r="F28" t="inlineStr">
        <is>
          <t>FARINHA DE MANDIOCA CRUA GROSSA YOKI C/1KG</t>
        </is>
      </c>
      <c r="G28" t="n">
        <v>1</v>
      </c>
      <c r="H28" t="inlineStr">
        <is>
          <t>PC</t>
        </is>
      </c>
      <c r="I28" t="inlineStr">
        <is>
          <t>12/2025</t>
        </is>
      </c>
    </row>
    <row r="29">
      <c r="A29" t="n">
        <v>64557</v>
      </c>
      <c r="B29" t="n">
        <v>128</v>
      </c>
      <c r="C29" s="556" t="n">
        <v>45992</v>
      </c>
      <c r="D29" t="inlineStr">
        <is>
          <t>Love Cabaret</t>
        </is>
      </c>
      <c r="E29" t="n">
        <v>25237</v>
      </c>
      <c r="F29" t="inlineStr">
        <is>
          <t>FARINHA DE TRIGO ANACONDA TIPO 1 PREMIUM C/1KG</t>
        </is>
      </c>
      <c r="G29" t="n">
        <v>11.42</v>
      </c>
      <c r="H29" t="inlineStr">
        <is>
          <t>UN</t>
        </is>
      </c>
      <c r="I29" t="inlineStr">
        <is>
          <t>12/2025</t>
        </is>
      </c>
    </row>
    <row r="30">
      <c r="A30" t="n">
        <v>64558</v>
      </c>
      <c r="B30" t="n">
        <v>128</v>
      </c>
      <c r="C30" s="556" t="n">
        <v>45992</v>
      </c>
      <c r="D30" t="inlineStr">
        <is>
          <t>Love Cabaret</t>
        </is>
      </c>
      <c r="E30" t="n">
        <v>20358</v>
      </c>
      <c r="F30" t="inlineStr">
        <is>
          <t>FARINHA PANKO ROMARIZ C/1KG</t>
        </is>
      </c>
      <c r="G30" t="n">
        <v>4</v>
      </c>
      <c r="H30" t="inlineStr">
        <is>
          <t>PC</t>
        </is>
      </c>
      <c r="I30" t="inlineStr">
        <is>
          <t>12/2025</t>
        </is>
      </c>
    </row>
    <row r="31">
      <c r="A31" t="n">
        <v>64559</v>
      </c>
      <c r="B31" t="n">
        <v>128</v>
      </c>
      <c r="C31" s="556" t="n">
        <v>45992</v>
      </c>
      <c r="D31" t="inlineStr">
        <is>
          <t>Love Cabaret</t>
        </is>
      </c>
      <c r="E31" t="n">
        <v>20242</v>
      </c>
      <c r="F31" t="inlineStr">
        <is>
          <t>FEIJAO CARIOCA CAMIL C/2KG</t>
        </is>
      </c>
      <c r="G31" t="n">
        <v>2</v>
      </c>
      <c r="H31" t="inlineStr">
        <is>
          <t>PC</t>
        </is>
      </c>
      <c r="I31" t="inlineStr">
        <is>
          <t>12/2025</t>
        </is>
      </c>
    </row>
    <row r="32">
      <c r="A32" t="n">
        <v>64560</v>
      </c>
      <c r="B32" t="n">
        <v>128</v>
      </c>
      <c r="C32" s="556" t="n">
        <v>45992</v>
      </c>
      <c r="D32" t="inlineStr">
        <is>
          <t>Love Cabaret</t>
        </is>
      </c>
      <c r="E32" t="n">
        <v>20022</v>
      </c>
      <c r="F32" t="inlineStr">
        <is>
          <t>FERMENTO QUIMICO ROYAL 250G</t>
        </is>
      </c>
      <c r="G32" t="n">
        <v>0.18</v>
      </c>
      <c r="H32" t="inlineStr">
        <is>
          <t>UN</t>
        </is>
      </c>
      <c r="I32" t="inlineStr">
        <is>
          <t>12/2025</t>
        </is>
      </c>
    </row>
    <row r="33">
      <c r="A33" t="n">
        <v>64561</v>
      </c>
      <c r="B33" t="n">
        <v>128</v>
      </c>
      <c r="C33" s="556" t="n">
        <v>45992</v>
      </c>
      <c r="D33" t="inlineStr">
        <is>
          <t>Love Cabaret</t>
        </is>
      </c>
      <c r="E33" t="n">
        <v>24296</v>
      </c>
      <c r="F33" t="inlineStr">
        <is>
          <t>GERGELIM BRANCO KG</t>
        </is>
      </c>
      <c r="G33" t="n">
        <v>0.78</v>
      </c>
      <c r="H33" t="inlineStr">
        <is>
          <t>KG</t>
        </is>
      </c>
      <c r="I33" t="inlineStr">
        <is>
          <t>12/2025</t>
        </is>
      </c>
    </row>
    <row r="34">
      <c r="A34" t="n">
        <v>64562</v>
      </c>
      <c r="B34" t="n">
        <v>128</v>
      </c>
      <c r="C34" s="556" t="n">
        <v>45992</v>
      </c>
      <c r="D34" t="inlineStr">
        <is>
          <t>Love Cabaret</t>
        </is>
      </c>
      <c r="E34" t="n">
        <v>20213</v>
      </c>
      <c r="F34" t="inlineStr">
        <is>
          <t>GRAO DE BICO CAMIL C/2KG</t>
        </is>
      </c>
      <c r="G34" t="n">
        <v>4</v>
      </c>
      <c r="H34" t="inlineStr">
        <is>
          <t>PC</t>
        </is>
      </c>
      <c r="I34" t="inlineStr">
        <is>
          <t>12/2025</t>
        </is>
      </c>
    </row>
    <row r="35">
      <c r="A35" t="n">
        <v>64563</v>
      </c>
      <c r="B35" t="n">
        <v>128</v>
      </c>
      <c r="C35" s="556" t="n">
        <v>45992</v>
      </c>
      <c r="D35" t="inlineStr">
        <is>
          <t>Love Cabaret</t>
        </is>
      </c>
      <c r="E35" t="n">
        <v>20056</v>
      </c>
      <c r="F35" t="inlineStr">
        <is>
          <t>KETCHUP HEINZ C/1,033 KG</t>
        </is>
      </c>
      <c r="G35" t="n">
        <v>2</v>
      </c>
      <c r="H35" t="inlineStr">
        <is>
          <t>PC</t>
        </is>
      </c>
      <c r="I35" t="inlineStr">
        <is>
          <t>12/2025</t>
        </is>
      </c>
    </row>
    <row r="36">
      <c r="A36" t="n">
        <v>64564</v>
      </c>
      <c r="B36" t="n">
        <v>128</v>
      </c>
      <c r="C36" s="556" t="n">
        <v>45992</v>
      </c>
      <c r="D36" t="inlineStr">
        <is>
          <t>Love Cabaret</t>
        </is>
      </c>
      <c r="E36" t="n">
        <v>24331</v>
      </c>
      <c r="F36" t="inlineStr">
        <is>
          <t>LINGUICA CALABRESA KG</t>
        </is>
      </c>
      <c r="G36" t="n">
        <v>3</v>
      </c>
      <c r="H36" t="inlineStr">
        <is>
          <t>KG</t>
        </is>
      </c>
      <c r="I36" t="inlineStr">
        <is>
          <t>12/2025</t>
        </is>
      </c>
    </row>
    <row r="37">
      <c r="A37" t="n">
        <v>64565</v>
      </c>
      <c r="B37" t="n">
        <v>128</v>
      </c>
      <c r="C37" s="556" t="n">
        <v>45992</v>
      </c>
      <c r="D37" t="inlineStr">
        <is>
          <t>Love Cabaret</t>
        </is>
      </c>
      <c r="E37" t="n">
        <v>20501</v>
      </c>
      <c r="F37" t="inlineStr">
        <is>
          <t>LINGUICA TOSCANA AURORA KG</t>
        </is>
      </c>
      <c r="G37" t="n">
        <v>5</v>
      </c>
      <c r="H37" t="inlineStr">
        <is>
          <t>KG</t>
        </is>
      </c>
      <c r="I37" t="inlineStr">
        <is>
          <t>12/2025</t>
        </is>
      </c>
    </row>
    <row r="38">
      <c r="A38" t="n">
        <v>64566</v>
      </c>
      <c r="B38" t="n">
        <v>128</v>
      </c>
      <c r="C38" s="556" t="n">
        <v>45992</v>
      </c>
      <c r="D38" t="inlineStr">
        <is>
          <t>Love Cabaret</t>
        </is>
      </c>
      <c r="E38" t="n">
        <v>20114</v>
      </c>
      <c r="F38" t="inlineStr">
        <is>
          <t>MACARRAO LINGUINE GRANO DURO DIVELLA  500GR</t>
        </is>
      </c>
      <c r="G38" t="n">
        <v>18.79</v>
      </c>
      <c r="H38" t="inlineStr">
        <is>
          <t>UN</t>
        </is>
      </c>
      <c r="I38" t="inlineStr">
        <is>
          <t>12/2025</t>
        </is>
      </c>
    </row>
    <row r="39">
      <c r="A39" t="n">
        <v>64567</v>
      </c>
      <c r="B39" t="n">
        <v>128</v>
      </c>
      <c r="C39" s="556" t="n">
        <v>45992</v>
      </c>
      <c r="D39" t="inlineStr">
        <is>
          <t>Love Cabaret</t>
        </is>
      </c>
      <c r="E39" t="n">
        <v>25215</v>
      </c>
      <c r="F39" t="inlineStr">
        <is>
          <t>MASSA DE GUIOZA C/20 FOLHAS DE 190G</t>
        </is>
      </c>
      <c r="G39" t="n">
        <v>12</v>
      </c>
      <c r="H39" t="inlineStr">
        <is>
          <t>PC</t>
        </is>
      </c>
      <c r="I39" t="inlineStr">
        <is>
          <t>12/2025</t>
        </is>
      </c>
    </row>
    <row r="40">
      <c r="A40" t="n">
        <v>64568</v>
      </c>
      <c r="B40" t="n">
        <v>128</v>
      </c>
      <c r="C40" s="556" t="n">
        <v>45992</v>
      </c>
      <c r="D40" t="inlineStr">
        <is>
          <t>Love Cabaret</t>
        </is>
      </c>
      <c r="E40" t="n">
        <v>20121</v>
      </c>
      <c r="F40" t="inlineStr">
        <is>
          <t>MASSA ROLINHO PRIMAVERA 30 FOLHAS 20X450G</t>
        </is>
      </c>
      <c r="G40" t="n">
        <v>20</v>
      </c>
      <c r="H40" t="inlineStr">
        <is>
          <t>PC</t>
        </is>
      </c>
      <c r="I40" t="inlineStr">
        <is>
          <t>12/2025</t>
        </is>
      </c>
    </row>
    <row r="41">
      <c r="A41" t="n">
        <v>64569</v>
      </c>
      <c r="B41" t="n">
        <v>128</v>
      </c>
      <c r="C41" s="556" t="n">
        <v>45992</v>
      </c>
      <c r="D41" t="inlineStr">
        <is>
          <t>Love Cabaret</t>
        </is>
      </c>
      <c r="E41" t="n">
        <v>20832</v>
      </c>
      <c r="F41" t="inlineStr">
        <is>
          <t>MEL FLORISMEL SILVESTRE C/1KG</t>
        </is>
      </c>
      <c r="G41" t="n">
        <v>2.5</v>
      </c>
      <c r="H41" t="inlineStr">
        <is>
          <t>PT</t>
        </is>
      </c>
      <c r="I41" t="inlineStr">
        <is>
          <t>12/2025</t>
        </is>
      </c>
    </row>
    <row r="42">
      <c r="A42" t="n">
        <v>64570</v>
      </c>
      <c r="B42" t="n">
        <v>128</v>
      </c>
      <c r="C42" s="556" t="n">
        <v>45992</v>
      </c>
      <c r="D42" t="inlineStr">
        <is>
          <t>Love Cabaret</t>
        </is>
      </c>
      <c r="E42" t="n">
        <v>20871</v>
      </c>
      <c r="F42" t="inlineStr">
        <is>
          <t>MELADO DE CANA JR C/1,3KG</t>
        </is>
      </c>
      <c r="G42" t="n">
        <v>2</v>
      </c>
      <c r="H42" t="inlineStr">
        <is>
          <t>PT</t>
        </is>
      </c>
      <c r="I42" t="inlineStr">
        <is>
          <t>12/2025</t>
        </is>
      </c>
    </row>
    <row r="43">
      <c r="A43" t="n">
        <v>64571</v>
      </c>
      <c r="B43" t="n">
        <v>128</v>
      </c>
      <c r="C43" s="556" t="n">
        <v>45992</v>
      </c>
      <c r="D43" t="inlineStr">
        <is>
          <t>Love Cabaret</t>
        </is>
      </c>
      <c r="E43" t="n">
        <v>25642</v>
      </c>
      <c r="F43" t="inlineStr">
        <is>
          <t>MISSO AZUMA 500G</t>
        </is>
      </c>
      <c r="G43" t="n">
        <v>2.18</v>
      </c>
      <c r="H43" t="inlineStr">
        <is>
          <t>UN</t>
        </is>
      </c>
      <c r="I43" t="inlineStr">
        <is>
          <t>12/2025</t>
        </is>
      </c>
    </row>
    <row r="44">
      <c r="A44" t="n">
        <v>64572</v>
      </c>
      <c r="B44" t="n">
        <v>128</v>
      </c>
      <c r="C44" s="556" t="n">
        <v>45992</v>
      </c>
      <c r="D44" t="inlineStr">
        <is>
          <t>Love Cabaret</t>
        </is>
      </c>
      <c r="E44" t="n">
        <v>19982</v>
      </c>
      <c r="F44" t="inlineStr">
        <is>
          <t>MOLHO INGLES CEPERA C/1L</t>
        </is>
      </c>
      <c r="G44" t="n">
        <v>1.23</v>
      </c>
      <c r="H44" t="inlineStr">
        <is>
          <t>FR</t>
        </is>
      </c>
      <c r="I44" t="inlineStr">
        <is>
          <t>12/2025</t>
        </is>
      </c>
    </row>
    <row r="45">
      <c r="A45" t="n">
        <v>64573</v>
      </c>
      <c r="B45" t="n">
        <v>128</v>
      </c>
      <c r="C45" s="556" t="n">
        <v>45992</v>
      </c>
      <c r="D45" t="inlineStr">
        <is>
          <t>Love Cabaret</t>
        </is>
      </c>
      <c r="E45" t="n">
        <v>19973</v>
      </c>
      <c r="F45" t="inlineStr">
        <is>
          <t>MOLHO SHOYO TRADICIONAL SAKURA C/1,010L UN</t>
        </is>
      </c>
      <c r="G45" t="n">
        <v>3</v>
      </c>
      <c r="H45" t="inlineStr">
        <is>
          <t>UN</t>
        </is>
      </c>
      <c r="I45" t="inlineStr">
        <is>
          <t>12/2025</t>
        </is>
      </c>
    </row>
    <row r="46">
      <c r="A46" t="n">
        <v>64574</v>
      </c>
      <c r="B46" t="n">
        <v>128</v>
      </c>
      <c r="C46" s="556" t="n">
        <v>45992</v>
      </c>
      <c r="D46" t="inlineStr">
        <is>
          <t>Love Cabaret</t>
        </is>
      </c>
      <c r="E46" t="n">
        <v>24620</v>
      </c>
      <c r="F46" t="inlineStr">
        <is>
          <t>NIBS DE CACAU KG</t>
        </is>
      </c>
      <c r="G46" t="n">
        <v>1.07</v>
      </c>
      <c r="H46" t="inlineStr">
        <is>
          <t>KG</t>
        </is>
      </c>
      <c r="I46" t="inlineStr">
        <is>
          <t>12/2025</t>
        </is>
      </c>
    </row>
    <row r="47">
      <c r="A47" t="n">
        <v>64575</v>
      </c>
      <c r="B47" t="n">
        <v>128</v>
      </c>
      <c r="C47" s="556" t="n">
        <v>45992</v>
      </c>
      <c r="D47" t="inlineStr">
        <is>
          <t>Love Cabaret</t>
        </is>
      </c>
      <c r="E47" t="n">
        <v>19939</v>
      </c>
      <c r="F47" t="inlineStr">
        <is>
          <t>NOZ MOSCADA INTEIRA KG</t>
        </is>
      </c>
      <c r="G47" t="n">
        <v>0.12</v>
      </c>
      <c r="H47" t="inlineStr">
        <is>
          <t>KG</t>
        </is>
      </c>
      <c r="I47" t="inlineStr">
        <is>
          <t>12/2025</t>
        </is>
      </c>
    </row>
    <row r="48">
      <c r="A48" t="n">
        <v>64576</v>
      </c>
      <c r="B48" t="n">
        <v>128</v>
      </c>
      <c r="C48" s="556" t="n">
        <v>45992</v>
      </c>
      <c r="D48" t="inlineStr">
        <is>
          <t>Love Cabaret</t>
        </is>
      </c>
      <c r="E48" t="n">
        <v>23893</v>
      </c>
      <c r="F48" t="inlineStr">
        <is>
          <t>OLEO DE GERGELIM TORRADO L</t>
        </is>
      </c>
      <c r="G48" t="n">
        <v>0.7</v>
      </c>
      <c r="H48" t="inlineStr">
        <is>
          <t>LT</t>
        </is>
      </c>
      <c r="I48" t="inlineStr">
        <is>
          <t>12/2025</t>
        </is>
      </c>
    </row>
    <row r="49">
      <c r="A49" t="n">
        <v>64577</v>
      </c>
      <c r="B49" t="n">
        <v>128</v>
      </c>
      <c r="C49" s="556" t="n">
        <v>45992</v>
      </c>
      <c r="D49" t="inlineStr">
        <is>
          <t>Love Cabaret</t>
        </is>
      </c>
      <c r="E49" t="n">
        <v>20985</v>
      </c>
      <c r="F49" t="inlineStr">
        <is>
          <t>OLEO DE SOJA LIZA 900ML</t>
        </is>
      </c>
      <c r="G49" t="n">
        <v>15</v>
      </c>
      <c r="H49" t="inlineStr">
        <is>
          <t>UN</t>
        </is>
      </c>
      <c r="I49" t="inlineStr">
        <is>
          <t>12/2025</t>
        </is>
      </c>
    </row>
    <row r="50">
      <c r="A50" t="n">
        <v>64578</v>
      </c>
      <c r="B50" t="n">
        <v>128</v>
      </c>
      <c r="C50" s="556" t="n">
        <v>45992</v>
      </c>
      <c r="D50" t="inlineStr">
        <is>
          <t>Love Cabaret</t>
        </is>
      </c>
      <c r="E50" t="n">
        <v>24392</v>
      </c>
      <c r="F50" t="inlineStr">
        <is>
          <t>OREGANO KG</t>
        </is>
      </c>
      <c r="G50" t="n">
        <v>0.11</v>
      </c>
      <c r="H50" t="inlineStr">
        <is>
          <t>KG</t>
        </is>
      </c>
      <c r="I50" t="inlineStr">
        <is>
          <t>12/2025</t>
        </is>
      </c>
    </row>
    <row r="51">
      <c r="A51" t="n">
        <v>64579</v>
      </c>
      <c r="B51" t="n">
        <v>128</v>
      </c>
      <c r="C51" s="556" t="n">
        <v>45992</v>
      </c>
      <c r="D51" t="inlineStr">
        <is>
          <t>Love Cabaret</t>
        </is>
      </c>
      <c r="E51" t="n">
        <v>23502</v>
      </c>
      <c r="F51" t="inlineStr">
        <is>
          <t>PAPRICA DEFUMADA PCT 500G UN</t>
        </is>
      </c>
      <c r="G51" t="n">
        <v>0.4</v>
      </c>
      <c r="H51" t="inlineStr">
        <is>
          <t>UN</t>
        </is>
      </c>
      <c r="I51" t="inlineStr">
        <is>
          <t>12/2025</t>
        </is>
      </c>
    </row>
    <row r="52">
      <c r="A52" t="n">
        <v>64580</v>
      </c>
      <c r="B52" t="n">
        <v>128</v>
      </c>
      <c r="C52" s="556" t="n">
        <v>45992</v>
      </c>
      <c r="D52" t="inlineStr">
        <is>
          <t>Love Cabaret</t>
        </is>
      </c>
      <c r="E52" t="n">
        <v>27814</v>
      </c>
      <c r="F52" t="inlineStr">
        <is>
          <t>PESSEGO EM CALDA FALANI 820GR</t>
        </is>
      </c>
      <c r="G52" t="n">
        <v>4</v>
      </c>
      <c r="H52" t="inlineStr">
        <is>
          <t>GR</t>
        </is>
      </c>
      <c r="I52" t="inlineStr">
        <is>
          <t>12/2025</t>
        </is>
      </c>
    </row>
    <row r="53">
      <c r="A53" t="n">
        <v>64581</v>
      </c>
      <c r="B53" t="n">
        <v>128</v>
      </c>
      <c r="C53" s="556" t="n">
        <v>45992</v>
      </c>
      <c r="D53" t="inlineStr">
        <is>
          <t>Love Cabaret</t>
        </is>
      </c>
      <c r="E53" t="n">
        <v>23479</v>
      </c>
      <c r="F53" t="inlineStr">
        <is>
          <t>PIMENTA DO REINO EM PO KG</t>
        </is>
      </c>
      <c r="G53" t="n">
        <v>0.44</v>
      </c>
      <c r="H53" t="inlineStr">
        <is>
          <t>KG</t>
        </is>
      </c>
      <c r="I53" t="inlineStr">
        <is>
          <t>12/2025</t>
        </is>
      </c>
    </row>
    <row r="54">
      <c r="A54" t="n">
        <v>64582</v>
      </c>
      <c r="B54" t="n">
        <v>128</v>
      </c>
      <c r="C54" s="556" t="n">
        <v>45992</v>
      </c>
      <c r="D54" t="inlineStr">
        <is>
          <t>Love Cabaret</t>
        </is>
      </c>
      <c r="E54" t="n">
        <v>23489</v>
      </c>
      <c r="F54" t="inlineStr">
        <is>
          <t>SAL DE PARRILLA KG</t>
        </is>
      </c>
      <c r="G54" t="n">
        <v>1.7</v>
      </c>
      <c r="H54" t="inlineStr">
        <is>
          <t>KG</t>
        </is>
      </c>
      <c r="I54" t="inlineStr">
        <is>
          <t>12/2025</t>
        </is>
      </c>
    </row>
    <row r="55">
      <c r="A55" t="n">
        <v>64583</v>
      </c>
      <c r="B55" t="n">
        <v>128</v>
      </c>
      <c r="C55" s="556" t="n">
        <v>45992</v>
      </c>
      <c r="D55" t="inlineStr">
        <is>
          <t>Love Cabaret</t>
        </is>
      </c>
      <c r="E55" t="n">
        <v>19906</v>
      </c>
      <c r="F55" t="inlineStr">
        <is>
          <t>SAL REFINADO CISNE 10X1KG</t>
        </is>
      </c>
      <c r="G55" t="n">
        <v>5.4</v>
      </c>
      <c r="H55" t="inlineStr">
        <is>
          <t>PC</t>
        </is>
      </c>
      <c r="I55" t="inlineStr">
        <is>
          <t>12/2025</t>
        </is>
      </c>
    </row>
    <row r="56">
      <c r="A56" t="n">
        <v>64584</v>
      </c>
      <c r="B56" t="n">
        <v>128</v>
      </c>
      <c r="C56" s="556" t="n">
        <v>45992</v>
      </c>
      <c r="D56" t="inlineStr">
        <is>
          <t>Love Cabaret</t>
        </is>
      </c>
      <c r="E56" t="n">
        <v>20614</v>
      </c>
      <c r="F56" t="inlineStr">
        <is>
          <t>PASTA GERGELIM TAHINE ISTAMBUL 5006 LT</t>
        </is>
      </c>
      <c r="G56" t="n">
        <v>1.2</v>
      </c>
      <c r="H56" t="inlineStr">
        <is>
          <t>UN</t>
        </is>
      </c>
      <c r="I56" t="inlineStr">
        <is>
          <t>12/2025</t>
        </is>
      </c>
    </row>
    <row r="57">
      <c r="A57" t="n">
        <v>64585</v>
      </c>
      <c r="B57" t="n">
        <v>128</v>
      </c>
      <c r="C57" s="556" t="n">
        <v>45992</v>
      </c>
      <c r="D57" t="inlineStr">
        <is>
          <t>Love Cabaret</t>
        </is>
      </c>
      <c r="E57" t="n">
        <v>20590</v>
      </c>
      <c r="F57" t="inlineStr">
        <is>
          <t>TOMATE PELADO ARCOBELLO 2,55KG</t>
        </is>
      </c>
      <c r="G57" t="n">
        <v>5</v>
      </c>
      <c r="H57" t="inlineStr">
        <is>
          <t>UN</t>
        </is>
      </c>
      <c r="I57" t="inlineStr">
        <is>
          <t>12/2025</t>
        </is>
      </c>
    </row>
    <row r="58">
      <c r="A58" t="n">
        <v>64586</v>
      </c>
      <c r="B58" t="n">
        <v>128</v>
      </c>
      <c r="C58" s="556" t="n">
        <v>45992</v>
      </c>
      <c r="D58" t="inlineStr">
        <is>
          <t>Love Cabaret</t>
        </is>
      </c>
      <c r="E58" t="n">
        <v>20202</v>
      </c>
      <c r="F58" t="inlineStr">
        <is>
          <t>VINAGRE DE ARROZ CASTELO 750ML UN</t>
        </is>
      </c>
      <c r="G58" t="n">
        <v>3.3</v>
      </c>
      <c r="H58" t="inlineStr">
        <is>
          <t>UN</t>
        </is>
      </c>
      <c r="I58" t="inlineStr">
        <is>
          <t>12/2025</t>
        </is>
      </c>
    </row>
    <row r="59">
      <c r="A59" t="n">
        <v>64587</v>
      </c>
      <c r="B59" t="n">
        <v>128</v>
      </c>
      <c r="C59" s="556" t="n">
        <v>45992</v>
      </c>
      <c r="D59" t="inlineStr">
        <is>
          <t>Love Cabaret</t>
        </is>
      </c>
      <c r="E59" t="n">
        <v>19658</v>
      </c>
      <c r="F59" t="inlineStr">
        <is>
          <t>ABOBORA JAPONESA / CABOTIAN KG</t>
        </is>
      </c>
      <c r="G59" t="n">
        <v>1.3</v>
      </c>
      <c r="H59" t="inlineStr">
        <is>
          <t>KG</t>
        </is>
      </c>
      <c r="I59" t="inlineStr">
        <is>
          <t>12/2025</t>
        </is>
      </c>
    </row>
    <row r="60">
      <c r="A60" t="n">
        <v>64588</v>
      </c>
      <c r="B60" t="n">
        <v>128</v>
      </c>
      <c r="C60" s="556" t="n">
        <v>45992</v>
      </c>
      <c r="D60" t="inlineStr">
        <is>
          <t>Love Cabaret</t>
        </is>
      </c>
      <c r="E60" t="n">
        <v>19509</v>
      </c>
      <c r="F60" t="inlineStr">
        <is>
          <t>ACELGA KG</t>
        </is>
      </c>
      <c r="G60" t="n">
        <v>1</v>
      </c>
      <c r="H60" t="inlineStr">
        <is>
          <t>KG</t>
        </is>
      </c>
      <c r="I60" t="inlineStr">
        <is>
          <t>12/2025</t>
        </is>
      </c>
    </row>
    <row r="61">
      <c r="A61" t="n">
        <v>64589</v>
      </c>
      <c r="B61" t="n">
        <v>128</v>
      </c>
      <c r="C61" s="556" t="n">
        <v>45992</v>
      </c>
      <c r="D61" t="inlineStr">
        <is>
          <t>Love Cabaret</t>
        </is>
      </c>
      <c r="E61" t="n">
        <v>19506</v>
      </c>
      <c r="F61" t="inlineStr">
        <is>
          <t>ALECRIM KG</t>
        </is>
      </c>
      <c r="G61" t="n">
        <v>0.08</v>
      </c>
      <c r="H61" t="inlineStr">
        <is>
          <t>KG</t>
        </is>
      </c>
      <c r="I61" t="inlineStr">
        <is>
          <t>12/2025</t>
        </is>
      </c>
    </row>
    <row r="62">
      <c r="A62" t="n">
        <v>64590</v>
      </c>
      <c r="B62" t="n">
        <v>128</v>
      </c>
      <c r="C62" s="556" t="n">
        <v>45992</v>
      </c>
      <c r="D62" t="inlineStr">
        <is>
          <t>Love Cabaret</t>
        </is>
      </c>
      <c r="E62" t="n">
        <v>19503</v>
      </c>
      <c r="F62" t="inlineStr">
        <is>
          <t>ALFACE CRESPA KG</t>
        </is>
      </c>
      <c r="G62" t="n">
        <v>1.5</v>
      </c>
      <c r="H62" t="inlineStr">
        <is>
          <t>KG</t>
        </is>
      </c>
      <c r="I62" t="inlineStr">
        <is>
          <t>12/2025</t>
        </is>
      </c>
    </row>
    <row r="63">
      <c r="A63" t="n">
        <v>64591</v>
      </c>
      <c r="B63" t="n">
        <v>128</v>
      </c>
      <c r="C63" s="556" t="n">
        <v>45992</v>
      </c>
      <c r="D63" t="inlineStr">
        <is>
          <t>Love Cabaret</t>
        </is>
      </c>
      <c r="E63" t="n">
        <v>19497</v>
      </c>
      <c r="F63" t="inlineStr">
        <is>
          <t>ALFACE ROMANA MINI KG</t>
        </is>
      </c>
      <c r="G63" t="n">
        <v>0.73</v>
      </c>
      <c r="H63" t="inlineStr">
        <is>
          <t>KG</t>
        </is>
      </c>
      <c r="I63" t="inlineStr">
        <is>
          <t>12/2025</t>
        </is>
      </c>
    </row>
    <row r="64">
      <c r="A64" t="n">
        <v>64592</v>
      </c>
      <c r="B64" t="n">
        <v>128</v>
      </c>
      <c r="C64" s="556" t="n">
        <v>45992</v>
      </c>
      <c r="D64" t="inlineStr">
        <is>
          <t>Love Cabaret</t>
        </is>
      </c>
      <c r="E64" t="n">
        <v>19649</v>
      </c>
      <c r="F64" t="inlineStr">
        <is>
          <t>ALHO DESCASCADO KG</t>
        </is>
      </c>
      <c r="G64" t="n">
        <v>4</v>
      </c>
      <c r="H64" t="inlineStr">
        <is>
          <t>KG</t>
        </is>
      </c>
      <c r="I64" t="inlineStr">
        <is>
          <t>12/2025</t>
        </is>
      </c>
    </row>
    <row r="65">
      <c r="A65" t="n">
        <v>64593</v>
      </c>
      <c r="B65" t="n">
        <v>128</v>
      </c>
      <c r="C65" s="556" t="n">
        <v>45992</v>
      </c>
      <c r="D65" t="inlineStr">
        <is>
          <t>Love Cabaret</t>
        </is>
      </c>
      <c r="E65" t="n">
        <v>24083</v>
      </c>
      <c r="F65" t="inlineStr">
        <is>
          <t>BATATA ASTERIX GRAUDA NOIVA KG</t>
        </is>
      </c>
      <c r="G65" t="n">
        <v>16.5</v>
      </c>
      <c r="H65" t="inlineStr">
        <is>
          <t>KG</t>
        </is>
      </c>
      <c r="I65" t="inlineStr">
        <is>
          <t>12/2025</t>
        </is>
      </c>
    </row>
    <row r="66">
      <c r="A66" t="n">
        <v>64594</v>
      </c>
      <c r="B66" t="n">
        <v>128</v>
      </c>
      <c r="C66" s="556" t="n">
        <v>45992</v>
      </c>
      <c r="D66" t="inlineStr">
        <is>
          <t>Love Cabaret</t>
        </is>
      </c>
      <c r="E66" t="n">
        <v>25555</v>
      </c>
      <c r="F66" t="inlineStr">
        <is>
          <t>BATATA LAVADA KG</t>
        </is>
      </c>
      <c r="G66" t="n">
        <v>18</v>
      </c>
      <c r="H66" t="inlineStr">
        <is>
          <t>KG</t>
        </is>
      </c>
      <c r="I66" t="inlineStr">
        <is>
          <t>12/2025</t>
        </is>
      </c>
    </row>
    <row r="67">
      <c r="A67" t="n">
        <v>64595</v>
      </c>
      <c r="B67" t="n">
        <v>128</v>
      </c>
      <c r="C67" s="556" t="n">
        <v>45992</v>
      </c>
      <c r="D67" t="inlineStr">
        <is>
          <t>Love Cabaret</t>
        </is>
      </c>
      <c r="E67" t="n">
        <v>19634</v>
      </c>
      <c r="F67" t="inlineStr">
        <is>
          <t>BERINJELA KG</t>
        </is>
      </c>
      <c r="G67" t="n">
        <v>2.8</v>
      </c>
      <c r="H67" t="inlineStr">
        <is>
          <t>KG</t>
        </is>
      </c>
      <c r="I67" t="inlineStr">
        <is>
          <t>12/2025</t>
        </is>
      </c>
    </row>
    <row r="68">
      <c r="A68" t="n">
        <v>64596</v>
      </c>
      <c r="B68" t="n">
        <v>128</v>
      </c>
      <c r="C68" s="556" t="n">
        <v>45992</v>
      </c>
      <c r="D68" t="inlineStr">
        <is>
          <t>Love Cabaret</t>
        </is>
      </c>
      <c r="E68" t="n">
        <v>19632</v>
      </c>
      <c r="F68" t="inlineStr">
        <is>
          <t>BETERRABA KG</t>
        </is>
      </c>
      <c r="G68" t="n">
        <v>2</v>
      </c>
      <c r="H68" t="inlineStr">
        <is>
          <t>KG</t>
        </is>
      </c>
      <c r="I68" t="inlineStr">
        <is>
          <t>12/2025</t>
        </is>
      </c>
    </row>
    <row r="69">
      <c r="A69" t="n">
        <v>64597</v>
      </c>
      <c r="B69" t="n">
        <v>128</v>
      </c>
      <c r="C69" s="556" t="n">
        <v>45992</v>
      </c>
      <c r="D69" t="inlineStr">
        <is>
          <t>Love Cabaret</t>
        </is>
      </c>
      <c r="E69" t="n">
        <v>24509</v>
      </c>
      <c r="F69" t="inlineStr">
        <is>
          <t>CEBOLA BRANCA KG</t>
        </is>
      </c>
      <c r="G69" t="n">
        <v>9</v>
      </c>
      <c r="H69" t="inlineStr">
        <is>
          <t>KG</t>
        </is>
      </c>
      <c r="I69" t="inlineStr">
        <is>
          <t>12/2025</t>
        </is>
      </c>
    </row>
    <row r="70">
      <c r="A70" t="n">
        <v>64598</v>
      </c>
      <c r="B70" t="n">
        <v>128</v>
      </c>
      <c r="C70" s="556" t="n">
        <v>45992</v>
      </c>
      <c r="D70" t="inlineStr">
        <is>
          <t>Love Cabaret</t>
        </is>
      </c>
      <c r="E70" t="n">
        <v>19623</v>
      </c>
      <c r="F70" t="inlineStr">
        <is>
          <t>CEBOLA ROXA KG</t>
        </is>
      </c>
      <c r="G70" t="n">
        <v>5</v>
      </c>
      <c r="H70" t="inlineStr">
        <is>
          <t>KG</t>
        </is>
      </c>
      <c r="I70" t="inlineStr">
        <is>
          <t>12/2025</t>
        </is>
      </c>
    </row>
    <row r="71">
      <c r="A71" t="n">
        <v>64599</v>
      </c>
      <c r="B71" t="n">
        <v>128</v>
      </c>
      <c r="C71" s="556" t="n">
        <v>45992</v>
      </c>
      <c r="D71" t="inlineStr">
        <is>
          <t>Love Cabaret</t>
        </is>
      </c>
      <c r="E71" t="n">
        <v>19617</v>
      </c>
      <c r="F71" t="inlineStr">
        <is>
          <t>COENTRO KG</t>
        </is>
      </c>
      <c r="G71" t="n">
        <v>0.15</v>
      </c>
      <c r="H71" t="inlineStr">
        <is>
          <t>KG</t>
        </is>
      </c>
      <c r="I71" t="inlineStr">
        <is>
          <t>12/2025</t>
        </is>
      </c>
    </row>
    <row r="72">
      <c r="A72" t="n">
        <v>64600</v>
      </c>
      <c r="B72" t="n">
        <v>128</v>
      </c>
      <c r="C72" s="556" t="n">
        <v>45992</v>
      </c>
      <c r="D72" t="inlineStr">
        <is>
          <t>Love Cabaret</t>
        </is>
      </c>
      <c r="E72" t="n">
        <v>23440</v>
      </c>
      <c r="F72" t="inlineStr">
        <is>
          <t>COGUMELO PORTO BELLO GRANEL KG</t>
        </is>
      </c>
      <c r="G72" t="n">
        <v>1.2</v>
      </c>
      <c r="H72" t="inlineStr">
        <is>
          <t>KG</t>
        </is>
      </c>
      <c r="I72" t="inlineStr">
        <is>
          <t>12/2025</t>
        </is>
      </c>
    </row>
    <row r="73">
      <c r="A73" t="n">
        <v>64601</v>
      </c>
      <c r="B73" t="n">
        <v>128</v>
      </c>
      <c r="C73" s="556" t="n">
        <v>45992</v>
      </c>
      <c r="D73" t="inlineStr">
        <is>
          <t>Love Cabaret</t>
        </is>
      </c>
      <c r="E73" t="n">
        <v>19480</v>
      </c>
      <c r="F73" t="inlineStr">
        <is>
          <t>HORTELA HIDROPONICA KG</t>
        </is>
      </c>
      <c r="G73" t="n">
        <v>0.4</v>
      </c>
      <c r="H73" t="inlineStr">
        <is>
          <t>KG</t>
        </is>
      </c>
      <c r="I73" t="inlineStr">
        <is>
          <t>12/2025</t>
        </is>
      </c>
    </row>
    <row r="74">
      <c r="A74" t="n">
        <v>64602</v>
      </c>
      <c r="B74" t="n">
        <v>128</v>
      </c>
      <c r="C74" s="556" t="n">
        <v>45992</v>
      </c>
      <c r="D74" t="inlineStr">
        <is>
          <t>Love Cabaret</t>
        </is>
      </c>
      <c r="E74" t="n">
        <v>19476</v>
      </c>
      <c r="F74" t="inlineStr">
        <is>
          <t>MANJERICAO KG</t>
        </is>
      </c>
      <c r="G74" t="n">
        <v>0.1</v>
      </c>
      <c r="H74" t="inlineStr">
        <is>
          <t>KG</t>
        </is>
      </c>
      <c r="I74" t="inlineStr">
        <is>
          <t>12/2025</t>
        </is>
      </c>
    </row>
    <row r="75">
      <c r="A75" t="n">
        <v>64603</v>
      </c>
      <c r="B75" t="n">
        <v>128</v>
      </c>
      <c r="C75" s="556" t="n">
        <v>45992</v>
      </c>
      <c r="D75" t="inlineStr">
        <is>
          <t>Love Cabaret</t>
        </is>
      </c>
      <c r="E75" t="n">
        <v>19477</v>
      </c>
      <c r="F75" t="inlineStr">
        <is>
          <t>MANJERICAO ROXO KG</t>
        </is>
      </c>
      <c r="G75" t="n">
        <v>0.1</v>
      </c>
      <c r="H75" t="inlineStr">
        <is>
          <t>KG</t>
        </is>
      </c>
      <c r="I75" t="inlineStr">
        <is>
          <t>12/2025</t>
        </is>
      </c>
    </row>
    <row r="76">
      <c r="A76" t="n">
        <v>64604</v>
      </c>
      <c r="B76" t="n">
        <v>128</v>
      </c>
      <c r="C76" s="556" t="n">
        <v>45992</v>
      </c>
      <c r="D76" t="inlineStr">
        <is>
          <t>Love Cabaret</t>
        </is>
      </c>
      <c r="E76" t="n">
        <v>24394</v>
      </c>
      <c r="F76" t="inlineStr">
        <is>
          <t>OVO BRANCO UN</t>
        </is>
      </c>
      <c r="G76" t="n">
        <v>20</v>
      </c>
      <c r="H76" t="inlineStr">
        <is>
          <t>UN</t>
        </is>
      </c>
      <c r="I76" t="inlineStr">
        <is>
          <t>12/2025</t>
        </is>
      </c>
    </row>
    <row r="77">
      <c r="A77" t="n">
        <v>64605</v>
      </c>
      <c r="B77" t="n">
        <v>128</v>
      </c>
      <c r="C77" s="556" t="n">
        <v>45992</v>
      </c>
      <c r="D77" t="inlineStr">
        <is>
          <t>Love Cabaret</t>
        </is>
      </c>
      <c r="E77" t="n">
        <v>19589</v>
      </c>
      <c r="F77" t="inlineStr">
        <is>
          <t>PEPINO JAPONES KG</t>
        </is>
      </c>
      <c r="G77" t="n">
        <v>0.28</v>
      </c>
      <c r="H77" t="inlineStr">
        <is>
          <t>KG</t>
        </is>
      </c>
      <c r="I77" t="inlineStr">
        <is>
          <t>12/2025</t>
        </is>
      </c>
    </row>
    <row r="78">
      <c r="A78" t="n">
        <v>64606</v>
      </c>
      <c r="B78" t="n">
        <v>128</v>
      </c>
      <c r="C78" s="556" t="n">
        <v>45992</v>
      </c>
      <c r="D78" t="inlineStr">
        <is>
          <t>Love Cabaret</t>
        </is>
      </c>
      <c r="E78" t="n">
        <v>19572</v>
      </c>
      <c r="F78" t="inlineStr">
        <is>
          <t>PIMENTA DEDO DE MOCA KG</t>
        </is>
      </c>
      <c r="G78" t="n">
        <v>0.2</v>
      </c>
      <c r="H78" t="inlineStr">
        <is>
          <t>KG</t>
        </is>
      </c>
      <c r="I78" t="inlineStr">
        <is>
          <t>12/2025</t>
        </is>
      </c>
    </row>
    <row r="79">
      <c r="A79" t="n">
        <v>64607</v>
      </c>
      <c r="B79" t="n">
        <v>128</v>
      </c>
      <c r="C79" s="556" t="n">
        <v>45992</v>
      </c>
      <c r="D79" t="inlineStr">
        <is>
          <t>Love Cabaret</t>
        </is>
      </c>
      <c r="E79" t="n">
        <v>19570</v>
      </c>
      <c r="F79" t="inlineStr">
        <is>
          <t>PIMENTA JALAPENO KG</t>
        </is>
      </c>
      <c r="G79" t="n">
        <v>0.3</v>
      </c>
      <c r="H79" t="inlineStr">
        <is>
          <t>KG</t>
        </is>
      </c>
      <c r="I79" t="inlineStr">
        <is>
          <t>12/2025</t>
        </is>
      </c>
    </row>
    <row r="80">
      <c r="A80" t="n">
        <v>64608</v>
      </c>
      <c r="B80" t="n">
        <v>128</v>
      </c>
      <c r="C80" s="556" t="n">
        <v>45992</v>
      </c>
      <c r="D80" t="inlineStr">
        <is>
          <t>Love Cabaret</t>
        </is>
      </c>
      <c r="E80" t="n">
        <v>19567</v>
      </c>
      <c r="F80" t="inlineStr">
        <is>
          <t>PIMENTA JAMAICA EM GRAO KG</t>
        </is>
      </c>
      <c r="G80" t="n">
        <v>0.23</v>
      </c>
      <c r="H80" t="inlineStr">
        <is>
          <t>KG</t>
        </is>
      </c>
      <c r="I80" t="inlineStr">
        <is>
          <t>12/2025</t>
        </is>
      </c>
    </row>
    <row r="81">
      <c r="A81" t="n">
        <v>64609</v>
      </c>
      <c r="B81" t="n">
        <v>128</v>
      </c>
      <c r="C81" s="556" t="n">
        <v>45992</v>
      </c>
      <c r="D81" t="inlineStr">
        <is>
          <t>Love Cabaret</t>
        </is>
      </c>
      <c r="E81" t="n">
        <v>19472</v>
      </c>
      <c r="F81" t="inlineStr">
        <is>
          <t>RUCULA KG</t>
        </is>
      </c>
      <c r="G81" t="n">
        <v>1</v>
      </c>
      <c r="H81" t="inlineStr">
        <is>
          <t>KG</t>
        </is>
      </c>
      <c r="I81" t="inlineStr">
        <is>
          <t>12/2025</t>
        </is>
      </c>
    </row>
    <row r="82">
      <c r="A82" t="n">
        <v>64610</v>
      </c>
      <c r="B82" t="n">
        <v>128</v>
      </c>
      <c r="C82" s="556" t="n">
        <v>45992</v>
      </c>
      <c r="D82" t="inlineStr">
        <is>
          <t>Love Cabaret</t>
        </is>
      </c>
      <c r="E82" t="n">
        <v>23113</v>
      </c>
      <c r="F82" t="inlineStr">
        <is>
          <t>SALSA KG</t>
        </is>
      </c>
      <c r="G82" t="n">
        <v>0.3</v>
      </c>
      <c r="H82" t="inlineStr">
        <is>
          <t>KG</t>
        </is>
      </c>
      <c r="I82" t="inlineStr">
        <is>
          <t>12/2025</t>
        </is>
      </c>
    </row>
    <row r="83">
      <c r="A83" t="n">
        <v>64611</v>
      </c>
      <c r="B83" t="n">
        <v>128</v>
      </c>
      <c r="C83" s="556" t="n">
        <v>45992</v>
      </c>
      <c r="D83" t="inlineStr">
        <is>
          <t>Love Cabaret</t>
        </is>
      </c>
      <c r="E83" t="n">
        <v>19532</v>
      </c>
      <c r="F83" t="inlineStr">
        <is>
          <t>TOMATE SALADA ITALIANO KG</t>
        </is>
      </c>
      <c r="G83" t="n">
        <v>5</v>
      </c>
      <c r="H83" t="inlineStr">
        <is>
          <t>KG</t>
        </is>
      </c>
      <c r="I83" t="inlineStr">
        <is>
          <t>12/2025</t>
        </is>
      </c>
    </row>
    <row r="84">
      <c r="A84" t="n">
        <v>64612</v>
      </c>
      <c r="B84" t="n">
        <v>128</v>
      </c>
      <c r="C84" s="556" t="n">
        <v>45992</v>
      </c>
      <c r="D84" t="inlineStr">
        <is>
          <t>Love Cabaret</t>
        </is>
      </c>
      <c r="E84" t="n">
        <v>23108</v>
      </c>
      <c r="F84" t="inlineStr">
        <is>
          <t>TOMILHO KG</t>
        </is>
      </c>
      <c r="G84" t="n">
        <v>0.1</v>
      </c>
      <c r="H84" t="inlineStr">
        <is>
          <t>KG</t>
        </is>
      </c>
      <c r="I84" t="inlineStr">
        <is>
          <t>12/2025</t>
        </is>
      </c>
    </row>
    <row r="85">
      <c r="A85" t="n">
        <v>64613</v>
      </c>
      <c r="B85" t="n">
        <v>128</v>
      </c>
      <c r="C85" s="556" t="n">
        <v>45992</v>
      </c>
      <c r="D85" t="inlineStr">
        <is>
          <t>Love Cabaret</t>
        </is>
      </c>
      <c r="E85" t="n">
        <v>25589</v>
      </c>
      <c r="F85" t="inlineStr">
        <is>
          <t>UVA VERDE SEM CAROCO KG</t>
        </is>
      </c>
      <c r="G85" t="n">
        <v>0.3</v>
      </c>
      <c r="H85" t="inlineStr">
        <is>
          <t>KG</t>
        </is>
      </c>
      <c r="I85" t="inlineStr">
        <is>
          <t>12/2025</t>
        </is>
      </c>
    </row>
    <row r="86">
      <c r="A86" t="n">
        <v>64614</v>
      </c>
      <c r="B86" t="n">
        <v>128</v>
      </c>
      <c r="C86" s="556" t="n">
        <v>45992</v>
      </c>
      <c r="D86" t="inlineStr">
        <is>
          <t>Love Cabaret</t>
        </is>
      </c>
      <c r="E86" t="n">
        <v>19527</v>
      </c>
      <c r="F86" t="inlineStr">
        <is>
          <t>VAGEM HOLANDESA KG</t>
        </is>
      </c>
      <c r="G86" t="n">
        <v>1.8</v>
      </c>
      <c r="H86" t="inlineStr">
        <is>
          <t>KG</t>
        </is>
      </c>
      <c r="I86" t="inlineStr">
        <is>
          <t>12/2025</t>
        </is>
      </c>
    </row>
    <row r="87">
      <c r="A87" t="n">
        <v>64615</v>
      </c>
      <c r="B87" t="n">
        <v>128</v>
      </c>
      <c r="C87" s="556" t="n">
        <v>45992</v>
      </c>
      <c r="D87" t="inlineStr">
        <is>
          <t>Love Cabaret</t>
        </is>
      </c>
      <c r="E87" t="n">
        <v>25184</v>
      </c>
      <c r="F87" t="inlineStr">
        <is>
          <t>TUCUPI PRETO BAG KG</t>
        </is>
      </c>
      <c r="G87" t="n">
        <v>2.39</v>
      </c>
      <c r="H87" t="inlineStr">
        <is>
          <t>KG</t>
        </is>
      </c>
      <c r="I87" t="inlineStr">
        <is>
          <t>12/2025</t>
        </is>
      </c>
    </row>
    <row r="88">
      <c r="A88" t="n">
        <v>64616</v>
      </c>
      <c r="B88" t="n">
        <v>128</v>
      </c>
      <c r="C88" s="556" t="n">
        <v>45992</v>
      </c>
      <c r="D88" t="inlineStr">
        <is>
          <t>Love Cabaret</t>
        </is>
      </c>
      <c r="E88" t="n">
        <v>19203</v>
      </c>
      <c r="F88" t="inlineStr">
        <is>
          <t>IOGURTE INTEGRAL NESTLE C/170G UN</t>
        </is>
      </c>
      <c r="G88" t="n">
        <v>16</v>
      </c>
      <c r="H88" t="inlineStr">
        <is>
          <t>UN</t>
        </is>
      </c>
      <c r="I88" t="inlineStr">
        <is>
          <t>12/2025</t>
        </is>
      </c>
    </row>
    <row r="89">
      <c r="A89" t="n">
        <v>64617</v>
      </c>
      <c r="B89" t="n">
        <v>128</v>
      </c>
      <c r="C89" s="556" t="n">
        <v>45992</v>
      </c>
      <c r="D89" t="inlineStr">
        <is>
          <t>Love Cabaret</t>
        </is>
      </c>
      <c r="E89" t="n">
        <v>19421</v>
      </c>
      <c r="F89" t="inlineStr">
        <is>
          <t>LEITE INTEGRAL ITALAC C/12</t>
        </is>
      </c>
      <c r="G89" t="n">
        <v>9</v>
      </c>
      <c r="H89" t="inlineStr">
        <is>
          <t>CX</t>
        </is>
      </c>
      <c r="I89" t="inlineStr">
        <is>
          <t>12/2025</t>
        </is>
      </c>
    </row>
    <row r="90">
      <c r="A90" t="n">
        <v>64618</v>
      </c>
      <c r="B90" t="n">
        <v>128</v>
      </c>
      <c r="C90" s="556" t="n">
        <v>45992</v>
      </c>
      <c r="D90" t="inlineStr">
        <is>
          <t>Love Cabaret</t>
        </is>
      </c>
      <c r="E90" t="n">
        <v>19405</v>
      </c>
      <c r="F90" t="inlineStr">
        <is>
          <t>MANTEIGA S/ SAL TRES MARIAS 5KG</t>
        </is>
      </c>
      <c r="G90" t="n">
        <v>0.31</v>
      </c>
      <c r="H90" t="inlineStr">
        <is>
          <t>KG</t>
        </is>
      </c>
      <c r="I90" t="inlineStr">
        <is>
          <t>12/2025</t>
        </is>
      </c>
    </row>
    <row r="91">
      <c r="A91" t="n">
        <v>64619</v>
      </c>
      <c r="B91" t="n">
        <v>128</v>
      </c>
      <c r="C91" s="556" t="n">
        <v>45992</v>
      </c>
      <c r="D91" t="inlineStr">
        <is>
          <t>Love Cabaret</t>
        </is>
      </c>
      <c r="E91" t="n">
        <v>23074</v>
      </c>
      <c r="F91" t="inlineStr">
        <is>
          <t>QUEIJO EMMENTAL KG</t>
        </is>
      </c>
      <c r="G91" t="n">
        <v>2.78</v>
      </c>
      <c r="H91" t="inlineStr">
        <is>
          <t>KG</t>
        </is>
      </c>
      <c r="I91" t="inlineStr">
        <is>
          <t>12/2025</t>
        </is>
      </c>
    </row>
    <row r="92">
      <c r="A92" t="n">
        <v>64620</v>
      </c>
      <c r="B92" t="n">
        <v>128</v>
      </c>
      <c r="C92" s="556" t="n">
        <v>45992</v>
      </c>
      <c r="D92" t="inlineStr">
        <is>
          <t>Love Cabaret</t>
        </is>
      </c>
      <c r="E92" t="n">
        <v>19322</v>
      </c>
      <c r="F92" t="inlineStr">
        <is>
          <t>QUEIJO MUSSARELA SCALA KG</t>
        </is>
      </c>
      <c r="G92" t="n">
        <v>4.4</v>
      </c>
      <c r="H92" t="inlineStr">
        <is>
          <t>KG</t>
        </is>
      </c>
      <c r="I92" t="inlineStr">
        <is>
          <t>12/2025</t>
        </is>
      </c>
    </row>
    <row r="93">
      <c r="A93" t="n">
        <v>64621</v>
      </c>
      <c r="B93" t="n">
        <v>128</v>
      </c>
      <c r="C93" s="556" t="n">
        <v>45992</v>
      </c>
      <c r="D93" t="inlineStr">
        <is>
          <t>Love Cabaret</t>
        </is>
      </c>
      <c r="E93" t="n">
        <v>24449</v>
      </c>
      <c r="F93" t="inlineStr">
        <is>
          <t>QUEIJO PARMESAO KG</t>
        </is>
      </c>
      <c r="G93" t="n">
        <v>7.61</v>
      </c>
      <c r="H93" t="inlineStr">
        <is>
          <t>KG</t>
        </is>
      </c>
      <c r="I93" t="inlineStr">
        <is>
          <t>12/2025</t>
        </is>
      </c>
    </row>
    <row r="94">
      <c r="A94" t="n">
        <v>64622</v>
      </c>
      <c r="B94" t="n">
        <v>128</v>
      </c>
      <c r="C94" s="556" t="n">
        <v>45992</v>
      </c>
      <c r="D94" t="inlineStr">
        <is>
          <t>Love Cabaret</t>
        </is>
      </c>
      <c r="E94" t="n">
        <v>19235</v>
      </c>
      <c r="F94" t="inlineStr">
        <is>
          <t>QUEIJO TULHA PECA INTEIRA 5,5KG FAZENDA ATALAIA UN</t>
        </is>
      </c>
      <c r="G94" t="n">
        <v>0.91</v>
      </c>
      <c r="H94" t="inlineStr">
        <is>
          <t>KG</t>
        </is>
      </c>
      <c r="I94" t="inlineStr">
        <is>
          <t>12/2025</t>
        </is>
      </c>
    </row>
    <row r="95">
      <c r="A95" t="n">
        <v>64623</v>
      </c>
      <c r="B95" t="n">
        <v>128</v>
      </c>
      <c r="C95" s="556" t="n">
        <v>45992</v>
      </c>
      <c r="D95" t="inlineStr">
        <is>
          <t>Love Cabaret</t>
        </is>
      </c>
      <c r="E95" t="n">
        <v>26465</v>
      </c>
      <c r="F95" t="inlineStr">
        <is>
          <t>BAGUETE FERMENTACAO NATURAL 30CM C/250G UN</t>
        </is>
      </c>
      <c r="G95" t="n">
        <v>2.18</v>
      </c>
      <c r="H95" t="inlineStr">
        <is>
          <t>UN</t>
        </is>
      </c>
      <c r="I95" t="inlineStr">
        <is>
          <t>12/2025</t>
        </is>
      </c>
    </row>
    <row r="96">
      <c r="A96" t="n">
        <v>64624</v>
      </c>
      <c r="B96" t="n">
        <v>128</v>
      </c>
      <c r="C96" s="556" t="n">
        <v>45992</v>
      </c>
      <c r="D96" t="inlineStr">
        <is>
          <t>Love Cabaret</t>
        </is>
      </c>
      <c r="E96" t="n">
        <v>21372</v>
      </c>
      <c r="F96" t="inlineStr">
        <is>
          <t>PAO BRIOCHE FORME C/ TAMPA UN</t>
        </is>
      </c>
      <c r="G96" t="n">
        <v>6</v>
      </c>
      <c r="H96" t="inlineStr">
        <is>
          <t>UN</t>
        </is>
      </c>
      <c r="I96" t="inlineStr">
        <is>
          <t>12/2025</t>
        </is>
      </c>
    </row>
    <row r="97">
      <c r="A97" t="n">
        <v>64625</v>
      </c>
      <c r="B97" t="n">
        <v>128</v>
      </c>
      <c r="C97" s="556" t="n">
        <v>45992</v>
      </c>
      <c r="D97" t="inlineStr">
        <is>
          <t>Love Cabaret</t>
        </is>
      </c>
      <c r="E97" t="n">
        <v>25885</v>
      </c>
      <c r="F97" t="inlineStr">
        <is>
          <t>PAO FOLHA LIBANES MAXIFOUR C/300G</t>
        </is>
      </c>
      <c r="G97" t="n">
        <v>6</v>
      </c>
      <c r="H97" t="inlineStr">
        <is>
          <t>PT</t>
        </is>
      </c>
      <c r="I97" t="inlineStr">
        <is>
          <t>12/2025</t>
        </is>
      </c>
    </row>
    <row r="98">
      <c r="A98" t="n">
        <v>64626</v>
      </c>
      <c r="B98" t="n">
        <v>128</v>
      </c>
      <c r="C98" s="556" t="n">
        <v>45992</v>
      </c>
      <c r="D98" t="inlineStr">
        <is>
          <t>Love Cabaret</t>
        </is>
      </c>
      <c r="E98" t="n">
        <v>19139</v>
      </c>
      <c r="F98" t="inlineStr">
        <is>
          <t>PAO QUADRADO INTEGRAL WICKBOLD C/400G</t>
        </is>
      </c>
      <c r="G98" t="n">
        <v>1</v>
      </c>
      <c r="H98" t="inlineStr">
        <is>
          <t>PC</t>
        </is>
      </c>
      <c r="I98" t="inlineStr">
        <is>
          <t>12/2025</t>
        </is>
      </c>
    </row>
    <row r="99">
      <c r="A99" t="n">
        <v>64627</v>
      </c>
      <c r="B99" t="n">
        <v>128</v>
      </c>
      <c r="C99" s="556" t="n">
        <v>45992</v>
      </c>
      <c r="D99" t="inlineStr">
        <is>
          <t>Love Cabaret</t>
        </is>
      </c>
      <c r="E99" t="n">
        <v>23990</v>
      </c>
      <c r="F99" t="inlineStr">
        <is>
          <t>ACEM MOIDO KG</t>
        </is>
      </c>
      <c r="G99" t="n">
        <v>5</v>
      </c>
      <c r="H99" t="inlineStr">
        <is>
          <t>KG</t>
        </is>
      </c>
      <c r="I99" t="inlineStr">
        <is>
          <t>12/2025</t>
        </is>
      </c>
    </row>
    <row r="100">
      <c r="A100" t="n">
        <v>64628</v>
      </c>
      <c r="B100" t="n">
        <v>128</v>
      </c>
      <c r="C100" s="556" t="n">
        <v>45992</v>
      </c>
      <c r="D100" t="inlineStr">
        <is>
          <t>Love Cabaret</t>
        </is>
      </c>
      <c r="E100" t="n">
        <v>19034</v>
      </c>
      <c r="F100" t="inlineStr">
        <is>
          <t>COXA E SOBRECOXA COM OSSO E COM PELE KG</t>
        </is>
      </c>
      <c r="G100" t="n">
        <v>6</v>
      </c>
      <c r="H100" t="inlineStr">
        <is>
          <t>KG</t>
        </is>
      </c>
      <c r="I100" t="inlineStr">
        <is>
          <t>12/2025</t>
        </is>
      </c>
    </row>
    <row r="101">
      <c r="A101" t="n">
        <v>64629</v>
      </c>
      <c r="B101" t="n">
        <v>128</v>
      </c>
      <c r="C101" s="556" t="n">
        <v>45992</v>
      </c>
      <c r="D101" t="inlineStr">
        <is>
          <t>Love Cabaret</t>
        </is>
      </c>
      <c r="E101" t="n">
        <v>24259</v>
      </c>
      <c r="F101" t="inlineStr">
        <is>
          <t>FILE MIGNON 4/5 S/ CORDAO KG</t>
        </is>
      </c>
      <c r="G101" t="n">
        <v>25.58</v>
      </c>
      <c r="H101" t="inlineStr">
        <is>
          <t>KG</t>
        </is>
      </c>
      <c r="I101" t="inlineStr">
        <is>
          <t>12/2025</t>
        </is>
      </c>
    </row>
    <row r="102">
      <c r="A102" t="n">
        <v>64630</v>
      </c>
      <c r="B102" t="n">
        <v>128</v>
      </c>
      <c r="C102" s="556" t="n">
        <v>45992</v>
      </c>
      <c r="D102" t="inlineStr">
        <is>
          <t>Love Cabaret</t>
        </is>
      </c>
      <c r="E102" t="n">
        <v>18557</v>
      </c>
      <c r="F102" t="inlineStr">
        <is>
          <t>CERVEJA BLUE MOON BELGIAN WHITE 355ML C/24</t>
        </is>
      </c>
      <c r="G102" t="n">
        <v>3.92</v>
      </c>
      <c r="H102" t="inlineStr">
        <is>
          <t>PC</t>
        </is>
      </c>
      <c r="I102" t="inlineStr">
        <is>
          <t>12/2025</t>
        </is>
      </c>
    </row>
    <row r="103">
      <c r="A103" t="n">
        <v>64631</v>
      </c>
      <c r="B103" t="n">
        <v>128</v>
      </c>
      <c r="C103" s="556" t="n">
        <v>45992</v>
      </c>
      <c r="D103" t="inlineStr">
        <is>
          <t>Love Cabaret</t>
        </is>
      </c>
      <c r="E103" t="n">
        <v>24138</v>
      </c>
      <c r="F103" t="inlineStr">
        <is>
          <t>CERVEJA HEINEKEN LONG NECK 330ML C/24</t>
        </is>
      </c>
      <c r="G103" t="n">
        <v>16.08</v>
      </c>
      <c r="H103" t="inlineStr">
        <is>
          <t>PC</t>
        </is>
      </c>
      <c r="I103" t="inlineStr">
        <is>
          <t>12/2025</t>
        </is>
      </c>
    </row>
    <row r="104">
      <c r="A104" t="n">
        <v>64632</v>
      </c>
      <c r="B104" t="n">
        <v>128</v>
      </c>
      <c r="C104" s="556" t="n">
        <v>45992</v>
      </c>
      <c r="D104" t="inlineStr">
        <is>
          <t>Love Cabaret</t>
        </is>
      </c>
      <c r="E104" t="n">
        <v>18562</v>
      </c>
      <c r="F104" t="inlineStr">
        <is>
          <t>CERVEJA HEINEKEN ZERO LONG NECK 330ML C/24</t>
        </is>
      </c>
      <c r="G104" t="n">
        <v>18.92</v>
      </c>
      <c r="H104" t="inlineStr">
        <is>
          <t>PC</t>
        </is>
      </c>
      <c r="I104" t="inlineStr">
        <is>
          <t>12/2025</t>
        </is>
      </c>
    </row>
    <row r="105">
      <c r="A105" t="n">
        <v>64633</v>
      </c>
      <c r="B105" t="n">
        <v>128</v>
      </c>
      <c r="C105" s="556" t="n">
        <v>45992</v>
      </c>
      <c r="D105" t="inlineStr">
        <is>
          <t>Love Cabaret</t>
        </is>
      </c>
      <c r="E105" t="n">
        <v>18554</v>
      </c>
      <c r="F105" t="inlineStr">
        <is>
          <t>CERVEJA LAGUNITAS IPA 355ML C/12</t>
        </is>
      </c>
      <c r="G105" t="n">
        <v>0.75</v>
      </c>
      <c r="H105" t="inlineStr">
        <is>
          <t>PC</t>
        </is>
      </c>
      <c r="I105" t="inlineStr">
        <is>
          <t>12/2025</t>
        </is>
      </c>
    </row>
    <row r="106">
      <c r="A106" t="n">
        <v>64634</v>
      </c>
      <c r="B106" t="n">
        <v>128</v>
      </c>
      <c r="C106" s="556" t="n">
        <v>45992</v>
      </c>
      <c r="D106" t="inlineStr">
        <is>
          <t>Love Cabaret</t>
        </is>
      </c>
      <c r="E106" t="n">
        <v>18550</v>
      </c>
      <c r="F106" t="inlineStr">
        <is>
          <t>APERITIVO ANGOSTURA 200ML</t>
        </is>
      </c>
      <c r="G106" t="n">
        <v>1.34</v>
      </c>
      <c r="H106" t="inlineStr">
        <is>
          <t>GR</t>
        </is>
      </c>
      <c r="I106" t="inlineStr">
        <is>
          <t>12/2025</t>
        </is>
      </c>
    </row>
    <row r="107">
      <c r="A107" t="n">
        <v>64635</v>
      </c>
      <c r="B107" t="n">
        <v>128</v>
      </c>
      <c r="C107" s="556" t="n">
        <v>45992</v>
      </c>
      <c r="D107" t="inlineStr">
        <is>
          <t>Love Cabaret</t>
        </is>
      </c>
      <c r="E107" t="n">
        <v>18547</v>
      </c>
      <c r="F107" t="inlineStr">
        <is>
          <t>APERITIVO APEROL 750ML</t>
        </is>
      </c>
      <c r="G107" t="n">
        <v>2.97</v>
      </c>
      <c r="H107" t="inlineStr">
        <is>
          <t>GR</t>
        </is>
      </c>
      <c r="I107" t="inlineStr">
        <is>
          <t>12/2025</t>
        </is>
      </c>
    </row>
    <row r="108">
      <c r="A108" t="n">
        <v>64636</v>
      </c>
      <c r="B108" t="n">
        <v>128</v>
      </c>
      <c r="C108" s="556" t="n">
        <v>45992</v>
      </c>
      <c r="D108" t="inlineStr">
        <is>
          <t>Love Cabaret</t>
        </is>
      </c>
      <c r="E108" t="n">
        <v>18545</v>
      </c>
      <c r="F108" t="inlineStr">
        <is>
          <t>APERITIVO CAMPARI 998ML</t>
        </is>
      </c>
      <c r="G108" t="n">
        <v>8.43</v>
      </c>
      <c r="H108" t="inlineStr">
        <is>
          <t>GR</t>
        </is>
      </c>
      <c r="I108" t="inlineStr">
        <is>
          <t>12/2025</t>
        </is>
      </c>
    </row>
    <row r="109">
      <c r="A109" t="n">
        <v>64637</v>
      </c>
      <c r="B109" t="n">
        <v>128</v>
      </c>
      <c r="C109" s="556" t="n">
        <v>45992</v>
      </c>
      <c r="D109" t="inlineStr">
        <is>
          <t>Love Cabaret</t>
        </is>
      </c>
      <c r="E109" t="n">
        <v>18543</v>
      </c>
      <c r="F109" t="inlineStr">
        <is>
          <t>APERITIVO CYNAR 900ML</t>
        </is>
      </c>
      <c r="G109" t="n">
        <v>1.23</v>
      </c>
      <c r="H109" t="inlineStr">
        <is>
          <t>GR</t>
        </is>
      </c>
      <c r="I109" t="inlineStr">
        <is>
          <t>12/2025</t>
        </is>
      </c>
    </row>
    <row r="110">
      <c r="A110" t="n">
        <v>64638</v>
      </c>
      <c r="B110" t="n">
        <v>128</v>
      </c>
      <c r="C110" s="556" t="n">
        <v>45992</v>
      </c>
      <c r="D110" t="inlineStr">
        <is>
          <t>Love Cabaret</t>
        </is>
      </c>
      <c r="E110" t="n">
        <v>18540</v>
      </c>
      <c r="F110" t="inlineStr">
        <is>
          <t>APERITIVO FERNET BRANCA FRATELLI 750ML</t>
        </is>
      </c>
      <c r="G110" t="n">
        <v>4</v>
      </c>
      <c r="H110" t="inlineStr">
        <is>
          <t>GR</t>
        </is>
      </c>
      <c r="I110" t="inlineStr">
        <is>
          <t>12/2025</t>
        </is>
      </c>
    </row>
    <row r="111">
      <c r="A111" t="n">
        <v>64639</v>
      </c>
      <c r="B111" t="n">
        <v>128</v>
      </c>
      <c r="C111" s="556" t="n">
        <v>45992</v>
      </c>
      <c r="D111" t="inlineStr">
        <is>
          <t>Love Cabaret</t>
        </is>
      </c>
      <c r="E111" t="n">
        <v>18530</v>
      </c>
      <c r="F111" t="inlineStr">
        <is>
          <t>APERITIVO RAMAZZOTTI ROSATO 700ML</t>
        </is>
      </c>
      <c r="G111" t="n">
        <v>5</v>
      </c>
      <c r="H111" t="inlineStr">
        <is>
          <t>GR</t>
        </is>
      </c>
      <c r="I111" t="inlineStr">
        <is>
          <t>12/2025</t>
        </is>
      </c>
    </row>
    <row r="112">
      <c r="A112" t="n">
        <v>64640</v>
      </c>
      <c r="B112" t="n">
        <v>128</v>
      </c>
      <c r="C112" s="556" t="n">
        <v>45992</v>
      </c>
      <c r="D112" t="inlineStr">
        <is>
          <t>Love Cabaret</t>
        </is>
      </c>
      <c r="E112" t="n">
        <v>18477</v>
      </c>
      <c r="F112" t="inlineStr">
        <is>
          <t>CACHACA ORIGINAL OURO ENGENHO CANTAREIRA 750ML</t>
        </is>
      </c>
      <c r="G112" t="n">
        <v>1</v>
      </c>
      <c r="H112" t="inlineStr">
        <is>
          <t>GR</t>
        </is>
      </c>
      <c r="I112" t="inlineStr">
        <is>
          <t>12/2025</t>
        </is>
      </c>
    </row>
    <row r="113">
      <c r="A113" t="n">
        <v>64641</v>
      </c>
      <c r="B113" t="n">
        <v>128</v>
      </c>
      <c r="C113" s="556" t="n">
        <v>45992</v>
      </c>
      <c r="D113" t="inlineStr">
        <is>
          <t>Love Cabaret</t>
        </is>
      </c>
      <c r="E113" t="n">
        <v>18382</v>
      </c>
      <c r="F113" t="inlineStr">
        <is>
          <t>CONHAQUE BRANDY OSBORNE 700ML</t>
        </is>
      </c>
      <c r="G113" t="n">
        <v>3</v>
      </c>
      <c r="H113" t="inlineStr">
        <is>
          <t>GR</t>
        </is>
      </c>
      <c r="I113" t="inlineStr">
        <is>
          <t>12/2025</t>
        </is>
      </c>
    </row>
    <row r="114">
      <c r="A114" t="n">
        <v>64642</v>
      </c>
      <c r="B114" t="n">
        <v>128</v>
      </c>
      <c r="C114" s="556" t="n">
        <v>45992</v>
      </c>
      <c r="D114" t="inlineStr">
        <is>
          <t>Love Cabaret</t>
        </is>
      </c>
      <c r="E114" t="n">
        <v>18393</v>
      </c>
      <c r="F114" t="inlineStr">
        <is>
          <t>CONHAQUE HENNESSY VERY SPECIAL 700ML</t>
        </is>
      </c>
      <c r="G114" t="n">
        <v>1.93</v>
      </c>
      <c r="H114" t="inlineStr">
        <is>
          <t>UN</t>
        </is>
      </c>
      <c r="I114" t="inlineStr">
        <is>
          <t>12/2025</t>
        </is>
      </c>
    </row>
    <row r="115">
      <c r="A115" t="n">
        <v>64643</v>
      </c>
      <c r="B115" t="n">
        <v>128</v>
      </c>
      <c r="C115" s="556" t="n">
        <v>45992</v>
      </c>
      <c r="D115" t="inlineStr">
        <is>
          <t>Love Cabaret</t>
        </is>
      </c>
      <c r="E115" t="n">
        <v>18359</v>
      </c>
      <c r="F115" t="inlineStr">
        <is>
          <t>GIN TANQUERAY 750ML</t>
        </is>
      </c>
      <c r="G115" t="n">
        <v>12.34</v>
      </c>
      <c r="H115" t="inlineStr">
        <is>
          <t>GR</t>
        </is>
      </c>
      <c r="I115" t="inlineStr">
        <is>
          <t>12/2025</t>
        </is>
      </c>
    </row>
    <row r="116">
      <c r="A116" t="n">
        <v>64644</v>
      </c>
      <c r="B116" t="n">
        <v>128</v>
      </c>
      <c r="C116" s="556" t="n">
        <v>45992</v>
      </c>
      <c r="D116" t="inlineStr">
        <is>
          <t>Love Cabaret</t>
        </is>
      </c>
      <c r="E116" t="n">
        <v>18353</v>
      </c>
      <c r="F116" t="inlineStr">
        <is>
          <t>GIN TANQUERAY TEN 750ML</t>
        </is>
      </c>
      <c r="G116" t="n">
        <v>12.34</v>
      </c>
      <c r="H116" t="inlineStr">
        <is>
          <t>GR</t>
        </is>
      </c>
      <c r="I116" t="inlineStr">
        <is>
          <t>12/2025</t>
        </is>
      </c>
    </row>
    <row r="117">
      <c r="A117" t="n">
        <v>64645</v>
      </c>
      <c r="B117" t="n">
        <v>128</v>
      </c>
      <c r="C117" s="556" t="n">
        <v>45992</v>
      </c>
      <c r="D117" t="inlineStr">
        <is>
          <t>Love Cabaret</t>
        </is>
      </c>
      <c r="E117" t="n">
        <v>18293</v>
      </c>
      <c r="F117" t="inlineStr">
        <is>
          <t>LICOR BAILEYS 750ML</t>
        </is>
      </c>
      <c r="G117" t="n">
        <v>1</v>
      </c>
      <c r="H117" t="inlineStr">
        <is>
          <t>GR</t>
        </is>
      </c>
      <c r="I117" t="inlineStr">
        <is>
          <t>12/2025</t>
        </is>
      </c>
    </row>
    <row r="118">
      <c r="A118" t="n">
        <v>64646</v>
      </c>
      <c r="B118" t="n">
        <v>128</v>
      </c>
      <c r="C118" s="556" t="n">
        <v>45992</v>
      </c>
      <c r="D118" t="inlineStr">
        <is>
          <t>Love Cabaret</t>
        </is>
      </c>
      <c r="E118" t="n">
        <v>18327</v>
      </c>
      <c r="F118" t="inlineStr">
        <is>
          <t>LICOR COINTREAU 700ML</t>
        </is>
      </c>
      <c r="G118" t="n">
        <v>1</v>
      </c>
      <c r="H118" t="inlineStr">
        <is>
          <t>GR</t>
        </is>
      </c>
      <c r="I118" t="inlineStr">
        <is>
          <t>12/2025</t>
        </is>
      </c>
    </row>
    <row r="119">
      <c r="A119" t="n">
        <v>64647</v>
      </c>
      <c r="B119" t="n">
        <v>128</v>
      </c>
      <c r="C119" s="556" t="n">
        <v>45992</v>
      </c>
      <c r="D119" t="inlineStr">
        <is>
          <t>Love Cabaret</t>
        </is>
      </c>
      <c r="E119" t="n">
        <v>24706</v>
      </c>
      <c r="F119" t="inlineStr">
        <is>
          <t>LICOR DE MACA VERDE SOUR APPLE PUCKER DE KUYPER 700ML</t>
        </is>
      </c>
      <c r="G119" t="n">
        <v>2.49</v>
      </c>
      <c r="H119" t="inlineStr">
        <is>
          <t>GR</t>
        </is>
      </c>
      <c r="I119" t="inlineStr">
        <is>
          <t>12/2025</t>
        </is>
      </c>
    </row>
    <row r="120">
      <c r="A120" t="n">
        <v>64648</v>
      </c>
      <c r="B120" t="n">
        <v>128</v>
      </c>
      <c r="C120" s="556" t="n">
        <v>45992</v>
      </c>
      <c r="D120" t="inlineStr">
        <is>
          <t>Love Cabaret</t>
        </is>
      </c>
      <c r="E120" t="n">
        <v>18312</v>
      </c>
      <c r="F120" t="inlineStr">
        <is>
          <t>LICOR FRANGELICO 700ML</t>
        </is>
      </c>
      <c r="G120" t="n">
        <v>1</v>
      </c>
      <c r="H120" t="inlineStr">
        <is>
          <t>GR</t>
        </is>
      </c>
      <c r="I120" t="inlineStr">
        <is>
          <t>12/2025</t>
        </is>
      </c>
    </row>
    <row r="121">
      <c r="A121" t="n">
        <v>64649</v>
      </c>
      <c r="B121" t="n">
        <v>128</v>
      </c>
      <c r="C121" s="556" t="n">
        <v>45992</v>
      </c>
      <c r="D121" t="inlineStr">
        <is>
          <t>Love Cabaret</t>
        </is>
      </c>
      <c r="E121" t="n">
        <v>18306</v>
      </c>
      <c r="F121" t="inlineStr">
        <is>
          <t>LICOR MARASCHINO LUXARDO 750ML</t>
        </is>
      </c>
      <c r="G121" t="n">
        <v>2</v>
      </c>
      <c r="H121" t="inlineStr">
        <is>
          <t>GR</t>
        </is>
      </c>
      <c r="I121" t="inlineStr">
        <is>
          <t>12/2025</t>
        </is>
      </c>
    </row>
    <row r="122">
      <c r="A122" t="n">
        <v>64650</v>
      </c>
      <c r="B122" t="n">
        <v>128</v>
      </c>
      <c r="C122" s="556" t="n">
        <v>45992</v>
      </c>
      <c r="D122" t="inlineStr">
        <is>
          <t>Love Cabaret</t>
        </is>
      </c>
      <c r="E122" t="n">
        <v>18272</v>
      </c>
      <c r="F122" t="inlineStr">
        <is>
          <t>RUM BACARDI SUPERIOR CARTA BLANCA 980ML</t>
        </is>
      </c>
      <c r="G122" t="n">
        <v>1</v>
      </c>
      <c r="H122" t="inlineStr">
        <is>
          <t>GR</t>
        </is>
      </c>
      <c r="I122" t="inlineStr">
        <is>
          <t>12/2025</t>
        </is>
      </c>
    </row>
    <row r="123">
      <c r="A123" t="n">
        <v>64651</v>
      </c>
      <c r="B123" t="n">
        <v>128</v>
      </c>
      <c r="C123" s="556" t="n">
        <v>45992</v>
      </c>
      <c r="D123" t="inlineStr">
        <is>
          <t>Love Cabaret</t>
        </is>
      </c>
      <c r="E123" t="n">
        <v>18268</v>
      </c>
      <c r="F123" t="inlineStr">
        <is>
          <t>RUM HAVANA CLUB 3 ANOS 750ML</t>
        </is>
      </c>
      <c r="G123" t="n">
        <v>2</v>
      </c>
      <c r="H123" t="inlineStr">
        <is>
          <t>GR</t>
        </is>
      </c>
      <c r="I123" t="inlineStr">
        <is>
          <t>12/2025</t>
        </is>
      </c>
    </row>
    <row r="124">
      <c r="A124" t="n">
        <v>64652</v>
      </c>
      <c r="B124" t="n">
        <v>128</v>
      </c>
      <c r="C124" s="556" t="n">
        <v>45992</v>
      </c>
      <c r="D124" t="inlineStr">
        <is>
          <t>Love Cabaret</t>
        </is>
      </c>
      <c r="E124" t="n">
        <v>18261</v>
      </c>
      <c r="F124" t="inlineStr">
        <is>
          <t>RUM ZACAPA 23 ANOS 750ML</t>
        </is>
      </c>
      <c r="G124" t="n">
        <v>1.15</v>
      </c>
      <c r="H124" t="inlineStr">
        <is>
          <t>GR</t>
        </is>
      </c>
      <c r="I124" t="inlineStr">
        <is>
          <t>12/2025</t>
        </is>
      </c>
    </row>
    <row r="125">
      <c r="A125" t="n">
        <v>64653</v>
      </c>
      <c r="B125" t="n">
        <v>128</v>
      </c>
      <c r="C125" s="556" t="n">
        <v>45992</v>
      </c>
      <c r="D125" t="inlineStr">
        <is>
          <t>Love Cabaret</t>
        </is>
      </c>
      <c r="E125" t="n">
        <v>18242</v>
      </c>
      <c r="F125" t="inlineStr">
        <is>
          <t>TEQUILA DON JULIO BLANCO 750ML</t>
        </is>
      </c>
      <c r="G125" t="n">
        <v>10.73</v>
      </c>
      <c r="H125" t="inlineStr">
        <is>
          <t>GR</t>
        </is>
      </c>
      <c r="I125" t="inlineStr">
        <is>
          <t>12/2025</t>
        </is>
      </c>
    </row>
    <row r="126">
      <c r="A126" t="n">
        <v>64655</v>
      </c>
      <c r="B126" t="n">
        <v>128</v>
      </c>
      <c r="C126" s="556" t="n">
        <v>45992</v>
      </c>
      <c r="D126" t="inlineStr">
        <is>
          <t>Love Cabaret</t>
        </is>
      </c>
      <c r="E126" t="n">
        <v>18202</v>
      </c>
      <c r="F126" t="inlineStr">
        <is>
          <t>VERMOUTH DOLIN DRY 750ML</t>
        </is>
      </c>
      <c r="G126" t="n">
        <v>11.05</v>
      </c>
      <c r="H126" t="inlineStr">
        <is>
          <t>GR</t>
        </is>
      </c>
      <c r="I126" t="inlineStr">
        <is>
          <t>12/2025</t>
        </is>
      </c>
    </row>
    <row r="127">
      <c r="A127" t="n">
        <v>64656</v>
      </c>
      <c r="B127" t="n">
        <v>128</v>
      </c>
      <c r="C127" s="556" t="n">
        <v>45992</v>
      </c>
      <c r="D127" t="inlineStr">
        <is>
          <t>Love Cabaret</t>
        </is>
      </c>
      <c r="E127" t="n">
        <v>18214</v>
      </c>
      <c r="F127" t="inlineStr">
        <is>
          <t>VERMOUTH MARTINI BIANCO 750ML</t>
        </is>
      </c>
      <c r="G127" t="n">
        <v>4</v>
      </c>
      <c r="H127" t="inlineStr">
        <is>
          <t>GR</t>
        </is>
      </c>
      <c r="I127" t="inlineStr">
        <is>
          <t>12/2025</t>
        </is>
      </c>
    </row>
    <row r="128">
      <c r="A128" t="n">
        <v>64657</v>
      </c>
      <c r="B128" t="n">
        <v>128</v>
      </c>
      <c r="C128" s="556" t="n">
        <v>45992</v>
      </c>
      <c r="D128" t="inlineStr">
        <is>
          <t>Love Cabaret</t>
        </is>
      </c>
      <c r="E128" t="n">
        <v>18186</v>
      </c>
      <c r="F128" t="inlineStr">
        <is>
          <t>VODKA CIROC NATURAL 750ML</t>
        </is>
      </c>
      <c r="G128" t="n">
        <v>0.24</v>
      </c>
      <c r="H128" t="inlineStr">
        <is>
          <t>GR</t>
        </is>
      </c>
      <c r="I128" t="inlineStr">
        <is>
          <t>12/2025</t>
        </is>
      </c>
    </row>
    <row r="129">
      <c r="A129" t="n">
        <v>64658</v>
      </c>
      <c r="B129" t="n">
        <v>128</v>
      </c>
      <c r="C129" s="556" t="n">
        <v>45992</v>
      </c>
      <c r="D129" t="inlineStr">
        <is>
          <t>Love Cabaret</t>
        </is>
      </c>
      <c r="E129" t="n">
        <v>18179</v>
      </c>
      <c r="F129" t="inlineStr">
        <is>
          <t>VODKA KETEL ONE 1L</t>
        </is>
      </c>
      <c r="G129" t="n">
        <v>39.45</v>
      </c>
      <c r="H129" t="inlineStr">
        <is>
          <t>GR</t>
        </is>
      </c>
      <c r="I129" t="inlineStr">
        <is>
          <t>12/2025</t>
        </is>
      </c>
    </row>
    <row r="130">
      <c r="A130" t="n">
        <v>64659</v>
      </c>
      <c r="B130" t="n">
        <v>128</v>
      </c>
      <c r="C130" s="556" t="n">
        <v>45992</v>
      </c>
      <c r="D130" t="inlineStr">
        <is>
          <t>Love Cabaret</t>
        </is>
      </c>
      <c r="E130" t="n">
        <v>18153</v>
      </c>
      <c r="F130" t="inlineStr">
        <is>
          <t>WHISKY BOURBON WOODFORD RESERVE 750ML</t>
        </is>
      </c>
      <c r="G130" t="n">
        <v>1</v>
      </c>
      <c r="H130" t="inlineStr">
        <is>
          <t>GR</t>
        </is>
      </c>
      <c r="I130" t="inlineStr">
        <is>
          <t>12/2025</t>
        </is>
      </c>
    </row>
    <row r="131">
      <c r="A131" t="n">
        <v>64660</v>
      </c>
      <c r="B131" t="n">
        <v>128</v>
      </c>
      <c r="C131" s="556" t="n">
        <v>45992</v>
      </c>
      <c r="D131" t="inlineStr">
        <is>
          <t>Love Cabaret</t>
        </is>
      </c>
      <c r="E131" t="n">
        <v>18140</v>
      </c>
      <c r="F131" t="inlineStr">
        <is>
          <t>WHISKY GENTLEMAN JACK SILVER 1L</t>
        </is>
      </c>
      <c r="G131" t="n">
        <v>1</v>
      </c>
      <c r="H131" t="inlineStr">
        <is>
          <t>GR</t>
        </is>
      </c>
      <c r="I131" t="inlineStr">
        <is>
          <t>12/2025</t>
        </is>
      </c>
    </row>
    <row r="132">
      <c r="A132" t="n">
        <v>64661</v>
      </c>
      <c r="B132" t="n">
        <v>128</v>
      </c>
      <c r="C132" s="556" t="n">
        <v>45992</v>
      </c>
      <c r="D132" t="inlineStr">
        <is>
          <t>Love Cabaret</t>
        </is>
      </c>
      <c r="E132" t="n">
        <v>18133</v>
      </c>
      <c r="F132" t="inlineStr">
        <is>
          <t>WHISKY GLENLIVET FOUNDERS RESERVE 750ML</t>
        </is>
      </c>
      <c r="G132" t="n">
        <v>2</v>
      </c>
      <c r="H132" t="inlineStr">
        <is>
          <t>GR</t>
        </is>
      </c>
      <c r="I132" t="inlineStr">
        <is>
          <t>12/2025</t>
        </is>
      </c>
    </row>
    <row r="133">
      <c r="A133" t="n">
        <v>64662</v>
      </c>
      <c r="B133" t="n">
        <v>128</v>
      </c>
      <c r="C133" s="556" t="n">
        <v>45992</v>
      </c>
      <c r="D133" t="inlineStr">
        <is>
          <t>Love Cabaret</t>
        </is>
      </c>
      <c r="E133" t="n">
        <v>18131</v>
      </c>
      <c r="F133" t="inlineStr">
        <is>
          <t>WHISKY GLENMORANGIE 10 ANOS 750ML</t>
        </is>
      </c>
      <c r="G133" t="n">
        <v>2</v>
      </c>
      <c r="H133" t="inlineStr">
        <is>
          <t>UN</t>
        </is>
      </c>
      <c r="I133" t="inlineStr">
        <is>
          <t>12/2025</t>
        </is>
      </c>
    </row>
    <row r="134">
      <c r="A134" t="n">
        <v>64663</v>
      </c>
      <c r="B134" t="n">
        <v>128</v>
      </c>
      <c r="C134" s="556" t="n">
        <v>45992</v>
      </c>
      <c r="D134" t="inlineStr">
        <is>
          <t>Love Cabaret</t>
        </is>
      </c>
      <c r="E134" t="n">
        <v>18119</v>
      </c>
      <c r="F134" t="inlineStr">
        <is>
          <t>WHISKY JOHNNIE WALKER BLACK LABEL 1L</t>
        </is>
      </c>
      <c r="G134" t="n">
        <v>46.23</v>
      </c>
      <c r="H134" t="inlineStr">
        <is>
          <t>GR</t>
        </is>
      </c>
      <c r="I134" t="inlineStr">
        <is>
          <t>12/2025</t>
        </is>
      </c>
    </row>
    <row r="135">
      <c r="A135" t="n">
        <v>64664</v>
      </c>
      <c r="B135" t="n">
        <v>128</v>
      </c>
      <c r="C135" s="556" t="n">
        <v>45992</v>
      </c>
      <c r="D135" t="inlineStr">
        <is>
          <t>Love Cabaret</t>
        </is>
      </c>
      <c r="E135" t="n">
        <v>18117</v>
      </c>
      <c r="F135" t="inlineStr">
        <is>
          <t>WHISKY JOHNNIE WALKER BLONDE 750ML</t>
        </is>
      </c>
      <c r="G135" t="n">
        <v>7</v>
      </c>
      <c r="H135" t="inlineStr">
        <is>
          <t>UN</t>
        </is>
      </c>
      <c r="I135" t="inlineStr">
        <is>
          <t>12/2025</t>
        </is>
      </c>
    </row>
    <row r="136">
      <c r="A136" t="n">
        <v>64665</v>
      </c>
      <c r="B136" t="n">
        <v>128</v>
      </c>
      <c r="C136" s="556" t="n">
        <v>45992</v>
      </c>
      <c r="D136" t="inlineStr">
        <is>
          <t>Love Cabaret</t>
        </is>
      </c>
      <c r="E136" t="n">
        <v>18118</v>
      </c>
      <c r="F136" t="inlineStr">
        <is>
          <t>WHISKY JOHNNIE WALKER BLUE LABEL 750ML</t>
        </is>
      </c>
      <c r="G136" t="n">
        <v>2.23</v>
      </c>
      <c r="H136" t="inlineStr">
        <is>
          <t>GR</t>
        </is>
      </c>
      <c r="I136" t="inlineStr">
        <is>
          <t>12/2025</t>
        </is>
      </c>
    </row>
    <row r="137">
      <c r="A137" t="n">
        <v>64666</v>
      </c>
      <c r="B137" t="n">
        <v>128</v>
      </c>
      <c r="C137" s="556" t="n">
        <v>45992</v>
      </c>
      <c r="D137" t="inlineStr">
        <is>
          <t>Love Cabaret</t>
        </is>
      </c>
      <c r="E137" t="n">
        <v>18114</v>
      </c>
      <c r="F137" t="inlineStr">
        <is>
          <t>WHISKY JOHNNIE WALKER GOLD LABEL RESERVE 750ML</t>
        </is>
      </c>
      <c r="G137" t="n">
        <v>12.02</v>
      </c>
      <c r="H137" t="inlineStr">
        <is>
          <t>GR</t>
        </is>
      </c>
      <c r="I137" t="inlineStr">
        <is>
          <t>12/2025</t>
        </is>
      </c>
    </row>
    <row r="138">
      <c r="A138" t="n">
        <v>64667</v>
      </c>
      <c r="B138" t="n">
        <v>128</v>
      </c>
      <c r="C138" s="556" t="n">
        <v>45992</v>
      </c>
      <c r="D138" t="inlineStr">
        <is>
          <t>Love Cabaret</t>
        </is>
      </c>
      <c r="E138" t="n">
        <v>18113</v>
      </c>
      <c r="F138" t="inlineStr">
        <is>
          <t>WHISKY JOHNNIE WALKER GREEN LABEL 750ML</t>
        </is>
      </c>
      <c r="G138" t="n">
        <v>1.08</v>
      </c>
      <c r="H138" t="inlineStr">
        <is>
          <t>GR</t>
        </is>
      </c>
      <c r="I138" t="inlineStr">
        <is>
          <t>12/2025</t>
        </is>
      </c>
    </row>
    <row r="139">
      <c r="A139" t="n">
        <v>64668</v>
      </c>
      <c r="B139" t="n">
        <v>128</v>
      </c>
      <c r="C139" s="556" t="n">
        <v>45992</v>
      </c>
      <c r="D139" t="inlineStr">
        <is>
          <t>Love Cabaret</t>
        </is>
      </c>
      <c r="E139" t="n">
        <v>18111</v>
      </c>
      <c r="F139" t="inlineStr">
        <is>
          <t>WHISKY JOHNNIE WALKER RED LABEL 1L</t>
        </is>
      </c>
      <c r="G139" t="n">
        <v>0.86</v>
      </c>
      <c r="H139" t="inlineStr">
        <is>
          <t>GR</t>
        </is>
      </c>
      <c r="I139" t="inlineStr">
        <is>
          <t>12/2025</t>
        </is>
      </c>
    </row>
    <row r="140">
      <c r="A140" t="n">
        <v>64669</v>
      </c>
      <c r="B140" t="n">
        <v>128</v>
      </c>
      <c r="C140" s="556" t="n">
        <v>45992</v>
      </c>
      <c r="D140" t="inlineStr">
        <is>
          <t>Love Cabaret</t>
        </is>
      </c>
      <c r="E140" t="n">
        <v>18099</v>
      </c>
      <c r="F140" t="inlineStr">
        <is>
          <t>WHISKY SINGLETON 12 ANOS SINGLE MALT 750ML</t>
        </is>
      </c>
      <c r="G140" t="n">
        <v>15.12</v>
      </c>
      <c r="H140" t="inlineStr">
        <is>
          <t>GR</t>
        </is>
      </c>
      <c r="I140" t="inlineStr">
        <is>
          <t>12/2025</t>
        </is>
      </c>
    </row>
    <row r="141">
      <c r="A141" t="n">
        <v>64670</v>
      </c>
      <c r="B141" t="n">
        <v>128</v>
      </c>
      <c r="C141" s="556" t="n">
        <v>45992</v>
      </c>
      <c r="D141" t="inlineStr">
        <is>
          <t>Love Cabaret</t>
        </is>
      </c>
      <c r="E141" t="n">
        <v>18053</v>
      </c>
      <c r="F141" t="inlineStr">
        <is>
          <t>CHAMPAGNE VEUVE CLICQUOT BRUT 750ML</t>
        </is>
      </c>
      <c r="G141" t="n">
        <v>2</v>
      </c>
      <c r="H141" t="inlineStr">
        <is>
          <t>UN</t>
        </is>
      </c>
      <c r="I141" t="inlineStr">
        <is>
          <t>12/2025</t>
        </is>
      </c>
    </row>
    <row r="142">
      <c r="A142" t="n">
        <v>64671</v>
      </c>
      <c r="B142" t="n">
        <v>128</v>
      </c>
      <c r="C142" s="556" t="n">
        <v>45992</v>
      </c>
      <c r="D142" t="inlineStr">
        <is>
          <t>Love Cabaret</t>
        </is>
      </c>
      <c r="E142" t="n">
        <v>24552</v>
      </c>
      <c r="F142" t="inlineStr">
        <is>
          <t>ESPUMANTE CASA PERINI BRUT 750ML</t>
        </is>
      </c>
      <c r="G142" t="n">
        <v>26.55</v>
      </c>
      <c r="H142" t="inlineStr">
        <is>
          <t>GR</t>
        </is>
      </c>
      <c r="I142" t="inlineStr">
        <is>
          <t>12/2025</t>
        </is>
      </c>
    </row>
    <row r="143">
      <c r="A143" t="n">
        <v>64672</v>
      </c>
      <c r="B143" t="n">
        <v>128</v>
      </c>
      <c r="C143" s="556" t="n">
        <v>45992</v>
      </c>
      <c r="D143" t="inlineStr">
        <is>
          <t>Love Cabaret</t>
        </is>
      </c>
      <c r="E143" t="n">
        <v>18016</v>
      </c>
      <c r="F143" t="inlineStr">
        <is>
          <t>ESPUMANTE PERELADA CAVA STARS TOUCH ROSE 750ML</t>
        </is>
      </c>
      <c r="G143" t="n">
        <v>5</v>
      </c>
      <c r="H143" t="inlineStr">
        <is>
          <t>GR</t>
        </is>
      </c>
      <c r="I143" t="inlineStr">
        <is>
          <t>12/2025</t>
        </is>
      </c>
    </row>
    <row r="144">
      <c r="A144" t="n">
        <v>64673</v>
      </c>
      <c r="B144" t="n">
        <v>128</v>
      </c>
      <c r="C144" s="556" t="n">
        <v>45992</v>
      </c>
      <c r="D144" t="inlineStr">
        <is>
          <t>Love Cabaret</t>
        </is>
      </c>
      <c r="E144" t="n">
        <v>17933</v>
      </c>
      <c r="F144" t="inlineStr">
        <is>
          <t>AGUA MINERAL COM GAS MAMBA 350ML C/24</t>
        </is>
      </c>
      <c r="G144" t="n">
        <v>7.79</v>
      </c>
      <c r="H144" t="inlineStr">
        <is>
          <t>PC</t>
        </is>
      </c>
      <c r="I144" t="inlineStr">
        <is>
          <t>12/2025</t>
        </is>
      </c>
    </row>
    <row r="145">
      <c r="A145" t="n">
        <v>64674</v>
      </c>
      <c r="B145" t="n">
        <v>128</v>
      </c>
      <c r="C145" s="556" t="n">
        <v>45992</v>
      </c>
      <c r="D145" t="inlineStr">
        <is>
          <t>Love Cabaret</t>
        </is>
      </c>
      <c r="E145" t="n">
        <v>17934</v>
      </c>
      <c r="F145" t="inlineStr">
        <is>
          <t>AGUA MINERAL SEM GAS MAMBA 350ML C/24</t>
        </is>
      </c>
      <c r="G145" t="n">
        <v>8.460000000000001</v>
      </c>
      <c r="H145" t="inlineStr">
        <is>
          <t>PC</t>
        </is>
      </c>
      <c r="I145" t="inlineStr">
        <is>
          <t>12/2025</t>
        </is>
      </c>
    </row>
    <row r="146">
      <c r="A146" t="n">
        <v>64675</v>
      </c>
      <c r="B146" t="n">
        <v>128</v>
      </c>
      <c r="C146" s="556" t="n">
        <v>45992</v>
      </c>
      <c r="D146" t="inlineStr">
        <is>
          <t>Love Cabaret</t>
        </is>
      </c>
      <c r="E146" t="n">
        <v>24030</v>
      </c>
      <c r="F146" t="inlineStr">
        <is>
          <t>AGUA TONICA PRATA 269ML</t>
        </is>
      </c>
      <c r="G146" t="n">
        <v>191</v>
      </c>
      <c r="H146" t="inlineStr">
        <is>
          <t>UN</t>
        </is>
      </c>
      <c r="I146" t="inlineStr">
        <is>
          <t>12/2025</t>
        </is>
      </c>
    </row>
    <row r="147">
      <c r="A147" t="n">
        <v>64676</v>
      </c>
      <c r="B147" t="n">
        <v>128</v>
      </c>
      <c r="C147" s="556" t="n">
        <v>45992</v>
      </c>
      <c r="D147" t="inlineStr">
        <is>
          <t>Love Cabaret</t>
        </is>
      </c>
      <c r="E147" t="n">
        <v>22125</v>
      </c>
      <c r="F147" t="inlineStr">
        <is>
          <t xml:space="preserve">AGUA TONICA PRATA INDIAN 200ML </t>
        </is>
      </c>
      <c r="G147" t="n">
        <v>78</v>
      </c>
      <c r="H147" t="inlineStr">
        <is>
          <t>UN</t>
        </is>
      </c>
      <c r="I147" t="inlineStr">
        <is>
          <t>12/2025</t>
        </is>
      </c>
    </row>
    <row r="148">
      <c r="A148" t="n">
        <v>64677</v>
      </c>
      <c r="B148" t="n">
        <v>128</v>
      </c>
      <c r="C148" s="556" t="n">
        <v>45992</v>
      </c>
      <c r="D148" t="inlineStr">
        <is>
          <t>Love Cabaret</t>
        </is>
      </c>
      <c r="E148" t="n">
        <v>25441</v>
      </c>
      <c r="F148" t="inlineStr">
        <is>
          <t>AGUA TONICA PRATA ZERO 269ML UN</t>
        </is>
      </c>
      <c r="G148" t="n">
        <v>10</v>
      </c>
      <c r="H148" t="inlineStr">
        <is>
          <t>UN</t>
        </is>
      </c>
      <c r="I148" t="inlineStr">
        <is>
          <t>12/2025</t>
        </is>
      </c>
    </row>
    <row r="149">
      <c r="A149" t="n">
        <v>64678</v>
      </c>
      <c r="B149" t="n">
        <v>128</v>
      </c>
      <c r="C149" s="556" t="n">
        <v>45992</v>
      </c>
      <c r="D149" t="inlineStr">
        <is>
          <t>Love Cabaret</t>
        </is>
      </c>
      <c r="E149" t="n">
        <v>24561</v>
      </c>
      <c r="F149" t="inlineStr">
        <is>
          <t xml:space="preserve">REFRIGERANTE GUARANA FYS 350ML C/12 </t>
        </is>
      </c>
      <c r="G149" t="n">
        <v>2.5</v>
      </c>
      <c r="H149" t="inlineStr">
        <is>
          <t>PC</t>
        </is>
      </c>
      <c r="I149" t="inlineStr">
        <is>
          <t>12/2025</t>
        </is>
      </c>
    </row>
    <row r="150">
      <c r="A150" t="n">
        <v>64679</v>
      </c>
      <c r="B150" t="n">
        <v>128</v>
      </c>
      <c r="C150" s="556" t="n">
        <v>45992</v>
      </c>
      <c r="D150" t="inlineStr">
        <is>
          <t>Love Cabaret</t>
        </is>
      </c>
      <c r="E150" t="n">
        <v>24529</v>
      </c>
      <c r="F150" t="inlineStr">
        <is>
          <t>REFRIGERANTE LIMAO FYS 350ML C/12</t>
        </is>
      </c>
      <c r="G150" t="n">
        <v>8.92</v>
      </c>
      <c r="H150" t="inlineStr">
        <is>
          <t>PC</t>
        </is>
      </c>
      <c r="I150" t="inlineStr">
        <is>
          <t>12/2025</t>
        </is>
      </c>
    </row>
    <row r="151">
      <c r="A151" t="n">
        <v>64680</v>
      </c>
      <c r="B151" t="n">
        <v>128</v>
      </c>
      <c r="C151" s="556" t="n">
        <v>45992</v>
      </c>
      <c r="D151" t="inlineStr">
        <is>
          <t>Love Cabaret</t>
        </is>
      </c>
      <c r="E151" t="n">
        <v>26948</v>
      </c>
      <c r="F151" t="inlineStr">
        <is>
          <t>REFRIGERANTE LIMAO ZERO FYS 350ML C/12</t>
        </is>
      </c>
      <c r="G151" t="n">
        <v>2.75</v>
      </c>
      <c r="H151" t="inlineStr">
        <is>
          <t>PC</t>
        </is>
      </c>
      <c r="I151" t="inlineStr">
        <is>
          <t>12/2025</t>
        </is>
      </c>
    </row>
    <row r="152">
      <c r="A152" t="n">
        <v>64681</v>
      </c>
      <c r="B152" t="n">
        <v>128</v>
      </c>
      <c r="C152" s="556" t="n">
        <v>45992</v>
      </c>
      <c r="D152" t="inlineStr">
        <is>
          <t>Love Cabaret</t>
        </is>
      </c>
      <c r="E152" t="n">
        <v>25437</v>
      </c>
      <c r="F152" t="inlineStr">
        <is>
          <t>GIGI ROSATO SANGIOVESE 2020 FATORIE PARRI 750ML</t>
        </is>
      </c>
      <c r="G152" t="n">
        <v>14</v>
      </c>
      <c r="H152" t="inlineStr">
        <is>
          <t>UN</t>
        </is>
      </c>
      <c r="I152" t="inlineStr">
        <is>
          <t>12/2025</t>
        </is>
      </c>
    </row>
    <row r="153">
      <c r="A153" t="n">
        <v>64682</v>
      </c>
      <c r="B153" t="n">
        <v>128</v>
      </c>
      <c r="C153" s="556" t="n">
        <v>45992</v>
      </c>
      <c r="D153" t="inlineStr">
        <is>
          <t>Love Cabaret</t>
        </is>
      </c>
      <c r="E153" t="n">
        <v>25683</v>
      </c>
      <c r="F153" t="inlineStr">
        <is>
          <t>TRINCA BOLOTAS TINTO 750ML</t>
        </is>
      </c>
      <c r="G153" t="n">
        <v>14</v>
      </c>
      <c r="H153" t="inlineStr">
        <is>
          <t>GR</t>
        </is>
      </c>
      <c r="I153" t="inlineStr">
        <is>
          <t>12/2025</t>
        </is>
      </c>
    </row>
    <row r="154">
      <c r="A154" t="n">
        <v>64683</v>
      </c>
      <c r="B154" t="n">
        <v>128</v>
      </c>
      <c r="C154" s="556" t="n">
        <v>45992</v>
      </c>
      <c r="D154" t="inlineStr">
        <is>
          <t>Love Cabaret</t>
        </is>
      </c>
      <c r="E154" t="n">
        <v>17800</v>
      </c>
      <c r="F154" t="inlineStr">
        <is>
          <t>VINHO BRANCO ALMADEN RIESLING 750ML</t>
        </is>
      </c>
      <c r="G154" t="n">
        <v>3</v>
      </c>
      <c r="H154" t="inlineStr">
        <is>
          <t>GR</t>
        </is>
      </c>
      <c r="I154" t="inlineStr">
        <is>
          <t>12/2025</t>
        </is>
      </c>
    </row>
    <row r="155">
      <c r="A155" t="n">
        <v>64684</v>
      </c>
      <c r="B155" t="n">
        <v>128</v>
      </c>
      <c r="C155" s="556" t="n">
        <v>45992</v>
      </c>
      <c r="D155" t="inlineStr">
        <is>
          <t>Love Cabaret</t>
        </is>
      </c>
      <c r="E155" t="n">
        <v>17797</v>
      </c>
      <c r="F155" t="inlineStr">
        <is>
          <t>VINHO BRANCO MASCARA FUEGO CHARDONNAY 750ML</t>
        </is>
      </c>
      <c r="G155" t="n">
        <v>24.21</v>
      </c>
      <c r="H155" t="inlineStr">
        <is>
          <t>GR</t>
        </is>
      </c>
      <c r="I155" t="inlineStr">
        <is>
          <t>12/2025</t>
        </is>
      </c>
    </row>
    <row r="156">
      <c r="A156" t="n">
        <v>64685</v>
      </c>
      <c r="B156" t="n">
        <v>128</v>
      </c>
      <c r="C156" s="556" t="n">
        <v>45992</v>
      </c>
      <c r="D156" t="inlineStr">
        <is>
          <t>Love Cabaret</t>
        </is>
      </c>
      <c r="E156" t="n">
        <v>17716</v>
      </c>
      <c r="F156" t="inlineStr">
        <is>
          <t>VINHO TINTO ALMADEN CABERNET SAUVIGNON 750ML</t>
        </is>
      </c>
      <c r="G156" t="n">
        <v>7</v>
      </c>
      <c r="H156" t="inlineStr">
        <is>
          <t>GR</t>
        </is>
      </c>
      <c r="I156" t="inlineStr">
        <is>
          <t>12/2025</t>
        </is>
      </c>
    </row>
    <row r="157">
      <c r="A157" t="n">
        <v>64686</v>
      </c>
      <c r="B157" t="n">
        <v>128</v>
      </c>
      <c r="C157" s="556" t="n">
        <v>45992</v>
      </c>
      <c r="D157" t="inlineStr">
        <is>
          <t>Love Cabaret</t>
        </is>
      </c>
      <c r="E157" t="n">
        <v>17661</v>
      </c>
      <c r="F157" t="inlineStr">
        <is>
          <t>VINHO TINTO LES FRUITS SAUVAGES PINOT NOIR 750ML</t>
        </is>
      </c>
      <c r="G157" t="n">
        <v>6</v>
      </c>
      <c r="H157" t="inlineStr">
        <is>
          <t>GR</t>
        </is>
      </c>
      <c r="I157" t="inlineStr">
        <is>
          <t>12/2025</t>
        </is>
      </c>
    </row>
    <row r="158">
      <c r="A158" t="n">
        <v>64687</v>
      </c>
      <c r="B158" t="n">
        <v>128</v>
      </c>
      <c r="C158" s="556" t="n">
        <v>45992</v>
      </c>
      <c r="D158" t="inlineStr">
        <is>
          <t>Love Cabaret</t>
        </is>
      </c>
      <c r="E158" t="n">
        <v>24708</v>
      </c>
      <c r="F158" t="inlineStr">
        <is>
          <t>SUCO DE MACA  NATURAL ONE C/900 ML</t>
        </is>
      </c>
      <c r="G158" t="n">
        <v>6</v>
      </c>
      <c r="H158" t="inlineStr">
        <is>
          <t>UN</t>
        </is>
      </c>
      <c r="I158" t="inlineStr">
        <is>
          <t>12/2025</t>
        </is>
      </c>
    </row>
    <row r="159">
      <c r="A159" t="n">
        <v>64688</v>
      </c>
      <c r="B159" t="n">
        <v>128</v>
      </c>
      <c r="C159" s="556" t="n">
        <v>45992</v>
      </c>
      <c r="D159" t="inlineStr">
        <is>
          <t>Love Cabaret</t>
        </is>
      </c>
      <c r="E159" t="n">
        <v>26507</v>
      </c>
      <c r="F159" t="inlineStr">
        <is>
          <t>MOSTARDA AMARELA HEMMER 1KG</t>
        </is>
      </c>
      <c r="G159" t="n">
        <v>2</v>
      </c>
      <c r="H159" t="inlineStr">
        <is>
          <t>PT</t>
        </is>
      </c>
      <c r="I159" t="inlineStr">
        <is>
          <t>12/2025</t>
        </is>
      </c>
    </row>
    <row r="160">
      <c r="A160" t="n">
        <v>64689</v>
      </c>
      <c r="B160" t="n">
        <v>128</v>
      </c>
      <c r="C160" s="556" t="n">
        <v>45992</v>
      </c>
      <c r="D160" t="inlineStr">
        <is>
          <t>Love Cabaret</t>
        </is>
      </c>
      <c r="E160" t="n">
        <v>25075</v>
      </c>
      <c r="F160" t="inlineStr">
        <is>
          <t>MASSA PARA LASANHA ADRIA C/500G</t>
        </is>
      </c>
      <c r="G160" t="n">
        <v>2</v>
      </c>
      <c r="H160" t="inlineStr">
        <is>
          <t>PC</t>
        </is>
      </c>
      <c r="I160" t="inlineStr">
        <is>
          <t>12/2025</t>
        </is>
      </c>
    </row>
    <row r="161">
      <c r="A161" t="n">
        <v>64690</v>
      </c>
      <c r="B161" t="n">
        <v>128</v>
      </c>
      <c r="C161" s="556" t="n">
        <v>45992</v>
      </c>
      <c r="D161" t="inlineStr">
        <is>
          <t>Love Cabaret</t>
        </is>
      </c>
      <c r="E161" t="n">
        <v>23992</v>
      </c>
      <c r="F161" t="inlineStr">
        <is>
          <t>ACIDO MALICO KG</t>
        </is>
      </c>
      <c r="G161" t="n">
        <v>0.71</v>
      </c>
      <c r="H161" t="inlineStr">
        <is>
          <t>KG</t>
        </is>
      </c>
      <c r="I161" t="inlineStr">
        <is>
          <t>12/2025</t>
        </is>
      </c>
    </row>
    <row r="162">
      <c r="A162" t="n">
        <v>64691</v>
      </c>
      <c r="B162" t="n">
        <v>128</v>
      </c>
      <c r="C162" s="556" t="n">
        <v>45992</v>
      </c>
      <c r="D162" t="inlineStr">
        <is>
          <t>Love Cabaret</t>
        </is>
      </c>
      <c r="E162" t="n">
        <v>24831</v>
      </c>
      <c r="F162" t="inlineStr">
        <is>
          <t>ACIDO TARTARICO KG</t>
        </is>
      </c>
      <c r="G162" t="n">
        <v>0.83</v>
      </c>
      <c r="H162" t="inlineStr">
        <is>
          <t>KG</t>
        </is>
      </c>
      <c r="I162" t="inlineStr">
        <is>
          <t>12/2025</t>
        </is>
      </c>
    </row>
    <row r="163">
      <c r="A163" t="n">
        <v>64692</v>
      </c>
      <c r="B163" t="n">
        <v>128</v>
      </c>
      <c r="C163" s="556" t="n">
        <v>45992</v>
      </c>
      <c r="D163" t="inlineStr">
        <is>
          <t>Love Cabaret</t>
        </is>
      </c>
      <c r="E163" t="n">
        <v>19857</v>
      </c>
      <c r="F163" t="inlineStr">
        <is>
          <t>ACIDO CITRICO KG</t>
        </is>
      </c>
      <c r="G163" t="n">
        <v>0.6</v>
      </c>
      <c r="H163" t="inlineStr">
        <is>
          <t>KG</t>
        </is>
      </c>
      <c r="I163" t="inlineStr">
        <is>
          <t>12/2025</t>
        </is>
      </c>
    </row>
    <row r="164">
      <c r="A164" t="n">
        <v>64693</v>
      </c>
      <c r="B164" t="n">
        <v>128</v>
      </c>
      <c r="C164" s="556" t="n">
        <v>45992</v>
      </c>
      <c r="D164" t="inlineStr">
        <is>
          <t>Love Cabaret</t>
        </is>
      </c>
      <c r="E164" t="n">
        <v>24676</v>
      </c>
      <c r="F164" t="inlineStr">
        <is>
          <t>ACIDO ASCORBICO C/1KG</t>
        </is>
      </c>
      <c r="G164" t="n">
        <v>1.6</v>
      </c>
      <c r="H164" t="inlineStr">
        <is>
          <t>PC</t>
        </is>
      </c>
      <c r="I164" t="inlineStr">
        <is>
          <t>12/2025</t>
        </is>
      </c>
    </row>
    <row r="165">
      <c r="A165" t="n">
        <v>64694</v>
      </c>
      <c r="B165" t="n">
        <v>128</v>
      </c>
      <c r="C165" s="556" t="n">
        <v>45992</v>
      </c>
      <c r="D165" t="inlineStr">
        <is>
          <t>Love Cabaret</t>
        </is>
      </c>
      <c r="E165" t="n">
        <v>26949</v>
      </c>
      <c r="F165" t="inlineStr">
        <is>
          <t>CAMARAO CINZA PEQUENO LIMPO EVISCERADO 50/60 KG</t>
        </is>
      </c>
      <c r="G165" t="n">
        <v>4.07</v>
      </c>
      <c r="H165" t="inlineStr">
        <is>
          <t>KG</t>
        </is>
      </c>
      <c r="I165" t="inlineStr">
        <is>
          <t>12/2025</t>
        </is>
      </c>
    </row>
    <row r="166">
      <c r="A166" t="n">
        <v>64695</v>
      </c>
      <c r="B166" t="n">
        <v>128</v>
      </c>
      <c r="C166" s="556" t="n">
        <v>45992</v>
      </c>
      <c r="D166" t="inlineStr">
        <is>
          <t>Love Cabaret</t>
        </is>
      </c>
      <c r="E166" t="n">
        <v>24125</v>
      </c>
      <c r="F166" t="inlineStr">
        <is>
          <t>CEBOLA EM PO KG</t>
        </is>
      </c>
      <c r="G166" t="n">
        <v>0.8</v>
      </c>
      <c r="H166" t="inlineStr">
        <is>
          <t>KG</t>
        </is>
      </c>
      <c r="I166" t="inlineStr">
        <is>
          <t>12/2025</t>
        </is>
      </c>
    </row>
    <row r="167">
      <c r="A167" t="n">
        <v>64696</v>
      </c>
      <c r="B167" t="n">
        <v>128</v>
      </c>
      <c r="C167" s="556" t="n">
        <v>45992</v>
      </c>
      <c r="D167" t="inlineStr">
        <is>
          <t>Love Cabaret</t>
        </is>
      </c>
      <c r="E167" t="n">
        <v>18486</v>
      </c>
      <c r="F167" t="inlineStr">
        <is>
          <t>CACHACA FAMIGERADA BRUTA 750ML</t>
        </is>
      </c>
      <c r="G167" t="n">
        <v>8.279999999999999</v>
      </c>
      <c r="H167" t="inlineStr">
        <is>
          <t>GR</t>
        </is>
      </c>
      <c r="I167" t="inlineStr">
        <is>
          <t>12/2025</t>
        </is>
      </c>
    </row>
    <row r="168">
      <c r="A168" t="n">
        <v>64697</v>
      </c>
      <c r="B168" t="n">
        <v>128</v>
      </c>
      <c r="C168" s="556" t="n">
        <v>45992</v>
      </c>
      <c r="D168" t="inlineStr">
        <is>
          <t>Love Cabaret</t>
        </is>
      </c>
      <c r="E168" t="n">
        <v>18444</v>
      </c>
      <c r="F168" t="inlineStr">
        <is>
          <t>CACHACA MATO DENTRO OURO 980ML</t>
        </is>
      </c>
      <c r="G168" t="n">
        <v>0.86</v>
      </c>
      <c r="H168" t="inlineStr">
        <is>
          <t>UN</t>
        </is>
      </c>
      <c r="I168" t="inlineStr">
        <is>
          <t>12/2025</t>
        </is>
      </c>
    </row>
    <row r="169">
      <c r="A169" t="n">
        <v>64698</v>
      </c>
      <c r="B169" t="n">
        <v>128</v>
      </c>
      <c r="C169" s="556" t="n">
        <v>45992</v>
      </c>
      <c r="D169" t="inlineStr">
        <is>
          <t>Love Cabaret</t>
        </is>
      </c>
      <c r="E169" t="n">
        <v>26757</v>
      </c>
      <c r="F169" t="inlineStr">
        <is>
          <t>CERVEJA SOL PREMIUM 330ML C/6 UN</t>
        </is>
      </c>
      <c r="G169" t="n">
        <v>2.33</v>
      </c>
      <c r="H169" t="inlineStr">
        <is>
          <t>PC</t>
        </is>
      </c>
      <c r="I169" t="inlineStr">
        <is>
          <t>12/2025</t>
        </is>
      </c>
    </row>
    <row r="170">
      <c r="A170" t="n">
        <v>64699</v>
      </c>
      <c r="B170" t="n">
        <v>128</v>
      </c>
      <c r="C170" s="556" t="n">
        <v>45992</v>
      </c>
      <c r="D170" t="inlineStr">
        <is>
          <t>Love Cabaret</t>
        </is>
      </c>
      <c r="E170" t="n">
        <v>18051</v>
      </c>
      <c r="F170" t="inlineStr">
        <is>
          <t>CHAMPAGNE VEUVE CLICQUOT ROSE BRUT 750ML</t>
        </is>
      </c>
      <c r="G170" t="n">
        <v>2</v>
      </c>
      <c r="H170" t="inlineStr">
        <is>
          <t>GR</t>
        </is>
      </c>
      <c r="I170" t="inlineStr">
        <is>
          <t>12/2025</t>
        </is>
      </c>
    </row>
    <row r="171">
      <c r="A171" t="n">
        <v>64700</v>
      </c>
      <c r="B171" t="n">
        <v>128</v>
      </c>
      <c r="C171" s="556" t="n">
        <v>45992</v>
      </c>
      <c r="D171" t="inlineStr">
        <is>
          <t>Love Cabaret</t>
        </is>
      </c>
      <c r="E171" t="n">
        <v>18278</v>
      </c>
      <c r="F171" t="inlineStr">
        <is>
          <t>LICOR DE CEREJA CHERRY HEERING 700ML</t>
        </is>
      </c>
      <c r="G171" t="n">
        <v>1</v>
      </c>
      <c r="H171" t="inlineStr">
        <is>
          <t>GR</t>
        </is>
      </c>
      <c r="I171" t="inlineStr">
        <is>
          <t>12/2025</t>
        </is>
      </c>
    </row>
    <row r="172">
      <c r="A172" t="n">
        <v>64701</v>
      </c>
      <c r="B172" t="n">
        <v>128</v>
      </c>
      <c r="C172" s="556" t="n">
        <v>45992</v>
      </c>
      <c r="D172" t="inlineStr">
        <is>
          <t>Love Cabaret</t>
        </is>
      </c>
      <c r="E172" t="n">
        <v>26947</v>
      </c>
      <c r="F172" t="inlineStr">
        <is>
          <t>REFRIGERANTE GUARANA ZERO FYS 350ML C/12</t>
        </is>
      </c>
      <c r="G172" t="n">
        <v>3.33</v>
      </c>
      <c r="H172" t="inlineStr">
        <is>
          <t>PC</t>
        </is>
      </c>
      <c r="I172" t="inlineStr">
        <is>
          <t>12/2025</t>
        </is>
      </c>
    </row>
    <row r="173">
      <c r="A173" t="n">
        <v>64702</v>
      </c>
      <c r="B173" t="n">
        <v>128</v>
      </c>
      <c r="C173" s="556" t="n">
        <v>45992</v>
      </c>
      <c r="D173" t="inlineStr">
        <is>
          <t>Love Cabaret</t>
        </is>
      </c>
      <c r="E173" t="n">
        <v>26761</v>
      </c>
      <c r="F173" t="inlineStr">
        <is>
          <t>CERVEJA SOL PREMIUM ZERO 330ML C/6 UN</t>
        </is>
      </c>
      <c r="G173" t="n">
        <v>13.83</v>
      </c>
      <c r="H173" t="inlineStr">
        <is>
          <t>PC</t>
        </is>
      </c>
      <c r="I173" t="inlineStr">
        <is>
          <t>12/2025</t>
        </is>
      </c>
    </row>
    <row r="174">
      <c r="A174" t="n">
        <v>64703</v>
      </c>
      <c r="B174" t="n">
        <v>128</v>
      </c>
      <c r="C174" s="556" t="n">
        <v>45992</v>
      </c>
      <c r="D174" t="inlineStr">
        <is>
          <t>Love Cabaret</t>
        </is>
      </c>
      <c r="E174" t="n">
        <v>17794</v>
      </c>
      <c r="F174" t="inlineStr">
        <is>
          <t>VINHO BRANCO JAJA DE JAU SAUVIGNON BLANC 750ML</t>
        </is>
      </c>
      <c r="G174" t="n">
        <v>9.24</v>
      </c>
      <c r="H174" t="inlineStr">
        <is>
          <t>GR</t>
        </is>
      </c>
      <c r="I174" t="inlineStr">
        <is>
          <t>12/2025</t>
        </is>
      </c>
    </row>
    <row r="175">
      <c r="A175" t="n">
        <v>64704</v>
      </c>
      <c r="B175" t="n">
        <v>128</v>
      </c>
      <c r="C175" s="556" t="n">
        <v>45992</v>
      </c>
      <c r="D175" t="inlineStr">
        <is>
          <t>Love Cabaret</t>
        </is>
      </c>
      <c r="E175" t="n">
        <v>17626</v>
      </c>
      <c r="F175" t="inlineStr">
        <is>
          <t>VINHO TINTO CALLIA SYRAH 750ML</t>
        </is>
      </c>
      <c r="G175" t="n">
        <v>1</v>
      </c>
      <c r="H175" t="inlineStr">
        <is>
          <t>GR</t>
        </is>
      </c>
      <c r="I175" t="inlineStr">
        <is>
          <t>12/2025</t>
        </is>
      </c>
    </row>
    <row r="176">
      <c r="A176" t="n">
        <v>64705</v>
      </c>
      <c r="B176" t="n">
        <v>128</v>
      </c>
      <c r="C176" s="556" t="n">
        <v>45992</v>
      </c>
      <c r="D176" t="inlineStr">
        <is>
          <t>Love Cabaret</t>
        </is>
      </c>
      <c r="E176" t="n">
        <v>17594</v>
      </c>
      <c r="F176" t="inlineStr">
        <is>
          <t>VINHO TINTO LE JAJA DE JAU DE SYRAH 750ML FRANCA</t>
        </is>
      </c>
      <c r="G176" t="n">
        <v>11.36</v>
      </c>
      <c r="H176" t="inlineStr">
        <is>
          <t>GR</t>
        </is>
      </c>
      <c r="I176" t="inlineStr">
        <is>
          <t>12/2025</t>
        </is>
      </c>
    </row>
    <row r="177">
      <c r="A177" t="n">
        <v>64706</v>
      </c>
      <c r="B177" t="n">
        <v>128</v>
      </c>
      <c r="C177" s="556" t="n">
        <v>45992</v>
      </c>
      <c r="D177" t="inlineStr">
        <is>
          <t>Love Cabaret</t>
        </is>
      </c>
      <c r="E177" t="n">
        <v>18097</v>
      </c>
      <c r="F177" t="inlineStr">
        <is>
          <t>WHISKY TALISKER SINGLE MALT 10 ANOS 720ML</t>
        </is>
      </c>
      <c r="G177" t="n">
        <v>0.36</v>
      </c>
      <c r="H177" t="inlineStr">
        <is>
          <t>GR</t>
        </is>
      </c>
      <c r="I177" t="inlineStr">
        <is>
          <t>12/2025</t>
        </is>
      </c>
    </row>
    <row r="178">
      <c r="A178" t="n">
        <v>65288</v>
      </c>
      <c r="B178" t="n">
        <v>128</v>
      </c>
      <c r="C178" s="556" t="n">
        <v>46023</v>
      </c>
      <c r="D178" t="inlineStr">
        <is>
          <t>Love Cabaret</t>
        </is>
      </c>
      <c r="E178" t="n">
        <v>27367</v>
      </c>
      <c r="F178" t="inlineStr">
        <is>
          <t>SORVETE DE MACA DO AMOR LUMI CREAMY 1LT</t>
        </is>
      </c>
      <c r="G178" t="n">
        <v>3</v>
      </c>
      <c r="H178" t="inlineStr">
        <is>
          <t>LT</t>
        </is>
      </c>
      <c r="I178" t="inlineStr">
        <is>
          <t>01/2026</t>
        </is>
      </c>
    </row>
    <row r="179">
      <c r="A179" t="n">
        <v>65289</v>
      </c>
      <c r="B179" t="n">
        <v>128</v>
      </c>
      <c r="C179" s="556" t="n">
        <v>46023</v>
      </c>
      <c r="D179" t="inlineStr">
        <is>
          <t>Love Cabaret</t>
        </is>
      </c>
      <c r="E179" t="n">
        <v>21075</v>
      </c>
      <c r="F179" t="inlineStr">
        <is>
          <t>ACUCAR DEMERARA UNIAO C/1KG</t>
        </is>
      </c>
      <c r="G179" t="n">
        <v>6</v>
      </c>
      <c r="H179" t="inlineStr">
        <is>
          <t>PC</t>
        </is>
      </c>
      <c r="I179" t="inlineStr">
        <is>
          <t>01/2026</t>
        </is>
      </c>
    </row>
    <row r="180">
      <c r="A180" t="n">
        <v>65290</v>
      </c>
      <c r="B180" t="n">
        <v>128</v>
      </c>
      <c r="C180" s="556" t="n">
        <v>46023</v>
      </c>
      <c r="D180" t="inlineStr">
        <is>
          <t>Love Cabaret</t>
        </is>
      </c>
      <c r="E180" t="n">
        <v>21093</v>
      </c>
      <c r="F180" t="inlineStr">
        <is>
          <t>ACUCAR REFINADO UNIAO 1KG UN</t>
        </is>
      </c>
      <c r="G180" t="n">
        <v>39.76</v>
      </c>
      <c r="H180" t="inlineStr">
        <is>
          <t>KG</t>
        </is>
      </c>
      <c r="I180" t="inlineStr">
        <is>
          <t>01/2026</t>
        </is>
      </c>
    </row>
    <row r="181">
      <c r="A181" t="n">
        <v>65291</v>
      </c>
      <c r="B181" t="n">
        <v>128</v>
      </c>
      <c r="C181" s="556" t="n">
        <v>46023</v>
      </c>
      <c r="D181" t="inlineStr">
        <is>
          <t>Love Cabaret</t>
        </is>
      </c>
      <c r="E181" t="n">
        <v>24040</v>
      </c>
      <c r="F181" t="inlineStr">
        <is>
          <t>AMENDOA LAMINADA KG</t>
        </is>
      </c>
      <c r="G181" t="n">
        <v>4.12</v>
      </c>
      <c r="H181" t="inlineStr">
        <is>
          <t>KG</t>
        </is>
      </c>
      <c r="I181" t="inlineStr">
        <is>
          <t>01/2026</t>
        </is>
      </c>
    </row>
    <row r="182">
      <c r="A182" t="n">
        <v>65292</v>
      </c>
      <c r="B182" t="n">
        <v>128</v>
      </c>
      <c r="C182" s="556" t="n">
        <v>46023</v>
      </c>
      <c r="D182" t="inlineStr">
        <is>
          <t>Love Cabaret</t>
        </is>
      </c>
      <c r="E182" t="n">
        <v>24041</v>
      </c>
      <c r="F182" t="inlineStr">
        <is>
          <t>AMENDOIM CRU S/ PELE KG</t>
        </is>
      </c>
      <c r="G182" t="n">
        <v>0.92</v>
      </c>
      <c r="H182" t="inlineStr">
        <is>
          <t>KG</t>
        </is>
      </c>
      <c r="I182" t="inlineStr">
        <is>
          <t>01/2026</t>
        </is>
      </c>
    </row>
    <row r="183">
      <c r="A183" t="n">
        <v>65293</v>
      </c>
      <c r="B183" t="n">
        <v>128</v>
      </c>
      <c r="C183" s="556" t="n">
        <v>46023</v>
      </c>
      <c r="D183" t="inlineStr">
        <is>
          <t>Love Cabaret</t>
        </is>
      </c>
      <c r="E183" t="n">
        <v>20308</v>
      </c>
      <c r="F183" t="inlineStr">
        <is>
          <t>ARROZ ARBORIO CAMIL C/2KG</t>
        </is>
      </c>
      <c r="G183" t="n">
        <v>4</v>
      </c>
      <c r="H183" t="inlineStr">
        <is>
          <t>PC</t>
        </is>
      </c>
      <c r="I183" t="inlineStr">
        <is>
          <t>01/2026</t>
        </is>
      </c>
    </row>
    <row r="184">
      <c r="A184" t="n">
        <v>65294</v>
      </c>
      <c r="B184" t="n">
        <v>128</v>
      </c>
      <c r="C184" s="556" t="n">
        <v>46023</v>
      </c>
      <c r="D184" t="inlineStr">
        <is>
          <t>Love Cabaret</t>
        </is>
      </c>
      <c r="E184" t="n">
        <v>20301</v>
      </c>
      <c r="F184" t="inlineStr">
        <is>
          <t>ARROZ BRANCO TIPO 1 CAMIL C/5KG</t>
        </is>
      </c>
      <c r="G184" t="n">
        <v>10</v>
      </c>
      <c r="H184" t="inlineStr">
        <is>
          <t>PC</t>
        </is>
      </c>
      <c r="I184" t="inlineStr">
        <is>
          <t>01/2026</t>
        </is>
      </c>
    </row>
    <row r="185">
      <c r="A185" t="n">
        <v>65295</v>
      </c>
      <c r="B185" t="n">
        <v>128</v>
      </c>
      <c r="C185" s="556" t="n">
        <v>46023</v>
      </c>
      <c r="D185" t="inlineStr">
        <is>
          <t>Love Cabaret</t>
        </is>
      </c>
      <c r="E185" t="n">
        <v>24053</v>
      </c>
      <c r="F185" t="inlineStr">
        <is>
          <t>ARROZ JAPONEZ KG</t>
        </is>
      </c>
      <c r="G185" t="n">
        <v>13</v>
      </c>
      <c r="H185" t="inlineStr">
        <is>
          <t>KG</t>
        </is>
      </c>
      <c r="I185" t="inlineStr">
        <is>
          <t>01/2026</t>
        </is>
      </c>
    </row>
    <row r="186">
      <c r="A186" t="n">
        <v>65296</v>
      </c>
      <c r="B186" t="n">
        <v>128</v>
      </c>
      <c r="C186" s="556" t="n">
        <v>46023</v>
      </c>
      <c r="D186" t="inlineStr">
        <is>
          <t>Love Cabaret</t>
        </is>
      </c>
      <c r="E186" t="n">
        <v>21047</v>
      </c>
      <c r="F186" t="inlineStr">
        <is>
          <t>AZEITE EXTRA VIRGEM GALLO 2L</t>
        </is>
      </c>
      <c r="G186" t="n">
        <v>2.2</v>
      </c>
      <c r="H186" t="inlineStr">
        <is>
          <t>GALAO</t>
        </is>
      </c>
      <c r="I186" t="inlineStr">
        <is>
          <t>01/2026</t>
        </is>
      </c>
    </row>
    <row r="187">
      <c r="A187" t="n">
        <v>65297</v>
      </c>
      <c r="B187" t="n">
        <v>128</v>
      </c>
      <c r="C187" s="556" t="n">
        <v>46023</v>
      </c>
      <c r="D187" t="inlineStr">
        <is>
          <t>Love Cabaret</t>
        </is>
      </c>
      <c r="E187" t="n">
        <v>20751</v>
      </c>
      <c r="F187" t="inlineStr">
        <is>
          <t>AZEITONA PRETA AZAPA ARCOBELLO C/2KG</t>
        </is>
      </c>
      <c r="G187" t="n">
        <v>1</v>
      </c>
      <c r="H187" t="inlineStr">
        <is>
          <t>BD</t>
        </is>
      </c>
      <c r="I187" t="inlineStr">
        <is>
          <t>01/2026</t>
        </is>
      </c>
    </row>
    <row r="188">
      <c r="A188" t="n">
        <v>65298</v>
      </c>
      <c r="B188" t="n">
        <v>128</v>
      </c>
      <c r="C188" s="556" t="n">
        <v>46023</v>
      </c>
      <c r="D188" t="inlineStr">
        <is>
          <t>Love Cabaret</t>
        </is>
      </c>
      <c r="E188" t="n">
        <v>20724</v>
      </c>
      <c r="F188" t="inlineStr">
        <is>
          <t>AZEITONA VERDE GORDAL 80/90 DI SALERNO C/2KG</t>
        </is>
      </c>
      <c r="G188" t="n">
        <v>1</v>
      </c>
      <c r="H188" t="inlineStr">
        <is>
          <t>BD</t>
        </is>
      </c>
      <c r="I188" t="inlineStr">
        <is>
          <t>01/2026</t>
        </is>
      </c>
    </row>
    <row r="189">
      <c r="A189" t="n">
        <v>65299</v>
      </c>
      <c r="B189" t="n">
        <v>128</v>
      </c>
      <c r="C189" s="556" t="n">
        <v>46023</v>
      </c>
      <c r="D189" t="inlineStr">
        <is>
          <t>Love Cabaret</t>
        </is>
      </c>
      <c r="E189" t="n">
        <v>20809</v>
      </c>
      <c r="F189" t="inlineStr">
        <is>
          <t>CAFE PILAO ALMOFADA 500G</t>
        </is>
      </c>
      <c r="G189" t="n">
        <v>7.66</v>
      </c>
      <c r="H189" t="inlineStr">
        <is>
          <t>PC</t>
        </is>
      </c>
      <c r="I189" t="inlineStr">
        <is>
          <t>01/2026</t>
        </is>
      </c>
    </row>
    <row r="190">
      <c r="A190" t="n">
        <v>65300</v>
      </c>
      <c r="B190" t="n">
        <v>128</v>
      </c>
      <c r="C190" s="556" t="n">
        <v>46023</v>
      </c>
      <c r="D190" t="inlineStr">
        <is>
          <t>Love Cabaret</t>
        </is>
      </c>
      <c r="E190" t="n">
        <v>21073</v>
      </c>
      <c r="F190" t="inlineStr">
        <is>
          <t>CALDA DE AGAVE AZUL JASMINE ORGANICO 330ML UN</t>
        </is>
      </c>
      <c r="G190" t="n">
        <v>4</v>
      </c>
      <c r="H190" t="inlineStr">
        <is>
          <t>UN</t>
        </is>
      </c>
      <c r="I190" t="inlineStr">
        <is>
          <t>01/2026</t>
        </is>
      </c>
    </row>
    <row r="191">
      <c r="A191" t="n">
        <v>65301</v>
      </c>
      <c r="B191" t="n">
        <v>128</v>
      </c>
      <c r="C191" s="556" t="n">
        <v>46023</v>
      </c>
      <c r="D191" t="inlineStr">
        <is>
          <t>Love Cabaret</t>
        </is>
      </c>
      <c r="E191" t="n">
        <v>24110</v>
      </c>
      <c r="F191" t="inlineStr">
        <is>
          <t>CANELA EM PO KG</t>
        </is>
      </c>
      <c r="G191" t="n">
        <v>0.58</v>
      </c>
      <c r="H191" t="inlineStr">
        <is>
          <t>KG</t>
        </is>
      </c>
      <c r="I191" t="inlineStr">
        <is>
          <t>01/2026</t>
        </is>
      </c>
    </row>
    <row r="192">
      <c r="A192" t="n">
        <v>65302</v>
      </c>
      <c r="B192" t="n">
        <v>128</v>
      </c>
      <c r="C192" s="556" t="n">
        <v>46023</v>
      </c>
      <c r="D192" t="inlineStr">
        <is>
          <t>Love Cabaret</t>
        </is>
      </c>
      <c r="E192" t="n">
        <v>23546</v>
      </c>
      <c r="F192" t="inlineStr">
        <is>
          <t>CARDAMOMO INTEIRO VERDE KG</t>
        </is>
      </c>
      <c r="G192" t="n">
        <v>0.46</v>
      </c>
      <c r="H192" t="inlineStr">
        <is>
          <t>KG</t>
        </is>
      </c>
      <c r="I192" t="inlineStr">
        <is>
          <t>01/2026</t>
        </is>
      </c>
    </row>
    <row r="193">
      <c r="A193" t="n">
        <v>65303</v>
      </c>
      <c r="B193" t="n">
        <v>128</v>
      </c>
      <c r="C193" s="556" t="n">
        <v>46023</v>
      </c>
      <c r="D193" t="inlineStr">
        <is>
          <t>Love Cabaret</t>
        </is>
      </c>
      <c r="E193" t="n">
        <v>24118</v>
      </c>
      <c r="F193" t="inlineStr">
        <is>
          <t>CASTANHA DE CAJU CRUA KG</t>
        </is>
      </c>
      <c r="G193" t="n">
        <v>0.92</v>
      </c>
      <c r="H193" t="inlineStr">
        <is>
          <t>KG</t>
        </is>
      </c>
      <c r="I193" t="inlineStr">
        <is>
          <t>01/2026</t>
        </is>
      </c>
    </row>
    <row r="194">
      <c r="A194" t="n">
        <v>65304</v>
      </c>
      <c r="B194" t="n">
        <v>128</v>
      </c>
      <c r="C194" s="556" t="n">
        <v>46023</v>
      </c>
      <c r="D194" t="inlineStr">
        <is>
          <t>Love Cabaret</t>
        </is>
      </c>
      <c r="E194" t="n">
        <v>20936</v>
      </c>
      <c r="F194" t="inlineStr">
        <is>
          <t>CHOCOLATE AMARGO CALLEBAUT CALLETS 70,5% 2,01KG</t>
        </is>
      </c>
      <c r="G194" t="n">
        <v>1</v>
      </c>
      <c r="H194" t="inlineStr">
        <is>
          <t>UN</t>
        </is>
      </c>
      <c r="I194" t="inlineStr">
        <is>
          <t>01/2026</t>
        </is>
      </c>
    </row>
    <row r="195">
      <c r="A195" t="n">
        <v>65305</v>
      </c>
      <c r="B195" t="n">
        <v>128</v>
      </c>
      <c r="C195" s="556" t="n">
        <v>46023</v>
      </c>
      <c r="D195" t="inlineStr">
        <is>
          <t>Love Cabaret</t>
        </is>
      </c>
      <c r="E195" t="n">
        <v>20932</v>
      </c>
      <c r="F195" t="inlineStr">
        <is>
          <t>CHOCOLATE AO LEITE GOTAS SICAO 2,1KG UN</t>
        </is>
      </c>
      <c r="G195" t="n">
        <v>0.44</v>
      </c>
      <c r="H195" t="inlineStr">
        <is>
          <t>UN</t>
        </is>
      </c>
      <c r="I195" t="inlineStr">
        <is>
          <t>01/2026</t>
        </is>
      </c>
    </row>
    <row r="196">
      <c r="A196" t="n">
        <v>65306</v>
      </c>
      <c r="B196" t="n">
        <v>128</v>
      </c>
      <c r="C196" s="556" t="n">
        <v>46023</v>
      </c>
      <c r="D196" t="inlineStr">
        <is>
          <t>Love Cabaret</t>
        </is>
      </c>
      <c r="E196" t="n">
        <v>24170</v>
      </c>
      <c r="F196" t="inlineStr">
        <is>
          <t>COENTRO EM GRAO KG</t>
        </is>
      </c>
      <c r="G196" t="n">
        <v>0.33</v>
      </c>
      <c r="H196" t="inlineStr">
        <is>
          <t>KG</t>
        </is>
      </c>
      <c r="I196" t="inlineStr">
        <is>
          <t>01/2026</t>
        </is>
      </c>
    </row>
    <row r="197">
      <c r="A197" t="n">
        <v>65307</v>
      </c>
      <c r="B197" t="n">
        <v>128</v>
      </c>
      <c r="C197" s="556" t="n">
        <v>46023</v>
      </c>
      <c r="D197" t="inlineStr">
        <is>
          <t>Love Cabaret</t>
        </is>
      </c>
      <c r="E197" t="n">
        <v>20689</v>
      </c>
      <c r="F197" t="inlineStr">
        <is>
          <t>CREME DE LEITE FRESCO QUATA C/1,01LT</t>
        </is>
      </c>
      <c r="G197" t="n">
        <v>2</v>
      </c>
      <c r="H197" t="inlineStr">
        <is>
          <t>UN</t>
        </is>
      </c>
      <c r="I197" t="inlineStr">
        <is>
          <t>01/2026</t>
        </is>
      </c>
    </row>
    <row r="198">
      <c r="A198" t="n">
        <v>65308</v>
      </c>
      <c r="B198" t="n">
        <v>128</v>
      </c>
      <c r="C198" s="556" t="n">
        <v>46023</v>
      </c>
      <c r="D198" t="inlineStr">
        <is>
          <t>Love Cabaret</t>
        </is>
      </c>
      <c r="E198" t="n">
        <v>20681</v>
      </c>
      <c r="F198" t="inlineStr">
        <is>
          <t>CREME DE LEITE NESTLE 200GR C/ 27UN</t>
        </is>
      </c>
      <c r="G198" t="n">
        <v>2</v>
      </c>
      <c r="H198" t="inlineStr">
        <is>
          <t>UN</t>
        </is>
      </c>
      <c r="I198" t="inlineStr">
        <is>
          <t>01/2026</t>
        </is>
      </c>
    </row>
    <row r="199">
      <c r="A199" t="n">
        <v>65309</v>
      </c>
      <c r="B199" t="n">
        <v>128</v>
      </c>
      <c r="C199" s="556" t="n">
        <v>46023</v>
      </c>
      <c r="D199" t="inlineStr">
        <is>
          <t>Love Cabaret</t>
        </is>
      </c>
      <c r="E199" t="n">
        <v>23534</v>
      </c>
      <c r="F199" t="inlineStr">
        <is>
          <t>ESSENCIA DE BAUNILHA CEPERA 1L</t>
        </is>
      </c>
      <c r="G199" t="n">
        <v>0.46</v>
      </c>
      <c r="H199" t="inlineStr">
        <is>
          <t>LT</t>
        </is>
      </c>
      <c r="I199" t="inlineStr">
        <is>
          <t>01/2026</t>
        </is>
      </c>
    </row>
    <row r="200">
      <c r="A200" t="n">
        <v>65310</v>
      </c>
      <c r="B200" t="n">
        <v>128</v>
      </c>
      <c r="C200" s="556" t="n">
        <v>46023</v>
      </c>
      <c r="D200" t="inlineStr">
        <is>
          <t>Love Cabaret</t>
        </is>
      </c>
      <c r="E200" t="n">
        <v>20315</v>
      </c>
      <c r="F200" t="inlineStr">
        <is>
          <t>FARINHA DE ARROZ MANINHO 1KG</t>
        </is>
      </c>
      <c r="G200" t="n">
        <v>4</v>
      </c>
      <c r="H200" t="inlineStr">
        <is>
          <t>UN</t>
        </is>
      </c>
      <c r="I200" t="inlineStr">
        <is>
          <t>01/2026</t>
        </is>
      </c>
    </row>
    <row r="201">
      <c r="A201" t="n">
        <v>65311</v>
      </c>
      <c r="B201" t="n">
        <v>128</v>
      </c>
      <c r="C201" s="556" t="n">
        <v>46023</v>
      </c>
      <c r="D201" t="inlineStr">
        <is>
          <t>Love Cabaret</t>
        </is>
      </c>
      <c r="E201" t="n">
        <v>24233</v>
      </c>
      <c r="F201" t="inlineStr">
        <is>
          <t>FARINHA DE MANDIOCA CRUA GROSSA YOKI C/1KG</t>
        </is>
      </c>
      <c r="G201" t="n">
        <v>0.85</v>
      </c>
      <c r="H201" t="inlineStr">
        <is>
          <t>PC</t>
        </is>
      </c>
      <c r="I201" t="inlineStr">
        <is>
          <t>01/2026</t>
        </is>
      </c>
    </row>
    <row r="202">
      <c r="A202" t="n">
        <v>65312</v>
      </c>
      <c r="B202" t="n">
        <v>128</v>
      </c>
      <c r="C202" s="556" t="n">
        <v>46023</v>
      </c>
      <c r="D202" t="inlineStr">
        <is>
          <t>Love Cabaret</t>
        </is>
      </c>
      <c r="E202" t="n">
        <v>25237</v>
      </c>
      <c r="F202" t="inlineStr">
        <is>
          <t>FARINHA DE TRIGO ANACONDA TIPO 1 PREMIUM C/1KG</t>
        </is>
      </c>
      <c r="G202" t="n">
        <v>8.380000000000001</v>
      </c>
      <c r="H202" t="inlineStr">
        <is>
          <t>UN</t>
        </is>
      </c>
      <c r="I202" t="inlineStr">
        <is>
          <t>01/2026</t>
        </is>
      </c>
    </row>
    <row r="203">
      <c r="A203" t="n">
        <v>65313</v>
      </c>
      <c r="B203" t="n">
        <v>128</v>
      </c>
      <c r="C203" s="556" t="n">
        <v>46023</v>
      </c>
      <c r="D203" t="inlineStr">
        <is>
          <t>Love Cabaret</t>
        </is>
      </c>
      <c r="E203" t="n">
        <v>20358</v>
      </c>
      <c r="F203" t="inlineStr">
        <is>
          <t>FARINHA PANKO ROMARIZ C/1KG</t>
        </is>
      </c>
      <c r="G203" t="n">
        <v>4.5</v>
      </c>
      <c r="H203" t="inlineStr">
        <is>
          <t>PC</t>
        </is>
      </c>
      <c r="I203" t="inlineStr">
        <is>
          <t>01/2026</t>
        </is>
      </c>
    </row>
    <row r="204">
      <c r="A204" t="n">
        <v>65314</v>
      </c>
      <c r="B204" t="n">
        <v>128</v>
      </c>
      <c r="C204" s="556" t="n">
        <v>46023</v>
      </c>
      <c r="D204" t="inlineStr">
        <is>
          <t>Love Cabaret</t>
        </is>
      </c>
      <c r="E204" t="n">
        <v>20242</v>
      </c>
      <c r="F204" t="inlineStr">
        <is>
          <t>FEIJAO CARIOCA CAMIL C/2KG</t>
        </is>
      </c>
      <c r="G204" t="n">
        <v>2</v>
      </c>
      <c r="H204" t="inlineStr">
        <is>
          <t>PC</t>
        </is>
      </c>
      <c r="I204" t="inlineStr">
        <is>
          <t>01/2026</t>
        </is>
      </c>
    </row>
    <row r="205">
      <c r="A205" t="n">
        <v>65315</v>
      </c>
      <c r="B205" t="n">
        <v>128</v>
      </c>
      <c r="C205" s="556" t="n">
        <v>46023</v>
      </c>
      <c r="D205" t="inlineStr">
        <is>
          <t>Love Cabaret</t>
        </is>
      </c>
      <c r="E205" t="n">
        <v>20022</v>
      </c>
      <c r="F205" t="inlineStr">
        <is>
          <t>FERMENTO QUIMICO ROYAL 250G</t>
        </is>
      </c>
      <c r="G205" t="n">
        <v>0.4</v>
      </c>
      <c r="H205" t="inlineStr">
        <is>
          <t>UN</t>
        </is>
      </c>
      <c r="I205" t="inlineStr">
        <is>
          <t>01/2026</t>
        </is>
      </c>
    </row>
    <row r="206">
      <c r="A206" t="n">
        <v>65316</v>
      </c>
      <c r="B206" t="n">
        <v>128</v>
      </c>
      <c r="C206" s="556" t="n">
        <v>46023</v>
      </c>
      <c r="D206" t="inlineStr">
        <is>
          <t>Love Cabaret</t>
        </is>
      </c>
      <c r="E206" t="n">
        <v>24296</v>
      </c>
      <c r="F206" t="inlineStr">
        <is>
          <t>GERGELIM BRANCO KG</t>
        </is>
      </c>
      <c r="G206" t="n">
        <v>0.78</v>
      </c>
      <c r="H206" t="inlineStr">
        <is>
          <t>KG</t>
        </is>
      </c>
      <c r="I206" t="inlineStr">
        <is>
          <t>01/2026</t>
        </is>
      </c>
    </row>
    <row r="207">
      <c r="A207" t="n">
        <v>65317</v>
      </c>
      <c r="B207" t="n">
        <v>128</v>
      </c>
      <c r="C207" s="556" t="n">
        <v>46023</v>
      </c>
      <c r="D207" t="inlineStr">
        <is>
          <t>Love Cabaret</t>
        </is>
      </c>
      <c r="E207" t="n">
        <v>20213</v>
      </c>
      <c r="F207" t="inlineStr">
        <is>
          <t>GRAO DE BICO CAMIL C/2KG</t>
        </is>
      </c>
      <c r="G207" t="n">
        <v>0.63</v>
      </c>
      <c r="H207" t="inlineStr">
        <is>
          <t>PC</t>
        </is>
      </c>
      <c r="I207" t="inlineStr">
        <is>
          <t>01/2026</t>
        </is>
      </c>
    </row>
    <row r="208">
      <c r="A208" t="n">
        <v>65318</v>
      </c>
      <c r="B208" t="n">
        <v>128</v>
      </c>
      <c r="C208" s="556" t="n">
        <v>46023</v>
      </c>
      <c r="D208" t="inlineStr">
        <is>
          <t>Love Cabaret</t>
        </is>
      </c>
      <c r="E208" t="n">
        <v>24331</v>
      </c>
      <c r="F208" t="inlineStr">
        <is>
          <t>LINGUICA CALABRESA KG</t>
        </is>
      </c>
      <c r="G208" t="n">
        <v>1</v>
      </c>
      <c r="H208" t="inlineStr">
        <is>
          <t>KG</t>
        </is>
      </c>
      <c r="I208" t="inlineStr">
        <is>
          <t>01/2026</t>
        </is>
      </c>
    </row>
    <row r="209">
      <c r="A209" t="n">
        <v>65319</v>
      </c>
      <c r="B209" t="n">
        <v>128</v>
      </c>
      <c r="C209" s="556" t="n">
        <v>46023</v>
      </c>
      <c r="D209" t="inlineStr">
        <is>
          <t>Love Cabaret</t>
        </is>
      </c>
      <c r="E209" t="n">
        <v>20114</v>
      </c>
      <c r="F209" t="inlineStr">
        <is>
          <t>MACARRAO LINGUINE GRANO DURO DIVELLA  500GR</t>
        </is>
      </c>
      <c r="G209" t="n">
        <v>20</v>
      </c>
      <c r="H209" t="inlineStr">
        <is>
          <t>UN</t>
        </is>
      </c>
      <c r="I209" t="inlineStr">
        <is>
          <t>01/2026</t>
        </is>
      </c>
    </row>
    <row r="210">
      <c r="A210" t="n">
        <v>65320</v>
      </c>
      <c r="B210" t="n">
        <v>128</v>
      </c>
      <c r="C210" s="556" t="n">
        <v>46023</v>
      </c>
      <c r="D210" t="inlineStr">
        <is>
          <t>Love Cabaret</t>
        </is>
      </c>
      <c r="E210" t="n">
        <v>25215</v>
      </c>
      <c r="F210" t="inlineStr">
        <is>
          <t>MASSA DE GUIOZA C/20 FOLHAS DE 190G</t>
        </is>
      </c>
      <c r="G210" t="n">
        <v>1</v>
      </c>
      <c r="H210" t="inlineStr">
        <is>
          <t>PC</t>
        </is>
      </c>
      <c r="I210" t="inlineStr">
        <is>
          <t>01/2026</t>
        </is>
      </c>
    </row>
    <row r="211">
      <c r="A211" t="n">
        <v>65321</v>
      </c>
      <c r="B211" t="n">
        <v>128</v>
      </c>
      <c r="C211" s="556" t="n">
        <v>46023</v>
      </c>
      <c r="D211" t="inlineStr">
        <is>
          <t>Love Cabaret</t>
        </is>
      </c>
      <c r="E211" t="n">
        <v>25075</v>
      </c>
      <c r="F211" t="inlineStr">
        <is>
          <t>MASSA PARA LASANHA ADRIA C/500G</t>
        </is>
      </c>
      <c r="G211" t="n">
        <v>2</v>
      </c>
      <c r="H211" t="inlineStr">
        <is>
          <t>PC</t>
        </is>
      </c>
      <c r="I211" t="inlineStr">
        <is>
          <t>01/2026</t>
        </is>
      </c>
    </row>
    <row r="212">
      <c r="A212" t="n">
        <v>65322</v>
      </c>
      <c r="B212" t="n">
        <v>128</v>
      </c>
      <c r="C212" s="556" t="n">
        <v>46023</v>
      </c>
      <c r="D212" t="inlineStr">
        <is>
          <t>Love Cabaret</t>
        </is>
      </c>
      <c r="E212" t="n">
        <v>20832</v>
      </c>
      <c r="F212" t="inlineStr">
        <is>
          <t>MEL FLORISMEL SILVESTRE C/1KG</t>
        </is>
      </c>
      <c r="G212" t="n">
        <v>7</v>
      </c>
      <c r="H212" t="inlineStr">
        <is>
          <t>PT</t>
        </is>
      </c>
      <c r="I212" t="inlineStr">
        <is>
          <t>01/2026</t>
        </is>
      </c>
    </row>
    <row r="213">
      <c r="A213" t="n">
        <v>65323</v>
      </c>
      <c r="B213" t="n">
        <v>128</v>
      </c>
      <c r="C213" s="556" t="n">
        <v>46023</v>
      </c>
      <c r="D213" t="inlineStr">
        <is>
          <t>Love Cabaret</t>
        </is>
      </c>
      <c r="E213" t="n">
        <v>20871</v>
      </c>
      <c r="F213" t="inlineStr">
        <is>
          <t>MELADO DE CANA JR C/1,3KG</t>
        </is>
      </c>
      <c r="G213" t="n">
        <v>2</v>
      </c>
      <c r="H213" t="inlineStr">
        <is>
          <t>PT</t>
        </is>
      </c>
      <c r="I213" t="inlineStr">
        <is>
          <t>01/2026</t>
        </is>
      </c>
    </row>
    <row r="214">
      <c r="A214" t="n">
        <v>65324</v>
      </c>
      <c r="B214" t="n">
        <v>128</v>
      </c>
      <c r="C214" s="556" t="n">
        <v>46023</v>
      </c>
      <c r="D214" t="inlineStr">
        <is>
          <t>Love Cabaret</t>
        </is>
      </c>
      <c r="E214" t="n">
        <v>25642</v>
      </c>
      <c r="F214" t="inlineStr">
        <is>
          <t>MISSO AZUMA 500G</t>
        </is>
      </c>
      <c r="G214" t="n">
        <v>1.5</v>
      </c>
      <c r="H214" t="inlineStr">
        <is>
          <t>UN</t>
        </is>
      </c>
      <c r="I214" t="inlineStr">
        <is>
          <t>01/2026</t>
        </is>
      </c>
    </row>
    <row r="215">
      <c r="A215" t="n">
        <v>65325</v>
      </c>
      <c r="B215" t="n">
        <v>128</v>
      </c>
      <c r="C215" s="556" t="n">
        <v>46023</v>
      </c>
      <c r="D215" t="inlineStr">
        <is>
          <t>Love Cabaret</t>
        </is>
      </c>
      <c r="E215" t="n">
        <v>19982</v>
      </c>
      <c r="F215" t="inlineStr">
        <is>
          <t>MOLHO INGLES CEPERA C/1L</t>
        </is>
      </c>
      <c r="G215" t="n">
        <v>0.7</v>
      </c>
      <c r="H215" t="inlineStr">
        <is>
          <t>FR</t>
        </is>
      </c>
      <c r="I215" t="inlineStr">
        <is>
          <t>01/2026</t>
        </is>
      </c>
    </row>
    <row r="216">
      <c r="A216" t="n">
        <v>65326</v>
      </c>
      <c r="B216" t="n">
        <v>128</v>
      </c>
      <c r="C216" s="556" t="n">
        <v>46023</v>
      </c>
      <c r="D216" t="inlineStr">
        <is>
          <t>Love Cabaret</t>
        </is>
      </c>
      <c r="E216" t="n">
        <v>19973</v>
      </c>
      <c r="F216" t="inlineStr">
        <is>
          <t>MOLHO SHOYO TRADICIONAL SAKURA C/1,010L UN</t>
        </is>
      </c>
      <c r="G216" t="n">
        <v>2</v>
      </c>
      <c r="H216" t="inlineStr">
        <is>
          <t>UN</t>
        </is>
      </c>
      <c r="I216" t="inlineStr">
        <is>
          <t>01/2026</t>
        </is>
      </c>
    </row>
    <row r="217">
      <c r="A217" t="n">
        <v>65327</v>
      </c>
      <c r="B217" t="n">
        <v>128</v>
      </c>
      <c r="C217" s="556" t="n">
        <v>46023</v>
      </c>
      <c r="D217" t="inlineStr">
        <is>
          <t>Love Cabaret</t>
        </is>
      </c>
      <c r="E217" t="n">
        <v>24620</v>
      </c>
      <c r="F217" t="inlineStr">
        <is>
          <t>NIBS DE CACAU KG</t>
        </is>
      </c>
      <c r="G217" t="n">
        <v>1.04</v>
      </c>
      <c r="H217" t="inlineStr">
        <is>
          <t>KG</t>
        </is>
      </c>
      <c r="I217" t="inlineStr">
        <is>
          <t>01/2026</t>
        </is>
      </c>
    </row>
    <row r="218">
      <c r="A218" t="n">
        <v>65328</v>
      </c>
      <c r="B218" t="n">
        <v>128</v>
      </c>
      <c r="C218" s="556" t="n">
        <v>46023</v>
      </c>
      <c r="D218" t="inlineStr">
        <is>
          <t>Love Cabaret</t>
        </is>
      </c>
      <c r="E218" t="n">
        <v>21017</v>
      </c>
      <c r="F218" t="inlineStr">
        <is>
          <t>OLEO DE ALGODAO SAUDE C/14,5KG</t>
        </is>
      </c>
      <c r="G218" t="n">
        <v>2</v>
      </c>
      <c r="H218" t="inlineStr">
        <is>
          <t>BD</t>
        </is>
      </c>
      <c r="I218" t="inlineStr">
        <is>
          <t>01/2026</t>
        </is>
      </c>
    </row>
    <row r="219">
      <c r="A219" t="n">
        <v>65329</v>
      </c>
      <c r="B219" t="n">
        <v>128</v>
      </c>
      <c r="C219" s="556" t="n">
        <v>46023</v>
      </c>
      <c r="D219" t="inlineStr">
        <is>
          <t>Love Cabaret</t>
        </is>
      </c>
      <c r="E219" t="n">
        <v>23893</v>
      </c>
      <c r="F219" t="inlineStr">
        <is>
          <t>OLEO DE GERGELIM TORRADO L</t>
        </is>
      </c>
      <c r="G219" t="n">
        <v>0.35</v>
      </c>
      <c r="H219" t="inlineStr">
        <is>
          <t>LT</t>
        </is>
      </c>
      <c r="I219" t="inlineStr">
        <is>
          <t>01/2026</t>
        </is>
      </c>
    </row>
    <row r="220">
      <c r="A220" t="n">
        <v>65330</v>
      </c>
      <c r="B220" t="n">
        <v>128</v>
      </c>
      <c r="C220" s="556" t="n">
        <v>46023</v>
      </c>
      <c r="D220" t="inlineStr">
        <is>
          <t>Love Cabaret</t>
        </is>
      </c>
      <c r="E220" t="n">
        <v>20985</v>
      </c>
      <c r="F220" t="inlineStr">
        <is>
          <t>OLEO DE SOJA LIZA 900ML</t>
        </is>
      </c>
      <c r="G220" t="n">
        <v>2</v>
      </c>
      <c r="H220" t="inlineStr">
        <is>
          <t>UN</t>
        </is>
      </c>
      <c r="I220" t="inlineStr">
        <is>
          <t>01/2026</t>
        </is>
      </c>
    </row>
    <row r="221">
      <c r="A221" t="n">
        <v>65331</v>
      </c>
      <c r="B221" t="n">
        <v>128</v>
      </c>
      <c r="C221" s="556" t="n">
        <v>46023</v>
      </c>
      <c r="D221" t="inlineStr">
        <is>
          <t>Love Cabaret</t>
        </is>
      </c>
      <c r="E221" t="n">
        <v>24392</v>
      </c>
      <c r="F221" t="inlineStr">
        <is>
          <t>OREGANO KG</t>
        </is>
      </c>
      <c r="G221" t="n">
        <v>0.1</v>
      </c>
      <c r="H221" t="inlineStr">
        <is>
          <t>KG</t>
        </is>
      </c>
      <c r="I221" t="inlineStr">
        <is>
          <t>01/2026</t>
        </is>
      </c>
    </row>
    <row r="222">
      <c r="A222" t="n">
        <v>65332</v>
      </c>
      <c r="B222" t="n">
        <v>128</v>
      </c>
      <c r="C222" s="556" t="n">
        <v>46023</v>
      </c>
      <c r="D222" t="inlineStr">
        <is>
          <t>Love Cabaret</t>
        </is>
      </c>
      <c r="E222" t="n">
        <v>23502</v>
      </c>
      <c r="F222" t="inlineStr">
        <is>
          <t>PAPRICA DEFUMADA PCT 500G UN</t>
        </is>
      </c>
      <c r="G222" t="n">
        <v>0.5</v>
      </c>
      <c r="H222" t="inlineStr">
        <is>
          <t>UN</t>
        </is>
      </c>
      <c r="I222" t="inlineStr">
        <is>
          <t>01/2026</t>
        </is>
      </c>
    </row>
    <row r="223">
      <c r="A223" t="n">
        <v>65333</v>
      </c>
      <c r="B223" t="n">
        <v>128</v>
      </c>
      <c r="C223" s="556" t="n">
        <v>46023</v>
      </c>
      <c r="D223" t="inlineStr">
        <is>
          <t>Love Cabaret</t>
        </is>
      </c>
      <c r="E223" t="n">
        <v>20582</v>
      </c>
      <c r="F223" t="inlineStr">
        <is>
          <t>PESSEGO EM CALDA MARIZA 450GR</t>
        </is>
      </c>
      <c r="G223" t="n">
        <v>0.82</v>
      </c>
      <c r="H223" t="inlineStr">
        <is>
          <t>UN</t>
        </is>
      </c>
      <c r="I223" t="inlineStr">
        <is>
          <t>01/2026</t>
        </is>
      </c>
    </row>
    <row r="224">
      <c r="A224" t="n">
        <v>65334</v>
      </c>
      <c r="B224" t="n">
        <v>128</v>
      </c>
      <c r="C224" s="556" t="n">
        <v>46023</v>
      </c>
      <c r="D224" t="inlineStr">
        <is>
          <t>Love Cabaret</t>
        </is>
      </c>
      <c r="E224" t="n">
        <v>23479</v>
      </c>
      <c r="F224" t="inlineStr">
        <is>
          <t>PIMENTA DO REINO EM PO KG</t>
        </is>
      </c>
      <c r="G224" t="n">
        <v>0.5</v>
      </c>
      <c r="H224" t="inlineStr">
        <is>
          <t>KG</t>
        </is>
      </c>
      <c r="I224" t="inlineStr">
        <is>
          <t>01/2026</t>
        </is>
      </c>
    </row>
    <row r="225">
      <c r="A225" t="n">
        <v>65335</v>
      </c>
      <c r="B225" t="n">
        <v>128</v>
      </c>
      <c r="C225" s="556" t="n">
        <v>46023</v>
      </c>
      <c r="D225" t="inlineStr">
        <is>
          <t>Love Cabaret</t>
        </is>
      </c>
      <c r="E225" t="n">
        <v>21400</v>
      </c>
      <c r="F225" t="inlineStr">
        <is>
          <t>PRESUNTO COZIDO MAGRO KG</t>
        </is>
      </c>
      <c r="G225" t="n">
        <v>4</v>
      </c>
      <c r="H225" t="inlineStr">
        <is>
          <t>KG</t>
        </is>
      </c>
      <c r="I225" t="inlineStr">
        <is>
          <t>01/2026</t>
        </is>
      </c>
    </row>
    <row r="226">
      <c r="A226" t="n">
        <v>65336</v>
      </c>
      <c r="B226" t="n">
        <v>128</v>
      </c>
      <c r="C226" s="556" t="n">
        <v>46023</v>
      </c>
      <c r="D226" t="inlineStr">
        <is>
          <t>Love Cabaret</t>
        </is>
      </c>
      <c r="E226" t="n">
        <v>23489</v>
      </c>
      <c r="F226" t="inlineStr">
        <is>
          <t>SAL DE PARRILLA KG</t>
        </is>
      </c>
      <c r="G226" t="n">
        <v>0.7</v>
      </c>
      <c r="H226" t="inlineStr">
        <is>
          <t>KG</t>
        </is>
      </c>
      <c r="I226" t="inlineStr">
        <is>
          <t>01/2026</t>
        </is>
      </c>
    </row>
    <row r="227">
      <c r="A227" t="n">
        <v>65337</v>
      </c>
      <c r="B227" t="n">
        <v>128</v>
      </c>
      <c r="C227" s="556" t="n">
        <v>46023</v>
      </c>
      <c r="D227" t="inlineStr">
        <is>
          <t>Love Cabaret</t>
        </is>
      </c>
      <c r="E227" t="n">
        <v>19906</v>
      </c>
      <c r="F227" t="inlineStr">
        <is>
          <t>SAL REFINADO CISNE 10X1KG</t>
        </is>
      </c>
      <c r="G227" t="n">
        <v>10</v>
      </c>
      <c r="H227" t="inlineStr">
        <is>
          <t>PC</t>
        </is>
      </c>
      <c r="I227" t="inlineStr">
        <is>
          <t>01/2026</t>
        </is>
      </c>
    </row>
    <row r="228">
      <c r="A228" t="n">
        <v>65338</v>
      </c>
      <c r="B228" t="n">
        <v>128</v>
      </c>
      <c r="C228" s="556" t="n">
        <v>46023</v>
      </c>
      <c r="D228" t="inlineStr">
        <is>
          <t>Love Cabaret</t>
        </is>
      </c>
      <c r="E228" t="n">
        <v>20614</v>
      </c>
      <c r="F228" t="inlineStr">
        <is>
          <t>PASTA GERGELIM TAHINE ISTAMBUL 5006 LT</t>
        </is>
      </c>
      <c r="G228" t="n">
        <v>1</v>
      </c>
      <c r="H228" t="inlineStr">
        <is>
          <t>UN</t>
        </is>
      </c>
      <c r="I228" t="inlineStr">
        <is>
          <t>01/2026</t>
        </is>
      </c>
    </row>
    <row r="229">
      <c r="A229" t="n">
        <v>65339</v>
      </c>
      <c r="B229" t="n">
        <v>128</v>
      </c>
      <c r="C229" s="556" t="n">
        <v>46023</v>
      </c>
      <c r="D229" t="inlineStr">
        <is>
          <t>Love Cabaret</t>
        </is>
      </c>
      <c r="E229" t="n">
        <v>20590</v>
      </c>
      <c r="F229" t="inlineStr">
        <is>
          <t>TOMATE PELADO ARCOBELLO 2,55KG</t>
        </is>
      </c>
      <c r="G229" t="n">
        <v>9</v>
      </c>
      <c r="H229" t="inlineStr">
        <is>
          <t>UN</t>
        </is>
      </c>
      <c r="I229" t="inlineStr">
        <is>
          <t>01/2026</t>
        </is>
      </c>
    </row>
    <row r="230">
      <c r="A230" t="n">
        <v>65340</v>
      </c>
      <c r="B230" t="n">
        <v>128</v>
      </c>
      <c r="C230" s="556" t="n">
        <v>46023</v>
      </c>
      <c r="D230" t="inlineStr">
        <is>
          <t>Love Cabaret</t>
        </is>
      </c>
      <c r="E230" t="n">
        <v>20202</v>
      </c>
      <c r="F230" t="inlineStr">
        <is>
          <t>VINAGRE DE ARROZ CASTELO 750ML UN</t>
        </is>
      </c>
      <c r="G230" t="n">
        <v>4.5</v>
      </c>
      <c r="H230" t="inlineStr">
        <is>
          <t>UN</t>
        </is>
      </c>
      <c r="I230" t="inlineStr">
        <is>
          <t>01/2026</t>
        </is>
      </c>
    </row>
    <row r="231">
      <c r="A231" t="n">
        <v>65341</v>
      </c>
      <c r="B231" t="n">
        <v>128</v>
      </c>
      <c r="C231" s="556" t="n">
        <v>46023</v>
      </c>
      <c r="D231" t="inlineStr">
        <is>
          <t>Love Cabaret</t>
        </is>
      </c>
      <c r="E231" t="n">
        <v>19658</v>
      </c>
      <c r="F231" t="inlineStr">
        <is>
          <t>ABOBORA JAPONESA / CABOTIAN KG</t>
        </is>
      </c>
      <c r="G231" t="n">
        <v>3.9</v>
      </c>
      <c r="H231" t="inlineStr">
        <is>
          <t>KG</t>
        </is>
      </c>
      <c r="I231" t="inlineStr">
        <is>
          <t>01/2026</t>
        </is>
      </c>
    </row>
    <row r="232">
      <c r="A232" t="n">
        <v>65342</v>
      </c>
      <c r="B232" t="n">
        <v>128</v>
      </c>
      <c r="C232" s="556" t="n">
        <v>46023</v>
      </c>
      <c r="D232" t="inlineStr">
        <is>
          <t>Love Cabaret</t>
        </is>
      </c>
      <c r="E232" t="n">
        <v>19649</v>
      </c>
      <c r="F232" t="inlineStr">
        <is>
          <t>ALHO DESCASCADO KG</t>
        </is>
      </c>
      <c r="G232" t="n">
        <v>1</v>
      </c>
      <c r="H232" t="inlineStr">
        <is>
          <t>KG</t>
        </is>
      </c>
      <c r="I232" t="inlineStr">
        <is>
          <t>01/2026</t>
        </is>
      </c>
    </row>
    <row r="233">
      <c r="A233" t="n">
        <v>65343</v>
      </c>
      <c r="B233" t="n">
        <v>128</v>
      </c>
      <c r="C233" s="556" t="n">
        <v>46023</v>
      </c>
      <c r="D233" t="inlineStr">
        <is>
          <t>Love Cabaret</t>
        </is>
      </c>
      <c r="E233" t="n">
        <v>24083</v>
      </c>
      <c r="F233" t="inlineStr">
        <is>
          <t>BATATA ASTERIX GRAUDA NOIVA KG</t>
        </is>
      </c>
      <c r="G233" t="n">
        <v>22</v>
      </c>
      <c r="H233" t="inlineStr">
        <is>
          <t>KG</t>
        </is>
      </c>
      <c r="I233" t="inlineStr">
        <is>
          <t>01/2026</t>
        </is>
      </c>
    </row>
    <row r="234">
      <c r="A234" t="n">
        <v>65344</v>
      </c>
      <c r="B234" t="n">
        <v>128</v>
      </c>
      <c r="C234" s="556" t="n">
        <v>46023</v>
      </c>
      <c r="D234" t="inlineStr">
        <is>
          <t>Love Cabaret</t>
        </is>
      </c>
      <c r="E234" t="n">
        <v>25555</v>
      </c>
      <c r="F234" t="inlineStr">
        <is>
          <t>BATATA LAVADA KG</t>
        </is>
      </c>
      <c r="G234" t="n">
        <v>6</v>
      </c>
      <c r="H234" t="inlineStr">
        <is>
          <t>KG</t>
        </is>
      </c>
      <c r="I234" t="inlineStr">
        <is>
          <t>01/2026</t>
        </is>
      </c>
    </row>
    <row r="235">
      <c r="A235" t="n">
        <v>65345</v>
      </c>
      <c r="B235" t="n">
        <v>128</v>
      </c>
      <c r="C235" s="556" t="n">
        <v>46023</v>
      </c>
      <c r="D235" t="inlineStr">
        <is>
          <t>Love Cabaret</t>
        </is>
      </c>
      <c r="E235" t="n">
        <v>19634</v>
      </c>
      <c r="F235" t="inlineStr">
        <is>
          <t>BERINJELA KG</t>
        </is>
      </c>
      <c r="G235" t="n">
        <v>2</v>
      </c>
      <c r="H235" t="inlineStr">
        <is>
          <t>KG</t>
        </is>
      </c>
      <c r="I235" t="inlineStr">
        <is>
          <t>01/2026</t>
        </is>
      </c>
    </row>
    <row r="236">
      <c r="A236" t="n">
        <v>65346</v>
      </c>
      <c r="B236" t="n">
        <v>128</v>
      </c>
      <c r="C236" s="556" t="n">
        <v>46023</v>
      </c>
      <c r="D236" t="inlineStr">
        <is>
          <t>Love Cabaret</t>
        </is>
      </c>
      <c r="E236" t="n">
        <v>19632</v>
      </c>
      <c r="F236" t="inlineStr">
        <is>
          <t>BETERRABA KG</t>
        </is>
      </c>
      <c r="G236" t="n">
        <v>3.3</v>
      </c>
      <c r="H236" t="inlineStr">
        <is>
          <t>KG</t>
        </is>
      </c>
      <c r="I236" t="inlineStr">
        <is>
          <t>01/2026</t>
        </is>
      </c>
    </row>
    <row r="237">
      <c r="A237" t="n">
        <v>65347</v>
      </c>
      <c r="B237" t="n">
        <v>128</v>
      </c>
      <c r="C237" s="556" t="n">
        <v>46023</v>
      </c>
      <c r="D237" t="inlineStr">
        <is>
          <t>Love Cabaret</t>
        </is>
      </c>
      <c r="E237" t="n">
        <v>24509</v>
      </c>
      <c r="F237" t="inlineStr">
        <is>
          <t>CEBOLA BRANCA KG</t>
        </is>
      </c>
      <c r="G237" t="n">
        <v>14</v>
      </c>
      <c r="H237" t="inlineStr">
        <is>
          <t>KG</t>
        </is>
      </c>
      <c r="I237" t="inlineStr">
        <is>
          <t>01/2026</t>
        </is>
      </c>
    </row>
    <row r="238">
      <c r="A238" t="n">
        <v>65348</v>
      </c>
      <c r="B238" t="n">
        <v>128</v>
      </c>
      <c r="C238" s="556" t="n">
        <v>46023</v>
      </c>
      <c r="D238" t="inlineStr">
        <is>
          <t>Love Cabaret</t>
        </is>
      </c>
      <c r="E238" t="n">
        <v>19623</v>
      </c>
      <c r="F238" t="inlineStr">
        <is>
          <t>CEBOLA ROXA KG</t>
        </is>
      </c>
      <c r="G238" t="n">
        <v>3</v>
      </c>
      <c r="H238" t="inlineStr">
        <is>
          <t>KG</t>
        </is>
      </c>
      <c r="I238" t="inlineStr">
        <is>
          <t>01/2026</t>
        </is>
      </c>
    </row>
    <row r="239">
      <c r="A239" t="n">
        <v>65349</v>
      </c>
      <c r="B239" t="n">
        <v>128</v>
      </c>
      <c r="C239" s="556" t="n">
        <v>46023</v>
      </c>
      <c r="D239" t="inlineStr">
        <is>
          <t>Love Cabaret</t>
        </is>
      </c>
      <c r="E239" t="n">
        <v>19621</v>
      </c>
      <c r="F239" t="inlineStr">
        <is>
          <t>CENOURA KG</t>
        </is>
      </c>
      <c r="G239" t="n">
        <v>0.5</v>
      </c>
      <c r="H239" t="inlineStr">
        <is>
          <t>KG</t>
        </is>
      </c>
      <c r="I239" t="inlineStr">
        <is>
          <t>01/2026</t>
        </is>
      </c>
    </row>
    <row r="240">
      <c r="A240" t="n">
        <v>65350</v>
      </c>
      <c r="B240" t="n">
        <v>128</v>
      </c>
      <c r="C240" s="556" t="n">
        <v>46023</v>
      </c>
      <c r="D240" t="inlineStr">
        <is>
          <t>Love Cabaret</t>
        </is>
      </c>
      <c r="E240" t="n">
        <v>19476</v>
      </c>
      <c r="F240" t="inlineStr">
        <is>
          <t>MANJERICAO KG</t>
        </is>
      </c>
      <c r="G240" t="n">
        <v>0.1</v>
      </c>
      <c r="H240" t="inlineStr">
        <is>
          <t>KG</t>
        </is>
      </c>
      <c r="I240" t="inlineStr">
        <is>
          <t>01/2026</t>
        </is>
      </c>
    </row>
    <row r="241">
      <c r="A241" t="n">
        <v>65351</v>
      </c>
      <c r="B241" t="n">
        <v>128</v>
      </c>
      <c r="C241" s="556" t="n">
        <v>46023</v>
      </c>
      <c r="D241" t="inlineStr">
        <is>
          <t>Love Cabaret</t>
        </is>
      </c>
      <c r="E241" t="n">
        <v>24394</v>
      </c>
      <c r="F241" t="inlineStr">
        <is>
          <t>OVO BRANCO UN</t>
        </is>
      </c>
      <c r="G241" t="n">
        <v>6</v>
      </c>
      <c r="H241" t="inlineStr">
        <is>
          <t>UN</t>
        </is>
      </c>
      <c r="I241" t="inlineStr">
        <is>
          <t>01/2026</t>
        </is>
      </c>
    </row>
    <row r="242">
      <c r="A242" t="n">
        <v>65352</v>
      </c>
      <c r="B242" t="n">
        <v>128</v>
      </c>
      <c r="C242" s="556" t="n">
        <v>46023</v>
      </c>
      <c r="D242" t="inlineStr">
        <is>
          <t>Love Cabaret</t>
        </is>
      </c>
      <c r="E242" t="n">
        <v>19567</v>
      </c>
      <c r="F242" t="inlineStr">
        <is>
          <t>PIMENTA JAMAICA EM GRAO KG</t>
        </is>
      </c>
      <c r="G242" t="n">
        <v>1.26</v>
      </c>
      <c r="H242" t="inlineStr">
        <is>
          <t>KG</t>
        </is>
      </c>
      <c r="I242" t="inlineStr">
        <is>
          <t>01/2026</t>
        </is>
      </c>
    </row>
    <row r="243">
      <c r="A243" t="n">
        <v>65353</v>
      </c>
      <c r="B243" t="n">
        <v>128</v>
      </c>
      <c r="C243" s="556" t="n">
        <v>46023</v>
      </c>
      <c r="D243" t="inlineStr">
        <is>
          <t>Love Cabaret</t>
        </is>
      </c>
      <c r="E243" t="n">
        <v>19527</v>
      </c>
      <c r="F243" t="inlineStr">
        <is>
          <t>VAGEM HOLANDESA KG</t>
        </is>
      </c>
      <c r="G243" t="n">
        <v>3.5</v>
      </c>
      <c r="H243" t="inlineStr">
        <is>
          <t>KG</t>
        </is>
      </c>
      <c r="I243" t="inlineStr">
        <is>
          <t>01/2026</t>
        </is>
      </c>
    </row>
    <row r="244">
      <c r="A244" t="n">
        <v>65354</v>
      </c>
      <c r="B244" t="n">
        <v>128</v>
      </c>
      <c r="C244" s="556" t="n">
        <v>46023</v>
      </c>
      <c r="D244" t="inlineStr">
        <is>
          <t>Love Cabaret</t>
        </is>
      </c>
      <c r="E244" t="n">
        <v>25184</v>
      </c>
      <c r="F244" t="inlineStr">
        <is>
          <t>TUCUPI PRETO BAG KG</t>
        </is>
      </c>
      <c r="G244" t="n">
        <v>2</v>
      </c>
      <c r="H244" t="inlineStr">
        <is>
          <t>KG</t>
        </is>
      </c>
      <c r="I244" t="inlineStr">
        <is>
          <t>01/2026</t>
        </is>
      </c>
    </row>
    <row r="245">
      <c r="A245" t="n">
        <v>65355</v>
      </c>
      <c r="B245" t="n">
        <v>128</v>
      </c>
      <c r="C245" s="556" t="n">
        <v>46023</v>
      </c>
      <c r="D245" t="inlineStr">
        <is>
          <t>Love Cabaret</t>
        </is>
      </c>
      <c r="E245" t="n">
        <v>19203</v>
      </c>
      <c r="F245" t="inlineStr">
        <is>
          <t>IOGURTE INTEGRAL NESTLE C/170G UN</t>
        </is>
      </c>
      <c r="G245" t="n">
        <v>3</v>
      </c>
      <c r="H245" t="inlineStr">
        <is>
          <t>UN</t>
        </is>
      </c>
      <c r="I245" t="inlineStr">
        <is>
          <t>01/2026</t>
        </is>
      </c>
    </row>
    <row r="246">
      <c r="A246" t="n">
        <v>65356</v>
      </c>
      <c r="B246" t="n">
        <v>128</v>
      </c>
      <c r="C246" s="556" t="n">
        <v>46023</v>
      </c>
      <c r="D246" t="inlineStr">
        <is>
          <t>Love Cabaret</t>
        </is>
      </c>
      <c r="E246" t="n">
        <v>19421</v>
      </c>
      <c r="F246" t="inlineStr">
        <is>
          <t>LEITE INTEGRAL ITALAC C/12</t>
        </is>
      </c>
      <c r="G246" t="n">
        <v>3</v>
      </c>
      <c r="H246" t="inlineStr">
        <is>
          <t>CX</t>
        </is>
      </c>
      <c r="I246" t="inlineStr">
        <is>
          <t>01/2026</t>
        </is>
      </c>
    </row>
    <row r="247">
      <c r="A247" t="n">
        <v>65357</v>
      </c>
      <c r="B247" t="n">
        <v>128</v>
      </c>
      <c r="C247" s="556" t="n">
        <v>46023</v>
      </c>
      <c r="D247" t="inlineStr">
        <is>
          <t>Love Cabaret</t>
        </is>
      </c>
      <c r="E247" t="n">
        <v>19224</v>
      </c>
      <c r="F247" t="inlineStr">
        <is>
          <t>MANTEIGA SCALA C/5KG</t>
        </is>
      </c>
      <c r="G247" t="n">
        <v>2.14</v>
      </c>
      <c r="H247" t="inlineStr">
        <is>
          <t>UN</t>
        </is>
      </c>
      <c r="I247" t="inlineStr">
        <is>
          <t>01/2026</t>
        </is>
      </c>
    </row>
    <row r="248">
      <c r="A248" t="n">
        <v>65358</v>
      </c>
      <c r="B248" t="n">
        <v>128</v>
      </c>
      <c r="C248" s="556" t="n">
        <v>46023</v>
      </c>
      <c r="D248" t="inlineStr">
        <is>
          <t>Love Cabaret</t>
        </is>
      </c>
      <c r="E248" t="n">
        <v>23074</v>
      </c>
      <c r="F248" t="inlineStr">
        <is>
          <t>QUEIJO EMMENTAL KG</t>
        </is>
      </c>
      <c r="G248" t="n">
        <v>3.2</v>
      </c>
      <c r="H248" t="inlineStr">
        <is>
          <t>KG</t>
        </is>
      </c>
      <c r="I248" t="inlineStr">
        <is>
          <t>01/2026</t>
        </is>
      </c>
    </row>
    <row r="249">
      <c r="A249" t="n">
        <v>65359</v>
      </c>
      <c r="B249" t="n">
        <v>128</v>
      </c>
      <c r="C249" s="556" t="n">
        <v>46023</v>
      </c>
      <c r="D249" t="inlineStr">
        <is>
          <t>Love Cabaret</t>
        </is>
      </c>
      <c r="E249" t="n">
        <v>24449</v>
      </c>
      <c r="F249" t="inlineStr">
        <is>
          <t>QUEIJO PARMESAO KG</t>
        </is>
      </c>
      <c r="G249" t="n">
        <v>11.02</v>
      </c>
      <c r="H249" t="inlineStr">
        <is>
          <t>KG</t>
        </is>
      </c>
      <c r="I249" t="inlineStr">
        <is>
          <t>01/2026</t>
        </is>
      </c>
    </row>
    <row r="250">
      <c r="A250" t="n">
        <v>65360</v>
      </c>
      <c r="B250" t="n">
        <v>128</v>
      </c>
      <c r="C250" s="556" t="n">
        <v>46023</v>
      </c>
      <c r="D250" t="inlineStr">
        <is>
          <t>Love Cabaret</t>
        </is>
      </c>
      <c r="E250" t="n">
        <v>19235</v>
      </c>
      <c r="F250" t="inlineStr">
        <is>
          <t>QUEIJO TULHA PECA INTEIRA 5,5KG FAZENDA ATALAIA UN</t>
        </is>
      </c>
      <c r="G250" t="n">
        <v>0.3</v>
      </c>
      <c r="H250" t="inlineStr">
        <is>
          <t>KG</t>
        </is>
      </c>
      <c r="I250" t="inlineStr">
        <is>
          <t>01/2026</t>
        </is>
      </c>
    </row>
    <row r="251">
      <c r="A251" t="n">
        <v>65361</v>
      </c>
      <c r="B251" t="n">
        <v>128</v>
      </c>
      <c r="C251" s="556" t="n">
        <v>46023</v>
      </c>
      <c r="D251" t="inlineStr">
        <is>
          <t>Love Cabaret</t>
        </is>
      </c>
      <c r="E251" t="n">
        <v>26465</v>
      </c>
      <c r="F251" t="inlineStr">
        <is>
          <t>BAGUETE FERMENTACAO NATURAL 30CM C/250G UN</t>
        </is>
      </c>
      <c r="G251" t="n">
        <v>5</v>
      </c>
      <c r="H251" t="inlineStr">
        <is>
          <t>UN</t>
        </is>
      </c>
      <c r="I251" t="inlineStr">
        <is>
          <t>01/2026</t>
        </is>
      </c>
    </row>
    <row r="252">
      <c r="A252" t="n">
        <v>65362</v>
      </c>
      <c r="B252" t="n">
        <v>128</v>
      </c>
      <c r="C252" s="556" t="n">
        <v>46023</v>
      </c>
      <c r="D252" t="inlineStr">
        <is>
          <t>Love Cabaret</t>
        </is>
      </c>
      <c r="E252" t="n">
        <v>21372</v>
      </c>
      <c r="F252" t="inlineStr">
        <is>
          <t>PAO BRIOCHE FORME C/ TAMPA UN</t>
        </is>
      </c>
      <c r="G252" t="n">
        <v>6</v>
      </c>
      <c r="H252" t="inlineStr">
        <is>
          <t>UN</t>
        </is>
      </c>
      <c r="I252" t="inlineStr">
        <is>
          <t>01/2026</t>
        </is>
      </c>
    </row>
    <row r="253">
      <c r="A253" t="n">
        <v>65363</v>
      </c>
      <c r="B253" t="n">
        <v>128</v>
      </c>
      <c r="C253" s="556" t="n">
        <v>46023</v>
      </c>
      <c r="D253" t="inlineStr">
        <is>
          <t>Love Cabaret</t>
        </is>
      </c>
      <c r="E253" t="n">
        <v>25885</v>
      </c>
      <c r="F253" t="inlineStr">
        <is>
          <t>PAO FOLHA LIBANES MAXIFOUR C/300G</t>
        </is>
      </c>
      <c r="G253" t="n">
        <v>10</v>
      </c>
      <c r="H253" t="inlineStr">
        <is>
          <t>PT</t>
        </is>
      </c>
      <c r="I253" t="inlineStr">
        <is>
          <t>01/2026</t>
        </is>
      </c>
    </row>
    <row r="254">
      <c r="A254" t="n">
        <v>65364</v>
      </c>
      <c r="B254" t="n">
        <v>128</v>
      </c>
      <c r="C254" s="556" t="n">
        <v>46023</v>
      </c>
      <c r="D254" t="inlineStr">
        <is>
          <t>Love Cabaret</t>
        </is>
      </c>
      <c r="E254" t="n">
        <v>18964</v>
      </c>
      <c r="F254" t="inlineStr">
        <is>
          <t>ACEM EM CUBOS KG</t>
        </is>
      </c>
      <c r="G254" t="n">
        <v>2</v>
      </c>
      <c r="H254" t="inlineStr">
        <is>
          <t>KG</t>
        </is>
      </c>
      <c r="I254" t="inlineStr">
        <is>
          <t>01/2026</t>
        </is>
      </c>
    </row>
    <row r="255">
      <c r="A255" t="n">
        <v>65365</v>
      </c>
      <c r="B255" t="n">
        <v>128</v>
      </c>
      <c r="C255" s="556" t="n">
        <v>46023</v>
      </c>
      <c r="D255" t="inlineStr">
        <is>
          <t>Love Cabaret</t>
        </is>
      </c>
      <c r="E255" t="n">
        <v>26949</v>
      </c>
      <c r="F255" t="inlineStr">
        <is>
          <t>CAMARAO CINZA PEQUENO LIMPO EVISCERADO 50/60 KG</t>
        </is>
      </c>
      <c r="G255" t="n">
        <v>4.7</v>
      </c>
      <c r="H255" t="inlineStr">
        <is>
          <t>KG</t>
        </is>
      </c>
      <c r="I255" t="inlineStr">
        <is>
          <t>01/2026</t>
        </is>
      </c>
    </row>
    <row r="256">
      <c r="A256" t="n">
        <v>65366</v>
      </c>
      <c r="B256" t="n">
        <v>128</v>
      </c>
      <c r="C256" s="556" t="n">
        <v>46023</v>
      </c>
      <c r="D256" t="inlineStr">
        <is>
          <t>Love Cabaret</t>
        </is>
      </c>
      <c r="E256" t="n">
        <v>24259</v>
      </c>
      <c r="F256" t="inlineStr">
        <is>
          <t>FILE MIGNON 4/5 S/ CORDAO KG</t>
        </is>
      </c>
      <c r="G256" t="n">
        <v>28.8</v>
      </c>
      <c r="H256" t="inlineStr">
        <is>
          <t>KG</t>
        </is>
      </c>
      <c r="I256" t="inlineStr">
        <is>
          <t>01/2026</t>
        </is>
      </c>
    </row>
    <row r="257">
      <c r="A257" t="n">
        <v>65367</v>
      </c>
      <c r="B257" t="n">
        <v>128</v>
      </c>
      <c r="C257" s="556" t="n">
        <v>46023</v>
      </c>
      <c r="D257" t="inlineStr">
        <is>
          <t>Love Cabaret</t>
        </is>
      </c>
      <c r="E257" t="n">
        <v>18989</v>
      </c>
      <c r="F257" t="inlineStr">
        <is>
          <t>SOBRECOXA DESSOSSADA KG</t>
        </is>
      </c>
      <c r="G257" t="n">
        <v>15</v>
      </c>
      <c r="H257" t="inlineStr">
        <is>
          <t>KG</t>
        </is>
      </c>
      <c r="I257" t="inlineStr">
        <is>
          <t>01/2026</t>
        </is>
      </c>
    </row>
    <row r="258">
      <c r="A258" t="n">
        <v>65368</v>
      </c>
      <c r="B258" t="n">
        <v>128</v>
      </c>
      <c r="C258" s="556" t="n">
        <v>46023</v>
      </c>
      <c r="D258" t="inlineStr">
        <is>
          <t>Love Cabaret</t>
        </is>
      </c>
      <c r="E258" t="n">
        <v>18557</v>
      </c>
      <c r="F258" t="inlineStr">
        <is>
          <t>CERVEJA BLUE MOON BELGIAN WHITE 355ML C/24</t>
        </is>
      </c>
      <c r="G258" t="n">
        <v>1.33</v>
      </c>
      <c r="H258" t="inlineStr">
        <is>
          <t>PC</t>
        </is>
      </c>
      <c r="I258" t="inlineStr">
        <is>
          <t>01/2026</t>
        </is>
      </c>
    </row>
    <row r="259">
      <c r="A259" t="n">
        <v>65369</v>
      </c>
      <c r="B259" t="n">
        <v>128</v>
      </c>
      <c r="C259" s="556" t="n">
        <v>46023</v>
      </c>
      <c r="D259" t="inlineStr">
        <is>
          <t>Love Cabaret</t>
        </is>
      </c>
      <c r="E259" t="n">
        <v>24138</v>
      </c>
      <c r="F259" t="inlineStr">
        <is>
          <t>CERVEJA HEINEKEN LONG NECK 330ML C/24</t>
        </is>
      </c>
      <c r="G259" t="n">
        <v>63.79</v>
      </c>
      <c r="H259" t="inlineStr">
        <is>
          <t>PC</t>
        </is>
      </c>
      <c r="I259" t="inlineStr">
        <is>
          <t>01/2026</t>
        </is>
      </c>
    </row>
    <row r="260">
      <c r="A260" t="n">
        <v>65370</v>
      </c>
      <c r="B260" t="n">
        <v>128</v>
      </c>
      <c r="C260" s="556" t="n">
        <v>46023</v>
      </c>
      <c r="D260" t="inlineStr">
        <is>
          <t>Love Cabaret</t>
        </is>
      </c>
      <c r="E260" t="n">
        <v>18562</v>
      </c>
      <c r="F260" t="inlineStr">
        <is>
          <t>CERVEJA HEINEKEN ZERO LONG NECK 330ML C/24</t>
        </is>
      </c>
      <c r="G260" t="n">
        <v>8.67</v>
      </c>
      <c r="H260" t="inlineStr">
        <is>
          <t>PC</t>
        </is>
      </c>
      <c r="I260" t="inlineStr">
        <is>
          <t>01/2026</t>
        </is>
      </c>
    </row>
    <row r="261">
      <c r="A261" t="n">
        <v>65371</v>
      </c>
      <c r="B261" t="n">
        <v>128</v>
      </c>
      <c r="C261" s="556" t="n">
        <v>46023</v>
      </c>
      <c r="D261" t="inlineStr">
        <is>
          <t>Love Cabaret</t>
        </is>
      </c>
      <c r="E261" t="n">
        <v>18554</v>
      </c>
      <c r="F261" t="inlineStr">
        <is>
          <t>CERVEJA LAGUNITAS IPA 355ML C/12</t>
        </is>
      </c>
      <c r="G261" t="n">
        <v>3.08</v>
      </c>
      <c r="H261" t="inlineStr">
        <is>
          <t>PC</t>
        </is>
      </c>
      <c r="I261" t="inlineStr">
        <is>
          <t>01/2026</t>
        </is>
      </c>
    </row>
    <row r="262">
      <c r="A262" t="n">
        <v>65372</v>
      </c>
      <c r="B262" t="n">
        <v>128</v>
      </c>
      <c r="C262" s="556" t="n">
        <v>46023</v>
      </c>
      <c r="D262" t="inlineStr">
        <is>
          <t>Love Cabaret</t>
        </is>
      </c>
      <c r="E262" t="n">
        <v>26757</v>
      </c>
      <c r="F262" t="inlineStr">
        <is>
          <t>CERVEJA SOL PREMIUM 330ML C/6 UN</t>
        </is>
      </c>
      <c r="G262" t="n">
        <v>1.83</v>
      </c>
      <c r="H262" t="inlineStr">
        <is>
          <t>PC</t>
        </is>
      </c>
      <c r="I262" t="inlineStr">
        <is>
          <t>01/2026</t>
        </is>
      </c>
    </row>
    <row r="263">
      <c r="A263" t="n">
        <v>65373</v>
      </c>
      <c r="B263" t="n">
        <v>128</v>
      </c>
      <c r="C263" s="556" t="n">
        <v>46023</v>
      </c>
      <c r="D263" t="inlineStr">
        <is>
          <t>Love Cabaret</t>
        </is>
      </c>
      <c r="E263" t="n">
        <v>26761</v>
      </c>
      <c r="F263" t="inlineStr">
        <is>
          <t>CERVEJA SOL PREMIUM ZERO 330ML C/6 UN</t>
        </is>
      </c>
      <c r="G263" t="n">
        <v>14.17</v>
      </c>
      <c r="H263" t="inlineStr">
        <is>
          <t>PC</t>
        </is>
      </c>
      <c r="I263" t="inlineStr">
        <is>
          <t>01/2026</t>
        </is>
      </c>
    </row>
    <row r="264">
      <c r="A264" t="n">
        <v>65374</v>
      </c>
      <c r="B264" t="n">
        <v>128</v>
      </c>
      <c r="C264" s="556" t="n">
        <v>46023</v>
      </c>
      <c r="D264" t="inlineStr">
        <is>
          <t>Love Cabaret</t>
        </is>
      </c>
      <c r="E264" t="n">
        <v>18550</v>
      </c>
      <c r="F264" t="inlineStr">
        <is>
          <t>APERITIVO ANGOSTURA 200ML</t>
        </is>
      </c>
      <c r="G264" t="n">
        <v>2.21</v>
      </c>
      <c r="H264" t="inlineStr">
        <is>
          <t>GR</t>
        </is>
      </c>
      <c r="I264" t="inlineStr">
        <is>
          <t>01/2026</t>
        </is>
      </c>
    </row>
    <row r="265">
      <c r="A265" t="n">
        <v>65375</v>
      </c>
      <c r="B265" t="n">
        <v>128</v>
      </c>
      <c r="C265" s="556" t="n">
        <v>46023</v>
      </c>
      <c r="D265" t="inlineStr">
        <is>
          <t>Love Cabaret</t>
        </is>
      </c>
      <c r="E265" t="n">
        <v>18547</v>
      </c>
      <c r="F265" t="inlineStr">
        <is>
          <t>APERITIVO APEROL 750ML</t>
        </is>
      </c>
      <c r="G265" t="n">
        <v>5.83</v>
      </c>
      <c r="H265" t="inlineStr">
        <is>
          <t>GR</t>
        </is>
      </c>
      <c r="I265" t="inlineStr">
        <is>
          <t>01/2026</t>
        </is>
      </c>
    </row>
    <row r="266">
      <c r="A266" t="n">
        <v>65376</v>
      </c>
      <c r="B266" t="n">
        <v>128</v>
      </c>
      <c r="C266" s="556" t="n">
        <v>46023</v>
      </c>
      <c r="D266" t="inlineStr">
        <is>
          <t>Love Cabaret</t>
        </is>
      </c>
      <c r="E266" t="n">
        <v>18545</v>
      </c>
      <c r="F266" t="inlineStr">
        <is>
          <t>APERITIVO CAMPARI 998ML</t>
        </is>
      </c>
      <c r="G266" t="n">
        <v>2.73</v>
      </c>
      <c r="H266" t="inlineStr">
        <is>
          <t>GR</t>
        </is>
      </c>
      <c r="I266" t="inlineStr">
        <is>
          <t>01/2026</t>
        </is>
      </c>
    </row>
    <row r="267">
      <c r="A267" t="n">
        <v>65377</v>
      </c>
      <c r="B267" t="n">
        <v>128</v>
      </c>
      <c r="C267" s="556" t="n">
        <v>46023</v>
      </c>
      <c r="D267" t="inlineStr">
        <is>
          <t>Love Cabaret</t>
        </is>
      </c>
      <c r="E267" t="n">
        <v>18543</v>
      </c>
      <c r="F267" t="inlineStr">
        <is>
          <t>APERITIVO CYNAR 900ML</t>
        </is>
      </c>
      <c r="G267" t="n">
        <v>1.16</v>
      </c>
      <c r="H267" t="inlineStr">
        <is>
          <t>GR</t>
        </is>
      </c>
      <c r="I267" t="inlineStr">
        <is>
          <t>01/2026</t>
        </is>
      </c>
    </row>
    <row r="268">
      <c r="A268" t="n">
        <v>65378</v>
      </c>
      <c r="B268" t="n">
        <v>128</v>
      </c>
      <c r="C268" s="556" t="n">
        <v>46023</v>
      </c>
      <c r="D268" t="inlineStr">
        <is>
          <t>Love Cabaret</t>
        </is>
      </c>
      <c r="E268" t="n">
        <v>18540</v>
      </c>
      <c r="F268" t="inlineStr">
        <is>
          <t>APERITIVO FERNET BRANCA FRATELLI 750ML</t>
        </is>
      </c>
      <c r="G268" t="n">
        <v>4.21</v>
      </c>
      <c r="H268" t="inlineStr">
        <is>
          <t>GR</t>
        </is>
      </c>
      <c r="I268" t="inlineStr">
        <is>
          <t>01/2026</t>
        </is>
      </c>
    </row>
    <row r="269">
      <c r="A269" t="n">
        <v>65379</v>
      </c>
      <c r="B269" t="n">
        <v>128</v>
      </c>
      <c r="C269" s="556" t="n">
        <v>46023</v>
      </c>
      <c r="D269" t="inlineStr">
        <is>
          <t>Love Cabaret</t>
        </is>
      </c>
      <c r="E269" t="n">
        <v>18486</v>
      </c>
      <c r="F269" t="inlineStr">
        <is>
          <t>CACHACA FAMIGERADA BRUTA 750ML</t>
        </is>
      </c>
      <c r="G269" t="n">
        <v>7.18</v>
      </c>
      <c r="H269" t="inlineStr">
        <is>
          <t>GR</t>
        </is>
      </c>
      <c r="I269" t="inlineStr">
        <is>
          <t>01/2026</t>
        </is>
      </c>
    </row>
    <row r="270">
      <c r="A270" t="n">
        <v>65380</v>
      </c>
      <c r="B270" t="n">
        <v>128</v>
      </c>
      <c r="C270" s="556" t="n">
        <v>46023</v>
      </c>
      <c r="D270" t="inlineStr">
        <is>
          <t>Love Cabaret</t>
        </is>
      </c>
      <c r="E270" t="n">
        <v>18477</v>
      </c>
      <c r="F270" t="inlineStr">
        <is>
          <t>CACHACA ORIGINAL OURO ENGENHO CANTAREIRA 750ML</t>
        </is>
      </c>
      <c r="G270" t="n">
        <v>1</v>
      </c>
      <c r="H270" t="inlineStr">
        <is>
          <t>GR</t>
        </is>
      </c>
      <c r="I270" t="inlineStr">
        <is>
          <t>01/2026</t>
        </is>
      </c>
    </row>
    <row r="271">
      <c r="A271" t="n">
        <v>65381</v>
      </c>
      <c r="B271" t="n">
        <v>128</v>
      </c>
      <c r="C271" s="556" t="n">
        <v>46023</v>
      </c>
      <c r="D271" t="inlineStr">
        <is>
          <t>Love Cabaret</t>
        </is>
      </c>
      <c r="E271" t="n">
        <v>18382</v>
      </c>
      <c r="F271" t="inlineStr">
        <is>
          <t>CONHAQUE BRANDY OSBORNE 700ML</t>
        </is>
      </c>
      <c r="G271" t="n">
        <v>5.47</v>
      </c>
      <c r="H271" t="inlineStr">
        <is>
          <t>GR</t>
        </is>
      </c>
      <c r="I271" t="inlineStr">
        <is>
          <t>01/2026</t>
        </is>
      </c>
    </row>
    <row r="272">
      <c r="A272" t="n">
        <v>65382</v>
      </c>
      <c r="B272" t="n">
        <v>128</v>
      </c>
      <c r="C272" s="556" t="n">
        <v>46023</v>
      </c>
      <c r="D272" t="inlineStr">
        <is>
          <t>Love Cabaret</t>
        </is>
      </c>
      <c r="E272" t="n">
        <v>18393</v>
      </c>
      <c r="F272" t="inlineStr">
        <is>
          <t>CONHAQUE HENNESSY VERY SPECIAL 700ML</t>
        </is>
      </c>
      <c r="G272" t="n">
        <v>1.93</v>
      </c>
      <c r="H272" t="inlineStr">
        <is>
          <t>UN</t>
        </is>
      </c>
      <c r="I272" t="inlineStr">
        <is>
          <t>01/2026</t>
        </is>
      </c>
    </row>
    <row r="273">
      <c r="A273" t="n">
        <v>65383</v>
      </c>
      <c r="B273" t="n">
        <v>128</v>
      </c>
      <c r="C273" s="556" t="n">
        <v>46023</v>
      </c>
      <c r="D273" t="inlineStr">
        <is>
          <t>Love Cabaret</t>
        </is>
      </c>
      <c r="E273" t="n">
        <v>18359</v>
      </c>
      <c r="F273" t="inlineStr">
        <is>
          <t>GIN TANQUERAY 750ML</t>
        </is>
      </c>
      <c r="G273" t="n">
        <v>23.86</v>
      </c>
      <c r="H273" t="inlineStr">
        <is>
          <t>GR</t>
        </is>
      </c>
      <c r="I273" t="inlineStr">
        <is>
          <t>01/2026</t>
        </is>
      </c>
    </row>
    <row r="274">
      <c r="A274" t="n">
        <v>65384</v>
      </c>
      <c r="B274" t="n">
        <v>128</v>
      </c>
      <c r="C274" s="556" t="n">
        <v>46023</v>
      </c>
      <c r="D274" t="inlineStr">
        <is>
          <t>Love Cabaret</t>
        </is>
      </c>
      <c r="E274" t="n">
        <v>18353</v>
      </c>
      <c r="F274" t="inlineStr">
        <is>
          <t>GIN TANQUERAY TEN 750ML</t>
        </is>
      </c>
      <c r="G274" t="n">
        <v>13</v>
      </c>
      <c r="H274" t="inlineStr">
        <is>
          <t>GR</t>
        </is>
      </c>
      <c r="I274" t="inlineStr">
        <is>
          <t>01/2026</t>
        </is>
      </c>
    </row>
    <row r="275">
      <c r="A275" t="n">
        <v>65385</v>
      </c>
      <c r="B275" t="n">
        <v>128</v>
      </c>
      <c r="C275" s="556" t="n">
        <v>46023</v>
      </c>
      <c r="D275" t="inlineStr">
        <is>
          <t>Love Cabaret</t>
        </is>
      </c>
      <c r="E275" t="n">
        <v>18293</v>
      </c>
      <c r="F275" t="inlineStr">
        <is>
          <t>LICOR BAILEYS 750ML</t>
        </is>
      </c>
      <c r="G275" t="n">
        <v>1</v>
      </c>
      <c r="H275" t="inlineStr">
        <is>
          <t>GR</t>
        </is>
      </c>
      <c r="I275" t="inlineStr">
        <is>
          <t>01/2026</t>
        </is>
      </c>
    </row>
    <row r="276">
      <c r="A276" t="n">
        <v>65386</v>
      </c>
      <c r="B276" t="n">
        <v>128</v>
      </c>
      <c r="C276" s="556" t="n">
        <v>46023</v>
      </c>
      <c r="D276" t="inlineStr">
        <is>
          <t>Love Cabaret</t>
        </is>
      </c>
      <c r="E276" t="n">
        <v>18327</v>
      </c>
      <c r="F276" t="inlineStr">
        <is>
          <t>LICOR COINTREAU 700ML</t>
        </is>
      </c>
      <c r="G276" t="n">
        <v>1.38</v>
      </c>
      <c r="H276" t="inlineStr">
        <is>
          <t>GR</t>
        </is>
      </c>
      <c r="I276" t="inlineStr">
        <is>
          <t>01/2026</t>
        </is>
      </c>
    </row>
    <row r="277">
      <c r="A277" t="n">
        <v>65387</v>
      </c>
      <c r="B277" t="n">
        <v>128</v>
      </c>
      <c r="C277" s="556" t="n">
        <v>46023</v>
      </c>
      <c r="D277" t="inlineStr">
        <is>
          <t>Love Cabaret</t>
        </is>
      </c>
      <c r="E277" t="n">
        <v>18278</v>
      </c>
      <c r="F277" t="inlineStr">
        <is>
          <t>LICOR DE CEREJA CHERRY HEERING 700ML</t>
        </is>
      </c>
      <c r="G277" t="n">
        <v>1.45</v>
      </c>
      <c r="H277" t="inlineStr">
        <is>
          <t>GR</t>
        </is>
      </c>
      <c r="I277" t="inlineStr">
        <is>
          <t>01/2026</t>
        </is>
      </c>
    </row>
    <row r="278">
      <c r="A278" t="n">
        <v>65388</v>
      </c>
      <c r="B278" t="n">
        <v>128</v>
      </c>
      <c r="C278" s="556" t="n">
        <v>46023</v>
      </c>
      <c r="D278" t="inlineStr">
        <is>
          <t>Love Cabaret</t>
        </is>
      </c>
      <c r="E278" t="n">
        <v>24706</v>
      </c>
      <c r="F278" t="inlineStr">
        <is>
          <t>LICOR DE MACA VERDE SOUR APPLE PUCKER DE KUYPER 700ML</t>
        </is>
      </c>
      <c r="G278" t="n">
        <v>4.4</v>
      </c>
      <c r="H278" t="inlineStr">
        <is>
          <t>GR</t>
        </is>
      </c>
      <c r="I278" t="inlineStr">
        <is>
          <t>01/2026</t>
        </is>
      </c>
    </row>
    <row r="279">
      <c r="A279" t="n">
        <v>65389</v>
      </c>
      <c r="B279" t="n">
        <v>128</v>
      </c>
      <c r="C279" s="556" t="n">
        <v>46023</v>
      </c>
      <c r="D279" t="inlineStr">
        <is>
          <t>Love Cabaret</t>
        </is>
      </c>
      <c r="E279" t="n">
        <v>18312</v>
      </c>
      <c r="F279" t="inlineStr">
        <is>
          <t>LICOR FRANGELICO 700ML</t>
        </is>
      </c>
      <c r="G279" t="n">
        <v>1.67</v>
      </c>
      <c r="H279" t="inlineStr">
        <is>
          <t>GR</t>
        </is>
      </c>
      <c r="I279" t="inlineStr">
        <is>
          <t>01/2026</t>
        </is>
      </c>
    </row>
    <row r="280">
      <c r="A280" t="n">
        <v>65390</v>
      </c>
      <c r="B280" t="n">
        <v>128</v>
      </c>
      <c r="C280" s="556" t="n">
        <v>46023</v>
      </c>
      <c r="D280" t="inlineStr">
        <is>
          <t>Love Cabaret</t>
        </is>
      </c>
      <c r="E280" t="n">
        <v>18306</v>
      </c>
      <c r="F280" t="inlineStr">
        <is>
          <t>LICOR MARASCHINO LUXARDO 750ML</t>
        </is>
      </c>
      <c r="G280" t="n">
        <v>2</v>
      </c>
      <c r="H280" t="inlineStr">
        <is>
          <t>GR</t>
        </is>
      </c>
      <c r="I280" t="inlineStr">
        <is>
          <t>01/2026</t>
        </is>
      </c>
    </row>
    <row r="281">
      <c r="A281" t="n">
        <v>65391</v>
      </c>
      <c r="B281" t="n">
        <v>128</v>
      </c>
      <c r="C281" s="556" t="n">
        <v>46023</v>
      </c>
      <c r="D281" t="inlineStr">
        <is>
          <t>Love Cabaret</t>
        </is>
      </c>
      <c r="E281" t="n">
        <v>18272</v>
      </c>
      <c r="F281" t="inlineStr">
        <is>
          <t>RUM BACARDI SUPERIOR CARTA BLANCA 980ML</t>
        </is>
      </c>
      <c r="G281" t="n">
        <v>1.94</v>
      </c>
      <c r="H281" t="inlineStr">
        <is>
          <t>GR</t>
        </is>
      </c>
      <c r="I281" t="inlineStr">
        <is>
          <t>01/2026</t>
        </is>
      </c>
    </row>
    <row r="282">
      <c r="A282" t="n">
        <v>65392</v>
      </c>
      <c r="B282" t="n">
        <v>128</v>
      </c>
      <c r="C282" s="556" t="n">
        <v>46023</v>
      </c>
      <c r="D282" t="inlineStr">
        <is>
          <t>Love Cabaret</t>
        </is>
      </c>
      <c r="E282" t="n">
        <v>18261</v>
      </c>
      <c r="F282" t="inlineStr">
        <is>
          <t>RUM ZACAPA 23 ANOS 750ML</t>
        </is>
      </c>
      <c r="G282" t="n">
        <v>4.37</v>
      </c>
      <c r="H282" t="inlineStr">
        <is>
          <t>GR</t>
        </is>
      </c>
      <c r="I282" t="inlineStr">
        <is>
          <t>01/2026</t>
        </is>
      </c>
    </row>
    <row r="283">
      <c r="A283" t="n">
        <v>65393</v>
      </c>
      <c r="B283" t="n">
        <v>128</v>
      </c>
      <c r="C283" s="556" t="n">
        <v>46023</v>
      </c>
      <c r="D283" t="inlineStr">
        <is>
          <t>Love Cabaret</t>
        </is>
      </c>
      <c r="E283" t="n">
        <v>18242</v>
      </c>
      <c r="F283" t="inlineStr">
        <is>
          <t>TEQUILA DON JULIO BLANCO 750ML</t>
        </is>
      </c>
      <c r="G283" t="n">
        <v>8.92</v>
      </c>
      <c r="H283" t="inlineStr">
        <is>
          <t>GR</t>
        </is>
      </c>
      <c r="I283" t="inlineStr">
        <is>
          <t>01/2026</t>
        </is>
      </c>
    </row>
    <row r="284">
      <c r="A284" t="n">
        <v>65394</v>
      </c>
      <c r="B284" t="n">
        <v>128</v>
      </c>
      <c r="C284" s="556" t="n">
        <v>46023</v>
      </c>
      <c r="D284" t="inlineStr">
        <is>
          <t>Love Cabaret</t>
        </is>
      </c>
      <c r="E284" t="n">
        <v>18220</v>
      </c>
      <c r="F284" t="inlineStr">
        <is>
          <t>VERMOUTH CARPANO CLASSICO ROSSO ITALIANO 1L</t>
        </is>
      </c>
      <c r="G284" t="n">
        <v>2.1</v>
      </c>
      <c r="H284" t="inlineStr">
        <is>
          <t>GR</t>
        </is>
      </c>
      <c r="I284" t="inlineStr">
        <is>
          <t>01/2026</t>
        </is>
      </c>
    </row>
    <row r="285">
      <c r="A285" t="n">
        <v>65395</v>
      </c>
      <c r="B285" t="n">
        <v>128</v>
      </c>
      <c r="C285" s="556" t="n">
        <v>46023</v>
      </c>
      <c r="D285" t="inlineStr">
        <is>
          <t>Love Cabaret</t>
        </is>
      </c>
      <c r="E285" t="n">
        <v>18202</v>
      </c>
      <c r="F285" t="inlineStr">
        <is>
          <t>VERMOUTH DOLIN DRY 750ML</t>
        </is>
      </c>
      <c r="G285" t="n">
        <v>9.67</v>
      </c>
      <c r="H285" t="inlineStr">
        <is>
          <t>GR</t>
        </is>
      </c>
      <c r="I285" t="inlineStr">
        <is>
          <t>01/2026</t>
        </is>
      </c>
    </row>
    <row r="286">
      <c r="A286" t="n">
        <v>65396</v>
      </c>
      <c r="B286" t="n">
        <v>128</v>
      </c>
      <c r="C286" s="556" t="n">
        <v>46023</v>
      </c>
      <c r="D286" t="inlineStr">
        <is>
          <t>Love Cabaret</t>
        </is>
      </c>
      <c r="E286" t="n">
        <v>18214</v>
      </c>
      <c r="F286" t="inlineStr">
        <is>
          <t>VERMOUTH MARTINI BIANCO 750ML</t>
        </is>
      </c>
      <c r="G286" t="n">
        <v>5</v>
      </c>
      <c r="H286" t="inlineStr">
        <is>
          <t>GR</t>
        </is>
      </c>
      <c r="I286" t="inlineStr">
        <is>
          <t>01/2026</t>
        </is>
      </c>
    </row>
    <row r="287">
      <c r="A287" t="n">
        <v>65397</v>
      </c>
      <c r="B287" t="n">
        <v>128</v>
      </c>
      <c r="C287" s="556" t="n">
        <v>46023</v>
      </c>
      <c r="D287" t="inlineStr">
        <is>
          <t>Love Cabaret</t>
        </is>
      </c>
      <c r="E287" t="n">
        <v>18186</v>
      </c>
      <c r="F287" t="inlineStr">
        <is>
          <t>VODKA CIROC NATURAL 750ML</t>
        </is>
      </c>
      <c r="G287" t="n">
        <v>0.16</v>
      </c>
      <c r="H287" t="inlineStr">
        <is>
          <t>GR</t>
        </is>
      </c>
      <c r="I287" t="inlineStr">
        <is>
          <t>01/2026</t>
        </is>
      </c>
    </row>
    <row r="288">
      <c r="A288" t="n">
        <v>65398</v>
      </c>
      <c r="B288" t="n">
        <v>128</v>
      </c>
      <c r="C288" s="556" t="n">
        <v>46023</v>
      </c>
      <c r="D288" t="inlineStr">
        <is>
          <t>Love Cabaret</t>
        </is>
      </c>
      <c r="E288" t="n">
        <v>18179</v>
      </c>
      <c r="F288" t="inlineStr">
        <is>
          <t>VODKA KETEL ONE 1L</t>
        </is>
      </c>
      <c r="G288" t="n">
        <v>22.63</v>
      </c>
      <c r="H288" t="inlineStr">
        <is>
          <t>GR</t>
        </is>
      </c>
      <c r="I288" t="inlineStr">
        <is>
          <t>01/2026</t>
        </is>
      </c>
    </row>
    <row r="289">
      <c r="A289" t="n">
        <v>65399</v>
      </c>
      <c r="B289" t="n">
        <v>128</v>
      </c>
      <c r="C289" s="556" t="n">
        <v>46023</v>
      </c>
      <c r="D289" t="inlineStr">
        <is>
          <t>Love Cabaret</t>
        </is>
      </c>
      <c r="E289" t="n">
        <v>18153</v>
      </c>
      <c r="F289" t="inlineStr">
        <is>
          <t>WHISKY BOURBON WOODFORD RESERVE 750ML</t>
        </is>
      </c>
      <c r="G289" t="n">
        <v>1</v>
      </c>
      <c r="H289" t="inlineStr">
        <is>
          <t>GR</t>
        </is>
      </c>
      <c r="I289" t="inlineStr">
        <is>
          <t>01/2026</t>
        </is>
      </c>
    </row>
    <row r="290">
      <c r="A290" t="n">
        <v>65400</v>
      </c>
      <c r="B290" t="n">
        <v>128</v>
      </c>
      <c r="C290" s="556" t="n">
        <v>46023</v>
      </c>
      <c r="D290" t="inlineStr">
        <is>
          <t>Love Cabaret</t>
        </is>
      </c>
      <c r="E290" t="n">
        <v>18140</v>
      </c>
      <c r="F290" t="inlineStr">
        <is>
          <t>WHISKY GENTLEMAN JACK SILVER 1L</t>
        </is>
      </c>
      <c r="G290" t="n">
        <v>1</v>
      </c>
      <c r="H290" t="inlineStr">
        <is>
          <t>GR</t>
        </is>
      </c>
      <c r="I290" t="inlineStr">
        <is>
          <t>01/2026</t>
        </is>
      </c>
    </row>
    <row r="291">
      <c r="A291" t="n">
        <v>65401</v>
      </c>
      <c r="B291" t="n">
        <v>128</v>
      </c>
      <c r="C291" s="556" t="n">
        <v>46023</v>
      </c>
      <c r="D291" t="inlineStr">
        <is>
          <t>Love Cabaret</t>
        </is>
      </c>
      <c r="E291" t="n">
        <v>18133</v>
      </c>
      <c r="F291" t="inlineStr">
        <is>
          <t>WHISKY GLENLIVET FOUNDERS RESERVE 750ML</t>
        </is>
      </c>
      <c r="G291" t="n">
        <v>2</v>
      </c>
      <c r="H291" t="inlineStr">
        <is>
          <t>GR</t>
        </is>
      </c>
      <c r="I291" t="inlineStr">
        <is>
          <t>01/2026</t>
        </is>
      </c>
    </row>
    <row r="292">
      <c r="A292" t="n">
        <v>65402</v>
      </c>
      <c r="B292" t="n">
        <v>128</v>
      </c>
      <c r="C292" s="556" t="n">
        <v>46023</v>
      </c>
      <c r="D292" t="inlineStr">
        <is>
          <t>Love Cabaret</t>
        </is>
      </c>
      <c r="E292" t="n">
        <v>18131</v>
      </c>
      <c r="F292" t="inlineStr">
        <is>
          <t>WHISKY GLENMORANGIE 10 ANOS 750ML</t>
        </is>
      </c>
      <c r="G292" t="n">
        <v>2</v>
      </c>
      <c r="H292" t="inlineStr">
        <is>
          <t>UN</t>
        </is>
      </c>
      <c r="I292" t="inlineStr">
        <is>
          <t>01/2026</t>
        </is>
      </c>
    </row>
    <row r="293">
      <c r="A293" t="n">
        <v>65403</v>
      </c>
      <c r="B293" t="n">
        <v>128</v>
      </c>
      <c r="C293" s="556" t="n">
        <v>46023</v>
      </c>
      <c r="D293" t="inlineStr">
        <is>
          <t>Love Cabaret</t>
        </is>
      </c>
      <c r="E293" t="n">
        <v>18119</v>
      </c>
      <c r="F293" t="inlineStr">
        <is>
          <t>WHISKY JOHNNIE WALKER BLACK LABEL 1L</t>
        </is>
      </c>
      <c r="G293" t="n">
        <v>17</v>
      </c>
      <c r="H293" t="inlineStr">
        <is>
          <t>GR</t>
        </is>
      </c>
      <c r="I293" t="inlineStr">
        <is>
          <t>01/2026</t>
        </is>
      </c>
    </row>
    <row r="294">
      <c r="A294" t="n">
        <v>65404</v>
      </c>
      <c r="B294" t="n">
        <v>128</v>
      </c>
      <c r="C294" s="556" t="n">
        <v>46023</v>
      </c>
      <c r="D294" t="inlineStr">
        <is>
          <t>Love Cabaret</t>
        </is>
      </c>
      <c r="E294" t="n">
        <v>18117</v>
      </c>
      <c r="F294" t="inlineStr">
        <is>
          <t>WHISKY JOHNNIE WALKER BLONDE 750ML</t>
        </is>
      </c>
      <c r="G294" t="n">
        <v>6.82</v>
      </c>
      <c r="H294" t="inlineStr">
        <is>
          <t>UN</t>
        </is>
      </c>
      <c r="I294" t="inlineStr">
        <is>
          <t>01/2026</t>
        </is>
      </c>
    </row>
    <row r="295">
      <c r="A295" t="n">
        <v>65405</v>
      </c>
      <c r="B295" t="n">
        <v>128</v>
      </c>
      <c r="C295" s="556" t="n">
        <v>46023</v>
      </c>
      <c r="D295" t="inlineStr">
        <is>
          <t>Love Cabaret</t>
        </is>
      </c>
      <c r="E295" t="n">
        <v>18118</v>
      </c>
      <c r="F295" t="inlineStr">
        <is>
          <t>WHISKY JOHNNIE WALKER BLUE LABEL 750ML</t>
        </is>
      </c>
      <c r="G295" t="n">
        <v>2.67</v>
      </c>
      <c r="H295" t="inlineStr">
        <is>
          <t>GR</t>
        </is>
      </c>
      <c r="I295" t="inlineStr">
        <is>
          <t>01/2026</t>
        </is>
      </c>
    </row>
    <row r="296">
      <c r="A296" t="n">
        <v>65406</v>
      </c>
      <c r="B296" t="n">
        <v>128</v>
      </c>
      <c r="C296" s="556" t="n">
        <v>46023</v>
      </c>
      <c r="D296" t="inlineStr">
        <is>
          <t>Love Cabaret</t>
        </is>
      </c>
      <c r="E296" t="n">
        <v>18114</v>
      </c>
      <c r="F296" t="inlineStr">
        <is>
          <t>WHISKY JOHNNIE WALKER GOLD LABEL RESERVE 750ML</t>
        </is>
      </c>
      <c r="G296" t="n">
        <v>9.5</v>
      </c>
      <c r="H296" t="inlineStr">
        <is>
          <t>GR</t>
        </is>
      </c>
      <c r="I296" t="inlineStr">
        <is>
          <t>01/2026</t>
        </is>
      </c>
    </row>
    <row r="297">
      <c r="A297" t="n">
        <v>65407</v>
      </c>
      <c r="B297" t="n">
        <v>128</v>
      </c>
      <c r="C297" s="556" t="n">
        <v>46023</v>
      </c>
      <c r="D297" t="inlineStr">
        <is>
          <t>Love Cabaret</t>
        </is>
      </c>
      <c r="E297" t="n">
        <v>18113</v>
      </c>
      <c r="F297" t="inlineStr">
        <is>
          <t>WHISKY JOHNNIE WALKER GREEN LABEL 750ML</t>
        </is>
      </c>
      <c r="G297" t="n">
        <v>1.07</v>
      </c>
      <c r="H297" t="inlineStr">
        <is>
          <t>GR</t>
        </is>
      </c>
      <c r="I297" t="inlineStr">
        <is>
          <t>01/2026</t>
        </is>
      </c>
    </row>
    <row r="298">
      <c r="A298" t="n">
        <v>65408</v>
      </c>
      <c r="B298" t="n">
        <v>128</v>
      </c>
      <c r="C298" s="556" t="n">
        <v>46023</v>
      </c>
      <c r="D298" t="inlineStr">
        <is>
          <t>Love Cabaret</t>
        </is>
      </c>
      <c r="E298" t="n">
        <v>18111</v>
      </c>
      <c r="F298" t="inlineStr">
        <is>
          <t>WHISKY JOHNNIE WALKER RED LABEL 1L</t>
        </is>
      </c>
      <c r="G298" t="n">
        <v>0.86</v>
      </c>
      <c r="H298" t="inlineStr">
        <is>
          <t>GR</t>
        </is>
      </c>
      <c r="I298" t="inlineStr">
        <is>
          <t>01/2026</t>
        </is>
      </c>
    </row>
    <row r="299">
      <c r="A299" t="n">
        <v>65409</v>
      </c>
      <c r="B299" t="n">
        <v>128</v>
      </c>
      <c r="C299" s="556" t="n">
        <v>46023</v>
      </c>
      <c r="D299" t="inlineStr">
        <is>
          <t>Love Cabaret</t>
        </is>
      </c>
      <c r="E299" t="n">
        <v>18099</v>
      </c>
      <c r="F299" t="inlineStr">
        <is>
          <t>WHISKY SINGLETON 12 ANOS SINGLE MALT 750ML</t>
        </is>
      </c>
      <c r="G299" t="n">
        <v>15</v>
      </c>
      <c r="H299" t="inlineStr">
        <is>
          <t>GR</t>
        </is>
      </c>
      <c r="I299" t="inlineStr">
        <is>
          <t>01/2026</t>
        </is>
      </c>
    </row>
    <row r="300">
      <c r="A300" t="n">
        <v>65410</v>
      </c>
      <c r="B300" t="n">
        <v>128</v>
      </c>
      <c r="C300" s="556" t="n">
        <v>46023</v>
      </c>
      <c r="D300" t="inlineStr">
        <is>
          <t>Love Cabaret</t>
        </is>
      </c>
      <c r="E300" t="n">
        <v>18097</v>
      </c>
      <c r="F300" t="inlineStr">
        <is>
          <t>WHISKY TALISKER SINGLE MALT 10 ANOS 720ML</t>
        </is>
      </c>
      <c r="G300" t="n">
        <v>0.58</v>
      </c>
      <c r="H300" t="inlineStr">
        <is>
          <t>GR</t>
        </is>
      </c>
      <c r="I300" t="inlineStr">
        <is>
          <t>01/2026</t>
        </is>
      </c>
    </row>
    <row r="301">
      <c r="A301" t="n">
        <v>65411</v>
      </c>
      <c r="B301" t="n">
        <v>128</v>
      </c>
      <c r="C301" s="556" t="n">
        <v>46023</v>
      </c>
      <c r="D301" t="inlineStr">
        <is>
          <t>Love Cabaret</t>
        </is>
      </c>
      <c r="E301" t="n">
        <v>18053</v>
      </c>
      <c r="F301" t="inlineStr">
        <is>
          <t>CHAMPAGNE VEUVE CLICQUOT BRUT 750ML</t>
        </is>
      </c>
      <c r="G301" t="n">
        <v>4</v>
      </c>
      <c r="H301" t="inlineStr">
        <is>
          <t>UN</t>
        </is>
      </c>
      <c r="I301" t="inlineStr">
        <is>
          <t>01/2026</t>
        </is>
      </c>
    </row>
    <row r="302">
      <c r="A302" t="n">
        <v>65412</v>
      </c>
      <c r="B302" t="n">
        <v>128</v>
      </c>
      <c r="C302" s="556" t="n">
        <v>46023</v>
      </c>
      <c r="D302" t="inlineStr">
        <is>
          <t>Love Cabaret</t>
        </is>
      </c>
      <c r="E302" t="n">
        <v>18051</v>
      </c>
      <c r="F302" t="inlineStr">
        <is>
          <t>CHAMPAGNE VEUVE CLICQUOT ROSE BRUT 750ML</t>
        </is>
      </c>
      <c r="G302" t="n">
        <v>2</v>
      </c>
      <c r="H302" t="inlineStr">
        <is>
          <t>GR</t>
        </is>
      </c>
      <c r="I302" t="inlineStr">
        <is>
          <t>01/2026</t>
        </is>
      </c>
    </row>
    <row r="303">
      <c r="A303" t="n">
        <v>65413</v>
      </c>
      <c r="B303" t="n">
        <v>128</v>
      </c>
      <c r="C303" s="556" t="n">
        <v>46023</v>
      </c>
      <c r="D303" t="inlineStr">
        <is>
          <t>Love Cabaret</t>
        </is>
      </c>
      <c r="E303" t="n">
        <v>24552</v>
      </c>
      <c r="F303" t="inlineStr">
        <is>
          <t>ESPUMANTE CASA PERINI BRUT 750ML</t>
        </is>
      </c>
      <c r="G303" t="n">
        <v>26.28</v>
      </c>
      <c r="H303" t="inlineStr">
        <is>
          <t>GR</t>
        </is>
      </c>
      <c r="I303" t="inlineStr">
        <is>
          <t>01/2026</t>
        </is>
      </c>
    </row>
    <row r="304">
      <c r="A304" t="n">
        <v>65414</v>
      </c>
      <c r="B304" t="n">
        <v>128</v>
      </c>
      <c r="C304" s="556" t="n">
        <v>46023</v>
      </c>
      <c r="D304" t="inlineStr">
        <is>
          <t>Love Cabaret</t>
        </is>
      </c>
      <c r="E304" t="n">
        <v>18017</v>
      </c>
      <c r="F304" t="inlineStr">
        <is>
          <t>ESPUMANTE CAVA BRUT STARS TOUCH OF ROSE 750ML</t>
        </is>
      </c>
      <c r="G304" t="n">
        <v>7</v>
      </c>
      <c r="H304" t="inlineStr">
        <is>
          <t>GR</t>
        </is>
      </c>
      <c r="I304" t="inlineStr">
        <is>
          <t>01/2026</t>
        </is>
      </c>
    </row>
    <row r="305">
      <c r="A305" t="n">
        <v>65415</v>
      </c>
      <c r="B305" t="n">
        <v>128</v>
      </c>
      <c r="C305" s="556" t="n">
        <v>46023</v>
      </c>
      <c r="D305" t="inlineStr">
        <is>
          <t>Love Cabaret</t>
        </is>
      </c>
      <c r="E305" t="n">
        <v>25119</v>
      </c>
      <c r="F305" t="inlineStr">
        <is>
          <t>ESPUMANTE CHANDON EXCELLENCE BRUT  750ML</t>
        </is>
      </c>
      <c r="G305" t="n">
        <v>11</v>
      </c>
      <c r="H305" t="inlineStr">
        <is>
          <t>GR</t>
        </is>
      </c>
      <c r="I305" t="inlineStr">
        <is>
          <t>01/2026</t>
        </is>
      </c>
    </row>
    <row r="306">
      <c r="A306" t="n">
        <v>65416</v>
      </c>
      <c r="B306" t="n">
        <v>128</v>
      </c>
      <c r="C306" s="556" t="n">
        <v>46023</v>
      </c>
      <c r="D306" t="inlineStr">
        <is>
          <t>Love Cabaret</t>
        </is>
      </c>
      <c r="E306" t="n">
        <v>17950</v>
      </c>
      <c r="F306" t="inlineStr">
        <is>
          <t>AGUA MINERAL COM GAS LINDOIA PREMIUM  310ML C/12</t>
        </is>
      </c>
      <c r="G306" t="n">
        <v>44.92</v>
      </c>
      <c r="H306" t="inlineStr">
        <is>
          <t>PC</t>
        </is>
      </c>
      <c r="I306" t="inlineStr">
        <is>
          <t>01/2026</t>
        </is>
      </c>
    </row>
    <row r="307">
      <c r="A307" t="n">
        <v>65417</v>
      </c>
      <c r="B307" t="n">
        <v>128</v>
      </c>
      <c r="C307" s="556" t="n">
        <v>46023</v>
      </c>
      <c r="D307" t="inlineStr">
        <is>
          <t>Love Cabaret</t>
        </is>
      </c>
      <c r="E307" t="n">
        <v>17933</v>
      </c>
      <c r="F307" t="inlineStr">
        <is>
          <t>AGUA MINERAL COM GAS MAMBA 350ML C/24</t>
        </is>
      </c>
      <c r="G307" t="n">
        <v>4.79</v>
      </c>
      <c r="H307" t="inlineStr">
        <is>
          <t>PC</t>
        </is>
      </c>
      <c r="I307" t="inlineStr">
        <is>
          <t>01/2026</t>
        </is>
      </c>
    </row>
    <row r="308">
      <c r="A308" t="n">
        <v>65418</v>
      </c>
      <c r="B308" t="n">
        <v>128</v>
      </c>
      <c r="C308" s="556" t="n">
        <v>46023</v>
      </c>
      <c r="D308" t="inlineStr">
        <is>
          <t>Love Cabaret</t>
        </is>
      </c>
      <c r="E308" t="n">
        <v>17958</v>
      </c>
      <c r="F308" t="inlineStr">
        <is>
          <t>AGUA MINERAL SEM GAS LINDOIA PREMIUM  310ML C/12</t>
        </is>
      </c>
      <c r="G308" t="n">
        <v>43</v>
      </c>
      <c r="H308" t="inlineStr">
        <is>
          <t>PC</t>
        </is>
      </c>
      <c r="I308" t="inlineStr">
        <is>
          <t>01/2026</t>
        </is>
      </c>
    </row>
    <row r="309">
      <c r="A309" t="n">
        <v>65419</v>
      </c>
      <c r="B309" t="n">
        <v>128</v>
      </c>
      <c r="C309" s="556" t="n">
        <v>46023</v>
      </c>
      <c r="D309" t="inlineStr">
        <is>
          <t>Love Cabaret</t>
        </is>
      </c>
      <c r="E309" t="n">
        <v>17934</v>
      </c>
      <c r="F309" t="inlineStr">
        <is>
          <t>AGUA MINERAL SEM GAS MAMBA 350ML C/24</t>
        </is>
      </c>
      <c r="G309" t="n">
        <v>20.29</v>
      </c>
      <c r="H309" t="inlineStr">
        <is>
          <t>PC</t>
        </is>
      </c>
      <c r="I309" t="inlineStr">
        <is>
          <t>01/2026</t>
        </is>
      </c>
    </row>
    <row r="310">
      <c r="A310" t="n">
        <v>65420</v>
      </c>
      <c r="B310" t="n">
        <v>128</v>
      </c>
      <c r="C310" s="556" t="n">
        <v>46023</v>
      </c>
      <c r="D310" t="inlineStr">
        <is>
          <t>Love Cabaret</t>
        </is>
      </c>
      <c r="E310" t="n">
        <v>24030</v>
      </c>
      <c r="F310" t="inlineStr">
        <is>
          <t>AGUA TONICA PRATA 269ML</t>
        </is>
      </c>
      <c r="G310" t="n">
        <v>8.17</v>
      </c>
      <c r="H310" t="inlineStr">
        <is>
          <t>UN</t>
        </is>
      </c>
      <c r="I310" t="inlineStr">
        <is>
          <t>01/2026</t>
        </is>
      </c>
    </row>
    <row r="311">
      <c r="A311" t="n">
        <v>65421</v>
      </c>
      <c r="B311" t="n">
        <v>128</v>
      </c>
      <c r="C311" s="556" t="n">
        <v>46023</v>
      </c>
      <c r="D311" t="inlineStr">
        <is>
          <t>Love Cabaret</t>
        </is>
      </c>
      <c r="E311" t="n">
        <v>25441</v>
      </c>
      <c r="F311" t="inlineStr">
        <is>
          <t>AGUA TONICA PRATA ZERO 269ML UN</t>
        </is>
      </c>
      <c r="G311" t="n">
        <v>12.83</v>
      </c>
      <c r="H311" t="inlineStr">
        <is>
          <t>UN</t>
        </is>
      </c>
      <c r="I311" t="inlineStr">
        <is>
          <t>01/2026</t>
        </is>
      </c>
    </row>
    <row r="312">
      <c r="A312" t="n">
        <v>65422</v>
      </c>
      <c r="B312" t="n">
        <v>128</v>
      </c>
      <c r="C312" s="556" t="n">
        <v>46023</v>
      </c>
      <c r="D312" t="inlineStr">
        <is>
          <t>Love Cabaret</t>
        </is>
      </c>
      <c r="E312" t="n">
        <v>24561</v>
      </c>
      <c r="F312" t="inlineStr">
        <is>
          <t xml:space="preserve">REFRIGERANTE GUARANA FYS 350ML C/12 </t>
        </is>
      </c>
      <c r="G312" t="n">
        <v>0.33</v>
      </c>
      <c r="H312" t="inlineStr">
        <is>
          <t>PC</t>
        </is>
      </c>
      <c r="I312" t="inlineStr">
        <is>
          <t>01/2026</t>
        </is>
      </c>
    </row>
    <row r="313">
      <c r="A313" t="n">
        <v>65423</v>
      </c>
      <c r="B313" t="n">
        <v>128</v>
      </c>
      <c r="C313" s="556" t="n">
        <v>46023</v>
      </c>
      <c r="D313" t="inlineStr">
        <is>
          <t>Love Cabaret</t>
        </is>
      </c>
      <c r="E313" t="n">
        <v>24529</v>
      </c>
      <c r="F313" t="inlineStr">
        <is>
          <t>REFRIGERANTE LIMAO FYS 350ML C/12</t>
        </is>
      </c>
      <c r="G313" t="n">
        <v>2.92</v>
      </c>
      <c r="H313" t="inlineStr">
        <is>
          <t>PC</t>
        </is>
      </c>
      <c r="I313" t="inlineStr">
        <is>
          <t>01/2026</t>
        </is>
      </c>
    </row>
    <row r="314">
      <c r="A314" t="n">
        <v>65424</v>
      </c>
      <c r="B314" t="n">
        <v>128</v>
      </c>
      <c r="C314" s="556" t="n">
        <v>46023</v>
      </c>
      <c r="D314" t="inlineStr">
        <is>
          <t>Love Cabaret</t>
        </is>
      </c>
      <c r="E314" t="n">
        <v>26948</v>
      </c>
      <c r="F314" t="inlineStr">
        <is>
          <t>REFRIGERANTE LIMAO ZERO FYS 350ML C/12</t>
        </is>
      </c>
      <c r="G314" t="n">
        <v>4.08</v>
      </c>
      <c r="H314" t="inlineStr">
        <is>
          <t>PC</t>
        </is>
      </c>
      <c r="I314" t="inlineStr">
        <is>
          <t>01/2026</t>
        </is>
      </c>
    </row>
    <row r="315">
      <c r="A315" t="n">
        <v>65425</v>
      </c>
      <c r="B315" t="n">
        <v>128</v>
      </c>
      <c r="C315" s="556" t="n">
        <v>46023</v>
      </c>
      <c r="D315" t="inlineStr">
        <is>
          <t>Love Cabaret</t>
        </is>
      </c>
      <c r="E315" t="n">
        <v>25683</v>
      </c>
      <c r="F315" t="inlineStr">
        <is>
          <t>TRINCA BOLOTAS TINTO 750ML</t>
        </is>
      </c>
      <c r="G315" t="n">
        <v>5</v>
      </c>
      <c r="H315" t="inlineStr">
        <is>
          <t>GR</t>
        </is>
      </c>
      <c r="I315" t="inlineStr">
        <is>
          <t>01/2026</t>
        </is>
      </c>
    </row>
    <row r="316">
      <c r="A316" t="n">
        <v>65426</v>
      </c>
      <c r="B316" t="n">
        <v>128</v>
      </c>
      <c r="C316" s="556" t="n">
        <v>46023</v>
      </c>
      <c r="D316" t="inlineStr">
        <is>
          <t>Love Cabaret</t>
        </is>
      </c>
      <c r="E316" t="n">
        <v>17800</v>
      </c>
      <c r="F316" t="inlineStr">
        <is>
          <t>VINHO BRANCO ALMADEN RIESLING 750ML</t>
        </is>
      </c>
      <c r="G316" t="n">
        <v>1</v>
      </c>
      <c r="H316" t="inlineStr">
        <is>
          <t>GR</t>
        </is>
      </c>
      <c r="I316" t="inlineStr">
        <is>
          <t>01/2026</t>
        </is>
      </c>
    </row>
    <row r="317">
      <c r="A317" t="n">
        <v>65427</v>
      </c>
      <c r="B317" t="n">
        <v>128</v>
      </c>
      <c r="C317" s="556" t="n">
        <v>46023</v>
      </c>
      <c r="D317" t="inlineStr">
        <is>
          <t>Love Cabaret</t>
        </is>
      </c>
      <c r="E317" t="n">
        <v>17794</v>
      </c>
      <c r="F317" t="inlineStr">
        <is>
          <t>VINHO BRANCO JAJA DE JAU SAUVIGNON BLANC 750ML</t>
        </is>
      </c>
      <c r="G317" t="n">
        <v>5.89</v>
      </c>
      <c r="H317" t="inlineStr">
        <is>
          <t>GR</t>
        </is>
      </c>
      <c r="I317" t="inlineStr">
        <is>
          <t>01/2026</t>
        </is>
      </c>
    </row>
    <row r="318">
      <c r="A318" t="n">
        <v>65428</v>
      </c>
      <c r="B318" t="n">
        <v>128</v>
      </c>
      <c r="C318" s="556" t="n">
        <v>46023</v>
      </c>
      <c r="D318" t="inlineStr">
        <is>
          <t>Love Cabaret</t>
        </is>
      </c>
      <c r="E318" t="n">
        <v>17797</v>
      </c>
      <c r="F318" t="inlineStr">
        <is>
          <t>VINHO BRANCO MASCARA FUEGO CHARDONNAY 750ML</t>
        </is>
      </c>
      <c r="G318" t="n">
        <v>6.34</v>
      </c>
      <c r="H318" t="inlineStr">
        <is>
          <t>GR</t>
        </is>
      </c>
      <c r="I318" t="inlineStr">
        <is>
          <t>01/2026</t>
        </is>
      </c>
    </row>
    <row r="319">
      <c r="A319" t="n">
        <v>65429</v>
      </c>
      <c r="B319" t="n">
        <v>128</v>
      </c>
      <c r="C319" s="556" t="n">
        <v>46023</v>
      </c>
      <c r="D319" t="inlineStr">
        <is>
          <t>Love Cabaret</t>
        </is>
      </c>
      <c r="E319" t="n">
        <v>27858</v>
      </c>
      <c r="F319" t="inlineStr">
        <is>
          <t>VINHO ROSE CHATEAU DE JAU / LE JAJA DE JAU ROSÉ DE SYRAH PAYS D'OC IGP LANGUEDOC</t>
        </is>
      </c>
      <c r="G319" t="n">
        <v>0.8</v>
      </c>
      <c r="H319" t="inlineStr">
        <is>
          <t>UN</t>
        </is>
      </c>
      <c r="I319" t="inlineStr">
        <is>
          <t>01/2026</t>
        </is>
      </c>
    </row>
    <row r="320">
      <c r="A320" t="n">
        <v>65430</v>
      </c>
      <c r="B320" t="n">
        <v>128</v>
      </c>
      <c r="C320" s="556" t="n">
        <v>46023</v>
      </c>
      <c r="D320" t="inlineStr">
        <is>
          <t>Love Cabaret</t>
        </is>
      </c>
      <c r="E320" t="n">
        <v>17594</v>
      </c>
      <c r="F320" t="inlineStr">
        <is>
          <t>VINHO TINTO LE JAJA DE JAU DE SYRAH 750ML FRANCA</t>
        </is>
      </c>
      <c r="G320" t="n">
        <v>6.38</v>
      </c>
      <c r="H320" t="inlineStr">
        <is>
          <t>GR</t>
        </is>
      </c>
      <c r="I320" t="inlineStr">
        <is>
          <t>01/2026</t>
        </is>
      </c>
    </row>
    <row r="321">
      <c r="A321" t="n">
        <v>65431</v>
      </c>
      <c r="B321" t="n">
        <v>128</v>
      </c>
      <c r="C321" s="556" t="n">
        <v>46023</v>
      </c>
      <c r="D321" t="inlineStr">
        <is>
          <t>Love Cabaret</t>
        </is>
      </c>
      <c r="E321" t="n">
        <v>17716</v>
      </c>
      <c r="F321" t="inlineStr">
        <is>
          <t>VINHO TINTO ALMADEN CABERNET SAUVIGNON 750ML</t>
        </is>
      </c>
      <c r="G321" t="n">
        <v>7</v>
      </c>
      <c r="H321" t="inlineStr">
        <is>
          <t>GR</t>
        </is>
      </c>
      <c r="I321" t="inlineStr">
        <is>
          <t>01/2026</t>
        </is>
      </c>
    </row>
    <row r="322">
      <c r="A322" t="n">
        <v>65432</v>
      </c>
      <c r="B322" t="n">
        <v>128</v>
      </c>
      <c r="C322" s="556" t="n">
        <v>46023</v>
      </c>
      <c r="D322" t="inlineStr">
        <is>
          <t>Love Cabaret</t>
        </is>
      </c>
      <c r="E322" t="n">
        <v>17661</v>
      </c>
      <c r="F322" t="inlineStr">
        <is>
          <t>VINHO TINTO LES FRUITS SAUVAGES PINOT NOIR 750ML</t>
        </is>
      </c>
      <c r="G322" t="n">
        <v>1</v>
      </c>
      <c r="H322" t="inlineStr">
        <is>
          <t>GR</t>
        </is>
      </c>
      <c r="I322" t="inlineStr">
        <is>
          <t>01/2026</t>
        </is>
      </c>
    </row>
    <row r="323">
      <c r="A323" t="n">
        <v>65433</v>
      </c>
      <c r="B323" t="n">
        <v>128</v>
      </c>
      <c r="C323" s="556" t="n">
        <v>46023</v>
      </c>
      <c r="D323" t="inlineStr">
        <is>
          <t>Love Cabaret</t>
        </is>
      </c>
      <c r="E323" t="n">
        <v>24556</v>
      </c>
      <c r="F323" t="inlineStr">
        <is>
          <t>PAO DE HAMBURGUER NA MASSA DE BRIOCHE PINCELADO CAIXA C/72 UN 18 PACOTES X 4 UN COD 111</t>
        </is>
      </c>
      <c r="G323" t="n">
        <v>41</v>
      </c>
      <c r="H323" t="inlineStr">
        <is>
          <t>CX</t>
        </is>
      </c>
      <c r="I323" t="inlineStr">
        <is>
          <t>01/2026</t>
        </is>
      </c>
    </row>
    <row r="324">
      <c r="A324" t="n">
        <v>65434</v>
      </c>
      <c r="B324" t="n">
        <v>128</v>
      </c>
      <c r="C324" s="556" t="n">
        <v>46023</v>
      </c>
      <c r="D324" t="inlineStr">
        <is>
          <t>Love Cabaret</t>
        </is>
      </c>
      <c r="E324" t="n">
        <v>18547</v>
      </c>
      <c r="F324" t="inlineStr">
        <is>
          <t>APERITIVO APEROL 750ML</t>
        </is>
      </c>
      <c r="G324" t="n">
        <v>4.2</v>
      </c>
      <c r="H324" t="inlineStr">
        <is>
          <t>GR</t>
        </is>
      </c>
      <c r="I324" t="inlineStr">
        <is>
          <t>01/2026</t>
        </is>
      </c>
    </row>
    <row r="325">
      <c r="A325" t="n">
        <v>65435</v>
      </c>
      <c r="B325" t="n">
        <v>128</v>
      </c>
      <c r="C325" s="556" t="n">
        <v>46023</v>
      </c>
      <c r="D325" t="inlineStr">
        <is>
          <t>Love Cabaret</t>
        </is>
      </c>
      <c r="E325" t="n">
        <v>27876</v>
      </c>
      <c r="F325" t="inlineStr">
        <is>
          <t>LICOR AMARENTTO SAN BASILI 700ML UN</t>
        </is>
      </c>
      <c r="G325" t="n">
        <v>1</v>
      </c>
      <c r="H325" t="inlineStr">
        <is>
          <t>UN</t>
        </is>
      </c>
      <c r="I325" t="inlineStr">
        <is>
          <t>01/2026</t>
        </is>
      </c>
    </row>
    <row r="326">
      <c r="A326" t="n">
        <v>65436</v>
      </c>
      <c r="B326" t="n">
        <v>128</v>
      </c>
      <c r="C326" s="556" t="n">
        <v>46023</v>
      </c>
      <c r="D326" t="inlineStr">
        <is>
          <t>Love Cabaret</t>
        </is>
      </c>
      <c r="E326" t="n">
        <v>18542</v>
      </c>
      <c r="F326" t="inlineStr">
        <is>
          <t>APERITIVO CYNAR 70 PROOF 1L</t>
        </is>
      </c>
      <c r="G326" t="n">
        <v>0.41</v>
      </c>
      <c r="H326" t="inlineStr">
        <is>
          <t>GR</t>
        </is>
      </c>
      <c r="I326" t="inlineStr">
        <is>
          <t>01/2026</t>
        </is>
      </c>
    </row>
    <row r="327">
      <c r="A327" t="n">
        <v>65437</v>
      </c>
      <c r="B327" t="n">
        <v>128</v>
      </c>
      <c r="C327" s="556" t="n">
        <v>46023</v>
      </c>
      <c r="D327" t="inlineStr">
        <is>
          <t>Love Cabaret</t>
        </is>
      </c>
      <c r="E327" t="n">
        <v>18537</v>
      </c>
      <c r="F327" t="inlineStr">
        <is>
          <t>APERITIVO LILLET BLANC 750ML</t>
        </is>
      </c>
      <c r="G327" t="n">
        <v>2</v>
      </c>
      <c r="H327" t="inlineStr">
        <is>
          <t>GR</t>
        </is>
      </c>
      <c r="I327" t="inlineStr">
        <is>
          <t>01/2026</t>
        </is>
      </c>
    </row>
    <row r="328">
      <c r="A328" t="n">
        <v>65438</v>
      </c>
      <c r="B328" t="n">
        <v>128</v>
      </c>
      <c r="C328" s="556" t="n">
        <v>46023</v>
      </c>
      <c r="D328" t="inlineStr">
        <is>
          <t>Love Cabaret</t>
        </is>
      </c>
      <c r="E328" t="n">
        <v>27875</v>
      </c>
      <c r="F328" t="inlineStr">
        <is>
          <t>APERITIVO MOONSHINE WHITE DUCK 700ML</t>
        </is>
      </c>
      <c r="G328" t="n">
        <v>1</v>
      </c>
      <c r="H328" t="inlineStr">
        <is>
          <t>UN</t>
        </is>
      </c>
      <c r="I328" t="inlineStr">
        <is>
          <t>01/2026</t>
        </is>
      </c>
    </row>
    <row r="329">
      <c r="A329" t="n">
        <v>65439</v>
      </c>
      <c r="B329" t="n">
        <v>128</v>
      </c>
      <c r="C329" s="556" t="n">
        <v>46023</v>
      </c>
      <c r="D329" t="inlineStr">
        <is>
          <t>Love Cabaret</t>
        </is>
      </c>
      <c r="E329" t="n">
        <v>22598</v>
      </c>
      <c r="F329" t="inlineStr">
        <is>
          <t>APERITIVO ANGOSTURA ORANGE 100ML</t>
        </is>
      </c>
      <c r="G329" t="n">
        <v>1</v>
      </c>
      <c r="H329" t="inlineStr">
        <is>
          <t>GR</t>
        </is>
      </c>
      <c r="I329" t="inlineStr">
        <is>
          <t>01/2026</t>
        </is>
      </c>
    </row>
    <row r="330">
      <c r="A330" t="n">
        <v>65440</v>
      </c>
      <c r="B330" t="n">
        <v>128</v>
      </c>
      <c r="C330" s="556" t="n">
        <v>46023</v>
      </c>
      <c r="D330" t="inlineStr">
        <is>
          <t>Love Cabaret</t>
        </is>
      </c>
      <c r="E330" t="n">
        <v>26731</v>
      </c>
      <c r="F330" t="inlineStr">
        <is>
          <t>CERVEJA PRAYA LAGER 355ML C/6 UN</t>
        </is>
      </c>
      <c r="G330" t="n">
        <v>12</v>
      </c>
      <c r="H330" t="inlineStr">
        <is>
          <t>PC</t>
        </is>
      </c>
      <c r="I330" t="inlineStr">
        <is>
          <t>01/2026</t>
        </is>
      </c>
    </row>
    <row r="331">
      <c r="A331" t="n">
        <v>65441</v>
      </c>
      <c r="B331" t="n">
        <v>128</v>
      </c>
      <c r="C331" s="556" t="n">
        <v>46023</v>
      </c>
      <c r="D331" t="inlineStr">
        <is>
          <t>Love Cabaret</t>
        </is>
      </c>
      <c r="E331" t="n">
        <v>18313</v>
      </c>
      <c r="F331" t="inlineStr">
        <is>
          <t>LICOR DRAMBUIE 750ML</t>
        </is>
      </c>
      <c r="G331" t="n">
        <v>0.73</v>
      </c>
      <c r="H331" t="inlineStr">
        <is>
          <t>GR</t>
        </is>
      </c>
      <c r="I331" t="inlineStr">
        <is>
          <t>01/2026</t>
        </is>
      </c>
    </row>
    <row r="332">
      <c r="A332" t="n">
        <v>65442</v>
      </c>
      <c r="B332" t="n">
        <v>128</v>
      </c>
      <c r="C332" s="556" t="n">
        <v>46023</v>
      </c>
      <c r="D332" t="inlineStr">
        <is>
          <t>Love Cabaret</t>
        </is>
      </c>
      <c r="E332" t="n">
        <v>26947</v>
      </c>
      <c r="F332" t="inlineStr">
        <is>
          <t>REFRIGERANTE GUARANA ZERO FYS 350ML C/12</t>
        </is>
      </c>
      <c r="G332" t="n">
        <v>2.08</v>
      </c>
      <c r="H332" t="inlineStr">
        <is>
          <t>PC</t>
        </is>
      </c>
      <c r="I332" t="inlineStr">
        <is>
          <t>01/2026</t>
        </is>
      </c>
    </row>
    <row r="333">
      <c r="A333" t="n">
        <v>65443</v>
      </c>
      <c r="B333" t="n">
        <v>128</v>
      </c>
      <c r="C333" s="556" t="n">
        <v>46023</v>
      </c>
      <c r="D333" t="inlineStr">
        <is>
          <t>Love Cabaret</t>
        </is>
      </c>
      <c r="E333" t="n">
        <v>17850</v>
      </c>
      <c r="F333" t="inlineStr">
        <is>
          <t>REFRIGERANTE FYS LARANJA 350ML C/ 12</t>
        </is>
      </c>
      <c r="G333" t="n">
        <v>3.83</v>
      </c>
      <c r="H333" t="inlineStr">
        <is>
          <t>PC</t>
        </is>
      </c>
      <c r="I333" t="inlineStr">
        <is>
          <t>01/2026</t>
        </is>
      </c>
    </row>
    <row r="334">
      <c r="A334" t="n">
        <v>65444</v>
      </c>
      <c r="B334" t="n">
        <v>128</v>
      </c>
      <c r="C334" s="556" t="n">
        <v>46023</v>
      </c>
      <c r="D334" t="inlineStr">
        <is>
          <t>Love Cabaret</t>
        </is>
      </c>
      <c r="E334" t="n">
        <v>28278</v>
      </c>
      <c r="F334" t="inlineStr">
        <is>
          <t>AGUA TONICA FYS 350ML C/12UN</t>
        </is>
      </c>
      <c r="G334" t="n">
        <v>11.83</v>
      </c>
      <c r="H334" t="inlineStr">
        <is>
          <t>PC</t>
        </is>
      </c>
      <c r="I334" t="inlineStr">
        <is>
          <t>01/2026</t>
        </is>
      </c>
    </row>
    <row r="335">
      <c r="A335" t="n">
        <v>65445</v>
      </c>
      <c r="B335" t="n">
        <v>128</v>
      </c>
      <c r="C335" s="556" t="n">
        <v>46023</v>
      </c>
      <c r="D335" t="inlineStr">
        <is>
          <t>Love Cabaret</t>
        </is>
      </c>
      <c r="E335" t="n">
        <v>28277</v>
      </c>
      <c r="F335" t="inlineStr">
        <is>
          <t>AGUA TONICA ZERO FYS 350ML C/12 UN</t>
        </is>
      </c>
      <c r="G335" t="n">
        <v>7.08</v>
      </c>
      <c r="H335" t="inlineStr">
        <is>
          <t>PC</t>
        </is>
      </c>
      <c r="I335" t="inlineStr">
        <is>
          <t>01/2026</t>
        </is>
      </c>
    </row>
    <row r="336">
      <c r="A336" t="n">
        <v>65446</v>
      </c>
      <c r="B336" t="n">
        <v>128</v>
      </c>
      <c r="C336" s="556" t="n">
        <v>46023</v>
      </c>
      <c r="D336" t="inlineStr">
        <is>
          <t>Love Cabaret</t>
        </is>
      </c>
      <c r="E336" t="n">
        <v>18218</v>
      </c>
      <c r="F336" t="inlineStr">
        <is>
          <t>VERMOUTH CINZANO ROSSO ARGENTINO 1L</t>
        </is>
      </c>
      <c r="G336" t="n">
        <v>1</v>
      </c>
      <c r="H336" t="inlineStr">
        <is>
          <t>GR</t>
        </is>
      </c>
      <c r="I336" t="inlineStr">
        <is>
          <t>01/2026</t>
        </is>
      </c>
    </row>
    <row r="337">
      <c r="A337" t="n">
        <v>65447</v>
      </c>
      <c r="B337" t="n">
        <v>128</v>
      </c>
      <c r="C337" s="556" t="n">
        <v>46023</v>
      </c>
      <c r="D337" t="inlineStr">
        <is>
          <t>Love Cabaret</t>
        </is>
      </c>
      <c r="E337" t="n">
        <v>27877</v>
      </c>
      <c r="F337" t="inlineStr">
        <is>
          <t>VERMOUTH DRY APERITIVO SAN BASILI 750ML UN</t>
        </is>
      </c>
      <c r="G337" t="n">
        <v>18.37</v>
      </c>
      <c r="H337" t="inlineStr">
        <is>
          <t>UN</t>
        </is>
      </c>
      <c r="I337" t="inlineStr">
        <is>
          <t>01/2026</t>
        </is>
      </c>
    </row>
    <row r="338">
      <c r="A338" t="n">
        <v>65448</v>
      </c>
      <c r="B338" t="n">
        <v>128</v>
      </c>
      <c r="C338" s="556" t="n">
        <v>46023</v>
      </c>
      <c r="D338" t="inlineStr">
        <is>
          <t>Love Cabaret</t>
        </is>
      </c>
      <c r="E338" t="n">
        <v>18157</v>
      </c>
      <c r="F338" t="inlineStr">
        <is>
          <t>WHISKY BOURBON BULLEIT 750ML</t>
        </is>
      </c>
      <c r="G338" t="n">
        <v>0.92</v>
      </c>
      <c r="H338" t="inlineStr">
        <is>
          <t>GR</t>
        </is>
      </c>
      <c r="I338" t="inlineStr">
        <is>
          <t>01/2026</t>
        </is>
      </c>
    </row>
    <row r="339">
      <c r="A339" t="n">
        <v>70571</v>
      </c>
      <c r="B339" t="n">
        <v>128</v>
      </c>
      <c r="C339" s="556" t="n">
        <v>46054</v>
      </c>
      <c r="D339" t="inlineStr">
        <is>
          <t>Love Cabaret</t>
        </is>
      </c>
      <c r="E339" t="n">
        <v>27367</v>
      </c>
      <c r="F339" t="inlineStr">
        <is>
          <t>SORVETE DE MACA DO AMOR LUMI CREAMY 1LT</t>
        </is>
      </c>
      <c r="G339" t="n">
        <v>3</v>
      </c>
      <c r="H339" t="inlineStr">
        <is>
          <t>LT</t>
        </is>
      </c>
      <c r="I339" t="inlineStr">
        <is>
          <t>02/2026</t>
        </is>
      </c>
    </row>
    <row r="340">
      <c r="A340" t="n">
        <v>70572</v>
      </c>
      <c r="B340" t="n">
        <v>128</v>
      </c>
      <c r="C340" s="556" t="n">
        <v>46054</v>
      </c>
      <c r="D340" t="inlineStr">
        <is>
          <t>Love Cabaret</t>
        </is>
      </c>
      <c r="E340" t="n">
        <v>24556</v>
      </c>
      <c r="F340" t="inlineStr">
        <is>
          <t>PAO DE HAMBURGUER NA MASSA DE BRIOCHE PINCELADO CAIXA C/72 UN 18 PACOTES X 4 UN COD 111</t>
        </is>
      </c>
      <c r="G340" t="n">
        <v>18</v>
      </c>
      <c r="H340" t="inlineStr">
        <is>
          <t>CX</t>
        </is>
      </c>
      <c r="I340" t="inlineStr">
        <is>
          <t>02/2026</t>
        </is>
      </c>
    </row>
    <row r="341">
      <c r="A341" t="n">
        <v>70573</v>
      </c>
      <c r="B341" t="n">
        <v>128</v>
      </c>
      <c r="C341" s="556" t="n">
        <v>46054</v>
      </c>
      <c r="D341" t="inlineStr">
        <is>
          <t>Love Cabaret</t>
        </is>
      </c>
      <c r="E341" t="n">
        <v>25441</v>
      </c>
      <c r="F341" t="inlineStr">
        <is>
          <t>AGUA TONICA PRATA ZERO 269ML UN</t>
        </is>
      </c>
      <c r="G341" t="n">
        <v>78</v>
      </c>
      <c r="H341" t="inlineStr">
        <is>
          <t>UN</t>
        </is>
      </c>
      <c r="I341" t="inlineStr">
        <is>
          <t>02/2026</t>
        </is>
      </c>
    </row>
    <row r="342">
      <c r="A342" t="n">
        <v>70574</v>
      </c>
      <c r="B342" t="n">
        <v>128</v>
      </c>
      <c r="C342" s="556" t="n">
        <v>46054</v>
      </c>
      <c r="D342" t="inlineStr">
        <is>
          <t>Love Cabaret</t>
        </is>
      </c>
      <c r="E342" t="n">
        <v>20121</v>
      </c>
      <c r="F342" t="inlineStr">
        <is>
          <t>MASSA ROLINHO PRIMAVERA 30 FOLHAS 20X450G</t>
        </is>
      </c>
      <c r="G342" t="n">
        <v>28</v>
      </c>
      <c r="H342" t="inlineStr">
        <is>
          <t>PC</t>
        </is>
      </c>
      <c r="I342" t="inlineStr">
        <is>
          <t>02/2026</t>
        </is>
      </c>
    </row>
    <row r="343">
      <c r="A343" t="n">
        <v>70575</v>
      </c>
      <c r="B343" t="n">
        <v>128</v>
      </c>
      <c r="C343" s="556" t="n">
        <v>46054</v>
      </c>
      <c r="D343" t="inlineStr">
        <is>
          <t>Love Cabaret</t>
        </is>
      </c>
      <c r="E343" t="n">
        <v>24036</v>
      </c>
      <c r="F343" t="inlineStr">
        <is>
          <t>ALHO EM PO 1KG UN</t>
        </is>
      </c>
      <c r="G343" t="n">
        <v>0.42</v>
      </c>
      <c r="H343" t="inlineStr">
        <is>
          <t>UN</t>
        </is>
      </c>
      <c r="I343" t="inlineStr">
        <is>
          <t>02/2026</t>
        </is>
      </c>
    </row>
    <row r="344">
      <c r="A344" t="n">
        <v>70576</v>
      </c>
      <c r="B344" t="n">
        <v>128</v>
      </c>
      <c r="C344" s="556" t="n">
        <v>46054</v>
      </c>
      <c r="D344" t="inlineStr">
        <is>
          <t>Love Cabaret</t>
        </is>
      </c>
      <c r="E344" t="n">
        <v>24040</v>
      </c>
      <c r="F344" t="inlineStr">
        <is>
          <t>AMENDOA LAMINADA KG</t>
        </is>
      </c>
      <c r="G344" t="n">
        <v>2.65</v>
      </c>
      <c r="H344" t="inlineStr">
        <is>
          <t>KG</t>
        </is>
      </c>
      <c r="I344" t="inlineStr">
        <is>
          <t>02/2026</t>
        </is>
      </c>
    </row>
    <row r="345">
      <c r="A345" t="n">
        <v>70577</v>
      </c>
      <c r="B345" t="n">
        <v>128</v>
      </c>
      <c r="C345" s="556" t="n">
        <v>46054</v>
      </c>
      <c r="D345" t="inlineStr">
        <is>
          <t>Love Cabaret</t>
        </is>
      </c>
      <c r="E345" t="n">
        <v>24041</v>
      </c>
      <c r="F345" t="inlineStr">
        <is>
          <t>AMENDOIM CRU S/ PELE KG</t>
        </is>
      </c>
      <c r="G345" t="n">
        <v>0.53</v>
      </c>
      <c r="H345" t="inlineStr">
        <is>
          <t>KG</t>
        </is>
      </c>
      <c r="I345" t="inlineStr">
        <is>
          <t>02/2026</t>
        </is>
      </c>
    </row>
    <row r="346">
      <c r="A346" t="n">
        <v>70578</v>
      </c>
      <c r="B346" t="n">
        <v>128</v>
      </c>
      <c r="C346" s="556" t="n">
        <v>46054</v>
      </c>
      <c r="D346" t="inlineStr">
        <is>
          <t>Love Cabaret</t>
        </is>
      </c>
      <c r="E346" t="n">
        <v>24030</v>
      </c>
      <c r="F346" t="inlineStr">
        <is>
          <t>AGUA TONICA PRATA 269ML</t>
        </is>
      </c>
      <c r="G346" t="n">
        <v>25</v>
      </c>
      <c r="H346" t="inlineStr">
        <is>
          <t>UN</t>
        </is>
      </c>
      <c r="I346" t="inlineStr">
        <is>
          <t>02/2026</t>
        </is>
      </c>
    </row>
    <row r="347">
      <c r="A347" t="n">
        <v>70579</v>
      </c>
      <c r="B347" t="n">
        <v>128</v>
      </c>
      <c r="C347" s="556" t="n">
        <v>46054</v>
      </c>
      <c r="D347" t="inlineStr">
        <is>
          <t>Love Cabaret</t>
        </is>
      </c>
      <c r="E347" t="n">
        <v>24053</v>
      </c>
      <c r="F347" t="inlineStr">
        <is>
          <t>ARROZ JAPONEZ KG</t>
        </is>
      </c>
      <c r="G347" t="n">
        <v>7.26</v>
      </c>
      <c r="H347" t="inlineStr">
        <is>
          <t>KG</t>
        </is>
      </c>
      <c r="I347" t="inlineStr">
        <is>
          <t>02/2026</t>
        </is>
      </c>
    </row>
    <row r="348">
      <c r="A348" t="n">
        <v>70580</v>
      </c>
      <c r="B348" t="n">
        <v>128</v>
      </c>
      <c r="C348" s="556" t="n">
        <v>46054</v>
      </c>
      <c r="D348" t="inlineStr">
        <is>
          <t>Love Cabaret</t>
        </is>
      </c>
      <c r="E348" t="n">
        <v>17950</v>
      </c>
      <c r="F348" t="inlineStr">
        <is>
          <t>AGUA MINERAL COM GAS LINDOIA PREMIUM  310ML C/12</t>
        </is>
      </c>
      <c r="G348" t="n">
        <v>23.25</v>
      </c>
      <c r="H348" t="inlineStr">
        <is>
          <t>PC</t>
        </is>
      </c>
      <c r="I348" t="inlineStr">
        <is>
          <t>02/2026</t>
        </is>
      </c>
    </row>
    <row r="349">
      <c r="A349" t="n">
        <v>70581</v>
      </c>
      <c r="B349" t="n">
        <v>128</v>
      </c>
      <c r="C349" s="556" t="n">
        <v>46054</v>
      </c>
      <c r="D349" t="inlineStr">
        <is>
          <t>Love Cabaret</t>
        </is>
      </c>
      <c r="E349" t="n">
        <v>24138</v>
      </c>
      <c r="F349" t="inlineStr">
        <is>
          <t>CERVEJA HEINEKEN LONG NECK 330ML C/24</t>
        </is>
      </c>
      <c r="G349" t="n">
        <v>21.04</v>
      </c>
      <c r="H349" t="inlineStr">
        <is>
          <t>PC</t>
        </is>
      </c>
      <c r="I349" t="inlineStr">
        <is>
          <t>02/2026</t>
        </is>
      </c>
    </row>
    <row r="350">
      <c r="A350" t="n">
        <v>70582</v>
      </c>
      <c r="B350" t="n">
        <v>128</v>
      </c>
      <c r="C350" s="556" t="n">
        <v>46054</v>
      </c>
      <c r="D350" t="inlineStr">
        <is>
          <t>Love Cabaret</t>
        </is>
      </c>
      <c r="E350" t="n">
        <v>18562</v>
      </c>
      <c r="F350" t="inlineStr">
        <is>
          <t>CERVEJA HEINEKEN ZERO LONG NECK 330ML C/24</t>
        </is>
      </c>
      <c r="G350" t="n">
        <v>17.42</v>
      </c>
      <c r="H350" t="inlineStr">
        <is>
          <t>PC</t>
        </is>
      </c>
      <c r="I350" t="inlineStr">
        <is>
          <t>02/2026</t>
        </is>
      </c>
    </row>
    <row r="351">
      <c r="A351" t="n">
        <v>70583</v>
      </c>
      <c r="B351" t="n">
        <v>128</v>
      </c>
      <c r="C351" s="556" t="n">
        <v>46054</v>
      </c>
      <c r="D351" t="inlineStr">
        <is>
          <t>Love Cabaret</t>
        </is>
      </c>
      <c r="E351" t="n">
        <v>20114</v>
      </c>
      <c r="F351" t="inlineStr">
        <is>
          <t>MACARRAO LINGUINE GRANO DURO DIVELLA  500GR</t>
        </is>
      </c>
      <c r="G351" t="n">
        <v>17</v>
      </c>
      <c r="H351" t="inlineStr">
        <is>
          <t>UN</t>
        </is>
      </c>
      <c r="I351" t="inlineStr">
        <is>
          <t>02/2026</t>
        </is>
      </c>
    </row>
    <row r="352">
      <c r="A352" t="n">
        <v>70584</v>
      </c>
      <c r="B352" t="n">
        <v>128</v>
      </c>
      <c r="C352" s="556" t="n">
        <v>46054</v>
      </c>
      <c r="D352" t="inlineStr">
        <is>
          <t>Love Cabaret</t>
        </is>
      </c>
      <c r="E352" t="n">
        <v>24110</v>
      </c>
      <c r="F352" t="inlineStr">
        <is>
          <t>CANELA EM PO KG</t>
        </is>
      </c>
      <c r="G352" t="n">
        <v>0.9</v>
      </c>
      <c r="H352" t="inlineStr">
        <is>
          <t>KG</t>
        </is>
      </c>
      <c r="I352" t="inlineStr">
        <is>
          <t>02/2026</t>
        </is>
      </c>
    </row>
    <row r="353">
      <c r="A353" t="n">
        <v>70585</v>
      </c>
      <c r="B353" t="n">
        <v>128</v>
      </c>
      <c r="C353" s="556" t="n">
        <v>46054</v>
      </c>
      <c r="D353" t="inlineStr">
        <is>
          <t>Love Cabaret</t>
        </is>
      </c>
      <c r="E353" t="n">
        <v>23546</v>
      </c>
      <c r="F353" t="inlineStr">
        <is>
          <t>CARDAMOMO INTEIRO VERDE KG</t>
        </is>
      </c>
      <c r="G353" t="n">
        <v>0.48</v>
      </c>
      <c r="H353" t="inlineStr">
        <is>
          <t>KG</t>
        </is>
      </c>
      <c r="I353" t="inlineStr">
        <is>
          <t>02/2026</t>
        </is>
      </c>
    </row>
    <row r="354">
      <c r="A354" t="n">
        <v>70586</v>
      </c>
      <c r="B354" t="n">
        <v>128</v>
      </c>
      <c r="C354" s="556" t="n">
        <v>46054</v>
      </c>
      <c r="D354" t="inlineStr">
        <is>
          <t>Love Cabaret</t>
        </is>
      </c>
      <c r="E354" t="n">
        <v>24118</v>
      </c>
      <c r="F354" t="inlineStr">
        <is>
          <t>CASTANHA DE CAJU CRUA KG</t>
        </is>
      </c>
      <c r="G354" t="n">
        <v>2.52</v>
      </c>
      <c r="H354" t="inlineStr">
        <is>
          <t>KG</t>
        </is>
      </c>
      <c r="I354" t="inlineStr">
        <is>
          <t>02/2026</t>
        </is>
      </c>
    </row>
    <row r="355">
      <c r="A355" t="n">
        <v>70587</v>
      </c>
      <c r="B355" t="n">
        <v>128</v>
      </c>
      <c r="C355" s="556" t="n">
        <v>46054</v>
      </c>
      <c r="D355" t="inlineStr">
        <is>
          <t>Love Cabaret</t>
        </is>
      </c>
      <c r="E355" t="n">
        <v>19203</v>
      </c>
      <c r="F355" t="inlineStr">
        <is>
          <t>IOGURTE INTEGRAL NESTLE C/170G UN</t>
        </is>
      </c>
      <c r="G355" t="n">
        <v>16</v>
      </c>
      <c r="H355" t="inlineStr">
        <is>
          <t>UN</t>
        </is>
      </c>
      <c r="I355" t="inlineStr">
        <is>
          <t>02/2026</t>
        </is>
      </c>
    </row>
    <row r="356">
      <c r="A356" t="n">
        <v>70588</v>
      </c>
      <c r="B356" t="n">
        <v>128</v>
      </c>
      <c r="C356" s="556" t="n">
        <v>46054</v>
      </c>
      <c r="D356" t="inlineStr">
        <is>
          <t>Love Cabaret</t>
        </is>
      </c>
      <c r="E356" t="n">
        <v>24170</v>
      </c>
      <c r="F356" t="inlineStr">
        <is>
          <t>COENTRO EM GRAO KG</t>
        </is>
      </c>
      <c r="G356" t="n">
        <v>0.33</v>
      </c>
      <c r="H356" t="inlineStr">
        <is>
          <t>KG</t>
        </is>
      </c>
      <c r="I356" t="inlineStr">
        <is>
          <t>02/2026</t>
        </is>
      </c>
    </row>
    <row r="357">
      <c r="A357" t="n">
        <v>70589</v>
      </c>
      <c r="B357" t="n">
        <v>128</v>
      </c>
      <c r="C357" s="556" t="n">
        <v>46054</v>
      </c>
      <c r="D357" t="inlineStr">
        <is>
          <t>Love Cabaret</t>
        </is>
      </c>
      <c r="E357" t="n">
        <v>20985</v>
      </c>
      <c r="F357" t="inlineStr">
        <is>
          <t>OLEO DE SOJA LIZA 900ML</t>
        </is>
      </c>
      <c r="G357" t="n">
        <v>15</v>
      </c>
      <c r="H357" t="inlineStr">
        <is>
          <t>UN</t>
        </is>
      </c>
      <c r="I357" t="inlineStr">
        <is>
          <t>02/2026</t>
        </is>
      </c>
    </row>
    <row r="358">
      <c r="A358" t="n">
        <v>70590</v>
      </c>
      <c r="B358" t="n">
        <v>128</v>
      </c>
      <c r="C358" s="556" t="n">
        <v>46054</v>
      </c>
      <c r="D358" t="inlineStr">
        <is>
          <t>Love Cabaret</t>
        </is>
      </c>
      <c r="E358" t="n">
        <v>24394</v>
      </c>
      <c r="F358" t="inlineStr">
        <is>
          <t>OVO BRANCO UN</t>
        </is>
      </c>
      <c r="G358" t="n">
        <v>15</v>
      </c>
      <c r="H358" t="inlineStr">
        <is>
          <t>UN</t>
        </is>
      </c>
      <c r="I358" t="inlineStr">
        <is>
          <t>02/2026</t>
        </is>
      </c>
    </row>
    <row r="359">
      <c r="A359" t="n">
        <v>70591</v>
      </c>
      <c r="B359" t="n">
        <v>128</v>
      </c>
      <c r="C359" s="556" t="n">
        <v>46054</v>
      </c>
      <c r="D359" t="inlineStr">
        <is>
          <t>Love Cabaret</t>
        </is>
      </c>
      <c r="E359" t="n">
        <v>23534</v>
      </c>
      <c r="F359" t="inlineStr">
        <is>
          <t>ESSENCIA DE BAUNILHA CEPERA 1L</t>
        </is>
      </c>
      <c r="G359" t="n">
        <v>0.45</v>
      </c>
      <c r="H359" t="inlineStr">
        <is>
          <t>LT</t>
        </is>
      </c>
      <c r="I359" t="inlineStr">
        <is>
          <t>02/2026</t>
        </is>
      </c>
    </row>
    <row r="360">
      <c r="A360" t="n">
        <v>70592</v>
      </c>
      <c r="B360" t="n">
        <v>128</v>
      </c>
      <c r="C360" s="556" t="n">
        <v>46054</v>
      </c>
      <c r="D360" t="inlineStr">
        <is>
          <t>Love Cabaret</t>
        </is>
      </c>
      <c r="E360" t="n">
        <v>21093</v>
      </c>
      <c r="F360" t="inlineStr">
        <is>
          <t>ACUCAR REFINADO UNIAO 1KG UN</t>
        </is>
      </c>
      <c r="G360" t="n">
        <v>12.04</v>
      </c>
      <c r="H360" t="inlineStr">
        <is>
          <t>KG</t>
        </is>
      </c>
      <c r="I360" t="inlineStr">
        <is>
          <t>02/2026</t>
        </is>
      </c>
    </row>
    <row r="361">
      <c r="A361" t="n">
        <v>70593</v>
      </c>
      <c r="B361" t="n">
        <v>128</v>
      </c>
      <c r="C361" s="556" t="n">
        <v>46054</v>
      </c>
      <c r="D361" t="inlineStr">
        <is>
          <t>Love Cabaret</t>
        </is>
      </c>
      <c r="E361" t="n">
        <v>19906</v>
      </c>
      <c r="F361" t="inlineStr">
        <is>
          <t>SAL REFINADO CISNE 10X1KG</t>
        </is>
      </c>
      <c r="G361" t="n">
        <v>11</v>
      </c>
      <c r="H361" t="inlineStr">
        <is>
          <t>PC</t>
        </is>
      </c>
      <c r="I361" t="inlineStr">
        <is>
          <t>02/2026</t>
        </is>
      </c>
    </row>
    <row r="362">
      <c r="A362" t="n">
        <v>70594</v>
      </c>
      <c r="B362" t="n">
        <v>128</v>
      </c>
      <c r="C362" s="556" t="n">
        <v>46054</v>
      </c>
      <c r="D362" t="inlineStr">
        <is>
          <t>Love Cabaret</t>
        </is>
      </c>
      <c r="E362" t="n">
        <v>19421</v>
      </c>
      <c r="F362" t="inlineStr">
        <is>
          <t>LEITE INTEGRAL ITALAC C/12</t>
        </is>
      </c>
      <c r="G362" t="n">
        <v>9</v>
      </c>
      <c r="H362" t="inlineStr">
        <is>
          <t>CX</t>
        </is>
      </c>
      <c r="I362" t="inlineStr">
        <is>
          <t>02/2026</t>
        </is>
      </c>
    </row>
    <row r="363">
      <c r="A363" t="n">
        <v>70595</v>
      </c>
      <c r="B363" t="n">
        <v>128</v>
      </c>
      <c r="C363" s="556" t="n">
        <v>46054</v>
      </c>
      <c r="D363" t="inlineStr">
        <is>
          <t>Love Cabaret</t>
        </is>
      </c>
      <c r="E363" t="n">
        <v>20301</v>
      </c>
      <c r="F363" t="inlineStr">
        <is>
          <t>ARROZ BRANCO TIPO 1 CAMIL C/5KG</t>
        </is>
      </c>
      <c r="G363" t="n">
        <v>8</v>
      </c>
      <c r="H363" t="inlineStr">
        <is>
          <t>PC</t>
        </is>
      </c>
      <c r="I363" t="inlineStr">
        <is>
          <t>02/2026</t>
        </is>
      </c>
    </row>
    <row r="364">
      <c r="A364" t="n">
        <v>70596</v>
      </c>
      <c r="B364" t="n">
        <v>128</v>
      </c>
      <c r="C364" s="556" t="n">
        <v>46054</v>
      </c>
      <c r="D364" t="inlineStr">
        <is>
          <t>Love Cabaret</t>
        </is>
      </c>
      <c r="E364" t="n">
        <v>24529</v>
      </c>
      <c r="F364" t="inlineStr">
        <is>
          <t>REFRIGERANTE LIMAO FYS 350ML C/12</t>
        </is>
      </c>
      <c r="G364" t="n">
        <v>7.25</v>
      </c>
      <c r="H364" t="inlineStr">
        <is>
          <t>PC</t>
        </is>
      </c>
      <c r="I364" t="inlineStr">
        <is>
          <t>02/2026</t>
        </is>
      </c>
    </row>
    <row r="365">
      <c r="A365" t="n">
        <v>70597</v>
      </c>
      <c r="B365" t="n">
        <v>128</v>
      </c>
      <c r="C365" s="556" t="n">
        <v>46054</v>
      </c>
      <c r="D365" t="inlineStr">
        <is>
          <t>Love Cabaret</t>
        </is>
      </c>
      <c r="E365" t="n">
        <v>25215</v>
      </c>
      <c r="F365" t="inlineStr">
        <is>
          <t>MASSA DE GUIOZA C/20 FOLHAS DE 190G</t>
        </is>
      </c>
      <c r="G365" t="n">
        <v>7</v>
      </c>
      <c r="H365" t="inlineStr">
        <is>
          <t>PC</t>
        </is>
      </c>
      <c r="I365" t="inlineStr">
        <is>
          <t>02/2026</t>
        </is>
      </c>
    </row>
    <row r="366">
      <c r="A366" t="n">
        <v>70598</v>
      </c>
      <c r="B366" t="n">
        <v>128</v>
      </c>
      <c r="C366" s="556" t="n">
        <v>46054</v>
      </c>
      <c r="D366" t="inlineStr">
        <is>
          <t>Love Cabaret</t>
        </is>
      </c>
      <c r="E366" t="n">
        <v>24296</v>
      </c>
      <c r="F366" t="inlineStr">
        <is>
          <t>GERGELIM BRANCO KG</t>
        </is>
      </c>
      <c r="G366" t="n">
        <v>0.7</v>
      </c>
      <c r="H366" t="inlineStr">
        <is>
          <t>KG</t>
        </is>
      </c>
      <c r="I366" t="inlineStr">
        <is>
          <t>02/2026</t>
        </is>
      </c>
    </row>
    <row r="367">
      <c r="A367" t="n">
        <v>70599</v>
      </c>
      <c r="B367" t="n">
        <v>128</v>
      </c>
      <c r="C367" s="556" t="n">
        <v>46054</v>
      </c>
      <c r="D367" t="inlineStr">
        <is>
          <t>Love Cabaret</t>
        </is>
      </c>
      <c r="E367" t="n">
        <v>25437</v>
      </c>
      <c r="F367" t="inlineStr">
        <is>
          <t>GIGI ROSATO SANGIOVESE 2020 FATORIE PARRI 750ML</t>
        </is>
      </c>
      <c r="G367" t="n">
        <v>7</v>
      </c>
      <c r="H367" t="inlineStr">
        <is>
          <t>UN</t>
        </is>
      </c>
      <c r="I367" t="inlineStr">
        <is>
          <t>02/2026</t>
        </is>
      </c>
    </row>
    <row r="368">
      <c r="A368" t="n">
        <v>70600</v>
      </c>
      <c r="B368" t="n">
        <v>128</v>
      </c>
      <c r="C368" s="556" t="n">
        <v>46054</v>
      </c>
      <c r="D368" t="inlineStr">
        <is>
          <t>Love Cabaret</t>
        </is>
      </c>
      <c r="E368" t="n">
        <v>25885</v>
      </c>
      <c r="F368" t="inlineStr">
        <is>
          <t>PAO FOLHA LIBANES MAXIFOUR C/300G</t>
        </is>
      </c>
      <c r="G368" t="n">
        <v>6.9</v>
      </c>
      <c r="H368" t="inlineStr">
        <is>
          <t>PT</t>
        </is>
      </c>
      <c r="I368" t="inlineStr">
        <is>
          <t>02/2026</t>
        </is>
      </c>
    </row>
    <row r="369">
      <c r="A369" t="n">
        <v>70601</v>
      </c>
      <c r="B369" t="n">
        <v>128</v>
      </c>
      <c r="C369" s="556" t="n">
        <v>46054</v>
      </c>
      <c r="D369" t="inlineStr">
        <is>
          <t>Love Cabaret</t>
        </is>
      </c>
      <c r="E369" t="n">
        <v>26948</v>
      </c>
      <c r="F369" t="inlineStr">
        <is>
          <t>REFRIGERANTE LIMAO ZERO FYS 350ML C/12</t>
        </is>
      </c>
      <c r="G369" t="n">
        <v>6.67</v>
      </c>
      <c r="H369" t="inlineStr">
        <is>
          <t>PC</t>
        </is>
      </c>
      <c r="I369" t="inlineStr">
        <is>
          <t>02/2026</t>
        </is>
      </c>
    </row>
    <row r="370">
      <c r="A370" t="n">
        <v>70602</v>
      </c>
      <c r="B370" t="n">
        <v>128</v>
      </c>
      <c r="C370" s="556" t="n">
        <v>46054</v>
      </c>
      <c r="D370" t="inlineStr">
        <is>
          <t>Love Cabaret</t>
        </is>
      </c>
      <c r="E370" t="n">
        <v>18117</v>
      </c>
      <c r="F370" t="inlineStr">
        <is>
          <t>WHISKY JOHNNIE WALKER BLONDE 750ML</t>
        </is>
      </c>
      <c r="G370" t="n">
        <v>6.38</v>
      </c>
      <c r="H370" t="inlineStr">
        <is>
          <t>UN</t>
        </is>
      </c>
      <c r="I370" t="inlineStr">
        <is>
          <t>02/2026</t>
        </is>
      </c>
    </row>
    <row r="371">
      <c r="A371" t="n">
        <v>70603</v>
      </c>
      <c r="B371" t="n">
        <v>128</v>
      </c>
      <c r="C371" s="556" t="n">
        <v>46054</v>
      </c>
      <c r="D371" t="inlineStr">
        <is>
          <t>Love Cabaret</t>
        </is>
      </c>
      <c r="E371" t="n">
        <v>20365</v>
      </c>
      <c r="F371" t="inlineStr">
        <is>
          <t>FARINHA DE TRIGO TP1 ANACONDA 1KG</t>
        </is>
      </c>
      <c r="G371" t="n">
        <v>6.3</v>
      </c>
      <c r="H371" t="inlineStr">
        <is>
          <t>UN</t>
        </is>
      </c>
      <c r="I371" t="inlineStr">
        <is>
          <t>02/2026</t>
        </is>
      </c>
    </row>
    <row r="372">
      <c r="A372" t="n">
        <v>70604</v>
      </c>
      <c r="B372" t="n">
        <v>128</v>
      </c>
      <c r="C372" s="556" t="n">
        <v>46054</v>
      </c>
      <c r="D372" t="inlineStr">
        <is>
          <t>Love Cabaret</t>
        </is>
      </c>
      <c r="E372" t="n">
        <v>28563</v>
      </c>
      <c r="F372" t="inlineStr">
        <is>
          <t>GIN TANQUERAY 375ML</t>
        </is>
      </c>
      <c r="G372" t="n">
        <v>6.11</v>
      </c>
      <c r="H372" t="inlineStr">
        <is>
          <t>UN</t>
        </is>
      </c>
      <c r="I372" t="inlineStr">
        <is>
          <t>02/2026</t>
        </is>
      </c>
    </row>
    <row r="373">
      <c r="A373" t="n">
        <v>70605</v>
      </c>
      <c r="B373" t="n">
        <v>128</v>
      </c>
      <c r="C373" s="556" t="n">
        <v>46054</v>
      </c>
      <c r="D373" t="inlineStr">
        <is>
          <t>Love Cabaret</t>
        </is>
      </c>
      <c r="E373" t="n">
        <v>21075</v>
      </c>
      <c r="F373" t="inlineStr">
        <is>
          <t>ACUCAR DEMERARA UNIAO C/1KG</t>
        </is>
      </c>
      <c r="G373" t="n">
        <v>6</v>
      </c>
      <c r="H373" t="inlineStr">
        <is>
          <t>PC</t>
        </is>
      </c>
      <c r="I373" t="inlineStr">
        <is>
          <t>02/2026</t>
        </is>
      </c>
    </row>
    <row r="374">
      <c r="A374" t="n">
        <v>70606</v>
      </c>
      <c r="B374" t="n">
        <v>128</v>
      </c>
      <c r="C374" s="556" t="n">
        <v>46054</v>
      </c>
      <c r="D374" t="inlineStr">
        <is>
          <t>Love Cabaret</t>
        </is>
      </c>
      <c r="E374" t="n">
        <v>24620</v>
      </c>
      <c r="F374" t="inlineStr">
        <is>
          <t>NIBS DE CACAU KG</t>
        </is>
      </c>
      <c r="G374" t="n">
        <v>0.89</v>
      </c>
      <c r="H374" t="inlineStr">
        <is>
          <t>KG</t>
        </is>
      </c>
      <c r="I374" t="inlineStr">
        <is>
          <t>02/2026</t>
        </is>
      </c>
    </row>
    <row r="375">
      <c r="A375" t="n">
        <v>70607</v>
      </c>
      <c r="B375" t="n">
        <v>128</v>
      </c>
      <c r="C375" s="556" t="n">
        <v>46054</v>
      </c>
      <c r="D375" t="inlineStr">
        <is>
          <t>Love Cabaret</t>
        </is>
      </c>
      <c r="E375" t="n">
        <v>20680</v>
      </c>
      <c r="F375" t="inlineStr">
        <is>
          <t>CREME DE LEITE NESTLE C/200G UN</t>
        </is>
      </c>
      <c r="G375" t="n">
        <v>6</v>
      </c>
      <c r="H375" t="inlineStr">
        <is>
          <t>UN</t>
        </is>
      </c>
      <c r="I375" t="inlineStr">
        <is>
          <t>02/2026</t>
        </is>
      </c>
    </row>
    <row r="376">
      <c r="A376" t="n">
        <v>70608</v>
      </c>
      <c r="B376" t="n">
        <v>128</v>
      </c>
      <c r="C376" s="556" t="n">
        <v>46054</v>
      </c>
      <c r="D376" t="inlineStr">
        <is>
          <t>Love Cabaret</t>
        </is>
      </c>
      <c r="E376" t="n">
        <v>23893</v>
      </c>
      <c r="F376" t="inlineStr">
        <is>
          <t>OLEO DE GERGELIM TORRADO L</t>
        </is>
      </c>
      <c r="G376" t="n">
        <v>0.8100000000000001</v>
      </c>
      <c r="H376" t="inlineStr">
        <is>
          <t>LT</t>
        </is>
      </c>
      <c r="I376" t="inlineStr">
        <is>
          <t>02/2026</t>
        </is>
      </c>
    </row>
    <row r="377">
      <c r="A377" t="n">
        <v>70609</v>
      </c>
      <c r="B377" t="n">
        <v>128</v>
      </c>
      <c r="C377" s="556" t="n">
        <v>46054</v>
      </c>
      <c r="D377" t="inlineStr">
        <is>
          <t>Love Cabaret</t>
        </is>
      </c>
      <c r="E377" t="n">
        <v>21372</v>
      </c>
      <c r="F377" t="inlineStr">
        <is>
          <t>PAO BRIOCHE FORME C/ TAMPA UN</t>
        </is>
      </c>
      <c r="G377" t="n">
        <v>6</v>
      </c>
      <c r="H377" t="inlineStr">
        <is>
          <t>UN</t>
        </is>
      </c>
      <c r="I377" t="inlineStr">
        <is>
          <t>02/2026</t>
        </is>
      </c>
    </row>
    <row r="378">
      <c r="A378" t="n">
        <v>70610</v>
      </c>
      <c r="B378" t="n">
        <v>128</v>
      </c>
      <c r="C378" s="556" t="n">
        <v>46054</v>
      </c>
      <c r="D378" t="inlineStr">
        <is>
          <t>Love Cabaret</t>
        </is>
      </c>
      <c r="E378" t="n">
        <v>24392</v>
      </c>
      <c r="F378" t="inlineStr">
        <is>
          <t>OREGANO KG</t>
        </is>
      </c>
      <c r="G378" t="n">
        <v>0.8</v>
      </c>
      <c r="H378" t="inlineStr">
        <is>
          <t>KG</t>
        </is>
      </c>
      <c r="I378" t="inlineStr">
        <is>
          <t>02/2026</t>
        </is>
      </c>
    </row>
    <row r="379">
      <c r="A379" t="n">
        <v>70611</v>
      </c>
      <c r="B379" t="n">
        <v>128</v>
      </c>
      <c r="C379" s="556" t="n">
        <v>46054</v>
      </c>
      <c r="D379" t="inlineStr">
        <is>
          <t>Love Cabaret</t>
        </is>
      </c>
      <c r="E379" t="n">
        <v>23502</v>
      </c>
      <c r="F379" t="inlineStr">
        <is>
          <t>PAPRICA DEFUMADA PCT 500G UN</t>
        </is>
      </c>
      <c r="G379" t="n">
        <v>0.11</v>
      </c>
      <c r="H379" t="inlineStr">
        <is>
          <t>UN</t>
        </is>
      </c>
      <c r="I379" t="inlineStr">
        <is>
          <t>02/2026</t>
        </is>
      </c>
    </row>
    <row r="380">
      <c r="A380" t="n">
        <v>70612</v>
      </c>
      <c r="B380" t="n">
        <v>128</v>
      </c>
      <c r="C380" s="556" t="n">
        <v>46054</v>
      </c>
      <c r="D380" t="inlineStr">
        <is>
          <t>Love Cabaret</t>
        </is>
      </c>
      <c r="E380" t="n">
        <v>23479</v>
      </c>
      <c r="F380" t="inlineStr">
        <is>
          <t>PIMENTA DO REINO EM PO KG</t>
        </is>
      </c>
      <c r="G380" t="n">
        <v>0.8</v>
      </c>
      <c r="H380" t="inlineStr">
        <is>
          <t>KG</t>
        </is>
      </c>
      <c r="I380" t="inlineStr">
        <is>
          <t>02/2026</t>
        </is>
      </c>
    </row>
    <row r="381">
      <c r="A381" t="n">
        <v>70613</v>
      </c>
      <c r="B381" t="n">
        <v>128</v>
      </c>
      <c r="C381" s="556" t="n">
        <v>46054</v>
      </c>
      <c r="D381" t="inlineStr">
        <is>
          <t>Love Cabaret</t>
        </is>
      </c>
      <c r="E381" t="n">
        <v>23489</v>
      </c>
      <c r="F381" t="inlineStr">
        <is>
          <t>SAL DE PARRILLA KG</t>
        </is>
      </c>
      <c r="G381" t="n">
        <v>1</v>
      </c>
      <c r="H381" t="inlineStr">
        <is>
          <t>KG</t>
        </is>
      </c>
      <c r="I381" t="inlineStr">
        <is>
          <t>02/2026</t>
        </is>
      </c>
    </row>
    <row r="382">
      <c r="A382" t="n">
        <v>70614</v>
      </c>
      <c r="B382" t="n">
        <v>128</v>
      </c>
      <c r="C382" s="556" t="n">
        <v>46054</v>
      </c>
      <c r="D382" t="inlineStr">
        <is>
          <t>Love Cabaret</t>
        </is>
      </c>
      <c r="E382" t="n">
        <v>27858</v>
      </c>
      <c r="F382" t="inlineStr">
        <is>
          <t>VINHO ROSE CHATEAU DE JAU / LE JAJA DE JAU ROSÉ DE SYRAH PAYS D'OC IGP LANGUEDOC</t>
        </is>
      </c>
      <c r="G382" t="n">
        <v>6</v>
      </c>
      <c r="H382" t="inlineStr">
        <is>
          <t>UN</t>
        </is>
      </c>
      <c r="I382" t="inlineStr">
        <is>
          <t>02/2026</t>
        </is>
      </c>
    </row>
    <row r="383">
      <c r="A383" t="n">
        <v>70615</v>
      </c>
      <c r="B383" t="n">
        <v>128</v>
      </c>
      <c r="C383" s="556" t="n">
        <v>46054</v>
      </c>
      <c r="D383" t="inlineStr">
        <is>
          <t>Love Cabaret</t>
        </is>
      </c>
      <c r="E383" t="n">
        <v>20614</v>
      </c>
      <c r="F383" t="inlineStr">
        <is>
          <t>PASTA GERGELIM TAHINE ISTAMBUL 5006 LT</t>
        </is>
      </c>
      <c r="G383" t="n">
        <v>1</v>
      </c>
      <c r="H383" t="inlineStr">
        <is>
          <t>UN</t>
        </is>
      </c>
      <c r="I383" t="inlineStr">
        <is>
          <t>02/2026</t>
        </is>
      </c>
    </row>
    <row r="384">
      <c r="A384" t="n">
        <v>70616</v>
      </c>
      <c r="B384" t="n">
        <v>128</v>
      </c>
      <c r="C384" s="556" t="n">
        <v>46054</v>
      </c>
      <c r="D384" t="inlineStr">
        <is>
          <t>Love Cabaret</t>
        </is>
      </c>
      <c r="E384" t="n">
        <v>17958</v>
      </c>
      <c r="F384" t="inlineStr">
        <is>
          <t>AGUA MINERAL SEM GAS LINDOIA PREMIUM  310ML C/12</t>
        </is>
      </c>
      <c r="G384" t="n">
        <v>5.67</v>
      </c>
      <c r="H384" t="inlineStr">
        <is>
          <t>PC</t>
        </is>
      </c>
      <c r="I384" t="inlineStr">
        <is>
          <t>02/2026</t>
        </is>
      </c>
    </row>
    <row r="385">
      <c r="A385" t="n">
        <v>70617</v>
      </c>
      <c r="B385" t="n">
        <v>128</v>
      </c>
      <c r="C385" s="556" t="n">
        <v>46054</v>
      </c>
      <c r="D385" t="inlineStr">
        <is>
          <t>Love Cabaret</t>
        </is>
      </c>
      <c r="E385" t="n">
        <v>24037</v>
      </c>
      <c r="F385" t="inlineStr">
        <is>
          <t>ALHO TRITURADO FRITO</t>
        </is>
      </c>
      <c r="G385" t="n">
        <v>0.72</v>
      </c>
      <c r="H385" t="inlineStr">
        <is>
          <t>KG</t>
        </is>
      </c>
      <c r="I385" t="inlineStr">
        <is>
          <t>02/2026</t>
        </is>
      </c>
    </row>
    <row r="386">
      <c r="A386" t="n">
        <v>70618</v>
      </c>
      <c r="B386" t="n">
        <v>128</v>
      </c>
      <c r="C386" s="556" t="n">
        <v>46054</v>
      </c>
      <c r="D386" t="inlineStr">
        <is>
          <t>Love Cabaret</t>
        </is>
      </c>
      <c r="E386" t="n">
        <v>24083</v>
      </c>
      <c r="F386" t="inlineStr">
        <is>
          <t>BATATA ASTERIX GRAUDA NOIVA KG</t>
        </is>
      </c>
      <c r="G386" t="n">
        <v>15</v>
      </c>
      <c r="H386" t="inlineStr">
        <is>
          <t>KG</t>
        </is>
      </c>
      <c r="I386" t="inlineStr">
        <is>
          <t>02/2026</t>
        </is>
      </c>
    </row>
    <row r="387">
      <c r="A387" t="n">
        <v>70619</v>
      </c>
      <c r="B387" t="n">
        <v>128</v>
      </c>
      <c r="C387" s="556" t="n">
        <v>46054</v>
      </c>
      <c r="D387" t="inlineStr">
        <is>
          <t>Love Cabaret</t>
        </is>
      </c>
      <c r="E387" t="n">
        <v>25555</v>
      </c>
      <c r="F387" t="inlineStr">
        <is>
          <t>BATATA LAVADA KG</t>
        </is>
      </c>
      <c r="G387" t="n">
        <v>16</v>
      </c>
      <c r="H387" t="inlineStr">
        <is>
          <t>KG</t>
        </is>
      </c>
      <c r="I387" t="inlineStr">
        <is>
          <t>02/2026</t>
        </is>
      </c>
    </row>
    <row r="388">
      <c r="A388" t="n">
        <v>70620</v>
      </c>
      <c r="B388" t="n">
        <v>128</v>
      </c>
      <c r="C388" s="556" t="n">
        <v>46054</v>
      </c>
      <c r="D388" t="inlineStr">
        <is>
          <t>Love Cabaret</t>
        </is>
      </c>
      <c r="E388" t="n">
        <v>19632</v>
      </c>
      <c r="F388" t="inlineStr">
        <is>
          <t>BETERRABA KG</t>
        </is>
      </c>
      <c r="G388" t="n">
        <v>1</v>
      </c>
      <c r="H388" t="inlineStr">
        <is>
          <t>KG</t>
        </is>
      </c>
      <c r="I388" t="inlineStr">
        <is>
          <t>02/2026</t>
        </is>
      </c>
    </row>
    <row r="389">
      <c r="A389" t="n">
        <v>70621</v>
      </c>
      <c r="B389" t="n">
        <v>128</v>
      </c>
      <c r="C389" s="556" t="n">
        <v>46054</v>
      </c>
      <c r="D389" t="inlineStr">
        <is>
          <t>Love Cabaret</t>
        </is>
      </c>
      <c r="E389" t="n">
        <v>24509</v>
      </c>
      <c r="F389" t="inlineStr">
        <is>
          <t>CEBOLA BRANCA KG</t>
        </is>
      </c>
      <c r="G389" t="n">
        <v>10</v>
      </c>
      <c r="H389" t="inlineStr">
        <is>
          <t>KG</t>
        </is>
      </c>
      <c r="I389" t="inlineStr">
        <is>
          <t>02/2026</t>
        </is>
      </c>
    </row>
    <row r="390">
      <c r="A390" t="n">
        <v>70622</v>
      </c>
      <c r="B390" t="n">
        <v>128</v>
      </c>
      <c r="C390" s="556" t="n">
        <v>46054</v>
      </c>
      <c r="D390" t="inlineStr">
        <is>
          <t>Love Cabaret</t>
        </is>
      </c>
      <c r="E390" t="n">
        <v>19621</v>
      </c>
      <c r="F390" t="inlineStr">
        <is>
          <t>CENOURA KG</t>
        </is>
      </c>
      <c r="G390" t="n">
        <v>1</v>
      </c>
      <c r="H390" t="inlineStr">
        <is>
          <t>KG</t>
        </is>
      </c>
      <c r="I390" t="inlineStr">
        <is>
          <t>02/2026</t>
        </is>
      </c>
    </row>
    <row r="391">
      <c r="A391" t="n">
        <v>70623</v>
      </c>
      <c r="B391" t="n">
        <v>128</v>
      </c>
      <c r="C391" s="556" t="n">
        <v>46054</v>
      </c>
      <c r="D391" t="inlineStr">
        <is>
          <t>Love Cabaret</t>
        </is>
      </c>
      <c r="E391" t="n">
        <v>19480</v>
      </c>
      <c r="F391" t="inlineStr">
        <is>
          <t>HORTELA HIDROPONICA KG</t>
        </is>
      </c>
      <c r="G391" t="n">
        <v>0.2</v>
      </c>
      <c r="H391" t="inlineStr">
        <is>
          <t>KG</t>
        </is>
      </c>
      <c r="I391" t="inlineStr">
        <is>
          <t>02/2026</t>
        </is>
      </c>
    </row>
    <row r="392">
      <c r="A392" t="n">
        <v>70624</v>
      </c>
      <c r="B392" t="n">
        <v>128</v>
      </c>
      <c r="C392" s="556" t="n">
        <v>46054</v>
      </c>
      <c r="D392" t="inlineStr">
        <is>
          <t>Love Cabaret</t>
        </is>
      </c>
      <c r="E392" t="n">
        <v>19476</v>
      </c>
      <c r="F392" t="inlineStr">
        <is>
          <t>MANJERICAO KG</t>
        </is>
      </c>
      <c r="G392" t="n">
        <v>0.1</v>
      </c>
      <c r="H392" t="inlineStr">
        <is>
          <t>KG</t>
        </is>
      </c>
      <c r="I392" t="inlineStr">
        <is>
          <t>02/2026</t>
        </is>
      </c>
    </row>
    <row r="393">
      <c r="A393" t="n">
        <v>70625</v>
      </c>
      <c r="B393" t="n">
        <v>128</v>
      </c>
      <c r="C393" s="556" t="n">
        <v>46054</v>
      </c>
      <c r="D393" t="inlineStr">
        <is>
          <t>Love Cabaret</t>
        </is>
      </c>
      <c r="E393" t="n">
        <v>19477</v>
      </c>
      <c r="F393" t="inlineStr">
        <is>
          <t>MANJERICAO ROXO KG</t>
        </is>
      </c>
      <c r="G393" t="n">
        <v>0.1</v>
      </c>
      <c r="H393" t="inlineStr">
        <is>
          <t>KG</t>
        </is>
      </c>
      <c r="I393" t="inlineStr">
        <is>
          <t>02/2026</t>
        </is>
      </c>
    </row>
    <row r="394">
      <c r="A394" t="n">
        <v>70626</v>
      </c>
      <c r="B394" t="n">
        <v>128</v>
      </c>
      <c r="C394" s="556" t="n">
        <v>46054</v>
      </c>
      <c r="D394" t="inlineStr">
        <is>
          <t>Love Cabaret</t>
        </is>
      </c>
      <c r="E394" t="n">
        <v>20809</v>
      </c>
      <c r="F394" t="inlineStr">
        <is>
          <t>CAFE PILAO ALMOFADA 500G</t>
        </is>
      </c>
      <c r="G394" t="n">
        <v>5.28</v>
      </c>
      <c r="H394" t="inlineStr">
        <is>
          <t>PC</t>
        </is>
      </c>
      <c r="I394" t="inlineStr">
        <is>
          <t>02/2026</t>
        </is>
      </c>
    </row>
    <row r="395">
      <c r="A395" t="n">
        <v>70627</v>
      </c>
      <c r="B395" t="n">
        <v>128</v>
      </c>
      <c r="C395" s="556" t="n">
        <v>46054</v>
      </c>
      <c r="D395" t="inlineStr">
        <is>
          <t>Love Cabaret</t>
        </is>
      </c>
      <c r="E395" t="n">
        <v>19589</v>
      </c>
      <c r="F395" t="inlineStr">
        <is>
          <t>PEPINO JAPONES KG</t>
        </is>
      </c>
      <c r="G395" t="n">
        <v>0.5</v>
      </c>
      <c r="H395" t="inlineStr">
        <is>
          <t>KG</t>
        </is>
      </c>
      <c r="I395" t="inlineStr">
        <is>
          <t>02/2026</t>
        </is>
      </c>
    </row>
    <row r="396">
      <c r="A396" t="n">
        <v>70628</v>
      </c>
      <c r="B396" t="n">
        <v>128</v>
      </c>
      <c r="C396" s="556" t="n">
        <v>46054</v>
      </c>
      <c r="D396" t="inlineStr">
        <is>
          <t>Love Cabaret</t>
        </is>
      </c>
      <c r="E396" t="n">
        <v>19567</v>
      </c>
      <c r="F396" t="inlineStr">
        <is>
          <t>PIMENTA JAMAICA EM GRAO KG</t>
        </is>
      </c>
      <c r="G396" t="n">
        <v>1.23</v>
      </c>
      <c r="H396" t="inlineStr">
        <is>
          <t>KG</t>
        </is>
      </c>
      <c r="I396" t="inlineStr">
        <is>
          <t>02/2026</t>
        </is>
      </c>
    </row>
    <row r="397">
      <c r="A397" t="n">
        <v>70629</v>
      </c>
      <c r="B397" t="n">
        <v>128</v>
      </c>
      <c r="C397" s="556" t="n">
        <v>46054</v>
      </c>
      <c r="D397" t="inlineStr">
        <is>
          <t>Love Cabaret</t>
        </is>
      </c>
      <c r="E397" t="n">
        <v>19472</v>
      </c>
      <c r="F397" t="inlineStr">
        <is>
          <t>RUCULA KG</t>
        </is>
      </c>
      <c r="G397" t="n">
        <v>0.5</v>
      </c>
      <c r="H397" t="inlineStr">
        <is>
          <t>KG</t>
        </is>
      </c>
      <c r="I397" t="inlineStr">
        <is>
          <t>02/2026</t>
        </is>
      </c>
    </row>
    <row r="398">
      <c r="A398" t="n">
        <v>70630</v>
      </c>
      <c r="B398" t="n">
        <v>128</v>
      </c>
      <c r="C398" s="556" t="n">
        <v>46054</v>
      </c>
      <c r="D398" t="inlineStr">
        <is>
          <t>Love Cabaret</t>
        </is>
      </c>
      <c r="E398" t="n">
        <v>19532</v>
      </c>
      <c r="F398" t="inlineStr">
        <is>
          <t>TOMATE SALADA ITALIANO KG</t>
        </is>
      </c>
      <c r="G398" t="n">
        <v>2</v>
      </c>
      <c r="H398" t="inlineStr">
        <is>
          <t>KG</t>
        </is>
      </c>
      <c r="I398" t="inlineStr">
        <is>
          <t>02/2026</t>
        </is>
      </c>
    </row>
    <row r="399">
      <c r="A399" t="n">
        <v>70631</v>
      </c>
      <c r="B399" t="n">
        <v>128</v>
      </c>
      <c r="C399" s="556" t="n">
        <v>46054</v>
      </c>
      <c r="D399" t="inlineStr">
        <is>
          <t>Love Cabaret</t>
        </is>
      </c>
      <c r="E399" t="n">
        <v>19527</v>
      </c>
      <c r="F399" t="inlineStr">
        <is>
          <t>VAGEM HOLANDESA KG</t>
        </is>
      </c>
      <c r="G399" t="n">
        <v>0.7</v>
      </c>
      <c r="H399" t="inlineStr">
        <is>
          <t>KG</t>
        </is>
      </c>
      <c r="I399" t="inlineStr">
        <is>
          <t>02/2026</t>
        </is>
      </c>
    </row>
    <row r="400">
      <c r="A400" t="n">
        <v>70632</v>
      </c>
      <c r="B400" t="n">
        <v>128</v>
      </c>
      <c r="C400" s="556" t="n">
        <v>46054</v>
      </c>
      <c r="D400" t="inlineStr">
        <is>
          <t>Love Cabaret</t>
        </is>
      </c>
      <c r="E400" t="n">
        <v>25184</v>
      </c>
      <c r="F400" t="inlineStr">
        <is>
          <t>TUCUPI PRETO BAG KG</t>
        </is>
      </c>
      <c r="G400" t="n">
        <v>2</v>
      </c>
      <c r="H400" t="inlineStr">
        <is>
          <t>KG</t>
        </is>
      </c>
      <c r="I400" t="inlineStr">
        <is>
          <t>02/2026</t>
        </is>
      </c>
    </row>
    <row r="401">
      <c r="A401" t="n">
        <v>70633</v>
      </c>
      <c r="B401" t="n">
        <v>128</v>
      </c>
      <c r="C401" s="556" t="n">
        <v>46054</v>
      </c>
      <c r="D401" t="inlineStr">
        <is>
          <t>Love Cabaret</t>
        </is>
      </c>
      <c r="E401" t="n">
        <v>21047</v>
      </c>
      <c r="F401" t="inlineStr">
        <is>
          <t>AZEITE EXTRA VIRGEM GALLO 2L</t>
        </is>
      </c>
      <c r="G401" t="n">
        <v>4.66</v>
      </c>
      <c r="H401" t="inlineStr">
        <is>
          <t>GALAO</t>
        </is>
      </c>
      <c r="I401" t="inlineStr">
        <is>
          <t>02/2026</t>
        </is>
      </c>
    </row>
    <row r="402">
      <c r="A402" t="n">
        <v>70634</v>
      </c>
      <c r="B402" t="n">
        <v>128</v>
      </c>
      <c r="C402" s="556" t="n">
        <v>46054</v>
      </c>
      <c r="D402" t="inlineStr">
        <is>
          <t>Love Cabaret</t>
        </is>
      </c>
      <c r="E402" t="n">
        <v>19224</v>
      </c>
      <c r="F402" t="inlineStr">
        <is>
          <t>MANTEIGA SCALA C/5KG</t>
        </is>
      </c>
      <c r="G402" t="n">
        <v>4.5</v>
      </c>
      <c r="H402" t="inlineStr">
        <is>
          <t>UN</t>
        </is>
      </c>
      <c r="I402" t="inlineStr">
        <is>
          <t>02/2026</t>
        </is>
      </c>
    </row>
    <row r="403">
      <c r="A403" t="n">
        <v>70635</v>
      </c>
      <c r="B403" t="n">
        <v>128</v>
      </c>
      <c r="C403" s="556" t="n">
        <v>46054</v>
      </c>
      <c r="D403" t="inlineStr">
        <is>
          <t>Love Cabaret</t>
        </is>
      </c>
      <c r="E403" t="n">
        <v>23074</v>
      </c>
      <c r="F403" t="inlineStr">
        <is>
          <t>QUEIJO EMMENTAL KG</t>
        </is>
      </c>
      <c r="G403" t="n">
        <v>7.2</v>
      </c>
      <c r="H403" t="inlineStr">
        <is>
          <t>KG</t>
        </is>
      </c>
      <c r="I403" t="inlineStr">
        <is>
          <t>02/2026</t>
        </is>
      </c>
    </row>
    <row r="404">
      <c r="A404" t="n">
        <v>70636</v>
      </c>
      <c r="B404" t="n">
        <v>128</v>
      </c>
      <c r="C404" s="556" t="n">
        <v>46054</v>
      </c>
      <c r="D404" t="inlineStr">
        <is>
          <t>Love Cabaret</t>
        </is>
      </c>
      <c r="E404" t="n">
        <v>24449</v>
      </c>
      <c r="F404" t="inlineStr">
        <is>
          <t>QUEIJO PARMESAO KG</t>
        </is>
      </c>
      <c r="G404" t="n">
        <v>4</v>
      </c>
      <c r="H404" t="inlineStr">
        <is>
          <t>KG</t>
        </is>
      </c>
      <c r="I404" t="inlineStr">
        <is>
          <t>02/2026</t>
        </is>
      </c>
    </row>
    <row r="405">
      <c r="A405" t="n">
        <v>70637</v>
      </c>
      <c r="B405" t="n">
        <v>128</v>
      </c>
      <c r="C405" s="556" t="n">
        <v>46054</v>
      </c>
      <c r="D405" t="inlineStr">
        <is>
          <t>Love Cabaret</t>
        </is>
      </c>
      <c r="E405" t="n">
        <v>19235</v>
      </c>
      <c r="F405" t="inlineStr">
        <is>
          <t>QUEIJO TULHA PECA INTEIRA 5,5KG FAZENDA ATALAIA UN</t>
        </is>
      </c>
      <c r="G405" t="n">
        <v>1.9</v>
      </c>
      <c r="H405" t="inlineStr">
        <is>
          <t>KG</t>
        </is>
      </c>
      <c r="I405" t="inlineStr">
        <is>
          <t>02/2026</t>
        </is>
      </c>
    </row>
    <row r="406">
      <c r="A406" t="n">
        <v>70638</v>
      </c>
      <c r="B406" t="n">
        <v>128</v>
      </c>
      <c r="C406" s="556" t="n">
        <v>46054</v>
      </c>
      <c r="D406" t="inlineStr">
        <is>
          <t>Love Cabaret</t>
        </is>
      </c>
      <c r="E406" t="n">
        <v>28278</v>
      </c>
      <c r="F406" t="inlineStr">
        <is>
          <t>AGUA TONICA FYS 350ML C/12UN</t>
        </is>
      </c>
      <c r="G406" t="n">
        <v>4.17</v>
      </c>
      <c r="H406" t="inlineStr">
        <is>
          <t>PC</t>
        </is>
      </c>
      <c r="I406" t="inlineStr">
        <is>
          <t>02/2026</t>
        </is>
      </c>
    </row>
    <row r="407">
      <c r="A407" t="n">
        <v>70639</v>
      </c>
      <c r="B407" t="n">
        <v>128</v>
      </c>
      <c r="C407" s="556" t="n">
        <v>46054</v>
      </c>
      <c r="D407" t="inlineStr">
        <is>
          <t>Love Cabaret</t>
        </is>
      </c>
      <c r="E407" t="n">
        <v>21073</v>
      </c>
      <c r="F407" t="inlineStr">
        <is>
          <t>CALDA DE AGAVE AZUL JASMINE ORGANICO 330ML UN</t>
        </is>
      </c>
      <c r="G407" t="n">
        <v>4</v>
      </c>
      <c r="H407" t="inlineStr">
        <is>
          <t>UN</t>
        </is>
      </c>
      <c r="I407" t="inlineStr">
        <is>
          <t>02/2026</t>
        </is>
      </c>
    </row>
    <row r="408">
      <c r="A408" t="n">
        <v>70640</v>
      </c>
      <c r="B408" t="n">
        <v>128</v>
      </c>
      <c r="C408" s="556" t="n">
        <v>46054</v>
      </c>
      <c r="D408" t="inlineStr">
        <is>
          <t>Love Cabaret</t>
        </is>
      </c>
      <c r="E408" t="n">
        <v>19969</v>
      </c>
      <c r="F408" t="inlineStr">
        <is>
          <t>MOLHO SHOYO CEPERA C/1,010L</t>
        </is>
      </c>
      <c r="G408" t="n">
        <v>4</v>
      </c>
      <c r="H408" t="inlineStr">
        <is>
          <t>FR</t>
        </is>
      </c>
      <c r="I408" t="inlineStr">
        <is>
          <t>02/2026</t>
        </is>
      </c>
    </row>
    <row r="409">
      <c r="A409" t="n">
        <v>70641</v>
      </c>
      <c r="B409" t="n">
        <v>128</v>
      </c>
      <c r="C409" s="556" t="n">
        <v>46054</v>
      </c>
      <c r="D409" t="inlineStr">
        <is>
          <t>Love Cabaret</t>
        </is>
      </c>
      <c r="E409" t="n">
        <v>26949</v>
      </c>
      <c r="F409" t="inlineStr">
        <is>
          <t>CAMARAO CINZA PEQUENO LIMPO EVISCERADO 50/60 KG</t>
        </is>
      </c>
      <c r="G409" t="n">
        <v>1.1</v>
      </c>
      <c r="H409" t="inlineStr">
        <is>
          <t>KG</t>
        </is>
      </c>
      <c r="I409" t="inlineStr">
        <is>
          <t>02/2026</t>
        </is>
      </c>
    </row>
    <row r="410">
      <c r="A410" t="n">
        <v>70642</v>
      </c>
      <c r="B410" t="n">
        <v>128</v>
      </c>
      <c r="C410" s="556" t="n">
        <v>46054</v>
      </c>
      <c r="D410" t="inlineStr">
        <is>
          <t>Love Cabaret</t>
        </is>
      </c>
      <c r="E410" t="n">
        <v>24259</v>
      </c>
      <c r="F410" t="inlineStr">
        <is>
          <t>FILE MIGNON 4/5 S/ CORDAO KG</t>
        </is>
      </c>
      <c r="G410" t="n">
        <v>14</v>
      </c>
      <c r="H410" t="inlineStr">
        <is>
          <t>KG</t>
        </is>
      </c>
      <c r="I410" t="inlineStr">
        <is>
          <t>02/2026</t>
        </is>
      </c>
    </row>
    <row r="411">
      <c r="A411" t="n">
        <v>70643</v>
      </c>
      <c r="B411" t="n">
        <v>128</v>
      </c>
      <c r="C411" s="556" t="n">
        <v>46054</v>
      </c>
      <c r="D411" t="inlineStr">
        <is>
          <t>Love Cabaret</t>
        </is>
      </c>
      <c r="E411" t="n">
        <v>18996</v>
      </c>
      <c r="F411" t="inlineStr">
        <is>
          <t>PEITO DE FRANGO SEM OSSO E SEM PELE KG</t>
        </is>
      </c>
      <c r="G411" t="n">
        <v>3</v>
      </c>
      <c r="H411" t="inlineStr">
        <is>
          <t>KG</t>
        </is>
      </c>
      <c r="I411" t="inlineStr">
        <is>
          <t>02/2026</t>
        </is>
      </c>
    </row>
    <row r="412">
      <c r="A412" t="n">
        <v>70644</v>
      </c>
      <c r="B412" t="n">
        <v>128</v>
      </c>
      <c r="C412" s="556" t="n">
        <v>46054</v>
      </c>
      <c r="D412" t="inlineStr">
        <is>
          <t>Love Cabaret</t>
        </is>
      </c>
      <c r="E412" t="n">
        <v>20358</v>
      </c>
      <c r="F412" t="inlineStr">
        <is>
          <t>FARINHA PANKO ROMARIZ C/1KG</t>
        </is>
      </c>
      <c r="G412" t="n">
        <v>3.72</v>
      </c>
      <c r="H412" t="inlineStr">
        <is>
          <t>PC</t>
        </is>
      </c>
      <c r="I412" t="inlineStr">
        <is>
          <t>02/2026</t>
        </is>
      </c>
    </row>
    <row r="413">
      <c r="A413" t="n">
        <v>70645</v>
      </c>
      <c r="B413" t="n">
        <v>128</v>
      </c>
      <c r="C413" s="556" t="n">
        <v>46054</v>
      </c>
      <c r="D413" t="inlineStr">
        <is>
          <t>Love Cabaret</t>
        </is>
      </c>
      <c r="E413" t="n">
        <v>28277</v>
      </c>
      <c r="F413" t="inlineStr">
        <is>
          <t>AGUA TONICA ZERO FYS 350ML C/12 UN</t>
        </is>
      </c>
      <c r="G413" t="n">
        <v>3.33</v>
      </c>
      <c r="H413" t="inlineStr">
        <is>
          <t>PC</t>
        </is>
      </c>
      <c r="I413" t="inlineStr">
        <is>
          <t>02/2026</t>
        </is>
      </c>
    </row>
    <row r="414">
      <c r="A414" t="n">
        <v>70646</v>
      </c>
      <c r="B414" t="n">
        <v>128</v>
      </c>
      <c r="C414" s="556" t="n">
        <v>46054</v>
      </c>
      <c r="D414" t="inlineStr">
        <is>
          <t>Love Cabaret</t>
        </is>
      </c>
      <c r="E414" t="n">
        <v>17850</v>
      </c>
      <c r="F414" t="inlineStr">
        <is>
          <t>REFRIGERANTE FYS LARANJA 350ML C/ 12</t>
        </is>
      </c>
      <c r="G414" t="n">
        <v>3.08</v>
      </c>
      <c r="H414" t="inlineStr">
        <is>
          <t>PC</t>
        </is>
      </c>
      <c r="I414" t="inlineStr">
        <is>
          <t>02/2026</t>
        </is>
      </c>
    </row>
    <row r="415">
      <c r="A415" t="n">
        <v>70647</v>
      </c>
      <c r="B415" t="n">
        <v>128</v>
      </c>
      <c r="C415" s="556" t="n">
        <v>46054</v>
      </c>
      <c r="D415" t="inlineStr">
        <is>
          <t>Love Cabaret</t>
        </is>
      </c>
      <c r="E415" t="n">
        <v>20242</v>
      </c>
      <c r="F415" t="inlineStr">
        <is>
          <t>FEIJAO CARIOCA CAMIL C/2KG</t>
        </is>
      </c>
      <c r="G415" t="n">
        <v>3</v>
      </c>
      <c r="H415" t="inlineStr">
        <is>
          <t>PC</t>
        </is>
      </c>
      <c r="I415" t="inlineStr">
        <is>
          <t>02/2026</t>
        </is>
      </c>
    </row>
    <row r="416">
      <c r="A416" t="n">
        <v>70648</v>
      </c>
      <c r="B416" t="n">
        <v>128</v>
      </c>
      <c r="C416" s="556" t="n">
        <v>46054</v>
      </c>
      <c r="D416" t="inlineStr">
        <is>
          <t>Love Cabaret</t>
        </is>
      </c>
      <c r="E416" t="n">
        <v>18554</v>
      </c>
      <c r="F416" t="inlineStr">
        <is>
          <t>CERVEJA LAGUNITAS IPA 355ML C/12</t>
        </is>
      </c>
      <c r="G416" t="n">
        <v>3</v>
      </c>
      <c r="H416" t="inlineStr">
        <is>
          <t>PC</t>
        </is>
      </c>
      <c r="I416" t="inlineStr">
        <is>
          <t>02/2026</t>
        </is>
      </c>
    </row>
    <row r="417">
      <c r="A417" t="n">
        <v>70649</v>
      </c>
      <c r="B417" t="n">
        <v>128</v>
      </c>
      <c r="C417" s="556" t="n">
        <v>46054</v>
      </c>
      <c r="D417" t="inlineStr">
        <is>
          <t>Love Cabaret</t>
        </is>
      </c>
      <c r="E417" t="n">
        <v>18547</v>
      </c>
      <c r="F417" t="inlineStr">
        <is>
          <t>APERITIVO APEROL 750ML</t>
        </is>
      </c>
      <c r="G417" t="n">
        <v>6.2</v>
      </c>
      <c r="H417" t="inlineStr">
        <is>
          <t>GR</t>
        </is>
      </c>
      <c r="I417" t="inlineStr">
        <is>
          <t>02/2026</t>
        </is>
      </c>
    </row>
    <row r="418">
      <c r="A418" t="n">
        <v>70650</v>
      </c>
      <c r="B418" t="n">
        <v>128</v>
      </c>
      <c r="C418" s="556" t="n">
        <v>46054</v>
      </c>
      <c r="D418" t="inlineStr">
        <is>
          <t>Love Cabaret</t>
        </is>
      </c>
      <c r="E418" t="n">
        <v>18545</v>
      </c>
      <c r="F418" t="inlineStr">
        <is>
          <t>APERITIVO CAMPARI 998ML</t>
        </is>
      </c>
      <c r="G418" t="n">
        <v>6</v>
      </c>
      <c r="H418" t="inlineStr">
        <is>
          <t>GR</t>
        </is>
      </c>
      <c r="I418" t="inlineStr">
        <is>
          <t>02/2026</t>
        </is>
      </c>
    </row>
    <row r="419">
      <c r="A419" t="n">
        <v>70651</v>
      </c>
      <c r="B419" t="n">
        <v>128</v>
      </c>
      <c r="C419" s="556" t="n">
        <v>46054</v>
      </c>
      <c r="D419" t="inlineStr">
        <is>
          <t>Love Cabaret</t>
        </is>
      </c>
      <c r="E419" t="n">
        <v>24561</v>
      </c>
      <c r="F419" t="inlineStr">
        <is>
          <t xml:space="preserve">REFRIGERANTE GUARANA FYS 350ML C/12 </t>
        </is>
      </c>
      <c r="G419" t="n">
        <v>2.9</v>
      </c>
      <c r="H419" t="inlineStr">
        <is>
          <t>PC</t>
        </is>
      </c>
      <c r="I419" t="inlineStr">
        <is>
          <t>02/2026</t>
        </is>
      </c>
    </row>
    <row r="420">
      <c r="A420" t="n">
        <v>70652</v>
      </c>
      <c r="B420" t="n">
        <v>128</v>
      </c>
      <c r="C420" s="556" t="n">
        <v>46054</v>
      </c>
      <c r="D420" t="inlineStr">
        <is>
          <t>Love Cabaret</t>
        </is>
      </c>
      <c r="E420" t="n">
        <v>18543</v>
      </c>
      <c r="F420" t="inlineStr">
        <is>
          <t>APERITIVO CYNAR 900ML</t>
        </is>
      </c>
      <c r="G420" t="n">
        <v>4.51</v>
      </c>
      <c r="H420" t="inlineStr">
        <is>
          <t>GR</t>
        </is>
      </c>
      <c r="I420" t="inlineStr">
        <is>
          <t>02/2026</t>
        </is>
      </c>
    </row>
    <row r="421">
      <c r="A421" t="n">
        <v>70653</v>
      </c>
      <c r="B421" t="n">
        <v>128</v>
      </c>
      <c r="C421" s="556" t="n">
        <v>46054</v>
      </c>
      <c r="D421" t="inlineStr">
        <is>
          <t>Love Cabaret</t>
        </is>
      </c>
      <c r="E421" t="n">
        <v>18540</v>
      </c>
      <c r="F421" t="inlineStr">
        <is>
          <t>APERITIVO FERNET BRANCA FRATELLI 750ML</t>
        </is>
      </c>
      <c r="G421" t="n">
        <v>4.22</v>
      </c>
      <c r="H421" t="inlineStr">
        <is>
          <t>GR</t>
        </is>
      </c>
      <c r="I421" t="inlineStr">
        <is>
          <t>02/2026</t>
        </is>
      </c>
    </row>
    <row r="422">
      <c r="A422" t="n">
        <v>70654</v>
      </c>
      <c r="B422" t="n">
        <v>128</v>
      </c>
      <c r="C422" s="556" t="n">
        <v>46054</v>
      </c>
      <c r="D422" t="inlineStr">
        <is>
          <t>Love Cabaret</t>
        </is>
      </c>
      <c r="E422" t="n">
        <v>20315</v>
      </c>
      <c r="F422" t="inlineStr">
        <is>
          <t>FARINHA DE ARROZ MANINHO 1KG</t>
        </is>
      </c>
      <c r="G422" t="n">
        <v>2.89</v>
      </c>
      <c r="H422" t="inlineStr">
        <is>
          <t>UN</t>
        </is>
      </c>
      <c r="I422" t="inlineStr">
        <is>
          <t>02/2026</t>
        </is>
      </c>
    </row>
    <row r="423">
      <c r="A423" t="n">
        <v>70655</v>
      </c>
      <c r="B423" t="n">
        <v>128</v>
      </c>
      <c r="C423" s="556" t="n">
        <v>46054</v>
      </c>
      <c r="D423" t="inlineStr">
        <is>
          <t>Love Cabaret</t>
        </is>
      </c>
      <c r="E423" t="n">
        <v>18486</v>
      </c>
      <c r="F423" t="inlineStr">
        <is>
          <t>CACHACA FAMIGERADA BRUTA 750ML</t>
        </is>
      </c>
      <c r="G423" t="n">
        <v>3.32</v>
      </c>
      <c r="H423" t="inlineStr">
        <is>
          <t>GR</t>
        </is>
      </c>
      <c r="I423" t="inlineStr">
        <is>
          <t>02/2026</t>
        </is>
      </c>
    </row>
    <row r="424">
      <c r="A424" t="n">
        <v>70656</v>
      </c>
      <c r="B424" t="n">
        <v>128</v>
      </c>
      <c r="C424" s="556" t="n">
        <v>46054</v>
      </c>
      <c r="D424" t="inlineStr">
        <is>
          <t>Love Cabaret</t>
        </is>
      </c>
      <c r="E424" t="n">
        <v>18477</v>
      </c>
      <c r="F424" t="inlineStr">
        <is>
          <t>CACHACA ORIGINAL OURO ENGENHO CANTAREIRA 750ML</t>
        </is>
      </c>
      <c r="G424" t="n">
        <v>1</v>
      </c>
      <c r="H424" t="inlineStr">
        <is>
          <t>GR</t>
        </is>
      </c>
      <c r="I424" t="inlineStr">
        <is>
          <t>02/2026</t>
        </is>
      </c>
    </row>
    <row r="425">
      <c r="A425" t="n">
        <v>70657</v>
      </c>
      <c r="B425" t="n">
        <v>128</v>
      </c>
      <c r="C425" s="556" t="n">
        <v>46054</v>
      </c>
      <c r="D425" t="inlineStr">
        <is>
          <t>Love Cabaret</t>
        </is>
      </c>
      <c r="E425" t="n">
        <v>18382</v>
      </c>
      <c r="F425" t="inlineStr">
        <is>
          <t>CONHAQUE BRANDY OSBORNE 700ML</t>
        </is>
      </c>
      <c r="G425" t="n">
        <v>1.95</v>
      </c>
      <c r="H425" t="inlineStr">
        <is>
          <t>GR</t>
        </is>
      </c>
      <c r="I425" t="inlineStr">
        <is>
          <t>02/2026</t>
        </is>
      </c>
    </row>
    <row r="426">
      <c r="A426" t="n">
        <v>70658</v>
      </c>
      <c r="B426" t="n">
        <v>128</v>
      </c>
      <c r="C426" s="556" t="n">
        <v>46054</v>
      </c>
      <c r="D426" t="inlineStr">
        <is>
          <t>Love Cabaret</t>
        </is>
      </c>
      <c r="E426" t="n">
        <v>20689</v>
      </c>
      <c r="F426" t="inlineStr">
        <is>
          <t>CREME DE LEITE FRESCO QUATA C/1,01LT</t>
        </is>
      </c>
      <c r="G426" t="n">
        <v>2</v>
      </c>
      <c r="H426" t="inlineStr">
        <is>
          <t>UN</t>
        </is>
      </c>
      <c r="I426" t="inlineStr">
        <is>
          <t>02/2026</t>
        </is>
      </c>
    </row>
    <row r="427">
      <c r="A427" t="n">
        <v>70659</v>
      </c>
      <c r="B427" t="n">
        <v>128</v>
      </c>
      <c r="C427" s="556" t="n">
        <v>46054</v>
      </c>
      <c r="D427" t="inlineStr">
        <is>
          <t>Love Cabaret</t>
        </is>
      </c>
      <c r="E427" t="n">
        <v>25237</v>
      </c>
      <c r="F427" t="inlineStr">
        <is>
          <t>FARINHA DE TRIGO ANACONDA TIPO 1 PREMIUM C/1KG</t>
        </is>
      </c>
      <c r="G427" t="n">
        <v>2</v>
      </c>
      <c r="H427" t="inlineStr">
        <is>
          <t>UN</t>
        </is>
      </c>
      <c r="I427" t="inlineStr">
        <is>
          <t>02/2026</t>
        </is>
      </c>
    </row>
    <row r="428">
      <c r="A428" t="n">
        <v>70660</v>
      </c>
      <c r="B428" t="n">
        <v>128</v>
      </c>
      <c r="C428" s="556" t="n">
        <v>46054</v>
      </c>
      <c r="D428" t="inlineStr">
        <is>
          <t>Love Cabaret</t>
        </is>
      </c>
      <c r="E428" t="n">
        <v>18359</v>
      </c>
      <c r="F428" t="inlineStr">
        <is>
          <t>GIN TANQUERAY 750ML</t>
        </is>
      </c>
      <c r="G428" t="n">
        <v>31.88</v>
      </c>
      <c r="H428" t="inlineStr">
        <is>
          <t>GR</t>
        </is>
      </c>
      <c r="I428" t="inlineStr">
        <is>
          <t>02/2026</t>
        </is>
      </c>
    </row>
    <row r="429">
      <c r="A429" t="n">
        <v>70661</v>
      </c>
      <c r="B429" t="n">
        <v>128</v>
      </c>
      <c r="C429" s="556" t="n">
        <v>46054</v>
      </c>
      <c r="D429" t="inlineStr">
        <is>
          <t>Love Cabaret</t>
        </is>
      </c>
      <c r="E429" t="n">
        <v>18353</v>
      </c>
      <c r="F429" t="inlineStr">
        <is>
          <t>GIN TANQUERAY TEN 750ML</t>
        </is>
      </c>
      <c r="G429" t="n">
        <v>12.18</v>
      </c>
      <c r="H429" t="inlineStr">
        <is>
          <t>GR</t>
        </is>
      </c>
      <c r="I429" t="inlineStr">
        <is>
          <t>02/2026</t>
        </is>
      </c>
    </row>
    <row r="430">
      <c r="A430" t="n">
        <v>70662</v>
      </c>
      <c r="B430" t="n">
        <v>128</v>
      </c>
      <c r="C430" s="556" t="n">
        <v>46054</v>
      </c>
      <c r="D430" t="inlineStr">
        <is>
          <t>Love Cabaret</t>
        </is>
      </c>
      <c r="E430" t="n">
        <v>20871</v>
      </c>
      <c r="F430" t="inlineStr">
        <is>
          <t>MELADO DE CANA JR C/1,3KG</t>
        </is>
      </c>
      <c r="G430" t="n">
        <v>2</v>
      </c>
      <c r="H430" t="inlineStr">
        <is>
          <t>PT</t>
        </is>
      </c>
      <c r="I430" t="inlineStr">
        <is>
          <t>02/2026</t>
        </is>
      </c>
    </row>
    <row r="431">
      <c r="A431" t="n">
        <v>70663</v>
      </c>
      <c r="B431" t="n">
        <v>128</v>
      </c>
      <c r="C431" s="556" t="n">
        <v>46054</v>
      </c>
      <c r="D431" t="inlineStr">
        <is>
          <t>Love Cabaret</t>
        </is>
      </c>
      <c r="E431" t="n">
        <v>18293</v>
      </c>
      <c r="F431" t="inlineStr">
        <is>
          <t>LICOR BAILEYS 750ML</t>
        </is>
      </c>
      <c r="G431" t="n">
        <v>1</v>
      </c>
      <c r="H431" t="inlineStr">
        <is>
          <t>GR</t>
        </is>
      </c>
      <c r="I431" t="inlineStr">
        <is>
          <t>02/2026</t>
        </is>
      </c>
    </row>
    <row r="432">
      <c r="A432" t="n">
        <v>70664</v>
      </c>
      <c r="B432" t="n">
        <v>128</v>
      </c>
      <c r="C432" s="556" t="n">
        <v>46054</v>
      </c>
      <c r="D432" t="inlineStr">
        <is>
          <t>Love Cabaret</t>
        </is>
      </c>
      <c r="E432" t="n">
        <v>18327</v>
      </c>
      <c r="F432" t="inlineStr">
        <is>
          <t>LICOR COINTREAU 700ML</t>
        </is>
      </c>
      <c r="G432" t="n">
        <v>1.38</v>
      </c>
      <c r="H432" t="inlineStr">
        <is>
          <t>GR</t>
        </is>
      </c>
      <c r="I432" t="inlineStr">
        <is>
          <t>02/2026</t>
        </is>
      </c>
    </row>
    <row r="433">
      <c r="A433" t="n">
        <v>70665</v>
      </c>
      <c r="B433" t="n">
        <v>128</v>
      </c>
      <c r="C433" s="556" t="n">
        <v>46054</v>
      </c>
      <c r="D433" t="inlineStr">
        <is>
          <t>Love Cabaret</t>
        </is>
      </c>
      <c r="E433" t="n">
        <v>18278</v>
      </c>
      <c r="F433" t="inlineStr">
        <is>
          <t>LICOR DE CEREJA CHERRY HEERING 700ML</t>
        </is>
      </c>
      <c r="G433" t="n">
        <v>1.46</v>
      </c>
      <c r="H433" t="inlineStr">
        <is>
          <t>GR</t>
        </is>
      </c>
      <c r="I433" t="inlineStr">
        <is>
          <t>02/2026</t>
        </is>
      </c>
    </row>
    <row r="434">
      <c r="A434" t="n">
        <v>70666</v>
      </c>
      <c r="B434" t="n">
        <v>128</v>
      </c>
      <c r="C434" s="556" t="n">
        <v>46054</v>
      </c>
      <c r="D434" t="inlineStr">
        <is>
          <t>Love Cabaret</t>
        </is>
      </c>
      <c r="E434" t="n">
        <v>24706</v>
      </c>
      <c r="F434" t="inlineStr">
        <is>
          <t>LICOR DE MACA VERDE SOUR APPLE PUCKER DE KUYPER 700ML</t>
        </is>
      </c>
      <c r="G434" t="n">
        <v>7.48</v>
      </c>
      <c r="H434" t="inlineStr">
        <is>
          <t>GR</t>
        </is>
      </c>
      <c r="I434" t="inlineStr">
        <is>
          <t>02/2026</t>
        </is>
      </c>
    </row>
    <row r="435">
      <c r="A435" t="n">
        <v>70667</v>
      </c>
      <c r="B435" t="n">
        <v>128</v>
      </c>
      <c r="C435" s="556" t="n">
        <v>46054</v>
      </c>
      <c r="D435" t="inlineStr">
        <is>
          <t>Love Cabaret</t>
        </is>
      </c>
      <c r="E435" t="n">
        <v>18313</v>
      </c>
      <c r="F435" t="inlineStr">
        <is>
          <t>LICOR DRAMBUIE 750ML</t>
        </is>
      </c>
      <c r="G435" t="n">
        <v>0.73</v>
      </c>
      <c r="H435" t="inlineStr">
        <is>
          <t>GR</t>
        </is>
      </c>
      <c r="I435" t="inlineStr">
        <is>
          <t>02/2026</t>
        </is>
      </c>
    </row>
    <row r="436">
      <c r="A436" t="n">
        <v>70668</v>
      </c>
      <c r="B436" t="n">
        <v>128</v>
      </c>
      <c r="C436" s="556" t="n">
        <v>46054</v>
      </c>
      <c r="D436" t="inlineStr">
        <is>
          <t>Love Cabaret</t>
        </is>
      </c>
      <c r="E436" t="n">
        <v>18312</v>
      </c>
      <c r="F436" t="inlineStr">
        <is>
          <t>LICOR FRANGELICO 700ML</t>
        </is>
      </c>
      <c r="G436" t="n">
        <v>1.67</v>
      </c>
      <c r="H436" t="inlineStr">
        <is>
          <t>GR</t>
        </is>
      </c>
      <c r="I436" t="inlineStr">
        <is>
          <t>02/2026</t>
        </is>
      </c>
    </row>
    <row r="437">
      <c r="A437" t="n">
        <v>70669</v>
      </c>
      <c r="B437" t="n">
        <v>128</v>
      </c>
      <c r="C437" s="556" t="n">
        <v>46054</v>
      </c>
      <c r="D437" t="inlineStr">
        <is>
          <t>Love Cabaret</t>
        </is>
      </c>
      <c r="E437" t="n">
        <v>18306</v>
      </c>
      <c r="F437" t="inlineStr">
        <is>
          <t>LICOR MARASCHINO LUXARDO 750ML</t>
        </is>
      </c>
      <c r="G437" t="n">
        <v>2</v>
      </c>
      <c r="H437" t="inlineStr">
        <is>
          <t>GR</t>
        </is>
      </c>
      <c r="I437" t="inlineStr">
        <is>
          <t>02/2026</t>
        </is>
      </c>
    </row>
    <row r="438">
      <c r="A438" t="n">
        <v>70670</v>
      </c>
      <c r="B438" t="n">
        <v>128</v>
      </c>
      <c r="C438" s="556" t="n">
        <v>46054</v>
      </c>
      <c r="D438" t="inlineStr">
        <is>
          <t>Love Cabaret</t>
        </is>
      </c>
      <c r="E438" t="n">
        <v>18272</v>
      </c>
      <c r="F438" t="inlineStr">
        <is>
          <t>RUM BACARDI SUPERIOR CARTA BLANCA 980ML</t>
        </is>
      </c>
      <c r="G438" t="n">
        <v>1.94</v>
      </c>
      <c r="H438" t="inlineStr">
        <is>
          <t>GR</t>
        </is>
      </c>
      <c r="I438" t="inlineStr">
        <is>
          <t>02/2026</t>
        </is>
      </c>
    </row>
    <row r="439">
      <c r="A439" t="n">
        <v>70671</v>
      </c>
      <c r="B439" t="n">
        <v>128</v>
      </c>
      <c r="C439" s="556" t="n">
        <v>46054</v>
      </c>
      <c r="D439" t="inlineStr">
        <is>
          <t>Love Cabaret</t>
        </is>
      </c>
      <c r="E439" t="n">
        <v>18261</v>
      </c>
      <c r="F439" t="inlineStr">
        <is>
          <t>RUM ZACAPA 23 ANOS 750ML</t>
        </is>
      </c>
      <c r="G439" t="n">
        <v>3.9</v>
      </c>
      <c r="H439" t="inlineStr">
        <is>
          <t>GR</t>
        </is>
      </c>
      <c r="I439" t="inlineStr">
        <is>
          <t>02/2026</t>
        </is>
      </c>
    </row>
    <row r="440">
      <c r="A440" t="n">
        <v>70672</v>
      </c>
      <c r="B440" t="n">
        <v>128</v>
      </c>
      <c r="C440" s="556" t="n">
        <v>46054</v>
      </c>
      <c r="D440" t="inlineStr">
        <is>
          <t>Love Cabaret</t>
        </is>
      </c>
      <c r="E440" t="n">
        <v>18242</v>
      </c>
      <c r="F440" t="inlineStr">
        <is>
          <t>TEQUILA DON JULIO BLANCO 750ML</t>
        </is>
      </c>
      <c r="G440" t="n">
        <v>10.21</v>
      </c>
      <c r="H440" t="inlineStr">
        <is>
          <t>GR</t>
        </is>
      </c>
      <c r="I440" t="inlineStr">
        <is>
          <t>02/2026</t>
        </is>
      </c>
    </row>
    <row r="441">
      <c r="A441" t="n">
        <v>70674</v>
      </c>
      <c r="B441" t="n">
        <v>128</v>
      </c>
      <c r="C441" s="556" t="n">
        <v>46054</v>
      </c>
      <c r="D441" t="inlineStr">
        <is>
          <t>Love Cabaret</t>
        </is>
      </c>
      <c r="E441" t="n">
        <v>18218</v>
      </c>
      <c r="F441" t="inlineStr">
        <is>
          <t>VERMOUTH CINZANO ROSSO ARGENTINO 1L</t>
        </is>
      </c>
      <c r="G441" t="n">
        <v>8</v>
      </c>
      <c r="H441" t="inlineStr">
        <is>
          <t>GR</t>
        </is>
      </c>
      <c r="I441" t="inlineStr">
        <is>
          <t>02/2026</t>
        </is>
      </c>
    </row>
    <row r="442">
      <c r="A442" t="n">
        <v>70675</v>
      </c>
      <c r="B442" t="n">
        <v>128</v>
      </c>
      <c r="C442" s="556" t="n">
        <v>46054</v>
      </c>
      <c r="D442" t="inlineStr">
        <is>
          <t>Love Cabaret</t>
        </is>
      </c>
      <c r="E442" t="n">
        <v>18202</v>
      </c>
      <c r="F442" t="inlineStr">
        <is>
          <t>VERMOUTH DOLIN DRY 750ML</t>
        </is>
      </c>
      <c r="G442" t="n">
        <v>6.22</v>
      </c>
      <c r="H442" t="inlineStr">
        <is>
          <t>GR</t>
        </is>
      </c>
      <c r="I442" t="inlineStr">
        <is>
          <t>02/2026</t>
        </is>
      </c>
    </row>
    <row r="443">
      <c r="A443" t="n">
        <v>70676</v>
      </c>
      <c r="B443" t="n">
        <v>128</v>
      </c>
      <c r="C443" s="556" t="n">
        <v>46054</v>
      </c>
      <c r="D443" t="inlineStr">
        <is>
          <t>Love Cabaret</t>
        </is>
      </c>
      <c r="E443" t="n">
        <v>26465</v>
      </c>
      <c r="F443" t="inlineStr">
        <is>
          <t>BAGUETE FERMENTACAO NATURAL 30CM C/250G UN</t>
        </is>
      </c>
      <c r="G443" t="n">
        <v>2</v>
      </c>
      <c r="H443" t="inlineStr">
        <is>
          <t>UN</t>
        </is>
      </c>
      <c r="I443" t="inlineStr">
        <is>
          <t>02/2026</t>
        </is>
      </c>
    </row>
    <row r="444">
      <c r="A444" t="n">
        <v>70677</v>
      </c>
      <c r="B444" t="n">
        <v>128</v>
      </c>
      <c r="C444" s="556" t="n">
        <v>46054</v>
      </c>
      <c r="D444" t="inlineStr">
        <is>
          <t>Love Cabaret</t>
        </is>
      </c>
      <c r="E444" t="n">
        <v>18214</v>
      </c>
      <c r="F444" t="inlineStr">
        <is>
          <t>VERMOUTH MARTINI BIANCO 750ML</t>
        </is>
      </c>
      <c r="G444" t="n">
        <v>5</v>
      </c>
      <c r="H444" t="inlineStr">
        <is>
          <t>GR</t>
        </is>
      </c>
      <c r="I444" t="inlineStr">
        <is>
          <t>02/2026</t>
        </is>
      </c>
    </row>
    <row r="445">
      <c r="A445" t="n">
        <v>70678</v>
      </c>
      <c r="B445" t="n">
        <v>128</v>
      </c>
      <c r="C445" s="556" t="n">
        <v>46054</v>
      </c>
      <c r="D445" t="inlineStr">
        <is>
          <t>Love Cabaret</t>
        </is>
      </c>
      <c r="E445" t="n">
        <v>18179</v>
      </c>
      <c r="F445" t="inlineStr">
        <is>
          <t>VODKA KETEL ONE 1L</t>
        </is>
      </c>
      <c r="G445" t="n">
        <v>24.84</v>
      </c>
      <c r="H445" t="inlineStr">
        <is>
          <t>GR</t>
        </is>
      </c>
      <c r="I445" t="inlineStr">
        <is>
          <t>02/2026</t>
        </is>
      </c>
    </row>
    <row r="446">
      <c r="A446" t="n">
        <v>70679</v>
      </c>
      <c r="B446" t="n">
        <v>128</v>
      </c>
      <c r="C446" s="556" t="n">
        <v>46054</v>
      </c>
      <c r="D446" t="inlineStr">
        <is>
          <t>Love Cabaret</t>
        </is>
      </c>
      <c r="E446" t="n">
        <v>18157</v>
      </c>
      <c r="F446" t="inlineStr">
        <is>
          <t>WHISKY BOURBON BULLEIT 750ML</t>
        </is>
      </c>
      <c r="G446" t="n">
        <v>0.5</v>
      </c>
      <c r="H446" t="inlineStr">
        <is>
          <t>GR</t>
        </is>
      </c>
      <c r="I446" t="inlineStr">
        <is>
          <t>02/2026</t>
        </is>
      </c>
    </row>
    <row r="447">
      <c r="A447" t="n">
        <v>70680</v>
      </c>
      <c r="B447" t="n">
        <v>128</v>
      </c>
      <c r="C447" s="556" t="n">
        <v>46054</v>
      </c>
      <c r="D447" t="inlineStr">
        <is>
          <t>Love Cabaret</t>
        </is>
      </c>
      <c r="E447" t="n">
        <v>18153</v>
      </c>
      <c r="F447" t="inlineStr">
        <is>
          <t>WHISKY BOURBON WOODFORD RESERVE 750ML</t>
        </is>
      </c>
      <c r="G447" t="n">
        <v>1</v>
      </c>
      <c r="H447" t="inlineStr">
        <is>
          <t>GR</t>
        </is>
      </c>
      <c r="I447" t="inlineStr">
        <is>
          <t>02/2026</t>
        </is>
      </c>
    </row>
    <row r="448">
      <c r="A448" t="n">
        <v>70681</v>
      </c>
      <c r="B448" t="n">
        <v>128</v>
      </c>
      <c r="C448" s="556" t="n">
        <v>46054</v>
      </c>
      <c r="D448" t="inlineStr">
        <is>
          <t>Love Cabaret</t>
        </is>
      </c>
      <c r="E448" t="n">
        <v>18140</v>
      </c>
      <c r="F448" t="inlineStr">
        <is>
          <t>WHISKY GENTLEMAN JACK SILVER 1L</t>
        </is>
      </c>
      <c r="G448" t="n">
        <v>1</v>
      </c>
      <c r="H448" t="inlineStr">
        <is>
          <t>GR</t>
        </is>
      </c>
      <c r="I448" t="inlineStr">
        <is>
          <t>02/2026</t>
        </is>
      </c>
    </row>
    <row r="449">
      <c r="A449" t="n">
        <v>70682</v>
      </c>
      <c r="B449" t="n">
        <v>128</v>
      </c>
      <c r="C449" s="556" t="n">
        <v>46054</v>
      </c>
      <c r="D449" t="inlineStr">
        <is>
          <t>Love Cabaret</t>
        </is>
      </c>
      <c r="E449" t="n">
        <v>18133</v>
      </c>
      <c r="F449" t="inlineStr">
        <is>
          <t>WHISKY GLENLIVET FOUNDERS RESERVE 750ML</t>
        </is>
      </c>
      <c r="G449" t="n">
        <v>2</v>
      </c>
      <c r="H449" t="inlineStr">
        <is>
          <t>GR</t>
        </is>
      </c>
      <c r="I449" t="inlineStr">
        <is>
          <t>02/2026</t>
        </is>
      </c>
    </row>
    <row r="450">
      <c r="A450" t="n">
        <v>70683</v>
      </c>
      <c r="B450" t="n">
        <v>128</v>
      </c>
      <c r="C450" s="556" t="n">
        <v>46054</v>
      </c>
      <c r="D450" t="inlineStr">
        <is>
          <t>Love Cabaret</t>
        </is>
      </c>
      <c r="E450" t="n">
        <v>18131</v>
      </c>
      <c r="F450" t="inlineStr">
        <is>
          <t>WHISKY GLENMORANGIE 10 ANOS 750ML</t>
        </is>
      </c>
      <c r="G450" t="n">
        <v>2</v>
      </c>
      <c r="H450" t="inlineStr">
        <is>
          <t>UN</t>
        </is>
      </c>
      <c r="I450" t="inlineStr">
        <is>
          <t>02/2026</t>
        </is>
      </c>
    </row>
    <row r="451">
      <c r="A451" t="n">
        <v>70684</v>
      </c>
      <c r="B451" t="n">
        <v>128</v>
      </c>
      <c r="C451" s="556" t="n">
        <v>46054</v>
      </c>
      <c r="D451" t="inlineStr">
        <is>
          <t>Love Cabaret</t>
        </is>
      </c>
      <c r="E451" t="n">
        <v>18119</v>
      </c>
      <c r="F451" t="inlineStr">
        <is>
          <t>WHISKY JOHNNIE WALKER BLACK LABEL 1L</t>
        </is>
      </c>
      <c r="G451" t="n">
        <v>25.23</v>
      </c>
      <c r="H451" t="inlineStr">
        <is>
          <t>GR</t>
        </is>
      </c>
      <c r="I451" t="inlineStr">
        <is>
          <t>02/2026</t>
        </is>
      </c>
    </row>
    <row r="452">
      <c r="A452" t="n">
        <v>70685</v>
      </c>
      <c r="B452" t="n">
        <v>128</v>
      </c>
      <c r="C452" s="556" t="n">
        <v>46054</v>
      </c>
      <c r="D452" t="inlineStr">
        <is>
          <t>Love Cabaret</t>
        </is>
      </c>
      <c r="E452" t="n">
        <v>18053</v>
      </c>
      <c r="F452" t="inlineStr">
        <is>
          <t>CHAMPAGNE VEUVE CLICQUOT BRUT 750ML</t>
        </is>
      </c>
      <c r="G452" t="n">
        <v>2</v>
      </c>
      <c r="H452" t="inlineStr">
        <is>
          <t>UN</t>
        </is>
      </c>
      <c r="I452" t="inlineStr">
        <is>
          <t>02/2026</t>
        </is>
      </c>
    </row>
    <row r="453">
      <c r="A453" t="n">
        <v>70686</v>
      </c>
      <c r="B453" t="n">
        <v>128</v>
      </c>
      <c r="C453" s="556" t="n">
        <v>46054</v>
      </c>
      <c r="D453" t="inlineStr">
        <is>
          <t>Love Cabaret</t>
        </is>
      </c>
      <c r="E453" t="n">
        <v>18118</v>
      </c>
      <c r="F453" t="inlineStr">
        <is>
          <t>WHISKY JOHNNIE WALKER BLUE LABEL 750ML</t>
        </is>
      </c>
      <c r="G453" t="n">
        <v>1.75</v>
      </c>
      <c r="H453" t="inlineStr">
        <is>
          <t>GR</t>
        </is>
      </c>
      <c r="I453" t="inlineStr">
        <is>
          <t>02/2026</t>
        </is>
      </c>
    </row>
    <row r="454">
      <c r="A454" t="n">
        <v>70687</v>
      </c>
      <c r="B454" t="n">
        <v>128</v>
      </c>
      <c r="C454" s="556" t="n">
        <v>46054</v>
      </c>
      <c r="D454" t="inlineStr">
        <is>
          <t>Love Cabaret</t>
        </is>
      </c>
      <c r="E454" t="n">
        <v>18114</v>
      </c>
      <c r="F454" t="inlineStr">
        <is>
          <t>WHISKY JOHNNIE WALKER GOLD LABEL RESERVE 750ML</t>
        </is>
      </c>
      <c r="G454" t="n">
        <v>9.109999999999999</v>
      </c>
      <c r="H454" t="inlineStr">
        <is>
          <t>GR</t>
        </is>
      </c>
      <c r="I454" t="inlineStr">
        <is>
          <t>02/2026</t>
        </is>
      </c>
    </row>
    <row r="455">
      <c r="A455" t="n">
        <v>70688</v>
      </c>
      <c r="B455" t="n">
        <v>128</v>
      </c>
      <c r="C455" s="556" t="n">
        <v>46054</v>
      </c>
      <c r="D455" t="inlineStr">
        <is>
          <t>Love Cabaret</t>
        </is>
      </c>
      <c r="E455" t="n">
        <v>18113</v>
      </c>
      <c r="F455" t="inlineStr">
        <is>
          <t>WHISKY JOHNNIE WALKER GREEN LABEL 750ML</t>
        </is>
      </c>
      <c r="G455" t="n">
        <v>1.08</v>
      </c>
      <c r="H455" t="inlineStr">
        <is>
          <t>GR</t>
        </is>
      </c>
      <c r="I455" t="inlineStr">
        <is>
          <t>02/2026</t>
        </is>
      </c>
    </row>
    <row r="456">
      <c r="A456" t="n">
        <v>70689</v>
      </c>
      <c r="B456" t="n">
        <v>128</v>
      </c>
      <c r="C456" s="556" t="n">
        <v>46054</v>
      </c>
      <c r="D456" t="inlineStr">
        <is>
          <t>Love Cabaret</t>
        </is>
      </c>
      <c r="E456" t="n">
        <v>18111</v>
      </c>
      <c r="F456" t="inlineStr">
        <is>
          <t>WHISKY JOHNNIE WALKER RED LABEL 1L</t>
        </is>
      </c>
      <c r="G456" t="n">
        <v>0.86</v>
      </c>
      <c r="H456" t="inlineStr">
        <is>
          <t>GR</t>
        </is>
      </c>
      <c r="I456" t="inlineStr">
        <is>
          <t>02/2026</t>
        </is>
      </c>
    </row>
    <row r="457">
      <c r="A457" t="n">
        <v>70690</v>
      </c>
      <c r="B457" t="n">
        <v>128</v>
      </c>
      <c r="C457" s="556" t="n">
        <v>46054</v>
      </c>
      <c r="D457" t="inlineStr">
        <is>
          <t>Love Cabaret</t>
        </is>
      </c>
      <c r="E457" t="n">
        <v>18099</v>
      </c>
      <c r="F457" t="inlineStr">
        <is>
          <t>WHISKY SINGLETON 12 ANOS SINGLE MALT 750ML</t>
        </is>
      </c>
      <c r="G457" t="n">
        <v>14.88</v>
      </c>
      <c r="H457" t="inlineStr">
        <is>
          <t>GR</t>
        </is>
      </c>
      <c r="I457" t="inlineStr">
        <is>
          <t>02/2026</t>
        </is>
      </c>
    </row>
    <row r="458">
      <c r="A458" t="n">
        <v>70691</v>
      </c>
      <c r="B458" t="n">
        <v>128</v>
      </c>
      <c r="C458" s="556" t="n">
        <v>46054</v>
      </c>
      <c r="D458" t="inlineStr">
        <is>
          <t>Love Cabaret</t>
        </is>
      </c>
      <c r="E458" t="n">
        <v>18097</v>
      </c>
      <c r="F458" t="inlineStr">
        <is>
          <t>WHISKY TALISKER SINGLE MALT 10 ANOS 720ML</t>
        </is>
      </c>
      <c r="G458" t="n">
        <v>0.26</v>
      </c>
      <c r="H458" t="inlineStr">
        <is>
          <t>GR</t>
        </is>
      </c>
      <c r="I458" t="inlineStr">
        <is>
          <t>02/2026</t>
        </is>
      </c>
    </row>
    <row r="459">
      <c r="A459" t="n">
        <v>70692</v>
      </c>
      <c r="B459" t="n">
        <v>128</v>
      </c>
      <c r="C459" s="556" t="n">
        <v>46054</v>
      </c>
      <c r="D459" t="inlineStr">
        <is>
          <t>Love Cabaret</t>
        </is>
      </c>
      <c r="E459" t="n">
        <v>20136</v>
      </c>
      <c r="F459" t="inlineStr">
        <is>
          <t>MACARRAO ESPAGUETE C/ OVOS ADRIA C/500G</t>
        </is>
      </c>
      <c r="G459" t="n">
        <v>2</v>
      </c>
      <c r="H459" t="inlineStr">
        <is>
          <t>PC</t>
        </is>
      </c>
      <c r="I459" t="inlineStr">
        <is>
          <t>02/2026</t>
        </is>
      </c>
    </row>
    <row r="460">
      <c r="A460" t="n">
        <v>70693</v>
      </c>
      <c r="B460" t="n">
        <v>128</v>
      </c>
      <c r="C460" s="556" t="n">
        <v>46054</v>
      </c>
      <c r="D460" t="inlineStr">
        <is>
          <t>Love Cabaret</t>
        </is>
      </c>
      <c r="E460" t="n">
        <v>18051</v>
      </c>
      <c r="F460" t="inlineStr">
        <is>
          <t>CHAMPAGNE VEUVE CLICQUOT ROSE BRUT 750ML</t>
        </is>
      </c>
      <c r="G460" t="n">
        <v>4</v>
      </c>
      <c r="H460" t="inlineStr">
        <is>
          <t>GR</t>
        </is>
      </c>
      <c r="I460" t="inlineStr">
        <is>
          <t>02/2026</t>
        </is>
      </c>
    </row>
    <row r="461">
      <c r="A461" t="n">
        <v>70694</v>
      </c>
      <c r="B461" t="n">
        <v>128</v>
      </c>
      <c r="C461" s="556" t="n">
        <v>46054</v>
      </c>
      <c r="D461" t="inlineStr">
        <is>
          <t>Love Cabaret</t>
        </is>
      </c>
      <c r="E461" t="n">
        <v>24552</v>
      </c>
      <c r="F461" t="inlineStr">
        <is>
          <t>ESPUMANTE CASA PERINI BRUT 750ML</t>
        </is>
      </c>
      <c r="G461" t="n">
        <v>37.63</v>
      </c>
      <c r="H461" t="inlineStr">
        <is>
          <t>GR</t>
        </is>
      </c>
      <c r="I461" t="inlineStr">
        <is>
          <t>02/2026</t>
        </is>
      </c>
    </row>
    <row r="462">
      <c r="A462" t="n">
        <v>70695</v>
      </c>
      <c r="B462" t="n">
        <v>128</v>
      </c>
      <c r="C462" s="556" t="n">
        <v>46054</v>
      </c>
      <c r="D462" t="inlineStr">
        <is>
          <t>Love Cabaret</t>
        </is>
      </c>
      <c r="E462" t="n">
        <v>18017</v>
      </c>
      <c r="F462" t="inlineStr">
        <is>
          <t>ESPUMANTE CAVA BRUT STARS TOUCH OF ROSE 750ML</t>
        </is>
      </c>
      <c r="G462" t="n">
        <v>9</v>
      </c>
      <c r="H462" t="inlineStr">
        <is>
          <t>GR</t>
        </is>
      </c>
      <c r="I462" t="inlineStr">
        <is>
          <t>02/2026</t>
        </is>
      </c>
    </row>
    <row r="463">
      <c r="A463" t="n">
        <v>70696</v>
      </c>
      <c r="B463" t="n">
        <v>128</v>
      </c>
      <c r="C463" s="556" t="n">
        <v>46054</v>
      </c>
      <c r="D463" t="inlineStr">
        <is>
          <t>Love Cabaret</t>
        </is>
      </c>
      <c r="E463" t="n">
        <v>25119</v>
      </c>
      <c r="F463" t="inlineStr">
        <is>
          <t>ESPUMANTE CHANDON EXCELLENCE BRUT  750ML</t>
        </is>
      </c>
      <c r="G463" t="n">
        <v>5</v>
      </c>
      <c r="H463" t="inlineStr">
        <is>
          <t>GR</t>
        </is>
      </c>
      <c r="I463" t="inlineStr">
        <is>
          <t>02/2026</t>
        </is>
      </c>
    </row>
    <row r="464">
      <c r="A464" t="n">
        <v>70697</v>
      </c>
      <c r="B464" t="n">
        <v>128</v>
      </c>
      <c r="C464" s="556" t="n">
        <v>46054</v>
      </c>
      <c r="D464" t="inlineStr">
        <is>
          <t>Love Cabaret</t>
        </is>
      </c>
      <c r="E464" t="n">
        <v>26947</v>
      </c>
      <c r="F464" t="inlineStr">
        <is>
          <t>REFRIGERANTE GUARANA ZERO FYS 350ML C/12</t>
        </is>
      </c>
      <c r="G464" t="n">
        <v>2</v>
      </c>
      <c r="H464" t="inlineStr">
        <is>
          <t>PC</t>
        </is>
      </c>
      <c r="I464" t="inlineStr">
        <is>
          <t>02/2026</t>
        </is>
      </c>
    </row>
    <row r="465">
      <c r="A465" t="n">
        <v>70698</v>
      </c>
      <c r="B465" t="n">
        <v>128</v>
      </c>
      <c r="C465" s="556" t="n">
        <v>46054</v>
      </c>
      <c r="D465" t="inlineStr">
        <is>
          <t>Love Cabaret</t>
        </is>
      </c>
      <c r="E465" t="n">
        <v>18393</v>
      </c>
      <c r="F465" t="inlineStr">
        <is>
          <t>CONHAQUE HENNESSY VERY SPECIAL 700ML</t>
        </is>
      </c>
      <c r="G465" t="n">
        <v>1.93</v>
      </c>
      <c r="H465" t="inlineStr">
        <is>
          <t>UN</t>
        </is>
      </c>
      <c r="I465" t="inlineStr">
        <is>
          <t>02/2026</t>
        </is>
      </c>
    </row>
    <row r="466">
      <c r="A466" t="n">
        <v>70699</v>
      </c>
      <c r="B466" t="n">
        <v>128</v>
      </c>
      <c r="C466" s="556" t="n">
        <v>46054</v>
      </c>
      <c r="D466" t="inlineStr">
        <is>
          <t>Love Cabaret</t>
        </is>
      </c>
      <c r="E466" t="n">
        <v>25808</v>
      </c>
      <c r="F466" t="inlineStr">
        <is>
          <t>CHOCOLATE EM BARRA AO LEITE C/2,1KG SICAO</t>
        </is>
      </c>
      <c r="G466" t="n">
        <v>1.72</v>
      </c>
      <c r="H466" t="inlineStr">
        <is>
          <t>UN</t>
        </is>
      </c>
      <c r="I466" t="inlineStr">
        <is>
          <t>02/2026</t>
        </is>
      </c>
    </row>
    <row r="467">
      <c r="A467" t="n">
        <v>70700</v>
      </c>
      <c r="B467" t="n">
        <v>128</v>
      </c>
      <c r="C467" s="556" t="n">
        <v>46054</v>
      </c>
      <c r="D467" t="inlineStr">
        <is>
          <t>Love Cabaret</t>
        </is>
      </c>
      <c r="E467" t="n">
        <v>18557</v>
      </c>
      <c r="F467" t="inlineStr">
        <is>
          <t>CERVEJA BLUE MOON BELGIAN WHITE 355ML C/24</t>
        </is>
      </c>
      <c r="G467" t="n">
        <v>1.67</v>
      </c>
      <c r="H467" t="inlineStr">
        <is>
          <t>PC</t>
        </is>
      </c>
      <c r="I467" t="inlineStr">
        <is>
          <t>02/2026</t>
        </is>
      </c>
    </row>
    <row r="468">
      <c r="A468" t="n">
        <v>70701</v>
      </c>
      <c r="B468" t="n">
        <v>128</v>
      </c>
      <c r="C468" s="556" t="n">
        <v>46054</v>
      </c>
      <c r="D468" t="inlineStr">
        <is>
          <t>Love Cabaret</t>
        </is>
      </c>
      <c r="E468" t="n">
        <v>26187</v>
      </c>
      <c r="F468" t="inlineStr">
        <is>
          <t>CHOCOLATE BRANCO EM GOTAS SICAO</t>
        </is>
      </c>
      <c r="G468" t="n">
        <v>1.62</v>
      </c>
      <c r="H468" t="inlineStr">
        <is>
          <t>PT</t>
        </is>
      </c>
      <c r="I468" t="inlineStr">
        <is>
          <t>02/2026</t>
        </is>
      </c>
    </row>
    <row r="469">
      <c r="A469" t="n">
        <v>70702</v>
      </c>
      <c r="B469" t="n">
        <v>128</v>
      </c>
      <c r="C469" s="556" t="n">
        <v>46054</v>
      </c>
      <c r="D469" t="inlineStr">
        <is>
          <t>Love Cabaret</t>
        </is>
      </c>
      <c r="E469" t="n">
        <v>20936</v>
      </c>
      <c r="F469" t="inlineStr">
        <is>
          <t>CHOCOLATE AMARGO CALLEBAUT CALLETS 70,5% 2,01KG</t>
        </is>
      </c>
      <c r="G469" t="n">
        <v>1.54</v>
      </c>
      <c r="H469" t="inlineStr">
        <is>
          <t>UN</t>
        </is>
      </c>
      <c r="I469" t="inlineStr">
        <is>
          <t>02/2026</t>
        </is>
      </c>
    </row>
    <row r="470">
      <c r="A470" t="n">
        <v>70703</v>
      </c>
      <c r="B470" t="n">
        <v>128</v>
      </c>
      <c r="C470" s="556" t="n">
        <v>46054</v>
      </c>
      <c r="D470" t="inlineStr">
        <is>
          <t>Love Cabaret</t>
        </is>
      </c>
      <c r="E470" t="n">
        <v>20202</v>
      </c>
      <c r="F470" t="inlineStr">
        <is>
          <t>VINAGRE DE ARROZ CASTELO 750ML UN</t>
        </is>
      </c>
      <c r="G470" t="n">
        <v>1.24</v>
      </c>
      <c r="H470" t="inlineStr">
        <is>
          <t>UN</t>
        </is>
      </c>
      <c r="I470" t="inlineStr">
        <is>
          <t>02/2026</t>
        </is>
      </c>
    </row>
    <row r="471">
      <c r="A471" t="n">
        <v>70704</v>
      </c>
      <c r="B471" t="n">
        <v>128</v>
      </c>
      <c r="C471" s="556" t="n">
        <v>46054</v>
      </c>
      <c r="D471" t="inlineStr">
        <is>
          <t>Love Cabaret</t>
        </is>
      </c>
      <c r="E471" t="n">
        <v>20751</v>
      </c>
      <c r="F471" t="inlineStr">
        <is>
          <t>AZEITONA PRETA AZAPA ARCOBELLO C/2KG</t>
        </is>
      </c>
      <c r="G471" t="n">
        <v>1</v>
      </c>
      <c r="H471" t="inlineStr">
        <is>
          <t>BD</t>
        </is>
      </c>
      <c r="I471" t="inlineStr">
        <is>
          <t>02/2026</t>
        </is>
      </c>
    </row>
    <row r="472">
      <c r="A472" t="n">
        <v>70705</v>
      </c>
      <c r="B472" t="n">
        <v>128</v>
      </c>
      <c r="C472" s="556" t="n">
        <v>46054</v>
      </c>
      <c r="D472" t="inlineStr">
        <is>
          <t>Love Cabaret</t>
        </is>
      </c>
      <c r="E472" t="n">
        <v>21017</v>
      </c>
      <c r="F472" t="inlineStr">
        <is>
          <t>OLEO DE ALGODAO SAUDE C/14,5KG</t>
        </is>
      </c>
      <c r="G472" t="n">
        <v>1</v>
      </c>
      <c r="H472" t="inlineStr">
        <is>
          <t>BD</t>
        </is>
      </c>
      <c r="I472" t="inlineStr">
        <is>
          <t>02/2026</t>
        </is>
      </c>
    </row>
    <row r="473">
      <c r="A473" t="n">
        <v>70706</v>
      </c>
      <c r="B473" t="n">
        <v>128</v>
      </c>
      <c r="C473" s="556" t="n">
        <v>46054</v>
      </c>
      <c r="D473" t="inlineStr">
        <is>
          <t>Love Cabaret</t>
        </is>
      </c>
      <c r="E473" t="n">
        <v>26731</v>
      </c>
      <c r="F473" t="inlineStr">
        <is>
          <t>CERVEJA PRAYA LAGER 355ML C/6 UN</t>
        </is>
      </c>
      <c r="G473" t="n">
        <v>1</v>
      </c>
      <c r="H473" t="inlineStr">
        <is>
          <t>PC</t>
        </is>
      </c>
      <c r="I473" t="inlineStr">
        <is>
          <t>02/2026</t>
        </is>
      </c>
    </row>
    <row r="474">
      <c r="A474" t="n">
        <v>70707</v>
      </c>
      <c r="B474" t="n">
        <v>128</v>
      </c>
      <c r="C474" s="556" t="n">
        <v>46054</v>
      </c>
      <c r="D474" t="inlineStr">
        <is>
          <t>Love Cabaret</t>
        </is>
      </c>
      <c r="E474" t="n">
        <v>27875</v>
      </c>
      <c r="F474" t="inlineStr">
        <is>
          <t>APERITIVO MOONSHINE WHITE DUCK 700ML</t>
        </is>
      </c>
      <c r="G474" t="n">
        <v>1</v>
      </c>
      <c r="H474" t="inlineStr">
        <is>
          <t>UN</t>
        </is>
      </c>
      <c r="I474" t="inlineStr">
        <is>
          <t>02/2026</t>
        </is>
      </c>
    </row>
    <row r="475">
      <c r="A475" t="n">
        <v>70708</v>
      </c>
      <c r="B475" t="n">
        <v>128</v>
      </c>
      <c r="C475" s="556" t="n">
        <v>46054</v>
      </c>
      <c r="D475" t="inlineStr">
        <is>
          <t>Love Cabaret</t>
        </is>
      </c>
      <c r="E475" t="n">
        <v>25683</v>
      </c>
      <c r="F475" t="inlineStr">
        <is>
          <t>TRINCA BOLOTAS TINTO 750ML</t>
        </is>
      </c>
      <c r="G475" t="n">
        <v>5</v>
      </c>
      <c r="H475" t="inlineStr">
        <is>
          <t>GR</t>
        </is>
      </c>
      <c r="I475" t="inlineStr">
        <is>
          <t>02/2026</t>
        </is>
      </c>
    </row>
    <row r="476">
      <c r="A476" t="n">
        <v>70709</v>
      </c>
      <c r="B476" t="n">
        <v>128</v>
      </c>
      <c r="C476" s="556" t="n">
        <v>46054</v>
      </c>
      <c r="D476" t="inlineStr">
        <is>
          <t>Love Cabaret</t>
        </is>
      </c>
      <c r="E476" t="n">
        <v>17800</v>
      </c>
      <c r="F476" t="inlineStr">
        <is>
          <t>VINHO BRANCO ALMADEN RIESLING 750ML</t>
        </is>
      </c>
      <c r="G476" t="n">
        <v>3</v>
      </c>
      <c r="H476" t="inlineStr">
        <is>
          <t>GR</t>
        </is>
      </c>
      <c r="I476" t="inlineStr">
        <is>
          <t>02/2026</t>
        </is>
      </c>
    </row>
    <row r="477">
      <c r="A477" t="n">
        <v>70710</v>
      </c>
      <c r="B477" t="n">
        <v>128</v>
      </c>
      <c r="C477" s="556" t="n">
        <v>46054</v>
      </c>
      <c r="D477" t="inlineStr">
        <is>
          <t>Love Cabaret</t>
        </is>
      </c>
      <c r="E477" t="n">
        <v>17794</v>
      </c>
      <c r="F477" t="inlineStr">
        <is>
          <t>VINHO BRANCO JAJA DE JAU SAUVIGNON BLANC 750ML</t>
        </is>
      </c>
      <c r="G477" t="n">
        <v>5.64</v>
      </c>
      <c r="H477" t="inlineStr">
        <is>
          <t>GR</t>
        </is>
      </c>
      <c r="I477" t="inlineStr">
        <is>
          <t>02/2026</t>
        </is>
      </c>
    </row>
    <row r="478">
      <c r="A478" t="n">
        <v>70711</v>
      </c>
      <c r="B478" t="n">
        <v>128</v>
      </c>
      <c r="C478" s="556" t="n">
        <v>46054</v>
      </c>
      <c r="D478" t="inlineStr">
        <is>
          <t>Love Cabaret</t>
        </is>
      </c>
      <c r="E478" t="n">
        <v>17797</v>
      </c>
      <c r="F478" t="inlineStr">
        <is>
          <t>VINHO BRANCO MASCARA FUEGO CHARDONNAY 750ML</t>
        </is>
      </c>
      <c r="G478" t="n">
        <v>14.3</v>
      </c>
      <c r="H478" t="inlineStr">
        <is>
          <t>GR</t>
        </is>
      </c>
      <c r="I478" t="inlineStr">
        <is>
          <t>02/2026</t>
        </is>
      </c>
    </row>
    <row r="479">
      <c r="A479" t="n">
        <v>70712</v>
      </c>
      <c r="B479" t="n">
        <v>128</v>
      </c>
      <c r="C479" s="556" t="n">
        <v>46054</v>
      </c>
      <c r="D479" t="inlineStr">
        <is>
          <t>Love Cabaret</t>
        </is>
      </c>
      <c r="E479" t="n">
        <v>27876</v>
      </c>
      <c r="F479" t="inlineStr">
        <is>
          <t>LICOR AMARENTTO SAN BASILI 700ML UN</t>
        </is>
      </c>
      <c r="G479" t="n">
        <v>1</v>
      </c>
      <c r="H479" t="inlineStr">
        <is>
          <t>UN</t>
        </is>
      </c>
      <c r="I479" t="inlineStr">
        <is>
          <t>02/2026</t>
        </is>
      </c>
    </row>
    <row r="480">
      <c r="A480" t="n">
        <v>70713</v>
      </c>
      <c r="B480" t="n">
        <v>128</v>
      </c>
      <c r="C480" s="556" t="n">
        <v>46054</v>
      </c>
      <c r="D480" t="inlineStr">
        <is>
          <t>Love Cabaret</t>
        </is>
      </c>
      <c r="E480" t="n">
        <v>17594</v>
      </c>
      <c r="F480" t="inlineStr">
        <is>
          <t>VINHO TINTO LE JAJA DE JAU DE SYRAH 750ML FRANCA</t>
        </is>
      </c>
      <c r="G480" t="n">
        <v>3.32</v>
      </c>
      <c r="H480" t="inlineStr">
        <is>
          <t>GR</t>
        </is>
      </c>
      <c r="I480" t="inlineStr">
        <is>
          <t>02/2026</t>
        </is>
      </c>
    </row>
    <row r="481">
      <c r="A481" t="n">
        <v>70714</v>
      </c>
      <c r="B481" t="n">
        <v>128</v>
      </c>
      <c r="C481" s="556" t="n">
        <v>46054</v>
      </c>
      <c r="D481" t="inlineStr">
        <is>
          <t>Love Cabaret</t>
        </is>
      </c>
      <c r="E481" t="n">
        <v>17716</v>
      </c>
      <c r="F481" t="inlineStr">
        <is>
          <t>VINHO TINTO ALMADEN CABERNET SAUVIGNON 750ML</t>
        </is>
      </c>
      <c r="G481" t="n">
        <v>8.449999999999999</v>
      </c>
      <c r="H481" t="inlineStr">
        <is>
          <t>GR</t>
        </is>
      </c>
      <c r="I481" t="inlineStr">
        <is>
          <t>02/2026</t>
        </is>
      </c>
    </row>
    <row r="482">
      <c r="A482" t="n">
        <v>70715</v>
      </c>
      <c r="B482" t="n">
        <v>128</v>
      </c>
      <c r="C482" s="556" t="n">
        <v>46054</v>
      </c>
      <c r="D482" t="inlineStr">
        <is>
          <t>Love Cabaret</t>
        </is>
      </c>
      <c r="E482" t="n">
        <v>17661</v>
      </c>
      <c r="F482" t="inlineStr">
        <is>
          <t>VINHO TINTO LES FRUITS SAUVAGES PINOT NOIR 750ML</t>
        </is>
      </c>
      <c r="G482" t="n">
        <v>1</v>
      </c>
      <c r="H482" t="inlineStr">
        <is>
          <t>GR</t>
        </is>
      </c>
      <c r="I482" t="inlineStr">
        <is>
          <t>02/2026</t>
        </is>
      </c>
    </row>
    <row r="483">
      <c r="A483" t="n">
        <v>70716</v>
      </c>
      <c r="B483" t="n">
        <v>128</v>
      </c>
      <c r="C483" s="556" t="n">
        <v>46054</v>
      </c>
      <c r="D483" t="inlineStr">
        <is>
          <t>Love Cabaret</t>
        </is>
      </c>
      <c r="E483" t="n">
        <v>24708</v>
      </c>
      <c r="F483" t="inlineStr">
        <is>
          <t>SUCO DE MACA  NATURAL ONE C/900 ML</t>
        </is>
      </c>
      <c r="G483" t="n">
        <v>13</v>
      </c>
      <c r="H483" t="inlineStr">
        <is>
          <t>UN</t>
        </is>
      </c>
      <c r="I483" t="inlineStr">
        <is>
          <t>02/2026</t>
        </is>
      </c>
    </row>
    <row r="484">
      <c r="A484" t="n">
        <v>70717</v>
      </c>
      <c r="B484" t="n">
        <v>128</v>
      </c>
      <c r="C484" s="556" t="n">
        <v>46054</v>
      </c>
      <c r="D484" t="inlineStr">
        <is>
          <t>Love Cabaret</t>
        </is>
      </c>
      <c r="E484" t="n">
        <v>20590</v>
      </c>
      <c r="F484" t="inlineStr">
        <is>
          <t>TOMATE PELADO ARCOBELLO 2,55KG</t>
        </is>
      </c>
      <c r="G484" t="n">
        <v>4</v>
      </c>
      <c r="H484" t="inlineStr">
        <is>
          <t>UN</t>
        </is>
      </c>
      <c r="I484" t="inlineStr">
        <is>
          <t>02/2026</t>
        </is>
      </c>
    </row>
    <row r="485">
      <c r="A485" t="n">
        <v>70718</v>
      </c>
      <c r="B485" t="n">
        <v>128</v>
      </c>
      <c r="C485" s="556" t="n">
        <v>46054</v>
      </c>
      <c r="D485" t="inlineStr">
        <is>
          <t>Love Cabaret</t>
        </is>
      </c>
      <c r="E485" t="n">
        <v>27814</v>
      </c>
      <c r="F485" t="inlineStr">
        <is>
          <t>PESSEGO EM CALDA FALANI 820GR</t>
        </is>
      </c>
      <c r="G485" t="n">
        <v>5</v>
      </c>
      <c r="H485" t="inlineStr">
        <is>
          <t>GR</t>
        </is>
      </c>
      <c r="I485" t="inlineStr">
        <is>
          <t>02/2026</t>
        </is>
      </c>
    </row>
    <row r="486">
      <c r="A486" t="n">
        <v>70719</v>
      </c>
      <c r="B486" t="n">
        <v>128</v>
      </c>
      <c r="C486" s="556" t="n">
        <v>46054</v>
      </c>
      <c r="D486" t="inlineStr">
        <is>
          <t>Love Cabaret</t>
        </is>
      </c>
      <c r="E486" t="n">
        <v>20660</v>
      </c>
      <c r="F486" t="inlineStr">
        <is>
          <t>LEITE CONDENSADO MOCA C/2,6KG</t>
        </is>
      </c>
      <c r="G486" t="n">
        <v>1</v>
      </c>
      <c r="H486" t="inlineStr">
        <is>
          <t>LT</t>
        </is>
      </c>
      <c r="I486" t="inlineStr">
        <is>
          <t>02/2026</t>
        </is>
      </c>
    </row>
    <row r="487">
      <c r="A487" t="n">
        <v>70720</v>
      </c>
      <c r="B487" t="n">
        <v>128</v>
      </c>
      <c r="C487" s="556" t="n">
        <v>46054</v>
      </c>
      <c r="D487" t="inlineStr">
        <is>
          <t>Love Cabaret</t>
        </is>
      </c>
      <c r="E487" t="n">
        <v>20029</v>
      </c>
      <c r="F487" t="inlineStr">
        <is>
          <t>ESSENCIA DE BAUNILHA CEPERA 500ML</t>
        </is>
      </c>
      <c r="G487" t="n">
        <v>2</v>
      </c>
      <c r="H487" t="inlineStr">
        <is>
          <t>FR</t>
        </is>
      </c>
      <c r="I487" t="inlineStr">
        <is>
          <t>02/2026</t>
        </is>
      </c>
    </row>
    <row r="488">
      <c r="A488" t="n">
        <v>70721</v>
      </c>
      <c r="B488" t="n">
        <v>128</v>
      </c>
      <c r="C488" s="556" t="n">
        <v>46054</v>
      </c>
      <c r="D488" t="inlineStr">
        <is>
          <t>Love Cabaret</t>
        </is>
      </c>
      <c r="E488" t="n">
        <v>27877</v>
      </c>
      <c r="F488" t="inlineStr">
        <is>
          <t>VERMOUTH DRY APERITIVO SAN BASILI 750ML UN</t>
        </is>
      </c>
      <c r="G488" t="n">
        <v>1</v>
      </c>
      <c r="H488" t="inlineStr">
        <is>
          <t>UN</t>
        </is>
      </c>
      <c r="I488" t="inlineStr">
        <is>
          <t>02/2026</t>
        </is>
      </c>
    </row>
    <row r="489">
      <c r="A489" t="n">
        <v>70722</v>
      </c>
      <c r="B489" t="n">
        <v>128</v>
      </c>
      <c r="C489" s="556" t="n">
        <v>46054</v>
      </c>
      <c r="D489" t="inlineStr">
        <is>
          <t>Love Cabaret</t>
        </is>
      </c>
      <c r="E489" t="n">
        <v>20832</v>
      </c>
      <c r="F489" t="inlineStr">
        <is>
          <t>MEL FLORISMEL SILVESTRE C/1KG</t>
        </is>
      </c>
      <c r="G489" t="n">
        <v>1</v>
      </c>
      <c r="H489" t="inlineStr">
        <is>
          <t>PT</t>
        </is>
      </c>
      <c r="I489" t="inlineStr">
        <is>
          <t>02/2026</t>
        </is>
      </c>
    </row>
    <row r="490">
      <c r="A490" t="n">
        <v>70723</v>
      </c>
      <c r="B490" t="n">
        <v>128</v>
      </c>
      <c r="C490" s="556" t="n">
        <v>46054</v>
      </c>
      <c r="D490" t="inlineStr">
        <is>
          <t>Love Cabaret</t>
        </is>
      </c>
      <c r="E490" t="n">
        <v>19857</v>
      </c>
      <c r="F490" t="inlineStr">
        <is>
          <t>ACIDO CITRICO KG</t>
        </is>
      </c>
      <c r="G490" t="n">
        <v>1.1</v>
      </c>
      <c r="H490" t="inlineStr">
        <is>
          <t>KG</t>
        </is>
      </c>
      <c r="I490" t="inlineStr">
        <is>
          <t>02/2026</t>
        </is>
      </c>
    </row>
    <row r="491">
      <c r="A491" t="n">
        <v>70724</v>
      </c>
      <c r="B491" t="n">
        <v>128</v>
      </c>
      <c r="C491" s="556" t="n">
        <v>46054</v>
      </c>
      <c r="D491" t="inlineStr">
        <is>
          <t>Love Cabaret</t>
        </is>
      </c>
      <c r="E491" t="n">
        <v>24676</v>
      </c>
      <c r="F491" t="inlineStr">
        <is>
          <t>ACIDO ASCORBICO C/1KG</t>
        </is>
      </c>
      <c r="G491" t="n">
        <v>1.68</v>
      </c>
      <c r="H491" t="inlineStr">
        <is>
          <t>PC</t>
        </is>
      </c>
      <c r="I491" t="inlineStr">
        <is>
          <t>02/2026</t>
        </is>
      </c>
    </row>
    <row r="492">
      <c r="A492" t="n">
        <v>70725</v>
      </c>
      <c r="B492" t="n">
        <v>128</v>
      </c>
      <c r="C492" s="556" t="n">
        <v>46054</v>
      </c>
      <c r="D492" t="inlineStr">
        <is>
          <t>Love Cabaret</t>
        </is>
      </c>
      <c r="E492" t="n">
        <v>23992</v>
      </c>
      <c r="F492" t="inlineStr">
        <is>
          <t>ACIDO MALICO KG</t>
        </is>
      </c>
      <c r="G492" t="n">
        <v>1.56</v>
      </c>
      <c r="H492" t="inlineStr">
        <is>
          <t>KG</t>
        </is>
      </c>
      <c r="I492" t="inlineStr">
        <is>
          <t>02/2026</t>
        </is>
      </c>
    </row>
    <row r="493">
      <c r="A493" t="n">
        <v>70726</v>
      </c>
      <c r="B493" t="n">
        <v>128</v>
      </c>
      <c r="C493" s="556" t="n">
        <v>46054</v>
      </c>
      <c r="D493" t="inlineStr">
        <is>
          <t>Love Cabaret</t>
        </is>
      </c>
      <c r="E493" t="n">
        <v>25282</v>
      </c>
      <c r="F493" t="inlineStr">
        <is>
          <t>FRUTOSE CRISTAL KG</t>
        </is>
      </c>
      <c r="G493" t="n">
        <v>0.98</v>
      </c>
      <c r="H493" t="inlineStr">
        <is>
          <t>KG</t>
        </is>
      </c>
      <c r="I493" t="inlineStr">
        <is>
          <t>02/2026</t>
        </is>
      </c>
    </row>
    <row r="494">
      <c r="A494" t="n">
        <v>70727</v>
      </c>
      <c r="B494" t="n">
        <v>128</v>
      </c>
      <c r="C494" s="556" t="n">
        <v>46054</v>
      </c>
      <c r="D494" t="inlineStr">
        <is>
          <t>Love Cabaret</t>
        </is>
      </c>
      <c r="E494" t="n">
        <v>24831</v>
      </c>
      <c r="F494" t="inlineStr">
        <is>
          <t>ACIDO TARTARICO KG</t>
        </is>
      </c>
      <c r="G494" t="n">
        <v>0.84</v>
      </c>
      <c r="H494" t="inlineStr">
        <is>
          <t>KG</t>
        </is>
      </c>
      <c r="I494" t="inlineStr">
        <is>
          <t>02/2026</t>
        </is>
      </c>
    </row>
    <row r="495">
      <c r="A495" t="n">
        <v>70728</v>
      </c>
      <c r="B495" t="n">
        <v>128</v>
      </c>
      <c r="C495" s="556" t="n">
        <v>46054</v>
      </c>
      <c r="D495" t="inlineStr">
        <is>
          <t>Love Cabaret</t>
        </is>
      </c>
      <c r="E495" t="n">
        <v>20213</v>
      </c>
      <c r="F495" t="inlineStr">
        <is>
          <t>GRAO DE BICO CAMIL C/2KG</t>
        </is>
      </c>
      <c r="G495" t="n">
        <v>0.64</v>
      </c>
      <c r="H495" t="inlineStr">
        <is>
          <t>PC</t>
        </is>
      </c>
      <c r="I495" t="inlineStr">
        <is>
          <t>02/2026</t>
        </is>
      </c>
    </row>
    <row r="496">
      <c r="A496" t="n">
        <v>70729</v>
      </c>
      <c r="B496" t="n">
        <v>128</v>
      </c>
      <c r="C496" s="556" t="n">
        <v>46054</v>
      </c>
      <c r="D496" t="inlineStr">
        <is>
          <t>Love Cabaret</t>
        </is>
      </c>
      <c r="E496" t="n">
        <v>19982</v>
      </c>
      <c r="F496" t="inlineStr">
        <is>
          <t>MOLHO INGLES CEPERA C/1L</t>
        </is>
      </c>
      <c r="G496" t="n">
        <v>0.5600000000000001</v>
      </c>
      <c r="H496" t="inlineStr">
        <is>
          <t>FR</t>
        </is>
      </c>
      <c r="I496" t="inlineStr">
        <is>
          <t>02/2026</t>
        </is>
      </c>
    </row>
    <row r="497">
      <c r="A497" t="n">
        <v>70730</v>
      </c>
      <c r="B497" t="n">
        <v>128</v>
      </c>
      <c r="C497" s="556" t="n">
        <v>46054</v>
      </c>
      <c r="D497" t="inlineStr">
        <is>
          <t>Love Cabaret</t>
        </is>
      </c>
      <c r="E497" t="n">
        <v>24233</v>
      </c>
      <c r="F497" t="inlineStr">
        <is>
          <t>FARINHA DE MANDIOCA CRUA GROSSA YOKI C/1KG</t>
        </is>
      </c>
      <c r="G497" t="n">
        <v>0.5</v>
      </c>
      <c r="H497" t="inlineStr">
        <is>
          <t>PC</t>
        </is>
      </c>
      <c r="I497" t="inlineStr">
        <is>
          <t>02/2026</t>
        </is>
      </c>
    </row>
    <row r="498">
      <c r="A498" t="n">
        <v>70731</v>
      </c>
      <c r="B498" t="n">
        <v>128</v>
      </c>
      <c r="C498" s="556" t="n">
        <v>46054</v>
      </c>
      <c r="D498" t="inlineStr">
        <is>
          <t>Love Cabaret</t>
        </is>
      </c>
      <c r="E498" t="n">
        <v>23633</v>
      </c>
      <c r="F498" t="inlineStr">
        <is>
          <t>FLOR DE HIBISCO KG</t>
        </is>
      </c>
      <c r="G498" t="n">
        <v>0.78</v>
      </c>
      <c r="H498" t="inlineStr">
        <is>
          <t>KG</t>
        </is>
      </c>
      <c r="I498" t="inlineStr">
        <is>
          <t>02/2026</t>
        </is>
      </c>
    </row>
    <row r="499">
      <c r="A499" t="n">
        <v>70732</v>
      </c>
      <c r="B499" t="n">
        <v>128</v>
      </c>
      <c r="C499" s="556" t="n">
        <v>46054</v>
      </c>
      <c r="D499" t="inlineStr">
        <is>
          <t>Love Cabaret</t>
        </is>
      </c>
      <c r="E499" t="n">
        <v>20044</v>
      </c>
      <c r="F499" t="inlineStr">
        <is>
          <t>CHIMICHURRI KG</t>
        </is>
      </c>
      <c r="G499" t="n">
        <v>0.6</v>
      </c>
      <c r="H499" t="inlineStr">
        <is>
          <t>KG</t>
        </is>
      </c>
      <c r="I499" t="inlineStr">
        <is>
          <t>02/2026</t>
        </is>
      </c>
    </row>
    <row r="500">
      <c r="A500" t="n">
        <v>70733</v>
      </c>
      <c r="B500" t="n">
        <v>128</v>
      </c>
      <c r="C500" s="556" t="n">
        <v>46054</v>
      </c>
      <c r="D500" t="inlineStr">
        <is>
          <t>Love Cabaret</t>
        </is>
      </c>
      <c r="E500" t="n">
        <v>20501</v>
      </c>
      <c r="F500" t="inlineStr">
        <is>
          <t>LINGUICA TOSCANA AURORA KG</t>
        </is>
      </c>
      <c r="G500" t="n">
        <v>8</v>
      </c>
      <c r="H500" t="inlineStr">
        <is>
          <t>KG</t>
        </is>
      </c>
      <c r="I500" t="inlineStr">
        <is>
          <t>02/2026</t>
        </is>
      </c>
    </row>
    <row r="501">
      <c r="A501" t="n">
        <v>70734</v>
      </c>
      <c r="B501" t="n">
        <v>128</v>
      </c>
      <c r="C501" s="556" t="n">
        <v>46054</v>
      </c>
      <c r="D501" t="inlineStr">
        <is>
          <t>Love Cabaret</t>
        </is>
      </c>
      <c r="E501" t="n">
        <v>23440</v>
      </c>
      <c r="F501" t="inlineStr">
        <is>
          <t>COGUMELO PORTO BELLO GRANEL KG</t>
        </is>
      </c>
      <c r="G501" t="n">
        <v>34</v>
      </c>
      <c r="H501" t="inlineStr">
        <is>
          <t>KG</t>
        </is>
      </c>
      <c r="I501" t="inlineStr">
        <is>
          <t>02/2026</t>
        </is>
      </c>
    </row>
    <row r="502">
      <c r="A502" t="n">
        <v>70735</v>
      </c>
      <c r="B502" t="n">
        <v>128</v>
      </c>
      <c r="C502" s="556" t="n">
        <v>46054</v>
      </c>
      <c r="D502" t="inlineStr">
        <is>
          <t>Love Cabaret</t>
        </is>
      </c>
      <c r="E502" t="n">
        <v>19647</v>
      </c>
      <c r="F502" t="inlineStr">
        <is>
          <t>ALHO PORO KG</t>
        </is>
      </c>
      <c r="G502" t="n">
        <v>1</v>
      </c>
      <c r="H502" t="inlineStr">
        <is>
          <t>KG</t>
        </is>
      </c>
      <c r="I502" t="inlineStr">
        <is>
          <t>02/2026</t>
        </is>
      </c>
    </row>
    <row r="503">
      <c r="A503" t="n">
        <v>70736</v>
      </c>
      <c r="B503" t="n">
        <v>128</v>
      </c>
      <c r="C503" s="556" t="n">
        <v>46054</v>
      </c>
      <c r="D503" t="inlineStr">
        <is>
          <t>Love Cabaret</t>
        </is>
      </c>
      <c r="E503" t="n">
        <v>19939</v>
      </c>
      <c r="F503" t="inlineStr">
        <is>
          <t>NOZ MOSCADA INTEIRA KG</t>
        </is>
      </c>
      <c r="G503" t="n">
        <v>0.9</v>
      </c>
      <c r="H503" t="inlineStr">
        <is>
          <t>KG</t>
        </is>
      </c>
      <c r="I503" t="inlineStr">
        <is>
          <t>02/2026</t>
        </is>
      </c>
    </row>
    <row r="504">
      <c r="A504" t="n">
        <v>70737</v>
      </c>
      <c r="B504" t="n">
        <v>128</v>
      </c>
      <c r="C504" s="556" t="n">
        <v>46054</v>
      </c>
      <c r="D504" t="inlineStr">
        <is>
          <t>Love Cabaret</t>
        </is>
      </c>
      <c r="E504" t="n">
        <v>18212</v>
      </c>
      <c r="F504" t="inlineStr">
        <is>
          <t>VERMOUTH MARTINI EXTRA DRY 750ML</t>
        </is>
      </c>
      <c r="G504" t="n">
        <v>17.13</v>
      </c>
      <c r="H504" t="inlineStr">
        <is>
          <t>GR</t>
        </is>
      </c>
      <c r="I504" t="inlineStr">
        <is>
          <t>02/2026</t>
        </is>
      </c>
    </row>
    <row r="505">
      <c r="A505" t="n">
        <v>70738</v>
      </c>
      <c r="B505" t="n">
        <v>128</v>
      </c>
      <c r="C505" s="556" t="n">
        <v>46054</v>
      </c>
      <c r="D505" t="inlineStr">
        <is>
          <t>Love Cabaret</t>
        </is>
      </c>
      <c r="E505" t="n">
        <v>18542</v>
      </c>
      <c r="F505" t="inlineStr">
        <is>
          <t>APERITIVO CYNAR 70 PROOF 1L</t>
        </is>
      </c>
      <c r="G505" t="n">
        <v>0.41</v>
      </c>
      <c r="H505" t="inlineStr">
        <is>
          <t>GR</t>
        </is>
      </c>
      <c r="I505" t="inlineStr">
        <is>
          <t>02/2026</t>
        </is>
      </c>
    </row>
    <row r="506">
      <c r="A506" t="n">
        <v>70739</v>
      </c>
      <c r="B506" t="n">
        <v>128</v>
      </c>
      <c r="C506" s="556" t="n">
        <v>46054</v>
      </c>
      <c r="D506" t="inlineStr">
        <is>
          <t>Love Cabaret</t>
        </is>
      </c>
      <c r="E506" t="n">
        <v>18254</v>
      </c>
      <c r="F506" t="inlineStr">
        <is>
          <t>RUM HAVANA CLUB 7 ANOS 700ML</t>
        </is>
      </c>
      <c r="G506" t="n">
        <v>2</v>
      </c>
      <c r="H506" t="inlineStr">
        <is>
          <t>GR</t>
        </is>
      </c>
      <c r="I506" t="inlineStr">
        <is>
          <t>02/2026</t>
        </is>
      </c>
    </row>
    <row r="507">
      <c r="A507" t="n">
        <v>76982</v>
      </c>
      <c r="B507" t="n">
        <v>128</v>
      </c>
      <c r="C507" s="556" t="n">
        <v>46082</v>
      </c>
      <c r="D507" t="inlineStr">
        <is>
          <t>Love Cabaret</t>
        </is>
      </c>
      <c r="E507" t="n">
        <v>18359</v>
      </c>
      <c r="F507" t="inlineStr">
        <is>
          <t>GIN TANQUERAY 750ML</t>
        </is>
      </c>
      <c r="G507" t="n">
        <v>148</v>
      </c>
      <c r="H507" t="inlineStr">
        <is>
          <t>GR</t>
        </is>
      </c>
      <c r="I507" t="inlineStr">
        <is>
          <t>03/2026</t>
        </is>
      </c>
    </row>
    <row r="508">
      <c r="A508" t="n">
        <v>76983</v>
      </c>
      <c r="B508" t="n">
        <v>128</v>
      </c>
      <c r="C508" s="556" t="n">
        <v>46082</v>
      </c>
      <c r="D508" t="inlineStr">
        <is>
          <t>Love Cabaret</t>
        </is>
      </c>
      <c r="E508" t="n">
        <v>24552</v>
      </c>
      <c r="F508" t="inlineStr">
        <is>
          <t>ESPUMANTE CASA PERINI BRUT 750ML</t>
        </is>
      </c>
      <c r="G508" t="n">
        <v>80.7</v>
      </c>
      <c r="H508" t="inlineStr">
        <is>
          <t>GR</t>
        </is>
      </c>
      <c r="I508" t="inlineStr">
        <is>
          <t>03/2026</t>
        </is>
      </c>
    </row>
    <row r="509">
      <c r="A509" t="n">
        <v>76984</v>
      </c>
      <c r="B509" t="n">
        <v>128</v>
      </c>
      <c r="C509" s="556" t="n">
        <v>46082</v>
      </c>
      <c r="D509" t="inlineStr">
        <is>
          <t>Love Cabaret</t>
        </is>
      </c>
      <c r="E509" t="n">
        <v>20121</v>
      </c>
      <c r="F509" t="inlineStr">
        <is>
          <t>MASSA ROLINHO PRIMAVERA 30 FOLHAS 20X450G</t>
        </is>
      </c>
      <c r="G509" t="n">
        <v>49</v>
      </c>
      <c r="H509" t="inlineStr">
        <is>
          <t>PC</t>
        </is>
      </c>
      <c r="I509" t="inlineStr">
        <is>
          <t>03/2026</t>
        </is>
      </c>
    </row>
    <row r="510">
      <c r="A510" t="n">
        <v>76985</v>
      </c>
      <c r="B510" t="n">
        <v>128</v>
      </c>
      <c r="C510" s="556" t="n">
        <v>46082</v>
      </c>
      <c r="D510" t="inlineStr">
        <is>
          <t>Love Cabaret</t>
        </is>
      </c>
      <c r="E510" t="n">
        <v>18353</v>
      </c>
      <c r="F510" t="inlineStr">
        <is>
          <t>GIN TANQUERAY TEN 750ML</t>
        </is>
      </c>
      <c r="G510" t="n">
        <v>48.2</v>
      </c>
      <c r="H510" t="inlineStr">
        <is>
          <t>GR</t>
        </is>
      </c>
      <c r="I510" t="inlineStr">
        <is>
          <t>03/2026</t>
        </is>
      </c>
    </row>
    <row r="511">
      <c r="A511" t="n">
        <v>76986</v>
      </c>
      <c r="B511" t="n">
        <v>128</v>
      </c>
      <c r="C511" s="556" t="n">
        <v>46082</v>
      </c>
      <c r="D511" t="inlineStr">
        <is>
          <t>Love Cabaret</t>
        </is>
      </c>
      <c r="E511" t="n">
        <v>24138</v>
      </c>
      <c r="F511" t="inlineStr">
        <is>
          <t>CERVEJA HEINEKEN LONG NECK 330ML C/24</t>
        </is>
      </c>
      <c r="G511" t="n">
        <v>45.25</v>
      </c>
      <c r="H511" t="inlineStr">
        <is>
          <t>PC</t>
        </is>
      </c>
      <c r="I511" t="inlineStr">
        <is>
          <t>03/2026</t>
        </is>
      </c>
    </row>
    <row r="512">
      <c r="A512" t="n">
        <v>76987</v>
      </c>
      <c r="B512" t="n">
        <v>128</v>
      </c>
      <c r="C512" s="556" t="n">
        <v>46082</v>
      </c>
      <c r="D512" t="inlineStr">
        <is>
          <t>Love Cabaret</t>
        </is>
      </c>
      <c r="E512" t="n">
        <v>24030</v>
      </c>
      <c r="F512" t="inlineStr">
        <is>
          <t>AGUA TONICA PRATA 269ML</t>
        </is>
      </c>
      <c r="G512" t="n">
        <v>43</v>
      </c>
      <c r="H512" t="inlineStr">
        <is>
          <t>UN</t>
        </is>
      </c>
      <c r="I512" t="inlineStr">
        <is>
          <t>03/2026</t>
        </is>
      </c>
    </row>
    <row r="513">
      <c r="A513" t="n">
        <v>76988</v>
      </c>
      <c r="B513" t="n">
        <v>128</v>
      </c>
      <c r="C513" s="556" t="n">
        <v>46082</v>
      </c>
      <c r="D513" t="inlineStr">
        <is>
          <t>Love Cabaret</t>
        </is>
      </c>
      <c r="E513" t="n">
        <v>18179</v>
      </c>
      <c r="F513" t="inlineStr">
        <is>
          <t>VODKA KETEL ONE 1L</t>
        </is>
      </c>
      <c r="G513" t="n">
        <v>40.17</v>
      </c>
      <c r="H513" t="inlineStr">
        <is>
          <t>GR</t>
        </is>
      </c>
      <c r="I513" t="inlineStr">
        <is>
          <t>03/2026</t>
        </is>
      </c>
    </row>
    <row r="514">
      <c r="A514" t="n">
        <v>76989</v>
      </c>
      <c r="B514" t="n">
        <v>128</v>
      </c>
      <c r="C514" s="556" t="n">
        <v>46082</v>
      </c>
      <c r="D514" t="inlineStr">
        <is>
          <t>Love Cabaret</t>
        </is>
      </c>
      <c r="E514" t="n">
        <v>18119</v>
      </c>
      <c r="F514" t="inlineStr">
        <is>
          <t>WHISKY JOHNNIE WALKER BLACK LABEL 1L</t>
        </is>
      </c>
      <c r="G514" t="n">
        <v>39.4</v>
      </c>
      <c r="H514" t="inlineStr">
        <is>
          <t>GR</t>
        </is>
      </c>
      <c r="I514" t="inlineStr">
        <is>
          <t>03/2026</t>
        </is>
      </c>
    </row>
    <row r="515">
      <c r="A515" t="n">
        <v>76990</v>
      </c>
      <c r="B515" t="n">
        <v>128</v>
      </c>
      <c r="C515" s="556" t="n">
        <v>46082</v>
      </c>
      <c r="D515" t="inlineStr">
        <is>
          <t>Love Cabaret</t>
        </is>
      </c>
      <c r="E515" t="n">
        <v>17950</v>
      </c>
      <c r="F515" t="inlineStr">
        <is>
          <t>AGUA MINERAL COM GAS LINDOIA PREMIUM  310ML C/12</t>
        </is>
      </c>
      <c r="G515" t="n">
        <v>29.67</v>
      </c>
      <c r="H515" t="inlineStr">
        <is>
          <t>PC</t>
        </is>
      </c>
      <c r="I515" t="inlineStr">
        <is>
          <t>03/2026</t>
        </is>
      </c>
    </row>
    <row r="516">
      <c r="A516" t="n">
        <v>76991</v>
      </c>
      <c r="B516" t="n">
        <v>128</v>
      </c>
      <c r="C516" s="556" t="n">
        <v>46082</v>
      </c>
      <c r="D516" t="inlineStr">
        <is>
          <t>Love Cabaret</t>
        </is>
      </c>
      <c r="E516" t="n">
        <v>18099</v>
      </c>
      <c r="F516" t="inlineStr">
        <is>
          <t>WHISKY SINGLETON 12 ANOS SINGLE MALT 750ML</t>
        </is>
      </c>
      <c r="G516" t="n">
        <v>26.8</v>
      </c>
      <c r="H516" t="inlineStr">
        <is>
          <t>GR</t>
        </is>
      </c>
      <c r="I516" t="inlineStr">
        <is>
          <t>03/2026</t>
        </is>
      </c>
    </row>
    <row r="517">
      <c r="A517" t="n">
        <v>76992</v>
      </c>
      <c r="B517" t="n">
        <v>128</v>
      </c>
      <c r="C517" s="556" t="n">
        <v>46082</v>
      </c>
      <c r="D517" t="inlineStr">
        <is>
          <t>Love Cabaret</t>
        </is>
      </c>
      <c r="E517" t="n">
        <v>24394</v>
      </c>
      <c r="F517" t="inlineStr">
        <is>
          <t>OVO BRANCO UN</t>
        </is>
      </c>
      <c r="G517" t="n">
        <v>26</v>
      </c>
      <c r="H517" t="inlineStr">
        <is>
          <t>UN</t>
        </is>
      </c>
      <c r="I517" t="inlineStr">
        <is>
          <t>03/2026</t>
        </is>
      </c>
    </row>
    <row r="518">
      <c r="A518" t="n">
        <v>76993</v>
      </c>
      <c r="B518" t="n">
        <v>128</v>
      </c>
      <c r="C518" s="556" t="n">
        <v>46082</v>
      </c>
      <c r="D518" t="inlineStr">
        <is>
          <t>Love Cabaret</t>
        </is>
      </c>
      <c r="E518" t="n">
        <v>20985</v>
      </c>
      <c r="F518" t="inlineStr">
        <is>
          <t>OLEO DE SOJA LIZA 900ML</t>
        </is>
      </c>
      <c r="G518" t="n">
        <v>21</v>
      </c>
      <c r="H518" t="inlineStr">
        <is>
          <t>UN</t>
        </is>
      </c>
      <c r="I518" t="inlineStr">
        <is>
          <t>03/2026</t>
        </is>
      </c>
    </row>
    <row r="519">
      <c r="A519" t="n">
        <v>76994</v>
      </c>
      <c r="B519" t="n">
        <v>128</v>
      </c>
      <c r="C519" s="556" t="n">
        <v>46082</v>
      </c>
      <c r="D519" t="inlineStr">
        <is>
          <t>Love Cabaret</t>
        </is>
      </c>
      <c r="E519" t="n">
        <v>18212</v>
      </c>
      <c r="F519" t="inlineStr">
        <is>
          <t>VERMOUTH MARTINI EXTRA DRY 750ML</t>
        </is>
      </c>
      <c r="G519" t="n">
        <v>15.84</v>
      </c>
      <c r="H519" t="inlineStr">
        <is>
          <t>GR</t>
        </is>
      </c>
      <c r="I519" t="inlineStr">
        <is>
          <t>03/2026</t>
        </is>
      </c>
    </row>
    <row r="520">
      <c r="A520" t="n">
        <v>76995</v>
      </c>
      <c r="B520" t="n">
        <v>128</v>
      </c>
      <c r="C520" s="556" t="n">
        <v>46082</v>
      </c>
      <c r="D520" t="inlineStr">
        <is>
          <t>Love Cabaret</t>
        </is>
      </c>
      <c r="E520" t="n">
        <v>20365</v>
      </c>
      <c r="F520" t="inlineStr">
        <is>
          <t>FARINHA DE TRIGO TP1 ANACONDA 1KG</t>
        </is>
      </c>
      <c r="G520" t="n">
        <v>14</v>
      </c>
      <c r="H520" t="inlineStr">
        <is>
          <t>UN</t>
        </is>
      </c>
      <c r="I520" t="inlineStr">
        <is>
          <t>03/2026</t>
        </is>
      </c>
    </row>
    <row r="521">
      <c r="A521" t="n">
        <v>76996</v>
      </c>
      <c r="B521" t="n">
        <v>128</v>
      </c>
      <c r="C521" s="556" t="n">
        <v>46082</v>
      </c>
      <c r="D521" t="inlineStr">
        <is>
          <t>Love Cabaret</t>
        </is>
      </c>
      <c r="E521" t="n">
        <v>25215</v>
      </c>
      <c r="F521" t="inlineStr">
        <is>
          <t>MASSA DE GUIOZA C/20 FOLHAS DE 190G</t>
        </is>
      </c>
      <c r="G521" t="n">
        <v>14</v>
      </c>
      <c r="H521" t="inlineStr">
        <is>
          <t>PC</t>
        </is>
      </c>
      <c r="I521" t="inlineStr">
        <is>
          <t>03/2026</t>
        </is>
      </c>
    </row>
    <row r="522">
      <c r="A522" t="n">
        <v>76997</v>
      </c>
      <c r="B522" t="n">
        <v>128</v>
      </c>
      <c r="C522" s="556" t="n">
        <v>46082</v>
      </c>
      <c r="D522" t="inlineStr">
        <is>
          <t>Love Cabaret</t>
        </is>
      </c>
      <c r="E522" t="n">
        <v>18562</v>
      </c>
      <c r="F522" t="inlineStr">
        <is>
          <t>CERVEJA HEINEKEN ZERO LONG NECK 330ML C/24</t>
        </is>
      </c>
      <c r="G522" t="n">
        <v>13.29</v>
      </c>
      <c r="H522" t="inlineStr">
        <is>
          <t>PC</t>
        </is>
      </c>
      <c r="I522" t="inlineStr">
        <is>
          <t>03/2026</t>
        </is>
      </c>
    </row>
    <row r="523">
      <c r="A523" t="n">
        <v>76998</v>
      </c>
      <c r="B523" t="n">
        <v>128</v>
      </c>
      <c r="C523" s="556" t="n">
        <v>46082</v>
      </c>
      <c r="D523" t="inlineStr">
        <is>
          <t>Love Cabaret</t>
        </is>
      </c>
      <c r="E523" t="n">
        <v>21093</v>
      </c>
      <c r="F523" t="inlineStr">
        <is>
          <t>ACUCAR REFINADO UNIAO 1KG UN</t>
        </is>
      </c>
      <c r="G523" t="n">
        <v>11</v>
      </c>
      <c r="H523" t="inlineStr">
        <is>
          <t>KG</t>
        </is>
      </c>
      <c r="I523" t="inlineStr">
        <is>
          <t>03/2026</t>
        </is>
      </c>
    </row>
    <row r="524">
      <c r="A524" t="n">
        <v>76999</v>
      </c>
      <c r="B524" t="n">
        <v>128</v>
      </c>
      <c r="C524" s="556" t="n">
        <v>46082</v>
      </c>
      <c r="D524" t="inlineStr">
        <is>
          <t>Love Cabaret</t>
        </is>
      </c>
      <c r="E524" t="n">
        <v>17800</v>
      </c>
      <c r="F524" t="inlineStr">
        <is>
          <t>VINHO BRANCO ALMADEN RIESLING 750ML</t>
        </is>
      </c>
      <c r="G524" t="n">
        <v>11</v>
      </c>
      <c r="H524" t="inlineStr">
        <is>
          <t>GR</t>
        </is>
      </c>
      <c r="I524" t="inlineStr">
        <is>
          <t>03/2026</t>
        </is>
      </c>
    </row>
    <row r="525">
      <c r="A525" t="n">
        <v>77000</v>
      </c>
      <c r="B525" t="n">
        <v>128</v>
      </c>
      <c r="C525" s="556" t="n">
        <v>46082</v>
      </c>
      <c r="D525" t="inlineStr">
        <is>
          <t>Love Cabaret</t>
        </is>
      </c>
      <c r="E525" t="n">
        <v>18545</v>
      </c>
      <c r="F525" t="inlineStr">
        <is>
          <t>APERITIVO CAMPARI 998ML</t>
        </is>
      </c>
      <c r="G525" t="n">
        <v>10.31</v>
      </c>
      <c r="H525" t="inlineStr">
        <is>
          <t>GR</t>
        </is>
      </c>
      <c r="I525" t="inlineStr">
        <is>
          <t>03/2026</t>
        </is>
      </c>
    </row>
    <row r="526">
      <c r="A526" t="n">
        <v>77001</v>
      </c>
      <c r="B526" t="n">
        <v>128</v>
      </c>
      <c r="C526" s="556" t="n">
        <v>46082</v>
      </c>
      <c r="D526" t="inlineStr">
        <is>
          <t>Love Cabaret</t>
        </is>
      </c>
      <c r="E526" t="n">
        <v>24053</v>
      </c>
      <c r="F526" t="inlineStr">
        <is>
          <t>ARROZ JAPONEZ KG</t>
        </is>
      </c>
      <c r="G526" t="n">
        <v>10</v>
      </c>
      <c r="H526" t="inlineStr">
        <is>
          <t>KG</t>
        </is>
      </c>
      <c r="I526" t="inlineStr">
        <is>
          <t>03/2026</t>
        </is>
      </c>
    </row>
    <row r="527">
      <c r="A527" t="n">
        <v>77002</v>
      </c>
      <c r="B527" t="n">
        <v>128</v>
      </c>
      <c r="C527" s="556" t="n">
        <v>46082</v>
      </c>
      <c r="D527" t="inlineStr">
        <is>
          <t>Love Cabaret</t>
        </is>
      </c>
      <c r="E527" t="n">
        <v>24083</v>
      </c>
      <c r="F527" t="inlineStr">
        <is>
          <t>BATATA ASTERIX GRAUDA NOIVA KG</t>
        </is>
      </c>
      <c r="G527" t="n">
        <v>10</v>
      </c>
      <c r="H527" t="inlineStr">
        <is>
          <t>KG</t>
        </is>
      </c>
      <c r="I527" t="inlineStr">
        <is>
          <t>03/2026</t>
        </is>
      </c>
    </row>
    <row r="528">
      <c r="A528" t="n">
        <v>77003</v>
      </c>
      <c r="B528" t="n">
        <v>128</v>
      </c>
      <c r="C528" s="556" t="n">
        <v>46082</v>
      </c>
      <c r="D528" t="inlineStr">
        <is>
          <t>Love Cabaret</t>
        </is>
      </c>
      <c r="E528" t="n">
        <v>17797</v>
      </c>
      <c r="F528" t="inlineStr">
        <is>
          <t>VINHO BRANCO MASCARA FUEGO CHARDONNAY 750ML</t>
        </is>
      </c>
      <c r="G528" t="n">
        <v>10</v>
      </c>
      <c r="H528" t="inlineStr">
        <is>
          <t>GR</t>
        </is>
      </c>
      <c r="I528" t="inlineStr">
        <is>
          <t>03/2026</t>
        </is>
      </c>
    </row>
    <row r="529">
      <c r="A529" t="n">
        <v>77004</v>
      </c>
      <c r="B529" t="n">
        <v>128</v>
      </c>
      <c r="C529" s="556" t="n">
        <v>46082</v>
      </c>
      <c r="D529" t="inlineStr">
        <is>
          <t>Love Cabaret</t>
        </is>
      </c>
      <c r="E529" t="n">
        <v>20138</v>
      </c>
      <c r="F529" t="inlineStr">
        <is>
          <t>MACARRAO ESPAGUETE C/ OVOS BARILLA Nº8 C/500G</t>
        </is>
      </c>
      <c r="G529" t="n">
        <v>10</v>
      </c>
      <c r="H529" t="inlineStr">
        <is>
          <t>PC</t>
        </is>
      </c>
      <c r="I529" t="inlineStr">
        <is>
          <t>03/2026</t>
        </is>
      </c>
    </row>
    <row r="530">
      <c r="A530" t="n">
        <v>77005</v>
      </c>
      <c r="B530" t="n">
        <v>128</v>
      </c>
      <c r="C530" s="556" t="n">
        <v>46082</v>
      </c>
      <c r="D530" t="inlineStr">
        <is>
          <t>Love Cabaret</t>
        </is>
      </c>
      <c r="E530" t="n">
        <v>19284</v>
      </c>
      <c r="F530" t="inlineStr">
        <is>
          <t>QUEIJO PROVOLONE TRES MARIAS KG</t>
        </is>
      </c>
      <c r="G530" t="n">
        <v>10</v>
      </c>
      <c r="H530" t="inlineStr">
        <is>
          <t>KG</t>
        </is>
      </c>
      <c r="I530" t="inlineStr">
        <is>
          <t>03/2026</t>
        </is>
      </c>
    </row>
    <row r="531">
      <c r="A531" t="n">
        <v>77006</v>
      </c>
      <c r="B531" t="n">
        <v>128</v>
      </c>
      <c r="C531" s="556" t="n">
        <v>46082</v>
      </c>
      <c r="D531" t="inlineStr">
        <is>
          <t>Love Cabaret</t>
        </is>
      </c>
      <c r="E531" t="n">
        <v>19906</v>
      </c>
      <c r="F531" t="inlineStr">
        <is>
          <t>SAL REFINADO CISNE 10X1KG</t>
        </is>
      </c>
      <c r="G531" t="n">
        <v>9</v>
      </c>
      <c r="H531" t="inlineStr">
        <is>
          <t>PC</t>
        </is>
      </c>
      <c r="I531" t="inlineStr">
        <is>
          <t>03/2026</t>
        </is>
      </c>
    </row>
    <row r="532">
      <c r="A532" t="n">
        <v>77007</v>
      </c>
      <c r="B532" t="n">
        <v>128</v>
      </c>
      <c r="C532" s="556" t="n">
        <v>46082</v>
      </c>
      <c r="D532" t="inlineStr">
        <is>
          <t>Love Cabaret</t>
        </is>
      </c>
      <c r="E532" t="n">
        <v>17794</v>
      </c>
      <c r="F532" t="inlineStr">
        <is>
          <t>VINHO BRANCO JAJA DE JAU SAUVIGNON BLANC 750ML</t>
        </is>
      </c>
      <c r="G532" t="n">
        <v>8.58</v>
      </c>
      <c r="H532" t="inlineStr">
        <is>
          <t>GR</t>
        </is>
      </c>
      <c r="I532" t="inlineStr">
        <is>
          <t>03/2026</t>
        </is>
      </c>
    </row>
    <row r="533">
      <c r="A533" t="n">
        <v>77008</v>
      </c>
      <c r="B533" t="n">
        <v>128</v>
      </c>
      <c r="C533" s="556" t="n">
        <v>46082</v>
      </c>
      <c r="D533" t="inlineStr">
        <is>
          <t>Love Cabaret</t>
        </is>
      </c>
      <c r="E533" t="n">
        <v>18543</v>
      </c>
      <c r="F533" t="inlineStr">
        <is>
          <t>APERITIVO CYNAR 900ML</t>
        </is>
      </c>
      <c r="G533" t="n">
        <v>8.130000000000001</v>
      </c>
      <c r="H533" t="inlineStr">
        <is>
          <t>GR</t>
        </is>
      </c>
      <c r="I533" t="inlineStr">
        <is>
          <t>03/2026</t>
        </is>
      </c>
    </row>
    <row r="534">
      <c r="A534" t="n">
        <v>77009</v>
      </c>
      <c r="B534" t="n">
        <v>128</v>
      </c>
      <c r="C534" s="556" t="n">
        <v>46082</v>
      </c>
      <c r="D534" t="inlineStr">
        <is>
          <t>Love Cabaret</t>
        </is>
      </c>
      <c r="E534" t="n">
        <v>19203</v>
      </c>
      <c r="F534" t="inlineStr">
        <is>
          <t>IOGURTE INTEGRAL NESTLE C/170G UN</t>
        </is>
      </c>
      <c r="G534" t="n">
        <v>8</v>
      </c>
      <c r="H534" t="inlineStr">
        <is>
          <t>UN</t>
        </is>
      </c>
      <c r="I534" t="inlineStr">
        <is>
          <t>03/2026</t>
        </is>
      </c>
    </row>
    <row r="535">
      <c r="A535" t="n">
        <v>77010</v>
      </c>
      <c r="B535" t="n">
        <v>128</v>
      </c>
      <c r="C535" s="556" t="n">
        <v>46082</v>
      </c>
      <c r="D535" t="inlineStr">
        <is>
          <t>Love Cabaret</t>
        </is>
      </c>
      <c r="E535" t="n">
        <v>18964</v>
      </c>
      <c r="F535" t="inlineStr">
        <is>
          <t>ACEM EM CUBOS KG</t>
        </is>
      </c>
      <c r="G535" t="n">
        <v>8</v>
      </c>
      <c r="H535" t="inlineStr">
        <is>
          <t>KG</t>
        </is>
      </c>
      <c r="I535" t="inlineStr">
        <is>
          <t>03/2026</t>
        </is>
      </c>
    </row>
    <row r="536">
      <c r="A536" t="n">
        <v>77011</v>
      </c>
      <c r="B536" t="n">
        <v>128</v>
      </c>
      <c r="C536" s="556" t="n">
        <v>46082</v>
      </c>
      <c r="D536" t="inlineStr">
        <is>
          <t>Love Cabaret</t>
        </is>
      </c>
      <c r="E536" t="n">
        <v>18017</v>
      </c>
      <c r="F536" t="inlineStr">
        <is>
          <t>ESPUMANTE CAVA BRUT STARS TOUCH OF ROSE 750ML</t>
        </is>
      </c>
      <c r="G536" t="n">
        <v>8</v>
      </c>
      <c r="H536" t="inlineStr">
        <is>
          <t>GR</t>
        </is>
      </c>
      <c r="I536" t="inlineStr">
        <is>
          <t>03/2026</t>
        </is>
      </c>
    </row>
    <row r="537">
      <c r="A537" t="n">
        <v>77012</v>
      </c>
      <c r="B537" t="n">
        <v>128</v>
      </c>
      <c r="C537" s="556" t="n">
        <v>46082</v>
      </c>
      <c r="D537" t="inlineStr">
        <is>
          <t>Love Cabaret</t>
        </is>
      </c>
      <c r="E537" t="n">
        <v>17716</v>
      </c>
      <c r="F537" t="inlineStr">
        <is>
          <t>VINHO TINTO ALMADEN CABERNET SAUVIGNON 750ML</t>
        </is>
      </c>
      <c r="G537" t="n">
        <v>8</v>
      </c>
      <c r="H537" t="inlineStr">
        <is>
          <t>GR</t>
        </is>
      </c>
      <c r="I537" t="inlineStr">
        <is>
          <t>03/2026</t>
        </is>
      </c>
    </row>
    <row r="538">
      <c r="A538" t="n">
        <v>77013</v>
      </c>
      <c r="B538" t="n">
        <v>128</v>
      </c>
      <c r="C538" s="556" t="n">
        <v>46082</v>
      </c>
      <c r="D538" t="inlineStr">
        <is>
          <t>Love Cabaret</t>
        </is>
      </c>
      <c r="E538" t="n">
        <v>18114</v>
      </c>
      <c r="F538" t="inlineStr">
        <is>
          <t>WHISKY JOHNNIE WALKER GOLD LABEL RESERVE 750ML</t>
        </is>
      </c>
      <c r="G538" t="n">
        <v>7.74</v>
      </c>
      <c r="H538" t="inlineStr">
        <is>
          <t>GR</t>
        </is>
      </c>
      <c r="I538" t="inlineStr">
        <is>
          <t>03/2026</t>
        </is>
      </c>
    </row>
    <row r="539">
      <c r="A539" t="n">
        <v>77014</v>
      </c>
      <c r="B539" t="n">
        <v>128</v>
      </c>
      <c r="C539" s="556" t="n">
        <v>46082</v>
      </c>
      <c r="D539" t="inlineStr">
        <is>
          <t>Love Cabaret</t>
        </is>
      </c>
      <c r="E539" t="n">
        <v>19224</v>
      </c>
      <c r="F539" t="inlineStr">
        <is>
          <t>MANTEIGA SCALA C/5KG</t>
        </is>
      </c>
      <c r="G539" t="n">
        <v>7.72</v>
      </c>
      <c r="H539" t="inlineStr">
        <is>
          <t>UN</t>
        </is>
      </c>
      <c r="I539" t="inlineStr">
        <is>
          <t>03/2026</t>
        </is>
      </c>
    </row>
    <row r="540">
      <c r="A540" t="n">
        <v>77015</v>
      </c>
      <c r="B540" t="n">
        <v>128</v>
      </c>
      <c r="C540" s="556" t="n">
        <v>46082</v>
      </c>
      <c r="D540" t="inlineStr">
        <is>
          <t>Love Cabaret</t>
        </is>
      </c>
      <c r="E540" t="n">
        <v>18242</v>
      </c>
      <c r="F540" t="inlineStr">
        <is>
          <t>TEQUILA DON JULIO BLANCO 750ML</t>
        </is>
      </c>
      <c r="G540" t="n">
        <v>7.63</v>
      </c>
      <c r="H540" t="inlineStr">
        <is>
          <t>GR</t>
        </is>
      </c>
      <c r="I540" t="inlineStr">
        <is>
          <t>03/2026</t>
        </is>
      </c>
    </row>
    <row r="541">
      <c r="A541" t="n">
        <v>77016</v>
      </c>
      <c r="B541" t="n">
        <v>128</v>
      </c>
      <c r="C541" s="556" t="n">
        <v>46082</v>
      </c>
      <c r="D541" t="inlineStr">
        <is>
          <t>Love Cabaret</t>
        </is>
      </c>
      <c r="E541" t="n">
        <v>28563</v>
      </c>
      <c r="F541" t="inlineStr">
        <is>
          <t>GIN TANQUERAY 375ML</t>
        </is>
      </c>
      <c r="G541" t="n">
        <v>7</v>
      </c>
      <c r="H541" t="inlineStr">
        <is>
          <t>UN</t>
        </is>
      </c>
      <c r="I541" t="inlineStr">
        <is>
          <t>03/2026</t>
        </is>
      </c>
    </row>
    <row r="542">
      <c r="A542" t="n">
        <v>77017</v>
      </c>
      <c r="B542" t="n">
        <v>128</v>
      </c>
      <c r="C542" s="556" t="n">
        <v>46082</v>
      </c>
      <c r="D542" t="inlineStr">
        <is>
          <t>Love Cabaret</t>
        </is>
      </c>
      <c r="E542" t="n">
        <v>25441</v>
      </c>
      <c r="F542" t="inlineStr">
        <is>
          <t>AGUA TONICA PRATA ZERO 269ML UN</t>
        </is>
      </c>
      <c r="G542" t="n">
        <v>7</v>
      </c>
      <c r="H542" t="inlineStr">
        <is>
          <t>UN</t>
        </is>
      </c>
      <c r="I542" t="inlineStr">
        <is>
          <t>03/2026</t>
        </is>
      </c>
    </row>
    <row r="543">
      <c r="A543" t="n">
        <v>77018</v>
      </c>
      <c r="B543" t="n">
        <v>128</v>
      </c>
      <c r="C543" s="556" t="n">
        <v>46082</v>
      </c>
      <c r="D543" t="inlineStr">
        <is>
          <t>Love Cabaret</t>
        </is>
      </c>
      <c r="E543" t="n">
        <v>24529</v>
      </c>
      <c r="F543" t="inlineStr">
        <is>
          <t>REFRIGERANTE LIMAO FYS 350ML C/12</t>
        </is>
      </c>
      <c r="G543" t="n">
        <v>7</v>
      </c>
      <c r="H543" t="inlineStr">
        <is>
          <t>PC</t>
        </is>
      </c>
      <c r="I543" t="inlineStr">
        <is>
          <t>03/2026</t>
        </is>
      </c>
    </row>
    <row r="544">
      <c r="A544" t="n">
        <v>77019</v>
      </c>
      <c r="B544" t="n">
        <v>128</v>
      </c>
      <c r="C544" s="556" t="n">
        <v>46082</v>
      </c>
      <c r="D544" t="inlineStr">
        <is>
          <t>Love Cabaret</t>
        </is>
      </c>
      <c r="E544" t="n">
        <v>17958</v>
      </c>
      <c r="F544" t="inlineStr">
        <is>
          <t>AGUA MINERAL SEM GAS LINDOIA PREMIUM  310ML C/12</t>
        </is>
      </c>
      <c r="G544" t="n">
        <v>6.58</v>
      </c>
      <c r="H544" t="inlineStr">
        <is>
          <t>PC</t>
        </is>
      </c>
      <c r="I544" t="inlineStr">
        <is>
          <t>03/2026</t>
        </is>
      </c>
    </row>
    <row r="545">
      <c r="A545" t="n">
        <v>77020</v>
      </c>
      <c r="B545" t="n">
        <v>128</v>
      </c>
      <c r="C545" s="556" t="n">
        <v>46082</v>
      </c>
      <c r="D545" t="inlineStr">
        <is>
          <t>Love Cabaret</t>
        </is>
      </c>
      <c r="E545" t="n">
        <v>25885</v>
      </c>
      <c r="F545" t="inlineStr">
        <is>
          <t>PAO FOLHA LIBANES MAXIFOUR C/300G</t>
        </is>
      </c>
      <c r="G545" t="n">
        <v>6.4</v>
      </c>
      <c r="H545" t="inlineStr">
        <is>
          <t>PT</t>
        </is>
      </c>
      <c r="I545" t="inlineStr">
        <is>
          <t>03/2026</t>
        </is>
      </c>
    </row>
    <row r="546">
      <c r="A546" t="n">
        <v>77021</v>
      </c>
      <c r="B546" t="n">
        <v>128</v>
      </c>
      <c r="C546" s="556" t="n">
        <v>46082</v>
      </c>
      <c r="D546" t="inlineStr">
        <is>
          <t>Love Cabaret</t>
        </is>
      </c>
      <c r="E546" t="n">
        <v>18117</v>
      </c>
      <c r="F546" t="inlineStr">
        <is>
          <t>WHISKY JOHNNIE WALKER BLONDE 750ML</t>
        </is>
      </c>
      <c r="G546" t="n">
        <v>6.33</v>
      </c>
      <c r="H546" t="inlineStr">
        <is>
          <t>UN</t>
        </is>
      </c>
      <c r="I546" t="inlineStr">
        <is>
          <t>03/2026</t>
        </is>
      </c>
    </row>
    <row r="547">
      <c r="A547" t="n">
        <v>77022</v>
      </c>
      <c r="B547" t="n">
        <v>128</v>
      </c>
      <c r="C547" s="556" t="n">
        <v>46082</v>
      </c>
      <c r="D547" t="inlineStr">
        <is>
          <t>Love Cabaret</t>
        </is>
      </c>
      <c r="E547" t="n">
        <v>18220</v>
      </c>
      <c r="F547" t="inlineStr">
        <is>
          <t>VERMOUTH CARPANO CLASSICO ROSSO ITALIANO 1L</t>
        </is>
      </c>
      <c r="G547" t="n">
        <v>6.1</v>
      </c>
      <c r="H547" t="inlineStr">
        <is>
          <t>GR</t>
        </is>
      </c>
      <c r="I547" t="inlineStr">
        <is>
          <t>03/2026</t>
        </is>
      </c>
    </row>
    <row r="548">
      <c r="A548" t="n">
        <v>77023</v>
      </c>
      <c r="B548" t="n">
        <v>128</v>
      </c>
      <c r="C548" s="556" t="n">
        <v>46082</v>
      </c>
      <c r="D548" t="inlineStr">
        <is>
          <t>Love Cabaret</t>
        </is>
      </c>
      <c r="E548" t="n">
        <v>21075</v>
      </c>
      <c r="F548" t="inlineStr">
        <is>
          <t>ACUCAR DEMERARA UNIAO C/1KG</t>
        </is>
      </c>
      <c r="G548" t="n">
        <v>6</v>
      </c>
      <c r="H548" t="inlineStr">
        <is>
          <t>PC</t>
        </is>
      </c>
      <c r="I548" t="inlineStr">
        <is>
          <t>03/2026</t>
        </is>
      </c>
    </row>
    <row r="549">
      <c r="A549" t="n">
        <v>77024</v>
      </c>
      <c r="B549" t="n">
        <v>128</v>
      </c>
      <c r="C549" s="556" t="n">
        <v>46082</v>
      </c>
      <c r="D549" t="inlineStr">
        <is>
          <t>Love Cabaret</t>
        </is>
      </c>
      <c r="E549" t="n">
        <v>20315</v>
      </c>
      <c r="F549" t="inlineStr">
        <is>
          <t>FARINHA DE ARROZ MANINHO 1KG</t>
        </is>
      </c>
      <c r="G549" t="n">
        <v>6</v>
      </c>
      <c r="H549" t="inlineStr">
        <is>
          <t>UN</t>
        </is>
      </c>
      <c r="I549" t="inlineStr">
        <is>
          <t>03/2026</t>
        </is>
      </c>
    </row>
    <row r="550">
      <c r="A550" t="n">
        <v>77025</v>
      </c>
      <c r="B550" t="n">
        <v>128</v>
      </c>
      <c r="C550" s="556" t="n">
        <v>46082</v>
      </c>
      <c r="D550" t="inlineStr">
        <is>
          <t>Love Cabaret</t>
        </is>
      </c>
      <c r="E550" t="n">
        <v>21372</v>
      </c>
      <c r="F550" t="inlineStr">
        <is>
          <t>PAO BRIOCHE FORME C/ TAMPA UN</t>
        </is>
      </c>
      <c r="G550" t="n">
        <v>6</v>
      </c>
      <c r="H550" t="inlineStr">
        <is>
          <t>UN</t>
        </is>
      </c>
      <c r="I550" t="inlineStr">
        <is>
          <t>03/2026</t>
        </is>
      </c>
    </row>
    <row r="551">
      <c r="A551" t="n">
        <v>77026</v>
      </c>
      <c r="B551" t="n">
        <v>128</v>
      </c>
      <c r="C551" s="556" t="n">
        <v>46082</v>
      </c>
      <c r="D551" t="inlineStr">
        <is>
          <t>Love Cabaret</t>
        </is>
      </c>
      <c r="E551" t="n">
        <v>25437</v>
      </c>
      <c r="F551" t="inlineStr">
        <is>
          <t>GIGI ROSATO SANGIOVESE 2020 FATORIE PARRI 750ML</t>
        </is>
      </c>
      <c r="G551" t="n">
        <v>6</v>
      </c>
      <c r="H551" t="inlineStr">
        <is>
          <t>UN</t>
        </is>
      </c>
      <c r="I551" t="inlineStr">
        <is>
          <t>03/2026</t>
        </is>
      </c>
    </row>
    <row r="552">
      <c r="A552" t="n">
        <v>77027</v>
      </c>
      <c r="B552" t="n">
        <v>128</v>
      </c>
      <c r="C552" s="556" t="n">
        <v>46082</v>
      </c>
      <c r="D552" t="inlineStr">
        <is>
          <t>Love Cabaret</t>
        </is>
      </c>
      <c r="E552" t="n">
        <v>20590</v>
      </c>
      <c r="F552" t="inlineStr">
        <is>
          <t>TOMATE PELADO ARCOBELLO 2,55KG</t>
        </is>
      </c>
      <c r="G552" t="n">
        <v>6</v>
      </c>
      <c r="H552" t="inlineStr">
        <is>
          <t>UN</t>
        </is>
      </c>
      <c r="I552" t="inlineStr">
        <is>
          <t>03/2026</t>
        </is>
      </c>
    </row>
    <row r="553">
      <c r="A553" t="n">
        <v>77028</v>
      </c>
      <c r="B553" t="n">
        <v>128</v>
      </c>
      <c r="C553" s="556" t="n">
        <v>46082</v>
      </c>
      <c r="D553" t="inlineStr">
        <is>
          <t>Love Cabaret</t>
        </is>
      </c>
      <c r="E553" t="n">
        <v>18202</v>
      </c>
      <c r="F553" t="inlineStr">
        <is>
          <t>VERMOUTH DOLIN DRY 750ML</t>
        </is>
      </c>
      <c r="G553" t="n">
        <v>5.48</v>
      </c>
      <c r="H553" t="inlineStr">
        <is>
          <t>GR</t>
        </is>
      </c>
      <c r="I553" t="inlineStr">
        <is>
          <t>03/2026</t>
        </is>
      </c>
    </row>
    <row r="554">
      <c r="A554" t="n">
        <v>77029</v>
      </c>
      <c r="B554" t="n">
        <v>128</v>
      </c>
      <c r="C554" s="556" t="n">
        <v>46082</v>
      </c>
      <c r="D554" t="inlineStr">
        <is>
          <t>Love Cabaret</t>
        </is>
      </c>
      <c r="E554" t="n">
        <v>24449</v>
      </c>
      <c r="F554" t="inlineStr">
        <is>
          <t>QUEIJO PARMESAO KG</t>
        </is>
      </c>
      <c r="G554" t="n">
        <v>5.43</v>
      </c>
      <c r="H554" t="inlineStr">
        <is>
          <t>KG</t>
        </is>
      </c>
      <c r="I554" t="inlineStr">
        <is>
          <t>03/2026</t>
        </is>
      </c>
    </row>
    <row r="555">
      <c r="A555" t="n">
        <v>77030</v>
      </c>
      <c r="B555" t="n">
        <v>128</v>
      </c>
      <c r="C555" s="556" t="n">
        <v>46082</v>
      </c>
      <c r="D555" t="inlineStr">
        <is>
          <t>Love Cabaret</t>
        </is>
      </c>
      <c r="E555" t="n">
        <v>19284</v>
      </c>
      <c r="F555" t="inlineStr">
        <is>
          <t>QUEIJO PROVOLONE TRES MARIAS KG</t>
        </is>
      </c>
      <c r="G555" t="n">
        <v>5.25</v>
      </c>
      <c r="H555" t="inlineStr">
        <is>
          <t>KG</t>
        </is>
      </c>
      <c r="I555" t="inlineStr">
        <is>
          <t>03/2026</t>
        </is>
      </c>
    </row>
    <row r="556">
      <c r="A556" t="n">
        <v>77031</v>
      </c>
      <c r="B556" t="n">
        <v>128</v>
      </c>
      <c r="C556" s="556" t="n">
        <v>46082</v>
      </c>
      <c r="D556" t="inlineStr">
        <is>
          <t>Love Cabaret</t>
        </is>
      </c>
      <c r="E556" t="n">
        <v>20680</v>
      </c>
      <c r="F556" t="inlineStr">
        <is>
          <t>CREME DE LEITE NESTLE C/200G UN</t>
        </is>
      </c>
      <c r="G556" t="n">
        <v>5</v>
      </c>
      <c r="H556" t="inlineStr">
        <is>
          <t>UN</t>
        </is>
      </c>
      <c r="I556" t="inlineStr">
        <is>
          <t>03/2026</t>
        </is>
      </c>
    </row>
    <row r="557">
      <c r="A557" t="n">
        <v>77032</v>
      </c>
      <c r="B557" t="n">
        <v>128</v>
      </c>
      <c r="C557" s="556" t="n">
        <v>46082</v>
      </c>
      <c r="D557" t="inlineStr">
        <is>
          <t>Love Cabaret</t>
        </is>
      </c>
      <c r="E557" t="n">
        <v>18214</v>
      </c>
      <c r="F557" t="inlineStr">
        <is>
          <t>VERMOUTH MARTINI BIANCO 750ML</t>
        </is>
      </c>
      <c r="G557" t="n">
        <v>5</v>
      </c>
      <c r="H557" t="inlineStr">
        <is>
          <t>GR</t>
        </is>
      </c>
      <c r="I557" t="inlineStr">
        <is>
          <t>03/2026</t>
        </is>
      </c>
    </row>
    <row r="558">
      <c r="A558" t="n">
        <v>77033</v>
      </c>
      <c r="B558" t="n">
        <v>128</v>
      </c>
      <c r="C558" s="556" t="n">
        <v>46082</v>
      </c>
      <c r="D558" t="inlineStr">
        <is>
          <t>Love Cabaret</t>
        </is>
      </c>
      <c r="E558" t="n">
        <v>24706</v>
      </c>
      <c r="F558" t="inlineStr">
        <is>
          <t>LICOR DE MACA VERDE SOUR APPLE PUCKER DE KUYPER 700ML</t>
        </is>
      </c>
      <c r="G558" t="n">
        <v>4.94</v>
      </c>
      <c r="H558" t="inlineStr">
        <is>
          <t>GR</t>
        </is>
      </c>
      <c r="I558" t="inlineStr">
        <is>
          <t>03/2026</t>
        </is>
      </c>
    </row>
    <row r="559">
      <c r="A559" t="n">
        <v>77034</v>
      </c>
      <c r="B559" t="n">
        <v>128</v>
      </c>
      <c r="C559" s="556" t="n">
        <v>46082</v>
      </c>
      <c r="D559" t="inlineStr">
        <is>
          <t>Love Cabaret</t>
        </is>
      </c>
      <c r="E559" t="n">
        <v>18547</v>
      </c>
      <c r="F559" t="inlineStr">
        <is>
          <t>APERITIVO APEROL 750ML</t>
        </is>
      </c>
      <c r="G559" t="n">
        <v>4.73</v>
      </c>
      <c r="H559" t="inlineStr">
        <is>
          <t>GR</t>
        </is>
      </c>
      <c r="I559" t="inlineStr">
        <is>
          <t>03/2026</t>
        </is>
      </c>
    </row>
    <row r="560">
      <c r="A560" t="n">
        <v>77035</v>
      </c>
      <c r="B560" t="n">
        <v>128</v>
      </c>
      <c r="C560" s="556" t="n">
        <v>46082</v>
      </c>
      <c r="D560" t="inlineStr">
        <is>
          <t>Love Cabaret</t>
        </is>
      </c>
      <c r="E560" t="n">
        <v>24118</v>
      </c>
      <c r="F560" t="inlineStr">
        <is>
          <t>CASTANHA DE CAJU CRUA KG</t>
        </is>
      </c>
      <c r="G560" t="n">
        <v>4.52</v>
      </c>
      <c r="H560" t="inlineStr">
        <is>
          <t>KG</t>
        </is>
      </c>
      <c r="I560" t="inlineStr">
        <is>
          <t>03/2026</t>
        </is>
      </c>
    </row>
    <row r="561">
      <c r="A561" t="n">
        <v>77036</v>
      </c>
      <c r="B561" t="n">
        <v>128</v>
      </c>
      <c r="C561" s="556" t="n">
        <v>46082</v>
      </c>
      <c r="D561" t="inlineStr">
        <is>
          <t>Love Cabaret</t>
        </is>
      </c>
      <c r="E561" t="n">
        <v>27858</v>
      </c>
      <c r="F561" t="inlineStr">
        <is>
          <t>VINHO ROSE CHATEAU DE JAU / LE JAJA DE JAU ROSÉ DE SYRAH PAYS D'OC IGP LANGUEDOC</t>
        </is>
      </c>
      <c r="G561" t="n">
        <v>4.38</v>
      </c>
      <c r="H561" t="inlineStr">
        <is>
          <t>UN</t>
        </is>
      </c>
      <c r="I561" t="inlineStr">
        <is>
          <t>03/2026</t>
        </is>
      </c>
    </row>
    <row r="562">
      <c r="A562" t="n">
        <v>77037</v>
      </c>
      <c r="B562" t="n">
        <v>128</v>
      </c>
      <c r="C562" s="556" t="n">
        <v>46082</v>
      </c>
      <c r="D562" t="inlineStr">
        <is>
          <t>Love Cabaret</t>
        </is>
      </c>
      <c r="E562" t="n">
        <v>23074</v>
      </c>
      <c r="F562" t="inlineStr">
        <is>
          <t>QUEIJO EMMENTAL KG</t>
        </is>
      </c>
      <c r="G562" t="n">
        <v>4.35</v>
      </c>
      <c r="H562" t="inlineStr">
        <is>
          <t>KG</t>
        </is>
      </c>
      <c r="I562" t="inlineStr">
        <is>
          <t>03/2026</t>
        </is>
      </c>
    </row>
    <row r="563">
      <c r="A563" t="n">
        <v>77038</v>
      </c>
      <c r="B563" t="n">
        <v>128</v>
      </c>
      <c r="C563" s="556" t="n">
        <v>46082</v>
      </c>
      <c r="D563" t="inlineStr">
        <is>
          <t>Love Cabaret</t>
        </is>
      </c>
      <c r="E563" t="n">
        <v>26947</v>
      </c>
      <c r="F563" t="inlineStr">
        <is>
          <t>REFRIGERANTE GUARANA ZERO FYS 350ML C/12</t>
        </is>
      </c>
      <c r="G563" t="n">
        <v>4.33</v>
      </c>
      <c r="H563" t="inlineStr">
        <is>
          <t>PC</t>
        </is>
      </c>
      <c r="I563" t="inlineStr">
        <is>
          <t>03/2026</t>
        </is>
      </c>
    </row>
    <row r="564">
      <c r="A564" t="n">
        <v>77039</v>
      </c>
      <c r="B564" t="n">
        <v>128</v>
      </c>
      <c r="C564" s="556" t="n">
        <v>46082</v>
      </c>
      <c r="D564" t="inlineStr">
        <is>
          <t>Love Cabaret</t>
        </is>
      </c>
      <c r="E564" t="n">
        <v>18554</v>
      </c>
      <c r="F564" t="inlineStr">
        <is>
          <t>CERVEJA LAGUNITAS IPA 355ML C/12</t>
        </is>
      </c>
      <c r="G564" t="n">
        <v>4.25</v>
      </c>
      <c r="H564" t="inlineStr">
        <is>
          <t>PC</t>
        </is>
      </c>
      <c r="I564" t="inlineStr">
        <is>
          <t>03/2026</t>
        </is>
      </c>
    </row>
    <row r="565">
      <c r="A565" t="n">
        <v>77040</v>
      </c>
      <c r="B565" t="n">
        <v>128</v>
      </c>
      <c r="C565" s="556" t="n">
        <v>46082</v>
      </c>
      <c r="D565" t="inlineStr">
        <is>
          <t>Love Cabaret</t>
        </is>
      </c>
      <c r="E565" t="n">
        <v>18540</v>
      </c>
      <c r="F565" t="inlineStr">
        <is>
          <t>APERITIVO FERNET BRANCA FRATELLI 750ML</t>
        </is>
      </c>
      <c r="G565" t="n">
        <v>4.21</v>
      </c>
      <c r="H565" t="inlineStr">
        <is>
          <t>GR</t>
        </is>
      </c>
      <c r="I565" t="inlineStr">
        <is>
          <t>03/2026</t>
        </is>
      </c>
    </row>
    <row r="566">
      <c r="A566" t="n">
        <v>77041</v>
      </c>
      <c r="B566" t="n">
        <v>128</v>
      </c>
      <c r="C566" s="556" t="n">
        <v>46082</v>
      </c>
      <c r="D566" t="inlineStr">
        <is>
          <t>Love Cabaret</t>
        </is>
      </c>
      <c r="E566" t="n">
        <v>20202</v>
      </c>
      <c r="F566" t="inlineStr">
        <is>
          <t>VINAGRE DE ARROZ CASTELO 750ML UN</t>
        </is>
      </c>
      <c r="G566" t="n">
        <v>4.2</v>
      </c>
      <c r="H566" t="inlineStr">
        <is>
          <t>UN</t>
        </is>
      </c>
      <c r="I566" t="inlineStr">
        <is>
          <t>03/2026</t>
        </is>
      </c>
    </row>
    <row r="567">
      <c r="A567" t="n">
        <v>77042</v>
      </c>
      <c r="B567" t="n">
        <v>128</v>
      </c>
      <c r="C567" s="556" t="n">
        <v>46082</v>
      </c>
      <c r="D567" t="inlineStr">
        <is>
          <t>Love Cabaret</t>
        </is>
      </c>
      <c r="E567" t="n">
        <v>20301</v>
      </c>
      <c r="F567" t="inlineStr">
        <is>
          <t>ARROZ BRANCO TIPO 1 CAMIL C/5KG</t>
        </is>
      </c>
      <c r="G567" t="n">
        <v>4</v>
      </c>
      <c r="H567" t="inlineStr">
        <is>
          <t>PC</t>
        </is>
      </c>
      <c r="I567" t="inlineStr">
        <is>
          <t>03/2026</t>
        </is>
      </c>
    </row>
    <row r="568">
      <c r="A568" t="n">
        <v>77043</v>
      </c>
      <c r="B568" t="n">
        <v>128</v>
      </c>
      <c r="C568" s="556" t="n">
        <v>46082</v>
      </c>
      <c r="D568" t="inlineStr">
        <is>
          <t>Love Cabaret</t>
        </is>
      </c>
      <c r="E568" t="n">
        <v>20751</v>
      </c>
      <c r="F568" t="inlineStr">
        <is>
          <t>AZEITONA PRETA AZAPA ARCOBELLO C/2KG</t>
        </is>
      </c>
      <c r="G568" t="n">
        <v>4</v>
      </c>
      <c r="H568" t="inlineStr">
        <is>
          <t>BD</t>
        </is>
      </c>
      <c r="I568" t="inlineStr">
        <is>
          <t>03/2026</t>
        </is>
      </c>
    </row>
    <row r="569">
      <c r="A569" t="n">
        <v>77044</v>
      </c>
      <c r="B569" t="n">
        <v>128</v>
      </c>
      <c r="C569" s="556" t="n">
        <v>46082</v>
      </c>
      <c r="D569" t="inlineStr">
        <is>
          <t>Love Cabaret</t>
        </is>
      </c>
      <c r="E569" t="n">
        <v>20358</v>
      </c>
      <c r="F569" t="inlineStr">
        <is>
          <t>FARINHA PANKO ROMARIZ C/1KG</t>
        </is>
      </c>
      <c r="G569" t="n">
        <v>4</v>
      </c>
      <c r="H569" t="inlineStr">
        <is>
          <t>PC</t>
        </is>
      </c>
      <c r="I569" t="inlineStr">
        <is>
          <t>03/2026</t>
        </is>
      </c>
    </row>
    <row r="570">
      <c r="A570" t="n">
        <v>77045</v>
      </c>
      <c r="B570" t="n">
        <v>128</v>
      </c>
      <c r="C570" s="556" t="n">
        <v>46082</v>
      </c>
      <c r="D570" t="inlineStr">
        <is>
          <t>Love Cabaret</t>
        </is>
      </c>
      <c r="E570" t="n">
        <v>20242</v>
      </c>
      <c r="F570" t="inlineStr">
        <is>
          <t>FEIJAO CARIOCA CAMIL C/2KG</t>
        </is>
      </c>
      <c r="G570" t="n">
        <v>4</v>
      </c>
      <c r="H570" t="inlineStr">
        <is>
          <t>PC</t>
        </is>
      </c>
      <c r="I570" t="inlineStr">
        <is>
          <t>03/2026</t>
        </is>
      </c>
    </row>
    <row r="571">
      <c r="A571" t="n">
        <v>77046</v>
      </c>
      <c r="B571" t="n">
        <v>128</v>
      </c>
      <c r="C571" s="556" t="n">
        <v>46082</v>
      </c>
      <c r="D571" t="inlineStr">
        <is>
          <t>Love Cabaret</t>
        </is>
      </c>
      <c r="E571" t="n">
        <v>21017</v>
      </c>
      <c r="F571" t="inlineStr">
        <is>
          <t>OLEO DE ALGODAO SAUDE C/14,5KG</t>
        </is>
      </c>
      <c r="G571" t="n">
        <v>4</v>
      </c>
      <c r="H571" t="inlineStr">
        <is>
          <t>BD</t>
        </is>
      </c>
      <c r="I571" t="inlineStr">
        <is>
          <t>03/2026</t>
        </is>
      </c>
    </row>
    <row r="572">
      <c r="A572" t="n">
        <v>77047</v>
      </c>
      <c r="B572" t="n">
        <v>128</v>
      </c>
      <c r="C572" s="556" t="n">
        <v>46082</v>
      </c>
      <c r="D572" t="inlineStr">
        <is>
          <t>Love Cabaret</t>
        </is>
      </c>
      <c r="E572" t="n">
        <v>27814</v>
      </c>
      <c r="F572" t="inlineStr">
        <is>
          <t>PESSEGO EM CALDA FALANI 820GR</t>
        </is>
      </c>
      <c r="G572" t="n">
        <v>4</v>
      </c>
      <c r="H572" t="inlineStr">
        <is>
          <t>GR</t>
        </is>
      </c>
      <c r="I572" t="inlineStr">
        <is>
          <t>03/2026</t>
        </is>
      </c>
    </row>
    <row r="573">
      <c r="A573" t="n">
        <v>77048</v>
      </c>
      <c r="B573" t="n">
        <v>128</v>
      </c>
      <c r="C573" s="556" t="n">
        <v>46082</v>
      </c>
      <c r="D573" t="inlineStr">
        <is>
          <t>Love Cabaret</t>
        </is>
      </c>
      <c r="E573" t="n">
        <v>18053</v>
      </c>
      <c r="F573" t="inlineStr">
        <is>
          <t>CHAMPAGNE VEUVE CLICQUOT BRUT 750ML</t>
        </is>
      </c>
      <c r="G573" t="n">
        <v>4</v>
      </c>
      <c r="H573" t="inlineStr">
        <is>
          <t>UN</t>
        </is>
      </c>
      <c r="I573" t="inlineStr">
        <is>
          <t>03/2026</t>
        </is>
      </c>
    </row>
    <row r="574">
      <c r="A574" t="n">
        <v>77049</v>
      </c>
      <c r="B574" t="n">
        <v>128</v>
      </c>
      <c r="C574" s="556" t="n">
        <v>46082</v>
      </c>
      <c r="D574" t="inlineStr">
        <is>
          <t>Love Cabaret</t>
        </is>
      </c>
      <c r="E574" t="n">
        <v>25119</v>
      </c>
      <c r="F574" t="inlineStr">
        <is>
          <t>ESPUMANTE CHANDON EXCELLENCE BRUT  750ML</t>
        </is>
      </c>
      <c r="G574" t="n">
        <v>4</v>
      </c>
      <c r="H574" t="inlineStr">
        <is>
          <t>GR</t>
        </is>
      </c>
      <c r="I574" t="inlineStr">
        <is>
          <t>03/2026</t>
        </is>
      </c>
    </row>
    <row r="575">
      <c r="A575" t="n">
        <v>77050</v>
      </c>
      <c r="B575" t="n">
        <v>128</v>
      </c>
      <c r="C575" s="556" t="n">
        <v>46082</v>
      </c>
      <c r="D575" t="inlineStr">
        <is>
          <t>Love Cabaret</t>
        </is>
      </c>
      <c r="E575" t="n">
        <v>19969</v>
      </c>
      <c r="F575" t="inlineStr">
        <is>
          <t>MOLHO SHOYO CEPERA C/1,010L</t>
        </is>
      </c>
      <c r="G575" t="n">
        <v>3.98</v>
      </c>
      <c r="H575" t="inlineStr">
        <is>
          <t>FR</t>
        </is>
      </c>
      <c r="I575" t="inlineStr">
        <is>
          <t>03/2026</t>
        </is>
      </c>
    </row>
    <row r="576">
      <c r="A576" t="n">
        <v>77051</v>
      </c>
      <c r="B576" t="n">
        <v>128</v>
      </c>
      <c r="C576" s="556" t="n">
        <v>46082</v>
      </c>
      <c r="D576" t="inlineStr">
        <is>
          <t>Love Cabaret</t>
        </is>
      </c>
      <c r="E576" t="n">
        <v>26948</v>
      </c>
      <c r="F576" t="inlineStr">
        <is>
          <t>REFRIGERANTE LIMAO ZERO FYS 350ML C/12</t>
        </is>
      </c>
      <c r="G576" t="n">
        <v>3.92</v>
      </c>
      <c r="H576" t="inlineStr">
        <is>
          <t>PC</t>
        </is>
      </c>
      <c r="I576" t="inlineStr">
        <is>
          <t>03/2026</t>
        </is>
      </c>
    </row>
    <row r="577">
      <c r="A577" t="n">
        <v>77052</v>
      </c>
      <c r="B577" t="n">
        <v>128</v>
      </c>
      <c r="C577" s="556" t="n">
        <v>46082</v>
      </c>
      <c r="D577" t="inlineStr">
        <is>
          <t>Love Cabaret</t>
        </is>
      </c>
      <c r="E577" t="n">
        <v>17850</v>
      </c>
      <c r="F577" t="inlineStr">
        <is>
          <t>REFRIGERANTE FYS LARANJA 350ML C/ 12</t>
        </is>
      </c>
      <c r="G577" t="n">
        <v>3.83</v>
      </c>
      <c r="H577" t="inlineStr">
        <is>
          <t>PC</t>
        </is>
      </c>
      <c r="I577" t="inlineStr">
        <is>
          <t>03/2026</t>
        </is>
      </c>
    </row>
    <row r="578">
      <c r="A578" t="n">
        <v>77053</v>
      </c>
      <c r="B578" t="n">
        <v>128</v>
      </c>
      <c r="C578" s="556" t="n">
        <v>46082</v>
      </c>
      <c r="D578" t="inlineStr">
        <is>
          <t>Love Cabaret</t>
        </is>
      </c>
      <c r="E578" t="n">
        <v>21047</v>
      </c>
      <c r="F578" t="inlineStr">
        <is>
          <t>AZEITE EXTRA VIRGEM GALLO 2L</t>
        </is>
      </c>
      <c r="G578" t="n">
        <v>3.6</v>
      </c>
      <c r="H578" t="inlineStr">
        <is>
          <t>GALAO</t>
        </is>
      </c>
      <c r="I578" t="inlineStr">
        <is>
          <t>03/2026</t>
        </is>
      </c>
    </row>
    <row r="579">
      <c r="A579" t="n">
        <v>77054</v>
      </c>
      <c r="B579" t="n">
        <v>128</v>
      </c>
      <c r="C579" s="556" t="n">
        <v>46082</v>
      </c>
      <c r="D579" t="inlineStr">
        <is>
          <t>Love Cabaret</t>
        </is>
      </c>
      <c r="E579" t="n">
        <v>18261</v>
      </c>
      <c r="F579" t="inlineStr">
        <is>
          <t>RUM ZACAPA 23 ANOS 750ML</t>
        </is>
      </c>
      <c r="G579" t="n">
        <v>3.46</v>
      </c>
      <c r="H579" t="inlineStr">
        <is>
          <t>GR</t>
        </is>
      </c>
      <c r="I579" t="inlineStr">
        <is>
          <t>03/2026</t>
        </is>
      </c>
    </row>
    <row r="580">
      <c r="A580" t="n">
        <v>77055</v>
      </c>
      <c r="B580" t="n">
        <v>128</v>
      </c>
      <c r="C580" s="556" t="n">
        <v>46082</v>
      </c>
      <c r="D580" t="inlineStr">
        <is>
          <t>Love Cabaret</t>
        </is>
      </c>
      <c r="E580" t="n">
        <v>19322</v>
      </c>
      <c r="F580" t="inlineStr">
        <is>
          <t>QUEIJO MUSSARELA SCALA KG</t>
        </is>
      </c>
      <c r="G580" t="n">
        <v>3.3</v>
      </c>
      <c r="H580" t="inlineStr">
        <is>
          <t>KG</t>
        </is>
      </c>
      <c r="I580" t="inlineStr">
        <is>
          <t>03/2026</t>
        </is>
      </c>
    </row>
    <row r="581">
      <c r="A581" t="n">
        <v>77056</v>
      </c>
      <c r="B581" t="n">
        <v>128</v>
      </c>
      <c r="C581" s="556" t="n">
        <v>46082</v>
      </c>
      <c r="D581" t="inlineStr">
        <is>
          <t>Love Cabaret</t>
        </is>
      </c>
      <c r="E581" t="n">
        <v>20809</v>
      </c>
      <c r="F581" t="inlineStr">
        <is>
          <t>CAFE PILAO ALMOFADA 500G</t>
        </is>
      </c>
      <c r="G581" t="n">
        <v>3.2</v>
      </c>
      <c r="H581" t="inlineStr">
        <is>
          <t>PC</t>
        </is>
      </c>
      <c r="I581" t="inlineStr">
        <is>
          <t>03/2026</t>
        </is>
      </c>
    </row>
    <row r="582">
      <c r="A582" t="n">
        <v>77057</v>
      </c>
      <c r="B582" t="n">
        <v>128</v>
      </c>
      <c r="C582" s="556" t="n">
        <v>46082</v>
      </c>
      <c r="D582" t="inlineStr">
        <is>
          <t>Love Cabaret</t>
        </is>
      </c>
      <c r="E582" t="n">
        <v>20936</v>
      </c>
      <c r="F582" t="inlineStr">
        <is>
          <t>CHOCOLATE AMARGO CALLEBAUT CALLETS 70,5% 2,01KG</t>
        </is>
      </c>
      <c r="G582" t="n">
        <v>3.1</v>
      </c>
      <c r="H582" t="inlineStr">
        <is>
          <t>UN</t>
        </is>
      </c>
      <c r="I582" t="inlineStr">
        <is>
          <t>03/2026</t>
        </is>
      </c>
    </row>
    <row r="583">
      <c r="A583" t="n">
        <v>77058</v>
      </c>
      <c r="B583" t="n">
        <v>128</v>
      </c>
      <c r="C583" s="556" t="n">
        <v>46082</v>
      </c>
      <c r="D583" t="inlineStr">
        <is>
          <t>Love Cabaret</t>
        </is>
      </c>
      <c r="E583" t="n">
        <v>27367</v>
      </c>
      <c r="F583" t="inlineStr">
        <is>
          <t>SORVETE DE MACA DO AMOR LUMI CREAMY 1LT</t>
        </is>
      </c>
      <c r="G583" t="n">
        <v>3</v>
      </c>
      <c r="H583" t="inlineStr">
        <is>
          <t>LT</t>
        </is>
      </c>
      <c r="I583" t="inlineStr">
        <is>
          <t>03/2026</t>
        </is>
      </c>
    </row>
    <row r="584">
      <c r="A584" t="n">
        <v>77059</v>
      </c>
      <c r="B584" t="n">
        <v>128</v>
      </c>
      <c r="C584" s="556" t="n">
        <v>46082</v>
      </c>
      <c r="D584" t="inlineStr">
        <is>
          <t>Love Cabaret</t>
        </is>
      </c>
      <c r="E584" t="n">
        <v>26949</v>
      </c>
      <c r="F584" t="inlineStr">
        <is>
          <t>CAMARAO CINZA PEQUENO LIMPO EVISCERADO 50/60 KG</t>
        </is>
      </c>
      <c r="G584" t="n">
        <v>3</v>
      </c>
      <c r="H584" t="inlineStr">
        <is>
          <t>KG</t>
        </is>
      </c>
      <c r="I584" t="inlineStr">
        <is>
          <t>03/2026</t>
        </is>
      </c>
    </row>
    <row r="585">
      <c r="A585" t="n">
        <v>77060</v>
      </c>
      <c r="B585" t="n">
        <v>128</v>
      </c>
      <c r="C585" s="556" t="n">
        <v>46082</v>
      </c>
      <c r="D585" t="inlineStr">
        <is>
          <t>Love Cabaret</t>
        </is>
      </c>
      <c r="E585" t="n">
        <v>18996</v>
      </c>
      <c r="F585" t="inlineStr">
        <is>
          <t>PEITO DE FRANGO SEM OSSO E SEM PELE KG</t>
        </is>
      </c>
      <c r="G585" t="n">
        <v>3</v>
      </c>
      <c r="H585" t="inlineStr">
        <is>
          <t>KG</t>
        </is>
      </c>
      <c r="I585" t="inlineStr">
        <is>
          <t>03/2026</t>
        </is>
      </c>
    </row>
    <row r="586">
      <c r="A586" t="n">
        <v>77061</v>
      </c>
      <c r="B586" t="n">
        <v>128</v>
      </c>
      <c r="C586" s="556" t="n">
        <v>46082</v>
      </c>
      <c r="D586" t="inlineStr">
        <is>
          <t>Love Cabaret</t>
        </is>
      </c>
      <c r="E586" t="n">
        <v>20308</v>
      </c>
      <c r="F586" t="inlineStr">
        <is>
          <t>ARROZ ARBORIO CAMIL C/2KG</t>
        </is>
      </c>
      <c r="G586" t="n">
        <v>3</v>
      </c>
      <c r="H586" t="inlineStr">
        <is>
          <t>PC</t>
        </is>
      </c>
      <c r="I586" t="inlineStr">
        <is>
          <t>03/2026</t>
        </is>
      </c>
    </row>
    <row r="587">
      <c r="A587" t="n">
        <v>77062</v>
      </c>
      <c r="B587" t="n">
        <v>128</v>
      </c>
      <c r="C587" s="556" t="n">
        <v>46082</v>
      </c>
      <c r="D587" t="inlineStr">
        <is>
          <t>Love Cabaret</t>
        </is>
      </c>
      <c r="E587" t="n">
        <v>25808</v>
      </c>
      <c r="F587" t="inlineStr">
        <is>
          <t>CHOCOLATE EM BARRA AO LEITE C/2,1KG SICAO</t>
        </is>
      </c>
      <c r="G587" t="n">
        <v>2.82</v>
      </c>
      <c r="H587" t="inlineStr">
        <is>
          <t>UN</t>
        </is>
      </c>
      <c r="I587" t="inlineStr">
        <is>
          <t>03/2026</t>
        </is>
      </c>
    </row>
    <row r="588">
      <c r="A588" t="n">
        <v>77063</v>
      </c>
      <c r="B588" t="n">
        <v>128</v>
      </c>
      <c r="C588" s="556" t="n">
        <v>46082</v>
      </c>
      <c r="D588" t="inlineStr">
        <is>
          <t>Love Cabaret</t>
        </is>
      </c>
      <c r="E588" t="n">
        <v>18557</v>
      </c>
      <c r="F588" t="inlineStr">
        <is>
          <t>CERVEJA BLUE MOON BELGIAN WHITE 355ML C/24</t>
        </is>
      </c>
      <c r="G588" t="n">
        <v>2.46</v>
      </c>
      <c r="H588" t="inlineStr">
        <is>
          <t>PC</t>
        </is>
      </c>
      <c r="I588" t="inlineStr">
        <is>
          <t>03/2026</t>
        </is>
      </c>
    </row>
    <row r="589">
      <c r="A589" t="n">
        <v>77064</v>
      </c>
      <c r="B589" t="n">
        <v>128</v>
      </c>
      <c r="C589" s="556" t="n">
        <v>46082</v>
      </c>
      <c r="D589" t="inlineStr">
        <is>
          <t>Love Cabaret</t>
        </is>
      </c>
      <c r="E589" t="n">
        <v>24040</v>
      </c>
      <c r="F589" t="inlineStr">
        <is>
          <t>AMENDOA LAMINADA KG</t>
        </is>
      </c>
      <c r="G589" t="n">
        <v>2.4</v>
      </c>
      <c r="H589" t="inlineStr">
        <is>
          <t>KG</t>
        </is>
      </c>
      <c r="I589" t="inlineStr">
        <is>
          <t>03/2026</t>
        </is>
      </c>
    </row>
    <row r="590">
      <c r="A590" t="n">
        <v>77065</v>
      </c>
      <c r="B590" t="n">
        <v>128</v>
      </c>
      <c r="C590" s="556" t="n">
        <v>46082</v>
      </c>
      <c r="D590" t="inlineStr">
        <is>
          <t>Love Cabaret</t>
        </is>
      </c>
      <c r="E590" t="n">
        <v>18219</v>
      </c>
      <c r="F590" t="inlineStr">
        <is>
          <t>VERMOUTH CARPANO PUNT E MES 1L</t>
        </is>
      </c>
      <c r="G590" t="n">
        <v>2.38</v>
      </c>
      <c r="H590" t="inlineStr">
        <is>
          <t>GR</t>
        </is>
      </c>
      <c r="I590" t="inlineStr">
        <is>
          <t>03/2026</t>
        </is>
      </c>
    </row>
    <row r="591">
      <c r="A591" t="n">
        <v>77066</v>
      </c>
      <c r="B591" t="n">
        <v>128</v>
      </c>
      <c r="C591" s="556" t="n">
        <v>46082</v>
      </c>
      <c r="D591" t="inlineStr">
        <is>
          <t>Love Cabaret</t>
        </is>
      </c>
      <c r="E591" t="n">
        <v>23534</v>
      </c>
      <c r="F591" t="inlineStr">
        <is>
          <t>ESSENCIA DE BAUNILHA CEPERA 1L</t>
        </is>
      </c>
      <c r="G591" t="n">
        <v>2.2</v>
      </c>
      <c r="H591" t="inlineStr">
        <is>
          <t>LT</t>
        </is>
      </c>
      <c r="I591" t="inlineStr">
        <is>
          <t>03/2026</t>
        </is>
      </c>
    </row>
    <row r="592">
      <c r="A592" t="n">
        <v>77067</v>
      </c>
      <c r="B592" t="n">
        <v>128</v>
      </c>
      <c r="C592" s="556" t="n">
        <v>46082</v>
      </c>
      <c r="D592" t="inlineStr">
        <is>
          <t>Love Cabaret</t>
        </is>
      </c>
      <c r="E592" t="n">
        <v>23732</v>
      </c>
      <c r="F592" t="inlineStr">
        <is>
          <t>PRESUNTO COZIDO KG</t>
        </is>
      </c>
      <c r="G592" t="n">
        <v>2.16</v>
      </c>
      <c r="H592" t="inlineStr">
        <is>
          <t>KG</t>
        </is>
      </c>
      <c r="I592" t="inlineStr">
        <is>
          <t>03/2026</t>
        </is>
      </c>
    </row>
    <row r="593">
      <c r="A593" t="n">
        <v>77068</v>
      </c>
      <c r="B593" t="n">
        <v>128</v>
      </c>
      <c r="C593" s="556" t="n">
        <v>46082</v>
      </c>
      <c r="D593" t="inlineStr">
        <is>
          <t>Love Cabaret</t>
        </is>
      </c>
      <c r="E593" t="n">
        <v>17594</v>
      </c>
      <c r="F593" t="inlineStr">
        <is>
          <t>VINHO TINTO LE JAJA DE JAU DE SYRAH 750ML FRANCA</t>
        </is>
      </c>
      <c r="G593" t="n">
        <v>2.15</v>
      </c>
      <c r="H593" t="inlineStr">
        <is>
          <t>GR</t>
        </is>
      </c>
      <c r="I593" t="inlineStr">
        <is>
          <t>03/2026</t>
        </is>
      </c>
    </row>
    <row r="594">
      <c r="A594" t="n">
        <v>77069</v>
      </c>
      <c r="B594" t="n">
        <v>128</v>
      </c>
      <c r="C594" s="556" t="n">
        <v>46082</v>
      </c>
      <c r="D594" t="inlineStr">
        <is>
          <t>Love Cabaret</t>
        </is>
      </c>
      <c r="E594" t="n">
        <v>19235</v>
      </c>
      <c r="F594" t="inlineStr">
        <is>
          <t>QUEIJO TULHA PECA INTEIRA 5,5KG FAZENDA ATALAIA UN</t>
        </is>
      </c>
      <c r="G594" t="n">
        <v>2.1</v>
      </c>
      <c r="H594" t="inlineStr">
        <is>
          <t>KG</t>
        </is>
      </c>
      <c r="I594" t="inlineStr">
        <is>
          <t>03/2026</t>
        </is>
      </c>
    </row>
    <row r="595">
      <c r="A595" t="n">
        <v>77070</v>
      </c>
      <c r="B595" t="n">
        <v>128</v>
      </c>
      <c r="C595" s="556" t="n">
        <v>46082</v>
      </c>
      <c r="D595" t="inlineStr">
        <is>
          <t>Love Cabaret</t>
        </is>
      </c>
      <c r="E595" t="n">
        <v>19623</v>
      </c>
      <c r="F595" t="inlineStr">
        <is>
          <t>CEBOLA ROXA KG</t>
        </is>
      </c>
      <c r="G595" t="n">
        <v>2.05</v>
      </c>
      <c r="H595" t="inlineStr">
        <is>
          <t>KG</t>
        </is>
      </c>
      <c r="I595" t="inlineStr">
        <is>
          <t>03/2026</t>
        </is>
      </c>
    </row>
    <row r="596">
      <c r="A596" t="n">
        <v>77071</v>
      </c>
      <c r="B596" t="n">
        <v>128</v>
      </c>
      <c r="C596" s="556" t="n">
        <v>46082</v>
      </c>
      <c r="D596" t="inlineStr">
        <is>
          <t>Love Cabaret</t>
        </is>
      </c>
      <c r="E596" t="n">
        <v>20213</v>
      </c>
      <c r="F596" t="inlineStr">
        <is>
          <t>GRAO DE BICO CAMIL C/2KG</t>
        </is>
      </c>
      <c r="G596" t="n">
        <v>2</v>
      </c>
      <c r="H596" t="inlineStr">
        <is>
          <t>PC</t>
        </is>
      </c>
      <c r="I596" t="inlineStr">
        <is>
          <t>03/2026</t>
        </is>
      </c>
    </row>
    <row r="597">
      <c r="A597" t="n">
        <v>77072</v>
      </c>
      <c r="B597" t="n">
        <v>128</v>
      </c>
      <c r="C597" s="556" t="n">
        <v>46082</v>
      </c>
      <c r="D597" t="inlineStr">
        <is>
          <t>Love Cabaret</t>
        </is>
      </c>
      <c r="E597" t="n">
        <v>20871</v>
      </c>
      <c r="F597" t="inlineStr">
        <is>
          <t>MELADO DE CANA JR C/1,3KG</t>
        </is>
      </c>
      <c r="G597" t="n">
        <v>2</v>
      </c>
      <c r="H597" t="inlineStr">
        <is>
          <t>PT</t>
        </is>
      </c>
      <c r="I597" t="inlineStr">
        <is>
          <t>03/2026</t>
        </is>
      </c>
    </row>
    <row r="598">
      <c r="A598" t="n">
        <v>77073</v>
      </c>
      <c r="B598" t="n">
        <v>128</v>
      </c>
      <c r="C598" s="556" t="n">
        <v>46082</v>
      </c>
      <c r="D598" t="inlineStr">
        <is>
          <t>Love Cabaret</t>
        </is>
      </c>
      <c r="E598" t="n">
        <v>25184</v>
      </c>
      <c r="F598" t="inlineStr">
        <is>
          <t>TUCUPI PRETO BAG KG</t>
        </is>
      </c>
      <c r="G598" t="n">
        <v>2</v>
      </c>
      <c r="H598" t="inlineStr">
        <is>
          <t>KG</t>
        </is>
      </c>
      <c r="I598" t="inlineStr">
        <is>
          <t>03/2026</t>
        </is>
      </c>
    </row>
    <row r="599">
      <c r="A599" t="n">
        <v>77074</v>
      </c>
      <c r="B599" t="n">
        <v>128</v>
      </c>
      <c r="C599" s="556" t="n">
        <v>46082</v>
      </c>
      <c r="D599" t="inlineStr">
        <is>
          <t>Love Cabaret</t>
        </is>
      </c>
      <c r="E599" t="n">
        <v>19421</v>
      </c>
      <c r="F599" t="inlineStr">
        <is>
          <t>LEITE INTEGRAL ITALAC C/12</t>
        </is>
      </c>
      <c r="G599" t="n">
        <v>2</v>
      </c>
      <c r="H599" t="inlineStr">
        <is>
          <t>CX</t>
        </is>
      </c>
      <c r="I599" t="inlineStr">
        <is>
          <t>03/2026</t>
        </is>
      </c>
    </row>
    <row r="600">
      <c r="A600" t="n">
        <v>77075</v>
      </c>
      <c r="B600" t="n">
        <v>128</v>
      </c>
      <c r="C600" s="556" t="n">
        <v>46082</v>
      </c>
      <c r="D600" t="inlineStr">
        <is>
          <t>Love Cabaret</t>
        </is>
      </c>
      <c r="E600" t="n">
        <v>18306</v>
      </c>
      <c r="F600" t="inlineStr">
        <is>
          <t>LICOR MARASCHINO LUXARDO 750ML</t>
        </is>
      </c>
      <c r="G600" t="n">
        <v>2</v>
      </c>
      <c r="H600" t="inlineStr">
        <is>
          <t>GR</t>
        </is>
      </c>
      <c r="I600" t="inlineStr">
        <is>
          <t>03/2026</t>
        </is>
      </c>
    </row>
    <row r="601">
      <c r="A601" t="n">
        <v>77076</v>
      </c>
      <c r="B601" t="n">
        <v>128</v>
      </c>
      <c r="C601" s="556" t="n">
        <v>46082</v>
      </c>
      <c r="D601" t="inlineStr">
        <is>
          <t>Love Cabaret</t>
        </is>
      </c>
      <c r="E601" t="n">
        <v>27877</v>
      </c>
      <c r="F601" t="inlineStr">
        <is>
          <t>VERMOUTH DRY APERITIVO SAN BASILI 750ML UN</t>
        </is>
      </c>
      <c r="G601" t="n">
        <v>2</v>
      </c>
      <c r="H601" t="inlineStr">
        <is>
          <t>UN</t>
        </is>
      </c>
      <c r="I601" t="inlineStr">
        <is>
          <t>03/2026</t>
        </is>
      </c>
    </row>
    <row r="602">
      <c r="A602" t="n">
        <v>77077</v>
      </c>
      <c r="B602" t="n">
        <v>128</v>
      </c>
      <c r="C602" s="556" t="n">
        <v>46082</v>
      </c>
      <c r="D602" t="inlineStr">
        <is>
          <t>Love Cabaret</t>
        </is>
      </c>
      <c r="E602" t="n">
        <v>18133</v>
      </c>
      <c r="F602" t="inlineStr">
        <is>
          <t>WHISKY GLENLIVET FOUNDERS RESERVE 750ML</t>
        </is>
      </c>
      <c r="G602" t="n">
        <v>2</v>
      </c>
      <c r="H602" t="inlineStr">
        <is>
          <t>GR</t>
        </is>
      </c>
      <c r="I602" t="inlineStr">
        <is>
          <t>03/2026</t>
        </is>
      </c>
    </row>
    <row r="603">
      <c r="A603" t="n">
        <v>77078</v>
      </c>
      <c r="B603" t="n">
        <v>128</v>
      </c>
      <c r="C603" s="556" t="n">
        <v>46082</v>
      </c>
      <c r="D603" t="inlineStr">
        <is>
          <t>Love Cabaret</t>
        </is>
      </c>
      <c r="E603" t="n">
        <v>18131</v>
      </c>
      <c r="F603" t="inlineStr">
        <is>
          <t>WHISKY GLENMORANGIE 10 ANOS 750ML</t>
        </is>
      </c>
      <c r="G603" t="n">
        <v>2</v>
      </c>
      <c r="H603" t="inlineStr">
        <is>
          <t>UN</t>
        </is>
      </c>
      <c r="I603" t="inlineStr">
        <is>
          <t>03/2026</t>
        </is>
      </c>
    </row>
    <row r="604">
      <c r="A604" t="n">
        <v>77079</v>
      </c>
      <c r="B604" t="n">
        <v>128</v>
      </c>
      <c r="C604" s="556" t="n">
        <v>46082</v>
      </c>
      <c r="D604" t="inlineStr">
        <is>
          <t>Love Cabaret</t>
        </is>
      </c>
      <c r="E604" t="n">
        <v>18051</v>
      </c>
      <c r="F604" t="inlineStr">
        <is>
          <t>CHAMPAGNE VEUVE CLICQUOT ROSE BRUT 750ML</t>
        </is>
      </c>
      <c r="G604" t="n">
        <v>2</v>
      </c>
      <c r="H604" t="inlineStr">
        <is>
          <t>GR</t>
        </is>
      </c>
      <c r="I604" t="inlineStr">
        <is>
          <t>03/2026</t>
        </is>
      </c>
    </row>
    <row r="605">
      <c r="A605" t="n">
        <v>77080</v>
      </c>
      <c r="B605" t="n">
        <v>128</v>
      </c>
      <c r="C605" s="556" t="n">
        <v>46082</v>
      </c>
      <c r="D605" t="inlineStr">
        <is>
          <t>Love Cabaret</t>
        </is>
      </c>
      <c r="E605" t="n">
        <v>24561</v>
      </c>
      <c r="F605" t="inlineStr">
        <is>
          <t xml:space="preserve">REFRIGERANTE GUARANA FYS 350ML C/12 </t>
        </is>
      </c>
      <c r="G605" t="n">
        <v>2</v>
      </c>
      <c r="H605" t="inlineStr">
        <is>
          <t>PC</t>
        </is>
      </c>
      <c r="I605" t="inlineStr">
        <is>
          <t>03/2026</t>
        </is>
      </c>
    </row>
    <row r="606">
      <c r="A606" t="n">
        <v>77081</v>
      </c>
      <c r="B606" t="n">
        <v>128</v>
      </c>
      <c r="C606" s="556" t="n">
        <v>46082</v>
      </c>
      <c r="D606" t="inlineStr">
        <is>
          <t>Love Cabaret</t>
        </is>
      </c>
      <c r="E606" t="n">
        <v>18268</v>
      </c>
      <c r="F606" t="inlineStr">
        <is>
          <t>RUM HAVANA CLUB 3 ANOS 750ML</t>
        </is>
      </c>
      <c r="G606" t="n">
        <v>2</v>
      </c>
      <c r="H606" t="inlineStr">
        <is>
          <t>GR</t>
        </is>
      </c>
      <c r="I606" t="inlineStr">
        <is>
          <t>03/2026</t>
        </is>
      </c>
    </row>
    <row r="607">
      <c r="A607" t="n">
        <v>77082</v>
      </c>
      <c r="B607" t="n">
        <v>128</v>
      </c>
      <c r="C607" s="556" t="n">
        <v>46082</v>
      </c>
      <c r="D607" t="inlineStr">
        <is>
          <t>Love Cabaret</t>
        </is>
      </c>
      <c r="E607" t="n">
        <v>18272</v>
      </c>
      <c r="F607" t="inlineStr">
        <is>
          <t>RUM BACARDI SUPERIOR CARTA BLANCA 980ML</t>
        </is>
      </c>
      <c r="G607" t="n">
        <v>1.95</v>
      </c>
      <c r="H607" t="inlineStr">
        <is>
          <t>GR</t>
        </is>
      </c>
      <c r="I607" t="inlineStr">
        <is>
          <t>03/2026</t>
        </is>
      </c>
    </row>
    <row r="608">
      <c r="A608" t="n">
        <v>77083</v>
      </c>
      <c r="B608" t="n">
        <v>128</v>
      </c>
      <c r="C608" s="556" t="n">
        <v>46082</v>
      </c>
      <c r="D608" t="inlineStr">
        <is>
          <t>Love Cabaret</t>
        </is>
      </c>
      <c r="E608" t="n">
        <v>18382</v>
      </c>
      <c r="F608" t="inlineStr">
        <is>
          <t>CONHAQUE BRANDY OSBORNE 700ML</t>
        </is>
      </c>
      <c r="G608" t="n">
        <v>1.94</v>
      </c>
      <c r="H608" t="inlineStr">
        <is>
          <t>GR</t>
        </is>
      </c>
      <c r="I608" t="inlineStr">
        <is>
          <t>03/2026</t>
        </is>
      </c>
    </row>
    <row r="609">
      <c r="A609" t="n">
        <v>77084</v>
      </c>
      <c r="B609" t="n">
        <v>128</v>
      </c>
      <c r="C609" s="556" t="n">
        <v>46082</v>
      </c>
      <c r="D609" t="inlineStr">
        <is>
          <t>Love Cabaret</t>
        </is>
      </c>
      <c r="E609" t="n">
        <v>18393</v>
      </c>
      <c r="F609" t="inlineStr">
        <is>
          <t>CONHAQUE HENNESSY VERY SPECIAL 700ML</t>
        </is>
      </c>
      <c r="G609" t="n">
        <v>1.93</v>
      </c>
      <c r="H609" t="inlineStr">
        <is>
          <t>UN</t>
        </is>
      </c>
      <c r="I609" t="inlineStr">
        <is>
          <t>03/2026</t>
        </is>
      </c>
    </row>
    <row r="610">
      <c r="A610" t="n">
        <v>77085</v>
      </c>
      <c r="B610" t="n">
        <v>128</v>
      </c>
      <c r="C610" s="556" t="n">
        <v>46082</v>
      </c>
      <c r="D610" t="inlineStr">
        <is>
          <t>Love Cabaret</t>
        </is>
      </c>
      <c r="E610" t="n">
        <v>23893</v>
      </c>
      <c r="F610" t="inlineStr">
        <is>
          <t>OLEO DE GERGELIM TORRADO L</t>
        </is>
      </c>
      <c r="G610" t="n">
        <v>1.8</v>
      </c>
      <c r="H610" t="inlineStr">
        <is>
          <t>LT</t>
        </is>
      </c>
      <c r="I610" t="inlineStr">
        <is>
          <t>03/2026</t>
        </is>
      </c>
    </row>
    <row r="611">
      <c r="A611" t="n">
        <v>77086</v>
      </c>
      <c r="B611" t="n">
        <v>128</v>
      </c>
      <c r="C611" s="556" t="n">
        <v>46082</v>
      </c>
      <c r="D611" t="inlineStr">
        <is>
          <t>Love Cabaret</t>
        </is>
      </c>
      <c r="E611" t="n">
        <v>18118</v>
      </c>
      <c r="F611" t="inlineStr">
        <is>
          <t>WHISKY JOHNNIE WALKER BLUE LABEL 750ML</t>
        </is>
      </c>
      <c r="G611" t="n">
        <v>1.75</v>
      </c>
      <c r="H611" t="inlineStr">
        <is>
          <t>GR</t>
        </is>
      </c>
      <c r="I611" t="inlineStr">
        <is>
          <t>03/2026</t>
        </is>
      </c>
    </row>
    <row r="612">
      <c r="A612" t="n">
        <v>77087</v>
      </c>
      <c r="B612" t="n">
        <v>128</v>
      </c>
      <c r="C612" s="556" t="n">
        <v>46082</v>
      </c>
      <c r="D612" t="inlineStr">
        <is>
          <t>Love Cabaret</t>
        </is>
      </c>
      <c r="E612" t="n">
        <v>18312</v>
      </c>
      <c r="F612" t="inlineStr">
        <is>
          <t>LICOR FRANGELICO 700ML</t>
        </is>
      </c>
      <c r="G612" t="n">
        <v>1.67</v>
      </c>
      <c r="H612" t="inlineStr">
        <is>
          <t>GR</t>
        </is>
      </c>
      <c r="I612" t="inlineStr">
        <is>
          <t>03/2026</t>
        </is>
      </c>
    </row>
    <row r="613">
      <c r="A613" t="n">
        <v>77088</v>
      </c>
      <c r="B613" t="n">
        <v>128</v>
      </c>
      <c r="C613" s="556" t="n">
        <v>46082</v>
      </c>
      <c r="D613" t="inlineStr">
        <is>
          <t>Love Cabaret</t>
        </is>
      </c>
      <c r="E613" t="n">
        <v>23359</v>
      </c>
      <c r="F613" t="inlineStr">
        <is>
          <t>LIMAO TAHITI KG</t>
        </is>
      </c>
      <c r="G613" t="n">
        <v>1.5</v>
      </c>
      <c r="H613" t="inlineStr">
        <is>
          <t>KG</t>
        </is>
      </c>
      <c r="I613" t="inlineStr">
        <is>
          <t>03/2026</t>
        </is>
      </c>
    </row>
    <row r="614">
      <c r="A614" t="n">
        <v>77089</v>
      </c>
      <c r="B614" t="n">
        <v>128</v>
      </c>
      <c r="C614" s="556" t="n">
        <v>46082</v>
      </c>
      <c r="D614" t="inlineStr">
        <is>
          <t>Love Cabaret</t>
        </is>
      </c>
      <c r="E614" t="n">
        <v>24676</v>
      </c>
      <c r="F614" t="inlineStr">
        <is>
          <t>ACIDO ASCORBICO C/1KG</t>
        </is>
      </c>
      <c r="G614" t="n">
        <v>1.46</v>
      </c>
      <c r="H614" t="inlineStr">
        <is>
          <t>PC</t>
        </is>
      </c>
      <c r="I614" t="inlineStr">
        <is>
          <t>03/2026</t>
        </is>
      </c>
    </row>
    <row r="615">
      <c r="A615" t="n">
        <v>77090</v>
      </c>
      <c r="B615" t="n">
        <v>128</v>
      </c>
      <c r="C615" s="556" t="n">
        <v>46082</v>
      </c>
      <c r="D615" t="inlineStr">
        <is>
          <t>Love Cabaret</t>
        </is>
      </c>
      <c r="E615" t="n">
        <v>18278</v>
      </c>
      <c r="F615" t="inlineStr">
        <is>
          <t>LICOR DE CEREJA CHERRY HEERING 700ML</t>
        </is>
      </c>
      <c r="G615" t="n">
        <v>1.46</v>
      </c>
      <c r="H615" t="inlineStr">
        <is>
          <t>GR</t>
        </is>
      </c>
      <c r="I615" t="inlineStr">
        <is>
          <t>03/2026</t>
        </is>
      </c>
    </row>
    <row r="616">
      <c r="A616" t="n">
        <v>77091</v>
      </c>
      <c r="B616" t="n">
        <v>128</v>
      </c>
      <c r="C616" s="556" t="n">
        <v>46082</v>
      </c>
      <c r="D616" t="inlineStr">
        <is>
          <t>Love Cabaret</t>
        </is>
      </c>
      <c r="E616" t="n">
        <v>18444</v>
      </c>
      <c r="F616" t="inlineStr">
        <is>
          <t>CACHACA MATO DENTRO OURO 980ML</t>
        </is>
      </c>
      <c r="G616" t="n">
        <v>1.4</v>
      </c>
      <c r="H616" t="inlineStr">
        <is>
          <t>UN</t>
        </is>
      </c>
      <c r="I616" t="inlineStr">
        <is>
          <t>03/2026</t>
        </is>
      </c>
    </row>
    <row r="617">
      <c r="A617" t="n">
        <v>77092</v>
      </c>
      <c r="B617" t="n">
        <v>128</v>
      </c>
      <c r="C617" s="556" t="n">
        <v>46082</v>
      </c>
      <c r="D617" t="inlineStr">
        <is>
          <t>Love Cabaret</t>
        </is>
      </c>
      <c r="E617" t="n">
        <v>18327</v>
      </c>
      <c r="F617" t="inlineStr">
        <is>
          <t>LICOR COINTREAU 700ML</t>
        </is>
      </c>
      <c r="G617" t="n">
        <v>1.38</v>
      </c>
      <c r="H617" t="inlineStr">
        <is>
          <t>GR</t>
        </is>
      </c>
      <c r="I617" t="inlineStr">
        <is>
          <t>03/2026</t>
        </is>
      </c>
    </row>
    <row r="618">
      <c r="A618" t="n">
        <v>77093</v>
      </c>
      <c r="B618" t="n">
        <v>128</v>
      </c>
      <c r="C618" s="556" t="n">
        <v>46082</v>
      </c>
      <c r="D618" t="inlineStr">
        <is>
          <t>Love Cabaret</t>
        </is>
      </c>
      <c r="E618" t="n">
        <v>23440</v>
      </c>
      <c r="F618" t="inlineStr">
        <is>
          <t>COGUMELO PORTO BELLO GRANEL KG</t>
        </is>
      </c>
      <c r="G618" t="n">
        <v>1.3</v>
      </c>
      <c r="H618" t="inlineStr">
        <is>
          <t>KG</t>
        </is>
      </c>
      <c r="I618" t="inlineStr">
        <is>
          <t>03/2026</t>
        </is>
      </c>
    </row>
    <row r="619">
      <c r="A619" t="n">
        <v>77094</v>
      </c>
      <c r="B619" t="n">
        <v>128</v>
      </c>
      <c r="C619" s="556" t="n">
        <v>46082</v>
      </c>
      <c r="D619" t="inlineStr">
        <is>
          <t>Love Cabaret</t>
        </is>
      </c>
      <c r="E619" t="n">
        <v>26465</v>
      </c>
      <c r="F619" t="inlineStr">
        <is>
          <t>BAGUETE FERMENTACAO NATURAL 30CM C/250G UN</t>
        </is>
      </c>
      <c r="G619" t="n">
        <v>1.2</v>
      </c>
      <c r="H619" t="inlineStr">
        <is>
          <t>UN</t>
        </is>
      </c>
      <c r="I619" t="inlineStr">
        <is>
          <t>03/2026</t>
        </is>
      </c>
    </row>
    <row r="620">
      <c r="A620" t="n">
        <v>77095</v>
      </c>
      <c r="B620" t="n">
        <v>128</v>
      </c>
      <c r="C620" s="556" t="n">
        <v>46082</v>
      </c>
      <c r="D620" t="inlineStr">
        <is>
          <t>Love Cabaret</t>
        </is>
      </c>
      <c r="E620" t="n">
        <v>19567</v>
      </c>
      <c r="F620" t="inlineStr">
        <is>
          <t>PIMENTA JAMAICA EM GRAO KG</t>
        </is>
      </c>
      <c r="G620" t="n">
        <v>1.1</v>
      </c>
      <c r="H620" t="inlineStr">
        <is>
          <t>KG</t>
        </is>
      </c>
      <c r="I620" t="inlineStr">
        <is>
          <t>03/2026</t>
        </is>
      </c>
    </row>
    <row r="621">
      <c r="A621" t="n">
        <v>77096</v>
      </c>
      <c r="B621" t="n">
        <v>128</v>
      </c>
      <c r="C621" s="556" t="n">
        <v>46082</v>
      </c>
      <c r="D621" t="inlineStr">
        <is>
          <t>Love Cabaret</t>
        </is>
      </c>
      <c r="E621" t="n">
        <v>18113</v>
      </c>
      <c r="F621" t="inlineStr">
        <is>
          <t>WHISKY JOHNNIE WALKER GREEN LABEL 750ML</t>
        </is>
      </c>
      <c r="G621" t="n">
        <v>1.07</v>
      </c>
      <c r="H621" t="inlineStr">
        <is>
          <t>GR</t>
        </is>
      </c>
      <c r="I621" t="inlineStr">
        <is>
          <t>03/2026</t>
        </is>
      </c>
    </row>
    <row r="622">
      <c r="A622" t="n">
        <v>77097</v>
      </c>
      <c r="B622" t="n">
        <v>128</v>
      </c>
      <c r="C622" s="556" t="n">
        <v>46082</v>
      </c>
      <c r="D622" t="inlineStr">
        <is>
          <t>Love Cabaret</t>
        </is>
      </c>
      <c r="E622" t="n">
        <v>23992</v>
      </c>
      <c r="F622" t="inlineStr">
        <is>
          <t>ACIDO MALICO KG</t>
        </is>
      </c>
      <c r="G622" t="n">
        <v>1</v>
      </c>
      <c r="H622" t="inlineStr">
        <is>
          <t>KG</t>
        </is>
      </c>
      <c r="I622" t="inlineStr">
        <is>
          <t>03/2026</t>
        </is>
      </c>
    </row>
    <row r="623">
      <c r="A623" t="n">
        <v>77098</v>
      </c>
      <c r="B623" t="n">
        <v>128</v>
      </c>
      <c r="C623" s="556" t="n">
        <v>46082</v>
      </c>
      <c r="D623" t="inlineStr">
        <is>
          <t>Love Cabaret</t>
        </is>
      </c>
      <c r="E623" t="n">
        <v>25282</v>
      </c>
      <c r="F623" t="inlineStr">
        <is>
          <t>FRUTOSE CRISTAL KG</t>
        </is>
      </c>
      <c r="G623" t="n">
        <v>1</v>
      </c>
      <c r="H623" t="inlineStr">
        <is>
          <t>KG</t>
        </is>
      </c>
      <c r="I623" t="inlineStr">
        <is>
          <t>03/2026</t>
        </is>
      </c>
    </row>
    <row r="624">
      <c r="A624" t="n">
        <v>77099</v>
      </c>
      <c r="B624" t="n">
        <v>128</v>
      </c>
      <c r="C624" s="556" t="n">
        <v>46082</v>
      </c>
      <c r="D624" t="inlineStr">
        <is>
          <t>Love Cabaret</t>
        </is>
      </c>
      <c r="E624" t="n">
        <v>20660</v>
      </c>
      <c r="F624" t="inlineStr">
        <is>
          <t>LEITE CONDENSADO MOCA C/2,6KG</t>
        </is>
      </c>
      <c r="G624" t="n">
        <v>1</v>
      </c>
      <c r="H624" t="inlineStr">
        <is>
          <t>LT</t>
        </is>
      </c>
      <c r="I624" t="inlineStr">
        <is>
          <t>03/2026</t>
        </is>
      </c>
    </row>
    <row r="625">
      <c r="A625" t="n">
        <v>77100</v>
      </c>
      <c r="B625" t="n">
        <v>128</v>
      </c>
      <c r="C625" s="556" t="n">
        <v>46082</v>
      </c>
      <c r="D625" t="inlineStr">
        <is>
          <t>Love Cabaret</t>
        </is>
      </c>
      <c r="E625" t="n">
        <v>23489</v>
      </c>
      <c r="F625" t="inlineStr">
        <is>
          <t>SAL DE PARRILLA KG</t>
        </is>
      </c>
      <c r="G625" t="n">
        <v>1</v>
      </c>
      <c r="H625" t="inlineStr">
        <is>
          <t>KG</t>
        </is>
      </c>
      <c r="I625" t="inlineStr">
        <is>
          <t>03/2026</t>
        </is>
      </c>
    </row>
    <row r="626">
      <c r="A626" t="n">
        <v>77101</v>
      </c>
      <c r="B626" t="n">
        <v>128</v>
      </c>
      <c r="C626" s="556" t="n">
        <v>46082</v>
      </c>
      <c r="D626" t="inlineStr">
        <is>
          <t>Love Cabaret</t>
        </is>
      </c>
      <c r="E626" t="n">
        <v>20614</v>
      </c>
      <c r="F626" t="inlineStr">
        <is>
          <t>PASTA GERGELIM TAHINE ISTAMBUL 5006 LT</t>
        </is>
      </c>
      <c r="G626" t="n">
        <v>1</v>
      </c>
      <c r="H626" t="inlineStr">
        <is>
          <t>UN</t>
        </is>
      </c>
      <c r="I626" t="inlineStr">
        <is>
          <t>03/2026</t>
        </is>
      </c>
    </row>
    <row r="627">
      <c r="A627" t="n">
        <v>77102</v>
      </c>
      <c r="B627" t="n">
        <v>128</v>
      </c>
      <c r="C627" s="556" t="n">
        <v>46082</v>
      </c>
      <c r="D627" t="inlineStr">
        <is>
          <t>Love Cabaret</t>
        </is>
      </c>
      <c r="E627" t="n">
        <v>18477</v>
      </c>
      <c r="F627" t="inlineStr">
        <is>
          <t>CACHACA ORIGINAL OURO ENGENHO CANTAREIRA 750ML</t>
        </is>
      </c>
      <c r="G627" t="n">
        <v>1</v>
      </c>
      <c r="H627" t="inlineStr">
        <is>
          <t>GR</t>
        </is>
      </c>
      <c r="I627" t="inlineStr">
        <is>
          <t>03/2026</t>
        </is>
      </c>
    </row>
    <row r="628">
      <c r="A628" t="n">
        <v>77103</v>
      </c>
      <c r="B628" t="n">
        <v>128</v>
      </c>
      <c r="C628" s="556" t="n">
        <v>46082</v>
      </c>
      <c r="D628" t="inlineStr">
        <is>
          <t>Love Cabaret</t>
        </is>
      </c>
      <c r="E628" t="n">
        <v>18293</v>
      </c>
      <c r="F628" t="inlineStr">
        <is>
          <t>LICOR BAILEYS 750ML</t>
        </is>
      </c>
      <c r="G628" t="n">
        <v>1</v>
      </c>
      <c r="H628" t="inlineStr">
        <is>
          <t>GR</t>
        </is>
      </c>
      <c r="I628" t="inlineStr">
        <is>
          <t>03/2026</t>
        </is>
      </c>
    </row>
    <row r="629">
      <c r="A629" t="n">
        <v>77104</v>
      </c>
      <c r="B629" t="n">
        <v>128</v>
      </c>
      <c r="C629" s="556" t="n">
        <v>46082</v>
      </c>
      <c r="D629" t="inlineStr">
        <is>
          <t>Love Cabaret</t>
        </is>
      </c>
      <c r="E629" t="n">
        <v>18153</v>
      </c>
      <c r="F629" t="inlineStr">
        <is>
          <t>WHISKY BOURBON WOODFORD RESERVE 750ML</t>
        </is>
      </c>
      <c r="G629" t="n">
        <v>1</v>
      </c>
      <c r="H629" t="inlineStr">
        <is>
          <t>GR</t>
        </is>
      </c>
      <c r="I629" t="inlineStr">
        <is>
          <t>03/2026</t>
        </is>
      </c>
    </row>
    <row r="630">
      <c r="A630" t="n">
        <v>77105</v>
      </c>
      <c r="B630" t="n">
        <v>128</v>
      </c>
      <c r="C630" s="556" t="n">
        <v>46082</v>
      </c>
      <c r="D630" t="inlineStr">
        <is>
          <t>Love Cabaret</t>
        </is>
      </c>
      <c r="E630" t="n">
        <v>18140</v>
      </c>
      <c r="F630" t="inlineStr">
        <is>
          <t>WHISKY GENTLEMAN JACK SILVER 1L</t>
        </is>
      </c>
      <c r="G630" t="n">
        <v>1</v>
      </c>
      <c r="H630" t="inlineStr">
        <is>
          <t>GR</t>
        </is>
      </c>
      <c r="I630" t="inlineStr">
        <is>
          <t>03/2026</t>
        </is>
      </c>
    </row>
    <row r="631">
      <c r="A631" t="n">
        <v>77106</v>
      </c>
      <c r="B631" t="n">
        <v>128</v>
      </c>
      <c r="C631" s="556" t="n">
        <v>46082</v>
      </c>
      <c r="D631" t="inlineStr">
        <is>
          <t>Love Cabaret</t>
        </is>
      </c>
      <c r="E631" t="n">
        <v>20653</v>
      </c>
      <c r="F631" t="inlineStr">
        <is>
          <t>LEITE DE COCO SOCOCO C/1L UN</t>
        </is>
      </c>
      <c r="G631" t="n">
        <v>1</v>
      </c>
      <c r="H631" t="inlineStr">
        <is>
          <t>UN</t>
        </is>
      </c>
      <c r="I631" t="inlineStr">
        <is>
          <t>03/2026</t>
        </is>
      </c>
    </row>
    <row r="632">
      <c r="A632" t="n">
        <v>77107</v>
      </c>
      <c r="B632" t="n">
        <v>128</v>
      </c>
      <c r="C632" s="556" t="n">
        <v>46082</v>
      </c>
      <c r="D632" t="inlineStr">
        <is>
          <t>Love Cabaret</t>
        </is>
      </c>
      <c r="E632" t="n">
        <v>27875</v>
      </c>
      <c r="F632" t="inlineStr">
        <is>
          <t>APERITIVO MOONSHINE WHITE DUCK 700ML</t>
        </is>
      </c>
      <c r="G632" t="n">
        <v>1</v>
      </c>
      <c r="H632" t="inlineStr">
        <is>
          <t>UN</t>
        </is>
      </c>
      <c r="I632" t="inlineStr">
        <is>
          <t>03/2026</t>
        </is>
      </c>
    </row>
    <row r="633">
      <c r="A633" t="n">
        <v>77108</v>
      </c>
      <c r="B633" t="n">
        <v>128</v>
      </c>
      <c r="C633" s="556" t="n">
        <v>46082</v>
      </c>
      <c r="D633" t="inlineStr">
        <is>
          <t>Love Cabaret</t>
        </is>
      </c>
      <c r="E633" t="n">
        <v>19982</v>
      </c>
      <c r="F633" t="inlineStr">
        <is>
          <t>MOLHO INGLES CEPERA C/1L</t>
        </is>
      </c>
      <c r="G633" t="n">
        <v>0.9</v>
      </c>
      <c r="H633" t="inlineStr">
        <is>
          <t>FR</t>
        </is>
      </c>
      <c r="I633" t="inlineStr">
        <is>
          <t>03/2026</t>
        </is>
      </c>
    </row>
    <row r="634">
      <c r="A634" t="n">
        <v>77109</v>
      </c>
      <c r="B634" t="n">
        <v>128</v>
      </c>
      <c r="C634" s="556" t="n">
        <v>46082</v>
      </c>
      <c r="D634" t="inlineStr">
        <is>
          <t>Love Cabaret</t>
        </is>
      </c>
      <c r="E634" t="n">
        <v>19647</v>
      </c>
      <c r="F634" t="inlineStr">
        <is>
          <t>ALHO PORO KG</t>
        </is>
      </c>
      <c r="G634" t="n">
        <v>0.9</v>
      </c>
      <c r="H634" t="inlineStr">
        <is>
          <t>KG</t>
        </is>
      </c>
      <c r="I634" t="inlineStr">
        <is>
          <t>03/2026</t>
        </is>
      </c>
    </row>
    <row r="635">
      <c r="A635" t="n">
        <v>77110</v>
      </c>
      <c r="B635" t="n">
        <v>128</v>
      </c>
      <c r="C635" s="556" t="n">
        <v>46082</v>
      </c>
      <c r="D635" t="inlineStr">
        <is>
          <t>Love Cabaret</t>
        </is>
      </c>
      <c r="E635" t="n">
        <v>20053</v>
      </c>
      <c r="F635" t="inlineStr">
        <is>
          <t>KETCHUP TRADICIONAL HEMMER C/3,8KG</t>
        </is>
      </c>
      <c r="G635" t="n">
        <v>0.88</v>
      </c>
      <c r="H635" t="inlineStr">
        <is>
          <t>PC</t>
        </is>
      </c>
      <c r="I635" t="inlineStr">
        <is>
          <t>03/2026</t>
        </is>
      </c>
    </row>
    <row r="636">
      <c r="A636" t="n">
        <v>77111</v>
      </c>
      <c r="B636" t="n">
        <v>128</v>
      </c>
      <c r="C636" s="556" t="n">
        <v>46082</v>
      </c>
      <c r="D636" t="inlineStr">
        <is>
          <t>Love Cabaret</t>
        </is>
      </c>
      <c r="E636" t="n">
        <v>24620</v>
      </c>
      <c r="F636" t="inlineStr">
        <is>
          <t>NIBS DE CACAU KG</t>
        </is>
      </c>
      <c r="G636" t="n">
        <v>0.87</v>
      </c>
      <c r="H636" t="inlineStr">
        <is>
          <t>KG</t>
        </is>
      </c>
      <c r="I636" t="inlineStr">
        <is>
          <t>03/2026</t>
        </is>
      </c>
    </row>
    <row r="637">
      <c r="A637" t="n">
        <v>77112</v>
      </c>
      <c r="B637" t="n">
        <v>128</v>
      </c>
      <c r="C637" s="556" t="n">
        <v>46082</v>
      </c>
      <c r="D637" t="inlineStr">
        <is>
          <t>Love Cabaret</t>
        </is>
      </c>
      <c r="E637" t="n">
        <v>24037</v>
      </c>
      <c r="F637" t="inlineStr">
        <is>
          <t>ALHO TRITURADO FRITO</t>
        </is>
      </c>
      <c r="G637" t="n">
        <v>0.87</v>
      </c>
      <c r="H637" t="inlineStr">
        <is>
          <t>KG</t>
        </is>
      </c>
      <c r="I637" t="inlineStr">
        <is>
          <t>03/2026</t>
        </is>
      </c>
    </row>
    <row r="638">
      <c r="A638" t="n">
        <v>77113</v>
      </c>
      <c r="B638" t="n">
        <v>128</v>
      </c>
      <c r="C638" s="556" t="n">
        <v>46082</v>
      </c>
      <c r="D638" t="inlineStr">
        <is>
          <t>Love Cabaret</t>
        </is>
      </c>
      <c r="E638" t="n">
        <v>18111</v>
      </c>
      <c r="F638" t="inlineStr">
        <is>
          <t>WHISKY JOHNNIE WALKER RED LABEL 1L</t>
        </is>
      </c>
      <c r="G638" t="n">
        <v>0.87</v>
      </c>
      <c r="H638" t="inlineStr">
        <is>
          <t>GR</t>
        </is>
      </c>
      <c r="I638" t="inlineStr">
        <is>
          <t>03/2026</t>
        </is>
      </c>
    </row>
    <row r="639">
      <c r="A639" t="n">
        <v>77114</v>
      </c>
      <c r="B639" t="n">
        <v>128</v>
      </c>
      <c r="C639" s="556" t="n">
        <v>46082</v>
      </c>
      <c r="D639" t="inlineStr">
        <is>
          <t>Love Cabaret</t>
        </is>
      </c>
      <c r="E639" t="n">
        <v>24296</v>
      </c>
      <c r="F639" t="inlineStr">
        <is>
          <t>GERGELIM BRANCO KG</t>
        </is>
      </c>
      <c r="G639" t="n">
        <v>0.8</v>
      </c>
      <c r="H639" t="inlineStr">
        <is>
          <t>KG</t>
        </is>
      </c>
      <c r="I639" t="inlineStr">
        <is>
          <t>03/2026</t>
        </is>
      </c>
    </row>
    <row r="640">
      <c r="A640" t="n">
        <v>77115</v>
      </c>
      <c r="B640" t="n">
        <v>128</v>
      </c>
      <c r="C640" s="556" t="n">
        <v>46082</v>
      </c>
      <c r="D640" t="inlineStr">
        <is>
          <t>Love Cabaret</t>
        </is>
      </c>
      <c r="E640" t="n">
        <v>23633</v>
      </c>
      <c r="F640" t="inlineStr">
        <is>
          <t>FLOR DE HIBISCO KG</t>
        </is>
      </c>
      <c r="G640" t="n">
        <v>0.78</v>
      </c>
      <c r="H640" t="inlineStr">
        <is>
          <t>KG</t>
        </is>
      </c>
      <c r="I640" t="inlineStr">
        <is>
          <t>03/2026</t>
        </is>
      </c>
    </row>
    <row r="641">
      <c r="A641" t="n">
        <v>77116</v>
      </c>
      <c r="B641" t="n">
        <v>128</v>
      </c>
      <c r="C641" s="556" t="n">
        <v>46082</v>
      </c>
      <c r="D641" t="inlineStr">
        <is>
          <t>Love Cabaret</t>
        </is>
      </c>
      <c r="E641" t="n">
        <v>27142</v>
      </c>
      <c r="F641" t="inlineStr">
        <is>
          <t>PASTA DE PIMENTA GOCHUJANG KG</t>
        </is>
      </c>
      <c r="G641" t="n">
        <v>0.75</v>
      </c>
      <c r="H641" t="inlineStr">
        <is>
          <t>KG</t>
        </is>
      </c>
      <c r="I641" t="inlineStr">
        <is>
          <t>03/2026</t>
        </is>
      </c>
    </row>
    <row r="642">
      <c r="A642" t="n">
        <v>77117</v>
      </c>
      <c r="B642" t="n">
        <v>128</v>
      </c>
      <c r="C642" s="556" t="n">
        <v>46082</v>
      </c>
      <c r="D642" t="inlineStr">
        <is>
          <t>Love Cabaret</t>
        </is>
      </c>
      <c r="E642" t="n">
        <v>18313</v>
      </c>
      <c r="F642" t="inlineStr">
        <is>
          <t>LICOR DRAMBUIE 750ML</t>
        </is>
      </c>
      <c r="G642" t="n">
        <v>0.73</v>
      </c>
      <c r="H642" t="inlineStr">
        <is>
          <t>GR</t>
        </is>
      </c>
      <c r="I642" t="inlineStr">
        <is>
          <t>03/2026</t>
        </is>
      </c>
    </row>
    <row r="643">
      <c r="A643" t="n">
        <v>77118</v>
      </c>
      <c r="B643" t="n">
        <v>128</v>
      </c>
      <c r="C643" s="556" t="n">
        <v>46082</v>
      </c>
      <c r="D643" t="inlineStr">
        <is>
          <t>Love Cabaret</t>
        </is>
      </c>
      <c r="E643" t="n">
        <v>19415</v>
      </c>
      <c r="F643" t="inlineStr">
        <is>
          <t>MARGARINA COM SAL QUALY 500G UN</t>
        </is>
      </c>
      <c r="G643" t="n">
        <v>0.7</v>
      </c>
      <c r="H643" t="inlineStr">
        <is>
          <t>UN</t>
        </is>
      </c>
      <c r="I643" t="inlineStr">
        <is>
          <t>03/2026</t>
        </is>
      </c>
    </row>
    <row r="644">
      <c r="A644" t="n">
        <v>77119</v>
      </c>
      <c r="B644" t="n">
        <v>128</v>
      </c>
      <c r="C644" s="556" t="n">
        <v>46082</v>
      </c>
      <c r="D644" t="inlineStr">
        <is>
          <t>Love Cabaret</t>
        </is>
      </c>
      <c r="E644" t="n">
        <v>24169</v>
      </c>
      <c r="F644" t="inlineStr">
        <is>
          <t>COCO RALADO DESIDRATADO SEM ACUCAR KG</t>
        </is>
      </c>
      <c r="G644" t="n">
        <v>0.7</v>
      </c>
      <c r="H644" t="inlineStr">
        <is>
          <t>KG</t>
        </is>
      </c>
      <c r="I644" t="inlineStr">
        <is>
          <t>03/2026</t>
        </is>
      </c>
    </row>
    <row r="645">
      <c r="A645" t="n">
        <v>77120</v>
      </c>
      <c r="B645" t="n">
        <v>128</v>
      </c>
      <c r="C645" s="556" t="n">
        <v>46082</v>
      </c>
      <c r="D645" t="inlineStr">
        <is>
          <t>Love Cabaret</t>
        </is>
      </c>
      <c r="E645" t="n">
        <v>24509</v>
      </c>
      <c r="F645" t="inlineStr">
        <is>
          <t>CEBOLA BRANCA KG</t>
        </is>
      </c>
      <c r="G645" t="n">
        <v>0.6</v>
      </c>
      <c r="H645" t="inlineStr">
        <is>
          <t>KG</t>
        </is>
      </c>
      <c r="I645" t="inlineStr">
        <is>
          <t>03/2026</t>
        </is>
      </c>
    </row>
    <row r="646">
      <c r="A646" t="n">
        <v>77121</v>
      </c>
      <c r="B646" t="n">
        <v>128</v>
      </c>
      <c r="C646" s="556" t="n">
        <v>46082</v>
      </c>
      <c r="D646" t="inlineStr">
        <is>
          <t>Love Cabaret</t>
        </is>
      </c>
      <c r="E646" t="n">
        <v>26731</v>
      </c>
      <c r="F646" t="inlineStr">
        <is>
          <t>CERVEJA PRAYA LAGER 355ML C/6 UN</t>
        </is>
      </c>
      <c r="G646" t="n">
        <v>0.5</v>
      </c>
      <c r="H646" t="inlineStr">
        <is>
          <t>PC</t>
        </is>
      </c>
      <c r="I646" t="inlineStr">
        <is>
          <t>03/2026</t>
        </is>
      </c>
    </row>
    <row r="647">
      <c r="A647" t="n">
        <v>77122</v>
      </c>
      <c r="B647" t="n">
        <v>128</v>
      </c>
      <c r="C647" s="556" t="n">
        <v>46082</v>
      </c>
      <c r="D647" t="inlineStr">
        <is>
          <t>Love Cabaret</t>
        </is>
      </c>
      <c r="E647" t="n">
        <v>18157</v>
      </c>
      <c r="F647" t="inlineStr">
        <is>
          <t>WHISKY BOURBON BULLEIT 750ML</t>
        </is>
      </c>
      <c r="G647" t="n">
        <v>0.48</v>
      </c>
      <c r="H647" t="inlineStr">
        <is>
          <t>GR</t>
        </is>
      </c>
      <c r="I647" t="inlineStr">
        <is>
          <t>03/2026</t>
        </is>
      </c>
    </row>
    <row r="648">
      <c r="A648" t="n">
        <v>77123</v>
      </c>
      <c r="B648" t="n">
        <v>128</v>
      </c>
      <c r="C648" s="556" t="n">
        <v>46082</v>
      </c>
      <c r="D648" t="inlineStr">
        <is>
          <t>Love Cabaret</t>
        </is>
      </c>
      <c r="E648" t="n">
        <v>23546</v>
      </c>
      <c r="F648" t="inlineStr">
        <is>
          <t>CARDAMOMO INTEIRO VERDE KG</t>
        </is>
      </c>
      <c r="G648" t="n">
        <v>0.48</v>
      </c>
      <c r="H648" t="inlineStr">
        <is>
          <t>KG</t>
        </is>
      </c>
      <c r="I648" t="inlineStr">
        <is>
          <t>03/2026</t>
        </is>
      </c>
    </row>
    <row r="649">
      <c r="A649" t="n">
        <v>77124</v>
      </c>
      <c r="B649" t="n">
        <v>128</v>
      </c>
      <c r="C649" s="556" t="n">
        <v>46082</v>
      </c>
      <c r="D649" t="inlineStr">
        <is>
          <t>Love Cabaret</t>
        </is>
      </c>
      <c r="E649" t="n">
        <v>26008</v>
      </c>
      <c r="F649" t="inlineStr">
        <is>
          <t>VERMOUTH CARPANO ROSSO CLASSICO ARGENTINO 950ML</t>
        </is>
      </c>
      <c r="G649" t="n">
        <v>0.45</v>
      </c>
      <c r="H649" t="inlineStr">
        <is>
          <t>GR</t>
        </is>
      </c>
      <c r="I649" t="inlineStr">
        <is>
          <t>03/2026</t>
        </is>
      </c>
    </row>
    <row r="650">
      <c r="A650" t="n">
        <v>77125</v>
      </c>
      <c r="B650" t="n">
        <v>128</v>
      </c>
      <c r="C650" s="556" t="n">
        <v>46082</v>
      </c>
      <c r="D650" t="inlineStr">
        <is>
          <t>Love Cabaret</t>
        </is>
      </c>
      <c r="E650" t="n">
        <v>24556</v>
      </c>
      <c r="F650" t="inlineStr">
        <is>
          <t>PAO DE HAMBURGUER NA MASSA DE BRIOCHE PINCELADO CAIXA C/72 UN 18 PACOTES X 4 UN COD 111</t>
        </is>
      </c>
      <c r="G650" t="n">
        <v>0.44</v>
      </c>
      <c r="H650" t="inlineStr">
        <is>
          <t>CX</t>
        </is>
      </c>
      <c r="I650" t="inlineStr">
        <is>
          <t>03/2026</t>
        </is>
      </c>
    </row>
    <row r="651">
      <c r="A651" t="n">
        <v>77126</v>
      </c>
      <c r="B651" t="n">
        <v>128</v>
      </c>
      <c r="C651" s="556" t="n">
        <v>46082</v>
      </c>
      <c r="D651" t="inlineStr">
        <is>
          <t>Love Cabaret</t>
        </is>
      </c>
      <c r="E651" t="n">
        <v>24036</v>
      </c>
      <c r="F651" t="inlineStr">
        <is>
          <t>ALHO EM PO 1KG UN</t>
        </is>
      </c>
      <c r="G651" t="n">
        <v>0.42</v>
      </c>
      <c r="H651" t="inlineStr">
        <is>
          <t>UN</t>
        </is>
      </c>
      <c r="I651" t="inlineStr">
        <is>
          <t>03/2026</t>
        </is>
      </c>
    </row>
    <row r="652">
      <c r="A652" t="n">
        <v>77127</v>
      </c>
      <c r="B652" t="n">
        <v>128</v>
      </c>
      <c r="C652" s="556" t="n">
        <v>46082</v>
      </c>
      <c r="D652" t="inlineStr">
        <is>
          <t>Love Cabaret</t>
        </is>
      </c>
      <c r="E652" t="n">
        <v>24831</v>
      </c>
      <c r="F652" t="inlineStr">
        <is>
          <t>ACIDO TARTARICO KG</t>
        </is>
      </c>
      <c r="G652" t="n">
        <v>0.4</v>
      </c>
      <c r="H652" t="inlineStr">
        <is>
          <t>KG</t>
        </is>
      </c>
      <c r="I652" t="inlineStr">
        <is>
          <t>03/2026</t>
        </is>
      </c>
    </row>
    <row r="653">
      <c r="A653" t="n">
        <v>77128</v>
      </c>
      <c r="B653" t="n">
        <v>128</v>
      </c>
      <c r="C653" s="556" t="n">
        <v>46082</v>
      </c>
      <c r="D653" t="inlineStr">
        <is>
          <t>Love Cabaret</t>
        </is>
      </c>
      <c r="E653" t="n">
        <v>19503</v>
      </c>
      <c r="F653" t="inlineStr">
        <is>
          <t>ALFACE CRESPA KG</t>
        </is>
      </c>
      <c r="G653" t="n">
        <v>0.38</v>
      </c>
      <c r="H653" t="inlineStr">
        <is>
          <t>KG</t>
        </is>
      </c>
      <c r="I653" t="inlineStr">
        <is>
          <t>03/2026</t>
        </is>
      </c>
    </row>
    <row r="654">
      <c r="A654" t="n">
        <v>77129</v>
      </c>
      <c r="B654" t="n">
        <v>128</v>
      </c>
      <c r="C654" s="556" t="n">
        <v>46082</v>
      </c>
      <c r="D654" t="inlineStr">
        <is>
          <t>Love Cabaret</t>
        </is>
      </c>
      <c r="E654" t="n">
        <v>18542</v>
      </c>
      <c r="F654" t="inlineStr">
        <is>
          <t>APERITIVO CYNAR 70 PROOF 1L</t>
        </is>
      </c>
      <c r="G654" t="n">
        <v>0.35</v>
      </c>
      <c r="H654" t="inlineStr">
        <is>
          <t>GR</t>
        </is>
      </c>
      <c r="I654" t="inlineStr">
        <is>
          <t>03/2026</t>
        </is>
      </c>
    </row>
    <row r="655">
      <c r="A655" t="n">
        <v>77130</v>
      </c>
      <c r="B655" t="n">
        <v>128</v>
      </c>
      <c r="C655" s="556" t="n">
        <v>46082</v>
      </c>
      <c r="D655" t="inlineStr">
        <is>
          <t>Love Cabaret</t>
        </is>
      </c>
      <c r="E655" t="n">
        <v>18097</v>
      </c>
      <c r="F655" t="inlineStr">
        <is>
          <t>WHISKY TALISKER SINGLE MALT 10 ANOS 720ML</t>
        </is>
      </c>
      <c r="G655" t="n">
        <v>0.2</v>
      </c>
      <c r="H655" t="inlineStr">
        <is>
          <t>GR</t>
        </is>
      </c>
      <c r="I655" t="inlineStr">
        <is>
          <t>03/2026</t>
        </is>
      </c>
    </row>
    <row r="656">
      <c r="A656" t="n">
        <v>77131</v>
      </c>
      <c r="B656" t="n">
        <v>128</v>
      </c>
      <c r="C656" s="556" t="n">
        <v>46082</v>
      </c>
      <c r="D656" t="inlineStr">
        <is>
          <t>Love Cabaret</t>
        </is>
      </c>
      <c r="E656" t="n">
        <v>20044</v>
      </c>
      <c r="F656" t="inlineStr">
        <is>
          <t>CHIMICHURRI KG</t>
        </is>
      </c>
      <c r="G656" t="n">
        <v>0.11</v>
      </c>
      <c r="H656" t="inlineStr">
        <is>
          <t>KG</t>
        </is>
      </c>
      <c r="I656" t="inlineStr">
        <is>
          <t>03/2026</t>
        </is>
      </c>
    </row>
    <row r="657">
      <c r="A657" t="n">
        <v>77132</v>
      </c>
      <c r="B657" t="n">
        <v>128</v>
      </c>
      <c r="C657" s="556" t="n">
        <v>46082</v>
      </c>
      <c r="D657" t="inlineStr">
        <is>
          <t>Love Cabaret</t>
        </is>
      </c>
      <c r="E657" t="n">
        <v>19570</v>
      </c>
      <c r="F657" t="inlineStr">
        <is>
          <t>PIMENTA JALAPENO KG</t>
        </is>
      </c>
      <c r="G657" t="n">
        <v>0.11</v>
      </c>
      <c r="H657" t="inlineStr">
        <is>
          <t>KG</t>
        </is>
      </c>
      <c r="I657" t="inlineStr">
        <is>
          <t>03/2026</t>
        </is>
      </c>
    </row>
    <row r="658">
      <c r="A658" t="n">
        <v>77133</v>
      </c>
      <c r="B658" t="n">
        <v>128</v>
      </c>
      <c r="C658" s="556" t="n">
        <v>46082</v>
      </c>
      <c r="D658" t="inlineStr">
        <is>
          <t>Love Cabaret</t>
        </is>
      </c>
      <c r="E658" t="n">
        <v>19506</v>
      </c>
      <c r="F658" t="inlineStr">
        <is>
          <t>ALECRIM KG</t>
        </is>
      </c>
      <c r="G658" t="n">
        <v>0.1</v>
      </c>
      <c r="H658" t="inlineStr">
        <is>
          <t>KG</t>
        </is>
      </c>
      <c r="I658" t="inlineStr">
        <is>
          <t>03/2026</t>
        </is>
      </c>
    </row>
    <row r="659">
      <c r="A659" t="n">
        <v>77134</v>
      </c>
      <c r="B659" t="n">
        <v>128</v>
      </c>
      <c r="C659" s="556" t="n">
        <v>46082</v>
      </c>
      <c r="D659" t="inlineStr">
        <is>
          <t>Love Cabaret</t>
        </is>
      </c>
      <c r="E659" t="n">
        <v>23108</v>
      </c>
      <c r="F659" t="inlineStr">
        <is>
          <t>TOMILHO KG</t>
        </is>
      </c>
      <c r="G659" t="n">
        <v>0.08</v>
      </c>
      <c r="H659" t="inlineStr">
        <is>
          <t>KG</t>
        </is>
      </c>
      <c r="I659" t="inlineStr">
        <is>
          <t>03/2026</t>
        </is>
      </c>
    </row>
    <row r="660">
      <c r="A660" t="n">
        <v>77135</v>
      </c>
      <c r="B660" t="n">
        <v>128</v>
      </c>
      <c r="C660" s="556" t="n">
        <v>46082</v>
      </c>
      <c r="D660" t="inlineStr">
        <is>
          <t>Love Cabaret</t>
        </is>
      </c>
      <c r="E660" t="n">
        <v>24110</v>
      </c>
      <c r="F660" t="inlineStr">
        <is>
          <t>CANELA EM PO KG</t>
        </is>
      </c>
      <c r="G660" t="n">
        <v>0.07000000000000001</v>
      </c>
      <c r="H660" t="inlineStr">
        <is>
          <t>KG</t>
        </is>
      </c>
      <c r="I660" t="inlineStr">
        <is>
          <t>03/2026</t>
        </is>
      </c>
    </row>
    <row r="661">
      <c r="A661" t="n">
        <v>77136</v>
      </c>
      <c r="B661" t="n">
        <v>128</v>
      </c>
      <c r="C661" s="556" t="n">
        <v>46082</v>
      </c>
      <c r="D661" t="inlineStr">
        <is>
          <t>Love Cabaret</t>
        </is>
      </c>
      <c r="E661" t="n">
        <v>24392</v>
      </c>
      <c r="F661" t="inlineStr">
        <is>
          <t>OREGANO KG</t>
        </is>
      </c>
      <c r="G661" t="n">
        <v>0.05</v>
      </c>
      <c r="H661" t="inlineStr">
        <is>
          <t>KG</t>
        </is>
      </c>
      <c r="I661" t="inlineStr">
        <is>
          <t>03/2026</t>
        </is>
      </c>
    </row>
    <row r="662">
      <c r="A662" t="n">
        <v>80519</v>
      </c>
      <c r="B662" t="n">
        <v>128</v>
      </c>
      <c r="C662" s="556" t="n">
        <v>46113</v>
      </c>
      <c r="D662" t="inlineStr">
        <is>
          <t>Love Cabaret</t>
        </is>
      </c>
      <c r="E662" t="n">
        <v>28895</v>
      </c>
      <c r="F662" t="inlineStr">
        <is>
          <t>AGUA TONICA PRATA 269ML C/6UN</t>
        </is>
      </c>
      <c r="G662" t="n">
        <v>28.33</v>
      </c>
      <c r="H662" t="inlineStr">
        <is>
          <t>PC</t>
        </is>
      </c>
      <c r="I662" t="inlineStr">
        <is>
          <t>04/2026</t>
        </is>
      </c>
    </row>
    <row r="663">
      <c r="A663" t="n">
        <v>80520</v>
      </c>
      <c r="B663" t="n">
        <v>128</v>
      </c>
      <c r="C663" s="556" t="n">
        <v>46113</v>
      </c>
      <c r="D663" t="inlineStr">
        <is>
          <t>Love Cabaret</t>
        </is>
      </c>
      <c r="E663" t="n">
        <v>24556</v>
      </c>
      <c r="F663" t="inlineStr">
        <is>
          <t>PAO DE HAMBURGUER NA MASSA DE BRIOCHE PINCELADO CAIXA C/72 UN 18 PACOTES X 4 UN COD 111</t>
        </is>
      </c>
      <c r="G663" t="n">
        <v>2.33</v>
      </c>
      <c r="H663" t="inlineStr">
        <is>
          <t>CX</t>
        </is>
      </c>
      <c r="I663" t="inlineStr">
        <is>
          <t>04/2026</t>
        </is>
      </c>
    </row>
    <row r="664">
      <c r="A664" t="n">
        <v>80521</v>
      </c>
      <c r="B664" t="n">
        <v>128</v>
      </c>
      <c r="C664" s="556" t="n">
        <v>46113</v>
      </c>
      <c r="D664" t="inlineStr">
        <is>
          <t>Love Cabaret</t>
        </is>
      </c>
      <c r="E664" t="n">
        <v>24552</v>
      </c>
      <c r="F664" t="inlineStr">
        <is>
          <t>ESPUMANTE CASA PERINI BRUT 750ML</t>
        </is>
      </c>
      <c r="G664" t="n">
        <v>144.37</v>
      </c>
      <c r="H664" t="inlineStr">
        <is>
          <t>GR</t>
        </is>
      </c>
      <c r="I664" t="inlineStr">
        <is>
          <t>04/2026</t>
        </is>
      </c>
    </row>
    <row r="665">
      <c r="A665" t="n">
        <v>80522</v>
      </c>
      <c r="B665" t="n">
        <v>128</v>
      </c>
      <c r="C665" s="556" t="n">
        <v>46113</v>
      </c>
      <c r="D665" t="inlineStr">
        <is>
          <t>Love Cabaret</t>
        </is>
      </c>
      <c r="E665" t="n">
        <v>18359</v>
      </c>
      <c r="F665" t="inlineStr">
        <is>
          <t>GIN TANQUERAY 750ML</t>
        </is>
      </c>
      <c r="G665" t="n">
        <v>113.93</v>
      </c>
      <c r="H665" t="inlineStr">
        <is>
          <t>GR</t>
        </is>
      </c>
      <c r="I665" t="inlineStr">
        <is>
          <t>04/2026</t>
        </is>
      </c>
    </row>
    <row r="666">
      <c r="A666" t="n">
        <v>80523</v>
      </c>
      <c r="B666" t="n">
        <v>128</v>
      </c>
      <c r="C666" s="556" t="n">
        <v>46113</v>
      </c>
      <c r="D666" t="inlineStr">
        <is>
          <t>Love Cabaret</t>
        </is>
      </c>
      <c r="E666" t="n">
        <v>23096</v>
      </c>
      <c r="F666" t="inlineStr">
        <is>
          <t>OVO BRANCO UN</t>
        </is>
      </c>
      <c r="G666" t="n">
        <v>75</v>
      </c>
      <c r="H666" t="inlineStr">
        <is>
          <t>UN</t>
        </is>
      </c>
      <c r="I666" t="inlineStr">
        <is>
          <t>04/2026</t>
        </is>
      </c>
    </row>
    <row r="667">
      <c r="A667" t="n">
        <v>80524</v>
      </c>
      <c r="B667" t="n">
        <v>128</v>
      </c>
      <c r="C667" s="556" t="n">
        <v>46113</v>
      </c>
      <c r="D667" t="inlineStr">
        <is>
          <t>Love Cabaret</t>
        </is>
      </c>
      <c r="E667" t="n">
        <v>19203</v>
      </c>
      <c r="F667" t="inlineStr">
        <is>
          <t>IOGURTE INTEGRAL NESTLE C/170G UN</t>
        </is>
      </c>
      <c r="G667" t="n">
        <v>60</v>
      </c>
      <c r="H667" t="inlineStr">
        <is>
          <t>UN</t>
        </is>
      </c>
      <c r="I667" t="inlineStr">
        <is>
          <t>04/2026</t>
        </is>
      </c>
    </row>
    <row r="668">
      <c r="A668" t="n">
        <v>80525</v>
      </c>
      <c r="B668" t="n">
        <v>128</v>
      </c>
      <c r="C668" s="556" t="n">
        <v>46113</v>
      </c>
      <c r="D668" t="inlineStr">
        <is>
          <t>Love Cabaret</t>
        </is>
      </c>
      <c r="E668" t="n">
        <v>17950</v>
      </c>
      <c r="F668" t="inlineStr">
        <is>
          <t>AGUA MINERAL COM GAS LINDOIA PREMIUM  310ML C/12</t>
        </is>
      </c>
      <c r="G668" t="n">
        <v>58.42</v>
      </c>
      <c r="H668" t="inlineStr">
        <is>
          <t>PC</t>
        </is>
      </c>
      <c r="I668" t="inlineStr">
        <is>
          <t>04/2026</t>
        </is>
      </c>
    </row>
    <row r="669">
      <c r="A669" t="n">
        <v>80526</v>
      </c>
      <c r="B669" t="n">
        <v>128</v>
      </c>
      <c r="C669" s="556" t="n">
        <v>46113</v>
      </c>
      <c r="D669" t="inlineStr">
        <is>
          <t>Love Cabaret</t>
        </is>
      </c>
      <c r="E669" t="n">
        <v>17958</v>
      </c>
      <c r="F669" t="inlineStr">
        <is>
          <t>AGUA MINERAL SEM GAS LINDOIA PREMIUM  310ML C/12</t>
        </is>
      </c>
      <c r="G669" t="n">
        <v>48.75</v>
      </c>
      <c r="H669" t="inlineStr">
        <is>
          <t>PC</t>
        </is>
      </c>
      <c r="I669" t="inlineStr">
        <is>
          <t>04/2026</t>
        </is>
      </c>
    </row>
    <row r="670">
      <c r="A670" t="n">
        <v>80527</v>
      </c>
      <c r="B670" t="n">
        <v>128</v>
      </c>
      <c r="C670" s="556" t="n">
        <v>46113</v>
      </c>
      <c r="D670" t="inlineStr">
        <is>
          <t>Love Cabaret</t>
        </is>
      </c>
      <c r="E670" t="n">
        <v>24138</v>
      </c>
      <c r="F670" t="inlineStr">
        <is>
          <t>CERVEJA HEINEKEN LONG NECK 330ML C/24</t>
        </is>
      </c>
      <c r="G670" t="n">
        <v>47.92</v>
      </c>
      <c r="H670" t="inlineStr">
        <is>
          <t>PC</t>
        </is>
      </c>
      <c r="I670" t="inlineStr">
        <is>
          <t>04/2026</t>
        </is>
      </c>
    </row>
    <row r="671">
      <c r="A671" t="n">
        <v>80528</v>
      </c>
      <c r="B671" t="n">
        <v>128</v>
      </c>
      <c r="C671" s="556" t="n">
        <v>46113</v>
      </c>
      <c r="D671" t="inlineStr">
        <is>
          <t>Love Cabaret</t>
        </is>
      </c>
      <c r="E671" t="n">
        <v>20985</v>
      </c>
      <c r="F671" t="inlineStr">
        <is>
          <t>OLEO DE SOJA LIZA 900ML</t>
        </is>
      </c>
      <c r="G671" t="n">
        <v>44.9</v>
      </c>
      <c r="H671" t="inlineStr">
        <is>
          <t>UN</t>
        </is>
      </c>
      <c r="I671" t="inlineStr">
        <is>
          <t>04/2026</t>
        </is>
      </c>
    </row>
    <row r="672">
      <c r="A672" t="n">
        <v>80529</v>
      </c>
      <c r="B672" t="n">
        <v>128</v>
      </c>
      <c r="C672" s="556" t="n">
        <v>46113</v>
      </c>
      <c r="D672" t="inlineStr">
        <is>
          <t>Love Cabaret</t>
        </is>
      </c>
      <c r="E672" t="n">
        <v>18547</v>
      </c>
      <c r="F672" t="inlineStr">
        <is>
          <t>APERITIVO APEROL 750ML</t>
        </is>
      </c>
      <c r="G672" t="n">
        <v>42.8</v>
      </c>
      <c r="H672" t="inlineStr">
        <is>
          <t>GR</t>
        </is>
      </c>
      <c r="I672" t="inlineStr">
        <is>
          <t>04/2026</t>
        </is>
      </c>
    </row>
    <row r="673">
      <c r="A673" t="n">
        <v>80530</v>
      </c>
      <c r="B673" t="n">
        <v>128</v>
      </c>
      <c r="C673" s="556" t="n">
        <v>46113</v>
      </c>
      <c r="D673" t="inlineStr">
        <is>
          <t>Love Cabaret</t>
        </is>
      </c>
      <c r="E673" t="n">
        <v>27858</v>
      </c>
      <c r="F673" t="inlineStr">
        <is>
          <t>VINHO ROSE CHATEAU DE JAU / LE JAJA DE JAU ROSÉ DE SYRAH PAYS D'OC IGP LANGUEDOC</t>
        </is>
      </c>
      <c r="G673" t="n">
        <v>40</v>
      </c>
      <c r="H673" t="inlineStr">
        <is>
          <t>UN</t>
        </is>
      </c>
      <c r="I673" t="inlineStr">
        <is>
          <t>04/2026</t>
        </is>
      </c>
    </row>
    <row r="674">
      <c r="A674" t="n">
        <v>80531</v>
      </c>
      <c r="B674" t="n">
        <v>128</v>
      </c>
      <c r="C674" s="556" t="n">
        <v>46113</v>
      </c>
      <c r="D674" t="inlineStr">
        <is>
          <t>Love Cabaret</t>
        </is>
      </c>
      <c r="E674" t="n">
        <v>19017</v>
      </c>
      <c r="F674" t="inlineStr">
        <is>
          <t>FILE DE FRANGO KG</t>
        </is>
      </c>
      <c r="G674" t="n">
        <v>30</v>
      </c>
      <c r="H674" t="inlineStr">
        <is>
          <t>KG</t>
        </is>
      </c>
      <c r="I674" t="inlineStr">
        <is>
          <t>04/2026</t>
        </is>
      </c>
    </row>
    <row r="675">
      <c r="A675" t="n">
        <v>80532</v>
      </c>
      <c r="B675" t="n">
        <v>128</v>
      </c>
      <c r="C675" s="556" t="n">
        <v>46113</v>
      </c>
      <c r="D675" t="inlineStr">
        <is>
          <t>Love Cabaret</t>
        </is>
      </c>
      <c r="E675" t="n">
        <v>18545</v>
      </c>
      <c r="F675" t="inlineStr">
        <is>
          <t>APERITIVO CAMPARI 998ML</t>
        </is>
      </c>
      <c r="G675" t="n">
        <v>28.41</v>
      </c>
      <c r="H675" t="inlineStr">
        <is>
          <t>GR</t>
        </is>
      </c>
      <c r="I675" t="inlineStr">
        <is>
          <t>04/2026</t>
        </is>
      </c>
    </row>
    <row r="676">
      <c r="A676" t="n">
        <v>80533</v>
      </c>
      <c r="B676" t="n">
        <v>128</v>
      </c>
      <c r="C676" s="556" t="n">
        <v>46113</v>
      </c>
      <c r="D676" t="inlineStr">
        <is>
          <t>Love Cabaret</t>
        </is>
      </c>
      <c r="E676" t="n">
        <v>20114</v>
      </c>
      <c r="F676" t="inlineStr">
        <is>
          <t>MACARRAO LINGUINE GRANO DURO DIVELLA  500GR</t>
        </is>
      </c>
      <c r="G676" t="n">
        <v>28</v>
      </c>
      <c r="H676" t="inlineStr">
        <is>
          <t>UN</t>
        </is>
      </c>
      <c r="I676" t="inlineStr">
        <is>
          <t>04/2026</t>
        </is>
      </c>
    </row>
    <row r="677">
      <c r="A677" t="n">
        <v>80534</v>
      </c>
      <c r="B677" t="n">
        <v>128</v>
      </c>
      <c r="C677" s="556" t="n">
        <v>46113</v>
      </c>
      <c r="D677" t="inlineStr">
        <is>
          <t>Love Cabaret</t>
        </is>
      </c>
      <c r="E677" t="n">
        <v>26465</v>
      </c>
      <c r="F677" t="inlineStr">
        <is>
          <t>BAGUETE FERMENTACAO NATURAL 30CM C/250G UN</t>
        </is>
      </c>
      <c r="G677" t="n">
        <v>27</v>
      </c>
      <c r="H677" t="inlineStr">
        <is>
          <t>UN</t>
        </is>
      </c>
      <c r="I677" t="inlineStr">
        <is>
          <t>04/2026</t>
        </is>
      </c>
    </row>
    <row r="678">
      <c r="A678" t="n">
        <v>80535</v>
      </c>
      <c r="B678" t="n">
        <v>128</v>
      </c>
      <c r="C678" s="556" t="n">
        <v>46113</v>
      </c>
      <c r="D678" t="inlineStr">
        <is>
          <t>Love Cabaret</t>
        </is>
      </c>
      <c r="E678" t="n">
        <v>19421</v>
      </c>
      <c r="F678" t="inlineStr">
        <is>
          <t>LEITE INTEGRAL ITALAC C/12</t>
        </is>
      </c>
      <c r="G678" t="n">
        <v>2</v>
      </c>
      <c r="H678" t="inlineStr">
        <is>
          <t>CX</t>
        </is>
      </c>
      <c r="I678" t="inlineStr">
        <is>
          <t>04/2026</t>
        </is>
      </c>
    </row>
    <row r="679">
      <c r="A679" t="n">
        <v>80536</v>
      </c>
      <c r="B679" t="n">
        <v>128</v>
      </c>
      <c r="C679" s="556" t="n">
        <v>46113</v>
      </c>
      <c r="D679" t="inlineStr">
        <is>
          <t>Love Cabaret</t>
        </is>
      </c>
      <c r="E679" t="n">
        <v>20121</v>
      </c>
      <c r="F679" t="inlineStr">
        <is>
          <t>MASSA ROLINHO PRIMAVERA 30 FOLHAS 20X450G</t>
        </is>
      </c>
      <c r="G679" t="n">
        <v>20.25</v>
      </c>
      <c r="H679" t="inlineStr">
        <is>
          <t>PC</t>
        </is>
      </c>
      <c r="I679" t="inlineStr">
        <is>
          <t>04/2026</t>
        </is>
      </c>
    </row>
    <row r="680">
      <c r="A680" t="n">
        <v>80537</v>
      </c>
      <c r="B680" t="n">
        <v>128</v>
      </c>
      <c r="C680" s="556" t="n">
        <v>46113</v>
      </c>
      <c r="D680" t="inlineStr">
        <is>
          <t>Love Cabaret</t>
        </is>
      </c>
      <c r="E680" t="n">
        <v>24053</v>
      </c>
      <c r="F680" t="inlineStr">
        <is>
          <t>ARROZ JAPONEZ KG</t>
        </is>
      </c>
      <c r="G680" t="n">
        <v>20</v>
      </c>
      <c r="H680" t="inlineStr">
        <is>
          <t>KG</t>
        </is>
      </c>
      <c r="I680" t="inlineStr">
        <is>
          <t>04/2026</t>
        </is>
      </c>
    </row>
    <row r="681">
      <c r="A681" t="n">
        <v>80538</v>
      </c>
      <c r="B681" t="n">
        <v>128</v>
      </c>
      <c r="C681" s="556" t="n">
        <v>46113</v>
      </c>
      <c r="D681" t="inlineStr">
        <is>
          <t>Love Cabaret</t>
        </is>
      </c>
      <c r="E681" t="n">
        <v>24259</v>
      </c>
      <c r="F681" t="inlineStr">
        <is>
          <t>FILE MIGNON 4/5 S/ CORDAO KG</t>
        </is>
      </c>
      <c r="G681" t="n">
        <v>19.89</v>
      </c>
      <c r="H681" t="inlineStr">
        <is>
          <t>KG</t>
        </is>
      </c>
      <c r="I681" t="inlineStr">
        <is>
          <t>04/2026</t>
        </is>
      </c>
    </row>
    <row r="682">
      <c r="A682" t="n">
        <v>80539</v>
      </c>
      <c r="B682" t="n">
        <v>128</v>
      </c>
      <c r="C682" s="556" t="n">
        <v>46113</v>
      </c>
      <c r="D682" t="inlineStr">
        <is>
          <t>Love Cabaret</t>
        </is>
      </c>
      <c r="E682" t="n">
        <v>19322</v>
      </c>
      <c r="F682" t="inlineStr">
        <is>
          <t>QUEIJO MUSSARELA SCALA KG</t>
        </is>
      </c>
      <c r="G682" t="n">
        <v>19.6</v>
      </c>
      <c r="H682" t="inlineStr">
        <is>
          <t>KG</t>
        </is>
      </c>
      <c r="I682" t="inlineStr">
        <is>
          <t>04/2026</t>
        </is>
      </c>
    </row>
    <row r="683">
      <c r="A683" t="n">
        <v>80540</v>
      </c>
      <c r="B683" t="n">
        <v>128</v>
      </c>
      <c r="C683" s="556" t="n">
        <v>46113</v>
      </c>
      <c r="D683" t="inlineStr">
        <is>
          <t>Love Cabaret</t>
        </is>
      </c>
      <c r="E683" t="n">
        <v>18218</v>
      </c>
      <c r="F683" t="inlineStr">
        <is>
          <t>VERMOUTH CINZANO ROSSO ARGENTINO 1L</t>
        </is>
      </c>
      <c r="G683" t="n">
        <v>18</v>
      </c>
      <c r="H683" t="inlineStr">
        <is>
          <t>GR</t>
        </is>
      </c>
      <c r="I683" t="inlineStr">
        <is>
          <t>04/2026</t>
        </is>
      </c>
    </row>
    <row r="684">
      <c r="A684" t="n">
        <v>80541</v>
      </c>
      <c r="B684" t="n">
        <v>128</v>
      </c>
      <c r="C684" s="556" t="n">
        <v>46113</v>
      </c>
      <c r="D684" t="inlineStr">
        <is>
          <t>Love Cabaret</t>
        </is>
      </c>
      <c r="E684" t="n">
        <v>18668</v>
      </c>
      <c r="F684" t="inlineStr">
        <is>
          <t>PERNIL SUINO SEM OSSO KG</t>
        </is>
      </c>
      <c r="G684" t="n">
        <v>17</v>
      </c>
      <c r="H684" t="inlineStr">
        <is>
          <t>KG</t>
        </is>
      </c>
      <c r="I684" t="inlineStr">
        <is>
          <t>04/2026</t>
        </is>
      </c>
    </row>
    <row r="685">
      <c r="A685" t="n">
        <v>80542</v>
      </c>
      <c r="B685" t="n">
        <v>128</v>
      </c>
      <c r="C685" s="556" t="n">
        <v>46113</v>
      </c>
      <c r="D685" t="inlineStr">
        <is>
          <t>Love Cabaret</t>
        </is>
      </c>
      <c r="E685" t="n">
        <v>23377</v>
      </c>
      <c r="F685" t="inlineStr">
        <is>
          <t>CAMBUCI CONGELADO KG</t>
        </is>
      </c>
      <c r="G685" t="n">
        <v>16</v>
      </c>
      <c r="H685" t="inlineStr">
        <is>
          <t>KG</t>
        </is>
      </c>
      <c r="I685" t="inlineStr">
        <is>
          <t>04/2026</t>
        </is>
      </c>
    </row>
    <row r="686">
      <c r="A686" t="n">
        <v>80543</v>
      </c>
      <c r="B686" t="n">
        <v>128</v>
      </c>
      <c r="C686" s="556" t="n">
        <v>46113</v>
      </c>
      <c r="D686" t="inlineStr">
        <is>
          <t>Love Cabaret</t>
        </is>
      </c>
      <c r="E686" t="n">
        <v>24404</v>
      </c>
      <c r="F686" t="inlineStr">
        <is>
          <t>PEITO BOVINO KG</t>
        </is>
      </c>
      <c r="G686" t="n">
        <v>16</v>
      </c>
      <c r="H686" t="inlineStr">
        <is>
          <t>KG</t>
        </is>
      </c>
      <c r="I686" t="inlineStr">
        <is>
          <t>04/2026</t>
        </is>
      </c>
    </row>
    <row r="687">
      <c r="A687" t="n">
        <v>80544</v>
      </c>
      <c r="B687" t="n">
        <v>128</v>
      </c>
      <c r="C687" s="556" t="n">
        <v>46113</v>
      </c>
      <c r="D687" t="inlineStr">
        <is>
          <t>Love Cabaret</t>
        </is>
      </c>
      <c r="E687" t="n">
        <v>21093</v>
      </c>
      <c r="F687" t="inlineStr">
        <is>
          <t>ACUCAR REFINADO UNIAO 1KG UN</t>
        </is>
      </c>
      <c r="G687" t="n">
        <v>15.5</v>
      </c>
      <c r="H687" t="inlineStr">
        <is>
          <t>KG</t>
        </is>
      </c>
      <c r="I687" t="inlineStr">
        <is>
          <t>04/2026</t>
        </is>
      </c>
    </row>
    <row r="688">
      <c r="A688" t="n">
        <v>80545</v>
      </c>
      <c r="B688" t="n">
        <v>128</v>
      </c>
      <c r="C688" s="556" t="n">
        <v>46113</v>
      </c>
      <c r="D688" t="inlineStr">
        <is>
          <t>Love Cabaret</t>
        </is>
      </c>
      <c r="E688" t="n">
        <v>18119</v>
      </c>
      <c r="F688" t="inlineStr">
        <is>
          <t>WHISKY JOHNNIE WALKER BLACK LABEL 1L</t>
        </is>
      </c>
      <c r="G688" t="n">
        <v>15.47</v>
      </c>
      <c r="H688" t="inlineStr">
        <is>
          <t>GR</t>
        </is>
      </c>
      <c r="I688" t="inlineStr">
        <is>
          <t>04/2026</t>
        </is>
      </c>
    </row>
    <row r="689">
      <c r="A689" t="n">
        <v>80546</v>
      </c>
      <c r="B689" t="n">
        <v>128</v>
      </c>
      <c r="C689" s="556" t="n">
        <v>46113</v>
      </c>
      <c r="D689" t="inlineStr">
        <is>
          <t>Love Cabaret</t>
        </is>
      </c>
      <c r="E689" t="n">
        <v>26008</v>
      </c>
      <c r="F689" t="inlineStr">
        <is>
          <t>VERMOUTH CARPANO ROSSO CLASSICO ARGENTINO 950ML</t>
        </is>
      </c>
      <c r="G689" t="n">
        <v>15.45</v>
      </c>
      <c r="H689" t="inlineStr">
        <is>
          <t>GR</t>
        </is>
      </c>
      <c r="I689" t="inlineStr">
        <is>
          <t>04/2026</t>
        </is>
      </c>
    </row>
    <row r="690">
      <c r="A690" t="n">
        <v>80547</v>
      </c>
      <c r="B690" t="n">
        <v>128</v>
      </c>
      <c r="C690" s="556" t="n">
        <v>46113</v>
      </c>
      <c r="D690" t="inlineStr">
        <is>
          <t>Love Cabaret</t>
        </is>
      </c>
      <c r="E690" t="n">
        <v>17797</v>
      </c>
      <c r="F690" t="inlineStr">
        <is>
          <t>VINHO BRANCO MASCARA FUEGO CHARDONNAY 750ML</t>
        </is>
      </c>
      <c r="G690" t="n">
        <v>14.06</v>
      </c>
      <c r="H690" t="inlineStr">
        <is>
          <t>GR</t>
        </is>
      </c>
      <c r="I690" t="inlineStr">
        <is>
          <t>04/2026</t>
        </is>
      </c>
    </row>
    <row r="691">
      <c r="A691" t="n">
        <v>80548</v>
      </c>
      <c r="B691" t="n">
        <v>128</v>
      </c>
      <c r="C691" s="556" t="n">
        <v>46113</v>
      </c>
      <c r="D691" t="inlineStr">
        <is>
          <t>Love Cabaret</t>
        </is>
      </c>
      <c r="E691" t="n">
        <v>19906</v>
      </c>
      <c r="F691" t="inlineStr">
        <is>
          <t>SAL REFINADO CISNE 10X1KG</t>
        </is>
      </c>
      <c r="G691" t="n">
        <v>1.4</v>
      </c>
      <c r="H691" t="inlineStr">
        <is>
          <t>PC</t>
        </is>
      </c>
      <c r="I691" t="inlineStr">
        <is>
          <t>04/2026</t>
        </is>
      </c>
    </row>
    <row r="692">
      <c r="A692" t="n">
        <v>80549</v>
      </c>
      <c r="B692" t="n">
        <v>128</v>
      </c>
      <c r="C692" s="556" t="n">
        <v>46113</v>
      </c>
      <c r="D692" t="inlineStr">
        <is>
          <t>Love Cabaret</t>
        </is>
      </c>
      <c r="E692" t="n">
        <v>19034</v>
      </c>
      <c r="F692" t="inlineStr">
        <is>
          <t>COXA E SOBRECOXA COM OSSO E COM PELE KG</t>
        </is>
      </c>
      <c r="G692" t="n">
        <v>13</v>
      </c>
      <c r="H692" t="inlineStr">
        <is>
          <t>KG</t>
        </is>
      </c>
      <c r="I692" t="inlineStr">
        <is>
          <t>04/2026</t>
        </is>
      </c>
    </row>
    <row r="693">
      <c r="A693" t="n">
        <v>80550</v>
      </c>
      <c r="B693" t="n">
        <v>128</v>
      </c>
      <c r="C693" s="556" t="n">
        <v>46113</v>
      </c>
      <c r="D693" t="inlineStr">
        <is>
          <t>Love Cabaret</t>
        </is>
      </c>
      <c r="E693" t="n">
        <v>19224</v>
      </c>
      <c r="F693" t="inlineStr">
        <is>
          <t>MANTEIGA SCALA C/5KG</t>
        </is>
      </c>
      <c r="G693" t="n">
        <v>2.59</v>
      </c>
      <c r="H693" t="inlineStr">
        <is>
          <t>UN</t>
        </is>
      </c>
      <c r="I693" t="inlineStr">
        <is>
          <t>04/2026</t>
        </is>
      </c>
    </row>
    <row r="694">
      <c r="A694" t="n">
        <v>80551</v>
      </c>
      <c r="B694" t="n">
        <v>128</v>
      </c>
      <c r="C694" s="556" t="n">
        <v>46113</v>
      </c>
      <c r="D694" t="inlineStr">
        <is>
          <t>Love Cabaret</t>
        </is>
      </c>
      <c r="E694" t="n">
        <v>17850</v>
      </c>
      <c r="F694" t="inlineStr">
        <is>
          <t>REFRIGERANTE FYS LARANJA 350ML C/ 12</t>
        </is>
      </c>
      <c r="G694" t="n">
        <v>12.58</v>
      </c>
      <c r="H694" t="inlineStr">
        <is>
          <t>PC</t>
        </is>
      </c>
      <c r="I694" t="inlineStr">
        <is>
          <t>04/2026</t>
        </is>
      </c>
    </row>
    <row r="695">
      <c r="A695" t="n">
        <v>80552</v>
      </c>
      <c r="B695" t="n">
        <v>128</v>
      </c>
      <c r="C695" s="556" t="n">
        <v>46113</v>
      </c>
      <c r="D695" t="inlineStr">
        <is>
          <t>Love Cabaret</t>
        </is>
      </c>
      <c r="E695" t="n">
        <v>24083</v>
      </c>
      <c r="F695" t="inlineStr">
        <is>
          <t>BATATA ASTERIX GRAUDA NOIVA KG</t>
        </is>
      </c>
      <c r="G695" t="n">
        <v>12</v>
      </c>
      <c r="H695" t="inlineStr">
        <is>
          <t>KG</t>
        </is>
      </c>
      <c r="I695" t="inlineStr">
        <is>
          <t>04/2026</t>
        </is>
      </c>
    </row>
    <row r="696">
      <c r="A696" t="n">
        <v>80553</v>
      </c>
      <c r="B696" t="n">
        <v>128</v>
      </c>
      <c r="C696" s="556" t="n">
        <v>46113</v>
      </c>
      <c r="D696" t="inlineStr">
        <is>
          <t>Love Cabaret</t>
        </is>
      </c>
      <c r="E696" t="n">
        <v>25119</v>
      </c>
      <c r="F696" t="inlineStr">
        <is>
          <t>ESPUMANTE CHANDON EXCELLENCE BRUT  750ML</t>
        </is>
      </c>
      <c r="G696" t="n">
        <v>12</v>
      </c>
      <c r="H696" t="inlineStr">
        <is>
          <t>GR</t>
        </is>
      </c>
      <c r="I696" t="inlineStr">
        <is>
          <t>04/2026</t>
        </is>
      </c>
    </row>
    <row r="697">
      <c r="A697" t="n">
        <v>80554</v>
      </c>
      <c r="B697" t="n">
        <v>128</v>
      </c>
      <c r="C697" s="556" t="n">
        <v>46113</v>
      </c>
      <c r="D697" t="inlineStr">
        <is>
          <t>Love Cabaret</t>
        </is>
      </c>
      <c r="E697" t="n">
        <v>18353</v>
      </c>
      <c r="F697" t="inlineStr">
        <is>
          <t>GIN TANQUERAY TEN 750ML</t>
        </is>
      </c>
      <c r="G697" t="n">
        <v>11.61</v>
      </c>
      <c r="H697" t="inlineStr">
        <is>
          <t>GR</t>
        </is>
      </c>
      <c r="I697" t="inlineStr">
        <is>
          <t>04/2026</t>
        </is>
      </c>
    </row>
    <row r="698">
      <c r="A698" t="n">
        <v>80555</v>
      </c>
      <c r="B698" t="n">
        <v>128</v>
      </c>
      <c r="C698" s="556" t="n">
        <v>46113</v>
      </c>
      <c r="D698" t="inlineStr">
        <is>
          <t>Love Cabaret</t>
        </is>
      </c>
      <c r="E698" t="n">
        <v>20809</v>
      </c>
      <c r="F698" t="inlineStr">
        <is>
          <t>CAFE PILAO ALMOFADA 500G</t>
        </is>
      </c>
      <c r="G698" t="n">
        <v>11.52</v>
      </c>
      <c r="H698" t="inlineStr">
        <is>
          <t>PC</t>
        </is>
      </c>
      <c r="I698" t="inlineStr">
        <is>
          <t>04/2026</t>
        </is>
      </c>
    </row>
    <row r="699">
      <c r="A699" t="n">
        <v>80556</v>
      </c>
      <c r="B699" t="n">
        <v>128</v>
      </c>
      <c r="C699" s="556" t="n">
        <v>46113</v>
      </c>
      <c r="D699" t="inlineStr">
        <is>
          <t>Love Cabaret</t>
        </is>
      </c>
      <c r="E699" t="n">
        <v>26947</v>
      </c>
      <c r="F699" t="inlineStr">
        <is>
          <t>REFRIGERANTE GUARANA ZERO FYS 350ML C/12</t>
        </is>
      </c>
      <c r="G699" t="n">
        <v>11.17</v>
      </c>
      <c r="H699" t="inlineStr">
        <is>
          <t>PC</t>
        </is>
      </c>
      <c r="I699" t="inlineStr">
        <is>
          <t>04/2026</t>
        </is>
      </c>
    </row>
    <row r="700">
      <c r="A700" t="n">
        <v>80557</v>
      </c>
      <c r="B700" t="n">
        <v>128</v>
      </c>
      <c r="C700" s="556" t="n">
        <v>46113</v>
      </c>
      <c r="D700" t="inlineStr">
        <is>
          <t>Love Cabaret</t>
        </is>
      </c>
      <c r="E700" t="n">
        <v>17800</v>
      </c>
      <c r="F700" t="inlineStr">
        <is>
          <t>VINHO BRANCO ALMADEN RIESLING 750ML</t>
        </is>
      </c>
      <c r="G700" t="n">
        <v>11</v>
      </c>
      <c r="H700" t="inlineStr">
        <is>
          <t>GR</t>
        </is>
      </c>
      <c r="I700" t="inlineStr">
        <is>
          <t>04/2026</t>
        </is>
      </c>
    </row>
    <row r="701">
      <c r="A701" t="n">
        <v>80558</v>
      </c>
      <c r="B701" t="n">
        <v>128</v>
      </c>
      <c r="C701" s="556" t="n">
        <v>46113</v>
      </c>
      <c r="D701" t="inlineStr">
        <is>
          <t>Love Cabaret</t>
        </is>
      </c>
      <c r="E701" t="n">
        <v>20680</v>
      </c>
      <c r="F701" t="inlineStr">
        <is>
          <t>CREME DE LEITE NESTLE C/200G UN</t>
        </is>
      </c>
      <c r="G701" t="n">
        <v>11</v>
      </c>
      <c r="H701" t="inlineStr">
        <is>
          <t>UN</t>
        </is>
      </c>
      <c r="I701" t="inlineStr">
        <is>
          <t>04/2026</t>
        </is>
      </c>
    </row>
    <row r="702">
      <c r="A702" t="n">
        <v>80559</v>
      </c>
      <c r="B702" t="n">
        <v>128</v>
      </c>
      <c r="C702" s="556" t="n">
        <v>46113</v>
      </c>
      <c r="D702" t="inlineStr">
        <is>
          <t>Love Cabaret</t>
        </is>
      </c>
      <c r="E702" t="n">
        <v>20365</v>
      </c>
      <c r="F702" t="inlineStr">
        <is>
          <t>FARINHA DE TRIGO TP1 ANACONDA 1KG</t>
        </is>
      </c>
      <c r="G702" t="n">
        <v>10.4</v>
      </c>
      <c r="H702" t="inlineStr">
        <is>
          <t>UN</t>
        </is>
      </c>
      <c r="I702" t="inlineStr">
        <is>
          <t>04/2026</t>
        </is>
      </c>
    </row>
    <row r="703">
      <c r="A703" t="n">
        <v>80560</v>
      </c>
      <c r="B703" t="n">
        <v>128</v>
      </c>
      <c r="C703" s="556" t="n">
        <v>46113</v>
      </c>
      <c r="D703" t="inlineStr">
        <is>
          <t>Love Cabaret</t>
        </is>
      </c>
      <c r="E703" t="n">
        <v>23074</v>
      </c>
      <c r="F703" t="inlineStr">
        <is>
          <t>QUEIJO EMMENTAL KG</t>
        </is>
      </c>
      <c r="G703" t="n">
        <v>10.26</v>
      </c>
      <c r="H703" t="inlineStr">
        <is>
          <t>KG</t>
        </is>
      </c>
      <c r="I703" t="inlineStr">
        <is>
          <t>04/2026</t>
        </is>
      </c>
    </row>
    <row r="704">
      <c r="A704" t="n">
        <v>80561</v>
      </c>
      <c r="B704" t="n">
        <v>128</v>
      </c>
      <c r="C704" s="556" t="n">
        <v>46113</v>
      </c>
      <c r="D704" t="inlineStr">
        <is>
          <t>Love Cabaret</t>
        </is>
      </c>
      <c r="E704" t="n">
        <v>18826</v>
      </c>
      <c r="F704" t="inlineStr">
        <is>
          <t>PEITO BOVINO MOIDO KG</t>
        </is>
      </c>
      <c r="G704" t="n">
        <v>10</v>
      </c>
      <c r="H704" t="inlineStr">
        <is>
          <t>KG</t>
        </is>
      </c>
      <c r="I704" t="inlineStr">
        <is>
          <t>04/2026</t>
        </is>
      </c>
    </row>
    <row r="705">
      <c r="A705" t="n">
        <v>80562</v>
      </c>
      <c r="B705" t="n">
        <v>128</v>
      </c>
      <c r="C705" s="556" t="n">
        <v>46113</v>
      </c>
      <c r="D705" t="inlineStr">
        <is>
          <t>Love Cabaret</t>
        </is>
      </c>
      <c r="E705" t="n">
        <v>20590</v>
      </c>
      <c r="F705" t="inlineStr">
        <is>
          <t>TOMATE PELADO ARCOBELLO 2,55KG</t>
        </is>
      </c>
      <c r="G705" t="n">
        <v>10</v>
      </c>
      <c r="H705" t="inlineStr">
        <is>
          <t>UN</t>
        </is>
      </c>
      <c r="I705" t="inlineStr">
        <is>
          <t>04/2026</t>
        </is>
      </c>
    </row>
    <row r="706">
      <c r="A706" t="n">
        <v>80563</v>
      </c>
      <c r="B706" t="n">
        <v>128</v>
      </c>
      <c r="C706" s="556" t="n">
        <v>46113</v>
      </c>
      <c r="D706" t="inlineStr">
        <is>
          <t>Love Cabaret</t>
        </is>
      </c>
      <c r="E706" t="n">
        <v>23584</v>
      </c>
      <c r="F706" t="inlineStr">
        <is>
          <t>MACARRAO ESPAGUETE DONA BENTA 500G</t>
        </is>
      </c>
      <c r="G706" t="n">
        <v>10</v>
      </c>
      <c r="H706" t="inlineStr">
        <is>
          <t>KG</t>
        </is>
      </c>
      <c r="I706" t="inlineStr">
        <is>
          <t>04/2026</t>
        </is>
      </c>
    </row>
    <row r="707">
      <c r="A707" t="n">
        <v>80564</v>
      </c>
      <c r="B707" t="n">
        <v>128</v>
      </c>
      <c r="C707" s="556" t="n">
        <v>46113</v>
      </c>
      <c r="D707" t="inlineStr">
        <is>
          <t>Love Cabaret</t>
        </is>
      </c>
      <c r="E707" t="n">
        <v>23990</v>
      </c>
      <c r="F707" t="inlineStr">
        <is>
          <t>ACEM MOIDO KG</t>
        </is>
      </c>
      <c r="G707" t="n">
        <v>10</v>
      </c>
      <c r="H707" t="inlineStr">
        <is>
          <t>KG</t>
        </is>
      </c>
      <c r="I707" t="inlineStr">
        <is>
          <t>04/2026</t>
        </is>
      </c>
    </row>
    <row r="708">
      <c r="A708" t="n">
        <v>80565</v>
      </c>
      <c r="B708" t="n">
        <v>128</v>
      </c>
      <c r="C708" s="556" t="n">
        <v>46113</v>
      </c>
      <c r="D708" t="inlineStr">
        <is>
          <t>Love Cabaret</t>
        </is>
      </c>
      <c r="E708" t="n">
        <v>26020</v>
      </c>
      <c r="F708" t="inlineStr">
        <is>
          <t>CREME DE LEITE PIRACANJUBA TP 1,030 KG  UN</t>
        </is>
      </c>
      <c r="G708" t="n">
        <v>10</v>
      </c>
      <c r="H708" t="inlineStr">
        <is>
          <t>UN</t>
        </is>
      </c>
      <c r="I708" t="inlineStr">
        <is>
          <t>04/2026</t>
        </is>
      </c>
    </row>
    <row r="709">
      <c r="A709" t="n">
        <v>80566</v>
      </c>
      <c r="B709" t="n">
        <v>128</v>
      </c>
      <c r="C709" s="556" t="n">
        <v>46113</v>
      </c>
      <c r="D709" t="inlineStr">
        <is>
          <t>Love Cabaret</t>
        </is>
      </c>
      <c r="E709" t="n">
        <v>20932</v>
      </c>
      <c r="F709" t="inlineStr">
        <is>
          <t>CHOCOLATE AO LEITE GOTAS SICAO 2,1KG UN</t>
        </is>
      </c>
      <c r="G709" t="n">
        <v>9.82</v>
      </c>
      <c r="H709" t="inlineStr">
        <is>
          <t>UN</t>
        </is>
      </c>
      <c r="I709" t="inlineStr">
        <is>
          <t>04/2026</t>
        </is>
      </c>
    </row>
    <row r="710">
      <c r="A710" t="n">
        <v>80567</v>
      </c>
      <c r="B710" t="n">
        <v>128</v>
      </c>
      <c r="C710" s="556" t="n">
        <v>46113</v>
      </c>
      <c r="D710" t="inlineStr">
        <is>
          <t>Love Cabaret</t>
        </is>
      </c>
      <c r="E710" t="n">
        <v>17794</v>
      </c>
      <c r="F710" t="inlineStr">
        <is>
          <t>VINHO BRANCO JAJA DE JAU SAUVIGNON BLANC 750ML</t>
        </is>
      </c>
      <c r="G710" t="n">
        <v>9</v>
      </c>
      <c r="H710" t="inlineStr">
        <is>
          <t>GR</t>
        </is>
      </c>
      <c r="I710" t="inlineStr">
        <is>
          <t>04/2026</t>
        </is>
      </c>
    </row>
    <row r="711">
      <c r="A711" t="n">
        <v>80568</v>
      </c>
      <c r="B711" t="n">
        <v>128</v>
      </c>
      <c r="C711" s="556" t="n">
        <v>46113</v>
      </c>
      <c r="D711" t="inlineStr">
        <is>
          <t>Love Cabaret</t>
        </is>
      </c>
      <c r="E711" t="n">
        <v>26949</v>
      </c>
      <c r="F711" t="inlineStr">
        <is>
          <t>CAMARAO CINZA PEQUENO LIMPO EVISCERADO 50/60 KG</t>
        </is>
      </c>
      <c r="G711" t="n">
        <v>8.640000000000001</v>
      </c>
      <c r="H711" t="inlineStr">
        <is>
          <t>KG</t>
        </is>
      </c>
      <c r="I711" t="inlineStr">
        <is>
          <t>04/2026</t>
        </is>
      </c>
    </row>
    <row r="712">
      <c r="A712" t="n">
        <v>80569</v>
      </c>
      <c r="B712" t="n">
        <v>128</v>
      </c>
      <c r="C712" s="556" t="n">
        <v>46113</v>
      </c>
      <c r="D712" t="inlineStr">
        <is>
          <t>Love Cabaret</t>
        </is>
      </c>
      <c r="E712" t="n">
        <v>24449</v>
      </c>
      <c r="F712" t="inlineStr">
        <is>
          <t>QUEIJO PARMESAO KG</t>
        </is>
      </c>
      <c r="G712" t="n">
        <v>8.59</v>
      </c>
      <c r="H712" t="inlineStr">
        <is>
          <t>KG</t>
        </is>
      </c>
      <c r="I712" t="inlineStr">
        <is>
          <t>04/2026</t>
        </is>
      </c>
    </row>
    <row r="713">
      <c r="A713" t="n">
        <v>80570</v>
      </c>
      <c r="B713" t="n">
        <v>128</v>
      </c>
      <c r="C713" s="556" t="n">
        <v>46113</v>
      </c>
      <c r="D713" t="inlineStr">
        <is>
          <t>Love Cabaret</t>
        </is>
      </c>
      <c r="E713" t="n">
        <v>18562</v>
      </c>
      <c r="F713" t="inlineStr">
        <is>
          <t>CERVEJA HEINEKEN ZERO LONG NECK 330ML C/24</t>
        </is>
      </c>
      <c r="G713" t="n">
        <v>8.08</v>
      </c>
      <c r="H713" t="inlineStr">
        <is>
          <t>PC</t>
        </is>
      </c>
      <c r="I713" t="inlineStr">
        <is>
          <t>04/2026</t>
        </is>
      </c>
    </row>
    <row r="714">
      <c r="A714" t="n">
        <v>80571</v>
      </c>
      <c r="B714" t="n">
        <v>128</v>
      </c>
      <c r="C714" s="556" t="n">
        <v>46113</v>
      </c>
      <c r="D714" t="inlineStr">
        <is>
          <t>Love Cabaret</t>
        </is>
      </c>
      <c r="E714" t="n">
        <v>18543</v>
      </c>
      <c r="F714" t="inlineStr">
        <is>
          <t>APERITIVO CYNAR 900ML</t>
        </is>
      </c>
      <c r="G714" t="n">
        <v>8.02</v>
      </c>
      <c r="H714" t="inlineStr">
        <is>
          <t>GR</t>
        </is>
      </c>
      <c r="I714" t="inlineStr">
        <is>
          <t>04/2026</t>
        </is>
      </c>
    </row>
    <row r="715">
      <c r="A715" t="n">
        <v>80572</v>
      </c>
      <c r="B715" t="n">
        <v>128</v>
      </c>
      <c r="C715" s="556" t="n">
        <v>46113</v>
      </c>
      <c r="D715" t="inlineStr">
        <is>
          <t>Love Cabaret</t>
        </is>
      </c>
      <c r="E715" t="n">
        <v>17594</v>
      </c>
      <c r="F715" t="inlineStr">
        <is>
          <t>VINHO TINTO LE JAJA DE JAU DE SYRAH 750ML FRANCA</t>
        </is>
      </c>
      <c r="G715" t="n">
        <v>8</v>
      </c>
      <c r="H715" t="inlineStr">
        <is>
          <t>GR</t>
        </is>
      </c>
      <c r="I715" t="inlineStr">
        <is>
          <t>04/2026</t>
        </is>
      </c>
    </row>
    <row r="716">
      <c r="A716" t="n">
        <v>80573</v>
      </c>
      <c r="B716" t="n">
        <v>128</v>
      </c>
      <c r="C716" s="556" t="n">
        <v>46113</v>
      </c>
      <c r="D716" t="inlineStr">
        <is>
          <t>Love Cabaret</t>
        </is>
      </c>
      <c r="E716" t="n">
        <v>17716</v>
      </c>
      <c r="F716" t="inlineStr">
        <is>
          <t>VINHO TINTO ALMADEN CABERNET SAUVIGNON 750ML</t>
        </is>
      </c>
      <c r="G716" t="n">
        <v>8</v>
      </c>
      <c r="H716" t="inlineStr">
        <is>
          <t>GR</t>
        </is>
      </c>
      <c r="I716" t="inlineStr">
        <is>
          <t>04/2026</t>
        </is>
      </c>
    </row>
    <row r="717">
      <c r="A717" t="n">
        <v>80574</v>
      </c>
      <c r="B717" t="n">
        <v>128</v>
      </c>
      <c r="C717" s="556" t="n">
        <v>46113</v>
      </c>
      <c r="D717" t="inlineStr">
        <is>
          <t>Love Cabaret</t>
        </is>
      </c>
      <c r="E717" t="n">
        <v>17885</v>
      </c>
      <c r="F717" t="inlineStr">
        <is>
          <t>COCA-COLA ZERO LATA 350ML C/12UN</t>
        </is>
      </c>
      <c r="G717" t="n">
        <v>8</v>
      </c>
      <c r="H717" t="inlineStr">
        <is>
          <t>PC</t>
        </is>
      </c>
      <c r="I717" t="inlineStr">
        <is>
          <t>04/2026</t>
        </is>
      </c>
    </row>
    <row r="718">
      <c r="A718" t="n">
        <v>80575</v>
      </c>
      <c r="B718" t="n">
        <v>128</v>
      </c>
      <c r="C718" s="556" t="n">
        <v>46113</v>
      </c>
      <c r="D718" t="inlineStr">
        <is>
          <t>Love Cabaret</t>
        </is>
      </c>
      <c r="E718" t="n">
        <v>17893</v>
      </c>
      <c r="F718" t="inlineStr">
        <is>
          <t>COCA-COLA LATA 350ML C/12UN</t>
        </is>
      </c>
      <c r="G718" t="n">
        <v>8</v>
      </c>
      <c r="H718" t="inlineStr">
        <is>
          <t>PC</t>
        </is>
      </c>
      <c r="I718" t="inlineStr">
        <is>
          <t>04/2026</t>
        </is>
      </c>
    </row>
    <row r="719">
      <c r="A719" t="n">
        <v>80576</v>
      </c>
      <c r="B719" t="n">
        <v>128</v>
      </c>
      <c r="C719" s="556" t="n">
        <v>46113</v>
      </c>
      <c r="D719" t="inlineStr">
        <is>
          <t>Love Cabaret</t>
        </is>
      </c>
      <c r="E719" t="n">
        <v>18017</v>
      </c>
      <c r="F719" t="inlineStr">
        <is>
          <t>ESPUMANTE CAVA BRUT STARS TOUCH OF ROSE 750ML</t>
        </is>
      </c>
      <c r="G719" t="n">
        <v>8</v>
      </c>
      <c r="H719" t="inlineStr">
        <is>
          <t>GR</t>
        </is>
      </c>
      <c r="I719" t="inlineStr">
        <is>
          <t>04/2026</t>
        </is>
      </c>
    </row>
    <row r="720">
      <c r="A720" t="n">
        <v>80577</v>
      </c>
      <c r="B720" t="n">
        <v>128</v>
      </c>
      <c r="C720" s="556" t="n">
        <v>46113</v>
      </c>
      <c r="D720" t="inlineStr">
        <is>
          <t>Love Cabaret</t>
        </is>
      </c>
      <c r="E720" t="n">
        <v>19634</v>
      </c>
      <c r="F720" t="inlineStr">
        <is>
          <t>BERINJELA KG</t>
        </is>
      </c>
      <c r="G720" t="n">
        <v>8</v>
      </c>
      <c r="H720" t="inlineStr">
        <is>
          <t>KG</t>
        </is>
      </c>
      <c r="I720" t="inlineStr">
        <is>
          <t>04/2026</t>
        </is>
      </c>
    </row>
    <row r="721">
      <c r="A721" t="n">
        <v>80578</v>
      </c>
      <c r="B721" t="n">
        <v>128</v>
      </c>
      <c r="C721" s="556" t="n">
        <v>46113</v>
      </c>
      <c r="D721" t="inlineStr">
        <is>
          <t>Love Cabaret</t>
        </is>
      </c>
      <c r="E721" t="n">
        <v>19658</v>
      </c>
      <c r="F721" t="inlineStr">
        <is>
          <t>ABOBORA JAPONESA / CABOTIAN KG</t>
        </is>
      </c>
      <c r="G721" t="n">
        <v>8</v>
      </c>
      <c r="H721" t="inlineStr">
        <is>
          <t>KG</t>
        </is>
      </c>
      <c r="I721" t="inlineStr">
        <is>
          <t>04/2026</t>
        </is>
      </c>
    </row>
    <row r="722">
      <c r="A722" t="n">
        <v>80579</v>
      </c>
      <c r="B722" t="n">
        <v>128</v>
      </c>
      <c r="C722" s="556" t="n">
        <v>46113</v>
      </c>
      <c r="D722" t="inlineStr">
        <is>
          <t>Love Cabaret</t>
        </is>
      </c>
      <c r="E722" t="n">
        <v>20301</v>
      </c>
      <c r="F722" t="inlineStr">
        <is>
          <t>ARROZ BRANCO TIPO 1 CAMIL C/5KG</t>
        </is>
      </c>
      <c r="G722" t="n">
        <v>8</v>
      </c>
      <c r="H722" t="inlineStr">
        <is>
          <t>PC</t>
        </is>
      </c>
      <c r="I722" t="inlineStr">
        <is>
          <t>04/2026</t>
        </is>
      </c>
    </row>
    <row r="723">
      <c r="A723" t="n">
        <v>80580</v>
      </c>
      <c r="B723" t="n">
        <v>128</v>
      </c>
      <c r="C723" s="556" t="n">
        <v>46113</v>
      </c>
      <c r="D723" t="inlineStr">
        <is>
          <t>Love Cabaret</t>
        </is>
      </c>
      <c r="E723" t="n">
        <v>23732</v>
      </c>
      <c r="F723" t="inlineStr">
        <is>
          <t>PRESUNTO COZIDO KG</t>
        </is>
      </c>
      <c r="G723" t="n">
        <v>8</v>
      </c>
      <c r="H723" t="inlineStr">
        <is>
          <t>KG</t>
        </is>
      </c>
      <c r="I723" t="inlineStr">
        <is>
          <t>04/2026</t>
        </is>
      </c>
    </row>
    <row r="724">
      <c r="A724" t="n">
        <v>80581</v>
      </c>
      <c r="B724" t="n">
        <v>128</v>
      </c>
      <c r="C724" s="556" t="n">
        <v>46113</v>
      </c>
      <c r="D724" t="inlineStr">
        <is>
          <t>Love Cabaret</t>
        </is>
      </c>
      <c r="E724" t="n">
        <v>18242</v>
      </c>
      <c r="F724" t="inlineStr">
        <is>
          <t>TEQUILA DON JULIO BLANCO 750ML</t>
        </is>
      </c>
      <c r="G724" t="n">
        <v>7.93</v>
      </c>
      <c r="H724" t="inlineStr">
        <is>
          <t>GR</t>
        </is>
      </c>
      <c r="I724" t="inlineStr">
        <is>
          <t>04/2026</t>
        </is>
      </c>
    </row>
    <row r="725">
      <c r="A725" t="n">
        <v>80582</v>
      </c>
      <c r="B725" t="n">
        <v>128</v>
      </c>
      <c r="C725" s="556" t="n">
        <v>46113</v>
      </c>
      <c r="D725" t="inlineStr">
        <is>
          <t>Love Cabaret</t>
        </is>
      </c>
      <c r="E725" t="n">
        <v>21047</v>
      </c>
      <c r="F725" t="inlineStr">
        <is>
          <t>AZEITE EXTRA VIRGEM GALLO 2L</t>
        </is>
      </c>
      <c r="G725" t="n">
        <v>7.8</v>
      </c>
      <c r="H725" t="inlineStr">
        <is>
          <t>GALAO</t>
        </is>
      </c>
      <c r="I725" t="inlineStr">
        <is>
          <t>04/2026</t>
        </is>
      </c>
    </row>
    <row r="726">
      <c r="A726" t="n">
        <v>80583</v>
      </c>
      <c r="B726" t="n">
        <v>128</v>
      </c>
      <c r="C726" s="556" t="n">
        <v>46113</v>
      </c>
      <c r="D726" t="inlineStr">
        <is>
          <t>Love Cabaret</t>
        </is>
      </c>
      <c r="E726" t="n">
        <v>26948</v>
      </c>
      <c r="F726" t="inlineStr">
        <is>
          <t>REFRIGERANTE LIMAO ZERO FYS 350ML C/12</t>
        </is>
      </c>
      <c r="G726" t="n">
        <v>7.08</v>
      </c>
      <c r="H726" t="inlineStr">
        <is>
          <t>PC</t>
        </is>
      </c>
      <c r="I726" t="inlineStr">
        <is>
          <t>04/2026</t>
        </is>
      </c>
    </row>
    <row r="727">
      <c r="A727" t="n">
        <v>80584</v>
      </c>
      <c r="B727" t="n">
        <v>128</v>
      </c>
      <c r="C727" s="556" t="n">
        <v>46113</v>
      </c>
      <c r="D727" t="inlineStr">
        <is>
          <t>Love Cabaret</t>
        </is>
      </c>
      <c r="E727" t="n">
        <v>20202</v>
      </c>
      <c r="F727" t="inlineStr">
        <is>
          <t>VINAGRE DE ARROZ CASTELO 750ML UN</t>
        </is>
      </c>
      <c r="G727" t="n">
        <v>6.9</v>
      </c>
      <c r="H727" t="inlineStr">
        <is>
          <t>UN</t>
        </is>
      </c>
      <c r="I727" t="inlineStr">
        <is>
          <t>04/2026</t>
        </is>
      </c>
    </row>
    <row r="728">
      <c r="A728" t="n">
        <v>80585</v>
      </c>
      <c r="B728" t="n">
        <v>128</v>
      </c>
      <c r="C728" s="556" t="n">
        <v>46113</v>
      </c>
      <c r="D728" t="inlineStr">
        <is>
          <t>Love Cabaret</t>
        </is>
      </c>
      <c r="E728" t="n">
        <v>25885</v>
      </c>
      <c r="F728" t="inlineStr">
        <is>
          <t>PAO FOLHA LIBANES MAXIFOUR C/300G</t>
        </is>
      </c>
      <c r="G728" t="n">
        <v>6.61</v>
      </c>
      <c r="H728" t="inlineStr">
        <is>
          <t>PT</t>
        </is>
      </c>
      <c r="I728" t="inlineStr">
        <is>
          <t>04/2026</t>
        </is>
      </c>
    </row>
    <row r="729">
      <c r="A729" t="n">
        <v>80586</v>
      </c>
      <c r="B729" t="n">
        <v>128</v>
      </c>
      <c r="C729" s="556" t="n">
        <v>46113</v>
      </c>
      <c r="D729" t="inlineStr">
        <is>
          <t>Love Cabaret</t>
        </is>
      </c>
      <c r="E729" t="n">
        <v>18117</v>
      </c>
      <c r="F729" t="inlineStr">
        <is>
          <t>WHISKY JOHNNIE WALKER BLONDE 750ML</t>
        </is>
      </c>
      <c r="G729" t="n">
        <v>6.27</v>
      </c>
      <c r="H729" t="inlineStr">
        <is>
          <t>UN</t>
        </is>
      </c>
      <c r="I729" t="inlineStr">
        <is>
          <t>04/2026</t>
        </is>
      </c>
    </row>
    <row r="730">
      <c r="A730" t="n">
        <v>80587</v>
      </c>
      <c r="B730" t="n">
        <v>128</v>
      </c>
      <c r="C730" s="556" t="n">
        <v>46113</v>
      </c>
      <c r="D730" t="inlineStr">
        <is>
          <t>Love Cabaret</t>
        </is>
      </c>
      <c r="E730" t="n">
        <v>18114</v>
      </c>
      <c r="F730" t="inlineStr">
        <is>
          <t>WHISKY JOHNNIE WALKER GOLD LABEL RESERVE 750ML</t>
        </is>
      </c>
      <c r="G730" t="n">
        <v>6.09</v>
      </c>
      <c r="H730" t="inlineStr">
        <is>
          <t>GR</t>
        </is>
      </c>
      <c r="I730" t="inlineStr">
        <is>
          <t>04/2026</t>
        </is>
      </c>
    </row>
    <row r="731">
      <c r="A731" t="n">
        <v>80588</v>
      </c>
      <c r="B731" t="n">
        <v>128</v>
      </c>
      <c r="C731" s="556" t="n">
        <v>46113</v>
      </c>
      <c r="D731" t="inlineStr">
        <is>
          <t>Love Cabaret</t>
        </is>
      </c>
      <c r="E731" t="n">
        <v>18053</v>
      </c>
      <c r="F731" t="inlineStr">
        <is>
          <t>CHAMPAGNE VEUVE CLICQUOT BRUT 750ML</t>
        </is>
      </c>
      <c r="G731" t="n">
        <v>6</v>
      </c>
      <c r="H731" t="inlineStr">
        <is>
          <t>UN</t>
        </is>
      </c>
      <c r="I731" t="inlineStr">
        <is>
          <t>04/2026</t>
        </is>
      </c>
    </row>
    <row r="732">
      <c r="A732" t="n">
        <v>80589</v>
      </c>
      <c r="B732" t="n">
        <v>128</v>
      </c>
      <c r="C732" s="556" t="n">
        <v>46113</v>
      </c>
      <c r="D732" t="inlineStr">
        <is>
          <t>Love Cabaret</t>
        </is>
      </c>
      <c r="E732" t="n">
        <v>21075</v>
      </c>
      <c r="F732" t="inlineStr">
        <is>
          <t>ACUCAR DEMERARA UNIAO C/1KG</t>
        </is>
      </c>
      <c r="G732" t="n">
        <v>6</v>
      </c>
      <c r="H732" t="inlineStr">
        <is>
          <t>PC</t>
        </is>
      </c>
      <c r="I732" t="inlineStr">
        <is>
          <t>04/2026</t>
        </is>
      </c>
    </row>
    <row r="733">
      <c r="A733" t="n">
        <v>80590</v>
      </c>
      <c r="B733" t="n">
        <v>128</v>
      </c>
      <c r="C733" s="556" t="n">
        <v>46113</v>
      </c>
      <c r="D733" t="inlineStr">
        <is>
          <t>Love Cabaret</t>
        </is>
      </c>
      <c r="E733" t="n">
        <v>21372</v>
      </c>
      <c r="F733" t="inlineStr">
        <is>
          <t>PAO BRIOCHE FORME C/ TAMPA UN</t>
        </is>
      </c>
      <c r="G733" t="n">
        <v>6</v>
      </c>
      <c r="H733" t="inlineStr">
        <is>
          <t>UN</t>
        </is>
      </c>
      <c r="I733" t="inlineStr">
        <is>
          <t>04/2026</t>
        </is>
      </c>
    </row>
    <row r="734">
      <c r="A734" t="n">
        <v>80591</v>
      </c>
      <c r="B734" t="n">
        <v>128</v>
      </c>
      <c r="C734" s="556" t="n">
        <v>46113</v>
      </c>
      <c r="D734" t="inlineStr">
        <is>
          <t>Love Cabaret</t>
        </is>
      </c>
      <c r="E734" t="n">
        <v>24509</v>
      </c>
      <c r="F734" t="inlineStr">
        <is>
          <t>CEBOLA BRANCA KG</t>
        </is>
      </c>
      <c r="G734" t="n">
        <v>6</v>
      </c>
      <c r="H734" t="inlineStr">
        <is>
          <t>KG</t>
        </is>
      </c>
      <c r="I734" t="inlineStr">
        <is>
          <t>04/2026</t>
        </is>
      </c>
    </row>
    <row r="735">
      <c r="A735" t="n">
        <v>80592</v>
      </c>
      <c r="B735" t="n">
        <v>128</v>
      </c>
      <c r="C735" s="556" t="n">
        <v>46113</v>
      </c>
      <c r="D735" t="inlineStr">
        <is>
          <t>Love Cabaret</t>
        </is>
      </c>
      <c r="E735" t="n">
        <v>25441</v>
      </c>
      <c r="F735" t="inlineStr">
        <is>
          <t>AGUA TONICA PRATA ZERO 269ML UN</t>
        </is>
      </c>
      <c r="G735" t="n">
        <v>6</v>
      </c>
      <c r="H735" t="inlineStr">
        <is>
          <t>UN</t>
        </is>
      </c>
      <c r="I735" t="inlineStr">
        <is>
          <t>04/2026</t>
        </is>
      </c>
    </row>
    <row r="736">
      <c r="A736" t="n">
        <v>80593</v>
      </c>
      <c r="B736" t="n">
        <v>128</v>
      </c>
      <c r="C736" s="556" t="n">
        <v>46113</v>
      </c>
      <c r="D736" t="inlineStr">
        <is>
          <t>Love Cabaret</t>
        </is>
      </c>
      <c r="E736" t="n">
        <v>27148</v>
      </c>
      <c r="F736" t="inlineStr">
        <is>
          <t>AZEITE EXTRA VIRGEM ANDORINHA 2L</t>
        </is>
      </c>
      <c r="G736" t="n">
        <v>6</v>
      </c>
      <c r="H736" t="inlineStr">
        <is>
          <t>UN</t>
        </is>
      </c>
      <c r="I736" t="inlineStr">
        <is>
          <t>04/2026</t>
        </is>
      </c>
    </row>
    <row r="737">
      <c r="A737" t="n">
        <v>80594</v>
      </c>
      <c r="B737" t="n">
        <v>128</v>
      </c>
      <c r="C737" s="556" t="n">
        <v>46113</v>
      </c>
      <c r="D737" t="inlineStr">
        <is>
          <t>Love Cabaret</t>
        </is>
      </c>
      <c r="E737" t="n">
        <v>18812</v>
      </c>
      <c r="F737" t="inlineStr">
        <is>
          <t>LINGUA BOVINA KG</t>
        </is>
      </c>
      <c r="G737" t="n">
        <v>5.92</v>
      </c>
      <c r="H737" t="inlineStr">
        <is>
          <t>KG</t>
        </is>
      </c>
      <c r="I737" t="inlineStr">
        <is>
          <t>04/2026</t>
        </is>
      </c>
    </row>
    <row r="738">
      <c r="A738" t="n">
        <v>80595</v>
      </c>
      <c r="B738" t="n">
        <v>128</v>
      </c>
      <c r="C738" s="556" t="n">
        <v>46113</v>
      </c>
      <c r="D738" t="inlineStr">
        <is>
          <t>Love Cabaret</t>
        </is>
      </c>
      <c r="E738" t="n">
        <v>19284</v>
      </c>
      <c r="F738" t="inlineStr">
        <is>
          <t>QUEIJO PROVOLONE TRES MARIAS KG</t>
        </is>
      </c>
      <c r="G738" t="n">
        <v>5.34</v>
      </c>
      <c r="H738" t="inlineStr">
        <is>
          <t>KG</t>
        </is>
      </c>
      <c r="I738" t="inlineStr">
        <is>
          <t>04/2026</t>
        </is>
      </c>
    </row>
    <row r="739">
      <c r="A739" t="n">
        <v>80596</v>
      </c>
      <c r="B739" t="n">
        <v>128</v>
      </c>
      <c r="C739" s="556" t="n">
        <v>46113</v>
      </c>
      <c r="D739" t="inlineStr">
        <is>
          <t>Love Cabaret</t>
        </is>
      </c>
      <c r="E739" t="n">
        <v>18202</v>
      </c>
      <c r="F739" t="inlineStr">
        <is>
          <t>VERMOUTH DOLIN DRY 750ML</t>
        </is>
      </c>
      <c r="G739" t="n">
        <v>5</v>
      </c>
      <c r="H739" t="inlineStr">
        <is>
          <t>GR</t>
        </is>
      </c>
      <c r="I739" t="inlineStr">
        <is>
          <t>04/2026</t>
        </is>
      </c>
    </row>
    <row r="740">
      <c r="A740" t="n">
        <v>80597</v>
      </c>
      <c r="B740" t="n">
        <v>128</v>
      </c>
      <c r="C740" s="556" t="n">
        <v>46113</v>
      </c>
      <c r="D740" t="inlineStr">
        <is>
          <t>Love Cabaret</t>
        </is>
      </c>
      <c r="E740" t="n">
        <v>18214</v>
      </c>
      <c r="F740" t="inlineStr">
        <is>
          <t>VERMOUTH MARTINI BIANCO 750ML</t>
        </is>
      </c>
      <c r="G740" t="n">
        <v>5</v>
      </c>
      <c r="H740" t="inlineStr">
        <is>
          <t>GR</t>
        </is>
      </c>
      <c r="I740" t="inlineStr">
        <is>
          <t>04/2026</t>
        </is>
      </c>
    </row>
    <row r="741">
      <c r="A741" t="n">
        <v>80598</v>
      </c>
      <c r="B741" t="n">
        <v>128</v>
      </c>
      <c r="C741" s="556" t="n">
        <v>46113</v>
      </c>
      <c r="D741" t="inlineStr">
        <is>
          <t>Love Cabaret</t>
        </is>
      </c>
      <c r="E741" t="n">
        <v>20358</v>
      </c>
      <c r="F741" t="inlineStr">
        <is>
          <t>FARINHA PANKO ROMARIZ C/1KG</t>
        </is>
      </c>
      <c r="G741" t="n">
        <v>5</v>
      </c>
      <c r="H741" t="inlineStr">
        <is>
          <t>PC</t>
        </is>
      </c>
      <c r="I741" t="inlineStr">
        <is>
          <t>04/2026</t>
        </is>
      </c>
    </row>
    <row r="742">
      <c r="A742" t="n">
        <v>80599</v>
      </c>
      <c r="B742" t="n">
        <v>128</v>
      </c>
      <c r="C742" s="556" t="n">
        <v>46113</v>
      </c>
      <c r="D742" t="inlineStr">
        <is>
          <t>Love Cabaret</t>
        </is>
      </c>
      <c r="E742" t="n">
        <v>20501</v>
      </c>
      <c r="F742" t="inlineStr">
        <is>
          <t>LINGUICA TOSCANA AURORA KG</t>
        </is>
      </c>
      <c r="G742" t="n">
        <v>5</v>
      </c>
      <c r="H742" t="inlineStr">
        <is>
          <t>KG</t>
        </is>
      </c>
      <c r="I742" t="inlineStr">
        <is>
          <t>04/2026</t>
        </is>
      </c>
    </row>
    <row r="743">
      <c r="A743" t="n">
        <v>80600</v>
      </c>
      <c r="B743" t="n">
        <v>128</v>
      </c>
      <c r="C743" s="556" t="n">
        <v>46113</v>
      </c>
      <c r="D743" t="inlineStr">
        <is>
          <t>Love Cabaret</t>
        </is>
      </c>
      <c r="E743" t="n">
        <v>25437</v>
      </c>
      <c r="F743" t="inlineStr">
        <is>
          <t>GIGI ROSATO SANGIOVESE 2020 FATORIE PARRI 750ML</t>
        </is>
      </c>
      <c r="G743" t="n">
        <v>5</v>
      </c>
      <c r="H743" t="inlineStr">
        <is>
          <t>UN</t>
        </is>
      </c>
      <c r="I743" t="inlineStr">
        <is>
          <t>04/2026</t>
        </is>
      </c>
    </row>
    <row r="744">
      <c r="A744" t="n">
        <v>80601</v>
      </c>
      <c r="B744" t="n">
        <v>128</v>
      </c>
      <c r="C744" s="556" t="n">
        <v>46113</v>
      </c>
      <c r="D744" t="inlineStr">
        <is>
          <t>Love Cabaret</t>
        </is>
      </c>
      <c r="E744" t="n">
        <v>25683</v>
      </c>
      <c r="F744" t="inlineStr">
        <is>
          <t>TRINCA BOLOTAS TINTO 750ML</t>
        </is>
      </c>
      <c r="G744" t="n">
        <v>5</v>
      </c>
      <c r="H744" t="inlineStr">
        <is>
          <t>GR</t>
        </is>
      </c>
      <c r="I744" t="inlineStr">
        <is>
          <t>04/2026</t>
        </is>
      </c>
    </row>
    <row r="745">
      <c r="A745" t="n">
        <v>80602</v>
      </c>
      <c r="B745" t="n">
        <v>128</v>
      </c>
      <c r="C745" s="556" t="n">
        <v>46113</v>
      </c>
      <c r="D745" t="inlineStr">
        <is>
          <t>Love Cabaret</t>
        </is>
      </c>
      <c r="E745" t="n">
        <v>26014</v>
      </c>
      <c r="F745" t="inlineStr">
        <is>
          <t>APERITIVO ANGOSTURA 473ML</t>
        </is>
      </c>
      <c r="G745" t="n">
        <v>4.83</v>
      </c>
      <c r="H745" t="inlineStr">
        <is>
          <t>GR</t>
        </is>
      </c>
      <c r="I745" t="inlineStr">
        <is>
          <t>04/2026</t>
        </is>
      </c>
    </row>
    <row r="746">
      <c r="A746" t="n">
        <v>80603</v>
      </c>
      <c r="B746" t="n">
        <v>128</v>
      </c>
      <c r="C746" s="556" t="n">
        <v>46113</v>
      </c>
      <c r="D746" t="inlineStr">
        <is>
          <t>Love Cabaret</t>
        </is>
      </c>
      <c r="E746" t="n">
        <v>18554</v>
      </c>
      <c r="F746" t="inlineStr">
        <is>
          <t>CERVEJA LAGUNITAS IPA 355ML C/12</t>
        </is>
      </c>
      <c r="G746" t="n">
        <v>4.67</v>
      </c>
      <c r="H746" t="inlineStr">
        <is>
          <t>PC</t>
        </is>
      </c>
      <c r="I746" t="inlineStr">
        <is>
          <t>04/2026</t>
        </is>
      </c>
    </row>
    <row r="747">
      <c r="A747" t="n">
        <v>80604</v>
      </c>
      <c r="B747" t="n">
        <v>128</v>
      </c>
      <c r="C747" s="556" t="n">
        <v>46113</v>
      </c>
      <c r="D747" t="inlineStr">
        <is>
          <t>Love Cabaret</t>
        </is>
      </c>
      <c r="E747" t="n">
        <v>19649</v>
      </c>
      <c r="F747" t="inlineStr">
        <is>
          <t>ALHO DESCASCADO KG</t>
        </is>
      </c>
      <c r="G747" t="n">
        <v>4.26</v>
      </c>
      <c r="H747" t="inlineStr">
        <is>
          <t>KG</t>
        </is>
      </c>
      <c r="I747" t="inlineStr">
        <is>
          <t>04/2026</t>
        </is>
      </c>
    </row>
    <row r="748">
      <c r="A748" t="n">
        <v>80605</v>
      </c>
      <c r="B748" t="n">
        <v>128</v>
      </c>
      <c r="C748" s="556" t="n">
        <v>46113</v>
      </c>
      <c r="D748" t="inlineStr">
        <is>
          <t>Love Cabaret</t>
        </is>
      </c>
      <c r="E748" t="n">
        <v>18540</v>
      </c>
      <c r="F748" t="inlineStr">
        <is>
          <t>APERITIVO FERNET BRANCA FRATELLI 750ML</t>
        </is>
      </c>
      <c r="G748" t="n">
        <v>4.22</v>
      </c>
      <c r="H748" t="inlineStr">
        <is>
          <t>GR</t>
        </is>
      </c>
      <c r="I748" t="inlineStr">
        <is>
          <t>04/2026</t>
        </is>
      </c>
    </row>
    <row r="749">
      <c r="A749" t="n">
        <v>80606</v>
      </c>
      <c r="B749" t="n">
        <v>128</v>
      </c>
      <c r="C749" s="556" t="n">
        <v>46113</v>
      </c>
      <c r="D749" t="inlineStr">
        <is>
          <t>Love Cabaret</t>
        </is>
      </c>
      <c r="E749" t="n">
        <v>17913</v>
      </c>
      <c r="F749" t="inlineStr">
        <is>
          <t>ENERGETICO RED BULL MELANCIA 250ML  C/24UN</t>
        </is>
      </c>
      <c r="G749" t="n">
        <v>4</v>
      </c>
      <c r="H749" t="inlineStr">
        <is>
          <t>PC</t>
        </is>
      </c>
      <c r="I749" t="inlineStr">
        <is>
          <t>04/2026</t>
        </is>
      </c>
    </row>
    <row r="750">
      <c r="A750" t="n">
        <v>80607</v>
      </c>
      <c r="B750" t="n">
        <v>128</v>
      </c>
      <c r="C750" s="556" t="n">
        <v>46113</v>
      </c>
      <c r="D750" t="inlineStr">
        <is>
          <t>Love Cabaret</t>
        </is>
      </c>
      <c r="E750" t="n">
        <v>19623</v>
      </c>
      <c r="F750" t="inlineStr">
        <is>
          <t>CEBOLA ROXA KG</t>
        </is>
      </c>
      <c r="G750" t="n">
        <v>4</v>
      </c>
      <c r="H750" t="inlineStr">
        <is>
          <t>KG</t>
        </is>
      </c>
      <c r="I750" t="inlineStr">
        <is>
          <t>04/2026</t>
        </is>
      </c>
    </row>
    <row r="751">
      <c r="A751" t="n">
        <v>80608</v>
      </c>
      <c r="B751" t="n">
        <v>128</v>
      </c>
      <c r="C751" s="556" t="n">
        <v>46113</v>
      </c>
      <c r="D751" t="inlineStr">
        <is>
          <t>Love Cabaret</t>
        </is>
      </c>
      <c r="E751" t="n">
        <v>20751</v>
      </c>
      <c r="F751" t="inlineStr">
        <is>
          <t>AZEITONA PRETA AZAPA ARCOBELLO C/2KG</t>
        </is>
      </c>
      <c r="G751" t="n">
        <v>4</v>
      </c>
      <c r="H751" t="inlineStr">
        <is>
          <t>BD</t>
        </is>
      </c>
      <c r="I751" t="inlineStr">
        <is>
          <t>04/2026</t>
        </is>
      </c>
    </row>
    <row r="752">
      <c r="A752" t="n">
        <v>80609</v>
      </c>
      <c r="B752" t="n">
        <v>128</v>
      </c>
      <c r="C752" s="556" t="n">
        <v>46113</v>
      </c>
      <c r="D752" t="inlineStr">
        <is>
          <t>Love Cabaret</t>
        </is>
      </c>
      <c r="E752" t="n">
        <v>27814</v>
      </c>
      <c r="F752" t="inlineStr">
        <is>
          <t>PESSEGO EM CALDA FALANI 820GR</t>
        </is>
      </c>
      <c r="G752" t="n">
        <v>4</v>
      </c>
      <c r="H752" t="inlineStr">
        <is>
          <t>GR</t>
        </is>
      </c>
      <c r="I752" t="inlineStr">
        <is>
          <t>04/2026</t>
        </is>
      </c>
    </row>
    <row r="753">
      <c r="A753" t="n">
        <v>80610</v>
      </c>
      <c r="B753" t="n">
        <v>128</v>
      </c>
      <c r="C753" s="556" t="n">
        <v>46113</v>
      </c>
      <c r="D753" t="inlineStr">
        <is>
          <t>Love Cabaret</t>
        </is>
      </c>
      <c r="E753" t="n">
        <v>24118</v>
      </c>
      <c r="F753" t="inlineStr">
        <is>
          <t>CASTANHA DE CAJU CRUA KG</t>
        </is>
      </c>
      <c r="G753" t="n">
        <v>3.74</v>
      </c>
      <c r="H753" t="inlineStr">
        <is>
          <t>KG</t>
        </is>
      </c>
      <c r="I753" t="inlineStr">
        <is>
          <t>04/2026</t>
        </is>
      </c>
    </row>
    <row r="754">
      <c r="A754" t="n">
        <v>80611</v>
      </c>
      <c r="B754" t="n">
        <v>128</v>
      </c>
      <c r="C754" s="556" t="n">
        <v>46113</v>
      </c>
      <c r="D754" t="inlineStr">
        <is>
          <t>Love Cabaret</t>
        </is>
      </c>
      <c r="E754" t="n">
        <v>20308</v>
      </c>
      <c r="F754" t="inlineStr">
        <is>
          <t>ARROZ ARBORIO CAMIL C/2KG</t>
        </is>
      </c>
      <c r="G754" t="n">
        <v>3.51</v>
      </c>
      <c r="H754" t="inlineStr">
        <is>
          <t>PC</t>
        </is>
      </c>
      <c r="I754" t="inlineStr">
        <is>
          <t>04/2026</t>
        </is>
      </c>
    </row>
    <row r="755">
      <c r="A755" t="n">
        <v>80612</v>
      </c>
      <c r="B755" t="n">
        <v>128</v>
      </c>
      <c r="C755" s="556" t="n">
        <v>46113</v>
      </c>
      <c r="D755" t="inlineStr">
        <is>
          <t>Love Cabaret</t>
        </is>
      </c>
      <c r="E755" t="n">
        <v>24529</v>
      </c>
      <c r="F755" t="inlineStr">
        <is>
          <t>REFRIGERANTE LIMAO FYS 350ML C/12</t>
        </is>
      </c>
      <c r="G755" t="n">
        <v>3.42</v>
      </c>
      <c r="H755" t="inlineStr">
        <is>
          <t>PC</t>
        </is>
      </c>
      <c r="I755" t="inlineStr">
        <is>
          <t>04/2026</t>
        </is>
      </c>
    </row>
    <row r="756">
      <c r="A756" t="n">
        <v>80613</v>
      </c>
      <c r="B756" t="n">
        <v>128</v>
      </c>
      <c r="C756" s="556" t="n">
        <v>46113</v>
      </c>
      <c r="D756" t="inlineStr">
        <is>
          <t>Love Cabaret</t>
        </is>
      </c>
      <c r="E756" t="n">
        <v>18220</v>
      </c>
      <c r="F756" t="inlineStr">
        <is>
          <t>VERMOUTH CARPANO CLASSICO ROSSO ITALIANO 1L</t>
        </is>
      </c>
      <c r="G756" t="n">
        <v>3.1</v>
      </c>
      <c r="H756" t="inlineStr">
        <is>
          <t>GR</t>
        </is>
      </c>
      <c r="I756" t="inlineStr">
        <is>
          <t>04/2026</t>
        </is>
      </c>
    </row>
    <row r="757">
      <c r="A757" t="n">
        <v>80614</v>
      </c>
      <c r="B757" t="n">
        <v>128</v>
      </c>
      <c r="C757" s="556" t="n">
        <v>46113</v>
      </c>
      <c r="D757" t="inlineStr">
        <is>
          <t>Love Cabaret</t>
        </is>
      </c>
      <c r="E757" t="n">
        <v>18212</v>
      </c>
      <c r="F757" t="inlineStr">
        <is>
          <t>VERMOUTH MARTINI EXTRA DRY 750ML</t>
        </is>
      </c>
      <c r="G757" t="n">
        <v>3</v>
      </c>
      <c r="H757" t="inlineStr">
        <is>
          <t>GR</t>
        </is>
      </c>
      <c r="I757" t="inlineStr">
        <is>
          <t>04/2026</t>
        </is>
      </c>
    </row>
    <row r="758">
      <c r="A758" t="n">
        <v>80615</v>
      </c>
      <c r="B758" t="n">
        <v>128</v>
      </c>
      <c r="C758" s="556" t="n">
        <v>46113</v>
      </c>
      <c r="D758" t="inlineStr">
        <is>
          <t>Love Cabaret</t>
        </is>
      </c>
      <c r="E758" t="n">
        <v>19415</v>
      </c>
      <c r="F758" t="inlineStr">
        <is>
          <t>MARGARINA COM SAL QUALY 500G UN</t>
        </is>
      </c>
      <c r="G758" t="n">
        <v>3</v>
      </c>
      <c r="H758" t="inlineStr">
        <is>
          <t>UN</t>
        </is>
      </c>
      <c r="I758" t="inlineStr">
        <is>
          <t>04/2026</t>
        </is>
      </c>
    </row>
    <row r="759">
      <c r="A759" t="n">
        <v>80616</v>
      </c>
      <c r="B759" t="n">
        <v>128</v>
      </c>
      <c r="C759" s="556" t="n">
        <v>46113</v>
      </c>
      <c r="D759" t="inlineStr">
        <is>
          <t>Love Cabaret</t>
        </is>
      </c>
      <c r="E759" t="n">
        <v>19765</v>
      </c>
      <c r="F759" t="inlineStr">
        <is>
          <t>FRUTAS VERMELHAS CONGELADA KG</t>
        </is>
      </c>
      <c r="G759" t="n">
        <v>3</v>
      </c>
      <c r="H759" t="inlineStr">
        <is>
          <t>KG</t>
        </is>
      </c>
      <c r="I759" t="inlineStr">
        <is>
          <t>04/2026</t>
        </is>
      </c>
    </row>
    <row r="760">
      <c r="A760" t="n">
        <v>80617</v>
      </c>
      <c r="B760" t="n">
        <v>128</v>
      </c>
      <c r="C760" s="556" t="n">
        <v>46113</v>
      </c>
      <c r="D760" t="inlineStr">
        <is>
          <t>Love Cabaret</t>
        </is>
      </c>
      <c r="E760" t="n">
        <v>19969</v>
      </c>
      <c r="F760" t="inlineStr">
        <is>
          <t>MOLHO SHOYO CEPERA C/1,010L</t>
        </is>
      </c>
      <c r="G760" t="n">
        <v>3</v>
      </c>
      <c r="H760" t="inlineStr">
        <is>
          <t>FR</t>
        </is>
      </c>
      <c r="I760" t="inlineStr">
        <is>
          <t>04/2026</t>
        </is>
      </c>
    </row>
    <row r="761">
      <c r="A761" t="n">
        <v>80618</v>
      </c>
      <c r="B761" t="n">
        <v>128</v>
      </c>
      <c r="C761" s="556" t="n">
        <v>46113</v>
      </c>
      <c r="D761" t="inlineStr">
        <is>
          <t>Love Cabaret</t>
        </is>
      </c>
      <c r="E761" t="n">
        <v>20242</v>
      </c>
      <c r="F761" t="inlineStr">
        <is>
          <t>FEIJAO CARIOCA CAMIL C/2KG</t>
        </is>
      </c>
      <c r="G761" t="n">
        <v>3</v>
      </c>
      <c r="H761" t="inlineStr">
        <is>
          <t>PC</t>
        </is>
      </c>
      <c r="I761" t="inlineStr">
        <is>
          <t>04/2026</t>
        </is>
      </c>
    </row>
    <row r="762">
      <c r="A762" t="n">
        <v>80619</v>
      </c>
      <c r="B762" t="n">
        <v>128</v>
      </c>
      <c r="C762" s="556" t="n">
        <v>46113</v>
      </c>
      <c r="D762" t="inlineStr">
        <is>
          <t>Love Cabaret</t>
        </is>
      </c>
      <c r="E762" t="n">
        <v>21073</v>
      </c>
      <c r="F762" t="inlineStr">
        <is>
          <t>CALDA DE AGAVE AZUL JASMINE ORGANICO 330ML UN</t>
        </is>
      </c>
      <c r="G762" t="n">
        <v>3</v>
      </c>
      <c r="H762" t="inlineStr">
        <is>
          <t>UN</t>
        </is>
      </c>
      <c r="I762" t="inlineStr">
        <is>
          <t>04/2026</t>
        </is>
      </c>
    </row>
    <row r="763">
      <c r="A763" t="n">
        <v>80620</v>
      </c>
      <c r="B763" t="n">
        <v>128</v>
      </c>
      <c r="C763" s="556" t="n">
        <v>46113</v>
      </c>
      <c r="D763" t="inlineStr">
        <is>
          <t>Love Cabaret</t>
        </is>
      </c>
      <c r="E763" t="n">
        <v>24385</v>
      </c>
      <c r="F763" t="inlineStr">
        <is>
          <t>MORANGO CONGELADO KG</t>
        </is>
      </c>
      <c r="G763" t="n">
        <v>3</v>
      </c>
      <c r="H763" t="inlineStr">
        <is>
          <t>KG</t>
        </is>
      </c>
      <c r="I763" t="inlineStr">
        <is>
          <t>04/2026</t>
        </is>
      </c>
    </row>
    <row r="764">
      <c r="A764" t="n">
        <v>80621</v>
      </c>
      <c r="B764" t="n">
        <v>128</v>
      </c>
      <c r="C764" s="556" t="n">
        <v>46113</v>
      </c>
      <c r="D764" t="inlineStr">
        <is>
          <t>Love Cabaret</t>
        </is>
      </c>
      <c r="E764" t="n">
        <v>24537</v>
      </c>
      <c r="F764" t="inlineStr">
        <is>
          <t xml:space="preserve">ALCATRA BOVINA MOIDA KG </t>
        </is>
      </c>
      <c r="G764" t="n">
        <v>3</v>
      </c>
      <c r="H764" t="inlineStr">
        <is>
          <t>KG</t>
        </is>
      </c>
      <c r="I764" t="inlineStr">
        <is>
          <t>04/2026</t>
        </is>
      </c>
    </row>
    <row r="765">
      <c r="A765" t="n">
        <v>80622</v>
      </c>
      <c r="B765" t="n">
        <v>128</v>
      </c>
      <c r="C765" s="556" t="n">
        <v>46113</v>
      </c>
      <c r="D765" t="inlineStr">
        <is>
          <t>Love Cabaret</t>
        </is>
      </c>
      <c r="E765" t="n">
        <v>25591</v>
      </c>
      <c r="F765" t="inlineStr">
        <is>
          <t>UVA VITORIA SEM CAROCO KG</t>
        </is>
      </c>
      <c r="G765" t="n">
        <v>3</v>
      </c>
      <c r="H765" t="inlineStr">
        <is>
          <t>KG</t>
        </is>
      </c>
      <c r="I765" t="inlineStr">
        <is>
          <t>04/2026</t>
        </is>
      </c>
    </row>
    <row r="766">
      <c r="A766" t="n">
        <v>80623</v>
      </c>
      <c r="B766" t="n">
        <v>128</v>
      </c>
      <c r="C766" s="556" t="n">
        <v>46113</v>
      </c>
      <c r="D766" t="inlineStr">
        <is>
          <t>Love Cabaret</t>
        </is>
      </c>
      <c r="E766" t="n">
        <v>20022</v>
      </c>
      <c r="F766" t="inlineStr">
        <is>
          <t>FERMENTO QUIMICO ROYAL 250G</t>
        </is>
      </c>
      <c r="G766" t="n">
        <v>2.8</v>
      </c>
      <c r="H766" t="inlineStr">
        <is>
          <t>UN</t>
        </is>
      </c>
      <c r="I766" t="inlineStr">
        <is>
          <t>04/2026</t>
        </is>
      </c>
    </row>
    <row r="767">
      <c r="A767" t="n">
        <v>80624</v>
      </c>
      <c r="B767" t="n">
        <v>128</v>
      </c>
      <c r="C767" s="556" t="n">
        <v>46113</v>
      </c>
      <c r="D767" t="inlineStr">
        <is>
          <t>Love Cabaret</t>
        </is>
      </c>
      <c r="E767" t="n">
        <v>20936</v>
      </c>
      <c r="F767" t="inlineStr">
        <is>
          <t>CHOCOLATE AMARGO CALLEBAUT CALLETS 70,5% 2,01KG</t>
        </is>
      </c>
      <c r="G767" t="n">
        <v>2.8</v>
      </c>
      <c r="H767" t="inlineStr">
        <is>
          <t>UN</t>
        </is>
      </c>
      <c r="I767" t="inlineStr">
        <is>
          <t>04/2026</t>
        </is>
      </c>
    </row>
    <row r="768">
      <c r="A768" t="n">
        <v>80625</v>
      </c>
      <c r="B768" t="n">
        <v>128</v>
      </c>
      <c r="C768" s="556" t="n">
        <v>46113</v>
      </c>
      <c r="D768" t="inlineStr">
        <is>
          <t>Love Cabaret</t>
        </is>
      </c>
      <c r="E768" t="n">
        <v>18261</v>
      </c>
      <c r="F768" t="inlineStr">
        <is>
          <t>RUM ZACAPA 23 ANOS 750ML</t>
        </is>
      </c>
      <c r="G768" t="n">
        <v>2.73</v>
      </c>
      <c r="H768" t="inlineStr">
        <is>
          <t>GR</t>
        </is>
      </c>
      <c r="I768" t="inlineStr">
        <is>
          <t>04/2026</t>
        </is>
      </c>
    </row>
    <row r="769">
      <c r="A769" t="n">
        <v>80626</v>
      </c>
      <c r="B769" t="n">
        <v>128</v>
      </c>
      <c r="C769" s="556" t="n">
        <v>46113</v>
      </c>
      <c r="D769" t="inlineStr">
        <is>
          <t>Love Cabaret</t>
        </is>
      </c>
      <c r="E769" t="n">
        <v>20315</v>
      </c>
      <c r="F769" t="inlineStr">
        <is>
          <t>FARINHA DE ARROZ MANINHO 1KG</t>
        </is>
      </c>
      <c r="G769" t="n">
        <v>2.64</v>
      </c>
      <c r="H769" t="inlineStr">
        <is>
          <t>UN</t>
        </is>
      </c>
      <c r="I769" t="inlineStr">
        <is>
          <t>04/2026</t>
        </is>
      </c>
    </row>
    <row r="770">
      <c r="A770" t="n">
        <v>80627</v>
      </c>
      <c r="B770" t="n">
        <v>128</v>
      </c>
      <c r="C770" s="556" t="n">
        <v>46113</v>
      </c>
      <c r="D770" t="inlineStr">
        <is>
          <t>Love Cabaret</t>
        </is>
      </c>
      <c r="E770" t="n">
        <v>23440</v>
      </c>
      <c r="F770" t="inlineStr">
        <is>
          <t>COGUMELO PORTO BELLO GRANEL KG</t>
        </is>
      </c>
      <c r="G770" t="n">
        <v>2.53</v>
      </c>
      <c r="H770" t="inlineStr">
        <is>
          <t>KG</t>
        </is>
      </c>
      <c r="I770" t="inlineStr">
        <is>
          <t>04/2026</t>
        </is>
      </c>
    </row>
    <row r="771">
      <c r="A771" t="n">
        <v>80628</v>
      </c>
      <c r="B771" t="n">
        <v>128</v>
      </c>
      <c r="C771" s="556" t="n">
        <v>46113</v>
      </c>
      <c r="D771" t="inlineStr">
        <is>
          <t>Love Cabaret</t>
        </is>
      </c>
      <c r="E771" t="n">
        <v>24040</v>
      </c>
      <c r="F771" t="inlineStr">
        <is>
          <t>AMENDOA LAMINADA KG</t>
        </is>
      </c>
      <c r="G771" t="n">
        <v>2.52</v>
      </c>
      <c r="H771" t="inlineStr">
        <is>
          <t>KG</t>
        </is>
      </c>
      <c r="I771" t="inlineStr">
        <is>
          <t>04/2026</t>
        </is>
      </c>
    </row>
    <row r="772">
      <c r="A772" t="n">
        <v>80629</v>
      </c>
      <c r="B772" t="n">
        <v>128</v>
      </c>
      <c r="C772" s="556" t="n">
        <v>46113</v>
      </c>
      <c r="D772" t="inlineStr">
        <is>
          <t>Love Cabaret</t>
        </is>
      </c>
      <c r="E772" t="n">
        <v>18179</v>
      </c>
      <c r="F772" t="inlineStr">
        <is>
          <t>VODKA KETEL ONE 1L</t>
        </is>
      </c>
      <c r="G772" t="n">
        <v>2.5</v>
      </c>
      <c r="H772" t="inlineStr">
        <is>
          <t>GR</t>
        </is>
      </c>
      <c r="I772" t="inlineStr">
        <is>
          <t>04/2026</t>
        </is>
      </c>
    </row>
    <row r="773">
      <c r="A773" t="n">
        <v>80630</v>
      </c>
      <c r="B773" t="n">
        <v>128</v>
      </c>
      <c r="C773" s="556" t="n">
        <v>46113</v>
      </c>
      <c r="D773" t="inlineStr">
        <is>
          <t>Love Cabaret</t>
        </is>
      </c>
      <c r="E773" t="n">
        <v>23893</v>
      </c>
      <c r="F773" t="inlineStr">
        <is>
          <t>OLEO DE GERGELIM TORRADO L</t>
        </is>
      </c>
      <c r="G773" t="n">
        <v>2.44</v>
      </c>
      <c r="H773" t="inlineStr">
        <is>
          <t>LT</t>
        </is>
      </c>
      <c r="I773" t="inlineStr">
        <is>
          <t>04/2026</t>
        </is>
      </c>
    </row>
    <row r="774">
      <c r="A774" t="n">
        <v>80631</v>
      </c>
      <c r="B774" t="n">
        <v>128</v>
      </c>
      <c r="C774" s="556" t="n">
        <v>46113</v>
      </c>
      <c r="D774" t="inlineStr">
        <is>
          <t>Love Cabaret</t>
        </is>
      </c>
      <c r="E774" t="n">
        <v>25814</v>
      </c>
      <c r="F774" t="inlineStr">
        <is>
          <t>EXTRATO DE BAUNILHA CEPERA 480ML UN</t>
        </is>
      </c>
      <c r="G774" t="n">
        <v>2.42</v>
      </c>
      <c r="H774" t="inlineStr">
        <is>
          <t>UN</t>
        </is>
      </c>
      <c r="I774" t="inlineStr">
        <is>
          <t>04/2026</t>
        </is>
      </c>
    </row>
    <row r="775">
      <c r="A775" t="n">
        <v>80632</v>
      </c>
      <c r="B775" t="n">
        <v>128</v>
      </c>
      <c r="C775" s="556" t="n">
        <v>46113</v>
      </c>
      <c r="D775" t="inlineStr">
        <is>
          <t>Love Cabaret</t>
        </is>
      </c>
      <c r="E775" t="n">
        <v>19932</v>
      </c>
      <c r="F775" t="inlineStr">
        <is>
          <t>PAPRICA DOCE 500GR</t>
        </is>
      </c>
      <c r="G775" t="n">
        <v>2.34</v>
      </c>
      <c r="H775" t="inlineStr">
        <is>
          <t>UN</t>
        </is>
      </c>
      <c r="I775" t="inlineStr">
        <is>
          <t>04/2026</t>
        </is>
      </c>
    </row>
    <row r="776">
      <c r="A776" t="n">
        <v>80633</v>
      </c>
      <c r="B776" t="n">
        <v>128</v>
      </c>
      <c r="C776" s="556" t="n">
        <v>46113</v>
      </c>
      <c r="D776" t="inlineStr">
        <is>
          <t>Love Cabaret</t>
        </is>
      </c>
      <c r="E776" t="n">
        <v>19982</v>
      </c>
      <c r="F776" t="inlineStr">
        <is>
          <t>MOLHO INGLES CEPERA C/1L</t>
        </is>
      </c>
      <c r="G776" t="n">
        <v>2.31</v>
      </c>
      <c r="H776" t="inlineStr">
        <is>
          <t>FR</t>
        </is>
      </c>
      <c r="I776" t="inlineStr">
        <is>
          <t>04/2026</t>
        </is>
      </c>
    </row>
    <row r="777">
      <c r="A777" t="n">
        <v>80634</v>
      </c>
      <c r="B777" t="n">
        <v>128</v>
      </c>
      <c r="C777" s="556" t="n">
        <v>46113</v>
      </c>
      <c r="D777" t="inlineStr">
        <is>
          <t>Love Cabaret</t>
        </is>
      </c>
      <c r="E777" t="n">
        <v>19235</v>
      </c>
      <c r="F777" t="inlineStr">
        <is>
          <t>QUEIJO TULHA PECA INTEIRA 5,5KG FAZENDA ATALAIA UN</t>
        </is>
      </c>
      <c r="G777" t="n">
        <v>2.18</v>
      </c>
      <c r="H777" t="inlineStr">
        <is>
          <t>KG</t>
        </is>
      </c>
      <c r="I777" t="inlineStr">
        <is>
          <t>04/2026</t>
        </is>
      </c>
    </row>
    <row r="778">
      <c r="A778" t="n">
        <v>80635</v>
      </c>
      <c r="B778" t="n">
        <v>128</v>
      </c>
      <c r="C778" s="556" t="n">
        <v>46113</v>
      </c>
      <c r="D778" t="inlineStr">
        <is>
          <t>Love Cabaret</t>
        </is>
      </c>
      <c r="E778" t="n">
        <v>28295</v>
      </c>
      <c r="F778" t="inlineStr">
        <is>
          <t>ARROZ JAPONES MOMIJI 5KG</t>
        </is>
      </c>
      <c r="G778" t="n">
        <v>2.05</v>
      </c>
      <c r="H778" t="inlineStr">
        <is>
          <t>UN</t>
        </is>
      </c>
      <c r="I778" t="inlineStr">
        <is>
          <t>04/2026</t>
        </is>
      </c>
    </row>
    <row r="779">
      <c r="A779" t="n">
        <v>80636</v>
      </c>
      <c r="B779" t="n">
        <v>128</v>
      </c>
      <c r="C779" s="556" t="n">
        <v>46113</v>
      </c>
      <c r="D779" t="inlineStr">
        <is>
          <t>Love Cabaret</t>
        </is>
      </c>
      <c r="E779" t="n">
        <v>18550</v>
      </c>
      <c r="F779" t="inlineStr">
        <is>
          <t>APERITIVO ANGOSTURA 200ML</t>
        </is>
      </c>
      <c r="G779" t="n">
        <v>2.04</v>
      </c>
      <c r="H779" t="inlineStr">
        <is>
          <t>GR</t>
        </is>
      </c>
      <c r="I779" t="inlineStr">
        <is>
          <t>04/2026</t>
        </is>
      </c>
    </row>
    <row r="780">
      <c r="A780" t="n">
        <v>80637</v>
      </c>
      <c r="B780" t="n">
        <v>128</v>
      </c>
      <c r="C780" s="556" t="n">
        <v>46113</v>
      </c>
      <c r="D780" t="inlineStr">
        <is>
          <t>Love Cabaret</t>
        </is>
      </c>
      <c r="E780" t="n">
        <v>18051</v>
      </c>
      <c r="F780" t="inlineStr">
        <is>
          <t>CHAMPAGNE VEUVE CLICQUOT ROSE BRUT 750ML</t>
        </is>
      </c>
      <c r="G780" t="n">
        <v>2</v>
      </c>
      <c r="H780" t="inlineStr">
        <is>
          <t>GR</t>
        </is>
      </c>
      <c r="I780" t="inlineStr">
        <is>
          <t>04/2026</t>
        </is>
      </c>
    </row>
    <row r="781">
      <c r="A781" t="n">
        <v>80638</v>
      </c>
      <c r="B781" t="n">
        <v>128</v>
      </c>
      <c r="C781" s="556" t="n">
        <v>46113</v>
      </c>
      <c r="D781" t="inlineStr">
        <is>
          <t>Love Cabaret</t>
        </is>
      </c>
      <c r="E781" t="n">
        <v>18131</v>
      </c>
      <c r="F781" t="inlineStr">
        <is>
          <t>WHISKY GLENMORANGIE 10 ANOS 750ML</t>
        </is>
      </c>
      <c r="G781" t="n">
        <v>2</v>
      </c>
      <c r="H781" t="inlineStr">
        <is>
          <t>UN</t>
        </is>
      </c>
      <c r="I781" t="inlineStr">
        <is>
          <t>04/2026</t>
        </is>
      </c>
    </row>
    <row r="782">
      <c r="A782" t="n">
        <v>80639</v>
      </c>
      <c r="B782" t="n">
        <v>128</v>
      </c>
      <c r="C782" s="556" t="n">
        <v>46113</v>
      </c>
      <c r="D782" t="inlineStr">
        <is>
          <t>Love Cabaret</t>
        </is>
      </c>
      <c r="E782" t="n">
        <v>18133</v>
      </c>
      <c r="F782" t="inlineStr">
        <is>
          <t>WHISKY GLENLIVET FOUNDERS RESERVE 750ML</t>
        </is>
      </c>
      <c r="G782" t="n">
        <v>2</v>
      </c>
      <c r="H782" t="inlineStr">
        <is>
          <t>GR</t>
        </is>
      </c>
      <c r="I782" t="inlineStr">
        <is>
          <t>04/2026</t>
        </is>
      </c>
    </row>
    <row r="783">
      <c r="A783" t="n">
        <v>80640</v>
      </c>
      <c r="B783" t="n">
        <v>128</v>
      </c>
      <c r="C783" s="556" t="n">
        <v>46113</v>
      </c>
      <c r="D783" t="inlineStr">
        <is>
          <t>Love Cabaret</t>
        </is>
      </c>
      <c r="E783" t="n">
        <v>18268</v>
      </c>
      <c r="F783" t="inlineStr">
        <is>
          <t>RUM HAVANA CLUB 3 ANOS 750ML</t>
        </is>
      </c>
      <c r="G783" t="n">
        <v>2</v>
      </c>
      <c r="H783" t="inlineStr">
        <is>
          <t>GR</t>
        </is>
      </c>
      <c r="I783" t="inlineStr">
        <is>
          <t>04/2026</t>
        </is>
      </c>
    </row>
    <row r="784">
      <c r="A784" t="n">
        <v>80641</v>
      </c>
      <c r="B784" t="n">
        <v>128</v>
      </c>
      <c r="C784" s="556" t="n">
        <v>46113</v>
      </c>
      <c r="D784" t="inlineStr">
        <is>
          <t>Love Cabaret</t>
        </is>
      </c>
      <c r="E784" t="n">
        <v>18306</v>
      </c>
      <c r="F784" t="inlineStr">
        <is>
          <t>LICOR MARASCHINO LUXARDO 750ML</t>
        </is>
      </c>
      <c r="G784" t="n">
        <v>2</v>
      </c>
      <c r="H784" t="inlineStr">
        <is>
          <t>GR</t>
        </is>
      </c>
      <c r="I784" t="inlineStr">
        <is>
          <t>04/2026</t>
        </is>
      </c>
    </row>
    <row r="785">
      <c r="A785" t="n">
        <v>80642</v>
      </c>
      <c r="B785" t="n">
        <v>128</v>
      </c>
      <c r="C785" s="556" t="n">
        <v>46113</v>
      </c>
      <c r="D785" t="inlineStr">
        <is>
          <t>Love Cabaret</t>
        </is>
      </c>
      <c r="E785" t="n">
        <v>18486</v>
      </c>
      <c r="F785" t="inlineStr">
        <is>
          <t>CACHACA FAMIGERADA BRUTA 750ML</t>
        </is>
      </c>
      <c r="G785" t="n">
        <v>2</v>
      </c>
      <c r="H785" t="inlineStr">
        <is>
          <t>GR</t>
        </is>
      </c>
      <c r="I785" t="inlineStr">
        <is>
          <t>04/2026</t>
        </is>
      </c>
    </row>
    <row r="786">
      <c r="A786" t="n">
        <v>80643</v>
      </c>
      <c r="B786" t="n">
        <v>128</v>
      </c>
      <c r="C786" s="556" t="n">
        <v>46113</v>
      </c>
      <c r="D786" t="inlineStr">
        <is>
          <t>Love Cabaret</t>
        </is>
      </c>
      <c r="E786" t="n">
        <v>20213</v>
      </c>
      <c r="F786" t="inlineStr">
        <is>
          <t>GRAO DE BICO CAMIL C/2KG</t>
        </is>
      </c>
      <c r="G786" t="n">
        <v>2</v>
      </c>
      <c r="H786" t="inlineStr">
        <is>
          <t>PC</t>
        </is>
      </c>
      <c r="I786" t="inlineStr">
        <is>
          <t>04/2026</t>
        </is>
      </c>
    </row>
    <row r="787">
      <c r="A787" t="n">
        <v>80644</v>
      </c>
      <c r="B787" t="n">
        <v>128</v>
      </c>
      <c r="C787" s="556" t="n">
        <v>46113</v>
      </c>
      <c r="D787" t="inlineStr">
        <is>
          <t>Love Cabaret</t>
        </is>
      </c>
      <c r="E787" t="n">
        <v>20689</v>
      </c>
      <c r="F787" t="inlineStr">
        <is>
          <t>CREME DE LEITE FRESCO QUATA C/1,01LT</t>
        </is>
      </c>
      <c r="G787" t="n">
        <v>2</v>
      </c>
      <c r="H787" t="inlineStr">
        <is>
          <t>UN</t>
        </is>
      </c>
      <c r="I787" t="inlineStr">
        <is>
          <t>04/2026</t>
        </is>
      </c>
    </row>
    <row r="788">
      <c r="A788" t="n">
        <v>80645</v>
      </c>
      <c r="B788" t="n">
        <v>128</v>
      </c>
      <c r="C788" s="556" t="n">
        <v>46113</v>
      </c>
      <c r="D788" t="inlineStr">
        <is>
          <t>Love Cabaret</t>
        </is>
      </c>
      <c r="E788" t="n">
        <v>20871</v>
      </c>
      <c r="F788" t="inlineStr">
        <is>
          <t>MELADO DE CANA JR C/1,3KG</t>
        </is>
      </c>
      <c r="G788" t="n">
        <v>2</v>
      </c>
      <c r="H788" t="inlineStr">
        <is>
          <t>PT</t>
        </is>
      </c>
      <c r="I788" t="inlineStr">
        <is>
          <t>04/2026</t>
        </is>
      </c>
    </row>
    <row r="789">
      <c r="A789" t="n">
        <v>80646</v>
      </c>
      <c r="B789" t="n">
        <v>128</v>
      </c>
      <c r="C789" s="556" t="n">
        <v>46113</v>
      </c>
      <c r="D789" t="inlineStr">
        <is>
          <t>Love Cabaret</t>
        </is>
      </c>
      <c r="E789" t="n">
        <v>23511</v>
      </c>
      <c r="F789" t="inlineStr">
        <is>
          <t>MOSTARDA AMARELA KG</t>
        </is>
      </c>
      <c r="G789" t="n">
        <v>2</v>
      </c>
      <c r="H789" t="inlineStr">
        <is>
          <t>KG</t>
        </is>
      </c>
      <c r="I789" t="inlineStr">
        <is>
          <t>04/2026</t>
        </is>
      </c>
    </row>
    <row r="790">
      <c r="A790" t="n">
        <v>80647</v>
      </c>
      <c r="B790" t="n">
        <v>128</v>
      </c>
      <c r="C790" s="556" t="n">
        <v>46113</v>
      </c>
      <c r="D790" t="inlineStr">
        <is>
          <t>Love Cabaret</t>
        </is>
      </c>
      <c r="E790" t="n">
        <v>24036</v>
      </c>
      <c r="F790" t="inlineStr">
        <is>
          <t>ALHO EM PO 1KG UN</t>
        </is>
      </c>
      <c r="G790" t="n">
        <v>2</v>
      </c>
      <c r="H790" t="inlineStr">
        <is>
          <t>UN</t>
        </is>
      </c>
      <c r="I790" t="inlineStr">
        <is>
          <t>04/2026</t>
        </is>
      </c>
    </row>
    <row r="791">
      <c r="A791" t="n">
        <v>80648</v>
      </c>
      <c r="B791" t="n">
        <v>128</v>
      </c>
      <c r="C791" s="556" t="n">
        <v>46113</v>
      </c>
      <c r="D791" t="inlineStr">
        <is>
          <t>Love Cabaret</t>
        </is>
      </c>
      <c r="E791" t="n">
        <v>25068</v>
      </c>
      <c r="F791" t="inlineStr">
        <is>
          <t>CHAMPAGNE VEUVE CLICQUOT BRUT 750ML</t>
        </is>
      </c>
      <c r="G791" t="n">
        <v>2</v>
      </c>
      <c r="H791" t="inlineStr">
        <is>
          <t>GR</t>
        </is>
      </c>
      <c r="I791" t="inlineStr">
        <is>
          <t>04/2026</t>
        </is>
      </c>
    </row>
    <row r="792">
      <c r="A792" t="n">
        <v>80649</v>
      </c>
      <c r="B792" t="n">
        <v>128</v>
      </c>
      <c r="C792" s="556" t="n">
        <v>46113</v>
      </c>
      <c r="D792" t="inlineStr">
        <is>
          <t>Love Cabaret</t>
        </is>
      </c>
      <c r="E792" t="n">
        <v>25184</v>
      </c>
      <c r="F792" t="inlineStr">
        <is>
          <t>TUCUPI PRETO BAG KG</t>
        </is>
      </c>
      <c r="G792" t="n">
        <v>2</v>
      </c>
      <c r="H792" t="inlineStr">
        <is>
          <t>KG</t>
        </is>
      </c>
      <c r="I792" t="inlineStr">
        <is>
          <t>04/2026</t>
        </is>
      </c>
    </row>
    <row r="793">
      <c r="A793" t="n">
        <v>80650</v>
      </c>
      <c r="B793" t="n">
        <v>128</v>
      </c>
      <c r="C793" s="556" t="n">
        <v>46113</v>
      </c>
      <c r="D793" t="inlineStr">
        <is>
          <t>Love Cabaret</t>
        </is>
      </c>
      <c r="E793" t="n">
        <v>25237</v>
      </c>
      <c r="F793" t="inlineStr">
        <is>
          <t>FARINHA DE TRIGO ANACONDA TIPO 1 PREMIUM C/1KG</t>
        </is>
      </c>
      <c r="G793" t="n">
        <v>2</v>
      </c>
      <c r="H793" t="inlineStr">
        <is>
          <t>UN</t>
        </is>
      </c>
      <c r="I793" t="inlineStr">
        <is>
          <t>04/2026</t>
        </is>
      </c>
    </row>
    <row r="794">
      <c r="A794" t="n">
        <v>80651</v>
      </c>
      <c r="B794" t="n">
        <v>128</v>
      </c>
      <c r="C794" s="556" t="n">
        <v>46113</v>
      </c>
      <c r="D794" t="inlineStr">
        <is>
          <t>Love Cabaret</t>
        </is>
      </c>
      <c r="E794" t="n">
        <v>27877</v>
      </c>
      <c r="F794" t="inlineStr">
        <is>
          <t>VERMOUTH DRY APERITIVO SAN BASILI 750ML UN</t>
        </is>
      </c>
      <c r="G794" t="n">
        <v>2</v>
      </c>
      <c r="H794" t="inlineStr">
        <is>
          <t>UN</t>
        </is>
      </c>
      <c r="I794" t="inlineStr">
        <is>
          <t>04/2026</t>
        </is>
      </c>
    </row>
    <row r="795">
      <c r="A795" t="n">
        <v>80652</v>
      </c>
      <c r="B795" t="n">
        <v>128</v>
      </c>
      <c r="C795" s="556" t="n">
        <v>46113</v>
      </c>
      <c r="D795" t="inlineStr">
        <is>
          <t>Love Cabaret</t>
        </is>
      </c>
      <c r="E795" t="n">
        <v>18382</v>
      </c>
      <c r="F795" t="inlineStr">
        <is>
          <t>CONHAQUE BRANDY OSBORNE 700ML</t>
        </is>
      </c>
      <c r="G795" t="n">
        <v>1.95</v>
      </c>
      <c r="H795" t="inlineStr">
        <is>
          <t>GR</t>
        </is>
      </c>
      <c r="I795" t="inlineStr">
        <is>
          <t>04/2026</t>
        </is>
      </c>
    </row>
    <row r="796">
      <c r="A796" t="n">
        <v>80653</v>
      </c>
      <c r="B796" t="n">
        <v>128</v>
      </c>
      <c r="C796" s="556" t="n">
        <v>46113</v>
      </c>
      <c r="D796" t="inlineStr">
        <is>
          <t>Love Cabaret</t>
        </is>
      </c>
      <c r="E796" t="n">
        <v>18272</v>
      </c>
      <c r="F796" t="inlineStr">
        <is>
          <t>RUM BACARDI SUPERIOR CARTA BLANCA 980ML</t>
        </is>
      </c>
      <c r="G796" t="n">
        <v>1.94</v>
      </c>
      <c r="H796" t="inlineStr">
        <is>
          <t>GR</t>
        </is>
      </c>
      <c r="I796" t="inlineStr">
        <is>
          <t>04/2026</t>
        </is>
      </c>
    </row>
    <row r="797">
      <c r="A797" t="n">
        <v>80654</v>
      </c>
      <c r="B797" t="n">
        <v>128</v>
      </c>
      <c r="C797" s="556" t="n">
        <v>46113</v>
      </c>
      <c r="D797" t="inlineStr">
        <is>
          <t>Love Cabaret</t>
        </is>
      </c>
      <c r="E797" t="n">
        <v>18393</v>
      </c>
      <c r="F797" t="inlineStr">
        <is>
          <t>CONHAQUE HENNESSY VERY SPECIAL 700ML</t>
        </is>
      </c>
      <c r="G797" t="n">
        <v>1.93</v>
      </c>
      <c r="H797" t="inlineStr">
        <is>
          <t>UN</t>
        </is>
      </c>
      <c r="I797" t="inlineStr">
        <is>
          <t>04/2026</t>
        </is>
      </c>
    </row>
    <row r="798">
      <c r="A798" t="n">
        <v>80655</v>
      </c>
      <c r="B798" t="n">
        <v>128</v>
      </c>
      <c r="C798" s="556" t="n">
        <v>46113</v>
      </c>
      <c r="D798" t="inlineStr">
        <is>
          <t>Love Cabaret</t>
        </is>
      </c>
      <c r="E798" t="n">
        <v>24676</v>
      </c>
      <c r="F798" t="inlineStr">
        <is>
          <t>ACIDO ASCORBICO C/1KG</t>
        </is>
      </c>
      <c r="G798" t="n">
        <v>1.76</v>
      </c>
      <c r="H798" t="inlineStr">
        <is>
          <t>PC</t>
        </is>
      </c>
      <c r="I798" t="inlineStr">
        <is>
          <t>04/2026</t>
        </is>
      </c>
    </row>
    <row r="799">
      <c r="A799" t="n">
        <v>80656</v>
      </c>
      <c r="B799" t="n">
        <v>128</v>
      </c>
      <c r="C799" s="556" t="n">
        <v>46113</v>
      </c>
      <c r="D799" t="inlineStr">
        <is>
          <t>Love Cabaret</t>
        </is>
      </c>
      <c r="E799" t="n">
        <v>18118</v>
      </c>
      <c r="F799" t="inlineStr">
        <is>
          <t>WHISKY JOHNNIE WALKER BLUE LABEL 750ML</t>
        </is>
      </c>
      <c r="G799" t="n">
        <v>1.74</v>
      </c>
      <c r="H799" t="inlineStr">
        <is>
          <t>GR</t>
        </is>
      </c>
      <c r="I799" t="inlineStr">
        <is>
          <t>04/2026</t>
        </is>
      </c>
    </row>
    <row r="800">
      <c r="A800" t="n">
        <v>80657</v>
      </c>
      <c r="B800" t="n">
        <v>128</v>
      </c>
      <c r="C800" s="556" t="n">
        <v>46113</v>
      </c>
      <c r="D800" t="inlineStr">
        <is>
          <t>Love Cabaret</t>
        </is>
      </c>
      <c r="E800" t="n">
        <v>24041</v>
      </c>
      <c r="F800" t="inlineStr">
        <is>
          <t>AMENDOIM CRU S/ PELE KG</t>
        </is>
      </c>
      <c r="G800" t="n">
        <v>1.72</v>
      </c>
      <c r="H800" t="inlineStr">
        <is>
          <t>KG</t>
        </is>
      </c>
      <c r="I800" t="inlineStr">
        <is>
          <t>04/2026</t>
        </is>
      </c>
    </row>
    <row r="801">
      <c r="A801" t="n">
        <v>80658</v>
      </c>
      <c r="B801" t="n">
        <v>128</v>
      </c>
      <c r="C801" s="556" t="n">
        <v>46113</v>
      </c>
      <c r="D801" t="inlineStr">
        <is>
          <t>Love Cabaret</t>
        </is>
      </c>
      <c r="E801" t="n">
        <v>18312</v>
      </c>
      <c r="F801" t="inlineStr">
        <is>
          <t>LICOR FRANGELICO 700ML</t>
        </is>
      </c>
      <c r="G801" t="n">
        <v>1.67</v>
      </c>
      <c r="H801" t="inlineStr">
        <is>
          <t>GR</t>
        </is>
      </c>
      <c r="I801" t="inlineStr">
        <is>
          <t>04/2026</t>
        </is>
      </c>
    </row>
    <row r="802">
      <c r="A802" t="n">
        <v>80659</v>
      </c>
      <c r="B802" t="n">
        <v>128</v>
      </c>
      <c r="C802" s="556" t="n">
        <v>46113</v>
      </c>
      <c r="D802" t="inlineStr">
        <is>
          <t>Love Cabaret</t>
        </is>
      </c>
      <c r="E802" t="n">
        <v>18444</v>
      </c>
      <c r="F802" t="inlineStr">
        <is>
          <t>CACHACA MATO DENTRO OURO 980ML</t>
        </is>
      </c>
      <c r="G802" t="n">
        <v>1.66</v>
      </c>
      <c r="H802" t="inlineStr">
        <is>
          <t>UN</t>
        </is>
      </c>
      <c r="I802" t="inlineStr">
        <is>
          <t>04/2026</t>
        </is>
      </c>
    </row>
    <row r="803">
      <c r="A803" t="n">
        <v>80660</v>
      </c>
      <c r="B803" t="n">
        <v>128</v>
      </c>
      <c r="C803" s="556" t="n">
        <v>46113</v>
      </c>
      <c r="D803" t="inlineStr">
        <is>
          <t>Love Cabaret</t>
        </is>
      </c>
      <c r="E803" t="n">
        <v>18557</v>
      </c>
      <c r="F803" t="inlineStr">
        <is>
          <t>CERVEJA BLUE MOON BELGIAN WHITE 355ML C/24</t>
        </is>
      </c>
      <c r="G803" t="n">
        <v>1.62</v>
      </c>
      <c r="H803" t="inlineStr">
        <is>
          <t>PC</t>
        </is>
      </c>
      <c r="I803" t="inlineStr">
        <is>
          <t>04/2026</t>
        </is>
      </c>
    </row>
    <row r="804">
      <c r="A804" t="n">
        <v>80661</v>
      </c>
      <c r="B804" t="n">
        <v>128</v>
      </c>
      <c r="C804" s="556" t="n">
        <v>46113</v>
      </c>
      <c r="D804" t="inlineStr">
        <is>
          <t>Love Cabaret</t>
        </is>
      </c>
      <c r="E804" t="n">
        <v>23992</v>
      </c>
      <c r="F804" t="inlineStr">
        <is>
          <t>ACIDO MALICO KG</t>
        </is>
      </c>
      <c r="G804" t="n">
        <v>1.6</v>
      </c>
      <c r="H804" t="inlineStr">
        <is>
          <t>KG</t>
        </is>
      </c>
      <c r="I804" t="inlineStr">
        <is>
          <t>04/2026</t>
        </is>
      </c>
    </row>
    <row r="805">
      <c r="A805" t="n">
        <v>80662</v>
      </c>
      <c r="B805" t="n">
        <v>128</v>
      </c>
      <c r="C805" s="556" t="n">
        <v>46113</v>
      </c>
      <c r="D805" t="inlineStr">
        <is>
          <t>Love Cabaret</t>
        </is>
      </c>
      <c r="E805" t="n">
        <v>18278</v>
      </c>
      <c r="F805" t="inlineStr">
        <is>
          <t>LICOR DE CEREJA CHERRY HEERING 700ML</t>
        </is>
      </c>
      <c r="G805" t="n">
        <v>1.46</v>
      </c>
      <c r="H805" t="inlineStr">
        <is>
          <t>GR</t>
        </is>
      </c>
      <c r="I805" t="inlineStr">
        <is>
          <t>04/2026</t>
        </is>
      </c>
    </row>
    <row r="806">
      <c r="A806" t="n">
        <v>80663</v>
      </c>
      <c r="B806" t="n">
        <v>128</v>
      </c>
      <c r="C806" s="556" t="n">
        <v>46113</v>
      </c>
      <c r="D806" t="inlineStr">
        <is>
          <t>Love Cabaret</t>
        </is>
      </c>
      <c r="E806" t="n">
        <v>23489</v>
      </c>
      <c r="F806" t="inlineStr">
        <is>
          <t>SAL DE PARRILLA KG</t>
        </is>
      </c>
      <c r="G806" t="n">
        <v>1.33</v>
      </c>
      <c r="H806" t="inlineStr">
        <is>
          <t>KG</t>
        </is>
      </c>
      <c r="I806" t="inlineStr">
        <is>
          <t>04/2026</t>
        </is>
      </c>
    </row>
    <row r="807">
      <c r="A807" t="n">
        <v>80664</v>
      </c>
      <c r="B807" t="n">
        <v>128</v>
      </c>
      <c r="C807" s="556" t="n">
        <v>46113</v>
      </c>
      <c r="D807" t="inlineStr">
        <is>
          <t>Love Cabaret</t>
        </is>
      </c>
      <c r="E807" t="n">
        <v>24125</v>
      </c>
      <c r="F807" t="inlineStr">
        <is>
          <t>CEBOLA EM PO KG</t>
        </is>
      </c>
      <c r="G807" t="n">
        <v>1.32</v>
      </c>
      <c r="H807" t="inlineStr">
        <is>
          <t>KG</t>
        </is>
      </c>
      <c r="I807" t="inlineStr">
        <is>
          <t>04/2026</t>
        </is>
      </c>
    </row>
    <row r="808">
      <c r="A808" t="n">
        <v>80665</v>
      </c>
      <c r="B808" t="n">
        <v>128</v>
      </c>
      <c r="C808" s="556" t="n">
        <v>46113</v>
      </c>
      <c r="D808" t="inlineStr">
        <is>
          <t>Love Cabaret</t>
        </is>
      </c>
      <c r="E808" t="n">
        <v>18327</v>
      </c>
      <c r="F808" t="inlineStr">
        <is>
          <t>LICOR COINTREAU 700ML</t>
        </is>
      </c>
      <c r="G808" t="n">
        <v>1.31</v>
      </c>
      <c r="H808" t="inlineStr">
        <is>
          <t>GR</t>
        </is>
      </c>
      <c r="I808" t="inlineStr">
        <is>
          <t>04/2026</t>
        </is>
      </c>
    </row>
    <row r="809">
      <c r="A809" t="n">
        <v>80666</v>
      </c>
      <c r="B809" t="n">
        <v>128</v>
      </c>
      <c r="C809" s="556" t="n">
        <v>46113</v>
      </c>
      <c r="D809" t="inlineStr">
        <is>
          <t>Love Cabaret</t>
        </is>
      </c>
      <c r="E809" t="n">
        <v>20660</v>
      </c>
      <c r="F809" t="inlineStr">
        <is>
          <t>LEITE CONDENSADO MOCA C/2,6KG</t>
        </is>
      </c>
      <c r="G809" t="n">
        <v>1.3</v>
      </c>
      <c r="H809" t="inlineStr">
        <is>
          <t>LT</t>
        </is>
      </c>
      <c r="I809" t="inlineStr">
        <is>
          <t>04/2026</t>
        </is>
      </c>
    </row>
    <row r="810">
      <c r="A810" t="n">
        <v>80667</v>
      </c>
      <c r="B810" t="n">
        <v>128</v>
      </c>
      <c r="C810" s="556" t="n">
        <v>46113</v>
      </c>
      <c r="D810" t="inlineStr">
        <is>
          <t>Love Cabaret</t>
        </is>
      </c>
      <c r="E810" t="n">
        <v>19567</v>
      </c>
      <c r="F810" t="inlineStr">
        <is>
          <t>PIMENTA JAMAICA EM GRAO KG</t>
        </is>
      </c>
      <c r="G810" t="n">
        <v>1.3</v>
      </c>
      <c r="H810" t="inlineStr">
        <is>
          <t>KG</t>
        </is>
      </c>
      <c r="I810" t="inlineStr">
        <is>
          <t>04/2026</t>
        </is>
      </c>
    </row>
    <row r="811">
      <c r="A811" t="n">
        <v>80668</v>
      </c>
      <c r="B811" t="n">
        <v>128</v>
      </c>
      <c r="C811" s="556" t="n">
        <v>46113</v>
      </c>
      <c r="D811" t="inlineStr">
        <is>
          <t>Love Cabaret</t>
        </is>
      </c>
      <c r="E811" t="n">
        <v>24706</v>
      </c>
      <c r="F811" t="inlineStr">
        <is>
          <t>LICOR DE MACA VERDE SOUR APPLE PUCKER DE KUYPER 700ML</t>
        </is>
      </c>
      <c r="G811" t="n">
        <v>1.24</v>
      </c>
      <c r="H811" t="inlineStr">
        <is>
          <t>GR</t>
        </is>
      </c>
      <c r="I811" t="inlineStr">
        <is>
          <t>04/2026</t>
        </is>
      </c>
    </row>
    <row r="812">
      <c r="A812" t="n">
        <v>80669</v>
      </c>
      <c r="B812" t="n">
        <v>128</v>
      </c>
      <c r="C812" s="556" t="n">
        <v>46113</v>
      </c>
      <c r="D812" t="inlineStr">
        <is>
          <t>Love Cabaret</t>
        </is>
      </c>
      <c r="E812" t="n">
        <v>25213</v>
      </c>
      <c r="F812" t="inlineStr">
        <is>
          <t>MISSO AZUMA C/1KG</t>
        </is>
      </c>
      <c r="G812" t="n">
        <v>1.22</v>
      </c>
      <c r="H812" t="inlineStr">
        <is>
          <t>PT</t>
        </is>
      </c>
      <c r="I812" t="inlineStr">
        <is>
          <t>04/2026</t>
        </is>
      </c>
    </row>
    <row r="813">
      <c r="A813" t="n">
        <v>80670</v>
      </c>
      <c r="B813" t="n">
        <v>128</v>
      </c>
      <c r="C813" s="556" t="n">
        <v>46113</v>
      </c>
      <c r="D813" t="inlineStr">
        <is>
          <t>Love Cabaret</t>
        </is>
      </c>
      <c r="E813" t="n">
        <v>19787</v>
      </c>
      <c r="F813" t="inlineStr">
        <is>
          <t>ABACAXI PEROLA KG</t>
        </is>
      </c>
      <c r="G813" t="n">
        <v>1.2</v>
      </c>
      <c r="H813" t="inlineStr">
        <is>
          <t>KG</t>
        </is>
      </c>
      <c r="I813" t="inlineStr">
        <is>
          <t>04/2026</t>
        </is>
      </c>
    </row>
    <row r="814">
      <c r="A814" t="n">
        <v>80671</v>
      </c>
      <c r="B814" t="n">
        <v>128</v>
      </c>
      <c r="C814" s="556" t="n">
        <v>46113</v>
      </c>
      <c r="D814" t="inlineStr">
        <is>
          <t>Love Cabaret</t>
        </is>
      </c>
      <c r="E814" t="n">
        <v>18113</v>
      </c>
      <c r="F814" t="inlineStr">
        <is>
          <t>WHISKY JOHNNIE WALKER GREEN LABEL 750ML</t>
        </is>
      </c>
      <c r="G814" t="n">
        <v>1.08</v>
      </c>
      <c r="H814" t="inlineStr">
        <is>
          <t>GR</t>
        </is>
      </c>
      <c r="I814" t="inlineStr">
        <is>
          <t>04/2026</t>
        </is>
      </c>
    </row>
    <row r="815">
      <c r="A815" t="n">
        <v>80672</v>
      </c>
      <c r="B815" t="n">
        <v>128</v>
      </c>
      <c r="C815" s="556" t="n">
        <v>46113</v>
      </c>
      <c r="D815" t="inlineStr">
        <is>
          <t>Love Cabaret</t>
        </is>
      </c>
      <c r="E815" t="n">
        <v>25282</v>
      </c>
      <c r="F815" t="inlineStr">
        <is>
          <t>FRUTOSE CRISTAL KG</t>
        </is>
      </c>
      <c r="G815" t="n">
        <v>1.06</v>
      </c>
      <c r="H815" t="inlineStr">
        <is>
          <t>KG</t>
        </is>
      </c>
      <c r="I815" t="inlineStr">
        <is>
          <t>04/2026</t>
        </is>
      </c>
    </row>
    <row r="816">
      <c r="A816" t="n">
        <v>80673</v>
      </c>
      <c r="B816" t="n">
        <v>128</v>
      </c>
      <c r="C816" s="556" t="n">
        <v>46113</v>
      </c>
      <c r="D816" t="inlineStr">
        <is>
          <t>Love Cabaret</t>
        </is>
      </c>
      <c r="E816" t="n">
        <v>20044</v>
      </c>
      <c r="F816" t="inlineStr">
        <is>
          <t>CHIMICHURRI KG</t>
        </is>
      </c>
      <c r="G816" t="n">
        <v>1.01</v>
      </c>
      <c r="H816" t="inlineStr">
        <is>
          <t>KG</t>
        </is>
      </c>
      <c r="I816" t="inlineStr">
        <is>
          <t>04/2026</t>
        </is>
      </c>
    </row>
    <row r="817">
      <c r="A817" t="n">
        <v>80674</v>
      </c>
      <c r="B817" t="n">
        <v>128</v>
      </c>
      <c r="C817" s="556" t="n">
        <v>46113</v>
      </c>
      <c r="D817" t="inlineStr">
        <is>
          <t>Love Cabaret</t>
        </is>
      </c>
      <c r="E817" t="n">
        <v>18140</v>
      </c>
      <c r="F817" t="inlineStr">
        <is>
          <t>WHISKY GENTLEMAN JACK SILVER 1L</t>
        </is>
      </c>
      <c r="G817" t="n">
        <v>1</v>
      </c>
      <c r="H817" t="inlineStr">
        <is>
          <t>GR</t>
        </is>
      </c>
      <c r="I817" t="inlineStr">
        <is>
          <t>04/2026</t>
        </is>
      </c>
    </row>
    <row r="818">
      <c r="A818" t="n">
        <v>80675</v>
      </c>
      <c r="B818" t="n">
        <v>128</v>
      </c>
      <c r="C818" s="556" t="n">
        <v>46113</v>
      </c>
      <c r="D818" t="inlineStr">
        <is>
          <t>Love Cabaret</t>
        </is>
      </c>
      <c r="E818" t="n">
        <v>18153</v>
      </c>
      <c r="F818" t="inlineStr">
        <is>
          <t>WHISKY BOURBON WOODFORD RESERVE 750ML</t>
        </is>
      </c>
      <c r="G818" t="n">
        <v>1</v>
      </c>
      <c r="H818" t="inlineStr">
        <is>
          <t>GR</t>
        </is>
      </c>
      <c r="I818" t="inlineStr">
        <is>
          <t>04/2026</t>
        </is>
      </c>
    </row>
    <row r="819">
      <c r="A819" t="n">
        <v>80676</v>
      </c>
      <c r="B819" t="n">
        <v>128</v>
      </c>
      <c r="C819" s="556" t="n">
        <v>46113</v>
      </c>
      <c r="D819" t="inlineStr">
        <is>
          <t>Love Cabaret</t>
        </is>
      </c>
      <c r="E819" t="n">
        <v>18293</v>
      </c>
      <c r="F819" t="inlineStr">
        <is>
          <t>LICOR BAILEYS 750ML</t>
        </is>
      </c>
      <c r="G819" t="n">
        <v>1</v>
      </c>
      <c r="H819" t="inlineStr">
        <is>
          <t>GR</t>
        </is>
      </c>
      <c r="I819" t="inlineStr">
        <is>
          <t>04/2026</t>
        </is>
      </c>
    </row>
    <row r="820">
      <c r="A820" t="n">
        <v>80677</v>
      </c>
      <c r="B820" t="n">
        <v>128</v>
      </c>
      <c r="C820" s="556" t="n">
        <v>46113</v>
      </c>
      <c r="D820" t="inlineStr">
        <is>
          <t>Love Cabaret</t>
        </is>
      </c>
      <c r="E820" t="n">
        <v>18477</v>
      </c>
      <c r="F820" t="inlineStr">
        <is>
          <t>CACHACA ORIGINAL OURO ENGENHO CANTAREIRA 750ML</t>
        </is>
      </c>
      <c r="G820" t="n">
        <v>1</v>
      </c>
      <c r="H820" t="inlineStr">
        <is>
          <t>GR</t>
        </is>
      </c>
      <c r="I820" t="inlineStr">
        <is>
          <t>04/2026</t>
        </is>
      </c>
    </row>
    <row r="821">
      <c r="A821" t="n">
        <v>80678</v>
      </c>
      <c r="B821" t="n">
        <v>128</v>
      </c>
      <c r="C821" s="556" t="n">
        <v>46113</v>
      </c>
      <c r="D821" t="inlineStr">
        <is>
          <t>Love Cabaret</t>
        </is>
      </c>
      <c r="E821" t="n">
        <v>19472</v>
      </c>
      <c r="F821" t="inlineStr">
        <is>
          <t>RUCULA KG</t>
        </is>
      </c>
      <c r="G821" t="n">
        <v>1</v>
      </c>
      <c r="H821" t="inlineStr">
        <is>
          <t>KG</t>
        </is>
      </c>
      <c r="I821" t="inlineStr">
        <is>
          <t>04/2026</t>
        </is>
      </c>
    </row>
    <row r="822">
      <c r="A822" t="n">
        <v>80679</v>
      </c>
      <c r="B822" t="n">
        <v>128</v>
      </c>
      <c r="C822" s="556" t="n">
        <v>46113</v>
      </c>
      <c r="D822" t="inlineStr">
        <is>
          <t>Love Cabaret</t>
        </is>
      </c>
      <c r="E822" t="n">
        <v>19502</v>
      </c>
      <c r="F822" t="inlineStr">
        <is>
          <t>ALFACE CRESPA ROXA KG</t>
        </is>
      </c>
      <c r="G822" t="n">
        <v>1</v>
      </c>
      <c r="H822" t="inlineStr">
        <is>
          <t>KG</t>
        </is>
      </c>
      <c r="I822" t="inlineStr">
        <is>
          <t>04/2026</t>
        </is>
      </c>
    </row>
    <row r="823">
      <c r="A823" t="n">
        <v>80680</v>
      </c>
      <c r="B823" t="n">
        <v>128</v>
      </c>
      <c r="C823" s="556" t="n">
        <v>46113</v>
      </c>
      <c r="D823" t="inlineStr">
        <is>
          <t>Love Cabaret</t>
        </is>
      </c>
      <c r="E823" t="n">
        <v>19505</v>
      </c>
      <c r="F823" t="inlineStr">
        <is>
          <t>ALFACE AMERICANA KG</t>
        </is>
      </c>
      <c r="G823" t="n">
        <v>1</v>
      </c>
      <c r="H823" t="inlineStr">
        <is>
          <t>KG</t>
        </is>
      </c>
      <c r="I823" t="inlineStr">
        <is>
          <t>04/2026</t>
        </is>
      </c>
    </row>
    <row r="824">
      <c r="A824" t="n">
        <v>80681</v>
      </c>
      <c r="B824" t="n">
        <v>128</v>
      </c>
      <c r="C824" s="556" t="n">
        <v>46113</v>
      </c>
      <c r="D824" t="inlineStr">
        <is>
          <t>Love Cabaret</t>
        </is>
      </c>
      <c r="E824" t="n">
        <v>19527</v>
      </c>
      <c r="F824" t="inlineStr">
        <is>
          <t>VAGEM HOLANDESA KG</t>
        </is>
      </c>
      <c r="G824" t="n">
        <v>1</v>
      </c>
      <c r="H824" t="inlineStr">
        <is>
          <t>KG</t>
        </is>
      </c>
      <c r="I824" t="inlineStr">
        <is>
          <t>04/2026</t>
        </is>
      </c>
    </row>
    <row r="825">
      <c r="A825" t="n">
        <v>80682</v>
      </c>
      <c r="B825" t="n">
        <v>128</v>
      </c>
      <c r="C825" s="556" t="n">
        <v>46113</v>
      </c>
      <c r="D825" t="inlineStr">
        <is>
          <t>Love Cabaret</t>
        </is>
      </c>
      <c r="E825" t="n">
        <v>20014</v>
      </c>
      <c r="F825" t="inlineStr">
        <is>
          <t>LEMON PEPPER 500GR</t>
        </is>
      </c>
      <c r="G825" t="n">
        <v>1</v>
      </c>
      <c r="H825" t="inlineStr">
        <is>
          <t>UN</t>
        </is>
      </c>
      <c r="I825" t="inlineStr">
        <is>
          <t>04/2026</t>
        </is>
      </c>
    </row>
    <row r="826">
      <c r="A826" t="n">
        <v>80683</v>
      </c>
      <c r="B826" t="n">
        <v>128</v>
      </c>
      <c r="C826" s="556" t="n">
        <v>46113</v>
      </c>
      <c r="D826" t="inlineStr">
        <is>
          <t>Love Cabaret</t>
        </is>
      </c>
      <c r="E826" t="n">
        <v>20614</v>
      </c>
      <c r="F826" t="inlineStr">
        <is>
          <t>PASTA GERGELIM TAHINE ISTAMBUL 5006 LT</t>
        </is>
      </c>
      <c r="G826" t="n">
        <v>1</v>
      </c>
      <c r="H826" t="inlineStr">
        <is>
          <t>UN</t>
        </is>
      </c>
      <c r="I826" t="inlineStr">
        <is>
          <t>04/2026</t>
        </is>
      </c>
    </row>
    <row r="827">
      <c r="A827" t="n">
        <v>80684</v>
      </c>
      <c r="B827" t="n">
        <v>128</v>
      </c>
      <c r="C827" s="556" t="n">
        <v>46113</v>
      </c>
      <c r="D827" t="inlineStr">
        <is>
          <t>Love Cabaret</t>
        </is>
      </c>
      <c r="E827" t="n">
        <v>20653</v>
      </c>
      <c r="F827" t="inlineStr">
        <is>
          <t>LEITE DE COCO SOCOCO C/1L UN</t>
        </is>
      </c>
      <c r="G827" t="n">
        <v>1</v>
      </c>
      <c r="H827" t="inlineStr">
        <is>
          <t>UN</t>
        </is>
      </c>
      <c r="I827" t="inlineStr">
        <is>
          <t>04/2026</t>
        </is>
      </c>
    </row>
    <row r="828">
      <c r="A828" t="n">
        <v>80685</v>
      </c>
      <c r="B828" t="n">
        <v>128</v>
      </c>
      <c r="C828" s="556" t="n">
        <v>46113</v>
      </c>
      <c r="D828" t="inlineStr">
        <is>
          <t>Love Cabaret</t>
        </is>
      </c>
      <c r="E828" t="n">
        <v>21017</v>
      </c>
      <c r="F828" t="inlineStr">
        <is>
          <t>OLEO DE ALGODAO SAUDE C/14,5KG</t>
        </is>
      </c>
      <c r="G828" t="n">
        <v>1</v>
      </c>
      <c r="H828" t="inlineStr">
        <is>
          <t>BD</t>
        </is>
      </c>
      <c r="I828" t="inlineStr">
        <is>
          <t>04/2026</t>
        </is>
      </c>
    </row>
    <row r="829">
      <c r="A829" t="n">
        <v>80686</v>
      </c>
      <c r="B829" t="n">
        <v>128</v>
      </c>
      <c r="C829" s="556" t="n">
        <v>46113</v>
      </c>
      <c r="D829" t="inlineStr">
        <is>
          <t>Love Cabaret</t>
        </is>
      </c>
      <c r="E829" t="n">
        <v>24044</v>
      </c>
      <c r="F829" t="inlineStr">
        <is>
          <t>AMORA CONGELADA KG</t>
        </is>
      </c>
      <c r="G829" t="n">
        <v>1</v>
      </c>
      <c r="H829" t="inlineStr">
        <is>
          <t>KG</t>
        </is>
      </c>
      <c r="I829" t="inlineStr">
        <is>
          <t>04/2026</t>
        </is>
      </c>
    </row>
    <row r="830">
      <c r="A830" t="n">
        <v>80687</v>
      </c>
      <c r="B830" t="n">
        <v>128</v>
      </c>
      <c r="C830" s="556" t="n">
        <v>46113</v>
      </c>
      <c r="D830" t="inlineStr">
        <is>
          <t>Love Cabaret</t>
        </is>
      </c>
      <c r="E830" t="n">
        <v>26148</v>
      </c>
      <c r="F830" t="inlineStr">
        <is>
          <t xml:space="preserve">BITTER ANGOSTURA ORANGE 200ML </t>
        </is>
      </c>
      <c r="G830" t="n">
        <v>1</v>
      </c>
      <c r="H830" t="inlineStr">
        <is>
          <t>UN</t>
        </is>
      </c>
      <c r="I830" t="inlineStr">
        <is>
          <t>04/2026</t>
        </is>
      </c>
    </row>
    <row r="831">
      <c r="A831" t="n">
        <v>80688</v>
      </c>
      <c r="B831" t="n">
        <v>128</v>
      </c>
      <c r="C831" s="556" t="n">
        <v>46113</v>
      </c>
      <c r="D831" t="inlineStr">
        <is>
          <t>Love Cabaret</t>
        </is>
      </c>
      <c r="E831" t="n">
        <v>18099</v>
      </c>
      <c r="F831" t="inlineStr">
        <is>
          <t>WHISKY SINGLETON 12 ANOS SINGLE MALT 750ML</t>
        </is>
      </c>
      <c r="G831" t="n">
        <v>0.99</v>
      </c>
      <c r="H831" t="inlineStr">
        <is>
          <t>GR</t>
        </is>
      </c>
      <c r="I831" t="inlineStr">
        <is>
          <t>04/2026</t>
        </is>
      </c>
    </row>
    <row r="832">
      <c r="A832" t="n">
        <v>80689</v>
      </c>
      <c r="B832" t="n">
        <v>128</v>
      </c>
      <c r="C832" s="556" t="n">
        <v>46113</v>
      </c>
      <c r="D832" t="inlineStr">
        <is>
          <t>Love Cabaret</t>
        </is>
      </c>
      <c r="E832" t="n">
        <v>19857</v>
      </c>
      <c r="F832" t="inlineStr">
        <is>
          <t>ACIDO CITRICO KG</t>
        </is>
      </c>
      <c r="G832" t="n">
        <v>0.98</v>
      </c>
      <c r="H832" t="inlineStr">
        <is>
          <t>KG</t>
        </is>
      </c>
      <c r="I832" t="inlineStr">
        <is>
          <t>04/2026</t>
        </is>
      </c>
    </row>
    <row r="833">
      <c r="A833" t="n">
        <v>80690</v>
      </c>
      <c r="B833" t="n">
        <v>128</v>
      </c>
      <c r="C833" s="556" t="n">
        <v>46113</v>
      </c>
      <c r="D833" t="inlineStr">
        <is>
          <t>Love Cabaret</t>
        </is>
      </c>
      <c r="E833" t="n">
        <v>24620</v>
      </c>
      <c r="F833" t="inlineStr">
        <is>
          <t>NIBS DE CACAU KG</t>
        </is>
      </c>
      <c r="G833" t="n">
        <v>0.91</v>
      </c>
      <c r="H833" t="inlineStr">
        <is>
          <t>KG</t>
        </is>
      </c>
      <c r="I833" t="inlineStr">
        <is>
          <t>04/2026</t>
        </is>
      </c>
    </row>
    <row r="834">
      <c r="A834" t="n">
        <v>80691</v>
      </c>
      <c r="B834" t="n">
        <v>128</v>
      </c>
      <c r="C834" s="556" t="n">
        <v>46113</v>
      </c>
      <c r="D834" t="inlineStr">
        <is>
          <t>Love Cabaret</t>
        </is>
      </c>
      <c r="E834" t="n">
        <v>26187</v>
      </c>
      <c r="F834" t="inlineStr">
        <is>
          <t>CHOCOLATE BRANCO EM GOTAS SICAO</t>
        </is>
      </c>
      <c r="G834" t="n">
        <v>0.9</v>
      </c>
      <c r="H834" t="inlineStr">
        <is>
          <t>PT</t>
        </is>
      </c>
      <c r="I834" t="inlineStr">
        <is>
          <t>04/2026</t>
        </is>
      </c>
    </row>
    <row r="835">
      <c r="A835" t="n">
        <v>80692</v>
      </c>
      <c r="B835" t="n">
        <v>128</v>
      </c>
      <c r="C835" s="556" t="n">
        <v>46113</v>
      </c>
      <c r="D835" t="inlineStr">
        <is>
          <t>Love Cabaret</t>
        </is>
      </c>
      <c r="E835" t="n">
        <v>18111</v>
      </c>
      <c r="F835" t="inlineStr">
        <is>
          <t>WHISKY JOHNNIE WALKER RED LABEL 1L</t>
        </is>
      </c>
      <c r="G835" t="n">
        <v>0.86</v>
      </c>
      <c r="H835" t="inlineStr">
        <is>
          <t>GR</t>
        </is>
      </c>
      <c r="I835" t="inlineStr">
        <is>
          <t>04/2026</t>
        </is>
      </c>
    </row>
    <row r="836">
      <c r="A836" t="n">
        <v>80693</v>
      </c>
      <c r="B836" t="n">
        <v>128</v>
      </c>
      <c r="C836" s="556" t="n">
        <v>46113</v>
      </c>
      <c r="D836" t="inlineStr">
        <is>
          <t>Love Cabaret</t>
        </is>
      </c>
      <c r="E836" t="n">
        <v>18339</v>
      </c>
      <c r="F836" t="inlineStr">
        <is>
          <t>LICOR AMARETTO DEL ORSO 700ML</t>
        </is>
      </c>
      <c r="G836" t="n">
        <v>0.86</v>
      </c>
      <c r="H836" t="inlineStr">
        <is>
          <t>GR</t>
        </is>
      </c>
      <c r="I836" t="inlineStr">
        <is>
          <t>04/2026</t>
        </is>
      </c>
    </row>
    <row r="837">
      <c r="A837" t="n">
        <v>80694</v>
      </c>
      <c r="B837" t="n">
        <v>128</v>
      </c>
      <c r="C837" s="556" t="n">
        <v>46113</v>
      </c>
      <c r="D837" t="inlineStr">
        <is>
          <t>Love Cabaret</t>
        </is>
      </c>
      <c r="E837" t="n">
        <v>20053</v>
      </c>
      <c r="F837" t="inlineStr">
        <is>
          <t>KETCHUP TRADICIONAL HEMMER C/3,8KG</t>
        </is>
      </c>
      <c r="G837" t="n">
        <v>0.84</v>
      </c>
      <c r="H837" t="inlineStr">
        <is>
          <t>PC</t>
        </is>
      </c>
      <c r="I837" t="inlineStr">
        <is>
          <t>04/2026</t>
        </is>
      </c>
    </row>
    <row r="838">
      <c r="A838" t="n">
        <v>80695</v>
      </c>
      <c r="B838" t="n">
        <v>128</v>
      </c>
      <c r="C838" s="556" t="n">
        <v>46113</v>
      </c>
      <c r="D838" t="inlineStr">
        <is>
          <t>Love Cabaret</t>
        </is>
      </c>
      <c r="E838" t="n">
        <v>24296</v>
      </c>
      <c r="F838" t="inlineStr">
        <is>
          <t>GERGELIM BRANCO KG</t>
        </is>
      </c>
      <c r="G838" t="n">
        <v>0.82</v>
      </c>
      <c r="H838" t="inlineStr">
        <is>
          <t>KG</t>
        </is>
      </c>
      <c r="I838" t="inlineStr">
        <is>
          <t>04/2026</t>
        </is>
      </c>
    </row>
    <row r="839">
      <c r="A839" t="n">
        <v>80696</v>
      </c>
      <c r="B839" t="n">
        <v>128</v>
      </c>
      <c r="C839" s="556" t="n">
        <v>46113</v>
      </c>
      <c r="D839" t="inlineStr">
        <is>
          <t>Love Cabaret</t>
        </is>
      </c>
      <c r="E839" t="n">
        <v>24831</v>
      </c>
      <c r="F839" t="inlineStr">
        <is>
          <t>ACIDO TARTARICO KG</t>
        </is>
      </c>
      <c r="G839" t="n">
        <v>0.82</v>
      </c>
      <c r="H839" t="inlineStr">
        <is>
          <t>KG</t>
        </is>
      </c>
      <c r="I839" t="inlineStr">
        <is>
          <t>04/2026</t>
        </is>
      </c>
    </row>
    <row r="840">
      <c r="A840" t="n">
        <v>80697</v>
      </c>
      <c r="B840" t="n">
        <v>128</v>
      </c>
      <c r="C840" s="556" t="n">
        <v>46113</v>
      </c>
      <c r="D840" t="inlineStr">
        <is>
          <t>Love Cabaret</t>
        </is>
      </c>
      <c r="E840" t="n">
        <v>25215</v>
      </c>
      <c r="F840" t="inlineStr">
        <is>
          <t>MASSA DE GUIOZA C/20 FOLHAS DE 190G</t>
        </is>
      </c>
      <c r="G840" t="n">
        <v>0.82</v>
      </c>
      <c r="H840" t="inlineStr">
        <is>
          <t>PC</t>
        </is>
      </c>
      <c r="I840" t="inlineStr">
        <is>
          <t>04/2026</t>
        </is>
      </c>
    </row>
    <row r="841">
      <c r="A841" t="n">
        <v>80698</v>
      </c>
      <c r="B841" t="n">
        <v>128</v>
      </c>
      <c r="C841" s="556" t="n">
        <v>46113</v>
      </c>
      <c r="D841" t="inlineStr">
        <is>
          <t>Love Cabaret</t>
        </is>
      </c>
      <c r="E841" t="n">
        <v>18313</v>
      </c>
      <c r="F841" t="inlineStr">
        <is>
          <t>LICOR DRAMBUIE 750ML</t>
        </is>
      </c>
      <c r="G841" t="n">
        <v>0.74</v>
      </c>
      <c r="H841" t="inlineStr">
        <is>
          <t>GR</t>
        </is>
      </c>
      <c r="I841" t="inlineStr">
        <is>
          <t>04/2026</t>
        </is>
      </c>
    </row>
    <row r="842">
      <c r="A842" t="n">
        <v>80699</v>
      </c>
      <c r="B842" t="n">
        <v>128</v>
      </c>
      <c r="C842" s="556" t="n">
        <v>46113</v>
      </c>
      <c r="D842" t="inlineStr">
        <is>
          <t>Love Cabaret</t>
        </is>
      </c>
      <c r="E842" t="n">
        <v>27142</v>
      </c>
      <c r="F842" t="inlineStr">
        <is>
          <t>PASTA DE PIMENTA GOCHUJANG KG</t>
        </is>
      </c>
      <c r="G842" t="n">
        <v>0.72</v>
      </c>
      <c r="H842" t="inlineStr">
        <is>
          <t>KG</t>
        </is>
      </c>
      <c r="I842" t="inlineStr">
        <is>
          <t>04/2026</t>
        </is>
      </c>
    </row>
    <row r="843">
      <c r="A843" t="n">
        <v>80700</v>
      </c>
      <c r="B843" t="n">
        <v>128</v>
      </c>
      <c r="C843" s="556" t="n">
        <v>46113</v>
      </c>
      <c r="D843" t="inlineStr">
        <is>
          <t>Love Cabaret</t>
        </is>
      </c>
      <c r="E843" t="n">
        <v>24169</v>
      </c>
      <c r="F843" t="inlineStr">
        <is>
          <t>COCO RALADO DESIDRATADO SEM ACUCAR KG</t>
        </is>
      </c>
      <c r="G843" t="n">
        <v>0.7</v>
      </c>
      <c r="H843" t="inlineStr">
        <is>
          <t>KG</t>
        </is>
      </c>
      <c r="I843" t="inlineStr">
        <is>
          <t>04/2026</t>
        </is>
      </c>
    </row>
    <row r="844">
      <c r="A844" t="n">
        <v>80701</v>
      </c>
      <c r="B844" t="n">
        <v>128</v>
      </c>
      <c r="C844" s="556" t="n">
        <v>46113</v>
      </c>
      <c r="D844" t="inlineStr">
        <is>
          <t>Love Cabaret</t>
        </is>
      </c>
      <c r="E844" t="n">
        <v>24561</v>
      </c>
      <c r="F844" t="inlineStr">
        <is>
          <t xml:space="preserve">REFRIGERANTE GUARANA FYS 350ML C/12 </t>
        </is>
      </c>
      <c r="G844" t="n">
        <v>0.5</v>
      </c>
      <c r="H844" t="inlineStr">
        <is>
          <t>PC</t>
        </is>
      </c>
      <c r="I844" t="inlineStr">
        <is>
          <t>04/2026</t>
        </is>
      </c>
    </row>
    <row r="845">
      <c r="A845" t="n">
        <v>80702</v>
      </c>
      <c r="B845" t="n">
        <v>128</v>
      </c>
      <c r="C845" s="556" t="n">
        <v>46113</v>
      </c>
      <c r="D845" t="inlineStr">
        <is>
          <t>Love Cabaret</t>
        </is>
      </c>
      <c r="E845" t="n">
        <v>23546</v>
      </c>
      <c r="F845" t="inlineStr">
        <is>
          <t>CARDAMOMO INTEIRO VERDE KG</t>
        </is>
      </c>
      <c r="G845" t="n">
        <v>0.41</v>
      </c>
      <c r="H845" t="inlineStr">
        <is>
          <t>KG</t>
        </is>
      </c>
      <c r="I845" t="inlineStr">
        <is>
          <t>04/2026</t>
        </is>
      </c>
    </row>
    <row r="846">
      <c r="A846" t="n">
        <v>80703</v>
      </c>
      <c r="B846" t="n">
        <v>128</v>
      </c>
      <c r="C846" s="556" t="n">
        <v>46113</v>
      </c>
      <c r="D846" t="inlineStr">
        <is>
          <t>Love Cabaret</t>
        </is>
      </c>
      <c r="E846" t="n">
        <v>19480</v>
      </c>
      <c r="F846" t="inlineStr">
        <is>
          <t>HORTELA HIDROPONICA KG</t>
        </is>
      </c>
      <c r="G846" t="n">
        <v>0.4</v>
      </c>
      <c r="H846" t="inlineStr">
        <is>
          <t>KG</t>
        </is>
      </c>
      <c r="I846" t="inlineStr">
        <is>
          <t>04/2026</t>
        </is>
      </c>
    </row>
    <row r="847">
      <c r="A847" t="n">
        <v>80704</v>
      </c>
      <c r="B847" t="n">
        <v>128</v>
      </c>
      <c r="C847" s="556" t="n">
        <v>46113</v>
      </c>
      <c r="D847" t="inlineStr">
        <is>
          <t>Love Cabaret</t>
        </is>
      </c>
      <c r="E847" t="n">
        <v>19589</v>
      </c>
      <c r="F847" t="inlineStr">
        <is>
          <t>PEPINO JAPONES KG</t>
        </is>
      </c>
      <c r="G847" t="n">
        <v>0.4</v>
      </c>
      <c r="H847" t="inlineStr">
        <is>
          <t>KG</t>
        </is>
      </c>
      <c r="I847" t="inlineStr">
        <is>
          <t>04/2026</t>
        </is>
      </c>
    </row>
    <row r="848">
      <c r="A848" t="n">
        <v>80705</v>
      </c>
      <c r="B848" t="n">
        <v>128</v>
      </c>
      <c r="C848" s="556" t="n">
        <v>46113</v>
      </c>
      <c r="D848" t="inlineStr">
        <is>
          <t>Love Cabaret</t>
        </is>
      </c>
      <c r="E848" t="n">
        <v>19647</v>
      </c>
      <c r="F848" t="inlineStr">
        <is>
          <t>ALHO PORO KG</t>
        </is>
      </c>
      <c r="G848" t="n">
        <v>0.4</v>
      </c>
      <c r="H848" t="inlineStr">
        <is>
          <t>KG</t>
        </is>
      </c>
      <c r="I848" t="inlineStr">
        <is>
          <t>04/2026</t>
        </is>
      </c>
    </row>
    <row r="849">
      <c r="A849" t="n">
        <v>80706</v>
      </c>
      <c r="B849" t="n">
        <v>128</v>
      </c>
      <c r="C849" s="556" t="n">
        <v>46113</v>
      </c>
      <c r="D849" t="inlineStr">
        <is>
          <t>Love Cabaret</t>
        </is>
      </c>
      <c r="E849" t="n">
        <v>23359</v>
      </c>
      <c r="F849" t="inlineStr">
        <is>
          <t>LIMAO TAHITI KG</t>
        </is>
      </c>
      <c r="G849" t="n">
        <v>0.38</v>
      </c>
      <c r="H849" t="inlineStr">
        <is>
          <t>KG</t>
        </is>
      </c>
      <c r="I849" t="inlineStr">
        <is>
          <t>04/2026</t>
        </is>
      </c>
    </row>
    <row r="850">
      <c r="A850" t="n">
        <v>80707</v>
      </c>
      <c r="B850" t="n">
        <v>128</v>
      </c>
      <c r="C850" s="556" t="n">
        <v>46113</v>
      </c>
      <c r="D850" t="inlineStr">
        <is>
          <t>Love Cabaret</t>
        </is>
      </c>
      <c r="E850" t="n">
        <v>18157</v>
      </c>
      <c r="F850" t="inlineStr">
        <is>
          <t>WHISKY BOURBON BULLEIT 750ML</t>
        </is>
      </c>
      <c r="G850" t="n">
        <v>0.38</v>
      </c>
      <c r="H850" t="inlineStr">
        <is>
          <t>GR</t>
        </is>
      </c>
      <c r="I850" t="inlineStr">
        <is>
          <t>04/2026</t>
        </is>
      </c>
    </row>
    <row r="851">
      <c r="A851" t="n">
        <v>80708</v>
      </c>
      <c r="B851" t="n">
        <v>128</v>
      </c>
      <c r="C851" s="556" t="n">
        <v>46113</v>
      </c>
      <c r="D851" t="inlineStr">
        <is>
          <t>Love Cabaret</t>
        </is>
      </c>
      <c r="E851" t="n">
        <v>18542</v>
      </c>
      <c r="F851" t="inlineStr">
        <is>
          <t>APERITIVO CYNAR 70 PROOF 1L</t>
        </is>
      </c>
      <c r="G851" t="n">
        <v>0.35</v>
      </c>
      <c r="H851" t="inlineStr">
        <is>
          <t>GR</t>
        </is>
      </c>
      <c r="I851" t="inlineStr">
        <is>
          <t>04/2026</t>
        </is>
      </c>
    </row>
    <row r="852">
      <c r="A852" t="n">
        <v>80709</v>
      </c>
      <c r="B852" t="n">
        <v>128</v>
      </c>
      <c r="C852" s="556" t="n">
        <v>46113</v>
      </c>
      <c r="D852" t="inlineStr">
        <is>
          <t>Love Cabaret</t>
        </is>
      </c>
      <c r="E852" t="n">
        <v>23113</v>
      </c>
      <c r="F852" t="inlineStr">
        <is>
          <t>SALSA KG</t>
        </is>
      </c>
      <c r="G852" t="n">
        <v>0.32</v>
      </c>
      <c r="H852" t="inlineStr">
        <is>
          <t>KG</t>
        </is>
      </c>
      <c r="I852" t="inlineStr">
        <is>
          <t>04/2026</t>
        </is>
      </c>
    </row>
    <row r="853">
      <c r="A853" t="n">
        <v>80710</v>
      </c>
      <c r="B853" t="n">
        <v>128</v>
      </c>
      <c r="C853" s="556" t="n">
        <v>46113</v>
      </c>
      <c r="D853" t="inlineStr">
        <is>
          <t>Love Cabaret</t>
        </is>
      </c>
      <c r="E853" t="n">
        <v>19572</v>
      </c>
      <c r="F853" t="inlineStr">
        <is>
          <t>PIMENTA DEDO DE MOCA KG</t>
        </is>
      </c>
      <c r="G853" t="n">
        <v>0.3</v>
      </c>
      <c r="H853" t="inlineStr">
        <is>
          <t>KG</t>
        </is>
      </c>
      <c r="I853" t="inlineStr">
        <is>
          <t>04/2026</t>
        </is>
      </c>
    </row>
    <row r="854">
      <c r="A854" t="n">
        <v>80711</v>
      </c>
      <c r="B854" t="n">
        <v>128</v>
      </c>
      <c r="C854" s="556" t="n">
        <v>46113</v>
      </c>
      <c r="D854" t="inlineStr">
        <is>
          <t>Love Cabaret</t>
        </is>
      </c>
      <c r="E854" t="n">
        <v>19476</v>
      </c>
      <c r="F854" t="inlineStr">
        <is>
          <t>MANJERICAO KG</t>
        </is>
      </c>
      <c r="G854" t="n">
        <v>0.28</v>
      </c>
      <c r="H854" t="inlineStr">
        <is>
          <t>KG</t>
        </is>
      </c>
      <c r="I854" t="inlineStr">
        <is>
          <t>04/2026</t>
        </is>
      </c>
    </row>
    <row r="855">
      <c r="A855" t="n">
        <v>80712</v>
      </c>
      <c r="B855" t="n">
        <v>128</v>
      </c>
      <c r="C855" s="556" t="n">
        <v>46113</v>
      </c>
      <c r="D855" t="inlineStr">
        <is>
          <t>Love Cabaret</t>
        </is>
      </c>
      <c r="E855" t="n">
        <v>20824</v>
      </c>
      <c r="F855" t="inlineStr">
        <is>
          <t>FOLHA DE GELATINA KG</t>
        </is>
      </c>
      <c r="G855" t="n">
        <v>0.25</v>
      </c>
      <c r="H855" t="inlineStr">
        <is>
          <t>KG</t>
        </is>
      </c>
      <c r="I855" t="inlineStr">
        <is>
          <t>04/2026</t>
        </is>
      </c>
    </row>
    <row r="856">
      <c r="A856" t="n">
        <v>80713</v>
      </c>
      <c r="B856" t="n">
        <v>128</v>
      </c>
      <c r="C856" s="556" t="n">
        <v>46113</v>
      </c>
      <c r="D856" t="inlineStr">
        <is>
          <t>Love Cabaret</t>
        </is>
      </c>
      <c r="E856" t="n">
        <v>19477</v>
      </c>
      <c r="F856" t="inlineStr">
        <is>
          <t>MANJERICAO ROXO KG</t>
        </is>
      </c>
      <c r="G856" t="n">
        <v>0.24</v>
      </c>
      <c r="H856" t="inlineStr">
        <is>
          <t>KG</t>
        </is>
      </c>
      <c r="I856" t="inlineStr">
        <is>
          <t>04/2026</t>
        </is>
      </c>
    </row>
    <row r="857">
      <c r="A857" t="n">
        <v>80714</v>
      </c>
      <c r="B857" t="n">
        <v>128</v>
      </c>
      <c r="C857" s="556" t="n">
        <v>46113</v>
      </c>
      <c r="D857" t="inlineStr">
        <is>
          <t>Love Cabaret</t>
        </is>
      </c>
      <c r="E857" t="n">
        <v>19617</v>
      </c>
      <c r="F857" t="inlineStr">
        <is>
          <t>COENTRO KG</t>
        </is>
      </c>
      <c r="G857" t="n">
        <v>0.2</v>
      </c>
      <c r="H857" t="inlineStr">
        <is>
          <t>KG</t>
        </is>
      </c>
      <c r="I857" t="inlineStr">
        <is>
          <t>04/2026</t>
        </is>
      </c>
    </row>
    <row r="858">
      <c r="A858" t="n">
        <v>80715</v>
      </c>
      <c r="B858" t="n">
        <v>128</v>
      </c>
      <c r="C858" s="556" t="n">
        <v>46113</v>
      </c>
      <c r="D858" t="inlineStr">
        <is>
          <t>Love Cabaret</t>
        </is>
      </c>
      <c r="E858" t="n">
        <v>18097</v>
      </c>
      <c r="F858" t="inlineStr">
        <is>
          <t>WHISKY TALISKER SINGLE MALT 10 ANOS 720ML</t>
        </is>
      </c>
      <c r="G858" t="n">
        <v>0.17</v>
      </c>
      <c r="H858" t="inlineStr">
        <is>
          <t>GR</t>
        </is>
      </c>
      <c r="I858" t="inlineStr">
        <is>
          <t>04/2026</t>
        </is>
      </c>
    </row>
    <row r="859">
      <c r="A859" t="n">
        <v>80716</v>
      </c>
      <c r="B859" t="n">
        <v>128</v>
      </c>
      <c r="C859" s="556" t="n">
        <v>46113</v>
      </c>
      <c r="D859" t="inlineStr">
        <is>
          <t>Love Cabaret</t>
        </is>
      </c>
      <c r="E859" t="n">
        <v>19571</v>
      </c>
      <c r="F859" t="inlineStr">
        <is>
          <t>PIMENTA DO REINO GRAO KG</t>
        </is>
      </c>
      <c r="G859" t="n">
        <v>0.17</v>
      </c>
      <c r="H859" t="inlineStr">
        <is>
          <t>KG</t>
        </is>
      </c>
      <c r="I859" t="inlineStr">
        <is>
          <t>04/2026</t>
        </is>
      </c>
    </row>
    <row r="860">
      <c r="A860" t="n">
        <v>80717</v>
      </c>
      <c r="B860" t="n">
        <v>128</v>
      </c>
      <c r="C860" s="556" t="n">
        <v>46113</v>
      </c>
      <c r="D860" t="inlineStr">
        <is>
          <t>Love Cabaret</t>
        </is>
      </c>
      <c r="E860" t="n">
        <v>19570</v>
      </c>
      <c r="F860" t="inlineStr">
        <is>
          <t>PIMENTA JALAPENO KG</t>
        </is>
      </c>
      <c r="G860" t="n">
        <v>0.16</v>
      </c>
      <c r="H860" t="inlineStr">
        <is>
          <t>KG</t>
        </is>
      </c>
      <c r="I860" t="inlineStr">
        <is>
          <t>04/2026</t>
        </is>
      </c>
    </row>
    <row r="861">
      <c r="A861" t="n">
        <v>80718</v>
      </c>
      <c r="B861" t="n">
        <v>128</v>
      </c>
      <c r="C861" s="556" t="n">
        <v>46113</v>
      </c>
      <c r="D861" t="inlineStr">
        <is>
          <t>Love Cabaret</t>
        </is>
      </c>
      <c r="E861" t="n">
        <v>24110</v>
      </c>
      <c r="F861" t="inlineStr">
        <is>
          <t>CANELA EM PO KG</t>
        </is>
      </c>
      <c r="G861" t="n">
        <v>0.12</v>
      </c>
      <c r="H861" t="inlineStr">
        <is>
          <t>KG</t>
        </is>
      </c>
      <c r="I861" t="inlineStr">
        <is>
          <t>04/2026</t>
        </is>
      </c>
    </row>
    <row r="862">
      <c r="A862" t="n">
        <v>80719</v>
      </c>
      <c r="B862" t="n">
        <v>128</v>
      </c>
      <c r="C862" s="556" t="n">
        <v>46113</v>
      </c>
      <c r="D862" t="inlineStr">
        <is>
          <t>Love Cabaret</t>
        </is>
      </c>
      <c r="E862" t="n">
        <v>19485</v>
      </c>
      <c r="F862" t="inlineStr">
        <is>
          <t>ENDRO DILL KG</t>
        </is>
      </c>
      <c r="G862" t="n">
        <v>0.1</v>
      </c>
      <c r="H862" t="inlineStr">
        <is>
          <t>KG</t>
        </is>
      </c>
      <c r="I862" t="inlineStr">
        <is>
          <t>04/2026</t>
        </is>
      </c>
    </row>
    <row r="863">
      <c r="A863" t="n">
        <v>80720</v>
      </c>
      <c r="B863" t="n">
        <v>128</v>
      </c>
      <c r="C863" s="556" t="n">
        <v>46113</v>
      </c>
      <c r="D863" t="inlineStr">
        <is>
          <t>Love Cabaret</t>
        </is>
      </c>
      <c r="E863" t="n">
        <v>19506</v>
      </c>
      <c r="F863" t="inlineStr">
        <is>
          <t>ALECRIM KG</t>
        </is>
      </c>
      <c r="G863" t="n">
        <v>0.1</v>
      </c>
      <c r="H863" t="inlineStr">
        <is>
          <t>KG</t>
        </is>
      </c>
      <c r="I863" t="inlineStr">
        <is>
          <t>04/2026</t>
        </is>
      </c>
    </row>
    <row r="864">
      <c r="A864" t="n">
        <v>80721</v>
      </c>
      <c r="B864" t="n">
        <v>128</v>
      </c>
      <c r="C864" s="556" t="n">
        <v>46113</v>
      </c>
      <c r="D864" t="inlineStr">
        <is>
          <t>Love Cabaret</t>
        </is>
      </c>
      <c r="E864" t="n">
        <v>19939</v>
      </c>
      <c r="F864" t="inlineStr">
        <is>
          <t>NOZ MOSCADA INTEIRA KG</t>
        </is>
      </c>
      <c r="G864" t="n">
        <v>0.1</v>
      </c>
      <c r="H864" t="inlineStr">
        <is>
          <t>KG</t>
        </is>
      </c>
      <c r="I864" t="inlineStr">
        <is>
          <t>04/2026</t>
        </is>
      </c>
    </row>
    <row r="865">
      <c r="A865" t="n">
        <v>80722</v>
      </c>
      <c r="B865" t="n">
        <v>128</v>
      </c>
      <c r="C865" s="556" t="n">
        <v>46113</v>
      </c>
      <c r="D865" t="inlineStr">
        <is>
          <t>Love Cabaret</t>
        </is>
      </c>
      <c r="E865" t="n">
        <v>24392</v>
      </c>
      <c r="F865" t="inlineStr">
        <is>
          <t>OREGANO KG</t>
        </is>
      </c>
      <c r="G865" t="n">
        <v>0.1</v>
      </c>
      <c r="H865" t="inlineStr">
        <is>
          <t>KG</t>
        </is>
      </c>
      <c r="I865" t="inlineStr">
        <is>
          <t>04/2026</t>
        </is>
      </c>
    </row>
    <row r="866">
      <c r="A866" t="n">
        <v>88145</v>
      </c>
      <c r="B866" t="n">
        <v>128</v>
      </c>
      <c r="C866" s="556" t="n">
        <v>46143</v>
      </c>
      <c r="D866" t="inlineStr">
        <is>
          <t>Love Cabaret</t>
        </is>
      </c>
      <c r="E866" t="n">
        <v>18359</v>
      </c>
      <c r="F866" t="inlineStr">
        <is>
          <t>GIN TANQUERAY 750ML</t>
        </is>
      </c>
      <c r="G866" t="n">
        <v>100.47</v>
      </c>
      <c r="H866" t="inlineStr">
        <is>
          <t>GR</t>
        </is>
      </c>
      <c r="I866" t="inlineStr">
        <is>
          <t>05/2026</t>
        </is>
      </c>
    </row>
    <row r="867">
      <c r="A867" t="n">
        <v>88146</v>
      </c>
      <c r="B867" t="n">
        <v>128</v>
      </c>
      <c r="C867" s="556" t="n">
        <v>46143</v>
      </c>
      <c r="D867" t="inlineStr">
        <is>
          <t>Love Cabaret</t>
        </is>
      </c>
      <c r="E867" t="n">
        <v>24552</v>
      </c>
      <c r="F867" t="inlineStr">
        <is>
          <t>ESPUMANTE CASA PERINI BRUT 750ML</t>
        </is>
      </c>
      <c r="G867" t="n">
        <v>71</v>
      </c>
      <c r="H867" t="inlineStr">
        <is>
          <t>GR</t>
        </is>
      </c>
      <c r="I867" t="inlineStr">
        <is>
          <t>05/2026</t>
        </is>
      </c>
    </row>
    <row r="868">
      <c r="A868" t="n">
        <v>88147</v>
      </c>
      <c r="B868" t="n">
        <v>128</v>
      </c>
      <c r="C868" s="556" t="n">
        <v>46143</v>
      </c>
      <c r="D868" t="inlineStr">
        <is>
          <t>Love Cabaret</t>
        </is>
      </c>
      <c r="E868" t="n">
        <v>23096</v>
      </c>
      <c r="F868" t="inlineStr">
        <is>
          <t>OVO BRANCO UN</t>
        </is>
      </c>
      <c r="G868" t="n">
        <v>47</v>
      </c>
      <c r="H868" t="inlineStr">
        <is>
          <t>UN</t>
        </is>
      </c>
      <c r="I868" t="inlineStr">
        <is>
          <t>05/2026</t>
        </is>
      </c>
    </row>
    <row r="869">
      <c r="A869" t="n">
        <v>88148</v>
      </c>
      <c r="B869" t="n">
        <v>128</v>
      </c>
      <c r="C869" s="556" t="n">
        <v>46143</v>
      </c>
      <c r="D869" t="inlineStr">
        <is>
          <t>Love Cabaret</t>
        </is>
      </c>
      <c r="E869" t="n">
        <v>18179</v>
      </c>
      <c r="F869" t="inlineStr">
        <is>
          <t>VODKA KETEL ONE 1L</t>
        </is>
      </c>
      <c r="G869" t="n">
        <v>45</v>
      </c>
      <c r="H869" t="inlineStr">
        <is>
          <t>GR</t>
        </is>
      </c>
      <c r="I869" t="inlineStr">
        <is>
          <t>05/2026</t>
        </is>
      </c>
    </row>
    <row r="870">
      <c r="A870" t="n">
        <v>88149</v>
      </c>
      <c r="B870" t="n">
        <v>128</v>
      </c>
      <c r="C870" s="556" t="n">
        <v>46143</v>
      </c>
      <c r="D870" t="inlineStr">
        <is>
          <t>Love Cabaret</t>
        </is>
      </c>
      <c r="E870" t="n">
        <v>21093</v>
      </c>
      <c r="F870" t="inlineStr">
        <is>
          <t>ACUCAR REFINADO UNIAO 1KG UN</t>
        </is>
      </c>
      <c r="G870" t="n">
        <v>40.5</v>
      </c>
      <c r="H870" t="inlineStr">
        <is>
          <t>KG</t>
        </is>
      </c>
      <c r="I870" t="inlineStr">
        <is>
          <t>05/2026</t>
        </is>
      </c>
    </row>
    <row r="871">
      <c r="A871" t="n">
        <v>88150</v>
      </c>
      <c r="B871" t="n">
        <v>128</v>
      </c>
      <c r="C871" s="556" t="n">
        <v>46143</v>
      </c>
      <c r="D871" t="inlineStr">
        <is>
          <t>Love Cabaret</t>
        </is>
      </c>
      <c r="E871" t="n">
        <v>26172</v>
      </c>
      <c r="F871" t="inlineStr">
        <is>
          <t>REFRIGERANTE FYS TONICA LIMAO SICILIANO 350ML</t>
        </is>
      </c>
      <c r="G871" t="n">
        <v>37</v>
      </c>
      <c r="H871" t="inlineStr">
        <is>
          <t>UN</t>
        </is>
      </c>
      <c r="I871" t="inlineStr">
        <is>
          <t>05/2026</t>
        </is>
      </c>
    </row>
    <row r="872">
      <c r="A872" t="n">
        <v>88151</v>
      </c>
      <c r="B872" t="n">
        <v>128</v>
      </c>
      <c r="C872" s="556" t="n">
        <v>46143</v>
      </c>
      <c r="D872" t="inlineStr">
        <is>
          <t>Love Cabaret</t>
        </is>
      </c>
      <c r="E872" t="n">
        <v>18242</v>
      </c>
      <c r="F872" t="inlineStr">
        <is>
          <t>TEQUILA DON JULIO BLANCO 750ML</t>
        </is>
      </c>
      <c r="G872" t="n">
        <v>34.82</v>
      </c>
      <c r="H872" t="inlineStr">
        <is>
          <t>GR</t>
        </is>
      </c>
      <c r="I872" t="inlineStr">
        <is>
          <t>05/2026</t>
        </is>
      </c>
    </row>
    <row r="873">
      <c r="A873" t="n">
        <v>88152</v>
      </c>
      <c r="B873" t="n">
        <v>128</v>
      </c>
      <c r="C873" s="556" t="n">
        <v>46143</v>
      </c>
      <c r="D873" t="inlineStr">
        <is>
          <t>Love Cabaret</t>
        </is>
      </c>
      <c r="E873" t="n">
        <v>28895</v>
      </c>
      <c r="F873" t="inlineStr">
        <is>
          <t>AGUA TONICA PRATA 269ML C/6UN</t>
        </is>
      </c>
      <c r="G873" t="n">
        <v>33.83</v>
      </c>
      <c r="H873" t="inlineStr">
        <is>
          <t>PC</t>
        </is>
      </c>
      <c r="I873" t="inlineStr">
        <is>
          <t>05/2026</t>
        </is>
      </c>
    </row>
    <row r="874">
      <c r="A874" t="n">
        <v>88153</v>
      </c>
      <c r="B874" t="n">
        <v>128</v>
      </c>
      <c r="C874" s="556" t="n">
        <v>46143</v>
      </c>
      <c r="D874" t="inlineStr">
        <is>
          <t>Love Cabaret</t>
        </is>
      </c>
      <c r="E874" t="n">
        <v>18119</v>
      </c>
      <c r="F874" t="inlineStr">
        <is>
          <t>WHISKY JOHNNIE WALKER BLACK LABEL 1L</t>
        </is>
      </c>
      <c r="G874" t="n">
        <v>32.45</v>
      </c>
      <c r="H874" t="inlineStr">
        <is>
          <t>GR</t>
        </is>
      </c>
      <c r="I874" t="inlineStr">
        <is>
          <t>05/2026</t>
        </is>
      </c>
    </row>
    <row r="875">
      <c r="A875" t="n">
        <v>88154</v>
      </c>
      <c r="B875" t="n">
        <v>128</v>
      </c>
      <c r="C875" s="556" t="n">
        <v>46143</v>
      </c>
      <c r="D875" t="inlineStr">
        <is>
          <t>Love Cabaret</t>
        </is>
      </c>
      <c r="E875" t="n">
        <v>20121</v>
      </c>
      <c r="F875" t="inlineStr">
        <is>
          <t>MASSA ROLINHO PRIMAVERA 30 FOLHAS 20X450G</t>
        </is>
      </c>
      <c r="G875" t="n">
        <v>32</v>
      </c>
      <c r="H875" t="inlineStr">
        <is>
          <t>PC</t>
        </is>
      </c>
      <c r="I875" t="inlineStr">
        <is>
          <t>05/2026</t>
        </is>
      </c>
    </row>
    <row r="876">
      <c r="A876" t="n">
        <v>88155</v>
      </c>
      <c r="B876" t="n">
        <v>128</v>
      </c>
      <c r="C876" s="556" t="n">
        <v>46143</v>
      </c>
      <c r="D876" t="inlineStr">
        <is>
          <t>Love Cabaret</t>
        </is>
      </c>
      <c r="E876" t="n">
        <v>18547</v>
      </c>
      <c r="F876" t="inlineStr">
        <is>
          <t>APERITIVO APEROL 750ML</t>
        </is>
      </c>
      <c r="G876" t="n">
        <v>29</v>
      </c>
      <c r="H876" t="inlineStr">
        <is>
          <t>GR</t>
        </is>
      </c>
      <c r="I876" t="inlineStr">
        <is>
          <t>05/2026</t>
        </is>
      </c>
    </row>
    <row r="877">
      <c r="A877" t="n">
        <v>88156</v>
      </c>
      <c r="B877" t="n">
        <v>128</v>
      </c>
      <c r="C877" s="556" t="n">
        <v>46143</v>
      </c>
      <c r="D877" t="inlineStr">
        <is>
          <t>Love Cabaret</t>
        </is>
      </c>
      <c r="E877" t="n">
        <v>18353</v>
      </c>
      <c r="F877" t="inlineStr">
        <is>
          <t>GIN TANQUERAY TEN 750ML</t>
        </is>
      </c>
      <c r="G877" t="n">
        <v>24</v>
      </c>
      <c r="H877" t="inlineStr">
        <is>
          <t>GR</t>
        </is>
      </c>
      <c r="I877" t="inlineStr">
        <is>
          <t>05/2026</t>
        </is>
      </c>
    </row>
    <row r="878">
      <c r="A878" t="n">
        <v>88157</v>
      </c>
      <c r="B878" t="n">
        <v>128</v>
      </c>
      <c r="C878" s="556" t="n">
        <v>46143</v>
      </c>
      <c r="D878" t="inlineStr">
        <is>
          <t>Love Cabaret</t>
        </is>
      </c>
      <c r="E878" t="n">
        <v>24227</v>
      </c>
      <c r="F878" t="inlineStr">
        <is>
          <t>ENERGETICO RED BULL TROPICAL 250ML</t>
        </is>
      </c>
      <c r="G878" t="n">
        <v>2</v>
      </c>
      <c r="H878" t="inlineStr">
        <is>
          <t>UN</t>
        </is>
      </c>
      <c r="I878" t="inlineStr">
        <is>
          <t>05/2026</t>
        </is>
      </c>
    </row>
    <row r="879">
      <c r="A879" t="n">
        <v>88158</v>
      </c>
      <c r="B879" t="n">
        <v>128</v>
      </c>
      <c r="C879" s="556" t="n">
        <v>46143</v>
      </c>
      <c r="D879" t="inlineStr">
        <is>
          <t>Love Cabaret</t>
        </is>
      </c>
      <c r="E879" t="n">
        <v>18103</v>
      </c>
      <c r="F879" t="inlineStr">
        <is>
          <t>WHISKY MAKERS MARK BOURBON 750ML</t>
        </is>
      </c>
      <c r="G879" t="n">
        <v>23.51</v>
      </c>
      <c r="H879" t="inlineStr">
        <is>
          <t>GR</t>
        </is>
      </c>
      <c r="I879" t="inlineStr">
        <is>
          <t>05/2026</t>
        </is>
      </c>
    </row>
    <row r="880">
      <c r="A880" t="n">
        <v>88159</v>
      </c>
      <c r="B880" t="n">
        <v>128</v>
      </c>
      <c r="C880" s="556" t="n">
        <v>46143</v>
      </c>
      <c r="D880" t="inlineStr">
        <is>
          <t>Love Cabaret</t>
        </is>
      </c>
      <c r="E880" t="n">
        <v>24259</v>
      </c>
      <c r="F880" t="inlineStr">
        <is>
          <t>FILE MIGNON 4/5 S/ CORDAO KG</t>
        </is>
      </c>
      <c r="G880" t="n">
        <v>21</v>
      </c>
      <c r="H880" t="inlineStr">
        <is>
          <t>KG</t>
        </is>
      </c>
      <c r="I880" t="inlineStr">
        <is>
          <t>05/2026</t>
        </is>
      </c>
    </row>
    <row r="881">
      <c r="A881" t="n">
        <v>88160</v>
      </c>
      <c r="B881" t="n">
        <v>128</v>
      </c>
      <c r="C881" s="556" t="n">
        <v>46143</v>
      </c>
      <c r="D881" t="inlineStr">
        <is>
          <t>Love Cabaret</t>
        </is>
      </c>
      <c r="E881" t="n">
        <v>18545</v>
      </c>
      <c r="F881" t="inlineStr">
        <is>
          <t>APERITIVO CAMPARI 998ML</t>
        </is>
      </c>
      <c r="G881" t="n">
        <v>21</v>
      </c>
      <c r="H881" t="inlineStr">
        <is>
          <t>GR</t>
        </is>
      </c>
      <c r="I881" t="inlineStr">
        <is>
          <t>05/2026</t>
        </is>
      </c>
    </row>
    <row r="882">
      <c r="A882" t="n">
        <v>88161</v>
      </c>
      <c r="B882" t="n">
        <v>128</v>
      </c>
      <c r="C882" s="556" t="n">
        <v>46143</v>
      </c>
      <c r="D882" t="inlineStr">
        <is>
          <t>Love Cabaret</t>
        </is>
      </c>
      <c r="E882" t="n">
        <v>18543</v>
      </c>
      <c r="F882" t="inlineStr">
        <is>
          <t>APERITIVO CYNAR 900ML</t>
        </is>
      </c>
      <c r="G882" t="n">
        <v>20.96</v>
      </c>
      <c r="H882" t="inlineStr">
        <is>
          <t>GR</t>
        </is>
      </c>
      <c r="I882" t="inlineStr">
        <is>
          <t>05/2026</t>
        </is>
      </c>
    </row>
    <row r="883">
      <c r="A883" t="n">
        <v>88162</v>
      </c>
      <c r="B883" t="n">
        <v>128</v>
      </c>
      <c r="C883" s="556" t="n">
        <v>46143</v>
      </c>
      <c r="D883" t="inlineStr">
        <is>
          <t>Love Cabaret</t>
        </is>
      </c>
      <c r="E883" t="n">
        <v>20114</v>
      </c>
      <c r="F883" t="inlineStr">
        <is>
          <t>MACARRAO LINGUINE GRANO DURO DIVELLA  500GR</t>
        </is>
      </c>
      <c r="G883" t="n">
        <v>20</v>
      </c>
      <c r="H883" t="inlineStr">
        <is>
          <t>UN</t>
        </is>
      </c>
      <c r="I883" t="inlineStr">
        <is>
          <t>05/2026</t>
        </is>
      </c>
    </row>
    <row r="884">
      <c r="A884" t="n">
        <v>88163</v>
      </c>
      <c r="B884" t="n">
        <v>128</v>
      </c>
      <c r="C884" s="556" t="n">
        <v>46143</v>
      </c>
      <c r="D884" t="inlineStr">
        <is>
          <t>Love Cabaret</t>
        </is>
      </c>
      <c r="E884" t="n">
        <v>25288</v>
      </c>
      <c r="F884" t="inlineStr">
        <is>
          <t>BURRATA 110G C/5 DE 550 GR UN</t>
        </is>
      </c>
      <c r="G884" t="n">
        <v>20</v>
      </c>
      <c r="H884" t="inlineStr">
        <is>
          <t>UN</t>
        </is>
      </c>
      <c r="I884" t="inlineStr">
        <is>
          <t>05/2026</t>
        </is>
      </c>
    </row>
    <row r="885">
      <c r="A885" t="n">
        <v>88164</v>
      </c>
      <c r="B885" t="n">
        <v>128</v>
      </c>
      <c r="C885" s="556" t="n">
        <v>46143</v>
      </c>
      <c r="D885" t="inlineStr">
        <is>
          <t>Love Cabaret</t>
        </is>
      </c>
      <c r="E885" t="n">
        <v>25215</v>
      </c>
      <c r="F885" t="inlineStr">
        <is>
          <t>MASSA DE GUIOZA C/20 FOLHAS DE 190G</t>
        </is>
      </c>
      <c r="G885" t="n">
        <v>18</v>
      </c>
      <c r="H885" t="inlineStr">
        <is>
          <t>PC</t>
        </is>
      </c>
      <c r="I885" t="inlineStr">
        <is>
          <t>05/2026</t>
        </is>
      </c>
    </row>
    <row r="886">
      <c r="A886" t="n">
        <v>88165</v>
      </c>
      <c r="B886" t="n">
        <v>128</v>
      </c>
      <c r="C886" s="556" t="n">
        <v>46143</v>
      </c>
      <c r="D886" t="inlineStr">
        <is>
          <t>Love Cabaret</t>
        </is>
      </c>
      <c r="E886" t="n">
        <v>24708</v>
      </c>
      <c r="F886" t="inlineStr">
        <is>
          <t>SUCO DE MACA  NATURAL ONE C/900 ML</t>
        </is>
      </c>
      <c r="G886" t="n">
        <v>17</v>
      </c>
      <c r="H886" t="inlineStr">
        <is>
          <t>UN</t>
        </is>
      </c>
      <c r="I886" t="inlineStr">
        <is>
          <t>05/2026</t>
        </is>
      </c>
    </row>
    <row r="887">
      <c r="A887" t="n">
        <v>88166</v>
      </c>
      <c r="B887" t="n">
        <v>128</v>
      </c>
      <c r="C887" s="556" t="n">
        <v>46143</v>
      </c>
      <c r="D887" t="inlineStr">
        <is>
          <t>Love Cabaret</t>
        </is>
      </c>
      <c r="E887" t="n">
        <v>17794</v>
      </c>
      <c r="F887" t="inlineStr">
        <is>
          <t>VINHO BRANCO JAJA DE JAU SAUVIGNON BLANC 750ML</t>
        </is>
      </c>
      <c r="G887" t="n">
        <v>16.88</v>
      </c>
      <c r="H887" t="inlineStr">
        <is>
          <t>GR</t>
        </is>
      </c>
      <c r="I887" t="inlineStr">
        <is>
          <t>05/2026</t>
        </is>
      </c>
    </row>
    <row r="888">
      <c r="A888" t="n">
        <v>88167</v>
      </c>
      <c r="B888" t="n">
        <v>128</v>
      </c>
      <c r="C888" s="556" t="n">
        <v>46143</v>
      </c>
      <c r="D888" t="inlineStr">
        <is>
          <t>Love Cabaret</t>
        </is>
      </c>
      <c r="E888" t="n">
        <v>25441</v>
      </c>
      <c r="F888" t="inlineStr">
        <is>
          <t>AGUA TONICA PRATA ZERO 269ML UN</t>
        </is>
      </c>
      <c r="G888" t="n">
        <v>16</v>
      </c>
      <c r="H888" t="inlineStr">
        <is>
          <t>UN</t>
        </is>
      </c>
      <c r="I888" t="inlineStr">
        <is>
          <t>05/2026</t>
        </is>
      </c>
    </row>
    <row r="889">
      <c r="A889" t="n">
        <v>88168</v>
      </c>
      <c r="B889" t="n">
        <v>128</v>
      </c>
      <c r="C889" s="556" t="n">
        <v>46143</v>
      </c>
      <c r="D889" t="inlineStr">
        <is>
          <t>Love Cabaret</t>
        </is>
      </c>
      <c r="E889" t="n">
        <v>18537</v>
      </c>
      <c r="F889" t="inlineStr">
        <is>
          <t>APERITIVO LILLET BLANC 750ML</t>
        </is>
      </c>
      <c r="G889" t="n">
        <v>16</v>
      </c>
      <c r="H889" t="inlineStr">
        <is>
          <t>GR</t>
        </is>
      </c>
      <c r="I889" t="inlineStr">
        <is>
          <t>05/2026</t>
        </is>
      </c>
    </row>
    <row r="890">
      <c r="A890" t="n">
        <v>88169</v>
      </c>
      <c r="B890" t="n">
        <v>128</v>
      </c>
      <c r="C890" s="556" t="n">
        <v>46143</v>
      </c>
      <c r="D890" t="inlineStr">
        <is>
          <t>Love Cabaret</t>
        </is>
      </c>
      <c r="E890" t="n">
        <v>19906</v>
      </c>
      <c r="F890" t="inlineStr">
        <is>
          <t>SAL REFINADO CISNE 10X1KG</t>
        </is>
      </c>
      <c r="G890" t="n">
        <v>15</v>
      </c>
      <c r="H890" t="inlineStr">
        <is>
          <t>PC</t>
        </is>
      </c>
      <c r="I890" t="inlineStr">
        <is>
          <t>05/2026</t>
        </is>
      </c>
    </row>
    <row r="891">
      <c r="A891" t="n">
        <v>88170</v>
      </c>
      <c r="B891" t="n">
        <v>128</v>
      </c>
      <c r="C891" s="556" t="n">
        <v>46143</v>
      </c>
      <c r="D891" t="inlineStr">
        <is>
          <t>Love Cabaret</t>
        </is>
      </c>
      <c r="E891" t="n">
        <v>20647</v>
      </c>
      <c r="F891" t="inlineStr">
        <is>
          <t>LICHIA EM CALDA BARAO LALI C/567G</t>
        </is>
      </c>
      <c r="G891" t="n">
        <v>15</v>
      </c>
      <c r="H891" t="inlineStr">
        <is>
          <t>LT</t>
        </is>
      </c>
      <c r="I891" t="inlineStr">
        <is>
          <t>05/2026</t>
        </is>
      </c>
    </row>
    <row r="892">
      <c r="A892" t="n">
        <v>88171</v>
      </c>
      <c r="B892" t="n">
        <v>128</v>
      </c>
      <c r="C892" s="556" t="n">
        <v>46143</v>
      </c>
      <c r="D892" t="inlineStr">
        <is>
          <t>Love Cabaret</t>
        </is>
      </c>
      <c r="E892" t="n">
        <v>25119</v>
      </c>
      <c r="F892" t="inlineStr">
        <is>
          <t>ESPUMANTE CHANDON EXCELLENCE BRUT  750ML</t>
        </is>
      </c>
      <c r="G892" t="n">
        <v>14</v>
      </c>
      <c r="H892" t="inlineStr">
        <is>
          <t>GR</t>
        </is>
      </c>
      <c r="I892" t="inlineStr">
        <is>
          <t>05/2026</t>
        </is>
      </c>
    </row>
    <row r="893">
      <c r="A893" t="n">
        <v>88172</v>
      </c>
      <c r="B893" t="n">
        <v>128</v>
      </c>
      <c r="C893" s="556" t="n">
        <v>46143</v>
      </c>
      <c r="D893" t="inlineStr">
        <is>
          <t>Love Cabaret</t>
        </is>
      </c>
      <c r="E893" t="n">
        <v>21372</v>
      </c>
      <c r="F893" t="inlineStr">
        <is>
          <t>PAO BRIOCHE FORME C/ TAMPA UN</t>
        </is>
      </c>
      <c r="G893" t="n">
        <v>13</v>
      </c>
      <c r="H893" t="inlineStr">
        <is>
          <t>UN</t>
        </is>
      </c>
      <c r="I893" t="inlineStr">
        <is>
          <t>05/2026</t>
        </is>
      </c>
    </row>
    <row r="894">
      <c r="A894" t="n">
        <v>88173</v>
      </c>
      <c r="B894" t="n">
        <v>128</v>
      </c>
      <c r="C894" s="556" t="n">
        <v>46143</v>
      </c>
      <c r="D894" t="inlineStr">
        <is>
          <t>Love Cabaret</t>
        </is>
      </c>
      <c r="E894" t="n">
        <v>18218</v>
      </c>
      <c r="F894" t="inlineStr">
        <is>
          <t>VERMOUTH CINZANO ROSSO ARGENTINO 1L</t>
        </is>
      </c>
      <c r="G894" t="n">
        <v>13</v>
      </c>
      <c r="H894" t="inlineStr">
        <is>
          <t>GR</t>
        </is>
      </c>
      <c r="I894" t="inlineStr">
        <is>
          <t>05/2026</t>
        </is>
      </c>
    </row>
    <row r="895">
      <c r="A895" t="n">
        <v>88174</v>
      </c>
      <c r="B895" t="n">
        <v>128</v>
      </c>
      <c r="C895" s="556" t="n">
        <v>46143</v>
      </c>
      <c r="D895" t="inlineStr">
        <is>
          <t>Love Cabaret</t>
        </is>
      </c>
      <c r="E895" t="n">
        <v>17594</v>
      </c>
      <c r="F895" t="inlineStr">
        <is>
          <t>VINHO TINTO LE JAJA DE JAU DE SYRAH 750ML FRANCA</t>
        </is>
      </c>
      <c r="G895" t="n">
        <v>12.08</v>
      </c>
      <c r="H895" t="inlineStr">
        <is>
          <t>GR</t>
        </is>
      </c>
      <c r="I895" t="inlineStr">
        <is>
          <t>05/2026</t>
        </is>
      </c>
    </row>
    <row r="896">
      <c r="A896" t="n">
        <v>88175</v>
      </c>
      <c r="B896" t="n">
        <v>128</v>
      </c>
      <c r="C896" s="556" t="n">
        <v>46143</v>
      </c>
      <c r="D896" t="inlineStr">
        <is>
          <t>Love Cabaret</t>
        </is>
      </c>
      <c r="E896" t="n">
        <v>18220</v>
      </c>
      <c r="F896" t="inlineStr">
        <is>
          <t>VERMOUTH CARPANO CLASSICO ROSSO ITALIANO 1L</t>
        </is>
      </c>
      <c r="G896" t="n">
        <v>12</v>
      </c>
      <c r="H896" t="inlineStr">
        <is>
          <t>GR</t>
        </is>
      </c>
      <c r="I896" t="inlineStr">
        <is>
          <t>05/2026</t>
        </is>
      </c>
    </row>
    <row r="897">
      <c r="A897" t="n">
        <v>88176</v>
      </c>
      <c r="B897" t="n">
        <v>128</v>
      </c>
      <c r="C897" s="556" t="n">
        <v>46143</v>
      </c>
      <c r="D897" t="inlineStr">
        <is>
          <t>Love Cabaret</t>
        </is>
      </c>
      <c r="E897" t="n">
        <v>21073</v>
      </c>
      <c r="F897" t="inlineStr">
        <is>
          <t>CALDA DE AGAVE AZUL JASMINE ORGANICO 330ML UN</t>
        </is>
      </c>
      <c r="G897" t="n">
        <v>12</v>
      </c>
      <c r="H897" t="inlineStr">
        <is>
          <t>UN</t>
        </is>
      </c>
      <c r="I897" t="inlineStr">
        <is>
          <t>05/2026</t>
        </is>
      </c>
    </row>
    <row r="898">
      <c r="A898" t="n">
        <v>88177</v>
      </c>
      <c r="B898" t="n">
        <v>128</v>
      </c>
      <c r="C898" s="556" t="n">
        <v>46143</v>
      </c>
      <c r="D898" t="inlineStr">
        <is>
          <t>Love Cabaret</t>
        </is>
      </c>
      <c r="E898" t="n">
        <v>24385</v>
      </c>
      <c r="F898" t="inlineStr">
        <is>
          <t>MORANGO CONGELADO KG</t>
        </is>
      </c>
      <c r="G898" t="n">
        <v>12</v>
      </c>
      <c r="H898" t="inlineStr">
        <is>
          <t>KG</t>
        </is>
      </c>
      <c r="I898" t="inlineStr">
        <is>
          <t>05/2026</t>
        </is>
      </c>
    </row>
    <row r="899">
      <c r="A899" t="n">
        <v>88178</v>
      </c>
      <c r="B899" t="n">
        <v>128</v>
      </c>
      <c r="C899" s="556" t="n">
        <v>46143</v>
      </c>
      <c r="D899" t="inlineStr">
        <is>
          <t>Love Cabaret</t>
        </is>
      </c>
      <c r="E899" t="n">
        <v>24509</v>
      </c>
      <c r="F899" t="inlineStr">
        <is>
          <t>CEBOLA BRANCA KG</t>
        </is>
      </c>
      <c r="G899" t="n">
        <v>12</v>
      </c>
      <c r="H899" t="inlineStr">
        <is>
          <t>KG</t>
        </is>
      </c>
      <c r="I899" t="inlineStr">
        <is>
          <t>05/2026</t>
        </is>
      </c>
    </row>
    <row r="900">
      <c r="A900" t="n">
        <v>88179</v>
      </c>
      <c r="B900" t="n">
        <v>128</v>
      </c>
      <c r="C900" s="556" t="n">
        <v>46143</v>
      </c>
      <c r="D900" t="inlineStr">
        <is>
          <t>Love Cabaret</t>
        </is>
      </c>
      <c r="E900" t="n">
        <v>18114</v>
      </c>
      <c r="F900" t="inlineStr">
        <is>
          <t>WHISKY JOHNNIE WALKER GOLD LABEL RESERVE 750ML</t>
        </is>
      </c>
      <c r="G900" t="n">
        <v>11.67</v>
      </c>
      <c r="H900" t="inlineStr">
        <is>
          <t>GR</t>
        </is>
      </c>
      <c r="I900" t="inlineStr">
        <is>
          <t>05/2026</t>
        </is>
      </c>
    </row>
    <row r="901">
      <c r="A901" t="n">
        <v>88180</v>
      </c>
      <c r="B901" t="n">
        <v>128</v>
      </c>
      <c r="C901" s="556" t="n">
        <v>46143</v>
      </c>
      <c r="D901" t="inlineStr">
        <is>
          <t>Love Cabaret</t>
        </is>
      </c>
      <c r="E901" t="n">
        <v>17794</v>
      </c>
      <c r="F901" t="inlineStr">
        <is>
          <t>VINHO BRANCO JAJA DE JAU SAUVIGNON BLANC 750ML</t>
        </is>
      </c>
      <c r="G901" t="n">
        <v>11</v>
      </c>
      <c r="H901" t="inlineStr">
        <is>
          <t>GR</t>
        </is>
      </c>
      <c r="I901" t="inlineStr">
        <is>
          <t>05/2026</t>
        </is>
      </c>
    </row>
    <row r="902">
      <c r="A902" t="n">
        <v>88181</v>
      </c>
      <c r="B902" t="n">
        <v>128</v>
      </c>
      <c r="C902" s="556" t="n">
        <v>46143</v>
      </c>
      <c r="D902" t="inlineStr">
        <is>
          <t>Love Cabaret</t>
        </is>
      </c>
      <c r="E902" t="n">
        <v>26020</v>
      </c>
      <c r="F902" t="inlineStr">
        <is>
          <t>CREME DE LEITE PIRACANJUBA TP 1,030 KG  UN</t>
        </is>
      </c>
      <c r="G902" t="n">
        <v>11</v>
      </c>
      <c r="H902" t="inlineStr">
        <is>
          <t>UN</t>
        </is>
      </c>
      <c r="I902" t="inlineStr">
        <is>
          <t>05/2026</t>
        </is>
      </c>
    </row>
    <row r="903">
      <c r="A903" t="n">
        <v>88182</v>
      </c>
      <c r="B903" t="n">
        <v>128</v>
      </c>
      <c r="C903" s="556" t="n">
        <v>46143</v>
      </c>
      <c r="D903" t="inlineStr">
        <is>
          <t>Love Cabaret</t>
        </is>
      </c>
      <c r="E903" t="n">
        <v>20985</v>
      </c>
      <c r="F903" t="inlineStr">
        <is>
          <t>OLEO DE SOJA LIZA 900ML</t>
        </is>
      </c>
      <c r="G903" t="n">
        <v>11</v>
      </c>
      <c r="H903" t="inlineStr">
        <is>
          <t>UN</t>
        </is>
      </c>
      <c r="I903" t="inlineStr">
        <is>
          <t>05/2026</t>
        </is>
      </c>
    </row>
    <row r="904">
      <c r="A904" t="n">
        <v>88183</v>
      </c>
      <c r="B904" t="n">
        <v>128</v>
      </c>
      <c r="C904" s="556" t="n">
        <v>46143</v>
      </c>
      <c r="D904" t="inlineStr">
        <is>
          <t>Love Cabaret</t>
        </is>
      </c>
      <c r="E904" t="n">
        <v>18382</v>
      </c>
      <c r="F904" t="inlineStr">
        <is>
          <t>CONHAQUE BRANDY OSBORNE 700ML</t>
        </is>
      </c>
      <c r="G904" t="n">
        <v>10.95</v>
      </c>
      <c r="H904" t="inlineStr">
        <is>
          <t>GR</t>
        </is>
      </c>
      <c r="I904" t="inlineStr">
        <is>
          <t>05/2026</t>
        </is>
      </c>
    </row>
    <row r="905">
      <c r="A905" t="n">
        <v>88184</v>
      </c>
      <c r="B905" t="n">
        <v>128</v>
      </c>
      <c r="C905" s="556" t="n">
        <v>46143</v>
      </c>
      <c r="D905" t="inlineStr">
        <is>
          <t>Love Cabaret</t>
        </is>
      </c>
      <c r="E905" t="n">
        <v>18202</v>
      </c>
      <c r="F905" t="inlineStr">
        <is>
          <t>VERMOUTH DOLIN DRY 750ML</t>
        </is>
      </c>
      <c r="G905" t="n">
        <v>10.6</v>
      </c>
      <c r="H905" t="inlineStr">
        <is>
          <t>GR</t>
        </is>
      </c>
      <c r="I905" t="inlineStr">
        <is>
          <t>05/2026</t>
        </is>
      </c>
    </row>
    <row r="906">
      <c r="A906" t="n">
        <v>88185</v>
      </c>
      <c r="B906" t="n">
        <v>128</v>
      </c>
      <c r="C906" s="556" t="n">
        <v>46143</v>
      </c>
      <c r="D906" t="inlineStr">
        <is>
          <t>Love Cabaret</t>
        </is>
      </c>
      <c r="E906" t="n">
        <v>17661</v>
      </c>
      <c r="F906" t="inlineStr">
        <is>
          <t>VINHO TINTO LES FRUITS SAUVAGES PINOT NOIR 750ML</t>
        </is>
      </c>
      <c r="G906" t="n">
        <v>10</v>
      </c>
      <c r="H906" t="inlineStr">
        <is>
          <t>GR</t>
        </is>
      </c>
      <c r="I906" t="inlineStr">
        <is>
          <t>05/2026</t>
        </is>
      </c>
    </row>
    <row r="907">
      <c r="A907" t="n">
        <v>88186</v>
      </c>
      <c r="B907" t="n">
        <v>128</v>
      </c>
      <c r="C907" s="556" t="n">
        <v>46143</v>
      </c>
      <c r="D907" t="inlineStr">
        <is>
          <t>Love Cabaret</t>
        </is>
      </c>
      <c r="E907" t="n">
        <v>25683</v>
      </c>
      <c r="F907" t="inlineStr">
        <is>
          <t>TRINCA BOLOTAS TINTO 750ML</t>
        </is>
      </c>
      <c r="G907" t="n">
        <v>10</v>
      </c>
      <c r="H907" t="inlineStr">
        <is>
          <t>GR</t>
        </is>
      </c>
      <c r="I907" t="inlineStr">
        <is>
          <t>05/2026</t>
        </is>
      </c>
    </row>
    <row r="908">
      <c r="A908" t="n">
        <v>88187</v>
      </c>
      <c r="B908" t="n">
        <v>128</v>
      </c>
      <c r="C908" s="556" t="n">
        <v>46143</v>
      </c>
      <c r="D908" t="inlineStr">
        <is>
          <t>Love Cabaret</t>
        </is>
      </c>
      <c r="E908" t="n">
        <v>18826</v>
      </c>
      <c r="F908" t="inlineStr">
        <is>
          <t>PEITO BOVINO MOIDO KG</t>
        </is>
      </c>
      <c r="G908" t="n">
        <v>10</v>
      </c>
      <c r="H908" t="inlineStr">
        <is>
          <t>KG</t>
        </is>
      </c>
      <c r="I908" t="inlineStr">
        <is>
          <t>05/2026</t>
        </is>
      </c>
    </row>
    <row r="909">
      <c r="A909" t="n">
        <v>88188</v>
      </c>
      <c r="B909" t="n">
        <v>128</v>
      </c>
      <c r="C909" s="556" t="n">
        <v>46143</v>
      </c>
      <c r="D909" t="inlineStr">
        <is>
          <t>Love Cabaret</t>
        </is>
      </c>
      <c r="E909" t="n">
        <v>23990</v>
      </c>
      <c r="F909" t="inlineStr">
        <is>
          <t>ACEM MOIDO KG</t>
        </is>
      </c>
      <c r="G909" t="n">
        <v>10</v>
      </c>
      <c r="H909" t="inlineStr">
        <is>
          <t>KG</t>
        </is>
      </c>
      <c r="I909" t="inlineStr">
        <is>
          <t>05/2026</t>
        </is>
      </c>
    </row>
    <row r="910">
      <c r="A910" t="n">
        <v>88189</v>
      </c>
      <c r="B910" t="n">
        <v>128</v>
      </c>
      <c r="C910" s="556" t="n">
        <v>46143</v>
      </c>
      <c r="D910" t="inlineStr">
        <is>
          <t>Love Cabaret</t>
        </is>
      </c>
      <c r="E910" t="n">
        <v>20501</v>
      </c>
      <c r="F910" t="inlineStr">
        <is>
          <t>LINGUICA TOSCANA AURORA KG</t>
        </is>
      </c>
      <c r="G910" t="n">
        <v>10</v>
      </c>
      <c r="H910" t="inlineStr">
        <is>
          <t>KG</t>
        </is>
      </c>
      <c r="I910" t="inlineStr">
        <is>
          <t>05/2026</t>
        </is>
      </c>
    </row>
    <row r="911">
      <c r="A911" t="n">
        <v>88190</v>
      </c>
      <c r="B911" t="n">
        <v>128</v>
      </c>
      <c r="C911" s="556" t="n">
        <v>46143</v>
      </c>
      <c r="D911" t="inlineStr">
        <is>
          <t>Love Cabaret</t>
        </is>
      </c>
      <c r="E911" t="n">
        <v>17850</v>
      </c>
      <c r="F911" t="inlineStr">
        <is>
          <t>REFRIGERANTE FYS LARANJA 350ML C/ 12</t>
        </is>
      </c>
      <c r="G911" t="n">
        <v>9</v>
      </c>
      <c r="H911" t="inlineStr">
        <is>
          <t>PC</t>
        </is>
      </c>
      <c r="I911" t="inlineStr">
        <is>
          <t>05/2026</t>
        </is>
      </c>
    </row>
    <row r="912">
      <c r="A912" t="n">
        <v>88191</v>
      </c>
      <c r="B912" t="n">
        <v>128</v>
      </c>
      <c r="C912" s="556" t="n">
        <v>46143</v>
      </c>
      <c r="D912" t="inlineStr">
        <is>
          <t>Love Cabaret</t>
        </is>
      </c>
      <c r="E912" t="n">
        <v>20358</v>
      </c>
      <c r="F912" t="inlineStr">
        <is>
          <t>FARINHA PANKO ROMARIZ C/1KG</t>
        </is>
      </c>
      <c r="G912" t="n">
        <v>8.84</v>
      </c>
      <c r="H912" t="inlineStr">
        <is>
          <t>PC</t>
        </is>
      </c>
      <c r="I912" t="inlineStr">
        <is>
          <t>05/2026</t>
        </is>
      </c>
    </row>
    <row r="913">
      <c r="A913" t="n">
        <v>88192</v>
      </c>
      <c r="B913" t="n">
        <v>128</v>
      </c>
      <c r="C913" s="556" t="n">
        <v>46143</v>
      </c>
      <c r="D913" t="inlineStr">
        <is>
          <t>Love Cabaret</t>
        </is>
      </c>
      <c r="E913" t="n">
        <v>17716</v>
      </c>
      <c r="F913" t="inlineStr">
        <is>
          <t>VINHO TINTO ALMADEN CABERNET SAUVIGNON 750ML</t>
        </is>
      </c>
      <c r="G913" t="n">
        <v>8.6</v>
      </c>
      <c r="H913" t="inlineStr">
        <is>
          <t>GR</t>
        </is>
      </c>
      <c r="I913" t="inlineStr">
        <is>
          <t>05/2026</t>
        </is>
      </c>
    </row>
    <row r="914">
      <c r="A914" t="n">
        <v>88193</v>
      </c>
      <c r="B914" t="n">
        <v>128</v>
      </c>
      <c r="C914" s="556" t="n">
        <v>46143</v>
      </c>
      <c r="D914" t="inlineStr">
        <is>
          <t>Love Cabaret</t>
        </is>
      </c>
      <c r="E914" t="n">
        <v>17893</v>
      </c>
      <c r="F914" t="inlineStr">
        <is>
          <t>COCA-COLA LATA 350ML C/12UN</t>
        </is>
      </c>
      <c r="G914" t="n">
        <v>8.25</v>
      </c>
      <c r="H914" t="inlineStr">
        <is>
          <t>PC</t>
        </is>
      </c>
      <c r="I914" t="inlineStr">
        <is>
          <t>05/2026</t>
        </is>
      </c>
    </row>
    <row r="915">
      <c r="A915" t="n">
        <v>88194</v>
      </c>
      <c r="B915" t="n">
        <v>128</v>
      </c>
      <c r="C915" s="556" t="n">
        <v>46143</v>
      </c>
      <c r="D915" t="inlineStr">
        <is>
          <t>Love Cabaret</t>
        </is>
      </c>
      <c r="E915" t="n">
        <v>25437</v>
      </c>
      <c r="F915" t="inlineStr">
        <is>
          <t>GIGI ROSATO SANGIOVESE 2020 FATORIE PARRI 750ML</t>
        </is>
      </c>
      <c r="G915" t="n">
        <v>8</v>
      </c>
      <c r="H915" t="inlineStr">
        <is>
          <t>UN</t>
        </is>
      </c>
      <c r="I915" t="inlineStr">
        <is>
          <t>05/2026</t>
        </is>
      </c>
    </row>
    <row r="916">
      <c r="A916" t="n">
        <v>88195</v>
      </c>
      <c r="B916" t="n">
        <v>128</v>
      </c>
      <c r="C916" s="556" t="n">
        <v>46143</v>
      </c>
      <c r="D916" t="inlineStr">
        <is>
          <t>Love Cabaret</t>
        </is>
      </c>
      <c r="E916" t="n">
        <v>17885</v>
      </c>
      <c r="F916" t="inlineStr">
        <is>
          <t>COCA-COLA ZERO LATA 350ML C/12UN</t>
        </is>
      </c>
      <c r="G916" t="n">
        <v>8</v>
      </c>
      <c r="H916" t="inlineStr">
        <is>
          <t>PC</t>
        </is>
      </c>
      <c r="I916" t="inlineStr">
        <is>
          <t>05/2026</t>
        </is>
      </c>
    </row>
    <row r="917">
      <c r="A917" t="n">
        <v>88196</v>
      </c>
      <c r="B917" t="n">
        <v>128</v>
      </c>
      <c r="C917" s="556" t="n">
        <v>46143</v>
      </c>
      <c r="D917" t="inlineStr">
        <is>
          <t>Love Cabaret</t>
        </is>
      </c>
      <c r="E917" t="n">
        <v>24561</v>
      </c>
      <c r="F917" t="inlineStr">
        <is>
          <t xml:space="preserve">REFRIGERANTE GUARANA FYS 350ML C/12 </t>
        </is>
      </c>
      <c r="G917" t="n">
        <v>7.75</v>
      </c>
      <c r="H917" t="inlineStr">
        <is>
          <t>PC</t>
        </is>
      </c>
      <c r="I917" t="inlineStr">
        <is>
          <t>05/2026</t>
        </is>
      </c>
    </row>
    <row r="918">
      <c r="A918" t="n">
        <v>88197</v>
      </c>
      <c r="B918" t="n">
        <v>128</v>
      </c>
      <c r="C918" s="556" t="n">
        <v>46143</v>
      </c>
      <c r="D918" t="inlineStr">
        <is>
          <t>Love Cabaret</t>
        </is>
      </c>
      <c r="E918" t="n">
        <v>26947</v>
      </c>
      <c r="F918" t="inlineStr">
        <is>
          <t>REFRIGERANTE GUARANA ZERO FYS 350ML C/12</t>
        </is>
      </c>
      <c r="G918" t="n">
        <v>7.75</v>
      </c>
      <c r="H918" t="inlineStr">
        <is>
          <t>PC</t>
        </is>
      </c>
      <c r="I918" t="inlineStr">
        <is>
          <t>05/2026</t>
        </is>
      </c>
    </row>
    <row r="919">
      <c r="A919" t="n">
        <v>88198</v>
      </c>
      <c r="B919" t="n">
        <v>128</v>
      </c>
      <c r="C919" s="556" t="n">
        <v>46143</v>
      </c>
      <c r="D919" t="inlineStr">
        <is>
          <t>Love Cabaret</t>
        </is>
      </c>
      <c r="E919" t="n">
        <v>26187</v>
      </c>
      <c r="F919" t="inlineStr">
        <is>
          <t>CHOCOLATE BRANCO EM GOTAS SICAO</t>
        </is>
      </c>
      <c r="G919" t="n">
        <v>7.45</v>
      </c>
      <c r="H919" t="inlineStr">
        <is>
          <t>PT</t>
        </is>
      </c>
      <c r="I919" t="inlineStr">
        <is>
          <t>05/2026</t>
        </is>
      </c>
    </row>
    <row r="920">
      <c r="A920" t="n">
        <v>88199</v>
      </c>
      <c r="B920" t="n">
        <v>128</v>
      </c>
      <c r="C920" s="556" t="n">
        <v>46143</v>
      </c>
      <c r="D920" t="inlineStr">
        <is>
          <t>Love Cabaret</t>
        </is>
      </c>
      <c r="E920" t="n">
        <v>26465</v>
      </c>
      <c r="F920" t="inlineStr">
        <is>
          <t>BAGUETE FERMENTACAO NATURAL 30CM C/250G UN</t>
        </is>
      </c>
      <c r="G920" t="n">
        <v>7.3</v>
      </c>
      <c r="H920" t="inlineStr">
        <is>
          <t>UN</t>
        </is>
      </c>
      <c r="I920" t="inlineStr">
        <is>
          <t>05/2026</t>
        </is>
      </c>
    </row>
    <row r="921">
      <c r="A921" t="n">
        <v>88200</v>
      </c>
      <c r="B921" t="n">
        <v>128</v>
      </c>
      <c r="C921" s="556" t="n">
        <v>46143</v>
      </c>
      <c r="D921" t="inlineStr">
        <is>
          <t>Love Cabaret</t>
        </is>
      </c>
      <c r="E921" t="n">
        <v>26014</v>
      </c>
      <c r="F921" t="inlineStr">
        <is>
          <t>APERITIVO ANGOSTURA 473ML</t>
        </is>
      </c>
      <c r="G921" t="n">
        <v>7</v>
      </c>
      <c r="H921" t="inlineStr">
        <is>
          <t>GR</t>
        </is>
      </c>
      <c r="I921" t="inlineStr">
        <is>
          <t>05/2026</t>
        </is>
      </c>
    </row>
    <row r="922">
      <c r="A922" t="n">
        <v>88201</v>
      </c>
      <c r="B922" t="n">
        <v>128</v>
      </c>
      <c r="C922" s="556" t="n">
        <v>46143</v>
      </c>
      <c r="D922" t="inlineStr">
        <is>
          <t>Love Cabaret</t>
        </is>
      </c>
      <c r="E922" t="n">
        <v>18017</v>
      </c>
      <c r="F922" t="inlineStr">
        <is>
          <t>ESPUMANTE CAVA BRUT STARS TOUCH OF ROSE 750ML</t>
        </is>
      </c>
      <c r="G922" t="n">
        <v>7</v>
      </c>
      <c r="H922" t="inlineStr">
        <is>
          <t>GR</t>
        </is>
      </c>
      <c r="I922" t="inlineStr">
        <is>
          <t>05/2026</t>
        </is>
      </c>
    </row>
    <row r="923">
      <c r="A923" t="n">
        <v>88202</v>
      </c>
      <c r="B923" t="n">
        <v>128</v>
      </c>
      <c r="C923" s="556" t="n">
        <v>46143</v>
      </c>
      <c r="D923" t="inlineStr">
        <is>
          <t>Love Cabaret</t>
        </is>
      </c>
      <c r="E923" t="n">
        <v>23377</v>
      </c>
      <c r="F923" t="inlineStr">
        <is>
          <t>CAMBUCI CONGELADO KG</t>
        </is>
      </c>
      <c r="G923" t="n">
        <v>7</v>
      </c>
      <c r="H923" t="inlineStr">
        <is>
          <t>KG</t>
        </is>
      </c>
      <c r="I923" t="inlineStr">
        <is>
          <t>05/2026</t>
        </is>
      </c>
    </row>
    <row r="924">
      <c r="A924" t="n">
        <v>88203</v>
      </c>
      <c r="B924" t="n">
        <v>128</v>
      </c>
      <c r="C924" s="556" t="n">
        <v>46143</v>
      </c>
      <c r="D924" t="inlineStr">
        <is>
          <t>Love Cabaret</t>
        </is>
      </c>
      <c r="E924" t="n">
        <v>20301</v>
      </c>
      <c r="F924" t="inlineStr">
        <is>
          <t>ARROZ BRANCO TIPO 1 CAMIL C/5KG</t>
        </is>
      </c>
      <c r="G924" t="n">
        <v>7</v>
      </c>
      <c r="H924" t="inlineStr">
        <is>
          <t>PC</t>
        </is>
      </c>
      <c r="I924" t="inlineStr">
        <is>
          <t>05/2026</t>
        </is>
      </c>
    </row>
    <row r="925">
      <c r="A925" t="n">
        <v>88204</v>
      </c>
      <c r="B925" t="n">
        <v>128</v>
      </c>
      <c r="C925" s="556" t="n">
        <v>46143</v>
      </c>
      <c r="D925" t="inlineStr">
        <is>
          <t>Love Cabaret</t>
        </is>
      </c>
      <c r="E925" t="n">
        <v>20871</v>
      </c>
      <c r="F925" t="inlineStr">
        <is>
          <t>MELADO DE CANA JR C/1,3KG</t>
        </is>
      </c>
      <c r="G925" t="n">
        <v>7</v>
      </c>
      <c r="H925" t="inlineStr">
        <is>
          <t>PT</t>
        </is>
      </c>
      <c r="I925" t="inlineStr">
        <is>
          <t>05/2026</t>
        </is>
      </c>
    </row>
    <row r="926">
      <c r="A926" t="n">
        <v>88205</v>
      </c>
      <c r="B926" t="n">
        <v>128</v>
      </c>
      <c r="C926" s="556" t="n">
        <v>46143</v>
      </c>
      <c r="D926" t="inlineStr">
        <is>
          <t>Love Cabaret</t>
        </is>
      </c>
      <c r="E926" t="n">
        <v>19969</v>
      </c>
      <c r="F926" t="inlineStr">
        <is>
          <t>MOLHO SHOYO CEPERA C/1,010L</t>
        </is>
      </c>
      <c r="G926" t="n">
        <v>7</v>
      </c>
      <c r="H926" t="inlineStr">
        <is>
          <t>FR</t>
        </is>
      </c>
      <c r="I926" t="inlineStr">
        <is>
          <t>05/2026</t>
        </is>
      </c>
    </row>
    <row r="927">
      <c r="A927" t="n">
        <v>88206</v>
      </c>
      <c r="B927" t="n">
        <v>128</v>
      </c>
      <c r="C927" s="556" t="n">
        <v>46143</v>
      </c>
      <c r="D927" t="inlineStr">
        <is>
          <t>Love Cabaret</t>
        </is>
      </c>
      <c r="E927" t="n">
        <v>19034</v>
      </c>
      <c r="F927" t="inlineStr">
        <is>
          <t>COXA E SOBRECOXA COM OSSO E COM PELE KG</t>
        </is>
      </c>
      <c r="G927" t="n">
        <v>7</v>
      </c>
      <c r="H927" t="inlineStr">
        <is>
          <t>KG</t>
        </is>
      </c>
      <c r="I927" t="inlineStr">
        <is>
          <t>05/2026</t>
        </is>
      </c>
    </row>
    <row r="928">
      <c r="A928" t="n">
        <v>88207</v>
      </c>
      <c r="B928" t="n">
        <v>128</v>
      </c>
      <c r="C928" s="556" t="n">
        <v>46143</v>
      </c>
      <c r="D928" t="inlineStr">
        <is>
          <t>Love Cabaret</t>
        </is>
      </c>
      <c r="E928" t="n">
        <v>18117</v>
      </c>
      <c r="F928" t="inlineStr">
        <is>
          <t>WHISKY JOHNNIE WALKER BLONDE 750ML</t>
        </is>
      </c>
      <c r="G928" t="n">
        <v>6.87</v>
      </c>
      <c r="H928" t="inlineStr">
        <is>
          <t>UN</t>
        </is>
      </c>
      <c r="I928" t="inlineStr">
        <is>
          <t>05/2026</t>
        </is>
      </c>
    </row>
    <row r="929">
      <c r="A929" t="n">
        <v>88208</v>
      </c>
      <c r="B929" t="n">
        <v>128</v>
      </c>
      <c r="C929" s="556" t="n">
        <v>46143</v>
      </c>
      <c r="D929" t="inlineStr">
        <is>
          <t>Love Cabaret</t>
        </is>
      </c>
      <c r="E929" t="n">
        <v>24118</v>
      </c>
      <c r="F929" t="inlineStr">
        <is>
          <t>CASTANHA DE CAJU CRUA KG</t>
        </is>
      </c>
      <c r="G929" t="n">
        <v>6.79</v>
      </c>
      <c r="H929" t="inlineStr">
        <is>
          <t>KG</t>
        </is>
      </c>
      <c r="I929" t="inlineStr">
        <is>
          <t>05/2026</t>
        </is>
      </c>
    </row>
    <row r="930">
      <c r="A930" t="n">
        <v>88209</v>
      </c>
      <c r="B930" t="n">
        <v>128</v>
      </c>
      <c r="C930" s="556" t="n">
        <v>46143</v>
      </c>
      <c r="D930" t="inlineStr">
        <is>
          <t>Love Cabaret</t>
        </is>
      </c>
      <c r="E930" t="n">
        <v>17800</v>
      </c>
      <c r="F930" t="inlineStr">
        <is>
          <t>VINHO BRANCO ALMADEN RIESLING 750ML</t>
        </is>
      </c>
      <c r="G930" t="n">
        <v>6.75</v>
      </c>
      <c r="H930" t="inlineStr">
        <is>
          <t>GR</t>
        </is>
      </c>
      <c r="I930" t="inlineStr">
        <is>
          <t>05/2026</t>
        </is>
      </c>
    </row>
    <row r="931">
      <c r="A931" t="n">
        <v>88210</v>
      </c>
      <c r="B931" t="n">
        <v>128</v>
      </c>
      <c r="C931" s="556" t="n">
        <v>46143</v>
      </c>
      <c r="D931" t="inlineStr">
        <is>
          <t>Love Cabaret</t>
        </is>
      </c>
      <c r="E931" t="n">
        <v>20202</v>
      </c>
      <c r="F931" t="inlineStr">
        <is>
          <t>VINAGRE DE ARROZ CASTELO 750ML UN</t>
        </is>
      </c>
      <c r="G931" t="n">
        <v>6.74</v>
      </c>
      <c r="H931" t="inlineStr">
        <is>
          <t>UN</t>
        </is>
      </c>
      <c r="I931" t="inlineStr">
        <is>
          <t>05/2026</t>
        </is>
      </c>
    </row>
    <row r="932">
      <c r="A932" t="n">
        <v>88211</v>
      </c>
      <c r="B932" t="n">
        <v>128</v>
      </c>
      <c r="C932" s="556" t="n">
        <v>46143</v>
      </c>
      <c r="D932" t="inlineStr">
        <is>
          <t>Love Cabaret</t>
        </is>
      </c>
      <c r="E932" t="n">
        <v>18562</v>
      </c>
      <c r="F932" t="inlineStr">
        <is>
          <t>CERVEJA HEINEKEN ZERO LONG NECK 330ML C/24</t>
        </is>
      </c>
      <c r="G932" t="n">
        <v>6.58</v>
      </c>
      <c r="H932" t="inlineStr">
        <is>
          <t>PC</t>
        </is>
      </c>
      <c r="I932" t="inlineStr">
        <is>
          <t>05/2026</t>
        </is>
      </c>
    </row>
    <row r="933">
      <c r="A933" t="n">
        <v>88212</v>
      </c>
      <c r="B933" t="n">
        <v>128</v>
      </c>
      <c r="C933" s="556" t="n">
        <v>46143</v>
      </c>
      <c r="D933" t="inlineStr">
        <is>
          <t>Love Cabaret</t>
        </is>
      </c>
      <c r="E933" t="n">
        <v>21047</v>
      </c>
      <c r="F933" t="inlineStr">
        <is>
          <t>AZEITE EXTRA VIRGEM GALLO 2L</t>
        </is>
      </c>
      <c r="G933" t="n">
        <v>6.44</v>
      </c>
      <c r="H933" t="inlineStr">
        <is>
          <t>GALAO</t>
        </is>
      </c>
      <c r="I933" t="inlineStr">
        <is>
          <t>05/2026</t>
        </is>
      </c>
    </row>
    <row r="934">
      <c r="A934" t="n">
        <v>88213</v>
      </c>
      <c r="B934" t="n">
        <v>128</v>
      </c>
      <c r="C934" s="556" t="n">
        <v>46143</v>
      </c>
      <c r="D934" t="inlineStr">
        <is>
          <t>Love Cabaret</t>
        </is>
      </c>
      <c r="E934" t="n">
        <v>20308</v>
      </c>
      <c r="F934" t="inlineStr">
        <is>
          <t>ARROZ ARBORIO CAMIL C/2KG</t>
        </is>
      </c>
      <c r="G934" t="n">
        <v>6</v>
      </c>
      <c r="H934" t="inlineStr">
        <is>
          <t>PC</t>
        </is>
      </c>
      <c r="I934" t="inlineStr">
        <is>
          <t>05/2026</t>
        </is>
      </c>
    </row>
    <row r="935">
      <c r="A935" t="n">
        <v>88214</v>
      </c>
      <c r="B935" t="n">
        <v>128</v>
      </c>
      <c r="C935" s="556" t="n">
        <v>46143</v>
      </c>
      <c r="D935" t="inlineStr">
        <is>
          <t>Love Cabaret</t>
        </is>
      </c>
      <c r="E935" t="n">
        <v>18812</v>
      </c>
      <c r="F935" t="inlineStr">
        <is>
          <t>LINGUA BOVINA KG</t>
        </is>
      </c>
      <c r="G935" t="n">
        <v>6</v>
      </c>
      <c r="H935" t="inlineStr">
        <is>
          <t>KG</t>
        </is>
      </c>
      <c r="I935" t="inlineStr">
        <is>
          <t>05/2026</t>
        </is>
      </c>
    </row>
    <row r="936">
      <c r="A936" t="n">
        <v>88215</v>
      </c>
      <c r="B936" t="n">
        <v>128</v>
      </c>
      <c r="C936" s="556" t="n">
        <v>46143</v>
      </c>
      <c r="D936" t="inlineStr">
        <is>
          <t>Love Cabaret</t>
        </is>
      </c>
      <c r="E936" t="n">
        <v>25885</v>
      </c>
      <c r="F936" t="inlineStr">
        <is>
          <t>PAO FOLHA LIBANES MAXIFOUR C/300G</t>
        </is>
      </c>
      <c r="G936" t="n">
        <v>6</v>
      </c>
      <c r="H936" t="inlineStr">
        <is>
          <t>PT</t>
        </is>
      </c>
      <c r="I936" t="inlineStr">
        <is>
          <t>05/2026</t>
        </is>
      </c>
    </row>
    <row r="937">
      <c r="A937" t="n">
        <v>88216</v>
      </c>
      <c r="B937" t="n">
        <v>128</v>
      </c>
      <c r="C937" s="556" t="n">
        <v>46143</v>
      </c>
      <c r="D937" t="inlineStr">
        <is>
          <t>Love Cabaret</t>
        </is>
      </c>
      <c r="E937" t="n">
        <v>21075</v>
      </c>
      <c r="F937" t="inlineStr">
        <is>
          <t>ACUCAR DEMERARA UNIAO C/1KG</t>
        </is>
      </c>
      <c r="G937" t="n">
        <v>6</v>
      </c>
      <c r="H937" t="inlineStr">
        <is>
          <t>PC</t>
        </is>
      </c>
      <c r="I937" t="inlineStr">
        <is>
          <t>05/2026</t>
        </is>
      </c>
    </row>
    <row r="938">
      <c r="A938" t="n">
        <v>88217</v>
      </c>
      <c r="B938" t="n">
        <v>128</v>
      </c>
      <c r="C938" s="556" t="n">
        <v>46143</v>
      </c>
      <c r="D938" t="inlineStr">
        <is>
          <t>Love Cabaret</t>
        </is>
      </c>
      <c r="E938" t="n">
        <v>25075</v>
      </c>
      <c r="F938" t="inlineStr">
        <is>
          <t>MASSA PARA LASANHA ADRIA C/500G</t>
        </is>
      </c>
      <c r="G938" t="n">
        <v>6</v>
      </c>
      <c r="H938" t="inlineStr">
        <is>
          <t>PC</t>
        </is>
      </c>
      <c r="I938" t="inlineStr">
        <is>
          <t>05/2026</t>
        </is>
      </c>
    </row>
    <row r="939">
      <c r="A939" t="n">
        <v>88218</v>
      </c>
      <c r="B939" t="n">
        <v>128</v>
      </c>
      <c r="C939" s="556" t="n">
        <v>46143</v>
      </c>
      <c r="D939" t="inlineStr">
        <is>
          <t>Love Cabaret</t>
        </is>
      </c>
      <c r="E939" t="n">
        <v>18509</v>
      </c>
      <c r="F939" t="inlineStr">
        <is>
          <t>BITTER ANGOSTURA COCOA 100ML</t>
        </is>
      </c>
      <c r="G939" t="n">
        <v>6</v>
      </c>
      <c r="H939" t="inlineStr">
        <is>
          <t>GR</t>
        </is>
      </c>
      <c r="I939" t="inlineStr">
        <is>
          <t>05/2026</t>
        </is>
      </c>
    </row>
    <row r="940">
      <c r="A940" t="n">
        <v>88219</v>
      </c>
      <c r="B940" t="n">
        <v>128</v>
      </c>
      <c r="C940" s="556" t="n">
        <v>46143</v>
      </c>
      <c r="D940" t="inlineStr">
        <is>
          <t>Love Cabaret</t>
        </is>
      </c>
      <c r="E940" t="n">
        <v>28422</v>
      </c>
      <c r="F940" t="inlineStr">
        <is>
          <t>APERITIVO FERNET SAN BASILE  700ML</t>
        </is>
      </c>
      <c r="G940" t="n">
        <v>6</v>
      </c>
      <c r="H940" t="inlineStr">
        <is>
          <t>UN</t>
        </is>
      </c>
      <c r="I940" t="inlineStr">
        <is>
          <t>05/2026</t>
        </is>
      </c>
    </row>
    <row r="941">
      <c r="A941" t="n">
        <v>88220</v>
      </c>
      <c r="B941" t="n">
        <v>128</v>
      </c>
      <c r="C941" s="556" t="n">
        <v>46143</v>
      </c>
      <c r="D941" t="inlineStr">
        <is>
          <t>Love Cabaret</t>
        </is>
      </c>
      <c r="E941" t="n">
        <v>27876</v>
      </c>
      <c r="F941" t="inlineStr">
        <is>
          <t>LICOR AMARENTTO SAN BASILI 700ML UN</t>
        </is>
      </c>
      <c r="G941" t="n">
        <v>5.5</v>
      </c>
      <c r="H941" t="inlineStr">
        <is>
          <t>UN</t>
        </is>
      </c>
      <c r="I941" t="inlineStr">
        <is>
          <t>05/2026</t>
        </is>
      </c>
    </row>
    <row r="942">
      <c r="A942" t="n">
        <v>88221</v>
      </c>
      <c r="B942" t="n">
        <v>128</v>
      </c>
      <c r="C942" s="556" t="n">
        <v>46143</v>
      </c>
      <c r="D942" t="inlineStr">
        <is>
          <t>Love Cabaret</t>
        </is>
      </c>
      <c r="E942" t="n">
        <v>19284</v>
      </c>
      <c r="F942" t="inlineStr">
        <is>
          <t>QUEIJO PROVOLONE TRES MARIAS KG</t>
        </is>
      </c>
      <c r="G942" t="n">
        <v>5.3</v>
      </c>
      <c r="H942" t="inlineStr">
        <is>
          <t>KG</t>
        </is>
      </c>
      <c r="I942" t="inlineStr">
        <is>
          <t>05/2026</t>
        </is>
      </c>
    </row>
    <row r="943">
      <c r="A943" t="n">
        <v>88222</v>
      </c>
      <c r="B943" t="n">
        <v>128</v>
      </c>
      <c r="C943" s="556" t="n">
        <v>46143</v>
      </c>
      <c r="D943" t="inlineStr">
        <is>
          <t>Love Cabaret</t>
        </is>
      </c>
      <c r="E943" t="n">
        <v>20590</v>
      </c>
      <c r="F943" t="inlineStr">
        <is>
          <t>TOMATE PELADO ARCOBELLO 2,55KG</t>
        </is>
      </c>
      <c r="G943" t="n">
        <v>5</v>
      </c>
      <c r="H943" t="inlineStr">
        <is>
          <t>UN</t>
        </is>
      </c>
      <c r="I943" t="inlineStr">
        <is>
          <t>05/2026</t>
        </is>
      </c>
    </row>
    <row r="944">
      <c r="A944" t="n">
        <v>88223</v>
      </c>
      <c r="B944" t="n">
        <v>128</v>
      </c>
      <c r="C944" s="556" t="n">
        <v>46143</v>
      </c>
      <c r="D944" t="inlineStr">
        <is>
          <t>Love Cabaret</t>
        </is>
      </c>
      <c r="E944" t="n">
        <v>20809</v>
      </c>
      <c r="F944" t="inlineStr">
        <is>
          <t>CAFE PILAO ALMOFADA 500G</t>
        </is>
      </c>
      <c r="G944" t="n">
        <v>5</v>
      </c>
      <c r="H944" t="inlineStr">
        <is>
          <t>PC</t>
        </is>
      </c>
      <c r="I944" t="inlineStr">
        <is>
          <t>05/2026</t>
        </is>
      </c>
    </row>
    <row r="945">
      <c r="A945" t="n">
        <v>88224</v>
      </c>
      <c r="B945" t="n">
        <v>128</v>
      </c>
      <c r="C945" s="556" t="n">
        <v>46143</v>
      </c>
      <c r="D945" t="inlineStr">
        <is>
          <t>Love Cabaret</t>
        </is>
      </c>
      <c r="E945" t="n">
        <v>22598</v>
      </c>
      <c r="F945" t="inlineStr">
        <is>
          <t>APERITIVO ANGOSTURA ORANGE 100ML</t>
        </is>
      </c>
      <c r="G945" t="n">
        <v>5</v>
      </c>
      <c r="H945" t="inlineStr">
        <is>
          <t>GR</t>
        </is>
      </c>
      <c r="I945" t="inlineStr">
        <is>
          <t>05/2026</t>
        </is>
      </c>
    </row>
    <row r="946">
      <c r="A946" t="n">
        <v>88225</v>
      </c>
      <c r="B946" t="n">
        <v>128</v>
      </c>
      <c r="C946" s="556" t="n">
        <v>46143</v>
      </c>
      <c r="D946" t="inlineStr">
        <is>
          <t>Love Cabaret</t>
        </is>
      </c>
      <c r="E946" t="n">
        <v>27875</v>
      </c>
      <c r="F946" t="inlineStr">
        <is>
          <t>APERITIVO MOONSHINE WHITE DUCK 700ML</t>
        </is>
      </c>
      <c r="G946" t="n">
        <v>5</v>
      </c>
      <c r="H946" t="inlineStr">
        <is>
          <t>UN</t>
        </is>
      </c>
      <c r="I946" t="inlineStr">
        <is>
          <t>05/2026</t>
        </is>
      </c>
    </row>
    <row r="947">
      <c r="A947" t="n">
        <v>88226</v>
      </c>
      <c r="B947" t="n">
        <v>128</v>
      </c>
      <c r="C947" s="556" t="n">
        <v>46143</v>
      </c>
      <c r="D947" t="inlineStr">
        <is>
          <t>Love Cabaret</t>
        </is>
      </c>
      <c r="E947" t="n">
        <v>24039</v>
      </c>
      <c r="F947" t="inlineStr">
        <is>
          <t>AMENDOA INTEIRA CRUA SEM CASCA 1KG</t>
        </is>
      </c>
      <c r="G947" t="n">
        <v>4.81</v>
      </c>
      <c r="H947" t="inlineStr">
        <is>
          <t>KG</t>
        </is>
      </c>
      <c r="I947" t="inlineStr">
        <is>
          <t>05/2026</t>
        </is>
      </c>
    </row>
    <row r="948">
      <c r="A948" t="n">
        <v>88227</v>
      </c>
      <c r="B948" t="n">
        <v>128</v>
      </c>
      <c r="C948" s="556" t="n">
        <v>46143</v>
      </c>
      <c r="D948" t="inlineStr">
        <is>
          <t>Love Cabaret</t>
        </is>
      </c>
      <c r="E948" t="n">
        <v>26949</v>
      </c>
      <c r="F948" t="inlineStr">
        <is>
          <t>CAMARAO CINZA PEQUENO LIMPO EVISCERADO 50/60 KG</t>
        </is>
      </c>
      <c r="G948" t="n">
        <v>4.8</v>
      </c>
      <c r="H948" t="inlineStr">
        <is>
          <t>KG</t>
        </is>
      </c>
      <c r="I948" t="inlineStr">
        <is>
          <t>05/2026</t>
        </is>
      </c>
    </row>
    <row r="949">
      <c r="A949" t="n">
        <v>88228</v>
      </c>
      <c r="B949" t="n">
        <v>128</v>
      </c>
      <c r="C949" s="556" t="n">
        <v>46143</v>
      </c>
      <c r="D949" t="inlineStr">
        <is>
          <t>Love Cabaret</t>
        </is>
      </c>
      <c r="E949" t="n">
        <v>24197</v>
      </c>
      <c r="F949" t="inlineStr">
        <is>
          <t>COSTELA SUINA C/ OSSO KG</t>
        </is>
      </c>
      <c r="G949" t="n">
        <v>4.4</v>
      </c>
      <c r="H949" t="inlineStr">
        <is>
          <t>KG</t>
        </is>
      </c>
      <c r="I949" t="inlineStr">
        <is>
          <t>05/2026</t>
        </is>
      </c>
    </row>
    <row r="950">
      <c r="A950" t="n">
        <v>88229</v>
      </c>
      <c r="B950" t="n">
        <v>128</v>
      </c>
      <c r="C950" s="556" t="n">
        <v>46143</v>
      </c>
      <c r="D950" t="inlineStr">
        <is>
          <t>Love Cabaret</t>
        </is>
      </c>
      <c r="E950" t="n">
        <v>24449</v>
      </c>
      <c r="F950" t="inlineStr">
        <is>
          <t>QUEIJO PARMESAO KG</t>
        </is>
      </c>
      <c r="G950" t="n">
        <v>4.2</v>
      </c>
      <c r="H950" t="inlineStr">
        <is>
          <t>KG</t>
        </is>
      </c>
      <c r="I950" t="inlineStr">
        <is>
          <t>05/2026</t>
        </is>
      </c>
    </row>
    <row r="951">
      <c r="A951" t="n">
        <v>88230</v>
      </c>
      <c r="B951" t="n">
        <v>128</v>
      </c>
      <c r="C951" s="556" t="n">
        <v>46143</v>
      </c>
      <c r="D951" t="inlineStr">
        <is>
          <t>Love Cabaret</t>
        </is>
      </c>
      <c r="E951" t="n">
        <v>18214</v>
      </c>
      <c r="F951" t="inlineStr">
        <is>
          <t>VERMOUTH MARTINI BIANCO 750ML</t>
        </is>
      </c>
      <c r="G951" t="n">
        <v>4.15</v>
      </c>
      <c r="H951" t="inlineStr">
        <is>
          <t>GR</t>
        </is>
      </c>
      <c r="I951" t="inlineStr">
        <is>
          <t>05/2026</t>
        </is>
      </c>
    </row>
    <row r="952">
      <c r="A952" t="n">
        <v>88231</v>
      </c>
      <c r="B952" t="n">
        <v>128</v>
      </c>
      <c r="C952" s="556" t="n">
        <v>46143</v>
      </c>
      <c r="D952" t="inlineStr">
        <is>
          <t>Love Cabaret</t>
        </is>
      </c>
      <c r="E952" t="n">
        <v>20932</v>
      </c>
      <c r="F952" t="inlineStr">
        <is>
          <t>CHOCOLATE AO LEITE GOTAS SICAO 2,1KG UN</t>
        </is>
      </c>
      <c r="G952" t="n">
        <v>4.1</v>
      </c>
      <c r="H952" t="inlineStr">
        <is>
          <t>UN</t>
        </is>
      </c>
      <c r="I952" t="inlineStr">
        <is>
          <t>05/2026</t>
        </is>
      </c>
    </row>
    <row r="953">
      <c r="A953" t="n">
        <v>88232</v>
      </c>
      <c r="B953" t="n">
        <v>128</v>
      </c>
      <c r="C953" s="556" t="n">
        <v>46143</v>
      </c>
      <c r="D953" t="inlineStr">
        <is>
          <t>Love Cabaret</t>
        </is>
      </c>
      <c r="E953" t="n">
        <v>18554</v>
      </c>
      <c r="F953" t="inlineStr">
        <is>
          <t>CERVEJA LAGUNITAS IPA 355ML C/12</t>
        </is>
      </c>
      <c r="G953" t="n">
        <v>4.08</v>
      </c>
      <c r="H953" t="inlineStr">
        <is>
          <t>PC</t>
        </is>
      </c>
      <c r="I953" t="inlineStr">
        <is>
          <t>05/2026</t>
        </is>
      </c>
    </row>
    <row r="954">
      <c r="A954" t="n">
        <v>88233</v>
      </c>
      <c r="B954" t="n">
        <v>128</v>
      </c>
      <c r="C954" s="556" t="n">
        <v>46143</v>
      </c>
      <c r="D954" t="inlineStr">
        <is>
          <t>Love Cabaret</t>
        </is>
      </c>
      <c r="E954" t="n">
        <v>18540</v>
      </c>
      <c r="F954" t="inlineStr">
        <is>
          <t>APERITIVO FERNET BRANCA FRATELLI 750ML</t>
        </is>
      </c>
      <c r="G954" t="n">
        <v>4.07</v>
      </c>
      <c r="H954" t="inlineStr">
        <is>
          <t>GR</t>
        </is>
      </c>
      <c r="I954" t="inlineStr">
        <is>
          <t>05/2026</t>
        </is>
      </c>
    </row>
    <row r="955">
      <c r="A955" t="n">
        <v>88234</v>
      </c>
      <c r="B955" t="n">
        <v>128</v>
      </c>
      <c r="C955" s="556" t="n">
        <v>46143</v>
      </c>
      <c r="D955" t="inlineStr">
        <is>
          <t>Love Cabaret</t>
        </is>
      </c>
      <c r="E955" t="n">
        <v>18053</v>
      </c>
      <c r="F955" t="inlineStr">
        <is>
          <t>CHAMPAGNE VEUVE CLICQUOT BRUT 750ML</t>
        </is>
      </c>
      <c r="G955" t="n">
        <v>4</v>
      </c>
      <c r="H955" t="inlineStr">
        <is>
          <t>UN</t>
        </is>
      </c>
      <c r="I955" t="inlineStr">
        <is>
          <t>05/2026</t>
        </is>
      </c>
    </row>
    <row r="956">
      <c r="A956" t="n">
        <v>88235</v>
      </c>
      <c r="B956" t="n">
        <v>128</v>
      </c>
      <c r="C956" s="556" t="n">
        <v>46143</v>
      </c>
      <c r="D956" t="inlineStr">
        <is>
          <t>Love Cabaret</t>
        </is>
      </c>
      <c r="E956" t="n">
        <v>17913</v>
      </c>
      <c r="F956" t="inlineStr">
        <is>
          <t>ENERGETICO RED BULL MELANCIA 250ML  C/24UN</t>
        </is>
      </c>
      <c r="G956" t="n">
        <v>4</v>
      </c>
      <c r="H956" t="inlineStr">
        <is>
          <t>PC</t>
        </is>
      </c>
      <c r="I956" t="inlineStr">
        <is>
          <t>05/2026</t>
        </is>
      </c>
    </row>
    <row r="957">
      <c r="A957" t="n">
        <v>88236</v>
      </c>
      <c r="B957" t="n">
        <v>128</v>
      </c>
      <c r="C957" s="556" t="n">
        <v>46143</v>
      </c>
      <c r="D957" t="inlineStr">
        <is>
          <t>Love Cabaret</t>
        </is>
      </c>
      <c r="E957" t="n">
        <v>24083</v>
      </c>
      <c r="F957" t="inlineStr">
        <is>
          <t>BATATA ASTERIX GRAUDA NOIVA KG</t>
        </is>
      </c>
      <c r="G957" t="n">
        <v>4</v>
      </c>
      <c r="H957" t="inlineStr">
        <is>
          <t>KG</t>
        </is>
      </c>
      <c r="I957" t="inlineStr">
        <is>
          <t>05/2026</t>
        </is>
      </c>
    </row>
    <row r="958">
      <c r="A958" t="n">
        <v>88237</v>
      </c>
      <c r="B958" t="n">
        <v>128</v>
      </c>
      <c r="C958" s="556" t="n">
        <v>46143</v>
      </c>
      <c r="D958" t="inlineStr">
        <is>
          <t>Love Cabaret</t>
        </is>
      </c>
      <c r="E958" t="n">
        <v>19632</v>
      </c>
      <c r="F958" t="inlineStr">
        <is>
          <t>BETERRABA KG</t>
        </is>
      </c>
      <c r="G958" t="n">
        <v>4</v>
      </c>
      <c r="H958" t="inlineStr">
        <is>
          <t>KG</t>
        </is>
      </c>
      <c r="I958" t="inlineStr">
        <is>
          <t>05/2026</t>
        </is>
      </c>
    </row>
    <row r="959">
      <c r="A959" t="n">
        <v>88238</v>
      </c>
      <c r="B959" t="n">
        <v>128</v>
      </c>
      <c r="C959" s="556" t="n">
        <v>46143</v>
      </c>
      <c r="D959" t="inlineStr">
        <is>
          <t>Love Cabaret</t>
        </is>
      </c>
      <c r="E959" t="n">
        <v>23732</v>
      </c>
      <c r="F959" t="inlineStr">
        <is>
          <t>PRESUNTO COZIDO KG</t>
        </is>
      </c>
      <c r="G959" t="n">
        <v>3.7</v>
      </c>
      <c r="H959" t="inlineStr">
        <is>
          <t>KG</t>
        </is>
      </c>
      <c r="I959" t="inlineStr">
        <is>
          <t>05/2026</t>
        </is>
      </c>
    </row>
    <row r="960">
      <c r="A960" t="n">
        <v>88239</v>
      </c>
      <c r="B960" t="n">
        <v>128</v>
      </c>
      <c r="C960" s="556" t="n">
        <v>46143</v>
      </c>
      <c r="D960" t="inlineStr">
        <is>
          <t>Love Cabaret</t>
        </is>
      </c>
      <c r="E960" t="n">
        <v>19421</v>
      </c>
      <c r="F960" t="inlineStr">
        <is>
          <t>LEITE INTEGRAL ITALAC C/12</t>
        </is>
      </c>
      <c r="G960" t="n">
        <v>3.5</v>
      </c>
      <c r="H960" t="inlineStr">
        <is>
          <t>CX</t>
        </is>
      </c>
      <c r="I960" t="inlineStr">
        <is>
          <t>05/2026</t>
        </is>
      </c>
    </row>
    <row r="961">
      <c r="A961" t="n">
        <v>88240</v>
      </c>
      <c r="B961" t="n">
        <v>128</v>
      </c>
      <c r="C961" s="556" t="n">
        <v>46143</v>
      </c>
      <c r="D961" t="inlineStr">
        <is>
          <t>Love Cabaret</t>
        </is>
      </c>
      <c r="E961" t="n">
        <v>27814</v>
      </c>
      <c r="F961" t="inlineStr">
        <is>
          <t>PESSEGO EM CALDA FALANI 820GR</t>
        </is>
      </c>
      <c r="G961" t="n">
        <v>3.48</v>
      </c>
      <c r="H961" t="inlineStr">
        <is>
          <t>GR</t>
        </is>
      </c>
      <c r="I961" t="inlineStr">
        <is>
          <t>05/2026</t>
        </is>
      </c>
    </row>
    <row r="962">
      <c r="A962" t="n">
        <v>88241</v>
      </c>
      <c r="B962" t="n">
        <v>128</v>
      </c>
      <c r="C962" s="556" t="n">
        <v>46143</v>
      </c>
      <c r="D962" t="inlineStr">
        <is>
          <t>Love Cabaret</t>
        </is>
      </c>
      <c r="E962" t="n">
        <v>26948</v>
      </c>
      <c r="F962" t="inlineStr">
        <is>
          <t>REFRIGERANTE LIMAO ZERO FYS 350ML C/12</t>
        </is>
      </c>
      <c r="G962" t="n">
        <v>3.41</v>
      </c>
      <c r="H962" t="inlineStr">
        <is>
          <t>PC</t>
        </is>
      </c>
      <c r="I962" t="inlineStr">
        <is>
          <t>05/2026</t>
        </is>
      </c>
    </row>
    <row r="963">
      <c r="A963" t="n">
        <v>88242</v>
      </c>
      <c r="B963" t="n">
        <v>128</v>
      </c>
      <c r="C963" s="556" t="n">
        <v>46143</v>
      </c>
      <c r="D963" t="inlineStr">
        <is>
          <t>Love Cabaret</t>
        </is>
      </c>
      <c r="E963" t="n">
        <v>18964</v>
      </c>
      <c r="F963" t="inlineStr">
        <is>
          <t>ACEM EM CUBOS KG</t>
        </is>
      </c>
      <c r="G963" t="n">
        <v>3.3</v>
      </c>
      <c r="H963" t="inlineStr">
        <is>
          <t>KG</t>
        </is>
      </c>
      <c r="I963" t="inlineStr">
        <is>
          <t>05/2026</t>
        </is>
      </c>
    </row>
    <row r="964">
      <c r="A964" t="n">
        <v>88243</v>
      </c>
      <c r="B964" t="n">
        <v>128</v>
      </c>
      <c r="C964" s="556" t="n">
        <v>46143</v>
      </c>
      <c r="D964" t="inlineStr">
        <is>
          <t>Love Cabaret</t>
        </is>
      </c>
      <c r="E964" t="n">
        <v>20751</v>
      </c>
      <c r="F964" t="inlineStr">
        <is>
          <t>AZEITONA PRETA AZAPA ARCOBELLO C/2KG</t>
        </is>
      </c>
      <c r="G964" t="n">
        <v>3</v>
      </c>
      <c r="H964" t="inlineStr">
        <is>
          <t>BD</t>
        </is>
      </c>
      <c r="I964" t="inlineStr">
        <is>
          <t>05/2026</t>
        </is>
      </c>
    </row>
    <row r="965">
      <c r="A965" t="n">
        <v>88244</v>
      </c>
      <c r="B965" t="n">
        <v>128</v>
      </c>
      <c r="C965" s="556" t="n">
        <v>46143</v>
      </c>
      <c r="D965" t="inlineStr">
        <is>
          <t>Love Cabaret</t>
        </is>
      </c>
      <c r="E965" t="n">
        <v>23074</v>
      </c>
      <c r="F965" t="inlineStr">
        <is>
          <t>QUEIJO EMMENTAL KG</t>
        </is>
      </c>
      <c r="G965" t="n">
        <v>3</v>
      </c>
      <c r="H965" t="inlineStr">
        <is>
          <t>KG</t>
        </is>
      </c>
      <c r="I965" t="inlineStr">
        <is>
          <t>05/2026</t>
        </is>
      </c>
    </row>
    <row r="966">
      <c r="A966" t="n">
        <v>88245</v>
      </c>
      <c r="B966" t="n">
        <v>128</v>
      </c>
      <c r="C966" s="556" t="n">
        <v>46143</v>
      </c>
      <c r="D966" t="inlineStr">
        <is>
          <t>Love Cabaret</t>
        </is>
      </c>
      <c r="E966" t="n">
        <v>24537</v>
      </c>
      <c r="F966" t="inlineStr">
        <is>
          <t xml:space="preserve">ALCATRA BOVINA MOIDA KG </t>
        </is>
      </c>
      <c r="G966" t="n">
        <v>3</v>
      </c>
      <c r="H966" t="inlineStr">
        <is>
          <t>KG</t>
        </is>
      </c>
      <c r="I966" t="inlineStr">
        <is>
          <t>05/2026</t>
        </is>
      </c>
    </row>
    <row r="967">
      <c r="A967" t="n">
        <v>88246</v>
      </c>
      <c r="B967" t="n">
        <v>128</v>
      </c>
      <c r="C967" s="556" t="n">
        <v>46143</v>
      </c>
      <c r="D967" t="inlineStr">
        <is>
          <t>Love Cabaret</t>
        </is>
      </c>
      <c r="E967" t="n">
        <v>20242</v>
      </c>
      <c r="F967" t="inlineStr">
        <is>
          <t>FEIJAO CARIOCA CAMIL C/2KG</t>
        </is>
      </c>
      <c r="G967" t="n">
        <v>3</v>
      </c>
      <c r="H967" t="inlineStr">
        <is>
          <t>PC</t>
        </is>
      </c>
      <c r="I967" t="inlineStr">
        <is>
          <t>05/2026</t>
        </is>
      </c>
    </row>
    <row r="968">
      <c r="A968" t="n">
        <v>88247</v>
      </c>
      <c r="B968" t="n">
        <v>128</v>
      </c>
      <c r="C968" s="556" t="n">
        <v>46143</v>
      </c>
      <c r="D968" t="inlineStr">
        <is>
          <t>Love Cabaret</t>
        </is>
      </c>
      <c r="E968" t="n">
        <v>20315</v>
      </c>
      <c r="F968" t="inlineStr">
        <is>
          <t>FARINHA DE ARROZ MANINHO 1KG</t>
        </is>
      </c>
      <c r="G968" t="n">
        <v>3</v>
      </c>
      <c r="H968" t="inlineStr">
        <is>
          <t>UN</t>
        </is>
      </c>
      <c r="I968" t="inlineStr">
        <is>
          <t>05/2026</t>
        </is>
      </c>
    </row>
    <row r="969">
      <c r="A969" t="n">
        <v>88248</v>
      </c>
      <c r="B969" t="n">
        <v>128</v>
      </c>
      <c r="C969" s="556" t="n">
        <v>46143</v>
      </c>
      <c r="D969" t="inlineStr">
        <is>
          <t>Love Cabaret</t>
        </is>
      </c>
      <c r="E969" t="n">
        <v>20365</v>
      </c>
      <c r="F969" t="inlineStr">
        <is>
          <t>FARINHA DE TRIGO TP1 ANACONDA 1KG</t>
        </is>
      </c>
      <c r="G969" t="n">
        <v>3</v>
      </c>
      <c r="H969" t="inlineStr">
        <is>
          <t>UN</t>
        </is>
      </c>
      <c r="I969" t="inlineStr">
        <is>
          <t>05/2026</t>
        </is>
      </c>
    </row>
    <row r="970">
      <c r="A970" t="n">
        <v>88249</v>
      </c>
      <c r="B970" t="n">
        <v>128</v>
      </c>
      <c r="C970" s="556" t="n">
        <v>46143</v>
      </c>
      <c r="D970" t="inlineStr">
        <is>
          <t>Love Cabaret</t>
        </is>
      </c>
      <c r="E970" t="n">
        <v>19623</v>
      </c>
      <c r="F970" t="inlineStr">
        <is>
          <t>CEBOLA ROXA KG</t>
        </is>
      </c>
      <c r="G970" t="n">
        <v>3</v>
      </c>
      <c r="H970" t="inlineStr">
        <is>
          <t>KG</t>
        </is>
      </c>
      <c r="I970" t="inlineStr">
        <is>
          <t>05/2026</t>
        </is>
      </c>
    </row>
    <row r="971">
      <c r="A971" t="n">
        <v>88250</v>
      </c>
      <c r="B971" t="n">
        <v>128</v>
      </c>
      <c r="C971" s="556" t="n">
        <v>46143</v>
      </c>
      <c r="D971" t="inlineStr">
        <is>
          <t>Love Cabaret</t>
        </is>
      </c>
      <c r="E971" t="n">
        <v>20190</v>
      </c>
      <c r="F971" t="inlineStr">
        <is>
          <t>AMENDOIM CRU S/ SAL S/ PELE 1KG</t>
        </is>
      </c>
      <c r="G971" t="n">
        <v>3</v>
      </c>
      <c r="H971" t="inlineStr">
        <is>
          <t>UN</t>
        </is>
      </c>
      <c r="I971" t="inlineStr">
        <is>
          <t>05/2026</t>
        </is>
      </c>
    </row>
    <row r="972">
      <c r="A972" t="n">
        <v>88251</v>
      </c>
      <c r="B972" t="n">
        <v>128</v>
      </c>
      <c r="C972" s="556" t="n">
        <v>46143</v>
      </c>
      <c r="D972" t="inlineStr">
        <is>
          <t>Love Cabaret</t>
        </is>
      </c>
      <c r="E972" t="n">
        <v>25555</v>
      </c>
      <c r="F972" t="inlineStr">
        <is>
          <t>BATATA LAVADA KG</t>
        </is>
      </c>
      <c r="G972" t="n">
        <v>3</v>
      </c>
      <c r="H972" t="inlineStr">
        <is>
          <t>KG</t>
        </is>
      </c>
      <c r="I972" t="inlineStr">
        <is>
          <t>05/2026</t>
        </is>
      </c>
    </row>
    <row r="973">
      <c r="A973" t="n">
        <v>88252</v>
      </c>
      <c r="B973" t="n">
        <v>128</v>
      </c>
      <c r="C973" s="556" t="n">
        <v>46143</v>
      </c>
      <c r="D973" t="inlineStr">
        <is>
          <t>Love Cabaret</t>
        </is>
      </c>
      <c r="E973" t="n">
        <v>18261</v>
      </c>
      <c r="F973" t="inlineStr">
        <is>
          <t>RUM ZACAPA 23 ANOS 750ML</t>
        </is>
      </c>
      <c r="G973" t="n">
        <v>2.89</v>
      </c>
      <c r="H973" t="inlineStr">
        <is>
          <t>GR</t>
        </is>
      </c>
      <c r="I973" t="inlineStr">
        <is>
          <t>05/2026</t>
        </is>
      </c>
    </row>
    <row r="974">
      <c r="A974" t="n">
        <v>88253</v>
      </c>
      <c r="B974" t="n">
        <v>128</v>
      </c>
      <c r="C974" s="556" t="n">
        <v>46143</v>
      </c>
      <c r="D974" t="inlineStr">
        <is>
          <t>Love Cabaret</t>
        </is>
      </c>
      <c r="E974" t="n">
        <v>19567</v>
      </c>
      <c r="F974" t="inlineStr">
        <is>
          <t>PIMENTA JAMAICA EM GRAO KG</t>
        </is>
      </c>
      <c r="G974" t="n">
        <v>2.78</v>
      </c>
      <c r="H974" t="inlineStr">
        <is>
          <t>KG</t>
        </is>
      </c>
      <c r="I974" t="inlineStr">
        <is>
          <t>05/2026</t>
        </is>
      </c>
    </row>
    <row r="975">
      <c r="A975" t="n">
        <v>88254</v>
      </c>
      <c r="B975" t="n">
        <v>128</v>
      </c>
      <c r="C975" s="556" t="n">
        <v>46143</v>
      </c>
      <c r="D975" t="inlineStr">
        <is>
          <t>Love Cabaret</t>
        </is>
      </c>
      <c r="E975" t="n">
        <v>18557</v>
      </c>
      <c r="F975" t="inlineStr">
        <is>
          <t>CERVEJA BLUE MOON BELGIAN WHITE 355ML C/24</t>
        </is>
      </c>
      <c r="G975" t="n">
        <v>2.72</v>
      </c>
      <c r="H975" t="inlineStr">
        <is>
          <t>PC</t>
        </is>
      </c>
      <c r="I975" t="inlineStr">
        <is>
          <t>05/2026</t>
        </is>
      </c>
    </row>
    <row r="976">
      <c r="A976" t="n">
        <v>88255</v>
      </c>
      <c r="B976" t="n">
        <v>128</v>
      </c>
      <c r="C976" s="556" t="n">
        <v>46143</v>
      </c>
      <c r="D976" t="inlineStr">
        <is>
          <t>Love Cabaret</t>
        </is>
      </c>
      <c r="E976" t="n">
        <v>27877</v>
      </c>
      <c r="F976" t="inlineStr">
        <is>
          <t>VERMOUTH DRY APERITIVO SAN BASILI 750ML UN</t>
        </is>
      </c>
      <c r="G976" t="n">
        <v>2.61</v>
      </c>
      <c r="H976" t="inlineStr">
        <is>
          <t>UN</t>
        </is>
      </c>
      <c r="I976" t="inlineStr">
        <is>
          <t>05/2026</t>
        </is>
      </c>
    </row>
    <row r="977">
      <c r="A977" t="n">
        <v>88256</v>
      </c>
      <c r="B977" t="n">
        <v>128</v>
      </c>
      <c r="C977" s="556" t="n">
        <v>46143</v>
      </c>
      <c r="D977" t="inlineStr">
        <is>
          <t>Love Cabaret</t>
        </is>
      </c>
      <c r="E977" t="n">
        <v>27142</v>
      </c>
      <c r="F977" t="inlineStr">
        <is>
          <t>PASTA DE PIMENTA GOCHUJANG KG</t>
        </is>
      </c>
      <c r="G977" t="n">
        <v>2.6</v>
      </c>
      <c r="H977" t="inlineStr">
        <is>
          <t>KG</t>
        </is>
      </c>
      <c r="I977" t="inlineStr">
        <is>
          <t>05/2026</t>
        </is>
      </c>
    </row>
    <row r="978">
      <c r="A978" t="n">
        <v>88257</v>
      </c>
      <c r="B978" t="n">
        <v>128</v>
      </c>
      <c r="C978" s="556" t="n">
        <v>46143</v>
      </c>
      <c r="D978" t="inlineStr">
        <is>
          <t>Love Cabaret</t>
        </is>
      </c>
      <c r="E978" t="n">
        <v>18696</v>
      </c>
      <c r="F978" t="inlineStr">
        <is>
          <t>BISTECA SUINA KG</t>
        </is>
      </c>
      <c r="G978" t="n">
        <v>2.5</v>
      </c>
      <c r="H978" t="inlineStr">
        <is>
          <t>KG</t>
        </is>
      </c>
      <c r="I978" t="inlineStr">
        <is>
          <t>05/2026</t>
        </is>
      </c>
    </row>
    <row r="979">
      <c r="A979" t="n">
        <v>88258</v>
      </c>
      <c r="B979" t="n">
        <v>128</v>
      </c>
      <c r="C979" s="556" t="n">
        <v>46143</v>
      </c>
      <c r="D979" t="inlineStr">
        <is>
          <t>Love Cabaret</t>
        </is>
      </c>
      <c r="E979" t="n">
        <v>23884</v>
      </c>
      <c r="F979" t="inlineStr">
        <is>
          <t>VINAGRE DE MACA L</t>
        </is>
      </c>
      <c r="G979" t="n">
        <v>2.37</v>
      </c>
      <c r="H979" t="inlineStr">
        <is>
          <t>LT</t>
        </is>
      </c>
      <c r="I979" t="inlineStr">
        <is>
          <t>05/2026</t>
        </is>
      </c>
    </row>
    <row r="980">
      <c r="A980" t="n">
        <v>88259</v>
      </c>
      <c r="B980" t="n">
        <v>128</v>
      </c>
      <c r="C980" s="556" t="n">
        <v>46143</v>
      </c>
      <c r="D980" t="inlineStr">
        <is>
          <t>Love Cabaret</t>
        </is>
      </c>
      <c r="E980" t="n">
        <v>19571</v>
      </c>
      <c r="F980" t="inlineStr">
        <is>
          <t>PIMENTA DO REINO GRAO KG</t>
        </is>
      </c>
      <c r="G980" t="n">
        <v>2.08</v>
      </c>
      <c r="H980" t="inlineStr">
        <is>
          <t>KG</t>
        </is>
      </c>
      <c r="I980" t="inlineStr">
        <is>
          <t>05/2026</t>
        </is>
      </c>
    </row>
    <row r="981">
      <c r="A981" t="n">
        <v>88260</v>
      </c>
      <c r="B981" t="n">
        <v>128</v>
      </c>
      <c r="C981" s="556" t="n">
        <v>46143</v>
      </c>
      <c r="D981" t="inlineStr">
        <is>
          <t>Love Cabaret</t>
        </is>
      </c>
      <c r="E981" t="n">
        <v>18051</v>
      </c>
      <c r="F981" t="inlineStr">
        <is>
          <t>CHAMPAGNE VEUVE CLICQUOT ROSE BRUT 750ML</t>
        </is>
      </c>
      <c r="G981" t="n">
        <v>2</v>
      </c>
      <c r="H981" t="inlineStr">
        <is>
          <t>GR</t>
        </is>
      </c>
      <c r="I981" t="inlineStr">
        <is>
          <t>05/2026</t>
        </is>
      </c>
    </row>
    <row r="982">
      <c r="A982" t="n">
        <v>88261</v>
      </c>
      <c r="B982" t="n">
        <v>128</v>
      </c>
      <c r="C982" s="556" t="n">
        <v>46143</v>
      </c>
      <c r="D982" t="inlineStr">
        <is>
          <t>Love Cabaret</t>
        </is>
      </c>
      <c r="E982" t="n">
        <v>18131</v>
      </c>
      <c r="F982" t="inlineStr">
        <is>
          <t>WHISKY GLENMORANGIE 10 ANOS 750ML</t>
        </is>
      </c>
      <c r="G982" t="n">
        <v>2</v>
      </c>
      <c r="H982" t="inlineStr">
        <is>
          <t>UN</t>
        </is>
      </c>
      <c r="I982" t="inlineStr">
        <is>
          <t>05/2026</t>
        </is>
      </c>
    </row>
    <row r="983">
      <c r="A983" t="n">
        <v>88262</v>
      </c>
      <c r="B983" t="n">
        <v>128</v>
      </c>
      <c r="C983" s="556" t="n">
        <v>46143</v>
      </c>
      <c r="D983" t="inlineStr">
        <is>
          <t>Love Cabaret</t>
        </is>
      </c>
      <c r="E983" t="n">
        <v>18133</v>
      </c>
      <c r="F983" t="inlineStr">
        <is>
          <t>WHISKY GLENLIVET FOUNDERS RESERVE 750ML</t>
        </is>
      </c>
      <c r="G983" t="n">
        <v>2</v>
      </c>
      <c r="H983" t="inlineStr">
        <is>
          <t>GR</t>
        </is>
      </c>
      <c r="I983" t="inlineStr">
        <is>
          <t>05/2026</t>
        </is>
      </c>
    </row>
    <row r="984">
      <c r="A984" t="n">
        <v>88263</v>
      </c>
      <c r="B984" t="n">
        <v>128</v>
      </c>
      <c r="C984" s="556" t="n">
        <v>46143</v>
      </c>
      <c r="D984" t="inlineStr">
        <is>
          <t>Love Cabaret</t>
        </is>
      </c>
      <c r="E984" t="n">
        <v>18306</v>
      </c>
      <c r="F984" t="inlineStr">
        <is>
          <t>LICOR MARASCHINO LUXARDO 750ML</t>
        </is>
      </c>
      <c r="G984" t="n">
        <v>2</v>
      </c>
      <c r="H984" t="inlineStr">
        <is>
          <t>GR</t>
        </is>
      </c>
      <c r="I984" t="inlineStr">
        <is>
          <t>05/2026</t>
        </is>
      </c>
    </row>
    <row r="985">
      <c r="A985" t="n">
        <v>88264</v>
      </c>
      <c r="B985" t="n">
        <v>128</v>
      </c>
      <c r="C985" s="556" t="n">
        <v>46143</v>
      </c>
      <c r="D985" t="inlineStr">
        <is>
          <t>Love Cabaret</t>
        </is>
      </c>
      <c r="E985" t="n">
        <v>21017</v>
      </c>
      <c r="F985" t="inlineStr">
        <is>
          <t>OLEO DE ALGODAO SAUDE C/14,5KG</t>
        </is>
      </c>
      <c r="G985" t="n">
        <v>2</v>
      </c>
      <c r="H985" t="inlineStr">
        <is>
          <t>BD</t>
        </is>
      </c>
      <c r="I985" t="inlineStr">
        <is>
          <t>05/2026</t>
        </is>
      </c>
    </row>
    <row r="986">
      <c r="A986" t="n">
        <v>88265</v>
      </c>
      <c r="B986" t="n">
        <v>128</v>
      </c>
      <c r="C986" s="556" t="n">
        <v>46143</v>
      </c>
      <c r="D986" t="inlineStr">
        <is>
          <t>Love Cabaret</t>
        </is>
      </c>
      <c r="E986" t="n">
        <v>24040</v>
      </c>
      <c r="F986" t="inlineStr">
        <is>
          <t>AMENDOA LAMINADA KG</t>
        </is>
      </c>
      <c r="G986" t="n">
        <v>2</v>
      </c>
      <c r="H986" t="inlineStr">
        <is>
          <t>KG</t>
        </is>
      </c>
      <c r="I986" t="inlineStr">
        <is>
          <t>05/2026</t>
        </is>
      </c>
    </row>
    <row r="987">
      <c r="A987" t="n">
        <v>88266</v>
      </c>
      <c r="B987" t="n">
        <v>128</v>
      </c>
      <c r="C987" s="556" t="n">
        <v>46143</v>
      </c>
      <c r="D987" t="inlineStr">
        <is>
          <t>Love Cabaret</t>
        </is>
      </c>
      <c r="E987" t="n">
        <v>18268</v>
      </c>
      <c r="F987" t="inlineStr">
        <is>
          <t>RUM HAVANA CLUB 3 ANOS 750ML</t>
        </is>
      </c>
      <c r="G987" t="n">
        <v>2</v>
      </c>
      <c r="H987" t="inlineStr">
        <is>
          <t>GR</t>
        </is>
      </c>
      <c r="I987" t="inlineStr">
        <is>
          <t>05/2026</t>
        </is>
      </c>
    </row>
    <row r="988">
      <c r="A988" t="n">
        <v>88267</v>
      </c>
      <c r="B988" t="n">
        <v>128</v>
      </c>
      <c r="C988" s="556" t="n">
        <v>46143</v>
      </c>
      <c r="D988" t="inlineStr">
        <is>
          <t>Love Cabaret</t>
        </is>
      </c>
      <c r="E988" t="n">
        <v>28295</v>
      </c>
      <c r="F988" t="inlineStr">
        <is>
          <t>ARROZ JAPONES MOMIJI 5KG</t>
        </is>
      </c>
      <c r="G988" t="n">
        <v>2</v>
      </c>
      <c r="H988" t="inlineStr">
        <is>
          <t>UN</t>
        </is>
      </c>
      <c r="I988" t="inlineStr">
        <is>
          <t>05/2026</t>
        </is>
      </c>
    </row>
    <row r="989">
      <c r="A989" t="n">
        <v>88268</v>
      </c>
      <c r="B989" t="n">
        <v>128</v>
      </c>
      <c r="C989" s="556" t="n">
        <v>46143</v>
      </c>
      <c r="D989" t="inlineStr">
        <is>
          <t>Love Cabaret</t>
        </is>
      </c>
      <c r="E989" t="n">
        <v>23440</v>
      </c>
      <c r="F989" t="inlineStr">
        <is>
          <t>COGUMELO PORTO BELLO GRANEL KG</t>
        </is>
      </c>
      <c r="G989" t="n">
        <v>2</v>
      </c>
      <c r="H989" t="inlineStr">
        <is>
          <t>KG</t>
        </is>
      </c>
      <c r="I989" t="inlineStr">
        <is>
          <t>05/2026</t>
        </is>
      </c>
    </row>
    <row r="990">
      <c r="A990" t="n">
        <v>88269</v>
      </c>
      <c r="B990" t="n">
        <v>128</v>
      </c>
      <c r="C990" s="556" t="n">
        <v>46143</v>
      </c>
      <c r="D990" t="inlineStr">
        <is>
          <t>Love Cabaret</t>
        </is>
      </c>
      <c r="E990" t="n">
        <v>20213</v>
      </c>
      <c r="F990" t="inlineStr">
        <is>
          <t>GRAO DE BICO CAMIL C/2KG</t>
        </is>
      </c>
      <c r="G990" t="n">
        <v>2</v>
      </c>
      <c r="H990" t="inlineStr">
        <is>
          <t>PC</t>
        </is>
      </c>
      <c r="I990" t="inlineStr">
        <is>
          <t>05/2026</t>
        </is>
      </c>
    </row>
    <row r="991">
      <c r="A991" t="n">
        <v>88270</v>
      </c>
      <c r="B991" t="n">
        <v>128</v>
      </c>
      <c r="C991" s="556" t="n">
        <v>46143</v>
      </c>
      <c r="D991" t="inlineStr">
        <is>
          <t>Love Cabaret</t>
        </is>
      </c>
      <c r="E991" t="n">
        <v>20022</v>
      </c>
      <c r="F991" t="inlineStr">
        <is>
          <t>FERMENTO QUIMICO ROYAL 250G</t>
        </is>
      </c>
      <c r="G991" t="n">
        <v>2</v>
      </c>
      <c r="H991" t="inlineStr">
        <is>
          <t>UN</t>
        </is>
      </c>
      <c r="I991" t="inlineStr">
        <is>
          <t>05/2026</t>
        </is>
      </c>
    </row>
    <row r="992">
      <c r="A992" t="n">
        <v>88271</v>
      </c>
      <c r="B992" t="n">
        <v>128</v>
      </c>
      <c r="C992" s="556" t="n">
        <v>46143</v>
      </c>
      <c r="D992" t="inlineStr">
        <is>
          <t>Love Cabaret</t>
        </is>
      </c>
      <c r="E992" t="n">
        <v>19982</v>
      </c>
      <c r="F992" t="inlineStr">
        <is>
          <t>MOLHO INGLES CEPERA C/1L</t>
        </is>
      </c>
      <c r="G992" t="n">
        <v>2</v>
      </c>
      <c r="H992" t="inlineStr">
        <is>
          <t>FR</t>
        </is>
      </c>
      <c r="I992" t="inlineStr">
        <is>
          <t>05/2026</t>
        </is>
      </c>
    </row>
    <row r="993">
      <c r="A993" t="n">
        <v>88272</v>
      </c>
      <c r="B993" t="n">
        <v>128</v>
      </c>
      <c r="C993" s="556" t="n">
        <v>46143</v>
      </c>
      <c r="D993" t="inlineStr">
        <is>
          <t>Love Cabaret</t>
        </is>
      </c>
      <c r="E993" t="n">
        <v>23584</v>
      </c>
      <c r="F993" t="inlineStr">
        <is>
          <t>MACARRAO ESPAGUETE DONA BENTA 500G</t>
        </is>
      </c>
      <c r="G993" t="n">
        <v>2</v>
      </c>
      <c r="H993" t="inlineStr">
        <is>
          <t>KG</t>
        </is>
      </c>
      <c r="I993" t="inlineStr">
        <is>
          <t>05/2026</t>
        </is>
      </c>
    </row>
    <row r="994">
      <c r="A994" t="n">
        <v>88273</v>
      </c>
      <c r="B994" t="n">
        <v>128</v>
      </c>
      <c r="C994" s="556" t="n">
        <v>46143</v>
      </c>
      <c r="D994" t="inlineStr">
        <is>
          <t>Love Cabaret</t>
        </is>
      </c>
      <c r="E994" t="n">
        <v>20645</v>
      </c>
      <c r="F994" t="inlineStr">
        <is>
          <t>MILHO VERDE QUERO C/2KG</t>
        </is>
      </c>
      <c r="G994" t="n">
        <v>2</v>
      </c>
      <c r="H994" t="inlineStr">
        <is>
          <t>LT</t>
        </is>
      </c>
      <c r="I994" t="inlineStr">
        <is>
          <t>05/2026</t>
        </is>
      </c>
    </row>
    <row r="995">
      <c r="A995" t="n">
        <v>88274</v>
      </c>
      <c r="B995" t="n">
        <v>128</v>
      </c>
      <c r="C995" s="556" t="n">
        <v>46143</v>
      </c>
      <c r="D995" t="inlineStr">
        <is>
          <t>Love Cabaret</t>
        </is>
      </c>
      <c r="E995" t="n">
        <v>19503</v>
      </c>
      <c r="F995" t="inlineStr">
        <is>
          <t>ALFACE CRESPA KG</t>
        </is>
      </c>
      <c r="G995" t="n">
        <v>2</v>
      </c>
      <c r="H995" t="inlineStr">
        <is>
          <t>KG</t>
        </is>
      </c>
      <c r="I995" t="inlineStr">
        <is>
          <t>05/2026</t>
        </is>
      </c>
    </row>
    <row r="996">
      <c r="A996" t="n">
        <v>88275</v>
      </c>
      <c r="B996" t="n">
        <v>128</v>
      </c>
      <c r="C996" s="556" t="n">
        <v>46143</v>
      </c>
      <c r="D996" t="inlineStr">
        <is>
          <t>Love Cabaret</t>
        </is>
      </c>
      <c r="E996" t="n">
        <v>19621</v>
      </c>
      <c r="F996" t="inlineStr">
        <is>
          <t>CENOURA KG</t>
        </is>
      </c>
      <c r="G996" t="n">
        <v>2</v>
      </c>
      <c r="H996" t="inlineStr">
        <is>
          <t>KG</t>
        </is>
      </c>
      <c r="I996" t="inlineStr">
        <is>
          <t>05/2026</t>
        </is>
      </c>
    </row>
    <row r="997">
      <c r="A997" t="n">
        <v>88276</v>
      </c>
      <c r="B997" t="n">
        <v>128</v>
      </c>
      <c r="C997" s="556" t="n">
        <v>46143</v>
      </c>
      <c r="D997" t="inlineStr">
        <is>
          <t>Love Cabaret</t>
        </is>
      </c>
      <c r="E997" t="n">
        <v>19585</v>
      </c>
      <c r="F997" t="inlineStr">
        <is>
          <t>PIMENTA BIQUINHO VERMELHA YGUARA C/2KG</t>
        </is>
      </c>
      <c r="G997" t="n">
        <v>2</v>
      </c>
      <c r="H997" t="inlineStr">
        <is>
          <t>BD</t>
        </is>
      </c>
      <c r="I997" t="inlineStr">
        <is>
          <t>05/2026</t>
        </is>
      </c>
    </row>
    <row r="998">
      <c r="A998" t="n">
        <v>88277</v>
      </c>
      <c r="B998" t="n">
        <v>128</v>
      </c>
      <c r="C998" s="556" t="n">
        <v>46143</v>
      </c>
      <c r="D998" t="inlineStr">
        <is>
          <t>Love Cabaret</t>
        </is>
      </c>
      <c r="E998" t="n">
        <v>26173</v>
      </c>
      <c r="F998" t="inlineStr">
        <is>
          <t>REFRIGERANTE FYS TONICA ZERO 350ML</t>
        </is>
      </c>
      <c r="G998" t="n">
        <v>2</v>
      </c>
      <c r="H998" t="inlineStr">
        <is>
          <t>UN</t>
        </is>
      </c>
      <c r="I998" t="inlineStr">
        <is>
          <t>05/2026</t>
        </is>
      </c>
    </row>
    <row r="999">
      <c r="A999" t="n">
        <v>88278</v>
      </c>
      <c r="B999" t="n">
        <v>128</v>
      </c>
      <c r="C999" s="556" t="n">
        <v>46143</v>
      </c>
      <c r="D999" t="inlineStr">
        <is>
          <t>Love Cabaret</t>
        </is>
      </c>
      <c r="E999" t="n">
        <v>18272</v>
      </c>
      <c r="F999" t="inlineStr">
        <is>
          <t>RUM BACARDI SUPERIOR CARTA BLANCA 980ML</t>
        </is>
      </c>
      <c r="G999" t="n">
        <v>1.94</v>
      </c>
      <c r="H999" t="inlineStr">
        <is>
          <t>GR</t>
        </is>
      </c>
      <c r="I999" t="inlineStr">
        <is>
          <t>05/2026</t>
        </is>
      </c>
    </row>
    <row r="1000">
      <c r="A1000" t="n">
        <v>88279</v>
      </c>
      <c r="B1000" t="n">
        <v>128</v>
      </c>
      <c r="C1000" s="556" t="n">
        <v>46143</v>
      </c>
      <c r="D1000" t="inlineStr">
        <is>
          <t>Love Cabaret</t>
        </is>
      </c>
      <c r="E1000" t="n">
        <v>18393</v>
      </c>
      <c r="F1000" t="inlineStr">
        <is>
          <t>CONHAQUE HENNESSY VERY SPECIAL 700ML</t>
        </is>
      </c>
      <c r="G1000" t="n">
        <v>1.93</v>
      </c>
      <c r="H1000" t="inlineStr">
        <is>
          <t>UN</t>
        </is>
      </c>
      <c r="I1000" t="inlineStr">
        <is>
          <t>05/2026</t>
        </is>
      </c>
    </row>
    <row r="1001">
      <c r="A1001" t="n">
        <v>88280</v>
      </c>
      <c r="B1001" t="n">
        <v>128</v>
      </c>
      <c r="C1001" s="556" t="n">
        <v>46143</v>
      </c>
      <c r="D1001" t="inlineStr">
        <is>
          <t>Love Cabaret</t>
        </is>
      </c>
      <c r="E1001" t="n">
        <v>25282</v>
      </c>
      <c r="F1001" t="inlineStr">
        <is>
          <t>FRUTOSE CRISTAL KG</t>
        </is>
      </c>
      <c r="G1001" t="n">
        <v>1.88</v>
      </c>
      <c r="H1001" t="inlineStr">
        <is>
          <t>KG</t>
        </is>
      </c>
      <c r="I1001" t="inlineStr">
        <is>
          <t>05/2026</t>
        </is>
      </c>
    </row>
    <row r="1002">
      <c r="A1002" t="n">
        <v>88281</v>
      </c>
      <c r="B1002" t="n">
        <v>128</v>
      </c>
      <c r="C1002" s="556" t="n">
        <v>46143</v>
      </c>
      <c r="D1002" t="inlineStr">
        <is>
          <t>Love Cabaret</t>
        </is>
      </c>
      <c r="E1002" t="n">
        <v>24831</v>
      </c>
      <c r="F1002" t="inlineStr">
        <is>
          <t>ACIDO TARTARICO KG</t>
        </is>
      </c>
      <c r="G1002" t="n">
        <v>1.82</v>
      </c>
      <c r="H1002" t="inlineStr">
        <is>
          <t>KG</t>
        </is>
      </c>
      <c r="I1002" t="inlineStr">
        <is>
          <t>05/2026</t>
        </is>
      </c>
    </row>
    <row r="1003">
      <c r="A1003" t="n">
        <v>88282</v>
      </c>
      <c r="B1003" t="n">
        <v>128</v>
      </c>
      <c r="C1003" s="556" t="n">
        <v>46143</v>
      </c>
      <c r="D1003" t="inlineStr">
        <is>
          <t>Love Cabaret</t>
        </is>
      </c>
      <c r="E1003" t="n">
        <v>18444</v>
      </c>
      <c r="F1003" t="inlineStr">
        <is>
          <t>CACHACA MATO DENTRO OURO 980ML</t>
        </is>
      </c>
      <c r="G1003" t="n">
        <v>1.81</v>
      </c>
      <c r="H1003" t="inlineStr">
        <is>
          <t>UN</t>
        </is>
      </c>
      <c r="I1003" t="inlineStr">
        <is>
          <t>05/2026</t>
        </is>
      </c>
    </row>
    <row r="1004">
      <c r="A1004" t="n">
        <v>88283</v>
      </c>
      <c r="B1004" t="n">
        <v>128</v>
      </c>
      <c r="C1004" s="556" t="n">
        <v>46143</v>
      </c>
      <c r="D1004" t="inlineStr">
        <is>
          <t>Love Cabaret</t>
        </is>
      </c>
      <c r="E1004" t="n">
        <v>18118</v>
      </c>
      <c r="F1004" t="inlineStr">
        <is>
          <t>WHISKY JOHNNIE WALKER BLUE LABEL 750ML</t>
        </is>
      </c>
      <c r="G1004" t="n">
        <v>1.74</v>
      </c>
      <c r="H1004" t="inlineStr">
        <is>
          <t>GR</t>
        </is>
      </c>
      <c r="I1004" t="inlineStr">
        <is>
          <t>05/2026</t>
        </is>
      </c>
    </row>
    <row r="1005">
      <c r="A1005" t="n">
        <v>88284</v>
      </c>
      <c r="B1005" t="n">
        <v>128</v>
      </c>
      <c r="C1005" s="556" t="n">
        <v>46143</v>
      </c>
      <c r="D1005" t="inlineStr">
        <is>
          <t>Love Cabaret</t>
        </is>
      </c>
      <c r="E1005" t="n">
        <v>18312</v>
      </c>
      <c r="F1005" t="inlineStr">
        <is>
          <t>LICOR FRANGELICO 700ML</t>
        </is>
      </c>
      <c r="G1005" t="n">
        <v>1.63</v>
      </c>
      <c r="H1005" t="inlineStr">
        <is>
          <t>GR</t>
        </is>
      </c>
      <c r="I1005" t="inlineStr">
        <is>
          <t>05/2026</t>
        </is>
      </c>
    </row>
    <row r="1006">
      <c r="A1006" t="n">
        <v>88285</v>
      </c>
      <c r="B1006" t="n">
        <v>128</v>
      </c>
      <c r="C1006" s="556" t="n">
        <v>46143</v>
      </c>
      <c r="D1006" t="inlineStr">
        <is>
          <t>Love Cabaret</t>
        </is>
      </c>
      <c r="E1006" t="n">
        <v>27622</v>
      </c>
      <c r="F1006" t="inlineStr">
        <is>
          <t>CHA VERDE KG</t>
        </is>
      </c>
      <c r="G1006" t="n">
        <v>1.63</v>
      </c>
      <c r="H1006" t="inlineStr">
        <is>
          <t>KG</t>
        </is>
      </c>
      <c r="I1006" t="inlineStr">
        <is>
          <t>05/2026</t>
        </is>
      </c>
    </row>
    <row r="1007">
      <c r="A1007" t="n">
        <v>88286</v>
      </c>
      <c r="B1007" t="n">
        <v>128</v>
      </c>
      <c r="C1007" s="556" t="n">
        <v>46143</v>
      </c>
      <c r="D1007" t="inlineStr">
        <is>
          <t>Love Cabaret</t>
        </is>
      </c>
      <c r="E1007" t="n">
        <v>19857</v>
      </c>
      <c r="F1007" t="inlineStr">
        <is>
          <t>ACIDO CITRICO KG</t>
        </is>
      </c>
      <c r="G1007" t="n">
        <v>1.51</v>
      </c>
      <c r="H1007" t="inlineStr">
        <is>
          <t>KG</t>
        </is>
      </c>
      <c r="I1007" t="inlineStr">
        <is>
          <t>05/2026</t>
        </is>
      </c>
    </row>
    <row r="1008">
      <c r="A1008" t="n">
        <v>88287</v>
      </c>
      <c r="B1008" t="n">
        <v>128</v>
      </c>
      <c r="C1008" s="556" t="n">
        <v>46143</v>
      </c>
      <c r="D1008" t="inlineStr">
        <is>
          <t>Love Cabaret</t>
        </is>
      </c>
      <c r="E1008" t="n">
        <v>18278</v>
      </c>
      <c r="F1008" t="inlineStr">
        <is>
          <t>LICOR DE CEREJA CHERRY HEERING 700ML</t>
        </is>
      </c>
      <c r="G1008" t="n">
        <v>1.46</v>
      </c>
      <c r="H1008" t="inlineStr">
        <is>
          <t>GR</t>
        </is>
      </c>
      <c r="I1008" t="inlineStr">
        <is>
          <t>05/2026</t>
        </is>
      </c>
    </row>
    <row r="1009">
      <c r="A1009" t="n">
        <v>88288</v>
      </c>
      <c r="B1009" t="n">
        <v>128</v>
      </c>
      <c r="C1009" s="556" t="n">
        <v>46143</v>
      </c>
      <c r="D1009" t="inlineStr">
        <is>
          <t>Love Cabaret</t>
        </is>
      </c>
      <c r="E1009" t="n">
        <v>19224</v>
      </c>
      <c r="F1009" t="inlineStr">
        <is>
          <t>MANTEIGA SCALA C/5KG</t>
        </is>
      </c>
      <c r="G1009" t="n">
        <v>1.42</v>
      </c>
      <c r="H1009" t="inlineStr">
        <is>
          <t>UN</t>
        </is>
      </c>
      <c r="I1009" t="inlineStr">
        <is>
          <t>05/2026</t>
        </is>
      </c>
    </row>
    <row r="1010">
      <c r="A1010" t="n">
        <v>88289</v>
      </c>
      <c r="B1010" t="n">
        <v>128</v>
      </c>
      <c r="C1010" s="556" t="n">
        <v>46143</v>
      </c>
      <c r="D1010" t="inlineStr">
        <is>
          <t>Love Cabaret</t>
        </is>
      </c>
      <c r="E1010" t="n">
        <v>20053</v>
      </c>
      <c r="F1010" t="inlineStr">
        <is>
          <t>KETCHUP TRADICIONAL HEMMER C/3,8KG</t>
        </is>
      </c>
      <c r="G1010" t="n">
        <v>1.4</v>
      </c>
      <c r="H1010" t="inlineStr">
        <is>
          <t>PC</t>
        </is>
      </c>
      <c r="I1010" t="inlineStr">
        <is>
          <t>05/2026</t>
        </is>
      </c>
    </row>
    <row r="1011">
      <c r="A1011" t="n">
        <v>88290</v>
      </c>
      <c r="B1011" t="n">
        <v>128</v>
      </c>
      <c r="C1011" s="556" t="n">
        <v>46143</v>
      </c>
      <c r="D1011" t="inlineStr">
        <is>
          <t>Love Cabaret</t>
        </is>
      </c>
      <c r="E1011" t="n">
        <v>25814</v>
      </c>
      <c r="F1011" t="inlineStr">
        <is>
          <t>EXTRATO DE BAUNILHA CEPERA 480ML UN</t>
        </is>
      </c>
      <c r="G1011" t="n">
        <v>1.38</v>
      </c>
      <c r="H1011" t="inlineStr">
        <is>
          <t>UN</t>
        </is>
      </c>
      <c r="I1011" t="inlineStr">
        <is>
          <t>05/2026</t>
        </is>
      </c>
    </row>
    <row r="1012">
      <c r="A1012" t="n">
        <v>88291</v>
      </c>
      <c r="B1012" t="n">
        <v>128</v>
      </c>
      <c r="C1012" s="556" t="n">
        <v>46143</v>
      </c>
      <c r="D1012" t="inlineStr">
        <is>
          <t>Love Cabaret</t>
        </is>
      </c>
      <c r="E1012" t="n">
        <v>24529</v>
      </c>
      <c r="F1012" t="inlineStr">
        <is>
          <t>REFRIGERANTE LIMAO FYS 350ML C/12</t>
        </is>
      </c>
      <c r="G1012" t="n">
        <v>1.33</v>
      </c>
      <c r="H1012" t="inlineStr">
        <is>
          <t>PC</t>
        </is>
      </c>
      <c r="I1012" t="inlineStr">
        <is>
          <t>05/2026</t>
        </is>
      </c>
    </row>
    <row r="1013">
      <c r="A1013" t="n">
        <v>88292</v>
      </c>
      <c r="B1013" t="n">
        <v>128</v>
      </c>
      <c r="C1013" s="556" t="n">
        <v>46143</v>
      </c>
      <c r="D1013" t="inlineStr">
        <is>
          <t>Love Cabaret</t>
        </is>
      </c>
      <c r="E1013" t="n">
        <v>18327</v>
      </c>
      <c r="F1013" t="inlineStr">
        <is>
          <t>LICOR COINTREAU 700ML</t>
        </is>
      </c>
      <c r="G1013" t="n">
        <v>1.31</v>
      </c>
      <c r="H1013" t="inlineStr">
        <is>
          <t>GR</t>
        </is>
      </c>
      <c r="I1013" t="inlineStr">
        <is>
          <t>05/2026</t>
        </is>
      </c>
    </row>
    <row r="1014">
      <c r="A1014" t="n">
        <v>88293</v>
      </c>
      <c r="B1014" t="n">
        <v>128</v>
      </c>
      <c r="C1014" s="556" t="n">
        <v>46143</v>
      </c>
      <c r="D1014" t="inlineStr">
        <is>
          <t>Love Cabaret</t>
        </is>
      </c>
      <c r="E1014" t="n">
        <v>19932</v>
      </c>
      <c r="F1014" t="inlineStr">
        <is>
          <t>PAPRICA DOCE 500GR</t>
        </is>
      </c>
      <c r="G1014" t="n">
        <v>1.31</v>
      </c>
      <c r="H1014" t="inlineStr">
        <is>
          <t>UN</t>
        </is>
      </c>
      <c r="I1014" t="inlineStr">
        <is>
          <t>05/2026</t>
        </is>
      </c>
    </row>
    <row r="1015">
      <c r="A1015" t="n">
        <v>88294</v>
      </c>
      <c r="B1015" t="n">
        <v>128</v>
      </c>
      <c r="C1015" s="556" t="n">
        <v>46143</v>
      </c>
      <c r="D1015" t="inlineStr">
        <is>
          <t>Love Cabaret</t>
        </is>
      </c>
      <c r="E1015" t="n">
        <v>24676</v>
      </c>
      <c r="F1015" t="inlineStr">
        <is>
          <t>ACIDO ASCORBICO C/1KG</t>
        </is>
      </c>
      <c r="G1015" t="n">
        <v>1.27</v>
      </c>
      <c r="H1015" t="inlineStr">
        <is>
          <t>PC</t>
        </is>
      </c>
      <c r="I1015" t="inlineStr">
        <is>
          <t>05/2026</t>
        </is>
      </c>
    </row>
    <row r="1016">
      <c r="A1016" t="n">
        <v>88295</v>
      </c>
      <c r="B1016" t="n">
        <v>128</v>
      </c>
      <c r="C1016" s="556" t="n">
        <v>46143</v>
      </c>
      <c r="D1016" t="inlineStr">
        <is>
          <t>Love Cabaret</t>
        </is>
      </c>
      <c r="E1016" t="n">
        <v>24041</v>
      </c>
      <c r="F1016" t="inlineStr">
        <is>
          <t>AMENDOIM CRU S/ PELE KG</t>
        </is>
      </c>
      <c r="G1016" t="n">
        <v>1</v>
      </c>
      <c r="H1016" t="inlineStr">
        <is>
          <t>KG</t>
        </is>
      </c>
      <c r="I1016" t="inlineStr">
        <is>
          <t>05/2026</t>
        </is>
      </c>
    </row>
    <row r="1017">
      <c r="A1017" t="n">
        <v>88296</v>
      </c>
      <c r="B1017" t="n">
        <v>128</v>
      </c>
      <c r="C1017" s="556" t="n">
        <v>46143</v>
      </c>
      <c r="D1017" t="inlineStr">
        <is>
          <t>Love Cabaret</t>
        </is>
      </c>
      <c r="E1017" t="n">
        <v>25184</v>
      </c>
      <c r="F1017" t="inlineStr">
        <is>
          <t>TUCUPI PRETO BAG KG</t>
        </is>
      </c>
      <c r="G1017" t="n">
        <v>1</v>
      </c>
      <c r="H1017" t="inlineStr">
        <is>
          <t>KG</t>
        </is>
      </c>
      <c r="I1017" t="inlineStr">
        <is>
          <t>05/2026</t>
        </is>
      </c>
    </row>
    <row r="1018">
      <c r="A1018" t="n">
        <v>88297</v>
      </c>
      <c r="B1018" t="n">
        <v>128</v>
      </c>
      <c r="C1018" s="556" t="n">
        <v>46143</v>
      </c>
      <c r="D1018" t="inlineStr">
        <is>
          <t>Love Cabaret</t>
        </is>
      </c>
      <c r="E1018" t="n">
        <v>18153</v>
      </c>
      <c r="F1018" t="inlineStr">
        <is>
          <t>WHISKY BOURBON WOODFORD RESERVE 750ML</t>
        </is>
      </c>
      <c r="G1018" t="n">
        <v>1</v>
      </c>
      <c r="H1018" t="inlineStr">
        <is>
          <t>GR</t>
        </is>
      </c>
      <c r="I1018" t="inlineStr">
        <is>
          <t>05/2026</t>
        </is>
      </c>
    </row>
    <row r="1019">
      <c r="A1019" t="n">
        <v>88298</v>
      </c>
      <c r="B1019" t="n">
        <v>128</v>
      </c>
      <c r="C1019" s="556" t="n">
        <v>46143</v>
      </c>
      <c r="D1019" t="inlineStr">
        <is>
          <t>Love Cabaret</t>
        </is>
      </c>
      <c r="E1019" t="n">
        <v>18140</v>
      </c>
      <c r="F1019" t="inlineStr">
        <is>
          <t>WHISKY GENTLEMAN JACK SILVER 1L</t>
        </is>
      </c>
      <c r="G1019" t="n">
        <v>1</v>
      </c>
      <c r="H1019" t="inlineStr">
        <is>
          <t>GR</t>
        </is>
      </c>
      <c r="I1019" t="inlineStr">
        <is>
          <t>05/2026</t>
        </is>
      </c>
    </row>
    <row r="1020">
      <c r="A1020" t="n">
        <v>88299</v>
      </c>
      <c r="B1020" t="n">
        <v>128</v>
      </c>
      <c r="C1020" s="556" t="n">
        <v>46143</v>
      </c>
      <c r="D1020" t="inlineStr">
        <is>
          <t>Love Cabaret</t>
        </is>
      </c>
      <c r="E1020" t="n">
        <v>18293</v>
      </c>
      <c r="F1020" t="inlineStr">
        <is>
          <t>LICOR BAILEYS 750ML</t>
        </is>
      </c>
      <c r="G1020" t="n">
        <v>1</v>
      </c>
      <c r="H1020" t="inlineStr">
        <is>
          <t>GR</t>
        </is>
      </c>
      <c r="I1020" t="inlineStr">
        <is>
          <t>05/2026</t>
        </is>
      </c>
    </row>
    <row r="1021">
      <c r="A1021" t="n">
        <v>88300</v>
      </c>
      <c r="B1021" t="n">
        <v>128</v>
      </c>
      <c r="C1021" s="556" t="n">
        <v>46143</v>
      </c>
      <c r="D1021" t="inlineStr">
        <is>
          <t>Love Cabaret</t>
        </is>
      </c>
      <c r="E1021" t="n">
        <v>20660</v>
      </c>
      <c r="F1021" t="inlineStr">
        <is>
          <t>LEITE CONDENSADO MOCA C/2,6KG</t>
        </is>
      </c>
      <c r="G1021" t="n">
        <v>1</v>
      </c>
      <c r="H1021" t="inlineStr">
        <is>
          <t>LT</t>
        </is>
      </c>
      <c r="I1021" t="inlineStr">
        <is>
          <t>05/2026</t>
        </is>
      </c>
    </row>
    <row r="1022">
      <c r="A1022" t="n">
        <v>88301</v>
      </c>
      <c r="B1022" t="n">
        <v>128</v>
      </c>
      <c r="C1022" s="556" t="n">
        <v>46143</v>
      </c>
      <c r="D1022" t="inlineStr">
        <is>
          <t>Love Cabaret</t>
        </is>
      </c>
      <c r="E1022" t="n">
        <v>23893</v>
      </c>
      <c r="F1022" t="inlineStr">
        <is>
          <t>OLEO DE GERGELIM TORRADO L</t>
        </is>
      </c>
      <c r="G1022" t="n">
        <v>1</v>
      </c>
      <c r="H1022" t="inlineStr">
        <is>
          <t>LT</t>
        </is>
      </c>
      <c r="I1022" t="inlineStr">
        <is>
          <t>05/2026</t>
        </is>
      </c>
    </row>
    <row r="1023">
      <c r="A1023" t="n">
        <v>88302</v>
      </c>
      <c r="B1023" t="n">
        <v>128</v>
      </c>
      <c r="C1023" s="556" t="n">
        <v>46143</v>
      </c>
      <c r="D1023" t="inlineStr">
        <is>
          <t>Love Cabaret</t>
        </is>
      </c>
      <c r="E1023" t="n">
        <v>19527</v>
      </c>
      <c r="F1023" t="inlineStr">
        <is>
          <t>VAGEM HOLANDESA KG</t>
        </is>
      </c>
      <c r="G1023" t="n">
        <v>1</v>
      </c>
      <c r="H1023" t="inlineStr">
        <is>
          <t>KG</t>
        </is>
      </c>
      <c r="I1023" t="inlineStr">
        <is>
          <t>05/2026</t>
        </is>
      </c>
    </row>
    <row r="1024">
      <c r="A1024" t="n">
        <v>88303</v>
      </c>
      <c r="B1024" t="n">
        <v>128</v>
      </c>
      <c r="C1024" s="556" t="n">
        <v>46143</v>
      </c>
      <c r="D1024" t="inlineStr">
        <is>
          <t>Love Cabaret</t>
        </is>
      </c>
      <c r="E1024" t="n">
        <v>20653</v>
      </c>
      <c r="F1024" t="inlineStr">
        <is>
          <t>LEITE DE COCO SOCOCO C/1L UN</t>
        </is>
      </c>
      <c r="G1024" t="n">
        <v>1</v>
      </c>
      <c r="H1024" t="inlineStr">
        <is>
          <t>UN</t>
        </is>
      </c>
      <c r="I1024" t="inlineStr">
        <is>
          <t>05/2026</t>
        </is>
      </c>
    </row>
    <row r="1025">
      <c r="A1025" t="n">
        <v>88304</v>
      </c>
      <c r="B1025" t="n">
        <v>128</v>
      </c>
      <c r="C1025" s="556" t="n">
        <v>46143</v>
      </c>
      <c r="D1025" t="inlineStr">
        <is>
          <t>Love Cabaret</t>
        </is>
      </c>
      <c r="E1025" t="n">
        <v>23511</v>
      </c>
      <c r="F1025" t="inlineStr">
        <is>
          <t>MOSTARDA AMARELA KG</t>
        </is>
      </c>
      <c r="G1025" t="n">
        <v>1</v>
      </c>
      <c r="H1025" t="inlineStr">
        <is>
          <t>KG</t>
        </is>
      </c>
      <c r="I1025" t="inlineStr">
        <is>
          <t>05/2026</t>
        </is>
      </c>
    </row>
    <row r="1026">
      <c r="A1026" t="n">
        <v>88305</v>
      </c>
      <c r="B1026" t="n">
        <v>128</v>
      </c>
      <c r="C1026" s="556" t="n">
        <v>46143</v>
      </c>
      <c r="D1026" t="inlineStr">
        <is>
          <t>Love Cabaret</t>
        </is>
      </c>
      <c r="E1026" t="n">
        <v>19465</v>
      </c>
      <c r="F1026" t="inlineStr">
        <is>
          <t>SALSAO KG</t>
        </is>
      </c>
      <c r="G1026" t="n">
        <v>1</v>
      </c>
      <c r="H1026" t="inlineStr">
        <is>
          <t>KG</t>
        </is>
      </c>
      <c r="I1026" t="inlineStr">
        <is>
          <t>05/2026</t>
        </is>
      </c>
    </row>
    <row r="1027">
      <c r="A1027" t="n">
        <v>88306</v>
      </c>
      <c r="B1027" t="n">
        <v>128</v>
      </c>
      <c r="C1027" s="556" t="n">
        <v>46143</v>
      </c>
      <c r="D1027" t="inlineStr">
        <is>
          <t>Love Cabaret</t>
        </is>
      </c>
      <c r="E1027" t="n">
        <v>19564</v>
      </c>
      <c r="F1027" t="inlineStr">
        <is>
          <t>PIMENTA VERMELHA KG</t>
        </is>
      </c>
      <c r="G1027" t="n">
        <v>1</v>
      </c>
      <c r="H1027" t="inlineStr">
        <is>
          <t>KG</t>
        </is>
      </c>
      <c r="I1027" t="inlineStr">
        <is>
          <t>05/2026</t>
        </is>
      </c>
    </row>
    <row r="1028">
      <c r="A1028" t="n">
        <v>88307</v>
      </c>
      <c r="B1028" t="n">
        <v>128</v>
      </c>
      <c r="C1028" s="556" t="n">
        <v>46143</v>
      </c>
      <c r="D1028" t="inlineStr">
        <is>
          <t>Love Cabaret</t>
        </is>
      </c>
      <c r="E1028" t="n">
        <v>18550</v>
      </c>
      <c r="F1028" t="inlineStr">
        <is>
          <t>APERITIVO ANGOSTURA 200ML</t>
        </is>
      </c>
      <c r="G1028" t="n">
        <v>0.95</v>
      </c>
      <c r="H1028" t="inlineStr">
        <is>
          <t>GR</t>
        </is>
      </c>
      <c r="I1028" t="inlineStr">
        <is>
          <t>05/2026</t>
        </is>
      </c>
    </row>
    <row r="1029">
      <c r="A1029" t="n">
        <v>88308</v>
      </c>
      <c r="B1029" t="n">
        <v>128</v>
      </c>
      <c r="C1029" s="556" t="n">
        <v>46143</v>
      </c>
      <c r="D1029" t="inlineStr">
        <is>
          <t>Love Cabaret</t>
        </is>
      </c>
      <c r="E1029" t="n">
        <v>18113</v>
      </c>
      <c r="F1029" t="inlineStr">
        <is>
          <t>WHISKY JOHNNIE WALKER GREEN LABEL 750ML</t>
        </is>
      </c>
      <c r="G1029" t="n">
        <v>0.93</v>
      </c>
      <c r="H1029" t="inlineStr">
        <is>
          <t>GR</t>
        </is>
      </c>
      <c r="I1029" t="inlineStr">
        <is>
          <t>05/2026</t>
        </is>
      </c>
    </row>
    <row r="1030">
      <c r="A1030" t="n">
        <v>88309</v>
      </c>
      <c r="B1030" t="n">
        <v>128</v>
      </c>
      <c r="C1030" s="556" t="n">
        <v>46143</v>
      </c>
      <c r="D1030" t="inlineStr">
        <is>
          <t>Love Cabaret</t>
        </is>
      </c>
      <c r="E1030" t="n">
        <v>23992</v>
      </c>
      <c r="F1030" t="inlineStr">
        <is>
          <t>ACIDO MALICO KG</t>
        </is>
      </c>
      <c r="G1030" t="n">
        <v>0.93</v>
      </c>
      <c r="H1030" t="inlineStr">
        <is>
          <t>KG</t>
        </is>
      </c>
      <c r="I1030" t="inlineStr">
        <is>
          <t>05/2026</t>
        </is>
      </c>
    </row>
    <row r="1031">
      <c r="A1031" t="n">
        <v>88310</v>
      </c>
      <c r="B1031" t="n">
        <v>128</v>
      </c>
      <c r="C1031" s="556" t="n">
        <v>46143</v>
      </c>
      <c r="D1031" t="inlineStr">
        <is>
          <t>Love Cabaret</t>
        </is>
      </c>
      <c r="E1031" t="n">
        <v>18097</v>
      </c>
      <c r="F1031" t="inlineStr">
        <is>
          <t>WHISKY TALISKER SINGLE MALT 10 ANOS 720ML</t>
        </is>
      </c>
      <c r="G1031" t="n">
        <v>0.92</v>
      </c>
      <c r="H1031" t="inlineStr">
        <is>
          <t>GR</t>
        </is>
      </c>
      <c r="I1031" t="inlineStr">
        <is>
          <t>05/2026</t>
        </is>
      </c>
    </row>
    <row r="1032">
      <c r="A1032" t="n">
        <v>88311</v>
      </c>
      <c r="B1032" t="n">
        <v>128</v>
      </c>
      <c r="C1032" s="556" t="n">
        <v>46143</v>
      </c>
      <c r="D1032" t="inlineStr">
        <is>
          <t>Love Cabaret</t>
        </is>
      </c>
      <c r="E1032" t="n">
        <v>18099</v>
      </c>
      <c r="F1032" t="inlineStr">
        <is>
          <t>WHISKY SINGLETON 12 ANOS SINGLE MALT 750ML</t>
        </is>
      </c>
      <c r="G1032" t="n">
        <v>0.9</v>
      </c>
      <c r="H1032" t="inlineStr">
        <is>
          <t>GR</t>
        </is>
      </c>
      <c r="I1032" t="inlineStr">
        <is>
          <t>05/2026</t>
        </is>
      </c>
    </row>
    <row r="1033">
      <c r="A1033" t="n">
        <v>88312</v>
      </c>
      <c r="B1033" t="n">
        <v>128</v>
      </c>
      <c r="C1033" s="556" t="n">
        <v>46143</v>
      </c>
      <c r="D1033" t="inlineStr">
        <is>
          <t>Love Cabaret</t>
        </is>
      </c>
      <c r="E1033" t="n">
        <v>18111</v>
      </c>
      <c r="F1033" t="inlineStr">
        <is>
          <t>WHISKY JOHNNIE WALKER RED LABEL 1L</t>
        </is>
      </c>
      <c r="G1033" t="n">
        <v>0.86</v>
      </c>
      <c r="H1033" t="inlineStr">
        <is>
          <t>GR</t>
        </is>
      </c>
      <c r="I1033" t="inlineStr">
        <is>
          <t>05/2026</t>
        </is>
      </c>
    </row>
    <row r="1034">
      <c r="A1034" t="n">
        <v>88313</v>
      </c>
      <c r="B1034" t="n">
        <v>128</v>
      </c>
      <c r="C1034" s="556" t="n">
        <v>46143</v>
      </c>
      <c r="D1034" t="inlineStr">
        <is>
          <t>Love Cabaret</t>
        </is>
      </c>
      <c r="E1034" t="n">
        <v>18486</v>
      </c>
      <c r="F1034" t="inlineStr">
        <is>
          <t>CACHACA FAMIGERADA BRUTA 750ML</t>
        </is>
      </c>
      <c r="G1034" t="n">
        <v>0.76</v>
      </c>
      <c r="H1034" t="inlineStr">
        <is>
          <t>GR</t>
        </is>
      </c>
      <c r="I1034" t="inlineStr">
        <is>
          <t>05/2026</t>
        </is>
      </c>
    </row>
    <row r="1035">
      <c r="A1035" t="n">
        <v>88314</v>
      </c>
      <c r="B1035" t="n">
        <v>128</v>
      </c>
      <c r="C1035" s="556" t="n">
        <v>46143</v>
      </c>
      <c r="D1035" t="inlineStr">
        <is>
          <t>Love Cabaret</t>
        </is>
      </c>
      <c r="E1035" t="n">
        <v>26148</v>
      </c>
      <c r="F1035" t="inlineStr">
        <is>
          <t xml:space="preserve">BITTER ANGOSTURA ORANGE 200ML </t>
        </is>
      </c>
      <c r="G1035" t="n">
        <v>0.75</v>
      </c>
      <c r="H1035" t="inlineStr">
        <is>
          <t>UN</t>
        </is>
      </c>
      <c r="I1035" t="inlineStr">
        <is>
          <t>05/2026</t>
        </is>
      </c>
    </row>
    <row r="1036">
      <c r="A1036" t="n">
        <v>88315</v>
      </c>
      <c r="B1036" t="n">
        <v>128</v>
      </c>
      <c r="C1036" s="556" t="n">
        <v>46143</v>
      </c>
      <c r="D1036" t="inlineStr">
        <is>
          <t>Love Cabaret</t>
        </is>
      </c>
      <c r="E1036" t="n">
        <v>18313</v>
      </c>
      <c r="F1036" t="inlineStr">
        <is>
          <t>LICOR DRAMBUIE 750ML</t>
        </is>
      </c>
      <c r="G1036" t="n">
        <v>0.73</v>
      </c>
      <c r="H1036" t="inlineStr">
        <is>
          <t>GR</t>
        </is>
      </c>
      <c r="I1036" t="inlineStr">
        <is>
          <t>05/2026</t>
        </is>
      </c>
    </row>
    <row r="1037">
      <c r="A1037" t="n">
        <v>88316</v>
      </c>
      <c r="B1037" t="n">
        <v>128</v>
      </c>
      <c r="C1037" s="556" t="n">
        <v>46143</v>
      </c>
      <c r="D1037" t="inlineStr">
        <is>
          <t>Love Cabaret</t>
        </is>
      </c>
      <c r="E1037" t="n">
        <v>24296</v>
      </c>
      <c r="F1037" t="inlineStr">
        <is>
          <t>GERGELIM BRANCO KG</t>
        </is>
      </c>
      <c r="G1037" t="n">
        <v>0.7</v>
      </c>
      <c r="H1037" t="inlineStr">
        <is>
          <t>KG</t>
        </is>
      </c>
      <c r="I1037" t="inlineStr">
        <is>
          <t>05/2026</t>
        </is>
      </c>
    </row>
    <row r="1038">
      <c r="A1038" t="n">
        <v>88317</v>
      </c>
      <c r="B1038" t="n">
        <v>128</v>
      </c>
      <c r="C1038" s="556" t="n">
        <v>46143</v>
      </c>
      <c r="D1038" t="inlineStr">
        <is>
          <t>Love Cabaret</t>
        </is>
      </c>
      <c r="E1038" t="n">
        <v>24620</v>
      </c>
      <c r="F1038" t="inlineStr">
        <is>
          <t>NIBS DE CACAU KG</t>
        </is>
      </c>
      <c r="G1038" t="n">
        <v>0.57</v>
      </c>
      <c r="H1038" t="inlineStr">
        <is>
          <t>KG</t>
        </is>
      </c>
      <c r="I1038" t="inlineStr">
        <is>
          <t>05/2026</t>
        </is>
      </c>
    </row>
    <row r="1039">
      <c r="A1039" t="n">
        <v>88318</v>
      </c>
      <c r="B1039" t="n">
        <v>128</v>
      </c>
      <c r="C1039" s="556" t="n">
        <v>46143</v>
      </c>
      <c r="D1039" t="inlineStr">
        <is>
          <t>Love Cabaret</t>
        </is>
      </c>
      <c r="E1039" t="n">
        <v>24556</v>
      </c>
      <c r="F1039" t="inlineStr">
        <is>
          <t>PAO DE HAMBURGUER NA MASSA DE BRIOCHE PINCELADO CAIXA C/72 UN 18 PACOTES X 4 UN COD 111</t>
        </is>
      </c>
      <c r="G1039" t="n">
        <v>0.5600000000000001</v>
      </c>
      <c r="H1039" t="inlineStr">
        <is>
          <t>CX</t>
        </is>
      </c>
      <c r="I1039" t="inlineStr">
        <is>
          <t>05/2026</t>
        </is>
      </c>
    </row>
    <row r="1040">
      <c r="A1040" t="n">
        <v>88319</v>
      </c>
      <c r="B1040" t="n">
        <v>128</v>
      </c>
      <c r="C1040" s="556" t="n">
        <v>46143</v>
      </c>
      <c r="D1040" t="inlineStr">
        <is>
          <t>Love Cabaret</t>
        </is>
      </c>
      <c r="E1040" t="n">
        <v>24036</v>
      </c>
      <c r="F1040" t="inlineStr">
        <is>
          <t>ALHO EM PO 1KG UN</t>
        </is>
      </c>
      <c r="G1040" t="n">
        <v>0.5</v>
      </c>
      <c r="H1040" t="inlineStr">
        <is>
          <t>UN</t>
        </is>
      </c>
      <c r="I1040" t="inlineStr">
        <is>
          <t>05/2026</t>
        </is>
      </c>
    </row>
    <row r="1041">
      <c r="A1041" t="n">
        <v>88320</v>
      </c>
      <c r="B1041" t="n">
        <v>128</v>
      </c>
      <c r="C1041" s="556" t="n">
        <v>46143</v>
      </c>
      <c r="D1041" t="inlineStr">
        <is>
          <t>Love Cabaret</t>
        </is>
      </c>
      <c r="E1041" t="n">
        <v>19415</v>
      </c>
      <c r="F1041" t="inlineStr">
        <is>
          <t>MARGARINA COM SAL QUALY 500G UN</t>
        </is>
      </c>
      <c r="G1041" t="n">
        <v>0.5</v>
      </c>
      <c r="H1041" t="inlineStr">
        <is>
          <t>UN</t>
        </is>
      </c>
      <c r="I1041" t="inlineStr">
        <is>
          <t>05/2026</t>
        </is>
      </c>
    </row>
    <row r="1042">
      <c r="A1042" t="n">
        <v>88321</v>
      </c>
      <c r="B1042" t="n">
        <v>128</v>
      </c>
      <c r="C1042" s="556" t="n">
        <v>46143</v>
      </c>
      <c r="D1042" t="inlineStr">
        <is>
          <t>Love Cabaret</t>
        </is>
      </c>
      <c r="E1042" t="n">
        <v>23546</v>
      </c>
      <c r="F1042" t="inlineStr">
        <is>
          <t>CARDAMOMO INTEIRO VERDE KG</t>
        </is>
      </c>
      <c r="G1042" t="n">
        <v>0.4</v>
      </c>
      <c r="H1042" t="inlineStr">
        <is>
          <t>KG</t>
        </is>
      </c>
      <c r="I1042" t="inlineStr">
        <is>
          <t>05/2026</t>
        </is>
      </c>
    </row>
    <row r="1043">
      <c r="A1043" t="n">
        <v>88322</v>
      </c>
      <c r="B1043" t="n">
        <v>128</v>
      </c>
      <c r="C1043" s="556" t="n">
        <v>46143</v>
      </c>
      <c r="D1043" t="inlineStr">
        <is>
          <t>Love Cabaret</t>
        </is>
      </c>
      <c r="E1043" t="n">
        <v>20044</v>
      </c>
      <c r="F1043" t="inlineStr">
        <is>
          <t>CHIMICHURRI KG</t>
        </is>
      </c>
      <c r="G1043" t="n">
        <v>0.36</v>
      </c>
      <c r="H1043" t="inlineStr">
        <is>
          <t>KG</t>
        </is>
      </c>
      <c r="I1043" t="inlineStr">
        <is>
          <t>05/2026</t>
        </is>
      </c>
    </row>
    <row r="1044">
      <c r="A1044" t="n">
        <v>88323</v>
      </c>
      <c r="B1044" t="n">
        <v>128</v>
      </c>
      <c r="C1044" s="556" t="n">
        <v>46143</v>
      </c>
      <c r="D1044" t="inlineStr">
        <is>
          <t>Love Cabaret</t>
        </is>
      </c>
      <c r="E1044" t="n">
        <v>19572</v>
      </c>
      <c r="F1044" t="inlineStr">
        <is>
          <t>PIMENTA DEDO DE MOCA KG</t>
        </is>
      </c>
      <c r="G1044" t="n">
        <v>0.3</v>
      </c>
      <c r="H1044" t="inlineStr">
        <is>
          <t>KG</t>
        </is>
      </c>
      <c r="I1044" t="inlineStr">
        <is>
          <t>05/2026</t>
        </is>
      </c>
    </row>
    <row r="1045">
      <c r="A1045" t="n">
        <v>88324</v>
      </c>
      <c r="B1045" t="n">
        <v>128</v>
      </c>
      <c r="C1045" s="556" t="n">
        <v>46143</v>
      </c>
      <c r="D1045" t="inlineStr">
        <is>
          <t>Love Cabaret</t>
        </is>
      </c>
      <c r="E1045" t="n">
        <v>19647</v>
      </c>
      <c r="F1045" t="inlineStr">
        <is>
          <t>ALHO PORO KG</t>
        </is>
      </c>
      <c r="G1045" t="n">
        <v>0.3</v>
      </c>
      <c r="H1045" t="inlineStr">
        <is>
          <t>KG</t>
        </is>
      </c>
      <c r="I1045" t="inlineStr">
        <is>
          <t>05/2026</t>
        </is>
      </c>
    </row>
    <row r="1046">
      <c r="A1046" t="n">
        <v>88325</v>
      </c>
      <c r="B1046" t="n">
        <v>128</v>
      </c>
      <c r="C1046" s="556" t="n">
        <v>46143</v>
      </c>
      <c r="D1046" t="inlineStr">
        <is>
          <t>Love Cabaret</t>
        </is>
      </c>
      <c r="E1046" t="n">
        <v>18157</v>
      </c>
      <c r="F1046" t="inlineStr">
        <is>
          <t>WHISKY BOURBON BULLEIT 750ML</t>
        </is>
      </c>
      <c r="G1046" t="n">
        <v>0.28</v>
      </c>
      <c r="H1046" t="inlineStr">
        <is>
          <t>GR</t>
        </is>
      </c>
      <c r="I1046" t="inlineStr">
        <is>
          <t>05/2026</t>
        </is>
      </c>
    </row>
    <row r="1047">
      <c r="A1047" t="n">
        <v>88326</v>
      </c>
      <c r="B1047" t="n">
        <v>128</v>
      </c>
      <c r="C1047" s="556" t="n">
        <v>46143</v>
      </c>
      <c r="D1047" t="inlineStr">
        <is>
          <t>Love Cabaret</t>
        </is>
      </c>
      <c r="E1047" t="n">
        <v>18542</v>
      </c>
      <c r="F1047" t="inlineStr">
        <is>
          <t>APERITIVO CYNAR 70 PROOF 1L</t>
        </is>
      </c>
      <c r="G1047" t="n">
        <v>0.26</v>
      </c>
      <c r="H1047" t="inlineStr">
        <is>
          <t>GR</t>
        </is>
      </c>
      <c r="I1047" t="inlineStr">
        <is>
          <t>05/2026</t>
        </is>
      </c>
    </row>
    <row r="1048">
      <c r="A1048" t="n">
        <v>88327</v>
      </c>
      <c r="B1048" t="n">
        <v>128</v>
      </c>
      <c r="C1048" s="556" t="n">
        <v>46143</v>
      </c>
      <c r="D1048" t="inlineStr">
        <is>
          <t>Love Cabaret</t>
        </is>
      </c>
      <c r="E1048" t="n">
        <v>23633</v>
      </c>
      <c r="F1048" t="inlineStr">
        <is>
          <t>FLOR DE HIBISCO KG</t>
        </is>
      </c>
      <c r="G1048" t="n">
        <v>0.25</v>
      </c>
      <c r="H1048" t="inlineStr">
        <is>
          <t>KG</t>
        </is>
      </c>
      <c r="I1048" t="inlineStr">
        <is>
          <t>05/2026</t>
        </is>
      </c>
    </row>
    <row r="1049">
      <c r="A1049" t="n">
        <v>88328</v>
      </c>
      <c r="B1049" t="n">
        <v>128</v>
      </c>
      <c r="C1049" s="556" t="n">
        <v>46143</v>
      </c>
      <c r="D1049" t="inlineStr">
        <is>
          <t>Love Cabaret</t>
        </is>
      </c>
      <c r="E1049" t="n">
        <v>19477</v>
      </c>
      <c r="F1049" t="inlineStr">
        <is>
          <t>MANJERICAO ROXO KG</t>
        </is>
      </c>
      <c r="G1049" t="n">
        <v>0.2</v>
      </c>
      <c r="H1049" t="inlineStr">
        <is>
          <t>KG</t>
        </is>
      </c>
      <c r="I1049" t="inlineStr">
        <is>
          <t>05/2026</t>
        </is>
      </c>
    </row>
    <row r="1050">
      <c r="A1050" t="n">
        <v>88329</v>
      </c>
      <c r="B1050" t="n">
        <v>128</v>
      </c>
      <c r="C1050" s="556" t="n">
        <v>46143</v>
      </c>
      <c r="D1050" t="inlineStr">
        <is>
          <t>Love Cabaret</t>
        </is>
      </c>
      <c r="E1050" t="n">
        <v>19476</v>
      </c>
      <c r="F1050" t="inlineStr">
        <is>
          <t>MANJERICAO KG</t>
        </is>
      </c>
      <c r="G1050" t="n">
        <v>0.2</v>
      </c>
      <c r="H1050" t="inlineStr">
        <is>
          <t>KG</t>
        </is>
      </c>
      <c r="I1050" t="inlineStr">
        <is>
          <t>05/2026</t>
        </is>
      </c>
    </row>
    <row r="1051">
      <c r="A1051" t="n">
        <v>88330</v>
      </c>
      <c r="B1051" t="n">
        <v>128</v>
      </c>
      <c r="C1051" s="556" t="n">
        <v>46143</v>
      </c>
      <c r="D1051" t="inlineStr">
        <is>
          <t>Love Cabaret</t>
        </is>
      </c>
      <c r="E1051" t="n">
        <v>23113</v>
      </c>
      <c r="F1051" t="inlineStr">
        <is>
          <t>SALSA KG</t>
        </is>
      </c>
      <c r="G1051" t="n">
        <v>0.2</v>
      </c>
      <c r="H1051" t="inlineStr">
        <is>
          <t>KG</t>
        </is>
      </c>
      <c r="I1051" t="inlineStr">
        <is>
          <t>05/2026</t>
        </is>
      </c>
    </row>
    <row r="1052">
      <c r="A1052" t="n">
        <v>88331</v>
      </c>
      <c r="B1052" t="n">
        <v>128</v>
      </c>
      <c r="C1052" s="556" t="n">
        <v>46143</v>
      </c>
      <c r="D1052" t="inlineStr">
        <is>
          <t>Love Cabaret</t>
        </is>
      </c>
      <c r="E1052" t="n">
        <v>19589</v>
      </c>
      <c r="F1052" t="inlineStr">
        <is>
          <t>PEPINO JAPONES KG</t>
        </is>
      </c>
      <c r="G1052" t="n">
        <v>0.2</v>
      </c>
      <c r="H1052" t="inlineStr">
        <is>
          <t>KG</t>
        </is>
      </c>
      <c r="I1052" t="inlineStr">
        <is>
          <t>05/2026</t>
        </is>
      </c>
    </row>
    <row r="1053">
      <c r="A1053" t="n">
        <v>88332</v>
      </c>
      <c r="B1053" t="n">
        <v>128</v>
      </c>
      <c r="C1053" s="556" t="n">
        <v>46143</v>
      </c>
      <c r="D1053" t="inlineStr">
        <is>
          <t>Love Cabaret</t>
        </is>
      </c>
      <c r="E1053" t="n">
        <v>20014</v>
      </c>
      <c r="F1053" t="inlineStr">
        <is>
          <t>LEMON PEPPER 500GR</t>
        </is>
      </c>
      <c r="G1053" t="n">
        <v>0.17</v>
      </c>
      <c r="H1053" t="inlineStr">
        <is>
          <t>UN</t>
        </is>
      </c>
      <c r="I1053" t="inlineStr">
        <is>
          <t>05/2026</t>
        </is>
      </c>
    </row>
    <row r="1054">
      <c r="A1054" t="n">
        <v>88333</v>
      </c>
      <c r="B1054" t="n">
        <v>128</v>
      </c>
      <c r="C1054" s="556" t="n">
        <v>46143</v>
      </c>
      <c r="D1054" t="inlineStr">
        <is>
          <t>Love Cabaret</t>
        </is>
      </c>
      <c r="E1054" t="n">
        <v>24706</v>
      </c>
      <c r="F1054" t="inlineStr">
        <is>
          <t>LICOR DE MACA VERDE SOUR APPLE PUCKER DE KUYPER 700ML</t>
        </is>
      </c>
      <c r="G1054" t="n">
        <v>0.15</v>
      </c>
      <c r="H1054" t="inlineStr">
        <is>
          <t>GR</t>
        </is>
      </c>
      <c r="I1054" t="inlineStr">
        <is>
          <t>05/2026</t>
        </is>
      </c>
    </row>
    <row r="1055">
      <c r="A1055" t="n">
        <v>88334</v>
      </c>
      <c r="B1055" t="n">
        <v>128</v>
      </c>
      <c r="C1055" s="556" t="n">
        <v>46143</v>
      </c>
      <c r="D1055" t="inlineStr">
        <is>
          <t>Love Cabaret</t>
        </is>
      </c>
      <c r="E1055" t="n">
        <v>24216</v>
      </c>
      <c r="F1055" t="inlineStr">
        <is>
          <t>CUMARU KG</t>
        </is>
      </c>
      <c r="G1055" t="n">
        <v>0.12</v>
      </c>
      <c r="H1055" t="inlineStr">
        <is>
          <t>KG</t>
        </is>
      </c>
      <c r="I1055" t="inlineStr">
        <is>
          <t>05/2026</t>
        </is>
      </c>
    </row>
    <row r="1056">
      <c r="A1056" t="n">
        <v>88335</v>
      </c>
      <c r="B1056" t="n">
        <v>128</v>
      </c>
      <c r="C1056" s="556" t="n">
        <v>46143</v>
      </c>
      <c r="D1056" t="inlineStr">
        <is>
          <t>Love Cabaret</t>
        </is>
      </c>
      <c r="E1056" t="n">
        <v>19485</v>
      </c>
      <c r="F1056" t="inlineStr">
        <is>
          <t>ENDRO DILL KG</t>
        </is>
      </c>
      <c r="G1056" t="n">
        <v>0.1</v>
      </c>
      <c r="H1056" t="inlineStr">
        <is>
          <t>KG</t>
        </is>
      </c>
      <c r="I1056" t="inlineStr">
        <is>
          <t>05/2026</t>
        </is>
      </c>
    </row>
    <row r="1057">
      <c r="A1057" t="n">
        <v>88336</v>
      </c>
      <c r="B1057" t="n">
        <v>128</v>
      </c>
      <c r="C1057" s="556" t="n">
        <v>46143</v>
      </c>
      <c r="D1057" t="inlineStr">
        <is>
          <t>Love Cabaret</t>
        </is>
      </c>
      <c r="E1057" t="n">
        <v>19506</v>
      </c>
      <c r="F1057" t="inlineStr">
        <is>
          <t>ALECRIM KG</t>
        </is>
      </c>
      <c r="G1057" t="n">
        <v>0.1</v>
      </c>
      <c r="H1057" t="inlineStr">
        <is>
          <t>KG</t>
        </is>
      </c>
      <c r="I1057" t="inlineStr">
        <is>
          <t>05/2026</t>
        </is>
      </c>
    </row>
    <row r="1058">
      <c r="A1058" t="n">
        <v>88337</v>
      </c>
      <c r="B1058" t="n">
        <v>128</v>
      </c>
      <c r="C1058" s="556" t="n">
        <v>46143</v>
      </c>
      <c r="D1058" t="inlineStr">
        <is>
          <t>Love Cabaret</t>
        </is>
      </c>
      <c r="E1058" t="n">
        <v>24392</v>
      </c>
      <c r="F1058" t="inlineStr">
        <is>
          <t>OREGANO KG</t>
        </is>
      </c>
      <c r="G1058" t="n">
        <v>0.08</v>
      </c>
      <c r="H1058" t="inlineStr">
        <is>
          <t>KG</t>
        </is>
      </c>
      <c r="I1058" t="inlineStr">
        <is>
          <t>05/2026</t>
        </is>
      </c>
    </row>
    <row r="1059">
      <c r="A1059" t="n">
        <v>88338</v>
      </c>
      <c r="B1059" t="n">
        <v>128</v>
      </c>
      <c r="C1059" s="556" t="n">
        <v>46143</v>
      </c>
      <c r="D1059" t="inlineStr">
        <is>
          <t>Love Cabaret</t>
        </is>
      </c>
      <c r="E1059" t="n">
        <v>23108</v>
      </c>
      <c r="F1059" t="inlineStr">
        <is>
          <t>TOMILHO KG</t>
        </is>
      </c>
      <c r="G1059" t="n">
        <v>0.08</v>
      </c>
      <c r="H1059" t="inlineStr">
        <is>
          <t>KG</t>
        </is>
      </c>
      <c r="I1059" t="inlineStr">
        <is>
          <t>05/2026</t>
        </is>
      </c>
    </row>
    <row r="1060">
      <c r="A1060" t="n">
        <v>88339</v>
      </c>
      <c r="B1060" t="n">
        <v>128</v>
      </c>
      <c r="C1060" s="556" t="n">
        <v>46143</v>
      </c>
      <c r="D1060" t="inlineStr">
        <is>
          <t>Love Cabaret</t>
        </is>
      </c>
      <c r="E1060" t="n">
        <v>24110</v>
      </c>
      <c r="F1060" t="inlineStr">
        <is>
          <t>CANELA EM PO KG</t>
        </is>
      </c>
      <c r="G1060" t="n">
        <v>0.08</v>
      </c>
      <c r="H1060" t="inlineStr">
        <is>
          <t>KG</t>
        </is>
      </c>
      <c r="I1060" t="inlineStr">
        <is>
          <t>05/2026</t>
        </is>
      </c>
    </row>
    <row r="1061">
      <c r="A1061" t="n">
        <v>88340</v>
      </c>
      <c r="B1061" t="n">
        <v>128</v>
      </c>
      <c r="C1061" s="556" t="n">
        <v>46143</v>
      </c>
      <c r="D1061" t="inlineStr">
        <is>
          <t>Love Cabaret</t>
        </is>
      </c>
      <c r="E1061" t="n">
        <v>19939</v>
      </c>
      <c r="F1061" t="inlineStr">
        <is>
          <t>NOZ MOSCADA INTEIRA KG</t>
        </is>
      </c>
      <c r="G1061" t="n">
        <v>0.03</v>
      </c>
      <c r="H1061" t="inlineStr">
        <is>
          <t>KG</t>
        </is>
      </c>
      <c r="I1061" t="inlineStr">
        <is>
          <t>05/2026</t>
        </is>
      </c>
    </row>
    <row r="1062">
      <c r="A1062" t="n">
        <v>88341</v>
      </c>
      <c r="B1062" t="n">
        <v>128</v>
      </c>
      <c r="C1062" s="556" t="n">
        <v>46143</v>
      </c>
      <c r="D1062" t="inlineStr">
        <is>
          <t>Love Cabaret</t>
        </is>
      </c>
      <c r="E1062" t="n">
        <v>20824</v>
      </c>
      <c r="F1062" t="inlineStr">
        <is>
          <t>FOLHA DE GELATINA KG</t>
        </is>
      </c>
      <c r="G1062" t="n">
        <v>0.02</v>
      </c>
      <c r="H1062" t="inlineStr">
        <is>
          <t>KG</t>
        </is>
      </c>
      <c r="I1062" t="inlineStr">
        <is>
          <t>05/2026</t>
        </is>
      </c>
    </row>
    <row r="1063">
      <c r="A1063" t="n">
        <v>89584</v>
      </c>
      <c r="B1063" t="n">
        <v>128</v>
      </c>
      <c r="C1063" s="556" t="n">
        <v>46174</v>
      </c>
      <c r="D1063" t="inlineStr">
        <is>
          <t>Love Cabaret</t>
        </is>
      </c>
      <c r="E1063" t="n">
        <v>18242</v>
      </c>
      <c r="F1063" t="inlineStr">
        <is>
          <t>TEQUILA DON JULIO BLANCO 750ML</t>
        </is>
      </c>
      <c r="G1063" t="n">
        <v>28.06</v>
      </c>
      <c r="H1063" t="inlineStr">
        <is>
          <t>GR</t>
        </is>
      </c>
      <c r="I1063" t="inlineStr">
        <is>
          <t>06/2026</t>
        </is>
      </c>
    </row>
    <row r="1064">
      <c r="A1064" t="n">
        <v>89585</v>
      </c>
      <c r="B1064" t="n">
        <v>128</v>
      </c>
      <c r="C1064" s="556" t="n">
        <v>46174</v>
      </c>
      <c r="D1064" t="inlineStr">
        <is>
          <t>Love Cabaret</t>
        </is>
      </c>
      <c r="E1064" t="n">
        <v>18359</v>
      </c>
      <c r="F1064" t="inlineStr">
        <is>
          <t>GIN TANQUERAY 750ML</t>
        </is>
      </c>
      <c r="G1064" t="n">
        <v>48.5</v>
      </c>
      <c r="H1064" t="inlineStr">
        <is>
          <t>GR</t>
        </is>
      </c>
      <c r="I1064" t="inlineStr">
        <is>
          <t>06/2026</t>
        </is>
      </c>
    </row>
    <row r="1065">
      <c r="A1065" t="n">
        <v>89586</v>
      </c>
      <c r="B1065" t="n">
        <v>128</v>
      </c>
      <c r="C1065" s="556" t="n">
        <v>46174</v>
      </c>
      <c r="D1065" t="inlineStr">
        <is>
          <t>Love Cabaret</t>
        </is>
      </c>
      <c r="E1065" t="n">
        <v>18353</v>
      </c>
      <c r="F1065" t="inlineStr">
        <is>
          <t>GIN TANQUERAY TEN 750ML</t>
        </is>
      </c>
      <c r="G1065" t="n">
        <v>29.47</v>
      </c>
      <c r="H1065" t="inlineStr">
        <is>
          <t>GR</t>
        </is>
      </c>
      <c r="I1065" t="inlineStr">
        <is>
          <t>06/2026</t>
        </is>
      </c>
    </row>
    <row r="1066">
      <c r="A1066" t="n">
        <v>89587</v>
      </c>
      <c r="B1066" t="n">
        <v>128</v>
      </c>
      <c r="C1066" s="556" t="n">
        <v>46174</v>
      </c>
      <c r="D1066" t="inlineStr">
        <is>
          <t>Love Cabaret</t>
        </is>
      </c>
      <c r="E1066" t="n">
        <v>18119</v>
      </c>
      <c r="F1066" t="inlineStr">
        <is>
          <t>WHISKY JOHNNIE WALKER BLACK LABEL 1L</t>
        </is>
      </c>
      <c r="G1066" t="n">
        <v>24.8</v>
      </c>
      <c r="H1066" t="inlineStr">
        <is>
          <t>GR</t>
        </is>
      </c>
      <c r="I1066" t="inlineStr">
        <is>
          <t>06/2026</t>
        </is>
      </c>
    </row>
    <row r="1067">
      <c r="A1067" t="n">
        <v>89588</v>
      </c>
      <c r="B1067" t="n">
        <v>128</v>
      </c>
      <c r="C1067" s="556" t="n">
        <v>46174</v>
      </c>
      <c r="D1067" t="inlineStr">
        <is>
          <t>Love Cabaret</t>
        </is>
      </c>
      <c r="E1067" t="n">
        <v>18114</v>
      </c>
      <c r="F1067" t="inlineStr">
        <is>
          <t>WHISKY JOHNNIE WALKER GOLD LABEL RESERVE 750ML</t>
        </is>
      </c>
      <c r="G1067" t="n">
        <v>11.23</v>
      </c>
      <c r="H1067" t="inlineStr">
        <is>
          <t>GR</t>
        </is>
      </c>
      <c r="I1067" t="inlineStr">
        <is>
          <t>06/2026</t>
        </is>
      </c>
    </row>
    <row r="1068">
      <c r="A1068" t="n">
        <v>89589</v>
      </c>
      <c r="B1068" t="n">
        <v>128</v>
      </c>
      <c r="C1068" s="556" t="n">
        <v>46174</v>
      </c>
      <c r="D1068" t="inlineStr">
        <is>
          <t>Love Cabaret</t>
        </is>
      </c>
      <c r="E1068" t="n">
        <v>18179</v>
      </c>
      <c r="F1068" t="inlineStr">
        <is>
          <t>VODKA KETEL ONE 1L</t>
        </is>
      </c>
      <c r="G1068" t="n">
        <v>25.27</v>
      </c>
      <c r="H1068" t="inlineStr">
        <is>
          <t>GR</t>
        </is>
      </c>
      <c r="I1068" t="inlineStr">
        <is>
          <t>06/2026</t>
        </is>
      </c>
    </row>
    <row r="1069">
      <c r="A1069" t="n">
        <v>89590</v>
      </c>
      <c r="B1069" t="n">
        <v>128</v>
      </c>
      <c r="C1069" s="556" t="n">
        <v>46174</v>
      </c>
      <c r="D1069" t="inlineStr">
        <is>
          <t>Love Cabaret</t>
        </is>
      </c>
      <c r="E1069" t="n">
        <v>18118</v>
      </c>
      <c r="F1069" t="inlineStr">
        <is>
          <t>WHISKY JOHNNIE WALKER BLUE LABEL 750ML</t>
        </is>
      </c>
      <c r="G1069" t="n">
        <v>1.67</v>
      </c>
      <c r="H1069" t="inlineStr">
        <is>
          <t>GR</t>
        </is>
      </c>
      <c r="I1069" t="inlineStr">
        <is>
          <t>06/2026</t>
        </is>
      </c>
    </row>
    <row r="1070">
      <c r="A1070" t="n">
        <v>89591</v>
      </c>
      <c r="B1070" t="n">
        <v>128</v>
      </c>
      <c r="C1070" s="556" t="n">
        <v>46174</v>
      </c>
      <c r="D1070" t="inlineStr">
        <is>
          <t>Love Cabaret</t>
        </is>
      </c>
      <c r="E1070" t="n">
        <v>18103</v>
      </c>
      <c r="F1070" t="inlineStr">
        <is>
          <t>WHISKY MAKERS MARK BOURBON 750ML</t>
        </is>
      </c>
      <c r="G1070" t="n">
        <v>14.62</v>
      </c>
      <c r="H1070" t="inlineStr">
        <is>
          <t>GR</t>
        </is>
      </c>
      <c r="I1070" t="inlineStr">
        <is>
          <t>06/2026</t>
        </is>
      </c>
    </row>
    <row r="1071">
      <c r="A1071" t="n">
        <v>89592</v>
      </c>
      <c r="B1071" t="n">
        <v>128</v>
      </c>
      <c r="C1071" s="556" t="n">
        <v>46174</v>
      </c>
      <c r="D1071" t="inlineStr">
        <is>
          <t>Love Cabaret</t>
        </is>
      </c>
      <c r="E1071" t="n">
        <v>18202</v>
      </c>
      <c r="F1071" t="inlineStr">
        <is>
          <t>VERMOUTH DOLIN DRY 750ML</t>
        </is>
      </c>
      <c r="G1071" t="n">
        <v>10.35</v>
      </c>
      <c r="H1071" t="inlineStr">
        <is>
          <t>GR</t>
        </is>
      </c>
      <c r="I1071" t="inlineStr">
        <is>
          <t>06/2026</t>
        </is>
      </c>
    </row>
    <row r="1072">
      <c r="A1072" t="n">
        <v>89593</v>
      </c>
      <c r="B1072" t="n">
        <v>128</v>
      </c>
      <c r="C1072" s="556" t="n">
        <v>46174</v>
      </c>
      <c r="D1072" t="inlineStr">
        <is>
          <t>Love Cabaret</t>
        </is>
      </c>
      <c r="E1072" t="n">
        <v>19421</v>
      </c>
      <c r="F1072" t="inlineStr">
        <is>
          <t>LEITE INTEGRAL ITALAC C/12</t>
        </is>
      </c>
      <c r="G1072" t="n">
        <v>1.58</v>
      </c>
      <c r="H1072" t="inlineStr">
        <is>
          <t>CX</t>
        </is>
      </c>
      <c r="I1072" t="inlineStr">
        <is>
          <t>06/2026</t>
        </is>
      </c>
    </row>
    <row r="1073">
      <c r="A1073" t="n">
        <v>89594</v>
      </c>
      <c r="B1073" t="n">
        <v>128</v>
      </c>
      <c r="C1073" s="556" t="n">
        <v>46174</v>
      </c>
      <c r="D1073" t="inlineStr">
        <is>
          <t>Love Cabaret</t>
        </is>
      </c>
      <c r="E1073" t="n">
        <v>18562</v>
      </c>
      <c r="F1073" t="inlineStr">
        <is>
          <t>CERVEJA HEINEKEN ZERO LONG NECK 330ML C/24</t>
        </is>
      </c>
      <c r="G1073" t="n">
        <v>7.33</v>
      </c>
      <c r="H1073" t="inlineStr">
        <is>
          <t>PC</t>
        </is>
      </c>
      <c r="I1073" t="inlineStr">
        <is>
          <t>06/2026</t>
        </is>
      </c>
    </row>
    <row r="1074">
      <c r="A1074" t="n">
        <v>89595</v>
      </c>
      <c r="B1074" t="n">
        <v>128</v>
      </c>
      <c r="C1074" s="556" t="n">
        <v>46174</v>
      </c>
      <c r="D1074" t="inlineStr">
        <is>
          <t>Love Cabaret</t>
        </is>
      </c>
      <c r="E1074" t="n">
        <v>25119</v>
      </c>
      <c r="F1074" t="inlineStr">
        <is>
          <t>ESPUMANTE CHANDON EXCELLENCE BRUT  750ML</t>
        </is>
      </c>
      <c r="G1074" t="n">
        <v>9</v>
      </c>
      <c r="H1074" t="inlineStr">
        <is>
          <t>GR</t>
        </is>
      </c>
      <c r="I1074" t="inlineStr">
        <is>
          <t>06/2026</t>
        </is>
      </c>
    </row>
    <row r="1075">
      <c r="A1075" t="n">
        <v>89596</v>
      </c>
      <c r="B1075" t="n">
        <v>128</v>
      </c>
      <c r="C1075" s="556" t="n">
        <v>46174</v>
      </c>
      <c r="D1075" t="inlineStr">
        <is>
          <t>Love Cabaret</t>
        </is>
      </c>
      <c r="E1075" t="n">
        <v>18261</v>
      </c>
      <c r="F1075" t="inlineStr">
        <is>
          <t>RUM ZACAPA 23 ANOS 750ML</t>
        </is>
      </c>
      <c r="G1075" t="n">
        <v>2.76</v>
      </c>
      <c r="H1075" t="inlineStr">
        <is>
          <t>GR</t>
        </is>
      </c>
      <c r="I1075" t="inlineStr">
        <is>
          <t>06/2026</t>
        </is>
      </c>
    </row>
    <row r="1076">
      <c r="A1076" t="n">
        <v>89597</v>
      </c>
      <c r="B1076" t="n">
        <v>128</v>
      </c>
      <c r="C1076" s="556" t="n">
        <v>46174</v>
      </c>
      <c r="D1076" t="inlineStr">
        <is>
          <t>Love Cabaret</t>
        </is>
      </c>
      <c r="E1076" t="n">
        <v>18053</v>
      </c>
      <c r="F1076" t="inlineStr">
        <is>
          <t>CHAMPAGNE VEUVE CLICQUOT BRUT 750ML</t>
        </is>
      </c>
      <c r="G1076" t="n">
        <v>4</v>
      </c>
      <c r="H1076" t="inlineStr">
        <is>
          <t>UN</t>
        </is>
      </c>
      <c r="I1076" t="inlineStr">
        <is>
          <t>06/2026</t>
        </is>
      </c>
    </row>
    <row r="1077">
      <c r="A1077" t="n">
        <v>89598</v>
      </c>
      <c r="B1077" t="n">
        <v>128</v>
      </c>
      <c r="C1077" s="556" t="n">
        <v>46174</v>
      </c>
      <c r="D1077" t="inlineStr">
        <is>
          <t>Love Cabaret</t>
        </is>
      </c>
      <c r="E1077" t="n">
        <v>20932</v>
      </c>
      <c r="F1077" t="inlineStr">
        <is>
          <t>CHOCOLATE AO LEITE GOTAS SICAO 2,1KG UN</t>
        </is>
      </c>
      <c r="G1077" t="n">
        <v>7.13</v>
      </c>
      <c r="H1077" t="inlineStr">
        <is>
          <t>UN</t>
        </is>
      </c>
      <c r="I1077" t="inlineStr">
        <is>
          <t>06/2026</t>
        </is>
      </c>
    </row>
    <row r="1078">
      <c r="A1078" t="n">
        <v>89599</v>
      </c>
      <c r="B1078" t="n">
        <v>128</v>
      </c>
      <c r="C1078" s="556" t="n">
        <v>46174</v>
      </c>
      <c r="D1078" t="inlineStr">
        <is>
          <t>Love Cabaret</t>
        </is>
      </c>
      <c r="E1078" t="n">
        <v>24552</v>
      </c>
      <c r="F1078" t="inlineStr">
        <is>
          <t>ESPUMANTE CASA PERINI BRUT 750ML</t>
        </is>
      </c>
      <c r="G1078" t="n">
        <v>31</v>
      </c>
      <c r="H1078" t="inlineStr">
        <is>
          <t>GR</t>
        </is>
      </c>
      <c r="I1078" t="inlineStr">
        <is>
          <t>06/2026</t>
        </is>
      </c>
    </row>
    <row r="1079">
      <c r="A1079" t="n">
        <v>89600</v>
      </c>
      <c r="B1079" t="n">
        <v>128</v>
      </c>
      <c r="C1079" s="556" t="n">
        <v>46174</v>
      </c>
      <c r="D1079" t="inlineStr">
        <is>
          <t>Love Cabaret</t>
        </is>
      </c>
      <c r="E1079" t="n">
        <v>24259</v>
      </c>
      <c r="F1079" t="inlineStr">
        <is>
          <t>FILE MIGNON 4/5 S/ CORDAO KG</t>
        </is>
      </c>
      <c r="G1079" t="n">
        <v>13.2</v>
      </c>
      <c r="H1079" t="inlineStr">
        <is>
          <t>KG</t>
        </is>
      </c>
      <c r="I1079" t="inlineStr">
        <is>
          <t>06/2026</t>
        </is>
      </c>
    </row>
    <row r="1080">
      <c r="A1080" t="n">
        <v>89601</v>
      </c>
      <c r="B1080" t="n">
        <v>128</v>
      </c>
      <c r="C1080" s="556" t="n">
        <v>46174</v>
      </c>
      <c r="D1080" t="inlineStr">
        <is>
          <t>Love Cabaret</t>
        </is>
      </c>
      <c r="E1080" t="n">
        <v>18557</v>
      </c>
      <c r="F1080" t="inlineStr">
        <is>
          <t>CERVEJA BLUE MOON BELGIAN WHITE 355ML C/24</t>
        </is>
      </c>
      <c r="G1080" t="n">
        <v>3.38</v>
      </c>
      <c r="H1080" t="inlineStr">
        <is>
          <t>PC</t>
        </is>
      </c>
      <c r="I1080" t="inlineStr">
        <is>
          <t>06/2026</t>
        </is>
      </c>
    </row>
    <row r="1081">
      <c r="A1081" t="n">
        <v>89602</v>
      </c>
      <c r="B1081" t="n">
        <v>128</v>
      </c>
      <c r="C1081" s="556" t="n">
        <v>46174</v>
      </c>
      <c r="D1081" t="inlineStr">
        <is>
          <t>Love Cabaret</t>
        </is>
      </c>
      <c r="E1081" t="n">
        <v>17594</v>
      </c>
      <c r="F1081" t="inlineStr">
        <is>
          <t>VINHO TINTO LE JAJA DE JAU DE SYRAH 750ML FRANCA</t>
        </is>
      </c>
      <c r="G1081" t="n">
        <v>14.62</v>
      </c>
      <c r="H1081" t="inlineStr">
        <is>
          <t>GR</t>
        </is>
      </c>
      <c r="I1081" t="inlineStr">
        <is>
          <t>06/2026</t>
        </is>
      </c>
    </row>
    <row r="1082">
      <c r="A1082" t="n">
        <v>89603</v>
      </c>
      <c r="B1082" t="n">
        <v>128</v>
      </c>
      <c r="C1082" s="556" t="n">
        <v>46174</v>
      </c>
      <c r="D1082" t="inlineStr">
        <is>
          <t>Love Cabaret</t>
        </is>
      </c>
      <c r="E1082" t="n">
        <v>18547</v>
      </c>
      <c r="F1082" t="inlineStr">
        <is>
          <t>APERITIVO APEROL 750ML</t>
        </is>
      </c>
      <c r="G1082" t="n">
        <v>23.6</v>
      </c>
      <c r="H1082" t="inlineStr">
        <is>
          <t>GR</t>
        </is>
      </c>
      <c r="I1082" t="inlineStr">
        <is>
          <t>06/2026</t>
        </is>
      </c>
    </row>
    <row r="1083">
      <c r="A1083" t="n">
        <v>89604</v>
      </c>
      <c r="B1083" t="n">
        <v>128</v>
      </c>
      <c r="C1083" s="556" t="n">
        <v>46174</v>
      </c>
      <c r="D1083" t="inlineStr">
        <is>
          <t>Love Cabaret</t>
        </is>
      </c>
      <c r="E1083" t="n">
        <v>25437</v>
      </c>
      <c r="F1083" t="inlineStr">
        <is>
          <t>GIGI ROSATO SANGIOVESE 2020 FATORIE PARRI 750ML</t>
        </is>
      </c>
      <c r="G1083" t="n">
        <v>8</v>
      </c>
      <c r="H1083" t="inlineStr">
        <is>
          <t>UN</t>
        </is>
      </c>
      <c r="I1083" t="inlineStr">
        <is>
          <t>06/2026</t>
        </is>
      </c>
    </row>
    <row r="1084">
      <c r="A1084" t="n">
        <v>89605</v>
      </c>
      <c r="B1084" t="n">
        <v>128</v>
      </c>
      <c r="C1084" s="556" t="n">
        <v>46174</v>
      </c>
      <c r="D1084" t="inlineStr">
        <is>
          <t>Love Cabaret</t>
        </is>
      </c>
      <c r="E1084" t="n">
        <v>18554</v>
      </c>
      <c r="F1084" t="inlineStr">
        <is>
          <t>CERVEJA LAGUNITAS IPA 355ML C/12</t>
        </is>
      </c>
      <c r="G1084" t="n">
        <v>5.92</v>
      </c>
      <c r="H1084" t="inlineStr">
        <is>
          <t>PC</t>
        </is>
      </c>
      <c r="I1084" t="inlineStr">
        <is>
          <t>06/2026</t>
        </is>
      </c>
    </row>
    <row r="1085">
      <c r="A1085" t="n">
        <v>89606</v>
      </c>
      <c r="B1085" t="n">
        <v>128</v>
      </c>
      <c r="C1085" s="556" t="n">
        <v>46174</v>
      </c>
      <c r="D1085" t="inlineStr">
        <is>
          <t>Love Cabaret</t>
        </is>
      </c>
      <c r="E1085" t="n">
        <v>25683</v>
      </c>
      <c r="F1085" t="inlineStr">
        <is>
          <t>TRINCA BOLOTAS TINTO 750ML</t>
        </is>
      </c>
      <c r="G1085" t="n">
        <v>8</v>
      </c>
      <c r="H1085" t="inlineStr">
        <is>
          <t>GR</t>
        </is>
      </c>
      <c r="I1085" t="inlineStr">
        <is>
          <t>06/2026</t>
        </is>
      </c>
    </row>
    <row r="1086">
      <c r="A1086" t="n">
        <v>89607</v>
      </c>
      <c r="B1086" t="n">
        <v>128</v>
      </c>
      <c r="C1086" s="556" t="n">
        <v>46174</v>
      </c>
      <c r="D1086" t="inlineStr">
        <is>
          <t>Love Cabaret</t>
        </is>
      </c>
      <c r="E1086" t="n">
        <v>18537</v>
      </c>
      <c r="F1086" t="inlineStr">
        <is>
          <t>APERITIVO LILLET BLANC 750ML</t>
        </is>
      </c>
      <c r="G1086" t="n">
        <v>7.07</v>
      </c>
      <c r="H1086" t="inlineStr">
        <is>
          <t>GR</t>
        </is>
      </c>
      <c r="I1086" t="inlineStr">
        <is>
          <t>06/2026</t>
        </is>
      </c>
    </row>
    <row r="1087">
      <c r="A1087" t="n">
        <v>89608</v>
      </c>
      <c r="B1087" t="n">
        <v>128</v>
      </c>
      <c r="C1087" s="556" t="n">
        <v>46174</v>
      </c>
      <c r="D1087" t="inlineStr">
        <is>
          <t>Love Cabaret</t>
        </is>
      </c>
      <c r="E1087" t="n">
        <v>18117</v>
      </c>
      <c r="F1087" t="inlineStr">
        <is>
          <t>WHISKY JOHNNIE WALKER BLONDE 750ML</t>
        </is>
      </c>
      <c r="G1087" t="n">
        <v>6.87</v>
      </c>
      <c r="H1087" t="inlineStr">
        <is>
          <t>UN</t>
        </is>
      </c>
      <c r="I1087" t="inlineStr">
        <is>
          <t>06/2026</t>
        </is>
      </c>
    </row>
    <row r="1088">
      <c r="A1088" t="n">
        <v>89609</v>
      </c>
      <c r="B1088" t="n">
        <v>128</v>
      </c>
      <c r="C1088" s="556" t="n">
        <v>46174</v>
      </c>
      <c r="D1088" t="inlineStr">
        <is>
          <t>Love Cabaret</t>
        </is>
      </c>
      <c r="E1088" t="n">
        <v>18509</v>
      </c>
      <c r="F1088" t="inlineStr">
        <is>
          <t>BITTER ANGOSTURA COCOA 100ML</t>
        </is>
      </c>
      <c r="G1088" t="n">
        <v>6</v>
      </c>
      <c r="H1088" t="inlineStr">
        <is>
          <t>GR</t>
        </is>
      </c>
      <c r="I1088" t="inlineStr">
        <is>
          <t>06/2026</t>
        </is>
      </c>
    </row>
    <row r="1089">
      <c r="A1089" t="n">
        <v>89610</v>
      </c>
      <c r="B1089" t="n">
        <v>128</v>
      </c>
      <c r="C1089" s="556" t="n">
        <v>46174</v>
      </c>
      <c r="D1089" t="inlineStr">
        <is>
          <t>Love Cabaret</t>
        </is>
      </c>
      <c r="E1089" t="n">
        <v>28895</v>
      </c>
      <c r="F1089" t="inlineStr">
        <is>
          <t>AGUA TONICA PRATA 269ML C/6UN</t>
        </is>
      </c>
      <c r="G1089" t="n">
        <v>31.5</v>
      </c>
      <c r="H1089" t="inlineStr">
        <is>
          <t>PC</t>
        </is>
      </c>
      <c r="I1089" t="inlineStr">
        <is>
          <t>06/2026</t>
        </is>
      </c>
    </row>
    <row r="1090">
      <c r="A1090" t="n">
        <v>89611</v>
      </c>
      <c r="B1090" t="n">
        <v>128</v>
      </c>
      <c r="C1090" s="556" t="n">
        <v>46174</v>
      </c>
      <c r="D1090" t="inlineStr">
        <is>
          <t>Love Cabaret</t>
        </is>
      </c>
      <c r="E1090" t="n">
        <v>18382</v>
      </c>
      <c r="F1090" t="inlineStr">
        <is>
          <t>CONHAQUE BRANDY OSBORNE 700ML</t>
        </is>
      </c>
      <c r="G1090" t="n">
        <v>10.95</v>
      </c>
      <c r="H1090" t="inlineStr">
        <is>
          <t>GR</t>
        </is>
      </c>
      <c r="I1090" t="inlineStr">
        <is>
          <t>06/2026</t>
        </is>
      </c>
    </row>
    <row r="1091">
      <c r="A1091" t="n">
        <v>89612</v>
      </c>
      <c r="B1091" t="n">
        <v>128</v>
      </c>
      <c r="C1091" s="556" t="n">
        <v>46174</v>
      </c>
      <c r="D1091" t="inlineStr">
        <is>
          <t>Love Cabaret</t>
        </is>
      </c>
      <c r="E1091" t="n">
        <v>24708</v>
      </c>
      <c r="F1091" t="inlineStr">
        <is>
          <t>SUCO DE MACA  NATURAL ONE C/900 ML</t>
        </is>
      </c>
      <c r="G1091" t="n">
        <v>21</v>
      </c>
      <c r="H1091" t="inlineStr">
        <is>
          <t>UN</t>
        </is>
      </c>
      <c r="I1091" t="inlineStr">
        <is>
          <t>06/2026</t>
        </is>
      </c>
    </row>
    <row r="1092">
      <c r="A1092" t="n">
        <v>89613</v>
      </c>
      <c r="B1092" t="n">
        <v>128</v>
      </c>
      <c r="C1092" s="556" t="n">
        <v>46174</v>
      </c>
      <c r="D1092" t="inlineStr">
        <is>
          <t>Love Cabaret</t>
        </is>
      </c>
      <c r="E1092" t="n">
        <v>18545</v>
      </c>
      <c r="F1092" t="inlineStr">
        <is>
          <t>APERITIVO CAMPARI 998ML</t>
        </is>
      </c>
      <c r="G1092" t="n">
        <v>14.46</v>
      </c>
      <c r="H1092" t="inlineStr">
        <is>
          <t>GR</t>
        </is>
      </c>
      <c r="I1092" t="inlineStr">
        <is>
          <t>06/2026</t>
        </is>
      </c>
    </row>
    <row r="1093">
      <c r="A1093" t="n">
        <v>89614</v>
      </c>
      <c r="B1093" t="n">
        <v>128</v>
      </c>
      <c r="C1093" s="556" t="n">
        <v>46174</v>
      </c>
      <c r="D1093" t="inlineStr">
        <is>
          <t>Love Cabaret</t>
        </is>
      </c>
      <c r="E1093" t="n">
        <v>18220</v>
      </c>
      <c r="F1093" t="inlineStr">
        <is>
          <t>VERMOUTH CARPANO CLASSICO ROSSO ITALIANO 1L</t>
        </is>
      </c>
      <c r="G1093" t="n">
        <v>8.92</v>
      </c>
      <c r="H1093" t="inlineStr">
        <is>
          <t>GR</t>
        </is>
      </c>
      <c r="I1093" t="inlineStr">
        <is>
          <t>06/2026</t>
        </is>
      </c>
    </row>
    <row r="1094">
      <c r="A1094" t="n">
        <v>89615</v>
      </c>
      <c r="B1094" t="n">
        <v>128</v>
      </c>
      <c r="C1094" s="556" t="n">
        <v>46174</v>
      </c>
      <c r="D1094" t="inlineStr">
        <is>
          <t>Love Cabaret</t>
        </is>
      </c>
      <c r="E1094" t="n">
        <v>26014</v>
      </c>
      <c r="F1094" t="inlineStr">
        <is>
          <t>APERITIVO ANGOSTURA 473ML</t>
        </is>
      </c>
      <c r="G1094" t="n">
        <v>1.75</v>
      </c>
      <c r="H1094" t="inlineStr">
        <is>
          <t>GR</t>
        </is>
      </c>
      <c r="I1094" t="inlineStr">
        <is>
          <t>06/2026</t>
        </is>
      </c>
    </row>
    <row r="1095">
      <c r="A1095" t="n">
        <v>89616</v>
      </c>
      <c r="B1095" t="n">
        <v>128</v>
      </c>
      <c r="C1095" s="556" t="n">
        <v>46174</v>
      </c>
      <c r="D1095" t="inlineStr">
        <is>
          <t>Love Cabaret</t>
        </is>
      </c>
      <c r="E1095" t="n">
        <v>25288</v>
      </c>
      <c r="F1095" t="inlineStr">
        <is>
          <t>BURRATA 110G C/5 DE 550 GR UN</t>
        </is>
      </c>
      <c r="G1095" t="n">
        <v>10</v>
      </c>
      <c r="H1095" t="inlineStr">
        <is>
          <t>UN</t>
        </is>
      </c>
      <c r="I1095" t="inlineStr">
        <is>
          <t>06/2026</t>
        </is>
      </c>
    </row>
    <row r="1096">
      <c r="A1096" t="n">
        <v>89617</v>
      </c>
      <c r="B1096" t="n">
        <v>128</v>
      </c>
      <c r="C1096" s="556" t="n">
        <v>46174</v>
      </c>
      <c r="D1096" t="inlineStr">
        <is>
          <t>Love Cabaret</t>
        </is>
      </c>
      <c r="E1096" t="n">
        <v>27876</v>
      </c>
      <c r="F1096" t="inlineStr">
        <is>
          <t>LICOR AMARENTTO SAN BASILI 700ML UN</t>
        </is>
      </c>
      <c r="G1096" t="n">
        <v>9.67</v>
      </c>
      <c r="H1096" t="inlineStr">
        <is>
          <t>UN</t>
        </is>
      </c>
      <c r="I1096" t="inlineStr">
        <is>
          <t>06/2026</t>
        </is>
      </c>
    </row>
    <row r="1097">
      <c r="A1097" t="n">
        <v>89618</v>
      </c>
      <c r="B1097" t="n">
        <v>128</v>
      </c>
      <c r="C1097" s="556" t="n">
        <v>46174</v>
      </c>
      <c r="D1097" t="inlineStr">
        <is>
          <t>Love Cabaret</t>
        </is>
      </c>
      <c r="E1097" t="n">
        <v>18017</v>
      </c>
      <c r="F1097" t="inlineStr">
        <is>
          <t>ESPUMANTE CAVA BRUT STARS TOUCH OF ROSE 750ML</t>
        </is>
      </c>
      <c r="G1097" t="n">
        <v>4</v>
      </c>
      <c r="H1097" t="inlineStr">
        <is>
          <t>GR</t>
        </is>
      </c>
      <c r="I1097" t="inlineStr">
        <is>
          <t>06/2026</t>
        </is>
      </c>
    </row>
    <row r="1098">
      <c r="A1098" t="n">
        <v>89619</v>
      </c>
      <c r="B1098" t="n">
        <v>128</v>
      </c>
      <c r="C1098" s="556" t="n">
        <v>46174</v>
      </c>
      <c r="D1098" t="inlineStr">
        <is>
          <t>Love Cabaret</t>
        </is>
      </c>
      <c r="E1098" t="n">
        <v>28295</v>
      </c>
      <c r="F1098" t="inlineStr">
        <is>
          <t>ARROZ JAPONES MOMIJI 5KG</t>
        </is>
      </c>
      <c r="G1098" t="n">
        <v>8.52</v>
      </c>
      <c r="H1098" t="inlineStr">
        <is>
          <t>UN</t>
        </is>
      </c>
      <c r="I1098" t="inlineStr">
        <is>
          <t>06/2026</t>
        </is>
      </c>
    </row>
    <row r="1099">
      <c r="A1099" t="n">
        <v>89620</v>
      </c>
      <c r="B1099" t="n">
        <v>128</v>
      </c>
      <c r="C1099" s="556" t="n">
        <v>46174</v>
      </c>
      <c r="D1099" t="inlineStr">
        <is>
          <t>Love Cabaret</t>
        </is>
      </c>
      <c r="E1099" t="n">
        <v>26949</v>
      </c>
      <c r="F1099" t="inlineStr">
        <is>
          <t>CAMARAO CINZA PEQUENO LIMPO EVISCERADO 50/60 KG</t>
        </is>
      </c>
      <c r="G1099" t="n">
        <v>6.6</v>
      </c>
      <c r="H1099" t="inlineStr">
        <is>
          <t>KG</t>
        </is>
      </c>
      <c r="I1099" t="inlineStr">
        <is>
          <t>06/2026</t>
        </is>
      </c>
    </row>
    <row r="1100">
      <c r="A1100" t="n">
        <v>89621</v>
      </c>
      <c r="B1100" t="n">
        <v>128</v>
      </c>
      <c r="C1100" s="556" t="n">
        <v>46174</v>
      </c>
      <c r="D1100" t="inlineStr">
        <is>
          <t>Love Cabaret</t>
        </is>
      </c>
      <c r="E1100" t="n">
        <v>21047</v>
      </c>
      <c r="F1100" t="inlineStr">
        <is>
          <t>AZEITE EXTRA VIRGEM GALLO 2L</t>
        </is>
      </c>
      <c r="G1100" t="n">
        <v>4.4</v>
      </c>
      <c r="H1100" t="inlineStr">
        <is>
          <t>GALAO</t>
        </is>
      </c>
      <c r="I1100" t="inlineStr">
        <is>
          <t>06/2026</t>
        </is>
      </c>
    </row>
    <row r="1101">
      <c r="A1101" t="n">
        <v>89622</v>
      </c>
      <c r="B1101" t="n">
        <v>128</v>
      </c>
      <c r="C1101" s="556" t="n">
        <v>46174</v>
      </c>
      <c r="D1101" t="inlineStr">
        <is>
          <t>Love Cabaret</t>
        </is>
      </c>
      <c r="E1101" t="n">
        <v>22598</v>
      </c>
      <c r="F1101" t="inlineStr">
        <is>
          <t>APERITIVO ANGOSTURA ORANGE 100ML</t>
        </is>
      </c>
      <c r="G1101" t="n">
        <v>5</v>
      </c>
      <c r="H1101" t="inlineStr">
        <is>
          <t>GR</t>
        </is>
      </c>
      <c r="I1101" t="inlineStr">
        <is>
          <t>06/2026</t>
        </is>
      </c>
    </row>
    <row r="1102">
      <c r="A1102" t="n">
        <v>89623</v>
      </c>
      <c r="B1102" t="n">
        <v>128</v>
      </c>
      <c r="C1102" s="556" t="n">
        <v>46174</v>
      </c>
      <c r="D1102" t="inlineStr">
        <is>
          <t>Love Cabaret</t>
        </is>
      </c>
      <c r="E1102" t="n">
        <v>26187</v>
      </c>
      <c r="F1102" t="inlineStr">
        <is>
          <t>CHOCOLATE BRANCO EM GOTAS SICAO</t>
        </is>
      </c>
      <c r="G1102" t="n">
        <v>2.96</v>
      </c>
      <c r="H1102" t="inlineStr">
        <is>
          <t>PT</t>
        </is>
      </c>
      <c r="I1102" t="inlineStr">
        <is>
          <t>06/2026</t>
        </is>
      </c>
    </row>
    <row r="1103">
      <c r="A1103" t="n">
        <v>89624</v>
      </c>
      <c r="B1103" t="n">
        <v>128</v>
      </c>
      <c r="C1103" s="556" t="n">
        <v>46174</v>
      </c>
      <c r="D1103" t="inlineStr">
        <is>
          <t>Love Cabaret</t>
        </is>
      </c>
      <c r="E1103" t="n">
        <v>17661</v>
      </c>
      <c r="F1103" t="inlineStr">
        <is>
          <t>VINHO TINTO LES FRUITS SAUVAGES PINOT NOIR 750ML</t>
        </is>
      </c>
      <c r="G1103" t="n">
        <v>4</v>
      </c>
      <c r="H1103" t="inlineStr">
        <is>
          <t>GR</t>
        </is>
      </c>
      <c r="I1103" t="inlineStr">
        <is>
          <t>06/2026</t>
        </is>
      </c>
    </row>
    <row r="1104">
      <c r="A1104" t="n">
        <v>89625</v>
      </c>
      <c r="B1104" t="n">
        <v>128</v>
      </c>
      <c r="C1104" s="556" t="n">
        <v>46174</v>
      </c>
      <c r="D1104" t="inlineStr">
        <is>
          <t>Love Cabaret</t>
        </is>
      </c>
      <c r="E1104" t="n">
        <v>18131</v>
      </c>
      <c r="F1104" t="inlineStr">
        <is>
          <t>WHISKY GLENMORANGIE 10 ANOS 750ML</t>
        </is>
      </c>
      <c r="G1104" t="n">
        <v>2</v>
      </c>
      <c r="H1104" t="inlineStr">
        <is>
          <t>UN</t>
        </is>
      </c>
      <c r="I1104" t="inlineStr">
        <is>
          <t>06/2026</t>
        </is>
      </c>
    </row>
    <row r="1105">
      <c r="A1105" t="n">
        <v>89626</v>
      </c>
      <c r="B1105" t="n">
        <v>128</v>
      </c>
      <c r="C1105" s="556" t="n">
        <v>46174</v>
      </c>
      <c r="D1105" t="inlineStr">
        <is>
          <t>Love Cabaret</t>
        </is>
      </c>
      <c r="E1105" t="n">
        <v>19224</v>
      </c>
      <c r="F1105" t="inlineStr">
        <is>
          <t>MANTEIGA SCALA C/5KG</t>
        </is>
      </c>
      <c r="G1105" t="n">
        <v>2</v>
      </c>
      <c r="H1105" t="inlineStr">
        <is>
          <t>UN</t>
        </is>
      </c>
      <c r="I1105" t="inlineStr">
        <is>
          <t>06/2026</t>
        </is>
      </c>
    </row>
    <row r="1106">
      <c r="A1106" t="n">
        <v>89627</v>
      </c>
      <c r="B1106" t="n">
        <v>128</v>
      </c>
      <c r="C1106" s="556" t="n">
        <v>46174</v>
      </c>
      <c r="D1106" t="inlineStr">
        <is>
          <t>Love Cabaret</t>
        </is>
      </c>
      <c r="E1106" t="n">
        <v>18051</v>
      </c>
      <c r="F1106" t="inlineStr">
        <is>
          <t>CHAMPAGNE VEUVE CLICQUOT ROSE BRUT 750ML</t>
        </is>
      </c>
      <c r="G1106" t="n">
        <v>1</v>
      </c>
      <c r="H1106" t="inlineStr">
        <is>
          <t>GR</t>
        </is>
      </c>
      <c r="I1106" t="inlineStr">
        <is>
          <t>06/2026</t>
        </is>
      </c>
    </row>
    <row r="1107">
      <c r="A1107" t="n">
        <v>89628</v>
      </c>
      <c r="B1107" t="n">
        <v>128</v>
      </c>
      <c r="C1107" s="556" t="n">
        <v>46174</v>
      </c>
      <c r="D1107" t="inlineStr">
        <is>
          <t>Love Cabaret</t>
        </is>
      </c>
      <c r="E1107" t="n">
        <v>20590</v>
      </c>
      <c r="F1107" t="inlineStr">
        <is>
          <t>TOMATE PELADO ARCOBELLO 2,55KG</t>
        </is>
      </c>
      <c r="G1107" t="n">
        <v>11</v>
      </c>
      <c r="H1107" t="inlineStr">
        <is>
          <t>UN</t>
        </is>
      </c>
      <c r="I1107" t="inlineStr">
        <is>
          <t>06/2026</t>
        </is>
      </c>
    </row>
    <row r="1108">
      <c r="A1108" t="n">
        <v>89629</v>
      </c>
      <c r="B1108" t="n">
        <v>128</v>
      </c>
      <c r="C1108" s="556" t="n">
        <v>46174</v>
      </c>
      <c r="D1108" t="inlineStr">
        <is>
          <t>Love Cabaret</t>
        </is>
      </c>
      <c r="E1108" t="n">
        <v>18133</v>
      </c>
      <c r="F1108" t="inlineStr">
        <is>
          <t>WHISKY GLENLIVET FOUNDERS RESERVE 750ML</t>
        </is>
      </c>
      <c r="G1108" t="n">
        <v>2</v>
      </c>
      <c r="H1108" t="inlineStr">
        <is>
          <t>GR</t>
        </is>
      </c>
      <c r="I1108" t="inlineStr">
        <is>
          <t>06/2026</t>
        </is>
      </c>
    </row>
    <row r="1109">
      <c r="A1109" t="n">
        <v>89630</v>
      </c>
      <c r="B1109" t="n">
        <v>128</v>
      </c>
      <c r="C1109" s="556" t="n">
        <v>46174</v>
      </c>
      <c r="D1109" t="inlineStr">
        <is>
          <t>Love Cabaret</t>
        </is>
      </c>
      <c r="E1109" t="n">
        <v>18113</v>
      </c>
      <c r="F1109" t="inlineStr">
        <is>
          <t>WHISKY JOHNNIE WALKER GREEN LABEL 750ML</t>
        </is>
      </c>
      <c r="G1109" t="n">
        <v>0.93</v>
      </c>
      <c r="H1109" t="inlineStr">
        <is>
          <t>GR</t>
        </is>
      </c>
      <c r="I1109" t="inlineStr">
        <is>
          <t>06/2026</t>
        </is>
      </c>
    </row>
    <row r="1110">
      <c r="A1110" t="n">
        <v>89631</v>
      </c>
      <c r="B1110" t="n">
        <v>128</v>
      </c>
      <c r="C1110" s="556" t="n">
        <v>46174</v>
      </c>
      <c r="D1110" t="inlineStr">
        <is>
          <t>Love Cabaret</t>
        </is>
      </c>
      <c r="E1110" t="n">
        <v>18306</v>
      </c>
      <c r="F1110" t="inlineStr">
        <is>
          <t>LICOR MARASCHINO LUXARDO 750ML</t>
        </is>
      </c>
      <c r="G1110" t="n">
        <v>2</v>
      </c>
      <c r="H1110" t="inlineStr">
        <is>
          <t>GR</t>
        </is>
      </c>
      <c r="I1110" t="inlineStr">
        <is>
          <t>06/2026</t>
        </is>
      </c>
    </row>
    <row r="1111">
      <c r="A1111" t="n">
        <v>89632</v>
      </c>
      <c r="B1111" t="n">
        <v>128</v>
      </c>
      <c r="C1111" s="556" t="n">
        <v>46174</v>
      </c>
      <c r="D1111" t="inlineStr">
        <is>
          <t>Love Cabaret</t>
        </is>
      </c>
      <c r="E1111" t="n">
        <v>21073</v>
      </c>
      <c r="F1111" t="inlineStr">
        <is>
          <t>CALDA DE AGAVE AZUL JASMINE ORGANICO 330ML UN</t>
        </is>
      </c>
      <c r="G1111" t="n">
        <v>8</v>
      </c>
      <c r="H1111" t="inlineStr">
        <is>
          <t>UN</t>
        </is>
      </c>
      <c r="I1111" t="inlineStr">
        <is>
          <t>06/2026</t>
        </is>
      </c>
    </row>
    <row r="1112">
      <c r="A1112" t="n">
        <v>89633</v>
      </c>
      <c r="B1112" t="n">
        <v>128</v>
      </c>
      <c r="C1112" s="556" t="n">
        <v>46174</v>
      </c>
      <c r="D1112" t="inlineStr">
        <is>
          <t>Love Cabaret</t>
        </is>
      </c>
      <c r="E1112" t="n">
        <v>24118</v>
      </c>
      <c r="F1112" t="inlineStr">
        <is>
          <t>CASTANHA DE CAJU CRUA KG</t>
        </is>
      </c>
      <c r="G1112" t="n">
        <v>4.39</v>
      </c>
      <c r="H1112" t="inlineStr">
        <is>
          <t>KG</t>
        </is>
      </c>
      <c r="I1112" t="inlineStr">
        <is>
          <t>06/2026</t>
        </is>
      </c>
    </row>
    <row r="1113">
      <c r="A1113" t="n">
        <v>89634</v>
      </c>
      <c r="B1113" t="n">
        <v>128</v>
      </c>
      <c r="C1113" s="556" t="n">
        <v>46174</v>
      </c>
      <c r="D1113" t="inlineStr">
        <is>
          <t>Love Cabaret</t>
        </is>
      </c>
      <c r="E1113" t="n">
        <v>27875</v>
      </c>
      <c r="F1113" t="inlineStr">
        <is>
          <t>APERITIVO MOONSHINE WHITE DUCK 700ML</t>
        </is>
      </c>
      <c r="G1113" t="n">
        <v>4.43</v>
      </c>
      <c r="H1113" t="inlineStr">
        <is>
          <t>UN</t>
        </is>
      </c>
      <c r="I1113" t="inlineStr">
        <is>
          <t>06/2026</t>
        </is>
      </c>
    </row>
    <row r="1114">
      <c r="A1114" t="n">
        <v>89635</v>
      </c>
      <c r="B1114" t="n">
        <v>128</v>
      </c>
      <c r="C1114" s="556" t="n">
        <v>46174</v>
      </c>
      <c r="D1114" t="inlineStr">
        <is>
          <t>Love Cabaret</t>
        </is>
      </c>
      <c r="E1114" t="n">
        <v>28422</v>
      </c>
      <c r="F1114" t="inlineStr">
        <is>
          <t>APERITIVO FERNET SAN BASILE  700ML</t>
        </is>
      </c>
      <c r="G1114" t="n">
        <v>4.02</v>
      </c>
      <c r="H1114" t="inlineStr">
        <is>
          <t>UN</t>
        </is>
      </c>
      <c r="I1114" t="inlineStr">
        <is>
          <t>06/2026</t>
        </is>
      </c>
    </row>
    <row r="1115">
      <c r="A1115" t="n">
        <v>89636</v>
      </c>
      <c r="B1115" t="n">
        <v>128</v>
      </c>
      <c r="C1115" s="556" t="n">
        <v>46174</v>
      </c>
      <c r="D1115" t="inlineStr">
        <is>
          <t>Love Cabaret</t>
        </is>
      </c>
      <c r="E1115" t="n">
        <v>18393</v>
      </c>
      <c r="F1115" t="inlineStr">
        <is>
          <t>CONHAQUE HENNESSY VERY SPECIAL 700ML</t>
        </is>
      </c>
      <c r="G1115" t="n">
        <v>2</v>
      </c>
      <c r="H1115" t="inlineStr">
        <is>
          <t>UN</t>
        </is>
      </c>
      <c r="I1115" t="inlineStr">
        <is>
          <t>06/2026</t>
        </is>
      </c>
    </row>
    <row r="1116">
      <c r="A1116" t="n">
        <v>89637</v>
      </c>
      <c r="B1116" t="n">
        <v>128</v>
      </c>
      <c r="C1116" s="556" t="n">
        <v>46174</v>
      </c>
      <c r="D1116" t="inlineStr">
        <is>
          <t>Love Cabaret</t>
        </is>
      </c>
      <c r="E1116" t="n">
        <v>18097</v>
      </c>
      <c r="F1116" t="inlineStr">
        <is>
          <t>WHISKY TALISKER SINGLE MALT 10 ANOS 720ML</t>
        </is>
      </c>
      <c r="G1116" t="n">
        <v>0.7</v>
      </c>
      <c r="H1116" t="inlineStr">
        <is>
          <t>GR</t>
        </is>
      </c>
      <c r="I1116" t="inlineStr">
        <is>
          <t>06/2026</t>
        </is>
      </c>
    </row>
    <row r="1117">
      <c r="A1117" t="n">
        <v>89638</v>
      </c>
      <c r="B1117" t="n">
        <v>128</v>
      </c>
      <c r="C1117" s="556" t="n">
        <v>46174</v>
      </c>
      <c r="D1117" t="inlineStr">
        <is>
          <t>Love Cabaret</t>
        </is>
      </c>
      <c r="E1117" t="n">
        <v>24039</v>
      </c>
      <c r="F1117" t="inlineStr">
        <is>
          <t>AMENDOA INTEIRA CRUA SEM CASCA 1KG</t>
        </is>
      </c>
      <c r="G1117" t="n">
        <v>4</v>
      </c>
      <c r="H1117" t="inlineStr">
        <is>
          <t>KG</t>
        </is>
      </c>
      <c r="I1117" t="inlineStr">
        <is>
          <t>06/2026</t>
        </is>
      </c>
    </row>
    <row r="1118">
      <c r="A1118" t="n">
        <v>89639</v>
      </c>
      <c r="B1118" t="n">
        <v>128</v>
      </c>
      <c r="C1118" s="556" t="n">
        <v>46174</v>
      </c>
      <c r="D1118" t="inlineStr">
        <is>
          <t>Love Cabaret</t>
        </is>
      </c>
      <c r="E1118" t="n">
        <v>17716</v>
      </c>
      <c r="F1118" t="inlineStr">
        <is>
          <t>VINHO TINTO ALMADEN CABERNET SAUVIGNON 750ML</t>
        </is>
      </c>
      <c r="G1118" t="n">
        <v>10.4</v>
      </c>
      <c r="H1118" t="inlineStr">
        <is>
          <t>GR</t>
        </is>
      </c>
      <c r="I1118" t="inlineStr">
        <is>
          <t>06/2026</t>
        </is>
      </c>
    </row>
    <row r="1119">
      <c r="A1119" t="n">
        <v>89640</v>
      </c>
      <c r="B1119" t="n">
        <v>128</v>
      </c>
      <c r="C1119" s="556" t="n">
        <v>46174</v>
      </c>
      <c r="D1119" t="inlineStr">
        <is>
          <t>Love Cabaret</t>
        </is>
      </c>
      <c r="E1119" t="n">
        <v>26948</v>
      </c>
      <c r="F1119" t="inlineStr">
        <is>
          <t>REFRIGERANTE LIMAO ZERO FYS 350ML C/12</t>
        </is>
      </c>
      <c r="G1119" t="n">
        <v>6.25</v>
      </c>
      <c r="H1119" t="inlineStr">
        <is>
          <t>PC</t>
        </is>
      </c>
      <c r="I1119" t="inlineStr">
        <is>
          <t>06/2026</t>
        </is>
      </c>
    </row>
    <row r="1120">
      <c r="A1120" t="n">
        <v>89641</v>
      </c>
      <c r="B1120" t="n">
        <v>128</v>
      </c>
      <c r="C1120" s="556" t="n">
        <v>46174</v>
      </c>
      <c r="D1120" t="inlineStr">
        <is>
          <t>Love Cabaret</t>
        </is>
      </c>
      <c r="E1120" t="n">
        <v>21093</v>
      </c>
      <c r="F1120" t="inlineStr">
        <is>
          <t>ACUCAR REFINADO UNIAO 1KG UN</t>
        </is>
      </c>
      <c r="G1120" t="n">
        <v>60</v>
      </c>
      <c r="H1120" t="inlineStr">
        <is>
          <t>KG</t>
        </is>
      </c>
      <c r="I1120" t="inlineStr">
        <is>
          <t>06/2026</t>
        </is>
      </c>
    </row>
    <row r="1121">
      <c r="A1121" t="n">
        <v>89642</v>
      </c>
      <c r="B1121" t="n">
        <v>128</v>
      </c>
      <c r="C1121" s="556" t="n">
        <v>46174</v>
      </c>
      <c r="D1121" t="inlineStr">
        <is>
          <t>Love Cabaret</t>
        </is>
      </c>
      <c r="E1121" t="n">
        <v>20647</v>
      </c>
      <c r="F1121" t="inlineStr">
        <is>
          <t>LICHIA EM CALDA BARAO LALI C/567G</t>
        </is>
      </c>
      <c r="G1121" t="n">
        <v>15</v>
      </c>
      <c r="H1121" t="inlineStr">
        <is>
          <t>LT</t>
        </is>
      </c>
      <c r="I1121" t="inlineStr">
        <is>
          <t>06/2026</t>
        </is>
      </c>
    </row>
    <row r="1122">
      <c r="A1122" t="n">
        <v>89643</v>
      </c>
      <c r="B1122" t="n">
        <v>128</v>
      </c>
      <c r="C1122" s="556" t="n">
        <v>46174</v>
      </c>
      <c r="D1122" t="inlineStr">
        <is>
          <t>Love Cabaret</t>
        </is>
      </c>
      <c r="E1122" t="n">
        <v>18278</v>
      </c>
      <c r="F1122" t="inlineStr">
        <is>
          <t>LICOR DE CEREJA CHERRY HEERING 700ML</t>
        </is>
      </c>
      <c r="G1122" t="n">
        <v>1.45</v>
      </c>
      <c r="H1122" t="inlineStr">
        <is>
          <t>GR</t>
        </is>
      </c>
      <c r="I1122" t="inlineStr">
        <is>
          <t>06/2026</t>
        </is>
      </c>
    </row>
    <row r="1123">
      <c r="A1123" t="n">
        <v>89644</v>
      </c>
      <c r="B1123" t="n">
        <v>128</v>
      </c>
      <c r="C1123" s="556" t="n">
        <v>46174</v>
      </c>
      <c r="D1123" t="inlineStr">
        <is>
          <t>Love Cabaret</t>
        </is>
      </c>
      <c r="E1123" t="n">
        <v>18543</v>
      </c>
      <c r="F1123" t="inlineStr">
        <is>
          <t>APERITIVO CYNAR 900ML</t>
        </is>
      </c>
      <c r="G1123" t="n">
        <v>13.7</v>
      </c>
      <c r="H1123" t="inlineStr">
        <is>
          <t>GR</t>
        </is>
      </c>
      <c r="I1123" t="inlineStr">
        <is>
          <t>06/2026</t>
        </is>
      </c>
    </row>
    <row r="1124">
      <c r="A1124" t="n">
        <v>89645</v>
      </c>
      <c r="B1124" t="n">
        <v>128</v>
      </c>
      <c r="C1124" s="556" t="n">
        <v>46174</v>
      </c>
      <c r="D1124" t="inlineStr">
        <is>
          <t>Love Cabaret</t>
        </is>
      </c>
      <c r="E1124" t="n">
        <v>19567</v>
      </c>
      <c r="F1124" t="inlineStr">
        <is>
          <t>PIMENTA JAMAICA EM GRAO KG</t>
        </is>
      </c>
      <c r="G1124" t="n">
        <v>1.34</v>
      </c>
      <c r="H1124" t="inlineStr">
        <is>
          <t>KG</t>
        </is>
      </c>
      <c r="I1124" t="inlineStr">
        <is>
          <t>06/2026</t>
        </is>
      </c>
    </row>
    <row r="1125">
      <c r="A1125" t="n">
        <v>89646</v>
      </c>
      <c r="B1125" t="n">
        <v>128</v>
      </c>
      <c r="C1125" s="556" t="n">
        <v>46174</v>
      </c>
      <c r="D1125" t="inlineStr">
        <is>
          <t>Love Cabaret</t>
        </is>
      </c>
      <c r="E1125" t="n">
        <v>25184</v>
      </c>
      <c r="F1125" t="inlineStr">
        <is>
          <t>TUCUPI PRETO BAG KG</t>
        </is>
      </c>
      <c r="G1125" t="n">
        <v>1.01</v>
      </c>
      <c r="H1125" t="inlineStr">
        <is>
          <t>KG</t>
        </is>
      </c>
      <c r="I1125" t="inlineStr">
        <is>
          <t>06/2026</t>
        </is>
      </c>
    </row>
    <row r="1126">
      <c r="A1126" t="n">
        <v>89647</v>
      </c>
      <c r="B1126" t="n">
        <v>128</v>
      </c>
      <c r="C1126" s="556" t="n">
        <v>46174</v>
      </c>
      <c r="D1126" t="inlineStr">
        <is>
          <t>Love Cabaret</t>
        </is>
      </c>
      <c r="E1126" t="n">
        <v>23377</v>
      </c>
      <c r="F1126" t="inlineStr">
        <is>
          <t>CAMBUCI CONGELADO KG</t>
        </is>
      </c>
      <c r="G1126" t="n">
        <v>7</v>
      </c>
      <c r="H1126" t="inlineStr">
        <is>
          <t>KG</t>
        </is>
      </c>
      <c r="I1126" t="inlineStr">
        <is>
          <t>06/2026</t>
        </is>
      </c>
    </row>
    <row r="1127">
      <c r="A1127" t="n">
        <v>89648</v>
      </c>
      <c r="B1127" t="n">
        <v>128</v>
      </c>
      <c r="C1127" s="556" t="n">
        <v>46174</v>
      </c>
      <c r="D1127" t="inlineStr">
        <is>
          <t>Love Cabaret</t>
        </is>
      </c>
      <c r="E1127" t="n">
        <v>24706</v>
      </c>
      <c r="F1127" t="inlineStr">
        <is>
          <t>LICOR DE MACA VERDE SOUR APPLE PUCKER DE KUYPER 700ML</t>
        </is>
      </c>
      <c r="G1127" t="n">
        <v>1</v>
      </c>
      <c r="H1127" t="inlineStr">
        <is>
          <t>GR</t>
        </is>
      </c>
      <c r="I1127" t="inlineStr">
        <is>
          <t>06/2026</t>
        </is>
      </c>
    </row>
    <row r="1128">
      <c r="A1128" t="n">
        <v>89649</v>
      </c>
      <c r="B1128" t="n">
        <v>128</v>
      </c>
      <c r="C1128" s="556" t="n">
        <v>46174</v>
      </c>
      <c r="D1128" t="inlineStr">
        <is>
          <t>Love Cabaret</t>
        </is>
      </c>
      <c r="E1128" t="n">
        <v>24561</v>
      </c>
      <c r="F1128" t="inlineStr">
        <is>
          <t xml:space="preserve">REFRIGERANTE GUARANA FYS 350ML C/12 </t>
        </is>
      </c>
      <c r="G1128" t="n">
        <v>7.42</v>
      </c>
      <c r="H1128" t="inlineStr">
        <is>
          <t>PC</t>
        </is>
      </c>
      <c r="I1128" t="inlineStr">
        <is>
          <t>06/2026</t>
        </is>
      </c>
    </row>
    <row r="1129">
      <c r="A1129" t="n">
        <v>89650</v>
      </c>
      <c r="B1129" t="n">
        <v>128</v>
      </c>
      <c r="C1129" s="556" t="n">
        <v>46174</v>
      </c>
      <c r="D1129" t="inlineStr">
        <is>
          <t>Love Cabaret</t>
        </is>
      </c>
      <c r="E1129" t="n">
        <v>24831</v>
      </c>
      <c r="F1129" t="inlineStr">
        <is>
          <t>ACIDO TARTARICO KG</t>
        </is>
      </c>
      <c r="G1129" t="n">
        <v>1.83</v>
      </c>
      <c r="H1129" t="inlineStr">
        <is>
          <t>KG</t>
        </is>
      </c>
      <c r="I1129" t="inlineStr">
        <is>
          <t>06/2026</t>
        </is>
      </c>
    </row>
    <row r="1130">
      <c r="A1130" t="n">
        <v>89651</v>
      </c>
      <c r="B1130" t="n">
        <v>128</v>
      </c>
      <c r="C1130" s="556" t="n">
        <v>46174</v>
      </c>
      <c r="D1130" t="inlineStr">
        <is>
          <t>Love Cabaret</t>
        </is>
      </c>
      <c r="E1130" t="n">
        <v>24040</v>
      </c>
      <c r="F1130" t="inlineStr">
        <is>
          <t>AMENDOA LAMINADA KG</t>
        </is>
      </c>
      <c r="G1130" t="n">
        <v>2.8</v>
      </c>
      <c r="H1130" t="inlineStr">
        <is>
          <t>KG</t>
        </is>
      </c>
      <c r="I1130" t="inlineStr">
        <is>
          <t>06/2026</t>
        </is>
      </c>
    </row>
    <row r="1131">
      <c r="A1131" t="n">
        <v>89652</v>
      </c>
      <c r="B1131" t="n">
        <v>128</v>
      </c>
      <c r="C1131" s="556" t="n">
        <v>46174</v>
      </c>
      <c r="D1131" t="inlineStr">
        <is>
          <t>Love Cabaret</t>
        </is>
      </c>
      <c r="E1131" t="n">
        <v>24449</v>
      </c>
      <c r="F1131" t="inlineStr">
        <is>
          <t>QUEIJO PARMESAO KG</t>
        </is>
      </c>
      <c r="G1131" t="n">
        <v>3</v>
      </c>
      <c r="H1131" t="inlineStr">
        <is>
          <t>KG</t>
        </is>
      </c>
      <c r="I1131" t="inlineStr">
        <is>
          <t>06/2026</t>
        </is>
      </c>
    </row>
    <row r="1132">
      <c r="A1132" t="n">
        <v>89653</v>
      </c>
      <c r="B1132" t="n">
        <v>128</v>
      </c>
      <c r="C1132" s="556" t="n">
        <v>46174</v>
      </c>
      <c r="D1132" t="inlineStr">
        <is>
          <t>Love Cabaret</t>
        </is>
      </c>
      <c r="E1132" t="n">
        <v>19906</v>
      </c>
      <c r="F1132" t="inlineStr">
        <is>
          <t>SAL REFINADO CISNE 10X1KG</t>
        </is>
      </c>
      <c r="G1132" t="n">
        <v>5.7</v>
      </c>
      <c r="H1132" t="inlineStr">
        <is>
          <t>PC</t>
        </is>
      </c>
      <c r="I1132" t="inlineStr">
        <is>
          <t>06/2026</t>
        </is>
      </c>
    </row>
    <row r="1133">
      <c r="A1133" t="n">
        <v>89654</v>
      </c>
      <c r="B1133" t="n">
        <v>128</v>
      </c>
      <c r="C1133" s="556" t="n">
        <v>46174</v>
      </c>
      <c r="D1133" t="inlineStr">
        <is>
          <t>Love Cabaret</t>
        </is>
      </c>
      <c r="E1133" t="n">
        <v>18486</v>
      </c>
      <c r="F1133" t="inlineStr">
        <is>
          <t>CACHACA FAMIGERADA BRUTA 750ML</t>
        </is>
      </c>
      <c r="G1133" t="n">
        <v>7.7</v>
      </c>
      <c r="H1133" t="inlineStr">
        <is>
          <t>GR</t>
        </is>
      </c>
      <c r="I1133" t="inlineStr">
        <is>
          <t>06/2026</t>
        </is>
      </c>
    </row>
    <row r="1134">
      <c r="A1134" t="n">
        <v>89655</v>
      </c>
      <c r="B1134" t="n">
        <v>128</v>
      </c>
      <c r="C1134" s="556" t="n">
        <v>46174</v>
      </c>
      <c r="D1134" t="inlineStr">
        <is>
          <t>Love Cabaret</t>
        </is>
      </c>
      <c r="E1134" t="n">
        <v>27877</v>
      </c>
      <c r="F1134" t="inlineStr">
        <is>
          <t>VERMOUTH DRY APERITIVO SAN BASILI 750ML UN</t>
        </is>
      </c>
      <c r="G1134" t="n">
        <v>3.3</v>
      </c>
      <c r="H1134" t="inlineStr">
        <is>
          <t>UN</t>
        </is>
      </c>
      <c r="I1134" t="inlineStr">
        <is>
          <t>06/2026</t>
        </is>
      </c>
    </row>
    <row r="1135">
      <c r="A1135" t="n">
        <v>89656</v>
      </c>
      <c r="B1135" t="n">
        <v>128</v>
      </c>
      <c r="C1135" s="556" t="n">
        <v>46174</v>
      </c>
      <c r="D1135" t="inlineStr">
        <is>
          <t>Love Cabaret</t>
        </is>
      </c>
      <c r="E1135" t="n">
        <v>18153</v>
      </c>
      <c r="F1135" t="inlineStr">
        <is>
          <t>WHISKY BOURBON WOODFORD RESERVE 750ML</t>
        </is>
      </c>
      <c r="G1135" t="n">
        <v>1</v>
      </c>
      <c r="H1135" t="inlineStr">
        <is>
          <t>GR</t>
        </is>
      </c>
      <c r="I1135" t="inlineStr">
        <is>
          <t>06/2026</t>
        </is>
      </c>
    </row>
    <row r="1136">
      <c r="A1136" t="n">
        <v>89657</v>
      </c>
      <c r="B1136" t="n">
        <v>128</v>
      </c>
      <c r="C1136" s="556" t="n">
        <v>46174</v>
      </c>
      <c r="D1136" t="inlineStr">
        <is>
          <t>Love Cabaret</t>
        </is>
      </c>
      <c r="E1136" t="n">
        <v>27142</v>
      </c>
      <c r="F1136" t="inlineStr">
        <is>
          <t>PASTA DE PIMENTA GOCHUJANG KG</t>
        </is>
      </c>
      <c r="G1136" t="n">
        <v>2.31</v>
      </c>
      <c r="H1136" t="inlineStr">
        <is>
          <t>KG</t>
        </is>
      </c>
      <c r="I1136" t="inlineStr">
        <is>
          <t>06/2026</t>
        </is>
      </c>
    </row>
    <row r="1137">
      <c r="A1137" t="n">
        <v>89658</v>
      </c>
      <c r="B1137" t="n">
        <v>128</v>
      </c>
      <c r="C1137" s="556" t="n">
        <v>46174</v>
      </c>
      <c r="D1137" t="inlineStr">
        <is>
          <t>Love Cabaret</t>
        </is>
      </c>
      <c r="E1137" t="n">
        <v>18218</v>
      </c>
      <c r="F1137" t="inlineStr">
        <is>
          <t>VERMOUTH CINZANO ROSSO ARGENTINO 1L</t>
        </is>
      </c>
      <c r="G1137" t="n">
        <v>7</v>
      </c>
      <c r="H1137" t="inlineStr">
        <is>
          <t>GR</t>
        </is>
      </c>
      <c r="I1137" t="inlineStr">
        <is>
          <t>06/2026</t>
        </is>
      </c>
    </row>
    <row r="1138">
      <c r="A1138" t="n">
        <v>89659</v>
      </c>
      <c r="B1138" t="n">
        <v>128</v>
      </c>
      <c r="C1138" s="556" t="n">
        <v>46174</v>
      </c>
      <c r="D1138" t="inlineStr">
        <is>
          <t>Love Cabaret</t>
        </is>
      </c>
      <c r="E1138" t="n">
        <v>18312</v>
      </c>
      <c r="F1138" t="inlineStr">
        <is>
          <t>LICOR FRANGELICO 700ML</t>
        </is>
      </c>
      <c r="G1138" t="n">
        <v>1.59</v>
      </c>
      <c r="H1138" t="inlineStr">
        <is>
          <t>GR</t>
        </is>
      </c>
      <c r="I1138" t="inlineStr">
        <is>
          <t>06/2026</t>
        </is>
      </c>
    </row>
    <row r="1139">
      <c r="A1139" t="n">
        <v>89660</v>
      </c>
      <c r="B1139" t="n">
        <v>128</v>
      </c>
      <c r="C1139" s="556" t="n">
        <v>46174</v>
      </c>
      <c r="D1139" t="inlineStr">
        <is>
          <t>Love Cabaret</t>
        </is>
      </c>
      <c r="E1139" t="n">
        <v>24385</v>
      </c>
      <c r="F1139" t="inlineStr">
        <is>
          <t>MORANGO CONGELADO KG</t>
        </is>
      </c>
      <c r="G1139" t="n">
        <v>11</v>
      </c>
      <c r="H1139" t="inlineStr">
        <is>
          <t>KG</t>
        </is>
      </c>
      <c r="I1139" t="inlineStr">
        <is>
          <t>06/2026</t>
        </is>
      </c>
    </row>
    <row r="1140">
      <c r="A1140" t="n">
        <v>89661</v>
      </c>
      <c r="B1140" t="n">
        <v>128</v>
      </c>
      <c r="C1140" s="556" t="n">
        <v>46174</v>
      </c>
      <c r="D1140" t="inlineStr">
        <is>
          <t>Love Cabaret</t>
        </is>
      </c>
      <c r="E1140" t="n">
        <v>26148</v>
      </c>
      <c r="F1140" t="inlineStr">
        <is>
          <t xml:space="preserve">BITTER ANGOSTURA ORANGE 200ML </t>
        </is>
      </c>
      <c r="G1140" t="n">
        <v>0.92</v>
      </c>
      <c r="H1140" t="inlineStr">
        <is>
          <t>UN</t>
        </is>
      </c>
      <c r="I1140" t="inlineStr">
        <is>
          <t>06/2026</t>
        </is>
      </c>
    </row>
    <row r="1141">
      <c r="A1141" t="n">
        <v>89662</v>
      </c>
      <c r="B1141" t="n">
        <v>128</v>
      </c>
      <c r="C1141" s="556" t="n">
        <v>46174</v>
      </c>
      <c r="D1141" t="inlineStr">
        <is>
          <t>Love Cabaret</t>
        </is>
      </c>
      <c r="E1141" t="n">
        <v>18140</v>
      </c>
      <c r="F1141" t="inlineStr">
        <is>
          <t>WHISKY GENTLEMAN JACK SILVER 1L</t>
        </is>
      </c>
      <c r="G1141" t="n">
        <v>1</v>
      </c>
      <c r="H1141" t="inlineStr">
        <is>
          <t>GR</t>
        </is>
      </c>
      <c r="I1141" t="inlineStr">
        <is>
          <t>06/2026</t>
        </is>
      </c>
    </row>
    <row r="1142">
      <c r="A1142" t="n">
        <v>89663</v>
      </c>
      <c r="B1142" t="n">
        <v>128</v>
      </c>
      <c r="C1142" s="556" t="n">
        <v>46174</v>
      </c>
      <c r="D1142" t="inlineStr">
        <is>
          <t>Love Cabaret</t>
        </is>
      </c>
      <c r="E1142" t="n">
        <v>20985</v>
      </c>
      <c r="F1142" t="inlineStr">
        <is>
          <t>OLEO DE SOJA LIZA 900ML</t>
        </is>
      </c>
      <c r="G1142" t="n">
        <v>20</v>
      </c>
      <c r="H1142" t="inlineStr">
        <is>
          <t>UN</t>
        </is>
      </c>
      <c r="I1142" t="inlineStr">
        <is>
          <t>06/2026</t>
        </is>
      </c>
    </row>
    <row r="1143">
      <c r="A1143" t="n">
        <v>89664</v>
      </c>
      <c r="B1143" t="n">
        <v>128</v>
      </c>
      <c r="C1143" s="556" t="n">
        <v>46174</v>
      </c>
      <c r="D1143" t="inlineStr">
        <is>
          <t>Love Cabaret</t>
        </is>
      </c>
      <c r="E1143" t="n">
        <v>18550</v>
      </c>
      <c r="F1143" t="inlineStr">
        <is>
          <t>APERITIVO ANGOSTURA 200ML</t>
        </is>
      </c>
      <c r="G1143" t="n">
        <v>0.92</v>
      </c>
      <c r="H1143" t="inlineStr">
        <is>
          <t>GR</t>
        </is>
      </c>
      <c r="I1143" t="inlineStr">
        <is>
          <t>06/2026</t>
        </is>
      </c>
    </row>
    <row r="1144">
      <c r="A1144" t="n">
        <v>89665</v>
      </c>
      <c r="B1144" t="n">
        <v>128</v>
      </c>
      <c r="C1144" s="556" t="n">
        <v>46174</v>
      </c>
      <c r="D1144" t="inlineStr">
        <is>
          <t>Love Cabaret</t>
        </is>
      </c>
      <c r="E1144" t="n">
        <v>21017</v>
      </c>
      <c r="F1144" t="inlineStr">
        <is>
          <t>OLEO DE ALGODAO SAUDE C/14,5KG</t>
        </is>
      </c>
      <c r="G1144" t="n">
        <v>1</v>
      </c>
      <c r="H1144" t="inlineStr">
        <is>
          <t>BD</t>
        </is>
      </c>
      <c r="I1144" t="inlineStr">
        <is>
          <t>06/2026</t>
        </is>
      </c>
    </row>
    <row r="1145">
      <c r="A1145" t="n">
        <v>89666</v>
      </c>
      <c r="B1145" t="n">
        <v>128</v>
      </c>
      <c r="C1145" s="556" t="n">
        <v>46174</v>
      </c>
      <c r="D1145" t="inlineStr">
        <is>
          <t>Love Cabaret</t>
        </is>
      </c>
      <c r="E1145" t="n">
        <v>20301</v>
      </c>
      <c r="F1145" t="inlineStr">
        <is>
          <t>ARROZ BRANCO TIPO 1 CAMIL C/5KG</t>
        </is>
      </c>
      <c r="G1145" t="n">
        <v>7</v>
      </c>
      <c r="H1145" t="inlineStr">
        <is>
          <t>PC</t>
        </is>
      </c>
      <c r="I1145" t="inlineStr">
        <is>
          <t>06/2026</t>
        </is>
      </c>
    </row>
    <row r="1146">
      <c r="A1146" t="n">
        <v>89667</v>
      </c>
      <c r="B1146" t="n">
        <v>128</v>
      </c>
      <c r="C1146" s="556" t="n">
        <v>46174</v>
      </c>
      <c r="D1146" t="inlineStr">
        <is>
          <t>Love Cabaret</t>
        </is>
      </c>
      <c r="E1146" t="n">
        <v>20809</v>
      </c>
      <c r="F1146" t="inlineStr">
        <is>
          <t>CAFE PILAO ALMOFADA 500G</t>
        </is>
      </c>
      <c r="G1146" t="n">
        <v>5</v>
      </c>
      <c r="H1146" t="inlineStr">
        <is>
          <t>PC</t>
        </is>
      </c>
      <c r="I1146" t="inlineStr">
        <is>
          <t>06/2026</t>
        </is>
      </c>
    </row>
    <row r="1147">
      <c r="A1147" t="n">
        <v>89668</v>
      </c>
      <c r="B1147" t="n">
        <v>128</v>
      </c>
      <c r="C1147" s="556" t="n">
        <v>46174</v>
      </c>
      <c r="D1147" t="inlineStr">
        <is>
          <t>Love Cabaret</t>
        </is>
      </c>
      <c r="E1147" t="n">
        <v>18214</v>
      </c>
      <c r="F1147" t="inlineStr">
        <is>
          <t>VERMOUTH MARTINI BIANCO 750ML</t>
        </is>
      </c>
      <c r="G1147" t="n">
        <v>4.16</v>
      </c>
      <c r="H1147" t="inlineStr">
        <is>
          <t>GR</t>
        </is>
      </c>
      <c r="I1147" t="inlineStr">
        <is>
          <t>06/2026</t>
        </is>
      </c>
    </row>
    <row r="1148">
      <c r="A1148" t="n">
        <v>89669</v>
      </c>
      <c r="B1148" t="n">
        <v>128</v>
      </c>
      <c r="C1148" s="556" t="n">
        <v>46174</v>
      </c>
      <c r="D1148" t="inlineStr">
        <is>
          <t>Love Cabaret</t>
        </is>
      </c>
      <c r="E1148" t="n">
        <v>17893</v>
      </c>
      <c r="F1148" t="inlineStr">
        <is>
          <t>COCA-COLA LATA 350ML C/12UN</t>
        </is>
      </c>
      <c r="G1148" t="n">
        <v>3</v>
      </c>
      <c r="H1148" t="inlineStr">
        <is>
          <t>PC</t>
        </is>
      </c>
      <c r="I1148" t="inlineStr">
        <is>
          <t>06/2026</t>
        </is>
      </c>
    </row>
    <row r="1149">
      <c r="A1149" t="n">
        <v>89670</v>
      </c>
      <c r="B1149" t="n">
        <v>128</v>
      </c>
      <c r="C1149" s="556" t="n">
        <v>46174</v>
      </c>
      <c r="D1149" t="inlineStr">
        <is>
          <t>Love Cabaret</t>
        </is>
      </c>
      <c r="E1149" t="n">
        <v>18099</v>
      </c>
      <c r="F1149" t="inlineStr">
        <is>
          <t>WHISKY SINGLETON 12 ANOS SINGLE MALT 750ML</t>
        </is>
      </c>
      <c r="G1149" t="n">
        <v>0.6</v>
      </c>
      <c r="H1149" t="inlineStr">
        <is>
          <t>GR</t>
        </is>
      </c>
      <c r="I1149" t="inlineStr">
        <is>
          <t>06/2026</t>
        </is>
      </c>
    </row>
    <row r="1150">
      <c r="A1150" t="n">
        <v>89671</v>
      </c>
      <c r="B1150" t="n">
        <v>128</v>
      </c>
      <c r="C1150" s="556" t="n">
        <v>46174</v>
      </c>
      <c r="D1150" t="inlineStr">
        <is>
          <t>Love Cabaret</t>
        </is>
      </c>
      <c r="E1150" t="n">
        <v>18327</v>
      </c>
      <c r="F1150" t="inlineStr">
        <is>
          <t>LICOR COINTREAU 700ML</t>
        </is>
      </c>
      <c r="G1150" t="n">
        <v>1.23</v>
      </c>
      <c r="H1150" t="inlineStr">
        <is>
          <t>GR</t>
        </is>
      </c>
      <c r="I1150" t="inlineStr">
        <is>
          <t>06/2026</t>
        </is>
      </c>
    </row>
    <row r="1151">
      <c r="A1151" t="n">
        <v>89672</v>
      </c>
      <c r="B1151" t="n">
        <v>128</v>
      </c>
      <c r="C1151" s="556" t="n">
        <v>46174</v>
      </c>
      <c r="D1151" t="inlineStr">
        <is>
          <t>Love Cabaret</t>
        </is>
      </c>
      <c r="E1151" t="n">
        <v>18293</v>
      </c>
      <c r="F1151" t="inlineStr">
        <is>
          <t>LICOR BAILEYS 750ML</t>
        </is>
      </c>
      <c r="G1151" t="n">
        <v>1</v>
      </c>
      <c r="H1151" t="inlineStr">
        <is>
          <t>GR</t>
        </is>
      </c>
      <c r="I1151" t="inlineStr">
        <is>
          <t>06/2026</t>
        </is>
      </c>
    </row>
    <row r="1152">
      <c r="A1152" t="n">
        <v>89673</v>
      </c>
      <c r="B1152" t="n">
        <v>128</v>
      </c>
      <c r="C1152" s="556" t="n">
        <v>46174</v>
      </c>
      <c r="D1152" t="inlineStr">
        <is>
          <t>Love Cabaret</t>
        </is>
      </c>
      <c r="E1152" t="n">
        <v>18268</v>
      </c>
      <c r="F1152" t="inlineStr">
        <is>
          <t>RUM HAVANA CLUB 3 ANOS 750ML</t>
        </is>
      </c>
      <c r="G1152" t="n">
        <v>2</v>
      </c>
      <c r="H1152" t="inlineStr">
        <is>
          <t>GR</t>
        </is>
      </c>
      <c r="I1152" t="inlineStr">
        <is>
          <t>06/2026</t>
        </is>
      </c>
    </row>
    <row r="1153">
      <c r="A1153" t="n">
        <v>89674</v>
      </c>
      <c r="B1153" t="n">
        <v>128</v>
      </c>
      <c r="C1153" s="556" t="n">
        <v>46174</v>
      </c>
      <c r="D1153" t="inlineStr">
        <is>
          <t>Love Cabaret</t>
        </is>
      </c>
      <c r="E1153" t="n">
        <v>24676</v>
      </c>
      <c r="F1153" t="inlineStr">
        <is>
          <t>ACIDO ASCORBICO C/1KG</t>
        </is>
      </c>
      <c r="G1153" t="n">
        <v>2.03</v>
      </c>
      <c r="H1153" t="inlineStr">
        <is>
          <t>PC</t>
        </is>
      </c>
      <c r="I1153" t="inlineStr">
        <is>
          <t>06/2026</t>
        </is>
      </c>
    </row>
    <row r="1154">
      <c r="A1154" t="n">
        <v>89675</v>
      </c>
      <c r="B1154" t="n">
        <v>128</v>
      </c>
      <c r="C1154" s="556" t="n">
        <v>46174</v>
      </c>
      <c r="D1154" t="inlineStr">
        <is>
          <t>Love Cabaret</t>
        </is>
      </c>
      <c r="E1154" t="n">
        <v>25282</v>
      </c>
      <c r="F1154" t="inlineStr">
        <is>
          <t>FRUTOSE CRISTAL KG</t>
        </is>
      </c>
      <c r="G1154" t="n">
        <v>2.77</v>
      </c>
      <c r="H1154" t="inlineStr">
        <is>
          <t>KG</t>
        </is>
      </c>
      <c r="I1154" t="inlineStr">
        <is>
          <t>06/2026</t>
        </is>
      </c>
    </row>
    <row r="1155">
      <c r="A1155" t="n">
        <v>89676</v>
      </c>
      <c r="B1155" t="n">
        <v>128</v>
      </c>
      <c r="C1155" s="556" t="n">
        <v>46174</v>
      </c>
      <c r="D1155" t="inlineStr">
        <is>
          <t>Love Cabaret</t>
        </is>
      </c>
      <c r="E1155" t="n">
        <v>18313</v>
      </c>
      <c r="F1155" t="inlineStr">
        <is>
          <t>LICOR DRAMBUIE 750ML</t>
        </is>
      </c>
      <c r="G1155" t="n">
        <v>0.74</v>
      </c>
      <c r="H1155" t="inlineStr">
        <is>
          <t>GR</t>
        </is>
      </c>
      <c r="I1155" t="inlineStr">
        <is>
          <t>06/2026</t>
        </is>
      </c>
    </row>
    <row r="1156">
      <c r="A1156" t="n">
        <v>89677</v>
      </c>
      <c r="B1156" t="n">
        <v>128</v>
      </c>
      <c r="C1156" s="556" t="n">
        <v>46174</v>
      </c>
      <c r="D1156" t="inlineStr">
        <is>
          <t>Love Cabaret</t>
        </is>
      </c>
      <c r="E1156" t="n">
        <v>20114</v>
      </c>
      <c r="F1156" t="inlineStr">
        <is>
          <t>MACARRAO LINGUINE GRANO DURO DIVELLA  500GR</t>
        </is>
      </c>
      <c r="G1156" t="n">
        <v>12</v>
      </c>
      <c r="H1156" t="inlineStr">
        <is>
          <t>UN</t>
        </is>
      </c>
      <c r="I1156" t="inlineStr">
        <is>
          <t>06/2026</t>
        </is>
      </c>
    </row>
    <row r="1157">
      <c r="A1157" t="n">
        <v>89678</v>
      </c>
      <c r="B1157" t="n">
        <v>128</v>
      </c>
      <c r="C1157" s="556" t="n">
        <v>46174</v>
      </c>
      <c r="D1157" t="inlineStr">
        <is>
          <t>Love Cabaret</t>
        </is>
      </c>
      <c r="E1157" t="n">
        <v>17800</v>
      </c>
      <c r="F1157" t="inlineStr">
        <is>
          <t>VINHO BRANCO ALMADEN RIESLING 750ML</t>
        </is>
      </c>
      <c r="G1157" t="n">
        <v>4</v>
      </c>
      <c r="H1157" t="inlineStr">
        <is>
          <t>GR</t>
        </is>
      </c>
      <c r="I1157" t="inlineStr">
        <is>
          <t>06/2026</t>
        </is>
      </c>
    </row>
    <row r="1158">
      <c r="A1158" t="n">
        <v>89679</v>
      </c>
      <c r="B1158" t="n">
        <v>128</v>
      </c>
      <c r="C1158" s="556" t="n">
        <v>46174</v>
      </c>
      <c r="D1158" t="inlineStr">
        <is>
          <t>Love Cabaret</t>
        </is>
      </c>
      <c r="E1158" t="n">
        <v>23992</v>
      </c>
      <c r="F1158" t="inlineStr">
        <is>
          <t>ACIDO MALICO KG</t>
        </is>
      </c>
      <c r="G1158" t="n">
        <v>1.46</v>
      </c>
      <c r="H1158" t="inlineStr">
        <is>
          <t>KG</t>
        </is>
      </c>
      <c r="I1158" t="inlineStr">
        <is>
          <t>06/2026</t>
        </is>
      </c>
    </row>
    <row r="1159">
      <c r="A1159" t="n">
        <v>89680</v>
      </c>
      <c r="B1159" t="n">
        <v>128</v>
      </c>
      <c r="C1159" s="556" t="n">
        <v>46174</v>
      </c>
      <c r="D1159" t="inlineStr">
        <is>
          <t>Love Cabaret</t>
        </is>
      </c>
      <c r="E1159" t="n">
        <v>20308</v>
      </c>
      <c r="F1159" t="inlineStr">
        <is>
          <t>ARROZ ARBORIO CAMIL C/2KG</t>
        </is>
      </c>
      <c r="G1159" t="n">
        <v>4</v>
      </c>
      <c r="H1159" t="inlineStr">
        <is>
          <t>PC</t>
        </is>
      </c>
      <c r="I1159" t="inlineStr">
        <is>
          <t>06/2026</t>
        </is>
      </c>
    </row>
    <row r="1160">
      <c r="A1160" t="n">
        <v>89681</v>
      </c>
      <c r="B1160" t="n">
        <v>128</v>
      </c>
      <c r="C1160" s="556" t="n">
        <v>46174</v>
      </c>
      <c r="D1160" t="inlineStr">
        <is>
          <t>Love Cabaret</t>
        </is>
      </c>
      <c r="E1160" t="n">
        <v>23074</v>
      </c>
      <c r="F1160" t="inlineStr">
        <is>
          <t>QUEIJO EMMENTAL KG</t>
        </is>
      </c>
      <c r="G1160" t="n">
        <v>1.2</v>
      </c>
      <c r="H1160" t="inlineStr">
        <is>
          <t>KG</t>
        </is>
      </c>
      <c r="I1160" t="inlineStr">
        <is>
          <t>06/2026</t>
        </is>
      </c>
    </row>
    <row r="1161">
      <c r="A1161" t="n">
        <v>89682</v>
      </c>
      <c r="B1161" t="n">
        <v>128</v>
      </c>
      <c r="C1161" s="556" t="n">
        <v>46174</v>
      </c>
      <c r="D1161" t="inlineStr">
        <is>
          <t>Love Cabaret</t>
        </is>
      </c>
      <c r="E1161" t="n">
        <v>18111</v>
      </c>
      <c r="F1161" t="inlineStr">
        <is>
          <t>WHISKY JOHNNIE WALKER RED LABEL 1L</t>
        </is>
      </c>
      <c r="G1161" t="n">
        <v>1</v>
      </c>
      <c r="H1161" t="inlineStr">
        <is>
          <t>GR</t>
        </is>
      </c>
      <c r="I1161" t="inlineStr">
        <is>
          <t>06/2026</t>
        </is>
      </c>
    </row>
    <row r="1162">
      <c r="A1162" t="n">
        <v>89683</v>
      </c>
      <c r="B1162" t="n">
        <v>128</v>
      </c>
      <c r="C1162" s="556" t="n">
        <v>46174</v>
      </c>
      <c r="D1162" t="inlineStr">
        <is>
          <t>Love Cabaret</t>
        </is>
      </c>
      <c r="E1162" t="n">
        <v>20242</v>
      </c>
      <c r="F1162" t="inlineStr">
        <is>
          <t>FEIJAO CARIOCA CAMIL C/2KG</t>
        </is>
      </c>
      <c r="G1162" t="n">
        <v>5</v>
      </c>
      <c r="H1162" t="inlineStr">
        <is>
          <t>PC</t>
        </is>
      </c>
      <c r="I1162" t="inlineStr">
        <is>
          <t>06/2026</t>
        </is>
      </c>
    </row>
    <row r="1163">
      <c r="A1163" t="n">
        <v>89684</v>
      </c>
      <c r="B1163" t="n">
        <v>128</v>
      </c>
      <c r="C1163" s="556" t="n">
        <v>46174</v>
      </c>
      <c r="D1163" t="inlineStr">
        <is>
          <t>Love Cabaret</t>
        </is>
      </c>
      <c r="E1163" t="n">
        <v>27814</v>
      </c>
      <c r="F1163" t="inlineStr">
        <is>
          <t>PESSEGO EM CALDA FALANI 820GR</t>
        </is>
      </c>
      <c r="G1163" t="n">
        <v>4.47</v>
      </c>
      <c r="H1163" t="inlineStr">
        <is>
          <t>GR</t>
        </is>
      </c>
      <c r="I1163" t="inlineStr">
        <is>
          <t>06/2026</t>
        </is>
      </c>
    </row>
    <row r="1164">
      <c r="A1164" t="n">
        <v>89685</v>
      </c>
      <c r="B1164" t="n">
        <v>128</v>
      </c>
      <c r="C1164" s="556" t="n">
        <v>46174</v>
      </c>
      <c r="D1164" t="inlineStr">
        <is>
          <t>Love Cabaret</t>
        </is>
      </c>
      <c r="E1164" t="n">
        <v>20358</v>
      </c>
      <c r="F1164" t="inlineStr">
        <is>
          <t>FARINHA PANKO ROMARIZ C/1KG</t>
        </is>
      </c>
      <c r="G1164" t="n">
        <v>6</v>
      </c>
      <c r="H1164" t="inlineStr">
        <is>
          <t>PC</t>
        </is>
      </c>
      <c r="I1164" t="inlineStr">
        <is>
          <t>06/2026</t>
        </is>
      </c>
    </row>
    <row r="1165">
      <c r="A1165" t="n">
        <v>89686</v>
      </c>
      <c r="B1165" t="n">
        <v>128</v>
      </c>
      <c r="C1165" s="556" t="n">
        <v>46174</v>
      </c>
      <c r="D1165" t="inlineStr">
        <is>
          <t>Love Cabaret</t>
        </is>
      </c>
      <c r="E1165" t="n">
        <v>19857</v>
      </c>
      <c r="F1165" t="inlineStr">
        <is>
          <t>ACIDO CITRICO KG</t>
        </is>
      </c>
      <c r="G1165" t="n">
        <v>1.48</v>
      </c>
      <c r="H1165" t="inlineStr">
        <is>
          <t>KG</t>
        </is>
      </c>
      <c r="I1165" t="inlineStr">
        <is>
          <t>06/2026</t>
        </is>
      </c>
    </row>
    <row r="1166">
      <c r="A1166" t="n">
        <v>89687</v>
      </c>
      <c r="B1166" t="n">
        <v>128</v>
      </c>
      <c r="C1166" s="556" t="n">
        <v>46174</v>
      </c>
      <c r="D1166" t="inlineStr">
        <is>
          <t>Love Cabaret</t>
        </is>
      </c>
      <c r="E1166" t="n">
        <v>18272</v>
      </c>
      <c r="F1166" t="inlineStr">
        <is>
          <t>RUM BACARDI SUPERIOR CARTA BLANCA 980ML</t>
        </is>
      </c>
      <c r="G1166" t="n">
        <v>1.95</v>
      </c>
      <c r="H1166" t="inlineStr">
        <is>
          <t>GR</t>
        </is>
      </c>
      <c r="I1166" t="inlineStr">
        <is>
          <t>06/2026</t>
        </is>
      </c>
    </row>
    <row r="1167">
      <c r="A1167" t="n">
        <v>89688</v>
      </c>
      <c r="B1167" t="n">
        <v>128</v>
      </c>
      <c r="C1167" s="556" t="n">
        <v>46174</v>
      </c>
      <c r="D1167" t="inlineStr">
        <is>
          <t>Love Cabaret</t>
        </is>
      </c>
      <c r="E1167" t="n">
        <v>20053</v>
      </c>
      <c r="F1167" t="inlineStr">
        <is>
          <t>KETCHUP TRADICIONAL HEMMER C/3,8KG</t>
        </is>
      </c>
      <c r="G1167" t="n">
        <v>1.7</v>
      </c>
      <c r="H1167" t="inlineStr">
        <is>
          <t>PC</t>
        </is>
      </c>
      <c r="I1167" t="inlineStr">
        <is>
          <t>06/2026</t>
        </is>
      </c>
    </row>
    <row r="1168">
      <c r="A1168" t="n">
        <v>89689</v>
      </c>
      <c r="B1168" t="n">
        <v>128</v>
      </c>
      <c r="C1168" s="556" t="n">
        <v>46174</v>
      </c>
      <c r="D1168" t="inlineStr">
        <is>
          <t>Love Cabaret</t>
        </is>
      </c>
      <c r="E1168" t="n">
        <v>20190</v>
      </c>
      <c r="F1168" t="inlineStr">
        <is>
          <t>AMENDOIM CRU S/ SAL S/ PELE 1KG</t>
        </is>
      </c>
      <c r="G1168" t="n">
        <v>3.8</v>
      </c>
      <c r="H1168" t="inlineStr">
        <is>
          <t>UN</t>
        </is>
      </c>
      <c r="I1168" t="inlineStr">
        <is>
          <t>06/2026</t>
        </is>
      </c>
    </row>
    <row r="1169">
      <c r="A1169" t="n">
        <v>89690</v>
      </c>
      <c r="B1169" t="n">
        <v>128</v>
      </c>
      <c r="C1169" s="556" t="n">
        <v>46174</v>
      </c>
      <c r="D1169" t="inlineStr">
        <is>
          <t>Love Cabaret</t>
        </is>
      </c>
      <c r="E1169" t="n">
        <v>24529</v>
      </c>
      <c r="F1169" t="inlineStr">
        <is>
          <t>REFRIGERANTE LIMAO FYS 350ML C/12</t>
        </is>
      </c>
      <c r="G1169" t="n">
        <v>1.67</v>
      </c>
      <c r="H1169" t="inlineStr">
        <is>
          <t>PC</t>
        </is>
      </c>
      <c r="I1169" t="inlineStr">
        <is>
          <t>06/2026</t>
        </is>
      </c>
    </row>
    <row r="1170">
      <c r="A1170" t="n">
        <v>89691</v>
      </c>
      <c r="B1170" t="n">
        <v>128</v>
      </c>
      <c r="C1170" s="556" t="n">
        <v>46174</v>
      </c>
      <c r="D1170" t="inlineStr">
        <is>
          <t>Love Cabaret</t>
        </is>
      </c>
      <c r="E1170" t="n">
        <v>20213</v>
      </c>
      <c r="F1170" t="inlineStr">
        <is>
          <t>GRAO DE BICO CAMIL C/2KG</t>
        </is>
      </c>
      <c r="G1170" t="n">
        <v>2</v>
      </c>
      <c r="H1170" t="inlineStr">
        <is>
          <t>PC</t>
        </is>
      </c>
      <c r="I1170" t="inlineStr">
        <is>
          <t>06/2026</t>
        </is>
      </c>
    </row>
    <row r="1171">
      <c r="A1171" t="n">
        <v>89692</v>
      </c>
      <c r="B1171" t="n">
        <v>128</v>
      </c>
      <c r="C1171" s="556" t="n">
        <v>46174</v>
      </c>
      <c r="D1171" t="inlineStr">
        <is>
          <t>Love Cabaret</t>
        </is>
      </c>
      <c r="E1171" t="n">
        <v>19034</v>
      </c>
      <c r="F1171" t="inlineStr">
        <is>
          <t>COXA E SOBRECOXA COM OSSO E COM PELE KG</t>
        </is>
      </c>
      <c r="G1171" t="n">
        <v>7</v>
      </c>
      <c r="H1171" t="inlineStr">
        <is>
          <t>KG</t>
        </is>
      </c>
      <c r="I1171" t="inlineStr">
        <is>
          <t>06/2026</t>
        </is>
      </c>
    </row>
    <row r="1172">
      <c r="A1172" t="n">
        <v>89693</v>
      </c>
      <c r="B1172" t="n">
        <v>128</v>
      </c>
      <c r="C1172" s="556" t="n">
        <v>46174</v>
      </c>
      <c r="D1172" t="inlineStr">
        <is>
          <t>Love Cabaret</t>
        </is>
      </c>
      <c r="E1172" t="n">
        <v>25441</v>
      </c>
      <c r="F1172" t="inlineStr">
        <is>
          <t>AGUA TONICA PRATA ZERO 269ML UN</t>
        </is>
      </c>
      <c r="G1172" t="n">
        <v>19</v>
      </c>
      <c r="H1172" t="inlineStr">
        <is>
          <t>UN</t>
        </is>
      </c>
      <c r="I1172" t="inlineStr">
        <is>
          <t>06/2026</t>
        </is>
      </c>
    </row>
    <row r="1173">
      <c r="A1173" t="n">
        <v>89694</v>
      </c>
      <c r="B1173" t="n">
        <v>128</v>
      </c>
      <c r="C1173" s="556" t="n">
        <v>46174</v>
      </c>
      <c r="D1173" t="inlineStr">
        <is>
          <t>Love Cabaret</t>
        </is>
      </c>
      <c r="E1173" t="n">
        <v>18157</v>
      </c>
      <c r="F1173" t="inlineStr">
        <is>
          <t>WHISKY BOURBON BULLEIT 750ML</t>
        </is>
      </c>
      <c r="G1173" t="n">
        <v>0.28</v>
      </c>
      <c r="H1173" t="inlineStr">
        <is>
          <t>GR</t>
        </is>
      </c>
      <c r="I1173" t="inlineStr">
        <is>
          <t>06/2026</t>
        </is>
      </c>
    </row>
    <row r="1174">
      <c r="A1174" t="n">
        <v>89695</v>
      </c>
      <c r="B1174" t="n">
        <v>128</v>
      </c>
      <c r="C1174" s="556" t="n">
        <v>46174</v>
      </c>
      <c r="D1174" t="inlineStr">
        <is>
          <t>Love Cabaret</t>
        </is>
      </c>
      <c r="E1174" t="n">
        <v>18444</v>
      </c>
      <c r="F1174" t="inlineStr">
        <is>
          <t>CACHACA MATO DENTRO OURO 980ML</t>
        </is>
      </c>
      <c r="G1174" t="n">
        <v>1.69</v>
      </c>
      <c r="H1174" t="inlineStr">
        <is>
          <t>UN</t>
        </is>
      </c>
      <c r="I1174" t="inlineStr">
        <is>
          <t>06/2026</t>
        </is>
      </c>
    </row>
    <row r="1175">
      <c r="A1175" t="n">
        <v>89696</v>
      </c>
      <c r="B1175" t="n">
        <v>128</v>
      </c>
      <c r="C1175" s="556" t="n">
        <v>46174</v>
      </c>
      <c r="D1175" t="inlineStr">
        <is>
          <t>Love Cabaret</t>
        </is>
      </c>
      <c r="E1175" t="n">
        <v>20315</v>
      </c>
      <c r="F1175" t="inlineStr">
        <is>
          <t>FARINHA DE ARROZ MANINHO 1KG</t>
        </is>
      </c>
      <c r="G1175" t="n">
        <v>7</v>
      </c>
      <c r="H1175" t="inlineStr">
        <is>
          <t>UN</t>
        </is>
      </c>
      <c r="I1175" t="inlineStr">
        <is>
          <t>06/2026</t>
        </is>
      </c>
    </row>
    <row r="1176">
      <c r="A1176" t="n">
        <v>89697</v>
      </c>
      <c r="B1176" t="n">
        <v>128</v>
      </c>
      <c r="C1176" s="556" t="n">
        <v>46174</v>
      </c>
      <c r="D1176" t="inlineStr">
        <is>
          <t>Love Cabaret</t>
        </is>
      </c>
      <c r="E1176" t="n">
        <v>20871</v>
      </c>
      <c r="F1176" t="inlineStr">
        <is>
          <t>MELADO DE CANA JR C/1,3KG</t>
        </is>
      </c>
      <c r="G1176" t="n">
        <v>3</v>
      </c>
      <c r="H1176" t="inlineStr">
        <is>
          <t>PT</t>
        </is>
      </c>
      <c r="I1176" t="inlineStr">
        <is>
          <t>06/2026</t>
        </is>
      </c>
    </row>
    <row r="1177">
      <c r="A1177" t="n">
        <v>89698</v>
      </c>
      <c r="B1177" t="n">
        <v>128</v>
      </c>
      <c r="C1177" s="556" t="n">
        <v>46174</v>
      </c>
      <c r="D1177" t="inlineStr">
        <is>
          <t>Love Cabaret</t>
        </is>
      </c>
      <c r="E1177" t="n">
        <v>24110</v>
      </c>
      <c r="F1177" t="inlineStr">
        <is>
          <t>CANELA EM PO KG</t>
        </is>
      </c>
      <c r="G1177" t="n">
        <v>0.57</v>
      </c>
      <c r="H1177" t="inlineStr">
        <is>
          <t>KG</t>
        </is>
      </c>
      <c r="I1177" t="inlineStr">
        <is>
          <t>06/2026</t>
        </is>
      </c>
    </row>
    <row r="1178">
      <c r="A1178" t="n">
        <v>89699</v>
      </c>
      <c r="B1178" t="n">
        <v>128</v>
      </c>
      <c r="C1178" s="556" t="n">
        <v>46174</v>
      </c>
      <c r="D1178" t="inlineStr">
        <is>
          <t>Love Cabaret</t>
        </is>
      </c>
      <c r="E1178" t="n">
        <v>25075</v>
      </c>
      <c r="F1178" t="inlineStr">
        <is>
          <t>MASSA PARA LASANHA ADRIA C/500G</t>
        </is>
      </c>
      <c r="G1178" t="n">
        <v>3</v>
      </c>
      <c r="H1178" t="inlineStr">
        <is>
          <t>PC</t>
        </is>
      </c>
      <c r="I1178" t="inlineStr">
        <is>
          <t>06/2026</t>
        </is>
      </c>
    </row>
    <row r="1179">
      <c r="A1179" t="n">
        <v>89700</v>
      </c>
      <c r="B1179" t="n">
        <v>128</v>
      </c>
      <c r="C1179" s="556" t="n">
        <v>46174</v>
      </c>
      <c r="D1179" t="inlineStr">
        <is>
          <t>Love Cabaret</t>
        </is>
      </c>
      <c r="E1179" t="n">
        <v>18696</v>
      </c>
      <c r="F1179" t="inlineStr">
        <is>
          <t>BISTECA SUINA KG</t>
        </is>
      </c>
      <c r="G1179" t="n">
        <v>2.5</v>
      </c>
      <c r="H1179" t="inlineStr">
        <is>
          <t>KG</t>
        </is>
      </c>
      <c r="I1179" t="inlineStr">
        <is>
          <t>06/2026</t>
        </is>
      </c>
    </row>
    <row r="1180">
      <c r="A1180" t="n">
        <v>89701</v>
      </c>
      <c r="B1180" t="n">
        <v>128</v>
      </c>
      <c r="C1180" s="556" t="n">
        <v>46174</v>
      </c>
      <c r="D1180" t="inlineStr">
        <is>
          <t>Love Cabaret</t>
        </is>
      </c>
      <c r="E1180" t="n">
        <v>19969</v>
      </c>
      <c r="F1180" t="inlineStr">
        <is>
          <t>MOLHO SHOYO CEPERA C/1,010L</t>
        </is>
      </c>
      <c r="G1180" t="n">
        <v>4.2</v>
      </c>
      <c r="H1180" t="inlineStr">
        <is>
          <t>FR</t>
        </is>
      </c>
      <c r="I1180" t="inlineStr">
        <is>
          <t>06/2026</t>
        </is>
      </c>
    </row>
    <row r="1181">
      <c r="A1181" t="n">
        <v>89702</v>
      </c>
      <c r="B1181" t="n">
        <v>128</v>
      </c>
      <c r="C1181" s="556" t="n">
        <v>46174</v>
      </c>
      <c r="D1181" t="inlineStr">
        <is>
          <t>Love Cabaret</t>
        </is>
      </c>
      <c r="E1181" t="n">
        <v>19585</v>
      </c>
      <c r="F1181" t="inlineStr">
        <is>
          <t>PIMENTA BIQUINHO VERMELHA YGUARA C/2KG</t>
        </is>
      </c>
      <c r="G1181" t="n">
        <v>1</v>
      </c>
      <c r="H1181" t="inlineStr">
        <is>
          <t>BD</t>
        </is>
      </c>
      <c r="I1181" t="inlineStr">
        <is>
          <t>06/2026</t>
        </is>
      </c>
    </row>
    <row r="1182">
      <c r="A1182" t="n">
        <v>89703</v>
      </c>
      <c r="B1182" t="n">
        <v>128</v>
      </c>
      <c r="C1182" s="556" t="n">
        <v>46174</v>
      </c>
      <c r="D1182" t="inlineStr">
        <is>
          <t>Love Cabaret</t>
        </is>
      </c>
      <c r="E1182" t="n">
        <v>21075</v>
      </c>
      <c r="F1182" t="inlineStr">
        <is>
          <t>ACUCAR DEMERARA UNIAO C/1KG</t>
        </is>
      </c>
      <c r="G1182" t="n">
        <v>6</v>
      </c>
      <c r="H1182" t="inlineStr">
        <is>
          <t>PC</t>
        </is>
      </c>
      <c r="I1182" t="inlineStr">
        <is>
          <t>06/2026</t>
        </is>
      </c>
    </row>
    <row r="1183">
      <c r="A1183" t="n">
        <v>89704</v>
      </c>
      <c r="B1183" t="n">
        <v>128</v>
      </c>
      <c r="C1183" s="556" t="n">
        <v>46174</v>
      </c>
      <c r="D1183" t="inlineStr">
        <is>
          <t>Love Cabaret</t>
        </is>
      </c>
      <c r="E1183" t="n">
        <v>19527</v>
      </c>
      <c r="F1183" t="inlineStr">
        <is>
          <t>VAGEM HOLANDESA KG</t>
        </is>
      </c>
      <c r="G1183" t="n">
        <v>1</v>
      </c>
      <c r="H1183" t="inlineStr">
        <is>
          <t>KG</t>
        </is>
      </c>
      <c r="I1183" t="inlineStr">
        <is>
          <t>06/2026</t>
        </is>
      </c>
    </row>
    <row r="1184">
      <c r="A1184" t="n">
        <v>89705</v>
      </c>
      <c r="B1184" t="n">
        <v>128</v>
      </c>
      <c r="C1184" s="556" t="n">
        <v>46174</v>
      </c>
      <c r="D1184" t="inlineStr">
        <is>
          <t>Love Cabaret</t>
        </is>
      </c>
      <c r="E1184" t="n">
        <v>23096</v>
      </c>
      <c r="F1184" t="inlineStr">
        <is>
          <t>OVO BRANCO UN</t>
        </is>
      </c>
      <c r="G1184" t="n">
        <v>41</v>
      </c>
      <c r="H1184" t="inlineStr">
        <is>
          <t>UN</t>
        </is>
      </c>
      <c r="I1184" t="inlineStr">
        <is>
          <t>06/2026</t>
        </is>
      </c>
    </row>
    <row r="1185">
      <c r="A1185" t="n">
        <v>89706</v>
      </c>
      <c r="B1185" t="n">
        <v>128</v>
      </c>
      <c r="C1185" s="556" t="n">
        <v>46174</v>
      </c>
      <c r="D1185" t="inlineStr">
        <is>
          <t>Love Cabaret</t>
        </is>
      </c>
      <c r="E1185" t="n">
        <v>20653</v>
      </c>
      <c r="F1185" t="inlineStr">
        <is>
          <t>LEITE DE COCO SOCOCO C/1L UN</t>
        </is>
      </c>
      <c r="G1185" t="n">
        <v>1</v>
      </c>
      <c r="H1185" t="inlineStr">
        <is>
          <t>UN</t>
        </is>
      </c>
      <c r="I1185" t="inlineStr">
        <is>
          <t>06/2026</t>
        </is>
      </c>
    </row>
    <row r="1186">
      <c r="A1186" t="n">
        <v>89707</v>
      </c>
      <c r="B1186" t="n">
        <v>128</v>
      </c>
      <c r="C1186" s="556" t="n">
        <v>46174</v>
      </c>
      <c r="D1186" t="inlineStr">
        <is>
          <t>Love Cabaret</t>
        </is>
      </c>
      <c r="E1186" t="n">
        <v>18542</v>
      </c>
      <c r="F1186" t="inlineStr">
        <is>
          <t>APERITIVO CYNAR 70 PROOF 1L</t>
        </is>
      </c>
      <c r="G1186" t="n">
        <v>0.25</v>
      </c>
      <c r="H1186" t="inlineStr">
        <is>
          <t>GR</t>
        </is>
      </c>
      <c r="I1186" t="inlineStr">
        <is>
          <t>06/2026</t>
        </is>
      </c>
    </row>
    <row r="1187">
      <c r="A1187" t="n">
        <v>89708</v>
      </c>
      <c r="B1187" t="n">
        <v>128</v>
      </c>
      <c r="C1187" s="556" t="n">
        <v>46174</v>
      </c>
      <c r="D1187" t="inlineStr">
        <is>
          <t>Love Cabaret</t>
        </is>
      </c>
      <c r="E1187" t="n">
        <v>26020</v>
      </c>
      <c r="F1187" t="inlineStr">
        <is>
          <t>CREME DE LEITE PIRACANJUBA TP 1,030 KG  UN</t>
        </is>
      </c>
      <c r="G1187" t="n">
        <v>2</v>
      </c>
      <c r="H1187" t="inlineStr">
        <is>
          <t>UN</t>
        </is>
      </c>
      <c r="I1187" t="inlineStr">
        <is>
          <t>06/2026</t>
        </is>
      </c>
    </row>
    <row r="1188">
      <c r="A1188" t="n">
        <v>89709</v>
      </c>
      <c r="B1188" t="n">
        <v>128</v>
      </c>
      <c r="C1188" s="556" t="n">
        <v>46174</v>
      </c>
      <c r="D1188" t="inlineStr">
        <is>
          <t>Love Cabaret</t>
        </is>
      </c>
      <c r="E1188" t="n">
        <v>24509</v>
      </c>
      <c r="F1188" t="inlineStr">
        <is>
          <t>CEBOLA BRANCA KG</t>
        </is>
      </c>
      <c r="G1188" t="n">
        <v>5</v>
      </c>
      <c r="H1188" t="inlineStr">
        <is>
          <t>KG</t>
        </is>
      </c>
      <c r="I1188" t="inlineStr">
        <is>
          <t>06/2026</t>
        </is>
      </c>
    </row>
    <row r="1189">
      <c r="A1189" t="n">
        <v>89710</v>
      </c>
      <c r="B1189" t="n">
        <v>128</v>
      </c>
      <c r="C1189" s="556" t="n">
        <v>46174</v>
      </c>
      <c r="D1189" t="inlineStr">
        <is>
          <t>Love Cabaret</t>
        </is>
      </c>
      <c r="E1189" t="n">
        <v>24296</v>
      </c>
      <c r="F1189" t="inlineStr">
        <is>
          <t>GERGELIM BRANCO KG</t>
        </is>
      </c>
      <c r="G1189" t="n">
        <v>0.65</v>
      </c>
      <c r="H1189" t="inlineStr">
        <is>
          <t>KG</t>
        </is>
      </c>
      <c r="I1189" t="inlineStr">
        <is>
          <t>06/2026</t>
        </is>
      </c>
    </row>
    <row r="1190">
      <c r="A1190" t="n">
        <v>89711</v>
      </c>
      <c r="B1190" t="n">
        <v>128</v>
      </c>
      <c r="C1190" s="556" t="n">
        <v>46174</v>
      </c>
      <c r="D1190" t="inlineStr">
        <is>
          <t>Love Cabaret</t>
        </is>
      </c>
      <c r="E1190" t="n">
        <v>20202</v>
      </c>
      <c r="F1190" t="inlineStr">
        <is>
          <t>VINAGRE DE ARROZ CASTELO 750ML UN</t>
        </is>
      </c>
      <c r="G1190" t="n">
        <v>2.2</v>
      </c>
      <c r="H1190" t="inlineStr">
        <is>
          <t>UN</t>
        </is>
      </c>
      <c r="I1190" t="inlineStr">
        <is>
          <t>06/2026</t>
        </is>
      </c>
    </row>
    <row r="1191">
      <c r="A1191" t="n">
        <v>89712</v>
      </c>
      <c r="B1191" t="n">
        <v>128</v>
      </c>
      <c r="C1191" s="556" t="n">
        <v>46174</v>
      </c>
      <c r="D1191" t="inlineStr">
        <is>
          <t>Love Cabaret</t>
        </is>
      </c>
      <c r="E1191" t="n">
        <v>23511</v>
      </c>
      <c r="F1191" t="inlineStr">
        <is>
          <t>MOSTARDA AMARELA KG</t>
        </is>
      </c>
      <c r="G1191" t="n">
        <v>0.8</v>
      </c>
      <c r="H1191" t="inlineStr">
        <is>
          <t>KG</t>
        </is>
      </c>
      <c r="I1191" t="inlineStr">
        <is>
          <t>06/2026</t>
        </is>
      </c>
    </row>
    <row r="1192">
      <c r="A1192" t="n">
        <v>89713</v>
      </c>
      <c r="B1192" t="n">
        <v>128</v>
      </c>
      <c r="C1192" s="556" t="n">
        <v>46174</v>
      </c>
      <c r="D1192" t="inlineStr">
        <is>
          <t>Love Cabaret</t>
        </is>
      </c>
      <c r="E1192" t="n">
        <v>19564</v>
      </c>
      <c r="F1192" t="inlineStr">
        <is>
          <t>PIMENTA VERMELHA KG</t>
        </is>
      </c>
      <c r="G1192" t="n">
        <v>1</v>
      </c>
      <c r="H1192" t="inlineStr">
        <is>
          <t>KG</t>
        </is>
      </c>
      <c r="I1192" t="inlineStr">
        <is>
          <t>06/2026</t>
        </is>
      </c>
    </row>
    <row r="1193">
      <c r="A1193" t="n">
        <v>89714</v>
      </c>
      <c r="B1193" t="n">
        <v>128</v>
      </c>
      <c r="C1193" s="556" t="n">
        <v>46174</v>
      </c>
      <c r="D1193" t="inlineStr">
        <is>
          <t>Love Cabaret</t>
        </is>
      </c>
      <c r="E1193" t="n">
        <v>26172</v>
      </c>
      <c r="F1193" t="inlineStr">
        <is>
          <t>REFRIGERANTE FYS TONICA LIMAO SICILIANO 350ML</t>
        </is>
      </c>
      <c r="G1193" t="n">
        <v>2.42</v>
      </c>
      <c r="H1193" t="inlineStr">
        <is>
          <t>UN</t>
        </is>
      </c>
      <c r="I1193" t="inlineStr">
        <is>
          <t>06/2026</t>
        </is>
      </c>
    </row>
    <row r="1194">
      <c r="A1194" t="n">
        <v>89715</v>
      </c>
      <c r="B1194" t="n">
        <v>128</v>
      </c>
      <c r="C1194" s="556" t="n">
        <v>46174</v>
      </c>
      <c r="D1194" t="inlineStr">
        <is>
          <t>Love Cabaret</t>
        </is>
      </c>
      <c r="E1194" t="n">
        <v>20022</v>
      </c>
      <c r="F1194" t="inlineStr">
        <is>
          <t>FERMENTO QUIMICO ROYAL 250G</t>
        </is>
      </c>
      <c r="G1194" t="n">
        <v>1</v>
      </c>
      <c r="H1194" t="inlineStr">
        <is>
          <t>UN</t>
        </is>
      </c>
      <c r="I1194" t="inlineStr">
        <is>
          <t>06/2026</t>
        </is>
      </c>
    </row>
    <row r="1195">
      <c r="A1195" t="n">
        <v>89716</v>
      </c>
      <c r="B1195" t="n">
        <v>128</v>
      </c>
      <c r="C1195" s="556" t="n">
        <v>46174</v>
      </c>
      <c r="D1195" t="inlineStr">
        <is>
          <t>Love Cabaret</t>
        </is>
      </c>
      <c r="E1195" t="n">
        <v>23884</v>
      </c>
      <c r="F1195" t="inlineStr">
        <is>
          <t>VINAGRE DE MACA L</t>
        </is>
      </c>
      <c r="G1195" t="n">
        <v>1</v>
      </c>
      <c r="H1195" t="inlineStr">
        <is>
          <t>LT</t>
        </is>
      </c>
      <c r="I1195" t="inlineStr">
        <is>
          <t>06/2026</t>
        </is>
      </c>
    </row>
    <row r="1196">
      <c r="A1196" t="n">
        <v>89717</v>
      </c>
      <c r="B1196" t="n">
        <v>128</v>
      </c>
      <c r="C1196" s="556" t="n">
        <v>46174</v>
      </c>
      <c r="D1196" t="inlineStr">
        <is>
          <t>Love Cabaret</t>
        </is>
      </c>
      <c r="E1196" t="n">
        <v>19415</v>
      </c>
      <c r="F1196" t="inlineStr">
        <is>
          <t>MARGARINA COM SAL QUALY 500G UN</t>
        </is>
      </c>
      <c r="G1196" t="n">
        <v>1</v>
      </c>
      <c r="H1196" t="inlineStr">
        <is>
          <t>UN</t>
        </is>
      </c>
      <c r="I1196" t="inlineStr">
        <is>
          <t>06/2026</t>
        </is>
      </c>
    </row>
    <row r="1197">
      <c r="A1197" t="n">
        <v>89718</v>
      </c>
      <c r="B1197" t="n">
        <v>128</v>
      </c>
      <c r="C1197" s="556" t="n">
        <v>46174</v>
      </c>
      <c r="D1197" t="inlineStr">
        <is>
          <t>Love Cabaret</t>
        </is>
      </c>
      <c r="E1197" t="n">
        <v>26173</v>
      </c>
      <c r="F1197" t="inlineStr">
        <is>
          <t>REFRIGERANTE FYS TONICA ZERO 350ML</t>
        </is>
      </c>
      <c r="G1197" t="n">
        <v>1.75</v>
      </c>
      <c r="H1197" t="inlineStr">
        <is>
          <t>UN</t>
        </is>
      </c>
      <c r="I1197" t="inlineStr">
        <is>
          <t>06/2026</t>
        </is>
      </c>
    </row>
    <row r="1198">
      <c r="A1198" t="n">
        <v>89719</v>
      </c>
      <c r="B1198" t="n">
        <v>128</v>
      </c>
      <c r="C1198" s="556" t="n">
        <v>46174</v>
      </c>
      <c r="D1198" t="inlineStr">
        <is>
          <t>Love Cabaret</t>
        </is>
      </c>
      <c r="E1198" t="n">
        <v>19982</v>
      </c>
      <c r="F1198" t="inlineStr">
        <is>
          <t>MOLHO INGLES CEPERA C/1L</t>
        </is>
      </c>
      <c r="G1198" t="n">
        <v>1</v>
      </c>
      <c r="H1198" t="inlineStr">
        <is>
          <t>FR</t>
        </is>
      </c>
      <c r="I1198" t="inlineStr">
        <is>
          <t>06/2026</t>
        </is>
      </c>
    </row>
    <row r="1199">
      <c r="A1199" t="n">
        <v>89720</v>
      </c>
      <c r="B1199" t="n">
        <v>128</v>
      </c>
      <c r="C1199" s="556" t="n">
        <v>46174</v>
      </c>
      <c r="D1199" t="inlineStr">
        <is>
          <t>Love Cabaret</t>
        </is>
      </c>
      <c r="E1199" t="n">
        <v>19623</v>
      </c>
      <c r="F1199" t="inlineStr">
        <is>
          <t>CEBOLA ROXA KG</t>
        </is>
      </c>
      <c r="G1199" t="n">
        <v>1.4</v>
      </c>
      <c r="H1199" t="inlineStr">
        <is>
          <t>KG</t>
        </is>
      </c>
      <c r="I1199" t="inlineStr">
        <is>
          <t>06/2026</t>
        </is>
      </c>
    </row>
    <row r="1200">
      <c r="A1200" t="n">
        <v>89721</v>
      </c>
      <c r="B1200" t="n">
        <v>128</v>
      </c>
      <c r="C1200" s="556" t="n">
        <v>46174</v>
      </c>
      <c r="D1200" t="inlineStr">
        <is>
          <t>Love Cabaret</t>
        </is>
      </c>
      <c r="E1200" t="n">
        <v>17778</v>
      </c>
      <c r="F1200" t="inlineStr">
        <is>
          <t>VINHO BRANCO JEREZ FORTIF REAL TESOURO FINO 750ML</t>
        </is>
      </c>
      <c r="G1200" t="n">
        <v>6</v>
      </c>
      <c r="H1200" t="inlineStr">
        <is>
          <t>GR</t>
        </is>
      </c>
      <c r="I1200" t="inlineStr">
        <is>
          <t>06/2026</t>
        </is>
      </c>
    </row>
    <row r="1201">
      <c r="A1201" t="n">
        <v>89722</v>
      </c>
      <c r="B1201" t="n">
        <v>128</v>
      </c>
      <c r="C1201" s="556" t="n">
        <v>46174</v>
      </c>
      <c r="D1201" t="inlineStr">
        <is>
          <t>Love Cabaret</t>
        </is>
      </c>
      <c r="E1201" t="n">
        <v>17958</v>
      </c>
      <c r="F1201" t="inlineStr">
        <is>
          <t>AGUA MINERAL SEM GAS LINDOIA PREMIUM  310ML C/12</t>
        </is>
      </c>
      <c r="G1201" t="n">
        <v>14.42</v>
      </c>
      <c r="H1201" t="inlineStr">
        <is>
          <t>PC</t>
        </is>
      </c>
      <c r="I1201" t="inlineStr">
        <is>
          <t>06/2026</t>
        </is>
      </c>
    </row>
    <row r="1202">
      <c r="A1202" t="n">
        <v>89723</v>
      </c>
      <c r="B1202" t="n">
        <v>128</v>
      </c>
      <c r="C1202" s="556" t="n">
        <v>46174</v>
      </c>
      <c r="D1202" t="inlineStr">
        <is>
          <t>Love Cabaret</t>
        </is>
      </c>
      <c r="E1202" t="n">
        <v>18254</v>
      </c>
      <c r="F1202" t="inlineStr">
        <is>
          <t>RUM HAVANA CLUB 7 ANOS 700ML</t>
        </is>
      </c>
      <c r="G1202" t="n">
        <v>1</v>
      </c>
      <c r="H1202" t="inlineStr">
        <is>
          <t>GR</t>
        </is>
      </c>
      <c r="I1202" t="inlineStr">
        <is>
          <t>06/2026</t>
        </is>
      </c>
    </row>
    <row r="1203">
      <c r="A1203" t="n">
        <v>89724</v>
      </c>
      <c r="B1203" t="n">
        <v>128</v>
      </c>
      <c r="C1203" s="556" t="n">
        <v>46174</v>
      </c>
      <c r="D1203" t="inlineStr">
        <is>
          <t>Love Cabaret</t>
        </is>
      </c>
      <c r="E1203" t="n">
        <v>19017</v>
      </c>
      <c r="F1203" t="inlineStr">
        <is>
          <t>FILE DE FRANGO KG</t>
        </is>
      </c>
      <c r="G1203" t="n">
        <v>8</v>
      </c>
      <c r="H1203" t="inlineStr">
        <is>
          <t>KG</t>
        </is>
      </c>
      <c r="I1203" t="inlineStr">
        <is>
          <t>06/2026</t>
        </is>
      </c>
    </row>
    <row r="1204">
      <c r="A1204" t="n">
        <v>89725</v>
      </c>
      <c r="B1204" t="n">
        <v>128</v>
      </c>
      <c r="C1204" s="556" t="n">
        <v>46174</v>
      </c>
      <c r="D1204" t="inlineStr">
        <is>
          <t>Love Cabaret</t>
        </is>
      </c>
      <c r="E1204" t="n">
        <v>19203</v>
      </c>
      <c r="F1204" t="inlineStr">
        <is>
          <t>IOGURTE INTEGRAL NESTLE C/170G UN</t>
        </is>
      </c>
      <c r="G1204" t="n">
        <v>14</v>
      </c>
      <c r="H1204" t="inlineStr">
        <is>
          <t>UN</t>
        </is>
      </c>
      <c r="I1204" t="inlineStr">
        <is>
          <t>06/2026</t>
        </is>
      </c>
    </row>
    <row r="1205">
      <c r="A1205" t="n">
        <v>89726</v>
      </c>
      <c r="B1205" t="n">
        <v>128</v>
      </c>
      <c r="C1205" s="556" t="n">
        <v>46174</v>
      </c>
      <c r="D1205" t="inlineStr">
        <is>
          <t>Love Cabaret</t>
        </is>
      </c>
      <c r="E1205" t="n">
        <v>19297</v>
      </c>
      <c r="F1205" t="inlineStr">
        <is>
          <t>QUEIJO PARMESAO LA SERENISSIMA KG</t>
        </is>
      </c>
      <c r="G1205" t="n">
        <v>7.1</v>
      </c>
      <c r="H1205" t="inlineStr">
        <is>
          <t>KG</t>
        </is>
      </c>
      <c r="I1205" t="inlineStr">
        <is>
          <t>06/2026</t>
        </is>
      </c>
    </row>
    <row r="1206">
      <c r="A1206" t="n">
        <v>89727</v>
      </c>
      <c r="B1206" t="n">
        <v>128</v>
      </c>
      <c r="C1206" s="556" t="n">
        <v>46174</v>
      </c>
      <c r="D1206" t="inlineStr">
        <is>
          <t>Love Cabaret</t>
        </is>
      </c>
      <c r="E1206" t="n">
        <v>19502</v>
      </c>
      <c r="F1206" t="inlineStr">
        <is>
          <t>ALFACE CRESPA ROXA KG</t>
        </is>
      </c>
      <c r="G1206" t="n">
        <v>1</v>
      </c>
      <c r="H1206" t="inlineStr">
        <is>
          <t>KG</t>
        </is>
      </c>
      <c r="I1206" t="inlineStr">
        <is>
          <t>06/2026</t>
        </is>
      </c>
    </row>
    <row r="1207">
      <c r="A1207" t="n">
        <v>89728</v>
      </c>
      <c r="B1207" t="n">
        <v>128</v>
      </c>
      <c r="C1207" s="556" t="n">
        <v>46174</v>
      </c>
      <c r="D1207" t="inlineStr">
        <is>
          <t>Love Cabaret</t>
        </is>
      </c>
      <c r="E1207" t="n">
        <v>19532</v>
      </c>
      <c r="F1207" t="inlineStr">
        <is>
          <t>TOMATE SALADA ITALIANO KG</t>
        </is>
      </c>
      <c r="G1207" t="n">
        <v>3</v>
      </c>
      <c r="H1207" t="inlineStr">
        <is>
          <t>KG</t>
        </is>
      </c>
      <c r="I1207" t="inlineStr">
        <is>
          <t>06/2026</t>
        </is>
      </c>
    </row>
    <row r="1208">
      <c r="A1208" t="n">
        <v>89729</v>
      </c>
      <c r="B1208" t="n">
        <v>128</v>
      </c>
      <c r="C1208" s="556" t="n">
        <v>46174</v>
      </c>
      <c r="D1208" t="inlineStr">
        <is>
          <t>Love Cabaret</t>
        </is>
      </c>
      <c r="E1208" t="n">
        <v>19634</v>
      </c>
      <c r="F1208" t="inlineStr">
        <is>
          <t>BERINJELA KG</t>
        </is>
      </c>
      <c r="G1208" t="n">
        <v>5</v>
      </c>
      <c r="H1208" t="inlineStr">
        <is>
          <t>KG</t>
        </is>
      </c>
      <c r="I1208" t="inlineStr">
        <is>
          <t>06/2026</t>
        </is>
      </c>
    </row>
    <row r="1209">
      <c r="A1209" t="n">
        <v>89730</v>
      </c>
      <c r="B1209" t="n">
        <v>128</v>
      </c>
      <c r="C1209" s="556" t="n">
        <v>46174</v>
      </c>
      <c r="D1209" t="inlineStr">
        <is>
          <t>Love Cabaret</t>
        </is>
      </c>
      <c r="E1209" t="n">
        <v>19658</v>
      </c>
      <c r="F1209" t="inlineStr">
        <is>
          <t>ABOBORA JAPONESA / CABOTIAN KG</t>
        </is>
      </c>
      <c r="G1209" t="n">
        <v>2</v>
      </c>
      <c r="H1209" t="inlineStr">
        <is>
          <t>KG</t>
        </is>
      </c>
      <c r="I1209" t="inlineStr">
        <is>
          <t>06/2026</t>
        </is>
      </c>
    </row>
    <row r="1210">
      <c r="A1210" t="n">
        <v>89731</v>
      </c>
      <c r="B1210" t="n">
        <v>128</v>
      </c>
      <c r="C1210" s="556" t="n">
        <v>46174</v>
      </c>
      <c r="D1210" t="inlineStr">
        <is>
          <t>Love Cabaret</t>
        </is>
      </c>
      <c r="E1210" t="n">
        <v>19977</v>
      </c>
      <c r="F1210" t="inlineStr">
        <is>
          <t>MOLHO TONKA TSU MARUITI GL 5 LTS (131)</t>
        </is>
      </c>
      <c r="G1210" t="n">
        <v>0.12</v>
      </c>
      <c r="H1210" t="inlineStr">
        <is>
          <t>UN</t>
        </is>
      </c>
      <c r="I1210" t="inlineStr">
        <is>
          <t>06/2026</t>
        </is>
      </c>
    </row>
    <row r="1211">
      <c r="A1211" t="n">
        <v>89732</v>
      </c>
      <c r="B1211" t="n">
        <v>128</v>
      </c>
      <c r="C1211" s="556" t="n">
        <v>46174</v>
      </c>
      <c r="D1211" t="inlineStr">
        <is>
          <t>Love Cabaret</t>
        </is>
      </c>
      <c r="E1211" t="n">
        <v>20672</v>
      </c>
      <c r="F1211" t="inlineStr">
        <is>
          <t>EXTRATO DE TOMATE ELEFANTE C/1,7KG</t>
        </is>
      </c>
      <c r="G1211" t="n">
        <v>1</v>
      </c>
      <c r="H1211" t="inlineStr">
        <is>
          <t>PC</t>
        </is>
      </c>
      <c r="I1211" t="inlineStr">
        <is>
          <t>06/2026</t>
        </is>
      </c>
    </row>
    <row r="1212">
      <c r="A1212" t="n">
        <v>89733</v>
      </c>
      <c r="B1212" t="n">
        <v>128</v>
      </c>
      <c r="C1212" s="556" t="n">
        <v>46174</v>
      </c>
      <c r="D1212" t="inlineStr">
        <is>
          <t>Love Cabaret</t>
        </is>
      </c>
      <c r="E1212" t="n">
        <v>20689</v>
      </c>
      <c r="F1212" t="inlineStr">
        <is>
          <t>CREME DE LEITE FRESCO QUATA C/1,01LT</t>
        </is>
      </c>
      <c r="G1212" t="n">
        <v>1</v>
      </c>
      <c r="H1212" t="inlineStr">
        <is>
          <t>UN</t>
        </is>
      </c>
      <c r="I1212" t="inlineStr">
        <is>
          <t>06/2026</t>
        </is>
      </c>
    </row>
    <row r="1213">
      <c r="A1213" t="n">
        <v>89734</v>
      </c>
      <c r="B1213" t="n">
        <v>128</v>
      </c>
      <c r="C1213" s="556" t="n">
        <v>46174</v>
      </c>
      <c r="D1213" t="inlineStr">
        <is>
          <t>Love Cabaret</t>
        </is>
      </c>
      <c r="E1213" t="n">
        <v>20832</v>
      </c>
      <c r="F1213" t="inlineStr">
        <is>
          <t>MEL FLORISMEL SILVESTRE C/1KG</t>
        </is>
      </c>
      <c r="G1213" t="n">
        <v>10</v>
      </c>
      <c r="H1213" t="inlineStr">
        <is>
          <t>PT</t>
        </is>
      </c>
      <c r="I1213" t="inlineStr">
        <is>
          <t>06/2026</t>
        </is>
      </c>
    </row>
    <row r="1214">
      <c r="A1214" t="n">
        <v>89735</v>
      </c>
      <c r="B1214" t="n">
        <v>128</v>
      </c>
      <c r="C1214" s="556" t="n">
        <v>46174</v>
      </c>
      <c r="D1214" t="inlineStr">
        <is>
          <t>Love Cabaret</t>
        </is>
      </c>
      <c r="E1214" t="n">
        <v>20936</v>
      </c>
      <c r="F1214" t="inlineStr">
        <is>
          <t>CHOCOLATE AMARGO CALLEBAUT CALLETS 70,5% 2,01KG</t>
        </is>
      </c>
      <c r="G1214" t="n">
        <v>3</v>
      </c>
      <c r="H1214" t="inlineStr">
        <is>
          <t>UN</t>
        </is>
      </c>
      <c r="I1214" t="inlineStr">
        <is>
          <t>06/2026</t>
        </is>
      </c>
    </row>
    <row r="1215">
      <c r="A1215" t="n">
        <v>89736</v>
      </c>
      <c r="B1215" t="n">
        <v>128</v>
      </c>
      <c r="C1215" s="556" t="n">
        <v>46174</v>
      </c>
      <c r="D1215" t="inlineStr">
        <is>
          <t>Love Cabaret</t>
        </is>
      </c>
      <c r="E1215" t="n">
        <v>21944</v>
      </c>
      <c r="F1215" t="inlineStr">
        <is>
          <t>VINHO BRANCO MASCARA DE FUEGO SAUVIGNON 750ML</t>
        </is>
      </c>
      <c r="G1215" t="n">
        <v>13</v>
      </c>
      <c r="H1215" t="inlineStr">
        <is>
          <t>GR</t>
        </is>
      </c>
      <c r="I1215" t="inlineStr">
        <is>
          <t>06/2026</t>
        </is>
      </c>
    </row>
    <row r="1216">
      <c r="A1216" t="n">
        <v>89737</v>
      </c>
      <c r="B1216" t="n">
        <v>128</v>
      </c>
      <c r="C1216" s="556" t="n">
        <v>46174</v>
      </c>
      <c r="D1216" t="inlineStr">
        <is>
          <t>Love Cabaret</t>
        </is>
      </c>
      <c r="E1216" t="n">
        <v>23489</v>
      </c>
      <c r="F1216" t="inlineStr">
        <is>
          <t>SAL DE PARRILLA KG</t>
        </is>
      </c>
      <c r="G1216" t="n">
        <v>4</v>
      </c>
      <c r="H1216" t="inlineStr">
        <is>
          <t>KG</t>
        </is>
      </c>
      <c r="I1216" t="inlineStr">
        <is>
          <t>06/2026</t>
        </is>
      </c>
    </row>
    <row r="1217">
      <c r="A1217" t="n">
        <v>89738</v>
      </c>
      <c r="B1217" t="n">
        <v>128</v>
      </c>
      <c r="C1217" s="556" t="n">
        <v>46174</v>
      </c>
      <c r="D1217" t="inlineStr">
        <is>
          <t>Love Cabaret</t>
        </is>
      </c>
      <c r="E1217" t="n">
        <v>23493</v>
      </c>
      <c r="F1217" t="inlineStr">
        <is>
          <t>PIMENTA PRETA EM PO KG</t>
        </is>
      </c>
      <c r="G1217" t="n">
        <v>0.5</v>
      </c>
      <c r="H1217" t="inlineStr">
        <is>
          <t>KG</t>
        </is>
      </c>
      <c r="I1217" t="inlineStr">
        <is>
          <t>06/2026</t>
        </is>
      </c>
    </row>
    <row r="1218">
      <c r="A1218" t="n">
        <v>89739</v>
      </c>
      <c r="B1218" t="n">
        <v>128</v>
      </c>
      <c r="C1218" s="556" t="n">
        <v>46174</v>
      </c>
      <c r="D1218" t="inlineStr">
        <is>
          <t>Love Cabaret</t>
        </is>
      </c>
      <c r="E1218" t="n">
        <v>24138</v>
      </c>
      <c r="F1218" t="inlineStr">
        <is>
          <t>CERVEJA HEINEKEN LONG NECK 330ML C/24</t>
        </is>
      </c>
      <c r="G1218" t="n">
        <v>13.17</v>
      </c>
      <c r="H1218" t="inlineStr">
        <is>
          <t>PC</t>
        </is>
      </c>
      <c r="I1218" t="inlineStr">
        <is>
          <t>06/2026</t>
        </is>
      </c>
    </row>
    <row r="1219">
      <c r="A1219" t="n">
        <v>89740</v>
      </c>
      <c r="B1219" t="n">
        <v>128</v>
      </c>
      <c r="C1219" s="556" t="n">
        <v>46174</v>
      </c>
      <c r="D1219" t="inlineStr">
        <is>
          <t>Love Cabaret</t>
        </is>
      </c>
      <c r="E1219" t="n">
        <v>24233</v>
      </c>
      <c r="F1219" t="inlineStr">
        <is>
          <t>FARINHA DE MANDIOCA CRUA GROSSA YOKI C/1KG</t>
        </is>
      </c>
      <c r="G1219" t="n">
        <v>1</v>
      </c>
      <c r="H1219" t="inlineStr">
        <is>
          <t>PC</t>
        </is>
      </c>
      <c r="I1219" t="inlineStr">
        <is>
          <t>06/2026</t>
        </is>
      </c>
    </row>
    <row r="1220">
      <c r="A1220" t="n">
        <v>89741</v>
      </c>
      <c r="B1220" t="n">
        <v>128</v>
      </c>
      <c r="C1220" s="556" t="n">
        <v>46174</v>
      </c>
      <c r="D1220" t="inlineStr">
        <is>
          <t>Love Cabaret</t>
        </is>
      </c>
      <c r="E1220" t="n">
        <v>25153</v>
      </c>
      <c r="F1220" t="inlineStr">
        <is>
          <t>FAMIGERADA MANSA JEQUITIBA ROSA 750 ML</t>
        </is>
      </c>
      <c r="G1220" t="n">
        <v>6</v>
      </c>
      <c r="H1220" t="inlineStr">
        <is>
          <t>UN</t>
        </is>
      </c>
      <c r="I1220" t="inlineStr">
        <is>
          <t>06/2026</t>
        </is>
      </c>
    </row>
    <row r="1221">
      <c r="A1221" t="n">
        <v>89742</v>
      </c>
      <c r="B1221" t="n">
        <v>128</v>
      </c>
      <c r="C1221" s="556" t="n">
        <v>46174</v>
      </c>
      <c r="D1221" t="inlineStr">
        <is>
          <t>Love Cabaret</t>
        </is>
      </c>
      <c r="E1221" t="n">
        <v>25213</v>
      </c>
      <c r="F1221" t="inlineStr">
        <is>
          <t>MISSO AZUMA C/1KG</t>
        </is>
      </c>
      <c r="G1221" t="n">
        <v>1.5</v>
      </c>
      <c r="H1221" t="inlineStr">
        <is>
          <t>PT</t>
        </is>
      </c>
      <c r="I1221" t="inlineStr">
        <is>
          <t>06/2026</t>
        </is>
      </c>
    </row>
    <row r="1222">
      <c r="A1222" t="n">
        <v>89743</v>
      </c>
      <c r="B1222" t="n">
        <v>128</v>
      </c>
      <c r="C1222" s="556" t="n">
        <v>46174</v>
      </c>
      <c r="D1222" t="inlineStr">
        <is>
          <t>Love Cabaret</t>
        </is>
      </c>
      <c r="E1222" t="n">
        <v>25237</v>
      </c>
      <c r="F1222" t="inlineStr">
        <is>
          <t>FARINHA DE TRIGO ANACONDA TIPO 1 PREMIUM C/1KG</t>
        </is>
      </c>
      <c r="G1222" t="n">
        <v>12</v>
      </c>
      <c r="H1222" t="inlineStr">
        <is>
          <t>UN</t>
        </is>
      </c>
      <c r="I1222" t="inlineStr">
        <is>
          <t>06/2026</t>
        </is>
      </c>
    </row>
    <row r="1223">
      <c r="A1223" t="n">
        <v>89744</v>
      </c>
      <c r="B1223" t="n">
        <v>128</v>
      </c>
      <c r="C1223" s="556" t="n">
        <v>46174</v>
      </c>
      <c r="D1223" t="inlineStr">
        <is>
          <t>Love Cabaret</t>
        </is>
      </c>
      <c r="E1223" t="n">
        <v>25814</v>
      </c>
      <c r="F1223" t="inlineStr">
        <is>
          <t>EXTRATO DE BAUNILHA CEPERA 480ML UN</t>
        </is>
      </c>
      <c r="G1223" t="n">
        <v>2</v>
      </c>
      <c r="H1223" t="inlineStr">
        <is>
          <t>UN</t>
        </is>
      </c>
      <c r="I1223" t="inlineStr">
        <is>
          <t>06/2026</t>
        </is>
      </c>
    </row>
    <row r="1224">
      <c r="A1224" t="n">
        <v>89745</v>
      </c>
      <c r="B1224" t="n">
        <v>128</v>
      </c>
      <c r="C1224" s="556" t="n">
        <v>46174</v>
      </c>
      <c r="D1224" t="inlineStr">
        <is>
          <t>Love Cabaret</t>
        </is>
      </c>
      <c r="E1224" t="n">
        <v>26713</v>
      </c>
      <c r="F1224" t="inlineStr">
        <is>
          <t>CAMOMILA DESIDRATADA KG</t>
        </is>
      </c>
      <c r="G1224" t="n">
        <v>0.84</v>
      </c>
      <c r="H1224" t="inlineStr">
        <is>
          <t>KG</t>
        </is>
      </c>
      <c r="I1224" t="inlineStr">
        <is>
          <t>06/2026</t>
        </is>
      </c>
    </row>
    <row r="1225">
      <c r="A1225" t="n">
        <v>89746</v>
      </c>
      <c r="B1225" t="n">
        <v>128</v>
      </c>
      <c r="C1225" s="556" t="n">
        <v>46174</v>
      </c>
      <c r="D1225" t="inlineStr">
        <is>
          <t>Love Cabaret</t>
        </is>
      </c>
      <c r="E1225" t="n">
        <v>26947</v>
      </c>
      <c r="F1225" t="inlineStr">
        <is>
          <t>REFRIGERANTE GUARANA ZERO FYS 350ML C/12</t>
        </is>
      </c>
      <c r="G1225" t="n">
        <v>3.25</v>
      </c>
      <c r="H1225" t="inlineStr">
        <is>
          <t>PC</t>
        </is>
      </c>
      <c r="I1225" t="inlineStr">
        <is>
          <t>06/2026</t>
        </is>
      </c>
    </row>
    <row r="1226">
      <c r="A1226" t="n">
        <v>89747</v>
      </c>
      <c r="B1226" t="n">
        <v>128</v>
      </c>
      <c r="C1226" s="556" t="n">
        <v>46174</v>
      </c>
      <c r="D1226" t="inlineStr">
        <is>
          <t>Love Cabaret</t>
        </is>
      </c>
      <c r="E1226" t="n">
        <v>28221</v>
      </c>
      <c r="F1226" t="inlineStr">
        <is>
          <t>COGUMELO PORTO BELLO MURANAKA KG</t>
        </is>
      </c>
      <c r="G1226" t="n">
        <v>5</v>
      </c>
      <c r="H1226" t="inlineStr">
        <is>
          <t>KG</t>
        </is>
      </c>
      <c r="I1226" t="inlineStr">
        <is>
          <t>06/2026</t>
        </is>
      </c>
    </row>
    <row r="1227">
      <c r="A1227" t="n">
        <v>89748</v>
      </c>
      <c r="B1227" t="n">
        <v>128</v>
      </c>
      <c r="C1227" s="556" t="n">
        <v>46174</v>
      </c>
      <c r="D1227" t="inlineStr">
        <is>
          <t>Love Cabaret</t>
        </is>
      </c>
      <c r="E1227" t="n">
        <v>28222</v>
      </c>
      <c r="F1227" t="inlineStr">
        <is>
          <t>COGUMELO SHIITAKE MURANAKA KG</t>
        </is>
      </c>
      <c r="G1227" t="n">
        <v>5</v>
      </c>
      <c r="H1227" t="inlineStr">
        <is>
          <t>KG</t>
        </is>
      </c>
      <c r="I1227" t="inlineStr">
        <is>
          <t>06/2026</t>
        </is>
      </c>
    </row>
    <row r="1228">
      <c r="A1228" t="n">
        <v>89749</v>
      </c>
      <c r="B1228" t="n">
        <v>128</v>
      </c>
      <c r="C1228" s="556" t="n">
        <v>46174</v>
      </c>
      <c r="D1228" t="inlineStr">
        <is>
          <t>Love Cabaret</t>
        </is>
      </c>
      <c r="E1228" t="n">
        <v>28605</v>
      </c>
      <c r="F1228" t="inlineStr">
        <is>
          <t>QUEIJO TULHA PECA INTEIRA 2,750KG FAZENDA ATALAIA KG</t>
        </is>
      </c>
      <c r="G1228" t="n">
        <v>0.3</v>
      </c>
      <c r="H1228" t="inlineStr">
        <is>
          <t>UN</t>
        </is>
      </c>
      <c r="I1228" t="inlineStr">
        <is>
          <t>06/2026</t>
        </is>
      </c>
    </row>
    <row r="1229">
      <c r="A1229" t="n">
        <v>89750</v>
      </c>
      <c r="B1229" t="n">
        <v>128</v>
      </c>
      <c r="C1229" s="556" t="n">
        <v>46174</v>
      </c>
      <c r="D1229" t="inlineStr">
        <is>
          <t>Love Cabaret</t>
        </is>
      </c>
      <c r="E1229" t="n">
        <v>28954</v>
      </c>
      <c r="F1229" t="inlineStr">
        <is>
          <t>AGUA MINERAL COM GAS MAMBA 350ML C/12</t>
        </is>
      </c>
      <c r="G1229" t="n">
        <v>10.17</v>
      </c>
      <c r="H1229" t="inlineStr">
        <is>
          <t>PC</t>
        </is>
      </c>
      <c r="I1229" t="inlineStr">
        <is>
          <t>06/2026</t>
        </is>
      </c>
    </row>
    <row r="1230">
      <c r="A1230" t="n">
        <v>89751</v>
      </c>
      <c r="B1230" t="n">
        <v>128</v>
      </c>
      <c r="C1230" s="556" t="n">
        <v>46174</v>
      </c>
      <c r="D1230" t="inlineStr">
        <is>
          <t>Love Cabaret</t>
        </is>
      </c>
      <c r="E1230" t="n">
        <v>28955</v>
      </c>
      <c r="F1230" t="inlineStr">
        <is>
          <t>AGUA MINERAL SEM GAS MAMBA 350ML C/12</t>
        </is>
      </c>
      <c r="G1230" t="n">
        <v>14.42</v>
      </c>
      <c r="H1230" t="inlineStr">
        <is>
          <t>PC</t>
        </is>
      </c>
      <c r="I1230" t="inlineStr">
        <is>
          <t>06/2026</t>
        </is>
      </c>
    </row>
    <row r="1231">
      <c r="A1231" t="n">
        <v>89752</v>
      </c>
      <c r="B1231" t="n">
        <v>128</v>
      </c>
      <c r="C1231" s="556" t="n">
        <v>46174</v>
      </c>
      <c r="D1231" t="inlineStr">
        <is>
          <t>Love Cabaret</t>
        </is>
      </c>
      <c r="E1231" t="n">
        <v>29205</v>
      </c>
      <c r="F1231" t="inlineStr">
        <is>
          <t xml:space="preserve">BATATA BARRACA GRAUDA </t>
        </is>
      </c>
      <c r="G1231" t="n">
        <v>5</v>
      </c>
      <c r="H1231" t="inlineStr">
        <is>
          <t>KG</t>
        </is>
      </c>
      <c r="I1231" t="inlineStr">
        <is>
          <t>06/2026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O21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tdr_ID</t>
        </is>
      </c>
      <c r="B1" t="inlineStr">
        <is>
          <t>ID_Loja</t>
        </is>
      </c>
      <c r="C1" t="inlineStr">
        <is>
          <t>Loja</t>
        </is>
      </c>
      <c r="D1" t="inlineStr">
        <is>
          <t>Fornecedor</t>
        </is>
      </c>
      <c r="E1" t="inlineStr">
        <is>
          <t>Doc_Serie</t>
        </is>
      </c>
      <c r="F1" t="inlineStr">
        <is>
          <t>Data_Emissao</t>
        </is>
      </c>
      <c r="G1" t="inlineStr">
        <is>
          <t>ID_Insumo_Nivel_5</t>
        </is>
      </c>
      <c r="H1" t="inlineStr">
        <is>
          <t>Nome_Insumo_Nivel_5</t>
        </is>
      </c>
      <c r="I1" t="inlineStr">
        <is>
          <t>Nome_Incumo_Nivel_1</t>
        </is>
      </c>
      <c r="J1" t="inlineStr">
        <is>
          <t>Quantidade</t>
        </is>
      </c>
      <c r="K1" t="inlineStr">
        <is>
          <t>Unidade_Medida</t>
        </is>
      </c>
      <c r="L1" t="inlineStr">
        <is>
          <t>Valor_Cotado</t>
        </is>
      </c>
      <c r="M1" t="inlineStr">
        <is>
          <t>Valor_Unidade_Medida</t>
        </is>
      </c>
      <c r="N1" t="inlineStr">
        <is>
          <t>Observacao</t>
        </is>
      </c>
      <c r="O1" t="inlineStr">
        <is>
          <t>Mes_Texto</t>
        </is>
      </c>
    </row>
    <row r="2">
      <c r="A2" t="n">
        <v>242969</v>
      </c>
      <c r="B2" t="n">
        <v>128</v>
      </c>
      <c r="C2" t="inlineStr">
        <is>
          <t>Love Cabaret</t>
        </is>
      </c>
      <c r="D2" t="inlineStr">
        <is>
          <t>AURORA ALVORADA ESTACIONAMENTO E LANCHONETE LTDA</t>
        </is>
      </c>
      <c r="E2" t="inlineStr">
        <is>
          <t>40351</t>
        </is>
      </c>
      <c r="F2" s="555" t="n">
        <v>46202</v>
      </c>
      <c r="G2" t="n">
        <v>24674</v>
      </c>
      <c r="H2" t="inlineStr">
        <is>
          <t>MINI PAO FRANCES KG</t>
        </is>
      </c>
      <c r="I2" t="inlineStr">
        <is>
          <t>ALIMENTOS</t>
        </is>
      </c>
      <c r="J2" t="n">
        <v>11.6</v>
      </c>
      <c r="K2" t="inlineStr">
        <is>
          <t>KG</t>
        </is>
      </c>
      <c r="L2" t="n">
        <v>261</v>
      </c>
      <c r="M2" t="n">
        <v>22.5</v>
      </c>
      <c r="N2" t="inlineStr">
        <is>
          <t>ALIMENTOS</t>
        </is>
      </c>
      <c r="O2" t="inlineStr">
        <is>
          <t>06/2026</t>
        </is>
      </c>
    </row>
    <row r="3">
      <c r="A3" t="n">
        <v>242968</v>
      </c>
      <c r="B3" t="n">
        <v>128</v>
      </c>
      <c r="C3" t="inlineStr">
        <is>
          <t>Love Cabaret</t>
        </is>
      </c>
      <c r="D3" t="inlineStr">
        <is>
          <t>MARIO PEDRO FELICIANO - HORTIFRUTI</t>
        </is>
      </c>
      <c r="E3" t="inlineStr">
        <is>
          <t>481558</t>
        </is>
      </c>
      <c r="F3" s="555" t="n">
        <v>46203</v>
      </c>
      <c r="G3" t="n">
        <v>19572</v>
      </c>
      <c r="H3" t="inlineStr">
        <is>
          <t>PIMENTA DEDO DE MOCA KG</t>
        </is>
      </c>
      <c r="I3" t="inlineStr">
        <is>
          <t>ALIMENTOS</t>
        </is>
      </c>
      <c r="J3" t="n">
        <v>1</v>
      </c>
      <c r="K3" t="inlineStr">
        <is>
          <t>KG</t>
        </is>
      </c>
      <c r="L3" t="n">
        <v>9.93</v>
      </c>
      <c r="M3" t="n">
        <v>9.93</v>
      </c>
      <c r="N3" t="inlineStr">
        <is>
          <t>ALIMENTOS</t>
        </is>
      </c>
      <c r="O3" t="inlineStr">
        <is>
          <t>06/2026</t>
        </is>
      </c>
    </row>
    <row r="4">
      <c r="A4" t="n">
        <v>242968</v>
      </c>
      <c r="B4" t="n">
        <v>128</v>
      </c>
      <c r="C4" t="inlineStr">
        <is>
          <t>Love Cabaret</t>
        </is>
      </c>
      <c r="D4" t="inlineStr">
        <is>
          <t>MARIO PEDRO FELICIANO - HORTIFRUTI</t>
        </is>
      </c>
      <c r="E4" t="inlineStr">
        <is>
          <t>481558</t>
        </is>
      </c>
      <c r="F4" s="555" t="n">
        <v>46203</v>
      </c>
      <c r="G4" t="n">
        <v>24044</v>
      </c>
      <c r="H4" t="inlineStr">
        <is>
          <t>AMORA CONGELADA KG</t>
        </is>
      </c>
      <c r="I4" t="inlineStr">
        <is>
          <t>ALIMENTOS</t>
        </is>
      </c>
      <c r="J4" t="n">
        <v>4</v>
      </c>
      <c r="K4" t="inlineStr">
        <is>
          <t>Kg</t>
        </is>
      </c>
      <c r="L4" t="n">
        <v>72.52</v>
      </c>
      <c r="M4" t="n">
        <v>18.13</v>
      </c>
      <c r="N4" t="inlineStr">
        <is>
          <t>ALIMENTOS</t>
        </is>
      </c>
      <c r="O4" t="inlineStr">
        <is>
          <t>06/2026</t>
        </is>
      </c>
    </row>
    <row r="5">
      <c r="A5" t="n">
        <v>242968</v>
      </c>
      <c r="B5" t="n">
        <v>128</v>
      </c>
      <c r="C5" t="inlineStr">
        <is>
          <t>Love Cabaret</t>
        </is>
      </c>
      <c r="D5" t="inlineStr">
        <is>
          <t>MARIO PEDRO FELICIANO - HORTIFRUTI</t>
        </is>
      </c>
      <c r="E5" t="inlineStr">
        <is>
          <t>481558</t>
        </is>
      </c>
      <c r="F5" s="555" t="n">
        <v>46203</v>
      </c>
      <c r="G5" t="n">
        <v>23359</v>
      </c>
      <c r="H5" t="inlineStr">
        <is>
          <t>LIMAO TAHITI KG</t>
        </is>
      </c>
      <c r="I5" t="inlineStr">
        <is>
          <t>ALIMENTOS</t>
        </is>
      </c>
      <c r="J5" t="n">
        <v>6.1</v>
      </c>
      <c r="K5" t="inlineStr">
        <is>
          <t>KG</t>
        </is>
      </c>
      <c r="L5" t="n">
        <v>17.69</v>
      </c>
      <c r="M5" t="n">
        <v>2.9</v>
      </c>
      <c r="N5" t="inlineStr">
        <is>
          <t>ALIMENTOS</t>
        </is>
      </c>
      <c r="O5" t="inlineStr">
        <is>
          <t>06/2026</t>
        </is>
      </c>
    </row>
    <row r="6">
      <c r="A6" t="n">
        <v>242967</v>
      </c>
      <c r="B6" t="n">
        <v>128</v>
      </c>
      <c r="C6" t="inlineStr">
        <is>
          <t>Love Cabaret</t>
        </is>
      </c>
      <c r="D6" t="inlineStr">
        <is>
          <t>EMPORIO M&amp;L COMERCIO DE ALIM E BEBIDAS LTDA</t>
        </is>
      </c>
      <c r="E6" t="inlineStr">
        <is>
          <t>521003</t>
        </is>
      </c>
      <c r="F6" s="555" t="n">
        <v>46203</v>
      </c>
      <c r="G6" t="n">
        <v>18103</v>
      </c>
      <c r="H6" t="inlineStr">
        <is>
          <t>WHISKY MAKERS MARK BOURBON 750ML</t>
        </is>
      </c>
      <c r="I6" t="inlineStr">
        <is>
          <t>BEBIDAS</t>
        </is>
      </c>
      <c r="J6" t="n">
        <v>12</v>
      </c>
      <c r="K6" t="inlineStr">
        <is>
          <t>GR</t>
        </is>
      </c>
      <c r="L6" t="n">
        <v>1642.8</v>
      </c>
      <c r="M6" t="n">
        <v>136.9</v>
      </c>
      <c r="N6" t="inlineStr">
        <is>
          <t>BEBIDAS</t>
        </is>
      </c>
      <c r="O6" t="inlineStr">
        <is>
          <t>06/2026</t>
        </is>
      </c>
    </row>
    <row r="7">
      <c r="A7" t="n">
        <v>242966</v>
      </c>
      <c r="B7" t="n">
        <v>128</v>
      </c>
      <c r="C7" t="inlineStr">
        <is>
          <t>Love Cabaret</t>
        </is>
      </c>
      <c r="D7" t="inlineStr">
        <is>
          <t>ZAHIL IMPORTADORA LTDA</t>
        </is>
      </c>
      <c r="E7" t="inlineStr">
        <is>
          <t>273000</t>
        </is>
      </c>
      <c r="F7" s="555" t="n">
        <v>46203</v>
      </c>
      <c r="G7" t="n">
        <v>17594</v>
      </c>
      <c r="H7" t="inlineStr">
        <is>
          <t>VINHO TINTO LE JAJA DE JAU DE SYRAH 750ML FRANCA</t>
        </is>
      </c>
      <c r="I7" t="inlineStr">
        <is>
          <t>BEBIDAS</t>
        </is>
      </c>
      <c r="J7" t="n">
        <v>6</v>
      </c>
      <c r="K7" t="inlineStr">
        <is>
          <t>GR</t>
        </is>
      </c>
      <c r="L7" t="n">
        <v>405.6</v>
      </c>
      <c r="M7" t="n">
        <v>67.59999999999999</v>
      </c>
      <c r="N7" t="inlineStr">
        <is>
          <t>BEBIDAS</t>
        </is>
      </c>
      <c r="O7" t="inlineStr">
        <is>
          <t>06/2026</t>
        </is>
      </c>
    </row>
    <row r="8">
      <c r="A8" t="n">
        <v>242966</v>
      </c>
      <c r="B8" t="n">
        <v>128</v>
      </c>
      <c r="C8" t="inlineStr">
        <is>
          <t>Love Cabaret</t>
        </is>
      </c>
      <c r="D8" t="inlineStr">
        <is>
          <t>ZAHIL IMPORTADORA LTDA</t>
        </is>
      </c>
      <c r="E8" t="inlineStr">
        <is>
          <t>273000</t>
        </is>
      </c>
      <c r="F8" s="555" t="n">
        <v>46203</v>
      </c>
      <c r="G8" t="n">
        <v>27858</v>
      </c>
      <c r="H8" t="inlineStr">
        <is>
          <t>VINHO ROSE CHATEAU DE JAU / LE JAJA DE JAU ROSÉ DE SYRAH PAYS D'OC IGP LANGUEDOC</t>
        </is>
      </c>
      <c r="I8" t="inlineStr">
        <is>
          <t>BEBIDAS</t>
        </is>
      </c>
      <c r="J8" t="n">
        <v>9</v>
      </c>
      <c r="K8" t="inlineStr">
        <is>
          <t>UN</t>
        </is>
      </c>
      <c r="L8" t="n">
        <v>608.4</v>
      </c>
      <c r="M8" t="n">
        <v>67.59999999999999</v>
      </c>
      <c r="N8" t="inlineStr">
        <is>
          <t>BEBIDAS</t>
        </is>
      </c>
      <c r="O8" t="inlineStr">
        <is>
          <t>06/2026</t>
        </is>
      </c>
    </row>
    <row r="9">
      <c r="A9" t="n">
        <v>242966</v>
      </c>
      <c r="B9" t="n">
        <v>128</v>
      </c>
      <c r="C9" t="inlineStr">
        <is>
          <t>Love Cabaret</t>
        </is>
      </c>
      <c r="D9" t="inlineStr">
        <is>
          <t>ZAHIL IMPORTADORA LTDA</t>
        </is>
      </c>
      <c r="E9" t="inlineStr">
        <is>
          <t>273000</t>
        </is>
      </c>
      <c r="F9" s="555" t="n">
        <v>46203</v>
      </c>
      <c r="G9" t="n">
        <v>17794</v>
      </c>
      <c r="H9" t="inlineStr">
        <is>
          <t>VINHO BRANCO JAJA DE JAU SAUVIGNON BLANC 750ML</t>
        </is>
      </c>
      <c r="I9" t="inlineStr">
        <is>
          <t>BEBIDAS</t>
        </is>
      </c>
      <c r="J9" t="n">
        <v>6</v>
      </c>
      <c r="K9" t="inlineStr">
        <is>
          <t>GR</t>
        </is>
      </c>
      <c r="L9" t="n">
        <v>405.6</v>
      </c>
      <c r="M9" t="n">
        <v>67.59999999999999</v>
      </c>
      <c r="N9" t="inlineStr">
        <is>
          <t>BEBIDAS</t>
        </is>
      </c>
      <c r="O9" t="inlineStr">
        <is>
          <t>06/2026</t>
        </is>
      </c>
    </row>
    <row r="10">
      <c r="A10" t="n">
        <v>242965</v>
      </c>
      <c r="B10" t="n">
        <v>128</v>
      </c>
      <c r="C10" t="inlineStr">
        <is>
          <t>Love Cabaret</t>
        </is>
      </c>
      <c r="D10" t="inlineStr">
        <is>
          <t xml:space="preserve">HNK BR INDUSTRIA DE BEBIDAS </t>
        </is>
      </c>
      <c r="E10" t="inlineStr">
        <is>
          <t>247591</t>
        </is>
      </c>
      <c r="F10" s="555" t="n">
        <v>46203</v>
      </c>
      <c r="G10" t="n">
        <v>18557</v>
      </c>
      <c r="H10" t="inlineStr">
        <is>
          <t>CERVEJA BLUE MOON BELGIAN WHITE 355ML C/24</t>
        </is>
      </c>
      <c r="I10" t="inlineStr">
        <is>
          <t>BEBIDAS</t>
        </is>
      </c>
      <c r="J10" t="n">
        <v>2</v>
      </c>
      <c r="K10" t="inlineStr">
        <is>
          <t>PC</t>
        </is>
      </c>
      <c r="L10" t="n">
        <v>613.4400000000001</v>
      </c>
      <c r="M10" t="n">
        <v>306.72</v>
      </c>
      <c r="N10" t="inlineStr">
        <is>
          <t>BEBIDAS</t>
        </is>
      </c>
      <c r="O10" t="inlineStr">
        <is>
          <t>06/2026</t>
        </is>
      </c>
    </row>
    <row r="11">
      <c r="A11" t="n">
        <v>242965</v>
      </c>
      <c r="B11" t="n">
        <v>128</v>
      </c>
      <c r="C11" t="inlineStr">
        <is>
          <t>Love Cabaret</t>
        </is>
      </c>
      <c r="D11" t="inlineStr">
        <is>
          <t xml:space="preserve">HNK BR INDUSTRIA DE BEBIDAS </t>
        </is>
      </c>
      <c r="E11" t="inlineStr">
        <is>
          <t>247591</t>
        </is>
      </c>
      <c r="F11" s="555" t="n">
        <v>46203</v>
      </c>
      <c r="G11" t="n">
        <v>17850</v>
      </c>
      <c r="H11" t="inlineStr">
        <is>
          <t>REFRIGERANTE FYS LARANJA 350ML C/ 12</t>
        </is>
      </c>
      <c r="I11" t="inlineStr">
        <is>
          <t>BEBIDAS</t>
        </is>
      </c>
      <c r="J11" t="n">
        <v>1</v>
      </c>
      <c r="K11" t="inlineStr">
        <is>
          <t>PC</t>
        </is>
      </c>
      <c r="L11" t="n">
        <v>44.98</v>
      </c>
      <c r="M11" t="n">
        <v>44.98</v>
      </c>
      <c r="N11" t="inlineStr">
        <is>
          <t>BEBIDAS</t>
        </is>
      </c>
      <c r="O11" t="inlineStr">
        <is>
          <t>06/2026</t>
        </is>
      </c>
    </row>
    <row r="12">
      <c r="A12" t="n">
        <v>242965</v>
      </c>
      <c r="B12" t="n">
        <v>128</v>
      </c>
      <c r="C12" t="inlineStr">
        <is>
          <t>Love Cabaret</t>
        </is>
      </c>
      <c r="D12" t="inlineStr">
        <is>
          <t xml:space="preserve">HNK BR INDUSTRIA DE BEBIDAS </t>
        </is>
      </c>
      <c r="E12" t="inlineStr">
        <is>
          <t>247591</t>
        </is>
      </c>
      <c r="F12" s="555" t="n">
        <v>46203</v>
      </c>
      <c r="G12" t="n">
        <v>24138</v>
      </c>
      <c r="H12" t="inlineStr">
        <is>
          <t>CERVEJA HEINEKEN LONG NECK 330ML C/24</t>
        </is>
      </c>
      <c r="I12" t="inlineStr">
        <is>
          <t>BEBIDAS</t>
        </is>
      </c>
      <c r="J12" t="n">
        <v>15</v>
      </c>
      <c r="K12" t="inlineStr">
        <is>
          <t>PC</t>
        </is>
      </c>
      <c r="L12" t="n">
        <v>3206.7</v>
      </c>
      <c r="M12" t="n">
        <v>213.78</v>
      </c>
      <c r="N12" t="inlineStr">
        <is>
          <t>BEBIDAS</t>
        </is>
      </c>
      <c r="O12" t="inlineStr">
        <is>
          <t>06/2026</t>
        </is>
      </c>
    </row>
    <row r="13">
      <c r="A13" t="n">
        <v>242964</v>
      </c>
      <c r="B13" t="n">
        <v>128</v>
      </c>
      <c r="C13" t="inlineStr">
        <is>
          <t>Love Cabaret</t>
        </is>
      </c>
      <c r="D13" t="inlineStr">
        <is>
          <t>KING COMERCIO E IMPORTACAO DE BEBIDAS LTDA</t>
        </is>
      </c>
      <c r="E13" t="inlineStr">
        <is>
          <t>128587</t>
        </is>
      </c>
      <c r="F13" s="555" t="n">
        <v>46203</v>
      </c>
      <c r="G13" t="n">
        <v>18359</v>
      </c>
      <c r="H13" t="inlineStr">
        <is>
          <t>GIN TANQUERAY 750ML</t>
        </is>
      </c>
      <c r="I13" t="inlineStr">
        <is>
          <t>BEBIDAS</t>
        </is>
      </c>
      <c r="J13" t="n">
        <v>12</v>
      </c>
      <c r="K13" t="inlineStr">
        <is>
          <t>GR</t>
        </is>
      </c>
      <c r="L13" t="n">
        <v>1066.8</v>
      </c>
      <c r="M13" t="n">
        <v>88.90000000000001</v>
      </c>
      <c r="N13" t="inlineStr">
        <is>
          <t>BEBIDAS</t>
        </is>
      </c>
      <c r="O13" t="inlineStr">
        <is>
          <t>06/2026</t>
        </is>
      </c>
    </row>
    <row r="14">
      <c r="A14" t="n">
        <v>242964</v>
      </c>
      <c r="B14" t="n">
        <v>128</v>
      </c>
      <c r="C14" t="inlineStr">
        <is>
          <t>Love Cabaret</t>
        </is>
      </c>
      <c r="D14" t="inlineStr">
        <is>
          <t>KING COMERCIO E IMPORTACAO DE BEBIDAS LTDA</t>
        </is>
      </c>
      <c r="E14" t="inlineStr">
        <is>
          <t>128587</t>
        </is>
      </c>
      <c r="F14" s="555" t="n">
        <v>46203</v>
      </c>
      <c r="G14" t="n">
        <v>18537</v>
      </c>
      <c r="H14" t="inlineStr">
        <is>
          <t>APERITIVO LILLET BLANC 750ML</t>
        </is>
      </c>
      <c r="I14" t="inlineStr">
        <is>
          <t>BEBIDAS</t>
        </is>
      </c>
      <c r="J14" t="n">
        <v>6</v>
      </c>
      <c r="K14" t="inlineStr">
        <is>
          <t>GR</t>
        </is>
      </c>
      <c r="L14" t="n">
        <v>778.08</v>
      </c>
      <c r="M14" t="n">
        <v>129.68</v>
      </c>
      <c r="N14" t="inlineStr">
        <is>
          <t>BEBIDAS</t>
        </is>
      </c>
      <c r="O14" t="inlineStr">
        <is>
          <t>06/2026</t>
        </is>
      </c>
    </row>
    <row r="15">
      <c r="A15" t="n">
        <v>242964</v>
      </c>
      <c r="B15" t="n">
        <v>128</v>
      </c>
      <c r="C15" t="inlineStr">
        <is>
          <t>Love Cabaret</t>
        </is>
      </c>
      <c r="D15" t="inlineStr">
        <is>
          <t>KING COMERCIO E IMPORTACAO DE BEBIDAS LTDA</t>
        </is>
      </c>
      <c r="E15" t="inlineStr">
        <is>
          <t>128587</t>
        </is>
      </c>
      <c r="F15" s="555" t="n">
        <v>46203</v>
      </c>
      <c r="G15" t="n">
        <v>18242</v>
      </c>
      <c r="H15" t="inlineStr">
        <is>
          <t>TEQUILA DON JULIO BLANCO 750ML</t>
        </is>
      </c>
      <c r="I15" t="inlineStr">
        <is>
          <t>BEBIDAS</t>
        </is>
      </c>
      <c r="J15" t="n">
        <v>24</v>
      </c>
      <c r="K15" t="inlineStr">
        <is>
          <t>GR</t>
        </is>
      </c>
      <c r="L15" t="n">
        <v>5114.16</v>
      </c>
      <c r="M15" t="n">
        <v>213.09</v>
      </c>
      <c r="N15" t="inlineStr">
        <is>
          <t>BEBIDAS</t>
        </is>
      </c>
      <c r="O15" t="inlineStr">
        <is>
          <t>06/2026</t>
        </is>
      </c>
    </row>
    <row r="16">
      <c r="A16" t="n">
        <v>242964</v>
      </c>
      <c r="B16" t="n">
        <v>128</v>
      </c>
      <c r="C16" t="inlineStr">
        <is>
          <t>Love Cabaret</t>
        </is>
      </c>
      <c r="D16" t="inlineStr">
        <is>
          <t>KING COMERCIO E IMPORTACAO DE BEBIDAS LTDA</t>
        </is>
      </c>
      <c r="E16" t="inlineStr">
        <is>
          <t>128587</t>
        </is>
      </c>
      <c r="F16" s="555" t="n">
        <v>46203</v>
      </c>
      <c r="G16" t="n">
        <v>18179</v>
      </c>
      <c r="H16" t="inlineStr">
        <is>
          <t>VODKA KETEL ONE 1L</t>
        </is>
      </c>
      <c r="I16" t="inlineStr">
        <is>
          <t>BEBIDAS</t>
        </is>
      </c>
      <c r="J16" t="n">
        <v>6</v>
      </c>
      <c r="K16" t="inlineStr">
        <is>
          <t>GR</t>
        </is>
      </c>
      <c r="L16" t="n">
        <v>698.4</v>
      </c>
      <c r="M16" t="n">
        <v>116.4</v>
      </c>
      <c r="N16" t="inlineStr">
        <is>
          <t>BEBIDAS</t>
        </is>
      </c>
      <c r="O16" t="inlineStr">
        <is>
          <t>06/2026</t>
        </is>
      </c>
    </row>
    <row r="17">
      <c r="A17" t="n">
        <v>242964</v>
      </c>
      <c r="B17" t="n">
        <v>128</v>
      </c>
      <c r="C17" t="inlineStr">
        <is>
          <t>Love Cabaret</t>
        </is>
      </c>
      <c r="D17" t="inlineStr">
        <is>
          <t>KING COMERCIO E IMPORTACAO DE BEBIDAS LTDA</t>
        </is>
      </c>
      <c r="E17" t="inlineStr">
        <is>
          <t>128587</t>
        </is>
      </c>
      <c r="F17" s="555" t="n">
        <v>46203</v>
      </c>
      <c r="G17" t="n">
        <v>18382</v>
      </c>
      <c r="H17" t="inlineStr">
        <is>
          <t>CONHAQUE BRANDY OSBORNE 700ML</t>
        </is>
      </c>
      <c r="I17" t="inlineStr">
        <is>
          <t>BEBIDAS</t>
        </is>
      </c>
      <c r="J17" t="n">
        <v>6</v>
      </c>
      <c r="K17" t="inlineStr">
        <is>
          <t>GR</t>
        </is>
      </c>
      <c r="L17" t="n">
        <v>380.94</v>
      </c>
      <c r="M17" t="n">
        <v>63.49</v>
      </c>
      <c r="N17" t="inlineStr">
        <is>
          <t>BEBIDAS</t>
        </is>
      </c>
      <c r="O17" t="inlineStr">
        <is>
          <t>06/2026</t>
        </is>
      </c>
    </row>
    <row r="18">
      <c r="A18" t="n">
        <v>242964</v>
      </c>
      <c r="B18" t="n">
        <v>128</v>
      </c>
      <c r="C18" t="inlineStr">
        <is>
          <t>Love Cabaret</t>
        </is>
      </c>
      <c r="D18" t="inlineStr">
        <is>
          <t>KING COMERCIO E IMPORTACAO DE BEBIDAS LTDA</t>
        </is>
      </c>
      <c r="E18" t="inlineStr">
        <is>
          <t>128587</t>
        </is>
      </c>
      <c r="F18" s="555" t="n">
        <v>46203</v>
      </c>
      <c r="G18" t="n">
        <v>18119</v>
      </c>
      <c r="H18" t="inlineStr">
        <is>
          <t>WHISKY JOHNNIE WALKER BLACK LABEL 1L</t>
        </is>
      </c>
      <c r="I18" t="inlineStr">
        <is>
          <t>BEBIDAS</t>
        </is>
      </c>
      <c r="J18" t="n">
        <v>6</v>
      </c>
      <c r="K18" t="inlineStr">
        <is>
          <t>GR</t>
        </is>
      </c>
      <c r="L18" t="n">
        <v>999.72</v>
      </c>
      <c r="M18" t="n">
        <v>166.62</v>
      </c>
      <c r="N18" t="inlineStr">
        <is>
          <t>BEBIDAS</t>
        </is>
      </c>
      <c r="O18" t="inlineStr">
        <is>
          <t>06/2026</t>
        </is>
      </c>
    </row>
    <row r="19">
      <c r="A19" t="n">
        <v>242963</v>
      </c>
      <c r="B19" t="n">
        <v>128</v>
      </c>
      <c r="C19" t="inlineStr">
        <is>
          <t>Love Cabaret</t>
        </is>
      </c>
      <c r="D19" t="inlineStr">
        <is>
          <t>DTK COMERCIO DE ALIMENTOS LTDA</t>
        </is>
      </c>
      <c r="E19" t="inlineStr">
        <is>
          <t>86137</t>
        </is>
      </c>
      <c r="F19" s="555" t="n">
        <v>46196</v>
      </c>
      <c r="G19" t="n">
        <v>20751</v>
      </c>
      <c r="H19" t="inlineStr">
        <is>
          <t>AZEITONA PRETA AZAPA ARCOBELLO C/2KG</t>
        </is>
      </c>
      <c r="I19" t="inlineStr">
        <is>
          <t>ALIMENTOS</t>
        </is>
      </c>
      <c r="J19" t="n">
        <v>1</v>
      </c>
      <c r="K19" t="inlineStr">
        <is>
          <t>BD</t>
        </is>
      </c>
      <c r="L19" t="n">
        <v>177.98</v>
      </c>
      <c r="M19" t="n">
        <v>177.98</v>
      </c>
      <c r="N19" t="inlineStr">
        <is>
          <t>ALIMENTOS</t>
        </is>
      </c>
      <c r="O19" t="inlineStr">
        <is>
          <t>06/2026</t>
        </is>
      </c>
    </row>
    <row r="20">
      <c r="A20" t="n">
        <v>242963</v>
      </c>
      <c r="B20" t="n">
        <v>128</v>
      </c>
      <c r="C20" t="inlineStr">
        <is>
          <t>Love Cabaret</t>
        </is>
      </c>
      <c r="D20" t="inlineStr">
        <is>
          <t>DTK COMERCIO DE ALIMENTOS LTDA</t>
        </is>
      </c>
      <c r="E20" t="inlineStr">
        <is>
          <t>86137</t>
        </is>
      </c>
      <c r="F20" s="555" t="n">
        <v>46196</v>
      </c>
      <c r="G20" t="n">
        <v>24036</v>
      </c>
      <c r="H20" t="inlineStr">
        <is>
          <t>ALHO EM PO 1KG UN</t>
        </is>
      </c>
      <c r="I20" t="inlineStr">
        <is>
          <t>ALIMENTOS</t>
        </is>
      </c>
      <c r="J20" t="n">
        <v>2</v>
      </c>
      <c r="K20" t="inlineStr">
        <is>
          <t>UN</t>
        </is>
      </c>
      <c r="L20" t="n">
        <v>18.5</v>
      </c>
      <c r="M20" t="n">
        <v>9.25</v>
      </c>
      <c r="N20" t="inlineStr">
        <is>
          <t>ALIMENTOS</t>
        </is>
      </c>
      <c r="O20" t="inlineStr">
        <is>
          <t>06/2026</t>
        </is>
      </c>
    </row>
    <row r="21">
      <c r="A21" t="n">
        <v>242963</v>
      </c>
      <c r="B21" t="n">
        <v>128</v>
      </c>
      <c r="C21" t="inlineStr">
        <is>
          <t>Love Cabaret</t>
        </is>
      </c>
      <c r="D21" t="inlineStr">
        <is>
          <t>DTK COMERCIO DE ALIMENTOS LTDA</t>
        </is>
      </c>
      <c r="E21" t="inlineStr">
        <is>
          <t>86137</t>
        </is>
      </c>
      <c r="F21" s="555" t="n">
        <v>46196</v>
      </c>
      <c r="G21" t="n">
        <v>29947</v>
      </c>
      <c r="H21" t="inlineStr">
        <is>
          <t>PAPRICA DEFUMADA TEMPERABEM 1,01KG</t>
        </is>
      </c>
      <c r="I21" t="inlineStr">
        <is>
          <t>ALIMENTOS</t>
        </is>
      </c>
      <c r="J21" t="n">
        <v>1</v>
      </c>
      <c r="K21" t="inlineStr">
        <is>
          <t>PC</t>
        </is>
      </c>
      <c r="L21" t="n">
        <v>14.8</v>
      </c>
      <c r="M21" t="n">
        <v>14.8</v>
      </c>
      <c r="N21" t="inlineStr">
        <is>
          <t>ALIMENTOS</t>
        </is>
      </c>
      <c r="O21" t="inlineStr">
        <is>
          <t>06/2026</t>
        </is>
      </c>
    </row>
    <row r="22">
      <c r="A22" t="n">
        <v>242963</v>
      </c>
      <c r="B22" t="n">
        <v>128</v>
      </c>
      <c r="C22" t="inlineStr">
        <is>
          <t>Love Cabaret</t>
        </is>
      </c>
      <c r="D22" t="inlineStr">
        <is>
          <t>DTK COMERCIO DE ALIMENTOS LTDA</t>
        </is>
      </c>
      <c r="E22" t="inlineStr">
        <is>
          <t>86137</t>
        </is>
      </c>
      <c r="F22" s="555" t="n">
        <v>46196</v>
      </c>
      <c r="G22" t="n">
        <v>29946</v>
      </c>
      <c r="H22" t="inlineStr">
        <is>
          <t>CREME DE CEBOLA PENINA 1KG</t>
        </is>
      </c>
      <c r="I22" t="inlineStr">
        <is>
          <t>ALIMENTOS</t>
        </is>
      </c>
      <c r="J22" t="n">
        <v>1</v>
      </c>
      <c r="K22" t="inlineStr">
        <is>
          <t>KG</t>
        </is>
      </c>
      <c r="L22" t="n">
        <v>21.8</v>
      </c>
      <c r="M22" t="n">
        <v>21.8</v>
      </c>
      <c r="N22" t="inlineStr">
        <is>
          <t>ALIMENTOS</t>
        </is>
      </c>
      <c r="O22" t="inlineStr">
        <is>
          <t>06/2026</t>
        </is>
      </c>
    </row>
    <row r="23">
      <c r="A23" t="n">
        <v>242962</v>
      </c>
      <c r="B23" t="n">
        <v>128</v>
      </c>
      <c r="C23" t="inlineStr">
        <is>
          <t>Love Cabaret</t>
        </is>
      </c>
      <c r="D23" t="inlineStr">
        <is>
          <t>DISTRIBUIDORA ARENA VIP COMERCIO DE BEBIDAS LTDA</t>
        </is>
      </c>
      <c r="E23" t="inlineStr">
        <is>
          <t>13317</t>
        </is>
      </c>
      <c r="F23" s="555" t="n">
        <v>46203</v>
      </c>
      <c r="G23" t="n">
        <v>24552</v>
      </c>
      <c r="H23" t="inlineStr">
        <is>
          <t>ESPUMANTE CASA PERINI BRUT 750ML</t>
        </is>
      </c>
      <c r="I23" t="inlineStr">
        <is>
          <t>BEBIDAS</t>
        </is>
      </c>
      <c r="J23" t="n">
        <v>24</v>
      </c>
      <c r="K23" t="inlineStr">
        <is>
          <t>GR</t>
        </is>
      </c>
      <c r="L23" t="n">
        <v>912</v>
      </c>
      <c r="M23" t="n">
        <v>38</v>
      </c>
      <c r="N23" t="inlineStr">
        <is>
          <t>BEBIDAS</t>
        </is>
      </c>
      <c r="O23" t="inlineStr">
        <is>
          <t>06/2026</t>
        </is>
      </c>
    </row>
    <row r="24">
      <c r="A24" t="n">
        <v>242961</v>
      </c>
      <c r="B24" t="n">
        <v>128</v>
      </c>
      <c r="C24" t="inlineStr">
        <is>
          <t>Love Cabaret</t>
        </is>
      </c>
      <c r="D24" t="inlineStr">
        <is>
          <t>ERVAS FINAS HORTICULTURA LTDA</t>
        </is>
      </c>
      <c r="E24" t="inlineStr">
        <is>
          <t>423273</t>
        </is>
      </c>
      <c r="F24" s="555" t="n">
        <v>46203</v>
      </c>
      <c r="G24" t="n">
        <v>19883</v>
      </c>
      <c r="H24" t="inlineStr">
        <is>
          <t>FLOR DE JAMBU C/40</t>
        </is>
      </c>
      <c r="I24" t="inlineStr">
        <is>
          <t>ALIMENTOS</t>
        </is>
      </c>
      <c r="J24" t="n">
        <v>4</v>
      </c>
      <c r="K24" t="inlineStr">
        <is>
          <t>BD</t>
        </is>
      </c>
      <c r="L24" t="n">
        <v>252.2</v>
      </c>
      <c r="M24" t="n">
        <v>63.05</v>
      </c>
      <c r="N24" t="inlineStr">
        <is>
          <t>ALIMENTOS</t>
        </is>
      </c>
      <c r="O24" t="inlineStr">
        <is>
          <t>06/2026</t>
        </is>
      </c>
    </row>
    <row r="25">
      <c r="A25" t="n">
        <v>242960</v>
      </c>
      <c r="B25" t="n">
        <v>128</v>
      </c>
      <c r="C25" t="inlineStr">
        <is>
          <t>Love Cabaret</t>
        </is>
      </c>
      <c r="D25" t="inlineStr">
        <is>
          <t>DBN COMERCIO DE ALIMENTOS E BEBIDAS LTDA</t>
        </is>
      </c>
      <c r="E25" t="inlineStr">
        <is>
          <t>97932</t>
        </is>
      </c>
      <c r="F25" s="555" t="n">
        <v>46203</v>
      </c>
      <c r="G25" t="n">
        <v>18545</v>
      </c>
      <c r="H25" t="inlineStr">
        <is>
          <t>APERITIVO CAMPARI 998ML</t>
        </is>
      </c>
      <c r="I25" t="inlineStr">
        <is>
          <t>BEBIDAS</t>
        </is>
      </c>
      <c r="J25" t="n">
        <v>6</v>
      </c>
      <c r="K25" t="inlineStr">
        <is>
          <t>GR</t>
        </is>
      </c>
      <c r="L25" t="n">
        <v>252</v>
      </c>
      <c r="M25" t="n">
        <v>42</v>
      </c>
      <c r="N25" t="inlineStr">
        <is>
          <t>BEBIDAS</t>
        </is>
      </c>
      <c r="O25" t="inlineStr">
        <is>
          <t>06/2026</t>
        </is>
      </c>
    </row>
    <row r="26">
      <c r="A26" t="n">
        <v>242959</v>
      </c>
      <c r="B26" t="n">
        <v>128</v>
      </c>
      <c r="C26" t="inlineStr">
        <is>
          <t>Love Cabaret</t>
        </is>
      </c>
      <c r="D26" t="inlineStr">
        <is>
          <t>CECILIA TSUYACO ARAKI SILVA LTDA</t>
        </is>
      </c>
      <c r="E26" t="inlineStr">
        <is>
          <t>394597</t>
        </is>
      </c>
      <c r="F26" s="555" t="n">
        <v>46203</v>
      </c>
      <c r="G26" t="n">
        <v>19476</v>
      </c>
      <c r="H26" t="inlineStr">
        <is>
          <t>MANJERICAO KG</t>
        </is>
      </c>
      <c r="I26" t="inlineStr">
        <is>
          <t>ALIMENTOS</t>
        </is>
      </c>
      <c r="J26" t="n">
        <v>0.1</v>
      </c>
      <c r="K26" t="inlineStr">
        <is>
          <t>KG</t>
        </is>
      </c>
      <c r="L26" t="n">
        <v>6</v>
      </c>
      <c r="M26" t="n">
        <v>60</v>
      </c>
      <c r="N26" t="inlineStr">
        <is>
          <t>ALIMENTOS</t>
        </is>
      </c>
      <c r="O26" t="inlineStr">
        <is>
          <t>06/2026</t>
        </is>
      </c>
    </row>
    <row r="27">
      <c r="A27" t="n">
        <v>242959</v>
      </c>
      <c r="B27" t="n">
        <v>128</v>
      </c>
      <c r="C27" t="inlineStr">
        <is>
          <t>Love Cabaret</t>
        </is>
      </c>
      <c r="D27" t="inlineStr">
        <is>
          <t>CECILIA TSUYACO ARAKI SILVA LTDA</t>
        </is>
      </c>
      <c r="E27" t="inlineStr">
        <is>
          <t>394597</t>
        </is>
      </c>
      <c r="F27" s="555" t="n">
        <v>46203</v>
      </c>
      <c r="G27" t="n">
        <v>19759</v>
      </c>
      <c r="H27" t="inlineStr">
        <is>
          <t>LARANJA BAHIA KG</t>
        </is>
      </c>
      <c r="I27" t="inlineStr">
        <is>
          <t>ALIMENTOS</t>
        </is>
      </c>
      <c r="J27" t="n">
        <v>6</v>
      </c>
      <c r="K27" t="inlineStr">
        <is>
          <t>KG</t>
        </is>
      </c>
      <c r="L27" t="n">
        <v>51</v>
      </c>
      <c r="M27" t="n">
        <v>8.5</v>
      </c>
      <c r="N27" t="inlineStr">
        <is>
          <t>ALIMENTOS</t>
        </is>
      </c>
      <c r="O27" t="inlineStr">
        <is>
          <t>06/2026</t>
        </is>
      </c>
    </row>
    <row r="28">
      <c r="A28" t="n">
        <v>242959</v>
      </c>
      <c r="B28" t="n">
        <v>128</v>
      </c>
      <c r="C28" t="inlineStr">
        <is>
          <t>Love Cabaret</t>
        </is>
      </c>
      <c r="D28" t="inlineStr">
        <is>
          <t>CECILIA TSUYACO ARAKI SILVA LTDA</t>
        </is>
      </c>
      <c r="E28" t="inlineStr">
        <is>
          <t>394597</t>
        </is>
      </c>
      <c r="F28" s="555" t="n">
        <v>46203</v>
      </c>
      <c r="G28" t="n">
        <v>19575</v>
      </c>
      <c r="H28" t="inlineStr">
        <is>
          <t>PIMENTA DE CHEIRO VERDE KG</t>
        </is>
      </c>
      <c r="I28" t="inlineStr">
        <is>
          <t>ALIMENTOS</t>
        </is>
      </c>
      <c r="J28" t="n">
        <v>1</v>
      </c>
      <c r="K28" t="inlineStr">
        <is>
          <t>KG</t>
        </is>
      </c>
      <c r="L28" t="n">
        <v>30</v>
      </c>
      <c r="M28" t="n">
        <v>30</v>
      </c>
      <c r="N28" t="inlineStr">
        <is>
          <t>ALIMENTOS</t>
        </is>
      </c>
      <c r="O28" t="inlineStr">
        <is>
          <t>06/2026</t>
        </is>
      </c>
    </row>
    <row r="29">
      <c r="A29" t="n">
        <v>242959</v>
      </c>
      <c r="B29" t="n">
        <v>128</v>
      </c>
      <c r="C29" t="inlineStr">
        <is>
          <t>Love Cabaret</t>
        </is>
      </c>
      <c r="D29" t="inlineStr">
        <is>
          <t>CECILIA TSUYACO ARAKI SILVA LTDA</t>
        </is>
      </c>
      <c r="E29" t="inlineStr">
        <is>
          <t>394597</t>
        </is>
      </c>
      <c r="F29" s="555" t="n">
        <v>46203</v>
      </c>
      <c r="G29" t="n">
        <v>19751</v>
      </c>
      <c r="H29" t="inlineStr">
        <is>
          <t>LIMAO SICILIANO KG</t>
        </is>
      </c>
      <c r="I29" t="inlineStr">
        <is>
          <t>ALIMENTOS</t>
        </is>
      </c>
      <c r="J29" t="n">
        <v>6</v>
      </c>
      <c r="K29" t="inlineStr">
        <is>
          <t>KG</t>
        </is>
      </c>
      <c r="L29" t="n">
        <v>57</v>
      </c>
      <c r="M29" t="n">
        <v>9.5</v>
      </c>
      <c r="N29" t="inlineStr">
        <is>
          <t>ALIMENTOS</t>
        </is>
      </c>
      <c r="O29" t="inlineStr">
        <is>
          <t>06/2026</t>
        </is>
      </c>
    </row>
    <row r="30">
      <c r="A30" t="n">
        <v>242958</v>
      </c>
      <c r="B30" t="n">
        <v>128</v>
      </c>
      <c r="C30" t="inlineStr">
        <is>
          <t>Love Cabaret</t>
        </is>
      </c>
      <c r="D30" t="inlineStr">
        <is>
          <t>DO CHEF DISTRIBUIDORA DE ALIMENTOS LTDA</t>
        </is>
      </c>
      <c r="E30" t="inlineStr">
        <is>
          <t>2719</t>
        </is>
      </c>
      <c r="F30" s="555" t="n">
        <v>46203</v>
      </c>
      <c r="G30" t="n">
        <v>23335</v>
      </c>
      <c r="H30" t="inlineStr">
        <is>
          <t>MORANGO KG</t>
        </is>
      </c>
      <c r="I30" t="inlineStr">
        <is>
          <t>ALIMENTOS</t>
        </is>
      </c>
      <c r="J30" t="n">
        <v>3.2</v>
      </c>
      <c r="K30" t="inlineStr">
        <is>
          <t>KG</t>
        </is>
      </c>
      <c r="L30" t="n">
        <v>149.76</v>
      </c>
      <c r="M30" t="n">
        <v>46.8</v>
      </c>
      <c r="N30" t="inlineStr">
        <is>
          <t>ALIMENTOS</t>
        </is>
      </c>
      <c r="O30" t="inlineStr">
        <is>
          <t>06/2026</t>
        </is>
      </c>
    </row>
    <row r="31">
      <c r="A31" t="n">
        <v>242937</v>
      </c>
      <c r="B31" t="n">
        <v>128</v>
      </c>
      <c r="C31" t="inlineStr">
        <is>
          <t>Love Cabaret</t>
        </is>
      </c>
      <c r="D31" t="inlineStr">
        <is>
          <t>ZAHIL IMPORTADORA LTDA</t>
        </is>
      </c>
      <c r="E31" t="inlineStr">
        <is>
          <t>272594</t>
        </is>
      </c>
      <c r="F31" s="555" t="n">
        <v>46196</v>
      </c>
      <c r="G31" t="n">
        <v>27858</v>
      </c>
      <c r="H31" t="inlineStr">
        <is>
          <t>VINHO ROSE CHATEAU DE JAU / LE JAJA DE JAU ROSÉ DE SYRAH PAYS D'OC IGP LANGUEDOC</t>
        </is>
      </c>
      <c r="I31" t="inlineStr">
        <is>
          <t>BEBIDAS</t>
        </is>
      </c>
      <c r="J31" t="n">
        <v>3</v>
      </c>
      <c r="K31" t="inlineStr">
        <is>
          <t>UN</t>
        </is>
      </c>
      <c r="L31" t="n">
        <v>202.8</v>
      </c>
      <c r="M31" t="n">
        <v>67.59999999999999</v>
      </c>
      <c r="N31" t="inlineStr">
        <is>
          <t>BEBIDAS</t>
        </is>
      </c>
      <c r="O31" t="inlineStr">
        <is>
          <t>06/2026</t>
        </is>
      </c>
    </row>
    <row r="32">
      <c r="A32" t="n">
        <v>242937</v>
      </c>
      <c r="B32" t="n">
        <v>128</v>
      </c>
      <c r="C32" t="inlineStr">
        <is>
          <t>Love Cabaret</t>
        </is>
      </c>
      <c r="D32" t="inlineStr">
        <is>
          <t>ZAHIL IMPORTADORA LTDA</t>
        </is>
      </c>
      <c r="E32" t="inlineStr">
        <is>
          <t>272594</t>
        </is>
      </c>
      <c r="F32" s="555" t="n">
        <v>46196</v>
      </c>
      <c r="G32" t="n">
        <v>17794</v>
      </c>
      <c r="H32" t="inlineStr">
        <is>
          <t>VINHO BRANCO JAJA DE JAU SAUVIGNON BLANC 750ML</t>
        </is>
      </c>
      <c r="I32" t="inlineStr">
        <is>
          <t>BEBIDAS</t>
        </is>
      </c>
      <c r="J32" t="n">
        <v>3</v>
      </c>
      <c r="K32" t="inlineStr">
        <is>
          <t>GR</t>
        </is>
      </c>
      <c r="L32" t="n">
        <v>202.8</v>
      </c>
      <c r="M32" t="n">
        <v>67.59999999999999</v>
      </c>
      <c r="N32" t="inlineStr">
        <is>
          <t>BEBIDAS</t>
        </is>
      </c>
      <c r="O32" t="inlineStr">
        <is>
          <t>06/2026</t>
        </is>
      </c>
    </row>
    <row r="33">
      <c r="A33" t="n">
        <v>242937</v>
      </c>
      <c r="B33" t="n">
        <v>128</v>
      </c>
      <c r="C33" t="inlineStr">
        <is>
          <t>Love Cabaret</t>
        </is>
      </c>
      <c r="D33" t="inlineStr">
        <is>
          <t>ZAHIL IMPORTADORA LTDA</t>
        </is>
      </c>
      <c r="E33" t="inlineStr">
        <is>
          <t>272594</t>
        </is>
      </c>
      <c r="F33" s="555" t="n">
        <v>46196</v>
      </c>
      <c r="G33" t="n">
        <v>17661</v>
      </c>
      <c r="H33" t="inlineStr">
        <is>
          <t>VINHO TINTO LES FRUITS SAUVAGES PINOT NOIR 750ML</t>
        </is>
      </c>
      <c r="I33" t="inlineStr">
        <is>
          <t>BEBIDAS</t>
        </is>
      </c>
      <c r="J33" t="n">
        <v>6</v>
      </c>
      <c r="K33" t="inlineStr">
        <is>
          <t>GR</t>
        </is>
      </c>
      <c r="L33" t="n">
        <v>756.6</v>
      </c>
      <c r="M33" t="n">
        <v>126.1</v>
      </c>
      <c r="N33" t="inlineStr">
        <is>
          <t>BEBIDAS</t>
        </is>
      </c>
      <c r="O33" t="inlineStr">
        <is>
          <t>06/2026</t>
        </is>
      </c>
    </row>
    <row r="34">
      <c r="A34" t="n">
        <v>242937</v>
      </c>
      <c r="B34" t="n">
        <v>128</v>
      </c>
      <c r="C34" t="inlineStr">
        <is>
          <t>Love Cabaret</t>
        </is>
      </c>
      <c r="D34" t="inlineStr">
        <is>
          <t>ZAHIL IMPORTADORA LTDA</t>
        </is>
      </c>
      <c r="E34" t="inlineStr">
        <is>
          <t>272594</t>
        </is>
      </c>
      <c r="F34" s="555" t="n">
        <v>46196</v>
      </c>
      <c r="G34" t="n">
        <v>17594</v>
      </c>
      <c r="H34" t="inlineStr">
        <is>
          <t>VINHO TINTO LE JAJA DE JAU DE SYRAH 750ML FRANCA</t>
        </is>
      </c>
      <c r="I34" t="inlineStr">
        <is>
          <t>BEBIDAS</t>
        </is>
      </c>
      <c r="J34" t="n">
        <v>3</v>
      </c>
      <c r="K34" t="inlineStr">
        <is>
          <t>GR</t>
        </is>
      </c>
      <c r="L34" t="n">
        <v>202.8</v>
      </c>
      <c r="M34" t="n">
        <v>67.59999999999999</v>
      </c>
      <c r="N34" t="inlineStr">
        <is>
          <t>BEBIDAS</t>
        </is>
      </c>
      <c r="O34" t="inlineStr">
        <is>
          <t>06/2026</t>
        </is>
      </c>
    </row>
    <row r="35">
      <c r="A35" t="n">
        <v>242934</v>
      </c>
      <c r="B35" t="n">
        <v>128</v>
      </c>
      <c r="C35" t="inlineStr">
        <is>
          <t>Love Cabaret</t>
        </is>
      </c>
      <c r="D35" t="inlineStr">
        <is>
          <t>WPP COMERCIO DE CARNES LTDA</t>
        </is>
      </c>
      <c r="E35" t="inlineStr">
        <is>
          <t>80172</t>
        </is>
      </c>
      <c r="F35" s="555" t="n">
        <v>46197</v>
      </c>
      <c r="G35" t="n">
        <v>24277</v>
      </c>
      <c r="H35" t="inlineStr">
        <is>
          <t>FRANGO A PASSARINHO KG</t>
        </is>
      </c>
      <c r="I35" t="inlineStr">
        <is>
          <t>ALIMENTOS</t>
        </is>
      </c>
      <c r="J35" t="n">
        <v>15.6</v>
      </c>
      <c r="K35" t="inlineStr">
        <is>
          <t>KG</t>
        </is>
      </c>
      <c r="L35" t="n">
        <v>187.04</v>
      </c>
      <c r="M35" t="n">
        <v>11.989744</v>
      </c>
      <c r="N35" t="inlineStr">
        <is>
          <t>ALIMENTOS</t>
        </is>
      </c>
      <c r="O35" t="inlineStr">
        <is>
          <t>06/2026</t>
        </is>
      </c>
    </row>
    <row r="36">
      <c r="A36" t="n">
        <v>242933</v>
      </c>
      <c r="B36" t="n">
        <v>128</v>
      </c>
      <c r="C36" t="inlineStr">
        <is>
          <t>Love Cabaret</t>
        </is>
      </c>
      <c r="D36" t="inlineStr">
        <is>
          <t>EMPORIO M&amp;L COMERCIO DE ALIM E BEBIDAS LTDA</t>
        </is>
      </c>
      <c r="E36" t="inlineStr">
        <is>
          <t>519797</t>
        </is>
      </c>
      <c r="F36" s="555" t="n">
        <v>46195</v>
      </c>
      <c r="G36" t="n">
        <v>24390</v>
      </c>
      <c r="H36" t="inlineStr">
        <is>
          <t>QUEIJO MUSSARELA KG</t>
        </is>
      </c>
      <c r="I36" t="inlineStr">
        <is>
          <t>ALIMENTOS</t>
        </is>
      </c>
      <c r="J36" t="n">
        <v>8.34</v>
      </c>
      <c r="K36" t="inlineStr">
        <is>
          <t>KG</t>
        </is>
      </c>
      <c r="L36" t="n">
        <v>360.7</v>
      </c>
      <c r="M36" t="n">
        <v>43.2494</v>
      </c>
      <c r="N36" t="inlineStr">
        <is>
          <t>ALIMENTOS</t>
        </is>
      </c>
      <c r="O36" t="inlineStr">
        <is>
          <t>06/2026</t>
        </is>
      </c>
    </row>
    <row r="37">
      <c r="A37" t="n">
        <v>242933</v>
      </c>
      <c r="B37" t="n">
        <v>128</v>
      </c>
      <c r="C37" t="inlineStr">
        <is>
          <t>Love Cabaret</t>
        </is>
      </c>
      <c r="D37" t="inlineStr">
        <is>
          <t>EMPORIO M&amp;L COMERCIO DE ALIM E BEBIDAS LTDA</t>
        </is>
      </c>
      <c r="E37" t="inlineStr">
        <is>
          <t>519797</t>
        </is>
      </c>
      <c r="F37" s="555" t="n">
        <v>46195</v>
      </c>
      <c r="G37" t="n">
        <v>19415</v>
      </c>
      <c r="H37" t="inlineStr">
        <is>
          <t>MARGARINA COM SAL QUALY 500G UN</t>
        </is>
      </c>
      <c r="I37" t="inlineStr">
        <is>
          <t>ALIMENTOS</t>
        </is>
      </c>
      <c r="J37" t="n">
        <v>4</v>
      </c>
      <c r="K37" t="inlineStr">
        <is>
          <t>UN</t>
        </is>
      </c>
      <c r="L37" t="n">
        <v>35.2</v>
      </c>
      <c r="M37" t="n">
        <v>8.800000000000001</v>
      </c>
      <c r="N37" t="inlineStr">
        <is>
          <t>ALIMENTOS</t>
        </is>
      </c>
      <c r="O37" t="inlineStr">
        <is>
          <t>06/2026</t>
        </is>
      </c>
    </row>
    <row r="38">
      <c r="A38" t="n">
        <v>242933</v>
      </c>
      <c r="B38" t="n">
        <v>128</v>
      </c>
      <c r="C38" t="inlineStr">
        <is>
          <t>Love Cabaret</t>
        </is>
      </c>
      <c r="D38" t="inlineStr">
        <is>
          <t>EMPORIO M&amp;L COMERCIO DE ALIM E BEBIDAS LTDA</t>
        </is>
      </c>
      <c r="E38" t="inlineStr">
        <is>
          <t>519797</t>
        </is>
      </c>
      <c r="F38" s="555" t="n">
        <v>46195</v>
      </c>
      <c r="G38" t="n">
        <v>24233</v>
      </c>
      <c r="H38" t="inlineStr">
        <is>
          <t>FARINHA DE MANDIOCA CRUA GROSSA YOKI C/1KG</t>
        </is>
      </c>
      <c r="I38" t="inlineStr">
        <is>
          <t>ALIMENTOS</t>
        </is>
      </c>
      <c r="J38" t="n">
        <v>4</v>
      </c>
      <c r="K38" t="inlineStr">
        <is>
          <t>PC</t>
        </is>
      </c>
      <c r="L38" t="n">
        <v>54</v>
      </c>
      <c r="M38" t="n">
        <v>13.5</v>
      </c>
      <c r="N38" t="inlineStr">
        <is>
          <t>ALIMENTOS</t>
        </is>
      </c>
      <c r="O38" t="inlineStr">
        <is>
          <t>06/2026</t>
        </is>
      </c>
    </row>
    <row r="39">
      <c r="A39" t="n">
        <v>242933</v>
      </c>
      <c r="B39" t="n">
        <v>128</v>
      </c>
      <c r="C39" t="inlineStr">
        <is>
          <t>Love Cabaret</t>
        </is>
      </c>
      <c r="D39" t="inlineStr">
        <is>
          <t>EMPORIO M&amp;L COMERCIO DE ALIM E BEBIDAS LTDA</t>
        </is>
      </c>
      <c r="E39" t="inlineStr">
        <is>
          <t>519797</t>
        </is>
      </c>
      <c r="F39" s="555" t="n">
        <v>46195</v>
      </c>
      <c r="G39" t="n">
        <v>23732</v>
      </c>
      <c r="H39" t="inlineStr">
        <is>
          <t>PRESUNTO COZIDO KG</t>
        </is>
      </c>
      <c r="I39" t="inlineStr">
        <is>
          <t>ALIMENTOS</t>
        </is>
      </c>
      <c r="J39" t="n">
        <v>7.2</v>
      </c>
      <c r="K39" t="inlineStr">
        <is>
          <t>KG</t>
        </is>
      </c>
      <c r="L39" t="n">
        <v>208.44</v>
      </c>
      <c r="M39" t="n">
        <v>28.95</v>
      </c>
      <c r="N39" t="inlineStr">
        <is>
          <t>ALIMENTOS</t>
        </is>
      </c>
      <c r="O39" t="inlineStr">
        <is>
          <t>06/2026</t>
        </is>
      </c>
    </row>
    <row r="40">
      <c r="A40" t="n">
        <v>242932</v>
      </c>
      <c r="B40" t="n">
        <v>128</v>
      </c>
      <c r="C40" t="inlineStr">
        <is>
          <t>Love Cabaret</t>
        </is>
      </c>
      <c r="D40" t="inlineStr">
        <is>
          <t>EMPORIO M&amp;L COMERCIO DE ALIM E BEBIDAS LTDA</t>
        </is>
      </c>
      <c r="E40" t="inlineStr">
        <is>
          <t>519712</t>
        </is>
      </c>
      <c r="F40" s="555" t="n">
        <v>46195</v>
      </c>
      <c r="G40" t="n">
        <v>21047</v>
      </c>
      <c r="H40" t="inlineStr">
        <is>
          <t>AZEITE EXTRA VIRGEM GALLO 2L</t>
        </is>
      </c>
      <c r="I40" t="inlineStr">
        <is>
          <t>ALIMENTOS</t>
        </is>
      </c>
      <c r="J40" t="n">
        <v>2</v>
      </c>
      <c r="K40" t="inlineStr">
        <is>
          <t>GALAO</t>
        </is>
      </c>
      <c r="L40" t="n">
        <v>245.6</v>
      </c>
      <c r="M40" t="n">
        <v>122.8</v>
      </c>
      <c r="N40" t="inlineStr">
        <is>
          <t>ALIMENTOS</t>
        </is>
      </c>
      <c r="O40" t="inlineStr">
        <is>
          <t>06/2026</t>
        </is>
      </c>
    </row>
    <row r="41">
      <c r="A41" t="n">
        <v>242932</v>
      </c>
      <c r="B41" t="n">
        <v>128</v>
      </c>
      <c r="C41" t="inlineStr">
        <is>
          <t>Love Cabaret</t>
        </is>
      </c>
      <c r="D41" t="inlineStr">
        <is>
          <t>EMPORIO M&amp;L COMERCIO DE ALIM E BEBIDAS LTDA</t>
        </is>
      </c>
      <c r="E41" t="inlineStr">
        <is>
          <t>519712</t>
        </is>
      </c>
      <c r="F41" s="555" t="n">
        <v>46195</v>
      </c>
      <c r="G41" t="n">
        <v>20689</v>
      </c>
      <c r="H41" t="inlineStr">
        <is>
          <t>CREME DE LEITE FRESCO QUATA C/1,01LT</t>
        </is>
      </c>
      <c r="I41" t="inlineStr">
        <is>
          <t>ALIMENTOS</t>
        </is>
      </c>
      <c r="J41" t="n">
        <v>3</v>
      </c>
      <c r="K41" t="inlineStr">
        <is>
          <t>UN</t>
        </is>
      </c>
      <c r="L41" t="n">
        <v>97.2</v>
      </c>
      <c r="M41" t="n">
        <v>32.4</v>
      </c>
      <c r="N41" t="inlineStr">
        <is>
          <t>ALIMENTOS</t>
        </is>
      </c>
      <c r="O41" t="inlineStr">
        <is>
          <t>06/2026</t>
        </is>
      </c>
    </row>
    <row r="42">
      <c r="A42" t="n">
        <v>242930</v>
      </c>
      <c r="B42" t="n">
        <v>128</v>
      </c>
      <c r="C42" t="inlineStr">
        <is>
          <t>Love Cabaret</t>
        </is>
      </c>
      <c r="D42" t="inlineStr">
        <is>
          <t>QUEIJARIA ATALAIA LTDA</t>
        </is>
      </c>
      <c r="E42" t="inlineStr">
        <is>
          <t>28292</t>
        </is>
      </c>
      <c r="F42" s="555" t="n">
        <v>46195</v>
      </c>
      <c r="G42" t="n">
        <v>19235</v>
      </c>
      <c r="H42" t="inlineStr">
        <is>
          <t>QUEIJO TULHA PECA INTEIRA 5,5KG FAZENDA ATALAIA UN</t>
        </is>
      </c>
      <c r="I42" t="inlineStr">
        <is>
          <t>ALIMENTOS</t>
        </is>
      </c>
      <c r="J42" t="n">
        <v>4.9</v>
      </c>
      <c r="K42" t="inlineStr">
        <is>
          <t>KG</t>
        </is>
      </c>
      <c r="L42" t="n">
        <v>671.3</v>
      </c>
      <c r="M42" t="n">
        <v>137</v>
      </c>
      <c r="N42" t="inlineStr">
        <is>
          <t>ALIMENTOS</t>
        </is>
      </c>
      <c r="O42" t="inlineStr">
        <is>
          <t>06/2026</t>
        </is>
      </c>
    </row>
    <row r="43">
      <c r="A43" t="n">
        <v>242928</v>
      </c>
      <c r="B43" t="n">
        <v>128</v>
      </c>
      <c r="C43" t="inlineStr">
        <is>
          <t>Love Cabaret</t>
        </is>
      </c>
      <c r="D43" t="inlineStr">
        <is>
          <t>WPP COMERCIO DE CARNES LTDA</t>
        </is>
      </c>
      <c r="E43" t="inlineStr">
        <is>
          <t>80144</t>
        </is>
      </c>
      <c r="F43" s="555" t="n">
        <v>46196</v>
      </c>
      <c r="G43" t="n">
        <v>23990</v>
      </c>
      <c r="H43" t="inlineStr">
        <is>
          <t>ACEM MOIDO KG</t>
        </is>
      </c>
      <c r="I43" t="inlineStr">
        <is>
          <t>ALIMENTOS</t>
        </is>
      </c>
      <c r="J43" t="n">
        <v>10.4</v>
      </c>
      <c r="K43" t="inlineStr">
        <is>
          <t>KG</t>
        </is>
      </c>
      <c r="L43" t="n">
        <v>332.8</v>
      </c>
      <c r="M43" t="n">
        <v>32</v>
      </c>
      <c r="N43" t="inlineStr">
        <is>
          <t>ALIMENTOS</t>
        </is>
      </c>
      <c r="O43" t="inlineStr">
        <is>
          <t>06/2026</t>
        </is>
      </c>
    </row>
    <row r="44">
      <c r="A44" t="n">
        <v>242926</v>
      </c>
      <c r="B44" t="n">
        <v>128</v>
      </c>
      <c r="C44" t="inlineStr">
        <is>
          <t>Love Cabaret</t>
        </is>
      </c>
      <c r="D44" t="inlineStr">
        <is>
          <t>MARCOS SILVA DO NASCIMENTO</t>
        </is>
      </c>
      <c r="E44" t="inlineStr">
        <is>
          <t>1085</t>
        </is>
      </c>
      <c r="F44" s="555" t="n">
        <v>46196</v>
      </c>
      <c r="G44" t="n">
        <v>18696</v>
      </c>
      <c r="H44" t="inlineStr">
        <is>
          <t>BISTECA SUINA KG</t>
        </is>
      </c>
      <c r="I44" t="inlineStr">
        <is>
          <t>ALIMENTOS</t>
        </is>
      </c>
      <c r="J44" t="n">
        <v>14.1</v>
      </c>
      <c r="K44" t="inlineStr">
        <is>
          <t>KG</t>
        </is>
      </c>
      <c r="L44" t="n">
        <v>253.66</v>
      </c>
      <c r="M44" t="n">
        <v>17.990071</v>
      </c>
      <c r="N44" t="inlineStr">
        <is>
          <t>ALIMENTOS</t>
        </is>
      </c>
      <c r="O44" t="inlineStr">
        <is>
          <t>06/2026</t>
        </is>
      </c>
    </row>
    <row r="45">
      <c r="A45" t="n">
        <v>242925</v>
      </c>
      <c r="B45" t="n">
        <v>128</v>
      </c>
      <c r="C45" t="inlineStr">
        <is>
          <t>Love Cabaret</t>
        </is>
      </c>
      <c r="D45" t="inlineStr">
        <is>
          <t>DO CHEF DISTRIBUIDORA DE ALIMENTOS LTDA</t>
        </is>
      </c>
      <c r="E45" t="inlineStr">
        <is>
          <t>2512</t>
        </is>
      </c>
      <c r="F45" s="555" t="n">
        <v>46195</v>
      </c>
      <c r="G45" t="n">
        <v>19589</v>
      </c>
      <c r="H45" t="inlineStr">
        <is>
          <t>PEPINO JAPONES KG</t>
        </is>
      </c>
      <c r="I45" t="inlineStr">
        <is>
          <t>ALIMENTOS</t>
        </is>
      </c>
      <c r="J45" t="n">
        <v>0.3</v>
      </c>
      <c r="K45" t="inlineStr">
        <is>
          <t>KG</t>
        </is>
      </c>
      <c r="L45" t="n">
        <v>2.34</v>
      </c>
      <c r="M45" t="n">
        <v>7.8</v>
      </c>
      <c r="N45" t="inlineStr">
        <is>
          <t>ALIMENTOS</t>
        </is>
      </c>
      <c r="O45" t="inlineStr">
        <is>
          <t>06/2026</t>
        </is>
      </c>
    </row>
    <row r="46">
      <c r="A46" t="n">
        <v>242925</v>
      </c>
      <c r="B46" t="n">
        <v>128</v>
      </c>
      <c r="C46" t="inlineStr">
        <is>
          <t>Love Cabaret</t>
        </is>
      </c>
      <c r="D46" t="inlineStr">
        <is>
          <t>DO CHEF DISTRIBUIDORA DE ALIMENTOS LTDA</t>
        </is>
      </c>
      <c r="E46" t="inlineStr">
        <is>
          <t>2512</t>
        </is>
      </c>
      <c r="F46" s="555" t="n">
        <v>46195</v>
      </c>
      <c r="G46" t="n">
        <v>25555</v>
      </c>
      <c r="H46" t="inlineStr">
        <is>
          <t>BATATA LAVADA KG</t>
        </is>
      </c>
      <c r="I46" t="inlineStr">
        <is>
          <t>ALIMENTOS</t>
        </is>
      </c>
      <c r="J46" t="n">
        <v>12</v>
      </c>
      <c r="K46" t="inlineStr">
        <is>
          <t>KG</t>
        </is>
      </c>
      <c r="L46" t="n">
        <v>74.88</v>
      </c>
      <c r="M46" t="n">
        <v>6.24</v>
      </c>
      <c r="N46" t="inlineStr">
        <is>
          <t>ALIMENTOS</t>
        </is>
      </c>
      <c r="O46" t="inlineStr">
        <is>
          <t>06/2026</t>
        </is>
      </c>
    </row>
    <row r="47">
      <c r="A47" t="n">
        <v>242924</v>
      </c>
      <c r="B47" t="n">
        <v>128</v>
      </c>
      <c r="C47" t="inlineStr">
        <is>
          <t>Love Cabaret</t>
        </is>
      </c>
      <c r="D47" t="inlineStr">
        <is>
          <t>CECILIA TSUYACO ARAKI SILVA LTDA</t>
        </is>
      </c>
      <c r="E47" t="inlineStr">
        <is>
          <t>394108</t>
        </is>
      </c>
      <c r="F47" s="555" t="n">
        <v>46195</v>
      </c>
      <c r="G47" t="n">
        <v>19485</v>
      </c>
      <c r="H47" t="inlineStr">
        <is>
          <t>ENDRO DILL KG</t>
        </is>
      </c>
      <c r="I47" t="inlineStr">
        <is>
          <t>ALIMENTOS</t>
        </is>
      </c>
      <c r="J47" t="n">
        <v>0.1</v>
      </c>
      <c r="K47" t="inlineStr">
        <is>
          <t>KG</t>
        </is>
      </c>
      <c r="L47" t="n">
        <v>5</v>
      </c>
      <c r="M47" t="n">
        <v>50</v>
      </c>
      <c r="N47" t="inlineStr">
        <is>
          <t>ALIMENTOS</t>
        </is>
      </c>
      <c r="O47" t="inlineStr">
        <is>
          <t>06/2026</t>
        </is>
      </c>
    </row>
    <row r="48">
      <c r="A48" t="n">
        <v>242924</v>
      </c>
      <c r="B48" t="n">
        <v>128</v>
      </c>
      <c r="C48" t="inlineStr">
        <is>
          <t>Love Cabaret</t>
        </is>
      </c>
      <c r="D48" t="inlineStr">
        <is>
          <t>CECILIA TSUYACO ARAKI SILVA LTDA</t>
        </is>
      </c>
      <c r="E48" t="inlineStr">
        <is>
          <t>394108</t>
        </is>
      </c>
      <c r="F48" s="555" t="n">
        <v>46195</v>
      </c>
      <c r="G48" t="n">
        <v>19480</v>
      </c>
      <c r="H48" t="inlineStr">
        <is>
          <t>HORTELA HIDROPONICA KG</t>
        </is>
      </c>
      <c r="I48" t="inlineStr">
        <is>
          <t>ALIMENTOS</t>
        </is>
      </c>
      <c r="J48" t="n">
        <v>0.3</v>
      </c>
      <c r="K48" t="inlineStr">
        <is>
          <t>KG</t>
        </is>
      </c>
      <c r="L48" t="n">
        <v>6</v>
      </c>
      <c r="M48" t="n">
        <v>20</v>
      </c>
      <c r="N48" t="inlineStr">
        <is>
          <t>ALIMENTOS</t>
        </is>
      </c>
      <c r="O48" t="inlineStr">
        <is>
          <t>06/2026</t>
        </is>
      </c>
    </row>
    <row r="49">
      <c r="A49" t="n">
        <v>242924</v>
      </c>
      <c r="B49" t="n">
        <v>128</v>
      </c>
      <c r="C49" t="inlineStr">
        <is>
          <t>Love Cabaret</t>
        </is>
      </c>
      <c r="D49" t="inlineStr">
        <is>
          <t>CECILIA TSUYACO ARAKI SILVA LTDA</t>
        </is>
      </c>
      <c r="E49" t="inlineStr">
        <is>
          <t>394108</t>
        </is>
      </c>
      <c r="F49" s="555" t="n">
        <v>46195</v>
      </c>
      <c r="G49" t="n">
        <v>23113</v>
      </c>
      <c r="H49" t="inlineStr">
        <is>
          <t>SALSA KG</t>
        </is>
      </c>
      <c r="I49" t="inlineStr">
        <is>
          <t>ALIMENTOS</t>
        </is>
      </c>
      <c r="J49" t="n">
        <v>0.3</v>
      </c>
      <c r="K49" t="inlineStr">
        <is>
          <t>KG</t>
        </is>
      </c>
      <c r="L49" t="n">
        <v>2.4</v>
      </c>
      <c r="M49" t="n">
        <v>8</v>
      </c>
      <c r="N49" t="inlineStr">
        <is>
          <t>ALIMENTOS</t>
        </is>
      </c>
      <c r="O49" t="inlineStr">
        <is>
          <t>06/2026</t>
        </is>
      </c>
    </row>
    <row r="50">
      <c r="A50" t="n">
        <v>242924</v>
      </c>
      <c r="B50" t="n">
        <v>128</v>
      </c>
      <c r="C50" t="inlineStr">
        <is>
          <t>Love Cabaret</t>
        </is>
      </c>
      <c r="D50" t="inlineStr">
        <is>
          <t>CECILIA TSUYACO ARAKI SILVA LTDA</t>
        </is>
      </c>
      <c r="E50" t="inlineStr">
        <is>
          <t>394108</t>
        </is>
      </c>
      <c r="F50" s="555" t="n">
        <v>46195</v>
      </c>
      <c r="G50" t="n">
        <v>19552</v>
      </c>
      <c r="H50" t="inlineStr">
        <is>
          <t>REPOLHO ROXO KG</t>
        </is>
      </c>
      <c r="I50" t="inlineStr">
        <is>
          <t>ALIMENTOS</t>
        </is>
      </c>
      <c r="J50" t="n">
        <v>2</v>
      </c>
      <c r="K50" t="inlineStr">
        <is>
          <t>KG</t>
        </is>
      </c>
      <c r="L50" t="n">
        <v>19.6</v>
      </c>
      <c r="M50" t="n">
        <v>9.800000000000001</v>
      </c>
      <c r="N50" t="inlineStr">
        <is>
          <t>ALIMENTOS</t>
        </is>
      </c>
      <c r="O50" t="inlineStr">
        <is>
          <t>06/2026</t>
        </is>
      </c>
    </row>
    <row r="51">
      <c r="A51" t="n">
        <v>242924</v>
      </c>
      <c r="B51" t="n">
        <v>128</v>
      </c>
      <c r="C51" t="inlineStr">
        <is>
          <t>Love Cabaret</t>
        </is>
      </c>
      <c r="D51" t="inlineStr">
        <is>
          <t>CECILIA TSUYACO ARAKI SILVA LTDA</t>
        </is>
      </c>
      <c r="E51" t="inlineStr">
        <is>
          <t>394108</t>
        </is>
      </c>
      <c r="F51" s="555" t="n">
        <v>46195</v>
      </c>
      <c r="G51" t="n">
        <v>19503</v>
      </c>
      <c r="H51" t="inlineStr">
        <is>
          <t>ALFACE CRESPA KG</t>
        </is>
      </c>
      <c r="I51" t="inlineStr">
        <is>
          <t>ALIMENTOS</t>
        </is>
      </c>
      <c r="J51" t="n">
        <v>1</v>
      </c>
      <c r="K51" t="inlineStr">
        <is>
          <t>KG</t>
        </is>
      </c>
      <c r="L51" t="n">
        <v>13</v>
      </c>
      <c r="M51" t="n">
        <v>13</v>
      </c>
      <c r="N51" t="inlineStr">
        <is>
          <t>ALIMENTOS</t>
        </is>
      </c>
      <c r="O51" t="inlineStr">
        <is>
          <t>06/2026</t>
        </is>
      </c>
    </row>
    <row r="52">
      <c r="A52" t="n">
        <v>242924</v>
      </c>
      <c r="B52" t="n">
        <v>128</v>
      </c>
      <c r="C52" t="inlineStr">
        <is>
          <t>Love Cabaret</t>
        </is>
      </c>
      <c r="D52" t="inlineStr">
        <is>
          <t>CECILIA TSUYACO ARAKI SILVA LTDA</t>
        </is>
      </c>
      <c r="E52" t="inlineStr">
        <is>
          <t>394108</t>
        </is>
      </c>
      <c r="F52" s="555" t="n">
        <v>46195</v>
      </c>
      <c r="G52" t="n">
        <v>19617</v>
      </c>
      <c r="H52" t="inlineStr">
        <is>
          <t>COENTRO KG</t>
        </is>
      </c>
      <c r="I52" t="inlineStr">
        <is>
          <t>ALIMENTOS</t>
        </is>
      </c>
      <c r="J52" t="n">
        <v>0.3</v>
      </c>
      <c r="K52" t="inlineStr">
        <is>
          <t>KG</t>
        </is>
      </c>
      <c r="L52" t="n">
        <v>9</v>
      </c>
      <c r="M52" t="n">
        <v>30</v>
      </c>
      <c r="N52" t="inlineStr">
        <is>
          <t>ALIMENTOS</t>
        </is>
      </c>
      <c r="O52" t="inlineStr">
        <is>
          <t>06/2026</t>
        </is>
      </c>
    </row>
    <row r="53">
      <c r="A53" t="n">
        <v>242924</v>
      </c>
      <c r="B53" t="n">
        <v>128</v>
      </c>
      <c r="C53" t="inlineStr">
        <is>
          <t>Love Cabaret</t>
        </is>
      </c>
      <c r="D53" t="inlineStr">
        <is>
          <t>CECILIA TSUYACO ARAKI SILVA LTDA</t>
        </is>
      </c>
      <c r="E53" t="inlineStr">
        <is>
          <t>394108</t>
        </is>
      </c>
      <c r="F53" s="555" t="n">
        <v>46195</v>
      </c>
      <c r="G53" t="n">
        <v>19502</v>
      </c>
      <c r="H53" t="inlineStr">
        <is>
          <t>ALFACE CRESPA ROXA KG</t>
        </is>
      </c>
      <c r="I53" t="inlineStr">
        <is>
          <t>ALIMENTOS</t>
        </is>
      </c>
      <c r="J53" t="n">
        <v>1</v>
      </c>
      <c r="K53" t="inlineStr">
        <is>
          <t>KG</t>
        </is>
      </c>
      <c r="L53" t="n">
        <v>14</v>
      </c>
      <c r="M53" t="n">
        <v>14</v>
      </c>
      <c r="N53" t="inlineStr">
        <is>
          <t>ALIMENTOS</t>
        </is>
      </c>
      <c r="O53" t="inlineStr">
        <is>
          <t>06/2026</t>
        </is>
      </c>
    </row>
    <row r="54">
      <c r="A54" t="n">
        <v>242924</v>
      </c>
      <c r="B54" t="n">
        <v>128</v>
      </c>
      <c r="C54" t="inlineStr">
        <is>
          <t>Love Cabaret</t>
        </is>
      </c>
      <c r="D54" t="inlineStr">
        <is>
          <t>CECILIA TSUYACO ARAKI SILVA LTDA</t>
        </is>
      </c>
      <c r="E54" t="inlineStr">
        <is>
          <t>394108</t>
        </is>
      </c>
      <c r="F54" s="555" t="n">
        <v>46195</v>
      </c>
      <c r="G54" t="n">
        <v>19472</v>
      </c>
      <c r="H54" t="inlineStr">
        <is>
          <t>RUCULA KG</t>
        </is>
      </c>
      <c r="I54" t="inlineStr">
        <is>
          <t>ALIMENTOS</t>
        </is>
      </c>
      <c r="J54" t="n">
        <v>1</v>
      </c>
      <c r="K54" t="inlineStr">
        <is>
          <t>KG</t>
        </is>
      </c>
      <c r="L54" t="n">
        <v>17</v>
      </c>
      <c r="M54" t="n">
        <v>17</v>
      </c>
      <c r="N54" t="inlineStr">
        <is>
          <t>ALIMENTOS</t>
        </is>
      </c>
      <c r="O54" t="inlineStr">
        <is>
          <t>06/2026</t>
        </is>
      </c>
    </row>
    <row r="55">
      <c r="A55" t="n">
        <v>242923</v>
      </c>
      <c r="B55" t="n">
        <v>128</v>
      </c>
      <c r="C55" t="inlineStr">
        <is>
          <t>Love Cabaret</t>
        </is>
      </c>
      <c r="D55" t="inlineStr">
        <is>
          <t>AROUMAR DISTRIBUIDORA DE PRODUTOS ALIMENTICIOS LTDA</t>
        </is>
      </c>
      <c r="E55" t="inlineStr">
        <is>
          <t>1067671</t>
        </is>
      </c>
      <c r="F55" s="555" t="n">
        <v>46195</v>
      </c>
      <c r="G55" t="n">
        <v>21017</v>
      </c>
      <c r="H55" t="inlineStr">
        <is>
          <t>OLEO DE ALGODAO SAUDE C/14,5KG</t>
        </is>
      </c>
      <c r="I55" t="inlineStr">
        <is>
          <t>ALIMENTOS</t>
        </is>
      </c>
      <c r="J55" t="n">
        <v>3</v>
      </c>
      <c r="K55" t="inlineStr">
        <is>
          <t>BALDE</t>
        </is>
      </c>
      <c r="L55" t="n">
        <v>476.7</v>
      </c>
      <c r="M55" t="n">
        <v>158.9</v>
      </c>
      <c r="N55" t="inlineStr">
        <is>
          <t>ALIMENTOS</t>
        </is>
      </c>
      <c r="O55" t="inlineStr">
        <is>
          <t>06/2026</t>
        </is>
      </c>
    </row>
    <row r="56">
      <c r="A56" t="n">
        <v>242912</v>
      </c>
      <c r="B56" t="n">
        <v>128</v>
      </c>
      <c r="C56" t="inlineStr">
        <is>
          <t>Love Cabaret</t>
        </is>
      </c>
      <c r="D56" t="inlineStr">
        <is>
          <t>DISTRIBUIDORA ARENA VIP COMERCIO DE BEBIDAS LTDA</t>
        </is>
      </c>
      <c r="E56" t="inlineStr">
        <is>
          <t>12395</t>
        </is>
      </c>
      <c r="F56" s="555" t="n">
        <v>46195</v>
      </c>
      <c r="G56" t="n">
        <v>18220</v>
      </c>
      <c r="H56" t="inlineStr">
        <is>
          <t>VERMOUTH CARPANO CLASSICO ROSSO ITALIANO 1L</t>
        </is>
      </c>
      <c r="I56" t="inlineStr">
        <is>
          <t>BEBIDAS</t>
        </is>
      </c>
      <c r="J56" t="n">
        <v>6</v>
      </c>
      <c r="K56" t="inlineStr">
        <is>
          <t>GR</t>
        </is>
      </c>
      <c r="L56" t="n">
        <v>466.8</v>
      </c>
      <c r="M56" t="n">
        <v>77.8</v>
      </c>
      <c r="N56" t="inlineStr">
        <is>
          <t>BEBIDAS</t>
        </is>
      </c>
      <c r="O56" t="inlineStr">
        <is>
          <t>06/2026</t>
        </is>
      </c>
    </row>
    <row r="57">
      <c r="A57" t="n">
        <v>242911</v>
      </c>
      <c r="B57" t="n">
        <v>128</v>
      </c>
      <c r="C57" t="inlineStr">
        <is>
          <t>Love Cabaret</t>
        </is>
      </c>
      <c r="D57" t="inlineStr">
        <is>
          <t>CECILIA TSUYACO ARAKI SILVA LTDA</t>
        </is>
      </c>
      <c r="E57" t="inlineStr">
        <is>
          <t>394204</t>
        </is>
      </c>
      <c r="F57" s="555" t="n">
        <v>46196</v>
      </c>
      <c r="G57" t="n">
        <v>19759</v>
      </c>
      <c r="H57" t="inlineStr">
        <is>
          <t>LARANJA BAHIA KG</t>
        </is>
      </c>
      <c r="I57" t="inlineStr">
        <is>
          <t>ALIMENTOS</t>
        </is>
      </c>
      <c r="J57" t="n">
        <v>5</v>
      </c>
      <c r="K57" t="inlineStr">
        <is>
          <t>KG</t>
        </is>
      </c>
      <c r="L57" t="n">
        <v>42.5</v>
      </c>
      <c r="M57" t="n">
        <v>8.5</v>
      </c>
      <c r="N57" t="inlineStr">
        <is>
          <t>ALIMENTOS</t>
        </is>
      </c>
      <c r="O57" t="inlineStr">
        <is>
          <t>06/2026</t>
        </is>
      </c>
    </row>
    <row r="58">
      <c r="A58" t="n">
        <v>242911</v>
      </c>
      <c r="B58" t="n">
        <v>128</v>
      </c>
      <c r="C58" t="inlineStr">
        <is>
          <t>Love Cabaret</t>
        </is>
      </c>
      <c r="D58" t="inlineStr">
        <is>
          <t>CECILIA TSUYACO ARAKI SILVA LTDA</t>
        </is>
      </c>
      <c r="E58" t="inlineStr">
        <is>
          <t>394204</t>
        </is>
      </c>
      <c r="F58" s="555" t="n">
        <v>46196</v>
      </c>
      <c r="G58" t="n">
        <v>19476</v>
      </c>
      <c r="H58" t="inlineStr">
        <is>
          <t>MANJERICAO KG</t>
        </is>
      </c>
      <c r="I58" t="inlineStr">
        <is>
          <t>ALIMENTOS</t>
        </is>
      </c>
      <c r="J58" t="n">
        <v>0.2</v>
      </c>
      <c r="K58" t="inlineStr">
        <is>
          <t>KG</t>
        </is>
      </c>
      <c r="L58" t="n">
        <v>12</v>
      </c>
      <c r="M58" t="n">
        <v>60</v>
      </c>
      <c r="N58" t="inlineStr">
        <is>
          <t>ALIMENTOS</t>
        </is>
      </c>
      <c r="O58" t="inlineStr">
        <is>
          <t>06/2026</t>
        </is>
      </c>
    </row>
    <row r="59">
      <c r="A59" t="n">
        <v>242911</v>
      </c>
      <c r="B59" t="n">
        <v>128</v>
      </c>
      <c r="C59" t="inlineStr">
        <is>
          <t>Love Cabaret</t>
        </is>
      </c>
      <c r="D59" t="inlineStr">
        <is>
          <t>CECILIA TSUYACO ARAKI SILVA LTDA</t>
        </is>
      </c>
      <c r="E59" t="inlineStr">
        <is>
          <t>394204</t>
        </is>
      </c>
      <c r="F59" s="555" t="n">
        <v>46196</v>
      </c>
      <c r="G59" t="n">
        <v>19751</v>
      </c>
      <c r="H59" t="inlineStr">
        <is>
          <t>LIMAO SICILIANO KG</t>
        </is>
      </c>
      <c r="I59" t="inlineStr">
        <is>
          <t>ALIMENTOS</t>
        </is>
      </c>
      <c r="J59" t="n">
        <v>5</v>
      </c>
      <c r="K59" t="inlineStr">
        <is>
          <t>KG</t>
        </is>
      </c>
      <c r="L59" t="n">
        <v>42.5</v>
      </c>
      <c r="M59" t="n">
        <v>8.5</v>
      </c>
      <c r="N59" t="inlineStr">
        <is>
          <t>ALIMENTOS</t>
        </is>
      </c>
      <c r="O59" t="inlineStr">
        <is>
          <t>06/2026</t>
        </is>
      </c>
    </row>
    <row r="60">
      <c r="A60" t="n">
        <v>242909</v>
      </c>
      <c r="B60" t="n">
        <v>128</v>
      </c>
      <c r="C60" t="inlineStr">
        <is>
          <t>Love Cabaret</t>
        </is>
      </c>
      <c r="D60" t="inlineStr">
        <is>
          <t>MARIO PEDRO FELICIANO - HORTIFRUTI</t>
        </is>
      </c>
      <c r="E60" t="inlineStr">
        <is>
          <t>480838</t>
        </is>
      </c>
      <c r="F60" s="555" t="n">
        <v>46195</v>
      </c>
      <c r="G60" t="n">
        <v>19476</v>
      </c>
      <c r="H60" t="inlineStr">
        <is>
          <t>MANJERICAO KG</t>
        </is>
      </c>
      <c r="I60" t="inlineStr">
        <is>
          <t>ALIMENTOS</t>
        </is>
      </c>
      <c r="J60" t="n">
        <v>0.2</v>
      </c>
      <c r="K60" t="inlineStr">
        <is>
          <t>KG</t>
        </is>
      </c>
      <c r="L60" t="n">
        <v>15.08</v>
      </c>
      <c r="M60" t="n">
        <v>75.40000000000001</v>
      </c>
      <c r="N60" t="inlineStr">
        <is>
          <t>ALIMENTOS</t>
        </is>
      </c>
      <c r="O60" t="inlineStr">
        <is>
          <t>06/2026</t>
        </is>
      </c>
    </row>
    <row r="61">
      <c r="A61" t="n">
        <v>242909</v>
      </c>
      <c r="B61" t="n">
        <v>128</v>
      </c>
      <c r="C61" t="inlineStr">
        <is>
          <t>Love Cabaret</t>
        </is>
      </c>
      <c r="D61" t="inlineStr">
        <is>
          <t>MARIO PEDRO FELICIANO - HORTIFRUTI</t>
        </is>
      </c>
      <c r="E61" t="inlineStr">
        <is>
          <t>480838</t>
        </is>
      </c>
      <c r="F61" s="555" t="n">
        <v>46195</v>
      </c>
      <c r="G61" t="n">
        <v>19527</v>
      </c>
      <c r="H61" t="inlineStr">
        <is>
          <t>VAGEM HOLANDESA KG</t>
        </is>
      </c>
      <c r="I61" t="inlineStr">
        <is>
          <t>ALIMENTOS</t>
        </is>
      </c>
      <c r="J61" t="n">
        <v>1</v>
      </c>
      <c r="K61" t="inlineStr">
        <is>
          <t>KG</t>
        </is>
      </c>
      <c r="L61" t="n">
        <v>29</v>
      </c>
      <c r="M61" t="n">
        <v>29</v>
      </c>
      <c r="N61" t="inlineStr">
        <is>
          <t>ALIMENTOS</t>
        </is>
      </c>
      <c r="O61" t="inlineStr">
        <is>
          <t>06/2026</t>
        </is>
      </c>
    </row>
    <row r="62">
      <c r="A62" t="n">
        <v>242909</v>
      </c>
      <c r="B62" t="n">
        <v>128</v>
      </c>
      <c r="C62" t="inlineStr">
        <is>
          <t>Love Cabaret</t>
        </is>
      </c>
      <c r="D62" t="inlineStr">
        <is>
          <t>MARIO PEDRO FELICIANO - HORTIFRUTI</t>
        </is>
      </c>
      <c r="E62" t="inlineStr">
        <is>
          <t>480838</t>
        </is>
      </c>
      <c r="F62" s="555" t="n">
        <v>46195</v>
      </c>
      <c r="G62" t="n">
        <v>19658</v>
      </c>
      <c r="H62" t="inlineStr">
        <is>
          <t>ABOBORA JAPONESA / CABOTIAN KG</t>
        </is>
      </c>
      <c r="I62" t="inlineStr">
        <is>
          <t>ALIMENTOS</t>
        </is>
      </c>
      <c r="J62" t="n">
        <v>8</v>
      </c>
      <c r="K62" t="inlineStr">
        <is>
          <t>KG</t>
        </is>
      </c>
      <c r="L62" t="n">
        <v>29.6</v>
      </c>
      <c r="M62" t="n">
        <v>3.7</v>
      </c>
      <c r="N62" t="inlineStr">
        <is>
          <t>ALIMENTOS</t>
        </is>
      </c>
      <c r="O62" t="inlineStr">
        <is>
          <t>06/2026</t>
        </is>
      </c>
    </row>
    <row r="63">
      <c r="A63" t="n">
        <v>242909</v>
      </c>
      <c r="B63" t="n">
        <v>128</v>
      </c>
      <c r="C63" t="inlineStr">
        <is>
          <t>Love Cabaret</t>
        </is>
      </c>
      <c r="D63" t="inlineStr">
        <is>
          <t>MARIO PEDRO FELICIANO - HORTIFRUTI</t>
        </is>
      </c>
      <c r="E63" t="inlineStr">
        <is>
          <t>480838</t>
        </is>
      </c>
      <c r="F63" s="555" t="n">
        <v>46195</v>
      </c>
      <c r="G63" t="n">
        <v>19477</v>
      </c>
      <c r="H63" t="inlineStr">
        <is>
          <t>MANJERICAO ROXO KG</t>
        </is>
      </c>
      <c r="I63" t="inlineStr">
        <is>
          <t>ALIMENTOS</t>
        </is>
      </c>
      <c r="J63" t="n">
        <v>0.2</v>
      </c>
      <c r="K63" t="inlineStr">
        <is>
          <t>KG</t>
        </is>
      </c>
      <c r="L63" t="n">
        <v>15.95</v>
      </c>
      <c r="M63" t="n">
        <v>79.75</v>
      </c>
      <c r="N63" t="inlineStr">
        <is>
          <t>ALIMENTOS</t>
        </is>
      </c>
      <c r="O63" t="inlineStr">
        <is>
          <t>06/2026</t>
        </is>
      </c>
    </row>
    <row r="64">
      <c r="A64" t="n">
        <v>242908</v>
      </c>
      <c r="B64" t="n">
        <v>128</v>
      </c>
      <c r="C64" t="inlineStr">
        <is>
          <t>Love Cabaret</t>
        </is>
      </c>
      <c r="D64" t="inlineStr">
        <is>
          <t xml:space="preserve">LATICINIOS FIOR DITALIA LTDA </t>
        </is>
      </c>
      <c r="E64" t="inlineStr">
        <is>
          <t>45383</t>
        </is>
      </c>
      <c r="F64" s="555" t="n">
        <v>46202</v>
      </c>
      <c r="G64" t="n">
        <v>25288</v>
      </c>
      <c r="H64" t="inlineStr">
        <is>
          <t>BURRATA 110G C/5 DE 550 GR UN</t>
        </is>
      </c>
      <c r="I64" t="inlineStr">
        <is>
          <t>ALIMENTOS</t>
        </is>
      </c>
      <c r="J64" t="n">
        <v>5</v>
      </c>
      <c r="K64" t="inlineStr">
        <is>
          <t>UN</t>
        </is>
      </c>
      <c r="L64" t="n">
        <v>326.75</v>
      </c>
      <c r="M64" t="n">
        <v>65.34999999999999</v>
      </c>
      <c r="N64" t="inlineStr">
        <is>
          <t>ALIMENTOS</t>
        </is>
      </c>
      <c r="O64" t="inlineStr">
        <is>
          <t>06/2026</t>
        </is>
      </c>
    </row>
    <row r="65">
      <c r="A65" t="n">
        <v>242907</v>
      </c>
      <c r="B65" t="n">
        <v>128</v>
      </c>
      <c r="C65" t="inlineStr">
        <is>
          <t>Love Cabaret</t>
        </is>
      </c>
      <c r="D65" t="inlineStr">
        <is>
          <t>ATACADISTA KINGFOOD PRODUTOS ALIMENTICIO</t>
        </is>
      </c>
      <c r="E65" t="inlineStr">
        <is>
          <t>293215</t>
        </is>
      </c>
      <c r="F65" s="555" t="n">
        <v>46202</v>
      </c>
      <c r="G65" t="n">
        <v>24118</v>
      </c>
      <c r="H65" t="inlineStr">
        <is>
          <t>CASTANHA DE CAJU CRUA KG</t>
        </is>
      </c>
      <c r="I65" t="inlineStr">
        <is>
          <t>ALIMENTOS</t>
        </is>
      </c>
      <c r="J65" t="n">
        <v>6</v>
      </c>
      <c r="K65" t="inlineStr">
        <is>
          <t>KG</t>
        </is>
      </c>
      <c r="L65" t="n">
        <v>479.4</v>
      </c>
      <c r="M65" t="n">
        <v>79.90000000000001</v>
      </c>
      <c r="N65" t="inlineStr">
        <is>
          <t>ALIMENTOS</t>
        </is>
      </c>
      <c r="O65" t="inlineStr">
        <is>
          <t>06/2026</t>
        </is>
      </c>
    </row>
    <row r="66">
      <c r="A66" t="n">
        <v>242906</v>
      </c>
      <c r="B66" t="n">
        <v>128</v>
      </c>
      <c r="C66" t="inlineStr">
        <is>
          <t>Love Cabaret</t>
        </is>
      </c>
      <c r="D66" t="inlineStr">
        <is>
          <t>CECILIA TSUYACO ARAKI SILVA LTDA</t>
        </is>
      </c>
      <c r="E66" t="inlineStr">
        <is>
          <t>394478</t>
        </is>
      </c>
      <c r="F66" s="555" t="n">
        <v>46202</v>
      </c>
      <c r="G66" t="n">
        <v>23113</v>
      </c>
      <c r="H66" t="inlineStr">
        <is>
          <t>SALSA KG</t>
        </is>
      </c>
      <c r="I66" t="inlineStr">
        <is>
          <t>ALIMENTOS</t>
        </is>
      </c>
      <c r="J66" t="n">
        <v>0.4</v>
      </c>
      <c r="K66" t="inlineStr">
        <is>
          <t>KG</t>
        </is>
      </c>
      <c r="L66" t="n">
        <v>3</v>
      </c>
      <c r="M66" t="n">
        <v>7.5</v>
      </c>
      <c r="N66" t="inlineStr">
        <is>
          <t>ALIMENTOS</t>
        </is>
      </c>
      <c r="O66" t="inlineStr">
        <is>
          <t>06/2026</t>
        </is>
      </c>
    </row>
    <row r="67">
      <c r="A67" t="n">
        <v>242906</v>
      </c>
      <c r="B67" t="n">
        <v>128</v>
      </c>
      <c r="C67" t="inlineStr">
        <is>
          <t>Love Cabaret</t>
        </is>
      </c>
      <c r="D67" t="inlineStr">
        <is>
          <t>CECILIA TSUYACO ARAKI SILVA LTDA</t>
        </is>
      </c>
      <c r="E67" t="inlineStr">
        <is>
          <t>394478</t>
        </is>
      </c>
      <c r="F67" s="555" t="n">
        <v>46202</v>
      </c>
      <c r="G67" t="n">
        <v>24083</v>
      </c>
      <c r="H67" t="inlineStr">
        <is>
          <t>BATATA ASTERIX GRAUDA NOIVA KG</t>
        </is>
      </c>
      <c r="I67" t="inlineStr">
        <is>
          <t>ALIMENTOS</t>
        </is>
      </c>
      <c r="J67" t="n">
        <v>10</v>
      </c>
      <c r="K67" t="inlineStr">
        <is>
          <t>KG</t>
        </is>
      </c>
      <c r="L67" t="n">
        <v>86</v>
      </c>
      <c r="M67" t="n">
        <v>8.6</v>
      </c>
      <c r="N67" t="inlineStr">
        <is>
          <t>ALIMENTOS</t>
        </is>
      </c>
      <c r="O67" t="inlineStr">
        <is>
          <t>06/2026</t>
        </is>
      </c>
    </row>
    <row r="68">
      <c r="A68" t="n">
        <v>242906</v>
      </c>
      <c r="B68" t="n">
        <v>128</v>
      </c>
      <c r="C68" t="inlineStr">
        <is>
          <t>Love Cabaret</t>
        </is>
      </c>
      <c r="D68" t="inlineStr">
        <is>
          <t>CECILIA TSUYACO ARAKI SILVA LTDA</t>
        </is>
      </c>
      <c r="E68" t="inlineStr">
        <is>
          <t>394478</t>
        </is>
      </c>
      <c r="F68" s="555" t="n">
        <v>46202</v>
      </c>
      <c r="G68" t="n">
        <v>19617</v>
      </c>
      <c r="H68" t="inlineStr">
        <is>
          <t>COENTRO KG</t>
        </is>
      </c>
      <c r="I68" t="inlineStr">
        <is>
          <t>ALIMENTOS</t>
        </is>
      </c>
      <c r="J68" t="n">
        <v>0.3</v>
      </c>
      <c r="K68" t="inlineStr">
        <is>
          <t>KG</t>
        </is>
      </c>
      <c r="L68" t="n">
        <v>6.3</v>
      </c>
      <c r="M68" t="n">
        <v>21</v>
      </c>
      <c r="N68" t="inlineStr">
        <is>
          <t>ALIMENTOS</t>
        </is>
      </c>
      <c r="O68" t="inlineStr">
        <is>
          <t>06/2026</t>
        </is>
      </c>
    </row>
    <row r="69">
      <c r="A69" t="n">
        <v>242906</v>
      </c>
      <c r="B69" t="n">
        <v>128</v>
      </c>
      <c r="C69" t="inlineStr">
        <is>
          <t>Love Cabaret</t>
        </is>
      </c>
      <c r="D69" t="inlineStr">
        <is>
          <t>CECILIA TSUYACO ARAKI SILVA LTDA</t>
        </is>
      </c>
      <c r="E69" t="inlineStr">
        <is>
          <t>394478</t>
        </is>
      </c>
      <c r="F69" s="555" t="n">
        <v>46202</v>
      </c>
      <c r="G69" t="n">
        <v>19485</v>
      </c>
      <c r="H69" t="inlineStr">
        <is>
          <t>ENDRO DILL KG</t>
        </is>
      </c>
      <c r="I69" t="inlineStr">
        <is>
          <t>ALIMENTOS</t>
        </is>
      </c>
      <c r="J69" t="n">
        <v>0.1</v>
      </c>
      <c r="K69" t="inlineStr">
        <is>
          <t>KG</t>
        </is>
      </c>
      <c r="L69" t="n">
        <v>5</v>
      </c>
      <c r="M69" t="n">
        <v>50</v>
      </c>
      <c r="N69" t="inlineStr">
        <is>
          <t>ALIMENTOS</t>
        </is>
      </c>
      <c r="O69" t="inlineStr">
        <is>
          <t>06/2026</t>
        </is>
      </c>
    </row>
    <row r="70">
      <c r="A70" t="n">
        <v>242906</v>
      </c>
      <c r="B70" t="n">
        <v>128</v>
      </c>
      <c r="C70" t="inlineStr">
        <is>
          <t>Love Cabaret</t>
        </is>
      </c>
      <c r="D70" t="inlineStr">
        <is>
          <t>CECILIA TSUYACO ARAKI SILVA LTDA</t>
        </is>
      </c>
      <c r="E70" t="inlineStr">
        <is>
          <t>394478</t>
        </is>
      </c>
      <c r="F70" s="555" t="n">
        <v>46202</v>
      </c>
      <c r="G70" t="n">
        <v>19503</v>
      </c>
      <c r="H70" t="inlineStr">
        <is>
          <t>ALFACE CRESPA KG</t>
        </is>
      </c>
      <c r="I70" t="inlineStr">
        <is>
          <t>ALIMENTOS</t>
        </is>
      </c>
      <c r="J70" t="n">
        <v>1</v>
      </c>
      <c r="K70" t="inlineStr">
        <is>
          <t>KG</t>
        </is>
      </c>
      <c r="L70" t="n">
        <v>13</v>
      </c>
      <c r="M70" t="n">
        <v>13</v>
      </c>
      <c r="N70" t="inlineStr">
        <is>
          <t>ALIMENTOS</t>
        </is>
      </c>
      <c r="O70" t="inlineStr">
        <is>
          <t>06/2026</t>
        </is>
      </c>
    </row>
    <row r="71">
      <c r="A71" t="n">
        <v>242906</v>
      </c>
      <c r="B71" t="n">
        <v>128</v>
      </c>
      <c r="C71" t="inlineStr">
        <is>
          <t>Love Cabaret</t>
        </is>
      </c>
      <c r="D71" t="inlineStr">
        <is>
          <t>CECILIA TSUYACO ARAKI SILVA LTDA</t>
        </is>
      </c>
      <c r="E71" t="inlineStr">
        <is>
          <t>394478</t>
        </is>
      </c>
      <c r="F71" s="555" t="n">
        <v>46202</v>
      </c>
      <c r="G71" t="n">
        <v>19472</v>
      </c>
      <c r="H71" t="inlineStr">
        <is>
          <t>RUCULA KG</t>
        </is>
      </c>
      <c r="I71" t="inlineStr">
        <is>
          <t>ALIMENTOS</t>
        </is>
      </c>
      <c r="J71" t="n">
        <v>1</v>
      </c>
      <c r="K71" t="inlineStr">
        <is>
          <t>KG</t>
        </is>
      </c>
      <c r="L71" t="n">
        <v>12.8</v>
      </c>
      <c r="M71" t="n">
        <v>12.8</v>
      </c>
      <c r="N71" t="inlineStr">
        <is>
          <t>ALIMENTOS</t>
        </is>
      </c>
      <c r="O71" t="inlineStr">
        <is>
          <t>06/2026</t>
        </is>
      </c>
    </row>
    <row r="72">
      <c r="A72" t="n">
        <v>242906</v>
      </c>
      <c r="B72" t="n">
        <v>128</v>
      </c>
      <c r="C72" t="inlineStr">
        <is>
          <t>Love Cabaret</t>
        </is>
      </c>
      <c r="D72" t="inlineStr">
        <is>
          <t>CECILIA TSUYACO ARAKI SILVA LTDA</t>
        </is>
      </c>
      <c r="E72" t="inlineStr">
        <is>
          <t>394478</t>
        </is>
      </c>
      <c r="F72" s="555" t="n">
        <v>46202</v>
      </c>
      <c r="G72" t="n">
        <v>19654</v>
      </c>
      <c r="H72" t="inlineStr">
        <is>
          <t>ABOBRINHA ITALIANA GRAUDA KG</t>
        </is>
      </c>
      <c r="I72" t="inlineStr">
        <is>
          <t>ALIMENTOS</t>
        </is>
      </c>
      <c r="J72" t="n">
        <v>4</v>
      </c>
      <c r="K72" t="inlineStr">
        <is>
          <t>KG</t>
        </is>
      </c>
      <c r="L72" t="n">
        <v>20</v>
      </c>
      <c r="M72" t="n">
        <v>5</v>
      </c>
      <c r="N72" t="inlineStr">
        <is>
          <t>ALIMENTOS</t>
        </is>
      </c>
      <c r="O72" t="inlineStr">
        <is>
          <t>06/2026</t>
        </is>
      </c>
    </row>
    <row r="73">
      <c r="A73" t="n">
        <v>242906</v>
      </c>
      <c r="B73" t="n">
        <v>128</v>
      </c>
      <c r="C73" t="inlineStr">
        <is>
          <t>Love Cabaret</t>
        </is>
      </c>
      <c r="D73" t="inlineStr">
        <is>
          <t>CECILIA TSUYACO ARAKI SILVA LTDA</t>
        </is>
      </c>
      <c r="E73" t="inlineStr">
        <is>
          <t>394478</t>
        </is>
      </c>
      <c r="F73" s="555" t="n">
        <v>46202</v>
      </c>
      <c r="G73" t="n">
        <v>19476</v>
      </c>
      <c r="H73" t="inlineStr">
        <is>
          <t>MANJERICAO KG</t>
        </is>
      </c>
      <c r="I73" t="inlineStr">
        <is>
          <t>ALIMENTOS</t>
        </is>
      </c>
      <c r="J73" t="n">
        <v>0.1</v>
      </c>
      <c r="K73" t="inlineStr">
        <is>
          <t>KG</t>
        </is>
      </c>
      <c r="L73" t="n">
        <v>6</v>
      </c>
      <c r="M73" t="n">
        <v>60</v>
      </c>
      <c r="N73" t="inlineStr">
        <is>
          <t>ALIMENTOS</t>
        </is>
      </c>
      <c r="O73" t="inlineStr">
        <is>
          <t>06/2026</t>
        </is>
      </c>
    </row>
    <row r="74">
      <c r="A74" t="n">
        <v>242906</v>
      </c>
      <c r="B74" t="n">
        <v>128</v>
      </c>
      <c r="C74" t="inlineStr">
        <is>
          <t>Love Cabaret</t>
        </is>
      </c>
      <c r="D74" t="inlineStr">
        <is>
          <t>CECILIA TSUYACO ARAKI SILVA LTDA</t>
        </is>
      </c>
      <c r="E74" t="inlineStr">
        <is>
          <t>394478</t>
        </is>
      </c>
      <c r="F74" s="555" t="n">
        <v>46202</v>
      </c>
      <c r="G74" t="n">
        <v>19502</v>
      </c>
      <c r="H74" t="inlineStr">
        <is>
          <t>ALFACE CRESPA ROXA KG</t>
        </is>
      </c>
      <c r="I74" t="inlineStr">
        <is>
          <t>ALIMENTOS</t>
        </is>
      </c>
      <c r="J74" t="n">
        <v>1</v>
      </c>
      <c r="K74" t="inlineStr">
        <is>
          <t>KG</t>
        </is>
      </c>
      <c r="L74" t="n">
        <v>14</v>
      </c>
      <c r="M74" t="n">
        <v>14</v>
      </c>
      <c r="N74" t="inlineStr">
        <is>
          <t>ALIMENTOS</t>
        </is>
      </c>
      <c r="O74" t="inlineStr">
        <is>
          <t>06/2026</t>
        </is>
      </c>
    </row>
    <row r="75">
      <c r="A75" t="n">
        <v>242906</v>
      </c>
      <c r="B75" t="n">
        <v>128</v>
      </c>
      <c r="C75" t="inlineStr">
        <is>
          <t>Love Cabaret</t>
        </is>
      </c>
      <c r="D75" t="inlineStr">
        <is>
          <t>CECILIA TSUYACO ARAKI SILVA LTDA</t>
        </is>
      </c>
      <c r="E75" t="inlineStr">
        <is>
          <t>394478</t>
        </is>
      </c>
      <c r="F75" s="555" t="n">
        <v>46202</v>
      </c>
      <c r="G75" t="n">
        <v>19527</v>
      </c>
      <c r="H75" t="inlineStr">
        <is>
          <t>VAGEM HOLANDESA KG</t>
        </is>
      </c>
      <c r="I75" t="inlineStr">
        <is>
          <t>ALIMENTOS</t>
        </is>
      </c>
      <c r="J75" t="n">
        <v>1</v>
      </c>
      <c r="K75" t="inlineStr">
        <is>
          <t>KG</t>
        </is>
      </c>
      <c r="L75" t="n">
        <v>32</v>
      </c>
      <c r="M75" t="n">
        <v>32</v>
      </c>
      <c r="N75" t="inlineStr">
        <is>
          <t>ALIMENTOS</t>
        </is>
      </c>
      <c r="O75" t="inlineStr">
        <is>
          <t>06/2026</t>
        </is>
      </c>
    </row>
    <row r="76">
      <c r="A76" t="n">
        <v>242905</v>
      </c>
      <c r="B76" t="n">
        <v>128</v>
      </c>
      <c r="C76" t="inlineStr">
        <is>
          <t>Love Cabaret</t>
        </is>
      </c>
      <c r="D76" t="inlineStr">
        <is>
          <t>MARIO PEDRO FELICIANO - HORTIFRUTI</t>
        </is>
      </c>
      <c r="E76" t="inlineStr">
        <is>
          <t>481418</t>
        </is>
      </c>
      <c r="F76" s="555" t="n">
        <v>46202</v>
      </c>
      <c r="G76" t="n">
        <v>19480</v>
      </c>
      <c r="H76" t="inlineStr">
        <is>
          <t>HORTELA HIDROPONICA KG</t>
        </is>
      </c>
      <c r="I76" t="inlineStr">
        <is>
          <t>ALIMENTOS</t>
        </is>
      </c>
      <c r="J76" t="n">
        <v>0.6</v>
      </c>
      <c r="K76" t="inlineStr">
        <is>
          <t>KG</t>
        </is>
      </c>
      <c r="L76" t="n">
        <v>14.75</v>
      </c>
      <c r="M76" t="n">
        <v>24.583333</v>
      </c>
      <c r="N76" t="inlineStr">
        <is>
          <t>ALIMENTOS</t>
        </is>
      </c>
      <c r="O76" t="inlineStr">
        <is>
          <t>06/2026</t>
        </is>
      </c>
    </row>
    <row r="77">
      <c r="A77" t="n">
        <v>242905</v>
      </c>
      <c r="B77" t="n">
        <v>128</v>
      </c>
      <c r="C77" t="inlineStr">
        <is>
          <t>Love Cabaret</t>
        </is>
      </c>
      <c r="D77" t="inlineStr">
        <is>
          <t>MARIO PEDRO FELICIANO - HORTIFRUTI</t>
        </is>
      </c>
      <c r="E77" t="inlineStr">
        <is>
          <t>481418</t>
        </is>
      </c>
      <c r="F77" s="555" t="n">
        <v>46202</v>
      </c>
      <c r="G77" t="n">
        <v>24037</v>
      </c>
      <c r="H77" t="inlineStr">
        <is>
          <t>ALHO TRITURADO FRITO</t>
        </is>
      </c>
      <c r="I77" t="inlineStr">
        <is>
          <t>ALIMENTOS</t>
        </is>
      </c>
      <c r="J77" t="n">
        <v>2</v>
      </c>
      <c r="K77" t="inlineStr">
        <is>
          <t>KG</t>
        </is>
      </c>
      <c r="L77" t="n">
        <v>35</v>
      </c>
      <c r="M77" t="n">
        <v>17.5</v>
      </c>
      <c r="N77" t="inlineStr">
        <is>
          <t>ALIMENTOS</t>
        </is>
      </c>
      <c r="O77" t="inlineStr">
        <is>
          <t>06/2026</t>
        </is>
      </c>
    </row>
    <row r="78">
      <c r="A78" t="n">
        <v>242903</v>
      </c>
      <c r="B78" t="n">
        <v>128</v>
      </c>
      <c r="C78" t="inlineStr">
        <is>
          <t>Love Cabaret</t>
        </is>
      </c>
      <c r="D78" t="inlineStr">
        <is>
          <t>DO CHEF DISTRIBUIDORA DE ALIMENTOS LTDA</t>
        </is>
      </c>
      <c r="E78" t="inlineStr">
        <is>
          <t>2652</t>
        </is>
      </c>
      <c r="F78" s="555" t="n">
        <v>46199</v>
      </c>
      <c r="G78" t="n">
        <v>19477</v>
      </c>
      <c r="H78" t="inlineStr">
        <is>
          <t>MANJERICAO ROXO KG</t>
        </is>
      </c>
      <c r="I78" t="inlineStr">
        <is>
          <t>ALIMENTOS</t>
        </is>
      </c>
      <c r="J78" t="n">
        <v>0.2</v>
      </c>
      <c r="K78" t="inlineStr">
        <is>
          <t>KG</t>
        </is>
      </c>
      <c r="L78" t="n">
        <v>18.2</v>
      </c>
      <c r="M78" t="n">
        <v>91</v>
      </c>
      <c r="N78" t="inlineStr">
        <is>
          <t>ALIMENTOS</t>
        </is>
      </c>
      <c r="O78" t="inlineStr">
        <is>
          <t>06/2026</t>
        </is>
      </c>
    </row>
    <row r="79">
      <c r="A79" t="n">
        <v>242903</v>
      </c>
      <c r="B79" t="n">
        <v>128</v>
      </c>
      <c r="C79" t="inlineStr">
        <is>
          <t>Love Cabaret</t>
        </is>
      </c>
      <c r="D79" t="inlineStr">
        <is>
          <t>DO CHEF DISTRIBUIDORA DE ALIMENTOS LTDA</t>
        </is>
      </c>
      <c r="E79" t="inlineStr">
        <is>
          <t>2652</t>
        </is>
      </c>
      <c r="F79" s="555" t="n">
        <v>46199</v>
      </c>
      <c r="G79" t="n">
        <v>19589</v>
      </c>
      <c r="H79" t="inlineStr">
        <is>
          <t>PEPINO JAPONES KG</t>
        </is>
      </c>
      <c r="I79" t="inlineStr">
        <is>
          <t>ALIMENTOS</t>
        </is>
      </c>
      <c r="J79" t="n">
        <v>0.3</v>
      </c>
      <c r="K79" t="inlineStr">
        <is>
          <t>KG</t>
        </is>
      </c>
      <c r="L79" t="n">
        <v>3.43</v>
      </c>
      <c r="M79" t="n">
        <v>11.433333</v>
      </c>
      <c r="N79" t="inlineStr">
        <is>
          <t>ALIMENTOS</t>
        </is>
      </c>
      <c r="O79" t="inlineStr">
        <is>
          <t>06/2026</t>
        </is>
      </c>
    </row>
    <row r="80">
      <c r="A80" t="n">
        <v>242903</v>
      </c>
      <c r="B80" t="n">
        <v>128</v>
      </c>
      <c r="C80" t="inlineStr">
        <is>
          <t>Love Cabaret</t>
        </is>
      </c>
      <c r="D80" t="inlineStr">
        <is>
          <t>DO CHEF DISTRIBUIDORA DE ALIMENTOS LTDA</t>
        </is>
      </c>
      <c r="E80" t="inlineStr">
        <is>
          <t>2652</t>
        </is>
      </c>
      <c r="F80" s="555" t="n">
        <v>46199</v>
      </c>
      <c r="G80" t="n">
        <v>25589</v>
      </c>
      <c r="H80" t="inlineStr">
        <is>
          <t>UVA VERDE SEM CAROCO KG</t>
        </is>
      </c>
      <c r="I80" t="inlineStr">
        <is>
          <t>ALIMENTOS</t>
        </is>
      </c>
      <c r="J80" t="n">
        <v>0.5</v>
      </c>
      <c r="K80" t="inlineStr">
        <is>
          <t>KG</t>
        </is>
      </c>
      <c r="L80" t="n">
        <v>12.35</v>
      </c>
      <c r="M80" t="n">
        <v>24.7</v>
      </c>
      <c r="N80" t="inlineStr">
        <is>
          <t>ALIMENTOS</t>
        </is>
      </c>
      <c r="O80" t="inlineStr">
        <is>
          <t>06/2026</t>
        </is>
      </c>
    </row>
    <row r="81">
      <c r="A81" t="n">
        <v>242903</v>
      </c>
      <c r="B81" t="n">
        <v>128</v>
      </c>
      <c r="C81" t="inlineStr">
        <is>
          <t>Love Cabaret</t>
        </is>
      </c>
      <c r="D81" t="inlineStr">
        <is>
          <t>DO CHEF DISTRIBUIDORA DE ALIMENTOS LTDA</t>
        </is>
      </c>
      <c r="E81" t="inlineStr">
        <is>
          <t>2652</t>
        </is>
      </c>
      <c r="F81" s="555" t="n">
        <v>46199</v>
      </c>
      <c r="G81" t="n">
        <v>19623</v>
      </c>
      <c r="H81" t="inlineStr">
        <is>
          <t>CEBOLA ROXA KG</t>
        </is>
      </c>
      <c r="I81" t="inlineStr">
        <is>
          <t>ALIMENTOS</t>
        </is>
      </c>
      <c r="J81" t="n">
        <v>2</v>
      </c>
      <c r="K81" t="inlineStr">
        <is>
          <t>KG</t>
        </is>
      </c>
      <c r="L81" t="n">
        <v>11.7</v>
      </c>
      <c r="M81" t="n">
        <v>5.85</v>
      </c>
      <c r="N81" t="inlineStr">
        <is>
          <t>ALIMENTOS</t>
        </is>
      </c>
      <c r="O81" t="inlineStr">
        <is>
          <t>06/2026</t>
        </is>
      </c>
    </row>
    <row r="82">
      <c r="A82" t="n">
        <v>242903</v>
      </c>
      <c r="B82" t="n">
        <v>128</v>
      </c>
      <c r="C82" t="inlineStr">
        <is>
          <t>Love Cabaret</t>
        </is>
      </c>
      <c r="D82" t="inlineStr">
        <is>
          <t>DO CHEF DISTRIBUIDORA DE ALIMENTOS LTDA</t>
        </is>
      </c>
      <c r="E82" t="inlineStr">
        <is>
          <t>2652</t>
        </is>
      </c>
      <c r="F82" s="555" t="n">
        <v>46199</v>
      </c>
      <c r="G82" t="n">
        <v>19561</v>
      </c>
      <c r="H82" t="inlineStr">
        <is>
          <t>PIMENTAO VERDE KG</t>
        </is>
      </c>
      <c r="I82" t="inlineStr">
        <is>
          <t>ALIMENTOS</t>
        </is>
      </c>
      <c r="J82" t="n">
        <v>0.4</v>
      </c>
      <c r="K82" t="inlineStr">
        <is>
          <t>KG</t>
        </is>
      </c>
      <c r="L82" t="n">
        <v>3.64</v>
      </c>
      <c r="M82" t="n">
        <v>9.1</v>
      </c>
      <c r="N82" t="inlineStr">
        <is>
          <t>ALIMENTOS</t>
        </is>
      </c>
      <c r="O82" t="inlineStr">
        <is>
          <t>06/2026</t>
        </is>
      </c>
    </row>
    <row r="83">
      <c r="A83" t="n">
        <v>242903</v>
      </c>
      <c r="B83" t="n">
        <v>128</v>
      </c>
      <c r="C83" t="inlineStr">
        <is>
          <t>Love Cabaret</t>
        </is>
      </c>
      <c r="D83" t="inlineStr">
        <is>
          <t>DO CHEF DISTRIBUIDORA DE ALIMENTOS LTDA</t>
        </is>
      </c>
      <c r="E83" t="inlineStr">
        <is>
          <t>2652</t>
        </is>
      </c>
      <c r="F83" s="555" t="n">
        <v>46199</v>
      </c>
      <c r="G83" t="n">
        <v>24509</v>
      </c>
      <c r="H83" t="inlineStr">
        <is>
          <t>CEBOLA BRANCA KG</t>
        </is>
      </c>
      <c r="I83" t="inlineStr">
        <is>
          <t>ALIMENTOS</t>
        </is>
      </c>
      <c r="J83" t="n">
        <v>10</v>
      </c>
      <c r="K83" t="inlineStr">
        <is>
          <t>KG</t>
        </is>
      </c>
      <c r="L83" t="n">
        <v>52</v>
      </c>
      <c r="M83" t="n">
        <v>5.2</v>
      </c>
      <c r="N83" t="inlineStr">
        <is>
          <t>ALIMENTOS</t>
        </is>
      </c>
      <c r="O83" t="inlineStr">
        <is>
          <t>06/2026</t>
        </is>
      </c>
    </row>
    <row r="84">
      <c r="A84" t="n">
        <v>242903</v>
      </c>
      <c r="B84" t="n">
        <v>128</v>
      </c>
      <c r="C84" t="inlineStr">
        <is>
          <t>Love Cabaret</t>
        </is>
      </c>
      <c r="D84" t="inlineStr">
        <is>
          <t>DO CHEF DISTRIBUIDORA DE ALIMENTOS LTDA</t>
        </is>
      </c>
      <c r="E84" t="inlineStr">
        <is>
          <t>2652</t>
        </is>
      </c>
      <c r="F84" s="555" t="n">
        <v>46199</v>
      </c>
      <c r="G84" t="n">
        <v>25555</v>
      </c>
      <c r="H84" t="inlineStr">
        <is>
          <t>BATATA LAVADA KG</t>
        </is>
      </c>
      <c r="I84" t="inlineStr">
        <is>
          <t>ALIMENTOS</t>
        </is>
      </c>
      <c r="J84" t="n">
        <v>12</v>
      </c>
      <c r="K84" t="inlineStr">
        <is>
          <t>KG</t>
        </is>
      </c>
      <c r="L84" t="n">
        <v>74.88</v>
      </c>
      <c r="M84" t="n">
        <v>6.24</v>
      </c>
      <c r="N84" t="inlineStr">
        <is>
          <t>ALIMENTOS</t>
        </is>
      </c>
      <c r="O84" t="inlineStr">
        <is>
          <t>06/2026</t>
        </is>
      </c>
    </row>
    <row r="85">
      <c r="A85" t="n">
        <v>242902</v>
      </c>
      <c r="B85" t="n">
        <v>128</v>
      </c>
      <c r="C85" t="inlineStr">
        <is>
          <t>Love Cabaret</t>
        </is>
      </c>
      <c r="D85" t="inlineStr">
        <is>
          <t>DO CHEF DISTRIBUIDORA DE ALIMENTOS LTDA</t>
        </is>
      </c>
      <c r="E85" t="inlineStr">
        <is>
          <t>2598</t>
        </is>
      </c>
      <c r="F85" s="555" t="n">
        <v>46198</v>
      </c>
      <c r="G85" t="n">
        <v>19634</v>
      </c>
      <c r="H85" t="inlineStr">
        <is>
          <t>BERINJELA KG</t>
        </is>
      </c>
      <c r="I85" t="inlineStr">
        <is>
          <t>ALIMENTOS</t>
        </is>
      </c>
      <c r="J85" t="n">
        <v>4</v>
      </c>
      <c r="K85" t="inlineStr">
        <is>
          <t>KG</t>
        </is>
      </c>
      <c r="L85" t="n">
        <v>26</v>
      </c>
      <c r="M85" t="n">
        <v>6.5</v>
      </c>
      <c r="N85" t="inlineStr">
        <is>
          <t>ALIMENTOS</t>
        </is>
      </c>
      <c r="O85" t="inlineStr">
        <is>
          <t>06/2026</t>
        </is>
      </c>
    </row>
    <row r="86">
      <c r="A86" t="n">
        <v>242902</v>
      </c>
      <c r="B86" t="n">
        <v>128</v>
      </c>
      <c r="C86" t="inlineStr">
        <is>
          <t>Love Cabaret</t>
        </is>
      </c>
      <c r="D86" t="inlineStr">
        <is>
          <t>DO CHEF DISTRIBUIDORA DE ALIMENTOS LTDA</t>
        </is>
      </c>
      <c r="E86" t="inlineStr">
        <is>
          <t>2598</t>
        </is>
      </c>
      <c r="F86" s="555" t="n">
        <v>46198</v>
      </c>
      <c r="G86" t="n">
        <v>19589</v>
      </c>
      <c r="H86" t="inlineStr">
        <is>
          <t>PEPINO JAPONES KG</t>
        </is>
      </c>
      <c r="I86" t="inlineStr">
        <is>
          <t>ALIMENTOS</t>
        </is>
      </c>
      <c r="J86" t="n">
        <v>0.4</v>
      </c>
      <c r="K86" t="inlineStr">
        <is>
          <t>KG</t>
        </is>
      </c>
      <c r="L86" t="n">
        <v>3.12</v>
      </c>
      <c r="M86" t="n">
        <v>7.8</v>
      </c>
      <c r="N86" t="inlineStr">
        <is>
          <t>ALIMENTOS</t>
        </is>
      </c>
      <c r="O86" t="inlineStr">
        <is>
          <t>06/2026</t>
        </is>
      </c>
    </row>
    <row r="87">
      <c r="A87" t="n">
        <v>242902</v>
      </c>
      <c r="B87" t="n">
        <v>128</v>
      </c>
      <c r="C87" t="inlineStr">
        <is>
          <t>Love Cabaret</t>
        </is>
      </c>
      <c r="D87" t="inlineStr">
        <is>
          <t>DO CHEF DISTRIBUIDORA DE ALIMENTOS LTDA</t>
        </is>
      </c>
      <c r="E87" t="inlineStr">
        <is>
          <t>2598</t>
        </is>
      </c>
      <c r="F87" s="555" t="n">
        <v>46198</v>
      </c>
      <c r="G87" t="n">
        <v>19532</v>
      </c>
      <c r="H87" t="inlineStr">
        <is>
          <t>TOMATE SALADA ITALIANO KG</t>
        </is>
      </c>
      <c r="I87" t="inlineStr">
        <is>
          <t>ALIMENTOS</t>
        </is>
      </c>
      <c r="J87" t="n">
        <v>3</v>
      </c>
      <c r="K87" t="inlineStr">
        <is>
          <t>KG</t>
        </is>
      </c>
      <c r="L87" t="n">
        <v>19.5</v>
      </c>
      <c r="M87" t="n">
        <v>6.5</v>
      </c>
      <c r="N87" t="inlineStr">
        <is>
          <t>ALIMENTOS</t>
        </is>
      </c>
      <c r="O87" t="inlineStr">
        <is>
          <t>06/2026</t>
        </is>
      </c>
    </row>
    <row r="88">
      <c r="A88" t="n">
        <v>242901</v>
      </c>
      <c r="B88" t="n">
        <v>128</v>
      </c>
      <c r="C88" t="inlineStr">
        <is>
          <t>Love Cabaret</t>
        </is>
      </c>
      <c r="D88" t="inlineStr">
        <is>
          <t>MARIO PEDRO FELICIANO - HORTIFRUTI</t>
        </is>
      </c>
      <c r="E88" t="inlineStr">
        <is>
          <t>481186</t>
        </is>
      </c>
      <c r="F88" s="555" t="n">
        <v>46198</v>
      </c>
      <c r="G88" t="n">
        <v>19480</v>
      </c>
      <c r="H88" t="inlineStr">
        <is>
          <t>HORTELA HIDROPONICA KG</t>
        </is>
      </c>
      <c r="I88" t="inlineStr">
        <is>
          <t>ALIMENTOS</t>
        </is>
      </c>
      <c r="J88" t="n">
        <v>0.3</v>
      </c>
      <c r="K88" t="inlineStr">
        <is>
          <t>KG</t>
        </is>
      </c>
      <c r="L88" t="n">
        <v>7.37</v>
      </c>
      <c r="M88" t="n">
        <v>24.566667</v>
      </c>
      <c r="N88" t="inlineStr">
        <is>
          <t>ALIMENTOS</t>
        </is>
      </c>
      <c r="O88" t="inlineStr">
        <is>
          <t>06/2026</t>
        </is>
      </c>
    </row>
    <row r="89">
      <c r="A89" t="n">
        <v>242901</v>
      </c>
      <c r="B89" t="n">
        <v>128</v>
      </c>
      <c r="C89" t="inlineStr">
        <is>
          <t>Love Cabaret</t>
        </is>
      </c>
      <c r="D89" t="inlineStr">
        <is>
          <t>MARIO PEDRO FELICIANO - HORTIFRUTI</t>
        </is>
      </c>
      <c r="E89" t="inlineStr">
        <is>
          <t>481186</t>
        </is>
      </c>
      <c r="F89" s="555" t="n">
        <v>46198</v>
      </c>
      <c r="G89" t="n">
        <v>19607</v>
      </c>
      <c r="H89" t="inlineStr">
        <is>
          <t>GENGIBRE KG</t>
        </is>
      </c>
      <c r="I89" t="inlineStr">
        <is>
          <t>ALIMENTOS</t>
        </is>
      </c>
      <c r="J89" t="n">
        <v>0.7</v>
      </c>
      <c r="K89" t="inlineStr">
        <is>
          <t>KG</t>
        </is>
      </c>
      <c r="L89" t="n">
        <v>5.59</v>
      </c>
      <c r="M89" t="n">
        <v>7.985714</v>
      </c>
      <c r="N89" t="inlineStr">
        <is>
          <t>ALIMENTOS</t>
        </is>
      </c>
      <c r="O89" t="inlineStr">
        <is>
          <t>06/2026</t>
        </is>
      </c>
    </row>
    <row r="90">
      <c r="A90" t="n">
        <v>242901</v>
      </c>
      <c r="B90" t="n">
        <v>128</v>
      </c>
      <c r="C90" t="inlineStr">
        <is>
          <t>Love Cabaret</t>
        </is>
      </c>
      <c r="D90" t="inlineStr">
        <is>
          <t>MARIO PEDRO FELICIANO - HORTIFRUTI</t>
        </is>
      </c>
      <c r="E90" t="inlineStr">
        <is>
          <t>481186</t>
        </is>
      </c>
      <c r="F90" s="555" t="n">
        <v>46198</v>
      </c>
      <c r="G90" t="n">
        <v>19572</v>
      </c>
      <c r="H90" t="inlineStr">
        <is>
          <t>PIMENTA DEDO DE MOCA KG</t>
        </is>
      </c>
      <c r="I90" t="inlineStr">
        <is>
          <t>ALIMENTOS</t>
        </is>
      </c>
      <c r="J90" t="n">
        <v>0.32</v>
      </c>
      <c r="K90" t="inlineStr">
        <is>
          <t>KG</t>
        </is>
      </c>
      <c r="L90" t="n">
        <v>3.18</v>
      </c>
      <c r="M90" t="n">
        <v>9.9375</v>
      </c>
      <c r="N90" t="inlineStr">
        <is>
          <t>ALIMENTOS</t>
        </is>
      </c>
      <c r="O90" t="inlineStr">
        <is>
          <t>06/2026</t>
        </is>
      </c>
    </row>
    <row r="91">
      <c r="A91" t="n">
        <v>242901</v>
      </c>
      <c r="B91" t="n">
        <v>128</v>
      </c>
      <c r="C91" t="inlineStr">
        <is>
          <t>Love Cabaret</t>
        </is>
      </c>
      <c r="D91" t="inlineStr">
        <is>
          <t>MARIO PEDRO FELICIANO - HORTIFRUTI</t>
        </is>
      </c>
      <c r="E91" t="inlineStr">
        <is>
          <t>481186</t>
        </is>
      </c>
      <c r="F91" s="555" t="n">
        <v>46198</v>
      </c>
      <c r="G91" t="n">
        <v>19477</v>
      </c>
      <c r="H91" t="inlineStr">
        <is>
          <t>MANJERICAO ROXO KG</t>
        </is>
      </c>
      <c r="I91" t="inlineStr">
        <is>
          <t>ALIMENTOS</t>
        </is>
      </c>
      <c r="J91" t="n">
        <v>0.1</v>
      </c>
      <c r="K91" t="inlineStr">
        <is>
          <t>KG</t>
        </is>
      </c>
      <c r="L91" t="n">
        <v>7.98</v>
      </c>
      <c r="M91" t="n">
        <v>79.8</v>
      </c>
      <c r="N91" t="inlineStr">
        <is>
          <t>ALIMENTOS</t>
        </is>
      </c>
      <c r="O91" t="inlineStr">
        <is>
          <t>06/2026</t>
        </is>
      </c>
    </row>
    <row r="92">
      <c r="A92" t="n">
        <v>242901</v>
      </c>
      <c r="B92" t="n">
        <v>128</v>
      </c>
      <c r="C92" t="inlineStr">
        <is>
          <t>Love Cabaret</t>
        </is>
      </c>
      <c r="D92" t="inlineStr">
        <is>
          <t>MARIO PEDRO FELICIANO - HORTIFRUTI</t>
        </is>
      </c>
      <c r="E92" t="inlineStr">
        <is>
          <t>481186</t>
        </is>
      </c>
      <c r="F92" s="555" t="n">
        <v>46198</v>
      </c>
      <c r="G92" t="n">
        <v>25591</v>
      </c>
      <c r="H92" t="inlineStr">
        <is>
          <t>UVA VITORIA SEM CAROCO KG</t>
        </is>
      </c>
      <c r="I92" t="inlineStr">
        <is>
          <t>ALIMENTOS</t>
        </is>
      </c>
      <c r="J92" t="n">
        <v>3</v>
      </c>
      <c r="K92" t="inlineStr">
        <is>
          <t>KG</t>
        </is>
      </c>
      <c r="L92" t="n">
        <v>47.85</v>
      </c>
      <c r="M92" t="n">
        <v>15.95</v>
      </c>
      <c r="N92" t="inlineStr">
        <is>
          <t>ALIMENTOS</t>
        </is>
      </c>
      <c r="O92" t="inlineStr">
        <is>
          <t>06/2026</t>
        </is>
      </c>
    </row>
    <row r="93">
      <c r="A93" t="n">
        <v>242900</v>
      </c>
      <c r="B93" t="n">
        <v>128</v>
      </c>
      <c r="C93" t="inlineStr">
        <is>
          <t>Love Cabaret</t>
        </is>
      </c>
      <c r="D93" t="inlineStr">
        <is>
          <t>PROAUTO INDUSTRIA QUIMICA EIRELI</t>
        </is>
      </c>
      <c r="E93" t="inlineStr">
        <is>
          <t>158879</t>
        </is>
      </c>
      <c r="F93" s="555" t="n">
        <v>46197</v>
      </c>
      <c r="G93" t="n">
        <v>24507</v>
      </c>
      <c r="H93" t="inlineStr">
        <is>
          <t>PROAUTO ALCOOL LIQUIDO 70% KIMI LIQUID 1L UN</t>
        </is>
      </c>
      <c r="I93" t="inlineStr">
        <is>
          <t>DESCARTAVEIS/HIGIENE E LIMPEZA</t>
        </is>
      </c>
      <c r="J93" t="n">
        <v>4</v>
      </c>
      <c r="K93" t="inlineStr">
        <is>
          <t>GALAO</t>
        </is>
      </c>
      <c r="L93" t="n">
        <v>340.68</v>
      </c>
      <c r="M93" t="n">
        <v>85.17</v>
      </c>
      <c r="N93" t="inlineStr">
        <is>
          <t>HIGIENE E LIMPEZA</t>
        </is>
      </c>
      <c r="O93" t="inlineStr">
        <is>
          <t>06/2026</t>
        </is>
      </c>
    </row>
    <row r="94">
      <c r="A94" t="n">
        <v>242900</v>
      </c>
      <c r="B94" t="n">
        <v>128</v>
      </c>
      <c r="C94" t="inlineStr">
        <is>
          <t>Love Cabaret</t>
        </is>
      </c>
      <c r="D94" t="inlineStr">
        <is>
          <t>PROAUTO INDUSTRIA QUIMICA EIRELI</t>
        </is>
      </c>
      <c r="E94" t="inlineStr">
        <is>
          <t>158879</t>
        </is>
      </c>
      <c r="F94" s="555" t="n">
        <v>46197</v>
      </c>
      <c r="G94" t="n">
        <v>26391</v>
      </c>
      <c r="H94" t="inlineStr">
        <is>
          <t>PROAUTO DETERGENTE NEUTRO KIMI DEEP 5 L</t>
        </is>
      </c>
      <c r="I94" t="inlineStr">
        <is>
          <t>DESCARTAVEIS/HIGIENE E LIMPEZA</t>
        </is>
      </c>
      <c r="J94" t="n">
        <v>4</v>
      </c>
      <c r="K94" t="inlineStr">
        <is>
          <t>GALAO</t>
        </is>
      </c>
      <c r="L94" t="n">
        <v>494.16</v>
      </c>
      <c r="M94" t="n">
        <v>123.54</v>
      </c>
      <c r="N94" t="inlineStr">
        <is>
          <t>HIGIENE E LIMPEZA</t>
        </is>
      </c>
      <c r="O94" t="inlineStr">
        <is>
          <t>06/2026</t>
        </is>
      </c>
    </row>
    <row r="95">
      <c r="A95" t="n">
        <v>242900</v>
      </c>
      <c r="B95" t="n">
        <v>128</v>
      </c>
      <c r="C95" t="inlineStr">
        <is>
          <t>Love Cabaret</t>
        </is>
      </c>
      <c r="D95" t="inlineStr">
        <is>
          <t>PROAUTO INDUSTRIA QUIMICA EIRELI</t>
        </is>
      </c>
      <c r="E95" t="inlineStr">
        <is>
          <t>158879</t>
        </is>
      </c>
      <c r="F95" s="555" t="n">
        <v>46197</v>
      </c>
      <c r="G95" t="n">
        <v>26395</v>
      </c>
      <c r="H95" t="inlineStr">
        <is>
          <t>PROAUTO DETERGENTE CLORADO PRO HA 3000CL 5L</t>
        </is>
      </c>
      <c r="I95" t="inlineStr">
        <is>
          <t>DESCARTAVEIS/HIGIENE E LIMPEZA</t>
        </is>
      </c>
      <c r="J95" t="n">
        <v>4</v>
      </c>
      <c r="K95" t="inlineStr">
        <is>
          <t>GALAO</t>
        </is>
      </c>
      <c r="L95" t="n">
        <v>514.84</v>
      </c>
      <c r="M95" t="n">
        <v>128.71</v>
      </c>
      <c r="N95" t="inlineStr">
        <is>
          <t>HIGIENE E LIMPEZA</t>
        </is>
      </c>
      <c r="O95" t="inlineStr">
        <is>
          <t>06/2026</t>
        </is>
      </c>
    </row>
    <row r="96">
      <c r="A96" t="n">
        <v>242898</v>
      </c>
      <c r="B96" t="n">
        <v>128</v>
      </c>
      <c r="C96" t="inlineStr">
        <is>
          <t>Love Cabaret</t>
        </is>
      </c>
      <c r="D96" t="inlineStr">
        <is>
          <t>FG7 COMERCIO E DISTRIBUICAO DE BEBIDAS LTDA</t>
        </is>
      </c>
      <c r="E96" t="inlineStr">
        <is>
          <t>815069</t>
        </is>
      </c>
      <c r="F96" s="555" t="n">
        <v>46197</v>
      </c>
      <c r="G96" t="n">
        <v>27876</v>
      </c>
      <c r="H96" t="inlineStr">
        <is>
          <t>LICOR AMARENTTO SAN BASILI 700ML UN</t>
        </is>
      </c>
      <c r="I96" t="inlineStr">
        <is>
          <t>BEBIDAS</t>
        </is>
      </c>
      <c r="J96" t="n">
        <v>6</v>
      </c>
      <c r="K96" t="inlineStr">
        <is>
          <t>UN</t>
        </is>
      </c>
      <c r="L96" t="n">
        <v>340.62</v>
      </c>
      <c r="M96" t="n">
        <v>56.77</v>
      </c>
      <c r="N96" t="inlineStr">
        <is>
          <t>BEBIDAS</t>
        </is>
      </c>
      <c r="O96" t="inlineStr">
        <is>
          <t>06/2026</t>
        </is>
      </c>
    </row>
    <row r="97">
      <c r="A97" t="n">
        <v>242898</v>
      </c>
      <c r="B97" t="n">
        <v>128</v>
      </c>
      <c r="C97" t="inlineStr">
        <is>
          <t>Love Cabaret</t>
        </is>
      </c>
      <c r="D97" t="inlineStr">
        <is>
          <t>FG7 COMERCIO E DISTRIBUICAO DE BEBIDAS LTDA</t>
        </is>
      </c>
      <c r="E97" t="inlineStr">
        <is>
          <t>815069</t>
        </is>
      </c>
      <c r="F97" s="555" t="n">
        <v>46197</v>
      </c>
      <c r="G97" t="n">
        <v>18218</v>
      </c>
      <c r="H97" t="inlineStr">
        <is>
          <t>VERMOUTH CINZANO ROSSO ARGENTINO 1L</t>
        </is>
      </c>
      <c r="I97" t="inlineStr">
        <is>
          <t>BEBIDAS</t>
        </is>
      </c>
      <c r="J97" t="n">
        <v>4</v>
      </c>
      <c r="K97" t="inlineStr">
        <is>
          <t>GR</t>
        </is>
      </c>
      <c r="L97" t="n">
        <v>123.6</v>
      </c>
      <c r="M97" t="n">
        <v>30.9</v>
      </c>
      <c r="N97" t="inlineStr">
        <is>
          <t>BEBIDAS</t>
        </is>
      </c>
      <c r="O97" t="inlineStr">
        <is>
          <t>06/2026</t>
        </is>
      </c>
    </row>
    <row r="98">
      <c r="A98" t="n">
        <v>242898</v>
      </c>
      <c r="B98" t="n">
        <v>128</v>
      </c>
      <c r="C98" t="inlineStr">
        <is>
          <t>Love Cabaret</t>
        </is>
      </c>
      <c r="D98" t="inlineStr">
        <is>
          <t>FG7 COMERCIO E DISTRIBUICAO DE BEBIDAS LTDA</t>
        </is>
      </c>
      <c r="E98" t="inlineStr">
        <is>
          <t>815069</t>
        </is>
      </c>
      <c r="F98" s="555" t="n">
        <v>46197</v>
      </c>
      <c r="G98" t="n">
        <v>24552</v>
      </c>
      <c r="H98" t="inlineStr">
        <is>
          <t>ESPUMANTE CASA PERINI BRUT 750ML</t>
        </is>
      </c>
      <c r="I98" t="inlineStr">
        <is>
          <t>BEBIDAS</t>
        </is>
      </c>
      <c r="J98" t="n">
        <v>6</v>
      </c>
      <c r="K98" t="inlineStr">
        <is>
          <t>GR</t>
        </is>
      </c>
      <c r="L98" t="n">
        <v>219</v>
      </c>
      <c r="M98" t="n">
        <v>36.5</v>
      </c>
      <c r="N98" t="inlineStr">
        <is>
          <t>BEBIDAS</t>
        </is>
      </c>
      <c r="O98" t="inlineStr">
        <is>
          <t>06/2026</t>
        </is>
      </c>
    </row>
    <row r="99">
      <c r="A99" t="n">
        <v>242896</v>
      </c>
      <c r="B99" t="n">
        <v>128</v>
      </c>
      <c r="C99" t="inlineStr">
        <is>
          <t>Love Cabaret</t>
        </is>
      </c>
      <c r="D99" t="inlineStr">
        <is>
          <t>MARIO PEDRO FELICIANO - HORTIFRUTI</t>
        </is>
      </c>
      <c r="E99" t="inlineStr">
        <is>
          <t>480894</t>
        </is>
      </c>
      <c r="F99" s="555" t="n">
        <v>46196</v>
      </c>
      <c r="G99" t="n">
        <v>24044</v>
      </c>
      <c r="H99" t="inlineStr">
        <is>
          <t>AMORA CONGELADA KG</t>
        </is>
      </c>
      <c r="I99" t="inlineStr">
        <is>
          <t>ALIMENTOS</t>
        </is>
      </c>
      <c r="J99" t="n">
        <v>4</v>
      </c>
      <c r="K99" t="inlineStr">
        <is>
          <t>Kg</t>
        </is>
      </c>
      <c r="L99" t="n">
        <v>72.52</v>
      </c>
      <c r="M99" t="n">
        <v>18.13</v>
      </c>
      <c r="N99" t="inlineStr">
        <is>
          <t>ALIMENTOS</t>
        </is>
      </c>
      <c r="O99" t="inlineStr">
        <is>
          <t>06/2026</t>
        </is>
      </c>
    </row>
    <row r="100">
      <c r="A100" t="n">
        <v>242896</v>
      </c>
      <c r="B100" t="n">
        <v>128</v>
      </c>
      <c r="C100" t="inlineStr">
        <is>
          <t>Love Cabaret</t>
        </is>
      </c>
      <c r="D100" t="inlineStr">
        <is>
          <t>MARIO PEDRO FELICIANO - HORTIFRUTI</t>
        </is>
      </c>
      <c r="E100" t="inlineStr">
        <is>
          <t>480894</t>
        </is>
      </c>
      <c r="F100" s="555" t="n">
        <v>46196</v>
      </c>
      <c r="G100" t="n">
        <v>23359</v>
      </c>
      <c r="H100" t="inlineStr">
        <is>
          <t>LIMAO TAHITI KG</t>
        </is>
      </c>
      <c r="I100" t="inlineStr">
        <is>
          <t>ALIMENTOS</t>
        </is>
      </c>
      <c r="J100" t="n">
        <v>5</v>
      </c>
      <c r="K100" t="inlineStr">
        <is>
          <t>KG</t>
        </is>
      </c>
      <c r="L100" t="n">
        <v>14.5</v>
      </c>
      <c r="M100" t="n">
        <v>2.9</v>
      </c>
      <c r="N100" t="inlineStr">
        <is>
          <t>ALIMENTOS</t>
        </is>
      </c>
      <c r="O100" t="inlineStr">
        <is>
          <t>06/2026</t>
        </is>
      </c>
    </row>
    <row r="101">
      <c r="A101" t="n">
        <v>242896</v>
      </c>
      <c r="B101" t="n">
        <v>128</v>
      </c>
      <c r="C101" t="inlineStr">
        <is>
          <t>Love Cabaret</t>
        </is>
      </c>
      <c r="D101" t="inlineStr">
        <is>
          <t>MARIO PEDRO FELICIANO - HORTIFRUTI</t>
        </is>
      </c>
      <c r="E101" t="inlineStr">
        <is>
          <t>480894</t>
        </is>
      </c>
      <c r="F101" s="555" t="n">
        <v>46196</v>
      </c>
      <c r="G101" t="n">
        <v>19762</v>
      </c>
      <c r="H101" t="inlineStr">
        <is>
          <t>GRAPE FRUIT KG</t>
        </is>
      </c>
      <c r="I101" t="inlineStr">
        <is>
          <t>ALIMENTOS</t>
        </is>
      </c>
      <c r="J101" t="n">
        <v>5</v>
      </c>
      <c r="K101" t="inlineStr">
        <is>
          <t>KG</t>
        </is>
      </c>
      <c r="L101" t="n">
        <v>49.65</v>
      </c>
      <c r="M101" t="n">
        <v>9.93</v>
      </c>
      <c r="N101" t="inlineStr">
        <is>
          <t>ALIMENTOS</t>
        </is>
      </c>
      <c r="O101" t="inlineStr">
        <is>
          <t>06/2026</t>
        </is>
      </c>
    </row>
    <row r="102">
      <c r="A102" t="n">
        <v>242896</v>
      </c>
      <c r="B102" t="n">
        <v>128</v>
      </c>
      <c r="C102" t="inlineStr">
        <is>
          <t>Love Cabaret</t>
        </is>
      </c>
      <c r="D102" t="inlineStr">
        <is>
          <t>MARIO PEDRO FELICIANO - HORTIFRUTI</t>
        </is>
      </c>
      <c r="E102" t="inlineStr">
        <is>
          <t>480894</t>
        </is>
      </c>
      <c r="F102" s="555" t="n">
        <v>46196</v>
      </c>
      <c r="G102" t="n">
        <v>24385</v>
      </c>
      <c r="H102" t="inlineStr">
        <is>
          <t>MORANGO CONGELADO KG</t>
        </is>
      </c>
      <c r="I102" t="inlineStr">
        <is>
          <t>ALIMENTOS</t>
        </is>
      </c>
      <c r="J102" t="n">
        <v>2</v>
      </c>
      <c r="K102" t="inlineStr">
        <is>
          <t>KG</t>
        </is>
      </c>
      <c r="L102" t="n">
        <v>30.44</v>
      </c>
      <c r="M102" t="n">
        <v>15.22</v>
      </c>
      <c r="N102" t="inlineStr">
        <is>
          <t>ALIMENTOS</t>
        </is>
      </c>
      <c r="O102" t="inlineStr">
        <is>
          <t>06/2026</t>
        </is>
      </c>
    </row>
    <row r="103">
      <c r="A103" t="n">
        <v>242895</v>
      </c>
      <c r="B103" t="n">
        <v>128</v>
      </c>
      <c r="C103" t="inlineStr">
        <is>
          <t>Love Cabaret</t>
        </is>
      </c>
      <c r="D103" t="inlineStr">
        <is>
          <t>CECILIA TSUYACO ARAKI SILVA LTDA</t>
        </is>
      </c>
      <c r="E103" t="inlineStr">
        <is>
          <t>394339</t>
        </is>
      </c>
      <c r="F103" s="555" t="n">
        <v>46198</v>
      </c>
      <c r="G103" t="n">
        <v>23096</v>
      </c>
      <c r="H103" t="inlineStr">
        <is>
          <t>OVO BRANCO UN</t>
        </is>
      </c>
      <c r="I103" t="inlineStr">
        <is>
          <t>ALIMENTOS</t>
        </is>
      </c>
      <c r="J103" t="n">
        <v>30</v>
      </c>
      <c r="K103" t="inlineStr">
        <is>
          <t>UN</t>
        </is>
      </c>
      <c r="L103" t="n">
        <v>19.5</v>
      </c>
      <c r="M103" t="n">
        <v>0.65</v>
      </c>
      <c r="N103" t="inlineStr">
        <is>
          <t>ALIMENTOS</t>
        </is>
      </c>
      <c r="O103" t="inlineStr">
        <is>
          <t>06/2026</t>
        </is>
      </c>
    </row>
    <row r="104">
      <c r="A104" t="n">
        <v>242895</v>
      </c>
      <c r="B104" t="n">
        <v>128</v>
      </c>
      <c r="C104" t="inlineStr">
        <is>
          <t>Love Cabaret</t>
        </is>
      </c>
      <c r="D104" t="inlineStr">
        <is>
          <t>CECILIA TSUYACO ARAKI SILVA LTDA</t>
        </is>
      </c>
      <c r="E104" t="inlineStr">
        <is>
          <t>394339</t>
        </is>
      </c>
      <c r="F104" s="555" t="n">
        <v>46198</v>
      </c>
      <c r="G104" t="n">
        <v>19476</v>
      </c>
      <c r="H104" t="inlineStr">
        <is>
          <t>MANJERICAO KG</t>
        </is>
      </c>
      <c r="I104" t="inlineStr">
        <is>
          <t>ALIMENTOS</t>
        </is>
      </c>
      <c r="J104" t="n">
        <v>0.1</v>
      </c>
      <c r="K104" t="inlineStr">
        <is>
          <t>KG</t>
        </is>
      </c>
      <c r="L104" t="n">
        <v>6</v>
      </c>
      <c r="M104" t="n">
        <v>60</v>
      </c>
      <c r="N104" t="inlineStr">
        <is>
          <t>ALIMENTOS</t>
        </is>
      </c>
      <c r="O104" t="inlineStr">
        <is>
          <t>06/2026</t>
        </is>
      </c>
    </row>
    <row r="105">
      <c r="A105" t="n">
        <v>242895</v>
      </c>
      <c r="B105" t="n">
        <v>128</v>
      </c>
      <c r="C105" t="inlineStr">
        <is>
          <t>Love Cabaret</t>
        </is>
      </c>
      <c r="D105" t="inlineStr">
        <is>
          <t>CECILIA TSUYACO ARAKI SILVA LTDA</t>
        </is>
      </c>
      <c r="E105" t="inlineStr">
        <is>
          <t>394339</t>
        </is>
      </c>
      <c r="F105" s="555" t="n">
        <v>46198</v>
      </c>
      <c r="G105" t="n">
        <v>19502</v>
      </c>
      <c r="H105" t="inlineStr">
        <is>
          <t>ALFACE CRESPA ROXA KG</t>
        </is>
      </c>
      <c r="I105" t="inlineStr">
        <is>
          <t>ALIMENTOS</t>
        </is>
      </c>
      <c r="J105" t="n">
        <v>1</v>
      </c>
      <c r="K105" t="inlineStr">
        <is>
          <t>KG</t>
        </is>
      </c>
      <c r="L105" t="n">
        <v>13</v>
      </c>
      <c r="M105" t="n">
        <v>13</v>
      </c>
      <c r="N105" t="inlineStr">
        <is>
          <t>ALIMENTOS</t>
        </is>
      </c>
      <c r="O105" t="inlineStr">
        <is>
          <t>06/2026</t>
        </is>
      </c>
    </row>
    <row r="106">
      <c r="A106" t="n">
        <v>242895</v>
      </c>
      <c r="B106" t="n">
        <v>128</v>
      </c>
      <c r="C106" t="inlineStr">
        <is>
          <t>Love Cabaret</t>
        </is>
      </c>
      <c r="D106" t="inlineStr">
        <is>
          <t>CECILIA TSUYACO ARAKI SILVA LTDA</t>
        </is>
      </c>
      <c r="E106" t="inlineStr">
        <is>
          <t>394339</t>
        </is>
      </c>
      <c r="F106" s="555" t="n">
        <v>46198</v>
      </c>
      <c r="G106" t="n">
        <v>23113</v>
      </c>
      <c r="H106" t="inlineStr">
        <is>
          <t>SALSA KG</t>
        </is>
      </c>
      <c r="I106" t="inlineStr">
        <is>
          <t>ALIMENTOS</t>
        </is>
      </c>
      <c r="J106" t="n">
        <v>0.3</v>
      </c>
      <c r="K106" t="inlineStr">
        <is>
          <t>KG</t>
        </is>
      </c>
      <c r="L106" t="n">
        <v>2.55</v>
      </c>
      <c r="M106" t="n">
        <v>8.5</v>
      </c>
      <c r="N106" t="inlineStr">
        <is>
          <t>ALIMENTOS</t>
        </is>
      </c>
      <c r="O106" t="inlineStr">
        <is>
          <t>06/2026</t>
        </is>
      </c>
    </row>
    <row r="107">
      <c r="A107" t="n">
        <v>242895</v>
      </c>
      <c r="B107" t="n">
        <v>128</v>
      </c>
      <c r="C107" t="inlineStr">
        <is>
          <t>Love Cabaret</t>
        </is>
      </c>
      <c r="D107" t="inlineStr">
        <is>
          <t>CECILIA TSUYACO ARAKI SILVA LTDA</t>
        </is>
      </c>
      <c r="E107" t="inlineStr">
        <is>
          <t>394339</t>
        </is>
      </c>
      <c r="F107" s="555" t="n">
        <v>46198</v>
      </c>
      <c r="G107" t="n">
        <v>19632</v>
      </c>
      <c r="H107" t="inlineStr">
        <is>
          <t>BETERRABA KG</t>
        </is>
      </c>
      <c r="I107" t="inlineStr">
        <is>
          <t>ALIMENTOS</t>
        </is>
      </c>
      <c r="J107" t="n">
        <v>3</v>
      </c>
      <c r="K107" t="inlineStr">
        <is>
          <t>KG</t>
        </is>
      </c>
      <c r="L107" t="n">
        <v>11.7</v>
      </c>
      <c r="M107" t="n">
        <v>3.9</v>
      </c>
      <c r="N107" t="inlineStr">
        <is>
          <t>ALIMENTOS</t>
        </is>
      </c>
      <c r="O107" t="inlineStr">
        <is>
          <t>06/2026</t>
        </is>
      </c>
    </row>
    <row r="108">
      <c r="A108" t="n">
        <v>242895</v>
      </c>
      <c r="B108" t="n">
        <v>128</v>
      </c>
      <c r="C108" t="inlineStr">
        <is>
          <t>Love Cabaret</t>
        </is>
      </c>
      <c r="D108" t="inlineStr">
        <is>
          <t>CECILIA TSUYACO ARAKI SILVA LTDA</t>
        </is>
      </c>
      <c r="E108" t="inlineStr">
        <is>
          <t>394339</t>
        </is>
      </c>
      <c r="F108" s="555" t="n">
        <v>46198</v>
      </c>
      <c r="G108" t="n">
        <v>23241</v>
      </c>
      <c r="H108" t="inlineStr">
        <is>
          <t>CHUCHU KG</t>
        </is>
      </c>
      <c r="I108" t="inlineStr">
        <is>
          <t>ALIMENTOS</t>
        </is>
      </c>
      <c r="J108" t="n">
        <v>4</v>
      </c>
      <c r="K108" t="inlineStr">
        <is>
          <t>KG</t>
        </is>
      </c>
      <c r="L108" t="n">
        <v>18</v>
      </c>
      <c r="M108" t="n">
        <v>4.5</v>
      </c>
      <c r="N108" t="inlineStr">
        <is>
          <t>ALIMENTOS</t>
        </is>
      </c>
      <c r="O108" t="inlineStr">
        <is>
          <t>06/2026</t>
        </is>
      </c>
    </row>
    <row r="109">
      <c r="A109" t="n">
        <v>242893</v>
      </c>
      <c r="B109" t="n">
        <v>128</v>
      </c>
      <c r="C109" t="inlineStr">
        <is>
          <t>Love Cabaret</t>
        </is>
      </c>
      <c r="D109" t="inlineStr">
        <is>
          <t>DTK COMERCIO DE ALIMENTOS LTDA</t>
        </is>
      </c>
      <c r="E109" t="inlineStr">
        <is>
          <t>87124</t>
        </is>
      </c>
      <c r="F109" s="555" t="n">
        <v>46202</v>
      </c>
      <c r="G109" t="n">
        <v>20670</v>
      </c>
      <c r="H109" t="inlineStr">
        <is>
          <t>EXTRATO DE TOMATE ELEFANTE POUCH 1,7KG</t>
        </is>
      </c>
      <c r="I109" t="inlineStr">
        <is>
          <t>ALIMENTOS</t>
        </is>
      </c>
      <c r="J109" t="n">
        <v>1</v>
      </c>
      <c r="K109" t="inlineStr">
        <is>
          <t>UN</t>
        </is>
      </c>
      <c r="L109" t="n">
        <v>29.55</v>
      </c>
      <c r="M109" t="n">
        <v>29.55</v>
      </c>
      <c r="N109" t="inlineStr">
        <is>
          <t>ALIMENTOS</t>
        </is>
      </c>
      <c r="O109" t="inlineStr">
        <is>
          <t>06/2026</t>
        </is>
      </c>
    </row>
    <row r="110">
      <c r="A110" t="n">
        <v>242893</v>
      </c>
      <c r="B110" t="n">
        <v>128</v>
      </c>
      <c r="C110" t="inlineStr">
        <is>
          <t>Love Cabaret</t>
        </is>
      </c>
      <c r="D110" t="inlineStr">
        <is>
          <t>DTK COMERCIO DE ALIMENTOS LTDA</t>
        </is>
      </c>
      <c r="E110" t="inlineStr">
        <is>
          <t>87124</t>
        </is>
      </c>
      <c r="F110" s="555" t="n">
        <v>46202</v>
      </c>
      <c r="G110" t="n">
        <v>20242</v>
      </c>
      <c r="H110" t="inlineStr">
        <is>
          <t>FEIJAO CARIOCA CAMIL C/2KG</t>
        </is>
      </c>
      <c r="I110" t="inlineStr">
        <is>
          <t>ALIMENTOS</t>
        </is>
      </c>
      <c r="J110" t="n">
        <v>4</v>
      </c>
      <c r="K110" t="inlineStr">
        <is>
          <t>PC</t>
        </is>
      </c>
      <c r="L110" t="n">
        <v>78.56</v>
      </c>
      <c r="M110" t="n">
        <v>19.64</v>
      </c>
      <c r="N110" t="inlineStr">
        <is>
          <t>ALIMENTOS</t>
        </is>
      </c>
      <c r="O110" t="inlineStr">
        <is>
          <t>06/2026</t>
        </is>
      </c>
    </row>
    <row r="111">
      <c r="A111" t="n">
        <v>242893</v>
      </c>
      <c r="B111" t="n">
        <v>128</v>
      </c>
      <c r="C111" t="inlineStr">
        <is>
          <t>Love Cabaret</t>
        </is>
      </c>
      <c r="D111" t="inlineStr">
        <is>
          <t>DTK COMERCIO DE ALIMENTOS LTDA</t>
        </is>
      </c>
      <c r="E111" t="inlineStr">
        <is>
          <t>87124</t>
        </is>
      </c>
      <c r="F111" s="555" t="n">
        <v>46202</v>
      </c>
      <c r="G111" t="n">
        <v>20114</v>
      </c>
      <c r="H111" t="inlineStr">
        <is>
          <t>MACARRAO LINGUINE GRANO DURO DIVELLA  500GR</t>
        </is>
      </c>
      <c r="I111" t="inlineStr">
        <is>
          <t>ALIMENTOS</t>
        </is>
      </c>
      <c r="J111" t="n">
        <v>15</v>
      </c>
      <c r="K111" t="inlineStr">
        <is>
          <t>UN</t>
        </is>
      </c>
      <c r="L111" t="n">
        <v>130.5</v>
      </c>
      <c r="M111" t="n">
        <v>8.699999999999999</v>
      </c>
      <c r="N111" t="inlineStr">
        <is>
          <t>ALIMENTOS</t>
        </is>
      </c>
      <c r="O111" t="inlineStr">
        <is>
          <t>06/2026</t>
        </is>
      </c>
    </row>
    <row r="112">
      <c r="A112" t="n">
        <v>242893</v>
      </c>
      <c r="B112" t="n">
        <v>128</v>
      </c>
      <c r="C112" t="inlineStr">
        <is>
          <t>Love Cabaret</t>
        </is>
      </c>
      <c r="D112" t="inlineStr">
        <is>
          <t>DTK COMERCIO DE ALIMENTOS LTDA</t>
        </is>
      </c>
      <c r="E112" t="inlineStr">
        <is>
          <t>87124</t>
        </is>
      </c>
      <c r="F112" s="555" t="n">
        <v>46202</v>
      </c>
      <c r="G112" t="n">
        <v>20614</v>
      </c>
      <c r="H112" t="inlineStr">
        <is>
          <t>PASTA GERGELIM TAHINE ISTAMBUL 5006 LT</t>
        </is>
      </c>
      <c r="I112" t="inlineStr">
        <is>
          <t>ALIMENTOS</t>
        </is>
      </c>
      <c r="J112" t="n">
        <v>1</v>
      </c>
      <c r="K112" t="inlineStr">
        <is>
          <t>UN</t>
        </is>
      </c>
      <c r="L112" t="n">
        <v>32.43</v>
      </c>
      <c r="M112" t="n">
        <v>32.43</v>
      </c>
      <c r="N112" t="inlineStr">
        <is>
          <t>ALIMENTOS</t>
        </is>
      </c>
      <c r="O112" t="inlineStr">
        <is>
          <t>06/2026</t>
        </is>
      </c>
    </row>
    <row r="113">
      <c r="A113" t="n">
        <v>242893</v>
      </c>
      <c r="B113" t="n">
        <v>128</v>
      </c>
      <c r="C113" t="inlineStr">
        <is>
          <t>Love Cabaret</t>
        </is>
      </c>
      <c r="D113" t="inlineStr">
        <is>
          <t>DTK COMERCIO DE ALIMENTOS LTDA</t>
        </is>
      </c>
      <c r="E113" t="inlineStr">
        <is>
          <t>87124</t>
        </is>
      </c>
      <c r="F113" s="555" t="n">
        <v>46202</v>
      </c>
      <c r="G113" t="n">
        <v>23511</v>
      </c>
      <c r="H113" t="inlineStr">
        <is>
          <t>MOSTARDA AMARELA KG</t>
        </is>
      </c>
      <c r="I113" t="inlineStr">
        <is>
          <t>ALIMENTOS</t>
        </is>
      </c>
      <c r="J113" t="n">
        <v>2</v>
      </c>
      <c r="K113" t="inlineStr">
        <is>
          <t>FR</t>
        </is>
      </c>
      <c r="L113" t="n">
        <v>45.8</v>
      </c>
      <c r="M113" t="n">
        <v>22.9</v>
      </c>
      <c r="N113" t="inlineStr">
        <is>
          <t>ALIMENTOS</t>
        </is>
      </c>
      <c r="O113" t="inlineStr">
        <is>
          <t>06/2026</t>
        </is>
      </c>
    </row>
    <row r="114">
      <c r="A114" t="n">
        <v>242893</v>
      </c>
      <c r="B114" t="n">
        <v>128</v>
      </c>
      <c r="C114" t="inlineStr">
        <is>
          <t>Love Cabaret</t>
        </is>
      </c>
      <c r="D114" t="inlineStr">
        <is>
          <t>DTK COMERCIO DE ALIMENTOS LTDA</t>
        </is>
      </c>
      <c r="E114" t="inlineStr">
        <is>
          <t>87124</t>
        </is>
      </c>
      <c r="F114" s="555" t="n">
        <v>46202</v>
      </c>
      <c r="G114" t="n">
        <v>19421</v>
      </c>
      <c r="H114" t="inlineStr">
        <is>
          <t>LEITE INTEGRAL ITALAC C/12</t>
        </is>
      </c>
      <c r="I114" t="inlineStr">
        <is>
          <t>ALIMENTOS</t>
        </is>
      </c>
      <c r="J114" t="n">
        <v>12</v>
      </c>
      <c r="K114" t="inlineStr">
        <is>
          <t>CX</t>
        </is>
      </c>
      <c r="L114" t="n">
        <v>81.84</v>
      </c>
      <c r="M114" t="n">
        <v>6.82</v>
      </c>
      <c r="N114" t="inlineStr">
        <is>
          <t>ALIMENTOS</t>
        </is>
      </c>
      <c r="O114" t="inlineStr">
        <is>
          <t>06/2026</t>
        </is>
      </c>
    </row>
    <row r="115">
      <c r="A115" t="n">
        <v>242892</v>
      </c>
      <c r="B115" t="n">
        <v>128</v>
      </c>
      <c r="C115" t="inlineStr">
        <is>
          <t>Love Cabaret</t>
        </is>
      </c>
      <c r="D115" t="inlineStr">
        <is>
          <t xml:space="preserve">BGC COMERCIO DE UTENSILIOS </t>
        </is>
      </c>
      <c r="E115" t="inlineStr">
        <is>
          <t>2443</t>
        </is>
      </c>
      <c r="F115" s="555" t="n">
        <v>46191</v>
      </c>
      <c r="G115" t="n">
        <v>28184</v>
      </c>
      <c r="H115" t="inlineStr">
        <is>
          <t>CAIXA FREEZER EMPILHAVEL 6,5L UN</t>
        </is>
      </c>
      <c r="I115" t="inlineStr">
        <is>
          <t>DESCARTAVEIS/HIGIENE E LIMPEZA</t>
        </is>
      </c>
      <c r="J115" t="n">
        <v>6</v>
      </c>
      <c r="K115" t="inlineStr">
        <is>
          <t>UNIDADE</t>
        </is>
      </c>
      <c r="L115" t="n">
        <v>217.38</v>
      </c>
      <c r="M115" t="n">
        <v>36.23</v>
      </c>
      <c r="N115" t="inlineStr">
        <is>
          <t>UTENSILIOS</t>
        </is>
      </c>
      <c r="O115" t="inlineStr">
        <is>
          <t>06/2026</t>
        </is>
      </c>
    </row>
    <row r="116">
      <c r="A116" t="n">
        <v>242892</v>
      </c>
      <c r="B116" t="n">
        <v>128</v>
      </c>
      <c r="C116" t="inlineStr">
        <is>
          <t>Love Cabaret</t>
        </is>
      </c>
      <c r="D116" t="inlineStr">
        <is>
          <t xml:space="preserve">BGC COMERCIO DE UTENSILIOS </t>
        </is>
      </c>
      <c r="E116" t="inlineStr">
        <is>
          <t>2443</t>
        </is>
      </c>
      <c r="F116" s="555" t="n">
        <v>46191</v>
      </c>
      <c r="G116" t="n">
        <v>29932</v>
      </c>
      <c r="H116" t="inlineStr">
        <is>
          <t xml:space="preserve">POTE MODULINE PLASUTIL </t>
        </is>
      </c>
      <c r="I116" t="inlineStr">
        <is>
          <t>UTENSILIOS</t>
        </is>
      </c>
      <c r="J116" t="n">
        <v>5</v>
      </c>
      <c r="K116" t="inlineStr">
        <is>
          <t>UN</t>
        </is>
      </c>
      <c r="L116" t="n">
        <v>44.15</v>
      </c>
      <c r="M116" t="n">
        <v>8.83</v>
      </c>
      <c r="N116" t="inlineStr">
        <is>
          <t>UTENSILIOS</t>
        </is>
      </c>
      <c r="O116" t="inlineStr">
        <is>
          <t>06/2026</t>
        </is>
      </c>
    </row>
    <row r="117">
      <c r="A117" t="n">
        <v>242892</v>
      </c>
      <c r="B117" t="n">
        <v>128</v>
      </c>
      <c r="C117" t="inlineStr">
        <is>
          <t>Love Cabaret</t>
        </is>
      </c>
      <c r="D117" t="inlineStr">
        <is>
          <t xml:space="preserve">BGC COMERCIO DE UTENSILIOS </t>
        </is>
      </c>
      <c r="E117" t="inlineStr">
        <is>
          <t>2443</t>
        </is>
      </c>
      <c r="F117" s="555" t="n">
        <v>46191</v>
      </c>
      <c r="G117" t="n">
        <v>29934</v>
      </c>
      <c r="H117" t="inlineStr">
        <is>
          <t>AMASSADOR DE BATATAS/FEIJAO - TRAMONTINA</t>
        </is>
      </c>
      <c r="I117" t="inlineStr">
        <is>
          <t>UTENSILIOS</t>
        </is>
      </c>
      <c r="J117" t="n">
        <v>1</v>
      </c>
      <c r="K117" t="inlineStr">
        <is>
          <t>PC</t>
        </is>
      </c>
      <c r="L117" t="n">
        <v>32.56</v>
      </c>
      <c r="M117" t="n">
        <v>32.56</v>
      </c>
      <c r="N117" t="inlineStr">
        <is>
          <t>UTENSILIOS</t>
        </is>
      </c>
      <c r="O117" t="inlineStr">
        <is>
          <t>06/2026</t>
        </is>
      </c>
    </row>
    <row r="118">
      <c r="A118" t="n">
        <v>242892</v>
      </c>
      <c r="B118" t="n">
        <v>128</v>
      </c>
      <c r="C118" t="inlineStr">
        <is>
          <t>Love Cabaret</t>
        </is>
      </c>
      <c r="D118" t="inlineStr">
        <is>
          <t xml:space="preserve">BGC COMERCIO DE UTENSILIOS </t>
        </is>
      </c>
      <c r="E118" t="inlineStr">
        <is>
          <t>2443</t>
        </is>
      </c>
      <c r="F118" s="555" t="n">
        <v>46191</v>
      </c>
      <c r="G118" t="n">
        <v>29933</v>
      </c>
      <c r="H118" t="inlineStr">
        <is>
          <t xml:space="preserve">POTE MODULINE OLASUTIL 510ML </t>
        </is>
      </c>
      <c r="I118" t="inlineStr">
        <is>
          <t>UTENSILIOS</t>
        </is>
      </c>
      <c r="J118" t="n">
        <v>10</v>
      </c>
      <c r="K118" t="inlineStr">
        <is>
          <t>PC</t>
        </is>
      </c>
      <c r="L118" t="n">
        <v>77</v>
      </c>
      <c r="M118" t="n">
        <v>7.7</v>
      </c>
      <c r="N118" t="inlineStr">
        <is>
          <t>UTENSILIOS</t>
        </is>
      </c>
      <c r="O118" t="inlineStr">
        <is>
          <t>06/2026</t>
        </is>
      </c>
    </row>
    <row r="119">
      <c r="A119" t="n">
        <v>242892</v>
      </c>
      <c r="B119" t="n">
        <v>128</v>
      </c>
      <c r="C119" t="inlineStr">
        <is>
          <t>Love Cabaret</t>
        </is>
      </c>
      <c r="D119" t="inlineStr">
        <is>
          <t xml:space="preserve">BGC COMERCIO DE UTENSILIOS </t>
        </is>
      </c>
      <c r="E119" t="inlineStr">
        <is>
          <t>2443</t>
        </is>
      </c>
      <c r="F119" s="555" t="n">
        <v>46191</v>
      </c>
      <c r="G119" t="n">
        <v>28084</v>
      </c>
      <c r="H119" t="inlineStr">
        <is>
          <t>GARRAFA TERMICA TERMOLAR 1,8L</t>
        </is>
      </c>
      <c r="I119" t="inlineStr">
        <is>
          <t>UTENSILIOS</t>
        </is>
      </c>
      <c r="J119" t="n">
        <v>1</v>
      </c>
      <c r="K119" t="inlineStr">
        <is>
          <t>UNIDADE</t>
        </is>
      </c>
      <c r="L119" t="n">
        <v>89.73999999999999</v>
      </c>
      <c r="M119" t="n">
        <v>89.73999999999999</v>
      </c>
      <c r="N119" t="inlineStr">
        <is>
          <t>UTENSILIOS</t>
        </is>
      </c>
      <c r="O119" t="inlineStr">
        <is>
          <t>06/2026</t>
        </is>
      </c>
    </row>
    <row r="120">
      <c r="A120" t="n">
        <v>242890</v>
      </c>
      <c r="B120" t="n">
        <v>128</v>
      </c>
      <c r="C120" t="inlineStr">
        <is>
          <t>Love Cabaret</t>
        </is>
      </c>
      <c r="D120" t="inlineStr">
        <is>
          <t>EMPORIO M&amp;L COMERCIO DE ALIM E BEBIDAS LTDA</t>
        </is>
      </c>
      <c r="E120" t="inlineStr">
        <is>
          <t>520827</t>
        </is>
      </c>
      <c r="F120" s="555" t="n">
        <v>46202</v>
      </c>
      <c r="G120" t="n">
        <v>21093</v>
      </c>
      <c r="H120" t="inlineStr">
        <is>
          <t>ACUCAR REFINADO UNIAO 1KG UN</t>
        </is>
      </c>
      <c r="I120" t="inlineStr">
        <is>
          <t>ALIMENTOS</t>
        </is>
      </c>
      <c r="J120" t="n">
        <v>3</v>
      </c>
      <c r="K120" t="inlineStr">
        <is>
          <t>UN</t>
        </is>
      </c>
      <c r="L120" t="n">
        <v>118.5</v>
      </c>
      <c r="M120" t="n">
        <v>39.5</v>
      </c>
      <c r="N120" t="inlineStr">
        <is>
          <t>ALIMENTOS</t>
        </is>
      </c>
      <c r="O120" t="inlineStr">
        <is>
          <t>06/2026</t>
        </is>
      </c>
    </row>
    <row r="121">
      <c r="A121" t="n">
        <v>242890</v>
      </c>
      <c r="B121" t="n">
        <v>128</v>
      </c>
      <c r="C121" t="inlineStr">
        <is>
          <t>Love Cabaret</t>
        </is>
      </c>
      <c r="D121" t="inlineStr">
        <is>
          <t>EMPORIO M&amp;L COMERCIO DE ALIM E BEBIDAS LTDA</t>
        </is>
      </c>
      <c r="E121" t="inlineStr">
        <is>
          <t>520827</t>
        </is>
      </c>
      <c r="F121" s="555" t="n">
        <v>46202</v>
      </c>
      <c r="G121" t="n">
        <v>20136</v>
      </c>
      <c r="H121" t="inlineStr">
        <is>
          <t>MACARRAO ESPAGUETE C/ OVOS ADRIA C/500G</t>
        </is>
      </c>
      <c r="I121" t="inlineStr">
        <is>
          <t>ALIMENTOS</t>
        </is>
      </c>
      <c r="J121" t="n">
        <v>10</v>
      </c>
      <c r="K121" t="inlineStr">
        <is>
          <t>PC</t>
        </is>
      </c>
      <c r="L121" t="n">
        <v>42</v>
      </c>
      <c r="M121" t="n">
        <v>4.2</v>
      </c>
      <c r="N121" t="inlineStr">
        <is>
          <t>ALIMENTOS</t>
        </is>
      </c>
      <c r="O121" t="inlineStr">
        <is>
          <t>06/2026</t>
        </is>
      </c>
    </row>
    <row r="122">
      <c r="A122" t="n">
        <v>242887</v>
      </c>
      <c r="B122" t="n">
        <v>128</v>
      </c>
      <c r="C122" t="inlineStr">
        <is>
          <t>Love Cabaret</t>
        </is>
      </c>
      <c r="D122" t="inlineStr">
        <is>
          <t>DTK COMERCIO DE ALIMENTOS LTDA</t>
        </is>
      </c>
      <c r="E122" t="inlineStr">
        <is>
          <t>86372</t>
        </is>
      </c>
      <c r="F122" s="555" t="n">
        <v>46197</v>
      </c>
      <c r="G122" t="n">
        <v>20751</v>
      </c>
      <c r="H122" t="inlineStr">
        <is>
          <t>AZEITONA PRETA AZAPA ARCOBELLO C/2KG</t>
        </is>
      </c>
      <c r="I122" t="inlineStr">
        <is>
          <t>ALIMENTOS</t>
        </is>
      </c>
      <c r="J122" t="n">
        <v>2</v>
      </c>
      <c r="K122" t="inlineStr">
        <is>
          <t>BD</t>
        </is>
      </c>
      <c r="L122" t="n">
        <v>177.98</v>
      </c>
      <c r="M122" t="n">
        <v>88.98999999999999</v>
      </c>
      <c r="N122" t="inlineStr">
        <is>
          <t>ALIMENTOS</t>
        </is>
      </c>
      <c r="O122" t="inlineStr">
        <is>
          <t>06/2026</t>
        </is>
      </c>
    </row>
    <row r="123">
      <c r="A123" t="n">
        <v>242883</v>
      </c>
      <c r="B123" t="n">
        <v>128</v>
      </c>
      <c r="C123" t="inlineStr">
        <is>
          <t>Love Cabaret</t>
        </is>
      </c>
      <c r="D123" t="inlineStr">
        <is>
          <t>EMPORIO M&amp;L COMERCIO DE ALIM E BEBIDAS LTDA</t>
        </is>
      </c>
      <c r="E123" t="inlineStr">
        <is>
          <t>518877</t>
        </is>
      </c>
      <c r="F123" s="555" t="n">
        <v>46189</v>
      </c>
      <c r="G123" t="n">
        <v>17800</v>
      </c>
      <c r="H123" t="inlineStr">
        <is>
          <t>VINHO BRANCO ALMADEN RIESLING 750ML</t>
        </is>
      </c>
      <c r="I123" t="inlineStr">
        <is>
          <t>BEBIDAS</t>
        </is>
      </c>
      <c r="J123" t="n">
        <v>6</v>
      </c>
      <c r="K123" t="inlineStr">
        <is>
          <t>Gr</t>
        </is>
      </c>
      <c r="L123" t="n">
        <v>159</v>
      </c>
      <c r="M123" t="n">
        <v>26.5</v>
      </c>
      <c r="N123" t="inlineStr">
        <is>
          <t>ALIMENTOS</t>
        </is>
      </c>
      <c r="O123" t="inlineStr">
        <is>
          <t>06/2026</t>
        </is>
      </c>
    </row>
    <row r="124">
      <c r="A124" t="n">
        <v>242883</v>
      </c>
      <c r="B124" t="n">
        <v>128</v>
      </c>
      <c r="C124" t="inlineStr">
        <is>
          <t>Love Cabaret</t>
        </is>
      </c>
      <c r="D124" t="inlineStr">
        <is>
          <t>EMPORIO M&amp;L COMERCIO DE ALIM E BEBIDAS LTDA</t>
        </is>
      </c>
      <c r="E124" t="inlineStr">
        <is>
          <t>518877</t>
        </is>
      </c>
      <c r="F124" s="555" t="n">
        <v>46189</v>
      </c>
      <c r="G124" t="n">
        <v>24040</v>
      </c>
      <c r="H124" t="inlineStr">
        <is>
          <t>AMENDOA LAMINADA KG</t>
        </is>
      </c>
      <c r="I124" t="inlineStr">
        <is>
          <t>ALIMENTOS</t>
        </is>
      </c>
      <c r="J124" t="n">
        <v>2</v>
      </c>
      <c r="K124" t="inlineStr">
        <is>
          <t>KG</t>
        </is>
      </c>
      <c r="L124" t="n">
        <v>166.4</v>
      </c>
      <c r="M124" t="n">
        <v>83.2</v>
      </c>
      <c r="N124" t="inlineStr">
        <is>
          <t>ALIMENTOS</t>
        </is>
      </c>
      <c r="O124" t="inlineStr">
        <is>
          <t>06/2026</t>
        </is>
      </c>
    </row>
    <row r="125">
      <c r="A125" t="n">
        <v>242883</v>
      </c>
      <c r="B125" t="n">
        <v>128</v>
      </c>
      <c r="C125" t="inlineStr">
        <is>
          <t>Love Cabaret</t>
        </is>
      </c>
      <c r="D125" t="inlineStr">
        <is>
          <t>EMPORIO M&amp;L COMERCIO DE ALIM E BEBIDAS LTDA</t>
        </is>
      </c>
      <c r="E125" t="inlineStr">
        <is>
          <t>518877</t>
        </is>
      </c>
      <c r="F125" s="555" t="n">
        <v>46189</v>
      </c>
      <c r="G125" t="n">
        <v>20315</v>
      </c>
      <c r="H125" t="inlineStr">
        <is>
          <t>FARINHA DE ARROZ MANINHO 1KG</t>
        </is>
      </c>
      <c r="I125" t="inlineStr">
        <is>
          <t>ALIMENTOS</t>
        </is>
      </c>
      <c r="J125" t="n">
        <v>4</v>
      </c>
      <c r="K125" t="inlineStr">
        <is>
          <t>UN</t>
        </is>
      </c>
      <c r="L125" t="n">
        <v>32.8</v>
      </c>
      <c r="M125" t="n">
        <v>8.199999999999999</v>
      </c>
      <c r="N125" t="inlineStr">
        <is>
          <t>ALIMENTOS</t>
        </is>
      </c>
      <c r="O125" t="inlineStr">
        <is>
          <t>06/2026</t>
        </is>
      </c>
    </row>
    <row r="126">
      <c r="A126" t="n">
        <v>242883</v>
      </c>
      <c r="B126" t="n">
        <v>128</v>
      </c>
      <c r="C126" t="inlineStr">
        <is>
          <t>Love Cabaret</t>
        </is>
      </c>
      <c r="D126" t="inlineStr">
        <is>
          <t>EMPORIO M&amp;L COMERCIO DE ALIM E BEBIDAS LTDA</t>
        </is>
      </c>
      <c r="E126" t="inlineStr">
        <is>
          <t>518877</t>
        </is>
      </c>
      <c r="F126" s="555" t="n">
        <v>46189</v>
      </c>
      <c r="G126" t="n">
        <v>17716</v>
      </c>
      <c r="H126" t="inlineStr">
        <is>
          <t>VINHO TINTO ALMADEN CABERNET SAUVIGNON 750ML</t>
        </is>
      </c>
      <c r="I126" t="inlineStr">
        <is>
          <t>BEBIDAS</t>
        </is>
      </c>
      <c r="J126" t="n">
        <v>6</v>
      </c>
      <c r="K126" t="inlineStr">
        <is>
          <t>Gr</t>
        </is>
      </c>
      <c r="L126" t="n">
        <v>159</v>
      </c>
      <c r="M126" t="n">
        <v>26.5</v>
      </c>
      <c r="N126" t="inlineStr">
        <is>
          <t>ALIMENTOS</t>
        </is>
      </c>
      <c r="O126" t="inlineStr">
        <is>
          <t>06/2026</t>
        </is>
      </c>
    </row>
    <row r="127">
      <c r="A127" t="n">
        <v>242883</v>
      </c>
      <c r="B127" t="n">
        <v>128</v>
      </c>
      <c r="C127" t="inlineStr">
        <is>
          <t>Love Cabaret</t>
        </is>
      </c>
      <c r="D127" t="inlineStr">
        <is>
          <t>EMPORIO M&amp;L COMERCIO DE ALIM E BEBIDAS LTDA</t>
        </is>
      </c>
      <c r="E127" t="inlineStr">
        <is>
          <t>518877</t>
        </is>
      </c>
      <c r="F127" s="555" t="n">
        <v>46189</v>
      </c>
      <c r="G127" t="n">
        <v>20582</v>
      </c>
      <c r="H127" t="inlineStr">
        <is>
          <t>PESSEGO EM CALDA MARIZA 450GR</t>
        </is>
      </c>
      <c r="I127" t="inlineStr">
        <is>
          <t>ALIMENTOS</t>
        </is>
      </c>
      <c r="J127" t="n">
        <v>6</v>
      </c>
      <c r="K127" t="inlineStr">
        <is>
          <t>UN</t>
        </is>
      </c>
      <c r="L127" t="n">
        <v>87</v>
      </c>
      <c r="M127" t="n">
        <v>14.5</v>
      </c>
      <c r="N127" t="inlineStr">
        <is>
          <t>ALIMENTOS</t>
        </is>
      </c>
      <c r="O127" t="inlineStr">
        <is>
          <t>06/2026</t>
        </is>
      </c>
    </row>
    <row r="128">
      <c r="A128" t="n">
        <v>242883</v>
      </c>
      <c r="B128" t="n">
        <v>128</v>
      </c>
      <c r="C128" t="inlineStr">
        <is>
          <t>Love Cabaret</t>
        </is>
      </c>
      <c r="D128" t="inlineStr">
        <is>
          <t>EMPORIO M&amp;L COMERCIO DE ALIM E BEBIDAS LTDA</t>
        </is>
      </c>
      <c r="E128" t="inlineStr">
        <is>
          <t>518877</t>
        </is>
      </c>
      <c r="F128" s="555" t="n">
        <v>46189</v>
      </c>
      <c r="G128" t="n">
        <v>20487</v>
      </c>
      <c r="H128" t="inlineStr">
        <is>
          <t>PRESUNTO COZIDO MAGRO AURORA KG</t>
        </is>
      </c>
      <c r="I128" t="inlineStr">
        <is>
          <t>ALIMENTOS</t>
        </is>
      </c>
      <c r="J128" t="n">
        <v>3.5</v>
      </c>
      <c r="K128" t="inlineStr">
        <is>
          <t>KG</t>
        </is>
      </c>
      <c r="L128" t="n">
        <v>101.33</v>
      </c>
      <c r="M128" t="n">
        <v>28.951429</v>
      </c>
      <c r="N128" t="inlineStr">
        <is>
          <t>ALIMENTOS</t>
        </is>
      </c>
      <c r="O128" t="inlineStr">
        <is>
          <t>06/2026</t>
        </is>
      </c>
    </row>
    <row r="129">
      <c r="A129" t="n">
        <v>242880</v>
      </c>
      <c r="B129" t="n">
        <v>128</v>
      </c>
      <c r="C129" t="inlineStr">
        <is>
          <t>Love Cabaret</t>
        </is>
      </c>
      <c r="D129" t="inlineStr">
        <is>
          <t>EMPORIO M&amp;L COMERCIO DE ALIM E BEBIDAS LTDA</t>
        </is>
      </c>
      <c r="E129" t="inlineStr">
        <is>
          <t>518951</t>
        </is>
      </c>
      <c r="F129" s="555" t="n">
        <v>46189</v>
      </c>
      <c r="G129" t="n">
        <v>25119</v>
      </c>
      <c r="H129" t="inlineStr">
        <is>
          <t>ESPUMANTE CHANDON EXCELLENCE BRUT  750ML</t>
        </is>
      </c>
      <c r="I129" t="inlineStr">
        <is>
          <t>BEBIDAS</t>
        </is>
      </c>
      <c r="J129" t="n">
        <v>6</v>
      </c>
      <c r="K129" t="inlineStr">
        <is>
          <t>GR</t>
        </is>
      </c>
      <c r="L129" t="n">
        <v>959.4</v>
      </c>
      <c r="M129" t="n">
        <v>159.9</v>
      </c>
      <c r="N129" t="inlineStr">
        <is>
          <t>BEBIDAS</t>
        </is>
      </c>
      <c r="O129" t="inlineStr">
        <is>
          <t>06/2026</t>
        </is>
      </c>
    </row>
    <row r="130">
      <c r="A130" t="n">
        <v>242878</v>
      </c>
      <c r="B130" t="n">
        <v>128</v>
      </c>
      <c r="C130" t="inlineStr">
        <is>
          <t>Love Cabaret</t>
        </is>
      </c>
      <c r="D130" t="inlineStr">
        <is>
          <t>PROAUTO INDUSTRIA QUIMICA EIRELI</t>
        </is>
      </c>
      <c r="E130" t="inlineStr">
        <is>
          <t>158413</t>
        </is>
      </c>
      <c r="F130" s="555" t="n">
        <v>46189</v>
      </c>
      <c r="G130" t="n">
        <v>17303</v>
      </c>
      <c r="H130" t="inlineStr">
        <is>
          <t>DESINFETANTE LAVANDA KIMI 5L</t>
        </is>
      </c>
      <c r="I130" t="inlineStr">
        <is>
          <t>DESCARTAVEIS/HIGIENE E LIMPEZA</t>
        </is>
      </c>
      <c r="J130" t="n">
        <v>5</v>
      </c>
      <c r="K130" t="inlineStr">
        <is>
          <t>GALAO</t>
        </is>
      </c>
      <c r="L130" t="n">
        <v>627.6</v>
      </c>
      <c r="M130" t="n">
        <v>125.52</v>
      </c>
      <c r="N130" t="inlineStr">
        <is>
          <t>HIGIENE E LIMPEZA</t>
        </is>
      </c>
      <c r="O130" t="inlineStr">
        <is>
          <t>06/2026</t>
        </is>
      </c>
    </row>
    <row r="131">
      <c r="A131" t="n">
        <v>242876</v>
      </c>
      <c r="B131" t="n">
        <v>128</v>
      </c>
      <c r="C131" t="inlineStr">
        <is>
          <t>Love Cabaret</t>
        </is>
      </c>
      <c r="D131" t="inlineStr">
        <is>
          <t>GCT COMERCIO DE PRODUTOS ALIMENTICIOS LTDA</t>
        </is>
      </c>
      <c r="E131" t="inlineStr">
        <is>
          <t>12341</t>
        </is>
      </c>
      <c r="F131" s="555" t="n">
        <v>46188</v>
      </c>
      <c r="G131" t="n">
        <v>27340</v>
      </c>
      <c r="H131" t="inlineStr">
        <is>
          <t>GELO RETANGULO 50X65MM C/25 UN YCECODE</t>
        </is>
      </c>
      <c r="I131" t="inlineStr">
        <is>
          <t>BEBIDAS</t>
        </is>
      </c>
      <c r="J131" t="n">
        <v>20</v>
      </c>
      <c r="K131" t="inlineStr">
        <is>
          <t>PC</t>
        </is>
      </c>
      <c r="L131" t="n">
        <v>1072</v>
      </c>
      <c r="M131" t="n">
        <v>53.6</v>
      </c>
      <c r="N131" t="inlineStr">
        <is>
          <t>BEBIDAS</t>
        </is>
      </c>
      <c r="O131" t="inlineStr">
        <is>
          <t>06/2026</t>
        </is>
      </c>
    </row>
    <row r="132">
      <c r="A132" t="n">
        <v>242875</v>
      </c>
      <c r="B132" t="n">
        <v>128</v>
      </c>
      <c r="C132" t="inlineStr">
        <is>
          <t>Love Cabaret</t>
        </is>
      </c>
      <c r="D132" t="inlineStr">
        <is>
          <t>WPP COMERCIO DE CARNES LTDA</t>
        </is>
      </c>
      <c r="E132" t="inlineStr">
        <is>
          <t>80020</t>
        </is>
      </c>
      <c r="F132" s="555" t="n">
        <v>46190</v>
      </c>
      <c r="G132" t="n">
        <v>24404</v>
      </c>
      <c r="H132" t="inlineStr">
        <is>
          <t>PEITO BOVINO KG</t>
        </is>
      </c>
      <c r="I132" t="inlineStr">
        <is>
          <t>ALIMENTOS</t>
        </is>
      </c>
      <c r="J132" t="n">
        <v>15.8</v>
      </c>
      <c r="K132" t="inlineStr">
        <is>
          <t>KG</t>
        </is>
      </c>
      <c r="L132" t="n">
        <v>492.96</v>
      </c>
      <c r="M132" t="n">
        <v>31.2</v>
      </c>
      <c r="N132" t="inlineStr">
        <is>
          <t>ALIMENTOS</t>
        </is>
      </c>
      <c r="O132" t="inlineStr">
        <is>
          <t>06/2026</t>
        </is>
      </c>
    </row>
    <row r="133">
      <c r="A133" t="n">
        <v>242875</v>
      </c>
      <c r="B133" t="n">
        <v>128</v>
      </c>
      <c r="C133" t="inlineStr">
        <is>
          <t>Love Cabaret</t>
        </is>
      </c>
      <c r="D133" t="inlineStr">
        <is>
          <t>WPP COMERCIO DE CARNES LTDA</t>
        </is>
      </c>
      <c r="E133" t="inlineStr">
        <is>
          <t>80020</t>
        </is>
      </c>
      <c r="F133" s="555" t="n">
        <v>46190</v>
      </c>
      <c r="G133" t="n">
        <v>18826</v>
      </c>
      <c r="H133" t="inlineStr">
        <is>
          <t>PEITO BOVINO MOIDO KG</t>
        </is>
      </c>
      <c r="I133" t="inlineStr">
        <is>
          <t>ALIMENTOS</t>
        </is>
      </c>
      <c r="J133" t="n">
        <v>10.5</v>
      </c>
      <c r="K133" t="inlineStr">
        <is>
          <t>KG</t>
        </is>
      </c>
      <c r="L133" t="n">
        <v>338.1</v>
      </c>
      <c r="M133" t="n">
        <v>32.2</v>
      </c>
      <c r="N133" t="inlineStr">
        <is>
          <t>ALIMENTOS</t>
        </is>
      </c>
      <c r="O133" t="inlineStr">
        <is>
          <t>06/2026</t>
        </is>
      </c>
    </row>
    <row r="134">
      <c r="A134" t="n">
        <v>242875</v>
      </c>
      <c r="B134" t="n">
        <v>128</v>
      </c>
      <c r="C134" t="inlineStr">
        <is>
          <t>Love Cabaret</t>
        </is>
      </c>
      <c r="D134" t="inlineStr">
        <is>
          <t>WPP COMERCIO DE CARNES LTDA</t>
        </is>
      </c>
      <c r="E134" t="inlineStr">
        <is>
          <t>80020</t>
        </is>
      </c>
      <c r="F134" s="555" t="n">
        <v>46190</v>
      </c>
      <c r="G134" t="n">
        <v>19017</v>
      </c>
      <c r="H134" t="inlineStr">
        <is>
          <t>FILE DE FRANGO KG</t>
        </is>
      </c>
      <c r="I134" t="inlineStr">
        <is>
          <t>ALIMENTOS</t>
        </is>
      </c>
      <c r="J134" t="n">
        <v>20</v>
      </c>
      <c r="K134" t="inlineStr">
        <is>
          <t>KG</t>
        </is>
      </c>
      <c r="L134" t="n">
        <v>304</v>
      </c>
      <c r="M134" t="n">
        <v>15.2</v>
      </c>
      <c r="N134" t="inlineStr">
        <is>
          <t>ALIMENTOS</t>
        </is>
      </c>
      <c r="O134" t="inlineStr">
        <is>
          <t>06/2026</t>
        </is>
      </c>
    </row>
    <row r="135">
      <c r="A135" t="n">
        <v>242875</v>
      </c>
      <c r="B135" t="n">
        <v>128</v>
      </c>
      <c r="C135" t="inlineStr">
        <is>
          <t>Love Cabaret</t>
        </is>
      </c>
      <c r="D135" t="inlineStr">
        <is>
          <t>WPP COMERCIO DE CARNES LTDA</t>
        </is>
      </c>
      <c r="E135" t="inlineStr">
        <is>
          <t>80020</t>
        </is>
      </c>
      <c r="F135" s="555" t="n">
        <v>46190</v>
      </c>
      <c r="G135" t="n">
        <v>24537</v>
      </c>
      <c r="H135" t="inlineStr">
        <is>
          <t xml:space="preserve">ALCATRA BOVINA MOIDA KG </t>
        </is>
      </c>
      <c r="I135" t="inlineStr">
        <is>
          <t>ALIMENTOS</t>
        </is>
      </c>
      <c r="J135" t="n">
        <v>3.6</v>
      </c>
      <c r="K135" t="inlineStr">
        <is>
          <t>KG</t>
        </is>
      </c>
      <c r="L135" t="n">
        <v>154.8</v>
      </c>
      <c r="M135" t="n">
        <v>43</v>
      </c>
      <c r="N135" t="inlineStr">
        <is>
          <t>ALIMENTOS</t>
        </is>
      </c>
      <c r="O135" t="inlineStr">
        <is>
          <t>06/2026</t>
        </is>
      </c>
    </row>
    <row r="136">
      <c r="A136" t="n">
        <v>242874</v>
      </c>
      <c r="B136" t="n">
        <v>128</v>
      </c>
      <c r="C136" t="inlineStr">
        <is>
          <t>Love Cabaret</t>
        </is>
      </c>
      <c r="D136" t="inlineStr">
        <is>
          <t xml:space="preserve">COMERCIAL IMPORTADORA E EXPORTADORA METAPUNTO LTDA </t>
        </is>
      </c>
      <c r="E136" t="inlineStr">
        <is>
          <t>45569</t>
        </is>
      </c>
      <c r="F136" s="555" t="n">
        <v>46190</v>
      </c>
      <c r="G136" t="n">
        <v>26187</v>
      </c>
      <c r="H136" t="inlineStr">
        <is>
          <t>CHOCOLATE BRANCO EM GOTAS SICAO</t>
        </is>
      </c>
      <c r="I136" t="inlineStr">
        <is>
          <t>ALIMENTOS</t>
        </is>
      </c>
      <c r="J136" t="n">
        <v>3</v>
      </c>
      <c r="K136" t="inlineStr">
        <is>
          <t>PC</t>
        </is>
      </c>
      <c r="L136" t="n">
        <v>629.7</v>
      </c>
      <c r="M136" t="n">
        <v>209.9</v>
      </c>
      <c r="N136" t="inlineStr">
        <is>
          <t>ALIMENTOS</t>
        </is>
      </c>
      <c r="O136" t="inlineStr">
        <is>
          <t>06/2026</t>
        </is>
      </c>
    </row>
    <row r="137">
      <c r="A137" t="n">
        <v>242872</v>
      </c>
      <c r="B137" t="n">
        <v>128</v>
      </c>
      <c r="C137" t="inlineStr">
        <is>
          <t>Love Cabaret</t>
        </is>
      </c>
      <c r="D137" t="inlineStr">
        <is>
          <t>ZAHIL IMPORTADORA LTDA</t>
        </is>
      </c>
      <c r="E137" t="inlineStr">
        <is>
          <t>272078</t>
        </is>
      </c>
      <c r="F137" s="555" t="n">
        <v>46188</v>
      </c>
      <c r="G137" t="n">
        <v>18017</v>
      </c>
      <c r="H137" t="inlineStr">
        <is>
          <t>ESPUMANTE CAVA BRUT STARS TOUCH OF ROSE 750ML</t>
        </is>
      </c>
      <c r="I137" t="inlineStr">
        <is>
          <t>BEBIDAS</t>
        </is>
      </c>
      <c r="J137" t="n">
        <v>6</v>
      </c>
      <c r="K137" t="inlineStr">
        <is>
          <t>GR</t>
        </is>
      </c>
      <c r="L137" t="n">
        <v>865.8</v>
      </c>
      <c r="M137" t="n">
        <v>144.3</v>
      </c>
      <c r="N137" t="inlineStr">
        <is>
          <t>BEBIDAS</t>
        </is>
      </c>
      <c r="O137" t="inlineStr">
        <is>
          <t>06/2026</t>
        </is>
      </c>
    </row>
    <row r="138">
      <c r="A138" t="n">
        <v>242872</v>
      </c>
      <c r="B138" t="n">
        <v>128</v>
      </c>
      <c r="C138" t="inlineStr">
        <is>
          <t>Love Cabaret</t>
        </is>
      </c>
      <c r="D138" t="inlineStr">
        <is>
          <t>ZAHIL IMPORTADORA LTDA</t>
        </is>
      </c>
      <c r="E138" t="inlineStr">
        <is>
          <t>272078</t>
        </is>
      </c>
      <c r="F138" s="555" t="n">
        <v>46188</v>
      </c>
      <c r="G138" t="n">
        <v>17594</v>
      </c>
      <c r="H138" t="inlineStr">
        <is>
          <t>VINHO TINTO LE JAJA DE JAU DE SYRAH 750ML FRANCA</t>
        </is>
      </c>
      <c r="I138" t="inlineStr">
        <is>
          <t>BEBIDAS</t>
        </is>
      </c>
      <c r="J138" t="n">
        <v>12</v>
      </c>
      <c r="K138" t="inlineStr">
        <is>
          <t>GR</t>
        </is>
      </c>
      <c r="L138" t="n">
        <v>811.2</v>
      </c>
      <c r="M138" t="n">
        <v>67.59999999999999</v>
      </c>
      <c r="N138" t="inlineStr">
        <is>
          <t>BEBIDAS</t>
        </is>
      </c>
      <c r="O138" t="inlineStr">
        <is>
          <t>06/2026</t>
        </is>
      </c>
    </row>
    <row r="139">
      <c r="A139" t="n">
        <v>242872</v>
      </c>
      <c r="B139" t="n">
        <v>128</v>
      </c>
      <c r="C139" t="inlineStr">
        <is>
          <t>Love Cabaret</t>
        </is>
      </c>
      <c r="D139" t="inlineStr">
        <is>
          <t>ZAHIL IMPORTADORA LTDA</t>
        </is>
      </c>
      <c r="E139" t="inlineStr">
        <is>
          <t>272078</t>
        </is>
      </c>
      <c r="F139" s="555" t="n">
        <v>46188</v>
      </c>
      <c r="G139" t="n">
        <v>25683</v>
      </c>
      <c r="H139" t="inlineStr">
        <is>
          <t>TRINCA BOLOTAS TINTO 750ML</t>
        </is>
      </c>
      <c r="I139" t="inlineStr">
        <is>
          <t>BEBIDAS</t>
        </is>
      </c>
      <c r="J139" t="n">
        <v>6</v>
      </c>
      <c r="K139" t="inlineStr">
        <is>
          <t>GR</t>
        </is>
      </c>
      <c r="L139" t="n">
        <v>635.7</v>
      </c>
      <c r="M139" t="n">
        <v>105.95</v>
      </c>
      <c r="N139" t="inlineStr">
        <is>
          <t>BEBIDAS</t>
        </is>
      </c>
      <c r="O139" t="inlineStr">
        <is>
          <t>06/2026</t>
        </is>
      </c>
    </row>
    <row r="140">
      <c r="A140" t="n">
        <v>242872</v>
      </c>
      <c r="B140" t="n">
        <v>128</v>
      </c>
      <c r="C140" t="inlineStr">
        <is>
          <t>Love Cabaret</t>
        </is>
      </c>
      <c r="D140" t="inlineStr">
        <is>
          <t>ZAHIL IMPORTADORA LTDA</t>
        </is>
      </c>
      <c r="E140" t="inlineStr">
        <is>
          <t>272078</t>
        </is>
      </c>
      <c r="F140" s="555" t="n">
        <v>46188</v>
      </c>
      <c r="G140" t="n">
        <v>27858</v>
      </c>
      <c r="H140" t="inlineStr">
        <is>
          <t>VINHO ROSE CHATEAU DE JAU / LE JAJA DE JAU ROSÉ DE SYRAH PAYS D'OC IGP LANGUEDOC</t>
        </is>
      </c>
      <c r="I140" t="inlineStr">
        <is>
          <t>BEBIDAS</t>
        </is>
      </c>
      <c r="J140" t="n">
        <v>6</v>
      </c>
      <c r="K140" t="inlineStr">
        <is>
          <t>UN</t>
        </is>
      </c>
      <c r="L140" t="n">
        <v>405.6</v>
      </c>
      <c r="M140" t="n">
        <v>67.59999999999999</v>
      </c>
      <c r="N140" t="inlineStr">
        <is>
          <t>BEBIDAS</t>
        </is>
      </c>
      <c r="O140" t="inlineStr">
        <is>
          <t>06/2026</t>
        </is>
      </c>
    </row>
    <row r="141">
      <c r="A141" t="n">
        <v>242872</v>
      </c>
      <c r="B141" t="n">
        <v>128</v>
      </c>
      <c r="C141" t="inlineStr">
        <is>
          <t>Love Cabaret</t>
        </is>
      </c>
      <c r="D141" t="inlineStr">
        <is>
          <t>ZAHIL IMPORTADORA LTDA</t>
        </is>
      </c>
      <c r="E141" t="inlineStr">
        <is>
          <t>272078</t>
        </is>
      </c>
      <c r="F141" s="555" t="n">
        <v>46188</v>
      </c>
      <c r="G141" t="n">
        <v>21945</v>
      </c>
      <c r="H141" t="inlineStr">
        <is>
          <t>VINHO BRANCO MASCARA FUEGO CHARDONNAY 750ML</t>
        </is>
      </c>
      <c r="I141" t="inlineStr">
        <is>
          <t>BEBIDAS</t>
        </is>
      </c>
      <c r="J141" t="n">
        <v>12</v>
      </c>
      <c r="K141" t="inlineStr">
        <is>
          <t>GR</t>
        </is>
      </c>
      <c r="L141" t="n">
        <v>475.8</v>
      </c>
      <c r="M141" t="n">
        <v>39.65</v>
      </c>
      <c r="N141" t="inlineStr">
        <is>
          <t>BEBIDAS</t>
        </is>
      </c>
      <c r="O141" t="inlineStr">
        <is>
          <t>06/2026</t>
        </is>
      </c>
    </row>
    <row r="142">
      <c r="A142" t="n">
        <v>242872</v>
      </c>
      <c r="B142" t="n">
        <v>128</v>
      </c>
      <c r="C142" t="inlineStr">
        <is>
          <t>Love Cabaret</t>
        </is>
      </c>
      <c r="D142" t="inlineStr">
        <is>
          <t>ZAHIL IMPORTADORA LTDA</t>
        </is>
      </c>
      <c r="E142" t="inlineStr">
        <is>
          <t>272078</t>
        </is>
      </c>
      <c r="F142" s="555" t="n">
        <v>46188</v>
      </c>
      <c r="G142" t="n">
        <v>17794</v>
      </c>
      <c r="H142" t="inlineStr">
        <is>
          <t>VINHO BRANCO JAJA DE JAU SAUVIGNON BLANC 750ML</t>
        </is>
      </c>
      <c r="I142" t="inlineStr">
        <is>
          <t>BEBIDAS</t>
        </is>
      </c>
      <c r="J142" t="n">
        <v>12</v>
      </c>
      <c r="K142" t="inlineStr">
        <is>
          <t>GR</t>
        </is>
      </c>
      <c r="L142" t="n">
        <v>811.2</v>
      </c>
      <c r="M142" t="n">
        <v>67.59999999999999</v>
      </c>
      <c r="N142" t="inlineStr">
        <is>
          <t>BEBIDAS</t>
        </is>
      </c>
      <c r="O142" t="inlineStr">
        <is>
          <t>06/2026</t>
        </is>
      </c>
    </row>
    <row r="143">
      <c r="A143" t="n">
        <v>242868</v>
      </c>
      <c r="B143" t="n">
        <v>128</v>
      </c>
      <c r="C143" t="inlineStr">
        <is>
          <t>Love Cabaret</t>
        </is>
      </c>
      <c r="D143" t="inlineStr">
        <is>
          <t>CECILIA TSUYACO ARAKI SILVA LTDA</t>
        </is>
      </c>
      <c r="E143" t="inlineStr">
        <is>
          <t>393819</t>
        </is>
      </c>
      <c r="F143" s="555" t="n">
        <v>46190</v>
      </c>
      <c r="G143" t="n">
        <v>23335</v>
      </c>
      <c r="H143" t="inlineStr">
        <is>
          <t>MORANGO KG</t>
        </is>
      </c>
      <c r="I143" t="inlineStr">
        <is>
          <t>ALIMENTOS</t>
        </is>
      </c>
      <c r="J143" t="n">
        <v>1.5</v>
      </c>
      <c r="K143" t="inlineStr">
        <is>
          <t>KG</t>
        </is>
      </c>
      <c r="L143" t="n">
        <v>45</v>
      </c>
      <c r="M143" t="n">
        <v>30</v>
      </c>
      <c r="N143" t="inlineStr">
        <is>
          <t>ALIMENTOS</t>
        </is>
      </c>
      <c r="O143" t="inlineStr">
        <is>
          <t>06/2026</t>
        </is>
      </c>
    </row>
    <row r="144">
      <c r="A144" t="n">
        <v>242868</v>
      </c>
      <c r="B144" t="n">
        <v>128</v>
      </c>
      <c r="C144" t="inlineStr">
        <is>
          <t>Love Cabaret</t>
        </is>
      </c>
      <c r="D144" t="inlineStr">
        <is>
          <t>CECILIA TSUYACO ARAKI SILVA LTDA</t>
        </is>
      </c>
      <c r="E144" t="inlineStr">
        <is>
          <t>393819</t>
        </is>
      </c>
      <c r="F144" s="555" t="n">
        <v>46190</v>
      </c>
      <c r="G144" t="n">
        <v>24037</v>
      </c>
      <c r="H144" t="inlineStr">
        <is>
          <t>ALHO TRITURADO FRITO</t>
        </is>
      </c>
      <c r="I144" t="inlineStr">
        <is>
          <t>ALIMENTOS</t>
        </is>
      </c>
      <c r="J144" t="n">
        <v>2</v>
      </c>
      <c r="K144" t="inlineStr">
        <is>
          <t>KG</t>
        </is>
      </c>
      <c r="L144" t="n">
        <v>35</v>
      </c>
      <c r="M144" t="n">
        <v>17.5</v>
      </c>
      <c r="N144" t="inlineStr">
        <is>
          <t>ALIMENTOS</t>
        </is>
      </c>
      <c r="O144" t="inlineStr">
        <is>
          <t>06/2026</t>
        </is>
      </c>
    </row>
    <row r="145">
      <c r="A145" t="n">
        <v>242868</v>
      </c>
      <c r="B145" t="n">
        <v>128</v>
      </c>
      <c r="C145" t="inlineStr">
        <is>
          <t>Love Cabaret</t>
        </is>
      </c>
      <c r="D145" t="inlineStr">
        <is>
          <t>CECILIA TSUYACO ARAKI SILVA LTDA</t>
        </is>
      </c>
      <c r="E145" t="inlineStr">
        <is>
          <t>393819</t>
        </is>
      </c>
      <c r="F145" s="555" t="n">
        <v>46190</v>
      </c>
      <c r="G145" t="n">
        <v>19617</v>
      </c>
      <c r="H145" t="inlineStr">
        <is>
          <t>COENTRO KG</t>
        </is>
      </c>
      <c r="I145" t="inlineStr">
        <is>
          <t>ALIMENTOS</t>
        </is>
      </c>
      <c r="J145" t="n">
        <v>0.3</v>
      </c>
      <c r="K145" t="inlineStr">
        <is>
          <t>KG</t>
        </is>
      </c>
      <c r="L145" t="n">
        <v>11.7</v>
      </c>
      <c r="M145" t="n">
        <v>39</v>
      </c>
      <c r="N145" t="inlineStr">
        <is>
          <t>ALIMENTOS</t>
        </is>
      </c>
      <c r="O145" t="inlineStr">
        <is>
          <t>06/2026</t>
        </is>
      </c>
    </row>
    <row r="146">
      <c r="A146" t="n">
        <v>242868</v>
      </c>
      <c r="B146" t="n">
        <v>128</v>
      </c>
      <c r="C146" t="inlineStr">
        <is>
          <t>Love Cabaret</t>
        </is>
      </c>
      <c r="D146" t="inlineStr">
        <is>
          <t>CECILIA TSUYACO ARAKI SILVA LTDA</t>
        </is>
      </c>
      <c r="E146" t="inlineStr">
        <is>
          <t>393819</t>
        </is>
      </c>
      <c r="F146" s="555" t="n">
        <v>46190</v>
      </c>
      <c r="G146" t="n">
        <v>19502</v>
      </c>
      <c r="H146" t="inlineStr">
        <is>
          <t>ALFACE CRESPA ROXA KG</t>
        </is>
      </c>
      <c r="I146" t="inlineStr">
        <is>
          <t>ALIMENTOS</t>
        </is>
      </c>
      <c r="J146" t="n">
        <v>1</v>
      </c>
      <c r="K146" t="inlineStr">
        <is>
          <t>KG</t>
        </is>
      </c>
      <c r="L146" t="n">
        <v>14</v>
      </c>
      <c r="M146" t="n">
        <v>14</v>
      </c>
      <c r="N146" t="inlineStr">
        <is>
          <t>ALIMENTOS</t>
        </is>
      </c>
      <c r="O146" t="inlineStr">
        <is>
          <t>06/2026</t>
        </is>
      </c>
    </row>
    <row r="147">
      <c r="A147" t="n">
        <v>242866</v>
      </c>
      <c r="B147" t="n">
        <v>128</v>
      </c>
      <c r="C147" t="inlineStr">
        <is>
          <t>Love Cabaret</t>
        </is>
      </c>
      <c r="D147" t="inlineStr">
        <is>
          <t>ANDREIA SANTOS FREITAS DUARTE</t>
        </is>
      </c>
      <c r="E147" t="inlineStr">
        <is>
          <t>2667</t>
        </is>
      </c>
      <c r="F147" s="555" t="n">
        <v>46190</v>
      </c>
      <c r="G147" t="n">
        <v>21423</v>
      </c>
      <c r="H147" t="inlineStr">
        <is>
          <t>SACO DE LIXO 100L BL PRETO GROSSO 95X120 4K UN</t>
        </is>
      </c>
      <c r="I147" t="inlineStr">
        <is>
          <t>DESCARTAVEIS/HIGIENE E LIMPEZA</t>
        </is>
      </c>
      <c r="J147" t="n">
        <v>3</v>
      </c>
      <c r="K147" t="inlineStr">
        <is>
          <t>PACOTE</t>
        </is>
      </c>
      <c r="L147" t="n">
        <v>99.3</v>
      </c>
      <c r="M147" t="n">
        <v>33.1</v>
      </c>
      <c r="N147" t="inlineStr">
        <is>
          <t>DESCARTAVEIS</t>
        </is>
      </c>
      <c r="O147" t="inlineStr">
        <is>
          <t>06/2026</t>
        </is>
      </c>
    </row>
    <row r="148">
      <c r="A148" t="n">
        <v>242866</v>
      </c>
      <c r="B148" t="n">
        <v>128</v>
      </c>
      <c r="C148" t="inlineStr">
        <is>
          <t>Love Cabaret</t>
        </is>
      </c>
      <c r="D148" t="inlineStr">
        <is>
          <t>ANDREIA SANTOS FREITAS DUARTE</t>
        </is>
      </c>
      <c r="E148" t="inlineStr">
        <is>
          <t>2667</t>
        </is>
      </c>
      <c r="F148" s="555" t="n">
        <v>46190</v>
      </c>
      <c r="G148" t="n">
        <v>17397</v>
      </c>
      <c r="H148" t="inlineStr">
        <is>
          <t>SACO DE LIXO 60L PRETO GROSSO 65X80CM (ENTRE 3KG A 4KG)</t>
        </is>
      </c>
      <c r="I148" t="inlineStr">
        <is>
          <t>DESCARTAVEIS/HIGIENE E LIMPEZA</t>
        </is>
      </c>
      <c r="J148" t="n">
        <v>3</v>
      </c>
      <c r="K148" t="inlineStr">
        <is>
          <t>PACOTE</t>
        </is>
      </c>
      <c r="L148" t="n">
        <v>99.3</v>
      </c>
      <c r="M148" t="n">
        <v>33.1</v>
      </c>
      <c r="N148" t="inlineStr">
        <is>
          <t>DESCARTAVEIS</t>
        </is>
      </c>
      <c r="O148" t="inlineStr">
        <is>
          <t>06/2026</t>
        </is>
      </c>
    </row>
    <row r="149">
      <c r="A149" t="n">
        <v>242863</v>
      </c>
      <c r="B149" t="n">
        <v>128</v>
      </c>
      <c r="C149" t="inlineStr">
        <is>
          <t>Love Cabaret</t>
        </is>
      </c>
      <c r="D149" t="inlineStr">
        <is>
          <t>ANDREIA SANTOS FREITAS DUARTE</t>
        </is>
      </c>
      <c r="E149" t="inlineStr">
        <is>
          <t>2662</t>
        </is>
      </c>
      <c r="F149" s="555" t="n">
        <v>46190</v>
      </c>
      <c r="G149" t="n">
        <v>26713</v>
      </c>
      <c r="H149" t="inlineStr">
        <is>
          <t>CAMOMILA DESIDRATADA KG</t>
        </is>
      </c>
      <c r="I149" t="inlineStr">
        <is>
          <t>ALIMENTOS</t>
        </is>
      </c>
      <c r="J149" t="n">
        <v>1</v>
      </c>
      <c r="K149" t="inlineStr">
        <is>
          <t>KG</t>
        </is>
      </c>
      <c r="L149" t="n">
        <v>55</v>
      </c>
      <c r="M149" t="n">
        <v>55</v>
      </c>
      <c r="N149" t="inlineStr">
        <is>
          <t>ALIMENTOS</t>
        </is>
      </c>
      <c r="O149" t="inlineStr">
        <is>
          <t>06/2026</t>
        </is>
      </c>
    </row>
    <row r="150">
      <c r="A150" t="n">
        <v>242862</v>
      </c>
      <c r="B150" t="n">
        <v>128</v>
      </c>
      <c r="C150" t="inlineStr">
        <is>
          <t>Love Cabaret</t>
        </is>
      </c>
      <c r="D150" t="inlineStr">
        <is>
          <t>ANDREIA SANTOS FREITAS DUARTE</t>
        </is>
      </c>
      <c r="E150" t="inlineStr">
        <is>
          <t>2675</t>
        </is>
      </c>
      <c r="F150" s="555" t="n">
        <v>46190</v>
      </c>
      <c r="G150" t="n">
        <v>23868</v>
      </c>
      <c r="H150" t="inlineStr">
        <is>
          <t>NIBS DE CACAU KG</t>
        </is>
      </c>
      <c r="I150" t="inlineStr">
        <is>
          <t>ALIMENTOS</t>
        </is>
      </c>
      <c r="J150" t="n">
        <v>0.5</v>
      </c>
      <c r="K150" t="inlineStr">
        <is>
          <t>KG</t>
        </is>
      </c>
      <c r="L150" t="n">
        <v>70.95</v>
      </c>
      <c r="M150" t="n">
        <v>141.9</v>
      </c>
      <c r="N150" t="inlineStr">
        <is>
          <t>ALIMENTOS</t>
        </is>
      </c>
      <c r="O150" t="inlineStr">
        <is>
          <t>06/2026</t>
        </is>
      </c>
    </row>
    <row r="151">
      <c r="A151" t="n">
        <v>242862</v>
      </c>
      <c r="B151" t="n">
        <v>128</v>
      </c>
      <c r="C151" t="inlineStr">
        <is>
          <t>Love Cabaret</t>
        </is>
      </c>
      <c r="D151" t="inlineStr">
        <is>
          <t>ANDREIA SANTOS FREITAS DUARTE</t>
        </is>
      </c>
      <c r="E151" t="inlineStr">
        <is>
          <t>2675</t>
        </is>
      </c>
      <c r="F151" s="555" t="n">
        <v>46190</v>
      </c>
      <c r="G151" t="n">
        <v>20871</v>
      </c>
      <c r="H151" t="inlineStr">
        <is>
          <t>MELADO DE CANA JR C/1,3KG</t>
        </is>
      </c>
      <c r="I151" t="inlineStr">
        <is>
          <t>ALIMENTOS</t>
        </is>
      </c>
      <c r="J151" t="n">
        <v>4</v>
      </c>
      <c r="K151" t="inlineStr">
        <is>
          <t>PT</t>
        </is>
      </c>
      <c r="L151" t="n">
        <v>79.95999999999999</v>
      </c>
      <c r="M151" t="n">
        <v>19.99</v>
      </c>
      <c r="N151" t="inlineStr">
        <is>
          <t>ALIMENTOS</t>
        </is>
      </c>
      <c r="O151" t="inlineStr">
        <is>
          <t>06/2026</t>
        </is>
      </c>
    </row>
    <row r="152">
      <c r="A152" t="n">
        <v>242860</v>
      </c>
      <c r="B152" t="n">
        <v>128</v>
      </c>
      <c r="C152" t="inlineStr">
        <is>
          <t>Love Cabaret</t>
        </is>
      </c>
      <c r="D152" t="inlineStr">
        <is>
          <t>EAU - DISTRIBUIDORA DE AGUA MINERAL LTDA</t>
        </is>
      </c>
      <c r="E152" t="inlineStr">
        <is>
          <t>312541</t>
        </is>
      </c>
      <c r="F152" s="555" t="n">
        <v>46190</v>
      </c>
      <c r="G152" t="n">
        <v>24543</v>
      </c>
      <c r="H152" t="inlineStr">
        <is>
          <t>AGUA MINERAL LINDOIA PREMIUM COPO 200ML C/48</t>
        </is>
      </c>
      <c r="I152" t="inlineStr">
        <is>
          <t>BEBIDAS</t>
        </is>
      </c>
      <c r="J152" t="n">
        <v>9</v>
      </c>
      <c r="K152" t="inlineStr">
        <is>
          <t>CX</t>
        </is>
      </c>
      <c r="L152" t="n">
        <v>270</v>
      </c>
      <c r="M152" t="n">
        <v>30</v>
      </c>
      <c r="N152" t="inlineStr">
        <is>
          <t>BEBIDAS</t>
        </is>
      </c>
      <c r="O152" t="inlineStr">
        <is>
          <t>06/2026</t>
        </is>
      </c>
    </row>
    <row r="153">
      <c r="A153" t="n">
        <v>242857</v>
      </c>
      <c r="B153" t="n">
        <v>128</v>
      </c>
      <c r="C153" t="inlineStr">
        <is>
          <t>Love Cabaret</t>
        </is>
      </c>
      <c r="D153" t="inlineStr">
        <is>
          <t>AKASHIA FLORA COMÉRCIO IMPORTAÇÃO E EXPORTAÇÃO DE PROTUDOS NATURAIS</t>
        </is>
      </c>
      <c r="E153" t="inlineStr">
        <is>
          <t>6499</t>
        </is>
      </c>
      <c r="F153" s="555" t="n">
        <v>46174</v>
      </c>
      <c r="G153" t="n">
        <v>26713</v>
      </c>
      <c r="H153" t="inlineStr">
        <is>
          <t>CAMOMILA DESIDRATADA KG</t>
        </is>
      </c>
      <c r="I153" t="inlineStr">
        <is>
          <t>ALIMENTOS</t>
        </is>
      </c>
      <c r="J153" t="n">
        <v>2</v>
      </c>
      <c r="K153" t="inlineStr">
        <is>
          <t>KG</t>
        </is>
      </c>
      <c r="L153" t="n">
        <v>110</v>
      </c>
      <c r="M153" t="n">
        <v>55</v>
      </c>
      <c r="N153" t="inlineStr">
        <is>
          <t>A VISTA - 04/2026</t>
        </is>
      </c>
      <c r="O153" t="inlineStr">
        <is>
          <t>06/2026</t>
        </is>
      </c>
    </row>
    <row r="154">
      <c r="A154" t="n">
        <v>242844</v>
      </c>
      <c r="B154" t="n">
        <v>128</v>
      </c>
      <c r="C154" t="inlineStr">
        <is>
          <t>Love Cabaret</t>
        </is>
      </c>
      <c r="D154" t="inlineStr">
        <is>
          <t>EMPORIO M&amp;L COMERCIO DE ALIM E BEBIDAS LTDA</t>
        </is>
      </c>
      <c r="E154" t="inlineStr">
        <is>
          <t>518489</t>
        </is>
      </c>
      <c r="F154" s="555" t="n">
        <v>46188</v>
      </c>
      <c r="G154" t="n">
        <v>21047</v>
      </c>
      <c r="H154" t="inlineStr">
        <is>
          <t>AZEITE EXTRA VIRGEM GALLO 2L</t>
        </is>
      </c>
      <c r="I154" t="inlineStr">
        <is>
          <t>ALIMENTOS</t>
        </is>
      </c>
      <c r="J154" t="n">
        <v>3</v>
      </c>
      <c r="K154" t="inlineStr">
        <is>
          <t>GALAO</t>
        </is>
      </c>
      <c r="L154" t="n">
        <v>368.4</v>
      </c>
      <c r="M154" t="n">
        <v>122.8</v>
      </c>
      <c r="N154" t="inlineStr">
        <is>
          <t>ALIMENTOS</t>
        </is>
      </c>
      <c r="O154" t="inlineStr">
        <is>
          <t>06/2026</t>
        </is>
      </c>
    </row>
    <row r="155">
      <c r="A155" t="n">
        <v>242841</v>
      </c>
      <c r="B155" t="n">
        <v>128</v>
      </c>
      <c r="C155" t="inlineStr">
        <is>
          <t>Love Cabaret</t>
        </is>
      </c>
      <c r="D155" t="inlineStr">
        <is>
          <t>KING COMERCIO E IMPORTACAO DE BEBIDAS LTDA</t>
        </is>
      </c>
      <c r="E155" t="inlineStr">
        <is>
          <t>128164</t>
        </is>
      </c>
      <c r="F155" s="555" t="n">
        <v>46189</v>
      </c>
      <c r="G155" t="n">
        <v>18242</v>
      </c>
      <c r="H155" t="inlineStr">
        <is>
          <t>TEQUILA DON JULIO BLANCO 750ML</t>
        </is>
      </c>
      <c r="I155" t="inlineStr">
        <is>
          <t>BEBIDAS</t>
        </is>
      </c>
      <c r="J155" t="n">
        <v>6</v>
      </c>
      <c r="K155" t="inlineStr">
        <is>
          <t>GR</t>
        </is>
      </c>
      <c r="L155" t="n">
        <v>1260</v>
      </c>
      <c r="M155" t="n">
        <v>210</v>
      </c>
      <c r="N155" t="inlineStr">
        <is>
          <t>BEBIDAS</t>
        </is>
      </c>
      <c r="O155" t="inlineStr">
        <is>
          <t>06/2026</t>
        </is>
      </c>
    </row>
    <row r="156">
      <c r="A156" t="n">
        <v>242841</v>
      </c>
      <c r="B156" t="n">
        <v>128</v>
      </c>
      <c r="C156" t="inlineStr">
        <is>
          <t>Love Cabaret</t>
        </is>
      </c>
      <c r="D156" t="inlineStr">
        <is>
          <t>KING COMERCIO E IMPORTACAO DE BEBIDAS LTDA</t>
        </is>
      </c>
      <c r="E156" t="inlineStr">
        <is>
          <t>128164</t>
        </is>
      </c>
      <c r="F156" s="555" t="n">
        <v>46189</v>
      </c>
      <c r="G156" t="n">
        <v>18179</v>
      </c>
      <c r="H156" t="inlineStr">
        <is>
          <t>VODKA KETEL ONE 1L</t>
        </is>
      </c>
      <c r="I156" t="inlineStr">
        <is>
          <t>BEBIDAS</t>
        </is>
      </c>
      <c r="J156" t="n">
        <v>12</v>
      </c>
      <c r="K156" t="inlineStr">
        <is>
          <t>GR</t>
        </is>
      </c>
      <c r="L156" t="n">
        <v>1359.6</v>
      </c>
      <c r="M156" t="n">
        <v>113.3</v>
      </c>
      <c r="N156" t="inlineStr">
        <is>
          <t>BEBIDAS</t>
        </is>
      </c>
      <c r="O156" t="inlineStr">
        <is>
          <t>06/2026</t>
        </is>
      </c>
    </row>
    <row r="157">
      <c r="A157" t="n">
        <v>242841</v>
      </c>
      <c r="B157" t="n">
        <v>128</v>
      </c>
      <c r="C157" t="inlineStr">
        <is>
          <t>Love Cabaret</t>
        </is>
      </c>
      <c r="D157" t="inlineStr">
        <is>
          <t>KING COMERCIO E IMPORTACAO DE BEBIDAS LTDA</t>
        </is>
      </c>
      <c r="E157" t="inlineStr">
        <is>
          <t>128164</t>
        </is>
      </c>
      <c r="F157" s="555" t="n">
        <v>46189</v>
      </c>
      <c r="G157" t="n">
        <v>18359</v>
      </c>
      <c r="H157" t="inlineStr">
        <is>
          <t>GIN TANQUERAY 750ML</t>
        </is>
      </c>
      <c r="I157" t="inlineStr">
        <is>
          <t>BEBIDAS</t>
        </is>
      </c>
      <c r="J157" t="n">
        <v>12</v>
      </c>
      <c r="K157" t="inlineStr">
        <is>
          <t>GR</t>
        </is>
      </c>
      <c r="L157" t="n">
        <v>1066.8</v>
      </c>
      <c r="M157" t="n">
        <v>88.90000000000001</v>
      </c>
      <c r="N157" t="inlineStr">
        <is>
          <t>BEBIDAS</t>
        </is>
      </c>
      <c r="O157" t="inlineStr">
        <is>
          <t>06/2026</t>
        </is>
      </c>
    </row>
    <row r="158">
      <c r="A158" t="n">
        <v>242839</v>
      </c>
      <c r="B158" t="n">
        <v>128</v>
      </c>
      <c r="C158" t="inlineStr">
        <is>
          <t>Love Cabaret</t>
        </is>
      </c>
      <c r="D158" t="inlineStr">
        <is>
          <t>DO CHEF DISTRIBUIDORA DE ALIMENTOS LTDA</t>
        </is>
      </c>
      <c r="E158" t="inlineStr">
        <is>
          <t>2345</t>
        </is>
      </c>
      <c r="F158" s="555" t="n">
        <v>46188</v>
      </c>
      <c r="G158" t="n">
        <v>19654</v>
      </c>
      <c r="H158" t="inlineStr">
        <is>
          <t>ABOBRINHA ITALIANA GRAUDA KG</t>
        </is>
      </c>
      <c r="I158" t="inlineStr">
        <is>
          <t>ALIMENTOS</t>
        </is>
      </c>
      <c r="J158" t="n">
        <v>5</v>
      </c>
      <c r="K158" t="inlineStr">
        <is>
          <t>KG</t>
        </is>
      </c>
      <c r="L158" t="n">
        <v>26</v>
      </c>
      <c r="M158" t="n">
        <v>5.2</v>
      </c>
      <c r="N158" t="inlineStr">
        <is>
          <t>ALIMENTOS</t>
        </is>
      </c>
      <c r="O158" t="inlineStr">
        <is>
          <t>06/2026</t>
        </is>
      </c>
    </row>
    <row r="159">
      <c r="A159" t="n">
        <v>242839</v>
      </c>
      <c r="B159" t="n">
        <v>128</v>
      </c>
      <c r="C159" t="inlineStr">
        <is>
          <t>Love Cabaret</t>
        </is>
      </c>
      <c r="D159" t="inlineStr">
        <is>
          <t>DO CHEF DISTRIBUIDORA DE ALIMENTOS LTDA</t>
        </is>
      </c>
      <c r="E159" t="inlineStr">
        <is>
          <t>2345</t>
        </is>
      </c>
      <c r="F159" s="555" t="n">
        <v>46188</v>
      </c>
      <c r="G159" t="n">
        <v>23096</v>
      </c>
      <c r="H159" t="inlineStr">
        <is>
          <t>OVO BRANCO UN</t>
        </is>
      </c>
      <c r="I159" t="inlineStr">
        <is>
          <t>ALIMENTOS</t>
        </is>
      </c>
      <c r="J159" t="n">
        <v>30</v>
      </c>
      <c r="K159" t="inlineStr">
        <is>
          <t>UN</t>
        </is>
      </c>
      <c r="L159" t="n">
        <v>19.5</v>
      </c>
      <c r="M159" t="n">
        <v>0.65</v>
      </c>
      <c r="N159" t="inlineStr">
        <is>
          <t>ALIMENTOS</t>
        </is>
      </c>
      <c r="O159" t="inlineStr">
        <is>
          <t>06/2026</t>
        </is>
      </c>
    </row>
    <row r="160">
      <c r="A160" t="n">
        <v>242839</v>
      </c>
      <c r="B160" t="n">
        <v>128</v>
      </c>
      <c r="C160" t="inlineStr">
        <is>
          <t>Love Cabaret</t>
        </is>
      </c>
      <c r="D160" t="inlineStr">
        <is>
          <t>DO CHEF DISTRIBUIDORA DE ALIMENTOS LTDA</t>
        </is>
      </c>
      <c r="E160" t="inlineStr">
        <is>
          <t>2345</t>
        </is>
      </c>
      <c r="F160" s="555" t="n">
        <v>46188</v>
      </c>
      <c r="G160" t="n">
        <v>19589</v>
      </c>
      <c r="H160" t="inlineStr">
        <is>
          <t>PEPINO JAPONES KG</t>
        </is>
      </c>
      <c r="I160" t="inlineStr">
        <is>
          <t>ALIMENTOS</t>
        </is>
      </c>
      <c r="J160" t="n">
        <v>0.3</v>
      </c>
      <c r="K160" t="inlineStr">
        <is>
          <t>KG</t>
        </is>
      </c>
      <c r="L160" t="n">
        <v>2.92</v>
      </c>
      <c r="M160" t="n">
        <v>9.733333</v>
      </c>
      <c r="N160" t="inlineStr">
        <is>
          <t>ALIMENTOS</t>
        </is>
      </c>
      <c r="O160" t="inlineStr">
        <is>
          <t>06/2026</t>
        </is>
      </c>
    </row>
    <row r="161">
      <c r="A161" t="n">
        <v>242839</v>
      </c>
      <c r="B161" t="n">
        <v>128</v>
      </c>
      <c r="C161" t="inlineStr">
        <is>
          <t>Love Cabaret</t>
        </is>
      </c>
      <c r="D161" t="inlineStr">
        <is>
          <t>DO CHEF DISTRIBUIDORA DE ALIMENTOS LTDA</t>
        </is>
      </c>
      <c r="E161" t="inlineStr">
        <is>
          <t>2345</t>
        </is>
      </c>
      <c r="F161" s="555" t="n">
        <v>46188</v>
      </c>
      <c r="G161" t="n">
        <v>25555</v>
      </c>
      <c r="H161" t="inlineStr">
        <is>
          <t>BATATA LAVADA KG</t>
        </is>
      </c>
      <c r="I161" t="inlineStr">
        <is>
          <t>ALIMENTOS</t>
        </is>
      </c>
      <c r="J161" t="n">
        <v>12</v>
      </c>
      <c r="K161" t="inlineStr">
        <is>
          <t>KG</t>
        </is>
      </c>
      <c r="L161" t="n">
        <v>93.59999999999999</v>
      </c>
      <c r="M161" t="n">
        <v>7.8</v>
      </c>
      <c r="N161" t="inlineStr">
        <is>
          <t>ALIMENTOS</t>
        </is>
      </c>
      <c r="O161" t="inlineStr">
        <is>
          <t>06/2026</t>
        </is>
      </c>
    </row>
    <row r="162">
      <c r="A162" t="n">
        <v>242837</v>
      </c>
      <c r="B162" t="n">
        <v>128</v>
      </c>
      <c r="C162" t="inlineStr">
        <is>
          <t>Love Cabaret</t>
        </is>
      </c>
      <c r="D162" t="inlineStr">
        <is>
          <t>AROUMAR DISTRIBUIDORA DE PRODUTOS ALIMENTICIOS LTDA</t>
        </is>
      </c>
      <c r="E162" t="inlineStr">
        <is>
          <t>1066131</t>
        </is>
      </c>
      <c r="F162" s="555" t="n">
        <v>46188</v>
      </c>
      <c r="G162" t="n">
        <v>21017</v>
      </c>
      <c r="H162" t="inlineStr">
        <is>
          <t>OLEO DE ALGODAO SAUDE C/14,5KG</t>
        </is>
      </c>
      <c r="I162" t="inlineStr">
        <is>
          <t>ALIMENTOS</t>
        </is>
      </c>
      <c r="J162" t="n">
        <v>2</v>
      </c>
      <c r="K162" t="inlineStr">
        <is>
          <t>BALDE</t>
        </is>
      </c>
      <c r="L162" t="n">
        <v>317.8</v>
      </c>
      <c r="M162" t="n">
        <v>158.9</v>
      </c>
      <c r="N162" t="inlineStr">
        <is>
          <t>ALIMENTOS</t>
        </is>
      </c>
      <c r="O162" t="inlineStr">
        <is>
          <t>06/2026</t>
        </is>
      </c>
    </row>
    <row r="163">
      <c r="A163" t="n">
        <v>242837</v>
      </c>
      <c r="B163" t="n">
        <v>128</v>
      </c>
      <c r="C163" t="inlineStr">
        <is>
          <t>Love Cabaret</t>
        </is>
      </c>
      <c r="D163" t="inlineStr">
        <is>
          <t>AROUMAR DISTRIBUIDORA DE PRODUTOS ALIMENTICIOS LTDA</t>
        </is>
      </c>
      <c r="E163" t="inlineStr">
        <is>
          <t>1066131</t>
        </is>
      </c>
      <c r="F163" s="555" t="n">
        <v>46188</v>
      </c>
      <c r="G163" t="n">
        <v>20984</v>
      </c>
      <c r="H163" t="inlineStr">
        <is>
          <t>OLEO DE SOJA LIZA C/900ML</t>
        </is>
      </c>
      <c r="I163" t="inlineStr">
        <is>
          <t>ALIMENTOS</t>
        </is>
      </c>
      <c r="J163" t="n">
        <v>12</v>
      </c>
      <c r="K163" t="inlineStr">
        <is>
          <t>FR</t>
        </is>
      </c>
      <c r="L163" t="n">
        <v>97.8</v>
      </c>
      <c r="M163" t="n">
        <v>8.15</v>
      </c>
      <c r="N163" t="inlineStr">
        <is>
          <t>ALIMENTOS</t>
        </is>
      </c>
      <c r="O163" t="inlineStr">
        <is>
          <t>06/2026</t>
        </is>
      </c>
    </row>
    <row r="164">
      <c r="A164" t="n">
        <v>242835</v>
      </c>
      <c r="B164" t="n">
        <v>128</v>
      </c>
      <c r="C164" t="inlineStr">
        <is>
          <t>Love Cabaret</t>
        </is>
      </c>
      <c r="D164" t="inlineStr">
        <is>
          <t>CECILIA TSUYACO ARAKI SILVA LTDA</t>
        </is>
      </c>
      <c r="E164" t="inlineStr">
        <is>
          <t>393657</t>
        </is>
      </c>
      <c r="F164" s="555" t="n">
        <v>46188</v>
      </c>
      <c r="G164" t="n">
        <v>19502</v>
      </c>
      <c r="H164" t="inlineStr">
        <is>
          <t>ALFACE CRESPA ROXA KG</t>
        </is>
      </c>
      <c r="I164" t="inlineStr">
        <is>
          <t>ALIMENTOS</t>
        </is>
      </c>
      <c r="J164" t="n">
        <v>1</v>
      </c>
      <c r="K164" t="inlineStr">
        <is>
          <t>KG</t>
        </is>
      </c>
      <c r="L164" t="n">
        <v>16</v>
      </c>
      <c r="M164" t="n">
        <v>16</v>
      </c>
      <c r="N164" t="inlineStr">
        <is>
          <t>ALIMENTOS</t>
        </is>
      </c>
      <c r="O164" t="inlineStr">
        <is>
          <t>06/2026</t>
        </is>
      </c>
    </row>
    <row r="165">
      <c r="A165" t="n">
        <v>242835</v>
      </c>
      <c r="B165" t="n">
        <v>128</v>
      </c>
      <c r="C165" t="inlineStr">
        <is>
          <t>Love Cabaret</t>
        </is>
      </c>
      <c r="D165" t="inlineStr">
        <is>
          <t>CECILIA TSUYACO ARAKI SILVA LTDA</t>
        </is>
      </c>
      <c r="E165" t="inlineStr">
        <is>
          <t>393657</t>
        </is>
      </c>
      <c r="F165" s="555" t="n">
        <v>46188</v>
      </c>
      <c r="G165" t="n">
        <v>19751</v>
      </c>
      <c r="H165" t="inlineStr">
        <is>
          <t>LIMAO SICILIANO KG</t>
        </is>
      </c>
      <c r="I165" t="inlineStr">
        <is>
          <t>ALIMENTOS</t>
        </is>
      </c>
      <c r="J165" t="n">
        <v>10</v>
      </c>
      <c r="K165" t="inlineStr">
        <is>
          <t>KG</t>
        </is>
      </c>
      <c r="L165" t="n">
        <v>87</v>
      </c>
      <c r="M165" t="n">
        <v>8.699999999999999</v>
      </c>
      <c r="N165" t="inlineStr">
        <is>
          <t>ALIMENTOS</t>
        </is>
      </c>
      <c r="O165" t="inlineStr">
        <is>
          <t>06/2026</t>
        </is>
      </c>
    </row>
    <row r="166">
      <c r="A166" t="n">
        <v>242835</v>
      </c>
      <c r="B166" t="n">
        <v>128</v>
      </c>
      <c r="C166" t="inlineStr">
        <is>
          <t>Love Cabaret</t>
        </is>
      </c>
      <c r="D166" t="inlineStr">
        <is>
          <t>CECILIA TSUYACO ARAKI SILVA LTDA</t>
        </is>
      </c>
      <c r="E166" t="inlineStr">
        <is>
          <t>393657</t>
        </is>
      </c>
      <c r="F166" s="555" t="n">
        <v>46188</v>
      </c>
      <c r="G166" t="n">
        <v>19621</v>
      </c>
      <c r="H166" t="inlineStr">
        <is>
          <t>CENOURA KG</t>
        </is>
      </c>
      <c r="I166" t="inlineStr">
        <is>
          <t>ALIMENTOS</t>
        </is>
      </c>
      <c r="J166" t="n">
        <v>2</v>
      </c>
      <c r="K166" t="inlineStr">
        <is>
          <t>KG</t>
        </is>
      </c>
      <c r="L166" t="n">
        <v>15</v>
      </c>
      <c r="M166" t="n">
        <v>7.5</v>
      </c>
      <c r="N166" t="inlineStr">
        <is>
          <t>ALIMENTOS</t>
        </is>
      </c>
      <c r="O166" t="inlineStr">
        <is>
          <t>06/2026</t>
        </is>
      </c>
    </row>
    <row r="167">
      <c r="A167" t="n">
        <v>242835</v>
      </c>
      <c r="B167" t="n">
        <v>128</v>
      </c>
      <c r="C167" t="inlineStr">
        <is>
          <t>Love Cabaret</t>
        </is>
      </c>
      <c r="D167" t="inlineStr">
        <is>
          <t>CECILIA TSUYACO ARAKI SILVA LTDA</t>
        </is>
      </c>
      <c r="E167" t="inlineStr">
        <is>
          <t>393657</t>
        </is>
      </c>
      <c r="F167" s="555" t="n">
        <v>46188</v>
      </c>
      <c r="G167" t="n">
        <v>19503</v>
      </c>
      <c r="H167" t="inlineStr">
        <is>
          <t>ALFACE CRESPA KG</t>
        </is>
      </c>
      <c r="I167" t="inlineStr">
        <is>
          <t>ALIMENTOS</t>
        </is>
      </c>
      <c r="J167" t="n">
        <v>1</v>
      </c>
      <c r="K167" t="inlineStr">
        <is>
          <t>KG</t>
        </is>
      </c>
      <c r="L167" t="n">
        <v>12.5</v>
      </c>
      <c r="M167" t="n">
        <v>12.5</v>
      </c>
      <c r="N167" t="inlineStr">
        <is>
          <t>ALIMENTOS</t>
        </is>
      </c>
      <c r="O167" t="inlineStr">
        <is>
          <t>06/2026</t>
        </is>
      </c>
    </row>
    <row r="168">
      <c r="A168" t="n">
        <v>242835</v>
      </c>
      <c r="B168" t="n">
        <v>128</v>
      </c>
      <c r="C168" t="inlineStr">
        <is>
          <t>Love Cabaret</t>
        </is>
      </c>
      <c r="D168" t="inlineStr">
        <is>
          <t>CECILIA TSUYACO ARAKI SILVA LTDA</t>
        </is>
      </c>
      <c r="E168" t="inlineStr">
        <is>
          <t>393657</t>
        </is>
      </c>
      <c r="F168" s="555" t="n">
        <v>46188</v>
      </c>
      <c r="G168" t="n">
        <v>19647</v>
      </c>
      <c r="H168" t="inlineStr">
        <is>
          <t>ALHO PORO KG</t>
        </is>
      </c>
      <c r="I168" t="inlineStr">
        <is>
          <t>ALIMENTOS</t>
        </is>
      </c>
      <c r="J168" t="n">
        <v>1</v>
      </c>
      <c r="K168" t="inlineStr">
        <is>
          <t>KG</t>
        </is>
      </c>
      <c r="L168" t="n">
        <v>16</v>
      </c>
      <c r="M168" t="n">
        <v>16</v>
      </c>
      <c r="N168" t="inlineStr">
        <is>
          <t>ALIMENTOS</t>
        </is>
      </c>
      <c r="O168" t="inlineStr">
        <is>
          <t>06/2026</t>
        </is>
      </c>
    </row>
    <row r="169">
      <c r="A169" t="n">
        <v>242835</v>
      </c>
      <c r="B169" t="n">
        <v>128</v>
      </c>
      <c r="C169" t="inlineStr">
        <is>
          <t>Love Cabaret</t>
        </is>
      </c>
      <c r="D169" t="inlineStr">
        <is>
          <t>CECILIA TSUYACO ARAKI SILVA LTDA</t>
        </is>
      </c>
      <c r="E169" t="inlineStr">
        <is>
          <t>393657</t>
        </is>
      </c>
      <c r="F169" s="555" t="n">
        <v>46188</v>
      </c>
      <c r="G169" t="n">
        <v>19472</v>
      </c>
      <c r="H169" t="inlineStr">
        <is>
          <t>RUCULA KG</t>
        </is>
      </c>
      <c r="I169" t="inlineStr">
        <is>
          <t>ALIMENTOS</t>
        </is>
      </c>
      <c r="J169" t="n">
        <v>1</v>
      </c>
      <c r="K169" t="inlineStr">
        <is>
          <t>KG</t>
        </is>
      </c>
      <c r="L169" t="n">
        <v>20</v>
      </c>
      <c r="M169" t="n">
        <v>20</v>
      </c>
      <c r="N169" t="inlineStr">
        <is>
          <t>ALIMENTOS</t>
        </is>
      </c>
      <c r="O169" t="inlineStr">
        <is>
          <t>06/2026</t>
        </is>
      </c>
    </row>
    <row r="170">
      <c r="A170" t="n">
        <v>242835</v>
      </c>
      <c r="B170" t="n">
        <v>128</v>
      </c>
      <c r="C170" t="inlineStr">
        <is>
          <t>Love Cabaret</t>
        </is>
      </c>
      <c r="D170" t="inlineStr">
        <is>
          <t>CECILIA TSUYACO ARAKI SILVA LTDA</t>
        </is>
      </c>
      <c r="E170" t="inlineStr">
        <is>
          <t>393657</t>
        </is>
      </c>
      <c r="F170" s="555" t="n">
        <v>46188</v>
      </c>
      <c r="G170" t="n">
        <v>19465</v>
      </c>
      <c r="H170" t="inlineStr">
        <is>
          <t>SALSAO KG</t>
        </is>
      </c>
      <c r="I170" t="inlineStr">
        <is>
          <t>ALIMENTOS</t>
        </is>
      </c>
      <c r="J170" t="n">
        <v>1</v>
      </c>
      <c r="K170" t="inlineStr">
        <is>
          <t>KG</t>
        </is>
      </c>
      <c r="L170" t="n">
        <v>7.8</v>
      </c>
      <c r="M170" t="n">
        <v>7.8</v>
      </c>
      <c r="N170" t="inlineStr">
        <is>
          <t>ALIMENTOS</t>
        </is>
      </c>
      <c r="O170" t="inlineStr">
        <is>
          <t>06/2026</t>
        </is>
      </c>
    </row>
    <row r="171">
      <c r="A171" t="n">
        <v>242835</v>
      </c>
      <c r="B171" t="n">
        <v>128</v>
      </c>
      <c r="C171" t="inlineStr">
        <is>
          <t>Love Cabaret</t>
        </is>
      </c>
      <c r="D171" t="inlineStr">
        <is>
          <t>CECILIA TSUYACO ARAKI SILVA LTDA</t>
        </is>
      </c>
      <c r="E171" t="inlineStr">
        <is>
          <t>393657</t>
        </is>
      </c>
      <c r="F171" s="555" t="n">
        <v>46188</v>
      </c>
      <c r="G171" t="n">
        <v>19634</v>
      </c>
      <c r="H171" t="inlineStr">
        <is>
          <t>BERINJELA KG</t>
        </is>
      </c>
      <c r="I171" t="inlineStr">
        <is>
          <t>ALIMENTOS</t>
        </is>
      </c>
      <c r="J171" t="n">
        <v>5</v>
      </c>
      <c r="K171" t="inlineStr">
        <is>
          <t>KG</t>
        </is>
      </c>
      <c r="L171" t="n">
        <v>42.5</v>
      </c>
      <c r="M171" t="n">
        <v>8.5</v>
      </c>
      <c r="N171" t="inlineStr">
        <is>
          <t>ALIMENTOS</t>
        </is>
      </c>
      <c r="O171" t="inlineStr">
        <is>
          <t>06/2026</t>
        </is>
      </c>
    </row>
    <row r="172">
      <c r="A172" t="n">
        <v>242832</v>
      </c>
      <c r="B172" t="n">
        <v>128</v>
      </c>
      <c r="C172" t="inlineStr">
        <is>
          <t>Love Cabaret</t>
        </is>
      </c>
      <c r="D172" t="inlineStr">
        <is>
          <t>MARIO PEDRO FELICIANO - HORTIFRUTI</t>
        </is>
      </c>
      <c r="E172" t="inlineStr">
        <is>
          <t>479981</t>
        </is>
      </c>
      <c r="F172" s="555" t="n">
        <v>46188</v>
      </c>
      <c r="G172" t="n">
        <v>23359</v>
      </c>
      <c r="H172" t="inlineStr">
        <is>
          <t>LIMAO TAHITI KG</t>
        </is>
      </c>
      <c r="I172" t="inlineStr">
        <is>
          <t>ALIMENTOS</t>
        </is>
      </c>
      <c r="J172" t="n">
        <v>15</v>
      </c>
      <c r="K172" t="inlineStr">
        <is>
          <t>KG</t>
        </is>
      </c>
      <c r="L172" t="n">
        <v>43.5</v>
      </c>
      <c r="M172" t="n">
        <v>2.9</v>
      </c>
      <c r="N172" t="inlineStr">
        <is>
          <t>ALIMENTOS</t>
        </is>
      </c>
      <c r="O172" t="inlineStr">
        <is>
          <t>06/2026</t>
        </is>
      </c>
    </row>
    <row r="173">
      <c r="A173" t="n">
        <v>242832</v>
      </c>
      <c r="B173" t="n">
        <v>128</v>
      </c>
      <c r="C173" t="inlineStr">
        <is>
          <t>Love Cabaret</t>
        </is>
      </c>
      <c r="D173" t="inlineStr">
        <is>
          <t>MARIO PEDRO FELICIANO - HORTIFRUTI</t>
        </is>
      </c>
      <c r="E173" t="inlineStr">
        <is>
          <t>479981</t>
        </is>
      </c>
      <c r="F173" s="555" t="n">
        <v>46188</v>
      </c>
      <c r="G173" t="n">
        <v>24037</v>
      </c>
      <c r="H173" t="inlineStr">
        <is>
          <t>ALHO TRITURADO FRITO</t>
        </is>
      </c>
      <c r="I173" t="inlineStr">
        <is>
          <t>ALIMENTOS</t>
        </is>
      </c>
      <c r="J173" t="n">
        <v>1</v>
      </c>
      <c r="K173" t="inlineStr">
        <is>
          <t>KG</t>
        </is>
      </c>
      <c r="L173" t="n">
        <v>17.5</v>
      </c>
      <c r="M173" t="n">
        <v>17.5</v>
      </c>
      <c r="N173" t="inlineStr">
        <is>
          <t>ALIMENTOS</t>
        </is>
      </c>
      <c r="O173" t="inlineStr">
        <is>
          <t>06/2026</t>
        </is>
      </c>
    </row>
    <row r="174">
      <c r="A174" t="n">
        <v>242832</v>
      </c>
      <c r="B174" t="n">
        <v>128</v>
      </c>
      <c r="C174" t="inlineStr">
        <is>
          <t>Love Cabaret</t>
        </is>
      </c>
      <c r="D174" t="inlineStr">
        <is>
          <t>MARIO PEDRO FELICIANO - HORTIFRUTI</t>
        </is>
      </c>
      <c r="E174" t="inlineStr">
        <is>
          <t>479981</t>
        </is>
      </c>
      <c r="F174" s="555" t="n">
        <v>46188</v>
      </c>
      <c r="G174" t="n">
        <v>19759</v>
      </c>
      <c r="H174" t="inlineStr">
        <is>
          <t>LARANJA BAHIA KG</t>
        </is>
      </c>
      <c r="I174" t="inlineStr">
        <is>
          <t>ALIMENTOS</t>
        </is>
      </c>
      <c r="J174" t="n">
        <v>5</v>
      </c>
      <c r="K174" t="inlineStr">
        <is>
          <t>KG</t>
        </is>
      </c>
      <c r="L174" t="n">
        <v>43.35</v>
      </c>
      <c r="M174" t="n">
        <v>8.67</v>
      </c>
      <c r="N174" t="inlineStr">
        <is>
          <t>ALIMENTOS</t>
        </is>
      </c>
      <c r="O174" t="inlineStr">
        <is>
          <t>06/2026</t>
        </is>
      </c>
    </row>
    <row r="175">
      <c r="A175" t="n">
        <v>242832</v>
      </c>
      <c r="B175" t="n">
        <v>128</v>
      </c>
      <c r="C175" t="inlineStr">
        <is>
          <t>Love Cabaret</t>
        </is>
      </c>
      <c r="D175" t="inlineStr">
        <is>
          <t>MARIO PEDRO FELICIANO - HORTIFRUTI</t>
        </is>
      </c>
      <c r="E175" t="inlineStr">
        <is>
          <t>479981</t>
        </is>
      </c>
      <c r="F175" s="555" t="n">
        <v>46188</v>
      </c>
      <c r="G175" t="n">
        <v>19476</v>
      </c>
      <c r="H175" t="inlineStr">
        <is>
          <t>MANJERICAO KG</t>
        </is>
      </c>
      <c r="I175" t="inlineStr">
        <is>
          <t>ALIMENTOS</t>
        </is>
      </c>
      <c r="J175" t="n">
        <v>0.4</v>
      </c>
      <c r="K175" t="inlineStr">
        <is>
          <t>KG</t>
        </is>
      </c>
      <c r="L175" t="n">
        <v>30.16</v>
      </c>
      <c r="M175" t="n">
        <v>75.40000000000001</v>
      </c>
      <c r="N175" t="inlineStr">
        <is>
          <t>ALIMENTOS</t>
        </is>
      </c>
      <c r="O175" t="inlineStr">
        <is>
          <t>06/2026</t>
        </is>
      </c>
    </row>
    <row r="176">
      <c r="A176" t="n">
        <v>242832</v>
      </c>
      <c r="B176" t="n">
        <v>128</v>
      </c>
      <c r="C176" t="inlineStr">
        <is>
          <t>Love Cabaret</t>
        </is>
      </c>
      <c r="D176" t="inlineStr">
        <is>
          <t>MARIO PEDRO FELICIANO - HORTIFRUTI</t>
        </is>
      </c>
      <c r="E176" t="inlineStr">
        <is>
          <t>479981</t>
        </is>
      </c>
      <c r="F176" s="555" t="n">
        <v>46188</v>
      </c>
      <c r="G176" t="n">
        <v>19477</v>
      </c>
      <c r="H176" t="inlineStr">
        <is>
          <t>MANJERICAO ROXO KG</t>
        </is>
      </c>
      <c r="I176" t="inlineStr">
        <is>
          <t>ALIMENTOS</t>
        </is>
      </c>
      <c r="J176" t="n">
        <v>0.2</v>
      </c>
      <c r="K176" t="inlineStr">
        <is>
          <t>KG</t>
        </is>
      </c>
      <c r="L176" t="n">
        <v>15.95</v>
      </c>
      <c r="M176" t="n">
        <v>79.75</v>
      </c>
      <c r="N176" t="inlineStr">
        <is>
          <t>ALIMENTOS</t>
        </is>
      </c>
      <c r="O176" t="inlineStr">
        <is>
          <t>06/2026</t>
        </is>
      </c>
    </row>
    <row r="177">
      <c r="A177" t="n">
        <v>242832</v>
      </c>
      <c r="B177" t="n">
        <v>128</v>
      </c>
      <c r="C177" t="inlineStr">
        <is>
          <t>Love Cabaret</t>
        </is>
      </c>
      <c r="D177" t="inlineStr">
        <is>
          <t>MARIO PEDRO FELICIANO - HORTIFRUTI</t>
        </is>
      </c>
      <c r="E177" t="inlineStr">
        <is>
          <t>479981</t>
        </is>
      </c>
      <c r="F177" s="555" t="n">
        <v>46188</v>
      </c>
      <c r="G177" t="n">
        <v>23113</v>
      </c>
      <c r="H177" t="inlineStr">
        <is>
          <t>SALSA KG</t>
        </is>
      </c>
      <c r="I177" t="inlineStr">
        <is>
          <t>ALIMENTOS</t>
        </is>
      </c>
      <c r="J177" t="n">
        <v>0.5</v>
      </c>
      <c r="K177" t="inlineStr">
        <is>
          <t>KG</t>
        </is>
      </c>
      <c r="L177" t="n">
        <v>5.2</v>
      </c>
      <c r="M177" t="n">
        <v>10.4</v>
      </c>
      <c r="N177" t="inlineStr">
        <is>
          <t>ALIMENTOS</t>
        </is>
      </c>
      <c r="O177" t="inlineStr">
        <is>
          <t>06/2026</t>
        </is>
      </c>
    </row>
    <row r="178">
      <c r="A178" t="n">
        <v>242832</v>
      </c>
      <c r="B178" t="n">
        <v>128</v>
      </c>
      <c r="C178" t="inlineStr">
        <is>
          <t>Love Cabaret</t>
        </is>
      </c>
      <c r="D178" t="inlineStr">
        <is>
          <t>MARIO PEDRO FELICIANO - HORTIFRUTI</t>
        </is>
      </c>
      <c r="E178" t="inlineStr">
        <is>
          <t>479981</t>
        </is>
      </c>
      <c r="F178" s="555" t="n">
        <v>46188</v>
      </c>
      <c r="G178" t="n">
        <v>19787</v>
      </c>
      <c r="H178" t="inlineStr">
        <is>
          <t>ABACAXI PEROLA KG</t>
        </is>
      </c>
      <c r="I178" t="inlineStr">
        <is>
          <t>ALIMENTOS</t>
        </is>
      </c>
      <c r="J178" t="n">
        <v>1.5</v>
      </c>
      <c r="K178" t="inlineStr">
        <is>
          <t>KG</t>
        </is>
      </c>
      <c r="L178" t="n">
        <v>8.699999999999999</v>
      </c>
      <c r="M178" t="n">
        <v>5.8</v>
      </c>
      <c r="N178" t="inlineStr">
        <is>
          <t>ALIMENTOS</t>
        </is>
      </c>
      <c r="O178" t="inlineStr">
        <is>
          <t>06/2026</t>
        </is>
      </c>
    </row>
    <row r="179">
      <c r="A179" t="n">
        <v>242832</v>
      </c>
      <c r="B179" t="n">
        <v>128</v>
      </c>
      <c r="C179" t="inlineStr">
        <is>
          <t>Love Cabaret</t>
        </is>
      </c>
      <c r="D179" t="inlineStr">
        <is>
          <t>MARIO PEDRO FELICIANO - HORTIFRUTI</t>
        </is>
      </c>
      <c r="E179" t="inlineStr">
        <is>
          <t>479981</t>
        </is>
      </c>
      <c r="F179" s="555" t="n">
        <v>46188</v>
      </c>
      <c r="G179" t="n">
        <v>19480</v>
      </c>
      <c r="H179" t="inlineStr">
        <is>
          <t>HORTELA HIDROPONICA KG</t>
        </is>
      </c>
      <c r="I179" t="inlineStr">
        <is>
          <t>ALIMENTOS</t>
        </is>
      </c>
      <c r="J179" t="n">
        <v>0.4</v>
      </c>
      <c r="K179" t="inlineStr">
        <is>
          <t>KG</t>
        </is>
      </c>
      <c r="L179" t="n">
        <v>9.83</v>
      </c>
      <c r="M179" t="n">
        <v>24.575</v>
      </c>
      <c r="N179" t="inlineStr">
        <is>
          <t>ALIMENTOS</t>
        </is>
      </c>
      <c r="O179" t="inlineStr">
        <is>
          <t>06/2026</t>
        </is>
      </c>
    </row>
    <row r="180">
      <c r="A180" t="n">
        <v>242832</v>
      </c>
      <c r="B180" t="n">
        <v>128</v>
      </c>
      <c r="C180" t="inlineStr">
        <is>
          <t>Love Cabaret</t>
        </is>
      </c>
      <c r="D180" t="inlineStr">
        <is>
          <t>MARIO PEDRO FELICIANO - HORTIFRUTI</t>
        </is>
      </c>
      <c r="E180" t="inlineStr">
        <is>
          <t>479981</t>
        </is>
      </c>
      <c r="F180" s="555" t="n">
        <v>46188</v>
      </c>
      <c r="G180" t="n">
        <v>24044</v>
      </c>
      <c r="H180" t="inlineStr">
        <is>
          <t>AMORA CONGELADA KG</t>
        </is>
      </c>
      <c r="I180" t="inlineStr">
        <is>
          <t>ALIMENTOS</t>
        </is>
      </c>
      <c r="J180" t="n">
        <v>5</v>
      </c>
      <c r="K180" t="inlineStr">
        <is>
          <t>Kg</t>
        </is>
      </c>
      <c r="L180" t="n">
        <v>90.65000000000001</v>
      </c>
      <c r="M180" t="n">
        <v>18.13</v>
      </c>
      <c r="N180" t="inlineStr">
        <is>
          <t>ALIMENTOS</t>
        </is>
      </c>
      <c r="O180" t="inlineStr">
        <is>
          <t>06/2026</t>
        </is>
      </c>
    </row>
    <row r="181">
      <c r="A181" t="n">
        <v>242832</v>
      </c>
      <c r="B181" t="n">
        <v>128</v>
      </c>
      <c r="C181" t="inlineStr">
        <is>
          <t>Love Cabaret</t>
        </is>
      </c>
      <c r="D181" t="inlineStr">
        <is>
          <t>MARIO PEDRO FELICIANO - HORTIFRUTI</t>
        </is>
      </c>
      <c r="E181" t="inlineStr">
        <is>
          <t>479981</t>
        </is>
      </c>
      <c r="F181" s="555" t="n">
        <v>46188</v>
      </c>
      <c r="G181" t="n">
        <v>19607</v>
      </c>
      <c r="H181" t="inlineStr">
        <is>
          <t>GENGIBRE KG</t>
        </is>
      </c>
      <c r="I181" t="inlineStr">
        <is>
          <t>ALIMENTOS</t>
        </is>
      </c>
      <c r="J181" t="n">
        <v>2</v>
      </c>
      <c r="K181" t="inlineStr">
        <is>
          <t>KG</t>
        </is>
      </c>
      <c r="L181" t="n">
        <v>15.98</v>
      </c>
      <c r="M181" t="n">
        <v>7.99</v>
      </c>
      <c r="N181" t="inlineStr">
        <is>
          <t>ALIMENTOS</t>
        </is>
      </c>
      <c r="O181" t="inlineStr">
        <is>
          <t>06/2026</t>
        </is>
      </c>
    </row>
    <row r="182">
      <c r="A182" t="n">
        <v>242832</v>
      </c>
      <c r="B182" t="n">
        <v>128</v>
      </c>
      <c r="C182" t="inlineStr">
        <is>
          <t>Love Cabaret</t>
        </is>
      </c>
      <c r="D182" t="inlineStr">
        <is>
          <t>MARIO PEDRO FELICIANO - HORTIFRUTI</t>
        </is>
      </c>
      <c r="E182" t="inlineStr">
        <is>
          <t>479981</t>
        </is>
      </c>
      <c r="F182" s="555" t="n">
        <v>46188</v>
      </c>
      <c r="G182" t="n">
        <v>19488</v>
      </c>
      <c r="H182" t="inlineStr">
        <is>
          <t>CEBOLINHA KG</t>
        </is>
      </c>
      <c r="I182" t="inlineStr">
        <is>
          <t>ALIMENTOS</t>
        </is>
      </c>
      <c r="J182" t="n">
        <v>0.6</v>
      </c>
      <c r="K182" t="inlineStr">
        <is>
          <t>KG</t>
        </is>
      </c>
      <c r="L182" t="n">
        <v>8.699999999999999</v>
      </c>
      <c r="M182" t="n">
        <v>14.5</v>
      </c>
      <c r="N182" t="inlineStr">
        <is>
          <t>ALIMENTOS</t>
        </is>
      </c>
      <c r="O182" t="inlineStr">
        <is>
          <t>06/2026</t>
        </is>
      </c>
    </row>
    <row r="183">
      <c r="A183" t="n">
        <v>242832</v>
      </c>
      <c r="B183" t="n">
        <v>128</v>
      </c>
      <c r="C183" t="inlineStr">
        <is>
          <t>Love Cabaret</t>
        </is>
      </c>
      <c r="D183" t="inlineStr">
        <is>
          <t>MARIO PEDRO FELICIANO - HORTIFRUTI</t>
        </is>
      </c>
      <c r="E183" t="inlineStr">
        <is>
          <t>479981</t>
        </is>
      </c>
      <c r="F183" s="555" t="n">
        <v>46188</v>
      </c>
      <c r="G183" t="n">
        <v>25203</v>
      </c>
      <c r="H183" t="inlineStr">
        <is>
          <t xml:space="preserve">UVA VERDE KG </t>
        </is>
      </c>
      <c r="I183" t="inlineStr">
        <is>
          <t>ALIMENTOS</t>
        </is>
      </c>
      <c r="J183" t="n">
        <v>0.5</v>
      </c>
      <c r="K183" t="inlineStr">
        <is>
          <t>KG</t>
        </is>
      </c>
      <c r="L183" t="n">
        <v>11.89</v>
      </c>
      <c r="M183" t="n">
        <v>23.78</v>
      </c>
      <c r="N183" t="inlineStr">
        <is>
          <t>ALIMENTOS</t>
        </is>
      </c>
      <c r="O183" t="inlineStr">
        <is>
          <t>06/2026</t>
        </is>
      </c>
    </row>
    <row r="184">
      <c r="A184" t="n">
        <v>242830</v>
      </c>
      <c r="B184" t="n">
        <v>128</v>
      </c>
      <c r="C184" t="inlineStr">
        <is>
          <t>Love Cabaret</t>
        </is>
      </c>
      <c r="D184" t="inlineStr">
        <is>
          <t>ERVAS FINAS HORTICULTURA LTDA</t>
        </is>
      </c>
      <c r="E184" t="inlineStr">
        <is>
          <t>421541</t>
        </is>
      </c>
      <c r="F184" s="555" t="n">
        <v>46188</v>
      </c>
      <c r="G184" t="n">
        <v>19883</v>
      </c>
      <c r="H184" t="inlineStr">
        <is>
          <t>FLOR DE JAMBU C/40</t>
        </is>
      </c>
      <c r="I184" t="inlineStr">
        <is>
          <t>ALIMENTOS</t>
        </is>
      </c>
      <c r="J184" t="n">
        <v>5</v>
      </c>
      <c r="K184" t="inlineStr">
        <is>
          <t>BD</t>
        </is>
      </c>
      <c r="L184" t="n">
        <v>315.25</v>
      </c>
      <c r="M184" t="n">
        <v>63.05</v>
      </c>
      <c r="N184" t="inlineStr">
        <is>
          <t>ALIMENTOS</t>
        </is>
      </c>
      <c r="O184" t="inlineStr">
        <is>
          <t>06/2026</t>
        </is>
      </c>
    </row>
    <row r="185">
      <c r="A185" t="n">
        <v>242825</v>
      </c>
      <c r="B185" t="n">
        <v>128</v>
      </c>
      <c r="C185" t="inlineStr">
        <is>
          <t>Love Cabaret</t>
        </is>
      </c>
      <c r="D185" t="inlineStr">
        <is>
          <t>ERVAS FINAS HORTICULTURA LTDA</t>
        </is>
      </c>
      <c r="E185" t="inlineStr">
        <is>
          <t>422532</t>
        </is>
      </c>
      <c r="F185" s="555" t="n">
        <v>46196</v>
      </c>
      <c r="G185" t="n">
        <v>19883</v>
      </c>
      <c r="H185" t="inlineStr">
        <is>
          <t>FLOR DE JAMBU C/40</t>
        </is>
      </c>
      <c r="I185" t="inlineStr">
        <is>
          <t>ALIMENTOS</t>
        </is>
      </c>
      <c r="J185" t="n">
        <v>4</v>
      </c>
      <c r="K185" t="inlineStr">
        <is>
          <t>BD</t>
        </is>
      </c>
      <c r="L185" t="n">
        <v>252.2</v>
      </c>
      <c r="M185" t="n">
        <v>63.05</v>
      </c>
      <c r="N185" t="inlineStr">
        <is>
          <t>ALIMENTOS</t>
        </is>
      </c>
      <c r="O185" t="inlineStr">
        <is>
          <t>06/2026</t>
        </is>
      </c>
    </row>
    <row r="186">
      <c r="A186" t="n">
        <v>242173</v>
      </c>
      <c r="B186" t="n">
        <v>128</v>
      </c>
      <c r="C186" t="inlineStr">
        <is>
          <t>Love Cabaret</t>
        </is>
      </c>
      <c r="D186" t="inlineStr">
        <is>
          <t>PSSS LTDA</t>
        </is>
      </c>
      <c r="E186" t="inlineStr">
        <is>
          <t>289</t>
        </is>
      </c>
      <c r="F186" s="555" t="n">
        <v>46196</v>
      </c>
      <c r="G186" t="n">
        <v>17418</v>
      </c>
      <c r="H186" t="inlineStr">
        <is>
          <t>PAPEL TOALHA BOBINA LUXO BIA PAPER C/6X20X200M C/6 ROLOS</t>
        </is>
      </c>
      <c r="I186" t="inlineStr">
        <is>
          <t>DESCARTAVEIS/HIGIENE E LIMPEZA</t>
        </is>
      </c>
      <c r="J186" t="n">
        <v>2</v>
      </c>
      <c r="K186" t="inlineStr">
        <is>
          <t>CX</t>
        </is>
      </c>
      <c r="L186" t="n">
        <v>117.8</v>
      </c>
      <c r="M186" t="n">
        <v>58.9</v>
      </c>
      <c r="N186" t="inlineStr">
        <is>
          <t>DESCARTAVEIS</t>
        </is>
      </c>
      <c r="O186" t="inlineStr">
        <is>
          <t>06/2026</t>
        </is>
      </c>
    </row>
    <row r="187">
      <c r="A187" t="n">
        <v>242173</v>
      </c>
      <c r="B187" t="n">
        <v>128</v>
      </c>
      <c r="C187" t="inlineStr">
        <is>
          <t>Love Cabaret</t>
        </is>
      </c>
      <c r="D187" t="inlineStr">
        <is>
          <t>PSSS LTDA</t>
        </is>
      </c>
      <c r="E187" t="inlineStr">
        <is>
          <t>289</t>
        </is>
      </c>
      <c r="F187" s="555" t="n">
        <v>46196</v>
      </c>
      <c r="G187" t="n">
        <v>17162</v>
      </c>
      <c r="H187" t="inlineStr">
        <is>
          <t>PANO MULTIUSO 28X240 C/600PANOS UM</t>
        </is>
      </c>
      <c r="I187" t="inlineStr">
        <is>
          <t>DESCARTAVEIS/HIGIENE E LIMPEZA</t>
        </is>
      </c>
      <c r="J187" t="n">
        <v>1</v>
      </c>
      <c r="K187" t="inlineStr">
        <is>
          <t>UN</t>
        </is>
      </c>
      <c r="L187" t="n">
        <v>54</v>
      </c>
      <c r="M187" t="n">
        <v>54</v>
      </c>
      <c r="N187" t="inlineStr">
        <is>
          <t>DESCARTAVEIS</t>
        </is>
      </c>
      <c r="O187" t="inlineStr">
        <is>
          <t>06/2026</t>
        </is>
      </c>
    </row>
    <row r="188">
      <c r="A188" t="n">
        <v>242173</v>
      </c>
      <c r="B188" t="n">
        <v>128</v>
      </c>
      <c r="C188" t="inlineStr">
        <is>
          <t>Love Cabaret</t>
        </is>
      </c>
      <c r="D188" t="inlineStr">
        <is>
          <t>PSSS LTDA</t>
        </is>
      </c>
      <c r="E188" t="inlineStr">
        <is>
          <t>289</t>
        </is>
      </c>
      <c r="F188" s="555" t="n">
        <v>46196</v>
      </c>
      <c r="G188" t="n">
        <v>17437</v>
      </c>
      <c r="H188" t="inlineStr">
        <is>
          <t>SACO ALVEJADO BRANCO 45X65 UN</t>
        </is>
      </c>
      <c r="I188" t="inlineStr">
        <is>
          <t>DESCARTAVEIS/HIGIENE E LIMPEZA</t>
        </is>
      </c>
      <c r="J188" t="n">
        <v>20</v>
      </c>
      <c r="K188" t="inlineStr">
        <is>
          <t>UN</t>
        </is>
      </c>
      <c r="L188" t="n">
        <v>46</v>
      </c>
      <c r="M188" t="n">
        <v>2.3</v>
      </c>
      <c r="N188" t="inlineStr">
        <is>
          <t>DESCARTAVEIS</t>
        </is>
      </c>
      <c r="O188" t="inlineStr">
        <is>
          <t>06/2026</t>
        </is>
      </c>
    </row>
    <row r="189">
      <c r="A189" t="n">
        <v>242173</v>
      </c>
      <c r="B189" t="n">
        <v>128</v>
      </c>
      <c r="C189" t="inlineStr">
        <is>
          <t>Love Cabaret</t>
        </is>
      </c>
      <c r="D189" t="inlineStr">
        <is>
          <t>PSSS LTDA</t>
        </is>
      </c>
      <c r="E189" t="inlineStr">
        <is>
          <t>289</t>
        </is>
      </c>
      <c r="F189" s="555" t="n">
        <v>46196</v>
      </c>
      <c r="G189" t="n">
        <v>28880</v>
      </c>
      <c r="H189" t="inlineStr">
        <is>
          <t>PAPEL TOALHA INTERFOLHA NOBRE PAPER FOLHA DUPLA  2000 FOLHAS</t>
        </is>
      </c>
      <c r="J189" t="n">
        <v>2</v>
      </c>
      <c r="K189" t="inlineStr">
        <is>
          <t>CX</t>
        </is>
      </c>
      <c r="L189" t="n">
        <v>170</v>
      </c>
      <c r="M189" t="n">
        <v>85</v>
      </c>
      <c r="N189" t="inlineStr">
        <is>
          <t>DESCARTAVEIS</t>
        </is>
      </c>
      <c r="O189" t="inlineStr">
        <is>
          <t>06/2026</t>
        </is>
      </c>
    </row>
    <row r="190">
      <c r="A190" t="n">
        <v>242172</v>
      </c>
      <c r="B190" t="n">
        <v>128</v>
      </c>
      <c r="C190" t="inlineStr">
        <is>
          <t>Love Cabaret</t>
        </is>
      </c>
      <c r="D190" t="inlineStr">
        <is>
          <t xml:space="preserve">HNK BR INDUSTRIA DE BEBIDAS </t>
        </is>
      </c>
      <c r="E190" t="inlineStr">
        <is>
          <t>242996</t>
        </is>
      </c>
      <c r="F190" s="555" t="n">
        <v>46195</v>
      </c>
      <c r="G190" t="n">
        <v>18554</v>
      </c>
      <c r="H190" t="inlineStr">
        <is>
          <t>CERVEJA LAGUNITAS IPA 355ML C/12</t>
        </is>
      </c>
      <c r="I190" t="inlineStr">
        <is>
          <t>BEBIDAS</t>
        </is>
      </c>
      <c r="J190" t="n">
        <v>2</v>
      </c>
      <c r="K190" t="inlineStr">
        <is>
          <t>PC</t>
        </is>
      </c>
      <c r="L190" t="n">
        <v>306.22</v>
      </c>
      <c r="M190" t="n">
        <v>153.11</v>
      </c>
      <c r="N190" t="inlineStr">
        <is>
          <t>BEBIDAS</t>
        </is>
      </c>
      <c r="O190" t="inlineStr">
        <is>
          <t>06/2026</t>
        </is>
      </c>
    </row>
    <row r="191">
      <c r="A191" t="n">
        <v>242172</v>
      </c>
      <c r="B191" t="n">
        <v>128</v>
      </c>
      <c r="C191" t="inlineStr">
        <is>
          <t>Love Cabaret</t>
        </is>
      </c>
      <c r="D191" t="inlineStr">
        <is>
          <t xml:space="preserve">HNK BR INDUSTRIA DE BEBIDAS </t>
        </is>
      </c>
      <c r="E191" t="inlineStr">
        <is>
          <t>242996</t>
        </is>
      </c>
      <c r="F191" s="555" t="n">
        <v>46195</v>
      </c>
      <c r="G191" t="n">
        <v>18557</v>
      </c>
      <c r="H191" t="inlineStr">
        <is>
          <t>CERVEJA BLUE MOON BELGIAN WHITE 355ML C/24</t>
        </is>
      </c>
      <c r="I191" t="inlineStr">
        <is>
          <t>BEBIDAS</t>
        </is>
      </c>
      <c r="J191" t="n">
        <v>1</v>
      </c>
      <c r="K191" t="inlineStr">
        <is>
          <t>PC</t>
        </is>
      </c>
      <c r="L191" t="n">
        <v>306.73</v>
      </c>
      <c r="M191" t="n">
        <v>306.73</v>
      </c>
      <c r="N191" t="inlineStr">
        <is>
          <t>BEBIDAS</t>
        </is>
      </c>
      <c r="O191" t="inlineStr">
        <is>
          <t>06/2026</t>
        </is>
      </c>
    </row>
    <row r="192">
      <c r="A192" t="n">
        <v>242172</v>
      </c>
      <c r="B192" t="n">
        <v>128</v>
      </c>
      <c r="C192" t="inlineStr">
        <is>
          <t>Love Cabaret</t>
        </is>
      </c>
      <c r="D192" t="inlineStr">
        <is>
          <t xml:space="preserve">HNK BR INDUSTRIA DE BEBIDAS </t>
        </is>
      </c>
      <c r="E192" t="inlineStr">
        <is>
          <t>242996</t>
        </is>
      </c>
      <c r="F192" s="555" t="n">
        <v>46195</v>
      </c>
      <c r="G192" t="n">
        <v>28954</v>
      </c>
      <c r="H192" t="inlineStr">
        <is>
          <t>AGUA MINERAL COM GAS MAMBA 350ML C/12</t>
        </is>
      </c>
      <c r="I192" t="inlineStr">
        <is>
          <t>BEBIDAS</t>
        </is>
      </c>
      <c r="J192" t="n">
        <v>5</v>
      </c>
      <c r="K192" t="inlineStr">
        <is>
          <t>PC</t>
        </is>
      </c>
      <c r="L192" t="n">
        <v>225.75</v>
      </c>
      <c r="M192" t="n">
        <v>45.15</v>
      </c>
      <c r="N192" t="inlineStr">
        <is>
          <t>BEBIDAS</t>
        </is>
      </c>
      <c r="O192" t="inlineStr">
        <is>
          <t>06/2026</t>
        </is>
      </c>
    </row>
    <row r="193">
      <c r="A193" t="n">
        <v>242171</v>
      </c>
      <c r="B193" t="n">
        <v>128</v>
      </c>
      <c r="C193" t="inlineStr">
        <is>
          <t>Love Cabaret</t>
        </is>
      </c>
      <c r="D193" t="inlineStr">
        <is>
          <t>DO CHEF DISTRIBUIDORA DE ALIMENTOS LTDA</t>
        </is>
      </c>
      <c r="E193" t="inlineStr">
        <is>
          <t>2233</t>
        </is>
      </c>
      <c r="F193" s="555" t="n">
        <v>46183</v>
      </c>
      <c r="G193" t="n">
        <v>27622</v>
      </c>
      <c r="H193" t="inlineStr">
        <is>
          <t>CHA VERDE KG</t>
        </is>
      </c>
      <c r="I193" t="inlineStr">
        <is>
          <t>BEBIDAS</t>
        </is>
      </c>
      <c r="J193" t="n">
        <v>1</v>
      </c>
      <c r="K193" t="inlineStr">
        <is>
          <t>KG</t>
        </is>
      </c>
      <c r="L193" t="n">
        <v>63.7</v>
      </c>
      <c r="M193" t="n">
        <v>63.7</v>
      </c>
      <c r="N193" t="inlineStr">
        <is>
          <t>ALIMENTOS</t>
        </is>
      </c>
      <c r="O193" t="inlineStr">
        <is>
          <t>06/2026</t>
        </is>
      </c>
    </row>
    <row r="194">
      <c r="A194" t="n">
        <v>242171</v>
      </c>
      <c r="B194" t="n">
        <v>128</v>
      </c>
      <c r="C194" t="inlineStr">
        <is>
          <t>Love Cabaret</t>
        </is>
      </c>
      <c r="D194" t="inlineStr">
        <is>
          <t>DO CHEF DISTRIBUIDORA DE ALIMENTOS LTDA</t>
        </is>
      </c>
      <c r="E194" t="inlineStr">
        <is>
          <t>2233</t>
        </is>
      </c>
      <c r="F194" s="555" t="n">
        <v>46183</v>
      </c>
      <c r="G194" t="n">
        <v>23440</v>
      </c>
      <c r="H194" t="inlineStr">
        <is>
          <t>COGUMELO PORTO BELLO GRANEL KG</t>
        </is>
      </c>
      <c r="I194" t="inlineStr">
        <is>
          <t>ALIMENTOS</t>
        </is>
      </c>
      <c r="J194" t="n">
        <v>5</v>
      </c>
      <c r="K194" t="inlineStr">
        <is>
          <t>KG</t>
        </is>
      </c>
      <c r="L194" t="n">
        <v>292.5</v>
      </c>
      <c r="M194" t="n">
        <v>58.5</v>
      </c>
      <c r="N194" t="inlineStr">
        <is>
          <t>ALIMENTOS</t>
        </is>
      </c>
      <c r="O194" t="inlineStr">
        <is>
          <t>06/2026</t>
        </is>
      </c>
    </row>
    <row r="195">
      <c r="A195" t="n">
        <v>242170</v>
      </c>
      <c r="B195" t="n">
        <v>128</v>
      </c>
      <c r="C195" t="inlineStr">
        <is>
          <t>Love Cabaret</t>
        </is>
      </c>
      <c r="D195" t="inlineStr">
        <is>
          <t>PAPELNAP COMERCIO DE ARTIGOSDESCARTAVEIS LTDA</t>
        </is>
      </c>
      <c r="E195" t="inlineStr">
        <is>
          <t>1444</t>
        </is>
      </c>
      <c r="F195" s="555" t="n">
        <v>46197</v>
      </c>
      <c r="G195" t="n">
        <v>28658</v>
      </c>
      <c r="H195" t="inlineStr">
        <is>
          <t>GUARDANAPO QUADRADO FOLHA DUPLA BRANCO E BORDA CALANDRA 24X22 C/5000 UN</t>
        </is>
      </c>
      <c r="I195" t="inlineStr">
        <is>
          <t>DESCARTAVEIS/HIGIENE E LIMPEZA</t>
        </is>
      </c>
      <c r="J195" t="n">
        <v>1</v>
      </c>
      <c r="K195" t="inlineStr">
        <is>
          <t>CX</t>
        </is>
      </c>
      <c r="L195" t="n">
        <v>247</v>
      </c>
      <c r="M195" t="n">
        <v>247</v>
      </c>
      <c r="N195" t="inlineStr">
        <is>
          <t>DESCARTAVEIS</t>
        </is>
      </c>
      <c r="O195" t="inlineStr">
        <is>
          <t>06/2026</t>
        </is>
      </c>
    </row>
    <row r="196">
      <c r="A196" t="n">
        <v>242169</v>
      </c>
      <c r="B196" t="n">
        <v>128</v>
      </c>
      <c r="C196" t="inlineStr">
        <is>
          <t>Love Cabaret</t>
        </is>
      </c>
      <c r="D196" t="inlineStr">
        <is>
          <t>MULTIFRANGOS COMERCIO DE ALIMENTOS LTDA</t>
        </is>
      </c>
      <c r="E196" t="inlineStr">
        <is>
          <t>969965</t>
        </is>
      </c>
      <c r="F196" s="555" t="n">
        <v>46199</v>
      </c>
      <c r="G196" t="n">
        <v>18989</v>
      </c>
      <c r="H196" t="inlineStr">
        <is>
          <t>SOBRECOXA DESSOSSADA KG</t>
        </is>
      </c>
      <c r="I196" t="inlineStr">
        <is>
          <t>ALIMENTOS</t>
        </is>
      </c>
      <c r="J196" t="n">
        <v>44.9</v>
      </c>
      <c r="K196" t="inlineStr">
        <is>
          <t>KG</t>
        </is>
      </c>
      <c r="L196" t="n">
        <v>691.01</v>
      </c>
      <c r="M196" t="n">
        <v>15.389978</v>
      </c>
      <c r="N196" t="inlineStr">
        <is>
          <t>ALIMENTOS</t>
        </is>
      </c>
      <c r="O196" t="inlineStr">
        <is>
          <t>06/2026</t>
        </is>
      </c>
    </row>
    <row r="197">
      <c r="A197" t="n">
        <v>242168</v>
      </c>
      <c r="B197" t="n">
        <v>128</v>
      </c>
      <c r="C197" t="inlineStr">
        <is>
          <t>Love Cabaret</t>
        </is>
      </c>
      <c r="D197" t="inlineStr">
        <is>
          <t xml:space="preserve">NOVA MIX </t>
        </is>
      </c>
      <c r="E197" t="inlineStr">
        <is>
          <t>2660365</t>
        </is>
      </c>
      <c r="F197" s="555" t="n">
        <v>46198</v>
      </c>
      <c r="G197" t="n">
        <v>19428</v>
      </c>
      <c r="H197" t="inlineStr">
        <is>
          <t>LEITE INTEGRAL QUATA 1L UN</t>
        </is>
      </c>
      <c r="I197" t="inlineStr">
        <is>
          <t>ALIMENTOS</t>
        </is>
      </c>
      <c r="J197" t="n">
        <v>48</v>
      </c>
      <c r="K197" t="inlineStr">
        <is>
          <t>UN</t>
        </is>
      </c>
      <c r="L197" t="n">
        <v>259.2</v>
      </c>
      <c r="M197" t="n">
        <v>5.4</v>
      </c>
      <c r="N197" t="inlineStr">
        <is>
          <t>ALIMENTOS</t>
        </is>
      </c>
      <c r="O197" t="inlineStr">
        <is>
          <t>06/2026</t>
        </is>
      </c>
    </row>
    <row r="198">
      <c r="A198" t="n">
        <v>242167</v>
      </c>
      <c r="B198" t="n">
        <v>128</v>
      </c>
      <c r="C198" t="inlineStr">
        <is>
          <t>Love Cabaret</t>
        </is>
      </c>
      <c r="D198" t="inlineStr">
        <is>
          <t xml:space="preserve">HNK BR INDUSTRIA DE BEBIDAS </t>
        </is>
      </c>
      <c r="E198" t="inlineStr">
        <is>
          <t>245303</t>
        </is>
      </c>
      <c r="F198" s="555" t="n">
        <v>46197</v>
      </c>
      <c r="G198" t="n">
        <v>28955</v>
      </c>
      <c r="H198" t="inlineStr">
        <is>
          <t>AGUA MINERAL SEM GAS MAMBA 350ML C/12</t>
        </is>
      </c>
      <c r="I198" t="inlineStr">
        <is>
          <t>BEBIDAS</t>
        </is>
      </c>
      <c r="J198" t="n">
        <v>5</v>
      </c>
      <c r="K198" t="inlineStr">
        <is>
          <t>PC</t>
        </is>
      </c>
      <c r="L198" t="n">
        <v>205.15</v>
      </c>
      <c r="M198" t="n">
        <v>41.03</v>
      </c>
      <c r="N198" t="inlineStr">
        <is>
          <t>BEBIDAS</t>
        </is>
      </c>
      <c r="O198" t="inlineStr">
        <is>
          <t>06/2026</t>
        </is>
      </c>
    </row>
    <row r="199">
      <c r="A199" t="n">
        <v>242167</v>
      </c>
      <c r="B199" t="n">
        <v>128</v>
      </c>
      <c r="C199" t="inlineStr">
        <is>
          <t>Love Cabaret</t>
        </is>
      </c>
      <c r="D199" t="inlineStr">
        <is>
          <t xml:space="preserve">HNK BR INDUSTRIA DE BEBIDAS </t>
        </is>
      </c>
      <c r="E199" t="inlineStr">
        <is>
          <t>245303</t>
        </is>
      </c>
      <c r="F199" s="555" t="n">
        <v>46197</v>
      </c>
      <c r="G199" t="n">
        <v>24138</v>
      </c>
      <c r="H199" t="inlineStr">
        <is>
          <t>CERVEJA HEINEKEN LONG NECK 330ML C/24</t>
        </is>
      </c>
      <c r="I199" t="inlineStr">
        <is>
          <t>BEBIDAS</t>
        </is>
      </c>
      <c r="J199" t="n">
        <v>1</v>
      </c>
      <c r="K199" t="inlineStr">
        <is>
          <t>PC</t>
        </is>
      </c>
      <c r="L199" t="n">
        <v>213.79</v>
      </c>
      <c r="M199" t="n">
        <v>213.79</v>
      </c>
      <c r="N199" t="inlineStr">
        <is>
          <t>BEBIDAS</t>
        </is>
      </c>
      <c r="O199" t="inlineStr">
        <is>
          <t>06/2026</t>
        </is>
      </c>
    </row>
    <row r="200">
      <c r="A200" t="n">
        <v>242166</v>
      </c>
      <c r="B200" t="n">
        <v>128</v>
      </c>
      <c r="C200" t="inlineStr">
        <is>
          <t>Love Cabaret</t>
        </is>
      </c>
      <c r="D200" t="inlineStr">
        <is>
          <t>DTK COMERCIO DE ALIMENTOS LTDA</t>
        </is>
      </c>
      <c r="E200" t="inlineStr">
        <is>
          <t>85118</t>
        </is>
      </c>
      <c r="F200" s="555" t="n">
        <v>46189</v>
      </c>
      <c r="G200" t="n">
        <v>23884</v>
      </c>
      <c r="H200" t="inlineStr">
        <is>
          <t>VINAGRE DE MACA L</t>
        </is>
      </c>
      <c r="I200" t="inlineStr">
        <is>
          <t>ALIMENTOS</t>
        </is>
      </c>
      <c r="J200" t="n">
        <v>6</v>
      </c>
      <c r="K200" t="inlineStr">
        <is>
          <t>UN</t>
        </is>
      </c>
      <c r="L200" t="n">
        <v>54.6</v>
      </c>
      <c r="M200" t="n">
        <v>9.1</v>
      </c>
      <c r="N200" t="inlineStr">
        <is>
          <t>ALIMENTOS</t>
        </is>
      </c>
      <c r="O200" t="inlineStr">
        <is>
          <t>06/2026</t>
        </is>
      </c>
    </row>
    <row r="201">
      <c r="A201" t="n">
        <v>242166</v>
      </c>
      <c r="B201" t="n">
        <v>128</v>
      </c>
      <c r="C201" t="inlineStr">
        <is>
          <t>Love Cabaret</t>
        </is>
      </c>
      <c r="D201" t="inlineStr">
        <is>
          <t>DTK COMERCIO DE ALIMENTOS LTDA</t>
        </is>
      </c>
      <c r="E201" t="inlineStr">
        <is>
          <t>85118</t>
        </is>
      </c>
      <c r="F201" s="555" t="n">
        <v>46189</v>
      </c>
      <c r="G201" t="n">
        <v>26020</v>
      </c>
      <c r="H201" t="inlineStr">
        <is>
          <t>CREME DE LEITE PIRACANJUBA TP 1,030 KG  UN</t>
        </is>
      </c>
      <c r="I201" t="inlineStr">
        <is>
          <t>ALIMENTOS</t>
        </is>
      </c>
      <c r="J201" t="n">
        <v>2</v>
      </c>
      <c r="K201" t="inlineStr">
        <is>
          <t>UN</t>
        </is>
      </c>
      <c r="L201" t="n">
        <v>26.22</v>
      </c>
      <c r="M201" t="n">
        <v>13.11</v>
      </c>
      <c r="N201" t="inlineStr">
        <is>
          <t>ALIMENTOS</t>
        </is>
      </c>
      <c r="O201" t="inlineStr">
        <is>
          <t>06/2026</t>
        </is>
      </c>
    </row>
    <row r="202">
      <c r="A202" t="n">
        <v>242165</v>
      </c>
      <c r="B202" t="n">
        <v>128</v>
      </c>
      <c r="C202" t="inlineStr">
        <is>
          <t>Love Cabaret</t>
        </is>
      </c>
      <c r="D202" t="inlineStr">
        <is>
          <t>FG7 COMERCIO E DISTRIBUICAO DE BEBIDAS LTDA</t>
        </is>
      </c>
      <c r="E202" t="inlineStr">
        <is>
          <t>811984</t>
        </is>
      </c>
      <c r="F202" s="555" t="n">
        <v>46191</v>
      </c>
      <c r="G202" t="n">
        <v>27877</v>
      </c>
      <c r="H202" t="inlineStr">
        <is>
          <t>VERMOUTH DRY APERITIVO SAN BASILI 750ML UN</t>
        </is>
      </c>
      <c r="I202" t="inlineStr">
        <is>
          <t>BEBIDAS</t>
        </is>
      </c>
      <c r="J202" t="n">
        <v>6</v>
      </c>
      <c r="K202" t="inlineStr">
        <is>
          <t>UN</t>
        </is>
      </c>
      <c r="L202" t="n">
        <v>340.62</v>
      </c>
      <c r="M202" t="n">
        <v>56.77</v>
      </c>
      <c r="N202" t="inlineStr">
        <is>
          <t>BEBIDAS</t>
        </is>
      </c>
      <c r="O202" t="inlineStr">
        <is>
          <t>06/2026</t>
        </is>
      </c>
    </row>
    <row r="203">
      <c r="A203" t="n">
        <v>242165</v>
      </c>
      <c r="B203" t="n">
        <v>128</v>
      </c>
      <c r="C203" t="inlineStr">
        <is>
          <t>Love Cabaret</t>
        </is>
      </c>
      <c r="D203" t="inlineStr">
        <is>
          <t>FG7 COMERCIO E DISTRIBUICAO DE BEBIDAS LTDA</t>
        </is>
      </c>
      <c r="E203" t="inlineStr">
        <is>
          <t>811984</t>
        </is>
      </c>
      <c r="F203" s="555" t="n">
        <v>46191</v>
      </c>
      <c r="G203" t="n">
        <v>24552</v>
      </c>
      <c r="H203" t="inlineStr">
        <is>
          <t>ESPUMANTE CASA PERINI BRUT 750ML</t>
        </is>
      </c>
      <c r="I203" t="inlineStr">
        <is>
          <t>BEBIDAS</t>
        </is>
      </c>
      <c r="J203" t="n">
        <v>24</v>
      </c>
      <c r="K203" t="inlineStr">
        <is>
          <t>GR</t>
        </is>
      </c>
      <c r="L203" t="n">
        <v>896.4</v>
      </c>
      <c r="M203" t="n">
        <v>37.35</v>
      </c>
      <c r="N203" t="inlineStr">
        <is>
          <t>BEBIDAS</t>
        </is>
      </c>
      <c r="O203" t="inlineStr">
        <is>
          <t>06/2026</t>
        </is>
      </c>
    </row>
    <row r="204">
      <c r="A204" t="n">
        <v>242164</v>
      </c>
      <c r="B204" t="n">
        <v>128</v>
      </c>
      <c r="C204" t="inlineStr">
        <is>
          <t>Love Cabaret</t>
        </is>
      </c>
      <c r="D204" t="inlineStr">
        <is>
          <t>DTK COMERCIO DE ALIMENTOS LTDA</t>
        </is>
      </c>
      <c r="E204" t="inlineStr">
        <is>
          <t>84747</t>
        </is>
      </c>
      <c r="F204" s="555" t="n">
        <v>46188</v>
      </c>
      <c r="G204" t="n">
        <v>20358</v>
      </c>
      <c r="H204" t="inlineStr">
        <is>
          <t>FARINHA PANKO ROMARIZ C/1KG</t>
        </is>
      </c>
      <c r="I204" t="inlineStr">
        <is>
          <t>ALIMENTOS</t>
        </is>
      </c>
      <c r="J204" t="n">
        <v>3</v>
      </c>
      <c r="K204" t="inlineStr">
        <is>
          <t>PC</t>
        </is>
      </c>
      <c r="L204" t="n">
        <v>44.7</v>
      </c>
      <c r="M204" t="n">
        <v>14.9</v>
      </c>
      <c r="N204" t="inlineStr">
        <is>
          <t>ALIMENTOS</t>
        </is>
      </c>
      <c r="O204" t="inlineStr">
        <is>
          <t>06/2026</t>
        </is>
      </c>
    </row>
    <row r="205">
      <c r="A205" t="n">
        <v>242164</v>
      </c>
      <c r="B205" t="n">
        <v>128</v>
      </c>
      <c r="C205" t="inlineStr">
        <is>
          <t>Love Cabaret</t>
        </is>
      </c>
      <c r="D205" t="inlineStr">
        <is>
          <t>DTK COMERCIO DE ALIMENTOS LTDA</t>
        </is>
      </c>
      <c r="E205" t="inlineStr">
        <is>
          <t>84747</t>
        </is>
      </c>
      <c r="F205" s="555" t="n">
        <v>46188</v>
      </c>
      <c r="G205" t="n">
        <v>26020</v>
      </c>
      <c r="H205" t="inlineStr">
        <is>
          <t>CREME DE LEITE PIRACANJUBA TP 1,030 KG  UN</t>
        </is>
      </c>
      <c r="I205" t="inlineStr">
        <is>
          <t>ALIMENTOS</t>
        </is>
      </c>
      <c r="J205" t="n">
        <v>6</v>
      </c>
      <c r="K205" t="inlineStr">
        <is>
          <t>UN</t>
        </is>
      </c>
      <c r="L205" t="n">
        <v>78.66</v>
      </c>
      <c r="M205" t="n">
        <v>13.11</v>
      </c>
      <c r="N205" t="inlineStr">
        <is>
          <t>ALIMENTOS</t>
        </is>
      </c>
      <c r="O205" t="inlineStr">
        <is>
          <t>06/2026</t>
        </is>
      </c>
    </row>
    <row r="206">
      <c r="A206" t="n">
        <v>242164</v>
      </c>
      <c r="B206" t="n">
        <v>128</v>
      </c>
      <c r="C206" t="inlineStr">
        <is>
          <t>Love Cabaret</t>
        </is>
      </c>
      <c r="D206" t="inlineStr">
        <is>
          <t>DTK COMERCIO DE ALIMENTOS LTDA</t>
        </is>
      </c>
      <c r="E206" t="inlineStr">
        <is>
          <t>84747</t>
        </is>
      </c>
      <c r="F206" s="555" t="n">
        <v>46188</v>
      </c>
      <c r="G206" t="n">
        <v>20213</v>
      </c>
      <c r="H206" t="inlineStr">
        <is>
          <t>GRAO DE BICO CAMIL C/2KG</t>
        </is>
      </c>
      <c r="I206" t="inlineStr">
        <is>
          <t>ALIMENTOS</t>
        </is>
      </c>
      <c r="J206" t="n">
        <v>2</v>
      </c>
      <c r="K206" t="inlineStr">
        <is>
          <t>Pc</t>
        </is>
      </c>
      <c r="L206" t="n">
        <v>65.18000000000001</v>
      </c>
      <c r="M206" t="n">
        <v>32.59</v>
      </c>
      <c r="N206" t="inlineStr">
        <is>
          <t>ALIMENTOS</t>
        </is>
      </c>
      <c r="O206" t="inlineStr">
        <is>
          <t>06/2026</t>
        </is>
      </c>
    </row>
    <row r="207">
      <c r="A207" t="n">
        <v>242164</v>
      </c>
      <c r="B207" t="n">
        <v>128</v>
      </c>
      <c r="C207" t="inlineStr">
        <is>
          <t>Love Cabaret</t>
        </is>
      </c>
      <c r="D207" t="inlineStr">
        <is>
          <t>DTK COMERCIO DE ALIMENTOS LTDA</t>
        </is>
      </c>
      <c r="E207" t="inlineStr">
        <is>
          <t>84747</t>
        </is>
      </c>
      <c r="F207" s="555" t="n">
        <v>46188</v>
      </c>
      <c r="G207" t="n">
        <v>19297</v>
      </c>
      <c r="H207" t="inlineStr">
        <is>
          <t>QUEIJO PARMESAO LA SERENISSIMA KG</t>
        </is>
      </c>
      <c r="I207" t="inlineStr">
        <is>
          <t>ALIMENTOS</t>
        </is>
      </c>
      <c r="J207" t="n">
        <v>7.5</v>
      </c>
      <c r="K207" t="inlineStr">
        <is>
          <t>KG</t>
        </is>
      </c>
      <c r="L207" t="n">
        <v>535.5</v>
      </c>
      <c r="M207" t="n">
        <v>71.40000000000001</v>
      </c>
      <c r="N207" t="inlineStr">
        <is>
          <t>ALIMENTOS</t>
        </is>
      </c>
      <c r="O207" t="inlineStr">
        <is>
          <t>06/2026</t>
        </is>
      </c>
    </row>
    <row r="208">
      <c r="A208" t="n">
        <v>242164</v>
      </c>
      <c r="B208" t="n">
        <v>128</v>
      </c>
      <c r="C208" t="inlineStr">
        <is>
          <t>Love Cabaret</t>
        </is>
      </c>
      <c r="D208" t="inlineStr">
        <is>
          <t>DTK COMERCIO DE ALIMENTOS LTDA</t>
        </is>
      </c>
      <c r="E208" t="inlineStr">
        <is>
          <t>84747</t>
        </is>
      </c>
      <c r="F208" s="555" t="n">
        <v>46188</v>
      </c>
      <c r="G208" t="n">
        <v>24331</v>
      </c>
      <c r="H208" t="inlineStr">
        <is>
          <t>LINGUICA CALABRESA KG</t>
        </is>
      </c>
      <c r="I208" t="inlineStr">
        <is>
          <t>ALIMENTOS</t>
        </is>
      </c>
      <c r="J208" t="n">
        <v>10</v>
      </c>
      <c r="K208" t="inlineStr">
        <is>
          <t>KG</t>
        </is>
      </c>
      <c r="L208" t="n">
        <v>219.7</v>
      </c>
      <c r="M208" t="n">
        <v>21.97</v>
      </c>
      <c r="N208" t="inlineStr">
        <is>
          <t>ALIMENTOS</t>
        </is>
      </c>
      <c r="O208" t="inlineStr">
        <is>
          <t>06/2026</t>
        </is>
      </c>
    </row>
    <row r="209">
      <c r="A209" t="n">
        <v>242164</v>
      </c>
      <c r="B209" t="n">
        <v>128</v>
      </c>
      <c r="C209" t="inlineStr">
        <is>
          <t>Love Cabaret</t>
        </is>
      </c>
      <c r="D209" t="inlineStr">
        <is>
          <t>DTK COMERCIO DE ALIMENTOS LTDA</t>
        </is>
      </c>
      <c r="E209" t="inlineStr">
        <is>
          <t>84747</t>
        </is>
      </c>
      <c r="F209" s="555" t="n">
        <v>46188</v>
      </c>
      <c r="G209" t="n">
        <v>20365</v>
      </c>
      <c r="H209" t="inlineStr">
        <is>
          <t>FARINHA DE TRIGO TP1 ANACONDA 1KG</t>
        </is>
      </c>
      <c r="I209" t="inlineStr">
        <is>
          <t>ALIMENTOS</t>
        </is>
      </c>
      <c r="J209" t="n">
        <v>10</v>
      </c>
      <c r="K209" t="inlineStr">
        <is>
          <t>UN</t>
        </is>
      </c>
      <c r="L209" t="n">
        <v>53</v>
      </c>
      <c r="M209" t="n">
        <v>5.3</v>
      </c>
      <c r="N209" t="inlineStr">
        <is>
          <t>ALIMENTOS</t>
        </is>
      </c>
      <c r="O209" t="inlineStr">
        <is>
          <t>06/2026</t>
        </is>
      </c>
    </row>
    <row r="210">
      <c r="A210" t="n">
        <v>242164</v>
      </c>
      <c r="B210" t="n">
        <v>128</v>
      </c>
      <c r="C210" t="inlineStr">
        <is>
          <t>Love Cabaret</t>
        </is>
      </c>
      <c r="D210" t="inlineStr">
        <is>
          <t>DTK COMERCIO DE ALIMENTOS LTDA</t>
        </is>
      </c>
      <c r="E210" t="inlineStr">
        <is>
          <t>84747</t>
        </is>
      </c>
      <c r="F210" s="555" t="n">
        <v>46188</v>
      </c>
      <c r="G210" t="n">
        <v>20242</v>
      </c>
      <c r="H210" t="inlineStr">
        <is>
          <t>FEIJAO CARIOCA CAMIL C/2KG</t>
        </is>
      </c>
      <c r="I210" t="inlineStr">
        <is>
          <t>ALIMENTOS</t>
        </is>
      </c>
      <c r="J210" t="n">
        <v>5</v>
      </c>
      <c r="K210" t="inlineStr">
        <is>
          <t>PC</t>
        </is>
      </c>
      <c r="L210" t="n">
        <v>106.8</v>
      </c>
      <c r="M210" t="n">
        <v>21.36</v>
      </c>
      <c r="N210" t="inlineStr">
        <is>
          <t>ALIMENTOS</t>
        </is>
      </c>
      <c r="O210" t="inlineStr">
        <is>
          <t>06/2026</t>
        </is>
      </c>
    </row>
    <row r="211">
      <c r="A211" t="n">
        <v>242163</v>
      </c>
      <c r="B211" t="n">
        <v>128</v>
      </c>
      <c r="C211" t="inlineStr">
        <is>
          <t>Love Cabaret</t>
        </is>
      </c>
      <c r="D211" t="inlineStr">
        <is>
          <t>WPP COMERCIO DE CARNES LTDA</t>
        </is>
      </c>
      <c r="E211" t="inlineStr">
        <is>
          <t>79876</t>
        </is>
      </c>
      <c r="F211" s="555" t="n">
        <v>46184</v>
      </c>
      <c r="G211" t="n">
        <v>24259</v>
      </c>
      <c r="H211" t="inlineStr">
        <is>
          <t>FILE MIGNON 4/5 S/ CORDAO KG</t>
        </is>
      </c>
      <c r="I211" t="inlineStr">
        <is>
          <t>ALIMENTOS</t>
        </is>
      </c>
      <c r="J211" t="n">
        <v>31.6</v>
      </c>
      <c r="K211" t="inlineStr">
        <is>
          <t>KG</t>
        </is>
      </c>
      <c r="L211" t="n">
        <v>2559.28</v>
      </c>
      <c r="M211" t="n">
        <v>80.989873</v>
      </c>
      <c r="N211" t="inlineStr">
        <is>
          <t>ALIMENTOS</t>
        </is>
      </c>
      <c r="O211" t="inlineStr">
        <is>
          <t>06/2026</t>
        </is>
      </c>
    </row>
    <row r="212">
      <c r="A212" t="n">
        <v>242162</v>
      </c>
      <c r="B212" t="n">
        <v>128</v>
      </c>
      <c r="C212" t="inlineStr">
        <is>
          <t>Love Cabaret</t>
        </is>
      </c>
      <c r="D212" t="inlineStr">
        <is>
          <t>COLIBRI DISTRIBUIDORA</t>
        </is>
      </c>
      <c r="E212" t="inlineStr">
        <is>
          <t>149396</t>
        </is>
      </c>
      <c r="F212" s="555" t="n">
        <v>46188</v>
      </c>
      <c r="G212" t="n">
        <v>25215</v>
      </c>
      <c r="H212" t="inlineStr">
        <is>
          <t>MASSA DE GUIOZA C/20 FOLHAS DE 190G</t>
        </is>
      </c>
      <c r="I212" t="inlineStr">
        <is>
          <t>ALIMENTOS</t>
        </is>
      </c>
      <c r="J212" t="n">
        <v>20</v>
      </c>
      <c r="K212" t="inlineStr">
        <is>
          <t>PC</t>
        </is>
      </c>
      <c r="L212" t="n">
        <v>101.6</v>
      </c>
      <c r="M212" t="n">
        <v>5.08</v>
      </c>
      <c r="N212" t="inlineStr">
        <is>
          <t>ALIMENTOS</t>
        </is>
      </c>
      <c r="O212" t="inlineStr">
        <is>
          <t>06/2026</t>
        </is>
      </c>
    </row>
    <row r="213">
      <c r="A213" t="n">
        <v>242162</v>
      </c>
      <c r="B213" t="n">
        <v>128</v>
      </c>
      <c r="C213" t="inlineStr">
        <is>
          <t>Love Cabaret</t>
        </is>
      </c>
      <c r="D213" t="inlineStr">
        <is>
          <t>COLIBRI DISTRIBUIDORA</t>
        </is>
      </c>
      <c r="E213" t="inlineStr">
        <is>
          <t>149396</t>
        </is>
      </c>
      <c r="F213" s="555" t="n">
        <v>46188</v>
      </c>
      <c r="G213" t="n">
        <v>20121</v>
      </c>
      <c r="H213" t="inlineStr">
        <is>
          <t>MASSA ROLINHO PRIMAVERA 30 FOLHAS 20X450G</t>
        </is>
      </c>
      <c r="I213" t="inlineStr">
        <is>
          <t>ALIMENTOS</t>
        </is>
      </c>
      <c r="J213" t="n">
        <v>30</v>
      </c>
      <c r="K213" t="inlineStr">
        <is>
          <t>PC</t>
        </is>
      </c>
      <c r="L213" t="n">
        <v>413.4</v>
      </c>
      <c r="M213" t="n">
        <v>13.78</v>
      </c>
      <c r="N213" t="inlineStr">
        <is>
          <t>ALIMENTOS</t>
        </is>
      </c>
      <c r="O213" t="inlineStr">
        <is>
          <t>06/2026</t>
        </is>
      </c>
    </row>
    <row r="214">
      <c r="A214" t="n">
        <v>242162</v>
      </c>
      <c r="B214" t="n">
        <v>128</v>
      </c>
      <c r="C214" t="inlineStr">
        <is>
          <t>Love Cabaret</t>
        </is>
      </c>
      <c r="D214" t="inlineStr">
        <is>
          <t>COLIBRI DISTRIBUIDORA</t>
        </is>
      </c>
      <c r="E214" t="inlineStr">
        <is>
          <t>149396</t>
        </is>
      </c>
      <c r="F214" s="555" t="n">
        <v>46188</v>
      </c>
      <c r="G214" t="n">
        <v>25209</v>
      </c>
      <c r="H214" t="inlineStr">
        <is>
          <t>ARROZ REI ARTHUR GRAO CURTO PCT C/5KG</t>
        </is>
      </c>
      <c r="I214" t="inlineStr">
        <is>
          <t>ALIMENTOS</t>
        </is>
      </c>
      <c r="J214" t="n">
        <v>1</v>
      </c>
      <c r="K214" t="inlineStr">
        <is>
          <t>N/A</t>
        </is>
      </c>
      <c r="L214" t="n">
        <v>45</v>
      </c>
      <c r="M214" t="n">
        <v>45</v>
      </c>
      <c r="N214" t="inlineStr">
        <is>
          <t>ALIMENTOS</t>
        </is>
      </c>
      <c r="O214" t="inlineStr">
        <is>
          <t>06/2026</t>
        </is>
      </c>
    </row>
    <row r="215">
      <c r="A215" t="n">
        <v>242161</v>
      </c>
      <c r="B215" t="n">
        <v>128</v>
      </c>
      <c r="C215" t="inlineStr">
        <is>
          <t>Love Cabaret</t>
        </is>
      </c>
      <c r="D215" t="inlineStr">
        <is>
          <t>NOVA COMERCIAL PESCADOS LTDA</t>
        </is>
      </c>
      <c r="E215" t="inlineStr">
        <is>
          <t>34216</t>
        </is>
      </c>
      <c r="F215" s="555" t="n">
        <v>46183</v>
      </c>
      <c r="G215" t="n">
        <v>27692</v>
      </c>
      <c r="H215" t="inlineStr">
        <is>
          <t>CAMARAO CINZA 25/30 LIMPO EVISCERADO COM COLA KG</t>
        </is>
      </c>
      <c r="I215" t="inlineStr">
        <is>
          <t>ALIMENTOS</t>
        </is>
      </c>
      <c r="J215" t="n">
        <v>15</v>
      </c>
      <c r="K215" t="inlineStr">
        <is>
          <t>KG</t>
        </is>
      </c>
      <c r="L215" t="n">
        <v>1680</v>
      </c>
      <c r="M215" t="n">
        <v>112</v>
      </c>
      <c r="N215" t="inlineStr">
        <is>
          <t>ALIMENTOS</t>
        </is>
      </c>
      <c r="O215" t="inlineStr">
        <is>
          <t>06/2026</t>
        </is>
      </c>
    </row>
    <row r="216">
      <c r="A216" t="n">
        <v>242160</v>
      </c>
      <c r="B216" t="n">
        <v>128</v>
      </c>
      <c r="C216" t="inlineStr">
        <is>
          <t>Love Cabaret</t>
        </is>
      </c>
      <c r="D216" t="inlineStr">
        <is>
          <t>DISTRIBUIDORA E IMPORTADORA IRMAOS AVELINO S.A</t>
        </is>
      </c>
      <c r="E216" t="inlineStr">
        <is>
          <t>484718</t>
        </is>
      </c>
      <c r="F216" s="555" t="n">
        <v>46183</v>
      </c>
      <c r="G216" t="n">
        <v>19322</v>
      </c>
      <c r="H216" t="inlineStr">
        <is>
          <t>QUEIJO MUSSARELA SCALA KG</t>
        </is>
      </c>
      <c r="I216" t="inlineStr">
        <is>
          <t>ALIMENTOS</t>
        </is>
      </c>
      <c r="J216" t="n">
        <v>8.119999999999999</v>
      </c>
      <c r="K216" t="inlineStr">
        <is>
          <t>KG</t>
        </is>
      </c>
      <c r="L216" t="n">
        <v>385.94</v>
      </c>
      <c r="M216" t="n">
        <v>47.529557</v>
      </c>
      <c r="N216" t="inlineStr">
        <is>
          <t>ALIMENTOS</t>
        </is>
      </c>
      <c r="O216" t="inlineStr">
        <is>
          <t>06/2026</t>
        </is>
      </c>
    </row>
    <row r="217">
      <c r="A217" t="n">
        <v>242160</v>
      </c>
      <c r="B217" t="n">
        <v>128</v>
      </c>
      <c r="C217" t="inlineStr">
        <is>
          <t>Love Cabaret</t>
        </is>
      </c>
      <c r="D217" t="inlineStr">
        <is>
          <t>DISTRIBUIDORA E IMPORTADORA IRMAOS AVELINO S.A</t>
        </is>
      </c>
      <c r="E217" t="inlineStr">
        <is>
          <t>484718</t>
        </is>
      </c>
      <c r="F217" s="555" t="n">
        <v>46183</v>
      </c>
      <c r="G217" t="n">
        <v>19401</v>
      </c>
      <c r="H217" t="inlineStr">
        <is>
          <t>MANTEIGA SEM SAL SCALA KG</t>
        </is>
      </c>
      <c r="I217" t="inlineStr">
        <is>
          <t>ALIMENTOS</t>
        </is>
      </c>
      <c r="J217" t="n">
        <v>5</v>
      </c>
      <c r="K217" t="inlineStr">
        <is>
          <t>PT</t>
        </is>
      </c>
      <c r="L217" t="n">
        <v>928.15</v>
      </c>
      <c r="M217" t="n">
        <v>185.63</v>
      </c>
      <c r="N217" t="inlineStr">
        <is>
          <t>ALIMENTOS</t>
        </is>
      </c>
      <c r="O217" t="inlineStr">
        <is>
          <t>06/2026</t>
        </is>
      </c>
    </row>
    <row r="218">
      <c r="A218" t="n">
        <v>242159</v>
      </c>
      <c r="B218" t="n">
        <v>128</v>
      </c>
      <c r="C218" t="inlineStr">
        <is>
          <t>Love Cabaret</t>
        </is>
      </c>
      <c r="D218" t="inlineStr">
        <is>
          <t>MARIO PEDRO FELICIANO - HORTIFRUTI</t>
        </is>
      </c>
      <c r="E218" t="inlineStr">
        <is>
          <t>479518</t>
        </is>
      </c>
      <c r="F218" s="555" t="n">
        <v>46183</v>
      </c>
      <c r="G218" t="n">
        <v>19759</v>
      </c>
      <c r="H218" t="inlineStr">
        <is>
          <t>LARANJA BAHIA KG</t>
        </is>
      </c>
      <c r="I218" t="inlineStr">
        <is>
          <t>ALIMENTOS</t>
        </is>
      </c>
      <c r="J218" t="n">
        <v>10</v>
      </c>
      <c r="K218" t="inlineStr">
        <is>
          <t>KG</t>
        </is>
      </c>
      <c r="L218" t="n">
        <v>86.7</v>
      </c>
      <c r="M218" t="n">
        <v>8.67</v>
      </c>
      <c r="N218" t="inlineStr">
        <is>
          <t>ALIMENTOS</t>
        </is>
      </c>
      <c r="O218" t="inlineStr">
        <is>
          <t>06/2026</t>
        </is>
      </c>
    </row>
    <row r="219">
      <c r="A219" t="n">
        <v>242159</v>
      </c>
      <c r="B219" t="n">
        <v>128</v>
      </c>
      <c r="C219" t="inlineStr">
        <is>
          <t>Love Cabaret</t>
        </is>
      </c>
      <c r="D219" t="inlineStr">
        <is>
          <t>MARIO PEDRO FELICIANO - HORTIFRUTI</t>
        </is>
      </c>
      <c r="E219" t="inlineStr">
        <is>
          <t>479518</t>
        </is>
      </c>
      <c r="F219" s="555" t="n">
        <v>46183</v>
      </c>
      <c r="G219" t="n">
        <v>23359</v>
      </c>
      <c r="H219" t="inlineStr">
        <is>
          <t>LIMAO TAHITI KG</t>
        </is>
      </c>
      <c r="I219" t="inlineStr">
        <is>
          <t>ALIMENTOS</t>
        </is>
      </c>
      <c r="J219" t="n">
        <v>10</v>
      </c>
      <c r="K219" t="inlineStr">
        <is>
          <t>KG</t>
        </is>
      </c>
      <c r="L219" t="n">
        <v>21.9</v>
      </c>
      <c r="M219" t="n">
        <v>2.19</v>
      </c>
      <c r="N219" t="inlineStr">
        <is>
          <t>ALIMENTOS</t>
        </is>
      </c>
      <c r="O219" t="inlineStr">
        <is>
          <t>06/2026</t>
        </is>
      </c>
    </row>
    <row r="220">
      <c r="A220" t="n">
        <v>242159</v>
      </c>
      <c r="B220" t="n">
        <v>128</v>
      </c>
      <c r="C220" t="inlineStr">
        <is>
          <t>Love Cabaret</t>
        </is>
      </c>
      <c r="D220" t="inlineStr">
        <is>
          <t>MARIO PEDRO FELICIANO - HORTIFRUTI</t>
        </is>
      </c>
      <c r="E220" t="inlineStr">
        <is>
          <t>479518</t>
        </is>
      </c>
      <c r="F220" s="555" t="n">
        <v>46183</v>
      </c>
      <c r="G220" t="n">
        <v>24044</v>
      </c>
      <c r="H220" t="inlineStr">
        <is>
          <t>AMORA CONGELADA KG</t>
        </is>
      </c>
      <c r="I220" t="inlineStr">
        <is>
          <t>ALIMENTOS</t>
        </is>
      </c>
      <c r="J220" t="n">
        <v>5</v>
      </c>
      <c r="K220" t="inlineStr">
        <is>
          <t>Kg</t>
        </is>
      </c>
      <c r="L220" t="n">
        <v>90.65000000000001</v>
      </c>
      <c r="M220" t="n">
        <v>18.13</v>
      </c>
      <c r="N220" t="inlineStr">
        <is>
          <t>ALIMENTOS</t>
        </is>
      </c>
      <c r="O220" t="inlineStr">
        <is>
          <t>06/2026</t>
        </is>
      </c>
    </row>
    <row r="221">
      <c r="A221" t="n">
        <v>242158</v>
      </c>
      <c r="B221" t="n">
        <v>128</v>
      </c>
      <c r="C221" t="inlineStr">
        <is>
          <t>Love Cabaret</t>
        </is>
      </c>
      <c r="D221" t="inlineStr">
        <is>
          <t>CECILIA TSUYACO ARAKI SILVA LTDA</t>
        </is>
      </c>
      <c r="E221" t="inlineStr">
        <is>
          <t>393396</t>
        </is>
      </c>
      <c r="F221" s="555" t="n">
        <v>46183</v>
      </c>
      <c r="G221" t="n">
        <v>19751</v>
      </c>
      <c r="H221" t="inlineStr">
        <is>
          <t>LIMAO SICILIANO KG</t>
        </is>
      </c>
      <c r="I221" t="inlineStr">
        <is>
          <t>ALIMENTOS</t>
        </is>
      </c>
      <c r="J221" t="n">
        <v>10</v>
      </c>
      <c r="K221" t="inlineStr">
        <is>
          <t>KG</t>
        </is>
      </c>
      <c r="L221" t="n">
        <v>87.5</v>
      </c>
      <c r="M221" t="n">
        <v>8.75</v>
      </c>
      <c r="N221" t="inlineStr">
        <is>
          <t>ALIMENTOS</t>
        </is>
      </c>
      <c r="O221" t="inlineStr">
        <is>
          <t>06/2026</t>
        </is>
      </c>
    </row>
    <row r="222">
      <c r="A222" t="n">
        <v>242158</v>
      </c>
      <c r="B222" t="n">
        <v>128</v>
      </c>
      <c r="C222" t="inlineStr">
        <is>
          <t>Love Cabaret</t>
        </is>
      </c>
      <c r="D222" t="inlineStr">
        <is>
          <t>CECILIA TSUYACO ARAKI SILVA LTDA</t>
        </is>
      </c>
      <c r="E222" t="inlineStr">
        <is>
          <t>393396</t>
        </is>
      </c>
      <c r="F222" s="555" t="n">
        <v>46183</v>
      </c>
      <c r="G222" t="n">
        <v>23335</v>
      </c>
      <c r="H222" t="inlineStr">
        <is>
          <t>MORANGO KG</t>
        </is>
      </c>
      <c r="I222" t="inlineStr">
        <is>
          <t>ALIMENTOS</t>
        </is>
      </c>
      <c r="J222" t="n">
        <v>2</v>
      </c>
      <c r="K222" t="inlineStr">
        <is>
          <t>KG</t>
        </is>
      </c>
      <c r="L222" t="n">
        <v>80</v>
      </c>
      <c r="M222" t="n">
        <v>40</v>
      </c>
      <c r="N222" t="inlineStr">
        <is>
          <t>ALIMENTOS</t>
        </is>
      </c>
      <c r="O222" t="inlineStr">
        <is>
          <t>06/2026</t>
        </is>
      </c>
    </row>
    <row r="223">
      <c r="A223" t="n">
        <v>242158</v>
      </c>
      <c r="B223" t="n">
        <v>128</v>
      </c>
      <c r="C223" t="inlineStr">
        <is>
          <t>Love Cabaret</t>
        </is>
      </c>
      <c r="D223" t="inlineStr">
        <is>
          <t>CECILIA TSUYACO ARAKI SILVA LTDA</t>
        </is>
      </c>
      <c r="E223" t="inlineStr">
        <is>
          <t>393396</t>
        </is>
      </c>
      <c r="F223" s="555" t="n">
        <v>46183</v>
      </c>
      <c r="G223" t="n">
        <v>23390</v>
      </c>
      <c r="H223" t="inlineStr">
        <is>
          <t>BANANA DA TERRA KG</t>
        </is>
      </c>
      <c r="I223" t="inlineStr">
        <is>
          <t>ALIMENTOS</t>
        </is>
      </c>
      <c r="J223" t="n">
        <v>1</v>
      </c>
      <c r="K223" t="inlineStr">
        <is>
          <t>KG</t>
        </is>
      </c>
      <c r="L223" t="n">
        <v>8</v>
      </c>
      <c r="M223" t="n">
        <v>8</v>
      </c>
      <c r="N223" t="inlineStr">
        <is>
          <t>ALIMENTOS</t>
        </is>
      </c>
      <c r="O223" t="inlineStr">
        <is>
          <t>06/2026</t>
        </is>
      </c>
    </row>
    <row r="224">
      <c r="A224" t="n">
        <v>242157</v>
      </c>
      <c r="B224" t="n">
        <v>128</v>
      </c>
      <c r="C224" t="inlineStr">
        <is>
          <t>Love Cabaret</t>
        </is>
      </c>
      <c r="D224" t="inlineStr">
        <is>
          <t>MARIO PEDRO FELICIANO - HORTIFRUTI</t>
        </is>
      </c>
      <c r="E224" t="inlineStr">
        <is>
          <t>479705</t>
        </is>
      </c>
      <c r="F224" s="555" t="n">
        <v>46184</v>
      </c>
      <c r="G224" t="n">
        <v>24509</v>
      </c>
      <c r="H224" t="inlineStr">
        <is>
          <t>CEBOLA BRANCA KG</t>
        </is>
      </c>
      <c r="I224" t="inlineStr">
        <is>
          <t>ALIMENTOS</t>
        </is>
      </c>
      <c r="J224" t="n">
        <v>10</v>
      </c>
      <c r="K224" t="inlineStr">
        <is>
          <t>KG</t>
        </is>
      </c>
      <c r="L224" t="n">
        <v>38.7</v>
      </c>
      <c r="M224" t="n">
        <v>3.87</v>
      </c>
      <c r="N224" t="inlineStr">
        <is>
          <t>ALIMENTOS</t>
        </is>
      </c>
      <c r="O224" t="inlineStr">
        <is>
          <t>06/2026</t>
        </is>
      </c>
    </row>
    <row r="225">
      <c r="A225" t="n">
        <v>242157</v>
      </c>
      <c r="B225" t="n">
        <v>128</v>
      </c>
      <c r="C225" t="inlineStr">
        <is>
          <t>Love Cabaret</t>
        </is>
      </c>
      <c r="D225" t="inlineStr">
        <is>
          <t>MARIO PEDRO FELICIANO - HORTIFRUTI</t>
        </is>
      </c>
      <c r="E225" t="inlineStr">
        <is>
          <t>479705</t>
        </is>
      </c>
      <c r="F225" s="555" t="n">
        <v>46184</v>
      </c>
      <c r="G225" t="n">
        <v>19477</v>
      </c>
      <c r="H225" t="inlineStr">
        <is>
          <t>MANJERICAO ROXO KG</t>
        </is>
      </c>
      <c r="I225" t="inlineStr">
        <is>
          <t>ALIMENTOS</t>
        </is>
      </c>
      <c r="J225" t="n">
        <v>0.2</v>
      </c>
      <c r="K225" t="inlineStr">
        <is>
          <t>KG</t>
        </is>
      </c>
      <c r="L225" t="n">
        <v>15.95</v>
      </c>
      <c r="M225" t="n">
        <v>79.75</v>
      </c>
      <c r="N225" t="inlineStr">
        <is>
          <t>ALIMENTOS</t>
        </is>
      </c>
      <c r="O225" t="inlineStr">
        <is>
          <t>06/2026</t>
        </is>
      </c>
    </row>
    <row r="226">
      <c r="A226" t="n">
        <v>242157</v>
      </c>
      <c r="B226" t="n">
        <v>128</v>
      </c>
      <c r="C226" t="inlineStr">
        <is>
          <t>Love Cabaret</t>
        </is>
      </c>
      <c r="D226" t="inlineStr">
        <is>
          <t>MARIO PEDRO FELICIANO - HORTIFRUTI</t>
        </is>
      </c>
      <c r="E226" t="inlineStr">
        <is>
          <t>479705</t>
        </is>
      </c>
      <c r="F226" s="555" t="n">
        <v>46184</v>
      </c>
      <c r="G226" t="n">
        <v>29205</v>
      </c>
      <c r="H226" t="inlineStr">
        <is>
          <t xml:space="preserve">BATATA BARRACA GRAUDA </t>
        </is>
      </c>
      <c r="I226" t="inlineStr">
        <is>
          <t>ALIMENTOS</t>
        </is>
      </c>
      <c r="J226" t="n">
        <v>15</v>
      </c>
      <c r="K226" t="inlineStr">
        <is>
          <t>KG</t>
        </is>
      </c>
      <c r="L226" t="n">
        <v>104.85</v>
      </c>
      <c r="M226" t="n">
        <v>6.99</v>
      </c>
      <c r="N226" t="inlineStr">
        <is>
          <t>ALIMENTOS</t>
        </is>
      </c>
      <c r="O226" t="inlineStr">
        <is>
          <t>06/2026</t>
        </is>
      </c>
    </row>
    <row r="227">
      <c r="A227" t="n">
        <v>242157</v>
      </c>
      <c r="B227" t="n">
        <v>128</v>
      </c>
      <c r="C227" t="inlineStr">
        <is>
          <t>Love Cabaret</t>
        </is>
      </c>
      <c r="D227" t="inlineStr">
        <is>
          <t>MARIO PEDRO FELICIANO - HORTIFRUTI</t>
        </is>
      </c>
      <c r="E227" t="inlineStr">
        <is>
          <t>479705</t>
        </is>
      </c>
      <c r="F227" s="555" t="n">
        <v>46184</v>
      </c>
      <c r="G227" t="n">
        <v>25555</v>
      </c>
      <c r="H227" t="inlineStr">
        <is>
          <t>BATATA LAVADA KG</t>
        </is>
      </c>
      <c r="I227" t="inlineStr">
        <is>
          <t>ALIMENTOS</t>
        </is>
      </c>
      <c r="J227" t="n">
        <v>20</v>
      </c>
      <c r="K227" t="inlineStr">
        <is>
          <t>KG</t>
        </is>
      </c>
      <c r="L227" t="n">
        <v>176.8</v>
      </c>
      <c r="M227" t="n">
        <v>8.84</v>
      </c>
      <c r="N227" t="inlineStr">
        <is>
          <t>ALIMENTOS</t>
        </is>
      </c>
      <c r="O227" t="inlineStr">
        <is>
          <t>06/2026</t>
        </is>
      </c>
    </row>
    <row r="228">
      <c r="A228" t="n">
        <v>242156</v>
      </c>
      <c r="B228" t="n">
        <v>128</v>
      </c>
      <c r="C228" t="inlineStr">
        <is>
          <t>Love Cabaret</t>
        </is>
      </c>
      <c r="D228" t="inlineStr">
        <is>
          <t>CECILIA TSUYACO ARAKI SILVA LTDA</t>
        </is>
      </c>
      <c r="E228" t="inlineStr">
        <is>
          <t>393482</t>
        </is>
      </c>
      <c r="F228" s="555" t="n">
        <v>46184</v>
      </c>
      <c r="G228" t="n">
        <v>19635</v>
      </c>
      <c r="H228" t="inlineStr">
        <is>
          <t>BATATA DOCE ROSADA KG</t>
        </is>
      </c>
      <c r="I228" t="inlineStr">
        <is>
          <t>ALIMENTOS</t>
        </is>
      </c>
      <c r="J228" t="n">
        <v>6</v>
      </c>
      <c r="K228" t="inlineStr">
        <is>
          <t>KG</t>
        </is>
      </c>
      <c r="L228" t="n">
        <v>27</v>
      </c>
      <c r="M228" t="n">
        <v>4.5</v>
      </c>
      <c r="N228" t="inlineStr">
        <is>
          <t>ALIMENTOS</t>
        </is>
      </c>
      <c r="O228" t="inlineStr">
        <is>
          <t>06/2026</t>
        </is>
      </c>
    </row>
    <row r="229">
      <c r="A229" t="n">
        <v>242156</v>
      </c>
      <c r="B229" t="n">
        <v>128</v>
      </c>
      <c r="C229" t="inlineStr">
        <is>
          <t>Love Cabaret</t>
        </is>
      </c>
      <c r="D229" t="inlineStr">
        <is>
          <t>CECILIA TSUYACO ARAKI SILVA LTDA</t>
        </is>
      </c>
      <c r="E229" t="inlineStr">
        <is>
          <t>393482</t>
        </is>
      </c>
      <c r="F229" s="555" t="n">
        <v>46184</v>
      </c>
      <c r="G229" t="n">
        <v>19589</v>
      </c>
      <c r="H229" t="inlineStr">
        <is>
          <t>PEPINO JAPONES KG</t>
        </is>
      </c>
      <c r="I229" t="inlineStr">
        <is>
          <t>ALIMENTOS</t>
        </is>
      </c>
      <c r="J229" t="n">
        <v>0.8</v>
      </c>
      <c r="K229" t="inlineStr">
        <is>
          <t>KG</t>
        </is>
      </c>
      <c r="L229" t="n">
        <v>7.6</v>
      </c>
      <c r="M229" t="n">
        <v>9.5</v>
      </c>
      <c r="N229" t="inlineStr">
        <is>
          <t>ALIMENTOS</t>
        </is>
      </c>
      <c r="O229" t="inlineStr">
        <is>
          <t>06/2026</t>
        </is>
      </c>
    </row>
    <row r="230">
      <c r="A230" t="n">
        <v>242156</v>
      </c>
      <c r="B230" t="n">
        <v>128</v>
      </c>
      <c r="C230" t="inlineStr">
        <is>
          <t>Love Cabaret</t>
        </is>
      </c>
      <c r="D230" t="inlineStr">
        <is>
          <t>CECILIA TSUYACO ARAKI SILVA LTDA</t>
        </is>
      </c>
      <c r="E230" t="inlineStr">
        <is>
          <t>393482</t>
        </is>
      </c>
      <c r="F230" s="555" t="n">
        <v>46184</v>
      </c>
      <c r="G230" t="n">
        <v>19532</v>
      </c>
      <c r="H230" t="inlineStr">
        <is>
          <t>TOMATE SALADA ITALIANO KG</t>
        </is>
      </c>
      <c r="I230" t="inlineStr">
        <is>
          <t>ALIMENTOS</t>
        </is>
      </c>
      <c r="J230" t="n">
        <v>5</v>
      </c>
      <c r="K230" t="inlineStr">
        <is>
          <t>KG</t>
        </is>
      </c>
      <c r="L230" t="n">
        <v>55</v>
      </c>
      <c r="M230" t="n">
        <v>11</v>
      </c>
      <c r="N230" t="inlineStr">
        <is>
          <t>ALIMENTOS</t>
        </is>
      </c>
      <c r="O230" t="inlineStr">
        <is>
          <t>06/2026</t>
        </is>
      </c>
    </row>
    <row r="231">
      <c r="A231" t="n">
        <v>242156</v>
      </c>
      <c r="B231" t="n">
        <v>128</v>
      </c>
      <c r="C231" t="inlineStr">
        <is>
          <t>Love Cabaret</t>
        </is>
      </c>
      <c r="D231" t="inlineStr">
        <is>
          <t>CECILIA TSUYACO ARAKI SILVA LTDA</t>
        </is>
      </c>
      <c r="E231" t="inlineStr">
        <is>
          <t>393482</t>
        </is>
      </c>
      <c r="F231" s="555" t="n">
        <v>46184</v>
      </c>
      <c r="G231" t="n">
        <v>19472</v>
      </c>
      <c r="H231" t="inlineStr">
        <is>
          <t>RUCULA KG</t>
        </is>
      </c>
      <c r="I231" t="inlineStr">
        <is>
          <t>ALIMENTOS</t>
        </is>
      </c>
      <c r="J231" t="n">
        <v>1</v>
      </c>
      <c r="K231" t="inlineStr">
        <is>
          <t>KG</t>
        </is>
      </c>
      <c r="L231" t="n">
        <v>18</v>
      </c>
      <c r="M231" t="n">
        <v>18</v>
      </c>
      <c r="N231" t="inlineStr">
        <is>
          <t>ALIMENTOS</t>
        </is>
      </c>
      <c r="O231" t="inlineStr">
        <is>
          <t>06/2026</t>
        </is>
      </c>
    </row>
    <row r="232">
      <c r="A232" t="n">
        <v>242156</v>
      </c>
      <c r="B232" t="n">
        <v>128</v>
      </c>
      <c r="C232" t="inlineStr">
        <is>
          <t>Love Cabaret</t>
        </is>
      </c>
      <c r="D232" t="inlineStr">
        <is>
          <t>CECILIA TSUYACO ARAKI SILVA LTDA</t>
        </is>
      </c>
      <c r="E232" t="inlineStr">
        <is>
          <t>393482</t>
        </is>
      </c>
      <c r="F232" s="555" t="n">
        <v>46184</v>
      </c>
      <c r="G232" t="n">
        <v>19503</v>
      </c>
      <c r="H232" t="inlineStr">
        <is>
          <t>ALFACE CRESPA KG</t>
        </is>
      </c>
      <c r="I232" t="inlineStr">
        <is>
          <t>ALIMENTOS</t>
        </is>
      </c>
      <c r="J232" t="n">
        <v>1</v>
      </c>
      <c r="K232" t="inlineStr">
        <is>
          <t>KG</t>
        </is>
      </c>
      <c r="L232" t="n">
        <v>12</v>
      </c>
      <c r="M232" t="n">
        <v>12</v>
      </c>
      <c r="N232" t="inlineStr">
        <is>
          <t>ALIMENTOS</t>
        </is>
      </c>
      <c r="O232" t="inlineStr">
        <is>
          <t>06/2026</t>
        </is>
      </c>
    </row>
    <row r="233">
      <c r="A233" t="n">
        <v>242156</v>
      </c>
      <c r="B233" t="n">
        <v>128</v>
      </c>
      <c r="C233" t="inlineStr">
        <is>
          <t>Love Cabaret</t>
        </is>
      </c>
      <c r="D233" t="inlineStr">
        <is>
          <t>CECILIA TSUYACO ARAKI SILVA LTDA</t>
        </is>
      </c>
      <c r="E233" t="inlineStr">
        <is>
          <t>393482</t>
        </is>
      </c>
      <c r="F233" s="555" t="n">
        <v>46184</v>
      </c>
      <c r="G233" t="n">
        <v>19527</v>
      </c>
      <c r="H233" t="inlineStr">
        <is>
          <t>VAGEM HOLANDESA KG</t>
        </is>
      </c>
      <c r="I233" t="inlineStr">
        <is>
          <t>ALIMENTOS</t>
        </is>
      </c>
      <c r="J233" t="n">
        <v>1</v>
      </c>
      <c r="K233" t="inlineStr">
        <is>
          <t>KG</t>
        </is>
      </c>
      <c r="L233" t="n">
        <v>30</v>
      </c>
      <c r="M233" t="n">
        <v>30</v>
      </c>
      <c r="N233" t="inlineStr">
        <is>
          <t>ALIMENTOS</t>
        </is>
      </c>
      <c r="O233" t="inlineStr">
        <is>
          <t>06/2026</t>
        </is>
      </c>
    </row>
    <row r="234">
      <c r="A234" t="n">
        <v>242156</v>
      </c>
      <c r="B234" t="n">
        <v>128</v>
      </c>
      <c r="C234" t="inlineStr">
        <is>
          <t>Love Cabaret</t>
        </is>
      </c>
      <c r="D234" t="inlineStr">
        <is>
          <t>CECILIA TSUYACO ARAKI SILVA LTDA</t>
        </is>
      </c>
      <c r="E234" t="inlineStr">
        <is>
          <t>393482</t>
        </is>
      </c>
      <c r="F234" s="555" t="n">
        <v>46184</v>
      </c>
      <c r="G234" t="n">
        <v>19485</v>
      </c>
      <c r="H234" t="inlineStr">
        <is>
          <t>ENDRO DILL KG</t>
        </is>
      </c>
      <c r="I234" t="inlineStr">
        <is>
          <t>ALIMENTOS</t>
        </is>
      </c>
      <c r="J234" t="n">
        <v>0.2</v>
      </c>
      <c r="K234" t="inlineStr">
        <is>
          <t>KG</t>
        </is>
      </c>
      <c r="L234" t="n">
        <v>16</v>
      </c>
      <c r="M234" t="n">
        <v>80</v>
      </c>
      <c r="N234" t="inlineStr">
        <is>
          <t>ALIMENTOS</t>
        </is>
      </c>
      <c r="O234" t="inlineStr">
        <is>
          <t>06/2026</t>
        </is>
      </c>
    </row>
    <row r="235">
      <c r="A235" t="n">
        <v>242156</v>
      </c>
      <c r="B235" t="n">
        <v>128</v>
      </c>
      <c r="C235" t="inlineStr">
        <is>
          <t>Love Cabaret</t>
        </is>
      </c>
      <c r="D235" t="inlineStr">
        <is>
          <t>CECILIA TSUYACO ARAKI SILVA LTDA</t>
        </is>
      </c>
      <c r="E235" t="inlineStr">
        <is>
          <t>393482</t>
        </is>
      </c>
      <c r="F235" s="555" t="n">
        <v>46184</v>
      </c>
      <c r="G235" t="n">
        <v>24037</v>
      </c>
      <c r="H235" t="inlineStr">
        <is>
          <t>ALHO TRITURADO FRITO</t>
        </is>
      </c>
      <c r="I235" t="inlineStr">
        <is>
          <t>ALIMENTOS</t>
        </is>
      </c>
      <c r="J235" t="n">
        <v>2</v>
      </c>
      <c r="K235" t="inlineStr">
        <is>
          <t>KG</t>
        </is>
      </c>
      <c r="L235" t="n">
        <v>35</v>
      </c>
      <c r="M235" t="n">
        <v>17.5</v>
      </c>
      <c r="N235" t="inlineStr">
        <is>
          <t>ALIMENTOS</t>
        </is>
      </c>
      <c r="O235" t="inlineStr">
        <is>
          <t>06/2026</t>
        </is>
      </c>
    </row>
    <row r="236">
      <c r="A236" t="n">
        <v>242156</v>
      </c>
      <c r="B236" t="n">
        <v>128</v>
      </c>
      <c r="C236" t="inlineStr">
        <is>
          <t>Love Cabaret</t>
        </is>
      </c>
      <c r="D236" t="inlineStr">
        <is>
          <t>CECILIA TSUYACO ARAKI SILVA LTDA</t>
        </is>
      </c>
      <c r="E236" t="inlineStr">
        <is>
          <t>393482</t>
        </is>
      </c>
      <c r="F236" s="555" t="n">
        <v>46184</v>
      </c>
      <c r="G236" t="n">
        <v>19502</v>
      </c>
      <c r="H236" t="inlineStr">
        <is>
          <t>ALFACE CRESPA ROXA KG</t>
        </is>
      </c>
      <c r="I236" t="inlineStr">
        <is>
          <t>ALIMENTOS</t>
        </is>
      </c>
      <c r="J236" t="n">
        <v>1</v>
      </c>
      <c r="K236" t="inlineStr">
        <is>
          <t>KG</t>
        </is>
      </c>
      <c r="L236" t="n">
        <v>17</v>
      </c>
      <c r="M236" t="n">
        <v>17</v>
      </c>
      <c r="N236" t="inlineStr">
        <is>
          <t>ALIMENTOS</t>
        </is>
      </c>
      <c r="O236" t="inlineStr">
        <is>
          <t>06/2026</t>
        </is>
      </c>
    </row>
    <row r="237">
      <c r="A237" t="n">
        <v>242156</v>
      </c>
      <c r="B237" t="n">
        <v>128</v>
      </c>
      <c r="C237" t="inlineStr">
        <is>
          <t>Love Cabaret</t>
        </is>
      </c>
      <c r="D237" t="inlineStr">
        <is>
          <t>CECILIA TSUYACO ARAKI SILVA LTDA</t>
        </is>
      </c>
      <c r="E237" t="inlineStr">
        <is>
          <t>393482</t>
        </is>
      </c>
      <c r="F237" s="555" t="n">
        <v>46184</v>
      </c>
      <c r="G237" t="n">
        <v>19480</v>
      </c>
      <c r="H237" t="inlineStr">
        <is>
          <t>HORTELA HIDROPONICA KG</t>
        </is>
      </c>
      <c r="I237" t="inlineStr">
        <is>
          <t>ALIMENTOS</t>
        </is>
      </c>
      <c r="J237" t="n">
        <v>0.5</v>
      </c>
      <c r="K237" t="inlineStr">
        <is>
          <t>KG</t>
        </is>
      </c>
      <c r="L237" t="n">
        <v>11.5</v>
      </c>
      <c r="M237" t="n">
        <v>23</v>
      </c>
      <c r="N237" t="inlineStr">
        <is>
          <t>ALIMENTOS</t>
        </is>
      </c>
      <c r="O237" t="inlineStr">
        <is>
          <t>06/2026</t>
        </is>
      </c>
    </row>
    <row r="238">
      <c r="A238" t="n">
        <v>242156</v>
      </c>
      <c r="B238" t="n">
        <v>128</v>
      </c>
      <c r="C238" t="inlineStr">
        <is>
          <t>Love Cabaret</t>
        </is>
      </c>
      <c r="D238" t="inlineStr">
        <is>
          <t>CECILIA TSUYACO ARAKI SILVA LTDA</t>
        </is>
      </c>
      <c r="E238" t="inlineStr">
        <is>
          <t>393482</t>
        </is>
      </c>
      <c r="F238" s="555" t="n">
        <v>46184</v>
      </c>
      <c r="G238" t="n">
        <v>19476</v>
      </c>
      <c r="H238" t="inlineStr">
        <is>
          <t>MANJERICAO KG</t>
        </is>
      </c>
      <c r="I238" t="inlineStr">
        <is>
          <t>ALIMENTOS</t>
        </is>
      </c>
      <c r="J238" t="n">
        <v>0.2</v>
      </c>
      <c r="K238" t="inlineStr">
        <is>
          <t>KG</t>
        </is>
      </c>
      <c r="L238" t="n">
        <v>13</v>
      </c>
      <c r="M238" t="n">
        <v>65</v>
      </c>
      <c r="N238" t="inlineStr">
        <is>
          <t>ALIMENTOS</t>
        </is>
      </c>
      <c r="O238" t="inlineStr">
        <is>
          <t>06/2026</t>
        </is>
      </c>
    </row>
    <row r="239">
      <c r="A239" t="n">
        <v>242156</v>
      </c>
      <c r="B239" t="n">
        <v>128</v>
      </c>
      <c r="C239" t="inlineStr">
        <is>
          <t>Love Cabaret</t>
        </is>
      </c>
      <c r="D239" t="inlineStr">
        <is>
          <t>CECILIA TSUYACO ARAKI SILVA LTDA</t>
        </is>
      </c>
      <c r="E239" t="inlineStr">
        <is>
          <t>393482</t>
        </is>
      </c>
      <c r="F239" s="555" t="n">
        <v>46184</v>
      </c>
      <c r="G239" t="n">
        <v>23113</v>
      </c>
      <c r="H239" t="inlineStr">
        <is>
          <t>SALSA KG</t>
        </is>
      </c>
      <c r="I239" t="inlineStr">
        <is>
          <t>ALIMENTOS</t>
        </is>
      </c>
      <c r="J239" t="n">
        <v>0.5</v>
      </c>
      <c r="K239" t="inlineStr">
        <is>
          <t>KG</t>
        </is>
      </c>
      <c r="L239" t="n">
        <v>3.75</v>
      </c>
      <c r="M239" t="n">
        <v>7.5</v>
      </c>
      <c r="N239" t="inlineStr">
        <is>
          <t>ALIMENTOS</t>
        </is>
      </c>
      <c r="O239" t="inlineStr">
        <is>
          <t>06/2026</t>
        </is>
      </c>
    </row>
    <row r="240">
      <c r="A240" t="n">
        <v>242155</v>
      </c>
      <c r="B240" t="n">
        <v>128</v>
      </c>
      <c r="C240" t="inlineStr">
        <is>
          <t>Love Cabaret</t>
        </is>
      </c>
      <c r="D240" t="inlineStr">
        <is>
          <t>WINES4U COMÉRCIO, IMPORTAÇÃO E EXPORTAÇÃO DE VINHOS LTDA</t>
        </is>
      </c>
      <c r="E240" t="inlineStr">
        <is>
          <t>15455</t>
        </is>
      </c>
      <c r="F240" s="555" t="n">
        <v>46184</v>
      </c>
      <c r="G240" t="n">
        <v>25437</v>
      </c>
      <c r="H240" t="inlineStr">
        <is>
          <t>GIGI ROSATO SANGIOVESE 2020 FATORIE PARRI 750ML</t>
        </is>
      </c>
      <c r="I240" t="inlineStr">
        <is>
          <t>BEBIDAS</t>
        </is>
      </c>
      <c r="J240" t="n">
        <v>7</v>
      </c>
      <c r="K240" t="inlineStr">
        <is>
          <t>GR</t>
        </is>
      </c>
      <c r="L240" t="n">
        <v>803.25</v>
      </c>
      <c r="M240" t="n">
        <v>114.75</v>
      </c>
      <c r="N240" t="inlineStr">
        <is>
          <t>BEBIDAS</t>
        </is>
      </c>
      <c r="O240" t="inlineStr">
        <is>
          <t>06/2026</t>
        </is>
      </c>
    </row>
    <row r="241">
      <c r="A241" t="n">
        <v>240844</v>
      </c>
      <c r="B241" t="n">
        <v>128</v>
      </c>
      <c r="C241" t="inlineStr">
        <is>
          <t>Love Cabaret</t>
        </is>
      </c>
      <c r="D241" t="inlineStr">
        <is>
          <t>DTK COMERCIO DE ALIMENTOS LTDA</t>
        </is>
      </c>
      <c r="E241" t="inlineStr">
        <is>
          <t>83659</t>
        </is>
      </c>
      <c r="F241" s="555" t="n">
        <v>46182</v>
      </c>
      <c r="G241" t="n">
        <v>25325</v>
      </c>
      <c r="H241" t="inlineStr">
        <is>
          <t>CHOCOLATE CALLEBAUT BELGA BRANCO VELVET 32% C/2,01KG</t>
        </is>
      </c>
      <c r="I241" t="inlineStr">
        <is>
          <t>ALIMENTOS</t>
        </is>
      </c>
      <c r="J241" t="n">
        <v>2</v>
      </c>
      <c r="K241" t="inlineStr">
        <is>
          <t>PC</t>
        </is>
      </c>
      <c r="L241" t="n">
        <v>666.1</v>
      </c>
      <c r="M241" t="n">
        <v>333.05</v>
      </c>
      <c r="N241" t="inlineStr">
        <is>
          <t>ALIMENTOS</t>
        </is>
      </c>
      <c r="O241" t="inlineStr">
        <is>
          <t>06/2026</t>
        </is>
      </c>
    </row>
    <row r="242">
      <c r="A242" t="n">
        <v>240844</v>
      </c>
      <c r="B242" t="n">
        <v>128</v>
      </c>
      <c r="C242" t="inlineStr">
        <is>
          <t>Love Cabaret</t>
        </is>
      </c>
      <c r="D242" t="inlineStr">
        <is>
          <t>DTK COMERCIO DE ALIMENTOS LTDA</t>
        </is>
      </c>
      <c r="E242" t="inlineStr">
        <is>
          <t>83659</t>
        </is>
      </c>
      <c r="F242" s="555" t="n">
        <v>46182</v>
      </c>
      <c r="G242" t="n">
        <v>19421</v>
      </c>
      <c r="H242" t="inlineStr">
        <is>
          <t>LEITE INTEGRAL ITALAC C/12</t>
        </is>
      </c>
      <c r="I242" t="inlineStr">
        <is>
          <t>ALIMENTOS</t>
        </is>
      </c>
      <c r="J242" t="n">
        <v>12</v>
      </c>
      <c r="K242" t="inlineStr">
        <is>
          <t>CX</t>
        </is>
      </c>
      <c r="L242" t="n">
        <v>81.84</v>
      </c>
      <c r="M242" t="n">
        <v>6.82</v>
      </c>
      <c r="N242" t="inlineStr">
        <is>
          <t>ALIMENTOS</t>
        </is>
      </c>
      <c r="O242" t="inlineStr">
        <is>
          <t>06/2026</t>
        </is>
      </c>
    </row>
    <row r="243">
      <c r="A243" t="n">
        <v>240844</v>
      </c>
      <c r="B243" t="n">
        <v>128</v>
      </c>
      <c r="C243" t="inlineStr">
        <is>
          <t>Love Cabaret</t>
        </is>
      </c>
      <c r="D243" t="inlineStr">
        <is>
          <t>DTK COMERCIO DE ALIMENTOS LTDA</t>
        </is>
      </c>
      <c r="E243" t="inlineStr">
        <is>
          <t>83659</t>
        </is>
      </c>
      <c r="F243" s="555" t="n">
        <v>46182</v>
      </c>
      <c r="G243" t="n">
        <v>20809</v>
      </c>
      <c r="H243" t="inlineStr">
        <is>
          <t>CAFE PILAO ALMOFADA 500G</t>
        </is>
      </c>
      <c r="I243" t="inlineStr">
        <is>
          <t>ALIMENTOS</t>
        </is>
      </c>
      <c r="J243" t="n">
        <v>8</v>
      </c>
      <c r="K243" t="inlineStr">
        <is>
          <t>UN</t>
        </is>
      </c>
      <c r="L243" t="n">
        <v>239.92</v>
      </c>
      <c r="M243" t="n">
        <v>29.99</v>
      </c>
      <c r="N243" t="inlineStr">
        <is>
          <t>ALIMENTOS</t>
        </is>
      </c>
      <c r="O243" t="inlineStr">
        <is>
          <t>06/2026</t>
        </is>
      </c>
    </row>
    <row r="244">
      <c r="A244" t="n">
        <v>240842</v>
      </c>
      <c r="B244" t="n">
        <v>128</v>
      </c>
      <c r="C244" t="inlineStr">
        <is>
          <t>Love Cabaret</t>
        </is>
      </c>
      <c r="D244" t="inlineStr">
        <is>
          <t xml:space="preserve">LATICINIOS FIOR DITALIA LTDA </t>
        </is>
      </c>
      <c r="E244" t="inlineStr">
        <is>
          <t>45095</t>
        </is>
      </c>
      <c r="F244" s="555" t="n">
        <v>46188</v>
      </c>
      <c r="G244" t="n">
        <v>25288</v>
      </c>
      <c r="H244" t="inlineStr">
        <is>
          <t>BURRATA 110G C/5 DE 550 GR UN</t>
        </is>
      </c>
      <c r="I244" t="inlineStr">
        <is>
          <t>ALIMENTOS</t>
        </is>
      </c>
      <c r="J244" t="n">
        <v>5</v>
      </c>
      <c r="K244" t="inlineStr">
        <is>
          <t>UN</t>
        </is>
      </c>
      <c r="L244" t="n">
        <v>326.75</v>
      </c>
      <c r="M244" t="n">
        <v>65.34999999999999</v>
      </c>
      <c r="N244" t="inlineStr">
        <is>
          <t>ALIMENTOS</t>
        </is>
      </c>
      <c r="O244" t="inlineStr">
        <is>
          <t>06/2026</t>
        </is>
      </c>
    </row>
    <row r="245">
      <c r="A245" t="n">
        <v>240841</v>
      </c>
      <c r="B245" t="n">
        <v>128</v>
      </c>
      <c r="C245" t="inlineStr">
        <is>
          <t>Love Cabaret</t>
        </is>
      </c>
      <c r="D245" t="inlineStr">
        <is>
          <t>PSSS LTDA</t>
        </is>
      </c>
      <c r="E245" t="inlineStr">
        <is>
          <t>235</t>
        </is>
      </c>
      <c r="F245" s="555" t="n">
        <v>46190</v>
      </c>
      <c r="G245" t="n">
        <v>17342</v>
      </c>
      <c r="H245" t="inlineStr">
        <is>
          <t>PAPEL HIGIENICO ROLAO PREMIUM SULLEG 300M C/8UN</t>
        </is>
      </c>
      <c r="I245" t="inlineStr">
        <is>
          <t>DESCARTAVEIS/HIGIENE E LIMPEZA</t>
        </is>
      </c>
      <c r="J245" t="n">
        <v>1</v>
      </c>
      <c r="K245" t="inlineStr">
        <is>
          <t>FR</t>
        </is>
      </c>
      <c r="L245" t="n">
        <v>34.23</v>
      </c>
      <c r="M245" t="n">
        <v>34.23</v>
      </c>
      <c r="N245" t="inlineStr">
        <is>
          <t>DESCARTAVEIS</t>
        </is>
      </c>
      <c r="O245" t="inlineStr">
        <is>
          <t>06/2026</t>
        </is>
      </c>
    </row>
    <row r="246">
      <c r="A246" t="n">
        <v>240841</v>
      </c>
      <c r="B246" t="n">
        <v>128</v>
      </c>
      <c r="C246" t="inlineStr">
        <is>
          <t>Love Cabaret</t>
        </is>
      </c>
      <c r="D246" t="inlineStr">
        <is>
          <t>PSSS LTDA</t>
        </is>
      </c>
      <c r="E246" t="inlineStr">
        <is>
          <t>235</t>
        </is>
      </c>
      <c r="F246" s="555" t="n">
        <v>46190</v>
      </c>
      <c r="G246" t="n">
        <v>17196</v>
      </c>
      <c r="H246" t="inlineStr">
        <is>
          <t xml:space="preserve">ESPONJA DUPLA FACE TININDO 3M C/10 UN </t>
        </is>
      </c>
      <c r="I246" t="inlineStr">
        <is>
          <t>DESCARTAVEIS/HIGIENE E LIMPEZA</t>
        </is>
      </c>
      <c r="J246" t="n">
        <v>2</v>
      </c>
      <c r="K246" t="inlineStr">
        <is>
          <t>PC</t>
        </is>
      </c>
      <c r="L246" t="n">
        <v>12.76</v>
      </c>
      <c r="M246" t="n">
        <v>6.38</v>
      </c>
      <c r="N246" t="inlineStr">
        <is>
          <t>DESCARTAVEIS</t>
        </is>
      </c>
      <c r="O246" t="inlineStr">
        <is>
          <t>06/2026</t>
        </is>
      </c>
    </row>
    <row r="247">
      <c r="A247" t="n">
        <v>240841</v>
      </c>
      <c r="B247" t="n">
        <v>128</v>
      </c>
      <c r="C247" t="inlineStr">
        <is>
          <t>Love Cabaret</t>
        </is>
      </c>
      <c r="D247" t="inlineStr">
        <is>
          <t>PSSS LTDA</t>
        </is>
      </c>
      <c r="E247" t="inlineStr">
        <is>
          <t>235</t>
        </is>
      </c>
      <c r="F247" s="555" t="n">
        <v>46190</v>
      </c>
      <c r="G247" t="n">
        <v>17190</v>
      </c>
      <c r="H247" t="inlineStr">
        <is>
          <t>ESPONJA FIBRACO TININDO 3M C/5 UN</t>
        </is>
      </c>
      <c r="I247" t="inlineStr">
        <is>
          <t>DESCARTAVEIS/HIGIENE E LIMPEZA</t>
        </is>
      </c>
      <c r="J247" t="n">
        <v>2</v>
      </c>
      <c r="K247" t="inlineStr">
        <is>
          <t>PC</t>
        </is>
      </c>
      <c r="L247" t="n">
        <v>16.2</v>
      </c>
      <c r="M247" t="n">
        <v>8.1</v>
      </c>
      <c r="N247" t="inlineStr">
        <is>
          <t>DESCARTAVEIS</t>
        </is>
      </c>
      <c r="O247" t="inlineStr">
        <is>
          <t>06/2026</t>
        </is>
      </c>
    </row>
    <row r="248">
      <c r="A248" t="n">
        <v>240841</v>
      </c>
      <c r="B248" t="n">
        <v>128</v>
      </c>
      <c r="C248" t="inlineStr">
        <is>
          <t>Love Cabaret</t>
        </is>
      </c>
      <c r="D248" t="inlineStr">
        <is>
          <t>PSSS LTDA</t>
        </is>
      </c>
      <c r="E248" t="inlineStr">
        <is>
          <t>235</t>
        </is>
      </c>
      <c r="F248" s="555" t="n">
        <v>46190</v>
      </c>
      <c r="G248" t="n">
        <v>17488</v>
      </c>
      <c r="H248" t="inlineStr">
        <is>
          <t>LUVA LATEX SEM TALCO M C/100UN</t>
        </is>
      </c>
      <c r="I248" t="inlineStr">
        <is>
          <t>DESCARTAVEIS/HIGIENE E LIMPEZA</t>
        </is>
      </c>
      <c r="J248" t="n">
        <v>4</v>
      </c>
      <c r="K248" t="inlineStr">
        <is>
          <t>CX</t>
        </is>
      </c>
      <c r="L248" t="n">
        <v>108</v>
      </c>
      <c r="M248" t="n">
        <v>27</v>
      </c>
      <c r="N248" t="inlineStr">
        <is>
          <t>DESCARTAVEIS</t>
        </is>
      </c>
      <c r="O248" t="inlineStr">
        <is>
          <t>06/2026</t>
        </is>
      </c>
    </row>
    <row r="249">
      <c r="A249" t="n">
        <v>240841</v>
      </c>
      <c r="B249" t="n">
        <v>128</v>
      </c>
      <c r="C249" t="inlineStr">
        <is>
          <t>Love Cabaret</t>
        </is>
      </c>
      <c r="D249" t="inlineStr">
        <is>
          <t>PSSS LTDA</t>
        </is>
      </c>
      <c r="E249" t="inlineStr">
        <is>
          <t>235</t>
        </is>
      </c>
      <c r="F249" s="555" t="n">
        <v>46190</v>
      </c>
      <c r="G249" t="n">
        <v>17361</v>
      </c>
      <c r="H249" t="inlineStr">
        <is>
          <t>TOUCA TNT BRANCA C/100UN</t>
        </is>
      </c>
      <c r="I249" t="inlineStr">
        <is>
          <t>DESCARTAVEIS/HIGIENE E LIMPEZA</t>
        </is>
      </c>
      <c r="J249" t="n">
        <v>4</v>
      </c>
      <c r="K249" t="inlineStr">
        <is>
          <t>PC</t>
        </is>
      </c>
      <c r="L249" t="n">
        <v>30.52</v>
      </c>
      <c r="M249" t="n">
        <v>7.63</v>
      </c>
      <c r="N249" t="inlineStr">
        <is>
          <t>DESCARTAVEIS</t>
        </is>
      </c>
      <c r="O249" t="inlineStr">
        <is>
          <t>06/2026</t>
        </is>
      </c>
    </row>
    <row r="250">
      <c r="A250" t="n">
        <v>240841</v>
      </c>
      <c r="B250" t="n">
        <v>128</v>
      </c>
      <c r="C250" t="inlineStr">
        <is>
          <t>Love Cabaret</t>
        </is>
      </c>
      <c r="D250" t="inlineStr">
        <is>
          <t>PSSS LTDA</t>
        </is>
      </c>
      <c r="E250" t="inlineStr">
        <is>
          <t>235</t>
        </is>
      </c>
      <c r="F250" s="555" t="n">
        <v>46190</v>
      </c>
      <c r="G250" t="n">
        <v>17418</v>
      </c>
      <c r="H250" t="inlineStr">
        <is>
          <t>PAPEL TOALHA BOBINA LUXO BIA PAPER C/6X20X200M C/6 ROLOS</t>
        </is>
      </c>
      <c r="I250" t="inlineStr">
        <is>
          <t>DESCARTAVEIS/HIGIENE E LIMPEZA</t>
        </is>
      </c>
      <c r="J250" t="n">
        <v>3</v>
      </c>
      <c r="K250" t="inlineStr">
        <is>
          <t>CX</t>
        </is>
      </c>
      <c r="L250" t="n">
        <v>176.7</v>
      </c>
      <c r="M250" t="n">
        <v>58.9</v>
      </c>
      <c r="N250" t="inlineStr">
        <is>
          <t>DESCARTAVEIS</t>
        </is>
      </c>
      <c r="O250" t="inlineStr">
        <is>
          <t>06/2026</t>
        </is>
      </c>
    </row>
    <row r="251">
      <c r="A251" t="n">
        <v>240841</v>
      </c>
      <c r="B251" t="n">
        <v>128</v>
      </c>
      <c r="C251" t="inlineStr">
        <is>
          <t>Love Cabaret</t>
        </is>
      </c>
      <c r="D251" t="inlineStr">
        <is>
          <t>PSSS LTDA</t>
        </is>
      </c>
      <c r="E251" t="inlineStr">
        <is>
          <t>235</t>
        </is>
      </c>
      <c r="F251" s="555" t="n">
        <v>46190</v>
      </c>
      <c r="G251" t="n">
        <v>28880</v>
      </c>
      <c r="H251" t="inlineStr">
        <is>
          <t>PAPEL TOALHA INTERFOLHA NOBRE PAPER FOLHA DUPLA  2000 FOLHAS</t>
        </is>
      </c>
      <c r="J251" t="n">
        <v>3</v>
      </c>
      <c r="K251" t="inlineStr">
        <is>
          <t>CX</t>
        </is>
      </c>
      <c r="L251" t="n">
        <v>255</v>
      </c>
      <c r="M251" t="n">
        <v>85</v>
      </c>
      <c r="N251" t="inlineStr">
        <is>
          <t>DESCARTAVEIS</t>
        </is>
      </c>
      <c r="O251" t="inlineStr">
        <is>
          <t>06/2026</t>
        </is>
      </c>
    </row>
    <row r="252">
      <c r="A252" t="n">
        <v>240841</v>
      </c>
      <c r="B252" t="n">
        <v>128</v>
      </c>
      <c r="C252" t="inlineStr">
        <is>
          <t>Love Cabaret</t>
        </is>
      </c>
      <c r="D252" t="inlineStr">
        <is>
          <t>PSSS LTDA</t>
        </is>
      </c>
      <c r="E252" t="inlineStr">
        <is>
          <t>235</t>
        </is>
      </c>
      <c r="F252" s="555" t="n">
        <v>46190</v>
      </c>
      <c r="G252" t="n">
        <v>28603</v>
      </c>
      <c r="H252" t="inlineStr">
        <is>
          <t>PAPEL TOALHA INTERF. FOLHA DUPLA NOBRE C/2000FLS UN</t>
        </is>
      </c>
      <c r="I252" t="inlineStr">
        <is>
          <t>DESCARTAVEIS/HIGIENE E LIMPEZA</t>
        </is>
      </c>
      <c r="J252" t="n">
        <v>2</v>
      </c>
      <c r="K252" t="inlineStr">
        <is>
          <t>CX</t>
        </is>
      </c>
      <c r="L252" t="n">
        <v>97.16</v>
      </c>
      <c r="M252" t="n">
        <v>48.58</v>
      </c>
      <c r="N252" t="inlineStr">
        <is>
          <t>DESCARTAVEIS</t>
        </is>
      </c>
      <c r="O252" t="inlineStr">
        <is>
          <t>06/2026</t>
        </is>
      </c>
    </row>
    <row r="253">
      <c r="A253" t="n">
        <v>240841</v>
      </c>
      <c r="B253" t="n">
        <v>128</v>
      </c>
      <c r="C253" t="inlineStr">
        <is>
          <t>Love Cabaret</t>
        </is>
      </c>
      <c r="D253" t="inlineStr">
        <is>
          <t>PSSS LTDA</t>
        </is>
      </c>
      <c r="E253" t="inlineStr">
        <is>
          <t>235</t>
        </is>
      </c>
      <c r="F253" s="555" t="n">
        <v>46190</v>
      </c>
      <c r="G253" t="n">
        <v>25457</v>
      </c>
      <c r="H253" t="inlineStr">
        <is>
          <t>SACO DE CONFEITEIRO MEDIO C/50UN</t>
        </is>
      </c>
      <c r="I253" t="inlineStr">
        <is>
          <t>DESCARTAVEIS/HIGIENE E LIMPEZA</t>
        </is>
      </c>
      <c r="J253" t="n">
        <v>2</v>
      </c>
      <c r="K253" t="inlineStr">
        <is>
          <t>UN</t>
        </is>
      </c>
      <c r="L253" t="n">
        <v>90</v>
      </c>
      <c r="M253" t="n">
        <v>45</v>
      </c>
      <c r="N253" t="inlineStr">
        <is>
          <t>DESCARTAVEIS</t>
        </is>
      </c>
      <c r="O253" t="inlineStr">
        <is>
          <t>06/2026</t>
        </is>
      </c>
    </row>
    <row r="254">
      <c r="A254" t="n">
        <v>240840</v>
      </c>
      <c r="B254" t="n">
        <v>128</v>
      </c>
      <c r="C254" t="inlineStr">
        <is>
          <t>Love Cabaret</t>
        </is>
      </c>
      <c r="D254" t="inlineStr">
        <is>
          <t xml:space="preserve">HNK BR INDUSTRIA DE BEBIDAS </t>
        </is>
      </c>
      <c r="E254" t="inlineStr">
        <is>
          <t>239548</t>
        </is>
      </c>
      <c r="F254" s="555" t="n">
        <v>46189</v>
      </c>
      <c r="G254" t="n">
        <v>24138</v>
      </c>
      <c r="H254" t="inlineStr">
        <is>
          <t>CERVEJA HEINEKEN LONG NECK 330ML C/24</t>
        </is>
      </c>
      <c r="I254" t="inlineStr">
        <is>
          <t>BEBIDAS</t>
        </is>
      </c>
      <c r="J254" t="n">
        <v>20</v>
      </c>
      <c r="K254" t="inlineStr">
        <is>
          <t>PC</t>
        </is>
      </c>
      <c r="L254" t="n">
        <v>4275.8</v>
      </c>
      <c r="M254" t="n">
        <v>213.79</v>
      </c>
      <c r="N254" t="inlineStr">
        <is>
          <t>BEBIDAS</t>
        </is>
      </c>
      <c r="O254" t="inlineStr">
        <is>
          <t>06/2026</t>
        </is>
      </c>
    </row>
    <row r="255">
      <c r="A255" t="n">
        <v>240840</v>
      </c>
      <c r="B255" t="n">
        <v>128</v>
      </c>
      <c r="C255" t="inlineStr">
        <is>
          <t>Love Cabaret</t>
        </is>
      </c>
      <c r="D255" t="inlineStr">
        <is>
          <t xml:space="preserve">HNK BR INDUSTRIA DE BEBIDAS </t>
        </is>
      </c>
      <c r="E255" t="inlineStr">
        <is>
          <t>239548</t>
        </is>
      </c>
      <c r="F255" s="555" t="n">
        <v>46189</v>
      </c>
      <c r="G255" t="n">
        <v>18557</v>
      </c>
      <c r="H255" t="inlineStr">
        <is>
          <t>CERVEJA BLUE MOON BELGIAN WHITE 355ML C/24</t>
        </is>
      </c>
      <c r="I255" t="inlineStr">
        <is>
          <t>BEBIDAS</t>
        </is>
      </c>
      <c r="J255" t="n">
        <v>1</v>
      </c>
      <c r="K255" t="inlineStr">
        <is>
          <t>PC</t>
        </is>
      </c>
      <c r="L255" t="n">
        <v>306.73</v>
      </c>
      <c r="M255" t="n">
        <v>306.73</v>
      </c>
      <c r="N255" t="inlineStr">
        <is>
          <t>BEBIDAS</t>
        </is>
      </c>
      <c r="O255" t="inlineStr">
        <is>
          <t>06/2026</t>
        </is>
      </c>
    </row>
    <row r="256">
      <c r="A256" t="n">
        <v>240840</v>
      </c>
      <c r="B256" t="n">
        <v>128</v>
      </c>
      <c r="C256" t="inlineStr">
        <is>
          <t>Love Cabaret</t>
        </is>
      </c>
      <c r="D256" t="inlineStr">
        <is>
          <t xml:space="preserve">HNK BR INDUSTRIA DE BEBIDAS </t>
        </is>
      </c>
      <c r="E256" t="inlineStr">
        <is>
          <t>239548</t>
        </is>
      </c>
      <c r="F256" s="555" t="n">
        <v>46189</v>
      </c>
      <c r="G256" t="n">
        <v>28954</v>
      </c>
      <c r="H256" t="inlineStr">
        <is>
          <t>AGUA MINERAL COM GAS MAMBA 350ML C/12</t>
        </is>
      </c>
      <c r="I256" t="inlineStr">
        <is>
          <t>BEBIDAS</t>
        </is>
      </c>
      <c r="J256" t="n">
        <v>6</v>
      </c>
      <c r="K256" t="inlineStr">
        <is>
          <t>PC</t>
        </is>
      </c>
      <c r="L256" t="n">
        <v>270.9</v>
      </c>
      <c r="M256" t="n">
        <v>45.15</v>
      </c>
      <c r="N256" t="inlineStr">
        <is>
          <t>BEBIDAS</t>
        </is>
      </c>
      <c r="O256" t="inlineStr">
        <is>
          <t>06/2026</t>
        </is>
      </c>
    </row>
    <row r="257">
      <c r="A257" t="n">
        <v>240840</v>
      </c>
      <c r="B257" t="n">
        <v>128</v>
      </c>
      <c r="C257" t="inlineStr">
        <is>
          <t>Love Cabaret</t>
        </is>
      </c>
      <c r="D257" t="inlineStr">
        <is>
          <t xml:space="preserve">HNK BR INDUSTRIA DE BEBIDAS </t>
        </is>
      </c>
      <c r="E257" t="inlineStr">
        <is>
          <t>239548</t>
        </is>
      </c>
      <c r="F257" s="555" t="n">
        <v>46189</v>
      </c>
      <c r="G257" t="n">
        <v>24561</v>
      </c>
      <c r="H257" t="inlineStr">
        <is>
          <t xml:space="preserve">REFRIGERANTE GUARANA FYS 350ML C/12 </t>
        </is>
      </c>
      <c r="I257" t="inlineStr">
        <is>
          <t>BEBIDAS</t>
        </is>
      </c>
      <c r="J257" t="n">
        <v>2</v>
      </c>
      <c r="K257" t="inlineStr">
        <is>
          <t>PC</t>
        </is>
      </c>
      <c r="L257" t="n">
        <v>90.31999999999999</v>
      </c>
      <c r="M257" t="n">
        <v>45.16</v>
      </c>
      <c r="N257" t="inlineStr">
        <is>
          <t>BEBIDAS</t>
        </is>
      </c>
      <c r="O257" t="inlineStr">
        <is>
          <t>06/2026</t>
        </is>
      </c>
    </row>
    <row r="258">
      <c r="A258" t="n">
        <v>240840</v>
      </c>
      <c r="B258" t="n">
        <v>128</v>
      </c>
      <c r="C258" t="inlineStr">
        <is>
          <t>Love Cabaret</t>
        </is>
      </c>
      <c r="D258" t="inlineStr">
        <is>
          <t xml:space="preserve">HNK BR INDUSTRIA DE BEBIDAS </t>
        </is>
      </c>
      <c r="E258" t="inlineStr">
        <is>
          <t>239548</t>
        </is>
      </c>
      <c r="F258" s="555" t="n">
        <v>46189</v>
      </c>
      <c r="G258" t="n">
        <v>18554</v>
      </c>
      <c r="H258" t="inlineStr">
        <is>
          <t>CERVEJA LAGUNITAS IPA 355ML C/12</t>
        </is>
      </c>
      <c r="I258" t="inlineStr">
        <is>
          <t>BEBIDAS</t>
        </is>
      </c>
      <c r="J258" t="n">
        <v>1</v>
      </c>
      <c r="K258" t="inlineStr">
        <is>
          <t>PC</t>
        </is>
      </c>
      <c r="L258" t="n">
        <v>153.12</v>
      </c>
      <c r="M258" t="n">
        <v>153.12</v>
      </c>
      <c r="N258" t="inlineStr">
        <is>
          <t>BEBIDAS</t>
        </is>
      </c>
      <c r="O258" t="inlineStr">
        <is>
          <t>06/2026</t>
        </is>
      </c>
    </row>
    <row r="259">
      <c r="A259" t="n">
        <v>240840</v>
      </c>
      <c r="B259" t="n">
        <v>128</v>
      </c>
      <c r="C259" t="inlineStr">
        <is>
          <t>Love Cabaret</t>
        </is>
      </c>
      <c r="D259" t="inlineStr">
        <is>
          <t xml:space="preserve">HNK BR INDUSTRIA DE BEBIDAS </t>
        </is>
      </c>
      <c r="E259" t="inlineStr">
        <is>
          <t>239548</t>
        </is>
      </c>
      <c r="F259" s="555" t="n">
        <v>46189</v>
      </c>
      <c r="G259" t="n">
        <v>28955</v>
      </c>
      <c r="H259" t="inlineStr">
        <is>
          <t>AGUA MINERAL SEM GAS MAMBA 350ML C/12</t>
        </is>
      </c>
      <c r="I259" t="inlineStr">
        <is>
          <t>BEBIDAS</t>
        </is>
      </c>
      <c r="J259" t="n">
        <v>15</v>
      </c>
      <c r="K259" t="inlineStr">
        <is>
          <t>PC</t>
        </is>
      </c>
      <c r="L259" t="n">
        <v>615.45</v>
      </c>
      <c r="M259" t="n">
        <v>41.03</v>
      </c>
      <c r="N259" t="inlineStr">
        <is>
          <t>BEBIDAS</t>
        </is>
      </c>
      <c r="O259" t="inlineStr">
        <is>
          <t>06/2026</t>
        </is>
      </c>
    </row>
    <row r="260">
      <c r="A260" t="n">
        <v>240840</v>
      </c>
      <c r="B260" t="n">
        <v>128</v>
      </c>
      <c r="C260" t="inlineStr">
        <is>
          <t>Love Cabaret</t>
        </is>
      </c>
      <c r="D260" t="inlineStr">
        <is>
          <t xml:space="preserve">HNK BR INDUSTRIA DE BEBIDAS </t>
        </is>
      </c>
      <c r="E260" t="inlineStr">
        <is>
          <t>239548</t>
        </is>
      </c>
      <c r="F260" s="555" t="n">
        <v>46189</v>
      </c>
      <c r="G260" t="n">
        <v>24529</v>
      </c>
      <c r="H260" t="inlineStr">
        <is>
          <t>REFRIGERANTE LIMAO FYS 350ML C/12</t>
        </is>
      </c>
      <c r="I260" t="inlineStr">
        <is>
          <t>BEBIDAS</t>
        </is>
      </c>
      <c r="J260" t="n">
        <v>2</v>
      </c>
      <c r="K260" t="inlineStr">
        <is>
          <t>PC</t>
        </is>
      </c>
      <c r="L260" t="n">
        <v>89.95999999999999</v>
      </c>
      <c r="M260" t="n">
        <v>44.98</v>
      </c>
      <c r="N260" t="inlineStr">
        <is>
          <t>BEBIDAS</t>
        </is>
      </c>
      <c r="O260" t="inlineStr">
        <is>
          <t>06/2026</t>
        </is>
      </c>
    </row>
    <row r="261">
      <c r="A261" t="n">
        <v>240839</v>
      </c>
      <c r="B261" t="n">
        <v>128</v>
      </c>
      <c r="C261" t="inlineStr">
        <is>
          <t>Love Cabaret</t>
        </is>
      </c>
      <c r="D261" t="inlineStr">
        <is>
          <t>CG FOOD´S DISTRIBUIDORA DE ALIMENTOS LTDA</t>
        </is>
      </c>
      <c r="E261" t="inlineStr">
        <is>
          <t>191949</t>
        </is>
      </c>
      <c r="F261" s="555" t="n">
        <v>46183</v>
      </c>
      <c r="G261" t="n">
        <v>20610</v>
      </c>
      <c r="H261" t="inlineStr">
        <is>
          <t>TOMATE PELADO OLIVATTO C/2,55KG</t>
        </is>
      </c>
      <c r="I261" t="inlineStr">
        <is>
          <t>ALIMENTOS</t>
        </is>
      </c>
      <c r="J261" t="n">
        <v>15</v>
      </c>
      <c r="K261" t="inlineStr">
        <is>
          <t>LATA</t>
        </is>
      </c>
      <c r="L261" t="n">
        <v>478.5</v>
      </c>
      <c r="M261" t="n">
        <v>31.9</v>
      </c>
      <c r="N261" t="inlineStr">
        <is>
          <t>ALIMENTOS</t>
        </is>
      </c>
      <c r="O261" t="inlineStr">
        <is>
          <t>06/2026</t>
        </is>
      </c>
    </row>
    <row r="262">
      <c r="A262" t="n">
        <v>240839</v>
      </c>
      <c r="B262" t="n">
        <v>128</v>
      </c>
      <c r="C262" t="inlineStr">
        <is>
          <t>Love Cabaret</t>
        </is>
      </c>
      <c r="D262" t="inlineStr">
        <is>
          <t>CG FOOD´S DISTRIBUIDORA DE ALIMENTOS LTDA</t>
        </is>
      </c>
      <c r="E262" t="inlineStr">
        <is>
          <t>191949</t>
        </is>
      </c>
      <c r="F262" s="555" t="n">
        <v>46183</v>
      </c>
      <c r="G262" t="n">
        <v>19203</v>
      </c>
      <c r="H262" t="inlineStr">
        <is>
          <t>IOGURTE INTEGRAL NESTLE C/170G UN</t>
        </is>
      </c>
      <c r="I262" t="inlineStr">
        <is>
          <t>ALIMENTOS</t>
        </is>
      </c>
      <c r="J262" t="n">
        <v>2</v>
      </c>
      <c r="K262" t="inlineStr">
        <is>
          <t>UN</t>
        </is>
      </c>
      <c r="L262" t="n">
        <v>208</v>
      </c>
      <c r="M262" t="n">
        <v>104</v>
      </c>
      <c r="N262" t="inlineStr">
        <is>
          <t>ALIMENTOS</t>
        </is>
      </c>
      <c r="O262" t="inlineStr">
        <is>
          <t>06/2026</t>
        </is>
      </c>
    </row>
    <row r="263">
      <c r="A263" t="n">
        <v>240838</v>
      </c>
      <c r="B263" t="n">
        <v>128</v>
      </c>
      <c r="C263" t="inlineStr">
        <is>
          <t>Love Cabaret</t>
        </is>
      </c>
      <c r="D263" t="inlineStr">
        <is>
          <t>DTK COMERCIO DE ALIMENTOS LTDA</t>
        </is>
      </c>
      <c r="E263" t="inlineStr">
        <is>
          <t>84266</t>
        </is>
      </c>
      <c r="F263" s="555" t="n">
        <v>46184</v>
      </c>
      <c r="G263" t="n">
        <v>26020</v>
      </c>
      <c r="H263" t="inlineStr">
        <is>
          <t>CREME DE LEITE PIRACANJUBA TP 1,030 KG  UN</t>
        </is>
      </c>
      <c r="I263" t="inlineStr">
        <is>
          <t>ALIMENTOS</t>
        </is>
      </c>
      <c r="J263" t="n">
        <v>5</v>
      </c>
      <c r="K263" t="inlineStr">
        <is>
          <t>UN</t>
        </is>
      </c>
      <c r="L263" t="n">
        <v>68.45</v>
      </c>
      <c r="M263" t="n">
        <v>13.69</v>
      </c>
      <c r="N263" t="inlineStr">
        <is>
          <t>ALIMENTOS</t>
        </is>
      </c>
      <c r="O263" t="inlineStr">
        <is>
          <t>06/2026</t>
        </is>
      </c>
    </row>
    <row r="264">
      <c r="A264" t="n">
        <v>240838</v>
      </c>
      <c r="B264" t="n">
        <v>128</v>
      </c>
      <c r="C264" t="inlineStr">
        <is>
          <t>Love Cabaret</t>
        </is>
      </c>
      <c r="D264" t="inlineStr">
        <is>
          <t>DTK COMERCIO DE ALIMENTOS LTDA</t>
        </is>
      </c>
      <c r="E264" t="inlineStr">
        <is>
          <t>84266</t>
        </is>
      </c>
      <c r="F264" s="555" t="n">
        <v>46184</v>
      </c>
      <c r="G264" t="n">
        <v>20739</v>
      </c>
      <c r="H264" t="inlineStr">
        <is>
          <t>AZEITONA PRETA S/ CAROCO 2,5KG</t>
        </is>
      </c>
      <c r="I264" t="inlineStr">
        <is>
          <t>ALIMENTOS</t>
        </is>
      </c>
      <c r="J264" t="n">
        <v>3</v>
      </c>
      <c r="K264" t="inlineStr">
        <is>
          <t>UN</t>
        </is>
      </c>
      <c r="L264" t="n">
        <v>238.44</v>
      </c>
      <c r="M264" t="n">
        <v>79.48</v>
      </c>
      <c r="N264" t="inlineStr">
        <is>
          <t>ALIMENTOS</t>
        </is>
      </c>
      <c r="O264" t="inlineStr">
        <is>
          <t>06/2026</t>
        </is>
      </c>
    </row>
    <row r="265">
      <c r="A265" t="n">
        <v>240837</v>
      </c>
      <c r="B265" t="n">
        <v>128</v>
      </c>
      <c r="C265" t="inlineStr">
        <is>
          <t>Love Cabaret</t>
        </is>
      </c>
      <c r="D265" t="inlineStr">
        <is>
          <t>FG7 COMERCIO E DISTRIBUICAO DE BEBIDAS LTDA</t>
        </is>
      </c>
      <c r="E265" t="inlineStr">
        <is>
          <t>809077</t>
        </is>
      </c>
      <c r="F265" s="555" t="n">
        <v>46184</v>
      </c>
      <c r="G265" t="n">
        <v>24552</v>
      </c>
      <c r="H265" t="inlineStr">
        <is>
          <t>ESPUMANTE CASA PERINI BRUT 750ML</t>
        </is>
      </c>
      <c r="I265" t="inlineStr">
        <is>
          <t>BEBIDAS</t>
        </is>
      </c>
      <c r="J265" t="n">
        <v>6</v>
      </c>
      <c r="K265" t="inlineStr">
        <is>
          <t>GR</t>
        </is>
      </c>
      <c r="L265" t="n">
        <v>223.8</v>
      </c>
      <c r="M265" t="n">
        <v>37.3</v>
      </c>
      <c r="N265" t="inlineStr">
        <is>
          <t>BEBIDAS</t>
        </is>
      </c>
      <c r="O265" t="inlineStr">
        <is>
          <t>06/2026</t>
        </is>
      </c>
    </row>
    <row r="266">
      <c r="A266" t="n">
        <v>240836</v>
      </c>
      <c r="B266" t="n">
        <v>128</v>
      </c>
      <c r="C266" t="inlineStr">
        <is>
          <t>Love Cabaret</t>
        </is>
      </c>
      <c r="D266" t="inlineStr">
        <is>
          <t>AURORA ALVORADA ESTACIONAMENTO E LANCHONETE LTDA</t>
        </is>
      </c>
      <c r="E266" t="inlineStr">
        <is>
          <t>40331</t>
        </is>
      </c>
      <c r="F266" s="555" t="n">
        <v>46195</v>
      </c>
      <c r="G266" t="n">
        <v>24674</v>
      </c>
      <c r="H266" t="inlineStr">
        <is>
          <t>MINI PAO FRANCES KG</t>
        </is>
      </c>
      <c r="I266" t="inlineStr">
        <is>
          <t>ALIMENTOS</t>
        </is>
      </c>
      <c r="J266" t="n">
        <v>13.13</v>
      </c>
      <c r="K266" t="inlineStr">
        <is>
          <t>KG</t>
        </is>
      </c>
      <c r="L266" t="n">
        <v>295.43</v>
      </c>
      <c r="M266" t="n">
        <v>22.500381</v>
      </c>
      <c r="N266" t="inlineStr">
        <is>
          <t>ALIMENTOS</t>
        </is>
      </c>
      <c r="O266" t="inlineStr">
        <is>
          <t>06/2026</t>
        </is>
      </c>
    </row>
    <row r="267">
      <c r="A267" t="n">
        <v>239543</v>
      </c>
      <c r="B267" t="n">
        <v>128</v>
      </c>
      <c r="C267" t="inlineStr">
        <is>
          <t>Love Cabaret</t>
        </is>
      </c>
      <c r="D267" t="inlineStr">
        <is>
          <t>MULTIFRANGOS COMERCIO DE ALIMENTOS LTDA</t>
        </is>
      </c>
      <c r="E267" t="inlineStr">
        <is>
          <t>967091</t>
        </is>
      </c>
      <c r="F267" s="555" t="n">
        <v>46184</v>
      </c>
      <c r="G267" t="n">
        <v>19041</v>
      </c>
      <c r="H267" t="inlineStr">
        <is>
          <t>COXA E SOBRECOXA SEM OSSO E COM PELE KG</t>
        </is>
      </c>
      <c r="I267" t="inlineStr">
        <is>
          <t>ALIMENTOS</t>
        </is>
      </c>
      <c r="J267" t="n">
        <v>28.8</v>
      </c>
      <c r="K267" t="inlineStr">
        <is>
          <t>KG</t>
        </is>
      </c>
      <c r="L267" t="n">
        <v>440.35</v>
      </c>
      <c r="M267" t="n">
        <v>15.289931</v>
      </c>
      <c r="N267" t="inlineStr">
        <is>
          <t>ALIMENTOS</t>
        </is>
      </c>
      <c r="O267" t="inlineStr">
        <is>
          <t>06/2026</t>
        </is>
      </c>
    </row>
    <row r="268">
      <c r="A268" t="n">
        <v>239543</v>
      </c>
      <c r="B268" t="n">
        <v>128</v>
      </c>
      <c r="C268" t="inlineStr">
        <is>
          <t>Love Cabaret</t>
        </is>
      </c>
      <c r="D268" t="inlineStr">
        <is>
          <t>MULTIFRANGOS COMERCIO DE ALIMENTOS LTDA</t>
        </is>
      </c>
      <c r="E268" t="inlineStr">
        <is>
          <t>967091</t>
        </is>
      </c>
      <c r="F268" s="555" t="n">
        <v>46184</v>
      </c>
      <c r="G268" t="n">
        <v>19034</v>
      </c>
      <c r="H268" t="inlineStr">
        <is>
          <t>COXA E SOBRECOXA COM OSSO E COM PELE KG</t>
        </is>
      </c>
      <c r="I268" t="inlineStr">
        <is>
          <t>ALIMENTOS</t>
        </is>
      </c>
      <c r="J268" t="n">
        <v>20</v>
      </c>
      <c r="K268" t="inlineStr">
        <is>
          <t>KG</t>
        </is>
      </c>
      <c r="L268" t="n">
        <v>167.8</v>
      </c>
      <c r="M268" t="n">
        <v>8.390000000000001</v>
      </c>
      <c r="N268" t="inlineStr">
        <is>
          <t>ALIMENTOS</t>
        </is>
      </c>
      <c r="O268" t="inlineStr">
        <is>
          <t>06/2026</t>
        </is>
      </c>
    </row>
    <row r="269">
      <c r="A269" t="n">
        <v>239542</v>
      </c>
      <c r="B269" t="n">
        <v>128</v>
      </c>
      <c r="C269" t="inlineStr">
        <is>
          <t>Love Cabaret</t>
        </is>
      </c>
      <c r="D269" t="inlineStr">
        <is>
          <t>AURORA ALVORADA ESTACIONAMENTO E LANCHONETE LTDA</t>
        </is>
      </c>
      <c r="E269" t="inlineStr">
        <is>
          <t>40299</t>
        </is>
      </c>
      <c r="F269" s="555" t="n">
        <v>46189</v>
      </c>
      <c r="G269" t="n">
        <v>24674</v>
      </c>
      <c r="H269" t="inlineStr">
        <is>
          <t>MINI PAO FRANCES KG</t>
        </is>
      </c>
      <c r="I269" t="inlineStr">
        <is>
          <t>ALIMENTOS</t>
        </is>
      </c>
      <c r="J269" t="n">
        <v>13.05</v>
      </c>
      <c r="K269" t="inlineStr">
        <is>
          <t>KG</t>
        </is>
      </c>
      <c r="L269" t="n">
        <v>293.63</v>
      </c>
      <c r="M269" t="n">
        <v>22.500383</v>
      </c>
      <c r="N269" t="inlineStr">
        <is>
          <t>ALIMENTOS</t>
        </is>
      </c>
      <c r="O269" t="inlineStr">
        <is>
          <t>06/2026</t>
        </is>
      </c>
    </row>
    <row r="270">
      <c r="A270" t="n">
        <v>239541</v>
      </c>
      <c r="B270" t="n">
        <v>128</v>
      </c>
      <c r="C270" t="inlineStr">
        <is>
          <t>Love Cabaret</t>
        </is>
      </c>
      <c r="D270" t="inlineStr">
        <is>
          <t>CEPEL COMERCIO DE PAPEIS E EMBALAGENS LTDA</t>
        </is>
      </c>
      <c r="E270" t="inlineStr">
        <is>
          <t>265596</t>
        </is>
      </c>
      <c r="F270" s="555" t="n">
        <v>46182</v>
      </c>
      <c r="G270" t="n">
        <v>26552</v>
      </c>
      <c r="H270" t="inlineStr">
        <is>
          <t>DISPENSER PAPEL TOALHA BOBINA AUTO CORTE TOALHEIRO UN</t>
        </is>
      </c>
      <c r="I270" t="inlineStr">
        <is>
          <t>DESPESAS OPERACIONAIS</t>
        </is>
      </c>
      <c r="J270" t="n">
        <v>6</v>
      </c>
      <c r="K270" t="inlineStr">
        <is>
          <t>UN</t>
        </is>
      </c>
      <c r="L270" t="n">
        <v>237.6</v>
      </c>
      <c r="M270" t="n">
        <v>39.6</v>
      </c>
      <c r="O270" t="inlineStr">
        <is>
          <t>06/2026</t>
        </is>
      </c>
    </row>
    <row r="271">
      <c r="A271" t="n">
        <v>239540</v>
      </c>
      <c r="B271" t="n">
        <v>128</v>
      </c>
      <c r="C271" t="inlineStr">
        <is>
          <t>Love Cabaret</t>
        </is>
      </c>
      <c r="D271" t="inlineStr">
        <is>
          <t xml:space="preserve">HNK BR INDUSTRIA DE BEBIDAS </t>
        </is>
      </c>
      <c r="E271" t="inlineStr">
        <is>
          <t>235848</t>
        </is>
      </c>
      <c r="F271" s="555" t="n">
        <v>46183</v>
      </c>
      <c r="G271" t="n">
        <v>28955</v>
      </c>
      <c r="H271" t="inlineStr">
        <is>
          <t>AGUA MINERAL SEM GAS MAMBA 350ML C/12</t>
        </is>
      </c>
      <c r="I271" t="inlineStr">
        <is>
          <t>BEBIDAS</t>
        </is>
      </c>
      <c r="J271" t="n">
        <v>12</v>
      </c>
      <c r="K271" t="inlineStr">
        <is>
          <t>PC</t>
        </is>
      </c>
      <c r="L271" t="n">
        <v>496.68</v>
      </c>
      <c r="M271" t="n">
        <v>41.39</v>
      </c>
      <c r="N271" t="inlineStr">
        <is>
          <t>BEBIDAS</t>
        </is>
      </c>
      <c r="O271" t="inlineStr">
        <is>
          <t>06/2026</t>
        </is>
      </c>
    </row>
    <row r="272">
      <c r="A272" t="n">
        <v>239539</v>
      </c>
      <c r="B272" t="n">
        <v>128</v>
      </c>
      <c r="C272" t="inlineStr">
        <is>
          <t>Love Cabaret</t>
        </is>
      </c>
      <c r="D272" t="inlineStr">
        <is>
          <t>BATALHA FABRICA DE PAES LTDA</t>
        </is>
      </c>
      <c r="E272" t="inlineStr">
        <is>
          <t>15549</t>
        </is>
      </c>
      <c r="F272" s="555" t="n">
        <v>46181</v>
      </c>
      <c r="G272" t="n">
        <v>24556</v>
      </c>
      <c r="H272" t="inlineStr">
        <is>
          <t>PAO DE HAMBURGUER NA MASSA DE BRIOCHE PINCELADO CAIXA C/72 UN 18 PACOTES X 4 UN COD 111</t>
        </is>
      </c>
      <c r="I272" t="inlineStr">
        <is>
          <t>ALIMENTOS</t>
        </is>
      </c>
      <c r="J272" t="n">
        <v>4</v>
      </c>
      <c r="K272" t="inlineStr">
        <is>
          <t>CX</t>
        </is>
      </c>
      <c r="L272" t="n">
        <v>662.4</v>
      </c>
      <c r="M272" t="n">
        <v>165.6</v>
      </c>
      <c r="N272" t="inlineStr">
        <is>
          <t>ALIMENTOS</t>
        </is>
      </c>
      <c r="O272" t="inlineStr">
        <is>
          <t>06/2026</t>
        </is>
      </c>
    </row>
    <row r="273">
      <c r="A273" t="n">
        <v>239538</v>
      </c>
      <c r="B273" t="n">
        <v>128</v>
      </c>
      <c r="C273" t="inlineStr">
        <is>
          <t>Love Cabaret</t>
        </is>
      </c>
      <c r="D273" t="inlineStr">
        <is>
          <t>PSSS LTDA</t>
        </is>
      </c>
      <c r="E273" t="inlineStr">
        <is>
          <t>172</t>
        </is>
      </c>
      <c r="F273" s="555" t="n">
        <v>46182</v>
      </c>
      <c r="G273" t="n">
        <v>17473</v>
      </c>
      <c r="H273" t="inlineStr">
        <is>
          <t>MARMITEX D7 750ML COM TAMPA THERMOPRAT C/100</t>
        </is>
      </c>
      <c r="I273" t="inlineStr">
        <is>
          <t>DESPESAS OPERACIONAIS</t>
        </is>
      </c>
      <c r="J273" t="n">
        <v>2</v>
      </c>
      <c r="K273" t="inlineStr">
        <is>
          <t>CX</t>
        </is>
      </c>
      <c r="L273" t="n">
        <v>170</v>
      </c>
      <c r="M273" t="n">
        <v>85</v>
      </c>
      <c r="N273" t="inlineStr">
        <is>
          <t>DESCARTAVEIS</t>
        </is>
      </c>
      <c r="O273" t="inlineStr">
        <is>
          <t>06/2026</t>
        </is>
      </c>
    </row>
    <row r="274">
      <c r="A274" t="n">
        <v>239538</v>
      </c>
      <c r="B274" t="n">
        <v>128</v>
      </c>
      <c r="C274" t="inlineStr">
        <is>
          <t>Love Cabaret</t>
        </is>
      </c>
      <c r="D274" t="inlineStr">
        <is>
          <t>PSSS LTDA</t>
        </is>
      </c>
      <c r="E274" t="inlineStr">
        <is>
          <t>172</t>
        </is>
      </c>
      <c r="F274" s="555" t="n">
        <v>46182</v>
      </c>
      <c r="G274" t="n">
        <v>17535</v>
      </c>
      <c r="H274" t="inlineStr">
        <is>
          <t>COPO DESCARTAVEL ULTRACOPOS 330ML C/2000UN</t>
        </is>
      </c>
      <c r="I274" t="inlineStr">
        <is>
          <t>DESCARTAVEIS/HIGIENE E LIMPEZA</t>
        </is>
      </c>
      <c r="J274" t="n">
        <v>2</v>
      </c>
      <c r="K274" t="inlineStr">
        <is>
          <t>CX</t>
        </is>
      </c>
      <c r="L274" t="n">
        <v>264</v>
      </c>
      <c r="M274" t="n">
        <v>132</v>
      </c>
      <c r="N274" t="inlineStr">
        <is>
          <t>DESCARTAVEIS</t>
        </is>
      </c>
      <c r="O274" t="inlineStr">
        <is>
          <t>06/2026</t>
        </is>
      </c>
    </row>
    <row r="275">
      <c r="A275" t="n">
        <v>239538</v>
      </c>
      <c r="B275" t="n">
        <v>128</v>
      </c>
      <c r="C275" t="inlineStr">
        <is>
          <t>Love Cabaret</t>
        </is>
      </c>
      <c r="D275" t="inlineStr">
        <is>
          <t>PSSS LTDA</t>
        </is>
      </c>
      <c r="E275" t="inlineStr">
        <is>
          <t>172</t>
        </is>
      </c>
      <c r="F275" s="555" t="n">
        <v>46182</v>
      </c>
      <c r="G275" t="n">
        <v>17437</v>
      </c>
      <c r="H275" t="inlineStr">
        <is>
          <t>SACO ALVEJADO BRANCO 45X65 UN</t>
        </is>
      </c>
      <c r="I275" t="inlineStr">
        <is>
          <t>DESCARTAVEIS/HIGIENE E LIMPEZA</t>
        </is>
      </c>
      <c r="J275" t="n">
        <v>40</v>
      </c>
      <c r="K275" t="inlineStr">
        <is>
          <t>UN</t>
        </is>
      </c>
      <c r="L275" t="n">
        <v>92</v>
      </c>
      <c r="M275" t="n">
        <v>2.3</v>
      </c>
      <c r="N275" t="inlineStr">
        <is>
          <t>DESCARTAVEIS</t>
        </is>
      </c>
      <c r="O275" t="inlineStr">
        <is>
          <t>06/2026</t>
        </is>
      </c>
    </row>
    <row r="276">
      <c r="A276" t="n">
        <v>239538</v>
      </c>
      <c r="B276" t="n">
        <v>128</v>
      </c>
      <c r="C276" t="inlineStr">
        <is>
          <t>Love Cabaret</t>
        </is>
      </c>
      <c r="D276" t="inlineStr">
        <is>
          <t>PSSS LTDA</t>
        </is>
      </c>
      <c r="E276" t="inlineStr">
        <is>
          <t>172</t>
        </is>
      </c>
      <c r="F276" s="555" t="n">
        <v>46182</v>
      </c>
      <c r="G276" t="n">
        <v>17413</v>
      </c>
      <c r="H276" t="inlineStr">
        <is>
          <t>PAPEL HIGIENICO INTER/ FOLHA DUPLA INOVATTA C/2400 FOLHAS</t>
        </is>
      </c>
      <c r="I276" t="inlineStr">
        <is>
          <t>DESCARTAVEIS/HIGIENE E LIMPEZA</t>
        </is>
      </c>
      <c r="J276" t="n">
        <v>1</v>
      </c>
      <c r="K276" t="inlineStr">
        <is>
          <t>CX</t>
        </is>
      </c>
      <c r="L276" t="n">
        <v>255</v>
      </c>
      <c r="M276" t="n">
        <v>255</v>
      </c>
      <c r="N276" t="inlineStr">
        <is>
          <t>DESCARTAVEIS</t>
        </is>
      </c>
      <c r="O276" t="inlineStr">
        <is>
          <t>06/2026</t>
        </is>
      </c>
    </row>
    <row r="277">
      <c r="A277" t="n">
        <v>239538</v>
      </c>
      <c r="B277" t="n">
        <v>128</v>
      </c>
      <c r="C277" t="inlineStr">
        <is>
          <t>Love Cabaret</t>
        </is>
      </c>
      <c r="D277" t="inlineStr">
        <is>
          <t>PSSS LTDA</t>
        </is>
      </c>
      <c r="E277" t="inlineStr">
        <is>
          <t>172</t>
        </is>
      </c>
      <c r="F277" s="555" t="n">
        <v>46182</v>
      </c>
      <c r="G277" t="n">
        <v>17488</v>
      </c>
      <c r="H277" t="inlineStr">
        <is>
          <t>LUVA LATEX SEM TALCO M C/100UN</t>
        </is>
      </c>
      <c r="I277" t="inlineStr">
        <is>
          <t>DESCARTAVEIS/HIGIENE E LIMPEZA</t>
        </is>
      </c>
      <c r="J277" t="n">
        <v>4</v>
      </c>
      <c r="K277" t="inlineStr">
        <is>
          <t>CX</t>
        </is>
      </c>
      <c r="L277" t="n">
        <v>108</v>
      </c>
      <c r="M277" t="n">
        <v>27</v>
      </c>
      <c r="N277" t="inlineStr">
        <is>
          <t>DESCARTAVEIS</t>
        </is>
      </c>
      <c r="O277" t="inlineStr">
        <is>
          <t>06/2026</t>
        </is>
      </c>
    </row>
    <row r="278">
      <c r="A278" t="n">
        <v>239538</v>
      </c>
      <c r="B278" t="n">
        <v>128</v>
      </c>
      <c r="C278" t="inlineStr">
        <is>
          <t>Love Cabaret</t>
        </is>
      </c>
      <c r="D278" t="inlineStr">
        <is>
          <t>PSSS LTDA</t>
        </is>
      </c>
      <c r="E278" t="inlineStr">
        <is>
          <t>172</t>
        </is>
      </c>
      <c r="F278" s="555" t="n">
        <v>46182</v>
      </c>
      <c r="G278" t="n">
        <v>17418</v>
      </c>
      <c r="H278" t="inlineStr">
        <is>
          <t>PAPEL TOALHA BOBINA LUXO BIA PAPER C/6X20X200M C/6 ROLOS</t>
        </is>
      </c>
      <c r="I278" t="inlineStr">
        <is>
          <t>DESCARTAVEIS/HIGIENE E LIMPEZA</t>
        </is>
      </c>
      <c r="J278" t="n">
        <v>2</v>
      </c>
      <c r="K278" t="inlineStr">
        <is>
          <t>CX</t>
        </is>
      </c>
      <c r="L278" t="n">
        <v>117.8</v>
      </c>
      <c r="M278" t="n">
        <v>58.9</v>
      </c>
      <c r="N278" t="inlineStr">
        <is>
          <t>DESCARTAVEIS</t>
        </is>
      </c>
      <c r="O278" t="inlineStr">
        <is>
          <t>06/2026</t>
        </is>
      </c>
    </row>
    <row r="279">
      <c r="A279" t="n">
        <v>239538</v>
      </c>
      <c r="B279" t="n">
        <v>128</v>
      </c>
      <c r="C279" t="inlineStr">
        <is>
          <t>Love Cabaret</t>
        </is>
      </c>
      <c r="D279" t="inlineStr">
        <is>
          <t>PSSS LTDA</t>
        </is>
      </c>
      <c r="E279" t="inlineStr">
        <is>
          <t>172</t>
        </is>
      </c>
      <c r="F279" s="555" t="n">
        <v>46182</v>
      </c>
      <c r="G279" t="n">
        <v>17162</v>
      </c>
      <c r="H279" t="inlineStr">
        <is>
          <t>PANO MULTIUSO 28X240 C/600PANOS UM</t>
        </is>
      </c>
      <c r="I279" t="inlineStr">
        <is>
          <t>DESCARTAVEIS/HIGIENE E LIMPEZA</t>
        </is>
      </c>
      <c r="J279" t="n">
        <v>2</v>
      </c>
      <c r="K279" t="inlineStr">
        <is>
          <t>UN</t>
        </is>
      </c>
      <c r="L279" t="n">
        <v>108</v>
      </c>
      <c r="M279" t="n">
        <v>54</v>
      </c>
      <c r="N279" t="inlineStr">
        <is>
          <t>DESCARTAVEIS</t>
        </is>
      </c>
      <c r="O279" t="inlineStr">
        <is>
          <t>06/2026</t>
        </is>
      </c>
    </row>
    <row r="280">
      <c r="A280" t="n">
        <v>239537</v>
      </c>
      <c r="B280" t="n">
        <v>128</v>
      </c>
      <c r="C280" t="inlineStr">
        <is>
          <t>Love Cabaret</t>
        </is>
      </c>
      <c r="D280" t="inlineStr">
        <is>
          <t>ASSAZ ORGANICA INDUSTRIA E COMERCIO DE ALIMENTOS LTDA</t>
        </is>
      </c>
      <c r="E280" t="inlineStr">
        <is>
          <t>27365</t>
        </is>
      </c>
      <c r="F280" s="555" t="n">
        <v>46183</v>
      </c>
      <c r="G280" t="n">
        <v>26465</v>
      </c>
      <c r="H280" t="inlineStr">
        <is>
          <t>BAGUETE FERMENTACAO NATURAL 30CM C/250G UN</t>
        </is>
      </c>
      <c r="I280" t="inlineStr">
        <is>
          <t>ALIMENTOS</t>
        </is>
      </c>
      <c r="J280" t="n">
        <v>1.51</v>
      </c>
      <c r="K280" t="inlineStr">
        <is>
          <t>UN</t>
        </is>
      </c>
      <c r="L280" t="n">
        <v>37.75</v>
      </c>
      <c r="M280" t="n">
        <v>25</v>
      </c>
      <c r="N280" t="inlineStr">
        <is>
          <t>ALIMENTOS</t>
        </is>
      </c>
      <c r="O280" t="inlineStr">
        <is>
          <t>06/2026</t>
        </is>
      </c>
    </row>
    <row r="281">
      <c r="A281" t="n">
        <v>239536</v>
      </c>
      <c r="B281" t="n">
        <v>128</v>
      </c>
      <c r="C281" t="inlineStr">
        <is>
          <t>Love Cabaret</t>
        </is>
      </c>
      <c r="D281" t="inlineStr">
        <is>
          <t xml:space="preserve">LATICINIOS FIOR DITALIA LTDA </t>
        </is>
      </c>
      <c r="E281" t="inlineStr">
        <is>
          <t>45031</t>
        </is>
      </c>
      <c r="F281" s="555" t="n">
        <v>46184</v>
      </c>
      <c r="G281" t="n">
        <v>25288</v>
      </c>
      <c r="H281" t="inlineStr">
        <is>
          <t>BURRATA 110G C/5 DE 550 GR UN</t>
        </is>
      </c>
      <c r="I281" t="inlineStr">
        <is>
          <t>ALIMENTOS</t>
        </is>
      </c>
      <c r="J281" t="n">
        <v>4</v>
      </c>
      <c r="K281" t="inlineStr">
        <is>
          <t>UN</t>
        </is>
      </c>
      <c r="L281" t="n">
        <v>261.4</v>
      </c>
      <c r="M281" t="n">
        <v>65.34999999999999</v>
      </c>
      <c r="N281" t="inlineStr">
        <is>
          <t>ALIMENTOS</t>
        </is>
      </c>
      <c r="O281" t="inlineStr">
        <is>
          <t>06/2026</t>
        </is>
      </c>
    </row>
    <row r="282">
      <c r="A282" t="n">
        <v>239535</v>
      </c>
      <c r="B282" t="n">
        <v>128</v>
      </c>
      <c r="C282" t="inlineStr">
        <is>
          <t>Love Cabaret</t>
        </is>
      </c>
      <c r="D282" t="inlineStr">
        <is>
          <t xml:space="preserve">EDUARDO TAKESHI MURANAKA </t>
        </is>
      </c>
      <c r="E282" t="inlineStr">
        <is>
          <t>260711684</t>
        </is>
      </c>
      <c r="F282" s="555" t="n">
        <v>46184</v>
      </c>
      <c r="G282" t="n">
        <v>28221</v>
      </c>
      <c r="H282" t="inlineStr">
        <is>
          <t>COGUMELO PORTO BELLO MURANAKA KG</t>
        </is>
      </c>
      <c r="I282" t="inlineStr">
        <is>
          <t>ALIMENTOS</t>
        </is>
      </c>
      <c r="J282" t="n">
        <v>3</v>
      </c>
      <c r="K282" t="inlineStr">
        <is>
          <t>KG</t>
        </is>
      </c>
      <c r="L282" t="n">
        <v>114</v>
      </c>
      <c r="M282" t="n">
        <v>38</v>
      </c>
      <c r="N282" t="inlineStr">
        <is>
          <t>ALIMENTOS</t>
        </is>
      </c>
      <c r="O282" t="inlineStr">
        <is>
          <t>06/2026</t>
        </is>
      </c>
    </row>
    <row r="283">
      <c r="A283" t="n">
        <v>239535</v>
      </c>
      <c r="B283" t="n">
        <v>128</v>
      </c>
      <c r="C283" t="inlineStr">
        <is>
          <t>Love Cabaret</t>
        </is>
      </c>
      <c r="D283" t="inlineStr">
        <is>
          <t xml:space="preserve">EDUARDO TAKESHI MURANAKA </t>
        </is>
      </c>
      <c r="E283" t="inlineStr">
        <is>
          <t>260711684</t>
        </is>
      </c>
      <c r="F283" s="555" t="n">
        <v>46184</v>
      </c>
      <c r="G283" t="n">
        <v>28222</v>
      </c>
      <c r="H283" t="inlineStr">
        <is>
          <t>COGUMELO SHIITAKE MURANAKA KG</t>
        </is>
      </c>
      <c r="I283" t="inlineStr">
        <is>
          <t>ALIMENTOS</t>
        </is>
      </c>
      <c r="J283" t="n">
        <v>3</v>
      </c>
      <c r="K283" t="inlineStr">
        <is>
          <t>KG</t>
        </is>
      </c>
      <c r="L283" t="n">
        <v>126</v>
      </c>
      <c r="M283" t="n">
        <v>42</v>
      </c>
      <c r="N283" t="inlineStr">
        <is>
          <t>ALIMENTOS</t>
        </is>
      </c>
      <c r="O283" t="inlineStr">
        <is>
          <t>06/2026</t>
        </is>
      </c>
    </row>
    <row r="284">
      <c r="A284" t="n">
        <v>239534</v>
      </c>
      <c r="B284" t="n">
        <v>128</v>
      </c>
      <c r="C284" t="inlineStr">
        <is>
          <t>Love Cabaret</t>
        </is>
      </c>
      <c r="D284" t="inlineStr">
        <is>
          <t xml:space="preserve">EDUARDO TAKESHI MURANAKA </t>
        </is>
      </c>
      <c r="E284" t="inlineStr">
        <is>
          <t>260711685</t>
        </is>
      </c>
      <c r="F284" s="555" t="n">
        <v>46184</v>
      </c>
      <c r="G284" t="n">
        <v>28221</v>
      </c>
      <c r="H284" t="inlineStr">
        <is>
          <t>COGUMELO PORTO BELLO MURANAKA KG</t>
        </is>
      </c>
      <c r="I284" t="inlineStr">
        <is>
          <t>ALIMENTOS</t>
        </is>
      </c>
      <c r="J284" t="n">
        <v>2</v>
      </c>
      <c r="K284" t="inlineStr">
        <is>
          <t>KG</t>
        </is>
      </c>
      <c r="L284" t="n">
        <v>76</v>
      </c>
      <c r="M284" t="n">
        <v>38</v>
      </c>
      <c r="N284" t="inlineStr">
        <is>
          <t>ALIMENTOS</t>
        </is>
      </c>
      <c r="O284" t="inlineStr">
        <is>
          <t>06/2026</t>
        </is>
      </c>
    </row>
    <row r="285">
      <c r="A285" t="n">
        <v>239534</v>
      </c>
      <c r="B285" t="n">
        <v>128</v>
      </c>
      <c r="C285" t="inlineStr">
        <is>
          <t>Love Cabaret</t>
        </is>
      </c>
      <c r="D285" t="inlineStr">
        <is>
          <t xml:space="preserve">EDUARDO TAKESHI MURANAKA </t>
        </is>
      </c>
      <c r="E285" t="inlineStr">
        <is>
          <t>260711685</t>
        </is>
      </c>
      <c r="F285" s="555" t="n">
        <v>46184</v>
      </c>
      <c r="G285" t="n">
        <v>28220</v>
      </c>
      <c r="H285" t="inlineStr">
        <is>
          <t>COGUMELO PARIS MURANAKA KG</t>
        </is>
      </c>
      <c r="I285" t="inlineStr">
        <is>
          <t>ALIMENTOS</t>
        </is>
      </c>
      <c r="J285" t="n">
        <v>2</v>
      </c>
      <c r="K285" t="inlineStr">
        <is>
          <t>KG</t>
        </is>
      </c>
      <c r="L285" t="n">
        <v>64</v>
      </c>
      <c r="M285" t="n">
        <v>32</v>
      </c>
      <c r="N285" t="inlineStr">
        <is>
          <t>ALIMENTOS</t>
        </is>
      </c>
      <c r="O285" t="inlineStr">
        <is>
          <t>06/2026</t>
        </is>
      </c>
    </row>
    <row r="286">
      <c r="A286" t="n">
        <v>239436</v>
      </c>
      <c r="B286" t="n">
        <v>128</v>
      </c>
      <c r="C286" t="inlineStr">
        <is>
          <t>Love Cabaret</t>
        </is>
      </c>
      <c r="D286" t="inlineStr">
        <is>
          <t>DEOLINDA DOS SANTOS FREITAS</t>
        </is>
      </c>
      <c r="E286" t="inlineStr">
        <is>
          <t>2711</t>
        </is>
      </c>
      <c r="F286" s="555" t="n">
        <v>46176</v>
      </c>
      <c r="G286" t="n">
        <v>17397</v>
      </c>
      <c r="H286" t="inlineStr">
        <is>
          <t>SACO DE LIXO 60L PRETO GROSSO 65X80CM (ENTRE 3KG A 4KG)</t>
        </is>
      </c>
      <c r="I286" t="inlineStr">
        <is>
          <t>DESCARTAVEIS/HIGIENE E LIMPEZA</t>
        </is>
      </c>
      <c r="J286" t="n">
        <v>3</v>
      </c>
      <c r="K286" t="inlineStr">
        <is>
          <t>PACOTE</t>
        </is>
      </c>
      <c r="L286" t="n">
        <v>99.3</v>
      </c>
      <c r="M286" t="n">
        <v>33.1</v>
      </c>
      <c r="N286" t="inlineStr">
        <is>
          <t>DESCARTAVEIS</t>
        </is>
      </c>
      <c r="O286" t="inlineStr">
        <is>
          <t>06/2026</t>
        </is>
      </c>
    </row>
    <row r="287">
      <c r="A287" t="n">
        <v>239435</v>
      </c>
      <c r="B287" t="n">
        <v>128</v>
      </c>
      <c r="C287" t="inlineStr">
        <is>
          <t>Love Cabaret</t>
        </is>
      </c>
      <c r="D287" t="inlineStr">
        <is>
          <t>MARCOS SILVA DO NASCIMENTO</t>
        </is>
      </c>
      <c r="E287" t="inlineStr">
        <is>
          <t>1042</t>
        </is>
      </c>
      <c r="F287" s="555" t="n">
        <v>46175</v>
      </c>
      <c r="G287" t="n">
        <v>18668</v>
      </c>
      <c r="H287" t="inlineStr">
        <is>
          <t>PERNIL SUINO SEM OSSO KG</t>
        </is>
      </c>
      <c r="I287" t="inlineStr">
        <is>
          <t>ALIMENTOS</t>
        </is>
      </c>
      <c r="J287" t="n">
        <v>14.5</v>
      </c>
      <c r="K287" t="inlineStr">
        <is>
          <t>KG</t>
        </is>
      </c>
      <c r="L287" t="n">
        <v>289.85</v>
      </c>
      <c r="M287" t="n">
        <v>19.989655</v>
      </c>
      <c r="N287" t="inlineStr">
        <is>
          <t>ALIMENTOS</t>
        </is>
      </c>
      <c r="O287" t="inlineStr">
        <is>
          <t>06/2026</t>
        </is>
      </c>
    </row>
    <row r="288">
      <c r="A288" t="n">
        <v>239434</v>
      </c>
      <c r="B288" t="n">
        <v>128</v>
      </c>
      <c r="C288" t="inlineStr">
        <is>
          <t>Love Cabaret</t>
        </is>
      </c>
      <c r="D288" t="inlineStr">
        <is>
          <t>DISTRIBUIDORA ARENA VIP COMERCIO DE BEBIDAS LTDA</t>
        </is>
      </c>
      <c r="E288" t="inlineStr">
        <is>
          <t>10076</t>
        </is>
      </c>
      <c r="F288" s="555" t="n">
        <v>46175</v>
      </c>
      <c r="G288" t="n">
        <v>18545</v>
      </c>
      <c r="H288" t="inlineStr">
        <is>
          <t>APERITIVO CAMPARI 998ML</t>
        </is>
      </c>
      <c r="I288" t="inlineStr">
        <is>
          <t>BEBIDAS</t>
        </is>
      </c>
      <c r="J288" t="n">
        <v>7</v>
      </c>
      <c r="K288" t="inlineStr">
        <is>
          <t>GR</t>
        </is>
      </c>
      <c r="L288" t="n">
        <v>311.5</v>
      </c>
      <c r="M288" t="n">
        <v>44.5</v>
      </c>
      <c r="N288" t="inlineStr">
        <is>
          <t>BEBIDAS</t>
        </is>
      </c>
      <c r="O288" t="inlineStr">
        <is>
          <t>06/2026</t>
        </is>
      </c>
    </row>
    <row r="289">
      <c r="A289" t="n">
        <v>239433</v>
      </c>
      <c r="B289" t="n">
        <v>128</v>
      </c>
      <c r="C289" t="inlineStr">
        <is>
          <t>Love Cabaret</t>
        </is>
      </c>
      <c r="D289" t="inlineStr">
        <is>
          <t>PROAUTO INDUSTRIA QUIMICA EIRELI</t>
        </is>
      </c>
      <c r="E289" t="inlineStr">
        <is>
          <t>157673</t>
        </is>
      </c>
      <c r="F289" s="555" t="n">
        <v>46175</v>
      </c>
      <c r="G289" t="n">
        <v>24507</v>
      </c>
      <c r="H289" t="inlineStr">
        <is>
          <t>PROAUTO ALCOOL LIQUIDO 70% KIMI LIQUID 1L UN</t>
        </is>
      </c>
      <c r="I289" t="inlineStr">
        <is>
          <t>DESCARTAVEIS/HIGIENE E LIMPEZA</t>
        </is>
      </c>
      <c r="J289" t="n">
        <v>4</v>
      </c>
      <c r="K289" t="inlineStr">
        <is>
          <t>GALAO</t>
        </is>
      </c>
      <c r="L289" t="n">
        <v>340.68</v>
      </c>
      <c r="M289" t="n">
        <v>85.17</v>
      </c>
      <c r="N289" t="inlineStr">
        <is>
          <t>HIGIENE E LIMPEZA</t>
        </is>
      </c>
      <c r="O289" t="inlineStr">
        <is>
          <t>06/2026</t>
        </is>
      </c>
    </row>
    <row r="290">
      <c r="A290" t="n">
        <v>239431</v>
      </c>
      <c r="B290" t="n">
        <v>128</v>
      </c>
      <c r="C290" t="inlineStr">
        <is>
          <t>Love Cabaret</t>
        </is>
      </c>
      <c r="D290" t="inlineStr">
        <is>
          <t>KING COMERCIO E IMPORTACAO DE BEBIDAS LTDA</t>
        </is>
      </c>
      <c r="E290" t="inlineStr">
        <is>
          <t>127842</t>
        </is>
      </c>
      <c r="F290" s="555" t="n">
        <v>46176</v>
      </c>
      <c r="G290" t="n">
        <v>18537</v>
      </c>
      <c r="H290" t="inlineStr">
        <is>
          <t>APERITIVO LILLET BLANC 750ML</t>
        </is>
      </c>
      <c r="I290" t="inlineStr">
        <is>
          <t>BEBIDAS</t>
        </is>
      </c>
      <c r="J290" t="n">
        <v>6</v>
      </c>
      <c r="K290" t="inlineStr">
        <is>
          <t>GR</t>
        </is>
      </c>
      <c r="L290" t="n">
        <v>778.14</v>
      </c>
      <c r="M290" t="n">
        <v>129.69</v>
      </c>
      <c r="N290" t="inlineStr">
        <is>
          <t>BEBIDAS</t>
        </is>
      </c>
      <c r="O290" t="inlineStr">
        <is>
          <t>06/2026</t>
        </is>
      </c>
    </row>
    <row r="291">
      <c r="A291" t="n">
        <v>239431</v>
      </c>
      <c r="B291" t="n">
        <v>128</v>
      </c>
      <c r="C291" t="inlineStr">
        <is>
          <t>Love Cabaret</t>
        </is>
      </c>
      <c r="D291" t="inlineStr">
        <is>
          <t>KING COMERCIO E IMPORTACAO DE BEBIDAS LTDA</t>
        </is>
      </c>
      <c r="E291" t="inlineStr">
        <is>
          <t>127842</t>
        </is>
      </c>
      <c r="F291" s="555" t="n">
        <v>46176</v>
      </c>
      <c r="G291" t="n">
        <v>18179</v>
      </c>
      <c r="H291" t="inlineStr">
        <is>
          <t>VODKA KETEL ONE 1L</t>
        </is>
      </c>
      <c r="I291" t="inlineStr">
        <is>
          <t>BEBIDAS</t>
        </is>
      </c>
      <c r="J291" t="n">
        <v>12</v>
      </c>
      <c r="K291" t="inlineStr">
        <is>
          <t>GR</t>
        </is>
      </c>
      <c r="L291" t="n">
        <v>1396.92</v>
      </c>
      <c r="M291" t="n">
        <v>116.41</v>
      </c>
      <c r="N291" t="inlineStr">
        <is>
          <t>BEBIDAS</t>
        </is>
      </c>
      <c r="O291" t="inlineStr">
        <is>
          <t>06/2026</t>
        </is>
      </c>
    </row>
    <row r="292">
      <c r="A292" t="n">
        <v>239431</v>
      </c>
      <c r="B292" t="n">
        <v>128</v>
      </c>
      <c r="C292" t="inlineStr">
        <is>
          <t>Love Cabaret</t>
        </is>
      </c>
      <c r="D292" t="inlineStr">
        <is>
          <t>KING COMERCIO E IMPORTACAO DE BEBIDAS LTDA</t>
        </is>
      </c>
      <c r="E292" t="inlineStr">
        <is>
          <t>127842</t>
        </is>
      </c>
      <c r="F292" s="555" t="n">
        <v>46176</v>
      </c>
      <c r="G292" t="n">
        <v>18382</v>
      </c>
      <c r="H292" t="inlineStr">
        <is>
          <t>CONHAQUE BRANDY OSBORNE 700ML</t>
        </is>
      </c>
      <c r="I292" t="inlineStr">
        <is>
          <t>BEBIDAS</t>
        </is>
      </c>
      <c r="J292" t="n">
        <v>5</v>
      </c>
      <c r="K292" t="inlineStr">
        <is>
          <t>GR</t>
        </is>
      </c>
      <c r="L292" t="n">
        <v>317.45</v>
      </c>
      <c r="M292" t="n">
        <v>63.49</v>
      </c>
      <c r="N292" t="inlineStr">
        <is>
          <t>BEBIDAS</t>
        </is>
      </c>
      <c r="O292" t="inlineStr">
        <is>
          <t>06/2026</t>
        </is>
      </c>
    </row>
    <row r="293">
      <c r="A293" t="n">
        <v>239431</v>
      </c>
      <c r="B293" t="n">
        <v>128</v>
      </c>
      <c r="C293" t="inlineStr">
        <is>
          <t>Love Cabaret</t>
        </is>
      </c>
      <c r="D293" t="inlineStr">
        <is>
          <t>KING COMERCIO E IMPORTACAO DE BEBIDAS LTDA</t>
        </is>
      </c>
      <c r="E293" t="inlineStr">
        <is>
          <t>127842</t>
        </is>
      </c>
      <c r="F293" s="555" t="n">
        <v>46176</v>
      </c>
      <c r="G293" t="n">
        <v>18242</v>
      </c>
      <c r="H293" t="inlineStr">
        <is>
          <t>TEQUILA DON JULIO BLANCO 750ML</t>
        </is>
      </c>
      <c r="I293" t="inlineStr">
        <is>
          <t>BEBIDAS</t>
        </is>
      </c>
      <c r="J293" t="n">
        <v>6</v>
      </c>
      <c r="K293" t="inlineStr">
        <is>
          <t>GR</t>
        </is>
      </c>
      <c r="L293" t="n">
        <v>1278.54</v>
      </c>
      <c r="M293" t="n">
        <v>213.09</v>
      </c>
      <c r="N293" t="inlineStr">
        <is>
          <t>BEBIDAS</t>
        </is>
      </c>
      <c r="O293" t="inlineStr">
        <is>
          <t>06/2026</t>
        </is>
      </c>
    </row>
    <row r="294">
      <c r="A294" t="n">
        <v>239431</v>
      </c>
      <c r="B294" t="n">
        <v>128</v>
      </c>
      <c r="C294" t="inlineStr">
        <is>
          <t>Love Cabaret</t>
        </is>
      </c>
      <c r="D294" t="inlineStr">
        <is>
          <t>KING COMERCIO E IMPORTACAO DE BEBIDAS LTDA</t>
        </is>
      </c>
      <c r="E294" t="inlineStr">
        <is>
          <t>127842</t>
        </is>
      </c>
      <c r="F294" s="555" t="n">
        <v>46176</v>
      </c>
      <c r="G294" t="n">
        <v>18359</v>
      </c>
      <c r="H294" t="inlineStr">
        <is>
          <t>GIN TANQUERAY 750ML</t>
        </is>
      </c>
      <c r="I294" t="inlineStr">
        <is>
          <t>BEBIDAS</t>
        </is>
      </c>
      <c r="J294" t="n">
        <v>24</v>
      </c>
      <c r="K294" t="inlineStr">
        <is>
          <t>GR</t>
        </is>
      </c>
      <c r="L294" t="n">
        <v>2157.6</v>
      </c>
      <c r="M294" t="n">
        <v>89.90000000000001</v>
      </c>
      <c r="N294" t="inlineStr">
        <is>
          <t>BEBIDAS</t>
        </is>
      </c>
      <c r="O294" t="inlineStr">
        <is>
          <t>06/2026</t>
        </is>
      </c>
    </row>
    <row r="295">
      <c r="A295" t="n">
        <v>239430</v>
      </c>
      <c r="B295" t="n">
        <v>128</v>
      </c>
      <c r="C295" t="inlineStr">
        <is>
          <t>Love Cabaret</t>
        </is>
      </c>
      <c r="D295" t="inlineStr">
        <is>
          <t>MARIO PEDRO FELICIANO - HORTIFRUTI</t>
        </is>
      </c>
      <c r="E295" t="inlineStr">
        <is>
          <t>478907</t>
        </is>
      </c>
      <c r="F295" s="555" t="n">
        <v>46176</v>
      </c>
      <c r="G295" t="n">
        <v>19572</v>
      </c>
      <c r="H295" t="inlineStr">
        <is>
          <t>PIMENTA DEDO DE MOCA KG</t>
        </is>
      </c>
      <c r="I295" t="inlineStr">
        <is>
          <t>ALIMENTOS</t>
        </is>
      </c>
      <c r="J295" t="n">
        <v>1</v>
      </c>
      <c r="K295" t="inlineStr">
        <is>
          <t>KG</t>
        </is>
      </c>
      <c r="L295" t="n">
        <v>8.630000000000001</v>
      </c>
      <c r="M295" t="n">
        <v>8.630000000000001</v>
      </c>
      <c r="N295" t="inlineStr">
        <is>
          <t>ALIMENTOS</t>
        </is>
      </c>
      <c r="O295" t="inlineStr">
        <is>
          <t>06/2026</t>
        </is>
      </c>
    </row>
    <row r="296">
      <c r="A296" t="n">
        <v>239429</v>
      </c>
      <c r="B296" t="n">
        <v>128</v>
      </c>
      <c r="C296" t="inlineStr">
        <is>
          <t>Love Cabaret</t>
        </is>
      </c>
      <c r="D296" t="inlineStr">
        <is>
          <t>CECILIA TSUYACO ARAKI SILVA LTDA</t>
        </is>
      </c>
      <c r="E296" t="inlineStr">
        <is>
          <t>393001</t>
        </is>
      </c>
      <c r="F296" s="555" t="n">
        <v>46176</v>
      </c>
      <c r="G296" t="n">
        <v>19575</v>
      </c>
      <c r="H296" t="inlineStr">
        <is>
          <t>PIMENTA DE CHEIRO VERDE KG</t>
        </is>
      </c>
      <c r="I296" t="inlineStr">
        <is>
          <t>ALIMENTOS</t>
        </is>
      </c>
      <c r="J296" t="n">
        <v>1</v>
      </c>
      <c r="K296" t="inlineStr">
        <is>
          <t>KG</t>
        </is>
      </c>
      <c r="L296" t="n">
        <v>38</v>
      </c>
      <c r="M296" t="n">
        <v>38</v>
      </c>
      <c r="N296" t="inlineStr">
        <is>
          <t>ALIMENTOS</t>
        </is>
      </c>
      <c r="O296" t="inlineStr">
        <is>
          <t>06/2026</t>
        </is>
      </c>
    </row>
    <row r="297">
      <c r="A297" t="n">
        <v>239429</v>
      </c>
      <c r="B297" t="n">
        <v>128</v>
      </c>
      <c r="C297" t="inlineStr">
        <is>
          <t>Love Cabaret</t>
        </is>
      </c>
      <c r="D297" t="inlineStr">
        <is>
          <t>CECILIA TSUYACO ARAKI SILVA LTDA</t>
        </is>
      </c>
      <c r="E297" t="inlineStr">
        <is>
          <t>393001</t>
        </is>
      </c>
      <c r="F297" s="555" t="n">
        <v>46176</v>
      </c>
      <c r="G297" t="n">
        <v>19759</v>
      </c>
      <c r="H297" t="inlineStr">
        <is>
          <t>LARANJA BAHIA KG</t>
        </is>
      </c>
      <c r="I297" t="inlineStr">
        <is>
          <t>ALIMENTOS</t>
        </is>
      </c>
      <c r="J297" t="n">
        <v>6</v>
      </c>
      <c r="K297" t="inlineStr">
        <is>
          <t>KG</t>
        </is>
      </c>
      <c r="L297" t="n">
        <v>57</v>
      </c>
      <c r="M297" t="n">
        <v>9.5</v>
      </c>
      <c r="N297" t="inlineStr">
        <is>
          <t>ALIMENTOS</t>
        </is>
      </c>
      <c r="O297" t="inlineStr">
        <is>
          <t>06/2026</t>
        </is>
      </c>
    </row>
    <row r="298">
      <c r="A298" t="n">
        <v>239429</v>
      </c>
      <c r="B298" t="n">
        <v>128</v>
      </c>
      <c r="C298" t="inlineStr">
        <is>
          <t>Love Cabaret</t>
        </is>
      </c>
      <c r="D298" t="inlineStr">
        <is>
          <t>CECILIA TSUYACO ARAKI SILVA LTDA</t>
        </is>
      </c>
      <c r="E298" t="inlineStr">
        <is>
          <t>393001</t>
        </is>
      </c>
      <c r="F298" s="555" t="n">
        <v>46176</v>
      </c>
      <c r="G298" t="n">
        <v>19751</v>
      </c>
      <c r="H298" t="inlineStr">
        <is>
          <t>LIMAO SICILIANO KG</t>
        </is>
      </c>
      <c r="I298" t="inlineStr">
        <is>
          <t>ALIMENTOS</t>
        </is>
      </c>
      <c r="J298" t="n">
        <v>6</v>
      </c>
      <c r="K298" t="inlineStr">
        <is>
          <t>KG</t>
        </is>
      </c>
      <c r="L298" t="n">
        <v>53.4</v>
      </c>
      <c r="M298" t="n">
        <v>8.9</v>
      </c>
      <c r="N298" t="inlineStr">
        <is>
          <t>ALIMENTOS</t>
        </is>
      </c>
      <c r="O298" t="inlineStr">
        <is>
          <t>06/2026</t>
        </is>
      </c>
    </row>
    <row r="299">
      <c r="A299" t="n">
        <v>239429</v>
      </c>
      <c r="B299" t="n">
        <v>128</v>
      </c>
      <c r="C299" t="inlineStr">
        <is>
          <t>Love Cabaret</t>
        </is>
      </c>
      <c r="D299" t="inlineStr">
        <is>
          <t>CECILIA TSUYACO ARAKI SILVA LTDA</t>
        </is>
      </c>
      <c r="E299" t="inlineStr">
        <is>
          <t>393001</t>
        </is>
      </c>
      <c r="F299" s="555" t="n">
        <v>46176</v>
      </c>
      <c r="G299" t="n">
        <v>23359</v>
      </c>
      <c r="H299" t="inlineStr">
        <is>
          <t>LIMAO TAHITI KG</t>
        </is>
      </c>
      <c r="I299" t="inlineStr">
        <is>
          <t>ALIMENTOS</t>
        </is>
      </c>
      <c r="J299" t="n">
        <v>10</v>
      </c>
      <c r="K299" t="inlineStr">
        <is>
          <t>KG</t>
        </is>
      </c>
      <c r="L299" t="n">
        <v>25</v>
      </c>
      <c r="M299" t="n">
        <v>2.5</v>
      </c>
      <c r="N299" t="inlineStr">
        <is>
          <t>ALIMENTOS</t>
        </is>
      </c>
      <c r="O299" t="inlineStr">
        <is>
          <t>06/2026</t>
        </is>
      </c>
    </row>
    <row r="300">
      <c r="A300" t="n">
        <v>239427</v>
      </c>
      <c r="B300" t="n">
        <v>128</v>
      </c>
      <c r="C300" t="inlineStr">
        <is>
          <t>Love Cabaret</t>
        </is>
      </c>
      <c r="D300" t="inlineStr">
        <is>
          <t>DEOLINDA DOS SANTOS FREITAS</t>
        </is>
      </c>
      <c r="E300" t="inlineStr">
        <is>
          <t>2708</t>
        </is>
      </c>
      <c r="F300" s="555" t="n">
        <v>46175</v>
      </c>
      <c r="G300" t="n">
        <v>23074</v>
      </c>
      <c r="H300" t="inlineStr">
        <is>
          <t>QUEIJO EMMENTAL KG</t>
        </is>
      </c>
      <c r="I300" t="inlineStr">
        <is>
          <t>ALIMENTOS</t>
        </is>
      </c>
      <c r="J300" t="n">
        <v>12</v>
      </c>
      <c r="K300" t="inlineStr">
        <is>
          <t>KG</t>
        </is>
      </c>
      <c r="L300" t="n">
        <v>943.2</v>
      </c>
      <c r="M300" t="n">
        <v>78.59999999999999</v>
      </c>
      <c r="N300" t="inlineStr">
        <is>
          <t>ALIMENTOS</t>
        </is>
      </c>
      <c r="O300" t="inlineStr">
        <is>
          <t>06/2026</t>
        </is>
      </c>
    </row>
    <row r="301">
      <c r="A301" t="n">
        <v>239426</v>
      </c>
      <c r="B301" t="n">
        <v>128</v>
      </c>
      <c r="C301" t="inlineStr">
        <is>
          <t>Love Cabaret</t>
        </is>
      </c>
      <c r="D301" t="inlineStr">
        <is>
          <t>DO CHEF DISTRIBUIDORA DE ALIMENTOS LTDA</t>
        </is>
      </c>
      <c r="E301" t="inlineStr">
        <is>
          <t>2074</t>
        </is>
      </c>
      <c r="F301" s="555" t="n">
        <v>46176</v>
      </c>
      <c r="G301" t="n">
        <v>27622</v>
      </c>
      <c r="H301" t="inlineStr">
        <is>
          <t>CHA VERDE KG</t>
        </is>
      </c>
      <c r="I301" t="inlineStr">
        <is>
          <t>BEBIDAS</t>
        </is>
      </c>
      <c r="J301" t="n">
        <v>1</v>
      </c>
      <c r="K301" t="inlineStr">
        <is>
          <t>KG</t>
        </is>
      </c>
      <c r="L301" t="n">
        <v>63.7</v>
      </c>
      <c r="M301" t="n">
        <v>63.7</v>
      </c>
      <c r="N301" t="inlineStr">
        <is>
          <t>ALIMENTOS</t>
        </is>
      </c>
      <c r="O301" t="inlineStr">
        <is>
          <t>06/2026</t>
        </is>
      </c>
    </row>
    <row r="302">
      <c r="A302" t="n">
        <v>239426</v>
      </c>
      <c r="B302" t="n">
        <v>128</v>
      </c>
      <c r="C302" t="inlineStr">
        <is>
          <t>Love Cabaret</t>
        </is>
      </c>
      <c r="D302" t="inlineStr">
        <is>
          <t>DO CHEF DISTRIBUIDORA DE ALIMENTOS LTDA</t>
        </is>
      </c>
      <c r="E302" t="inlineStr">
        <is>
          <t>2074</t>
        </is>
      </c>
      <c r="F302" s="555" t="n">
        <v>46176</v>
      </c>
      <c r="G302" t="n">
        <v>23335</v>
      </c>
      <c r="H302" t="inlineStr">
        <is>
          <t>MORANGO KG</t>
        </is>
      </c>
      <c r="I302" t="inlineStr">
        <is>
          <t>ALIMENTOS</t>
        </is>
      </c>
      <c r="J302" t="n">
        <v>1.5</v>
      </c>
      <c r="K302" t="inlineStr">
        <is>
          <t>KG</t>
        </is>
      </c>
      <c r="L302" t="n">
        <v>58.5</v>
      </c>
      <c r="M302" t="n">
        <v>39</v>
      </c>
      <c r="N302" t="inlineStr">
        <is>
          <t>ALIMENTOS</t>
        </is>
      </c>
      <c r="O302" t="inlineStr">
        <is>
          <t>06/2026</t>
        </is>
      </c>
    </row>
    <row r="303">
      <c r="A303" t="n">
        <v>239424</v>
      </c>
      <c r="B303" t="n">
        <v>128</v>
      </c>
      <c r="C303" t="inlineStr">
        <is>
          <t>Love Cabaret</t>
        </is>
      </c>
      <c r="D303" t="inlineStr">
        <is>
          <t>FG7 COMERCIO E DISTRIBUICAO DE BEBIDAS LTDA</t>
        </is>
      </c>
      <c r="E303" t="inlineStr">
        <is>
          <t>806212</t>
        </is>
      </c>
      <c r="F303" s="555" t="n">
        <v>46179</v>
      </c>
      <c r="G303" t="n">
        <v>27877</v>
      </c>
      <c r="H303" t="inlineStr">
        <is>
          <t>VERMOUTH DRY APERITIVO SAN BASILI 750ML UN</t>
        </is>
      </c>
      <c r="I303" t="inlineStr">
        <is>
          <t>BEBIDAS</t>
        </is>
      </c>
      <c r="J303" t="n">
        <v>6</v>
      </c>
      <c r="K303" t="inlineStr">
        <is>
          <t>UN</t>
        </is>
      </c>
      <c r="L303" t="n">
        <v>340.62</v>
      </c>
      <c r="M303" t="n">
        <v>56.77</v>
      </c>
      <c r="N303" t="inlineStr">
        <is>
          <t>BEBIDAS</t>
        </is>
      </c>
      <c r="O303" t="inlineStr">
        <is>
          <t>06/2026</t>
        </is>
      </c>
    </row>
    <row r="304">
      <c r="A304" t="n">
        <v>239424</v>
      </c>
      <c r="B304" t="n">
        <v>128</v>
      </c>
      <c r="C304" t="inlineStr">
        <is>
          <t>Love Cabaret</t>
        </is>
      </c>
      <c r="D304" t="inlineStr">
        <is>
          <t>FG7 COMERCIO E DISTRIBUICAO DE BEBIDAS LTDA</t>
        </is>
      </c>
      <c r="E304" t="inlineStr">
        <is>
          <t>806212</t>
        </is>
      </c>
      <c r="F304" s="555" t="n">
        <v>46179</v>
      </c>
      <c r="G304" t="n">
        <v>18543</v>
      </c>
      <c r="H304" t="inlineStr">
        <is>
          <t>APERITIVO CYNAR 900ML</t>
        </is>
      </c>
      <c r="I304" t="inlineStr">
        <is>
          <t>BEBIDAS</t>
        </is>
      </c>
      <c r="J304" t="n">
        <v>2</v>
      </c>
      <c r="K304" t="inlineStr">
        <is>
          <t>GR</t>
        </is>
      </c>
      <c r="L304" t="n">
        <v>38.8</v>
      </c>
      <c r="M304" t="n">
        <v>19.4</v>
      </c>
      <c r="N304" t="inlineStr">
        <is>
          <t>BEBIDAS</t>
        </is>
      </c>
      <c r="O304" t="inlineStr">
        <is>
          <t>06/2026</t>
        </is>
      </c>
    </row>
    <row r="305">
      <c r="A305" t="n">
        <v>239421</v>
      </c>
      <c r="B305" t="n">
        <v>128</v>
      </c>
      <c r="C305" t="inlineStr">
        <is>
          <t>Love Cabaret</t>
        </is>
      </c>
      <c r="D305" t="inlineStr">
        <is>
          <t>CECILIA TSUYACO ARAKI SILVA LTDA</t>
        </is>
      </c>
      <c r="E305" t="inlineStr">
        <is>
          <t>393141</t>
        </is>
      </c>
      <c r="F305" s="555" t="n">
        <v>46178</v>
      </c>
      <c r="G305" t="n">
        <v>19480</v>
      </c>
      <c r="H305" t="inlineStr">
        <is>
          <t>HORTELA HIDROPONICA KG</t>
        </is>
      </c>
      <c r="I305" t="inlineStr">
        <is>
          <t>ALIMENTOS</t>
        </is>
      </c>
      <c r="J305" t="n">
        <v>0.3</v>
      </c>
      <c r="K305" t="inlineStr">
        <is>
          <t>KG</t>
        </is>
      </c>
      <c r="L305" t="n">
        <v>5.1</v>
      </c>
      <c r="M305" t="n">
        <v>17</v>
      </c>
      <c r="N305" t="inlineStr">
        <is>
          <t>ALIMENTOS</t>
        </is>
      </c>
      <c r="O305" t="inlineStr">
        <is>
          <t>06/2026</t>
        </is>
      </c>
    </row>
    <row r="306">
      <c r="A306" t="n">
        <v>239421</v>
      </c>
      <c r="B306" t="n">
        <v>128</v>
      </c>
      <c r="C306" t="inlineStr">
        <is>
          <t>Love Cabaret</t>
        </is>
      </c>
      <c r="D306" t="inlineStr">
        <is>
          <t>CECILIA TSUYACO ARAKI SILVA LTDA</t>
        </is>
      </c>
      <c r="E306" t="inlineStr">
        <is>
          <t>393141</t>
        </is>
      </c>
      <c r="F306" s="555" t="n">
        <v>46178</v>
      </c>
      <c r="G306" t="n">
        <v>19617</v>
      </c>
      <c r="H306" t="inlineStr">
        <is>
          <t>COENTRO KG</t>
        </is>
      </c>
      <c r="I306" t="inlineStr">
        <is>
          <t>ALIMENTOS</t>
        </is>
      </c>
      <c r="J306" t="n">
        <v>0.2</v>
      </c>
      <c r="K306" t="inlineStr">
        <is>
          <t>KG</t>
        </is>
      </c>
      <c r="L306" t="n">
        <v>7</v>
      </c>
      <c r="M306" t="n">
        <v>35</v>
      </c>
      <c r="N306" t="inlineStr">
        <is>
          <t>ALIMENTOS</t>
        </is>
      </c>
      <c r="O306" t="inlineStr">
        <is>
          <t>06/2026</t>
        </is>
      </c>
    </row>
    <row r="307">
      <c r="A307" t="n">
        <v>239421</v>
      </c>
      <c r="B307" t="n">
        <v>128</v>
      </c>
      <c r="C307" t="inlineStr">
        <is>
          <t>Love Cabaret</t>
        </is>
      </c>
      <c r="D307" t="inlineStr">
        <is>
          <t>CECILIA TSUYACO ARAKI SILVA LTDA</t>
        </is>
      </c>
      <c r="E307" t="inlineStr">
        <is>
          <t>393141</t>
        </is>
      </c>
      <c r="F307" s="555" t="n">
        <v>46178</v>
      </c>
      <c r="G307" t="n">
        <v>24037</v>
      </c>
      <c r="H307" t="inlineStr">
        <is>
          <t>ALHO TRITURADO FRITO</t>
        </is>
      </c>
      <c r="I307" t="inlineStr">
        <is>
          <t>ALIMENTOS</t>
        </is>
      </c>
      <c r="J307" t="n">
        <v>1</v>
      </c>
      <c r="K307" t="inlineStr">
        <is>
          <t>KG</t>
        </is>
      </c>
      <c r="L307" t="n">
        <v>17.5</v>
      </c>
      <c r="M307" t="n">
        <v>17.5</v>
      </c>
      <c r="N307" t="inlineStr">
        <is>
          <t>ALIMENTOS</t>
        </is>
      </c>
      <c r="O307" t="inlineStr">
        <is>
          <t>06/2026</t>
        </is>
      </c>
    </row>
    <row r="308">
      <c r="A308" t="n">
        <v>239421</v>
      </c>
      <c r="B308" t="n">
        <v>128</v>
      </c>
      <c r="C308" t="inlineStr">
        <is>
          <t>Love Cabaret</t>
        </is>
      </c>
      <c r="D308" t="inlineStr">
        <is>
          <t>CECILIA TSUYACO ARAKI SILVA LTDA</t>
        </is>
      </c>
      <c r="E308" t="inlineStr">
        <is>
          <t>393141</t>
        </is>
      </c>
      <c r="F308" s="555" t="n">
        <v>46178</v>
      </c>
      <c r="G308" t="n">
        <v>19476</v>
      </c>
      <c r="H308" t="inlineStr">
        <is>
          <t>MANJERICAO KG</t>
        </is>
      </c>
      <c r="I308" t="inlineStr">
        <is>
          <t>ALIMENTOS</t>
        </is>
      </c>
      <c r="J308" t="n">
        <v>0.1</v>
      </c>
      <c r="K308" t="inlineStr">
        <is>
          <t>KG</t>
        </is>
      </c>
      <c r="L308" t="n">
        <v>6.5</v>
      </c>
      <c r="M308" t="n">
        <v>65</v>
      </c>
      <c r="N308" t="inlineStr">
        <is>
          <t>ALIMENTOS</t>
        </is>
      </c>
      <c r="O308" t="inlineStr">
        <is>
          <t>06/2026</t>
        </is>
      </c>
    </row>
    <row r="309">
      <c r="A309" t="n">
        <v>239421</v>
      </c>
      <c r="B309" t="n">
        <v>128</v>
      </c>
      <c r="C309" t="inlineStr">
        <is>
          <t>Love Cabaret</t>
        </is>
      </c>
      <c r="D309" t="inlineStr">
        <is>
          <t>CECILIA TSUYACO ARAKI SILVA LTDA</t>
        </is>
      </c>
      <c r="E309" t="inlineStr">
        <is>
          <t>393141</t>
        </is>
      </c>
      <c r="F309" s="555" t="n">
        <v>46178</v>
      </c>
      <c r="G309" t="n">
        <v>19632</v>
      </c>
      <c r="H309" t="inlineStr">
        <is>
          <t>BETERRABA KG</t>
        </is>
      </c>
      <c r="I309" t="inlineStr">
        <is>
          <t>ALIMENTOS</t>
        </is>
      </c>
      <c r="J309" t="n">
        <v>6</v>
      </c>
      <c r="K309" t="inlineStr">
        <is>
          <t>KG</t>
        </is>
      </c>
      <c r="L309" t="n">
        <v>27</v>
      </c>
      <c r="M309" t="n">
        <v>4.5</v>
      </c>
      <c r="N309" t="inlineStr">
        <is>
          <t>ALIMENTOS</t>
        </is>
      </c>
      <c r="O309" t="inlineStr">
        <is>
          <t>06/2026</t>
        </is>
      </c>
    </row>
    <row r="310">
      <c r="A310" t="n">
        <v>239421</v>
      </c>
      <c r="B310" t="n">
        <v>128</v>
      </c>
      <c r="C310" t="inlineStr">
        <is>
          <t>Love Cabaret</t>
        </is>
      </c>
      <c r="D310" t="inlineStr">
        <is>
          <t>CECILIA TSUYACO ARAKI SILVA LTDA</t>
        </is>
      </c>
      <c r="E310" t="inlineStr">
        <is>
          <t>393141</t>
        </is>
      </c>
      <c r="F310" s="555" t="n">
        <v>46178</v>
      </c>
      <c r="G310" t="n">
        <v>19503</v>
      </c>
      <c r="H310" t="inlineStr">
        <is>
          <t>ALFACE CRESPA KG</t>
        </is>
      </c>
      <c r="I310" t="inlineStr">
        <is>
          <t>ALIMENTOS</t>
        </is>
      </c>
      <c r="J310" t="n">
        <v>1</v>
      </c>
      <c r="K310" t="inlineStr">
        <is>
          <t>KG</t>
        </is>
      </c>
      <c r="L310" t="n">
        <v>12</v>
      </c>
      <c r="M310" t="n">
        <v>12</v>
      </c>
      <c r="N310" t="inlineStr">
        <is>
          <t>ALIMENTOS</t>
        </is>
      </c>
      <c r="O310" t="inlineStr">
        <is>
          <t>06/2026</t>
        </is>
      </c>
    </row>
    <row r="311">
      <c r="A311" t="n">
        <v>239421</v>
      </c>
      <c r="B311" t="n">
        <v>128</v>
      </c>
      <c r="C311" t="inlineStr">
        <is>
          <t>Love Cabaret</t>
        </is>
      </c>
      <c r="D311" t="inlineStr">
        <is>
          <t>CECILIA TSUYACO ARAKI SILVA LTDA</t>
        </is>
      </c>
      <c r="E311" t="inlineStr">
        <is>
          <t>393141</t>
        </is>
      </c>
      <c r="F311" s="555" t="n">
        <v>46178</v>
      </c>
      <c r="G311" t="n">
        <v>19589</v>
      </c>
      <c r="H311" t="inlineStr">
        <is>
          <t>PEPINO JAPONES KG</t>
        </is>
      </c>
      <c r="I311" t="inlineStr">
        <is>
          <t>ALIMENTOS</t>
        </is>
      </c>
      <c r="J311" t="n">
        <v>0.3</v>
      </c>
      <c r="K311" t="inlineStr">
        <is>
          <t>KG</t>
        </is>
      </c>
      <c r="L311" t="n">
        <v>2.85</v>
      </c>
      <c r="M311" t="n">
        <v>9.5</v>
      </c>
      <c r="N311" t="inlineStr">
        <is>
          <t>ALIMENTOS</t>
        </is>
      </c>
      <c r="O311" t="inlineStr">
        <is>
          <t>06/2026</t>
        </is>
      </c>
    </row>
    <row r="312">
      <c r="A312" t="n">
        <v>239418</v>
      </c>
      <c r="B312" t="n">
        <v>128</v>
      </c>
      <c r="C312" t="inlineStr">
        <is>
          <t>Love Cabaret</t>
        </is>
      </c>
      <c r="D312" t="inlineStr">
        <is>
          <t>WPP COMERCIO DE CARNES LTDA</t>
        </is>
      </c>
      <c r="E312" t="inlineStr">
        <is>
          <t>79765</t>
        </is>
      </c>
      <c r="F312" s="555" t="n">
        <v>46179</v>
      </c>
      <c r="G312" t="n">
        <v>18826</v>
      </c>
      <c r="H312" t="inlineStr">
        <is>
          <t>PEITO BOVINO MOIDO KG</t>
        </is>
      </c>
      <c r="I312" t="inlineStr">
        <is>
          <t>ALIMENTOS</t>
        </is>
      </c>
      <c r="J312" t="n">
        <v>10.7</v>
      </c>
      <c r="K312" t="inlineStr">
        <is>
          <t>KG</t>
        </is>
      </c>
      <c r="L312" t="n">
        <v>333.84</v>
      </c>
      <c r="M312" t="n">
        <v>31.2</v>
      </c>
      <c r="N312" t="inlineStr">
        <is>
          <t>ALIMENTOS</t>
        </is>
      </c>
      <c r="O312" t="inlineStr">
        <is>
          <t>06/2026</t>
        </is>
      </c>
    </row>
    <row r="313">
      <c r="A313" t="n">
        <v>239418</v>
      </c>
      <c r="B313" t="n">
        <v>128</v>
      </c>
      <c r="C313" t="inlineStr">
        <is>
          <t>Love Cabaret</t>
        </is>
      </c>
      <c r="D313" t="inlineStr">
        <is>
          <t>WPP COMERCIO DE CARNES LTDA</t>
        </is>
      </c>
      <c r="E313" t="inlineStr">
        <is>
          <t>79765</t>
        </is>
      </c>
      <c r="F313" s="555" t="n">
        <v>46179</v>
      </c>
      <c r="G313" t="n">
        <v>24537</v>
      </c>
      <c r="H313" t="inlineStr">
        <is>
          <t xml:space="preserve">ALCATRA BOVINA MOIDA KG </t>
        </is>
      </c>
      <c r="I313" t="inlineStr">
        <is>
          <t>ALIMENTOS</t>
        </is>
      </c>
      <c r="J313" t="n">
        <v>3.9</v>
      </c>
      <c r="K313" t="inlineStr">
        <is>
          <t>KG</t>
        </is>
      </c>
      <c r="L313" t="n">
        <v>167.7</v>
      </c>
      <c r="M313" t="n">
        <v>43</v>
      </c>
      <c r="N313" t="inlineStr">
        <is>
          <t>ALIMENTOS</t>
        </is>
      </c>
      <c r="O313" t="inlineStr">
        <is>
          <t>06/2026</t>
        </is>
      </c>
    </row>
    <row r="314">
      <c r="A314" t="n">
        <v>239416</v>
      </c>
      <c r="B314" t="n">
        <v>128</v>
      </c>
      <c r="C314" t="inlineStr">
        <is>
          <t>Love Cabaret</t>
        </is>
      </c>
      <c r="D314" t="inlineStr">
        <is>
          <t>CECILIA TSUYACO ARAKI SILVA LTDA</t>
        </is>
      </c>
      <c r="E314" t="inlineStr">
        <is>
          <t>393238</t>
        </is>
      </c>
      <c r="F314" s="555" t="n">
        <v>46181</v>
      </c>
      <c r="G314" t="n">
        <v>19632</v>
      </c>
      <c r="H314" t="inlineStr">
        <is>
          <t>BETERRABA KG</t>
        </is>
      </c>
      <c r="I314" t="inlineStr">
        <is>
          <t>ALIMENTOS</t>
        </is>
      </c>
      <c r="J314" t="n">
        <v>5</v>
      </c>
      <c r="K314" t="inlineStr">
        <is>
          <t>KG</t>
        </is>
      </c>
      <c r="L314" t="n">
        <v>22.5</v>
      </c>
      <c r="M314" t="n">
        <v>4.5</v>
      </c>
      <c r="N314" t="inlineStr">
        <is>
          <t>ALIMENTOS</t>
        </is>
      </c>
      <c r="O314" t="inlineStr">
        <is>
          <t>06/2026</t>
        </is>
      </c>
    </row>
    <row r="315">
      <c r="A315" t="n">
        <v>239416</v>
      </c>
      <c r="B315" t="n">
        <v>128</v>
      </c>
      <c r="C315" t="inlineStr">
        <is>
          <t>Love Cabaret</t>
        </is>
      </c>
      <c r="D315" t="inlineStr">
        <is>
          <t>CECILIA TSUYACO ARAKI SILVA LTDA</t>
        </is>
      </c>
      <c r="E315" t="inlineStr">
        <is>
          <t>393238</t>
        </is>
      </c>
      <c r="F315" s="555" t="n">
        <v>46181</v>
      </c>
      <c r="G315" t="n">
        <v>19570</v>
      </c>
      <c r="H315" t="inlineStr">
        <is>
          <t>PIMENTA JALAPENO KG</t>
        </is>
      </c>
      <c r="I315" t="inlineStr">
        <is>
          <t>ALIMENTOS</t>
        </is>
      </c>
      <c r="J315" t="n">
        <v>0.3</v>
      </c>
      <c r="K315" t="inlineStr">
        <is>
          <t>KG</t>
        </is>
      </c>
      <c r="L315" t="n">
        <v>10.5</v>
      </c>
      <c r="M315" t="n">
        <v>35</v>
      </c>
      <c r="N315" t="inlineStr">
        <is>
          <t>ALIMENTOS</t>
        </is>
      </c>
      <c r="O315" t="inlineStr">
        <is>
          <t>06/2026</t>
        </is>
      </c>
    </row>
    <row r="316">
      <c r="A316" t="n">
        <v>239416</v>
      </c>
      <c r="B316" t="n">
        <v>128</v>
      </c>
      <c r="C316" t="inlineStr">
        <is>
          <t>Love Cabaret</t>
        </is>
      </c>
      <c r="D316" t="inlineStr">
        <is>
          <t>CECILIA TSUYACO ARAKI SILVA LTDA</t>
        </is>
      </c>
      <c r="E316" t="inlineStr">
        <is>
          <t>393238</t>
        </is>
      </c>
      <c r="F316" s="555" t="n">
        <v>46181</v>
      </c>
      <c r="G316" t="n">
        <v>19532</v>
      </c>
      <c r="H316" t="inlineStr">
        <is>
          <t>TOMATE SALADA ITALIANO KG</t>
        </is>
      </c>
      <c r="I316" t="inlineStr">
        <is>
          <t>ALIMENTOS</t>
        </is>
      </c>
      <c r="J316" t="n">
        <v>5</v>
      </c>
      <c r="K316" t="inlineStr">
        <is>
          <t>KG</t>
        </is>
      </c>
      <c r="L316" t="n">
        <v>65</v>
      </c>
      <c r="M316" t="n">
        <v>13</v>
      </c>
      <c r="N316" t="inlineStr">
        <is>
          <t>ALIMENTOS</t>
        </is>
      </c>
      <c r="O316" t="inlineStr">
        <is>
          <t>06/2026</t>
        </is>
      </c>
    </row>
    <row r="317">
      <c r="A317" t="n">
        <v>239416</v>
      </c>
      <c r="B317" t="n">
        <v>128</v>
      </c>
      <c r="C317" t="inlineStr">
        <is>
          <t>Love Cabaret</t>
        </is>
      </c>
      <c r="D317" t="inlineStr">
        <is>
          <t>CECILIA TSUYACO ARAKI SILVA LTDA</t>
        </is>
      </c>
      <c r="E317" t="inlineStr">
        <is>
          <t>393238</t>
        </is>
      </c>
      <c r="F317" s="555" t="n">
        <v>46181</v>
      </c>
      <c r="G317" t="n">
        <v>19589</v>
      </c>
      <c r="H317" t="inlineStr">
        <is>
          <t>PEPINO JAPONES KG</t>
        </is>
      </c>
      <c r="I317" t="inlineStr">
        <is>
          <t>ALIMENTOS</t>
        </is>
      </c>
      <c r="J317" t="n">
        <v>0.4</v>
      </c>
      <c r="K317" t="inlineStr">
        <is>
          <t>KG</t>
        </is>
      </c>
      <c r="L317" t="n">
        <v>4.2</v>
      </c>
      <c r="M317" t="n">
        <v>10.5</v>
      </c>
      <c r="N317" t="inlineStr">
        <is>
          <t>ALIMENTOS</t>
        </is>
      </c>
      <c r="O317" t="inlineStr">
        <is>
          <t>06/2026</t>
        </is>
      </c>
    </row>
    <row r="318">
      <c r="A318" t="n">
        <v>239416</v>
      </c>
      <c r="B318" t="n">
        <v>128</v>
      </c>
      <c r="C318" t="inlineStr">
        <is>
          <t>Love Cabaret</t>
        </is>
      </c>
      <c r="D318" t="inlineStr">
        <is>
          <t>CECILIA TSUYACO ARAKI SILVA LTDA</t>
        </is>
      </c>
      <c r="E318" t="inlineStr">
        <is>
          <t>393238</t>
        </is>
      </c>
      <c r="F318" s="555" t="n">
        <v>46181</v>
      </c>
      <c r="G318" t="n">
        <v>19485</v>
      </c>
      <c r="H318" t="inlineStr">
        <is>
          <t>ENDRO DILL KG</t>
        </is>
      </c>
      <c r="I318" t="inlineStr">
        <is>
          <t>ALIMENTOS</t>
        </is>
      </c>
      <c r="J318" t="n">
        <v>0.2</v>
      </c>
      <c r="K318" t="inlineStr">
        <is>
          <t>KG</t>
        </is>
      </c>
      <c r="L318" t="n">
        <v>15</v>
      </c>
      <c r="M318" t="n">
        <v>75</v>
      </c>
      <c r="N318" t="inlineStr">
        <is>
          <t>ALIMENTOS</t>
        </is>
      </c>
      <c r="O318" t="inlineStr">
        <is>
          <t>06/2026</t>
        </is>
      </c>
    </row>
    <row r="319">
      <c r="A319" t="n">
        <v>239416</v>
      </c>
      <c r="B319" t="n">
        <v>128</v>
      </c>
      <c r="C319" t="inlineStr">
        <is>
          <t>Love Cabaret</t>
        </is>
      </c>
      <c r="D319" t="inlineStr">
        <is>
          <t>CECILIA TSUYACO ARAKI SILVA LTDA</t>
        </is>
      </c>
      <c r="E319" t="inlineStr">
        <is>
          <t>393238</t>
        </is>
      </c>
      <c r="F319" s="555" t="n">
        <v>46181</v>
      </c>
      <c r="G319" t="n">
        <v>19503</v>
      </c>
      <c r="H319" t="inlineStr">
        <is>
          <t>ALFACE CRESPA KG</t>
        </is>
      </c>
      <c r="I319" t="inlineStr">
        <is>
          <t>ALIMENTOS</t>
        </is>
      </c>
      <c r="J319" t="n">
        <v>1</v>
      </c>
      <c r="K319" t="inlineStr">
        <is>
          <t>KG</t>
        </is>
      </c>
      <c r="L319" t="n">
        <v>12</v>
      </c>
      <c r="M319" t="n">
        <v>12</v>
      </c>
      <c r="N319" t="inlineStr">
        <is>
          <t>ALIMENTOS</t>
        </is>
      </c>
      <c r="O319" t="inlineStr">
        <is>
          <t>06/2026</t>
        </is>
      </c>
    </row>
    <row r="320">
      <c r="A320" t="n">
        <v>239416</v>
      </c>
      <c r="B320" t="n">
        <v>128</v>
      </c>
      <c r="C320" t="inlineStr">
        <is>
          <t>Love Cabaret</t>
        </is>
      </c>
      <c r="D320" t="inlineStr">
        <is>
          <t>CECILIA TSUYACO ARAKI SILVA LTDA</t>
        </is>
      </c>
      <c r="E320" t="inlineStr">
        <is>
          <t>393238</t>
        </is>
      </c>
      <c r="F320" s="555" t="n">
        <v>46181</v>
      </c>
      <c r="G320" t="n">
        <v>19472</v>
      </c>
      <c r="H320" t="inlineStr">
        <is>
          <t>RUCULA KG</t>
        </is>
      </c>
      <c r="I320" t="inlineStr">
        <is>
          <t>ALIMENTOS</t>
        </is>
      </c>
      <c r="J320" t="n">
        <v>1.5</v>
      </c>
      <c r="K320" t="inlineStr">
        <is>
          <t>KG</t>
        </is>
      </c>
      <c r="L320" t="n">
        <v>36</v>
      </c>
      <c r="M320" t="n">
        <v>24</v>
      </c>
      <c r="N320" t="inlineStr">
        <is>
          <t>ALIMENTOS</t>
        </is>
      </c>
      <c r="O320" t="inlineStr">
        <is>
          <t>06/2026</t>
        </is>
      </c>
    </row>
    <row r="321">
      <c r="A321" t="n">
        <v>239416</v>
      </c>
      <c r="B321" t="n">
        <v>128</v>
      </c>
      <c r="C321" t="inlineStr">
        <is>
          <t>Love Cabaret</t>
        </is>
      </c>
      <c r="D321" t="inlineStr">
        <is>
          <t>CECILIA TSUYACO ARAKI SILVA LTDA</t>
        </is>
      </c>
      <c r="E321" t="inlineStr">
        <is>
          <t>393238</t>
        </is>
      </c>
      <c r="F321" s="555" t="n">
        <v>46181</v>
      </c>
      <c r="G321" t="n">
        <v>19476</v>
      </c>
      <c r="H321" t="inlineStr">
        <is>
          <t>MANJERICAO KG</t>
        </is>
      </c>
      <c r="I321" t="inlineStr">
        <is>
          <t>ALIMENTOS</t>
        </is>
      </c>
      <c r="J321" t="n">
        <v>0.3</v>
      </c>
      <c r="K321" t="inlineStr">
        <is>
          <t>KG</t>
        </is>
      </c>
      <c r="L321" t="n">
        <v>19.5</v>
      </c>
      <c r="M321" t="n">
        <v>65</v>
      </c>
      <c r="N321" t="inlineStr">
        <is>
          <t>ALIMENTOS</t>
        </is>
      </c>
      <c r="O321" t="inlineStr">
        <is>
          <t>06/2026</t>
        </is>
      </c>
    </row>
    <row r="322">
      <c r="A322" t="n">
        <v>239416</v>
      </c>
      <c r="B322" t="n">
        <v>128</v>
      </c>
      <c r="C322" t="inlineStr">
        <is>
          <t>Love Cabaret</t>
        </is>
      </c>
      <c r="D322" t="inlineStr">
        <is>
          <t>CECILIA TSUYACO ARAKI SILVA LTDA</t>
        </is>
      </c>
      <c r="E322" t="inlineStr">
        <is>
          <t>393238</t>
        </is>
      </c>
      <c r="F322" s="555" t="n">
        <v>46181</v>
      </c>
      <c r="G322" t="n">
        <v>24509</v>
      </c>
      <c r="H322" t="inlineStr">
        <is>
          <t>CEBOLA BRANCA KG</t>
        </is>
      </c>
      <c r="I322" t="inlineStr">
        <is>
          <t>ALIMENTOS</t>
        </is>
      </c>
      <c r="J322" t="n">
        <v>20</v>
      </c>
      <c r="K322" t="inlineStr">
        <is>
          <t>KG</t>
        </is>
      </c>
      <c r="L322" t="n">
        <v>90</v>
      </c>
      <c r="M322" t="n">
        <v>4.5</v>
      </c>
      <c r="N322" t="inlineStr">
        <is>
          <t>ALIMENTOS</t>
        </is>
      </c>
      <c r="O322" t="inlineStr">
        <is>
          <t>06/2026</t>
        </is>
      </c>
    </row>
    <row r="323">
      <c r="A323" t="n">
        <v>239415</v>
      </c>
      <c r="B323" t="n">
        <v>128</v>
      </c>
      <c r="C323" t="inlineStr">
        <is>
          <t>Love Cabaret</t>
        </is>
      </c>
      <c r="D323" t="inlineStr">
        <is>
          <t>CG FOOD´S DISTRIBUIDORA DE ALIMENTOS LTDA</t>
        </is>
      </c>
      <c r="E323" t="inlineStr">
        <is>
          <t>191829</t>
        </is>
      </c>
      <c r="F323" s="555" t="n">
        <v>46182</v>
      </c>
      <c r="G323" t="n">
        <v>20301</v>
      </c>
      <c r="H323" t="inlineStr">
        <is>
          <t>ARROZ BRANCO TIPO 1 CAMIL C/5KG</t>
        </is>
      </c>
      <c r="I323" t="inlineStr">
        <is>
          <t>ALIMENTOS</t>
        </is>
      </c>
      <c r="J323" t="n">
        <v>8</v>
      </c>
      <c r="K323" t="inlineStr">
        <is>
          <t>N/A</t>
        </is>
      </c>
      <c r="L323" t="n">
        <v>218</v>
      </c>
      <c r="M323" t="n">
        <v>27.25</v>
      </c>
      <c r="N323" t="inlineStr">
        <is>
          <t>ALIMENTOS</t>
        </is>
      </c>
      <c r="O323" t="inlineStr">
        <is>
          <t>06/2026</t>
        </is>
      </c>
    </row>
    <row r="324">
      <c r="A324" t="n">
        <v>239415</v>
      </c>
      <c r="B324" t="n">
        <v>128</v>
      </c>
      <c r="C324" t="inlineStr">
        <is>
          <t>Love Cabaret</t>
        </is>
      </c>
      <c r="D324" t="inlineStr">
        <is>
          <t>CG FOOD´S DISTRIBUIDORA DE ALIMENTOS LTDA</t>
        </is>
      </c>
      <c r="E324" t="inlineStr">
        <is>
          <t>191829</t>
        </is>
      </c>
      <c r="F324" s="555" t="n">
        <v>46182</v>
      </c>
      <c r="G324" t="n">
        <v>19203</v>
      </c>
      <c r="H324" t="inlineStr">
        <is>
          <t>IOGURTE INTEGRAL NESTLE C/170G UN</t>
        </is>
      </c>
      <c r="I324" t="inlineStr">
        <is>
          <t>ALIMENTOS</t>
        </is>
      </c>
      <c r="J324" t="n">
        <v>28</v>
      </c>
      <c r="K324" t="inlineStr">
        <is>
          <t>UN</t>
        </is>
      </c>
      <c r="L324" t="n">
        <v>103.88</v>
      </c>
      <c r="M324" t="n">
        <v>3.71</v>
      </c>
      <c r="N324" t="inlineStr">
        <is>
          <t>ALIMENTOS</t>
        </is>
      </c>
      <c r="O324" t="inlineStr">
        <is>
          <t>06/2026</t>
        </is>
      </c>
    </row>
    <row r="325">
      <c r="A325" t="n">
        <v>239414</v>
      </c>
      <c r="B325" t="n">
        <v>128</v>
      </c>
      <c r="C325" t="inlineStr">
        <is>
          <t>Love Cabaret</t>
        </is>
      </c>
      <c r="D325" t="inlineStr">
        <is>
          <t xml:space="preserve">COMERCIAL IMPORTADORA E EXPORTADORA METAPUNTO LTDA </t>
        </is>
      </c>
      <c r="E325" t="inlineStr">
        <is>
          <t>45326</t>
        </is>
      </c>
      <c r="F325" s="555" t="n">
        <v>46182</v>
      </c>
      <c r="G325" t="n">
        <v>20932</v>
      </c>
      <c r="H325" t="inlineStr">
        <is>
          <t>CHOCOLATE AO LEITE GOTAS SICAO 2,1KG UN</t>
        </is>
      </c>
      <c r="I325" t="inlineStr">
        <is>
          <t>ALIMENTOS</t>
        </is>
      </c>
      <c r="J325" t="n">
        <v>3</v>
      </c>
      <c r="K325" t="inlineStr">
        <is>
          <t>UN</t>
        </is>
      </c>
      <c r="L325" t="n">
        <v>497.7</v>
      </c>
      <c r="M325" t="n">
        <v>165.9</v>
      </c>
      <c r="N325" t="inlineStr">
        <is>
          <t>ALIMENTOS</t>
        </is>
      </c>
      <c r="O325" t="inlineStr">
        <is>
          <t>06/2026</t>
        </is>
      </c>
    </row>
    <row r="326">
      <c r="A326" t="n">
        <v>239408</v>
      </c>
      <c r="B326" t="n">
        <v>128</v>
      </c>
      <c r="C326" t="inlineStr">
        <is>
          <t>Love Cabaret</t>
        </is>
      </c>
      <c r="D326" t="inlineStr">
        <is>
          <t>AROUMAR DISTRIBUIDORA DE PRODUTOS ALIMENTICIOS LTDA</t>
        </is>
      </c>
      <c r="E326" t="inlineStr">
        <is>
          <t>1064542</t>
        </is>
      </c>
      <c r="F326" s="555" t="n">
        <v>46181</v>
      </c>
      <c r="G326" t="n">
        <v>20301</v>
      </c>
      <c r="H326" t="inlineStr">
        <is>
          <t>ARROZ BRANCO TIPO 1 CAMIL C/5KG</t>
        </is>
      </c>
      <c r="I326" t="inlineStr">
        <is>
          <t>ALIMENTOS</t>
        </is>
      </c>
      <c r="J326" t="n">
        <v>4</v>
      </c>
      <c r="K326" t="inlineStr">
        <is>
          <t>PC</t>
        </is>
      </c>
      <c r="L326" t="n">
        <v>84</v>
      </c>
      <c r="M326" t="n">
        <v>21</v>
      </c>
      <c r="N326" t="inlineStr">
        <is>
          <t>ALIMENTOS</t>
        </is>
      </c>
      <c r="O326" t="inlineStr">
        <is>
          <t>06/2026</t>
        </is>
      </c>
    </row>
    <row r="327">
      <c r="A327" t="n">
        <v>239408</v>
      </c>
      <c r="B327" t="n">
        <v>128</v>
      </c>
      <c r="C327" t="inlineStr">
        <is>
          <t>Love Cabaret</t>
        </is>
      </c>
      <c r="D327" t="inlineStr">
        <is>
          <t>AROUMAR DISTRIBUIDORA DE PRODUTOS ALIMENTICIOS LTDA</t>
        </is>
      </c>
      <c r="E327" t="inlineStr">
        <is>
          <t>1064542</t>
        </is>
      </c>
      <c r="F327" s="555" t="n">
        <v>46181</v>
      </c>
      <c r="G327" t="n">
        <v>20984</v>
      </c>
      <c r="H327" t="inlineStr">
        <is>
          <t>OLEO DE SOJA LIZA C/900ML</t>
        </is>
      </c>
      <c r="I327" t="inlineStr">
        <is>
          <t>ALIMENTOS</t>
        </is>
      </c>
      <c r="J327" t="n">
        <v>18</v>
      </c>
      <c r="K327" t="inlineStr">
        <is>
          <t>FR</t>
        </is>
      </c>
      <c r="L327" t="n">
        <v>146.7</v>
      </c>
      <c r="M327" t="n">
        <v>8.15</v>
      </c>
      <c r="N327" t="inlineStr">
        <is>
          <t>ALIMENTOS</t>
        </is>
      </c>
      <c r="O327" t="inlineStr">
        <is>
          <t>06/2026</t>
        </is>
      </c>
    </row>
    <row r="328">
      <c r="A328" t="n">
        <v>239408</v>
      </c>
      <c r="B328" t="n">
        <v>128</v>
      </c>
      <c r="C328" t="inlineStr">
        <is>
          <t>Love Cabaret</t>
        </is>
      </c>
      <c r="D328" t="inlineStr">
        <is>
          <t>AROUMAR DISTRIBUIDORA DE PRODUTOS ALIMENTICIOS LTDA</t>
        </is>
      </c>
      <c r="E328" t="inlineStr">
        <is>
          <t>1064542</t>
        </is>
      </c>
      <c r="F328" s="555" t="n">
        <v>46181</v>
      </c>
      <c r="G328" t="n">
        <v>21017</v>
      </c>
      <c r="H328" t="inlineStr">
        <is>
          <t>OLEO DE ALGODAO SAUDE C/14,5KG</t>
        </is>
      </c>
      <c r="I328" t="inlineStr">
        <is>
          <t>ALIMENTOS</t>
        </is>
      </c>
      <c r="J328" t="n">
        <v>4</v>
      </c>
      <c r="K328" t="inlineStr">
        <is>
          <t>BALDE</t>
        </is>
      </c>
      <c r="L328" t="n">
        <v>635.6</v>
      </c>
      <c r="M328" t="n">
        <v>158.9</v>
      </c>
      <c r="N328" t="inlineStr">
        <is>
          <t>ALIMENTOS</t>
        </is>
      </c>
      <c r="O328" t="inlineStr">
        <is>
          <t>06/2026</t>
        </is>
      </c>
    </row>
    <row r="329">
      <c r="A329" t="n">
        <v>239405</v>
      </c>
      <c r="B329" t="n">
        <v>128</v>
      </c>
      <c r="C329" t="inlineStr">
        <is>
          <t>Love Cabaret</t>
        </is>
      </c>
      <c r="D329" t="inlineStr">
        <is>
          <t>DO CHEF DISTRIBUIDORA DE ALIMENTOS LTDA</t>
        </is>
      </c>
      <c r="E329" t="inlineStr">
        <is>
          <t>2163</t>
        </is>
      </c>
      <c r="F329" s="555" t="n">
        <v>46181</v>
      </c>
      <c r="G329" t="n">
        <v>25555</v>
      </c>
      <c r="H329" t="inlineStr">
        <is>
          <t>BATATA LAVADA KG</t>
        </is>
      </c>
      <c r="I329" t="inlineStr">
        <is>
          <t>ALIMENTOS</t>
        </is>
      </c>
      <c r="J329" t="n">
        <v>50</v>
      </c>
      <c r="K329" t="inlineStr">
        <is>
          <t>KG</t>
        </is>
      </c>
      <c r="L329" t="n">
        <v>468</v>
      </c>
      <c r="M329" t="n">
        <v>9.359999999999999</v>
      </c>
      <c r="N329" t="inlineStr">
        <is>
          <t>ALIMENTOS</t>
        </is>
      </c>
      <c r="O329" t="inlineStr">
        <is>
          <t>06/2026</t>
        </is>
      </c>
    </row>
    <row r="330">
      <c r="A330" t="n">
        <v>239403</v>
      </c>
      <c r="B330" t="n">
        <v>128</v>
      </c>
      <c r="C330" t="inlineStr">
        <is>
          <t>Love Cabaret</t>
        </is>
      </c>
      <c r="D330" t="inlineStr">
        <is>
          <t>ZAHIL IMPORTADORA LTDA</t>
        </is>
      </c>
      <c r="E330" t="inlineStr">
        <is>
          <t>271399</t>
        </is>
      </c>
      <c r="F330" s="555" t="n">
        <v>46176</v>
      </c>
      <c r="G330" t="n">
        <v>17794</v>
      </c>
      <c r="H330" t="inlineStr">
        <is>
          <t>VINHO BRANCO JAJA DE JAU SAUVIGNON BLANC 750ML</t>
        </is>
      </c>
      <c r="I330" t="inlineStr">
        <is>
          <t>BEBIDAS</t>
        </is>
      </c>
      <c r="J330" t="n">
        <v>4</v>
      </c>
      <c r="K330" t="inlineStr">
        <is>
          <t>GR</t>
        </is>
      </c>
      <c r="L330" t="n">
        <v>270.4</v>
      </c>
      <c r="M330" t="n">
        <v>67.59999999999999</v>
      </c>
      <c r="N330" t="inlineStr">
        <is>
          <t>BEBIDAS</t>
        </is>
      </c>
      <c r="O330" t="inlineStr">
        <is>
          <t>06/2026</t>
        </is>
      </c>
    </row>
    <row r="331">
      <c r="A331" t="n">
        <v>239403</v>
      </c>
      <c r="B331" t="n">
        <v>128</v>
      </c>
      <c r="C331" t="inlineStr">
        <is>
          <t>Love Cabaret</t>
        </is>
      </c>
      <c r="D331" t="inlineStr">
        <is>
          <t>ZAHIL IMPORTADORA LTDA</t>
        </is>
      </c>
      <c r="E331" t="inlineStr">
        <is>
          <t>271399</t>
        </is>
      </c>
      <c r="F331" s="555" t="n">
        <v>46176</v>
      </c>
      <c r="G331" t="n">
        <v>17594</v>
      </c>
      <c r="H331" t="inlineStr">
        <is>
          <t>VINHO TINTO LE JAJA DE JAU DE SYRAH 750ML FRANCA</t>
        </is>
      </c>
      <c r="I331" t="inlineStr">
        <is>
          <t>BEBIDAS</t>
        </is>
      </c>
      <c r="J331" t="n">
        <v>3</v>
      </c>
      <c r="K331" t="inlineStr">
        <is>
          <t>GR</t>
        </is>
      </c>
      <c r="L331" t="n">
        <v>202.8</v>
      </c>
      <c r="M331" t="n">
        <v>67.59999999999999</v>
      </c>
      <c r="N331" t="inlineStr">
        <is>
          <t>BEBIDAS</t>
        </is>
      </c>
      <c r="O331" t="inlineStr">
        <is>
          <t>06/2026</t>
        </is>
      </c>
    </row>
    <row r="332">
      <c r="A332" t="n">
        <v>239403</v>
      </c>
      <c r="B332" t="n">
        <v>128</v>
      </c>
      <c r="C332" t="inlineStr">
        <is>
          <t>Love Cabaret</t>
        </is>
      </c>
      <c r="D332" t="inlineStr">
        <is>
          <t>ZAHIL IMPORTADORA LTDA</t>
        </is>
      </c>
      <c r="E332" t="inlineStr">
        <is>
          <t>271399</t>
        </is>
      </c>
      <c r="F332" s="555" t="n">
        <v>46176</v>
      </c>
      <c r="G332" t="n">
        <v>21945</v>
      </c>
      <c r="H332" t="inlineStr">
        <is>
          <t>VINHO BRANCO MASCARA FUEGO CHARDONNAY 750ML</t>
        </is>
      </c>
      <c r="I332" t="inlineStr">
        <is>
          <t>BEBIDAS</t>
        </is>
      </c>
      <c r="J332" t="n">
        <v>6</v>
      </c>
      <c r="K332" t="inlineStr">
        <is>
          <t>GR</t>
        </is>
      </c>
      <c r="L332" t="n">
        <v>237.9</v>
      </c>
      <c r="M332" t="n">
        <v>39.65</v>
      </c>
      <c r="N332" t="inlineStr">
        <is>
          <t>BEBIDAS</t>
        </is>
      </c>
      <c r="O332" t="inlineStr">
        <is>
          <t>06/2026</t>
        </is>
      </c>
    </row>
    <row r="333">
      <c r="A333" t="n">
        <v>239403</v>
      </c>
      <c r="B333" t="n">
        <v>128</v>
      </c>
      <c r="C333" t="inlineStr">
        <is>
          <t>Love Cabaret</t>
        </is>
      </c>
      <c r="D333" t="inlineStr">
        <is>
          <t>ZAHIL IMPORTADORA LTDA</t>
        </is>
      </c>
      <c r="E333" t="inlineStr">
        <is>
          <t>271399</t>
        </is>
      </c>
      <c r="F333" s="555" t="n">
        <v>46176</v>
      </c>
      <c r="G333" t="n">
        <v>27858</v>
      </c>
      <c r="H333" t="inlineStr">
        <is>
          <t>VINHO ROSE CHATEAU DE JAU / LE JAJA DE JAU ROSÉ DE SYRAH PAYS D'OC IGP LANGUEDOC</t>
        </is>
      </c>
      <c r="I333" t="inlineStr">
        <is>
          <t>BEBIDAS</t>
        </is>
      </c>
      <c r="J333" t="n">
        <v>2</v>
      </c>
      <c r="K333" t="inlineStr">
        <is>
          <t>UN</t>
        </is>
      </c>
      <c r="L333" t="n">
        <v>135.2</v>
      </c>
      <c r="M333" t="n">
        <v>67.59999999999999</v>
      </c>
      <c r="N333" t="inlineStr">
        <is>
          <t>BEBIDAS</t>
        </is>
      </c>
      <c r="O333" t="inlineStr">
        <is>
          <t>06/2026</t>
        </is>
      </c>
    </row>
    <row r="334">
      <c r="A334" t="n">
        <v>239400</v>
      </c>
      <c r="B334" t="n">
        <v>128</v>
      </c>
      <c r="C334" t="inlineStr">
        <is>
          <t>Love Cabaret</t>
        </is>
      </c>
      <c r="D334" t="inlineStr">
        <is>
          <t>MARIO PEDRO FELICIANO - HORTIFRUTI</t>
        </is>
      </c>
      <c r="E334" t="inlineStr">
        <is>
          <t>479083</t>
        </is>
      </c>
      <c r="F334" s="555" t="n">
        <v>46178</v>
      </c>
      <c r="G334" t="n">
        <v>19634</v>
      </c>
      <c r="H334" t="inlineStr">
        <is>
          <t>BERINJELA KG</t>
        </is>
      </c>
      <c r="I334" t="inlineStr">
        <is>
          <t>ALIMENTOS</t>
        </is>
      </c>
      <c r="J334" t="n">
        <v>5.4</v>
      </c>
      <c r="K334" t="inlineStr">
        <is>
          <t>KG</t>
        </is>
      </c>
      <c r="L334" t="n">
        <v>37.58</v>
      </c>
      <c r="M334" t="n">
        <v>6.959259</v>
      </c>
      <c r="N334" t="inlineStr">
        <is>
          <t>ALIMENTOS</t>
        </is>
      </c>
      <c r="O334" t="inlineStr">
        <is>
          <t>06/2026</t>
        </is>
      </c>
    </row>
    <row r="335">
      <c r="A335" t="n">
        <v>239400</v>
      </c>
      <c r="B335" t="n">
        <v>128</v>
      </c>
      <c r="C335" t="inlineStr">
        <is>
          <t>Love Cabaret</t>
        </is>
      </c>
      <c r="D335" t="inlineStr">
        <is>
          <t>MARIO PEDRO FELICIANO - HORTIFRUTI</t>
        </is>
      </c>
      <c r="E335" t="inlineStr">
        <is>
          <t>479083</t>
        </is>
      </c>
      <c r="F335" s="555" t="n">
        <v>46178</v>
      </c>
      <c r="G335" t="n">
        <v>19477</v>
      </c>
      <c r="H335" t="inlineStr">
        <is>
          <t>MANJERICAO ROXO KG</t>
        </is>
      </c>
      <c r="I335" t="inlineStr">
        <is>
          <t>ALIMENTOS</t>
        </is>
      </c>
      <c r="J335" t="n">
        <v>0.1</v>
      </c>
      <c r="K335" t="inlineStr">
        <is>
          <t>KG</t>
        </is>
      </c>
      <c r="L335" t="n">
        <v>7.98</v>
      </c>
      <c r="M335" t="n">
        <v>79.8</v>
      </c>
      <c r="N335" t="inlineStr">
        <is>
          <t>ALIMENTOS</t>
        </is>
      </c>
      <c r="O335" t="inlineStr">
        <is>
          <t>06/2026</t>
        </is>
      </c>
    </row>
    <row r="336">
      <c r="A336" t="n">
        <v>239400</v>
      </c>
      <c r="B336" t="n">
        <v>128</v>
      </c>
      <c r="C336" t="inlineStr">
        <is>
          <t>Love Cabaret</t>
        </is>
      </c>
      <c r="D336" t="inlineStr">
        <is>
          <t>MARIO PEDRO FELICIANO - HORTIFRUTI</t>
        </is>
      </c>
      <c r="E336" t="inlineStr">
        <is>
          <t>479083</t>
        </is>
      </c>
      <c r="F336" s="555" t="n">
        <v>46178</v>
      </c>
      <c r="G336" t="n">
        <v>25555</v>
      </c>
      <c r="H336" t="inlineStr">
        <is>
          <t>BATATA LAVADA KG</t>
        </is>
      </c>
      <c r="I336" t="inlineStr">
        <is>
          <t>ALIMENTOS</t>
        </is>
      </c>
      <c r="J336" t="n">
        <v>12.3</v>
      </c>
      <c r="K336" t="inlineStr">
        <is>
          <t>KG</t>
        </is>
      </c>
      <c r="L336" t="n">
        <v>101.72</v>
      </c>
      <c r="M336" t="n">
        <v>8.269919</v>
      </c>
      <c r="N336" t="inlineStr">
        <is>
          <t>ALIMENTOS</t>
        </is>
      </c>
      <c r="O336" t="inlineStr">
        <is>
          <t>06/2026</t>
        </is>
      </c>
    </row>
    <row r="337">
      <c r="A337" t="n">
        <v>239400</v>
      </c>
      <c r="B337" t="n">
        <v>128</v>
      </c>
      <c r="C337" t="inlineStr">
        <is>
          <t>Love Cabaret</t>
        </is>
      </c>
      <c r="D337" t="inlineStr">
        <is>
          <t>MARIO PEDRO FELICIANO - HORTIFRUTI</t>
        </is>
      </c>
      <c r="E337" t="inlineStr">
        <is>
          <t>479083</t>
        </is>
      </c>
      <c r="F337" s="555" t="n">
        <v>46178</v>
      </c>
      <c r="G337" t="n">
        <v>23113</v>
      </c>
      <c r="H337" t="inlineStr">
        <is>
          <t>SALSA KG</t>
        </is>
      </c>
      <c r="I337" t="inlineStr">
        <is>
          <t>ALIMENTOS</t>
        </is>
      </c>
      <c r="J337" t="n">
        <v>0.45</v>
      </c>
      <c r="K337" t="inlineStr">
        <is>
          <t>KG</t>
        </is>
      </c>
      <c r="L337" t="n">
        <v>4.9</v>
      </c>
      <c r="M337" t="n">
        <v>10.888889</v>
      </c>
      <c r="N337" t="inlineStr">
        <is>
          <t>ALIMENTOS</t>
        </is>
      </c>
      <c r="O337" t="inlineStr">
        <is>
          <t>06/2026</t>
        </is>
      </c>
    </row>
    <row r="338">
      <c r="A338" t="n">
        <v>239397</v>
      </c>
      <c r="B338" t="n">
        <v>128</v>
      </c>
      <c r="C338" t="inlineStr">
        <is>
          <t>Love Cabaret</t>
        </is>
      </c>
      <c r="D338" t="inlineStr">
        <is>
          <t>EMPORIO M&amp;L COMERCIO DE ALIM E BEBIDAS LTDA</t>
        </is>
      </c>
      <c r="E338" t="inlineStr">
        <is>
          <t>517567</t>
        </is>
      </c>
      <c r="F338" s="555" t="n">
        <v>46182</v>
      </c>
      <c r="G338" t="n">
        <v>20689</v>
      </c>
      <c r="H338" t="inlineStr">
        <is>
          <t>CREME DE LEITE FRESCO QUATA C/1,01LT</t>
        </is>
      </c>
      <c r="I338" t="inlineStr">
        <is>
          <t>ALIMENTOS</t>
        </is>
      </c>
      <c r="J338" t="n">
        <v>6</v>
      </c>
      <c r="K338" t="inlineStr">
        <is>
          <t>UN</t>
        </is>
      </c>
      <c r="L338" t="n">
        <v>194.4</v>
      </c>
      <c r="M338" t="n">
        <v>32.4</v>
      </c>
      <c r="N338" t="inlineStr">
        <is>
          <t>ALIMENTOS</t>
        </is>
      </c>
      <c r="O338" t="inlineStr">
        <is>
          <t>06/2026</t>
        </is>
      </c>
    </row>
    <row r="339">
      <c r="A339" t="n">
        <v>239397</v>
      </c>
      <c r="B339" t="n">
        <v>128</v>
      </c>
      <c r="C339" t="inlineStr">
        <is>
          <t>Love Cabaret</t>
        </is>
      </c>
      <c r="D339" t="inlineStr">
        <is>
          <t>EMPORIO M&amp;L COMERCIO DE ALIM E BEBIDAS LTDA</t>
        </is>
      </c>
      <c r="E339" t="inlineStr">
        <is>
          <t>517567</t>
        </is>
      </c>
      <c r="F339" s="555" t="n">
        <v>46182</v>
      </c>
      <c r="G339" t="n">
        <v>21047</v>
      </c>
      <c r="H339" t="inlineStr">
        <is>
          <t>AZEITE EXTRA VIRGEM GALLO 2L</t>
        </is>
      </c>
      <c r="I339" t="inlineStr">
        <is>
          <t>ALIMENTOS</t>
        </is>
      </c>
      <c r="J339" t="n">
        <v>3</v>
      </c>
      <c r="K339" t="inlineStr">
        <is>
          <t>GALAO</t>
        </is>
      </c>
      <c r="L339" t="n">
        <v>368.4</v>
      </c>
      <c r="M339" t="n">
        <v>122.8</v>
      </c>
      <c r="N339" t="inlineStr">
        <is>
          <t>ALIMENTOS</t>
        </is>
      </c>
      <c r="O339" t="inlineStr">
        <is>
          <t>06/2026</t>
        </is>
      </c>
    </row>
    <row r="340">
      <c r="A340" t="n">
        <v>239397</v>
      </c>
      <c r="B340" t="n">
        <v>128</v>
      </c>
      <c r="C340" t="inlineStr">
        <is>
          <t>Love Cabaret</t>
        </is>
      </c>
      <c r="D340" t="inlineStr">
        <is>
          <t>EMPORIO M&amp;L COMERCIO DE ALIM E BEBIDAS LTDA</t>
        </is>
      </c>
      <c r="E340" t="inlineStr">
        <is>
          <t>517567</t>
        </is>
      </c>
      <c r="F340" s="555" t="n">
        <v>46182</v>
      </c>
      <c r="G340" t="n">
        <v>29745</v>
      </c>
      <c r="H340" t="inlineStr">
        <is>
          <t>CHANTILLY SPRAY TIPO CREME VIGOR UN</t>
        </is>
      </c>
      <c r="I340" t="inlineStr">
        <is>
          <t>ALIMENTOS</t>
        </is>
      </c>
      <c r="J340" t="n">
        <v>4</v>
      </c>
      <c r="K340" t="inlineStr">
        <is>
          <t>N/A</t>
        </is>
      </c>
      <c r="L340" t="n">
        <v>113.2</v>
      </c>
      <c r="M340" t="n">
        <v>28.3</v>
      </c>
      <c r="N340" t="inlineStr">
        <is>
          <t>ALIMENTOS</t>
        </is>
      </c>
      <c r="O340" t="inlineStr">
        <is>
          <t>06/2026</t>
        </is>
      </c>
    </row>
    <row r="341">
      <c r="A341" t="n">
        <v>239393</v>
      </c>
      <c r="B341" t="n">
        <v>128</v>
      </c>
      <c r="C341" t="inlineStr">
        <is>
          <t>Love Cabaret</t>
        </is>
      </c>
      <c r="D341" t="inlineStr">
        <is>
          <t>MARIO PEDRO FELICIANO - HORTIFRUTI</t>
        </is>
      </c>
      <c r="E341" t="inlineStr">
        <is>
          <t>479329</t>
        </is>
      </c>
      <c r="F341" s="555" t="n">
        <v>46181</v>
      </c>
      <c r="G341" t="n">
        <v>19623</v>
      </c>
      <c r="H341" t="inlineStr">
        <is>
          <t>CEBOLA ROXA KG</t>
        </is>
      </c>
      <c r="I341" t="inlineStr">
        <is>
          <t>ALIMENTOS</t>
        </is>
      </c>
      <c r="J341" t="n">
        <v>2</v>
      </c>
      <c r="K341" t="inlineStr">
        <is>
          <t>KG</t>
        </is>
      </c>
      <c r="L341" t="n">
        <v>11.84</v>
      </c>
      <c r="M341" t="n">
        <v>5.92</v>
      </c>
      <c r="N341" t="inlineStr">
        <is>
          <t>ALIMENTOS</t>
        </is>
      </c>
      <c r="O341" t="inlineStr">
        <is>
          <t>06/2026</t>
        </is>
      </c>
    </row>
    <row r="342">
      <c r="A342" t="n">
        <v>239393</v>
      </c>
      <c r="B342" t="n">
        <v>128</v>
      </c>
      <c r="C342" t="inlineStr">
        <is>
          <t>Love Cabaret</t>
        </is>
      </c>
      <c r="D342" t="inlineStr">
        <is>
          <t>MARIO PEDRO FELICIANO - HORTIFRUTI</t>
        </is>
      </c>
      <c r="E342" t="inlineStr">
        <is>
          <t>479329</t>
        </is>
      </c>
      <c r="F342" s="555" t="n">
        <v>46181</v>
      </c>
      <c r="G342" t="n">
        <v>29205</v>
      </c>
      <c r="H342" t="inlineStr">
        <is>
          <t xml:space="preserve">BATATA BARRACA GRAUDA </t>
        </is>
      </c>
      <c r="I342" t="inlineStr">
        <is>
          <t>ALIMENTOS</t>
        </is>
      </c>
      <c r="J342" t="n">
        <v>15</v>
      </c>
      <c r="K342" t="inlineStr">
        <is>
          <t>KG</t>
        </is>
      </c>
      <c r="L342" t="n">
        <v>104.85</v>
      </c>
      <c r="M342" t="n">
        <v>6.99</v>
      </c>
      <c r="N342" t="inlineStr">
        <is>
          <t>ALIMENTOS</t>
        </is>
      </c>
      <c r="O342" t="inlineStr">
        <is>
          <t>06/2026</t>
        </is>
      </c>
    </row>
    <row r="343">
      <c r="A343" t="n">
        <v>239393</v>
      </c>
      <c r="B343" t="n">
        <v>128</v>
      </c>
      <c r="C343" t="inlineStr">
        <is>
          <t>Love Cabaret</t>
        </is>
      </c>
      <c r="D343" t="inlineStr">
        <is>
          <t>MARIO PEDRO FELICIANO - HORTIFRUTI</t>
        </is>
      </c>
      <c r="E343" t="inlineStr">
        <is>
          <t>479329</t>
        </is>
      </c>
      <c r="F343" s="555" t="n">
        <v>46181</v>
      </c>
      <c r="G343" t="n">
        <v>19502</v>
      </c>
      <c r="H343" t="inlineStr">
        <is>
          <t>ALFACE CRESPA ROXA KG</t>
        </is>
      </c>
      <c r="I343" t="inlineStr">
        <is>
          <t>ALIMENTOS</t>
        </is>
      </c>
      <c r="J343" t="n">
        <v>1</v>
      </c>
      <c r="K343" t="inlineStr">
        <is>
          <t>KG</t>
        </is>
      </c>
      <c r="L343" t="n">
        <v>17.4</v>
      </c>
      <c r="M343" t="n">
        <v>17.4</v>
      </c>
      <c r="N343" t="inlineStr">
        <is>
          <t>ALIMENTOS</t>
        </is>
      </c>
      <c r="O343" t="inlineStr">
        <is>
          <t>06/2026</t>
        </is>
      </c>
    </row>
    <row r="344">
      <c r="A344" t="n">
        <v>239393</v>
      </c>
      <c r="B344" t="n">
        <v>128</v>
      </c>
      <c r="C344" t="inlineStr">
        <is>
          <t>Love Cabaret</t>
        </is>
      </c>
      <c r="D344" t="inlineStr">
        <is>
          <t>MARIO PEDRO FELICIANO - HORTIFRUTI</t>
        </is>
      </c>
      <c r="E344" t="inlineStr">
        <is>
          <t>479329</t>
        </is>
      </c>
      <c r="F344" s="555" t="n">
        <v>46181</v>
      </c>
      <c r="G344" t="n">
        <v>19527</v>
      </c>
      <c r="H344" t="inlineStr">
        <is>
          <t>VAGEM HOLANDESA KG</t>
        </is>
      </c>
      <c r="I344" t="inlineStr">
        <is>
          <t>ALIMENTOS</t>
        </is>
      </c>
      <c r="J344" t="n">
        <v>6</v>
      </c>
      <c r="K344" t="inlineStr">
        <is>
          <t>KG</t>
        </is>
      </c>
      <c r="L344" t="n">
        <v>164.88</v>
      </c>
      <c r="M344" t="n">
        <v>27.48</v>
      </c>
      <c r="N344" t="inlineStr">
        <is>
          <t>ALIMENTOS</t>
        </is>
      </c>
      <c r="O344" t="inlineStr">
        <is>
          <t>06/2026</t>
        </is>
      </c>
    </row>
    <row r="345">
      <c r="A345" t="n">
        <v>239393</v>
      </c>
      <c r="B345" t="n">
        <v>128</v>
      </c>
      <c r="C345" t="inlineStr">
        <is>
          <t>Love Cabaret</t>
        </is>
      </c>
      <c r="D345" t="inlineStr">
        <is>
          <t>MARIO PEDRO FELICIANO - HORTIFRUTI</t>
        </is>
      </c>
      <c r="E345" t="inlineStr">
        <is>
          <t>479329</t>
        </is>
      </c>
      <c r="F345" s="555" t="n">
        <v>46181</v>
      </c>
      <c r="G345" t="n">
        <v>19572</v>
      </c>
      <c r="H345" t="inlineStr">
        <is>
          <t>PIMENTA DEDO DE MOCA KG</t>
        </is>
      </c>
      <c r="I345" t="inlineStr">
        <is>
          <t>ALIMENTOS</t>
        </is>
      </c>
      <c r="J345" t="n">
        <v>0.3</v>
      </c>
      <c r="K345" t="inlineStr">
        <is>
          <t>KG</t>
        </is>
      </c>
      <c r="L345" t="n">
        <v>3.45</v>
      </c>
      <c r="M345" t="n">
        <v>11.5</v>
      </c>
      <c r="N345" t="inlineStr">
        <is>
          <t>ALIMENTOS</t>
        </is>
      </c>
      <c r="O345" t="inlineStr">
        <is>
          <t>06/2026</t>
        </is>
      </c>
    </row>
    <row r="346">
      <c r="A346" t="n">
        <v>239393</v>
      </c>
      <c r="B346" t="n">
        <v>128</v>
      </c>
      <c r="C346" t="inlineStr">
        <is>
          <t>Love Cabaret</t>
        </is>
      </c>
      <c r="D346" t="inlineStr">
        <is>
          <t>MARIO PEDRO FELICIANO - HORTIFRUTI</t>
        </is>
      </c>
      <c r="E346" t="inlineStr">
        <is>
          <t>479329</t>
        </is>
      </c>
      <c r="F346" s="555" t="n">
        <v>46181</v>
      </c>
      <c r="G346" t="n">
        <v>19477</v>
      </c>
      <c r="H346" t="inlineStr">
        <is>
          <t>MANJERICAO ROXO KG</t>
        </is>
      </c>
      <c r="I346" t="inlineStr">
        <is>
          <t>ALIMENTOS</t>
        </is>
      </c>
      <c r="J346" t="n">
        <v>0.3</v>
      </c>
      <c r="K346" t="inlineStr">
        <is>
          <t>KG</t>
        </is>
      </c>
      <c r="L346" t="n">
        <v>23.93</v>
      </c>
      <c r="M346" t="n">
        <v>79.766667</v>
      </c>
      <c r="N346" t="inlineStr">
        <is>
          <t>ALIMENTOS</t>
        </is>
      </c>
      <c r="O346" t="inlineStr">
        <is>
          <t>06/2026</t>
        </is>
      </c>
    </row>
    <row r="347">
      <c r="A347" t="n">
        <v>239393</v>
      </c>
      <c r="B347" t="n">
        <v>128</v>
      </c>
      <c r="C347" t="inlineStr">
        <is>
          <t>Love Cabaret</t>
        </is>
      </c>
      <c r="D347" t="inlineStr">
        <is>
          <t>MARIO PEDRO FELICIANO - HORTIFRUTI</t>
        </is>
      </c>
      <c r="E347" t="inlineStr">
        <is>
          <t>479329</t>
        </is>
      </c>
      <c r="F347" s="555" t="n">
        <v>46181</v>
      </c>
      <c r="G347" t="n">
        <v>23113</v>
      </c>
      <c r="H347" t="inlineStr">
        <is>
          <t>SALSA KG</t>
        </is>
      </c>
      <c r="I347" t="inlineStr">
        <is>
          <t>ALIMENTOS</t>
        </is>
      </c>
      <c r="J347" t="n">
        <v>0.5</v>
      </c>
      <c r="K347" t="inlineStr">
        <is>
          <t>KG</t>
        </is>
      </c>
      <c r="L347" t="n">
        <v>5.44</v>
      </c>
      <c r="M347" t="n">
        <v>10.88</v>
      </c>
      <c r="N347" t="inlineStr">
        <is>
          <t>ALIMENTOS</t>
        </is>
      </c>
      <c r="O347" t="inlineStr">
        <is>
          <t>06/2026</t>
        </is>
      </c>
    </row>
    <row r="348">
      <c r="A348" t="n">
        <v>239393</v>
      </c>
      <c r="B348" t="n">
        <v>128</v>
      </c>
      <c r="C348" t="inlineStr">
        <is>
          <t>Love Cabaret</t>
        </is>
      </c>
      <c r="D348" t="inlineStr">
        <is>
          <t>MARIO PEDRO FELICIANO - HORTIFRUTI</t>
        </is>
      </c>
      <c r="E348" t="inlineStr">
        <is>
          <t>479329</t>
        </is>
      </c>
      <c r="F348" s="555" t="n">
        <v>46181</v>
      </c>
      <c r="G348" t="n">
        <v>25591</v>
      </c>
      <c r="H348" t="inlineStr">
        <is>
          <t>UVA VITORIA SEM CAROCO KG</t>
        </is>
      </c>
      <c r="I348" t="inlineStr">
        <is>
          <t>ALIMENTOS</t>
        </is>
      </c>
      <c r="J348" t="n">
        <v>4</v>
      </c>
      <c r="K348" t="inlineStr">
        <is>
          <t>KG</t>
        </is>
      </c>
      <c r="L348" t="n">
        <v>63.8</v>
      </c>
      <c r="M348" t="n">
        <v>15.95</v>
      </c>
      <c r="N348" t="inlineStr">
        <is>
          <t>ALIMENTOS</t>
        </is>
      </c>
      <c r="O348" t="inlineStr">
        <is>
          <t>06/2026</t>
        </is>
      </c>
    </row>
    <row r="349">
      <c r="A349" t="n">
        <v>239393</v>
      </c>
      <c r="B349" t="n">
        <v>128</v>
      </c>
      <c r="C349" t="inlineStr">
        <is>
          <t>Love Cabaret</t>
        </is>
      </c>
      <c r="D349" t="inlineStr">
        <is>
          <t>MARIO PEDRO FELICIANO - HORTIFRUTI</t>
        </is>
      </c>
      <c r="E349" t="inlineStr">
        <is>
          <t>479329</t>
        </is>
      </c>
      <c r="F349" s="555" t="n">
        <v>46181</v>
      </c>
      <c r="G349" t="n">
        <v>25589</v>
      </c>
      <c r="H349" t="inlineStr">
        <is>
          <t>UVA VERDE SEM CAROCO KG</t>
        </is>
      </c>
      <c r="I349" t="inlineStr">
        <is>
          <t>ALIMENTOS</t>
        </is>
      </c>
      <c r="J349" t="n">
        <v>0.5</v>
      </c>
      <c r="K349" t="inlineStr">
        <is>
          <t>KG</t>
        </is>
      </c>
      <c r="L349" t="n">
        <v>11.89</v>
      </c>
      <c r="M349" t="n">
        <v>23.78</v>
      </c>
      <c r="N349" t="inlineStr">
        <is>
          <t>ALIMENTOS</t>
        </is>
      </c>
      <c r="O349" t="inlineStr">
        <is>
          <t>06/2026</t>
        </is>
      </c>
    </row>
    <row r="350">
      <c r="A350" t="n">
        <v>239393</v>
      </c>
      <c r="B350" t="n">
        <v>128</v>
      </c>
      <c r="C350" t="inlineStr">
        <is>
          <t>Love Cabaret</t>
        </is>
      </c>
      <c r="D350" t="inlineStr">
        <is>
          <t>MARIO PEDRO FELICIANO - HORTIFRUTI</t>
        </is>
      </c>
      <c r="E350" t="inlineStr">
        <is>
          <t>479329</t>
        </is>
      </c>
      <c r="F350" s="555" t="n">
        <v>46181</v>
      </c>
      <c r="G350" t="n">
        <v>24083</v>
      </c>
      <c r="H350" t="inlineStr">
        <is>
          <t>BATATA ASTERIX GRAUDA NOIVA KG</t>
        </is>
      </c>
      <c r="I350" t="inlineStr">
        <is>
          <t>ALIMENTOS</t>
        </is>
      </c>
      <c r="J350" t="n">
        <v>15</v>
      </c>
      <c r="K350" t="inlineStr">
        <is>
          <t>KG</t>
        </is>
      </c>
      <c r="L350" t="n">
        <v>151.8</v>
      </c>
      <c r="M350" t="n">
        <v>10.12</v>
      </c>
      <c r="N350" t="inlineStr">
        <is>
          <t>ALIMENTOS</t>
        </is>
      </c>
      <c r="O350" t="inlineStr">
        <is>
          <t>06/2026</t>
        </is>
      </c>
    </row>
    <row r="351">
      <c r="A351" t="n">
        <v>239391</v>
      </c>
      <c r="B351" t="n">
        <v>128</v>
      </c>
      <c r="C351" t="inlineStr">
        <is>
          <t>Love Cabaret</t>
        </is>
      </c>
      <c r="D351" t="inlineStr">
        <is>
          <t>KING COMERCIO E IMPORTACAO DE BEBIDAS LTDA</t>
        </is>
      </c>
      <c r="E351" t="inlineStr">
        <is>
          <t>127987</t>
        </is>
      </c>
      <c r="F351" s="555" t="n">
        <v>46182</v>
      </c>
      <c r="G351" t="n">
        <v>18179</v>
      </c>
      <c r="H351" t="inlineStr">
        <is>
          <t>VODKA KETEL ONE 1L</t>
        </is>
      </c>
      <c r="I351" t="inlineStr">
        <is>
          <t>BEBIDAS</t>
        </is>
      </c>
      <c r="J351" t="n">
        <v>12</v>
      </c>
      <c r="K351" t="inlineStr">
        <is>
          <t>GR</t>
        </is>
      </c>
      <c r="L351" t="n">
        <v>1397.04</v>
      </c>
      <c r="M351" t="n">
        <v>116.42</v>
      </c>
      <c r="N351" t="inlineStr">
        <is>
          <t>BEBIDAS</t>
        </is>
      </c>
      <c r="O351" t="inlineStr">
        <is>
          <t>06/2026</t>
        </is>
      </c>
    </row>
    <row r="352">
      <c r="A352" t="n">
        <v>239256</v>
      </c>
      <c r="B352" t="n">
        <v>128</v>
      </c>
      <c r="C352" t="inlineStr">
        <is>
          <t>Love Cabaret</t>
        </is>
      </c>
      <c r="D352" t="inlineStr">
        <is>
          <t xml:space="preserve">HNK BR INDUSTRIA DE BEBIDAS </t>
        </is>
      </c>
      <c r="E352" t="inlineStr">
        <is>
          <t>233287</t>
        </is>
      </c>
      <c r="F352" s="555" t="n">
        <v>46181</v>
      </c>
      <c r="G352" t="n">
        <v>18557</v>
      </c>
      <c r="H352" t="inlineStr">
        <is>
          <t>CERVEJA BLUE MOON BELGIAN WHITE 355ML C/24</t>
        </is>
      </c>
      <c r="I352" t="inlineStr">
        <is>
          <t>BEBIDAS</t>
        </is>
      </c>
      <c r="J352" t="n">
        <v>1</v>
      </c>
      <c r="K352" t="inlineStr">
        <is>
          <t>PC</t>
        </is>
      </c>
      <c r="L352" t="n">
        <v>306.73</v>
      </c>
      <c r="M352" t="n">
        <v>306.73</v>
      </c>
      <c r="N352" t="inlineStr">
        <is>
          <t>BEBIDAS</t>
        </is>
      </c>
      <c r="O352" t="inlineStr">
        <is>
          <t>06/2026</t>
        </is>
      </c>
    </row>
    <row r="353">
      <c r="A353" t="n">
        <v>239256</v>
      </c>
      <c r="B353" t="n">
        <v>128</v>
      </c>
      <c r="C353" t="inlineStr">
        <is>
          <t>Love Cabaret</t>
        </is>
      </c>
      <c r="D353" t="inlineStr">
        <is>
          <t xml:space="preserve">HNK BR INDUSTRIA DE BEBIDAS </t>
        </is>
      </c>
      <c r="E353" t="inlineStr">
        <is>
          <t>233287</t>
        </is>
      </c>
      <c r="F353" s="555" t="n">
        <v>46181</v>
      </c>
      <c r="G353" t="n">
        <v>24529</v>
      </c>
      <c r="H353" t="inlineStr">
        <is>
          <t>REFRIGERANTE LIMAO FYS 350ML C/12</t>
        </is>
      </c>
      <c r="I353" t="inlineStr">
        <is>
          <t>BEBIDAS</t>
        </is>
      </c>
      <c r="J353" t="n">
        <v>1</v>
      </c>
      <c r="K353" t="inlineStr">
        <is>
          <t>PC</t>
        </is>
      </c>
      <c r="L353" t="n">
        <v>44.98</v>
      </c>
      <c r="M353" t="n">
        <v>44.98</v>
      </c>
      <c r="N353" t="inlineStr">
        <is>
          <t>BEBIDAS</t>
        </is>
      </c>
      <c r="O353" t="inlineStr">
        <is>
          <t>06/2026</t>
        </is>
      </c>
    </row>
    <row r="354">
      <c r="A354" t="n">
        <v>239256</v>
      </c>
      <c r="B354" t="n">
        <v>128</v>
      </c>
      <c r="C354" t="inlineStr">
        <is>
          <t>Love Cabaret</t>
        </is>
      </c>
      <c r="D354" t="inlineStr">
        <is>
          <t xml:space="preserve">HNK BR INDUSTRIA DE BEBIDAS </t>
        </is>
      </c>
      <c r="E354" t="inlineStr">
        <is>
          <t>233287</t>
        </is>
      </c>
      <c r="F354" s="555" t="n">
        <v>46181</v>
      </c>
      <c r="G354" t="n">
        <v>28954</v>
      </c>
      <c r="H354" t="inlineStr">
        <is>
          <t>AGUA MINERAL COM GAS MAMBA 350ML C/12</t>
        </is>
      </c>
      <c r="I354" t="inlineStr">
        <is>
          <t>BEBIDAS</t>
        </is>
      </c>
      <c r="J354" t="n">
        <v>5</v>
      </c>
      <c r="K354" t="inlineStr">
        <is>
          <t>PC</t>
        </is>
      </c>
      <c r="L354" t="n">
        <v>225.75</v>
      </c>
      <c r="M354" t="n">
        <v>45.15</v>
      </c>
      <c r="N354" t="inlineStr">
        <is>
          <t>BEBIDAS</t>
        </is>
      </c>
      <c r="O354" t="inlineStr">
        <is>
          <t>06/2026</t>
        </is>
      </c>
    </row>
    <row r="355">
      <c r="A355" t="n">
        <v>239256</v>
      </c>
      <c r="B355" t="n">
        <v>128</v>
      </c>
      <c r="C355" t="inlineStr">
        <is>
          <t>Love Cabaret</t>
        </is>
      </c>
      <c r="D355" t="inlineStr">
        <is>
          <t xml:space="preserve">HNK BR INDUSTRIA DE BEBIDAS </t>
        </is>
      </c>
      <c r="E355" t="inlineStr">
        <is>
          <t>233287</t>
        </is>
      </c>
      <c r="F355" s="555" t="n">
        <v>46181</v>
      </c>
      <c r="G355" t="n">
        <v>24561</v>
      </c>
      <c r="H355" t="inlineStr">
        <is>
          <t xml:space="preserve">REFRIGERANTE GUARANA FYS 350ML C/12 </t>
        </is>
      </c>
      <c r="I355" t="inlineStr">
        <is>
          <t>BEBIDAS</t>
        </is>
      </c>
      <c r="J355" t="n">
        <v>2</v>
      </c>
      <c r="K355" t="inlineStr">
        <is>
          <t>PC</t>
        </is>
      </c>
      <c r="L355" t="n">
        <v>90.31999999999999</v>
      </c>
      <c r="M355" t="n">
        <v>45.16</v>
      </c>
      <c r="N355" t="inlineStr">
        <is>
          <t>BEBIDAS</t>
        </is>
      </c>
      <c r="O355" t="inlineStr">
        <is>
          <t>06/2026</t>
        </is>
      </c>
    </row>
    <row r="356">
      <c r="A356" t="n">
        <v>239256</v>
      </c>
      <c r="B356" t="n">
        <v>128</v>
      </c>
      <c r="C356" t="inlineStr">
        <is>
          <t>Love Cabaret</t>
        </is>
      </c>
      <c r="D356" t="inlineStr">
        <is>
          <t xml:space="preserve">HNK BR INDUSTRIA DE BEBIDAS </t>
        </is>
      </c>
      <c r="E356" t="inlineStr">
        <is>
          <t>233287</t>
        </is>
      </c>
      <c r="F356" s="555" t="n">
        <v>46181</v>
      </c>
      <c r="G356" t="n">
        <v>24138</v>
      </c>
      <c r="H356" t="inlineStr">
        <is>
          <t>CERVEJA HEINEKEN LONG NECK 330ML C/24</t>
        </is>
      </c>
      <c r="I356" t="inlineStr">
        <is>
          <t>BEBIDAS</t>
        </is>
      </c>
      <c r="J356" t="n">
        <v>20</v>
      </c>
      <c r="K356" t="inlineStr">
        <is>
          <t>PC</t>
        </is>
      </c>
      <c r="L356" t="n">
        <v>4275.8</v>
      </c>
      <c r="M356" t="n">
        <v>213.79</v>
      </c>
      <c r="N356" t="inlineStr">
        <is>
          <t>BEBIDAS</t>
        </is>
      </c>
      <c r="O356" t="inlineStr">
        <is>
          <t>06/2026</t>
        </is>
      </c>
    </row>
    <row r="357">
      <c r="A357" t="n">
        <v>239256</v>
      </c>
      <c r="B357" t="n">
        <v>128</v>
      </c>
      <c r="C357" t="inlineStr">
        <is>
          <t>Love Cabaret</t>
        </is>
      </c>
      <c r="D357" t="inlineStr">
        <is>
          <t xml:space="preserve">HNK BR INDUSTRIA DE BEBIDAS </t>
        </is>
      </c>
      <c r="E357" t="inlineStr">
        <is>
          <t>233287</t>
        </is>
      </c>
      <c r="F357" s="555" t="n">
        <v>46181</v>
      </c>
      <c r="G357" t="n">
        <v>26948</v>
      </c>
      <c r="H357" t="inlineStr">
        <is>
          <t>REFRIGERANTE LIMAO ZERO FYS 350ML C/12</t>
        </is>
      </c>
      <c r="I357" t="inlineStr">
        <is>
          <t>BEBIDAS</t>
        </is>
      </c>
      <c r="J357" t="n">
        <v>2</v>
      </c>
      <c r="K357" t="inlineStr">
        <is>
          <t>PC</t>
        </is>
      </c>
      <c r="L357" t="n">
        <v>89.95999999999999</v>
      </c>
      <c r="M357" t="n">
        <v>44.98</v>
      </c>
      <c r="N357" t="inlineStr">
        <is>
          <t>BEBIDAS</t>
        </is>
      </c>
      <c r="O357" t="inlineStr">
        <is>
          <t>06/2026</t>
        </is>
      </c>
    </row>
    <row r="358">
      <c r="A358" t="n">
        <v>239256</v>
      </c>
      <c r="B358" t="n">
        <v>128</v>
      </c>
      <c r="C358" t="inlineStr">
        <is>
          <t>Love Cabaret</t>
        </is>
      </c>
      <c r="D358" t="inlineStr">
        <is>
          <t xml:space="preserve">HNK BR INDUSTRIA DE BEBIDAS </t>
        </is>
      </c>
      <c r="E358" t="inlineStr">
        <is>
          <t>233287</t>
        </is>
      </c>
      <c r="F358" s="555" t="n">
        <v>46181</v>
      </c>
      <c r="G358" t="n">
        <v>26947</v>
      </c>
      <c r="H358" t="inlineStr">
        <is>
          <t>REFRIGERANTE GUARANA ZERO FYS 350ML C/12</t>
        </is>
      </c>
      <c r="I358" t="inlineStr">
        <is>
          <t>BEBIDAS</t>
        </is>
      </c>
      <c r="J358" t="n">
        <v>4</v>
      </c>
      <c r="K358" t="inlineStr">
        <is>
          <t>PC</t>
        </is>
      </c>
      <c r="L358" t="n">
        <v>180.64</v>
      </c>
      <c r="M358" t="n">
        <v>45.16</v>
      </c>
      <c r="N358" t="inlineStr">
        <is>
          <t>BEBIDAS</t>
        </is>
      </c>
      <c r="O358" t="inlineStr">
        <is>
          <t>06/2026</t>
        </is>
      </c>
    </row>
    <row r="359">
      <c r="A359" t="n">
        <v>239256</v>
      </c>
      <c r="B359" t="n">
        <v>128</v>
      </c>
      <c r="C359" t="inlineStr">
        <is>
          <t>Love Cabaret</t>
        </is>
      </c>
      <c r="D359" t="inlineStr">
        <is>
          <t xml:space="preserve">HNK BR INDUSTRIA DE BEBIDAS </t>
        </is>
      </c>
      <c r="E359" t="inlineStr">
        <is>
          <t>233287</t>
        </is>
      </c>
      <c r="F359" s="555" t="n">
        <v>46181</v>
      </c>
      <c r="G359" t="n">
        <v>17850</v>
      </c>
      <c r="H359" t="inlineStr">
        <is>
          <t>REFRIGERANTE FYS LARANJA 350ML C/ 12</t>
        </is>
      </c>
      <c r="I359" t="inlineStr">
        <is>
          <t>BEBIDAS</t>
        </is>
      </c>
      <c r="J359" t="n">
        <v>2</v>
      </c>
      <c r="K359" t="inlineStr">
        <is>
          <t>PC</t>
        </is>
      </c>
      <c r="L359" t="n">
        <v>89.95999999999999</v>
      </c>
      <c r="M359" t="n">
        <v>44.98</v>
      </c>
      <c r="N359" t="inlineStr">
        <is>
          <t>BEBIDAS</t>
        </is>
      </c>
      <c r="O359" t="inlineStr">
        <is>
          <t>06/2026</t>
        </is>
      </c>
    </row>
    <row r="360">
      <c r="A360" t="n">
        <v>239255</v>
      </c>
      <c r="B360" t="n">
        <v>128</v>
      </c>
      <c r="C360" t="inlineStr">
        <is>
          <t>Love Cabaret</t>
        </is>
      </c>
      <c r="D360" t="inlineStr">
        <is>
          <t>ZAHIL IMPORTADORA LTDA</t>
        </is>
      </c>
      <c r="E360" t="inlineStr">
        <is>
          <t>271673</t>
        </is>
      </c>
      <c r="F360" s="555" t="n">
        <v>46182</v>
      </c>
      <c r="G360" t="n">
        <v>17794</v>
      </c>
      <c r="H360" t="inlineStr">
        <is>
          <t>VINHO BRANCO JAJA DE JAU SAUVIGNON BLANC 750ML</t>
        </is>
      </c>
      <c r="I360" t="inlineStr">
        <is>
          <t>BEBIDAS</t>
        </is>
      </c>
      <c r="J360" t="n">
        <v>9</v>
      </c>
      <c r="K360" t="inlineStr">
        <is>
          <t>GR</t>
        </is>
      </c>
      <c r="L360" t="n">
        <v>608.4</v>
      </c>
      <c r="M360" t="n">
        <v>67.59999999999999</v>
      </c>
      <c r="N360" t="inlineStr">
        <is>
          <t>BEBIDAS</t>
        </is>
      </c>
      <c r="O360" t="inlineStr">
        <is>
          <t>06/2026</t>
        </is>
      </c>
    </row>
    <row r="361">
      <c r="A361" t="n">
        <v>239255</v>
      </c>
      <c r="B361" t="n">
        <v>128</v>
      </c>
      <c r="C361" t="inlineStr">
        <is>
          <t>Love Cabaret</t>
        </is>
      </c>
      <c r="D361" t="inlineStr">
        <is>
          <t>ZAHIL IMPORTADORA LTDA</t>
        </is>
      </c>
      <c r="E361" t="inlineStr">
        <is>
          <t>271673</t>
        </is>
      </c>
      <c r="F361" s="555" t="n">
        <v>46182</v>
      </c>
      <c r="G361" t="n">
        <v>17594</v>
      </c>
      <c r="H361" t="inlineStr">
        <is>
          <t>VINHO TINTO LE JAJA DE JAU DE SYRAH 750ML FRANCA</t>
        </is>
      </c>
      <c r="I361" t="inlineStr">
        <is>
          <t>BEBIDAS</t>
        </is>
      </c>
      <c r="J361" t="n">
        <v>9</v>
      </c>
      <c r="K361" t="inlineStr">
        <is>
          <t>GR</t>
        </is>
      </c>
      <c r="L361" t="n">
        <v>608.4</v>
      </c>
      <c r="M361" t="n">
        <v>67.59999999999999</v>
      </c>
      <c r="N361" t="inlineStr">
        <is>
          <t>BEBIDAS</t>
        </is>
      </c>
      <c r="O361" t="inlineStr">
        <is>
          <t>06/2026</t>
        </is>
      </c>
    </row>
    <row r="362">
      <c r="A362" t="n">
        <v>239255</v>
      </c>
      <c r="B362" t="n">
        <v>128</v>
      </c>
      <c r="C362" t="inlineStr">
        <is>
          <t>Love Cabaret</t>
        </is>
      </c>
      <c r="D362" t="inlineStr">
        <is>
          <t>ZAHIL IMPORTADORA LTDA</t>
        </is>
      </c>
      <c r="E362" t="inlineStr">
        <is>
          <t>271673</t>
        </is>
      </c>
      <c r="F362" s="555" t="n">
        <v>46182</v>
      </c>
      <c r="G362" t="n">
        <v>27858</v>
      </c>
      <c r="H362" t="inlineStr">
        <is>
          <t>VINHO ROSE CHATEAU DE JAU / LE JAJA DE JAU ROSÉ DE SYRAH PAYS D'OC IGP LANGUEDOC</t>
        </is>
      </c>
      <c r="I362" t="inlineStr">
        <is>
          <t>BEBIDAS</t>
        </is>
      </c>
      <c r="J362" t="n">
        <v>9</v>
      </c>
      <c r="K362" t="inlineStr">
        <is>
          <t>UN</t>
        </is>
      </c>
      <c r="L362" t="n">
        <v>608.4</v>
      </c>
      <c r="M362" t="n">
        <v>67.59999999999999</v>
      </c>
      <c r="N362" t="inlineStr">
        <is>
          <t>BEBIDAS</t>
        </is>
      </c>
      <c r="O362" t="inlineStr">
        <is>
          <t>06/2026</t>
        </is>
      </c>
    </row>
    <row r="363">
      <c r="A363" t="n">
        <v>239254</v>
      </c>
      <c r="B363" t="n">
        <v>128</v>
      </c>
      <c r="C363" t="inlineStr">
        <is>
          <t>Love Cabaret</t>
        </is>
      </c>
      <c r="D363" t="inlineStr">
        <is>
          <t>FRONT BEBIDAS LTDA</t>
        </is>
      </c>
      <c r="E363" t="inlineStr">
        <is>
          <t>807428</t>
        </is>
      </c>
      <c r="F363" s="555" t="n">
        <v>46182</v>
      </c>
      <c r="G363" t="n">
        <v>18359</v>
      </c>
      <c r="H363" t="inlineStr">
        <is>
          <t>GIN TANQUERAY 750ML</t>
        </is>
      </c>
      <c r="I363" t="inlineStr">
        <is>
          <t>BEBIDAS</t>
        </is>
      </c>
      <c r="J363" t="n">
        <v>24</v>
      </c>
      <c r="K363" t="inlineStr">
        <is>
          <t>GR</t>
        </is>
      </c>
      <c r="L363" t="n">
        <v>2157.6</v>
      </c>
      <c r="M363" t="n">
        <v>89.90000000000001</v>
      </c>
      <c r="N363" t="inlineStr">
        <is>
          <t>BEBIDAS</t>
        </is>
      </c>
      <c r="O363" t="inlineStr">
        <is>
          <t>06/2026</t>
        </is>
      </c>
    </row>
    <row r="364">
      <c r="A364" t="n">
        <v>239253</v>
      </c>
      <c r="B364" t="n">
        <v>128</v>
      </c>
      <c r="C364" t="inlineStr">
        <is>
          <t>Love Cabaret</t>
        </is>
      </c>
      <c r="D364" t="inlineStr">
        <is>
          <t>MARCOS SILVA DO NASCIMENTO</t>
        </is>
      </c>
      <c r="E364" t="inlineStr">
        <is>
          <t>1064</t>
        </is>
      </c>
      <c r="F364" s="555" t="n">
        <v>46183</v>
      </c>
      <c r="G364" t="n">
        <v>24199</v>
      </c>
      <c r="H364" t="inlineStr">
        <is>
          <t>COSTELINHA SUINA</t>
        </is>
      </c>
      <c r="I364" t="inlineStr">
        <is>
          <t>ALIMENTOS</t>
        </is>
      </c>
      <c r="J364" t="n">
        <v>15</v>
      </c>
      <c r="K364" t="inlineStr">
        <is>
          <t>KG</t>
        </is>
      </c>
      <c r="L364" t="n">
        <v>299.85</v>
      </c>
      <c r="M364" t="n">
        <v>19.99</v>
      </c>
      <c r="N364" t="inlineStr">
        <is>
          <t>ALIMENTOS</t>
        </is>
      </c>
      <c r="O364" t="inlineStr">
        <is>
          <t>06/2026</t>
        </is>
      </c>
    </row>
    <row r="365">
      <c r="A365" t="n">
        <v>239252</v>
      </c>
      <c r="B365" t="n">
        <v>128</v>
      </c>
      <c r="C365" t="inlineStr">
        <is>
          <t>Love Cabaret</t>
        </is>
      </c>
      <c r="D365" t="inlineStr">
        <is>
          <t xml:space="preserve">MS FRANGOS LTDA </t>
        </is>
      </c>
      <c r="E365" t="inlineStr">
        <is>
          <t>6882</t>
        </is>
      </c>
      <c r="F365" s="555" t="n">
        <v>46183</v>
      </c>
      <c r="G365" t="n">
        <v>18812</v>
      </c>
      <c r="H365" t="inlineStr">
        <is>
          <t>LINGUA BOVINA KG</t>
        </is>
      </c>
      <c r="I365" t="inlineStr">
        <is>
          <t>ALIMENTOS</t>
        </is>
      </c>
      <c r="J365" t="n">
        <v>5.17</v>
      </c>
      <c r="K365" t="inlineStr">
        <is>
          <t>KG</t>
        </is>
      </c>
      <c r="L365" t="n">
        <v>113.14</v>
      </c>
      <c r="M365" t="n">
        <v>21.883946</v>
      </c>
      <c r="N365" t="inlineStr">
        <is>
          <t>ALIMENTOS</t>
        </is>
      </c>
      <c r="O365" t="inlineStr">
        <is>
          <t>06/2026</t>
        </is>
      </c>
    </row>
    <row r="366">
      <c r="A366" t="n">
        <v>238093</v>
      </c>
      <c r="B366" t="n">
        <v>128</v>
      </c>
      <c r="C366" t="inlineStr">
        <is>
          <t>Love Cabaret</t>
        </is>
      </c>
      <c r="D366" t="inlineStr">
        <is>
          <t>WPP COMERCIO DE CARNES LTDA</t>
        </is>
      </c>
      <c r="E366" t="inlineStr">
        <is>
          <t>79861</t>
        </is>
      </c>
      <c r="F366" s="555" t="n">
        <v>46183</v>
      </c>
      <c r="G366" t="n">
        <v>23990</v>
      </c>
      <c r="H366" t="inlineStr">
        <is>
          <t>ACEM MOIDO KG</t>
        </is>
      </c>
      <c r="I366" t="inlineStr">
        <is>
          <t>ALIMENTOS</t>
        </is>
      </c>
      <c r="J366" t="n">
        <v>10.6</v>
      </c>
      <c r="K366" t="inlineStr">
        <is>
          <t>KG</t>
        </is>
      </c>
      <c r="L366" t="n">
        <v>339.2</v>
      </c>
      <c r="M366" t="n">
        <v>32</v>
      </c>
      <c r="N366" t="inlineStr">
        <is>
          <t>ALIMENTOS</t>
        </is>
      </c>
      <c r="O366" t="inlineStr">
        <is>
          <t>06/2026</t>
        </is>
      </c>
    </row>
    <row r="367">
      <c r="A367" t="n">
        <v>238093</v>
      </c>
      <c r="B367" t="n">
        <v>128</v>
      </c>
      <c r="C367" t="inlineStr">
        <is>
          <t>Love Cabaret</t>
        </is>
      </c>
      <c r="D367" t="inlineStr">
        <is>
          <t>WPP COMERCIO DE CARNES LTDA</t>
        </is>
      </c>
      <c r="E367" t="inlineStr">
        <is>
          <t>79861</t>
        </is>
      </c>
      <c r="F367" s="555" t="n">
        <v>46183</v>
      </c>
      <c r="G367" t="n">
        <v>24537</v>
      </c>
      <c r="H367" t="inlineStr">
        <is>
          <t xml:space="preserve">ALCATRA BOVINA MOIDA KG </t>
        </is>
      </c>
      <c r="I367" t="inlineStr">
        <is>
          <t>ALIMENTOS</t>
        </is>
      </c>
      <c r="J367" t="n">
        <v>5.3</v>
      </c>
      <c r="K367" t="inlineStr">
        <is>
          <t>KG</t>
        </is>
      </c>
      <c r="L367" t="n">
        <v>227.9</v>
      </c>
      <c r="M367" t="n">
        <v>43</v>
      </c>
      <c r="N367" t="inlineStr">
        <is>
          <t>ALIMENTOS</t>
        </is>
      </c>
      <c r="O367" t="inlineStr">
        <is>
          <t>06/2026</t>
        </is>
      </c>
    </row>
    <row r="368">
      <c r="A368" t="n">
        <v>238093</v>
      </c>
      <c r="B368" t="n">
        <v>128</v>
      </c>
      <c r="C368" t="inlineStr">
        <is>
          <t>Love Cabaret</t>
        </is>
      </c>
      <c r="D368" t="inlineStr">
        <is>
          <t>WPP COMERCIO DE CARNES LTDA</t>
        </is>
      </c>
      <c r="E368" t="inlineStr">
        <is>
          <t>79861</t>
        </is>
      </c>
      <c r="F368" s="555" t="n">
        <v>46183</v>
      </c>
      <c r="G368" t="n">
        <v>18826</v>
      </c>
      <c r="H368" t="inlineStr">
        <is>
          <t>PEITO BOVINO MOIDO KG</t>
        </is>
      </c>
      <c r="I368" t="inlineStr">
        <is>
          <t>ALIMENTOS</t>
        </is>
      </c>
      <c r="J368" t="n">
        <v>16.6</v>
      </c>
      <c r="K368" t="inlineStr">
        <is>
          <t>KG</t>
        </is>
      </c>
      <c r="L368" t="n">
        <v>517.92</v>
      </c>
      <c r="M368" t="n">
        <v>31.2</v>
      </c>
      <c r="N368" t="inlineStr">
        <is>
          <t>ALIMENTOS</t>
        </is>
      </c>
      <c r="O368" t="inlineStr">
        <is>
          <t>06/2026</t>
        </is>
      </c>
    </row>
    <row r="369">
      <c r="A369" t="n">
        <v>238084</v>
      </c>
      <c r="B369" t="n">
        <v>128</v>
      </c>
      <c r="C369" t="inlineStr">
        <is>
          <t>Love Cabaret</t>
        </is>
      </c>
      <c r="D369" t="inlineStr">
        <is>
          <t>GCT COMERCIO DE PRODUTOS ALIMENTICIOS LTDA</t>
        </is>
      </c>
      <c r="E369" t="inlineStr">
        <is>
          <t>12242</t>
        </is>
      </c>
      <c r="F369" s="555" t="n">
        <v>46183</v>
      </c>
      <c r="G369" t="n">
        <v>27340</v>
      </c>
      <c r="H369" t="inlineStr">
        <is>
          <t>GELO RETANGULO 50X65MM C/25 UN YCECODE</t>
        </is>
      </c>
      <c r="I369" t="inlineStr">
        <is>
          <t>BEBIDAS</t>
        </is>
      </c>
      <c r="J369" t="n">
        <v>20</v>
      </c>
      <c r="K369" t="inlineStr">
        <is>
          <t>PC</t>
        </is>
      </c>
      <c r="L369" t="n">
        <v>1072</v>
      </c>
      <c r="M369" t="n">
        <v>53.6</v>
      </c>
      <c r="N369" t="inlineStr">
        <is>
          <t>BEBIDAS</t>
        </is>
      </c>
      <c r="O369" t="inlineStr">
        <is>
          <t>06/2026</t>
        </is>
      </c>
    </row>
    <row r="370">
      <c r="A370" t="n">
        <v>238075</v>
      </c>
      <c r="B370" t="n">
        <v>128</v>
      </c>
      <c r="C370" t="inlineStr">
        <is>
          <t>Love Cabaret</t>
        </is>
      </c>
      <c r="D370" t="inlineStr">
        <is>
          <t xml:space="preserve">FORTE ALIMENTOS COM. IMPORTAÇÃO LTDA </t>
        </is>
      </c>
      <c r="E370" t="inlineStr">
        <is>
          <t>376439</t>
        </is>
      </c>
      <c r="F370" s="555" t="n">
        <v>46174</v>
      </c>
      <c r="G370" t="n">
        <v>19401</v>
      </c>
      <c r="H370" t="inlineStr">
        <is>
          <t>MANTEIGA SEM SAL SCALA KG</t>
        </is>
      </c>
      <c r="I370" t="inlineStr">
        <is>
          <t>ALIMENTOS</t>
        </is>
      </c>
      <c r="J370" t="n">
        <v>1</v>
      </c>
      <c r="K370" t="inlineStr">
        <is>
          <t>PT</t>
        </is>
      </c>
      <c r="L370" t="n">
        <v>194.9</v>
      </c>
      <c r="M370" t="n">
        <v>194.9</v>
      </c>
      <c r="N370" t="inlineStr">
        <is>
          <t>ALIMENTOS</t>
        </is>
      </c>
      <c r="O370" t="inlineStr">
        <is>
          <t>06/2026</t>
        </is>
      </c>
    </row>
    <row r="371">
      <c r="A371" t="n">
        <v>238075</v>
      </c>
      <c r="B371" t="n">
        <v>128</v>
      </c>
      <c r="C371" t="inlineStr">
        <is>
          <t>Love Cabaret</t>
        </is>
      </c>
      <c r="D371" t="inlineStr">
        <is>
          <t xml:space="preserve">FORTE ALIMENTOS COM. IMPORTAÇÃO LTDA </t>
        </is>
      </c>
      <c r="E371" t="inlineStr">
        <is>
          <t>376439</t>
        </is>
      </c>
      <c r="F371" s="555" t="n">
        <v>46174</v>
      </c>
      <c r="G371" t="n">
        <v>23732</v>
      </c>
      <c r="H371" t="inlineStr">
        <is>
          <t>PRESUNTO COZIDO KG</t>
        </is>
      </c>
      <c r="I371" t="inlineStr">
        <is>
          <t>ALIMENTOS</t>
        </is>
      </c>
      <c r="J371" t="n">
        <v>10.56</v>
      </c>
      <c r="K371" t="inlineStr">
        <is>
          <t>KG</t>
        </is>
      </c>
      <c r="L371" t="n">
        <v>242.35</v>
      </c>
      <c r="M371" t="n">
        <v>22.949811</v>
      </c>
      <c r="N371" t="inlineStr">
        <is>
          <t>ALIMENTOS</t>
        </is>
      </c>
      <c r="O371" t="inlineStr">
        <is>
          <t>06/2026</t>
        </is>
      </c>
    </row>
    <row r="372">
      <c r="A372" t="n">
        <v>238075</v>
      </c>
      <c r="B372" t="n">
        <v>128</v>
      </c>
      <c r="C372" t="inlineStr">
        <is>
          <t>Love Cabaret</t>
        </is>
      </c>
      <c r="D372" t="inlineStr">
        <is>
          <t xml:space="preserve">FORTE ALIMENTOS COM. IMPORTAÇÃO LTDA </t>
        </is>
      </c>
      <c r="E372" t="inlineStr">
        <is>
          <t>376439</t>
        </is>
      </c>
      <c r="F372" s="555" t="n">
        <v>46174</v>
      </c>
      <c r="G372" t="n">
        <v>24390</v>
      </c>
      <c r="H372" t="inlineStr">
        <is>
          <t>QUEIJO MUSSARELA KG</t>
        </is>
      </c>
      <c r="I372" t="inlineStr">
        <is>
          <t>ALIMENTOS</t>
        </is>
      </c>
      <c r="J372" t="n">
        <v>8.220000000000001</v>
      </c>
      <c r="K372" t="inlineStr">
        <is>
          <t>KG</t>
        </is>
      </c>
      <c r="L372" t="n">
        <v>320.17</v>
      </c>
      <c r="M372" t="n">
        <v>38.950122</v>
      </c>
      <c r="N372" t="inlineStr">
        <is>
          <t>ALIMENTOS</t>
        </is>
      </c>
      <c r="O372" t="inlineStr">
        <is>
          <t>06/2026</t>
        </is>
      </c>
    </row>
    <row r="373">
      <c r="A373" t="n">
        <v>238070</v>
      </c>
      <c r="B373" t="n">
        <v>128</v>
      </c>
      <c r="C373" t="inlineStr">
        <is>
          <t>Love Cabaret</t>
        </is>
      </c>
      <c r="D373" t="inlineStr">
        <is>
          <t>WPP COMERCIO DE CARNES LTDA</t>
        </is>
      </c>
      <c r="E373" t="inlineStr">
        <is>
          <t>79668</t>
        </is>
      </c>
      <c r="F373" s="555" t="n">
        <v>46175</v>
      </c>
      <c r="G373" t="n">
        <v>18964</v>
      </c>
      <c r="H373" t="inlineStr">
        <is>
          <t>ACEM EM CUBOS KG</t>
        </is>
      </c>
      <c r="I373" t="inlineStr">
        <is>
          <t>ALIMENTOS</t>
        </is>
      </c>
      <c r="J373" t="n">
        <v>15.8</v>
      </c>
      <c r="K373" t="inlineStr">
        <is>
          <t>KG</t>
        </is>
      </c>
      <c r="L373" t="n">
        <v>524.5599999999999</v>
      </c>
      <c r="M373" t="n">
        <v>33.2</v>
      </c>
      <c r="N373" t="inlineStr">
        <is>
          <t>ALIMENTOS</t>
        </is>
      </c>
      <c r="O373" t="inlineStr">
        <is>
          <t>06/2026</t>
        </is>
      </c>
    </row>
    <row r="374">
      <c r="A374" t="n">
        <v>238070</v>
      </c>
      <c r="B374" t="n">
        <v>128</v>
      </c>
      <c r="C374" t="inlineStr">
        <is>
          <t>Love Cabaret</t>
        </is>
      </c>
      <c r="D374" t="inlineStr">
        <is>
          <t>WPP COMERCIO DE CARNES LTDA</t>
        </is>
      </c>
      <c r="E374" t="inlineStr">
        <is>
          <t>79668</t>
        </is>
      </c>
      <c r="F374" s="555" t="n">
        <v>46175</v>
      </c>
      <c r="G374" t="n">
        <v>22813</v>
      </c>
      <c r="H374" t="inlineStr">
        <is>
          <t>RABO BOVINO CORTADO KG</t>
        </is>
      </c>
      <c r="I374" t="inlineStr">
        <is>
          <t>ALIMENTOS</t>
        </is>
      </c>
      <c r="J374" t="n">
        <v>4.7</v>
      </c>
      <c r="K374" t="inlineStr">
        <is>
          <t>KG</t>
        </is>
      </c>
      <c r="L374" t="n">
        <v>168.26</v>
      </c>
      <c r="M374" t="n">
        <v>35.8</v>
      </c>
      <c r="N374" t="inlineStr">
        <is>
          <t>ALIMENTOS</t>
        </is>
      </c>
      <c r="O374" t="inlineStr">
        <is>
          <t>06/2026</t>
        </is>
      </c>
    </row>
    <row r="375">
      <c r="A375" t="n">
        <v>238070</v>
      </c>
      <c r="B375" t="n">
        <v>128</v>
      </c>
      <c r="C375" t="inlineStr">
        <is>
          <t>Love Cabaret</t>
        </is>
      </c>
      <c r="D375" t="inlineStr">
        <is>
          <t>WPP COMERCIO DE CARNES LTDA</t>
        </is>
      </c>
      <c r="E375" t="inlineStr">
        <is>
          <t>79668</t>
        </is>
      </c>
      <c r="F375" s="555" t="n">
        <v>46175</v>
      </c>
      <c r="G375" t="n">
        <v>19017</v>
      </c>
      <c r="H375" t="inlineStr">
        <is>
          <t>FILE DE FRANGO KG</t>
        </is>
      </c>
      <c r="I375" t="inlineStr">
        <is>
          <t>ALIMENTOS</t>
        </is>
      </c>
      <c r="J375" t="n">
        <v>15.5</v>
      </c>
      <c r="K375" t="inlineStr">
        <is>
          <t>KG</t>
        </is>
      </c>
      <c r="L375" t="n">
        <v>248</v>
      </c>
      <c r="M375" t="n">
        <v>16</v>
      </c>
      <c r="N375" t="inlineStr">
        <is>
          <t>ALIMENTOS</t>
        </is>
      </c>
      <c r="O375" t="inlineStr">
        <is>
          <t>06/2026</t>
        </is>
      </c>
    </row>
    <row r="376">
      <c r="A376" t="n">
        <v>238070</v>
      </c>
      <c r="B376" t="n">
        <v>128</v>
      </c>
      <c r="C376" t="inlineStr">
        <is>
          <t>Love Cabaret</t>
        </is>
      </c>
      <c r="D376" t="inlineStr">
        <is>
          <t>WPP COMERCIO DE CARNES LTDA</t>
        </is>
      </c>
      <c r="E376" t="inlineStr">
        <is>
          <t>79668</t>
        </is>
      </c>
      <c r="F376" s="555" t="n">
        <v>46175</v>
      </c>
      <c r="G376" t="n">
        <v>24259</v>
      </c>
      <c r="H376" t="inlineStr">
        <is>
          <t>FILE MIGNON 4/5 S/ CORDAO KG</t>
        </is>
      </c>
      <c r="I376" t="inlineStr">
        <is>
          <t>ALIMENTOS</t>
        </is>
      </c>
      <c r="J376" t="n">
        <v>31.5</v>
      </c>
      <c r="K376" t="inlineStr">
        <is>
          <t>KG</t>
        </is>
      </c>
      <c r="L376" t="n">
        <v>2551.18</v>
      </c>
      <c r="M376" t="n">
        <v>80.989841</v>
      </c>
      <c r="N376" t="inlineStr">
        <is>
          <t>ALIMENTOS</t>
        </is>
      </c>
      <c r="O376" t="inlineStr">
        <is>
          <t>06/2026</t>
        </is>
      </c>
    </row>
    <row r="377">
      <c r="A377" t="n">
        <v>238064</v>
      </c>
      <c r="B377" t="n">
        <v>128</v>
      </c>
      <c r="C377" t="inlineStr">
        <is>
          <t>Love Cabaret</t>
        </is>
      </c>
      <c r="D377" t="inlineStr">
        <is>
          <t>CECILIA TSUYACO ARAKI SILVA LTDA</t>
        </is>
      </c>
      <c r="E377" t="inlineStr">
        <is>
          <t>392854</t>
        </is>
      </c>
      <c r="F377" s="555" t="n">
        <v>46174</v>
      </c>
      <c r="G377" t="n">
        <v>19476</v>
      </c>
      <c r="H377" t="inlineStr">
        <is>
          <t>MANJERICAO KG</t>
        </is>
      </c>
      <c r="I377" t="inlineStr">
        <is>
          <t>ALIMENTOS</t>
        </is>
      </c>
      <c r="J377" t="n">
        <v>0.2</v>
      </c>
      <c r="K377" t="inlineStr">
        <is>
          <t>KG</t>
        </is>
      </c>
      <c r="L377" t="n">
        <v>13</v>
      </c>
      <c r="M377" t="n">
        <v>65</v>
      </c>
      <c r="N377" t="inlineStr">
        <is>
          <t>ALIMENTOS</t>
        </is>
      </c>
      <c r="O377" t="inlineStr">
        <is>
          <t>06/2026</t>
        </is>
      </c>
    </row>
    <row r="378">
      <c r="A378" t="n">
        <v>238064</v>
      </c>
      <c r="B378" t="n">
        <v>128</v>
      </c>
      <c r="C378" t="inlineStr">
        <is>
          <t>Love Cabaret</t>
        </is>
      </c>
      <c r="D378" t="inlineStr">
        <is>
          <t>CECILIA TSUYACO ARAKI SILVA LTDA</t>
        </is>
      </c>
      <c r="E378" t="inlineStr">
        <is>
          <t>392854</t>
        </is>
      </c>
      <c r="F378" s="555" t="n">
        <v>46174</v>
      </c>
      <c r="G378" t="n">
        <v>19480</v>
      </c>
      <c r="H378" t="inlineStr">
        <is>
          <t>HORTELA HIDROPONICA KG</t>
        </is>
      </c>
      <c r="I378" t="inlineStr">
        <is>
          <t>ALIMENTOS</t>
        </is>
      </c>
      <c r="J378" t="n">
        <v>0.5</v>
      </c>
      <c r="K378" t="inlineStr">
        <is>
          <t>KG</t>
        </is>
      </c>
      <c r="L378" t="n">
        <v>9</v>
      </c>
      <c r="M378" t="n">
        <v>18</v>
      </c>
      <c r="N378" t="inlineStr">
        <is>
          <t>ALIMENTOS</t>
        </is>
      </c>
      <c r="O378" t="inlineStr">
        <is>
          <t>06/2026</t>
        </is>
      </c>
    </row>
    <row r="379">
      <c r="A379" t="n">
        <v>238064</v>
      </c>
      <c r="B379" t="n">
        <v>128</v>
      </c>
      <c r="C379" t="inlineStr">
        <is>
          <t>Love Cabaret</t>
        </is>
      </c>
      <c r="D379" t="inlineStr">
        <is>
          <t>CECILIA TSUYACO ARAKI SILVA LTDA</t>
        </is>
      </c>
      <c r="E379" t="inlineStr">
        <is>
          <t>392854</t>
        </is>
      </c>
      <c r="F379" s="555" t="n">
        <v>46174</v>
      </c>
      <c r="G379" t="n">
        <v>19485</v>
      </c>
      <c r="H379" t="inlineStr">
        <is>
          <t>ENDRO DILL KG</t>
        </is>
      </c>
      <c r="I379" t="inlineStr">
        <is>
          <t>ALIMENTOS</t>
        </is>
      </c>
      <c r="J379" t="n">
        <v>0.2</v>
      </c>
      <c r="K379" t="inlineStr">
        <is>
          <t>KG</t>
        </is>
      </c>
      <c r="L379" t="n">
        <v>11</v>
      </c>
      <c r="M379" t="n">
        <v>55</v>
      </c>
      <c r="N379" t="inlineStr">
        <is>
          <t>ALIMENTOS</t>
        </is>
      </c>
      <c r="O379" t="inlineStr">
        <is>
          <t>06/2026</t>
        </is>
      </c>
    </row>
    <row r="380">
      <c r="A380" t="n">
        <v>238064</v>
      </c>
      <c r="B380" t="n">
        <v>128</v>
      </c>
      <c r="C380" t="inlineStr">
        <is>
          <t>Love Cabaret</t>
        </is>
      </c>
      <c r="D380" t="inlineStr">
        <is>
          <t>CECILIA TSUYACO ARAKI SILVA LTDA</t>
        </is>
      </c>
      <c r="E380" t="inlineStr">
        <is>
          <t>392854</t>
        </is>
      </c>
      <c r="F380" s="555" t="n">
        <v>46174</v>
      </c>
      <c r="G380" t="n">
        <v>19623</v>
      </c>
      <c r="H380" t="inlineStr">
        <is>
          <t>CEBOLA ROXA KG</t>
        </is>
      </c>
      <c r="I380" t="inlineStr">
        <is>
          <t>ALIMENTOS</t>
        </is>
      </c>
      <c r="J380" t="n">
        <v>4</v>
      </c>
      <c r="K380" t="inlineStr">
        <is>
          <t>KG</t>
        </is>
      </c>
      <c r="L380" t="n">
        <v>25</v>
      </c>
      <c r="M380" t="n">
        <v>6.25</v>
      </c>
      <c r="N380" t="inlineStr">
        <is>
          <t>ALIMENTOS</t>
        </is>
      </c>
      <c r="O380" t="inlineStr">
        <is>
          <t>06/2026</t>
        </is>
      </c>
    </row>
    <row r="381">
      <c r="A381" t="n">
        <v>238064</v>
      </c>
      <c r="B381" t="n">
        <v>128</v>
      </c>
      <c r="C381" t="inlineStr">
        <is>
          <t>Love Cabaret</t>
        </is>
      </c>
      <c r="D381" t="inlineStr">
        <is>
          <t>CECILIA TSUYACO ARAKI SILVA LTDA</t>
        </is>
      </c>
      <c r="E381" t="inlineStr">
        <is>
          <t>392854</t>
        </is>
      </c>
      <c r="F381" s="555" t="n">
        <v>46174</v>
      </c>
      <c r="G381" t="n">
        <v>19787</v>
      </c>
      <c r="H381" t="inlineStr">
        <is>
          <t>ABACAXI PEROLA KG</t>
        </is>
      </c>
      <c r="I381" t="inlineStr">
        <is>
          <t>ALIMENTOS</t>
        </is>
      </c>
      <c r="J381" t="n">
        <v>1.5</v>
      </c>
      <c r="K381" t="inlineStr">
        <is>
          <t>KG</t>
        </is>
      </c>
      <c r="L381" t="n">
        <v>8.85</v>
      </c>
      <c r="M381" t="n">
        <v>5.9</v>
      </c>
      <c r="N381" t="inlineStr">
        <is>
          <t>ALIMENTOS</t>
        </is>
      </c>
      <c r="O381" t="inlineStr">
        <is>
          <t>06/2026</t>
        </is>
      </c>
    </row>
    <row r="382">
      <c r="A382" t="n">
        <v>238064</v>
      </c>
      <c r="B382" t="n">
        <v>128</v>
      </c>
      <c r="C382" t="inlineStr">
        <is>
          <t>Love Cabaret</t>
        </is>
      </c>
      <c r="D382" t="inlineStr">
        <is>
          <t>CECILIA TSUYACO ARAKI SILVA LTDA</t>
        </is>
      </c>
      <c r="E382" t="inlineStr">
        <is>
          <t>392854</t>
        </is>
      </c>
      <c r="F382" s="555" t="n">
        <v>46174</v>
      </c>
      <c r="G382" t="n">
        <v>24509</v>
      </c>
      <c r="H382" t="inlineStr">
        <is>
          <t>CEBOLA BRANCA KG</t>
        </is>
      </c>
      <c r="I382" t="inlineStr">
        <is>
          <t>ALIMENTOS</t>
        </is>
      </c>
      <c r="J382" t="n">
        <v>10</v>
      </c>
      <c r="K382" t="inlineStr">
        <is>
          <t>KG</t>
        </is>
      </c>
      <c r="L382" t="n">
        <v>45</v>
      </c>
      <c r="M382" t="n">
        <v>4.5</v>
      </c>
      <c r="N382" t="inlineStr">
        <is>
          <t>ALIMENTOS</t>
        </is>
      </c>
      <c r="O382" t="inlineStr">
        <is>
          <t>06/2026</t>
        </is>
      </c>
    </row>
    <row r="383">
      <c r="A383" t="n">
        <v>238064</v>
      </c>
      <c r="B383" t="n">
        <v>128</v>
      </c>
      <c r="C383" t="inlineStr">
        <is>
          <t>Love Cabaret</t>
        </is>
      </c>
      <c r="D383" t="inlineStr">
        <is>
          <t>CECILIA TSUYACO ARAKI SILVA LTDA</t>
        </is>
      </c>
      <c r="E383" t="inlineStr">
        <is>
          <t>392854</t>
        </is>
      </c>
      <c r="F383" s="555" t="n">
        <v>46174</v>
      </c>
      <c r="G383" t="n">
        <v>23113</v>
      </c>
      <c r="H383" t="inlineStr">
        <is>
          <t>SALSA KG</t>
        </is>
      </c>
      <c r="I383" t="inlineStr">
        <is>
          <t>ALIMENTOS</t>
        </is>
      </c>
      <c r="J383" t="n">
        <v>0.5</v>
      </c>
      <c r="K383" t="inlineStr">
        <is>
          <t>KG</t>
        </is>
      </c>
      <c r="L383" t="n">
        <v>7.5</v>
      </c>
      <c r="M383" t="n">
        <v>15</v>
      </c>
      <c r="N383" t="inlineStr">
        <is>
          <t>ALIMENTOS</t>
        </is>
      </c>
      <c r="O383" t="inlineStr">
        <is>
          <t>06/2026</t>
        </is>
      </c>
    </row>
    <row r="384">
      <c r="A384" t="n">
        <v>238064</v>
      </c>
      <c r="B384" t="n">
        <v>128</v>
      </c>
      <c r="C384" t="inlineStr">
        <is>
          <t>Love Cabaret</t>
        </is>
      </c>
      <c r="D384" t="inlineStr">
        <is>
          <t>CECILIA TSUYACO ARAKI SILVA LTDA</t>
        </is>
      </c>
      <c r="E384" t="inlineStr">
        <is>
          <t>392854</t>
        </is>
      </c>
      <c r="F384" s="555" t="n">
        <v>46174</v>
      </c>
      <c r="G384" t="n">
        <v>19503</v>
      </c>
      <c r="H384" t="inlineStr">
        <is>
          <t>ALFACE CRESPA KG</t>
        </is>
      </c>
      <c r="I384" t="inlineStr">
        <is>
          <t>ALIMENTOS</t>
        </is>
      </c>
      <c r="J384" t="n">
        <v>1</v>
      </c>
      <c r="K384" t="inlineStr">
        <is>
          <t>KG</t>
        </is>
      </c>
      <c r="L384" t="n">
        <v>12</v>
      </c>
      <c r="M384" t="n">
        <v>12</v>
      </c>
      <c r="N384" t="inlineStr">
        <is>
          <t>ALIMENTOS</t>
        </is>
      </c>
      <c r="O384" t="inlineStr">
        <is>
          <t>06/2026</t>
        </is>
      </c>
    </row>
    <row r="385">
      <c r="A385" t="n">
        <v>238064</v>
      </c>
      <c r="B385" t="n">
        <v>128</v>
      </c>
      <c r="C385" t="inlineStr">
        <is>
          <t>Love Cabaret</t>
        </is>
      </c>
      <c r="D385" t="inlineStr">
        <is>
          <t>CECILIA TSUYACO ARAKI SILVA LTDA</t>
        </is>
      </c>
      <c r="E385" t="inlineStr">
        <is>
          <t>392854</t>
        </is>
      </c>
      <c r="F385" s="555" t="n">
        <v>46174</v>
      </c>
      <c r="G385" t="n">
        <v>19502</v>
      </c>
      <c r="H385" t="inlineStr">
        <is>
          <t>ALFACE CRESPA ROXA KG</t>
        </is>
      </c>
      <c r="I385" t="inlineStr">
        <is>
          <t>ALIMENTOS</t>
        </is>
      </c>
      <c r="J385" t="n">
        <v>1</v>
      </c>
      <c r="K385" t="inlineStr">
        <is>
          <t>KG</t>
        </is>
      </c>
      <c r="L385" t="n">
        <v>17</v>
      </c>
      <c r="M385" t="n">
        <v>17</v>
      </c>
      <c r="N385" t="inlineStr">
        <is>
          <t>ALIMENTOS</t>
        </is>
      </c>
      <c r="O385" t="inlineStr">
        <is>
          <t>06/2026</t>
        </is>
      </c>
    </row>
    <row r="386">
      <c r="A386" t="n">
        <v>238057</v>
      </c>
      <c r="B386" t="n">
        <v>128</v>
      </c>
      <c r="C386" t="inlineStr">
        <is>
          <t>Love Cabaret</t>
        </is>
      </c>
      <c r="D386" t="inlineStr">
        <is>
          <t>MARIO PEDRO FELICIANO - HORTIFRUTI</t>
        </is>
      </c>
      <c r="E386" t="inlineStr">
        <is>
          <t>478691</t>
        </is>
      </c>
      <c r="F386" s="555" t="n">
        <v>46174</v>
      </c>
      <c r="G386" t="n">
        <v>19472</v>
      </c>
      <c r="H386" t="inlineStr">
        <is>
          <t>RUCULA KG</t>
        </is>
      </c>
      <c r="I386" t="inlineStr">
        <is>
          <t>ALIMENTOS</t>
        </is>
      </c>
      <c r="J386" t="n">
        <v>1</v>
      </c>
      <c r="K386" t="inlineStr">
        <is>
          <t>KG</t>
        </is>
      </c>
      <c r="L386" t="n">
        <v>23.2</v>
      </c>
      <c r="M386" t="n">
        <v>23.2</v>
      </c>
      <c r="N386" t="inlineStr">
        <is>
          <t>ALIMENTOS</t>
        </is>
      </c>
      <c r="O386" t="inlineStr">
        <is>
          <t>06/2026</t>
        </is>
      </c>
    </row>
    <row r="387">
      <c r="A387" t="n">
        <v>238057</v>
      </c>
      <c r="B387" t="n">
        <v>128</v>
      </c>
      <c r="C387" t="inlineStr">
        <is>
          <t>Love Cabaret</t>
        </is>
      </c>
      <c r="D387" t="inlineStr">
        <is>
          <t>MARIO PEDRO FELICIANO - HORTIFRUTI</t>
        </is>
      </c>
      <c r="E387" t="inlineStr">
        <is>
          <t>478691</t>
        </is>
      </c>
      <c r="F387" s="555" t="n">
        <v>46174</v>
      </c>
      <c r="G387" t="n">
        <v>19572</v>
      </c>
      <c r="H387" t="inlineStr">
        <is>
          <t>PIMENTA DEDO DE MOCA KG</t>
        </is>
      </c>
      <c r="I387" t="inlineStr">
        <is>
          <t>ALIMENTOS</t>
        </is>
      </c>
      <c r="J387" t="n">
        <v>0.4</v>
      </c>
      <c r="K387" t="inlineStr">
        <is>
          <t>KG</t>
        </is>
      </c>
      <c r="L387" t="n">
        <v>3.62</v>
      </c>
      <c r="M387" t="n">
        <v>9.050000000000001</v>
      </c>
      <c r="N387" t="inlineStr">
        <is>
          <t>ALIMENTOS</t>
        </is>
      </c>
      <c r="O387" t="inlineStr">
        <is>
          <t>06/2026</t>
        </is>
      </c>
    </row>
    <row r="388">
      <c r="A388" t="n">
        <v>238057</v>
      </c>
      <c r="B388" t="n">
        <v>128</v>
      </c>
      <c r="C388" t="inlineStr">
        <is>
          <t>Love Cabaret</t>
        </is>
      </c>
      <c r="D388" t="inlineStr">
        <is>
          <t>MARIO PEDRO FELICIANO - HORTIFRUTI</t>
        </is>
      </c>
      <c r="E388" t="inlineStr">
        <is>
          <t>478691</t>
        </is>
      </c>
      <c r="F388" s="555" t="n">
        <v>46174</v>
      </c>
      <c r="G388" t="n">
        <v>24083</v>
      </c>
      <c r="H388" t="inlineStr">
        <is>
          <t>BATATA ASTERIX GRAUDA NOIVA KG</t>
        </is>
      </c>
      <c r="I388" t="inlineStr">
        <is>
          <t>ALIMENTOS</t>
        </is>
      </c>
      <c r="J388" t="n">
        <v>10</v>
      </c>
      <c r="K388" t="inlineStr">
        <is>
          <t>KG</t>
        </is>
      </c>
      <c r="L388" t="n">
        <v>98.59999999999999</v>
      </c>
      <c r="M388" t="n">
        <v>9.859999999999999</v>
      </c>
      <c r="N388" t="inlineStr">
        <is>
          <t>ALIMENTOS</t>
        </is>
      </c>
      <c r="O388" t="inlineStr">
        <is>
          <t>06/2026</t>
        </is>
      </c>
    </row>
    <row r="389">
      <c r="A389" t="n">
        <v>238057</v>
      </c>
      <c r="B389" t="n">
        <v>128</v>
      </c>
      <c r="C389" t="inlineStr">
        <is>
          <t>Love Cabaret</t>
        </is>
      </c>
      <c r="D389" t="inlineStr">
        <is>
          <t>MARIO PEDRO FELICIANO - HORTIFRUTI</t>
        </is>
      </c>
      <c r="E389" t="inlineStr">
        <is>
          <t>478691</t>
        </is>
      </c>
      <c r="F389" s="555" t="n">
        <v>46174</v>
      </c>
      <c r="G389" t="n">
        <v>24037</v>
      </c>
      <c r="H389" t="inlineStr">
        <is>
          <t>ALHO TRITURADO FRITO</t>
        </is>
      </c>
      <c r="I389" t="inlineStr">
        <is>
          <t>ALIMENTOS</t>
        </is>
      </c>
      <c r="J389" t="n">
        <v>1</v>
      </c>
      <c r="K389" t="inlineStr">
        <is>
          <t>KG</t>
        </is>
      </c>
      <c r="L389" t="n">
        <v>17.54</v>
      </c>
      <c r="M389" t="n">
        <v>17.54</v>
      </c>
      <c r="N389" t="inlineStr">
        <is>
          <t>ALIMENTOS</t>
        </is>
      </c>
      <c r="O389" t="inlineStr">
        <is>
          <t>06/2026</t>
        </is>
      </c>
    </row>
    <row r="390">
      <c r="A390" t="n">
        <v>238057</v>
      </c>
      <c r="B390" t="n">
        <v>128</v>
      </c>
      <c r="C390" t="inlineStr">
        <is>
          <t>Love Cabaret</t>
        </is>
      </c>
      <c r="D390" t="inlineStr">
        <is>
          <t>MARIO PEDRO FELICIANO - HORTIFRUTI</t>
        </is>
      </c>
      <c r="E390" t="inlineStr">
        <is>
          <t>478691</t>
        </is>
      </c>
      <c r="F390" s="555" t="n">
        <v>46174</v>
      </c>
      <c r="G390" t="n">
        <v>19477</v>
      </c>
      <c r="H390" t="inlineStr">
        <is>
          <t>MANJERICAO ROXO KG</t>
        </is>
      </c>
      <c r="I390" t="inlineStr">
        <is>
          <t>ALIMENTOS</t>
        </is>
      </c>
      <c r="J390" t="n">
        <v>0.3</v>
      </c>
      <c r="K390" t="inlineStr">
        <is>
          <t>KG</t>
        </is>
      </c>
      <c r="L390" t="n">
        <v>23.93</v>
      </c>
      <c r="M390" t="n">
        <v>79.766667</v>
      </c>
      <c r="N390" t="inlineStr">
        <is>
          <t>ALIMENTOS</t>
        </is>
      </c>
      <c r="O390" t="inlineStr">
        <is>
          <t>06/2026</t>
        </is>
      </c>
    </row>
    <row r="391">
      <c r="A391" t="n">
        <v>238057</v>
      </c>
      <c r="B391" t="n">
        <v>128</v>
      </c>
      <c r="C391" t="inlineStr">
        <is>
          <t>Love Cabaret</t>
        </is>
      </c>
      <c r="D391" t="inlineStr">
        <is>
          <t>MARIO PEDRO FELICIANO - HORTIFRUTI</t>
        </is>
      </c>
      <c r="E391" t="inlineStr">
        <is>
          <t>478691</t>
        </is>
      </c>
      <c r="F391" s="555" t="n">
        <v>46174</v>
      </c>
      <c r="G391" t="n">
        <v>19658</v>
      </c>
      <c r="H391" t="inlineStr">
        <is>
          <t>ABOBORA JAPONESA / CABOTIAN KG</t>
        </is>
      </c>
      <c r="I391" t="inlineStr">
        <is>
          <t>ALIMENTOS</t>
        </is>
      </c>
      <c r="J391" t="n">
        <v>6</v>
      </c>
      <c r="K391" t="inlineStr">
        <is>
          <t>KG</t>
        </is>
      </c>
      <c r="L391" t="n">
        <v>22.2</v>
      </c>
      <c r="M391" t="n">
        <v>3.7</v>
      </c>
      <c r="N391" t="inlineStr">
        <is>
          <t>ALIMENTOS</t>
        </is>
      </c>
      <c r="O391" t="inlineStr">
        <is>
          <t>06/2026</t>
        </is>
      </c>
    </row>
    <row r="392">
      <c r="A392" t="n">
        <v>238057</v>
      </c>
      <c r="B392" t="n">
        <v>128</v>
      </c>
      <c r="C392" t="inlineStr">
        <is>
          <t>Love Cabaret</t>
        </is>
      </c>
      <c r="D392" t="inlineStr">
        <is>
          <t>MARIO PEDRO FELICIANO - HORTIFRUTI</t>
        </is>
      </c>
      <c r="E392" t="inlineStr">
        <is>
          <t>478691</t>
        </is>
      </c>
      <c r="F392" s="555" t="n">
        <v>46174</v>
      </c>
      <c r="G392" t="n">
        <v>29205</v>
      </c>
      <c r="H392" t="inlineStr">
        <is>
          <t xml:space="preserve">BATATA BARRACA GRAUDA </t>
        </is>
      </c>
      <c r="I392" t="inlineStr">
        <is>
          <t>ALIMENTOS</t>
        </is>
      </c>
      <c r="J392" t="n">
        <v>15</v>
      </c>
      <c r="K392" t="inlineStr">
        <is>
          <t>KG</t>
        </is>
      </c>
      <c r="L392" t="n">
        <v>147.9</v>
      </c>
      <c r="M392" t="n">
        <v>9.859999999999999</v>
      </c>
      <c r="N392" t="inlineStr">
        <is>
          <t>ALIMENTOS</t>
        </is>
      </c>
      <c r="O392" t="inlineStr">
        <is>
          <t>06/2026</t>
        </is>
      </c>
    </row>
    <row r="393">
      <c r="A393" t="n">
        <v>238052</v>
      </c>
      <c r="B393" t="n">
        <v>128</v>
      </c>
      <c r="C393" t="inlineStr">
        <is>
          <t>Love Cabaret</t>
        </is>
      </c>
      <c r="D393" t="inlineStr">
        <is>
          <t>DO CHEF DISTRIBUIDORA DE ALIMENTOS LTDA</t>
        </is>
      </c>
      <c r="E393" t="inlineStr">
        <is>
          <t>2015</t>
        </is>
      </c>
      <c r="F393" s="555" t="n">
        <v>46174</v>
      </c>
      <c r="G393" t="n">
        <v>19634</v>
      </c>
      <c r="H393" t="inlineStr">
        <is>
          <t>BERINJELA KG</t>
        </is>
      </c>
      <c r="I393" t="inlineStr">
        <is>
          <t>ALIMENTOS</t>
        </is>
      </c>
      <c r="J393" t="n">
        <v>4</v>
      </c>
      <c r="K393" t="inlineStr">
        <is>
          <t>KG</t>
        </is>
      </c>
      <c r="L393" t="n">
        <v>31.2</v>
      </c>
      <c r="M393" t="n">
        <v>7.8</v>
      </c>
      <c r="N393" t="inlineStr">
        <is>
          <t>ALIMENTOS</t>
        </is>
      </c>
      <c r="O393" t="inlineStr">
        <is>
          <t>06/2026</t>
        </is>
      </c>
    </row>
    <row r="394">
      <c r="A394" t="n">
        <v>238052</v>
      </c>
      <c r="B394" t="n">
        <v>128</v>
      </c>
      <c r="C394" t="inlineStr">
        <is>
          <t>Love Cabaret</t>
        </is>
      </c>
      <c r="D394" t="inlineStr">
        <is>
          <t>DO CHEF DISTRIBUIDORA DE ALIMENTOS LTDA</t>
        </is>
      </c>
      <c r="E394" t="inlineStr">
        <is>
          <t>2015</t>
        </is>
      </c>
      <c r="F394" s="555" t="n">
        <v>46174</v>
      </c>
      <c r="G394" t="n">
        <v>19527</v>
      </c>
      <c r="H394" t="inlineStr">
        <is>
          <t>VAGEM HOLANDESA KG</t>
        </is>
      </c>
      <c r="I394" t="inlineStr">
        <is>
          <t>ALIMENTOS</t>
        </is>
      </c>
      <c r="J394" t="n">
        <v>1</v>
      </c>
      <c r="K394" t="inlineStr">
        <is>
          <t>KG</t>
        </is>
      </c>
      <c r="L394" t="n">
        <v>26</v>
      </c>
      <c r="M394" t="n">
        <v>26</v>
      </c>
      <c r="N394" t="inlineStr">
        <is>
          <t>ALIMENTOS</t>
        </is>
      </c>
      <c r="O394" t="inlineStr">
        <is>
          <t>06/2026</t>
        </is>
      </c>
    </row>
    <row r="395">
      <c r="A395" t="n">
        <v>238052</v>
      </c>
      <c r="B395" t="n">
        <v>128</v>
      </c>
      <c r="C395" t="inlineStr">
        <is>
          <t>Love Cabaret</t>
        </is>
      </c>
      <c r="D395" t="inlineStr">
        <is>
          <t>DO CHEF DISTRIBUIDORA DE ALIMENTOS LTDA</t>
        </is>
      </c>
      <c r="E395" t="inlineStr">
        <is>
          <t>2015</t>
        </is>
      </c>
      <c r="F395" s="555" t="n">
        <v>46174</v>
      </c>
      <c r="G395" t="n">
        <v>25555</v>
      </c>
      <c r="H395" t="inlineStr">
        <is>
          <t>BATATA LAVADA KG</t>
        </is>
      </c>
      <c r="I395" t="inlineStr">
        <is>
          <t>ALIMENTOS</t>
        </is>
      </c>
      <c r="J395" t="n">
        <v>12</v>
      </c>
      <c r="K395" t="inlineStr">
        <is>
          <t>KG</t>
        </is>
      </c>
      <c r="L395" t="n">
        <v>87.36</v>
      </c>
      <c r="M395" t="n">
        <v>7.28</v>
      </c>
      <c r="N395" t="inlineStr">
        <is>
          <t>ALIMENTOS</t>
        </is>
      </c>
      <c r="O395" t="inlineStr">
        <is>
          <t>06/2026</t>
        </is>
      </c>
    </row>
    <row r="396">
      <c r="A396" t="n">
        <v>238052</v>
      </c>
      <c r="B396" t="n">
        <v>128</v>
      </c>
      <c r="C396" t="inlineStr">
        <is>
          <t>Love Cabaret</t>
        </is>
      </c>
      <c r="D396" t="inlineStr">
        <is>
          <t>DO CHEF DISTRIBUIDORA DE ALIMENTOS LTDA</t>
        </is>
      </c>
      <c r="E396" t="inlineStr">
        <is>
          <t>2015</t>
        </is>
      </c>
      <c r="F396" s="555" t="n">
        <v>46174</v>
      </c>
      <c r="G396" t="n">
        <v>19532</v>
      </c>
      <c r="H396" t="inlineStr">
        <is>
          <t>TOMATE SALADA ITALIANO KG</t>
        </is>
      </c>
      <c r="I396" t="inlineStr">
        <is>
          <t>ALIMENTOS</t>
        </is>
      </c>
      <c r="J396" t="n">
        <v>5</v>
      </c>
      <c r="K396" t="inlineStr">
        <is>
          <t>KG</t>
        </is>
      </c>
      <c r="L396" t="n">
        <v>58.5</v>
      </c>
      <c r="M396" t="n">
        <v>11.7</v>
      </c>
      <c r="N396" t="inlineStr">
        <is>
          <t>ALIMENTOS</t>
        </is>
      </c>
      <c r="O396" t="inlineStr">
        <is>
          <t>06/2026</t>
        </is>
      </c>
    </row>
    <row r="397">
      <c r="A397" t="n">
        <v>237885</v>
      </c>
      <c r="B397" t="n">
        <v>128</v>
      </c>
      <c r="C397" t="inlineStr">
        <is>
          <t>Love Cabaret</t>
        </is>
      </c>
      <c r="D397" t="inlineStr">
        <is>
          <t xml:space="preserve">FORTE ALIMENTOS COM. IMPORTAÇÃO LTDA </t>
        </is>
      </c>
      <c r="E397" t="inlineStr">
        <is>
          <t>369160</t>
        </is>
      </c>
      <c r="F397" s="555" t="n">
        <v>46174</v>
      </c>
      <c r="G397" t="n">
        <v>20501</v>
      </c>
      <c r="H397" t="inlineStr">
        <is>
          <t>LINGUICA TOSCANA AURORA KG</t>
        </is>
      </c>
      <c r="I397" t="inlineStr">
        <is>
          <t>ALIMENTOS</t>
        </is>
      </c>
      <c r="J397" t="n">
        <v>5</v>
      </c>
      <c r="K397" t="inlineStr">
        <is>
          <t>KG</t>
        </is>
      </c>
      <c r="L397" t="n">
        <v>110.6</v>
      </c>
      <c r="M397" t="n">
        <v>22.12</v>
      </c>
      <c r="N397" t="inlineStr">
        <is>
          <t>ALIMENTOS - 04/2026 -NEGOCIADO COM FORNECEDOR: CHAVE PIX ITAU@FORTEALIMENTOS.COM.BR</t>
        </is>
      </c>
      <c r="O397" t="inlineStr">
        <is>
          <t>06/2026</t>
        </is>
      </c>
    </row>
    <row r="398">
      <c r="A398" t="n">
        <v>237821</v>
      </c>
      <c r="B398" t="n">
        <v>128</v>
      </c>
      <c r="C398" t="inlineStr">
        <is>
          <t>Love Cabaret</t>
        </is>
      </c>
      <c r="D398" t="inlineStr">
        <is>
          <t>PSSS LTDA</t>
        </is>
      </c>
      <c r="E398" t="inlineStr">
        <is>
          <t>147</t>
        </is>
      </c>
      <c r="F398" s="555" t="n">
        <v>46177</v>
      </c>
      <c r="G398" t="n">
        <v>17196</v>
      </c>
      <c r="H398" t="inlineStr">
        <is>
          <t xml:space="preserve">ESPONJA DUPLA FACE TININDO 3M C/10 UN </t>
        </is>
      </c>
      <c r="I398" t="inlineStr">
        <is>
          <t>DESCARTAVEIS/HIGIENE E LIMPEZA</t>
        </is>
      </c>
      <c r="J398" t="n">
        <v>1</v>
      </c>
      <c r="K398" t="inlineStr">
        <is>
          <t>PC</t>
        </is>
      </c>
      <c r="L398" t="n">
        <v>6.38</v>
      </c>
      <c r="M398" t="n">
        <v>6.38</v>
      </c>
      <c r="N398" t="inlineStr">
        <is>
          <t>DESCARTAVEIS</t>
        </is>
      </c>
      <c r="O398" t="inlineStr">
        <is>
          <t>06/2026</t>
        </is>
      </c>
    </row>
    <row r="399">
      <c r="A399" t="n">
        <v>237821</v>
      </c>
      <c r="B399" t="n">
        <v>128</v>
      </c>
      <c r="C399" t="inlineStr">
        <is>
          <t>Love Cabaret</t>
        </is>
      </c>
      <c r="D399" t="inlineStr">
        <is>
          <t>PSSS LTDA</t>
        </is>
      </c>
      <c r="E399" t="inlineStr">
        <is>
          <t>147</t>
        </is>
      </c>
      <c r="F399" s="555" t="n">
        <v>46177</v>
      </c>
      <c r="G399" t="n">
        <v>28880</v>
      </c>
      <c r="H399" t="inlineStr">
        <is>
          <t>PAPEL TOALHA INTERFOLHA NOBRE PAPER FOLHA DUPLA  2000 FOLHAS</t>
        </is>
      </c>
      <c r="J399" t="n">
        <v>2</v>
      </c>
      <c r="K399" t="inlineStr">
        <is>
          <t>CX</t>
        </is>
      </c>
      <c r="L399" t="n">
        <v>170</v>
      </c>
      <c r="M399" t="n">
        <v>85</v>
      </c>
      <c r="N399" t="inlineStr">
        <is>
          <t>DESCARTAVEIS</t>
        </is>
      </c>
      <c r="O399" t="inlineStr">
        <is>
          <t>06/2026</t>
        </is>
      </c>
    </row>
    <row r="400">
      <c r="A400" t="n">
        <v>237821</v>
      </c>
      <c r="B400" t="n">
        <v>128</v>
      </c>
      <c r="C400" t="inlineStr">
        <is>
          <t>Love Cabaret</t>
        </is>
      </c>
      <c r="D400" t="inlineStr">
        <is>
          <t>PSSS LTDA</t>
        </is>
      </c>
      <c r="E400" t="inlineStr">
        <is>
          <t>147</t>
        </is>
      </c>
      <c r="F400" s="555" t="n">
        <v>46177</v>
      </c>
      <c r="G400" t="n">
        <v>17413</v>
      </c>
      <c r="H400" t="inlineStr">
        <is>
          <t>PAPEL HIGIENICO INTER/ FOLHA DUPLA INOVATTA C/2400 FOLHAS</t>
        </is>
      </c>
      <c r="I400" t="inlineStr">
        <is>
          <t>DESCARTAVEIS/HIGIENE E LIMPEZA</t>
        </is>
      </c>
      <c r="J400" t="n">
        <v>1</v>
      </c>
      <c r="K400" t="inlineStr">
        <is>
          <t>CX</t>
        </is>
      </c>
      <c r="L400" t="n">
        <v>255</v>
      </c>
      <c r="M400" t="n">
        <v>255</v>
      </c>
      <c r="N400" t="inlineStr">
        <is>
          <t>DESCARTAVEIS</t>
        </is>
      </c>
      <c r="O400" t="inlineStr">
        <is>
          <t>06/2026</t>
        </is>
      </c>
    </row>
    <row r="401">
      <c r="A401" t="n">
        <v>237821</v>
      </c>
      <c r="B401" t="n">
        <v>128</v>
      </c>
      <c r="C401" t="inlineStr">
        <is>
          <t>Love Cabaret</t>
        </is>
      </c>
      <c r="D401" t="inlineStr">
        <is>
          <t>PSSS LTDA</t>
        </is>
      </c>
      <c r="E401" t="inlineStr">
        <is>
          <t>147</t>
        </is>
      </c>
      <c r="F401" s="555" t="n">
        <v>46177</v>
      </c>
      <c r="G401" t="n">
        <v>28603</v>
      </c>
      <c r="H401" t="inlineStr">
        <is>
          <t>PAPEL TOALHA INTERF. FOLHA DUPLA NOBRE C/2000FLS UN</t>
        </is>
      </c>
      <c r="I401" t="inlineStr">
        <is>
          <t>DESCARTAVEIS/HIGIENE E LIMPEZA</t>
        </is>
      </c>
      <c r="J401" t="n">
        <v>1</v>
      </c>
      <c r="K401" t="inlineStr">
        <is>
          <t>CX</t>
        </is>
      </c>
      <c r="L401" t="n">
        <v>48.58</v>
      </c>
      <c r="M401" t="n">
        <v>48.58</v>
      </c>
      <c r="N401" t="inlineStr">
        <is>
          <t>DESCARTAVEIS</t>
        </is>
      </c>
      <c r="O401" t="inlineStr">
        <is>
          <t>06/2026</t>
        </is>
      </c>
    </row>
    <row r="402">
      <c r="A402" t="n">
        <v>237821</v>
      </c>
      <c r="B402" t="n">
        <v>128</v>
      </c>
      <c r="C402" t="inlineStr">
        <is>
          <t>Love Cabaret</t>
        </is>
      </c>
      <c r="D402" t="inlineStr">
        <is>
          <t>PSSS LTDA</t>
        </is>
      </c>
      <c r="E402" t="inlineStr">
        <is>
          <t>147</t>
        </is>
      </c>
      <c r="F402" s="555" t="n">
        <v>46177</v>
      </c>
      <c r="G402" t="n">
        <v>17190</v>
      </c>
      <c r="H402" t="inlineStr">
        <is>
          <t>ESPONJA FIBRACO TININDO 3M C/5 UN</t>
        </is>
      </c>
      <c r="I402" t="inlineStr">
        <is>
          <t>DESCARTAVEIS/HIGIENE E LIMPEZA</t>
        </is>
      </c>
      <c r="J402" t="n">
        <v>1</v>
      </c>
      <c r="K402" t="inlineStr">
        <is>
          <t>PC</t>
        </is>
      </c>
      <c r="L402" t="n">
        <v>8.1</v>
      </c>
      <c r="M402" t="n">
        <v>8.1</v>
      </c>
      <c r="N402" t="inlineStr">
        <is>
          <t>DESCARTAVEIS</t>
        </is>
      </c>
      <c r="O402" t="inlineStr">
        <is>
          <t>06/2026</t>
        </is>
      </c>
    </row>
    <row r="403">
      <c r="A403" t="n">
        <v>237821</v>
      </c>
      <c r="B403" t="n">
        <v>128</v>
      </c>
      <c r="C403" t="inlineStr">
        <is>
          <t>Love Cabaret</t>
        </is>
      </c>
      <c r="D403" t="inlineStr">
        <is>
          <t>PSSS LTDA</t>
        </is>
      </c>
      <c r="E403" t="inlineStr">
        <is>
          <t>147</t>
        </is>
      </c>
      <c r="F403" s="555" t="n">
        <v>46177</v>
      </c>
      <c r="G403" t="n">
        <v>17418</v>
      </c>
      <c r="H403" t="inlineStr">
        <is>
          <t>PAPEL TOALHA BOBINA LUXO BIA PAPER C/6X20X200M C/6 ROLOS</t>
        </is>
      </c>
      <c r="I403" t="inlineStr">
        <is>
          <t>DESCARTAVEIS/HIGIENE E LIMPEZA</t>
        </is>
      </c>
      <c r="J403" t="n">
        <v>1</v>
      </c>
      <c r="K403" t="inlineStr">
        <is>
          <t>CX</t>
        </is>
      </c>
      <c r="L403" t="n">
        <v>58.9</v>
      </c>
      <c r="M403" t="n">
        <v>58.9</v>
      </c>
      <c r="N403" t="inlineStr">
        <is>
          <t>DESCARTAVEIS</t>
        </is>
      </c>
      <c r="O403" t="inlineStr">
        <is>
          <t>06/2026</t>
        </is>
      </c>
    </row>
    <row r="404">
      <c r="A404" t="n">
        <v>237820</v>
      </c>
      <c r="B404" t="n">
        <v>128</v>
      </c>
      <c r="C404" t="inlineStr">
        <is>
          <t>Love Cabaret</t>
        </is>
      </c>
      <c r="D404" t="inlineStr">
        <is>
          <t>BATALHA FABRICA DE PAES LTDA</t>
        </is>
      </c>
      <c r="E404" t="inlineStr">
        <is>
          <t>14759</t>
        </is>
      </c>
      <c r="F404" s="555" t="n">
        <v>46174</v>
      </c>
      <c r="G404" t="n">
        <v>24556</v>
      </c>
      <c r="H404" t="inlineStr">
        <is>
          <t>PAO DE HAMBURGUER NA MASSA DE BRIOCHE PINCELADO CAIXA C/72 UN 18 PACOTES X 4 UN COD 111</t>
        </is>
      </c>
      <c r="I404" t="inlineStr">
        <is>
          <t>ALIMENTOS</t>
        </is>
      </c>
      <c r="J404" t="n">
        <v>4</v>
      </c>
      <c r="K404" t="inlineStr">
        <is>
          <t>CX</t>
        </is>
      </c>
      <c r="L404" t="n">
        <v>662.4</v>
      </c>
      <c r="M404" t="n">
        <v>165.6</v>
      </c>
      <c r="N404" t="inlineStr">
        <is>
          <t>ALIMENTOS</t>
        </is>
      </c>
      <c r="O404" t="inlineStr">
        <is>
          <t>06/2026</t>
        </is>
      </c>
    </row>
    <row r="405">
      <c r="A405" t="n">
        <v>237819</v>
      </c>
      <c r="B405" t="n">
        <v>128</v>
      </c>
      <c r="C405" t="inlineStr">
        <is>
          <t>Love Cabaret</t>
        </is>
      </c>
      <c r="D405" t="inlineStr">
        <is>
          <t>ZAHIL IMPORTADORA LTDA</t>
        </is>
      </c>
      <c r="E405" t="inlineStr">
        <is>
          <t>271231</t>
        </is>
      </c>
      <c r="F405" s="555" t="n">
        <v>46175</v>
      </c>
      <c r="G405" t="n">
        <v>17594</v>
      </c>
      <c r="H405" t="inlineStr">
        <is>
          <t>VINHO TINTO LE JAJA DE JAU DE SYRAH 750ML FRANCA</t>
        </is>
      </c>
      <c r="I405" t="inlineStr">
        <is>
          <t>BEBIDAS</t>
        </is>
      </c>
      <c r="J405" t="n">
        <v>12</v>
      </c>
      <c r="K405" t="inlineStr">
        <is>
          <t>GR</t>
        </is>
      </c>
      <c r="L405" t="n">
        <v>811.2</v>
      </c>
      <c r="M405" t="n">
        <v>67.59999999999999</v>
      </c>
      <c r="N405" t="inlineStr">
        <is>
          <t>BEBIDAS</t>
        </is>
      </c>
      <c r="O405" t="inlineStr">
        <is>
          <t>06/2026</t>
        </is>
      </c>
    </row>
    <row r="406">
      <c r="A406" t="n">
        <v>237819</v>
      </c>
      <c r="B406" t="n">
        <v>128</v>
      </c>
      <c r="C406" t="inlineStr">
        <is>
          <t>Love Cabaret</t>
        </is>
      </c>
      <c r="D406" t="inlineStr">
        <is>
          <t>ZAHIL IMPORTADORA LTDA</t>
        </is>
      </c>
      <c r="E406" t="inlineStr">
        <is>
          <t>271231</t>
        </is>
      </c>
      <c r="F406" s="555" t="n">
        <v>46175</v>
      </c>
      <c r="G406" t="n">
        <v>17794</v>
      </c>
      <c r="H406" t="inlineStr">
        <is>
          <t>VINHO BRANCO JAJA DE JAU SAUVIGNON BLANC 750ML</t>
        </is>
      </c>
      <c r="I406" t="inlineStr">
        <is>
          <t>BEBIDAS</t>
        </is>
      </c>
      <c r="J406" t="n">
        <v>12</v>
      </c>
      <c r="K406" t="inlineStr">
        <is>
          <t>GR</t>
        </is>
      </c>
      <c r="L406" t="n">
        <v>811.2</v>
      </c>
      <c r="M406" t="n">
        <v>67.59999999999999</v>
      </c>
      <c r="N406" t="inlineStr">
        <is>
          <t>BEBIDAS</t>
        </is>
      </c>
      <c r="O406" t="inlineStr">
        <is>
          <t>06/2026</t>
        </is>
      </c>
    </row>
    <row r="407">
      <c r="A407" t="n">
        <v>237819</v>
      </c>
      <c r="B407" t="n">
        <v>128</v>
      </c>
      <c r="C407" t="inlineStr">
        <is>
          <t>Love Cabaret</t>
        </is>
      </c>
      <c r="D407" t="inlineStr">
        <is>
          <t>ZAHIL IMPORTADORA LTDA</t>
        </is>
      </c>
      <c r="E407" t="inlineStr">
        <is>
          <t>271231</t>
        </is>
      </c>
      <c r="F407" s="555" t="n">
        <v>46175</v>
      </c>
      <c r="G407" t="n">
        <v>17661</v>
      </c>
      <c r="H407" t="inlineStr">
        <is>
          <t>VINHO TINTO LES FRUITS SAUVAGES PINOT NOIR 750ML</t>
        </is>
      </c>
      <c r="I407" t="inlineStr">
        <is>
          <t>BEBIDAS</t>
        </is>
      </c>
      <c r="J407" t="n">
        <v>4</v>
      </c>
      <c r="K407" t="inlineStr">
        <is>
          <t>GR</t>
        </is>
      </c>
      <c r="L407" t="n">
        <v>504.4</v>
      </c>
      <c r="M407" t="n">
        <v>126.1</v>
      </c>
      <c r="N407" t="inlineStr">
        <is>
          <t>BEBIDAS</t>
        </is>
      </c>
      <c r="O407" t="inlineStr">
        <is>
          <t>06/2026</t>
        </is>
      </c>
    </row>
    <row r="408">
      <c r="A408" t="n">
        <v>237819</v>
      </c>
      <c r="B408" t="n">
        <v>128</v>
      </c>
      <c r="C408" t="inlineStr">
        <is>
          <t>Love Cabaret</t>
        </is>
      </c>
      <c r="D408" t="inlineStr">
        <is>
          <t>ZAHIL IMPORTADORA LTDA</t>
        </is>
      </c>
      <c r="E408" t="inlineStr">
        <is>
          <t>271231</t>
        </is>
      </c>
      <c r="F408" s="555" t="n">
        <v>46175</v>
      </c>
      <c r="G408" t="n">
        <v>27858</v>
      </c>
      <c r="H408" t="inlineStr">
        <is>
          <t>VINHO ROSE CHATEAU DE JAU / LE JAJA DE JAU ROSÉ DE SYRAH PAYS D'OC IGP LANGUEDOC</t>
        </is>
      </c>
      <c r="I408" t="inlineStr">
        <is>
          <t>BEBIDAS</t>
        </is>
      </c>
      <c r="J408" t="n">
        <v>9</v>
      </c>
      <c r="K408" t="inlineStr">
        <is>
          <t>UN</t>
        </is>
      </c>
      <c r="L408" t="n">
        <v>608.4</v>
      </c>
      <c r="M408" t="n">
        <v>67.59999999999999</v>
      </c>
      <c r="N408" t="inlineStr">
        <is>
          <t>BEBIDAS</t>
        </is>
      </c>
      <c r="O408" t="inlineStr">
        <is>
          <t>06/2026</t>
        </is>
      </c>
    </row>
    <row r="409">
      <c r="A409" t="n">
        <v>237818</v>
      </c>
      <c r="B409" t="n">
        <v>128</v>
      </c>
      <c r="C409" t="inlineStr">
        <is>
          <t>Love Cabaret</t>
        </is>
      </c>
      <c r="D409" t="inlineStr">
        <is>
          <t>PSSS LTDA</t>
        </is>
      </c>
      <c r="E409" t="inlineStr">
        <is>
          <t>159</t>
        </is>
      </c>
      <c r="F409" s="555" t="n">
        <v>46177</v>
      </c>
      <c r="G409" t="n">
        <v>29175</v>
      </c>
      <c r="H409" t="inlineStr">
        <is>
          <t>PAPEL MANTEIGA PERSONALIZADO ARCOS C/600 FOLHAS UN</t>
        </is>
      </c>
      <c r="I409" t="inlineStr">
        <is>
          <t>DESPESAS OPERACIONAIS</t>
        </is>
      </c>
      <c r="J409" t="n">
        <v>6</v>
      </c>
      <c r="K409" t="inlineStr">
        <is>
          <t>UN</t>
        </is>
      </c>
      <c r="L409" t="n">
        <v>1050</v>
      </c>
      <c r="M409" t="n">
        <v>175</v>
      </c>
      <c r="N409" t="inlineStr">
        <is>
          <t>DESCARTAVEIS</t>
        </is>
      </c>
      <c r="O409" t="inlineStr">
        <is>
          <t>06/2026</t>
        </is>
      </c>
    </row>
    <row r="410">
      <c r="A410" t="n">
        <v>237818</v>
      </c>
      <c r="B410" t="n">
        <v>128</v>
      </c>
      <c r="C410" t="inlineStr">
        <is>
          <t>Love Cabaret</t>
        </is>
      </c>
      <c r="D410" t="inlineStr">
        <is>
          <t>PSSS LTDA</t>
        </is>
      </c>
      <c r="E410" t="inlineStr">
        <is>
          <t>159</t>
        </is>
      </c>
      <c r="F410" s="555" t="n">
        <v>46177</v>
      </c>
      <c r="G410" t="n">
        <v>27761</v>
      </c>
      <c r="H410" t="inlineStr">
        <is>
          <t>CLICHE ART PARA PAPEL MANTEIGA  UN</t>
        </is>
      </c>
      <c r="I410" t="inlineStr">
        <is>
          <t>UTENSILIOS</t>
        </is>
      </c>
      <c r="J410" t="n">
        <v>1</v>
      </c>
      <c r="K410" t="inlineStr">
        <is>
          <t>UN</t>
        </is>
      </c>
      <c r="L410" t="n">
        <v>300</v>
      </c>
      <c r="M410" t="n">
        <v>300</v>
      </c>
      <c r="N410" t="inlineStr">
        <is>
          <t>DESCARTAVEIS</t>
        </is>
      </c>
      <c r="O410" t="inlineStr">
        <is>
          <t>06/2026</t>
        </is>
      </c>
    </row>
    <row r="411">
      <c r="A411" t="n">
        <v>237817</v>
      </c>
      <c r="B411" t="n">
        <v>128</v>
      </c>
      <c r="C411" t="inlineStr">
        <is>
          <t>Love Cabaret</t>
        </is>
      </c>
      <c r="D411" t="inlineStr">
        <is>
          <t>AURORA ALVORADA ESTACIONAMENTO E LANCHONETE LTDA</t>
        </is>
      </c>
      <c r="E411" t="inlineStr">
        <is>
          <t>40281</t>
        </is>
      </c>
      <c r="F411" s="555" t="n">
        <v>46181</v>
      </c>
      <c r="G411" t="n">
        <v>24674</v>
      </c>
      <c r="H411" t="inlineStr">
        <is>
          <t>MINI PAO FRANCES KG</t>
        </is>
      </c>
      <c r="I411" t="inlineStr">
        <is>
          <t>ALIMENTOS</t>
        </is>
      </c>
      <c r="J411" t="n">
        <v>17.75</v>
      </c>
      <c r="K411" t="inlineStr">
        <is>
          <t>KG</t>
        </is>
      </c>
      <c r="L411" t="n">
        <v>399.26</v>
      </c>
      <c r="M411" t="n">
        <v>22.493521</v>
      </c>
      <c r="N411" t="inlineStr">
        <is>
          <t>ALIMENTOS</t>
        </is>
      </c>
      <c r="O411" t="inlineStr">
        <is>
          <t>06/2026</t>
        </is>
      </c>
    </row>
    <row r="412">
      <c r="A412" t="n">
        <v>237521</v>
      </c>
      <c r="B412" t="n">
        <v>128</v>
      </c>
      <c r="C412" t="inlineStr">
        <is>
          <t>Love Cabaret</t>
        </is>
      </c>
      <c r="D412" t="inlineStr">
        <is>
          <t>NOVA COMERCIAL DO PEIXE EIRELI</t>
        </is>
      </c>
      <c r="E412" t="inlineStr">
        <is>
          <t>33957</t>
        </is>
      </c>
      <c r="F412" s="555" t="n">
        <v>46174</v>
      </c>
      <c r="G412" t="n">
        <v>27692</v>
      </c>
      <c r="H412" t="inlineStr">
        <is>
          <t>CAMARAO CINZA 25/30 LIMPO EVISCERADO COM COLA KG</t>
        </is>
      </c>
      <c r="I412" t="inlineStr">
        <is>
          <t>ALIMENTOS</t>
        </is>
      </c>
      <c r="J412" t="n">
        <v>6</v>
      </c>
      <c r="K412" t="inlineStr">
        <is>
          <t>KG</t>
        </is>
      </c>
      <c r="L412" t="n">
        <v>672</v>
      </c>
      <c r="M412" t="n">
        <v>112</v>
      </c>
      <c r="N412" t="inlineStr">
        <is>
          <t>ALIMENTOS</t>
        </is>
      </c>
      <c r="O412" t="inlineStr">
        <is>
          <t>06/2026</t>
        </is>
      </c>
    </row>
    <row r="413">
      <c r="A413" t="n">
        <v>236698</v>
      </c>
      <c r="B413" t="n">
        <v>128</v>
      </c>
      <c r="C413" t="inlineStr">
        <is>
          <t>Love Cabaret</t>
        </is>
      </c>
      <c r="D413" t="inlineStr">
        <is>
          <t>DOMO - PRODUTOS ORIENTAIS LTDA.</t>
        </is>
      </c>
      <c r="E413" t="inlineStr">
        <is>
          <t>08</t>
        </is>
      </c>
      <c r="F413" s="555" t="n">
        <v>46157</v>
      </c>
      <c r="G413" t="n">
        <v>25215</v>
      </c>
      <c r="H413" t="inlineStr">
        <is>
          <t>MASSA DE GUIOZA C/20 FOLHAS DE 190G</t>
        </is>
      </c>
      <c r="I413" t="inlineStr">
        <is>
          <t>ALIMENTOS</t>
        </is>
      </c>
      <c r="J413" t="n">
        <v>20</v>
      </c>
      <c r="K413" t="inlineStr">
        <is>
          <t>PC</t>
        </is>
      </c>
      <c r="L413" t="n">
        <v>90</v>
      </c>
      <c r="M413" t="n">
        <v>4.5</v>
      </c>
      <c r="N413" t="inlineStr">
        <is>
          <t>ALIMENTOS (BOLETO ATUALIZADO PELO FORNECEDOR)</t>
        </is>
      </c>
      <c r="O413" t="inlineStr">
        <is>
          <t>05/2026</t>
        </is>
      </c>
    </row>
    <row r="414">
      <c r="A414" t="n">
        <v>236697</v>
      </c>
      <c r="B414" t="n">
        <v>128</v>
      </c>
      <c r="C414" t="inlineStr">
        <is>
          <t>Love Cabaret</t>
        </is>
      </c>
      <c r="D414" t="inlineStr">
        <is>
          <t>PSSS LTDA</t>
        </is>
      </c>
      <c r="E414" t="inlineStr">
        <is>
          <t>66</t>
        </is>
      </c>
      <c r="F414" s="555" t="n">
        <v>46168</v>
      </c>
      <c r="G414" t="n">
        <v>17383</v>
      </c>
      <c r="H414" t="inlineStr">
        <is>
          <t>SACO PLASTICO BOBINA PICOTADA ROLL 40X60 KG</t>
        </is>
      </c>
      <c r="I414" t="inlineStr">
        <is>
          <t>DESCARTAVEIS/HIGIENE E LIMPEZA</t>
        </is>
      </c>
      <c r="J414" t="n">
        <v>4</v>
      </c>
      <c r="K414" t="inlineStr">
        <is>
          <t>UN</t>
        </is>
      </c>
      <c r="L414" t="n">
        <v>180</v>
      </c>
      <c r="M414" t="n">
        <v>45</v>
      </c>
      <c r="N414" t="inlineStr">
        <is>
          <t>DESCARTAVEIS</t>
        </is>
      </c>
      <c r="O414" t="inlineStr">
        <is>
          <t>05/2026</t>
        </is>
      </c>
    </row>
    <row r="415">
      <c r="A415" t="n">
        <v>236697</v>
      </c>
      <c r="B415" t="n">
        <v>128</v>
      </c>
      <c r="C415" t="inlineStr">
        <is>
          <t>Love Cabaret</t>
        </is>
      </c>
      <c r="D415" t="inlineStr">
        <is>
          <t>PSSS LTDA</t>
        </is>
      </c>
      <c r="E415" t="inlineStr">
        <is>
          <t>66</t>
        </is>
      </c>
      <c r="F415" s="555" t="n">
        <v>46168</v>
      </c>
      <c r="G415" t="n">
        <v>17488</v>
      </c>
      <c r="H415" t="inlineStr">
        <is>
          <t>LUVA LATEX SEM TALCO M C/100UN</t>
        </is>
      </c>
      <c r="I415" t="inlineStr">
        <is>
          <t>DESCARTAVEIS/HIGIENE E LIMPEZA</t>
        </is>
      </c>
      <c r="J415" t="n">
        <v>4</v>
      </c>
      <c r="K415" t="inlineStr">
        <is>
          <t>CX</t>
        </is>
      </c>
      <c r="L415" t="n">
        <v>108</v>
      </c>
      <c r="M415" t="n">
        <v>27</v>
      </c>
      <c r="N415" t="inlineStr">
        <is>
          <t>DESCARTAVEIS</t>
        </is>
      </c>
      <c r="O415" t="inlineStr">
        <is>
          <t>05/2026</t>
        </is>
      </c>
    </row>
    <row r="416">
      <c r="A416" t="n">
        <v>236697</v>
      </c>
      <c r="B416" t="n">
        <v>128</v>
      </c>
      <c r="C416" t="inlineStr">
        <is>
          <t>Love Cabaret</t>
        </is>
      </c>
      <c r="D416" t="inlineStr">
        <is>
          <t>PSSS LTDA</t>
        </is>
      </c>
      <c r="E416" t="inlineStr">
        <is>
          <t>66</t>
        </is>
      </c>
      <c r="F416" s="555" t="n">
        <v>46168</v>
      </c>
      <c r="G416" t="n">
        <v>27843</v>
      </c>
      <c r="H416" t="inlineStr">
        <is>
          <t>ESPETO DE BAMBU APERITIVO NÓ 9CM C/50 UN</t>
        </is>
      </c>
      <c r="I416" t="inlineStr">
        <is>
          <t>DESPESAS OPERACIONAIS</t>
        </is>
      </c>
      <c r="J416" t="n">
        <v>6</v>
      </c>
      <c r="K416" t="inlineStr">
        <is>
          <t>PC</t>
        </is>
      </c>
      <c r="L416" t="n">
        <v>49.44</v>
      </c>
      <c r="M416" t="n">
        <v>8.24</v>
      </c>
      <c r="N416" t="inlineStr">
        <is>
          <t>DESCARTAVEIS</t>
        </is>
      </c>
      <c r="O416" t="inlineStr">
        <is>
          <t>05/2026</t>
        </is>
      </c>
    </row>
    <row r="417">
      <c r="A417" t="n">
        <v>236697</v>
      </c>
      <c r="B417" t="n">
        <v>128</v>
      </c>
      <c r="C417" t="inlineStr">
        <is>
          <t>Love Cabaret</t>
        </is>
      </c>
      <c r="D417" t="inlineStr">
        <is>
          <t>PSSS LTDA</t>
        </is>
      </c>
      <c r="E417" t="inlineStr">
        <is>
          <t>66</t>
        </is>
      </c>
      <c r="F417" s="555" t="n">
        <v>46168</v>
      </c>
      <c r="G417" t="n">
        <v>21783</v>
      </c>
      <c r="H417" t="inlineStr">
        <is>
          <t>AVENTAL DE PVC BRANCO 1,20X0,70 UN</t>
        </is>
      </c>
      <c r="I417" t="inlineStr">
        <is>
          <t>UTENSILIOS</t>
        </is>
      </c>
      <c r="J417" t="n">
        <v>6</v>
      </c>
      <c r="K417" t="inlineStr">
        <is>
          <t>UN</t>
        </is>
      </c>
      <c r="L417" t="n">
        <v>96</v>
      </c>
      <c r="M417" t="n">
        <v>16</v>
      </c>
      <c r="N417" t="inlineStr">
        <is>
          <t>DESCARTAVEIS</t>
        </is>
      </c>
      <c r="O417" t="inlineStr">
        <is>
          <t>05/2026</t>
        </is>
      </c>
    </row>
    <row r="418">
      <c r="A418" t="n">
        <v>236697</v>
      </c>
      <c r="B418" t="n">
        <v>128</v>
      </c>
      <c r="C418" t="inlineStr">
        <is>
          <t>Love Cabaret</t>
        </is>
      </c>
      <c r="D418" t="inlineStr">
        <is>
          <t>PSSS LTDA</t>
        </is>
      </c>
      <c r="E418" t="inlineStr">
        <is>
          <t>66</t>
        </is>
      </c>
      <c r="F418" s="555" t="n">
        <v>46168</v>
      </c>
      <c r="G418" t="n">
        <v>28171</v>
      </c>
      <c r="H418" t="inlineStr">
        <is>
          <t>RODO DE ALUMINIO 60CM COM CABO UN</t>
        </is>
      </c>
      <c r="I418" t="inlineStr">
        <is>
          <t>DESCARTAVEIS/HIGIENE E LIMPEZA</t>
        </is>
      </c>
      <c r="J418" t="n">
        <v>2</v>
      </c>
      <c r="K418" t="inlineStr">
        <is>
          <t>UNIDADE</t>
        </is>
      </c>
      <c r="L418" t="n">
        <v>94.40000000000001</v>
      </c>
      <c r="M418" t="n">
        <v>47.2</v>
      </c>
      <c r="N418" t="inlineStr">
        <is>
          <t>DESCARTAVEIS</t>
        </is>
      </c>
      <c r="O418" t="inlineStr">
        <is>
          <t>05/2026</t>
        </is>
      </c>
    </row>
    <row r="419">
      <c r="A419" t="n">
        <v>236697</v>
      </c>
      <c r="B419" t="n">
        <v>128</v>
      </c>
      <c r="C419" t="inlineStr">
        <is>
          <t>Love Cabaret</t>
        </is>
      </c>
      <c r="D419" t="inlineStr">
        <is>
          <t>PSSS LTDA</t>
        </is>
      </c>
      <c r="E419" t="inlineStr">
        <is>
          <t>66</t>
        </is>
      </c>
      <c r="F419" s="555" t="n">
        <v>46168</v>
      </c>
      <c r="G419" t="n">
        <v>17019</v>
      </c>
      <c r="H419" t="inlineStr">
        <is>
          <t>LUVA EMBORRACHADA M AMARELA UN</t>
        </is>
      </c>
      <c r="I419" t="inlineStr">
        <is>
          <t>DESCARTAVEIS/HIGIENE E LIMPEZA</t>
        </is>
      </c>
      <c r="J419" t="n">
        <v>4</v>
      </c>
      <c r="K419" t="inlineStr">
        <is>
          <t>UN</t>
        </is>
      </c>
      <c r="L419" t="n">
        <v>12</v>
      </c>
      <c r="M419" t="n">
        <v>3</v>
      </c>
      <c r="N419" t="inlineStr">
        <is>
          <t>DESCARTAVEIS</t>
        </is>
      </c>
      <c r="O419" t="inlineStr">
        <is>
          <t>05/2026</t>
        </is>
      </c>
    </row>
    <row r="420">
      <c r="A420" t="n">
        <v>236696</v>
      </c>
      <c r="B420" t="n">
        <v>128</v>
      </c>
      <c r="C420" t="inlineStr">
        <is>
          <t>Love Cabaret</t>
        </is>
      </c>
      <c r="D420" t="inlineStr">
        <is>
          <t>PROAUTO INDUSTRIA QUIMICA EIRELI</t>
        </is>
      </c>
      <c r="E420" t="inlineStr">
        <is>
          <t>157385</t>
        </is>
      </c>
      <c r="F420" s="555" t="n">
        <v>46170</v>
      </c>
      <c r="G420" t="n">
        <v>26395</v>
      </c>
      <c r="H420" t="inlineStr">
        <is>
          <t>PROAUTO DETERGENTE CLORADO PRO HA 3000CL 5L</t>
        </is>
      </c>
      <c r="I420" t="inlineStr">
        <is>
          <t>DESCARTAVEIS/HIGIENE E LIMPEZA</t>
        </is>
      </c>
      <c r="J420" t="n">
        <v>4</v>
      </c>
      <c r="K420" t="inlineStr">
        <is>
          <t>GALAO</t>
        </is>
      </c>
      <c r="L420" t="n">
        <v>514.84</v>
      </c>
      <c r="M420" t="n">
        <v>128.71</v>
      </c>
      <c r="N420" t="inlineStr">
        <is>
          <t>HIGIENE E LIMPEZA</t>
        </is>
      </c>
      <c r="O420" t="inlineStr">
        <is>
          <t>05/2026</t>
        </is>
      </c>
    </row>
    <row r="421">
      <c r="A421" t="n">
        <v>236696</v>
      </c>
      <c r="B421" t="n">
        <v>128</v>
      </c>
      <c r="C421" t="inlineStr">
        <is>
          <t>Love Cabaret</t>
        </is>
      </c>
      <c r="D421" t="inlineStr">
        <is>
          <t>PROAUTO INDUSTRIA QUIMICA EIRELI</t>
        </is>
      </c>
      <c r="E421" t="inlineStr">
        <is>
          <t>157385</t>
        </is>
      </c>
      <c r="F421" s="555" t="n">
        <v>46170</v>
      </c>
      <c r="G421" t="n">
        <v>24507</v>
      </c>
      <c r="H421" t="inlineStr">
        <is>
          <t>PROAUTO ALCOOL LIQUIDO 70% KIMI LIQUID 1L UN</t>
        </is>
      </c>
      <c r="I421" t="inlineStr">
        <is>
          <t>DESCARTAVEIS/HIGIENE E LIMPEZA</t>
        </is>
      </c>
      <c r="J421" t="n">
        <v>4</v>
      </c>
      <c r="K421" t="inlineStr">
        <is>
          <t>GALAO</t>
        </is>
      </c>
      <c r="L421" t="n">
        <v>340.68</v>
      </c>
      <c r="M421" t="n">
        <v>85.17</v>
      </c>
      <c r="N421" t="inlineStr">
        <is>
          <t>HIGIENE E LIMPEZA</t>
        </is>
      </c>
      <c r="O421" t="inlineStr">
        <is>
          <t>05/2026</t>
        </is>
      </c>
    </row>
    <row r="422">
      <c r="A422" t="n">
        <v>236696</v>
      </c>
      <c r="B422" t="n">
        <v>128</v>
      </c>
      <c r="C422" t="inlineStr">
        <is>
          <t>Love Cabaret</t>
        </is>
      </c>
      <c r="D422" t="inlineStr">
        <is>
          <t>PROAUTO INDUSTRIA QUIMICA EIRELI</t>
        </is>
      </c>
      <c r="E422" t="inlineStr">
        <is>
          <t>157385</t>
        </is>
      </c>
      <c r="F422" s="555" t="n">
        <v>46170</v>
      </c>
      <c r="G422" t="n">
        <v>17303</v>
      </c>
      <c r="H422" t="inlineStr">
        <is>
          <t>DESINFETANTE LAVANDA KIMI 5L</t>
        </is>
      </c>
      <c r="I422" t="inlineStr">
        <is>
          <t>DESCARTAVEIS/HIGIENE E LIMPEZA</t>
        </is>
      </c>
      <c r="J422" t="n">
        <v>4</v>
      </c>
      <c r="K422" t="inlineStr">
        <is>
          <t>GALAO</t>
        </is>
      </c>
      <c r="L422" t="n">
        <v>502.12</v>
      </c>
      <c r="M422" t="n">
        <v>125.53</v>
      </c>
      <c r="N422" t="inlineStr">
        <is>
          <t>HIGIENE E LIMPEZA</t>
        </is>
      </c>
      <c r="O422" t="inlineStr">
        <is>
          <t>05/2026</t>
        </is>
      </c>
    </row>
    <row r="423">
      <c r="A423" t="n">
        <v>236695</v>
      </c>
      <c r="B423" t="n">
        <v>128</v>
      </c>
      <c r="C423" t="inlineStr">
        <is>
          <t>Love Cabaret</t>
        </is>
      </c>
      <c r="D423" t="inlineStr">
        <is>
          <t>MARIO PEDRO FELICIANO - HORTIFRUTI</t>
        </is>
      </c>
      <c r="E423" t="inlineStr">
        <is>
          <t>478261</t>
        </is>
      </c>
      <c r="F423" s="555" t="n">
        <v>46170</v>
      </c>
      <c r="G423" t="n">
        <v>23335</v>
      </c>
      <c r="H423" t="inlineStr">
        <is>
          <t>MORANGO KG</t>
        </is>
      </c>
      <c r="I423" t="inlineStr">
        <is>
          <t>ALIMENTOS</t>
        </is>
      </c>
      <c r="J423" t="n">
        <v>1</v>
      </c>
      <c r="K423" t="inlineStr">
        <is>
          <t>KG</t>
        </is>
      </c>
      <c r="L423" t="n">
        <v>33.35</v>
      </c>
      <c r="M423" t="n">
        <v>33.35</v>
      </c>
      <c r="N423" t="inlineStr">
        <is>
          <t>ALIMENTOS</t>
        </is>
      </c>
      <c r="O423" t="inlineStr">
        <is>
          <t>05/2026</t>
        </is>
      </c>
    </row>
    <row r="424">
      <c r="A424" t="n">
        <v>236694</v>
      </c>
      <c r="B424" t="n">
        <v>128</v>
      </c>
      <c r="C424" t="inlineStr">
        <is>
          <t>Love Cabaret</t>
        </is>
      </c>
      <c r="D424" t="inlineStr">
        <is>
          <t>DO CHEF DISTRIBUIDORA DE ALIMENTOS LTDA</t>
        </is>
      </c>
      <c r="E424" t="inlineStr">
        <is>
          <t>1961</t>
        </is>
      </c>
      <c r="F424" s="555" t="n">
        <v>46170</v>
      </c>
      <c r="G424" t="n">
        <v>19654</v>
      </c>
      <c r="H424" t="inlineStr">
        <is>
          <t>ABOBRINHA ITALIANA GRAUDA KG</t>
        </is>
      </c>
      <c r="I424" t="inlineStr">
        <is>
          <t>ALIMENTOS</t>
        </is>
      </c>
      <c r="J424" t="n">
        <v>5</v>
      </c>
      <c r="K424" t="inlineStr">
        <is>
          <t>KG</t>
        </is>
      </c>
      <c r="L424" t="n">
        <v>32.5</v>
      </c>
      <c r="M424" t="n">
        <v>6.5</v>
      </c>
      <c r="N424" t="inlineStr">
        <is>
          <t>ALIMENTOS</t>
        </is>
      </c>
      <c r="O424" t="inlineStr">
        <is>
          <t>05/2026</t>
        </is>
      </c>
    </row>
    <row r="425">
      <c r="A425" t="n">
        <v>236694</v>
      </c>
      <c r="B425" t="n">
        <v>128</v>
      </c>
      <c r="C425" t="inlineStr">
        <is>
          <t>Love Cabaret</t>
        </is>
      </c>
      <c r="D425" t="inlineStr">
        <is>
          <t>DO CHEF DISTRIBUIDORA DE ALIMENTOS LTDA</t>
        </is>
      </c>
      <c r="E425" t="inlineStr">
        <is>
          <t>1961</t>
        </is>
      </c>
      <c r="F425" s="555" t="n">
        <v>46170</v>
      </c>
      <c r="G425" t="n">
        <v>19476</v>
      </c>
      <c r="H425" t="inlineStr">
        <is>
          <t>MANJERICAO KG</t>
        </is>
      </c>
      <c r="I425" t="inlineStr">
        <is>
          <t>ALIMENTOS</t>
        </is>
      </c>
      <c r="J425" t="n">
        <v>0.2</v>
      </c>
      <c r="K425" t="inlineStr">
        <is>
          <t>KG</t>
        </is>
      </c>
      <c r="L425" t="n">
        <v>10.01</v>
      </c>
      <c r="M425" t="n">
        <v>50.05</v>
      </c>
      <c r="N425" t="inlineStr">
        <is>
          <t>ALIMENTOS</t>
        </is>
      </c>
      <c r="O425" t="inlineStr">
        <is>
          <t>05/2026</t>
        </is>
      </c>
    </row>
    <row r="426">
      <c r="A426" t="n">
        <v>236694</v>
      </c>
      <c r="B426" t="n">
        <v>128</v>
      </c>
      <c r="C426" t="inlineStr">
        <is>
          <t>Love Cabaret</t>
        </is>
      </c>
      <c r="D426" t="inlineStr">
        <is>
          <t>DO CHEF DISTRIBUIDORA DE ALIMENTOS LTDA</t>
        </is>
      </c>
      <c r="E426" t="inlineStr">
        <is>
          <t>1961</t>
        </is>
      </c>
      <c r="F426" s="555" t="n">
        <v>46170</v>
      </c>
      <c r="G426" t="n">
        <v>23096</v>
      </c>
      <c r="H426" t="inlineStr">
        <is>
          <t>OVO BRANCO UN</t>
        </is>
      </c>
      <c r="I426" t="inlineStr">
        <is>
          <t>ALIMENTOS</t>
        </is>
      </c>
      <c r="J426" t="n">
        <v>30</v>
      </c>
      <c r="K426" t="inlineStr">
        <is>
          <t>UN</t>
        </is>
      </c>
      <c r="L426" t="n">
        <v>18.3</v>
      </c>
      <c r="M426" t="n">
        <v>0.61</v>
      </c>
      <c r="N426" t="inlineStr">
        <is>
          <t>ALIMENTOS</t>
        </is>
      </c>
      <c r="O426" t="inlineStr">
        <is>
          <t>05/2026</t>
        </is>
      </c>
    </row>
    <row r="427">
      <c r="A427" t="n">
        <v>236694</v>
      </c>
      <c r="B427" t="n">
        <v>128</v>
      </c>
      <c r="C427" t="inlineStr">
        <is>
          <t>Love Cabaret</t>
        </is>
      </c>
      <c r="D427" t="inlineStr">
        <is>
          <t>DO CHEF DISTRIBUIDORA DE ALIMENTOS LTDA</t>
        </is>
      </c>
      <c r="E427" t="inlineStr">
        <is>
          <t>1961</t>
        </is>
      </c>
      <c r="F427" s="555" t="n">
        <v>46170</v>
      </c>
      <c r="G427" t="n">
        <v>19485</v>
      </c>
      <c r="H427" t="inlineStr">
        <is>
          <t>ENDRO DILL KG</t>
        </is>
      </c>
      <c r="I427" t="inlineStr">
        <is>
          <t>ALIMENTOS</t>
        </is>
      </c>
      <c r="J427" t="n">
        <v>0.1</v>
      </c>
      <c r="K427" t="inlineStr">
        <is>
          <t>KG</t>
        </is>
      </c>
      <c r="L427" t="n">
        <v>4.77</v>
      </c>
      <c r="M427" t="n">
        <v>47.7</v>
      </c>
      <c r="N427" t="inlineStr">
        <is>
          <t>ALIMENTOS</t>
        </is>
      </c>
      <c r="O427" t="inlineStr">
        <is>
          <t>05/2026</t>
        </is>
      </c>
    </row>
    <row r="428">
      <c r="A428" t="n">
        <v>236694</v>
      </c>
      <c r="B428" t="n">
        <v>128</v>
      </c>
      <c r="C428" t="inlineStr">
        <is>
          <t>Love Cabaret</t>
        </is>
      </c>
      <c r="D428" t="inlineStr">
        <is>
          <t>DO CHEF DISTRIBUIDORA DE ALIMENTOS LTDA</t>
        </is>
      </c>
      <c r="E428" t="inlineStr">
        <is>
          <t>1961</t>
        </is>
      </c>
      <c r="F428" s="555" t="n">
        <v>46170</v>
      </c>
      <c r="G428" t="n">
        <v>19477</v>
      </c>
      <c r="H428" t="inlineStr">
        <is>
          <t>MANJERICAO ROXO KG</t>
        </is>
      </c>
      <c r="I428" t="inlineStr">
        <is>
          <t>ALIMENTOS</t>
        </is>
      </c>
      <c r="J428" t="n">
        <v>0.1</v>
      </c>
      <c r="K428" t="inlineStr">
        <is>
          <t>KG</t>
        </is>
      </c>
      <c r="L428" t="n">
        <v>7.15</v>
      </c>
      <c r="M428" t="n">
        <v>71.5</v>
      </c>
      <c r="N428" t="inlineStr">
        <is>
          <t>ALIMENTOS</t>
        </is>
      </c>
      <c r="O428" t="inlineStr">
        <is>
          <t>05/2026</t>
        </is>
      </c>
    </row>
    <row r="429">
      <c r="A429" t="n">
        <v>236694</v>
      </c>
      <c r="B429" t="n">
        <v>128</v>
      </c>
      <c r="C429" t="inlineStr">
        <is>
          <t>Love Cabaret</t>
        </is>
      </c>
      <c r="D429" t="inlineStr">
        <is>
          <t>DO CHEF DISTRIBUIDORA DE ALIMENTOS LTDA</t>
        </is>
      </c>
      <c r="E429" t="inlineStr">
        <is>
          <t>1961</t>
        </is>
      </c>
      <c r="F429" s="555" t="n">
        <v>46170</v>
      </c>
      <c r="G429" t="n">
        <v>19506</v>
      </c>
      <c r="H429" t="inlineStr">
        <is>
          <t>ALECRIM KG</t>
        </is>
      </c>
      <c r="I429" t="inlineStr">
        <is>
          <t>ALIMENTOS</t>
        </is>
      </c>
      <c r="J429" t="n">
        <v>0.1</v>
      </c>
      <c r="K429" t="inlineStr">
        <is>
          <t>KG</t>
        </is>
      </c>
      <c r="L429" t="n">
        <v>3.58</v>
      </c>
      <c r="M429" t="n">
        <v>35.8</v>
      </c>
      <c r="N429" t="inlineStr">
        <is>
          <t>ALIMENTOS</t>
        </is>
      </c>
      <c r="O429" t="inlineStr">
        <is>
          <t>05/2026</t>
        </is>
      </c>
    </row>
    <row r="430">
      <c r="A430" t="n">
        <v>236694</v>
      </c>
      <c r="B430" t="n">
        <v>128</v>
      </c>
      <c r="C430" t="inlineStr">
        <is>
          <t>Love Cabaret</t>
        </is>
      </c>
      <c r="D430" t="inlineStr">
        <is>
          <t>DO CHEF DISTRIBUIDORA DE ALIMENTOS LTDA</t>
        </is>
      </c>
      <c r="E430" t="inlineStr">
        <is>
          <t>1961</t>
        </is>
      </c>
      <c r="F430" s="555" t="n">
        <v>46170</v>
      </c>
      <c r="G430" t="n">
        <v>23108</v>
      </c>
      <c r="H430" t="inlineStr">
        <is>
          <t>TOMILHO KG</t>
        </is>
      </c>
      <c r="I430" t="inlineStr">
        <is>
          <t>ALIMENTOS</t>
        </is>
      </c>
      <c r="J430" t="n">
        <v>0.1</v>
      </c>
      <c r="K430" t="inlineStr">
        <is>
          <t>KG</t>
        </is>
      </c>
      <c r="L430" t="n">
        <v>7.15</v>
      </c>
      <c r="M430" t="n">
        <v>71.5</v>
      </c>
      <c r="N430" t="inlineStr">
        <is>
          <t>ALIMENTOS</t>
        </is>
      </c>
      <c r="O430" t="inlineStr">
        <is>
          <t>05/2026</t>
        </is>
      </c>
    </row>
    <row r="431">
      <c r="A431" t="n">
        <v>236694</v>
      </c>
      <c r="B431" t="n">
        <v>128</v>
      </c>
      <c r="C431" t="inlineStr">
        <is>
          <t>Love Cabaret</t>
        </is>
      </c>
      <c r="D431" t="inlineStr">
        <is>
          <t>DO CHEF DISTRIBUIDORA DE ALIMENTOS LTDA</t>
        </is>
      </c>
      <c r="E431" t="inlineStr">
        <is>
          <t>1961</t>
        </is>
      </c>
      <c r="F431" s="555" t="n">
        <v>46170</v>
      </c>
      <c r="G431" t="n">
        <v>27622</v>
      </c>
      <c r="H431" t="inlineStr">
        <is>
          <t>CHA VERDE KG</t>
        </is>
      </c>
      <c r="I431" t="inlineStr">
        <is>
          <t>BEBIDAS</t>
        </is>
      </c>
      <c r="J431" t="n">
        <v>1</v>
      </c>
      <c r="K431" t="inlineStr">
        <is>
          <t>KG</t>
        </is>
      </c>
      <c r="L431" t="n">
        <v>63.7</v>
      </c>
      <c r="M431" t="n">
        <v>63.7</v>
      </c>
      <c r="N431" t="inlineStr">
        <is>
          <t>ALIMENTOS</t>
        </is>
      </c>
      <c r="O431" t="inlineStr">
        <is>
          <t>05/2026</t>
        </is>
      </c>
    </row>
    <row r="432">
      <c r="A432" t="n">
        <v>236693</v>
      </c>
      <c r="B432" t="n">
        <v>128</v>
      </c>
      <c r="C432" t="inlineStr">
        <is>
          <t>Love Cabaret</t>
        </is>
      </c>
      <c r="D432" t="inlineStr">
        <is>
          <t>DEOLINDA DOS SANTOS FREITAS</t>
        </is>
      </c>
      <c r="E432" t="inlineStr">
        <is>
          <t>2676</t>
        </is>
      </c>
      <c r="F432" s="555" t="n">
        <v>46169</v>
      </c>
      <c r="G432" t="n">
        <v>17565</v>
      </c>
      <c r="H432" t="inlineStr">
        <is>
          <t>BOBINA DE PAPEL FILME PVC 40CMX400M UN</t>
        </is>
      </c>
      <c r="I432" t="inlineStr">
        <is>
          <t>DESCARTAVEIS/HIGIENE E LIMPEZA</t>
        </is>
      </c>
      <c r="J432" t="n">
        <v>3</v>
      </c>
      <c r="K432" t="inlineStr">
        <is>
          <t>UN</t>
        </is>
      </c>
      <c r="L432" t="n">
        <v>327.3</v>
      </c>
      <c r="M432" t="n">
        <v>109.1</v>
      </c>
      <c r="N432" t="inlineStr">
        <is>
          <t>DESCARTAVEIS</t>
        </is>
      </c>
      <c r="O432" t="inlineStr">
        <is>
          <t>05/2026</t>
        </is>
      </c>
    </row>
    <row r="433">
      <c r="A433" t="n">
        <v>236692</v>
      </c>
      <c r="B433" t="n">
        <v>128</v>
      </c>
      <c r="C433" t="inlineStr">
        <is>
          <t>Love Cabaret</t>
        </is>
      </c>
      <c r="D433" t="inlineStr">
        <is>
          <t>CECILIA TSUYACO ARAKI SILVA LTDA</t>
        </is>
      </c>
      <c r="E433" t="inlineStr">
        <is>
          <t>392666</t>
        </is>
      </c>
      <c r="F433" s="555" t="n">
        <v>46170</v>
      </c>
      <c r="G433" t="n">
        <v>19503</v>
      </c>
      <c r="H433" t="inlineStr">
        <is>
          <t>ALFACE CRESPA KG</t>
        </is>
      </c>
      <c r="I433" t="inlineStr">
        <is>
          <t>ALIMENTOS</t>
        </is>
      </c>
      <c r="J433" t="n">
        <v>1</v>
      </c>
      <c r="K433" t="inlineStr">
        <is>
          <t>KG</t>
        </is>
      </c>
      <c r="L433" t="n">
        <v>10</v>
      </c>
      <c r="M433" t="n">
        <v>10</v>
      </c>
      <c r="N433" t="inlineStr">
        <is>
          <t>ALIMENTOS</t>
        </is>
      </c>
      <c r="O433" t="inlineStr">
        <is>
          <t>05/2026</t>
        </is>
      </c>
    </row>
    <row r="434">
      <c r="A434" t="n">
        <v>236692</v>
      </c>
      <c r="B434" t="n">
        <v>128</v>
      </c>
      <c r="C434" t="inlineStr">
        <is>
          <t>Love Cabaret</t>
        </is>
      </c>
      <c r="D434" t="inlineStr">
        <is>
          <t>CECILIA TSUYACO ARAKI SILVA LTDA</t>
        </is>
      </c>
      <c r="E434" t="inlineStr">
        <is>
          <t>392666</t>
        </is>
      </c>
      <c r="F434" s="555" t="n">
        <v>46170</v>
      </c>
      <c r="G434" t="n">
        <v>23113</v>
      </c>
      <c r="H434" t="inlineStr">
        <is>
          <t>SALSA KG</t>
        </is>
      </c>
      <c r="I434" t="inlineStr">
        <is>
          <t>ALIMENTOS</t>
        </is>
      </c>
      <c r="J434" t="n">
        <v>0.4</v>
      </c>
      <c r="K434" t="inlineStr">
        <is>
          <t>KG</t>
        </is>
      </c>
      <c r="L434" t="n">
        <v>5.2</v>
      </c>
      <c r="M434" t="n">
        <v>13</v>
      </c>
      <c r="N434" t="inlineStr">
        <is>
          <t>ALIMENTOS</t>
        </is>
      </c>
      <c r="O434" t="inlineStr">
        <is>
          <t>05/2026</t>
        </is>
      </c>
    </row>
    <row r="435">
      <c r="A435" t="n">
        <v>236692</v>
      </c>
      <c r="B435" t="n">
        <v>128</v>
      </c>
      <c r="C435" t="inlineStr">
        <is>
          <t>Love Cabaret</t>
        </is>
      </c>
      <c r="D435" t="inlineStr">
        <is>
          <t>CECILIA TSUYACO ARAKI SILVA LTDA</t>
        </is>
      </c>
      <c r="E435" t="inlineStr">
        <is>
          <t>392666</t>
        </is>
      </c>
      <c r="F435" s="555" t="n">
        <v>46170</v>
      </c>
      <c r="G435" t="n">
        <v>19751</v>
      </c>
      <c r="H435" t="inlineStr">
        <is>
          <t>LIMAO SICILIANO KG</t>
        </is>
      </c>
      <c r="I435" t="inlineStr">
        <is>
          <t>ALIMENTOS</t>
        </is>
      </c>
      <c r="J435" t="n">
        <v>10</v>
      </c>
      <c r="K435" t="inlineStr">
        <is>
          <t>KG</t>
        </is>
      </c>
      <c r="L435" t="n">
        <v>87</v>
      </c>
      <c r="M435" t="n">
        <v>8.699999999999999</v>
      </c>
      <c r="N435" t="inlineStr">
        <is>
          <t>ALIMENTOS</t>
        </is>
      </c>
      <c r="O435" t="inlineStr">
        <is>
          <t>05/2026</t>
        </is>
      </c>
    </row>
    <row r="436">
      <c r="A436" t="n">
        <v>236692</v>
      </c>
      <c r="B436" t="n">
        <v>128</v>
      </c>
      <c r="C436" t="inlineStr">
        <is>
          <t>Love Cabaret</t>
        </is>
      </c>
      <c r="D436" t="inlineStr">
        <is>
          <t>CECILIA TSUYACO ARAKI SILVA LTDA</t>
        </is>
      </c>
      <c r="E436" t="inlineStr">
        <is>
          <t>392666</t>
        </is>
      </c>
      <c r="F436" s="555" t="n">
        <v>46170</v>
      </c>
      <c r="G436" t="n">
        <v>24037</v>
      </c>
      <c r="H436" t="inlineStr">
        <is>
          <t>ALHO TRITURADO FRITO</t>
        </is>
      </c>
      <c r="I436" t="inlineStr">
        <is>
          <t>ALIMENTOS</t>
        </is>
      </c>
      <c r="J436" t="n">
        <v>1</v>
      </c>
      <c r="K436" t="inlineStr">
        <is>
          <t>KG</t>
        </is>
      </c>
      <c r="L436" t="n">
        <v>17.5</v>
      </c>
      <c r="M436" t="n">
        <v>17.5</v>
      </c>
      <c r="N436" t="inlineStr">
        <is>
          <t>ALIMENTOS</t>
        </is>
      </c>
      <c r="O436" t="inlineStr">
        <is>
          <t>05/2026</t>
        </is>
      </c>
    </row>
    <row r="437">
      <c r="A437" t="n">
        <v>236692</v>
      </c>
      <c r="B437" t="n">
        <v>128</v>
      </c>
      <c r="C437" t="inlineStr">
        <is>
          <t>Love Cabaret</t>
        </is>
      </c>
      <c r="D437" t="inlineStr">
        <is>
          <t>CECILIA TSUYACO ARAKI SILVA LTDA</t>
        </is>
      </c>
      <c r="E437" t="inlineStr">
        <is>
          <t>392666</t>
        </is>
      </c>
      <c r="F437" s="555" t="n">
        <v>46170</v>
      </c>
      <c r="G437" t="n">
        <v>19502</v>
      </c>
      <c r="H437" t="inlineStr">
        <is>
          <t>ALFACE CRESPA ROXA KG</t>
        </is>
      </c>
      <c r="I437" t="inlineStr">
        <is>
          <t>ALIMENTOS</t>
        </is>
      </c>
      <c r="J437" t="n">
        <v>1</v>
      </c>
      <c r="K437" t="inlineStr">
        <is>
          <t>KG</t>
        </is>
      </c>
      <c r="L437" t="n">
        <v>17</v>
      </c>
      <c r="M437" t="n">
        <v>17</v>
      </c>
      <c r="N437" t="inlineStr">
        <is>
          <t>ALIMENTOS</t>
        </is>
      </c>
      <c r="O437" t="inlineStr">
        <is>
          <t>05/2026</t>
        </is>
      </c>
    </row>
    <row r="438">
      <c r="A438" t="n">
        <v>236692</v>
      </c>
      <c r="B438" t="n">
        <v>128</v>
      </c>
      <c r="C438" t="inlineStr">
        <is>
          <t>Love Cabaret</t>
        </is>
      </c>
      <c r="D438" t="inlineStr">
        <is>
          <t>CECILIA TSUYACO ARAKI SILVA LTDA</t>
        </is>
      </c>
      <c r="E438" t="inlineStr">
        <is>
          <t>392666</t>
        </is>
      </c>
      <c r="F438" s="555" t="n">
        <v>46170</v>
      </c>
      <c r="G438" t="n">
        <v>19480</v>
      </c>
      <c r="H438" t="inlineStr">
        <is>
          <t>HORTELA HIDROPONICA KG</t>
        </is>
      </c>
      <c r="I438" t="inlineStr">
        <is>
          <t>ALIMENTOS</t>
        </is>
      </c>
      <c r="J438" t="n">
        <v>0.4</v>
      </c>
      <c r="K438" t="inlineStr">
        <is>
          <t>KG</t>
        </is>
      </c>
      <c r="L438" t="n">
        <v>6.4</v>
      </c>
      <c r="M438" t="n">
        <v>16</v>
      </c>
      <c r="N438" t="inlineStr">
        <is>
          <t>ALIMENTOS</t>
        </is>
      </c>
      <c r="O438" t="inlineStr">
        <is>
          <t>05/2026</t>
        </is>
      </c>
    </row>
    <row r="439">
      <c r="A439" t="n">
        <v>236692</v>
      </c>
      <c r="B439" t="n">
        <v>128</v>
      </c>
      <c r="C439" t="inlineStr">
        <is>
          <t>Love Cabaret</t>
        </is>
      </c>
      <c r="D439" t="inlineStr">
        <is>
          <t>CECILIA TSUYACO ARAKI SILVA LTDA</t>
        </is>
      </c>
      <c r="E439" t="inlineStr">
        <is>
          <t>392666</t>
        </is>
      </c>
      <c r="F439" s="555" t="n">
        <v>46170</v>
      </c>
      <c r="G439" t="n">
        <v>23359</v>
      </c>
      <c r="H439" t="inlineStr">
        <is>
          <t>LIMAO TAHITI KG</t>
        </is>
      </c>
      <c r="I439" t="inlineStr">
        <is>
          <t>ALIMENTOS</t>
        </is>
      </c>
      <c r="J439" t="n">
        <v>10</v>
      </c>
      <c r="K439" t="inlineStr">
        <is>
          <t>KG</t>
        </is>
      </c>
      <c r="L439" t="n">
        <v>22.5</v>
      </c>
      <c r="M439" t="n">
        <v>2.25</v>
      </c>
      <c r="N439" t="inlineStr">
        <is>
          <t>ALIMENTOS</t>
        </is>
      </c>
      <c r="O439" t="inlineStr">
        <is>
          <t>05/2026</t>
        </is>
      </c>
    </row>
    <row r="440">
      <c r="A440" t="n">
        <v>236692</v>
      </c>
      <c r="B440" t="n">
        <v>128</v>
      </c>
      <c r="C440" t="inlineStr">
        <is>
          <t>Love Cabaret</t>
        </is>
      </c>
      <c r="D440" t="inlineStr">
        <is>
          <t>CECILIA TSUYACO ARAKI SILVA LTDA</t>
        </is>
      </c>
      <c r="E440" t="inlineStr">
        <is>
          <t>392666</t>
        </is>
      </c>
      <c r="F440" s="555" t="n">
        <v>46170</v>
      </c>
      <c r="G440" t="n">
        <v>19759</v>
      </c>
      <c r="H440" t="inlineStr">
        <is>
          <t>LARANJA BAHIA KG</t>
        </is>
      </c>
      <c r="I440" t="inlineStr">
        <is>
          <t>ALIMENTOS</t>
        </is>
      </c>
      <c r="J440" t="n">
        <v>5</v>
      </c>
      <c r="K440" t="inlineStr">
        <is>
          <t>KG</t>
        </is>
      </c>
      <c r="L440" t="n">
        <v>40</v>
      </c>
      <c r="M440" t="n">
        <v>8</v>
      </c>
      <c r="N440" t="inlineStr">
        <is>
          <t>ALIMENTOS</t>
        </is>
      </c>
      <c r="O440" t="inlineStr">
        <is>
          <t>05/2026</t>
        </is>
      </c>
    </row>
    <row r="441">
      <c r="A441" t="n">
        <v>236692</v>
      </c>
      <c r="B441" t="n">
        <v>128</v>
      </c>
      <c r="C441" t="inlineStr">
        <is>
          <t>Love Cabaret</t>
        </is>
      </c>
      <c r="D441" t="inlineStr">
        <is>
          <t>CECILIA TSUYACO ARAKI SILVA LTDA</t>
        </is>
      </c>
      <c r="E441" t="inlineStr">
        <is>
          <t>392666</t>
        </is>
      </c>
      <c r="F441" s="555" t="n">
        <v>46170</v>
      </c>
      <c r="G441" t="n">
        <v>19634</v>
      </c>
      <c r="H441" t="inlineStr">
        <is>
          <t>BERINJELA KG</t>
        </is>
      </c>
      <c r="I441" t="inlineStr">
        <is>
          <t>ALIMENTOS</t>
        </is>
      </c>
      <c r="J441" t="n">
        <v>5</v>
      </c>
      <c r="K441" t="inlineStr">
        <is>
          <t>KG</t>
        </is>
      </c>
      <c r="L441" t="n">
        <v>40</v>
      </c>
      <c r="M441" t="n">
        <v>8</v>
      </c>
      <c r="N441" t="inlineStr">
        <is>
          <t>ALIMENTOS</t>
        </is>
      </c>
      <c r="O441" t="inlineStr">
        <is>
          <t>05/2026</t>
        </is>
      </c>
    </row>
    <row r="442">
      <c r="A442" t="n">
        <v>236691</v>
      </c>
      <c r="B442" t="n">
        <v>128</v>
      </c>
      <c r="C442" t="inlineStr">
        <is>
          <t>Love Cabaret</t>
        </is>
      </c>
      <c r="D442" t="inlineStr">
        <is>
          <t>CG FOOD´S DISTRIBUIDORA DE ALIMENTOS LTDA</t>
        </is>
      </c>
      <c r="E442" t="inlineStr">
        <is>
          <t>190622</t>
        </is>
      </c>
      <c r="F442" s="555" t="n">
        <v>46169</v>
      </c>
      <c r="G442" t="n">
        <v>19203</v>
      </c>
      <c r="H442" t="inlineStr">
        <is>
          <t>IOGURTE INTEGRAL NESTLE C/170G UN</t>
        </is>
      </c>
      <c r="I442" t="inlineStr">
        <is>
          <t>ALIMENTOS</t>
        </is>
      </c>
      <c r="J442" t="n">
        <v>27</v>
      </c>
      <c r="K442" t="inlineStr">
        <is>
          <t>UN</t>
        </is>
      </c>
      <c r="L442" t="n">
        <v>207.9</v>
      </c>
      <c r="M442" t="n">
        <v>7.7</v>
      </c>
      <c r="N442" t="inlineStr">
        <is>
          <t>ALIMENTOS</t>
        </is>
      </c>
      <c r="O442" t="inlineStr">
        <is>
          <t>05/2026</t>
        </is>
      </c>
    </row>
    <row r="443">
      <c r="A443" t="n">
        <v>236690</v>
      </c>
      <c r="B443" t="n">
        <v>128</v>
      </c>
      <c r="C443" t="inlineStr">
        <is>
          <t>Love Cabaret</t>
        </is>
      </c>
      <c r="D443" t="inlineStr">
        <is>
          <t xml:space="preserve">HNK BR INDUSTRIA DE BEBIDAS </t>
        </is>
      </c>
      <c r="E443" t="inlineStr">
        <is>
          <t>225693</t>
        </is>
      </c>
      <c r="F443" s="555" t="n">
        <v>46168</v>
      </c>
      <c r="G443" t="n">
        <v>26948</v>
      </c>
      <c r="H443" t="inlineStr">
        <is>
          <t>REFRIGERANTE LIMAO ZERO FYS 350ML C/12</t>
        </is>
      </c>
      <c r="I443" t="inlineStr">
        <is>
          <t>BEBIDAS</t>
        </is>
      </c>
      <c r="J443" t="n">
        <v>1</v>
      </c>
      <c r="K443" t="inlineStr">
        <is>
          <t>PC</t>
        </is>
      </c>
      <c r="L443" t="n">
        <v>44.98</v>
      </c>
      <c r="M443" t="n">
        <v>44.98</v>
      </c>
      <c r="N443" t="inlineStr">
        <is>
          <t>BEBIDAS</t>
        </is>
      </c>
      <c r="O443" t="inlineStr">
        <is>
          <t>05/2026</t>
        </is>
      </c>
    </row>
    <row r="444">
      <c r="A444" t="n">
        <v>236690</v>
      </c>
      <c r="B444" t="n">
        <v>128</v>
      </c>
      <c r="C444" t="inlineStr">
        <is>
          <t>Love Cabaret</t>
        </is>
      </c>
      <c r="D444" t="inlineStr">
        <is>
          <t xml:space="preserve">HNK BR INDUSTRIA DE BEBIDAS </t>
        </is>
      </c>
      <c r="E444" t="inlineStr">
        <is>
          <t>225693</t>
        </is>
      </c>
      <c r="F444" s="555" t="n">
        <v>46168</v>
      </c>
      <c r="G444" t="n">
        <v>24561</v>
      </c>
      <c r="H444" t="inlineStr">
        <is>
          <t xml:space="preserve">REFRIGERANTE GUARANA FYS 350ML C/12 </t>
        </is>
      </c>
      <c r="I444" t="inlineStr">
        <is>
          <t>BEBIDAS</t>
        </is>
      </c>
      <c r="J444" t="n">
        <v>3</v>
      </c>
      <c r="K444" t="inlineStr">
        <is>
          <t>PC</t>
        </is>
      </c>
      <c r="L444" t="n">
        <v>135.48</v>
      </c>
      <c r="M444" t="n">
        <v>45.16</v>
      </c>
      <c r="N444" t="inlineStr">
        <is>
          <t>BEBIDAS</t>
        </is>
      </c>
      <c r="O444" t="inlineStr">
        <is>
          <t>05/2026</t>
        </is>
      </c>
    </row>
    <row r="445">
      <c r="A445" t="n">
        <v>236690</v>
      </c>
      <c r="B445" t="n">
        <v>128</v>
      </c>
      <c r="C445" t="inlineStr">
        <is>
          <t>Love Cabaret</t>
        </is>
      </c>
      <c r="D445" t="inlineStr">
        <is>
          <t xml:space="preserve">HNK BR INDUSTRIA DE BEBIDAS </t>
        </is>
      </c>
      <c r="E445" t="inlineStr">
        <is>
          <t>225693</t>
        </is>
      </c>
      <c r="F445" s="555" t="n">
        <v>46168</v>
      </c>
      <c r="G445" t="n">
        <v>28954</v>
      </c>
      <c r="H445" t="inlineStr">
        <is>
          <t>AGUA MINERAL COM GAS MAMBA 350ML C/12</t>
        </is>
      </c>
      <c r="I445" t="inlineStr">
        <is>
          <t>BEBIDAS</t>
        </is>
      </c>
      <c r="J445" t="n">
        <v>9</v>
      </c>
      <c r="K445" t="inlineStr">
        <is>
          <t>PC</t>
        </is>
      </c>
      <c r="L445" t="n">
        <v>406.35</v>
      </c>
      <c r="M445" t="n">
        <v>45.15</v>
      </c>
      <c r="N445" t="inlineStr">
        <is>
          <t>BEBIDAS</t>
        </is>
      </c>
      <c r="O445" t="inlineStr">
        <is>
          <t>05/2026</t>
        </is>
      </c>
    </row>
    <row r="446">
      <c r="A446" t="n">
        <v>236690</v>
      </c>
      <c r="B446" t="n">
        <v>128</v>
      </c>
      <c r="C446" t="inlineStr">
        <is>
          <t>Love Cabaret</t>
        </is>
      </c>
      <c r="D446" t="inlineStr">
        <is>
          <t xml:space="preserve">HNK BR INDUSTRIA DE BEBIDAS </t>
        </is>
      </c>
      <c r="E446" t="inlineStr">
        <is>
          <t>225693</t>
        </is>
      </c>
      <c r="F446" s="555" t="n">
        <v>46168</v>
      </c>
      <c r="G446" t="n">
        <v>28955</v>
      </c>
      <c r="H446" t="inlineStr">
        <is>
          <t>AGUA MINERAL SEM GAS MAMBA 350ML C/12</t>
        </is>
      </c>
      <c r="I446" t="inlineStr">
        <is>
          <t>BEBIDAS</t>
        </is>
      </c>
      <c r="J446" t="n">
        <v>12</v>
      </c>
      <c r="K446" t="inlineStr">
        <is>
          <t>PC</t>
        </is>
      </c>
      <c r="L446" t="n">
        <v>492.48</v>
      </c>
      <c r="M446" t="n">
        <v>41.04</v>
      </c>
      <c r="N446" t="inlineStr">
        <is>
          <t>BEBIDAS</t>
        </is>
      </c>
      <c r="O446" t="inlineStr">
        <is>
          <t>05/2026</t>
        </is>
      </c>
    </row>
    <row r="447">
      <c r="A447" t="n">
        <v>236690</v>
      </c>
      <c r="B447" t="n">
        <v>128</v>
      </c>
      <c r="C447" t="inlineStr">
        <is>
          <t>Love Cabaret</t>
        </is>
      </c>
      <c r="D447" t="inlineStr">
        <is>
          <t xml:space="preserve">HNK BR INDUSTRIA DE BEBIDAS </t>
        </is>
      </c>
      <c r="E447" t="inlineStr">
        <is>
          <t>225693</t>
        </is>
      </c>
      <c r="F447" s="555" t="n">
        <v>46168</v>
      </c>
      <c r="G447" t="n">
        <v>24138</v>
      </c>
      <c r="H447" t="inlineStr">
        <is>
          <t>CERVEJA HEINEKEN LONG NECK 330ML C/24</t>
        </is>
      </c>
      <c r="I447" t="inlineStr">
        <is>
          <t>BEBIDAS</t>
        </is>
      </c>
      <c r="J447" t="n">
        <v>12</v>
      </c>
      <c r="K447" t="inlineStr">
        <is>
          <t>PC</t>
        </is>
      </c>
      <c r="L447" t="n">
        <v>2458.44</v>
      </c>
      <c r="M447" t="n">
        <v>204.87</v>
      </c>
      <c r="N447" t="inlineStr">
        <is>
          <t>BEBIDAS</t>
        </is>
      </c>
      <c r="O447" t="inlineStr">
        <is>
          <t>05/2026</t>
        </is>
      </c>
    </row>
    <row r="448">
      <c r="A448" t="n">
        <v>236690</v>
      </c>
      <c r="B448" t="n">
        <v>128</v>
      </c>
      <c r="C448" t="inlineStr">
        <is>
          <t>Love Cabaret</t>
        </is>
      </c>
      <c r="D448" t="inlineStr">
        <is>
          <t xml:space="preserve">HNK BR INDUSTRIA DE BEBIDAS </t>
        </is>
      </c>
      <c r="E448" t="inlineStr">
        <is>
          <t>225693</t>
        </is>
      </c>
      <c r="F448" s="555" t="n">
        <v>46168</v>
      </c>
      <c r="G448" t="n">
        <v>18554</v>
      </c>
      <c r="H448" t="inlineStr">
        <is>
          <t>CERVEJA LAGUNITAS IPA 355ML C/12</t>
        </is>
      </c>
      <c r="I448" t="inlineStr">
        <is>
          <t>BEBIDAS</t>
        </is>
      </c>
      <c r="J448" t="n">
        <v>6</v>
      </c>
      <c r="K448" t="inlineStr">
        <is>
          <t>PC</t>
        </is>
      </c>
      <c r="L448" t="n">
        <v>903.96</v>
      </c>
      <c r="M448" t="n">
        <v>150.66</v>
      </c>
      <c r="N448" t="inlineStr">
        <is>
          <t>BEBIDAS</t>
        </is>
      </c>
      <c r="O448" t="inlineStr">
        <is>
          <t>05/2026</t>
        </is>
      </c>
    </row>
    <row r="449">
      <c r="A449" t="n">
        <v>236689</v>
      </c>
      <c r="B449" t="n">
        <v>128</v>
      </c>
      <c r="C449" t="inlineStr">
        <is>
          <t>Love Cabaret</t>
        </is>
      </c>
      <c r="D449" t="inlineStr">
        <is>
          <t xml:space="preserve">EDUARDO TAKESHI MURANAKA </t>
        </is>
      </c>
      <c r="E449" t="inlineStr">
        <is>
          <t>260711594</t>
        </is>
      </c>
      <c r="F449" s="555" t="n">
        <v>46170</v>
      </c>
      <c r="G449" t="n">
        <v>28221</v>
      </c>
      <c r="H449" t="inlineStr">
        <is>
          <t>COGUMELO PORTO BELLO MURANAKA KG</t>
        </is>
      </c>
      <c r="I449" t="inlineStr">
        <is>
          <t>ALIMENTOS</t>
        </is>
      </c>
      <c r="J449" t="n">
        <v>5</v>
      </c>
      <c r="K449" t="inlineStr">
        <is>
          <t>KG</t>
        </is>
      </c>
      <c r="L449" t="n">
        <v>190</v>
      </c>
      <c r="M449" t="n">
        <v>38</v>
      </c>
      <c r="N449" t="inlineStr">
        <is>
          <t>ALIMENTOS</t>
        </is>
      </c>
      <c r="O449" t="inlineStr">
        <is>
          <t>05/2026</t>
        </is>
      </c>
    </row>
    <row r="450">
      <c r="A450" t="n">
        <v>236689</v>
      </c>
      <c r="B450" t="n">
        <v>128</v>
      </c>
      <c r="C450" t="inlineStr">
        <is>
          <t>Love Cabaret</t>
        </is>
      </c>
      <c r="D450" t="inlineStr">
        <is>
          <t xml:space="preserve">EDUARDO TAKESHI MURANAKA </t>
        </is>
      </c>
      <c r="E450" t="inlineStr">
        <is>
          <t>260711594</t>
        </is>
      </c>
      <c r="F450" s="555" t="n">
        <v>46170</v>
      </c>
      <c r="G450" t="n">
        <v>28222</v>
      </c>
      <c r="H450" t="inlineStr">
        <is>
          <t>COGUMELO SHIITAKE MURANAKA KG</t>
        </is>
      </c>
      <c r="I450" t="inlineStr">
        <is>
          <t>ALIMENTOS</t>
        </is>
      </c>
      <c r="J450" t="n">
        <v>5</v>
      </c>
      <c r="K450" t="inlineStr">
        <is>
          <t>KG</t>
        </is>
      </c>
      <c r="L450" t="n">
        <v>210</v>
      </c>
      <c r="M450" t="n">
        <v>42</v>
      </c>
      <c r="N450" t="inlineStr">
        <is>
          <t>ALIMENTOS</t>
        </is>
      </c>
      <c r="O450" t="inlineStr">
        <is>
          <t>05/2026</t>
        </is>
      </c>
    </row>
    <row r="451">
      <c r="A451" t="n">
        <v>236688</v>
      </c>
      <c r="B451" t="n">
        <v>128</v>
      </c>
      <c r="C451" t="inlineStr">
        <is>
          <t>Love Cabaret</t>
        </is>
      </c>
      <c r="D451" t="inlineStr">
        <is>
          <t>EMPORIO M&amp;L COMERCIO DE ALIM E BEBIDAS LTDA</t>
        </is>
      </c>
      <c r="E451" t="inlineStr">
        <is>
          <t>516022</t>
        </is>
      </c>
      <c r="F451" s="555" t="n">
        <v>46174</v>
      </c>
      <c r="G451" t="n">
        <v>20044</v>
      </c>
      <c r="H451" t="inlineStr">
        <is>
          <t>CHIMICHURRI KG</t>
        </is>
      </c>
      <c r="I451" t="inlineStr">
        <is>
          <t>ALIMENTOS</t>
        </is>
      </c>
      <c r="J451" t="n">
        <v>1</v>
      </c>
      <c r="K451" t="inlineStr">
        <is>
          <t>KG</t>
        </is>
      </c>
      <c r="L451" t="n">
        <v>19.9</v>
      </c>
      <c r="M451" t="n">
        <v>19.9</v>
      </c>
      <c r="N451" t="inlineStr">
        <is>
          <t>ALIMENTOS</t>
        </is>
      </c>
      <c r="O451" t="inlineStr">
        <is>
          <t>06/2026</t>
        </is>
      </c>
    </row>
    <row r="452">
      <c r="A452" t="n">
        <v>236688</v>
      </c>
      <c r="B452" t="n">
        <v>128</v>
      </c>
      <c r="C452" t="inlineStr">
        <is>
          <t>Love Cabaret</t>
        </is>
      </c>
      <c r="D452" t="inlineStr">
        <is>
          <t>EMPORIO M&amp;L COMERCIO DE ALIM E BEBIDAS LTDA</t>
        </is>
      </c>
      <c r="E452" t="inlineStr">
        <is>
          <t>516022</t>
        </is>
      </c>
      <c r="F452" s="555" t="n">
        <v>46174</v>
      </c>
      <c r="G452" t="n">
        <v>24322</v>
      </c>
      <c r="H452" t="inlineStr">
        <is>
          <t>LEMON PEPPER KG</t>
        </is>
      </c>
      <c r="I452" t="inlineStr">
        <is>
          <t>ALIMENTOS</t>
        </is>
      </c>
      <c r="J452" t="n">
        <v>2</v>
      </c>
      <c r="K452" t="inlineStr">
        <is>
          <t>Kg</t>
        </is>
      </c>
      <c r="L452" t="n">
        <v>22</v>
      </c>
      <c r="M452" t="n">
        <v>11</v>
      </c>
      <c r="N452" t="inlineStr">
        <is>
          <t>ALIMENTOS</t>
        </is>
      </c>
      <c r="O452" t="inlineStr">
        <is>
          <t>06/2026</t>
        </is>
      </c>
    </row>
    <row r="453">
      <c r="A453" t="n">
        <v>236688</v>
      </c>
      <c r="B453" t="n">
        <v>128</v>
      </c>
      <c r="C453" t="inlineStr">
        <is>
          <t>Love Cabaret</t>
        </is>
      </c>
      <c r="D453" t="inlineStr">
        <is>
          <t>EMPORIO M&amp;L COMERCIO DE ALIM E BEBIDAS LTDA</t>
        </is>
      </c>
      <c r="E453" t="inlineStr">
        <is>
          <t>516022</t>
        </is>
      </c>
      <c r="F453" s="555" t="n">
        <v>46174</v>
      </c>
      <c r="G453" t="n">
        <v>19906</v>
      </c>
      <c r="H453" t="inlineStr">
        <is>
          <t>SAL REFINADO CISNE 10X1KG</t>
        </is>
      </c>
      <c r="I453" t="inlineStr">
        <is>
          <t>ALIMENTOS</t>
        </is>
      </c>
      <c r="J453" t="n">
        <v>2</v>
      </c>
      <c r="K453" t="inlineStr">
        <is>
          <t>PC</t>
        </is>
      </c>
      <c r="L453" t="n">
        <v>76</v>
      </c>
      <c r="M453" t="n">
        <v>38</v>
      </c>
      <c r="N453" t="inlineStr">
        <is>
          <t>ALIMENTOS</t>
        </is>
      </c>
      <c r="O453" t="inlineStr">
        <is>
          <t>06/2026</t>
        </is>
      </c>
    </row>
    <row r="454">
      <c r="A454" t="n">
        <v>236688</v>
      </c>
      <c r="B454" t="n">
        <v>128</v>
      </c>
      <c r="C454" t="inlineStr">
        <is>
          <t>Love Cabaret</t>
        </is>
      </c>
      <c r="D454" t="inlineStr">
        <is>
          <t>EMPORIO M&amp;L COMERCIO DE ALIM E BEBIDAS LTDA</t>
        </is>
      </c>
      <c r="E454" t="inlineStr">
        <is>
          <t>516022</t>
        </is>
      </c>
      <c r="F454" s="555" t="n">
        <v>46174</v>
      </c>
      <c r="G454" t="n">
        <v>20689</v>
      </c>
      <c r="H454" t="inlineStr">
        <is>
          <t>CREME DE LEITE FRESCO QUATA C/1,01LT</t>
        </is>
      </c>
      <c r="I454" t="inlineStr">
        <is>
          <t>ALIMENTOS</t>
        </is>
      </c>
      <c r="J454" t="n">
        <v>2</v>
      </c>
      <c r="K454" t="inlineStr">
        <is>
          <t>UN</t>
        </is>
      </c>
      <c r="L454" t="n">
        <v>64.8</v>
      </c>
      <c r="M454" t="n">
        <v>32.4</v>
      </c>
      <c r="N454" t="inlineStr">
        <is>
          <t>ALIMENTOS</t>
        </is>
      </c>
      <c r="O454" t="inlineStr">
        <is>
          <t>06/2026</t>
        </is>
      </c>
    </row>
    <row r="455">
      <c r="A455" t="n">
        <v>236688</v>
      </c>
      <c r="B455" t="n">
        <v>128</v>
      </c>
      <c r="C455" t="inlineStr">
        <is>
          <t>Love Cabaret</t>
        </is>
      </c>
      <c r="D455" t="inlineStr">
        <is>
          <t>EMPORIO M&amp;L COMERCIO DE ALIM E BEBIDAS LTDA</t>
        </is>
      </c>
      <c r="E455" t="inlineStr">
        <is>
          <t>516022</t>
        </is>
      </c>
      <c r="F455" s="555" t="n">
        <v>46174</v>
      </c>
      <c r="G455" t="n">
        <v>19969</v>
      </c>
      <c r="H455" t="inlineStr">
        <is>
          <t>MOLHO SHOYO CEPERA C/1,010L</t>
        </is>
      </c>
      <c r="I455" t="inlineStr">
        <is>
          <t>ALIMENTOS</t>
        </is>
      </c>
      <c r="J455" t="n">
        <v>4</v>
      </c>
      <c r="K455" t="inlineStr">
        <is>
          <t>FR</t>
        </is>
      </c>
      <c r="L455" t="n">
        <v>43.04</v>
      </c>
      <c r="M455" t="n">
        <v>10.76</v>
      </c>
      <c r="N455" t="inlineStr">
        <is>
          <t>ALIMENTOS</t>
        </is>
      </c>
      <c r="O455" t="inlineStr">
        <is>
          <t>06/2026</t>
        </is>
      </c>
    </row>
    <row r="456">
      <c r="A456" t="n">
        <v>236687</v>
      </c>
      <c r="B456" t="n">
        <v>128</v>
      </c>
      <c r="C456" t="inlineStr">
        <is>
          <t>Love Cabaret</t>
        </is>
      </c>
      <c r="D456" t="inlineStr">
        <is>
          <t>PSSS LTDA</t>
        </is>
      </c>
      <c r="E456" t="inlineStr">
        <is>
          <t>93</t>
        </is>
      </c>
      <c r="F456" s="555" t="n">
        <v>46170</v>
      </c>
      <c r="G456" t="n">
        <v>17418</v>
      </c>
      <c r="H456" t="inlineStr">
        <is>
          <t>PAPEL TOALHA BOBINA LUXO BIA PAPER C/6X20X200M C/6 ROLOS</t>
        </is>
      </c>
      <c r="I456" t="inlineStr">
        <is>
          <t>DESCARTAVEIS/HIGIENE E LIMPEZA</t>
        </is>
      </c>
      <c r="J456" t="n">
        <v>3</v>
      </c>
      <c r="K456" t="inlineStr">
        <is>
          <t>CX</t>
        </is>
      </c>
      <c r="L456" t="n">
        <v>176.7</v>
      </c>
      <c r="M456" t="n">
        <v>58.9</v>
      </c>
      <c r="N456" t="inlineStr">
        <is>
          <t>DESCARTAVEIS</t>
        </is>
      </c>
      <c r="O456" t="inlineStr">
        <is>
          <t>05/2026</t>
        </is>
      </c>
    </row>
    <row r="457">
      <c r="A457" t="n">
        <v>236687</v>
      </c>
      <c r="B457" t="n">
        <v>128</v>
      </c>
      <c r="C457" t="inlineStr">
        <is>
          <t>Love Cabaret</t>
        </is>
      </c>
      <c r="D457" t="inlineStr">
        <is>
          <t>PSSS LTDA</t>
        </is>
      </c>
      <c r="E457" t="inlineStr">
        <is>
          <t>93</t>
        </is>
      </c>
      <c r="F457" s="555" t="n">
        <v>46170</v>
      </c>
      <c r="G457" t="n">
        <v>28880</v>
      </c>
      <c r="H457" t="inlineStr">
        <is>
          <t>PAPEL TOALHA INTERFOLHA NOBRE PAPER FOLHA DUPLA  2000 FOLHAS</t>
        </is>
      </c>
      <c r="J457" t="n">
        <v>3</v>
      </c>
      <c r="K457" t="inlineStr">
        <is>
          <t>CX</t>
        </is>
      </c>
      <c r="L457" t="n">
        <v>255</v>
      </c>
      <c r="M457" t="n">
        <v>85</v>
      </c>
      <c r="N457" t="inlineStr">
        <is>
          <t>DESCARTAVEIS</t>
        </is>
      </c>
      <c r="O457" t="inlineStr">
        <is>
          <t>05/2026</t>
        </is>
      </c>
    </row>
    <row r="458">
      <c r="A458" t="n">
        <v>236687</v>
      </c>
      <c r="B458" t="n">
        <v>128</v>
      </c>
      <c r="C458" t="inlineStr">
        <is>
          <t>Love Cabaret</t>
        </is>
      </c>
      <c r="D458" t="inlineStr">
        <is>
          <t>PSSS LTDA</t>
        </is>
      </c>
      <c r="E458" t="inlineStr">
        <is>
          <t>93</t>
        </is>
      </c>
      <c r="F458" s="555" t="n">
        <v>46170</v>
      </c>
      <c r="G458" t="n">
        <v>17437</v>
      </c>
      <c r="H458" t="inlineStr">
        <is>
          <t>SACO ALVEJADO BRANCO 45X65 UN</t>
        </is>
      </c>
      <c r="I458" t="inlineStr">
        <is>
          <t>DESCARTAVEIS/HIGIENE E LIMPEZA</t>
        </is>
      </c>
      <c r="J458" t="n">
        <v>20</v>
      </c>
      <c r="K458" t="inlineStr">
        <is>
          <t>UN</t>
        </is>
      </c>
      <c r="L458" t="n">
        <v>46</v>
      </c>
      <c r="M458" t="n">
        <v>2.3</v>
      </c>
      <c r="N458" t="inlineStr">
        <is>
          <t>DESCARTAVEIS</t>
        </is>
      </c>
      <c r="O458" t="inlineStr">
        <is>
          <t>05/2026</t>
        </is>
      </c>
    </row>
    <row r="459">
      <c r="A459" t="n">
        <v>236687</v>
      </c>
      <c r="B459" t="n">
        <v>128</v>
      </c>
      <c r="C459" t="inlineStr">
        <is>
          <t>Love Cabaret</t>
        </is>
      </c>
      <c r="D459" t="inlineStr">
        <is>
          <t>PSSS LTDA</t>
        </is>
      </c>
      <c r="E459" t="inlineStr">
        <is>
          <t>93</t>
        </is>
      </c>
      <c r="F459" s="555" t="n">
        <v>46170</v>
      </c>
      <c r="G459" t="n">
        <v>17342</v>
      </c>
      <c r="H459" t="inlineStr">
        <is>
          <t>PAPEL HIGIENICO ROLAO PREMIUM SULLEG 300M C/8UN</t>
        </is>
      </c>
      <c r="I459" t="inlineStr">
        <is>
          <t>DESCARTAVEIS/HIGIENE E LIMPEZA</t>
        </is>
      </c>
      <c r="J459" t="n">
        <v>1</v>
      </c>
      <c r="K459" t="inlineStr">
        <is>
          <t>FR</t>
        </is>
      </c>
      <c r="L459" t="n">
        <v>34.23</v>
      </c>
      <c r="M459" t="n">
        <v>34.23</v>
      </c>
      <c r="N459" t="inlineStr">
        <is>
          <t>DESCARTAVEIS</t>
        </is>
      </c>
      <c r="O459" t="inlineStr">
        <is>
          <t>05/2026</t>
        </is>
      </c>
    </row>
    <row r="460">
      <c r="A460" t="n">
        <v>236687</v>
      </c>
      <c r="B460" t="n">
        <v>128</v>
      </c>
      <c r="C460" t="inlineStr">
        <is>
          <t>Love Cabaret</t>
        </is>
      </c>
      <c r="D460" t="inlineStr">
        <is>
          <t>PSSS LTDA</t>
        </is>
      </c>
      <c r="E460" t="inlineStr">
        <is>
          <t>93</t>
        </is>
      </c>
      <c r="F460" s="555" t="n">
        <v>46170</v>
      </c>
      <c r="G460" t="n">
        <v>17405</v>
      </c>
      <c r="H460" t="inlineStr">
        <is>
          <t>SACO PLASTICO BOBINA PICOTADA ROLL 20X30 KG</t>
        </is>
      </c>
      <c r="I460" t="inlineStr">
        <is>
          <t>DESCARTAVEIS/HIGIENE E LIMPEZA</t>
        </is>
      </c>
      <c r="J460" t="n">
        <v>5</v>
      </c>
      <c r="K460" t="inlineStr">
        <is>
          <t>UN</t>
        </is>
      </c>
      <c r="L460" t="n">
        <v>70</v>
      </c>
      <c r="M460" t="n">
        <v>14</v>
      </c>
      <c r="N460" t="inlineStr">
        <is>
          <t>DESCARTAVEIS</t>
        </is>
      </c>
      <c r="O460" t="inlineStr">
        <is>
          <t>05/2026</t>
        </is>
      </c>
    </row>
    <row r="461">
      <c r="A461" t="n">
        <v>236687</v>
      </c>
      <c r="B461" t="n">
        <v>128</v>
      </c>
      <c r="C461" t="inlineStr">
        <is>
          <t>Love Cabaret</t>
        </is>
      </c>
      <c r="D461" t="inlineStr">
        <is>
          <t>PSSS LTDA</t>
        </is>
      </c>
      <c r="E461" t="inlineStr">
        <is>
          <t>93</t>
        </is>
      </c>
      <c r="F461" s="555" t="n">
        <v>46170</v>
      </c>
      <c r="G461" t="n">
        <v>28603</v>
      </c>
      <c r="H461" t="inlineStr">
        <is>
          <t>PAPEL TOALHA INTERF. FOLHA DUPLA NOBRE C/2000FLS UN</t>
        </is>
      </c>
      <c r="I461" t="inlineStr">
        <is>
          <t>DESCARTAVEIS/HIGIENE E LIMPEZA</t>
        </is>
      </c>
      <c r="J461" t="n">
        <v>1</v>
      </c>
      <c r="K461" t="inlineStr">
        <is>
          <t>CX</t>
        </is>
      </c>
      <c r="L461" t="n">
        <v>48.58</v>
      </c>
      <c r="M461" t="n">
        <v>48.58</v>
      </c>
      <c r="N461" t="inlineStr">
        <is>
          <t>DESCARTAVEIS</t>
        </is>
      </c>
      <c r="O461" t="inlineStr">
        <is>
          <t>05/2026</t>
        </is>
      </c>
    </row>
    <row r="462">
      <c r="A462" t="n">
        <v>236686</v>
      </c>
      <c r="B462" t="n">
        <v>128</v>
      </c>
      <c r="C462" t="inlineStr">
        <is>
          <t>Love Cabaret</t>
        </is>
      </c>
      <c r="D462" t="inlineStr">
        <is>
          <t>FRUTTY DISTRIBUIDORA LTDA</t>
        </is>
      </c>
      <c r="E462" t="inlineStr">
        <is>
          <t>6052</t>
        </is>
      </c>
      <c r="F462" s="555" t="n">
        <v>46155</v>
      </c>
      <c r="G462" t="n">
        <v>26051</v>
      </c>
      <c r="H462" t="inlineStr">
        <is>
          <t>SUCO DE MACA INTEGRAL RAIZES DO CAMPO UN</t>
        </is>
      </c>
      <c r="I462" t="inlineStr">
        <is>
          <t>BEBIDAS</t>
        </is>
      </c>
      <c r="J462" t="n">
        <v>3</v>
      </c>
      <c r="K462" t="inlineStr">
        <is>
          <t>UN</t>
        </is>
      </c>
      <c r="L462" t="n">
        <v>295.02</v>
      </c>
      <c r="M462" t="n">
        <v>98.34</v>
      </c>
      <c r="N462" t="inlineStr">
        <is>
          <t>A VISTA</t>
        </is>
      </c>
      <c r="O462" t="inlineStr">
        <is>
          <t>05/2026</t>
        </is>
      </c>
    </row>
    <row r="463">
      <c r="A463" t="n">
        <v>236685</v>
      </c>
      <c r="B463" t="n">
        <v>128</v>
      </c>
      <c r="C463" t="inlineStr">
        <is>
          <t>Love Cabaret</t>
        </is>
      </c>
      <c r="D463" t="inlineStr">
        <is>
          <t>DEOLINDA DOS SANTOS FREITAS</t>
        </is>
      </c>
      <c r="E463" t="inlineStr">
        <is>
          <t>2627</t>
        </is>
      </c>
      <c r="F463" s="555" t="n">
        <v>46162</v>
      </c>
      <c r="G463" t="n">
        <v>26713</v>
      </c>
      <c r="H463" t="inlineStr">
        <is>
          <t>CAMOMILA DESIDRATADA KG</t>
        </is>
      </c>
      <c r="I463" t="inlineStr">
        <is>
          <t>ALIMENTOS</t>
        </is>
      </c>
      <c r="J463" t="n">
        <v>1</v>
      </c>
      <c r="K463" t="inlineStr">
        <is>
          <t>KG</t>
        </is>
      </c>
      <c r="L463" t="n">
        <v>55</v>
      </c>
      <c r="M463" t="n">
        <v>55</v>
      </c>
      <c r="N463" t="inlineStr">
        <is>
          <t>ALIMENTOS</t>
        </is>
      </c>
      <c r="O463" t="inlineStr">
        <is>
          <t>05/2026</t>
        </is>
      </c>
    </row>
    <row r="464">
      <c r="A464" t="n">
        <v>236685</v>
      </c>
      <c r="B464" t="n">
        <v>128</v>
      </c>
      <c r="C464" t="inlineStr">
        <is>
          <t>Love Cabaret</t>
        </is>
      </c>
      <c r="D464" t="inlineStr">
        <is>
          <t>DEOLINDA DOS SANTOS FREITAS</t>
        </is>
      </c>
      <c r="E464" t="inlineStr">
        <is>
          <t>2627</t>
        </is>
      </c>
      <c r="F464" s="555" t="n">
        <v>46162</v>
      </c>
      <c r="G464" t="n">
        <v>23074</v>
      </c>
      <c r="H464" t="inlineStr">
        <is>
          <t>QUEIJO EMMENTAL KG</t>
        </is>
      </c>
      <c r="I464" t="inlineStr">
        <is>
          <t>ALIMENTOS</t>
        </is>
      </c>
      <c r="J464" t="n">
        <v>6.08</v>
      </c>
      <c r="K464" t="inlineStr">
        <is>
          <t>KG</t>
        </is>
      </c>
      <c r="L464" t="n">
        <v>476.67</v>
      </c>
      <c r="M464" t="n">
        <v>78.399671</v>
      </c>
      <c r="N464" t="inlineStr">
        <is>
          <t>ALIMENTOS</t>
        </is>
      </c>
      <c r="O464" t="inlineStr">
        <is>
          <t>05/2026</t>
        </is>
      </c>
    </row>
    <row r="465">
      <c r="A465" t="n">
        <v>236684</v>
      </c>
      <c r="B465" t="n">
        <v>128</v>
      </c>
      <c r="C465" t="inlineStr">
        <is>
          <t>Love Cabaret</t>
        </is>
      </c>
      <c r="D465" t="inlineStr">
        <is>
          <t xml:space="preserve">BGC COMERCIO DE UTENSILIOS </t>
        </is>
      </c>
      <c r="E465" t="inlineStr">
        <is>
          <t>2361</t>
        </is>
      </c>
      <c r="F465" s="555" t="n">
        <v>46163</v>
      </c>
      <c r="G465" t="n">
        <v>29701</v>
      </c>
      <c r="H465" t="inlineStr">
        <is>
          <t xml:space="preserve">COADOR CHINOY CHAPA INOX - 23x20ALT </t>
        </is>
      </c>
      <c r="I465" t="inlineStr">
        <is>
          <t>UTENSILIOS</t>
        </is>
      </c>
      <c r="J465" t="n">
        <v>2</v>
      </c>
      <c r="K465" t="inlineStr">
        <is>
          <t>PC</t>
        </is>
      </c>
      <c r="L465" t="n">
        <v>126</v>
      </c>
      <c r="M465" t="n">
        <v>63</v>
      </c>
      <c r="O465" t="inlineStr">
        <is>
          <t>05/2026</t>
        </is>
      </c>
    </row>
    <row r="466">
      <c r="A466" t="n">
        <v>236684</v>
      </c>
      <c r="B466" t="n">
        <v>128</v>
      </c>
      <c r="C466" t="inlineStr">
        <is>
          <t>Love Cabaret</t>
        </is>
      </c>
      <c r="D466" t="inlineStr">
        <is>
          <t xml:space="preserve">BGC COMERCIO DE UTENSILIOS </t>
        </is>
      </c>
      <c r="E466" t="inlineStr">
        <is>
          <t>2361</t>
        </is>
      </c>
      <c r="F466" s="555" t="n">
        <v>46163</v>
      </c>
      <c r="G466" t="n">
        <v>29702</v>
      </c>
      <c r="H466" t="inlineStr">
        <is>
          <t xml:space="preserve">CESTO PLASTICO RETANGULAR COM PEDAL ARO INTERNO BRANCO 50L - JSN - PR50F </t>
        </is>
      </c>
      <c r="I466" t="inlineStr">
        <is>
          <t>UTENSILIOS</t>
        </is>
      </c>
      <c r="J466" t="n">
        <v>1</v>
      </c>
      <c r="K466" t="inlineStr">
        <is>
          <t>PC</t>
        </is>
      </c>
      <c r="L466" t="n">
        <v>144.91</v>
      </c>
      <c r="M466" t="n">
        <v>144.91</v>
      </c>
      <c r="O466" t="inlineStr">
        <is>
          <t>05/2026</t>
        </is>
      </c>
    </row>
    <row r="467">
      <c r="A467" t="n">
        <v>236682</v>
      </c>
      <c r="B467" t="n">
        <v>128</v>
      </c>
      <c r="C467" t="inlineStr">
        <is>
          <t>Love Cabaret</t>
        </is>
      </c>
      <c r="D467" t="inlineStr">
        <is>
          <t>DTK COMERCIO DE ALIMENTOS LTDA</t>
        </is>
      </c>
      <c r="E467" t="inlineStr">
        <is>
          <t>81380</t>
        </is>
      </c>
      <c r="F467" s="555" t="n">
        <v>46168</v>
      </c>
      <c r="G467" t="n">
        <v>20242</v>
      </c>
      <c r="H467" t="inlineStr">
        <is>
          <t>FEIJAO CARIOCA CAMIL C/2KG</t>
        </is>
      </c>
      <c r="I467" t="inlineStr">
        <is>
          <t>ALIMENTOS</t>
        </is>
      </c>
      <c r="J467" t="n">
        <v>5</v>
      </c>
      <c r="K467" t="inlineStr">
        <is>
          <t>PC</t>
        </is>
      </c>
      <c r="L467" t="n">
        <v>107.15</v>
      </c>
      <c r="M467" t="n">
        <v>21.43</v>
      </c>
      <c r="N467" t="inlineStr">
        <is>
          <t>ALIMENTOS</t>
        </is>
      </c>
      <c r="O467" t="inlineStr">
        <is>
          <t>05/2026</t>
        </is>
      </c>
    </row>
    <row r="468">
      <c r="A468" t="n">
        <v>236682</v>
      </c>
      <c r="B468" t="n">
        <v>128</v>
      </c>
      <c r="C468" t="inlineStr">
        <is>
          <t>Love Cabaret</t>
        </is>
      </c>
      <c r="D468" t="inlineStr">
        <is>
          <t>DTK COMERCIO DE ALIMENTOS LTDA</t>
        </is>
      </c>
      <c r="E468" t="inlineStr">
        <is>
          <t>81380</t>
        </is>
      </c>
      <c r="F468" s="555" t="n">
        <v>46168</v>
      </c>
      <c r="G468" t="n">
        <v>21093</v>
      </c>
      <c r="H468" t="inlineStr">
        <is>
          <t>ACUCAR REFINADO UNIAO 1KG UN</t>
        </is>
      </c>
      <c r="I468" t="inlineStr">
        <is>
          <t>ALIMENTOS</t>
        </is>
      </c>
      <c r="J468" t="n">
        <v>60</v>
      </c>
      <c r="K468" t="inlineStr">
        <is>
          <t>UN</t>
        </is>
      </c>
      <c r="L468" t="n">
        <v>263.4</v>
      </c>
      <c r="M468" t="n">
        <v>4.39</v>
      </c>
      <c r="N468" t="inlineStr">
        <is>
          <t>ALIMENTOS</t>
        </is>
      </c>
      <c r="O468" t="inlineStr">
        <is>
          <t>05/2026</t>
        </is>
      </c>
    </row>
    <row r="469">
      <c r="A469" t="n">
        <v>236682</v>
      </c>
      <c r="B469" t="n">
        <v>128</v>
      </c>
      <c r="C469" t="inlineStr">
        <is>
          <t>Love Cabaret</t>
        </is>
      </c>
      <c r="D469" t="inlineStr">
        <is>
          <t>DTK COMERCIO DE ALIMENTOS LTDA</t>
        </is>
      </c>
      <c r="E469" t="inlineStr">
        <is>
          <t>81380</t>
        </is>
      </c>
      <c r="F469" s="555" t="n">
        <v>46168</v>
      </c>
      <c r="G469" t="n">
        <v>19421</v>
      </c>
      <c r="H469" t="inlineStr">
        <is>
          <t>LEITE INTEGRAL ITALAC C/12</t>
        </is>
      </c>
      <c r="I469" t="inlineStr">
        <is>
          <t>ALIMENTOS</t>
        </is>
      </c>
      <c r="J469" t="n">
        <v>12</v>
      </c>
      <c r="K469" t="inlineStr">
        <is>
          <t>CX</t>
        </is>
      </c>
      <c r="L469" t="n">
        <v>81.84</v>
      </c>
      <c r="M469" t="n">
        <v>6.82</v>
      </c>
      <c r="N469" t="inlineStr">
        <is>
          <t>ALIMENTOS</t>
        </is>
      </c>
      <c r="O469" t="inlineStr">
        <is>
          <t>05/2026</t>
        </is>
      </c>
    </row>
    <row r="470">
      <c r="A470" t="n">
        <v>236682</v>
      </c>
      <c r="B470" t="n">
        <v>128</v>
      </c>
      <c r="C470" t="inlineStr">
        <is>
          <t>Love Cabaret</t>
        </is>
      </c>
      <c r="D470" t="inlineStr">
        <is>
          <t>DTK COMERCIO DE ALIMENTOS LTDA</t>
        </is>
      </c>
      <c r="E470" t="inlineStr">
        <is>
          <t>81380</t>
        </is>
      </c>
      <c r="F470" s="555" t="n">
        <v>46168</v>
      </c>
      <c r="G470" t="n">
        <v>20936</v>
      </c>
      <c r="H470" t="inlineStr">
        <is>
          <t>CHOCOLATE AMARGO CALLEBAUT CALLETS 70,5% 2,01KG</t>
        </is>
      </c>
      <c r="I470" t="inlineStr">
        <is>
          <t>ALIMENTOS</t>
        </is>
      </c>
      <c r="J470" t="n">
        <v>2</v>
      </c>
      <c r="K470" t="inlineStr">
        <is>
          <t>UN</t>
        </is>
      </c>
      <c r="L470" t="n">
        <v>659.2</v>
      </c>
      <c r="M470" t="n">
        <v>329.6</v>
      </c>
      <c r="N470" t="inlineStr">
        <is>
          <t>ALIMENTOS</t>
        </is>
      </c>
      <c r="O470" t="inlineStr">
        <is>
          <t>05/2026</t>
        </is>
      </c>
    </row>
    <row r="471">
      <c r="A471" t="n">
        <v>236681</v>
      </c>
      <c r="B471" t="n">
        <v>128</v>
      </c>
      <c r="C471" t="inlineStr">
        <is>
          <t>Love Cabaret</t>
        </is>
      </c>
      <c r="D471" t="inlineStr">
        <is>
          <t>EMPORIO M&amp;L COMERCIO DE ALIM E BEBIDAS LTDA</t>
        </is>
      </c>
      <c r="E471" t="inlineStr">
        <is>
          <t>515108</t>
        </is>
      </c>
      <c r="F471" s="555" t="n">
        <v>46167</v>
      </c>
      <c r="G471" t="n">
        <v>20689</v>
      </c>
      <c r="H471" t="inlineStr">
        <is>
          <t>CREME DE LEITE FRESCO QUATA C/1,01LT</t>
        </is>
      </c>
      <c r="I471" t="inlineStr">
        <is>
          <t>ALIMENTOS</t>
        </is>
      </c>
      <c r="J471" t="n">
        <v>2</v>
      </c>
      <c r="K471" t="inlineStr">
        <is>
          <t>UN</t>
        </is>
      </c>
      <c r="L471" t="n">
        <v>64.8</v>
      </c>
      <c r="M471" t="n">
        <v>32.4</v>
      </c>
      <c r="N471" t="inlineStr">
        <is>
          <t>ALIMENTOS</t>
        </is>
      </c>
      <c r="O471" t="inlineStr">
        <is>
          <t>05/2026</t>
        </is>
      </c>
    </row>
    <row r="472">
      <c r="A472" t="n">
        <v>236681</v>
      </c>
      <c r="B472" t="n">
        <v>128</v>
      </c>
      <c r="C472" t="inlineStr">
        <is>
          <t>Love Cabaret</t>
        </is>
      </c>
      <c r="D472" t="inlineStr">
        <is>
          <t>EMPORIO M&amp;L COMERCIO DE ALIM E BEBIDAS LTDA</t>
        </is>
      </c>
      <c r="E472" t="inlineStr">
        <is>
          <t>515108</t>
        </is>
      </c>
      <c r="F472" s="555" t="n">
        <v>46167</v>
      </c>
      <c r="G472" t="n">
        <v>21047</v>
      </c>
      <c r="H472" t="inlineStr">
        <is>
          <t>AZEITE EXTRA VIRGEM GALLO 2L</t>
        </is>
      </c>
      <c r="I472" t="inlineStr">
        <is>
          <t>ALIMENTOS</t>
        </is>
      </c>
      <c r="J472" t="n">
        <v>3</v>
      </c>
      <c r="K472" t="inlineStr">
        <is>
          <t>GALAO</t>
        </is>
      </c>
      <c r="L472" t="n">
        <v>368.4</v>
      </c>
      <c r="M472" t="n">
        <v>122.8</v>
      </c>
      <c r="N472" t="inlineStr">
        <is>
          <t>ALIMENTOS</t>
        </is>
      </c>
      <c r="O472" t="inlineStr">
        <is>
          <t>05/2026</t>
        </is>
      </c>
    </row>
    <row r="473">
      <c r="A473" t="n">
        <v>236681</v>
      </c>
      <c r="B473" t="n">
        <v>128</v>
      </c>
      <c r="C473" t="inlineStr">
        <is>
          <t>Love Cabaret</t>
        </is>
      </c>
      <c r="D473" t="inlineStr">
        <is>
          <t>EMPORIO M&amp;L COMERCIO DE ALIM E BEBIDAS LTDA</t>
        </is>
      </c>
      <c r="E473" t="inlineStr">
        <is>
          <t>515108</t>
        </is>
      </c>
      <c r="F473" s="555" t="n">
        <v>46167</v>
      </c>
      <c r="G473" t="n">
        <v>20590</v>
      </c>
      <c r="H473" t="inlineStr">
        <is>
          <t>TOMATE PELADO ARCOBELLO 2,55KG</t>
        </is>
      </c>
      <c r="I473" t="inlineStr">
        <is>
          <t>ALIMENTOS</t>
        </is>
      </c>
      <c r="J473" t="n">
        <v>6</v>
      </c>
      <c r="K473" t="inlineStr">
        <is>
          <t>UN</t>
        </is>
      </c>
      <c r="L473" t="n">
        <v>195.12</v>
      </c>
      <c r="M473" t="n">
        <v>32.52</v>
      </c>
      <c r="N473" t="inlineStr">
        <is>
          <t>ALIMENTOS</t>
        </is>
      </c>
      <c r="O473" t="inlineStr">
        <is>
          <t>05/2026</t>
        </is>
      </c>
    </row>
    <row r="474">
      <c r="A474" t="n">
        <v>236681</v>
      </c>
      <c r="B474" t="n">
        <v>128</v>
      </c>
      <c r="C474" t="inlineStr">
        <is>
          <t>Love Cabaret</t>
        </is>
      </c>
      <c r="D474" t="inlineStr">
        <is>
          <t>EMPORIO M&amp;L COMERCIO DE ALIM E BEBIDAS LTDA</t>
        </is>
      </c>
      <c r="E474" t="inlineStr">
        <is>
          <t>515108</t>
        </is>
      </c>
      <c r="F474" s="555" t="n">
        <v>46167</v>
      </c>
      <c r="G474" t="n">
        <v>20582</v>
      </c>
      <c r="H474" t="inlineStr">
        <is>
          <t>PESSEGO EM CALDA MARIZA 450GR</t>
        </is>
      </c>
      <c r="I474" t="inlineStr">
        <is>
          <t>ALIMENTOS</t>
        </is>
      </c>
      <c r="J474" t="n">
        <v>5</v>
      </c>
      <c r="K474" t="inlineStr">
        <is>
          <t>UN</t>
        </is>
      </c>
      <c r="L474" t="n">
        <v>69</v>
      </c>
      <c r="M474" t="n">
        <v>13.8</v>
      </c>
      <c r="N474" t="inlineStr">
        <is>
          <t>ALIMENTOS</t>
        </is>
      </c>
      <c r="O474" t="inlineStr">
        <is>
          <t>05/2026</t>
        </is>
      </c>
    </row>
    <row r="475">
      <c r="A475" t="n">
        <v>236681</v>
      </c>
      <c r="B475" t="n">
        <v>128</v>
      </c>
      <c r="C475" t="inlineStr">
        <is>
          <t>Love Cabaret</t>
        </is>
      </c>
      <c r="D475" t="inlineStr">
        <is>
          <t>EMPORIO M&amp;L COMERCIO DE ALIM E BEBIDAS LTDA</t>
        </is>
      </c>
      <c r="E475" t="inlineStr">
        <is>
          <t>515108</t>
        </is>
      </c>
      <c r="F475" s="555" t="n">
        <v>46167</v>
      </c>
      <c r="G475" t="n">
        <v>17800</v>
      </c>
      <c r="H475" t="inlineStr">
        <is>
          <t>VINHO BRANCO ALMADEN RIESLING 750ML</t>
        </is>
      </c>
      <c r="I475" t="inlineStr">
        <is>
          <t>BEBIDAS</t>
        </is>
      </c>
      <c r="J475" t="n">
        <v>6</v>
      </c>
      <c r="K475" t="inlineStr">
        <is>
          <t>Gr</t>
        </is>
      </c>
      <c r="L475" t="n">
        <v>159</v>
      </c>
      <c r="M475" t="n">
        <v>26.5</v>
      </c>
      <c r="N475" t="inlineStr">
        <is>
          <t>ALIMENTOS</t>
        </is>
      </c>
      <c r="O475" t="inlineStr">
        <is>
          <t>05/2026</t>
        </is>
      </c>
    </row>
    <row r="476">
      <c r="A476" t="n">
        <v>236681</v>
      </c>
      <c r="B476" t="n">
        <v>128</v>
      </c>
      <c r="C476" t="inlineStr">
        <is>
          <t>Love Cabaret</t>
        </is>
      </c>
      <c r="D476" t="inlineStr">
        <is>
          <t>EMPORIO M&amp;L COMERCIO DE ALIM E BEBIDAS LTDA</t>
        </is>
      </c>
      <c r="E476" t="inlineStr">
        <is>
          <t>515108</t>
        </is>
      </c>
      <c r="F476" s="555" t="n">
        <v>46167</v>
      </c>
      <c r="G476" t="n">
        <v>20315</v>
      </c>
      <c r="H476" t="inlineStr">
        <is>
          <t>FARINHA DE ARROZ MANINHO 1KG</t>
        </is>
      </c>
      <c r="I476" t="inlineStr">
        <is>
          <t>ALIMENTOS</t>
        </is>
      </c>
      <c r="J476" t="n">
        <v>5</v>
      </c>
      <c r="K476" t="inlineStr">
        <is>
          <t>UN</t>
        </is>
      </c>
      <c r="L476" t="n">
        <v>41</v>
      </c>
      <c r="M476" t="n">
        <v>8.199999999999999</v>
      </c>
      <c r="N476" t="inlineStr">
        <is>
          <t>ALIMENTOS</t>
        </is>
      </c>
      <c r="O476" t="inlineStr">
        <is>
          <t>05/2026</t>
        </is>
      </c>
    </row>
    <row r="477">
      <c r="A477" t="n">
        <v>236681</v>
      </c>
      <c r="B477" t="n">
        <v>128</v>
      </c>
      <c r="C477" t="inlineStr">
        <is>
          <t>Love Cabaret</t>
        </is>
      </c>
      <c r="D477" t="inlineStr">
        <is>
          <t>EMPORIO M&amp;L COMERCIO DE ALIM E BEBIDAS LTDA</t>
        </is>
      </c>
      <c r="E477" t="inlineStr">
        <is>
          <t>515108</t>
        </is>
      </c>
      <c r="F477" s="555" t="n">
        <v>46167</v>
      </c>
      <c r="G477" t="n">
        <v>20488</v>
      </c>
      <c r="H477" t="inlineStr">
        <is>
          <t>PRESUNTO COZIDO MAGRO SADIA KG</t>
        </is>
      </c>
      <c r="I477" t="inlineStr">
        <is>
          <t>ALIMENTOS</t>
        </is>
      </c>
      <c r="J477" t="n">
        <v>3.6</v>
      </c>
      <c r="K477" t="inlineStr">
        <is>
          <t>KG</t>
        </is>
      </c>
      <c r="L477" t="n">
        <v>104.22</v>
      </c>
      <c r="M477" t="n">
        <v>28.95</v>
      </c>
      <c r="N477" t="inlineStr">
        <is>
          <t>ALIMENTOS</t>
        </is>
      </c>
      <c r="O477" t="inlineStr">
        <is>
          <t>05/2026</t>
        </is>
      </c>
    </row>
    <row r="478">
      <c r="A478" t="n">
        <v>236680</v>
      </c>
      <c r="B478" t="n">
        <v>128</v>
      </c>
      <c r="C478" t="inlineStr">
        <is>
          <t>Love Cabaret</t>
        </is>
      </c>
      <c r="D478" t="inlineStr">
        <is>
          <t>ZAHIL IMPORTADORA LTDA</t>
        </is>
      </c>
      <c r="E478" t="inlineStr">
        <is>
          <t>270715</t>
        </is>
      </c>
      <c r="F478" s="555" t="n">
        <v>46168</v>
      </c>
      <c r="G478" t="n">
        <v>27858</v>
      </c>
      <c r="H478" t="inlineStr">
        <is>
          <t>VINHO ROSE CHATEAU DE JAU / LE JAJA DE JAU ROSÉ DE SYRAH PAYS D'OC IGP LANGUEDOC</t>
        </is>
      </c>
      <c r="I478" t="inlineStr">
        <is>
          <t>BEBIDAS</t>
        </is>
      </c>
      <c r="J478" t="n">
        <v>6</v>
      </c>
      <c r="K478" t="inlineStr">
        <is>
          <t>UN</t>
        </is>
      </c>
      <c r="L478" t="n">
        <v>405.6</v>
      </c>
      <c r="M478" t="n">
        <v>67.59999999999999</v>
      </c>
      <c r="N478" t="inlineStr">
        <is>
          <t>BEBIDAS</t>
        </is>
      </c>
      <c r="O478" t="inlineStr">
        <is>
          <t>05/2026</t>
        </is>
      </c>
    </row>
    <row r="479">
      <c r="A479" t="n">
        <v>236680</v>
      </c>
      <c r="B479" t="n">
        <v>128</v>
      </c>
      <c r="C479" t="inlineStr">
        <is>
          <t>Love Cabaret</t>
        </is>
      </c>
      <c r="D479" t="inlineStr">
        <is>
          <t>ZAHIL IMPORTADORA LTDA</t>
        </is>
      </c>
      <c r="E479" t="inlineStr">
        <is>
          <t>270715</t>
        </is>
      </c>
      <c r="F479" s="555" t="n">
        <v>46168</v>
      </c>
      <c r="G479" t="n">
        <v>17594</v>
      </c>
      <c r="H479" t="inlineStr">
        <is>
          <t>VINHO TINTO LE JAJA DE JAU DE SYRAH 750ML FRANCA</t>
        </is>
      </c>
      <c r="I479" t="inlineStr">
        <is>
          <t>BEBIDAS</t>
        </is>
      </c>
      <c r="J479" t="n">
        <v>9</v>
      </c>
      <c r="K479" t="inlineStr">
        <is>
          <t>GR</t>
        </is>
      </c>
      <c r="L479" t="n">
        <v>608.4</v>
      </c>
      <c r="M479" t="n">
        <v>67.59999999999999</v>
      </c>
      <c r="N479" t="inlineStr">
        <is>
          <t>BEBIDAS</t>
        </is>
      </c>
      <c r="O479" t="inlineStr">
        <is>
          <t>05/2026</t>
        </is>
      </c>
    </row>
    <row r="480">
      <c r="A480" t="n">
        <v>236680</v>
      </c>
      <c r="B480" t="n">
        <v>128</v>
      </c>
      <c r="C480" t="inlineStr">
        <is>
          <t>Love Cabaret</t>
        </is>
      </c>
      <c r="D480" t="inlineStr">
        <is>
          <t>ZAHIL IMPORTADORA LTDA</t>
        </is>
      </c>
      <c r="E480" t="inlineStr">
        <is>
          <t>270715</t>
        </is>
      </c>
      <c r="F480" s="555" t="n">
        <v>46168</v>
      </c>
      <c r="G480" t="n">
        <v>17794</v>
      </c>
      <c r="H480" t="inlineStr">
        <is>
          <t>VINHO BRANCO JAJA DE JAU SAUVIGNON BLANC 750ML</t>
        </is>
      </c>
      <c r="I480" t="inlineStr">
        <is>
          <t>BEBIDAS</t>
        </is>
      </c>
      <c r="J480" t="n">
        <v>6</v>
      </c>
      <c r="K480" t="inlineStr">
        <is>
          <t>GR</t>
        </is>
      </c>
      <c r="L480" t="n">
        <v>405.6</v>
      </c>
      <c r="M480" t="n">
        <v>67.59999999999999</v>
      </c>
      <c r="N480" t="inlineStr">
        <is>
          <t>BEBIDAS</t>
        </is>
      </c>
      <c r="O480" t="inlineStr">
        <is>
          <t>05/2026</t>
        </is>
      </c>
    </row>
    <row r="481">
      <c r="A481" t="n">
        <v>236679</v>
      </c>
      <c r="B481" t="n">
        <v>128</v>
      </c>
      <c r="C481" t="inlineStr">
        <is>
          <t>Love Cabaret</t>
        </is>
      </c>
      <c r="D481" t="inlineStr">
        <is>
          <t>CECILIA TSUYACO ARAKI SILVA LTDA</t>
        </is>
      </c>
      <c r="E481" t="inlineStr">
        <is>
          <t>392252</t>
        </is>
      </c>
      <c r="F481" s="555" t="n">
        <v>46163</v>
      </c>
      <c r="G481" t="n">
        <v>19759</v>
      </c>
      <c r="H481" t="inlineStr">
        <is>
          <t>LARANJA BAHIA KG</t>
        </is>
      </c>
      <c r="I481" t="inlineStr">
        <is>
          <t>ALIMENTOS</t>
        </is>
      </c>
      <c r="J481" t="n">
        <v>10</v>
      </c>
      <c r="K481" t="inlineStr">
        <is>
          <t>KG</t>
        </is>
      </c>
      <c r="L481" t="n">
        <v>95</v>
      </c>
      <c r="M481" t="n">
        <v>9.5</v>
      </c>
      <c r="N481" t="inlineStr">
        <is>
          <t>ALIMENTOS</t>
        </is>
      </c>
      <c r="O481" t="inlineStr">
        <is>
          <t>05/2026</t>
        </is>
      </c>
    </row>
    <row r="482">
      <c r="A482" t="n">
        <v>236679</v>
      </c>
      <c r="B482" t="n">
        <v>128</v>
      </c>
      <c r="C482" t="inlineStr">
        <is>
          <t>Love Cabaret</t>
        </is>
      </c>
      <c r="D482" t="inlineStr">
        <is>
          <t>CECILIA TSUYACO ARAKI SILVA LTDA</t>
        </is>
      </c>
      <c r="E482" t="inlineStr">
        <is>
          <t>392252</t>
        </is>
      </c>
      <c r="F482" s="555" t="n">
        <v>46163</v>
      </c>
      <c r="G482" t="n">
        <v>19476</v>
      </c>
      <c r="H482" t="inlineStr">
        <is>
          <t>MANJERICAO KG</t>
        </is>
      </c>
      <c r="I482" t="inlineStr">
        <is>
          <t>ALIMENTOS</t>
        </is>
      </c>
      <c r="J482" t="n">
        <v>0.1</v>
      </c>
      <c r="K482" t="inlineStr">
        <is>
          <t>KG</t>
        </is>
      </c>
      <c r="L482" t="n">
        <v>6.5</v>
      </c>
      <c r="M482" t="n">
        <v>65</v>
      </c>
      <c r="N482" t="inlineStr">
        <is>
          <t>ALIMENTOS</t>
        </is>
      </c>
      <c r="O482" t="inlineStr">
        <is>
          <t>05/2026</t>
        </is>
      </c>
    </row>
    <row r="483">
      <c r="A483" t="n">
        <v>236679</v>
      </c>
      <c r="B483" t="n">
        <v>128</v>
      </c>
      <c r="C483" t="inlineStr">
        <is>
          <t>Love Cabaret</t>
        </is>
      </c>
      <c r="D483" t="inlineStr">
        <is>
          <t>CECILIA TSUYACO ARAKI SILVA LTDA</t>
        </is>
      </c>
      <c r="E483" t="inlineStr">
        <is>
          <t>392252</t>
        </is>
      </c>
      <c r="F483" s="555" t="n">
        <v>46163</v>
      </c>
      <c r="G483" t="n">
        <v>19502</v>
      </c>
      <c r="H483" t="inlineStr">
        <is>
          <t>ALFACE CRESPA ROXA KG</t>
        </is>
      </c>
      <c r="I483" t="inlineStr">
        <is>
          <t>ALIMENTOS</t>
        </is>
      </c>
      <c r="J483" t="n">
        <v>1</v>
      </c>
      <c r="K483" t="inlineStr">
        <is>
          <t>KG</t>
        </is>
      </c>
      <c r="L483" t="n">
        <v>13.5</v>
      </c>
      <c r="M483" t="n">
        <v>13.5</v>
      </c>
      <c r="N483" t="inlineStr">
        <is>
          <t>ALIMENTOS</t>
        </is>
      </c>
      <c r="O483" t="inlineStr">
        <is>
          <t>05/2026</t>
        </is>
      </c>
    </row>
    <row r="484">
      <c r="A484" t="n">
        <v>236679</v>
      </c>
      <c r="B484" t="n">
        <v>128</v>
      </c>
      <c r="C484" t="inlineStr">
        <is>
          <t>Love Cabaret</t>
        </is>
      </c>
      <c r="D484" t="inlineStr">
        <is>
          <t>CECILIA TSUYACO ARAKI SILVA LTDA</t>
        </is>
      </c>
      <c r="E484" t="inlineStr">
        <is>
          <t>392252</t>
        </is>
      </c>
      <c r="F484" s="555" t="n">
        <v>46163</v>
      </c>
      <c r="G484" t="n">
        <v>23113</v>
      </c>
      <c r="H484" t="inlineStr">
        <is>
          <t>SALSA KG</t>
        </is>
      </c>
      <c r="I484" t="inlineStr">
        <is>
          <t>ALIMENTOS</t>
        </is>
      </c>
      <c r="J484" t="n">
        <v>0.4</v>
      </c>
      <c r="K484" t="inlineStr">
        <is>
          <t>KG</t>
        </is>
      </c>
      <c r="L484" t="n">
        <v>5.2</v>
      </c>
      <c r="M484" t="n">
        <v>13</v>
      </c>
      <c r="N484" t="inlineStr">
        <is>
          <t>ALIMENTOS</t>
        </is>
      </c>
      <c r="O484" t="inlineStr">
        <is>
          <t>05/2026</t>
        </is>
      </c>
    </row>
    <row r="485">
      <c r="A485" t="n">
        <v>236679</v>
      </c>
      <c r="B485" t="n">
        <v>128</v>
      </c>
      <c r="C485" t="inlineStr">
        <is>
          <t>Love Cabaret</t>
        </is>
      </c>
      <c r="D485" t="inlineStr">
        <is>
          <t>CECILIA TSUYACO ARAKI SILVA LTDA</t>
        </is>
      </c>
      <c r="E485" t="inlineStr">
        <is>
          <t>392252</t>
        </is>
      </c>
      <c r="F485" s="555" t="n">
        <v>46163</v>
      </c>
      <c r="G485" t="n">
        <v>23359</v>
      </c>
      <c r="H485" t="inlineStr">
        <is>
          <t>LIMAO TAHITI KG</t>
        </is>
      </c>
      <c r="I485" t="inlineStr">
        <is>
          <t>ALIMENTOS</t>
        </is>
      </c>
      <c r="J485" t="n">
        <v>10</v>
      </c>
      <c r="K485" t="inlineStr">
        <is>
          <t>KG</t>
        </is>
      </c>
      <c r="L485" t="n">
        <v>22</v>
      </c>
      <c r="M485" t="n">
        <v>2.2</v>
      </c>
      <c r="N485" t="inlineStr">
        <is>
          <t>ALIMENTOS</t>
        </is>
      </c>
      <c r="O485" t="inlineStr">
        <is>
          <t>05/2026</t>
        </is>
      </c>
    </row>
    <row r="486">
      <c r="A486" t="n">
        <v>236678</v>
      </c>
      <c r="B486" t="n">
        <v>128</v>
      </c>
      <c r="C486" t="inlineStr">
        <is>
          <t>Love Cabaret</t>
        </is>
      </c>
      <c r="D486" t="inlineStr">
        <is>
          <t>DISTRIBUIDORA DPRO LTDA</t>
        </is>
      </c>
      <c r="E486" t="inlineStr">
        <is>
          <t>392459</t>
        </is>
      </c>
      <c r="F486" s="555" t="n">
        <v>46163</v>
      </c>
      <c r="G486" t="n">
        <v>27356</v>
      </c>
      <c r="H486" t="inlineStr">
        <is>
          <t>ESFREGAO MOP GIRATORIO</t>
        </is>
      </c>
      <c r="J486" t="n">
        <v>4</v>
      </c>
      <c r="K486" t="inlineStr">
        <is>
          <t>UNIDADE</t>
        </is>
      </c>
      <c r="L486" t="n">
        <v>316.56</v>
      </c>
      <c r="M486" t="n">
        <v>79.14</v>
      </c>
      <c r="O486" t="inlineStr">
        <is>
          <t>05/2026</t>
        </is>
      </c>
    </row>
    <row r="487">
      <c r="A487" t="n">
        <v>236677</v>
      </c>
      <c r="B487" t="n">
        <v>128</v>
      </c>
      <c r="C487" t="inlineStr">
        <is>
          <t>Love Cabaret</t>
        </is>
      </c>
      <c r="D487" t="inlineStr">
        <is>
          <t>CECILIA TSUYACO ARAKI SILVA LTDA</t>
        </is>
      </c>
      <c r="E487" t="inlineStr">
        <is>
          <t>392430</t>
        </is>
      </c>
      <c r="F487" s="555" t="n">
        <v>46167</v>
      </c>
      <c r="G487" t="n">
        <v>19485</v>
      </c>
      <c r="H487" t="inlineStr">
        <is>
          <t>ENDRO DILL KG</t>
        </is>
      </c>
      <c r="I487" t="inlineStr">
        <is>
          <t>ALIMENTOS</t>
        </is>
      </c>
      <c r="J487" t="n">
        <v>0.1</v>
      </c>
      <c r="K487" t="inlineStr">
        <is>
          <t>KG</t>
        </is>
      </c>
      <c r="L487" t="n">
        <v>6</v>
      </c>
      <c r="M487" t="n">
        <v>60</v>
      </c>
      <c r="N487" t="inlineStr">
        <is>
          <t>ALIMENTOS</t>
        </is>
      </c>
      <c r="O487" t="inlineStr">
        <is>
          <t>05/2026</t>
        </is>
      </c>
    </row>
    <row r="488">
      <c r="A488" t="n">
        <v>236677</v>
      </c>
      <c r="B488" t="n">
        <v>128</v>
      </c>
      <c r="C488" t="inlineStr">
        <is>
          <t>Love Cabaret</t>
        </is>
      </c>
      <c r="D488" t="inlineStr">
        <is>
          <t>CECILIA TSUYACO ARAKI SILVA LTDA</t>
        </is>
      </c>
      <c r="E488" t="inlineStr">
        <is>
          <t>392430</t>
        </is>
      </c>
      <c r="F488" s="555" t="n">
        <v>46167</v>
      </c>
      <c r="G488" t="n">
        <v>19472</v>
      </c>
      <c r="H488" t="inlineStr">
        <is>
          <t>RUCULA KG</t>
        </is>
      </c>
      <c r="I488" t="inlineStr">
        <is>
          <t>ALIMENTOS</t>
        </is>
      </c>
      <c r="J488" t="n">
        <v>1</v>
      </c>
      <c r="K488" t="inlineStr">
        <is>
          <t>KG</t>
        </is>
      </c>
      <c r="L488" t="n">
        <v>20</v>
      </c>
      <c r="M488" t="n">
        <v>20</v>
      </c>
      <c r="N488" t="inlineStr">
        <is>
          <t>ALIMENTOS</t>
        </is>
      </c>
      <c r="O488" t="inlineStr">
        <is>
          <t>05/2026</t>
        </is>
      </c>
    </row>
    <row r="489">
      <c r="A489" t="n">
        <v>236677</v>
      </c>
      <c r="B489" t="n">
        <v>128</v>
      </c>
      <c r="C489" t="inlineStr">
        <is>
          <t>Love Cabaret</t>
        </is>
      </c>
      <c r="D489" t="inlineStr">
        <is>
          <t>CECILIA TSUYACO ARAKI SILVA LTDA</t>
        </is>
      </c>
      <c r="E489" t="inlineStr">
        <is>
          <t>392430</t>
        </is>
      </c>
      <c r="F489" s="555" t="n">
        <v>46167</v>
      </c>
      <c r="G489" t="n">
        <v>19617</v>
      </c>
      <c r="H489" t="inlineStr">
        <is>
          <t>COENTRO KG</t>
        </is>
      </c>
      <c r="I489" t="inlineStr">
        <is>
          <t>ALIMENTOS</t>
        </is>
      </c>
      <c r="J489" t="n">
        <v>0.3</v>
      </c>
      <c r="K489" t="inlineStr">
        <is>
          <t>KG</t>
        </is>
      </c>
      <c r="L489" t="n">
        <v>9</v>
      </c>
      <c r="M489" t="n">
        <v>30</v>
      </c>
      <c r="N489" t="inlineStr">
        <is>
          <t>ALIMENTOS</t>
        </is>
      </c>
      <c r="O489" t="inlineStr">
        <is>
          <t>05/2026</t>
        </is>
      </c>
    </row>
    <row r="490">
      <c r="A490" t="n">
        <v>236677</v>
      </c>
      <c r="B490" t="n">
        <v>128</v>
      </c>
      <c r="C490" t="inlineStr">
        <is>
          <t>Love Cabaret</t>
        </is>
      </c>
      <c r="D490" t="inlineStr">
        <is>
          <t>CECILIA TSUYACO ARAKI SILVA LTDA</t>
        </is>
      </c>
      <c r="E490" t="inlineStr">
        <is>
          <t>392430</t>
        </is>
      </c>
      <c r="F490" s="555" t="n">
        <v>46167</v>
      </c>
      <c r="G490" t="n">
        <v>19476</v>
      </c>
      <c r="H490" t="inlineStr">
        <is>
          <t>MANJERICAO KG</t>
        </is>
      </c>
      <c r="I490" t="inlineStr">
        <is>
          <t>ALIMENTOS</t>
        </is>
      </c>
      <c r="J490" t="n">
        <v>0.2</v>
      </c>
      <c r="K490" t="inlineStr">
        <is>
          <t>KG</t>
        </is>
      </c>
      <c r="L490" t="n">
        <v>13</v>
      </c>
      <c r="M490" t="n">
        <v>65</v>
      </c>
      <c r="N490" t="inlineStr">
        <is>
          <t>ALIMENTOS</t>
        </is>
      </c>
      <c r="O490" t="inlineStr">
        <is>
          <t>05/2026</t>
        </is>
      </c>
    </row>
    <row r="491">
      <c r="A491" t="n">
        <v>236677</v>
      </c>
      <c r="B491" t="n">
        <v>128</v>
      </c>
      <c r="C491" t="inlineStr">
        <is>
          <t>Love Cabaret</t>
        </is>
      </c>
      <c r="D491" t="inlineStr">
        <is>
          <t>CECILIA TSUYACO ARAKI SILVA LTDA</t>
        </is>
      </c>
      <c r="E491" t="inlineStr">
        <is>
          <t>392430</t>
        </is>
      </c>
      <c r="F491" s="555" t="n">
        <v>46167</v>
      </c>
      <c r="G491" t="n">
        <v>19488</v>
      </c>
      <c r="H491" t="inlineStr">
        <is>
          <t>CEBOLINHA KG</t>
        </is>
      </c>
      <c r="I491" t="inlineStr">
        <is>
          <t>ALIMENTOS</t>
        </is>
      </c>
      <c r="J491" t="n">
        <v>0.3</v>
      </c>
      <c r="K491" t="inlineStr">
        <is>
          <t>KG</t>
        </is>
      </c>
      <c r="L491" t="n">
        <v>3.9</v>
      </c>
      <c r="M491" t="n">
        <v>13</v>
      </c>
      <c r="N491" t="inlineStr">
        <is>
          <t>ALIMENTOS</t>
        </is>
      </c>
      <c r="O491" t="inlineStr">
        <is>
          <t>05/2026</t>
        </is>
      </c>
    </row>
    <row r="492">
      <c r="A492" t="n">
        <v>236677</v>
      </c>
      <c r="B492" t="n">
        <v>128</v>
      </c>
      <c r="C492" t="inlineStr">
        <is>
          <t>Love Cabaret</t>
        </is>
      </c>
      <c r="D492" t="inlineStr">
        <is>
          <t>CECILIA TSUYACO ARAKI SILVA LTDA</t>
        </is>
      </c>
      <c r="E492" t="inlineStr">
        <is>
          <t>392430</t>
        </is>
      </c>
      <c r="F492" s="555" t="n">
        <v>46167</v>
      </c>
      <c r="G492" t="n">
        <v>19509</v>
      </c>
      <c r="H492" t="inlineStr">
        <is>
          <t>ACELGA KG</t>
        </is>
      </c>
      <c r="I492" t="inlineStr">
        <is>
          <t>ALIMENTOS</t>
        </is>
      </c>
      <c r="J492" t="n">
        <v>2</v>
      </c>
      <c r="K492" t="inlineStr">
        <is>
          <t>KG</t>
        </is>
      </c>
      <c r="L492" t="n">
        <v>9.6</v>
      </c>
      <c r="M492" t="n">
        <v>4.8</v>
      </c>
      <c r="N492" t="inlineStr">
        <is>
          <t>ALIMENTOS</t>
        </is>
      </c>
      <c r="O492" t="inlineStr">
        <is>
          <t>05/2026</t>
        </is>
      </c>
    </row>
    <row r="493">
      <c r="A493" t="n">
        <v>236677</v>
      </c>
      <c r="B493" t="n">
        <v>128</v>
      </c>
      <c r="C493" t="inlineStr">
        <is>
          <t>Love Cabaret</t>
        </is>
      </c>
      <c r="D493" t="inlineStr">
        <is>
          <t>CECILIA TSUYACO ARAKI SILVA LTDA</t>
        </is>
      </c>
      <c r="E493" t="inlineStr">
        <is>
          <t>392430</t>
        </is>
      </c>
      <c r="F493" s="555" t="n">
        <v>46167</v>
      </c>
      <c r="G493" t="n">
        <v>23113</v>
      </c>
      <c r="H493" t="inlineStr">
        <is>
          <t>SALSA KG</t>
        </is>
      </c>
      <c r="I493" t="inlineStr">
        <is>
          <t>ALIMENTOS</t>
        </is>
      </c>
      <c r="J493" t="n">
        <v>0.5</v>
      </c>
      <c r="K493" t="inlineStr">
        <is>
          <t>KG</t>
        </is>
      </c>
      <c r="L493" t="n">
        <v>7</v>
      </c>
      <c r="M493" t="n">
        <v>14</v>
      </c>
      <c r="N493" t="inlineStr">
        <is>
          <t>ALIMENTOS</t>
        </is>
      </c>
      <c r="O493" t="inlineStr">
        <is>
          <t>05/2026</t>
        </is>
      </c>
    </row>
    <row r="494">
      <c r="A494" t="n">
        <v>236677</v>
      </c>
      <c r="B494" t="n">
        <v>128</v>
      </c>
      <c r="C494" t="inlineStr">
        <is>
          <t>Love Cabaret</t>
        </is>
      </c>
      <c r="D494" t="inlineStr">
        <is>
          <t>CECILIA TSUYACO ARAKI SILVA LTDA</t>
        </is>
      </c>
      <c r="E494" t="inlineStr">
        <is>
          <t>392430</t>
        </is>
      </c>
      <c r="F494" s="555" t="n">
        <v>46167</v>
      </c>
      <c r="G494" t="n">
        <v>19480</v>
      </c>
      <c r="H494" t="inlineStr">
        <is>
          <t>HORTELA HIDROPONICA KG</t>
        </is>
      </c>
      <c r="I494" t="inlineStr">
        <is>
          <t>ALIMENTOS</t>
        </is>
      </c>
      <c r="J494" t="n">
        <v>0.4</v>
      </c>
      <c r="K494" t="inlineStr">
        <is>
          <t>KG</t>
        </is>
      </c>
      <c r="L494" t="n">
        <v>6.8</v>
      </c>
      <c r="M494" t="n">
        <v>17</v>
      </c>
      <c r="N494" t="inlineStr">
        <is>
          <t>ALIMENTOS</t>
        </is>
      </c>
      <c r="O494" t="inlineStr">
        <is>
          <t>05/2026</t>
        </is>
      </c>
    </row>
    <row r="495">
      <c r="A495" t="n">
        <v>236677</v>
      </c>
      <c r="B495" t="n">
        <v>128</v>
      </c>
      <c r="C495" t="inlineStr">
        <is>
          <t>Love Cabaret</t>
        </is>
      </c>
      <c r="D495" t="inlineStr">
        <is>
          <t>CECILIA TSUYACO ARAKI SILVA LTDA</t>
        </is>
      </c>
      <c r="E495" t="inlineStr">
        <is>
          <t>392430</t>
        </is>
      </c>
      <c r="F495" s="555" t="n">
        <v>46167</v>
      </c>
      <c r="G495" t="n">
        <v>19502</v>
      </c>
      <c r="H495" t="inlineStr">
        <is>
          <t>ALFACE CRESPA ROXA KG</t>
        </is>
      </c>
      <c r="I495" t="inlineStr">
        <is>
          <t>ALIMENTOS</t>
        </is>
      </c>
      <c r="J495" t="n">
        <v>1</v>
      </c>
      <c r="K495" t="inlineStr">
        <is>
          <t>KG</t>
        </is>
      </c>
      <c r="L495" t="n">
        <v>17</v>
      </c>
      <c r="M495" t="n">
        <v>17</v>
      </c>
      <c r="N495" t="inlineStr">
        <is>
          <t>ALIMENTOS</t>
        </is>
      </c>
      <c r="O495" t="inlineStr">
        <is>
          <t>05/2026</t>
        </is>
      </c>
    </row>
    <row r="496">
      <c r="A496" t="n">
        <v>236676</v>
      </c>
      <c r="B496" t="n">
        <v>128</v>
      </c>
      <c r="C496" t="inlineStr">
        <is>
          <t>Love Cabaret</t>
        </is>
      </c>
      <c r="D496" t="inlineStr">
        <is>
          <t>WPP COMERCIO DE CARNES LTDA</t>
        </is>
      </c>
      <c r="E496" t="inlineStr">
        <is>
          <t>79508</t>
        </is>
      </c>
      <c r="F496" s="555" t="n">
        <v>46168</v>
      </c>
      <c r="G496" t="n">
        <v>18826</v>
      </c>
      <c r="H496" t="inlineStr">
        <is>
          <t>PEITO BOVINO MOIDO KG</t>
        </is>
      </c>
      <c r="I496" t="inlineStr">
        <is>
          <t>ALIMENTOS</t>
        </is>
      </c>
      <c r="J496" t="n">
        <v>10.4</v>
      </c>
      <c r="K496" t="inlineStr">
        <is>
          <t>KG</t>
        </is>
      </c>
      <c r="L496" t="n">
        <v>324.48</v>
      </c>
      <c r="M496" t="n">
        <v>31.2</v>
      </c>
      <c r="N496" t="inlineStr">
        <is>
          <t>ALIMENTOS</t>
        </is>
      </c>
      <c r="O496" t="inlineStr">
        <is>
          <t>05/2026</t>
        </is>
      </c>
    </row>
    <row r="497">
      <c r="A497" t="n">
        <v>236676</v>
      </c>
      <c r="B497" t="n">
        <v>128</v>
      </c>
      <c r="C497" t="inlineStr">
        <is>
          <t>Love Cabaret</t>
        </is>
      </c>
      <c r="D497" t="inlineStr">
        <is>
          <t>WPP COMERCIO DE CARNES LTDA</t>
        </is>
      </c>
      <c r="E497" t="inlineStr">
        <is>
          <t>79508</t>
        </is>
      </c>
      <c r="F497" s="555" t="n">
        <v>46168</v>
      </c>
      <c r="G497" t="n">
        <v>24537</v>
      </c>
      <c r="H497" t="inlineStr">
        <is>
          <t xml:space="preserve">ALCATRA BOVINA MOIDA KG </t>
        </is>
      </c>
      <c r="I497" t="inlineStr">
        <is>
          <t>ALIMENTOS</t>
        </is>
      </c>
      <c r="J497" t="n">
        <v>3.3</v>
      </c>
      <c r="K497" t="inlineStr">
        <is>
          <t>KG</t>
        </is>
      </c>
      <c r="L497" t="n">
        <v>144.87</v>
      </c>
      <c r="M497" t="n">
        <v>43.9</v>
      </c>
      <c r="N497" t="inlineStr">
        <is>
          <t>ALIMENTOS</t>
        </is>
      </c>
      <c r="O497" t="inlineStr">
        <is>
          <t>05/2026</t>
        </is>
      </c>
    </row>
    <row r="498">
      <c r="A498" t="n">
        <v>236676</v>
      </c>
      <c r="B498" t="n">
        <v>128</v>
      </c>
      <c r="C498" t="inlineStr">
        <is>
          <t>Love Cabaret</t>
        </is>
      </c>
      <c r="D498" t="inlineStr">
        <is>
          <t>WPP COMERCIO DE CARNES LTDA</t>
        </is>
      </c>
      <c r="E498" t="inlineStr">
        <is>
          <t>79508</t>
        </is>
      </c>
      <c r="F498" s="555" t="n">
        <v>46168</v>
      </c>
      <c r="G498" t="n">
        <v>19034</v>
      </c>
      <c r="H498" t="inlineStr">
        <is>
          <t>COXA E SOBRECOXA COM OSSO E COM PELE KG</t>
        </is>
      </c>
      <c r="I498" t="inlineStr">
        <is>
          <t>ALIMENTOS</t>
        </is>
      </c>
      <c r="J498" t="n">
        <v>20</v>
      </c>
      <c r="K498" t="inlineStr">
        <is>
          <t>KG</t>
        </is>
      </c>
      <c r="L498" t="n">
        <v>180</v>
      </c>
      <c r="M498" t="n">
        <v>9</v>
      </c>
      <c r="N498" t="inlineStr">
        <is>
          <t>ALIMENTOS</t>
        </is>
      </c>
      <c r="O498" t="inlineStr">
        <is>
          <t>05/2026</t>
        </is>
      </c>
    </row>
    <row r="499">
      <c r="A499" t="n">
        <v>236676</v>
      </c>
      <c r="B499" t="n">
        <v>128</v>
      </c>
      <c r="C499" t="inlineStr">
        <is>
          <t>Love Cabaret</t>
        </is>
      </c>
      <c r="D499" t="inlineStr">
        <is>
          <t>WPP COMERCIO DE CARNES LTDA</t>
        </is>
      </c>
      <c r="E499" t="inlineStr">
        <is>
          <t>79508</t>
        </is>
      </c>
      <c r="F499" s="555" t="n">
        <v>46168</v>
      </c>
      <c r="G499" t="n">
        <v>24404</v>
      </c>
      <c r="H499" t="inlineStr">
        <is>
          <t>PEITO BOVINO KG</t>
        </is>
      </c>
      <c r="I499" t="inlineStr">
        <is>
          <t>ALIMENTOS</t>
        </is>
      </c>
      <c r="J499" t="n">
        <v>14.3</v>
      </c>
      <c r="K499" t="inlineStr">
        <is>
          <t>KG</t>
        </is>
      </c>
      <c r="L499" t="n">
        <v>446.16</v>
      </c>
      <c r="M499" t="n">
        <v>31.2</v>
      </c>
      <c r="N499" t="inlineStr">
        <is>
          <t>ALIMENTOS</t>
        </is>
      </c>
      <c r="O499" t="inlineStr">
        <is>
          <t>05/2026</t>
        </is>
      </c>
    </row>
    <row r="500">
      <c r="A500" t="n">
        <v>236675</v>
      </c>
      <c r="B500" t="n">
        <v>128</v>
      </c>
      <c r="C500" t="inlineStr">
        <is>
          <t>Love Cabaret</t>
        </is>
      </c>
      <c r="D500" t="inlineStr">
        <is>
          <t>WINES4U COMÉRCIO, IMPORTAÇÃO E EXPORTAÇÃO DE VINHOS LTDA</t>
        </is>
      </c>
      <c r="E500" t="inlineStr">
        <is>
          <t>15374</t>
        </is>
      </c>
      <c r="F500" s="555" t="n">
        <v>46161</v>
      </c>
      <c r="G500" t="n">
        <v>25437</v>
      </c>
      <c r="H500" t="inlineStr">
        <is>
          <t>GIGI ROSATO SANGIOVESE 2020 FATORIE PARRI 750ML</t>
        </is>
      </c>
      <c r="I500" t="inlineStr">
        <is>
          <t>BEBIDAS</t>
        </is>
      </c>
      <c r="J500" t="n">
        <v>7</v>
      </c>
      <c r="K500" t="inlineStr">
        <is>
          <t>GR</t>
        </is>
      </c>
      <c r="L500" t="n">
        <v>803.25</v>
      </c>
      <c r="M500" t="n">
        <v>114.75</v>
      </c>
      <c r="N500" t="inlineStr">
        <is>
          <t>BEBIDAS</t>
        </is>
      </c>
      <c r="O500" t="inlineStr">
        <is>
          <t>05/2026</t>
        </is>
      </c>
    </row>
    <row r="501">
      <c r="A501" t="n">
        <v>236674</v>
      </c>
      <c r="B501" t="n">
        <v>128</v>
      </c>
      <c r="C501" t="inlineStr">
        <is>
          <t>Love Cabaret</t>
        </is>
      </c>
      <c r="D501" t="inlineStr">
        <is>
          <t>KING COMERCIO E IMPORTACAO DE BEBIDAS LTDA</t>
        </is>
      </c>
      <c r="E501" t="inlineStr">
        <is>
          <t>127444</t>
        </is>
      </c>
      <c r="F501" s="555" t="n">
        <v>46161</v>
      </c>
      <c r="G501" t="n">
        <v>18242</v>
      </c>
      <c r="H501" t="inlineStr">
        <is>
          <t>TEQUILA DON JULIO BLANCO 750ML</t>
        </is>
      </c>
      <c r="I501" t="inlineStr">
        <is>
          <t>BEBIDAS</t>
        </is>
      </c>
      <c r="J501" t="n">
        <v>6</v>
      </c>
      <c r="K501" t="inlineStr">
        <is>
          <t>GR</t>
        </is>
      </c>
      <c r="L501" t="n">
        <v>1278.54</v>
      </c>
      <c r="M501" t="n">
        <v>213.09</v>
      </c>
      <c r="N501" t="inlineStr">
        <is>
          <t>BEBIDAS</t>
        </is>
      </c>
      <c r="O501" t="inlineStr">
        <is>
          <t>05/2026</t>
        </is>
      </c>
    </row>
    <row r="502">
      <c r="A502" t="n">
        <v>236674</v>
      </c>
      <c r="B502" t="n">
        <v>128</v>
      </c>
      <c r="C502" t="inlineStr">
        <is>
          <t>Love Cabaret</t>
        </is>
      </c>
      <c r="D502" t="inlineStr">
        <is>
          <t>KING COMERCIO E IMPORTACAO DE BEBIDAS LTDA</t>
        </is>
      </c>
      <c r="E502" t="inlineStr">
        <is>
          <t>127444</t>
        </is>
      </c>
      <c r="F502" s="555" t="n">
        <v>46161</v>
      </c>
      <c r="G502" t="n">
        <v>18359</v>
      </c>
      <c r="H502" t="inlineStr">
        <is>
          <t>GIN TANQUERAY 750ML</t>
        </is>
      </c>
      <c r="I502" t="inlineStr">
        <is>
          <t>BEBIDAS</t>
        </is>
      </c>
      <c r="J502" t="n">
        <v>6</v>
      </c>
      <c r="K502" t="inlineStr">
        <is>
          <t>GR</t>
        </is>
      </c>
      <c r="L502" t="n">
        <v>569.4</v>
      </c>
      <c r="M502" t="n">
        <v>94.90000000000001</v>
      </c>
      <c r="N502" t="inlineStr">
        <is>
          <t>BEBIDAS</t>
        </is>
      </c>
      <c r="O502" t="inlineStr">
        <is>
          <t>05/2026</t>
        </is>
      </c>
    </row>
    <row r="503">
      <c r="A503" t="n">
        <v>236638</v>
      </c>
      <c r="B503" t="n">
        <v>128</v>
      </c>
      <c r="C503" t="inlineStr">
        <is>
          <t>Love Cabaret</t>
        </is>
      </c>
      <c r="D503" t="inlineStr">
        <is>
          <t>AURORA ALVORADA ESTACIONAMENTO E LANCHONETE LTDA</t>
        </is>
      </c>
      <c r="E503" t="inlineStr">
        <is>
          <t>40269</t>
        </is>
      </c>
      <c r="F503" s="555" t="n">
        <v>46176</v>
      </c>
      <c r="G503" t="n">
        <v>24674</v>
      </c>
      <c r="H503" t="inlineStr">
        <is>
          <t>MINI PAO FRANCES KG</t>
        </is>
      </c>
      <c r="I503" t="inlineStr">
        <is>
          <t>ALIMENTOS</t>
        </is>
      </c>
      <c r="J503" t="n">
        <v>12.58</v>
      </c>
      <c r="K503" t="inlineStr">
        <is>
          <t>KG</t>
        </is>
      </c>
      <c r="L503" t="n">
        <v>283.05</v>
      </c>
      <c r="M503" t="n">
        <v>22.5</v>
      </c>
      <c r="N503" t="inlineStr">
        <is>
          <t>ALIMENTOS</t>
        </is>
      </c>
      <c r="O503" t="inlineStr">
        <is>
          <t>06/2026</t>
        </is>
      </c>
    </row>
    <row r="504">
      <c r="A504" t="n">
        <v>235846</v>
      </c>
      <c r="B504" t="n">
        <v>128</v>
      </c>
      <c r="C504" t="inlineStr">
        <is>
          <t>Love Cabaret</t>
        </is>
      </c>
      <c r="D504" t="inlineStr">
        <is>
          <t>DO CHEF DISTRIBUIDORA DE ALIMENTOS LTDA</t>
        </is>
      </c>
      <c r="E504" t="inlineStr">
        <is>
          <t>1818</t>
        </is>
      </c>
      <c r="F504" s="555" t="n">
        <v>46163</v>
      </c>
      <c r="G504" t="n">
        <v>25555</v>
      </c>
      <c r="H504" t="inlineStr">
        <is>
          <t>BATATA LAVADA KG</t>
        </is>
      </c>
      <c r="I504" t="inlineStr">
        <is>
          <t>ALIMENTOS</t>
        </is>
      </c>
      <c r="J504" t="n">
        <v>10</v>
      </c>
      <c r="K504" t="inlineStr">
        <is>
          <t>KG</t>
        </is>
      </c>
      <c r="L504" t="n">
        <v>78</v>
      </c>
      <c r="M504" t="n">
        <v>7.8</v>
      </c>
      <c r="N504" t="inlineStr">
        <is>
          <t>ALIMENTOS</t>
        </is>
      </c>
      <c r="O504" t="inlineStr">
        <is>
          <t>05/2026</t>
        </is>
      </c>
    </row>
    <row r="505">
      <c r="A505" t="n">
        <v>235846</v>
      </c>
      <c r="B505" t="n">
        <v>128</v>
      </c>
      <c r="C505" t="inlineStr">
        <is>
          <t>Love Cabaret</t>
        </is>
      </c>
      <c r="D505" t="inlineStr">
        <is>
          <t>DO CHEF DISTRIBUIDORA DE ALIMENTOS LTDA</t>
        </is>
      </c>
      <c r="E505" t="inlineStr">
        <is>
          <t>1818</t>
        </is>
      </c>
      <c r="F505" s="555" t="n">
        <v>46163</v>
      </c>
      <c r="G505" t="n">
        <v>23335</v>
      </c>
      <c r="H505" t="inlineStr">
        <is>
          <t>MORANGO KG</t>
        </is>
      </c>
      <c r="I505" t="inlineStr">
        <is>
          <t>ALIMENTOS</t>
        </is>
      </c>
      <c r="J505" t="n">
        <v>1.5</v>
      </c>
      <c r="K505" t="inlineStr">
        <is>
          <t>KG</t>
        </is>
      </c>
      <c r="L505" t="n">
        <v>42.9</v>
      </c>
      <c r="M505" t="n">
        <v>28.6</v>
      </c>
      <c r="N505" t="inlineStr">
        <is>
          <t>ALIMENTOS</t>
        </is>
      </c>
      <c r="O505" t="inlineStr">
        <is>
          <t>05/2026</t>
        </is>
      </c>
    </row>
    <row r="506">
      <c r="A506" t="n">
        <v>235845</v>
      </c>
      <c r="B506" t="n">
        <v>128</v>
      </c>
      <c r="C506" t="inlineStr">
        <is>
          <t>Love Cabaret</t>
        </is>
      </c>
      <c r="D506" t="inlineStr">
        <is>
          <t>MARIO PEDRO FELICIANO - HORTIFRUTI</t>
        </is>
      </c>
      <c r="E506" t="inlineStr">
        <is>
          <t>477954</t>
        </is>
      </c>
      <c r="F506" s="555" t="n">
        <v>46167</v>
      </c>
      <c r="G506" t="n">
        <v>19589</v>
      </c>
      <c r="H506" t="inlineStr">
        <is>
          <t>PEPINO JAPONES KG</t>
        </is>
      </c>
      <c r="I506" t="inlineStr">
        <is>
          <t>ALIMENTOS</t>
        </is>
      </c>
      <c r="J506" t="n">
        <v>0.4</v>
      </c>
      <c r="K506" t="inlineStr">
        <is>
          <t>KG</t>
        </is>
      </c>
      <c r="L506" t="n">
        <v>4.26</v>
      </c>
      <c r="M506" t="n">
        <v>10.65</v>
      </c>
      <c r="N506" t="inlineStr">
        <is>
          <t>ALIMENTOS</t>
        </is>
      </c>
      <c r="O506" t="inlineStr">
        <is>
          <t>05/2026</t>
        </is>
      </c>
    </row>
    <row r="507">
      <c r="A507" t="n">
        <v>235845</v>
      </c>
      <c r="B507" t="n">
        <v>128</v>
      </c>
      <c r="C507" t="inlineStr">
        <is>
          <t>Love Cabaret</t>
        </is>
      </c>
      <c r="D507" t="inlineStr">
        <is>
          <t>MARIO PEDRO FELICIANO - HORTIFRUTI</t>
        </is>
      </c>
      <c r="E507" t="inlineStr">
        <is>
          <t>477954</t>
        </is>
      </c>
      <c r="F507" s="555" t="n">
        <v>46167</v>
      </c>
      <c r="G507" t="n">
        <v>19532</v>
      </c>
      <c r="H507" t="inlineStr">
        <is>
          <t>TOMATE SALADA ITALIANO KG</t>
        </is>
      </c>
      <c r="I507" t="inlineStr">
        <is>
          <t>ALIMENTOS</t>
        </is>
      </c>
      <c r="J507" t="n">
        <v>3.1</v>
      </c>
      <c r="K507" t="inlineStr">
        <is>
          <t>KG</t>
        </is>
      </c>
      <c r="L507" t="n">
        <v>36.39</v>
      </c>
      <c r="M507" t="n">
        <v>11.73871</v>
      </c>
      <c r="N507" t="inlineStr">
        <is>
          <t>ALIMENTOS</t>
        </is>
      </c>
      <c r="O507" t="inlineStr">
        <is>
          <t>05/2026</t>
        </is>
      </c>
    </row>
    <row r="508">
      <c r="A508" t="n">
        <v>235845</v>
      </c>
      <c r="B508" t="n">
        <v>128</v>
      </c>
      <c r="C508" t="inlineStr">
        <is>
          <t>Love Cabaret</t>
        </is>
      </c>
      <c r="D508" t="inlineStr">
        <is>
          <t>MARIO PEDRO FELICIANO - HORTIFRUTI</t>
        </is>
      </c>
      <c r="E508" t="inlineStr">
        <is>
          <t>477954</t>
        </is>
      </c>
      <c r="F508" s="555" t="n">
        <v>46167</v>
      </c>
      <c r="G508" t="n">
        <v>19527</v>
      </c>
      <c r="H508" t="inlineStr">
        <is>
          <t>VAGEM HOLANDESA KG</t>
        </is>
      </c>
      <c r="I508" t="inlineStr">
        <is>
          <t>ALIMENTOS</t>
        </is>
      </c>
      <c r="J508" t="n">
        <v>1</v>
      </c>
      <c r="K508" t="inlineStr">
        <is>
          <t>KG</t>
        </is>
      </c>
      <c r="L508" t="n">
        <v>31.9</v>
      </c>
      <c r="M508" t="n">
        <v>31.9</v>
      </c>
      <c r="N508" t="inlineStr">
        <is>
          <t>ALIMENTOS</t>
        </is>
      </c>
      <c r="O508" t="inlineStr">
        <is>
          <t>05/2026</t>
        </is>
      </c>
    </row>
    <row r="509">
      <c r="A509" t="n">
        <v>235845</v>
      </c>
      <c r="B509" t="n">
        <v>128</v>
      </c>
      <c r="C509" t="inlineStr">
        <is>
          <t>Love Cabaret</t>
        </is>
      </c>
      <c r="D509" t="inlineStr">
        <is>
          <t>MARIO PEDRO FELICIANO - HORTIFRUTI</t>
        </is>
      </c>
      <c r="E509" t="inlineStr">
        <is>
          <t>477954</t>
        </is>
      </c>
      <c r="F509" s="555" t="n">
        <v>46167</v>
      </c>
      <c r="G509" t="n">
        <v>19477</v>
      </c>
      <c r="H509" t="inlineStr">
        <is>
          <t>MANJERICAO ROXO KG</t>
        </is>
      </c>
      <c r="I509" t="inlineStr">
        <is>
          <t>ALIMENTOS</t>
        </is>
      </c>
      <c r="J509" t="n">
        <v>0.2</v>
      </c>
      <c r="K509" t="inlineStr">
        <is>
          <t>KG</t>
        </is>
      </c>
      <c r="L509" t="n">
        <v>15.95</v>
      </c>
      <c r="M509" t="n">
        <v>79.75</v>
      </c>
      <c r="N509" t="inlineStr">
        <is>
          <t>ALIMENTOS</t>
        </is>
      </c>
      <c r="O509" t="inlineStr">
        <is>
          <t>05/2026</t>
        </is>
      </c>
    </row>
    <row r="510">
      <c r="A510" t="n">
        <v>235844</v>
      </c>
      <c r="B510" t="n">
        <v>128</v>
      </c>
      <c r="C510" t="inlineStr">
        <is>
          <t>Love Cabaret</t>
        </is>
      </c>
      <c r="D510" t="inlineStr">
        <is>
          <t>MARIO PEDRO FELICIANO - HORTIFRUTI</t>
        </is>
      </c>
      <c r="E510" t="inlineStr">
        <is>
          <t>477562</t>
        </is>
      </c>
      <c r="F510" s="555" t="n">
        <v>46163</v>
      </c>
      <c r="G510" t="n">
        <v>24044</v>
      </c>
      <c r="H510" t="inlineStr">
        <is>
          <t>AMORA CONGELADA KG</t>
        </is>
      </c>
      <c r="I510" t="inlineStr">
        <is>
          <t>ALIMENTOS</t>
        </is>
      </c>
      <c r="J510" t="n">
        <v>4</v>
      </c>
      <c r="K510" t="inlineStr">
        <is>
          <t>Kg</t>
        </is>
      </c>
      <c r="L510" t="n">
        <v>72.52</v>
      </c>
      <c r="M510" t="n">
        <v>18.13</v>
      </c>
      <c r="N510" t="inlineStr">
        <is>
          <t>ALIMENTOS</t>
        </is>
      </c>
      <c r="O510" t="inlineStr">
        <is>
          <t>05/2026</t>
        </is>
      </c>
    </row>
    <row r="511">
      <c r="A511" t="n">
        <v>235844</v>
      </c>
      <c r="B511" t="n">
        <v>128</v>
      </c>
      <c r="C511" t="inlineStr">
        <is>
          <t>Love Cabaret</t>
        </is>
      </c>
      <c r="D511" t="inlineStr">
        <is>
          <t>MARIO PEDRO FELICIANO - HORTIFRUTI</t>
        </is>
      </c>
      <c r="E511" t="inlineStr">
        <is>
          <t>477562</t>
        </is>
      </c>
      <c r="F511" s="555" t="n">
        <v>46163</v>
      </c>
      <c r="G511" t="n">
        <v>19589</v>
      </c>
      <c r="H511" t="inlineStr">
        <is>
          <t>PEPINO JAPONES KG</t>
        </is>
      </c>
      <c r="I511" t="inlineStr">
        <is>
          <t>ALIMENTOS</t>
        </is>
      </c>
      <c r="J511" t="n">
        <v>0.49</v>
      </c>
      <c r="K511" t="inlineStr">
        <is>
          <t>KG</t>
        </is>
      </c>
      <c r="L511" t="n">
        <v>5.22</v>
      </c>
      <c r="M511" t="n">
        <v>10.653061</v>
      </c>
      <c r="N511" t="inlineStr">
        <is>
          <t>ALIMENTOS</t>
        </is>
      </c>
      <c r="O511" t="inlineStr">
        <is>
          <t>05/2026</t>
        </is>
      </c>
    </row>
    <row r="512">
      <c r="A512" t="n">
        <v>235844</v>
      </c>
      <c r="B512" t="n">
        <v>128</v>
      </c>
      <c r="C512" t="inlineStr">
        <is>
          <t>Love Cabaret</t>
        </is>
      </c>
      <c r="D512" t="inlineStr">
        <is>
          <t>MARIO PEDRO FELICIANO - HORTIFRUTI</t>
        </is>
      </c>
      <c r="E512" t="inlineStr">
        <is>
          <t>477562</t>
        </is>
      </c>
      <c r="F512" s="555" t="n">
        <v>46163</v>
      </c>
      <c r="G512" t="n">
        <v>19527</v>
      </c>
      <c r="H512" t="inlineStr">
        <is>
          <t>VAGEM HOLANDESA KG</t>
        </is>
      </c>
      <c r="I512" t="inlineStr">
        <is>
          <t>ALIMENTOS</t>
        </is>
      </c>
      <c r="J512" t="n">
        <v>0.7</v>
      </c>
      <c r="K512" t="inlineStr">
        <is>
          <t>KG</t>
        </is>
      </c>
      <c r="L512" t="n">
        <v>22.33</v>
      </c>
      <c r="M512" t="n">
        <v>31.9</v>
      </c>
      <c r="N512" t="inlineStr">
        <is>
          <t>ALIMENTOS</t>
        </is>
      </c>
      <c r="O512" t="inlineStr">
        <is>
          <t>05/2026</t>
        </is>
      </c>
    </row>
    <row r="513">
      <c r="A513" t="n">
        <v>235844</v>
      </c>
      <c r="B513" t="n">
        <v>128</v>
      </c>
      <c r="C513" t="inlineStr">
        <is>
          <t>Love Cabaret</t>
        </is>
      </c>
      <c r="D513" t="inlineStr">
        <is>
          <t>MARIO PEDRO FELICIANO - HORTIFRUTI</t>
        </is>
      </c>
      <c r="E513" t="inlineStr">
        <is>
          <t>477562</t>
        </is>
      </c>
      <c r="F513" s="555" t="n">
        <v>46163</v>
      </c>
      <c r="G513" t="n">
        <v>19477</v>
      </c>
      <c r="H513" t="inlineStr">
        <is>
          <t>MANJERICAO ROXO KG</t>
        </is>
      </c>
      <c r="I513" t="inlineStr">
        <is>
          <t>ALIMENTOS</t>
        </is>
      </c>
      <c r="J513" t="n">
        <v>0.15</v>
      </c>
      <c r="K513" t="inlineStr">
        <is>
          <t>KG</t>
        </is>
      </c>
      <c r="L513" t="n">
        <v>11.96</v>
      </c>
      <c r="M513" t="n">
        <v>79.733333</v>
      </c>
      <c r="N513" t="inlineStr">
        <is>
          <t>ALIMENTOS</t>
        </is>
      </c>
      <c r="O513" t="inlineStr">
        <is>
          <t>05/2026</t>
        </is>
      </c>
    </row>
    <row r="514">
      <c r="A514" t="n">
        <v>235839</v>
      </c>
      <c r="B514" t="n">
        <v>128</v>
      </c>
      <c r="C514" t="inlineStr">
        <is>
          <t>Love Cabaret</t>
        </is>
      </c>
      <c r="D514" t="inlineStr">
        <is>
          <t>AROUMAR DISTRIBUIDORA DE PRODUTOS ALIMENTICIOS LTDA</t>
        </is>
      </c>
      <c r="E514" t="inlineStr">
        <is>
          <t>1061735</t>
        </is>
      </c>
      <c r="F514" s="555" t="n">
        <v>46167</v>
      </c>
      <c r="G514" t="n">
        <v>20301</v>
      </c>
      <c r="H514" t="inlineStr">
        <is>
          <t>ARROZ BRANCO TIPO 1 CAMIL C/5KG</t>
        </is>
      </c>
      <c r="I514" t="inlineStr">
        <is>
          <t>ALIMENTOS</t>
        </is>
      </c>
      <c r="J514" t="n">
        <v>10</v>
      </c>
      <c r="K514" t="inlineStr">
        <is>
          <t>PC</t>
        </is>
      </c>
      <c r="L514" t="n">
        <v>210</v>
      </c>
      <c r="M514" t="n">
        <v>21</v>
      </c>
      <c r="N514" t="inlineStr">
        <is>
          <t>ALIMENTOS</t>
        </is>
      </c>
      <c r="O514" t="inlineStr">
        <is>
          <t>05/2026</t>
        </is>
      </c>
    </row>
    <row r="515">
      <c r="A515" t="n">
        <v>235839</v>
      </c>
      <c r="B515" t="n">
        <v>128</v>
      </c>
      <c r="C515" t="inlineStr">
        <is>
          <t>Love Cabaret</t>
        </is>
      </c>
      <c r="D515" t="inlineStr">
        <is>
          <t>AROUMAR DISTRIBUIDORA DE PRODUTOS ALIMENTICIOS LTDA</t>
        </is>
      </c>
      <c r="E515" t="inlineStr">
        <is>
          <t>1061735</t>
        </is>
      </c>
      <c r="F515" s="555" t="n">
        <v>46167</v>
      </c>
      <c r="G515" t="n">
        <v>20984</v>
      </c>
      <c r="H515" t="inlineStr">
        <is>
          <t>OLEO DE SOJA LIZA C/900ML</t>
        </is>
      </c>
      <c r="I515" t="inlineStr">
        <is>
          <t>ALIMENTOS</t>
        </is>
      </c>
      <c r="J515" t="n">
        <v>24</v>
      </c>
      <c r="K515" t="inlineStr">
        <is>
          <t>FR</t>
        </is>
      </c>
      <c r="L515" t="n">
        <v>195.6</v>
      </c>
      <c r="M515" t="n">
        <v>8.15</v>
      </c>
      <c r="N515" t="inlineStr">
        <is>
          <t>ALIMENTOS</t>
        </is>
      </c>
      <c r="O515" t="inlineStr">
        <is>
          <t>05/2026</t>
        </is>
      </c>
    </row>
    <row r="516">
      <c r="A516" t="n">
        <v>235837</v>
      </c>
      <c r="B516" t="n">
        <v>128</v>
      </c>
      <c r="C516" t="inlineStr">
        <is>
          <t>Love Cabaret</t>
        </is>
      </c>
      <c r="D516" t="inlineStr">
        <is>
          <t xml:space="preserve">LEBANON MARKET CENTER LTDA </t>
        </is>
      </c>
      <c r="E516" t="inlineStr">
        <is>
          <t>155568</t>
        </is>
      </c>
      <c r="F516" s="555" t="n">
        <v>46167</v>
      </c>
      <c r="G516" t="n">
        <v>25885</v>
      </c>
      <c r="H516" t="inlineStr">
        <is>
          <t>PAO FOLHA LIBANES MAXIFOUR C/300G</t>
        </is>
      </c>
      <c r="I516" t="inlineStr">
        <is>
          <t>ALIMENTOS</t>
        </is>
      </c>
      <c r="J516" t="n">
        <v>40</v>
      </c>
      <c r="K516" t="inlineStr">
        <is>
          <t>PT</t>
        </is>
      </c>
      <c r="L516" t="n">
        <v>364</v>
      </c>
      <c r="M516" t="n">
        <v>9.1</v>
      </c>
      <c r="N516" t="inlineStr">
        <is>
          <t>ALIMENTOS</t>
        </is>
      </c>
      <c r="O516" t="inlineStr">
        <is>
          <t>05/2026</t>
        </is>
      </c>
    </row>
    <row r="517">
      <c r="A517" t="n">
        <v>235835</v>
      </c>
      <c r="B517" t="n">
        <v>128</v>
      </c>
      <c r="C517" t="inlineStr">
        <is>
          <t>Love Cabaret</t>
        </is>
      </c>
      <c r="D517" t="inlineStr">
        <is>
          <t>DO CHEF DISTRIBUIDORA DE ALIMENTOS LTDA</t>
        </is>
      </c>
      <c r="E517" t="inlineStr">
        <is>
          <t>1863</t>
        </is>
      </c>
      <c r="F517" s="555" t="n">
        <v>46167</v>
      </c>
      <c r="G517" t="n">
        <v>25555</v>
      </c>
      <c r="H517" t="inlineStr">
        <is>
          <t>BATATA LAVADA KG</t>
        </is>
      </c>
      <c r="I517" t="inlineStr">
        <is>
          <t>ALIMENTOS</t>
        </is>
      </c>
      <c r="J517" t="n">
        <v>12</v>
      </c>
      <c r="K517" t="inlineStr">
        <is>
          <t>KG</t>
        </is>
      </c>
      <c r="L517" t="n">
        <v>74.88</v>
      </c>
      <c r="M517" t="n">
        <v>6.24</v>
      </c>
      <c r="N517" t="inlineStr">
        <is>
          <t>ALIMENTOS</t>
        </is>
      </c>
      <c r="O517" t="inlineStr">
        <is>
          <t>05/2026</t>
        </is>
      </c>
    </row>
    <row r="518">
      <c r="A518" t="n">
        <v>235835</v>
      </c>
      <c r="B518" t="n">
        <v>128</v>
      </c>
      <c r="C518" t="inlineStr">
        <is>
          <t>Love Cabaret</t>
        </is>
      </c>
      <c r="D518" t="inlineStr">
        <is>
          <t>DO CHEF DISTRIBUIDORA DE ALIMENTOS LTDA</t>
        </is>
      </c>
      <c r="E518" t="inlineStr">
        <is>
          <t>1863</t>
        </is>
      </c>
      <c r="F518" s="555" t="n">
        <v>46167</v>
      </c>
      <c r="G518" t="n">
        <v>25591</v>
      </c>
      <c r="H518" t="inlineStr">
        <is>
          <t>UVA VITORIA SEM CAROCO KG</t>
        </is>
      </c>
      <c r="I518" t="inlineStr">
        <is>
          <t>ALIMENTOS</t>
        </is>
      </c>
      <c r="J518" t="n">
        <v>3</v>
      </c>
      <c r="K518" t="inlineStr">
        <is>
          <t>KG</t>
        </is>
      </c>
      <c r="L518" t="n">
        <v>62.4</v>
      </c>
      <c r="M518" t="n">
        <v>20.8</v>
      </c>
      <c r="N518" t="inlineStr">
        <is>
          <t>ALIMENTOS</t>
        </is>
      </c>
      <c r="O518" t="inlineStr">
        <is>
          <t>05/2026</t>
        </is>
      </c>
    </row>
    <row r="519">
      <c r="A519" t="n">
        <v>235835</v>
      </c>
      <c r="B519" t="n">
        <v>128</v>
      </c>
      <c r="C519" t="inlineStr">
        <is>
          <t>Love Cabaret</t>
        </is>
      </c>
      <c r="D519" t="inlineStr">
        <is>
          <t>DO CHEF DISTRIBUIDORA DE ALIMENTOS LTDA</t>
        </is>
      </c>
      <c r="E519" t="inlineStr">
        <is>
          <t>1863</t>
        </is>
      </c>
      <c r="F519" s="555" t="n">
        <v>46167</v>
      </c>
      <c r="G519" t="n">
        <v>24509</v>
      </c>
      <c r="H519" t="inlineStr">
        <is>
          <t>CEBOLA BRANCA KG</t>
        </is>
      </c>
      <c r="I519" t="inlineStr">
        <is>
          <t>ALIMENTOS</t>
        </is>
      </c>
      <c r="J519" t="n">
        <v>5</v>
      </c>
      <c r="K519" t="inlineStr">
        <is>
          <t>KG</t>
        </is>
      </c>
      <c r="L519" t="n">
        <v>22.75</v>
      </c>
      <c r="M519" t="n">
        <v>4.55</v>
      </c>
      <c r="N519" t="inlineStr">
        <is>
          <t>ALIMENTOS</t>
        </is>
      </c>
      <c r="O519" t="inlineStr">
        <is>
          <t>05/2026</t>
        </is>
      </c>
    </row>
    <row r="520">
      <c r="A520" t="n">
        <v>235835</v>
      </c>
      <c r="B520" t="n">
        <v>128</v>
      </c>
      <c r="C520" t="inlineStr">
        <is>
          <t>Love Cabaret</t>
        </is>
      </c>
      <c r="D520" t="inlineStr">
        <is>
          <t>DO CHEF DISTRIBUIDORA DE ALIMENTOS LTDA</t>
        </is>
      </c>
      <c r="E520" t="inlineStr">
        <is>
          <t>1863</t>
        </is>
      </c>
      <c r="F520" s="555" t="n">
        <v>46167</v>
      </c>
      <c r="G520" t="n">
        <v>23377</v>
      </c>
      <c r="H520" t="inlineStr">
        <is>
          <t>CAMBUCI CONGELADO KG</t>
        </is>
      </c>
      <c r="I520" t="inlineStr">
        <is>
          <t>ALIMENTOS</t>
        </is>
      </c>
      <c r="J520" t="n">
        <v>6</v>
      </c>
      <c r="K520" t="inlineStr">
        <is>
          <t>KG</t>
        </is>
      </c>
      <c r="L520" t="n">
        <v>192</v>
      </c>
      <c r="M520" t="n">
        <v>32</v>
      </c>
      <c r="N520" t="inlineStr">
        <is>
          <t>ALIMENTOS</t>
        </is>
      </c>
      <c r="O520" t="inlineStr">
        <is>
          <t>05/2026</t>
        </is>
      </c>
    </row>
    <row r="521">
      <c r="A521" t="n">
        <v>235833</v>
      </c>
      <c r="B521" t="n">
        <v>128</v>
      </c>
      <c r="C521" t="inlineStr">
        <is>
          <t>Love Cabaret</t>
        </is>
      </c>
      <c r="D521" t="inlineStr">
        <is>
          <t xml:space="preserve">COMERCIAL IMPORTADORA E EXPORTADORA METAPUNTO LTDA </t>
        </is>
      </c>
      <c r="E521" t="inlineStr">
        <is>
          <t>44977</t>
        </is>
      </c>
      <c r="F521" s="555" t="n">
        <v>46168</v>
      </c>
      <c r="G521" t="n">
        <v>20932</v>
      </c>
      <c r="H521" t="inlineStr">
        <is>
          <t>CHOCOLATE AO LEITE GOTAS SICAO 2,1KG UN</t>
        </is>
      </c>
      <c r="I521" t="inlineStr">
        <is>
          <t>ALIMENTOS</t>
        </is>
      </c>
      <c r="J521" t="n">
        <v>3</v>
      </c>
      <c r="K521" t="inlineStr">
        <is>
          <t>UN</t>
        </is>
      </c>
      <c r="L521" t="n">
        <v>497.7</v>
      </c>
      <c r="M521" t="n">
        <v>165.9</v>
      </c>
      <c r="N521" t="inlineStr">
        <is>
          <t>ALIMENTOS</t>
        </is>
      </c>
      <c r="O521" t="inlineStr">
        <is>
          <t>05/2026</t>
        </is>
      </c>
    </row>
    <row r="522">
      <c r="A522" t="n">
        <v>235832</v>
      </c>
      <c r="B522" t="n">
        <v>128</v>
      </c>
      <c r="C522" t="inlineStr">
        <is>
          <t>Love Cabaret</t>
        </is>
      </c>
      <c r="D522" t="inlineStr">
        <is>
          <t>HORTIFRUTI CIUFFI LTDA</t>
        </is>
      </c>
      <c r="E522" t="inlineStr">
        <is>
          <t>31942</t>
        </is>
      </c>
      <c r="F522" s="555" t="n">
        <v>46167</v>
      </c>
      <c r="G522" t="n">
        <v>29205</v>
      </c>
      <c r="H522" t="inlineStr">
        <is>
          <t xml:space="preserve">BATATA BARRACA GRAUDA </t>
        </is>
      </c>
      <c r="I522" t="inlineStr">
        <is>
          <t>ALIMENTOS</t>
        </is>
      </c>
      <c r="J522" t="n">
        <v>15</v>
      </c>
      <c r="K522" t="inlineStr">
        <is>
          <t>KG</t>
        </is>
      </c>
      <c r="L522" t="n">
        <v>115.5</v>
      </c>
      <c r="M522" t="n">
        <v>7.7</v>
      </c>
      <c r="N522" t="inlineStr">
        <is>
          <t>ALIMENTOS</t>
        </is>
      </c>
      <c r="O522" t="inlineStr">
        <is>
          <t>05/2026</t>
        </is>
      </c>
    </row>
    <row r="523">
      <c r="A523" t="n">
        <v>235831</v>
      </c>
      <c r="B523" t="n">
        <v>128</v>
      </c>
      <c r="C523" t="inlineStr">
        <is>
          <t>Love Cabaret</t>
        </is>
      </c>
      <c r="D523" t="inlineStr">
        <is>
          <t xml:space="preserve">LATICINIOS FIOR DITALIA LTDA </t>
        </is>
      </c>
      <c r="E523" t="inlineStr">
        <is>
          <t>44597</t>
        </is>
      </c>
      <c r="F523" s="555" t="n">
        <v>46167</v>
      </c>
      <c r="G523" t="n">
        <v>25288</v>
      </c>
      <c r="H523" t="inlineStr">
        <is>
          <t>BURRATA 110G C/5 DE 550 GR UN</t>
        </is>
      </c>
      <c r="I523" t="inlineStr">
        <is>
          <t>ALIMENTOS</t>
        </is>
      </c>
      <c r="J523" t="n">
        <v>4</v>
      </c>
      <c r="K523" t="inlineStr">
        <is>
          <t>UN</t>
        </is>
      </c>
      <c r="L523" t="n">
        <v>261.4</v>
      </c>
      <c r="M523" t="n">
        <v>65.34999999999999</v>
      </c>
      <c r="N523" t="inlineStr">
        <is>
          <t>ALIMENTOS</t>
        </is>
      </c>
      <c r="O523" t="inlineStr">
        <is>
          <t>05/2026</t>
        </is>
      </c>
    </row>
    <row r="524">
      <c r="A524" t="n">
        <v>235829</v>
      </c>
      <c r="B524" t="n">
        <v>128</v>
      </c>
      <c r="C524" t="inlineStr">
        <is>
          <t>Love Cabaret</t>
        </is>
      </c>
      <c r="D524" t="inlineStr">
        <is>
          <t>DEOLINDA DOS SANTOS FREITAS</t>
        </is>
      </c>
      <c r="E524" t="inlineStr">
        <is>
          <t>2611</t>
        </is>
      </c>
      <c r="F524" s="555" t="n">
        <v>46160</v>
      </c>
      <c r="G524" t="n">
        <v>21423</v>
      </c>
      <c r="H524" t="inlineStr">
        <is>
          <t>SACO DE LIXO 100L BL PRETO GROSSO 95X120 4K UN</t>
        </is>
      </c>
      <c r="I524" t="inlineStr">
        <is>
          <t>DESCARTAVEIS/HIGIENE E LIMPEZA</t>
        </is>
      </c>
      <c r="J524" t="n">
        <v>6</v>
      </c>
      <c r="K524" t="inlineStr">
        <is>
          <t>PACOTE</t>
        </is>
      </c>
      <c r="L524" t="n">
        <v>198.6</v>
      </c>
      <c r="M524" t="n">
        <v>33.1</v>
      </c>
      <c r="N524" t="inlineStr">
        <is>
          <t>DESCARTAVEIS</t>
        </is>
      </c>
      <c r="O524" t="inlineStr">
        <is>
          <t>05/2026</t>
        </is>
      </c>
    </row>
    <row r="525">
      <c r="A525" t="n">
        <v>235828</v>
      </c>
      <c r="B525" t="n">
        <v>128</v>
      </c>
      <c r="C525" t="inlineStr">
        <is>
          <t>Love Cabaret</t>
        </is>
      </c>
      <c r="D525" t="inlineStr">
        <is>
          <t>PROAUTO INDUSTRIA QUIMICA EIRELI</t>
        </is>
      </c>
      <c r="E525" t="inlineStr">
        <is>
          <t>156908</t>
        </is>
      </c>
      <c r="F525" s="555" t="n">
        <v>46162</v>
      </c>
      <c r="G525" t="n">
        <v>26395</v>
      </c>
      <c r="H525" t="inlineStr">
        <is>
          <t>PROAUTO DETERGENTE CLORADO PRO HA 3000CL 5L</t>
        </is>
      </c>
      <c r="I525" t="inlineStr">
        <is>
          <t>DESCARTAVEIS/HIGIENE E LIMPEZA</t>
        </is>
      </c>
      <c r="J525" t="n">
        <v>4</v>
      </c>
      <c r="K525" t="inlineStr">
        <is>
          <t>GALAO</t>
        </is>
      </c>
      <c r="L525" t="n">
        <v>514.84</v>
      </c>
      <c r="M525" t="n">
        <v>128.71</v>
      </c>
      <c r="N525" t="inlineStr">
        <is>
          <t xml:space="preserve">HIGIENE E LIMPEZA </t>
        </is>
      </c>
      <c r="O525" t="inlineStr">
        <is>
          <t>05/2026</t>
        </is>
      </c>
    </row>
    <row r="526">
      <c r="A526" t="n">
        <v>235827</v>
      </c>
      <c r="B526" t="n">
        <v>128</v>
      </c>
      <c r="C526" t="inlineStr">
        <is>
          <t>Love Cabaret</t>
        </is>
      </c>
      <c r="D526" t="inlineStr">
        <is>
          <t>ZAHIL IMPORTADORA LTDA</t>
        </is>
      </c>
      <c r="E526" t="inlineStr">
        <is>
          <t>270288</t>
        </is>
      </c>
      <c r="F526" s="555" t="n">
        <v>46162</v>
      </c>
      <c r="G526" t="n">
        <v>17778</v>
      </c>
      <c r="H526" t="inlineStr">
        <is>
          <t>VINHO BRANCO JEREZ FORTIF REAL TESOURO FINO 750ML</t>
        </is>
      </c>
      <c r="I526" t="inlineStr">
        <is>
          <t>BEBIDAS</t>
        </is>
      </c>
      <c r="J526" t="n">
        <v>6</v>
      </c>
      <c r="K526" t="inlineStr">
        <is>
          <t>UN</t>
        </is>
      </c>
      <c r="L526" t="n">
        <v>690.3</v>
      </c>
      <c r="M526" t="n">
        <v>115.05</v>
      </c>
      <c r="N526" t="inlineStr">
        <is>
          <t>BEBIDAS</t>
        </is>
      </c>
      <c r="O526" t="inlineStr">
        <is>
          <t>05/2026</t>
        </is>
      </c>
    </row>
    <row r="527">
      <c r="A527" t="n">
        <v>235827</v>
      </c>
      <c r="B527" t="n">
        <v>128</v>
      </c>
      <c r="C527" t="inlineStr">
        <is>
          <t>Love Cabaret</t>
        </is>
      </c>
      <c r="D527" t="inlineStr">
        <is>
          <t>ZAHIL IMPORTADORA LTDA</t>
        </is>
      </c>
      <c r="E527" t="inlineStr">
        <is>
          <t>270288</t>
        </is>
      </c>
      <c r="F527" s="555" t="n">
        <v>46162</v>
      </c>
      <c r="G527" t="n">
        <v>17594</v>
      </c>
      <c r="H527" t="inlineStr">
        <is>
          <t>VINHO TINTO LE JAJA DE JAU DE SYRAH 750ML FRANCA</t>
        </is>
      </c>
      <c r="I527" t="inlineStr">
        <is>
          <t>BEBIDAS</t>
        </is>
      </c>
      <c r="J527" t="n">
        <v>9</v>
      </c>
      <c r="K527" t="inlineStr">
        <is>
          <t>GR</t>
        </is>
      </c>
      <c r="L527" t="n">
        <v>608.4</v>
      </c>
      <c r="M527" t="n">
        <v>67.59999999999999</v>
      </c>
      <c r="N527" t="inlineStr">
        <is>
          <t>BEBIDAS</t>
        </is>
      </c>
      <c r="O527" t="inlineStr">
        <is>
          <t>05/2026</t>
        </is>
      </c>
    </row>
    <row r="528">
      <c r="A528" t="n">
        <v>235827</v>
      </c>
      <c r="B528" t="n">
        <v>128</v>
      </c>
      <c r="C528" t="inlineStr">
        <is>
          <t>Love Cabaret</t>
        </is>
      </c>
      <c r="D528" t="inlineStr">
        <is>
          <t>ZAHIL IMPORTADORA LTDA</t>
        </is>
      </c>
      <c r="E528" t="inlineStr">
        <is>
          <t>270288</t>
        </is>
      </c>
      <c r="F528" s="555" t="n">
        <v>46162</v>
      </c>
      <c r="G528" t="n">
        <v>17794</v>
      </c>
      <c r="H528" t="inlineStr">
        <is>
          <t>VINHO BRANCO JAJA DE JAU SAUVIGNON BLANC 750ML</t>
        </is>
      </c>
      <c r="I528" t="inlineStr">
        <is>
          <t>BEBIDAS</t>
        </is>
      </c>
      <c r="J528" t="n">
        <v>12</v>
      </c>
      <c r="K528" t="inlineStr">
        <is>
          <t>GR</t>
        </is>
      </c>
      <c r="L528" t="n">
        <v>811.2</v>
      </c>
      <c r="M528" t="n">
        <v>67.59999999999999</v>
      </c>
      <c r="N528" t="inlineStr">
        <is>
          <t>BEBIDAS</t>
        </is>
      </c>
      <c r="O528" t="inlineStr">
        <is>
          <t>05/2026</t>
        </is>
      </c>
    </row>
    <row r="529">
      <c r="A529" t="n">
        <v>235827</v>
      </c>
      <c r="B529" t="n">
        <v>128</v>
      </c>
      <c r="C529" t="inlineStr">
        <is>
          <t>Love Cabaret</t>
        </is>
      </c>
      <c r="D529" t="inlineStr">
        <is>
          <t>ZAHIL IMPORTADORA LTDA</t>
        </is>
      </c>
      <c r="E529" t="inlineStr">
        <is>
          <t>270288</t>
        </is>
      </c>
      <c r="F529" s="555" t="n">
        <v>46162</v>
      </c>
      <c r="G529" t="n">
        <v>27858</v>
      </c>
      <c r="H529" t="inlineStr">
        <is>
          <t>VINHO ROSE CHATEAU DE JAU / LE JAJA DE JAU ROSÉ DE SYRAH PAYS D'OC IGP LANGUEDOC</t>
        </is>
      </c>
      <c r="I529" t="inlineStr">
        <is>
          <t>BEBIDAS</t>
        </is>
      </c>
      <c r="J529" t="n">
        <v>12</v>
      </c>
      <c r="K529" t="inlineStr">
        <is>
          <t>UN</t>
        </is>
      </c>
      <c r="L529" t="n">
        <v>811.2</v>
      </c>
      <c r="M529" t="n">
        <v>67.59999999999999</v>
      </c>
      <c r="N529" t="inlineStr">
        <is>
          <t>BEBIDAS</t>
        </is>
      </c>
      <c r="O529" t="inlineStr">
        <is>
          <t>05/2026</t>
        </is>
      </c>
    </row>
    <row r="530">
      <c r="A530" t="n">
        <v>235825</v>
      </c>
      <c r="B530" t="n">
        <v>128</v>
      </c>
      <c r="C530" t="inlineStr">
        <is>
          <t>Love Cabaret</t>
        </is>
      </c>
      <c r="D530" t="inlineStr">
        <is>
          <t>DTK COMERCIO DE ALIMENTOS LTDA</t>
        </is>
      </c>
      <c r="E530" t="inlineStr">
        <is>
          <t>80308</t>
        </is>
      </c>
      <c r="F530" s="555" t="n">
        <v>46161</v>
      </c>
      <c r="G530" t="n">
        <v>20670</v>
      </c>
      <c r="H530" t="inlineStr">
        <is>
          <t>EXTRATO DE TOMATE ELEFANTE POUCH 1,7KG</t>
        </is>
      </c>
      <c r="I530" t="inlineStr">
        <is>
          <t>ALIMENTOS</t>
        </is>
      </c>
      <c r="J530" t="n">
        <v>1</v>
      </c>
      <c r="K530" t="inlineStr">
        <is>
          <t>UN</t>
        </is>
      </c>
      <c r="L530" t="n">
        <v>29.55</v>
      </c>
      <c r="M530" t="n">
        <v>29.55</v>
      </c>
      <c r="N530" t="inlineStr">
        <is>
          <t>ALIMENTOS</t>
        </is>
      </c>
      <c r="O530" t="inlineStr">
        <is>
          <t>05/2026</t>
        </is>
      </c>
    </row>
    <row r="531">
      <c r="A531" t="n">
        <v>235825</v>
      </c>
      <c r="B531" t="n">
        <v>128</v>
      </c>
      <c r="C531" t="inlineStr">
        <is>
          <t>Love Cabaret</t>
        </is>
      </c>
      <c r="D531" t="inlineStr">
        <is>
          <t>DTK COMERCIO DE ALIMENTOS LTDA</t>
        </is>
      </c>
      <c r="E531" t="inlineStr">
        <is>
          <t>80308</t>
        </is>
      </c>
      <c r="F531" s="555" t="n">
        <v>46161</v>
      </c>
      <c r="G531" t="n">
        <v>26020</v>
      </c>
      <c r="H531" t="inlineStr">
        <is>
          <t>CREME DE LEITE PIRACANJUBA TP 1,030 KG  UN</t>
        </is>
      </c>
      <c r="I531" t="inlineStr">
        <is>
          <t>ALIMENTOS</t>
        </is>
      </c>
      <c r="J531" t="n">
        <v>2</v>
      </c>
      <c r="K531" t="inlineStr">
        <is>
          <t>UN</t>
        </is>
      </c>
      <c r="L531" t="n">
        <v>27.9</v>
      </c>
      <c r="M531" t="n">
        <v>13.95</v>
      </c>
      <c r="N531" t="inlineStr">
        <is>
          <t>ALIMENTOS</t>
        </is>
      </c>
      <c r="O531" t="inlineStr">
        <is>
          <t>05/2026</t>
        </is>
      </c>
    </row>
    <row r="532">
      <c r="A532" t="n">
        <v>235825</v>
      </c>
      <c r="B532" t="n">
        <v>128</v>
      </c>
      <c r="C532" t="inlineStr">
        <is>
          <t>Love Cabaret</t>
        </is>
      </c>
      <c r="D532" t="inlineStr">
        <is>
          <t>DTK COMERCIO DE ALIMENTOS LTDA</t>
        </is>
      </c>
      <c r="E532" t="inlineStr">
        <is>
          <t>80308</t>
        </is>
      </c>
      <c r="F532" s="555" t="n">
        <v>46161</v>
      </c>
      <c r="G532" t="n">
        <v>20213</v>
      </c>
      <c r="H532" t="inlineStr">
        <is>
          <t>GRAO DE BICO CAMIL C/2KG</t>
        </is>
      </c>
      <c r="I532" t="inlineStr">
        <is>
          <t>ALIMENTOS</t>
        </is>
      </c>
      <c r="J532" t="n">
        <v>2</v>
      </c>
      <c r="K532" t="inlineStr">
        <is>
          <t>Pc</t>
        </is>
      </c>
      <c r="L532" t="n">
        <v>65.88</v>
      </c>
      <c r="M532" t="n">
        <v>32.94</v>
      </c>
      <c r="N532" t="inlineStr">
        <is>
          <t>ALIMENTOS</t>
        </is>
      </c>
      <c r="O532" t="inlineStr">
        <is>
          <t>05/2026</t>
        </is>
      </c>
    </row>
    <row r="533">
      <c r="A533" t="n">
        <v>235825</v>
      </c>
      <c r="B533" t="n">
        <v>128</v>
      </c>
      <c r="C533" t="inlineStr">
        <is>
          <t>Love Cabaret</t>
        </is>
      </c>
      <c r="D533" t="inlineStr">
        <is>
          <t>DTK COMERCIO DE ALIMENTOS LTDA</t>
        </is>
      </c>
      <c r="E533" t="inlineStr">
        <is>
          <t>80308</t>
        </is>
      </c>
      <c r="F533" s="555" t="n">
        <v>46161</v>
      </c>
      <c r="G533" t="n">
        <v>20809</v>
      </c>
      <c r="H533" t="inlineStr">
        <is>
          <t>CAFE PILAO ALMOFADA 500G</t>
        </is>
      </c>
      <c r="I533" t="inlineStr">
        <is>
          <t>ALIMENTOS</t>
        </is>
      </c>
      <c r="J533" t="n">
        <v>8</v>
      </c>
      <c r="K533" t="inlineStr">
        <is>
          <t>UN</t>
        </is>
      </c>
      <c r="L533" t="n">
        <v>239.92</v>
      </c>
      <c r="M533" t="n">
        <v>29.99</v>
      </c>
      <c r="N533" t="inlineStr">
        <is>
          <t>ALIMENTOS</t>
        </is>
      </c>
      <c r="O533" t="inlineStr">
        <is>
          <t>05/2026</t>
        </is>
      </c>
    </row>
    <row r="534">
      <c r="A534" t="n">
        <v>235825</v>
      </c>
      <c r="B534" t="n">
        <v>128</v>
      </c>
      <c r="C534" t="inlineStr">
        <is>
          <t>Love Cabaret</t>
        </is>
      </c>
      <c r="D534" t="inlineStr">
        <is>
          <t>DTK COMERCIO DE ALIMENTOS LTDA</t>
        </is>
      </c>
      <c r="E534" t="inlineStr">
        <is>
          <t>80308</t>
        </is>
      </c>
      <c r="F534" s="555" t="n">
        <v>46161</v>
      </c>
      <c r="G534" t="n">
        <v>19421</v>
      </c>
      <c r="H534" t="inlineStr">
        <is>
          <t>LEITE INTEGRAL ITALAC C/12</t>
        </is>
      </c>
      <c r="I534" t="inlineStr">
        <is>
          <t>ALIMENTOS</t>
        </is>
      </c>
      <c r="J534" t="n">
        <v>12</v>
      </c>
      <c r="K534" t="inlineStr">
        <is>
          <t>CX</t>
        </is>
      </c>
      <c r="L534" t="n">
        <v>81.84</v>
      </c>
      <c r="M534" t="n">
        <v>6.82</v>
      </c>
      <c r="N534" t="inlineStr">
        <is>
          <t>ALIMENTOS</t>
        </is>
      </c>
      <c r="O534" t="inlineStr">
        <is>
          <t>05/2026</t>
        </is>
      </c>
    </row>
    <row r="535">
      <c r="A535" t="n">
        <v>235822</v>
      </c>
      <c r="B535" t="n">
        <v>128</v>
      </c>
      <c r="C535" t="inlineStr">
        <is>
          <t>Love Cabaret</t>
        </is>
      </c>
      <c r="D535" t="inlineStr">
        <is>
          <t xml:space="preserve">BGC COMERCIO DE UTENSILIOS </t>
        </is>
      </c>
      <c r="E535" t="inlineStr">
        <is>
          <t>2332</t>
        </is>
      </c>
      <c r="F535" s="555" t="n">
        <v>46155</v>
      </c>
      <c r="G535" t="n">
        <v>29012</v>
      </c>
      <c r="H535" t="inlineStr">
        <is>
          <t>JARRA MEDIDORA 1L V</t>
        </is>
      </c>
      <c r="I535" t="inlineStr">
        <is>
          <t>UTENSILIOS</t>
        </is>
      </c>
      <c r="J535" t="n">
        <v>1</v>
      </c>
      <c r="K535" t="inlineStr">
        <is>
          <t>UNIDADE</t>
        </is>
      </c>
      <c r="L535" t="n">
        <v>25.8</v>
      </c>
      <c r="M535" t="n">
        <v>25.8</v>
      </c>
      <c r="N535" t="inlineStr">
        <is>
          <t>UTENSILIOS</t>
        </is>
      </c>
      <c r="O535" t="inlineStr">
        <is>
          <t>05/2026</t>
        </is>
      </c>
    </row>
    <row r="536">
      <c r="A536" t="n">
        <v>235822</v>
      </c>
      <c r="B536" t="n">
        <v>128</v>
      </c>
      <c r="C536" t="inlineStr">
        <is>
          <t>Love Cabaret</t>
        </is>
      </c>
      <c r="D536" t="inlineStr">
        <is>
          <t xml:space="preserve">BGC COMERCIO DE UTENSILIOS </t>
        </is>
      </c>
      <c r="E536" t="inlineStr">
        <is>
          <t>2332</t>
        </is>
      </c>
      <c r="F536" s="555" t="n">
        <v>46155</v>
      </c>
      <c r="G536" t="n">
        <v>27729</v>
      </c>
      <c r="H536" t="inlineStr">
        <is>
          <t>CHINOY AI308 24,0CM (C/BANHO ESTANHO) 122/24 UN</t>
        </is>
      </c>
      <c r="I536" t="inlineStr">
        <is>
          <t>UTENSILIOS</t>
        </is>
      </c>
      <c r="J536" t="n">
        <v>2</v>
      </c>
      <c r="K536" t="inlineStr">
        <is>
          <t>UN</t>
        </is>
      </c>
      <c r="L536" t="n">
        <v>166.9</v>
      </c>
      <c r="M536" t="n">
        <v>83.45</v>
      </c>
      <c r="N536" t="inlineStr">
        <is>
          <t>UTENSILIOS</t>
        </is>
      </c>
      <c r="O536" t="inlineStr">
        <is>
          <t>05/2026</t>
        </is>
      </c>
    </row>
    <row r="537">
      <c r="A537" t="n">
        <v>235822</v>
      </c>
      <c r="B537" t="n">
        <v>128</v>
      </c>
      <c r="C537" t="inlineStr">
        <is>
          <t>Love Cabaret</t>
        </is>
      </c>
      <c r="D537" t="inlineStr">
        <is>
          <t xml:space="preserve">BGC COMERCIO DE UTENSILIOS </t>
        </is>
      </c>
      <c r="E537" t="inlineStr">
        <is>
          <t>2332</t>
        </is>
      </c>
      <c r="F537" s="555" t="n">
        <v>46155</v>
      </c>
      <c r="G537" t="n">
        <v>28169</v>
      </c>
      <c r="H537" t="inlineStr">
        <is>
          <t>BALDE DE LIMPEZA 20L UN</t>
        </is>
      </c>
      <c r="I537" t="inlineStr">
        <is>
          <t>UTENSILIOS</t>
        </is>
      </c>
      <c r="J537" t="n">
        <v>1</v>
      </c>
      <c r="K537" t="inlineStr">
        <is>
          <t>UN</t>
        </is>
      </c>
      <c r="L537" t="n">
        <v>94.34999999999999</v>
      </c>
      <c r="M537" t="n">
        <v>94.34999999999999</v>
      </c>
      <c r="N537" t="inlineStr">
        <is>
          <t>UTENSILIOS</t>
        </is>
      </c>
      <c r="O537" t="inlineStr">
        <is>
          <t>05/2026</t>
        </is>
      </c>
    </row>
    <row r="538">
      <c r="A538" t="n">
        <v>235822</v>
      </c>
      <c r="B538" t="n">
        <v>128</v>
      </c>
      <c r="C538" t="inlineStr">
        <is>
          <t>Love Cabaret</t>
        </is>
      </c>
      <c r="D538" t="inlineStr">
        <is>
          <t xml:space="preserve">BGC COMERCIO DE UTENSILIOS </t>
        </is>
      </c>
      <c r="E538" t="inlineStr">
        <is>
          <t>2332</t>
        </is>
      </c>
      <c r="F538" s="555" t="n">
        <v>46155</v>
      </c>
      <c r="G538" t="n">
        <v>27082</v>
      </c>
      <c r="H538" t="inlineStr">
        <is>
          <t>JARRA GRADUADA 5L UN</t>
        </is>
      </c>
      <c r="I538" t="inlineStr">
        <is>
          <t>UTENSILIOS</t>
        </is>
      </c>
      <c r="J538" t="n">
        <v>3</v>
      </c>
      <c r="K538" t="inlineStr">
        <is>
          <t>UN</t>
        </is>
      </c>
      <c r="L538" t="n">
        <v>111.51</v>
      </c>
      <c r="M538" t="n">
        <v>37.17</v>
      </c>
      <c r="N538" t="inlineStr">
        <is>
          <t>UTENSILIOS</t>
        </is>
      </c>
      <c r="O538" t="inlineStr">
        <is>
          <t>05/2026</t>
        </is>
      </c>
    </row>
    <row r="539">
      <c r="A539" t="n">
        <v>235816</v>
      </c>
      <c r="B539" t="n">
        <v>128</v>
      </c>
      <c r="C539" t="inlineStr">
        <is>
          <t>Love Cabaret</t>
        </is>
      </c>
      <c r="D539" t="inlineStr">
        <is>
          <t>EMPORIO M&amp;L COMERCIO DE ALIM E BEBIDAS LTDA</t>
        </is>
      </c>
      <c r="E539" t="inlineStr">
        <is>
          <t>514058</t>
        </is>
      </c>
      <c r="F539" s="555" t="n">
        <v>46160</v>
      </c>
      <c r="G539" t="n">
        <v>24233</v>
      </c>
      <c r="H539" t="inlineStr">
        <is>
          <t>FARINHA DE MANDIOCA CRUA GROSSA YOKI C/1KG</t>
        </is>
      </c>
      <c r="I539" t="inlineStr">
        <is>
          <t>ALIMENTOS</t>
        </is>
      </c>
      <c r="J539" t="n">
        <v>4</v>
      </c>
      <c r="K539" t="inlineStr">
        <is>
          <t>PC</t>
        </is>
      </c>
      <c r="L539" t="n">
        <v>54</v>
      </c>
      <c r="M539" t="n">
        <v>13.5</v>
      </c>
      <c r="N539" t="inlineStr">
        <is>
          <t>ALIMENTOS</t>
        </is>
      </c>
      <c r="O539" t="inlineStr">
        <is>
          <t>05/2026</t>
        </is>
      </c>
    </row>
    <row r="540">
      <c r="A540" t="n">
        <v>235816</v>
      </c>
      <c r="B540" t="n">
        <v>128</v>
      </c>
      <c r="C540" t="inlineStr">
        <is>
          <t>Love Cabaret</t>
        </is>
      </c>
      <c r="D540" t="inlineStr">
        <is>
          <t>EMPORIO M&amp;L COMERCIO DE ALIM E BEBIDAS LTDA</t>
        </is>
      </c>
      <c r="E540" t="inlineStr">
        <is>
          <t>514058</t>
        </is>
      </c>
      <c r="F540" s="555" t="n">
        <v>46160</v>
      </c>
      <c r="G540" t="n">
        <v>20270</v>
      </c>
      <c r="H540" t="inlineStr">
        <is>
          <t>CASTANHA DE CAJU CRUA W1 C/1KG</t>
        </is>
      </c>
      <c r="I540" t="inlineStr">
        <is>
          <t>ALIMENTOS</t>
        </is>
      </c>
      <c r="J540" t="n">
        <v>3</v>
      </c>
      <c r="K540" t="inlineStr">
        <is>
          <t>PC</t>
        </is>
      </c>
      <c r="L540" t="n">
        <v>253.8</v>
      </c>
      <c r="M540" t="n">
        <v>84.59999999999999</v>
      </c>
      <c r="N540" t="inlineStr">
        <is>
          <t>ALIMENTOS</t>
        </is>
      </c>
      <c r="O540" t="inlineStr">
        <is>
          <t>05/2026</t>
        </is>
      </c>
    </row>
    <row r="541">
      <c r="A541" t="n">
        <v>235816</v>
      </c>
      <c r="B541" t="n">
        <v>128</v>
      </c>
      <c r="C541" t="inlineStr">
        <is>
          <t>Love Cabaret</t>
        </is>
      </c>
      <c r="D541" t="inlineStr">
        <is>
          <t>EMPORIO M&amp;L COMERCIO DE ALIM E BEBIDAS LTDA</t>
        </is>
      </c>
      <c r="E541" t="inlineStr">
        <is>
          <t>514058</t>
        </is>
      </c>
      <c r="F541" s="555" t="n">
        <v>46160</v>
      </c>
      <c r="G541" t="n">
        <v>23493</v>
      </c>
      <c r="H541" t="inlineStr">
        <is>
          <t>PIMENTA PRETA EM PO KG</t>
        </is>
      </c>
      <c r="I541" t="inlineStr">
        <is>
          <t>ALIMENTOS</t>
        </is>
      </c>
      <c r="J541" t="n">
        <v>2</v>
      </c>
      <c r="K541" t="inlineStr">
        <is>
          <t>KG</t>
        </is>
      </c>
      <c r="L541" t="n">
        <v>23.98</v>
      </c>
      <c r="M541" t="n">
        <v>11.99</v>
      </c>
      <c r="N541" t="inlineStr">
        <is>
          <t>ALIMENTOS</t>
        </is>
      </c>
      <c r="O541" t="inlineStr">
        <is>
          <t>05/2026</t>
        </is>
      </c>
    </row>
    <row r="542">
      <c r="A542" t="n">
        <v>235810</v>
      </c>
      <c r="B542" t="n">
        <v>128</v>
      </c>
      <c r="C542" t="inlineStr">
        <is>
          <t>Love Cabaret</t>
        </is>
      </c>
      <c r="D542" t="inlineStr">
        <is>
          <t xml:space="preserve">FORTE ALIMENTOS COM. IMPORTAÇÃO LTDA </t>
        </is>
      </c>
      <c r="E542" t="inlineStr">
        <is>
          <t>374352</t>
        </is>
      </c>
      <c r="F542" s="555" t="n">
        <v>46161</v>
      </c>
      <c r="G542" t="n">
        <v>18989</v>
      </c>
      <c r="H542" t="inlineStr">
        <is>
          <t>SOBRECOXA DESSOSSADA KG</t>
        </is>
      </c>
      <c r="I542" t="inlineStr">
        <is>
          <t>ALIMENTOS</t>
        </is>
      </c>
      <c r="J542" t="n">
        <v>20</v>
      </c>
      <c r="K542" t="inlineStr">
        <is>
          <t>KG</t>
        </is>
      </c>
      <c r="L542" t="n">
        <v>277.8</v>
      </c>
      <c r="M542" t="n">
        <v>13.89</v>
      </c>
      <c r="N542" t="inlineStr">
        <is>
          <t>ALIMENTOS</t>
        </is>
      </c>
      <c r="O542" t="inlineStr">
        <is>
          <t>05/2026</t>
        </is>
      </c>
    </row>
    <row r="543">
      <c r="A543" t="n">
        <v>235808</v>
      </c>
      <c r="B543" t="n">
        <v>128</v>
      </c>
      <c r="C543" t="inlineStr">
        <is>
          <t>Love Cabaret</t>
        </is>
      </c>
      <c r="D543" t="inlineStr">
        <is>
          <t xml:space="preserve">FORTE ALIMENTOS COM. IMPORTAÇÃO LTDA </t>
        </is>
      </c>
      <c r="E543" t="inlineStr">
        <is>
          <t>374351</t>
        </is>
      </c>
      <c r="F543" s="555" t="n">
        <v>46161</v>
      </c>
      <c r="G543" t="n">
        <v>24390</v>
      </c>
      <c r="H543" t="inlineStr">
        <is>
          <t>QUEIJO MUSSARELA KG</t>
        </is>
      </c>
      <c r="I543" t="inlineStr">
        <is>
          <t>ALIMENTOS</t>
        </is>
      </c>
      <c r="J543" t="n">
        <v>8.279999999999999</v>
      </c>
      <c r="K543" t="inlineStr">
        <is>
          <t>KG</t>
        </is>
      </c>
      <c r="L543" t="n">
        <v>329.54</v>
      </c>
      <c r="M543" t="n">
        <v>39.799517</v>
      </c>
      <c r="N543" t="inlineStr">
        <is>
          <t>ALIMENTOS</t>
        </is>
      </c>
      <c r="O543" t="inlineStr">
        <is>
          <t>05/2026</t>
        </is>
      </c>
    </row>
    <row r="544">
      <c r="A544" t="n">
        <v>235808</v>
      </c>
      <c r="B544" t="n">
        <v>128</v>
      </c>
      <c r="C544" t="inlineStr">
        <is>
          <t>Love Cabaret</t>
        </is>
      </c>
      <c r="D544" t="inlineStr">
        <is>
          <t xml:space="preserve">FORTE ALIMENTOS COM. IMPORTAÇÃO LTDA </t>
        </is>
      </c>
      <c r="E544" t="inlineStr">
        <is>
          <t>374351</t>
        </is>
      </c>
      <c r="F544" s="555" t="n">
        <v>46161</v>
      </c>
      <c r="G544" t="n">
        <v>20590</v>
      </c>
      <c r="H544" t="inlineStr">
        <is>
          <t>TOMATE PELADO ARCOBELLO 2,55KG</t>
        </is>
      </c>
      <c r="I544" t="inlineStr">
        <is>
          <t>ALIMENTOS</t>
        </is>
      </c>
      <c r="J544" t="n">
        <v>6</v>
      </c>
      <c r="K544" t="inlineStr">
        <is>
          <t>UN</t>
        </is>
      </c>
      <c r="L544" t="n">
        <v>230.34</v>
      </c>
      <c r="M544" t="n">
        <v>38.39</v>
      </c>
      <c r="N544" t="inlineStr">
        <is>
          <t>ALIMENTOS</t>
        </is>
      </c>
      <c r="O544" t="inlineStr">
        <is>
          <t>05/2026</t>
        </is>
      </c>
    </row>
    <row r="545">
      <c r="A545" t="n">
        <v>235804</v>
      </c>
      <c r="B545" t="n">
        <v>128</v>
      </c>
      <c r="C545" t="inlineStr">
        <is>
          <t>Love Cabaret</t>
        </is>
      </c>
      <c r="D545" t="inlineStr">
        <is>
          <t>DISTRIBUIDORA ARENA VIP COMERCIO DE BEBIDAS LTDA</t>
        </is>
      </c>
      <c r="E545" t="inlineStr">
        <is>
          <t>8282</t>
        </is>
      </c>
      <c r="F545" s="555" t="n">
        <v>46161</v>
      </c>
      <c r="G545" t="n">
        <v>18382</v>
      </c>
      <c r="H545" t="inlineStr">
        <is>
          <t>CONHAQUE BRANDY OSBORNE 700ML</t>
        </is>
      </c>
      <c r="I545" t="inlineStr">
        <is>
          <t>BEBIDAS</t>
        </is>
      </c>
      <c r="J545" t="n">
        <v>4</v>
      </c>
      <c r="K545" t="inlineStr">
        <is>
          <t>GR</t>
        </is>
      </c>
      <c r="L545" t="n">
        <v>216</v>
      </c>
      <c r="M545" t="n">
        <v>54</v>
      </c>
      <c r="N545" t="inlineStr">
        <is>
          <t>BEBIDAS</t>
        </is>
      </c>
      <c r="O545" t="inlineStr">
        <is>
          <t>05/2026</t>
        </is>
      </c>
    </row>
    <row r="546">
      <c r="A546" t="n">
        <v>235801</v>
      </c>
      <c r="B546" t="n">
        <v>128</v>
      </c>
      <c r="C546" t="inlineStr">
        <is>
          <t>Love Cabaret</t>
        </is>
      </c>
      <c r="D546" t="inlineStr">
        <is>
          <t>WPP COMERCIO DE CARNES LTDA</t>
        </is>
      </c>
      <c r="E546" t="inlineStr">
        <is>
          <t>79374</t>
        </is>
      </c>
      <c r="F546" s="555" t="n">
        <v>46162</v>
      </c>
      <c r="G546" t="n">
        <v>18826</v>
      </c>
      <c r="H546" t="inlineStr">
        <is>
          <t>PEITO BOVINO MOIDO KG</t>
        </is>
      </c>
      <c r="I546" t="inlineStr">
        <is>
          <t>ALIMENTOS</t>
        </is>
      </c>
      <c r="J546" t="n">
        <v>17.2</v>
      </c>
      <c r="K546" t="inlineStr">
        <is>
          <t>KG</t>
        </is>
      </c>
      <c r="L546" t="n">
        <v>536.64</v>
      </c>
      <c r="M546" t="n">
        <v>31.2</v>
      </c>
      <c r="N546" t="inlineStr">
        <is>
          <t>ALIMENTOS</t>
        </is>
      </c>
      <c r="O546" t="inlineStr">
        <is>
          <t>05/2026</t>
        </is>
      </c>
    </row>
    <row r="547">
      <c r="A547" t="n">
        <v>235801</v>
      </c>
      <c r="B547" t="n">
        <v>128</v>
      </c>
      <c r="C547" t="inlineStr">
        <is>
          <t>Love Cabaret</t>
        </is>
      </c>
      <c r="D547" t="inlineStr">
        <is>
          <t>WPP COMERCIO DE CARNES LTDA</t>
        </is>
      </c>
      <c r="E547" t="inlineStr">
        <is>
          <t>79374</t>
        </is>
      </c>
      <c r="F547" s="555" t="n">
        <v>46162</v>
      </c>
      <c r="G547" t="n">
        <v>24537</v>
      </c>
      <c r="H547" t="inlineStr">
        <is>
          <t xml:space="preserve">ALCATRA BOVINA MOIDA KG </t>
        </is>
      </c>
      <c r="I547" t="inlineStr">
        <is>
          <t>ALIMENTOS</t>
        </is>
      </c>
      <c r="J547" t="n">
        <v>5.2</v>
      </c>
      <c r="K547" t="inlineStr">
        <is>
          <t>KG</t>
        </is>
      </c>
      <c r="L547" t="n">
        <v>228.28</v>
      </c>
      <c r="M547" t="n">
        <v>43.9</v>
      </c>
      <c r="N547" t="inlineStr">
        <is>
          <t>ALIMENTOS</t>
        </is>
      </c>
      <c r="O547" t="inlineStr">
        <is>
          <t>05/2026</t>
        </is>
      </c>
    </row>
    <row r="548">
      <c r="A548" t="n">
        <v>235799</v>
      </c>
      <c r="B548" t="n">
        <v>128</v>
      </c>
      <c r="C548" t="inlineStr">
        <is>
          <t>Love Cabaret</t>
        </is>
      </c>
      <c r="D548" t="inlineStr">
        <is>
          <t>CECILIA TSUYACO ARAKI SILVA LTDA</t>
        </is>
      </c>
      <c r="E548" t="inlineStr">
        <is>
          <t>392044</t>
        </is>
      </c>
      <c r="F548" s="555" t="n">
        <v>46160</v>
      </c>
      <c r="G548" t="n">
        <v>19617</v>
      </c>
      <c r="H548" t="inlineStr">
        <is>
          <t>COENTRO KG</t>
        </is>
      </c>
      <c r="I548" t="inlineStr">
        <is>
          <t>ALIMENTOS</t>
        </is>
      </c>
      <c r="J548" t="n">
        <v>0.2</v>
      </c>
      <c r="K548" t="inlineStr">
        <is>
          <t>KG</t>
        </is>
      </c>
      <c r="L548" t="n">
        <v>6</v>
      </c>
      <c r="M548" t="n">
        <v>30</v>
      </c>
      <c r="N548" t="inlineStr">
        <is>
          <t>ALIMENTOS</t>
        </is>
      </c>
      <c r="O548" t="inlineStr">
        <is>
          <t>05/2026</t>
        </is>
      </c>
    </row>
    <row r="549">
      <c r="A549" t="n">
        <v>235799</v>
      </c>
      <c r="B549" t="n">
        <v>128</v>
      </c>
      <c r="C549" t="inlineStr">
        <is>
          <t>Love Cabaret</t>
        </is>
      </c>
      <c r="D549" t="inlineStr">
        <is>
          <t>CECILIA TSUYACO ARAKI SILVA LTDA</t>
        </is>
      </c>
      <c r="E549" t="inlineStr">
        <is>
          <t>392044</t>
        </is>
      </c>
      <c r="F549" s="555" t="n">
        <v>46160</v>
      </c>
      <c r="G549" t="n">
        <v>19759</v>
      </c>
      <c r="H549" t="inlineStr">
        <is>
          <t>LARANJA BAHIA KG</t>
        </is>
      </c>
      <c r="I549" t="inlineStr">
        <is>
          <t>ALIMENTOS</t>
        </is>
      </c>
      <c r="J549" t="n">
        <v>6</v>
      </c>
      <c r="K549" t="inlineStr">
        <is>
          <t>KG</t>
        </is>
      </c>
      <c r="L549" t="n">
        <v>57</v>
      </c>
      <c r="M549" t="n">
        <v>9.5</v>
      </c>
      <c r="N549" t="inlineStr">
        <is>
          <t>ALIMENTOS</t>
        </is>
      </c>
      <c r="O549" t="inlineStr">
        <is>
          <t>05/2026</t>
        </is>
      </c>
    </row>
    <row r="550">
      <c r="A550" t="n">
        <v>235799</v>
      </c>
      <c r="B550" t="n">
        <v>128</v>
      </c>
      <c r="C550" t="inlineStr">
        <is>
          <t>Love Cabaret</t>
        </is>
      </c>
      <c r="D550" t="inlineStr">
        <is>
          <t>CECILIA TSUYACO ARAKI SILVA LTDA</t>
        </is>
      </c>
      <c r="E550" t="inlineStr">
        <is>
          <t>392044</t>
        </is>
      </c>
      <c r="F550" s="555" t="n">
        <v>46160</v>
      </c>
      <c r="G550" t="n">
        <v>19480</v>
      </c>
      <c r="H550" t="inlineStr">
        <is>
          <t>HORTELA HIDROPONICA KG</t>
        </is>
      </c>
      <c r="I550" t="inlineStr">
        <is>
          <t>ALIMENTOS</t>
        </is>
      </c>
      <c r="J550" t="n">
        <v>0.2</v>
      </c>
      <c r="K550" t="inlineStr">
        <is>
          <t>KG</t>
        </is>
      </c>
      <c r="L550" t="n">
        <v>3.4</v>
      </c>
      <c r="M550" t="n">
        <v>17</v>
      </c>
      <c r="N550" t="inlineStr">
        <is>
          <t>ALIMENTOS</t>
        </is>
      </c>
      <c r="O550" t="inlineStr">
        <is>
          <t>05/2026</t>
        </is>
      </c>
    </row>
    <row r="551">
      <c r="A551" t="n">
        <v>235799</v>
      </c>
      <c r="B551" t="n">
        <v>128</v>
      </c>
      <c r="C551" t="inlineStr">
        <is>
          <t>Love Cabaret</t>
        </is>
      </c>
      <c r="D551" t="inlineStr">
        <is>
          <t>CECILIA TSUYACO ARAKI SILVA LTDA</t>
        </is>
      </c>
      <c r="E551" t="inlineStr">
        <is>
          <t>392044</t>
        </is>
      </c>
      <c r="F551" s="555" t="n">
        <v>46160</v>
      </c>
      <c r="G551" t="n">
        <v>23335</v>
      </c>
      <c r="H551" t="inlineStr">
        <is>
          <t>MORANGO KG</t>
        </is>
      </c>
      <c r="I551" t="inlineStr">
        <is>
          <t>ALIMENTOS</t>
        </is>
      </c>
      <c r="J551" t="n">
        <v>1.5</v>
      </c>
      <c r="K551" t="inlineStr">
        <is>
          <t>KG</t>
        </is>
      </c>
      <c r="L551" t="n">
        <v>63</v>
      </c>
      <c r="M551" t="n">
        <v>42</v>
      </c>
      <c r="N551" t="inlineStr">
        <is>
          <t>ALIMENTOS</t>
        </is>
      </c>
      <c r="O551" t="inlineStr">
        <is>
          <t>05/2026</t>
        </is>
      </c>
    </row>
    <row r="552">
      <c r="A552" t="n">
        <v>235799</v>
      </c>
      <c r="B552" t="n">
        <v>128</v>
      </c>
      <c r="C552" t="inlineStr">
        <is>
          <t>Love Cabaret</t>
        </is>
      </c>
      <c r="D552" t="inlineStr">
        <is>
          <t>CECILIA TSUYACO ARAKI SILVA LTDA</t>
        </is>
      </c>
      <c r="E552" t="inlineStr">
        <is>
          <t>392044</t>
        </is>
      </c>
      <c r="F552" s="555" t="n">
        <v>46160</v>
      </c>
      <c r="G552" t="n">
        <v>19476</v>
      </c>
      <c r="H552" t="inlineStr">
        <is>
          <t>MANJERICAO KG</t>
        </is>
      </c>
      <c r="I552" t="inlineStr">
        <is>
          <t>ALIMENTOS</t>
        </is>
      </c>
      <c r="J552" t="n">
        <v>0.2</v>
      </c>
      <c r="K552" t="inlineStr">
        <is>
          <t>KG</t>
        </is>
      </c>
      <c r="L552" t="n">
        <v>13</v>
      </c>
      <c r="M552" t="n">
        <v>65</v>
      </c>
      <c r="N552" t="inlineStr">
        <is>
          <t>ALIMENTOS</t>
        </is>
      </c>
      <c r="O552" t="inlineStr">
        <is>
          <t>05/2026</t>
        </is>
      </c>
    </row>
    <row r="553">
      <c r="A553" t="n">
        <v>235799</v>
      </c>
      <c r="B553" t="n">
        <v>128</v>
      </c>
      <c r="C553" t="inlineStr">
        <is>
          <t>Love Cabaret</t>
        </is>
      </c>
      <c r="D553" t="inlineStr">
        <is>
          <t>CECILIA TSUYACO ARAKI SILVA LTDA</t>
        </is>
      </c>
      <c r="E553" t="inlineStr">
        <is>
          <t>392044</t>
        </is>
      </c>
      <c r="F553" s="555" t="n">
        <v>46160</v>
      </c>
      <c r="G553" t="n">
        <v>24037</v>
      </c>
      <c r="H553" t="inlineStr">
        <is>
          <t>ALHO TRITURADO FRITO</t>
        </is>
      </c>
      <c r="I553" t="inlineStr">
        <is>
          <t>ALIMENTOS</t>
        </is>
      </c>
      <c r="J553" t="n">
        <v>1</v>
      </c>
      <c r="K553" t="inlineStr">
        <is>
          <t>KG</t>
        </is>
      </c>
      <c r="L553" t="n">
        <v>17.8</v>
      </c>
      <c r="M553" t="n">
        <v>17.8</v>
      </c>
      <c r="N553" t="inlineStr">
        <is>
          <t>ALIMENTOS</t>
        </is>
      </c>
      <c r="O553" t="inlineStr">
        <is>
          <t>05/2026</t>
        </is>
      </c>
    </row>
    <row r="554">
      <c r="A554" t="n">
        <v>235799</v>
      </c>
      <c r="B554" t="n">
        <v>128</v>
      </c>
      <c r="C554" t="inlineStr">
        <is>
          <t>Love Cabaret</t>
        </is>
      </c>
      <c r="D554" t="inlineStr">
        <is>
          <t>CECILIA TSUYACO ARAKI SILVA LTDA</t>
        </is>
      </c>
      <c r="E554" t="inlineStr">
        <is>
          <t>392044</t>
        </is>
      </c>
      <c r="F554" s="555" t="n">
        <v>46160</v>
      </c>
      <c r="G554" t="n">
        <v>19485</v>
      </c>
      <c r="H554" t="inlineStr">
        <is>
          <t>ENDRO DILL KG</t>
        </is>
      </c>
      <c r="I554" t="inlineStr">
        <is>
          <t>ALIMENTOS</t>
        </is>
      </c>
      <c r="J554" t="n">
        <v>0.1</v>
      </c>
      <c r="K554" t="inlineStr">
        <is>
          <t>KG</t>
        </is>
      </c>
      <c r="L554" t="n">
        <v>8</v>
      </c>
      <c r="M554" t="n">
        <v>80</v>
      </c>
      <c r="N554" t="inlineStr">
        <is>
          <t>ALIMENTOS</t>
        </is>
      </c>
      <c r="O554" t="inlineStr">
        <is>
          <t>05/2026</t>
        </is>
      </c>
    </row>
    <row r="555">
      <c r="A555" t="n">
        <v>235799</v>
      </c>
      <c r="B555" t="n">
        <v>128</v>
      </c>
      <c r="C555" t="inlineStr">
        <is>
          <t>Love Cabaret</t>
        </is>
      </c>
      <c r="D555" t="inlineStr">
        <is>
          <t>CECILIA TSUYACO ARAKI SILVA LTDA</t>
        </is>
      </c>
      <c r="E555" t="inlineStr">
        <is>
          <t>392044</t>
        </is>
      </c>
      <c r="F555" s="555" t="n">
        <v>46160</v>
      </c>
      <c r="G555" t="n">
        <v>24509</v>
      </c>
      <c r="H555" t="inlineStr">
        <is>
          <t>CEBOLA BRANCA KG</t>
        </is>
      </c>
      <c r="I555" t="inlineStr">
        <is>
          <t>ALIMENTOS</t>
        </is>
      </c>
      <c r="J555" t="n">
        <v>10</v>
      </c>
      <c r="K555" t="inlineStr">
        <is>
          <t>KG</t>
        </is>
      </c>
      <c r="L555" t="n">
        <v>48</v>
      </c>
      <c r="M555" t="n">
        <v>4.8</v>
      </c>
      <c r="N555" t="inlineStr">
        <is>
          <t>ALIMENTOS</t>
        </is>
      </c>
      <c r="O555" t="inlineStr">
        <is>
          <t>05/2026</t>
        </is>
      </c>
    </row>
    <row r="556">
      <c r="A556" t="n">
        <v>235799</v>
      </c>
      <c r="B556" t="n">
        <v>128</v>
      </c>
      <c r="C556" t="inlineStr">
        <is>
          <t>Love Cabaret</t>
        </is>
      </c>
      <c r="D556" t="inlineStr">
        <is>
          <t>CECILIA TSUYACO ARAKI SILVA LTDA</t>
        </is>
      </c>
      <c r="E556" t="inlineStr">
        <is>
          <t>392044</t>
        </is>
      </c>
      <c r="F556" s="555" t="n">
        <v>46160</v>
      </c>
      <c r="G556" t="n">
        <v>23359</v>
      </c>
      <c r="H556" t="inlineStr">
        <is>
          <t>LIMAO TAHITI KG</t>
        </is>
      </c>
      <c r="I556" t="inlineStr">
        <is>
          <t>ALIMENTOS</t>
        </is>
      </c>
      <c r="J556" t="n">
        <v>6</v>
      </c>
      <c r="K556" t="inlineStr">
        <is>
          <t>KG</t>
        </is>
      </c>
      <c r="L556" t="n">
        <v>14.4</v>
      </c>
      <c r="M556" t="n">
        <v>2.4</v>
      </c>
      <c r="N556" t="inlineStr">
        <is>
          <t>ALIMENTOS</t>
        </is>
      </c>
      <c r="O556" t="inlineStr">
        <is>
          <t>05/2026</t>
        </is>
      </c>
    </row>
    <row r="557">
      <c r="A557" t="n">
        <v>235799</v>
      </c>
      <c r="B557" t="n">
        <v>128</v>
      </c>
      <c r="C557" t="inlineStr">
        <is>
          <t>Love Cabaret</t>
        </is>
      </c>
      <c r="D557" t="inlineStr">
        <is>
          <t>CECILIA TSUYACO ARAKI SILVA LTDA</t>
        </is>
      </c>
      <c r="E557" t="inlineStr">
        <is>
          <t>392044</t>
        </is>
      </c>
      <c r="F557" s="555" t="n">
        <v>46160</v>
      </c>
      <c r="G557" t="n">
        <v>19503</v>
      </c>
      <c r="H557" t="inlineStr">
        <is>
          <t>ALFACE CRESPA KG</t>
        </is>
      </c>
      <c r="I557" t="inlineStr">
        <is>
          <t>ALIMENTOS</t>
        </is>
      </c>
      <c r="J557" t="n">
        <v>1</v>
      </c>
      <c r="K557" t="inlineStr">
        <is>
          <t>KG</t>
        </is>
      </c>
      <c r="L557" t="n">
        <v>10</v>
      </c>
      <c r="M557" t="n">
        <v>10</v>
      </c>
      <c r="N557" t="inlineStr">
        <is>
          <t>ALIMENTOS</t>
        </is>
      </c>
      <c r="O557" t="inlineStr">
        <is>
          <t>05/2026</t>
        </is>
      </c>
    </row>
    <row r="558">
      <c r="A558" t="n">
        <v>235799</v>
      </c>
      <c r="B558" t="n">
        <v>128</v>
      </c>
      <c r="C558" t="inlineStr">
        <is>
          <t>Love Cabaret</t>
        </is>
      </c>
      <c r="D558" t="inlineStr">
        <is>
          <t>CECILIA TSUYACO ARAKI SILVA LTDA</t>
        </is>
      </c>
      <c r="E558" t="inlineStr">
        <is>
          <t>392044</t>
        </is>
      </c>
      <c r="F558" s="555" t="n">
        <v>46160</v>
      </c>
      <c r="G558" t="n">
        <v>19472</v>
      </c>
      <c r="H558" t="inlineStr">
        <is>
          <t>RUCULA KG</t>
        </is>
      </c>
      <c r="I558" t="inlineStr">
        <is>
          <t>ALIMENTOS</t>
        </is>
      </c>
      <c r="J558" t="n">
        <v>1</v>
      </c>
      <c r="K558" t="inlineStr">
        <is>
          <t>KG</t>
        </is>
      </c>
      <c r="L558" t="n">
        <v>19</v>
      </c>
      <c r="M558" t="n">
        <v>19</v>
      </c>
      <c r="N558" t="inlineStr">
        <is>
          <t>ALIMENTOS</t>
        </is>
      </c>
      <c r="O558" t="inlineStr">
        <is>
          <t>05/2026</t>
        </is>
      </c>
    </row>
    <row r="559">
      <c r="A559" t="n">
        <v>235797</v>
      </c>
      <c r="B559" t="n">
        <v>128</v>
      </c>
      <c r="C559" t="inlineStr">
        <is>
          <t>Love Cabaret</t>
        </is>
      </c>
      <c r="D559" t="inlineStr">
        <is>
          <t>PROAUTO INDUSTRIA QUIMICA EIRELI</t>
        </is>
      </c>
      <c r="E559" t="inlineStr">
        <is>
          <t>156798</t>
        </is>
      </c>
      <c r="F559" s="555" t="n">
        <v>46160</v>
      </c>
      <c r="G559" t="n">
        <v>24514</v>
      </c>
      <c r="H559" t="inlineStr">
        <is>
          <t>PROAUTO DETERGENTE NEUTRO NEUTER SUPER 5 L</t>
        </is>
      </c>
      <c r="I559" t="inlineStr">
        <is>
          <t>DESCARTAVEIS/HIGIENE E LIMPEZA</t>
        </is>
      </c>
      <c r="J559" t="n">
        <v>6</v>
      </c>
      <c r="K559" t="inlineStr">
        <is>
          <t>GALAO</t>
        </is>
      </c>
      <c r="L559" t="n">
        <v>741.24</v>
      </c>
      <c r="M559" t="n">
        <v>123.54</v>
      </c>
      <c r="N559" t="inlineStr">
        <is>
          <t>HIGIENE E LIMPEZA</t>
        </is>
      </c>
      <c r="O559" t="inlineStr">
        <is>
          <t>05/2026</t>
        </is>
      </c>
    </row>
    <row r="560">
      <c r="A560" t="n">
        <v>235790</v>
      </c>
      <c r="B560" t="n">
        <v>128</v>
      </c>
      <c r="C560" t="inlineStr">
        <is>
          <t>Love Cabaret</t>
        </is>
      </c>
      <c r="D560" t="inlineStr">
        <is>
          <t>WPP COMERCIO DE CARNES LTDA</t>
        </is>
      </c>
      <c r="E560" t="inlineStr">
        <is>
          <t>79336</t>
        </is>
      </c>
      <c r="F560" s="555" t="n">
        <v>46161</v>
      </c>
      <c r="G560" t="n">
        <v>19017</v>
      </c>
      <c r="H560" t="inlineStr">
        <is>
          <t>FILE DE FRANGO KG</t>
        </is>
      </c>
      <c r="I560" t="inlineStr">
        <is>
          <t>ALIMENTOS</t>
        </is>
      </c>
      <c r="J560" t="n">
        <v>15.6</v>
      </c>
      <c r="K560" t="inlineStr">
        <is>
          <t>KG</t>
        </is>
      </c>
      <c r="L560" t="n">
        <v>234</v>
      </c>
      <c r="M560" t="n">
        <v>15</v>
      </c>
      <c r="N560" t="inlineStr">
        <is>
          <t>ALIMENTOS</t>
        </is>
      </c>
      <c r="O560" t="inlineStr">
        <is>
          <t>05/2026</t>
        </is>
      </c>
    </row>
    <row r="561">
      <c r="A561" t="n">
        <v>235790</v>
      </c>
      <c r="B561" t="n">
        <v>128</v>
      </c>
      <c r="C561" t="inlineStr">
        <is>
          <t>Love Cabaret</t>
        </is>
      </c>
      <c r="D561" t="inlineStr">
        <is>
          <t>WPP COMERCIO DE CARNES LTDA</t>
        </is>
      </c>
      <c r="E561" t="inlineStr">
        <is>
          <t>79336</t>
        </is>
      </c>
      <c r="F561" s="555" t="n">
        <v>46161</v>
      </c>
      <c r="G561" t="n">
        <v>20501</v>
      </c>
      <c r="H561" t="inlineStr">
        <is>
          <t>LINGUICA TOSCANA AURORA KG</t>
        </is>
      </c>
      <c r="I561" t="inlineStr">
        <is>
          <t>ALIMENTOS</t>
        </is>
      </c>
      <c r="J561" t="n">
        <v>10</v>
      </c>
      <c r="K561" t="inlineStr">
        <is>
          <t>KG</t>
        </is>
      </c>
      <c r="L561" t="n">
        <v>219</v>
      </c>
      <c r="M561" t="n">
        <v>21.9</v>
      </c>
      <c r="N561" t="inlineStr">
        <is>
          <t>ALIMENTOS</t>
        </is>
      </c>
      <c r="O561" t="inlineStr">
        <is>
          <t>05/2026</t>
        </is>
      </c>
    </row>
    <row r="562">
      <c r="A562" t="n">
        <v>235790</v>
      </c>
      <c r="B562" t="n">
        <v>128</v>
      </c>
      <c r="C562" t="inlineStr">
        <is>
          <t>Love Cabaret</t>
        </is>
      </c>
      <c r="D562" t="inlineStr">
        <is>
          <t>WPP COMERCIO DE CARNES LTDA</t>
        </is>
      </c>
      <c r="E562" t="inlineStr">
        <is>
          <t>79336</t>
        </is>
      </c>
      <c r="F562" s="555" t="n">
        <v>46161</v>
      </c>
      <c r="G562" t="n">
        <v>23990</v>
      </c>
      <c r="H562" t="inlineStr">
        <is>
          <t>ACEM MOIDO KG</t>
        </is>
      </c>
      <c r="I562" t="inlineStr">
        <is>
          <t>ALIMENTOS</t>
        </is>
      </c>
      <c r="J562" t="n">
        <v>10.5</v>
      </c>
      <c r="K562" t="inlineStr">
        <is>
          <t>KG</t>
        </is>
      </c>
      <c r="L562" t="n">
        <v>336</v>
      </c>
      <c r="M562" t="n">
        <v>32</v>
      </c>
      <c r="N562" t="inlineStr">
        <is>
          <t>ALIMENTOS</t>
        </is>
      </c>
      <c r="O562" t="inlineStr">
        <is>
          <t>05/2026</t>
        </is>
      </c>
    </row>
    <row r="563">
      <c r="A563" t="n">
        <v>235788</v>
      </c>
      <c r="B563" t="n">
        <v>128</v>
      </c>
      <c r="C563" t="inlineStr">
        <is>
          <t>Love Cabaret</t>
        </is>
      </c>
      <c r="D563" t="inlineStr">
        <is>
          <t>MARIO PEDRO FELICIANO - HORTIFRUTI</t>
        </is>
      </c>
      <c r="E563" t="inlineStr">
        <is>
          <t>477214</t>
        </is>
      </c>
      <c r="F563" s="555" t="n">
        <v>46160</v>
      </c>
      <c r="G563" t="n">
        <v>25555</v>
      </c>
      <c r="H563" t="inlineStr">
        <is>
          <t>BATATA LAVADA KG</t>
        </is>
      </c>
      <c r="I563" t="inlineStr">
        <is>
          <t>ALIMENTOS</t>
        </is>
      </c>
      <c r="J563" t="n">
        <v>12</v>
      </c>
      <c r="K563" t="inlineStr">
        <is>
          <t>KG</t>
        </is>
      </c>
      <c r="L563" t="n">
        <v>111.36</v>
      </c>
      <c r="M563" t="n">
        <v>9.279999999999999</v>
      </c>
      <c r="N563" t="inlineStr">
        <is>
          <t>ALIMENTOS</t>
        </is>
      </c>
      <c r="O563" t="inlineStr">
        <is>
          <t>05/2026</t>
        </is>
      </c>
    </row>
    <row r="564">
      <c r="A564" t="n">
        <v>235786</v>
      </c>
      <c r="B564" t="n">
        <v>128</v>
      </c>
      <c r="C564" t="inlineStr">
        <is>
          <t>Love Cabaret</t>
        </is>
      </c>
      <c r="D564" t="inlineStr">
        <is>
          <t>MARIO PEDRO FELICIANO - HORTIFRUTI</t>
        </is>
      </c>
      <c r="E564" t="inlineStr">
        <is>
          <t>477192</t>
        </is>
      </c>
      <c r="F564" s="555" t="n">
        <v>46160</v>
      </c>
      <c r="G564" t="n">
        <v>19527</v>
      </c>
      <c r="H564" t="inlineStr">
        <is>
          <t>VAGEM HOLANDESA KG</t>
        </is>
      </c>
      <c r="I564" t="inlineStr">
        <is>
          <t>ALIMENTOS</t>
        </is>
      </c>
      <c r="J564" t="n">
        <v>1</v>
      </c>
      <c r="K564" t="inlineStr">
        <is>
          <t>KG</t>
        </is>
      </c>
      <c r="L564" t="n">
        <v>31.9</v>
      </c>
      <c r="M564" t="n">
        <v>31.9</v>
      </c>
      <c r="N564" t="inlineStr">
        <is>
          <t>ALIMENTOS</t>
        </is>
      </c>
      <c r="O564" t="inlineStr">
        <is>
          <t>05/2026</t>
        </is>
      </c>
    </row>
    <row r="565">
      <c r="A565" t="n">
        <v>235786</v>
      </c>
      <c r="B565" t="n">
        <v>128</v>
      </c>
      <c r="C565" t="inlineStr">
        <is>
          <t>Love Cabaret</t>
        </is>
      </c>
      <c r="D565" t="inlineStr">
        <is>
          <t>MARIO PEDRO FELICIANO - HORTIFRUTI</t>
        </is>
      </c>
      <c r="E565" t="inlineStr">
        <is>
          <t>477192</t>
        </is>
      </c>
      <c r="F565" s="555" t="n">
        <v>46160</v>
      </c>
      <c r="G565" t="n">
        <v>19589</v>
      </c>
      <c r="H565" t="inlineStr">
        <is>
          <t>PEPINO JAPONES KG</t>
        </is>
      </c>
      <c r="I565" t="inlineStr">
        <is>
          <t>ALIMENTOS</t>
        </is>
      </c>
      <c r="J565" t="n">
        <v>0.55</v>
      </c>
      <c r="K565" t="inlineStr">
        <is>
          <t>KG</t>
        </is>
      </c>
      <c r="L565" t="n">
        <v>4.75</v>
      </c>
      <c r="M565" t="n">
        <v>8.636364</v>
      </c>
      <c r="N565" t="inlineStr">
        <is>
          <t>ALIMENTOS</t>
        </is>
      </c>
      <c r="O565" t="inlineStr">
        <is>
          <t>05/2026</t>
        </is>
      </c>
    </row>
    <row r="566">
      <c r="A566" t="n">
        <v>235786</v>
      </c>
      <c r="B566" t="n">
        <v>128</v>
      </c>
      <c r="C566" t="inlineStr">
        <is>
          <t>Love Cabaret</t>
        </is>
      </c>
      <c r="D566" t="inlineStr">
        <is>
          <t>MARIO PEDRO FELICIANO - HORTIFRUTI</t>
        </is>
      </c>
      <c r="E566" t="inlineStr">
        <is>
          <t>477192</t>
        </is>
      </c>
      <c r="F566" s="555" t="n">
        <v>46160</v>
      </c>
      <c r="G566" t="n">
        <v>19502</v>
      </c>
      <c r="H566" t="inlineStr">
        <is>
          <t>ALFACE CRESPA ROXA KG</t>
        </is>
      </c>
      <c r="I566" t="inlineStr">
        <is>
          <t>ALIMENTOS</t>
        </is>
      </c>
      <c r="J566" t="n">
        <v>1.1</v>
      </c>
      <c r="K566" t="inlineStr">
        <is>
          <t>KG</t>
        </is>
      </c>
      <c r="L566" t="n">
        <v>19.14</v>
      </c>
      <c r="M566" t="n">
        <v>17.4</v>
      </c>
      <c r="N566" t="inlineStr">
        <is>
          <t>ALIMENTOS</t>
        </is>
      </c>
      <c r="O566" t="inlineStr">
        <is>
          <t>05/2026</t>
        </is>
      </c>
    </row>
    <row r="567">
      <c r="A567" t="n">
        <v>235786</v>
      </c>
      <c r="B567" t="n">
        <v>128</v>
      </c>
      <c r="C567" t="inlineStr">
        <is>
          <t>Love Cabaret</t>
        </is>
      </c>
      <c r="D567" t="inlineStr">
        <is>
          <t>MARIO PEDRO FELICIANO - HORTIFRUTI</t>
        </is>
      </c>
      <c r="E567" t="inlineStr">
        <is>
          <t>477192</t>
        </is>
      </c>
      <c r="F567" s="555" t="n">
        <v>46160</v>
      </c>
      <c r="G567" t="n">
        <v>19477</v>
      </c>
      <c r="H567" t="inlineStr">
        <is>
          <t>MANJERICAO ROXO KG</t>
        </is>
      </c>
      <c r="I567" t="inlineStr">
        <is>
          <t>ALIMENTOS</t>
        </is>
      </c>
      <c r="J567" t="n">
        <v>0.26</v>
      </c>
      <c r="K567" t="inlineStr">
        <is>
          <t>KG</t>
        </is>
      </c>
      <c r="L567" t="n">
        <v>20.74</v>
      </c>
      <c r="M567" t="n">
        <v>79.769231</v>
      </c>
      <c r="N567" t="inlineStr">
        <is>
          <t>ALIMENTOS</t>
        </is>
      </c>
      <c r="O567" t="inlineStr">
        <is>
          <t>05/2026</t>
        </is>
      </c>
    </row>
    <row r="568">
      <c r="A568" t="n">
        <v>235783</v>
      </c>
      <c r="B568" t="n">
        <v>128</v>
      </c>
      <c r="C568" t="inlineStr">
        <is>
          <t>Love Cabaret</t>
        </is>
      </c>
      <c r="D568" t="inlineStr">
        <is>
          <t>NOVA COMERCIAL DO PEIXE EIRELI</t>
        </is>
      </c>
      <c r="E568" t="inlineStr">
        <is>
          <t>33618</t>
        </is>
      </c>
      <c r="F568" s="555" t="n">
        <v>46157</v>
      </c>
      <c r="G568" t="n">
        <v>27692</v>
      </c>
      <c r="H568" t="inlineStr">
        <is>
          <t>CAMARAO CINZA 25/30 LIMPO EVISCERADO COM COLA KG</t>
        </is>
      </c>
      <c r="I568" t="inlineStr">
        <is>
          <t>ALIMENTOS</t>
        </is>
      </c>
      <c r="J568" t="n">
        <v>15</v>
      </c>
      <c r="K568" t="inlineStr">
        <is>
          <t>KG</t>
        </is>
      </c>
      <c r="L568" t="n">
        <v>1680</v>
      </c>
      <c r="M568" t="n">
        <v>112</v>
      </c>
      <c r="N568" t="inlineStr">
        <is>
          <t xml:space="preserve">ALIMENTOS - </t>
        </is>
      </c>
      <c r="O568" t="inlineStr">
        <is>
          <t>05/2026</t>
        </is>
      </c>
    </row>
    <row r="569">
      <c r="A569" t="n">
        <v>235781</v>
      </c>
      <c r="B569" t="n">
        <v>128</v>
      </c>
      <c r="C569" t="inlineStr">
        <is>
          <t>Love Cabaret</t>
        </is>
      </c>
      <c r="D569" t="inlineStr">
        <is>
          <t>MARCOS SILVA DO NASCIMENTO</t>
        </is>
      </c>
      <c r="E569" t="inlineStr">
        <is>
          <t>1008</t>
        </is>
      </c>
      <c r="F569" s="555" t="n">
        <v>46160</v>
      </c>
      <c r="G569" t="n">
        <v>18696</v>
      </c>
      <c r="H569" t="inlineStr">
        <is>
          <t>BISTECA SUINA KG</t>
        </is>
      </c>
      <c r="I569" t="inlineStr">
        <is>
          <t>ALIMENTOS</t>
        </is>
      </c>
      <c r="J569" t="n">
        <v>14</v>
      </c>
      <c r="K569" t="inlineStr">
        <is>
          <t>KG</t>
        </is>
      </c>
      <c r="L569" t="n">
        <v>251.86</v>
      </c>
      <c r="M569" t="n">
        <v>17.99</v>
      </c>
      <c r="N569" t="inlineStr">
        <is>
          <t>ALIMENTOS</t>
        </is>
      </c>
      <c r="O569" t="inlineStr">
        <is>
          <t>05/2026</t>
        </is>
      </c>
    </row>
    <row r="570">
      <c r="A570" t="n">
        <v>235779</v>
      </c>
      <c r="B570" t="n">
        <v>128</v>
      </c>
      <c r="C570" t="inlineStr">
        <is>
          <t>Love Cabaret</t>
        </is>
      </c>
      <c r="D570" t="inlineStr">
        <is>
          <t>MARIO PEDRO FELICIANO - HORTIFRUTI</t>
        </is>
      </c>
      <c r="E570" t="inlineStr">
        <is>
          <t>476847</t>
        </is>
      </c>
      <c r="F570" s="555" t="n">
        <v>46156</v>
      </c>
      <c r="G570" t="n">
        <v>19532</v>
      </c>
      <c r="H570" t="inlineStr">
        <is>
          <t>TOMATE SALADA ITALIANO KG</t>
        </is>
      </c>
      <c r="I570" t="inlineStr">
        <is>
          <t>ALIMENTOS</t>
        </is>
      </c>
      <c r="J570" t="n">
        <v>3</v>
      </c>
      <c r="K570" t="inlineStr">
        <is>
          <t>KG</t>
        </is>
      </c>
      <c r="L570" t="n">
        <v>28.29</v>
      </c>
      <c r="M570" t="n">
        <v>9.43</v>
      </c>
      <c r="N570" t="inlineStr">
        <is>
          <t>ALIMENTOS</t>
        </is>
      </c>
      <c r="O570" t="inlineStr">
        <is>
          <t>05/2026</t>
        </is>
      </c>
    </row>
    <row r="571">
      <c r="A571" t="n">
        <v>235779</v>
      </c>
      <c r="B571" t="n">
        <v>128</v>
      </c>
      <c r="C571" t="inlineStr">
        <is>
          <t>Love Cabaret</t>
        </is>
      </c>
      <c r="D571" t="inlineStr">
        <is>
          <t>MARIO PEDRO FELICIANO - HORTIFRUTI</t>
        </is>
      </c>
      <c r="E571" t="inlineStr">
        <is>
          <t>476847</t>
        </is>
      </c>
      <c r="F571" s="555" t="n">
        <v>46156</v>
      </c>
      <c r="G571" t="n">
        <v>19477</v>
      </c>
      <c r="H571" t="inlineStr">
        <is>
          <t>MANJERICAO ROXO KG</t>
        </is>
      </c>
      <c r="I571" t="inlineStr">
        <is>
          <t>ALIMENTOS</t>
        </is>
      </c>
      <c r="J571" t="n">
        <v>0.15</v>
      </c>
      <c r="K571" t="inlineStr">
        <is>
          <t>KG</t>
        </is>
      </c>
      <c r="L571" t="n">
        <v>11.96</v>
      </c>
      <c r="M571" t="n">
        <v>79.733333</v>
      </c>
      <c r="N571" t="inlineStr">
        <is>
          <t>ALIMENTOS</t>
        </is>
      </c>
      <c r="O571" t="inlineStr">
        <is>
          <t>05/2026</t>
        </is>
      </c>
    </row>
    <row r="572">
      <c r="A572" t="n">
        <v>235779</v>
      </c>
      <c r="B572" t="n">
        <v>128</v>
      </c>
      <c r="C572" t="inlineStr">
        <is>
          <t>Love Cabaret</t>
        </is>
      </c>
      <c r="D572" t="inlineStr">
        <is>
          <t>MARIO PEDRO FELICIANO - HORTIFRUTI</t>
        </is>
      </c>
      <c r="E572" t="inlineStr">
        <is>
          <t>476847</t>
        </is>
      </c>
      <c r="F572" s="555" t="n">
        <v>46156</v>
      </c>
      <c r="G572" t="n">
        <v>19654</v>
      </c>
      <c r="H572" t="inlineStr">
        <is>
          <t>ABOBRINHA ITALIANA GRAUDA KG</t>
        </is>
      </c>
      <c r="I572" t="inlineStr">
        <is>
          <t>ALIMENTOS</t>
        </is>
      </c>
      <c r="J572" t="n">
        <v>3.2</v>
      </c>
      <c r="K572" t="inlineStr">
        <is>
          <t>KG</t>
        </is>
      </c>
      <c r="L572" t="n">
        <v>15.07</v>
      </c>
      <c r="M572" t="n">
        <v>4.709375</v>
      </c>
      <c r="N572" t="inlineStr">
        <is>
          <t>ALIMENTOS</t>
        </is>
      </c>
      <c r="O572" t="inlineStr">
        <is>
          <t>05/2026</t>
        </is>
      </c>
    </row>
    <row r="573">
      <c r="A573" t="n">
        <v>235779</v>
      </c>
      <c r="B573" t="n">
        <v>128</v>
      </c>
      <c r="C573" t="inlineStr">
        <is>
          <t>Love Cabaret</t>
        </is>
      </c>
      <c r="D573" t="inlineStr">
        <is>
          <t>MARIO PEDRO FELICIANO - HORTIFRUTI</t>
        </is>
      </c>
      <c r="E573" t="inlineStr">
        <is>
          <t>476847</t>
        </is>
      </c>
      <c r="F573" s="555" t="n">
        <v>46156</v>
      </c>
      <c r="G573" t="n">
        <v>19502</v>
      </c>
      <c r="H573" t="inlineStr">
        <is>
          <t>ALFACE CRESPA ROXA KG</t>
        </is>
      </c>
      <c r="I573" t="inlineStr">
        <is>
          <t>ALIMENTOS</t>
        </is>
      </c>
      <c r="J573" t="n">
        <v>1.1</v>
      </c>
      <c r="K573" t="inlineStr">
        <is>
          <t>KG</t>
        </is>
      </c>
      <c r="L573" t="n">
        <v>19.14</v>
      </c>
      <c r="M573" t="n">
        <v>17.4</v>
      </c>
      <c r="N573" t="inlineStr">
        <is>
          <t>ALIMENTOS</t>
        </is>
      </c>
      <c r="O573" t="inlineStr">
        <is>
          <t>05/2026</t>
        </is>
      </c>
    </row>
    <row r="574">
      <c r="A574" t="n">
        <v>235776</v>
      </c>
      <c r="B574" t="n">
        <v>128</v>
      </c>
      <c r="C574" t="inlineStr">
        <is>
          <t>Love Cabaret</t>
        </is>
      </c>
      <c r="D574" t="inlineStr">
        <is>
          <t>DO CHEF DISTRIBUIDORA DE ALIMENTOS LTDA</t>
        </is>
      </c>
      <c r="E574" t="inlineStr">
        <is>
          <t>1657</t>
        </is>
      </c>
      <c r="F574" s="555" t="n">
        <v>46156</v>
      </c>
      <c r="G574" t="n">
        <v>25555</v>
      </c>
      <c r="H574" t="inlineStr">
        <is>
          <t>BATATA LAVADA KG</t>
        </is>
      </c>
      <c r="I574" t="inlineStr">
        <is>
          <t>ALIMENTOS</t>
        </is>
      </c>
      <c r="J574" t="n">
        <v>12</v>
      </c>
      <c r="K574" t="inlineStr">
        <is>
          <t>KG</t>
        </is>
      </c>
      <c r="L574" t="n">
        <v>93.59999999999999</v>
      </c>
      <c r="M574" t="n">
        <v>7.8</v>
      </c>
      <c r="N574" t="inlineStr">
        <is>
          <t>ALIMENTOS</t>
        </is>
      </c>
      <c r="O574" t="inlineStr">
        <is>
          <t>05/2026</t>
        </is>
      </c>
    </row>
    <row r="575">
      <c r="A575" t="n">
        <v>235776</v>
      </c>
      <c r="B575" t="n">
        <v>128</v>
      </c>
      <c r="C575" t="inlineStr">
        <is>
          <t>Love Cabaret</t>
        </is>
      </c>
      <c r="D575" t="inlineStr">
        <is>
          <t>DO CHEF DISTRIBUIDORA DE ALIMENTOS LTDA</t>
        </is>
      </c>
      <c r="E575" t="inlineStr">
        <is>
          <t>1657</t>
        </is>
      </c>
      <c r="F575" s="555" t="n">
        <v>46156</v>
      </c>
      <c r="G575" t="n">
        <v>19635</v>
      </c>
      <c r="H575" t="inlineStr">
        <is>
          <t>BATATA DOCE ROSADA KG</t>
        </is>
      </c>
      <c r="I575" t="inlineStr">
        <is>
          <t>ALIMENTOS</t>
        </is>
      </c>
      <c r="J575" t="n">
        <v>5</v>
      </c>
      <c r="K575" t="inlineStr">
        <is>
          <t>KG</t>
        </is>
      </c>
      <c r="L575" t="n">
        <v>26</v>
      </c>
      <c r="M575" t="n">
        <v>5.2</v>
      </c>
      <c r="N575" t="inlineStr">
        <is>
          <t>ALIMENTOS</t>
        </is>
      </c>
      <c r="O575" t="inlineStr">
        <is>
          <t>05/2026</t>
        </is>
      </c>
    </row>
    <row r="576">
      <c r="A576" t="n">
        <v>235774</v>
      </c>
      <c r="B576" t="n">
        <v>128</v>
      </c>
      <c r="C576" t="inlineStr">
        <is>
          <t>Love Cabaret</t>
        </is>
      </c>
      <c r="D576" t="inlineStr">
        <is>
          <t>CECILIA TSUYACO ARAKI SILVA LTDA</t>
        </is>
      </c>
      <c r="E576" t="inlineStr">
        <is>
          <t>391868</t>
        </is>
      </c>
      <c r="F576" s="555" t="n">
        <v>46156</v>
      </c>
      <c r="G576" t="n">
        <v>19527</v>
      </c>
      <c r="H576" t="inlineStr">
        <is>
          <t>VAGEM HOLANDESA KG</t>
        </is>
      </c>
      <c r="I576" t="inlineStr">
        <is>
          <t>ALIMENTOS</t>
        </is>
      </c>
      <c r="J576" t="n">
        <v>0.5</v>
      </c>
      <c r="K576" t="inlineStr">
        <is>
          <t>KG</t>
        </is>
      </c>
      <c r="L576" t="n">
        <v>15</v>
      </c>
      <c r="M576" t="n">
        <v>30</v>
      </c>
      <c r="N576" t="inlineStr">
        <is>
          <t>ALIMENTOS</t>
        </is>
      </c>
      <c r="O576" t="inlineStr">
        <is>
          <t>05/2026</t>
        </is>
      </c>
    </row>
    <row r="577">
      <c r="A577" t="n">
        <v>235774</v>
      </c>
      <c r="B577" t="n">
        <v>128</v>
      </c>
      <c r="C577" t="inlineStr">
        <is>
          <t>Love Cabaret</t>
        </is>
      </c>
      <c r="D577" t="inlineStr">
        <is>
          <t>CECILIA TSUYACO ARAKI SILVA LTDA</t>
        </is>
      </c>
      <c r="E577" t="inlineStr">
        <is>
          <t>391868</t>
        </is>
      </c>
      <c r="F577" s="555" t="n">
        <v>46156</v>
      </c>
      <c r="G577" t="n">
        <v>19476</v>
      </c>
      <c r="H577" t="inlineStr">
        <is>
          <t>MANJERICAO KG</t>
        </is>
      </c>
      <c r="I577" t="inlineStr">
        <is>
          <t>ALIMENTOS</t>
        </is>
      </c>
      <c r="J577" t="n">
        <v>0.1</v>
      </c>
      <c r="K577" t="inlineStr">
        <is>
          <t>KG</t>
        </is>
      </c>
      <c r="L577" t="n">
        <v>6.5</v>
      </c>
      <c r="M577" t="n">
        <v>65</v>
      </c>
      <c r="N577" t="inlineStr">
        <is>
          <t>ALIMENTOS</t>
        </is>
      </c>
      <c r="O577" t="inlineStr">
        <is>
          <t>05/2026</t>
        </is>
      </c>
    </row>
    <row r="578">
      <c r="A578" t="n">
        <v>235774</v>
      </c>
      <c r="B578" t="n">
        <v>128</v>
      </c>
      <c r="C578" t="inlineStr">
        <is>
          <t>Love Cabaret</t>
        </is>
      </c>
      <c r="D578" t="inlineStr">
        <is>
          <t>CECILIA TSUYACO ARAKI SILVA LTDA</t>
        </is>
      </c>
      <c r="E578" t="inlineStr">
        <is>
          <t>391868</t>
        </is>
      </c>
      <c r="F578" s="555" t="n">
        <v>46156</v>
      </c>
      <c r="G578" t="n">
        <v>23113</v>
      </c>
      <c r="H578" t="inlineStr">
        <is>
          <t>SALSA KG</t>
        </is>
      </c>
      <c r="I578" t="inlineStr">
        <is>
          <t>ALIMENTOS</t>
        </is>
      </c>
      <c r="J578" t="n">
        <v>0.2</v>
      </c>
      <c r="K578" t="inlineStr">
        <is>
          <t>KG</t>
        </is>
      </c>
      <c r="L578" t="n">
        <v>3</v>
      </c>
      <c r="M578" t="n">
        <v>15</v>
      </c>
      <c r="N578" t="inlineStr">
        <is>
          <t>ALIMENTOS</t>
        </is>
      </c>
      <c r="O578" t="inlineStr">
        <is>
          <t>05/2026</t>
        </is>
      </c>
    </row>
    <row r="579">
      <c r="A579" t="n">
        <v>235774</v>
      </c>
      <c r="B579" t="n">
        <v>128</v>
      </c>
      <c r="C579" t="inlineStr">
        <is>
          <t>Love Cabaret</t>
        </is>
      </c>
      <c r="D579" t="inlineStr">
        <is>
          <t>CECILIA TSUYACO ARAKI SILVA LTDA</t>
        </is>
      </c>
      <c r="E579" t="inlineStr">
        <is>
          <t>391868</t>
        </is>
      </c>
      <c r="F579" s="555" t="n">
        <v>46156</v>
      </c>
      <c r="G579" t="n">
        <v>19503</v>
      </c>
      <c r="H579" t="inlineStr">
        <is>
          <t>ALFACE CRESPA KG</t>
        </is>
      </c>
      <c r="I579" t="inlineStr">
        <is>
          <t>ALIMENTOS</t>
        </is>
      </c>
      <c r="J579" t="n">
        <v>1</v>
      </c>
      <c r="K579" t="inlineStr">
        <is>
          <t>KG</t>
        </is>
      </c>
      <c r="L579" t="n">
        <v>10</v>
      </c>
      <c r="M579" t="n">
        <v>10</v>
      </c>
      <c r="N579" t="inlineStr">
        <is>
          <t>ALIMENTOS</t>
        </is>
      </c>
      <c r="O579" t="inlineStr">
        <is>
          <t>05/2026</t>
        </is>
      </c>
    </row>
    <row r="580">
      <c r="A580" t="n">
        <v>235774</v>
      </c>
      <c r="B580" t="n">
        <v>128</v>
      </c>
      <c r="C580" t="inlineStr">
        <is>
          <t>Love Cabaret</t>
        </is>
      </c>
      <c r="D580" t="inlineStr">
        <is>
          <t>CECILIA TSUYACO ARAKI SILVA LTDA</t>
        </is>
      </c>
      <c r="E580" t="inlineStr">
        <is>
          <t>391868</t>
        </is>
      </c>
      <c r="F580" s="555" t="n">
        <v>46156</v>
      </c>
      <c r="G580" t="n">
        <v>19617</v>
      </c>
      <c r="H580" t="inlineStr">
        <is>
          <t>COENTRO KG</t>
        </is>
      </c>
      <c r="I580" t="inlineStr">
        <is>
          <t>ALIMENTOS</t>
        </is>
      </c>
      <c r="J580" t="n">
        <v>0.2</v>
      </c>
      <c r="K580" t="inlineStr">
        <is>
          <t>KG</t>
        </is>
      </c>
      <c r="L580" t="n">
        <v>6</v>
      </c>
      <c r="M580" t="n">
        <v>30</v>
      </c>
      <c r="N580" t="inlineStr">
        <is>
          <t>ALIMENTOS</t>
        </is>
      </c>
      <c r="O580" t="inlineStr">
        <is>
          <t>05/2026</t>
        </is>
      </c>
    </row>
    <row r="581">
      <c r="A581" t="n">
        <v>235774</v>
      </c>
      <c r="B581" t="n">
        <v>128</v>
      </c>
      <c r="C581" t="inlineStr">
        <is>
          <t>Love Cabaret</t>
        </is>
      </c>
      <c r="D581" t="inlineStr">
        <is>
          <t>CECILIA TSUYACO ARAKI SILVA LTDA</t>
        </is>
      </c>
      <c r="E581" t="inlineStr">
        <is>
          <t>391868</t>
        </is>
      </c>
      <c r="F581" s="555" t="n">
        <v>46156</v>
      </c>
      <c r="G581" t="n">
        <v>23335</v>
      </c>
      <c r="H581" t="inlineStr">
        <is>
          <t>MORANGO KG</t>
        </is>
      </c>
      <c r="I581" t="inlineStr">
        <is>
          <t>ALIMENTOS</t>
        </is>
      </c>
      <c r="J581" t="n">
        <v>0.5</v>
      </c>
      <c r="K581" t="inlineStr">
        <is>
          <t>KG</t>
        </is>
      </c>
      <c r="L581" t="n">
        <v>20</v>
      </c>
      <c r="M581" t="n">
        <v>40</v>
      </c>
      <c r="N581" t="inlineStr">
        <is>
          <t>ALIMENTOS</t>
        </is>
      </c>
      <c r="O581" t="inlineStr">
        <is>
          <t>05/2026</t>
        </is>
      </c>
    </row>
    <row r="582">
      <c r="A582" t="n">
        <v>235773</v>
      </c>
      <c r="B582" t="n">
        <v>128</v>
      </c>
      <c r="C582" t="inlineStr">
        <is>
          <t>Love Cabaret</t>
        </is>
      </c>
      <c r="D582" t="inlineStr">
        <is>
          <t>FRONT BEBIDAS LTDA</t>
        </is>
      </c>
      <c r="E582" t="inlineStr">
        <is>
          <t>804134</t>
        </is>
      </c>
      <c r="F582" s="555" t="n">
        <v>46156</v>
      </c>
      <c r="G582" t="n">
        <v>18254</v>
      </c>
      <c r="H582" t="inlineStr">
        <is>
          <t>RUM HAVANA CLUB 7 ANOS 700ML</t>
        </is>
      </c>
      <c r="I582" t="inlineStr">
        <is>
          <t>BEBIDAS</t>
        </is>
      </c>
      <c r="J582" t="n">
        <v>1</v>
      </c>
      <c r="K582" t="inlineStr">
        <is>
          <t>GR</t>
        </is>
      </c>
      <c r="L582" t="n">
        <v>124.9</v>
      </c>
      <c r="M582" t="n">
        <v>124.9</v>
      </c>
      <c r="N582" t="inlineStr">
        <is>
          <t>BEBIDAS</t>
        </is>
      </c>
      <c r="O582" t="inlineStr">
        <is>
          <t>05/2026</t>
        </is>
      </c>
    </row>
    <row r="583">
      <c r="A583" t="n">
        <v>235773</v>
      </c>
      <c r="B583" t="n">
        <v>128</v>
      </c>
      <c r="C583" t="inlineStr">
        <is>
          <t>Love Cabaret</t>
        </is>
      </c>
      <c r="D583" t="inlineStr">
        <is>
          <t>FRONT BEBIDAS LTDA</t>
        </is>
      </c>
      <c r="E583" t="inlineStr">
        <is>
          <t>804134</t>
        </is>
      </c>
      <c r="F583" s="555" t="n">
        <v>46156</v>
      </c>
      <c r="G583" t="n">
        <v>18242</v>
      </c>
      <c r="H583" t="inlineStr">
        <is>
          <t>TEQUILA DON JULIO BLANCO 750ML</t>
        </is>
      </c>
      <c r="I583" t="inlineStr">
        <is>
          <t>BEBIDAS</t>
        </is>
      </c>
      <c r="J583" t="n">
        <v>6</v>
      </c>
      <c r="K583" t="inlineStr">
        <is>
          <t>GR</t>
        </is>
      </c>
      <c r="L583" t="n">
        <v>1404.6</v>
      </c>
      <c r="M583" t="n">
        <v>234.1</v>
      </c>
      <c r="N583" t="inlineStr">
        <is>
          <t>BEBIDAS</t>
        </is>
      </c>
      <c r="O583" t="inlineStr">
        <is>
          <t>05/2026</t>
        </is>
      </c>
    </row>
    <row r="584">
      <c r="A584" t="n">
        <v>235772</v>
      </c>
      <c r="B584" t="n">
        <v>128</v>
      </c>
      <c r="C584" t="inlineStr">
        <is>
          <t>Love Cabaret</t>
        </is>
      </c>
      <c r="D584" t="inlineStr">
        <is>
          <t>EMPORIO M&amp;L COMERCIO DE ALIM E BEBIDAS LTDA</t>
        </is>
      </c>
      <c r="E584" t="inlineStr">
        <is>
          <t>512875</t>
        </is>
      </c>
      <c r="F584" s="555" t="n">
        <v>46153</v>
      </c>
      <c r="G584" t="n">
        <v>19401</v>
      </c>
      <c r="H584" t="inlineStr">
        <is>
          <t>MANTEIGA SEM SAL SCALA KG</t>
        </is>
      </c>
      <c r="I584" t="inlineStr">
        <is>
          <t>ALIMENTOS</t>
        </is>
      </c>
      <c r="J584" t="n">
        <v>1</v>
      </c>
      <c r="K584" t="inlineStr">
        <is>
          <t>PT</t>
        </is>
      </c>
      <c r="L584" t="n">
        <v>198</v>
      </c>
      <c r="M584" t="n">
        <v>198</v>
      </c>
      <c r="N584" t="inlineStr">
        <is>
          <t>ALIMENTOS</t>
        </is>
      </c>
      <c r="O584" t="inlineStr">
        <is>
          <t>05/2026</t>
        </is>
      </c>
    </row>
    <row r="585">
      <c r="A585" t="n">
        <v>235772</v>
      </c>
      <c r="B585" t="n">
        <v>128</v>
      </c>
      <c r="C585" t="inlineStr">
        <is>
          <t>Love Cabaret</t>
        </is>
      </c>
      <c r="D585" t="inlineStr">
        <is>
          <t>EMPORIO M&amp;L COMERCIO DE ALIM E BEBIDAS LTDA</t>
        </is>
      </c>
      <c r="E585" t="inlineStr">
        <is>
          <t>512875</t>
        </is>
      </c>
      <c r="F585" s="555" t="n">
        <v>46153</v>
      </c>
      <c r="G585" t="n">
        <v>19415</v>
      </c>
      <c r="H585" t="inlineStr">
        <is>
          <t>MARGARINA COM SAL QUALY 500G UN</t>
        </is>
      </c>
      <c r="I585" t="inlineStr">
        <is>
          <t>ALIMENTOS</t>
        </is>
      </c>
      <c r="J585" t="n">
        <v>4</v>
      </c>
      <c r="K585" t="inlineStr">
        <is>
          <t>UN</t>
        </is>
      </c>
      <c r="L585" t="n">
        <v>35.2</v>
      </c>
      <c r="M585" t="n">
        <v>8.800000000000001</v>
      </c>
      <c r="N585" t="inlineStr">
        <is>
          <t>ALIMENTOS</t>
        </is>
      </c>
      <c r="O585" t="inlineStr">
        <is>
          <t>05/2026</t>
        </is>
      </c>
    </row>
    <row r="586">
      <c r="A586" t="n">
        <v>235772</v>
      </c>
      <c r="B586" t="n">
        <v>128</v>
      </c>
      <c r="C586" t="inlineStr">
        <is>
          <t>Love Cabaret</t>
        </is>
      </c>
      <c r="D586" t="inlineStr">
        <is>
          <t>EMPORIO M&amp;L COMERCIO DE ALIM E BEBIDAS LTDA</t>
        </is>
      </c>
      <c r="E586" t="inlineStr">
        <is>
          <t>512875</t>
        </is>
      </c>
      <c r="F586" s="555" t="n">
        <v>46153</v>
      </c>
      <c r="G586" t="n">
        <v>25237</v>
      </c>
      <c r="H586" t="inlineStr">
        <is>
          <t>FARINHA DE TRIGO ANACONDA TIPO 1 PREMIUM C/1KG</t>
        </is>
      </c>
      <c r="I586" t="inlineStr">
        <is>
          <t>ALIMENTOS</t>
        </is>
      </c>
      <c r="J586" t="n">
        <v>1</v>
      </c>
      <c r="K586" t="inlineStr">
        <is>
          <t>PC</t>
        </is>
      </c>
      <c r="L586" t="n">
        <v>52.9</v>
      </c>
      <c r="M586" t="n">
        <v>52.9</v>
      </c>
      <c r="N586" t="inlineStr">
        <is>
          <t>ALIMENTOS</t>
        </is>
      </c>
      <c r="O586" t="inlineStr">
        <is>
          <t>05/2026</t>
        </is>
      </c>
    </row>
    <row r="587">
      <c r="A587" t="n">
        <v>235772</v>
      </c>
      <c r="B587" t="n">
        <v>128</v>
      </c>
      <c r="C587" t="inlineStr">
        <is>
          <t>Love Cabaret</t>
        </is>
      </c>
      <c r="D587" t="inlineStr">
        <is>
          <t>EMPORIO M&amp;L COMERCIO DE ALIM E BEBIDAS LTDA</t>
        </is>
      </c>
      <c r="E587" t="inlineStr">
        <is>
          <t>512875</t>
        </is>
      </c>
      <c r="F587" s="555" t="n">
        <v>46153</v>
      </c>
      <c r="G587" t="n">
        <v>21047</v>
      </c>
      <c r="H587" t="inlineStr">
        <is>
          <t>AZEITE EXTRA VIRGEM GALLO 2L</t>
        </is>
      </c>
      <c r="I587" t="inlineStr">
        <is>
          <t>ALIMENTOS</t>
        </is>
      </c>
      <c r="J587" t="n">
        <v>1</v>
      </c>
      <c r="K587" t="inlineStr">
        <is>
          <t>GALAO</t>
        </is>
      </c>
      <c r="L587" t="n">
        <v>122.8</v>
      </c>
      <c r="M587" t="n">
        <v>122.8</v>
      </c>
      <c r="N587" t="inlineStr">
        <is>
          <t>ALIMENTOS</t>
        </is>
      </c>
      <c r="O587" t="inlineStr">
        <is>
          <t>05/2026</t>
        </is>
      </c>
    </row>
    <row r="588">
      <c r="A588" t="n">
        <v>235771</v>
      </c>
      <c r="B588" t="n">
        <v>128</v>
      </c>
      <c r="C588" t="inlineStr">
        <is>
          <t>Love Cabaret</t>
        </is>
      </c>
      <c r="D588" t="inlineStr">
        <is>
          <t>WPP COMERCIO DE CARNES LTDA</t>
        </is>
      </c>
      <c r="E588" t="inlineStr">
        <is>
          <t>79185</t>
        </is>
      </c>
      <c r="F588" s="555" t="n">
        <v>46154</v>
      </c>
      <c r="G588" t="n">
        <v>18832</v>
      </c>
      <c r="H588" t="inlineStr">
        <is>
          <t>PATINHO MOIDO KG</t>
        </is>
      </c>
      <c r="I588" t="inlineStr">
        <is>
          <t>ALIMENTOS</t>
        </is>
      </c>
      <c r="J588" t="n">
        <v>10.4</v>
      </c>
      <c r="K588" t="inlineStr">
        <is>
          <t>KG</t>
        </is>
      </c>
      <c r="L588" t="n">
        <v>324.48</v>
      </c>
      <c r="M588" t="n">
        <v>31.2</v>
      </c>
      <c r="N588" t="inlineStr">
        <is>
          <t>ALIMENTOS</t>
        </is>
      </c>
      <c r="O588" t="inlineStr">
        <is>
          <t>05/2026</t>
        </is>
      </c>
    </row>
    <row r="589">
      <c r="A589" t="n">
        <v>235771</v>
      </c>
      <c r="B589" t="n">
        <v>128</v>
      </c>
      <c r="C589" t="inlineStr">
        <is>
          <t>Love Cabaret</t>
        </is>
      </c>
      <c r="D589" t="inlineStr">
        <is>
          <t>WPP COMERCIO DE CARNES LTDA</t>
        </is>
      </c>
      <c r="E589" t="inlineStr">
        <is>
          <t>79185</t>
        </is>
      </c>
      <c r="F589" s="555" t="n">
        <v>46154</v>
      </c>
      <c r="G589" t="n">
        <v>18964</v>
      </c>
      <c r="H589" t="inlineStr">
        <is>
          <t>ACEM EM CUBOS KG</t>
        </is>
      </c>
      <c r="I589" t="inlineStr">
        <is>
          <t>ALIMENTOS</t>
        </is>
      </c>
      <c r="J589" t="n">
        <v>16</v>
      </c>
      <c r="K589" t="inlineStr">
        <is>
          <t>KG</t>
        </is>
      </c>
      <c r="L589" t="n">
        <v>556.8</v>
      </c>
      <c r="M589" t="n">
        <v>34.8</v>
      </c>
      <c r="N589" t="inlineStr">
        <is>
          <t>ALIMENTOS</t>
        </is>
      </c>
      <c r="O589" t="inlineStr">
        <is>
          <t>05/2026</t>
        </is>
      </c>
    </row>
    <row r="590">
      <c r="A590" t="n">
        <v>235771</v>
      </c>
      <c r="B590" t="n">
        <v>128</v>
      </c>
      <c r="C590" t="inlineStr">
        <is>
          <t>Love Cabaret</t>
        </is>
      </c>
      <c r="D590" t="inlineStr">
        <is>
          <t>WPP COMERCIO DE CARNES LTDA</t>
        </is>
      </c>
      <c r="E590" t="inlineStr">
        <is>
          <t>79185</t>
        </is>
      </c>
      <c r="F590" s="555" t="n">
        <v>46154</v>
      </c>
      <c r="G590" t="n">
        <v>16998</v>
      </c>
      <c r="H590" t="inlineStr">
        <is>
          <t>FILE DE COXA E SOBRECOXA DE FRANGO KG</t>
        </is>
      </c>
      <c r="I590" t="inlineStr">
        <is>
          <t>ALIMENTOS</t>
        </is>
      </c>
      <c r="J590" t="n">
        <v>16.1</v>
      </c>
      <c r="K590" t="inlineStr">
        <is>
          <t>KG</t>
        </is>
      </c>
      <c r="L590" t="n">
        <v>239.89</v>
      </c>
      <c r="M590" t="n">
        <v>14.9</v>
      </c>
      <c r="N590" t="inlineStr">
        <is>
          <t>ALIMENTOS</t>
        </is>
      </c>
      <c r="O590" t="inlineStr">
        <is>
          <t>05/2026</t>
        </is>
      </c>
    </row>
    <row r="591">
      <c r="A591" t="n">
        <v>235771</v>
      </c>
      <c r="B591" t="n">
        <v>128</v>
      </c>
      <c r="C591" t="inlineStr">
        <is>
          <t>Love Cabaret</t>
        </is>
      </c>
      <c r="D591" t="inlineStr">
        <is>
          <t>WPP COMERCIO DE CARNES LTDA</t>
        </is>
      </c>
      <c r="E591" t="inlineStr">
        <is>
          <t>79185</t>
        </is>
      </c>
      <c r="F591" s="555" t="n">
        <v>46154</v>
      </c>
      <c r="G591" t="n">
        <v>24537</v>
      </c>
      <c r="H591" t="inlineStr">
        <is>
          <t xml:space="preserve">ALCATRA BOVINA MOIDA KG </t>
        </is>
      </c>
      <c r="I591" t="inlineStr">
        <is>
          <t>ALIMENTOS</t>
        </is>
      </c>
      <c r="J591" t="n">
        <v>3.5</v>
      </c>
      <c r="K591" t="inlineStr">
        <is>
          <t>KG</t>
        </is>
      </c>
      <c r="L591" t="n">
        <v>150.5</v>
      </c>
      <c r="M591" t="n">
        <v>43</v>
      </c>
      <c r="N591" t="inlineStr">
        <is>
          <t>ALIMENTOS</t>
        </is>
      </c>
      <c r="O591" t="inlineStr">
        <is>
          <t>05/2026</t>
        </is>
      </c>
    </row>
    <row r="592">
      <c r="A592" t="n">
        <v>235770</v>
      </c>
      <c r="B592" t="n">
        <v>128</v>
      </c>
      <c r="C592" t="inlineStr">
        <is>
          <t>Love Cabaret</t>
        </is>
      </c>
      <c r="D592" t="inlineStr">
        <is>
          <t>ZAHIL IMPORTADORA LTDA</t>
        </is>
      </c>
      <c r="E592" t="inlineStr">
        <is>
          <t>269725</t>
        </is>
      </c>
      <c r="F592" s="555" t="n">
        <v>46154</v>
      </c>
      <c r="G592" t="n">
        <v>17797</v>
      </c>
      <c r="H592" t="inlineStr">
        <is>
          <t>VINHO BRANCO MASCARA FUEGO CHARDONNAY 750ML</t>
        </is>
      </c>
      <c r="I592" t="inlineStr">
        <is>
          <t>BEBIDAS</t>
        </is>
      </c>
      <c r="J592" t="n">
        <v>12</v>
      </c>
      <c r="K592" t="inlineStr">
        <is>
          <t>GR</t>
        </is>
      </c>
      <c r="L592" t="n">
        <v>475.8</v>
      </c>
      <c r="M592" t="n">
        <v>39.65</v>
      </c>
      <c r="N592" t="inlineStr">
        <is>
          <t>BEBIDAS</t>
        </is>
      </c>
      <c r="O592" t="inlineStr">
        <is>
          <t>05/2026</t>
        </is>
      </c>
    </row>
    <row r="593">
      <c r="A593" t="n">
        <v>235770</v>
      </c>
      <c r="B593" t="n">
        <v>128</v>
      </c>
      <c r="C593" t="inlineStr">
        <is>
          <t>Love Cabaret</t>
        </is>
      </c>
      <c r="D593" t="inlineStr">
        <is>
          <t>ZAHIL IMPORTADORA LTDA</t>
        </is>
      </c>
      <c r="E593" t="inlineStr">
        <is>
          <t>269725</t>
        </is>
      </c>
      <c r="F593" s="555" t="n">
        <v>46154</v>
      </c>
      <c r="G593" t="n">
        <v>17594</v>
      </c>
      <c r="H593" t="inlineStr">
        <is>
          <t>VINHO TINTO LE JAJA DE JAU DE SYRAH 750ML FRANCA</t>
        </is>
      </c>
      <c r="I593" t="inlineStr">
        <is>
          <t>BEBIDAS</t>
        </is>
      </c>
      <c r="J593" t="n">
        <v>6</v>
      </c>
      <c r="K593" t="inlineStr">
        <is>
          <t>GR</t>
        </is>
      </c>
      <c r="L593" t="n">
        <v>405.6</v>
      </c>
      <c r="M593" t="n">
        <v>67.59999999999999</v>
      </c>
      <c r="N593" t="inlineStr">
        <is>
          <t>BEBIDAS</t>
        </is>
      </c>
      <c r="O593" t="inlineStr">
        <is>
          <t>05/2026</t>
        </is>
      </c>
    </row>
    <row r="594">
      <c r="A594" t="n">
        <v>235767</v>
      </c>
      <c r="B594" t="n">
        <v>128</v>
      </c>
      <c r="C594" t="inlineStr">
        <is>
          <t>Love Cabaret</t>
        </is>
      </c>
      <c r="D594" t="inlineStr">
        <is>
          <t>ELIZABETH BISPO 17087401807</t>
        </is>
      </c>
      <c r="E594" t="inlineStr">
        <is>
          <t>2547</t>
        </is>
      </c>
      <c r="F594" s="555" t="n">
        <v>46175</v>
      </c>
      <c r="G594" t="n">
        <v>17955</v>
      </c>
      <c r="H594" t="inlineStr">
        <is>
          <t>AGUA MINERAL GALAO  20L</t>
        </is>
      </c>
      <c r="I594" t="inlineStr">
        <is>
          <t>BEBIDAS</t>
        </is>
      </c>
      <c r="J594" t="n">
        <v>4</v>
      </c>
      <c r="K594" t="inlineStr">
        <is>
          <t>UN</t>
        </is>
      </c>
      <c r="L594" t="n">
        <v>56</v>
      </c>
      <c r="M594" t="n">
        <v>14</v>
      </c>
      <c r="N594" t="inlineStr">
        <is>
          <t>A VISTA - 01/2026</t>
        </is>
      </c>
      <c r="O594" t="inlineStr">
        <is>
          <t>06/2026</t>
        </is>
      </c>
    </row>
    <row r="595">
      <c r="A595" t="n">
        <v>234722</v>
      </c>
      <c r="B595" t="n">
        <v>128</v>
      </c>
      <c r="C595" t="inlineStr">
        <is>
          <t>Love Cabaret</t>
        </is>
      </c>
      <c r="D595" t="inlineStr">
        <is>
          <t>PSSS LTDA</t>
        </is>
      </c>
      <c r="E595" t="inlineStr">
        <is>
          <t>35</t>
        </is>
      </c>
      <c r="F595" s="555" t="n">
        <v>46162</v>
      </c>
      <c r="G595" t="n">
        <v>28880</v>
      </c>
      <c r="H595" t="inlineStr">
        <is>
          <t>PAPEL TOALHA INTERFOLHA NOBRE PAPER FOLHA DUPLA  2000 FOLHAS</t>
        </is>
      </c>
      <c r="J595" t="n">
        <v>2</v>
      </c>
      <c r="K595" t="inlineStr">
        <is>
          <t>CX</t>
        </is>
      </c>
      <c r="L595" t="n">
        <v>170</v>
      </c>
      <c r="M595" t="n">
        <v>85</v>
      </c>
      <c r="N595" t="inlineStr">
        <is>
          <t>DESCARTAVEIS</t>
        </is>
      </c>
      <c r="O595" t="inlineStr">
        <is>
          <t>05/2026</t>
        </is>
      </c>
    </row>
    <row r="596">
      <c r="A596" t="n">
        <v>234722</v>
      </c>
      <c r="B596" t="n">
        <v>128</v>
      </c>
      <c r="C596" t="inlineStr">
        <is>
          <t>Love Cabaret</t>
        </is>
      </c>
      <c r="D596" t="inlineStr">
        <is>
          <t>PSSS LTDA</t>
        </is>
      </c>
      <c r="E596" t="inlineStr">
        <is>
          <t>35</t>
        </is>
      </c>
      <c r="F596" s="555" t="n">
        <v>46162</v>
      </c>
      <c r="G596" t="n">
        <v>17437</v>
      </c>
      <c r="H596" t="inlineStr">
        <is>
          <t>SACO ALVEJADO BRANCO 45X65 UN</t>
        </is>
      </c>
      <c r="I596" t="inlineStr">
        <is>
          <t>DESCARTAVEIS/HIGIENE E LIMPEZA</t>
        </is>
      </c>
      <c r="J596" t="n">
        <v>30</v>
      </c>
      <c r="K596" t="inlineStr">
        <is>
          <t>UN</t>
        </is>
      </c>
      <c r="L596" t="n">
        <v>69</v>
      </c>
      <c r="M596" t="n">
        <v>2.3</v>
      </c>
      <c r="N596" t="inlineStr">
        <is>
          <t>DESCARTAVEIS</t>
        </is>
      </c>
      <c r="O596" t="inlineStr">
        <is>
          <t>05/2026</t>
        </is>
      </c>
    </row>
    <row r="597">
      <c r="A597" t="n">
        <v>234722</v>
      </c>
      <c r="B597" t="n">
        <v>128</v>
      </c>
      <c r="C597" t="inlineStr">
        <is>
          <t>Love Cabaret</t>
        </is>
      </c>
      <c r="D597" t="inlineStr">
        <is>
          <t>PSSS LTDA</t>
        </is>
      </c>
      <c r="E597" t="inlineStr">
        <is>
          <t>35</t>
        </is>
      </c>
      <c r="F597" s="555" t="n">
        <v>46162</v>
      </c>
      <c r="G597" t="n">
        <v>17138</v>
      </c>
      <c r="H597" t="inlineStr">
        <is>
          <t>RODO DE PLASTICO COM CABO CONDOR 40CM UN</t>
        </is>
      </c>
      <c r="I597" t="inlineStr">
        <is>
          <t>DESCARTAVEIS/HIGIENE E LIMPEZA</t>
        </is>
      </c>
      <c r="J597" t="n">
        <v>10</v>
      </c>
      <c r="K597" t="inlineStr">
        <is>
          <t>UN</t>
        </is>
      </c>
      <c r="L597" t="n">
        <v>86</v>
      </c>
      <c r="M597" t="n">
        <v>8.6</v>
      </c>
      <c r="N597" t="inlineStr">
        <is>
          <t>DESCARTAVEIS</t>
        </is>
      </c>
      <c r="O597" t="inlineStr">
        <is>
          <t>05/2026</t>
        </is>
      </c>
    </row>
    <row r="598">
      <c r="A598" t="n">
        <v>234722</v>
      </c>
      <c r="B598" t="n">
        <v>128</v>
      </c>
      <c r="C598" t="inlineStr">
        <is>
          <t>Love Cabaret</t>
        </is>
      </c>
      <c r="D598" t="inlineStr">
        <is>
          <t>PSSS LTDA</t>
        </is>
      </c>
      <c r="E598" t="inlineStr">
        <is>
          <t>35</t>
        </is>
      </c>
      <c r="F598" s="555" t="n">
        <v>46162</v>
      </c>
      <c r="G598" t="n">
        <v>17162</v>
      </c>
      <c r="H598" t="inlineStr">
        <is>
          <t>PANO MULTIUSO 28X240 C/600PANOS UM</t>
        </is>
      </c>
      <c r="I598" t="inlineStr">
        <is>
          <t>DESCARTAVEIS/HIGIENE E LIMPEZA</t>
        </is>
      </c>
      <c r="J598" t="n">
        <v>2</v>
      </c>
      <c r="K598" t="inlineStr">
        <is>
          <t>UN</t>
        </is>
      </c>
      <c r="L598" t="n">
        <v>108</v>
      </c>
      <c r="M598" t="n">
        <v>54</v>
      </c>
      <c r="N598" t="inlineStr">
        <is>
          <t>DESCARTAVEIS</t>
        </is>
      </c>
      <c r="O598" t="inlineStr">
        <is>
          <t>05/2026</t>
        </is>
      </c>
    </row>
    <row r="599">
      <c r="A599" t="n">
        <v>234722</v>
      </c>
      <c r="B599" t="n">
        <v>128</v>
      </c>
      <c r="C599" t="inlineStr">
        <is>
          <t>Love Cabaret</t>
        </is>
      </c>
      <c r="D599" t="inlineStr">
        <is>
          <t>PSSS LTDA</t>
        </is>
      </c>
      <c r="E599" t="inlineStr">
        <is>
          <t>35</t>
        </is>
      </c>
      <c r="F599" s="555" t="n">
        <v>46162</v>
      </c>
      <c r="G599" t="n">
        <v>17488</v>
      </c>
      <c r="H599" t="inlineStr">
        <is>
          <t>LUVA LATEX SEM TALCO M C/100UN</t>
        </is>
      </c>
      <c r="I599" t="inlineStr">
        <is>
          <t>DESCARTAVEIS/HIGIENE E LIMPEZA</t>
        </is>
      </c>
      <c r="J599" t="n">
        <v>2</v>
      </c>
      <c r="K599" t="inlineStr">
        <is>
          <t>CX</t>
        </is>
      </c>
      <c r="L599" t="n">
        <v>54</v>
      </c>
      <c r="M599" t="n">
        <v>27</v>
      </c>
      <c r="N599" t="inlineStr">
        <is>
          <t>DESCARTAVEIS</t>
        </is>
      </c>
      <c r="O599" t="inlineStr">
        <is>
          <t>05/2026</t>
        </is>
      </c>
    </row>
    <row r="600">
      <c r="A600" t="n">
        <v>234722</v>
      </c>
      <c r="B600" t="n">
        <v>128</v>
      </c>
      <c r="C600" t="inlineStr">
        <is>
          <t>Love Cabaret</t>
        </is>
      </c>
      <c r="D600" t="inlineStr">
        <is>
          <t>PSSS LTDA</t>
        </is>
      </c>
      <c r="E600" t="inlineStr">
        <is>
          <t>35</t>
        </is>
      </c>
      <c r="F600" s="555" t="n">
        <v>46162</v>
      </c>
      <c r="G600" t="n">
        <v>24505</v>
      </c>
      <c r="H600" t="inlineStr">
        <is>
          <t>PAPEL TOALHA SNOB 1X2 UN</t>
        </is>
      </c>
      <c r="I600" t="inlineStr">
        <is>
          <t>DESCARTAVEIS/HIGIENE E LIMPEZA</t>
        </is>
      </c>
      <c r="J600" t="n">
        <v>3</v>
      </c>
      <c r="K600" t="inlineStr">
        <is>
          <t>PC</t>
        </is>
      </c>
      <c r="L600" t="n">
        <v>14.94</v>
      </c>
      <c r="M600" t="n">
        <v>4.98</v>
      </c>
      <c r="N600" t="inlineStr">
        <is>
          <t>DESCARTAVEIS</t>
        </is>
      </c>
      <c r="O600" t="inlineStr">
        <is>
          <t>05/2026</t>
        </is>
      </c>
    </row>
    <row r="601">
      <c r="A601" t="n">
        <v>234722</v>
      </c>
      <c r="B601" t="n">
        <v>128</v>
      </c>
      <c r="C601" t="inlineStr">
        <is>
          <t>Love Cabaret</t>
        </is>
      </c>
      <c r="D601" t="inlineStr">
        <is>
          <t>PSSS LTDA</t>
        </is>
      </c>
      <c r="E601" t="inlineStr">
        <is>
          <t>35</t>
        </is>
      </c>
      <c r="F601" s="555" t="n">
        <v>46162</v>
      </c>
      <c r="G601" t="n">
        <v>17418</v>
      </c>
      <c r="H601" t="inlineStr">
        <is>
          <t>PAPEL TOALHA BOBINA LUXO BIA PAPER C/6X20X200M C/6 ROLOS</t>
        </is>
      </c>
      <c r="I601" t="inlineStr">
        <is>
          <t>DESCARTAVEIS/HIGIENE E LIMPEZA</t>
        </is>
      </c>
      <c r="J601" t="n">
        <v>1</v>
      </c>
      <c r="K601" t="inlineStr">
        <is>
          <t>CX</t>
        </is>
      </c>
      <c r="L601" t="n">
        <v>58.9</v>
      </c>
      <c r="M601" t="n">
        <v>58.9</v>
      </c>
      <c r="N601" t="inlineStr">
        <is>
          <t>DESCARTAVEIS</t>
        </is>
      </c>
      <c r="O601" t="inlineStr">
        <is>
          <t>05/2026</t>
        </is>
      </c>
    </row>
    <row r="602">
      <c r="A602" t="n">
        <v>234722</v>
      </c>
      <c r="B602" t="n">
        <v>128</v>
      </c>
      <c r="C602" t="inlineStr">
        <is>
          <t>Love Cabaret</t>
        </is>
      </c>
      <c r="D602" t="inlineStr">
        <is>
          <t>PSSS LTDA</t>
        </is>
      </c>
      <c r="E602" t="inlineStr">
        <is>
          <t>35</t>
        </is>
      </c>
      <c r="F602" s="555" t="n">
        <v>46162</v>
      </c>
      <c r="G602" t="n">
        <v>17190</v>
      </c>
      <c r="H602" t="inlineStr">
        <is>
          <t>ESPONJA FIBRACO TININDO 3M C/5 UN</t>
        </is>
      </c>
      <c r="I602" t="inlineStr">
        <is>
          <t>DESCARTAVEIS/HIGIENE E LIMPEZA</t>
        </is>
      </c>
      <c r="J602" t="n">
        <v>1</v>
      </c>
      <c r="K602" t="inlineStr">
        <is>
          <t>PC</t>
        </is>
      </c>
      <c r="L602" t="n">
        <v>8.1</v>
      </c>
      <c r="M602" t="n">
        <v>8.1</v>
      </c>
      <c r="N602" t="inlineStr">
        <is>
          <t>DESCARTAVEIS</t>
        </is>
      </c>
      <c r="O602" t="inlineStr">
        <is>
          <t>05/2026</t>
        </is>
      </c>
    </row>
    <row r="603">
      <c r="A603" t="n">
        <v>234722</v>
      </c>
      <c r="B603" t="n">
        <v>128</v>
      </c>
      <c r="C603" t="inlineStr">
        <is>
          <t>Love Cabaret</t>
        </is>
      </c>
      <c r="D603" t="inlineStr">
        <is>
          <t>PSSS LTDA</t>
        </is>
      </c>
      <c r="E603" t="inlineStr">
        <is>
          <t>35</t>
        </is>
      </c>
      <c r="F603" s="555" t="n">
        <v>46162</v>
      </c>
      <c r="G603" t="n">
        <v>17413</v>
      </c>
      <c r="H603" t="inlineStr">
        <is>
          <t>PAPEL HIGIENICO INTER/ FOLHA DUPLA INOVATTA C/2400 FOLHAS</t>
        </is>
      </c>
      <c r="I603" t="inlineStr">
        <is>
          <t>DESCARTAVEIS/HIGIENE E LIMPEZA</t>
        </is>
      </c>
      <c r="J603" t="n">
        <v>1</v>
      </c>
      <c r="K603" t="inlineStr">
        <is>
          <t>CX</t>
        </is>
      </c>
      <c r="L603" t="n">
        <v>215</v>
      </c>
      <c r="M603" t="n">
        <v>215</v>
      </c>
      <c r="N603" t="inlineStr">
        <is>
          <t>DESCARTAVEIS</t>
        </is>
      </c>
      <c r="O603" t="inlineStr">
        <is>
          <t>05/2026</t>
        </is>
      </c>
    </row>
    <row r="604">
      <c r="A604" t="n">
        <v>234722</v>
      </c>
      <c r="B604" t="n">
        <v>128</v>
      </c>
      <c r="C604" t="inlineStr">
        <is>
          <t>Love Cabaret</t>
        </is>
      </c>
      <c r="D604" t="inlineStr">
        <is>
          <t>PSSS LTDA</t>
        </is>
      </c>
      <c r="E604" t="inlineStr">
        <is>
          <t>35</t>
        </is>
      </c>
      <c r="F604" s="555" t="n">
        <v>46162</v>
      </c>
      <c r="G604" t="n">
        <v>17116</v>
      </c>
      <c r="H604" t="inlineStr">
        <is>
          <t>SANITIZANTE EM PO P/ ALIMENTOS PROKITC 1KG UN</t>
        </is>
      </c>
      <c r="I604" t="inlineStr">
        <is>
          <t>DESCARTAVEIS/HIGIENE E LIMPEZA</t>
        </is>
      </c>
      <c r="J604" t="n">
        <v>2</v>
      </c>
      <c r="K604" t="inlineStr">
        <is>
          <t>UN</t>
        </is>
      </c>
      <c r="L604" t="n">
        <v>41.18</v>
      </c>
      <c r="M604" t="n">
        <v>20.59</v>
      </c>
      <c r="N604" t="inlineStr">
        <is>
          <t>DESCARTAVEIS</t>
        </is>
      </c>
      <c r="O604" t="inlineStr">
        <is>
          <t>05/2026</t>
        </is>
      </c>
    </row>
    <row r="605">
      <c r="A605" t="n">
        <v>234557</v>
      </c>
      <c r="B605" t="n">
        <v>128</v>
      </c>
      <c r="C605" t="inlineStr">
        <is>
          <t>Love Cabaret</t>
        </is>
      </c>
      <c r="D605" t="inlineStr">
        <is>
          <t xml:space="preserve">HNK BR INDUSTRIA DE BEBIDAS </t>
        </is>
      </c>
      <c r="E605" t="inlineStr">
        <is>
          <t>221187</t>
        </is>
      </c>
      <c r="F605" s="555" t="n">
        <v>46161</v>
      </c>
      <c r="G605" t="n">
        <v>18554</v>
      </c>
      <c r="H605" t="inlineStr">
        <is>
          <t>CERVEJA LAGUNITAS IPA 355ML C/12</t>
        </is>
      </c>
      <c r="I605" t="inlineStr">
        <is>
          <t>BEBIDAS</t>
        </is>
      </c>
      <c r="J605" t="n">
        <v>4</v>
      </c>
      <c r="K605" t="inlineStr">
        <is>
          <t>PC</t>
        </is>
      </c>
      <c r="L605" t="n">
        <v>602.6</v>
      </c>
      <c r="M605" t="n">
        <v>150.65</v>
      </c>
      <c r="N605" t="inlineStr">
        <is>
          <t>BEBIDAS</t>
        </is>
      </c>
      <c r="O605" t="inlineStr">
        <is>
          <t>05/2026</t>
        </is>
      </c>
    </row>
    <row r="606">
      <c r="A606" t="n">
        <v>234557</v>
      </c>
      <c r="B606" t="n">
        <v>128</v>
      </c>
      <c r="C606" t="inlineStr">
        <is>
          <t>Love Cabaret</t>
        </is>
      </c>
      <c r="D606" t="inlineStr">
        <is>
          <t xml:space="preserve">HNK BR INDUSTRIA DE BEBIDAS </t>
        </is>
      </c>
      <c r="E606" t="inlineStr">
        <is>
          <t>221187</t>
        </is>
      </c>
      <c r="F606" s="555" t="n">
        <v>46161</v>
      </c>
      <c r="G606" t="n">
        <v>18557</v>
      </c>
      <c r="H606" t="inlineStr">
        <is>
          <t>CERVEJA BLUE MOON BELGIAN WHITE 355ML C/24</t>
        </is>
      </c>
      <c r="I606" t="inlineStr">
        <is>
          <t>BEBIDAS</t>
        </is>
      </c>
      <c r="J606" t="n">
        <v>2</v>
      </c>
      <c r="K606" t="inlineStr">
        <is>
          <t>PC</t>
        </is>
      </c>
      <c r="L606" t="n">
        <v>603.62</v>
      </c>
      <c r="M606" t="n">
        <v>301.81</v>
      </c>
      <c r="N606" t="inlineStr">
        <is>
          <t>BEBIDAS</t>
        </is>
      </c>
      <c r="O606" t="inlineStr">
        <is>
          <t>05/2026</t>
        </is>
      </c>
    </row>
    <row r="607">
      <c r="A607" t="n">
        <v>234557</v>
      </c>
      <c r="B607" t="n">
        <v>128</v>
      </c>
      <c r="C607" t="inlineStr">
        <is>
          <t>Love Cabaret</t>
        </is>
      </c>
      <c r="D607" t="inlineStr">
        <is>
          <t xml:space="preserve">HNK BR INDUSTRIA DE BEBIDAS </t>
        </is>
      </c>
      <c r="E607" t="inlineStr">
        <is>
          <t>221187</t>
        </is>
      </c>
      <c r="F607" s="555" t="n">
        <v>46161</v>
      </c>
      <c r="G607" t="n">
        <v>28954</v>
      </c>
      <c r="H607" t="inlineStr">
        <is>
          <t>AGUA MINERAL COM GAS MAMBA 350ML C/12</t>
        </is>
      </c>
      <c r="I607" t="inlineStr">
        <is>
          <t>BEBIDAS</t>
        </is>
      </c>
      <c r="J607" t="n">
        <v>9</v>
      </c>
      <c r="K607" t="inlineStr">
        <is>
          <t>PC</t>
        </is>
      </c>
      <c r="L607" t="n">
        <v>406.35</v>
      </c>
      <c r="M607" t="n">
        <v>45.15</v>
      </c>
      <c r="N607" t="inlineStr">
        <is>
          <t>BEBIDAS</t>
        </is>
      </c>
      <c r="O607" t="inlineStr">
        <is>
          <t>05/2026</t>
        </is>
      </c>
    </row>
    <row r="608">
      <c r="A608" t="n">
        <v>234557</v>
      </c>
      <c r="B608" t="n">
        <v>128</v>
      </c>
      <c r="C608" t="inlineStr">
        <is>
          <t>Love Cabaret</t>
        </is>
      </c>
      <c r="D608" t="inlineStr">
        <is>
          <t xml:space="preserve">HNK BR INDUSTRIA DE BEBIDAS </t>
        </is>
      </c>
      <c r="E608" t="inlineStr">
        <is>
          <t>221187</t>
        </is>
      </c>
      <c r="F608" s="555" t="n">
        <v>46161</v>
      </c>
      <c r="G608" t="n">
        <v>24561</v>
      </c>
      <c r="H608" t="inlineStr">
        <is>
          <t xml:space="preserve">REFRIGERANTE GUARANA FYS 350ML C/12 </t>
        </is>
      </c>
      <c r="I608" t="inlineStr">
        <is>
          <t>BEBIDAS</t>
        </is>
      </c>
      <c r="J608" t="n">
        <v>3</v>
      </c>
      <c r="K608" t="inlineStr">
        <is>
          <t>PC</t>
        </is>
      </c>
      <c r="L608" t="n">
        <v>135.45</v>
      </c>
      <c r="M608" t="n">
        <v>45.15</v>
      </c>
      <c r="N608" t="inlineStr">
        <is>
          <t>BEBIDAS</t>
        </is>
      </c>
      <c r="O608" t="inlineStr">
        <is>
          <t>05/2026</t>
        </is>
      </c>
    </row>
    <row r="609">
      <c r="A609" t="n">
        <v>234557</v>
      </c>
      <c r="B609" t="n">
        <v>128</v>
      </c>
      <c r="C609" t="inlineStr">
        <is>
          <t>Love Cabaret</t>
        </is>
      </c>
      <c r="D609" t="inlineStr">
        <is>
          <t xml:space="preserve">HNK BR INDUSTRIA DE BEBIDAS </t>
        </is>
      </c>
      <c r="E609" t="inlineStr">
        <is>
          <t>221187</t>
        </is>
      </c>
      <c r="F609" s="555" t="n">
        <v>46161</v>
      </c>
      <c r="G609" t="n">
        <v>24138</v>
      </c>
      <c r="H609" t="inlineStr">
        <is>
          <t>CERVEJA HEINEKEN LONG NECK 330ML C/24</t>
        </is>
      </c>
      <c r="I609" t="inlineStr">
        <is>
          <t>BEBIDAS</t>
        </is>
      </c>
      <c r="J609" t="n">
        <v>10</v>
      </c>
      <c r="K609" t="inlineStr">
        <is>
          <t>PC</t>
        </is>
      </c>
      <c r="L609" t="n">
        <v>2048.6</v>
      </c>
      <c r="M609" t="n">
        <v>204.86</v>
      </c>
      <c r="N609" t="inlineStr">
        <is>
          <t>BEBIDAS</t>
        </is>
      </c>
      <c r="O609" t="inlineStr">
        <is>
          <t>05/2026</t>
        </is>
      </c>
    </row>
    <row r="610">
      <c r="A610" t="n">
        <v>234557</v>
      </c>
      <c r="B610" t="n">
        <v>128</v>
      </c>
      <c r="C610" t="inlineStr">
        <is>
          <t>Love Cabaret</t>
        </is>
      </c>
      <c r="D610" t="inlineStr">
        <is>
          <t xml:space="preserve">HNK BR INDUSTRIA DE BEBIDAS </t>
        </is>
      </c>
      <c r="E610" t="inlineStr">
        <is>
          <t>221187</t>
        </is>
      </c>
      <c r="F610" s="555" t="n">
        <v>46161</v>
      </c>
      <c r="G610" t="n">
        <v>28955</v>
      </c>
      <c r="H610" t="inlineStr">
        <is>
          <t>AGUA MINERAL SEM GAS MAMBA 350ML C/12</t>
        </is>
      </c>
      <c r="I610" t="inlineStr">
        <is>
          <t>BEBIDAS</t>
        </is>
      </c>
      <c r="J610" t="n">
        <v>12</v>
      </c>
      <c r="K610" t="inlineStr">
        <is>
          <t>PC</t>
        </is>
      </c>
      <c r="L610" t="n">
        <v>492.36</v>
      </c>
      <c r="M610" t="n">
        <v>41.03</v>
      </c>
      <c r="N610" t="inlineStr">
        <is>
          <t>BEBIDAS</t>
        </is>
      </c>
      <c r="O610" t="inlineStr">
        <is>
          <t>05/2026</t>
        </is>
      </c>
    </row>
    <row r="611">
      <c r="A611" t="n">
        <v>234557</v>
      </c>
      <c r="B611" t="n">
        <v>128</v>
      </c>
      <c r="C611" t="inlineStr">
        <is>
          <t>Love Cabaret</t>
        </is>
      </c>
      <c r="D611" t="inlineStr">
        <is>
          <t xml:space="preserve">HNK BR INDUSTRIA DE BEBIDAS </t>
        </is>
      </c>
      <c r="E611" t="inlineStr">
        <is>
          <t>221187</t>
        </is>
      </c>
      <c r="F611" s="555" t="n">
        <v>46161</v>
      </c>
      <c r="G611" t="n">
        <v>18562</v>
      </c>
      <c r="H611" t="inlineStr">
        <is>
          <t>CERVEJA HEINEKEN ZERO LONG NECK 330ML C/24</t>
        </is>
      </c>
      <c r="I611" t="inlineStr">
        <is>
          <t>BEBIDAS</t>
        </is>
      </c>
      <c r="J611" t="n">
        <v>2</v>
      </c>
      <c r="K611" t="inlineStr">
        <is>
          <t>PC</t>
        </is>
      </c>
      <c r="L611" t="n">
        <v>420.2</v>
      </c>
      <c r="M611" t="n">
        <v>210.1</v>
      </c>
      <c r="N611" t="inlineStr">
        <is>
          <t>BEBIDAS</t>
        </is>
      </c>
      <c r="O611" t="inlineStr">
        <is>
          <t>05/2026</t>
        </is>
      </c>
    </row>
    <row r="612">
      <c r="A612" t="n">
        <v>234557</v>
      </c>
      <c r="B612" t="n">
        <v>128</v>
      </c>
      <c r="C612" t="inlineStr">
        <is>
          <t>Love Cabaret</t>
        </is>
      </c>
      <c r="D612" t="inlineStr">
        <is>
          <t xml:space="preserve">HNK BR INDUSTRIA DE BEBIDAS </t>
        </is>
      </c>
      <c r="E612" t="inlineStr">
        <is>
          <t>221187</t>
        </is>
      </c>
      <c r="F612" s="555" t="n">
        <v>46161</v>
      </c>
      <c r="G612" t="n">
        <v>24529</v>
      </c>
      <c r="H612" t="inlineStr">
        <is>
          <t>REFRIGERANTE LIMAO FYS 350ML C/12</t>
        </is>
      </c>
      <c r="I612" t="inlineStr">
        <is>
          <t>BEBIDAS</t>
        </is>
      </c>
      <c r="J612" t="n">
        <v>2</v>
      </c>
      <c r="K612" t="inlineStr">
        <is>
          <t>PC</t>
        </is>
      </c>
      <c r="L612" t="n">
        <v>89.95999999999999</v>
      </c>
      <c r="M612" t="n">
        <v>44.98</v>
      </c>
      <c r="N612" t="inlineStr">
        <is>
          <t>BEBIDAS</t>
        </is>
      </c>
      <c r="O612" t="inlineStr">
        <is>
          <t>05/2026</t>
        </is>
      </c>
    </row>
    <row r="613">
      <c r="A613" t="n">
        <v>234554</v>
      </c>
      <c r="B613" t="n">
        <v>128</v>
      </c>
      <c r="C613" t="inlineStr">
        <is>
          <t>Love Cabaret</t>
        </is>
      </c>
      <c r="D613" t="inlineStr">
        <is>
          <t>GCT COMERCIO DE PRODUTOS ALIMENTICIOS LTDA</t>
        </is>
      </c>
      <c r="E613" t="inlineStr">
        <is>
          <t>11777</t>
        </is>
      </c>
      <c r="F613" s="555" t="n">
        <v>46161</v>
      </c>
      <c r="G613" t="n">
        <v>27340</v>
      </c>
      <c r="H613" t="inlineStr">
        <is>
          <t>GELO RETANGULO 50X65MM C/25 UN YCECODE</t>
        </is>
      </c>
      <c r="I613" t="inlineStr">
        <is>
          <t>BEBIDAS</t>
        </is>
      </c>
      <c r="J613" t="n">
        <v>30</v>
      </c>
      <c r="K613" t="inlineStr">
        <is>
          <t>PC</t>
        </is>
      </c>
      <c r="L613" t="n">
        <v>1608.6</v>
      </c>
      <c r="M613" t="n">
        <v>53.62</v>
      </c>
      <c r="N613" t="inlineStr">
        <is>
          <t>BEBIDAS</t>
        </is>
      </c>
      <c r="O613" t="inlineStr">
        <is>
          <t>05/2026</t>
        </is>
      </c>
    </row>
    <row r="614">
      <c r="A614" t="n">
        <v>234551</v>
      </c>
      <c r="B614" t="n">
        <v>128</v>
      </c>
      <c r="C614" t="inlineStr">
        <is>
          <t>Love Cabaret</t>
        </is>
      </c>
      <c r="D614" t="inlineStr">
        <is>
          <t>HORTIFRUTI CIUFFI LTDA</t>
        </is>
      </c>
      <c r="E614" t="inlineStr">
        <is>
          <t>31868</t>
        </is>
      </c>
      <c r="F614" s="555" t="n">
        <v>46163</v>
      </c>
      <c r="G614" t="n">
        <v>24083</v>
      </c>
      <c r="H614" t="inlineStr">
        <is>
          <t>BATATA ASTERIX GRAUDA NOIVA KG</t>
        </is>
      </c>
      <c r="I614" t="inlineStr">
        <is>
          <t>ALIMENTOS</t>
        </is>
      </c>
      <c r="J614" t="n">
        <v>10</v>
      </c>
      <c r="K614" t="inlineStr">
        <is>
          <t>KG</t>
        </is>
      </c>
      <c r="L614" t="n">
        <v>82</v>
      </c>
      <c r="M614" t="n">
        <v>8.199999999999999</v>
      </c>
      <c r="N614" t="inlineStr">
        <is>
          <t>ALIMENTOS</t>
        </is>
      </c>
      <c r="O614" t="inlineStr">
        <is>
          <t>05/2026</t>
        </is>
      </c>
    </row>
    <row r="615">
      <c r="A615" t="n">
        <v>234548</v>
      </c>
      <c r="B615" t="n">
        <v>128</v>
      </c>
      <c r="C615" t="inlineStr">
        <is>
          <t>Love Cabaret</t>
        </is>
      </c>
      <c r="D615" t="inlineStr">
        <is>
          <t xml:space="preserve">EDUARDO TAKESHI MURANAKA </t>
        </is>
      </c>
      <c r="E615" t="inlineStr">
        <is>
          <t>260711560</t>
        </is>
      </c>
      <c r="F615" s="555" t="n">
        <v>46163</v>
      </c>
      <c r="G615" t="n">
        <v>28221</v>
      </c>
      <c r="H615" t="inlineStr">
        <is>
          <t>COGUMELO PORTO BELLO MURANAKA KG</t>
        </is>
      </c>
      <c r="I615" t="inlineStr">
        <is>
          <t>ALIMENTOS</t>
        </is>
      </c>
      <c r="J615" t="n">
        <v>2</v>
      </c>
      <c r="K615" t="inlineStr">
        <is>
          <t>KG</t>
        </is>
      </c>
      <c r="L615" t="n">
        <v>80</v>
      </c>
      <c r="M615" t="n">
        <v>40</v>
      </c>
      <c r="N615" t="inlineStr">
        <is>
          <t>ALIMENTOS</t>
        </is>
      </c>
      <c r="O615" t="inlineStr">
        <is>
          <t>05/2026</t>
        </is>
      </c>
    </row>
    <row r="616">
      <c r="A616" t="n">
        <v>234546</v>
      </c>
      <c r="B616" t="n">
        <v>128</v>
      </c>
      <c r="C616" t="inlineStr">
        <is>
          <t>Love Cabaret</t>
        </is>
      </c>
      <c r="D616" t="inlineStr">
        <is>
          <t>MARIO PEDRO FELICIANO - HORTIFRUTI</t>
        </is>
      </c>
      <c r="E616" t="inlineStr">
        <is>
          <t>476016</t>
        </is>
      </c>
      <c r="F616" s="555" t="n">
        <v>46148</v>
      </c>
      <c r="G616" t="n">
        <v>23335</v>
      </c>
      <c r="H616" t="inlineStr">
        <is>
          <t>MORANGO KG</t>
        </is>
      </c>
      <c r="I616" t="inlineStr">
        <is>
          <t>ALIMENTOS</t>
        </is>
      </c>
      <c r="J616" t="n">
        <v>1</v>
      </c>
      <c r="K616" t="inlineStr">
        <is>
          <t>KG</t>
        </is>
      </c>
      <c r="L616" t="n">
        <v>39.15</v>
      </c>
      <c r="M616" t="n">
        <v>39.15</v>
      </c>
      <c r="N616" t="inlineStr">
        <is>
          <t>ALIMENTOS</t>
        </is>
      </c>
      <c r="O616" t="inlineStr">
        <is>
          <t>05/2026</t>
        </is>
      </c>
    </row>
    <row r="617">
      <c r="A617" t="n">
        <v>234544</v>
      </c>
      <c r="B617" t="n">
        <v>128</v>
      </c>
      <c r="C617" t="inlineStr">
        <is>
          <t>Love Cabaret</t>
        </is>
      </c>
      <c r="D617" t="inlineStr">
        <is>
          <t>AURORA ALVORADA ESTACIONAMENTO E LANCHONETE LTDA</t>
        </is>
      </c>
      <c r="E617" t="inlineStr">
        <is>
          <t>40220</t>
        </is>
      </c>
      <c r="F617" s="555" t="n">
        <v>46161</v>
      </c>
      <c r="G617" t="n">
        <v>24674</v>
      </c>
      <c r="H617" t="inlineStr">
        <is>
          <t>MINI PAO FRANCES KG</t>
        </is>
      </c>
      <c r="I617" t="inlineStr">
        <is>
          <t>ALIMENTOS</t>
        </is>
      </c>
      <c r="J617" t="n">
        <v>13.34</v>
      </c>
      <c r="K617" t="inlineStr">
        <is>
          <t>KG</t>
        </is>
      </c>
      <c r="L617" t="n">
        <v>300.02</v>
      </c>
      <c r="M617" t="n">
        <v>22.490255</v>
      </c>
      <c r="N617" t="inlineStr">
        <is>
          <t>ALIMENTOS</t>
        </is>
      </c>
      <c r="O617" t="inlineStr">
        <is>
          <t>05/2026</t>
        </is>
      </c>
    </row>
    <row r="618">
      <c r="A618" t="n">
        <v>234542</v>
      </c>
      <c r="B618" t="n">
        <v>128</v>
      </c>
      <c r="C618" t="inlineStr">
        <is>
          <t>Love Cabaret</t>
        </is>
      </c>
      <c r="D618" t="inlineStr">
        <is>
          <t>AURORA ALVORADA ESTACIONAMENTO E LANCHONETE LTDA</t>
        </is>
      </c>
      <c r="E618" t="inlineStr">
        <is>
          <t>40236</t>
        </is>
      </c>
      <c r="F618" s="555" t="n">
        <v>46167</v>
      </c>
      <c r="G618" t="n">
        <v>24674</v>
      </c>
      <c r="H618" t="inlineStr">
        <is>
          <t>MINI PAO FRANCES KG</t>
        </is>
      </c>
      <c r="I618" t="inlineStr">
        <is>
          <t>ALIMENTOS</t>
        </is>
      </c>
      <c r="J618" t="n">
        <v>8.49</v>
      </c>
      <c r="K618" t="inlineStr">
        <is>
          <t>KG</t>
        </is>
      </c>
      <c r="L618" t="n">
        <v>191.03</v>
      </c>
      <c r="M618" t="n">
        <v>22.500589</v>
      </c>
      <c r="N618" t="inlineStr">
        <is>
          <t>ALIMENTOS</t>
        </is>
      </c>
      <c r="O618" t="inlineStr">
        <is>
          <t>05/2026</t>
        </is>
      </c>
    </row>
    <row r="619">
      <c r="A619" t="n">
        <v>234540</v>
      </c>
      <c r="B619" t="n">
        <v>128</v>
      </c>
      <c r="C619" t="inlineStr">
        <is>
          <t>Love Cabaret</t>
        </is>
      </c>
      <c r="D619" t="inlineStr">
        <is>
          <t>VITRUS IMPORT LTDA</t>
        </is>
      </c>
      <c r="E619" t="inlineStr">
        <is>
          <t>13820</t>
        </is>
      </c>
      <c r="F619" s="555" t="n">
        <v>46149</v>
      </c>
      <c r="G619" t="n">
        <v>29272</v>
      </c>
      <c r="H619" t="inlineStr">
        <is>
          <t>COPO YORK APERITIVO 210ml - CAIXA COM 12</t>
        </is>
      </c>
      <c r="I619" t="inlineStr">
        <is>
          <t>UTENSILIOS</t>
        </is>
      </c>
      <c r="J619" t="n">
        <v>8</v>
      </c>
      <c r="K619" t="inlineStr">
        <is>
          <t>UN</t>
        </is>
      </c>
      <c r="L619" t="n">
        <v>1238.32</v>
      </c>
      <c r="M619" t="n">
        <v>154.79</v>
      </c>
      <c r="N619" t="inlineStr">
        <is>
          <t>UTENSILIOS</t>
        </is>
      </c>
      <c r="O619" t="inlineStr">
        <is>
          <t>05/2026</t>
        </is>
      </c>
    </row>
    <row r="620">
      <c r="A620" t="n">
        <v>234538</v>
      </c>
      <c r="B620" t="n">
        <v>128</v>
      </c>
      <c r="C620" t="inlineStr">
        <is>
          <t>Love Cabaret</t>
        </is>
      </c>
      <c r="D620" t="inlineStr">
        <is>
          <t>FG7 COMERCIO E DISTRIBUICAO DE BEBIDAS LTDA</t>
        </is>
      </c>
      <c r="E620" t="inlineStr">
        <is>
          <t>793790</t>
        </is>
      </c>
      <c r="F620" s="555" t="n">
        <v>46155</v>
      </c>
      <c r="G620" t="n">
        <v>27876</v>
      </c>
      <c r="H620" t="inlineStr">
        <is>
          <t>LICOR AMARENTTO SAN BASILI 700ML UN</t>
        </is>
      </c>
      <c r="I620" t="inlineStr">
        <is>
          <t>BEBIDAS</t>
        </is>
      </c>
      <c r="J620" t="n">
        <v>6</v>
      </c>
      <c r="K620" t="inlineStr">
        <is>
          <t>UN</t>
        </is>
      </c>
      <c r="L620" t="n">
        <v>340.62</v>
      </c>
      <c r="M620" t="n">
        <v>56.77</v>
      </c>
      <c r="N620" t="inlineStr">
        <is>
          <t>BEBIDAS</t>
        </is>
      </c>
      <c r="O620" t="inlineStr">
        <is>
          <t>05/2026</t>
        </is>
      </c>
    </row>
    <row r="621">
      <c r="A621" t="n">
        <v>234531</v>
      </c>
      <c r="B621" t="n">
        <v>128</v>
      </c>
      <c r="C621" t="inlineStr">
        <is>
          <t>Love Cabaret</t>
        </is>
      </c>
      <c r="D621" t="inlineStr">
        <is>
          <t>HORTIFRUTI CIUFFI LTDA</t>
        </is>
      </c>
      <c r="E621" t="inlineStr">
        <is>
          <t>31781</t>
        </is>
      </c>
      <c r="F621" s="555" t="n">
        <v>46160</v>
      </c>
      <c r="G621" t="n">
        <v>24083</v>
      </c>
      <c r="H621" t="inlineStr">
        <is>
          <t>BATATA ASTERIX GRAUDA NOIVA KG</t>
        </is>
      </c>
      <c r="I621" t="inlineStr">
        <is>
          <t>ALIMENTOS</t>
        </is>
      </c>
      <c r="J621" t="n">
        <v>10</v>
      </c>
      <c r="K621" t="inlineStr">
        <is>
          <t>KG</t>
        </is>
      </c>
      <c r="L621" t="n">
        <v>82</v>
      </c>
      <c r="M621" t="n">
        <v>8.199999999999999</v>
      </c>
      <c r="N621" t="inlineStr">
        <is>
          <t>ALIMENTOS</t>
        </is>
      </c>
      <c r="O621" t="inlineStr">
        <is>
          <t>05/2026</t>
        </is>
      </c>
    </row>
    <row r="622">
      <c r="A622" t="n">
        <v>234528</v>
      </c>
      <c r="B622" t="n">
        <v>128</v>
      </c>
      <c r="C622" t="inlineStr">
        <is>
          <t>Love Cabaret</t>
        </is>
      </c>
      <c r="D622" t="inlineStr">
        <is>
          <t xml:space="preserve">LATICINIOS FIOR DITALIA LTDA </t>
        </is>
      </c>
      <c r="E622" t="inlineStr">
        <is>
          <t>44439</t>
        </is>
      </c>
      <c r="F622" s="555" t="n">
        <v>46160</v>
      </c>
      <c r="G622" t="n">
        <v>25288</v>
      </c>
      <c r="H622" t="inlineStr">
        <is>
          <t>BURRATA 110G C/5 DE 550 GR UN</t>
        </is>
      </c>
      <c r="I622" t="inlineStr">
        <is>
          <t>ALIMENTOS</t>
        </is>
      </c>
      <c r="J622" t="n">
        <v>4</v>
      </c>
      <c r="K622" t="inlineStr">
        <is>
          <t>UN</t>
        </is>
      </c>
      <c r="L622" t="n">
        <v>261.4</v>
      </c>
      <c r="M622" t="n">
        <v>65.34999999999999</v>
      </c>
      <c r="N622" t="inlineStr">
        <is>
          <t>ALIMENTOS</t>
        </is>
      </c>
      <c r="O622" t="inlineStr">
        <is>
          <t>05/2026</t>
        </is>
      </c>
    </row>
    <row r="623">
      <c r="A623" t="n">
        <v>234526</v>
      </c>
      <c r="B623" t="n">
        <v>128</v>
      </c>
      <c r="C623" t="inlineStr">
        <is>
          <t>Love Cabaret</t>
        </is>
      </c>
      <c r="D623" t="inlineStr">
        <is>
          <t xml:space="preserve">MS FRANGOS LTDA </t>
        </is>
      </c>
      <c r="E623" t="inlineStr">
        <is>
          <t>6656</t>
        </is>
      </c>
      <c r="F623" s="555" t="n">
        <v>46161</v>
      </c>
      <c r="G623" t="n">
        <v>18812</v>
      </c>
      <c r="H623" t="inlineStr">
        <is>
          <t>LINGUA BOVINA KG</t>
        </is>
      </c>
      <c r="I623" t="inlineStr">
        <is>
          <t>ALIMENTOS</t>
        </is>
      </c>
      <c r="J623" t="n">
        <v>5.89</v>
      </c>
      <c r="K623" t="inlineStr">
        <is>
          <t>KG</t>
        </is>
      </c>
      <c r="L623" t="n">
        <v>152.55</v>
      </c>
      <c r="M623" t="n">
        <v>25.89983</v>
      </c>
      <c r="N623" t="inlineStr">
        <is>
          <t>ALIMENTOS</t>
        </is>
      </c>
      <c r="O623" t="inlineStr">
        <is>
          <t>05/2026</t>
        </is>
      </c>
    </row>
    <row r="624">
      <c r="A624" t="n">
        <v>233165</v>
      </c>
      <c r="B624" t="n">
        <v>128</v>
      </c>
      <c r="C624" t="inlineStr">
        <is>
          <t>Love Cabaret</t>
        </is>
      </c>
      <c r="D624" t="inlineStr">
        <is>
          <t>PSSS LTDA</t>
        </is>
      </c>
      <c r="E624" t="inlineStr">
        <is>
          <t>3710</t>
        </is>
      </c>
      <c r="F624" s="555" t="n">
        <v>46154</v>
      </c>
      <c r="G624" t="n">
        <v>28386</v>
      </c>
      <c r="H624" t="inlineStr">
        <is>
          <t>ENXAGUANTE BUCAL SABOR MENTA HALITO PURO 1L</t>
        </is>
      </c>
      <c r="I624" t="inlineStr">
        <is>
          <t>DESCARTAVEIS/HIGIENE E LIMPEZA</t>
        </is>
      </c>
      <c r="J624" t="n">
        <v>6</v>
      </c>
      <c r="K624" t="inlineStr">
        <is>
          <t>UNIDADE</t>
        </is>
      </c>
      <c r="L624" t="n">
        <v>250.02</v>
      </c>
      <c r="M624" t="n">
        <v>41.67</v>
      </c>
      <c r="N624" t="inlineStr">
        <is>
          <t>HIGIENE E LIMPEZA</t>
        </is>
      </c>
      <c r="O624" t="inlineStr">
        <is>
          <t>05/2026</t>
        </is>
      </c>
    </row>
    <row r="625">
      <c r="A625" t="n">
        <v>233164</v>
      </c>
      <c r="B625" t="n">
        <v>128</v>
      </c>
      <c r="C625" t="inlineStr">
        <is>
          <t>Love Cabaret</t>
        </is>
      </c>
      <c r="D625" t="inlineStr">
        <is>
          <t>PSSS LTDA</t>
        </is>
      </c>
      <c r="E625" t="inlineStr">
        <is>
          <t>3702</t>
        </is>
      </c>
      <c r="F625" s="555" t="n">
        <v>46154</v>
      </c>
      <c r="G625" t="n">
        <v>17416</v>
      </c>
      <c r="H625" t="inlineStr">
        <is>
          <t>PAPEL TOALHA INTER/ 100% CELULOSE SULLEG C/2000</t>
        </is>
      </c>
      <c r="I625" t="inlineStr">
        <is>
          <t>DESCARTAVEIS/HIGIENE E LIMPEZA</t>
        </is>
      </c>
      <c r="J625" t="n">
        <v>2</v>
      </c>
      <c r="K625" t="inlineStr">
        <is>
          <t>CX</t>
        </is>
      </c>
      <c r="L625" t="n">
        <v>97.16</v>
      </c>
      <c r="M625" t="n">
        <v>48.58</v>
      </c>
      <c r="N625" t="inlineStr">
        <is>
          <t>DESCARTAVEIS</t>
        </is>
      </c>
      <c r="O625" t="inlineStr">
        <is>
          <t>05/2026</t>
        </is>
      </c>
    </row>
    <row r="626">
      <c r="A626" t="n">
        <v>233164</v>
      </c>
      <c r="B626" t="n">
        <v>128</v>
      </c>
      <c r="C626" t="inlineStr">
        <is>
          <t>Love Cabaret</t>
        </is>
      </c>
      <c r="D626" t="inlineStr">
        <is>
          <t>PSSS LTDA</t>
        </is>
      </c>
      <c r="E626" t="inlineStr">
        <is>
          <t>3702</t>
        </is>
      </c>
      <c r="F626" s="555" t="n">
        <v>46154</v>
      </c>
      <c r="G626" t="n">
        <v>17488</v>
      </c>
      <c r="H626" t="inlineStr">
        <is>
          <t>LUVA LATEX SEM TALCO M C/100UN</t>
        </is>
      </c>
      <c r="I626" t="inlineStr">
        <is>
          <t>DESCARTAVEIS/HIGIENE E LIMPEZA</t>
        </is>
      </c>
      <c r="J626" t="n">
        <v>3</v>
      </c>
      <c r="K626" t="inlineStr">
        <is>
          <t>CX</t>
        </is>
      </c>
      <c r="L626" t="n">
        <v>81</v>
      </c>
      <c r="M626" t="n">
        <v>27</v>
      </c>
      <c r="N626" t="inlineStr">
        <is>
          <t>DESCARTAVEIS</t>
        </is>
      </c>
      <c r="O626" t="inlineStr">
        <is>
          <t>05/2026</t>
        </is>
      </c>
    </row>
    <row r="627">
      <c r="A627" t="n">
        <v>233164</v>
      </c>
      <c r="B627" t="n">
        <v>128</v>
      </c>
      <c r="C627" t="inlineStr">
        <is>
          <t>Love Cabaret</t>
        </is>
      </c>
      <c r="D627" t="inlineStr">
        <is>
          <t>PSSS LTDA</t>
        </is>
      </c>
      <c r="E627" t="inlineStr">
        <is>
          <t>3702</t>
        </is>
      </c>
      <c r="F627" s="555" t="n">
        <v>46154</v>
      </c>
      <c r="G627" t="n">
        <v>17535</v>
      </c>
      <c r="H627" t="inlineStr">
        <is>
          <t>COPO DESCARTAVEL ULTRACOPOS 330ML C/2000UN</t>
        </is>
      </c>
      <c r="I627" t="inlineStr">
        <is>
          <t>DESCARTAVEIS/HIGIENE E LIMPEZA</t>
        </is>
      </c>
      <c r="J627" t="n">
        <v>2</v>
      </c>
      <c r="K627" t="inlineStr">
        <is>
          <t>CX</t>
        </is>
      </c>
      <c r="L627" t="n">
        <v>256</v>
      </c>
      <c r="M627" t="n">
        <v>128</v>
      </c>
      <c r="N627" t="inlineStr">
        <is>
          <t>DESCARTAVEIS</t>
        </is>
      </c>
      <c r="O627" t="inlineStr">
        <is>
          <t>05/2026</t>
        </is>
      </c>
    </row>
    <row r="628">
      <c r="A628" t="n">
        <v>233164</v>
      </c>
      <c r="B628" t="n">
        <v>128</v>
      </c>
      <c r="C628" t="inlineStr">
        <is>
          <t>Love Cabaret</t>
        </is>
      </c>
      <c r="D628" t="inlineStr">
        <is>
          <t>PSSS LTDA</t>
        </is>
      </c>
      <c r="E628" t="inlineStr">
        <is>
          <t>3702</t>
        </is>
      </c>
      <c r="F628" s="555" t="n">
        <v>46154</v>
      </c>
      <c r="G628" t="n">
        <v>26794</v>
      </c>
      <c r="H628" t="inlineStr">
        <is>
          <t>LUVA DE LATEX AMARELA MULTIUSO SLIM COM FORRO</t>
        </is>
      </c>
      <c r="I628" t="inlineStr">
        <is>
          <t>UTENSILIOS</t>
        </is>
      </c>
      <c r="J628" t="n">
        <v>3</v>
      </c>
      <c r="K628" t="inlineStr">
        <is>
          <t>UN</t>
        </is>
      </c>
      <c r="L628" t="n">
        <v>9</v>
      </c>
      <c r="M628" t="n">
        <v>3</v>
      </c>
      <c r="N628" t="inlineStr">
        <is>
          <t>DESCARTAVEIS</t>
        </is>
      </c>
      <c r="O628" t="inlineStr">
        <is>
          <t>05/2026</t>
        </is>
      </c>
    </row>
    <row r="629">
      <c r="A629" t="n">
        <v>233164</v>
      </c>
      <c r="B629" t="n">
        <v>128</v>
      </c>
      <c r="C629" t="inlineStr">
        <is>
          <t>Love Cabaret</t>
        </is>
      </c>
      <c r="D629" t="inlineStr">
        <is>
          <t>PSSS LTDA</t>
        </is>
      </c>
      <c r="E629" t="inlineStr">
        <is>
          <t>3702</t>
        </is>
      </c>
      <c r="F629" s="555" t="n">
        <v>46154</v>
      </c>
      <c r="G629" t="n">
        <v>17196</v>
      </c>
      <c r="H629" t="inlineStr">
        <is>
          <t xml:space="preserve">ESPONJA DUPLA FACE TININDO 3M C/10 UN </t>
        </is>
      </c>
      <c r="I629" t="inlineStr">
        <is>
          <t>DESCARTAVEIS/HIGIENE E LIMPEZA</t>
        </is>
      </c>
      <c r="J629" t="n">
        <v>1</v>
      </c>
      <c r="K629" t="inlineStr">
        <is>
          <t>PC</t>
        </is>
      </c>
      <c r="L629" t="n">
        <v>6.38</v>
      </c>
      <c r="M629" t="n">
        <v>6.38</v>
      </c>
      <c r="N629" t="inlineStr">
        <is>
          <t>DESCARTAVEIS</t>
        </is>
      </c>
      <c r="O629" t="inlineStr">
        <is>
          <t>05/2026</t>
        </is>
      </c>
    </row>
    <row r="630">
      <c r="A630" t="n">
        <v>233164</v>
      </c>
      <c r="B630" t="n">
        <v>128</v>
      </c>
      <c r="C630" t="inlineStr">
        <is>
          <t>Love Cabaret</t>
        </is>
      </c>
      <c r="D630" t="inlineStr">
        <is>
          <t>PSSS LTDA</t>
        </is>
      </c>
      <c r="E630" t="inlineStr">
        <is>
          <t>3702</t>
        </is>
      </c>
      <c r="F630" s="555" t="n">
        <v>46154</v>
      </c>
      <c r="G630" t="n">
        <v>28880</v>
      </c>
      <c r="H630" t="inlineStr">
        <is>
          <t>PAPEL TOALHA INTERFOLHA NOBRE PAPER FOLHA DUPLA  2000 FOLHAS</t>
        </is>
      </c>
      <c r="J630" t="n">
        <v>2</v>
      </c>
      <c r="K630" t="inlineStr">
        <is>
          <t>CX</t>
        </is>
      </c>
      <c r="L630" t="n">
        <v>170</v>
      </c>
      <c r="M630" t="n">
        <v>85</v>
      </c>
      <c r="N630" t="inlineStr">
        <is>
          <t>DESCARTAVEIS</t>
        </is>
      </c>
      <c r="O630" t="inlineStr">
        <is>
          <t>05/2026</t>
        </is>
      </c>
    </row>
    <row r="631">
      <c r="A631" t="n">
        <v>233164</v>
      </c>
      <c r="B631" t="n">
        <v>128</v>
      </c>
      <c r="C631" t="inlineStr">
        <is>
          <t>Love Cabaret</t>
        </is>
      </c>
      <c r="D631" t="inlineStr">
        <is>
          <t>PSSS LTDA</t>
        </is>
      </c>
      <c r="E631" t="inlineStr">
        <is>
          <t>3702</t>
        </is>
      </c>
      <c r="F631" s="555" t="n">
        <v>46154</v>
      </c>
      <c r="G631" t="n">
        <v>17333</v>
      </c>
      <c r="H631" t="inlineStr">
        <is>
          <t>PAPEL HIGIENICO INTER/ FOLHA DUPLA SULLEG  C/8000 FOLHAS</t>
        </is>
      </c>
      <c r="I631" t="inlineStr">
        <is>
          <t>DESCARTAVEIS/HIGIENE E LIMPEZA</t>
        </is>
      </c>
      <c r="J631" t="n">
        <v>1</v>
      </c>
      <c r="K631" t="inlineStr">
        <is>
          <t>PC</t>
        </is>
      </c>
      <c r="L631" t="n">
        <v>34.23</v>
      </c>
      <c r="M631" t="n">
        <v>34.23</v>
      </c>
      <c r="N631" t="inlineStr">
        <is>
          <t>DESCARTAVEIS</t>
        </is>
      </c>
      <c r="O631" t="inlineStr">
        <is>
          <t>05/2026</t>
        </is>
      </c>
    </row>
    <row r="632">
      <c r="A632" t="n">
        <v>233164</v>
      </c>
      <c r="B632" t="n">
        <v>128</v>
      </c>
      <c r="C632" t="inlineStr">
        <is>
          <t>Love Cabaret</t>
        </is>
      </c>
      <c r="D632" t="inlineStr">
        <is>
          <t>PSSS LTDA</t>
        </is>
      </c>
      <c r="E632" t="inlineStr">
        <is>
          <t>3702</t>
        </is>
      </c>
      <c r="F632" s="555" t="n">
        <v>46154</v>
      </c>
      <c r="G632" t="n">
        <v>28682</v>
      </c>
      <c r="H632" t="inlineStr">
        <is>
          <t>FITA CREPE 18X50MM C/2UN</t>
        </is>
      </c>
      <c r="I632" t="inlineStr">
        <is>
          <t>DESPESAS OPERACIONAIS</t>
        </is>
      </c>
      <c r="J632" t="n">
        <v>3</v>
      </c>
      <c r="K632" t="inlineStr">
        <is>
          <t>CX</t>
        </is>
      </c>
      <c r="L632" t="n">
        <v>54</v>
      </c>
      <c r="M632" t="n">
        <v>18</v>
      </c>
      <c r="N632" t="inlineStr">
        <is>
          <t>DESCARTAVEIS</t>
        </is>
      </c>
      <c r="O632" t="inlineStr">
        <is>
          <t>05/2026</t>
        </is>
      </c>
    </row>
    <row r="633">
      <c r="A633" t="n">
        <v>233164</v>
      </c>
      <c r="B633" t="n">
        <v>128</v>
      </c>
      <c r="C633" t="inlineStr">
        <is>
          <t>Love Cabaret</t>
        </is>
      </c>
      <c r="D633" t="inlineStr">
        <is>
          <t>PSSS LTDA</t>
        </is>
      </c>
      <c r="E633" t="inlineStr">
        <is>
          <t>3702</t>
        </is>
      </c>
      <c r="F633" s="555" t="n">
        <v>46154</v>
      </c>
      <c r="G633" t="n">
        <v>27824</v>
      </c>
      <c r="H633" t="inlineStr">
        <is>
          <t>FITA  ISOLANTE PRETA 19MMX20M UN</t>
        </is>
      </c>
      <c r="I633" t="inlineStr">
        <is>
          <t>DESPESAS OPERACIONAIS</t>
        </is>
      </c>
      <c r="J633" t="n">
        <v>2</v>
      </c>
      <c r="K633" t="inlineStr">
        <is>
          <t>UN</t>
        </is>
      </c>
      <c r="L633" t="n">
        <v>30</v>
      </c>
      <c r="M633" t="n">
        <v>15</v>
      </c>
      <c r="N633" t="inlineStr">
        <is>
          <t>DESCARTAVEIS</t>
        </is>
      </c>
      <c r="O633" t="inlineStr">
        <is>
          <t>05/2026</t>
        </is>
      </c>
    </row>
    <row r="634">
      <c r="A634" t="n">
        <v>233164</v>
      </c>
      <c r="B634" t="n">
        <v>128</v>
      </c>
      <c r="C634" t="inlineStr">
        <is>
          <t>Love Cabaret</t>
        </is>
      </c>
      <c r="D634" t="inlineStr">
        <is>
          <t>PSSS LTDA</t>
        </is>
      </c>
      <c r="E634" t="inlineStr">
        <is>
          <t>3702</t>
        </is>
      </c>
      <c r="F634" s="555" t="n">
        <v>46154</v>
      </c>
      <c r="G634" t="n">
        <v>24750</v>
      </c>
      <c r="H634" t="inlineStr">
        <is>
          <t>FITA DUPLA FACE 1 ROLO 12MMX2M UN</t>
        </is>
      </c>
      <c r="I634" t="inlineStr">
        <is>
          <t>UTENSILIOS</t>
        </is>
      </c>
      <c r="J634" t="n">
        <v>2</v>
      </c>
      <c r="K634" t="inlineStr">
        <is>
          <t>Un</t>
        </is>
      </c>
      <c r="L634" t="n">
        <v>19.8</v>
      </c>
      <c r="M634" t="n">
        <v>9.9</v>
      </c>
      <c r="N634" t="inlineStr">
        <is>
          <t>DESCARTAVEIS</t>
        </is>
      </c>
      <c r="O634" t="inlineStr">
        <is>
          <t>05/2026</t>
        </is>
      </c>
    </row>
    <row r="635">
      <c r="A635" t="n">
        <v>233164</v>
      </c>
      <c r="B635" t="n">
        <v>128</v>
      </c>
      <c r="C635" t="inlineStr">
        <is>
          <t>Love Cabaret</t>
        </is>
      </c>
      <c r="D635" t="inlineStr">
        <is>
          <t>PSSS LTDA</t>
        </is>
      </c>
      <c r="E635" t="inlineStr">
        <is>
          <t>3702</t>
        </is>
      </c>
      <c r="F635" s="555" t="n">
        <v>46154</v>
      </c>
      <c r="G635" t="n">
        <v>21783</v>
      </c>
      <c r="H635" t="inlineStr">
        <is>
          <t>AVENTAL DE PVC BRANCO 1,20X0,70 UN</t>
        </is>
      </c>
      <c r="I635" t="inlineStr">
        <is>
          <t>UTENSILIOS</t>
        </is>
      </c>
      <c r="J635" t="n">
        <v>3</v>
      </c>
      <c r="K635" t="inlineStr">
        <is>
          <t>UN</t>
        </is>
      </c>
      <c r="L635" t="n">
        <v>48</v>
      </c>
      <c r="M635" t="n">
        <v>16</v>
      </c>
      <c r="N635" t="inlineStr">
        <is>
          <t>DESCARTAVEIS</t>
        </is>
      </c>
      <c r="O635" t="inlineStr">
        <is>
          <t>05/2026</t>
        </is>
      </c>
    </row>
    <row r="636">
      <c r="A636" t="n">
        <v>233164</v>
      </c>
      <c r="B636" t="n">
        <v>128</v>
      </c>
      <c r="C636" t="inlineStr">
        <is>
          <t>Love Cabaret</t>
        </is>
      </c>
      <c r="D636" t="inlineStr">
        <is>
          <t>PSSS LTDA</t>
        </is>
      </c>
      <c r="E636" t="inlineStr">
        <is>
          <t>3702</t>
        </is>
      </c>
      <c r="F636" s="555" t="n">
        <v>46154</v>
      </c>
      <c r="G636" t="n">
        <v>26222</v>
      </c>
      <c r="H636" t="inlineStr">
        <is>
          <t>CANETA ESFEROGRAFICA BIC ESCRITA MEDIA CRISTAL DURA MAIS AZUL C/50 UN</t>
        </is>
      </c>
      <c r="I636" t="inlineStr">
        <is>
          <t>DESPESAS OPERACIONAIS</t>
        </is>
      </c>
      <c r="J636" t="n">
        <v>1</v>
      </c>
      <c r="K636" t="inlineStr">
        <is>
          <t>CX</t>
        </is>
      </c>
      <c r="L636" t="n">
        <v>49.9</v>
      </c>
      <c r="M636" t="n">
        <v>49.9</v>
      </c>
      <c r="N636" t="inlineStr">
        <is>
          <t>DESCARTAVEIS</t>
        </is>
      </c>
      <c r="O636" t="inlineStr">
        <is>
          <t>05/2026</t>
        </is>
      </c>
    </row>
    <row r="637">
      <c r="A637" t="n">
        <v>233163</v>
      </c>
      <c r="B637" t="n">
        <v>128</v>
      </c>
      <c r="C637" t="inlineStr">
        <is>
          <t>Love Cabaret</t>
        </is>
      </c>
      <c r="D637" t="inlineStr">
        <is>
          <t>DISTRIBUIDORA E IMPORTADORA IRMAOS AVELINO LTDA</t>
        </is>
      </c>
      <c r="E637" t="inlineStr">
        <is>
          <t>475778</t>
        </is>
      </c>
      <c r="F637" s="555" t="n">
        <v>46156</v>
      </c>
      <c r="G637" t="n">
        <v>21400</v>
      </c>
      <c r="H637" t="inlineStr">
        <is>
          <t>PRESUNTO COZIDO MAGRO KG</t>
        </is>
      </c>
      <c r="I637" t="inlineStr">
        <is>
          <t>ALIMENTOS</t>
        </is>
      </c>
      <c r="J637" t="n">
        <v>6.8</v>
      </c>
      <c r="K637" t="inlineStr">
        <is>
          <t>KG</t>
        </is>
      </c>
      <c r="L637" t="n">
        <v>157.9</v>
      </c>
      <c r="M637" t="n">
        <v>23.220588</v>
      </c>
      <c r="N637" t="inlineStr">
        <is>
          <t>ALIMENTOS</t>
        </is>
      </c>
      <c r="O637" t="inlineStr">
        <is>
          <t>05/2026</t>
        </is>
      </c>
    </row>
    <row r="638">
      <c r="A638" t="n">
        <v>233163</v>
      </c>
      <c r="B638" t="n">
        <v>128</v>
      </c>
      <c r="C638" t="inlineStr">
        <is>
          <t>Love Cabaret</t>
        </is>
      </c>
      <c r="D638" t="inlineStr">
        <is>
          <t>DISTRIBUIDORA E IMPORTADORA IRMAOS AVELINO LTDA</t>
        </is>
      </c>
      <c r="E638" t="inlineStr">
        <is>
          <t>475778</t>
        </is>
      </c>
      <c r="F638" s="555" t="n">
        <v>46156</v>
      </c>
      <c r="G638" t="n">
        <v>19322</v>
      </c>
      <c r="H638" t="inlineStr">
        <is>
          <t>QUEIJO MUSSARELA SCALA KG</t>
        </is>
      </c>
      <c r="I638" t="inlineStr">
        <is>
          <t>ALIMENTOS</t>
        </is>
      </c>
      <c r="J638" t="n">
        <v>7.9</v>
      </c>
      <c r="K638" t="inlineStr">
        <is>
          <t>KG</t>
        </is>
      </c>
      <c r="L638" t="n">
        <v>417.44</v>
      </c>
      <c r="M638" t="n">
        <v>52.840506</v>
      </c>
      <c r="N638" t="inlineStr">
        <is>
          <t>ALIMENTOS</t>
        </is>
      </c>
      <c r="O638" t="inlineStr">
        <is>
          <t>05/2026</t>
        </is>
      </c>
    </row>
    <row r="639">
      <c r="A639" t="n">
        <v>233162</v>
      </c>
      <c r="B639" t="n">
        <v>128</v>
      </c>
      <c r="C639" t="inlineStr">
        <is>
          <t>Love Cabaret</t>
        </is>
      </c>
      <c r="D639" t="inlineStr">
        <is>
          <t>HORTIFRUTI CIUFFI LTDA</t>
        </is>
      </c>
      <c r="E639" t="inlineStr">
        <is>
          <t>31724</t>
        </is>
      </c>
      <c r="F639" s="555" t="n">
        <v>46156</v>
      </c>
      <c r="G639" t="n">
        <v>24083</v>
      </c>
      <c r="H639" t="inlineStr">
        <is>
          <t>BATATA ASTERIX GRAUDA NOIVA KG</t>
        </is>
      </c>
      <c r="I639" t="inlineStr">
        <is>
          <t>ALIMENTOS</t>
        </is>
      </c>
      <c r="J639" t="n">
        <v>10</v>
      </c>
      <c r="K639" t="inlineStr">
        <is>
          <t>KG</t>
        </is>
      </c>
      <c r="L639" t="n">
        <v>84</v>
      </c>
      <c r="M639" t="n">
        <v>8.4</v>
      </c>
      <c r="N639" t="inlineStr">
        <is>
          <t>ALIMENTOS</t>
        </is>
      </c>
      <c r="O639" t="inlineStr">
        <is>
          <t>05/2026</t>
        </is>
      </c>
    </row>
    <row r="640">
      <c r="A640" t="n">
        <v>233161</v>
      </c>
      <c r="B640" t="n">
        <v>128</v>
      </c>
      <c r="C640" t="inlineStr">
        <is>
          <t>Love Cabaret</t>
        </is>
      </c>
      <c r="D640" t="inlineStr">
        <is>
          <t>PIRAMIDES COMERCIO DE AGUAS MINEIRAIS E BEBIDAS EM GERAL LTDA</t>
        </is>
      </c>
      <c r="E640" t="inlineStr">
        <is>
          <t>160817</t>
        </is>
      </c>
      <c r="F640" s="555" t="n">
        <v>46154</v>
      </c>
      <c r="G640" t="n">
        <v>28896</v>
      </c>
      <c r="H640" t="inlineStr">
        <is>
          <t>AGUA MINERAL CRISTAL COPO 200ML C/48UN</t>
        </is>
      </c>
      <c r="I640" t="inlineStr">
        <is>
          <t>BEBIDAS</t>
        </is>
      </c>
      <c r="J640" t="n">
        <v>10</v>
      </c>
      <c r="K640" t="inlineStr">
        <is>
          <t>CX</t>
        </is>
      </c>
      <c r="L640" t="n">
        <v>332.7</v>
      </c>
      <c r="M640" t="n">
        <v>33.27</v>
      </c>
      <c r="N640" t="inlineStr">
        <is>
          <t>BEBIDAS</t>
        </is>
      </c>
      <c r="O640" t="inlineStr">
        <is>
          <t>05/2026</t>
        </is>
      </c>
    </row>
    <row r="641">
      <c r="A641" t="n">
        <v>233160</v>
      </c>
      <c r="B641" t="n">
        <v>128</v>
      </c>
      <c r="C641" t="inlineStr">
        <is>
          <t>Love Cabaret</t>
        </is>
      </c>
      <c r="D641" t="inlineStr">
        <is>
          <t>DO CHEF DISTRIBUIDORA DE ALIMENTOS LTDA</t>
        </is>
      </c>
      <c r="E641" t="inlineStr">
        <is>
          <t>1598</t>
        </is>
      </c>
      <c r="F641" s="555" t="n">
        <v>46154</v>
      </c>
      <c r="G641" t="n">
        <v>19527</v>
      </c>
      <c r="H641" t="inlineStr">
        <is>
          <t>VAGEM HOLANDESA KG</t>
        </is>
      </c>
      <c r="I641" t="inlineStr">
        <is>
          <t>ALIMENTOS</t>
        </is>
      </c>
      <c r="J641" t="n">
        <v>1</v>
      </c>
      <c r="K641" t="inlineStr">
        <is>
          <t>KG</t>
        </is>
      </c>
      <c r="L641" t="n">
        <v>26</v>
      </c>
      <c r="M641" t="n">
        <v>26</v>
      </c>
      <c r="N641" t="inlineStr">
        <is>
          <t>ALIMENTOS</t>
        </is>
      </c>
      <c r="O641" t="inlineStr">
        <is>
          <t>05/2026</t>
        </is>
      </c>
    </row>
    <row r="642">
      <c r="A642" t="n">
        <v>233160</v>
      </c>
      <c r="B642" t="n">
        <v>128</v>
      </c>
      <c r="C642" t="inlineStr">
        <is>
          <t>Love Cabaret</t>
        </is>
      </c>
      <c r="D642" t="inlineStr">
        <is>
          <t>DO CHEF DISTRIBUIDORA DE ALIMENTOS LTDA</t>
        </is>
      </c>
      <c r="E642" t="inlineStr">
        <is>
          <t>1598</t>
        </is>
      </c>
      <c r="F642" s="555" t="n">
        <v>46154</v>
      </c>
      <c r="G642" t="n">
        <v>23241</v>
      </c>
      <c r="H642" t="inlineStr">
        <is>
          <t>CHUCHU KG</t>
        </is>
      </c>
      <c r="I642" t="inlineStr">
        <is>
          <t>ALIMENTOS</t>
        </is>
      </c>
      <c r="J642" t="n">
        <v>5</v>
      </c>
      <c r="K642" t="inlineStr">
        <is>
          <t>KG</t>
        </is>
      </c>
      <c r="L642" t="n">
        <v>13</v>
      </c>
      <c r="M642" t="n">
        <v>2.6</v>
      </c>
      <c r="N642" t="inlineStr">
        <is>
          <t>ALIMENTOS</t>
        </is>
      </c>
      <c r="O642" t="inlineStr">
        <is>
          <t>05/2026</t>
        </is>
      </c>
    </row>
    <row r="643">
      <c r="A643" t="n">
        <v>233160</v>
      </c>
      <c r="B643" t="n">
        <v>128</v>
      </c>
      <c r="C643" t="inlineStr">
        <is>
          <t>Love Cabaret</t>
        </is>
      </c>
      <c r="D643" t="inlineStr">
        <is>
          <t>DO CHEF DISTRIBUIDORA DE ALIMENTOS LTDA</t>
        </is>
      </c>
      <c r="E643" t="inlineStr">
        <is>
          <t>1598</t>
        </is>
      </c>
      <c r="F643" s="555" t="n">
        <v>46154</v>
      </c>
      <c r="G643" t="n">
        <v>27622</v>
      </c>
      <c r="H643" t="inlineStr">
        <is>
          <t>CHA VERDE KG</t>
        </is>
      </c>
      <c r="I643" t="inlineStr">
        <is>
          <t>BEBIDAS</t>
        </is>
      </c>
      <c r="J643" t="n">
        <v>1</v>
      </c>
      <c r="K643" t="inlineStr">
        <is>
          <t>KG</t>
        </is>
      </c>
      <c r="L643" t="n">
        <v>66.15000000000001</v>
      </c>
      <c r="M643" t="n">
        <v>66.15000000000001</v>
      </c>
      <c r="N643" t="inlineStr">
        <is>
          <t>ALIMENTOS</t>
        </is>
      </c>
      <c r="O643" t="inlineStr">
        <is>
          <t>05/2026</t>
        </is>
      </c>
    </row>
    <row r="644">
      <c r="A644" t="n">
        <v>232086</v>
      </c>
      <c r="B644" t="n">
        <v>128</v>
      </c>
      <c r="C644" t="inlineStr">
        <is>
          <t>Love Cabaret</t>
        </is>
      </c>
      <c r="D644" t="inlineStr">
        <is>
          <t>CECILIA TSUYACO ARAKI SILVA LTDA</t>
        </is>
      </c>
      <c r="E644" t="inlineStr">
        <is>
          <t>391653</t>
        </is>
      </c>
      <c r="F644" s="555" t="n">
        <v>46153</v>
      </c>
      <c r="G644" t="n">
        <v>19502</v>
      </c>
      <c r="H644" t="inlineStr">
        <is>
          <t>ALFACE CRESPA ROXA KG</t>
        </is>
      </c>
      <c r="I644" t="inlineStr">
        <is>
          <t>ALIMENTOS</t>
        </is>
      </c>
      <c r="J644" t="n">
        <v>1</v>
      </c>
      <c r="K644" t="inlineStr">
        <is>
          <t>N/A</t>
        </is>
      </c>
      <c r="L644" t="n">
        <v>18</v>
      </c>
      <c r="M644" t="n">
        <v>18</v>
      </c>
      <c r="N644" t="inlineStr">
        <is>
          <t>ALIMENTOS</t>
        </is>
      </c>
      <c r="O644" t="inlineStr">
        <is>
          <t>05/2026</t>
        </is>
      </c>
    </row>
    <row r="645">
      <c r="A645" t="n">
        <v>232086</v>
      </c>
      <c r="B645" t="n">
        <v>128</v>
      </c>
      <c r="C645" t="inlineStr">
        <is>
          <t>Love Cabaret</t>
        </is>
      </c>
      <c r="D645" t="inlineStr">
        <is>
          <t>CECILIA TSUYACO ARAKI SILVA LTDA</t>
        </is>
      </c>
      <c r="E645" t="inlineStr">
        <is>
          <t>391653</t>
        </is>
      </c>
      <c r="F645" s="555" t="n">
        <v>46153</v>
      </c>
      <c r="G645" t="n">
        <v>19503</v>
      </c>
      <c r="H645" t="inlineStr">
        <is>
          <t>ALFACE CRESPA KG</t>
        </is>
      </c>
      <c r="I645" t="inlineStr">
        <is>
          <t>ALIMENTOS</t>
        </is>
      </c>
      <c r="J645" t="n">
        <v>1</v>
      </c>
      <c r="K645" t="inlineStr">
        <is>
          <t>KG</t>
        </is>
      </c>
      <c r="L645" t="n">
        <v>12</v>
      </c>
      <c r="M645" t="n">
        <v>12</v>
      </c>
      <c r="N645" t="inlineStr">
        <is>
          <t>ALIMENTOS</t>
        </is>
      </c>
      <c r="O645" t="inlineStr">
        <is>
          <t>05/2026</t>
        </is>
      </c>
    </row>
    <row r="646">
      <c r="A646" t="n">
        <v>232086</v>
      </c>
      <c r="B646" t="n">
        <v>128</v>
      </c>
      <c r="C646" t="inlineStr">
        <is>
          <t>Love Cabaret</t>
        </is>
      </c>
      <c r="D646" t="inlineStr">
        <is>
          <t>CECILIA TSUYACO ARAKI SILVA LTDA</t>
        </is>
      </c>
      <c r="E646" t="inlineStr">
        <is>
          <t>391653</t>
        </is>
      </c>
      <c r="F646" s="555" t="n">
        <v>46153</v>
      </c>
      <c r="G646" t="n">
        <v>19623</v>
      </c>
      <c r="H646" t="inlineStr">
        <is>
          <t>CEBOLA ROXA KG</t>
        </is>
      </c>
      <c r="I646" t="inlineStr">
        <is>
          <t>ALIMENTOS</t>
        </is>
      </c>
      <c r="J646" t="n">
        <v>2</v>
      </c>
      <c r="K646" t="inlineStr">
        <is>
          <t>KG</t>
        </is>
      </c>
      <c r="L646" t="n">
        <v>11.7</v>
      </c>
      <c r="M646" t="n">
        <v>5.85</v>
      </c>
      <c r="N646" t="inlineStr">
        <is>
          <t>ALIMENTOS</t>
        </is>
      </c>
      <c r="O646" t="inlineStr">
        <is>
          <t>05/2026</t>
        </is>
      </c>
    </row>
    <row r="647">
      <c r="A647" t="n">
        <v>232086</v>
      </c>
      <c r="B647" t="n">
        <v>128</v>
      </c>
      <c r="C647" t="inlineStr">
        <is>
          <t>Love Cabaret</t>
        </is>
      </c>
      <c r="D647" t="inlineStr">
        <is>
          <t>CECILIA TSUYACO ARAKI SILVA LTDA</t>
        </is>
      </c>
      <c r="E647" t="inlineStr">
        <is>
          <t>391653</t>
        </is>
      </c>
      <c r="F647" s="555" t="n">
        <v>46153</v>
      </c>
      <c r="G647" t="n">
        <v>23359</v>
      </c>
      <c r="H647" t="inlineStr">
        <is>
          <t>LIMAO TAHITI KG</t>
        </is>
      </c>
      <c r="I647" t="inlineStr">
        <is>
          <t>ALIMENTOS</t>
        </is>
      </c>
      <c r="J647" t="n">
        <v>10</v>
      </c>
      <c r="K647" t="inlineStr">
        <is>
          <t>KG</t>
        </is>
      </c>
      <c r="L647" t="n">
        <v>23</v>
      </c>
      <c r="M647" t="n">
        <v>2.3</v>
      </c>
      <c r="N647" t="inlineStr">
        <is>
          <t>ALIMENTOS</t>
        </is>
      </c>
      <c r="O647" t="inlineStr">
        <is>
          <t>05/2026</t>
        </is>
      </c>
    </row>
    <row r="648">
      <c r="A648" t="n">
        <v>232086</v>
      </c>
      <c r="B648" t="n">
        <v>128</v>
      </c>
      <c r="C648" t="inlineStr">
        <is>
          <t>Love Cabaret</t>
        </is>
      </c>
      <c r="D648" t="inlineStr">
        <is>
          <t>CECILIA TSUYACO ARAKI SILVA LTDA</t>
        </is>
      </c>
      <c r="E648" t="inlineStr">
        <is>
          <t>391653</t>
        </is>
      </c>
      <c r="F648" s="555" t="n">
        <v>46153</v>
      </c>
      <c r="G648" t="n">
        <v>19617</v>
      </c>
      <c r="H648" t="inlineStr">
        <is>
          <t>COENTRO KG</t>
        </is>
      </c>
      <c r="I648" t="inlineStr">
        <is>
          <t>ALIMENTOS</t>
        </is>
      </c>
      <c r="J648" t="n">
        <v>0.3</v>
      </c>
      <c r="K648" t="inlineStr">
        <is>
          <t>KG</t>
        </is>
      </c>
      <c r="L648" t="n">
        <v>9</v>
      </c>
      <c r="M648" t="n">
        <v>30</v>
      </c>
      <c r="N648" t="inlineStr">
        <is>
          <t>ALIMENTOS</t>
        </is>
      </c>
      <c r="O648" t="inlineStr">
        <is>
          <t>05/2026</t>
        </is>
      </c>
    </row>
    <row r="649">
      <c r="A649" t="n">
        <v>232086</v>
      </c>
      <c r="B649" t="n">
        <v>128</v>
      </c>
      <c r="C649" t="inlineStr">
        <is>
          <t>Love Cabaret</t>
        </is>
      </c>
      <c r="D649" t="inlineStr">
        <is>
          <t>CECILIA TSUYACO ARAKI SILVA LTDA</t>
        </is>
      </c>
      <c r="E649" t="inlineStr">
        <is>
          <t>391653</t>
        </is>
      </c>
      <c r="F649" s="555" t="n">
        <v>46153</v>
      </c>
      <c r="G649" t="n">
        <v>19787</v>
      </c>
      <c r="H649" t="inlineStr">
        <is>
          <t>ABACAXI PEROLA KG</t>
        </is>
      </c>
      <c r="I649" t="inlineStr">
        <is>
          <t>ALIMENTOS</t>
        </is>
      </c>
      <c r="J649" t="n">
        <v>1.5</v>
      </c>
      <c r="K649" t="inlineStr">
        <is>
          <t>KG</t>
        </is>
      </c>
      <c r="L649" t="n">
        <v>9.449999999999999</v>
      </c>
      <c r="M649" t="n">
        <v>6.3</v>
      </c>
      <c r="N649" t="inlineStr">
        <is>
          <t>ALIMENTOS</t>
        </is>
      </c>
      <c r="O649" t="inlineStr">
        <is>
          <t>05/2026</t>
        </is>
      </c>
    </row>
    <row r="650">
      <c r="A650" t="n">
        <v>232086</v>
      </c>
      <c r="B650" t="n">
        <v>128</v>
      </c>
      <c r="C650" t="inlineStr">
        <is>
          <t>Love Cabaret</t>
        </is>
      </c>
      <c r="D650" t="inlineStr">
        <is>
          <t>CECILIA TSUYACO ARAKI SILVA LTDA</t>
        </is>
      </c>
      <c r="E650" t="inlineStr">
        <is>
          <t>391653</t>
        </is>
      </c>
      <c r="F650" s="555" t="n">
        <v>46153</v>
      </c>
      <c r="G650" t="n">
        <v>19480</v>
      </c>
      <c r="H650" t="inlineStr">
        <is>
          <t>HORTELA HIDROPONICA KG</t>
        </is>
      </c>
      <c r="I650" t="inlineStr">
        <is>
          <t>ALIMENTOS</t>
        </is>
      </c>
      <c r="J650" t="n">
        <v>0.5</v>
      </c>
      <c r="K650" t="inlineStr">
        <is>
          <t>KG</t>
        </is>
      </c>
      <c r="L650" t="n">
        <v>9</v>
      </c>
      <c r="M650" t="n">
        <v>18</v>
      </c>
      <c r="N650" t="inlineStr">
        <is>
          <t>ALIMENTOS</t>
        </is>
      </c>
      <c r="O650" t="inlineStr">
        <is>
          <t>05/2026</t>
        </is>
      </c>
    </row>
    <row r="651">
      <c r="A651" t="n">
        <v>232086</v>
      </c>
      <c r="B651" t="n">
        <v>128</v>
      </c>
      <c r="C651" t="inlineStr">
        <is>
          <t>Love Cabaret</t>
        </is>
      </c>
      <c r="D651" t="inlineStr">
        <is>
          <t>CECILIA TSUYACO ARAKI SILVA LTDA</t>
        </is>
      </c>
      <c r="E651" t="inlineStr">
        <is>
          <t>391653</t>
        </is>
      </c>
      <c r="F651" s="555" t="n">
        <v>46153</v>
      </c>
      <c r="G651" t="n">
        <v>19658</v>
      </c>
      <c r="H651" t="inlineStr">
        <is>
          <t>ABOBORA JAPONESA / CABOTIAN KG</t>
        </is>
      </c>
      <c r="I651" t="inlineStr">
        <is>
          <t>ALIMENTOS</t>
        </is>
      </c>
      <c r="J651" t="n">
        <v>8</v>
      </c>
      <c r="K651" t="inlineStr">
        <is>
          <t>KG</t>
        </is>
      </c>
      <c r="L651" t="n">
        <v>28</v>
      </c>
      <c r="M651" t="n">
        <v>3.5</v>
      </c>
      <c r="N651" t="inlineStr">
        <is>
          <t>ALIMENTOS</t>
        </is>
      </c>
      <c r="O651" t="inlineStr">
        <is>
          <t>05/2026</t>
        </is>
      </c>
    </row>
    <row r="652">
      <c r="A652" t="n">
        <v>232086</v>
      </c>
      <c r="B652" t="n">
        <v>128</v>
      </c>
      <c r="C652" t="inlineStr">
        <is>
          <t>Love Cabaret</t>
        </is>
      </c>
      <c r="D652" t="inlineStr">
        <is>
          <t>CECILIA TSUYACO ARAKI SILVA LTDA</t>
        </is>
      </c>
      <c r="E652" t="inlineStr">
        <is>
          <t>391653</t>
        </is>
      </c>
      <c r="F652" s="555" t="n">
        <v>46153</v>
      </c>
      <c r="G652" t="n">
        <v>19472</v>
      </c>
      <c r="H652" t="inlineStr">
        <is>
          <t>RUCULA KG</t>
        </is>
      </c>
      <c r="I652" t="inlineStr">
        <is>
          <t>ALIMENTOS</t>
        </is>
      </c>
      <c r="J652" t="n">
        <v>1</v>
      </c>
      <c r="K652" t="inlineStr">
        <is>
          <t>KG</t>
        </is>
      </c>
      <c r="L652" t="n">
        <v>18</v>
      </c>
      <c r="M652" t="n">
        <v>18</v>
      </c>
      <c r="N652" t="inlineStr">
        <is>
          <t>ALIMENTOS</t>
        </is>
      </c>
      <c r="O652" t="inlineStr">
        <is>
          <t>05/2026</t>
        </is>
      </c>
    </row>
    <row r="653">
      <c r="A653" t="n">
        <v>232086</v>
      </c>
      <c r="B653" t="n">
        <v>128</v>
      </c>
      <c r="C653" t="inlineStr">
        <is>
          <t>Love Cabaret</t>
        </is>
      </c>
      <c r="D653" t="inlineStr">
        <is>
          <t>CECILIA TSUYACO ARAKI SILVA LTDA</t>
        </is>
      </c>
      <c r="E653" t="inlineStr">
        <is>
          <t>391653</t>
        </is>
      </c>
      <c r="F653" s="555" t="n">
        <v>46153</v>
      </c>
      <c r="G653" t="n">
        <v>19476</v>
      </c>
      <c r="H653" t="inlineStr">
        <is>
          <t>MANJERICAO KG</t>
        </is>
      </c>
      <c r="I653" t="inlineStr">
        <is>
          <t>ALIMENTOS</t>
        </is>
      </c>
      <c r="J653" t="n">
        <v>0.3</v>
      </c>
      <c r="K653" t="inlineStr">
        <is>
          <t>KG</t>
        </is>
      </c>
      <c r="L653" t="n">
        <v>19.5</v>
      </c>
      <c r="M653" t="n">
        <v>65</v>
      </c>
      <c r="N653" t="inlineStr">
        <is>
          <t>ALIMENTOS</t>
        </is>
      </c>
      <c r="O653" t="inlineStr">
        <is>
          <t>05/2026</t>
        </is>
      </c>
    </row>
    <row r="654">
      <c r="A654" t="n">
        <v>232086</v>
      </c>
      <c r="B654" t="n">
        <v>128</v>
      </c>
      <c r="C654" t="inlineStr">
        <is>
          <t>Love Cabaret</t>
        </is>
      </c>
      <c r="D654" t="inlineStr">
        <is>
          <t>CECILIA TSUYACO ARAKI SILVA LTDA</t>
        </is>
      </c>
      <c r="E654" t="inlineStr">
        <is>
          <t>391653</t>
        </is>
      </c>
      <c r="F654" s="555" t="n">
        <v>46153</v>
      </c>
      <c r="G654" t="n">
        <v>19589</v>
      </c>
      <c r="H654" t="inlineStr">
        <is>
          <t>PEPINO JAPONES KG</t>
        </is>
      </c>
      <c r="I654" t="inlineStr">
        <is>
          <t>ALIMENTOS</t>
        </is>
      </c>
      <c r="J654" t="n">
        <v>0.2</v>
      </c>
      <c r="K654" t="inlineStr">
        <is>
          <t>KG</t>
        </is>
      </c>
      <c r="L654" t="n">
        <v>1.9</v>
      </c>
      <c r="M654" t="n">
        <v>9.5</v>
      </c>
      <c r="N654" t="inlineStr">
        <is>
          <t>ALIMENTOS</t>
        </is>
      </c>
      <c r="O654" t="inlineStr">
        <is>
          <t>05/2026</t>
        </is>
      </c>
    </row>
    <row r="655">
      <c r="A655" t="n">
        <v>232086</v>
      </c>
      <c r="B655" t="n">
        <v>128</v>
      </c>
      <c r="C655" t="inlineStr">
        <is>
          <t>Love Cabaret</t>
        </is>
      </c>
      <c r="D655" t="inlineStr">
        <is>
          <t>CECILIA TSUYACO ARAKI SILVA LTDA</t>
        </is>
      </c>
      <c r="E655" t="inlineStr">
        <is>
          <t>391653</t>
        </is>
      </c>
      <c r="F655" s="555" t="n">
        <v>46153</v>
      </c>
      <c r="G655" t="n">
        <v>24509</v>
      </c>
      <c r="H655" t="inlineStr">
        <is>
          <t>CEBOLA BRANCA KG</t>
        </is>
      </c>
      <c r="I655" t="inlineStr">
        <is>
          <t>ALIMENTOS</t>
        </is>
      </c>
      <c r="J655" t="n">
        <v>10</v>
      </c>
      <c r="K655" t="inlineStr">
        <is>
          <t>KG</t>
        </is>
      </c>
      <c r="L655" t="n">
        <v>48</v>
      </c>
      <c r="M655" t="n">
        <v>4.8</v>
      </c>
      <c r="N655" t="inlineStr">
        <is>
          <t>ALIMENTOS</t>
        </is>
      </c>
      <c r="O655" t="inlineStr">
        <is>
          <t>05/2026</t>
        </is>
      </c>
    </row>
    <row r="656">
      <c r="A656" t="n">
        <v>232086</v>
      </c>
      <c r="B656" t="n">
        <v>128</v>
      </c>
      <c r="C656" t="inlineStr">
        <is>
          <t>Love Cabaret</t>
        </is>
      </c>
      <c r="D656" t="inlineStr">
        <is>
          <t>CECILIA TSUYACO ARAKI SILVA LTDA</t>
        </is>
      </c>
      <c r="E656" t="inlineStr">
        <is>
          <t>391653</t>
        </is>
      </c>
      <c r="F656" s="555" t="n">
        <v>46153</v>
      </c>
      <c r="G656" t="n">
        <v>24037</v>
      </c>
      <c r="H656" t="inlineStr">
        <is>
          <t>ALHO TRITURADO FRITO</t>
        </is>
      </c>
      <c r="I656" t="inlineStr">
        <is>
          <t>ALIMENTOS</t>
        </is>
      </c>
      <c r="J656" t="n">
        <v>2</v>
      </c>
      <c r="K656" t="inlineStr">
        <is>
          <t>KG</t>
        </is>
      </c>
      <c r="L656" t="n">
        <v>35.6</v>
      </c>
      <c r="M656" t="n">
        <v>17.8</v>
      </c>
      <c r="N656" t="inlineStr">
        <is>
          <t>ALIMENTOS</t>
        </is>
      </c>
      <c r="O656" t="inlineStr">
        <is>
          <t>05/2026</t>
        </is>
      </c>
    </row>
    <row r="657">
      <c r="A657" t="n">
        <v>232086</v>
      </c>
      <c r="B657" t="n">
        <v>128</v>
      </c>
      <c r="C657" t="inlineStr">
        <is>
          <t>Love Cabaret</t>
        </is>
      </c>
      <c r="D657" t="inlineStr">
        <is>
          <t>CECILIA TSUYACO ARAKI SILVA LTDA</t>
        </is>
      </c>
      <c r="E657" t="inlineStr">
        <is>
          <t>391653</t>
        </is>
      </c>
      <c r="F657" s="555" t="n">
        <v>46153</v>
      </c>
      <c r="G657" t="n">
        <v>19759</v>
      </c>
      <c r="H657" t="inlineStr">
        <is>
          <t>LARANJA BAHIA KG</t>
        </is>
      </c>
      <c r="I657" t="inlineStr">
        <is>
          <t>ALIMENTOS</t>
        </is>
      </c>
      <c r="J657" t="n">
        <v>10</v>
      </c>
      <c r="K657" t="inlineStr">
        <is>
          <t>KG</t>
        </is>
      </c>
      <c r="L657" t="n">
        <v>95</v>
      </c>
      <c r="M657" t="n">
        <v>9.5</v>
      </c>
      <c r="N657" t="inlineStr">
        <is>
          <t>ALIMENTOS</t>
        </is>
      </c>
      <c r="O657" t="inlineStr">
        <is>
          <t>05/2026</t>
        </is>
      </c>
    </row>
    <row r="658">
      <c r="A658" t="n">
        <v>232086</v>
      </c>
      <c r="B658" t="n">
        <v>128</v>
      </c>
      <c r="C658" t="inlineStr">
        <is>
          <t>Love Cabaret</t>
        </is>
      </c>
      <c r="D658" t="inlineStr">
        <is>
          <t>CECILIA TSUYACO ARAKI SILVA LTDA</t>
        </is>
      </c>
      <c r="E658" t="inlineStr">
        <is>
          <t>391653</t>
        </is>
      </c>
      <c r="F658" s="555" t="n">
        <v>46153</v>
      </c>
      <c r="G658" t="n">
        <v>19485</v>
      </c>
      <c r="H658" t="inlineStr">
        <is>
          <t>ENDRO DILL KG</t>
        </is>
      </c>
      <c r="I658" t="inlineStr">
        <is>
          <t>ALIMENTOS</t>
        </is>
      </c>
      <c r="J658" t="n">
        <v>0.1</v>
      </c>
      <c r="K658" t="inlineStr">
        <is>
          <t>KG</t>
        </is>
      </c>
      <c r="L658" t="n">
        <v>8</v>
      </c>
      <c r="M658" t="n">
        <v>80</v>
      </c>
      <c r="N658" t="inlineStr">
        <is>
          <t>ALIMENTOS</t>
        </is>
      </c>
      <c r="O658" t="inlineStr">
        <is>
          <t>05/2026</t>
        </is>
      </c>
    </row>
    <row r="659">
      <c r="A659" t="n">
        <v>232085</v>
      </c>
      <c r="B659" t="n">
        <v>128</v>
      </c>
      <c r="C659" t="inlineStr">
        <is>
          <t>Love Cabaret</t>
        </is>
      </c>
      <c r="D659" t="inlineStr">
        <is>
          <t>AROUMAR DISTRIBUIDORA DE PRODUTOS ALIMENTICIOS LTDA</t>
        </is>
      </c>
      <c r="E659" t="inlineStr">
        <is>
          <t>1058856</t>
        </is>
      </c>
      <c r="F659" s="555" t="n">
        <v>46153</v>
      </c>
      <c r="G659" t="n">
        <v>21017</v>
      </c>
      <c r="H659" t="inlineStr">
        <is>
          <t>OLEO DE ALGODAO SAUDE C/14,5KG</t>
        </is>
      </c>
      <c r="I659" t="inlineStr">
        <is>
          <t>ALIMENTOS</t>
        </is>
      </c>
      <c r="J659" t="n">
        <v>3</v>
      </c>
      <c r="K659" t="inlineStr">
        <is>
          <t>BALDE</t>
        </is>
      </c>
      <c r="L659" t="n">
        <v>476.7</v>
      </c>
      <c r="M659" t="n">
        <v>158.9</v>
      </c>
      <c r="N659" t="inlineStr">
        <is>
          <t>ALIMENTOS</t>
        </is>
      </c>
      <c r="O659" t="inlineStr">
        <is>
          <t>05/2026</t>
        </is>
      </c>
    </row>
    <row r="660">
      <c r="A660" t="n">
        <v>232084</v>
      </c>
      <c r="B660" t="n">
        <v>128</v>
      </c>
      <c r="C660" t="inlineStr">
        <is>
          <t>Love Cabaret</t>
        </is>
      </c>
      <c r="D660" t="inlineStr">
        <is>
          <t>MARIO PEDRO FELICIANO - HORTIFRUTI</t>
        </is>
      </c>
      <c r="E660" t="inlineStr">
        <is>
          <t>476510</t>
        </is>
      </c>
      <c r="F660" s="555" t="n">
        <v>46153</v>
      </c>
      <c r="G660" t="n">
        <v>23335</v>
      </c>
      <c r="H660" t="inlineStr">
        <is>
          <t>MORANGO KG</t>
        </is>
      </c>
      <c r="I660" t="inlineStr">
        <is>
          <t>ALIMENTOS</t>
        </is>
      </c>
      <c r="J660" t="n">
        <v>1.5</v>
      </c>
      <c r="K660" t="inlineStr">
        <is>
          <t>KG</t>
        </is>
      </c>
      <c r="L660" t="n">
        <v>69.59999999999999</v>
      </c>
      <c r="M660" t="n">
        <v>46.4</v>
      </c>
      <c r="N660" t="inlineStr">
        <is>
          <t>ALIMENTOS</t>
        </is>
      </c>
      <c r="O660" t="inlineStr">
        <is>
          <t>05/2026</t>
        </is>
      </c>
    </row>
    <row r="661">
      <c r="A661" t="n">
        <v>232084</v>
      </c>
      <c r="B661" t="n">
        <v>128</v>
      </c>
      <c r="C661" t="inlineStr">
        <is>
          <t>Love Cabaret</t>
        </is>
      </c>
      <c r="D661" t="inlineStr">
        <is>
          <t>MARIO PEDRO FELICIANO - HORTIFRUTI</t>
        </is>
      </c>
      <c r="E661" t="inlineStr">
        <is>
          <t>476510</t>
        </is>
      </c>
      <c r="F661" s="555" t="n">
        <v>46153</v>
      </c>
      <c r="G661" t="n">
        <v>24385</v>
      </c>
      <c r="H661" t="inlineStr">
        <is>
          <t>MORANGO CONGELADO KG</t>
        </is>
      </c>
      <c r="I661" t="inlineStr">
        <is>
          <t>ALIMENTOS</t>
        </is>
      </c>
      <c r="J661" t="n">
        <v>5</v>
      </c>
      <c r="K661" t="inlineStr">
        <is>
          <t>KG</t>
        </is>
      </c>
      <c r="L661" t="n">
        <v>76.09999999999999</v>
      </c>
      <c r="M661" t="n">
        <v>15.22</v>
      </c>
      <c r="N661" t="inlineStr">
        <is>
          <t>ALIMENTOS</t>
        </is>
      </c>
      <c r="O661" t="inlineStr">
        <is>
          <t>05/2026</t>
        </is>
      </c>
    </row>
    <row r="662">
      <c r="A662" t="n">
        <v>232084</v>
      </c>
      <c r="B662" t="n">
        <v>128</v>
      </c>
      <c r="C662" t="inlineStr">
        <is>
          <t>Love Cabaret</t>
        </is>
      </c>
      <c r="D662" t="inlineStr">
        <is>
          <t>MARIO PEDRO FELICIANO - HORTIFRUTI</t>
        </is>
      </c>
      <c r="E662" t="inlineStr">
        <is>
          <t>476510</t>
        </is>
      </c>
      <c r="F662" s="555" t="n">
        <v>46153</v>
      </c>
      <c r="G662" t="n">
        <v>19527</v>
      </c>
      <c r="H662" t="inlineStr">
        <is>
          <t>VAGEM HOLANDESA KG</t>
        </is>
      </c>
      <c r="I662" t="inlineStr">
        <is>
          <t>ALIMENTOS</t>
        </is>
      </c>
      <c r="J662" t="n">
        <v>1.1</v>
      </c>
      <c r="K662" t="inlineStr">
        <is>
          <t>KG</t>
        </is>
      </c>
      <c r="L662" t="n">
        <v>35.09</v>
      </c>
      <c r="M662" t="n">
        <v>31.9</v>
      </c>
      <c r="N662" t="inlineStr">
        <is>
          <t>ALIMENTOS</t>
        </is>
      </c>
      <c r="O662" t="inlineStr">
        <is>
          <t>05/2026</t>
        </is>
      </c>
    </row>
    <row r="663">
      <c r="A663" t="n">
        <v>232084</v>
      </c>
      <c r="B663" t="n">
        <v>128</v>
      </c>
      <c r="C663" t="inlineStr">
        <is>
          <t>Love Cabaret</t>
        </is>
      </c>
      <c r="D663" t="inlineStr">
        <is>
          <t>MARIO PEDRO FELICIANO - HORTIFRUTI</t>
        </is>
      </c>
      <c r="E663" t="inlineStr">
        <is>
          <t>476510</t>
        </is>
      </c>
      <c r="F663" s="555" t="n">
        <v>46153</v>
      </c>
      <c r="G663" t="n">
        <v>23096</v>
      </c>
      <c r="H663" t="inlineStr">
        <is>
          <t>OVO BRANCO UN</t>
        </is>
      </c>
      <c r="I663" t="inlineStr">
        <is>
          <t>ALIMENTOS</t>
        </is>
      </c>
      <c r="J663" t="n">
        <v>30</v>
      </c>
      <c r="K663" t="inlineStr">
        <is>
          <t>UN</t>
        </is>
      </c>
      <c r="L663" t="n">
        <v>19.5</v>
      </c>
      <c r="M663" t="n">
        <v>0.65</v>
      </c>
      <c r="N663" t="inlineStr">
        <is>
          <t>ALIMENTOS</t>
        </is>
      </c>
      <c r="O663" t="inlineStr">
        <is>
          <t>05/2026</t>
        </is>
      </c>
    </row>
    <row r="664">
      <c r="A664" t="n">
        <v>232084</v>
      </c>
      <c r="B664" t="n">
        <v>128</v>
      </c>
      <c r="C664" t="inlineStr">
        <is>
          <t>Love Cabaret</t>
        </is>
      </c>
      <c r="D664" t="inlineStr">
        <is>
          <t>MARIO PEDRO FELICIANO - HORTIFRUTI</t>
        </is>
      </c>
      <c r="E664" t="inlineStr">
        <is>
          <t>476510</t>
        </is>
      </c>
      <c r="F664" s="555" t="n">
        <v>46153</v>
      </c>
      <c r="G664" t="n">
        <v>19532</v>
      </c>
      <c r="H664" t="inlineStr">
        <is>
          <t>TOMATE SALADA ITALIANO KG</t>
        </is>
      </c>
      <c r="I664" t="inlineStr">
        <is>
          <t>ALIMENTOS</t>
        </is>
      </c>
      <c r="J664" t="n">
        <v>4</v>
      </c>
      <c r="K664" t="inlineStr">
        <is>
          <t>KG</t>
        </is>
      </c>
      <c r="L664" t="n">
        <v>44.4</v>
      </c>
      <c r="M664" t="n">
        <v>11.1</v>
      </c>
      <c r="N664" t="inlineStr">
        <is>
          <t>ALIMENTOS</t>
        </is>
      </c>
      <c r="O664" t="inlineStr">
        <is>
          <t>05/2026</t>
        </is>
      </c>
    </row>
    <row r="665">
      <c r="A665" t="n">
        <v>232084</v>
      </c>
      <c r="B665" t="n">
        <v>128</v>
      </c>
      <c r="C665" t="inlineStr">
        <is>
          <t>Love Cabaret</t>
        </is>
      </c>
      <c r="D665" t="inlineStr">
        <is>
          <t>MARIO PEDRO FELICIANO - HORTIFRUTI</t>
        </is>
      </c>
      <c r="E665" t="inlineStr">
        <is>
          <t>476510</t>
        </is>
      </c>
      <c r="F665" s="555" t="n">
        <v>46153</v>
      </c>
      <c r="G665" t="n">
        <v>23113</v>
      </c>
      <c r="H665" t="inlineStr">
        <is>
          <t>SALSA KG</t>
        </is>
      </c>
      <c r="I665" t="inlineStr">
        <is>
          <t>ALIMENTOS</t>
        </is>
      </c>
      <c r="J665" t="n">
        <v>0.4</v>
      </c>
      <c r="K665" t="inlineStr">
        <is>
          <t>KG</t>
        </is>
      </c>
      <c r="L665" t="n">
        <v>5.8</v>
      </c>
      <c r="M665" t="n">
        <v>14.5</v>
      </c>
      <c r="N665" t="inlineStr">
        <is>
          <t>ALIMENTOS</t>
        </is>
      </c>
      <c r="O665" t="inlineStr">
        <is>
          <t>05/2026</t>
        </is>
      </c>
    </row>
    <row r="666">
      <c r="A666" t="n">
        <v>232084</v>
      </c>
      <c r="B666" t="n">
        <v>128</v>
      </c>
      <c r="C666" t="inlineStr">
        <is>
          <t>Love Cabaret</t>
        </is>
      </c>
      <c r="D666" t="inlineStr">
        <is>
          <t>MARIO PEDRO FELICIANO - HORTIFRUTI</t>
        </is>
      </c>
      <c r="E666" t="inlineStr">
        <is>
          <t>476510</t>
        </is>
      </c>
      <c r="F666" s="555" t="n">
        <v>46153</v>
      </c>
      <c r="G666" t="n">
        <v>25555</v>
      </c>
      <c r="H666" t="inlineStr">
        <is>
          <t>BATATA LAVADA KG</t>
        </is>
      </c>
      <c r="I666" t="inlineStr">
        <is>
          <t>ALIMENTOS</t>
        </is>
      </c>
      <c r="J666" t="n">
        <v>12</v>
      </c>
      <c r="K666" t="inlineStr">
        <is>
          <t>KG</t>
        </is>
      </c>
      <c r="L666" t="n">
        <v>106.68</v>
      </c>
      <c r="M666" t="n">
        <v>8.890000000000001</v>
      </c>
      <c r="N666" t="inlineStr">
        <is>
          <t>ALIMENTOS</t>
        </is>
      </c>
      <c r="O666" t="inlineStr">
        <is>
          <t>05/2026</t>
        </is>
      </c>
    </row>
    <row r="667">
      <c r="A667" t="n">
        <v>232084</v>
      </c>
      <c r="B667" t="n">
        <v>128</v>
      </c>
      <c r="C667" t="inlineStr">
        <is>
          <t>Love Cabaret</t>
        </is>
      </c>
      <c r="D667" t="inlineStr">
        <is>
          <t>MARIO PEDRO FELICIANO - HORTIFRUTI</t>
        </is>
      </c>
      <c r="E667" t="inlineStr">
        <is>
          <t>476510</t>
        </is>
      </c>
      <c r="F667" s="555" t="n">
        <v>46153</v>
      </c>
      <c r="G667" t="n">
        <v>25591</v>
      </c>
      <c r="H667" t="inlineStr">
        <is>
          <t>UVA VITORIA SEM CAROCO KG</t>
        </is>
      </c>
      <c r="I667" t="inlineStr">
        <is>
          <t>ALIMENTOS</t>
        </is>
      </c>
      <c r="J667" t="n">
        <v>3</v>
      </c>
      <c r="K667" t="inlineStr">
        <is>
          <t>KG</t>
        </is>
      </c>
      <c r="L667" t="n">
        <v>65.25</v>
      </c>
      <c r="M667" t="n">
        <v>21.75</v>
      </c>
      <c r="N667" t="inlineStr">
        <is>
          <t>ALIMENTOS</t>
        </is>
      </c>
      <c r="O667" t="inlineStr">
        <is>
          <t>05/2026</t>
        </is>
      </c>
    </row>
    <row r="668">
      <c r="A668" t="n">
        <v>232084</v>
      </c>
      <c r="B668" t="n">
        <v>128</v>
      </c>
      <c r="C668" t="inlineStr">
        <is>
          <t>Love Cabaret</t>
        </is>
      </c>
      <c r="D668" t="inlineStr">
        <is>
          <t>MARIO PEDRO FELICIANO - HORTIFRUTI</t>
        </is>
      </c>
      <c r="E668" t="inlineStr">
        <is>
          <t>476510</t>
        </is>
      </c>
      <c r="F668" s="555" t="n">
        <v>46153</v>
      </c>
      <c r="G668" t="n">
        <v>19477</v>
      </c>
      <c r="H668" t="inlineStr">
        <is>
          <t>MANJERICAO ROXO KG</t>
        </is>
      </c>
      <c r="I668" t="inlineStr">
        <is>
          <t>ALIMENTOS</t>
        </is>
      </c>
      <c r="J668" t="n">
        <v>0.24</v>
      </c>
      <c r="K668" t="inlineStr">
        <is>
          <t>KG</t>
        </is>
      </c>
      <c r="L668" t="n">
        <v>19.14</v>
      </c>
      <c r="M668" t="n">
        <v>79.75</v>
      </c>
      <c r="N668" t="inlineStr">
        <is>
          <t>ALIMENTOS</t>
        </is>
      </c>
      <c r="O668" t="inlineStr">
        <is>
          <t>05/2026</t>
        </is>
      </c>
    </row>
    <row r="669">
      <c r="A669" t="n">
        <v>232083</v>
      </c>
      <c r="B669" t="n">
        <v>128</v>
      </c>
      <c r="C669" t="inlineStr">
        <is>
          <t>Love Cabaret</t>
        </is>
      </c>
      <c r="D669" t="inlineStr">
        <is>
          <t>HORTIFRUTI CIUFFI LTDA</t>
        </is>
      </c>
      <c r="E669" t="inlineStr">
        <is>
          <t>31638</t>
        </is>
      </c>
      <c r="F669" s="555" t="n">
        <v>46153</v>
      </c>
      <c r="G669" t="n">
        <v>28226</v>
      </c>
      <c r="H669" t="inlineStr">
        <is>
          <t>BATATA ASTERIX FLORAO KG</t>
        </is>
      </c>
      <c r="I669" t="inlineStr">
        <is>
          <t>ALIMENTOS</t>
        </is>
      </c>
      <c r="J669" t="n">
        <v>15</v>
      </c>
      <c r="K669" t="inlineStr">
        <is>
          <t>KG</t>
        </is>
      </c>
      <c r="L669" t="n">
        <v>134.85</v>
      </c>
      <c r="M669" t="n">
        <v>8.99</v>
      </c>
      <c r="N669" t="inlineStr">
        <is>
          <t>ALIMENTOS</t>
        </is>
      </c>
      <c r="O669" t="inlineStr">
        <is>
          <t>05/2026</t>
        </is>
      </c>
    </row>
    <row r="670">
      <c r="A670" t="n">
        <v>232082</v>
      </c>
      <c r="B670" t="n">
        <v>128</v>
      </c>
      <c r="C670" t="inlineStr">
        <is>
          <t>Love Cabaret</t>
        </is>
      </c>
      <c r="D670" t="inlineStr">
        <is>
          <t>DTK COMERCIO DE ALIMENTOS LTDA</t>
        </is>
      </c>
      <c r="E670" t="inlineStr">
        <is>
          <t>79041</t>
        </is>
      </c>
      <c r="F670" s="555" t="n">
        <v>46154</v>
      </c>
      <c r="G670" t="n">
        <v>26020</v>
      </c>
      <c r="H670" t="inlineStr">
        <is>
          <t>CREME DE LEITE PIRACANJUBA TP 1,030 KG  UN</t>
        </is>
      </c>
      <c r="I670" t="inlineStr">
        <is>
          <t>ALIMENTOS</t>
        </is>
      </c>
      <c r="J670" t="n">
        <v>3</v>
      </c>
      <c r="K670" t="inlineStr">
        <is>
          <t>UN</t>
        </is>
      </c>
      <c r="L670" t="n">
        <v>41.85</v>
      </c>
      <c r="M670" t="n">
        <v>13.95</v>
      </c>
      <c r="N670" t="inlineStr">
        <is>
          <t xml:space="preserve"> ALIMENTOS</t>
        </is>
      </c>
      <c r="O670" t="inlineStr">
        <is>
          <t>05/2026</t>
        </is>
      </c>
    </row>
    <row r="671">
      <c r="A671" t="n">
        <v>232082</v>
      </c>
      <c r="B671" t="n">
        <v>128</v>
      </c>
      <c r="C671" t="inlineStr">
        <is>
          <t>Love Cabaret</t>
        </is>
      </c>
      <c r="D671" t="inlineStr">
        <is>
          <t>DTK COMERCIO DE ALIMENTOS LTDA</t>
        </is>
      </c>
      <c r="E671" t="inlineStr">
        <is>
          <t>79041</t>
        </is>
      </c>
      <c r="F671" s="555" t="n">
        <v>46154</v>
      </c>
      <c r="G671" t="n">
        <v>20242</v>
      </c>
      <c r="H671" t="inlineStr">
        <is>
          <t>FEIJAO CARIOCA CAMIL C/2KG</t>
        </is>
      </c>
      <c r="I671" t="inlineStr">
        <is>
          <t>ALIMENTOS</t>
        </is>
      </c>
      <c r="J671" t="n">
        <v>5</v>
      </c>
      <c r="K671" t="inlineStr">
        <is>
          <t>PC</t>
        </is>
      </c>
      <c r="L671" t="n">
        <v>98.05</v>
      </c>
      <c r="M671" t="n">
        <v>19.61</v>
      </c>
      <c r="N671" t="inlineStr">
        <is>
          <t xml:space="preserve"> ALIMENTOS</t>
        </is>
      </c>
      <c r="O671" t="inlineStr">
        <is>
          <t>05/2026</t>
        </is>
      </c>
    </row>
    <row r="672">
      <c r="A672" t="n">
        <v>232082</v>
      </c>
      <c r="B672" t="n">
        <v>128</v>
      </c>
      <c r="C672" t="inlineStr">
        <is>
          <t>Love Cabaret</t>
        </is>
      </c>
      <c r="D672" t="inlineStr">
        <is>
          <t>DTK COMERCIO DE ALIMENTOS LTDA</t>
        </is>
      </c>
      <c r="E672" t="inlineStr">
        <is>
          <t>79041</t>
        </is>
      </c>
      <c r="F672" s="555" t="n">
        <v>46154</v>
      </c>
      <c r="G672" t="n">
        <v>19297</v>
      </c>
      <c r="H672" t="inlineStr">
        <is>
          <t>QUEIJO PARMESAO LA SERENISSIMA KG</t>
        </is>
      </c>
      <c r="I672" t="inlineStr">
        <is>
          <t>ALIMENTOS</t>
        </is>
      </c>
      <c r="J672" t="n">
        <v>7</v>
      </c>
      <c r="K672" t="inlineStr">
        <is>
          <t>N/A</t>
        </is>
      </c>
      <c r="L672" t="n">
        <v>535.5</v>
      </c>
      <c r="M672" t="n">
        <v>76.5</v>
      </c>
      <c r="N672" t="inlineStr">
        <is>
          <t xml:space="preserve"> ALIMENTOS</t>
        </is>
      </c>
      <c r="O672" t="inlineStr">
        <is>
          <t>05/2026</t>
        </is>
      </c>
    </row>
    <row r="673">
      <c r="A673" t="n">
        <v>232082</v>
      </c>
      <c r="B673" t="n">
        <v>128</v>
      </c>
      <c r="C673" t="inlineStr">
        <is>
          <t>Love Cabaret</t>
        </is>
      </c>
      <c r="D673" t="inlineStr">
        <is>
          <t>DTK COMERCIO DE ALIMENTOS LTDA</t>
        </is>
      </c>
      <c r="E673" t="inlineStr">
        <is>
          <t>79041</t>
        </is>
      </c>
      <c r="F673" s="555" t="n">
        <v>46154</v>
      </c>
      <c r="G673" t="n">
        <v>20114</v>
      </c>
      <c r="H673" t="inlineStr">
        <is>
          <t>MACARRAO LINGUINE GRANO DURO DIVELLA  500GR</t>
        </is>
      </c>
      <c r="I673" t="inlineStr">
        <is>
          <t>ALIMENTOS</t>
        </is>
      </c>
      <c r="J673" t="n">
        <v>15</v>
      </c>
      <c r="K673" t="inlineStr">
        <is>
          <t>UN</t>
        </is>
      </c>
      <c r="L673" t="n">
        <v>133.2</v>
      </c>
      <c r="M673" t="n">
        <v>8.880000000000001</v>
      </c>
      <c r="N673" t="inlineStr">
        <is>
          <t xml:space="preserve"> ALIMENTOS</t>
        </is>
      </c>
      <c r="O673" t="inlineStr">
        <is>
          <t>05/2026</t>
        </is>
      </c>
    </row>
    <row r="674">
      <c r="A674" t="n">
        <v>232081</v>
      </c>
      <c r="B674" t="n">
        <v>128</v>
      </c>
      <c r="C674" t="inlineStr">
        <is>
          <t>Love Cabaret</t>
        </is>
      </c>
      <c r="D674" t="inlineStr">
        <is>
          <t>KING COMERCIO E IMPORTACAO DE BEBIDAS LTDA</t>
        </is>
      </c>
      <c r="E674" t="inlineStr">
        <is>
          <t>127218</t>
        </is>
      </c>
      <c r="F674" s="555" t="n">
        <v>46153</v>
      </c>
      <c r="G674" t="n">
        <v>18353</v>
      </c>
      <c r="H674" t="inlineStr">
        <is>
          <t>GIN TANQUERAY TEN 750ML</t>
        </is>
      </c>
      <c r="I674" t="inlineStr">
        <is>
          <t>BEBIDAS</t>
        </is>
      </c>
      <c r="J674" t="n">
        <v>6</v>
      </c>
      <c r="K674" t="inlineStr">
        <is>
          <t>GR</t>
        </is>
      </c>
      <c r="L674" t="n">
        <v>831.42</v>
      </c>
      <c r="M674" t="n">
        <v>138.57</v>
      </c>
      <c r="N674" t="inlineStr">
        <is>
          <t>BEBIDAS</t>
        </is>
      </c>
      <c r="O674" t="inlineStr">
        <is>
          <t>05/2026</t>
        </is>
      </c>
    </row>
    <row r="675">
      <c r="A675" t="n">
        <v>232081</v>
      </c>
      <c r="B675" t="n">
        <v>128</v>
      </c>
      <c r="C675" t="inlineStr">
        <is>
          <t>Love Cabaret</t>
        </is>
      </c>
      <c r="D675" t="inlineStr">
        <is>
          <t>KING COMERCIO E IMPORTACAO DE BEBIDAS LTDA</t>
        </is>
      </c>
      <c r="E675" t="inlineStr">
        <is>
          <t>127218</t>
        </is>
      </c>
      <c r="F675" s="555" t="n">
        <v>46153</v>
      </c>
      <c r="G675" t="n">
        <v>18179</v>
      </c>
      <c r="H675" t="inlineStr">
        <is>
          <t>VODKA KETEL ONE 1L</t>
        </is>
      </c>
      <c r="I675" t="inlineStr">
        <is>
          <t>BEBIDAS</t>
        </is>
      </c>
      <c r="J675" t="n">
        <v>12</v>
      </c>
      <c r="K675" t="inlineStr">
        <is>
          <t>GR</t>
        </is>
      </c>
      <c r="L675" t="n">
        <v>1396.92</v>
      </c>
      <c r="M675" t="n">
        <v>116.41</v>
      </c>
      <c r="N675" t="inlineStr">
        <is>
          <t>BEBIDAS</t>
        </is>
      </c>
      <c r="O675" t="inlineStr">
        <is>
          <t>05/2026</t>
        </is>
      </c>
    </row>
    <row r="676">
      <c r="A676" t="n">
        <v>232080</v>
      </c>
      <c r="B676" t="n">
        <v>128</v>
      </c>
      <c r="C676" t="inlineStr">
        <is>
          <t>Love Cabaret</t>
        </is>
      </c>
      <c r="D676" t="inlineStr">
        <is>
          <t>KING COMERCIO E IMPORTACAO DE BEBIDAS LTDA</t>
        </is>
      </c>
      <c r="E676" t="inlineStr">
        <is>
          <t>127218</t>
        </is>
      </c>
      <c r="F676" s="555" t="n">
        <v>46153</v>
      </c>
      <c r="G676" t="n">
        <v>18353</v>
      </c>
      <c r="H676" t="inlineStr">
        <is>
          <t>GIN TANQUERAY TEN 750ML</t>
        </is>
      </c>
      <c r="I676" t="inlineStr">
        <is>
          <t>BEBIDAS</t>
        </is>
      </c>
      <c r="J676" t="n">
        <v>6</v>
      </c>
      <c r="K676" t="inlineStr">
        <is>
          <t>GR</t>
        </is>
      </c>
      <c r="L676" t="n">
        <v>831.42</v>
      </c>
      <c r="M676" t="n">
        <v>138.57</v>
      </c>
      <c r="N676" t="inlineStr">
        <is>
          <t>BEBIDAS</t>
        </is>
      </c>
      <c r="O676" t="inlineStr">
        <is>
          <t>05/2026</t>
        </is>
      </c>
    </row>
    <row r="677">
      <c r="A677" t="n">
        <v>232080</v>
      </c>
      <c r="B677" t="n">
        <v>128</v>
      </c>
      <c r="C677" t="inlineStr">
        <is>
          <t>Love Cabaret</t>
        </is>
      </c>
      <c r="D677" t="inlineStr">
        <is>
          <t>KING COMERCIO E IMPORTACAO DE BEBIDAS LTDA</t>
        </is>
      </c>
      <c r="E677" t="inlineStr">
        <is>
          <t>127218</t>
        </is>
      </c>
      <c r="F677" s="555" t="n">
        <v>46153</v>
      </c>
      <c r="G677" t="n">
        <v>18179</v>
      </c>
      <c r="H677" t="inlineStr">
        <is>
          <t>VODKA KETEL ONE 1L</t>
        </is>
      </c>
      <c r="I677" t="inlineStr">
        <is>
          <t>BEBIDAS</t>
        </is>
      </c>
      <c r="J677" t="n">
        <v>12</v>
      </c>
      <c r="K677" t="inlineStr">
        <is>
          <t>GR</t>
        </is>
      </c>
      <c r="L677" t="n">
        <v>1396.92</v>
      </c>
      <c r="M677" t="n">
        <v>116.41</v>
      </c>
      <c r="N677" t="inlineStr">
        <is>
          <t>BEBIDAS</t>
        </is>
      </c>
      <c r="O677" t="inlineStr">
        <is>
          <t>05/2026</t>
        </is>
      </c>
    </row>
    <row r="678">
      <c r="A678" t="n">
        <v>232079</v>
      </c>
      <c r="B678" t="n">
        <v>128</v>
      </c>
      <c r="C678" t="inlineStr">
        <is>
          <t>Love Cabaret</t>
        </is>
      </c>
      <c r="D678" t="inlineStr">
        <is>
          <t>MARCOS SILVA DO NASCIMENTO</t>
        </is>
      </c>
      <c r="E678" t="inlineStr">
        <is>
          <t>993</t>
        </is>
      </c>
      <c r="F678" s="555" t="n">
        <v>46153</v>
      </c>
      <c r="G678" t="n">
        <v>18668</v>
      </c>
      <c r="H678" t="inlineStr">
        <is>
          <t>PERNIL SUINO SEM OSSO KG</t>
        </is>
      </c>
      <c r="I678" t="inlineStr">
        <is>
          <t>ALIMENTOS</t>
        </is>
      </c>
      <c r="J678" t="n">
        <v>15</v>
      </c>
      <c r="K678" t="inlineStr">
        <is>
          <t>KG</t>
        </is>
      </c>
      <c r="L678" t="n">
        <v>299.85</v>
      </c>
      <c r="M678" t="n">
        <v>19.99</v>
      </c>
      <c r="N678" t="inlineStr">
        <is>
          <t>ALIMENTOS</t>
        </is>
      </c>
      <c r="O678" t="inlineStr">
        <is>
          <t>05/2026</t>
        </is>
      </c>
    </row>
    <row r="679">
      <c r="A679" t="n">
        <v>232078</v>
      </c>
      <c r="B679" t="n">
        <v>128</v>
      </c>
      <c r="C679" t="inlineStr">
        <is>
          <t>Love Cabaret</t>
        </is>
      </c>
      <c r="D679" t="inlineStr">
        <is>
          <t>WPP COMERCIO DE CARNES LTDA</t>
        </is>
      </c>
      <c r="E679" t="inlineStr">
        <is>
          <t>79093</t>
        </is>
      </c>
      <c r="F679" s="555" t="n">
        <v>46149</v>
      </c>
      <c r="G679" t="n">
        <v>24404</v>
      </c>
      <c r="H679" t="inlineStr">
        <is>
          <t>PEITO BOVINO KG</t>
        </is>
      </c>
      <c r="I679" t="inlineStr">
        <is>
          <t>ALIMENTOS</t>
        </is>
      </c>
      <c r="J679" t="n">
        <v>15.4</v>
      </c>
      <c r="K679" t="inlineStr">
        <is>
          <t>KG</t>
        </is>
      </c>
      <c r="L679" t="n">
        <v>480.48</v>
      </c>
      <c r="M679" t="n">
        <v>31.2</v>
      </c>
      <c r="N679" t="inlineStr">
        <is>
          <t>ALIMENTOS</t>
        </is>
      </c>
      <c r="O679" t="inlineStr">
        <is>
          <t>05/2026</t>
        </is>
      </c>
    </row>
    <row r="680">
      <c r="A680" t="n">
        <v>232077</v>
      </c>
      <c r="B680" t="n">
        <v>128</v>
      </c>
      <c r="C680" t="inlineStr">
        <is>
          <t>Love Cabaret</t>
        </is>
      </c>
      <c r="D680" t="inlineStr">
        <is>
          <t>BATALHA FABRICA DE PAES LTDA</t>
        </is>
      </c>
      <c r="E680" t="inlineStr">
        <is>
          <t>12057</t>
        </is>
      </c>
      <c r="F680" s="555" t="n">
        <v>46149</v>
      </c>
      <c r="G680" t="n">
        <v>24556</v>
      </c>
      <c r="H680" t="inlineStr">
        <is>
          <t>PAO DE HAMBURGUER NA MASSA DE BRIOCHE PINCELADO CAIXA C/72 UN 18 PACOTES X 4 UN COD 111</t>
        </is>
      </c>
      <c r="I680" t="inlineStr">
        <is>
          <t>ALIMENTOS</t>
        </is>
      </c>
      <c r="J680" t="n">
        <v>2</v>
      </c>
      <c r="K680" t="inlineStr">
        <is>
          <t>CX</t>
        </is>
      </c>
      <c r="L680" t="n">
        <v>331.2</v>
      </c>
      <c r="M680" t="n">
        <v>165.6</v>
      </c>
      <c r="N680" t="inlineStr">
        <is>
          <t>ALIMENTOS</t>
        </is>
      </c>
      <c r="O680" t="inlineStr">
        <is>
          <t>05/2026</t>
        </is>
      </c>
    </row>
    <row r="681">
      <c r="A681" t="n">
        <v>232076</v>
      </c>
      <c r="B681" t="n">
        <v>128</v>
      </c>
      <c r="C681" t="inlineStr">
        <is>
          <t>Love Cabaret</t>
        </is>
      </c>
      <c r="D681" t="inlineStr">
        <is>
          <t>DEOLINDA DOS SANTOS FREITAS</t>
        </is>
      </c>
      <c r="E681" t="inlineStr">
        <is>
          <t>2540</t>
        </is>
      </c>
      <c r="F681" s="555" t="n">
        <v>46147</v>
      </c>
      <c r="G681" t="n">
        <v>29250</v>
      </c>
      <c r="H681" t="inlineStr">
        <is>
          <t>MASSA DE SOJA MISSO SAKURA 500GR</t>
        </is>
      </c>
      <c r="J681" t="n">
        <v>3</v>
      </c>
      <c r="K681" t="inlineStr">
        <is>
          <t>UN</t>
        </is>
      </c>
      <c r="L681" t="n">
        <v>93.90000000000001</v>
      </c>
      <c r="M681" t="n">
        <v>31.3</v>
      </c>
      <c r="N681" t="inlineStr">
        <is>
          <t>ALIMENTOS</t>
        </is>
      </c>
      <c r="O681" t="inlineStr">
        <is>
          <t>05/2026</t>
        </is>
      </c>
    </row>
    <row r="682">
      <c r="A682" t="n">
        <v>232076</v>
      </c>
      <c r="B682" t="n">
        <v>128</v>
      </c>
      <c r="C682" t="inlineStr">
        <is>
          <t>Love Cabaret</t>
        </is>
      </c>
      <c r="D682" t="inlineStr">
        <is>
          <t>DEOLINDA DOS SANTOS FREITAS</t>
        </is>
      </c>
      <c r="E682" t="inlineStr">
        <is>
          <t>2540</t>
        </is>
      </c>
      <c r="F682" s="555" t="n">
        <v>46147</v>
      </c>
      <c r="G682" t="n">
        <v>20832</v>
      </c>
      <c r="H682" t="inlineStr">
        <is>
          <t>MEL FLORISMEL SILVESTRE C/1KG</t>
        </is>
      </c>
      <c r="I682" t="inlineStr">
        <is>
          <t>ALIMENTOS</t>
        </is>
      </c>
      <c r="J682" t="n">
        <v>5</v>
      </c>
      <c r="K682" t="inlineStr">
        <is>
          <t>PT</t>
        </is>
      </c>
      <c r="L682" t="n">
        <v>170</v>
      </c>
      <c r="M682" t="n">
        <v>34</v>
      </c>
      <c r="N682" t="inlineStr">
        <is>
          <t>ALIMENTOS</t>
        </is>
      </c>
      <c r="O682" t="inlineStr">
        <is>
          <t>05/2026</t>
        </is>
      </c>
    </row>
    <row r="683">
      <c r="A683" t="n">
        <v>232075</v>
      </c>
      <c r="B683" t="n">
        <v>128</v>
      </c>
      <c r="C683" t="inlineStr">
        <is>
          <t>Love Cabaret</t>
        </is>
      </c>
      <c r="D683" t="inlineStr">
        <is>
          <t>EMPORIO M&amp;L COMERCIO DE ALIM E BEBIDAS LTDA</t>
        </is>
      </c>
      <c r="E683" t="inlineStr">
        <is>
          <t>512073</t>
        </is>
      </c>
      <c r="F683" s="555" t="n">
        <v>46148</v>
      </c>
      <c r="G683" t="n">
        <v>20242</v>
      </c>
      <c r="H683" t="inlineStr">
        <is>
          <t>FEIJAO CARIOCA CAMIL C/2KG</t>
        </is>
      </c>
      <c r="I683" t="inlineStr">
        <is>
          <t>ALIMENTOS</t>
        </is>
      </c>
      <c r="J683" t="n">
        <v>2</v>
      </c>
      <c r="K683" t="inlineStr">
        <is>
          <t>PC</t>
        </is>
      </c>
      <c r="L683" t="n">
        <v>36.56</v>
      </c>
      <c r="M683" t="n">
        <v>18.28</v>
      </c>
      <c r="N683" t="inlineStr">
        <is>
          <t>ALIMENTOS</t>
        </is>
      </c>
      <c r="O683" t="inlineStr">
        <is>
          <t>05/2026</t>
        </is>
      </c>
    </row>
    <row r="684">
      <c r="A684" t="n">
        <v>232075</v>
      </c>
      <c r="B684" t="n">
        <v>128</v>
      </c>
      <c r="C684" t="inlineStr">
        <is>
          <t>Love Cabaret</t>
        </is>
      </c>
      <c r="D684" t="inlineStr">
        <is>
          <t>EMPORIO M&amp;L COMERCIO DE ALIM E BEBIDAS LTDA</t>
        </is>
      </c>
      <c r="E684" t="inlineStr">
        <is>
          <t>512073</t>
        </is>
      </c>
      <c r="F684" s="555" t="n">
        <v>46148</v>
      </c>
      <c r="G684" t="n">
        <v>19939</v>
      </c>
      <c r="H684" t="inlineStr">
        <is>
          <t>NOZ MOSCADA INTEIRA KG</t>
        </is>
      </c>
      <c r="I684" t="inlineStr">
        <is>
          <t>ALIMENTOS</t>
        </is>
      </c>
      <c r="J684" t="n">
        <v>1</v>
      </c>
      <c r="K684" t="inlineStr">
        <is>
          <t>KG</t>
        </is>
      </c>
      <c r="L684" t="n">
        <v>22.55</v>
      </c>
      <c r="M684" t="n">
        <v>22.55</v>
      </c>
      <c r="N684" t="inlineStr">
        <is>
          <t>ALIMENTOS</t>
        </is>
      </c>
      <c r="O684" t="inlineStr">
        <is>
          <t>05/2026</t>
        </is>
      </c>
    </row>
    <row r="685">
      <c r="A685" t="n">
        <v>232075</v>
      </c>
      <c r="B685" t="n">
        <v>128</v>
      </c>
      <c r="C685" t="inlineStr">
        <is>
          <t>Love Cabaret</t>
        </is>
      </c>
      <c r="D685" t="inlineStr">
        <is>
          <t>EMPORIO M&amp;L COMERCIO DE ALIM E BEBIDAS LTDA</t>
        </is>
      </c>
      <c r="E685" t="inlineStr">
        <is>
          <t>512073</t>
        </is>
      </c>
      <c r="F685" s="555" t="n">
        <v>46148</v>
      </c>
      <c r="G685" t="n">
        <v>24110</v>
      </c>
      <c r="H685" t="inlineStr">
        <is>
          <t>CANELA EM PO KG</t>
        </is>
      </c>
      <c r="I685" t="inlineStr">
        <is>
          <t>ALIMENTOS</t>
        </is>
      </c>
      <c r="J685" t="n">
        <v>1</v>
      </c>
      <c r="K685" t="inlineStr">
        <is>
          <t>Kg</t>
        </is>
      </c>
      <c r="L685" t="n">
        <v>8.25</v>
      </c>
      <c r="M685" t="n">
        <v>8.25</v>
      </c>
      <c r="N685" t="inlineStr">
        <is>
          <t>ALIMENTOS</t>
        </is>
      </c>
      <c r="O685" t="inlineStr">
        <is>
          <t>05/2026</t>
        </is>
      </c>
    </row>
    <row r="686">
      <c r="A686" t="n">
        <v>232075</v>
      </c>
      <c r="B686" t="n">
        <v>128</v>
      </c>
      <c r="C686" t="inlineStr">
        <is>
          <t>Love Cabaret</t>
        </is>
      </c>
      <c r="D686" t="inlineStr">
        <is>
          <t>EMPORIO M&amp;L COMERCIO DE ALIM E BEBIDAS LTDA</t>
        </is>
      </c>
      <c r="E686" t="inlineStr">
        <is>
          <t>512073</t>
        </is>
      </c>
      <c r="F686" s="555" t="n">
        <v>46148</v>
      </c>
      <c r="G686" t="n">
        <v>20582</v>
      </c>
      <c r="H686" t="inlineStr">
        <is>
          <t>PESSEGO EM CALDA MARIZA 450GR</t>
        </is>
      </c>
      <c r="I686" t="inlineStr">
        <is>
          <t>ALIMENTOS</t>
        </is>
      </c>
      <c r="J686" t="n">
        <v>5</v>
      </c>
      <c r="K686" t="inlineStr">
        <is>
          <t>UN</t>
        </is>
      </c>
      <c r="L686" t="n">
        <v>69</v>
      </c>
      <c r="M686" t="n">
        <v>13.8</v>
      </c>
      <c r="N686" t="inlineStr">
        <is>
          <t>ALIMENTOS</t>
        </is>
      </c>
      <c r="O686" t="inlineStr">
        <is>
          <t>05/2026</t>
        </is>
      </c>
    </row>
    <row r="687">
      <c r="A687" t="n">
        <v>232075</v>
      </c>
      <c r="B687" t="n">
        <v>128</v>
      </c>
      <c r="C687" t="inlineStr">
        <is>
          <t>Love Cabaret</t>
        </is>
      </c>
      <c r="D687" t="inlineStr">
        <is>
          <t>EMPORIO M&amp;L COMERCIO DE ALIM E BEBIDAS LTDA</t>
        </is>
      </c>
      <c r="E687" t="inlineStr">
        <is>
          <t>512073</t>
        </is>
      </c>
      <c r="F687" s="555" t="n">
        <v>46148</v>
      </c>
      <c r="G687" t="n">
        <v>20315</v>
      </c>
      <c r="H687" t="inlineStr">
        <is>
          <t>FARINHA DE ARROZ MANINHO 1KG</t>
        </is>
      </c>
      <c r="I687" t="inlineStr">
        <is>
          <t>ALIMENTOS</t>
        </is>
      </c>
      <c r="J687" t="n">
        <v>4</v>
      </c>
      <c r="K687" t="inlineStr">
        <is>
          <t>UN</t>
        </is>
      </c>
      <c r="L687" t="n">
        <v>32.8</v>
      </c>
      <c r="M687" t="n">
        <v>8.199999999999999</v>
      </c>
      <c r="N687" t="inlineStr">
        <is>
          <t>ALIMENTOS</t>
        </is>
      </c>
      <c r="O687" t="inlineStr">
        <is>
          <t>05/2026</t>
        </is>
      </c>
    </row>
    <row r="688">
      <c r="A688" t="n">
        <v>232075</v>
      </c>
      <c r="B688" t="n">
        <v>128</v>
      </c>
      <c r="C688" t="inlineStr">
        <is>
          <t>Love Cabaret</t>
        </is>
      </c>
      <c r="D688" t="inlineStr">
        <is>
          <t>EMPORIO M&amp;L COMERCIO DE ALIM E BEBIDAS LTDA</t>
        </is>
      </c>
      <c r="E688" t="inlineStr">
        <is>
          <t>512073</t>
        </is>
      </c>
      <c r="F688" s="555" t="n">
        <v>46148</v>
      </c>
      <c r="G688" t="n">
        <v>25237</v>
      </c>
      <c r="H688" t="inlineStr">
        <is>
          <t>FARINHA DE TRIGO ANACONDA TIPO 1 PREMIUM C/1KG</t>
        </is>
      </c>
      <c r="I688" t="inlineStr">
        <is>
          <t>ALIMENTOS</t>
        </is>
      </c>
      <c r="J688" t="n">
        <v>1</v>
      </c>
      <c r="K688" t="inlineStr">
        <is>
          <t>PC</t>
        </is>
      </c>
      <c r="L688" t="n">
        <v>52.9</v>
      </c>
      <c r="M688" t="n">
        <v>52.9</v>
      </c>
      <c r="N688" t="inlineStr">
        <is>
          <t>ALIMENTOS</t>
        </is>
      </c>
      <c r="O688" t="inlineStr">
        <is>
          <t>05/2026</t>
        </is>
      </c>
    </row>
    <row r="689">
      <c r="A689" t="n">
        <v>232074</v>
      </c>
      <c r="B689" t="n">
        <v>128</v>
      </c>
      <c r="C689" t="inlineStr">
        <is>
          <t>Love Cabaret</t>
        </is>
      </c>
      <c r="D689" t="inlineStr">
        <is>
          <t>DTK COMERCIO DE ALIMENTOS LTDA</t>
        </is>
      </c>
      <c r="E689" t="inlineStr">
        <is>
          <t>78341</t>
        </is>
      </c>
      <c r="F689" s="555" t="n">
        <v>46149</v>
      </c>
      <c r="G689" t="n">
        <v>21093</v>
      </c>
      <c r="H689" t="inlineStr">
        <is>
          <t>ACUCAR REFINADO UNIAO 1KG UN</t>
        </is>
      </c>
      <c r="I689" t="inlineStr">
        <is>
          <t>ALIMENTOS</t>
        </is>
      </c>
      <c r="J689" t="n">
        <v>10</v>
      </c>
      <c r="K689" t="inlineStr">
        <is>
          <t>UN</t>
        </is>
      </c>
      <c r="L689" t="n">
        <v>43.9</v>
      </c>
      <c r="M689" t="n">
        <v>4.39</v>
      </c>
      <c r="N689" t="inlineStr">
        <is>
          <t>ALIMENTOS</t>
        </is>
      </c>
      <c r="O689" t="inlineStr">
        <is>
          <t>05/2026</t>
        </is>
      </c>
    </row>
    <row r="690">
      <c r="A690" t="n">
        <v>232073</v>
      </c>
      <c r="B690" t="n">
        <v>128</v>
      </c>
      <c r="C690" t="inlineStr">
        <is>
          <t>Love Cabaret</t>
        </is>
      </c>
      <c r="D690" t="inlineStr">
        <is>
          <t>CECILIA TSUYACO ARAKI SILVA LTDA</t>
        </is>
      </c>
      <c r="E690" t="inlineStr">
        <is>
          <t>391403</t>
        </is>
      </c>
      <c r="F690" s="555" t="n">
        <v>46148</v>
      </c>
      <c r="G690" t="n">
        <v>19751</v>
      </c>
      <c r="H690" t="inlineStr">
        <is>
          <t>LIMAO SICILIANO KG</t>
        </is>
      </c>
      <c r="I690" t="inlineStr">
        <is>
          <t>ALIMENTOS</t>
        </is>
      </c>
      <c r="J690" t="n">
        <v>5</v>
      </c>
      <c r="K690" t="inlineStr">
        <is>
          <t>KG</t>
        </is>
      </c>
      <c r="L690" t="n">
        <v>45</v>
      </c>
      <c r="M690" t="n">
        <v>9</v>
      </c>
      <c r="N690" t="inlineStr">
        <is>
          <t>ALIMENTOS</t>
        </is>
      </c>
      <c r="O690" t="inlineStr">
        <is>
          <t>05/2026</t>
        </is>
      </c>
    </row>
    <row r="691">
      <c r="A691" t="n">
        <v>232073</v>
      </c>
      <c r="B691" t="n">
        <v>128</v>
      </c>
      <c r="C691" t="inlineStr">
        <is>
          <t>Love Cabaret</t>
        </is>
      </c>
      <c r="D691" t="inlineStr">
        <is>
          <t>CECILIA TSUYACO ARAKI SILVA LTDA</t>
        </is>
      </c>
      <c r="E691" t="inlineStr">
        <is>
          <t>391403</t>
        </is>
      </c>
      <c r="F691" s="555" t="n">
        <v>46148</v>
      </c>
      <c r="G691" t="n">
        <v>19476</v>
      </c>
      <c r="H691" t="inlineStr">
        <is>
          <t>MANJERICAO KG</t>
        </is>
      </c>
      <c r="I691" t="inlineStr">
        <is>
          <t>ALIMENTOS</t>
        </is>
      </c>
      <c r="J691" t="n">
        <v>0.1</v>
      </c>
      <c r="K691" t="inlineStr">
        <is>
          <t>KG</t>
        </is>
      </c>
      <c r="L691" t="n">
        <v>6.5</v>
      </c>
      <c r="M691" t="n">
        <v>65</v>
      </c>
      <c r="N691" t="inlineStr">
        <is>
          <t>ALIMENTOS</t>
        </is>
      </c>
      <c r="O691" t="inlineStr">
        <is>
          <t>05/2026</t>
        </is>
      </c>
    </row>
    <row r="692">
      <c r="A692" t="n">
        <v>232073</v>
      </c>
      <c r="B692" t="n">
        <v>128</v>
      </c>
      <c r="C692" t="inlineStr">
        <is>
          <t>Love Cabaret</t>
        </is>
      </c>
      <c r="D692" t="inlineStr">
        <is>
          <t>CECILIA TSUYACO ARAKI SILVA LTDA</t>
        </is>
      </c>
      <c r="E692" t="inlineStr">
        <is>
          <t>391403</t>
        </is>
      </c>
      <c r="F692" s="555" t="n">
        <v>46148</v>
      </c>
      <c r="G692" t="n">
        <v>19759</v>
      </c>
      <c r="H692" t="inlineStr">
        <is>
          <t>LARANJA BAHIA KG</t>
        </is>
      </c>
      <c r="I692" t="inlineStr">
        <is>
          <t>ALIMENTOS</t>
        </is>
      </c>
      <c r="J692" t="n">
        <v>5</v>
      </c>
      <c r="K692" t="inlineStr">
        <is>
          <t>KG</t>
        </is>
      </c>
      <c r="L692" t="n">
        <v>47.5</v>
      </c>
      <c r="M692" t="n">
        <v>9.5</v>
      </c>
      <c r="N692" t="inlineStr">
        <is>
          <t>ALIMENTOS</t>
        </is>
      </c>
      <c r="O692" t="inlineStr">
        <is>
          <t>05/2026</t>
        </is>
      </c>
    </row>
    <row r="693">
      <c r="A693" t="n">
        <v>232073</v>
      </c>
      <c r="B693" t="n">
        <v>128</v>
      </c>
      <c r="C693" t="inlineStr">
        <is>
          <t>Love Cabaret</t>
        </is>
      </c>
      <c r="D693" t="inlineStr">
        <is>
          <t>CECILIA TSUYACO ARAKI SILVA LTDA</t>
        </is>
      </c>
      <c r="E693" t="inlineStr">
        <is>
          <t>391403</t>
        </is>
      </c>
      <c r="F693" s="555" t="n">
        <v>46148</v>
      </c>
      <c r="G693" t="n">
        <v>23359</v>
      </c>
      <c r="H693" t="inlineStr">
        <is>
          <t>LIMAO TAHITI KG</t>
        </is>
      </c>
      <c r="I693" t="inlineStr">
        <is>
          <t>ALIMENTOS</t>
        </is>
      </c>
      <c r="J693" t="n">
        <v>10</v>
      </c>
      <c r="K693" t="inlineStr">
        <is>
          <t>KG</t>
        </is>
      </c>
      <c r="L693" t="n">
        <v>21</v>
      </c>
      <c r="M693" t="n">
        <v>2.1</v>
      </c>
      <c r="N693" t="inlineStr">
        <is>
          <t>ALIMENTOS</t>
        </is>
      </c>
      <c r="O693" t="inlineStr">
        <is>
          <t>05/2026</t>
        </is>
      </c>
    </row>
    <row r="694">
      <c r="A694" t="n">
        <v>232072</v>
      </c>
      <c r="B694" t="n">
        <v>128</v>
      </c>
      <c r="C694" t="inlineStr">
        <is>
          <t>Love Cabaret</t>
        </is>
      </c>
      <c r="D694" t="inlineStr">
        <is>
          <t>AROUMAR DISTRIBUIDORA DE PRODUTOS ALIMENTICIOS LTDA</t>
        </is>
      </c>
      <c r="E694" t="inlineStr">
        <is>
          <t>1057501</t>
        </is>
      </c>
      <c r="F694" s="555" t="n">
        <v>46147</v>
      </c>
      <c r="G694" t="n">
        <v>21017</v>
      </c>
      <c r="H694" t="inlineStr">
        <is>
          <t>OLEO DE ALGODAO SAUDE C/14,5KG</t>
        </is>
      </c>
      <c r="I694" t="inlineStr">
        <is>
          <t>ALIMENTOS</t>
        </is>
      </c>
      <c r="J694" t="n">
        <v>2</v>
      </c>
      <c r="K694" t="inlineStr">
        <is>
          <t>BALDE</t>
        </is>
      </c>
      <c r="L694" t="n">
        <v>317.8</v>
      </c>
      <c r="M694" t="n">
        <v>158.9</v>
      </c>
      <c r="N694" t="inlineStr">
        <is>
          <t>ALIMENTOS</t>
        </is>
      </c>
      <c r="O694" t="inlineStr">
        <is>
          <t>05/2026</t>
        </is>
      </c>
    </row>
    <row r="695">
      <c r="A695" t="n">
        <v>232072</v>
      </c>
      <c r="B695" t="n">
        <v>128</v>
      </c>
      <c r="C695" t="inlineStr">
        <is>
          <t>Love Cabaret</t>
        </is>
      </c>
      <c r="D695" t="inlineStr">
        <is>
          <t>AROUMAR DISTRIBUIDORA DE PRODUTOS ALIMENTICIOS LTDA</t>
        </is>
      </c>
      <c r="E695" t="inlineStr">
        <is>
          <t>1057501</t>
        </is>
      </c>
      <c r="F695" s="555" t="n">
        <v>46147</v>
      </c>
      <c r="G695" t="n">
        <v>20984</v>
      </c>
      <c r="H695" t="inlineStr">
        <is>
          <t>OLEO DE SOJA LIZA C/900ML</t>
        </is>
      </c>
      <c r="I695" t="inlineStr">
        <is>
          <t>ALIMENTOS</t>
        </is>
      </c>
      <c r="J695" t="n">
        <v>18</v>
      </c>
      <c r="K695" t="inlineStr">
        <is>
          <t>FR</t>
        </is>
      </c>
      <c r="L695" t="n">
        <v>146.7</v>
      </c>
      <c r="M695" t="n">
        <v>8.15</v>
      </c>
      <c r="N695" t="inlineStr">
        <is>
          <t>ALIMENTOS</t>
        </is>
      </c>
      <c r="O695" t="inlineStr">
        <is>
          <t>05/2026</t>
        </is>
      </c>
    </row>
    <row r="696">
      <c r="A696" t="n">
        <v>232071</v>
      </c>
      <c r="B696" t="n">
        <v>128</v>
      </c>
      <c r="C696" t="inlineStr">
        <is>
          <t>Love Cabaret</t>
        </is>
      </c>
      <c r="D696" t="inlineStr">
        <is>
          <t>MARIO PEDRO FELICIANO - HORTIFRUTI</t>
        </is>
      </c>
      <c r="E696" t="inlineStr">
        <is>
          <t>476178</t>
        </is>
      </c>
      <c r="F696" s="555" t="n">
        <v>46149</v>
      </c>
      <c r="G696" t="n">
        <v>19527</v>
      </c>
      <c r="H696" t="inlineStr">
        <is>
          <t>VAGEM HOLANDESA KG</t>
        </is>
      </c>
      <c r="I696" t="inlineStr">
        <is>
          <t>ALIMENTOS</t>
        </is>
      </c>
      <c r="J696" t="n">
        <v>0.5</v>
      </c>
      <c r="K696" t="inlineStr">
        <is>
          <t>KG</t>
        </is>
      </c>
      <c r="L696" t="n">
        <v>15.95</v>
      </c>
      <c r="M696" t="n">
        <v>31.9</v>
      </c>
      <c r="N696" t="inlineStr">
        <is>
          <t>ALIMENTOS</t>
        </is>
      </c>
      <c r="O696" t="inlineStr">
        <is>
          <t>05/2026</t>
        </is>
      </c>
    </row>
    <row r="697">
      <c r="A697" t="n">
        <v>232071</v>
      </c>
      <c r="B697" t="n">
        <v>128</v>
      </c>
      <c r="C697" t="inlineStr">
        <is>
          <t>Love Cabaret</t>
        </is>
      </c>
      <c r="D697" t="inlineStr">
        <is>
          <t>MARIO PEDRO FELICIANO - HORTIFRUTI</t>
        </is>
      </c>
      <c r="E697" t="inlineStr">
        <is>
          <t>476178</t>
        </is>
      </c>
      <c r="F697" s="555" t="n">
        <v>46149</v>
      </c>
      <c r="G697" t="n">
        <v>25555</v>
      </c>
      <c r="H697" t="inlineStr">
        <is>
          <t>BATATA LAVADA KG</t>
        </is>
      </c>
      <c r="I697" t="inlineStr">
        <is>
          <t>ALIMENTOS</t>
        </is>
      </c>
      <c r="J697" t="n">
        <v>10</v>
      </c>
      <c r="K697" t="inlineStr">
        <is>
          <t>KG</t>
        </is>
      </c>
      <c r="L697" t="n">
        <v>61.6</v>
      </c>
      <c r="M697" t="n">
        <v>6.16</v>
      </c>
      <c r="N697" t="inlineStr">
        <is>
          <t>ALIMENTOS</t>
        </is>
      </c>
      <c r="O697" t="inlineStr">
        <is>
          <t>05/2026</t>
        </is>
      </c>
    </row>
    <row r="698">
      <c r="A698" t="n">
        <v>232071</v>
      </c>
      <c r="B698" t="n">
        <v>128</v>
      </c>
      <c r="C698" t="inlineStr">
        <is>
          <t>Love Cabaret</t>
        </is>
      </c>
      <c r="D698" t="inlineStr">
        <is>
          <t>MARIO PEDRO FELICIANO - HORTIFRUTI</t>
        </is>
      </c>
      <c r="E698" t="inlineStr">
        <is>
          <t>476178</t>
        </is>
      </c>
      <c r="F698" s="555" t="n">
        <v>46149</v>
      </c>
      <c r="G698" t="n">
        <v>19477</v>
      </c>
      <c r="H698" t="inlineStr">
        <is>
          <t>MANJERICAO ROXO KG</t>
        </is>
      </c>
      <c r="I698" t="inlineStr">
        <is>
          <t>ALIMENTOS</t>
        </is>
      </c>
      <c r="J698" t="n">
        <v>0.12</v>
      </c>
      <c r="K698" t="inlineStr">
        <is>
          <t>KG</t>
        </is>
      </c>
      <c r="L698" t="n">
        <v>9.57</v>
      </c>
      <c r="M698" t="n">
        <v>79.75</v>
      </c>
      <c r="N698" t="inlineStr">
        <is>
          <t>ALIMENTOS</t>
        </is>
      </c>
      <c r="O698" t="inlineStr">
        <is>
          <t>05/2026</t>
        </is>
      </c>
    </row>
    <row r="699">
      <c r="A699" t="n">
        <v>232071</v>
      </c>
      <c r="B699" t="n">
        <v>128</v>
      </c>
      <c r="C699" t="inlineStr">
        <is>
          <t>Love Cabaret</t>
        </is>
      </c>
      <c r="D699" t="inlineStr">
        <is>
          <t>MARIO PEDRO FELICIANO - HORTIFRUTI</t>
        </is>
      </c>
      <c r="E699" t="inlineStr">
        <is>
          <t>476178</t>
        </is>
      </c>
      <c r="F699" s="555" t="n">
        <v>46149</v>
      </c>
      <c r="G699" t="n">
        <v>19634</v>
      </c>
      <c r="H699" t="inlineStr">
        <is>
          <t>BERINJELA KG</t>
        </is>
      </c>
      <c r="I699" t="inlineStr">
        <is>
          <t>ALIMENTOS</t>
        </is>
      </c>
      <c r="J699" t="n">
        <v>5</v>
      </c>
      <c r="K699" t="inlineStr">
        <is>
          <t>KG</t>
        </is>
      </c>
      <c r="L699" t="n">
        <v>38.05</v>
      </c>
      <c r="M699" t="n">
        <v>7.61</v>
      </c>
      <c r="N699" t="inlineStr">
        <is>
          <t>ALIMENTOS</t>
        </is>
      </c>
      <c r="O699" t="inlineStr">
        <is>
          <t>05/2026</t>
        </is>
      </c>
    </row>
    <row r="700">
      <c r="A700" t="n">
        <v>232071</v>
      </c>
      <c r="B700" t="n">
        <v>128</v>
      </c>
      <c r="C700" t="inlineStr">
        <is>
          <t>Love Cabaret</t>
        </is>
      </c>
      <c r="D700" t="inlineStr">
        <is>
          <t>MARIO PEDRO FELICIANO - HORTIFRUTI</t>
        </is>
      </c>
      <c r="E700" t="inlineStr">
        <is>
          <t>476178</t>
        </is>
      </c>
      <c r="F700" s="555" t="n">
        <v>46149</v>
      </c>
      <c r="G700" t="n">
        <v>19617</v>
      </c>
      <c r="H700" t="inlineStr">
        <is>
          <t>COENTRO KG</t>
        </is>
      </c>
      <c r="I700" t="inlineStr">
        <is>
          <t>ALIMENTOS</t>
        </is>
      </c>
      <c r="J700" t="n">
        <v>0.2</v>
      </c>
      <c r="K700" t="inlineStr">
        <is>
          <t>KG</t>
        </is>
      </c>
      <c r="L700" t="n">
        <v>6.24</v>
      </c>
      <c r="M700" t="n">
        <v>31.2</v>
      </c>
      <c r="N700" t="inlineStr">
        <is>
          <t>ALIMENTOS</t>
        </is>
      </c>
      <c r="O700" t="inlineStr">
        <is>
          <t>05/2026</t>
        </is>
      </c>
    </row>
    <row r="701">
      <c r="A701" t="n">
        <v>232070</v>
      </c>
      <c r="B701" t="n">
        <v>128</v>
      </c>
      <c r="C701" t="inlineStr">
        <is>
          <t>Love Cabaret</t>
        </is>
      </c>
      <c r="D701" t="inlineStr">
        <is>
          <t>CECILIA TSUYACO ARAKI SILVA LTDA</t>
        </is>
      </c>
      <c r="E701" t="inlineStr">
        <is>
          <t>391454</t>
        </is>
      </c>
      <c r="F701" s="555" t="n">
        <v>46149</v>
      </c>
      <c r="G701" t="n">
        <v>19589</v>
      </c>
      <c r="H701" t="inlineStr">
        <is>
          <t>PEPINO JAPONES KG</t>
        </is>
      </c>
      <c r="I701" t="inlineStr">
        <is>
          <t>ALIMENTOS</t>
        </is>
      </c>
      <c r="J701" t="n">
        <v>0.4</v>
      </c>
      <c r="K701" t="inlineStr">
        <is>
          <t>KG</t>
        </is>
      </c>
      <c r="L701" t="n">
        <v>2.6</v>
      </c>
      <c r="M701" t="n">
        <v>6.5</v>
      </c>
      <c r="N701" t="inlineStr">
        <is>
          <t>ALIMENTOS</t>
        </is>
      </c>
      <c r="O701" t="inlineStr">
        <is>
          <t>05/2026</t>
        </is>
      </c>
    </row>
    <row r="702">
      <c r="A702" t="n">
        <v>232070</v>
      </c>
      <c r="B702" t="n">
        <v>128</v>
      </c>
      <c r="C702" t="inlineStr">
        <is>
          <t>Love Cabaret</t>
        </is>
      </c>
      <c r="D702" t="inlineStr">
        <is>
          <t>CECILIA TSUYACO ARAKI SILVA LTDA</t>
        </is>
      </c>
      <c r="E702" t="inlineStr">
        <is>
          <t>391454</t>
        </is>
      </c>
      <c r="F702" s="555" t="n">
        <v>46149</v>
      </c>
      <c r="G702" t="n">
        <v>19476</v>
      </c>
      <c r="H702" t="inlineStr">
        <is>
          <t>MANJERICAO KG</t>
        </is>
      </c>
      <c r="I702" t="inlineStr">
        <is>
          <t>ALIMENTOS</t>
        </is>
      </c>
      <c r="J702" t="n">
        <v>0.1</v>
      </c>
      <c r="K702" t="inlineStr">
        <is>
          <t>KG</t>
        </is>
      </c>
      <c r="L702" t="n">
        <v>6.5</v>
      </c>
      <c r="M702" t="n">
        <v>65</v>
      </c>
      <c r="N702" t="inlineStr">
        <is>
          <t>ALIMENTOS</t>
        </is>
      </c>
      <c r="O702" t="inlineStr">
        <is>
          <t>05/2026</t>
        </is>
      </c>
    </row>
    <row r="703">
      <c r="A703" t="n">
        <v>232070</v>
      </c>
      <c r="B703" t="n">
        <v>128</v>
      </c>
      <c r="C703" t="inlineStr">
        <is>
          <t>Love Cabaret</t>
        </is>
      </c>
      <c r="D703" t="inlineStr">
        <is>
          <t>CECILIA TSUYACO ARAKI SILVA LTDA</t>
        </is>
      </c>
      <c r="E703" t="inlineStr">
        <is>
          <t>391454</t>
        </is>
      </c>
      <c r="F703" s="555" t="n">
        <v>46149</v>
      </c>
      <c r="G703" t="n">
        <v>19472</v>
      </c>
      <c r="H703" t="inlineStr">
        <is>
          <t>RUCULA KG</t>
        </is>
      </c>
      <c r="I703" t="inlineStr">
        <is>
          <t>ALIMENTOS</t>
        </is>
      </c>
      <c r="J703" t="n">
        <v>1</v>
      </c>
      <c r="K703" t="inlineStr">
        <is>
          <t>KG</t>
        </is>
      </c>
      <c r="L703" t="n">
        <v>17</v>
      </c>
      <c r="M703" t="n">
        <v>17</v>
      </c>
      <c r="N703" t="inlineStr">
        <is>
          <t>ALIMENTOS</t>
        </is>
      </c>
      <c r="O703" t="inlineStr">
        <is>
          <t>05/2026</t>
        </is>
      </c>
    </row>
    <row r="704">
      <c r="A704" t="n">
        <v>232070</v>
      </c>
      <c r="B704" t="n">
        <v>128</v>
      </c>
      <c r="C704" t="inlineStr">
        <is>
          <t>Love Cabaret</t>
        </is>
      </c>
      <c r="D704" t="inlineStr">
        <is>
          <t>CECILIA TSUYACO ARAKI SILVA LTDA</t>
        </is>
      </c>
      <c r="E704" t="inlineStr">
        <is>
          <t>391454</t>
        </is>
      </c>
      <c r="F704" s="555" t="n">
        <v>46149</v>
      </c>
      <c r="G704" t="n">
        <v>19480</v>
      </c>
      <c r="H704" t="inlineStr">
        <is>
          <t>HORTELA HIDROPONICA KG</t>
        </is>
      </c>
      <c r="I704" t="inlineStr">
        <is>
          <t>ALIMENTOS</t>
        </is>
      </c>
      <c r="J704" t="n">
        <v>0.4</v>
      </c>
      <c r="K704" t="inlineStr">
        <is>
          <t>KG</t>
        </is>
      </c>
      <c r="L704" t="n">
        <v>6.6</v>
      </c>
      <c r="M704" t="n">
        <v>16.5</v>
      </c>
      <c r="N704" t="inlineStr">
        <is>
          <t>ALIMENTOS</t>
        </is>
      </c>
      <c r="O704" t="inlineStr">
        <is>
          <t>05/2026</t>
        </is>
      </c>
    </row>
    <row r="705">
      <c r="A705" t="n">
        <v>232070</v>
      </c>
      <c r="B705" t="n">
        <v>128</v>
      </c>
      <c r="C705" t="inlineStr">
        <is>
          <t>Love Cabaret</t>
        </is>
      </c>
      <c r="D705" t="inlineStr">
        <is>
          <t>CECILIA TSUYACO ARAKI SILVA LTDA</t>
        </is>
      </c>
      <c r="E705" t="inlineStr">
        <is>
          <t>391454</t>
        </is>
      </c>
      <c r="F705" s="555" t="n">
        <v>46149</v>
      </c>
      <c r="G705" t="n">
        <v>23113</v>
      </c>
      <c r="H705" t="inlineStr">
        <is>
          <t>SALSA KG</t>
        </is>
      </c>
      <c r="I705" t="inlineStr">
        <is>
          <t>ALIMENTOS</t>
        </is>
      </c>
      <c r="J705" t="n">
        <v>0.4</v>
      </c>
      <c r="K705" t="inlineStr">
        <is>
          <t>KG</t>
        </is>
      </c>
      <c r="L705" t="n">
        <v>5.6</v>
      </c>
      <c r="M705" t="n">
        <v>14</v>
      </c>
      <c r="N705" t="inlineStr">
        <is>
          <t>ALIMENTOS</t>
        </is>
      </c>
      <c r="O705" t="inlineStr">
        <is>
          <t>05/2026</t>
        </is>
      </c>
    </row>
    <row r="706">
      <c r="A706" t="n">
        <v>232070</v>
      </c>
      <c r="B706" t="n">
        <v>128</v>
      </c>
      <c r="C706" t="inlineStr">
        <is>
          <t>Love Cabaret</t>
        </is>
      </c>
      <c r="D706" t="inlineStr">
        <is>
          <t>CECILIA TSUYACO ARAKI SILVA LTDA</t>
        </is>
      </c>
      <c r="E706" t="inlineStr">
        <is>
          <t>391454</t>
        </is>
      </c>
      <c r="F706" s="555" t="n">
        <v>46149</v>
      </c>
      <c r="G706" t="n">
        <v>19632</v>
      </c>
      <c r="H706" t="inlineStr">
        <is>
          <t>BETERRABA KG</t>
        </is>
      </c>
      <c r="I706" t="inlineStr">
        <is>
          <t>ALIMENTOS</t>
        </is>
      </c>
      <c r="J706" t="n">
        <v>5</v>
      </c>
      <c r="K706" t="inlineStr">
        <is>
          <t>KG</t>
        </is>
      </c>
      <c r="L706" t="n">
        <v>27.5</v>
      </c>
      <c r="M706" t="n">
        <v>5.5</v>
      </c>
      <c r="N706" t="inlineStr">
        <is>
          <t>ALIMENTOS</t>
        </is>
      </c>
      <c r="O706" t="inlineStr">
        <is>
          <t>05/2026</t>
        </is>
      </c>
    </row>
    <row r="707">
      <c r="A707" t="n">
        <v>232069</v>
      </c>
      <c r="B707" t="n">
        <v>128</v>
      </c>
      <c r="C707" t="inlineStr">
        <is>
          <t>Love Cabaret</t>
        </is>
      </c>
      <c r="D707" t="inlineStr">
        <is>
          <t>DEOLINDA DOS SANTOS FREITAS</t>
        </is>
      </c>
      <c r="E707" t="inlineStr">
        <is>
          <t>2531</t>
        </is>
      </c>
      <c r="F707" s="555" t="n">
        <v>46147</v>
      </c>
      <c r="G707" t="n">
        <v>21423</v>
      </c>
      <c r="H707" t="inlineStr">
        <is>
          <t>SACO DE LIXO 100L BL PRETO GROSSO 95X120 4K UN</t>
        </is>
      </c>
      <c r="I707" t="inlineStr">
        <is>
          <t>DESCARTAVEIS/HIGIENE E LIMPEZA</t>
        </is>
      </c>
      <c r="J707" t="n">
        <v>3</v>
      </c>
      <c r="K707" t="inlineStr">
        <is>
          <t>PACOTE</t>
        </is>
      </c>
      <c r="L707" t="n">
        <v>99.3</v>
      </c>
      <c r="M707" t="n">
        <v>33.1</v>
      </c>
      <c r="N707" t="inlineStr">
        <is>
          <t>DESCARTAVEIS</t>
        </is>
      </c>
      <c r="O707" t="inlineStr">
        <is>
          <t>05/2026</t>
        </is>
      </c>
    </row>
    <row r="708">
      <c r="A708" t="n">
        <v>232069</v>
      </c>
      <c r="B708" t="n">
        <v>128</v>
      </c>
      <c r="C708" t="inlineStr">
        <is>
          <t>Love Cabaret</t>
        </is>
      </c>
      <c r="D708" t="inlineStr">
        <is>
          <t>DEOLINDA DOS SANTOS FREITAS</t>
        </is>
      </c>
      <c r="E708" t="inlineStr">
        <is>
          <t>2531</t>
        </is>
      </c>
      <c r="F708" s="555" t="n">
        <v>46147</v>
      </c>
      <c r="G708" t="n">
        <v>17397</v>
      </c>
      <c r="H708" t="inlineStr">
        <is>
          <t>SACO DE LIXO 60L PRETO GROSSO 65X80CM (ENTRE 3KG A 4KG)</t>
        </is>
      </c>
      <c r="I708" t="inlineStr">
        <is>
          <t>DESCARTAVEIS/HIGIENE E LIMPEZA</t>
        </is>
      </c>
      <c r="J708" t="n">
        <v>3</v>
      </c>
      <c r="K708" t="inlineStr">
        <is>
          <t>PACOTE</t>
        </is>
      </c>
      <c r="L708" t="n">
        <v>99.3</v>
      </c>
      <c r="M708" t="n">
        <v>33.1</v>
      </c>
      <c r="N708" t="inlineStr">
        <is>
          <t>DESCARTAVEIS</t>
        </is>
      </c>
      <c r="O708" t="inlineStr">
        <is>
          <t>05/2026</t>
        </is>
      </c>
    </row>
    <row r="709">
      <c r="A709" t="n">
        <v>232068</v>
      </c>
      <c r="B709" t="n">
        <v>128</v>
      </c>
      <c r="C709" t="inlineStr">
        <is>
          <t>Love Cabaret</t>
        </is>
      </c>
      <c r="D709" t="inlineStr">
        <is>
          <t>FG7 COMERCIO E DISTRIBUICAO DE BEBIDAS LTDA</t>
        </is>
      </c>
      <c r="E709" t="inlineStr">
        <is>
          <t>791554</t>
        </is>
      </c>
      <c r="F709" s="555" t="n">
        <v>46150</v>
      </c>
      <c r="G709" t="n">
        <v>27877</v>
      </c>
      <c r="H709" t="inlineStr">
        <is>
          <t>VERMOUTH DRY APERITIVO SAN BASILI 750ML UN</t>
        </is>
      </c>
      <c r="I709" t="inlineStr">
        <is>
          <t>BEBIDAS</t>
        </is>
      </c>
      <c r="J709" t="n">
        <v>6</v>
      </c>
      <c r="K709" t="inlineStr">
        <is>
          <t>UN</t>
        </is>
      </c>
      <c r="L709" t="n">
        <v>340.62</v>
      </c>
      <c r="M709" t="n">
        <v>56.77</v>
      </c>
      <c r="N709" t="inlineStr">
        <is>
          <t>BEBIDAS</t>
        </is>
      </c>
      <c r="O709" t="inlineStr">
        <is>
          <t>05/2026</t>
        </is>
      </c>
    </row>
    <row r="710">
      <c r="A710" t="n">
        <v>232068</v>
      </c>
      <c r="B710" t="n">
        <v>128</v>
      </c>
      <c r="C710" t="inlineStr">
        <is>
          <t>Love Cabaret</t>
        </is>
      </c>
      <c r="D710" t="inlineStr">
        <is>
          <t>FG7 COMERCIO E DISTRIBUICAO DE BEBIDAS LTDA</t>
        </is>
      </c>
      <c r="E710" t="inlineStr">
        <is>
          <t>791554</t>
        </is>
      </c>
      <c r="F710" s="555" t="n">
        <v>46150</v>
      </c>
      <c r="G710" t="n">
        <v>27876</v>
      </c>
      <c r="H710" t="inlineStr">
        <is>
          <t>LICOR AMARENTTO SAN BASILI 700ML UN</t>
        </is>
      </c>
      <c r="I710" t="inlineStr">
        <is>
          <t>BEBIDAS</t>
        </is>
      </c>
      <c r="J710" t="n">
        <v>6</v>
      </c>
      <c r="K710" t="inlineStr">
        <is>
          <t>UN</t>
        </is>
      </c>
      <c r="L710" t="n">
        <v>340.62</v>
      </c>
      <c r="M710" t="n">
        <v>56.77</v>
      </c>
      <c r="N710" t="inlineStr">
        <is>
          <t>BEBIDAS</t>
        </is>
      </c>
      <c r="O710" t="inlineStr">
        <is>
          <t>05/2026</t>
        </is>
      </c>
    </row>
    <row r="711">
      <c r="A711" t="n">
        <v>232067</v>
      </c>
      <c r="B711" t="n">
        <v>128</v>
      </c>
      <c r="C711" t="inlineStr">
        <is>
          <t>Love Cabaret</t>
        </is>
      </c>
      <c r="D711" t="inlineStr">
        <is>
          <t>MEAT HUNTER IMPORT EXPORT AND DISTRIBUTION LTDA</t>
        </is>
      </c>
      <c r="E711" t="inlineStr">
        <is>
          <t>9800</t>
        </is>
      </c>
      <c r="F711" s="555" t="n">
        <v>46150</v>
      </c>
      <c r="G711" t="n">
        <v>24259</v>
      </c>
      <c r="H711" t="inlineStr">
        <is>
          <t>FILE MIGNON 4/5 S/ CORDAO KG</t>
        </is>
      </c>
      <c r="I711" t="inlineStr">
        <is>
          <t>ALIMENTOS</t>
        </is>
      </c>
      <c r="J711" t="n">
        <v>20.72</v>
      </c>
      <c r="K711" t="inlineStr">
        <is>
          <t>KG</t>
        </is>
      </c>
      <c r="L711" t="n">
        <v>1678.11</v>
      </c>
      <c r="M711" t="n">
        <v>80.98986499999999</v>
      </c>
      <c r="N711" t="inlineStr">
        <is>
          <t>ALIMENTOS</t>
        </is>
      </c>
      <c r="O711" t="inlineStr">
        <is>
          <t>05/2026</t>
        </is>
      </c>
    </row>
    <row r="712">
      <c r="A712" t="n">
        <v>232066</v>
      </c>
      <c r="B712" t="n">
        <v>128</v>
      </c>
      <c r="C712" t="inlineStr">
        <is>
          <t>Love Cabaret</t>
        </is>
      </c>
      <c r="D712" t="inlineStr">
        <is>
          <t>PROAUTO INDUSTRIA QUIMICA EIRELI</t>
        </is>
      </c>
      <c r="E712" t="inlineStr">
        <is>
          <t>156444</t>
        </is>
      </c>
      <c r="F712" s="555" t="n">
        <v>46154</v>
      </c>
      <c r="G712" t="n">
        <v>24507</v>
      </c>
      <c r="H712" t="inlineStr">
        <is>
          <t>PROAUTO ALCOOL LIQUIDO 70% KIMI LIQUID 1L UN</t>
        </is>
      </c>
      <c r="I712" t="inlineStr">
        <is>
          <t>DESCARTAVEIS/HIGIENE E LIMPEZA</t>
        </is>
      </c>
      <c r="J712" t="n">
        <v>5</v>
      </c>
      <c r="K712" t="inlineStr">
        <is>
          <t>GALAO</t>
        </is>
      </c>
      <c r="L712" t="n">
        <v>425.8</v>
      </c>
      <c r="M712" t="n">
        <v>85.16</v>
      </c>
      <c r="N712" t="inlineStr">
        <is>
          <t>HIGIENE E LIMPEZA</t>
        </is>
      </c>
      <c r="O712" t="inlineStr">
        <is>
          <t>05/2026</t>
        </is>
      </c>
    </row>
    <row r="713">
      <c r="A713" t="n">
        <v>232065</v>
      </c>
      <c r="B713" t="n">
        <v>128</v>
      </c>
      <c r="C713" t="inlineStr">
        <is>
          <t>Love Cabaret</t>
        </is>
      </c>
      <c r="D713" t="inlineStr">
        <is>
          <t xml:space="preserve"> FAMIGERADA COMERCIO E EXPORTACAO DE BEBIDAS LTDA</t>
        </is>
      </c>
      <c r="E713" t="inlineStr">
        <is>
          <t>2259</t>
        </is>
      </c>
      <c r="F713" s="555" t="n">
        <v>46154</v>
      </c>
      <c r="G713" t="n">
        <v>18486</v>
      </c>
      <c r="H713" t="inlineStr">
        <is>
          <t>CACHACA FAMIGERADA BRUTA 750ML</t>
        </is>
      </c>
      <c r="I713" t="inlineStr">
        <is>
          <t>BEBIDAS</t>
        </is>
      </c>
      <c r="J713" t="n">
        <v>6</v>
      </c>
      <c r="K713" t="inlineStr">
        <is>
          <t>GR</t>
        </is>
      </c>
      <c r="L713" t="n">
        <v>165</v>
      </c>
      <c r="M713" t="n">
        <v>27.5</v>
      </c>
      <c r="N713" t="inlineStr">
        <is>
          <t>BEBIDAS</t>
        </is>
      </c>
      <c r="O713" t="inlineStr">
        <is>
          <t>05/2026</t>
        </is>
      </c>
    </row>
    <row r="714">
      <c r="A714" t="n">
        <v>232065</v>
      </c>
      <c r="B714" t="n">
        <v>128</v>
      </c>
      <c r="C714" t="inlineStr">
        <is>
          <t>Love Cabaret</t>
        </is>
      </c>
      <c r="D714" t="inlineStr">
        <is>
          <t xml:space="preserve"> FAMIGERADA COMERCIO E EXPORTACAO DE BEBIDAS LTDA</t>
        </is>
      </c>
      <c r="E714" t="inlineStr">
        <is>
          <t>2259</t>
        </is>
      </c>
      <c r="F714" s="555" t="n">
        <v>46154</v>
      </c>
      <c r="G714" t="n">
        <v>25153</v>
      </c>
      <c r="H714" t="inlineStr">
        <is>
          <t>FAMIGERADA MANSA JEQUITIBA ROSA 750 ML</t>
        </is>
      </c>
      <c r="I714" t="inlineStr">
        <is>
          <t>BEBIDAS</t>
        </is>
      </c>
      <c r="J714" t="n">
        <v>6</v>
      </c>
      <c r="K714" t="inlineStr">
        <is>
          <t>GR</t>
        </is>
      </c>
      <c r="L714" t="n">
        <v>390</v>
      </c>
      <c r="M714" t="n">
        <v>65</v>
      </c>
      <c r="N714" t="inlineStr">
        <is>
          <t>BEBIDAS</t>
        </is>
      </c>
      <c r="O714" t="inlineStr">
        <is>
          <t>05/2026</t>
        </is>
      </c>
    </row>
    <row r="715">
      <c r="A715" t="n">
        <v>231775</v>
      </c>
      <c r="B715" t="n">
        <v>128</v>
      </c>
      <c r="C715" t="inlineStr">
        <is>
          <t>Love Cabaret</t>
        </is>
      </c>
      <c r="D715" t="inlineStr">
        <is>
          <t xml:space="preserve">HNK BR INDUSTRIA DE BEBIDAS </t>
        </is>
      </c>
      <c r="E715" t="inlineStr">
        <is>
          <t>216198</t>
        </is>
      </c>
      <c r="F715" s="555" t="n">
        <v>46154</v>
      </c>
      <c r="G715" t="n">
        <v>24561</v>
      </c>
      <c r="H715" t="inlineStr">
        <is>
          <t xml:space="preserve">REFRIGERANTE GUARANA FYS 350ML C/12 </t>
        </is>
      </c>
      <c r="I715" t="inlineStr">
        <is>
          <t>BEBIDAS</t>
        </is>
      </c>
      <c r="J715" t="n">
        <v>2</v>
      </c>
      <c r="K715" t="inlineStr">
        <is>
          <t>PC</t>
        </is>
      </c>
      <c r="L715" t="n">
        <v>90.3</v>
      </c>
      <c r="M715" t="n">
        <v>45.15</v>
      </c>
      <c r="N715" t="inlineStr">
        <is>
          <t>BEBIDAS</t>
        </is>
      </c>
      <c r="O715" t="inlineStr">
        <is>
          <t>05/2026</t>
        </is>
      </c>
    </row>
    <row r="716">
      <c r="A716" t="n">
        <v>231775</v>
      </c>
      <c r="B716" t="n">
        <v>128</v>
      </c>
      <c r="C716" t="inlineStr">
        <is>
          <t>Love Cabaret</t>
        </is>
      </c>
      <c r="D716" t="inlineStr">
        <is>
          <t xml:space="preserve">HNK BR INDUSTRIA DE BEBIDAS </t>
        </is>
      </c>
      <c r="E716" t="inlineStr">
        <is>
          <t>216198</t>
        </is>
      </c>
      <c r="F716" s="555" t="n">
        <v>46154</v>
      </c>
      <c r="G716" t="n">
        <v>26947</v>
      </c>
      <c r="H716" t="inlineStr">
        <is>
          <t>REFRIGERANTE GUARANA ZERO FYS 350ML C/12</t>
        </is>
      </c>
      <c r="I716" t="inlineStr">
        <is>
          <t>BEBIDAS</t>
        </is>
      </c>
      <c r="J716" t="n">
        <v>3</v>
      </c>
      <c r="K716" t="inlineStr">
        <is>
          <t>PC</t>
        </is>
      </c>
      <c r="L716" t="n">
        <v>135.48</v>
      </c>
      <c r="M716" t="n">
        <v>45.16</v>
      </c>
      <c r="N716" t="inlineStr">
        <is>
          <t>BEBIDAS</t>
        </is>
      </c>
      <c r="O716" t="inlineStr">
        <is>
          <t>05/2026</t>
        </is>
      </c>
    </row>
    <row r="717">
      <c r="A717" t="n">
        <v>231775</v>
      </c>
      <c r="B717" t="n">
        <v>128</v>
      </c>
      <c r="C717" t="inlineStr">
        <is>
          <t>Love Cabaret</t>
        </is>
      </c>
      <c r="D717" t="inlineStr">
        <is>
          <t xml:space="preserve">HNK BR INDUSTRIA DE BEBIDAS </t>
        </is>
      </c>
      <c r="E717" t="inlineStr">
        <is>
          <t>216198</t>
        </is>
      </c>
      <c r="F717" s="555" t="n">
        <v>46154</v>
      </c>
      <c r="G717" t="n">
        <v>24138</v>
      </c>
      <c r="H717" t="inlineStr">
        <is>
          <t>CERVEJA HEINEKEN LONG NECK 330ML C/24</t>
        </is>
      </c>
      <c r="I717" t="inlineStr">
        <is>
          <t>BEBIDAS</t>
        </is>
      </c>
      <c r="J717" t="n">
        <v>1</v>
      </c>
      <c r="K717" t="inlineStr">
        <is>
          <t>PC</t>
        </is>
      </c>
      <c r="L717" t="n">
        <v>204.87</v>
      </c>
      <c r="M717" t="n">
        <v>204.87</v>
      </c>
      <c r="N717" t="inlineStr">
        <is>
          <t>BEBIDAS</t>
        </is>
      </c>
      <c r="O717" t="inlineStr">
        <is>
          <t>05/2026</t>
        </is>
      </c>
    </row>
    <row r="718">
      <c r="A718" t="n">
        <v>231774</v>
      </c>
      <c r="B718" t="n">
        <v>128</v>
      </c>
      <c r="C718" t="inlineStr">
        <is>
          <t>Love Cabaret</t>
        </is>
      </c>
      <c r="D718" t="inlineStr">
        <is>
          <t>MARIO PEDRO FELICIANO - HORTIFRUTI</t>
        </is>
      </c>
      <c r="E718" t="inlineStr">
        <is>
          <t>475713</t>
        </is>
      </c>
      <c r="F718" s="555" t="n">
        <v>46146</v>
      </c>
      <c r="G718" t="n">
        <v>19607</v>
      </c>
      <c r="H718" t="inlineStr">
        <is>
          <t>GENGIBRE KG</t>
        </is>
      </c>
      <c r="I718" t="inlineStr">
        <is>
          <t>ALIMENTOS</t>
        </is>
      </c>
      <c r="J718" t="n">
        <v>0.4</v>
      </c>
      <c r="K718" t="inlineStr">
        <is>
          <t>KG</t>
        </is>
      </c>
      <c r="L718" t="n">
        <v>4.61</v>
      </c>
      <c r="M718" t="n">
        <v>11.525</v>
      </c>
      <c r="N718" t="inlineStr">
        <is>
          <t>ALIMENTOS</t>
        </is>
      </c>
      <c r="O718" t="inlineStr">
        <is>
          <t>05/2026</t>
        </is>
      </c>
    </row>
    <row r="719">
      <c r="A719" t="n">
        <v>231774</v>
      </c>
      <c r="B719" t="n">
        <v>128</v>
      </c>
      <c r="C719" t="inlineStr">
        <is>
          <t>Love Cabaret</t>
        </is>
      </c>
      <c r="D719" t="inlineStr">
        <is>
          <t>MARIO PEDRO FELICIANO - HORTIFRUTI</t>
        </is>
      </c>
      <c r="E719" t="inlineStr">
        <is>
          <t>475713</t>
        </is>
      </c>
      <c r="F719" s="555" t="n">
        <v>46146</v>
      </c>
      <c r="G719" t="n">
        <v>19632</v>
      </c>
      <c r="H719" t="inlineStr">
        <is>
          <t>BETERRABA KG</t>
        </is>
      </c>
      <c r="I719" t="inlineStr">
        <is>
          <t>ALIMENTOS</t>
        </is>
      </c>
      <c r="J719" t="n">
        <v>5.1</v>
      </c>
      <c r="K719" t="inlineStr">
        <is>
          <t>KG</t>
        </is>
      </c>
      <c r="L719" t="n">
        <v>28.1</v>
      </c>
      <c r="M719" t="n">
        <v>5.509804</v>
      </c>
      <c r="N719" t="inlineStr">
        <is>
          <t>ALIMENTOS</t>
        </is>
      </c>
      <c r="O719" t="inlineStr">
        <is>
          <t>05/2026</t>
        </is>
      </c>
    </row>
    <row r="720">
      <c r="A720" t="n">
        <v>231774</v>
      </c>
      <c r="B720" t="n">
        <v>128</v>
      </c>
      <c r="C720" t="inlineStr">
        <is>
          <t>Love Cabaret</t>
        </is>
      </c>
      <c r="D720" t="inlineStr">
        <is>
          <t>MARIO PEDRO FELICIANO - HORTIFRUTI</t>
        </is>
      </c>
      <c r="E720" t="inlineStr">
        <is>
          <t>475713</t>
        </is>
      </c>
      <c r="F720" s="555" t="n">
        <v>46146</v>
      </c>
      <c r="G720" t="n">
        <v>19532</v>
      </c>
      <c r="H720" t="inlineStr">
        <is>
          <t>TOMATE SALADA ITALIANO KG</t>
        </is>
      </c>
      <c r="I720" t="inlineStr">
        <is>
          <t>ALIMENTOS</t>
        </is>
      </c>
      <c r="J720" t="n">
        <v>3.1</v>
      </c>
      <c r="K720" t="inlineStr">
        <is>
          <t>KG</t>
        </is>
      </c>
      <c r="L720" t="n">
        <v>25.64</v>
      </c>
      <c r="M720" t="n">
        <v>8.270968</v>
      </c>
      <c r="N720" t="inlineStr">
        <is>
          <t>ALIMENTOS</t>
        </is>
      </c>
      <c r="O720" t="inlineStr">
        <is>
          <t>05/2026</t>
        </is>
      </c>
    </row>
    <row r="721">
      <c r="A721" t="n">
        <v>231774</v>
      </c>
      <c r="B721" t="n">
        <v>128</v>
      </c>
      <c r="C721" t="inlineStr">
        <is>
          <t>Love Cabaret</t>
        </is>
      </c>
      <c r="D721" t="inlineStr">
        <is>
          <t>MARIO PEDRO FELICIANO - HORTIFRUTI</t>
        </is>
      </c>
      <c r="E721" t="inlineStr">
        <is>
          <t>475713</t>
        </is>
      </c>
      <c r="F721" s="555" t="n">
        <v>46146</v>
      </c>
      <c r="G721" t="n">
        <v>24083</v>
      </c>
      <c r="H721" t="inlineStr">
        <is>
          <t>BATATA ASTERIX GRAUDA NOIVA KG</t>
        </is>
      </c>
      <c r="I721" t="inlineStr">
        <is>
          <t>ALIMENTOS</t>
        </is>
      </c>
      <c r="J721" t="n">
        <v>10.7</v>
      </c>
      <c r="K721" t="inlineStr">
        <is>
          <t>KG</t>
        </is>
      </c>
      <c r="L721" t="n">
        <v>58.21</v>
      </c>
      <c r="M721" t="n">
        <v>5.440187</v>
      </c>
      <c r="N721" t="inlineStr">
        <is>
          <t>ALIMENTOS</t>
        </is>
      </c>
      <c r="O721" t="inlineStr">
        <is>
          <t>05/2026</t>
        </is>
      </c>
    </row>
    <row r="722">
      <c r="A722" t="n">
        <v>231774</v>
      </c>
      <c r="B722" t="n">
        <v>128</v>
      </c>
      <c r="C722" t="inlineStr">
        <is>
          <t>Love Cabaret</t>
        </is>
      </c>
      <c r="D722" t="inlineStr">
        <is>
          <t>MARIO PEDRO FELICIANO - HORTIFRUTI</t>
        </is>
      </c>
      <c r="E722" t="inlineStr">
        <is>
          <t>475713</t>
        </is>
      </c>
      <c r="F722" s="555" t="n">
        <v>46146</v>
      </c>
      <c r="G722" t="n">
        <v>19477</v>
      </c>
      <c r="H722" t="inlineStr">
        <is>
          <t>MANJERICAO ROXO KG</t>
        </is>
      </c>
      <c r="I722" t="inlineStr">
        <is>
          <t>ALIMENTOS</t>
        </is>
      </c>
      <c r="J722" t="n">
        <v>0.22</v>
      </c>
      <c r="K722" t="inlineStr">
        <is>
          <t>KG</t>
        </is>
      </c>
      <c r="L722" t="n">
        <v>17.55</v>
      </c>
      <c r="M722" t="n">
        <v>79.772727</v>
      </c>
      <c r="N722" t="inlineStr">
        <is>
          <t>ALIMENTOS</t>
        </is>
      </c>
      <c r="O722" t="inlineStr">
        <is>
          <t>05/2026</t>
        </is>
      </c>
    </row>
    <row r="723">
      <c r="A723" t="n">
        <v>231774</v>
      </c>
      <c r="B723" t="n">
        <v>128</v>
      </c>
      <c r="C723" t="inlineStr">
        <is>
          <t>Love Cabaret</t>
        </is>
      </c>
      <c r="D723" t="inlineStr">
        <is>
          <t>MARIO PEDRO FELICIANO - HORTIFRUTI</t>
        </is>
      </c>
      <c r="E723" t="inlineStr">
        <is>
          <t>475713</t>
        </is>
      </c>
      <c r="F723" s="555" t="n">
        <v>46146</v>
      </c>
      <c r="G723" t="n">
        <v>25555</v>
      </c>
      <c r="H723" t="inlineStr">
        <is>
          <t>BATATA LAVADA KG</t>
        </is>
      </c>
      <c r="I723" t="inlineStr">
        <is>
          <t>ALIMENTOS</t>
        </is>
      </c>
      <c r="J723" t="n">
        <v>12.1</v>
      </c>
      <c r="K723" t="inlineStr">
        <is>
          <t>KG</t>
        </is>
      </c>
      <c r="L723" t="n">
        <v>72.36</v>
      </c>
      <c r="M723" t="n">
        <v>5.980165</v>
      </c>
      <c r="N723" t="inlineStr">
        <is>
          <t>ALIMENTOS</t>
        </is>
      </c>
      <c r="O723" t="inlineStr">
        <is>
          <t>05/2026</t>
        </is>
      </c>
    </row>
    <row r="724">
      <c r="A724" t="n">
        <v>231774</v>
      </c>
      <c r="B724" t="n">
        <v>128</v>
      </c>
      <c r="C724" t="inlineStr">
        <is>
          <t>Love Cabaret</t>
        </is>
      </c>
      <c r="D724" t="inlineStr">
        <is>
          <t>MARIO PEDRO FELICIANO - HORTIFRUTI</t>
        </is>
      </c>
      <c r="E724" t="inlineStr">
        <is>
          <t>475713</t>
        </is>
      </c>
      <c r="F724" s="555" t="n">
        <v>46146</v>
      </c>
      <c r="G724" t="n">
        <v>23113</v>
      </c>
      <c r="H724" t="inlineStr">
        <is>
          <t>SALSA KG</t>
        </is>
      </c>
      <c r="I724" t="inlineStr">
        <is>
          <t>ALIMENTOS</t>
        </is>
      </c>
      <c r="J724" t="n">
        <v>0.65</v>
      </c>
      <c r="K724" t="inlineStr">
        <is>
          <t>KG</t>
        </is>
      </c>
      <c r="L724" t="n">
        <v>9.43</v>
      </c>
      <c r="M724" t="n">
        <v>14.507692</v>
      </c>
      <c r="N724" t="inlineStr">
        <is>
          <t>ALIMENTOS</t>
        </is>
      </c>
      <c r="O724" t="inlineStr">
        <is>
          <t>05/2026</t>
        </is>
      </c>
    </row>
    <row r="725">
      <c r="A725" t="n">
        <v>231773</v>
      </c>
      <c r="B725" t="n">
        <v>128</v>
      </c>
      <c r="C725" t="inlineStr">
        <is>
          <t>Love Cabaret</t>
        </is>
      </c>
      <c r="D725" t="inlineStr">
        <is>
          <t>CECILIA TSUYACO ARAKI SILVA LTDA</t>
        </is>
      </c>
      <c r="E725" t="inlineStr">
        <is>
          <t>391245</t>
        </is>
      </c>
      <c r="F725" s="555" t="n">
        <v>46146</v>
      </c>
      <c r="G725" t="n">
        <v>24037</v>
      </c>
      <c r="H725" t="inlineStr">
        <is>
          <t>ALHO TRITURADO FRITO</t>
        </is>
      </c>
      <c r="I725" t="inlineStr">
        <is>
          <t>ALIMENTOS</t>
        </is>
      </c>
      <c r="J725" t="n">
        <v>2</v>
      </c>
      <c r="K725" t="inlineStr">
        <is>
          <t>KG</t>
        </is>
      </c>
      <c r="L725" t="n">
        <v>36</v>
      </c>
      <c r="M725" t="n">
        <v>18</v>
      </c>
      <c r="N725" t="inlineStr">
        <is>
          <t>ALIMENTOS</t>
        </is>
      </c>
      <c r="O725" t="inlineStr">
        <is>
          <t>05/2026</t>
        </is>
      </c>
    </row>
    <row r="726">
      <c r="A726" t="n">
        <v>231773</v>
      </c>
      <c r="B726" t="n">
        <v>128</v>
      </c>
      <c r="C726" t="inlineStr">
        <is>
          <t>Love Cabaret</t>
        </is>
      </c>
      <c r="D726" t="inlineStr">
        <is>
          <t>CECILIA TSUYACO ARAKI SILVA LTDA</t>
        </is>
      </c>
      <c r="E726" t="inlineStr">
        <is>
          <t>391245</t>
        </is>
      </c>
      <c r="F726" s="555" t="n">
        <v>46146</v>
      </c>
      <c r="G726" t="n">
        <v>19476</v>
      </c>
      <c r="H726" t="inlineStr">
        <is>
          <t>MANJERICAO KG</t>
        </is>
      </c>
      <c r="I726" t="inlineStr">
        <is>
          <t>ALIMENTOS</t>
        </is>
      </c>
      <c r="J726" t="n">
        <v>0.2</v>
      </c>
      <c r="K726" t="inlineStr">
        <is>
          <t>KG</t>
        </is>
      </c>
      <c r="L726" t="n">
        <v>13</v>
      </c>
      <c r="M726" t="n">
        <v>65</v>
      </c>
      <c r="N726" t="inlineStr">
        <is>
          <t>ALIMENTOS</t>
        </is>
      </c>
      <c r="O726" t="inlineStr">
        <is>
          <t>05/2026</t>
        </is>
      </c>
    </row>
    <row r="727">
      <c r="A727" t="n">
        <v>231773</v>
      </c>
      <c r="B727" t="n">
        <v>128</v>
      </c>
      <c r="C727" t="inlineStr">
        <is>
          <t>Love Cabaret</t>
        </is>
      </c>
      <c r="D727" t="inlineStr">
        <is>
          <t>CECILIA TSUYACO ARAKI SILVA LTDA</t>
        </is>
      </c>
      <c r="E727" t="inlineStr">
        <is>
          <t>391245</t>
        </is>
      </c>
      <c r="F727" s="555" t="n">
        <v>46146</v>
      </c>
      <c r="G727" t="n">
        <v>19488</v>
      </c>
      <c r="H727" t="inlineStr">
        <is>
          <t>CEBOLINHA KG</t>
        </is>
      </c>
      <c r="I727" t="inlineStr">
        <is>
          <t>ALIMENTOS</t>
        </is>
      </c>
      <c r="J727" t="n">
        <v>0.2</v>
      </c>
      <c r="K727" t="inlineStr">
        <is>
          <t>KG</t>
        </is>
      </c>
      <c r="L727" t="n">
        <v>2.8</v>
      </c>
      <c r="M727" t="n">
        <v>14</v>
      </c>
      <c r="N727" t="inlineStr">
        <is>
          <t>ALIMENTOS</t>
        </is>
      </c>
      <c r="O727" t="inlineStr">
        <is>
          <t>05/2026</t>
        </is>
      </c>
    </row>
    <row r="728">
      <c r="A728" t="n">
        <v>231773</v>
      </c>
      <c r="B728" t="n">
        <v>128</v>
      </c>
      <c r="C728" t="inlineStr">
        <is>
          <t>Love Cabaret</t>
        </is>
      </c>
      <c r="D728" t="inlineStr">
        <is>
          <t>CECILIA TSUYACO ARAKI SILVA LTDA</t>
        </is>
      </c>
      <c r="E728" t="inlineStr">
        <is>
          <t>391245</t>
        </is>
      </c>
      <c r="F728" s="555" t="n">
        <v>46146</v>
      </c>
      <c r="G728" t="n">
        <v>19480</v>
      </c>
      <c r="H728" t="inlineStr">
        <is>
          <t>HORTELA HIDROPONICA KG</t>
        </is>
      </c>
      <c r="I728" t="inlineStr">
        <is>
          <t>ALIMENTOS</t>
        </is>
      </c>
      <c r="J728" t="n">
        <v>0.4</v>
      </c>
      <c r="K728" t="inlineStr">
        <is>
          <t>KG</t>
        </is>
      </c>
      <c r="L728" t="n">
        <v>6.8</v>
      </c>
      <c r="M728" t="n">
        <v>17</v>
      </c>
      <c r="N728" t="inlineStr">
        <is>
          <t>ALIMENTOS</t>
        </is>
      </c>
      <c r="O728" t="inlineStr">
        <is>
          <t>05/2026</t>
        </is>
      </c>
    </row>
    <row r="729">
      <c r="A729" t="n">
        <v>231773</v>
      </c>
      <c r="B729" t="n">
        <v>128</v>
      </c>
      <c r="C729" t="inlineStr">
        <is>
          <t>Love Cabaret</t>
        </is>
      </c>
      <c r="D729" t="inlineStr">
        <is>
          <t>CECILIA TSUYACO ARAKI SILVA LTDA</t>
        </is>
      </c>
      <c r="E729" t="inlineStr">
        <is>
          <t>391245</t>
        </is>
      </c>
      <c r="F729" s="555" t="n">
        <v>46146</v>
      </c>
      <c r="G729" t="n">
        <v>19485</v>
      </c>
      <c r="H729" t="inlineStr">
        <is>
          <t>ENDRO DILL KG</t>
        </is>
      </c>
      <c r="I729" t="inlineStr">
        <is>
          <t>ALIMENTOS</t>
        </is>
      </c>
      <c r="J729" t="n">
        <v>0.1</v>
      </c>
      <c r="K729" t="inlineStr">
        <is>
          <t>KG</t>
        </is>
      </c>
      <c r="L729" t="n">
        <v>8.5</v>
      </c>
      <c r="M729" t="n">
        <v>85</v>
      </c>
      <c r="N729" t="inlineStr">
        <is>
          <t>ALIMENTOS</t>
        </is>
      </c>
      <c r="O729" t="inlineStr">
        <is>
          <t>05/2026</t>
        </is>
      </c>
    </row>
    <row r="730">
      <c r="A730" t="n">
        <v>231773</v>
      </c>
      <c r="B730" t="n">
        <v>128</v>
      </c>
      <c r="C730" t="inlineStr">
        <is>
          <t>Love Cabaret</t>
        </is>
      </c>
      <c r="D730" t="inlineStr">
        <is>
          <t>CECILIA TSUYACO ARAKI SILVA LTDA</t>
        </is>
      </c>
      <c r="E730" t="inlineStr">
        <is>
          <t>391245</t>
        </is>
      </c>
      <c r="F730" s="555" t="n">
        <v>46146</v>
      </c>
      <c r="G730" t="n">
        <v>19503</v>
      </c>
      <c r="H730" t="inlineStr">
        <is>
          <t>ALFACE CRESPA KG</t>
        </is>
      </c>
      <c r="I730" t="inlineStr">
        <is>
          <t>ALIMENTOS</t>
        </is>
      </c>
      <c r="J730" t="n">
        <v>1</v>
      </c>
      <c r="K730" t="inlineStr">
        <is>
          <t>KG</t>
        </is>
      </c>
      <c r="L730" t="n">
        <v>9.199999999999999</v>
      </c>
      <c r="M730" t="n">
        <v>9.199999999999999</v>
      </c>
      <c r="N730" t="inlineStr">
        <is>
          <t>ALIMENTOS</t>
        </is>
      </c>
      <c r="O730" t="inlineStr">
        <is>
          <t>05/2026</t>
        </is>
      </c>
    </row>
    <row r="731">
      <c r="A731" t="n">
        <v>231773</v>
      </c>
      <c r="B731" t="n">
        <v>128</v>
      </c>
      <c r="C731" t="inlineStr">
        <is>
          <t>Love Cabaret</t>
        </is>
      </c>
      <c r="D731" t="inlineStr">
        <is>
          <t>CECILIA TSUYACO ARAKI SILVA LTDA</t>
        </is>
      </c>
      <c r="E731" t="inlineStr">
        <is>
          <t>391245</t>
        </is>
      </c>
      <c r="F731" s="555" t="n">
        <v>46146</v>
      </c>
      <c r="G731" t="n">
        <v>19617</v>
      </c>
      <c r="H731" t="inlineStr">
        <is>
          <t>COENTRO KG</t>
        </is>
      </c>
      <c r="I731" t="inlineStr">
        <is>
          <t>ALIMENTOS</t>
        </is>
      </c>
      <c r="J731" t="n">
        <v>0.3</v>
      </c>
      <c r="K731" t="inlineStr">
        <is>
          <t>KG</t>
        </is>
      </c>
      <c r="L731" t="n">
        <v>8.1</v>
      </c>
      <c r="M731" t="n">
        <v>27</v>
      </c>
      <c r="N731" t="inlineStr">
        <is>
          <t>ALIMENTOS</t>
        </is>
      </c>
      <c r="O731" t="inlineStr">
        <is>
          <t>05/2026</t>
        </is>
      </c>
    </row>
    <row r="732">
      <c r="A732" t="n">
        <v>231773</v>
      </c>
      <c r="B732" t="n">
        <v>128</v>
      </c>
      <c r="C732" t="inlineStr">
        <is>
          <t>Love Cabaret</t>
        </is>
      </c>
      <c r="D732" t="inlineStr">
        <is>
          <t>CECILIA TSUYACO ARAKI SILVA LTDA</t>
        </is>
      </c>
      <c r="E732" t="inlineStr">
        <is>
          <t>391245</t>
        </is>
      </c>
      <c r="F732" s="555" t="n">
        <v>46146</v>
      </c>
      <c r="G732" t="n">
        <v>24509</v>
      </c>
      <c r="H732" t="inlineStr">
        <is>
          <t>CEBOLA BRANCA KG</t>
        </is>
      </c>
      <c r="I732" t="inlineStr">
        <is>
          <t>ALIMENTOS</t>
        </is>
      </c>
      <c r="J732" t="n">
        <v>10</v>
      </c>
      <c r="K732" t="inlineStr">
        <is>
          <t>KG</t>
        </is>
      </c>
      <c r="L732" t="n">
        <v>40</v>
      </c>
      <c r="M732" t="n">
        <v>4</v>
      </c>
      <c r="N732" t="inlineStr">
        <is>
          <t>ALIMENTOS</t>
        </is>
      </c>
      <c r="O732" t="inlineStr">
        <is>
          <t>05/2026</t>
        </is>
      </c>
    </row>
    <row r="733">
      <c r="A733" t="n">
        <v>231773</v>
      </c>
      <c r="B733" t="n">
        <v>128</v>
      </c>
      <c r="C733" t="inlineStr">
        <is>
          <t>Love Cabaret</t>
        </is>
      </c>
      <c r="D733" t="inlineStr">
        <is>
          <t>CECILIA TSUYACO ARAKI SILVA LTDA</t>
        </is>
      </c>
      <c r="E733" t="inlineStr">
        <is>
          <t>391245</t>
        </is>
      </c>
      <c r="F733" s="555" t="n">
        <v>46146</v>
      </c>
      <c r="G733" t="n">
        <v>19589</v>
      </c>
      <c r="H733" t="inlineStr">
        <is>
          <t>PEPINO JAPONES KG</t>
        </is>
      </c>
      <c r="I733" t="inlineStr">
        <is>
          <t>ALIMENTOS</t>
        </is>
      </c>
      <c r="J733" t="n">
        <v>0.3</v>
      </c>
      <c r="K733" t="inlineStr">
        <is>
          <t>KG</t>
        </is>
      </c>
      <c r="L733" t="n">
        <v>2.1</v>
      </c>
      <c r="M733" t="n">
        <v>7</v>
      </c>
      <c r="N733" t="inlineStr">
        <is>
          <t>ALIMENTOS</t>
        </is>
      </c>
      <c r="O733" t="inlineStr">
        <is>
          <t>05/2026</t>
        </is>
      </c>
    </row>
    <row r="734">
      <c r="A734" t="n">
        <v>231773</v>
      </c>
      <c r="B734" t="n">
        <v>128</v>
      </c>
      <c r="C734" t="inlineStr">
        <is>
          <t>Love Cabaret</t>
        </is>
      </c>
      <c r="D734" t="inlineStr">
        <is>
          <t>CECILIA TSUYACO ARAKI SILVA LTDA</t>
        </is>
      </c>
      <c r="E734" t="inlineStr">
        <is>
          <t>391245</t>
        </is>
      </c>
      <c r="F734" s="555" t="n">
        <v>46146</v>
      </c>
      <c r="G734" t="n">
        <v>19570</v>
      </c>
      <c r="H734" t="inlineStr">
        <is>
          <t>PIMENTA JALAPENO KG</t>
        </is>
      </c>
      <c r="I734" t="inlineStr">
        <is>
          <t>ALIMENTOS</t>
        </is>
      </c>
      <c r="J734" t="n">
        <v>0.2</v>
      </c>
      <c r="K734" t="inlineStr">
        <is>
          <t>KG</t>
        </is>
      </c>
      <c r="L734" t="n">
        <v>5</v>
      </c>
      <c r="M734" t="n">
        <v>25</v>
      </c>
      <c r="N734" t="inlineStr">
        <is>
          <t>ALIMENTOS</t>
        </is>
      </c>
      <c r="O734" t="inlineStr">
        <is>
          <t>05/2026</t>
        </is>
      </c>
    </row>
    <row r="735">
      <c r="A735" t="n">
        <v>231772</v>
      </c>
      <c r="B735" t="n">
        <v>128</v>
      </c>
      <c r="C735" t="inlineStr">
        <is>
          <t>Love Cabaret</t>
        </is>
      </c>
      <c r="D735" t="inlineStr">
        <is>
          <t>WPP COMERCIO DE CARNES LTDA</t>
        </is>
      </c>
      <c r="E735" t="inlineStr">
        <is>
          <t>79007</t>
        </is>
      </c>
      <c r="F735" s="555" t="n">
        <v>46147</v>
      </c>
      <c r="G735" t="n">
        <v>24277</v>
      </c>
      <c r="H735" t="inlineStr">
        <is>
          <t>FRANGO A PASSARINHO KG</t>
        </is>
      </c>
      <c r="I735" t="inlineStr">
        <is>
          <t>ALIMENTOS</t>
        </is>
      </c>
      <c r="J735" t="n">
        <v>15.6</v>
      </c>
      <c r="K735" t="inlineStr">
        <is>
          <t>KG</t>
        </is>
      </c>
      <c r="L735" t="n">
        <v>171.6</v>
      </c>
      <c r="M735" t="n">
        <v>11</v>
      </c>
      <c r="N735" t="inlineStr">
        <is>
          <t>ALIMENTOS</t>
        </is>
      </c>
      <c r="O735" t="inlineStr">
        <is>
          <t>05/2026</t>
        </is>
      </c>
    </row>
    <row r="736">
      <c r="A736" t="n">
        <v>231678</v>
      </c>
      <c r="B736" t="n">
        <v>128</v>
      </c>
      <c r="C736" t="inlineStr">
        <is>
          <t>Love Cabaret</t>
        </is>
      </c>
      <c r="D736" t="inlineStr">
        <is>
          <t>WPP COMERCIO DE CARNES LTDA</t>
        </is>
      </c>
      <c r="E736" t="inlineStr">
        <is>
          <t>79024</t>
        </is>
      </c>
      <c r="F736" s="555" t="n">
        <v>46147</v>
      </c>
      <c r="G736" t="n">
        <v>19017</v>
      </c>
      <c r="H736" t="inlineStr">
        <is>
          <t>FILE DE FRANGO KG</t>
        </is>
      </c>
      <c r="I736" t="inlineStr">
        <is>
          <t>ALIMENTOS</t>
        </is>
      </c>
      <c r="J736" t="n">
        <v>20</v>
      </c>
      <c r="K736" t="inlineStr">
        <is>
          <t>KG</t>
        </is>
      </c>
      <c r="L736" t="n">
        <v>300</v>
      </c>
      <c r="M736" t="n">
        <v>15</v>
      </c>
      <c r="N736" t="inlineStr">
        <is>
          <t>ALIMENTOS</t>
        </is>
      </c>
      <c r="O736" t="inlineStr">
        <is>
          <t>05/2026</t>
        </is>
      </c>
    </row>
    <row r="737">
      <c r="A737" t="n">
        <v>231364</v>
      </c>
      <c r="B737" t="n">
        <v>128</v>
      </c>
      <c r="C737" t="inlineStr">
        <is>
          <t>Love Cabaret</t>
        </is>
      </c>
      <c r="D737" t="inlineStr">
        <is>
          <t>ZAHIL IMPORTADORA LTDA</t>
        </is>
      </c>
      <c r="E737" t="inlineStr">
        <is>
          <t>269296</t>
        </is>
      </c>
      <c r="F737" s="555" t="n">
        <v>46147</v>
      </c>
      <c r="G737" t="n">
        <v>17794</v>
      </c>
      <c r="H737" t="inlineStr">
        <is>
          <t>VINHO BRANCO JAJA DE JAU SAUVIGNON BLANC 750ML</t>
        </is>
      </c>
      <c r="I737" t="inlineStr">
        <is>
          <t>BEBIDAS</t>
        </is>
      </c>
      <c r="J737" t="n">
        <v>12</v>
      </c>
      <c r="K737" t="inlineStr">
        <is>
          <t>GR</t>
        </is>
      </c>
      <c r="L737" t="n">
        <v>811.2</v>
      </c>
      <c r="M737" t="n">
        <v>67.59999999999999</v>
      </c>
      <c r="N737" t="inlineStr">
        <is>
          <t>BEBIDAS</t>
        </is>
      </c>
      <c r="O737" t="inlineStr">
        <is>
          <t>05/2026</t>
        </is>
      </c>
    </row>
    <row r="738">
      <c r="A738" t="n">
        <v>231364</v>
      </c>
      <c r="B738" t="n">
        <v>128</v>
      </c>
      <c r="C738" t="inlineStr">
        <is>
          <t>Love Cabaret</t>
        </is>
      </c>
      <c r="D738" t="inlineStr">
        <is>
          <t>ZAHIL IMPORTADORA LTDA</t>
        </is>
      </c>
      <c r="E738" t="inlineStr">
        <is>
          <t>269296</t>
        </is>
      </c>
      <c r="F738" s="555" t="n">
        <v>46147</v>
      </c>
      <c r="G738" t="n">
        <v>27858</v>
      </c>
      <c r="H738" t="inlineStr">
        <is>
          <t>VINHO ROSE CHATEAU DE JAU / LE JAJA DE JAU ROSÉ DE SYRAH PAYS D'OC IGP LANGUEDOC</t>
        </is>
      </c>
      <c r="I738" t="inlineStr">
        <is>
          <t>BEBIDAS</t>
        </is>
      </c>
      <c r="J738" t="n">
        <v>12</v>
      </c>
      <c r="K738" t="inlineStr">
        <is>
          <t>UN</t>
        </is>
      </c>
      <c r="L738" t="n">
        <v>811.2</v>
      </c>
      <c r="M738" t="n">
        <v>67.59999999999999</v>
      </c>
      <c r="N738" t="inlineStr">
        <is>
          <t>BEBIDAS</t>
        </is>
      </c>
      <c r="O738" t="inlineStr">
        <is>
          <t>05/2026</t>
        </is>
      </c>
    </row>
    <row r="739">
      <c r="A739" t="n">
        <v>231364</v>
      </c>
      <c r="B739" t="n">
        <v>128</v>
      </c>
      <c r="C739" t="inlineStr">
        <is>
          <t>Love Cabaret</t>
        </is>
      </c>
      <c r="D739" t="inlineStr">
        <is>
          <t>ZAHIL IMPORTADORA LTDA</t>
        </is>
      </c>
      <c r="E739" t="inlineStr">
        <is>
          <t>269296</t>
        </is>
      </c>
      <c r="F739" s="555" t="n">
        <v>46147</v>
      </c>
      <c r="G739" t="n">
        <v>17594</v>
      </c>
      <c r="H739" t="inlineStr">
        <is>
          <t>VINHO TINTO LE JAJA DE JAU DE SYRAH 750ML FRANCA</t>
        </is>
      </c>
      <c r="I739" t="inlineStr">
        <is>
          <t>BEBIDAS</t>
        </is>
      </c>
      <c r="J739" t="n">
        <v>6</v>
      </c>
      <c r="K739" t="inlineStr">
        <is>
          <t>GR</t>
        </is>
      </c>
      <c r="L739" t="n">
        <v>405.6</v>
      </c>
      <c r="M739" t="n">
        <v>67.59999999999999</v>
      </c>
      <c r="N739" t="inlineStr">
        <is>
          <t>BEBIDAS</t>
        </is>
      </c>
      <c r="O739" t="inlineStr">
        <is>
          <t>05/2026</t>
        </is>
      </c>
    </row>
    <row r="740">
      <c r="A740" t="n">
        <v>231363</v>
      </c>
      <c r="B740" t="n">
        <v>128</v>
      </c>
      <c r="C740" t="inlineStr">
        <is>
          <t>Love Cabaret</t>
        </is>
      </c>
      <c r="D740" t="inlineStr">
        <is>
          <t>DISTRIBUIDORA E IMPORTADORA IRMAOS AVELINO S.A</t>
        </is>
      </c>
      <c r="E740" t="inlineStr">
        <is>
          <t>472089</t>
        </is>
      </c>
      <c r="F740" s="555" t="n">
        <v>46148</v>
      </c>
      <c r="G740" t="n">
        <v>20936</v>
      </c>
      <c r="H740" t="inlineStr">
        <is>
          <t>CHOCOLATE AMARGO CALLEBAUT CALLETS 70,5% 2,01KG</t>
        </is>
      </c>
      <c r="I740" t="inlineStr">
        <is>
          <t>ALIMENTOS</t>
        </is>
      </c>
      <c r="J740" t="n">
        <v>1</v>
      </c>
      <c r="K740" t="inlineStr">
        <is>
          <t>UN</t>
        </is>
      </c>
      <c r="L740" t="n">
        <v>329.65</v>
      </c>
      <c r="M740" t="n">
        <v>329.65</v>
      </c>
      <c r="N740" t="inlineStr">
        <is>
          <t>ALIMENTOS</t>
        </is>
      </c>
      <c r="O740" t="inlineStr">
        <is>
          <t>05/2026</t>
        </is>
      </c>
    </row>
    <row r="741">
      <c r="A741" t="n">
        <v>231363</v>
      </c>
      <c r="B741" t="n">
        <v>128</v>
      </c>
      <c r="C741" t="inlineStr">
        <is>
          <t>Love Cabaret</t>
        </is>
      </c>
      <c r="D741" t="inlineStr">
        <is>
          <t>DISTRIBUIDORA E IMPORTADORA IRMAOS AVELINO S.A</t>
        </is>
      </c>
      <c r="E741" t="inlineStr">
        <is>
          <t>472089</t>
        </is>
      </c>
      <c r="F741" s="555" t="n">
        <v>46148</v>
      </c>
      <c r="G741" t="n">
        <v>19322</v>
      </c>
      <c r="H741" t="inlineStr">
        <is>
          <t>QUEIJO MUSSARELA SCALA KG</t>
        </is>
      </c>
      <c r="I741" t="inlineStr">
        <is>
          <t>ALIMENTOS</t>
        </is>
      </c>
      <c r="J741" t="n">
        <v>7.99</v>
      </c>
      <c r="K741" t="inlineStr">
        <is>
          <t>KG</t>
        </is>
      </c>
      <c r="L741" t="n">
        <v>415.96</v>
      </c>
      <c r="M741" t="n">
        <v>52.060075</v>
      </c>
      <c r="N741" t="inlineStr">
        <is>
          <t>ALIMENTOS</t>
        </is>
      </c>
      <c r="O741" t="inlineStr">
        <is>
          <t>05/2026</t>
        </is>
      </c>
    </row>
    <row r="742">
      <c r="A742" t="n">
        <v>231362</v>
      </c>
      <c r="B742" t="n">
        <v>128</v>
      </c>
      <c r="C742" t="inlineStr">
        <is>
          <t>Love Cabaret</t>
        </is>
      </c>
      <c r="D742" t="inlineStr">
        <is>
          <t>BATALHA FABRICA DE PAES LTDA</t>
        </is>
      </c>
      <c r="E742" t="inlineStr">
        <is>
          <t>11708</t>
        </is>
      </c>
      <c r="F742" s="555" t="n">
        <v>46146</v>
      </c>
      <c r="G742" t="n">
        <v>24556</v>
      </c>
      <c r="H742" t="inlineStr">
        <is>
          <t>PAO DE HAMBURGUER NA MASSA DE BRIOCHE PINCELADO CAIXA C/72 UN 18 PACOTES X 4 UN COD 111</t>
        </is>
      </c>
      <c r="I742" t="inlineStr">
        <is>
          <t>ALIMENTOS</t>
        </is>
      </c>
      <c r="J742" t="n">
        <v>2</v>
      </c>
      <c r="K742" t="inlineStr">
        <is>
          <t>CX</t>
        </is>
      </c>
      <c r="L742" t="n">
        <v>331.2</v>
      </c>
      <c r="M742" t="n">
        <v>165.6</v>
      </c>
      <c r="N742" t="inlineStr">
        <is>
          <t>ALIMENTOS</t>
        </is>
      </c>
      <c r="O742" t="inlineStr">
        <is>
          <t>05/2026</t>
        </is>
      </c>
    </row>
    <row r="743">
      <c r="A743" t="n">
        <v>231361</v>
      </c>
      <c r="B743" t="n">
        <v>128</v>
      </c>
      <c r="C743" t="inlineStr">
        <is>
          <t>Love Cabaret</t>
        </is>
      </c>
      <c r="D743" t="inlineStr">
        <is>
          <t>CG FOOD´S DISTRIBUIDORA DE ALIMENTOS LTDA</t>
        </is>
      </c>
      <c r="E743" t="inlineStr">
        <is>
          <t>187924</t>
        </is>
      </c>
      <c r="F743" s="555" t="n">
        <v>46148</v>
      </c>
      <c r="G743" t="n">
        <v>20590</v>
      </c>
      <c r="H743" t="inlineStr">
        <is>
          <t>TOMATE PELADO ARCOBELLO 2,55KG</t>
        </is>
      </c>
      <c r="I743" t="inlineStr">
        <is>
          <t>ALIMENTOS</t>
        </is>
      </c>
      <c r="J743" t="n">
        <v>6</v>
      </c>
      <c r="K743" t="inlineStr">
        <is>
          <t>UN</t>
        </is>
      </c>
      <c r="L743" t="n">
        <v>191.4</v>
      </c>
      <c r="M743" t="n">
        <v>31.9</v>
      </c>
      <c r="N743" t="inlineStr">
        <is>
          <t>ALIMENTOS</t>
        </is>
      </c>
      <c r="O743" t="inlineStr">
        <is>
          <t>05/2026</t>
        </is>
      </c>
    </row>
    <row r="744">
      <c r="A744" t="n">
        <v>231360</v>
      </c>
      <c r="B744" t="n">
        <v>128</v>
      </c>
      <c r="C744" t="inlineStr">
        <is>
          <t>Love Cabaret</t>
        </is>
      </c>
      <c r="D744" t="inlineStr">
        <is>
          <t>PSSS LTDA</t>
        </is>
      </c>
      <c r="E744" t="inlineStr">
        <is>
          <t>3663</t>
        </is>
      </c>
      <c r="F744" s="555" t="n">
        <v>46148</v>
      </c>
      <c r="G744" t="n">
        <v>17418</v>
      </c>
      <c r="H744" t="inlineStr">
        <is>
          <t>PAPEL TOALHA BOBINA LUXO BIA PAPER C/6X20X200M C/6 ROLOS</t>
        </is>
      </c>
      <c r="I744" t="inlineStr">
        <is>
          <t>DESCARTAVEIS/HIGIENE E LIMPEZA</t>
        </is>
      </c>
      <c r="J744" t="n">
        <v>3</v>
      </c>
      <c r="K744" t="inlineStr">
        <is>
          <t>CX</t>
        </is>
      </c>
      <c r="L744" t="n">
        <v>176.7</v>
      </c>
      <c r="M744" t="n">
        <v>58.9</v>
      </c>
      <c r="N744" t="inlineStr">
        <is>
          <t xml:space="preserve">DESCARTAVEIS </t>
        </is>
      </c>
      <c r="O744" t="inlineStr">
        <is>
          <t>05/2026</t>
        </is>
      </c>
    </row>
    <row r="745">
      <c r="A745" t="n">
        <v>231360</v>
      </c>
      <c r="B745" t="n">
        <v>128</v>
      </c>
      <c r="C745" t="inlineStr">
        <is>
          <t>Love Cabaret</t>
        </is>
      </c>
      <c r="D745" t="inlineStr">
        <is>
          <t>PSSS LTDA</t>
        </is>
      </c>
      <c r="E745" t="inlineStr">
        <is>
          <t>3663</t>
        </is>
      </c>
      <c r="F745" s="555" t="n">
        <v>46148</v>
      </c>
      <c r="G745" t="n">
        <v>17437</v>
      </c>
      <c r="H745" t="inlineStr">
        <is>
          <t>SACO ALVEJADO BRANCO 45X65 UN</t>
        </is>
      </c>
      <c r="I745" t="inlineStr">
        <is>
          <t>DESCARTAVEIS/HIGIENE E LIMPEZA</t>
        </is>
      </c>
      <c r="J745" t="n">
        <v>40</v>
      </c>
      <c r="K745" t="inlineStr">
        <is>
          <t>UN</t>
        </is>
      </c>
      <c r="L745" t="n">
        <v>92</v>
      </c>
      <c r="M745" t="n">
        <v>2.3</v>
      </c>
      <c r="N745" t="inlineStr">
        <is>
          <t xml:space="preserve">DESCARTAVEIS </t>
        </is>
      </c>
      <c r="O745" t="inlineStr">
        <is>
          <t>05/2026</t>
        </is>
      </c>
    </row>
    <row r="746">
      <c r="A746" t="n">
        <v>231360</v>
      </c>
      <c r="B746" t="n">
        <v>128</v>
      </c>
      <c r="C746" t="inlineStr">
        <is>
          <t>Love Cabaret</t>
        </is>
      </c>
      <c r="D746" t="inlineStr">
        <is>
          <t>PSSS LTDA</t>
        </is>
      </c>
      <c r="E746" t="inlineStr">
        <is>
          <t>3663</t>
        </is>
      </c>
      <c r="F746" s="555" t="n">
        <v>46148</v>
      </c>
      <c r="G746" t="n">
        <v>28880</v>
      </c>
      <c r="H746" t="inlineStr">
        <is>
          <t>PAPEL TOALHA INTERFOLHA NOBRE PAPER FOLHA DUPLA  2000 FOLHAS</t>
        </is>
      </c>
      <c r="J746" t="n">
        <v>3</v>
      </c>
      <c r="K746" t="inlineStr">
        <is>
          <t>CX</t>
        </is>
      </c>
      <c r="L746" t="n">
        <v>255</v>
      </c>
      <c r="M746" t="n">
        <v>85</v>
      </c>
      <c r="N746" t="inlineStr">
        <is>
          <t xml:space="preserve">DESCARTAVEIS </t>
        </is>
      </c>
      <c r="O746" t="inlineStr">
        <is>
          <t>05/2026</t>
        </is>
      </c>
    </row>
    <row r="747">
      <c r="A747" t="n">
        <v>231359</v>
      </c>
      <c r="B747" t="n">
        <v>128</v>
      </c>
      <c r="C747" t="inlineStr">
        <is>
          <t>Love Cabaret</t>
        </is>
      </c>
      <c r="D747" t="inlineStr">
        <is>
          <t>ZAHIL IMPORTADORA LTDA</t>
        </is>
      </c>
      <c r="E747" t="inlineStr">
        <is>
          <t>269296</t>
        </is>
      </c>
      <c r="F747" s="555" t="n">
        <v>46147</v>
      </c>
      <c r="G747" t="n">
        <v>27858</v>
      </c>
      <c r="H747" t="inlineStr">
        <is>
          <t>VINHO ROSE CHATEAU DE JAU / LE JAJA DE JAU ROSÉ DE SYRAH PAYS D'OC IGP LANGUEDOC</t>
        </is>
      </c>
      <c r="I747" t="inlineStr">
        <is>
          <t>BEBIDAS</t>
        </is>
      </c>
      <c r="J747" t="n">
        <v>12</v>
      </c>
      <c r="K747" t="inlineStr">
        <is>
          <t>UN</t>
        </is>
      </c>
      <c r="L747" t="n">
        <v>811.2</v>
      </c>
      <c r="M747" t="n">
        <v>67.59999999999999</v>
      </c>
      <c r="N747" t="inlineStr">
        <is>
          <t>BEBIDAS</t>
        </is>
      </c>
      <c r="O747" t="inlineStr">
        <is>
          <t>05/2026</t>
        </is>
      </c>
    </row>
    <row r="748">
      <c r="A748" t="n">
        <v>231359</v>
      </c>
      <c r="B748" t="n">
        <v>128</v>
      </c>
      <c r="C748" t="inlineStr">
        <is>
          <t>Love Cabaret</t>
        </is>
      </c>
      <c r="D748" t="inlineStr">
        <is>
          <t>ZAHIL IMPORTADORA LTDA</t>
        </is>
      </c>
      <c r="E748" t="inlineStr">
        <is>
          <t>269296</t>
        </is>
      </c>
      <c r="F748" s="555" t="n">
        <v>46147</v>
      </c>
      <c r="G748" t="n">
        <v>17794</v>
      </c>
      <c r="H748" t="inlineStr">
        <is>
          <t>VINHO BRANCO JAJA DE JAU SAUVIGNON BLANC 750ML</t>
        </is>
      </c>
      <c r="I748" t="inlineStr">
        <is>
          <t>BEBIDAS</t>
        </is>
      </c>
      <c r="J748" t="n">
        <v>12</v>
      </c>
      <c r="K748" t="inlineStr">
        <is>
          <t>GR</t>
        </is>
      </c>
      <c r="L748" t="n">
        <v>811.2</v>
      </c>
      <c r="M748" t="n">
        <v>67.59999999999999</v>
      </c>
      <c r="N748" t="inlineStr">
        <is>
          <t>BEBIDAS</t>
        </is>
      </c>
      <c r="O748" t="inlineStr">
        <is>
          <t>05/2026</t>
        </is>
      </c>
    </row>
    <row r="749">
      <c r="A749" t="n">
        <v>231359</v>
      </c>
      <c r="B749" t="n">
        <v>128</v>
      </c>
      <c r="C749" t="inlineStr">
        <is>
          <t>Love Cabaret</t>
        </is>
      </c>
      <c r="D749" t="inlineStr">
        <is>
          <t>ZAHIL IMPORTADORA LTDA</t>
        </is>
      </c>
      <c r="E749" t="inlineStr">
        <is>
          <t>269296</t>
        </is>
      </c>
      <c r="F749" s="555" t="n">
        <v>46147</v>
      </c>
      <c r="G749" t="n">
        <v>17594</v>
      </c>
      <c r="H749" t="inlineStr">
        <is>
          <t>VINHO TINTO LE JAJA DE JAU DE SYRAH 750ML FRANCA</t>
        </is>
      </c>
      <c r="I749" t="inlineStr">
        <is>
          <t>BEBIDAS</t>
        </is>
      </c>
      <c r="J749" t="n">
        <v>6</v>
      </c>
      <c r="K749" t="inlineStr">
        <is>
          <t>GR</t>
        </is>
      </c>
      <c r="L749" t="n">
        <v>405.6</v>
      </c>
      <c r="M749" t="n">
        <v>67.59999999999999</v>
      </c>
      <c r="N749" t="inlineStr">
        <is>
          <t>BEBIDAS</t>
        </is>
      </c>
      <c r="O749" t="inlineStr">
        <is>
          <t>05/2026</t>
        </is>
      </c>
    </row>
    <row r="750">
      <c r="A750" t="n">
        <v>231358</v>
      </c>
      <c r="B750" t="n">
        <v>128</v>
      </c>
      <c r="C750" t="inlineStr">
        <is>
          <t>Love Cabaret</t>
        </is>
      </c>
      <c r="D750" t="inlineStr">
        <is>
          <t>GCT COMERCIO DE PRODUTOS ALIMENTICIOS LTDA</t>
        </is>
      </c>
      <c r="E750" t="inlineStr">
        <is>
          <t>11477</t>
        </is>
      </c>
      <c r="F750" s="555" t="n">
        <v>46147</v>
      </c>
      <c r="G750" t="n">
        <v>27340</v>
      </c>
      <c r="H750" t="inlineStr">
        <is>
          <t>GELO RETANGULO 50X65MM C/25 UN YCECODE</t>
        </is>
      </c>
      <c r="I750" t="inlineStr">
        <is>
          <t>BEBIDAS</t>
        </is>
      </c>
      <c r="J750" t="n">
        <v>15</v>
      </c>
      <c r="K750" t="inlineStr">
        <is>
          <t>PC</t>
        </is>
      </c>
      <c r="L750" t="n">
        <v>804.3</v>
      </c>
      <c r="M750" t="n">
        <v>53.62</v>
      </c>
      <c r="N750" t="inlineStr">
        <is>
          <t>BEBIDAS</t>
        </is>
      </c>
      <c r="O750" t="inlineStr">
        <is>
          <t>05/2026</t>
        </is>
      </c>
    </row>
    <row r="751">
      <c r="A751" t="n">
        <v>231357</v>
      </c>
      <c r="B751" t="n">
        <v>128</v>
      </c>
      <c r="C751" t="inlineStr">
        <is>
          <t>Love Cabaret</t>
        </is>
      </c>
      <c r="D751" t="inlineStr">
        <is>
          <t>PIRAMIDES COMERCIO DE AGUAS MINEIRAIS E BEBIDAS EM GERAL LTDA</t>
        </is>
      </c>
      <c r="E751" t="inlineStr">
        <is>
          <t>159408</t>
        </is>
      </c>
      <c r="F751" s="555" t="n">
        <v>46147</v>
      </c>
      <c r="G751" t="n">
        <v>17958</v>
      </c>
      <c r="H751" t="inlineStr">
        <is>
          <t>AGUA MINERAL SEM GAS LINDOIA PREMIUM  310ML C/12</t>
        </is>
      </c>
      <c r="I751" t="inlineStr">
        <is>
          <t>BEBIDAS</t>
        </is>
      </c>
      <c r="J751" t="n">
        <v>13</v>
      </c>
      <c r="K751" t="inlineStr">
        <is>
          <t>PC</t>
        </is>
      </c>
      <c r="L751" t="n">
        <v>215.41</v>
      </c>
      <c r="M751" t="n">
        <v>16.57</v>
      </c>
      <c r="N751" t="inlineStr">
        <is>
          <t>BEBIDAS</t>
        </is>
      </c>
      <c r="O751" t="inlineStr">
        <is>
          <t>05/2026</t>
        </is>
      </c>
    </row>
    <row r="752">
      <c r="A752" t="n">
        <v>231356</v>
      </c>
      <c r="B752" t="n">
        <v>128</v>
      </c>
      <c r="C752" t="inlineStr">
        <is>
          <t>Love Cabaret</t>
        </is>
      </c>
      <c r="D752" t="inlineStr">
        <is>
          <t>ALLIMENTARI COMERCIO DE PRODUTOS ALIMENTICIOS E SERVICOS LTDA</t>
        </is>
      </c>
      <c r="E752" t="inlineStr">
        <is>
          <t>40203</t>
        </is>
      </c>
      <c r="F752" s="555" t="n">
        <v>46143</v>
      </c>
      <c r="G752" t="n">
        <v>19857</v>
      </c>
      <c r="H752" t="inlineStr">
        <is>
          <t>ACIDO CITRICO KG</t>
        </is>
      </c>
      <c r="I752" t="inlineStr">
        <is>
          <t>ALIMENTOS</t>
        </is>
      </c>
      <c r="J752" t="n">
        <v>1</v>
      </c>
      <c r="K752" t="inlineStr">
        <is>
          <t>KG</t>
        </is>
      </c>
      <c r="L752" t="n">
        <v>55.25</v>
      </c>
      <c r="M752" t="n">
        <v>55.25</v>
      </c>
      <c r="N752" t="inlineStr">
        <is>
          <t>ALIMENTOS - 04/2026</t>
        </is>
      </c>
      <c r="O752" t="inlineStr">
        <is>
          <t>05/2026</t>
        </is>
      </c>
    </row>
    <row r="753">
      <c r="A753" t="n">
        <v>231356</v>
      </c>
      <c r="B753" t="n">
        <v>128</v>
      </c>
      <c r="C753" t="inlineStr">
        <is>
          <t>Love Cabaret</t>
        </is>
      </c>
      <c r="D753" t="inlineStr">
        <is>
          <t>ALLIMENTARI COMERCIO DE PRODUTOS ALIMENTICIOS E SERVICOS LTDA</t>
        </is>
      </c>
      <c r="E753" t="inlineStr">
        <is>
          <t>40203</t>
        </is>
      </c>
      <c r="F753" s="555" t="n">
        <v>46143</v>
      </c>
      <c r="G753" t="n">
        <v>23992</v>
      </c>
      <c r="H753" t="inlineStr">
        <is>
          <t>ACIDO MALICO KG</t>
        </is>
      </c>
      <c r="I753" t="inlineStr">
        <is>
          <t>ALIMENTOS</t>
        </is>
      </c>
      <c r="J753" t="n">
        <v>1</v>
      </c>
      <c r="K753" t="inlineStr">
        <is>
          <t>PC</t>
        </is>
      </c>
      <c r="L753" t="n">
        <v>66.23</v>
      </c>
      <c r="M753" t="n">
        <v>66.23</v>
      </c>
      <c r="N753" t="inlineStr">
        <is>
          <t>ALIMENTOS - 04/2026</t>
        </is>
      </c>
      <c r="O753" t="inlineStr">
        <is>
          <t>05/2026</t>
        </is>
      </c>
    </row>
    <row r="754">
      <c r="A754" t="n">
        <v>231356</v>
      </c>
      <c r="B754" t="n">
        <v>128</v>
      </c>
      <c r="C754" t="inlineStr">
        <is>
          <t>Love Cabaret</t>
        </is>
      </c>
      <c r="D754" t="inlineStr">
        <is>
          <t>ALLIMENTARI COMERCIO DE PRODUTOS ALIMENTICIOS E SERVICOS LTDA</t>
        </is>
      </c>
      <c r="E754" t="inlineStr">
        <is>
          <t>40203</t>
        </is>
      </c>
      <c r="F754" s="555" t="n">
        <v>46143</v>
      </c>
      <c r="G754" t="n">
        <v>24676</v>
      </c>
      <c r="H754" t="inlineStr">
        <is>
          <t>ACIDO ASCORBICO C/1KG</t>
        </is>
      </c>
      <c r="I754" t="inlineStr">
        <is>
          <t>ALIMENTOS</t>
        </is>
      </c>
      <c r="J754" t="n">
        <v>1</v>
      </c>
      <c r="K754" t="inlineStr">
        <is>
          <t>KG</t>
        </is>
      </c>
      <c r="L754" t="n">
        <v>55.25</v>
      </c>
      <c r="M754" t="n">
        <v>55.25</v>
      </c>
      <c r="N754" t="inlineStr">
        <is>
          <t>ALIMENTOS - 04/2026</t>
        </is>
      </c>
      <c r="O754" t="inlineStr">
        <is>
          <t>05/2026</t>
        </is>
      </c>
    </row>
    <row r="755">
      <c r="A755" t="n">
        <v>231356</v>
      </c>
      <c r="B755" t="n">
        <v>128</v>
      </c>
      <c r="C755" t="inlineStr">
        <is>
          <t>Love Cabaret</t>
        </is>
      </c>
      <c r="D755" t="inlineStr">
        <is>
          <t>ALLIMENTARI COMERCIO DE PRODUTOS ALIMENTICIOS E SERVICOS LTDA</t>
        </is>
      </c>
      <c r="E755" t="inlineStr">
        <is>
          <t>40203</t>
        </is>
      </c>
      <c r="F755" s="555" t="n">
        <v>46143</v>
      </c>
      <c r="G755" t="n">
        <v>25282</v>
      </c>
      <c r="H755" t="inlineStr">
        <is>
          <t>FRUTOSE CRISTAL KG</t>
        </is>
      </c>
      <c r="I755" t="inlineStr">
        <is>
          <t>ALIMENTOS</t>
        </is>
      </c>
      <c r="J755" t="n">
        <v>1</v>
      </c>
      <c r="K755" t="inlineStr">
        <is>
          <t>PC</t>
        </is>
      </c>
      <c r="L755" t="n">
        <v>45.25</v>
      </c>
      <c r="M755" t="n">
        <v>45.25</v>
      </c>
      <c r="N755" t="inlineStr">
        <is>
          <t>ALIMENTOS - 04/2026</t>
        </is>
      </c>
      <c r="O755" t="inlineStr">
        <is>
          <t>05/2026</t>
        </is>
      </c>
    </row>
    <row r="756">
      <c r="A756" t="n">
        <v>231355</v>
      </c>
      <c r="B756" t="n">
        <v>128</v>
      </c>
      <c r="C756" t="inlineStr">
        <is>
          <t>Love Cabaret</t>
        </is>
      </c>
      <c r="D756" t="inlineStr">
        <is>
          <t xml:space="preserve">LATICINIOS FIOR DITALIA LTDA </t>
        </is>
      </c>
      <c r="E756" t="inlineStr">
        <is>
          <t>44237</t>
        </is>
      </c>
      <c r="F756" s="555" t="n">
        <v>46149</v>
      </c>
      <c r="G756" t="n">
        <v>25288</v>
      </c>
      <c r="H756" t="inlineStr">
        <is>
          <t>BURRATA 110G C/5 DE 550 GR UN</t>
        </is>
      </c>
      <c r="I756" t="inlineStr">
        <is>
          <t>ALIMENTOS</t>
        </is>
      </c>
      <c r="J756" t="n">
        <v>4</v>
      </c>
      <c r="K756" t="inlineStr">
        <is>
          <t>UN</t>
        </is>
      </c>
      <c r="L756" t="n">
        <v>261.4</v>
      </c>
      <c r="M756" t="n">
        <v>65.34999999999999</v>
      </c>
      <c r="N756" t="inlineStr">
        <is>
          <t>ALIMENTOS</t>
        </is>
      </c>
      <c r="O756" t="inlineStr">
        <is>
          <t>05/2026</t>
        </is>
      </c>
    </row>
    <row r="757">
      <c r="A757" t="n">
        <v>231354</v>
      </c>
      <c r="B757" t="n">
        <v>128</v>
      </c>
      <c r="C757" t="inlineStr">
        <is>
          <t>Love Cabaret</t>
        </is>
      </c>
      <c r="D757" t="inlineStr">
        <is>
          <t>AURORA ALVORADA ESTACIONAMENTO E LANCHONETE LTDA</t>
        </is>
      </c>
      <c r="E757" t="inlineStr">
        <is>
          <t>40177</t>
        </is>
      </c>
      <c r="F757" s="555" t="n">
        <v>46153</v>
      </c>
      <c r="G757" t="n">
        <v>24674</v>
      </c>
      <c r="H757" t="inlineStr">
        <is>
          <t>MINI PAO FRANCES KG</t>
        </is>
      </c>
      <c r="I757" t="inlineStr">
        <is>
          <t>ALIMENTOS</t>
        </is>
      </c>
      <c r="J757" t="n">
        <v>12.98</v>
      </c>
      <c r="K757" t="inlineStr">
        <is>
          <t>KG</t>
        </is>
      </c>
      <c r="L757" t="n">
        <v>291.94</v>
      </c>
      <c r="M757" t="n">
        <v>22.491525</v>
      </c>
      <c r="N757" t="inlineStr">
        <is>
          <t>ALIMENTOS</t>
        </is>
      </c>
      <c r="O757" t="inlineStr">
        <is>
          <t>05/2026</t>
        </is>
      </c>
    </row>
    <row r="758">
      <c r="A758" t="n">
        <v>231353</v>
      </c>
      <c r="B758" t="n">
        <v>128</v>
      </c>
      <c r="C758" t="inlineStr">
        <is>
          <t>Love Cabaret</t>
        </is>
      </c>
      <c r="D758" t="inlineStr">
        <is>
          <t>AURORA ALVORADA ESTACIONAMENTO E LANCHONETE LTDA</t>
        </is>
      </c>
      <c r="E758" t="inlineStr">
        <is>
          <t>40154</t>
        </is>
      </c>
      <c r="F758" s="555" t="n">
        <v>46147</v>
      </c>
      <c r="G758" t="n">
        <v>24674</v>
      </c>
      <c r="H758" t="inlineStr">
        <is>
          <t>MINI PAO FRANCES KG</t>
        </is>
      </c>
      <c r="I758" t="inlineStr">
        <is>
          <t>ALIMENTOS</t>
        </is>
      </c>
      <c r="J758" t="n">
        <v>12.58</v>
      </c>
      <c r="K758" t="inlineStr">
        <is>
          <t>KG</t>
        </is>
      </c>
      <c r="L758" t="n">
        <v>283.05</v>
      </c>
      <c r="M758" t="n">
        <v>22.5</v>
      </c>
      <c r="N758" t="inlineStr">
        <is>
          <t>ALIMENTOS</t>
        </is>
      </c>
      <c r="O758" t="inlineStr">
        <is>
          <t>05/2026</t>
        </is>
      </c>
    </row>
    <row r="759">
      <c r="A759" t="n">
        <v>231352</v>
      </c>
      <c r="B759" t="n">
        <v>128</v>
      </c>
      <c r="C759" t="inlineStr">
        <is>
          <t>Love Cabaret</t>
        </is>
      </c>
      <c r="D759" t="inlineStr">
        <is>
          <t xml:space="preserve">HNK BR INDUSTRIA DE BEBIDAS </t>
        </is>
      </c>
      <c r="E759" t="inlineStr">
        <is>
          <t>210651</t>
        </is>
      </c>
      <c r="F759" s="555" t="n">
        <v>46146</v>
      </c>
      <c r="G759" t="n">
        <v>24138</v>
      </c>
      <c r="H759" t="inlineStr">
        <is>
          <t>CERVEJA HEINEKEN LONG NECK 330ML C/24</t>
        </is>
      </c>
      <c r="I759" t="inlineStr">
        <is>
          <t>BEBIDAS</t>
        </is>
      </c>
      <c r="J759" t="n">
        <v>30</v>
      </c>
      <c r="K759" t="inlineStr">
        <is>
          <t>PC</t>
        </is>
      </c>
      <c r="L759" t="n">
        <v>6146.1</v>
      </c>
      <c r="M759" t="n">
        <v>204.87</v>
      </c>
      <c r="N759" t="inlineStr">
        <is>
          <t>BEBIDAS</t>
        </is>
      </c>
      <c r="O759" t="inlineStr">
        <is>
          <t>05/2026</t>
        </is>
      </c>
    </row>
    <row r="760">
      <c r="A760" t="n">
        <v>231352</v>
      </c>
      <c r="B760" t="n">
        <v>128</v>
      </c>
      <c r="C760" t="inlineStr">
        <is>
          <t>Love Cabaret</t>
        </is>
      </c>
      <c r="D760" t="inlineStr">
        <is>
          <t xml:space="preserve">HNK BR INDUSTRIA DE BEBIDAS </t>
        </is>
      </c>
      <c r="E760" t="inlineStr">
        <is>
          <t>210651</t>
        </is>
      </c>
      <c r="F760" s="555" t="n">
        <v>46146</v>
      </c>
      <c r="G760" t="n">
        <v>24529</v>
      </c>
      <c r="H760" t="inlineStr">
        <is>
          <t>REFRIGERANTE LIMAO FYS 350ML C/12</t>
        </is>
      </c>
      <c r="I760" t="inlineStr">
        <is>
          <t>BEBIDAS</t>
        </is>
      </c>
      <c r="J760" t="n">
        <v>4</v>
      </c>
      <c r="K760" t="inlineStr">
        <is>
          <t>PC</t>
        </is>
      </c>
      <c r="L760" t="n">
        <v>179.92</v>
      </c>
      <c r="M760" t="n">
        <v>44.98</v>
      </c>
      <c r="N760" t="inlineStr">
        <is>
          <t>BEBIDAS</t>
        </is>
      </c>
      <c r="O760" t="inlineStr">
        <is>
          <t>05/2026</t>
        </is>
      </c>
    </row>
    <row r="761">
      <c r="A761" t="n">
        <v>231352</v>
      </c>
      <c r="B761" t="n">
        <v>128</v>
      </c>
      <c r="C761" t="inlineStr">
        <is>
          <t>Love Cabaret</t>
        </is>
      </c>
      <c r="D761" t="inlineStr">
        <is>
          <t xml:space="preserve">HNK BR INDUSTRIA DE BEBIDAS </t>
        </is>
      </c>
      <c r="E761" t="inlineStr">
        <is>
          <t>210651</t>
        </is>
      </c>
      <c r="F761" s="555" t="n">
        <v>46146</v>
      </c>
      <c r="G761" t="n">
        <v>18554</v>
      </c>
      <c r="H761" t="inlineStr">
        <is>
          <t>CERVEJA LAGUNITAS IPA 355ML C/12</t>
        </is>
      </c>
      <c r="I761" t="inlineStr">
        <is>
          <t>BEBIDAS</t>
        </is>
      </c>
      <c r="J761" t="n">
        <v>6</v>
      </c>
      <c r="K761" t="inlineStr">
        <is>
          <t>PC</t>
        </is>
      </c>
      <c r="L761" t="n">
        <v>903.9</v>
      </c>
      <c r="M761" t="n">
        <v>150.65</v>
      </c>
      <c r="N761" t="inlineStr">
        <is>
          <t>BEBIDAS</t>
        </is>
      </c>
      <c r="O761" t="inlineStr">
        <is>
          <t>05/2026</t>
        </is>
      </c>
    </row>
    <row r="762">
      <c r="A762" t="n">
        <v>231352</v>
      </c>
      <c r="B762" t="n">
        <v>128</v>
      </c>
      <c r="C762" t="inlineStr">
        <is>
          <t>Love Cabaret</t>
        </is>
      </c>
      <c r="D762" t="inlineStr">
        <is>
          <t xml:space="preserve">HNK BR INDUSTRIA DE BEBIDAS </t>
        </is>
      </c>
      <c r="E762" t="inlineStr">
        <is>
          <t>210651</t>
        </is>
      </c>
      <c r="F762" s="555" t="n">
        <v>46146</v>
      </c>
      <c r="G762" t="n">
        <v>18562</v>
      </c>
      <c r="H762" t="inlineStr">
        <is>
          <t>CERVEJA HEINEKEN ZERO LONG NECK 330ML C/24</t>
        </is>
      </c>
      <c r="I762" t="inlineStr">
        <is>
          <t>BEBIDAS</t>
        </is>
      </c>
      <c r="J762" t="n">
        <v>6</v>
      </c>
      <c r="K762" t="inlineStr">
        <is>
          <t>PC</t>
        </is>
      </c>
      <c r="L762" t="n">
        <v>1260.66</v>
      </c>
      <c r="M762" t="n">
        <v>210.11</v>
      </c>
      <c r="N762" t="inlineStr">
        <is>
          <t>BEBIDAS</t>
        </is>
      </c>
      <c r="O762" t="inlineStr">
        <is>
          <t>05/2026</t>
        </is>
      </c>
    </row>
    <row r="763">
      <c r="A763" t="n">
        <v>231352</v>
      </c>
      <c r="B763" t="n">
        <v>128</v>
      </c>
      <c r="C763" t="inlineStr">
        <is>
          <t>Love Cabaret</t>
        </is>
      </c>
      <c r="D763" t="inlineStr">
        <is>
          <t xml:space="preserve">HNK BR INDUSTRIA DE BEBIDAS </t>
        </is>
      </c>
      <c r="E763" t="inlineStr">
        <is>
          <t>210651</t>
        </is>
      </c>
      <c r="F763" s="555" t="n">
        <v>46146</v>
      </c>
      <c r="G763" t="n">
        <v>24561</v>
      </c>
      <c r="H763" t="inlineStr">
        <is>
          <t xml:space="preserve">REFRIGERANTE GUARANA FYS 350ML C/12 </t>
        </is>
      </c>
      <c r="I763" t="inlineStr">
        <is>
          <t>BEBIDAS</t>
        </is>
      </c>
      <c r="J763" t="n">
        <v>4</v>
      </c>
      <c r="K763" t="inlineStr">
        <is>
          <t>PC</t>
        </is>
      </c>
      <c r="L763" t="n">
        <v>180.64</v>
      </c>
      <c r="M763" t="n">
        <v>45.16</v>
      </c>
      <c r="N763" t="inlineStr">
        <is>
          <t>BEBIDAS</t>
        </is>
      </c>
      <c r="O763" t="inlineStr">
        <is>
          <t>05/2026</t>
        </is>
      </c>
    </row>
    <row r="764">
      <c r="A764" t="n">
        <v>231352</v>
      </c>
      <c r="B764" t="n">
        <v>128</v>
      </c>
      <c r="C764" t="inlineStr">
        <is>
          <t>Love Cabaret</t>
        </is>
      </c>
      <c r="D764" t="inlineStr">
        <is>
          <t xml:space="preserve">HNK BR INDUSTRIA DE BEBIDAS </t>
        </is>
      </c>
      <c r="E764" t="inlineStr">
        <is>
          <t>210651</t>
        </is>
      </c>
      <c r="F764" s="555" t="n">
        <v>46146</v>
      </c>
      <c r="G764" t="n">
        <v>18557</v>
      </c>
      <c r="H764" t="inlineStr">
        <is>
          <t>CERVEJA BLUE MOON BELGIAN WHITE 355ML C/24</t>
        </is>
      </c>
      <c r="I764" t="inlineStr">
        <is>
          <t>BEBIDAS</t>
        </is>
      </c>
      <c r="J764" t="n">
        <v>3</v>
      </c>
      <c r="K764" t="inlineStr">
        <is>
          <t>PC</t>
        </is>
      </c>
      <c r="L764" t="n">
        <v>905.4299999999999</v>
      </c>
      <c r="M764" t="n">
        <v>301.81</v>
      </c>
      <c r="N764" t="inlineStr">
        <is>
          <t>BEBIDAS</t>
        </is>
      </c>
      <c r="O764" t="inlineStr">
        <is>
          <t>05/2026</t>
        </is>
      </c>
    </row>
    <row r="765">
      <c r="A765" t="n">
        <v>231352</v>
      </c>
      <c r="B765" t="n">
        <v>128</v>
      </c>
      <c r="C765" t="inlineStr">
        <is>
          <t>Love Cabaret</t>
        </is>
      </c>
      <c r="D765" t="inlineStr">
        <is>
          <t xml:space="preserve">HNK BR INDUSTRIA DE BEBIDAS </t>
        </is>
      </c>
      <c r="E765" t="inlineStr">
        <is>
          <t>210651</t>
        </is>
      </c>
      <c r="F765" s="555" t="n">
        <v>46146</v>
      </c>
      <c r="G765" t="n">
        <v>26948</v>
      </c>
      <c r="H765" t="inlineStr">
        <is>
          <t>REFRIGERANTE LIMAO ZERO FYS 350ML C/12</t>
        </is>
      </c>
      <c r="I765" t="inlineStr">
        <is>
          <t>BEBIDAS</t>
        </is>
      </c>
      <c r="J765" t="n">
        <v>2</v>
      </c>
      <c r="K765" t="inlineStr">
        <is>
          <t>PC</t>
        </is>
      </c>
      <c r="L765" t="n">
        <v>89.95999999999999</v>
      </c>
      <c r="M765" t="n">
        <v>44.98</v>
      </c>
      <c r="N765" t="inlineStr">
        <is>
          <t>BEBIDAS</t>
        </is>
      </c>
      <c r="O765" t="inlineStr">
        <is>
          <t>05/2026</t>
        </is>
      </c>
    </row>
    <row r="766">
      <c r="A766" t="n">
        <v>229764</v>
      </c>
      <c r="B766" t="n">
        <v>128</v>
      </c>
      <c r="C766" t="inlineStr">
        <is>
          <t>Love Cabaret</t>
        </is>
      </c>
      <c r="D766" t="inlineStr">
        <is>
          <t>PIRAMIDES COMERCIO DE AGUAS MINEIRAIS E BEBIDAS EM GERAL LTDA</t>
        </is>
      </c>
      <c r="E766" t="inlineStr">
        <is>
          <t>158935</t>
        </is>
      </c>
      <c r="F766" s="555" t="n">
        <v>46144</v>
      </c>
      <c r="G766" t="n">
        <v>17958</v>
      </c>
      <c r="H766" t="inlineStr">
        <is>
          <t>AGUA MINERAL SEM GAS LINDOIA PREMIUM  310ML C/12</t>
        </is>
      </c>
      <c r="I766" t="inlineStr">
        <is>
          <t>BEBIDAS</t>
        </is>
      </c>
      <c r="J766" t="n">
        <v>15</v>
      </c>
      <c r="K766" t="inlineStr">
        <is>
          <t>PC</t>
        </is>
      </c>
      <c r="L766" t="n">
        <v>248.55</v>
      </c>
      <c r="M766" t="n">
        <v>16.57</v>
      </c>
      <c r="N766" t="inlineStr">
        <is>
          <t>BEBIDAS</t>
        </is>
      </c>
      <c r="O766" t="inlineStr">
        <is>
          <t>05/2026</t>
        </is>
      </c>
    </row>
    <row r="767">
      <c r="A767" t="n">
        <v>229763</v>
      </c>
      <c r="B767" t="n">
        <v>128</v>
      </c>
      <c r="C767" t="inlineStr">
        <is>
          <t>Love Cabaret</t>
        </is>
      </c>
      <c r="D767" t="inlineStr">
        <is>
          <t>GCT COMERCIO DE PRODUTOS ALIMENTICIOS LTDA</t>
        </is>
      </c>
      <c r="E767" t="inlineStr">
        <is>
          <t>11395</t>
        </is>
      </c>
      <c r="F767" s="555" t="n">
        <v>46143</v>
      </c>
      <c r="G767" t="n">
        <v>27340</v>
      </c>
      <c r="H767" t="inlineStr">
        <is>
          <t>GELO RETANGULO 50X65MM C/25 UN YCECODE</t>
        </is>
      </c>
      <c r="I767" t="inlineStr">
        <is>
          <t>BEBIDAS</t>
        </is>
      </c>
      <c r="J767" t="n">
        <v>10</v>
      </c>
      <c r="K767" t="inlineStr">
        <is>
          <t>PC</t>
        </is>
      </c>
      <c r="L767" t="n">
        <v>536.2</v>
      </c>
      <c r="M767" t="n">
        <v>53.62</v>
      </c>
      <c r="N767" t="inlineStr">
        <is>
          <t>BEBIDAS</t>
        </is>
      </c>
      <c r="O767" t="inlineStr">
        <is>
          <t>05/2026</t>
        </is>
      </c>
    </row>
    <row r="768">
      <c r="A768" t="n">
        <v>229512</v>
      </c>
      <c r="B768" t="n">
        <v>128</v>
      </c>
      <c r="C768" t="inlineStr">
        <is>
          <t>Love Cabaret</t>
        </is>
      </c>
      <c r="D768" t="inlineStr">
        <is>
          <t>KING COMERCIO E IMPORTACAO DE BEBIDAS LTDA</t>
        </is>
      </c>
      <c r="E768" t="inlineStr">
        <is>
          <t>126899</t>
        </is>
      </c>
      <c r="F768" s="555" t="n">
        <v>46143</v>
      </c>
      <c r="G768" t="n">
        <v>18359</v>
      </c>
      <c r="H768" t="inlineStr">
        <is>
          <t>GIN TANQUERAY 750ML</t>
        </is>
      </c>
      <c r="I768" t="inlineStr">
        <is>
          <t>BEBIDAS</t>
        </is>
      </c>
      <c r="J768" t="n">
        <v>24</v>
      </c>
      <c r="K768" t="inlineStr">
        <is>
          <t>GR</t>
        </is>
      </c>
      <c r="L768" t="n">
        <v>2277.6</v>
      </c>
      <c r="M768" t="n">
        <v>94.90000000000001</v>
      </c>
      <c r="N768" t="inlineStr">
        <is>
          <t>BEBIDAS</t>
        </is>
      </c>
      <c r="O768" t="inlineStr">
        <is>
          <t>05/2026</t>
        </is>
      </c>
    </row>
    <row r="769">
      <c r="A769" t="n">
        <v>229512</v>
      </c>
      <c r="B769" t="n">
        <v>128</v>
      </c>
      <c r="C769" t="inlineStr">
        <is>
          <t>Love Cabaret</t>
        </is>
      </c>
      <c r="D769" t="inlineStr">
        <is>
          <t>KING COMERCIO E IMPORTACAO DE BEBIDAS LTDA</t>
        </is>
      </c>
      <c r="E769" t="inlineStr">
        <is>
          <t>126899</t>
        </is>
      </c>
      <c r="F769" s="555" t="n">
        <v>46143</v>
      </c>
      <c r="G769" t="n">
        <v>18119</v>
      </c>
      <c r="H769" t="inlineStr">
        <is>
          <t>WHISKY JOHNNIE WALKER BLACK LABEL 1L</t>
        </is>
      </c>
      <c r="I769" t="inlineStr">
        <is>
          <t>BEBIDAS</t>
        </is>
      </c>
      <c r="J769" t="n">
        <v>6</v>
      </c>
      <c r="K769" t="inlineStr">
        <is>
          <t>GR</t>
        </is>
      </c>
      <c r="L769" t="n">
        <v>999.72</v>
      </c>
      <c r="M769" t="n">
        <v>166.62</v>
      </c>
      <c r="N769" t="inlineStr">
        <is>
          <t>BEBIDAS</t>
        </is>
      </c>
      <c r="O769" t="inlineStr">
        <is>
          <t>05/2026</t>
        </is>
      </c>
    </row>
    <row r="770">
      <c r="A770" t="n">
        <v>229512</v>
      </c>
      <c r="B770" t="n">
        <v>128</v>
      </c>
      <c r="C770" t="inlineStr">
        <is>
          <t>Love Cabaret</t>
        </is>
      </c>
      <c r="D770" t="inlineStr">
        <is>
          <t>KING COMERCIO E IMPORTACAO DE BEBIDAS LTDA</t>
        </is>
      </c>
      <c r="E770" t="inlineStr">
        <is>
          <t>126899</t>
        </is>
      </c>
      <c r="F770" s="555" t="n">
        <v>46143</v>
      </c>
      <c r="G770" t="n">
        <v>18179</v>
      </c>
      <c r="H770" t="inlineStr">
        <is>
          <t>VODKA KETEL ONE 1L</t>
        </is>
      </c>
      <c r="I770" t="inlineStr">
        <is>
          <t>BEBIDAS</t>
        </is>
      </c>
      <c r="J770" t="n">
        <v>12</v>
      </c>
      <c r="K770" t="inlineStr">
        <is>
          <t>GR</t>
        </is>
      </c>
      <c r="L770" t="n">
        <v>1396.8</v>
      </c>
      <c r="M770" t="n">
        <v>116.4</v>
      </c>
      <c r="N770" t="inlineStr">
        <is>
          <t>BEBIDAS</t>
        </is>
      </c>
      <c r="O770" t="inlineStr">
        <is>
          <t>05/2026</t>
        </is>
      </c>
    </row>
    <row r="771">
      <c r="A771" t="n">
        <v>228726</v>
      </c>
      <c r="B771" t="n">
        <v>128</v>
      </c>
      <c r="C771" t="inlineStr">
        <is>
          <t>Love Cabaret</t>
        </is>
      </c>
      <c r="D771" t="inlineStr">
        <is>
          <t>MERCADO PAGO.COM REPRESENTACOES LTDA</t>
        </is>
      </c>
      <c r="E771" t="inlineStr">
        <is>
          <t>136</t>
        </is>
      </c>
      <c r="F771" s="555" t="n">
        <v>46120</v>
      </c>
      <c r="G771" t="n">
        <v>26938</v>
      </c>
      <c r="H771" t="inlineStr">
        <is>
          <t>RADIO UHF 16 CANAIS COMUNICADOR FONE WALKTALK BF-777S C/10 UN</t>
        </is>
      </c>
      <c r="I771" t="inlineStr">
        <is>
          <t>UTENSILIOS</t>
        </is>
      </c>
      <c r="J771" t="n">
        <v>1</v>
      </c>
      <c r="K771" t="inlineStr">
        <is>
          <t>PC</t>
        </is>
      </c>
      <c r="L771" t="n">
        <v>428.85</v>
      </c>
      <c r="M771" t="n">
        <v>428.85</v>
      </c>
      <c r="N771" t="inlineStr">
        <is>
          <t>A VISTA</t>
        </is>
      </c>
      <c r="O771" t="inlineStr">
        <is>
          <t>04/2026</t>
        </is>
      </c>
    </row>
    <row r="772">
      <c r="A772" t="n">
        <v>228724</v>
      </c>
      <c r="B772" t="n">
        <v>128</v>
      </c>
      <c r="C772" t="inlineStr">
        <is>
          <t>Love Cabaret</t>
        </is>
      </c>
      <c r="D772" t="inlineStr">
        <is>
          <t>EMPORIO M&amp;L COMERCIO DE ALIM E BEBIDAS LTDA</t>
        </is>
      </c>
      <c r="E772" t="inlineStr">
        <is>
          <t>510588</t>
        </is>
      </c>
      <c r="F772" s="555" t="n">
        <v>46141</v>
      </c>
      <c r="G772" t="n">
        <v>23732</v>
      </c>
      <c r="H772" t="inlineStr">
        <is>
          <t>PRESUNTO COZIDO KG</t>
        </is>
      </c>
      <c r="I772" t="inlineStr">
        <is>
          <t>ALIMENTOS</t>
        </is>
      </c>
      <c r="J772" t="n">
        <v>3.6</v>
      </c>
      <c r="K772" t="inlineStr">
        <is>
          <t>N/A</t>
        </is>
      </c>
      <c r="L772" t="n">
        <v>107.32</v>
      </c>
      <c r="M772" t="n">
        <v>29.811111</v>
      </c>
      <c r="N772" t="inlineStr">
        <is>
          <t>ALIMENTOS</t>
        </is>
      </c>
      <c r="O772" t="inlineStr">
        <is>
          <t>04/2026</t>
        </is>
      </c>
    </row>
    <row r="773">
      <c r="A773" t="n">
        <v>228724</v>
      </c>
      <c r="B773" t="n">
        <v>128</v>
      </c>
      <c r="C773" t="inlineStr">
        <is>
          <t>Love Cabaret</t>
        </is>
      </c>
      <c r="D773" t="inlineStr">
        <is>
          <t>EMPORIO M&amp;L COMERCIO DE ALIM E BEBIDAS LTDA</t>
        </is>
      </c>
      <c r="E773" t="inlineStr">
        <is>
          <t>510588</t>
        </is>
      </c>
      <c r="F773" s="555" t="n">
        <v>46141</v>
      </c>
      <c r="G773" t="n">
        <v>20743</v>
      </c>
      <c r="H773" t="inlineStr">
        <is>
          <t>AZEITONA PRETA S/ CAROCO YGUARA 2KG</t>
        </is>
      </c>
      <c r="I773" t="inlineStr">
        <is>
          <t>ALIMENTOS</t>
        </is>
      </c>
      <c r="J773" t="n">
        <v>1</v>
      </c>
      <c r="K773" t="inlineStr">
        <is>
          <t>N/A</t>
        </is>
      </c>
      <c r="L773" t="n">
        <v>96.90000000000001</v>
      </c>
      <c r="M773" t="n">
        <v>96.90000000000001</v>
      </c>
      <c r="N773" t="inlineStr">
        <is>
          <t>ALIMENTOS</t>
        </is>
      </c>
      <c r="O773" t="inlineStr">
        <is>
          <t>04/2026</t>
        </is>
      </c>
    </row>
    <row r="774">
      <c r="A774" t="n">
        <v>228724</v>
      </c>
      <c r="B774" t="n">
        <v>128</v>
      </c>
      <c r="C774" t="inlineStr">
        <is>
          <t>Love Cabaret</t>
        </is>
      </c>
      <c r="D774" t="inlineStr">
        <is>
          <t>EMPORIO M&amp;L COMERCIO DE ALIM E BEBIDAS LTDA</t>
        </is>
      </c>
      <c r="E774" t="inlineStr">
        <is>
          <t>510588</t>
        </is>
      </c>
      <c r="F774" s="555" t="n">
        <v>46141</v>
      </c>
      <c r="G774" t="n">
        <v>20647</v>
      </c>
      <c r="H774" t="inlineStr">
        <is>
          <t>LICHIA EM CALDA BARAO LALI C/567G</t>
        </is>
      </c>
      <c r="I774" t="inlineStr">
        <is>
          <t>ALIMENTOS</t>
        </is>
      </c>
      <c r="J774" t="n">
        <v>7</v>
      </c>
      <c r="K774" t="inlineStr">
        <is>
          <t>N/A</t>
        </is>
      </c>
      <c r="L774" t="n">
        <v>143.85</v>
      </c>
      <c r="M774" t="n">
        <v>20.55</v>
      </c>
      <c r="N774" t="inlineStr">
        <is>
          <t>ALIMENTOS</t>
        </is>
      </c>
      <c r="O774" t="inlineStr">
        <is>
          <t>04/2026</t>
        </is>
      </c>
    </row>
    <row r="775">
      <c r="A775" t="n">
        <v>228724</v>
      </c>
      <c r="B775" t="n">
        <v>128</v>
      </c>
      <c r="C775" t="inlineStr">
        <is>
          <t>Love Cabaret</t>
        </is>
      </c>
      <c r="D775" t="inlineStr">
        <is>
          <t>EMPORIO M&amp;L COMERCIO DE ALIM E BEBIDAS LTDA</t>
        </is>
      </c>
      <c r="E775" t="inlineStr">
        <is>
          <t>510588</t>
        </is>
      </c>
      <c r="F775" s="555" t="n">
        <v>46141</v>
      </c>
      <c r="G775" t="n">
        <v>20242</v>
      </c>
      <c r="H775" t="inlineStr">
        <is>
          <t>FEIJAO CARIOCA CAMIL C/2KG</t>
        </is>
      </c>
      <c r="I775" t="inlineStr">
        <is>
          <t>ALIMENTOS</t>
        </is>
      </c>
      <c r="J775" t="n">
        <v>5</v>
      </c>
      <c r="K775" t="inlineStr">
        <is>
          <t>N/A</t>
        </is>
      </c>
      <c r="L775" t="n">
        <v>91.45</v>
      </c>
      <c r="M775" t="n">
        <v>18.29</v>
      </c>
      <c r="N775" t="inlineStr">
        <is>
          <t>ALIMENTOS</t>
        </is>
      </c>
      <c r="O775" t="inlineStr">
        <is>
          <t>04/2026</t>
        </is>
      </c>
    </row>
    <row r="776">
      <c r="A776" t="n">
        <v>228724</v>
      </c>
      <c r="B776" t="n">
        <v>128</v>
      </c>
      <c r="C776" t="inlineStr">
        <is>
          <t>Love Cabaret</t>
        </is>
      </c>
      <c r="D776" t="inlineStr">
        <is>
          <t>EMPORIO M&amp;L COMERCIO DE ALIM E BEBIDAS LTDA</t>
        </is>
      </c>
      <c r="E776" t="inlineStr">
        <is>
          <t>510588</t>
        </is>
      </c>
      <c r="F776" s="555" t="n">
        <v>46141</v>
      </c>
      <c r="G776" t="n">
        <v>20689</v>
      </c>
      <c r="H776" t="inlineStr">
        <is>
          <t>CREME DE LEITE FRESCO QUATA C/1,01LT</t>
        </is>
      </c>
      <c r="I776" t="inlineStr">
        <is>
          <t>ALIMENTOS</t>
        </is>
      </c>
      <c r="J776" t="n">
        <v>2</v>
      </c>
      <c r="K776" t="inlineStr">
        <is>
          <t>N/A</t>
        </is>
      </c>
      <c r="L776" t="n">
        <v>63.2</v>
      </c>
      <c r="M776" t="n">
        <v>31.6</v>
      </c>
      <c r="N776" t="inlineStr">
        <is>
          <t>ALIMENTOS</t>
        </is>
      </c>
      <c r="O776" t="inlineStr">
        <is>
          <t>04/2026</t>
        </is>
      </c>
    </row>
    <row r="777">
      <c r="A777" t="n">
        <v>228724</v>
      </c>
      <c r="B777" t="n">
        <v>128</v>
      </c>
      <c r="C777" t="inlineStr">
        <is>
          <t>Love Cabaret</t>
        </is>
      </c>
      <c r="D777" t="inlineStr">
        <is>
          <t>EMPORIO M&amp;L COMERCIO DE ALIM E BEBIDAS LTDA</t>
        </is>
      </c>
      <c r="E777" t="inlineStr">
        <is>
          <t>510588</t>
        </is>
      </c>
      <c r="F777" s="555" t="n">
        <v>46141</v>
      </c>
      <c r="G777" t="n">
        <v>20970</v>
      </c>
      <c r="H777" t="inlineStr">
        <is>
          <t>VINAGRE DE ALCOOL CASTELO 750ML UN</t>
        </is>
      </c>
      <c r="I777" t="inlineStr">
        <is>
          <t>ALIMENTOS</t>
        </is>
      </c>
      <c r="J777" t="n">
        <v>1</v>
      </c>
      <c r="K777" t="inlineStr">
        <is>
          <t>N/A</t>
        </is>
      </c>
      <c r="L777" t="n">
        <v>9.1</v>
      </c>
      <c r="M777" t="n">
        <v>9.1</v>
      </c>
      <c r="N777" t="inlineStr">
        <is>
          <t>ALIMENTOS</t>
        </is>
      </c>
      <c r="O777" t="inlineStr">
        <is>
          <t>04/2026</t>
        </is>
      </c>
    </row>
    <row r="778">
      <c r="A778" t="n">
        <v>228723</v>
      </c>
      <c r="B778" t="n">
        <v>128</v>
      </c>
      <c r="C778" t="inlineStr">
        <is>
          <t>Love Cabaret</t>
        </is>
      </c>
      <c r="D778" t="inlineStr">
        <is>
          <t>CECILIA TSUYACO ARAKI SILVA LTDA</t>
        </is>
      </c>
      <c r="E778" t="inlineStr">
        <is>
          <t>390251</t>
        </is>
      </c>
      <c r="F778" s="555" t="n">
        <v>46127</v>
      </c>
      <c r="G778" t="n">
        <v>19607</v>
      </c>
      <c r="H778" t="inlineStr">
        <is>
          <t>GENGIBRE KG</t>
        </is>
      </c>
      <c r="I778" t="inlineStr">
        <is>
          <t>ALIMENTOS</t>
        </is>
      </c>
      <c r="J778" t="n">
        <v>3</v>
      </c>
      <c r="K778" t="inlineStr">
        <is>
          <t>KG</t>
        </is>
      </c>
      <c r="L778" t="n">
        <v>31.5</v>
      </c>
      <c r="M778" t="n">
        <v>10.5</v>
      </c>
      <c r="N778" t="inlineStr">
        <is>
          <t>ALIMENTOS</t>
        </is>
      </c>
      <c r="O778" t="inlineStr">
        <is>
          <t>04/2026</t>
        </is>
      </c>
    </row>
    <row r="779">
      <c r="A779" t="n">
        <v>228723</v>
      </c>
      <c r="B779" t="n">
        <v>128</v>
      </c>
      <c r="C779" t="inlineStr">
        <is>
          <t>Love Cabaret</t>
        </is>
      </c>
      <c r="D779" t="inlineStr">
        <is>
          <t>CECILIA TSUYACO ARAKI SILVA LTDA</t>
        </is>
      </c>
      <c r="E779" t="inlineStr">
        <is>
          <t>390251</t>
        </is>
      </c>
      <c r="F779" s="555" t="n">
        <v>46127</v>
      </c>
      <c r="G779" t="n">
        <v>19589</v>
      </c>
      <c r="H779" t="inlineStr">
        <is>
          <t>PEPINO JAPONES KG</t>
        </is>
      </c>
      <c r="I779" t="inlineStr">
        <is>
          <t>ALIMENTOS</t>
        </is>
      </c>
      <c r="J779" t="n">
        <v>0.5</v>
      </c>
      <c r="K779" t="inlineStr">
        <is>
          <t>KG</t>
        </is>
      </c>
      <c r="L779" t="n">
        <v>4</v>
      </c>
      <c r="M779" t="n">
        <v>8</v>
      </c>
      <c r="N779" t="inlineStr">
        <is>
          <t>ALIMENTOS</t>
        </is>
      </c>
      <c r="O779" t="inlineStr">
        <is>
          <t>04/2026</t>
        </is>
      </c>
    </row>
    <row r="780">
      <c r="A780" t="n">
        <v>228723</v>
      </c>
      <c r="B780" t="n">
        <v>128</v>
      </c>
      <c r="C780" t="inlineStr">
        <is>
          <t>Love Cabaret</t>
        </is>
      </c>
      <c r="D780" t="inlineStr">
        <is>
          <t>CECILIA TSUYACO ARAKI SILVA LTDA</t>
        </is>
      </c>
      <c r="E780" t="inlineStr">
        <is>
          <t>390251</t>
        </is>
      </c>
      <c r="F780" s="555" t="n">
        <v>46127</v>
      </c>
      <c r="G780" t="n">
        <v>19575</v>
      </c>
      <c r="H780" t="inlineStr">
        <is>
          <t>PIMENTA DE CHEIRO VERDE KG</t>
        </is>
      </c>
      <c r="I780" t="inlineStr">
        <is>
          <t>ALIMENTOS</t>
        </is>
      </c>
      <c r="J780" t="n">
        <v>0.5</v>
      </c>
      <c r="K780" t="inlineStr">
        <is>
          <t>KG</t>
        </is>
      </c>
      <c r="L780" t="n">
        <v>15</v>
      </c>
      <c r="M780" t="n">
        <v>30</v>
      </c>
      <c r="N780" t="inlineStr">
        <is>
          <t>ALIMENTOS</t>
        </is>
      </c>
      <c r="O780" t="inlineStr">
        <is>
          <t>04/2026</t>
        </is>
      </c>
    </row>
    <row r="781">
      <c r="A781" t="n">
        <v>228723</v>
      </c>
      <c r="B781" t="n">
        <v>128</v>
      </c>
      <c r="C781" t="inlineStr">
        <is>
          <t>Love Cabaret</t>
        </is>
      </c>
      <c r="D781" t="inlineStr">
        <is>
          <t>CECILIA TSUYACO ARAKI SILVA LTDA</t>
        </is>
      </c>
      <c r="E781" t="inlineStr">
        <is>
          <t>390251</t>
        </is>
      </c>
      <c r="F781" s="555" t="n">
        <v>46127</v>
      </c>
      <c r="G781" t="n">
        <v>19502</v>
      </c>
      <c r="H781" t="inlineStr">
        <is>
          <t>ALFACE CRESPA ROXA KG</t>
        </is>
      </c>
      <c r="I781" t="inlineStr">
        <is>
          <t>ALIMENTOS</t>
        </is>
      </c>
      <c r="J781" t="n">
        <v>0.3</v>
      </c>
      <c r="K781" t="inlineStr">
        <is>
          <t>KG</t>
        </is>
      </c>
      <c r="L781" t="n">
        <v>6</v>
      </c>
      <c r="M781" t="n">
        <v>20</v>
      </c>
      <c r="N781" t="inlineStr">
        <is>
          <t>ALIMENTOS</t>
        </is>
      </c>
      <c r="O781" t="inlineStr">
        <is>
          <t>04/2026</t>
        </is>
      </c>
    </row>
    <row r="782">
      <c r="A782" t="n">
        <v>228723</v>
      </c>
      <c r="B782" t="n">
        <v>128</v>
      </c>
      <c r="C782" t="inlineStr">
        <is>
          <t>Love Cabaret</t>
        </is>
      </c>
      <c r="D782" t="inlineStr">
        <is>
          <t>CECILIA TSUYACO ARAKI SILVA LTDA</t>
        </is>
      </c>
      <c r="E782" t="inlineStr">
        <is>
          <t>390251</t>
        </is>
      </c>
      <c r="F782" s="555" t="n">
        <v>46127</v>
      </c>
      <c r="G782" t="n">
        <v>19740</v>
      </c>
      <c r="H782" t="inlineStr">
        <is>
          <t>MARACUJA AZEDO KG</t>
        </is>
      </c>
      <c r="I782" t="inlineStr">
        <is>
          <t>ALIMENTOS</t>
        </is>
      </c>
      <c r="J782" t="n">
        <v>3</v>
      </c>
      <c r="K782" t="inlineStr">
        <is>
          <t>KG</t>
        </is>
      </c>
      <c r="L782" t="n">
        <v>27</v>
      </c>
      <c r="M782" t="n">
        <v>9</v>
      </c>
      <c r="N782" t="inlineStr">
        <is>
          <t>ALIMENTOS</t>
        </is>
      </c>
      <c r="O782" t="inlineStr">
        <is>
          <t>04/2026</t>
        </is>
      </c>
    </row>
    <row r="783">
      <c r="A783" t="n">
        <v>228723</v>
      </c>
      <c r="B783" t="n">
        <v>128</v>
      </c>
      <c r="C783" t="inlineStr">
        <is>
          <t>Love Cabaret</t>
        </is>
      </c>
      <c r="D783" t="inlineStr">
        <is>
          <t>CECILIA TSUYACO ARAKI SILVA LTDA</t>
        </is>
      </c>
      <c r="E783" t="inlineStr">
        <is>
          <t>390251</t>
        </is>
      </c>
      <c r="F783" s="555" t="n">
        <v>46127</v>
      </c>
      <c r="G783" t="n">
        <v>24509</v>
      </c>
      <c r="H783" t="inlineStr">
        <is>
          <t>CEBOLA BRANCA KG</t>
        </is>
      </c>
      <c r="I783" t="inlineStr">
        <is>
          <t>ALIMENTOS</t>
        </is>
      </c>
      <c r="J783" t="n">
        <v>5</v>
      </c>
      <c r="K783" t="inlineStr">
        <is>
          <t>KG</t>
        </is>
      </c>
      <c r="L783" t="n">
        <v>21</v>
      </c>
      <c r="M783" t="n">
        <v>4.2</v>
      </c>
      <c r="N783" t="inlineStr">
        <is>
          <t>ALIMENTOS</t>
        </is>
      </c>
      <c r="O783" t="inlineStr">
        <is>
          <t>04/2026</t>
        </is>
      </c>
    </row>
    <row r="784">
      <c r="A784" t="n">
        <v>228723</v>
      </c>
      <c r="B784" t="n">
        <v>128</v>
      </c>
      <c r="C784" t="inlineStr">
        <is>
          <t>Love Cabaret</t>
        </is>
      </c>
      <c r="D784" t="inlineStr">
        <is>
          <t>CECILIA TSUYACO ARAKI SILVA LTDA</t>
        </is>
      </c>
      <c r="E784" t="inlineStr">
        <is>
          <t>390251</t>
        </is>
      </c>
      <c r="F784" s="555" t="n">
        <v>46127</v>
      </c>
      <c r="G784" t="n">
        <v>23113</v>
      </c>
      <c r="H784" t="inlineStr">
        <is>
          <t>SALSA KG</t>
        </is>
      </c>
      <c r="I784" t="inlineStr">
        <is>
          <t>ALIMENTOS</t>
        </is>
      </c>
      <c r="J784" t="n">
        <v>0.4</v>
      </c>
      <c r="K784" t="inlineStr">
        <is>
          <t>KG</t>
        </is>
      </c>
      <c r="L784" t="n">
        <v>6.4</v>
      </c>
      <c r="M784" t="n">
        <v>16</v>
      </c>
      <c r="N784" t="inlineStr">
        <is>
          <t>ALIMENTOS</t>
        </is>
      </c>
      <c r="O784" t="inlineStr">
        <is>
          <t>04/2026</t>
        </is>
      </c>
    </row>
    <row r="785">
      <c r="A785" t="n">
        <v>228723</v>
      </c>
      <c r="B785" t="n">
        <v>128</v>
      </c>
      <c r="C785" t="inlineStr">
        <is>
          <t>Love Cabaret</t>
        </is>
      </c>
      <c r="D785" t="inlineStr">
        <is>
          <t>CECILIA TSUYACO ARAKI SILVA LTDA</t>
        </is>
      </c>
      <c r="E785" t="inlineStr">
        <is>
          <t>390251</t>
        </is>
      </c>
      <c r="F785" s="555" t="n">
        <v>46127</v>
      </c>
      <c r="G785" t="n">
        <v>25555</v>
      </c>
      <c r="H785" t="inlineStr">
        <is>
          <t>BATATA LAVADA KG</t>
        </is>
      </c>
      <c r="I785" t="inlineStr">
        <is>
          <t>ALIMENTOS</t>
        </is>
      </c>
      <c r="J785" t="n">
        <v>15</v>
      </c>
      <c r="K785" t="inlineStr">
        <is>
          <t>KG</t>
        </is>
      </c>
      <c r="L785" t="n">
        <v>82.5</v>
      </c>
      <c r="M785" t="n">
        <v>5.5</v>
      </c>
      <c r="N785" t="inlineStr">
        <is>
          <t>ALIMENTOS</t>
        </is>
      </c>
      <c r="O785" t="inlineStr">
        <is>
          <t>04/2026</t>
        </is>
      </c>
    </row>
    <row r="786">
      <c r="A786" t="n">
        <v>228723</v>
      </c>
      <c r="B786" t="n">
        <v>128</v>
      </c>
      <c r="C786" t="inlineStr">
        <is>
          <t>Love Cabaret</t>
        </is>
      </c>
      <c r="D786" t="inlineStr">
        <is>
          <t>CECILIA TSUYACO ARAKI SILVA LTDA</t>
        </is>
      </c>
      <c r="E786" t="inlineStr">
        <is>
          <t>390251</t>
        </is>
      </c>
      <c r="F786" s="555" t="n">
        <v>46127</v>
      </c>
      <c r="G786" t="n">
        <v>23335</v>
      </c>
      <c r="H786" t="inlineStr">
        <is>
          <t>MORANGO KG</t>
        </is>
      </c>
      <c r="I786" t="inlineStr">
        <is>
          <t>ALIMENTOS</t>
        </is>
      </c>
      <c r="J786" t="n">
        <v>1</v>
      </c>
      <c r="K786" t="inlineStr">
        <is>
          <t>KG</t>
        </is>
      </c>
      <c r="L786" t="n">
        <v>50</v>
      </c>
      <c r="M786" t="n">
        <v>50</v>
      </c>
      <c r="N786" t="inlineStr">
        <is>
          <t>ALIMENTOS</t>
        </is>
      </c>
      <c r="O786" t="inlineStr">
        <is>
          <t>04/2026</t>
        </is>
      </c>
    </row>
    <row r="787">
      <c r="A787" t="n">
        <v>228723</v>
      </c>
      <c r="B787" t="n">
        <v>128</v>
      </c>
      <c r="C787" t="inlineStr">
        <is>
          <t>Love Cabaret</t>
        </is>
      </c>
      <c r="D787" t="inlineStr">
        <is>
          <t>CECILIA TSUYACO ARAKI SILVA LTDA</t>
        </is>
      </c>
      <c r="E787" t="inlineStr">
        <is>
          <t>390251</t>
        </is>
      </c>
      <c r="F787" s="555" t="n">
        <v>46127</v>
      </c>
      <c r="G787" t="n">
        <v>19477</v>
      </c>
      <c r="H787" t="inlineStr">
        <is>
          <t>MANJERICAO ROXO KG</t>
        </is>
      </c>
      <c r="I787" t="inlineStr">
        <is>
          <t>ALIMENTOS</t>
        </is>
      </c>
      <c r="J787" t="n">
        <v>0.2</v>
      </c>
      <c r="K787" t="inlineStr">
        <is>
          <t>KG</t>
        </is>
      </c>
      <c r="L787" t="n">
        <v>17</v>
      </c>
      <c r="M787" t="n">
        <v>85</v>
      </c>
      <c r="N787" t="inlineStr">
        <is>
          <t>ALIMENTOS</t>
        </is>
      </c>
      <c r="O787" t="inlineStr">
        <is>
          <t>04/2026</t>
        </is>
      </c>
    </row>
    <row r="788">
      <c r="A788" t="n">
        <v>228723</v>
      </c>
      <c r="B788" t="n">
        <v>128</v>
      </c>
      <c r="C788" t="inlineStr">
        <is>
          <t>Love Cabaret</t>
        </is>
      </c>
      <c r="D788" t="inlineStr">
        <is>
          <t>CECILIA TSUYACO ARAKI SILVA LTDA</t>
        </is>
      </c>
      <c r="E788" t="inlineStr">
        <is>
          <t>390251</t>
        </is>
      </c>
      <c r="F788" s="555" t="n">
        <v>46127</v>
      </c>
      <c r="G788" t="n">
        <v>19505</v>
      </c>
      <c r="H788" t="inlineStr">
        <is>
          <t>ALFACE AMERICANA KG</t>
        </is>
      </c>
      <c r="I788" t="inlineStr">
        <is>
          <t>ALIMENTOS</t>
        </is>
      </c>
      <c r="J788" t="n">
        <v>0.5</v>
      </c>
      <c r="K788" t="inlineStr">
        <is>
          <t>KG</t>
        </is>
      </c>
      <c r="L788" t="n">
        <v>4.75</v>
      </c>
      <c r="M788" t="n">
        <v>9.5</v>
      </c>
      <c r="N788" t="inlineStr">
        <is>
          <t>ALIMENTOS</t>
        </is>
      </c>
      <c r="O788" t="inlineStr">
        <is>
          <t>04/2026</t>
        </is>
      </c>
    </row>
    <row r="789">
      <c r="A789" t="n">
        <v>228723</v>
      </c>
      <c r="B789" t="n">
        <v>128</v>
      </c>
      <c r="C789" t="inlineStr">
        <is>
          <t>Love Cabaret</t>
        </is>
      </c>
      <c r="D789" t="inlineStr">
        <is>
          <t>CECILIA TSUYACO ARAKI SILVA LTDA</t>
        </is>
      </c>
      <c r="E789" t="inlineStr">
        <is>
          <t>390251</t>
        </is>
      </c>
      <c r="F789" s="555" t="n">
        <v>46127</v>
      </c>
      <c r="G789" t="n">
        <v>19485</v>
      </c>
      <c r="H789" t="inlineStr">
        <is>
          <t>ENDRO DILL KG</t>
        </is>
      </c>
      <c r="I789" t="inlineStr">
        <is>
          <t>ALIMENTOS</t>
        </is>
      </c>
      <c r="J789" t="n">
        <v>0.1</v>
      </c>
      <c r="K789" t="inlineStr">
        <is>
          <t>KG</t>
        </is>
      </c>
      <c r="L789" t="n">
        <v>8</v>
      </c>
      <c r="M789" t="n">
        <v>80</v>
      </c>
      <c r="N789" t="inlineStr">
        <is>
          <t>ALIMENTOS</t>
        </is>
      </c>
      <c r="O789" t="inlineStr">
        <is>
          <t>04/2026</t>
        </is>
      </c>
    </row>
    <row r="790">
      <c r="A790" t="n">
        <v>228723</v>
      </c>
      <c r="B790" t="n">
        <v>128</v>
      </c>
      <c r="C790" t="inlineStr">
        <is>
          <t>Love Cabaret</t>
        </is>
      </c>
      <c r="D790" t="inlineStr">
        <is>
          <t>CECILIA TSUYACO ARAKI SILVA LTDA</t>
        </is>
      </c>
      <c r="E790" t="inlineStr">
        <is>
          <t>390251</t>
        </is>
      </c>
      <c r="F790" s="555" t="n">
        <v>46127</v>
      </c>
      <c r="G790" t="n">
        <v>19472</v>
      </c>
      <c r="H790" t="inlineStr">
        <is>
          <t>RUCULA KG</t>
        </is>
      </c>
      <c r="I790" t="inlineStr">
        <is>
          <t>ALIMENTOS</t>
        </is>
      </c>
      <c r="J790" t="n">
        <v>0.6</v>
      </c>
      <c r="K790" t="inlineStr">
        <is>
          <t>KG</t>
        </is>
      </c>
      <c r="L790" t="n">
        <v>10.5</v>
      </c>
      <c r="M790" t="n">
        <v>17.5</v>
      </c>
      <c r="N790" t="inlineStr">
        <is>
          <t>ALIMENTOS</t>
        </is>
      </c>
      <c r="O790" t="inlineStr">
        <is>
          <t>04/2026</t>
        </is>
      </c>
    </row>
    <row r="791">
      <c r="A791" t="n">
        <v>228723</v>
      </c>
      <c r="B791" t="n">
        <v>128</v>
      </c>
      <c r="C791" t="inlineStr">
        <is>
          <t>Love Cabaret</t>
        </is>
      </c>
      <c r="D791" t="inlineStr">
        <is>
          <t>CECILIA TSUYACO ARAKI SILVA LTDA</t>
        </is>
      </c>
      <c r="E791" t="inlineStr">
        <is>
          <t>390251</t>
        </is>
      </c>
      <c r="F791" s="555" t="n">
        <v>46127</v>
      </c>
      <c r="G791" t="n">
        <v>19572</v>
      </c>
      <c r="H791" t="inlineStr">
        <is>
          <t>PIMENTA DEDO DE MOCA KG</t>
        </is>
      </c>
      <c r="I791" t="inlineStr">
        <is>
          <t>ALIMENTOS</t>
        </is>
      </c>
      <c r="J791" t="n">
        <v>0.7</v>
      </c>
      <c r="K791" t="inlineStr">
        <is>
          <t>KG</t>
        </is>
      </c>
      <c r="L791" t="n">
        <v>10.5</v>
      </c>
      <c r="M791" t="n">
        <v>15</v>
      </c>
      <c r="N791" t="inlineStr">
        <is>
          <t>ALIMENTOS</t>
        </is>
      </c>
      <c r="O791" t="inlineStr">
        <is>
          <t>04/2026</t>
        </is>
      </c>
    </row>
    <row r="792">
      <c r="A792" t="n">
        <v>228723</v>
      </c>
      <c r="B792" t="n">
        <v>128</v>
      </c>
      <c r="C792" t="inlineStr">
        <is>
          <t>Love Cabaret</t>
        </is>
      </c>
      <c r="D792" t="inlineStr">
        <is>
          <t>CECILIA TSUYACO ARAKI SILVA LTDA</t>
        </is>
      </c>
      <c r="E792" t="inlineStr">
        <is>
          <t>390251</t>
        </is>
      </c>
      <c r="F792" s="555" t="n">
        <v>46127</v>
      </c>
      <c r="G792" t="n">
        <v>23171</v>
      </c>
      <c r="H792" t="inlineStr">
        <is>
          <t>TOMATE SALADA DEBORA GRAUDO KG</t>
        </is>
      </c>
      <c r="I792" t="inlineStr">
        <is>
          <t>ALIMENTOS</t>
        </is>
      </c>
      <c r="J792" t="n">
        <v>15</v>
      </c>
      <c r="K792" t="inlineStr">
        <is>
          <t>KG</t>
        </is>
      </c>
      <c r="L792" t="n">
        <v>162</v>
      </c>
      <c r="M792" t="n">
        <v>10.8</v>
      </c>
      <c r="N792" t="inlineStr">
        <is>
          <t>ALIMENTOS</t>
        </is>
      </c>
      <c r="O792" t="inlineStr">
        <is>
          <t>04/2026</t>
        </is>
      </c>
    </row>
    <row r="793">
      <c r="A793" t="n">
        <v>228723</v>
      </c>
      <c r="B793" t="n">
        <v>128</v>
      </c>
      <c r="C793" t="inlineStr">
        <is>
          <t>Love Cabaret</t>
        </is>
      </c>
      <c r="D793" t="inlineStr">
        <is>
          <t>CECILIA TSUYACO ARAKI SILVA LTDA</t>
        </is>
      </c>
      <c r="E793" t="inlineStr">
        <is>
          <t>390251</t>
        </is>
      </c>
      <c r="F793" s="555" t="n">
        <v>46127</v>
      </c>
      <c r="G793" t="n">
        <v>19632</v>
      </c>
      <c r="H793" t="inlineStr">
        <is>
          <t>BETERRABA KG</t>
        </is>
      </c>
      <c r="I793" t="inlineStr">
        <is>
          <t>ALIMENTOS</t>
        </is>
      </c>
      <c r="J793" t="n">
        <v>3</v>
      </c>
      <c r="K793" t="inlineStr">
        <is>
          <t>KG</t>
        </is>
      </c>
      <c r="L793" t="n">
        <v>19.5</v>
      </c>
      <c r="M793" t="n">
        <v>6.5</v>
      </c>
      <c r="N793" t="inlineStr">
        <is>
          <t>ALIMENTOS</t>
        </is>
      </c>
      <c r="O793" t="inlineStr">
        <is>
          <t>04/2026</t>
        </is>
      </c>
    </row>
    <row r="794">
      <c r="A794" t="n">
        <v>228723</v>
      </c>
      <c r="B794" t="n">
        <v>128</v>
      </c>
      <c r="C794" t="inlineStr">
        <is>
          <t>Love Cabaret</t>
        </is>
      </c>
      <c r="D794" t="inlineStr">
        <is>
          <t>CECILIA TSUYACO ARAKI SILVA LTDA</t>
        </is>
      </c>
      <c r="E794" t="inlineStr">
        <is>
          <t>390251</t>
        </is>
      </c>
      <c r="F794" s="555" t="n">
        <v>46127</v>
      </c>
      <c r="G794" t="n">
        <v>19480</v>
      </c>
      <c r="H794" t="inlineStr">
        <is>
          <t>HORTELA HIDROPONICA KG</t>
        </is>
      </c>
      <c r="I794" t="inlineStr">
        <is>
          <t>ALIMENTOS</t>
        </is>
      </c>
      <c r="J794" t="n">
        <v>0.2</v>
      </c>
      <c r="K794" t="inlineStr">
        <is>
          <t>KG</t>
        </is>
      </c>
      <c r="L794" t="n">
        <v>3.2</v>
      </c>
      <c r="M794" t="n">
        <v>16</v>
      </c>
      <c r="N794" t="inlineStr">
        <is>
          <t>ALIMENTOS</t>
        </is>
      </c>
      <c r="O794" t="inlineStr">
        <is>
          <t>04/2026</t>
        </is>
      </c>
    </row>
    <row r="795">
      <c r="A795" t="n">
        <v>228722</v>
      </c>
      <c r="B795" t="n">
        <v>128</v>
      </c>
      <c r="C795" t="inlineStr">
        <is>
          <t>Love Cabaret</t>
        </is>
      </c>
      <c r="D795" t="inlineStr">
        <is>
          <t>PSSS LTDA</t>
        </is>
      </c>
      <c r="E795" t="inlineStr">
        <is>
          <t>3622</t>
        </is>
      </c>
      <c r="F795" s="555" t="n">
        <v>46141</v>
      </c>
      <c r="G795" t="n">
        <v>28880</v>
      </c>
      <c r="H795" t="inlineStr">
        <is>
          <t>PAPEL TOALHA INTERFOLHA NOBRE PAPER FOLHA DUPLA  2000 FOLHAS</t>
        </is>
      </c>
      <c r="J795" t="n">
        <v>3</v>
      </c>
      <c r="K795" t="inlineStr">
        <is>
          <t>CX</t>
        </is>
      </c>
      <c r="L795" t="n">
        <v>255</v>
      </c>
      <c r="M795" t="n">
        <v>85</v>
      </c>
      <c r="N795" t="inlineStr">
        <is>
          <t>DESCARTAVEIS</t>
        </is>
      </c>
      <c r="O795" t="inlineStr">
        <is>
          <t>04/2026</t>
        </is>
      </c>
    </row>
    <row r="796">
      <c r="A796" t="n">
        <v>228722</v>
      </c>
      <c r="B796" t="n">
        <v>128</v>
      </c>
      <c r="C796" t="inlineStr">
        <is>
          <t>Love Cabaret</t>
        </is>
      </c>
      <c r="D796" t="inlineStr">
        <is>
          <t>PSSS LTDA</t>
        </is>
      </c>
      <c r="E796" t="inlineStr">
        <is>
          <t>3622</t>
        </is>
      </c>
      <c r="F796" s="555" t="n">
        <v>46141</v>
      </c>
      <c r="G796" t="n">
        <v>17162</v>
      </c>
      <c r="H796" t="inlineStr">
        <is>
          <t>PANO MULTIUSO 28X240 C/600PANOS UM</t>
        </is>
      </c>
      <c r="I796" t="inlineStr">
        <is>
          <t>DESCARTAVEIS/HIGIENE E LIMPEZA</t>
        </is>
      </c>
      <c r="J796" t="n">
        <v>1</v>
      </c>
      <c r="K796" t="inlineStr">
        <is>
          <t>UN</t>
        </is>
      </c>
      <c r="L796" t="n">
        <v>59</v>
      </c>
      <c r="M796" t="n">
        <v>59</v>
      </c>
      <c r="N796" t="inlineStr">
        <is>
          <t>DESCARTAVEIS</t>
        </is>
      </c>
      <c r="O796" t="inlineStr">
        <is>
          <t>04/2026</t>
        </is>
      </c>
    </row>
    <row r="797">
      <c r="A797" t="n">
        <v>228722</v>
      </c>
      <c r="B797" t="n">
        <v>128</v>
      </c>
      <c r="C797" t="inlineStr">
        <is>
          <t>Love Cabaret</t>
        </is>
      </c>
      <c r="D797" t="inlineStr">
        <is>
          <t>PSSS LTDA</t>
        </is>
      </c>
      <c r="E797" t="inlineStr">
        <is>
          <t>3622</t>
        </is>
      </c>
      <c r="F797" s="555" t="n">
        <v>46141</v>
      </c>
      <c r="G797" t="n">
        <v>17488</v>
      </c>
      <c r="H797" t="inlineStr">
        <is>
          <t>LUVA LATEX SEM TALCO M C/100UN</t>
        </is>
      </c>
      <c r="I797" t="inlineStr">
        <is>
          <t>DESCARTAVEIS/HIGIENE E LIMPEZA</t>
        </is>
      </c>
      <c r="J797" t="n">
        <v>4</v>
      </c>
      <c r="K797" t="inlineStr">
        <is>
          <t>CX</t>
        </is>
      </c>
      <c r="L797" t="n">
        <v>108</v>
      </c>
      <c r="M797" t="n">
        <v>27</v>
      </c>
      <c r="N797" t="inlineStr">
        <is>
          <t>DESCARTAVEIS</t>
        </is>
      </c>
      <c r="O797" t="inlineStr">
        <is>
          <t>04/2026</t>
        </is>
      </c>
    </row>
    <row r="798">
      <c r="A798" t="n">
        <v>228722</v>
      </c>
      <c r="B798" t="n">
        <v>128</v>
      </c>
      <c r="C798" t="inlineStr">
        <is>
          <t>Love Cabaret</t>
        </is>
      </c>
      <c r="D798" t="inlineStr">
        <is>
          <t>PSSS LTDA</t>
        </is>
      </c>
      <c r="E798" t="inlineStr">
        <is>
          <t>3622</t>
        </is>
      </c>
      <c r="F798" s="555" t="n">
        <v>46141</v>
      </c>
      <c r="G798" t="n">
        <v>21783</v>
      </c>
      <c r="H798" t="inlineStr">
        <is>
          <t>AVENTAL DE PVC BRANCO 1,20X0,70 UN</t>
        </is>
      </c>
      <c r="I798" t="inlineStr">
        <is>
          <t>UTENSILIOS</t>
        </is>
      </c>
      <c r="J798" t="n">
        <v>3</v>
      </c>
      <c r="K798" t="inlineStr">
        <is>
          <t>UN</t>
        </is>
      </c>
      <c r="L798" t="n">
        <v>48</v>
      </c>
      <c r="M798" t="n">
        <v>16</v>
      </c>
      <c r="N798" t="inlineStr">
        <is>
          <t>DESCARTAVEIS</t>
        </is>
      </c>
      <c r="O798" t="inlineStr">
        <is>
          <t>04/2026</t>
        </is>
      </c>
    </row>
    <row r="799">
      <c r="A799" t="n">
        <v>228722</v>
      </c>
      <c r="B799" t="n">
        <v>128</v>
      </c>
      <c r="C799" t="inlineStr">
        <is>
          <t>Love Cabaret</t>
        </is>
      </c>
      <c r="D799" t="inlineStr">
        <is>
          <t>PSSS LTDA</t>
        </is>
      </c>
      <c r="E799" t="inlineStr">
        <is>
          <t>3622</t>
        </is>
      </c>
      <c r="F799" s="555" t="n">
        <v>46141</v>
      </c>
      <c r="G799" t="n">
        <v>17504</v>
      </c>
      <c r="H799" t="inlineStr">
        <is>
          <t>LUVA LATEX G SEM TALCO C/100UN</t>
        </is>
      </c>
      <c r="I799" t="inlineStr">
        <is>
          <t>UTENSILIOS</t>
        </is>
      </c>
      <c r="J799" t="n">
        <v>2</v>
      </c>
      <c r="K799" t="inlineStr">
        <is>
          <t>UN</t>
        </is>
      </c>
      <c r="L799" t="n">
        <v>54</v>
      </c>
      <c r="M799" t="n">
        <v>27</v>
      </c>
      <c r="N799" t="inlineStr">
        <is>
          <t>DESCARTAVEIS</t>
        </is>
      </c>
      <c r="O799" t="inlineStr">
        <is>
          <t>04/2026</t>
        </is>
      </c>
    </row>
    <row r="800">
      <c r="A800" t="n">
        <v>228722</v>
      </c>
      <c r="B800" t="n">
        <v>128</v>
      </c>
      <c r="C800" t="inlineStr">
        <is>
          <t>Love Cabaret</t>
        </is>
      </c>
      <c r="D800" t="inlineStr">
        <is>
          <t>PSSS LTDA</t>
        </is>
      </c>
      <c r="E800" t="inlineStr">
        <is>
          <t>3622</t>
        </is>
      </c>
      <c r="F800" s="555" t="n">
        <v>46141</v>
      </c>
      <c r="G800" t="n">
        <v>24505</v>
      </c>
      <c r="H800" t="inlineStr">
        <is>
          <t>PAPEL TOALHA SNOB 1X2 UN</t>
        </is>
      </c>
      <c r="I800" t="inlineStr">
        <is>
          <t>DESCARTAVEIS/HIGIENE E LIMPEZA</t>
        </is>
      </c>
      <c r="J800" t="n">
        <v>3</v>
      </c>
      <c r="K800" t="inlineStr">
        <is>
          <t>PC</t>
        </is>
      </c>
      <c r="L800" t="n">
        <v>14.94</v>
      </c>
      <c r="M800" t="n">
        <v>4.98</v>
      </c>
      <c r="N800" t="inlineStr">
        <is>
          <t>DESCARTAVEIS</t>
        </is>
      </c>
      <c r="O800" t="inlineStr">
        <is>
          <t>04/2026</t>
        </is>
      </c>
    </row>
    <row r="801">
      <c r="A801" t="n">
        <v>228722</v>
      </c>
      <c r="B801" t="n">
        <v>128</v>
      </c>
      <c r="C801" t="inlineStr">
        <is>
          <t>Love Cabaret</t>
        </is>
      </c>
      <c r="D801" t="inlineStr">
        <is>
          <t>PSSS LTDA</t>
        </is>
      </c>
      <c r="E801" t="inlineStr">
        <is>
          <t>3622</t>
        </is>
      </c>
      <c r="F801" s="555" t="n">
        <v>46141</v>
      </c>
      <c r="G801" t="n">
        <v>17476</v>
      </c>
      <c r="H801" t="inlineStr">
        <is>
          <t>LUVA LATEX P SEM TALCO C/100</t>
        </is>
      </c>
      <c r="I801" t="inlineStr">
        <is>
          <t>UTENSILIOS</t>
        </is>
      </c>
      <c r="J801" t="n">
        <v>2</v>
      </c>
      <c r="K801" t="inlineStr">
        <is>
          <t>PC</t>
        </is>
      </c>
      <c r="L801" t="n">
        <v>54</v>
      </c>
      <c r="M801" t="n">
        <v>27</v>
      </c>
      <c r="N801" t="inlineStr">
        <is>
          <t>DESCARTAVEIS</t>
        </is>
      </c>
      <c r="O801" t="inlineStr">
        <is>
          <t>04/2026</t>
        </is>
      </c>
    </row>
    <row r="802">
      <c r="A802" t="n">
        <v>228722</v>
      </c>
      <c r="B802" t="n">
        <v>128</v>
      </c>
      <c r="C802" t="inlineStr">
        <is>
          <t>Love Cabaret</t>
        </is>
      </c>
      <c r="D802" t="inlineStr">
        <is>
          <t>PSSS LTDA</t>
        </is>
      </c>
      <c r="E802" t="inlineStr">
        <is>
          <t>3622</t>
        </is>
      </c>
      <c r="F802" s="555" t="n">
        <v>46141</v>
      </c>
      <c r="G802" t="n">
        <v>17196</v>
      </c>
      <c r="H802" t="inlineStr">
        <is>
          <t xml:space="preserve">ESPONJA DUPLA FACE TININDO 3M C/10 UN </t>
        </is>
      </c>
      <c r="I802" t="inlineStr">
        <is>
          <t>DESCARTAVEIS/HIGIENE E LIMPEZA</t>
        </is>
      </c>
      <c r="J802" t="n">
        <v>2</v>
      </c>
      <c r="K802" t="inlineStr">
        <is>
          <t>PC</t>
        </is>
      </c>
      <c r="L802" t="n">
        <v>12.76</v>
      </c>
      <c r="M802" t="n">
        <v>6.38</v>
      </c>
      <c r="N802" t="inlineStr">
        <is>
          <t>DESCARTAVEIS</t>
        </is>
      </c>
      <c r="O802" t="inlineStr">
        <is>
          <t>04/2026</t>
        </is>
      </c>
    </row>
    <row r="803">
      <c r="A803" t="n">
        <v>228722</v>
      </c>
      <c r="B803" t="n">
        <v>128</v>
      </c>
      <c r="C803" t="inlineStr">
        <is>
          <t>Love Cabaret</t>
        </is>
      </c>
      <c r="D803" t="inlineStr">
        <is>
          <t>PSSS LTDA</t>
        </is>
      </c>
      <c r="E803" t="inlineStr">
        <is>
          <t>3622</t>
        </is>
      </c>
      <c r="F803" s="555" t="n">
        <v>46141</v>
      </c>
      <c r="G803" t="n">
        <v>28603</v>
      </c>
      <c r="H803" t="inlineStr">
        <is>
          <t>PAPEL TOALHA INTERF. FOLHA DUPLA NOBRE C/2000FLS UN</t>
        </is>
      </c>
      <c r="I803" t="inlineStr">
        <is>
          <t>DESCARTAVEIS/HIGIENE E LIMPEZA</t>
        </is>
      </c>
      <c r="J803" t="n">
        <v>2</v>
      </c>
      <c r="K803" t="inlineStr">
        <is>
          <t>CX</t>
        </is>
      </c>
      <c r="L803" t="n">
        <v>97.16</v>
      </c>
      <c r="M803" t="n">
        <v>48.58</v>
      </c>
      <c r="N803" t="inlineStr">
        <is>
          <t>DESCARTAVEIS</t>
        </is>
      </c>
      <c r="O803" t="inlineStr">
        <is>
          <t>04/2026</t>
        </is>
      </c>
    </row>
    <row r="804">
      <c r="A804" t="n">
        <v>228722</v>
      </c>
      <c r="B804" t="n">
        <v>128</v>
      </c>
      <c r="C804" t="inlineStr">
        <is>
          <t>Love Cabaret</t>
        </is>
      </c>
      <c r="D804" t="inlineStr">
        <is>
          <t>PSSS LTDA</t>
        </is>
      </c>
      <c r="E804" t="inlineStr">
        <is>
          <t>3622</t>
        </is>
      </c>
      <c r="F804" s="555" t="n">
        <v>46141</v>
      </c>
      <c r="G804" t="n">
        <v>24928</v>
      </c>
      <c r="H804" t="inlineStr">
        <is>
          <t>PILHA ALCALINA PEQUENA AAA C/4</t>
        </is>
      </c>
      <c r="I804" t="inlineStr">
        <is>
          <t>UTENSILIOS</t>
        </is>
      </c>
      <c r="J804" t="n">
        <v>4</v>
      </c>
      <c r="K804" t="inlineStr">
        <is>
          <t>PC</t>
        </is>
      </c>
      <c r="L804" t="n">
        <v>75.59999999999999</v>
      </c>
      <c r="M804" t="n">
        <v>18.9</v>
      </c>
      <c r="N804" t="inlineStr">
        <is>
          <t>DESCARTAVEIS</t>
        </is>
      </c>
      <c r="O804" t="inlineStr">
        <is>
          <t>04/2026</t>
        </is>
      </c>
    </row>
    <row r="805">
      <c r="A805" t="n">
        <v>228722</v>
      </c>
      <c r="B805" t="n">
        <v>128</v>
      </c>
      <c r="C805" t="inlineStr">
        <is>
          <t>Love Cabaret</t>
        </is>
      </c>
      <c r="D805" t="inlineStr">
        <is>
          <t>PSSS LTDA</t>
        </is>
      </c>
      <c r="E805" t="inlineStr">
        <is>
          <t>3622</t>
        </is>
      </c>
      <c r="F805" s="555" t="n">
        <v>46141</v>
      </c>
      <c r="G805" t="n">
        <v>28297</v>
      </c>
      <c r="H805" t="inlineStr">
        <is>
          <t>PAPEL TOALHA BOBINA NOBREPAPPER 9X250X8 UN</t>
        </is>
      </c>
      <c r="I805" t="inlineStr">
        <is>
          <t>DESCARTAVEIS/HIGIENE E LIMPEZA</t>
        </is>
      </c>
      <c r="J805" t="n">
        <v>4</v>
      </c>
      <c r="K805" t="inlineStr">
        <is>
          <t>PC</t>
        </is>
      </c>
      <c r="L805" t="n">
        <v>450.56</v>
      </c>
      <c r="M805" t="n">
        <v>112.64</v>
      </c>
      <c r="N805" t="inlineStr">
        <is>
          <t>DESCARTAVEIS</t>
        </is>
      </c>
      <c r="O805" t="inlineStr">
        <is>
          <t>04/2026</t>
        </is>
      </c>
    </row>
    <row r="806">
      <c r="A806" t="n">
        <v>228721</v>
      </c>
      <c r="B806" t="n">
        <v>128</v>
      </c>
      <c r="C806" t="inlineStr">
        <is>
          <t>Love Cabaret</t>
        </is>
      </c>
      <c r="D806" t="inlineStr">
        <is>
          <t>KING COMERCIO E IMPORTACAO DE BEBIDAS LTDA</t>
        </is>
      </c>
      <c r="E806" t="inlineStr">
        <is>
          <t>126899</t>
        </is>
      </c>
      <c r="F806" s="555" t="n">
        <v>46140</v>
      </c>
      <c r="G806" t="n">
        <v>18359</v>
      </c>
      <c r="H806" t="inlineStr">
        <is>
          <t>GIN TANQUERAY 750ML</t>
        </is>
      </c>
      <c r="I806" t="inlineStr">
        <is>
          <t>BEBIDAS</t>
        </is>
      </c>
      <c r="J806" t="n">
        <v>24</v>
      </c>
      <c r="K806" t="inlineStr">
        <is>
          <t>GR</t>
        </is>
      </c>
      <c r="L806" t="n">
        <v>2277.6</v>
      </c>
      <c r="M806" t="n">
        <v>94.90000000000001</v>
      </c>
      <c r="N806" t="inlineStr">
        <is>
          <t>BEBIDAS</t>
        </is>
      </c>
      <c r="O806" t="inlineStr">
        <is>
          <t>04/2026</t>
        </is>
      </c>
    </row>
    <row r="807">
      <c r="A807" t="n">
        <v>228721</v>
      </c>
      <c r="B807" t="n">
        <v>128</v>
      </c>
      <c r="C807" t="inlineStr">
        <is>
          <t>Love Cabaret</t>
        </is>
      </c>
      <c r="D807" t="inlineStr">
        <is>
          <t>KING COMERCIO E IMPORTACAO DE BEBIDAS LTDA</t>
        </is>
      </c>
      <c r="E807" t="inlineStr">
        <is>
          <t>126899</t>
        </is>
      </c>
      <c r="F807" s="555" t="n">
        <v>46140</v>
      </c>
      <c r="G807" t="n">
        <v>18179</v>
      </c>
      <c r="H807" t="inlineStr">
        <is>
          <t>VODKA KETEL ONE 1L</t>
        </is>
      </c>
      <c r="I807" t="inlineStr">
        <is>
          <t>BEBIDAS</t>
        </is>
      </c>
      <c r="J807" t="n">
        <v>12</v>
      </c>
      <c r="K807" t="inlineStr">
        <is>
          <t>GR</t>
        </is>
      </c>
      <c r="L807" t="n">
        <v>1396.8</v>
      </c>
      <c r="M807" t="n">
        <v>116.4</v>
      </c>
      <c r="N807" t="inlineStr">
        <is>
          <t>BEBIDAS</t>
        </is>
      </c>
      <c r="O807" t="inlineStr">
        <is>
          <t>04/2026</t>
        </is>
      </c>
    </row>
    <row r="808">
      <c r="A808" t="n">
        <v>228721</v>
      </c>
      <c r="B808" t="n">
        <v>128</v>
      </c>
      <c r="C808" t="inlineStr">
        <is>
          <t>Love Cabaret</t>
        </is>
      </c>
      <c r="D808" t="inlineStr">
        <is>
          <t>KING COMERCIO E IMPORTACAO DE BEBIDAS LTDA</t>
        </is>
      </c>
      <c r="E808" t="inlineStr">
        <is>
          <t>126899</t>
        </is>
      </c>
      <c r="F808" s="555" t="n">
        <v>46140</v>
      </c>
      <c r="G808" t="n">
        <v>18119</v>
      </c>
      <c r="H808" t="inlineStr">
        <is>
          <t>WHISKY JOHNNIE WALKER BLACK LABEL 1L</t>
        </is>
      </c>
      <c r="I808" t="inlineStr">
        <is>
          <t>BEBIDAS</t>
        </is>
      </c>
      <c r="J808" t="n">
        <v>6</v>
      </c>
      <c r="K808" t="inlineStr">
        <is>
          <t>GR</t>
        </is>
      </c>
      <c r="L808" t="n">
        <v>999.72</v>
      </c>
      <c r="M808" t="n">
        <v>166.62</v>
      </c>
      <c r="N808" t="inlineStr">
        <is>
          <t>BEBIDAS</t>
        </is>
      </c>
      <c r="O808" t="inlineStr">
        <is>
          <t>04/2026</t>
        </is>
      </c>
    </row>
    <row r="809">
      <c r="A809" t="n">
        <v>228719</v>
      </c>
      <c r="B809" t="n">
        <v>128</v>
      </c>
      <c r="C809" t="inlineStr">
        <is>
          <t>Love Cabaret</t>
        </is>
      </c>
      <c r="D809" t="inlineStr">
        <is>
          <t>KING COMERCIO E IMPORTACAO DE BEBIDAS LTDA</t>
        </is>
      </c>
      <c r="E809" t="inlineStr">
        <is>
          <t>126926</t>
        </is>
      </c>
      <c r="F809" s="555" t="n">
        <v>46140</v>
      </c>
      <c r="G809" t="n">
        <v>18353</v>
      </c>
      <c r="H809" t="inlineStr">
        <is>
          <t>GIN TANQUERAY TEN 750ML</t>
        </is>
      </c>
      <c r="I809" t="inlineStr">
        <is>
          <t>BEBIDAS</t>
        </is>
      </c>
      <c r="J809" t="n">
        <v>12</v>
      </c>
      <c r="K809" t="inlineStr">
        <is>
          <t>GR</t>
        </is>
      </c>
      <c r="L809" t="n">
        <v>1662.72</v>
      </c>
      <c r="M809" t="n">
        <v>138.56</v>
      </c>
      <c r="N809" t="inlineStr">
        <is>
          <t>BEBIDAS</t>
        </is>
      </c>
      <c r="O809" t="inlineStr">
        <is>
          <t>04/2026</t>
        </is>
      </c>
    </row>
    <row r="810">
      <c r="A810" t="n">
        <v>228719</v>
      </c>
      <c r="B810" t="n">
        <v>128</v>
      </c>
      <c r="C810" t="inlineStr">
        <is>
          <t>Love Cabaret</t>
        </is>
      </c>
      <c r="D810" t="inlineStr">
        <is>
          <t>KING COMERCIO E IMPORTACAO DE BEBIDAS LTDA</t>
        </is>
      </c>
      <c r="E810" t="inlineStr">
        <is>
          <t>126926</t>
        </is>
      </c>
      <c r="F810" s="555" t="n">
        <v>46140</v>
      </c>
      <c r="G810" t="n">
        <v>18359</v>
      </c>
      <c r="H810" t="inlineStr">
        <is>
          <t>GIN TANQUERAY 750ML</t>
        </is>
      </c>
      <c r="I810" t="inlineStr">
        <is>
          <t>BEBIDAS</t>
        </is>
      </c>
      <c r="J810" t="n">
        <v>24</v>
      </c>
      <c r="K810" t="inlineStr">
        <is>
          <t>GR</t>
        </is>
      </c>
      <c r="L810" t="n">
        <v>2277.6</v>
      </c>
      <c r="M810" t="n">
        <v>94.90000000000001</v>
      </c>
      <c r="N810" t="inlineStr">
        <is>
          <t>BEBIDAS</t>
        </is>
      </c>
      <c r="O810" t="inlineStr">
        <is>
          <t>04/2026</t>
        </is>
      </c>
    </row>
    <row r="811">
      <c r="A811" t="n">
        <v>228718</v>
      </c>
      <c r="B811" t="n">
        <v>128</v>
      </c>
      <c r="C811" t="inlineStr">
        <is>
          <t>Love Cabaret</t>
        </is>
      </c>
      <c r="D811" t="inlineStr">
        <is>
          <t>DEOLINDA DOS SANTOS FREITAS</t>
        </is>
      </c>
      <c r="E811" t="inlineStr">
        <is>
          <t>2492</t>
        </is>
      </c>
      <c r="F811" s="555" t="n">
        <v>46139</v>
      </c>
      <c r="G811" t="n">
        <v>17397</v>
      </c>
      <c r="H811" t="inlineStr">
        <is>
          <t>SACO DE LIXO 60L PRETO GROSSO 65X80CM (ENTRE 3KG A 4KG)</t>
        </is>
      </c>
      <c r="I811" t="inlineStr">
        <is>
          <t>DESCARTAVEIS/HIGIENE E LIMPEZA</t>
        </is>
      </c>
      <c r="J811" t="n">
        <v>1</v>
      </c>
      <c r="K811" t="inlineStr">
        <is>
          <t>PACOTE</t>
        </is>
      </c>
      <c r="L811" t="n">
        <v>31.82</v>
      </c>
      <c r="M811" t="n">
        <v>31.82</v>
      </c>
      <c r="N811" t="inlineStr">
        <is>
          <t>DESCARTAVEIS</t>
        </is>
      </c>
      <c r="O811" t="inlineStr">
        <is>
          <t>04/2026</t>
        </is>
      </c>
    </row>
    <row r="812">
      <c r="A812" t="n">
        <v>228718</v>
      </c>
      <c r="B812" t="n">
        <v>128</v>
      </c>
      <c r="C812" t="inlineStr">
        <is>
          <t>Love Cabaret</t>
        </is>
      </c>
      <c r="D812" t="inlineStr">
        <is>
          <t>DEOLINDA DOS SANTOS FREITAS</t>
        </is>
      </c>
      <c r="E812" t="inlineStr">
        <is>
          <t>2492</t>
        </is>
      </c>
      <c r="F812" s="555" t="n">
        <v>46139</v>
      </c>
      <c r="G812" t="n">
        <v>21423</v>
      </c>
      <c r="H812" t="inlineStr">
        <is>
          <t>SACO DE LIXO 100L BL PRETO GROSSO 95X120 4K UN</t>
        </is>
      </c>
      <c r="I812" t="inlineStr">
        <is>
          <t>DESCARTAVEIS/HIGIENE E LIMPEZA</t>
        </is>
      </c>
      <c r="J812" t="n">
        <v>1</v>
      </c>
      <c r="K812" t="inlineStr">
        <is>
          <t>PACOTE</t>
        </is>
      </c>
      <c r="L812" t="n">
        <v>31.82</v>
      </c>
      <c r="M812" t="n">
        <v>31.82</v>
      </c>
      <c r="N812" t="inlineStr">
        <is>
          <t>DESCARTAVEIS</t>
        </is>
      </c>
      <c r="O812" t="inlineStr">
        <is>
          <t>04/2026</t>
        </is>
      </c>
    </row>
    <row r="813">
      <c r="A813" t="n">
        <v>228717</v>
      </c>
      <c r="B813" t="n">
        <v>128</v>
      </c>
      <c r="C813" t="inlineStr">
        <is>
          <t>Love Cabaret</t>
        </is>
      </c>
      <c r="D813" t="inlineStr">
        <is>
          <t>DEOLINDA DOS SANTOS FREITAS</t>
        </is>
      </c>
      <c r="E813" t="inlineStr">
        <is>
          <t>2487</t>
        </is>
      </c>
      <c r="F813" s="555" t="n">
        <v>46138</v>
      </c>
      <c r="G813" t="n">
        <v>25217</v>
      </c>
      <c r="H813" t="inlineStr">
        <is>
          <t>PASTA DE PIMENTA COREANA C/500G</t>
        </is>
      </c>
      <c r="I813" t="inlineStr">
        <is>
          <t>ALIMENTOS</t>
        </is>
      </c>
      <c r="J813" t="n">
        <v>4</v>
      </c>
      <c r="K813" t="inlineStr">
        <is>
          <t>PT</t>
        </is>
      </c>
      <c r="L813" t="n">
        <v>239.96</v>
      </c>
      <c r="M813" t="n">
        <v>59.99</v>
      </c>
      <c r="N813" t="inlineStr">
        <is>
          <t>ALIMENTOS</t>
        </is>
      </c>
      <c r="O813" t="inlineStr">
        <is>
          <t>04/2026</t>
        </is>
      </c>
    </row>
    <row r="814">
      <c r="A814" t="n">
        <v>228716</v>
      </c>
      <c r="B814" t="n">
        <v>128</v>
      </c>
      <c r="C814" t="inlineStr">
        <is>
          <t>Love Cabaret</t>
        </is>
      </c>
      <c r="D814" t="inlineStr">
        <is>
          <t>ZAHIL IMPORTADORA LTDA</t>
        </is>
      </c>
      <c r="E814" t="inlineStr">
        <is>
          <t>268939</t>
        </is>
      </c>
      <c r="F814" s="555" t="n">
        <v>46140</v>
      </c>
      <c r="G814" t="n">
        <v>17794</v>
      </c>
      <c r="H814" t="inlineStr">
        <is>
          <t>VINHO BRANCO JAJA DE JAU SAUVIGNON BLANC 750ML</t>
        </is>
      </c>
      <c r="I814" t="inlineStr">
        <is>
          <t>BEBIDAS</t>
        </is>
      </c>
      <c r="J814" t="n">
        <v>12</v>
      </c>
      <c r="K814" t="inlineStr">
        <is>
          <t>GR</t>
        </is>
      </c>
      <c r="L814" t="n">
        <v>811.2</v>
      </c>
      <c r="M814" t="n">
        <v>67.59999999999999</v>
      </c>
      <c r="N814" t="inlineStr">
        <is>
          <t>BEBIDAS</t>
        </is>
      </c>
      <c r="O814" t="inlineStr">
        <is>
          <t>04/2026</t>
        </is>
      </c>
    </row>
    <row r="815">
      <c r="A815" t="n">
        <v>228715</v>
      </c>
      <c r="B815" t="n">
        <v>128</v>
      </c>
      <c r="C815" t="inlineStr">
        <is>
          <t>Love Cabaret</t>
        </is>
      </c>
      <c r="D815" t="inlineStr">
        <is>
          <t>EMPORIO M&amp;L COMERCIO DE ALIM E BEBIDAS LTDA</t>
        </is>
      </c>
      <c r="E815" t="inlineStr">
        <is>
          <t>510356</t>
        </is>
      </c>
      <c r="F815" s="555" t="n">
        <v>46140</v>
      </c>
      <c r="G815" t="n">
        <v>25119</v>
      </c>
      <c r="H815" t="inlineStr">
        <is>
          <t>ESPUMANTE CHANDON EXCELLENCE BRUT  750ML</t>
        </is>
      </c>
      <c r="I815" t="inlineStr">
        <is>
          <t>BEBIDAS</t>
        </is>
      </c>
      <c r="J815" t="n">
        <v>6</v>
      </c>
      <c r="K815" t="inlineStr">
        <is>
          <t>GR</t>
        </is>
      </c>
      <c r="L815" t="n">
        <v>959.4</v>
      </c>
      <c r="M815" t="n">
        <v>159.9</v>
      </c>
      <c r="N815" t="inlineStr">
        <is>
          <t>BEBIDAS</t>
        </is>
      </c>
      <c r="O815" t="inlineStr">
        <is>
          <t>04/2026</t>
        </is>
      </c>
    </row>
    <row r="816">
      <c r="A816" t="n">
        <v>228714</v>
      </c>
      <c r="B816" t="n">
        <v>128</v>
      </c>
      <c r="C816" t="inlineStr">
        <is>
          <t>Love Cabaret</t>
        </is>
      </c>
      <c r="D816" t="inlineStr">
        <is>
          <t>PROAUTO INDUSTRIA QUIMICA EIRELI</t>
        </is>
      </c>
      <c r="E816" t="inlineStr">
        <is>
          <t>155588</t>
        </is>
      </c>
      <c r="F816" s="555" t="n">
        <v>46139</v>
      </c>
      <c r="G816" t="n">
        <v>24507</v>
      </c>
      <c r="H816" t="inlineStr">
        <is>
          <t>PROAUTO ALCOOL LIQUIDO 70% KIMI LIQUID 1L UN</t>
        </is>
      </c>
      <c r="I816" t="inlineStr">
        <is>
          <t>DESCARTAVEIS/HIGIENE E LIMPEZA</t>
        </is>
      </c>
      <c r="J816" t="n">
        <v>4</v>
      </c>
      <c r="K816" t="inlineStr">
        <is>
          <t>GALAO</t>
        </is>
      </c>
      <c r="L816" t="n">
        <v>340.68</v>
      </c>
      <c r="M816" t="n">
        <v>85.17</v>
      </c>
      <c r="N816" t="inlineStr">
        <is>
          <t>HIGIENE E LIMPEZA</t>
        </is>
      </c>
      <c r="O816" t="inlineStr">
        <is>
          <t>04/2026</t>
        </is>
      </c>
    </row>
    <row r="817">
      <c r="A817" t="n">
        <v>228714</v>
      </c>
      <c r="B817" t="n">
        <v>128</v>
      </c>
      <c r="C817" t="inlineStr">
        <is>
          <t>Love Cabaret</t>
        </is>
      </c>
      <c r="D817" t="inlineStr">
        <is>
          <t>PROAUTO INDUSTRIA QUIMICA EIRELI</t>
        </is>
      </c>
      <c r="E817" t="inlineStr">
        <is>
          <t>155588</t>
        </is>
      </c>
      <c r="F817" s="555" t="n">
        <v>46139</v>
      </c>
      <c r="G817" t="n">
        <v>17303</v>
      </c>
      <c r="H817" t="inlineStr">
        <is>
          <t>DESINFETANTE LAVANDA KIMI 5L</t>
        </is>
      </c>
      <c r="I817" t="inlineStr">
        <is>
          <t>DESCARTAVEIS/HIGIENE E LIMPEZA</t>
        </is>
      </c>
      <c r="J817" t="n">
        <v>4</v>
      </c>
      <c r="K817" t="inlineStr">
        <is>
          <t>GALAO</t>
        </is>
      </c>
      <c r="L817" t="n">
        <v>502.12</v>
      </c>
      <c r="M817" t="n">
        <v>125.53</v>
      </c>
      <c r="N817" t="inlineStr">
        <is>
          <t>HIGIENE E LIMPEZA</t>
        </is>
      </c>
      <c r="O817" t="inlineStr">
        <is>
          <t>04/2026</t>
        </is>
      </c>
    </row>
    <row r="818">
      <c r="A818" t="n">
        <v>228712</v>
      </c>
      <c r="B818" t="n">
        <v>128</v>
      </c>
      <c r="C818" t="inlineStr">
        <is>
          <t>Love Cabaret</t>
        </is>
      </c>
      <c r="D818" t="inlineStr">
        <is>
          <t>J.K. COMERCIO DE GENEROS ALIMENICIOS LTDA</t>
        </is>
      </c>
      <c r="E818" t="inlineStr">
        <is>
          <t>14529</t>
        </is>
      </c>
      <c r="F818" s="555" t="n">
        <v>46140</v>
      </c>
      <c r="G818" t="n">
        <v>27622</v>
      </c>
      <c r="H818" t="inlineStr">
        <is>
          <t>CHA VERDE KG</t>
        </is>
      </c>
      <c r="I818" t="inlineStr">
        <is>
          <t>BEBIDAS</t>
        </is>
      </c>
      <c r="J818" t="n">
        <v>1</v>
      </c>
      <c r="K818" t="inlineStr">
        <is>
          <t>KG</t>
        </is>
      </c>
      <c r="L818" t="n">
        <v>70</v>
      </c>
      <c r="M818" t="n">
        <v>70</v>
      </c>
      <c r="N818" t="inlineStr">
        <is>
          <t>BEBIDAS</t>
        </is>
      </c>
      <c r="O818" t="inlineStr">
        <is>
          <t>04/2026</t>
        </is>
      </c>
    </row>
    <row r="819">
      <c r="A819" t="n">
        <v>228711</v>
      </c>
      <c r="B819" t="n">
        <v>128</v>
      </c>
      <c r="C819" t="inlineStr">
        <is>
          <t>Love Cabaret</t>
        </is>
      </c>
      <c r="D819" t="inlineStr">
        <is>
          <t>DTK COMERCIO DE ALIMENTOS LTDA</t>
        </is>
      </c>
      <c r="E819" t="inlineStr">
        <is>
          <t>76962</t>
        </is>
      </c>
      <c r="F819" s="555" t="n">
        <v>46141</v>
      </c>
      <c r="G819" t="n">
        <v>21093</v>
      </c>
      <c r="H819" t="inlineStr">
        <is>
          <t>ACUCAR REFINADO UNIAO 1KG UN</t>
        </is>
      </c>
      <c r="I819" t="inlineStr">
        <is>
          <t>ALIMENTOS</t>
        </is>
      </c>
      <c r="J819" t="n">
        <v>20</v>
      </c>
      <c r="K819" t="inlineStr">
        <is>
          <t>UN</t>
        </is>
      </c>
      <c r="L819" t="n">
        <v>87.8</v>
      </c>
      <c r="M819" t="n">
        <v>4.39</v>
      </c>
      <c r="N819" t="inlineStr">
        <is>
          <t>ALIMENTOS</t>
        </is>
      </c>
      <c r="O819" t="inlineStr">
        <is>
          <t>04/2026</t>
        </is>
      </c>
    </row>
    <row r="820">
      <c r="A820" t="n">
        <v>228710</v>
      </c>
      <c r="B820" t="n">
        <v>128</v>
      </c>
      <c r="C820" t="inlineStr">
        <is>
          <t>Love Cabaret</t>
        </is>
      </c>
      <c r="D820" t="inlineStr">
        <is>
          <t>FRONT BEBIDAS LTDA</t>
        </is>
      </c>
      <c r="E820" t="inlineStr">
        <is>
          <t>802112</t>
        </is>
      </c>
      <c r="F820" s="555" t="n">
        <v>46140</v>
      </c>
      <c r="G820" t="n">
        <v>18114</v>
      </c>
      <c r="H820" t="inlineStr">
        <is>
          <t>WHISKY JOHNNIE WALKER GOLD LABEL RESERVE 750ML</t>
        </is>
      </c>
      <c r="I820" t="inlineStr">
        <is>
          <t>BEBIDAS</t>
        </is>
      </c>
      <c r="J820" t="n">
        <v>1</v>
      </c>
      <c r="K820" t="inlineStr">
        <is>
          <t>GR</t>
        </is>
      </c>
      <c r="L820" t="n">
        <v>274.95</v>
      </c>
      <c r="M820" t="n">
        <v>274.95</v>
      </c>
      <c r="N820" t="inlineStr">
        <is>
          <t>BEBIDAS</t>
        </is>
      </c>
      <c r="O820" t="inlineStr">
        <is>
          <t>04/2026</t>
        </is>
      </c>
    </row>
    <row r="821">
      <c r="A821" t="n">
        <v>228709</v>
      </c>
      <c r="B821" t="n">
        <v>128</v>
      </c>
      <c r="C821" t="inlineStr">
        <is>
          <t>Love Cabaret</t>
        </is>
      </c>
      <c r="D821" t="inlineStr">
        <is>
          <t>CECILIA TSUYACO ARAKI SILVA LTDA</t>
        </is>
      </c>
      <c r="E821" t="inlineStr">
        <is>
          <t>390968</t>
        </is>
      </c>
      <c r="F821" s="555" t="n">
        <v>46140</v>
      </c>
      <c r="G821" t="n">
        <v>19575</v>
      </c>
      <c r="H821" t="inlineStr">
        <is>
          <t>PIMENTA DE CHEIRO VERDE KG</t>
        </is>
      </c>
      <c r="I821" t="inlineStr">
        <is>
          <t>ALIMENTOS</t>
        </is>
      </c>
      <c r="J821" t="n">
        <v>1</v>
      </c>
      <c r="K821" t="inlineStr">
        <is>
          <t>KG</t>
        </is>
      </c>
      <c r="L821" t="n">
        <v>32</v>
      </c>
      <c r="M821" t="n">
        <v>32</v>
      </c>
      <c r="N821" t="inlineStr">
        <is>
          <t>ALIMENTOS</t>
        </is>
      </c>
      <c r="O821" t="inlineStr">
        <is>
          <t>04/2026</t>
        </is>
      </c>
    </row>
    <row r="822">
      <c r="A822" t="n">
        <v>228709</v>
      </c>
      <c r="B822" t="n">
        <v>128</v>
      </c>
      <c r="C822" t="inlineStr">
        <is>
          <t>Love Cabaret</t>
        </is>
      </c>
      <c r="D822" t="inlineStr">
        <is>
          <t>CECILIA TSUYACO ARAKI SILVA LTDA</t>
        </is>
      </c>
      <c r="E822" t="inlineStr">
        <is>
          <t>390968</t>
        </is>
      </c>
      <c r="F822" s="555" t="n">
        <v>46140</v>
      </c>
      <c r="G822" t="n">
        <v>19572</v>
      </c>
      <c r="H822" t="inlineStr">
        <is>
          <t>PIMENTA DEDO DE MOCA KG</t>
        </is>
      </c>
      <c r="I822" t="inlineStr">
        <is>
          <t>ALIMENTOS</t>
        </is>
      </c>
      <c r="J822" t="n">
        <v>1</v>
      </c>
      <c r="K822" t="inlineStr">
        <is>
          <t>KG</t>
        </is>
      </c>
      <c r="L822" t="n">
        <v>12</v>
      </c>
      <c r="M822" t="n">
        <v>12</v>
      </c>
      <c r="N822" t="inlineStr">
        <is>
          <t>ALIMENTOS</t>
        </is>
      </c>
      <c r="O822" t="inlineStr">
        <is>
          <t>04/2026</t>
        </is>
      </c>
    </row>
    <row r="823">
      <c r="A823" t="n">
        <v>228708</v>
      </c>
      <c r="B823" t="n">
        <v>128</v>
      </c>
      <c r="C823" t="inlineStr">
        <is>
          <t>Love Cabaret</t>
        </is>
      </c>
      <c r="D823" t="inlineStr">
        <is>
          <t xml:space="preserve">COMERCIAL IMPORTADORA E EXPORTADORA METAPUNTO LTDA </t>
        </is>
      </c>
      <c r="E823" t="inlineStr">
        <is>
          <t>44355</t>
        </is>
      </c>
      <c r="F823" s="555" t="n">
        <v>46141</v>
      </c>
      <c r="G823" t="n">
        <v>26187</v>
      </c>
      <c r="H823" t="inlineStr">
        <is>
          <t>CHOCOLATE BRANCO EM GOTAS SICAO</t>
        </is>
      </c>
      <c r="I823" t="inlineStr">
        <is>
          <t>ALIMENTOS</t>
        </is>
      </c>
      <c r="J823" t="n">
        <v>3</v>
      </c>
      <c r="K823" t="inlineStr">
        <is>
          <t>PC</t>
        </is>
      </c>
      <c r="L823" t="n">
        <v>629.7</v>
      </c>
      <c r="M823" t="n">
        <v>209.9</v>
      </c>
      <c r="N823" t="inlineStr">
        <is>
          <t>ALIMENTOS</t>
        </is>
      </c>
      <c r="O823" t="inlineStr">
        <is>
          <t>04/2026</t>
        </is>
      </c>
    </row>
    <row r="824">
      <c r="A824" t="n">
        <v>228707</v>
      </c>
      <c r="B824" t="n">
        <v>128</v>
      </c>
      <c r="C824" t="inlineStr">
        <is>
          <t>Love Cabaret</t>
        </is>
      </c>
      <c r="D824" t="inlineStr">
        <is>
          <t>PIRAMIDES COMERCIO DE AGUAS MINEIRAIS E BEBIDAS EM GERAL LTDA</t>
        </is>
      </c>
      <c r="E824" t="inlineStr">
        <is>
          <t>158189</t>
        </is>
      </c>
      <c r="F824" s="555" t="n">
        <v>46140</v>
      </c>
      <c r="G824" t="n">
        <v>24708</v>
      </c>
      <c r="H824" t="inlineStr">
        <is>
          <t>SUCO DE MACA  NATURAL ONE C/900 ML</t>
        </is>
      </c>
      <c r="I824" t="inlineStr">
        <is>
          <t>BEBIDAS</t>
        </is>
      </c>
      <c r="J824" t="n">
        <v>1</v>
      </c>
      <c r="K824" t="inlineStr">
        <is>
          <t>UN</t>
        </is>
      </c>
      <c r="L824" t="n">
        <v>144.33</v>
      </c>
      <c r="M824" t="n">
        <v>144.33</v>
      </c>
      <c r="N824" t="inlineStr">
        <is>
          <t>BEBIDAS</t>
        </is>
      </c>
      <c r="O824" t="inlineStr">
        <is>
          <t>04/2026</t>
        </is>
      </c>
    </row>
    <row r="825">
      <c r="A825" t="n">
        <v>228705</v>
      </c>
      <c r="B825" t="n">
        <v>128</v>
      </c>
      <c r="C825" t="inlineStr">
        <is>
          <t>Love Cabaret</t>
        </is>
      </c>
      <c r="D825" t="inlineStr">
        <is>
          <t>DISTRIBUIDORA ARENA VIP COMERCIO DE BEBIDAS LTDA</t>
        </is>
      </c>
      <c r="E825" t="inlineStr">
        <is>
          <t>5909</t>
        </is>
      </c>
      <c r="F825" s="555" t="n">
        <v>46140</v>
      </c>
      <c r="G825" t="n">
        <v>18202</v>
      </c>
      <c r="H825" t="inlineStr">
        <is>
          <t>VERMOUTH DOLIN DRY 750ML</t>
        </is>
      </c>
      <c r="I825" t="inlineStr">
        <is>
          <t>BEBIDAS</t>
        </is>
      </c>
      <c r="J825" t="n">
        <v>6</v>
      </c>
      <c r="K825" t="inlineStr">
        <is>
          <t>GR</t>
        </is>
      </c>
      <c r="L825" t="n">
        <v>960</v>
      </c>
      <c r="M825" t="n">
        <v>160</v>
      </c>
      <c r="N825" t="inlineStr">
        <is>
          <t>BEBIDAS</t>
        </is>
      </c>
      <c r="O825" t="inlineStr">
        <is>
          <t>04/2026</t>
        </is>
      </c>
    </row>
    <row r="826">
      <c r="A826" t="n">
        <v>228704</v>
      </c>
      <c r="B826" t="n">
        <v>128</v>
      </c>
      <c r="C826" t="inlineStr">
        <is>
          <t>Love Cabaret</t>
        </is>
      </c>
      <c r="D826" t="inlineStr">
        <is>
          <t>CECILIA TSUYACO ARAKI SILVA LTDA</t>
        </is>
      </c>
      <c r="E826" t="inlineStr">
        <is>
          <t>390853</t>
        </is>
      </c>
      <c r="F826" s="555" t="n">
        <v>46139</v>
      </c>
      <c r="G826" t="n">
        <v>19485</v>
      </c>
      <c r="H826" t="inlineStr">
        <is>
          <t>ENDRO DILL KG</t>
        </is>
      </c>
      <c r="I826" t="inlineStr">
        <is>
          <t>ALIMENTOS</t>
        </is>
      </c>
      <c r="J826" t="n">
        <v>0.1</v>
      </c>
      <c r="K826" t="inlineStr">
        <is>
          <t>KG</t>
        </is>
      </c>
      <c r="L826" t="n">
        <v>8.5</v>
      </c>
      <c r="M826" t="n">
        <v>85</v>
      </c>
      <c r="N826" t="inlineStr">
        <is>
          <t>ALIMENTOS</t>
        </is>
      </c>
      <c r="O826" t="inlineStr">
        <is>
          <t>04/2026</t>
        </is>
      </c>
    </row>
    <row r="827">
      <c r="A827" t="n">
        <v>228704</v>
      </c>
      <c r="B827" t="n">
        <v>128</v>
      </c>
      <c r="C827" t="inlineStr">
        <is>
          <t>Love Cabaret</t>
        </is>
      </c>
      <c r="D827" t="inlineStr">
        <is>
          <t>CECILIA TSUYACO ARAKI SILVA LTDA</t>
        </is>
      </c>
      <c r="E827" t="inlineStr">
        <is>
          <t>390853</t>
        </is>
      </c>
      <c r="F827" s="555" t="n">
        <v>46139</v>
      </c>
      <c r="G827" t="n">
        <v>24509</v>
      </c>
      <c r="H827" t="inlineStr">
        <is>
          <t>CEBOLA BRANCA KG</t>
        </is>
      </c>
      <c r="I827" t="inlineStr">
        <is>
          <t>ALIMENTOS</t>
        </is>
      </c>
      <c r="J827" t="n">
        <v>10</v>
      </c>
      <c r="K827" t="inlineStr">
        <is>
          <t>KG</t>
        </is>
      </c>
      <c r="L827" t="n">
        <v>38</v>
      </c>
      <c r="M827" t="n">
        <v>3.8</v>
      </c>
      <c r="N827" t="inlineStr">
        <is>
          <t>ALIMENTOS</t>
        </is>
      </c>
      <c r="O827" t="inlineStr">
        <is>
          <t>04/2026</t>
        </is>
      </c>
    </row>
    <row r="828">
      <c r="A828" t="n">
        <v>228704</v>
      </c>
      <c r="B828" t="n">
        <v>128</v>
      </c>
      <c r="C828" t="inlineStr">
        <is>
          <t>Love Cabaret</t>
        </is>
      </c>
      <c r="D828" t="inlineStr">
        <is>
          <t>CECILIA TSUYACO ARAKI SILVA LTDA</t>
        </is>
      </c>
      <c r="E828" t="inlineStr">
        <is>
          <t>390853</t>
        </is>
      </c>
      <c r="F828" s="555" t="n">
        <v>46139</v>
      </c>
      <c r="G828" t="n">
        <v>19503</v>
      </c>
      <c r="H828" t="inlineStr">
        <is>
          <t>ALFACE CRESPA KG</t>
        </is>
      </c>
      <c r="I828" t="inlineStr">
        <is>
          <t>ALIMENTOS</t>
        </is>
      </c>
      <c r="J828" t="n">
        <v>2</v>
      </c>
      <c r="K828" t="inlineStr">
        <is>
          <t>KG</t>
        </is>
      </c>
      <c r="L828" t="n">
        <v>20</v>
      </c>
      <c r="M828" t="n">
        <v>10</v>
      </c>
      <c r="N828" t="inlineStr">
        <is>
          <t>ALIMENTOS</t>
        </is>
      </c>
      <c r="O828" t="inlineStr">
        <is>
          <t>04/2026</t>
        </is>
      </c>
    </row>
    <row r="829">
      <c r="A829" t="n">
        <v>228704</v>
      </c>
      <c r="B829" t="n">
        <v>128</v>
      </c>
      <c r="C829" t="inlineStr">
        <is>
          <t>Love Cabaret</t>
        </is>
      </c>
      <c r="D829" t="inlineStr">
        <is>
          <t>CECILIA TSUYACO ARAKI SILVA LTDA</t>
        </is>
      </c>
      <c r="E829" t="inlineStr">
        <is>
          <t>390853</t>
        </is>
      </c>
      <c r="F829" s="555" t="n">
        <v>46139</v>
      </c>
      <c r="G829" t="n">
        <v>19740</v>
      </c>
      <c r="H829" t="inlineStr">
        <is>
          <t>MARACUJA AZEDO KG</t>
        </is>
      </c>
      <c r="I829" t="inlineStr">
        <is>
          <t>ALIMENTOS</t>
        </is>
      </c>
      <c r="J829" t="n">
        <v>2</v>
      </c>
      <c r="K829" t="inlineStr">
        <is>
          <t>KG</t>
        </is>
      </c>
      <c r="L829" t="n">
        <v>19</v>
      </c>
      <c r="M829" t="n">
        <v>9.5</v>
      </c>
      <c r="N829" t="inlineStr">
        <is>
          <t>ALIMENTOS</t>
        </is>
      </c>
      <c r="O829" t="inlineStr">
        <is>
          <t>04/2026</t>
        </is>
      </c>
    </row>
    <row r="830">
      <c r="A830" t="n">
        <v>228704</v>
      </c>
      <c r="B830" t="n">
        <v>128</v>
      </c>
      <c r="C830" t="inlineStr">
        <is>
          <t>Love Cabaret</t>
        </is>
      </c>
      <c r="D830" t="inlineStr">
        <is>
          <t>CECILIA TSUYACO ARAKI SILVA LTDA</t>
        </is>
      </c>
      <c r="E830" t="inlineStr">
        <is>
          <t>390853</t>
        </is>
      </c>
      <c r="F830" s="555" t="n">
        <v>46139</v>
      </c>
      <c r="G830" t="n">
        <v>23113</v>
      </c>
      <c r="H830" t="inlineStr">
        <is>
          <t>SALSA KG</t>
        </is>
      </c>
      <c r="I830" t="inlineStr">
        <is>
          <t>ALIMENTOS</t>
        </is>
      </c>
      <c r="J830" t="n">
        <v>0.4</v>
      </c>
      <c r="K830" t="inlineStr">
        <is>
          <t>KG</t>
        </is>
      </c>
      <c r="L830" t="n">
        <v>4.8</v>
      </c>
      <c r="M830" t="n">
        <v>12</v>
      </c>
      <c r="N830" t="inlineStr">
        <is>
          <t>ALIMENTOS</t>
        </is>
      </c>
      <c r="O830" t="inlineStr">
        <is>
          <t>04/2026</t>
        </is>
      </c>
    </row>
    <row r="831">
      <c r="A831" t="n">
        <v>228704</v>
      </c>
      <c r="B831" t="n">
        <v>128</v>
      </c>
      <c r="C831" t="inlineStr">
        <is>
          <t>Love Cabaret</t>
        </is>
      </c>
      <c r="D831" t="inlineStr">
        <is>
          <t>CECILIA TSUYACO ARAKI SILVA LTDA</t>
        </is>
      </c>
      <c r="E831" t="inlineStr">
        <is>
          <t>390853</t>
        </is>
      </c>
      <c r="F831" s="555" t="n">
        <v>46139</v>
      </c>
      <c r="G831" t="n">
        <v>19480</v>
      </c>
      <c r="H831" t="inlineStr">
        <is>
          <t>HORTELA HIDROPONICA KG</t>
        </is>
      </c>
      <c r="I831" t="inlineStr">
        <is>
          <t>ALIMENTOS</t>
        </is>
      </c>
      <c r="J831" t="n">
        <v>0.5</v>
      </c>
      <c r="K831" t="inlineStr">
        <is>
          <t>KG</t>
        </is>
      </c>
      <c r="L831" t="n">
        <v>9</v>
      </c>
      <c r="M831" t="n">
        <v>18</v>
      </c>
      <c r="N831" t="inlineStr">
        <is>
          <t>ALIMENTOS</t>
        </is>
      </c>
      <c r="O831" t="inlineStr">
        <is>
          <t>04/2026</t>
        </is>
      </c>
    </row>
    <row r="832">
      <c r="A832" t="n">
        <v>228704</v>
      </c>
      <c r="B832" t="n">
        <v>128</v>
      </c>
      <c r="C832" t="inlineStr">
        <is>
          <t>Love Cabaret</t>
        </is>
      </c>
      <c r="D832" t="inlineStr">
        <is>
          <t>CECILIA TSUYACO ARAKI SILVA LTDA</t>
        </is>
      </c>
      <c r="E832" t="inlineStr">
        <is>
          <t>390853</t>
        </is>
      </c>
      <c r="F832" s="555" t="n">
        <v>46139</v>
      </c>
      <c r="G832" t="n">
        <v>19607</v>
      </c>
      <c r="H832" t="inlineStr">
        <is>
          <t>GENGIBRE KG</t>
        </is>
      </c>
      <c r="I832" t="inlineStr">
        <is>
          <t>ALIMENTOS</t>
        </is>
      </c>
      <c r="J832" t="n">
        <v>5</v>
      </c>
      <c r="K832" t="inlineStr">
        <is>
          <t>KG</t>
        </is>
      </c>
      <c r="L832" t="n">
        <v>55</v>
      </c>
      <c r="M832" t="n">
        <v>11</v>
      </c>
      <c r="N832" t="inlineStr">
        <is>
          <t>ALIMENTOS</t>
        </is>
      </c>
      <c r="O832" t="inlineStr">
        <is>
          <t>04/2026</t>
        </is>
      </c>
    </row>
    <row r="833">
      <c r="A833" t="n">
        <v>228704</v>
      </c>
      <c r="B833" t="n">
        <v>128</v>
      </c>
      <c r="C833" t="inlineStr">
        <is>
          <t>Love Cabaret</t>
        </is>
      </c>
      <c r="D833" t="inlineStr">
        <is>
          <t>CECILIA TSUYACO ARAKI SILVA LTDA</t>
        </is>
      </c>
      <c r="E833" t="inlineStr">
        <is>
          <t>390853</t>
        </is>
      </c>
      <c r="F833" s="555" t="n">
        <v>46139</v>
      </c>
      <c r="G833" t="n">
        <v>19589</v>
      </c>
      <c r="H833" t="inlineStr">
        <is>
          <t>PEPINO JAPONES KG</t>
        </is>
      </c>
      <c r="I833" t="inlineStr">
        <is>
          <t>ALIMENTOS</t>
        </is>
      </c>
      <c r="J833" t="n">
        <v>0.4</v>
      </c>
      <c r="K833" t="inlineStr">
        <is>
          <t>KG</t>
        </is>
      </c>
      <c r="L833" t="n">
        <v>3.16</v>
      </c>
      <c r="M833" t="n">
        <v>7.9</v>
      </c>
      <c r="N833" t="inlineStr">
        <is>
          <t>ALIMENTOS</t>
        </is>
      </c>
      <c r="O833" t="inlineStr">
        <is>
          <t>04/2026</t>
        </is>
      </c>
    </row>
    <row r="834">
      <c r="A834" t="n">
        <v>228704</v>
      </c>
      <c r="B834" t="n">
        <v>128</v>
      </c>
      <c r="C834" t="inlineStr">
        <is>
          <t>Love Cabaret</t>
        </is>
      </c>
      <c r="D834" t="inlineStr">
        <is>
          <t>CECILIA TSUYACO ARAKI SILVA LTDA</t>
        </is>
      </c>
      <c r="E834" t="inlineStr">
        <is>
          <t>390853</t>
        </is>
      </c>
      <c r="F834" s="555" t="n">
        <v>46139</v>
      </c>
      <c r="G834" t="n">
        <v>19762</v>
      </c>
      <c r="H834" t="inlineStr">
        <is>
          <t>GRAPE FRUIT KG</t>
        </is>
      </c>
      <c r="I834" t="inlineStr">
        <is>
          <t>ALIMENTOS</t>
        </is>
      </c>
      <c r="J834" t="n">
        <v>5</v>
      </c>
      <c r="K834" t="inlineStr">
        <is>
          <t>KG</t>
        </is>
      </c>
      <c r="L834" t="n">
        <v>65</v>
      </c>
      <c r="M834" t="n">
        <v>13</v>
      </c>
      <c r="N834" t="inlineStr">
        <is>
          <t>ALIMENTOS</t>
        </is>
      </c>
      <c r="O834" t="inlineStr">
        <is>
          <t>04/2026</t>
        </is>
      </c>
    </row>
    <row r="835">
      <c r="A835" t="n">
        <v>228704</v>
      </c>
      <c r="B835" t="n">
        <v>128</v>
      </c>
      <c r="C835" t="inlineStr">
        <is>
          <t>Love Cabaret</t>
        </is>
      </c>
      <c r="D835" t="inlineStr">
        <is>
          <t>CECILIA TSUYACO ARAKI SILVA LTDA</t>
        </is>
      </c>
      <c r="E835" t="inlineStr">
        <is>
          <t>390853</t>
        </is>
      </c>
      <c r="F835" s="555" t="n">
        <v>46139</v>
      </c>
      <c r="G835" t="n">
        <v>19472</v>
      </c>
      <c r="H835" t="inlineStr">
        <is>
          <t>RUCULA KG</t>
        </is>
      </c>
      <c r="I835" t="inlineStr">
        <is>
          <t>ALIMENTOS</t>
        </is>
      </c>
      <c r="J835" t="n">
        <v>1</v>
      </c>
      <c r="K835" t="inlineStr">
        <is>
          <t>KG</t>
        </is>
      </c>
      <c r="L835" t="n">
        <v>19</v>
      </c>
      <c r="M835" t="n">
        <v>19</v>
      </c>
      <c r="N835" t="inlineStr">
        <is>
          <t>ALIMENTOS</t>
        </is>
      </c>
      <c r="O835" t="inlineStr">
        <is>
          <t>04/2026</t>
        </is>
      </c>
    </row>
    <row r="836">
      <c r="A836" t="n">
        <v>228704</v>
      </c>
      <c r="B836" t="n">
        <v>128</v>
      </c>
      <c r="C836" t="inlineStr">
        <is>
          <t>Love Cabaret</t>
        </is>
      </c>
      <c r="D836" t="inlineStr">
        <is>
          <t>CECILIA TSUYACO ARAKI SILVA LTDA</t>
        </is>
      </c>
      <c r="E836" t="inlineStr">
        <is>
          <t>390853</t>
        </is>
      </c>
      <c r="F836" s="555" t="n">
        <v>46139</v>
      </c>
      <c r="G836" t="n">
        <v>23359</v>
      </c>
      <c r="H836" t="inlineStr">
        <is>
          <t>LIMAO TAHITI KG</t>
        </is>
      </c>
      <c r="I836" t="inlineStr">
        <is>
          <t>ALIMENTOS</t>
        </is>
      </c>
      <c r="J836" t="n">
        <v>10</v>
      </c>
      <c r="K836" t="inlineStr">
        <is>
          <t>KG</t>
        </is>
      </c>
      <c r="L836" t="n">
        <v>22</v>
      </c>
      <c r="M836" t="n">
        <v>2.2</v>
      </c>
      <c r="N836" t="inlineStr">
        <is>
          <t>ALIMENTOS</t>
        </is>
      </c>
      <c r="O836" t="inlineStr">
        <is>
          <t>04/2026</t>
        </is>
      </c>
    </row>
    <row r="837">
      <c r="A837" t="n">
        <v>228704</v>
      </c>
      <c r="B837" t="n">
        <v>128</v>
      </c>
      <c r="C837" t="inlineStr">
        <is>
          <t>Love Cabaret</t>
        </is>
      </c>
      <c r="D837" t="inlineStr">
        <is>
          <t>CECILIA TSUYACO ARAKI SILVA LTDA</t>
        </is>
      </c>
      <c r="E837" t="inlineStr">
        <is>
          <t>390853</t>
        </is>
      </c>
      <c r="F837" s="555" t="n">
        <v>46139</v>
      </c>
      <c r="G837" t="n">
        <v>19572</v>
      </c>
      <c r="H837" t="inlineStr">
        <is>
          <t>PIMENTA DEDO DE MOCA KG</t>
        </is>
      </c>
      <c r="I837" t="inlineStr">
        <is>
          <t>ALIMENTOS</t>
        </is>
      </c>
      <c r="J837" t="n">
        <v>0.5</v>
      </c>
      <c r="K837" t="inlineStr">
        <is>
          <t>KG</t>
        </is>
      </c>
      <c r="L837" t="n">
        <v>5</v>
      </c>
      <c r="M837" t="n">
        <v>10</v>
      </c>
      <c r="N837" t="inlineStr">
        <is>
          <t>ALIMENTOS</t>
        </is>
      </c>
      <c r="O837" t="inlineStr">
        <is>
          <t>04/2026</t>
        </is>
      </c>
    </row>
    <row r="838">
      <c r="A838" t="n">
        <v>228704</v>
      </c>
      <c r="B838" t="n">
        <v>128</v>
      </c>
      <c r="C838" t="inlineStr">
        <is>
          <t>Love Cabaret</t>
        </is>
      </c>
      <c r="D838" t="inlineStr">
        <is>
          <t>CECILIA TSUYACO ARAKI SILVA LTDA</t>
        </is>
      </c>
      <c r="E838" t="inlineStr">
        <is>
          <t>390853</t>
        </is>
      </c>
      <c r="F838" s="555" t="n">
        <v>46139</v>
      </c>
      <c r="G838" t="n">
        <v>19759</v>
      </c>
      <c r="H838" t="inlineStr">
        <is>
          <t>LARANJA BAHIA KG</t>
        </is>
      </c>
      <c r="I838" t="inlineStr">
        <is>
          <t>ALIMENTOS</t>
        </is>
      </c>
      <c r="J838" t="n">
        <v>10</v>
      </c>
      <c r="K838" t="inlineStr">
        <is>
          <t>KG</t>
        </is>
      </c>
      <c r="L838" t="n">
        <v>100</v>
      </c>
      <c r="M838" t="n">
        <v>10</v>
      </c>
      <c r="N838" t="inlineStr">
        <is>
          <t>ALIMENTOS</t>
        </is>
      </c>
      <c r="O838" t="inlineStr">
        <is>
          <t>04/2026</t>
        </is>
      </c>
    </row>
    <row r="839">
      <c r="A839" t="n">
        <v>228704</v>
      </c>
      <c r="B839" t="n">
        <v>128</v>
      </c>
      <c r="C839" t="inlineStr">
        <is>
          <t>Love Cabaret</t>
        </is>
      </c>
      <c r="D839" t="inlineStr">
        <is>
          <t>CECILIA TSUYACO ARAKI SILVA LTDA</t>
        </is>
      </c>
      <c r="E839" t="inlineStr">
        <is>
          <t>390853</t>
        </is>
      </c>
      <c r="F839" s="555" t="n">
        <v>46139</v>
      </c>
      <c r="G839" t="n">
        <v>19575</v>
      </c>
      <c r="H839" t="inlineStr">
        <is>
          <t>PIMENTA DE CHEIRO VERDE KG</t>
        </is>
      </c>
      <c r="I839" t="inlineStr">
        <is>
          <t>ALIMENTOS</t>
        </is>
      </c>
      <c r="J839" t="n">
        <v>0.5</v>
      </c>
      <c r="K839" t="inlineStr">
        <is>
          <t>KG</t>
        </is>
      </c>
      <c r="L839" t="n">
        <v>16.5</v>
      </c>
      <c r="M839" t="n">
        <v>33</v>
      </c>
      <c r="N839" t="inlineStr">
        <is>
          <t>ALIMENTOS</t>
        </is>
      </c>
      <c r="O839" t="inlineStr">
        <is>
          <t>04/2026</t>
        </is>
      </c>
    </row>
    <row r="840">
      <c r="A840" t="n">
        <v>228704</v>
      </c>
      <c r="B840" t="n">
        <v>128</v>
      </c>
      <c r="C840" t="inlineStr">
        <is>
          <t>Love Cabaret</t>
        </is>
      </c>
      <c r="D840" t="inlineStr">
        <is>
          <t>CECILIA TSUYACO ARAKI SILVA LTDA</t>
        </is>
      </c>
      <c r="E840" t="inlineStr">
        <is>
          <t>390853</t>
        </is>
      </c>
      <c r="F840" s="555" t="n">
        <v>46139</v>
      </c>
      <c r="G840" t="n">
        <v>19751</v>
      </c>
      <c r="H840" t="inlineStr">
        <is>
          <t>LIMAO SICILIANO KG</t>
        </is>
      </c>
      <c r="I840" t="inlineStr">
        <is>
          <t>ALIMENTOS</t>
        </is>
      </c>
      <c r="J840" t="n">
        <v>10</v>
      </c>
      <c r="K840" t="inlineStr">
        <is>
          <t>KG</t>
        </is>
      </c>
      <c r="L840" t="n">
        <v>97</v>
      </c>
      <c r="M840" t="n">
        <v>9.699999999999999</v>
      </c>
      <c r="N840" t="inlineStr">
        <is>
          <t>ALIMENTOS</t>
        </is>
      </c>
      <c r="O840" t="inlineStr">
        <is>
          <t>04/2026</t>
        </is>
      </c>
    </row>
    <row r="841">
      <c r="A841" t="n">
        <v>228703</v>
      </c>
      <c r="B841" t="n">
        <v>128</v>
      </c>
      <c r="C841" t="inlineStr">
        <is>
          <t>Love Cabaret</t>
        </is>
      </c>
      <c r="D841" t="inlineStr">
        <is>
          <t>PIRAMIDES COMERCIO DE AGUAS MINEIRAIS E BEBIDAS EM GERAL LTDA</t>
        </is>
      </c>
      <c r="E841" t="inlineStr">
        <is>
          <t>158069</t>
        </is>
      </c>
      <c r="F841" s="555" t="n">
        <v>46139</v>
      </c>
      <c r="G841" t="n">
        <v>28896</v>
      </c>
      <c r="H841" t="inlineStr">
        <is>
          <t>AGUA MINERAL CRISTAL COPO 200ML C/48UN</t>
        </is>
      </c>
      <c r="I841" t="inlineStr">
        <is>
          <t>BEBIDAS</t>
        </is>
      </c>
      <c r="J841" t="n">
        <v>7</v>
      </c>
      <c r="K841" t="inlineStr">
        <is>
          <t>CX</t>
        </is>
      </c>
      <c r="L841" t="n">
        <v>232.89</v>
      </c>
      <c r="M841" t="n">
        <v>33.27</v>
      </c>
      <c r="N841" t="inlineStr">
        <is>
          <t>BEBIDAS</t>
        </is>
      </c>
      <c r="O841" t="inlineStr">
        <is>
          <t>04/2026</t>
        </is>
      </c>
    </row>
    <row r="842">
      <c r="A842" t="n">
        <v>228702</v>
      </c>
      <c r="B842" t="n">
        <v>128</v>
      </c>
      <c r="C842" t="inlineStr">
        <is>
          <t>Love Cabaret</t>
        </is>
      </c>
      <c r="D842" t="inlineStr">
        <is>
          <t>WPP COMERCIO DE CARNES LTDA</t>
        </is>
      </c>
      <c r="E842" t="inlineStr">
        <is>
          <t>78877</t>
        </is>
      </c>
      <c r="F842" s="555" t="n">
        <v>46140</v>
      </c>
      <c r="G842" t="n">
        <v>24537</v>
      </c>
      <c r="H842" t="inlineStr">
        <is>
          <t xml:space="preserve">ALCATRA BOVINA MOIDA KG </t>
        </is>
      </c>
      <c r="I842" t="inlineStr">
        <is>
          <t>ALIMENTOS</t>
        </is>
      </c>
      <c r="J842" t="n">
        <v>3.2</v>
      </c>
      <c r="K842" t="inlineStr">
        <is>
          <t>KG</t>
        </is>
      </c>
      <c r="L842" t="n">
        <v>140.8</v>
      </c>
      <c r="M842" t="n">
        <v>44</v>
      </c>
      <c r="N842" t="inlineStr">
        <is>
          <t>BEBIDAS</t>
        </is>
      </c>
      <c r="O842" t="inlineStr">
        <is>
          <t>04/2026</t>
        </is>
      </c>
    </row>
    <row r="843">
      <c r="A843" t="n">
        <v>228702</v>
      </c>
      <c r="B843" t="n">
        <v>128</v>
      </c>
      <c r="C843" t="inlineStr">
        <is>
          <t>Love Cabaret</t>
        </is>
      </c>
      <c r="D843" t="inlineStr">
        <is>
          <t>WPP COMERCIO DE CARNES LTDA</t>
        </is>
      </c>
      <c r="E843" t="inlineStr">
        <is>
          <t>78877</t>
        </is>
      </c>
      <c r="F843" s="555" t="n">
        <v>46140</v>
      </c>
      <c r="G843" t="n">
        <v>18826</v>
      </c>
      <c r="H843" t="inlineStr">
        <is>
          <t>PEITO BOVINO MOIDO KG</t>
        </is>
      </c>
      <c r="I843" t="inlineStr">
        <is>
          <t>ALIMENTOS</t>
        </is>
      </c>
      <c r="J843" t="n">
        <v>10.4</v>
      </c>
      <c r="K843" t="inlineStr">
        <is>
          <t>KG</t>
        </is>
      </c>
      <c r="L843" t="n">
        <v>324.48</v>
      </c>
      <c r="M843" t="n">
        <v>31.2</v>
      </c>
      <c r="N843" t="inlineStr">
        <is>
          <t>BEBIDAS</t>
        </is>
      </c>
      <c r="O843" t="inlineStr">
        <is>
          <t>04/2026</t>
        </is>
      </c>
    </row>
    <row r="844">
      <c r="A844" t="n">
        <v>228702</v>
      </c>
      <c r="B844" t="n">
        <v>128</v>
      </c>
      <c r="C844" t="inlineStr">
        <is>
          <t>Love Cabaret</t>
        </is>
      </c>
      <c r="D844" t="inlineStr">
        <is>
          <t>WPP COMERCIO DE CARNES LTDA</t>
        </is>
      </c>
      <c r="E844" t="inlineStr">
        <is>
          <t>78877</t>
        </is>
      </c>
      <c r="F844" s="555" t="n">
        <v>46140</v>
      </c>
      <c r="G844" t="n">
        <v>23990</v>
      </c>
      <c r="H844" t="inlineStr">
        <is>
          <t>ACEM MOIDO KG</t>
        </is>
      </c>
      <c r="I844" t="inlineStr">
        <is>
          <t>ALIMENTOS</t>
        </is>
      </c>
      <c r="J844" t="n">
        <v>10.4</v>
      </c>
      <c r="K844" t="inlineStr">
        <is>
          <t>KG</t>
        </is>
      </c>
      <c r="L844" t="n">
        <v>332.8</v>
      </c>
      <c r="M844" t="n">
        <v>32</v>
      </c>
      <c r="N844" t="inlineStr">
        <is>
          <t>BEBIDAS</t>
        </is>
      </c>
      <c r="O844" t="inlineStr">
        <is>
          <t>04/2026</t>
        </is>
      </c>
    </row>
    <row r="845">
      <c r="A845" t="n">
        <v>228701</v>
      </c>
      <c r="B845" t="n">
        <v>128</v>
      </c>
      <c r="C845" t="inlineStr">
        <is>
          <t>Love Cabaret</t>
        </is>
      </c>
      <c r="D845" t="inlineStr">
        <is>
          <t>EMPORIO M&amp;L COMERCIO DE ALIM E BEBIDAS LTDA</t>
        </is>
      </c>
      <c r="E845" t="inlineStr">
        <is>
          <t>509765</t>
        </is>
      </c>
      <c r="F845" s="555" t="n">
        <v>46139</v>
      </c>
      <c r="G845" t="n">
        <v>18103</v>
      </c>
      <c r="H845" t="inlineStr">
        <is>
          <t>WHISKY MAKERS MARK BOURBON 750ML</t>
        </is>
      </c>
      <c r="I845" t="inlineStr">
        <is>
          <t>BEBIDAS</t>
        </is>
      </c>
      <c r="J845" t="n">
        <v>4</v>
      </c>
      <c r="K845" t="inlineStr">
        <is>
          <t>GR</t>
        </is>
      </c>
      <c r="L845" t="n">
        <v>547.6</v>
      </c>
      <c r="M845" t="n">
        <v>136.9</v>
      </c>
      <c r="N845" t="inlineStr">
        <is>
          <t>BEBIDAS</t>
        </is>
      </c>
      <c r="O845" t="inlineStr">
        <is>
          <t>04/2026</t>
        </is>
      </c>
    </row>
    <row r="846">
      <c r="A846" t="n">
        <v>228700</v>
      </c>
      <c r="B846" t="n">
        <v>128</v>
      </c>
      <c r="C846" t="inlineStr">
        <is>
          <t>Love Cabaret</t>
        </is>
      </c>
      <c r="D846" t="inlineStr">
        <is>
          <t>MARIO PEDRO FELICIANO - HORTIFRUTI</t>
        </is>
      </c>
      <c r="E846" t="inlineStr">
        <is>
          <t>475040</t>
        </is>
      </c>
      <c r="F846" s="555" t="n">
        <v>46139</v>
      </c>
      <c r="G846" t="n">
        <v>19476</v>
      </c>
      <c r="H846" t="inlineStr">
        <is>
          <t>MANJERICAO KG</t>
        </is>
      </c>
      <c r="I846" t="inlineStr">
        <is>
          <t>ALIMENTOS</t>
        </is>
      </c>
      <c r="J846" t="n">
        <v>0.4</v>
      </c>
      <c r="K846" t="inlineStr">
        <is>
          <t>KG</t>
        </is>
      </c>
      <c r="L846" t="n">
        <v>27.26</v>
      </c>
      <c r="M846" t="n">
        <v>68.15000000000001</v>
      </c>
      <c r="N846" t="inlineStr">
        <is>
          <t>ALIMENTOS</t>
        </is>
      </c>
      <c r="O846" t="inlineStr">
        <is>
          <t>04/2026</t>
        </is>
      </c>
    </row>
    <row r="847">
      <c r="A847" t="n">
        <v>228700</v>
      </c>
      <c r="B847" t="n">
        <v>128</v>
      </c>
      <c r="C847" t="inlineStr">
        <is>
          <t>Love Cabaret</t>
        </is>
      </c>
      <c r="D847" t="inlineStr">
        <is>
          <t>MARIO PEDRO FELICIANO - HORTIFRUTI</t>
        </is>
      </c>
      <c r="E847" t="inlineStr">
        <is>
          <t>475040</t>
        </is>
      </c>
      <c r="F847" s="555" t="n">
        <v>46139</v>
      </c>
      <c r="G847" t="n">
        <v>24083</v>
      </c>
      <c r="H847" t="inlineStr">
        <is>
          <t>BATATA ASTERIX GRAUDA NOIVA KG</t>
        </is>
      </c>
      <c r="I847" t="inlineStr">
        <is>
          <t>ALIMENTOS</t>
        </is>
      </c>
      <c r="J847" t="n">
        <v>15</v>
      </c>
      <c r="K847" t="inlineStr">
        <is>
          <t>KG</t>
        </is>
      </c>
      <c r="L847" t="n">
        <v>81.59999999999999</v>
      </c>
      <c r="M847" t="n">
        <v>5.44</v>
      </c>
      <c r="N847" t="inlineStr">
        <is>
          <t>ALIMENTOS</t>
        </is>
      </c>
      <c r="O847" t="inlineStr">
        <is>
          <t>04/2026</t>
        </is>
      </c>
    </row>
    <row r="848">
      <c r="A848" t="n">
        <v>228700</v>
      </c>
      <c r="B848" t="n">
        <v>128</v>
      </c>
      <c r="C848" t="inlineStr">
        <is>
          <t>Love Cabaret</t>
        </is>
      </c>
      <c r="D848" t="inlineStr">
        <is>
          <t>MARIO PEDRO FELICIANO - HORTIFRUTI</t>
        </is>
      </c>
      <c r="E848" t="inlineStr">
        <is>
          <t>475040</t>
        </is>
      </c>
      <c r="F848" s="555" t="n">
        <v>46139</v>
      </c>
      <c r="G848" t="n">
        <v>25555</v>
      </c>
      <c r="H848" t="inlineStr">
        <is>
          <t>BATATA LAVADA KG</t>
        </is>
      </c>
      <c r="I848" t="inlineStr">
        <is>
          <t>ALIMENTOS</t>
        </is>
      </c>
      <c r="J848" t="n">
        <v>10</v>
      </c>
      <c r="K848" t="inlineStr">
        <is>
          <t>KG</t>
        </is>
      </c>
      <c r="L848" t="n">
        <v>49.3</v>
      </c>
      <c r="M848" t="n">
        <v>4.93</v>
      </c>
      <c r="N848" t="inlineStr">
        <is>
          <t>ALIMENTOS</t>
        </is>
      </c>
      <c r="O848" t="inlineStr">
        <is>
          <t>04/2026</t>
        </is>
      </c>
    </row>
    <row r="849">
      <c r="A849" t="n">
        <v>228700</v>
      </c>
      <c r="B849" t="n">
        <v>128</v>
      </c>
      <c r="C849" t="inlineStr">
        <is>
          <t>Love Cabaret</t>
        </is>
      </c>
      <c r="D849" t="inlineStr">
        <is>
          <t>MARIO PEDRO FELICIANO - HORTIFRUTI</t>
        </is>
      </c>
      <c r="E849" t="inlineStr">
        <is>
          <t>475040</t>
        </is>
      </c>
      <c r="F849" s="555" t="n">
        <v>46139</v>
      </c>
      <c r="G849" t="n">
        <v>23335</v>
      </c>
      <c r="H849" t="inlineStr">
        <is>
          <t>MORANGO KG</t>
        </is>
      </c>
      <c r="I849" t="inlineStr">
        <is>
          <t>ALIMENTOS</t>
        </is>
      </c>
      <c r="J849" t="n">
        <v>1.5</v>
      </c>
      <c r="K849" t="inlineStr">
        <is>
          <t>KG</t>
        </is>
      </c>
      <c r="L849" t="n">
        <v>58.72</v>
      </c>
      <c r="M849" t="n">
        <v>39.146667</v>
      </c>
      <c r="N849" t="inlineStr">
        <is>
          <t>ALIMENTOS</t>
        </is>
      </c>
      <c r="O849" t="inlineStr">
        <is>
          <t>04/2026</t>
        </is>
      </c>
    </row>
    <row r="850">
      <c r="A850" t="n">
        <v>228700</v>
      </c>
      <c r="B850" t="n">
        <v>128</v>
      </c>
      <c r="C850" t="inlineStr">
        <is>
          <t>Love Cabaret</t>
        </is>
      </c>
      <c r="D850" t="inlineStr">
        <is>
          <t>MARIO PEDRO FELICIANO - HORTIFRUTI</t>
        </is>
      </c>
      <c r="E850" t="inlineStr">
        <is>
          <t>475040</t>
        </is>
      </c>
      <c r="F850" s="555" t="n">
        <v>46139</v>
      </c>
      <c r="G850" t="n">
        <v>19477</v>
      </c>
      <c r="H850" t="inlineStr">
        <is>
          <t>MANJERICAO ROXO KG</t>
        </is>
      </c>
      <c r="I850" t="inlineStr">
        <is>
          <t>ALIMENTOS</t>
        </is>
      </c>
      <c r="J850" t="n">
        <v>0.2</v>
      </c>
      <c r="K850" t="inlineStr">
        <is>
          <t>KG</t>
        </is>
      </c>
      <c r="L850" t="n">
        <v>15.95</v>
      </c>
      <c r="M850" t="n">
        <v>79.75</v>
      </c>
      <c r="N850" t="inlineStr">
        <is>
          <t>ALIMENTOS</t>
        </is>
      </c>
      <c r="O850" t="inlineStr">
        <is>
          <t>04/2026</t>
        </is>
      </c>
    </row>
    <row r="851">
      <c r="A851" t="n">
        <v>228700</v>
      </c>
      <c r="B851" t="n">
        <v>128</v>
      </c>
      <c r="C851" t="inlineStr">
        <is>
          <t>Love Cabaret</t>
        </is>
      </c>
      <c r="D851" t="inlineStr">
        <is>
          <t>MARIO PEDRO FELICIANO - HORTIFRUTI</t>
        </is>
      </c>
      <c r="E851" t="inlineStr">
        <is>
          <t>475040</t>
        </is>
      </c>
      <c r="F851" s="555" t="n">
        <v>46139</v>
      </c>
      <c r="G851" t="n">
        <v>24044</v>
      </c>
      <c r="H851" t="inlineStr">
        <is>
          <t>AMORA CONGELADA KG</t>
        </is>
      </c>
      <c r="I851" t="inlineStr">
        <is>
          <t>ALIMENTOS</t>
        </is>
      </c>
      <c r="J851" t="n">
        <v>5</v>
      </c>
      <c r="K851" t="inlineStr">
        <is>
          <t>Kg</t>
        </is>
      </c>
      <c r="L851" t="n">
        <v>90.65000000000001</v>
      </c>
      <c r="M851" t="n">
        <v>18.13</v>
      </c>
      <c r="N851" t="inlineStr">
        <is>
          <t>ALIMENTOS</t>
        </is>
      </c>
      <c r="O851" t="inlineStr">
        <is>
          <t>04/2026</t>
        </is>
      </c>
    </row>
    <row r="852">
      <c r="A852" t="n">
        <v>228700</v>
      </c>
      <c r="B852" t="n">
        <v>128</v>
      </c>
      <c r="C852" t="inlineStr">
        <is>
          <t>Love Cabaret</t>
        </is>
      </c>
      <c r="D852" t="inlineStr">
        <is>
          <t>MARIO PEDRO FELICIANO - HORTIFRUTI</t>
        </is>
      </c>
      <c r="E852" t="inlineStr">
        <is>
          <t>475040</t>
        </is>
      </c>
      <c r="F852" s="555" t="n">
        <v>46139</v>
      </c>
      <c r="G852" t="n">
        <v>19527</v>
      </c>
      <c r="H852" t="inlineStr">
        <is>
          <t>VAGEM HOLANDESA KG</t>
        </is>
      </c>
      <c r="I852" t="inlineStr">
        <is>
          <t>ALIMENTOS</t>
        </is>
      </c>
      <c r="J852" t="n">
        <v>0.5</v>
      </c>
      <c r="K852" t="inlineStr">
        <is>
          <t>KG</t>
        </is>
      </c>
      <c r="L852" t="n">
        <v>15.95</v>
      </c>
      <c r="M852" t="n">
        <v>31.9</v>
      </c>
      <c r="N852" t="inlineStr">
        <is>
          <t>ALIMENTOS</t>
        </is>
      </c>
      <c r="O852" t="inlineStr">
        <is>
          <t>04/2026</t>
        </is>
      </c>
    </row>
    <row r="853">
      <c r="A853" t="n">
        <v>228700</v>
      </c>
      <c r="B853" t="n">
        <v>128</v>
      </c>
      <c r="C853" t="inlineStr">
        <is>
          <t>Love Cabaret</t>
        </is>
      </c>
      <c r="D853" t="inlineStr">
        <is>
          <t>MARIO PEDRO FELICIANO - HORTIFRUTI</t>
        </is>
      </c>
      <c r="E853" t="inlineStr">
        <is>
          <t>475040</t>
        </is>
      </c>
      <c r="F853" s="555" t="n">
        <v>46139</v>
      </c>
      <c r="G853" t="n">
        <v>24385</v>
      </c>
      <c r="H853" t="inlineStr">
        <is>
          <t>MORANGO CONGELADO KG</t>
        </is>
      </c>
      <c r="I853" t="inlineStr">
        <is>
          <t>ALIMENTOS</t>
        </is>
      </c>
      <c r="J853" t="n">
        <v>5</v>
      </c>
      <c r="K853" t="inlineStr">
        <is>
          <t>KG</t>
        </is>
      </c>
      <c r="L853" t="n">
        <v>76.09999999999999</v>
      </c>
      <c r="M853" t="n">
        <v>15.22</v>
      </c>
      <c r="N853" t="inlineStr">
        <is>
          <t>ALIMENTOS</t>
        </is>
      </c>
      <c r="O853" t="inlineStr">
        <is>
          <t>04/2026</t>
        </is>
      </c>
    </row>
    <row r="854">
      <c r="A854" t="n">
        <v>228699</v>
      </c>
      <c r="B854" t="n">
        <v>128</v>
      </c>
      <c r="C854" t="inlineStr">
        <is>
          <t>Love Cabaret</t>
        </is>
      </c>
      <c r="D854" t="inlineStr">
        <is>
          <t>MARCOS SILVA DO NASCIMENTO</t>
        </is>
      </c>
      <c r="E854" t="inlineStr">
        <is>
          <t>966</t>
        </is>
      </c>
      <c r="F854" s="555" t="n">
        <v>46139</v>
      </c>
      <c r="G854" t="n">
        <v>24199</v>
      </c>
      <c r="H854" t="inlineStr">
        <is>
          <t>COSTELINHA SUINA</t>
        </is>
      </c>
      <c r="I854" t="inlineStr">
        <is>
          <t>ALIMENTOS</t>
        </is>
      </c>
      <c r="J854" t="n">
        <v>20</v>
      </c>
      <c r="K854" t="inlineStr">
        <is>
          <t>KG</t>
        </is>
      </c>
      <c r="L854" t="n">
        <v>399.8</v>
      </c>
      <c r="M854" t="n">
        <v>19.99</v>
      </c>
      <c r="N854" t="inlineStr">
        <is>
          <t>ALIMENTOS</t>
        </is>
      </c>
      <c r="O854" t="inlineStr">
        <is>
          <t>04/2026</t>
        </is>
      </c>
    </row>
    <row r="855">
      <c r="A855" t="n">
        <v>228698</v>
      </c>
      <c r="B855" t="n">
        <v>128</v>
      </c>
      <c r="C855" t="inlineStr">
        <is>
          <t>Love Cabaret</t>
        </is>
      </c>
      <c r="D855" t="inlineStr">
        <is>
          <t>ERVAS FINAS HORTICULTURA LTDA</t>
        </is>
      </c>
      <c r="E855" t="inlineStr">
        <is>
          <t>415140</t>
        </is>
      </c>
      <c r="F855" s="555" t="n">
        <v>46139</v>
      </c>
      <c r="G855" t="n">
        <v>19883</v>
      </c>
      <c r="H855" t="inlineStr">
        <is>
          <t>FLOR DE JAMBU C/40</t>
        </is>
      </c>
      <c r="I855" t="inlineStr">
        <is>
          <t>ALIMENTOS</t>
        </is>
      </c>
      <c r="J855" t="n">
        <v>5</v>
      </c>
      <c r="K855" t="inlineStr">
        <is>
          <t>BD</t>
        </is>
      </c>
      <c r="L855" t="n">
        <v>293.25</v>
      </c>
      <c r="M855" t="n">
        <v>58.65</v>
      </c>
      <c r="N855" t="inlineStr">
        <is>
          <t>ALIMENTOS</t>
        </is>
      </c>
      <c r="O855" t="inlineStr">
        <is>
          <t>04/2026</t>
        </is>
      </c>
    </row>
    <row r="856">
      <c r="A856" t="n">
        <v>228697</v>
      </c>
      <c r="B856" t="n">
        <v>128</v>
      </c>
      <c r="C856" t="inlineStr">
        <is>
          <t>Love Cabaret</t>
        </is>
      </c>
      <c r="D856" t="inlineStr">
        <is>
          <t xml:space="preserve">HNK BR INDUSTRIA DE BEBIDAS </t>
        </is>
      </c>
      <c r="E856" t="inlineStr">
        <is>
          <t>205821</t>
        </is>
      </c>
      <c r="F856" s="555" t="n">
        <v>46139</v>
      </c>
      <c r="G856" t="n">
        <v>26948</v>
      </c>
      <c r="H856" t="inlineStr">
        <is>
          <t>REFRIGERANTE LIMAO ZERO FYS 350ML C/12</t>
        </is>
      </c>
      <c r="I856" t="inlineStr">
        <is>
          <t>BEBIDAS</t>
        </is>
      </c>
      <c r="J856" t="n">
        <v>1</v>
      </c>
      <c r="K856" t="inlineStr">
        <is>
          <t>PC</t>
        </is>
      </c>
      <c r="L856" t="n">
        <v>42.95</v>
      </c>
      <c r="M856" t="n">
        <v>42.95</v>
      </c>
      <c r="N856" t="inlineStr">
        <is>
          <t xml:space="preserve"> BEBIDAS</t>
        </is>
      </c>
      <c r="O856" t="inlineStr">
        <is>
          <t>04/2026</t>
        </is>
      </c>
    </row>
    <row r="857">
      <c r="A857" t="n">
        <v>228697</v>
      </c>
      <c r="B857" t="n">
        <v>128</v>
      </c>
      <c r="C857" t="inlineStr">
        <is>
          <t>Love Cabaret</t>
        </is>
      </c>
      <c r="D857" t="inlineStr">
        <is>
          <t xml:space="preserve">HNK BR INDUSTRIA DE BEBIDAS </t>
        </is>
      </c>
      <c r="E857" t="inlineStr">
        <is>
          <t>205821</t>
        </is>
      </c>
      <c r="F857" s="555" t="n">
        <v>46139</v>
      </c>
      <c r="G857" t="n">
        <v>18554</v>
      </c>
      <c r="H857" t="inlineStr">
        <is>
          <t>CERVEJA LAGUNITAS IPA 355ML C/12</t>
        </is>
      </c>
      <c r="I857" t="inlineStr">
        <is>
          <t>BEBIDAS</t>
        </is>
      </c>
      <c r="J857" t="n">
        <v>4</v>
      </c>
      <c r="K857" t="inlineStr">
        <is>
          <t>PC</t>
        </is>
      </c>
      <c r="L857" t="n">
        <v>602.6</v>
      </c>
      <c r="M857" t="n">
        <v>150.65</v>
      </c>
      <c r="N857" t="inlineStr">
        <is>
          <t xml:space="preserve"> BEBIDAS</t>
        </is>
      </c>
      <c r="O857" t="inlineStr">
        <is>
          <t>04/2026</t>
        </is>
      </c>
    </row>
    <row r="858">
      <c r="A858" t="n">
        <v>228697</v>
      </c>
      <c r="B858" t="n">
        <v>128</v>
      </c>
      <c r="C858" t="inlineStr">
        <is>
          <t>Love Cabaret</t>
        </is>
      </c>
      <c r="D858" t="inlineStr">
        <is>
          <t xml:space="preserve">HNK BR INDUSTRIA DE BEBIDAS </t>
        </is>
      </c>
      <c r="E858" t="inlineStr">
        <is>
          <t>205821</t>
        </is>
      </c>
      <c r="F858" s="555" t="n">
        <v>46139</v>
      </c>
      <c r="G858" t="n">
        <v>18562</v>
      </c>
      <c r="H858" t="inlineStr">
        <is>
          <t>CERVEJA HEINEKEN ZERO LONG NECK 330ML C/24</t>
        </is>
      </c>
      <c r="I858" t="inlineStr">
        <is>
          <t>BEBIDAS</t>
        </is>
      </c>
      <c r="J858" t="n">
        <v>1</v>
      </c>
      <c r="K858" t="inlineStr">
        <is>
          <t>PC</t>
        </is>
      </c>
      <c r="L858" t="n">
        <v>210.11</v>
      </c>
      <c r="M858" t="n">
        <v>210.11</v>
      </c>
      <c r="N858" t="inlineStr">
        <is>
          <t xml:space="preserve"> BEBIDAS</t>
        </is>
      </c>
      <c r="O858" t="inlineStr">
        <is>
          <t>04/2026</t>
        </is>
      </c>
    </row>
    <row r="859">
      <c r="A859" t="n">
        <v>228696</v>
      </c>
      <c r="B859" t="n">
        <v>128</v>
      </c>
      <c r="C859" t="inlineStr">
        <is>
          <t>Love Cabaret</t>
        </is>
      </c>
      <c r="D859" t="inlineStr">
        <is>
          <t>EMPORIO M&amp;L COMERCIO DE ALIM E BEBIDAS LTDA</t>
        </is>
      </c>
      <c r="E859" t="inlineStr">
        <is>
          <t>509261</t>
        </is>
      </c>
      <c r="F859" s="555" t="n">
        <v>46135</v>
      </c>
      <c r="G859" t="n">
        <v>19291</v>
      </c>
      <c r="H859" t="inlineStr">
        <is>
          <t>QUEIJO PARMESAO CAPA PRETA KG</t>
        </is>
      </c>
      <c r="I859" t="inlineStr">
        <is>
          <t>ALIMENTOS</t>
        </is>
      </c>
      <c r="J859" t="n">
        <v>7.58</v>
      </c>
      <c r="K859" t="inlineStr">
        <is>
          <t>Kg</t>
        </is>
      </c>
      <c r="L859" t="n">
        <v>567.67</v>
      </c>
      <c r="M859" t="n">
        <v>74.890501</v>
      </c>
      <c r="N859" t="inlineStr">
        <is>
          <t>ALIMENTOS</t>
        </is>
      </c>
      <c r="O859" t="inlineStr">
        <is>
          <t>04/2026</t>
        </is>
      </c>
    </row>
    <row r="860">
      <c r="A860" t="n">
        <v>228695</v>
      </c>
      <c r="B860" t="n">
        <v>128</v>
      </c>
      <c r="C860" t="inlineStr">
        <is>
          <t>Love Cabaret</t>
        </is>
      </c>
      <c r="D860" t="inlineStr">
        <is>
          <t>CECILIA TSUYACO ARAKI SILVA LTDA</t>
        </is>
      </c>
      <c r="E860" t="inlineStr">
        <is>
          <t>391095</t>
        </is>
      </c>
      <c r="F860" s="555" t="n">
        <v>46142</v>
      </c>
      <c r="G860" t="n">
        <v>19502</v>
      </c>
      <c r="H860" t="inlineStr">
        <is>
          <t>ALFACE CRESPA ROXA KG</t>
        </is>
      </c>
      <c r="I860" t="inlineStr">
        <is>
          <t>ALIMENTOS</t>
        </is>
      </c>
      <c r="J860" t="n">
        <v>1</v>
      </c>
      <c r="K860" t="inlineStr">
        <is>
          <t>KG</t>
        </is>
      </c>
      <c r="L860" t="n">
        <v>18</v>
      </c>
      <c r="M860" t="n">
        <v>18</v>
      </c>
      <c r="N860" t="inlineStr">
        <is>
          <t>ALIMENTOS</t>
        </is>
      </c>
      <c r="O860" t="inlineStr">
        <is>
          <t>04/2026</t>
        </is>
      </c>
    </row>
    <row r="861">
      <c r="A861" t="n">
        <v>228695</v>
      </c>
      <c r="B861" t="n">
        <v>128</v>
      </c>
      <c r="C861" t="inlineStr">
        <is>
          <t>Love Cabaret</t>
        </is>
      </c>
      <c r="D861" t="inlineStr">
        <is>
          <t>CECILIA TSUYACO ARAKI SILVA LTDA</t>
        </is>
      </c>
      <c r="E861" t="inlineStr">
        <is>
          <t>391095</t>
        </is>
      </c>
      <c r="F861" s="555" t="n">
        <v>46142</v>
      </c>
      <c r="G861" t="n">
        <v>19751</v>
      </c>
      <c r="H861" t="inlineStr">
        <is>
          <t>LIMAO SICILIANO KG</t>
        </is>
      </c>
      <c r="I861" t="inlineStr">
        <is>
          <t>ALIMENTOS</t>
        </is>
      </c>
      <c r="J861" t="n">
        <v>5</v>
      </c>
      <c r="K861" t="inlineStr">
        <is>
          <t>KG</t>
        </is>
      </c>
      <c r="L861" t="n">
        <v>47</v>
      </c>
      <c r="M861" t="n">
        <v>9.4</v>
      </c>
      <c r="N861" t="inlineStr">
        <is>
          <t>ALIMENTOS</t>
        </is>
      </c>
      <c r="O861" t="inlineStr">
        <is>
          <t>04/2026</t>
        </is>
      </c>
    </row>
    <row r="862">
      <c r="A862" t="n">
        <v>228695</v>
      </c>
      <c r="B862" t="n">
        <v>128</v>
      </c>
      <c r="C862" t="inlineStr">
        <is>
          <t>Love Cabaret</t>
        </is>
      </c>
      <c r="D862" t="inlineStr">
        <is>
          <t>CECILIA TSUYACO ARAKI SILVA LTDA</t>
        </is>
      </c>
      <c r="E862" t="inlineStr">
        <is>
          <t>391095</t>
        </is>
      </c>
      <c r="F862" s="555" t="n">
        <v>46142</v>
      </c>
      <c r="G862" t="n">
        <v>19476</v>
      </c>
      <c r="H862" t="inlineStr">
        <is>
          <t>MANJERICAO KG</t>
        </is>
      </c>
      <c r="I862" t="inlineStr">
        <is>
          <t>ALIMENTOS</t>
        </is>
      </c>
      <c r="J862" t="n">
        <v>0.1</v>
      </c>
      <c r="K862" t="inlineStr">
        <is>
          <t>KG</t>
        </is>
      </c>
      <c r="L862" t="n">
        <v>6.5</v>
      </c>
      <c r="M862" t="n">
        <v>65</v>
      </c>
      <c r="N862" t="inlineStr">
        <is>
          <t>ALIMENTOS</t>
        </is>
      </c>
      <c r="O862" t="inlineStr">
        <is>
          <t>04/2026</t>
        </is>
      </c>
    </row>
    <row r="863">
      <c r="A863" t="n">
        <v>228695</v>
      </c>
      <c r="B863" t="n">
        <v>128</v>
      </c>
      <c r="C863" t="inlineStr">
        <is>
          <t>Love Cabaret</t>
        </is>
      </c>
      <c r="D863" t="inlineStr">
        <is>
          <t>CECILIA TSUYACO ARAKI SILVA LTDA</t>
        </is>
      </c>
      <c r="E863" t="inlineStr">
        <is>
          <t>391095</t>
        </is>
      </c>
      <c r="F863" s="555" t="n">
        <v>46142</v>
      </c>
      <c r="G863" t="n">
        <v>19589</v>
      </c>
      <c r="H863" t="inlineStr">
        <is>
          <t>PEPINO JAPONES KG</t>
        </is>
      </c>
      <c r="I863" t="inlineStr">
        <is>
          <t>ALIMENTOS</t>
        </is>
      </c>
      <c r="J863" t="n">
        <v>0.4</v>
      </c>
      <c r="K863" t="inlineStr">
        <is>
          <t>KG</t>
        </is>
      </c>
      <c r="L863" t="n">
        <v>2.8</v>
      </c>
      <c r="M863" t="n">
        <v>7</v>
      </c>
      <c r="N863" t="inlineStr">
        <is>
          <t>ALIMENTOS</t>
        </is>
      </c>
      <c r="O863" t="inlineStr">
        <is>
          <t>04/2026</t>
        </is>
      </c>
    </row>
    <row r="864">
      <c r="A864" t="n">
        <v>228695</v>
      </c>
      <c r="B864" t="n">
        <v>128</v>
      </c>
      <c r="C864" t="inlineStr">
        <is>
          <t>Love Cabaret</t>
        </is>
      </c>
      <c r="D864" t="inlineStr">
        <is>
          <t>CECILIA TSUYACO ARAKI SILVA LTDA</t>
        </is>
      </c>
      <c r="E864" t="inlineStr">
        <is>
          <t>391095</t>
        </is>
      </c>
      <c r="F864" s="555" t="n">
        <v>46142</v>
      </c>
      <c r="G864" t="n">
        <v>19472</v>
      </c>
      <c r="H864" t="inlineStr">
        <is>
          <t>RUCULA KG</t>
        </is>
      </c>
      <c r="I864" t="inlineStr">
        <is>
          <t>ALIMENTOS</t>
        </is>
      </c>
      <c r="J864" t="n">
        <v>0.5</v>
      </c>
      <c r="K864" t="inlineStr">
        <is>
          <t>KG</t>
        </is>
      </c>
      <c r="L864" t="n">
        <v>8.5</v>
      </c>
      <c r="M864" t="n">
        <v>17</v>
      </c>
      <c r="N864" t="inlineStr">
        <is>
          <t>ALIMENTOS</t>
        </is>
      </c>
      <c r="O864" t="inlineStr">
        <is>
          <t>04/2026</t>
        </is>
      </c>
    </row>
    <row r="865">
      <c r="A865" t="n">
        <v>228695</v>
      </c>
      <c r="B865" t="n">
        <v>128</v>
      </c>
      <c r="C865" t="inlineStr">
        <is>
          <t>Love Cabaret</t>
        </is>
      </c>
      <c r="D865" t="inlineStr">
        <is>
          <t>CECILIA TSUYACO ARAKI SILVA LTDA</t>
        </is>
      </c>
      <c r="E865" t="inlineStr">
        <is>
          <t>391095</t>
        </is>
      </c>
      <c r="F865" s="555" t="n">
        <v>46142</v>
      </c>
      <c r="G865" t="n">
        <v>19480</v>
      </c>
      <c r="H865" t="inlineStr">
        <is>
          <t>HORTELA HIDROPONICA KG</t>
        </is>
      </c>
      <c r="I865" t="inlineStr">
        <is>
          <t>ALIMENTOS</t>
        </is>
      </c>
      <c r="J865" t="n">
        <v>0.3</v>
      </c>
      <c r="K865" t="inlineStr">
        <is>
          <t>KG</t>
        </is>
      </c>
      <c r="L865" t="n">
        <v>5.1</v>
      </c>
      <c r="M865" t="n">
        <v>17</v>
      </c>
      <c r="N865" t="inlineStr">
        <is>
          <t>ALIMENTOS</t>
        </is>
      </c>
      <c r="O865" t="inlineStr">
        <is>
          <t>04/2026</t>
        </is>
      </c>
    </row>
    <row r="866">
      <c r="A866" t="n">
        <v>228695</v>
      </c>
      <c r="B866" t="n">
        <v>128</v>
      </c>
      <c r="C866" t="inlineStr">
        <is>
          <t>Love Cabaret</t>
        </is>
      </c>
      <c r="D866" t="inlineStr">
        <is>
          <t>CECILIA TSUYACO ARAKI SILVA LTDA</t>
        </is>
      </c>
      <c r="E866" t="inlineStr">
        <is>
          <t>391095</t>
        </is>
      </c>
      <c r="F866" s="555" t="n">
        <v>46142</v>
      </c>
      <c r="G866" t="n">
        <v>23359</v>
      </c>
      <c r="H866" t="inlineStr">
        <is>
          <t>LIMAO TAHITI KG</t>
        </is>
      </c>
      <c r="I866" t="inlineStr">
        <is>
          <t>ALIMENTOS</t>
        </is>
      </c>
      <c r="J866" t="n">
        <v>13</v>
      </c>
      <c r="K866" t="inlineStr">
        <is>
          <t>KG</t>
        </is>
      </c>
      <c r="L866" t="n">
        <v>27.3</v>
      </c>
      <c r="M866" t="n">
        <v>2.1</v>
      </c>
      <c r="N866" t="inlineStr">
        <is>
          <t>ALIMENTOS</t>
        </is>
      </c>
      <c r="O866" t="inlineStr">
        <is>
          <t>04/2026</t>
        </is>
      </c>
    </row>
    <row r="867">
      <c r="A867" t="n">
        <v>228695</v>
      </c>
      <c r="B867" t="n">
        <v>128</v>
      </c>
      <c r="C867" t="inlineStr">
        <is>
          <t>Love Cabaret</t>
        </is>
      </c>
      <c r="D867" t="inlineStr">
        <is>
          <t>CECILIA TSUYACO ARAKI SILVA LTDA</t>
        </is>
      </c>
      <c r="E867" t="inlineStr">
        <is>
          <t>391095</t>
        </is>
      </c>
      <c r="F867" s="555" t="n">
        <v>46142</v>
      </c>
      <c r="G867" t="n">
        <v>19759</v>
      </c>
      <c r="H867" t="inlineStr">
        <is>
          <t>LARANJA BAHIA KG</t>
        </is>
      </c>
      <c r="I867" t="inlineStr">
        <is>
          <t>ALIMENTOS</t>
        </is>
      </c>
      <c r="J867" t="n">
        <v>10</v>
      </c>
      <c r="K867" t="inlineStr">
        <is>
          <t>KG</t>
        </is>
      </c>
      <c r="L867" t="n">
        <v>98</v>
      </c>
      <c r="M867" t="n">
        <v>9.800000000000001</v>
      </c>
      <c r="N867" t="inlineStr">
        <is>
          <t>ALIMENTOS</t>
        </is>
      </c>
      <c r="O867" t="inlineStr">
        <is>
          <t>04/2026</t>
        </is>
      </c>
    </row>
    <row r="868">
      <c r="A868" t="n">
        <v>228694</v>
      </c>
      <c r="B868" t="n">
        <v>128</v>
      </c>
      <c r="C868" t="inlineStr">
        <is>
          <t>Love Cabaret</t>
        </is>
      </c>
      <c r="D868" t="inlineStr">
        <is>
          <t>DO CHEF DISTRIBUIDORA DE ALIMENTOS LTDA</t>
        </is>
      </c>
      <c r="E868" t="inlineStr">
        <is>
          <t>1343</t>
        </is>
      </c>
      <c r="F868" s="555" t="n">
        <v>46142</v>
      </c>
      <c r="G868" t="n">
        <v>23335</v>
      </c>
      <c r="H868" t="inlineStr">
        <is>
          <t>MORANGO KG</t>
        </is>
      </c>
      <c r="I868" t="inlineStr">
        <is>
          <t>ALIMENTOS</t>
        </is>
      </c>
      <c r="J868" t="n">
        <v>1.5</v>
      </c>
      <c r="K868" t="inlineStr">
        <is>
          <t>KG</t>
        </is>
      </c>
      <c r="L868" t="n">
        <v>48.75</v>
      </c>
      <c r="M868" t="n">
        <v>32.5</v>
      </c>
      <c r="N868" t="inlineStr">
        <is>
          <t>ALIMENTOS</t>
        </is>
      </c>
      <c r="O868" t="inlineStr">
        <is>
          <t>04/2026</t>
        </is>
      </c>
    </row>
    <row r="869">
      <c r="A869" t="n">
        <v>228694</v>
      </c>
      <c r="B869" t="n">
        <v>128</v>
      </c>
      <c r="C869" t="inlineStr">
        <is>
          <t>Love Cabaret</t>
        </is>
      </c>
      <c r="D869" t="inlineStr">
        <is>
          <t>DO CHEF DISTRIBUIDORA DE ALIMENTOS LTDA</t>
        </is>
      </c>
      <c r="E869" t="inlineStr">
        <is>
          <t>1343</t>
        </is>
      </c>
      <c r="F869" s="555" t="n">
        <v>46142</v>
      </c>
      <c r="G869" t="n">
        <v>19634</v>
      </c>
      <c r="H869" t="inlineStr">
        <is>
          <t>BERINJELA KG</t>
        </is>
      </c>
      <c r="I869" t="inlineStr">
        <is>
          <t>ALIMENTOS</t>
        </is>
      </c>
      <c r="J869" t="n">
        <v>5</v>
      </c>
      <c r="K869" t="inlineStr">
        <is>
          <t>KG</t>
        </is>
      </c>
      <c r="L869" t="n">
        <v>39</v>
      </c>
      <c r="M869" t="n">
        <v>7.8</v>
      </c>
      <c r="N869" t="inlineStr">
        <is>
          <t>ALIMENTOS</t>
        </is>
      </c>
      <c r="O869" t="inlineStr">
        <is>
          <t>04/2026</t>
        </is>
      </c>
    </row>
    <row r="870">
      <c r="A870" t="n">
        <v>228694</v>
      </c>
      <c r="B870" t="n">
        <v>128</v>
      </c>
      <c r="C870" t="inlineStr">
        <is>
          <t>Love Cabaret</t>
        </is>
      </c>
      <c r="D870" t="inlineStr">
        <is>
          <t>DO CHEF DISTRIBUIDORA DE ALIMENTOS LTDA</t>
        </is>
      </c>
      <c r="E870" t="inlineStr">
        <is>
          <t>1343</t>
        </is>
      </c>
      <c r="F870" s="555" t="n">
        <v>46142</v>
      </c>
      <c r="G870" t="n">
        <v>19635</v>
      </c>
      <c r="H870" t="inlineStr">
        <is>
          <t>BATATA DOCE ROSADA KG</t>
        </is>
      </c>
      <c r="I870" t="inlineStr">
        <is>
          <t>ALIMENTOS</t>
        </is>
      </c>
      <c r="J870" t="n">
        <v>6</v>
      </c>
      <c r="K870" t="inlineStr">
        <is>
          <t>KG</t>
        </is>
      </c>
      <c r="L870" t="n">
        <v>26.52</v>
      </c>
      <c r="M870" t="n">
        <v>4.42</v>
      </c>
      <c r="N870" t="inlineStr">
        <is>
          <t>ALIMENTOS</t>
        </is>
      </c>
      <c r="O870" t="inlineStr">
        <is>
          <t>04/2026</t>
        </is>
      </c>
    </row>
    <row r="871">
      <c r="A871" t="n">
        <v>228693</v>
      </c>
      <c r="B871" t="n">
        <v>128</v>
      </c>
      <c r="C871" t="inlineStr">
        <is>
          <t>Love Cabaret</t>
        </is>
      </c>
      <c r="D871" t="inlineStr">
        <is>
          <t>MARIO PEDRO FELICIANO - HORTIFRUTI</t>
        </is>
      </c>
      <c r="E871" t="inlineStr">
        <is>
          <t>475487</t>
        </is>
      </c>
      <c r="F871" s="555" t="n">
        <v>46142</v>
      </c>
      <c r="G871" t="n">
        <v>24083</v>
      </c>
      <c r="H871" t="inlineStr">
        <is>
          <t>BATATA ASTERIX GRAUDA NOIVA KG</t>
        </is>
      </c>
      <c r="I871" t="inlineStr">
        <is>
          <t>ALIMENTOS</t>
        </is>
      </c>
      <c r="J871" t="n">
        <v>10.3</v>
      </c>
      <c r="K871" t="inlineStr">
        <is>
          <t>KG</t>
        </is>
      </c>
      <c r="L871" t="n">
        <v>56.03</v>
      </c>
      <c r="M871" t="n">
        <v>5.439806</v>
      </c>
      <c r="N871" t="inlineStr">
        <is>
          <t>ALIMENTOS</t>
        </is>
      </c>
      <c r="O871" t="inlineStr">
        <is>
          <t>04/2026</t>
        </is>
      </c>
    </row>
    <row r="872">
      <c r="A872" t="n">
        <v>228693</v>
      </c>
      <c r="B872" t="n">
        <v>128</v>
      </c>
      <c r="C872" t="inlineStr">
        <is>
          <t>Love Cabaret</t>
        </is>
      </c>
      <c r="D872" t="inlineStr">
        <is>
          <t>MARIO PEDRO FELICIANO - HORTIFRUTI</t>
        </is>
      </c>
      <c r="E872" t="inlineStr">
        <is>
          <t>475487</t>
        </is>
      </c>
      <c r="F872" s="555" t="n">
        <v>46142</v>
      </c>
      <c r="G872" t="n">
        <v>24385</v>
      </c>
      <c r="H872" t="inlineStr">
        <is>
          <t>MORANGO CONGELADO KG</t>
        </is>
      </c>
      <c r="I872" t="inlineStr">
        <is>
          <t>ALIMENTOS</t>
        </is>
      </c>
      <c r="J872" t="n">
        <v>5</v>
      </c>
      <c r="K872" t="inlineStr">
        <is>
          <t>KG</t>
        </is>
      </c>
      <c r="L872" t="n">
        <v>76.09999999999999</v>
      </c>
      <c r="M872" t="n">
        <v>15.22</v>
      </c>
      <c r="N872" t="inlineStr">
        <is>
          <t>ALIMENTOS</t>
        </is>
      </c>
      <c r="O872" t="inlineStr">
        <is>
          <t>04/2026</t>
        </is>
      </c>
    </row>
    <row r="873">
      <c r="A873" t="n">
        <v>228693</v>
      </c>
      <c r="B873" t="n">
        <v>128</v>
      </c>
      <c r="C873" t="inlineStr">
        <is>
          <t>Love Cabaret</t>
        </is>
      </c>
      <c r="D873" t="inlineStr">
        <is>
          <t>MARIO PEDRO FELICIANO - HORTIFRUTI</t>
        </is>
      </c>
      <c r="E873" t="inlineStr">
        <is>
          <t>475487</t>
        </is>
      </c>
      <c r="F873" s="555" t="n">
        <v>46142</v>
      </c>
      <c r="G873" t="n">
        <v>19561</v>
      </c>
      <c r="H873" t="inlineStr">
        <is>
          <t>PIMENTAO VERDE KG</t>
        </is>
      </c>
      <c r="I873" t="inlineStr">
        <is>
          <t>ALIMENTOS</t>
        </is>
      </c>
      <c r="J873" t="n">
        <v>0.6</v>
      </c>
      <c r="K873" t="inlineStr">
        <is>
          <t>KG</t>
        </is>
      </c>
      <c r="L873" t="n">
        <v>6.09</v>
      </c>
      <c r="M873" t="n">
        <v>10.15</v>
      </c>
      <c r="N873" t="inlineStr">
        <is>
          <t>ALIMENTOS</t>
        </is>
      </c>
      <c r="O873" t="inlineStr">
        <is>
          <t>04/2026</t>
        </is>
      </c>
    </row>
    <row r="874">
      <c r="A874" t="n">
        <v>228693</v>
      </c>
      <c r="B874" t="n">
        <v>128</v>
      </c>
      <c r="C874" t="inlineStr">
        <is>
          <t>Love Cabaret</t>
        </is>
      </c>
      <c r="D874" t="inlineStr">
        <is>
          <t>MARIO PEDRO FELICIANO - HORTIFRUTI</t>
        </is>
      </c>
      <c r="E874" t="inlineStr">
        <is>
          <t>475487</t>
        </is>
      </c>
      <c r="F874" s="555" t="n">
        <v>46142</v>
      </c>
      <c r="G874" t="n">
        <v>23113</v>
      </c>
      <c r="H874" t="inlineStr">
        <is>
          <t>SALSA KG</t>
        </is>
      </c>
      <c r="I874" t="inlineStr">
        <is>
          <t>ALIMENTOS</t>
        </is>
      </c>
      <c r="J874" t="n">
        <v>0.55</v>
      </c>
      <c r="K874" t="inlineStr">
        <is>
          <t>KG</t>
        </is>
      </c>
      <c r="L874" t="n">
        <v>7.98</v>
      </c>
      <c r="M874" t="n">
        <v>14.509091</v>
      </c>
      <c r="N874" t="inlineStr">
        <is>
          <t>ALIMENTOS</t>
        </is>
      </c>
      <c r="O874" t="inlineStr">
        <is>
          <t>04/2026</t>
        </is>
      </c>
    </row>
    <row r="875">
      <c r="A875" t="n">
        <v>228693</v>
      </c>
      <c r="B875" t="n">
        <v>128</v>
      </c>
      <c r="C875" t="inlineStr">
        <is>
          <t>Love Cabaret</t>
        </is>
      </c>
      <c r="D875" t="inlineStr">
        <is>
          <t>MARIO PEDRO FELICIANO - HORTIFRUTI</t>
        </is>
      </c>
      <c r="E875" t="inlineStr">
        <is>
          <t>475487</t>
        </is>
      </c>
      <c r="F875" s="555" t="n">
        <v>46142</v>
      </c>
      <c r="G875" t="n">
        <v>25555</v>
      </c>
      <c r="H875" t="inlineStr">
        <is>
          <t>BATATA LAVADA KG</t>
        </is>
      </c>
      <c r="I875" t="inlineStr">
        <is>
          <t>ALIMENTOS</t>
        </is>
      </c>
      <c r="J875" t="n">
        <v>12.5</v>
      </c>
      <c r="K875" t="inlineStr">
        <is>
          <t>KG</t>
        </is>
      </c>
      <c r="L875" t="n">
        <v>74.75</v>
      </c>
      <c r="M875" t="n">
        <v>5.98</v>
      </c>
      <c r="N875" t="inlineStr">
        <is>
          <t>ALIMENTOS</t>
        </is>
      </c>
      <c r="O875" t="inlineStr">
        <is>
          <t>04/2026</t>
        </is>
      </c>
    </row>
    <row r="876">
      <c r="A876" t="n">
        <v>228692</v>
      </c>
      <c r="B876" t="n">
        <v>128</v>
      </c>
      <c r="C876" t="inlineStr">
        <is>
          <t>Love Cabaret</t>
        </is>
      </c>
      <c r="D876" t="inlineStr">
        <is>
          <t>FG7 COMERCIO E DISTRIBUICAO DE BEBIDAS LTDA</t>
        </is>
      </c>
      <c r="E876" t="inlineStr">
        <is>
          <t>786748</t>
        </is>
      </c>
      <c r="F876" s="555" t="n">
        <v>46141</v>
      </c>
      <c r="G876" t="n">
        <v>27877</v>
      </c>
      <c r="H876" t="inlineStr">
        <is>
          <t>VERMOUTH DRY APERITIVO SAN BASILI 750ML UN</t>
        </is>
      </c>
      <c r="I876" t="inlineStr">
        <is>
          <t>BEBIDAS</t>
        </is>
      </c>
      <c r="J876" t="n">
        <v>6</v>
      </c>
      <c r="K876" t="inlineStr">
        <is>
          <t>UN</t>
        </is>
      </c>
      <c r="L876" t="n">
        <v>381.66</v>
      </c>
      <c r="M876" t="n">
        <v>63.61</v>
      </c>
      <c r="N876" t="inlineStr">
        <is>
          <t>BEBIDAS</t>
        </is>
      </c>
      <c r="O876" t="inlineStr">
        <is>
          <t>04/2026</t>
        </is>
      </c>
    </row>
    <row r="877">
      <c r="A877" t="n">
        <v>228691</v>
      </c>
      <c r="B877" t="n">
        <v>128</v>
      </c>
      <c r="C877" t="inlineStr">
        <is>
          <t>Love Cabaret</t>
        </is>
      </c>
      <c r="D877" t="inlineStr">
        <is>
          <t>FRONT BEBIDAS LTDA</t>
        </is>
      </c>
      <c r="E877" t="inlineStr">
        <is>
          <t>802287</t>
        </is>
      </c>
      <c r="F877" s="555" t="n">
        <v>46141</v>
      </c>
      <c r="G877" t="n">
        <v>18114</v>
      </c>
      <c r="H877" t="inlineStr">
        <is>
          <t>WHISKY JOHNNIE WALKER GOLD LABEL RESERVE 750ML</t>
        </is>
      </c>
      <c r="I877" t="inlineStr">
        <is>
          <t>BEBIDAS</t>
        </is>
      </c>
      <c r="J877" t="n">
        <v>6</v>
      </c>
      <c r="K877" t="inlineStr">
        <is>
          <t>GR</t>
        </is>
      </c>
      <c r="L877" t="n">
        <v>1649.7</v>
      </c>
      <c r="M877" t="n">
        <v>274.95</v>
      </c>
      <c r="N877" t="inlineStr">
        <is>
          <t>BEBIDAS</t>
        </is>
      </c>
      <c r="O877" t="inlineStr">
        <is>
          <t>04/2026</t>
        </is>
      </c>
    </row>
    <row r="878">
      <c r="A878" t="n">
        <v>228659</v>
      </c>
      <c r="B878" t="n">
        <v>128</v>
      </c>
      <c r="C878" t="inlineStr">
        <is>
          <t>Love Cabaret</t>
        </is>
      </c>
      <c r="D878" t="inlineStr">
        <is>
          <t>KING COMERCIO E IMPORTACAO DE BEBIDAS LTDA</t>
        </is>
      </c>
      <c r="E878" t="inlineStr">
        <is>
          <t>126782</t>
        </is>
      </c>
      <c r="F878" s="555" t="n">
        <v>46136</v>
      </c>
      <c r="G878" t="n">
        <v>22598</v>
      </c>
      <c r="H878" t="inlineStr">
        <is>
          <t>APERITIVO ANGOSTURA ORANGE 100ML</t>
        </is>
      </c>
      <c r="I878" t="inlineStr">
        <is>
          <t>BEBIDAS</t>
        </is>
      </c>
      <c r="J878" t="n">
        <v>2</v>
      </c>
      <c r="K878" t="inlineStr">
        <is>
          <t>GR</t>
        </is>
      </c>
      <c r="L878" t="n">
        <v>207.28</v>
      </c>
      <c r="M878" t="n">
        <v>103.64</v>
      </c>
      <c r="N878" t="inlineStr">
        <is>
          <t>BEBIDAS</t>
        </is>
      </c>
      <c r="O878" t="inlineStr">
        <is>
          <t>04/2026</t>
        </is>
      </c>
    </row>
    <row r="879">
      <c r="A879" t="n">
        <v>228659</v>
      </c>
      <c r="B879" t="n">
        <v>128</v>
      </c>
      <c r="C879" t="inlineStr">
        <is>
          <t>Love Cabaret</t>
        </is>
      </c>
      <c r="D879" t="inlineStr">
        <is>
          <t>KING COMERCIO E IMPORTACAO DE BEBIDAS LTDA</t>
        </is>
      </c>
      <c r="E879" t="inlineStr">
        <is>
          <t>126782</t>
        </is>
      </c>
      <c r="F879" s="555" t="n">
        <v>46136</v>
      </c>
      <c r="G879" t="n">
        <v>18119</v>
      </c>
      <c r="H879" t="inlineStr">
        <is>
          <t>WHISKY JOHNNIE WALKER BLACK LABEL 1L</t>
        </is>
      </c>
      <c r="I879" t="inlineStr">
        <is>
          <t>BEBIDAS</t>
        </is>
      </c>
      <c r="J879" t="n">
        <v>6</v>
      </c>
      <c r="K879" t="inlineStr">
        <is>
          <t>GR</t>
        </is>
      </c>
      <c r="L879" t="n">
        <v>999.66</v>
      </c>
      <c r="M879" t="n">
        <v>166.61</v>
      </c>
      <c r="N879" t="inlineStr">
        <is>
          <t>BEBIDAS</t>
        </is>
      </c>
      <c r="O879" t="inlineStr">
        <is>
          <t>04/2026</t>
        </is>
      </c>
    </row>
    <row r="880">
      <c r="A880" t="n">
        <v>228659</v>
      </c>
      <c r="B880" t="n">
        <v>128</v>
      </c>
      <c r="C880" t="inlineStr">
        <is>
          <t>Love Cabaret</t>
        </is>
      </c>
      <c r="D880" t="inlineStr">
        <is>
          <t>KING COMERCIO E IMPORTACAO DE BEBIDAS LTDA</t>
        </is>
      </c>
      <c r="E880" t="inlineStr">
        <is>
          <t>126782</t>
        </is>
      </c>
      <c r="F880" s="555" t="n">
        <v>46136</v>
      </c>
      <c r="G880" t="n">
        <v>18179</v>
      </c>
      <c r="H880" t="inlineStr">
        <is>
          <t>VODKA KETEL ONE 1L</t>
        </is>
      </c>
      <c r="I880" t="inlineStr">
        <is>
          <t>BEBIDAS</t>
        </is>
      </c>
      <c r="J880" t="n">
        <v>12</v>
      </c>
      <c r="K880" t="inlineStr">
        <is>
          <t>GR</t>
        </is>
      </c>
      <c r="L880" t="n">
        <v>1396.8</v>
      </c>
      <c r="M880" t="n">
        <v>116.4</v>
      </c>
      <c r="N880" t="inlineStr">
        <is>
          <t>BEBIDAS</t>
        </is>
      </c>
      <c r="O880" t="inlineStr">
        <is>
          <t>04/2026</t>
        </is>
      </c>
    </row>
    <row r="881">
      <c r="A881" t="n">
        <v>228236</v>
      </c>
      <c r="B881" t="n">
        <v>128</v>
      </c>
      <c r="C881" t="inlineStr">
        <is>
          <t>Love Cabaret</t>
        </is>
      </c>
      <c r="D881" t="inlineStr">
        <is>
          <t>EMPORIO M&amp;L COMERCIO DE ALIM E BEBIDAS LTDA</t>
        </is>
      </c>
      <c r="E881" t="inlineStr">
        <is>
          <t>508507</t>
        </is>
      </c>
      <c r="F881" s="555" t="n">
        <v>46132</v>
      </c>
      <c r="G881" t="n">
        <v>20140</v>
      </c>
      <c r="H881" t="inlineStr">
        <is>
          <t>MACARRAO ESPAGUETE C/ OVOS DIVELLA N8 C/500G</t>
        </is>
      </c>
      <c r="I881" t="inlineStr">
        <is>
          <t>ALIMENTOS</t>
        </is>
      </c>
      <c r="J881" t="n">
        <v>10</v>
      </c>
      <c r="K881" t="inlineStr">
        <is>
          <t>PC</t>
        </is>
      </c>
      <c r="L881" t="n">
        <v>88.2</v>
      </c>
      <c r="M881" t="n">
        <v>8.82</v>
      </c>
      <c r="N881" t="inlineStr">
        <is>
          <t>ALIMENTOS</t>
        </is>
      </c>
      <c r="O881" t="inlineStr">
        <is>
          <t>04/2026</t>
        </is>
      </c>
    </row>
    <row r="882">
      <c r="A882" t="n">
        <v>228236</v>
      </c>
      <c r="B882" t="n">
        <v>128</v>
      </c>
      <c r="C882" t="inlineStr">
        <is>
          <t>Love Cabaret</t>
        </is>
      </c>
      <c r="D882" t="inlineStr">
        <is>
          <t>EMPORIO M&amp;L COMERCIO DE ALIM E BEBIDAS LTDA</t>
        </is>
      </c>
      <c r="E882" t="inlineStr">
        <is>
          <t>508507</t>
        </is>
      </c>
      <c r="F882" s="555" t="n">
        <v>46132</v>
      </c>
      <c r="G882" t="n">
        <v>17716</v>
      </c>
      <c r="H882" t="inlineStr">
        <is>
          <t>VINHO TINTO ALMADEN CABERNET SAUVIGNON 750ML</t>
        </is>
      </c>
      <c r="I882" t="inlineStr">
        <is>
          <t>BEBIDAS</t>
        </is>
      </c>
      <c r="J882" t="n">
        <v>6</v>
      </c>
      <c r="K882" t="inlineStr">
        <is>
          <t>Gr</t>
        </is>
      </c>
      <c r="L882" t="n">
        <v>159</v>
      </c>
      <c r="M882" t="n">
        <v>26.5</v>
      </c>
      <c r="N882" t="inlineStr">
        <is>
          <t>ALIMENTOS</t>
        </is>
      </c>
      <c r="O882" t="inlineStr">
        <is>
          <t>04/2026</t>
        </is>
      </c>
    </row>
    <row r="883">
      <c r="A883" t="n">
        <v>228236</v>
      </c>
      <c r="B883" t="n">
        <v>128</v>
      </c>
      <c r="C883" t="inlineStr">
        <is>
          <t>Love Cabaret</t>
        </is>
      </c>
      <c r="D883" t="inlineStr">
        <is>
          <t>EMPORIO M&amp;L COMERCIO DE ALIM E BEBIDAS LTDA</t>
        </is>
      </c>
      <c r="E883" t="inlineStr">
        <is>
          <t>508507</t>
        </is>
      </c>
      <c r="F883" s="555" t="n">
        <v>46132</v>
      </c>
      <c r="G883" t="n">
        <v>20751</v>
      </c>
      <c r="H883" t="inlineStr">
        <is>
          <t>AZEITONA PRETA AZAPA ARCOBELLO C/2KG</t>
        </is>
      </c>
      <c r="I883" t="inlineStr">
        <is>
          <t>ALIMENTOS</t>
        </is>
      </c>
      <c r="J883" t="n">
        <v>1</v>
      </c>
      <c r="K883" t="inlineStr">
        <is>
          <t>BD</t>
        </is>
      </c>
      <c r="L883" t="n">
        <v>108.9</v>
      </c>
      <c r="M883" t="n">
        <v>108.9</v>
      </c>
      <c r="N883" t="inlineStr">
        <is>
          <t>ALIMENTOS</t>
        </is>
      </c>
      <c r="O883" t="inlineStr">
        <is>
          <t>04/2026</t>
        </is>
      </c>
    </row>
    <row r="884">
      <c r="A884" t="n">
        <v>228236</v>
      </c>
      <c r="B884" t="n">
        <v>128</v>
      </c>
      <c r="C884" t="inlineStr">
        <is>
          <t>Love Cabaret</t>
        </is>
      </c>
      <c r="D884" t="inlineStr">
        <is>
          <t>EMPORIO M&amp;L COMERCIO DE ALIM E BEBIDAS LTDA</t>
        </is>
      </c>
      <c r="E884" t="inlineStr">
        <is>
          <t>508507</t>
        </is>
      </c>
      <c r="F884" s="555" t="n">
        <v>46132</v>
      </c>
      <c r="G884" t="n">
        <v>23074</v>
      </c>
      <c r="H884" t="inlineStr">
        <is>
          <t>QUEIJO EMMENTAL KG</t>
        </is>
      </c>
      <c r="I884" t="inlineStr">
        <is>
          <t>ALIMENTOS</t>
        </is>
      </c>
      <c r="J884" t="n">
        <v>6.72</v>
      </c>
      <c r="K884" t="inlineStr">
        <is>
          <t>KG</t>
        </is>
      </c>
      <c r="L884" t="n">
        <v>553.0599999999999</v>
      </c>
      <c r="M884" t="n">
        <v>82.300595</v>
      </c>
      <c r="N884" t="inlineStr">
        <is>
          <t>ALIMENTOS</t>
        </is>
      </c>
      <c r="O884" t="inlineStr">
        <is>
          <t>04/2026</t>
        </is>
      </c>
    </row>
    <row r="885">
      <c r="A885" t="n">
        <v>228235</v>
      </c>
      <c r="B885" t="n">
        <v>128</v>
      </c>
      <c r="C885" t="inlineStr">
        <is>
          <t>Love Cabaret</t>
        </is>
      </c>
      <c r="D885" t="inlineStr">
        <is>
          <t>J.K. COMERCIO DE GENEROS ALIMENICIOS LTDA</t>
        </is>
      </c>
      <c r="E885" t="inlineStr">
        <is>
          <t>14145</t>
        </is>
      </c>
      <c r="F885" s="555" t="n">
        <v>46134</v>
      </c>
      <c r="G885" t="n">
        <v>18509</v>
      </c>
      <c r="H885" t="inlineStr">
        <is>
          <t>BITTER ANGOSTURA COCOA 100ML</t>
        </is>
      </c>
      <c r="I885" t="inlineStr">
        <is>
          <t>BEBIDAS</t>
        </is>
      </c>
      <c r="J885" t="n">
        <v>4</v>
      </c>
      <c r="K885" t="inlineStr">
        <is>
          <t>GR</t>
        </is>
      </c>
      <c r="L885" t="n">
        <v>520</v>
      </c>
      <c r="M885" t="n">
        <v>130</v>
      </c>
      <c r="N885" t="inlineStr">
        <is>
          <t>BEBIDAS</t>
        </is>
      </c>
      <c r="O885" t="inlineStr">
        <is>
          <t>04/2026</t>
        </is>
      </c>
    </row>
    <row r="886">
      <c r="A886" t="n">
        <v>228234</v>
      </c>
      <c r="B886" t="n">
        <v>128</v>
      </c>
      <c r="C886" t="inlineStr">
        <is>
          <t>Love Cabaret</t>
        </is>
      </c>
      <c r="D886" t="inlineStr">
        <is>
          <t>FG7 COMERCIO E DISTRIBUICAO DE BEBIDAS LTDA</t>
        </is>
      </c>
      <c r="E886" t="inlineStr">
        <is>
          <t>782340</t>
        </is>
      </c>
      <c r="F886" s="555" t="n">
        <v>46133</v>
      </c>
      <c r="G886" t="n">
        <v>18382</v>
      </c>
      <c r="H886" t="inlineStr">
        <is>
          <t>CONHAQUE BRANDY OSBORNE 700ML</t>
        </is>
      </c>
      <c r="I886" t="inlineStr">
        <is>
          <t>BEBIDAS</t>
        </is>
      </c>
      <c r="J886" t="n">
        <v>6</v>
      </c>
      <c r="K886" t="inlineStr">
        <is>
          <t>GR</t>
        </is>
      </c>
      <c r="L886" t="n">
        <v>414</v>
      </c>
      <c r="M886" t="n">
        <v>69</v>
      </c>
      <c r="N886" t="inlineStr">
        <is>
          <t>BEBIDAS</t>
        </is>
      </c>
      <c r="O886" t="inlineStr">
        <is>
          <t>04/2026</t>
        </is>
      </c>
    </row>
    <row r="887">
      <c r="A887" t="n">
        <v>228234</v>
      </c>
      <c r="B887" t="n">
        <v>128</v>
      </c>
      <c r="C887" t="inlineStr">
        <is>
          <t>Love Cabaret</t>
        </is>
      </c>
      <c r="D887" t="inlineStr">
        <is>
          <t>FG7 COMERCIO E DISTRIBUICAO DE BEBIDAS LTDA</t>
        </is>
      </c>
      <c r="E887" t="inlineStr">
        <is>
          <t>782340</t>
        </is>
      </c>
      <c r="F887" s="555" t="n">
        <v>46133</v>
      </c>
      <c r="G887" t="n">
        <v>18543</v>
      </c>
      <c r="H887" t="inlineStr">
        <is>
          <t>APERITIVO CYNAR 900ML</t>
        </is>
      </c>
      <c r="I887" t="inlineStr">
        <is>
          <t>BEBIDAS</t>
        </is>
      </c>
      <c r="J887" t="n">
        <v>4</v>
      </c>
      <c r="K887" t="inlineStr">
        <is>
          <t>GR</t>
        </is>
      </c>
      <c r="L887" t="n">
        <v>84.68000000000001</v>
      </c>
      <c r="M887" t="n">
        <v>21.17</v>
      </c>
      <c r="N887" t="inlineStr">
        <is>
          <t>BEBIDAS</t>
        </is>
      </c>
      <c r="O887" t="inlineStr">
        <is>
          <t>04/2026</t>
        </is>
      </c>
    </row>
    <row r="888">
      <c r="A888" t="n">
        <v>228234</v>
      </c>
      <c r="B888" t="n">
        <v>128</v>
      </c>
      <c r="C888" t="inlineStr">
        <is>
          <t>Love Cabaret</t>
        </is>
      </c>
      <c r="D888" t="inlineStr">
        <is>
          <t>FG7 COMERCIO E DISTRIBUICAO DE BEBIDAS LTDA</t>
        </is>
      </c>
      <c r="E888" t="inlineStr">
        <is>
          <t>782340</t>
        </is>
      </c>
      <c r="F888" s="555" t="n">
        <v>46133</v>
      </c>
      <c r="G888" t="n">
        <v>27877</v>
      </c>
      <c r="H888" t="inlineStr">
        <is>
          <t>VERMOUTH DRY APERITIVO SAN BASILI 750ML UN</t>
        </is>
      </c>
      <c r="I888" t="inlineStr">
        <is>
          <t>BEBIDAS</t>
        </is>
      </c>
      <c r="J888" t="n">
        <v>4</v>
      </c>
      <c r="K888" t="inlineStr">
        <is>
          <t>UN</t>
        </is>
      </c>
      <c r="L888" t="n">
        <v>251.96</v>
      </c>
      <c r="M888" t="n">
        <v>62.99</v>
      </c>
      <c r="N888" t="inlineStr">
        <is>
          <t>BEBIDAS</t>
        </is>
      </c>
      <c r="O888" t="inlineStr">
        <is>
          <t>04/2026</t>
        </is>
      </c>
    </row>
    <row r="889">
      <c r="A889" t="n">
        <v>228233</v>
      </c>
      <c r="B889" t="n">
        <v>128</v>
      </c>
      <c r="C889" t="inlineStr">
        <is>
          <t>Love Cabaret</t>
        </is>
      </c>
      <c r="D889" t="inlineStr">
        <is>
          <t>NOVA COMERCIAL PESCADOS LTDA</t>
        </is>
      </c>
      <c r="E889" t="inlineStr">
        <is>
          <t>32957</t>
        </is>
      </c>
      <c r="F889" s="555" t="n">
        <v>46129</v>
      </c>
      <c r="G889" t="n">
        <v>27692</v>
      </c>
      <c r="H889" t="inlineStr">
        <is>
          <t>CAMARAO CINZA 25/30 LIMPO EVISCERADO COM COLA KG</t>
        </is>
      </c>
      <c r="I889" t="inlineStr">
        <is>
          <t>ALIMENTOS</t>
        </is>
      </c>
      <c r="J889" t="n">
        <v>12</v>
      </c>
      <c r="K889" t="inlineStr">
        <is>
          <t>KG</t>
        </is>
      </c>
      <c r="L889" t="n">
        <v>1344</v>
      </c>
      <c r="M889" t="n">
        <v>112</v>
      </c>
      <c r="N889" t="inlineStr">
        <is>
          <t>ALIMENTOS</t>
        </is>
      </c>
      <c r="O889" t="inlineStr">
        <is>
          <t>04/2026</t>
        </is>
      </c>
    </row>
    <row r="890">
      <c r="A890" t="n">
        <v>228232</v>
      </c>
      <c r="B890" t="n">
        <v>128</v>
      </c>
      <c r="C890" t="inlineStr">
        <is>
          <t>Love Cabaret</t>
        </is>
      </c>
      <c r="D890" t="inlineStr">
        <is>
          <t>DTK COMERCIO DE ALIMENTOS LTDA</t>
        </is>
      </c>
      <c r="E890" t="inlineStr">
        <is>
          <t>75583</t>
        </is>
      </c>
      <c r="F890" s="555" t="n">
        <v>46132</v>
      </c>
      <c r="G890" t="n">
        <v>20242</v>
      </c>
      <c r="H890" t="inlineStr">
        <is>
          <t>FEIJAO CARIOCA CAMIL C/2KG</t>
        </is>
      </c>
      <c r="I890" t="inlineStr">
        <is>
          <t>ALIMENTOS</t>
        </is>
      </c>
      <c r="J890" t="n">
        <v>1</v>
      </c>
      <c r="K890" t="inlineStr">
        <is>
          <t>PC</t>
        </is>
      </c>
      <c r="L890" t="n">
        <v>17.8</v>
      </c>
      <c r="M890" t="n">
        <v>17.8</v>
      </c>
      <c r="N890" t="inlineStr">
        <is>
          <t>ALIMENTOS</t>
        </is>
      </c>
      <c r="O890" t="inlineStr">
        <is>
          <t>04/2026</t>
        </is>
      </c>
    </row>
    <row r="891">
      <c r="A891" t="n">
        <v>228232</v>
      </c>
      <c r="B891" t="n">
        <v>128</v>
      </c>
      <c r="C891" t="inlineStr">
        <is>
          <t>Love Cabaret</t>
        </is>
      </c>
      <c r="D891" t="inlineStr">
        <is>
          <t>DTK COMERCIO DE ALIMENTOS LTDA</t>
        </is>
      </c>
      <c r="E891" t="inlineStr">
        <is>
          <t>75583</t>
        </is>
      </c>
      <c r="F891" s="555" t="n">
        <v>46132</v>
      </c>
      <c r="G891" t="n">
        <v>20307</v>
      </c>
      <c r="H891" t="inlineStr">
        <is>
          <t>ARROZ ARBORIO CAMIL C/1KG</t>
        </is>
      </c>
      <c r="I891" t="inlineStr">
        <is>
          <t>ALIMENTOS</t>
        </is>
      </c>
      <c r="J891" t="n">
        <v>2</v>
      </c>
      <c r="K891" t="inlineStr">
        <is>
          <t>Kg</t>
        </is>
      </c>
      <c r="L891" t="n">
        <v>33.4</v>
      </c>
      <c r="M891" t="n">
        <v>16.7</v>
      </c>
      <c r="N891" t="inlineStr">
        <is>
          <t>ALIMENTOS</t>
        </is>
      </c>
      <c r="O891" t="inlineStr">
        <is>
          <t>04/2026</t>
        </is>
      </c>
    </row>
    <row r="892">
      <c r="A892" t="n">
        <v>228232</v>
      </c>
      <c r="B892" t="n">
        <v>128</v>
      </c>
      <c r="C892" t="inlineStr">
        <is>
          <t>Love Cabaret</t>
        </is>
      </c>
      <c r="D892" t="inlineStr">
        <is>
          <t>DTK COMERCIO DE ALIMENTOS LTDA</t>
        </is>
      </c>
      <c r="E892" t="inlineStr">
        <is>
          <t>75583</t>
        </is>
      </c>
      <c r="F892" s="555" t="n">
        <v>46132</v>
      </c>
      <c r="G892" t="n">
        <v>19969</v>
      </c>
      <c r="H892" t="inlineStr">
        <is>
          <t>MOLHO SHOYO CEPERA C/1,010L</t>
        </is>
      </c>
      <c r="I892" t="inlineStr">
        <is>
          <t>ALIMENTOS</t>
        </is>
      </c>
      <c r="J892" t="n">
        <v>2</v>
      </c>
      <c r="K892" t="inlineStr">
        <is>
          <t>FR</t>
        </is>
      </c>
      <c r="L892" t="n">
        <v>21.3</v>
      </c>
      <c r="M892" t="n">
        <v>10.65</v>
      </c>
      <c r="N892" t="inlineStr">
        <is>
          <t>ALIMENTOS</t>
        </is>
      </c>
      <c r="O892" t="inlineStr">
        <is>
          <t>04/2026</t>
        </is>
      </c>
    </row>
    <row r="893">
      <c r="A893" t="n">
        <v>228232</v>
      </c>
      <c r="B893" t="n">
        <v>128</v>
      </c>
      <c r="C893" t="inlineStr">
        <is>
          <t>Love Cabaret</t>
        </is>
      </c>
      <c r="D893" t="inlineStr">
        <is>
          <t>DTK COMERCIO DE ALIMENTOS LTDA</t>
        </is>
      </c>
      <c r="E893" t="inlineStr">
        <is>
          <t>75583</t>
        </is>
      </c>
      <c r="F893" s="555" t="n">
        <v>46132</v>
      </c>
      <c r="G893" t="n">
        <v>20647</v>
      </c>
      <c r="H893" t="inlineStr">
        <is>
          <t>LICHIA EM CALDA BARAO LALI C/567G</t>
        </is>
      </c>
      <c r="I893" t="inlineStr">
        <is>
          <t>ALIMENTOS</t>
        </is>
      </c>
      <c r="J893" t="n">
        <v>6</v>
      </c>
      <c r="K893" t="inlineStr">
        <is>
          <t>UN</t>
        </is>
      </c>
      <c r="L893" t="n">
        <v>95.81999999999999</v>
      </c>
      <c r="M893" t="n">
        <v>15.97</v>
      </c>
      <c r="N893" t="inlineStr">
        <is>
          <t>ALIMENTOS</t>
        </is>
      </c>
      <c r="O893" t="inlineStr">
        <is>
          <t>04/2026</t>
        </is>
      </c>
    </row>
    <row r="894">
      <c r="A894" t="n">
        <v>228232</v>
      </c>
      <c r="B894" t="n">
        <v>128</v>
      </c>
      <c r="C894" t="inlineStr">
        <is>
          <t>Love Cabaret</t>
        </is>
      </c>
      <c r="D894" t="inlineStr">
        <is>
          <t>DTK COMERCIO DE ALIMENTOS LTDA</t>
        </is>
      </c>
      <c r="E894" t="inlineStr">
        <is>
          <t>75583</t>
        </is>
      </c>
      <c r="F894" s="555" t="n">
        <v>46132</v>
      </c>
      <c r="G894" t="n">
        <v>19583</v>
      </c>
      <c r="H894" t="inlineStr">
        <is>
          <t>PIMENTA BIQUINHO KG</t>
        </is>
      </c>
      <c r="I894" t="inlineStr">
        <is>
          <t>ALIMENTOS</t>
        </is>
      </c>
      <c r="J894" t="n">
        <v>2</v>
      </c>
      <c r="K894" t="inlineStr">
        <is>
          <t>KG</t>
        </is>
      </c>
      <c r="L894" t="n">
        <v>104</v>
      </c>
      <c r="M894" t="n">
        <v>52</v>
      </c>
      <c r="N894" t="inlineStr">
        <is>
          <t>ALIMENTOS</t>
        </is>
      </c>
      <c r="O894" t="inlineStr">
        <is>
          <t>04/2026</t>
        </is>
      </c>
    </row>
    <row r="895">
      <c r="A895" t="n">
        <v>228232</v>
      </c>
      <c r="B895" t="n">
        <v>128</v>
      </c>
      <c r="C895" t="inlineStr">
        <is>
          <t>Love Cabaret</t>
        </is>
      </c>
      <c r="D895" t="inlineStr">
        <is>
          <t>DTK COMERCIO DE ALIMENTOS LTDA</t>
        </is>
      </c>
      <c r="E895" t="inlineStr">
        <is>
          <t>75583</t>
        </is>
      </c>
      <c r="F895" s="555" t="n">
        <v>46132</v>
      </c>
      <c r="G895" t="n">
        <v>23884</v>
      </c>
      <c r="H895" t="inlineStr">
        <is>
          <t>VINAGRE DE MACA L</t>
        </is>
      </c>
      <c r="I895" t="inlineStr">
        <is>
          <t>ALIMENTOS</t>
        </is>
      </c>
      <c r="J895" t="n">
        <v>1</v>
      </c>
      <c r="K895" t="inlineStr">
        <is>
          <t>UN</t>
        </is>
      </c>
      <c r="L895" t="n">
        <v>8.869999999999999</v>
      </c>
      <c r="M895" t="n">
        <v>8.869999999999999</v>
      </c>
      <c r="N895" t="inlineStr">
        <is>
          <t>ALIMENTOS</t>
        </is>
      </c>
      <c r="O895" t="inlineStr">
        <is>
          <t>04/2026</t>
        </is>
      </c>
    </row>
    <row r="896">
      <c r="A896" t="n">
        <v>228231</v>
      </c>
      <c r="B896" t="n">
        <v>128</v>
      </c>
      <c r="C896" t="inlineStr">
        <is>
          <t>Love Cabaret</t>
        </is>
      </c>
      <c r="D896" t="inlineStr">
        <is>
          <t>ZAHIL IMPORTADORA LTDA</t>
        </is>
      </c>
      <c r="E896" t="inlineStr">
        <is>
          <t>268472</t>
        </is>
      </c>
      <c r="F896" s="555" t="n">
        <v>46132</v>
      </c>
      <c r="G896" t="n">
        <v>27858</v>
      </c>
      <c r="H896" t="inlineStr">
        <is>
          <t>VINHO ROSE CHATEAU DE JAU / LE JAJA DE JAU ROSÉ DE SYRAH PAYS D'OC IGP LANGUEDOC</t>
        </is>
      </c>
      <c r="I896" t="inlineStr">
        <is>
          <t>BEBIDAS</t>
        </is>
      </c>
      <c r="J896" t="n">
        <v>6</v>
      </c>
      <c r="K896" t="inlineStr">
        <is>
          <t>UN</t>
        </is>
      </c>
      <c r="L896" t="n">
        <v>405.6</v>
      </c>
      <c r="M896" t="n">
        <v>67.59999999999999</v>
      </c>
      <c r="N896" t="inlineStr">
        <is>
          <t>BEBIDAS</t>
        </is>
      </c>
      <c r="O896" t="inlineStr">
        <is>
          <t>04/2026</t>
        </is>
      </c>
    </row>
    <row r="897">
      <c r="A897" t="n">
        <v>228231</v>
      </c>
      <c r="B897" t="n">
        <v>128</v>
      </c>
      <c r="C897" t="inlineStr">
        <is>
          <t>Love Cabaret</t>
        </is>
      </c>
      <c r="D897" t="inlineStr">
        <is>
          <t>ZAHIL IMPORTADORA LTDA</t>
        </is>
      </c>
      <c r="E897" t="inlineStr">
        <is>
          <t>268472</t>
        </is>
      </c>
      <c r="F897" s="555" t="n">
        <v>46132</v>
      </c>
      <c r="G897" t="n">
        <v>17594</v>
      </c>
      <c r="H897" t="inlineStr">
        <is>
          <t>VINHO TINTO LE JAJA DE JAU DE SYRAH 750ML FRANCA</t>
        </is>
      </c>
      <c r="I897" t="inlineStr">
        <is>
          <t>BEBIDAS</t>
        </is>
      </c>
      <c r="J897" t="n">
        <v>6</v>
      </c>
      <c r="K897" t="inlineStr">
        <is>
          <t>GR</t>
        </is>
      </c>
      <c r="L897" t="n">
        <v>405.6</v>
      </c>
      <c r="M897" t="n">
        <v>67.59999999999999</v>
      </c>
      <c r="N897" t="inlineStr">
        <is>
          <t>BEBIDAS</t>
        </is>
      </c>
      <c r="O897" t="inlineStr">
        <is>
          <t>04/2026</t>
        </is>
      </c>
    </row>
    <row r="898">
      <c r="A898" t="n">
        <v>228231</v>
      </c>
      <c r="B898" t="n">
        <v>128</v>
      </c>
      <c r="C898" t="inlineStr">
        <is>
          <t>Love Cabaret</t>
        </is>
      </c>
      <c r="D898" t="inlineStr">
        <is>
          <t>ZAHIL IMPORTADORA LTDA</t>
        </is>
      </c>
      <c r="E898" t="inlineStr">
        <is>
          <t>268472</t>
        </is>
      </c>
      <c r="F898" s="555" t="n">
        <v>46132</v>
      </c>
      <c r="G898" t="n">
        <v>17794</v>
      </c>
      <c r="H898" t="inlineStr">
        <is>
          <t>VINHO BRANCO JAJA DE JAU SAUVIGNON BLANC 750ML</t>
        </is>
      </c>
      <c r="I898" t="inlineStr">
        <is>
          <t>BEBIDAS</t>
        </is>
      </c>
      <c r="J898" t="n">
        <v>9</v>
      </c>
      <c r="K898" t="inlineStr">
        <is>
          <t>GR</t>
        </is>
      </c>
      <c r="L898" t="n">
        <v>608.4</v>
      </c>
      <c r="M898" t="n">
        <v>67.59999999999999</v>
      </c>
      <c r="N898" t="inlineStr">
        <is>
          <t>BEBIDAS</t>
        </is>
      </c>
      <c r="O898" t="inlineStr">
        <is>
          <t>04/2026</t>
        </is>
      </c>
    </row>
    <row r="899">
      <c r="A899" t="n">
        <v>228230</v>
      </c>
      <c r="B899" t="n">
        <v>128</v>
      </c>
      <c r="C899" t="inlineStr">
        <is>
          <t>Love Cabaret</t>
        </is>
      </c>
      <c r="D899" t="inlineStr">
        <is>
          <t>WPP COMERCIO DE CARNES LTDA</t>
        </is>
      </c>
      <c r="E899" t="inlineStr">
        <is>
          <t>78755</t>
        </is>
      </c>
      <c r="F899" s="555" t="n">
        <v>46134</v>
      </c>
      <c r="G899" t="n">
        <v>18826</v>
      </c>
      <c r="H899" t="inlineStr">
        <is>
          <t>PEITO BOVINO MOIDO KG</t>
        </is>
      </c>
      <c r="I899" t="inlineStr">
        <is>
          <t>ALIMENTOS</t>
        </is>
      </c>
      <c r="J899" t="n">
        <v>10.4</v>
      </c>
      <c r="K899" t="inlineStr">
        <is>
          <t>KG</t>
        </is>
      </c>
      <c r="L899" t="n">
        <v>324.48</v>
      </c>
      <c r="M899" t="n">
        <v>31.2</v>
      </c>
      <c r="N899" t="inlineStr">
        <is>
          <t>ALIMENTOS</t>
        </is>
      </c>
      <c r="O899" t="inlineStr">
        <is>
          <t>04/2026</t>
        </is>
      </c>
    </row>
    <row r="900">
      <c r="A900" t="n">
        <v>228230</v>
      </c>
      <c r="B900" t="n">
        <v>128</v>
      </c>
      <c r="C900" t="inlineStr">
        <is>
          <t>Love Cabaret</t>
        </is>
      </c>
      <c r="D900" t="inlineStr">
        <is>
          <t>WPP COMERCIO DE CARNES LTDA</t>
        </is>
      </c>
      <c r="E900" t="inlineStr">
        <is>
          <t>78755</t>
        </is>
      </c>
      <c r="F900" s="555" t="n">
        <v>46134</v>
      </c>
      <c r="G900" t="n">
        <v>24537</v>
      </c>
      <c r="H900" t="inlineStr">
        <is>
          <t xml:space="preserve">ALCATRA BOVINA MOIDA KG </t>
        </is>
      </c>
      <c r="I900" t="inlineStr">
        <is>
          <t>ALIMENTOS</t>
        </is>
      </c>
      <c r="J900" t="n">
        <v>3.5</v>
      </c>
      <c r="K900" t="inlineStr">
        <is>
          <t>KG</t>
        </is>
      </c>
      <c r="L900" t="n">
        <v>157.15</v>
      </c>
      <c r="M900" t="n">
        <v>44.9</v>
      </c>
      <c r="N900" t="inlineStr">
        <is>
          <t>ALIMENTOS</t>
        </is>
      </c>
      <c r="O900" t="inlineStr">
        <is>
          <t>04/2026</t>
        </is>
      </c>
    </row>
    <row r="901">
      <c r="A901" t="n">
        <v>228230</v>
      </c>
      <c r="B901" t="n">
        <v>128</v>
      </c>
      <c r="C901" t="inlineStr">
        <is>
          <t>Love Cabaret</t>
        </is>
      </c>
      <c r="D901" t="inlineStr">
        <is>
          <t>WPP COMERCIO DE CARNES LTDA</t>
        </is>
      </c>
      <c r="E901" t="inlineStr">
        <is>
          <t>78755</t>
        </is>
      </c>
      <c r="F901" s="555" t="n">
        <v>46134</v>
      </c>
      <c r="G901" t="n">
        <v>25128</v>
      </c>
      <c r="H901" t="inlineStr">
        <is>
          <t>COXAO MOLE EM CUBOS KG</t>
        </is>
      </c>
      <c r="I901" t="inlineStr">
        <is>
          <t>ALIMENTOS</t>
        </is>
      </c>
      <c r="J901" t="n">
        <v>16.7</v>
      </c>
      <c r="K901" t="inlineStr">
        <is>
          <t>KG</t>
        </is>
      </c>
      <c r="L901" t="n">
        <v>649.63</v>
      </c>
      <c r="M901" t="n">
        <v>38.9</v>
      </c>
      <c r="N901" t="inlineStr">
        <is>
          <t>ALIMENTOS</t>
        </is>
      </c>
      <c r="O901" t="inlineStr">
        <is>
          <t>04/2026</t>
        </is>
      </c>
    </row>
    <row r="902">
      <c r="A902" t="n">
        <v>228229</v>
      </c>
      <c r="B902" t="n">
        <v>128</v>
      </c>
      <c r="C902" t="inlineStr">
        <is>
          <t>Love Cabaret</t>
        </is>
      </c>
      <c r="D902" t="inlineStr">
        <is>
          <t>DO CHEF DISTRIBUIDORA DE ALIMENTOS LTDA</t>
        </is>
      </c>
      <c r="E902" t="inlineStr">
        <is>
          <t>1107</t>
        </is>
      </c>
      <c r="F902" s="555" t="n">
        <v>46132</v>
      </c>
      <c r="G902" t="n">
        <v>19567</v>
      </c>
      <c r="H902" t="inlineStr">
        <is>
          <t>PIMENTA JAMAICA EM GRAO KG</t>
        </is>
      </c>
      <c r="I902" t="inlineStr">
        <is>
          <t>ALIMENTOS</t>
        </is>
      </c>
      <c r="J902" t="n">
        <v>1</v>
      </c>
      <c r="K902" t="inlineStr">
        <is>
          <t>KG</t>
        </is>
      </c>
      <c r="L902" t="n">
        <v>190</v>
      </c>
      <c r="M902" t="n">
        <v>190</v>
      </c>
      <c r="N902" t="inlineStr">
        <is>
          <t>ALIMENTOS</t>
        </is>
      </c>
      <c r="O902" t="inlineStr">
        <is>
          <t>04/2026</t>
        </is>
      </c>
    </row>
    <row r="903">
      <c r="A903" t="n">
        <v>228229</v>
      </c>
      <c r="B903" t="n">
        <v>128</v>
      </c>
      <c r="C903" t="inlineStr">
        <is>
          <t>Love Cabaret</t>
        </is>
      </c>
      <c r="D903" t="inlineStr">
        <is>
          <t>DO CHEF DISTRIBUIDORA DE ALIMENTOS LTDA</t>
        </is>
      </c>
      <c r="E903" t="inlineStr">
        <is>
          <t>1107</t>
        </is>
      </c>
      <c r="F903" s="555" t="n">
        <v>46132</v>
      </c>
      <c r="G903" t="n">
        <v>19707</v>
      </c>
      <c r="H903" t="inlineStr">
        <is>
          <t>UVA VITORIA KG</t>
        </is>
      </c>
      <c r="I903" t="inlineStr">
        <is>
          <t>ALIMENTOS</t>
        </is>
      </c>
      <c r="J903" t="n">
        <v>3</v>
      </c>
      <c r="K903" t="inlineStr">
        <is>
          <t>KG</t>
        </is>
      </c>
      <c r="L903" t="n">
        <v>66.3</v>
      </c>
      <c r="M903" t="n">
        <v>22.1</v>
      </c>
      <c r="N903" t="inlineStr">
        <is>
          <t>ALIMENTOS</t>
        </is>
      </c>
      <c r="O903" t="inlineStr">
        <is>
          <t>04/2026</t>
        </is>
      </c>
    </row>
    <row r="904">
      <c r="A904" t="n">
        <v>228229</v>
      </c>
      <c r="B904" t="n">
        <v>128</v>
      </c>
      <c r="C904" t="inlineStr">
        <is>
          <t>Love Cabaret</t>
        </is>
      </c>
      <c r="D904" t="inlineStr">
        <is>
          <t>DO CHEF DISTRIBUIDORA DE ALIMENTOS LTDA</t>
        </is>
      </c>
      <c r="E904" t="inlineStr">
        <is>
          <t>1107</t>
        </is>
      </c>
      <c r="F904" s="555" t="n">
        <v>46132</v>
      </c>
      <c r="G904" t="n">
        <v>19654</v>
      </c>
      <c r="H904" t="inlineStr">
        <is>
          <t>ABOBRINHA ITALIANA GRAUDA KG</t>
        </is>
      </c>
      <c r="I904" t="inlineStr">
        <is>
          <t>ALIMENTOS</t>
        </is>
      </c>
      <c r="J904" t="n">
        <v>4</v>
      </c>
      <c r="K904" t="inlineStr">
        <is>
          <t>KG</t>
        </is>
      </c>
      <c r="L904" t="n">
        <v>37.44</v>
      </c>
      <c r="M904" t="n">
        <v>9.359999999999999</v>
      </c>
      <c r="N904" t="inlineStr">
        <is>
          <t>ALIMENTOS</t>
        </is>
      </c>
      <c r="O904" t="inlineStr">
        <is>
          <t>04/2026</t>
        </is>
      </c>
    </row>
    <row r="905">
      <c r="A905" t="n">
        <v>228228</v>
      </c>
      <c r="B905" t="n">
        <v>128</v>
      </c>
      <c r="C905" t="inlineStr">
        <is>
          <t>Love Cabaret</t>
        </is>
      </c>
      <c r="D905" t="inlineStr">
        <is>
          <t>MARCOS SILVA DO NASCIMENTO</t>
        </is>
      </c>
      <c r="E905" t="inlineStr">
        <is>
          <t>952</t>
        </is>
      </c>
      <c r="F905" s="555" t="n">
        <v>46132</v>
      </c>
      <c r="G905" t="n">
        <v>18696</v>
      </c>
      <c r="H905" t="inlineStr">
        <is>
          <t>BISTECA SUINA KG</t>
        </is>
      </c>
      <c r="I905" t="inlineStr">
        <is>
          <t>ALIMENTOS</t>
        </is>
      </c>
      <c r="J905" t="n">
        <v>15</v>
      </c>
      <c r="K905" t="inlineStr">
        <is>
          <t>KG</t>
        </is>
      </c>
      <c r="L905" t="n">
        <v>269.85</v>
      </c>
      <c r="M905" t="n">
        <v>17.99</v>
      </c>
      <c r="N905" t="inlineStr">
        <is>
          <t>ALIMENTOS</t>
        </is>
      </c>
      <c r="O905" t="inlineStr">
        <is>
          <t>04/2026</t>
        </is>
      </c>
    </row>
    <row r="906">
      <c r="A906" t="n">
        <v>228227</v>
      </c>
      <c r="B906" t="n">
        <v>128</v>
      </c>
      <c r="C906" t="inlineStr">
        <is>
          <t>Love Cabaret</t>
        </is>
      </c>
      <c r="D906" t="inlineStr">
        <is>
          <t>AROUMAR DISTRIBUIDORA DE PRODUTOS ALIMENTICIOS LTDA</t>
        </is>
      </c>
      <c r="E906" t="inlineStr">
        <is>
          <t>1054706</t>
        </is>
      </c>
      <c r="F906" s="555" t="n">
        <v>46132</v>
      </c>
      <c r="G906" t="n">
        <v>20301</v>
      </c>
      <c r="H906" t="inlineStr">
        <is>
          <t>ARROZ BRANCO TIPO 1 CAMIL C/5KG</t>
        </is>
      </c>
      <c r="I906" t="inlineStr">
        <is>
          <t>ALIMENTOS</t>
        </is>
      </c>
      <c r="J906" t="n">
        <v>5</v>
      </c>
      <c r="K906" t="inlineStr">
        <is>
          <t>PC</t>
        </is>
      </c>
      <c r="L906" t="n">
        <v>105</v>
      </c>
      <c r="M906" t="n">
        <v>21</v>
      </c>
      <c r="N906" t="inlineStr">
        <is>
          <t>ALIMENTOS</t>
        </is>
      </c>
      <c r="O906" t="inlineStr">
        <is>
          <t>04/2026</t>
        </is>
      </c>
    </row>
    <row r="907">
      <c r="A907" t="n">
        <v>228227</v>
      </c>
      <c r="B907" t="n">
        <v>128</v>
      </c>
      <c r="C907" t="inlineStr">
        <is>
          <t>Love Cabaret</t>
        </is>
      </c>
      <c r="D907" t="inlineStr">
        <is>
          <t>AROUMAR DISTRIBUIDORA DE PRODUTOS ALIMENTICIOS LTDA</t>
        </is>
      </c>
      <c r="E907" t="inlineStr">
        <is>
          <t>1054706</t>
        </is>
      </c>
      <c r="F907" s="555" t="n">
        <v>46132</v>
      </c>
      <c r="G907" t="n">
        <v>21017</v>
      </c>
      <c r="H907" t="inlineStr">
        <is>
          <t>OLEO DE ALGODAO SAUDE C/14,5KG</t>
        </is>
      </c>
      <c r="I907" t="inlineStr">
        <is>
          <t>ALIMENTOS</t>
        </is>
      </c>
      <c r="J907" t="n">
        <v>4</v>
      </c>
      <c r="K907" t="inlineStr">
        <is>
          <t>BALDE</t>
        </is>
      </c>
      <c r="L907" t="n">
        <v>635.6</v>
      </c>
      <c r="M907" t="n">
        <v>158.9</v>
      </c>
      <c r="N907" t="inlineStr">
        <is>
          <t>ALIMENTOS</t>
        </is>
      </c>
      <c r="O907" t="inlineStr">
        <is>
          <t>04/2026</t>
        </is>
      </c>
    </row>
    <row r="908">
      <c r="A908" t="n">
        <v>228227</v>
      </c>
      <c r="B908" t="n">
        <v>128</v>
      </c>
      <c r="C908" t="inlineStr">
        <is>
          <t>Love Cabaret</t>
        </is>
      </c>
      <c r="D908" t="inlineStr">
        <is>
          <t>AROUMAR DISTRIBUIDORA DE PRODUTOS ALIMENTICIOS LTDA</t>
        </is>
      </c>
      <c r="E908" t="inlineStr">
        <is>
          <t>1054706</t>
        </is>
      </c>
      <c r="F908" s="555" t="n">
        <v>46132</v>
      </c>
      <c r="G908" t="n">
        <v>20984</v>
      </c>
      <c r="H908" t="inlineStr">
        <is>
          <t>OLEO DE SOJA LIZA C/900ML</t>
        </is>
      </c>
      <c r="I908" t="inlineStr">
        <is>
          <t>ALIMENTOS</t>
        </is>
      </c>
      <c r="J908" t="n">
        <v>10</v>
      </c>
      <c r="K908" t="inlineStr">
        <is>
          <t>FR</t>
        </is>
      </c>
      <c r="L908" t="n">
        <v>97.8</v>
      </c>
      <c r="M908" t="n">
        <v>9.779999999999999</v>
      </c>
      <c r="N908" t="inlineStr">
        <is>
          <t>ALIMENTOS</t>
        </is>
      </c>
      <c r="O908" t="inlineStr">
        <is>
          <t>04/2026</t>
        </is>
      </c>
    </row>
    <row r="909">
      <c r="A909" t="n">
        <v>228226</v>
      </c>
      <c r="B909" t="n">
        <v>128</v>
      </c>
      <c r="C909" t="inlineStr">
        <is>
          <t>Love Cabaret</t>
        </is>
      </c>
      <c r="D909" t="inlineStr">
        <is>
          <t xml:space="preserve">FORTE ALIMENTOS COM. IMPORTAÇÃO LTDA </t>
        </is>
      </c>
      <c r="E909" t="inlineStr">
        <is>
          <t>369148</t>
        </is>
      </c>
      <c r="F909" s="555" t="n">
        <v>46129</v>
      </c>
      <c r="G909" t="n">
        <v>24390</v>
      </c>
      <c r="H909" t="inlineStr">
        <is>
          <t>QUEIJO MUSSARELA KG</t>
        </is>
      </c>
      <c r="I909" t="inlineStr">
        <is>
          <t>ALIMENTOS</t>
        </is>
      </c>
      <c r="J909" t="n">
        <v>4.1</v>
      </c>
      <c r="K909" t="inlineStr">
        <is>
          <t>KG</t>
        </is>
      </c>
      <c r="L909" t="n">
        <v>164.7</v>
      </c>
      <c r="M909" t="n">
        <v>40.170732</v>
      </c>
      <c r="N909" t="inlineStr">
        <is>
          <t>ALIMENTOS</t>
        </is>
      </c>
      <c r="O909" t="inlineStr">
        <is>
          <t>04/2026</t>
        </is>
      </c>
    </row>
    <row r="910">
      <c r="A910" t="n">
        <v>228226</v>
      </c>
      <c r="B910" t="n">
        <v>128</v>
      </c>
      <c r="C910" t="inlineStr">
        <is>
          <t>Love Cabaret</t>
        </is>
      </c>
      <c r="D910" t="inlineStr">
        <is>
          <t xml:space="preserve">FORTE ALIMENTOS COM. IMPORTAÇÃO LTDA </t>
        </is>
      </c>
      <c r="E910" t="inlineStr">
        <is>
          <t>369148</t>
        </is>
      </c>
      <c r="F910" s="555" t="n">
        <v>46129</v>
      </c>
      <c r="G910" t="n">
        <v>20590</v>
      </c>
      <c r="H910" t="inlineStr">
        <is>
          <t>TOMATE PELADO ARCOBELLO 2,55KG</t>
        </is>
      </c>
      <c r="I910" t="inlineStr">
        <is>
          <t>ALIMENTOS</t>
        </is>
      </c>
      <c r="J910" t="n">
        <v>7</v>
      </c>
      <c r="K910" t="inlineStr">
        <is>
          <t>UN</t>
        </is>
      </c>
      <c r="L910" t="n">
        <v>268.73</v>
      </c>
      <c r="M910" t="n">
        <v>38.39</v>
      </c>
      <c r="N910" t="inlineStr">
        <is>
          <t>ALIMENTOS</t>
        </is>
      </c>
      <c r="O910" t="inlineStr">
        <is>
          <t>04/2026</t>
        </is>
      </c>
    </row>
    <row r="911">
      <c r="A911" t="n">
        <v>228225</v>
      </c>
      <c r="B911" t="n">
        <v>128</v>
      </c>
      <c r="C911" t="inlineStr">
        <is>
          <t>Love Cabaret</t>
        </is>
      </c>
      <c r="D911" t="inlineStr">
        <is>
          <t xml:space="preserve">FORTE ALIMENTOS COM. IMPORTAÇÃO LTDA </t>
        </is>
      </c>
      <c r="E911" t="inlineStr">
        <is>
          <t>369601</t>
        </is>
      </c>
      <c r="F911" s="555" t="n">
        <v>46133</v>
      </c>
      <c r="G911" t="n">
        <v>20501</v>
      </c>
      <c r="H911" t="inlineStr">
        <is>
          <t>LINGUICA TOSCANA AURORA KG</t>
        </is>
      </c>
      <c r="I911" t="inlineStr">
        <is>
          <t>ALIMENTOS</t>
        </is>
      </c>
      <c r="J911" t="n">
        <v>5</v>
      </c>
      <c r="K911" t="inlineStr">
        <is>
          <t>KG</t>
        </is>
      </c>
      <c r="L911" t="n">
        <v>110.6</v>
      </c>
      <c r="M911" t="n">
        <v>22.12</v>
      </c>
      <c r="N911" t="inlineStr">
        <is>
          <t>ALIMENTOS</t>
        </is>
      </c>
      <c r="O911" t="inlineStr">
        <is>
          <t>04/2026</t>
        </is>
      </c>
    </row>
    <row r="912">
      <c r="A912" t="n">
        <v>228224</v>
      </c>
      <c r="B912" t="n">
        <v>128</v>
      </c>
      <c r="C912" t="inlineStr">
        <is>
          <t>Love Cabaret</t>
        </is>
      </c>
      <c r="D912" t="inlineStr">
        <is>
          <t xml:space="preserve">FORTE ALIMENTOS COM. IMPORTAÇÃO LTDA </t>
        </is>
      </c>
      <c r="E912" t="inlineStr">
        <is>
          <t>369564</t>
        </is>
      </c>
      <c r="F912" s="555" t="n">
        <v>46133</v>
      </c>
      <c r="G912" t="n">
        <v>24118</v>
      </c>
      <c r="H912" t="inlineStr">
        <is>
          <t>CASTANHA DE CAJU CRUA KG</t>
        </is>
      </c>
      <c r="I912" t="inlineStr">
        <is>
          <t>ALIMENTOS</t>
        </is>
      </c>
      <c r="J912" t="n">
        <v>6</v>
      </c>
      <c r="K912" t="inlineStr">
        <is>
          <t>KG</t>
        </is>
      </c>
      <c r="L912" t="n">
        <v>467.4</v>
      </c>
      <c r="M912" t="n">
        <v>77.90000000000001</v>
      </c>
      <c r="N912" t="inlineStr">
        <is>
          <t>ALIMENTOS</t>
        </is>
      </c>
      <c r="O912" t="inlineStr">
        <is>
          <t>04/2026</t>
        </is>
      </c>
    </row>
    <row r="913">
      <c r="A913" t="n">
        <v>228223</v>
      </c>
      <c r="B913" t="n">
        <v>128</v>
      </c>
      <c r="C913" t="inlineStr">
        <is>
          <t>Love Cabaret</t>
        </is>
      </c>
      <c r="D913" t="inlineStr">
        <is>
          <t>MARIO PEDRO FELICIANO - HORTIFRUTI</t>
        </is>
      </c>
      <c r="E913" t="inlineStr">
        <is>
          <t>474474</t>
        </is>
      </c>
      <c r="F913" s="555" t="n">
        <v>46133</v>
      </c>
      <c r="G913" t="n">
        <v>24083</v>
      </c>
      <c r="H913" t="inlineStr">
        <is>
          <t>BATATA ASTERIX GRAUDA NOIVA KG</t>
        </is>
      </c>
      <c r="I913" t="inlineStr">
        <is>
          <t>ALIMENTOS</t>
        </is>
      </c>
      <c r="J913" t="n">
        <v>10</v>
      </c>
      <c r="K913" t="inlineStr">
        <is>
          <t>KG</t>
        </is>
      </c>
      <c r="L913" t="n">
        <v>54.4</v>
      </c>
      <c r="M913" t="n">
        <v>5.44</v>
      </c>
      <c r="N913" t="inlineStr">
        <is>
          <t>ALIMENTOS</t>
        </is>
      </c>
      <c r="O913" t="inlineStr">
        <is>
          <t>04/2026</t>
        </is>
      </c>
    </row>
    <row r="914">
      <c r="A914" t="n">
        <v>228222</v>
      </c>
      <c r="B914" t="n">
        <v>128</v>
      </c>
      <c r="C914" t="inlineStr">
        <is>
          <t>Love Cabaret</t>
        </is>
      </c>
      <c r="D914" t="inlineStr">
        <is>
          <t>MARIO PEDRO FELICIANO - HORTIFRUTI</t>
        </is>
      </c>
      <c r="E914" t="inlineStr">
        <is>
          <t>474364</t>
        </is>
      </c>
      <c r="F914" s="555" t="n">
        <v>46132</v>
      </c>
      <c r="G914" t="n">
        <v>19572</v>
      </c>
      <c r="H914" t="inlineStr">
        <is>
          <t>PIMENTA DEDO DE MOCA KG</t>
        </is>
      </c>
      <c r="I914" t="inlineStr">
        <is>
          <t>ALIMENTOS</t>
        </is>
      </c>
      <c r="J914" t="n">
        <v>0.6</v>
      </c>
      <c r="K914" t="inlineStr">
        <is>
          <t>KG</t>
        </is>
      </c>
      <c r="L914" t="n">
        <v>6.57</v>
      </c>
      <c r="M914" t="n">
        <v>10.95</v>
      </c>
      <c r="N914" t="inlineStr">
        <is>
          <t>ALIMENTOS</t>
        </is>
      </c>
      <c r="O914" t="inlineStr">
        <is>
          <t>04/2026</t>
        </is>
      </c>
    </row>
    <row r="915">
      <c r="A915" t="n">
        <v>228222</v>
      </c>
      <c r="B915" t="n">
        <v>128</v>
      </c>
      <c r="C915" t="inlineStr">
        <is>
          <t>Love Cabaret</t>
        </is>
      </c>
      <c r="D915" t="inlineStr">
        <is>
          <t>MARIO PEDRO FELICIANO - HORTIFRUTI</t>
        </is>
      </c>
      <c r="E915" t="inlineStr">
        <is>
          <t>474364</t>
        </is>
      </c>
      <c r="F915" s="555" t="n">
        <v>46132</v>
      </c>
      <c r="G915" t="n">
        <v>19477</v>
      </c>
      <c r="H915" t="inlineStr">
        <is>
          <t>MANJERICAO ROXO KG</t>
        </is>
      </c>
      <c r="I915" t="inlineStr">
        <is>
          <t>ALIMENTOS</t>
        </is>
      </c>
      <c r="J915" t="n">
        <v>0.2</v>
      </c>
      <c r="K915" t="inlineStr">
        <is>
          <t>KG</t>
        </is>
      </c>
      <c r="L915" t="n">
        <v>15.95</v>
      </c>
      <c r="M915" t="n">
        <v>79.75</v>
      </c>
      <c r="N915" t="inlineStr">
        <is>
          <t>ALIMENTOS</t>
        </is>
      </c>
      <c r="O915" t="inlineStr">
        <is>
          <t>04/2026</t>
        </is>
      </c>
    </row>
    <row r="916">
      <c r="A916" t="n">
        <v>228222</v>
      </c>
      <c r="B916" t="n">
        <v>128</v>
      </c>
      <c r="C916" t="inlineStr">
        <is>
          <t>Love Cabaret</t>
        </is>
      </c>
      <c r="D916" t="inlineStr">
        <is>
          <t>MARIO PEDRO FELICIANO - HORTIFRUTI</t>
        </is>
      </c>
      <c r="E916" t="inlineStr">
        <is>
          <t>474364</t>
        </is>
      </c>
      <c r="F916" s="555" t="n">
        <v>46132</v>
      </c>
      <c r="G916" t="n">
        <v>19658</v>
      </c>
      <c r="H916" t="inlineStr">
        <is>
          <t>ABOBORA JAPONESA / CABOTIAN KG</t>
        </is>
      </c>
      <c r="I916" t="inlineStr">
        <is>
          <t>ALIMENTOS</t>
        </is>
      </c>
      <c r="J916" t="n">
        <v>10.2</v>
      </c>
      <c r="K916" t="inlineStr">
        <is>
          <t>KG</t>
        </is>
      </c>
      <c r="L916" t="n">
        <v>38.05</v>
      </c>
      <c r="M916" t="n">
        <v>3.730392</v>
      </c>
      <c r="N916" t="inlineStr">
        <is>
          <t>ALIMENTOS</t>
        </is>
      </c>
      <c r="O916" t="inlineStr">
        <is>
          <t>04/2026</t>
        </is>
      </c>
    </row>
    <row r="917">
      <c r="A917" t="n">
        <v>228222</v>
      </c>
      <c r="B917" t="n">
        <v>128</v>
      </c>
      <c r="C917" t="inlineStr">
        <is>
          <t>Love Cabaret</t>
        </is>
      </c>
      <c r="D917" t="inlineStr">
        <is>
          <t>MARIO PEDRO FELICIANO - HORTIFRUTI</t>
        </is>
      </c>
      <c r="E917" t="inlineStr">
        <is>
          <t>474364</t>
        </is>
      </c>
      <c r="F917" s="555" t="n">
        <v>46132</v>
      </c>
      <c r="G917" t="n">
        <v>24385</v>
      </c>
      <c r="H917" t="inlineStr">
        <is>
          <t>MORANGO CONGELADO KG</t>
        </is>
      </c>
      <c r="I917" t="inlineStr">
        <is>
          <t>ALIMENTOS</t>
        </is>
      </c>
      <c r="J917" t="n">
        <v>5</v>
      </c>
      <c r="K917" t="inlineStr">
        <is>
          <t>KG</t>
        </is>
      </c>
      <c r="L917" t="n">
        <v>76.09999999999999</v>
      </c>
      <c r="M917" t="n">
        <v>15.22</v>
      </c>
      <c r="N917" t="inlineStr">
        <is>
          <t>ALIMENTOS</t>
        </is>
      </c>
      <c r="O917" t="inlineStr">
        <is>
          <t>04/2026</t>
        </is>
      </c>
    </row>
    <row r="918">
      <c r="A918" t="n">
        <v>228222</v>
      </c>
      <c r="B918" t="n">
        <v>128</v>
      </c>
      <c r="C918" t="inlineStr">
        <is>
          <t>Love Cabaret</t>
        </is>
      </c>
      <c r="D918" t="inlineStr">
        <is>
          <t>MARIO PEDRO FELICIANO - HORTIFRUTI</t>
        </is>
      </c>
      <c r="E918" t="inlineStr">
        <is>
          <t>474364</t>
        </is>
      </c>
      <c r="F918" s="555" t="n">
        <v>46132</v>
      </c>
      <c r="G918" t="n">
        <v>19632</v>
      </c>
      <c r="H918" t="inlineStr">
        <is>
          <t>BETERRABA KG</t>
        </is>
      </c>
      <c r="I918" t="inlineStr">
        <is>
          <t>ALIMENTOS</t>
        </is>
      </c>
      <c r="J918" t="n">
        <v>5.2</v>
      </c>
      <c r="K918" t="inlineStr">
        <is>
          <t>KG</t>
        </is>
      </c>
      <c r="L918" t="n">
        <v>28.65</v>
      </c>
      <c r="M918" t="n">
        <v>5.509615</v>
      </c>
      <c r="N918" t="inlineStr">
        <is>
          <t>ALIMENTOS</t>
        </is>
      </c>
      <c r="O918" t="inlineStr">
        <is>
          <t>04/2026</t>
        </is>
      </c>
    </row>
    <row r="919">
      <c r="A919" t="n">
        <v>228222</v>
      </c>
      <c r="B919" t="n">
        <v>128</v>
      </c>
      <c r="C919" t="inlineStr">
        <is>
          <t>Love Cabaret</t>
        </is>
      </c>
      <c r="D919" t="inlineStr">
        <is>
          <t>MARIO PEDRO FELICIANO - HORTIFRUTI</t>
        </is>
      </c>
      <c r="E919" t="inlineStr">
        <is>
          <t>474364</t>
        </is>
      </c>
      <c r="F919" s="555" t="n">
        <v>46132</v>
      </c>
      <c r="G919" t="n">
        <v>24044</v>
      </c>
      <c r="H919" t="inlineStr">
        <is>
          <t>AMORA CONGELADA KG</t>
        </is>
      </c>
      <c r="I919" t="inlineStr">
        <is>
          <t>ALIMENTOS</t>
        </is>
      </c>
      <c r="J919" t="n">
        <v>5</v>
      </c>
      <c r="K919" t="inlineStr">
        <is>
          <t>Kg</t>
        </is>
      </c>
      <c r="L919" t="n">
        <v>90.65000000000001</v>
      </c>
      <c r="M919" t="n">
        <v>18.13</v>
      </c>
      <c r="N919" t="inlineStr">
        <is>
          <t>ALIMENTOS</t>
        </is>
      </c>
      <c r="O919" t="inlineStr">
        <is>
          <t>04/2026</t>
        </is>
      </c>
    </row>
    <row r="920">
      <c r="A920" t="n">
        <v>228222</v>
      </c>
      <c r="B920" t="n">
        <v>128</v>
      </c>
      <c r="C920" t="inlineStr">
        <is>
          <t>Love Cabaret</t>
        </is>
      </c>
      <c r="D920" t="inlineStr">
        <is>
          <t>MARIO PEDRO FELICIANO - HORTIFRUTI</t>
        </is>
      </c>
      <c r="E920" t="inlineStr">
        <is>
          <t>474364</t>
        </is>
      </c>
      <c r="F920" s="555" t="n">
        <v>46132</v>
      </c>
      <c r="G920" t="n">
        <v>19527</v>
      </c>
      <c r="H920" t="inlineStr">
        <is>
          <t>VAGEM HOLANDESA KG</t>
        </is>
      </c>
      <c r="I920" t="inlineStr">
        <is>
          <t>ALIMENTOS</t>
        </is>
      </c>
      <c r="J920" t="n">
        <v>1.2</v>
      </c>
      <c r="K920" t="inlineStr">
        <is>
          <t>KG</t>
        </is>
      </c>
      <c r="L920" t="n">
        <v>38.28</v>
      </c>
      <c r="M920" t="n">
        <v>31.9</v>
      </c>
      <c r="N920" t="inlineStr">
        <is>
          <t>ALIMENTOS</t>
        </is>
      </c>
      <c r="O920" t="inlineStr">
        <is>
          <t>04/2026</t>
        </is>
      </c>
    </row>
    <row r="921">
      <c r="A921" t="n">
        <v>228222</v>
      </c>
      <c r="B921" t="n">
        <v>128</v>
      </c>
      <c r="C921" t="inlineStr">
        <is>
          <t>Love Cabaret</t>
        </is>
      </c>
      <c r="D921" t="inlineStr">
        <is>
          <t>MARIO PEDRO FELICIANO - HORTIFRUTI</t>
        </is>
      </c>
      <c r="E921" t="inlineStr">
        <is>
          <t>474364</t>
        </is>
      </c>
      <c r="F921" s="555" t="n">
        <v>46132</v>
      </c>
      <c r="G921" t="n">
        <v>24083</v>
      </c>
      <c r="H921" t="inlineStr">
        <is>
          <t>BATATA ASTERIX GRAUDA NOIVA KG</t>
        </is>
      </c>
      <c r="I921" t="inlineStr">
        <is>
          <t>ALIMENTOS</t>
        </is>
      </c>
      <c r="J921" t="n">
        <v>10.4</v>
      </c>
      <c r="K921" t="inlineStr">
        <is>
          <t>KG</t>
        </is>
      </c>
      <c r="L921" t="n">
        <v>54.29</v>
      </c>
      <c r="M921" t="n">
        <v>5.220192</v>
      </c>
      <c r="N921" t="inlineStr">
        <is>
          <t>ALIMENTOS</t>
        </is>
      </c>
      <c r="O921" t="inlineStr">
        <is>
          <t>04/2026</t>
        </is>
      </c>
    </row>
    <row r="922">
      <c r="A922" t="n">
        <v>228222</v>
      </c>
      <c r="B922" t="n">
        <v>128</v>
      </c>
      <c r="C922" t="inlineStr">
        <is>
          <t>Love Cabaret</t>
        </is>
      </c>
      <c r="D922" t="inlineStr">
        <is>
          <t>MARIO PEDRO FELICIANO - HORTIFRUTI</t>
        </is>
      </c>
      <c r="E922" t="inlineStr">
        <is>
          <t>474364</t>
        </is>
      </c>
      <c r="F922" s="555" t="n">
        <v>46132</v>
      </c>
      <c r="G922" t="n">
        <v>19465</v>
      </c>
      <c r="H922" t="inlineStr">
        <is>
          <t>SALSAO KG</t>
        </is>
      </c>
      <c r="I922" t="inlineStr">
        <is>
          <t>ALIMENTOS</t>
        </is>
      </c>
      <c r="J922" t="n">
        <v>0.95</v>
      </c>
      <c r="K922" t="inlineStr">
        <is>
          <t>KG</t>
        </is>
      </c>
      <c r="L922" t="n">
        <v>5.51</v>
      </c>
      <c r="M922" t="n">
        <v>5.8</v>
      </c>
      <c r="N922" t="inlineStr">
        <is>
          <t>ALIMENTOS</t>
        </is>
      </c>
      <c r="O922" t="inlineStr">
        <is>
          <t>04/2026</t>
        </is>
      </c>
    </row>
    <row r="923">
      <c r="A923" t="n">
        <v>228222</v>
      </c>
      <c r="B923" t="n">
        <v>128</v>
      </c>
      <c r="C923" t="inlineStr">
        <is>
          <t>Love Cabaret</t>
        </is>
      </c>
      <c r="D923" t="inlineStr">
        <is>
          <t>MARIO PEDRO FELICIANO - HORTIFRUTI</t>
        </is>
      </c>
      <c r="E923" t="inlineStr">
        <is>
          <t>474364</t>
        </is>
      </c>
      <c r="F923" s="555" t="n">
        <v>46132</v>
      </c>
      <c r="G923" t="n">
        <v>25589</v>
      </c>
      <c r="H923" t="inlineStr">
        <is>
          <t>UVA VERDE SEM CAROCO KG</t>
        </is>
      </c>
      <c r="I923" t="inlineStr">
        <is>
          <t>ALIMENTOS</t>
        </is>
      </c>
      <c r="J923" t="n">
        <v>0.5</v>
      </c>
      <c r="K923" t="inlineStr">
        <is>
          <t>KG</t>
        </is>
      </c>
      <c r="L923" t="n">
        <v>11.89</v>
      </c>
      <c r="M923" t="n">
        <v>23.78</v>
      </c>
      <c r="N923" t="inlineStr">
        <is>
          <t>ALIMENTOS</t>
        </is>
      </c>
      <c r="O923" t="inlineStr">
        <is>
          <t>04/2026</t>
        </is>
      </c>
    </row>
    <row r="924">
      <c r="A924" t="n">
        <v>228222</v>
      </c>
      <c r="B924" t="n">
        <v>128</v>
      </c>
      <c r="C924" t="inlineStr">
        <is>
          <t>Love Cabaret</t>
        </is>
      </c>
      <c r="D924" t="inlineStr">
        <is>
          <t>MARIO PEDRO FELICIANO - HORTIFRUTI</t>
        </is>
      </c>
      <c r="E924" t="inlineStr">
        <is>
          <t>474364</t>
        </is>
      </c>
      <c r="F924" s="555" t="n">
        <v>46132</v>
      </c>
      <c r="G924" t="n">
        <v>25555</v>
      </c>
      <c r="H924" t="inlineStr">
        <is>
          <t>BATATA LAVADA KG</t>
        </is>
      </c>
      <c r="I924" t="inlineStr">
        <is>
          <t>ALIMENTOS</t>
        </is>
      </c>
      <c r="J924" t="n">
        <v>12</v>
      </c>
      <c r="K924" t="inlineStr">
        <is>
          <t>KG</t>
        </is>
      </c>
      <c r="L924" t="n">
        <v>59.16</v>
      </c>
      <c r="M924" t="n">
        <v>4.93</v>
      </c>
      <c r="N924" t="inlineStr">
        <is>
          <t>ALIMENTOS</t>
        </is>
      </c>
      <c r="O924" t="inlineStr">
        <is>
          <t>04/2026</t>
        </is>
      </c>
    </row>
    <row r="925">
      <c r="A925" t="n">
        <v>228221</v>
      </c>
      <c r="B925" t="n">
        <v>128</v>
      </c>
      <c r="C925" t="inlineStr">
        <is>
          <t>Love Cabaret</t>
        </is>
      </c>
      <c r="D925" t="inlineStr">
        <is>
          <t>ALLIMENTARI COMERCIO DE PRODUTOS ALIMENTICIOS E SERVICOS LTDA</t>
        </is>
      </c>
      <c r="E925" t="inlineStr">
        <is>
          <t>39946</t>
        </is>
      </c>
      <c r="F925" s="555" t="n">
        <v>46128</v>
      </c>
      <c r="G925" t="n">
        <v>25282</v>
      </c>
      <c r="H925" t="inlineStr">
        <is>
          <t>FRUTOSE CRISTAL KG</t>
        </is>
      </c>
      <c r="I925" t="inlineStr">
        <is>
          <t>ALIMENTOS</t>
        </is>
      </c>
      <c r="J925" t="n">
        <v>1</v>
      </c>
      <c r="K925" t="inlineStr">
        <is>
          <t>PC</t>
        </is>
      </c>
      <c r="L925" t="n">
        <v>39</v>
      </c>
      <c r="M925" t="n">
        <v>39</v>
      </c>
      <c r="N925" t="inlineStr">
        <is>
          <t>ALIMENTOS</t>
        </is>
      </c>
      <c r="O925" t="inlineStr">
        <is>
          <t>04/2026</t>
        </is>
      </c>
    </row>
    <row r="926">
      <c r="A926" t="n">
        <v>228221</v>
      </c>
      <c r="B926" t="n">
        <v>128</v>
      </c>
      <c r="C926" t="inlineStr">
        <is>
          <t>Love Cabaret</t>
        </is>
      </c>
      <c r="D926" t="inlineStr">
        <is>
          <t>ALLIMENTARI COMERCIO DE PRODUTOS ALIMENTICIOS E SERVICOS LTDA</t>
        </is>
      </c>
      <c r="E926" t="inlineStr">
        <is>
          <t>39946</t>
        </is>
      </c>
      <c r="F926" s="555" t="n">
        <v>46128</v>
      </c>
      <c r="G926" t="n">
        <v>19857</v>
      </c>
      <c r="H926" t="inlineStr">
        <is>
          <t>ACIDO CITRICO KG</t>
        </is>
      </c>
      <c r="I926" t="inlineStr">
        <is>
          <t>ALIMENTOS</t>
        </is>
      </c>
      <c r="J926" t="n">
        <v>1</v>
      </c>
      <c r="K926" t="inlineStr">
        <is>
          <t>KG</t>
        </is>
      </c>
      <c r="L926" t="n">
        <v>49</v>
      </c>
      <c r="M926" t="n">
        <v>49</v>
      </c>
      <c r="N926" t="inlineStr">
        <is>
          <t>ALIMENTOS</t>
        </is>
      </c>
      <c r="O926" t="inlineStr">
        <is>
          <t>04/2026</t>
        </is>
      </c>
    </row>
    <row r="927">
      <c r="A927" t="n">
        <v>228221</v>
      </c>
      <c r="B927" t="n">
        <v>128</v>
      </c>
      <c r="C927" t="inlineStr">
        <is>
          <t>Love Cabaret</t>
        </is>
      </c>
      <c r="D927" t="inlineStr">
        <is>
          <t>ALLIMENTARI COMERCIO DE PRODUTOS ALIMENTICIOS E SERVICOS LTDA</t>
        </is>
      </c>
      <c r="E927" t="inlineStr">
        <is>
          <t>39946</t>
        </is>
      </c>
      <c r="F927" s="555" t="n">
        <v>46128</v>
      </c>
      <c r="G927" t="n">
        <v>24831</v>
      </c>
      <c r="H927" t="inlineStr">
        <is>
          <t>ACIDO TARTARICO KG</t>
        </is>
      </c>
      <c r="I927" t="inlineStr">
        <is>
          <t>ALIMENTOS</t>
        </is>
      </c>
      <c r="J927" t="n">
        <v>1</v>
      </c>
      <c r="K927" t="inlineStr">
        <is>
          <t>KG</t>
        </is>
      </c>
      <c r="L927" t="n">
        <v>126</v>
      </c>
      <c r="M927" t="n">
        <v>126</v>
      </c>
      <c r="N927" t="inlineStr">
        <is>
          <t>ALIMENTOS</t>
        </is>
      </c>
      <c r="O927" t="inlineStr">
        <is>
          <t>04/2026</t>
        </is>
      </c>
    </row>
    <row r="928">
      <c r="A928" t="n">
        <v>228220</v>
      </c>
      <c r="B928" t="n">
        <v>128</v>
      </c>
      <c r="C928" t="inlineStr">
        <is>
          <t>Love Cabaret</t>
        </is>
      </c>
      <c r="D928" t="inlineStr">
        <is>
          <t>CECILIA TSUYACO ARAKI SILVA LTDA</t>
        </is>
      </c>
      <c r="E928" t="inlineStr">
        <is>
          <t>390491</t>
        </is>
      </c>
      <c r="F928" s="555" t="n">
        <v>46132</v>
      </c>
      <c r="G928" t="n">
        <v>19502</v>
      </c>
      <c r="H928" t="inlineStr">
        <is>
          <t>ALFACE CRESPA ROXA KG</t>
        </is>
      </c>
      <c r="I928" t="inlineStr">
        <is>
          <t>ALIMENTOS</t>
        </is>
      </c>
      <c r="J928" t="n">
        <v>0.5</v>
      </c>
      <c r="K928" t="inlineStr">
        <is>
          <t>N/A</t>
        </is>
      </c>
      <c r="L928" t="n">
        <v>9</v>
      </c>
      <c r="M928" t="n">
        <v>18</v>
      </c>
      <c r="N928" t="inlineStr">
        <is>
          <t>ALIMENTOS</t>
        </is>
      </c>
      <c r="O928" t="inlineStr">
        <is>
          <t>04/2026</t>
        </is>
      </c>
    </row>
    <row r="929">
      <c r="A929" t="n">
        <v>228220</v>
      </c>
      <c r="B929" t="n">
        <v>128</v>
      </c>
      <c r="C929" t="inlineStr">
        <is>
          <t>Love Cabaret</t>
        </is>
      </c>
      <c r="D929" t="inlineStr">
        <is>
          <t>CECILIA TSUYACO ARAKI SILVA LTDA</t>
        </is>
      </c>
      <c r="E929" t="inlineStr">
        <is>
          <t>390491</t>
        </is>
      </c>
      <c r="F929" s="555" t="n">
        <v>46132</v>
      </c>
      <c r="G929" t="n">
        <v>19505</v>
      </c>
      <c r="H929" t="inlineStr">
        <is>
          <t>ALFACE AMERICANA KG</t>
        </is>
      </c>
      <c r="I929" t="inlineStr">
        <is>
          <t>ALIMENTOS</t>
        </is>
      </c>
      <c r="J929" t="n">
        <v>1</v>
      </c>
      <c r="K929" t="inlineStr">
        <is>
          <t>KG</t>
        </is>
      </c>
      <c r="L929" t="n">
        <v>9.5</v>
      </c>
      <c r="M929" t="n">
        <v>9.5</v>
      </c>
      <c r="N929" t="inlineStr">
        <is>
          <t>ALIMENTOS</t>
        </is>
      </c>
      <c r="O929" t="inlineStr">
        <is>
          <t>04/2026</t>
        </is>
      </c>
    </row>
    <row r="930">
      <c r="A930" t="n">
        <v>228220</v>
      </c>
      <c r="B930" t="n">
        <v>128</v>
      </c>
      <c r="C930" t="inlineStr">
        <is>
          <t>Love Cabaret</t>
        </is>
      </c>
      <c r="D930" t="inlineStr">
        <is>
          <t>CECILIA TSUYACO ARAKI SILVA LTDA</t>
        </is>
      </c>
      <c r="E930" t="inlineStr">
        <is>
          <t>390491</t>
        </is>
      </c>
      <c r="F930" s="555" t="n">
        <v>46132</v>
      </c>
      <c r="G930" t="n">
        <v>19762</v>
      </c>
      <c r="H930" t="inlineStr">
        <is>
          <t>GRAPE FRUIT KG</t>
        </is>
      </c>
      <c r="I930" t="inlineStr">
        <is>
          <t>ALIMENTOS</t>
        </is>
      </c>
      <c r="J930" t="n">
        <v>20</v>
      </c>
      <c r="K930" t="inlineStr">
        <is>
          <t>KG</t>
        </is>
      </c>
      <c r="L930" t="n">
        <v>280</v>
      </c>
      <c r="M930" t="n">
        <v>14</v>
      </c>
      <c r="N930" t="inlineStr">
        <is>
          <t>ALIMENTOS</t>
        </is>
      </c>
      <c r="O930" t="inlineStr">
        <is>
          <t>04/2026</t>
        </is>
      </c>
    </row>
    <row r="931">
      <c r="A931" t="n">
        <v>228220</v>
      </c>
      <c r="B931" t="n">
        <v>128</v>
      </c>
      <c r="C931" t="inlineStr">
        <is>
          <t>Love Cabaret</t>
        </is>
      </c>
      <c r="D931" t="inlineStr">
        <is>
          <t>CECILIA TSUYACO ARAKI SILVA LTDA</t>
        </is>
      </c>
      <c r="E931" t="inlineStr">
        <is>
          <t>390491</t>
        </is>
      </c>
      <c r="F931" s="555" t="n">
        <v>46132</v>
      </c>
      <c r="G931" t="n">
        <v>19617</v>
      </c>
      <c r="H931" t="inlineStr">
        <is>
          <t>COENTRO KG</t>
        </is>
      </c>
      <c r="I931" t="inlineStr">
        <is>
          <t>ALIMENTOS</t>
        </is>
      </c>
      <c r="J931" t="n">
        <v>0.2</v>
      </c>
      <c r="K931" t="inlineStr">
        <is>
          <t>KG</t>
        </is>
      </c>
      <c r="L931" t="n">
        <v>2.6</v>
      </c>
      <c r="M931" t="n">
        <v>13</v>
      </c>
      <c r="N931" t="inlineStr">
        <is>
          <t>ALIMENTOS</t>
        </is>
      </c>
      <c r="O931" t="inlineStr">
        <is>
          <t>04/2026</t>
        </is>
      </c>
    </row>
    <row r="932">
      <c r="A932" t="n">
        <v>228220</v>
      </c>
      <c r="B932" t="n">
        <v>128</v>
      </c>
      <c r="C932" t="inlineStr">
        <is>
          <t>Love Cabaret</t>
        </is>
      </c>
      <c r="D932" t="inlineStr">
        <is>
          <t>CECILIA TSUYACO ARAKI SILVA LTDA</t>
        </is>
      </c>
      <c r="E932" t="inlineStr">
        <is>
          <t>390491</t>
        </is>
      </c>
      <c r="F932" s="555" t="n">
        <v>46132</v>
      </c>
      <c r="G932" t="n">
        <v>23096</v>
      </c>
      <c r="H932" t="inlineStr">
        <is>
          <t>OVO BRANCO UN</t>
        </is>
      </c>
      <c r="I932" t="inlineStr">
        <is>
          <t>ALIMENTOS</t>
        </is>
      </c>
      <c r="J932" t="n">
        <v>30</v>
      </c>
      <c r="K932" t="inlineStr">
        <is>
          <t>UN</t>
        </is>
      </c>
      <c r="L932" t="n">
        <v>21</v>
      </c>
      <c r="M932" t="n">
        <v>0.7</v>
      </c>
      <c r="N932" t="inlineStr">
        <is>
          <t>ALIMENTOS</t>
        </is>
      </c>
      <c r="O932" t="inlineStr">
        <is>
          <t>04/2026</t>
        </is>
      </c>
    </row>
    <row r="933">
      <c r="A933" t="n">
        <v>228220</v>
      </c>
      <c r="B933" t="n">
        <v>128</v>
      </c>
      <c r="C933" t="inlineStr">
        <is>
          <t>Love Cabaret</t>
        </is>
      </c>
      <c r="D933" t="inlineStr">
        <is>
          <t>CECILIA TSUYACO ARAKI SILVA LTDA</t>
        </is>
      </c>
      <c r="E933" t="inlineStr">
        <is>
          <t>390491</t>
        </is>
      </c>
      <c r="F933" s="555" t="n">
        <v>46132</v>
      </c>
      <c r="G933" t="n">
        <v>19740</v>
      </c>
      <c r="H933" t="inlineStr">
        <is>
          <t>MARACUJA AZEDO KG</t>
        </is>
      </c>
      <c r="I933" t="inlineStr">
        <is>
          <t>ALIMENTOS</t>
        </is>
      </c>
      <c r="J933" t="n">
        <v>5</v>
      </c>
      <c r="K933" t="inlineStr">
        <is>
          <t>KG</t>
        </is>
      </c>
      <c r="L933" t="n">
        <v>45</v>
      </c>
      <c r="M933" t="n">
        <v>9</v>
      </c>
      <c r="N933" t="inlineStr">
        <is>
          <t>ALIMENTOS</t>
        </is>
      </c>
      <c r="O933" t="inlineStr">
        <is>
          <t>04/2026</t>
        </is>
      </c>
    </row>
    <row r="934">
      <c r="A934" t="n">
        <v>228220</v>
      </c>
      <c r="B934" t="n">
        <v>128</v>
      </c>
      <c r="C934" t="inlineStr">
        <is>
          <t>Love Cabaret</t>
        </is>
      </c>
      <c r="D934" t="inlineStr">
        <is>
          <t>CECILIA TSUYACO ARAKI SILVA LTDA</t>
        </is>
      </c>
      <c r="E934" t="inlineStr">
        <is>
          <t>390491</t>
        </is>
      </c>
      <c r="F934" s="555" t="n">
        <v>46132</v>
      </c>
      <c r="G934" t="n">
        <v>19623</v>
      </c>
      <c r="H934" t="inlineStr">
        <is>
          <t>CEBOLA ROXA KG</t>
        </is>
      </c>
      <c r="I934" t="inlineStr">
        <is>
          <t>ALIMENTOS</t>
        </is>
      </c>
      <c r="J934" t="n">
        <v>2</v>
      </c>
      <c r="K934" t="inlineStr">
        <is>
          <t>KG</t>
        </is>
      </c>
      <c r="L934" t="n">
        <v>10</v>
      </c>
      <c r="M934" t="n">
        <v>5</v>
      </c>
      <c r="N934" t="inlineStr">
        <is>
          <t>ALIMENTOS</t>
        </is>
      </c>
      <c r="O934" t="inlineStr">
        <is>
          <t>04/2026</t>
        </is>
      </c>
    </row>
    <row r="935">
      <c r="A935" t="n">
        <v>228220</v>
      </c>
      <c r="B935" t="n">
        <v>128</v>
      </c>
      <c r="C935" t="inlineStr">
        <is>
          <t>Love Cabaret</t>
        </is>
      </c>
      <c r="D935" t="inlineStr">
        <is>
          <t>CECILIA TSUYACO ARAKI SILVA LTDA</t>
        </is>
      </c>
      <c r="E935" t="inlineStr">
        <is>
          <t>390491</t>
        </is>
      </c>
      <c r="F935" s="555" t="n">
        <v>46132</v>
      </c>
      <c r="G935" t="n">
        <v>19759</v>
      </c>
      <c r="H935" t="inlineStr">
        <is>
          <t>LARANJA BAHIA KG</t>
        </is>
      </c>
      <c r="I935" t="inlineStr">
        <is>
          <t>ALIMENTOS</t>
        </is>
      </c>
      <c r="J935" t="n">
        <v>10</v>
      </c>
      <c r="K935" t="inlineStr">
        <is>
          <t>KG</t>
        </is>
      </c>
      <c r="L935" t="n">
        <v>98</v>
      </c>
      <c r="M935" t="n">
        <v>9.800000000000001</v>
      </c>
      <c r="N935" t="inlineStr">
        <is>
          <t>ALIMENTOS</t>
        </is>
      </c>
      <c r="O935" t="inlineStr">
        <is>
          <t>04/2026</t>
        </is>
      </c>
    </row>
    <row r="936">
      <c r="A936" t="n">
        <v>228220</v>
      </c>
      <c r="B936" t="n">
        <v>128</v>
      </c>
      <c r="C936" t="inlineStr">
        <is>
          <t>Love Cabaret</t>
        </is>
      </c>
      <c r="D936" t="inlineStr">
        <is>
          <t>CECILIA TSUYACO ARAKI SILVA LTDA</t>
        </is>
      </c>
      <c r="E936" t="inlineStr">
        <is>
          <t>390491</t>
        </is>
      </c>
      <c r="F936" s="555" t="n">
        <v>46132</v>
      </c>
      <c r="G936" t="n">
        <v>19647</v>
      </c>
      <c r="H936" t="inlineStr">
        <is>
          <t>ALHO PORO KG</t>
        </is>
      </c>
      <c r="I936" t="inlineStr">
        <is>
          <t>ALIMENTOS</t>
        </is>
      </c>
      <c r="J936" t="n">
        <v>0.4</v>
      </c>
      <c r="K936" t="inlineStr">
        <is>
          <t>KG</t>
        </is>
      </c>
      <c r="L936" t="n">
        <v>5.2</v>
      </c>
      <c r="M936" t="n">
        <v>13</v>
      </c>
      <c r="N936" t="inlineStr">
        <is>
          <t>ALIMENTOS</t>
        </is>
      </c>
      <c r="O936" t="inlineStr">
        <is>
          <t>04/2026</t>
        </is>
      </c>
    </row>
    <row r="937">
      <c r="A937" t="n">
        <v>228220</v>
      </c>
      <c r="B937" t="n">
        <v>128</v>
      </c>
      <c r="C937" t="inlineStr">
        <is>
          <t>Love Cabaret</t>
        </is>
      </c>
      <c r="D937" t="inlineStr">
        <is>
          <t>CECILIA TSUYACO ARAKI SILVA LTDA</t>
        </is>
      </c>
      <c r="E937" t="inlineStr">
        <is>
          <t>390491</t>
        </is>
      </c>
      <c r="F937" s="555" t="n">
        <v>46132</v>
      </c>
      <c r="G937" t="n">
        <v>24037</v>
      </c>
      <c r="H937" t="inlineStr">
        <is>
          <t>ALHO TRITURADO FRITO</t>
        </is>
      </c>
      <c r="I937" t="inlineStr">
        <is>
          <t>ALIMENTOS</t>
        </is>
      </c>
      <c r="J937" t="n">
        <v>1</v>
      </c>
      <c r="K937" t="inlineStr">
        <is>
          <t>KG</t>
        </is>
      </c>
      <c r="L937" t="n">
        <v>18</v>
      </c>
      <c r="M937" t="n">
        <v>18</v>
      </c>
      <c r="N937" t="inlineStr">
        <is>
          <t>ALIMENTOS</t>
        </is>
      </c>
      <c r="O937" t="inlineStr">
        <is>
          <t>04/2026</t>
        </is>
      </c>
    </row>
    <row r="938">
      <c r="A938" t="n">
        <v>228220</v>
      </c>
      <c r="B938" t="n">
        <v>128</v>
      </c>
      <c r="C938" t="inlineStr">
        <is>
          <t>Love Cabaret</t>
        </is>
      </c>
      <c r="D938" t="inlineStr">
        <is>
          <t>CECILIA TSUYACO ARAKI SILVA LTDA</t>
        </is>
      </c>
      <c r="E938" t="inlineStr">
        <is>
          <t>390491</t>
        </is>
      </c>
      <c r="F938" s="555" t="n">
        <v>46132</v>
      </c>
      <c r="G938" t="n">
        <v>19751</v>
      </c>
      <c r="H938" t="inlineStr">
        <is>
          <t>LIMAO SICILIANO KG</t>
        </is>
      </c>
      <c r="I938" t="inlineStr">
        <is>
          <t>ALIMENTOS</t>
        </is>
      </c>
      <c r="J938" t="n">
        <v>13</v>
      </c>
      <c r="K938" t="inlineStr">
        <is>
          <t>KG</t>
        </is>
      </c>
      <c r="L938" t="n">
        <v>123.5</v>
      </c>
      <c r="M938" t="n">
        <v>9.5</v>
      </c>
      <c r="N938" t="inlineStr">
        <is>
          <t>ALIMENTOS</t>
        </is>
      </c>
      <c r="O938" t="inlineStr">
        <is>
          <t>04/2026</t>
        </is>
      </c>
    </row>
    <row r="939">
      <c r="A939" t="n">
        <v>228220</v>
      </c>
      <c r="B939" t="n">
        <v>128</v>
      </c>
      <c r="C939" t="inlineStr">
        <is>
          <t>Love Cabaret</t>
        </is>
      </c>
      <c r="D939" t="inlineStr">
        <is>
          <t>CECILIA TSUYACO ARAKI SILVA LTDA</t>
        </is>
      </c>
      <c r="E939" t="inlineStr">
        <is>
          <t>390491</t>
        </is>
      </c>
      <c r="F939" s="555" t="n">
        <v>46132</v>
      </c>
      <c r="G939" t="n">
        <v>19589</v>
      </c>
      <c r="H939" t="inlineStr">
        <is>
          <t>PEPINO JAPONES KG</t>
        </is>
      </c>
      <c r="I939" t="inlineStr">
        <is>
          <t>ALIMENTOS</t>
        </is>
      </c>
      <c r="J939" t="n">
        <v>0.4</v>
      </c>
      <c r="K939" t="inlineStr">
        <is>
          <t>KG</t>
        </is>
      </c>
      <c r="L939" t="n">
        <v>3.8</v>
      </c>
      <c r="M939" t="n">
        <v>9.5</v>
      </c>
      <c r="N939" t="inlineStr">
        <is>
          <t>ALIMENTOS</t>
        </is>
      </c>
      <c r="O939" t="inlineStr">
        <is>
          <t>04/2026</t>
        </is>
      </c>
    </row>
    <row r="940">
      <c r="A940" t="n">
        <v>228220</v>
      </c>
      <c r="B940" t="n">
        <v>128</v>
      </c>
      <c r="C940" t="inlineStr">
        <is>
          <t>Love Cabaret</t>
        </is>
      </c>
      <c r="D940" t="inlineStr">
        <is>
          <t>CECILIA TSUYACO ARAKI SILVA LTDA</t>
        </is>
      </c>
      <c r="E940" t="inlineStr">
        <is>
          <t>390491</t>
        </is>
      </c>
      <c r="F940" s="555" t="n">
        <v>46132</v>
      </c>
      <c r="G940" t="n">
        <v>19480</v>
      </c>
      <c r="H940" t="inlineStr">
        <is>
          <t>HORTELA HIDROPONICA KG</t>
        </is>
      </c>
      <c r="I940" t="inlineStr">
        <is>
          <t>ALIMENTOS</t>
        </is>
      </c>
      <c r="J940" t="n">
        <v>0.4</v>
      </c>
      <c r="K940" t="inlineStr">
        <is>
          <t>KG</t>
        </is>
      </c>
      <c r="L940" t="n">
        <v>6.4</v>
      </c>
      <c r="M940" t="n">
        <v>16</v>
      </c>
      <c r="N940" t="inlineStr">
        <is>
          <t>ALIMENTOS</t>
        </is>
      </c>
      <c r="O940" t="inlineStr">
        <is>
          <t>04/2026</t>
        </is>
      </c>
    </row>
    <row r="941">
      <c r="A941" t="n">
        <v>228220</v>
      </c>
      <c r="B941" t="n">
        <v>128</v>
      </c>
      <c r="C941" t="inlineStr">
        <is>
          <t>Love Cabaret</t>
        </is>
      </c>
      <c r="D941" t="inlineStr">
        <is>
          <t>CECILIA TSUYACO ARAKI SILVA LTDA</t>
        </is>
      </c>
      <c r="E941" t="inlineStr">
        <is>
          <t>390491</t>
        </is>
      </c>
      <c r="F941" s="555" t="n">
        <v>46132</v>
      </c>
      <c r="G941" t="n">
        <v>19575</v>
      </c>
      <c r="H941" t="inlineStr">
        <is>
          <t>PIMENTA DE CHEIRO VERDE KG</t>
        </is>
      </c>
      <c r="I941" t="inlineStr">
        <is>
          <t>ALIMENTOS</t>
        </is>
      </c>
      <c r="J941" t="n">
        <v>0.5</v>
      </c>
      <c r="K941" t="inlineStr">
        <is>
          <t>KG</t>
        </is>
      </c>
      <c r="L941" t="n">
        <v>15</v>
      </c>
      <c r="M941" t="n">
        <v>30</v>
      </c>
      <c r="N941" t="inlineStr">
        <is>
          <t>ALIMENTOS</t>
        </is>
      </c>
      <c r="O941" t="inlineStr">
        <is>
          <t>04/2026</t>
        </is>
      </c>
    </row>
    <row r="942">
      <c r="A942" t="n">
        <v>228220</v>
      </c>
      <c r="B942" t="n">
        <v>128</v>
      </c>
      <c r="C942" t="inlineStr">
        <is>
          <t>Love Cabaret</t>
        </is>
      </c>
      <c r="D942" t="inlineStr">
        <is>
          <t>CECILIA TSUYACO ARAKI SILVA LTDA</t>
        </is>
      </c>
      <c r="E942" t="inlineStr">
        <is>
          <t>390491</t>
        </is>
      </c>
      <c r="F942" s="555" t="n">
        <v>46132</v>
      </c>
      <c r="G942" t="n">
        <v>23113</v>
      </c>
      <c r="H942" t="inlineStr">
        <is>
          <t>SALSA KG</t>
        </is>
      </c>
      <c r="I942" t="inlineStr">
        <is>
          <t>ALIMENTOS</t>
        </is>
      </c>
      <c r="J942" t="n">
        <v>0.5</v>
      </c>
      <c r="K942" t="inlineStr">
        <is>
          <t>KG</t>
        </is>
      </c>
      <c r="L942" t="n">
        <v>6.25</v>
      </c>
      <c r="M942" t="n">
        <v>12.5</v>
      </c>
      <c r="N942" t="inlineStr">
        <is>
          <t>ALIMENTOS</t>
        </is>
      </c>
      <c r="O942" t="inlineStr">
        <is>
          <t>04/2026</t>
        </is>
      </c>
    </row>
    <row r="943">
      <c r="A943" t="n">
        <v>228220</v>
      </c>
      <c r="B943" t="n">
        <v>128</v>
      </c>
      <c r="C943" t="inlineStr">
        <is>
          <t>Love Cabaret</t>
        </is>
      </c>
      <c r="D943" t="inlineStr">
        <is>
          <t>CECILIA TSUYACO ARAKI SILVA LTDA</t>
        </is>
      </c>
      <c r="E943" t="inlineStr">
        <is>
          <t>390491</t>
        </is>
      </c>
      <c r="F943" s="555" t="n">
        <v>46132</v>
      </c>
      <c r="G943" t="n">
        <v>19503</v>
      </c>
      <c r="H943" t="inlineStr">
        <is>
          <t>ALFACE CRESPA KG</t>
        </is>
      </c>
      <c r="I943" t="inlineStr">
        <is>
          <t>ALIMENTOS</t>
        </is>
      </c>
      <c r="J943" t="n">
        <v>2</v>
      </c>
      <c r="K943" t="inlineStr">
        <is>
          <t>KG</t>
        </is>
      </c>
      <c r="L943" t="n">
        <v>18</v>
      </c>
      <c r="M943" t="n">
        <v>9</v>
      </c>
      <c r="N943" t="inlineStr">
        <is>
          <t>ALIMENTOS</t>
        </is>
      </c>
      <c r="O943" t="inlineStr">
        <is>
          <t>04/2026</t>
        </is>
      </c>
    </row>
    <row r="944">
      <c r="A944" t="n">
        <v>228220</v>
      </c>
      <c r="B944" t="n">
        <v>128</v>
      </c>
      <c r="C944" t="inlineStr">
        <is>
          <t>Love Cabaret</t>
        </is>
      </c>
      <c r="D944" t="inlineStr">
        <is>
          <t>CECILIA TSUYACO ARAKI SILVA LTDA</t>
        </is>
      </c>
      <c r="E944" t="inlineStr">
        <is>
          <t>390491</t>
        </is>
      </c>
      <c r="F944" s="555" t="n">
        <v>46132</v>
      </c>
      <c r="G944" t="n">
        <v>19472</v>
      </c>
      <c r="H944" t="inlineStr">
        <is>
          <t>RUCULA KG</t>
        </is>
      </c>
      <c r="I944" t="inlineStr">
        <is>
          <t>ALIMENTOS</t>
        </is>
      </c>
      <c r="J944" t="n">
        <v>1</v>
      </c>
      <c r="K944" t="inlineStr">
        <is>
          <t>KG</t>
        </is>
      </c>
      <c r="L944" t="n">
        <v>17</v>
      </c>
      <c r="M944" t="n">
        <v>17</v>
      </c>
      <c r="N944" t="inlineStr">
        <is>
          <t>ALIMENTOS</t>
        </is>
      </c>
      <c r="O944" t="inlineStr">
        <is>
          <t>04/2026</t>
        </is>
      </c>
    </row>
    <row r="945">
      <c r="A945" t="n">
        <v>228220</v>
      </c>
      <c r="B945" t="n">
        <v>128</v>
      </c>
      <c r="C945" t="inlineStr">
        <is>
          <t>Love Cabaret</t>
        </is>
      </c>
      <c r="D945" t="inlineStr">
        <is>
          <t>CECILIA TSUYACO ARAKI SILVA LTDA</t>
        </is>
      </c>
      <c r="E945" t="inlineStr">
        <is>
          <t>390491</t>
        </is>
      </c>
      <c r="F945" s="555" t="n">
        <v>46132</v>
      </c>
      <c r="G945" t="n">
        <v>19488</v>
      </c>
      <c r="H945" t="inlineStr">
        <is>
          <t>CEBOLINHA KG</t>
        </is>
      </c>
      <c r="I945" t="inlineStr">
        <is>
          <t>ALIMENTOS</t>
        </is>
      </c>
      <c r="J945" t="n">
        <v>0.4</v>
      </c>
      <c r="K945" t="inlineStr">
        <is>
          <t>KG</t>
        </is>
      </c>
      <c r="L945" t="n">
        <v>4.8</v>
      </c>
      <c r="M945" t="n">
        <v>12</v>
      </c>
      <c r="N945" t="inlineStr">
        <is>
          <t>ALIMENTOS</t>
        </is>
      </c>
      <c r="O945" t="inlineStr">
        <is>
          <t>04/2026</t>
        </is>
      </c>
    </row>
    <row r="946">
      <c r="A946" t="n">
        <v>228220</v>
      </c>
      <c r="B946" t="n">
        <v>128</v>
      </c>
      <c r="C946" t="inlineStr">
        <is>
          <t>Love Cabaret</t>
        </is>
      </c>
      <c r="D946" t="inlineStr">
        <is>
          <t>CECILIA TSUYACO ARAKI SILVA LTDA</t>
        </is>
      </c>
      <c r="E946" t="inlineStr">
        <is>
          <t>390491</t>
        </is>
      </c>
      <c r="F946" s="555" t="n">
        <v>46132</v>
      </c>
      <c r="G946" t="n">
        <v>19787</v>
      </c>
      <c r="H946" t="inlineStr">
        <is>
          <t>ABACAXI PEROLA KG</t>
        </is>
      </c>
      <c r="I946" t="inlineStr">
        <is>
          <t>ALIMENTOS</t>
        </is>
      </c>
      <c r="J946" t="n">
        <v>1.8</v>
      </c>
      <c r="K946" t="inlineStr">
        <is>
          <t>KG</t>
        </is>
      </c>
      <c r="L946" t="n">
        <v>11.52</v>
      </c>
      <c r="M946" t="n">
        <v>6.4</v>
      </c>
      <c r="N946" t="inlineStr">
        <is>
          <t>ALIMENTOS</t>
        </is>
      </c>
      <c r="O946" t="inlineStr">
        <is>
          <t>04/2026</t>
        </is>
      </c>
    </row>
    <row r="947">
      <c r="A947" t="n">
        <v>228220</v>
      </c>
      <c r="B947" t="n">
        <v>128</v>
      </c>
      <c r="C947" t="inlineStr">
        <is>
          <t>Love Cabaret</t>
        </is>
      </c>
      <c r="D947" t="inlineStr">
        <is>
          <t>CECILIA TSUYACO ARAKI SILVA LTDA</t>
        </is>
      </c>
      <c r="E947" t="inlineStr">
        <is>
          <t>390491</t>
        </is>
      </c>
      <c r="F947" s="555" t="n">
        <v>46132</v>
      </c>
      <c r="G947" t="n">
        <v>19506</v>
      </c>
      <c r="H947" t="inlineStr">
        <is>
          <t>ALECRIM KG</t>
        </is>
      </c>
      <c r="I947" t="inlineStr">
        <is>
          <t>ALIMENTOS</t>
        </is>
      </c>
      <c r="J947" t="n">
        <v>0.1</v>
      </c>
      <c r="K947" t="inlineStr">
        <is>
          <t>KG</t>
        </is>
      </c>
      <c r="L947" t="n">
        <v>5.5</v>
      </c>
      <c r="M947" t="n">
        <v>55</v>
      </c>
      <c r="N947" t="inlineStr">
        <is>
          <t>ALIMENTOS</t>
        </is>
      </c>
      <c r="O947" t="inlineStr">
        <is>
          <t>04/2026</t>
        </is>
      </c>
    </row>
    <row r="948">
      <c r="A948" t="n">
        <v>228220</v>
      </c>
      <c r="B948" t="n">
        <v>128</v>
      </c>
      <c r="C948" t="inlineStr">
        <is>
          <t>Love Cabaret</t>
        </is>
      </c>
      <c r="D948" t="inlineStr">
        <is>
          <t>CECILIA TSUYACO ARAKI SILVA LTDA</t>
        </is>
      </c>
      <c r="E948" t="inlineStr">
        <is>
          <t>390491</t>
        </is>
      </c>
      <c r="F948" s="555" t="n">
        <v>46132</v>
      </c>
      <c r="G948" t="n">
        <v>19476</v>
      </c>
      <c r="H948" t="inlineStr">
        <is>
          <t>MANJERICAO KG</t>
        </is>
      </c>
      <c r="I948" t="inlineStr">
        <is>
          <t>ALIMENTOS</t>
        </is>
      </c>
      <c r="J948" t="n">
        <v>0.4</v>
      </c>
      <c r="K948" t="inlineStr">
        <is>
          <t>KG</t>
        </is>
      </c>
      <c r="L948" t="n">
        <v>24.8</v>
      </c>
      <c r="M948" t="n">
        <v>62</v>
      </c>
      <c r="N948" t="inlineStr">
        <is>
          <t>ALIMENTOS</t>
        </is>
      </c>
      <c r="O948" t="inlineStr">
        <is>
          <t>04/2026</t>
        </is>
      </c>
    </row>
    <row r="949">
      <c r="A949" t="n">
        <v>228220</v>
      </c>
      <c r="B949" t="n">
        <v>128</v>
      </c>
      <c r="C949" t="inlineStr">
        <is>
          <t>Love Cabaret</t>
        </is>
      </c>
      <c r="D949" t="inlineStr">
        <is>
          <t>CECILIA TSUYACO ARAKI SILVA LTDA</t>
        </is>
      </c>
      <c r="E949" t="inlineStr">
        <is>
          <t>390491</t>
        </is>
      </c>
      <c r="F949" s="555" t="n">
        <v>46132</v>
      </c>
      <c r="G949" t="n">
        <v>24509</v>
      </c>
      <c r="H949" t="inlineStr">
        <is>
          <t>CEBOLA BRANCA KG</t>
        </is>
      </c>
      <c r="I949" t="inlineStr">
        <is>
          <t>ALIMENTOS</t>
        </is>
      </c>
      <c r="J949" t="n">
        <v>5</v>
      </c>
      <c r="K949" t="inlineStr">
        <is>
          <t>KG</t>
        </is>
      </c>
      <c r="L949" t="n">
        <v>20</v>
      </c>
      <c r="M949" t="n">
        <v>4</v>
      </c>
      <c r="N949" t="inlineStr">
        <is>
          <t>ALIMENTOS</t>
        </is>
      </c>
      <c r="O949" t="inlineStr">
        <is>
          <t>04/2026</t>
        </is>
      </c>
    </row>
    <row r="950">
      <c r="A950" t="n">
        <v>228220</v>
      </c>
      <c r="B950" t="n">
        <v>128</v>
      </c>
      <c r="C950" t="inlineStr">
        <is>
          <t>Love Cabaret</t>
        </is>
      </c>
      <c r="D950" t="inlineStr">
        <is>
          <t>CECILIA TSUYACO ARAKI SILVA LTDA</t>
        </is>
      </c>
      <c r="E950" t="inlineStr">
        <is>
          <t>390491</t>
        </is>
      </c>
      <c r="F950" s="555" t="n">
        <v>46132</v>
      </c>
      <c r="G950" t="n">
        <v>23359</v>
      </c>
      <c r="H950" t="inlineStr">
        <is>
          <t>LIMAO TAHITI KG</t>
        </is>
      </c>
      <c r="I950" t="inlineStr">
        <is>
          <t>ALIMENTOS</t>
        </is>
      </c>
      <c r="J950" t="n">
        <v>13</v>
      </c>
      <c r="K950" t="inlineStr">
        <is>
          <t>KG</t>
        </is>
      </c>
      <c r="L950" t="n">
        <v>27.3</v>
      </c>
      <c r="M950" t="n">
        <v>2.1</v>
      </c>
      <c r="N950" t="inlineStr">
        <is>
          <t>ALIMENTOS</t>
        </is>
      </c>
      <c r="O950" t="inlineStr">
        <is>
          <t>04/2026</t>
        </is>
      </c>
    </row>
    <row r="951">
      <c r="A951" t="n">
        <v>228220</v>
      </c>
      <c r="B951" t="n">
        <v>128</v>
      </c>
      <c r="C951" t="inlineStr">
        <is>
          <t>Love Cabaret</t>
        </is>
      </c>
      <c r="D951" t="inlineStr">
        <is>
          <t>CECILIA TSUYACO ARAKI SILVA LTDA</t>
        </is>
      </c>
      <c r="E951" t="inlineStr">
        <is>
          <t>390491</t>
        </is>
      </c>
      <c r="F951" s="555" t="n">
        <v>46132</v>
      </c>
      <c r="G951" t="n">
        <v>19607</v>
      </c>
      <c r="H951" t="inlineStr">
        <is>
          <t>GENGIBRE KG</t>
        </is>
      </c>
      <c r="I951" t="inlineStr">
        <is>
          <t>ALIMENTOS</t>
        </is>
      </c>
      <c r="J951" t="n">
        <v>10.3</v>
      </c>
      <c r="K951" t="inlineStr">
        <is>
          <t>KG</t>
        </is>
      </c>
      <c r="L951" t="n">
        <v>108.15</v>
      </c>
      <c r="M951" t="n">
        <v>10.5</v>
      </c>
      <c r="N951" t="inlineStr">
        <is>
          <t>ALIMENTOS</t>
        </is>
      </c>
      <c r="O951" t="inlineStr">
        <is>
          <t>04/2026</t>
        </is>
      </c>
    </row>
    <row r="952">
      <c r="A952" t="n">
        <v>228220</v>
      </c>
      <c r="B952" t="n">
        <v>128</v>
      </c>
      <c r="C952" t="inlineStr">
        <is>
          <t>Love Cabaret</t>
        </is>
      </c>
      <c r="D952" t="inlineStr">
        <is>
          <t>CECILIA TSUYACO ARAKI SILVA LTDA</t>
        </is>
      </c>
      <c r="E952" t="inlineStr">
        <is>
          <t>390491</t>
        </is>
      </c>
      <c r="F952" s="555" t="n">
        <v>46132</v>
      </c>
      <c r="G952" t="n">
        <v>19485</v>
      </c>
      <c r="H952" t="inlineStr">
        <is>
          <t>ENDRO DILL KG</t>
        </is>
      </c>
      <c r="I952" t="inlineStr">
        <is>
          <t>ALIMENTOS</t>
        </is>
      </c>
      <c r="J952" t="n">
        <v>0.1</v>
      </c>
      <c r="K952" t="inlineStr">
        <is>
          <t>KG</t>
        </is>
      </c>
      <c r="L952" t="n">
        <v>8</v>
      </c>
      <c r="M952" t="n">
        <v>80</v>
      </c>
      <c r="N952" t="inlineStr">
        <is>
          <t>ALIMENTOS</t>
        </is>
      </c>
      <c r="O952" t="inlineStr">
        <is>
          <t>04/2026</t>
        </is>
      </c>
    </row>
    <row r="953">
      <c r="A953" t="n">
        <v>228219</v>
      </c>
      <c r="B953" t="n">
        <v>128</v>
      </c>
      <c r="C953" t="inlineStr">
        <is>
          <t>Love Cabaret</t>
        </is>
      </c>
      <c r="D953" t="inlineStr">
        <is>
          <t>PROAUTO INDUSTRIA QUIMICA EIRELI</t>
        </is>
      </c>
      <c r="E953" t="inlineStr">
        <is>
          <t>155226</t>
        </is>
      </c>
      <c r="F953" s="555" t="n">
        <v>46132</v>
      </c>
      <c r="G953" t="n">
        <v>17303</v>
      </c>
      <c r="H953" t="inlineStr">
        <is>
          <t>DESINFETANTE LAVANDA KIMI 5L</t>
        </is>
      </c>
      <c r="I953" t="inlineStr">
        <is>
          <t>DESCARTAVEIS/HIGIENE E LIMPEZA</t>
        </is>
      </c>
      <c r="J953" t="n">
        <v>4</v>
      </c>
      <c r="K953" t="inlineStr">
        <is>
          <t>GALAO</t>
        </is>
      </c>
      <c r="L953" t="n">
        <v>502.12</v>
      </c>
      <c r="M953" t="n">
        <v>125.53</v>
      </c>
      <c r="N953" t="inlineStr">
        <is>
          <t>HIGIENE E LIMPEZA</t>
        </is>
      </c>
      <c r="O953" t="inlineStr">
        <is>
          <t>04/2026</t>
        </is>
      </c>
    </row>
    <row r="954">
      <c r="A954" t="n">
        <v>228219</v>
      </c>
      <c r="B954" t="n">
        <v>128</v>
      </c>
      <c r="C954" t="inlineStr">
        <is>
          <t>Love Cabaret</t>
        </is>
      </c>
      <c r="D954" t="inlineStr">
        <is>
          <t>PROAUTO INDUSTRIA QUIMICA EIRELI</t>
        </is>
      </c>
      <c r="E954" t="inlineStr">
        <is>
          <t>155226</t>
        </is>
      </c>
      <c r="F954" s="555" t="n">
        <v>46132</v>
      </c>
      <c r="G954" t="n">
        <v>24507</v>
      </c>
      <c r="H954" t="inlineStr">
        <is>
          <t>PROAUTO ALCOOL LIQUIDO 70% KIMI LIQUID 1L UN</t>
        </is>
      </c>
      <c r="I954" t="inlineStr">
        <is>
          <t>DESCARTAVEIS/HIGIENE E LIMPEZA</t>
        </is>
      </c>
      <c r="J954" t="n">
        <v>4</v>
      </c>
      <c r="K954" t="inlineStr">
        <is>
          <t>GALAO</t>
        </is>
      </c>
      <c r="L954" t="n">
        <v>340.68</v>
      </c>
      <c r="M954" t="n">
        <v>85.17</v>
      </c>
      <c r="N954" t="inlineStr">
        <is>
          <t>HIGIENE E LIMPEZA</t>
        </is>
      </c>
      <c r="O954" t="inlineStr">
        <is>
          <t>04/2026</t>
        </is>
      </c>
    </row>
    <row r="955">
      <c r="A955" t="n">
        <v>228218</v>
      </c>
      <c r="B955" t="n">
        <v>128</v>
      </c>
      <c r="C955" t="inlineStr">
        <is>
          <t>Love Cabaret</t>
        </is>
      </c>
      <c r="D955" t="inlineStr">
        <is>
          <t>PROAUTO INDUSTRIA QUIMICA EIRELI</t>
        </is>
      </c>
      <c r="E955" t="inlineStr">
        <is>
          <t>155221</t>
        </is>
      </c>
      <c r="F955" s="555" t="n">
        <v>46132</v>
      </c>
      <c r="G955" t="n">
        <v>26393</v>
      </c>
      <c r="H955" t="inlineStr">
        <is>
          <t>PROAUTO DESINCRUSTANTE KLINBE 5L</t>
        </is>
      </c>
      <c r="I955" t="inlineStr">
        <is>
          <t>DESCARTAVEIS/HIGIENE E LIMPEZA</t>
        </is>
      </c>
      <c r="J955" t="n">
        <v>5</v>
      </c>
      <c r="K955" t="inlineStr">
        <is>
          <t>GALAO</t>
        </is>
      </c>
      <c r="L955" t="n">
        <v>548.95</v>
      </c>
      <c r="M955" t="n">
        <v>109.79</v>
      </c>
      <c r="N955" t="inlineStr">
        <is>
          <t>HIGIENE E LIMPEZA</t>
        </is>
      </c>
      <c r="O955" t="inlineStr">
        <is>
          <t>04/2026</t>
        </is>
      </c>
    </row>
    <row r="956">
      <c r="A956" t="n">
        <v>228217</v>
      </c>
      <c r="B956" t="n">
        <v>128</v>
      </c>
      <c r="C956" t="inlineStr">
        <is>
          <t>Love Cabaret</t>
        </is>
      </c>
      <c r="D956" t="inlineStr">
        <is>
          <t>ERVAS FINAS HORTICULTURA LTDA</t>
        </is>
      </c>
      <c r="E956" t="inlineStr">
        <is>
          <t>414197</t>
        </is>
      </c>
      <c r="F956" s="555" t="n">
        <v>46132</v>
      </c>
      <c r="G956" t="n">
        <v>19883</v>
      </c>
      <c r="H956" t="inlineStr">
        <is>
          <t>FLOR DE JAMBU C/40</t>
        </is>
      </c>
      <c r="I956" t="inlineStr">
        <is>
          <t>ALIMENTOS</t>
        </is>
      </c>
      <c r="J956" t="n">
        <v>5</v>
      </c>
      <c r="K956" t="inlineStr">
        <is>
          <t>BD</t>
        </is>
      </c>
      <c r="L956" t="n">
        <v>293.25</v>
      </c>
      <c r="M956" t="n">
        <v>58.65</v>
      </c>
      <c r="N956" t="inlineStr">
        <is>
          <t>ALIMENTOS</t>
        </is>
      </c>
      <c r="O956" t="inlineStr">
        <is>
          <t>04/2026</t>
        </is>
      </c>
    </row>
    <row r="957">
      <c r="A957" t="n">
        <v>228216</v>
      </c>
      <c r="B957" t="n">
        <v>128</v>
      </c>
      <c r="C957" t="inlineStr">
        <is>
          <t>Love Cabaret</t>
        </is>
      </c>
      <c r="D957" t="inlineStr">
        <is>
          <t>CECILIA TSUYACO ARAKI SILVA LTDA</t>
        </is>
      </c>
      <c r="E957" t="inlineStr">
        <is>
          <t>390709</t>
        </is>
      </c>
      <c r="F957" s="555" t="n">
        <v>46135</v>
      </c>
      <c r="G957" t="n">
        <v>24037</v>
      </c>
      <c r="H957" t="inlineStr">
        <is>
          <t>ALHO TRITURADO FRITO</t>
        </is>
      </c>
      <c r="I957" t="inlineStr">
        <is>
          <t>ALIMENTOS</t>
        </is>
      </c>
      <c r="J957" t="n">
        <v>1</v>
      </c>
      <c r="K957" t="inlineStr">
        <is>
          <t>KG</t>
        </is>
      </c>
      <c r="L957" t="n">
        <v>17.8</v>
      </c>
      <c r="M957" t="n">
        <v>17.8</v>
      </c>
      <c r="N957" t="inlineStr">
        <is>
          <t>ALIMENTOS</t>
        </is>
      </c>
      <c r="O957" t="inlineStr">
        <is>
          <t>04/2026</t>
        </is>
      </c>
    </row>
    <row r="958">
      <c r="A958" t="n">
        <v>228216</v>
      </c>
      <c r="B958" t="n">
        <v>128</v>
      </c>
      <c r="C958" t="inlineStr">
        <is>
          <t>Love Cabaret</t>
        </is>
      </c>
      <c r="D958" t="inlineStr">
        <is>
          <t>CECILIA TSUYACO ARAKI SILVA LTDA</t>
        </is>
      </c>
      <c r="E958" t="inlineStr">
        <is>
          <t>390709</t>
        </is>
      </c>
      <c r="F958" s="555" t="n">
        <v>46135</v>
      </c>
      <c r="G958" t="n">
        <v>24509</v>
      </c>
      <c r="H958" t="inlineStr">
        <is>
          <t>CEBOLA BRANCA KG</t>
        </is>
      </c>
      <c r="I958" t="inlineStr">
        <is>
          <t>ALIMENTOS</t>
        </is>
      </c>
      <c r="J958" t="n">
        <v>10</v>
      </c>
      <c r="K958" t="inlineStr">
        <is>
          <t>KG</t>
        </is>
      </c>
      <c r="L958" t="n">
        <v>38</v>
      </c>
      <c r="M958" t="n">
        <v>3.8</v>
      </c>
      <c r="N958" t="inlineStr">
        <is>
          <t>ALIMENTOS</t>
        </is>
      </c>
      <c r="O958" t="inlineStr">
        <is>
          <t>04/2026</t>
        </is>
      </c>
    </row>
    <row r="959">
      <c r="A959" t="n">
        <v>228216</v>
      </c>
      <c r="B959" t="n">
        <v>128</v>
      </c>
      <c r="C959" t="inlineStr">
        <is>
          <t>Love Cabaret</t>
        </is>
      </c>
      <c r="D959" t="inlineStr">
        <is>
          <t>CECILIA TSUYACO ARAKI SILVA LTDA</t>
        </is>
      </c>
      <c r="E959" t="inlineStr">
        <is>
          <t>390709</t>
        </is>
      </c>
      <c r="F959" s="555" t="n">
        <v>46135</v>
      </c>
      <c r="G959" t="n">
        <v>19485</v>
      </c>
      <c r="H959" t="inlineStr">
        <is>
          <t>ENDRO DILL KG</t>
        </is>
      </c>
      <c r="I959" t="inlineStr">
        <is>
          <t>ALIMENTOS</t>
        </is>
      </c>
      <c r="J959" t="n">
        <v>0.2</v>
      </c>
      <c r="K959" t="inlineStr">
        <is>
          <t>KG</t>
        </is>
      </c>
      <c r="L959" t="n">
        <v>17</v>
      </c>
      <c r="M959" t="n">
        <v>85</v>
      </c>
      <c r="N959" t="inlineStr">
        <is>
          <t>ALIMENTOS</t>
        </is>
      </c>
      <c r="O959" t="inlineStr">
        <is>
          <t>04/2026</t>
        </is>
      </c>
    </row>
    <row r="960">
      <c r="A960" t="n">
        <v>228216</v>
      </c>
      <c r="B960" t="n">
        <v>128</v>
      </c>
      <c r="C960" t="inlineStr">
        <is>
          <t>Love Cabaret</t>
        </is>
      </c>
      <c r="D960" t="inlineStr">
        <is>
          <t>CECILIA TSUYACO ARAKI SILVA LTDA</t>
        </is>
      </c>
      <c r="E960" t="inlineStr">
        <is>
          <t>390709</t>
        </is>
      </c>
      <c r="F960" s="555" t="n">
        <v>46135</v>
      </c>
      <c r="G960" t="n">
        <v>19617</v>
      </c>
      <c r="H960" t="inlineStr">
        <is>
          <t>COENTRO KG</t>
        </is>
      </c>
      <c r="I960" t="inlineStr">
        <is>
          <t>ALIMENTOS</t>
        </is>
      </c>
      <c r="J960" t="n">
        <v>0.2</v>
      </c>
      <c r="K960" t="inlineStr">
        <is>
          <t>KG</t>
        </is>
      </c>
      <c r="L960" t="n">
        <v>5.4</v>
      </c>
      <c r="M960" t="n">
        <v>27</v>
      </c>
      <c r="N960" t="inlineStr">
        <is>
          <t>ALIMENTOS</t>
        </is>
      </c>
      <c r="O960" t="inlineStr">
        <is>
          <t>04/2026</t>
        </is>
      </c>
    </row>
    <row r="961">
      <c r="A961" t="n">
        <v>228216</v>
      </c>
      <c r="B961" t="n">
        <v>128</v>
      </c>
      <c r="C961" t="inlineStr">
        <is>
          <t>Love Cabaret</t>
        </is>
      </c>
      <c r="D961" t="inlineStr">
        <is>
          <t>CECILIA TSUYACO ARAKI SILVA LTDA</t>
        </is>
      </c>
      <c r="E961" t="inlineStr">
        <is>
          <t>390709</t>
        </is>
      </c>
      <c r="F961" s="555" t="n">
        <v>46135</v>
      </c>
      <c r="G961" t="n">
        <v>23335</v>
      </c>
      <c r="H961" t="inlineStr">
        <is>
          <t>MORANGO KG</t>
        </is>
      </c>
      <c r="I961" t="inlineStr">
        <is>
          <t>ALIMENTOS</t>
        </is>
      </c>
      <c r="J961" t="n">
        <v>1</v>
      </c>
      <c r="K961" t="inlineStr">
        <is>
          <t>KG</t>
        </is>
      </c>
      <c r="L961" t="n">
        <v>53</v>
      </c>
      <c r="M961" t="n">
        <v>53</v>
      </c>
      <c r="N961" t="inlineStr">
        <is>
          <t>ALIMENTOS</t>
        </is>
      </c>
      <c r="O961" t="inlineStr">
        <is>
          <t>04/2026</t>
        </is>
      </c>
    </row>
    <row r="962">
      <c r="A962" t="n">
        <v>228216</v>
      </c>
      <c r="B962" t="n">
        <v>128</v>
      </c>
      <c r="C962" t="inlineStr">
        <is>
          <t>Love Cabaret</t>
        </is>
      </c>
      <c r="D962" t="inlineStr">
        <is>
          <t>CECILIA TSUYACO ARAKI SILVA LTDA</t>
        </is>
      </c>
      <c r="E962" t="inlineStr">
        <is>
          <t>390709</t>
        </is>
      </c>
      <c r="F962" s="555" t="n">
        <v>46135</v>
      </c>
      <c r="G962" t="n">
        <v>19480</v>
      </c>
      <c r="H962" t="inlineStr">
        <is>
          <t>HORTELA HIDROPONICA KG</t>
        </is>
      </c>
      <c r="I962" t="inlineStr">
        <is>
          <t>ALIMENTOS</t>
        </is>
      </c>
      <c r="J962" t="n">
        <v>0.5</v>
      </c>
      <c r="K962" t="inlineStr">
        <is>
          <t>KG</t>
        </is>
      </c>
      <c r="L962" t="n">
        <v>9</v>
      </c>
      <c r="M962" t="n">
        <v>18</v>
      </c>
      <c r="N962" t="inlineStr">
        <is>
          <t>ALIMENTOS</t>
        </is>
      </c>
      <c r="O962" t="inlineStr">
        <is>
          <t>04/2026</t>
        </is>
      </c>
    </row>
    <row r="963">
      <c r="A963" t="n">
        <v>228216</v>
      </c>
      <c r="B963" t="n">
        <v>128</v>
      </c>
      <c r="C963" t="inlineStr">
        <is>
          <t>Love Cabaret</t>
        </is>
      </c>
      <c r="D963" t="inlineStr">
        <is>
          <t>CECILIA TSUYACO ARAKI SILVA LTDA</t>
        </is>
      </c>
      <c r="E963" t="inlineStr">
        <is>
          <t>390709</t>
        </is>
      </c>
      <c r="F963" s="555" t="n">
        <v>46135</v>
      </c>
      <c r="G963" t="n">
        <v>19503</v>
      </c>
      <c r="H963" t="inlineStr">
        <is>
          <t>ALFACE CRESPA KG</t>
        </is>
      </c>
      <c r="I963" t="inlineStr">
        <is>
          <t>ALIMENTOS</t>
        </is>
      </c>
      <c r="J963" t="n">
        <v>4</v>
      </c>
      <c r="K963" t="inlineStr">
        <is>
          <t>KG</t>
        </is>
      </c>
      <c r="L963" t="n">
        <v>40</v>
      </c>
      <c r="M963" t="n">
        <v>10</v>
      </c>
      <c r="N963" t="inlineStr">
        <is>
          <t>ALIMENTOS</t>
        </is>
      </c>
      <c r="O963" t="inlineStr">
        <is>
          <t>04/2026</t>
        </is>
      </c>
    </row>
    <row r="964">
      <c r="A964" t="n">
        <v>228216</v>
      </c>
      <c r="B964" t="n">
        <v>128</v>
      </c>
      <c r="C964" t="inlineStr">
        <is>
          <t>Love Cabaret</t>
        </is>
      </c>
      <c r="D964" t="inlineStr">
        <is>
          <t>CECILIA TSUYACO ARAKI SILVA LTDA</t>
        </is>
      </c>
      <c r="E964" t="inlineStr">
        <is>
          <t>390709</t>
        </is>
      </c>
      <c r="F964" s="555" t="n">
        <v>46135</v>
      </c>
      <c r="G964" t="n">
        <v>19623</v>
      </c>
      <c r="H964" t="inlineStr">
        <is>
          <t>CEBOLA ROXA KG</t>
        </is>
      </c>
      <c r="I964" t="inlineStr">
        <is>
          <t>ALIMENTOS</t>
        </is>
      </c>
      <c r="J964" t="n">
        <v>1</v>
      </c>
      <c r="K964" t="inlineStr">
        <is>
          <t>KG</t>
        </is>
      </c>
      <c r="L964" t="n">
        <v>5.8</v>
      </c>
      <c r="M964" t="n">
        <v>5.8</v>
      </c>
      <c r="N964" t="inlineStr">
        <is>
          <t>ALIMENTOS</t>
        </is>
      </c>
      <c r="O964" t="inlineStr">
        <is>
          <t>04/2026</t>
        </is>
      </c>
    </row>
    <row r="965">
      <c r="A965" t="n">
        <v>228216</v>
      </c>
      <c r="B965" t="n">
        <v>128</v>
      </c>
      <c r="C965" t="inlineStr">
        <is>
          <t>Love Cabaret</t>
        </is>
      </c>
      <c r="D965" t="inlineStr">
        <is>
          <t>CECILIA TSUYACO ARAKI SILVA LTDA</t>
        </is>
      </c>
      <c r="E965" t="inlineStr">
        <is>
          <t>390709</t>
        </is>
      </c>
      <c r="F965" s="555" t="n">
        <v>46135</v>
      </c>
      <c r="G965" t="n">
        <v>23359</v>
      </c>
      <c r="H965" t="inlineStr">
        <is>
          <t>LIMAO TAHITI KG</t>
        </is>
      </c>
      <c r="I965" t="inlineStr">
        <is>
          <t>ALIMENTOS</t>
        </is>
      </c>
      <c r="J965" t="n">
        <v>4</v>
      </c>
      <c r="K965" t="inlineStr">
        <is>
          <t>KG</t>
        </is>
      </c>
      <c r="L965" t="n">
        <v>8.800000000000001</v>
      </c>
      <c r="M965" t="n">
        <v>2.2</v>
      </c>
      <c r="N965" t="inlineStr">
        <is>
          <t>ALIMENTOS</t>
        </is>
      </c>
      <c r="O965" t="inlineStr">
        <is>
          <t>04/2026</t>
        </is>
      </c>
    </row>
    <row r="966">
      <c r="A966" t="n">
        <v>228216</v>
      </c>
      <c r="B966" t="n">
        <v>128</v>
      </c>
      <c r="C966" t="inlineStr">
        <is>
          <t>Love Cabaret</t>
        </is>
      </c>
      <c r="D966" t="inlineStr">
        <is>
          <t>CECILIA TSUYACO ARAKI SILVA LTDA</t>
        </is>
      </c>
      <c r="E966" t="inlineStr">
        <is>
          <t>390709</t>
        </is>
      </c>
      <c r="F966" s="555" t="n">
        <v>46135</v>
      </c>
      <c r="G966" t="n">
        <v>23113</v>
      </c>
      <c r="H966" t="inlineStr">
        <is>
          <t>SALSA KG</t>
        </is>
      </c>
      <c r="I966" t="inlineStr">
        <is>
          <t>ALIMENTOS</t>
        </is>
      </c>
      <c r="J966" t="n">
        <v>0.5</v>
      </c>
      <c r="K966" t="inlineStr">
        <is>
          <t>KG</t>
        </is>
      </c>
      <c r="L966" t="n">
        <v>6</v>
      </c>
      <c r="M966" t="n">
        <v>12</v>
      </c>
      <c r="N966" t="inlineStr">
        <is>
          <t>ALIMENTOS</t>
        </is>
      </c>
      <c r="O966" t="inlineStr">
        <is>
          <t>04/2026</t>
        </is>
      </c>
    </row>
    <row r="967">
      <c r="A967" t="n">
        <v>228216</v>
      </c>
      <c r="B967" t="n">
        <v>128</v>
      </c>
      <c r="C967" t="inlineStr">
        <is>
          <t>Love Cabaret</t>
        </is>
      </c>
      <c r="D967" t="inlineStr">
        <is>
          <t>CECILIA TSUYACO ARAKI SILVA LTDA</t>
        </is>
      </c>
      <c r="E967" t="inlineStr">
        <is>
          <t>390709</t>
        </is>
      </c>
      <c r="F967" s="555" t="n">
        <v>46135</v>
      </c>
      <c r="G967" t="n">
        <v>19589</v>
      </c>
      <c r="H967" t="inlineStr">
        <is>
          <t>PEPINO JAPONES KG</t>
        </is>
      </c>
      <c r="I967" t="inlineStr">
        <is>
          <t>ALIMENTOS</t>
        </is>
      </c>
      <c r="J967" t="n">
        <v>0.5</v>
      </c>
      <c r="K967" t="inlineStr">
        <is>
          <t>KG</t>
        </is>
      </c>
      <c r="L967" t="n">
        <v>3.95</v>
      </c>
      <c r="M967" t="n">
        <v>7.9</v>
      </c>
      <c r="N967" t="inlineStr">
        <is>
          <t>ALIMENTOS</t>
        </is>
      </c>
      <c r="O967" t="inlineStr">
        <is>
          <t>04/2026</t>
        </is>
      </c>
    </row>
    <row r="968">
      <c r="A968" t="n">
        <v>228215</v>
      </c>
      <c r="B968" t="n">
        <v>128</v>
      </c>
      <c r="C968" t="inlineStr">
        <is>
          <t>Love Cabaret</t>
        </is>
      </c>
      <c r="D968" t="inlineStr">
        <is>
          <t>KING COMERCIO E IMPORTACAO DE BEBIDAS LTDA</t>
        </is>
      </c>
      <c r="E968" t="inlineStr">
        <is>
          <t>126818</t>
        </is>
      </c>
      <c r="F968" s="555" t="n">
        <v>46136</v>
      </c>
      <c r="G968" t="n">
        <v>18242</v>
      </c>
      <c r="H968" t="inlineStr">
        <is>
          <t>TEQUILA DON JULIO BLANCO 750ML</t>
        </is>
      </c>
      <c r="I968" t="inlineStr">
        <is>
          <t>BEBIDAS</t>
        </is>
      </c>
      <c r="J968" t="n">
        <v>25</v>
      </c>
      <c r="K968" t="inlineStr">
        <is>
          <t>GR</t>
        </is>
      </c>
      <c r="L968" t="n">
        <v>5883</v>
      </c>
      <c r="M968" t="n">
        <v>235.32</v>
      </c>
      <c r="N968" t="inlineStr">
        <is>
          <t>BEBIDAS</t>
        </is>
      </c>
      <c r="O968" t="inlineStr">
        <is>
          <t>04/2026</t>
        </is>
      </c>
    </row>
    <row r="969">
      <c r="A969" t="n">
        <v>228214</v>
      </c>
      <c r="B969" t="n">
        <v>128</v>
      </c>
      <c r="C969" t="inlineStr">
        <is>
          <t>Love Cabaret</t>
        </is>
      </c>
      <c r="D969" t="inlineStr">
        <is>
          <t>PROAUTO INDUSTRIA QUIMICA EIRELI</t>
        </is>
      </c>
      <c r="E969" t="inlineStr">
        <is>
          <t>155430</t>
        </is>
      </c>
      <c r="F969" s="555" t="n">
        <v>46136</v>
      </c>
      <c r="G969" t="n">
        <v>26393</v>
      </c>
      <c r="H969" t="inlineStr">
        <is>
          <t>PROAUTO DESINCRUSTANTE KLINBE 5L</t>
        </is>
      </c>
      <c r="I969" t="inlineStr">
        <is>
          <t>DESCARTAVEIS/HIGIENE E LIMPEZA</t>
        </is>
      </c>
      <c r="J969" t="n">
        <v>4</v>
      </c>
      <c r="K969" t="inlineStr">
        <is>
          <t>GALAO</t>
        </is>
      </c>
      <c r="L969" t="n">
        <v>439.16</v>
      </c>
      <c r="M969" t="n">
        <v>109.79</v>
      </c>
      <c r="N969" t="inlineStr">
        <is>
          <t>HIGIENE E LIMPEZA</t>
        </is>
      </c>
      <c r="O969" t="inlineStr">
        <is>
          <t>04/2026</t>
        </is>
      </c>
    </row>
    <row r="970">
      <c r="A970" t="n">
        <v>228214</v>
      </c>
      <c r="B970" t="n">
        <v>128</v>
      </c>
      <c r="C970" t="inlineStr">
        <is>
          <t>Love Cabaret</t>
        </is>
      </c>
      <c r="D970" t="inlineStr">
        <is>
          <t>PROAUTO INDUSTRIA QUIMICA EIRELI</t>
        </is>
      </c>
      <c r="E970" t="inlineStr">
        <is>
          <t>155430</t>
        </is>
      </c>
      <c r="F970" s="555" t="n">
        <v>46136</v>
      </c>
      <c r="G970" t="n">
        <v>24514</v>
      </c>
      <c r="H970" t="inlineStr">
        <is>
          <t>PROAUTO DETERGENTE NEUTRO NEUTER SUPER 5 L</t>
        </is>
      </c>
      <c r="I970" t="inlineStr">
        <is>
          <t>DESCARTAVEIS/HIGIENE E LIMPEZA</t>
        </is>
      </c>
      <c r="J970" t="n">
        <v>4</v>
      </c>
      <c r="K970" t="inlineStr">
        <is>
          <t>GALAO</t>
        </is>
      </c>
      <c r="L970" t="n">
        <v>494.16</v>
      </c>
      <c r="M970" t="n">
        <v>123.54</v>
      </c>
      <c r="N970" t="inlineStr">
        <is>
          <t>HIGIENE E LIMPEZA</t>
        </is>
      </c>
      <c r="O970" t="inlineStr">
        <is>
          <t>04/2026</t>
        </is>
      </c>
    </row>
    <row r="971">
      <c r="A971" t="n">
        <v>228213</v>
      </c>
      <c r="B971" t="n">
        <v>128</v>
      </c>
      <c r="C971" t="inlineStr">
        <is>
          <t>Love Cabaret</t>
        </is>
      </c>
      <c r="D971" t="inlineStr">
        <is>
          <t>DTK COMERCIO DE ALIMENTOS LTDA</t>
        </is>
      </c>
      <c r="E971" t="inlineStr">
        <is>
          <t>76372</t>
        </is>
      </c>
      <c r="F971" s="555" t="n">
        <v>46136</v>
      </c>
      <c r="G971" t="n">
        <v>23502</v>
      </c>
      <c r="H971" t="inlineStr">
        <is>
          <t>PAPRICA DEFUMADA PCT 500G UN</t>
        </is>
      </c>
      <c r="I971" t="inlineStr">
        <is>
          <t>ALIMENTOS</t>
        </is>
      </c>
      <c r="J971" t="n">
        <v>1</v>
      </c>
      <c r="K971" t="inlineStr">
        <is>
          <t>KG</t>
        </is>
      </c>
      <c r="L971" t="n">
        <v>14.9</v>
      </c>
      <c r="M971" t="n">
        <v>14.9</v>
      </c>
      <c r="N971" t="inlineStr">
        <is>
          <t>ALIMENTOS</t>
        </is>
      </c>
      <c r="O971" t="inlineStr">
        <is>
          <t>04/2026</t>
        </is>
      </c>
    </row>
    <row r="972">
      <c r="A972" t="n">
        <v>228213</v>
      </c>
      <c r="B972" t="n">
        <v>128</v>
      </c>
      <c r="C972" t="inlineStr">
        <is>
          <t>Love Cabaret</t>
        </is>
      </c>
      <c r="D972" t="inlineStr">
        <is>
          <t>DTK COMERCIO DE ALIMENTOS LTDA</t>
        </is>
      </c>
      <c r="E972" t="inlineStr">
        <is>
          <t>76372</t>
        </is>
      </c>
      <c r="F972" s="555" t="n">
        <v>46136</v>
      </c>
      <c r="G972" t="n">
        <v>19421</v>
      </c>
      <c r="H972" t="inlineStr">
        <is>
          <t>LEITE INTEGRAL ITALAC C/12</t>
        </is>
      </c>
      <c r="I972" t="inlineStr">
        <is>
          <t>ALIMENTOS</t>
        </is>
      </c>
      <c r="J972" t="n">
        <v>3</v>
      </c>
      <c r="K972" t="inlineStr">
        <is>
          <t>CX</t>
        </is>
      </c>
      <c r="L972" t="n">
        <v>245.52</v>
      </c>
      <c r="M972" t="n">
        <v>81.84</v>
      </c>
      <c r="N972" t="inlineStr">
        <is>
          <t>ALIMENTOS</t>
        </is>
      </c>
      <c r="O972" t="inlineStr">
        <is>
          <t>04/2026</t>
        </is>
      </c>
    </row>
    <row r="973">
      <c r="A973" t="n">
        <v>228212</v>
      </c>
      <c r="B973" t="n">
        <v>128</v>
      </c>
      <c r="C973" t="inlineStr">
        <is>
          <t>Love Cabaret</t>
        </is>
      </c>
      <c r="D973" t="inlineStr">
        <is>
          <t>MARIO PEDRO FELICIANO - HORTIFRUTI</t>
        </is>
      </c>
      <c r="E973" t="inlineStr">
        <is>
          <t>474809</t>
        </is>
      </c>
      <c r="F973" s="555" t="n">
        <v>46135</v>
      </c>
      <c r="G973" t="n">
        <v>19476</v>
      </c>
      <c r="H973" t="inlineStr">
        <is>
          <t>MANJERICAO KG</t>
        </is>
      </c>
      <c r="I973" t="inlineStr">
        <is>
          <t>ALIMENTOS</t>
        </is>
      </c>
      <c r="J973" t="n">
        <v>0.4</v>
      </c>
      <c r="K973" t="inlineStr">
        <is>
          <t>KG</t>
        </is>
      </c>
      <c r="L973" t="n">
        <v>27.26</v>
      </c>
      <c r="M973" t="n">
        <v>68.15000000000001</v>
      </c>
      <c r="N973" t="inlineStr">
        <is>
          <t>ALIMENTOS</t>
        </is>
      </c>
      <c r="O973" t="inlineStr">
        <is>
          <t>04/2026</t>
        </is>
      </c>
    </row>
    <row r="974">
      <c r="A974" t="n">
        <v>228212</v>
      </c>
      <c r="B974" t="n">
        <v>128</v>
      </c>
      <c r="C974" t="inlineStr">
        <is>
          <t>Love Cabaret</t>
        </is>
      </c>
      <c r="D974" t="inlineStr">
        <is>
          <t>MARIO PEDRO FELICIANO - HORTIFRUTI</t>
        </is>
      </c>
      <c r="E974" t="inlineStr">
        <is>
          <t>474809</t>
        </is>
      </c>
      <c r="F974" s="555" t="n">
        <v>46135</v>
      </c>
      <c r="G974" t="n">
        <v>19527</v>
      </c>
      <c r="H974" t="inlineStr">
        <is>
          <t>VAGEM HOLANDESA KG</t>
        </is>
      </c>
      <c r="I974" t="inlineStr">
        <is>
          <t>ALIMENTOS</t>
        </is>
      </c>
      <c r="J974" t="n">
        <v>1</v>
      </c>
      <c r="K974" t="inlineStr">
        <is>
          <t>KG</t>
        </is>
      </c>
      <c r="L974" t="n">
        <v>31.9</v>
      </c>
      <c r="M974" t="n">
        <v>31.9</v>
      </c>
      <c r="N974" t="inlineStr">
        <is>
          <t>ALIMENTOS</t>
        </is>
      </c>
      <c r="O974" t="inlineStr">
        <is>
          <t>04/2026</t>
        </is>
      </c>
    </row>
    <row r="975">
      <c r="A975" t="n">
        <v>228212</v>
      </c>
      <c r="B975" t="n">
        <v>128</v>
      </c>
      <c r="C975" t="inlineStr">
        <is>
          <t>Love Cabaret</t>
        </is>
      </c>
      <c r="D975" t="inlineStr">
        <is>
          <t>MARIO PEDRO FELICIANO - HORTIFRUTI</t>
        </is>
      </c>
      <c r="E975" t="inlineStr">
        <is>
          <t>474809</t>
        </is>
      </c>
      <c r="F975" s="555" t="n">
        <v>46135</v>
      </c>
      <c r="G975" t="n">
        <v>19477</v>
      </c>
      <c r="H975" t="inlineStr">
        <is>
          <t>MANJERICAO ROXO KG</t>
        </is>
      </c>
      <c r="I975" t="inlineStr">
        <is>
          <t>ALIMENTOS</t>
        </is>
      </c>
      <c r="J975" t="n">
        <v>0.4</v>
      </c>
      <c r="K975" t="inlineStr">
        <is>
          <t>KG</t>
        </is>
      </c>
      <c r="L975" t="n">
        <v>31.9</v>
      </c>
      <c r="M975" t="n">
        <v>79.75</v>
      </c>
      <c r="N975" t="inlineStr">
        <is>
          <t>ALIMENTOS</t>
        </is>
      </c>
      <c r="O975" t="inlineStr">
        <is>
          <t>04/2026</t>
        </is>
      </c>
    </row>
    <row r="976">
      <c r="A976" t="n">
        <v>228212</v>
      </c>
      <c r="B976" t="n">
        <v>128</v>
      </c>
      <c r="C976" t="inlineStr">
        <is>
          <t>Love Cabaret</t>
        </is>
      </c>
      <c r="D976" t="inlineStr">
        <is>
          <t>MARIO PEDRO FELICIANO - HORTIFRUTI</t>
        </is>
      </c>
      <c r="E976" t="inlineStr">
        <is>
          <t>474809</t>
        </is>
      </c>
      <c r="F976" s="555" t="n">
        <v>46135</v>
      </c>
      <c r="G976" t="n">
        <v>24083</v>
      </c>
      <c r="H976" t="inlineStr">
        <is>
          <t>BATATA ASTERIX GRAUDA NOIVA KG</t>
        </is>
      </c>
      <c r="I976" t="inlineStr">
        <is>
          <t>ALIMENTOS</t>
        </is>
      </c>
      <c r="J976" t="n">
        <v>15</v>
      </c>
      <c r="K976" t="inlineStr">
        <is>
          <t>KG</t>
        </is>
      </c>
      <c r="L976" t="n">
        <v>81.59999999999999</v>
      </c>
      <c r="M976" t="n">
        <v>5.44</v>
      </c>
      <c r="N976" t="inlineStr">
        <is>
          <t>ALIMENTOS</t>
        </is>
      </c>
      <c r="O976" t="inlineStr">
        <is>
          <t>04/2026</t>
        </is>
      </c>
    </row>
    <row r="977">
      <c r="A977" t="n">
        <v>228211</v>
      </c>
      <c r="B977" t="n">
        <v>128</v>
      </c>
      <c r="C977" t="inlineStr">
        <is>
          <t>Love Cabaret</t>
        </is>
      </c>
      <c r="D977" t="inlineStr">
        <is>
          <t>CG FOOD´S DISTRIBUIDORA DE ALIMENTOS LTDA</t>
        </is>
      </c>
      <c r="E977" t="inlineStr">
        <is>
          <t>186512</t>
        </is>
      </c>
      <c r="F977" s="555" t="n">
        <v>46134</v>
      </c>
      <c r="G977" t="n">
        <v>20301</v>
      </c>
      <c r="H977" t="inlineStr">
        <is>
          <t>ARROZ BRANCO TIPO 1 CAMIL C/5KG</t>
        </is>
      </c>
      <c r="I977" t="inlineStr">
        <is>
          <t>ALIMENTOS</t>
        </is>
      </c>
      <c r="J977" t="n">
        <v>5</v>
      </c>
      <c r="K977" t="inlineStr">
        <is>
          <t>N/A</t>
        </is>
      </c>
      <c r="L977" t="n">
        <v>116.25</v>
      </c>
      <c r="M977" t="n">
        <v>23.25</v>
      </c>
      <c r="N977" t="inlineStr">
        <is>
          <t>ALIMENTOS</t>
        </is>
      </c>
      <c r="O977" t="inlineStr">
        <is>
          <t>04/2026</t>
        </is>
      </c>
    </row>
    <row r="978">
      <c r="A978" t="n">
        <v>228211</v>
      </c>
      <c r="B978" t="n">
        <v>128</v>
      </c>
      <c r="C978" t="inlineStr">
        <is>
          <t>Love Cabaret</t>
        </is>
      </c>
      <c r="D978" t="inlineStr">
        <is>
          <t>CG FOOD´S DISTRIBUIDORA DE ALIMENTOS LTDA</t>
        </is>
      </c>
      <c r="E978" t="inlineStr">
        <is>
          <t>186512</t>
        </is>
      </c>
      <c r="F978" s="555" t="n">
        <v>46134</v>
      </c>
      <c r="G978" t="n">
        <v>19203</v>
      </c>
      <c r="H978" t="inlineStr">
        <is>
          <t>IOGURTE INTEGRAL NESTLE C/170G UN</t>
        </is>
      </c>
      <c r="I978" t="inlineStr">
        <is>
          <t>ALIMENTOS</t>
        </is>
      </c>
      <c r="J978" t="n">
        <v>56</v>
      </c>
      <c r="K978" t="inlineStr">
        <is>
          <t>UN</t>
        </is>
      </c>
      <c r="L978" t="n">
        <v>179.76</v>
      </c>
      <c r="M978" t="n">
        <v>3.21</v>
      </c>
      <c r="N978" t="inlineStr">
        <is>
          <t>ALIMENTOS</t>
        </is>
      </c>
      <c r="O978" t="inlineStr">
        <is>
          <t>04/2026</t>
        </is>
      </c>
    </row>
    <row r="979">
      <c r="A979" t="n">
        <v>228210</v>
      </c>
      <c r="B979" t="n">
        <v>128</v>
      </c>
      <c r="C979" t="inlineStr">
        <is>
          <t>Love Cabaret</t>
        </is>
      </c>
      <c r="D979" t="inlineStr">
        <is>
          <t>PAPELNAP COMERCIO DE ARTIGOSDESCARTAVEIS LTDA</t>
        </is>
      </c>
      <c r="E979" t="inlineStr">
        <is>
          <t>256</t>
        </is>
      </c>
      <c r="F979" s="555" t="n">
        <v>46132</v>
      </c>
      <c r="G979" t="n">
        <v>28658</v>
      </c>
      <c r="H979" t="inlineStr">
        <is>
          <t>GUARDANAPO QUADRADO FOLHA DUPLA BRANCO E BORDA CALANDRA 24X22 C/5000 UN</t>
        </is>
      </c>
      <c r="I979" t="inlineStr">
        <is>
          <t>DESCARTAVEIS/HIGIENE E LIMPEZA</t>
        </is>
      </c>
      <c r="J979" t="n">
        <v>2</v>
      </c>
      <c r="K979" t="inlineStr">
        <is>
          <t>CX</t>
        </is>
      </c>
      <c r="L979" t="n">
        <v>494</v>
      </c>
      <c r="M979" t="n">
        <v>247</v>
      </c>
      <c r="N979" t="inlineStr">
        <is>
          <t>DESCARTAVEIS</t>
        </is>
      </c>
      <c r="O979" t="inlineStr">
        <is>
          <t>04/2026</t>
        </is>
      </c>
    </row>
    <row r="980">
      <c r="A980" t="n">
        <v>228209</v>
      </c>
      <c r="B980" t="n">
        <v>128</v>
      </c>
      <c r="C980" t="inlineStr">
        <is>
          <t>Love Cabaret</t>
        </is>
      </c>
      <c r="D980" t="inlineStr">
        <is>
          <t>DEOLINDA DOS SANTOS FREITAS</t>
        </is>
      </c>
      <c r="E980" t="inlineStr">
        <is>
          <t>2439</t>
        </is>
      </c>
      <c r="F980" s="555" t="n">
        <v>46129</v>
      </c>
      <c r="G980" t="n">
        <v>21423</v>
      </c>
      <c r="H980" t="inlineStr">
        <is>
          <t>SACO DE LIXO 100L BL PRETO GROSSO 95X120 4K UN</t>
        </is>
      </c>
      <c r="I980" t="inlineStr">
        <is>
          <t>DESCARTAVEIS/HIGIENE E LIMPEZA</t>
        </is>
      </c>
      <c r="J980" t="n">
        <v>2</v>
      </c>
      <c r="K980" t="inlineStr">
        <is>
          <t>PACOTE</t>
        </is>
      </c>
      <c r="L980" t="n">
        <v>63.64</v>
      </c>
      <c r="M980" t="n">
        <v>31.82</v>
      </c>
      <c r="N980" t="inlineStr">
        <is>
          <t>DESCARTAVEIS</t>
        </is>
      </c>
      <c r="O980" t="inlineStr">
        <is>
          <t>04/2026</t>
        </is>
      </c>
    </row>
    <row r="981">
      <c r="A981" t="n">
        <v>228209</v>
      </c>
      <c r="B981" t="n">
        <v>128</v>
      </c>
      <c r="C981" t="inlineStr">
        <is>
          <t>Love Cabaret</t>
        </is>
      </c>
      <c r="D981" t="inlineStr">
        <is>
          <t>DEOLINDA DOS SANTOS FREITAS</t>
        </is>
      </c>
      <c r="E981" t="inlineStr">
        <is>
          <t>2439</t>
        </is>
      </c>
      <c r="F981" s="555" t="n">
        <v>46129</v>
      </c>
      <c r="G981" t="n">
        <v>17397</v>
      </c>
      <c r="H981" t="inlineStr">
        <is>
          <t>SACO DE LIXO 60L PRETO GROSSO 65X80CM (ENTRE 3KG A 4KG)</t>
        </is>
      </c>
      <c r="I981" t="inlineStr">
        <is>
          <t>DESCARTAVEIS/HIGIENE E LIMPEZA</t>
        </is>
      </c>
      <c r="J981" t="n">
        <v>2</v>
      </c>
      <c r="K981" t="inlineStr">
        <is>
          <t>PACOTE</t>
        </is>
      </c>
      <c r="L981" t="n">
        <v>63.64</v>
      </c>
      <c r="M981" t="n">
        <v>31.82</v>
      </c>
      <c r="N981" t="inlineStr">
        <is>
          <t>DESCARTAVEIS</t>
        </is>
      </c>
      <c r="O981" t="inlineStr">
        <is>
          <t>04/2026</t>
        </is>
      </c>
    </row>
    <row r="982">
      <c r="A982" t="n">
        <v>228208</v>
      </c>
      <c r="B982" t="n">
        <v>128</v>
      </c>
      <c r="C982" t="inlineStr">
        <is>
          <t>Love Cabaret</t>
        </is>
      </c>
      <c r="D982" t="inlineStr">
        <is>
          <t>DEOLINDA DOS SANTOS FREITAS</t>
        </is>
      </c>
      <c r="E982" t="inlineStr">
        <is>
          <t>2467</t>
        </is>
      </c>
      <c r="F982" s="555" t="n">
        <v>46134</v>
      </c>
      <c r="G982" t="n">
        <v>21073</v>
      </c>
      <c r="H982" t="inlineStr">
        <is>
          <t>CALDA DE AGAVE AZUL JASMINE ORGANICO 330ML UN</t>
        </is>
      </c>
      <c r="I982" t="inlineStr">
        <is>
          <t>ALIMENTOS</t>
        </is>
      </c>
      <c r="J982" t="n">
        <v>12</v>
      </c>
      <c r="K982" t="inlineStr">
        <is>
          <t>UN</t>
        </is>
      </c>
      <c r="L982" t="n">
        <v>586.8</v>
      </c>
      <c r="M982" t="n">
        <v>48.9</v>
      </c>
      <c r="N982" t="inlineStr">
        <is>
          <t>ALIMENTOS</t>
        </is>
      </c>
      <c r="O982" t="inlineStr">
        <is>
          <t>04/2026</t>
        </is>
      </c>
    </row>
    <row r="983">
      <c r="A983" t="n">
        <v>228208</v>
      </c>
      <c r="B983" t="n">
        <v>128</v>
      </c>
      <c r="C983" t="inlineStr">
        <is>
          <t>Love Cabaret</t>
        </is>
      </c>
      <c r="D983" t="inlineStr">
        <is>
          <t>DEOLINDA DOS SANTOS FREITAS</t>
        </is>
      </c>
      <c r="E983" t="inlineStr">
        <is>
          <t>2467</t>
        </is>
      </c>
      <c r="F983" s="555" t="n">
        <v>46134</v>
      </c>
      <c r="G983" t="n">
        <v>24364</v>
      </c>
      <c r="H983" t="inlineStr">
        <is>
          <t>MELADO DE CANA KG</t>
        </is>
      </c>
      <c r="I983" t="inlineStr">
        <is>
          <t>ALIMENTOS</t>
        </is>
      </c>
      <c r="J983" t="n">
        <v>3</v>
      </c>
      <c r="K983" t="inlineStr">
        <is>
          <t>KG</t>
        </is>
      </c>
      <c r="L983" t="n">
        <v>59.97</v>
      </c>
      <c r="M983" t="n">
        <v>19.99</v>
      </c>
      <c r="N983" t="inlineStr">
        <is>
          <t>ALIMENTOS</t>
        </is>
      </c>
      <c r="O983" t="inlineStr">
        <is>
          <t>04/2026</t>
        </is>
      </c>
    </row>
    <row r="984">
      <c r="A984" t="n">
        <v>228207</v>
      </c>
      <c r="B984" t="n">
        <v>128</v>
      </c>
      <c r="C984" t="inlineStr">
        <is>
          <t>Love Cabaret</t>
        </is>
      </c>
      <c r="D984" t="inlineStr">
        <is>
          <t>DEOLINDA DOS SANTOS FREITAS</t>
        </is>
      </c>
      <c r="E984" t="inlineStr">
        <is>
          <t>2457</t>
        </is>
      </c>
      <c r="F984" s="555" t="n">
        <v>46134</v>
      </c>
      <c r="G984" t="n">
        <v>21423</v>
      </c>
      <c r="H984" t="inlineStr">
        <is>
          <t>SACO DE LIXO 100L BL PRETO GROSSO 95X120 4K UN</t>
        </is>
      </c>
      <c r="I984" t="inlineStr">
        <is>
          <t>DESCARTAVEIS/HIGIENE E LIMPEZA</t>
        </is>
      </c>
      <c r="J984" t="n">
        <v>2</v>
      </c>
      <c r="K984" t="inlineStr">
        <is>
          <t>PACOTE</t>
        </is>
      </c>
      <c r="L984" t="n">
        <v>63.64</v>
      </c>
      <c r="M984" t="n">
        <v>31.82</v>
      </c>
      <c r="N984" t="inlineStr">
        <is>
          <t>DESCARTAVEIS</t>
        </is>
      </c>
      <c r="O984" t="inlineStr">
        <is>
          <t>04/2026</t>
        </is>
      </c>
    </row>
    <row r="985">
      <c r="A985" t="n">
        <v>228206</v>
      </c>
      <c r="B985" t="n">
        <v>128</v>
      </c>
      <c r="C985" t="inlineStr">
        <is>
          <t>Love Cabaret</t>
        </is>
      </c>
      <c r="D985" t="inlineStr">
        <is>
          <t>MARIO PEDRO FELICIANO - HORTIFRUTI</t>
        </is>
      </c>
      <c r="E985" t="inlineStr">
        <is>
          <t>474148</t>
        </is>
      </c>
      <c r="F985" s="555" t="n">
        <v>46129</v>
      </c>
      <c r="G985" t="n">
        <v>19583</v>
      </c>
      <c r="H985" t="inlineStr">
        <is>
          <t>PIMENTA BIQUINHO KG</t>
        </is>
      </c>
      <c r="I985" t="inlineStr">
        <is>
          <t>ALIMENTOS</t>
        </is>
      </c>
      <c r="J985" t="n">
        <v>5</v>
      </c>
      <c r="K985" t="inlineStr">
        <is>
          <t>KG</t>
        </is>
      </c>
      <c r="L985" t="n">
        <v>268.25</v>
      </c>
      <c r="M985" t="n">
        <v>53.65</v>
      </c>
      <c r="N985" t="inlineStr">
        <is>
          <t>ALIMENTOS</t>
        </is>
      </c>
      <c r="O985" t="inlineStr">
        <is>
          <t>04/2026</t>
        </is>
      </c>
    </row>
    <row r="986">
      <c r="A986" t="n">
        <v>228205</v>
      </c>
      <c r="B986" t="n">
        <v>128</v>
      </c>
      <c r="C986" t="inlineStr">
        <is>
          <t>Love Cabaret</t>
        </is>
      </c>
      <c r="D986" t="inlineStr">
        <is>
          <t>MARIO PEDRO FELICIANO - HORTIFRUTI</t>
        </is>
      </c>
      <c r="E986" t="inlineStr">
        <is>
          <t>473900</t>
        </is>
      </c>
      <c r="F986" s="555" t="n">
        <v>46127</v>
      </c>
      <c r="G986" t="n">
        <v>24083</v>
      </c>
      <c r="H986" t="inlineStr">
        <is>
          <t>BATATA ASTERIX GRAUDA NOIVA KG</t>
        </is>
      </c>
      <c r="I986" t="inlineStr">
        <is>
          <t>ALIMENTOS</t>
        </is>
      </c>
      <c r="J986" t="n">
        <v>25</v>
      </c>
      <c r="K986" t="inlineStr">
        <is>
          <t>KG</t>
        </is>
      </c>
      <c r="L986" t="n">
        <v>136</v>
      </c>
      <c r="M986" t="n">
        <v>5.44</v>
      </c>
      <c r="N986" t="inlineStr">
        <is>
          <t>ALIMENTOS</t>
        </is>
      </c>
      <c r="O986" t="inlineStr">
        <is>
          <t>04/2026</t>
        </is>
      </c>
    </row>
    <row r="987">
      <c r="A987" t="n">
        <v>228204</v>
      </c>
      <c r="B987" t="n">
        <v>128</v>
      </c>
      <c r="C987" t="inlineStr">
        <is>
          <t>Love Cabaret</t>
        </is>
      </c>
      <c r="D987" t="inlineStr">
        <is>
          <t>EMPORIO M&amp;L COMERCIO DE ALIM E BEBIDAS LTDA</t>
        </is>
      </c>
      <c r="E987" t="inlineStr">
        <is>
          <t>507897</t>
        </is>
      </c>
      <c r="F987" s="555" t="n">
        <v>46128</v>
      </c>
      <c r="G987" t="n">
        <v>18103</v>
      </c>
      <c r="H987" t="inlineStr">
        <is>
          <t>WHISKY MAKERS MARK BOURBON 750ML</t>
        </is>
      </c>
      <c r="I987" t="inlineStr">
        <is>
          <t>BEBIDAS</t>
        </is>
      </c>
      <c r="J987" t="n">
        <v>12</v>
      </c>
      <c r="K987" t="inlineStr">
        <is>
          <t>GR</t>
        </is>
      </c>
      <c r="L987" t="n">
        <v>1642.8</v>
      </c>
      <c r="M987" t="n">
        <v>136.9</v>
      </c>
      <c r="N987" t="inlineStr">
        <is>
          <t>BEBIDAS</t>
        </is>
      </c>
      <c r="O987" t="inlineStr">
        <is>
          <t>04/2026</t>
        </is>
      </c>
    </row>
    <row r="988">
      <c r="A988" t="n">
        <v>228204</v>
      </c>
      <c r="B988" t="n">
        <v>128</v>
      </c>
      <c r="C988" t="inlineStr">
        <is>
          <t>Love Cabaret</t>
        </is>
      </c>
      <c r="D988" t="inlineStr">
        <is>
          <t>EMPORIO M&amp;L COMERCIO DE ALIM E BEBIDAS LTDA</t>
        </is>
      </c>
      <c r="E988" t="inlineStr">
        <is>
          <t>507897</t>
        </is>
      </c>
      <c r="F988" s="555" t="n">
        <v>46128</v>
      </c>
      <c r="G988" t="n">
        <v>18537</v>
      </c>
      <c r="H988" t="inlineStr">
        <is>
          <t>APERITIVO LILLET BLANC 750ML</t>
        </is>
      </c>
      <c r="I988" t="inlineStr">
        <is>
          <t>BEBIDAS</t>
        </is>
      </c>
      <c r="J988" t="n">
        <v>6</v>
      </c>
      <c r="K988" t="inlineStr">
        <is>
          <t>GR</t>
        </is>
      </c>
      <c r="L988" t="n">
        <v>612</v>
      </c>
      <c r="M988" t="n">
        <v>102</v>
      </c>
      <c r="N988" t="inlineStr">
        <is>
          <t>BEBIDAS</t>
        </is>
      </c>
      <c r="O988" t="inlineStr">
        <is>
          <t>04/2026</t>
        </is>
      </c>
    </row>
    <row r="989">
      <c r="A989" t="n">
        <v>228203</v>
      </c>
      <c r="B989" t="n">
        <v>128</v>
      </c>
      <c r="C989" t="inlineStr">
        <is>
          <t>Love Cabaret</t>
        </is>
      </c>
      <c r="D989" t="inlineStr">
        <is>
          <t>EMPORIO M&amp;L COMERCIO DE ALIM E BEBIDAS LTDA</t>
        </is>
      </c>
      <c r="E989" t="inlineStr">
        <is>
          <t>508641</t>
        </is>
      </c>
      <c r="F989" s="555" t="n">
        <v>46132</v>
      </c>
      <c r="G989" t="n">
        <v>18537</v>
      </c>
      <c r="H989" t="inlineStr">
        <is>
          <t>APERITIVO LILLET BLANC 750ML</t>
        </is>
      </c>
      <c r="I989" t="inlineStr">
        <is>
          <t>BEBIDAS</t>
        </is>
      </c>
      <c r="J989" t="n">
        <v>6</v>
      </c>
      <c r="K989" t="inlineStr">
        <is>
          <t>GR</t>
        </is>
      </c>
      <c r="L989" t="n">
        <v>677.4</v>
      </c>
      <c r="M989" t="n">
        <v>112.9</v>
      </c>
      <c r="N989" t="inlineStr">
        <is>
          <t>BEBIDAS</t>
        </is>
      </c>
      <c r="O989" t="inlineStr">
        <is>
          <t>04/2026</t>
        </is>
      </c>
    </row>
    <row r="990">
      <c r="A990" t="n">
        <v>228203</v>
      </c>
      <c r="B990" t="n">
        <v>128</v>
      </c>
      <c r="C990" t="inlineStr">
        <is>
          <t>Love Cabaret</t>
        </is>
      </c>
      <c r="D990" t="inlineStr">
        <is>
          <t>EMPORIO M&amp;L COMERCIO DE ALIM E BEBIDAS LTDA</t>
        </is>
      </c>
      <c r="E990" t="inlineStr">
        <is>
          <t>508641</t>
        </is>
      </c>
      <c r="F990" s="555" t="n">
        <v>46132</v>
      </c>
      <c r="G990" t="n">
        <v>18103</v>
      </c>
      <c r="H990" t="inlineStr">
        <is>
          <t>WHISKY MAKERS MARK BOURBON 750ML</t>
        </is>
      </c>
      <c r="I990" t="inlineStr">
        <is>
          <t>BEBIDAS</t>
        </is>
      </c>
      <c r="J990" t="n">
        <v>10</v>
      </c>
      <c r="K990" t="inlineStr">
        <is>
          <t>GR</t>
        </is>
      </c>
      <c r="L990" t="n">
        <v>1369</v>
      </c>
      <c r="M990" t="n">
        <v>136.9</v>
      </c>
      <c r="N990" t="inlineStr">
        <is>
          <t>BEBIDAS</t>
        </is>
      </c>
      <c r="O990" t="inlineStr">
        <is>
          <t>04/2026</t>
        </is>
      </c>
    </row>
    <row r="991">
      <c r="A991" t="n">
        <v>227873</v>
      </c>
      <c r="B991" t="n">
        <v>128</v>
      </c>
      <c r="C991" t="inlineStr">
        <is>
          <t>Love Cabaret</t>
        </is>
      </c>
      <c r="D991" t="inlineStr">
        <is>
          <t xml:space="preserve">HNK BR INDUSTRIA DE BEBIDAS </t>
        </is>
      </c>
      <c r="E991" t="inlineStr">
        <is>
          <t>202565</t>
        </is>
      </c>
      <c r="F991" s="555" t="n">
        <v>46134</v>
      </c>
      <c r="G991" t="n">
        <v>28278</v>
      </c>
      <c r="H991" t="inlineStr">
        <is>
          <t>AGUA TONICA FYS 350ML C/12UN</t>
        </is>
      </c>
      <c r="I991" t="inlineStr">
        <is>
          <t>BEBIDAS</t>
        </is>
      </c>
      <c r="J991" t="n">
        <v>2</v>
      </c>
      <c r="K991" t="inlineStr">
        <is>
          <t>PC</t>
        </is>
      </c>
      <c r="L991" t="n">
        <v>95.45999999999999</v>
      </c>
      <c r="M991" t="n">
        <v>47.73</v>
      </c>
      <c r="N991" t="inlineStr">
        <is>
          <t>BEBIDAS</t>
        </is>
      </c>
      <c r="O991" t="inlineStr">
        <is>
          <t>04/2026</t>
        </is>
      </c>
    </row>
    <row r="992">
      <c r="A992" t="n">
        <v>227873</v>
      </c>
      <c r="B992" t="n">
        <v>128</v>
      </c>
      <c r="C992" t="inlineStr">
        <is>
          <t>Love Cabaret</t>
        </is>
      </c>
      <c r="D992" t="inlineStr">
        <is>
          <t xml:space="preserve">HNK BR INDUSTRIA DE BEBIDAS </t>
        </is>
      </c>
      <c r="E992" t="inlineStr">
        <is>
          <t>202565</t>
        </is>
      </c>
      <c r="F992" s="555" t="n">
        <v>46134</v>
      </c>
      <c r="G992" t="n">
        <v>24138</v>
      </c>
      <c r="H992" t="inlineStr">
        <is>
          <t>CERVEJA HEINEKEN LONG NECK 330ML C/24</t>
        </is>
      </c>
      <c r="I992" t="inlineStr">
        <is>
          <t>BEBIDAS</t>
        </is>
      </c>
      <c r="J992" t="n">
        <v>30</v>
      </c>
      <c r="K992" t="inlineStr">
        <is>
          <t>PC</t>
        </is>
      </c>
      <c r="L992" t="n">
        <v>6145.8</v>
      </c>
      <c r="M992" t="n">
        <v>204.86</v>
      </c>
      <c r="N992" t="inlineStr">
        <is>
          <t>BEBIDAS</t>
        </is>
      </c>
      <c r="O992" t="inlineStr">
        <is>
          <t>04/2026</t>
        </is>
      </c>
    </row>
    <row r="993">
      <c r="A993" t="n">
        <v>227873</v>
      </c>
      <c r="B993" t="n">
        <v>128</v>
      </c>
      <c r="C993" t="inlineStr">
        <is>
          <t>Love Cabaret</t>
        </is>
      </c>
      <c r="D993" t="inlineStr">
        <is>
          <t xml:space="preserve">HNK BR INDUSTRIA DE BEBIDAS </t>
        </is>
      </c>
      <c r="E993" t="inlineStr">
        <is>
          <t>202565</t>
        </is>
      </c>
      <c r="F993" s="555" t="n">
        <v>46134</v>
      </c>
      <c r="G993" t="n">
        <v>26947</v>
      </c>
      <c r="H993" t="inlineStr">
        <is>
          <t>REFRIGERANTE GUARANA ZERO FYS 350ML C/12</t>
        </is>
      </c>
      <c r="I993" t="inlineStr">
        <is>
          <t>BEBIDAS</t>
        </is>
      </c>
      <c r="J993" t="n">
        <v>3</v>
      </c>
      <c r="K993" t="inlineStr">
        <is>
          <t>PC</t>
        </is>
      </c>
      <c r="L993" t="n">
        <v>129.36</v>
      </c>
      <c r="M993" t="n">
        <v>43.12</v>
      </c>
      <c r="N993" t="inlineStr">
        <is>
          <t>BEBIDAS</t>
        </is>
      </c>
      <c r="O993" t="inlineStr">
        <is>
          <t>04/2026</t>
        </is>
      </c>
    </row>
    <row r="994">
      <c r="A994" t="n">
        <v>227873</v>
      </c>
      <c r="B994" t="n">
        <v>128</v>
      </c>
      <c r="C994" t="inlineStr">
        <is>
          <t>Love Cabaret</t>
        </is>
      </c>
      <c r="D994" t="inlineStr">
        <is>
          <t xml:space="preserve">HNK BR INDUSTRIA DE BEBIDAS </t>
        </is>
      </c>
      <c r="E994" t="inlineStr">
        <is>
          <t>202565</t>
        </is>
      </c>
      <c r="F994" s="555" t="n">
        <v>46134</v>
      </c>
      <c r="G994" t="n">
        <v>28277</v>
      </c>
      <c r="H994" t="inlineStr">
        <is>
          <t>AGUA TONICA ZERO FYS 350ML C/12 UN</t>
        </is>
      </c>
      <c r="I994" t="inlineStr">
        <is>
          <t>BEBIDAS</t>
        </is>
      </c>
      <c r="J994" t="n">
        <v>2</v>
      </c>
      <c r="K994" t="inlineStr">
        <is>
          <t>PC</t>
        </is>
      </c>
      <c r="L994" t="n">
        <v>95.45999999999999</v>
      </c>
      <c r="M994" t="n">
        <v>47.73</v>
      </c>
      <c r="N994" t="inlineStr">
        <is>
          <t>BEBIDAS</t>
        </is>
      </c>
      <c r="O994" t="inlineStr">
        <is>
          <t>04/2026</t>
        </is>
      </c>
    </row>
    <row r="995">
      <c r="A995" t="n">
        <v>227873</v>
      </c>
      <c r="B995" t="n">
        <v>128</v>
      </c>
      <c r="C995" t="inlineStr">
        <is>
          <t>Love Cabaret</t>
        </is>
      </c>
      <c r="D995" t="inlineStr">
        <is>
          <t xml:space="preserve">HNK BR INDUSTRIA DE BEBIDAS </t>
        </is>
      </c>
      <c r="E995" t="inlineStr">
        <is>
          <t>202565</t>
        </is>
      </c>
      <c r="F995" s="555" t="n">
        <v>46134</v>
      </c>
      <c r="G995" t="n">
        <v>24561</v>
      </c>
      <c r="H995" t="inlineStr">
        <is>
          <t xml:space="preserve">REFRIGERANTE GUARANA FYS 350ML C/12 </t>
        </is>
      </c>
      <c r="I995" t="inlineStr">
        <is>
          <t>BEBIDAS</t>
        </is>
      </c>
      <c r="J995" t="n">
        <v>3</v>
      </c>
      <c r="K995" t="inlineStr">
        <is>
          <t>PC</t>
        </is>
      </c>
      <c r="L995" t="n">
        <v>118.41</v>
      </c>
      <c r="M995" t="n">
        <v>39.47</v>
      </c>
      <c r="N995" t="inlineStr">
        <is>
          <t>BEBIDAS</t>
        </is>
      </c>
      <c r="O995" t="inlineStr">
        <is>
          <t>04/2026</t>
        </is>
      </c>
    </row>
    <row r="996">
      <c r="A996" t="n">
        <v>227873</v>
      </c>
      <c r="B996" t="n">
        <v>128</v>
      </c>
      <c r="C996" t="inlineStr">
        <is>
          <t>Love Cabaret</t>
        </is>
      </c>
      <c r="D996" t="inlineStr">
        <is>
          <t xml:space="preserve">HNK BR INDUSTRIA DE BEBIDAS </t>
        </is>
      </c>
      <c r="E996" t="inlineStr">
        <is>
          <t>202565</t>
        </is>
      </c>
      <c r="F996" s="555" t="n">
        <v>46134</v>
      </c>
      <c r="G996" t="n">
        <v>18557</v>
      </c>
      <c r="H996" t="inlineStr">
        <is>
          <t>CERVEJA BLUE MOON BELGIAN WHITE 355ML C/24</t>
        </is>
      </c>
      <c r="I996" t="inlineStr">
        <is>
          <t>BEBIDAS</t>
        </is>
      </c>
      <c r="J996" t="n">
        <v>4</v>
      </c>
      <c r="K996" t="inlineStr">
        <is>
          <t>PC</t>
        </is>
      </c>
      <c r="L996" t="n">
        <v>1207.28</v>
      </c>
      <c r="M996" t="n">
        <v>301.82</v>
      </c>
      <c r="N996" t="inlineStr">
        <is>
          <t>BEBIDAS</t>
        </is>
      </c>
      <c r="O996" t="inlineStr">
        <is>
          <t>04/2026</t>
        </is>
      </c>
    </row>
    <row r="997">
      <c r="A997" t="n">
        <v>227872</v>
      </c>
      <c r="B997" t="n">
        <v>128</v>
      </c>
      <c r="C997" t="inlineStr">
        <is>
          <t>Love Cabaret</t>
        </is>
      </c>
      <c r="D997" t="inlineStr">
        <is>
          <t>PIRAMIDES COMERCIO DE AGUAS MINEIRAIS E BEBIDAS EM GERAL LTDA</t>
        </is>
      </c>
      <c r="E997" t="inlineStr">
        <is>
          <t>156855</t>
        </is>
      </c>
      <c r="F997" s="555" t="n">
        <v>46132</v>
      </c>
      <c r="G997" t="n">
        <v>24708</v>
      </c>
      <c r="H997" t="inlineStr">
        <is>
          <t>SUCO DE MACA  NATURAL ONE C/900 ML</t>
        </is>
      </c>
      <c r="I997" t="inlineStr">
        <is>
          <t>BEBIDAS</t>
        </is>
      </c>
      <c r="J997" t="n">
        <v>12</v>
      </c>
      <c r="K997" t="inlineStr">
        <is>
          <t>UN</t>
        </is>
      </c>
      <c r="L997" t="n">
        <v>288.6</v>
      </c>
      <c r="M997" t="n">
        <v>24.05</v>
      </c>
      <c r="N997" t="inlineStr">
        <is>
          <t>ALIMENTOS</t>
        </is>
      </c>
      <c r="O997" t="inlineStr">
        <is>
          <t>04/2026</t>
        </is>
      </c>
    </row>
    <row r="998">
      <c r="A998" t="n">
        <v>227871</v>
      </c>
      <c r="B998" t="n">
        <v>128</v>
      </c>
      <c r="C998" t="inlineStr">
        <is>
          <t>Love Cabaret</t>
        </is>
      </c>
      <c r="D998" t="inlineStr">
        <is>
          <t>BATALHA FABRICA DE PAES LTDA</t>
        </is>
      </c>
      <c r="E998" t="inlineStr">
        <is>
          <t>9910</t>
        </is>
      </c>
      <c r="F998" s="555" t="n">
        <v>46129</v>
      </c>
      <c r="G998" t="n">
        <v>24556</v>
      </c>
      <c r="H998" t="inlineStr">
        <is>
          <t>PAO DE HAMBURGUER NA MASSA DE BRIOCHE PINCELADO CAIXA C/72 UN 18 PACOTES X 4 UN COD 111</t>
        </is>
      </c>
      <c r="I998" t="inlineStr">
        <is>
          <t>ALIMENTOS</t>
        </is>
      </c>
      <c r="J998" t="n">
        <v>2</v>
      </c>
      <c r="K998" t="inlineStr">
        <is>
          <t>CX</t>
        </is>
      </c>
      <c r="L998" t="n">
        <v>374.54</v>
      </c>
      <c r="M998" t="n">
        <v>187.27</v>
      </c>
      <c r="N998" t="inlineStr">
        <is>
          <t>ALIMENTOS</t>
        </is>
      </c>
      <c r="O998" t="inlineStr">
        <is>
          <t>04/2026</t>
        </is>
      </c>
    </row>
    <row r="999">
      <c r="A999" t="n">
        <v>227870</v>
      </c>
      <c r="B999" t="n">
        <v>128</v>
      </c>
      <c r="C999" t="inlineStr">
        <is>
          <t>Love Cabaret</t>
        </is>
      </c>
      <c r="D999" t="inlineStr">
        <is>
          <t>PSSS LTDA</t>
        </is>
      </c>
      <c r="E999" t="inlineStr">
        <is>
          <t>3557</t>
        </is>
      </c>
      <c r="F999" s="555" t="n">
        <v>46132</v>
      </c>
      <c r="G999" t="n">
        <v>17437</v>
      </c>
      <c r="H999" t="inlineStr">
        <is>
          <t>SACO ALVEJADO BRANCO 45X65 UN</t>
        </is>
      </c>
      <c r="I999" t="inlineStr">
        <is>
          <t>DESCARTAVEIS/HIGIENE E LIMPEZA</t>
        </is>
      </c>
      <c r="J999" t="n">
        <v>40</v>
      </c>
      <c r="K999" t="inlineStr">
        <is>
          <t>UN</t>
        </is>
      </c>
      <c r="L999" t="n">
        <v>92</v>
      </c>
      <c r="M999" t="n">
        <v>2.3</v>
      </c>
      <c r="N999" t="inlineStr">
        <is>
          <t>DESCARTAVEIS</t>
        </is>
      </c>
      <c r="O999" t="inlineStr">
        <is>
          <t>04/2026</t>
        </is>
      </c>
    </row>
    <row r="1000">
      <c r="A1000" t="n">
        <v>227870</v>
      </c>
      <c r="B1000" t="n">
        <v>128</v>
      </c>
      <c r="C1000" t="inlineStr">
        <is>
          <t>Love Cabaret</t>
        </is>
      </c>
      <c r="D1000" t="inlineStr">
        <is>
          <t>PSSS LTDA</t>
        </is>
      </c>
      <c r="E1000" t="inlineStr">
        <is>
          <t>3557</t>
        </is>
      </c>
      <c r="F1000" s="555" t="n">
        <v>46132</v>
      </c>
      <c r="G1000" t="n">
        <v>17405</v>
      </c>
      <c r="H1000" t="inlineStr">
        <is>
          <t>SACO PLASTICO BOBINA PICOTADA ROLL 20X30 KG</t>
        </is>
      </c>
      <c r="I1000" t="inlineStr">
        <is>
          <t>DESCARTAVEIS/HIGIENE E LIMPEZA</t>
        </is>
      </c>
      <c r="J1000" t="n">
        <v>1</v>
      </c>
      <c r="K1000" t="inlineStr">
        <is>
          <t>UN</t>
        </is>
      </c>
      <c r="L1000" t="n">
        <v>14</v>
      </c>
      <c r="M1000" t="n">
        <v>14</v>
      </c>
      <c r="N1000" t="inlineStr">
        <is>
          <t>DESCARTAVEIS</t>
        </is>
      </c>
      <c r="O1000" t="inlineStr">
        <is>
          <t>04/2026</t>
        </is>
      </c>
    </row>
    <row r="1001">
      <c r="A1001" t="n">
        <v>227870</v>
      </c>
      <c r="B1001" t="n">
        <v>128</v>
      </c>
      <c r="C1001" t="inlineStr">
        <is>
          <t>Love Cabaret</t>
        </is>
      </c>
      <c r="D1001" t="inlineStr">
        <is>
          <t>PSSS LTDA</t>
        </is>
      </c>
      <c r="E1001" t="inlineStr">
        <is>
          <t>3557</t>
        </is>
      </c>
      <c r="F1001" s="555" t="n">
        <v>46132</v>
      </c>
      <c r="G1001" t="n">
        <v>17383</v>
      </c>
      <c r="H1001" t="inlineStr">
        <is>
          <t>SACO PLASTICO BOBINA PICOTADA ROLL 40X60 KG</t>
        </is>
      </c>
      <c r="I1001" t="inlineStr">
        <is>
          <t>DESCARTAVEIS/HIGIENE E LIMPEZA</t>
        </is>
      </c>
      <c r="J1001" t="n">
        <v>1</v>
      </c>
      <c r="K1001" t="inlineStr">
        <is>
          <t>UN</t>
        </is>
      </c>
      <c r="L1001" t="n">
        <v>45</v>
      </c>
      <c r="M1001" t="n">
        <v>45</v>
      </c>
      <c r="N1001" t="inlineStr">
        <is>
          <t>DESCARTAVEIS</t>
        </is>
      </c>
      <c r="O1001" t="inlineStr">
        <is>
          <t>04/2026</t>
        </is>
      </c>
    </row>
    <row r="1002">
      <c r="A1002" t="n">
        <v>227870</v>
      </c>
      <c r="B1002" t="n">
        <v>128</v>
      </c>
      <c r="C1002" t="inlineStr">
        <is>
          <t>Love Cabaret</t>
        </is>
      </c>
      <c r="D1002" t="inlineStr">
        <is>
          <t>PSSS LTDA</t>
        </is>
      </c>
      <c r="E1002" t="inlineStr">
        <is>
          <t>3557</t>
        </is>
      </c>
      <c r="F1002" s="555" t="n">
        <v>46132</v>
      </c>
      <c r="G1002" t="n">
        <v>17196</v>
      </c>
      <c r="H1002" t="inlineStr">
        <is>
          <t xml:space="preserve">ESPONJA DUPLA FACE TININDO 3M C/10 UN </t>
        </is>
      </c>
      <c r="I1002" t="inlineStr">
        <is>
          <t>DESCARTAVEIS/HIGIENE E LIMPEZA</t>
        </is>
      </c>
      <c r="J1002" t="n">
        <v>1</v>
      </c>
      <c r="K1002" t="inlineStr">
        <is>
          <t>PC</t>
        </is>
      </c>
      <c r="L1002" t="n">
        <v>6.38</v>
      </c>
      <c r="M1002" t="n">
        <v>6.38</v>
      </c>
      <c r="N1002" t="inlineStr">
        <is>
          <t>DESCARTAVEIS</t>
        </is>
      </c>
      <c r="O1002" t="inlineStr">
        <is>
          <t>04/2026</t>
        </is>
      </c>
    </row>
    <row r="1003">
      <c r="A1003" t="n">
        <v>227870</v>
      </c>
      <c r="B1003" t="n">
        <v>128</v>
      </c>
      <c r="C1003" t="inlineStr">
        <is>
          <t>Love Cabaret</t>
        </is>
      </c>
      <c r="D1003" t="inlineStr">
        <is>
          <t>PSSS LTDA</t>
        </is>
      </c>
      <c r="E1003" t="inlineStr">
        <is>
          <t>3557</t>
        </is>
      </c>
      <c r="F1003" s="555" t="n">
        <v>46132</v>
      </c>
      <c r="G1003" t="n">
        <v>17488</v>
      </c>
      <c r="H1003" t="inlineStr">
        <is>
          <t>LUVA LATEX SEM TALCO M C/100UN</t>
        </is>
      </c>
      <c r="I1003" t="inlineStr">
        <is>
          <t>DESCARTAVEIS/HIGIENE E LIMPEZA</t>
        </is>
      </c>
      <c r="J1003" t="n">
        <v>3</v>
      </c>
      <c r="K1003" t="inlineStr">
        <is>
          <t>CX</t>
        </is>
      </c>
      <c r="L1003" t="n">
        <v>81</v>
      </c>
      <c r="M1003" t="n">
        <v>27</v>
      </c>
      <c r="N1003" t="inlineStr">
        <is>
          <t>DESCARTAVEIS</t>
        </is>
      </c>
      <c r="O1003" t="inlineStr">
        <is>
          <t>04/2026</t>
        </is>
      </c>
    </row>
    <row r="1004">
      <c r="A1004" t="n">
        <v>227870</v>
      </c>
      <c r="B1004" t="n">
        <v>128</v>
      </c>
      <c r="C1004" t="inlineStr">
        <is>
          <t>Love Cabaret</t>
        </is>
      </c>
      <c r="D1004" t="inlineStr">
        <is>
          <t>PSSS LTDA</t>
        </is>
      </c>
      <c r="E1004" t="inlineStr">
        <is>
          <t>3557</t>
        </is>
      </c>
      <c r="F1004" s="555" t="n">
        <v>46132</v>
      </c>
      <c r="G1004" t="n">
        <v>17190</v>
      </c>
      <c r="H1004" t="inlineStr">
        <is>
          <t>ESPONJA FIBRACO TININDO 3M C/5 UN</t>
        </is>
      </c>
      <c r="I1004" t="inlineStr">
        <is>
          <t>DESCARTAVEIS/HIGIENE E LIMPEZA</t>
        </is>
      </c>
      <c r="J1004" t="n">
        <v>2</v>
      </c>
      <c r="K1004" t="inlineStr">
        <is>
          <t>PC</t>
        </is>
      </c>
      <c r="L1004" t="n">
        <v>16.2</v>
      </c>
      <c r="M1004" t="n">
        <v>8.1</v>
      </c>
      <c r="N1004" t="inlineStr">
        <is>
          <t>DESCARTAVEIS</t>
        </is>
      </c>
      <c r="O1004" t="inlineStr">
        <is>
          <t>04/2026</t>
        </is>
      </c>
    </row>
    <row r="1005">
      <c r="A1005" t="n">
        <v>227870</v>
      </c>
      <c r="B1005" t="n">
        <v>128</v>
      </c>
      <c r="C1005" t="inlineStr">
        <is>
          <t>Love Cabaret</t>
        </is>
      </c>
      <c r="D1005" t="inlineStr">
        <is>
          <t>PSSS LTDA</t>
        </is>
      </c>
      <c r="E1005" t="inlineStr">
        <is>
          <t>3557</t>
        </is>
      </c>
      <c r="F1005" s="555" t="n">
        <v>46132</v>
      </c>
      <c r="G1005" t="n">
        <v>17019</v>
      </c>
      <c r="H1005" t="inlineStr">
        <is>
          <t>LUVA EMBORRACHADA M AMARELA UN</t>
        </is>
      </c>
      <c r="I1005" t="inlineStr">
        <is>
          <t>DESCARTAVEIS/HIGIENE E LIMPEZA</t>
        </is>
      </c>
      <c r="J1005" t="n">
        <v>2</v>
      </c>
      <c r="K1005" t="inlineStr">
        <is>
          <t>UN</t>
        </is>
      </c>
      <c r="L1005" t="n">
        <v>6</v>
      </c>
      <c r="M1005" t="n">
        <v>3</v>
      </c>
      <c r="N1005" t="inlineStr">
        <is>
          <t>DESCARTAVEIS</t>
        </is>
      </c>
      <c r="O1005" t="inlineStr">
        <is>
          <t>04/2026</t>
        </is>
      </c>
    </row>
    <row r="1006">
      <c r="A1006" t="n">
        <v>227870</v>
      </c>
      <c r="B1006" t="n">
        <v>128</v>
      </c>
      <c r="C1006" t="inlineStr">
        <is>
          <t>Love Cabaret</t>
        </is>
      </c>
      <c r="D1006" t="inlineStr">
        <is>
          <t>PSSS LTDA</t>
        </is>
      </c>
      <c r="E1006" t="inlineStr">
        <is>
          <t>3557</t>
        </is>
      </c>
      <c r="F1006" s="555" t="n">
        <v>46132</v>
      </c>
      <c r="G1006" t="n">
        <v>17017</v>
      </c>
      <c r="H1006" t="inlineStr">
        <is>
          <t>LUVA EMBORRACHADA G AMARELA UN</t>
        </is>
      </c>
      <c r="I1006" t="inlineStr">
        <is>
          <t>DESCARTAVEIS/HIGIENE E LIMPEZA</t>
        </is>
      </c>
      <c r="J1006" t="n">
        <v>2</v>
      </c>
      <c r="K1006" t="inlineStr">
        <is>
          <t>PC</t>
        </is>
      </c>
      <c r="L1006" t="n">
        <v>6</v>
      </c>
      <c r="M1006" t="n">
        <v>3</v>
      </c>
      <c r="N1006" t="inlineStr">
        <is>
          <t>DESCARTAVEIS</t>
        </is>
      </c>
      <c r="O1006" t="inlineStr">
        <is>
          <t>04/2026</t>
        </is>
      </c>
    </row>
    <row r="1007">
      <c r="A1007" t="n">
        <v>227870</v>
      </c>
      <c r="B1007" t="n">
        <v>128</v>
      </c>
      <c r="C1007" t="inlineStr">
        <is>
          <t>Love Cabaret</t>
        </is>
      </c>
      <c r="D1007" t="inlineStr">
        <is>
          <t>PSSS LTDA</t>
        </is>
      </c>
      <c r="E1007" t="inlineStr">
        <is>
          <t>3557</t>
        </is>
      </c>
      <c r="F1007" s="555" t="n">
        <v>46132</v>
      </c>
      <c r="G1007" t="n">
        <v>17418</v>
      </c>
      <c r="H1007" t="inlineStr">
        <is>
          <t>PAPEL TOALHA BOBINA LUXO BIA PAPER C/6X20X200M C/6 ROLOS</t>
        </is>
      </c>
      <c r="I1007" t="inlineStr">
        <is>
          <t>DESCARTAVEIS/HIGIENE E LIMPEZA</t>
        </is>
      </c>
      <c r="J1007" t="n">
        <v>2</v>
      </c>
      <c r="K1007" t="inlineStr">
        <is>
          <t>CX</t>
        </is>
      </c>
      <c r="L1007" t="n">
        <v>117.8</v>
      </c>
      <c r="M1007" t="n">
        <v>58.9</v>
      </c>
      <c r="N1007" t="inlineStr">
        <is>
          <t>DESCARTAVEIS</t>
        </is>
      </c>
      <c r="O1007" t="inlineStr">
        <is>
          <t>04/2026</t>
        </is>
      </c>
    </row>
    <row r="1008">
      <c r="A1008" t="n">
        <v>227870</v>
      </c>
      <c r="B1008" t="n">
        <v>128</v>
      </c>
      <c r="C1008" t="inlineStr">
        <is>
          <t>Love Cabaret</t>
        </is>
      </c>
      <c r="D1008" t="inlineStr">
        <is>
          <t>PSSS LTDA</t>
        </is>
      </c>
      <c r="E1008" t="inlineStr">
        <is>
          <t>3557</t>
        </is>
      </c>
      <c r="F1008" s="555" t="n">
        <v>46132</v>
      </c>
      <c r="G1008" t="n">
        <v>28880</v>
      </c>
      <c r="H1008" t="inlineStr">
        <is>
          <t>PAPEL TOALHA INTERFOLHA NOBRE PAPER FOLHA DUPLA  2000 FOLHAS</t>
        </is>
      </c>
      <c r="J1008" t="n">
        <v>3</v>
      </c>
      <c r="K1008" t="inlineStr">
        <is>
          <t>CX</t>
        </is>
      </c>
      <c r="L1008" t="n">
        <v>255</v>
      </c>
      <c r="M1008" t="n">
        <v>85</v>
      </c>
      <c r="N1008" t="inlineStr">
        <is>
          <t>DESCARTAVEIS</t>
        </is>
      </c>
      <c r="O1008" t="inlineStr">
        <is>
          <t>04/2026</t>
        </is>
      </c>
    </row>
    <row r="1009">
      <c r="A1009" t="n">
        <v>227870</v>
      </c>
      <c r="B1009" t="n">
        <v>128</v>
      </c>
      <c r="C1009" t="inlineStr">
        <is>
          <t>Love Cabaret</t>
        </is>
      </c>
      <c r="D1009" t="inlineStr">
        <is>
          <t>PSSS LTDA</t>
        </is>
      </c>
      <c r="E1009" t="inlineStr">
        <is>
          <t>3557</t>
        </is>
      </c>
      <c r="F1009" s="555" t="n">
        <v>46132</v>
      </c>
      <c r="G1009" t="n">
        <v>28603</v>
      </c>
      <c r="H1009" t="inlineStr">
        <is>
          <t>PAPEL TOALHA INTERF. FOLHA DUPLA NOBRE C/2000FLS UN</t>
        </is>
      </c>
      <c r="I1009" t="inlineStr">
        <is>
          <t>DESCARTAVEIS/HIGIENE E LIMPEZA</t>
        </is>
      </c>
      <c r="J1009" t="n">
        <v>1</v>
      </c>
      <c r="K1009" t="inlineStr">
        <is>
          <t>CX</t>
        </is>
      </c>
      <c r="L1009" t="n">
        <v>48.58</v>
      </c>
      <c r="M1009" t="n">
        <v>48.58</v>
      </c>
      <c r="N1009" t="inlineStr">
        <is>
          <t>DESCARTAVEIS</t>
        </is>
      </c>
      <c r="O1009" t="inlineStr">
        <is>
          <t>04/2026</t>
        </is>
      </c>
    </row>
    <row r="1010">
      <c r="A1010" t="n">
        <v>227870</v>
      </c>
      <c r="B1010" t="n">
        <v>128</v>
      </c>
      <c r="C1010" t="inlineStr">
        <is>
          <t>Love Cabaret</t>
        </is>
      </c>
      <c r="D1010" t="inlineStr">
        <is>
          <t>PSSS LTDA</t>
        </is>
      </c>
      <c r="E1010" t="inlineStr">
        <is>
          <t>3557</t>
        </is>
      </c>
      <c r="F1010" s="555" t="n">
        <v>46132</v>
      </c>
      <c r="G1010" t="n">
        <v>17504</v>
      </c>
      <c r="H1010" t="inlineStr">
        <is>
          <t>LUVA LATEX G SEM TALCO C/100UN</t>
        </is>
      </c>
      <c r="I1010" t="inlineStr">
        <is>
          <t>UTENSILIOS</t>
        </is>
      </c>
      <c r="J1010" t="n">
        <v>2</v>
      </c>
      <c r="K1010" t="inlineStr">
        <is>
          <t>UN</t>
        </is>
      </c>
      <c r="L1010" t="n">
        <v>54</v>
      </c>
      <c r="M1010" t="n">
        <v>27</v>
      </c>
      <c r="N1010" t="inlineStr">
        <is>
          <t>DESCARTAVEIS</t>
        </is>
      </c>
      <c r="O1010" t="inlineStr">
        <is>
          <t>04/2026</t>
        </is>
      </c>
    </row>
    <row r="1011">
      <c r="A1011" t="n">
        <v>227869</v>
      </c>
      <c r="B1011" t="n">
        <v>128</v>
      </c>
      <c r="C1011" t="inlineStr">
        <is>
          <t>Love Cabaret</t>
        </is>
      </c>
      <c r="D1011" t="inlineStr">
        <is>
          <t xml:space="preserve">LATICINIOS FIOR DITALIA LTDA </t>
        </is>
      </c>
      <c r="E1011" t="inlineStr">
        <is>
          <t>43910</t>
        </is>
      </c>
      <c r="F1011" s="555" t="n">
        <v>46135</v>
      </c>
      <c r="G1011" t="n">
        <v>25288</v>
      </c>
      <c r="H1011" t="inlineStr">
        <is>
          <t>BURRATA 110G C/5 DE 550 GR UN</t>
        </is>
      </c>
      <c r="I1011" t="inlineStr">
        <is>
          <t>ALIMENTOS</t>
        </is>
      </c>
      <c r="J1011" t="n">
        <v>4</v>
      </c>
      <c r="K1011" t="inlineStr">
        <is>
          <t>UN</t>
        </is>
      </c>
      <c r="L1011" t="n">
        <v>261.4</v>
      </c>
      <c r="M1011" t="n">
        <v>65.34999999999999</v>
      </c>
      <c r="N1011" t="inlineStr">
        <is>
          <t>ALIMENTOS</t>
        </is>
      </c>
      <c r="O1011" t="inlineStr">
        <is>
          <t>04/2026</t>
        </is>
      </c>
    </row>
    <row r="1012">
      <c r="A1012" t="n">
        <v>227868</v>
      </c>
      <c r="B1012" t="n">
        <v>128</v>
      </c>
      <c r="C1012" t="inlineStr">
        <is>
          <t>Love Cabaret</t>
        </is>
      </c>
      <c r="D1012" t="inlineStr">
        <is>
          <t>PIRAMIDES COMERCIO DE AGUAS MINEIRAIS E BEBIDAS EM GERAL LTDA</t>
        </is>
      </c>
      <c r="E1012" t="inlineStr">
        <is>
          <t>157536</t>
        </is>
      </c>
      <c r="F1012" s="555" t="n">
        <v>46136</v>
      </c>
      <c r="G1012" t="n">
        <v>17958</v>
      </c>
      <c r="H1012" t="inlineStr">
        <is>
          <t>AGUA MINERAL SEM GAS LINDOIA PREMIUM  310ML C/12</t>
        </is>
      </c>
      <c r="I1012" t="inlineStr">
        <is>
          <t>BEBIDAS</t>
        </is>
      </c>
      <c r="J1012" t="n">
        <v>20</v>
      </c>
      <c r="K1012" t="inlineStr">
        <is>
          <t>PC</t>
        </is>
      </c>
      <c r="L1012" t="n">
        <v>331.4</v>
      </c>
      <c r="M1012" t="n">
        <v>16.57</v>
      </c>
      <c r="N1012" t="inlineStr">
        <is>
          <t>BEBIDAS</t>
        </is>
      </c>
      <c r="O1012" t="inlineStr">
        <is>
          <t>04/2026</t>
        </is>
      </c>
    </row>
    <row r="1013">
      <c r="A1013" t="n">
        <v>227867</v>
      </c>
      <c r="B1013" t="n">
        <v>128</v>
      </c>
      <c r="C1013" t="inlineStr">
        <is>
          <t>Love Cabaret</t>
        </is>
      </c>
      <c r="D1013" t="inlineStr">
        <is>
          <t>GCT COMERCIO DE PRODUTOS ALIMENTICIOS LTDA</t>
        </is>
      </c>
      <c r="E1013" t="inlineStr">
        <is>
          <t>11253</t>
        </is>
      </c>
      <c r="F1013" s="555" t="n">
        <v>46136</v>
      </c>
      <c r="G1013" t="n">
        <v>27340</v>
      </c>
      <c r="H1013" t="inlineStr">
        <is>
          <t>GELO RETANGULO 50X65MM C/25 UN YCECODE</t>
        </is>
      </c>
      <c r="I1013" t="inlineStr">
        <is>
          <t>BEBIDAS</t>
        </is>
      </c>
      <c r="J1013" t="n">
        <v>20</v>
      </c>
      <c r="K1013" t="inlineStr">
        <is>
          <t>PC</t>
        </is>
      </c>
      <c r="L1013" t="n">
        <v>1072.4</v>
      </c>
      <c r="M1013" t="n">
        <v>53.62</v>
      </c>
      <c r="N1013" t="inlineStr">
        <is>
          <t>BEBIDAS</t>
        </is>
      </c>
      <c r="O1013" t="inlineStr">
        <is>
          <t>04/2026</t>
        </is>
      </c>
    </row>
    <row r="1014">
      <c r="A1014" t="n">
        <v>227866</v>
      </c>
      <c r="B1014" t="n">
        <v>128</v>
      </c>
      <c r="C1014" t="inlineStr">
        <is>
          <t>Love Cabaret</t>
        </is>
      </c>
      <c r="D1014" t="inlineStr">
        <is>
          <t xml:space="preserve">EDUARDO TAKESHI MURANAKA </t>
        </is>
      </c>
      <c r="E1014" t="inlineStr">
        <is>
          <t>260711403</t>
        </is>
      </c>
      <c r="F1014" s="555" t="n">
        <v>46135</v>
      </c>
      <c r="G1014" t="n">
        <v>28221</v>
      </c>
      <c r="H1014" t="inlineStr">
        <is>
          <t>COGUMELO PORTO BELLO MURANAKA KG</t>
        </is>
      </c>
      <c r="I1014" t="inlineStr">
        <is>
          <t>ALIMENTOS</t>
        </is>
      </c>
      <c r="J1014" t="n">
        <v>2</v>
      </c>
      <c r="K1014" t="inlineStr">
        <is>
          <t>KG</t>
        </is>
      </c>
      <c r="L1014" t="n">
        <v>80</v>
      </c>
      <c r="M1014" t="n">
        <v>40</v>
      </c>
      <c r="N1014" t="inlineStr">
        <is>
          <t>ALIMENTOS</t>
        </is>
      </c>
      <c r="O1014" t="inlineStr">
        <is>
          <t>04/2026</t>
        </is>
      </c>
    </row>
    <row r="1015">
      <c r="A1015" t="n">
        <v>227866</v>
      </c>
      <c r="B1015" t="n">
        <v>128</v>
      </c>
      <c r="C1015" t="inlineStr">
        <is>
          <t>Love Cabaret</t>
        </is>
      </c>
      <c r="D1015" t="inlineStr">
        <is>
          <t xml:space="preserve">EDUARDO TAKESHI MURANAKA </t>
        </is>
      </c>
      <c r="E1015" t="inlineStr">
        <is>
          <t>260711403</t>
        </is>
      </c>
      <c r="F1015" s="555" t="n">
        <v>46135</v>
      </c>
      <c r="G1015" t="n">
        <v>28222</v>
      </c>
      <c r="H1015" t="inlineStr">
        <is>
          <t>COGUMELO SHIITAKE MURANAKA KG</t>
        </is>
      </c>
      <c r="I1015" t="inlineStr">
        <is>
          <t>ALIMENTOS</t>
        </is>
      </c>
      <c r="J1015" t="n">
        <v>2</v>
      </c>
      <c r="K1015" t="inlineStr">
        <is>
          <t>KG</t>
        </is>
      </c>
      <c r="L1015" t="n">
        <v>80</v>
      </c>
      <c r="M1015" t="n">
        <v>40</v>
      </c>
      <c r="N1015" t="inlineStr">
        <is>
          <t>ALIMENTOS</t>
        </is>
      </c>
      <c r="O1015" t="inlineStr">
        <is>
          <t>04/2026</t>
        </is>
      </c>
    </row>
    <row r="1016">
      <c r="A1016" t="n">
        <v>227865</v>
      </c>
      <c r="B1016" t="n">
        <v>128</v>
      </c>
      <c r="C1016" t="inlineStr">
        <is>
          <t>Love Cabaret</t>
        </is>
      </c>
      <c r="D1016" t="inlineStr">
        <is>
          <t>D.R.O. PRODUTOS ALIMENTICIOS LTDA</t>
        </is>
      </c>
      <c r="E1016" t="inlineStr">
        <is>
          <t>58219</t>
        </is>
      </c>
      <c r="F1016" s="555" t="n">
        <v>46133</v>
      </c>
      <c r="G1016" t="n">
        <v>28827</v>
      </c>
      <c r="H1016" t="inlineStr">
        <is>
          <t>FLOR DE FEIJÃO (CLITORIA) C/40UN</t>
        </is>
      </c>
      <c r="I1016" t="inlineStr">
        <is>
          <t>ALIMENTOS</t>
        </is>
      </c>
      <c r="J1016" t="n">
        <v>5</v>
      </c>
      <c r="K1016" t="inlineStr">
        <is>
          <t>UN</t>
        </is>
      </c>
      <c r="L1016" t="n">
        <v>262.5</v>
      </c>
      <c r="M1016" t="n">
        <v>52.5</v>
      </c>
      <c r="N1016" t="inlineStr">
        <is>
          <t>ALIMENTOS</t>
        </is>
      </c>
      <c r="O1016" t="inlineStr">
        <is>
          <t>04/2026</t>
        </is>
      </c>
    </row>
    <row r="1017">
      <c r="A1017" t="n">
        <v>227864</v>
      </c>
      <c r="B1017" t="n">
        <v>128</v>
      </c>
      <c r="C1017" t="inlineStr">
        <is>
          <t>Love Cabaret</t>
        </is>
      </c>
      <c r="D1017" t="inlineStr">
        <is>
          <t>BATALHA FABRICA DE PAES LTDA</t>
        </is>
      </c>
      <c r="E1017" t="inlineStr">
        <is>
          <t>10181</t>
        </is>
      </c>
      <c r="F1017" s="555" t="n">
        <v>46132</v>
      </c>
      <c r="G1017" t="n">
        <v>24556</v>
      </c>
      <c r="H1017" t="inlineStr">
        <is>
          <t>PAO DE HAMBURGUER NA MASSA DE BRIOCHE PINCELADO CAIXA C/72 UN 18 PACOTES X 4 UN COD 111</t>
        </is>
      </c>
      <c r="I1017" t="inlineStr">
        <is>
          <t>ALIMENTOS</t>
        </is>
      </c>
      <c r="J1017" t="n">
        <v>2</v>
      </c>
      <c r="K1017" t="inlineStr">
        <is>
          <t>CX</t>
        </is>
      </c>
      <c r="L1017" t="n">
        <v>331.2</v>
      </c>
      <c r="M1017" t="n">
        <v>165.6</v>
      </c>
      <c r="N1017" t="inlineStr">
        <is>
          <t>ALIMENTOS</t>
        </is>
      </c>
      <c r="O1017" t="inlineStr">
        <is>
          <t>04/2026</t>
        </is>
      </c>
    </row>
    <row r="1018">
      <c r="A1018" t="n">
        <v>227863</v>
      </c>
      <c r="B1018" t="n">
        <v>128</v>
      </c>
      <c r="C1018" t="inlineStr">
        <is>
          <t>Love Cabaret</t>
        </is>
      </c>
      <c r="D1018" t="inlineStr">
        <is>
          <t>DISTRIBUIDORA E IMPORTADORA IRMAOS AVELINO LTDA</t>
        </is>
      </c>
      <c r="E1018" t="inlineStr">
        <is>
          <t>466940</t>
        </is>
      </c>
      <c r="F1018" s="555" t="n">
        <v>46133</v>
      </c>
      <c r="G1018" t="n">
        <v>24464</v>
      </c>
      <c r="H1018" t="inlineStr">
        <is>
          <t>SOBRECOXA DE FRANGO COM PELE E COM OSSO KG</t>
        </is>
      </c>
      <c r="I1018" t="inlineStr">
        <is>
          <t>ALIMENTOS</t>
        </is>
      </c>
      <c r="J1018" t="n">
        <v>1</v>
      </c>
      <c r="K1018" t="inlineStr">
        <is>
          <t>N/A</t>
        </is>
      </c>
      <c r="L1018" t="n">
        <v>201.79</v>
      </c>
      <c r="M1018" t="n">
        <v>201.79</v>
      </c>
      <c r="N1018" t="inlineStr">
        <is>
          <t>ALIMENTOS</t>
        </is>
      </c>
      <c r="O1018" t="inlineStr">
        <is>
          <t>04/2026</t>
        </is>
      </c>
    </row>
    <row r="1019">
      <c r="A1019" t="n">
        <v>227863</v>
      </c>
      <c r="B1019" t="n">
        <v>128</v>
      </c>
      <c r="C1019" t="inlineStr">
        <is>
          <t>Love Cabaret</t>
        </is>
      </c>
      <c r="D1019" t="inlineStr">
        <is>
          <t>DISTRIBUIDORA E IMPORTADORA IRMAOS AVELINO LTDA</t>
        </is>
      </c>
      <c r="E1019" t="inlineStr">
        <is>
          <t>466940</t>
        </is>
      </c>
      <c r="F1019" s="555" t="n">
        <v>46133</v>
      </c>
      <c r="G1019" t="n">
        <v>24390</v>
      </c>
      <c r="H1019" t="inlineStr">
        <is>
          <t>QUEIJO MUSSARELA KG</t>
        </is>
      </c>
      <c r="I1019" t="inlineStr">
        <is>
          <t>ALIMENTOS</t>
        </is>
      </c>
      <c r="J1019" t="n">
        <v>5</v>
      </c>
      <c r="K1019" t="inlineStr">
        <is>
          <t>KG</t>
        </is>
      </c>
      <c r="L1019" t="n">
        <v>204.95</v>
      </c>
      <c r="M1019" t="n">
        <v>40.99</v>
      </c>
      <c r="N1019" t="inlineStr">
        <is>
          <t>ALIMENTOS</t>
        </is>
      </c>
      <c r="O1019" t="inlineStr">
        <is>
          <t>04/2026</t>
        </is>
      </c>
    </row>
    <row r="1020">
      <c r="A1020" t="n">
        <v>227863</v>
      </c>
      <c r="B1020" t="n">
        <v>128</v>
      </c>
      <c r="C1020" t="inlineStr">
        <is>
          <t>Love Cabaret</t>
        </is>
      </c>
      <c r="D1020" t="inlineStr">
        <is>
          <t>DISTRIBUIDORA E IMPORTADORA IRMAOS AVELINO LTDA</t>
        </is>
      </c>
      <c r="E1020" t="inlineStr">
        <is>
          <t>466940</t>
        </is>
      </c>
      <c r="F1020" s="555" t="n">
        <v>46133</v>
      </c>
      <c r="G1020" t="n">
        <v>19401</v>
      </c>
      <c r="H1020" t="inlineStr">
        <is>
          <t>MANTEIGA SEM SAL SCALA KG</t>
        </is>
      </c>
      <c r="I1020" t="inlineStr">
        <is>
          <t>ALIMENTOS</t>
        </is>
      </c>
      <c r="J1020" t="n">
        <v>1</v>
      </c>
      <c r="K1020" t="inlineStr">
        <is>
          <t>PT</t>
        </is>
      </c>
      <c r="L1020" t="n">
        <v>209.08</v>
      </c>
      <c r="M1020" t="n">
        <v>209.08</v>
      </c>
      <c r="N1020" t="inlineStr">
        <is>
          <t>ALIMENTOS</t>
        </is>
      </c>
      <c r="O1020" t="inlineStr">
        <is>
          <t>04/2026</t>
        </is>
      </c>
    </row>
    <row r="1021">
      <c r="A1021" t="n">
        <v>227863</v>
      </c>
      <c r="B1021" t="n">
        <v>128</v>
      </c>
      <c r="C1021" t="inlineStr">
        <is>
          <t>Love Cabaret</t>
        </is>
      </c>
      <c r="D1021" t="inlineStr">
        <is>
          <t>DISTRIBUIDORA E IMPORTADORA IRMAOS AVELINO LTDA</t>
        </is>
      </c>
      <c r="E1021" t="inlineStr">
        <is>
          <t>466940</t>
        </is>
      </c>
      <c r="F1021" s="555" t="n">
        <v>46133</v>
      </c>
      <c r="G1021" t="n">
        <v>21400</v>
      </c>
      <c r="H1021" t="inlineStr">
        <is>
          <t>PRESUNTO COZIDO MAGRO KG</t>
        </is>
      </c>
      <c r="I1021" t="inlineStr">
        <is>
          <t>ALIMENTOS</t>
        </is>
      </c>
      <c r="J1021" t="n">
        <v>5</v>
      </c>
      <c r="K1021" t="inlineStr">
        <is>
          <t>KG</t>
        </is>
      </c>
      <c r="L1021" t="n">
        <v>117.95</v>
      </c>
      <c r="M1021" t="n">
        <v>23.59</v>
      </c>
      <c r="N1021" t="inlineStr">
        <is>
          <t>ALIMENTOS</t>
        </is>
      </c>
      <c r="O1021" t="inlineStr">
        <is>
          <t>04/2026</t>
        </is>
      </c>
    </row>
    <row r="1022">
      <c r="A1022" t="n">
        <v>227862</v>
      </c>
      <c r="B1022" t="n">
        <v>128</v>
      </c>
      <c r="C1022" t="inlineStr">
        <is>
          <t>Love Cabaret</t>
        </is>
      </c>
      <c r="D1022" t="inlineStr">
        <is>
          <t>PSSS LTDA</t>
        </is>
      </c>
      <c r="E1022" t="inlineStr">
        <is>
          <t>3586</t>
        </is>
      </c>
      <c r="F1022" s="555" t="n">
        <v>46136</v>
      </c>
      <c r="G1022" t="n">
        <v>29161</v>
      </c>
      <c r="H1022" t="inlineStr">
        <is>
          <t>KIT 10 CABOS CELULAR TIPO C CARREGAR E DADOS ATACADO REVENDA</t>
        </is>
      </c>
      <c r="I1022" t="inlineStr">
        <is>
          <t>UTENSILIOS</t>
        </is>
      </c>
      <c r="J1022" t="n">
        <v>10</v>
      </c>
      <c r="K1022" t="inlineStr">
        <is>
          <t>N/A</t>
        </is>
      </c>
      <c r="L1022" t="n">
        <v>189</v>
      </c>
      <c r="M1022" t="n">
        <v>18.9</v>
      </c>
      <c r="N1022" t="inlineStr">
        <is>
          <t>MATERIAL DE ESCRITORIO</t>
        </is>
      </c>
      <c r="O1022" t="inlineStr">
        <is>
          <t>04/2026</t>
        </is>
      </c>
    </row>
    <row r="1023">
      <c r="A1023" t="n">
        <v>227862</v>
      </c>
      <c r="B1023" t="n">
        <v>128</v>
      </c>
      <c r="C1023" t="inlineStr">
        <is>
          <t>Love Cabaret</t>
        </is>
      </c>
      <c r="D1023" t="inlineStr">
        <is>
          <t>PSSS LTDA</t>
        </is>
      </c>
      <c r="E1023" t="inlineStr">
        <is>
          <t>3586</t>
        </is>
      </c>
      <c r="F1023" s="555" t="n">
        <v>46136</v>
      </c>
      <c r="G1023" t="n">
        <v>24758</v>
      </c>
      <c r="H1023" t="inlineStr">
        <is>
          <t>PAPEL SULFITE BRANCO A4 75 GRAMAS 210MMX297MM C/500</t>
        </is>
      </c>
      <c r="I1023" t="inlineStr">
        <is>
          <t>DESPESAS OPERACIONAIS</t>
        </is>
      </c>
      <c r="J1023" t="n">
        <v>10</v>
      </c>
      <c r="K1023" t="inlineStr">
        <is>
          <t>N/A</t>
        </is>
      </c>
      <c r="L1023" t="n">
        <v>280</v>
      </c>
      <c r="M1023" t="n">
        <v>28</v>
      </c>
      <c r="N1023" t="inlineStr">
        <is>
          <t>MATERIAL DE ESCRITORIO</t>
        </is>
      </c>
      <c r="O1023" t="inlineStr">
        <is>
          <t>04/2026</t>
        </is>
      </c>
    </row>
    <row r="1024">
      <c r="A1024" t="n">
        <v>227862</v>
      </c>
      <c r="B1024" t="n">
        <v>128</v>
      </c>
      <c r="C1024" t="inlineStr">
        <is>
          <t>Love Cabaret</t>
        </is>
      </c>
      <c r="D1024" t="inlineStr">
        <is>
          <t>PSSS LTDA</t>
        </is>
      </c>
      <c r="E1024" t="inlineStr">
        <is>
          <t>3586</t>
        </is>
      </c>
      <c r="F1024" s="555" t="n">
        <v>46136</v>
      </c>
      <c r="G1024" t="n">
        <v>17535</v>
      </c>
      <c r="H1024" t="inlineStr">
        <is>
          <t>COPO DESCARTAVEL ULTRACOPOS 330ML C/2000UN</t>
        </is>
      </c>
      <c r="I1024" t="inlineStr">
        <is>
          <t>DESCARTAVEIS/HIGIENE E LIMPEZA</t>
        </is>
      </c>
      <c r="J1024" t="n">
        <v>2</v>
      </c>
      <c r="K1024" t="inlineStr">
        <is>
          <t>CX</t>
        </is>
      </c>
      <c r="L1024" t="n">
        <v>240</v>
      </c>
      <c r="M1024" t="n">
        <v>120</v>
      </c>
      <c r="N1024" t="inlineStr">
        <is>
          <t>MATERIAL DE ESCRITORIO</t>
        </is>
      </c>
      <c r="O1024" t="inlineStr">
        <is>
          <t>04/2026</t>
        </is>
      </c>
    </row>
    <row r="1025">
      <c r="A1025" t="n">
        <v>227862</v>
      </c>
      <c r="B1025" t="n">
        <v>128</v>
      </c>
      <c r="C1025" t="inlineStr">
        <is>
          <t>Love Cabaret</t>
        </is>
      </c>
      <c r="D1025" t="inlineStr">
        <is>
          <t>PSSS LTDA</t>
        </is>
      </c>
      <c r="E1025" t="inlineStr">
        <is>
          <t>3586</t>
        </is>
      </c>
      <c r="F1025" s="555" t="n">
        <v>46136</v>
      </c>
      <c r="G1025" t="n">
        <v>26536</v>
      </c>
      <c r="H1025" t="inlineStr">
        <is>
          <t>ENVELOPE DE SEGURANCA PARA DINHEIRO SANGRIA 13X16 5 C/300</t>
        </is>
      </c>
      <c r="I1025" t="inlineStr">
        <is>
          <t>ALIMENTOS</t>
        </is>
      </c>
      <c r="J1025" t="n">
        <v>2</v>
      </c>
      <c r="K1025" t="inlineStr">
        <is>
          <t>N/A</t>
        </is>
      </c>
      <c r="L1025" t="n">
        <v>54</v>
      </c>
      <c r="M1025" t="n">
        <v>27</v>
      </c>
      <c r="N1025" t="inlineStr">
        <is>
          <t>MATERIAL DE ESCRITORIO</t>
        </is>
      </c>
      <c r="O1025" t="inlineStr">
        <is>
          <t>04/2026</t>
        </is>
      </c>
    </row>
    <row r="1026">
      <c r="A1026" t="n">
        <v>227862</v>
      </c>
      <c r="B1026" t="n">
        <v>128</v>
      </c>
      <c r="C1026" t="inlineStr">
        <is>
          <t>Love Cabaret</t>
        </is>
      </c>
      <c r="D1026" t="inlineStr">
        <is>
          <t>PSSS LTDA</t>
        </is>
      </c>
      <c r="E1026" t="inlineStr">
        <is>
          <t>3586</t>
        </is>
      </c>
      <c r="F1026" s="555" t="n">
        <v>46136</v>
      </c>
      <c r="G1026" t="n">
        <v>17532</v>
      </c>
      <c r="H1026" t="inlineStr">
        <is>
          <t>COPO DESCARTAVEL KEROCOPO 200ML C/25X100</t>
        </is>
      </c>
      <c r="I1026" t="inlineStr">
        <is>
          <t>DESCARTAVEIS/HIGIENE E LIMPEZA</t>
        </is>
      </c>
      <c r="J1026" t="n">
        <v>3</v>
      </c>
      <c r="K1026" t="inlineStr">
        <is>
          <t>N/A</t>
        </is>
      </c>
      <c r="L1026" t="n">
        <v>384</v>
      </c>
      <c r="M1026" t="n">
        <v>128</v>
      </c>
      <c r="N1026" t="inlineStr">
        <is>
          <t>MATERIAL DE ESCRITORIO</t>
        </is>
      </c>
      <c r="O1026" t="inlineStr">
        <is>
          <t>04/2026</t>
        </is>
      </c>
    </row>
    <row r="1027">
      <c r="A1027" t="n">
        <v>227862</v>
      </c>
      <c r="B1027" t="n">
        <v>128</v>
      </c>
      <c r="C1027" t="inlineStr">
        <is>
          <t>Love Cabaret</t>
        </is>
      </c>
      <c r="D1027" t="inlineStr">
        <is>
          <t>PSSS LTDA</t>
        </is>
      </c>
      <c r="E1027" t="inlineStr">
        <is>
          <t>3586</t>
        </is>
      </c>
      <c r="F1027" s="555" t="n">
        <v>46136</v>
      </c>
      <c r="G1027" t="n">
        <v>26224</v>
      </c>
      <c r="H1027" t="inlineStr">
        <is>
          <t>ARQUIVO MORTO PAPELAO RECICLADO 350MM X 135MM X 240MM UN</t>
        </is>
      </c>
      <c r="I1027" t="inlineStr">
        <is>
          <t>DESPESAS OPERACIONAIS</t>
        </is>
      </c>
      <c r="J1027" t="n">
        <v>5</v>
      </c>
      <c r="K1027" t="inlineStr">
        <is>
          <t>N/A</t>
        </is>
      </c>
      <c r="L1027" t="n">
        <v>37.5</v>
      </c>
      <c r="M1027" t="n">
        <v>7.5</v>
      </c>
      <c r="N1027" t="inlineStr">
        <is>
          <t>MATERIAL DE ESCRITORIO</t>
        </is>
      </c>
      <c r="O1027" t="inlineStr">
        <is>
          <t>04/2026</t>
        </is>
      </c>
    </row>
    <row r="1028">
      <c r="A1028" t="n">
        <v>227862</v>
      </c>
      <c r="B1028" t="n">
        <v>128</v>
      </c>
      <c r="C1028" t="inlineStr">
        <is>
          <t>Love Cabaret</t>
        </is>
      </c>
      <c r="D1028" t="inlineStr">
        <is>
          <t>PSSS LTDA</t>
        </is>
      </c>
      <c r="E1028" t="inlineStr">
        <is>
          <t>3586</t>
        </is>
      </c>
      <c r="F1028" s="555" t="n">
        <v>46136</v>
      </c>
      <c r="G1028" t="n">
        <v>17473</v>
      </c>
      <c r="H1028" t="inlineStr">
        <is>
          <t>MARMITEX D7 750ML COM TAMPA THERMOPRAT C/100</t>
        </is>
      </c>
      <c r="I1028" t="inlineStr">
        <is>
          <t>DESPESAS OPERACIONAIS</t>
        </is>
      </c>
      <c r="J1028" t="n">
        <v>2</v>
      </c>
      <c r="K1028" t="inlineStr">
        <is>
          <t>CX</t>
        </is>
      </c>
      <c r="L1028" t="n">
        <v>170</v>
      </c>
      <c r="M1028" t="n">
        <v>85</v>
      </c>
      <c r="N1028" t="inlineStr">
        <is>
          <t>MATERIAL DE ESCRITORIO</t>
        </is>
      </c>
      <c r="O1028" t="inlineStr">
        <is>
          <t>04/2026</t>
        </is>
      </c>
    </row>
    <row r="1029">
      <c r="A1029" t="n">
        <v>227862</v>
      </c>
      <c r="B1029" t="n">
        <v>128</v>
      </c>
      <c r="C1029" t="inlineStr">
        <is>
          <t>Love Cabaret</t>
        </is>
      </c>
      <c r="D1029" t="inlineStr">
        <is>
          <t>PSSS LTDA</t>
        </is>
      </c>
      <c r="E1029" t="inlineStr">
        <is>
          <t>3586</t>
        </is>
      </c>
      <c r="F1029" s="555" t="n">
        <v>46136</v>
      </c>
      <c r="G1029" t="n">
        <v>26953</v>
      </c>
      <c r="H1029" t="inlineStr">
        <is>
          <t>GRAMPEADOR 24/6 E 26/6 PARA ATA 20 FOLHAS PRETO 2933A SPIRAL UN</t>
        </is>
      </c>
      <c r="I1029" t="inlineStr">
        <is>
          <t>DESPESAS OPERACIONAIS</t>
        </is>
      </c>
      <c r="J1029" t="n">
        <v>2</v>
      </c>
      <c r="K1029" t="inlineStr">
        <is>
          <t>N/A</t>
        </is>
      </c>
      <c r="L1029" t="n">
        <v>98</v>
      </c>
      <c r="M1029" t="n">
        <v>49</v>
      </c>
      <c r="N1029" t="inlineStr">
        <is>
          <t>MATERIAL DE ESCRITORIO</t>
        </is>
      </c>
      <c r="O1029" t="inlineStr">
        <is>
          <t>04/2026</t>
        </is>
      </c>
    </row>
    <row r="1030">
      <c r="A1030" t="n">
        <v>227861</v>
      </c>
      <c r="B1030" t="n">
        <v>128</v>
      </c>
      <c r="C1030" t="inlineStr">
        <is>
          <t>Love Cabaret</t>
        </is>
      </c>
      <c r="D1030" t="inlineStr">
        <is>
          <t>DOMO - PRODUTOS ORIENTAIS LTDA.</t>
        </is>
      </c>
      <c r="E1030" t="inlineStr">
        <is>
          <t>8768</t>
        </is>
      </c>
      <c r="F1030" s="555" t="n">
        <v>46127</v>
      </c>
      <c r="G1030" t="n">
        <v>29053</v>
      </c>
      <c r="H1030" t="inlineStr">
        <is>
          <t>PIMENTA COREANA EM PO (GOCHUGARU) C/1KG UN</t>
        </is>
      </c>
      <c r="I1030" t="inlineStr">
        <is>
          <t>ALIMENTOS</t>
        </is>
      </c>
      <c r="J1030" t="n">
        <v>1</v>
      </c>
      <c r="K1030" t="inlineStr">
        <is>
          <t>UN</t>
        </is>
      </c>
      <c r="L1030" t="n">
        <v>91.40000000000001</v>
      </c>
      <c r="M1030" t="n">
        <v>91.40000000000001</v>
      </c>
      <c r="N1030" t="inlineStr">
        <is>
          <t>ALIMENTOS</t>
        </is>
      </c>
      <c r="O1030" t="inlineStr">
        <is>
          <t>04/2026</t>
        </is>
      </c>
    </row>
    <row r="1031">
      <c r="A1031" t="n">
        <v>227861</v>
      </c>
      <c r="B1031" t="n">
        <v>128</v>
      </c>
      <c r="C1031" t="inlineStr">
        <is>
          <t>Love Cabaret</t>
        </is>
      </c>
      <c r="D1031" t="inlineStr">
        <is>
          <t>DOMO - PRODUTOS ORIENTAIS LTDA.</t>
        </is>
      </c>
      <c r="E1031" t="inlineStr">
        <is>
          <t>8768</t>
        </is>
      </c>
      <c r="F1031" s="555" t="n">
        <v>46127</v>
      </c>
      <c r="G1031" t="n">
        <v>25215</v>
      </c>
      <c r="H1031" t="inlineStr">
        <is>
          <t>MASSA DE GUIOZA C/20 FOLHAS DE 190G</t>
        </is>
      </c>
      <c r="I1031" t="inlineStr">
        <is>
          <t>ALIMENTOS</t>
        </is>
      </c>
      <c r="J1031" t="n">
        <v>25</v>
      </c>
      <c r="K1031" t="inlineStr">
        <is>
          <t>PC</t>
        </is>
      </c>
      <c r="L1031" t="n">
        <v>112.5</v>
      </c>
      <c r="M1031" t="n">
        <v>4.5</v>
      </c>
      <c r="N1031" t="inlineStr">
        <is>
          <t>ALIMENTOS</t>
        </is>
      </c>
      <c r="O1031" t="inlineStr">
        <is>
          <t>04/2026</t>
        </is>
      </c>
    </row>
    <row r="1032">
      <c r="A1032" t="n">
        <v>227860</v>
      </c>
      <c r="B1032" t="n">
        <v>128</v>
      </c>
      <c r="C1032" t="inlineStr">
        <is>
          <t>Love Cabaret</t>
        </is>
      </c>
      <c r="D1032" t="inlineStr">
        <is>
          <t>FG7 COMERCIO E DISTRIBUICAO DE BEBIDAS LTDA</t>
        </is>
      </c>
      <c r="E1032" t="inlineStr">
        <is>
          <t>781078</t>
        </is>
      </c>
      <c r="F1032" s="555" t="n">
        <v>46129</v>
      </c>
      <c r="G1032" t="n">
        <v>27876</v>
      </c>
      <c r="H1032" t="inlineStr">
        <is>
          <t>LICOR AMARENTTO SAN BASILI 700ML UN</t>
        </is>
      </c>
      <c r="I1032" t="inlineStr">
        <is>
          <t>BEBIDAS</t>
        </is>
      </c>
      <c r="J1032" t="n">
        <v>6</v>
      </c>
      <c r="K1032" t="inlineStr">
        <is>
          <t>UN</t>
        </is>
      </c>
      <c r="L1032" t="n">
        <v>377.22</v>
      </c>
      <c r="M1032" t="n">
        <v>62.87</v>
      </c>
      <c r="N1032" t="inlineStr">
        <is>
          <t>BEBIDAS</t>
        </is>
      </c>
      <c r="O1032" t="inlineStr">
        <is>
          <t>04/2026</t>
        </is>
      </c>
    </row>
    <row r="1033">
      <c r="A1033" t="n">
        <v>227859</v>
      </c>
      <c r="B1033" t="n">
        <v>128</v>
      </c>
      <c r="C1033" t="inlineStr">
        <is>
          <t>Love Cabaret</t>
        </is>
      </c>
      <c r="D1033" t="inlineStr">
        <is>
          <t>FG7 COMERCIO E DISTRIBUICAO DE BEBIDAS LTDA</t>
        </is>
      </c>
      <c r="E1033" t="inlineStr">
        <is>
          <t>781084</t>
        </is>
      </c>
      <c r="F1033" s="555" t="n">
        <v>46129</v>
      </c>
      <c r="G1033" t="n">
        <v>18382</v>
      </c>
      <c r="H1033" t="inlineStr">
        <is>
          <t>CONHAQUE BRANDY OSBORNE 700ML</t>
        </is>
      </c>
      <c r="I1033" t="inlineStr">
        <is>
          <t>BEBIDAS</t>
        </is>
      </c>
      <c r="J1033" t="n">
        <v>12</v>
      </c>
      <c r="K1033" t="inlineStr">
        <is>
          <t>GR</t>
        </is>
      </c>
      <c r="L1033" t="n">
        <v>819.24</v>
      </c>
      <c r="M1033" t="n">
        <v>68.27</v>
      </c>
      <c r="N1033" t="inlineStr">
        <is>
          <t>BEBIDAS</t>
        </is>
      </c>
      <c r="O1033" t="inlineStr">
        <is>
          <t>04/2026</t>
        </is>
      </c>
    </row>
    <row r="1034">
      <c r="A1034" t="n">
        <v>227858</v>
      </c>
      <c r="B1034" t="n">
        <v>128</v>
      </c>
      <c r="C1034" t="inlineStr">
        <is>
          <t>Love Cabaret</t>
        </is>
      </c>
      <c r="D1034" t="inlineStr">
        <is>
          <t>DISTRIBUIDORA ARENA VIP COMERCIO DE BEBIDAS LTDA</t>
        </is>
      </c>
      <c r="E1034" t="inlineStr">
        <is>
          <t>5018</t>
        </is>
      </c>
      <c r="F1034" s="555" t="n">
        <v>46132</v>
      </c>
      <c r="G1034" t="n">
        <v>18543</v>
      </c>
      <c r="H1034" t="inlineStr">
        <is>
          <t>APERITIVO CYNAR 900ML</t>
        </is>
      </c>
      <c r="I1034" t="inlineStr">
        <is>
          <t>BEBIDAS</t>
        </is>
      </c>
      <c r="J1034" t="n">
        <v>4</v>
      </c>
      <c r="K1034" t="inlineStr">
        <is>
          <t>GR</t>
        </is>
      </c>
      <c r="L1034" t="n">
        <v>74</v>
      </c>
      <c r="M1034" t="n">
        <v>18.5</v>
      </c>
      <c r="N1034" t="inlineStr">
        <is>
          <t>BEBIDAS</t>
        </is>
      </c>
      <c r="O1034" t="inlineStr">
        <is>
          <t>04/2026</t>
        </is>
      </c>
    </row>
    <row r="1035">
      <c r="A1035" t="n">
        <v>227857</v>
      </c>
      <c r="B1035" t="n">
        <v>128</v>
      </c>
      <c r="C1035" t="inlineStr">
        <is>
          <t>Love Cabaret</t>
        </is>
      </c>
      <c r="D1035" t="inlineStr">
        <is>
          <t>DTK COMERCIO DE ALIMENTOS LTDA</t>
        </is>
      </c>
      <c r="E1035" t="inlineStr">
        <is>
          <t>75352</t>
        </is>
      </c>
      <c r="F1035" s="555" t="n">
        <v>46129</v>
      </c>
      <c r="G1035" t="n">
        <v>19421</v>
      </c>
      <c r="H1035" t="inlineStr">
        <is>
          <t>LEITE INTEGRAL ITALAC C/12</t>
        </is>
      </c>
      <c r="I1035" t="inlineStr">
        <is>
          <t>ALIMENTOS</t>
        </is>
      </c>
      <c r="J1035" t="n">
        <v>2</v>
      </c>
      <c r="K1035" t="inlineStr">
        <is>
          <t>CX</t>
        </is>
      </c>
      <c r="L1035" t="n">
        <v>163.68</v>
      </c>
      <c r="M1035" t="n">
        <v>81.84</v>
      </c>
      <c r="N1035" t="inlineStr">
        <is>
          <t>ALIMENTOS</t>
        </is>
      </c>
      <c r="O1035" t="inlineStr">
        <is>
          <t>04/2026</t>
        </is>
      </c>
    </row>
    <row r="1036">
      <c r="A1036" t="n">
        <v>227857</v>
      </c>
      <c r="B1036" t="n">
        <v>128</v>
      </c>
      <c r="C1036" t="inlineStr">
        <is>
          <t>Love Cabaret</t>
        </is>
      </c>
      <c r="D1036" t="inlineStr">
        <is>
          <t>DTK COMERCIO DE ALIMENTOS LTDA</t>
        </is>
      </c>
      <c r="E1036" t="inlineStr">
        <is>
          <t>75352</t>
        </is>
      </c>
      <c r="F1036" s="555" t="n">
        <v>46129</v>
      </c>
      <c r="G1036" t="n">
        <v>20809</v>
      </c>
      <c r="H1036" t="inlineStr">
        <is>
          <t>CAFE PILAO ALMOFADA 500G</t>
        </is>
      </c>
      <c r="I1036" t="inlineStr">
        <is>
          <t>ALIMENTOS</t>
        </is>
      </c>
      <c r="J1036" t="n">
        <v>4</v>
      </c>
      <c r="K1036" t="inlineStr">
        <is>
          <t>UN</t>
        </is>
      </c>
      <c r="L1036" t="n">
        <v>119.6</v>
      </c>
      <c r="M1036" t="n">
        <v>29.9</v>
      </c>
      <c r="N1036" t="inlineStr">
        <is>
          <t>ALIMENTOS</t>
        </is>
      </c>
      <c r="O1036" t="inlineStr">
        <is>
          <t>04/2026</t>
        </is>
      </c>
    </row>
    <row r="1037">
      <c r="A1037" t="n">
        <v>227857</v>
      </c>
      <c r="B1037" t="n">
        <v>128</v>
      </c>
      <c r="C1037" t="inlineStr">
        <is>
          <t>Love Cabaret</t>
        </is>
      </c>
      <c r="D1037" t="inlineStr">
        <is>
          <t>DTK COMERCIO DE ALIMENTOS LTDA</t>
        </is>
      </c>
      <c r="E1037" t="inlineStr">
        <is>
          <t>75352</t>
        </is>
      </c>
      <c r="F1037" s="555" t="n">
        <v>46129</v>
      </c>
      <c r="G1037" t="n">
        <v>21093</v>
      </c>
      <c r="H1037" t="inlineStr">
        <is>
          <t>ACUCAR REFINADO UNIAO 1KG UN</t>
        </is>
      </c>
      <c r="I1037" t="inlineStr">
        <is>
          <t>ALIMENTOS</t>
        </is>
      </c>
      <c r="J1037" t="n">
        <v>40</v>
      </c>
      <c r="K1037" t="inlineStr">
        <is>
          <t>UN</t>
        </is>
      </c>
      <c r="L1037" t="n">
        <v>175.6</v>
      </c>
      <c r="M1037" t="n">
        <v>4.39</v>
      </c>
      <c r="N1037" t="inlineStr">
        <is>
          <t>ALIMENTOS</t>
        </is>
      </c>
      <c r="O1037" t="inlineStr">
        <is>
          <t>04/2026</t>
        </is>
      </c>
    </row>
    <row r="1038">
      <c r="A1038" t="n">
        <v>227857</v>
      </c>
      <c r="B1038" t="n">
        <v>128</v>
      </c>
      <c r="C1038" t="inlineStr">
        <is>
          <t>Love Cabaret</t>
        </is>
      </c>
      <c r="D1038" t="inlineStr">
        <is>
          <t>DTK COMERCIO DE ALIMENTOS LTDA</t>
        </is>
      </c>
      <c r="E1038" t="inlineStr">
        <is>
          <t>75352</t>
        </is>
      </c>
      <c r="F1038" s="555" t="n">
        <v>46129</v>
      </c>
      <c r="G1038" t="n">
        <v>20358</v>
      </c>
      <c r="H1038" t="inlineStr">
        <is>
          <t>FARINHA PANKO ROMARIZ C/1KG</t>
        </is>
      </c>
      <c r="I1038" t="inlineStr">
        <is>
          <t>ALIMENTOS</t>
        </is>
      </c>
      <c r="J1038" t="n">
        <v>6</v>
      </c>
      <c r="K1038" t="inlineStr">
        <is>
          <t>PC</t>
        </is>
      </c>
      <c r="L1038" t="n">
        <v>85.5</v>
      </c>
      <c r="M1038" t="n">
        <v>14.25</v>
      </c>
      <c r="N1038" t="inlineStr">
        <is>
          <t>ALIMENTOS</t>
        </is>
      </c>
      <c r="O1038" t="inlineStr">
        <is>
          <t>04/2026</t>
        </is>
      </c>
    </row>
    <row r="1039">
      <c r="A1039" t="n">
        <v>227856</v>
      </c>
      <c r="B1039" t="n">
        <v>128</v>
      </c>
      <c r="C1039" t="inlineStr">
        <is>
          <t>Love Cabaret</t>
        </is>
      </c>
      <c r="D1039" t="inlineStr">
        <is>
          <t>AURORA ALVORADA ESTACIONAMENTO E LANCHONETE LTDA</t>
        </is>
      </c>
      <c r="E1039" t="inlineStr">
        <is>
          <t>40112</t>
        </is>
      </c>
      <c r="F1039" s="555" t="n">
        <v>46139</v>
      </c>
      <c r="G1039" t="n">
        <v>24674</v>
      </c>
      <c r="H1039" t="inlineStr">
        <is>
          <t>MINI PAO FRANCES KG</t>
        </is>
      </c>
      <c r="I1039" t="inlineStr">
        <is>
          <t>ALIMENTOS</t>
        </is>
      </c>
      <c r="J1039" t="n">
        <v>16.65</v>
      </c>
      <c r="K1039" t="inlineStr">
        <is>
          <t>KG</t>
        </is>
      </c>
      <c r="L1039" t="n">
        <v>374.69</v>
      </c>
      <c r="M1039" t="n">
        <v>22.503904</v>
      </c>
      <c r="N1039" t="inlineStr">
        <is>
          <t>ALIMENTOS</t>
        </is>
      </c>
      <c r="O1039" t="inlineStr">
        <is>
          <t>04/2026</t>
        </is>
      </c>
    </row>
    <row r="1040">
      <c r="A1040" t="n">
        <v>227855</v>
      </c>
      <c r="B1040" t="n">
        <v>128</v>
      </c>
      <c r="C1040" t="inlineStr">
        <is>
          <t>Love Cabaret</t>
        </is>
      </c>
      <c r="D1040" t="inlineStr">
        <is>
          <t>AURORA ALVORADA ESTACIONAMENTO E LANCHONETE LTDA</t>
        </is>
      </c>
      <c r="E1040" t="inlineStr">
        <is>
          <t>40064</t>
        </is>
      </c>
      <c r="F1040" s="555" t="n">
        <v>46125</v>
      </c>
      <c r="G1040" t="n">
        <v>19130</v>
      </c>
      <c r="H1040" t="inlineStr">
        <is>
          <t>PAO FRANCES KG</t>
        </is>
      </c>
      <c r="I1040" t="inlineStr">
        <is>
          <t>ALIMENTOS</t>
        </is>
      </c>
      <c r="J1040" t="n">
        <v>12</v>
      </c>
      <c r="K1040" t="inlineStr">
        <is>
          <t>KG</t>
        </is>
      </c>
      <c r="L1040" t="n">
        <v>269.88</v>
      </c>
      <c r="M1040" t="n">
        <v>22.49</v>
      </c>
      <c r="N1040" t="inlineStr">
        <is>
          <t>ALIMENTOS</t>
        </is>
      </c>
      <c r="O1040" t="inlineStr">
        <is>
          <t>04/2026</t>
        </is>
      </c>
    </row>
    <row r="1041">
      <c r="A1041" t="n">
        <v>227855</v>
      </c>
      <c r="B1041" t="n">
        <v>128</v>
      </c>
      <c r="C1041" t="inlineStr">
        <is>
          <t>Love Cabaret</t>
        </is>
      </c>
      <c r="D1041" t="inlineStr">
        <is>
          <t>AURORA ALVORADA ESTACIONAMENTO E LANCHONETE LTDA</t>
        </is>
      </c>
      <c r="E1041" t="inlineStr">
        <is>
          <t>40064</t>
        </is>
      </c>
      <c r="F1041" s="555" t="n">
        <v>46125</v>
      </c>
      <c r="G1041" t="n">
        <v>29214</v>
      </c>
      <c r="H1041" t="inlineStr">
        <is>
          <t>BISNAGA DOCE PADARIA AURORA UN</t>
        </is>
      </c>
      <c r="I1041" t="inlineStr">
        <is>
          <t>ALIMENTOS</t>
        </is>
      </c>
      <c r="J1041" t="n">
        <v>15</v>
      </c>
      <c r="K1041" t="inlineStr">
        <is>
          <t>UN</t>
        </is>
      </c>
      <c r="L1041" t="n">
        <v>37.5</v>
      </c>
      <c r="M1041" t="n">
        <v>2.5</v>
      </c>
      <c r="N1041" t="inlineStr">
        <is>
          <t>ALIMENTOS</t>
        </is>
      </c>
      <c r="O1041" t="inlineStr">
        <is>
          <t>04/2026</t>
        </is>
      </c>
    </row>
    <row r="1042">
      <c r="A1042" t="n">
        <v>227854</v>
      </c>
      <c r="B1042" t="n">
        <v>128</v>
      </c>
      <c r="C1042" t="inlineStr">
        <is>
          <t>Love Cabaret</t>
        </is>
      </c>
      <c r="D1042" t="inlineStr">
        <is>
          <t>MERCADO PAGO.COM REPRESENTACOES LTDA</t>
        </is>
      </c>
      <c r="E1042" t="inlineStr">
        <is>
          <t>136</t>
        </is>
      </c>
      <c r="F1042" s="555" t="n">
        <v>46120</v>
      </c>
      <c r="G1042" t="n">
        <v>26938</v>
      </c>
      <c r="H1042" t="inlineStr">
        <is>
          <t>RADIO UHF 16 CANAIS COMUNICADOR FONE WALKTALK BF-777S C/10 UN</t>
        </is>
      </c>
      <c r="I1042" t="inlineStr">
        <is>
          <t>UTENSILIOS</t>
        </is>
      </c>
      <c r="J1042" t="n">
        <v>1</v>
      </c>
      <c r="K1042" t="inlineStr">
        <is>
          <t>PC</t>
        </is>
      </c>
      <c r="L1042" t="n">
        <v>428.85</v>
      </c>
      <c r="M1042" t="n">
        <v>428.85</v>
      </c>
      <c r="N1042" t="inlineStr">
        <is>
          <t>A VISTA</t>
        </is>
      </c>
      <c r="O1042" t="inlineStr">
        <is>
          <t>04/2026</t>
        </is>
      </c>
    </row>
    <row r="1043">
      <c r="A1043" t="n">
        <v>227283</v>
      </c>
      <c r="B1043" t="n">
        <v>128</v>
      </c>
      <c r="C1043" t="inlineStr">
        <is>
          <t>Love Cabaret</t>
        </is>
      </c>
      <c r="D1043" t="inlineStr">
        <is>
          <t>COMERCIO DE CEREAIS QUATRO ESTRELAS EIRELLI</t>
        </is>
      </c>
      <c r="E1043" t="inlineStr">
        <is>
          <t>9844</t>
        </is>
      </c>
      <c r="F1043" s="555" t="n">
        <v>46136</v>
      </c>
      <c r="G1043" t="n">
        <v>24216</v>
      </c>
      <c r="H1043" t="inlineStr">
        <is>
          <t>CUMARU KG</t>
        </is>
      </c>
      <c r="I1043" t="inlineStr">
        <is>
          <t>ALIMENTOS</t>
        </is>
      </c>
      <c r="J1043" t="n">
        <v>0.1</v>
      </c>
      <c r="K1043" t="inlineStr">
        <is>
          <t>KG</t>
        </is>
      </c>
      <c r="L1043" t="n">
        <v>85</v>
      </c>
      <c r="M1043" t="n">
        <v>850</v>
      </c>
      <c r="N1043" t="inlineStr">
        <is>
          <t>ALIMENTOS</t>
        </is>
      </c>
      <c r="O1043" t="inlineStr">
        <is>
          <t>04/2026</t>
        </is>
      </c>
    </row>
    <row r="1044">
      <c r="A1044" t="n">
        <v>226229</v>
      </c>
      <c r="B1044" t="n">
        <v>128</v>
      </c>
      <c r="C1044" t="inlineStr">
        <is>
          <t>Love Cabaret</t>
        </is>
      </c>
      <c r="D1044" t="inlineStr">
        <is>
          <t>AURORA ALVORADA ESTACIONAMENTO E LANCHONETE LTDA</t>
        </is>
      </c>
      <c r="E1044" t="inlineStr">
        <is>
          <t>40095</t>
        </is>
      </c>
      <c r="F1044" s="555" t="n">
        <v>46132</v>
      </c>
      <c r="G1044" t="n">
        <v>24674</v>
      </c>
      <c r="H1044" t="inlineStr">
        <is>
          <t>MINI PAO FRANCES KG</t>
        </is>
      </c>
      <c r="I1044" t="inlineStr">
        <is>
          <t>ALIMENTOS</t>
        </is>
      </c>
      <c r="J1044" t="n">
        <v>12.88</v>
      </c>
      <c r="K1044" t="inlineStr">
        <is>
          <t>KG</t>
        </is>
      </c>
      <c r="L1044" t="n">
        <v>289.67</v>
      </c>
      <c r="M1044" t="n">
        <v>22.489907</v>
      </c>
      <c r="N1044" t="inlineStr">
        <is>
          <t>ALIMENTOS</t>
        </is>
      </c>
      <c r="O1044" t="inlineStr">
        <is>
          <t>04/2026</t>
        </is>
      </c>
    </row>
    <row r="1045">
      <c r="A1045" t="n">
        <v>226162</v>
      </c>
      <c r="B1045" t="n">
        <v>128</v>
      </c>
      <c r="C1045" t="inlineStr">
        <is>
          <t>Love Cabaret</t>
        </is>
      </c>
      <c r="D1045" t="inlineStr">
        <is>
          <t>AURORA ALVORADA ESTACIONAMENTO E LANCHONETE LTDA</t>
        </is>
      </c>
      <c r="E1045" t="inlineStr">
        <is>
          <t>40049</t>
        </is>
      </c>
      <c r="F1045" s="555" t="n">
        <v>46120</v>
      </c>
      <c r="G1045" t="n">
        <v>24674</v>
      </c>
      <c r="H1045" t="inlineStr">
        <is>
          <t>MINI PAO FRANCES KG</t>
        </is>
      </c>
      <c r="I1045" t="inlineStr">
        <is>
          <t>ALIMENTOS</t>
        </is>
      </c>
      <c r="J1045" t="n">
        <v>3.76</v>
      </c>
      <c r="K1045" t="inlineStr">
        <is>
          <t>KG</t>
        </is>
      </c>
      <c r="L1045" t="n">
        <v>84.59999999999999</v>
      </c>
      <c r="M1045" t="n">
        <v>22.5</v>
      </c>
      <c r="N1045" t="inlineStr">
        <is>
          <t>ALIMENTOS</t>
        </is>
      </c>
      <c r="O1045" t="inlineStr">
        <is>
          <t>04/2026</t>
        </is>
      </c>
    </row>
    <row r="1046">
      <c r="A1046" t="n">
        <v>226161</v>
      </c>
      <c r="B1046" t="n">
        <v>128</v>
      </c>
      <c r="C1046" t="inlineStr">
        <is>
          <t>Love Cabaret</t>
        </is>
      </c>
      <c r="D1046" t="inlineStr">
        <is>
          <t xml:space="preserve">HNK BR INDUSTRIA DE BEBIDAS </t>
        </is>
      </c>
      <c r="E1046" t="inlineStr">
        <is>
          <t>198504</t>
        </is>
      </c>
      <c r="F1046" s="555" t="n">
        <v>46126</v>
      </c>
      <c r="G1046" t="n">
        <v>24561</v>
      </c>
      <c r="H1046" t="inlineStr">
        <is>
          <t xml:space="preserve">REFRIGERANTE GUARANA FYS 350ML C/12 </t>
        </is>
      </c>
      <c r="I1046" t="inlineStr">
        <is>
          <t>BEBIDAS</t>
        </is>
      </c>
      <c r="J1046" t="n">
        <v>4</v>
      </c>
      <c r="K1046" t="inlineStr">
        <is>
          <t>PC</t>
        </is>
      </c>
      <c r="L1046" t="n">
        <v>104.2</v>
      </c>
      <c r="M1046" t="n">
        <v>26.05</v>
      </c>
      <c r="N1046" t="inlineStr">
        <is>
          <t>BEBIDAS + BONIFICADA</t>
        </is>
      </c>
      <c r="O1046" t="inlineStr">
        <is>
          <t>04/2026</t>
        </is>
      </c>
    </row>
    <row r="1047">
      <c r="A1047" t="n">
        <v>226161</v>
      </c>
      <c r="B1047" t="n">
        <v>128</v>
      </c>
      <c r="C1047" t="inlineStr">
        <is>
          <t>Love Cabaret</t>
        </is>
      </c>
      <c r="D1047" t="inlineStr">
        <is>
          <t xml:space="preserve">HNK BR INDUSTRIA DE BEBIDAS </t>
        </is>
      </c>
      <c r="E1047" t="inlineStr">
        <is>
          <t>198504</t>
        </is>
      </c>
      <c r="F1047" s="555" t="n">
        <v>46126</v>
      </c>
      <c r="G1047" t="n">
        <v>28278</v>
      </c>
      <c r="H1047" t="inlineStr">
        <is>
          <t>AGUA TONICA FYS 350ML C/12UN</t>
        </is>
      </c>
      <c r="I1047" t="inlineStr">
        <is>
          <t>BEBIDAS</t>
        </is>
      </c>
      <c r="J1047" t="n">
        <v>2</v>
      </c>
      <c r="K1047" t="inlineStr">
        <is>
          <t>PC</t>
        </is>
      </c>
      <c r="L1047" t="n">
        <v>65.64</v>
      </c>
      <c r="M1047" t="n">
        <v>32.82</v>
      </c>
      <c r="N1047" t="inlineStr">
        <is>
          <t>BEBIDAS + BONIFICADA</t>
        </is>
      </c>
      <c r="O1047" t="inlineStr">
        <is>
          <t>04/2026</t>
        </is>
      </c>
    </row>
    <row r="1048">
      <c r="A1048" t="n">
        <v>226161</v>
      </c>
      <c r="B1048" t="n">
        <v>128</v>
      </c>
      <c r="C1048" t="inlineStr">
        <is>
          <t>Love Cabaret</t>
        </is>
      </c>
      <c r="D1048" t="inlineStr">
        <is>
          <t xml:space="preserve">HNK BR INDUSTRIA DE BEBIDAS </t>
        </is>
      </c>
      <c r="E1048" t="inlineStr">
        <is>
          <t>198504</t>
        </is>
      </c>
      <c r="F1048" s="555" t="n">
        <v>46126</v>
      </c>
      <c r="G1048" t="n">
        <v>18562</v>
      </c>
      <c r="H1048" t="inlineStr">
        <is>
          <t>CERVEJA HEINEKEN ZERO LONG NECK 330ML C/24</t>
        </is>
      </c>
      <c r="I1048" t="inlineStr">
        <is>
          <t>BEBIDAS</t>
        </is>
      </c>
      <c r="J1048" t="n">
        <v>1</v>
      </c>
      <c r="K1048" t="inlineStr">
        <is>
          <t>PC</t>
        </is>
      </c>
      <c r="L1048" t="n">
        <v>204.87</v>
      </c>
      <c r="M1048" t="n">
        <v>204.87</v>
      </c>
      <c r="N1048" t="inlineStr">
        <is>
          <t>BEBIDAS + BONIFICADA</t>
        </is>
      </c>
      <c r="O1048" t="inlineStr">
        <is>
          <t>04/2026</t>
        </is>
      </c>
    </row>
    <row r="1049">
      <c r="A1049" t="n">
        <v>226160</v>
      </c>
      <c r="B1049" t="n">
        <v>128</v>
      </c>
      <c r="C1049" t="inlineStr">
        <is>
          <t>Love Cabaret</t>
        </is>
      </c>
      <c r="D1049" t="inlineStr">
        <is>
          <t>DISTRIBUIDORA ARENA VIP COMERCIO DE BEBIDAS LTDA</t>
        </is>
      </c>
      <c r="E1049" t="inlineStr">
        <is>
          <t>3323</t>
        </is>
      </c>
      <c r="F1049" s="555" t="n">
        <v>46113</v>
      </c>
      <c r="G1049" t="n">
        <v>18543</v>
      </c>
      <c r="H1049" t="inlineStr">
        <is>
          <t>APERITIVO CYNAR 900ML</t>
        </is>
      </c>
      <c r="I1049" t="inlineStr">
        <is>
          <t>BEBIDAS</t>
        </is>
      </c>
      <c r="J1049" t="n">
        <v>8</v>
      </c>
      <c r="K1049" t="inlineStr">
        <is>
          <t>GR</t>
        </is>
      </c>
      <c r="L1049" t="n">
        <v>144</v>
      </c>
      <c r="M1049" t="n">
        <v>18</v>
      </c>
      <c r="N1049" t="inlineStr">
        <is>
          <t>ALIMENTOS</t>
        </is>
      </c>
      <c r="O1049" t="inlineStr">
        <is>
          <t>04/2026</t>
        </is>
      </c>
    </row>
    <row r="1050">
      <c r="A1050" t="n">
        <v>226160</v>
      </c>
      <c r="B1050" t="n">
        <v>128</v>
      </c>
      <c r="C1050" t="inlineStr">
        <is>
          <t>Love Cabaret</t>
        </is>
      </c>
      <c r="D1050" t="inlineStr">
        <is>
          <t>DISTRIBUIDORA ARENA VIP COMERCIO DE BEBIDAS LTDA</t>
        </is>
      </c>
      <c r="E1050" t="inlineStr">
        <is>
          <t>3323</t>
        </is>
      </c>
      <c r="F1050" s="555" t="n">
        <v>46113</v>
      </c>
      <c r="G1050" t="n">
        <v>18382</v>
      </c>
      <c r="H1050" t="inlineStr">
        <is>
          <t>CONHAQUE BRANDY OSBORNE 700ML</t>
        </is>
      </c>
      <c r="I1050" t="inlineStr">
        <is>
          <t>BEBIDAS</t>
        </is>
      </c>
      <c r="J1050" t="n">
        <v>6</v>
      </c>
      <c r="K1050" t="inlineStr">
        <is>
          <t>GR</t>
        </is>
      </c>
      <c r="L1050" t="n">
        <v>426</v>
      </c>
      <c r="M1050" t="n">
        <v>71</v>
      </c>
      <c r="N1050" t="inlineStr">
        <is>
          <t>ALIMENTOS</t>
        </is>
      </c>
      <c r="O1050" t="inlineStr">
        <is>
          <t>04/2026</t>
        </is>
      </c>
    </row>
    <row r="1051">
      <c r="A1051" t="n">
        <v>226095</v>
      </c>
      <c r="B1051" t="n">
        <v>128</v>
      </c>
      <c r="C1051" t="inlineStr">
        <is>
          <t>Love Cabaret</t>
        </is>
      </c>
      <c r="D1051" t="inlineStr">
        <is>
          <t xml:space="preserve">LATICINIOS FIOR DITALIA LTDA </t>
        </is>
      </c>
      <c r="E1051" t="inlineStr">
        <is>
          <t>43758</t>
        </is>
      </c>
      <c r="F1051" s="555" t="n">
        <v>46128</v>
      </c>
      <c r="G1051" t="n">
        <v>25288</v>
      </c>
      <c r="H1051" t="inlineStr">
        <is>
          <t>BURRATA 110G C/5 DE 550 GR UN</t>
        </is>
      </c>
      <c r="I1051" t="inlineStr">
        <is>
          <t>ALIMENTOS</t>
        </is>
      </c>
      <c r="J1051" t="n">
        <v>4</v>
      </c>
      <c r="K1051" t="inlineStr">
        <is>
          <t>UN</t>
        </is>
      </c>
      <c r="L1051" t="n">
        <v>261.4</v>
      </c>
      <c r="M1051" t="n">
        <v>65.34999999999999</v>
      </c>
      <c r="N1051" t="inlineStr">
        <is>
          <t>ALIMENTOS</t>
        </is>
      </c>
      <c r="O1051" t="inlineStr">
        <is>
          <t>04/2026</t>
        </is>
      </c>
    </row>
    <row r="1052">
      <c r="A1052" t="n">
        <v>226094</v>
      </c>
      <c r="B1052" t="n">
        <v>128</v>
      </c>
      <c r="C1052" t="inlineStr">
        <is>
          <t>Love Cabaret</t>
        </is>
      </c>
      <c r="D1052" t="inlineStr">
        <is>
          <t>CECILIA TSUYACO ARAKI SILVA LTDA</t>
        </is>
      </c>
      <c r="E1052" t="inlineStr">
        <is>
          <t>389669</t>
        </is>
      </c>
      <c r="F1052" s="555" t="n">
        <v>46115</v>
      </c>
      <c r="G1052" t="n">
        <v>19589</v>
      </c>
      <c r="H1052" t="inlineStr">
        <is>
          <t>PEPINO JAPONES KG</t>
        </is>
      </c>
      <c r="I1052" t="inlineStr">
        <is>
          <t>ALIMENTOS</t>
        </is>
      </c>
      <c r="J1052" t="n">
        <v>0.4</v>
      </c>
      <c r="K1052" t="inlineStr">
        <is>
          <t>KG</t>
        </is>
      </c>
      <c r="L1052" t="n">
        <v>2.4</v>
      </c>
      <c r="M1052" t="n">
        <v>6</v>
      </c>
      <c r="N1052" t="inlineStr">
        <is>
          <t>ALIMENTOS</t>
        </is>
      </c>
      <c r="O1052" t="inlineStr">
        <is>
          <t>04/2026</t>
        </is>
      </c>
    </row>
    <row r="1053">
      <c r="A1053" t="n">
        <v>226094</v>
      </c>
      <c r="B1053" t="n">
        <v>128</v>
      </c>
      <c r="C1053" t="inlineStr">
        <is>
          <t>Love Cabaret</t>
        </is>
      </c>
      <c r="D1053" t="inlineStr">
        <is>
          <t>CECILIA TSUYACO ARAKI SILVA LTDA</t>
        </is>
      </c>
      <c r="E1053" t="inlineStr">
        <is>
          <t>389669</t>
        </is>
      </c>
      <c r="F1053" s="555" t="n">
        <v>46115</v>
      </c>
      <c r="G1053" t="n">
        <v>19485</v>
      </c>
      <c r="H1053" t="inlineStr">
        <is>
          <t>ENDRO DILL KG</t>
        </is>
      </c>
      <c r="I1053" t="inlineStr">
        <is>
          <t>ALIMENTOS</t>
        </is>
      </c>
      <c r="J1053" t="n">
        <v>0.1</v>
      </c>
      <c r="K1053" t="inlineStr">
        <is>
          <t>KG</t>
        </is>
      </c>
      <c r="L1053" t="n">
        <v>14.5</v>
      </c>
      <c r="M1053" t="n">
        <v>145</v>
      </c>
      <c r="N1053" t="inlineStr">
        <is>
          <t>ALIMENTOS</t>
        </is>
      </c>
      <c r="O1053" t="inlineStr">
        <is>
          <t>04/2026</t>
        </is>
      </c>
    </row>
    <row r="1054">
      <c r="A1054" t="n">
        <v>226094</v>
      </c>
      <c r="B1054" t="n">
        <v>128</v>
      </c>
      <c r="C1054" t="inlineStr">
        <is>
          <t>Love Cabaret</t>
        </is>
      </c>
      <c r="D1054" t="inlineStr">
        <is>
          <t>CECILIA TSUYACO ARAKI SILVA LTDA</t>
        </is>
      </c>
      <c r="E1054" t="inlineStr">
        <is>
          <t>389669</t>
        </is>
      </c>
      <c r="F1054" s="555" t="n">
        <v>46115</v>
      </c>
      <c r="G1054" t="n">
        <v>19607</v>
      </c>
      <c r="H1054" t="inlineStr">
        <is>
          <t>GENGIBRE KG</t>
        </is>
      </c>
      <c r="I1054" t="inlineStr">
        <is>
          <t>ALIMENTOS</t>
        </is>
      </c>
      <c r="J1054" t="n">
        <v>0.3</v>
      </c>
      <c r="K1054" t="inlineStr">
        <is>
          <t>KG</t>
        </is>
      </c>
      <c r="L1054" t="n">
        <v>3.9</v>
      </c>
      <c r="M1054" t="n">
        <v>13</v>
      </c>
      <c r="N1054" t="inlineStr">
        <is>
          <t>ALIMENTOS</t>
        </is>
      </c>
      <c r="O1054" t="inlineStr">
        <is>
          <t>04/2026</t>
        </is>
      </c>
    </row>
    <row r="1055">
      <c r="A1055" t="n">
        <v>226094</v>
      </c>
      <c r="B1055" t="n">
        <v>128</v>
      </c>
      <c r="C1055" t="inlineStr">
        <is>
          <t>Love Cabaret</t>
        </is>
      </c>
      <c r="D1055" t="inlineStr">
        <is>
          <t>CECILIA TSUYACO ARAKI SILVA LTDA</t>
        </is>
      </c>
      <c r="E1055" t="inlineStr">
        <is>
          <t>389669</t>
        </is>
      </c>
      <c r="F1055" s="555" t="n">
        <v>46115</v>
      </c>
      <c r="G1055" t="n">
        <v>19787</v>
      </c>
      <c r="H1055" t="inlineStr">
        <is>
          <t>ABACAXI PEROLA KG</t>
        </is>
      </c>
      <c r="I1055" t="inlineStr">
        <is>
          <t>ALIMENTOS</t>
        </is>
      </c>
      <c r="J1055" t="n">
        <v>1</v>
      </c>
      <c r="K1055" t="inlineStr">
        <is>
          <t>KG</t>
        </is>
      </c>
      <c r="L1055" t="n">
        <v>5.25</v>
      </c>
      <c r="M1055" t="n">
        <v>5.25</v>
      </c>
      <c r="N1055" t="inlineStr">
        <is>
          <t>ALIMENTOS</t>
        </is>
      </c>
      <c r="O1055" t="inlineStr">
        <is>
          <t>04/2026</t>
        </is>
      </c>
    </row>
    <row r="1056">
      <c r="A1056" t="n">
        <v>226094</v>
      </c>
      <c r="B1056" t="n">
        <v>128</v>
      </c>
      <c r="C1056" t="inlineStr">
        <is>
          <t>Love Cabaret</t>
        </is>
      </c>
      <c r="D1056" t="inlineStr">
        <is>
          <t>CECILIA TSUYACO ARAKI SILVA LTDA</t>
        </is>
      </c>
      <c r="E1056" t="inlineStr">
        <is>
          <t>389669</t>
        </is>
      </c>
      <c r="F1056" s="555" t="n">
        <v>46115</v>
      </c>
      <c r="G1056" t="n">
        <v>19502</v>
      </c>
      <c r="H1056" t="inlineStr">
        <is>
          <t>ALFACE CRESPA ROXA KG</t>
        </is>
      </c>
      <c r="I1056" t="inlineStr">
        <is>
          <t>ALIMENTOS</t>
        </is>
      </c>
      <c r="J1056" t="n">
        <v>1</v>
      </c>
      <c r="K1056" t="inlineStr">
        <is>
          <t>KG</t>
        </is>
      </c>
      <c r="L1056" t="n">
        <v>25</v>
      </c>
      <c r="M1056" t="n">
        <v>25</v>
      </c>
      <c r="N1056" t="inlineStr">
        <is>
          <t>ALIMENTOS</t>
        </is>
      </c>
      <c r="O1056" t="inlineStr">
        <is>
          <t>04/2026</t>
        </is>
      </c>
    </row>
    <row r="1057">
      <c r="A1057" t="n">
        <v>226094</v>
      </c>
      <c r="B1057" t="n">
        <v>128</v>
      </c>
      <c r="C1057" t="inlineStr">
        <is>
          <t>Love Cabaret</t>
        </is>
      </c>
      <c r="D1057" t="inlineStr">
        <is>
          <t>CECILIA TSUYACO ARAKI SILVA LTDA</t>
        </is>
      </c>
      <c r="E1057" t="inlineStr">
        <is>
          <t>389669</t>
        </is>
      </c>
      <c r="F1057" s="555" t="n">
        <v>46115</v>
      </c>
      <c r="G1057" t="n">
        <v>19654</v>
      </c>
      <c r="H1057" t="inlineStr">
        <is>
          <t>ABOBRINHA ITALIANA GRAUDA KG</t>
        </is>
      </c>
      <c r="I1057" t="inlineStr">
        <is>
          <t>ALIMENTOS</t>
        </is>
      </c>
      <c r="J1057" t="n">
        <v>4</v>
      </c>
      <c r="K1057" t="inlineStr">
        <is>
          <t>KG</t>
        </is>
      </c>
      <c r="L1057" t="n">
        <v>22.8</v>
      </c>
      <c r="M1057" t="n">
        <v>5.7</v>
      </c>
      <c r="N1057" t="inlineStr">
        <is>
          <t>ALIMENTOS</t>
        </is>
      </c>
      <c r="O1057" t="inlineStr">
        <is>
          <t>04/2026</t>
        </is>
      </c>
    </row>
    <row r="1058">
      <c r="A1058" t="n">
        <v>226094</v>
      </c>
      <c r="B1058" t="n">
        <v>128</v>
      </c>
      <c r="C1058" t="inlineStr">
        <is>
          <t>Love Cabaret</t>
        </is>
      </c>
      <c r="D1058" t="inlineStr">
        <is>
          <t>CECILIA TSUYACO ARAKI SILVA LTDA</t>
        </is>
      </c>
      <c r="E1058" t="inlineStr">
        <is>
          <t>389669</t>
        </is>
      </c>
      <c r="F1058" s="555" t="n">
        <v>46115</v>
      </c>
      <c r="G1058" t="n">
        <v>19503</v>
      </c>
      <c r="H1058" t="inlineStr">
        <is>
          <t>ALFACE CRESPA KG</t>
        </is>
      </c>
      <c r="I1058" t="inlineStr">
        <is>
          <t>ALIMENTOS</t>
        </is>
      </c>
      <c r="J1058" t="n">
        <v>2</v>
      </c>
      <c r="K1058" t="inlineStr">
        <is>
          <t>KG</t>
        </is>
      </c>
      <c r="L1058" t="n">
        <v>22</v>
      </c>
      <c r="M1058" t="n">
        <v>11</v>
      </c>
      <c r="N1058" t="inlineStr">
        <is>
          <t>ALIMENTOS</t>
        </is>
      </c>
      <c r="O1058" t="inlineStr">
        <is>
          <t>04/2026</t>
        </is>
      </c>
    </row>
    <row r="1059">
      <c r="A1059" t="n">
        <v>226094</v>
      </c>
      <c r="B1059" t="n">
        <v>128</v>
      </c>
      <c r="C1059" t="inlineStr">
        <is>
          <t>Love Cabaret</t>
        </is>
      </c>
      <c r="D1059" t="inlineStr">
        <is>
          <t>CECILIA TSUYACO ARAKI SILVA LTDA</t>
        </is>
      </c>
      <c r="E1059" t="inlineStr">
        <is>
          <t>389669</t>
        </is>
      </c>
      <c r="F1059" s="555" t="n">
        <v>46115</v>
      </c>
      <c r="G1059" t="n">
        <v>19476</v>
      </c>
      <c r="H1059" t="inlineStr">
        <is>
          <t>MANJERICAO KG</t>
        </is>
      </c>
      <c r="I1059" t="inlineStr">
        <is>
          <t>ALIMENTOS</t>
        </is>
      </c>
      <c r="J1059" t="n">
        <v>0.2</v>
      </c>
      <c r="K1059" t="inlineStr">
        <is>
          <t>KG</t>
        </is>
      </c>
      <c r="L1059" t="n">
        <v>13</v>
      </c>
      <c r="M1059" t="n">
        <v>65</v>
      </c>
      <c r="N1059" t="inlineStr">
        <is>
          <t>ALIMENTOS</t>
        </is>
      </c>
      <c r="O1059" t="inlineStr">
        <is>
          <t>04/2026</t>
        </is>
      </c>
    </row>
    <row r="1060">
      <c r="A1060" t="n">
        <v>226094</v>
      </c>
      <c r="B1060" t="n">
        <v>128</v>
      </c>
      <c r="C1060" t="inlineStr">
        <is>
          <t>Love Cabaret</t>
        </is>
      </c>
      <c r="D1060" t="inlineStr">
        <is>
          <t>CECILIA TSUYACO ARAKI SILVA LTDA</t>
        </is>
      </c>
      <c r="E1060" t="inlineStr">
        <is>
          <t>389669</t>
        </is>
      </c>
      <c r="F1060" s="555" t="n">
        <v>46115</v>
      </c>
      <c r="G1060" t="n">
        <v>19480</v>
      </c>
      <c r="H1060" t="inlineStr">
        <is>
          <t>HORTELA HIDROPONICA KG</t>
        </is>
      </c>
      <c r="I1060" t="inlineStr">
        <is>
          <t>ALIMENTOS</t>
        </is>
      </c>
      <c r="J1060" t="n">
        <v>0.4</v>
      </c>
      <c r="K1060" t="inlineStr">
        <is>
          <t>KG</t>
        </is>
      </c>
      <c r="L1060" t="n">
        <v>6.8</v>
      </c>
      <c r="M1060" t="n">
        <v>17</v>
      </c>
      <c r="N1060" t="inlineStr">
        <is>
          <t>ALIMENTOS</t>
        </is>
      </c>
      <c r="O1060" t="inlineStr">
        <is>
          <t>04/2026</t>
        </is>
      </c>
    </row>
    <row r="1061">
      <c r="A1061" t="n">
        <v>226094</v>
      </c>
      <c r="B1061" t="n">
        <v>128</v>
      </c>
      <c r="C1061" t="inlineStr">
        <is>
          <t>Love Cabaret</t>
        </is>
      </c>
      <c r="D1061" t="inlineStr">
        <is>
          <t>CECILIA TSUYACO ARAKI SILVA LTDA</t>
        </is>
      </c>
      <c r="E1061" t="inlineStr">
        <is>
          <t>389669</t>
        </is>
      </c>
      <c r="F1061" s="555" t="n">
        <v>46115</v>
      </c>
      <c r="G1061" t="n">
        <v>19762</v>
      </c>
      <c r="H1061" t="inlineStr">
        <is>
          <t>GRAPE FRUIT KG</t>
        </is>
      </c>
      <c r="I1061" t="inlineStr">
        <is>
          <t>ALIMENTOS</t>
        </is>
      </c>
      <c r="J1061" t="n">
        <v>10</v>
      </c>
      <c r="K1061" t="inlineStr">
        <is>
          <t>KG</t>
        </is>
      </c>
      <c r="L1061" t="n">
        <v>120</v>
      </c>
      <c r="M1061" t="n">
        <v>12</v>
      </c>
      <c r="N1061" t="inlineStr">
        <is>
          <t>ALIMENTOS</t>
        </is>
      </c>
      <c r="O1061" t="inlineStr">
        <is>
          <t>04/2026</t>
        </is>
      </c>
    </row>
    <row r="1062">
      <c r="A1062" t="n">
        <v>226094</v>
      </c>
      <c r="B1062" t="n">
        <v>128</v>
      </c>
      <c r="C1062" t="inlineStr">
        <is>
          <t>Love Cabaret</t>
        </is>
      </c>
      <c r="D1062" t="inlineStr">
        <is>
          <t>CECILIA TSUYACO ARAKI SILVA LTDA</t>
        </is>
      </c>
      <c r="E1062" t="inlineStr">
        <is>
          <t>389669</t>
        </is>
      </c>
      <c r="F1062" s="555" t="n">
        <v>46115</v>
      </c>
      <c r="G1062" t="n">
        <v>19617</v>
      </c>
      <c r="H1062" t="inlineStr">
        <is>
          <t>COENTRO KG</t>
        </is>
      </c>
      <c r="I1062" t="inlineStr">
        <is>
          <t>ALIMENTOS</t>
        </is>
      </c>
      <c r="J1062" t="n">
        <v>0.2</v>
      </c>
      <c r="K1062" t="inlineStr">
        <is>
          <t>KG</t>
        </is>
      </c>
      <c r="L1062" t="n">
        <v>3</v>
      </c>
      <c r="M1062" t="n">
        <v>15</v>
      </c>
      <c r="N1062" t="inlineStr">
        <is>
          <t>ALIMENTOS</t>
        </is>
      </c>
      <c r="O1062" t="inlineStr">
        <is>
          <t>04/2026</t>
        </is>
      </c>
    </row>
    <row r="1063">
      <c r="A1063" t="n">
        <v>226094</v>
      </c>
      <c r="B1063" t="n">
        <v>128</v>
      </c>
      <c r="C1063" t="inlineStr">
        <is>
          <t>Love Cabaret</t>
        </is>
      </c>
      <c r="D1063" t="inlineStr">
        <is>
          <t>CECILIA TSUYACO ARAKI SILVA LTDA</t>
        </is>
      </c>
      <c r="E1063" t="inlineStr">
        <is>
          <t>389669</t>
        </is>
      </c>
      <c r="F1063" s="555" t="n">
        <v>46115</v>
      </c>
      <c r="G1063" t="n">
        <v>23359</v>
      </c>
      <c r="H1063" t="inlineStr">
        <is>
          <t>LIMAO TAHITI KG</t>
        </is>
      </c>
      <c r="I1063" t="inlineStr">
        <is>
          <t>ALIMENTOS</t>
        </is>
      </c>
      <c r="J1063" t="n">
        <v>13</v>
      </c>
      <c r="K1063" t="inlineStr">
        <is>
          <t>KG</t>
        </is>
      </c>
      <c r="L1063" t="n">
        <v>29.25</v>
      </c>
      <c r="M1063" t="n">
        <v>2.25</v>
      </c>
      <c r="N1063" t="inlineStr">
        <is>
          <t>ALIMENTOS</t>
        </is>
      </c>
      <c r="O1063" t="inlineStr">
        <is>
          <t>04/2026</t>
        </is>
      </c>
    </row>
    <row r="1064">
      <c r="A1064" t="n">
        <v>226094</v>
      </c>
      <c r="B1064" t="n">
        <v>128</v>
      </c>
      <c r="C1064" t="inlineStr">
        <is>
          <t>Love Cabaret</t>
        </is>
      </c>
      <c r="D1064" t="inlineStr">
        <is>
          <t>CECILIA TSUYACO ARAKI SILVA LTDA</t>
        </is>
      </c>
      <c r="E1064" t="inlineStr">
        <is>
          <t>389669</t>
        </is>
      </c>
      <c r="F1064" s="555" t="n">
        <v>46115</v>
      </c>
      <c r="G1064" t="n">
        <v>19505</v>
      </c>
      <c r="H1064" t="inlineStr">
        <is>
          <t>ALFACE AMERICANA KG</t>
        </is>
      </c>
      <c r="I1064" t="inlineStr">
        <is>
          <t>ALIMENTOS</t>
        </is>
      </c>
      <c r="J1064" t="n">
        <v>1</v>
      </c>
      <c r="K1064" t="inlineStr">
        <is>
          <t>KG</t>
        </is>
      </c>
      <c r="L1064" t="n">
        <v>11.3</v>
      </c>
      <c r="M1064" t="n">
        <v>11.3</v>
      </c>
      <c r="N1064" t="inlineStr">
        <is>
          <t>ALIMENTOS</t>
        </is>
      </c>
      <c r="O1064" t="inlineStr">
        <is>
          <t>04/2026</t>
        </is>
      </c>
    </row>
    <row r="1065">
      <c r="A1065" t="n">
        <v>226094</v>
      </c>
      <c r="B1065" t="n">
        <v>128</v>
      </c>
      <c r="C1065" t="inlineStr">
        <is>
          <t>Love Cabaret</t>
        </is>
      </c>
      <c r="D1065" t="inlineStr">
        <is>
          <t>CECILIA TSUYACO ARAKI SILVA LTDA</t>
        </is>
      </c>
      <c r="E1065" t="inlineStr">
        <is>
          <t>389669</t>
        </is>
      </c>
      <c r="F1065" s="555" t="n">
        <v>46115</v>
      </c>
      <c r="G1065" t="n">
        <v>23096</v>
      </c>
      <c r="H1065" t="inlineStr">
        <is>
          <t>OVO BRANCO UN</t>
        </is>
      </c>
      <c r="I1065" t="inlineStr">
        <is>
          <t>ALIMENTOS</t>
        </is>
      </c>
      <c r="J1065" t="n">
        <v>30</v>
      </c>
      <c r="K1065" t="inlineStr">
        <is>
          <t>UN</t>
        </is>
      </c>
      <c r="L1065" t="n">
        <v>25.5</v>
      </c>
      <c r="M1065" t="n">
        <v>0.85</v>
      </c>
      <c r="N1065" t="inlineStr">
        <is>
          <t>ALIMENTOS</t>
        </is>
      </c>
      <c r="O1065" t="inlineStr">
        <is>
          <t>04/2026</t>
        </is>
      </c>
    </row>
    <row r="1066">
      <c r="A1066" t="n">
        <v>226094</v>
      </c>
      <c r="B1066" t="n">
        <v>128</v>
      </c>
      <c r="C1066" t="inlineStr">
        <is>
          <t>Love Cabaret</t>
        </is>
      </c>
      <c r="D1066" t="inlineStr">
        <is>
          <t>CECILIA TSUYACO ARAKI SILVA LTDA</t>
        </is>
      </c>
      <c r="E1066" t="inlineStr">
        <is>
          <t>389669</t>
        </is>
      </c>
      <c r="F1066" s="555" t="n">
        <v>46115</v>
      </c>
      <c r="G1066" t="n">
        <v>24037</v>
      </c>
      <c r="H1066" t="inlineStr">
        <is>
          <t>ALHO TRITURADO FRITO</t>
        </is>
      </c>
      <c r="I1066" t="inlineStr">
        <is>
          <t>ALIMENTOS</t>
        </is>
      </c>
      <c r="J1066" t="n">
        <v>1</v>
      </c>
      <c r="K1066" t="inlineStr">
        <is>
          <t>KG</t>
        </is>
      </c>
      <c r="L1066" t="n">
        <v>18.5</v>
      </c>
      <c r="M1066" t="n">
        <v>18.5</v>
      </c>
      <c r="N1066" t="inlineStr">
        <is>
          <t>ALIMENTOS</t>
        </is>
      </c>
      <c r="O1066" t="inlineStr">
        <is>
          <t>04/2026</t>
        </is>
      </c>
    </row>
    <row r="1067">
      <c r="A1067" t="n">
        <v>226094</v>
      </c>
      <c r="B1067" t="n">
        <v>128</v>
      </c>
      <c r="C1067" t="inlineStr">
        <is>
          <t>Love Cabaret</t>
        </is>
      </c>
      <c r="D1067" t="inlineStr">
        <is>
          <t>CECILIA TSUYACO ARAKI SILVA LTDA</t>
        </is>
      </c>
      <c r="E1067" t="inlineStr">
        <is>
          <t>389669</t>
        </is>
      </c>
      <c r="F1067" s="555" t="n">
        <v>46115</v>
      </c>
      <c r="G1067" t="n">
        <v>19572</v>
      </c>
      <c r="H1067" t="inlineStr">
        <is>
          <t>PIMENTA DEDO DE MOCA KG</t>
        </is>
      </c>
      <c r="I1067" t="inlineStr">
        <is>
          <t>ALIMENTOS</t>
        </is>
      </c>
      <c r="J1067" t="n">
        <v>0.2</v>
      </c>
      <c r="K1067" t="inlineStr">
        <is>
          <t>KG</t>
        </is>
      </c>
      <c r="L1067" t="n">
        <v>3</v>
      </c>
      <c r="M1067" t="n">
        <v>15</v>
      </c>
      <c r="N1067" t="inlineStr">
        <is>
          <t>ALIMENTOS</t>
        </is>
      </c>
      <c r="O1067" t="inlineStr">
        <is>
          <t>04/2026</t>
        </is>
      </c>
    </row>
    <row r="1068">
      <c r="A1068" t="n">
        <v>226094</v>
      </c>
      <c r="B1068" t="n">
        <v>128</v>
      </c>
      <c r="C1068" t="inlineStr">
        <is>
          <t>Love Cabaret</t>
        </is>
      </c>
      <c r="D1068" t="inlineStr">
        <is>
          <t>CECILIA TSUYACO ARAKI SILVA LTDA</t>
        </is>
      </c>
      <c r="E1068" t="inlineStr">
        <is>
          <t>389669</t>
        </is>
      </c>
      <c r="F1068" s="555" t="n">
        <v>46115</v>
      </c>
      <c r="G1068" t="n">
        <v>23113</v>
      </c>
      <c r="H1068" t="inlineStr">
        <is>
          <t>SALSA KG</t>
        </is>
      </c>
      <c r="I1068" t="inlineStr">
        <is>
          <t>ALIMENTOS</t>
        </is>
      </c>
      <c r="J1068" t="n">
        <v>0.5</v>
      </c>
      <c r="K1068" t="inlineStr">
        <is>
          <t>KG</t>
        </is>
      </c>
      <c r="L1068" t="n">
        <v>6</v>
      </c>
      <c r="M1068" t="n">
        <v>12</v>
      </c>
      <c r="N1068" t="inlineStr">
        <is>
          <t>ALIMENTOS</t>
        </is>
      </c>
      <c r="O1068" t="inlineStr">
        <is>
          <t>04/2026</t>
        </is>
      </c>
    </row>
    <row r="1069">
      <c r="A1069" t="n">
        <v>226094</v>
      </c>
      <c r="B1069" t="n">
        <v>128</v>
      </c>
      <c r="C1069" t="inlineStr">
        <is>
          <t>Love Cabaret</t>
        </is>
      </c>
      <c r="D1069" t="inlineStr">
        <is>
          <t>CECILIA TSUYACO ARAKI SILVA LTDA</t>
        </is>
      </c>
      <c r="E1069" t="inlineStr">
        <is>
          <t>389669</t>
        </is>
      </c>
      <c r="F1069" s="555" t="n">
        <v>46115</v>
      </c>
      <c r="G1069" t="n">
        <v>19647</v>
      </c>
      <c r="H1069" t="inlineStr">
        <is>
          <t>ALHO PORO KG</t>
        </is>
      </c>
      <c r="I1069" t="inlineStr">
        <is>
          <t>ALIMENTOS</t>
        </is>
      </c>
      <c r="J1069" t="n">
        <v>0.4</v>
      </c>
      <c r="K1069" t="inlineStr">
        <is>
          <t>KG</t>
        </is>
      </c>
      <c r="L1069" t="n">
        <v>6</v>
      </c>
      <c r="M1069" t="n">
        <v>15</v>
      </c>
      <c r="N1069" t="inlineStr">
        <is>
          <t>ALIMENTOS</t>
        </is>
      </c>
      <c r="O1069" t="inlineStr">
        <is>
          <t>04/2026</t>
        </is>
      </c>
    </row>
    <row r="1070">
      <c r="A1070" t="n">
        <v>226094</v>
      </c>
      <c r="B1070" t="n">
        <v>128</v>
      </c>
      <c r="C1070" t="inlineStr">
        <is>
          <t>Love Cabaret</t>
        </is>
      </c>
      <c r="D1070" t="inlineStr">
        <is>
          <t>CECILIA TSUYACO ARAKI SILVA LTDA</t>
        </is>
      </c>
      <c r="E1070" t="inlineStr">
        <is>
          <t>389669</t>
        </is>
      </c>
      <c r="F1070" s="555" t="n">
        <v>46115</v>
      </c>
      <c r="G1070" t="n">
        <v>19472</v>
      </c>
      <c r="H1070" t="inlineStr">
        <is>
          <t>RUCULA KG</t>
        </is>
      </c>
      <c r="I1070" t="inlineStr">
        <is>
          <t>ALIMENTOS</t>
        </is>
      </c>
      <c r="J1070" t="n">
        <v>1</v>
      </c>
      <c r="K1070" t="inlineStr">
        <is>
          <t>KG</t>
        </is>
      </c>
      <c r="L1070" t="n">
        <v>26</v>
      </c>
      <c r="M1070" t="n">
        <v>26</v>
      </c>
      <c r="N1070" t="inlineStr">
        <is>
          <t>ALIMENTOS</t>
        </is>
      </c>
      <c r="O1070" t="inlineStr">
        <is>
          <t>04/2026</t>
        </is>
      </c>
    </row>
    <row r="1071">
      <c r="A1071" t="n">
        <v>225892</v>
      </c>
      <c r="B1071" t="n">
        <v>128</v>
      </c>
      <c r="C1071" t="inlineStr">
        <is>
          <t>Love Cabaret</t>
        </is>
      </c>
      <c r="D1071" t="inlineStr">
        <is>
          <t>WPP COMERCIO DE CARNES LTDA</t>
        </is>
      </c>
      <c r="E1071" t="inlineStr">
        <is>
          <t>78651</t>
        </is>
      </c>
      <c r="F1071" s="555" t="n">
        <v>46127</v>
      </c>
      <c r="G1071" t="n">
        <v>24259</v>
      </c>
      <c r="H1071" t="inlineStr">
        <is>
          <t>FILE MIGNON 4/5 S/ CORDAO KG</t>
        </is>
      </c>
      <c r="I1071" t="inlineStr">
        <is>
          <t>ALIMENTOS</t>
        </is>
      </c>
      <c r="J1071" t="n">
        <v>15.7</v>
      </c>
      <c r="K1071" t="inlineStr">
        <is>
          <t>KG</t>
        </is>
      </c>
      <c r="L1071" t="n">
        <v>1219.89</v>
      </c>
      <c r="M1071" t="n">
        <v>77.7</v>
      </c>
      <c r="N1071" t="inlineStr">
        <is>
          <t>ALIMENTOS</t>
        </is>
      </c>
      <c r="O1071" t="inlineStr">
        <is>
          <t>04/2026</t>
        </is>
      </c>
    </row>
    <row r="1072">
      <c r="A1072" t="n">
        <v>225892</v>
      </c>
      <c r="B1072" t="n">
        <v>128</v>
      </c>
      <c r="C1072" t="inlineStr">
        <is>
          <t>Love Cabaret</t>
        </is>
      </c>
      <c r="D1072" t="inlineStr">
        <is>
          <t>WPP COMERCIO DE CARNES LTDA</t>
        </is>
      </c>
      <c r="E1072" t="inlineStr">
        <is>
          <t>78651</t>
        </is>
      </c>
      <c r="F1072" s="555" t="n">
        <v>46127</v>
      </c>
      <c r="G1072" t="n">
        <v>18826</v>
      </c>
      <c r="H1072" t="inlineStr">
        <is>
          <t>PEITO BOVINO MOIDO KG</t>
        </is>
      </c>
      <c r="I1072" t="inlineStr">
        <is>
          <t>ALIMENTOS</t>
        </is>
      </c>
      <c r="J1072" t="n">
        <v>10.5</v>
      </c>
      <c r="K1072" t="inlineStr">
        <is>
          <t>KG</t>
        </is>
      </c>
      <c r="L1072" t="n">
        <v>327.6</v>
      </c>
      <c r="M1072" t="n">
        <v>31.2</v>
      </c>
      <c r="N1072" t="inlineStr">
        <is>
          <t>ALIMENTOS</t>
        </is>
      </c>
      <c r="O1072" t="inlineStr">
        <is>
          <t>04/2026</t>
        </is>
      </c>
    </row>
    <row r="1073">
      <c r="A1073" t="n">
        <v>225892</v>
      </c>
      <c r="B1073" t="n">
        <v>128</v>
      </c>
      <c r="C1073" t="inlineStr">
        <is>
          <t>Love Cabaret</t>
        </is>
      </c>
      <c r="D1073" t="inlineStr">
        <is>
          <t>WPP COMERCIO DE CARNES LTDA</t>
        </is>
      </c>
      <c r="E1073" t="inlineStr">
        <is>
          <t>78651</t>
        </is>
      </c>
      <c r="F1073" s="555" t="n">
        <v>46127</v>
      </c>
      <c r="G1073" t="n">
        <v>24331</v>
      </c>
      <c r="H1073" t="inlineStr">
        <is>
          <t>LINGUICA CALABRESA KG</t>
        </is>
      </c>
      <c r="I1073" t="inlineStr">
        <is>
          <t>ALIMENTOS</t>
        </is>
      </c>
      <c r="J1073" t="n">
        <v>10</v>
      </c>
      <c r="K1073" t="inlineStr">
        <is>
          <t>KG</t>
        </is>
      </c>
      <c r="L1073" t="n">
        <v>219</v>
      </c>
      <c r="M1073" t="n">
        <v>21.9</v>
      </c>
      <c r="N1073" t="inlineStr">
        <is>
          <t>ALIMENTOS</t>
        </is>
      </c>
      <c r="O1073" t="inlineStr">
        <is>
          <t>04/2026</t>
        </is>
      </c>
    </row>
    <row r="1074">
      <c r="A1074" t="n">
        <v>225892</v>
      </c>
      <c r="B1074" t="n">
        <v>128</v>
      </c>
      <c r="C1074" t="inlineStr">
        <is>
          <t>Love Cabaret</t>
        </is>
      </c>
      <c r="D1074" t="inlineStr">
        <is>
          <t>WPP COMERCIO DE CARNES LTDA</t>
        </is>
      </c>
      <c r="E1074" t="inlineStr">
        <is>
          <t>78651</t>
        </is>
      </c>
      <c r="F1074" s="555" t="n">
        <v>46127</v>
      </c>
      <c r="G1074" t="n">
        <v>24537</v>
      </c>
      <c r="H1074" t="inlineStr">
        <is>
          <t xml:space="preserve">ALCATRA BOVINA MOIDA KG </t>
        </is>
      </c>
      <c r="I1074" t="inlineStr">
        <is>
          <t>ALIMENTOS</t>
        </is>
      </c>
      <c r="J1074" t="n">
        <v>3.5</v>
      </c>
      <c r="K1074" t="inlineStr">
        <is>
          <t>KG</t>
        </is>
      </c>
      <c r="L1074" t="n">
        <v>157.15</v>
      </c>
      <c r="M1074" t="n">
        <v>44.9</v>
      </c>
      <c r="N1074" t="inlineStr">
        <is>
          <t>ALIMENTOS</t>
        </is>
      </c>
      <c r="O1074" t="inlineStr">
        <is>
          <t>04/2026</t>
        </is>
      </c>
    </row>
    <row r="1075">
      <c r="A1075" t="n">
        <v>225892</v>
      </c>
      <c r="B1075" t="n">
        <v>128</v>
      </c>
      <c r="C1075" t="inlineStr">
        <is>
          <t>Love Cabaret</t>
        </is>
      </c>
      <c r="D1075" t="inlineStr">
        <is>
          <t>WPP COMERCIO DE CARNES LTDA</t>
        </is>
      </c>
      <c r="E1075" t="inlineStr">
        <is>
          <t>78651</t>
        </is>
      </c>
      <c r="F1075" s="555" t="n">
        <v>46127</v>
      </c>
      <c r="G1075" t="n">
        <v>20501</v>
      </c>
      <c r="H1075" t="inlineStr">
        <is>
          <t>LINGUICA TOSCANA AURORA KG</t>
        </is>
      </c>
      <c r="I1075" t="inlineStr">
        <is>
          <t>ALIMENTOS</t>
        </is>
      </c>
      <c r="J1075" t="n">
        <v>15</v>
      </c>
      <c r="K1075" t="inlineStr">
        <is>
          <t>KG</t>
        </is>
      </c>
      <c r="L1075" t="n">
        <v>328.5</v>
      </c>
      <c r="M1075" t="n">
        <v>21.9</v>
      </c>
      <c r="N1075" t="inlineStr">
        <is>
          <t>ALIMENTOS</t>
        </is>
      </c>
      <c r="O1075" t="inlineStr">
        <is>
          <t>04/2026</t>
        </is>
      </c>
    </row>
    <row r="1076">
      <c r="A1076" t="n">
        <v>225891</v>
      </c>
      <c r="B1076" t="n">
        <v>128</v>
      </c>
      <c r="C1076" t="inlineStr">
        <is>
          <t>Love Cabaret</t>
        </is>
      </c>
      <c r="D1076" t="inlineStr">
        <is>
          <t>WPP COMERCIO DE CARNES LTDA</t>
        </is>
      </c>
      <c r="E1076" t="inlineStr">
        <is>
          <t>78651</t>
        </is>
      </c>
      <c r="F1076" s="555" t="n">
        <v>46127</v>
      </c>
      <c r="G1076" t="n">
        <v>24259</v>
      </c>
      <c r="H1076" t="inlineStr">
        <is>
          <t>FILE MIGNON 4/5 S/ CORDAO KG</t>
        </is>
      </c>
      <c r="I1076" t="inlineStr">
        <is>
          <t>ALIMENTOS</t>
        </is>
      </c>
      <c r="J1076" t="n">
        <v>15.7</v>
      </c>
      <c r="K1076" t="inlineStr">
        <is>
          <t>KG</t>
        </is>
      </c>
      <c r="L1076" t="n">
        <v>1219.89</v>
      </c>
      <c r="M1076" t="n">
        <v>77.7</v>
      </c>
      <c r="N1076" t="inlineStr">
        <is>
          <t>ALIMENTOS</t>
        </is>
      </c>
      <c r="O1076" t="inlineStr">
        <is>
          <t>04/2026</t>
        </is>
      </c>
    </row>
    <row r="1077">
      <c r="A1077" t="n">
        <v>225891</v>
      </c>
      <c r="B1077" t="n">
        <v>128</v>
      </c>
      <c r="C1077" t="inlineStr">
        <is>
          <t>Love Cabaret</t>
        </is>
      </c>
      <c r="D1077" t="inlineStr">
        <is>
          <t>WPP COMERCIO DE CARNES LTDA</t>
        </is>
      </c>
      <c r="E1077" t="inlineStr">
        <is>
          <t>78651</t>
        </is>
      </c>
      <c r="F1077" s="555" t="n">
        <v>46127</v>
      </c>
      <c r="G1077" t="n">
        <v>18826</v>
      </c>
      <c r="H1077" t="inlineStr">
        <is>
          <t>PEITO BOVINO MOIDO KG</t>
        </is>
      </c>
      <c r="I1077" t="inlineStr">
        <is>
          <t>ALIMENTOS</t>
        </is>
      </c>
      <c r="J1077" t="n">
        <v>10.5</v>
      </c>
      <c r="K1077" t="inlineStr">
        <is>
          <t>KG</t>
        </is>
      </c>
      <c r="L1077" t="n">
        <v>327.6</v>
      </c>
      <c r="M1077" t="n">
        <v>31.2</v>
      </c>
      <c r="N1077" t="inlineStr">
        <is>
          <t>ALIMENTOS</t>
        </is>
      </c>
      <c r="O1077" t="inlineStr">
        <is>
          <t>04/2026</t>
        </is>
      </c>
    </row>
    <row r="1078">
      <c r="A1078" t="n">
        <v>225891</v>
      </c>
      <c r="B1078" t="n">
        <v>128</v>
      </c>
      <c r="C1078" t="inlineStr">
        <is>
          <t>Love Cabaret</t>
        </is>
      </c>
      <c r="D1078" t="inlineStr">
        <is>
          <t>WPP COMERCIO DE CARNES LTDA</t>
        </is>
      </c>
      <c r="E1078" t="inlineStr">
        <is>
          <t>78651</t>
        </is>
      </c>
      <c r="F1078" s="555" t="n">
        <v>46127</v>
      </c>
      <c r="G1078" t="n">
        <v>24331</v>
      </c>
      <c r="H1078" t="inlineStr">
        <is>
          <t>LINGUICA CALABRESA KG</t>
        </is>
      </c>
      <c r="I1078" t="inlineStr">
        <is>
          <t>ALIMENTOS</t>
        </is>
      </c>
      <c r="J1078" t="n">
        <v>10</v>
      </c>
      <c r="K1078" t="inlineStr">
        <is>
          <t>KG</t>
        </is>
      </c>
      <c r="L1078" t="n">
        <v>219</v>
      </c>
      <c r="M1078" t="n">
        <v>21.9</v>
      </c>
      <c r="N1078" t="inlineStr">
        <is>
          <t>ALIMENTOS</t>
        </is>
      </c>
      <c r="O1078" t="inlineStr">
        <is>
          <t>04/2026</t>
        </is>
      </c>
    </row>
    <row r="1079">
      <c r="A1079" t="n">
        <v>225891</v>
      </c>
      <c r="B1079" t="n">
        <v>128</v>
      </c>
      <c r="C1079" t="inlineStr">
        <is>
          <t>Love Cabaret</t>
        </is>
      </c>
      <c r="D1079" t="inlineStr">
        <is>
          <t>WPP COMERCIO DE CARNES LTDA</t>
        </is>
      </c>
      <c r="E1079" t="inlineStr">
        <is>
          <t>78651</t>
        </is>
      </c>
      <c r="F1079" s="555" t="n">
        <v>46127</v>
      </c>
      <c r="G1079" t="n">
        <v>24537</v>
      </c>
      <c r="H1079" t="inlineStr">
        <is>
          <t xml:space="preserve">ALCATRA BOVINA MOIDA KG </t>
        </is>
      </c>
      <c r="I1079" t="inlineStr">
        <is>
          <t>ALIMENTOS</t>
        </is>
      </c>
      <c r="J1079" t="n">
        <v>3.5</v>
      </c>
      <c r="K1079" t="inlineStr">
        <is>
          <t>KG</t>
        </is>
      </c>
      <c r="L1079" t="n">
        <v>157.15</v>
      </c>
      <c r="M1079" t="n">
        <v>44.9</v>
      </c>
      <c r="N1079" t="inlineStr">
        <is>
          <t>ALIMENTOS</t>
        </is>
      </c>
      <c r="O1079" t="inlineStr">
        <is>
          <t>04/2026</t>
        </is>
      </c>
    </row>
    <row r="1080">
      <c r="A1080" t="n">
        <v>225891</v>
      </c>
      <c r="B1080" t="n">
        <v>128</v>
      </c>
      <c r="C1080" t="inlineStr">
        <is>
          <t>Love Cabaret</t>
        </is>
      </c>
      <c r="D1080" t="inlineStr">
        <is>
          <t>WPP COMERCIO DE CARNES LTDA</t>
        </is>
      </c>
      <c r="E1080" t="inlineStr">
        <is>
          <t>78651</t>
        </is>
      </c>
      <c r="F1080" s="555" t="n">
        <v>46127</v>
      </c>
      <c r="G1080" t="n">
        <v>20501</v>
      </c>
      <c r="H1080" t="inlineStr">
        <is>
          <t>LINGUICA TOSCANA AURORA KG</t>
        </is>
      </c>
      <c r="I1080" t="inlineStr">
        <is>
          <t>ALIMENTOS</t>
        </is>
      </c>
      <c r="J1080" t="n">
        <v>15</v>
      </c>
      <c r="K1080" t="inlineStr">
        <is>
          <t>KG</t>
        </is>
      </c>
      <c r="L1080" t="n">
        <v>328.5</v>
      </c>
      <c r="M1080" t="n">
        <v>21.9</v>
      </c>
      <c r="N1080" t="inlineStr">
        <is>
          <t>ALIMENTOS</t>
        </is>
      </c>
      <c r="O1080" t="inlineStr">
        <is>
          <t>04/2026</t>
        </is>
      </c>
    </row>
    <row r="1081">
      <c r="A1081" t="n">
        <v>225873</v>
      </c>
      <c r="B1081" t="n">
        <v>128</v>
      </c>
      <c r="C1081" t="inlineStr">
        <is>
          <t>Love Cabaret</t>
        </is>
      </c>
      <c r="D1081" t="inlineStr">
        <is>
          <t>DO CHEF DISTRIBUIDORA DE ALIMENTOS LTDA</t>
        </is>
      </c>
      <c r="E1081" t="inlineStr">
        <is>
          <t>1073</t>
        </is>
      </c>
      <c r="F1081" s="555" t="n">
        <v>46129</v>
      </c>
      <c r="G1081" t="n">
        <v>19575</v>
      </c>
      <c r="H1081" t="inlineStr">
        <is>
          <t>PIMENTA DE CHEIRO VERDE KG</t>
        </is>
      </c>
      <c r="I1081" t="inlineStr">
        <is>
          <t>ALIMENTOS</t>
        </is>
      </c>
      <c r="J1081" t="n">
        <v>1</v>
      </c>
      <c r="K1081" t="inlineStr">
        <is>
          <t>KG</t>
        </is>
      </c>
      <c r="L1081" t="n">
        <v>58.5</v>
      </c>
      <c r="M1081" t="n">
        <v>58.5</v>
      </c>
      <c r="N1081" t="inlineStr">
        <is>
          <t>ALIMENTOS</t>
        </is>
      </c>
      <c r="O1081" t="inlineStr">
        <is>
          <t>04/2026</t>
        </is>
      </c>
    </row>
    <row r="1082">
      <c r="A1082" t="n">
        <v>225873</v>
      </c>
      <c r="B1082" t="n">
        <v>128</v>
      </c>
      <c r="C1082" t="inlineStr">
        <is>
          <t>Love Cabaret</t>
        </is>
      </c>
      <c r="D1082" t="inlineStr">
        <is>
          <t>DO CHEF DISTRIBUIDORA DE ALIMENTOS LTDA</t>
        </is>
      </c>
      <c r="E1082" t="inlineStr">
        <is>
          <t>1073</t>
        </is>
      </c>
      <c r="F1082" s="555" t="n">
        <v>46129</v>
      </c>
      <c r="G1082" t="n">
        <v>19476</v>
      </c>
      <c r="H1082" t="inlineStr">
        <is>
          <t>MANJERICAO KG</t>
        </is>
      </c>
      <c r="I1082" t="inlineStr">
        <is>
          <t>ALIMENTOS</t>
        </is>
      </c>
      <c r="J1082" t="n">
        <v>0.3</v>
      </c>
      <c r="K1082" t="inlineStr">
        <is>
          <t>KG</t>
        </is>
      </c>
      <c r="L1082" t="n">
        <v>23.4</v>
      </c>
      <c r="M1082" t="n">
        <v>78</v>
      </c>
      <c r="N1082" t="inlineStr">
        <is>
          <t>ALIMENTOS</t>
        </is>
      </c>
      <c r="O1082" t="inlineStr">
        <is>
          <t>04/2026</t>
        </is>
      </c>
    </row>
    <row r="1083">
      <c r="A1083" t="n">
        <v>225873</v>
      </c>
      <c r="B1083" t="n">
        <v>128</v>
      </c>
      <c r="C1083" t="inlineStr">
        <is>
          <t>Love Cabaret</t>
        </is>
      </c>
      <c r="D1083" t="inlineStr">
        <is>
          <t>DO CHEF DISTRIBUIDORA DE ALIMENTOS LTDA</t>
        </is>
      </c>
      <c r="E1083" t="inlineStr">
        <is>
          <t>1073</t>
        </is>
      </c>
      <c r="F1083" s="555" t="n">
        <v>46129</v>
      </c>
      <c r="G1083" t="n">
        <v>19567</v>
      </c>
      <c r="H1083" t="inlineStr">
        <is>
          <t>PIMENTA JAMAICA EM GRAO KG</t>
        </is>
      </c>
      <c r="I1083" t="inlineStr">
        <is>
          <t>ALIMENTOS</t>
        </is>
      </c>
      <c r="J1083" t="n">
        <v>1</v>
      </c>
      <c r="K1083" t="inlineStr">
        <is>
          <t>KG</t>
        </is>
      </c>
      <c r="L1083" t="n">
        <v>190</v>
      </c>
      <c r="M1083" t="n">
        <v>190</v>
      </c>
      <c r="N1083" t="inlineStr">
        <is>
          <t>ALIMENTOS</t>
        </is>
      </c>
      <c r="O1083" t="inlineStr">
        <is>
          <t>04/2026</t>
        </is>
      </c>
    </row>
    <row r="1084">
      <c r="A1084" t="n">
        <v>225872</v>
      </c>
      <c r="B1084" t="n">
        <v>128</v>
      </c>
      <c r="C1084" t="inlineStr">
        <is>
          <t>Love Cabaret</t>
        </is>
      </c>
      <c r="D1084" t="inlineStr">
        <is>
          <t xml:space="preserve">MS FRANGOS LTDA </t>
        </is>
      </c>
      <c r="E1084" t="inlineStr">
        <is>
          <t>6301</t>
        </is>
      </c>
      <c r="F1084" s="555" t="n">
        <v>46128</v>
      </c>
      <c r="G1084" t="n">
        <v>18812</v>
      </c>
      <c r="H1084" t="inlineStr">
        <is>
          <t>LINGUA BOVINA KG</t>
        </is>
      </c>
      <c r="I1084" t="inlineStr">
        <is>
          <t>ALIMENTOS</t>
        </is>
      </c>
      <c r="J1084" t="n">
        <v>5.99</v>
      </c>
      <c r="K1084" t="inlineStr">
        <is>
          <t>KG</t>
        </is>
      </c>
      <c r="L1084" t="n">
        <v>131.18</v>
      </c>
      <c r="M1084" t="n">
        <v>21.899833</v>
      </c>
      <c r="N1084" t="inlineStr">
        <is>
          <t xml:space="preserve"> ALIMENTOS</t>
        </is>
      </c>
      <c r="O1084" t="inlineStr">
        <is>
          <t>04/2026</t>
        </is>
      </c>
    </row>
    <row r="1085">
      <c r="A1085" t="n">
        <v>225871</v>
      </c>
      <c r="B1085" t="n">
        <v>128</v>
      </c>
      <c r="C1085" t="inlineStr">
        <is>
          <t>Love Cabaret</t>
        </is>
      </c>
      <c r="D1085" t="inlineStr">
        <is>
          <t>PSSS LTDA</t>
        </is>
      </c>
      <c r="E1085" t="inlineStr">
        <is>
          <t>3535</t>
        </is>
      </c>
      <c r="F1085" s="555" t="n">
        <v>46127</v>
      </c>
      <c r="G1085" t="n">
        <v>17437</v>
      </c>
      <c r="H1085" t="inlineStr">
        <is>
          <t>SACO ALVEJADO BRANCO 45X65 UN</t>
        </is>
      </c>
      <c r="I1085" t="inlineStr">
        <is>
          <t>DESCARTAVEIS/HIGIENE E LIMPEZA</t>
        </is>
      </c>
      <c r="J1085" t="n">
        <v>40</v>
      </c>
      <c r="K1085" t="inlineStr">
        <is>
          <t>UN</t>
        </is>
      </c>
      <c r="L1085" t="n">
        <v>92</v>
      </c>
      <c r="M1085" t="n">
        <v>2.3</v>
      </c>
      <c r="N1085" t="inlineStr">
        <is>
          <t>DESCARTAVEIS</t>
        </is>
      </c>
      <c r="O1085" t="inlineStr">
        <is>
          <t>04/2026</t>
        </is>
      </c>
    </row>
    <row r="1086">
      <c r="A1086" t="n">
        <v>225871</v>
      </c>
      <c r="B1086" t="n">
        <v>128</v>
      </c>
      <c r="C1086" t="inlineStr">
        <is>
          <t>Love Cabaret</t>
        </is>
      </c>
      <c r="D1086" t="inlineStr">
        <is>
          <t>PSSS LTDA</t>
        </is>
      </c>
      <c r="E1086" t="inlineStr">
        <is>
          <t>3535</t>
        </is>
      </c>
      <c r="F1086" s="555" t="n">
        <v>46127</v>
      </c>
      <c r="G1086" t="n">
        <v>24505</v>
      </c>
      <c r="H1086" t="inlineStr">
        <is>
          <t>PAPEL TOALHA SNOB 1X2 UN</t>
        </is>
      </c>
      <c r="I1086" t="inlineStr">
        <is>
          <t>DESCARTAVEIS/HIGIENE E LIMPEZA</t>
        </is>
      </c>
      <c r="J1086" t="n">
        <v>2</v>
      </c>
      <c r="K1086" t="inlineStr">
        <is>
          <t>PC</t>
        </is>
      </c>
      <c r="L1086" t="n">
        <v>9.960000000000001</v>
      </c>
      <c r="M1086" t="n">
        <v>4.98</v>
      </c>
      <c r="N1086" t="inlineStr">
        <is>
          <t>DESCARTAVEIS</t>
        </is>
      </c>
      <c r="O1086" t="inlineStr">
        <is>
          <t>04/2026</t>
        </is>
      </c>
    </row>
    <row r="1087">
      <c r="A1087" t="n">
        <v>225871</v>
      </c>
      <c r="B1087" t="n">
        <v>128</v>
      </c>
      <c r="C1087" t="inlineStr">
        <is>
          <t>Love Cabaret</t>
        </is>
      </c>
      <c r="D1087" t="inlineStr">
        <is>
          <t>PSSS LTDA</t>
        </is>
      </c>
      <c r="E1087" t="inlineStr">
        <is>
          <t>3535</t>
        </is>
      </c>
      <c r="F1087" s="555" t="n">
        <v>46127</v>
      </c>
      <c r="G1087" t="n">
        <v>28603</v>
      </c>
      <c r="H1087" t="inlineStr">
        <is>
          <t>PAPEL TOALHA INTERF. FOLHA DUPLA NOBRE C/2000FLS UN</t>
        </is>
      </c>
      <c r="I1087" t="inlineStr">
        <is>
          <t>DESCARTAVEIS/HIGIENE E LIMPEZA</t>
        </is>
      </c>
      <c r="J1087" t="n">
        <v>2</v>
      </c>
      <c r="K1087" t="inlineStr">
        <is>
          <t>CX</t>
        </is>
      </c>
      <c r="L1087" t="n">
        <v>97.16</v>
      </c>
      <c r="M1087" t="n">
        <v>48.58</v>
      </c>
      <c r="N1087" t="inlineStr">
        <is>
          <t>DESCARTAVEIS</t>
        </is>
      </c>
      <c r="O1087" t="inlineStr">
        <is>
          <t>04/2026</t>
        </is>
      </c>
    </row>
    <row r="1088">
      <c r="A1088" t="n">
        <v>225871</v>
      </c>
      <c r="B1088" t="n">
        <v>128</v>
      </c>
      <c r="C1088" t="inlineStr">
        <is>
          <t>Love Cabaret</t>
        </is>
      </c>
      <c r="D1088" t="inlineStr">
        <is>
          <t>PSSS LTDA</t>
        </is>
      </c>
      <c r="E1088" t="inlineStr">
        <is>
          <t>3535</t>
        </is>
      </c>
      <c r="F1088" s="555" t="n">
        <v>46127</v>
      </c>
      <c r="G1088" t="n">
        <v>17162</v>
      </c>
      <c r="H1088" t="inlineStr">
        <is>
          <t>PANO MULTIUSO 28X240 C/600PANOS UM</t>
        </is>
      </c>
      <c r="I1088" t="inlineStr">
        <is>
          <t>DESCARTAVEIS/HIGIENE E LIMPEZA</t>
        </is>
      </c>
      <c r="J1088" t="n">
        <v>2</v>
      </c>
      <c r="K1088" t="inlineStr">
        <is>
          <t>UN</t>
        </is>
      </c>
      <c r="L1088" t="n">
        <v>117.8</v>
      </c>
      <c r="M1088" t="n">
        <v>58.9</v>
      </c>
      <c r="N1088" t="inlineStr">
        <is>
          <t>DESCARTAVEIS</t>
        </is>
      </c>
      <c r="O1088" t="inlineStr">
        <is>
          <t>04/2026</t>
        </is>
      </c>
    </row>
    <row r="1089">
      <c r="A1089" t="n">
        <v>225871</v>
      </c>
      <c r="B1089" t="n">
        <v>128</v>
      </c>
      <c r="C1089" t="inlineStr">
        <is>
          <t>Love Cabaret</t>
        </is>
      </c>
      <c r="D1089" t="inlineStr">
        <is>
          <t>PSSS LTDA</t>
        </is>
      </c>
      <c r="E1089" t="inlineStr">
        <is>
          <t>3535</t>
        </is>
      </c>
      <c r="F1089" s="555" t="n">
        <v>46127</v>
      </c>
      <c r="G1089" t="n">
        <v>28880</v>
      </c>
      <c r="H1089" t="inlineStr">
        <is>
          <t>PAPEL TOALHA INTERFOLHA NOBRE PAPER FOLHA DUPLA  2000 FOLHAS</t>
        </is>
      </c>
      <c r="J1089" t="n">
        <v>3</v>
      </c>
      <c r="K1089" t="inlineStr">
        <is>
          <t>CX</t>
        </is>
      </c>
      <c r="L1089" t="n">
        <v>255</v>
      </c>
      <c r="M1089" t="n">
        <v>85</v>
      </c>
      <c r="N1089" t="inlineStr">
        <is>
          <t>DESCARTAVEIS</t>
        </is>
      </c>
      <c r="O1089" t="inlineStr">
        <is>
          <t>04/2026</t>
        </is>
      </c>
    </row>
    <row r="1090">
      <c r="A1090" t="n">
        <v>225870</v>
      </c>
      <c r="B1090" t="n">
        <v>128</v>
      </c>
      <c r="C1090" t="inlineStr">
        <is>
          <t>Love Cabaret</t>
        </is>
      </c>
      <c r="D1090" t="inlineStr">
        <is>
          <t>PSSS LTDA</t>
        </is>
      </c>
      <c r="E1090" t="inlineStr">
        <is>
          <t>3543</t>
        </is>
      </c>
      <c r="F1090" s="555" t="n">
        <v>46128</v>
      </c>
      <c r="G1090" t="n">
        <v>27843</v>
      </c>
      <c r="H1090" t="inlineStr">
        <is>
          <t>ESPETO DE BAMBU APERITIVO NÓ 9CM C/50 UN</t>
        </is>
      </c>
      <c r="I1090" t="inlineStr">
        <is>
          <t>DESPESAS OPERACIONAIS</t>
        </is>
      </c>
      <c r="J1090" t="n">
        <v>10</v>
      </c>
      <c r="K1090" t="inlineStr">
        <is>
          <t>PC</t>
        </is>
      </c>
      <c r="L1090" t="n">
        <v>82.40000000000001</v>
      </c>
      <c r="M1090" t="n">
        <v>8.24</v>
      </c>
      <c r="N1090" t="inlineStr">
        <is>
          <t>DESCARTAVEIS</t>
        </is>
      </c>
      <c r="O1090" t="inlineStr">
        <is>
          <t>04/2026</t>
        </is>
      </c>
    </row>
    <row r="1091">
      <c r="A1091" t="n">
        <v>225869</v>
      </c>
      <c r="B1091" t="n">
        <v>128</v>
      </c>
      <c r="C1091" t="inlineStr">
        <is>
          <t>Love Cabaret</t>
        </is>
      </c>
      <c r="D1091" t="inlineStr">
        <is>
          <t>KING COMERCIO E IMPORTACAO DE BEBIDAS LTDA</t>
        </is>
      </c>
      <c r="E1091" t="inlineStr">
        <is>
          <t>126608</t>
        </is>
      </c>
      <c r="F1091" s="555" t="n">
        <v>46127</v>
      </c>
      <c r="G1091" t="n">
        <v>18242</v>
      </c>
      <c r="H1091" t="inlineStr">
        <is>
          <t>TEQUILA DON JULIO BLANCO 750ML</t>
        </is>
      </c>
      <c r="I1091" t="inlineStr">
        <is>
          <t>BEBIDAS</t>
        </is>
      </c>
      <c r="J1091" t="n">
        <v>25</v>
      </c>
      <c r="K1091" t="inlineStr">
        <is>
          <t>GR</t>
        </is>
      </c>
      <c r="L1091" t="n">
        <v>5155.25</v>
      </c>
      <c r="M1091" t="n">
        <v>206.21</v>
      </c>
      <c r="N1091" t="inlineStr">
        <is>
          <t>BEBIDAS</t>
        </is>
      </c>
      <c r="O1091" t="inlineStr">
        <is>
          <t>04/2026</t>
        </is>
      </c>
    </row>
    <row r="1092">
      <c r="A1092" t="n">
        <v>225869</v>
      </c>
      <c r="B1092" t="n">
        <v>128</v>
      </c>
      <c r="C1092" t="inlineStr">
        <is>
          <t>Love Cabaret</t>
        </is>
      </c>
      <c r="D1092" t="inlineStr">
        <is>
          <t>KING COMERCIO E IMPORTACAO DE BEBIDAS LTDA</t>
        </is>
      </c>
      <c r="E1092" t="inlineStr">
        <is>
          <t>126608</t>
        </is>
      </c>
      <c r="F1092" s="555" t="n">
        <v>46127</v>
      </c>
      <c r="G1092" t="n">
        <v>18179</v>
      </c>
      <c r="H1092" t="inlineStr">
        <is>
          <t>VODKA KETEL ONE 1L</t>
        </is>
      </c>
      <c r="I1092" t="inlineStr">
        <is>
          <t>BEBIDAS</t>
        </is>
      </c>
      <c r="J1092" t="n">
        <v>12</v>
      </c>
      <c r="K1092" t="inlineStr">
        <is>
          <t>GR</t>
        </is>
      </c>
      <c r="L1092" t="n">
        <v>1359.6</v>
      </c>
      <c r="M1092" t="n">
        <v>113.3</v>
      </c>
      <c r="N1092" t="inlineStr">
        <is>
          <t>BEBIDAS</t>
        </is>
      </c>
      <c r="O1092" t="inlineStr">
        <is>
          <t>04/2026</t>
        </is>
      </c>
    </row>
    <row r="1093">
      <c r="A1093" t="n">
        <v>225869</v>
      </c>
      <c r="B1093" t="n">
        <v>128</v>
      </c>
      <c r="C1093" t="inlineStr">
        <is>
          <t>Love Cabaret</t>
        </is>
      </c>
      <c r="D1093" t="inlineStr">
        <is>
          <t>KING COMERCIO E IMPORTACAO DE BEBIDAS LTDA</t>
        </is>
      </c>
      <c r="E1093" t="inlineStr">
        <is>
          <t>126608</t>
        </is>
      </c>
      <c r="F1093" s="555" t="n">
        <v>46127</v>
      </c>
      <c r="G1093" t="n">
        <v>18119</v>
      </c>
      <c r="H1093" t="inlineStr">
        <is>
          <t>WHISKY JOHNNIE WALKER BLACK LABEL 1L</t>
        </is>
      </c>
      <c r="I1093" t="inlineStr">
        <is>
          <t>BEBIDAS</t>
        </is>
      </c>
      <c r="J1093" t="n">
        <v>12</v>
      </c>
      <c r="K1093" t="inlineStr">
        <is>
          <t>GR</t>
        </is>
      </c>
      <c r="L1093" t="n">
        <v>1945.92</v>
      </c>
      <c r="M1093" t="n">
        <v>162.16</v>
      </c>
      <c r="N1093" t="inlineStr">
        <is>
          <t>BEBIDAS</t>
        </is>
      </c>
      <c r="O1093" t="inlineStr">
        <is>
          <t>04/2026</t>
        </is>
      </c>
    </row>
    <row r="1094">
      <c r="A1094" t="n">
        <v>225868</v>
      </c>
      <c r="B1094" t="n">
        <v>128</v>
      </c>
      <c r="C1094" t="inlineStr">
        <is>
          <t>Love Cabaret</t>
        </is>
      </c>
      <c r="D1094" t="inlineStr">
        <is>
          <t>ZAHIL IMPORTADORA LTDA</t>
        </is>
      </c>
      <c r="E1094" t="inlineStr">
        <is>
          <t>268239</t>
        </is>
      </c>
      <c r="F1094" s="555" t="n">
        <v>46127</v>
      </c>
      <c r="G1094" t="n">
        <v>17594</v>
      </c>
      <c r="H1094" t="inlineStr">
        <is>
          <t>VINHO TINTO LE JAJA DE JAU DE SYRAH 750ML FRANCA</t>
        </is>
      </c>
      <c r="I1094" t="inlineStr">
        <is>
          <t>BEBIDAS</t>
        </is>
      </c>
      <c r="J1094" t="n">
        <v>9</v>
      </c>
      <c r="K1094" t="inlineStr">
        <is>
          <t>GR</t>
        </is>
      </c>
      <c r="L1094" t="n">
        <v>608.4</v>
      </c>
      <c r="M1094" t="n">
        <v>67.59999999999999</v>
      </c>
      <c r="N1094" t="inlineStr">
        <is>
          <t>BEBIDAS</t>
        </is>
      </c>
      <c r="O1094" t="inlineStr">
        <is>
          <t>04/2026</t>
        </is>
      </c>
    </row>
    <row r="1095">
      <c r="A1095" t="n">
        <v>225868</v>
      </c>
      <c r="B1095" t="n">
        <v>128</v>
      </c>
      <c r="C1095" t="inlineStr">
        <is>
          <t>Love Cabaret</t>
        </is>
      </c>
      <c r="D1095" t="inlineStr">
        <is>
          <t>ZAHIL IMPORTADORA LTDA</t>
        </is>
      </c>
      <c r="E1095" t="inlineStr">
        <is>
          <t>268239</t>
        </is>
      </c>
      <c r="F1095" s="555" t="n">
        <v>46127</v>
      </c>
      <c r="G1095" t="n">
        <v>25683</v>
      </c>
      <c r="H1095" t="inlineStr">
        <is>
          <t>TRINCA BOLOTAS TINTO 750ML</t>
        </is>
      </c>
      <c r="I1095" t="inlineStr">
        <is>
          <t>BEBIDAS</t>
        </is>
      </c>
      <c r="J1095" t="n">
        <v>6</v>
      </c>
      <c r="K1095" t="inlineStr">
        <is>
          <t>GR</t>
        </is>
      </c>
      <c r="L1095" t="n">
        <v>635.7</v>
      </c>
      <c r="M1095" t="n">
        <v>105.95</v>
      </c>
      <c r="N1095" t="inlineStr">
        <is>
          <t>BEBIDAS</t>
        </is>
      </c>
      <c r="O1095" t="inlineStr">
        <is>
          <t>04/2026</t>
        </is>
      </c>
    </row>
    <row r="1096">
      <c r="A1096" t="n">
        <v>225868</v>
      </c>
      <c r="B1096" t="n">
        <v>128</v>
      </c>
      <c r="C1096" t="inlineStr">
        <is>
          <t>Love Cabaret</t>
        </is>
      </c>
      <c r="D1096" t="inlineStr">
        <is>
          <t>ZAHIL IMPORTADORA LTDA</t>
        </is>
      </c>
      <c r="E1096" t="inlineStr">
        <is>
          <t>268239</t>
        </is>
      </c>
      <c r="F1096" s="555" t="n">
        <v>46127</v>
      </c>
      <c r="G1096" t="n">
        <v>17661</v>
      </c>
      <c r="H1096" t="inlineStr">
        <is>
          <t>VINHO TINTO LES FRUITS SAUVAGES PINOT NOIR 750ML</t>
        </is>
      </c>
      <c r="I1096" t="inlineStr">
        <is>
          <t>BEBIDAS</t>
        </is>
      </c>
      <c r="J1096" t="n">
        <v>12</v>
      </c>
      <c r="K1096" t="inlineStr">
        <is>
          <t>GR</t>
        </is>
      </c>
      <c r="L1096" t="n">
        <v>1513.2</v>
      </c>
      <c r="M1096" t="n">
        <v>126.1</v>
      </c>
      <c r="N1096" t="inlineStr">
        <is>
          <t>BEBIDAS</t>
        </is>
      </c>
      <c r="O1096" t="inlineStr">
        <is>
          <t>04/2026</t>
        </is>
      </c>
    </row>
    <row r="1097">
      <c r="A1097" t="n">
        <v>225867</v>
      </c>
      <c r="B1097" t="n">
        <v>128</v>
      </c>
      <c r="C1097" t="inlineStr">
        <is>
          <t>Love Cabaret</t>
        </is>
      </c>
      <c r="D1097" t="inlineStr">
        <is>
          <t xml:space="preserve">COMERCIAL IMPORTADORA E EXPORTADORA METAPUNTO LTDA </t>
        </is>
      </c>
      <c r="E1097" t="inlineStr">
        <is>
          <t>44099</t>
        </is>
      </c>
      <c r="F1097" s="555" t="n">
        <v>46128</v>
      </c>
      <c r="G1097" t="n">
        <v>26187</v>
      </c>
      <c r="H1097" t="inlineStr">
        <is>
          <t>CHOCOLATE BRANCO EM GOTAS SICAO</t>
        </is>
      </c>
      <c r="I1097" t="inlineStr">
        <is>
          <t>ALIMENTOS</t>
        </is>
      </c>
      <c r="J1097" t="n">
        <v>2</v>
      </c>
      <c r="K1097" t="inlineStr">
        <is>
          <t>PC</t>
        </is>
      </c>
      <c r="L1097" t="n">
        <v>223</v>
      </c>
      <c r="M1097" t="n">
        <v>111.5</v>
      </c>
      <c r="N1097" t="inlineStr">
        <is>
          <t>ALIMENTOS</t>
        </is>
      </c>
      <c r="O1097" t="inlineStr">
        <is>
          <t>04/2026</t>
        </is>
      </c>
    </row>
    <row r="1098">
      <c r="A1098" t="n">
        <v>225866</v>
      </c>
      <c r="B1098" t="n">
        <v>128</v>
      </c>
      <c r="C1098" t="inlineStr">
        <is>
          <t>Love Cabaret</t>
        </is>
      </c>
      <c r="D1098" t="inlineStr">
        <is>
          <t>J.K. COMERCIO DE GENEROS ALIMENICIOS LTDA</t>
        </is>
      </c>
      <c r="E1098" t="inlineStr">
        <is>
          <t>13889</t>
        </is>
      </c>
      <c r="F1098" s="555" t="n">
        <v>46128</v>
      </c>
      <c r="G1098" t="n">
        <v>18509</v>
      </c>
      <c r="H1098" t="inlineStr">
        <is>
          <t>BITTER ANGOSTURA COCOA 100ML</t>
        </is>
      </c>
      <c r="I1098" t="inlineStr">
        <is>
          <t>BEBIDAS</t>
        </is>
      </c>
      <c r="J1098" t="n">
        <v>2</v>
      </c>
      <c r="K1098" t="inlineStr">
        <is>
          <t>GR</t>
        </is>
      </c>
      <c r="L1098" t="n">
        <v>260</v>
      </c>
      <c r="M1098" t="n">
        <v>130</v>
      </c>
      <c r="N1098" t="inlineStr">
        <is>
          <t>BEBIDAS</t>
        </is>
      </c>
      <c r="O1098" t="inlineStr">
        <is>
          <t>04/2026</t>
        </is>
      </c>
    </row>
    <row r="1099">
      <c r="A1099" t="n">
        <v>225865</v>
      </c>
      <c r="B1099" t="n">
        <v>128</v>
      </c>
      <c r="C1099" t="inlineStr">
        <is>
          <t>Love Cabaret</t>
        </is>
      </c>
      <c r="D1099" t="inlineStr">
        <is>
          <t>LUZART INDUSTRIA E COM.  DE VELAS LTDA -</t>
        </is>
      </c>
      <c r="E1099" t="inlineStr">
        <is>
          <t>10386</t>
        </is>
      </c>
      <c r="F1099" s="555" t="n">
        <v>46128</v>
      </c>
      <c r="G1099" t="n">
        <v>17354</v>
      </c>
      <c r="H1099" t="inlineStr">
        <is>
          <t>VELA REFIL LUZART 3X50 EMBALADA COM CELOFANE C/300 UN</t>
        </is>
      </c>
      <c r="I1099" t="inlineStr">
        <is>
          <t>GELO / GAS / CARVAO / VELAS</t>
        </is>
      </c>
      <c r="J1099" t="n">
        <v>5</v>
      </c>
      <c r="K1099" t="inlineStr">
        <is>
          <t>CX</t>
        </is>
      </c>
      <c r="L1099" t="n">
        <v>3450</v>
      </c>
      <c r="M1099" t="n">
        <v>690</v>
      </c>
      <c r="O1099" t="inlineStr">
        <is>
          <t>04/2026</t>
        </is>
      </c>
    </row>
    <row r="1100">
      <c r="A1100" t="n">
        <v>225864</v>
      </c>
      <c r="B1100" t="n">
        <v>128</v>
      </c>
      <c r="C1100" t="inlineStr">
        <is>
          <t>Love Cabaret</t>
        </is>
      </c>
      <c r="D1100" t="inlineStr">
        <is>
          <t>PIRAMIDES COMERCIO DE AGUAS MINEIRAIS E BEBIDAS EM GERAL LTDA</t>
        </is>
      </c>
      <c r="E1100" t="inlineStr">
        <is>
          <t>155963</t>
        </is>
      </c>
      <c r="F1100" s="555" t="n">
        <v>46127</v>
      </c>
      <c r="G1100" t="n">
        <v>28896</v>
      </c>
      <c r="H1100" t="inlineStr">
        <is>
          <t>AGUA MINERAL CRISTAL COPO 200ML C/48UN</t>
        </is>
      </c>
      <c r="I1100" t="inlineStr">
        <is>
          <t>BEBIDAS</t>
        </is>
      </c>
      <c r="J1100" t="n">
        <v>7</v>
      </c>
      <c r="K1100" t="inlineStr">
        <is>
          <t>CX</t>
        </is>
      </c>
      <c r="L1100" t="n">
        <v>232.89</v>
      </c>
      <c r="M1100" t="n">
        <v>33.27</v>
      </c>
      <c r="N1100" t="inlineStr">
        <is>
          <t>BEBIDAS</t>
        </is>
      </c>
      <c r="O1100" t="inlineStr">
        <is>
          <t>04/2026</t>
        </is>
      </c>
    </row>
    <row r="1101">
      <c r="A1101" t="n">
        <v>225862</v>
      </c>
      <c r="B1101" t="n">
        <v>128</v>
      </c>
      <c r="C1101" t="inlineStr">
        <is>
          <t>Love Cabaret</t>
        </is>
      </c>
      <c r="D1101" t="inlineStr">
        <is>
          <t>JR GAIOTTO ALIMENTOS LTDA</t>
        </is>
      </c>
      <c r="E1101" t="inlineStr">
        <is>
          <t>102287</t>
        </is>
      </c>
      <c r="F1101" s="555" t="n">
        <v>46127</v>
      </c>
      <c r="G1101" t="n">
        <v>28827</v>
      </c>
      <c r="H1101" t="inlineStr">
        <is>
          <t>FLOR DE FEIJÃO (CLITORIA) C/40UN</t>
        </is>
      </c>
      <c r="I1101" t="inlineStr">
        <is>
          <t>ALIMENTOS</t>
        </is>
      </c>
      <c r="J1101" t="n">
        <v>2</v>
      </c>
      <c r="K1101" t="inlineStr">
        <is>
          <t>UN</t>
        </is>
      </c>
      <c r="L1101" t="n">
        <v>680</v>
      </c>
      <c r="M1101" t="n">
        <v>340</v>
      </c>
      <c r="N1101" t="inlineStr">
        <is>
          <t>ALIMENTOS</t>
        </is>
      </c>
      <c r="O1101" t="inlineStr">
        <is>
          <t>04/2026</t>
        </is>
      </c>
    </row>
    <row r="1102">
      <c r="A1102" t="n">
        <v>225852</v>
      </c>
      <c r="B1102" t="n">
        <v>128</v>
      </c>
      <c r="C1102" t="inlineStr">
        <is>
          <t>Love Cabaret</t>
        </is>
      </c>
      <c r="D1102" t="inlineStr">
        <is>
          <t>DEOLINDA DOS SANTOS FREITAS</t>
        </is>
      </c>
      <c r="E1102" t="inlineStr">
        <is>
          <t>2429</t>
        </is>
      </c>
      <c r="F1102" s="555" t="n">
        <v>46127</v>
      </c>
      <c r="G1102" t="n">
        <v>21738</v>
      </c>
      <c r="H1102" t="inlineStr">
        <is>
          <t>FOLHA DE PAPEL FILTRO 60X60 C/100</t>
        </is>
      </c>
      <c r="I1102" t="inlineStr">
        <is>
          <t>DESCARTAVEIS/HIGIENE E LIMPEZA</t>
        </is>
      </c>
      <c r="J1102" t="n">
        <v>2</v>
      </c>
      <c r="K1102" t="inlineStr">
        <is>
          <t>PC</t>
        </is>
      </c>
      <c r="L1102" t="n">
        <v>651.6</v>
      </c>
      <c r="M1102" t="n">
        <v>325.8</v>
      </c>
      <c r="N1102" t="inlineStr">
        <is>
          <t>DESCARTAVEIS</t>
        </is>
      </c>
      <c r="O1102" t="inlineStr">
        <is>
          <t>04/2026</t>
        </is>
      </c>
    </row>
    <row r="1103">
      <c r="A1103" t="n">
        <v>225844</v>
      </c>
      <c r="B1103" t="n">
        <v>128</v>
      </c>
      <c r="C1103" t="inlineStr">
        <is>
          <t>Love Cabaret</t>
        </is>
      </c>
      <c r="D1103" t="inlineStr">
        <is>
          <t>DISTRIBUIDORA ARENA VIP COMERCIO DE BEBIDAS LTDA</t>
        </is>
      </c>
      <c r="E1103" t="inlineStr">
        <is>
          <t>4597</t>
        </is>
      </c>
      <c r="F1103" s="555" t="n">
        <v>46127</v>
      </c>
      <c r="G1103" t="n">
        <v>22598</v>
      </c>
      <c r="H1103" t="inlineStr">
        <is>
          <t>APERITIVO ANGOSTURA ORANGE 100ML</t>
        </is>
      </c>
      <c r="I1103" t="inlineStr">
        <is>
          <t>BEBIDAS</t>
        </is>
      </c>
      <c r="J1103" t="n">
        <v>3</v>
      </c>
      <c r="K1103" t="inlineStr">
        <is>
          <t>GR</t>
        </is>
      </c>
      <c r="L1103" t="n">
        <v>306</v>
      </c>
      <c r="M1103" t="n">
        <v>102</v>
      </c>
      <c r="N1103" t="inlineStr">
        <is>
          <t>BEBIDAS</t>
        </is>
      </c>
      <c r="O1103" t="inlineStr">
        <is>
          <t>04/2026</t>
        </is>
      </c>
    </row>
    <row r="1104">
      <c r="A1104" t="n">
        <v>225828</v>
      </c>
      <c r="B1104" t="n">
        <v>128</v>
      </c>
      <c r="C1104" t="inlineStr">
        <is>
          <t>Love Cabaret</t>
        </is>
      </c>
      <c r="D1104" t="inlineStr">
        <is>
          <t>EMPORIO M&amp;L COMERCIO DE ALIM E BEBIDAS LTDA</t>
        </is>
      </c>
      <c r="E1104" t="inlineStr">
        <is>
          <t>508101</t>
        </is>
      </c>
      <c r="F1104" s="555" t="n">
        <v>46129</v>
      </c>
      <c r="G1104" t="n">
        <v>20202</v>
      </c>
      <c r="H1104" t="inlineStr">
        <is>
          <t>VINAGRE DE ARROZ CASTELO 750ML UN</t>
        </is>
      </c>
      <c r="I1104" t="inlineStr">
        <is>
          <t>ALIMENTOS</t>
        </is>
      </c>
      <c r="J1104" t="n">
        <v>5</v>
      </c>
      <c r="K1104" t="inlineStr">
        <is>
          <t>UN</t>
        </is>
      </c>
      <c r="L1104" t="n">
        <v>36</v>
      </c>
      <c r="M1104" t="n">
        <v>7.2</v>
      </c>
      <c r="N1104" t="inlineStr">
        <is>
          <t>ALIMENTOS</t>
        </is>
      </c>
      <c r="O1104" t="inlineStr">
        <is>
          <t>04/2026</t>
        </is>
      </c>
    </row>
    <row r="1105">
      <c r="A1105" t="n">
        <v>225828</v>
      </c>
      <c r="B1105" t="n">
        <v>128</v>
      </c>
      <c r="C1105" t="inlineStr">
        <is>
          <t>Love Cabaret</t>
        </is>
      </c>
      <c r="D1105" t="inlineStr">
        <is>
          <t>EMPORIO M&amp;L COMERCIO DE ALIM E BEBIDAS LTDA</t>
        </is>
      </c>
      <c r="E1105" t="inlineStr">
        <is>
          <t>508101</t>
        </is>
      </c>
      <c r="F1105" s="555" t="n">
        <v>46129</v>
      </c>
      <c r="G1105" t="n">
        <v>20315</v>
      </c>
      <c r="H1105" t="inlineStr">
        <is>
          <t>FARINHA DE ARROZ MANINHO 1KG</t>
        </is>
      </c>
      <c r="I1105" t="inlineStr">
        <is>
          <t>ALIMENTOS</t>
        </is>
      </c>
      <c r="J1105" t="n">
        <v>6</v>
      </c>
      <c r="K1105" t="inlineStr">
        <is>
          <t>UN</t>
        </is>
      </c>
      <c r="L1105" t="n">
        <v>49.2</v>
      </c>
      <c r="M1105" t="n">
        <v>8.199999999999999</v>
      </c>
      <c r="N1105" t="inlineStr">
        <is>
          <t>ALIMENTOS</t>
        </is>
      </c>
      <c r="O1105" t="inlineStr">
        <is>
          <t>04/2026</t>
        </is>
      </c>
    </row>
    <row r="1106">
      <c r="A1106" t="n">
        <v>225828</v>
      </c>
      <c r="B1106" t="n">
        <v>128</v>
      </c>
      <c r="C1106" t="inlineStr">
        <is>
          <t>Love Cabaret</t>
        </is>
      </c>
      <c r="D1106" t="inlineStr">
        <is>
          <t>EMPORIO M&amp;L COMERCIO DE ALIM E BEBIDAS LTDA</t>
        </is>
      </c>
      <c r="E1106" t="inlineStr">
        <is>
          <t>508101</t>
        </is>
      </c>
      <c r="F1106" s="555" t="n">
        <v>46129</v>
      </c>
      <c r="G1106" t="n">
        <v>20307</v>
      </c>
      <c r="H1106" t="inlineStr">
        <is>
          <t>ARROZ ARBORIO CAMIL C/1KG</t>
        </is>
      </c>
      <c r="I1106" t="inlineStr">
        <is>
          <t>ALIMENTOS</t>
        </is>
      </c>
      <c r="J1106" t="n">
        <v>6</v>
      </c>
      <c r="K1106" t="inlineStr">
        <is>
          <t>Kg</t>
        </is>
      </c>
      <c r="L1106" t="n">
        <v>100.2</v>
      </c>
      <c r="M1106" t="n">
        <v>16.7</v>
      </c>
      <c r="N1106" t="inlineStr">
        <is>
          <t>ALIMENTOS</t>
        </is>
      </c>
      <c r="O1106" t="inlineStr">
        <is>
          <t>04/2026</t>
        </is>
      </c>
    </row>
    <row r="1107">
      <c r="A1107" t="n">
        <v>225828</v>
      </c>
      <c r="B1107" t="n">
        <v>128</v>
      </c>
      <c r="C1107" t="inlineStr">
        <is>
          <t>Love Cabaret</t>
        </is>
      </c>
      <c r="D1107" t="inlineStr">
        <is>
          <t>EMPORIO M&amp;L COMERCIO DE ALIM E BEBIDAS LTDA</t>
        </is>
      </c>
      <c r="E1107" t="inlineStr">
        <is>
          <t>508101</t>
        </is>
      </c>
      <c r="F1107" s="555" t="n">
        <v>46129</v>
      </c>
      <c r="G1107" t="n">
        <v>24040</v>
      </c>
      <c r="H1107" t="inlineStr">
        <is>
          <t>AMENDOA LAMINADA KG</t>
        </is>
      </c>
      <c r="I1107" t="inlineStr">
        <is>
          <t>ALIMENTOS</t>
        </is>
      </c>
      <c r="J1107" t="n">
        <v>2</v>
      </c>
      <c r="K1107" t="inlineStr">
        <is>
          <t>KG</t>
        </is>
      </c>
      <c r="L1107" t="n">
        <v>161.8</v>
      </c>
      <c r="M1107" t="n">
        <v>80.90000000000001</v>
      </c>
      <c r="N1107" t="inlineStr">
        <is>
          <t>ALIMENTOS</t>
        </is>
      </c>
      <c r="O1107" t="inlineStr">
        <is>
          <t>04/2026</t>
        </is>
      </c>
    </row>
    <row r="1108">
      <c r="A1108" t="n">
        <v>225828</v>
      </c>
      <c r="B1108" t="n">
        <v>128</v>
      </c>
      <c r="C1108" t="inlineStr">
        <is>
          <t>Love Cabaret</t>
        </is>
      </c>
      <c r="D1108" t="inlineStr">
        <is>
          <t>EMPORIO M&amp;L COMERCIO DE ALIM E BEBIDAS LTDA</t>
        </is>
      </c>
      <c r="E1108" t="inlineStr">
        <is>
          <t>508101</t>
        </is>
      </c>
      <c r="F1108" s="555" t="n">
        <v>46129</v>
      </c>
      <c r="G1108" t="n">
        <v>25237</v>
      </c>
      <c r="H1108" t="inlineStr">
        <is>
          <t>FARINHA DE TRIGO ANACONDA TIPO 1 PREMIUM C/1KG</t>
        </is>
      </c>
      <c r="I1108" t="inlineStr">
        <is>
          <t>ALIMENTOS</t>
        </is>
      </c>
      <c r="J1108" t="n">
        <v>10</v>
      </c>
      <c r="K1108" t="inlineStr">
        <is>
          <t>PC</t>
        </is>
      </c>
      <c r="L1108" t="n">
        <v>52.9</v>
      </c>
      <c r="M1108" t="n">
        <v>5.29</v>
      </c>
      <c r="N1108" t="inlineStr">
        <is>
          <t>ALIMENTOS</t>
        </is>
      </c>
      <c r="O1108" t="inlineStr">
        <is>
          <t>04/2026</t>
        </is>
      </c>
    </row>
    <row r="1109">
      <c r="A1109" t="n">
        <v>225828</v>
      </c>
      <c r="B1109" t="n">
        <v>128</v>
      </c>
      <c r="C1109" t="inlineStr">
        <is>
          <t>Love Cabaret</t>
        </is>
      </c>
      <c r="D1109" t="inlineStr">
        <is>
          <t>EMPORIO M&amp;L COMERCIO DE ALIM E BEBIDAS LTDA</t>
        </is>
      </c>
      <c r="E1109" t="inlineStr">
        <is>
          <t>508101</t>
        </is>
      </c>
      <c r="F1109" s="555" t="n">
        <v>46129</v>
      </c>
      <c r="G1109" t="n">
        <v>20488</v>
      </c>
      <c r="H1109" t="inlineStr">
        <is>
          <t>PRESUNTO COZIDO MAGRO SADIA KG</t>
        </is>
      </c>
      <c r="I1109" t="inlineStr">
        <is>
          <t>ALIMENTOS</t>
        </is>
      </c>
      <c r="J1109" t="n">
        <v>3.6</v>
      </c>
      <c r="K1109" t="inlineStr">
        <is>
          <t>KG</t>
        </is>
      </c>
      <c r="L1109" t="n">
        <v>104.22</v>
      </c>
      <c r="M1109" t="n">
        <v>28.95</v>
      </c>
      <c r="N1109" t="inlineStr">
        <is>
          <t>ALIMENTOS</t>
        </is>
      </c>
      <c r="O1109" t="inlineStr">
        <is>
          <t>04/2026</t>
        </is>
      </c>
    </row>
    <row r="1110">
      <c r="A1110" t="n">
        <v>225828</v>
      </c>
      <c r="B1110" t="n">
        <v>128</v>
      </c>
      <c r="C1110" t="inlineStr">
        <is>
          <t>Love Cabaret</t>
        </is>
      </c>
      <c r="D1110" t="inlineStr">
        <is>
          <t>EMPORIO M&amp;L COMERCIO DE ALIM E BEBIDAS LTDA</t>
        </is>
      </c>
      <c r="E1110" t="inlineStr">
        <is>
          <t>508101</t>
        </is>
      </c>
      <c r="F1110" s="555" t="n">
        <v>46129</v>
      </c>
      <c r="G1110" t="n">
        <v>20056</v>
      </c>
      <c r="H1110" t="inlineStr">
        <is>
          <t>KETCHUP HEINZ C/1,033 KG</t>
        </is>
      </c>
      <c r="I1110" t="inlineStr">
        <is>
          <t>ALIMENTOS</t>
        </is>
      </c>
      <c r="J1110" t="n">
        <v>1</v>
      </c>
      <c r="K1110" t="inlineStr">
        <is>
          <t>BD</t>
        </is>
      </c>
      <c r="L1110" t="n">
        <v>42.95</v>
      </c>
      <c r="M1110" t="n">
        <v>42.95</v>
      </c>
      <c r="N1110" t="inlineStr">
        <is>
          <t>ALIMENTOS</t>
        </is>
      </c>
      <c r="O1110" t="inlineStr">
        <is>
          <t>04/2026</t>
        </is>
      </c>
    </row>
    <row r="1111">
      <c r="A1111" t="n">
        <v>225828</v>
      </c>
      <c r="B1111" t="n">
        <v>128</v>
      </c>
      <c r="C1111" t="inlineStr">
        <is>
          <t>Love Cabaret</t>
        </is>
      </c>
      <c r="D1111" t="inlineStr">
        <is>
          <t>EMPORIO M&amp;L COMERCIO DE ALIM E BEBIDAS LTDA</t>
        </is>
      </c>
      <c r="E1111" t="inlineStr">
        <is>
          <t>508101</t>
        </is>
      </c>
      <c r="F1111" s="555" t="n">
        <v>46129</v>
      </c>
      <c r="G1111" t="n">
        <v>19906</v>
      </c>
      <c r="H1111" t="inlineStr">
        <is>
          <t>SAL REFINADO CISNE 10X1KG</t>
        </is>
      </c>
      <c r="I1111" t="inlineStr">
        <is>
          <t>ALIMENTOS</t>
        </is>
      </c>
      <c r="J1111" t="n">
        <v>1</v>
      </c>
      <c r="K1111" t="inlineStr">
        <is>
          <t>PC</t>
        </is>
      </c>
      <c r="L1111" t="n">
        <v>38.9</v>
      </c>
      <c r="M1111" t="n">
        <v>38.9</v>
      </c>
      <c r="N1111" t="inlineStr">
        <is>
          <t>ALIMENTOS</t>
        </is>
      </c>
      <c r="O1111" t="inlineStr">
        <is>
          <t>04/2026</t>
        </is>
      </c>
    </row>
    <row r="1112">
      <c r="A1112" t="n">
        <v>225828</v>
      </c>
      <c r="B1112" t="n">
        <v>128</v>
      </c>
      <c r="C1112" t="inlineStr">
        <is>
          <t>Love Cabaret</t>
        </is>
      </c>
      <c r="D1112" t="inlineStr">
        <is>
          <t>EMPORIO M&amp;L COMERCIO DE ALIM E BEBIDAS LTDA</t>
        </is>
      </c>
      <c r="E1112" t="inlineStr">
        <is>
          <t>508101</t>
        </is>
      </c>
      <c r="F1112" s="555" t="n">
        <v>46129</v>
      </c>
      <c r="G1112" t="n">
        <v>20689</v>
      </c>
      <c r="H1112" t="inlineStr">
        <is>
          <t>CREME DE LEITE FRESCO QUATA C/1,01LT</t>
        </is>
      </c>
      <c r="I1112" t="inlineStr">
        <is>
          <t>ALIMENTOS</t>
        </is>
      </c>
      <c r="J1112" t="n">
        <v>2</v>
      </c>
      <c r="K1112" t="inlineStr">
        <is>
          <t>N/A</t>
        </is>
      </c>
      <c r="L1112" t="n">
        <v>63.2</v>
      </c>
      <c r="M1112" t="n">
        <v>31.6</v>
      </c>
      <c r="N1112" t="inlineStr">
        <is>
          <t>ALIMENTOS</t>
        </is>
      </c>
      <c r="O1112" t="inlineStr">
        <is>
          <t>04/2026</t>
        </is>
      </c>
    </row>
    <row r="1113">
      <c r="A1113" t="n">
        <v>225828</v>
      </c>
      <c r="B1113" t="n">
        <v>128</v>
      </c>
      <c r="C1113" t="inlineStr">
        <is>
          <t>Love Cabaret</t>
        </is>
      </c>
      <c r="D1113" t="inlineStr">
        <is>
          <t>EMPORIO M&amp;L COMERCIO DE ALIM E BEBIDAS LTDA</t>
        </is>
      </c>
      <c r="E1113" t="inlineStr">
        <is>
          <t>508101</t>
        </is>
      </c>
      <c r="F1113" s="555" t="n">
        <v>46129</v>
      </c>
      <c r="G1113" t="n">
        <v>19291</v>
      </c>
      <c r="H1113" t="inlineStr">
        <is>
          <t>QUEIJO PARMESAO CAPA PRETA KG</t>
        </is>
      </c>
      <c r="I1113" t="inlineStr">
        <is>
          <t>ALIMENTOS</t>
        </is>
      </c>
      <c r="J1113" t="n">
        <v>7.6</v>
      </c>
      <c r="K1113" t="inlineStr">
        <is>
          <t>N/A</t>
        </is>
      </c>
      <c r="L1113" t="n">
        <v>569.24</v>
      </c>
      <c r="M1113" t="n">
        <v>74.90000000000001</v>
      </c>
      <c r="N1113" t="inlineStr">
        <is>
          <t>ALIMENTOS</t>
        </is>
      </c>
      <c r="O1113" t="inlineStr">
        <is>
          <t>04/2026</t>
        </is>
      </c>
    </row>
    <row r="1114">
      <c r="A1114" t="n">
        <v>225817</v>
      </c>
      <c r="B1114" t="n">
        <v>128</v>
      </c>
      <c r="C1114" t="inlineStr">
        <is>
          <t>Love Cabaret</t>
        </is>
      </c>
      <c r="D1114" t="inlineStr">
        <is>
          <t>MARIO PEDRO FELICIANO - HORTIFRUTI</t>
        </is>
      </c>
      <c r="E1114" t="inlineStr">
        <is>
          <t>474099</t>
        </is>
      </c>
      <c r="F1114" s="555" t="n">
        <v>46128</v>
      </c>
      <c r="G1114" t="n">
        <v>19572</v>
      </c>
      <c r="H1114" t="inlineStr">
        <is>
          <t>PIMENTA DEDO DE MOCA KG</t>
        </is>
      </c>
      <c r="I1114" t="inlineStr">
        <is>
          <t>ALIMENTOS</t>
        </is>
      </c>
      <c r="J1114" t="n">
        <v>1</v>
      </c>
      <c r="K1114" t="inlineStr">
        <is>
          <t>KG</t>
        </is>
      </c>
      <c r="L1114" t="n">
        <v>10.95</v>
      </c>
      <c r="M1114" t="n">
        <v>10.95</v>
      </c>
      <c r="N1114" t="inlineStr">
        <is>
          <t>ALIMENTOS</t>
        </is>
      </c>
      <c r="O1114" t="inlineStr">
        <is>
          <t>04/2026</t>
        </is>
      </c>
    </row>
    <row r="1115">
      <c r="A1115" t="n">
        <v>225806</v>
      </c>
      <c r="B1115" t="n">
        <v>128</v>
      </c>
      <c r="C1115" t="inlineStr">
        <is>
          <t>Love Cabaret</t>
        </is>
      </c>
      <c r="D1115" t="inlineStr">
        <is>
          <t>DEOLINDA DOS SANTOS FREITAS</t>
        </is>
      </c>
      <c r="E1115" t="inlineStr">
        <is>
          <t>2436</t>
        </is>
      </c>
      <c r="F1115" s="555" t="n">
        <v>46129</v>
      </c>
      <c r="G1115" t="n">
        <v>25075</v>
      </c>
      <c r="H1115" t="inlineStr">
        <is>
          <t>MASSA PARA LASANHA ADRIA C/500G</t>
        </is>
      </c>
      <c r="I1115" t="inlineStr">
        <is>
          <t>ALIMENTOS</t>
        </is>
      </c>
      <c r="J1115" t="n">
        <v>6</v>
      </c>
      <c r="K1115" t="inlineStr">
        <is>
          <t>Pc</t>
        </is>
      </c>
      <c r="L1115" t="n">
        <v>101.4</v>
      </c>
      <c r="M1115" t="n">
        <v>16.9</v>
      </c>
      <c r="N1115" t="inlineStr">
        <is>
          <t>ALIMENTOS</t>
        </is>
      </c>
      <c r="O1115" t="inlineStr">
        <is>
          <t>04/2026</t>
        </is>
      </c>
    </row>
    <row r="1116">
      <c r="A1116" t="n">
        <v>225806</v>
      </c>
      <c r="B1116" t="n">
        <v>128</v>
      </c>
      <c r="C1116" t="inlineStr">
        <is>
          <t>Love Cabaret</t>
        </is>
      </c>
      <c r="D1116" t="inlineStr">
        <is>
          <t>DEOLINDA DOS SANTOS FREITAS</t>
        </is>
      </c>
      <c r="E1116" t="inlineStr">
        <is>
          <t>2436</t>
        </is>
      </c>
      <c r="F1116" s="555" t="n">
        <v>46129</v>
      </c>
      <c r="G1116" t="n">
        <v>24364</v>
      </c>
      <c r="H1116" t="inlineStr">
        <is>
          <t>MELADO DE CANA KG</t>
        </is>
      </c>
      <c r="I1116" t="inlineStr">
        <is>
          <t>ALIMENTOS</t>
        </is>
      </c>
      <c r="J1116" t="n">
        <v>5</v>
      </c>
      <c r="K1116" t="inlineStr">
        <is>
          <t>KG</t>
        </is>
      </c>
      <c r="L1116" t="n">
        <v>99.5</v>
      </c>
      <c r="M1116" t="n">
        <v>19.9</v>
      </c>
      <c r="N1116" t="inlineStr">
        <is>
          <t>ALIMENTOS</t>
        </is>
      </c>
      <c r="O1116" t="inlineStr">
        <is>
          <t>04/2026</t>
        </is>
      </c>
    </row>
    <row r="1117">
      <c r="A1117" t="n">
        <v>225768</v>
      </c>
      <c r="B1117" t="n">
        <v>128</v>
      </c>
      <c r="C1117" t="inlineStr">
        <is>
          <t>Love Cabaret</t>
        </is>
      </c>
      <c r="D1117" t="inlineStr">
        <is>
          <t>FRONT BEBIDAS LTDA</t>
        </is>
      </c>
      <c r="E1117" t="inlineStr">
        <is>
          <t>800790</t>
        </is>
      </c>
      <c r="F1117" s="555" t="n">
        <v>46128</v>
      </c>
      <c r="G1117" t="n">
        <v>18179</v>
      </c>
      <c r="H1117" t="inlineStr">
        <is>
          <t>VODKA KETEL ONE 1L</t>
        </is>
      </c>
      <c r="I1117" t="inlineStr">
        <is>
          <t>BEBIDAS</t>
        </is>
      </c>
      <c r="J1117" t="n">
        <v>12</v>
      </c>
      <c r="K1117" t="inlineStr">
        <is>
          <t>GR</t>
        </is>
      </c>
      <c r="L1117" t="n">
        <v>1410</v>
      </c>
      <c r="M1117" t="n">
        <v>117.5</v>
      </c>
      <c r="N1117" t="inlineStr">
        <is>
          <t>BEBIDAS</t>
        </is>
      </c>
      <c r="O1117" t="inlineStr">
        <is>
          <t>04/2026</t>
        </is>
      </c>
    </row>
    <row r="1118">
      <c r="A1118" t="n">
        <v>225743</v>
      </c>
      <c r="B1118" t="n">
        <v>128</v>
      </c>
      <c r="C1118" t="inlineStr">
        <is>
          <t>Love Cabaret</t>
        </is>
      </c>
      <c r="D1118" t="inlineStr">
        <is>
          <t>ERVAS FINAS HORTICULTURA LTDA</t>
        </is>
      </c>
      <c r="E1118" t="inlineStr">
        <is>
          <t>413678</t>
        </is>
      </c>
      <c r="F1118" s="555" t="n">
        <v>46127</v>
      </c>
      <c r="G1118" t="n">
        <v>19883</v>
      </c>
      <c r="H1118" t="inlineStr">
        <is>
          <t>FLOR DE JAMBU C/40</t>
        </is>
      </c>
      <c r="I1118" t="inlineStr">
        <is>
          <t>ALIMENTOS</t>
        </is>
      </c>
      <c r="J1118" t="n">
        <v>8</v>
      </c>
      <c r="K1118" t="inlineStr">
        <is>
          <t>BD</t>
        </is>
      </c>
      <c r="L1118" t="n">
        <v>469.2</v>
      </c>
      <c r="M1118" t="n">
        <v>58.65</v>
      </c>
      <c r="N1118" t="inlineStr">
        <is>
          <t>ALIMENTOS</t>
        </is>
      </c>
      <c r="O1118" t="inlineStr">
        <is>
          <t>04/2026</t>
        </is>
      </c>
    </row>
    <row r="1119">
      <c r="A1119" t="n">
        <v>225702</v>
      </c>
      <c r="B1119" t="n">
        <v>128</v>
      </c>
      <c r="C1119" t="inlineStr">
        <is>
          <t>Love Cabaret</t>
        </is>
      </c>
      <c r="D1119" t="inlineStr">
        <is>
          <t>ZAHIL IMPORTADORA LTDA</t>
        </is>
      </c>
      <c r="E1119" t="inlineStr">
        <is>
          <t>267847</t>
        </is>
      </c>
      <c r="F1119" s="555" t="n">
        <v>46120</v>
      </c>
      <c r="G1119" t="n">
        <v>17594</v>
      </c>
      <c r="H1119" t="inlineStr">
        <is>
          <t>VINHO TINTO LE JAJA DE JAU DE SYRAH 750ML FRANCA</t>
        </is>
      </c>
      <c r="I1119" t="inlineStr">
        <is>
          <t>BEBIDAS</t>
        </is>
      </c>
      <c r="J1119" t="n">
        <v>9</v>
      </c>
      <c r="K1119" t="inlineStr">
        <is>
          <t>GR</t>
        </is>
      </c>
      <c r="L1119" t="n">
        <v>608.4</v>
      </c>
      <c r="M1119" t="n">
        <v>67.59999999999999</v>
      </c>
      <c r="N1119" t="inlineStr">
        <is>
          <t>BEBIDAS</t>
        </is>
      </c>
      <c r="O1119" t="inlineStr">
        <is>
          <t>04/2026</t>
        </is>
      </c>
    </row>
    <row r="1120">
      <c r="A1120" t="n">
        <v>225702</v>
      </c>
      <c r="B1120" t="n">
        <v>128</v>
      </c>
      <c r="C1120" t="inlineStr">
        <is>
          <t>Love Cabaret</t>
        </is>
      </c>
      <c r="D1120" t="inlineStr">
        <is>
          <t>ZAHIL IMPORTADORA LTDA</t>
        </is>
      </c>
      <c r="E1120" t="inlineStr">
        <is>
          <t>267847</t>
        </is>
      </c>
      <c r="F1120" s="555" t="n">
        <v>46120</v>
      </c>
      <c r="G1120" t="n">
        <v>17661</v>
      </c>
      <c r="H1120" t="inlineStr">
        <is>
          <t>VINHO TINTO LES FRUITS SAUVAGES PINOT NOIR 750ML</t>
        </is>
      </c>
      <c r="I1120" t="inlineStr">
        <is>
          <t>BEBIDAS</t>
        </is>
      </c>
      <c r="J1120" t="n">
        <v>6</v>
      </c>
      <c r="K1120" t="inlineStr">
        <is>
          <t>GR</t>
        </is>
      </c>
      <c r="L1120" t="n">
        <v>756.6</v>
      </c>
      <c r="M1120" t="n">
        <v>126.1</v>
      </c>
      <c r="N1120" t="inlineStr">
        <is>
          <t>BEBIDAS</t>
        </is>
      </c>
      <c r="O1120" t="inlineStr">
        <is>
          <t>04/2026</t>
        </is>
      </c>
    </row>
    <row r="1121">
      <c r="A1121" t="n">
        <v>225691</v>
      </c>
      <c r="B1121" t="n">
        <v>128</v>
      </c>
      <c r="C1121" t="inlineStr">
        <is>
          <t>Love Cabaret</t>
        </is>
      </c>
      <c r="D1121" t="inlineStr">
        <is>
          <t>EMPORIO M&amp;L COMERCIO DE ALIM E BEBIDAS LTDA</t>
        </is>
      </c>
      <c r="E1121" t="inlineStr">
        <is>
          <t>506272</t>
        </is>
      </c>
      <c r="F1121" s="555" t="n">
        <v>46121</v>
      </c>
      <c r="G1121" t="n">
        <v>25119</v>
      </c>
      <c r="H1121" t="inlineStr">
        <is>
          <t>ESPUMANTE CHANDON EXCELLENCE BRUT  750ML</t>
        </is>
      </c>
      <c r="I1121" t="inlineStr">
        <is>
          <t>BEBIDAS</t>
        </is>
      </c>
      <c r="J1121" t="n">
        <v>6</v>
      </c>
      <c r="K1121" t="inlineStr">
        <is>
          <t>GR</t>
        </is>
      </c>
      <c r="L1121" t="n">
        <v>959.4</v>
      </c>
      <c r="M1121" t="n">
        <v>159.9</v>
      </c>
      <c r="N1121" t="inlineStr">
        <is>
          <t>BEBIDAS</t>
        </is>
      </c>
      <c r="O1121" t="inlineStr">
        <is>
          <t>04/2026</t>
        </is>
      </c>
    </row>
    <row r="1122">
      <c r="A1122" t="n">
        <v>225688</v>
      </c>
      <c r="B1122" t="n">
        <v>128</v>
      </c>
      <c r="C1122" t="inlineStr">
        <is>
          <t>Love Cabaret</t>
        </is>
      </c>
      <c r="D1122" t="inlineStr">
        <is>
          <t xml:space="preserve">FORTE ALIMENTOS COM. IMPORTAÇÃO LTDA </t>
        </is>
      </c>
      <c r="E1122" t="inlineStr">
        <is>
          <t>368287</t>
        </is>
      </c>
      <c r="F1122" s="555" t="n">
        <v>46125</v>
      </c>
      <c r="G1122" t="n">
        <v>18989</v>
      </c>
      <c r="H1122" t="inlineStr">
        <is>
          <t>SOBRECOXA DESSOSSADA KG</t>
        </is>
      </c>
      <c r="I1122" t="inlineStr">
        <is>
          <t>ALIMENTOS</t>
        </is>
      </c>
      <c r="J1122" t="n">
        <v>40</v>
      </c>
      <c r="K1122" t="inlineStr">
        <is>
          <t>KG</t>
        </is>
      </c>
      <c r="L1122" t="n">
        <v>559.2</v>
      </c>
      <c r="M1122" t="n">
        <v>13.98</v>
      </c>
      <c r="N1122" t="inlineStr">
        <is>
          <t>ALIMENTOS</t>
        </is>
      </c>
      <c r="O1122" t="inlineStr">
        <is>
          <t>04/2026</t>
        </is>
      </c>
    </row>
    <row r="1123">
      <c r="A1123" t="n">
        <v>225687</v>
      </c>
      <c r="B1123" t="n">
        <v>128</v>
      </c>
      <c r="C1123" t="inlineStr">
        <is>
          <t>Love Cabaret</t>
        </is>
      </c>
      <c r="D1123" t="inlineStr">
        <is>
          <t>WINES4U COMÉRCIO, IMPORTAÇÃO E EXPORTAÇÃO DE VINHOS LTDA</t>
        </is>
      </c>
      <c r="E1123" t="inlineStr">
        <is>
          <t>15178</t>
        </is>
      </c>
      <c r="F1123" s="555" t="n">
        <v>46120</v>
      </c>
      <c r="G1123" t="n">
        <v>25437</v>
      </c>
      <c r="H1123" t="inlineStr">
        <is>
          <t>GIGI ROSATO SANGIOVESE 2020 FATORIE PARRI 750ML</t>
        </is>
      </c>
      <c r="I1123" t="inlineStr">
        <is>
          <t>BEBIDAS</t>
        </is>
      </c>
      <c r="J1123" t="n">
        <v>9</v>
      </c>
      <c r="K1123" t="inlineStr">
        <is>
          <t>GR</t>
        </is>
      </c>
      <c r="L1123" t="n">
        <v>1032.75</v>
      </c>
      <c r="M1123" t="n">
        <v>114.75</v>
      </c>
      <c r="N1123" t="inlineStr">
        <is>
          <t>BEBIDAS</t>
        </is>
      </c>
      <c r="O1123" t="inlineStr">
        <is>
          <t>04/2026</t>
        </is>
      </c>
    </row>
    <row r="1124">
      <c r="A1124" t="n">
        <v>225683</v>
      </c>
      <c r="B1124" t="n">
        <v>128</v>
      </c>
      <c r="C1124" t="inlineStr">
        <is>
          <t>Love Cabaret</t>
        </is>
      </c>
      <c r="D1124" t="inlineStr">
        <is>
          <t>MURILLO S DUARTE COMERCIAL LTDA</t>
        </is>
      </c>
      <c r="E1124" t="inlineStr">
        <is>
          <t>2351</t>
        </is>
      </c>
      <c r="F1124" s="555" t="n">
        <v>46118</v>
      </c>
      <c r="G1124" t="n">
        <v>17476</v>
      </c>
      <c r="H1124" t="inlineStr">
        <is>
          <t>LUVA LATEX P SEM TALCO C/100</t>
        </is>
      </c>
      <c r="I1124" t="inlineStr">
        <is>
          <t>UTENSILIOS</t>
        </is>
      </c>
      <c r="J1124" t="n">
        <v>2</v>
      </c>
      <c r="K1124" t="inlineStr">
        <is>
          <t>PC</t>
        </is>
      </c>
      <c r="L1124" t="n">
        <v>42</v>
      </c>
      <c r="M1124" t="n">
        <v>21</v>
      </c>
      <c r="N1124" t="inlineStr">
        <is>
          <t>DESCARTAVEIS</t>
        </is>
      </c>
      <c r="O1124" t="inlineStr">
        <is>
          <t>04/2026</t>
        </is>
      </c>
    </row>
    <row r="1125">
      <c r="A1125" t="n">
        <v>225683</v>
      </c>
      <c r="B1125" t="n">
        <v>128</v>
      </c>
      <c r="C1125" t="inlineStr">
        <is>
          <t>Love Cabaret</t>
        </is>
      </c>
      <c r="D1125" t="inlineStr">
        <is>
          <t>MURILLO S DUARTE COMERCIAL LTDA</t>
        </is>
      </c>
      <c r="E1125" t="inlineStr">
        <is>
          <t>2351</t>
        </is>
      </c>
      <c r="F1125" s="555" t="n">
        <v>46118</v>
      </c>
      <c r="G1125" t="n">
        <v>17488</v>
      </c>
      <c r="H1125" t="inlineStr">
        <is>
          <t>LUVA LATEX SEM TALCO M C/100UN</t>
        </is>
      </c>
      <c r="I1125" t="inlineStr">
        <is>
          <t>DESCARTAVEIS/HIGIENE E LIMPEZA</t>
        </is>
      </c>
      <c r="J1125" t="n">
        <v>2</v>
      </c>
      <c r="K1125" t="inlineStr">
        <is>
          <t>CX</t>
        </is>
      </c>
      <c r="L1125" t="n">
        <v>42</v>
      </c>
      <c r="M1125" t="n">
        <v>21</v>
      </c>
      <c r="N1125" t="inlineStr">
        <is>
          <t>DESCARTAVEIS</t>
        </is>
      </c>
      <c r="O1125" t="inlineStr">
        <is>
          <t>04/2026</t>
        </is>
      </c>
    </row>
    <row r="1126">
      <c r="A1126" t="n">
        <v>225683</v>
      </c>
      <c r="B1126" t="n">
        <v>128</v>
      </c>
      <c r="C1126" t="inlineStr">
        <is>
          <t>Love Cabaret</t>
        </is>
      </c>
      <c r="D1126" t="inlineStr">
        <is>
          <t>MURILLO S DUARTE COMERCIAL LTDA</t>
        </is>
      </c>
      <c r="E1126" t="inlineStr">
        <is>
          <t>2351</t>
        </is>
      </c>
      <c r="F1126" s="555" t="n">
        <v>46118</v>
      </c>
      <c r="G1126" t="n">
        <v>17504</v>
      </c>
      <c r="H1126" t="inlineStr">
        <is>
          <t>LUVA LATEX G SEM TALCO C/100UN</t>
        </is>
      </c>
      <c r="I1126" t="inlineStr">
        <is>
          <t>UTENSILIOS</t>
        </is>
      </c>
      <c r="J1126" t="n">
        <v>1</v>
      </c>
      <c r="K1126" t="inlineStr">
        <is>
          <t>UN</t>
        </is>
      </c>
      <c r="L1126" t="n">
        <v>21</v>
      </c>
      <c r="M1126" t="n">
        <v>21</v>
      </c>
      <c r="N1126" t="inlineStr">
        <is>
          <t>DESCARTAVEIS</t>
        </is>
      </c>
      <c r="O1126" t="inlineStr">
        <is>
          <t>04/2026</t>
        </is>
      </c>
    </row>
    <row r="1127">
      <c r="A1127" t="n">
        <v>225683</v>
      </c>
      <c r="B1127" t="n">
        <v>128</v>
      </c>
      <c r="C1127" t="inlineStr">
        <is>
          <t>Love Cabaret</t>
        </is>
      </c>
      <c r="D1127" t="inlineStr">
        <is>
          <t>MURILLO S DUARTE COMERCIAL LTDA</t>
        </is>
      </c>
      <c r="E1127" t="inlineStr">
        <is>
          <t>2351</t>
        </is>
      </c>
      <c r="F1127" s="555" t="n">
        <v>46118</v>
      </c>
      <c r="G1127" t="n">
        <v>17361</v>
      </c>
      <c r="H1127" t="inlineStr">
        <is>
          <t>TOUCA TNT BRANCA C/100UN</t>
        </is>
      </c>
      <c r="I1127" t="inlineStr">
        <is>
          <t>DESCARTAVEIS/HIGIENE E LIMPEZA</t>
        </is>
      </c>
      <c r="J1127" t="n">
        <v>4</v>
      </c>
      <c r="K1127" t="inlineStr">
        <is>
          <t>PC</t>
        </is>
      </c>
      <c r="L1127" t="n">
        <v>29.8</v>
      </c>
      <c r="M1127" t="n">
        <v>7.45</v>
      </c>
      <c r="N1127" t="inlineStr">
        <is>
          <t>DESCARTAVEIS</t>
        </is>
      </c>
      <c r="O1127" t="inlineStr">
        <is>
          <t>04/2026</t>
        </is>
      </c>
    </row>
    <row r="1128">
      <c r="A1128" t="n">
        <v>225683</v>
      </c>
      <c r="B1128" t="n">
        <v>128</v>
      </c>
      <c r="C1128" t="inlineStr">
        <is>
          <t>Love Cabaret</t>
        </is>
      </c>
      <c r="D1128" t="inlineStr">
        <is>
          <t>MURILLO S DUARTE COMERCIAL LTDA</t>
        </is>
      </c>
      <c r="E1128" t="inlineStr">
        <is>
          <t>2351</t>
        </is>
      </c>
      <c r="F1128" s="555" t="n">
        <v>46118</v>
      </c>
      <c r="G1128" t="n">
        <v>17397</v>
      </c>
      <c r="H1128" t="inlineStr">
        <is>
          <t>SACO DE LIXO 60L PRETO GROSSO 65X80CM (ENTRE 3KG A 4KG)</t>
        </is>
      </c>
      <c r="I1128" t="inlineStr">
        <is>
          <t>DESCARTAVEIS/HIGIENE E LIMPEZA</t>
        </is>
      </c>
      <c r="J1128" t="n">
        <v>2</v>
      </c>
      <c r="K1128" t="inlineStr">
        <is>
          <t>PACOTE</t>
        </is>
      </c>
      <c r="L1128" t="n">
        <v>63.64</v>
      </c>
      <c r="M1128" t="n">
        <v>31.82</v>
      </c>
      <c r="N1128" t="inlineStr">
        <is>
          <t>DESCARTAVEIS</t>
        </is>
      </c>
      <c r="O1128" t="inlineStr">
        <is>
          <t>04/2026</t>
        </is>
      </c>
    </row>
    <row r="1129">
      <c r="A1129" t="n">
        <v>225683</v>
      </c>
      <c r="B1129" t="n">
        <v>128</v>
      </c>
      <c r="C1129" t="inlineStr">
        <is>
          <t>Love Cabaret</t>
        </is>
      </c>
      <c r="D1129" t="inlineStr">
        <is>
          <t>MURILLO S DUARTE COMERCIAL LTDA</t>
        </is>
      </c>
      <c r="E1129" t="inlineStr">
        <is>
          <t>2351</t>
        </is>
      </c>
      <c r="F1129" s="555" t="n">
        <v>46118</v>
      </c>
      <c r="G1129" t="n">
        <v>21423</v>
      </c>
      <c r="H1129" t="inlineStr">
        <is>
          <t>SACO DE LIXO 100L BL PRETO GROSSO 95X120 4K UN</t>
        </is>
      </c>
      <c r="I1129" t="inlineStr">
        <is>
          <t>DESCARTAVEIS/HIGIENE E LIMPEZA</t>
        </is>
      </c>
      <c r="J1129" t="n">
        <v>2</v>
      </c>
      <c r="K1129" t="inlineStr">
        <is>
          <t>PACOTE</t>
        </is>
      </c>
      <c r="L1129" t="n">
        <v>63.64</v>
      </c>
      <c r="M1129" t="n">
        <v>31.82</v>
      </c>
      <c r="N1129" t="inlineStr">
        <is>
          <t>DESCARTAVEIS</t>
        </is>
      </c>
      <c r="O1129" t="inlineStr">
        <is>
          <t>04/2026</t>
        </is>
      </c>
    </row>
    <row r="1130">
      <c r="A1130" t="n">
        <v>224376</v>
      </c>
      <c r="B1130" t="n">
        <v>128</v>
      </c>
      <c r="C1130" t="inlineStr">
        <is>
          <t>Love Cabaret</t>
        </is>
      </c>
      <c r="D1130" t="inlineStr">
        <is>
          <t>PSSS LTDA</t>
        </is>
      </c>
      <c r="E1130" t="inlineStr">
        <is>
          <t>3475</t>
        </is>
      </c>
      <c r="F1130" s="555" t="n">
        <v>46118</v>
      </c>
      <c r="G1130" t="n">
        <v>24927</v>
      </c>
      <c r="H1130" t="inlineStr">
        <is>
          <t>PILHA ALCALINA PEQUENA AA C/8</t>
        </is>
      </c>
      <c r="I1130" t="inlineStr">
        <is>
          <t>UTENSILIOS</t>
        </is>
      </c>
      <c r="J1130" t="n">
        <v>2</v>
      </c>
      <c r="K1130" t="inlineStr">
        <is>
          <t>Pc</t>
        </is>
      </c>
      <c r="L1130" t="n">
        <v>37.8</v>
      </c>
      <c r="M1130" t="n">
        <v>18.9</v>
      </c>
      <c r="N1130" t="inlineStr">
        <is>
          <t>MATERIAL DE ESCRITORIO</t>
        </is>
      </c>
      <c r="O1130" t="inlineStr">
        <is>
          <t>04/2026</t>
        </is>
      </c>
    </row>
    <row r="1131">
      <c r="A1131" t="n">
        <v>224376</v>
      </c>
      <c r="B1131" t="n">
        <v>128</v>
      </c>
      <c r="C1131" t="inlineStr">
        <is>
          <t>Love Cabaret</t>
        </is>
      </c>
      <c r="D1131" t="inlineStr">
        <is>
          <t>PSSS LTDA</t>
        </is>
      </c>
      <c r="E1131" t="inlineStr">
        <is>
          <t>3475</t>
        </is>
      </c>
      <c r="F1131" s="555" t="n">
        <v>46118</v>
      </c>
      <c r="G1131" t="n">
        <v>26222</v>
      </c>
      <c r="H1131" t="inlineStr">
        <is>
          <t>CANETA ESFEROGRAFICA BIC ESCRITA MEDIA CRISTAL DURA MAIS AZUL C/50 UN</t>
        </is>
      </c>
      <c r="I1131" t="inlineStr">
        <is>
          <t>DESPESAS OPERACIONAIS</t>
        </is>
      </c>
      <c r="J1131" t="n">
        <v>1</v>
      </c>
      <c r="K1131" t="inlineStr">
        <is>
          <t>CX</t>
        </is>
      </c>
      <c r="L1131" t="n">
        <v>49.9</v>
      </c>
      <c r="M1131" t="n">
        <v>49.9</v>
      </c>
      <c r="N1131" t="inlineStr">
        <is>
          <t>MATERIAL DE ESCRITORIO</t>
        </is>
      </c>
      <c r="O1131" t="inlineStr">
        <is>
          <t>04/2026</t>
        </is>
      </c>
    </row>
    <row r="1132">
      <c r="A1132" t="n">
        <v>224376</v>
      </c>
      <c r="B1132" t="n">
        <v>128</v>
      </c>
      <c r="C1132" t="inlineStr">
        <is>
          <t>Love Cabaret</t>
        </is>
      </c>
      <c r="D1132" t="inlineStr">
        <is>
          <t>PSSS LTDA</t>
        </is>
      </c>
      <c r="E1132" t="inlineStr">
        <is>
          <t>3475</t>
        </is>
      </c>
      <c r="F1132" s="555" t="n">
        <v>46118</v>
      </c>
      <c r="G1132" t="n">
        <v>27557</v>
      </c>
      <c r="H1132" t="inlineStr">
        <is>
          <t>GRAMPEADOR PAPEL PEQUENO ESCRITORIO ESCOLAR PROFISSIONAL</t>
        </is>
      </c>
      <c r="J1132" t="n">
        <v>1</v>
      </c>
      <c r="K1132" t="inlineStr">
        <is>
          <t>UN</t>
        </is>
      </c>
      <c r="L1132" t="n">
        <v>39.9</v>
      </c>
      <c r="M1132" t="n">
        <v>39.9</v>
      </c>
      <c r="N1132" t="inlineStr">
        <is>
          <t>MATERIAL DE ESCRITORIO</t>
        </is>
      </c>
      <c r="O1132" t="inlineStr">
        <is>
          <t>04/2026</t>
        </is>
      </c>
    </row>
    <row r="1133">
      <c r="A1133" t="n">
        <v>224376</v>
      </c>
      <c r="B1133" t="n">
        <v>128</v>
      </c>
      <c r="C1133" t="inlineStr">
        <is>
          <t>Love Cabaret</t>
        </is>
      </c>
      <c r="D1133" t="inlineStr">
        <is>
          <t>PSSS LTDA</t>
        </is>
      </c>
      <c r="E1133" t="inlineStr">
        <is>
          <t>3475</t>
        </is>
      </c>
      <c r="F1133" s="555" t="n">
        <v>46118</v>
      </c>
      <c r="G1133" t="n">
        <v>27879</v>
      </c>
      <c r="H1133" t="inlineStr">
        <is>
          <t>CANETA PRETA PERMANENTE  PONTA 0.5 UN</t>
        </is>
      </c>
      <c r="I1133" t="inlineStr">
        <is>
          <t>UTENSILIOS</t>
        </is>
      </c>
      <c r="J1133" t="n">
        <v>10</v>
      </c>
      <c r="K1133" t="inlineStr">
        <is>
          <t>UN</t>
        </is>
      </c>
      <c r="L1133" t="n">
        <v>79</v>
      </c>
      <c r="M1133" t="n">
        <v>7.9</v>
      </c>
      <c r="N1133" t="inlineStr">
        <is>
          <t>MATERIAL DE ESCRITORIO</t>
        </is>
      </c>
      <c r="O1133" t="inlineStr">
        <is>
          <t>04/2026</t>
        </is>
      </c>
    </row>
    <row r="1134">
      <c r="A1134" t="n">
        <v>224375</v>
      </c>
      <c r="B1134" t="n">
        <v>128</v>
      </c>
      <c r="C1134" t="inlineStr">
        <is>
          <t>Love Cabaret</t>
        </is>
      </c>
      <c r="D1134" t="inlineStr">
        <is>
          <t>PSSS LTDA</t>
        </is>
      </c>
      <c r="E1134" t="inlineStr">
        <is>
          <t>3497</t>
        </is>
      </c>
      <c r="F1134" s="555" t="n">
        <v>46121</v>
      </c>
      <c r="G1134" t="n">
        <v>17437</v>
      </c>
      <c r="H1134" t="inlineStr">
        <is>
          <t>SACO ALVEJADO BRANCO 45X65 UN</t>
        </is>
      </c>
      <c r="I1134" t="inlineStr">
        <is>
          <t>DESCARTAVEIS/HIGIENE E LIMPEZA</t>
        </is>
      </c>
      <c r="J1134" t="n">
        <v>20</v>
      </c>
      <c r="K1134" t="inlineStr">
        <is>
          <t>UN</t>
        </is>
      </c>
      <c r="L1134" t="n">
        <v>46</v>
      </c>
      <c r="M1134" t="n">
        <v>2.3</v>
      </c>
      <c r="N1134" t="inlineStr">
        <is>
          <t>DESCARTAVEIS</t>
        </is>
      </c>
      <c r="O1134" t="inlineStr">
        <is>
          <t>04/2026</t>
        </is>
      </c>
    </row>
    <row r="1135">
      <c r="A1135" t="n">
        <v>224375</v>
      </c>
      <c r="B1135" t="n">
        <v>128</v>
      </c>
      <c r="C1135" t="inlineStr">
        <is>
          <t>Love Cabaret</t>
        </is>
      </c>
      <c r="D1135" t="inlineStr">
        <is>
          <t>PSSS LTDA</t>
        </is>
      </c>
      <c r="E1135" t="inlineStr">
        <is>
          <t>3497</t>
        </is>
      </c>
      <c r="F1135" s="555" t="n">
        <v>46121</v>
      </c>
      <c r="G1135" t="n">
        <v>17190</v>
      </c>
      <c r="H1135" t="inlineStr">
        <is>
          <t>ESPONJA FIBRACO TININDO 3M C/5 UN</t>
        </is>
      </c>
      <c r="I1135" t="inlineStr">
        <is>
          <t>DESCARTAVEIS/HIGIENE E LIMPEZA</t>
        </is>
      </c>
      <c r="J1135" t="n">
        <v>2</v>
      </c>
      <c r="K1135" t="inlineStr">
        <is>
          <t>PC</t>
        </is>
      </c>
      <c r="L1135" t="n">
        <v>16.2</v>
      </c>
      <c r="M1135" t="n">
        <v>8.1</v>
      </c>
      <c r="N1135" t="inlineStr">
        <is>
          <t>DESCARTAVEIS</t>
        </is>
      </c>
      <c r="O1135" t="inlineStr">
        <is>
          <t>04/2026</t>
        </is>
      </c>
    </row>
    <row r="1136">
      <c r="A1136" t="n">
        <v>224375</v>
      </c>
      <c r="B1136" t="n">
        <v>128</v>
      </c>
      <c r="C1136" t="inlineStr">
        <is>
          <t>Love Cabaret</t>
        </is>
      </c>
      <c r="D1136" t="inlineStr">
        <is>
          <t>PSSS LTDA</t>
        </is>
      </c>
      <c r="E1136" t="inlineStr">
        <is>
          <t>3497</t>
        </is>
      </c>
      <c r="F1136" s="555" t="n">
        <v>46121</v>
      </c>
      <c r="G1136" t="n">
        <v>17196</v>
      </c>
      <c r="H1136" t="inlineStr">
        <is>
          <t xml:space="preserve">ESPONJA DUPLA FACE TININDO 3M C/10 UN </t>
        </is>
      </c>
      <c r="I1136" t="inlineStr">
        <is>
          <t>DESCARTAVEIS/HIGIENE E LIMPEZA</t>
        </is>
      </c>
      <c r="J1136" t="n">
        <v>1</v>
      </c>
      <c r="K1136" t="inlineStr">
        <is>
          <t>PC</t>
        </is>
      </c>
      <c r="L1136" t="n">
        <v>6.38</v>
      </c>
      <c r="M1136" t="n">
        <v>6.38</v>
      </c>
      <c r="N1136" t="inlineStr">
        <is>
          <t>DESCARTAVEIS</t>
        </is>
      </c>
      <c r="O1136" t="inlineStr">
        <is>
          <t>04/2026</t>
        </is>
      </c>
    </row>
    <row r="1137">
      <c r="A1137" t="n">
        <v>224375</v>
      </c>
      <c r="B1137" t="n">
        <v>128</v>
      </c>
      <c r="C1137" t="inlineStr">
        <is>
          <t>Love Cabaret</t>
        </is>
      </c>
      <c r="D1137" t="inlineStr">
        <is>
          <t>PSSS LTDA</t>
        </is>
      </c>
      <c r="E1137" t="inlineStr">
        <is>
          <t>3497</t>
        </is>
      </c>
      <c r="F1137" s="555" t="n">
        <v>46121</v>
      </c>
      <c r="G1137" t="n">
        <v>17406</v>
      </c>
      <c r="H1137" t="inlineStr">
        <is>
          <t>SACO CRISTAL 15X20 0,20 (PACOTE C/5KG)</t>
        </is>
      </c>
      <c r="I1137" t="inlineStr">
        <is>
          <t>DESCARTAVEIS/HIGIENE E LIMPEZA</t>
        </is>
      </c>
      <c r="J1137" t="n">
        <v>1</v>
      </c>
      <c r="K1137" t="inlineStr">
        <is>
          <t>PC</t>
        </is>
      </c>
      <c r="L1137" t="n">
        <v>95</v>
      </c>
      <c r="M1137" t="n">
        <v>95</v>
      </c>
      <c r="N1137" t="inlineStr">
        <is>
          <t>DESCARTAVEIS</t>
        </is>
      </c>
      <c r="O1137" t="inlineStr">
        <is>
          <t>04/2026</t>
        </is>
      </c>
    </row>
    <row r="1138">
      <c r="A1138" t="n">
        <v>224375</v>
      </c>
      <c r="B1138" t="n">
        <v>128</v>
      </c>
      <c r="C1138" t="inlineStr">
        <is>
          <t>Love Cabaret</t>
        </is>
      </c>
      <c r="D1138" t="inlineStr">
        <is>
          <t>PSSS LTDA</t>
        </is>
      </c>
      <c r="E1138" t="inlineStr">
        <is>
          <t>3497</t>
        </is>
      </c>
      <c r="F1138" s="555" t="n">
        <v>46121</v>
      </c>
      <c r="G1138" t="n">
        <v>25457</v>
      </c>
      <c r="H1138" t="inlineStr">
        <is>
          <t>SACO DE CONFEITEIRO MEDIO C/50UN</t>
        </is>
      </c>
      <c r="I1138" t="inlineStr">
        <is>
          <t>DESCARTAVEIS/HIGIENE E LIMPEZA</t>
        </is>
      </c>
      <c r="J1138" t="n">
        <v>2</v>
      </c>
      <c r="K1138" t="inlineStr">
        <is>
          <t>UN</t>
        </is>
      </c>
      <c r="L1138" t="n">
        <v>66.88</v>
      </c>
      <c r="M1138" t="n">
        <v>33.44</v>
      </c>
      <c r="N1138" t="inlineStr">
        <is>
          <t>DESCARTAVEIS</t>
        </is>
      </c>
      <c r="O1138" t="inlineStr">
        <is>
          <t>04/2026</t>
        </is>
      </c>
    </row>
    <row r="1139">
      <c r="A1139" t="n">
        <v>224375</v>
      </c>
      <c r="B1139" t="n">
        <v>128</v>
      </c>
      <c r="C1139" t="inlineStr">
        <is>
          <t>Love Cabaret</t>
        </is>
      </c>
      <c r="D1139" t="inlineStr">
        <is>
          <t>PSSS LTDA</t>
        </is>
      </c>
      <c r="E1139" t="inlineStr">
        <is>
          <t>3497</t>
        </is>
      </c>
      <c r="F1139" s="555" t="n">
        <v>46121</v>
      </c>
      <c r="G1139" t="n">
        <v>17418</v>
      </c>
      <c r="H1139" t="inlineStr">
        <is>
          <t>PAPEL TOALHA BOBINA LUXO BIA PAPER C/6X20X200M C/6 ROLOS</t>
        </is>
      </c>
      <c r="I1139" t="inlineStr">
        <is>
          <t>DESCARTAVEIS/HIGIENE E LIMPEZA</t>
        </is>
      </c>
      <c r="J1139" t="n">
        <v>2</v>
      </c>
      <c r="K1139" t="inlineStr">
        <is>
          <t>CX</t>
        </is>
      </c>
      <c r="L1139" t="n">
        <v>117.8</v>
      </c>
      <c r="M1139" t="n">
        <v>58.9</v>
      </c>
      <c r="N1139" t="inlineStr">
        <is>
          <t>DESCARTAVEIS</t>
        </is>
      </c>
      <c r="O1139" t="inlineStr">
        <is>
          <t>04/2026</t>
        </is>
      </c>
    </row>
    <row r="1140">
      <c r="A1140" t="n">
        <v>224375</v>
      </c>
      <c r="B1140" t="n">
        <v>128</v>
      </c>
      <c r="C1140" t="inlineStr">
        <is>
          <t>Love Cabaret</t>
        </is>
      </c>
      <c r="D1140" t="inlineStr">
        <is>
          <t>PSSS LTDA</t>
        </is>
      </c>
      <c r="E1140" t="inlineStr">
        <is>
          <t>3497</t>
        </is>
      </c>
      <c r="F1140" s="555" t="n">
        <v>46121</v>
      </c>
      <c r="G1140" t="n">
        <v>28880</v>
      </c>
      <c r="H1140" t="inlineStr">
        <is>
          <t>PAPEL TOALHA INTERFOLHA NOBRE PAPER FOLHA DUPLA  2000 FOLHAS</t>
        </is>
      </c>
      <c r="J1140" t="n">
        <v>3</v>
      </c>
      <c r="K1140" t="inlineStr">
        <is>
          <t>CX</t>
        </is>
      </c>
      <c r="L1140" t="n">
        <v>255</v>
      </c>
      <c r="M1140" t="n">
        <v>85</v>
      </c>
      <c r="N1140" t="inlineStr">
        <is>
          <t>DESCARTAVEIS</t>
        </is>
      </c>
      <c r="O1140" t="inlineStr">
        <is>
          <t>04/2026</t>
        </is>
      </c>
    </row>
    <row r="1141">
      <c r="A1141" t="n">
        <v>224373</v>
      </c>
      <c r="B1141" t="n">
        <v>128</v>
      </c>
      <c r="C1141" t="inlineStr">
        <is>
          <t>Love Cabaret</t>
        </is>
      </c>
      <c r="D1141" t="inlineStr">
        <is>
          <t>ASSAZ ORGANICA INDUSTRIA E COMERCIO DE ALIMENTOS LTDA</t>
        </is>
      </c>
      <c r="E1141" t="inlineStr">
        <is>
          <t>26438</t>
        </is>
      </c>
      <c r="F1141" s="555" t="n">
        <v>46121</v>
      </c>
      <c r="G1141" t="n">
        <v>26465</v>
      </c>
      <c r="H1141" t="inlineStr">
        <is>
          <t>BAGUETE FERMENTACAO NATURAL 30CM C/250G UN</t>
        </is>
      </c>
      <c r="I1141" t="inlineStr">
        <is>
          <t>ALIMENTOS</t>
        </is>
      </c>
      <c r="J1141" t="n">
        <v>25</v>
      </c>
      <c r="K1141" t="inlineStr">
        <is>
          <t>UN</t>
        </is>
      </c>
      <c r="L1141" t="n">
        <v>91.75</v>
      </c>
      <c r="M1141" t="n">
        <v>3.67</v>
      </c>
      <c r="N1141" t="inlineStr">
        <is>
          <t>ALIMENTOS</t>
        </is>
      </c>
      <c r="O1141" t="inlineStr">
        <is>
          <t>04/2026</t>
        </is>
      </c>
    </row>
    <row r="1142">
      <c r="A1142" t="n">
        <v>224372</v>
      </c>
      <c r="B1142" t="n">
        <v>128</v>
      </c>
      <c r="C1142" t="inlineStr">
        <is>
          <t>Love Cabaret</t>
        </is>
      </c>
      <c r="D1142" t="inlineStr">
        <is>
          <t>BATALHA FABRICA DE PAES LTDA</t>
        </is>
      </c>
      <c r="E1142" t="inlineStr">
        <is>
          <t>8676</t>
        </is>
      </c>
      <c r="F1142" s="555" t="n">
        <v>46118</v>
      </c>
      <c r="G1142" t="n">
        <v>24556</v>
      </c>
      <c r="H1142" t="inlineStr">
        <is>
          <t>PAO DE HAMBURGUER NA MASSA DE BRIOCHE PINCELADO CAIXA C/72 UN 18 PACOTES X 4 UN COD 111</t>
        </is>
      </c>
      <c r="I1142" t="inlineStr">
        <is>
          <t>ALIMENTOS</t>
        </is>
      </c>
      <c r="J1142" t="n">
        <v>2</v>
      </c>
      <c r="K1142" t="inlineStr">
        <is>
          <t>CX</t>
        </is>
      </c>
      <c r="L1142" t="n">
        <v>331.2</v>
      </c>
      <c r="M1142" t="n">
        <v>165.6</v>
      </c>
      <c r="N1142" t="inlineStr">
        <is>
          <t>ALIMENTOS</t>
        </is>
      </c>
      <c r="O1142" t="inlineStr">
        <is>
          <t>04/2026</t>
        </is>
      </c>
    </row>
    <row r="1143">
      <c r="A1143" t="n">
        <v>224371</v>
      </c>
      <c r="B1143" t="n">
        <v>128</v>
      </c>
      <c r="C1143" t="inlineStr">
        <is>
          <t>Love Cabaret</t>
        </is>
      </c>
      <c r="D1143" t="inlineStr">
        <is>
          <t xml:space="preserve">LATICINIOS FIOR DITALIA LTDA </t>
        </is>
      </c>
      <c r="E1143" t="inlineStr">
        <is>
          <t>43591</t>
        </is>
      </c>
      <c r="F1143" s="555" t="n">
        <v>46121</v>
      </c>
      <c r="G1143" t="n">
        <v>25288</v>
      </c>
      <c r="H1143" t="inlineStr">
        <is>
          <t>BURRATA 110G C/5 DE 550 GR UN</t>
        </is>
      </c>
      <c r="I1143" t="inlineStr">
        <is>
          <t>ALIMENTOS</t>
        </is>
      </c>
      <c r="J1143" t="n">
        <v>4</v>
      </c>
      <c r="K1143" t="inlineStr">
        <is>
          <t>UN</t>
        </is>
      </c>
      <c r="L1143" t="n">
        <v>261.4</v>
      </c>
      <c r="M1143" t="n">
        <v>65.34999999999999</v>
      </c>
      <c r="N1143" t="inlineStr">
        <is>
          <t>ALIMENTOS</t>
        </is>
      </c>
      <c r="O1143" t="inlineStr">
        <is>
          <t>04/2026</t>
        </is>
      </c>
    </row>
    <row r="1144">
      <c r="A1144" t="n">
        <v>224370</v>
      </c>
      <c r="B1144" t="n">
        <v>128</v>
      </c>
      <c r="C1144" t="inlineStr">
        <is>
          <t>Love Cabaret</t>
        </is>
      </c>
      <c r="D1144" t="inlineStr">
        <is>
          <t>PSSS LTDA</t>
        </is>
      </c>
      <c r="E1144" t="inlineStr">
        <is>
          <t>3499</t>
        </is>
      </c>
      <c r="F1144" s="555" t="n">
        <v>46121</v>
      </c>
      <c r="G1144" t="n">
        <v>24594</v>
      </c>
      <c r="H1144" t="inlineStr">
        <is>
          <t>CABECOTE ENCAIXE MACARICO UN</t>
        </is>
      </c>
      <c r="I1144" t="inlineStr">
        <is>
          <t>UTENSILIOS</t>
        </is>
      </c>
      <c r="J1144" t="n">
        <v>2</v>
      </c>
      <c r="K1144" t="inlineStr">
        <is>
          <t>UNIDADE</t>
        </is>
      </c>
      <c r="L1144" t="n">
        <v>48</v>
      </c>
      <c r="M1144" t="n">
        <v>24</v>
      </c>
      <c r="O1144" t="inlineStr">
        <is>
          <t>04/2026</t>
        </is>
      </c>
    </row>
    <row r="1145">
      <c r="A1145" t="n">
        <v>224369</v>
      </c>
      <c r="B1145" t="n">
        <v>128</v>
      </c>
      <c r="C1145" t="inlineStr">
        <is>
          <t>Love Cabaret</t>
        </is>
      </c>
      <c r="D1145" t="inlineStr">
        <is>
          <t>PSSS LTDA</t>
        </is>
      </c>
      <c r="E1145" t="inlineStr">
        <is>
          <t>3499</t>
        </is>
      </c>
      <c r="F1145" s="555" t="n">
        <v>46121</v>
      </c>
      <c r="G1145" t="n">
        <v>24594</v>
      </c>
      <c r="H1145" t="inlineStr">
        <is>
          <t>CABECOTE ENCAIXE MACARICO UN</t>
        </is>
      </c>
      <c r="I1145" t="inlineStr">
        <is>
          <t>UTENSILIOS</t>
        </is>
      </c>
      <c r="J1145" t="n">
        <v>2</v>
      </c>
      <c r="K1145" t="inlineStr">
        <is>
          <t>UNIDADE</t>
        </is>
      </c>
      <c r="L1145" t="n">
        <v>48</v>
      </c>
      <c r="M1145" t="n">
        <v>24</v>
      </c>
      <c r="O1145" t="inlineStr">
        <is>
          <t>04/2026</t>
        </is>
      </c>
    </row>
    <row r="1146">
      <c r="A1146" t="n">
        <v>224368</v>
      </c>
      <c r="B1146" t="n">
        <v>128</v>
      </c>
      <c r="C1146" t="inlineStr">
        <is>
          <t>Love Cabaret</t>
        </is>
      </c>
      <c r="D1146" t="inlineStr">
        <is>
          <t>ZAHIL IMPORTADORA LTDA</t>
        </is>
      </c>
      <c r="E1146" t="inlineStr">
        <is>
          <t>267894</t>
        </is>
      </c>
      <c r="F1146" s="555" t="n">
        <v>46121</v>
      </c>
      <c r="G1146" t="n">
        <v>17794</v>
      </c>
      <c r="H1146" t="inlineStr">
        <is>
          <t>VINHO BRANCO JAJA DE JAU SAUVIGNON BLANC 750ML</t>
        </is>
      </c>
      <c r="I1146" t="inlineStr">
        <is>
          <t>BEBIDAS</t>
        </is>
      </c>
      <c r="J1146" t="n">
        <v>9</v>
      </c>
      <c r="K1146" t="inlineStr">
        <is>
          <t>GR</t>
        </is>
      </c>
      <c r="L1146" t="n">
        <v>608.4</v>
      </c>
      <c r="M1146" t="n">
        <v>67.59999999999999</v>
      </c>
      <c r="N1146" t="inlineStr">
        <is>
          <t>BEBIDAS</t>
        </is>
      </c>
      <c r="O1146" t="inlineStr">
        <is>
          <t>04/2026</t>
        </is>
      </c>
    </row>
    <row r="1147">
      <c r="A1147" t="n">
        <v>224367</v>
      </c>
      <c r="B1147" t="n">
        <v>128</v>
      </c>
      <c r="C1147" t="inlineStr">
        <is>
          <t>Love Cabaret</t>
        </is>
      </c>
      <c r="D1147" t="inlineStr">
        <is>
          <t xml:space="preserve">EDUARDO TAKESHI MURANAKA </t>
        </is>
      </c>
      <c r="E1147" t="inlineStr">
        <is>
          <t>260711352</t>
        </is>
      </c>
      <c r="F1147" s="555" t="n">
        <v>46125</v>
      </c>
      <c r="G1147" t="n">
        <v>28221</v>
      </c>
      <c r="H1147" t="inlineStr">
        <is>
          <t>COGUMELO PORTO BELLO MURANAKA KG</t>
        </is>
      </c>
      <c r="I1147" t="inlineStr">
        <is>
          <t>ALIMENTOS</t>
        </is>
      </c>
      <c r="J1147" t="n">
        <v>3</v>
      </c>
      <c r="K1147" t="inlineStr">
        <is>
          <t>KG</t>
        </is>
      </c>
      <c r="L1147" t="n">
        <v>114</v>
      </c>
      <c r="M1147" t="n">
        <v>38</v>
      </c>
      <c r="N1147" t="inlineStr">
        <is>
          <t>ALIMENTOS</t>
        </is>
      </c>
      <c r="O1147" t="inlineStr">
        <is>
          <t>04/2026</t>
        </is>
      </c>
    </row>
    <row r="1148">
      <c r="A1148" t="n">
        <v>224367</v>
      </c>
      <c r="B1148" t="n">
        <v>128</v>
      </c>
      <c r="C1148" t="inlineStr">
        <is>
          <t>Love Cabaret</t>
        </is>
      </c>
      <c r="D1148" t="inlineStr">
        <is>
          <t xml:space="preserve">EDUARDO TAKESHI MURANAKA </t>
        </is>
      </c>
      <c r="E1148" t="inlineStr">
        <is>
          <t>260711352</t>
        </is>
      </c>
      <c r="F1148" s="555" t="n">
        <v>46125</v>
      </c>
      <c r="G1148" t="n">
        <v>28222</v>
      </c>
      <c r="H1148" t="inlineStr">
        <is>
          <t>COGUMELO SHIITAKE MURANAKA KG</t>
        </is>
      </c>
      <c r="I1148" t="inlineStr">
        <is>
          <t>ALIMENTOS</t>
        </is>
      </c>
      <c r="J1148" t="n">
        <v>1</v>
      </c>
      <c r="K1148" t="inlineStr">
        <is>
          <t>KG</t>
        </is>
      </c>
      <c r="L1148" t="n">
        <v>42</v>
      </c>
      <c r="M1148" t="n">
        <v>42</v>
      </c>
      <c r="N1148" t="inlineStr">
        <is>
          <t>ALIMENTOS</t>
        </is>
      </c>
      <c r="O1148" t="inlineStr">
        <is>
          <t>04/2026</t>
        </is>
      </c>
    </row>
    <row r="1149">
      <c r="A1149" t="n">
        <v>224164</v>
      </c>
      <c r="B1149" t="n">
        <v>128</v>
      </c>
      <c r="C1149" t="inlineStr">
        <is>
          <t>Love Cabaret</t>
        </is>
      </c>
      <c r="D1149" t="inlineStr">
        <is>
          <t>EMPORIO M&amp;L COMERCIO DE ALIM E BEBIDAS LTDA</t>
        </is>
      </c>
      <c r="E1149" t="inlineStr">
        <is>
          <t>505630</t>
        </is>
      </c>
      <c r="F1149" s="555" t="n">
        <v>46119</v>
      </c>
      <c r="G1149" t="n">
        <v>20645</v>
      </c>
      <c r="H1149" t="inlineStr">
        <is>
          <t>MILHO VERDE QUERO C/2KG</t>
        </is>
      </c>
      <c r="I1149" t="inlineStr">
        <is>
          <t>ALIMENTOS</t>
        </is>
      </c>
      <c r="J1149" t="n">
        <v>1</v>
      </c>
      <c r="K1149" t="inlineStr">
        <is>
          <t>Lt</t>
        </is>
      </c>
      <c r="L1149" t="n">
        <v>24.9</v>
      </c>
      <c r="M1149" t="n">
        <v>24.9</v>
      </c>
      <c r="N1149" t="inlineStr">
        <is>
          <t>ALIMENTOS</t>
        </is>
      </c>
      <c r="O1149" t="inlineStr">
        <is>
          <t>04/2026</t>
        </is>
      </c>
    </row>
    <row r="1150">
      <c r="A1150" t="n">
        <v>224164</v>
      </c>
      <c r="B1150" t="n">
        <v>128</v>
      </c>
      <c r="C1150" t="inlineStr">
        <is>
          <t>Love Cabaret</t>
        </is>
      </c>
      <c r="D1150" t="inlineStr">
        <is>
          <t>EMPORIO M&amp;L COMERCIO DE ALIM E BEBIDAS LTDA</t>
        </is>
      </c>
      <c r="E1150" t="inlineStr">
        <is>
          <t>505630</t>
        </is>
      </c>
      <c r="F1150" s="555" t="n">
        <v>46119</v>
      </c>
      <c r="G1150" t="n">
        <v>20136</v>
      </c>
      <c r="H1150" t="inlineStr">
        <is>
          <t>MACARRAO ESPAGUETE C/ OVOS ADRIA C/500G</t>
        </is>
      </c>
      <c r="I1150" t="inlineStr">
        <is>
          <t>ALIMENTOS</t>
        </is>
      </c>
      <c r="J1150" t="n">
        <v>10</v>
      </c>
      <c r="K1150" t="inlineStr">
        <is>
          <t>PC</t>
        </is>
      </c>
      <c r="L1150" t="n">
        <v>42</v>
      </c>
      <c r="M1150" t="n">
        <v>4.2</v>
      </c>
      <c r="N1150" t="inlineStr">
        <is>
          <t>ALIMENTOS</t>
        </is>
      </c>
      <c r="O1150" t="inlineStr">
        <is>
          <t>04/2026</t>
        </is>
      </c>
    </row>
    <row r="1151">
      <c r="A1151" t="n">
        <v>224164</v>
      </c>
      <c r="B1151" t="n">
        <v>128</v>
      </c>
      <c r="C1151" t="inlineStr">
        <is>
          <t>Love Cabaret</t>
        </is>
      </c>
      <c r="D1151" t="inlineStr">
        <is>
          <t>EMPORIO M&amp;L COMERCIO DE ALIM E BEBIDAS LTDA</t>
        </is>
      </c>
      <c r="E1151" t="inlineStr">
        <is>
          <t>505630</t>
        </is>
      </c>
      <c r="F1151" s="555" t="n">
        <v>46119</v>
      </c>
      <c r="G1151" t="n">
        <v>24039</v>
      </c>
      <c r="H1151" t="inlineStr">
        <is>
          <t>AMENDOA INTEIRA CRUA SEM CASCA 1KG</t>
        </is>
      </c>
      <c r="I1151" t="inlineStr">
        <is>
          <t>ALIMENTOS</t>
        </is>
      </c>
      <c r="J1151" t="n">
        <v>2</v>
      </c>
      <c r="K1151" t="inlineStr">
        <is>
          <t>Kg</t>
        </is>
      </c>
      <c r="L1151" t="n">
        <v>139.8</v>
      </c>
      <c r="M1151" t="n">
        <v>69.90000000000001</v>
      </c>
      <c r="N1151" t="inlineStr">
        <is>
          <t>ALIMENTOS</t>
        </is>
      </c>
      <c r="O1151" t="inlineStr">
        <is>
          <t>04/2026</t>
        </is>
      </c>
    </row>
    <row r="1152">
      <c r="A1152" t="n">
        <v>224164</v>
      </c>
      <c r="B1152" t="n">
        <v>128</v>
      </c>
      <c r="C1152" t="inlineStr">
        <is>
          <t>Love Cabaret</t>
        </is>
      </c>
      <c r="D1152" t="inlineStr">
        <is>
          <t>EMPORIO M&amp;L COMERCIO DE ALIM E BEBIDAS LTDA</t>
        </is>
      </c>
      <c r="E1152" t="inlineStr">
        <is>
          <t>505630</t>
        </is>
      </c>
      <c r="F1152" s="555" t="n">
        <v>46119</v>
      </c>
      <c r="G1152" t="n">
        <v>20307</v>
      </c>
      <c r="H1152" t="inlineStr">
        <is>
          <t>ARROZ ARBORIO CAMIL C/1KG</t>
        </is>
      </c>
      <c r="I1152" t="inlineStr">
        <is>
          <t>ALIMENTOS</t>
        </is>
      </c>
      <c r="J1152" t="n">
        <v>2</v>
      </c>
      <c r="K1152" t="inlineStr">
        <is>
          <t>Kg</t>
        </is>
      </c>
      <c r="L1152" t="n">
        <v>33.4</v>
      </c>
      <c r="M1152" t="n">
        <v>16.7</v>
      </c>
      <c r="N1152" t="inlineStr">
        <is>
          <t>ALIMENTOS</t>
        </is>
      </c>
      <c r="O1152" t="inlineStr">
        <is>
          <t>04/2026</t>
        </is>
      </c>
    </row>
    <row r="1153">
      <c r="A1153" t="n">
        <v>224164</v>
      </c>
      <c r="B1153" t="n">
        <v>128</v>
      </c>
      <c r="C1153" t="inlineStr">
        <is>
          <t>Love Cabaret</t>
        </is>
      </c>
      <c r="D1153" t="inlineStr">
        <is>
          <t>EMPORIO M&amp;L COMERCIO DE ALIM E BEBIDAS LTDA</t>
        </is>
      </c>
      <c r="E1153" t="inlineStr">
        <is>
          <t>505630</t>
        </is>
      </c>
      <c r="F1153" s="555" t="n">
        <v>46119</v>
      </c>
      <c r="G1153" t="n">
        <v>20582</v>
      </c>
      <c r="H1153" t="inlineStr">
        <is>
          <t>PESSEGO EM CALDA MARIZA 450GR</t>
        </is>
      </c>
      <c r="I1153" t="inlineStr">
        <is>
          <t>ALIMENTOS</t>
        </is>
      </c>
      <c r="J1153" t="n">
        <v>3</v>
      </c>
      <c r="K1153" t="inlineStr">
        <is>
          <t>UN</t>
        </is>
      </c>
      <c r="L1153" t="n">
        <v>38.4</v>
      </c>
      <c r="M1153" t="n">
        <v>12.8</v>
      </c>
      <c r="N1153" t="inlineStr">
        <is>
          <t>ALIMENTOS</t>
        </is>
      </c>
      <c r="O1153" t="inlineStr">
        <is>
          <t>04/2026</t>
        </is>
      </c>
    </row>
    <row r="1154">
      <c r="A1154" t="n">
        <v>224164</v>
      </c>
      <c r="B1154" t="n">
        <v>128</v>
      </c>
      <c r="C1154" t="inlineStr">
        <is>
          <t>Love Cabaret</t>
        </is>
      </c>
      <c r="D1154" t="inlineStr">
        <is>
          <t>EMPORIO M&amp;L COMERCIO DE ALIM E BEBIDAS LTDA</t>
        </is>
      </c>
      <c r="E1154" t="inlineStr">
        <is>
          <t>505630</t>
        </is>
      </c>
      <c r="F1154" s="555" t="n">
        <v>46119</v>
      </c>
      <c r="G1154" t="n">
        <v>20395</v>
      </c>
      <c r="H1154" t="inlineStr">
        <is>
          <t>FARINHA DE MANDIOCA CRUA YOKI 5KG</t>
        </is>
      </c>
      <c r="I1154" t="inlineStr">
        <is>
          <t>ALIMENTOS</t>
        </is>
      </c>
      <c r="J1154" t="n">
        <v>1</v>
      </c>
      <c r="K1154" t="inlineStr">
        <is>
          <t>UN</t>
        </is>
      </c>
      <c r="L1154" t="n">
        <v>26.8</v>
      </c>
      <c r="M1154" t="n">
        <v>26.8</v>
      </c>
      <c r="N1154" t="inlineStr">
        <is>
          <t>ALIMENTOS</t>
        </is>
      </c>
      <c r="O1154" t="inlineStr">
        <is>
          <t>04/2026</t>
        </is>
      </c>
    </row>
    <row r="1155">
      <c r="A1155" t="n">
        <v>224163</v>
      </c>
      <c r="B1155" t="n">
        <v>128</v>
      </c>
      <c r="C1155" t="inlineStr">
        <is>
          <t>Love Cabaret</t>
        </is>
      </c>
      <c r="D1155" t="inlineStr">
        <is>
          <t>DO CHEF DISTRIBUIDORA DE ALIMENTOS LTDA</t>
        </is>
      </c>
      <c r="E1155" t="inlineStr">
        <is>
          <t>868</t>
        </is>
      </c>
      <c r="F1155" s="555" t="n">
        <v>46120</v>
      </c>
      <c r="G1155" t="n">
        <v>19751</v>
      </c>
      <c r="H1155" t="inlineStr">
        <is>
          <t>LIMAO SICILIANO KG</t>
        </is>
      </c>
      <c r="I1155" t="inlineStr">
        <is>
          <t>ALIMENTOS</t>
        </is>
      </c>
      <c r="J1155" t="n">
        <v>10</v>
      </c>
      <c r="K1155" t="inlineStr">
        <is>
          <t>KG</t>
        </is>
      </c>
      <c r="L1155" t="n">
        <v>114.8</v>
      </c>
      <c r="M1155" t="n">
        <v>11.48</v>
      </c>
      <c r="N1155" t="inlineStr">
        <is>
          <t>ALIMENTOS</t>
        </is>
      </c>
      <c r="O1155" t="inlineStr">
        <is>
          <t>04/2026</t>
        </is>
      </c>
    </row>
    <row r="1156">
      <c r="A1156" t="n">
        <v>224162</v>
      </c>
      <c r="B1156" t="n">
        <v>128</v>
      </c>
      <c r="C1156" t="inlineStr">
        <is>
          <t>Love Cabaret</t>
        </is>
      </c>
      <c r="D1156" t="inlineStr">
        <is>
          <t>MARIO PEDRO FELICIANO - HORTIFRUTI</t>
        </is>
      </c>
      <c r="E1156" t="inlineStr">
        <is>
          <t>473159</t>
        </is>
      </c>
      <c r="F1156" s="555" t="n">
        <v>46120</v>
      </c>
      <c r="G1156" t="n">
        <v>24083</v>
      </c>
      <c r="H1156" t="inlineStr">
        <is>
          <t>BATATA ASTERIX GRAUDA NOIVA KG</t>
        </is>
      </c>
      <c r="I1156" t="inlineStr">
        <is>
          <t>ALIMENTOS</t>
        </is>
      </c>
      <c r="J1156" t="n">
        <v>10</v>
      </c>
      <c r="K1156" t="inlineStr">
        <is>
          <t>KG</t>
        </is>
      </c>
      <c r="L1156" t="n">
        <v>54.4</v>
      </c>
      <c r="M1156" t="n">
        <v>5.44</v>
      </c>
      <c r="N1156" t="inlineStr">
        <is>
          <t>ALIMENTOS</t>
        </is>
      </c>
      <c r="O1156" t="inlineStr">
        <is>
          <t>04/2026</t>
        </is>
      </c>
    </row>
    <row r="1157">
      <c r="A1157" t="n">
        <v>224162</v>
      </c>
      <c r="B1157" t="n">
        <v>128</v>
      </c>
      <c r="C1157" t="inlineStr">
        <is>
          <t>Love Cabaret</t>
        </is>
      </c>
      <c r="D1157" t="inlineStr">
        <is>
          <t>MARIO PEDRO FELICIANO - HORTIFRUTI</t>
        </is>
      </c>
      <c r="E1157" t="inlineStr">
        <is>
          <t>473159</t>
        </is>
      </c>
      <c r="F1157" s="555" t="n">
        <v>46120</v>
      </c>
      <c r="G1157" t="n">
        <v>24385</v>
      </c>
      <c r="H1157" t="inlineStr">
        <is>
          <t>MORANGO CONGELADO KG</t>
        </is>
      </c>
      <c r="I1157" t="inlineStr">
        <is>
          <t>ALIMENTOS</t>
        </is>
      </c>
      <c r="J1157" t="n">
        <v>2</v>
      </c>
      <c r="K1157" t="inlineStr">
        <is>
          <t>KG</t>
        </is>
      </c>
      <c r="L1157" t="n">
        <v>30.44</v>
      </c>
      <c r="M1157" t="n">
        <v>15.22</v>
      </c>
      <c r="N1157" t="inlineStr">
        <is>
          <t>ALIMENTOS</t>
        </is>
      </c>
      <c r="O1157" t="inlineStr">
        <is>
          <t>04/2026</t>
        </is>
      </c>
    </row>
    <row r="1158">
      <c r="A1158" t="n">
        <v>224162</v>
      </c>
      <c r="B1158" t="n">
        <v>128</v>
      </c>
      <c r="C1158" t="inlineStr">
        <is>
          <t>Love Cabaret</t>
        </is>
      </c>
      <c r="D1158" t="inlineStr">
        <is>
          <t>MARIO PEDRO FELICIANO - HORTIFRUTI</t>
        </is>
      </c>
      <c r="E1158" t="inlineStr">
        <is>
          <t>473159</t>
        </is>
      </c>
      <c r="F1158" s="555" t="n">
        <v>46120</v>
      </c>
      <c r="G1158" t="n">
        <v>19477</v>
      </c>
      <c r="H1158" t="inlineStr">
        <is>
          <t>MANJERICAO ROXO KG</t>
        </is>
      </c>
      <c r="I1158" t="inlineStr">
        <is>
          <t>ALIMENTOS</t>
        </is>
      </c>
      <c r="J1158" t="n">
        <v>0.2</v>
      </c>
      <c r="K1158" t="inlineStr">
        <is>
          <t>KG</t>
        </is>
      </c>
      <c r="L1158" t="n">
        <v>15.95</v>
      </c>
      <c r="M1158" t="n">
        <v>79.75</v>
      </c>
      <c r="N1158" t="inlineStr">
        <is>
          <t>ALIMENTOS</t>
        </is>
      </c>
      <c r="O1158" t="inlineStr">
        <is>
          <t>04/2026</t>
        </is>
      </c>
    </row>
    <row r="1159">
      <c r="A1159" t="n">
        <v>224162</v>
      </c>
      <c r="B1159" t="n">
        <v>128</v>
      </c>
      <c r="C1159" t="inlineStr">
        <is>
          <t>Love Cabaret</t>
        </is>
      </c>
      <c r="D1159" t="inlineStr">
        <is>
          <t>MARIO PEDRO FELICIANO - HORTIFRUTI</t>
        </is>
      </c>
      <c r="E1159" t="inlineStr">
        <is>
          <t>473159</t>
        </is>
      </c>
      <c r="F1159" s="555" t="n">
        <v>46120</v>
      </c>
      <c r="G1159" t="n">
        <v>23113</v>
      </c>
      <c r="H1159" t="inlineStr">
        <is>
          <t>SALSA KG</t>
        </is>
      </c>
      <c r="I1159" t="inlineStr">
        <is>
          <t>ALIMENTOS</t>
        </is>
      </c>
      <c r="J1159" t="n">
        <v>0.4</v>
      </c>
      <c r="K1159" t="inlineStr">
        <is>
          <t>KG</t>
        </is>
      </c>
      <c r="L1159" t="n">
        <v>5.16</v>
      </c>
      <c r="M1159" t="n">
        <v>12.9</v>
      </c>
      <c r="N1159" t="inlineStr">
        <is>
          <t>ALIMENTOS</t>
        </is>
      </c>
      <c r="O1159" t="inlineStr">
        <is>
          <t>04/2026</t>
        </is>
      </c>
    </row>
    <row r="1160">
      <c r="A1160" t="n">
        <v>224161</v>
      </c>
      <c r="B1160" t="n">
        <v>128</v>
      </c>
      <c r="C1160" t="inlineStr">
        <is>
          <t>Love Cabaret</t>
        </is>
      </c>
      <c r="D1160" t="inlineStr">
        <is>
          <t>FG7 COMERCIO E DISTRIBUICAO DE BEBIDAS LTDA</t>
        </is>
      </c>
      <c r="E1160" t="inlineStr">
        <is>
          <t>775823</t>
        </is>
      </c>
      <c r="F1160" s="555" t="n">
        <v>46120</v>
      </c>
      <c r="G1160" t="n">
        <v>20715</v>
      </c>
      <c r="H1160" t="inlineStr">
        <is>
          <t>AMARENA FABBRI FRUTO C/3,2KG</t>
        </is>
      </c>
      <c r="I1160" t="inlineStr">
        <is>
          <t>ALIMENTOS</t>
        </is>
      </c>
      <c r="J1160" t="n">
        <v>1</v>
      </c>
      <c r="K1160" t="inlineStr">
        <is>
          <t>UN</t>
        </is>
      </c>
      <c r="L1160" t="n">
        <v>404.32</v>
      </c>
      <c r="M1160" t="n">
        <v>404.32</v>
      </c>
      <c r="N1160" t="inlineStr">
        <is>
          <t>BEBIDAS</t>
        </is>
      </c>
      <c r="O1160" t="inlineStr">
        <is>
          <t>04/2026</t>
        </is>
      </c>
    </row>
    <row r="1161">
      <c r="A1161" t="n">
        <v>224160</v>
      </c>
      <c r="B1161" t="n">
        <v>128</v>
      </c>
      <c r="C1161" t="inlineStr">
        <is>
          <t>Love Cabaret</t>
        </is>
      </c>
      <c r="D1161" t="inlineStr">
        <is>
          <t>FG7 COMERCIO E DISTRIBUICAO DE BEBIDAS LTDA</t>
        </is>
      </c>
      <c r="E1161" t="inlineStr">
        <is>
          <t>775821</t>
        </is>
      </c>
      <c r="F1161" s="555" t="n">
        <v>46120</v>
      </c>
      <c r="G1161" t="n">
        <v>18103</v>
      </c>
      <c r="H1161" t="inlineStr">
        <is>
          <t>WHISKY MAKERS MARK BOURBON 750ML</t>
        </is>
      </c>
      <c r="I1161" t="inlineStr">
        <is>
          <t>BEBIDAS</t>
        </is>
      </c>
      <c r="J1161" t="n">
        <v>6</v>
      </c>
      <c r="K1161" t="inlineStr">
        <is>
          <t>GR</t>
        </is>
      </c>
      <c r="L1161" t="n">
        <v>821.8200000000001</v>
      </c>
      <c r="M1161" t="n">
        <v>136.97</v>
      </c>
      <c r="N1161" t="inlineStr">
        <is>
          <t>BEBIDAS</t>
        </is>
      </c>
      <c r="O1161" t="inlineStr">
        <is>
          <t>04/2026</t>
        </is>
      </c>
    </row>
    <row r="1162">
      <c r="A1162" t="n">
        <v>224160</v>
      </c>
      <c r="B1162" t="n">
        <v>128</v>
      </c>
      <c r="C1162" t="inlineStr">
        <is>
          <t>Love Cabaret</t>
        </is>
      </c>
      <c r="D1162" t="inlineStr">
        <is>
          <t>FG7 COMERCIO E DISTRIBUICAO DE BEBIDAS LTDA</t>
        </is>
      </c>
      <c r="E1162" t="inlineStr">
        <is>
          <t>775821</t>
        </is>
      </c>
      <c r="F1162" s="555" t="n">
        <v>46120</v>
      </c>
      <c r="G1162" t="n">
        <v>27877</v>
      </c>
      <c r="H1162" t="inlineStr">
        <is>
          <t>VERMOUTH DRY APERITIVO SAN BASILI 750ML UN</t>
        </is>
      </c>
      <c r="I1162" t="inlineStr">
        <is>
          <t>BEBIDAS</t>
        </is>
      </c>
      <c r="J1162" t="n">
        <v>6</v>
      </c>
      <c r="K1162" t="inlineStr">
        <is>
          <t>UN</t>
        </is>
      </c>
      <c r="L1162" t="n">
        <v>389.76</v>
      </c>
      <c r="M1162" t="n">
        <v>64.95999999999999</v>
      </c>
      <c r="N1162" t="inlineStr">
        <is>
          <t>BEBIDAS</t>
        </is>
      </c>
      <c r="O1162" t="inlineStr">
        <is>
          <t>04/2026</t>
        </is>
      </c>
    </row>
    <row r="1163">
      <c r="A1163" t="n">
        <v>224160</v>
      </c>
      <c r="B1163" t="n">
        <v>128</v>
      </c>
      <c r="C1163" t="inlineStr">
        <is>
          <t>Love Cabaret</t>
        </is>
      </c>
      <c r="D1163" t="inlineStr">
        <is>
          <t>FG7 COMERCIO E DISTRIBUICAO DE BEBIDAS LTDA</t>
        </is>
      </c>
      <c r="E1163" t="inlineStr">
        <is>
          <t>775821</t>
        </is>
      </c>
      <c r="F1163" s="555" t="n">
        <v>46120</v>
      </c>
      <c r="G1163" t="n">
        <v>27875</v>
      </c>
      <c r="H1163" t="inlineStr">
        <is>
          <t>APERITIVO MOONSHINE WHITE DUCK 700ML</t>
        </is>
      </c>
      <c r="I1163" t="inlineStr">
        <is>
          <t>BEBIDAS</t>
        </is>
      </c>
      <c r="J1163" t="n">
        <v>6</v>
      </c>
      <c r="K1163" t="inlineStr">
        <is>
          <t>UN</t>
        </is>
      </c>
      <c r="L1163" t="n">
        <v>460.44</v>
      </c>
      <c r="M1163" t="n">
        <v>76.73999999999999</v>
      </c>
      <c r="N1163" t="inlineStr">
        <is>
          <t>BEBIDAS</t>
        </is>
      </c>
      <c r="O1163" t="inlineStr">
        <is>
          <t>04/2026</t>
        </is>
      </c>
    </row>
    <row r="1164">
      <c r="A1164" t="n">
        <v>224159</v>
      </c>
      <c r="B1164" t="n">
        <v>128</v>
      </c>
      <c r="C1164" t="inlineStr">
        <is>
          <t>Love Cabaret</t>
        </is>
      </c>
      <c r="D1164" t="inlineStr">
        <is>
          <t>CECILIA TSUYACO ARAKI SILVA LTDA</t>
        </is>
      </c>
      <c r="E1164" t="inlineStr">
        <is>
          <t>389885</t>
        </is>
      </c>
      <c r="F1164" s="555" t="n">
        <v>46120</v>
      </c>
      <c r="G1164" t="n">
        <v>19480</v>
      </c>
      <c r="H1164" t="inlineStr">
        <is>
          <t>HORTELA HIDROPONICA KG</t>
        </is>
      </c>
      <c r="I1164" t="inlineStr">
        <is>
          <t>ALIMENTOS</t>
        </is>
      </c>
      <c r="J1164" t="n">
        <v>0.3</v>
      </c>
      <c r="K1164" t="inlineStr">
        <is>
          <t>KG</t>
        </is>
      </c>
      <c r="L1164" t="n">
        <v>5.1</v>
      </c>
      <c r="M1164" t="n">
        <v>17</v>
      </c>
      <c r="N1164" t="inlineStr">
        <is>
          <t>ALIMENTOS</t>
        </is>
      </c>
      <c r="O1164" t="inlineStr">
        <is>
          <t>04/2026</t>
        </is>
      </c>
    </row>
    <row r="1165">
      <c r="A1165" t="n">
        <v>224159</v>
      </c>
      <c r="B1165" t="n">
        <v>128</v>
      </c>
      <c r="C1165" t="inlineStr">
        <is>
          <t>Love Cabaret</t>
        </is>
      </c>
      <c r="D1165" t="inlineStr">
        <is>
          <t>CECILIA TSUYACO ARAKI SILVA LTDA</t>
        </is>
      </c>
      <c r="E1165" t="inlineStr">
        <is>
          <t>389885</t>
        </is>
      </c>
      <c r="F1165" s="555" t="n">
        <v>46120</v>
      </c>
      <c r="G1165" t="n">
        <v>19485</v>
      </c>
      <c r="H1165" t="inlineStr">
        <is>
          <t>ENDRO DILL KG</t>
        </is>
      </c>
      <c r="I1165" t="inlineStr">
        <is>
          <t>ALIMENTOS</t>
        </is>
      </c>
      <c r="J1165" t="n">
        <v>0.1</v>
      </c>
      <c r="K1165" t="inlineStr">
        <is>
          <t>KG</t>
        </is>
      </c>
      <c r="L1165" t="n">
        <v>11</v>
      </c>
      <c r="M1165" t="n">
        <v>110</v>
      </c>
      <c r="N1165" t="inlineStr">
        <is>
          <t>ALIMENTOS</t>
        </is>
      </c>
      <c r="O1165" t="inlineStr">
        <is>
          <t>04/2026</t>
        </is>
      </c>
    </row>
    <row r="1166">
      <c r="A1166" t="n">
        <v>224159</v>
      </c>
      <c r="B1166" t="n">
        <v>128</v>
      </c>
      <c r="C1166" t="inlineStr">
        <is>
          <t>Love Cabaret</t>
        </is>
      </c>
      <c r="D1166" t="inlineStr">
        <is>
          <t>CECILIA TSUYACO ARAKI SILVA LTDA</t>
        </is>
      </c>
      <c r="E1166" t="inlineStr">
        <is>
          <t>389885</t>
        </is>
      </c>
      <c r="F1166" s="555" t="n">
        <v>46120</v>
      </c>
      <c r="G1166" t="n">
        <v>19759</v>
      </c>
      <c r="H1166" t="inlineStr">
        <is>
          <t>LARANJA BAHIA KG</t>
        </is>
      </c>
      <c r="I1166" t="inlineStr">
        <is>
          <t>ALIMENTOS</t>
        </is>
      </c>
      <c r="J1166" t="n">
        <v>10</v>
      </c>
      <c r="K1166" t="inlineStr">
        <is>
          <t>KG</t>
        </is>
      </c>
      <c r="L1166" t="n">
        <v>108</v>
      </c>
      <c r="M1166" t="n">
        <v>10.8</v>
      </c>
      <c r="N1166" t="inlineStr">
        <is>
          <t>ALIMENTOS</t>
        </is>
      </c>
      <c r="O1166" t="inlineStr">
        <is>
          <t>04/2026</t>
        </is>
      </c>
    </row>
    <row r="1167">
      <c r="A1167" t="n">
        <v>224159</v>
      </c>
      <c r="B1167" t="n">
        <v>128</v>
      </c>
      <c r="C1167" t="inlineStr">
        <is>
          <t>Love Cabaret</t>
        </is>
      </c>
      <c r="D1167" t="inlineStr">
        <is>
          <t>CECILIA TSUYACO ARAKI SILVA LTDA</t>
        </is>
      </c>
      <c r="E1167" t="inlineStr">
        <is>
          <t>389885</t>
        </is>
      </c>
      <c r="F1167" s="555" t="n">
        <v>46120</v>
      </c>
      <c r="G1167" t="n">
        <v>19762</v>
      </c>
      <c r="H1167" t="inlineStr">
        <is>
          <t>GRAPE FRUIT KG</t>
        </is>
      </c>
      <c r="I1167" t="inlineStr">
        <is>
          <t>ALIMENTOS</t>
        </is>
      </c>
      <c r="J1167" t="n">
        <v>10</v>
      </c>
      <c r="K1167" t="inlineStr">
        <is>
          <t>KG</t>
        </is>
      </c>
      <c r="L1167" t="n">
        <v>135</v>
      </c>
      <c r="M1167" t="n">
        <v>13.5</v>
      </c>
      <c r="N1167" t="inlineStr">
        <is>
          <t>ALIMENTOS</t>
        </is>
      </c>
      <c r="O1167" t="inlineStr">
        <is>
          <t>04/2026</t>
        </is>
      </c>
    </row>
    <row r="1168">
      <c r="A1168" t="n">
        <v>224159</v>
      </c>
      <c r="B1168" t="n">
        <v>128</v>
      </c>
      <c r="C1168" t="inlineStr">
        <is>
          <t>Love Cabaret</t>
        </is>
      </c>
      <c r="D1168" t="inlineStr">
        <is>
          <t>CECILIA TSUYACO ARAKI SILVA LTDA</t>
        </is>
      </c>
      <c r="E1168" t="inlineStr">
        <is>
          <t>389885</t>
        </is>
      </c>
      <c r="F1168" s="555" t="n">
        <v>46120</v>
      </c>
      <c r="G1168" t="n">
        <v>23359</v>
      </c>
      <c r="H1168" t="inlineStr">
        <is>
          <t>LIMAO TAHITI KG</t>
        </is>
      </c>
      <c r="I1168" t="inlineStr">
        <is>
          <t>ALIMENTOS</t>
        </is>
      </c>
      <c r="J1168" t="n">
        <v>10</v>
      </c>
      <c r="K1168" t="inlineStr">
        <is>
          <t>KG</t>
        </is>
      </c>
      <c r="L1168" t="n">
        <v>23</v>
      </c>
      <c r="M1168" t="n">
        <v>2.3</v>
      </c>
      <c r="N1168" t="inlineStr">
        <is>
          <t>ALIMENTOS</t>
        </is>
      </c>
      <c r="O1168" t="inlineStr">
        <is>
          <t>04/2026</t>
        </is>
      </c>
    </row>
    <row r="1169">
      <c r="A1169" t="n">
        <v>224158</v>
      </c>
      <c r="B1169" t="n">
        <v>128</v>
      </c>
      <c r="C1169" t="inlineStr">
        <is>
          <t>Love Cabaret</t>
        </is>
      </c>
      <c r="D1169" t="inlineStr">
        <is>
          <t>J.K. COMERCIO DE GENEROS ALIMENICIOS LTDA</t>
        </is>
      </c>
      <c r="E1169" t="inlineStr">
        <is>
          <t>13492</t>
        </is>
      </c>
      <c r="F1169" s="555" t="n">
        <v>46120</v>
      </c>
      <c r="G1169" t="n">
        <v>18537</v>
      </c>
      <c r="H1169" t="inlineStr">
        <is>
          <t>APERITIVO LILLET BLANC 750ML</t>
        </is>
      </c>
      <c r="I1169" t="inlineStr">
        <is>
          <t>BEBIDAS</t>
        </is>
      </c>
      <c r="J1169" t="n">
        <v>12</v>
      </c>
      <c r="K1169" t="inlineStr">
        <is>
          <t>GR</t>
        </is>
      </c>
      <c r="L1169" t="n">
        <v>1560</v>
      </c>
      <c r="M1169" t="n">
        <v>130</v>
      </c>
      <c r="N1169" t="inlineStr">
        <is>
          <t>BEBIDAS</t>
        </is>
      </c>
      <c r="O1169" t="inlineStr">
        <is>
          <t>04/2026</t>
        </is>
      </c>
    </row>
    <row r="1170">
      <c r="A1170" t="n">
        <v>224157</v>
      </c>
      <c r="B1170" t="n">
        <v>128</v>
      </c>
      <c r="C1170" t="inlineStr">
        <is>
          <t>Love Cabaret</t>
        </is>
      </c>
      <c r="D1170" t="inlineStr">
        <is>
          <t>CG FOOD´S DISTRIBUIDORA DE ALIMENTOS LTDA</t>
        </is>
      </c>
      <c r="E1170" t="inlineStr">
        <is>
          <t>185129</t>
        </is>
      </c>
      <c r="F1170" s="555" t="n">
        <v>46120</v>
      </c>
      <c r="G1170" t="n">
        <v>20190</v>
      </c>
      <c r="H1170" t="inlineStr">
        <is>
          <t>AMENDOIM CRU S/ SAL S/ PELE 1KG</t>
        </is>
      </c>
      <c r="I1170" t="inlineStr">
        <is>
          <t>ALIMENTOS</t>
        </is>
      </c>
      <c r="J1170" t="n">
        <v>3</v>
      </c>
      <c r="K1170" t="inlineStr">
        <is>
          <t>UN</t>
        </is>
      </c>
      <c r="L1170" t="n">
        <v>53.7</v>
      </c>
      <c r="M1170" t="n">
        <v>17.9</v>
      </c>
      <c r="N1170" t="inlineStr">
        <is>
          <t>ALIMENTOS</t>
        </is>
      </c>
      <c r="O1170" t="inlineStr">
        <is>
          <t>04/2026</t>
        </is>
      </c>
    </row>
    <row r="1171">
      <c r="A1171" t="n">
        <v>224157</v>
      </c>
      <c r="B1171" t="n">
        <v>128</v>
      </c>
      <c r="C1171" t="inlineStr">
        <is>
          <t>Love Cabaret</t>
        </is>
      </c>
      <c r="D1171" t="inlineStr">
        <is>
          <t>CG FOOD´S DISTRIBUIDORA DE ALIMENTOS LTDA</t>
        </is>
      </c>
      <c r="E1171" t="inlineStr">
        <is>
          <t>185129</t>
        </is>
      </c>
      <c r="F1171" s="555" t="n">
        <v>46120</v>
      </c>
      <c r="G1171" t="n">
        <v>19203</v>
      </c>
      <c r="H1171" t="inlineStr">
        <is>
          <t>IOGURTE INTEGRAL NESTLE C/170G UN</t>
        </is>
      </c>
      <c r="I1171" t="inlineStr">
        <is>
          <t>ALIMENTOS</t>
        </is>
      </c>
      <c r="J1171" t="n">
        <v>56</v>
      </c>
      <c r="K1171" t="inlineStr">
        <is>
          <t>UN</t>
        </is>
      </c>
      <c r="L1171" t="n">
        <v>178.64</v>
      </c>
      <c r="M1171" t="n">
        <v>3.19</v>
      </c>
      <c r="N1171" t="inlineStr">
        <is>
          <t>ALIMENTOS</t>
        </is>
      </c>
      <c r="O1171" t="inlineStr">
        <is>
          <t>04/2026</t>
        </is>
      </c>
    </row>
    <row r="1172">
      <c r="A1172" t="n">
        <v>224157</v>
      </c>
      <c r="B1172" t="n">
        <v>128</v>
      </c>
      <c r="C1172" t="inlineStr">
        <is>
          <t>Love Cabaret</t>
        </is>
      </c>
      <c r="D1172" t="inlineStr">
        <is>
          <t>CG FOOD´S DISTRIBUIDORA DE ALIMENTOS LTDA</t>
        </is>
      </c>
      <c r="E1172" t="inlineStr">
        <is>
          <t>185129</t>
        </is>
      </c>
      <c r="F1172" s="555" t="n">
        <v>46120</v>
      </c>
      <c r="G1172" t="n">
        <v>20645</v>
      </c>
      <c r="H1172" t="inlineStr">
        <is>
          <t>MILHO VERDE QUERO C/2KG</t>
        </is>
      </c>
      <c r="I1172" t="inlineStr">
        <is>
          <t>ALIMENTOS</t>
        </is>
      </c>
      <c r="J1172" t="n">
        <v>3</v>
      </c>
      <c r="K1172" t="inlineStr">
        <is>
          <t>Lt</t>
        </is>
      </c>
      <c r="L1172" t="n">
        <v>68.7</v>
      </c>
      <c r="M1172" t="n">
        <v>22.9</v>
      </c>
      <c r="N1172" t="inlineStr">
        <is>
          <t>ALIMENTOS</t>
        </is>
      </c>
      <c r="O1172" t="inlineStr">
        <is>
          <t>04/2026</t>
        </is>
      </c>
    </row>
    <row r="1173">
      <c r="A1173" t="n">
        <v>224156</v>
      </c>
      <c r="B1173" t="n">
        <v>128</v>
      </c>
      <c r="C1173" t="inlineStr">
        <is>
          <t>Love Cabaret</t>
        </is>
      </c>
      <c r="D1173" t="inlineStr">
        <is>
          <t>DTK COMERCIO DE ALIMENTOS LTDA</t>
        </is>
      </c>
      <c r="E1173" t="inlineStr">
        <is>
          <t>73543</t>
        </is>
      </c>
      <c r="F1173" s="555" t="n">
        <v>46119</v>
      </c>
      <c r="G1173" t="n">
        <v>20242</v>
      </c>
      <c r="H1173" t="inlineStr">
        <is>
          <t>FEIJAO CARIOCA CAMIL C/2KG</t>
        </is>
      </c>
      <c r="I1173" t="inlineStr">
        <is>
          <t>ALIMENTOS</t>
        </is>
      </c>
      <c r="J1173" t="n">
        <v>2</v>
      </c>
      <c r="K1173" t="inlineStr">
        <is>
          <t>PC</t>
        </is>
      </c>
      <c r="L1173" t="n">
        <v>35.62</v>
      </c>
      <c r="M1173" t="n">
        <v>17.81</v>
      </c>
      <c r="N1173" t="inlineStr">
        <is>
          <t>ALIMENTOS</t>
        </is>
      </c>
      <c r="O1173" t="inlineStr">
        <is>
          <t>04/2026</t>
        </is>
      </c>
    </row>
    <row r="1174">
      <c r="A1174" t="n">
        <v>224156</v>
      </c>
      <c r="B1174" t="n">
        <v>128</v>
      </c>
      <c r="C1174" t="inlineStr">
        <is>
          <t>Love Cabaret</t>
        </is>
      </c>
      <c r="D1174" t="inlineStr">
        <is>
          <t>DTK COMERCIO DE ALIMENTOS LTDA</t>
        </is>
      </c>
      <c r="E1174" t="inlineStr">
        <is>
          <t>73543</t>
        </is>
      </c>
      <c r="F1174" s="555" t="n">
        <v>46119</v>
      </c>
      <c r="G1174" t="n">
        <v>19969</v>
      </c>
      <c r="H1174" t="inlineStr">
        <is>
          <t>MOLHO SHOYO CEPERA C/1,010L</t>
        </is>
      </c>
      <c r="I1174" t="inlineStr">
        <is>
          <t>ALIMENTOS</t>
        </is>
      </c>
      <c r="J1174" t="n">
        <v>2</v>
      </c>
      <c r="K1174" t="inlineStr">
        <is>
          <t>FR</t>
        </is>
      </c>
      <c r="L1174" t="n">
        <v>21.3</v>
      </c>
      <c r="M1174" t="n">
        <v>10.65</v>
      </c>
      <c r="N1174" t="inlineStr">
        <is>
          <t>ALIMENTOS</t>
        </is>
      </c>
      <c r="O1174" t="inlineStr">
        <is>
          <t>04/2026</t>
        </is>
      </c>
    </row>
    <row r="1175">
      <c r="A1175" t="n">
        <v>224156</v>
      </c>
      <c r="B1175" t="n">
        <v>128</v>
      </c>
      <c r="C1175" t="inlineStr">
        <is>
          <t>Love Cabaret</t>
        </is>
      </c>
      <c r="D1175" t="inlineStr">
        <is>
          <t>DTK COMERCIO DE ALIMENTOS LTDA</t>
        </is>
      </c>
      <c r="E1175" t="inlineStr">
        <is>
          <t>73543</t>
        </is>
      </c>
      <c r="F1175" s="555" t="n">
        <v>46119</v>
      </c>
      <c r="G1175" t="n">
        <v>26020</v>
      </c>
      <c r="H1175" t="inlineStr">
        <is>
          <t>CREME DE LEITE PIRACANJUBA TP 1,030 KG  UN</t>
        </is>
      </c>
      <c r="I1175" t="inlineStr">
        <is>
          <t>ALIMENTOS</t>
        </is>
      </c>
      <c r="J1175" t="n">
        <v>6</v>
      </c>
      <c r="K1175" t="inlineStr">
        <is>
          <t>UN</t>
        </is>
      </c>
      <c r="L1175" t="n">
        <v>82.14</v>
      </c>
      <c r="M1175" t="n">
        <v>13.69</v>
      </c>
      <c r="N1175" t="inlineStr">
        <is>
          <t>ALIMENTOS</t>
        </is>
      </c>
      <c r="O1175" t="inlineStr">
        <is>
          <t>04/2026</t>
        </is>
      </c>
    </row>
    <row r="1176">
      <c r="A1176" t="n">
        <v>224156</v>
      </c>
      <c r="B1176" t="n">
        <v>128</v>
      </c>
      <c r="C1176" t="inlineStr">
        <is>
          <t>Love Cabaret</t>
        </is>
      </c>
      <c r="D1176" t="inlineStr">
        <is>
          <t>DTK COMERCIO DE ALIMENTOS LTDA</t>
        </is>
      </c>
      <c r="E1176" t="inlineStr">
        <is>
          <t>73543</t>
        </is>
      </c>
      <c r="F1176" s="555" t="n">
        <v>46119</v>
      </c>
      <c r="G1176" t="n">
        <v>20213</v>
      </c>
      <c r="H1176" t="inlineStr">
        <is>
          <t>GRAO DE BICO CAMIL C/2KG</t>
        </is>
      </c>
      <c r="I1176" t="inlineStr">
        <is>
          <t>ALIMENTOS</t>
        </is>
      </c>
      <c r="J1176" t="n">
        <v>2</v>
      </c>
      <c r="K1176" t="inlineStr">
        <is>
          <t>N/A</t>
        </is>
      </c>
      <c r="L1176" t="n">
        <v>63.2</v>
      </c>
      <c r="M1176" t="n">
        <v>31.6</v>
      </c>
      <c r="N1176" t="inlineStr">
        <is>
          <t>ALIMENTOS</t>
        </is>
      </c>
      <c r="O1176" t="inlineStr">
        <is>
          <t>04/2026</t>
        </is>
      </c>
    </row>
    <row r="1177">
      <c r="A1177" t="n">
        <v>224155</v>
      </c>
      <c r="B1177" t="n">
        <v>128</v>
      </c>
      <c r="C1177" t="inlineStr">
        <is>
          <t>Love Cabaret</t>
        </is>
      </c>
      <c r="D1177" t="inlineStr">
        <is>
          <t>KING COMERCIO E IMPORTACAO DE BEBIDAS LTDA</t>
        </is>
      </c>
      <c r="E1177" t="inlineStr">
        <is>
          <t>126373</t>
        </is>
      </c>
      <c r="F1177" s="555" t="n">
        <v>46119</v>
      </c>
      <c r="G1177" t="n">
        <v>18179</v>
      </c>
      <c r="H1177" t="inlineStr">
        <is>
          <t>VODKA KETEL ONE 1L</t>
        </is>
      </c>
      <c r="I1177" t="inlineStr">
        <is>
          <t>BEBIDAS</t>
        </is>
      </c>
      <c r="J1177" t="n">
        <v>24</v>
      </c>
      <c r="K1177" t="inlineStr">
        <is>
          <t>GR</t>
        </is>
      </c>
      <c r="L1177" t="n">
        <v>2689.2</v>
      </c>
      <c r="M1177" t="n">
        <v>112.05</v>
      </c>
      <c r="N1177" t="inlineStr">
        <is>
          <t>BEBIDAS</t>
        </is>
      </c>
      <c r="O1177" t="inlineStr">
        <is>
          <t>04/2026</t>
        </is>
      </c>
    </row>
    <row r="1178">
      <c r="A1178" t="n">
        <v>224154</v>
      </c>
      <c r="B1178" t="n">
        <v>128</v>
      </c>
      <c r="C1178" t="inlineStr">
        <is>
          <t>Love Cabaret</t>
        </is>
      </c>
      <c r="D1178" t="inlineStr">
        <is>
          <t>GCT COMERCIO DE PRODUTOS ALIMENTICIOS LTDA</t>
        </is>
      </c>
      <c r="E1178" t="inlineStr">
        <is>
          <t>10827</t>
        </is>
      </c>
      <c r="F1178" s="555" t="n">
        <v>46118</v>
      </c>
      <c r="G1178" t="n">
        <v>27340</v>
      </c>
      <c r="H1178" t="inlineStr">
        <is>
          <t>GELO RETANGULO 50X65MM C/25 UN YCECODE</t>
        </is>
      </c>
      <c r="I1178" t="inlineStr">
        <is>
          <t>BEBIDAS</t>
        </is>
      </c>
      <c r="J1178" t="n">
        <v>40</v>
      </c>
      <c r="K1178" t="inlineStr">
        <is>
          <t>PC</t>
        </is>
      </c>
      <c r="L1178" t="n">
        <v>2144</v>
      </c>
      <c r="M1178" t="n">
        <v>53.6</v>
      </c>
      <c r="N1178" t="inlineStr">
        <is>
          <t>BEBIDAS</t>
        </is>
      </c>
      <c r="O1178" t="inlineStr">
        <is>
          <t>04/2026</t>
        </is>
      </c>
    </row>
    <row r="1179">
      <c r="A1179" t="n">
        <v>223717</v>
      </c>
      <c r="B1179" t="n">
        <v>128</v>
      </c>
      <c r="C1179" t="inlineStr">
        <is>
          <t>Love Cabaret</t>
        </is>
      </c>
      <c r="D1179" t="inlineStr">
        <is>
          <t>MARIO PEDRO FELICIANO - HORTIFRUTI</t>
        </is>
      </c>
      <c r="E1179" t="inlineStr">
        <is>
          <t>472470</t>
        </is>
      </c>
      <c r="F1179" s="555" t="n">
        <v>46113</v>
      </c>
      <c r="G1179" t="n">
        <v>19632</v>
      </c>
      <c r="H1179" t="inlineStr">
        <is>
          <t>BETERRABA KG</t>
        </is>
      </c>
      <c r="I1179" t="inlineStr">
        <is>
          <t>ALIMENTOS</t>
        </is>
      </c>
      <c r="J1179" t="n">
        <v>3.15</v>
      </c>
      <c r="K1179" t="inlineStr">
        <is>
          <t>KG</t>
        </is>
      </c>
      <c r="L1179" t="n">
        <v>17.14</v>
      </c>
      <c r="M1179" t="n">
        <v>5.44127</v>
      </c>
      <c r="N1179" t="inlineStr">
        <is>
          <t>ALIMENTOS</t>
        </is>
      </c>
      <c r="O1179" t="inlineStr">
        <is>
          <t>04/2026</t>
        </is>
      </c>
    </row>
    <row r="1180">
      <c r="A1180" t="n">
        <v>223717</v>
      </c>
      <c r="B1180" t="n">
        <v>128</v>
      </c>
      <c r="C1180" t="inlineStr">
        <is>
          <t>Love Cabaret</t>
        </is>
      </c>
      <c r="D1180" t="inlineStr">
        <is>
          <t>MARIO PEDRO FELICIANO - HORTIFRUTI</t>
        </is>
      </c>
      <c r="E1180" t="inlineStr">
        <is>
          <t>472470</t>
        </is>
      </c>
      <c r="F1180" s="555" t="n">
        <v>46113</v>
      </c>
      <c r="G1180" t="n">
        <v>19532</v>
      </c>
      <c r="H1180" t="inlineStr">
        <is>
          <t>TOMATE SALADA ITALIANO KG</t>
        </is>
      </c>
      <c r="I1180" t="inlineStr">
        <is>
          <t>ALIMENTOS</t>
        </is>
      </c>
      <c r="J1180" t="n">
        <v>10</v>
      </c>
      <c r="K1180" t="inlineStr">
        <is>
          <t>KG</t>
        </is>
      </c>
      <c r="L1180" t="n">
        <v>85.5</v>
      </c>
      <c r="M1180" t="n">
        <v>8.550000000000001</v>
      </c>
      <c r="N1180" t="inlineStr">
        <is>
          <t>ALIMENTOS</t>
        </is>
      </c>
      <c r="O1180" t="inlineStr">
        <is>
          <t>04/2026</t>
        </is>
      </c>
    </row>
    <row r="1181">
      <c r="A1181" t="n">
        <v>223716</v>
      </c>
      <c r="B1181" t="n">
        <v>128</v>
      </c>
      <c r="C1181" t="inlineStr">
        <is>
          <t>Love Cabaret</t>
        </is>
      </c>
      <c r="D1181" t="inlineStr">
        <is>
          <t>DO CHEF DISTRIBUIDORA DE ALIMENTOS LTDA</t>
        </is>
      </c>
      <c r="E1181" t="inlineStr">
        <is>
          <t>756</t>
        </is>
      </c>
      <c r="F1181" s="555" t="n">
        <v>46114</v>
      </c>
      <c r="G1181" t="n">
        <v>19634</v>
      </c>
      <c r="H1181" t="inlineStr">
        <is>
          <t>BERINJELA KG</t>
        </is>
      </c>
      <c r="I1181" t="inlineStr">
        <is>
          <t>ALIMENTOS</t>
        </is>
      </c>
      <c r="J1181" t="n">
        <v>8</v>
      </c>
      <c r="K1181" t="inlineStr">
        <is>
          <t>KG</t>
        </is>
      </c>
      <c r="L1181" t="n">
        <v>60</v>
      </c>
      <c r="M1181" t="n">
        <v>7.5</v>
      </c>
      <c r="N1181" t="inlineStr">
        <is>
          <t>ALIMENTOS</t>
        </is>
      </c>
      <c r="O1181" t="inlineStr">
        <is>
          <t>04/2026</t>
        </is>
      </c>
    </row>
    <row r="1182">
      <c r="A1182" t="n">
        <v>223716</v>
      </c>
      <c r="B1182" t="n">
        <v>128</v>
      </c>
      <c r="C1182" t="inlineStr">
        <is>
          <t>Love Cabaret</t>
        </is>
      </c>
      <c r="D1182" t="inlineStr">
        <is>
          <t>DO CHEF DISTRIBUIDORA DE ALIMENTOS LTDA</t>
        </is>
      </c>
      <c r="E1182" t="inlineStr">
        <is>
          <t>756</t>
        </is>
      </c>
      <c r="F1182" s="555" t="n">
        <v>46114</v>
      </c>
      <c r="G1182" t="n">
        <v>19506</v>
      </c>
      <c r="H1182" t="inlineStr">
        <is>
          <t>ALECRIM KG</t>
        </is>
      </c>
      <c r="I1182" t="inlineStr">
        <is>
          <t>ALIMENTOS</t>
        </is>
      </c>
      <c r="J1182" t="n">
        <v>0.1</v>
      </c>
      <c r="K1182" t="inlineStr">
        <is>
          <t>KG</t>
        </is>
      </c>
      <c r="L1182" t="n">
        <v>6.75</v>
      </c>
      <c r="M1182" t="n">
        <v>67.5</v>
      </c>
      <c r="N1182" t="inlineStr">
        <is>
          <t>ALIMENTOS</t>
        </is>
      </c>
      <c r="O1182" t="inlineStr">
        <is>
          <t>04/2026</t>
        </is>
      </c>
    </row>
    <row r="1183">
      <c r="A1183" t="n">
        <v>223716</v>
      </c>
      <c r="B1183" t="n">
        <v>128</v>
      </c>
      <c r="C1183" t="inlineStr">
        <is>
          <t>Love Cabaret</t>
        </is>
      </c>
      <c r="D1183" t="inlineStr">
        <is>
          <t>DO CHEF DISTRIBUIDORA DE ALIMENTOS LTDA</t>
        </is>
      </c>
      <c r="E1183" t="inlineStr">
        <is>
          <t>756</t>
        </is>
      </c>
      <c r="F1183" s="555" t="n">
        <v>46114</v>
      </c>
      <c r="G1183" t="n">
        <v>19751</v>
      </c>
      <c r="H1183" t="inlineStr">
        <is>
          <t>LIMAO SICILIANO KG</t>
        </is>
      </c>
      <c r="I1183" t="inlineStr">
        <is>
          <t>ALIMENTOS</t>
        </is>
      </c>
      <c r="J1183" t="n">
        <v>13</v>
      </c>
      <c r="K1183" t="inlineStr">
        <is>
          <t>KG</t>
        </is>
      </c>
      <c r="L1183" t="n">
        <v>149.24</v>
      </c>
      <c r="M1183" t="n">
        <v>11.48</v>
      </c>
      <c r="N1183" t="inlineStr">
        <is>
          <t>ALIMENTOS</t>
        </is>
      </c>
      <c r="O1183" t="inlineStr">
        <is>
          <t>04/2026</t>
        </is>
      </c>
    </row>
    <row r="1184">
      <c r="A1184" t="n">
        <v>223716</v>
      </c>
      <c r="B1184" t="n">
        <v>128</v>
      </c>
      <c r="C1184" t="inlineStr">
        <is>
          <t>Love Cabaret</t>
        </is>
      </c>
      <c r="D1184" t="inlineStr">
        <is>
          <t>DO CHEF DISTRIBUIDORA DE ALIMENTOS LTDA</t>
        </is>
      </c>
      <c r="E1184" t="inlineStr">
        <is>
          <t>756</t>
        </is>
      </c>
      <c r="F1184" s="555" t="n">
        <v>46114</v>
      </c>
      <c r="G1184" t="n">
        <v>25589</v>
      </c>
      <c r="H1184" t="inlineStr">
        <is>
          <t>UVA VERDE SEM CAROCO KG</t>
        </is>
      </c>
      <c r="I1184" t="inlineStr">
        <is>
          <t>ALIMENTOS</t>
        </is>
      </c>
      <c r="J1184" t="n">
        <v>1</v>
      </c>
      <c r="K1184" t="inlineStr">
        <is>
          <t>N/A</t>
        </is>
      </c>
      <c r="L1184" t="n">
        <v>25.65</v>
      </c>
      <c r="M1184" t="n">
        <v>25.65</v>
      </c>
      <c r="N1184" t="inlineStr">
        <is>
          <t>ALIMENTOS</t>
        </is>
      </c>
      <c r="O1184" t="inlineStr">
        <is>
          <t>04/2026</t>
        </is>
      </c>
    </row>
    <row r="1185">
      <c r="A1185" t="n">
        <v>223715</v>
      </c>
      <c r="B1185" t="n">
        <v>128</v>
      </c>
      <c r="C1185" t="inlineStr">
        <is>
          <t>Love Cabaret</t>
        </is>
      </c>
      <c r="D1185" t="inlineStr">
        <is>
          <t xml:space="preserve">LEBANON MARKET CENTER LTDA </t>
        </is>
      </c>
      <c r="E1185" t="inlineStr">
        <is>
          <t>152712</t>
        </is>
      </c>
      <c r="F1185" s="555" t="n">
        <v>46118</v>
      </c>
      <c r="G1185" t="n">
        <v>25885</v>
      </c>
      <c r="H1185" t="inlineStr">
        <is>
          <t>PAO FOLHA LIBANES MAXIFOUR C/300G</t>
        </is>
      </c>
      <c r="I1185" t="inlineStr">
        <is>
          <t>ALIMENTOS</t>
        </is>
      </c>
      <c r="J1185" t="n">
        <v>43</v>
      </c>
      <c r="K1185" t="inlineStr">
        <is>
          <t>PT</t>
        </is>
      </c>
      <c r="L1185" t="n">
        <v>352.6</v>
      </c>
      <c r="M1185" t="n">
        <v>8.199999999999999</v>
      </c>
      <c r="N1185" t="inlineStr">
        <is>
          <t>ALIMENTOS</t>
        </is>
      </c>
      <c r="O1185" t="inlineStr">
        <is>
          <t>04/2026</t>
        </is>
      </c>
    </row>
    <row r="1186">
      <c r="A1186" t="n">
        <v>223714</v>
      </c>
      <c r="B1186" t="n">
        <v>128</v>
      </c>
      <c r="C1186" t="inlineStr">
        <is>
          <t>Love Cabaret</t>
        </is>
      </c>
      <c r="D1186" t="inlineStr">
        <is>
          <t>AROUMAR DISTRIBUIDORA DE PRODUTOS ALIMENTICIOS LTDA</t>
        </is>
      </c>
      <c r="E1186" t="inlineStr">
        <is>
          <t>1051673</t>
        </is>
      </c>
      <c r="F1186" s="555" t="n">
        <v>46118</v>
      </c>
      <c r="G1186" t="n">
        <v>20301</v>
      </c>
      <c r="H1186" t="inlineStr">
        <is>
          <t>ARROZ BRANCO TIPO 1 CAMIL C/5KG</t>
        </is>
      </c>
      <c r="I1186" t="inlineStr">
        <is>
          <t>ALIMENTOS</t>
        </is>
      </c>
      <c r="J1186" t="n">
        <v>5</v>
      </c>
      <c r="K1186" t="inlineStr">
        <is>
          <t>PC</t>
        </is>
      </c>
      <c r="L1186" t="n">
        <v>105</v>
      </c>
      <c r="M1186" t="n">
        <v>21</v>
      </c>
      <c r="N1186" t="inlineStr">
        <is>
          <t>ALIMENTOS</t>
        </is>
      </c>
      <c r="O1186" t="inlineStr">
        <is>
          <t>04/2026</t>
        </is>
      </c>
    </row>
    <row r="1187">
      <c r="A1187" t="n">
        <v>223714</v>
      </c>
      <c r="B1187" t="n">
        <v>128</v>
      </c>
      <c r="C1187" t="inlineStr">
        <is>
          <t>Love Cabaret</t>
        </is>
      </c>
      <c r="D1187" t="inlineStr">
        <is>
          <t>AROUMAR DISTRIBUIDORA DE PRODUTOS ALIMENTICIOS LTDA</t>
        </is>
      </c>
      <c r="E1187" t="inlineStr">
        <is>
          <t>1051673</t>
        </is>
      </c>
      <c r="F1187" s="555" t="n">
        <v>46118</v>
      </c>
      <c r="G1187" t="n">
        <v>21017</v>
      </c>
      <c r="H1187" t="inlineStr">
        <is>
          <t>OLEO DE ALGODAO SAUDE C/14,5KG</t>
        </is>
      </c>
      <c r="I1187" t="inlineStr">
        <is>
          <t>ALIMENTOS</t>
        </is>
      </c>
      <c r="J1187" t="n">
        <v>4</v>
      </c>
      <c r="K1187" t="inlineStr">
        <is>
          <t>BALDE</t>
        </is>
      </c>
      <c r="L1187" t="n">
        <v>635.6</v>
      </c>
      <c r="M1187" t="n">
        <v>158.9</v>
      </c>
      <c r="N1187" t="inlineStr">
        <is>
          <t>ALIMENTOS</t>
        </is>
      </c>
      <c r="O1187" t="inlineStr">
        <is>
          <t>04/2026</t>
        </is>
      </c>
    </row>
    <row r="1188">
      <c r="A1188" t="n">
        <v>223713</v>
      </c>
      <c r="B1188" t="n">
        <v>128</v>
      </c>
      <c r="C1188" t="inlineStr">
        <is>
          <t>Love Cabaret</t>
        </is>
      </c>
      <c r="D1188" t="inlineStr">
        <is>
          <t>MARCOS SILVA DO NASCIMENTO</t>
        </is>
      </c>
      <c r="E1188" t="inlineStr">
        <is>
          <t>919</t>
        </is>
      </c>
      <c r="F1188" s="555" t="n">
        <v>46119</v>
      </c>
      <c r="G1188" t="n">
        <v>18696</v>
      </c>
      <c r="H1188" t="inlineStr">
        <is>
          <t>BISTECA SUINA KG</t>
        </is>
      </c>
      <c r="I1188" t="inlineStr">
        <is>
          <t>ALIMENTOS</t>
        </is>
      </c>
      <c r="J1188" t="n">
        <v>5.2</v>
      </c>
      <c r="K1188" t="inlineStr">
        <is>
          <t>KG</t>
        </is>
      </c>
      <c r="L1188" t="n">
        <v>93.55</v>
      </c>
      <c r="M1188" t="n">
        <v>17.990385</v>
      </c>
      <c r="N1188" t="inlineStr">
        <is>
          <t>ALIMENTOS</t>
        </is>
      </c>
      <c r="O1188" t="inlineStr">
        <is>
          <t>04/2026</t>
        </is>
      </c>
    </row>
    <row r="1189">
      <c r="A1189" t="n">
        <v>223712</v>
      </c>
      <c r="B1189" t="n">
        <v>128</v>
      </c>
      <c r="C1189" t="inlineStr">
        <is>
          <t>Love Cabaret</t>
        </is>
      </c>
      <c r="D1189" t="inlineStr">
        <is>
          <t>MARIO PEDRO FELICIANO - HORTIFRUTI</t>
        </is>
      </c>
      <c r="E1189" t="inlineStr">
        <is>
          <t>472795</t>
        </is>
      </c>
      <c r="F1189" s="555" t="n">
        <v>46116</v>
      </c>
      <c r="G1189" t="n">
        <v>19621</v>
      </c>
      <c r="H1189" t="inlineStr">
        <is>
          <t>CENOURA KG</t>
        </is>
      </c>
      <c r="I1189" t="inlineStr">
        <is>
          <t>ALIMENTOS</t>
        </is>
      </c>
      <c r="J1189" t="n">
        <v>12.15</v>
      </c>
      <c r="K1189" t="inlineStr">
        <is>
          <t>KG</t>
        </is>
      </c>
      <c r="L1189" t="n">
        <v>70.47</v>
      </c>
      <c r="M1189" t="n">
        <v>5.8</v>
      </c>
      <c r="N1189" t="inlineStr">
        <is>
          <t>ALIMENTOS</t>
        </is>
      </c>
      <c r="O1189" t="inlineStr">
        <is>
          <t>04/2026</t>
        </is>
      </c>
    </row>
    <row r="1190">
      <c r="A1190" t="n">
        <v>223712</v>
      </c>
      <c r="B1190" t="n">
        <v>128</v>
      </c>
      <c r="C1190" t="inlineStr">
        <is>
          <t>Love Cabaret</t>
        </is>
      </c>
      <c r="D1190" t="inlineStr">
        <is>
          <t>MARIO PEDRO FELICIANO - HORTIFRUTI</t>
        </is>
      </c>
      <c r="E1190" t="inlineStr">
        <is>
          <t>472795</t>
        </is>
      </c>
      <c r="F1190" s="555" t="n">
        <v>46116</v>
      </c>
      <c r="G1190" t="n">
        <v>19465</v>
      </c>
      <c r="H1190" t="inlineStr">
        <is>
          <t>SALSAO KG</t>
        </is>
      </c>
      <c r="I1190" t="inlineStr">
        <is>
          <t>ALIMENTOS</t>
        </is>
      </c>
      <c r="J1190" t="n">
        <v>1.2</v>
      </c>
      <c r="K1190" t="inlineStr">
        <is>
          <t>KG</t>
        </is>
      </c>
      <c r="L1190" t="n">
        <v>6.96</v>
      </c>
      <c r="M1190" t="n">
        <v>5.8</v>
      </c>
      <c r="N1190" t="inlineStr">
        <is>
          <t>ALIMENTOS</t>
        </is>
      </c>
      <c r="O1190" t="inlineStr">
        <is>
          <t>04/2026</t>
        </is>
      </c>
    </row>
    <row r="1191">
      <c r="A1191" t="n">
        <v>223712</v>
      </c>
      <c r="B1191" t="n">
        <v>128</v>
      </c>
      <c r="C1191" t="inlineStr">
        <is>
          <t>Love Cabaret</t>
        </is>
      </c>
      <c r="D1191" t="inlineStr">
        <is>
          <t>MARIO PEDRO FELICIANO - HORTIFRUTI</t>
        </is>
      </c>
      <c r="E1191" t="inlineStr">
        <is>
          <t>472795</t>
        </is>
      </c>
      <c r="F1191" s="555" t="n">
        <v>46116</v>
      </c>
      <c r="G1191" t="n">
        <v>19658</v>
      </c>
      <c r="H1191" t="inlineStr">
        <is>
          <t>ABOBORA JAPONESA / CABOTIAN KG</t>
        </is>
      </c>
      <c r="I1191" t="inlineStr">
        <is>
          <t>ALIMENTOS</t>
        </is>
      </c>
      <c r="J1191" t="n">
        <v>8.4</v>
      </c>
      <c r="K1191" t="inlineStr">
        <is>
          <t>KG</t>
        </is>
      </c>
      <c r="L1191" t="n">
        <v>32.26</v>
      </c>
      <c r="M1191" t="n">
        <v>3.840476</v>
      </c>
      <c r="N1191" t="inlineStr">
        <is>
          <t>ALIMENTOS</t>
        </is>
      </c>
      <c r="O1191" t="inlineStr">
        <is>
          <t>04/2026</t>
        </is>
      </c>
    </row>
    <row r="1192">
      <c r="A1192" t="n">
        <v>223712</v>
      </c>
      <c r="B1192" t="n">
        <v>128</v>
      </c>
      <c r="C1192" t="inlineStr">
        <is>
          <t>Love Cabaret</t>
        </is>
      </c>
      <c r="D1192" t="inlineStr">
        <is>
          <t>MARIO PEDRO FELICIANO - HORTIFRUTI</t>
        </is>
      </c>
      <c r="E1192" t="inlineStr">
        <is>
          <t>472795</t>
        </is>
      </c>
      <c r="F1192" s="555" t="n">
        <v>46116</v>
      </c>
      <c r="G1192" t="n">
        <v>19527</v>
      </c>
      <c r="H1192" t="inlineStr">
        <is>
          <t>VAGEM HOLANDESA KG</t>
        </is>
      </c>
      <c r="I1192" t="inlineStr">
        <is>
          <t>ALIMENTOS</t>
        </is>
      </c>
      <c r="J1192" t="n">
        <v>1</v>
      </c>
      <c r="K1192" t="inlineStr">
        <is>
          <t>KG</t>
        </is>
      </c>
      <c r="L1192" t="n">
        <v>36.25</v>
      </c>
      <c r="M1192" t="n">
        <v>36.25</v>
      </c>
      <c r="N1192" t="inlineStr">
        <is>
          <t>ALIMENTOS</t>
        </is>
      </c>
      <c r="O1192" t="inlineStr">
        <is>
          <t>04/2026</t>
        </is>
      </c>
    </row>
    <row r="1193">
      <c r="A1193" t="n">
        <v>223712</v>
      </c>
      <c r="B1193" t="n">
        <v>128</v>
      </c>
      <c r="C1193" t="inlineStr">
        <is>
          <t>Love Cabaret</t>
        </is>
      </c>
      <c r="D1193" t="inlineStr">
        <is>
          <t>MARIO PEDRO FELICIANO - HORTIFRUTI</t>
        </is>
      </c>
      <c r="E1193" t="inlineStr">
        <is>
          <t>472795</t>
        </is>
      </c>
      <c r="F1193" s="555" t="n">
        <v>46116</v>
      </c>
      <c r="G1193" t="n">
        <v>19759</v>
      </c>
      <c r="H1193" t="inlineStr">
        <is>
          <t>LARANJA BAHIA KG</t>
        </is>
      </c>
      <c r="I1193" t="inlineStr">
        <is>
          <t>ALIMENTOS</t>
        </is>
      </c>
      <c r="J1193" t="n">
        <v>10</v>
      </c>
      <c r="K1193" t="inlineStr">
        <is>
          <t>KG</t>
        </is>
      </c>
      <c r="L1193" t="n">
        <v>130.5</v>
      </c>
      <c r="M1193" t="n">
        <v>13.05</v>
      </c>
      <c r="N1193" t="inlineStr">
        <is>
          <t>ALIMENTOS</t>
        </is>
      </c>
      <c r="O1193" t="inlineStr">
        <is>
          <t>04/2026</t>
        </is>
      </c>
    </row>
    <row r="1194">
      <c r="A1194" t="n">
        <v>223712</v>
      </c>
      <c r="B1194" t="n">
        <v>128</v>
      </c>
      <c r="C1194" t="inlineStr">
        <is>
          <t>Love Cabaret</t>
        </is>
      </c>
      <c r="D1194" t="inlineStr">
        <is>
          <t>MARIO PEDRO FELICIANO - HORTIFRUTI</t>
        </is>
      </c>
      <c r="E1194" t="inlineStr">
        <is>
          <t>472795</t>
        </is>
      </c>
      <c r="F1194" s="555" t="n">
        <v>46116</v>
      </c>
      <c r="G1194" t="n">
        <v>24509</v>
      </c>
      <c r="H1194" t="inlineStr">
        <is>
          <t>CEBOLA BRANCA KG</t>
        </is>
      </c>
      <c r="I1194" t="inlineStr">
        <is>
          <t>ALIMENTOS</t>
        </is>
      </c>
      <c r="J1194" t="n">
        <v>5</v>
      </c>
      <c r="K1194" t="inlineStr">
        <is>
          <t>KG</t>
        </is>
      </c>
      <c r="L1194" t="n">
        <v>16.65</v>
      </c>
      <c r="M1194" t="n">
        <v>3.33</v>
      </c>
      <c r="N1194" t="inlineStr">
        <is>
          <t>ALIMENTOS</t>
        </is>
      </c>
      <c r="O1194" t="inlineStr">
        <is>
          <t>04/2026</t>
        </is>
      </c>
    </row>
    <row r="1195">
      <c r="A1195" t="n">
        <v>223712</v>
      </c>
      <c r="B1195" t="n">
        <v>128</v>
      </c>
      <c r="C1195" t="inlineStr">
        <is>
          <t>Love Cabaret</t>
        </is>
      </c>
      <c r="D1195" t="inlineStr">
        <is>
          <t>MARIO PEDRO FELICIANO - HORTIFRUTI</t>
        </is>
      </c>
      <c r="E1195" t="inlineStr">
        <is>
          <t>472795</t>
        </is>
      </c>
      <c r="F1195" s="555" t="n">
        <v>46116</v>
      </c>
      <c r="G1195" t="n">
        <v>19623</v>
      </c>
      <c r="H1195" t="inlineStr">
        <is>
          <t>CEBOLA ROXA KG</t>
        </is>
      </c>
      <c r="I1195" t="inlineStr">
        <is>
          <t>ALIMENTOS</t>
        </is>
      </c>
      <c r="J1195" t="n">
        <v>2</v>
      </c>
      <c r="K1195" t="inlineStr">
        <is>
          <t>KG</t>
        </is>
      </c>
      <c r="L1195" t="n">
        <v>9</v>
      </c>
      <c r="M1195" t="n">
        <v>4.5</v>
      </c>
      <c r="N1195" t="inlineStr">
        <is>
          <t>ALIMENTOS</t>
        </is>
      </c>
      <c r="O1195" t="inlineStr">
        <is>
          <t>04/2026</t>
        </is>
      </c>
    </row>
    <row r="1196">
      <c r="A1196" t="n">
        <v>223712</v>
      </c>
      <c r="B1196" t="n">
        <v>128</v>
      </c>
      <c r="C1196" t="inlineStr">
        <is>
          <t>Love Cabaret</t>
        </is>
      </c>
      <c r="D1196" t="inlineStr">
        <is>
          <t>MARIO PEDRO FELICIANO - HORTIFRUTI</t>
        </is>
      </c>
      <c r="E1196" t="inlineStr">
        <is>
          <t>472795</t>
        </is>
      </c>
      <c r="F1196" s="555" t="n">
        <v>46116</v>
      </c>
      <c r="G1196" t="n">
        <v>19477</v>
      </c>
      <c r="H1196" t="inlineStr">
        <is>
          <t>MANJERICAO ROXO KG</t>
        </is>
      </c>
      <c r="I1196" t="inlineStr">
        <is>
          <t>ALIMENTOS</t>
        </is>
      </c>
      <c r="J1196" t="n">
        <v>0.2</v>
      </c>
      <c r="K1196" t="inlineStr">
        <is>
          <t>KG</t>
        </is>
      </c>
      <c r="L1196" t="n">
        <v>15.95</v>
      </c>
      <c r="M1196" t="n">
        <v>79.75</v>
      </c>
      <c r="N1196" t="inlineStr">
        <is>
          <t>ALIMENTOS</t>
        </is>
      </c>
      <c r="O1196" t="inlineStr">
        <is>
          <t>04/2026</t>
        </is>
      </c>
    </row>
    <row r="1197">
      <c r="A1197" t="n">
        <v>223712</v>
      </c>
      <c r="B1197" t="n">
        <v>128</v>
      </c>
      <c r="C1197" t="inlineStr">
        <is>
          <t>Love Cabaret</t>
        </is>
      </c>
      <c r="D1197" t="inlineStr">
        <is>
          <t>MARIO PEDRO FELICIANO - HORTIFRUTI</t>
        </is>
      </c>
      <c r="E1197" t="inlineStr">
        <is>
          <t>472795</t>
        </is>
      </c>
      <c r="F1197" s="555" t="n">
        <v>46116</v>
      </c>
      <c r="G1197" t="n">
        <v>25555</v>
      </c>
      <c r="H1197" t="inlineStr">
        <is>
          <t>BATATA LAVADA KG</t>
        </is>
      </c>
      <c r="I1197" t="inlineStr">
        <is>
          <t>ALIMENTOS</t>
        </is>
      </c>
      <c r="J1197" t="n">
        <v>12.2</v>
      </c>
      <c r="K1197" t="inlineStr">
        <is>
          <t>KG</t>
        </is>
      </c>
      <c r="L1197" t="n">
        <v>52.22</v>
      </c>
      <c r="M1197" t="n">
        <v>4.280328</v>
      </c>
      <c r="N1197" t="inlineStr">
        <is>
          <t>ALIMENTOS</t>
        </is>
      </c>
      <c r="O1197" t="inlineStr">
        <is>
          <t>04/2026</t>
        </is>
      </c>
    </row>
    <row r="1198">
      <c r="A1198" t="n">
        <v>223712</v>
      </c>
      <c r="B1198" t="n">
        <v>128</v>
      </c>
      <c r="C1198" t="inlineStr">
        <is>
          <t>Love Cabaret</t>
        </is>
      </c>
      <c r="D1198" t="inlineStr">
        <is>
          <t>MARIO PEDRO FELICIANO - HORTIFRUTI</t>
        </is>
      </c>
      <c r="E1198" t="inlineStr">
        <is>
          <t>472795</t>
        </is>
      </c>
      <c r="F1198" s="555" t="n">
        <v>46116</v>
      </c>
      <c r="G1198" t="n">
        <v>24083</v>
      </c>
      <c r="H1198" t="inlineStr">
        <is>
          <t>BATATA ASTERIX GRAUDA NOIVA KG</t>
        </is>
      </c>
      <c r="I1198" t="inlineStr">
        <is>
          <t>ALIMENTOS</t>
        </is>
      </c>
      <c r="J1198" t="n">
        <v>10</v>
      </c>
      <c r="K1198" t="inlineStr">
        <is>
          <t>KG</t>
        </is>
      </c>
      <c r="L1198" t="n">
        <v>54.4</v>
      </c>
      <c r="M1198" t="n">
        <v>5.44</v>
      </c>
      <c r="N1198" t="inlineStr">
        <is>
          <t>ALIMENTOS</t>
        </is>
      </c>
      <c r="O1198" t="inlineStr">
        <is>
          <t>04/2026</t>
        </is>
      </c>
    </row>
    <row r="1199">
      <c r="A1199" t="n">
        <v>223711</v>
      </c>
      <c r="B1199" t="n">
        <v>128</v>
      </c>
      <c r="C1199" t="inlineStr">
        <is>
          <t>Love Cabaret</t>
        </is>
      </c>
      <c r="D1199" t="inlineStr">
        <is>
          <t>EMPORIO M&amp;L COMERCIO DE ALIM E BEBIDAS LTDA</t>
        </is>
      </c>
      <c r="E1199" t="inlineStr">
        <is>
          <t>504746</t>
        </is>
      </c>
      <c r="F1199" s="555" t="n">
        <v>46113</v>
      </c>
      <c r="G1199" t="n">
        <v>20689</v>
      </c>
      <c r="H1199" t="inlineStr">
        <is>
          <t>CREME DE LEITE FRESCO QUATA C/1,01LT</t>
        </is>
      </c>
      <c r="I1199" t="inlineStr">
        <is>
          <t>ALIMENTOS</t>
        </is>
      </c>
      <c r="J1199" t="n">
        <v>4</v>
      </c>
      <c r="K1199" t="inlineStr">
        <is>
          <t>UN</t>
        </is>
      </c>
      <c r="L1199" t="n">
        <v>126.4</v>
      </c>
      <c r="M1199" t="n">
        <v>31.6</v>
      </c>
      <c r="N1199" t="inlineStr">
        <is>
          <t>ALIMENTOS</t>
        </is>
      </c>
      <c r="O1199" t="inlineStr">
        <is>
          <t>04/2026</t>
        </is>
      </c>
    </row>
    <row r="1200">
      <c r="A1200" t="n">
        <v>223708</v>
      </c>
      <c r="B1200" t="n">
        <v>128</v>
      </c>
      <c r="C1200" t="inlineStr">
        <is>
          <t>Love Cabaret</t>
        </is>
      </c>
      <c r="D1200" t="inlineStr">
        <is>
          <t>DISTRIBUIDORA ARENA VIP COMERCIO DE BEBIDAS LTDA</t>
        </is>
      </c>
      <c r="E1200" t="inlineStr">
        <is>
          <t>3323</t>
        </is>
      </c>
      <c r="F1200" s="555" t="n">
        <v>46113</v>
      </c>
      <c r="G1200" t="n">
        <v>18543</v>
      </c>
      <c r="H1200" t="inlineStr">
        <is>
          <t>APERITIVO CYNAR 900ML</t>
        </is>
      </c>
      <c r="I1200" t="inlineStr">
        <is>
          <t>BEBIDAS</t>
        </is>
      </c>
      <c r="J1200" t="n">
        <v>8</v>
      </c>
      <c r="K1200" t="inlineStr">
        <is>
          <t>GR</t>
        </is>
      </c>
      <c r="L1200" t="n">
        <v>144</v>
      </c>
      <c r="M1200" t="n">
        <v>18</v>
      </c>
      <c r="N1200" t="inlineStr">
        <is>
          <t>BEBIDAS</t>
        </is>
      </c>
      <c r="O1200" t="inlineStr">
        <is>
          <t>04/2026</t>
        </is>
      </c>
    </row>
    <row r="1201">
      <c r="A1201" t="n">
        <v>223708</v>
      </c>
      <c r="B1201" t="n">
        <v>128</v>
      </c>
      <c r="C1201" t="inlineStr">
        <is>
          <t>Love Cabaret</t>
        </is>
      </c>
      <c r="D1201" t="inlineStr">
        <is>
          <t>DISTRIBUIDORA ARENA VIP COMERCIO DE BEBIDAS LTDA</t>
        </is>
      </c>
      <c r="E1201" t="inlineStr">
        <is>
          <t>3323</t>
        </is>
      </c>
      <c r="F1201" s="555" t="n">
        <v>46113</v>
      </c>
      <c r="G1201" t="n">
        <v>18382</v>
      </c>
      <c r="H1201" t="inlineStr">
        <is>
          <t>CONHAQUE BRANDY OSBORNE 700ML</t>
        </is>
      </c>
      <c r="I1201" t="inlineStr">
        <is>
          <t>BEBIDAS</t>
        </is>
      </c>
      <c r="J1201" t="n">
        <v>6</v>
      </c>
      <c r="K1201" t="inlineStr">
        <is>
          <t>GR</t>
        </is>
      </c>
      <c r="L1201" t="n">
        <v>426</v>
      </c>
      <c r="M1201" t="n">
        <v>71</v>
      </c>
      <c r="N1201" t="inlineStr">
        <is>
          <t>BEBIDAS</t>
        </is>
      </c>
      <c r="O1201" t="inlineStr">
        <is>
          <t>04/2026</t>
        </is>
      </c>
    </row>
    <row r="1202">
      <c r="A1202" t="n">
        <v>223705</v>
      </c>
      <c r="B1202" t="n">
        <v>128</v>
      </c>
      <c r="C1202" t="inlineStr">
        <is>
          <t>Love Cabaret</t>
        </is>
      </c>
      <c r="D1202" t="inlineStr">
        <is>
          <t>VITRUS IMPORT LTDA</t>
        </is>
      </c>
      <c r="E1202" t="inlineStr">
        <is>
          <t>13678</t>
        </is>
      </c>
      <c r="F1202" s="555" t="n">
        <v>46114</v>
      </c>
      <c r="G1202" t="n">
        <v>27581</v>
      </c>
      <c r="H1202" t="inlineStr">
        <is>
          <t>COPO AIALA ON THE ROCKS 300ML CX C/6UN</t>
        </is>
      </c>
      <c r="I1202" t="inlineStr">
        <is>
          <t>UTENSILIOS</t>
        </is>
      </c>
      <c r="J1202" t="n">
        <v>17</v>
      </c>
      <c r="K1202" t="inlineStr">
        <is>
          <t>UN</t>
        </is>
      </c>
      <c r="L1202" t="n">
        <v>1784.83</v>
      </c>
      <c r="M1202" t="n">
        <v>104.99</v>
      </c>
      <c r="N1202" t="inlineStr">
        <is>
          <t>UTENSILIOS</t>
        </is>
      </c>
      <c r="O1202" t="inlineStr">
        <is>
          <t>04/2026</t>
        </is>
      </c>
    </row>
    <row r="1203">
      <c r="A1203" t="n">
        <v>223705</v>
      </c>
      <c r="B1203" t="n">
        <v>128</v>
      </c>
      <c r="C1203" t="inlineStr">
        <is>
          <t>Love Cabaret</t>
        </is>
      </c>
      <c r="D1203" t="inlineStr">
        <is>
          <t>VITRUS IMPORT LTDA</t>
        </is>
      </c>
      <c r="E1203" t="inlineStr">
        <is>
          <t>13678</t>
        </is>
      </c>
      <c r="F1203" s="555" t="n">
        <v>46114</v>
      </c>
      <c r="G1203" t="n">
        <v>27683</v>
      </c>
      <c r="H1203" t="inlineStr">
        <is>
          <t>COPO LIBBEY STARK LONG DRINK 350ML UN</t>
        </is>
      </c>
      <c r="I1203" t="inlineStr">
        <is>
          <t>UTENSILIOS</t>
        </is>
      </c>
      <c r="J1203" t="n">
        <v>42</v>
      </c>
      <c r="K1203" t="inlineStr">
        <is>
          <t>UN</t>
        </is>
      </c>
      <c r="L1203" t="n">
        <v>1365</v>
      </c>
      <c r="M1203" t="n">
        <v>32.5</v>
      </c>
      <c r="N1203" t="inlineStr">
        <is>
          <t>UTENSILIOS</t>
        </is>
      </c>
      <c r="O1203" t="inlineStr">
        <is>
          <t>04/2026</t>
        </is>
      </c>
    </row>
    <row r="1204">
      <c r="A1204" t="n">
        <v>223705</v>
      </c>
      <c r="B1204" t="n">
        <v>128</v>
      </c>
      <c r="C1204" t="inlineStr">
        <is>
          <t>Love Cabaret</t>
        </is>
      </c>
      <c r="D1204" t="inlineStr">
        <is>
          <t>VITRUS IMPORT LTDA</t>
        </is>
      </c>
      <c r="E1204" t="inlineStr">
        <is>
          <t>13678</t>
        </is>
      </c>
      <c r="F1204" s="555" t="n">
        <v>46114</v>
      </c>
      <c r="G1204" t="n">
        <v>27685</v>
      </c>
      <c r="H1204" t="inlineStr">
        <is>
          <t>TAÇA LIBBEY BESPOKE COUPETTE 120ML UN</t>
        </is>
      </c>
      <c r="I1204" t="inlineStr">
        <is>
          <t>UTENSILIOS</t>
        </is>
      </c>
      <c r="J1204" t="n">
        <v>48</v>
      </c>
      <c r="K1204" t="inlineStr">
        <is>
          <t>UN</t>
        </is>
      </c>
      <c r="L1204" t="n">
        <v>2726.4</v>
      </c>
      <c r="M1204" t="n">
        <v>56.8</v>
      </c>
      <c r="N1204" t="inlineStr">
        <is>
          <t>UTENSILIOS</t>
        </is>
      </c>
      <c r="O1204" t="inlineStr">
        <is>
          <t>04/2026</t>
        </is>
      </c>
    </row>
    <row r="1205">
      <c r="A1205" t="n">
        <v>223498</v>
      </c>
      <c r="B1205" t="n">
        <v>128</v>
      </c>
      <c r="C1205" t="inlineStr">
        <is>
          <t>Love Cabaret</t>
        </is>
      </c>
      <c r="D1205" t="inlineStr">
        <is>
          <t>ZAHIL IMPORTADORA LTDA</t>
        </is>
      </c>
      <c r="E1205" t="inlineStr">
        <is>
          <t>267631</t>
        </is>
      </c>
      <c r="F1205" s="555" t="n">
        <v>46114</v>
      </c>
      <c r="G1205" t="n">
        <v>21945</v>
      </c>
      <c r="H1205" t="inlineStr">
        <is>
          <t>VINHO BRANCO MASCARA FUEGO CHARDONNAY 750ML</t>
        </is>
      </c>
      <c r="I1205" t="inlineStr">
        <is>
          <t>BEBIDAS</t>
        </is>
      </c>
      <c r="J1205" t="n">
        <v>22</v>
      </c>
      <c r="K1205" t="inlineStr">
        <is>
          <t>GR</t>
        </is>
      </c>
      <c r="L1205" t="n">
        <v>872.3</v>
      </c>
      <c r="M1205" t="n">
        <v>39.65</v>
      </c>
      <c r="N1205" t="inlineStr">
        <is>
          <t>BEBIDAS</t>
        </is>
      </c>
      <c r="O1205" t="inlineStr">
        <is>
          <t>04/2026</t>
        </is>
      </c>
    </row>
    <row r="1206">
      <c r="A1206" t="n">
        <v>223496</v>
      </c>
      <c r="B1206" t="n">
        <v>128</v>
      </c>
      <c r="C1206" t="inlineStr">
        <is>
          <t>Love Cabaret</t>
        </is>
      </c>
      <c r="D1206" t="inlineStr">
        <is>
          <t>FRONT BEBIDAS LTDA</t>
        </is>
      </c>
      <c r="E1206" t="inlineStr">
        <is>
          <t>798965</t>
        </is>
      </c>
      <c r="F1206" s="555" t="n">
        <v>46114</v>
      </c>
      <c r="G1206" t="n">
        <v>18242</v>
      </c>
      <c r="H1206" t="inlineStr">
        <is>
          <t>TEQUILA DON JULIO BLANCO 750ML</t>
        </is>
      </c>
      <c r="I1206" t="inlineStr">
        <is>
          <t>BEBIDAS</t>
        </is>
      </c>
      <c r="J1206" t="n">
        <v>12</v>
      </c>
      <c r="K1206" t="inlineStr">
        <is>
          <t>GR</t>
        </is>
      </c>
      <c r="L1206" t="n">
        <v>2809.2</v>
      </c>
      <c r="M1206" t="n">
        <v>234.1</v>
      </c>
      <c r="N1206" t="inlineStr">
        <is>
          <t>BEBIDAS</t>
        </is>
      </c>
      <c r="O1206" t="inlineStr">
        <is>
          <t>04/2026</t>
        </is>
      </c>
    </row>
    <row r="1207">
      <c r="A1207" t="n">
        <v>223494</v>
      </c>
      <c r="B1207" t="n">
        <v>128</v>
      </c>
      <c r="C1207" t="inlineStr">
        <is>
          <t>Love Cabaret</t>
        </is>
      </c>
      <c r="D1207" t="inlineStr">
        <is>
          <t>FRONT BEBIDAS LTDA</t>
        </is>
      </c>
      <c r="E1207" t="inlineStr">
        <is>
          <t>798965</t>
        </is>
      </c>
      <c r="F1207" s="555" t="n">
        <v>46114</v>
      </c>
      <c r="G1207" t="n">
        <v>18242</v>
      </c>
      <c r="H1207" t="inlineStr">
        <is>
          <t>TEQUILA DON JULIO BLANCO 750ML</t>
        </is>
      </c>
      <c r="I1207" t="inlineStr">
        <is>
          <t>BEBIDAS</t>
        </is>
      </c>
      <c r="J1207" t="n">
        <v>12</v>
      </c>
      <c r="K1207" t="inlineStr">
        <is>
          <t>GR</t>
        </is>
      </c>
      <c r="L1207" t="n">
        <v>2809.2</v>
      </c>
      <c r="M1207" t="n">
        <v>234.1</v>
      </c>
      <c r="O1207" t="inlineStr">
        <is>
          <t>04/2026</t>
        </is>
      </c>
    </row>
    <row r="1208">
      <c r="A1208" t="n">
        <v>223140</v>
      </c>
      <c r="B1208" t="n">
        <v>128</v>
      </c>
      <c r="C1208" t="inlineStr">
        <is>
          <t>Love Cabaret</t>
        </is>
      </c>
      <c r="D1208" t="inlineStr">
        <is>
          <t>MERCADO PAGO.COM REPRESENTACOES LTDA</t>
        </is>
      </c>
      <c r="E1208" t="inlineStr">
        <is>
          <t>66798</t>
        </is>
      </c>
      <c r="F1208" s="555" t="n">
        <v>46113</v>
      </c>
      <c r="G1208" t="n">
        <v>23489</v>
      </c>
      <c r="H1208" t="inlineStr">
        <is>
          <t>SAL DE PARRILLA KG</t>
        </is>
      </c>
      <c r="I1208" t="inlineStr">
        <is>
          <t>ALIMENTOS</t>
        </is>
      </c>
      <c r="J1208" t="n">
        <v>2</v>
      </c>
      <c r="K1208" t="inlineStr">
        <is>
          <t>KG</t>
        </is>
      </c>
      <c r="L1208" t="n">
        <v>39.1</v>
      </c>
      <c r="M1208" t="n">
        <v>19.55</v>
      </c>
      <c r="N1208" t="inlineStr">
        <is>
          <t>ALIMENTOS - A VISTA 03/2026</t>
        </is>
      </c>
      <c r="O1208" t="inlineStr">
        <is>
          <t>04/2026</t>
        </is>
      </c>
    </row>
    <row r="1209">
      <c r="A1209" t="n">
        <v>223138</v>
      </c>
      <c r="B1209" t="n">
        <v>128</v>
      </c>
      <c r="C1209" t="inlineStr">
        <is>
          <t>Love Cabaret</t>
        </is>
      </c>
      <c r="D1209" t="inlineStr">
        <is>
          <t>PSSS LTDA</t>
        </is>
      </c>
      <c r="E1209" t="inlineStr">
        <is>
          <t>3452</t>
        </is>
      </c>
      <c r="F1209" s="555" t="n">
        <v>46112</v>
      </c>
      <c r="G1209" t="n">
        <v>17341</v>
      </c>
      <c r="H1209" t="inlineStr">
        <is>
          <t>PAPEL HIGIENICO ROLAO NOBRE 300M C/8</t>
        </is>
      </c>
      <c r="I1209" t="inlineStr">
        <is>
          <t>DESCARTAVEIS/HIGIENE E LIMPEZA</t>
        </is>
      </c>
      <c r="J1209" t="n">
        <v>1</v>
      </c>
      <c r="K1209" t="inlineStr">
        <is>
          <t>FR</t>
        </is>
      </c>
      <c r="L1209" t="n">
        <v>74.8</v>
      </c>
      <c r="M1209" t="n">
        <v>74.8</v>
      </c>
      <c r="N1209" t="inlineStr">
        <is>
          <t>DESCARTAVEIS</t>
        </is>
      </c>
      <c r="O1209" t="inlineStr">
        <is>
          <t>03/2026</t>
        </is>
      </c>
    </row>
    <row r="1210">
      <c r="A1210" t="n">
        <v>223138</v>
      </c>
      <c r="B1210" t="n">
        <v>128</v>
      </c>
      <c r="C1210" t="inlineStr">
        <is>
          <t>Love Cabaret</t>
        </is>
      </c>
      <c r="D1210" t="inlineStr">
        <is>
          <t>PSSS LTDA</t>
        </is>
      </c>
      <c r="E1210" t="inlineStr">
        <is>
          <t>3452</t>
        </is>
      </c>
      <c r="F1210" s="555" t="n">
        <v>46112</v>
      </c>
      <c r="G1210" t="n">
        <v>17196</v>
      </c>
      <c r="H1210" t="inlineStr">
        <is>
          <t xml:space="preserve">ESPONJA DUPLA FACE TININDO 3M C/10 UN </t>
        </is>
      </c>
      <c r="I1210" t="inlineStr">
        <is>
          <t>DESCARTAVEIS/HIGIENE E LIMPEZA</t>
        </is>
      </c>
      <c r="J1210" t="n">
        <v>1</v>
      </c>
      <c r="K1210" t="inlineStr">
        <is>
          <t>PC</t>
        </is>
      </c>
      <c r="L1210" t="n">
        <v>6.38</v>
      </c>
      <c r="M1210" t="n">
        <v>6.38</v>
      </c>
      <c r="N1210" t="inlineStr">
        <is>
          <t>DESCARTAVEIS</t>
        </is>
      </c>
      <c r="O1210" t="inlineStr">
        <is>
          <t>03/2026</t>
        </is>
      </c>
    </row>
    <row r="1211">
      <c r="A1211" t="n">
        <v>223138</v>
      </c>
      <c r="B1211" t="n">
        <v>128</v>
      </c>
      <c r="C1211" t="inlineStr">
        <is>
          <t>Love Cabaret</t>
        </is>
      </c>
      <c r="D1211" t="inlineStr">
        <is>
          <t>PSSS LTDA</t>
        </is>
      </c>
      <c r="E1211" t="inlineStr">
        <is>
          <t>3452</t>
        </is>
      </c>
      <c r="F1211" s="555" t="n">
        <v>46112</v>
      </c>
      <c r="G1211" t="n">
        <v>21783</v>
      </c>
      <c r="H1211" t="inlineStr">
        <is>
          <t>AVENTAL DE PVC BRANCO 1,20X0,70 UN</t>
        </is>
      </c>
      <c r="I1211" t="inlineStr">
        <is>
          <t>UTENSILIOS</t>
        </is>
      </c>
      <c r="J1211" t="n">
        <v>4</v>
      </c>
      <c r="K1211" t="inlineStr">
        <is>
          <t>UN</t>
        </is>
      </c>
      <c r="L1211" t="n">
        <v>64</v>
      </c>
      <c r="M1211" t="n">
        <v>16</v>
      </c>
      <c r="N1211" t="inlineStr">
        <is>
          <t>DESCARTAVEIS</t>
        </is>
      </c>
      <c r="O1211" t="inlineStr">
        <is>
          <t>03/2026</t>
        </is>
      </c>
    </row>
    <row r="1212">
      <c r="A1212" t="n">
        <v>223138</v>
      </c>
      <c r="B1212" t="n">
        <v>128</v>
      </c>
      <c r="C1212" t="inlineStr">
        <is>
          <t>Love Cabaret</t>
        </is>
      </c>
      <c r="D1212" t="inlineStr">
        <is>
          <t>PSSS LTDA</t>
        </is>
      </c>
      <c r="E1212" t="inlineStr">
        <is>
          <t>3452</t>
        </is>
      </c>
      <c r="F1212" s="555" t="n">
        <v>46112</v>
      </c>
      <c r="G1212" t="n">
        <v>17418</v>
      </c>
      <c r="H1212" t="inlineStr">
        <is>
          <t>PAPEL TOALHA BOBINA LUXO BIA PAPER C/6X20X200M C/6 ROLOS</t>
        </is>
      </c>
      <c r="I1212" t="inlineStr">
        <is>
          <t>DESCARTAVEIS/HIGIENE E LIMPEZA</t>
        </is>
      </c>
      <c r="J1212" t="n">
        <v>2</v>
      </c>
      <c r="K1212" t="inlineStr">
        <is>
          <t>CX</t>
        </is>
      </c>
      <c r="L1212" t="n">
        <v>117.8</v>
      </c>
      <c r="M1212" t="n">
        <v>58.9</v>
      </c>
      <c r="N1212" t="inlineStr">
        <is>
          <t>DESCARTAVEIS</t>
        </is>
      </c>
      <c r="O1212" t="inlineStr">
        <is>
          <t>03/2026</t>
        </is>
      </c>
    </row>
    <row r="1213">
      <c r="A1213" t="n">
        <v>223138</v>
      </c>
      <c r="B1213" t="n">
        <v>128</v>
      </c>
      <c r="C1213" t="inlineStr">
        <is>
          <t>Love Cabaret</t>
        </is>
      </c>
      <c r="D1213" t="inlineStr">
        <is>
          <t>PSSS LTDA</t>
        </is>
      </c>
      <c r="E1213" t="inlineStr">
        <is>
          <t>3452</t>
        </is>
      </c>
      <c r="F1213" s="555" t="n">
        <v>46112</v>
      </c>
      <c r="G1213" t="n">
        <v>24505</v>
      </c>
      <c r="H1213" t="inlineStr">
        <is>
          <t>PAPEL TOALHA SNOB 1X2 UN</t>
        </is>
      </c>
      <c r="I1213" t="inlineStr">
        <is>
          <t>DESCARTAVEIS/HIGIENE E LIMPEZA</t>
        </is>
      </c>
      <c r="J1213" t="n">
        <v>4</v>
      </c>
      <c r="K1213" t="inlineStr">
        <is>
          <t>PC</t>
        </is>
      </c>
      <c r="L1213" t="n">
        <v>19.92</v>
      </c>
      <c r="M1213" t="n">
        <v>4.98</v>
      </c>
      <c r="N1213" t="inlineStr">
        <is>
          <t>DESCARTAVEIS</t>
        </is>
      </c>
      <c r="O1213" t="inlineStr">
        <is>
          <t>03/2026</t>
        </is>
      </c>
    </row>
    <row r="1214">
      <c r="A1214" t="n">
        <v>223138</v>
      </c>
      <c r="B1214" t="n">
        <v>128</v>
      </c>
      <c r="C1214" t="inlineStr">
        <is>
          <t>Love Cabaret</t>
        </is>
      </c>
      <c r="D1214" t="inlineStr">
        <is>
          <t>PSSS LTDA</t>
        </is>
      </c>
      <c r="E1214" t="inlineStr">
        <is>
          <t>3452</t>
        </is>
      </c>
      <c r="F1214" s="555" t="n">
        <v>46112</v>
      </c>
      <c r="G1214" t="n">
        <v>28880</v>
      </c>
      <c r="H1214" t="inlineStr">
        <is>
          <t>PAPEL TOALHA INTERFOLHA NOBRE PAPER FOLHA DUPLA  2000 FOLHAS</t>
        </is>
      </c>
      <c r="J1214" t="n">
        <v>1</v>
      </c>
      <c r="K1214" t="inlineStr">
        <is>
          <t>CX</t>
        </is>
      </c>
      <c r="L1214" t="n">
        <v>85</v>
      </c>
      <c r="M1214" t="n">
        <v>85</v>
      </c>
      <c r="N1214" t="inlineStr">
        <is>
          <t>DESCARTAVEIS</t>
        </is>
      </c>
      <c r="O1214" t="inlineStr">
        <is>
          <t>03/2026</t>
        </is>
      </c>
    </row>
    <row r="1215">
      <c r="A1215" t="n">
        <v>223137</v>
      </c>
      <c r="B1215" t="n">
        <v>128</v>
      </c>
      <c r="C1215" t="inlineStr">
        <is>
          <t>Love Cabaret</t>
        </is>
      </c>
      <c r="D1215" t="inlineStr">
        <is>
          <t>MURILLO S DUARTE COMERCIAL LTDA</t>
        </is>
      </c>
      <c r="E1215" t="inlineStr">
        <is>
          <t>2579</t>
        </is>
      </c>
      <c r="F1215" s="555" t="n">
        <v>46112</v>
      </c>
      <c r="G1215" t="n">
        <v>17488</v>
      </c>
      <c r="H1215" t="inlineStr">
        <is>
          <t>LUVA LATEX SEM TALCO M C/100UN</t>
        </is>
      </c>
      <c r="I1215" t="inlineStr">
        <is>
          <t>DESCARTAVEIS/HIGIENE E LIMPEZA</t>
        </is>
      </c>
      <c r="J1215" t="n">
        <v>1</v>
      </c>
      <c r="K1215" t="inlineStr">
        <is>
          <t>CX</t>
        </is>
      </c>
      <c r="L1215" t="n">
        <v>21</v>
      </c>
      <c r="M1215" t="n">
        <v>21</v>
      </c>
      <c r="N1215" t="inlineStr">
        <is>
          <t>DESCARTAVEIS</t>
        </is>
      </c>
      <c r="O1215" t="inlineStr">
        <is>
          <t>03/2026</t>
        </is>
      </c>
    </row>
    <row r="1216">
      <c r="A1216" t="n">
        <v>223137</v>
      </c>
      <c r="B1216" t="n">
        <v>128</v>
      </c>
      <c r="C1216" t="inlineStr">
        <is>
          <t>Love Cabaret</t>
        </is>
      </c>
      <c r="D1216" t="inlineStr">
        <is>
          <t>MURILLO S DUARTE COMERCIAL LTDA</t>
        </is>
      </c>
      <c r="E1216" t="inlineStr">
        <is>
          <t>2579</t>
        </is>
      </c>
      <c r="F1216" s="555" t="n">
        <v>46112</v>
      </c>
      <c r="G1216" t="n">
        <v>17504</v>
      </c>
      <c r="H1216" t="inlineStr">
        <is>
          <t>LUVA LATEX G SEM TALCO C/100UN</t>
        </is>
      </c>
      <c r="I1216" t="inlineStr">
        <is>
          <t>UTENSILIOS</t>
        </is>
      </c>
      <c r="J1216" t="n">
        <v>1</v>
      </c>
      <c r="K1216" t="inlineStr">
        <is>
          <t>UN</t>
        </is>
      </c>
      <c r="L1216" t="n">
        <v>21</v>
      </c>
      <c r="M1216" t="n">
        <v>21</v>
      </c>
      <c r="N1216" t="inlineStr">
        <is>
          <t>DESCARTAVEIS</t>
        </is>
      </c>
      <c r="O1216" t="inlineStr">
        <is>
          <t>03/2026</t>
        </is>
      </c>
    </row>
    <row r="1217">
      <c r="A1217" t="n">
        <v>223137</v>
      </c>
      <c r="B1217" t="n">
        <v>128</v>
      </c>
      <c r="C1217" t="inlineStr">
        <is>
          <t>Love Cabaret</t>
        </is>
      </c>
      <c r="D1217" t="inlineStr">
        <is>
          <t>MURILLO S DUARTE COMERCIAL LTDA</t>
        </is>
      </c>
      <c r="E1217" t="inlineStr">
        <is>
          <t>2579</t>
        </is>
      </c>
      <c r="F1217" s="555" t="n">
        <v>46112</v>
      </c>
      <c r="G1217" t="n">
        <v>17373</v>
      </c>
      <c r="H1217" t="inlineStr">
        <is>
          <t>SACO DE LIXO 40L PRETO C/100</t>
        </is>
      </c>
      <c r="I1217" t="inlineStr">
        <is>
          <t>DESCARTAVEIS/HIGIENE E LIMPEZA</t>
        </is>
      </c>
      <c r="J1217" t="n">
        <v>1</v>
      </c>
      <c r="K1217" t="inlineStr">
        <is>
          <t>PACOTE</t>
        </is>
      </c>
      <c r="L1217" t="n">
        <v>20.8</v>
      </c>
      <c r="M1217" t="n">
        <v>20.8</v>
      </c>
      <c r="N1217" t="inlineStr">
        <is>
          <t>DESCARTAVEIS</t>
        </is>
      </c>
      <c r="O1217" t="inlineStr">
        <is>
          <t>03/2026</t>
        </is>
      </c>
    </row>
    <row r="1218">
      <c r="A1218" t="n">
        <v>223137</v>
      </c>
      <c r="B1218" t="n">
        <v>128</v>
      </c>
      <c r="C1218" t="inlineStr">
        <is>
          <t>Love Cabaret</t>
        </is>
      </c>
      <c r="D1218" t="inlineStr">
        <is>
          <t>MURILLO S DUARTE COMERCIAL LTDA</t>
        </is>
      </c>
      <c r="E1218" t="inlineStr">
        <is>
          <t>2579</t>
        </is>
      </c>
      <c r="F1218" s="555" t="n">
        <v>46112</v>
      </c>
      <c r="G1218" t="n">
        <v>17397</v>
      </c>
      <c r="H1218" t="inlineStr">
        <is>
          <t>SACO DE LIXO 60L PRETO GROSSO 65X80CM (ENTRE 3KG A 4KG)</t>
        </is>
      </c>
      <c r="I1218" t="inlineStr">
        <is>
          <t>DESCARTAVEIS/HIGIENE E LIMPEZA</t>
        </is>
      </c>
      <c r="J1218" t="n">
        <v>2</v>
      </c>
      <c r="K1218" t="inlineStr">
        <is>
          <t>PACOTE</t>
        </is>
      </c>
      <c r="L1218" t="n">
        <v>63.64</v>
      </c>
      <c r="M1218" t="n">
        <v>31.82</v>
      </c>
      <c r="N1218" t="inlineStr">
        <is>
          <t>DESCARTAVEIS</t>
        </is>
      </c>
      <c r="O1218" t="inlineStr">
        <is>
          <t>03/2026</t>
        </is>
      </c>
    </row>
    <row r="1219">
      <c r="A1219" t="n">
        <v>223137</v>
      </c>
      <c r="B1219" t="n">
        <v>128</v>
      </c>
      <c r="C1219" t="inlineStr">
        <is>
          <t>Love Cabaret</t>
        </is>
      </c>
      <c r="D1219" t="inlineStr">
        <is>
          <t>MURILLO S DUARTE COMERCIAL LTDA</t>
        </is>
      </c>
      <c r="E1219" t="inlineStr">
        <is>
          <t>2579</t>
        </is>
      </c>
      <c r="F1219" s="555" t="n">
        <v>46112</v>
      </c>
      <c r="G1219" t="n">
        <v>21423</v>
      </c>
      <c r="H1219" t="inlineStr">
        <is>
          <t>SACO DE LIXO 100L BL PRETO GROSSO 95X120 4K UN</t>
        </is>
      </c>
      <c r="I1219" t="inlineStr">
        <is>
          <t>DESCARTAVEIS/HIGIENE E LIMPEZA</t>
        </is>
      </c>
      <c r="J1219" t="n">
        <v>3</v>
      </c>
      <c r="K1219" t="inlineStr">
        <is>
          <t>PACOTE</t>
        </is>
      </c>
      <c r="L1219" t="n">
        <v>95.45999999999999</v>
      </c>
      <c r="M1219" t="n">
        <v>31.82</v>
      </c>
      <c r="N1219" t="inlineStr">
        <is>
          <t>DESCARTAVEIS</t>
        </is>
      </c>
      <c r="O1219" t="inlineStr">
        <is>
          <t>03/2026</t>
        </is>
      </c>
    </row>
    <row r="1220">
      <c r="A1220" t="n">
        <v>223137</v>
      </c>
      <c r="B1220" t="n">
        <v>128</v>
      </c>
      <c r="C1220" t="inlineStr">
        <is>
          <t>Love Cabaret</t>
        </is>
      </c>
      <c r="D1220" t="inlineStr">
        <is>
          <t>MURILLO S DUARTE COMERCIAL LTDA</t>
        </is>
      </c>
      <c r="E1220" t="inlineStr">
        <is>
          <t>2579</t>
        </is>
      </c>
      <c r="F1220" s="555" t="n">
        <v>46112</v>
      </c>
      <c r="G1220" t="n">
        <v>17162</v>
      </c>
      <c r="H1220" t="inlineStr">
        <is>
          <t>PANO MULTIUSO 28X240 C/600PANOS UM</t>
        </is>
      </c>
      <c r="I1220" t="inlineStr">
        <is>
          <t>DESCARTAVEIS/HIGIENE E LIMPEZA</t>
        </is>
      </c>
      <c r="J1220" t="n">
        <v>2</v>
      </c>
      <c r="K1220" t="inlineStr">
        <is>
          <t>UN</t>
        </is>
      </c>
      <c r="L1220" t="n">
        <v>108</v>
      </c>
      <c r="M1220" t="n">
        <v>54</v>
      </c>
      <c r="N1220" t="inlineStr">
        <is>
          <t>DESCARTAVEIS</t>
        </is>
      </c>
      <c r="O1220" t="inlineStr">
        <is>
          <t>03/2026</t>
        </is>
      </c>
    </row>
    <row r="1221">
      <c r="A1221" t="n">
        <v>223136</v>
      </c>
      <c r="B1221" t="n">
        <v>128</v>
      </c>
      <c r="C1221" t="inlineStr">
        <is>
          <t>Love Cabaret</t>
        </is>
      </c>
      <c r="D1221" t="inlineStr">
        <is>
          <t xml:space="preserve">LATICINIOS FIOR DITALIA LTDA </t>
        </is>
      </c>
      <c r="E1221" t="inlineStr">
        <is>
          <t>43385</t>
        </is>
      </c>
      <c r="F1221" s="555" t="n">
        <v>46112</v>
      </c>
      <c r="G1221" t="n">
        <v>25288</v>
      </c>
      <c r="H1221" t="inlineStr">
        <is>
          <t>BURRATA 110G C/5 DE 550 GR UN</t>
        </is>
      </c>
      <c r="I1221" t="inlineStr">
        <is>
          <t>ALIMENTOS</t>
        </is>
      </c>
      <c r="J1221" t="n">
        <v>4</v>
      </c>
      <c r="K1221" t="inlineStr">
        <is>
          <t>UN</t>
        </is>
      </c>
      <c r="L1221" t="n">
        <v>261.4</v>
      </c>
      <c r="M1221" t="n">
        <v>65.34999999999999</v>
      </c>
      <c r="N1221" t="inlineStr">
        <is>
          <t>ALIMENTOS</t>
        </is>
      </c>
      <c r="O1221" t="inlineStr">
        <is>
          <t>03/2026</t>
        </is>
      </c>
    </row>
    <row r="1222">
      <c r="A1222" t="n">
        <v>223126</v>
      </c>
      <c r="B1222" t="n">
        <v>128</v>
      </c>
      <c r="C1222" t="inlineStr">
        <is>
          <t>Love Cabaret</t>
        </is>
      </c>
      <c r="D1222" t="inlineStr">
        <is>
          <t>CG FOOD´S DISTRIBUIDORA DE ALIMENTOS LTDA</t>
        </is>
      </c>
      <c r="E1222" t="inlineStr">
        <is>
          <t>183832</t>
        </is>
      </c>
      <c r="F1222" s="555" t="n">
        <v>46106</v>
      </c>
      <c r="G1222" t="n">
        <v>19203</v>
      </c>
      <c r="H1222" t="inlineStr">
        <is>
          <t>IOGURTE INTEGRAL NESTLE C/170G UN</t>
        </is>
      </c>
      <c r="I1222" t="inlineStr">
        <is>
          <t>ALIMENTOS</t>
        </is>
      </c>
      <c r="J1222" t="n">
        <v>28</v>
      </c>
      <c r="K1222" t="inlineStr">
        <is>
          <t>UN</t>
        </is>
      </c>
      <c r="L1222" t="n">
        <v>89.88</v>
      </c>
      <c r="M1222" t="n">
        <v>3.21</v>
      </c>
      <c r="N1222" t="inlineStr">
        <is>
          <t>ALIMENTOS</t>
        </is>
      </c>
      <c r="O1222" t="inlineStr">
        <is>
          <t>03/2026</t>
        </is>
      </c>
    </row>
    <row r="1223">
      <c r="A1223" t="n">
        <v>223120</v>
      </c>
      <c r="B1223" t="n">
        <v>128</v>
      </c>
      <c r="C1223" t="inlineStr">
        <is>
          <t>Love Cabaret</t>
        </is>
      </c>
      <c r="D1223" t="inlineStr">
        <is>
          <t>PROAUTO INDUSTRIA QUIMICA EIRELI</t>
        </is>
      </c>
      <c r="E1223" t="inlineStr">
        <is>
          <t>153359</t>
        </is>
      </c>
      <c r="F1223" s="555" t="n">
        <v>46098</v>
      </c>
      <c r="G1223" t="n">
        <v>28801</v>
      </c>
      <c r="H1223" t="inlineStr">
        <is>
          <t>FRASCO GRADUADO 1L PROAUTO BONIFICADO</t>
        </is>
      </c>
      <c r="I1223" t="inlineStr">
        <is>
          <t>UTENSILIOS</t>
        </is>
      </c>
      <c r="J1223" t="n">
        <v>6</v>
      </c>
      <c r="K1223" t="inlineStr">
        <is>
          <t>UNIDADE</t>
        </is>
      </c>
      <c r="L1223" t="n">
        <v>48.3</v>
      </c>
      <c r="M1223" t="n">
        <v>8.050000000000001</v>
      </c>
      <c r="N1223" t="inlineStr">
        <is>
          <t xml:space="preserve">UTENSILIOS </t>
        </is>
      </c>
      <c r="O1223" t="inlineStr">
        <is>
          <t>03/2026</t>
        </is>
      </c>
    </row>
    <row r="1224">
      <c r="A1224" t="n">
        <v>223120</v>
      </c>
      <c r="B1224" t="n">
        <v>128</v>
      </c>
      <c r="C1224" t="inlineStr">
        <is>
          <t>Love Cabaret</t>
        </is>
      </c>
      <c r="D1224" t="inlineStr">
        <is>
          <t>PROAUTO INDUSTRIA QUIMICA EIRELI</t>
        </is>
      </c>
      <c r="E1224" t="inlineStr">
        <is>
          <t>153359</t>
        </is>
      </c>
      <c r="F1224" s="555" t="n">
        <v>46098</v>
      </c>
      <c r="G1224" t="n">
        <v>28802</v>
      </c>
      <c r="H1224" t="inlineStr">
        <is>
          <t>GALAO DE 5L PROAUTO BONIFICADO</t>
        </is>
      </c>
      <c r="I1224" t="inlineStr">
        <is>
          <t>UTENSILIOS</t>
        </is>
      </c>
      <c r="J1224" t="n">
        <v>4</v>
      </c>
      <c r="K1224" t="inlineStr">
        <is>
          <t>UNIDADE</t>
        </is>
      </c>
      <c r="L1224" t="n">
        <v>33.96</v>
      </c>
      <c r="M1224" t="n">
        <v>8.49</v>
      </c>
      <c r="N1224" t="inlineStr">
        <is>
          <t xml:space="preserve">UTENSILIOS </t>
        </is>
      </c>
      <c r="O1224" t="inlineStr">
        <is>
          <t>03/2026</t>
        </is>
      </c>
    </row>
    <row r="1225">
      <c r="A1225" t="n">
        <v>223120</v>
      </c>
      <c r="B1225" t="n">
        <v>128</v>
      </c>
      <c r="C1225" t="inlineStr">
        <is>
          <t>Love Cabaret</t>
        </is>
      </c>
      <c r="D1225" t="inlineStr">
        <is>
          <t>PROAUTO INDUSTRIA QUIMICA EIRELI</t>
        </is>
      </c>
      <c r="E1225" t="inlineStr">
        <is>
          <t>153359</t>
        </is>
      </c>
      <c r="F1225" s="555" t="n">
        <v>46098</v>
      </c>
      <c r="G1225" t="n">
        <v>28803</v>
      </c>
      <c r="H1225" t="inlineStr">
        <is>
          <t>GATILHO BORRIFADOR PROAUTO BONIFICADO</t>
        </is>
      </c>
      <c r="I1225" t="inlineStr">
        <is>
          <t>UTENSILIOS</t>
        </is>
      </c>
      <c r="J1225" t="n">
        <v>6</v>
      </c>
      <c r="K1225" t="inlineStr">
        <is>
          <t>UNIDADE</t>
        </is>
      </c>
      <c r="L1225" t="n">
        <v>18</v>
      </c>
      <c r="M1225" t="n">
        <v>3</v>
      </c>
      <c r="N1225" t="inlineStr">
        <is>
          <t xml:space="preserve">UTENSILIOS </t>
        </is>
      </c>
      <c r="O1225" t="inlineStr">
        <is>
          <t>03/2026</t>
        </is>
      </c>
    </row>
    <row r="1226">
      <c r="A1226" t="n">
        <v>223120</v>
      </c>
      <c r="B1226" t="n">
        <v>128</v>
      </c>
      <c r="C1226" t="inlineStr">
        <is>
          <t>Love Cabaret</t>
        </is>
      </c>
      <c r="D1226" t="inlineStr">
        <is>
          <t>PROAUTO INDUSTRIA QUIMICA EIRELI</t>
        </is>
      </c>
      <c r="E1226" t="inlineStr">
        <is>
          <t>153359</t>
        </is>
      </c>
      <c r="F1226" s="555" t="n">
        <v>46098</v>
      </c>
      <c r="G1226" t="n">
        <v>28804</v>
      </c>
      <c r="H1226" t="inlineStr">
        <is>
          <t>VALVULA PUMP PARA GALAO DE 5L PROAUTO BONIFICADO</t>
        </is>
      </c>
      <c r="I1226" t="inlineStr">
        <is>
          <t>UTENSILIOS</t>
        </is>
      </c>
      <c r="J1226" t="n">
        <v>4</v>
      </c>
      <c r="K1226" t="inlineStr">
        <is>
          <t>UNIDADE</t>
        </is>
      </c>
      <c r="L1226" t="n">
        <v>37.76</v>
      </c>
      <c r="M1226" t="n">
        <v>9.44</v>
      </c>
      <c r="N1226" t="inlineStr">
        <is>
          <t xml:space="preserve">UTENSILIOS </t>
        </is>
      </c>
      <c r="O1226" t="inlineStr">
        <is>
          <t>03/2026</t>
        </is>
      </c>
    </row>
    <row r="1227">
      <c r="A1227" t="n">
        <v>223120</v>
      </c>
      <c r="B1227" t="n">
        <v>128</v>
      </c>
      <c r="C1227" t="inlineStr">
        <is>
          <t>Love Cabaret</t>
        </is>
      </c>
      <c r="D1227" t="inlineStr">
        <is>
          <t>PROAUTO INDUSTRIA QUIMICA EIRELI</t>
        </is>
      </c>
      <c r="E1227" t="inlineStr">
        <is>
          <t>153359</t>
        </is>
      </c>
      <c r="F1227" s="555" t="n">
        <v>46098</v>
      </c>
      <c r="G1227" t="n">
        <v>29114</v>
      </c>
      <c r="H1227" t="inlineStr">
        <is>
          <t>VALVULA PUMP FRASCO BONIFICADO UN</t>
        </is>
      </c>
      <c r="I1227" t="inlineStr">
        <is>
          <t>UTENSILIOS</t>
        </is>
      </c>
      <c r="J1227" t="n">
        <v>4</v>
      </c>
      <c r="K1227" t="inlineStr">
        <is>
          <t>N/A</t>
        </is>
      </c>
      <c r="L1227" t="n">
        <v>8.199999999999999</v>
      </c>
      <c r="M1227" t="n">
        <v>2.05</v>
      </c>
      <c r="N1227" t="inlineStr">
        <is>
          <t xml:space="preserve">UTENSILIOS </t>
        </is>
      </c>
      <c r="O1227" t="inlineStr">
        <is>
          <t>03/2026</t>
        </is>
      </c>
    </row>
    <row r="1228">
      <c r="A1228" t="n">
        <v>223120</v>
      </c>
      <c r="B1228" t="n">
        <v>128</v>
      </c>
      <c r="C1228" t="inlineStr">
        <is>
          <t>Love Cabaret</t>
        </is>
      </c>
      <c r="D1228" t="inlineStr">
        <is>
          <t>PROAUTO INDUSTRIA QUIMICA EIRELI</t>
        </is>
      </c>
      <c r="E1228" t="inlineStr">
        <is>
          <t>153359</t>
        </is>
      </c>
      <c r="F1228" s="555" t="n">
        <v>46098</v>
      </c>
      <c r="G1228" t="n">
        <v>29113</v>
      </c>
      <c r="H1228" t="inlineStr">
        <is>
          <t>SABONETEIRA RESERVATORIO PROAUTO BONIFICADA UN</t>
        </is>
      </c>
      <c r="I1228" t="inlineStr">
        <is>
          <t>UTENSILIOS</t>
        </is>
      </c>
      <c r="J1228" t="n">
        <v>4</v>
      </c>
      <c r="K1228" t="inlineStr">
        <is>
          <t>N/A</t>
        </is>
      </c>
      <c r="L1228" t="n">
        <v>436</v>
      </c>
      <c r="M1228" t="n">
        <v>109</v>
      </c>
      <c r="N1228" t="inlineStr">
        <is>
          <t xml:space="preserve">UTENSILIOS </t>
        </is>
      </c>
      <c r="O1228" t="inlineStr">
        <is>
          <t>03/2026</t>
        </is>
      </c>
    </row>
    <row r="1229">
      <c r="A1229" t="n">
        <v>223117</v>
      </c>
      <c r="B1229" t="n">
        <v>128</v>
      </c>
      <c r="C1229" t="inlineStr">
        <is>
          <t>Love Cabaret</t>
        </is>
      </c>
      <c r="D1229" t="inlineStr">
        <is>
          <t>DTK COMERCIO DE ALIMENTOS LTDA</t>
        </is>
      </c>
      <c r="E1229" t="inlineStr">
        <is>
          <t>72444</t>
        </is>
      </c>
      <c r="F1229" s="555" t="n">
        <v>46113</v>
      </c>
      <c r="G1229" t="n">
        <v>21093</v>
      </c>
      <c r="H1229" t="inlineStr">
        <is>
          <t>ACUCAR REFINADO UNIAO 1KG UN</t>
        </is>
      </c>
      <c r="I1229" t="inlineStr">
        <is>
          <t>ALIMENTOS</t>
        </is>
      </c>
      <c r="J1229" t="n">
        <v>30</v>
      </c>
      <c r="K1229" t="inlineStr">
        <is>
          <t>UN</t>
        </is>
      </c>
      <c r="L1229" t="n">
        <v>131.7</v>
      </c>
      <c r="M1229" t="n">
        <v>4.39</v>
      </c>
      <c r="N1229" t="inlineStr">
        <is>
          <t>ALIMENTOS</t>
        </is>
      </c>
      <c r="O1229" t="inlineStr">
        <is>
          <t>04/2026</t>
        </is>
      </c>
    </row>
    <row r="1230">
      <c r="A1230" t="n">
        <v>223117</v>
      </c>
      <c r="B1230" t="n">
        <v>128</v>
      </c>
      <c r="C1230" t="inlineStr">
        <is>
          <t>Love Cabaret</t>
        </is>
      </c>
      <c r="D1230" t="inlineStr">
        <is>
          <t>DTK COMERCIO DE ALIMENTOS LTDA</t>
        </is>
      </c>
      <c r="E1230" t="inlineStr">
        <is>
          <t>72444</t>
        </is>
      </c>
      <c r="F1230" s="555" t="n">
        <v>46113</v>
      </c>
      <c r="G1230" t="n">
        <v>20647</v>
      </c>
      <c r="H1230" t="inlineStr">
        <is>
          <t>LICHIA EM CALDA BARAO LALI C/567G</t>
        </is>
      </c>
      <c r="I1230" t="inlineStr">
        <is>
          <t>ALIMENTOS</t>
        </is>
      </c>
      <c r="J1230" t="n">
        <v>12</v>
      </c>
      <c r="K1230" t="inlineStr">
        <is>
          <t>UN</t>
        </is>
      </c>
      <c r="L1230" t="n">
        <v>191.64</v>
      </c>
      <c r="M1230" t="n">
        <v>15.97</v>
      </c>
      <c r="N1230" t="inlineStr">
        <is>
          <t>ALIMENTOS</t>
        </is>
      </c>
      <c r="O1230" t="inlineStr">
        <is>
          <t>04/2026</t>
        </is>
      </c>
    </row>
    <row r="1231">
      <c r="A1231" t="n">
        <v>223117</v>
      </c>
      <c r="B1231" t="n">
        <v>128</v>
      </c>
      <c r="C1231" t="inlineStr">
        <is>
          <t>Love Cabaret</t>
        </is>
      </c>
      <c r="D1231" t="inlineStr">
        <is>
          <t>DTK COMERCIO DE ALIMENTOS LTDA</t>
        </is>
      </c>
      <c r="E1231" t="inlineStr">
        <is>
          <t>72444</t>
        </is>
      </c>
      <c r="F1231" s="555" t="n">
        <v>46113</v>
      </c>
      <c r="G1231" t="n">
        <v>23884</v>
      </c>
      <c r="H1231" t="inlineStr">
        <is>
          <t>VINAGRE DE MACA L</t>
        </is>
      </c>
      <c r="I1231" t="inlineStr">
        <is>
          <t>ALIMENTOS</t>
        </is>
      </c>
      <c r="J1231" t="n">
        <v>1</v>
      </c>
      <c r="K1231" t="inlineStr">
        <is>
          <t>UN</t>
        </is>
      </c>
      <c r="L1231" t="n">
        <v>8.869999999999999</v>
      </c>
      <c r="M1231" t="n">
        <v>8.869999999999999</v>
      </c>
      <c r="N1231" t="inlineStr">
        <is>
          <t>ALIMENTOS</t>
        </is>
      </c>
      <c r="O1231" t="inlineStr">
        <is>
          <t>04/2026</t>
        </is>
      </c>
    </row>
    <row r="1232">
      <c r="A1232" t="n">
        <v>221821</v>
      </c>
      <c r="B1232" t="n">
        <v>128</v>
      </c>
      <c r="C1232" t="inlineStr">
        <is>
          <t>Love Cabaret</t>
        </is>
      </c>
      <c r="D1232" t="inlineStr">
        <is>
          <t>ASSAZ ORGANICA INDUSTRIA E COMERCIO DE ALIMENTOS LTDA</t>
        </is>
      </c>
      <c r="E1232" t="inlineStr">
        <is>
          <t>26303</t>
        </is>
      </c>
      <c r="F1232" s="555" t="n">
        <v>46112</v>
      </c>
      <c r="G1232" t="n">
        <v>26465</v>
      </c>
      <c r="H1232" t="inlineStr">
        <is>
          <t>BAGUETE FERMENTACAO NATURAL 30CM C/250G UN</t>
        </is>
      </c>
      <c r="I1232" t="inlineStr">
        <is>
          <t>ALIMENTOS</t>
        </is>
      </c>
      <c r="J1232" t="n">
        <v>15</v>
      </c>
      <c r="K1232" t="inlineStr">
        <is>
          <t>UN</t>
        </is>
      </c>
      <c r="L1232" t="n">
        <v>95.55</v>
      </c>
      <c r="M1232" t="n">
        <v>6.37</v>
      </c>
      <c r="N1232" t="inlineStr">
        <is>
          <t>ALIMENTOS</t>
        </is>
      </c>
      <c r="O1232" t="inlineStr">
        <is>
          <t>03/2026</t>
        </is>
      </c>
    </row>
    <row r="1233">
      <c r="A1233" t="n">
        <v>221820</v>
      </c>
      <c r="B1233" t="n">
        <v>128</v>
      </c>
      <c r="C1233" t="inlineStr">
        <is>
          <t>Love Cabaret</t>
        </is>
      </c>
      <c r="D1233" t="inlineStr">
        <is>
          <t>MARIO PEDRO FELICIANO - HORTIFRUTI</t>
        </is>
      </c>
      <c r="E1233" t="inlineStr">
        <is>
          <t>472317</t>
        </is>
      </c>
      <c r="F1233" s="555" t="n">
        <v>46112</v>
      </c>
      <c r="G1233" t="n">
        <v>24044</v>
      </c>
      <c r="H1233" t="inlineStr">
        <is>
          <t>AMORA CONGELADA KG</t>
        </is>
      </c>
      <c r="I1233" t="inlineStr">
        <is>
          <t>ALIMENTOS</t>
        </is>
      </c>
      <c r="J1233" t="n">
        <v>10</v>
      </c>
      <c r="K1233" t="inlineStr">
        <is>
          <t>Kg</t>
        </is>
      </c>
      <c r="L1233" t="n">
        <v>181.3</v>
      </c>
      <c r="M1233" t="n">
        <v>18.13</v>
      </c>
      <c r="N1233" t="inlineStr">
        <is>
          <t>ALIMENTOS</t>
        </is>
      </c>
      <c r="O1233" t="inlineStr">
        <is>
          <t>03/2026</t>
        </is>
      </c>
    </row>
    <row r="1234">
      <c r="A1234" t="n">
        <v>221820</v>
      </c>
      <c r="B1234" t="n">
        <v>128</v>
      </c>
      <c r="C1234" t="inlineStr">
        <is>
          <t>Love Cabaret</t>
        </is>
      </c>
      <c r="D1234" t="inlineStr">
        <is>
          <t>MARIO PEDRO FELICIANO - HORTIFRUTI</t>
        </is>
      </c>
      <c r="E1234" t="inlineStr">
        <is>
          <t>472317</t>
        </is>
      </c>
      <c r="F1234" s="555" t="n">
        <v>46112</v>
      </c>
      <c r="G1234" t="n">
        <v>24385</v>
      </c>
      <c r="H1234" t="inlineStr">
        <is>
          <t>MORANGO CONGELADO KG</t>
        </is>
      </c>
      <c r="I1234" t="inlineStr">
        <is>
          <t>ALIMENTOS</t>
        </is>
      </c>
      <c r="J1234" t="n">
        <v>10</v>
      </c>
      <c r="K1234" t="inlineStr">
        <is>
          <t>KG</t>
        </is>
      </c>
      <c r="L1234" t="n">
        <v>152.2</v>
      </c>
      <c r="M1234" t="n">
        <v>15.22</v>
      </c>
      <c r="N1234" t="inlineStr">
        <is>
          <t>ALIMENTOS</t>
        </is>
      </c>
      <c r="O1234" t="inlineStr">
        <is>
          <t>03/2026</t>
        </is>
      </c>
    </row>
    <row r="1235">
      <c r="A1235" t="n">
        <v>221820</v>
      </c>
      <c r="B1235" t="n">
        <v>128</v>
      </c>
      <c r="C1235" t="inlineStr">
        <is>
          <t>Love Cabaret</t>
        </is>
      </c>
      <c r="D1235" t="inlineStr">
        <is>
          <t>MARIO PEDRO FELICIANO - HORTIFRUTI</t>
        </is>
      </c>
      <c r="E1235" t="inlineStr">
        <is>
          <t>472317</t>
        </is>
      </c>
      <c r="F1235" s="555" t="n">
        <v>46112</v>
      </c>
      <c r="G1235" t="n">
        <v>19740</v>
      </c>
      <c r="H1235" t="inlineStr">
        <is>
          <t>MARACUJA AZEDO KG</t>
        </is>
      </c>
      <c r="I1235" t="inlineStr">
        <is>
          <t>ALIMENTOS</t>
        </is>
      </c>
      <c r="J1235" t="n">
        <v>10</v>
      </c>
      <c r="K1235" t="inlineStr">
        <is>
          <t>KG</t>
        </is>
      </c>
      <c r="L1235" t="n">
        <v>79.7</v>
      </c>
      <c r="M1235" t="n">
        <v>7.97</v>
      </c>
      <c r="N1235" t="inlineStr">
        <is>
          <t>ALIMENTOS</t>
        </is>
      </c>
      <c r="O1235" t="inlineStr">
        <is>
          <t>03/2026</t>
        </is>
      </c>
    </row>
    <row r="1236">
      <c r="A1236" t="n">
        <v>221819</v>
      </c>
      <c r="B1236" t="n">
        <v>128</v>
      </c>
      <c r="C1236" t="inlineStr">
        <is>
          <t>Love Cabaret</t>
        </is>
      </c>
      <c r="D1236" t="inlineStr">
        <is>
          <t>MARCOS SILVA DO NASCIMENTO</t>
        </is>
      </c>
      <c r="E1236" t="inlineStr">
        <is>
          <t>909</t>
        </is>
      </c>
      <c r="F1236" s="555" t="n">
        <v>46112</v>
      </c>
      <c r="G1236" t="n">
        <v>18668</v>
      </c>
      <c r="H1236" t="inlineStr">
        <is>
          <t>PERNIL SUINO SEM OSSO KG</t>
        </is>
      </c>
      <c r="I1236" t="inlineStr">
        <is>
          <t>ALIMENTOS</t>
        </is>
      </c>
      <c r="J1236" t="n">
        <v>17</v>
      </c>
      <c r="K1236" t="inlineStr">
        <is>
          <t>KG</t>
        </is>
      </c>
      <c r="L1236" t="n">
        <v>339.83</v>
      </c>
      <c r="M1236" t="n">
        <v>19.99</v>
      </c>
      <c r="N1236" t="inlineStr">
        <is>
          <t>ALIMENTOS</t>
        </is>
      </c>
      <c r="O1236" t="inlineStr">
        <is>
          <t>03/2026</t>
        </is>
      </c>
    </row>
    <row r="1237">
      <c r="A1237" t="n">
        <v>221818</v>
      </c>
      <c r="B1237" t="n">
        <v>128</v>
      </c>
      <c r="C1237" t="inlineStr">
        <is>
          <t>Love Cabaret</t>
        </is>
      </c>
      <c r="D1237" t="inlineStr">
        <is>
          <t>ERVAS FINAS HORTICULTURA LTDA</t>
        </is>
      </c>
      <c r="E1237" t="inlineStr">
        <is>
          <t>411797</t>
        </is>
      </c>
      <c r="F1237" s="555" t="n">
        <v>46112</v>
      </c>
      <c r="G1237" t="n">
        <v>19883</v>
      </c>
      <c r="H1237" t="inlineStr">
        <is>
          <t>FLOR DE JAMBU C/40</t>
        </is>
      </c>
      <c r="I1237" t="inlineStr">
        <is>
          <t>ALIMENTOS</t>
        </is>
      </c>
      <c r="J1237" t="n">
        <v>10</v>
      </c>
      <c r="K1237" t="inlineStr">
        <is>
          <t>BD</t>
        </is>
      </c>
      <c r="L1237" t="n">
        <v>586.5</v>
      </c>
      <c r="M1237" t="n">
        <v>58.65</v>
      </c>
      <c r="N1237" t="inlineStr">
        <is>
          <t>ALIMENTOS</t>
        </is>
      </c>
      <c r="O1237" t="inlineStr">
        <is>
          <t>03/2026</t>
        </is>
      </c>
    </row>
    <row r="1238">
      <c r="A1238" t="n">
        <v>221817</v>
      </c>
      <c r="B1238" t="n">
        <v>128</v>
      </c>
      <c r="C1238" t="inlineStr">
        <is>
          <t>Love Cabaret</t>
        </is>
      </c>
      <c r="D1238" t="inlineStr">
        <is>
          <t>CECILIA TSUYACO ARAKI SILVA LTDA</t>
        </is>
      </c>
      <c r="E1238" t="inlineStr">
        <is>
          <t>389479</t>
        </is>
      </c>
      <c r="F1238" s="555" t="n">
        <v>46112</v>
      </c>
      <c r="G1238" t="n">
        <v>19607</v>
      </c>
      <c r="H1238" t="inlineStr">
        <is>
          <t>GENGIBRE KG</t>
        </is>
      </c>
      <c r="I1238" t="inlineStr">
        <is>
          <t>ALIMENTOS</t>
        </is>
      </c>
      <c r="J1238" t="n">
        <v>10</v>
      </c>
      <c r="K1238" t="inlineStr">
        <is>
          <t>KG</t>
        </is>
      </c>
      <c r="L1238" t="n">
        <v>130</v>
      </c>
      <c r="M1238" t="n">
        <v>13</v>
      </c>
      <c r="N1238" t="inlineStr">
        <is>
          <t>ALIMENTOS</t>
        </is>
      </c>
      <c r="O1238" t="inlineStr">
        <is>
          <t>03/2026</t>
        </is>
      </c>
    </row>
    <row r="1239">
      <c r="A1239" t="n">
        <v>221817</v>
      </c>
      <c r="B1239" t="n">
        <v>128</v>
      </c>
      <c r="C1239" t="inlineStr">
        <is>
          <t>Love Cabaret</t>
        </is>
      </c>
      <c r="D1239" t="inlineStr">
        <is>
          <t>CECILIA TSUYACO ARAKI SILVA LTDA</t>
        </is>
      </c>
      <c r="E1239" t="inlineStr">
        <is>
          <t>389479</t>
        </is>
      </c>
      <c r="F1239" s="555" t="n">
        <v>46112</v>
      </c>
      <c r="G1239" t="n">
        <v>19575</v>
      </c>
      <c r="H1239" t="inlineStr">
        <is>
          <t>PIMENTA DE CHEIRO VERDE KG</t>
        </is>
      </c>
      <c r="I1239" t="inlineStr">
        <is>
          <t>ALIMENTOS</t>
        </is>
      </c>
      <c r="J1239" t="n">
        <v>1</v>
      </c>
      <c r="K1239" t="inlineStr">
        <is>
          <t>KG</t>
        </is>
      </c>
      <c r="L1239" t="n">
        <v>30</v>
      </c>
      <c r="M1239" t="n">
        <v>30</v>
      </c>
      <c r="N1239" t="inlineStr">
        <is>
          <t>ALIMENTOS</t>
        </is>
      </c>
      <c r="O1239" t="inlineStr">
        <is>
          <t>03/2026</t>
        </is>
      </c>
    </row>
    <row r="1240">
      <c r="A1240" t="n">
        <v>221817</v>
      </c>
      <c r="B1240" t="n">
        <v>128</v>
      </c>
      <c r="C1240" t="inlineStr">
        <is>
          <t>Love Cabaret</t>
        </is>
      </c>
      <c r="D1240" t="inlineStr">
        <is>
          <t>CECILIA TSUYACO ARAKI SILVA LTDA</t>
        </is>
      </c>
      <c r="E1240" t="inlineStr">
        <is>
          <t>389479</t>
        </is>
      </c>
      <c r="F1240" s="555" t="n">
        <v>46112</v>
      </c>
      <c r="G1240" t="n">
        <v>19759</v>
      </c>
      <c r="H1240" t="inlineStr">
        <is>
          <t>LARANJA BAHIA KG</t>
        </is>
      </c>
      <c r="I1240" t="inlineStr">
        <is>
          <t>ALIMENTOS</t>
        </is>
      </c>
      <c r="J1240" t="n">
        <v>5</v>
      </c>
      <c r="K1240" t="inlineStr">
        <is>
          <t>KG</t>
        </is>
      </c>
      <c r="L1240" t="n">
        <v>51</v>
      </c>
      <c r="M1240" t="n">
        <v>10.2</v>
      </c>
      <c r="N1240" t="inlineStr">
        <is>
          <t>ALIMENTOS</t>
        </is>
      </c>
      <c r="O1240" t="inlineStr">
        <is>
          <t>03/2026</t>
        </is>
      </c>
    </row>
    <row r="1241">
      <c r="A1241" t="n">
        <v>221817</v>
      </c>
      <c r="B1241" t="n">
        <v>128</v>
      </c>
      <c r="C1241" t="inlineStr">
        <is>
          <t>Love Cabaret</t>
        </is>
      </c>
      <c r="D1241" t="inlineStr">
        <is>
          <t>CECILIA TSUYACO ARAKI SILVA LTDA</t>
        </is>
      </c>
      <c r="E1241" t="inlineStr">
        <is>
          <t>389479</t>
        </is>
      </c>
      <c r="F1241" s="555" t="n">
        <v>46112</v>
      </c>
      <c r="G1241" t="n">
        <v>19762</v>
      </c>
      <c r="H1241" t="inlineStr">
        <is>
          <t>GRAPE FRUIT KG</t>
        </is>
      </c>
      <c r="I1241" t="inlineStr">
        <is>
          <t>ALIMENTOS</t>
        </is>
      </c>
      <c r="J1241" t="n">
        <v>20</v>
      </c>
      <c r="K1241" t="inlineStr">
        <is>
          <t>KG</t>
        </is>
      </c>
      <c r="L1241" t="n">
        <v>240</v>
      </c>
      <c r="M1241" t="n">
        <v>12</v>
      </c>
      <c r="N1241" t="inlineStr">
        <is>
          <t>ALIMENTOS</t>
        </is>
      </c>
      <c r="O1241" t="inlineStr">
        <is>
          <t>03/2026</t>
        </is>
      </c>
    </row>
    <row r="1242">
      <c r="A1242" t="n">
        <v>221817</v>
      </c>
      <c r="B1242" t="n">
        <v>128</v>
      </c>
      <c r="C1242" t="inlineStr">
        <is>
          <t>Love Cabaret</t>
        </is>
      </c>
      <c r="D1242" t="inlineStr">
        <is>
          <t>CECILIA TSUYACO ARAKI SILVA LTDA</t>
        </is>
      </c>
      <c r="E1242" t="inlineStr">
        <is>
          <t>389479</t>
        </is>
      </c>
      <c r="F1242" s="555" t="n">
        <v>46112</v>
      </c>
      <c r="G1242" t="n">
        <v>19476</v>
      </c>
      <c r="H1242" t="inlineStr">
        <is>
          <t>MANJERICAO KG</t>
        </is>
      </c>
      <c r="I1242" t="inlineStr">
        <is>
          <t>ALIMENTOS</t>
        </is>
      </c>
      <c r="J1242" t="n">
        <v>2</v>
      </c>
      <c r="K1242" t="inlineStr">
        <is>
          <t>KG</t>
        </is>
      </c>
      <c r="L1242" t="n">
        <v>130</v>
      </c>
      <c r="M1242" t="n">
        <v>65</v>
      </c>
      <c r="N1242" t="inlineStr">
        <is>
          <t>ALIMENTOS</t>
        </is>
      </c>
      <c r="O1242" t="inlineStr">
        <is>
          <t>03/2026</t>
        </is>
      </c>
    </row>
    <row r="1243">
      <c r="A1243" t="n">
        <v>221817</v>
      </c>
      <c r="B1243" t="n">
        <v>128</v>
      </c>
      <c r="C1243" t="inlineStr">
        <is>
          <t>Love Cabaret</t>
        </is>
      </c>
      <c r="D1243" t="inlineStr">
        <is>
          <t>CECILIA TSUYACO ARAKI SILVA LTDA</t>
        </is>
      </c>
      <c r="E1243" t="inlineStr">
        <is>
          <t>389479</t>
        </is>
      </c>
      <c r="F1243" s="555" t="n">
        <v>46112</v>
      </c>
      <c r="G1243" t="n">
        <v>19572</v>
      </c>
      <c r="H1243" t="inlineStr">
        <is>
          <t>PIMENTA DEDO DE MOCA KG</t>
        </is>
      </c>
      <c r="I1243" t="inlineStr">
        <is>
          <t>ALIMENTOS</t>
        </is>
      </c>
      <c r="J1243" t="n">
        <v>0.5</v>
      </c>
      <c r="K1243" t="inlineStr">
        <is>
          <t>KG</t>
        </is>
      </c>
      <c r="L1243" t="n">
        <v>7</v>
      </c>
      <c r="M1243" t="n">
        <v>14</v>
      </c>
      <c r="N1243" t="inlineStr">
        <is>
          <t>ALIMENTOS</t>
        </is>
      </c>
      <c r="O1243" t="inlineStr">
        <is>
          <t>03/2026</t>
        </is>
      </c>
    </row>
    <row r="1244">
      <c r="A1244" t="n">
        <v>221817</v>
      </c>
      <c r="B1244" t="n">
        <v>128</v>
      </c>
      <c r="C1244" t="inlineStr">
        <is>
          <t>Love Cabaret</t>
        </is>
      </c>
      <c r="D1244" t="inlineStr">
        <is>
          <t>CECILIA TSUYACO ARAKI SILVA LTDA</t>
        </is>
      </c>
      <c r="E1244" t="inlineStr">
        <is>
          <t>389479</t>
        </is>
      </c>
      <c r="F1244" s="555" t="n">
        <v>46112</v>
      </c>
      <c r="G1244" t="n">
        <v>19751</v>
      </c>
      <c r="H1244" t="inlineStr">
        <is>
          <t>LIMAO SICILIANO KG</t>
        </is>
      </c>
      <c r="I1244" t="inlineStr">
        <is>
          <t>ALIMENTOS</t>
        </is>
      </c>
      <c r="J1244" t="n">
        <v>1</v>
      </c>
      <c r="K1244" t="inlineStr">
        <is>
          <t>KG</t>
        </is>
      </c>
      <c r="L1244" t="n">
        <v>11.5</v>
      </c>
      <c r="M1244" t="n">
        <v>11.5</v>
      </c>
      <c r="N1244" t="inlineStr">
        <is>
          <t>ALIMENTOS</t>
        </is>
      </c>
      <c r="O1244" t="inlineStr">
        <is>
          <t>03/2026</t>
        </is>
      </c>
    </row>
    <row r="1245">
      <c r="A1245" t="n">
        <v>221816</v>
      </c>
      <c r="B1245" t="n">
        <v>128</v>
      </c>
      <c r="C1245" t="inlineStr">
        <is>
          <t>Love Cabaret</t>
        </is>
      </c>
      <c r="D1245" t="inlineStr">
        <is>
          <t>B.B DISTRIBUIDORA DE CARNES LTDA</t>
        </is>
      </c>
      <c r="E1245" t="inlineStr">
        <is>
          <t>417831</t>
        </is>
      </c>
      <c r="F1245" s="555" t="n">
        <v>46112</v>
      </c>
      <c r="G1245" t="n">
        <v>24259</v>
      </c>
      <c r="H1245" t="inlineStr">
        <is>
          <t>FILE MIGNON 4/5 S/ CORDAO KG</t>
        </is>
      </c>
      <c r="I1245" t="inlineStr">
        <is>
          <t>ALIMENTOS</t>
        </is>
      </c>
      <c r="J1245" t="n">
        <v>23.92</v>
      </c>
      <c r="K1245" t="inlineStr">
        <is>
          <t>KG</t>
        </is>
      </c>
      <c r="L1245" t="n">
        <v>1856.91</v>
      </c>
      <c r="M1245" t="n">
        <v>77.630017</v>
      </c>
      <c r="N1245" t="inlineStr">
        <is>
          <t>ALIMENTOS</t>
        </is>
      </c>
      <c r="O1245" t="inlineStr">
        <is>
          <t>03/2026</t>
        </is>
      </c>
    </row>
    <row r="1246">
      <c r="A1246" t="n">
        <v>221815</v>
      </c>
      <c r="B1246" t="n">
        <v>128</v>
      </c>
      <c r="C1246" t="inlineStr">
        <is>
          <t>Love Cabaret</t>
        </is>
      </c>
      <c r="D1246" t="inlineStr">
        <is>
          <t>EMPORIO M&amp;L COMERCIO DE ALIM E BEBIDAS LTDA</t>
        </is>
      </c>
      <c r="E1246" t="inlineStr">
        <is>
          <t>504232</t>
        </is>
      </c>
      <c r="F1246" s="555" t="n">
        <v>46111</v>
      </c>
      <c r="G1246" t="n">
        <v>19969</v>
      </c>
      <c r="H1246" t="inlineStr">
        <is>
          <t>MOLHO SHOYO CEPERA C/1,010L</t>
        </is>
      </c>
      <c r="I1246" t="inlineStr">
        <is>
          <t>ALIMENTOS</t>
        </is>
      </c>
      <c r="J1246" t="n">
        <v>2</v>
      </c>
      <c r="K1246" t="inlineStr">
        <is>
          <t>FR</t>
        </is>
      </c>
      <c r="L1246" t="n">
        <v>21.3</v>
      </c>
      <c r="M1246" t="n">
        <v>10.65</v>
      </c>
      <c r="N1246" t="inlineStr">
        <is>
          <t>ALIMENTOS</t>
        </is>
      </c>
      <c r="O1246" t="inlineStr">
        <is>
          <t>03/2026</t>
        </is>
      </c>
    </row>
    <row r="1247">
      <c r="A1247" t="n">
        <v>221815</v>
      </c>
      <c r="B1247" t="n">
        <v>128</v>
      </c>
      <c r="C1247" t="inlineStr">
        <is>
          <t>Love Cabaret</t>
        </is>
      </c>
      <c r="D1247" t="inlineStr">
        <is>
          <t>EMPORIO M&amp;L COMERCIO DE ALIM E BEBIDAS LTDA</t>
        </is>
      </c>
      <c r="E1247" t="inlineStr">
        <is>
          <t>504232</t>
        </is>
      </c>
      <c r="F1247" s="555" t="n">
        <v>46111</v>
      </c>
      <c r="G1247" t="n">
        <v>24039</v>
      </c>
      <c r="H1247" t="inlineStr">
        <is>
          <t>AMENDOA INTEIRA CRUA SEM CASCA 1KG</t>
        </is>
      </c>
      <c r="I1247" t="inlineStr">
        <is>
          <t>ALIMENTOS</t>
        </is>
      </c>
      <c r="J1247" t="n">
        <v>2</v>
      </c>
      <c r="K1247" t="inlineStr">
        <is>
          <t>Kg</t>
        </is>
      </c>
      <c r="L1247" t="n">
        <v>139.8</v>
      </c>
      <c r="M1247" t="n">
        <v>69.90000000000001</v>
      </c>
      <c r="N1247" t="inlineStr">
        <is>
          <t>ALIMENTOS</t>
        </is>
      </c>
      <c r="O1247" t="inlineStr">
        <is>
          <t>03/2026</t>
        </is>
      </c>
    </row>
    <row r="1248">
      <c r="A1248" t="n">
        <v>221815</v>
      </c>
      <c r="B1248" t="n">
        <v>128</v>
      </c>
      <c r="C1248" t="inlineStr">
        <is>
          <t>Love Cabaret</t>
        </is>
      </c>
      <c r="D1248" t="inlineStr">
        <is>
          <t>EMPORIO M&amp;L COMERCIO DE ALIM E BEBIDAS LTDA</t>
        </is>
      </c>
      <c r="E1248" t="inlineStr">
        <is>
          <t>504232</t>
        </is>
      </c>
      <c r="F1248" s="555" t="n">
        <v>46111</v>
      </c>
      <c r="G1248" t="n">
        <v>20307</v>
      </c>
      <c r="H1248" t="inlineStr">
        <is>
          <t>ARROZ ARBORIO CAMIL C/1KG</t>
        </is>
      </c>
      <c r="I1248" t="inlineStr">
        <is>
          <t>ALIMENTOS</t>
        </is>
      </c>
      <c r="J1248" t="n">
        <v>2</v>
      </c>
      <c r="K1248" t="inlineStr">
        <is>
          <t>Kg</t>
        </is>
      </c>
      <c r="L1248" t="n">
        <v>33.4</v>
      </c>
      <c r="M1248" t="n">
        <v>16.7</v>
      </c>
      <c r="N1248" t="inlineStr">
        <is>
          <t>ALIMENTOS</t>
        </is>
      </c>
      <c r="O1248" t="inlineStr">
        <is>
          <t>03/2026</t>
        </is>
      </c>
    </row>
    <row r="1249">
      <c r="A1249" t="n">
        <v>221815</v>
      </c>
      <c r="B1249" t="n">
        <v>128</v>
      </c>
      <c r="C1249" t="inlineStr">
        <is>
          <t>Love Cabaret</t>
        </is>
      </c>
      <c r="D1249" t="inlineStr">
        <is>
          <t>EMPORIO M&amp;L COMERCIO DE ALIM E BEBIDAS LTDA</t>
        </is>
      </c>
      <c r="E1249" t="inlineStr">
        <is>
          <t>504232</t>
        </is>
      </c>
      <c r="F1249" s="555" t="n">
        <v>46111</v>
      </c>
      <c r="G1249" t="n">
        <v>19415</v>
      </c>
      <c r="H1249" t="inlineStr">
        <is>
          <t>MARGARINA COM SAL QUALY 500G UN</t>
        </is>
      </c>
      <c r="I1249" t="inlineStr">
        <is>
          <t>ALIMENTOS</t>
        </is>
      </c>
      <c r="J1249" t="n">
        <v>6</v>
      </c>
      <c r="K1249" t="inlineStr">
        <is>
          <t>UN</t>
        </is>
      </c>
      <c r="L1249" t="n">
        <v>52.8</v>
      </c>
      <c r="M1249" t="n">
        <v>8.800000000000001</v>
      </c>
      <c r="N1249" t="inlineStr">
        <is>
          <t>ALIMENTOS</t>
        </is>
      </c>
      <c r="O1249" t="inlineStr">
        <is>
          <t>03/2026</t>
        </is>
      </c>
    </row>
    <row r="1250">
      <c r="A1250" t="n">
        <v>221815</v>
      </c>
      <c r="B1250" t="n">
        <v>128</v>
      </c>
      <c r="C1250" t="inlineStr">
        <is>
          <t>Love Cabaret</t>
        </is>
      </c>
      <c r="D1250" t="inlineStr">
        <is>
          <t>EMPORIO M&amp;L COMERCIO DE ALIM E BEBIDAS LTDA</t>
        </is>
      </c>
      <c r="E1250" t="inlineStr">
        <is>
          <t>504232</t>
        </is>
      </c>
      <c r="F1250" s="555" t="n">
        <v>46111</v>
      </c>
      <c r="G1250" t="n">
        <v>24040</v>
      </c>
      <c r="H1250" t="inlineStr">
        <is>
          <t>AMENDOA LAMINADA KG</t>
        </is>
      </c>
      <c r="I1250" t="inlineStr">
        <is>
          <t>ALIMENTOS</t>
        </is>
      </c>
      <c r="J1250" t="n">
        <v>1</v>
      </c>
      <c r="K1250" t="inlineStr">
        <is>
          <t>KG</t>
        </is>
      </c>
      <c r="L1250" t="n">
        <v>79.90000000000001</v>
      </c>
      <c r="M1250" t="n">
        <v>79.90000000000001</v>
      </c>
      <c r="N1250" t="inlineStr">
        <is>
          <t>ALIMENTOS</t>
        </is>
      </c>
      <c r="O1250" t="inlineStr">
        <is>
          <t>03/2026</t>
        </is>
      </c>
    </row>
    <row r="1251">
      <c r="A1251" t="n">
        <v>221815</v>
      </c>
      <c r="B1251" t="n">
        <v>128</v>
      </c>
      <c r="C1251" t="inlineStr">
        <is>
          <t>Love Cabaret</t>
        </is>
      </c>
      <c r="D1251" t="inlineStr">
        <is>
          <t>EMPORIO M&amp;L COMERCIO DE ALIM E BEBIDAS LTDA</t>
        </is>
      </c>
      <c r="E1251" t="inlineStr">
        <is>
          <t>504232</t>
        </is>
      </c>
      <c r="F1251" s="555" t="n">
        <v>46111</v>
      </c>
      <c r="G1251" t="n">
        <v>19401</v>
      </c>
      <c r="H1251" t="inlineStr">
        <is>
          <t>MANTEIGA SEM SAL SCALA KG</t>
        </is>
      </c>
      <c r="I1251" t="inlineStr">
        <is>
          <t>ALIMENTOS</t>
        </is>
      </c>
      <c r="J1251" t="n">
        <v>1</v>
      </c>
      <c r="K1251" t="inlineStr">
        <is>
          <t>PT</t>
        </is>
      </c>
      <c r="L1251" t="n">
        <v>239.9</v>
      </c>
      <c r="M1251" t="n">
        <v>239.9</v>
      </c>
      <c r="N1251" t="inlineStr">
        <is>
          <t>ALIMENTOS</t>
        </is>
      </c>
      <c r="O1251" t="inlineStr">
        <is>
          <t>03/2026</t>
        </is>
      </c>
    </row>
    <row r="1252">
      <c r="A1252" t="n">
        <v>221815</v>
      </c>
      <c r="B1252" t="n">
        <v>128</v>
      </c>
      <c r="C1252" t="inlineStr">
        <is>
          <t>Love Cabaret</t>
        </is>
      </c>
      <c r="D1252" t="inlineStr">
        <is>
          <t>EMPORIO M&amp;L COMERCIO DE ALIM E BEBIDAS LTDA</t>
        </is>
      </c>
      <c r="E1252" t="inlineStr">
        <is>
          <t>504232</t>
        </is>
      </c>
      <c r="F1252" s="555" t="n">
        <v>46111</v>
      </c>
      <c r="G1252" t="n">
        <v>23074</v>
      </c>
      <c r="H1252" t="inlineStr">
        <is>
          <t>QUEIJO EMMENTAL KG</t>
        </is>
      </c>
      <c r="I1252" t="inlineStr">
        <is>
          <t>ALIMENTOS</t>
        </is>
      </c>
      <c r="J1252" t="n">
        <v>6.56</v>
      </c>
      <c r="K1252" t="inlineStr">
        <is>
          <t>KG</t>
        </is>
      </c>
      <c r="L1252" t="n">
        <v>539.89</v>
      </c>
      <c r="M1252" t="n">
        <v>82.30030499999999</v>
      </c>
      <c r="N1252" t="inlineStr">
        <is>
          <t>ALIMENTOS</t>
        </is>
      </c>
      <c r="O1252" t="inlineStr">
        <is>
          <t>03/2026</t>
        </is>
      </c>
    </row>
    <row r="1253">
      <c r="A1253" t="n">
        <v>221815</v>
      </c>
      <c r="B1253" t="n">
        <v>128</v>
      </c>
      <c r="C1253" t="inlineStr">
        <is>
          <t>Love Cabaret</t>
        </is>
      </c>
      <c r="D1253" t="inlineStr">
        <is>
          <t>EMPORIO M&amp;L COMERCIO DE ALIM E BEBIDAS LTDA</t>
        </is>
      </c>
      <c r="E1253" t="inlineStr">
        <is>
          <t>504232</t>
        </is>
      </c>
      <c r="F1253" s="555" t="n">
        <v>46111</v>
      </c>
      <c r="G1253" t="n">
        <v>20582</v>
      </c>
      <c r="H1253" t="inlineStr">
        <is>
          <t>PESSEGO EM CALDA MARIZA 450GR</t>
        </is>
      </c>
      <c r="I1253" t="inlineStr">
        <is>
          <t>ALIMENTOS</t>
        </is>
      </c>
      <c r="J1253" t="n">
        <v>3</v>
      </c>
      <c r="K1253" t="inlineStr">
        <is>
          <t>UN</t>
        </is>
      </c>
      <c r="L1253" t="n">
        <v>33.6</v>
      </c>
      <c r="M1253" t="n">
        <v>11.2</v>
      </c>
      <c r="N1253" t="inlineStr">
        <is>
          <t>ALIMENTOS</t>
        </is>
      </c>
      <c r="O1253" t="inlineStr">
        <is>
          <t>03/2026</t>
        </is>
      </c>
    </row>
    <row r="1254">
      <c r="A1254" t="n">
        <v>221814</v>
      </c>
      <c r="B1254" t="n">
        <v>128</v>
      </c>
      <c r="C1254" t="inlineStr">
        <is>
          <t>Love Cabaret</t>
        </is>
      </c>
      <c r="D1254" t="inlineStr">
        <is>
          <t>D.R.O. PRODUTOS ALIMENTICIOS LTDA</t>
        </is>
      </c>
      <c r="E1254" t="inlineStr">
        <is>
          <t>56667</t>
        </is>
      </c>
      <c r="F1254" s="555" t="n">
        <v>46112</v>
      </c>
      <c r="G1254" t="n">
        <v>28827</v>
      </c>
      <c r="H1254" t="inlineStr">
        <is>
          <t>FLOR DE FEIJÃO (CLITORIA) C/40UN</t>
        </is>
      </c>
      <c r="I1254" t="inlineStr">
        <is>
          <t>ALIMENTOS</t>
        </is>
      </c>
      <c r="J1254" t="n">
        <v>2</v>
      </c>
      <c r="K1254" t="inlineStr">
        <is>
          <t>UN</t>
        </is>
      </c>
      <c r="L1254" t="n">
        <v>105</v>
      </c>
      <c r="M1254" t="n">
        <v>52.5</v>
      </c>
      <c r="N1254" t="inlineStr">
        <is>
          <t>ALIMENTOS</t>
        </is>
      </c>
      <c r="O1254" t="inlineStr">
        <is>
          <t>03/2026</t>
        </is>
      </c>
    </row>
    <row r="1255">
      <c r="A1255" t="n">
        <v>221813</v>
      </c>
      <c r="B1255" t="n">
        <v>128</v>
      </c>
      <c r="C1255" t="inlineStr">
        <is>
          <t>Love Cabaret</t>
        </is>
      </c>
      <c r="D1255" t="inlineStr">
        <is>
          <t>BATARD PADARIA ARTESANAL LTDA</t>
        </is>
      </c>
      <c r="E1255" t="inlineStr">
        <is>
          <t>13725</t>
        </is>
      </c>
      <c r="F1255" s="555" t="n">
        <v>46112</v>
      </c>
      <c r="G1255" t="n">
        <v>21372</v>
      </c>
      <c r="H1255" t="inlineStr">
        <is>
          <t>PAO BRIOCHE FORME C/ TAMPA UN</t>
        </is>
      </c>
      <c r="I1255" t="inlineStr">
        <is>
          <t>ALIMENTOS</t>
        </is>
      </c>
      <c r="J1255" t="n">
        <v>7</v>
      </c>
      <c r="K1255" t="inlineStr">
        <is>
          <t>UN</t>
        </is>
      </c>
      <c r="L1255" t="n">
        <v>217</v>
      </c>
      <c r="M1255" t="n">
        <v>31</v>
      </c>
      <c r="N1255" t="inlineStr">
        <is>
          <t>ALIMENTOS</t>
        </is>
      </c>
      <c r="O1255" t="inlineStr">
        <is>
          <t>03/2026</t>
        </is>
      </c>
    </row>
    <row r="1256">
      <c r="A1256" t="n">
        <v>221812</v>
      </c>
      <c r="B1256" t="n">
        <v>128</v>
      </c>
      <c r="C1256" t="inlineStr">
        <is>
          <t>Love Cabaret</t>
        </is>
      </c>
      <c r="D1256" t="inlineStr">
        <is>
          <t>PROAUTO INDUSTRIA QUIMICA EIRELI</t>
        </is>
      </c>
      <c r="E1256" t="inlineStr">
        <is>
          <t>154175</t>
        </is>
      </c>
      <c r="F1256" s="555" t="n">
        <v>46113</v>
      </c>
      <c r="G1256" t="n">
        <v>26395</v>
      </c>
      <c r="H1256" t="inlineStr">
        <is>
          <t>PROAUTO DETERGENTE CLORADO PRO HA 3000CL 5L</t>
        </is>
      </c>
      <c r="I1256" t="inlineStr">
        <is>
          <t>DESCARTAVEIS/HIGIENE E LIMPEZA</t>
        </is>
      </c>
      <c r="J1256" t="n">
        <v>4</v>
      </c>
      <c r="K1256" t="inlineStr">
        <is>
          <t>GALAO</t>
        </is>
      </c>
      <c r="L1256" t="n">
        <v>514.84</v>
      </c>
      <c r="M1256" t="n">
        <v>128.71</v>
      </c>
      <c r="N1256" t="inlineStr">
        <is>
          <t>HIGIENE E LIMPEZA</t>
        </is>
      </c>
      <c r="O1256" t="inlineStr">
        <is>
          <t>04/2026</t>
        </is>
      </c>
    </row>
    <row r="1257">
      <c r="A1257" t="n">
        <v>221811</v>
      </c>
      <c r="B1257" t="n">
        <v>128</v>
      </c>
      <c r="C1257" t="inlineStr">
        <is>
          <t>Love Cabaret</t>
        </is>
      </c>
      <c r="D1257" t="inlineStr">
        <is>
          <t>PIRAMIDES COMERCIO DE AGUAS MINEIRAIS E BEBIDAS EM GERAL LTDA</t>
        </is>
      </c>
      <c r="E1257" t="inlineStr">
        <is>
          <t>153015</t>
        </is>
      </c>
      <c r="F1257" s="555" t="n">
        <v>46112</v>
      </c>
      <c r="G1257" t="n">
        <v>24708</v>
      </c>
      <c r="H1257" t="inlineStr">
        <is>
          <t>SUCO DE MACA  NATURAL ONE C/900 ML</t>
        </is>
      </c>
      <c r="I1257" t="inlineStr">
        <is>
          <t>BEBIDAS</t>
        </is>
      </c>
      <c r="J1257" t="n">
        <v>12</v>
      </c>
      <c r="K1257" t="inlineStr">
        <is>
          <t>UN</t>
        </is>
      </c>
      <c r="L1257" t="n">
        <v>288.6</v>
      </c>
      <c r="M1257" t="n">
        <v>24.05</v>
      </c>
      <c r="N1257" t="inlineStr">
        <is>
          <t>BEBIDAS</t>
        </is>
      </c>
      <c r="O1257" t="inlineStr">
        <is>
          <t>03/2026</t>
        </is>
      </c>
    </row>
    <row r="1258">
      <c r="A1258" t="n">
        <v>221810</v>
      </c>
      <c r="B1258" t="n">
        <v>128</v>
      </c>
      <c r="C1258" t="inlineStr">
        <is>
          <t>Love Cabaret</t>
        </is>
      </c>
      <c r="D1258" t="inlineStr">
        <is>
          <t>DO CHEF DISTRIBUIDORA DE ALIMENTOS LTDA</t>
        </is>
      </c>
      <c r="E1258" t="inlineStr">
        <is>
          <t>692</t>
        </is>
      </c>
      <c r="F1258" s="555" t="n">
        <v>46112</v>
      </c>
      <c r="G1258" t="n">
        <v>27622</v>
      </c>
      <c r="H1258" t="inlineStr">
        <is>
          <t>CHA VERDE KG</t>
        </is>
      </c>
      <c r="I1258" t="inlineStr">
        <is>
          <t>BEBIDAS</t>
        </is>
      </c>
      <c r="J1258" t="n">
        <v>2</v>
      </c>
      <c r="K1258" t="inlineStr">
        <is>
          <t>KG</t>
        </is>
      </c>
      <c r="L1258" t="n">
        <v>76</v>
      </c>
      <c r="M1258" t="n">
        <v>38</v>
      </c>
      <c r="N1258" t="inlineStr">
        <is>
          <t>ALIMENTOS</t>
        </is>
      </c>
      <c r="O1258" t="inlineStr">
        <is>
          <t>03/2026</t>
        </is>
      </c>
    </row>
    <row r="1259">
      <c r="A1259" t="n">
        <v>221809</v>
      </c>
      <c r="B1259" t="n">
        <v>128</v>
      </c>
      <c r="C1259" t="inlineStr">
        <is>
          <t>Love Cabaret</t>
        </is>
      </c>
      <c r="D1259" t="inlineStr">
        <is>
          <t xml:space="preserve">MS FRANGOS LTDA </t>
        </is>
      </c>
      <c r="E1259" t="inlineStr">
        <is>
          <t>6076</t>
        </is>
      </c>
      <c r="F1259" s="555" t="n">
        <v>46112</v>
      </c>
      <c r="G1259" t="n">
        <v>18812</v>
      </c>
      <c r="H1259" t="inlineStr">
        <is>
          <t>LINGUA BOVINA KG</t>
        </is>
      </c>
      <c r="I1259" t="inlineStr">
        <is>
          <t>ALIMENTOS</t>
        </is>
      </c>
      <c r="J1259" t="n">
        <v>5.92</v>
      </c>
      <c r="K1259" t="inlineStr">
        <is>
          <t>KG</t>
        </is>
      </c>
      <c r="L1259" t="n">
        <v>129.65</v>
      </c>
      <c r="M1259" t="n">
        <v>21.900338</v>
      </c>
      <c r="N1259" t="inlineStr">
        <is>
          <t>ALIMENTOS</t>
        </is>
      </c>
      <c r="O1259" t="inlineStr">
        <is>
          <t>03/2026</t>
        </is>
      </c>
    </row>
    <row r="1260">
      <c r="A1260" t="n">
        <v>221808</v>
      </c>
      <c r="B1260" t="n">
        <v>128</v>
      </c>
      <c r="C1260" t="inlineStr">
        <is>
          <t>Love Cabaret</t>
        </is>
      </c>
      <c r="D1260" t="inlineStr">
        <is>
          <t>DTK COMERCIO DE ALIMENTOS LTDA</t>
        </is>
      </c>
      <c r="E1260" t="inlineStr">
        <is>
          <t>70340</t>
        </is>
      </c>
      <c r="F1260" s="555" t="n">
        <v>46099</v>
      </c>
      <c r="G1260" t="n">
        <v>20242</v>
      </c>
      <c r="H1260" t="inlineStr">
        <is>
          <t>FEIJAO CARIOCA CAMIL C/2KG</t>
        </is>
      </c>
      <c r="I1260" t="inlineStr">
        <is>
          <t>ALIMENTOS</t>
        </is>
      </c>
      <c r="J1260" t="n">
        <v>4</v>
      </c>
      <c r="K1260" t="inlineStr">
        <is>
          <t>PC</t>
        </is>
      </c>
      <c r="L1260" t="n">
        <v>68.59999999999999</v>
      </c>
      <c r="M1260" t="n">
        <v>17.15</v>
      </c>
      <c r="N1260" t="inlineStr">
        <is>
          <t>ALIMENTOS</t>
        </is>
      </c>
      <c r="O1260" t="inlineStr">
        <is>
          <t>03/2026</t>
        </is>
      </c>
    </row>
    <row r="1261">
      <c r="A1261" t="n">
        <v>221808</v>
      </c>
      <c r="B1261" t="n">
        <v>128</v>
      </c>
      <c r="C1261" t="inlineStr">
        <is>
          <t>Love Cabaret</t>
        </is>
      </c>
      <c r="D1261" t="inlineStr">
        <is>
          <t>DTK COMERCIO DE ALIMENTOS LTDA</t>
        </is>
      </c>
      <c r="E1261" t="inlineStr">
        <is>
          <t>70340</t>
        </is>
      </c>
      <c r="F1261" s="555" t="n">
        <v>46099</v>
      </c>
      <c r="G1261" t="n">
        <v>20202</v>
      </c>
      <c r="H1261" t="inlineStr">
        <is>
          <t>VINAGRE DE ARROZ CASTELO 750ML UN</t>
        </is>
      </c>
      <c r="I1261" t="inlineStr">
        <is>
          <t>ALIMENTOS</t>
        </is>
      </c>
      <c r="J1261" t="n">
        <v>6</v>
      </c>
      <c r="K1261" t="inlineStr">
        <is>
          <t>UN</t>
        </is>
      </c>
      <c r="L1261" t="n">
        <v>43.74</v>
      </c>
      <c r="M1261" t="n">
        <v>7.29</v>
      </c>
      <c r="N1261" t="inlineStr">
        <is>
          <t>ALIMENTOS</t>
        </is>
      </c>
      <c r="O1261" t="inlineStr">
        <is>
          <t>03/2026</t>
        </is>
      </c>
    </row>
    <row r="1262">
      <c r="A1262" t="n">
        <v>221808</v>
      </c>
      <c r="B1262" t="n">
        <v>128</v>
      </c>
      <c r="C1262" t="inlineStr">
        <is>
          <t>Love Cabaret</t>
        </is>
      </c>
      <c r="D1262" t="inlineStr">
        <is>
          <t>DTK COMERCIO DE ALIMENTOS LTDA</t>
        </is>
      </c>
      <c r="E1262" t="inlineStr">
        <is>
          <t>70340</t>
        </is>
      </c>
      <c r="F1262" s="555" t="n">
        <v>46099</v>
      </c>
      <c r="G1262" t="n">
        <v>20114</v>
      </c>
      <c r="H1262" t="inlineStr">
        <is>
          <t>MACARRAO LINGUINE GRANO DURO DIVELLA  500GR</t>
        </is>
      </c>
      <c r="I1262" t="inlineStr">
        <is>
          <t>ALIMENTOS</t>
        </is>
      </c>
      <c r="J1262" t="n">
        <v>15</v>
      </c>
      <c r="K1262" t="inlineStr">
        <is>
          <t>UN</t>
        </is>
      </c>
      <c r="L1262" t="n">
        <v>130.5</v>
      </c>
      <c r="M1262" t="n">
        <v>8.699999999999999</v>
      </c>
      <c r="N1262" t="inlineStr">
        <is>
          <t>ALIMENTOS</t>
        </is>
      </c>
      <c r="O1262" t="inlineStr">
        <is>
          <t>03/2026</t>
        </is>
      </c>
    </row>
    <row r="1263">
      <c r="A1263" t="n">
        <v>221808</v>
      </c>
      <c r="B1263" t="n">
        <v>128</v>
      </c>
      <c r="C1263" t="inlineStr">
        <is>
          <t>Love Cabaret</t>
        </is>
      </c>
      <c r="D1263" t="inlineStr">
        <is>
          <t>DTK COMERCIO DE ALIMENTOS LTDA</t>
        </is>
      </c>
      <c r="E1263" t="inlineStr">
        <is>
          <t>70340</t>
        </is>
      </c>
      <c r="F1263" s="555" t="n">
        <v>46099</v>
      </c>
      <c r="G1263" t="n">
        <v>23502</v>
      </c>
      <c r="H1263" t="inlineStr">
        <is>
          <t>PAPRICA DEFUMADA PCT 500G UN</t>
        </is>
      </c>
      <c r="I1263" t="inlineStr">
        <is>
          <t>ALIMENTOS</t>
        </is>
      </c>
      <c r="J1263" t="n">
        <v>1</v>
      </c>
      <c r="K1263" t="inlineStr">
        <is>
          <t>KG</t>
        </is>
      </c>
      <c r="L1263" t="n">
        <v>14.9</v>
      </c>
      <c r="M1263" t="n">
        <v>14.9</v>
      </c>
      <c r="N1263" t="inlineStr">
        <is>
          <t>ALIMENTOS</t>
        </is>
      </c>
      <c r="O1263" t="inlineStr">
        <is>
          <t>03/2026</t>
        </is>
      </c>
    </row>
    <row r="1264">
      <c r="A1264" t="n">
        <v>221807</v>
      </c>
      <c r="B1264" t="n">
        <v>128</v>
      </c>
      <c r="C1264" t="inlineStr">
        <is>
          <t>Love Cabaret</t>
        </is>
      </c>
      <c r="D1264" t="inlineStr">
        <is>
          <t xml:space="preserve">FORTE ALIMENTOS COM. IMPORTAÇÃO LTDA </t>
        </is>
      </c>
      <c r="E1264" t="inlineStr">
        <is>
          <t>364874</t>
        </is>
      </c>
      <c r="F1264" s="555" t="n">
        <v>46105</v>
      </c>
      <c r="G1264" t="n">
        <v>18989</v>
      </c>
      <c r="H1264" t="inlineStr">
        <is>
          <t>SOBRECOXA DESSOSSADA KG</t>
        </is>
      </c>
      <c r="I1264" t="inlineStr">
        <is>
          <t>ALIMENTOS</t>
        </is>
      </c>
      <c r="J1264" t="n">
        <v>20</v>
      </c>
      <c r="K1264" t="inlineStr">
        <is>
          <t>KG</t>
        </is>
      </c>
      <c r="L1264" t="n">
        <v>279.6</v>
      </c>
      <c r="M1264" t="n">
        <v>13.98</v>
      </c>
      <c r="N1264" t="inlineStr">
        <is>
          <t>ALIMENTOS</t>
        </is>
      </c>
      <c r="O1264" t="inlineStr">
        <is>
          <t>03/2026</t>
        </is>
      </c>
    </row>
    <row r="1265">
      <c r="A1265" t="n">
        <v>221806</v>
      </c>
      <c r="B1265" t="n">
        <v>128</v>
      </c>
      <c r="C1265" t="inlineStr">
        <is>
          <t>Love Cabaret</t>
        </is>
      </c>
      <c r="D1265" t="inlineStr">
        <is>
          <t>MARIO PEDRO FELICIANO - HORTIFRUTI</t>
        </is>
      </c>
      <c r="E1265" t="inlineStr">
        <is>
          <t>471415</t>
        </is>
      </c>
      <c r="F1265" s="555" t="n">
        <v>46104</v>
      </c>
      <c r="G1265" t="n">
        <v>19621</v>
      </c>
      <c r="H1265" t="inlineStr">
        <is>
          <t>CENOURA KG</t>
        </is>
      </c>
      <c r="I1265" t="inlineStr">
        <is>
          <t>ALIMENTOS</t>
        </is>
      </c>
      <c r="J1265" t="n">
        <v>2.1</v>
      </c>
      <c r="K1265" t="inlineStr">
        <is>
          <t>KG</t>
        </is>
      </c>
      <c r="L1265" t="n">
        <v>12.18</v>
      </c>
      <c r="M1265" t="n">
        <v>5.8</v>
      </c>
      <c r="N1265" t="inlineStr">
        <is>
          <t>ALIMENTOS</t>
        </is>
      </c>
      <c r="O1265" t="inlineStr">
        <is>
          <t>03/2026</t>
        </is>
      </c>
    </row>
    <row r="1266">
      <c r="A1266" t="n">
        <v>221806</v>
      </c>
      <c r="B1266" t="n">
        <v>128</v>
      </c>
      <c r="C1266" t="inlineStr">
        <is>
          <t>Love Cabaret</t>
        </is>
      </c>
      <c r="D1266" t="inlineStr">
        <is>
          <t>MARIO PEDRO FELICIANO - HORTIFRUTI</t>
        </is>
      </c>
      <c r="E1266" t="inlineStr">
        <is>
          <t>471415</t>
        </is>
      </c>
      <c r="F1266" s="555" t="n">
        <v>46104</v>
      </c>
      <c r="G1266" t="n">
        <v>19477</v>
      </c>
      <c r="H1266" t="inlineStr">
        <is>
          <t>MANJERICAO ROXO KG</t>
        </is>
      </c>
      <c r="I1266" t="inlineStr">
        <is>
          <t>ALIMENTOS</t>
        </is>
      </c>
      <c r="J1266" t="n">
        <v>0.28</v>
      </c>
      <c r="K1266" t="inlineStr">
        <is>
          <t>KG</t>
        </is>
      </c>
      <c r="L1266" t="n">
        <v>22.33</v>
      </c>
      <c r="M1266" t="n">
        <v>79.75</v>
      </c>
      <c r="N1266" t="inlineStr">
        <is>
          <t>ALIMENTOS</t>
        </is>
      </c>
      <c r="O1266" t="inlineStr">
        <is>
          <t>03/2026</t>
        </is>
      </c>
    </row>
    <row r="1267">
      <c r="A1267" t="n">
        <v>221806</v>
      </c>
      <c r="B1267" t="n">
        <v>128</v>
      </c>
      <c r="C1267" t="inlineStr">
        <is>
          <t>Love Cabaret</t>
        </is>
      </c>
      <c r="D1267" t="inlineStr">
        <is>
          <t>MARIO PEDRO FELICIANO - HORTIFRUTI</t>
        </is>
      </c>
      <c r="E1267" t="inlineStr">
        <is>
          <t>471415</t>
        </is>
      </c>
      <c r="F1267" s="555" t="n">
        <v>46104</v>
      </c>
      <c r="G1267" t="n">
        <v>19472</v>
      </c>
      <c r="H1267" t="inlineStr">
        <is>
          <t>RUCULA KG</t>
        </is>
      </c>
      <c r="I1267" t="inlineStr">
        <is>
          <t>ALIMENTOS</t>
        </is>
      </c>
      <c r="J1267" t="n">
        <v>0.4</v>
      </c>
      <c r="K1267" t="inlineStr">
        <is>
          <t>KG</t>
        </is>
      </c>
      <c r="L1267" t="n">
        <v>11.34</v>
      </c>
      <c r="M1267" t="n">
        <v>28.35</v>
      </c>
      <c r="N1267" t="inlineStr">
        <is>
          <t>ALIMENTOS</t>
        </is>
      </c>
      <c r="O1267" t="inlineStr">
        <is>
          <t>03/2026</t>
        </is>
      </c>
    </row>
    <row r="1268">
      <c r="A1268" t="n">
        <v>221806</v>
      </c>
      <c r="B1268" t="n">
        <v>128</v>
      </c>
      <c r="C1268" t="inlineStr">
        <is>
          <t>Love Cabaret</t>
        </is>
      </c>
      <c r="D1268" t="inlineStr">
        <is>
          <t>MARIO PEDRO FELICIANO - HORTIFRUTI</t>
        </is>
      </c>
      <c r="E1268" t="inlineStr">
        <is>
          <t>471415</t>
        </is>
      </c>
      <c r="F1268" s="555" t="n">
        <v>46104</v>
      </c>
      <c r="G1268" t="n">
        <v>19532</v>
      </c>
      <c r="H1268" t="inlineStr">
        <is>
          <t>TOMATE SALADA ITALIANO KG</t>
        </is>
      </c>
      <c r="I1268" t="inlineStr">
        <is>
          <t>ALIMENTOS</t>
        </is>
      </c>
      <c r="J1268" t="n">
        <v>4.3</v>
      </c>
      <c r="K1268" t="inlineStr">
        <is>
          <t>N/A</t>
        </is>
      </c>
      <c r="L1268" t="n">
        <v>36.77</v>
      </c>
      <c r="M1268" t="n">
        <v>8.551163000000001</v>
      </c>
      <c r="N1268" t="inlineStr">
        <is>
          <t>ALIMENTOS</t>
        </is>
      </c>
      <c r="O1268" t="inlineStr">
        <is>
          <t>03/2026</t>
        </is>
      </c>
    </row>
    <row r="1269">
      <c r="A1269" t="n">
        <v>221805</v>
      </c>
      <c r="B1269" t="n">
        <v>128</v>
      </c>
      <c r="C1269" t="inlineStr">
        <is>
          <t>Love Cabaret</t>
        </is>
      </c>
      <c r="D1269" t="inlineStr">
        <is>
          <t>MURILLO S DUARTE COMERCIAL LTDA</t>
        </is>
      </c>
      <c r="E1269" t="inlineStr">
        <is>
          <t>2522</t>
        </is>
      </c>
      <c r="F1269" s="555" t="n">
        <v>46104</v>
      </c>
      <c r="G1269" t="n">
        <v>20832</v>
      </c>
      <c r="H1269" t="inlineStr">
        <is>
          <t>MEL FLORISMEL SILVESTRE C/1KG</t>
        </is>
      </c>
      <c r="I1269" t="inlineStr">
        <is>
          <t>ALIMENTOS</t>
        </is>
      </c>
      <c r="J1269" t="n">
        <v>6</v>
      </c>
      <c r="K1269" t="inlineStr">
        <is>
          <t>PT</t>
        </is>
      </c>
      <c r="L1269" t="n">
        <v>204</v>
      </c>
      <c r="M1269" t="n">
        <v>34</v>
      </c>
      <c r="N1269" t="inlineStr">
        <is>
          <t>ALIMENTOS</t>
        </is>
      </c>
      <c r="O1269" t="inlineStr">
        <is>
          <t>03/2026</t>
        </is>
      </c>
    </row>
    <row r="1270">
      <c r="A1270" t="n">
        <v>221804</v>
      </c>
      <c r="B1270" t="n">
        <v>128</v>
      </c>
      <c r="C1270" t="inlineStr">
        <is>
          <t>Love Cabaret</t>
        </is>
      </c>
      <c r="D1270" t="inlineStr">
        <is>
          <t>DTK COMERCIO DE ALIMENTOS LTDA</t>
        </is>
      </c>
      <c r="E1270" t="inlineStr">
        <is>
          <t>71922</t>
        </is>
      </c>
      <c r="F1270" s="555" t="n">
        <v>46108</v>
      </c>
      <c r="G1270" t="n">
        <v>24036</v>
      </c>
      <c r="H1270" t="inlineStr">
        <is>
          <t>ALHO EM PO 1KG UN</t>
        </is>
      </c>
      <c r="I1270" t="inlineStr">
        <is>
          <t>ALIMENTOS</t>
        </is>
      </c>
      <c r="J1270" t="n">
        <v>1</v>
      </c>
      <c r="K1270" t="inlineStr">
        <is>
          <t>UN</t>
        </is>
      </c>
      <c r="L1270" t="n">
        <v>19</v>
      </c>
      <c r="M1270" t="n">
        <v>19</v>
      </c>
      <c r="N1270" t="inlineStr">
        <is>
          <t>ALIMENTOS</t>
        </is>
      </c>
      <c r="O1270" t="inlineStr">
        <is>
          <t>03/2026</t>
        </is>
      </c>
    </row>
    <row r="1271">
      <c r="A1271" t="n">
        <v>221804</v>
      </c>
      <c r="B1271" t="n">
        <v>128</v>
      </c>
      <c r="C1271" t="inlineStr">
        <is>
          <t>Love Cabaret</t>
        </is>
      </c>
      <c r="D1271" t="inlineStr">
        <is>
          <t>DTK COMERCIO DE ALIMENTOS LTDA</t>
        </is>
      </c>
      <c r="E1271" t="inlineStr">
        <is>
          <t>71922</t>
        </is>
      </c>
      <c r="F1271" s="555" t="n">
        <v>46108</v>
      </c>
      <c r="G1271" t="n">
        <v>24041</v>
      </c>
      <c r="H1271" t="inlineStr">
        <is>
          <t>AMENDOIM CRU S/ PELE KG</t>
        </is>
      </c>
      <c r="I1271" t="inlineStr">
        <is>
          <t>ALIMENTOS</t>
        </is>
      </c>
      <c r="J1271" t="n">
        <v>1</v>
      </c>
      <c r="K1271" t="inlineStr">
        <is>
          <t>KG</t>
        </is>
      </c>
      <c r="L1271" t="n">
        <v>17.9</v>
      </c>
      <c r="M1271" t="n">
        <v>17.9</v>
      </c>
      <c r="N1271" t="inlineStr">
        <is>
          <t>ALIMENTOS</t>
        </is>
      </c>
      <c r="O1271" t="inlineStr">
        <is>
          <t>03/2026</t>
        </is>
      </c>
    </row>
    <row r="1272">
      <c r="A1272" t="n">
        <v>221804</v>
      </c>
      <c r="B1272" t="n">
        <v>128</v>
      </c>
      <c r="C1272" t="inlineStr">
        <is>
          <t>Love Cabaret</t>
        </is>
      </c>
      <c r="D1272" t="inlineStr">
        <is>
          <t>DTK COMERCIO DE ALIMENTOS LTDA</t>
        </is>
      </c>
      <c r="E1272" t="inlineStr">
        <is>
          <t>71922</t>
        </is>
      </c>
      <c r="F1272" s="555" t="n">
        <v>46108</v>
      </c>
      <c r="G1272" t="n">
        <v>20739</v>
      </c>
      <c r="H1272" t="inlineStr">
        <is>
          <t>AZEITONA PRETA S/ CAROCO 2,5KG</t>
        </is>
      </c>
      <c r="I1272" t="inlineStr">
        <is>
          <t>ALIMENTOS</t>
        </is>
      </c>
      <c r="J1272" t="n">
        <v>3</v>
      </c>
      <c r="K1272" t="inlineStr">
        <is>
          <t>UN</t>
        </is>
      </c>
      <c r="L1272" t="n">
        <v>236.7</v>
      </c>
      <c r="M1272" t="n">
        <v>78.90000000000001</v>
      </c>
      <c r="N1272" t="inlineStr">
        <is>
          <t>ALIMENTOS</t>
        </is>
      </c>
      <c r="O1272" t="inlineStr">
        <is>
          <t>03/2026</t>
        </is>
      </c>
    </row>
    <row r="1273">
      <c r="A1273" t="n">
        <v>221804</v>
      </c>
      <c r="B1273" t="n">
        <v>128</v>
      </c>
      <c r="C1273" t="inlineStr">
        <is>
          <t>Love Cabaret</t>
        </is>
      </c>
      <c r="D1273" t="inlineStr">
        <is>
          <t>DTK COMERCIO DE ALIMENTOS LTDA</t>
        </is>
      </c>
      <c r="E1273" t="inlineStr">
        <is>
          <t>71922</t>
        </is>
      </c>
      <c r="F1273" s="555" t="n">
        <v>46108</v>
      </c>
      <c r="G1273" t="n">
        <v>24125</v>
      </c>
      <c r="H1273" t="inlineStr">
        <is>
          <t>CEBOLA EM PO KG</t>
        </is>
      </c>
      <c r="I1273" t="inlineStr">
        <is>
          <t>ALIMENTOS</t>
        </is>
      </c>
      <c r="J1273" t="n">
        <v>1</v>
      </c>
      <c r="K1273" t="inlineStr">
        <is>
          <t>KG</t>
        </is>
      </c>
      <c r="L1273" t="n">
        <v>21.9</v>
      </c>
      <c r="M1273" t="n">
        <v>21.9</v>
      </c>
      <c r="N1273" t="inlineStr">
        <is>
          <t>ALIMENTOS</t>
        </is>
      </c>
      <c r="O1273" t="inlineStr">
        <is>
          <t>03/2026</t>
        </is>
      </c>
    </row>
    <row r="1274">
      <c r="A1274" t="n">
        <v>221804</v>
      </c>
      <c r="B1274" t="n">
        <v>128</v>
      </c>
      <c r="C1274" t="inlineStr">
        <is>
          <t>Love Cabaret</t>
        </is>
      </c>
      <c r="D1274" t="inlineStr">
        <is>
          <t>DTK COMERCIO DE ALIMENTOS LTDA</t>
        </is>
      </c>
      <c r="E1274" t="inlineStr">
        <is>
          <t>71922</t>
        </is>
      </c>
      <c r="F1274" s="555" t="n">
        <v>46108</v>
      </c>
      <c r="G1274" t="n">
        <v>19982</v>
      </c>
      <c r="H1274" t="inlineStr">
        <is>
          <t>MOLHO INGLES CEPERA C/1L</t>
        </is>
      </c>
      <c r="I1274" t="inlineStr">
        <is>
          <t>ALIMENTOS</t>
        </is>
      </c>
      <c r="J1274" t="n">
        <v>2</v>
      </c>
      <c r="K1274" t="inlineStr">
        <is>
          <t>FR</t>
        </is>
      </c>
      <c r="L1274" t="n">
        <v>14.58</v>
      </c>
      <c r="M1274" t="n">
        <v>7.29</v>
      </c>
      <c r="N1274" t="inlineStr">
        <is>
          <t>ALIMENTOS</t>
        </is>
      </c>
      <c r="O1274" t="inlineStr">
        <is>
          <t>03/2026</t>
        </is>
      </c>
    </row>
    <row r="1275">
      <c r="A1275" t="n">
        <v>221804</v>
      </c>
      <c r="B1275" t="n">
        <v>128</v>
      </c>
      <c r="C1275" t="inlineStr">
        <is>
          <t>Love Cabaret</t>
        </is>
      </c>
      <c r="D1275" t="inlineStr">
        <is>
          <t>DTK COMERCIO DE ALIMENTOS LTDA</t>
        </is>
      </c>
      <c r="E1275" t="inlineStr">
        <is>
          <t>71922</t>
        </is>
      </c>
      <c r="F1275" s="555" t="n">
        <v>46108</v>
      </c>
      <c r="G1275" t="n">
        <v>23502</v>
      </c>
      <c r="H1275" t="inlineStr">
        <is>
          <t>PAPRICA DEFUMADA PCT 500G UN</t>
        </is>
      </c>
      <c r="I1275" t="inlineStr">
        <is>
          <t>ALIMENTOS</t>
        </is>
      </c>
      <c r="J1275" t="n">
        <v>1</v>
      </c>
      <c r="K1275" t="inlineStr">
        <is>
          <t>N/A</t>
        </is>
      </c>
      <c r="L1275" t="n">
        <v>14.9</v>
      </c>
      <c r="M1275" t="n">
        <v>14.9</v>
      </c>
      <c r="N1275" t="inlineStr">
        <is>
          <t>ALIMENTOS</t>
        </is>
      </c>
      <c r="O1275" t="inlineStr">
        <is>
          <t>03/2026</t>
        </is>
      </c>
    </row>
    <row r="1276">
      <c r="A1276" t="n">
        <v>221803</v>
      </c>
      <c r="B1276" t="n">
        <v>128</v>
      </c>
      <c r="C1276" t="inlineStr">
        <is>
          <t>Love Cabaret</t>
        </is>
      </c>
      <c r="D1276" t="inlineStr">
        <is>
          <t xml:space="preserve">FORTE ALIMENTOS COM. IMPORTAÇÃO LTDA </t>
        </is>
      </c>
      <c r="E1276" t="inlineStr">
        <is>
          <t>365225</t>
        </is>
      </c>
      <c r="F1276" s="555" t="n">
        <v>46106</v>
      </c>
      <c r="G1276" t="n">
        <v>20672</v>
      </c>
      <c r="H1276" t="inlineStr">
        <is>
          <t>EXTRATO DE TOMATE ELEFANTE C/1,7KG</t>
        </is>
      </c>
      <c r="I1276" t="inlineStr">
        <is>
          <t>ALIMENTOS</t>
        </is>
      </c>
      <c r="J1276" t="n">
        <v>1</v>
      </c>
      <c r="K1276" t="inlineStr">
        <is>
          <t>PC</t>
        </is>
      </c>
      <c r="L1276" t="n">
        <v>27</v>
      </c>
      <c r="M1276" t="n">
        <v>27</v>
      </c>
      <c r="N1276" t="inlineStr">
        <is>
          <t>ALIMENTOS</t>
        </is>
      </c>
      <c r="O1276" t="inlineStr">
        <is>
          <t>03/2026</t>
        </is>
      </c>
    </row>
    <row r="1277">
      <c r="A1277" t="n">
        <v>221803</v>
      </c>
      <c r="B1277" t="n">
        <v>128</v>
      </c>
      <c r="C1277" t="inlineStr">
        <is>
          <t>Love Cabaret</t>
        </is>
      </c>
      <c r="D1277" t="inlineStr">
        <is>
          <t xml:space="preserve">FORTE ALIMENTOS COM. IMPORTAÇÃO LTDA </t>
        </is>
      </c>
      <c r="E1277" t="inlineStr">
        <is>
          <t>365225</t>
        </is>
      </c>
      <c r="F1277" s="555" t="n">
        <v>46106</v>
      </c>
      <c r="G1277" t="n">
        <v>19322</v>
      </c>
      <c r="H1277" t="inlineStr">
        <is>
          <t>QUEIJO MUSSARELA SCALA KG</t>
        </is>
      </c>
      <c r="I1277" t="inlineStr">
        <is>
          <t>ALIMENTOS</t>
        </is>
      </c>
      <c r="J1277" t="n">
        <v>8.1</v>
      </c>
      <c r="K1277" t="inlineStr">
        <is>
          <t>KG</t>
        </is>
      </c>
      <c r="L1277" t="n">
        <v>325.86</v>
      </c>
      <c r="M1277" t="n">
        <v>40.22963</v>
      </c>
      <c r="N1277" t="inlineStr">
        <is>
          <t>ALIMENTOS</t>
        </is>
      </c>
      <c r="O1277" t="inlineStr">
        <is>
          <t>03/2026</t>
        </is>
      </c>
    </row>
    <row r="1278">
      <c r="A1278" t="n">
        <v>221803</v>
      </c>
      <c r="B1278" t="n">
        <v>128</v>
      </c>
      <c r="C1278" t="inlineStr">
        <is>
          <t>Love Cabaret</t>
        </is>
      </c>
      <c r="D1278" t="inlineStr">
        <is>
          <t xml:space="preserve">FORTE ALIMENTOS COM. IMPORTAÇÃO LTDA </t>
        </is>
      </c>
      <c r="E1278" t="inlineStr">
        <is>
          <t>365225</t>
        </is>
      </c>
      <c r="F1278" s="555" t="n">
        <v>46106</v>
      </c>
      <c r="G1278" t="n">
        <v>23732</v>
      </c>
      <c r="H1278" t="inlineStr">
        <is>
          <t>PRESUNTO COZIDO KG</t>
        </is>
      </c>
      <c r="I1278" t="inlineStr">
        <is>
          <t>ALIMENTOS</t>
        </is>
      </c>
      <c r="J1278" t="n">
        <v>7.18</v>
      </c>
      <c r="K1278" t="inlineStr">
        <is>
          <t>KG</t>
        </is>
      </c>
      <c r="L1278" t="n">
        <v>164.78</v>
      </c>
      <c r="M1278" t="n">
        <v>22.949861</v>
      </c>
      <c r="N1278" t="inlineStr">
        <is>
          <t>ALIMENTOS</t>
        </is>
      </c>
      <c r="O1278" t="inlineStr">
        <is>
          <t>03/2026</t>
        </is>
      </c>
    </row>
    <row r="1279">
      <c r="A1279" t="n">
        <v>221802</v>
      </c>
      <c r="B1279" t="n">
        <v>128</v>
      </c>
      <c r="C1279" t="inlineStr">
        <is>
          <t>Love Cabaret</t>
        </is>
      </c>
      <c r="D1279" t="inlineStr">
        <is>
          <t>CECILIA TSUYACO ARAKI SILVA LTDA</t>
        </is>
      </c>
      <c r="E1279" t="inlineStr">
        <is>
          <t>389352</t>
        </is>
      </c>
      <c r="F1279" s="555" t="n">
        <v>46111</v>
      </c>
      <c r="G1279" t="n">
        <v>19634</v>
      </c>
      <c r="H1279" t="inlineStr">
        <is>
          <t>BERINJELA KG</t>
        </is>
      </c>
      <c r="I1279" t="inlineStr">
        <is>
          <t>ALIMENTOS</t>
        </is>
      </c>
      <c r="J1279" t="n">
        <v>8</v>
      </c>
      <c r="K1279" t="inlineStr">
        <is>
          <t>KG</t>
        </is>
      </c>
      <c r="L1279" t="n">
        <v>60</v>
      </c>
      <c r="M1279" t="n">
        <v>7.5</v>
      </c>
      <c r="N1279" t="inlineStr">
        <is>
          <t>ALIMENTOS</t>
        </is>
      </c>
      <c r="O1279" t="inlineStr">
        <is>
          <t>03/2026</t>
        </is>
      </c>
    </row>
    <row r="1280">
      <c r="A1280" t="n">
        <v>221802</v>
      </c>
      <c r="B1280" t="n">
        <v>128</v>
      </c>
      <c r="C1280" t="inlineStr">
        <is>
          <t>Love Cabaret</t>
        </is>
      </c>
      <c r="D1280" t="inlineStr">
        <is>
          <t>CECILIA TSUYACO ARAKI SILVA LTDA</t>
        </is>
      </c>
      <c r="E1280" t="inlineStr">
        <is>
          <t>389352</t>
        </is>
      </c>
      <c r="F1280" s="555" t="n">
        <v>46111</v>
      </c>
      <c r="G1280" t="n">
        <v>19787</v>
      </c>
      <c r="H1280" t="inlineStr">
        <is>
          <t>ABACAXI PEROLA KG</t>
        </is>
      </c>
      <c r="I1280" t="inlineStr">
        <is>
          <t>ALIMENTOS</t>
        </is>
      </c>
      <c r="J1280" t="n">
        <v>1</v>
      </c>
      <c r="K1280" t="inlineStr">
        <is>
          <t>KG</t>
        </is>
      </c>
      <c r="L1280" t="n">
        <v>5.35</v>
      </c>
      <c r="M1280" t="n">
        <v>5.35</v>
      </c>
      <c r="N1280" t="inlineStr">
        <is>
          <t>ALIMENTOS</t>
        </is>
      </c>
      <c r="O1280" t="inlineStr">
        <is>
          <t>03/2026</t>
        </is>
      </c>
    </row>
    <row r="1281">
      <c r="A1281" t="n">
        <v>221802</v>
      </c>
      <c r="B1281" t="n">
        <v>128</v>
      </c>
      <c r="C1281" t="inlineStr">
        <is>
          <t>Love Cabaret</t>
        </is>
      </c>
      <c r="D1281" t="inlineStr">
        <is>
          <t>CECILIA TSUYACO ARAKI SILVA LTDA</t>
        </is>
      </c>
      <c r="E1281" t="inlineStr">
        <is>
          <t>389352</t>
        </is>
      </c>
      <c r="F1281" s="555" t="n">
        <v>46111</v>
      </c>
      <c r="G1281" t="n">
        <v>19570</v>
      </c>
      <c r="H1281" t="inlineStr">
        <is>
          <t>PIMENTA JALAPENO KG</t>
        </is>
      </c>
      <c r="I1281" t="inlineStr">
        <is>
          <t>ALIMENTOS</t>
        </is>
      </c>
      <c r="J1281" t="n">
        <v>0.2</v>
      </c>
      <c r="K1281" t="inlineStr">
        <is>
          <t>KG</t>
        </is>
      </c>
      <c r="L1281" t="n">
        <v>5.4</v>
      </c>
      <c r="M1281" t="n">
        <v>27</v>
      </c>
      <c r="N1281" t="inlineStr">
        <is>
          <t>ALIMENTOS</t>
        </is>
      </c>
      <c r="O1281" t="inlineStr">
        <is>
          <t>03/2026</t>
        </is>
      </c>
    </row>
    <row r="1282">
      <c r="A1282" t="n">
        <v>221802</v>
      </c>
      <c r="B1282" t="n">
        <v>128</v>
      </c>
      <c r="C1282" t="inlineStr">
        <is>
          <t>Love Cabaret</t>
        </is>
      </c>
      <c r="D1282" t="inlineStr">
        <is>
          <t>CECILIA TSUYACO ARAKI SILVA LTDA</t>
        </is>
      </c>
      <c r="E1282" t="inlineStr">
        <is>
          <t>389352</t>
        </is>
      </c>
      <c r="F1282" s="555" t="n">
        <v>46111</v>
      </c>
      <c r="G1282" t="n">
        <v>19607</v>
      </c>
      <c r="H1282" t="inlineStr">
        <is>
          <t>GENGIBRE KG</t>
        </is>
      </c>
      <c r="I1282" t="inlineStr">
        <is>
          <t>ALIMENTOS</t>
        </is>
      </c>
      <c r="J1282" t="n">
        <v>0.3</v>
      </c>
      <c r="K1282" t="inlineStr">
        <is>
          <t>KG</t>
        </is>
      </c>
      <c r="L1282" t="n">
        <v>4.2</v>
      </c>
      <c r="M1282" t="n">
        <v>14</v>
      </c>
      <c r="N1282" t="inlineStr">
        <is>
          <t>ALIMENTOS</t>
        </is>
      </c>
      <c r="O1282" t="inlineStr">
        <is>
          <t>03/2026</t>
        </is>
      </c>
    </row>
    <row r="1283">
      <c r="A1283" t="n">
        <v>221802</v>
      </c>
      <c r="B1283" t="n">
        <v>128</v>
      </c>
      <c r="C1283" t="inlineStr">
        <is>
          <t>Love Cabaret</t>
        </is>
      </c>
      <c r="D1283" t="inlineStr">
        <is>
          <t>CECILIA TSUYACO ARAKI SILVA LTDA</t>
        </is>
      </c>
      <c r="E1283" t="inlineStr">
        <is>
          <t>389352</t>
        </is>
      </c>
      <c r="F1283" s="555" t="n">
        <v>46111</v>
      </c>
      <c r="G1283" t="n">
        <v>19506</v>
      </c>
      <c r="H1283" t="inlineStr">
        <is>
          <t>ALECRIM KG</t>
        </is>
      </c>
      <c r="I1283" t="inlineStr">
        <is>
          <t>ALIMENTOS</t>
        </is>
      </c>
      <c r="J1283" t="n">
        <v>0.1</v>
      </c>
      <c r="K1283" t="inlineStr">
        <is>
          <t>KG</t>
        </is>
      </c>
      <c r="L1283" t="n">
        <v>6</v>
      </c>
      <c r="M1283" t="n">
        <v>60</v>
      </c>
      <c r="N1283" t="inlineStr">
        <is>
          <t>ALIMENTOS</t>
        </is>
      </c>
      <c r="O1283" t="inlineStr">
        <is>
          <t>03/2026</t>
        </is>
      </c>
    </row>
    <row r="1284">
      <c r="A1284" t="n">
        <v>221802</v>
      </c>
      <c r="B1284" t="n">
        <v>128</v>
      </c>
      <c r="C1284" t="inlineStr">
        <is>
          <t>Love Cabaret</t>
        </is>
      </c>
      <c r="D1284" t="inlineStr">
        <is>
          <t>CECILIA TSUYACO ARAKI SILVA LTDA</t>
        </is>
      </c>
      <c r="E1284" t="inlineStr">
        <is>
          <t>389352</t>
        </is>
      </c>
      <c r="F1284" s="555" t="n">
        <v>46111</v>
      </c>
      <c r="G1284" t="n">
        <v>19505</v>
      </c>
      <c r="H1284" t="inlineStr">
        <is>
          <t>ALFACE AMERICANA KG</t>
        </is>
      </c>
      <c r="I1284" t="inlineStr">
        <is>
          <t>ALIMENTOS</t>
        </is>
      </c>
      <c r="J1284" t="n">
        <v>1</v>
      </c>
      <c r="K1284" t="inlineStr">
        <is>
          <t>KG</t>
        </is>
      </c>
      <c r="L1284" t="n">
        <v>11</v>
      </c>
      <c r="M1284" t="n">
        <v>11</v>
      </c>
      <c r="N1284" t="inlineStr">
        <is>
          <t>ALIMENTOS</t>
        </is>
      </c>
      <c r="O1284" t="inlineStr">
        <is>
          <t>03/2026</t>
        </is>
      </c>
    </row>
    <row r="1285">
      <c r="A1285" t="n">
        <v>221802</v>
      </c>
      <c r="B1285" t="n">
        <v>128</v>
      </c>
      <c r="C1285" t="inlineStr">
        <is>
          <t>Love Cabaret</t>
        </is>
      </c>
      <c r="D1285" t="inlineStr">
        <is>
          <t>CECILIA TSUYACO ARAKI SILVA LTDA</t>
        </is>
      </c>
      <c r="E1285" t="inlineStr">
        <is>
          <t>389352</t>
        </is>
      </c>
      <c r="F1285" s="555" t="n">
        <v>46111</v>
      </c>
      <c r="G1285" t="n">
        <v>19623</v>
      </c>
      <c r="H1285" t="inlineStr">
        <is>
          <t>CEBOLA ROXA KG</t>
        </is>
      </c>
      <c r="I1285" t="inlineStr">
        <is>
          <t>ALIMENTOS</t>
        </is>
      </c>
      <c r="J1285" t="n">
        <v>2</v>
      </c>
      <c r="K1285" t="inlineStr">
        <is>
          <t>KG</t>
        </is>
      </c>
      <c r="L1285" t="n">
        <v>7.5</v>
      </c>
      <c r="M1285" t="n">
        <v>3.75</v>
      </c>
      <c r="N1285" t="inlineStr">
        <is>
          <t>ALIMENTOS</t>
        </is>
      </c>
      <c r="O1285" t="inlineStr">
        <is>
          <t>03/2026</t>
        </is>
      </c>
    </row>
    <row r="1286">
      <c r="A1286" t="n">
        <v>221802</v>
      </c>
      <c r="B1286" t="n">
        <v>128</v>
      </c>
      <c r="C1286" t="inlineStr">
        <is>
          <t>Love Cabaret</t>
        </is>
      </c>
      <c r="D1286" t="inlineStr">
        <is>
          <t>CECILIA TSUYACO ARAKI SILVA LTDA</t>
        </is>
      </c>
      <c r="E1286" t="inlineStr">
        <is>
          <t>389352</t>
        </is>
      </c>
      <c r="F1286" s="555" t="n">
        <v>46111</v>
      </c>
      <c r="G1286" t="n">
        <v>19476</v>
      </c>
      <c r="H1286" t="inlineStr">
        <is>
          <t>MANJERICAO KG</t>
        </is>
      </c>
      <c r="I1286" t="inlineStr">
        <is>
          <t>ALIMENTOS</t>
        </is>
      </c>
      <c r="J1286" t="n">
        <v>0.2</v>
      </c>
      <c r="K1286" t="inlineStr">
        <is>
          <t>KG</t>
        </is>
      </c>
      <c r="L1286" t="n">
        <v>13</v>
      </c>
      <c r="M1286" t="n">
        <v>65</v>
      </c>
      <c r="N1286" t="inlineStr">
        <is>
          <t>ALIMENTOS</t>
        </is>
      </c>
      <c r="O1286" t="inlineStr">
        <is>
          <t>03/2026</t>
        </is>
      </c>
    </row>
    <row r="1287">
      <c r="A1287" t="n">
        <v>221802</v>
      </c>
      <c r="B1287" t="n">
        <v>128</v>
      </c>
      <c r="C1287" t="inlineStr">
        <is>
          <t>Love Cabaret</t>
        </is>
      </c>
      <c r="D1287" t="inlineStr">
        <is>
          <t>CECILIA TSUYACO ARAKI SILVA LTDA</t>
        </is>
      </c>
      <c r="E1287" t="inlineStr">
        <is>
          <t>389352</t>
        </is>
      </c>
      <c r="F1287" s="555" t="n">
        <v>46111</v>
      </c>
      <c r="G1287" t="n">
        <v>24509</v>
      </c>
      <c r="H1287" t="inlineStr">
        <is>
          <t>CEBOLA BRANCA KG</t>
        </is>
      </c>
      <c r="I1287" t="inlineStr">
        <is>
          <t>ALIMENTOS</t>
        </is>
      </c>
      <c r="J1287" t="n">
        <v>5</v>
      </c>
      <c r="K1287" t="inlineStr">
        <is>
          <t>KG</t>
        </is>
      </c>
      <c r="L1287" t="n">
        <v>15</v>
      </c>
      <c r="M1287" t="n">
        <v>3</v>
      </c>
      <c r="N1287" t="inlineStr">
        <is>
          <t>ALIMENTOS</t>
        </is>
      </c>
      <c r="O1287" t="inlineStr">
        <is>
          <t>03/2026</t>
        </is>
      </c>
    </row>
    <row r="1288">
      <c r="A1288" t="n">
        <v>221802</v>
      </c>
      <c r="B1288" t="n">
        <v>128</v>
      </c>
      <c r="C1288" t="inlineStr">
        <is>
          <t>Love Cabaret</t>
        </is>
      </c>
      <c r="D1288" t="inlineStr">
        <is>
          <t>CECILIA TSUYACO ARAKI SILVA LTDA</t>
        </is>
      </c>
      <c r="E1288" t="inlineStr">
        <is>
          <t>389352</t>
        </is>
      </c>
      <c r="F1288" s="555" t="n">
        <v>46111</v>
      </c>
      <c r="G1288" t="n">
        <v>19502</v>
      </c>
      <c r="H1288" t="inlineStr">
        <is>
          <t>ALFACE CRESPA ROXA KG</t>
        </is>
      </c>
      <c r="I1288" t="inlineStr">
        <is>
          <t>ALIMENTOS</t>
        </is>
      </c>
      <c r="J1288" t="n">
        <v>1</v>
      </c>
      <c r="K1288" t="inlineStr">
        <is>
          <t>KG</t>
        </is>
      </c>
      <c r="L1288" t="n">
        <v>19.5</v>
      </c>
      <c r="M1288" t="n">
        <v>19.5</v>
      </c>
      <c r="N1288" t="inlineStr">
        <is>
          <t>ALIMENTOS</t>
        </is>
      </c>
      <c r="O1288" t="inlineStr">
        <is>
          <t>03/2026</t>
        </is>
      </c>
    </row>
    <row r="1289">
      <c r="A1289" t="n">
        <v>221802</v>
      </c>
      <c r="B1289" t="n">
        <v>128</v>
      </c>
      <c r="C1289" t="inlineStr">
        <is>
          <t>Love Cabaret</t>
        </is>
      </c>
      <c r="D1289" t="inlineStr">
        <is>
          <t>CECILIA TSUYACO ARAKI SILVA LTDA</t>
        </is>
      </c>
      <c r="E1289" t="inlineStr">
        <is>
          <t>389352</t>
        </is>
      </c>
      <c r="F1289" s="555" t="n">
        <v>46111</v>
      </c>
      <c r="G1289" t="n">
        <v>19503</v>
      </c>
      <c r="H1289" t="inlineStr">
        <is>
          <t>ALFACE CRESPA KG</t>
        </is>
      </c>
      <c r="I1289" t="inlineStr">
        <is>
          <t>ALIMENTOS</t>
        </is>
      </c>
      <c r="J1289" t="n">
        <v>2</v>
      </c>
      <c r="K1289" t="inlineStr">
        <is>
          <t>KG</t>
        </is>
      </c>
      <c r="L1289" t="n">
        <v>23</v>
      </c>
      <c r="M1289" t="n">
        <v>11.5</v>
      </c>
      <c r="N1289" t="inlineStr">
        <is>
          <t>ALIMENTOS</t>
        </is>
      </c>
      <c r="O1289" t="inlineStr">
        <is>
          <t>03/2026</t>
        </is>
      </c>
    </row>
    <row r="1290">
      <c r="A1290" t="n">
        <v>221802</v>
      </c>
      <c r="B1290" t="n">
        <v>128</v>
      </c>
      <c r="C1290" t="inlineStr">
        <is>
          <t>Love Cabaret</t>
        </is>
      </c>
      <c r="D1290" t="inlineStr">
        <is>
          <t>CECILIA TSUYACO ARAKI SILVA LTDA</t>
        </is>
      </c>
      <c r="E1290" t="inlineStr">
        <is>
          <t>389352</t>
        </is>
      </c>
      <c r="F1290" s="555" t="n">
        <v>46111</v>
      </c>
      <c r="G1290" t="n">
        <v>19480</v>
      </c>
      <c r="H1290" t="inlineStr">
        <is>
          <t>HORTELA HIDROPONICA KG</t>
        </is>
      </c>
      <c r="I1290" t="inlineStr">
        <is>
          <t>ALIMENTOS</t>
        </is>
      </c>
      <c r="J1290" t="n">
        <v>0.4</v>
      </c>
      <c r="K1290" t="inlineStr">
        <is>
          <t>KG</t>
        </is>
      </c>
      <c r="L1290" t="n">
        <v>6.8</v>
      </c>
      <c r="M1290" t="n">
        <v>17</v>
      </c>
      <c r="N1290" t="inlineStr">
        <is>
          <t>ALIMENTOS</t>
        </is>
      </c>
      <c r="O1290" t="inlineStr">
        <is>
          <t>03/2026</t>
        </is>
      </c>
    </row>
    <row r="1291">
      <c r="A1291" t="n">
        <v>221802</v>
      </c>
      <c r="B1291" t="n">
        <v>128</v>
      </c>
      <c r="C1291" t="inlineStr">
        <is>
          <t>Love Cabaret</t>
        </is>
      </c>
      <c r="D1291" t="inlineStr">
        <is>
          <t>CECILIA TSUYACO ARAKI SILVA LTDA</t>
        </is>
      </c>
      <c r="E1291" t="inlineStr">
        <is>
          <t>389352</t>
        </is>
      </c>
      <c r="F1291" s="555" t="n">
        <v>46111</v>
      </c>
      <c r="G1291" t="n">
        <v>19485</v>
      </c>
      <c r="H1291" t="inlineStr">
        <is>
          <t>ENDRO DILL KG</t>
        </is>
      </c>
      <c r="I1291" t="inlineStr">
        <is>
          <t>ALIMENTOS</t>
        </is>
      </c>
      <c r="J1291" t="n">
        <v>0.1</v>
      </c>
      <c r="K1291" t="inlineStr">
        <is>
          <t>KG</t>
        </is>
      </c>
      <c r="L1291" t="n">
        <v>12</v>
      </c>
      <c r="M1291" t="n">
        <v>120</v>
      </c>
      <c r="N1291" t="inlineStr">
        <is>
          <t>ALIMENTOS</t>
        </is>
      </c>
      <c r="O1291" t="inlineStr">
        <is>
          <t>03/2026</t>
        </is>
      </c>
    </row>
    <row r="1292">
      <c r="A1292" t="n">
        <v>221802</v>
      </c>
      <c r="B1292" t="n">
        <v>128</v>
      </c>
      <c r="C1292" t="inlineStr">
        <is>
          <t>Love Cabaret</t>
        </is>
      </c>
      <c r="D1292" t="inlineStr">
        <is>
          <t>CECILIA TSUYACO ARAKI SILVA LTDA</t>
        </is>
      </c>
      <c r="E1292" t="inlineStr">
        <is>
          <t>389352</t>
        </is>
      </c>
      <c r="F1292" s="555" t="n">
        <v>46111</v>
      </c>
      <c r="G1292" t="n">
        <v>19572</v>
      </c>
      <c r="H1292" t="inlineStr">
        <is>
          <t>PIMENTA DEDO DE MOCA KG</t>
        </is>
      </c>
      <c r="I1292" t="inlineStr">
        <is>
          <t>ALIMENTOS</t>
        </is>
      </c>
      <c r="J1292" t="n">
        <v>0.2</v>
      </c>
      <c r="K1292" t="inlineStr">
        <is>
          <t>KG</t>
        </is>
      </c>
      <c r="L1292" t="n">
        <v>3</v>
      </c>
      <c r="M1292" t="n">
        <v>15</v>
      </c>
      <c r="N1292" t="inlineStr">
        <is>
          <t>ALIMENTOS</t>
        </is>
      </c>
      <c r="O1292" t="inlineStr">
        <is>
          <t>03/2026</t>
        </is>
      </c>
    </row>
    <row r="1293">
      <c r="A1293" t="n">
        <v>221802</v>
      </c>
      <c r="B1293" t="n">
        <v>128</v>
      </c>
      <c r="C1293" t="inlineStr">
        <is>
          <t>Love Cabaret</t>
        </is>
      </c>
      <c r="D1293" t="inlineStr">
        <is>
          <t>CECILIA TSUYACO ARAKI SILVA LTDA</t>
        </is>
      </c>
      <c r="E1293" t="inlineStr">
        <is>
          <t>389352</t>
        </is>
      </c>
      <c r="F1293" s="555" t="n">
        <v>46111</v>
      </c>
      <c r="G1293" t="n">
        <v>19647</v>
      </c>
      <c r="H1293" t="inlineStr">
        <is>
          <t>ALHO PORO KG</t>
        </is>
      </c>
      <c r="I1293" t="inlineStr">
        <is>
          <t>ALIMENTOS</t>
        </is>
      </c>
      <c r="J1293" t="n">
        <v>0.4</v>
      </c>
      <c r="K1293" t="inlineStr">
        <is>
          <t>KG</t>
        </is>
      </c>
      <c r="L1293" t="n">
        <v>5</v>
      </c>
      <c r="M1293" t="n">
        <v>12.5</v>
      </c>
      <c r="N1293" t="inlineStr">
        <is>
          <t>ALIMENTOS</t>
        </is>
      </c>
      <c r="O1293" t="inlineStr">
        <is>
          <t>03/2026</t>
        </is>
      </c>
    </row>
    <row r="1294">
      <c r="A1294" t="n">
        <v>221802</v>
      </c>
      <c r="B1294" t="n">
        <v>128</v>
      </c>
      <c r="C1294" t="inlineStr">
        <is>
          <t>Love Cabaret</t>
        </is>
      </c>
      <c r="D1294" t="inlineStr">
        <is>
          <t>CECILIA TSUYACO ARAKI SILVA LTDA</t>
        </is>
      </c>
      <c r="E1294" t="inlineStr">
        <is>
          <t>389352</t>
        </is>
      </c>
      <c r="F1294" s="555" t="n">
        <v>46111</v>
      </c>
      <c r="G1294" t="n">
        <v>23113</v>
      </c>
      <c r="H1294" t="inlineStr">
        <is>
          <t>SALSA KG</t>
        </is>
      </c>
      <c r="I1294" t="inlineStr">
        <is>
          <t>ALIMENTOS</t>
        </is>
      </c>
      <c r="J1294" t="n">
        <v>0.5</v>
      </c>
      <c r="K1294" t="inlineStr">
        <is>
          <t>KG</t>
        </is>
      </c>
      <c r="L1294" t="n">
        <v>5.25</v>
      </c>
      <c r="M1294" t="n">
        <v>10.5</v>
      </c>
      <c r="N1294" t="inlineStr">
        <is>
          <t>ALIMENTOS</t>
        </is>
      </c>
      <c r="O1294" t="inlineStr">
        <is>
          <t>03/2026</t>
        </is>
      </c>
    </row>
    <row r="1295">
      <c r="A1295" t="n">
        <v>221802</v>
      </c>
      <c r="B1295" t="n">
        <v>128</v>
      </c>
      <c r="C1295" t="inlineStr">
        <is>
          <t>Love Cabaret</t>
        </is>
      </c>
      <c r="D1295" t="inlineStr">
        <is>
          <t>CECILIA TSUYACO ARAKI SILVA LTDA</t>
        </is>
      </c>
      <c r="E1295" t="inlineStr">
        <is>
          <t>389352</t>
        </is>
      </c>
      <c r="F1295" s="555" t="n">
        <v>46111</v>
      </c>
      <c r="G1295" t="n">
        <v>23359</v>
      </c>
      <c r="H1295" t="inlineStr">
        <is>
          <t>LIMAO TAHITI KG</t>
        </is>
      </c>
      <c r="I1295" t="inlineStr">
        <is>
          <t>ALIMENTOS</t>
        </is>
      </c>
      <c r="J1295" t="n">
        <v>3</v>
      </c>
      <c r="K1295" t="inlineStr">
        <is>
          <t>KG</t>
        </is>
      </c>
      <c r="L1295" t="n">
        <v>6.45</v>
      </c>
      <c r="M1295" t="n">
        <v>2.15</v>
      </c>
      <c r="N1295" t="inlineStr">
        <is>
          <t>ALIMENTOS</t>
        </is>
      </c>
      <c r="O1295" t="inlineStr">
        <is>
          <t>03/2026</t>
        </is>
      </c>
    </row>
    <row r="1296">
      <c r="A1296" t="n">
        <v>221802</v>
      </c>
      <c r="B1296" t="n">
        <v>128</v>
      </c>
      <c r="C1296" t="inlineStr">
        <is>
          <t>Love Cabaret</t>
        </is>
      </c>
      <c r="D1296" t="inlineStr">
        <is>
          <t>CECILIA TSUYACO ARAKI SILVA LTDA</t>
        </is>
      </c>
      <c r="E1296" t="inlineStr">
        <is>
          <t>389352</t>
        </is>
      </c>
      <c r="F1296" s="555" t="n">
        <v>46111</v>
      </c>
      <c r="G1296" t="n">
        <v>24037</v>
      </c>
      <c r="H1296" t="inlineStr">
        <is>
          <t>ALHO TRITURADO FRITO</t>
        </is>
      </c>
      <c r="I1296" t="inlineStr">
        <is>
          <t>ALIMENTOS</t>
        </is>
      </c>
      <c r="J1296" t="n">
        <v>2</v>
      </c>
      <c r="K1296" t="inlineStr">
        <is>
          <t>KG</t>
        </is>
      </c>
      <c r="L1296" t="n">
        <v>36.4</v>
      </c>
      <c r="M1296" t="n">
        <v>18.2</v>
      </c>
      <c r="N1296" t="inlineStr">
        <is>
          <t>ALIMENTOS</t>
        </is>
      </c>
      <c r="O1296" t="inlineStr">
        <is>
          <t>03/2026</t>
        </is>
      </c>
    </row>
    <row r="1297">
      <c r="A1297" t="n">
        <v>221802</v>
      </c>
      <c r="B1297" t="n">
        <v>128</v>
      </c>
      <c r="C1297" t="inlineStr">
        <is>
          <t>Love Cabaret</t>
        </is>
      </c>
      <c r="D1297" t="inlineStr">
        <is>
          <t>CECILIA TSUYACO ARAKI SILVA LTDA</t>
        </is>
      </c>
      <c r="E1297" t="inlineStr">
        <is>
          <t>389352</t>
        </is>
      </c>
      <c r="F1297" s="555" t="n">
        <v>46111</v>
      </c>
      <c r="G1297" t="n">
        <v>19472</v>
      </c>
      <c r="H1297" t="inlineStr">
        <is>
          <t>RUCULA KG</t>
        </is>
      </c>
      <c r="I1297" t="inlineStr">
        <is>
          <t>ALIMENTOS</t>
        </is>
      </c>
      <c r="J1297" t="n">
        <v>1</v>
      </c>
      <c r="K1297" t="inlineStr">
        <is>
          <t>KG</t>
        </is>
      </c>
      <c r="L1297" t="n">
        <v>28</v>
      </c>
      <c r="M1297" t="n">
        <v>28</v>
      </c>
      <c r="N1297" t="inlineStr">
        <is>
          <t>ALIMENTOS</t>
        </is>
      </c>
      <c r="O1297" t="inlineStr">
        <is>
          <t>03/2026</t>
        </is>
      </c>
    </row>
    <row r="1298">
      <c r="A1298" t="n">
        <v>221801</v>
      </c>
      <c r="B1298" t="n">
        <v>128</v>
      </c>
      <c r="C1298" t="inlineStr">
        <is>
          <t>Love Cabaret</t>
        </is>
      </c>
      <c r="D1298" t="inlineStr">
        <is>
          <t>CG FOOD´S DISTRIBUIDORA DE ALIMENTOS LTDA</t>
        </is>
      </c>
      <c r="E1298" t="inlineStr">
        <is>
          <t>184271</t>
        </is>
      </c>
      <c r="F1298" s="555" t="n">
        <v>46112</v>
      </c>
      <c r="G1298" t="n">
        <v>19203</v>
      </c>
      <c r="H1298" t="inlineStr">
        <is>
          <t>IOGURTE INTEGRAL NESTLE C/170G UN</t>
        </is>
      </c>
      <c r="I1298" t="inlineStr">
        <is>
          <t>ALIMENTOS</t>
        </is>
      </c>
      <c r="J1298" t="n">
        <v>56</v>
      </c>
      <c r="K1298" t="inlineStr">
        <is>
          <t>UN</t>
        </is>
      </c>
      <c r="L1298" t="n">
        <v>178.64</v>
      </c>
      <c r="M1298" t="n">
        <v>3.19</v>
      </c>
      <c r="N1298" t="inlineStr">
        <is>
          <t>ALIMENTOS</t>
        </is>
      </c>
      <c r="O1298" t="inlineStr">
        <is>
          <t>03/2026</t>
        </is>
      </c>
    </row>
    <row r="1299">
      <c r="A1299" t="n">
        <v>221800</v>
      </c>
      <c r="B1299" t="n">
        <v>128</v>
      </c>
      <c r="C1299" t="inlineStr">
        <is>
          <t>Love Cabaret</t>
        </is>
      </c>
      <c r="D1299" t="inlineStr">
        <is>
          <t>MARIO PEDRO FELICIANO - HORTIFRUTI</t>
        </is>
      </c>
      <c r="E1299" t="inlineStr">
        <is>
          <t>472164</t>
        </is>
      </c>
      <c r="F1299" s="555" t="n">
        <v>46111</v>
      </c>
      <c r="G1299" t="n">
        <v>19658</v>
      </c>
      <c r="H1299" t="inlineStr">
        <is>
          <t>ABOBORA JAPONESA / CABOTIAN KG</t>
        </is>
      </c>
      <c r="I1299" t="inlineStr">
        <is>
          <t>ALIMENTOS</t>
        </is>
      </c>
      <c r="J1299" t="n">
        <v>8.5</v>
      </c>
      <c r="K1299" t="inlineStr">
        <is>
          <t>KG</t>
        </is>
      </c>
      <c r="L1299" t="n">
        <v>31.45</v>
      </c>
      <c r="M1299" t="n">
        <v>3.7</v>
      </c>
      <c r="N1299" t="inlineStr">
        <is>
          <t>ALIMENTOS</t>
        </is>
      </c>
      <c r="O1299" t="inlineStr">
        <is>
          <t>03/2026</t>
        </is>
      </c>
    </row>
    <row r="1300">
      <c r="A1300" t="n">
        <v>221800</v>
      </c>
      <c r="B1300" t="n">
        <v>128</v>
      </c>
      <c r="C1300" t="inlineStr">
        <is>
          <t>Love Cabaret</t>
        </is>
      </c>
      <c r="D1300" t="inlineStr">
        <is>
          <t>MARIO PEDRO FELICIANO - HORTIFRUTI</t>
        </is>
      </c>
      <c r="E1300" t="inlineStr">
        <is>
          <t>472164</t>
        </is>
      </c>
      <c r="F1300" s="555" t="n">
        <v>46111</v>
      </c>
      <c r="G1300" t="n">
        <v>19477</v>
      </c>
      <c r="H1300" t="inlineStr">
        <is>
          <t>MANJERICAO ROXO KG</t>
        </is>
      </c>
      <c r="I1300" t="inlineStr">
        <is>
          <t>ALIMENTOS</t>
        </is>
      </c>
      <c r="J1300" t="n">
        <v>0.2</v>
      </c>
      <c r="K1300" t="inlineStr">
        <is>
          <t>KG</t>
        </is>
      </c>
      <c r="L1300" t="n">
        <v>15.95</v>
      </c>
      <c r="M1300" t="n">
        <v>79.75</v>
      </c>
      <c r="N1300" t="inlineStr">
        <is>
          <t>ALIMENTOS</t>
        </is>
      </c>
      <c r="O1300" t="inlineStr">
        <is>
          <t>03/2026</t>
        </is>
      </c>
    </row>
    <row r="1301">
      <c r="A1301" t="n">
        <v>221800</v>
      </c>
      <c r="B1301" t="n">
        <v>128</v>
      </c>
      <c r="C1301" t="inlineStr">
        <is>
          <t>Love Cabaret</t>
        </is>
      </c>
      <c r="D1301" t="inlineStr">
        <is>
          <t>MARIO PEDRO FELICIANO - HORTIFRUTI</t>
        </is>
      </c>
      <c r="E1301" t="inlineStr">
        <is>
          <t>472164</t>
        </is>
      </c>
      <c r="F1301" s="555" t="n">
        <v>46111</v>
      </c>
      <c r="G1301" t="n">
        <v>19527</v>
      </c>
      <c r="H1301" t="inlineStr">
        <is>
          <t>VAGEM HOLANDESA KG</t>
        </is>
      </c>
      <c r="I1301" t="inlineStr">
        <is>
          <t>ALIMENTOS</t>
        </is>
      </c>
      <c r="J1301" t="n">
        <v>1</v>
      </c>
      <c r="K1301" t="inlineStr">
        <is>
          <t>KG</t>
        </is>
      </c>
      <c r="L1301" t="n">
        <v>29</v>
      </c>
      <c r="M1301" t="n">
        <v>29</v>
      </c>
      <c r="N1301" t="inlineStr">
        <is>
          <t>ALIMENTOS</t>
        </is>
      </c>
      <c r="O1301" t="inlineStr">
        <is>
          <t>03/2026</t>
        </is>
      </c>
    </row>
    <row r="1302">
      <c r="A1302" t="n">
        <v>221799</v>
      </c>
      <c r="B1302" t="n">
        <v>128</v>
      </c>
      <c r="C1302" t="inlineStr">
        <is>
          <t>Love Cabaret</t>
        </is>
      </c>
      <c r="D1302" t="inlineStr">
        <is>
          <t>DTK COMERCIO DE ALIMENTOS LTDA</t>
        </is>
      </c>
      <c r="E1302" t="inlineStr">
        <is>
          <t>72164</t>
        </is>
      </c>
      <c r="F1302" s="555" t="n">
        <v>46112</v>
      </c>
      <c r="G1302" t="n">
        <v>26020</v>
      </c>
      <c r="H1302" t="inlineStr">
        <is>
          <t>CREME DE LEITE PIRACANJUBA TP 1,030 KG  UN</t>
        </is>
      </c>
      <c r="I1302" t="inlineStr">
        <is>
          <t>ALIMENTOS</t>
        </is>
      </c>
      <c r="J1302" t="n">
        <v>10</v>
      </c>
      <c r="K1302" t="inlineStr">
        <is>
          <t>UN</t>
        </is>
      </c>
      <c r="L1302" t="n">
        <v>136.9</v>
      </c>
      <c r="M1302" t="n">
        <v>13.69</v>
      </c>
      <c r="N1302" t="inlineStr">
        <is>
          <t>ALIMENTOS</t>
        </is>
      </c>
      <c r="O1302" t="inlineStr">
        <is>
          <t>03/2026</t>
        </is>
      </c>
    </row>
    <row r="1303">
      <c r="A1303" t="n">
        <v>221799</v>
      </c>
      <c r="B1303" t="n">
        <v>128</v>
      </c>
      <c r="C1303" t="inlineStr">
        <is>
          <t>Love Cabaret</t>
        </is>
      </c>
      <c r="D1303" t="inlineStr">
        <is>
          <t>DTK COMERCIO DE ALIMENTOS LTDA</t>
        </is>
      </c>
      <c r="E1303" t="inlineStr">
        <is>
          <t>72164</t>
        </is>
      </c>
      <c r="F1303" s="555" t="n">
        <v>46112</v>
      </c>
      <c r="G1303" t="n">
        <v>23584</v>
      </c>
      <c r="H1303" t="inlineStr">
        <is>
          <t>MACARRAO ESPAGUETE DONA BENTA 500G</t>
        </is>
      </c>
      <c r="I1303" t="inlineStr">
        <is>
          <t>ALIMENTOS</t>
        </is>
      </c>
      <c r="J1303" t="n">
        <v>10</v>
      </c>
      <c r="K1303" t="inlineStr">
        <is>
          <t>UN</t>
        </is>
      </c>
      <c r="L1303" t="n">
        <v>37.7</v>
      </c>
      <c r="M1303" t="n">
        <v>3.77</v>
      </c>
      <c r="N1303" t="inlineStr">
        <is>
          <t>ALIMENTOS</t>
        </is>
      </c>
      <c r="O1303" t="inlineStr">
        <is>
          <t>03/2026</t>
        </is>
      </c>
    </row>
    <row r="1304">
      <c r="A1304" t="n">
        <v>221799</v>
      </c>
      <c r="B1304" t="n">
        <v>128</v>
      </c>
      <c r="C1304" t="inlineStr">
        <is>
          <t>Love Cabaret</t>
        </is>
      </c>
      <c r="D1304" t="inlineStr">
        <is>
          <t>DTK COMERCIO DE ALIMENTOS LTDA</t>
        </is>
      </c>
      <c r="E1304" t="inlineStr">
        <is>
          <t>72164</t>
        </is>
      </c>
      <c r="F1304" s="555" t="n">
        <v>46112</v>
      </c>
      <c r="G1304" t="n">
        <v>20022</v>
      </c>
      <c r="H1304" t="inlineStr">
        <is>
          <t>FERMENTO QUIMICO ROYAL 250G</t>
        </is>
      </c>
      <c r="I1304" t="inlineStr">
        <is>
          <t>ALIMENTOS</t>
        </is>
      </c>
      <c r="J1304" t="n">
        <v>2</v>
      </c>
      <c r="K1304" t="inlineStr">
        <is>
          <t>N/A</t>
        </is>
      </c>
      <c r="L1304" t="n">
        <v>21</v>
      </c>
      <c r="M1304" t="n">
        <v>10.5</v>
      </c>
      <c r="N1304" t="inlineStr">
        <is>
          <t>ALIMENTOS</t>
        </is>
      </c>
      <c r="O1304" t="inlineStr">
        <is>
          <t>03/2026</t>
        </is>
      </c>
    </row>
    <row r="1305">
      <c r="A1305" t="n">
        <v>221799</v>
      </c>
      <c r="B1305" t="n">
        <v>128</v>
      </c>
      <c r="C1305" t="inlineStr">
        <is>
          <t>Love Cabaret</t>
        </is>
      </c>
      <c r="D1305" t="inlineStr">
        <is>
          <t>DTK COMERCIO DE ALIMENTOS LTDA</t>
        </is>
      </c>
      <c r="E1305" t="inlineStr">
        <is>
          <t>72164</t>
        </is>
      </c>
      <c r="F1305" s="555" t="n">
        <v>46112</v>
      </c>
      <c r="G1305" t="n">
        <v>21047</v>
      </c>
      <c r="H1305" t="inlineStr">
        <is>
          <t>AZEITE EXTRA VIRGEM GALLO 2L</t>
        </is>
      </c>
      <c r="I1305" t="inlineStr">
        <is>
          <t>ALIMENTOS</t>
        </is>
      </c>
      <c r="J1305" t="n">
        <v>2</v>
      </c>
      <c r="K1305" t="inlineStr">
        <is>
          <t>N/A</t>
        </is>
      </c>
      <c r="L1305" t="n">
        <v>236.4</v>
      </c>
      <c r="M1305" t="n">
        <v>118.2</v>
      </c>
      <c r="N1305" t="inlineStr">
        <is>
          <t>ALIMENTOS</t>
        </is>
      </c>
      <c r="O1305" t="inlineStr">
        <is>
          <t>03/2026</t>
        </is>
      </c>
    </row>
    <row r="1306">
      <c r="A1306" t="n">
        <v>221798</v>
      </c>
      <c r="B1306" t="n">
        <v>128</v>
      </c>
      <c r="C1306" t="inlineStr">
        <is>
          <t>Love Cabaret</t>
        </is>
      </c>
      <c r="D1306" t="inlineStr">
        <is>
          <t xml:space="preserve">COMERCIAL IMPORTADORA E EXPORTADORA METAPUNTO LTDA </t>
        </is>
      </c>
      <c r="E1306" t="inlineStr">
        <is>
          <t>43687</t>
        </is>
      </c>
      <c r="F1306" s="555" t="n">
        <v>46112</v>
      </c>
      <c r="G1306" t="n">
        <v>20932</v>
      </c>
      <c r="H1306" t="inlineStr">
        <is>
          <t>CHOCOLATE AO LEITE GOTAS SICAO 2,1KG UN</t>
        </is>
      </c>
      <c r="I1306" t="inlineStr">
        <is>
          <t>ALIMENTOS</t>
        </is>
      </c>
      <c r="J1306" t="n">
        <v>2</v>
      </c>
      <c r="K1306" t="inlineStr">
        <is>
          <t>UN</t>
        </is>
      </c>
      <c r="L1306" t="n">
        <v>331.8</v>
      </c>
      <c r="M1306" t="n">
        <v>165.9</v>
      </c>
      <c r="N1306" t="inlineStr">
        <is>
          <t>ALIMENTOS</t>
        </is>
      </c>
      <c r="O1306" t="inlineStr">
        <is>
          <t>03/2026</t>
        </is>
      </c>
    </row>
    <row r="1307">
      <c r="A1307" t="n">
        <v>221797</v>
      </c>
      <c r="B1307" t="n">
        <v>128</v>
      </c>
      <c r="C1307" t="inlineStr">
        <is>
          <t>Love Cabaret</t>
        </is>
      </c>
      <c r="D1307" t="inlineStr">
        <is>
          <t>DO CHEF DISTRIBUIDORA DE ALIMENTOS LTDA</t>
        </is>
      </c>
      <c r="E1307" t="inlineStr">
        <is>
          <t>638</t>
        </is>
      </c>
      <c r="F1307" s="555" t="n">
        <v>46111</v>
      </c>
      <c r="G1307" t="n">
        <v>19589</v>
      </c>
      <c r="H1307" t="inlineStr">
        <is>
          <t>PEPINO JAPONES KG</t>
        </is>
      </c>
      <c r="I1307" t="inlineStr">
        <is>
          <t>ALIMENTOS</t>
        </is>
      </c>
      <c r="J1307" t="n">
        <v>0.4</v>
      </c>
      <c r="K1307" t="inlineStr">
        <is>
          <t>KG</t>
        </is>
      </c>
      <c r="L1307" t="n">
        <v>2.15</v>
      </c>
      <c r="M1307" t="n">
        <v>5.375</v>
      </c>
      <c r="N1307" t="inlineStr">
        <is>
          <t>ALIMENTOS</t>
        </is>
      </c>
      <c r="O1307" t="inlineStr">
        <is>
          <t>03/2026</t>
        </is>
      </c>
    </row>
    <row r="1308">
      <c r="A1308" t="n">
        <v>221797</v>
      </c>
      <c r="B1308" t="n">
        <v>128</v>
      </c>
      <c r="C1308" t="inlineStr">
        <is>
          <t>Love Cabaret</t>
        </is>
      </c>
      <c r="D1308" t="inlineStr">
        <is>
          <t>DO CHEF DISTRIBUIDORA DE ALIMENTOS LTDA</t>
        </is>
      </c>
      <c r="E1308" t="inlineStr">
        <is>
          <t>638</t>
        </is>
      </c>
      <c r="F1308" s="555" t="n">
        <v>46111</v>
      </c>
      <c r="G1308" t="n">
        <v>23096</v>
      </c>
      <c r="H1308" t="inlineStr">
        <is>
          <t>OVO BRANCO UN</t>
        </is>
      </c>
      <c r="I1308" t="inlineStr">
        <is>
          <t>ALIMENTOS</t>
        </is>
      </c>
      <c r="J1308" t="n">
        <v>30</v>
      </c>
      <c r="K1308" t="inlineStr">
        <is>
          <t>UN</t>
        </is>
      </c>
      <c r="L1308" t="n">
        <v>22.5</v>
      </c>
      <c r="M1308" t="n">
        <v>0.75</v>
      </c>
      <c r="N1308" t="inlineStr">
        <is>
          <t>ALIMENTOS</t>
        </is>
      </c>
      <c r="O1308" t="inlineStr">
        <is>
          <t>03/2026</t>
        </is>
      </c>
    </row>
    <row r="1309">
      <c r="A1309" t="n">
        <v>221797</v>
      </c>
      <c r="B1309" t="n">
        <v>128</v>
      </c>
      <c r="C1309" t="inlineStr">
        <is>
          <t>Love Cabaret</t>
        </is>
      </c>
      <c r="D1309" t="inlineStr">
        <is>
          <t>DO CHEF DISTRIBUIDORA DE ALIMENTOS LTDA</t>
        </is>
      </c>
      <c r="E1309" t="inlineStr">
        <is>
          <t>638</t>
        </is>
      </c>
      <c r="F1309" s="555" t="n">
        <v>46111</v>
      </c>
      <c r="G1309" t="n">
        <v>25591</v>
      </c>
      <c r="H1309" t="inlineStr">
        <is>
          <t>UVA VITORIA SEM CAROCO KG</t>
        </is>
      </c>
      <c r="I1309" t="inlineStr">
        <is>
          <t>ALIMENTOS</t>
        </is>
      </c>
      <c r="J1309" t="n">
        <v>3</v>
      </c>
      <c r="K1309" t="inlineStr">
        <is>
          <t>KG</t>
        </is>
      </c>
      <c r="L1309" t="n">
        <v>66.3</v>
      </c>
      <c r="M1309" t="n">
        <v>22.1</v>
      </c>
      <c r="N1309" t="inlineStr">
        <is>
          <t>ALIMENTOS</t>
        </is>
      </c>
      <c r="O1309" t="inlineStr">
        <is>
          <t>03/2026</t>
        </is>
      </c>
    </row>
    <row r="1310">
      <c r="A1310" t="n">
        <v>221797</v>
      </c>
      <c r="B1310" t="n">
        <v>128</v>
      </c>
      <c r="C1310" t="inlineStr">
        <is>
          <t>Love Cabaret</t>
        </is>
      </c>
      <c r="D1310" t="inlineStr">
        <is>
          <t>DO CHEF DISTRIBUIDORA DE ALIMENTOS LTDA</t>
        </is>
      </c>
      <c r="E1310" t="inlineStr">
        <is>
          <t>638</t>
        </is>
      </c>
      <c r="F1310" s="555" t="n">
        <v>46111</v>
      </c>
      <c r="G1310" t="n">
        <v>25555</v>
      </c>
      <c r="H1310" t="inlineStr">
        <is>
          <t>BATATA LAVADA KG</t>
        </is>
      </c>
      <c r="I1310" t="inlineStr">
        <is>
          <t>ALIMENTOS</t>
        </is>
      </c>
      <c r="J1310" t="n">
        <v>12</v>
      </c>
      <c r="K1310" t="inlineStr">
        <is>
          <t>KG</t>
        </is>
      </c>
      <c r="L1310" t="n">
        <v>53.76</v>
      </c>
      <c r="M1310" t="n">
        <v>4.48</v>
      </c>
      <c r="N1310" t="inlineStr">
        <is>
          <t>ALIMENTOS</t>
        </is>
      </c>
      <c r="O1310" t="inlineStr">
        <is>
          <t>03/2026</t>
        </is>
      </c>
    </row>
    <row r="1311">
      <c r="A1311" t="n">
        <v>221796</v>
      </c>
      <c r="B1311" t="n">
        <v>128</v>
      </c>
      <c r="C1311" t="inlineStr">
        <is>
          <t>Love Cabaret</t>
        </is>
      </c>
      <c r="D1311" t="inlineStr">
        <is>
          <t>NOVA COMERCIAL PESCADOS LTDA</t>
        </is>
      </c>
      <c r="E1311" t="inlineStr">
        <is>
          <t>32433</t>
        </is>
      </c>
      <c r="F1311" s="555" t="n">
        <v>46111</v>
      </c>
      <c r="G1311" t="n">
        <v>27692</v>
      </c>
      <c r="H1311" t="inlineStr">
        <is>
          <t>CAMARAO CINZA 25/30 LIMPO EVISCERADO COM COLA KG</t>
        </is>
      </c>
      <c r="I1311" t="inlineStr">
        <is>
          <t>ALIMENTOS</t>
        </is>
      </c>
      <c r="J1311" t="n">
        <v>6</v>
      </c>
      <c r="K1311" t="inlineStr">
        <is>
          <t>KG</t>
        </is>
      </c>
      <c r="L1311" t="n">
        <v>672</v>
      </c>
      <c r="M1311" t="n">
        <v>112</v>
      </c>
      <c r="N1311" t="inlineStr">
        <is>
          <t>ALIMENTOS</t>
        </is>
      </c>
      <c r="O1311" t="inlineStr">
        <is>
          <t>03/2026</t>
        </is>
      </c>
    </row>
    <row r="1312">
      <c r="A1312" t="n">
        <v>221795</v>
      </c>
      <c r="B1312" t="n">
        <v>128</v>
      </c>
      <c r="C1312" t="inlineStr">
        <is>
          <t>Love Cabaret</t>
        </is>
      </c>
      <c r="D1312" t="inlineStr">
        <is>
          <t>WPP COMERCIO DE CARNES LTDA</t>
        </is>
      </c>
      <c r="E1312" t="inlineStr">
        <is>
          <t>78301</t>
        </is>
      </c>
      <c r="F1312" s="555" t="n">
        <v>46112</v>
      </c>
      <c r="G1312" t="n">
        <v>18826</v>
      </c>
      <c r="H1312" t="inlineStr">
        <is>
          <t>PEITO BOVINO MOIDO KG</t>
        </is>
      </c>
      <c r="I1312" t="inlineStr">
        <is>
          <t>ALIMENTOS</t>
        </is>
      </c>
      <c r="J1312" t="n">
        <v>10.6</v>
      </c>
      <c r="K1312" t="inlineStr">
        <is>
          <t>KG</t>
        </is>
      </c>
      <c r="L1312" t="n">
        <v>330.72</v>
      </c>
      <c r="M1312" t="n">
        <v>31.2</v>
      </c>
      <c r="N1312" t="inlineStr">
        <is>
          <t>ALIMENTOS</t>
        </is>
      </c>
      <c r="O1312" t="inlineStr">
        <is>
          <t>03/2026</t>
        </is>
      </c>
    </row>
    <row r="1313">
      <c r="A1313" t="n">
        <v>221795</v>
      </c>
      <c r="B1313" t="n">
        <v>128</v>
      </c>
      <c r="C1313" t="inlineStr">
        <is>
          <t>Love Cabaret</t>
        </is>
      </c>
      <c r="D1313" t="inlineStr">
        <is>
          <t>WPP COMERCIO DE CARNES LTDA</t>
        </is>
      </c>
      <c r="E1313" t="inlineStr">
        <is>
          <t>78301</t>
        </is>
      </c>
      <c r="F1313" s="555" t="n">
        <v>46112</v>
      </c>
      <c r="G1313" t="n">
        <v>24404</v>
      </c>
      <c r="H1313" t="inlineStr">
        <is>
          <t>PEITO BOVINO KG</t>
        </is>
      </c>
      <c r="I1313" t="inlineStr">
        <is>
          <t>ALIMENTOS</t>
        </is>
      </c>
      <c r="J1313" t="n">
        <v>17.3</v>
      </c>
      <c r="K1313" t="inlineStr">
        <is>
          <t>KG</t>
        </is>
      </c>
      <c r="L1313" t="n">
        <v>517.27</v>
      </c>
      <c r="M1313" t="n">
        <v>29.9</v>
      </c>
      <c r="N1313" t="inlineStr">
        <is>
          <t>ALIMENTOS</t>
        </is>
      </c>
      <c r="O1313" t="inlineStr">
        <is>
          <t>03/2026</t>
        </is>
      </c>
    </row>
    <row r="1314">
      <c r="A1314" t="n">
        <v>221795</v>
      </c>
      <c r="B1314" t="n">
        <v>128</v>
      </c>
      <c r="C1314" t="inlineStr">
        <is>
          <t>Love Cabaret</t>
        </is>
      </c>
      <c r="D1314" t="inlineStr">
        <is>
          <t>WPP COMERCIO DE CARNES LTDA</t>
        </is>
      </c>
      <c r="E1314" t="inlineStr">
        <is>
          <t>78301</t>
        </is>
      </c>
      <c r="F1314" s="555" t="n">
        <v>46112</v>
      </c>
      <c r="G1314" t="n">
        <v>24537</v>
      </c>
      <c r="H1314" t="inlineStr">
        <is>
          <t xml:space="preserve">ALCATRA BOVINA MOIDA KG </t>
        </is>
      </c>
      <c r="I1314" t="inlineStr">
        <is>
          <t>ALIMENTOS</t>
        </is>
      </c>
      <c r="J1314" t="n">
        <v>3.4</v>
      </c>
      <c r="K1314" t="inlineStr">
        <is>
          <t>KG</t>
        </is>
      </c>
      <c r="L1314" t="n">
        <v>152.66</v>
      </c>
      <c r="M1314" t="n">
        <v>44.9</v>
      </c>
      <c r="N1314" t="inlineStr">
        <is>
          <t>ALIMENTOS</t>
        </is>
      </c>
      <c r="O1314" t="inlineStr">
        <is>
          <t>03/2026</t>
        </is>
      </c>
    </row>
    <row r="1315">
      <c r="A1315" t="n">
        <v>221795</v>
      </c>
      <c r="B1315" t="n">
        <v>128</v>
      </c>
      <c r="C1315" t="inlineStr">
        <is>
          <t>Love Cabaret</t>
        </is>
      </c>
      <c r="D1315" t="inlineStr">
        <is>
          <t>WPP COMERCIO DE CARNES LTDA</t>
        </is>
      </c>
      <c r="E1315" t="inlineStr">
        <is>
          <t>78301</t>
        </is>
      </c>
      <c r="F1315" s="555" t="n">
        <v>46112</v>
      </c>
      <c r="G1315" t="n">
        <v>20501</v>
      </c>
      <c r="H1315" t="inlineStr">
        <is>
          <t>LINGUICA TOSCANA AURORA KG</t>
        </is>
      </c>
      <c r="I1315" t="inlineStr">
        <is>
          <t>ALIMENTOS</t>
        </is>
      </c>
      <c r="J1315" t="n">
        <v>5</v>
      </c>
      <c r="K1315" t="inlineStr">
        <is>
          <t>KG</t>
        </is>
      </c>
      <c r="L1315" t="n">
        <v>109.5</v>
      </c>
      <c r="M1315" t="n">
        <v>21.9</v>
      </c>
      <c r="N1315" t="inlineStr">
        <is>
          <t>ALIMENTOS</t>
        </is>
      </c>
      <c r="O1315" t="inlineStr">
        <is>
          <t>03/2026</t>
        </is>
      </c>
    </row>
    <row r="1316">
      <c r="A1316" t="n">
        <v>221016</v>
      </c>
      <c r="B1316" t="n">
        <v>128</v>
      </c>
      <c r="C1316" t="inlineStr">
        <is>
          <t>Love Cabaret</t>
        </is>
      </c>
      <c r="D1316" t="inlineStr">
        <is>
          <t>AURORA ALVORADA ESTACIONAMENTO E LANCHONETE LTDA</t>
        </is>
      </c>
      <c r="E1316" t="inlineStr">
        <is>
          <t>40016</t>
        </is>
      </c>
      <c r="F1316" s="555" t="n">
        <v>46113</v>
      </c>
      <c r="G1316" t="n">
        <v>19130</v>
      </c>
      <c r="H1316" t="inlineStr">
        <is>
          <t>PAO FRANCES KG</t>
        </is>
      </c>
      <c r="I1316" t="inlineStr">
        <is>
          <t>ALIMENTOS</t>
        </is>
      </c>
      <c r="J1316" t="n">
        <v>3.63</v>
      </c>
      <c r="K1316" t="inlineStr">
        <is>
          <t>KG</t>
        </is>
      </c>
      <c r="L1316" t="n">
        <v>81.64</v>
      </c>
      <c r="M1316" t="n">
        <v>22.490358</v>
      </c>
      <c r="N1316" t="inlineStr">
        <is>
          <t>ALIMENTOS - 03/2026</t>
        </is>
      </c>
      <c r="O1316" t="inlineStr">
        <is>
          <t>04/2026</t>
        </is>
      </c>
    </row>
    <row r="1317">
      <c r="A1317" t="n">
        <v>220890</v>
      </c>
      <c r="B1317" t="n">
        <v>128</v>
      </c>
      <c r="C1317" t="inlineStr">
        <is>
          <t>Love Cabaret</t>
        </is>
      </c>
      <c r="D1317" t="inlineStr">
        <is>
          <t xml:space="preserve">HNK BR INDUSTRIA DE BEBIDAS </t>
        </is>
      </c>
      <c r="E1317" t="inlineStr">
        <is>
          <t>185270</t>
        </is>
      </c>
      <c r="F1317" s="555" t="n">
        <v>46105</v>
      </c>
      <c r="G1317" t="n">
        <v>17850</v>
      </c>
      <c r="H1317" t="inlineStr">
        <is>
          <t>REFRIGERANTE FYS LARANJA 350ML C/ 12</t>
        </is>
      </c>
      <c r="I1317" t="inlineStr">
        <is>
          <t>BEBIDAS</t>
        </is>
      </c>
      <c r="J1317" t="n">
        <v>6</v>
      </c>
      <c r="K1317" t="inlineStr">
        <is>
          <t>PC</t>
        </is>
      </c>
      <c r="L1317" t="n">
        <v>235.92</v>
      </c>
      <c r="M1317" t="n">
        <v>39.32</v>
      </c>
      <c r="N1317" t="inlineStr">
        <is>
          <t>BEBIDAS</t>
        </is>
      </c>
      <c r="O1317" t="inlineStr">
        <is>
          <t>03/2026</t>
        </is>
      </c>
    </row>
    <row r="1318">
      <c r="A1318" t="n">
        <v>220890</v>
      </c>
      <c r="B1318" t="n">
        <v>128</v>
      </c>
      <c r="C1318" t="inlineStr">
        <is>
          <t>Love Cabaret</t>
        </is>
      </c>
      <c r="D1318" t="inlineStr">
        <is>
          <t xml:space="preserve">HNK BR INDUSTRIA DE BEBIDAS </t>
        </is>
      </c>
      <c r="E1318" t="inlineStr">
        <is>
          <t>185270</t>
        </is>
      </c>
      <c r="F1318" s="555" t="n">
        <v>46105</v>
      </c>
      <c r="G1318" t="n">
        <v>26947</v>
      </c>
      <c r="H1318" t="inlineStr">
        <is>
          <t>REFRIGERANTE GUARANA ZERO FYS 350ML C/12</t>
        </is>
      </c>
      <c r="I1318" t="inlineStr">
        <is>
          <t>BEBIDAS</t>
        </is>
      </c>
      <c r="J1318" t="n">
        <v>5</v>
      </c>
      <c r="K1318" t="inlineStr">
        <is>
          <t>PC</t>
        </is>
      </c>
      <c r="L1318" t="n">
        <v>215.55</v>
      </c>
      <c r="M1318" t="n">
        <v>43.11</v>
      </c>
      <c r="N1318" t="inlineStr">
        <is>
          <t>BEBIDAS</t>
        </is>
      </c>
      <c r="O1318" t="inlineStr">
        <is>
          <t>03/2026</t>
        </is>
      </c>
    </row>
    <row r="1319">
      <c r="A1319" t="n">
        <v>220889</v>
      </c>
      <c r="B1319" t="n">
        <v>128</v>
      </c>
      <c r="C1319" t="inlineStr">
        <is>
          <t>Love Cabaret</t>
        </is>
      </c>
      <c r="D1319" t="inlineStr">
        <is>
          <t>PIRAMIDES COMERCIO DE AGUAS MINEIRAIS E BEBIDAS EM GERAL LTDA</t>
        </is>
      </c>
      <c r="E1319" t="inlineStr">
        <is>
          <t>151711</t>
        </is>
      </c>
      <c r="F1319" s="555" t="n">
        <v>46105</v>
      </c>
      <c r="G1319" t="n">
        <v>17958</v>
      </c>
      <c r="H1319" t="inlineStr">
        <is>
          <t>AGUA MINERAL SEM GAS LINDOIA PREMIUM  310ML C/12</t>
        </is>
      </c>
      <c r="I1319" t="inlineStr">
        <is>
          <t>BEBIDAS</t>
        </is>
      </c>
      <c r="J1319" t="n">
        <v>10</v>
      </c>
      <c r="K1319" t="inlineStr">
        <is>
          <t>PC</t>
        </is>
      </c>
      <c r="L1319" t="n">
        <v>162.9</v>
      </c>
      <c r="M1319" t="n">
        <v>16.29</v>
      </c>
      <c r="N1319" t="inlineStr">
        <is>
          <t>BEBIDAS</t>
        </is>
      </c>
      <c r="O1319" t="inlineStr">
        <is>
          <t>03/2026</t>
        </is>
      </c>
    </row>
    <row r="1320">
      <c r="A1320" t="n">
        <v>220889</v>
      </c>
      <c r="B1320" t="n">
        <v>128</v>
      </c>
      <c r="C1320" t="inlineStr">
        <is>
          <t>Love Cabaret</t>
        </is>
      </c>
      <c r="D1320" t="inlineStr">
        <is>
          <t>PIRAMIDES COMERCIO DE AGUAS MINEIRAIS E BEBIDAS EM GERAL LTDA</t>
        </is>
      </c>
      <c r="E1320" t="inlineStr">
        <is>
          <t>151711</t>
        </is>
      </c>
      <c r="F1320" s="555" t="n">
        <v>46105</v>
      </c>
      <c r="G1320" t="n">
        <v>17950</v>
      </c>
      <c r="H1320" t="inlineStr">
        <is>
          <t>AGUA MINERAL COM GAS LINDOIA PREMIUM  310ML C/12</t>
        </is>
      </c>
      <c r="I1320" t="inlineStr">
        <is>
          <t>BEBIDAS</t>
        </is>
      </c>
      <c r="J1320" t="n">
        <v>5</v>
      </c>
      <c r="K1320" t="inlineStr">
        <is>
          <t>PC</t>
        </is>
      </c>
      <c r="L1320" t="n">
        <v>84.95</v>
      </c>
      <c r="M1320" t="n">
        <v>16.99</v>
      </c>
      <c r="N1320" t="inlineStr">
        <is>
          <t>BEBIDAS</t>
        </is>
      </c>
      <c r="O1320" t="inlineStr">
        <is>
          <t>03/2026</t>
        </is>
      </c>
    </row>
    <row r="1321">
      <c r="A1321" t="n">
        <v>220888</v>
      </c>
      <c r="B1321" t="n">
        <v>128</v>
      </c>
      <c r="C1321" t="inlineStr">
        <is>
          <t>Love Cabaret</t>
        </is>
      </c>
      <c r="D1321" t="inlineStr">
        <is>
          <t>ASSAZ ORGANICA INDUSTRIA E COMERCIO DE ALIMENTOS LTDA</t>
        </is>
      </c>
      <c r="E1321" t="inlineStr">
        <is>
          <t>26206</t>
        </is>
      </c>
      <c r="F1321" s="555" t="n">
        <v>46106</v>
      </c>
      <c r="G1321" t="n">
        <v>26465</v>
      </c>
      <c r="H1321" t="inlineStr">
        <is>
          <t>BAGUETE FERMENTACAO NATURAL 30CM C/250G UN</t>
        </is>
      </c>
      <c r="I1321" t="inlineStr">
        <is>
          <t>ALIMENTOS</t>
        </is>
      </c>
      <c r="J1321" t="n">
        <v>5.08</v>
      </c>
      <c r="K1321" t="inlineStr">
        <is>
          <t>UN</t>
        </is>
      </c>
      <c r="L1321" t="n">
        <v>127</v>
      </c>
      <c r="M1321" t="n">
        <v>25</v>
      </c>
      <c r="N1321" t="inlineStr">
        <is>
          <t>ALIMENTOS</t>
        </is>
      </c>
      <c r="O1321" t="inlineStr">
        <is>
          <t>03/2026</t>
        </is>
      </c>
    </row>
    <row r="1322">
      <c r="A1322" t="n">
        <v>220744</v>
      </c>
      <c r="B1322" t="n">
        <v>128</v>
      </c>
      <c r="C1322" t="inlineStr">
        <is>
          <t>Love Cabaret</t>
        </is>
      </c>
      <c r="D1322" t="inlineStr">
        <is>
          <t>MERCADO PAGO.COM REPRESENTACOES LTDA</t>
        </is>
      </c>
      <c r="E1322" t="inlineStr">
        <is>
          <t>66798</t>
        </is>
      </c>
      <c r="F1322" s="555" t="n">
        <v>46095</v>
      </c>
      <c r="G1322" t="n">
        <v>23489</v>
      </c>
      <c r="H1322" t="inlineStr">
        <is>
          <t>SAL DE PARRILLA KG</t>
        </is>
      </c>
      <c r="I1322" t="inlineStr">
        <is>
          <t>ALIMENTOS</t>
        </is>
      </c>
      <c r="J1322" t="n">
        <v>2</v>
      </c>
      <c r="K1322" t="inlineStr">
        <is>
          <t>KG</t>
        </is>
      </c>
      <c r="L1322" t="n">
        <v>39.1</v>
      </c>
      <c r="M1322" t="n">
        <v>19.55</v>
      </c>
      <c r="N1322" t="inlineStr">
        <is>
          <t>ALIMENTOS - A VISTA</t>
        </is>
      </c>
      <c r="O1322" t="inlineStr">
        <is>
          <t>03/2026</t>
        </is>
      </c>
    </row>
    <row r="1323">
      <c r="A1323" t="n">
        <v>220737</v>
      </c>
      <c r="B1323" t="n">
        <v>128</v>
      </c>
      <c r="C1323" t="inlineStr">
        <is>
          <t>Love Cabaret</t>
        </is>
      </c>
      <c r="D1323" t="inlineStr">
        <is>
          <t>ELIZABETH BISPO 17087401807</t>
        </is>
      </c>
      <c r="E1323" t="inlineStr">
        <is>
          <t>2629</t>
        </is>
      </c>
      <c r="F1323" s="555" t="n">
        <v>46084</v>
      </c>
      <c r="G1323" t="n">
        <v>17093</v>
      </c>
      <c r="H1323" t="inlineStr">
        <is>
          <t>GELO EM CUBO C/5KG</t>
        </is>
      </c>
      <c r="I1323" t="inlineStr">
        <is>
          <t>BEBIDAS</t>
        </is>
      </c>
      <c r="J1323" t="n">
        <v>65</v>
      </c>
      <c r="K1323" t="inlineStr">
        <is>
          <t>PC</t>
        </is>
      </c>
      <c r="L1323" t="n">
        <v>585</v>
      </c>
      <c r="M1323" t="n">
        <v>9</v>
      </c>
      <c r="N1323" t="inlineStr">
        <is>
          <t>A VISTA</t>
        </is>
      </c>
      <c r="O1323" t="inlineStr">
        <is>
          <t>03/2026</t>
        </is>
      </c>
    </row>
    <row r="1324">
      <c r="A1324" t="n">
        <v>220737</v>
      </c>
      <c r="B1324" t="n">
        <v>128</v>
      </c>
      <c r="C1324" t="inlineStr">
        <is>
          <t>Love Cabaret</t>
        </is>
      </c>
      <c r="D1324" t="inlineStr">
        <is>
          <t>ELIZABETH BISPO 17087401807</t>
        </is>
      </c>
      <c r="E1324" t="inlineStr">
        <is>
          <t>2629</t>
        </is>
      </c>
      <c r="F1324" s="555" t="n">
        <v>46084</v>
      </c>
      <c r="G1324" t="n">
        <v>17942</v>
      </c>
      <c r="H1324" t="inlineStr">
        <is>
          <t>GALAO DE AGUA 20L UN</t>
        </is>
      </c>
      <c r="I1324" t="inlineStr">
        <is>
          <t>BEBIDAS</t>
        </is>
      </c>
      <c r="J1324" t="n">
        <v>6</v>
      </c>
      <c r="K1324" t="inlineStr">
        <is>
          <t>UN</t>
        </is>
      </c>
      <c r="L1324" t="n">
        <v>84</v>
      </c>
      <c r="M1324" t="n">
        <v>14</v>
      </c>
      <c r="N1324" t="inlineStr">
        <is>
          <t>A VISTA</t>
        </is>
      </c>
      <c r="O1324" t="inlineStr">
        <is>
          <t>03/2026</t>
        </is>
      </c>
    </row>
    <row r="1325">
      <c r="A1325" t="n">
        <v>220124</v>
      </c>
      <c r="B1325" t="n">
        <v>128</v>
      </c>
      <c r="C1325" t="inlineStr">
        <is>
          <t>Love Cabaret</t>
        </is>
      </c>
      <c r="D1325" t="inlineStr">
        <is>
          <t>PROAUTO INDUSTRIA QUIMICA EIRELI</t>
        </is>
      </c>
      <c r="E1325" t="inlineStr">
        <is>
          <t>153508</t>
        </is>
      </c>
      <c r="F1325" s="555" t="n">
        <v>46100</v>
      </c>
      <c r="G1325" t="n">
        <v>24514</v>
      </c>
      <c r="H1325" t="inlineStr">
        <is>
          <t>PROAUTO DETERGENTE NEUTRO NEUTER SUPER 5 L</t>
        </is>
      </c>
      <c r="I1325" t="inlineStr">
        <is>
          <t>DESCARTAVEIS/HIGIENE E LIMPEZA</t>
        </is>
      </c>
      <c r="J1325" t="n">
        <v>4</v>
      </c>
      <c r="K1325" t="inlineStr">
        <is>
          <t>GALAO</t>
        </is>
      </c>
      <c r="L1325" t="n">
        <v>494.16</v>
      </c>
      <c r="M1325" t="n">
        <v>123.54</v>
      </c>
      <c r="N1325" t="inlineStr">
        <is>
          <t>HIGIENE E LIMPEZA</t>
        </is>
      </c>
      <c r="O1325" t="inlineStr">
        <is>
          <t>03/2026</t>
        </is>
      </c>
    </row>
    <row r="1326">
      <c r="A1326" t="n">
        <v>220124</v>
      </c>
      <c r="B1326" t="n">
        <v>128</v>
      </c>
      <c r="C1326" t="inlineStr">
        <is>
          <t>Love Cabaret</t>
        </is>
      </c>
      <c r="D1326" t="inlineStr">
        <is>
          <t>PROAUTO INDUSTRIA QUIMICA EIRELI</t>
        </is>
      </c>
      <c r="E1326" t="inlineStr">
        <is>
          <t>153508</t>
        </is>
      </c>
      <c r="F1326" s="555" t="n">
        <v>46100</v>
      </c>
      <c r="G1326" t="n">
        <v>28140</v>
      </c>
      <c r="H1326" t="inlineStr">
        <is>
          <t>SABONETE ANTISSEPTICO KIMI CREAM PROAUTO 5L UN</t>
        </is>
      </c>
      <c r="I1326" t="inlineStr">
        <is>
          <t>DESCARTAVEIS/HIGIENE E LIMPEZA</t>
        </is>
      </c>
      <c r="J1326" t="n">
        <v>4</v>
      </c>
      <c r="K1326" t="inlineStr">
        <is>
          <t>GALAO</t>
        </is>
      </c>
      <c r="L1326" t="n">
        <v>451.72</v>
      </c>
      <c r="M1326" t="n">
        <v>112.93</v>
      </c>
      <c r="N1326" t="inlineStr">
        <is>
          <t>HIGIENE E LIMPEZA</t>
        </is>
      </c>
      <c r="O1326" t="inlineStr">
        <is>
          <t>03/2026</t>
        </is>
      </c>
    </row>
    <row r="1327">
      <c r="A1327" t="n">
        <v>220123</v>
      </c>
      <c r="B1327" t="n">
        <v>128</v>
      </c>
      <c r="C1327" t="inlineStr">
        <is>
          <t>Love Cabaret</t>
        </is>
      </c>
      <c r="D1327" t="inlineStr">
        <is>
          <t xml:space="preserve">BGC COMERCIO DE UTENSILIOS </t>
        </is>
      </c>
      <c r="E1327" t="inlineStr">
        <is>
          <t>2166</t>
        </is>
      </c>
      <c r="F1327" s="555" t="n">
        <v>46099</v>
      </c>
      <c r="G1327" t="n">
        <v>26614</v>
      </c>
      <c r="H1327" t="inlineStr">
        <is>
          <t xml:space="preserve">LIXEIRA BRANCA 30L COM PEDAL </t>
        </is>
      </c>
      <c r="I1327" t="inlineStr">
        <is>
          <t>UTENSILIOS</t>
        </is>
      </c>
      <c r="J1327" t="n">
        <v>2</v>
      </c>
      <c r="K1327" t="inlineStr">
        <is>
          <t>UN</t>
        </is>
      </c>
      <c r="L1327" t="n">
        <v>163.74</v>
      </c>
      <c r="M1327" t="n">
        <v>81.87</v>
      </c>
      <c r="N1327" t="inlineStr">
        <is>
          <t>UTENSILIOS</t>
        </is>
      </c>
      <c r="O1327" t="inlineStr">
        <is>
          <t>03/2026</t>
        </is>
      </c>
    </row>
    <row r="1328">
      <c r="A1328" t="n">
        <v>220122</v>
      </c>
      <c r="B1328" t="n">
        <v>128</v>
      </c>
      <c r="C1328" t="inlineStr">
        <is>
          <t>Love Cabaret</t>
        </is>
      </c>
      <c r="D1328" t="inlineStr">
        <is>
          <t>AROUMAR DISTRIBUIDORA DE PRODUTOS ALIMENTICIOS LTDA</t>
        </is>
      </c>
      <c r="E1328" t="inlineStr">
        <is>
          <t>1048388</t>
        </is>
      </c>
      <c r="F1328" s="555" t="n">
        <v>46101</v>
      </c>
      <c r="G1328" t="n">
        <v>20301</v>
      </c>
      <c r="H1328" t="inlineStr">
        <is>
          <t>ARROZ BRANCO TIPO 1 CAMIL C/5KG</t>
        </is>
      </c>
      <c r="I1328" t="inlineStr">
        <is>
          <t>ALIMENTOS</t>
        </is>
      </c>
      <c r="J1328" t="n">
        <v>10</v>
      </c>
      <c r="K1328" t="inlineStr">
        <is>
          <t>PC</t>
        </is>
      </c>
      <c r="L1328" t="n">
        <v>189</v>
      </c>
      <c r="M1328" t="n">
        <v>18.9</v>
      </c>
      <c r="N1328" t="inlineStr">
        <is>
          <t>ALIMENTOS</t>
        </is>
      </c>
      <c r="O1328" t="inlineStr">
        <is>
          <t>03/2026</t>
        </is>
      </c>
    </row>
    <row r="1329">
      <c r="A1329" t="n">
        <v>220122</v>
      </c>
      <c r="B1329" t="n">
        <v>128</v>
      </c>
      <c r="C1329" t="inlineStr">
        <is>
          <t>Love Cabaret</t>
        </is>
      </c>
      <c r="D1329" t="inlineStr">
        <is>
          <t>AROUMAR DISTRIBUIDORA DE PRODUTOS ALIMENTICIOS LTDA</t>
        </is>
      </c>
      <c r="E1329" t="inlineStr">
        <is>
          <t>1048388</t>
        </is>
      </c>
      <c r="F1329" s="555" t="n">
        <v>46101</v>
      </c>
      <c r="G1329" t="n">
        <v>20984</v>
      </c>
      <c r="H1329" t="inlineStr">
        <is>
          <t>OLEO DE SOJA LIZA C/900ML</t>
        </is>
      </c>
      <c r="I1329" t="inlineStr">
        <is>
          <t>ALIMENTOS</t>
        </is>
      </c>
      <c r="J1329" t="n">
        <v>30</v>
      </c>
      <c r="K1329" t="inlineStr">
        <is>
          <t>FR</t>
        </is>
      </c>
      <c r="L1329" t="n">
        <v>228.3</v>
      </c>
      <c r="M1329" t="n">
        <v>7.61</v>
      </c>
      <c r="N1329" t="inlineStr">
        <is>
          <t>ALIMENTOS</t>
        </is>
      </c>
      <c r="O1329" t="inlineStr">
        <is>
          <t>03/2026</t>
        </is>
      </c>
    </row>
    <row r="1330">
      <c r="A1330" t="n">
        <v>220121</v>
      </c>
      <c r="B1330" t="n">
        <v>128</v>
      </c>
      <c r="C1330" t="inlineStr">
        <is>
          <t>Love Cabaret</t>
        </is>
      </c>
      <c r="D1330" t="inlineStr">
        <is>
          <t>CG FOOD´S DISTRIBUIDORA DE ALIMENTOS LTDA</t>
        </is>
      </c>
      <c r="E1330" t="inlineStr">
        <is>
          <t>182868</t>
        </is>
      </c>
      <c r="F1330" s="555" t="n">
        <v>46099</v>
      </c>
      <c r="G1330" t="n">
        <v>20590</v>
      </c>
      <c r="H1330" t="inlineStr">
        <is>
          <t>TOMATE PELADO ARCOBELLO 2,55KG</t>
        </is>
      </c>
      <c r="I1330" t="inlineStr">
        <is>
          <t>ALIMENTOS</t>
        </is>
      </c>
      <c r="J1330" t="n">
        <v>6</v>
      </c>
      <c r="K1330" t="inlineStr">
        <is>
          <t>UN</t>
        </is>
      </c>
      <c r="L1330" t="n">
        <v>187.2</v>
      </c>
      <c r="M1330" t="n">
        <v>31.2</v>
      </c>
      <c r="N1330" t="inlineStr">
        <is>
          <t>ALIMENTOS</t>
        </is>
      </c>
      <c r="O1330" t="inlineStr">
        <is>
          <t>03/2026</t>
        </is>
      </c>
    </row>
    <row r="1331">
      <c r="A1331" t="n">
        <v>220121</v>
      </c>
      <c r="B1331" t="n">
        <v>128</v>
      </c>
      <c r="C1331" t="inlineStr">
        <is>
          <t>Love Cabaret</t>
        </is>
      </c>
      <c r="D1331" t="inlineStr">
        <is>
          <t>CG FOOD´S DISTRIBUIDORA DE ALIMENTOS LTDA</t>
        </is>
      </c>
      <c r="E1331" t="inlineStr">
        <is>
          <t>182868</t>
        </is>
      </c>
      <c r="F1331" s="555" t="n">
        <v>46099</v>
      </c>
      <c r="G1331" t="n">
        <v>19906</v>
      </c>
      <c r="H1331" t="inlineStr">
        <is>
          <t>SAL REFINADO CISNE 10X1KG</t>
        </is>
      </c>
      <c r="I1331" t="inlineStr">
        <is>
          <t>ALIMENTOS</t>
        </is>
      </c>
      <c r="J1331" t="n">
        <v>1</v>
      </c>
      <c r="K1331" t="inlineStr">
        <is>
          <t>PC</t>
        </is>
      </c>
      <c r="L1331" t="n">
        <v>37</v>
      </c>
      <c r="M1331" t="n">
        <v>37</v>
      </c>
      <c r="N1331" t="inlineStr">
        <is>
          <t>ALIMENTOS</t>
        </is>
      </c>
      <c r="O1331" t="inlineStr">
        <is>
          <t>03/2026</t>
        </is>
      </c>
    </row>
    <row r="1332">
      <c r="A1332" t="n">
        <v>220119</v>
      </c>
      <c r="B1332" t="n">
        <v>128</v>
      </c>
      <c r="C1332" t="inlineStr">
        <is>
          <t>Love Cabaret</t>
        </is>
      </c>
      <c r="D1332" t="inlineStr">
        <is>
          <t>MURILLO S DUARTE COMERCIAL LTDA</t>
        </is>
      </c>
      <c r="E1332" t="inlineStr">
        <is>
          <t>2502</t>
        </is>
      </c>
      <c r="F1332" s="555" t="n">
        <v>46099</v>
      </c>
      <c r="G1332" t="n">
        <v>17488</v>
      </c>
      <c r="H1332" t="inlineStr">
        <is>
          <t>LUVA LATEX SEM TALCO M C/100UN</t>
        </is>
      </c>
      <c r="I1332" t="inlineStr">
        <is>
          <t>DESCARTAVEIS/HIGIENE E LIMPEZA</t>
        </is>
      </c>
      <c r="J1332" t="n">
        <v>4</v>
      </c>
      <c r="K1332" t="inlineStr">
        <is>
          <t>CX</t>
        </is>
      </c>
      <c r="L1332" t="n">
        <v>84</v>
      </c>
      <c r="M1332" t="n">
        <v>21</v>
      </c>
      <c r="N1332" t="inlineStr">
        <is>
          <t>DESCARTAVEIS</t>
        </is>
      </c>
      <c r="O1332" t="inlineStr">
        <is>
          <t>03/2026</t>
        </is>
      </c>
    </row>
    <row r="1333">
      <c r="A1333" t="n">
        <v>220119</v>
      </c>
      <c r="B1333" t="n">
        <v>128</v>
      </c>
      <c r="C1333" t="inlineStr">
        <is>
          <t>Love Cabaret</t>
        </is>
      </c>
      <c r="D1333" t="inlineStr">
        <is>
          <t>MURILLO S DUARTE COMERCIAL LTDA</t>
        </is>
      </c>
      <c r="E1333" t="inlineStr">
        <is>
          <t>2502</t>
        </is>
      </c>
      <c r="F1333" s="555" t="n">
        <v>46099</v>
      </c>
      <c r="G1333" t="n">
        <v>17504</v>
      </c>
      <c r="H1333" t="inlineStr">
        <is>
          <t>LUVA LATEX G SEM TALCO C/100UN</t>
        </is>
      </c>
      <c r="I1333" t="inlineStr">
        <is>
          <t>UTENSILIOS</t>
        </is>
      </c>
      <c r="J1333" t="n">
        <v>2</v>
      </c>
      <c r="K1333" t="inlineStr">
        <is>
          <t>UN</t>
        </is>
      </c>
      <c r="L1333" t="n">
        <v>42</v>
      </c>
      <c r="M1333" t="n">
        <v>21</v>
      </c>
      <c r="N1333" t="inlineStr">
        <is>
          <t>DESCARTAVEIS</t>
        </is>
      </c>
      <c r="O1333" t="inlineStr">
        <is>
          <t>03/2026</t>
        </is>
      </c>
    </row>
    <row r="1334">
      <c r="A1334" t="n">
        <v>220119</v>
      </c>
      <c r="B1334" t="n">
        <v>128</v>
      </c>
      <c r="C1334" t="inlineStr">
        <is>
          <t>Love Cabaret</t>
        </is>
      </c>
      <c r="D1334" t="inlineStr">
        <is>
          <t>MURILLO S DUARTE COMERCIAL LTDA</t>
        </is>
      </c>
      <c r="E1334" t="inlineStr">
        <is>
          <t>2502</t>
        </is>
      </c>
      <c r="F1334" s="555" t="n">
        <v>46099</v>
      </c>
      <c r="G1334" t="n">
        <v>17397</v>
      </c>
      <c r="H1334" t="inlineStr">
        <is>
          <t>SACO DE LIXO 60L PRETO GROSSO 65X80CM (ENTRE 3KG A 4KG)</t>
        </is>
      </c>
      <c r="I1334" t="inlineStr">
        <is>
          <t>DESCARTAVEIS/HIGIENE E LIMPEZA</t>
        </is>
      </c>
      <c r="J1334" t="n">
        <v>1</v>
      </c>
      <c r="K1334" t="inlineStr">
        <is>
          <t>PACOTE</t>
        </is>
      </c>
      <c r="L1334" t="n">
        <v>31.82</v>
      </c>
      <c r="M1334" t="n">
        <v>31.82</v>
      </c>
      <c r="N1334" t="inlineStr">
        <is>
          <t>DESCARTAVEIS</t>
        </is>
      </c>
      <c r="O1334" t="inlineStr">
        <is>
          <t>03/2026</t>
        </is>
      </c>
    </row>
    <row r="1335">
      <c r="A1335" t="n">
        <v>220119</v>
      </c>
      <c r="B1335" t="n">
        <v>128</v>
      </c>
      <c r="C1335" t="inlineStr">
        <is>
          <t>Love Cabaret</t>
        </is>
      </c>
      <c r="D1335" t="inlineStr">
        <is>
          <t>MURILLO S DUARTE COMERCIAL LTDA</t>
        </is>
      </c>
      <c r="E1335" t="inlineStr">
        <is>
          <t>2502</t>
        </is>
      </c>
      <c r="F1335" s="555" t="n">
        <v>46099</v>
      </c>
      <c r="G1335" t="n">
        <v>21423</v>
      </c>
      <c r="H1335" t="inlineStr">
        <is>
          <t>SACO DE LIXO 100L BL PRETO GROSSO 95X120 4K UN</t>
        </is>
      </c>
      <c r="I1335" t="inlineStr">
        <is>
          <t>DESCARTAVEIS/HIGIENE E LIMPEZA</t>
        </is>
      </c>
      <c r="J1335" t="n">
        <v>1</v>
      </c>
      <c r="K1335" t="inlineStr">
        <is>
          <t>PACOTE</t>
        </is>
      </c>
      <c r="L1335" t="n">
        <v>31.82</v>
      </c>
      <c r="M1335" t="n">
        <v>31.82</v>
      </c>
      <c r="N1335" t="inlineStr">
        <is>
          <t>DESCARTAVEIS</t>
        </is>
      </c>
      <c r="O1335" t="inlineStr">
        <is>
          <t>03/2026</t>
        </is>
      </c>
    </row>
    <row r="1336">
      <c r="A1336" t="n">
        <v>220109</v>
      </c>
      <c r="B1336" t="n">
        <v>128</v>
      </c>
      <c r="C1336" t="inlineStr">
        <is>
          <t>Love Cabaret</t>
        </is>
      </c>
      <c r="D1336" t="inlineStr">
        <is>
          <t>CECILIA TSUYACO ARAKI SILVA LTDA</t>
        </is>
      </c>
      <c r="E1336" t="inlineStr">
        <is>
          <t>388997</t>
        </is>
      </c>
      <c r="F1336" s="555" t="n">
        <v>46104</v>
      </c>
      <c r="G1336" t="n">
        <v>19570</v>
      </c>
      <c r="H1336" t="inlineStr">
        <is>
          <t>PIMENTA JALAPENO KG</t>
        </is>
      </c>
      <c r="I1336" t="inlineStr">
        <is>
          <t>ALIMENTOS</t>
        </is>
      </c>
      <c r="J1336" t="n">
        <v>0.2</v>
      </c>
      <c r="K1336" t="inlineStr">
        <is>
          <t>KG</t>
        </is>
      </c>
      <c r="L1336" t="n">
        <v>5.4</v>
      </c>
      <c r="M1336" t="n">
        <v>27</v>
      </c>
      <c r="N1336" t="inlineStr">
        <is>
          <t>ALIMENTOS</t>
        </is>
      </c>
      <c r="O1336" t="inlineStr">
        <is>
          <t>03/2026</t>
        </is>
      </c>
    </row>
    <row r="1337">
      <c r="A1337" t="n">
        <v>220109</v>
      </c>
      <c r="B1337" t="n">
        <v>128</v>
      </c>
      <c r="C1337" t="inlineStr">
        <is>
          <t>Love Cabaret</t>
        </is>
      </c>
      <c r="D1337" t="inlineStr">
        <is>
          <t>CECILIA TSUYACO ARAKI SILVA LTDA</t>
        </is>
      </c>
      <c r="E1337" t="inlineStr">
        <is>
          <t>388997</t>
        </is>
      </c>
      <c r="F1337" s="555" t="n">
        <v>46104</v>
      </c>
      <c r="G1337" t="n">
        <v>19623</v>
      </c>
      <c r="H1337" t="inlineStr">
        <is>
          <t>CEBOLA ROXA KG</t>
        </is>
      </c>
      <c r="I1337" t="inlineStr">
        <is>
          <t>ALIMENTOS</t>
        </is>
      </c>
      <c r="J1337" t="n">
        <v>5</v>
      </c>
      <c r="K1337" t="inlineStr">
        <is>
          <t>KG</t>
        </is>
      </c>
      <c r="L1337" t="n">
        <v>20</v>
      </c>
      <c r="M1337" t="n">
        <v>4</v>
      </c>
      <c r="N1337" t="inlineStr">
        <is>
          <t>ALIMENTOS</t>
        </is>
      </c>
      <c r="O1337" t="inlineStr">
        <is>
          <t>03/2026</t>
        </is>
      </c>
    </row>
    <row r="1338">
      <c r="A1338" t="n">
        <v>220109</v>
      </c>
      <c r="B1338" t="n">
        <v>128</v>
      </c>
      <c r="C1338" t="inlineStr">
        <is>
          <t>Love Cabaret</t>
        </is>
      </c>
      <c r="D1338" t="inlineStr">
        <is>
          <t>CECILIA TSUYACO ARAKI SILVA LTDA</t>
        </is>
      </c>
      <c r="E1338" t="inlineStr">
        <is>
          <t>388997</t>
        </is>
      </c>
      <c r="F1338" s="555" t="n">
        <v>46104</v>
      </c>
      <c r="G1338" t="n">
        <v>19506</v>
      </c>
      <c r="H1338" t="inlineStr">
        <is>
          <t>ALECRIM KG</t>
        </is>
      </c>
      <c r="I1338" t="inlineStr">
        <is>
          <t>ALIMENTOS</t>
        </is>
      </c>
      <c r="J1338" t="n">
        <v>0.2</v>
      </c>
      <c r="K1338" t="inlineStr">
        <is>
          <t>KG</t>
        </is>
      </c>
      <c r="L1338" t="n">
        <v>11</v>
      </c>
      <c r="M1338" t="n">
        <v>55</v>
      </c>
      <c r="N1338" t="inlineStr">
        <is>
          <t>ALIMENTOS</t>
        </is>
      </c>
      <c r="O1338" t="inlineStr">
        <is>
          <t>03/2026</t>
        </is>
      </c>
    </row>
    <row r="1339">
      <c r="A1339" t="n">
        <v>220109</v>
      </c>
      <c r="B1339" t="n">
        <v>128</v>
      </c>
      <c r="C1339" t="inlineStr">
        <is>
          <t>Love Cabaret</t>
        </is>
      </c>
      <c r="D1339" t="inlineStr">
        <is>
          <t>CECILIA TSUYACO ARAKI SILVA LTDA</t>
        </is>
      </c>
      <c r="E1339" t="inlineStr">
        <is>
          <t>388997</t>
        </is>
      </c>
      <c r="F1339" s="555" t="n">
        <v>46104</v>
      </c>
      <c r="G1339" t="n">
        <v>19575</v>
      </c>
      <c r="H1339" t="inlineStr">
        <is>
          <t>PIMENTA DE CHEIRO VERDE KG</t>
        </is>
      </c>
      <c r="I1339" t="inlineStr">
        <is>
          <t>ALIMENTOS</t>
        </is>
      </c>
      <c r="J1339" t="n">
        <v>0.1</v>
      </c>
      <c r="K1339" t="inlineStr">
        <is>
          <t>KG</t>
        </is>
      </c>
      <c r="L1339" t="n">
        <v>3.2</v>
      </c>
      <c r="M1339" t="n">
        <v>32</v>
      </c>
      <c r="N1339" t="inlineStr">
        <is>
          <t>ALIMENTOS</t>
        </is>
      </c>
      <c r="O1339" t="inlineStr">
        <is>
          <t>03/2026</t>
        </is>
      </c>
    </row>
    <row r="1340">
      <c r="A1340" t="n">
        <v>220109</v>
      </c>
      <c r="B1340" t="n">
        <v>128</v>
      </c>
      <c r="C1340" t="inlineStr">
        <is>
          <t>Love Cabaret</t>
        </is>
      </c>
      <c r="D1340" t="inlineStr">
        <is>
          <t>CECILIA TSUYACO ARAKI SILVA LTDA</t>
        </is>
      </c>
      <c r="E1340" t="inlineStr">
        <is>
          <t>388997</t>
        </is>
      </c>
      <c r="F1340" s="555" t="n">
        <v>46104</v>
      </c>
      <c r="G1340" t="n">
        <v>24509</v>
      </c>
      <c r="H1340" t="inlineStr">
        <is>
          <t>CEBOLA BRANCA KG</t>
        </is>
      </c>
      <c r="I1340" t="inlineStr">
        <is>
          <t>ALIMENTOS</t>
        </is>
      </c>
      <c r="J1340" t="n">
        <v>15</v>
      </c>
      <c r="K1340" t="inlineStr">
        <is>
          <t>KG</t>
        </is>
      </c>
      <c r="L1340" t="n">
        <v>48.75</v>
      </c>
      <c r="M1340" t="n">
        <v>3.25</v>
      </c>
      <c r="N1340" t="inlineStr">
        <is>
          <t>ALIMENTOS</t>
        </is>
      </c>
      <c r="O1340" t="inlineStr">
        <is>
          <t>03/2026</t>
        </is>
      </c>
    </row>
    <row r="1341">
      <c r="A1341" t="n">
        <v>220109</v>
      </c>
      <c r="B1341" t="n">
        <v>128</v>
      </c>
      <c r="C1341" t="inlineStr">
        <is>
          <t>Love Cabaret</t>
        </is>
      </c>
      <c r="D1341" t="inlineStr">
        <is>
          <t>CECILIA TSUYACO ARAKI SILVA LTDA</t>
        </is>
      </c>
      <c r="E1341" t="inlineStr">
        <is>
          <t>388997</t>
        </is>
      </c>
      <c r="F1341" s="555" t="n">
        <v>46104</v>
      </c>
      <c r="G1341" t="n">
        <v>19654</v>
      </c>
      <c r="H1341" t="inlineStr">
        <is>
          <t>ABOBRINHA ITALIANA GRAUDA KG</t>
        </is>
      </c>
      <c r="I1341" t="inlineStr">
        <is>
          <t>ALIMENTOS</t>
        </is>
      </c>
      <c r="J1341" t="n">
        <v>2</v>
      </c>
      <c r="K1341" t="inlineStr">
        <is>
          <t>KG</t>
        </is>
      </c>
      <c r="L1341" t="n">
        <v>17</v>
      </c>
      <c r="M1341" t="n">
        <v>8.5</v>
      </c>
      <c r="N1341" t="inlineStr">
        <is>
          <t>ALIMENTOS</t>
        </is>
      </c>
      <c r="O1341" t="inlineStr">
        <is>
          <t>03/2026</t>
        </is>
      </c>
    </row>
    <row r="1342">
      <c r="A1342" t="n">
        <v>220109</v>
      </c>
      <c r="B1342" t="n">
        <v>128</v>
      </c>
      <c r="C1342" t="inlineStr">
        <is>
          <t>Love Cabaret</t>
        </is>
      </c>
      <c r="D1342" t="inlineStr">
        <is>
          <t>CECILIA TSUYACO ARAKI SILVA LTDA</t>
        </is>
      </c>
      <c r="E1342" t="inlineStr">
        <is>
          <t>388997</t>
        </is>
      </c>
      <c r="F1342" s="555" t="n">
        <v>46104</v>
      </c>
      <c r="G1342" t="n">
        <v>19485</v>
      </c>
      <c r="H1342" t="inlineStr">
        <is>
          <t>ENDRO DILL KG</t>
        </is>
      </c>
      <c r="I1342" t="inlineStr">
        <is>
          <t>ALIMENTOS</t>
        </is>
      </c>
      <c r="J1342" t="n">
        <v>0.2</v>
      </c>
      <c r="K1342" t="inlineStr">
        <is>
          <t>KG</t>
        </is>
      </c>
      <c r="L1342" t="n">
        <v>27</v>
      </c>
      <c r="M1342" t="n">
        <v>135</v>
      </c>
      <c r="N1342" t="inlineStr">
        <is>
          <t>ALIMENTOS</t>
        </is>
      </c>
      <c r="O1342" t="inlineStr">
        <is>
          <t>03/2026</t>
        </is>
      </c>
    </row>
    <row r="1343">
      <c r="A1343" t="n">
        <v>220109</v>
      </c>
      <c r="B1343" t="n">
        <v>128</v>
      </c>
      <c r="C1343" t="inlineStr">
        <is>
          <t>Love Cabaret</t>
        </is>
      </c>
      <c r="D1343" t="inlineStr">
        <is>
          <t>CECILIA TSUYACO ARAKI SILVA LTDA</t>
        </is>
      </c>
      <c r="E1343" t="inlineStr">
        <is>
          <t>388997</t>
        </is>
      </c>
      <c r="F1343" s="555" t="n">
        <v>46104</v>
      </c>
      <c r="G1343" t="n">
        <v>19503</v>
      </c>
      <c r="H1343" t="inlineStr">
        <is>
          <t>ALFACE CRESPA KG</t>
        </is>
      </c>
      <c r="I1343" t="inlineStr">
        <is>
          <t>ALIMENTOS</t>
        </is>
      </c>
      <c r="J1343" t="n">
        <v>1</v>
      </c>
      <c r="K1343" t="inlineStr">
        <is>
          <t>KG</t>
        </is>
      </c>
      <c r="L1343" t="n">
        <v>13</v>
      </c>
      <c r="M1343" t="n">
        <v>13</v>
      </c>
      <c r="N1343" t="inlineStr">
        <is>
          <t>ALIMENTOS</t>
        </is>
      </c>
      <c r="O1343" t="inlineStr">
        <is>
          <t>03/2026</t>
        </is>
      </c>
    </row>
    <row r="1344">
      <c r="A1344" t="n">
        <v>220109</v>
      </c>
      <c r="B1344" t="n">
        <v>128</v>
      </c>
      <c r="C1344" t="inlineStr">
        <is>
          <t>Love Cabaret</t>
        </is>
      </c>
      <c r="D1344" t="inlineStr">
        <is>
          <t>CECILIA TSUYACO ARAKI SILVA LTDA</t>
        </is>
      </c>
      <c r="E1344" t="inlineStr">
        <is>
          <t>388997</t>
        </is>
      </c>
      <c r="F1344" s="555" t="n">
        <v>46104</v>
      </c>
      <c r="G1344" t="n">
        <v>19476</v>
      </c>
      <c r="H1344" t="inlineStr">
        <is>
          <t>MANJERICAO KG</t>
        </is>
      </c>
      <c r="I1344" t="inlineStr">
        <is>
          <t>ALIMENTOS</t>
        </is>
      </c>
      <c r="J1344" t="n">
        <v>0.2</v>
      </c>
      <c r="K1344" t="inlineStr">
        <is>
          <t>KG</t>
        </is>
      </c>
      <c r="L1344" t="n">
        <v>13</v>
      </c>
      <c r="M1344" t="n">
        <v>65</v>
      </c>
      <c r="N1344" t="inlineStr">
        <is>
          <t>ALIMENTOS</t>
        </is>
      </c>
      <c r="O1344" t="inlineStr">
        <is>
          <t>03/2026</t>
        </is>
      </c>
    </row>
    <row r="1345">
      <c r="A1345" t="n">
        <v>220109</v>
      </c>
      <c r="B1345" t="n">
        <v>128</v>
      </c>
      <c r="C1345" t="inlineStr">
        <is>
          <t>Love Cabaret</t>
        </is>
      </c>
      <c r="D1345" t="inlineStr">
        <is>
          <t>CECILIA TSUYACO ARAKI SILVA LTDA</t>
        </is>
      </c>
      <c r="E1345" t="inlineStr">
        <is>
          <t>388997</t>
        </is>
      </c>
      <c r="F1345" s="555" t="n">
        <v>46104</v>
      </c>
      <c r="G1345" t="n">
        <v>19740</v>
      </c>
      <c r="H1345" t="inlineStr">
        <is>
          <t>MARACUJA AZEDO KG</t>
        </is>
      </c>
      <c r="I1345" t="inlineStr">
        <is>
          <t>ALIMENTOS</t>
        </is>
      </c>
      <c r="J1345" t="n">
        <v>10</v>
      </c>
      <c r="K1345" t="inlineStr">
        <is>
          <t>KG</t>
        </is>
      </c>
      <c r="L1345" t="n">
        <v>75</v>
      </c>
      <c r="M1345" t="n">
        <v>7.5</v>
      </c>
      <c r="N1345" t="inlineStr">
        <is>
          <t>ALIMENTOS</t>
        </is>
      </c>
      <c r="O1345" t="inlineStr">
        <is>
          <t>03/2026</t>
        </is>
      </c>
    </row>
    <row r="1346">
      <c r="A1346" t="n">
        <v>220109</v>
      </c>
      <c r="B1346" t="n">
        <v>128</v>
      </c>
      <c r="C1346" t="inlineStr">
        <is>
          <t>Love Cabaret</t>
        </is>
      </c>
      <c r="D1346" t="inlineStr">
        <is>
          <t>CECILIA TSUYACO ARAKI SILVA LTDA</t>
        </is>
      </c>
      <c r="E1346" t="inlineStr">
        <is>
          <t>388997</t>
        </is>
      </c>
      <c r="F1346" s="555" t="n">
        <v>46104</v>
      </c>
      <c r="G1346" t="n">
        <v>19617</v>
      </c>
      <c r="H1346" t="inlineStr">
        <is>
          <t>COENTRO KG</t>
        </is>
      </c>
      <c r="I1346" t="inlineStr">
        <is>
          <t>ALIMENTOS</t>
        </is>
      </c>
      <c r="J1346" t="n">
        <v>0.3</v>
      </c>
      <c r="K1346" t="inlineStr">
        <is>
          <t>KG</t>
        </is>
      </c>
      <c r="L1346" t="n">
        <v>6</v>
      </c>
      <c r="M1346" t="n">
        <v>20</v>
      </c>
      <c r="N1346" t="inlineStr">
        <is>
          <t>ALIMENTOS</t>
        </is>
      </c>
      <c r="O1346" t="inlineStr">
        <is>
          <t>03/2026</t>
        </is>
      </c>
    </row>
    <row r="1347">
      <c r="A1347" t="n">
        <v>220109</v>
      </c>
      <c r="B1347" t="n">
        <v>128</v>
      </c>
      <c r="C1347" t="inlineStr">
        <is>
          <t>Love Cabaret</t>
        </is>
      </c>
      <c r="D1347" t="inlineStr">
        <is>
          <t>CECILIA TSUYACO ARAKI SILVA LTDA</t>
        </is>
      </c>
      <c r="E1347" t="inlineStr">
        <is>
          <t>388997</t>
        </is>
      </c>
      <c r="F1347" s="555" t="n">
        <v>46104</v>
      </c>
      <c r="G1347" t="n">
        <v>23108</v>
      </c>
      <c r="H1347" t="inlineStr">
        <is>
          <t>TOMILHO KG</t>
        </is>
      </c>
      <c r="I1347" t="inlineStr">
        <is>
          <t>ALIMENTOS</t>
        </is>
      </c>
      <c r="J1347" t="n">
        <v>0.1</v>
      </c>
      <c r="K1347" t="inlineStr">
        <is>
          <t>KG</t>
        </is>
      </c>
      <c r="L1347" t="n">
        <v>6</v>
      </c>
      <c r="M1347" t="n">
        <v>60</v>
      </c>
      <c r="N1347" t="inlineStr">
        <is>
          <t>ALIMENTOS</t>
        </is>
      </c>
      <c r="O1347" t="inlineStr">
        <is>
          <t>03/2026</t>
        </is>
      </c>
    </row>
    <row r="1348">
      <c r="A1348" t="n">
        <v>220109</v>
      </c>
      <c r="B1348" t="n">
        <v>128</v>
      </c>
      <c r="C1348" t="inlineStr">
        <is>
          <t>Love Cabaret</t>
        </is>
      </c>
      <c r="D1348" t="inlineStr">
        <is>
          <t>CECILIA TSUYACO ARAKI SILVA LTDA</t>
        </is>
      </c>
      <c r="E1348" t="inlineStr">
        <is>
          <t>388997</t>
        </is>
      </c>
      <c r="F1348" s="555" t="n">
        <v>46104</v>
      </c>
      <c r="G1348" t="n">
        <v>23113</v>
      </c>
      <c r="H1348" t="inlineStr">
        <is>
          <t>SALSA KG</t>
        </is>
      </c>
      <c r="I1348" t="inlineStr">
        <is>
          <t>ALIMENTOS</t>
        </is>
      </c>
      <c r="J1348" t="n">
        <v>0.6</v>
      </c>
      <c r="K1348" t="inlineStr">
        <is>
          <t>KG</t>
        </is>
      </c>
      <c r="L1348" t="n">
        <v>7.5</v>
      </c>
      <c r="M1348" t="n">
        <v>12.5</v>
      </c>
      <c r="N1348" t="inlineStr">
        <is>
          <t>ALIMENTOS</t>
        </is>
      </c>
      <c r="O1348" t="inlineStr">
        <is>
          <t>03/2026</t>
        </is>
      </c>
    </row>
    <row r="1349">
      <c r="A1349" t="n">
        <v>220109</v>
      </c>
      <c r="B1349" t="n">
        <v>128</v>
      </c>
      <c r="C1349" t="inlineStr">
        <is>
          <t>Love Cabaret</t>
        </is>
      </c>
      <c r="D1349" t="inlineStr">
        <is>
          <t>CECILIA TSUYACO ARAKI SILVA LTDA</t>
        </is>
      </c>
      <c r="E1349" t="inlineStr">
        <is>
          <t>388997</t>
        </is>
      </c>
      <c r="F1349" s="555" t="n">
        <v>46104</v>
      </c>
      <c r="G1349" t="n">
        <v>25555</v>
      </c>
      <c r="H1349" t="inlineStr">
        <is>
          <t>BATATA LAVADA KG</t>
        </is>
      </c>
      <c r="I1349" t="inlineStr">
        <is>
          <t>ALIMENTOS</t>
        </is>
      </c>
      <c r="J1349" t="n">
        <v>20</v>
      </c>
      <c r="K1349" t="inlineStr">
        <is>
          <t>KG</t>
        </is>
      </c>
      <c r="L1349" t="n">
        <v>78</v>
      </c>
      <c r="M1349" t="n">
        <v>3.9</v>
      </c>
      <c r="N1349" t="inlineStr">
        <is>
          <t>ALIMENTOS</t>
        </is>
      </c>
      <c r="O1349" t="inlineStr">
        <is>
          <t>03/2026</t>
        </is>
      </c>
    </row>
    <row r="1350">
      <c r="A1350" t="n">
        <v>220109</v>
      </c>
      <c r="B1350" t="n">
        <v>128</v>
      </c>
      <c r="C1350" t="inlineStr">
        <is>
          <t>Love Cabaret</t>
        </is>
      </c>
      <c r="D1350" t="inlineStr">
        <is>
          <t>CECILIA TSUYACO ARAKI SILVA LTDA</t>
        </is>
      </c>
      <c r="E1350" t="inlineStr">
        <is>
          <t>388997</t>
        </is>
      </c>
      <c r="F1350" s="555" t="n">
        <v>46104</v>
      </c>
      <c r="G1350" t="n">
        <v>24037</v>
      </c>
      <c r="H1350" t="inlineStr">
        <is>
          <t>ALHO TRITURADO FRITO</t>
        </is>
      </c>
      <c r="I1350" t="inlineStr">
        <is>
          <t>ALIMENTOS</t>
        </is>
      </c>
      <c r="J1350" t="n">
        <v>2</v>
      </c>
      <c r="K1350" t="inlineStr">
        <is>
          <t>KG</t>
        </is>
      </c>
      <c r="L1350" t="n">
        <v>37</v>
      </c>
      <c r="M1350" t="n">
        <v>18.5</v>
      </c>
      <c r="N1350" t="inlineStr">
        <is>
          <t>ALIMENTOS</t>
        </is>
      </c>
      <c r="O1350" t="inlineStr">
        <is>
          <t>03/2026</t>
        </is>
      </c>
    </row>
    <row r="1351">
      <c r="A1351" t="n">
        <v>220104</v>
      </c>
      <c r="B1351" t="n">
        <v>128</v>
      </c>
      <c r="C1351" t="inlineStr">
        <is>
          <t>Love Cabaret</t>
        </is>
      </c>
      <c r="D1351" t="inlineStr">
        <is>
          <t>EMPORIO M&amp;L COMERCIO DE ALIM E BEBIDAS LTDA</t>
        </is>
      </c>
      <c r="E1351" t="inlineStr">
        <is>
          <t>502011</t>
        </is>
      </c>
      <c r="F1351" s="555" t="n">
        <v>46098</v>
      </c>
      <c r="G1351" t="n">
        <v>20358</v>
      </c>
      <c r="H1351" t="inlineStr">
        <is>
          <t>FARINHA PANKO ROMARIZ C/1KG</t>
        </is>
      </c>
      <c r="I1351" t="inlineStr">
        <is>
          <t>ALIMENTOS</t>
        </is>
      </c>
      <c r="J1351" t="n">
        <v>2</v>
      </c>
      <c r="K1351" t="inlineStr">
        <is>
          <t>PC</t>
        </is>
      </c>
      <c r="L1351" t="n">
        <v>28.5</v>
      </c>
      <c r="M1351" t="n">
        <v>14.25</v>
      </c>
      <c r="N1351" t="inlineStr">
        <is>
          <t>ALIMENTOS</t>
        </is>
      </c>
      <c r="O1351" t="inlineStr">
        <is>
          <t>03/2026</t>
        </is>
      </c>
    </row>
    <row r="1352">
      <c r="A1352" t="n">
        <v>220104</v>
      </c>
      <c r="B1352" t="n">
        <v>128</v>
      </c>
      <c r="C1352" t="inlineStr">
        <is>
          <t>Love Cabaret</t>
        </is>
      </c>
      <c r="D1352" t="inlineStr">
        <is>
          <t>EMPORIO M&amp;L COMERCIO DE ALIM E BEBIDAS LTDA</t>
        </is>
      </c>
      <c r="E1352" t="inlineStr">
        <is>
          <t>502011</t>
        </is>
      </c>
      <c r="F1352" s="555" t="n">
        <v>46098</v>
      </c>
      <c r="G1352" t="n">
        <v>20680</v>
      </c>
      <c r="H1352" t="inlineStr">
        <is>
          <t>CREME DE LEITE NESTLE C/200G UN</t>
        </is>
      </c>
      <c r="I1352" t="inlineStr">
        <is>
          <t>ALIMENTOS</t>
        </is>
      </c>
      <c r="J1352" t="n">
        <v>10</v>
      </c>
      <c r="K1352" t="inlineStr">
        <is>
          <t>UN</t>
        </is>
      </c>
      <c r="L1352" t="n">
        <v>53</v>
      </c>
      <c r="M1352" t="n">
        <v>5.3</v>
      </c>
      <c r="N1352" t="inlineStr">
        <is>
          <t>ALIMENTOS</t>
        </is>
      </c>
      <c r="O1352" t="inlineStr">
        <is>
          <t>03/2026</t>
        </is>
      </c>
    </row>
    <row r="1353">
      <c r="A1353" t="n">
        <v>220104</v>
      </c>
      <c r="B1353" t="n">
        <v>128</v>
      </c>
      <c r="C1353" t="inlineStr">
        <is>
          <t>Love Cabaret</t>
        </is>
      </c>
      <c r="D1353" t="inlineStr">
        <is>
          <t>EMPORIO M&amp;L COMERCIO DE ALIM E BEBIDAS LTDA</t>
        </is>
      </c>
      <c r="E1353" t="inlineStr">
        <is>
          <t>502011</t>
        </is>
      </c>
      <c r="F1353" s="555" t="n">
        <v>46098</v>
      </c>
      <c r="G1353" t="n">
        <v>24449</v>
      </c>
      <c r="H1353" t="inlineStr">
        <is>
          <t>QUEIJO PARMESAO KG</t>
        </is>
      </c>
      <c r="I1353" t="inlineStr">
        <is>
          <t>ALIMENTOS</t>
        </is>
      </c>
      <c r="J1353" t="n">
        <v>5.46</v>
      </c>
      <c r="K1353" t="inlineStr">
        <is>
          <t>KG</t>
        </is>
      </c>
      <c r="L1353" t="n">
        <v>408.9</v>
      </c>
      <c r="M1353" t="n">
        <v>74.89011000000001</v>
      </c>
      <c r="N1353" t="inlineStr">
        <is>
          <t>ALIMENTOS</t>
        </is>
      </c>
      <c r="O1353" t="inlineStr">
        <is>
          <t>03/2026</t>
        </is>
      </c>
    </row>
    <row r="1354">
      <c r="A1354" t="n">
        <v>220104</v>
      </c>
      <c r="B1354" t="n">
        <v>128</v>
      </c>
      <c r="C1354" t="inlineStr">
        <is>
          <t>Love Cabaret</t>
        </is>
      </c>
      <c r="D1354" t="inlineStr">
        <is>
          <t>EMPORIO M&amp;L COMERCIO DE ALIM E BEBIDAS LTDA</t>
        </is>
      </c>
      <c r="E1354" t="inlineStr">
        <is>
          <t>502011</t>
        </is>
      </c>
      <c r="F1354" s="555" t="n">
        <v>46098</v>
      </c>
      <c r="G1354" t="n">
        <v>20014</v>
      </c>
      <c r="H1354" t="inlineStr">
        <is>
          <t>LEMON PEPPER 500GR</t>
        </is>
      </c>
      <c r="I1354" t="inlineStr">
        <is>
          <t>ALIMENTOS</t>
        </is>
      </c>
      <c r="J1354" t="n">
        <v>1</v>
      </c>
      <c r="K1354" t="inlineStr">
        <is>
          <t>UN</t>
        </is>
      </c>
      <c r="L1354" t="n">
        <v>11</v>
      </c>
      <c r="M1354" t="n">
        <v>11</v>
      </c>
      <c r="N1354" t="inlineStr">
        <is>
          <t>ALIMENTOS</t>
        </is>
      </c>
      <c r="O1354" t="inlineStr">
        <is>
          <t>03/2026</t>
        </is>
      </c>
    </row>
    <row r="1355">
      <c r="A1355" t="n">
        <v>220104</v>
      </c>
      <c r="B1355" t="n">
        <v>128</v>
      </c>
      <c r="C1355" t="inlineStr">
        <is>
          <t>Love Cabaret</t>
        </is>
      </c>
      <c r="D1355" t="inlineStr">
        <is>
          <t>EMPORIO M&amp;L COMERCIO DE ALIM E BEBIDAS LTDA</t>
        </is>
      </c>
      <c r="E1355" t="inlineStr">
        <is>
          <t>502011</t>
        </is>
      </c>
      <c r="F1355" s="555" t="n">
        <v>46098</v>
      </c>
      <c r="G1355" t="n">
        <v>20044</v>
      </c>
      <c r="H1355" t="inlineStr">
        <is>
          <t>CHIMICHURRI KG</t>
        </is>
      </c>
      <c r="I1355" t="inlineStr">
        <is>
          <t>ALIMENTOS</t>
        </is>
      </c>
      <c r="J1355" t="n">
        <v>1</v>
      </c>
      <c r="K1355" t="inlineStr">
        <is>
          <t>KG</t>
        </is>
      </c>
      <c r="L1355" t="n">
        <v>19.9</v>
      </c>
      <c r="M1355" t="n">
        <v>19.9</v>
      </c>
      <c r="N1355" t="inlineStr">
        <is>
          <t>ALIMENTOS</t>
        </is>
      </c>
      <c r="O1355" t="inlineStr">
        <is>
          <t>03/2026</t>
        </is>
      </c>
    </row>
    <row r="1356">
      <c r="A1356" t="n">
        <v>220104</v>
      </c>
      <c r="B1356" t="n">
        <v>128</v>
      </c>
      <c r="C1356" t="inlineStr">
        <is>
          <t>Love Cabaret</t>
        </is>
      </c>
      <c r="D1356" t="inlineStr">
        <is>
          <t>EMPORIO M&amp;L COMERCIO DE ALIM E BEBIDAS LTDA</t>
        </is>
      </c>
      <c r="E1356" t="inlineStr">
        <is>
          <t>502011</t>
        </is>
      </c>
      <c r="F1356" s="555" t="n">
        <v>46098</v>
      </c>
      <c r="G1356" t="n">
        <v>23511</v>
      </c>
      <c r="H1356" t="inlineStr">
        <is>
          <t>MOSTARDA AMARELA KG</t>
        </is>
      </c>
      <c r="I1356" t="inlineStr">
        <is>
          <t>ALIMENTOS</t>
        </is>
      </c>
      <c r="J1356" t="n">
        <v>2</v>
      </c>
      <c r="K1356" t="inlineStr">
        <is>
          <t>FR</t>
        </is>
      </c>
      <c r="L1356" t="n">
        <v>38.6</v>
      </c>
      <c r="M1356" t="n">
        <v>19.3</v>
      </c>
      <c r="N1356" t="inlineStr">
        <is>
          <t>ALIMENTOS</t>
        </is>
      </c>
      <c r="O1356" t="inlineStr">
        <is>
          <t>03/2026</t>
        </is>
      </c>
    </row>
    <row r="1357">
      <c r="A1357" t="n">
        <v>220104</v>
      </c>
      <c r="B1357" t="n">
        <v>128</v>
      </c>
      <c r="C1357" t="inlineStr">
        <is>
          <t>Love Cabaret</t>
        </is>
      </c>
      <c r="D1357" t="inlineStr">
        <is>
          <t>EMPORIO M&amp;L COMERCIO DE ALIM E BEBIDAS LTDA</t>
        </is>
      </c>
      <c r="E1357" t="inlineStr">
        <is>
          <t>502011</t>
        </is>
      </c>
      <c r="F1357" s="555" t="n">
        <v>46098</v>
      </c>
      <c r="G1357" t="n">
        <v>20689</v>
      </c>
      <c r="H1357" t="inlineStr">
        <is>
          <t>CREME DE LEITE FRESCO QUATA C/1,01LT</t>
        </is>
      </c>
      <c r="I1357" t="inlineStr">
        <is>
          <t>ALIMENTOS</t>
        </is>
      </c>
      <c r="J1357" t="n">
        <v>2</v>
      </c>
      <c r="K1357" t="inlineStr">
        <is>
          <t>N/A</t>
        </is>
      </c>
      <c r="L1357" t="n">
        <v>63.2</v>
      </c>
      <c r="M1357" t="n">
        <v>31.6</v>
      </c>
      <c r="N1357" t="inlineStr">
        <is>
          <t>ALIMENTOS</t>
        </is>
      </c>
      <c r="O1357" t="inlineStr">
        <is>
          <t>03/2026</t>
        </is>
      </c>
    </row>
    <row r="1358">
      <c r="A1358" t="n">
        <v>220046</v>
      </c>
      <c r="B1358" t="n">
        <v>128</v>
      </c>
      <c r="C1358" t="inlineStr">
        <is>
          <t>Love Cabaret</t>
        </is>
      </c>
      <c r="D1358" t="inlineStr">
        <is>
          <t>DO CHEF DISTRIBUIDORA DE ALIMENTOS LTDA</t>
        </is>
      </c>
      <c r="E1358" t="inlineStr">
        <is>
          <t>466</t>
        </is>
      </c>
      <c r="F1358" s="555" t="n">
        <v>46104</v>
      </c>
      <c r="G1358" t="n">
        <v>23096</v>
      </c>
      <c r="H1358" t="inlineStr">
        <is>
          <t>OVO BRANCO UN</t>
        </is>
      </c>
      <c r="I1358" t="inlineStr">
        <is>
          <t>ALIMENTOS</t>
        </is>
      </c>
      <c r="J1358" t="n">
        <v>60</v>
      </c>
      <c r="K1358" t="inlineStr">
        <is>
          <t>UN</t>
        </is>
      </c>
      <c r="L1358" t="n">
        <v>45</v>
      </c>
      <c r="M1358" t="n">
        <v>0.75</v>
      </c>
      <c r="N1358" t="inlineStr">
        <is>
          <t>ALIMENTOS</t>
        </is>
      </c>
      <c r="O1358" t="inlineStr">
        <is>
          <t>03/2026</t>
        </is>
      </c>
    </row>
    <row r="1359">
      <c r="A1359" t="n">
        <v>220046</v>
      </c>
      <c r="B1359" t="n">
        <v>128</v>
      </c>
      <c r="C1359" t="inlineStr">
        <is>
          <t>Love Cabaret</t>
        </is>
      </c>
      <c r="D1359" t="inlineStr">
        <is>
          <t>DO CHEF DISTRIBUIDORA DE ALIMENTOS LTDA</t>
        </is>
      </c>
      <c r="E1359" t="inlineStr">
        <is>
          <t>466</t>
        </is>
      </c>
      <c r="F1359" s="555" t="n">
        <v>46104</v>
      </c>
      <c r="G1359" t="n">
        <v>23377</v>
      </c>
      <c r="H1359" t="inlineStr">
        <is>
          <t>CAMBUCI CONGELADO KG</t>
        </is>
      </c>
      <c r="I1359" t="inlineStr">
        <is>
          <t>ALIMENTOS</t>
        </is>
      </c>
      <c r="J1359" t="n">
        <v>4</v>
      </c>
      <c r="K1359" t="inlineStr">
        <is>
          <t>KG</t>
        </is>
      </c>
      <c r="L1359" t="n">
        <v>140</v>
      </c>
      <c r="M1359" t="n">
        <v>35</v>
      </c>
      <c r="N1359" t="inlineStr">
        <is>
          <t>ALIMENTOS</t>
        </is>
      </c>
      <c r="O1359" t="inlineStr">
        <is>
          <t>03/2026</t>
        </is>
      </c>
    </row>
    <row r="1360">
      <c r="A1360" t="n">
        <v>220046</v>
      </c>
      <c r="B1360" t="n">
        <v>128</v>
      </c>
      <c r="C1360" t="inlineStr">
        <is>
          <t>Love Cabaret</t>
        </is>
      </c>
      <c r="D1360" t="inlineStr">
        <is>
          <t>DO CHEF DISTRIBUIDORA DE ALIMENTOS LTDA</t>
        </is>
      </c>
      <c r="E1360" t="inlineStr">
        <is>
          <t>466</t>
        </is>
      </c>
      <c r="F1360" s="555" t="n">
        <v>46104</v>
      </c>
      <c r="G1360" t="n">
        <v>25591</v>
      </c>
      <c r="H1360" t="inlineStr">
        <is>
          <t>UVA VITORIA SEM CAROCO KG</t>
        </is>
      </c>
      <c r="I1360" t="inlineStr">
        <is>
          <t>ALIMENTOS</t>
        </is>
      </c>
      <c r="J1360" t="n">
        <v>5</v>
      </c>
      <c r="K1360" t="inlineStr">
        <is>
          <t>KG</t>
        </is>
      </c>
      <c r="L1360" t="n">
        <v>106.25</v>
      </c>
      <c r="M1360" t="n">
        <v>21.25</v>
      </c>
      <c r="N1360" t="inlineStr">
        <is>
          <t>ALIMENTOS</t>
        </is>
      </c>
      <c r="O1360" t="inlineStr">
        <is>
          <t>03/2026</t>
        </is>
      </c>
    </row>
    <row r="1361">
      <c r="A1361" t="n">
        <v>220046</v>
      </c>
      <c r="B1361" t="n">
        <v>128</v>
      </c>
      <c r="C1361" t="inlineStr">
        <is>
          <t>Love Cabaret</t>
        </is>
      </c>
      <c r="D1361" t="inlineStr">
        <is>
          <t>DO CHEF DISTRIBUIDORA DE ALIMENTOS LTDA</t>
        </is>
      </c>
      <c r="E1361" t="inlineStr">
        <is>
          <t>466</t>
        </is>
      </c>
      <c r="F1361" s="555" t="n">
        <v>46104</v>
      </c>
      <c r="G1361" t="n">
        <v>23359</v>
      </c>
      <c r="H1361" t="inlineStr">
        <is>
          <t>LIMAO TAHITI KG</t>
        </is>
      </c>
      <c r="I1361" t="inlineStr">
        <is>
          <t>ALIMENTOS</t>
        </is>
      </c>
      <c r="J1361" t="n">
        <v>3</v>
      </c>
      <c r="K1361" t="inlineStr">
        <is>
          <t>KG</t>
        </is>
      </c>
      <c r="L1361" t="n">
        <v>9.390000000000001</v>
      </c>
      <c r="M1361" t="n">
        <v>3.13</v>
      </c>
      <c r="N1361" t="inlineStr">
        <is>
          <t>ALIMENTOS</t>
        </is>
      </c>
      <c r="O1361" t="inlineStr">
        <is>
          <t>03/2026</t>
        </is>
      </c>
    </row>
    <row r="1362">
      <c r="A1362" t="n">
        <v>220036</v>
      </c>
      <c r="B1362" t="n">
        <v>128</v>
      </c>
      <c r="C1362" t="inlineStr">
        <is>
          <t>Love Cabaret</t>
        </is>
      </c>
      <c r="D1362" t="inlineStr">
        <is>
          <t>DTK COMERCIO DE ALIMENTOS LTDA</t>
        </is>
      </c>
      <c r="E1362" t="inlineStr">
        <is>
          <t>69992</t>
        </is>
      </c>
      <c r="F1362" s="555" t="n">
        <v>46098</v>
      </c>
      <c r="G1362" t="n">
        <v>21093</v>
      </c>
      <c r="H1362" t="inlineStr">
        <is>
          <t>ACUCAR REFINADO UNIAO 1KG UN</t>
        </is>
      </c>
      <c r="I1362" t="inlineStr">
        <is>
          <t>ALIMENTOS</t>
        </is>
      </c>
      <c r="J1362" t="n">
        <v>20</v>
      </c>
      <c r="K1362" t="inlineStr">
        <is>
          <t>UN</t>
        </is>
      </c>
      <c r="L1362" t="n">
        <v>87.8</v>
      </c>
      <c r="M1362" t="n">
        <v>4.39</v>
      </c>
      <c r="N1362" t="inlineStr">
        <is>
          <t>ALIMENTOS</t>
        </is>
      </c>
      <c r="O1362" t="inlineStr">
        <is>
          <t>03/2026</t>
        </is>
      </c>
    </row>
    <row r="1363">
      <c r="A1363" t="n">
        <v>220036</v>
      </c>
      <c r="B1363" t="n">
        <v>128</v>
      </c>
      <c r="C1363" t="inlineStr">
        <is>
          <t>Love Cabaret</t>
        </is>
      </c>
      <c r="D1363" t="inlineStr">
        <is>
          <t>DTK COMERCIO DE ALIMENTOS LTDA</t>
        </is>
      </c>
      <c r="E1363" t="inlineStr">
        <is>
          <t>69992</t>
        </is>
      </c>
      <c r="F1363" s="555" t="n">
        <v>46098</v>
      </c>
      <c r="G1363" t="n">
        <v>19421</v>
      </c>
      <c r="H1363" t="inlineStr">
        <is>
          <t>LEITE INTEGRAL ITALAC C/12</t>
        </is>
      </c>
      <c r="I1363" t="inlineStr">
        <is>
          <t>ALIMENTOS</t>
        </is>
      </c>
      <c r="J1363" t="n">
        <v>1</v>
      </c>
      <c r="K1363" t="inlineStr">
        <is>
          <t>CX</t>
        </is>
      </c>
      <c r="L1363" t="n">
        <v>66.12</v>
      </c>
      <c r="M1363" t="n">
        <v>66.12</v>
      </c>
      <c r="N1363" t="inlineStr">
        <is>
          <t>ALIMENTOS</t>
        </is>
      </c>
      <c r="O1363" t="inlineStr">
        <is>
          <t>03/2026</t>
        </is>
      </c>
    </row>
    <row r="1364">
      <c r="A1364" t="n">
        <v>220036</v>
      </c>
      <c r="B1364" t="n">
        <v>128</v>
      </c>
      <c r="C1364" t="inlineStr">
        <is>
          <t>Love Cabaret</t>
        </is>
      </c>
      <c r="D1364" t="inlineStr">
        <is>
          <t>DTK COMERCIO DE ALIMENTOS LTDA</t>
        </is>
      </c>
      <c r="E1364" t="inlineStr">
        <is>
          <t>69992</t>
        </is>
      </c>
      <c r="F1364" s="555" t="n">
        <v>46098</v>
      </c>
      <c r="G1364" t="n">
        <v>20809</v>
      </c>
      <c r="H1364" t="inlineStr">
        <is>
          <t>CAFE PILAO ALMOFADA 500G</t>
        </is>
      </c>
      <c r="I1364" t="inlineStr">
        <is>
          <t>ALIMENTOS</t>
        </is>
      </c>
      <c r="J1364" t="n">
        <v>10</v>
      </c>
      <c r="K1364" t="inlineStr">
        <is>
          <t>UN</t>
        </is>
      </c>
      <c r="L1364" t="n">
        <v>299</v>
      </c>
      <c r="M1364" t="n">
        <v>29.9</v>
      </c>
      <c r="N1364" t="inlineStr">
        <is>
          <t>ALIMENTOS</t>
        </is>
      </c>
      <c r="O1364" t="inlineStr">
        <is>
          <t>03/2026</t>
        </is>
      </c>
    </row>
    <row r="1365">
      <c r="A1365" t="n">
        <v>220033</v>
      </c>
      <c r="B1365" t="n">
        <v>128</v>
      </c>
      <c r="C1365" t="inlineStr">
        <is>
          <t>Love Cabaret</t>
        </is>
      </c>
      <c r="D1365" t="inlineStr">
        <is>
          <t>CECILIA TSUYACO ARAKI SILVA LTDA</t>
        </is>
      </c>
      <c r="E1365" t="inlineStr">
        <is>
          <t>388541</t>
        </is>
      </c>
      <c r="F1365" s="555" t="n">
        <v>46097</v>
      </c>
      <c r="G1365" t="n">
        <v>24509</v>
      </c>
      <c r="H1365" t="inlineStr">
        <is>
          <t>CEBOLA BRANCA KG</t>
        </is>
      </c>
      <c r="I1365" t="inlineStr">
        <is>
          <t>ALIMENTOS</t>
        </is>
      </c>
      <c r="J1365" t="n">
        <v>5</v>
      </c>
      <c r="K1365" t="inlineStr">
        <is>
          <t>KG</t>
        </is>
      </c>
      <c r="L1365" t="n">
        <v>17</v>
      </c>
      <c r="M1365" t="n">
        <v>3.4</v>
      </c>
      <c r="N1365" t="inlineStr">
        <is>
          <t>ALIMENTOS</t>
        </is>
      </c>
      <c r="O1365" t="inlineStr">
        <is>
          <t>03/2026</t>
        </is>
      </c>
    </row>
    <row r="1366">
      <c r="A1366" t="n">
        <v>220033</v>
      </c>
      <c r="B1366" t="n">
        <v>128</v>
      </c>
      <c r="C1366" t="inlineStr">
        <is>
          <t>Love Cabaret</t>
        </is>
      </c>
      <c r="D1366" t="inlineStr">
        <is>
          <t>CECILIA TSUYACO ARAKI SILVA LTDA</t>
        </is>
      </c>
      <c r="E1366" t="inlineStr">
        <is>
          <t>388541</t>
        </is>
      </c>
      <c r="F1366" s="555" t="n">
        <v>46097</v>
      </c>
      <c r="G1366" t="n">
        <v>19503</v>
      </c>
      <c r="H1366" t="inlineStr">
        <is>
          <t>ALFACE CRESPA KG</t>
        </is>
      </c>
      <c r="I1366" t="inlineStr">
        <is>
          <t>ALIMENTOS</t>
        </is>
      </c>
      <c r="J1366" t="n">
        <v>1</v>
      </c>
      <c r="K1366" t="inlineStr">
        <is>
          <t>KG</t>
        </is>
      </c>
      <c r="L1366" t="n">
        <v>11</v>
      </c>
      <c r="M1366" t="n">
        <v>11</v>
      </c>
      <c r="N1366" t="inlineStr">
        <is>
          <t>ALIMENTOS</t>
        </is>
      </c>
      <c r="O1366" t="inlineStr">
        <is>
          <t>03/2026</t>
        </is>
      </c>
    </row>
    <row r="1367">
      <c r="A1367" t="n">
        <v>220033</v>
      </c>
      <c r="B1367" t="n">
        <v>128</v>
      </c>
      <c r="C1367" t="inlineStr">
        <is>
          <t>Love Cabaret</t>
        </is>
      </c>
      <c r="D1367" t="inlineStr">
        <is>
          <t>CECILIA TSUYACO ARAKI SILVA LTDA</t>
        </is>
      </c>
      <c r="E1367" t="inlineStr">
        <is>
          <t>388541</t>
        </is>
      </c>
      <c r="F1367" s="555" t="n">
        <v>46097</v>
      </c>
      <c r="G1367" t="n">
        <v>24083</v>
      </c>
      <c r="H1367" t="inlineStr">
        <is>
          <t>BATATA ASTERIX GRAUDA NOIVA KG</t>
        </is>
      </c>
      <c r="I1367" t="inlineStr">
        <is>
          <t>ALIMENTOS</t>
        </is>
      </c>
      <c r="J1367" t="n">
        <v>10</v>
      </c>
      <c r="K1367" t="inlineStr">
        <is>
          <t>N/A</t>
        </is>
      </c>
      <c r="L1367" t="n">
        <v>63</v>
      </c>
      <c r="M1367" t="n">
        <v>6.3</v>
      </c>
      <c r="N1367" t="inlineStr">
        <is>
          <t>ALIMENTOS</t>
        </is>
      </c>
      <c r="O1367" t="inlineStr">
        <is>
          <t>03/2026</t>
        </is>
      </c>
    </row>
    <row r="1368">
      <c r="A1368" t="n">
        <v>220016</v>
      </c>
      <c r="B1368" t="n">
        <v>128</v>
      </c>
      <c r="C1368" t="inlineStr">
        <is>
          <t>Love Cabaret</t>
        </is>
      </c>
      <c r="D1368" t="inlineStr">
        <is>
          <t>MARCOS SILVA DO NASCIMENTO</t>
        </is>
      </c>
      <c r="E1368" t="inlineStr">
        <is>
          <t>848</t>
        </is>
      </c>
      <c r="F1368" s="555" t="n">
        <v>46092</v>
      </c>
      <c r="G1368" t="n">
        <v>18696</v>
      </c>
      <c r="H1368" t="inlineStr">
        <is>
          <t>BISTECA SUINA KG</t>
        </is>
      </c>
      <c r="I1368" t="inlineStr">
        <is>
          <t>ALIMENTOS</t>
        </is>
      </c>
      <c r="J1368" t="n">
        <v>4.4</v>
      </c>
      <c r="K1368" t="inlineStr">
        <is>
          <t>KG</t>
        </is>
      </c>
      <c r="L1368" t="n">
        <v>87.95999999999999</v>
      </c>
      <c r="M1368" t="n">
        <v>19.990909</v>
      </c>
      <c r="N1368" t="inlineStr">
        <is>
          <t>ALIMENTOS</t>
        </is>
      </c>
      <c r="O1368" t="inlineStr">
        <is>
          <t>03/2026</t>
        </is>
      </c>
    </row>
    <row r="1369">
      <c r="A1369" t="n">
        <v>220014</v>
      </c>
      <c r="B1369" t="n">
        <v>128</v>
      </c>
      <c r="C1369" t="inlineStr">
        <is>
          <t>Love Cabaret</t>
        </is>
      </c>
      <c r="D1369" t="inlineStr">
        <is>
          <t>WPP COMERCIO DE CARNES LTDA</t>
        </is>
      </c>
      <c r="E1369" t="inlineStr">
        <is>
          <t>77850</t>
        </is>
      </c>
      <c r="F1369" s="555" t="n">
        <v>46091</v>
      </c>
      <c r="G1369" t="n">
        <v>19034</v>
      </c>
      <c r="H1369" t="inlineStr">
        <is>
          <t>COXA E SOBRECOXA COM OSSO E COM PELE KG</t>
        </is>
      </c>
      <c r="I1369" t="inlineStr">
        <is>
          <t>ALIMENTOS</t>
        </is>
      </c>
      <c r="J1369" t="n">
        <v>13.2</v>
      </c>
      <c r="K1369" t="inlineStr">
        <is>
          <t>KG</t>
        </is>
      </c>
      <c r="L1369" t="n">
        <v>118.67</v>
      </c>
      <c r="M1369" t="n">
        <v>8.990152</v>
      </c>
      <c r="N1369" t="inlineStr">
        <is>
          <t>ALIMENTOS</t>
        </is>
      </c>
      <c r="O1369" t="inlineStr">
        <is>
          <t>03/2026</t>
        </is>
      </c>
    </row>
    <row r="1370">
      <c r="A1370" t="n">
        <v>220014</v>
      </c>
      <c r="B1370" t="n">
        <v>128</v>
      </c>
      <c r="C1370" t="inlineStr">
        <is>
          <t>Love Cabaret</t>
        </is>
      </c>
      <c r="D1370" t="inlineStr">
        <is>
          <t>WPP COMERCIO DE CARNES LTDA</t>
        </is>
      </c>
      <c r="E1370" t="inlineStr">
        <is>
          <t>77850</t>
        </is>
      </c>
      <c r="F1370" s="555" t="n">
        <v>46091</v>
      </c>
      <c r="G1370" t="n">
        <v>24537</v>
      </c>
      <c r="H1370" t="inlineStr">
        <is>
          <t xml:space="preserve">ALCATRA BOVINA MOIDA KG </t>
        </is>
      </c>
      <c r="I1370" t="inlineStr">
        <is>
          <t>ALIMENTOS</t>
        </is>
      </c>
      <c r="J1370" t="n">
        <v>3.2</v>
      </c>
      <c r="K1370" t="inlineStr">
        <is>
          <t>KG</t>
        </is>
      </c>
      <c r="L1370" t="n">
        <v>143.68</v>
      </c>
      <c r="M1370" t="n">
        <v>44.9</v>
      </c>
      <c r="N1370" t="inlineStr">
        <is>
          <t>ALIMENTOS</t>
        </is>
      </c>
      <c r="O1370" t="inlineStr">
        <is>
          <t>03/2026</t>
        </is>
      </c>
    </row>
    <row r="1371">
      <c r="A1371" t="n">
        <v>220014</v>
      </c>
      <c r="B1371" t="n">
        <v>128</v>
      </c>
      <c r="C1371" t="inlineStr">
        <is>
          <t>Love Cabaret</t>
        </is>
      </c>
      <c r="D1371" t="inlineStr">
        <is>
          <t>WPP COMERCIO DE CARNES LTDA</t>
        </is>
      </c>
      <c r="E1371" t="inlineStr">
        <is>
          <t>77850</t>
        </is>
      </c>
      <c r="F1371" s="555" t="n">
        <v>46091</v>
      </c>
      <c r="G1371" t="n">
        <v>18826</v>
      </c>
      <c r="H1371" t="inlineStr">
        <is>
          <t>PEITO BOVINO MOIDO KG</t>
        </is>
      </c>
      <c r="I1371" t="inlineStr">
        <is>
          <t>ALIMENTOS</t>
        </is>
      </c>
      <c r="J1371" t="n">
        <v>10.6</v>
      </c>
      <c r="K1371" t="inlineStr">
        <is>
          <t>KG</t>
        </is>
      </c>
      <c r="L1371" t="n">
        <v>330.72</v>
      </c>
      <c r="M1371" t="n">
        <v>31.2</v>
      </c>
      <c r="N1371" t="inlineStr">
        <is>
          <t>ALIMENTOS</t>
        </is>
      </c>
      <c r="O1371" t="inlineStr">
        <is>
          <t>03/2026</t>
        </is>
      </c>
    </row>
    <row r="1372">
      <c r="A1372" t="n">
        <v>220014</v>
      </c>
      <c r="B1372" t="n">
        <v>128</v>
      </c>
      <c r="C1372" t="inlineStr">
        <is>
          <t>Love Cabaret</t>
        </is>
      </c>
      <c r="D1372" t="inlineStr">
        <is>
          <t>WPP COMERCIO DE CARNES LTDA</t>
        </is>
      </c>
      <c r="E1372" t="inlineStr">
        <is>
          <t>77850</t>
        </is>
      </c>
      <c r="F1372" s="555" t="n">
        <v>46091</v>
      </c>
      <c r="G1372" t="n">
        <v>18992</v>
      </c>
      <c r="H1372" t="inlineStr">
        <is>
          <t>PEITO DE FRANGO SEM OSSO E COM PELE KG</t>
        </is>
      </c>
      <c r="I1372" t="inlineStr">
        <is>
          <t>ALIMENTOS</t>
        </is>
      </c>
      <c r="J1372" t="n">
        <v>12</v>
      </c>
      <c r="K1372" t="inlineStr">
        <is>
          <t>KG</t>
        </is>
      </c>
      <c r="L1372" t="n">
        <v>179.88</v>
      </c>
      <c r="M1372" t="n">
        <v>14.99</v>
      </c>
      <c r="N1372" t="inlineStr">
        <is>
          <t>ALIMENTOS</t>
        </is>
      </c>
      <c r="O1372" t="inlineStr">
        <is>
          <t>03/2026</t>
        </is>
      </c>
    </row>
    <row r="1373">
      <c r="A1373" t="n">
        <v>220010</v>
      </c>
      <c r="B1373" t="n">
        <v>128</v>
      </c>
      <c r="C1373" t="inlineStr">
        <is>
          <t>Love Cabaret</t>
        </is>
      </c>
      <c r="D1373" t="inlineStr">
        <is>
          <t>CECILIA TSUYACO ARAKI SILVA LTDA</t>
        </is>
      </c>
      <c r="E1373" t="inlineStr">
        <is>
          <t>388317</t>
        </is>
      </c>
      <c r="F1373" s="555" t="n">
        <v>46092</v>
      </c>
      <c r="G1373" t="n">
        <v>19575</v>
      </c>
      <c r="H1373" t="inlineStr">
        <is>
          <t>PIMENTA DE CHEIRO VERDE KG</t>
        </is>
      </c>
      <c r="I1373" t="inlineStr">
        <is>
          <t>ALIMENTOS</t>
        </is>
      </c>
      <c r="J1373" t="n">
        <v>0.2</v>
      </c>
      <c r="K1373" t="inlineStr">
        <is>
          <t>KG</t>
        </is>
      </c>
      <c r="L1373" t="n">
        <v>6</v>
      </c>
      <c r="M1373" t="n">
        <v>30</v>
      </c>
      <c r="N1373" t="inlineStr">
        <is>
          <t>ALIMENTOS</t>
        </is>
      </c>
      <c r="O1373" t="inlineStr">
        <is>
          <t>03/2026</t>
        </is>
      </c>
    </row>
    <row r="1374">
      <c r="A1374" t="n">
        <v>220010</v>
      </c>
      <c r="B1374" t="n">
        <v>128</v>
      </c>
      <c r="C1374" t="inlineStr">
        <is>
          <t>Love Cabaret</t>
        </is>
      </c>
      <c r="D1374" t="inlineStr">
        <is>
          <t>CECILIA TSUYACO ARAKI SILVA LTDA</t>
        </is>
      </c>
      <c r="E1374" t="inlineStr">
        <is>
          <t>388317</t>
        </is>
      </c>
      <c r="F1374" s="555" t="n">
        <v>46092</v>
      </c>
      <c r="G1374" t="n">
        <v>19505</v>
      </c>
      <c r="H1374" t="inlineStr">
        <is>
          <t>ALFACE AMERICANA KG</t>
        </is>
      </c>
      <c r="I1374" t="inlineStr">
        <is>
          <t>ALIMENTOS</t>
        </is>
      </c>
      <c r="J1374" t="n">
        <v>0.3</v>
      </c>
      <c r="K1374" t="inlineStr">
        <is>
          <t>KG</t>
        </is>
      </c>
      <c r="L1374" t="n">
        <v>3.84</v>
      </c>
      <c r="M1374" t="n">
        <v>12.8</v>
      </c>
      <c r="N1374" t="inlineStr">
        <is>
          <t>ALIMENTOS</t>
        </is>
      </c>
      <c r="O1374" t="inlineStr">
        <is>
          <t>03/2026</t>
        </is>
      </c>
    </row>
    <row r="1375">
      <c r="A1375" t="n">
        <v>220010</v>
      </c>
      <c r="B1375" t="n">
        <v>128</v>
      </c>
      <c r="C1375" t="inlineStr">
        <is>
          <t>Love Cabaret</t>
        </is>
      </c>
      <c r="D1375" t="inlineStr">
        <is>
          <t>CECILIA TSUYACO ARAKI SILVA LTDA</t>
        </is>
      </c>
      <c r="E1375" t="inlineStr">
        <is>
          <t>388317</t>
        </is>
      </c>
      <c r="F1375" s="555" t="n">
        <v>46092</v>
      </c>
      <c r="G1375" t="n">
        <v>19565</v>
      </c>
      <c r="H1375" t="inlineStr">
        <is>
          <t>PIMENTA MALAGUETA VERMELHA KG</t>
        </is>
      </c>
      <c r="I1375" t="inlineStr">
        <is>
          <t>ALIMENTOS</t>
        </is>
      </c>
      <c r="J1375" t="n">
        <v>0.2</v>
      </c>
      <c r="K1375" t="inlineStr">
        <is>
          <t>KG</t>
        </is>
      </c>
      <c r="L1375" t="n">
        <v>9.6</v>
      </c>
      <c r="M1375" t="n">
        <v>48</v>
      </c>
      <c r="N1375" t="inlineStr">
        <is>
          <t>ALIMENTOS</t>
        </is>
      </c>
      <c r="O1375" t="inlineStr">
        <is>
          <t>03/2026</t>
        </is>
      </c>
    </row>
    <row r="1376">
      <c r="A1376" t="n">
        <v>220010</v>
      </c>
      <c r="B1376" t="n">
        <v>128</v>
      </c>
      <c r="C1376" t="inlineStr">
        <is>
          <t>Love Cabaret</t>
        </is>
      </c>
      <c r="D1376" t="inlineStr">
        <is>
          <t>CECILIA TSUYACO ARAKI SILVA LTDA</t>
        </is>
      </c>
      <c r="E1376" t="inlineStr">
        <is>
          <t>388317</t>
        </is>
      </c>
      <c r="F1376" s="555" t="n">
        <v>46092</v>
      </c>
      <c r="G1376" t="n">
        <v>19572</v>
      </c>
      <c r="H1376" t="inlineStr">
        <is>
          <t>PIMENTA DEDO DE MOCA KG</t>
        </is>
      </c>
      <c r="I1376" t="inlineStr">
        <is>
          <t>ALIMENTOS</t>
        </is>
      </c>
      <c r="J1376" t="n">
        <v>0.2</v>
      </c>
      <c r="K1376" t="inlineStr">
        <is>
          <t>KG</t>
        </is>
      </c>
      <c r="L1376" t="n">
        <v>2.8</v>
      </c>
      <c r="M1376" t="n">
        <v>14</v>
      </c>
      <c r="N1376" t="inlineStr">
        <is>
          <t>ALIMENTOS</t>
        </is>
      </c>
      <c r="O1376" t="inlineStr">
        <is>
          <t>03/2026</t>
        </is>
      </c>
    </row>
    <row r="1377">
      <c r="A1377" t="n">
        <v>220010</v>
      </c>
      <c r="B1377" t="n">
        <v>128</v>
      </c>
      <c r="C1377" t="inlineStr">
        <is>
          <t>Love Cabaret</t>
        </is>
      </c>
      <c r="D1377" t="inlineStr">
        <is>
          <t>CECILIA TSUYACO ARAKI SILVA LTDA</t>
        </is>
      </c>
      <c r="E1377" t="inlineStr">
        <is>
          <t>388317</t>
        </is>
      </c>
      <c r="F1377" s="555" t="n">
        <v>46092</v>
      </c>
      <c r="G1377" t="n">
        <v>23113</v>
      </c>
      <c r="H1377" t="inlineStr">
        <is>
          <t>SALSA KG</t>
        </is>
      </c>
      <c r="I1377" t="inlineStr">
        <is>
          <t>ALIMENTOS</t>
        </is>
      </c>
      <c r="J1377" t="n">
        <v>0.3</v>
      </c>
      <c r="K1377" t="inlineStr">
        <is>
          <t>KG</t>
        </is>
      </c>
      <c r="L1377" t="n">
        <v>3</v>
      </c>
      <c r="M1377" t="n">
        <v>10</v>
      </c>
      <c r="N1377" t="inlineStr">
        <is>
          <t>ALIMENTOS</t>
        </is>
      </c>
      <c r="O1377" t="inlineStr">
        <is>
          <t>03/2026</t>
        </is>
      </c>
    </row>
    <row r="1378">
      <c r="A1378" t="n">
        <v>219996</v>
      </c>
      <c r="B1378" t="n">
        <v>128</v>
      </c>
      <c r="C1378" t="inlineStr">
        <is>
          <t>Love Cabaret</t>
        </is>
      </c>
      <c r="D1378" t="inlineStr">
        <is>
          <t>MARIO PEDRO FELICIANO - HORTIFRUTI</t>
        </is>
      </c>
      <c r="E1378" t="inlineStr">
        <is>
          <t>470234</t>
        </is>
      </c>
      <c r="F1378" s="555" t="n">
        <v>46092</v>
      </c>
      <c r="G1378" t="n">
        <v>25555</v>
      </c>
      <c r="H1378" t="inlineStr">
        <is>
          <t>BATATA LAVADA KG</t>
        </is>
      </c>
      <c r="I1378" t="inlineStr">
        <is>
          <t>ALIMENTOS</t>
        </is>
      </c>
      <c r="J1378" t="n">
        <v>10</v>
      </c>
      <c r="K1378" t="inlineStr">
        <is>
          <t>KG</t>
        </is>
      </c>
      <c r="L1378" t="n">
        <v>47.9</v>
      </c>
      <c r="M1378" t="n">
        <v>4.79</v>
      </c>
      <c r="N1378" t="inlineStr">
        <is>
          <t>ALIMENTOS</t>
        </is>
      </c>
      <c r="O1378" t="inlineStr">
        <is>
          <t>03/2026</t>
        </is>
      </c>
    </row>
    <row r="1379">
      <c r="A1379" t="n">
        <v>219995</v>
      </c>
      <c r="B1379" t="n">
        <v>128</v>
      </c>
      <c r="C1379" t="inlineStr">
        <is>
          <t>Love Cabaret</t>
        </is>
      </c>
      <c r="D1379" t="inlineStr">
        <is>
          <t>DO CHEF DISTRIBUIDORA DE ALIMENTOS LTDA</t>
        </is>
      </c>
      <c r="E1379" t="inlineStr">
        <is>
          <t>194</t>
        </is>
      </c>
      <c r="F1379" s="555" t="n">
        <v>46092</v>
      </c>
      <c r="G1379" t="n">
        <v>19574</v>
      </c>
      <c r="H1379" t="inlineStr">
        <is>
          <t>PIMENTA CHOCOLATE KG</t>
        </is>
      </c>
      <c r="I1379" t="inlineStr">
        <is>
          <t>ALIMENTOS</t>
        </is>
      </c>
      <c r="J1379" t="n">
        <v>0.7</v>
      </c>
      <c r="K1379" t="inlineStr">
        <is>
          <t>KG</t>
        </is>
      </c>
      <c r="L1379" t="n">
        <v>63</v>
      </c>
      <c r="M1379" t="n">
        <v>90</v>
      </c>
      <c r="N1379" t="inlineStr">
        <is>
          <t>ALIMENTOS</t>
        </is>
      </c>
      <c r="O1379" t="inlineStr">
        <is>
          <t>03/2026</t>
        </is>
      </c>
    </row>
    <row r="1380">
      <c r="A1380" t="n">
        <v>219995</v>
      </c>
      <c r="B1380" t="n">
        <v>128</v>
      </c>
      <c r="C1380" t="inlineStr">
        <is>
          <t>Love Cabaret</t>
        </is>
      </c>
      <c r="D1380" t="inlineStr">
        <is>
          <t>DO CHEF DISTRIBUIDORA DE ALIMENTOS LTDA</t>
        </is>
      </c>
      <c r="E1380" t="inlineStr">
        <is>
          <t>194</t>
        </is>
      </c>
      <c r="F1380" s="555" t="n">
        <v>46092</v>
      </c>
      <c r="G1380" t="n">
        <v>19502</v>
      </c>
      <c r="H1380" t="inlineStr">
        <is>
          <t>ALFACE CRESPA ROXA KG</t>
        </is>
      </c>
      <c r="I1380" t="inlineStr">
        <is>
          <t>ALIMENTOS</t>
        </is>
      </c>
      <c r="J1380" t="n">
        <v>0.3</v>
      </c>
      <c r="K1380" t="inlineStr">
        <is>
          <t>N/A</t>
        </is>
      </c>
      <c r="L1380" t="n">
        <v>6.56</v>
      </c>
      <c r="M1380" t="n">
        <v>21.866667</v>
      </c>
      <c r="N1380" t="inlineStr">
        <is>
          <t>ALIMENTOS</t>
        </is>
      </c>
      <c r="O1380" t="inlineStr">
        <is>
          <t>03/2026</t>
        </is>
      </c>
    </row>
    <row r="1381">
      <c r="A1381" t="n">
        <v>219990</v>
      </c>
      <c r="B1381" t="n">
        <v>128</v>
      </c>
      <c r="C1381" t="inlineStr">
        <is>
          <t>Love Cabaret</t>
        </is>
      </c>
      <c r="D1381" t="inlineStr">
        <is>
          <t>WPP COMERCIO DE CARNES LTDA</t>
        </is>
      </c>
      <c r="E1381" t="inlineStr">
        <is>
          <t>78010</t>
        </is>
      </c>
      <c r="F1381" s="555" t="n">
        <v>46098</v>
      </c>
      <c r="G1381" t="n">
        <v>19034</v>
      </c>
      <c r="H1381" t="inlineStr">
        <is>
          <t>COXA E SOBRECOXA COM OSSO E COM PELE KG</t>
        </is>
      </c>
      <c r="I1381" t="inlineStr">
        <is>
          <t>ALIMENTOS</t>
        </is>
      </c>
      <c r="J1381" t="n">
        <v>20</v>
      </c>
      <c r="K1381" t="inlineStr">
        <is>
          <t>KG</t>
        </is>
      </c>
      <c r="L1381" t="n">
        <v>179.8</v>
      </c>
      <c r="M1381" t="n">
        <v>8.99</v>
      </c>
      <c r="N1381" t="inlineStr">
        <is>
          <t>ALIMENTOS</t>
        </is>
      </c>
      <c r="O1381" t="inlineStr">
        <is>
          <t>03/2026</t>
        </is>
      </c>
    </row>
    <row r="1382">
      <c r="A1382" t="n">
        <v>219990</v>
      </c>
      <c r="B1382" t="n">
        <v>128</v>
      </c>
      <c r="C1382" t="inlineStr">
        <is>
          <t>Love Cabaret</t>
        </is>
      </c>
      <c r="D1382" t="inlineStr">
        <is>
          <t>WPP COMERCIO DE CARNES LTDA</t>
        </is>
      </c>
      <c r="E1382" t="inlineStr">
        <is>
          <t>78010</t>
        </is>
      </c>
      <c r="F1382" s="555" t="n">
        <v>46098</v>
      </c>
      <c r="G1382" t="n">
        <v>23990</v>
      </c>
      <c r="H1382" t="inlineStr">
        <is>
          <t>ACEM MOIDO KG</t>
        </is>
      </c>
      <c r="I1382" t="inlineStr">
        <is>
          <t>ALIMENTOS</t>
        </is>
      </c>
      <c r="J1382" t="n">
        <v>10.4</v>
      </c>
      <c r="K1382" t="inlineStr">
        <is>
          <t>KG</t>
        </is>
      </c>
      <c r="L1382" t="n">
        <v>321.36</v>
      </c>
      <c r="M1382" t="n">
        <v>30.9</v>
      </c>
      <c r="N1382" t="inlineStr">
        <is>
          <t>ALIMENTOS</t>
        </is>
      </c>
      <c r="O1382" t="inlineStr">
        <is>
          <t>03/2026</t>
        </is>
      </c>
    </row>
    <row r="1383">
      <c r="A1383" t="n">
        <v>219990</v>
      </c>
      <c r="B1383" t="n">
        <v>128</v>
      </c>
      <c r="C1383" t="inlineStr">
        <is>
          <t>Love Cabaret</t>
        </is>
      </c>
      <c r="D1383" t="inlineStr">
        <is>
          <t>WPP COMERCIO DE CARNES LTDA</t>
        </is>
      </c>
      <c r="E1383" t="inlineStr">
        <is>
          <t>78010</t>
        </is>
      </c>
      <c r="F1383" s="555" t="n">
        <v>46098</v>
      </c>
      <c r="G1383" t="n">
        <v>19017</v>
      </c>
      <c r="H1383" t="inlineStr">
        <is>
          <t>FILE DE FRANGO KG</t>
        </is>
      </c>
      <c r="I1383" t="inlineStr">
        <is>
          <t>ALIMENTOS</t>
        </is>
      </c>
      <c r="J1383" t="n">
        <v>20</v>
      </c>
      <c r="K1383" t="inlineStr">
        <is>
          <t>KG</t>
        </is>
      </c>
      <c r="L1383" t="n">
        <v>276</v>
      </c>
      <c r="M1383" t="n">
        <v>13.8</v>
      </c>
      <c r="N1383" t="inlineStr">
        <is>
          <t>ALIMENTOS</t>
        </is>
      </c>
      <c r="O1383" t="inlineStr">
        <is>
          <t>03/2026</t>
        </is>
      </c>
    </row>
    <row r="1384">
      <c r="A1384" t="n">
        <v>219970</v>
      </c>
      <c r="B1384" t="n">
        <v>128</v>
      </c>
      <c r="C1384" t="inlineStr">
        <is>
          <t>Love Cabaret</t>
        </is>
      </c>
      <c r="D1384" t="inlineStr">
        <is>
          <t>EMPORIO M&amp;L COMERCIO DE ALIM E BEBIDAS LTDA</t>
        </is>
      </c>
      <c r="E1384" t="inlineStr">
        <is>
          <t>501057</t>
        </is>
      </c>
      <c r="F1384" s="555" t="n">
        <v>46093</v>
      </c>
      <c r="G1384" t="n">
        <v>19322</v>
      </c>
      <c r="H1384" t="inlineStr">
        <is>
          <t>QUEIJO MUSSARELA SCALA KG</t>
        </is>
      </c>
      <c r="I1384" t="inlineStr">
        <is>
          <t>ALIMENTOS</t>
        </is>
      </c>
      <c r="J1384" t="n">
        <v>4.16</v>
      </c>
      <c r="K1384" t="inlineStr">
        <is>
          <t>KG</t>
        </is>
      </c>
      <c r="L1384" t="n">
        <v>179.71</v>
      </c>
      <c r="M1384" t="n">
        <v>43.199519</v>
      </c>
      <c r="N1384" t="inlineStr">
        <is>
          <t>ALIMENTOS</t>
        </is>
      </c>
      <c r="O1384" t="inlineStr">
        <is>
          <t>03/2026</t>
        </is>
      </c>
    </row>
    <row r="1385">
      <c r="A1385" t="n">
        <v>219970</v>
      </c>
      <c r="B1385" t="n">
        <v>128</v>
      </c>
      <c r="C1385" t="inlineStr">
        <is>
          <t>Love Cabaret</t>
        </is>
      </c>
      <c r="D1385" t="inlineStr">
        <is>
          <t>EMPORIO M&amp;L COMERCIO DE ALIM E BEBIDAS LTDA</t>
        </is>
      </c>
      <c r="E1385" t="inlineStr">
        <is>
          <t>501057</t>
        </is>
      </c>
      <c r="F1385" s="555" t="n">
        <v>46093</v>
      </c>
      <c r="G1385" t="n">
        <v>20114</v>
      </c>
      <c r="H1385" t="inlineStr">
        <is>
          <t>MACARRAO LINGUINE GRANO DURO DIVELLA  500GR</t>
        </is>
      </c>
      <c r="I1385" t="inlineStr">
        <is>
          <t>ALIMENTOS</t>
        </is>
      </c>
      <c r="J1385" t="n">
        <v>10</v>
      </c>
      <c r="K1385" t="inlineStr">
        <is>
          <t>UN</t>
        </is>
      </c>
      <c r="L1385" t="n">
        <v>87.2</v>
      </c>
      <c r="M1385" t="n">
        <v>8.720000000000001</v>
      </c>
      <c r="N1385" t="inlineStr">
        <is>
          <t>ALIMENTOS</t>
        </is>
      </c>
      <c r="O1385" t="inlineStr">
        <is>
          <t>03/2026</t>
        </is>
      </c>
    </row>
    <row r="1386">
      <c r="A1386" t="n">
        <v>219970</v>
      </c>
      <c r="B1386" t="n">
        <v>128</v>
      </c>
      <c r="C1386" t="inlineStr">
        <is>
          <t>Love Cabaret</t>
        </is>
      </c>
      <c r="D1386" t="inlineStr">
        <is>
          <t>EMPORIO M&amp;L COMERCIO DE ALIM E BEBIDAS LTDA</t>
        </is>
      </c>
      <c r="E1386" t="inlineStr">
        <is>
          <t>501057</t>
        </is>
      </c>
      <c r="F1386" s="555" t="n">
        <v>46093</v>
      </c>
      <c r="G1386" t="n">
        <v>20689</v>
      </c>
      <c r="H1386" t="inlineStr">
        <is>
          <t>CREME DE LEITE FRESCO QUATA C/1,01LT</t>
        </is>
      </c>
      <c r="I1386" t="inlineStr">
        <is>
          <t>ALIMENTOS</t>
        </is>
      </c>
      <c r="J1386" t="n">
        <v>1</v>
      </c>
      <c r="K1386" t="inlineStr">
        <is>
          <t>UN</t>
        </is>
      </c>
      <c r="L1386" t="n">
        <v>34.9</v>
      </c>
      <c r="M1386" t="n">
        <v>34.9</v>
      </c>
      <c r="N1386" t="inlineStr">
        <is>
          <t>ALIMENTOS</t>
        </is>
      </c>
      <c r="O1386" t="inlineStr">
        <is>
          <t>03/2026</t>
        </is>
      </c>
    </row>
    <row r="1387">
      <c r="A1387" t="n">
        <v>219970</v>
      </c>
      <c r="B1387" t="n">
        <v>128</v>
      </c>
      <c r="C1387" t="inlineStr">
        <is>
          <t>Love Cabaret</t>
        </is>
      </c>
      <c r="D1387" t="inlineStr">
        <is>
          <t>EMPORIO M&amp;L COMERCIO DE ALIM E BEBIDAS LTDA</t>
        </is>
      </c>
      <c r="E1387" t="inlineStr">
        <is>
          <t>501057</t>
        </is>
      </c>
      <c r="F1387" s="555" t="n">
        <v>46093</v>
      </c>
      <c r="G1387" t="n">
        <v>19932</v>
      </c>
      <c r="H1387" t="inlineStr">
        <is>
          <t>PAPRICA DOCE 500GR</t>
        </is>
      </c>
      <c r="I1387" t="inlineStr">
        <is>
          <t>ALIMENTOS</t>
        </is>
      </c>
      <c r="J1387" t="n">
        <v>2</v>
      </c>
      <c r="K1387" t="inlineStr">
        <is>
          <t>UN</t>
        </is>
      </c>
      <c r="L1387" t="n">
        <v>15</v>
      </c>
      <c r="M1387" t="n">
        <v>7.5</v>
      </c>
      <c r="N1387" t="inlineStr">
        <is>
          <t>ALIMENTOS</t>
        </is>
      </c>
      <c r="O1387" t="inlineStr">
        <is>
          <t>03/2026</t>
        </is>
      </c>
    </row>
    <row r="1388">
      <c r="A1388" t="n">
        <v>219949</v>
      </c>
      <c r="B1388" t="n">
        <v>128</v>
      </c>
      <c r="C1388" t="inlineStr">
        <is>
          <t>Love Cabaret</t>
        </is>
      </c>
      <c r="D1388" t="inlineStr">
        <is>
          <t>MURILLO S DUARTE COMERCIAL LTDA</t>
        </is>
      </c>
      <c r="E1388" t="inlineStr">
        <is>
          <t>2395</t>
        </is>
      </c>
      <c r="F1388" s="555" t="n">
        <v>46083</v>
      </c>
      <c r="G1388" t="n">
        <v>17397</v>
      </c>
      <c r="H1388" t="inlineStr">
        <is>
          <t>SACO DE LIXO 60L PRETO GROSSO 65X80CM (ENTRE 3KG A 4KG)</t>
        </is>
      </c>
      <c r="I1388" t="inlineStr">
        <is>
          <t>DESCARTAVEIS/HIGIENE E LIMPEZA</t>
        </is>
      </c>
      <c r="J1388" t="n">
        <v>2</v>
      </c>
      <c r="K1388" t="inlineStr">
        <is>
          <t>PACOTE</t>
        </is>
      </c>
      <c r="L1388" t="n">
        <v>63.64</v>
      </c>
      <c r="M1388" t="n">
        <v>31.82</v>
      </c>
      <c r="N1388" t="inlineStr">
        <is>
          <t>DESCARTAVEIS</t>
        </is>
      </c>
      <c r="O1388" t="inlineStr">
        <is>
          <t>03/2026</t>
        </is>
      </c>
    </row>
    <row r="1389">
      <c r="A1389" t="n">
        <v>219571</v>
      </c>
      <c r="B1389" t="n">
        <v>128</v>
      </c>
      <c r="C1389" t="inlineStr">
        <is>
          <t>Love Cabaret</t>
        </is>
      </c>
      <c r="D1389" t="inlineStr">
        <is>
          <t>PSSS LTDA</t>
        </is>
      </c>
      <c r="E1389" t="inlineStr">
        <is>
          <t>3371</t>
        </is>
      </c>
      <c r="F1389" s="555" t="n">
        <v>46098</v>
      </c>
      <c r="G1389" t="n">
        <v>17343</v>
      </c>
      <c r="H1389" t="inlineStr">
        <is>
          <t>FIO DENTAL HALITO PURO 200M</t>
        </is>
      </c>
      <c r="I1389" t="inlineStr">
        <is>
          <t>DESCARTAVEIS/HIGIENE E LIMPEZA</t>
        </is>
      </c>
      <c r="J1389" t="n">
        <v>8</v>
      </c>
      <c r="K1389" t="inlineStr">
        <is>
          <t>UN</t>
        </is>
      </c>
      <c r="L1389" t="n">
        <v>192.56</v>
      </c>
      <c r="M1389" t="n">
        <v>24.07</v>
      </c>
      <c r="N1389" t="inlineStr">
        <is>
          <t>DESCARTAVEIS</t>
        </is>
      </c>
      <c r="O1389" t="inlineStr">
        <is>
          <t>03/2026</t>
        </is>
      </c>
    </row>
    <row r="1390">
      <c r="A1390" t="n">
        <v>219571</v>
      </c>
      <c r="B1390" t="n">
        <v>128</v>
      </c>
      <c r="C1390" t="inlineStr">
        <is>
          <t>Love Cabaret</t>
        </is>
      </c>
      <c r="D1390" t="inlineStr">
        <is>
          <t>PSSS LTDA</t>
        </is>
      </c>
      <c r="E1390" t="inlineStr">
        <is>
          <t>3371</t>
        </is>
      </c>
      <c r="F1390" s="555" t="n">
        <v>46098</v>
      </c>
      <c r="G1390" t="n">
        <v>28386</v>
      </c>
      <c r="H1390" t="inlineStr">
        <is>
          <t>ENXAGUANTE BUCAL SABOR MENTA HALITO PURO 1L</t>
        </is>
      </c>
      <c r="I1390" t="inlineStr">
        <is>
          <t>DESCARTAVEIS/HIGIENE E LIMPEZA</t>
        </is>
      </c>
      <c r="J1390" t="n">
        <v>8</v>
      </c>
      <c r="K1390" t="inlineStr">
        <is>
          <t>UNIDADE</t>
        </is>
      </c>
      <c r="L1390" t="n">
        <v>333.36</v>
      </c>
      <c r="M1390" t="n">
        <v>41.67</v>
      </c>
      <c r="N1390" t="inlineStr">
        <is>
          <t>DESCARTAVEIS</t>
        </is>
      </c>
      <c r="O1390" t="inlineStr">
        <is>
          <t>03/2026</t>
        </is>
      </c>
    </row>
    <row r="1391">
      <c r="A1391" t="n">
        <v>219571</v>
      </c>
      <c r="B1391" t="n">
        <v>128</v>
      </c>
      <c r="C1391" t="inlineStr">
        <is>
          <t>Love Cabaret</t>
        </is>
      </c>
      <c r="D1391" t="inlineStr">
        <is>
          <t>PSSS LTDA</t>
        </is>
      </c>
      <c r="E1391" t="inlineStr">
        <is>
          <t>3371</t>
        </is>
      </c>
      <c r="F1391" s="555" t="n">
        <v>46098</v>
      </c>
      <c r="G1391" t="n">
        <v>28914</v>
      </c>
      <c r="H1391" t="inlineStr">
        <is>
          <t>CÓDIGO DE DEFESA DO CONSUMIDOR 2026 LIVRO CDC ATUALIZADO</t>
        </is>
      </c>
      <c r="J1391" t="n">
        <v>1</v>
      </c>
      <c r="K1391" t="inlineStr">
        <is>
          <t>UN</t>
        </is>
      </c>
      <c r="L1391" t="n">
        <v>27.9</v>
      </c>
      <c r="M1391" t="n">
        <v>27.9</v>
      </c>
      <c r="N1391" t="inlineStr">
        <is>
          <t>DESCARTAVEIS</t>
        </is>
      </c>
      <c r="O1391" t="inlineStr">
        <is>
          <t>03/2026</t>
        </is>
      </c>
    </row>
    <row r="1392">
      <c r="A1392" t="n">
        <v>219570</v>
      </c>
      <c r="B1392" t="n">
        <v>128</v>
      </c>
      <c r="C1392" t="inlineStr">
        <is>
          <t>Love Cabaret</t>
        </is>
      </c>
      <c r="D1392" t="inlineStr">
        <is>
          <t>PSSS LTDA</t>
        </is>
      </c>
      <c r="E1392" t="inlineStr">
        <is>
          <t>3382</t>
        </is>
      </c>
      <c r="F1392" s="555" t="n">
        <v>46100</v>
      </c>
      <c r="G1392" t="n">
        <v>17437</v>
      </c>
      <c r="H1392" t="inlineStr">
        <is>
          <t>SACO ALVEJADO BRANCO 45X65 UN</t>
        </is>
      </c>
      <c r="I1392" t="inlineStr">
        <is>
          <t>DESCARTAVEIS/HIGIENE E LIMPEZA</t>
        </is>
      </c>
      <c r="J1392" t="n">
        <v>20</v>
      </c>
      <c r="K1392" t="inlineStr">
        <is>
          <t>UN</t>
        </is>
      </c>
      <c r="L1392" t="n">
        <v>46</v>
      </c>
      <c r="M1392" t="n">
        <v>2.3</v>
      </c>
      <c r="N1392" t="inlineStr">
        <is>
          <t>DESCARTAVEIS</t>
        </is>
      </c>
      <c r="O1392" t="inlineStr">
        <is>
          <t>03/2026</t>
        </is>
      </c>
    </row>
    <row r="1393">
      <c r="A1393" t="n">
        <v>219570</v>
      </c>
      <c r="B1393" t="n">
        <v>128</v>
      </c>
      <c r="C1393" t="inlineStr">
        <is>
          <t>Love Cabaret</t>
        </is>
      </c>
      <c r="D1393" t="inlineStr">
        <is>
          <t>PSSS LTDA</t>
        </is>
      </c>
      <c r="E1393" t="inlineStr">
        <is>
          <t>3382</t>
        </is>
      </c>
      <c r="F1393" s="555" t="n">
        <v>46100</v>
      </c>
      <c r="G1393" t="n">
        <v>17535</v>
      </c>
      <c r="H1393" t="inlineStr">
        <is>
          <t>COPO DESCARTAVEL ULTRACOPOS 330ML C/2000UN</t>
        </is>
      </c>
      <c r="I1393" t="inlineStr">
        <is>
          <t>DESCARTAVEIS/HIGIENE E LIMPEZA</t>
        </is>
      </c>
      <c r="J1393" t="n">
        <v>1</v>
      </c>
      <c r="K1393" t="inlineStr">
        <is>
          <t>CX</t>
        </is>
      </c>
      <c r="L1393" t="n">
        <v>120</v>
      </c>
      <c r="M1393" t="n">
        <v>120</v>
      </c>
      <c r="N1393" t="inlineStr">
        <is>
          <t>DESCARTAVEIS</t>
        </is>
      </c>
      <c r="O1393" t="inlineStr">
        <is>
          <t>03/2026</t>
        </is>
      </c>
    </row>
    <row r="1394">
      <c r="A1394" t="n">
        <v>219570</v>
      </c>
      <c r="B1394" t="n">
        <v>128</v>
      </c>
      <c r="C1394" t="inlineStr">
        <is>
          <t>Love Cabaret</t>
        </is>
      </c>
      <c r="D1394" t="inlineStr">
        <is>
          <t>PSSS LTDA</t>
        </is>
      </c>
      <c r="E1394" t="inlineStr">
        <is>
          <t>3382</t>
        </is>
      </c>
      <c r="F1394" s="555" t="n">
        <v>46100</v>
      </c>
      <c r="G1394" t="n">
        <v>17418</v>
      </c>
      <c r="H1394" t="inlineStr">
        <is>
          <t>PAPEL TOALHA BOBINA LUXO BIA PAPER C/6X20X200M C/6 ROLOS</t>
        </is>
      </c>
      <c r="I1394" t="inlineStr">
        <is>
          <t>DESCARTAVEIS/HIGIENE E LIMPEZA</t>
        </is>
      </c>
      <c r="J1394" t="n">
        <v>1</v>
      </c>
      <c r="K1394" t="inlineStr">
        <is>
          <t>CX</t>
        </is>
      </c>
      <c r="L1394" t="n">
        <v>58.9</v>
      </c>
      <c r="M1394" t="n">
        <v>58.9</v>
      </c>
      <c r="N1394" t="inlineStr">
        <is>
          <t>DESCARTAVEIS</t>
        </is>
      </c>
      <c r="O1394" t="inlineStr">
        <is>
          <t>03/2026</t>
        </is>
      </c>
    </row>
    <row r="1395">
      <c r="A1395" t="n">
        <v>219570</v>
      </c>
      <c r="B1395" t="n">
        <v>128</v>
      </c>
      <c r="C1395" t="inlineStr">
        <is>
          <t>Love Cabaret</t>
        </is>
      </c>
      <c r="D1395" t="inlineStr">
        <is>
          <t>PSSS LTDA</t>
        </is>
      </c>
      <c r="E1395" t="inlineStr">
        <is>
          <t>3382</t>
        </is>
      </c>
      <c r="F1395" s="555" t="n">
        <v>46100</v>
      </c>
      <c r="G1395" t="n">
        <v>28880</v>
      </c>
      <c r="H1395" t="inlineStr">
        <is>
          <t>PAPEL TOALHA INTERFOLHA NOBRE PAPER FOLHA DUPLA  2000 FOLHAS</t>
        </is>
      </c>
      <c r="J1395" t="n">
        <v>1</v>
      </c>
      <c r="K1395" t="inlineStr">
        <is>
          <t>CX</t>
        </is>
      </c>
      <c r="L1395" t="n">
        <v>85</v>
      </c>
      <c r="M1395" t="n">
        <v>85</v>
      </c>
      <c r="N1395" t="inlineStr">
        <is>
          <t>DESCARTAVEIS</t>
        </is>
      </c>
      <c r="O1395" t="inlineStr">
        <is>
          <t>03/2026</t>
        </is>
      </c>
    </row>
    <row r="1396">
      <c r="A1396" t="n">
        <v>219568</v>
      </c>
      <c r="B1396" t="n">
        <v>128</v>
      </c>
      <c r="C1396" t="inlineStr">
        <is>
          <t>Love Cabaret</t>
        </is>
      </c>
      <c r="D1396" t="inlineStr">
        <is>
          <t>PIRAMIDES COMERCIO DE AGUAS MINEIRAIS E BEBIDAS EM GERAL LTDA</t>
        </is>
      </c>
      <c r="E1396" t="inlineStr">
        <is>
          <t>150952</t>
        </is>
      </c>
      <c r="F1396" s="555" t="n">
        <v>46101</v>
      </c>
      <c r="G1396" t="n">
        <v>17958</v>
      </c>
      <c r="H1396" t="inlineStr">
        <is>
          <t>AGUA MINERAL SEM GAS LINDOIA PREMIUM  310ML C/12</t>
        </is>
      </c>
      <c r="I1396" t="inlineStr">
        <is>
          <t>BEBIDAS</t>
        </is>
      </c>
      <c r="J1396" t="n">
        <v>35</v>
      </c>
      <c r="K1396" t="inlineStr">
        <is>
          <t>PC</t>
        </is>
      </c>
      <c r="L1396" t="n">
        <v>570.15</v>
      </c>
      <c r="M1396" t="n">
        <v>16.29</v>
      </c>
      <c r="N1396" t="inlineStr">
        <is>
          <t>BEBIDAS</t>
        </is>
      </c>
      <c r="O1396" t="inlineStr">
        <is>
          <t>03/2026</t>
        </is>
      </c>
    </row>
    <row r="1397">
      <c r="A1397" t="n">
        <v>219568</v>
      </c>
      <c r="B1397" t="n">
        <v>128</v>
      </c>
      <c r="C1397" t="inlineStr">
        <is>
          <t>Love Cabaret</t>
        </is>
      </c>
      <c r="D1397" t="inlineStr">
        <is>
          <t>PIRAMIDES COMERCIO DE AGUAS MINEIRAIS E BEBIDAS EM GERAL LTDA</t>
        </is>
      </c>
      <c r="E1397" t="inlineStr">
        <is>
          <t>150952</t>
        </is>
      </c>
      <c r="F1397" s="555" t="n">
        <v>46101</v>
      </c>
      <c r="G1397" t="n">
        <v>17950</v>
      </c>
      <c r="H1397" t="inlineStr">
        <is>
          <t>AGUA MINERAL COM GAS LINDOIA PREMIUM  310ML C/12</t>
        </is>
      </c>
      <c r="I1397" t="inlineStr">
        <is>
          <t>BEBIDAS</t>
        </is>
      </c>
      <c r="J1397" t="n">
        <v>10</v>
      </c>
      <c r="K1397" t="inlineStr">
        <is>
          <t>PC</t>
        </is>
      </c>
      <c r="L1397" t="n">
        <v>169.9</v>
      </c>
      <c r="M1397" t="n">
        <v>16.99</v>
      </c>
      <c r="N1397" t="inlineStr">
        <is>
          <t>BEBIDAS</t>
        </is>
      </c>
      <c r="O1397" t="inlineStr">
        <is>
          <t>03/2026</t>
        </is>
      </c>
    </row>
    <row r="1398">
      <c r="A1398" t="n">
        <v>219565</v>
      </c>
      <c r="B1398" t="n">
        <v>128</v>
      </c>
      <c r="C1398" t="inlineStr">
        <is>
          <t>Love Cabaret</t>
        </is>
      </c>
      <c r="D1398" t="inlineStr">
        <is>
          <t xml:space="preserve">HNK BR INDUSTRIA DE BEBIDAS </t>
        </is>
      </c>
      <c r="E1398" t="inlineStr">
        <is>
          <t>183112</t>
        </is>
      </c>
      <c r="F1398" s="555" t="n">
        <v>46100</v>
      </c>
      <c r="G1398" t="n">
        <v>24138</v>
      </c>
      <c r="H1398" t="inlineStr">
        <is>
          <t>CERVEJA HEINEKEN LONG NECK 330ML C/24</t>
        </is>
      </c>
      <c r="I1398" t="inlineStr">
        <is>
          <t>BEBIDAS</t>
        </is>
      </c>
      <c r="J1398" t="n">
        <v>50</v>
      </c>
      <c r="K1398" t="inlineStr">
        <is>
          <t>PC</t>
        </is>
      </c>
      <c r="L1398" t="n">
        <v>10243.5</v>
      </c>
      <c r="M1398" t="n">
        <v>204.87</v>
      </c>
      <c r="N1398" t="inlineStr">
        <is>
          <t>BEBIDAS</t>
        </is>
      </c>
      <c r="O1398" t="inlineStr">
        <is>
          <t>03/2026</t>
        </is>
      </c>
    </row>
    <row r="1399">
      <c r="A1399" t="n">
        <v>219565</v>
      </c>
      <c r="B1399" t="n">
        <v>128</v>
      </c>
      <c r="C1399" t="inlineStr">
        <is>
          <t>Love Cabaret</t>
        </is>
      </c>
      <c r="D1399" t="inlineStr">
        <is>
          <t xml:space="preserve">HNK BR INDUSTRIA DE BEBIDAS </t>
        </is>
      </c>
      <c r="E1399" t="inlineStr">
        <is>
          <t>183112</t>
        </is>
      </c>
      <c r="F1399" s="555" t="n">
        <v>46100</v>
      </c>
      <c r="G1399" t="n">
        <v>17850</v>
      </c>
      <c r="H1399" t="inlineStr">
        <is>
          <t>REFRIGERANTE FYS LARANJA 350ML C/ 12</t>
        </is>
      </c>
      <c r="I1399" t="inlineStr">
        <is>
          <t>BEBIDAS</t>
        </is>
      </c>
      <c r="J1399" t="n">
        <v>3</v>
      </c>
      <c r="K1399" t="inlineStr">
        <is>
          <t>PC</t>
        </is>
      </c>
      <c r="L1399" t="n">
        <v>117.96</v>
      </c>
      <c r="M1399" t="n">
        <v>39.32</v>
      </c>
      <c r="N1399" t="inlineStr">
        <is>
          <t>BEBIDAS</t>
        </is>
      </c>
      <c r="O1399" t="inlineStr">
        <is>
          <t>03/2026</t>
        </is>
      </c>
    </row>
    <row r="1400">
      <c r="A1400" t="n">
        <v>219234</v>
      </c>
      <c r="B1400" t="n">
        <v>128</v>
      </c>
      <c r="C1400" t="inlineStr">
        <is>
          <t>Love Cabaret</t>
        </is>
      </c>
      <c r="D1400" t="inlineStr">
        <is>
          <t>CECILIA TSUYACO ARAKI SILVA LTDA</t>
        </is>
      </c>
      <c r="E1400" t="inlineStr">
        <is>
          <t>387917</t>
        </is>
      </c>
      <c r="F1400" s="555" t="n">
        <v>46085</v>
      </c>
      <c r="G1400" t="n">
        <v>23359</v>
      </c>
      <c r="H1400" t="inlineStr">
        <is>
          <t>LIMAO TAHITI KG</t>
        </is>
      </c>
      <c r="I1400" t="inlineStr">
        <is>
          <t>ALIMENTOS</t>
        </is>
      </c>
      <c r="J1400" t="n">
        <v>15</v>
      </c>
      <c r="K1400" t="inlineStr">
        <is>
          <t>KG</t>
        </is>
      </c>
      <c r="L1400" t="n">
        <v>36</v>
      </c>
      <c r="M1400" t="n">
        <v>2.4</v>
      </c>
      <c r="N1400" t="inlineStr">
        <is>
          <t>ALIMENTOS</t>
        </is>
      </c>
      <c r="O1400" t="inlineStr">
        <is>
          <t>03/2026</t>
        </is>
      </c>
    </row>
    <row r="1401">
      <c r="A1401" t="n">
        <v>219232</v>
      </c>
      <c r="B1401" t="n">
        <v>128</v>
      </c>
      <c r="C1401" t="inlineStr">
        <is>
          <t>Love Cabaret</t>
        </is>
      </c>
      <c r="D1401" t="inlineStr">
        <is>
          <t>CECILIA TSUYACO ARAKI SILVA LTDA</t>
        </is>
      </c>
      <c r="E1401" t="inlineStr">
        <is>
          <t>387926</t>
        </is>
      </c>
      <c r="F1401" s="555" t="n">
        <v>46085</v>
      </c>
      <c r="G1401" t="n">
        <v>24509</v>
      </c>
      <c r="H1401" t="inlineStr">
        <is>
          <t>CEBOLA BRANCA KG</t>
        </is>
      </c>
      <c r="I1401" t="inlineStr">
        <is>
          <t>ALIMENTOS</t>
        </is>
      </c>
      <c r="J1401" t="n">
        <v>5</v>
      </c>
      <c r="K1401" t="inlineStr">
        <is>
          <t>KG</t>
        </is>
      </c>
      <c r="L1401" t="n">
        <v>15.75</v>
      </c>
      <c r="M1401" t="n">
        <v>3.15</v>
      </c>
      <c r="N1401" t="inlineStr">
        <is>
          <t>ALIMENTOS</t>
        </is>
      </c>
      <c r="O1401" t="inlineStr">
        <is>
          <t>03/2026</t>
        </is>
      </c>
    </row>
    <row r="1402">
      <c r="A1402" t="n">
        <v>219232</v>
      </c>
      <c r="B1402" t="n">
        <v>128</v>
      </c>
      <c r="C1402" t="inlineStr">
        <is>
          <t>Love Cabaret</t>
        </is>
      </c>
      <c r="D1402" t="inlineStr">
        <is>
          <t>CECILIA TSUYACO ARAKI SILVA LTDA</t>
        </is>
      </c>
      <c r="E1402" t="inlineStr">
        <is>
          <t>387926</t>
        </is>
      </c>
      <c r="F1402" s="555" t="n">
        <v>46085</v>
      </c>
      <c r="G1402" t="n">
        <v>19621</v>
      </c>
      <c r="H1402" t="inlineStr">
        <is>
          <t>CENOURA KG</t>
        </is>
      </c>
      <c r="I1402" t="inlineStr">
        <is>
          <t>ALIMENTOS</t>
        </is>
      </c>
      <c r="J1402" t="n">
        <v>2</v>
      </c>
      <c r="K1402" t="inlineStr">
        <is>
          <t>KG</t>
        </is>
      </c>
      <c r="L1402" t="n">
        <v>12</v>
      </c>
      <c r="M1402" t="n">
        <v>6</v>
      </c>
      <c r="N1402" t="inlineStr">
        <is>
          <t>ALIMENTOS</t>
        </is>
      </c>
      <c r="O1402" t="inlineStr">
        <is>
          <t>03/2026</t>
        </is>
      </c>
    </row>
    <row r="1403">
      <c r="A1403" t="n">
        <v>219232</v>
      </c>
      <c r="B1403" t="n">
        <v>128</v>
      </c>
      <c r="C1403" t="inlineStr">
        <is>
          <t>Love Cabaret</t>
        </is>
      </c>
      <c r="D1403" t="inlineStr">
        <is>
          <t>CECILIA TSUYACO ARAKI SILVA LTDA</t>
        </is>
      </c>
      <c r="E1403" t="inlineStr">
        <is>
          <t>387926</t>
        </is>
      </c>
      <c r="F1403" s="555" t="n">
        <v>46085</v>
      </c>
      <c r="G1403" t="n">
        <v>19465</v>
      </c>
      <c r="H1403" t="inlineStr">
        <is>
          <t>SALSAO KG</t>
        </is>
      </c>
      <c r="I1403" t="inlineStr">
        <is>
          <t>ALIMENTOS</t>
        </is>
      </c>
      <c r="J1403" t="n">
        <v>1</v>
      </c>
      <c r="K1403" t="inlineStr">
        <is>
          <t>KG</t>
        </is>
      </c>
      <c r="L1403" t="n">
        <v>7.5</v>
      </c>
      <c r="M1403" t="n">
        <v>7.5</v>
      </c>
      <c r="N1403" t="inlineStr">
        <is>
          <t>ALIMENTOS</t>
        </is>
      </c>
      <c r="O1403" t="inlineStr">
        <is>
          <t>03/2026</t>
        </is>
      </c>
    </row>
    <row r="1404">
      <c r="A1404" t="n">
        <v>219232</v>
      </c>
      <c r="B1404" t="n">
        <v>128</v>
      </c>
      <c r="C1404" t="inlineStr">
        <is>
          <t>Love Cabaret</t>
        </is>
      </c>
      <c r="D1404" t="inlineStr">
        <is>
          <t>CECILIA TSUYACO ARAKI SILVA LTDA</t>
        </is>
      </c>
      <c r="E1404" t="inlineStr">
        <is>
          <t>387926</t>
        </is>
      </c>
      <c r="F1404" s="555" t="n">
        <v>46085</v>
      </c>
      <c r="G1404" t="n">
        <v>19503</v>
      </c>
      <c r="H1404" t="inlineStr">
        <is>
          <t>ALFACE CRESPA KG</t>
        </is>
      </c>
      <c r="I1404" t="inlineStr">
        <is>
          <t>ALIMENTOS</t>
        </is>
      </c>
      <c r="J1404" t="n">
        <v>2</v>
      </c>
      <c r="K1404" t="inlineStr">
        <is>
          <t>KG</t>
        </is>
      </c>
      <c r="L1404" t="n">
        <v>30</v>
      </c>
      <c r="M1404" t="n">
        <v>15</v>
      </c>
      <c r="N1404" t="inlineStr">
        <is>
          <t>ALIMENTOS</t>
        </is>
      </c>
      <c r="O1404" t="inlineStr">
        <is>
          <t>03/2026</t>
        </is>
      </c>
    </row>
    <row r="1405">
      <c r="A1405" t="n">
        <v>219232</v>
      </c>
      <c r="B1405" t="n">
        <v>128</v>
      </c>
      <c r="C1405" t="inlineStr">
        <is>
          <t>Love Cabaret</t>
        </is>
      </c>
      <c r="D1405" t="inlineStr">
        <is>
          <t>CECILIA TSUYACO ARAKI SILVA LTDA</t>
        </is>
      </c>
      <c r="E1405" t="inlineStr">
        <is>
          <t>387926</t>
        </is>
      </c>
      <c r="F1405" s="555" t="n">
        <v>46085</v>
      </c>
      <c r="G1405" t="n">
        <v>19632</v>
      </c>
      <c r="H1405" t="inlineStr">
        <is>
          <t>BETERRABA KG</t>
        </is>
      </c>
      <c r="I1405" t="inlineStr">
        <is>
          <t>ALIMENTOS</t>
        </is>
      </c>
      <c r="J1405" t="n">
        <v>5</v>
      </c>
      <c r="K1405" t="inlineStr">
        <is>
          <t>KG</t>
        </is>
      </c>
      <c r="L1405" t="n">
        <v>30</v>
      </c>
      <c r="M1405" t="n">
        <v>6</v>
      </c>
      <c r="N1405" t="inlineStr">
        <is>
          <t>ALIMENTOS</t>
        </is>
      </c>
      <c r="O1405" t="inlineStr">
        <is>
          <t>03/2026</t>
        </is>
      </c>
    </row>
    <row r="1406">
      <c r="A1406" t="n">
        <v>219232</v>
      </c>
      <c r="B1406" t="n">
        <v>128</v>
      </c>
      <c r="C1406" t="inlineStr">
        <is>
          <t>Love Cabaret</t>
        </is>
      </c>
      <c r="D1406" t="inlineStr">
        <is>
          <t>CECILIA TSUYACO ARAKI SILVA LTDA</t>
        </is>
      </c>
      <c r="E1406" t="inlineStr">
        <is>
          <t>387926</t>
        </is>
      </c>
      <c r="F1406" s="555" t="n">
        <v>46085</v>
      </c>
      <c r="G1406" t="n">
        <v>19472</v>
      </c>
      <c r="H1406" t="inlineStr">
        <is>
          <t>RUCULA KG</t>
        </is>
      </c>
      <c r="I1406" t="inlineStr">
        <is>
          <t>ALIMENTOS</t>
        </is>
      </c>
      <c r="J1406" t="n">
        <v>0.3</v>
      </c>
      <c r="K1406" t="inlineStr">
        <is>
          <t>KG</t>
        </is>
      </c>
      <c r="L1406" t="n">
        <v>7.5</v>
      </c>
      <c r="M1406" t="n">
        <v>25</v>
      </c>
      <c r="N1406" t="inlineStr">
        <is>
          <t>ALIMENTOS</t>
        </is>
      </c>
      <c r="O1406" t="inlineStr">
        <is>
          <t>03/2026</t>
        </is>
      </c>
    </row>
    <row r="1407">
      <c r="A1407" t="n">
        <v>219231</v>
      </c>
      <c r="B1407" t="n">
        <v>128</v>
      </c>
      <c r="C1407" t="inlineStr">
        <is>
          <t>Love Cabaret</t>
        </is>
      </c>
      <c r="D1407" t="inlineStr">
        <is>
          <t>MARIO PEDRO FELICIANO - HORTIFRUTI</t>
        </is>
      </c>
      <c r="E1407" t="inlineStr">
        <is>
          <t>469480</t>
        </is>
      </c>
      <c r="F1407" s="555" t="n">
        <v>46085</v>
      </c>
      <c r="G1407" t="n">
        <v>19751</v>
      </c>
      <c r="H1407" t="inlineStr">
        <is>
          <t>LIMAO SICILIANO KG</t>
        </is>
      </c>
      <c r="I1407" t="inlineStr">
        <is>
          <t>ALIMENTOS</t>
        </is>
      </c>
      <c r="J1407" t="n">
        <v>15</v>
      </c>
      <c r="K1407" t="inlineStr">
        <is>
          <t>KG</t>
        </is>
      </c>
      <c r="L1407" t="n">
        <v>188.1</v>
      </c>
      <c r="M1407" t="n">
        <v>12.54</v>
      </c>
      <c r="N1407" t="inlineStr">
        <is>
          <t>ALIMENTOS</t>
        </is>
      </c>
      <c r="O1407" t="inlineStr">
        <is>
          <t>03/2026</t>
        </is>
      </c>
    </row>
    <row r="1408">
      <c r="A1408" t="n">
        <v>219229</v>
      </c>
      <c r="B1408" t="n">
        <v>128</v>
      </c>
      <c r="C1408" t="inlineStr">
        <is>
          <t>Love Cabaret</t>
        </is>
      </c>
      <c r="D1408" t="inlineStr">
        <is>
          <t>WPP COMERCIO DE CARNES LTDA</t>
        </is>
      </c>
      <c r="E1408" t="inlineStr">
        <is>
          <t>77725</t>
        </is>
      </c>
      <c r="F1408" s="555" t="n">
        <v>46085</v>
      </c>
      <c r="G1408" t="n">
        <v>23990</v>
      </c>
      <c r="H1408" t="inlineStr">
        <is>
          <t>ACEM MOIDO KG</t>
        </is>
      </c>
      <c r="I1408" t="inlineStr">
        <is>
          <t>ALIMENTOS</t>
        </is>
      </c>
      <c r="J1408" t="n">
        <v>5.2</v>
      </c>
      <c r="K1408" t="inlineStr">
        <is>
          <t>KG</t>
        </is>
      </c>
      <c r="L1408" t="n">
        <v>162.24</v>
      </c>
      <c r="M1408" t="n">
        <v>31.2</v>
      </c>
      <c r="N1408" t="inlineStr">
        <is>
          <t>ALIMENTOS</t>
        </is>
      </c>
      <c r="O1408" t="inlineStr">
        <is>
          <t>03/2026</t>
        </is>
      </c>
    </row>
    <row r="1409">
      <c r="A1409" t="n">
        <v>219229</v>
      </c>
      <c r="B1409" t="n">
        <v>128</v>
      </c>
      <c r="C1409" t="inlineStr">
        <is>
          <t>Love Cabaret</t>
        </is>
      </c>
      <c r="D1409" t="inlineStr">
        <is>
          <t>WPP COMERCIO DE CARNES LTDA</t>
        </is>
      </c>
      <c r="E1409" t="inlineStr">
        <is>
          <t>77725</t>
        </is>
      </c>
      <c r="F1409" s="555" t="n">
        <v>46085</v>
      </c>
      <c r="G1409" t="n">
        <v>19034</v>
      </c>
      <c r="H1409" t="inlineStr">
        <is>
          <t>COXA E SOBRECOXA COM OSSO E COM PELE KG</t>
        </is>
      </c>
      <c r="I1409" t="inlineStr">
        <is>
          <t>ALIMENTOS</t>
        </is>
      </c>
      <c r="J1409" t="n">
        <v>11.6</v>
      </c>
      <c r="K1409" t="inlineStr">
        <is>
          <t>KG</t>
        </is>
      </c>
      <c r="L1409" t="n">
        <v>104.28</v>
      </c>
      <c r="M1409" t="n">
        <v>8.989655000000001</v>
      </c>
      <c r="N1409" t="inlineStr">
        <is>
          <t>ALIMENTOS</t>
        </is>
      </c>
      <c r="O1409" t="inlineStr">
        <is>
          <t>03/2026</t>
        </is>
      </c>
    </row>
    <row r="1410">
      <c r="A1410" t="n">
        <v>219228</v>
      </c>
      <c r="B1410" t="n">
        <v>128</v>
      </c>
      <c r="C1410" t="inlineStr">
        <is>
          <t>Love Cabaret</t>
        </is>
      </c>
      <c r="D1410" t="inlineStr">
        <is>
          <t>EMPORIO M&amp;L COMERCIO DE ALIM E BEBIDAS LTDA</t>
        </is>
      </c>
      <c r="E1410" t="inlineStr">
        <is>
          <t>499272</t>
        </is>
      </c>
      <c r="F1410" s="555" t="n">
        <v>46084</v>
      </c>
      <c r="G1410" t="n">
        <v>26014</v>
      </c>
      <c r="H1410" t="inlineStr">
        <is>
          <t>APERITIVO ANGOSTURA 473ML</t>
        </is>
      </c>
      <c r="I1410" t="inlineStr">
        <is>
          <t>BEBIDAS</t>
        </is>
      </c>
      <c r="J1410" t="n">
        <v>6</v>
      </c>
      <c r="K1410" t="inlineStr">
        <is>
          <t>GR</t>
        </is>
      </c>
      <c r="L1410" t="n">
        <v>2254.8</v>
      </c>
      <c r="M1410" t="n">
        <v>375.8</v>
      </c>
      <c r="N1410" t="inlineStr">
        <is>
          <t>BEBIDAS</t>
        </is>
      </c>
      <c r="O1410" t="inlineStr">
        <is>
          <t>03/2026</t>
        </is>
      </c>
    </row>
    <row r="1411">
      <c r="A1411" t="n">
        <v>219227</v>
      </c>
      <c r="B1411" t="n">
        <v>128</v>
      </c>
      <c r="C1411" t="inlineStr">
        <is>
          <t>Love Cabaret</t>
        </is>
      </c>
      <c r="D1411" t="inlineStr">
        <is>
          <t>FRONT BEBIDAS LTDA</t>
        </is>
      </c>
      <c r="E1411" t="inlineStr">
        <is>
          <t>794384</t>
        </is>
      </c>
      <c r="F1411" s="555" t="n">
        <v>46084</v>
      </c>
      <c r="G1411" t="n">
        <v>18359</v>
      </c>
      <c r="H1411" t="inlineStr">
        <is>
          <t>GIN TANQUERAY 750ML</t>
        </is>
      </c>
      <c r="I1411" t="inlineStr">
        <is>
          <t>BEBIDAS</t>
        </is>
      </c>
      <c r="J1411" t="n">
        <v>96</v>
      </c>
      <c r="K1411" t="inlineStr">
        <is>
          <t>GR</t>
        </is>
      </c>
      <c r="L1411" t="n">
        <v>9206.4</v>
      </c>
      <c r="M1411" t="n">
        <v>95.90000000000001</v>
      </c>
      <c r="N1411" t="inlineStr">
        <is>
          <t>BEBIDAS</t>
        </is>
      </c>
      <c r="O1411" t="inlineStr">
        <is>
          <t>03/2026</t>
        </is>
      </c>
    </row>
    <row r="1412">
      <c r="A1412" t="n">
        <v>219226</v>
      </c>
      <c r="B1412" t="n">
        <v>128</v>
      </c>
      <c r="C1412" t="inlineStr">
        <is>
          <t>Love Cabaret</t>
        </is>
      </c>
      <c r="D1412" t="inlineStr">
        <is>
          <t xml:space="preserve">ARENA VIP DISTRIBUIDORA DE BEBIDAS LTDA </t>
        </is>
      </c>
      <c r="E1412" t="inlineStr">
        <is>
          <t>126</t>
        </is>
      </c>
      <c r="F1412" s="555" t="n">
        <v>46083</v>
      </c>
      <c r="G1412" t="n">
        <v>18218</v>
      </c>
      <c r="H1412" t="inlineStr">
        <is>
          <t>VERMOUTH CINZANO ROSSO ARGENTINO 1L</t>
        </is>
      </c>
      <c r="I1412" t="inlineStr">
        <is>
          <t>BEBIDAS</t>
        </is>
      </c>
      <c r="J1412" t="n">
        <v>18</v>
      </c>
      <c r="K1412" t="inlineStr">
        <is>
          <t>GR</t>
        </is>
      </c>
      <c r="L1412" t="n">
        <v>468</v>
      </c>
      <c r="M1412" t="n">
        <v>26</v>
      </c>
      <c r="N1412" t="inlineStr">
        <is>
          <t>BEBIDAS</t>
        </is>
      </c>
      <c r="O1412" t="inlineStr">
        <is>
          <t>03/2026</t>
        </is>
      </c>
    </row>
    <row r="1413">
      <c r="A1413" t="n">
        <v>219226</v>
      </c>
      <c r="B1413" t="n">
        <v>128</v>
      </c>
      <c r="C1413" t="inlineStr">
        <is>
          <t>Love Cabaret</t>
        </is>
      </c>
      <c r="D1413" t="inlineStr">
        <is>
          <t xml:space="preserve">ARENA VIP DISTRIBUIDORA DE BEBIDAS LTDA </t>
        </is>
      </c>
      <c r="E1413" t="inlineStr">
        <is>
          <t>126</t>
        </is>
      </c>
      <c r="F1413" s="555" t="n">
        <v>46083</v>
      </c>
      <c r="G1413" t="n">
        <v>18220</v>
      </c>
      <c r="H1413" t="inlineStr">
        <is>
          <t>VERMOUTH CARPANO CLASSICO ROSSO ITALIANO 1L</t>
        </is>
      </c>
      <c r="I1413" t="inlineStr">
        <is>
          <t>BEBIDAS</t>
        </is>
      </c>
      <c r="J1413" t="n">
        <v>18</v>
      </c>
      <c r="K1413" t="inlineStr">
        <is>
          <t>GR</t>
        </is>
      </c>
      <c r="L1413" t="n">
        <v>1386</v>
      </c>
      <c r="M1413" t="n">
        <v>77</v>
      </c>
      <c r="N1413" t="inlineStr">
        <is>
          <t>BEBIDAS</t>
        </is>
      </c>
      <c r="O1413" t="inlineStr">
        <is>
          <t>03/2026</t>
        </is>
      </c>
    </row>
    <row r="1414">
      <c r="A1414" t="n">
        <v>219224</v>
      </c>
      <c r="B1414" t="n">
        <v>128</v>
      </c>
      <c r="C1414" t="inlineStr">
        <is>
          <t>Love Cabaret</t>
        </is>
      </c>
      <c r="D1414" t="inlineStr">
        <is>
          <t>CECILIA TSUYACO ARAKI SILVA LTDA</t>
        </is>
      </c>
      <c r="E1414" t="inlineStr">
        <is>
          <t>387764</t>
        </is>
      </c>
      <c r="F1414" s="555" t="n">
        <v>46083</v>
      </c>
      <c r="G1414" t="n">
        <v>19476</v>
      </c>
      <c r="H1414" t="inlineStr">
        <is>
          <t>MANJERICAO KG</t>
        </is>
      </c>
      <c r="I1414" t="inlineStr">
        <is>
          <t>ALIMENTOS</t>
        </is>
      </c>
      <c r="J1414" t="n">
        <v>0.1</v>
      </c>
      <c r="K1414" t="inlineStr">
        <is>
          <t>KG</t>
        </is>
      </c>
      <c r="L1414" t="n">
        <v>6.5</v>
      </c>
      <c r="M1414" t="n">
        <v>65</v>
      </c>
      <c r="N1414" t="inlineStr">
        <is>
          <t>ALIMENTOS</t>
        </is>
      </c>
      <c r="O1414" t="inlineStr">
        <is>
          <t>03/2026</t>
        </is>
      </c>
    </row>
    <row r="1415">
      <c r="A1415" t="n">
        <v>219224</v>
      </c>
      <c r="B1415" t="n">
        <v>128</v>
      </c>
      <c r="C1415" t="inlineStr">
        <is>
          <t>Love Cabaret</t>
        </is>
      </c>
      <c r="D1415" t="inlineStr">
        <is>
          <t>CECILIA TSUYACO ARAKI SILVA LTDA</t>
        </is>
      </c>
      <c r="E1415" t="inlineStr">
        <is>
          <t>387764</t>
        </is>
      </c>
      <c r="F1415" s="555" t="n">
        <v>46083</v>
      </c>
      <c r="G1415" t="n">
        <v>19503</v>
      </c>
      <c r="H1415" t="inlineStr">
        <is>
          <t>ALFACE CRESPA KG</t>
        </is>
      </c>
      <c r="I1415" t="inlineStr">
        <is>
          <t>ALIMENTOS</t>
        </is>
      </c>
      <c r="J1415" t="n">
        <v>1</v>
      </c>
      <c r="K1415" t="inlineStr">
        <is>
          <t>KG</t>
        </is>
      </c>
      <c r="L1415" t="n">
        <v>17</v>
      </c>
      <c r="M1415" t="n">
        <v>17</v>
      </c>
      <c r="N1415" t="inlineStr">
        <is>
          <t>ALIMENTOS</t>
        </is>
      </c>
      <c r="O1415" t="inlineStr">
        <is>
          <t>03/2026</t>
        </is>
      </c>
    </row>
    <row r="1416">
      <c r="A1416" t="n">
        <v>219224</v>
      </c>
      <c r="B1416" t="n">
        <v>128</v>
      </c>
      <c r="C1416" t="inlineStr">
        <is>
          <t>Love Cabaret</t>
        </is>
      </c>
      <c r="D1416" t="inlineStr">
        <is>
          <t>CECILIA TSUYACO ARAKI SILVA LTDA</t>
        </is>
      </c>
      <c r="E1416" t="inlineStr">
        <is>
          <t>387764</t>
        </is>
      </c>
      <c r="F1416" s="555" t="n">
        <v>46083</v>
      </c>
      <c r="G1416" t="n">
        <v>19558</v>
      </c>
      <c r="H1416" t="inlineStr">
        <is>
          <t>QUIABO KG</t>
        </is>
      </c>
      <c r="I1416" t="inlineStr">
        <is>
          <t>ALIMENTOS</t>
        </is>
      </c>
      <c r="J1416" t="n">
        <v>1</v>
      </c>
      <c r="K1416" t="inlineStr">
        <is>
          <t>KG</t>
        </is>
      </c>
      <c r="L1416" t="n">
        <v>14</v>
      </c>
      <c r="M1416" t="n">
        <v>14</v>
      </c>
      <c r="N1416" t="inlineStr">
        <is>
          <t>ALIMENTOS</t>
        </is>
      </c>
      <c r="O1416" t="inlineStr">
        <is>
          <t>03/2026</t>
        </is>
      </c>
    </row>
    <row r="1417">
      <c r="A1417" t="n">
        <v>219224</v>
      </c>
      <c r="B1417" t="n">
        <v>128</v>
      </c>
      <c r="C1417" t="inlineStr">
        <is>
          <t>Love Cabaret</t>
        </is>
      </c>
      <c r="D1417" t="inlineStr">
        <is>
          <t>CECILIA TSUYACO ARAKI SILVA LTDA</t>
        </is>
      </c>
      <c r="E1417" t="inlineStr">
        <is>
          <t>387764</t>
        </is>
      </c>
      <c r="F1417" s="555" t="n">
        <v>46083</v>
      </c>
      <c r="G1417" t="n">
        <v>19617</v>
      </c>
      <c r="H1417" t="inlineStr">
        <is>
          <t>COENTRO KG</t>
        </is>
      </c>
      <c r="I1417" t="inlineStr">
        <is>
          <t>ALIMENTOS</t>
        </is>
      </c>
      <c r="J1417" t="n">
        <v>0.1</v>
      </c>
      <c r="K1417" t="inlineStr">
        <is>
          <t>KG</t>
        </is>
      </c>
      <c r="L1417" t="n">
        <v>2.5</v>
      </c>
      <c r="M1417" t="n">
        <v>25</v>
      </c>
      <c r="N1417" t="inlineStr">
        <is>
          <t>ALIMENTOS</t>
        </is>
      </c>
      <c r="O1417" t="inlineStr">
        <is>
          <t>03/2026</t>
        </is>
      </c>
    </row>
    <row r="1418">
      <c r="A1418" t="n">
        <v>219224</v>
      </c>
      <c r="B1418" t="n">
        <v>128</v>
      </c>
      <c r="C1418" t="inlineStr">
        <is>
          <t>Love Cabaret</t>
        </is>
      </c>
      <c r="D1418" t="inlineStr">
        <is>
          <t>CECILIA TSUYACO ARAKI SILVA LTDA</t>
        </is>
      </c>
      <c r="E1418" t="inlineStr">
        <is>
          <t>387764</t>
        </is>
      </c>
      <c r="F1418" s="555" t="n">
        <v>46083</v>
      </c>
      <c r="G1418" t="n">
        <v>23113</v>
      </c>
      <c r="H1418" t="inlineStr">
        <is>
          <t>SALSA KG</t>
        </is>
      </c>
      <c r="I1418" t="inlineStr">
        <is>
          <t>ALIMENTOS</t>
        </is>
      </c>
      <c r="J1418" t="n">
        <v>0.3</v>
      </c>
      <c r="K1418" t="inlineStr">
        <is>
          <t>KG</t>
        </is>
      </c>
      <c r="L1418" t="n">
        <v>3</v>
      </c>
      <c r="M1418" t="n">
        <v>10</v>
      </c>
      <c r="N1418" t="inlineStr">
        <is>
          <t>ALIMENTOS</t>
        </is>
      </c>
      <c r="O1418" t="inlineStr">
        <is>
          <t>03/2026</t>
        </is>
      </c>
    </row>
    <row r="1419">
      <c r="A1419" t="n">
        <v>219224</v>
      </c>
      <c r="B1419" t="n">
        <v>128</v>
      </c>
      <c r="C1419" t="inlineStr">
        <is>
          <t>Love Cabaret</t>
        </is>
      </c>
      <c r="D1419" t="inlineStr">
        <is>
          <t>CECILIA TSUYACO ARAKI SILVA LTDA</t>
        </is>
      </c>
      <c r="E1419" t="inlineStr">
        <is>
          <t>387764</t>
        </is>
      </c>
      <c r="F1419" s="555" t="n">
        <v>46083</v>
      </c>
      <c r="G1419" t="n">
        <v>23390</v>
      </c>
      <c r="H1419" t="inlineStr">
        <is>
          <t>BANANA DA TERRA KG</t>
        </is>
      </c>
      <c r="I1419" t="inlineStr">
        <is>
          <t>ALIMENTOS</t>
        </is>
      </c>
      <c r="J1419" t="n">
        <v>1</v>
      </c>
      <c r="K1419" t="inlineStr">
        <is>
          <t>KG</t>
        </is>
      </c>
      <c r="L1419" t="n">
        <v>8.5</v>
      </c>
      <c r="M1419" t="n">
        <v>8.5</v>
      </c>
      <c r="N1419" t="inlineStr">
        <is>
          <t>ALIMENTOS</t>
        </is>
      </c>
      <c r="O1419" t="inlineStr">
        <is>
          <t>03/2026</t>
        </is>
      </c>
    </row>
    <row r="1420">
      <c r="A1420" t="n">
        <v>219223</v>
      </c>
      <c r="B1420" t="n">
        <v>128</v>
      </c>
      <c r="C1420" t="inlineStr">
        <is>
          <t>Love Cabaret</t>
        </is>
      </c>
      <c r="D1420" t="inlineStr">
        <is>
          <t>CECILIA TSUYACO ARAKI SILVA LTDA</t>
        </is>
      </c>
      <c r="E1420" t="inlineStr">
        <is>
          <t>387996</t>
        </is>
      </c>
      <c r="F1420" s="555" t="n">
        <v>46086</v>
      </c>
      <c r="G1420" t="n">
        <v>19480</v>
      </c>
      <c r="H1420" t="inlineStr">
        <is>
          <t>HORTELA HIDROPONICA KG</t>
        </is>
      </c>
      <c r="I1420" t="inlineStr">
        <is>
          <t>ALIMENTOS</t>
        </is>
      </c>
      <c r="J1420" t="n">
        <v>0.3</v>
      </c>
      <c r="K1420" t="inlineStr">
        <is>
          <t>KG</t>
        </is>
      </c>
      <c r="L1420" t="n">
        <v>4.5</v>
      </c>
      <c r="M1420" t="n">
        <v>15</v>
      </c>
      <c r="N1420" t="inlineStr">
        <is>
          <t>ALIMENTOS</t>
        </is>
      </c>
      <c r="O1420" t="inlineStr">
        <is>
          <t>03/2026</t>
        </is>
      </c>
    </row>
    <row r="1421">
      <c r="A1421" t="n">
        <v>219223</v>
      </c>
      <c r="B1421" t="n">
        <v>128</v>
      </c>
      <c r="C1421" t="inlineStr">
        <is>
          <t>Love Cabaret</t>
        </is>
      </c>
      <c r="D1421" t="inlineStr">
        <is>
          <t>CECILIA TSUYACO ARAKI SILVA LTDA</t>
        </is>
      </c>
      <c r="E1421" t="inlineStr">
        <is>
          <t>387996</t>
        </is>
      </c>
      <c r="F1421" s="555" t="n">
        <v>46086</v>
      </c>
      <c r="G1421" t="n">
        <v>19617</v>
      </c>
      <c r="H1421" t="inlineStr">
        <is>
          <t>COENTRO KG</t>
        </is>
      </c>
      <c r="I1421" t="inlineStr">
        <is>
          <t>ALIMENTOS</t>
        </is>
      </c>
      <c r="J1421" t="n">
        <v>0.2</v>
      </c>
      <c r="K1421" t="inlineStr">
        <is>
          <t>KG</t>
        </is>
      </c>
      <c r="L1421" t="n">
        <v>4</v>
      </c>
      <c r="M1421" t="n">
        <v>20</v>
      </c>
      <c r="N1421" t="inlineStr">
        <is>
          <t>ALIMENTOS</t>
        </is>
      </c>
      <c r="O1421" t="inlineStr">
        <is>
          <t>03/2026</t>
        </is>
      </c>
    </row>
    <row r="1422">
      <c r="A1422" t="n">
        <v>219223</v>
      </c>
      <c r="B1422" t="n">
        <v>128</v>
      </c>
      <c r="C1422" t="inlineStr">
        <is>
          <t>Love Cabaret</t>
        </is>
      </c>
      <c r="D1422" t="inlineStr">
        <is>
          <t>CECILIA TSUYACO ARAKI SILVA LTDA</t>
        </is>
      </c>
      <c r="E1422" t="inlineStr">
        <is>
          <t>387996</t>
        </is>
      </c>
      <c r="F1422" s="555" t="n">
        <v>46086</v>
      </c>
      <c r="G1422" t="n">
        <v>23113</v>
      </c>
      <c r="H1422" t="inlineStr">
        <is>
          <t>SALSA KG</t>
        </is>
      </c>
      <c r="I1422" t="inlineStr">
        <is>
          <t>ALIMENTOS</t>
        </is>
      </c>
      <c r="J1422" t="n">
        <v>0.2</v>
      </c>
      <c r="K1422" t="inlineStr">
        <is>
          <t>KG</t>
        </is>
      </c>
      <c r="L1422" t="n">
        <v>2.2</v>
      </c>
      <c r="M1422" t="n">
        <v>11</v>
      </c>
      <c r="N1422" t="inlineStr">
        <is>
          <t>ALIMENTOS</t>
        </is>
      </c>
      <c r="O1422" t="inlineStr">
        <is>
          <t>03/2026</t>
        </is>
      </c>
    </row>
    <row r="1423">
      <c r="A1423" t="n">
        <v>219223</v>
      </c>
      <c r="B1423" t="n">
        <v>128</v>
      </c>
      <c r="C1423" t="inlineStr">
        <is>
          <t>Love Cabaret</t>
        </is>
      </c>
      <c r="D1423" t="inlineStr">
        <is>
          <t>CECILIA TSUYACO ARAKI SILVA LTDA</t>
        </is>
      </c>
      <c r="E1423" t="inlineStr">
        <is>
          <t>387996</t>
        </is>
      </c>
      <c r="F1423" s="555" t="n">
        <v>46086</v>
      </c>
      <c r="G1423" t="n">
        <v>24037</v>
      </c>
      <c r="H1423" t="inlineStr">
        <is>
          <t>ALHO TRITURADO FRITO</t>
        </is>
      </c>
      <c r="I1423" t="inlineStr">
        <is>
          <t>ALIMENTOS</t>
        </is>
      </c>
      <c r="J1423" t="n">
        <v>1</v>
      </c>
      <c r="K1423" t="inlineStr">
        <is>
          <t>KG</t>
        </is>
      </c>
      <c r="L1423" t="n">
        <v>19.5</v>
      </c>
      <c r="M1423" t="n">
        <v>19.5</v>
      </c>
      <c r="N1423" t="inlineStr">
        <is>
          <t>ALIMENTOS</t>
        </is>
      </c>
      <c r="O1423" t="inlineStr">
        <is>
          <t>03/2026</t>
        </is>
      </c>
    </row>
    <row r="1424">
      <c r="A1424" t="n">
        <v>219223</v>
      </c>
      <c r="B1424" t="n">
        <v>128</v>
      </c>
      <c r="C1424" t="inlineStr">
        <is>
          <t>Love Cabaret</t>
        </is>
      </c>
      <c r="D1424" t="inlineStr">
        <is>
          <t>CECILIA TSUYACO ARAKI SILVA LTDA</t>
        </is>
      </c>
      <c r="E1424" t="inlineStr">
        <is>
          <t>387996</t>
        </is>
      </c>
      <c r="F1424" s="555" t="n">
        <v>46086</v>
      </c>
      <c r="G1424" t="n">
        <v>19532</v>
      </c>
      <c r="H1424" t="inlineStr">
        <is>
          <t>TOMATE SALADA ITALIANO KG</t>
        </is>
      </c>
      <c r="I1424" t="inlineStr">
        <is>
          <t>ALIMENTOS</t>
        </is>
      </c>
      <c r="J1424" t="n">
        <v>3</v>
      </c>
      <c r="K1424" t="inlineStr">
        <is>
          <t>KG</t>
        </is>
      </c>
      <c r="L1424" t="n">
        <v>29.4</v>
      </c>
      <c r="M1424" t="n">
        <v>9.800000000000001</v>
      </c>
      <c r="N1424" t="inlineStr">
        <is>
          <t>ALIMENTOS</t>
        </is>
      </c>
      <c r="O1424" t="inlineStr">
        <is>
          <t>03/2026</t>
        </is>
      </c>
    </row>
    <row r="1425">
      <c r="A1425" t="n">
        <v>219222</v>
      </c>
      <c r="B1425" t="n">
        <v>128</v>
      </c>
      <c r="C1425" t="inlineStr">
        <is>
          <t>Love Cabaret</t>
        </is>
      </c>
      <c r="D1425" t="inlineStr">
        <is>
          <t>MARIO PEDRO FELICIANO - HORTIFRUTI</t>
        </is>
      </c>
      <c r="E1425" t="inlineStr">
        <is>
          <t>469277</t>
        </is>
      </c>
      <c r="F1425" s="555" t="n">
        <v>46083</v>
      </c>
      <c r="G1425" t="n">
        <v>19589</v>
      </c>
      <c r="H1425" t="inlineStr">
        <is>
          <t>PEPINO JAPONES KG</t>
        </is>
      </c>
      <c r="I1425" t="inlineStr">
        <is>
          <t>ALIMENTOS</t>
        </is>
      </c>
      <c r="J1425" t="n">
        <v>0.5</v>
      </c>
      <c r="K1425" t="inlineStr">
        <is>
          <t>KG</t>
        </is>
      </c>
      <c r="L1425" t="n">
        <v>2.79</v>
      </c>
      <c r="M1425" t="n">
        <v>5.58</v>
      </c>
      <c r="N1425" t="inlineStr">
        <is>
          <t>ALIMENTOS</t>
        </is>
      </c>
      <c r="O1425" t="inlineStr">
        <is>
          <t>03/2026</t>
        </is>
      </c>
    </row>
    <row r="1426">
      <c r="A1426" t="n">
        <v>219222</v>
      </c>
      <c r="B1426" t="n">
        <v>128</v>
      </c>
      <c r="C1426" t="inlineStr">
        <is>
          <t>Love Cabaret</t>
        </is>
      </c>
      <c r="D1426" t="inlineStr">
        <is>
          <t>MARIO PEDRO FELICIANO - HORTIFRUTI</t>
        </is>
      </c>
      <c r="E1426" t="inlineStr">
        <is>
          <t>469277</t>
        </is>
      </c>
      <c r="F1426" s="555" t="n">
        <v>46083</v>
      </c>
      <c r="G1426" t="n">
        <v>19728</v>
      </c>
      <c r="H1426" t="inlineStr">
        <is>
          <t>PERA WILLIAM KG</t>
        </is>
      </c>
      <c r="I1426" t="inlineStr">
        <is>
          <t>ALIMENTOS</t>
        </is>
      </c>
      <c r="J1426" t="n">
        <v>1.1</v>
      </c>
      <c r="K1426" t="inlineStr">
        <is>
          <t>KG</t>
        </is>
      </c>
      <c r="L1426" t="n">
        <v>13.79</v>
      </c>
      <c r="M1426" t="n">
        <v>12.536364</v>
      </c>
      <c r="N1426" t="inlineStr">
        <is>
          <t>ALIMENTOS</t>
        </is>
      </c>
      <c r="O1426" t="inlineStr">
        <is>
          <t>03/2026</t>
        </is>
      </c>
    </row>
    <row r="1427">
      <c r="A1427" t="n">
        <v>219222</v>
      </c>
      <c r="B1427" t="n">
        <v>128</v>
      </c>
      <c r="C1427" t="inlineStr">
        <is>
          <t>Love Cabaret</t>
        </is>
      </c>
      <c r="D1427" t="inlineStr">
        <is>
          <t>MARIO PEDRO FELICIANO - HORTIFRUTI</t>
        </is>
      </c>
      <c r="E1427" t="inlineStr">
        <is>
          <t>469277</t>
        </is>
      </c>
      <c r="F1427" s="555" t="n">
        <v>46083</v>
      </c>
      <c r="G1427" t="n">
        <v>23195</v>
      </c>
      <c r="H1427" t="inlineStr">
        <is>
          <t>RABANETE KG</t>
        </is>
      </c>
      <c r="I1427" t="inlineStr">
        <is>
          <t>ALIMENTOS</t>
        </is>
      </c>
      <c r="J1427" t="n">
        <v>0.55</v>
      </c>
      <c r="K1427" t="inlineStr">
        <is>
          <t>KG</t>
        </is>
      </c>
      <c r="L1427" t="n">
        <v>7.98</v>
      </c>
      <c r="M1427" t="n">
        <v>14.509091</v>
      </c>
      <c r="N1427" t="inlineStr">
        <is>
          <t>ALIMENTOS</t>
        </is>
      </c>
      <c r="O1427" t="inlineStr">
        <is>
          <t>03/2026</t>
        </is>
      </c>
    </row>
    <row r="1428">
      <c r="A1428" t="n">
        <v>219222</v>
      </c>
      <c r="B1428" t="n">
        <v>128</v>
      </c>
      <c r="C1428" t="inlineStr">
        <is>
          <t>Love Cabaret</t>
        </is>
      </c>
      <c r="D1428" t="inlineStr">
        <is>
          <t>MARIO PEDRO FELICIANO - HORTIFRUTI</t>
        </is>
      </c>
      <c r="E1428" t="inlineStr">
        <is>
          <t>469277</t>
        </is>
      </c>
      <c r="F1428" s="555" t="n">
        <v>46083</v>
      </c>
      <c r="G1428" t="n">
        <v>23389</v>
      </c>
      <c r="H1428" t="inlineStr">
        <is>
          <t>BANANA NANICA KG</t>
        </is>
      </c>
      <c r="I1428" t="inlineStr">
        <is>
          <t>ALIMENTOS</t>
        </is>
      </c>
      <c r="J1428" t="n">
        <v>1</v>
      </c>
      <c r="K1428" t="inlineStr">
        <is>
          <t>KG</t>
        </is>
      </c>
      <c r="L1428" t="n">
        <v>4.84</v>
      </c>
      <c r="M1428" t="n">
        <v>4.84</v>
      </c>
      <c r="N1428" t="inlineStr">
        <is>
          <t>ALIMENTOS</t>
        </is>
      </c>
      <c r="O1428" t="inlineStr">
        <is>
          <t>03/2026</t>
        </is>
      </c>
    </row>
    <row r="1429">
      <c r="A1429" t="n">
        <v>219220</v>
      </c>
      <c r="B1429" t="n">
        <v>128</v>
      </c>
      <c r="C1429" t="inlineStr">
        <is>
          <t>Love Cabaret</t>
        </is>
      </c>
      <c r="D1429" t="inlineStr">
        <is>
          <t>DO CHEF DISTRIBUIDORA DE ALIMENTOS LTDA</t>
        </is>
      </c>
      <c r="E1429" t="inlineStr">
        <is>
          <t>39</t>
        </is>
      </c>
      <c r="F1429" s="555" t="n">
        <v>46085</v>
      </c>
      <c r="G1429" t="n">
        <v>19607</v>
      </c>
      <c r="H1429" t="inlineStr">
        <is>
          <t>GENGIBRE KG</t>
        </is>
      </c>
      <c r="I1429" t="inlineStr">
        <is>
          <t>ALIMENTOS</t>
        </is>
      </c>
      <c r="J1429" t="n">
        <v>10</v>
      </c>
      <c r="K1429" t="inlineStr">
        <is>
          <t>KG</t>
        </is>
      </c>
      <c r="L1429" t="n">
        <v>162.5</v>
      </c>
      <c r="M1429" t="n">
        <v>16.25</v>
      </c>
      <c r="N1429" t="inlineStr">
        <is>
          <t>ALIMENTOS</t>
        </is>
      </c>
      <c r="O1429" t="inlineStr">
        <is>
          <t>03/2026</t>
        </is>
      </c>
    </row>
    <row r="1430">
      <c r="A1430" t="n">
        <v>219219</v>
      </c>
      <c r="B1430" t="n">
        <v>128</v>
      </c>
      <c r="C1430" t="inlineStr">
        <is>
          <t>Love Cabaret</t>
        </is>
      </c>
      <c r="D1430" t="inlineStr">
        <is>
          <t>FRONT BEBIDAS LTDA</t>
        </is>
      </c>
      <c r="E1430" t="inlineStr">
        <is>
          <t>794640</t>
        </is>
      </c>
      <c r="F1430" s="555" t="n">
        <v>46085</v>
      </c>
      <c r="G1430" t="n">
        <v>17913</v>
      </c>
      <c r="H1430" t="inlineStr">
        <is>
          <t>ENERGETICO RED BULL MELANCIA 250ML  C/24UN</t>
        </is>
      </c>
      <c r="I1430" t="inlineStr">
        <is>
          <t>BEBIDAS</t>
        </is>
      </c>
      <c r="J1430" t="n">
        <v>6</v>
      </c>
      <c r="K1430" t="inlineStr">
        <is>
          <t>PC</t>
        </is>
      </c>
      <c r="L1430" t="n">
        <v>1157.76</v>
      </c>
      <c r="M1430" t="n">
        <v>192.96</v>
      </c>
      <c r="N1430" t="inlineStr">
        <is>
          <t>BEBIDAS</t>
        </is>
      </c>
      <c r="O1430" t="inlineStr">
        <is>
          <t>03/2026</t>
        </is>
      </c>
    </row>
    <row r="1431">
      <c r="A1431" t="n">
        <v>219219</v>
      </c>
      <c r="B1431" t="n">
        <v>128</v>
      </c>
      <c r="C1431" t="inlineStr">
        <is>
          <t>Love Cabaret</t>
        </is>
      </c>
      <c r="D1431" t="inlineStr">
        <is>
          <t>FRONT BEBIDAS LTDA</t>
        </is>
      </c>
      <c r="E1431" t="inlineStr">
        <is>
          <t>794640</t>
        </is>
      </c>
      <c r="F1431" s="555" t="n">
        <v>46085</v>
      </c>
      <c r="G1431" t="n">
        <v>17915</v>
      </c>
      <c r="H1431" t="inlineStr">
        <is>
          <t>ENERGETICO RED BULL TROPICAL 250ML  C/24UN</t>
        </is>
      </c>
      <c r="I1431" t="inlineStr">
        <is>
          <t>BEBIDAS</t>
        </is>
      </c>
      <c r="J1431" t="n">
        <v>2</v>
      </c>
      <c r="K1431" t="inlineStr">
        <is>
          <t>PC</t>
        </is>
      </c>
      <c r="L1431" t="n">
        <v>385.92</v>
      </c>
      <c r="M1431" t="n">
        <v>192.96</v>
      </c>
      <c r="N1431" t="inlineStr">
        <is>
          <t>BEBIDAS</t>
        </is>
      </c>
      <c r="O1431" t="inlineStr">
        <is>
          <t>03/2026</t>
        </is>
      </c>
    </row>
    <row r="1432">
      <c r="A1432" t="n">
        <v>219219</v>
      </c>
      <c r="B1432" t="n">
        <v>128</v>
      </c>
      <c r="C1432" t="inlineStr">
        <is>
          <t>Love Cabaret</t>
        </is>
      </c>
      <c r="D1432" t="inlineStr">
        <is>
          <t>FRONT BEBIDAS LTDA</t>
        </is>
      </c>
      <c r="E1432" t="inlineStr">
        <is>
          <t>794640</t>
        </is>
      </c>
      <c r="F1432" s="555" t="n">
        <v>46085</v>
      </c>
      <c r="G1432" t="n">
        <v>17917</v>
      </c>
      <c r="H1432" t="inlineStr">
        <is>
          <t>ENERGETICO RED BULL ORIGINAL 250ML C/24UN</t>
        </is>
      </c>
      <c r="I1432" t="inlineStr">
        <is>
          <t>BEBIDAS</t>
        </is>
      </c>
      <c r="J1432" t="n">
        <v>7</v>
      </c>
      <c r="K1432" t="inlineStr">
        <is>
          <t>PC</t>
        </is>
      </c>
      <c r="L1432" t="n">
        <v>1350.72</v>
      </c>
      <c r="M1432" t="n">
        <v>192.96</v>
      </c>
      <c r="N1432" t="inlineStr">
        <is>
          <t>BEBIDAS</t>
        </is>
      </c>
      <c r="O1432" t="inlineStr">
        <is>
          <t>03/2026</t>
        </is>
      </c>
    </row>
    <row r="1433">
      <c r="A1433" t="n">
        <v>219219</v>
      </c>
      <c r="B1433" t="n">
        <v>128</v>
      </c>
      <c r="C1433" t="inlineStr">
        <is>
          <t>Love Cabaret</t>
        </is>
      </c>
      <c r="D1433" t="inlineStr">
        <is>
          <t>FRONT BEBIDAS LTDA</t>
        </is>
      </c>
      <c r="E1433" t="inlineStr">
        <is>
          <t>794640</t>
        </is>
      </c>
      <c r="F1433" s="555" t="n">
        <v>46085</v>
      </c>
      <c r="G1433" t="n">
        <v>28572</v>
      </c>
      <c r="H1433" t="inlineStr">
        <is>
          <t>ENERGETICO RED BULL ZERO 250ML C/24UN</t>
        </is>
      </c>
      <c r="I1433" t="inlineStr">
        <is>
          <t>BEBIDAS</t>
        </is>
      </c>
      <c r="J1433" t="n">
        <v>15</v>
      </c>
      <c r="K1433" t="inlineStr">
        <is>
          <t>PC</t>
        </is>
      </c>
      <c r="L1433" t="n">
        <v>2894.4</v>
      </c>
      <c r="M1433" t="n">
        <v>192.96</v>
      </c>
      <c r="N1433" t="inlineStr">
        <is>
          <t>BEBIDAS</t>
        </is>
      </c>
      <c r="O1433" t="inlineStr">
        <is>
          <t>03/2026</t>
        </is>
      </c>
    </row>
    <row r="1434">
      <c r="A1434" t="n">
        <v>219217</v>
      </c>
      <c r="B1434" t="n">
        <v>128</v>
      </c>
      <c r="C1434" t="inlineStr">
        <is>
          <t>Love Cabaret</t>
        </is>
      </c>
      <c r="D1434" t="inlineStr">
        <is>
          <t>DO CHEF DISTRIBUIDORA DE ALIMENTOS LTDA</t>
        </is>
      </c>
      <c r="E1434" t="inlineStr">
        <is>
          <t>64</t>
        </is>
      </c>
      <c r="F1434" s="555" t="n">
        <v>46086</v>
      </c>
      <c r="G1434" t="n">
        <v>19765</v>
      </c>
      <c r="H1434" t="inlineStr">
        <is>
          <t>FRUTAS VERMELHAS CONGELADA KG</t>
        </is>
      </c>
      <c r="I1434" t="inlineStr">
        <is>
          <t>ALIMENTOS</t>
        </is>
      </c>
      <c r="J1434" t="n">
        <v>3</v>
      </c>
      <c r="K1434" t="inlineStr">
        <is>
          <t>KG</t>
        </is>
      </c>
      <c r="L1434" t="n">
        <v>105</v>
      </c>
      <c r="M1434" t="n">
        <v>35</v>
      </c>
      <c r="N1434" t="inlineStr">
        <is>
          <t>ALIMENTOS</t>
        </is>
      </c>
      <c r="O1434" t="inlineStr">
        <is>
          <t>03/2026</t>
        </is>
      </c>
    </row>
    <row r="1435">
      <c r="A1435" t="n">
        <v>219217</v>
      </c>
      <c r="B1435" t="n">
        <v>128</v>
      </c>
      <c r="C1435" t="inlineStr">
        <is>
          <t>Love Cabaret</t>
        </is>
      </c>
      <c r="D1435" t="inlineStr">
        <is>
          <t>DO CHEF DISTRIBUIDORA DE ALIMENTOS LTDA</t>
        </is>
      </c>
      <c r="E1435" t="inlineStr">
        <is>
          <t>64</t>
        </is>
      </c>
      <c r="F1435" s="555" t="n">
        <v>46086</v>
      </c>
      <c r="G1435" t="n">
        <v>23096</v>
      </c>
      <c r="H1435" t="inlineStr">
        <is>
          <t>OVO BRANCO UN</t>
        </is>
      </c>
      <c r="I1435" t="inlineStr">
        <is>
          <t>ALIMENTOS</t>
        </is>
      </c>
      <c r="J1435" t="n">
        <v>30</v>
      </c>
      <c r="K1435" t="inlineStr">
        <is>
          <t>UN</t>
        </is>
      </c>
      <c r="L1435" t="n">
        <v>20.7</v>
      </c>
      <c r="M1435" t="n">
        <v>0.6899999999999999</v>
      </c>
      <c r="N1435" t="inlineStr">
        <is>
          <t>ALIMENTOS</t>
        </is>
      </c>
      <c r="O1435" t="inlineStr">
        <is>
          <t>03/2026</t>
        </is>
      </c>
    </row>
    <row r="1436">
      <c r="A1436" t="n">
        <v>219216</v>
      </c>
      <c r="B1436" t="n">
        <v>128</v>
      </c>
      <c r="C1436" t="inlineStr">
        <is>
          <t>Love Cabaret</t>
        </is>
      </c>
      <c r="D1436" t="inlineStr">
        <is>
          <t xml:space="preserve">COMERCIAL IMPORTADORA E EXPORTADORA METAPUNTO LTDA </t>
        </is>
      </c>
      <c r="E1436" t="inlineStr">
        <is>
          <t>43337</t>
        </is>
      </c>
      <c r="F1436" s="555" t="n">
        <v>46098</v>
      </c>
      <c r="G1436" t="n">
        <v>20932</v>
      </c>
      <c r="H1436" t="inlineStr">
        <is>
          <t>CHOCOLATE AO LEITE GOTAS SICAO 2,1KG UN</t>
        </is>
      </c>
      <c r="I1436" t="inlineStr">
        <is>
          <t>ALIMENTOS</t>
        </is>
      </c>
      <c r="J1436" t="n">
        <v>2</v>
      </c>
      <c r="K1436" t="inlineStr">
        <is>
          <t>UN</t>
        </is>
      </c>
      <c r="L1436" t="n">
        <v>331.8</v>
      </c>
      <c r="M1436" t="n">
        <v>165.9</v>
      </c>
      <c r="N1436" t="inlineStr">
        <is>
          <t>ALIMENTOS</t>
        </is>
      </c>
      <c r="O1436" t="inlineStr">
        <is>
          <t>03/2026</t>
        </is>
      </c>
    </row>
    <row r="1437">
      <c r="A1437" t="n">
        <v>219213</v>
      </c>
      <c r="B1437" t="n">
        <v>128</v>
      </c>
      <c r="C1437" t="inlineStr">
        <is>
          <t>Love Cabaret</t>
        </is>
      </c>
      <c r="D1437" t="inlineStr">
        <is>
          <t>ZAHIL IMPORTADORA LTDA</t>
        </is>
      </c>
      <c r="E1437" t="inlineStr">
        <is>
          <t>265865</t>
        </is>
      </c>
      <c r="F1437" s="555" t="n">
        <v>46085</v>
      </c>
      <c r="G1437" t="n">
        <v>27858</v>
      </c>
      <c r="H1437" t="inlineStr">
        <is>
          <t>VINHO ROSE CHATEAU DE JAU / LE JAJA DE JAU ROSÉ DE SYRAH PAYS D'OC IGP LANGUEDOC</t>
        </is>
      </c>
      <c r="I1437" t="inlineStr">
        <is>
          <t>BEBIDAS</t>
        </is>
      </c>
      <c r="J1437" t="n">
        <v>24</v>
      </c>
      <c r="K1437" t="inlineStr">
        <is>
          <t>UN</t>
        </is>
      </c>
      <c r="L1437" t="n">
        <v>1622.4</v>
      </c>
      <c r="M1437" t="n">
        <v>67.59999999999999</v>
      </c>
      <c r="N1437" t="inlineStr">
        <is>
          <t>BEBIDAS</t>
        </is>
      </c>
      <c r="O1437" t="inlineStr">
        <is>
          <t>03/2026</t>
        </is>
      </c>
    </row>
    <row r="1438">
      <c r="A1438" t="n">
        <v>217984</v>
      </c>
      <c r="B1438" t="n">
        <v>128</v>
      </c>
      <c r="C1438" t="inlineStr">
        <is>
          <t>Love Cabaret</t>
        </is>
      </c>
      <c r="D1438" t="inlineStr">
        <is>
          <t>CASA DE CARNES P.J.J.LTDA</t>
        </is>
      </c>
      <c r="E1438" t="inlineStr">
        <is>
          <t>45794</t>
        </is>
      </c>
      <c r="F1438" s="555" t="n">
        <v>46092</v>
      </c>
      <c r="G1438" t="n">
        <v>18812</v>
      </c>
      <c r="H1438" t="inlineStr">
        <is>
          <t>LINGUA BOVINA KG</t>
        </is>
      </c>
      <c r="I1438" t="inlineStr">
        <is>
          <t>ALIMENTOS</t>
        </is>
      </c>
      <c r="J1438" t="n">
        <v>6.27</v>
      </c>
      <c r="K1438" t="inlineStr">
        <is>
          <t>KG</t>
        </is>
      </c>
      <c r="L1438" t="n">
        <v>137.31</v>
      </c>
      <c r="M1438" t="n">
        <v>21.899522</v>
      </c>
      <c r="N1438" t="inlineStr">
        <is>
          <t>ALIMENTOS</t>
        </is>
      </c>
      <c r="O1438" t="inlineStr">
        <is>
          <t>03/2026</t>
        </is>
      </c>
    </row>
    <row r="1439">
      <c r="A1439" t="n">
        <v>217983</v>
      </c>
      <c r="B1439" t="n">
        <v>128</v>
      </c>
      <c r="C1439" t="inlineStr">
        <is>
          <t>Love Cabaret</t>
        </is>
      </c>
      <c r="D1439" t="inlineStr">
        <is>
          <t>FG7 COMERCIO E DISTRIBUICAO DE BEBIDAS LTDA</t>
        </is>
      </c>
      <c r="E1439" t="inlineStr">
        <is>
          <t>759596</t>
        </is>
      </c>
      <c r="F1439" s="555" t="n">
        <v>46087</v>
      </c>
      <c r="G1439" t="n">
        <v>18545</v>
      </c>
      <c r="H1439" t="inlineStr">
        <is>
          <t>APERITIVO CAMPARI 998ML</t>
        </is>
      </c>
      <c r="I1439" t="inlineStr">
        <is>
          <t>BEBIDAS</t>
        </is>
      </c>
      <c r="J1439" t="n">
        <v>18</v>
      </c>
      <c r="K1439" t="inlineStr">
        <is>
          <t>GR</t>
        </is>
      </c>
      <c r="L1439" t="n">
        <v>860.4</v>
      </c>
      <c r="M1439" t="n">
        <v>47.8</v>
      </c>
      <c r="N1439" t="inlineStr">
        <is>
          <t>BEBIDAS</t>
        </is>
      </c>
      <c r="O1439" t="inlineStr">
        <is>
          <t>03/2026</t>
        </is>
      </c>
    </row>
    <row r="1440">
      <c r="A1440" t="n">
        <v>217983</v>
      </c>
      <c r="B1440" t="n">
        <v>128</v>
      </c>
      <c r="C1440" t="inlineStr">
        <is>
          <t>Love Cabaret</t>
        </is>
      </c>
      <c r="D1440" t="inlineStr">
        <is>
          <t>FG7 COMERCIO E DISTRIBUICAO DE BEBIDAS LTDA</t>
        </is>
      </c>
      <c r="E1440" t="inlineStr">
        <is>
          <t>759596</t>
        </is>
      </c>
      <c r="F1440" s="555" t="n">
        <v>46087</v>
      </c>
      <c r="G1440" t="n">
        <v>18547</v>
      </c>
      <c r="H1440" t="inlineStr">
        <is>
          <t>APERITIVO APEROL 750ML</t>
        </is>
      </c>
      <c r="I1440" t="inlineStr">
        <is>
          <t>BEBIDAS</t>
        </is>
      </c>
      <c r="J1440" t="n">
        <v>48</v>
      </c>
      <c r="K1440" t="inlineStr">
        <is>
          <t>GR</t>
        </is>
      </c>
      <c r="L1440" t="n">
        <v>1867.2</v>
      </c>
      <c r="M1440" t="n">
        <v>38.9</v>
      </c>
      <c r="N1440" t="inlineStr">
        <is>
          <t>BEBIDAS</t>
        </is>
      </c>
      <c r="O1440" t="inlineStr">
        <is>
          <t>03/2026</t>
        </is>
      </c>
    </row>
    <row r="1441">
      <c r="A1441" t="n">
        <v>217982</v>
      </c>
      <c r="B1441" t="n">
        <v>128</v>
      </c>
      <c r="C1441" t="inlineStr">
        <is>
          <t>Love Cabaret</t>
        </is>
      </c>
      <c r="D1441" t="inlineStr">
        <is>
          <t>KING COMERCIO E IMPORTACAO DE BEBIDAS LTDA</t>
        </is>
      </c>
      <c r="E1441" t="inlineStr">
        <is>
          <t>125814</t>
        </is>
      </c>
      <c r="F1441" s="555" t="n">
        <v>46087</v>
      </c>
      <c r="G1441" t="n">
        <v>18373</v>
      </c>
      <c r="H1441" t="inlineStr">
        <is>
          <t>GIN GORDONS 750ML</t>
        </is>
      </c>
      <c r="I1441" t="inlineStr">
        <is>
          <t>BEBIDAS</t>
        </is>
      </c>
      <c r="J1441" t="n">
        <v>18</v>
      </c>
      <c r="K1441" t="inlineStr">
        <is>
          <t>GR</t>
        </is>
      </c>
      <c r="L1441" t="n">
        <v>1067.94</v>
      </c>
      <c r="M1441" t="n">
        <v>59.33</v>
      </c>
      <c r="N1441" t="inlineStr">
        <is>
          <t>BEBIDAS</t>
        </is>
      </c>
      <c r="O1441" t="inlineStr">
        <is>
          <t>03/2026</t>
        </is>
      </c>
    </row>
    <row r="1442">
      <c r="A1442" t="n">
        <v>217982</v>
      </c>
      <c r="B1442" t="n">
        <v>128</v>
      </c>
      <c r="C1442" t="inlineStr">
        <is>
          <t>Love Cabaret</t>
        </is>
      </c>
      <c r="D1442" t="inlineStr">
        <is>
          <t>KING COMERCIO E IMPORTACAO DE BEBIDAS LTDA</t>
        </is>
      </c>
      <c r="E1442" t="inlineStr">
        <is>
          <t>125814</t>
        </is>
      </c>
      <c r="F1442" s="555" t="n">
        <v>46087</v>
      </c>
      <c r="G1442" t="n">
        <v>18172</v>
      </c>
      <c r="H1442" t="inlineStr">
        <is>
          <t>VODKA SMIRNOFF RED 998ML</t>
        </is>
      </c>
      <c r="I1442" t="inlineStr">
        <is>
          <t>BEBIDAS</t>
        </is>
      </c>
      <c r="J1442" t="n">
        <v>18</v>
      </c>
      <c r="K1442" t="inlineStr">
        <is>
          <t>GR</t>
        </is>
      </c>
      <c r="L1442" t="n">
        <v>571.86</v>
      </c>
      <c r="M1442" t="n">
        <v>31.77</v>
      </c>
      <c r="N1442" t="inlineStr">
        <is>
          <t>BEBIDAS</t>
        </is>
      </c>
      <c r="O1442" t="inlineStr">
        <is>
          <t>03/2026</t>
        </is>
      </c>
    </row>
    <row r="1443">
      <c r="A1443" t="n">
        <v>217980</v>
      </c>
      <c r="B1443" t="n">
        <v>128</v>
      </c>
      <c r="C1443" t="inlineStr">
        <is>
          <t>Love Cabaret</t>
        </is>
      </c>
      <c r="D1443" t="inlineStr">
        <is>
          <t>FG7 COMERCIO E DISTRIBUICAO DE BEBIDAS LTDA</t>
        </is>
      </c>
      <c r="E1443" t="inlineStr">
        <is>
          <t>757899</t>
        </is>
      </c>
      <c r="F1443" s="555" t="n">
        <v>46085</v>
      </c>
      <c r="G1443" t="n">
        <v>18545</v>
      </c>
      <c r="H1443" t="inlineStr">
        <is>
          <t>APERITIVO CAMPARI 998ML</t>
        </is>
      </c>
      <c r="I1443" t="inlineStr">
        <is>
          <t>BEBIDAS</t>
        </is>
      </c>
      <c r="J1443" t="n">
        <v>6</v>
      </c>
      <c r="K1443" t="inlineStr">
        <is>
          <t>GR</t>
        </is>
      </c>
      <c r="L1443" t="n">
        <v>286.8</v>
      </c>
      <c r="M1443" t="n">
        <v>47.8</v>
      </c>
      <c r="N1443" t="inlineStr">
        <is>
          <t>BEBIDAS</t>
        </is>
      </c>
      <c r="O1443" t="inlineStr">
        <is>
          <t>03/2026</t>
        </is>
      </c>
    </row>
    <row r="1444">
      <c r="A1444" t="n">
        <v>217980</v>
      </c>
      <c r="B1444" t="n">
        <v>128</v>
      </c>
      <c r="C1444" t="inlineStr">
        <is>
          <t>Love Cabaret</t>
        </is>
      </c>
      <c r="D1444" t="inlineStr">
        <is>
          <t>FG7 COMERCIO E DISTRIBUICAO DE BEBIDAS LTDA</t>
        </is>
      </c>
      <c r="E1444" t="inlineStr">
        <is>
          <t>757899</t>
        </is>
      </c>
      <c r="F1444" s="555" t="n">
        <v>46085</v>
      </c>
      <c r="G1444" t="n">
        <v>24552</v>
      </c>
      <c r="H1444" t="inlineStr">
        <is>
          <t>ESPUMANTE CASA PERINI BRUT 750ML</t>
        </is>
      </c>
      <c r="I1444" t="inlineStr">
        <is>
          <t>BEBIDAS</t>
        </is>
      </c>
      <c r="J1444" t="n">
        <v>120</v>
      </c>
      <c r="K1444" t="inlineStr">
        <is>
          <t>GR</t>
        </is>
      </c>
      <c r="L1444" t="n">
        <v>4021.2</v>
      </c>
      <c r="M1444" t="n">
        <v>33.51</v>
      </c>
      <c r="N1444" t="inlineStr">
        <is>
          <t>BEBIDAS</t>
        </is>
      </c>
      <c r="O1444" t="inlineStr">
        <is>
          <t>03/2026</t>
        </is>
      </c>
    </row>
    <row r="1445">
      <c r="A1445" t="n">
        <v>217980</v>
      </c>
      <c r="B1445" t="n">
        <v>128</v>
      </c>
      <c r="C1445" t="inlineStr">
        <is>
          <t>Love Cabaret</t>
        </is>
      </c>
      <c r="D1445" t="inlineStr">
        <is>
          <t>FG7 COMERCIO E DISTRIBUICAO DE BEBIDAS LTDA</t>
        </is>
      </c>
      <c r="E1445" t="inlineStr">
        <is>
          <t>757899</t>
        </is>
      </c>
      <c r="F1445" s="555" t="n">
        <v>46085</v>
      </c>
      <c r="G1445" t="n">
        <v>18547</v>
      </c>
      <c r="H1445" t="inlineStr">
        <is>
          <t>APERITIVO APEROL 750ML</t>
        </is>
      </c>
      <c r="I1445" t="inlineStr">
        <is>
          <t>BEBIDAS</t>
        </is>
      </c>
      <c r="J1445" t="n">
        <v>12</v>
      </c>
      <c r="K1445" t="inlineStr">
        <is>
          <t>GR</t>
        </is>
      </c>
      <c r="L1445" t="n">
        <v>466.8</v>
      </c>
      <c r="M1445" t="n">
        <v>38.9</v>
      </c>
      <c r="N1445" t="inlineStr">
        <is>
          <t>BEBIDAS</t>
        </is>
      </c>
      <c r="O1445" t="inlineStr">
        <is>
          <t>03/2026</t>
        </is>
      </c>
    </row>
    <row r="1446">
      <c r="A1446" t="n">
        <v>217980</v>
      </c>
      <c r="B1446" t="n">
        <v>128</v>
      </c>
      <c r="C1446" t="inlineStr">
        <is>
          <t>Love Cabaret</t>
        </is>
      </c>
      <c r="D1446" t="inlineStr">
        <is>
          <t>FG7 COMERCIO E DISTRIBUICAO DE BEBIDAS LTDA</t>
        </is>
      </c>
      <c r="E1446" t="inlineStr">
        <is>
          <t>757899</t>
        </is>
      </c>
      <c r="F1446" s="555" t="n">
        <v>46085</v>
      </c>
      <c r="G1446" t="n">
        <v>24030</v>
      </c>
      <c r="H1446" t="inlineStr">
        <is>
          <t>AGUA TONICA PRATA 269ML</t>
        </is>
      </c>
      <c r="I1446" t="inlineStr">
        <is>
          <t>BEBIDAS</t>
        </is>
      </c>
      <c r="J1446" t="n">
        <v>47</v>
      </c>
      <c r="K1446" t="inlineStr">
        <is>
          <t>UN</t>
        </is>
      </c>
      <c r="L1446" t="n">
        <v>1071.6</v>
      </c>
      <c r="M1446" t="n">
        <v>22.8</v>
      </c>
      <c r="N1446" t="inlineStr">
        <is>
          <t>BEBIDAS</t>
        </is>
      </c>
      <c r="O1446" t="inlineStr">
        <is>
          <t>03/2026</t>
        </is>
      </c>
    </row>
    <row r="1447">
      <c r="A1447" t="n">
        <v>217979</v>
      </c>
      <c r="B1447" t="n">
        <v>128</v>
      </c>
      <c r="C1447" t="inlineStr">
        <is>
          <t>Love Cabaret</t>
        </is>
      </c>
      <c r="D1447" t="inlineStr">
        <is>
          <t>KING COMERCIO E IMPORTACAO DE BEBIDAS LTDA</t>
        </is>
      </c>
      <c r="E1447" t="inlineStr">
        <is>
          <t>125761</t>
        </is>
      </c>
      <c r="F1447" s="555" t="n">
        <v>46085</v>
      </c>
      <c r="G1447" t="n">
        <v>18119</v>
      </c>
      <c r="H1447" t="inlineStr">
        <is>
          <t>WHISKY JOHNNIE WALKER BLACK LABEL 1L</t>
        </is>
      </c>
      <c r="I1447" t="inlineStr">
        <is>
          <t>BEBIDAS</t>
        </is>
      </c>
      <c r="J1447" t="n">
        <v>24</v>
      </c>
      <c r="K1447" t="inlineStr">
        <is>
          <t>GR</t>
        </is>
      </c>
      <c r="L1447" t="n">
        <v>4156.32</v>
      </c>
      <c r="M1447" t="n">
        <v>173.18</v>
      </c>
      <c r="N1447" t="inlineStr">
        <is>
          <t>BEBIDAS</t>
        </is>
      </c>
      <c r="O1447" t="inlineStr">
        <is>
          <t>03/2026</t>
        </is>
      </c>
    </row>
    <row r="1448">
      <c r="A1448" t="n">
        <v>217979</v>
      </c>
      <c r="B1448" t="n">
        <v>128</v>
      </c>
      <c r="C1448" t="inlineStr">
        <is>
          <t>Love Cabaret</t>
        </is>
      </c>
      <c r="D1448" t="inlineStr">
        <is>
          <t>KING COMERCIO E IMPORTACAO DE BEBIDAS LTDA</t>
        </is>
      </c>
      <c r="E1448" t="inlineStr">
        <is>
          <t>125761</t>
        </is>
      </c>
      <c r="F1448" s="555" t="n">
        <v>46085</v>
      </c>
      <c r="G1448" t="n">
        <v>25119</v>
      </c>
      <c r="H1448" t="inlineStr">
        <is>
          <t>ESPUMANTE CHANDON EXCELLENCE BRUT  750ML</t>
        </is>
      </c>
      <c r="I1448" t="inlineStr">
        <is>
          <t>BEBIDAS</t>
        </is>
      </c>
      <c r="J1448" t="n">
        <v>8</v>
      </c>
      <c r="K1448" t="inlineStr">
        <is>
          <t>GR</t>
        </is>
      </c>
      <c r="L1448" t="n">
        <v>1414.8</v>
      </c>
      <c r="M1448" t="n">
        <v>176.85</v>
      </c>
      <c r="N1448" t="inlineStr">
        <is>
          <t>BEBIDAS</t>
        </is>
      </c>
      <c r="O1448" t="inlineStr">
        <is>
          <t>03/2026</t>
        </is>
      </c>
    </row>
    <row r="1449">
      <c r="A1449" t="n">
        <v>215953</v>
      </c>
      <c r="B1449" t="n">
        <v>128</v>
      </c>
      <c r="C1449" t="inlineStr">
        <is>
          <t>Love Cabaret</t>
        </is>
      </c>
      <c r="D1449" t="inlineStr">
        <is>
          <t>MERCADO PAGO.COM REPRESENTACOES LTDA</t>
        </is>
      </c>
      <c r="E1449" t="inlineStr">
        <is>
          <t>16688</t>
        </is>
      </c>
      <c r="F1449" s="555" t="n">
        <v>46086</v>
      </c>
      <c r="G1449" t="n">
        <v>28884</v>
      </c>
      <c r="H1449" t="inlineStr">
        <is>
          <t>TAPETE REDONDO PELUCIA 1,40X1,40 VERMELHO UN</t>
        </is>
      </c>
      <c r="J1449" t="n">
        <v>1</v>
      </c>
      <c r="K1449" t="inlineStr">
        <is>
          <t>UN</t>
        </is>
      </c>
      <c r="L1449" t="n">
        <v>122.15</v>
      </c>
      <c r="M1449" t="n">
        <v>122.15</v>
      </c>
      <c r="O1449" t="inlineStr">
        <is>
          <t>03/2026</t>
        </is>
      </c>
    </row>
    <row r="1450">
      <c r="A1450" t="n">
        <v>215951</v>
      </c>
      <c r="B1450" t="n">
        <v>128</v>
      </c>
      <c r="C1450" t="inlineStr">
        <is>
          <t>Love Cabaret</t>
        </is>
      </c>
      <c r="D1450" t="inlineStr">
        <is>
          <t>PSSS LTDA</t>
        </is>
      </c>
      <c r="E1450" t="inlineStr">
        <is>
          <t>3277</t>
        </is>
      </c>
      <c r="F1450" s="555" t="n">
        <v>46086</v>
      </c>
      <c r="G1450" t="n">
        <v>17535</v>
      </c>
      <c r="H1450" t="inlineStr">
        <is>
          <t>COPO DESCARTAVEL ULTRACOPOS 330ML C/2000UN</t>
        </is>
      </c>
      <c r="I1450" t="inlineStr">
        <is>
          <t>DESCARTAVEIS/HIGIENE E LIMPEZA</t>
        </is>
      </c>
      <c r="J1450" t="n">
        <v>2</v>
      </c>
      <c r="K1450" t="inlineStr">
        <is>
          <t>CX</t>
        </is>
      </c>
      <c r="L1450" t="n">
        <v>240</v>
      </c>
      <c r="M1450" t="n">
        <v>120</v>
      </c>
      <c r="N1450" t="inlineStr">
        <is>
          <t>DESCARTAVEIS</t>
        </is>
      </c>
      <c r="O1450" t="inlineStr">
        <is>
          <t>03/2026</t>
        </is>
      </c>
    </row>
    <row r="1451">
      <c r="A1451" t="n">
        <v>215950</v>
      </c>
      <c r="B1451" t="n">
        <v>128</v>
      </c>
      <c r="C1451" t="inlineStr">
        <is>
          <t>Love Cabaret</t>
        </is>
      </c>
      <c r="D1451" t="inlineStr">
        <is>
          <t>PSSS LTDA</t>
        </is>
      </c>
      <c r="E1451" t="inlineStr">
        <is>
          <t>3256</t>
        </is>
      </c>
      <c r="F1451" s="555" t="n">
        <v>46084</v>
      </c>
      <c r="G1451" t="n">
        <v>17437</v>
      </c>
      <c r="H1451" t="inlineStr">
        <is>
          <t>SACO ALVEJADO BRANCO 45X65 UN</t>
        </is>
      </c>
      <c r="I1451" t="inlineStr">
        <is>
          <t>DESCARTAVEIS/HIGIENE E LIMPEZA</t>
        </is>
      </c>
      <c r="J1451" t="n">
        <v>20</v>
      </c>
      <c r="K1451" t="inlineStr">
        <is>
          <t>UN</t>
        </is>
      </c>
      <c r="L1451" t="n">
        <v>46</v>
      </c>
      <c r="M1451" t="n">
        <v>2.3</v>
      </c>
      <c r="N1451" t="inlineStr">
        <is>
          <t>DESCARTAVEIS</t>
        </is>
      </c>
      <c r="O1451" t="inlineStr">
        <is>
          <t>03/2026</t>
        </is>
      </c>
    </row>
    <row r="1452">
      <c r="A1452" t="n">
        <v>215950</v>
      </c>
      <c r="B1452" t="n">
        <v>128</v>
      </c>
      <c r="C1452" t="inlineStr">
        <is>
          <t>Love Cabaret</t>
        </is>
      </c>
      <c r="D1452" t="inlineStr">
        <is>
          <t>PSSS LTDA</t>
        </is>
      </c>
      <c r="E1452" t="inlineStr">
        <is>
          <t>3256</t>
        </is>
      </c>
      <c r="F1452" s="555" t="n">
        <v>46084</v>
      </c>
      <c r="G1452" t="n">
        <v>28603</v>
      </c>
      <c r="H1452" t="inlineStr">
        <is>
          <t>PAPEL TOALHA INTERF. FOLHA DUPLA NOBRE C/2000FLS UN</t>
        </is>
      </c>
      <c r="I1452" t="inlineStr">
        <is>
          <t>DESCARTAVEIS/HIGIENE E LIMPEZA</t>
        </is>
      </c>
      <c r="J1452" t="n">
        <v>2</v>
      </c>
      <c r="K1452" t="inlineStr">
        <is>
          <t>CX</t>
        </is>
      </c>
      <c r="L1452" t="n">
        <v>97.16</v>
      </c>
      <c r="M1452" t="n">
        <v>48.58</v>
      </c>
      <c r="N1452" t="inlineStr">
        <is>
          <t>DESCARTAVEIS</t>
        </is>
      </c>
      <c r="O1452" t="inlineStr">
        <is>
          <t>03/2026</t>
        </is>
      </c>
    </row>
    <row r="1453">
      <c r="A1453" t="n">
        <v>215950</v>
      </c>
      <c r="B1453" t="n">
        <v>128</v>
      </c>
      <c r="C1453" t="inlineStr">
        <is>
          <t>Love Cabaret</t>
        </is>
      </c>
      <c r="D1453" t="inlineStr">
        <is>
          <t>PSSS LTDA</t>
        </is>
      </c>
      <c r="E1453" t="inlineStr">
        <is>
          <t>3256</t>
        </is>
      </c>
      <c r="F1453" s="555" t="n">
        <v>46084</v>
      </c>
      <c r="G1453" t="n">
        <v>28297</v>
      </c>
      <c r="H1453" t="inlineStr">
        <is>
          <t>PAPEL TOALHA BOBINA NOBREPAPPER 9X250X8 UN</t>
        </is>
      </c>
      <c r="I1453" t="inlineStr">
        <is>
          <t>DESCARTAVEIS/HIGIENE E LIMPEZA</t>
        </is>
      </c>
      <c r="J1453" t="n">
        <v>1</v>
      </c>
      <c r="K1453" t="inlineStr">
        <is>
          <t>PC</t>
        </is>
      </c>
      <c r="L1453" t="n">
        <v>112.64</v>
      </c>
      <c r="M1453" t="n">
        <v>112.64</v>
      </c>
      <c r="N1453" t="inlineStr">
        <is>
          <t>DESCARTAVEIS</t>
        </is>
      </c>
      <c r="O1453" t="inlineStr">
        <is>
          <t>03/2026</t>
        </is>
      </c>
    </row>
    <row r="1454">
      <c r="A1454" t="n">
        <v>215948</v>
      </c>
      <c r="B1454" t="n">
        <v>128</v>
      </c>
      <c r="C1454" t="inlineStr">
        <is>
          <t>Love Cabaret</t>
        </is>
      </c>
      <c r="D1454" t="inlineStr">
        <is>
          <t>PIRAMIDES COMERCIO DE AGUAS MINEIRAIS E BEBIDAS EM GERAL LTDA</t>
        </is>
      </c>
      <c r="E1454" t="inlineStr">
        <is>
          <t>147701</t>
        </is>
      </c>
      <c r="F1454" s="555" t="n">
        <v>46084</v>
      </c>
      <c r="G1454" t="n">
        <v>24543</v>
      </c>
      <c r="H1454" t="inlineStr">
        <is>
          <t>AGUA MINERAL LINDOIA PREMIUM COPO 200ML C/48</t>
        </is>
      </c>
      <c r="I1454" t="inlineStr">
        <is>
          <t>BEBIDAS</t>
        </is>
      </c>
      <c r="J1454" t="n">
        <v>4</v>
      </c>
      <c r="K1454" t="inlineStr">
        <is>
          <t>CX</t>
        </is>
      </c>
      <c r="L1454" t="n">
        <v>127.96</v>
      </c>
      <c r="M1454" t="n">
        <v>31.99</v>
      </c>
      <c r="N1454" t="inlineStr">
        <is>
          <t>BEBIDAS</t>
        </is>
      </c>
      <c r="O1454" t="inlineStr">
        <is>
          <t>03/2026</t>
        </is>
      </c>
    </row>
    <row r="1455">
      <c r="A1455" t="n">
        <v>215948</v>
      </c>
      <c r="B1455" t="n">
        <v>128</v>
      </c>
      <c r="C1455" t="inlineStr">
        <is>
          <t>Love Cabaret</t>
        </is>
      </c>
      <c r="D1455" t="inlineStr">
        <is>
          <t>PIRAMIDES COMERCIO DE AGUAS MINEIRAIS E BEBIDAS EM GERAL LTDA</t>
        </is>
      </c>
      <c r="E1455" t="inlineStr">
        <is>
          <t>147701</t>
        </is>
      </c>
      <c r="F1455" s="555" t="n">
        <v>46084</v>
      </c>
      <c r="G1455" t="n">
        <v>17958</v>
      </c>
      <c r="H1455" t="inlineStr">
        <is>
          <t>AGUA MINERAL SEM GAS LINDOIA PREMIUM  310ML C/12</t>
        </is>
      </c>
      <c r="I1455" t="inlineStr">
        <is>
          <t>BEBIDAS</t>
        </is>
      </c>
      <c r="J1455" t="n">
        <v>65</v>
      </c>
      <c r="K1455" t="inlineStr">
        <is>
          <t>PC</t>
        </is>
      </c>
      <c r="L1455" t="n">
        <v>1058.85</v>
      </c>
      <c r="M1455" t="n">
        <v>16.29</v>
      </c>
      <c r="N1455" t="inlineStr">
        <is>
          <t>BEBIDAS</t>
        </is>
      </c>
      <c r="O1455" t="inlineStr">
        <is>
          <t>03/2026</t>
        </is>
      </c>
    </row>
    <row r="1456">
      <c r="A1456" t="n">
        <v>215948</v>
      </c>
      <c r="B1456" t="n">
        <v>128</v>
      </c>
      <c r="C1456" t="inlineStr">
        <is>
          <t>Love Cabaret</t>
        </is>
      </c>
      <c r="D1456" t="inlineStr">
        <is>
          <t>PIRAMIDES COMERCIO DE AGUAS MINEIRAIS E BEBIDAS EM GERAL LTDA</t>
        </is>
      </c>
      <c r="E1456" t="inlineStr">
        <is>
          <t>147701</t>
        </is>
      </c>
      <c r="F1456" s="555" t="n">
        <v>46084</v>
      </c>
      <c r="G1456" t="n">
        <v>17950</v>
      </c>
      <c r="H1456" t="inlineStr">
        <is>
          <t>AGUA MINERAL COM GAS LINDOIA PREMIUM  310ML C/12</t>
        </is>
      </c>
      <c r="I1456" t="inlineStr">
        <is>
          <t>BEBIDAS</t>
        </is>
      </c>
      <c r="J1456" t="n">
        <v>25</v>
      </c>
      <c r="K1456" t="inlineStr">
        <is>
          <t>PC</t>
        </is>
      </c>
      <c r="L1456" t="n">
        <v>424.75</v>
      </c>
      <c r="M1456" t="n">
        <v>16.99</v>
      </c>
      <c r="N1456" t="inlineStr">
        <is>
          <t>BEBIDAS</t>
        </is>
      </c>
      <c r="O1456" t="inlineStr">
        <is>
          <t>03/2026</t>
        </is>
      </c>
    </row>
    <row r="1457">
      <c r="A1457" t="n">
        <v>215948</v>
      </c>
      <c r="B1457" t="n">
        <v>128</v>
      </c>
      <c r="C1457" t="inlineStr">
        <is>
          <t>Love Cabaret</t>
        </is>
      </c>
      <c r="D1457" t="inlineStr">
        <is>
          <t>PIRAMIDES COMERCIO DE AGUAS MINEIRAIS E BEBIDAS EM GERAL LTDA</t>
        </is>
      </c>
      <c r="E1457" t="inlineStr">
        <is>
          <t>147701</t>
        </is>
      </c>
      <c r="F1457" s="555" t="n">
        <v>46084</v>
      </c>
      <c r="G1457" t="n">
        <v>24002</v>
      </c>
      <c r="H1457" t="inlineStr">
        <is>
          <t>AGUA DE COCO KERO COCO 330ML</t>
        </is>
      </c>
      <c r="I1457" t="inlineStr">
        <is>
          <t>BEBIDAS</t>
        </is>
      </c>
      <c r="J1457" t="n">
        <v>60</v>
      </c>
      <c r="K1457" t="inlineStr">
        <is>
          <t>UN</t>
        </is>
      </c>
      <c r="L1457" t="n">
        <v>296.4</v>
      </c>
      <c r="M1457" t="n">
        <v>4.94</v>
      </c>
      <c r="N1457" t="inlineStr">
        <is>
          <t>BEBIDAS</t>
        </is>
      </c>
      <c r="O1457" t="inlineStr">
        <is>
          <t>03/2026</t>
        </is>
      </c>
    </row>
    <row r="1458">
      <c r="A1458" t="n">
        <v>215947</v>
      </c>
      <c r="B1458" t="n">
        <v>128</v>
      </c>
      <c r="C1458" t="inlineStr">
        <is>
          <t>Love Cabaret</t>
        </is>
      </c>
      <c r="D1458" t="inlineStr">
        <is>
          <t>PIRAMIDES COMERCIO DE AGUAS MINEIRAIS E BEBIDAS EM GERAL LTDA</t>
        </is>
      </c>
      <c r="E1458" t="inlineStr">
        <is>
          <t>147707</t>
        </is>
      </c>
      <c r="F1458" s="555" t="n">
        <v>46084</v>
      </c>
      <c r="G1458" t="n">
        <v>17905</v>
      </c>
      <c r="H1458" t="inlineStr">
        <is>
          <t>GUARANA ANTARCTICA DIET LATA 350ML C/12</t>
        </is>
      </c>
      <c r="I1458" t="inlineStr">
        <is>
          <t>BEBIDAS</t>
        </is>
      </c>
      <c r="J1458" t="n">
        <v>8</v>
      </c>
      <c r="K1458" t="inlineStr">
        <is>
          <t>PC</t>
        </is>
      </c>
      <c r="L1458" t="n">
        <v>306.24</v>
      </c>
      <c r="M1458" t="n">
        <v>38.28</v>
      </c>
      <c r="N1458" t="inlineStr">
        <is>
          <t>BEBIDAS</t>
        </is>
      </c>
      <c r="O1458" t="inlineStr">
        <is>
          <t>03/2026</t>
        </is>
      </c>
    </row>
    <row r="1459">
      <c r="A1459" t="n">
        <v>215947</v>
      </c>
      <c r="B1459" t="n">
        <v>128</v>
      </c>
      <c r="C1459" t="inlineStr">
        <is>
          <t>Love Cabaret</t>
        </is>
      </c>
      <c r="D1459" t="inlineStr">
        <is>
          <t>PIRAMIDES COMERCIO DE AGUAS MINEIRAIS E BEBIDAS EM GERAL LTDA</t>
        </is>
      </c>
      <c r="E1459" t="inlineStr">
        <is>
          <t>147707</t>
        </is>
      </c>
      <c r="F1459" s="555" t="n">
        <v>46084</v>
      </c>
      <c r="G1459" t="n">
        <v>17903</v>
      </c>
      <c r="H1459" t="inlineStr">
        <is>
          <t>GUARANA ANTARCTICA LATA 350ML C/12 PC</t>
        </is>
      </c>
      <c r="I1459" t="inlineStr">
        <is>
          <t>BEBIDAS</t>
        </is>
      </c>
      <c r="J1459" t="n">
        <v>9</v>
      </c>
      <c r="K1459" t="inlineStr">
        <is>
          <t>PC</t>
        </is>
      </c>
      <c r="L1459" t="n">
        <v>344.52</v>
      </c>
      <c r="M1459" t="n">
        <v>38.28</v>
      </c>
      <c r="N1459" t="inlineStr">
        <is>
          <t>BEBIDAS</t>
        </is>
      </c>
      <c r="O1459" t="inlineStr">
        <is>
          <t>03/2026</t>
        </is>
      </c>
    </row>
    <row r="1460">
      <c r="A1460" t="n">
        <v>215947</v>
      </c>
      <c r="B1460" t="n">
        <v>128</v>
      </c>
      <c r="C1460" t="inlineStr">
        <is>
          <t>Love Cabaret</t>
        </is>
      </c>
      <c r="D1460" t="inlineStr">
        <is>
          <t>PIRAMIDES COMERCIO DE AGUAS MINEIRAIS E BEBIDAS EM GERAL LTDA</t>
        </is>
      </c>
      <c r="E1460" t="inlineStr">
        <is>
          <t>147707</t>
        </is>
      </c>
      <c r="F1460" s="555" t="n">
        <v>46084</v>
      </c>
      <c r="G1460" t="n">
        <v>17885</v>
      </c>
      <c r="H1460" t="inlineStr">
        <is>
          <t>COCA-COLA ZERO LATA 350ML C/12UN</t>
        </is>
      </c>
      <c r="I1460" t="inlineStr">
        <is>
          <t>BEBIDAS</t>
        </is>
      </c>
      <c r="J1460" t="n">
        <v>13</v>
      </c>
      <c r="K1460" t="inlineStr">
        <is>
          <t>PC</t>
        </is>
      </c>
      <c r="L1460" t="n">
        <v>580.3200000000001</v>
      </c>
      <c r="M1460" t="n">
        <v>44.64</v>
      </c>
      <c r="N1460" t="inlineStr">
        <is>
          <t>BEBIDAS</t>
        </is>
      </c>
      <c r="O1460" t="inlineStr">
        <is>
          <t>03/2026</t>
        </is>
      </c>
    </row>
    <row r="1461">
      <c r="A1461" t="n">
        <v>215947</v>
      </c>
      <c r="B1461" t="n">
        <v>128</v>
      </c>
      <c r="C1461" t="inlineStr">
        <is>
          <t>Love Cabaret</t>
        </is>
      </c>
      <c r="D1461" t="inlineStr">
        <is>
          <t>PIRAMIDES COMERCIO DE AGUAS MINEIRAIS E BEBIDAS EM GERAL LTDA</t>
        </is>
      </c>
      <c r="E1461" t="inlineStr">
        <is>
          <t>147707</t>
        </is>
      </c>
      <c r="F1461" s="555" t="n">
        <v>46084</v>
      </c>
      <c r="G1461" t="n">
        <v>17893</v>
      </c>
      <c r="H1461" t="inlineStr">
        <is>
          <t>COCA-COLA LATA 350ML C/12UN</t>
        </is>
      </c>
      <c r="I1461" t="inlineStr">
        <is>
          <t>BEBIDAS</t>
        </is>
      </c>
      <c r="J1461" t="n">
        <v>15</v>
      </c>
      <c r="K1461" t="inlineStr">
        <is>
          <t>PC</t>
        </is>
      </c>
      <c r="L1461" t="n">
        <v>669.6</v>
      </c>
      <c r="M1461" t="n">
        <v>44.64</v>
      </c>
      <c r="N1461" t="inlineStr">
        <is>
          <t>BEBIDAS</t>
        </is>
      </c>
      <c r="O1461" t="inlineStr">
        <is>
          <t>03/2026</t>
        </is>
      </c>
    </row>
    <row r="1462">
      <c r="A1462" t="n">
        <v>214890</v>
      </c>
      <c r="B1462" t="n">
        <v>128</v>
      </c>
      <c r="C1462" t="inlineStr">
        <is>
          <t>Love Cabaret</t>
        </is>
      </c>
      <c r="D1462" t="inlineStr">
        <is>
          <t>LEVITARE - INDUSTRIA E COMERCIO DE LATICINIOS LTDA</t>
        </is>
      </c>
      <c r="E1462" t="inlineStr">
        <is>
          <t>3166</t>
        </is>
      </c>
      <c r="F1462" s="555" t="n">
        <v>46076</v>
      </c>
      <c r="G1462" t="n">
        <v>24606</v>
      </c>
      <c r="H1462" t="inlineStr">
        <is>
          <t>QUEIJO MUSSARELA DE BUFALA BARRA KG</t>
        </is>
      </c>
      <c r="I1462" t="inlineStr">
        <is>
          <t>ALIMENTOS</t>
        </is>
      </c>
      <c r="J1462" t="n">
        <v>1</v>
      </c>
      <c r="K1462" t="inlineStr">
        <is>
          <t>KG</t>
        </is>
      </c>
      <c r="L1462" t="n">
        <v>25.08</v>
      </c>
      <c r="M1462" t="n">
        <v>25.08</v>
      </c>
      <c r="N1462" t="inlineStr">
        <is>
          <t xml:space="preserve">ALIMENTOS </t>
        </is>
      </c>
      <c r="O1462" t="inlineStr">
        <is>
          <t>02/2026</t>
        </is>
      </c>
    </row>
    <row r="1463">
      <c r="A1463" t="n">
        <v>214890</v>
      </c>
      <c r="B1463" t="n">
        <v>128</v>
      </c>
      <c r="C1463" t="inlineStr">
        <is>
          <t>Love Cabaret</t>
        </is>
      </c>
      <c r="D1463" t="inlineStr">
        <is>
          <t>LEVITARE - INDUSTRIA E COMERCIO DE LATICINIOS LTDA</t>
        </is>
      </c>
      <c r="E1463" t="inlineStr">
        <is>
          <t>3166</t>
        </is>
      </c>
      <c r="F1463" s="555" t="n">
        <v>46076</v>
      </c>
      <c r="G1463" t="n">
        <v>28383</v>
      </c>
      <c r="H1463" t="inlineStr">
        <is>
          <t>BURRATA LEVITARE 150G  CX C/6 UNID</t>
        </is>
      </c>
      <c r="I1463" t="inlineStr">
        <is>
          <t>ALIMENTOS</t>
        </is>
      </c>
      <c r="J1463" t="n">
        <v>1</v>
      </c>
      <c r="K1463" t="inlineStr">
        <is>
          <t>CX</t>
        </is>
      </c>
      <c r="L1463" t="n">
        <v>12.25</v>
      </c>
      <c r="M1463" t="n">
        <v>12.25</v>
      </c>
      <c r="N1463" t="inlineStr">
        <is>
          <t xml:space="preserve">ALIMENTOS </t>
        </is>
      </c>
      <c r="O1463" t="inlineStr">
        <is>
          <t>02/2026</t>
        </is>
      </c>
    </row>
    <row r="1464">
      <c r="A1464" t="n">
        <v>214890</v>
      </c>
      <c r="B1464" t="n">
        <v>128</v>
      </c>
      <c r="C1464" t="inlineStr">
        <is>
          <t>Love Cabaret</t>
        </is>
      </c>
      <c r="D1464" t="inlineStr">
        <is>
          <t>LEVITARE - INDUSTRIA E COMERCIO DE LATICINIOS LTDA</t>
        </is>
      </c>
      <c r="E1464" t="inlineStr">
        <is>
          <t>3166</t>
        </is>
      </c>
      <c r="F1464" s="555" t="n">
        <v>46076</v>
      </c>
      <c r="G1464" t="n">
        <v>28484</v>
      </c>
      <c r="H1464" t="inlineStr">
        <is>
          <t>MUSSARELA DE BUFALA CEREJA EM SORO 400G LEVITARE C/10 PCT</t>
        </is>
      </c>
      <c r="I1464" t="inlineStr">
        <is>
          <t>ALIMENTOS</t>
        </is>
      </c>
      <c r="J1464" t="n">
        <v>2</v>
      </c>
      <c r="K1464" t="inlineStr">
        <is>
          <t>UN</t>
        </is>
      </c>
      <c r="L1464" t="n">
        <v>33.14</v>
      </c>
      <c r="M1464" t="n">
        <v>16.57</v>
      </c>
      <c r="N1464" t="inlineStr">
        <is>
          <t xml:space="preserve">ALIMENTOS </t>
        </is>
      </c>
      <c r="O1464" t="inlineStr">
        <is>
          <t>02/2026</t>
        </is>
      </c>
    </row>
    <row r="1465">
      <c r="A1465" t="n">
        <v>213300</v>
      </c>
      <c r="B1465" t="n">
        <v>128</v>
      </c>
      <c r="C1465" t="inlineStr">
        <is>
          <t>Love Cabaret</t>
        </is>
      </c>
      <c r="D1465" t="inlineStr">
        <is>
          <t>BATALHA FABRICA DE PAES LTDA</t>
        </is>
      </c>
      <c r="E1465" t="inlineStr">
        <is>
          <t>4054</t>
        </is>
      </c>
      <c r="F1465" s="555" t="n">
        <v>46077</v>
      </c>
      <c r="G1465" t="n">
        <v>24556</v>
      </c>
      <c r="H1465" t="inlineStr">
        <is>
          <t>PAO DE HAMBURGUER NA MASSA DE BRIOCHE PINCELADO CAIXA C/72 UN 18 PACOTES X 4 UN COD 111</t>
        </is>
      </c>
      <c r="I1465" t="inlineStr">
        <is>
          <t>ALIMENTOS</t>
        </is>
      </c>
      <c r="J1465" t="n">
        <v>2</v>
      </c>
      <c r="K1465" t="inlineStr">
        <is>
          <t>CX</t>
        </is>
      </c>
      <c r="L1465" t="n">
        <v>331.2</v>
      </c>
      <c r="M1465" t="n">
        <v>165.6</v>
      </c>
      <c r="N1465" t="inlineStr">
        <is>
          <t>ALIMENTOS</t>
        </is>
      </c>
      <c r="O1465" t="inlineStr">
        <is>
          <t>02/2026</t>
        </is>
      </c>
    </row>
    <row r="1466">
      <c r="A1466" t="n">
        <v>213292</v>
      </c>
      <c r="B1466" t="n">
        <v>128</v>
      </c>
      <c r="C1466" t="inlineStr">
        <is>
          <t>Love Cabaret</t>
        </is>
      </c>
      <c r="D1466" t="inlineStr">
        <is>
          <t>EMPORIO M&amp;L COMERCIO DE ALIM E BEBIDAS LTDA</t>
        </is>
      </c>
      <c r="E1466" t="inlineStr">
        <is>
          <t>497596</t>
        </is>
      </c>
      <c r="F1466" s="555" t="n">
        <v>46076</v>
      </c>
      <c r="G1466" t="n">
        <v>17800</v>
      </c>
      <c r="H1466" t="inlineStr">
        <is>
          <t>VINHO BRANCO ALMADEN RIESLING 750ML</t>
        </is>
      </c>
      <c r="I1466" t="inlineStr">
        <is>
          <t>BEBIDAS</t>
        </is>
      </c>
      <c r="J1466" t="n">
        <v>8</v>
      </c>
      <c r="K1466" t="inlineStr">
        <is>
          <t>Gr</t>
        </is>
      </c>
      <c r="L1466" t="n">
        <v>206.4</v>
      </c>
      <c r="M1466" t="n">
        <v>25.8</v>
      </c>
      <c r="N1466" t="inlineStr">
        <is>
          <t>ALIMENTOS</t>
        </is>
      </c>
      <c r="O1466" t="inlineStr">
        <is>
          <t>02/2026</t>
        </is>
      </c>
    </row>
    <row r="1467">
      <c r="A1467" t="n">
        <v>213292</v>
      </c>
      <c r="B1467" t="n">
        <v>128</v>
      </c>
      <c r="C1467" t="inlineStr">
        <is>
          <t>Love Cabaret</t>
        </is>
      </c>
      <c r="D1467" t="inlineStr">
        <is>
          <t>EMPORIO M&amp;L COMERCIO DE ALIM E BEBIDAS LTDA</t>
        </is>
      </c>
      <c r="E1467" t="inlineStr">
        <is>
          <t>497596</t>
        </is>
      </c>
      <c r="F1467" s="555" t="n">
        <v>46076</v>
      </c>
      <c r="G1467" t="n">
        <v>20653</v>
      </c>
      <c r="H1467" t="inlineStr">
        <is>
          <t>LEITE DE COCO SOCOCO C/1L UN</t>
        </is>
      </c>
      <c r="I1467" t="inlineStr">
        <is>
          <t>ALIMENTOS</t>
        </is>
      </c>
      <c r="J1467" t="n">
        <v>2</v>
      </c>
      <c r="K1467" t="inlineStr">
        <is>
          <t>UN</t>
        </is>
      </c>
      <c r="L1467" t="n">
        <v>55</v>
      </c>
      <c r="M1467" t="n">
        <v>27.5</v>
      </c>
      <c r="N1467" t="inlineStr">
        <is>
          <t>ALIMENTOS</t>
        </is>
      </c>
      <c r="O1467" t="inlineStr">
        <is>
          <t>02/2026</t>
        </is>
      </c>
    </row>
    <row r="1468">
      <c r="A1468" t="n">
        <v>213292</v>
      </c>
      <c r="B1468" t="n">
        <v>128</v>
      </c>
      <c r="C1468" t="inlineStr">
        <is>
          <t>Love Cabaret</t>
        </is>
      </c>
      <c r="D1468" t="inlineStr">
        <is>
          <t>EMPORIO M&amp;L COMERCIO DE ALIM E BEBIDAS LTDA</t>
        </is>
      </c>
      <c r="E1468" t="inlineStr">
        <is>
          <t>497596</t>
        </is>
      </c>
      <c r="F1468" s="555" t="n">
        <v>46076</v>
      </c>
      <c r="G1468" t="n">
        <v>20315</v>
      </c>
      <c r="H1468" t="inlineStr">
        <is>
          <t>FARINHA DE ARROZ MANINHO 1KG</t>
        </is>
      </c>
      <c r="I1468" t="inlineStr">
        <is>
          <t>ALIMENTOS</t>
        </is>
      </c>
      <c r="J1468" t="n">
        <v>5</v>
      </c>
      <c r="K1468" t="inlineStr">
        <is>
          <t>UN</t>
        </is>
      </c>
      <c r="L1468" t="n">
        <v>41</v>
      </c>
      <c r="M1468" t="n">
        <v>8.199999999999999</v>
      </c>
      <c r="N1468" t="inlineStr">
        <is>
          <t>ALIMENTOS</t>
        </is>
      </c>
      <c r="O1468" t="inlineStr">
        <is>
          <t>02/2026</t>
        </is>
      </c>
    </row>
    <row r="1469">
      <c r="A1469" t="n">
        <v>213290</v>
      </c>
      <c r="B1469" t="n">
        <v>128</v>
      </c>
      <c r="C1469" t="inlineStr">
        <is>
          <t>Love Cabaret</t>
        </is>
      </c>
      <c r="D1469" t="inlineStr">
        <is>
          <t>PSSS LTDA</t>
        </is>
      </c>
      <c r="E1469" t="inlineStr">
        <is>
          <t>3238</t>
        </is>
      </c>
      <c r="F1469" s="555" t="n">
        <v>46080</v>
      </c>
      <c r="G1469" t="n">
        <v>17437</v>
      </c>
      <c r="H1469" t="inlineStr">
        <is>
          <t>SACO ALVEJADO BRANCO 45X65 UN</t>
        </is>
      </c>
      <c r="I1469" t="inlineStr">
        <is>
          <t>DESCARTAVEIS/HIGIENE E LIMPEZA</t>
        </is>
      </c>
      <c r="J1469" t="n">
        <v>20</v>
      </c>
      <c r="K1469" t="inlineStr">
        <is>
          <t>UN</t>
        </is>
      </c>
      <c r="L1469" t="n">
        <v>46</v>
      </c>
      <c r="M1469" t="n">
        <v>2.3</v>
      </c>
      <c r="N1469" t="inlineStr">
        <is>
          <t>DESCARTAVEIS</t>
        </is>
      </c>
      <c r="O1469" t="inlineStr">
        <is>
          <t>02/2026</t>
        </is>
      </c>
    </row>
    <row r="1470">
      <c r="A1470" t="n">
        <v>213290</v>
      </c>
      <c r="B1470" t="n">
        <v>128</v>
      </c>
      <c r="C1470" t="inlineStr">
        <is>
          <t>Love Cabaret</t>
        </is>
      </c>
      <c r="D1470" t="inlineStr">
        <is>
          <t>PSSS LTDA</t>
        </is>
      </c>
      <c r="E1470" t="inlineStr">
        <is>
          <t>3238</t>
        </is>
      </c>
      <c r="F1470" s="555" t="n">
        <v>46080</v>
      </c>
      <c r="G1470" t="n">
        <v>24843</v>
      </c>
      <c r="H1470" t="inlineStr">
        <is>
          <t>PAPEL TOALHA BOBINA NOBRE 08/26 C/6UN</t>
        </is>
      </c>
      <c r="I1470" t="inlineStr">
        <is>
          <t>DESCARTAVEIS/HIGIENE E LIMPEZA</t>
        </is>
      </c>
      <c r="J1470" t="n">
        <v>2</v>
      </c>
      <c r="K1470" t="inlineStr">
        <is>
          <t>CX</t>
        </is>
      </c>
      <c r="L1470" t="n">
        <v>117.8</v>
      </c>
      <c r="M1470" t="n">
        <v>58.9</v>
      </c>
      <c r="N1470" t="inlineStr">
        <is>
          <t>DESCARTAVEIS</t>
        </is>
      </c>
      <c r="O1470" t="inlineStr">
        <is>
          <t>02/2026</t>
        </is>
      </c>
    </row>
    <row r="1471">
      <c r="A1471" t="n">
        <v>213290</v>
      </c>
      <c r="B1471" t="n">
        <v>128</v>
      </c>
      <c r="C1471" t="inlineStr">
        <is>
          <t>Love Cabaret</t>
        </is>
      </c>
      <c r="D1471" t="inlineStr">
        <is>
          <t>PSSS LTDA</t>
        </is>
      </c>
      <c r="E1471" t="inlineStr">
        <is>
          <t>3238</t>
        </is>
      </c>
      <c r="F1471" s="555" t="n">
        <v>46080</v>
      </c>
      <c r="G1471" t="n">
        <v>28603</v>
      </c>
      <c r="H1471" t="inlineStr">
        <is>
          <t>PAPEL TOALHA INTERF. FOLHA DUPLA NOBRE C/2000FLS UN</t>
        </is>
      </c>
      <c r="I1471" t="inlineStr">
        <is>
          <t>DESCARTAVEIS/HIGIENE E LIMPEZA</t>
        </is>
      </c>
      <c r="J1471" t="n">
        <v>4</v>
      </c>
      <c r="K1471" t="inlineStr">
        <is>
          <t>CX</t>
        </is>
      </c>
      <c r="L1471" t="n">
        <v>340</v>
      </c>
      <c r="M1471" t="n">
        <v>85</v>
      </c>
      <c r="N1471" t="inlineStr">
        <is>
          <t>DESCARTAVEIS</t>
        </is>
      </c>
      <c r="O1471" t="inlineStr">
        <is>
          <t>02/2026</t>
        </is>
      </c>
    </row>
    <row r="1472">
      <c r="A1472" t="n">
        <v>213289</v>
      </c>
      <c r="B1472" t="n">
        <v>128</v>
      </c>
      <c r="C1472" t="inlineStr">
        <is>
          <t>Love Cabaret</t>
        </is>
      </c>
      <c r="D1472" t="inlineStr">
        <is>
          <t xml:space="preserve">HORTIFRUTI DO CHEF LTDA </t>
        </is>
      </c>
      <c r="E1472" t="inlineStr">
        <is>
          <t>29292</t>
        </is>
      </c>
      <c r="F1472" s="555" t="n">
        <v>46076</v>
      </c>
      <c r="G1472" t="n">
        <v>20257</v>
      </c>
      <c r="H1472" t="inlineStr">
        <is>
          <t>COCO RALADO FRESCO CONGELADO VITA COCO C/1KG</t>
        </is>
      </c>
      <c r="I1472" t="inlineStr">
        <is>
          <t>ALIMENTOS</t>
        </is>
      </c>
      <c r="J1472" t="n">
        <v>1</v>
      </c>
      <c r="K1472" t="inlineStr">
        <is>
          <t>UN</t>
        </is>
      </c>
      <c r="L1472" t="n">
        <v>27.5</v>
      </c>
      <c r="M1472" t="n">
        <v>27.5</v>
      </c>
      <c r="N1472" t="inlineStr">
        <is>
          <t>ALIMENTOS</t>
        </is>
      </c>
      <c r="O1472" t="inlineStr">
        <is>
          <t>02/2026</t>
        </is>
      </c>
    </row>
    <row r="1473">
      <c r="A1473" t="n">
        <v>213289</v>
      </c>
      <c r="B1473" t="n">
        <v>128</v>
      </c>
      <c r="C1473" t="inlineStr">
        <is>
          <t>Love Cabaret</t>
        </is>
      </c>
      <c r="D1473" t="inlineStr">
        <is>
          <t xml:space="preserve">HORTIFRUTI DO CHEF LTDA </t>
        </is>
      </c>
      <c r="E1473" t="inlineStr">
        <is>
          <t>29292</t>
        </is>
      </c>
      <c r="F1473" s="555" t="n">
        <v>46076</v>
      </c>
      <c r="G1473" t="n">
        <v>19505</v>
      </c>
      <c r="H1473" t="inlineStr">
        <is>
          <t>ALFACE AMERICANA KG</t>
        </is>
      </c>
      <c r="I1473" t="inlineStr">
        <is>
          <t>ALIMENTOS</t>
        </is>
      </c>
      <c r="J1473" t="n">
        <v>0.5</v>
      </c>
      <c r="K1473" t="inlineStr">
        <is>
          <t>KG</t>
        </is>
      </c>
      <c r="L1473" t="n">
        <v>8.6</v>
      </c>
      <c r="M1473" t="n">
        <v>17.2</v>
      </c>
      <c r="N1473" t="inlineStr">
        <is>
          <t>ALIMENTOS</t>
        </is>
      </c>
      <c r="O1473" t="inlineStr">
        <is>
          <t>02/2026</t>
        </is>
      </c>
    </row>
    <row r="1474">
      <c r="A1474" t="n">
        <v>213289</v>
      </c>
      <c r="B1474" t="n">
        <v>128</v>
      </c>
      <c r="C1474" t="inlineStr">
        <is>
          <t>Love Cabaret</t>
        </is>
      </c>
      <c r="D1474" t="inlineStr">
        <is>
          <t xml:space="preserve">HORTIFRUTI DO CHEF LTDA </t>
        </is>
      </c>
      <c r="E1474" t="inlineStr">
        <is>
          <t>29292</t>
        </is>
      </c>
      <c r="F1474" s="555" t="n">
        <v>46076</v>
      </c>
      <c r="G1474" t="n">
        <v>19502</v>
      </c>
      <c r="H1474" t="inlineStr">
        <is>
          <t>ALFACE CRESPA ROXA KG</t>
        </is>
      </c>
      <c r="I1474" t="inlineStr">
        <is>
          <t>ALIMENTOS</t>
        </is>
      </c>
      <c r="J1474" t="n">
        <v>0.5</v>
      </c>
      <c r="K1474" t="inlineStr">
        <is>
          <t>KG</t>
        </is>
      </c>
      <c r="L1474" t="n">
        <v>12.5</v>
      </c>
      <c r="M1474" t="n">
        <v>25</v>
      </c>
      <c r="N1474" t="inlineStr">
        <is>
          <t>ALIMENTOS</t>
        </is>
      </c>
      <c r="O1474" t="inlineStr">
        <is>
          <t>02/2026</t>
        </is>
      </c>
    </row>
    <row r="1475">
      <c r="A1475" t="n">
        <v>213289</v>
      </c>
      <c r="B1475" t="n">
        <v>128</v>
      </c>
      <c r="C1475" t="inlineStr">
        <is>
          <t>Love Cabaret</t>
        </is>
      </c>
      <c r="D1475" t="inlineStr">
        <is>
          <t xml:space="preserve">HORTIFRUTI DO CHEF LTDA </t>
        </is>
      </c>
      <c r="E1475" t="inlineStr">
        <is>
          <t>29292</t>
        </is>
      </c>
      <c r="F1475" s="555" t="n">
        <v>46076</v>
      </c>
      <c r="G1475" t="n">
        <v>23440</v>
      </c>
      <c r="H1475" t="inlineStr">
        <is>
          <t>COGUMELO PORTO BELLO GRANEL KG</t>
        </is>
      </c>
      <c r="I1475" t="inlineStr">
        <is>
          <t>ALIMENTOS</t>
        </is>
      </c>
      <c r="J1475" t="n">
        <v>2</v>
      </c>
      <c r="K1475" t="inlineStr">
        <is>
          <t>KG</t>
        </is>
      </c>
      <c r="L1475" t="n">
        <v>112.5</v>
      </c>
      <c r="M1475" t="n">
        <v>56.25</v>
      </c>
      <c r="N1475" t="inlineStr">
        <is>
          <t>ALIMENTOS</t>
        </is>
      </c>
      <c r="O1475" t="inlineStr">
        <is>
          <t>02/2026</t>
        </is>
      </c>
    </row>
    <row r="1476">
      <c r="A1476" t="n">
        <v>213289</v>
      </c>
      <c r="B1476" t="n">
        <v>128</v>
      </c>
      <c r="C1476" t="inlineStr">
        <is>
          <t>Love Cabaret</t>
        </is>
      </c>
      <c r="D1476" t="inlineStr">
        <is>
          <t xml:space="preserve">HORTIFRUTI DO CHEF LTDA </t>
        </is>
      </c>
      <c r="E1476" t="inlineStr">
        <is>
          <t>29292</t>
        </is>
      </c>
      <c r="F1476" s="555" t="n">
        <v>46076</v>
      </c>
      <c r="G1476" t="n">
        <v>23439</v>
      </c>
      <c r="H1476" t="inlineStr">
        <is>
          <t>COGUMELO SHITAKE KG</t>
        </is>
      </c>
      <c r="I1476" t="inlineStr">
        <is>
          <t>ALIMENTOS</t>
        </is>
      </c>
      <c r="J1476" t="n">
        <v>2</v>
      </c>
      <c r="K1476" t="inlineStr">
        <is>
          <t>KG</t>
        </is>
      </c>
      <c r="L1476" t="n">
        <v>125</v>
      </c>
      <c r="M1476" t="n">
        <v>62.5</v>
      </c>
      <c r="N1476" t="inlineStr">
        <is>
          <t>ALIMENTOS</t>
        </is>
      </c>
      <c r="O1476" t="inlineStr">
        <is>
          <t>02/2026</t>
        </is>
      </c>
    </row>
    <row r="1477">
      <c r="A1477" t="n">
        <v>213289</v>
      </c>
      <c r="B1477" t="n">
        <v>128</v>
      </c>
      <c r="C1477" t="inlineStr">
        <is>
          <t>Love Cabaret</t>
        </is>
      </c>
      <c r="D1477" t="inlineStr">
        <is>
          <t xml:space="preserve">HORTIFRUTI DO CHEF LTDA </t>
        </is>
      </c>
      <c r="E1477" t="inlineStr">
        <is>
          <t>29292</t>
        </is>
      </c>
      <c r="F1477" s="555" t="n">
        <v>46076</v>
      </c>
      <c r="G1477" t="n">
        <v>23184</v>
      </c>
      <c r="H1477" t="inlineStr">
        <is>
          <t>TOMATE CEREJA KG</t>
        </is>
      </c>
      <c r="I1477" t="inlineStr">
        <is>
          <t>ALIMENTOS</t>
        </is>
      </c>
      <c r="J1477" t="n">
        <v>1</v>
      </c>
      <c r="K1477" t="inlineStr">
        <is>
          <t>KG</t>
        </is>
      </c>
      <c r="L1477" t="n">
        <v>12.5</v>
      </c>
      <c r="M1477" t="n">
        <v>12.5</v>
      </c>
      <c r="N1477" t="inlineStr">
        <is>
          <t>ALIMENTOS</t>
        </is>
      </c>
      <c r="O1477" t="inlineStr">
        <is>
          <t>02/2026</t>
        </is>
      </c>
    </row>
    <row r="1478">
      <c r="A1478" t="n">
        <v>213289</v>
      </c>
      <c r="B1478" t="n">
        <v>128</v>
      </c>
      <c r="C1478" t="inlineStr">
        <is>
          <t>Love Cabaret</t>
        </is>
      </c>
      <c r="D1478" t="inlineStr">
        <is>
          <t xml:space="preserve">HORTIFRUTI DO CHEF LTDA </t>
        </is>
      </c>
      <c r="E1478" t="inlineStr">
        <is>
          <t>29292</t>
        </is>
      </c>
      <c r="F1478" s="555" t="n">
        <v>46076</v>
      </c>
      <c r="G1478" t="n">
        <v>19472</v>
      </c>
      <c r="H1478" t="inlineStr">
        <is>
          <t>RUCULA KG</t>
        </is>
      </c>
      <c r="I1478" t="inlineStr">
        <is>
          <t>ALIMENTOS</t>
        </is>
      </c>
      <c r="J1478" t="n">
        <v>0.5</v>
      </c>
      <c r="K1478" t="inlineStr">
        <is>
          <t>KG</t>
        </is>
      </c>
      <c r="L1478" t="n">
        <v>16.88</v>
      </c>
      <c r="M1478" t="n">
        <v>33.76</v>
      </c>
      <c r="N1478" t="inlineStr">
        <is>
          <t>ALIMENTOS</t>
        </is>
      </c>
      <c r="O1478" t="inlineStr">
        <is>
          <t>02/2026</t>
        </is>
      </c>
    </row>
    <row r="1479">
      <c r="A1479" t="n">
        <v>213288</v>
      </c>
      <c r="B1479" t="n">
        <v>128</v>
      </c>
      <c r="C1479" t="inlineStr">
        <is>
          <t>Love Cabaret</t>
        </is>
      </c>
      <c r="D1479" t="inlineStr">
        <is>
          <t>MARIO PEDRO FELICIANO - HORTIFRUTI</t>
        </is>
      </c>
      <c r="E1479" t="inlineStr">
        <is>
          <t>468539</t>
        </is>
      </c>
      <c r="F1479" s="555" t="n">
        <v>46076</v>
      </c>
      <c r="G1479" t="n">
        <v>19765</v>
      </c>
      <c r="H1479" t="inlineStr">
        <is>
          <t>FRUTAS VERMELHAS CONGELADA KG</t>
        </is>
      </c>
      <c r="I1479" t="inlineStr">
        <is>
          <t>ALIMENTOS</t>
        </is>
      </c>
      <c r="J1479" t="n">
        <v>1</v>
      </c>
      <c r="K1479" t="inlineStr">
        <is>
          <t>KG</t>
        </is>
      </c>
      <c r="L1479" t="n">
        <v>34.08</v>
      </c>
      <c r="M1479" t="n">
        <v>34.08</v>
      </c>
      <c r="N1479" t="inlineStr">
        <is>
          <t>ALIMENTOS</t>
        </is>
      </c>
      <c r="O1479" t="inlineStr">
        <is>
          <t>02/2026</t>
        </is>
      </c>
    </row>
    <row r="1480">
      <c r="A1480" t="n">
        <v>213288</v>
      </c>
      <c r="B1480" t="n">
        <v>128</v>
      </c>
      <c r="C1480" t="inlineStr">
        <is>
          <t>Love Cabaret</t>
        </is>
      </c>
      <c r="D1480" t="inlineStr">
        <is>
          <t>MARIO PEDRO FELICIANO - HORTIFRUTI</t>
        </is>
      </c>
      <c r="E1480" t="inlineStr">
        <is>
          <t>468539</t>
        </is>
      </c>
      <c r="F1480" s="555" t="n">
        <v>46076</v>
      </c>
      <c r="G1480" t="n">
        <v>23113</v>
      </c>
      <c r="H1480" t="inlineStr">
        <is>
          <t>SALSA KG</t>
        </is>
      </c>
      <c r="I1480" t="inlineStr">
        <is>
          <t>ALIMENTOS</t>
        </is>
      </c>
      <c r="J1480" t="n">
        <v>0.3</v>
      </c>
      <c r="K1480" t="inlineStr">
        <is>
          <t>KG</t>
        </is>
      </c>
      <c r="L1480" t="n">
        <v>3</v>
      </c>
      <c r="M1480" t="n">
        <v>10</v>
      </c>
      <c r="N1480" t="inlineStr">
        <is>
          <t>ALIMENTOS</t>
        </is>
      </c>
      <c r="O1480" t="inlineStr">
        <is>
          <t>02/2026</t>
        </is>
      </c>
    </row>
    <row r="1481">
      <c r="A1481" t="n">
        <v>213288</v>
      </c>
      <c r="B1481" t="n">
        <v>128</v>
      </c>
      <c r="C1481" t="inlineStr">
        <is>
          <t>Love Cabaret</t>
        </is>
      </c>
      <c r="D1481" t="inlineStr">
        <is>
          <t>MARIO PEDRO FELICIANO - HORTIFRUTI</t>
        </is>
      </c>
      <c r="E1481" t="inlineStr">
        <is>
          <t>468539</t>
        </is>
      </c>
      <c r="F1481" s="555" t="n">
        <v>46076</v>
      </c>
      <c r="G1481" t="n">
        <v>23389</v>
      </c>
      <c r="H1481" t="inlineStr">
        <is>
          <t>BANANA NANICA KG</t>
        </is>
      </c>
      <c r="I1481" t="inlineStr">
        <is>
          <t>ALIMENTOS</t>
        </is>
      </c>
      <c r="J1481" t="n">
        <v>2</v>
      </c>
      <c r="K1481" t="inlineStr">
        <is>
          <t>KG</t>
        </is>
      </c>
      <c r="L1481" t="n">
        <v>9.66</v>
      </c>
      <c r="M1481" t="n">
        <v>4.83</v>
      </c>
      <c r="N1481" t="inlineStr">
        <is>
          <t>ALIMENTOS</t>
        </is>
      </c>
      <c r="O1481" t="inlineStr">
        <is>
          <t>02/2026</t>
        </is>
      </c>
    </row>
    <row r="1482">
      <c r="A1482" t="n">
        <v>213281</v>
      </c>
      <c r="B1482" t="n">
        <v>128</v>
      </c>
      <c r="C1482" t="inlineStr">
        <is>
          <t>Love Cabaret</t>
        </is>
      </c>
      <c r="D1482" t="inlineStr">
        <is>
          <t xml:space="preserve">MS FRANGOS LTDA </t>
        </is>
      </c>
      <c r="E1482" t="inlineStr">
        <is>
          <t>5700</t>
        </is>
      </c>
      <c r="F1482" s="555" t="n">
        <v>46071</v>
      </c>
      <c r="G1482" t="n">
        <v>18812</v>
      </c>
      <c r="H1482" t="inlineStr">
        <is>
          <t>LINGUA BOVINA KG</t>
        </is>
      </c>
      <c r="I1482" t="inlineStr">
        <is>
          <t>ALIMENTOS</t>
        </is>
      </c>
      <c r="J1482" t="n">
        <v>5.8</v>
      </c>
      <c r="K1482" t="inlineStr">
        <is>
          <t>KG</t>
        </is>
      </c>
      <c r="L1482" t="n">
        <v>127.02</v>
      </c>
      <c r="M1482" t="n">
        <v>21.9</v>
      </c>
      <c r="N1482" t="inlineStr">
        <is>
          <t>ALIMENTOS</t>
        </is>
      </c>
      <c r="O1482" t="inlineStr">
        <is>
          <t>02/2026</t>
        </is>
      </c>
    </row>
    <row r="1483">
      <c r="A1483" t="n">
        <v>213278</v>
      </c>
      <c r="B1483" t="n">
        <v>128</v>
      </c>
      <c r="C1483" t="inlineStr">
        <is>
          <t>Love Cabaret</t>
        </is>
      </c>
      <c r="D1483" t="inlineStr">
        <is>
          <t>EMPORIO M&amp;L COMERCIO DE ALIM E BEBIDAS LTDA</t>
        </is>
      </c>
      <c r="E1483" t="inlineStr">
        <is>
          <t>496908</t>
        </is>
      </c>
      <c r="F1483" s="555" t="n">
        <v>46071</v>
      </c>
      <c r="G1483" t="n">
        <v>21047</v>
      </c>
      <c r="H1483" t="inlineStr">
        <is>
          <t>AZEITE EXTRA VIRGEM GALLO 2L</t>
        </is>
      </c>
      <c r="I1483" t="inlineStr">
        <is>
          <t>ALIMENTOS</t>
        </is>
      </c>
      <c r="J1483" t="n">
        <v>2</v>
      </c>
      <c r="K1483" t="inlineStr">
        <is>
          <t>GALAO</t>
        </is>
      </c>
      <c r="L1483" t="n">
        <v>245.8</v>
      </c>
      <c r="M1483" t="n">
        <v>122.9</v>
      </c>
      <c r="N1483" t="inlineStr">
        <is>
          <t>ALIMENTOS</t>
        </is>
      </c>
      <c r="O1483" t="inlineStr">
        <is>
          <t>02/2026</t>
        </is>
      </c>
    </row>
    <row r="1484">
      <c r="A1484" t="n">
        <v>213278</v>
      </c>
      <c r="B1484" t="n">
        <v>128</v>
      </c>
      <c r="C1484" t="inlineStr">
        <is>
          <t>Love Cabaret</t>
        </is>
      </c>
      <c r="D1484" t="inlineStr">
        <is>
          <t>EMPORIO M&amp;L COMERCIO DE ALIM E BEBIDAS LTDA</t>
        </is>
      </c>
      <c r="E1484" t="inlineStr">
        <is>
          <t>496908</t>
        </is>
      </c>
      <c r="F1484" s="555" t="n">
        <v>46071</v>
      </c>
      <c r="G1484" t="n">
        <v>24449</v>
      </c>
      <c r="H1484" t="inlineStr">
        <is>
          <t>QUEIJO PARMESAO KG</t>
        </is>
      </c>
      <c r="I1484" t="inlineStr">
        <is>
          <t>ALIMENTOS</t>
        </is>
      </c>
      <c r="J1484" t="n">
        <v>5.16</v>
      </c>
      <c r="K1484" t="inlineStr">
        <is>
          <t>KG</t>
        </is>
      </c>
      <c r="L1484" t="n">
        <v>386.43</v>
      </c>
      <c r="M1484" t="n">
        <v>74.889535</v>
      </c>
      <c r="N1484" t="inlineStr">
        <is>
          <t>ALIMENTOS</t>
        </is>
      </c>
      <c r="O1484" t="inlineStr">
        <is>
          <t>02/2026</t>
        </is>
      </c>
    </row>
    <row r="1485">
      <c r="A1485" t="n">
        <v>213278</v>
      </c>
      <c r="B1485" t="n">
        <v>128</v>
      </c>
      <c r="C1485" t="inlineStr">
        <is>
          <t>Love Cabaret</t>
        </is>
      </c>
      <c r="D1485" t="inlineStr">
        <is>
          <t>EMPORIO M&amp;L COMERCIO DE ALIM E BEBIDAS LTDA</t>
        </is>
      </c>
      <c r="E1485" t="inlineStr">
        <is>
          <t>496908</t>
        </is>
      </c>
      <c r="F1485" s="555" t="n">
        <v>46071</v>
      </c>
      <c r="G1485" t="n">
        <v>19284</v>
      </c>
      <c r="H1485" t="inlineStr">
        <is>
          <t>QUEIJO PROVOLONE TRES MARIAS KG</t>
        </is>
      </c>
      <c r="I1485" t="inlineStr">
        <is>
          <t>ALIMENTOS</t>
        </is>
      </c>
      <c r="J1485" t="n">
        <v>5.54</v>
      </c>
      <c r="K1485" t="inlineStr">
        <is>
          <t>KG</t>
        </is>
      </c>
      <c r="L1485" t="n">
        <v>224.37</v>
      </c>
      <c r="M1485" t="n">
        <v>40.5</v>
      </c>
      <c r="N1485" t="inlineStr">
        <is>
          <t>ALIMENTOS</t>
        </is>
      </c>
      <c r="O1485" t="inlineStr">
        <is>
          <t>02/2026</t>
        </is>
      </c>
    </row>
    <row r="1486">
      <c r="A1486" t="n">
        <v>213278</v>
      </c>
      <c r="B1486" t="n">
        <v>128</v>
      </c>
      <c r="C1486" t="inlineStr">
        <is>
          <t>Love Cabaret</t>
        </is>
      </c>
      <c r="D1486" t="inlineStr">
        <is>
          <t>EMPORIO M&amp;L COMERCIO DE ALIM E BEBIDAS LTDA</t>
        </is>
      </c>
      <c r="E1486" t="inlineStr">
        <is>
          <t>496908</t>
        </is>
      </c>
      <c r="F1486" s="555" t="n">
        <v>46071</v>
      </c>
      <c r="G1486" t="n">
        <v>20590</v>
      </c>
      <c r="H1486" t="inlineStr">
        <is>
          <t>TOMATE PELADO ARCOBELLO 2,55KG</t>
        </is>
      </c>
      <c r="I1486" t="inlineStr">
        <is>
          <t>ALIMENTOS</t>
        </is>
      </c>
      <c r="J1486" t="n">
        <v>5</v>
      </c>
      <c r="K1486" t="inlineStr">
        <is>
          <t>UN</t>
        </is>
      </c>
      <c r="L1486" t="n">
        <v>124</v>
      </c>
      <c r="M1486" t="n">
        <v>24.8</v>
      </c>
      <c r="N1486" t="inlineStr">
        <is>
          <t>ALIMENTOS</t>
        </is>
      </c>
      <c r="O1486" t="inlineStr">
        <is>
          <t>02/2026</t>
        </is>
      </c>
    </row>
    <row r="1487">
      <c r="A1487" t="n">
        <v>213278</v>
      </c>
      <c r="B1487" t="n">
        <v>128</v>
      </c>
      <c r="C1487" t="inlineStr">
        <is>
          <t>Love Cabaret</t>
        </is>
      </c>
      <c r="D1487" t="inlineStr">
        <is>
          <t>EMPORIO M&amp;L COMERCIO DE ALIM E BEBIDAS LTDA</t>
        </is>
      </c>
      <c r="E1487" t="inlineStr">
        <is>
          <t>496908</t>
        </is>
      </c>
      <c r="F1487" s="555" t="n">
        <v>46071</v>
      </c>
      <c r="G1487" t="n">
        <v>20936</v>
      </c>
      <c r="H1487" t="inlineStr">
        <is>
          <t>CHOCOLATE AMARGO CALLEBAUT CALLETS 70,5% 2,01KG</t>
        </is>
      </c>
      <c r="I1487" t="inlineStr">
        <is>
          <t>ALIMENTOS</t>
        </is>
      </c>
      <c r="J1487" t="n">
        <v>1</v>
      </c>
      <c r="K1487" t="inlineStr">
        <is>
          <t>UN</t>
        </is>
      </c>
      <c r="L1487" t="n">
        <v>389.9</v>
      </c>
      <c r="M1487" t="n">
        <v>389.9</v>
      </c>
      <c r="N1487" t="inlineStr">
        <is>
          <t>ALIMENTOS</t>
        </is>
      </c>
      <c r="O1487" t="inlineStr">
        <is>
          <t>02/2026</t>
        </is>
      </c>
    </row>
    <row r="1488">
      <c r="A1488" t="n">
        <v>213275</v>
      </c>
      <c r="B1488" t="n">
        <v>128</v>
      </c>
      <c r="C1488" t="inlineStr">
        <is>
          <t>Love Cabaret</t>
        </is>
      </c>
      <c r="D1488" t="inlineStr">
        <is>
          <t>MARCOS SILVA DO NASCIMENTO</t>
        </is>
      </c>
      <c r="E1488" t="inlineStr">
        <is>
          <t>802</t>
        </is>
      </c>
      <c r="F1488" s="555" t="n">
        <v>46071</v>
      </c>
      <c r="G1488" t="n">
        <v>24199</v>
      </c>
      <c r="H1488" t="inlineStr">
        <is>
          <t>COSTELINHA SUINA</t>
        </is>
      </c>
      <c r="I1488" t="inlineStr">
        <is>
          <t>ALIMENTOS</t>
        </is>
      </c>
      <c r="J1488" t="n">
        <v>5.6</v>
      </c>
      <c r="K1488" t="inlineStr">
        <is>
          <t>KG</t>
        </is>
      </c>
      <c r="L1488" t="n">
        <v>111.94</v>
      </c>
      <c r="M1488" t="n">
        <v>19.989286</v>
      </c>
      <c r="N1488" t="inlineStr">
        <is>
          <t>ALIMENTOS</t>
        </is>
      </c>
      <c r="O1488" t="inlineStr">
        <is>
          <t>02/2026</t>
        </is>
      </c>
    </row>
    <row r="1489">
      <c r="A1489" t="n">
        <v>213272</v>
      </c>
      <c r="B1489" t="n">
        <v>128</v>
      </c>
      <c r="C1489" t="inlineStr">
        <is>
          <t>Love Cabaret</t>
        </is>
      </c>
      <c r="D1489" t="inlineStr">
        <is>
          <t>DTK COMERCIO DE ALIMENTOS LTDA</t>
        </is>
      </c>
      <c r="E1489" t="inlineStr">
        <is>
          <t>65615</t>
        </is>
      </c>
      <c r="F1489" s="555" t="n">
        <v>46072</v>
      </c>
      <c r="G1489" t="n">
        <v>20358</v>
      </c>
      <c r="H1489" t="inlineStr">
        <is>
          <t>FARINHA PANKO ROMARIZ C/1KG</t>
        </is>
      </c>
      <c r="I1489" t="inlineStr">
        <is>
          <t>ALIMENTOS</t>
        </is>
      </c>
      <c r="J1489" t="n">
        <v>2</v>
      </c>
      <c r="K1489" t="inlineStr">
        <is>
          <t>PC</t>
        </is>
      </c>
      <c r="L1489" t="n">
        <v>28.46</v>
      </c>
      <c r="M1489" t="n">
        <v>14.23</v>
      </c>
      <c r="N1489" t="inlineStr">
        <is>
          <t>ALIMENTOS</t>
        </is>
      </c>
      <c r="O1489" t="inlineStr">
        <is>
          <t>02/2026</t>
        </is>
      </c>
    </row>
    <row r="1490">
      <c r="A1490" t="n">
        <v>213272</v>
      </c>
      <c r="B1490" t="n">
        <v>128</v>
      </c>
      <c r="C1490" t="inlineStr">
        <is>
          <t>Love Cabaret</t>
        </is>
      </c>
      <c r="D1490" t="inlineStr">
        <is>
          <t>DTK COMERCIO DE ALIMENTOS LTDA</t>
        </is>
      </c>
      <c r="E1490" t="inlineStr">
        <is>
          <t>65615</t>
        </is>
      </c>
      <c r="F1490" s="555" t="n">
        <v>46072</v>
      </c>
      <c r="G1490" t="n">
        <v>20213</v>
      </c>
      <c r="H1490" t="inlineStr">
        <is>
          <t>GRAO DE BICO CAMIL C/2KG</t>
        </is>
      </c>
      <c r="I1490" t="inlineStr">
        <is>
          <t>ALIMENTOS</t>
        </is>
      </c>
      <c r="J1490" t="n">
        <v>3</v>
      </c>
      <c r="K1490" t="inlineStr">
        <is>
          <t>Pc</t>
        </is>
      </c>
      <c r="L1490" t="n">
        <v>94.8</v>
      </c>
      <c r="M1490" t="n">
        <v>31.6</v>
      </c>
      <c r="N1490" t="inlineStr">
        <is>
          <t>ALIMENTOS</t>
        </is>
      </c>
      <c r="O1490" t="inlineStr">
        <is>
          <t>02/2026</t>
        </is>
      </c>
    </row>
    <row r="1491">
      <c r="A1491" t="n">
        <v>213272</v>
      </c>
      <c r="B1491" t="n">
        <v>128</v>
      </c>
      <c r="C1491" t="inlineStr">
        <is>
          <t>Love Cabaret</t>
        </is>
      </c>
      <c r="D1491" t="inlineStr">
        <is>
          <t>DTK COMERCIO DE ALIMENTOS LTDA</t>
        </is>
      </c>
      <c r="E1491" t="inlineStr">
        <is>
          <t>65615</t>
        </is>
      </c>
      <c r="F1491" s="555" t="n">
        <v>46072</v>
      </c>
      <c r="G1491" t="n">
        <v>21093</v>
      </c>
      <c r="H1491" t="inlineStr">
        <is>
          <t>ACUCAR REFINADO UNIAO 1KG UN</t>
        </is>
      </c>
      <c r="I1491" t="inlineStr">
        <is>
          <t>ALIMENTOS</t>
        </is>
      </c>
      <c r="J1491" t="n">
        <v>10</v>
      </c>
      <c r="K1491" t="inlineStr">
        <is>
          <t>UN</t>
        </is>
      </c>
      <c r="L1491" t="n">
        <v>43.9</v>
      </c>
      <c r="M1491" t="n">
        <v>4.39</v>
      </c>
      <c r="N1491" t="inlineStr">
        <is>
          <t>ALIMENTOS</t>
        </is>
      </c>
      <c r="O1491" t="inlineStr">
        <is>
          <t>02/2026</t>
        </is>
      </c>
    </row>
    <row r="1492">
      <c r="A1492" t="n">
        <v>213272</v>
      </c>
      <c r="B1492" t="n">
        <v>128</v>
      </c>
      <c r="C1492" t="inlineStr">
        <is>
          <t>Love Cabaret</t>
        </is>
      </c>
      <c r="D1492" t="inlineStr">
        <is>
          <t>DTK COMERCIO DE ALIMENTOS LTDA</t>
        </is>
      </c>
      <c r="E1492" t="inlineStr">
        <is>
          <t>65615</t>
        </is>
      </c>
      <c r="F1492" s="555" t="n">
        <v>46072</v>
      </c>
      <c r="G1492" t="n">
        <v>20307</v>
      </c>
      <c r="H1492" t="inlineStr">
        <is>
          <t>ARROZ ARBORIO CAMIL C/1KG</t>
        </is>
      </c>
      <c r="I1492" t="inlineStr">
        <is>
          <t>ALIMENTOS</t>
        </is>
      </c>
      <c r="J1492" t="n">
        <v>6</v>
      </c>
      <c r="K1492" t="inlineStr">
        <is>
          <t>Kg</t>
        </is>
      </c>
      <c r="L1492" t="n">
        <v>105</v>
      </c>
      <c r="M1492" t="n">
        <v>17.5</v>
      </c>
      <c r="N1492" t="inlineStr">
        <is>
          <t>ALIMENTOS</t>
        </is>
      </c>
      <c r="O1492" t="inlineStr">
        <is>
          <t>02/2026</t>
        </is>
      </c>
    </row>
    <row r="1493">
      <c r="A1493" t="n">
        <v>213272</v>
      </c>
      <c r="B1493" t="n">
        <v>128</v>
      </c>
      <c r="C1493" t="inlineStr">
        <is>
          <t>Love Cabaret</t>
        </is>
      </c>
      <c r="D1493" t="inlineStr">
        <is>
          <t>DTK COMERCIO DE ALIMENTOS LTDA</t>
        </is>
      </c>
      <c r="E1493" t="inlineStr">
        <is>
          <t>65615</t>
        </is>
      </c>
      <c r="F1493" s="555" t="n">
        <v>46072</v>
      </c>
      <c r="G1493" t="n">
        <v>20932</v>
      </c>
      <c r="H1493" t="inlineStr">
        <is>
          <t>CHOCOLATE AO LEITE GOTAS SICAO 2,1KG UN</t>
        </is>
      </c>
      <c r="I1493" t="inlineStr">
        <is>
          <t>ALIMENTOS</t>
        </is>
      </c>
      <c r="J1493" t="n">
        <v>1</v>
      </c>
      <c r="K1493" t="inlineStr">
        <is>
          <t>UN</t>
        </is>
      </c>
      <c r="L1493" t="n">
        <v>212</v>
      </c>
      <c r="M1493" t="n">
        <v>212</v>
      </c>
      <c r="N1493" t="inlineStr">
        <is>
          <t>ALIMENTOS</t>
        </is>
      </c>
      <c r="O1493" t="inlineStr">
        <is>
          <t>02/2026</t>
        </is>
      </c>
    </row>
    <row r="1494">
      <c r="A1494" t="n">
        <v>213272</v>
      </c>
      <c r="B1494" t="n">
        <v>128</v>
      </c>
      <c r="C1494" t="inlineStr">
        <is>
          <t>Love Cabaret</t>
        </is>
      </c>
      <c r="D1494" t="inlineStr">
        <is>
          <t>DTK COMERCIO DE ALIMENTOS LTDA</t>
        </is>
      </c>
      <c r="E1494" t="inlineStr">
        <is>
          <t>65615</t>
        </is>
      </c>
      <c r="F1494" s="555" t="n">
        <v>46072</v>
      </c>
      <c r="G1494" t="n">
        <v>20242</v>
      </c>
      <c r="H1494" t="inlineStr">
        <is>
          <t>FEIJAO CARIOCA CAMIL C/2KG</t>
        </is>
      </c>
      <c r="I1494" t="inlineStr">
        <is>
          <t>ALIMENTOS</t>
        </is>
      </c>
      <c r="J1494" t="n">
        <v>2</v>
      </c>
      <c r="K1494" t="inlineStr">
        <is>
          <t>PC</t>
        </is>
      </c>
      <c r="L1494" t="n">
        <v>28.18</v>
      </c>
      <c r="M1494" t="n">
        <v>14.09</v>
      </c>
      <c r="N1494" t="inlineStr">
        <is>
          <t>ALIMENTOS</t>
        </is>
      </c>
      <c r="O1494" t="inlineStr">
        <is>
          <t>02/2026</t>
        </is>
      </c>
    </row>
    <row r="1495">
      <c r="A1495" t="n">
        <v>213272</v>
      </c>
      <c r="B1495" t="n">
        <v>128</v>
      </c>
      <c r="C1495" t="inlineStr">
        <is>
          <t>Love Cabaret</t>
        </is>
      </c>
      <c r="D1495" t="inlineStr">
        <is>
          <t>DTK COMERCIO DE ALIMENTOS LTDA</t>
        </is>
      </c>
      <c r="E1495" t="inlineStr">
        <is>
          <t>65615</t>
        </is>
      </c>
      <c r="F1495" s="555" t="n">
        <v>46072</v>
      </c>
      <c r="G1495" t="n">
        <v>28295</v>
      </c>
      <c r="H1495" t="inlineStr">
        <is>
          <t>ARROZ JAPONES MOMIJI 5KG</t>
        </is>
      </c>
      <c r="I1495" t="inlineStr">
        <is>
          <t>ALIMENTOS</t>
        </is>
      </c>
      <c r="J1495" t="n">
        <v>2</v>
      </c>
      <c r="K1495" t="inlineStr">
        <is>
          <t>UN</t>
        </is>
      </c>
      <c r="L1495" t="n">
        <v>128.48</v>
      </c>
      <c r="M1495" t="n">
        <v>64.23999999999999</v>
      </c>
      <c r="N1495" t="inlineStr">
        <is>
          <t>ALIMENTOS</t>
        </is>
      </c>
      <c r="O1495" t="inlineStr">
        <is>
          <t>02/2026</t>
        </is>
      </c>
    </row>
    <row r="1496">
      <c r="A1496" t="n">
        <v>213271</v>
      </c>
      <c r="B1496" t="n">
        <v>128</v>
      </c>
      <c r="C1496" t="inlineStr">
        <is>
          <t>Love Cabaret</t>
        </is>
      </c>
      <c r="D1496" t="inlineStr">
        <is>
          <t>COLIBRI DISTRIBUIDORA</t>
        </is>
      </c>
      <c r="E1496" t="inlineStr">
        <is>
          <t>144820</t>
        </is>
      </c>
      <c r="F1496" s="555" t="n">
        <v>46073</v>
      </c>
      <c r="G1496" t="n">
        <v>25215</v>
      </c>
      <c r="H1496" t="inlineStr">
        <is>
          <t>MASSA DE GUIOZA C/20 FOLHAS DE 190G</t>
        </is>
      </c>
      <c r="I1496" t="inlineStr">
        <is>
          <t>ALIMENTOS</t>
        </is>
      </c>
      <c r="J1496" t="n">
        <v>20</v>
      </c>
      <c r="K1496" t="inlineStr">
        <is>
          <t>PC</t>
        </is>
      </c>
      <c r="L1496" t="n">
        <v>99.40000000000001</v>
      </c>
      <c r="M1496" t="n">
        <v>4.97</v>
      </c>
      <c r="N1496" t="inlineStr">
        <is>
          <t>ALIMENTOS</t>
        </is>
      </c>
      <c r="O1496" t="inlineStr">
        <is>
          <t>02/2026</t>
        </is>
      </c>
    </row>
    <row r="1497">
      <c r="A1497" t="n">
        <v>213271</v>
      </c>
      <c r="B1497" t="n">
        <v>128</v>
      </c>
      <c r="C1497" t="inlineStr">
        <is>
          <t>Love Cabaret</t>
        </is>
      </c>
      <c r="D1497" t="inlineStr">
        <is>
          <t>COLIBRI DISTRIBUIDORA</t>
        </is>
      </c>
      <c r="E1497" t="inlineStr">
        <is>
          <t>144820</t>
        </is>
      </c>
      <c r="F1497" s="555" t="n">
        <v>46073</v>
      </c>
      <c r="G1497" t="n">
        <v>20121</v>
      </c>
      <c r="H1497" t="inlineStr">
        <is>
          <t>MASSA ROLINHO PRIMAVERA 30 FOLHAS 20X450G</t>
        </is>
      </c>
      <c r="I1497" t="inlineStr">
        <is>
          <t>ALIMENTOS</t>
        </is>
      </c>
      <c r="J1497" t="n">
        <v>30</v>
      </c>
      <c r="K1497" t="inlineStr">
        <is>
          <t>PC</t>
        </is>
      </c>
      <c r="L1497" t="n">
        <v>409.5</v>
      </c>
      <c r="M1497" t="n">
        <v>13.65</v>
      </c>
      <c r="N1497" t="inlineStr">
        <is>
          <t>ALIMENTOS</t>
        </is>
      </c>
      <c r="O1497" t="inlineStr">
        <is>
          <t>02/2026</t>
        </is>
      </c>
    </row>
    <row r="1498">
      <c r="A1498" t="n">
        <v>213268</v>
      </c>
      <c r="B1498" t="n">
        <v>128</v>
      </c>
      <c r="C1498" t="inlineStr">
        <is>
          <t>Love Cabaret</t>
        </is>
      </c>
      <c r="D1498" t="inlineStr">
        <is>
          <t>KING COMERCIO E IMPORTACAO DE BEBIDAS LTDA</t>
        </is>
      </c>
      <c r="E1498" t="inlineStr">
        <is>
          <t>125469</t>
        </is>
      </c>
      <c r="F1498" s="555" t="n">
        <v>46071</v>
      </c>
      <c r="G1498" t="n">
        <v>18099</v>
      </c>
      <c r="H1498" t="inlineStr">
        <is>
          <t>WHISKY SINGLETON 12 ANOS SINGLE MALT 750ML</t>
        </is>
      </c>
      <c r="I1498" t="inlineStr">
        <is>
          <t>BEBIDAS</t>
        </is>
      </c>
      <c r="J1498" t="n">
        <v>12</v>
      </c>
      <c r="K1498" t="inlineStr">
        <is>
          <t>GR</t>
        </is>
      </c>
      <c r="L1498" t="n">
        <v>2673</v>
      </c>
      <c r="M1498" t="n">
        <v>222.75</v>
      </c>
      <c r="N1498" t="inlineStr">
        <is>
          <t>BEBIDAS</t>
        </is>
      </c>
      <c r="O1498" t="inlineStr">
        <is>
          <t>02/2026</t>
        </is>
      </c>
    </row>
    <row r="1499">
      <c r="A1499" t="n">
        <v>212476</v>
      </c>
      <c r="B1499" t="n">
        <v>128</v>
      </c>
      <c r="C1499" t="inlineStr">
        <is>
          <t>Love Cabaret</t>
        </is>
      </c>
      <c r="D1499" t="inlineStr">
        <is>
          <t>WPP COMERCIO DE CARNES LTDA</t>
        </is>
      </c>
      <c r="E1499" t="inlineStr">
        <is>
          <t>77413</t>
        </is>
      </c>
      <c r="F1499" s="555" t="n">
        <v>46071</v>
      </c>
      <c r="G1499" t="n">
        <v>24259</v>
      </c>
      <c r="H1499" t="inlineStr">
        <is>
          <t>FILE MIGNON 4/5 S/ CORDAO KG</t>
        </is>
      </c>
      <c r="I1499" t="inlineStr">
        <is>
          <t>ALIMENTOS</t>
        </is>
      </c>
      <c r="J1499" t="n">
        <v>10.7</v>
      </c>
      <c r="K1499" t="inlineStr">
        <is>
          <t>KG</t>
        </is>
      </c>
      <c r="L1499" t="n">
        <v>833.53</v>
      </c>
      <c r="M1499" t="n">
        <v>77.90000000000001</v>
      </c>
      <c r="N1499" t="inlineStr">
        <is>
          <t>ALIMENTOS</t>
        </is>
      </c>
      <c r="O1499" t="inlineStr">
        <is>
          <t>02/2026</t>
        </is>
      </c>
    </row>
    <row r="1500">
      <c r="A1500" t="n">
        <v>212476</v>
      </c>
      <c r="B1500" t="n">
        <v>128</v>
      </c>
      <c r="C1500" t="inlineStr">
        <is>
          <t>Love Cabaret</t>
        </is>
      </c>
      <c r="D1500" t="inlineStr">
        <is>
          <t>WPP COMERCIO DE CARNES LTDA</t>
        </is>
      </c>
      <c r="E1500" t="inlineStr">
        <is>
          <t>77413</t>
        </is>
      </c>
      <c r="F1500" s="555" t="n">
        <v>46071</v>
      </c>
      <c r="G1500" t="n">
        <v>18826</v>
      </c>
      <c r="H1500" t="inlineStr">
        <is>
          <t>PEITO BOVINO MOIDO KG</t>
        </is>
      </c>
      <c r="I1500" t="inlineStr">
        <is>
          <t>ALIMENTOS</t>
        </is>
      </c>
      <c r="J1500" t="n">
        <v>11.3</v>
      </c>
      <c r="K1500" t="inlineStr">
        <is>
          <t>KG</t>
        </is>
      </c>
      <c r="L1500" t="n">
        <v>350.3</v>
      </c>
      <c r="M1500" t="n">
        <v>31</v>
      </c>
      <c r="N1500" t="inlineStr">
        <is>
          <t>ALIMENTOS</t>
        </is>
      </c>
      <c r="O1500" t="inlineStr">
        <is>
          <t>02/2026</t>
        </is>
      </c>
    </row>
    <row r="1501">
      <c r="A1501" t="n">
        <v>212476</v>
      </c>
      <c r="B1501" t="n">
        <v>128</v>
      </c>
      <c r="C1501" t="inlineStr">
        <is>
          <t>Love Cabaret</t>
        </is>
      </c>
      <c r="D1501" t="inlineStr">
        <is>
          <t>WPP COMERCIO DE CARNES LTDA</t>
        </is>
      </c>
      <c r="E1501" t="inlineStr">
        <is>
          <t>77413</t>
        </is>
      </c>
      <c r="F1501" s="555" t="n">
        <v>46071</v>
      </c>
      <c r="G1501" t="n">
        <v>24537</v>
      </c>
      <c r="H1501" t="inlineStr">
        <is>
          <t xml:space="preserve">ALCATRA BOVINA MOIDA KG </t>
        </is>
      </c>
      <c r="I1501" t="inlineStr">
        <is>
          <t>ALIMENTOS</t>
        </is>
      </c>
      <c r="J1501" t="n">
        <v>5.5</v>
      </c>
      <c r="K1501" t="inlineStr">
        <is>
          <t>KG</t>
        </is>
      </c>
      <c r="L1501" t="n">
        <v>274.45</v>
      </c>
      <c r="M1501" t="n">
        <v>49.9</v>
      </c>
      <c r="N1501" t="inlineStr">
        <is>
          <t>ALIMENTOS</t>
        </is>
      </c>
      <c r="O1501" t="inlineStr">
        <is>
          <t>02/2026</t>
        </is>
      </c>
    </row>
    <row r="1502">
      <c r="A1502" t="n">
        <v>212476</v>
      </c>
      <c r="B1502" t="n">
        <v>128</v>
      </c>
      <c r="C1502" t="inlineStr">
        <is>
          <t>Love Cabaret</t>
        </is>
      </c>
      <c r="D1502" t="inlineStr">
        <is>
          <t>WPP COMERCIO DE CARNES LTDA</t>
        </is>
      </c>
      <c r="E1502" t="inlineStr">
        <is>
          <t>77413</t>
        </is>
      </c>
      <c r="F1502" s="555" t="n">
        <v>46071</v>
      </c>
      <c r="G1502" t="n">
        <v>18992</v>
      </c>
      <c r="H1502" t="inlineStr">
        <is>
          <t>PEITO DE FRANGO SEM OSSO E COM PELE KG</t>
        </is>
      </c>
      <c r="I1502" t="inlineStr">
        <is>
          <t>ALIMENTOS</t>
        </is>
      </c>
      <c r="J1502" t="n">
        <v>7.2</v>
      </c>
      <c r="K1502" t="inlineStr">
        <is>
          <t>KG</t>
        </is>
      </c>
      <c r="L1502" t="n">
        <v>107.93</v>
      </c>
      <c r="M1502" t="n">
        <v>14.990278</v>
      </c>
      <c r="N1502" t="inlineStr">
        <is>
          <t>ALIMENTOS</t>
        </is>
      </c>
      <c r="O1502" t="inlineStr">
        <is>
          <t>02/2026</t>
        </is>
      </c>
    </row>
    <row r="1503">
      <c r="A1503" t="n">
        <v>212476</v>
      </c>
      <c r="B1503" t="n">
        <v>128</v>
      </c>
      <c r="C1503" t="inlineStr">
        <is>
          <t>Love Cabaret</t>
        </is>
      </c>
      <c r="D1503" t="inlineStr">
        <is>
          <t>WPP COMERCIO DE CARNES LTDA</t>
        </is>
      </c>
      <c r="E1503" t="inlineStr">
        <is>
          <t>77413</t>
        </is>
      </c>
      <c r="F1503" s="555" t="n">
        <v>46071</v>
      </c>
      <c r="G1503" t="n">
        <v>18964</v>
      </c>
      <c r="H1503" t="inlineStr">
        <is>
          <t>ACEM EM CUBOS KG</t>
        </is>
      </c>
      <c r="I1503" t="inlineStr">
        <is>
          <t>ALIMENTOS</t>
        </is>
      </c>
      <c r="J1503" t="n">
        <v>12.8</v>
      </c>
      <c r="K1503" t="inlineStr">
        <is>
          <t>KG</t>
        </is>
      </c>
      <c r="L1503" t="n">
        <v>383.87</v>
      </c>
      <c r="M1503" t="n">
        <v>29.989844</v>
      </c>
      <c r="N1503" t="inlineStr">
        <is>
          <t>ALIMENTOS</t>
        </is>
      </c>
      <c r="O1503" t="inlineStr">
        <is>
          <t>02/2026</t>
        </is>
      </c>
    </row>
    <row r="1504">
      <c r="A1504" t="n">
        <v>212476</v>
      </c>
      <c r="B1504" t="n">
        <v>128</v>
      </c>
      <c r="C1504" t="inlineStr">
        <is>
          <t>Love Cabaret</t>
        </is>
      </c>
      <c r="D1504" t="inlineStr">
        <is>
          <t>WPP COMERCIO DE CARNES LTDA</t>
        </is>
      </c>
      <c r="E1504" t="inlineStr">
        <is>
          <t>77413</t>
        </is>
      </c>
      <c r="F1504" s="555" t="n">
        <v>46071</v>
      </c>
      <c r="G1504" t="n">
        <v>16998</v>
      </c>
      <c r="H1504" t="inlineStr">
        <is>
          <t>FILE DE COXA E SOBRECOXA DE FRANGO KG</t>
        </is>
      </c>
      <c r="I1504" t="inlineStr">
        <is>
          <t>ALIMENTOS</t>
        </is>
      </c>
      <c r="J1504" t="n">
        <v>25.1</v>
      </c>
      <c r="K1504" t="inlineStr">
        <is>
          <t>KG</t>
        </is>
      </c>
      <c r="L1504" t="n">
        <v>373.99</v>
      </c>
      <c r="M1504" t="n">
        <v>14.9</v>
      </c>
      <c r="N1504" t="inlineStr">
        <is>
          <t>ALIMENTOS</t>
        </is>
      </c>
      <c r="O1504" t="inlineStr">
        <is>
          <t>02/2026</t>
        </is>
      </c>
    </row>
    <row r="1505">
      <c r="A1505" t="n">
        <v>212474</v>
      </c>
      <c r="B1505" t="n">
        <v>128</v>
      </c>
      <c r="C1505" t="inlineStr">
        <is>
          <t>Love Cabaret</t>
        </is>
      </c>
      <c r="D1505" t="inlineStr">
        <is>
          <t>NOVA COMERCIAL PESCADOS LTDA</t>
        </is>
      </c>
      <c r="E1505" t="inlineStr">
        <is>
          <t>31352</t>
        </is>
      </c>
      <c r="F1505" s="555" t="n">
        <v>46069</v>
      </c>
      <c r="G1505" t="n">
        <v>18787</v>
      </c>
      <c r="H1505" t="inlineStr">
        <is>
          <t>CAMARÃO CINZA 25/30 KG</t>
        </is>
      </c>
      <c r="I1505" t="inlineStr">
        <is>
          <t>ALIMENTOS</t>
        </is>
      </c>
      <c r="J1505" t="n">
        <v>6</v>
      </c>
      <c r="K1505" t="inlineStr">
        <is>
          <t>KG</t>
        </is>
      </c>
      <c r="L1505" t="n">
        <v>588</v>
      </c>
      <c r="M1505" t="n">
        <v>98</v>
      </c>
      <c r="N1505" t="inlineStr">
        <is>
          <t>ALIMENTOS</t>
        </is>
      </c>
      <c r="O1505" t="inlineStr">
        <is>
          <t>02/2026</t>
        </is>
      </c>
    </row>
    <row r="1506">
      <c r="A1506" t="n">
        <v>212471</v>
      </c>
      <c r="B1506" t="n">
        <v>128</v>
      </c>
      <c r="C1506" t="inlineStr">
        <is>
          <t>Love Cabaret</t>
        </is>
      </c>
      <c r="D1506" t="inlineStr">
        <is>
          <t>AROUMAR DISTRIBUIDORA DE PRODUTOS ALIMENTICIOS LTDA</t>
        </is>
      </c>
      <c r="E1506" t="inlineStr">
        <is>
          <t>1041509</t>
        </is>
      </c>
      <c r="F1506" s="555" t="n">
        <v>46066</v>
      </c>
      <c r="G1506" t="n">
        <v>20984</v>
      </c>
      <c r="H1506" t="inlineStr">
        <is>
          <t>OLEO DE SOJA LIZA C/900ML</t>
        </is>
      </c>
      <c r="I1506" t="inlineStr">
        <is>
          <t>ALIMENTOS</t>
        </is>
      </c>
      <c r="J1506" t="n">
        <v>18</v>
      </c>
      <c r="K1506" t="inlineStr">
        <is>
          <t>FR</t>
        </is>
      </c>
      <c r="L1506" t="n">
        <v>143.1</v>
      </c>
      <c r="M1506" t="n">
        <v>7.95</v>
      </c>
      <c r="N1506" t="inlineStr">
        <is>
          <t>ALIMENTOS</t>
        </is>
      </c>
      <c r="O1506" t="inlineStr">
        <is>
          <t>02/2026</t>
        </is>
      </c>
    </row>
    <row r="1507">
      <c r="A1507" t="n">
        <v>212471</v>
      </c>
      <c r="B1507" t="n">
        <v>128</v>
      </c>
      <c r="C1507" t="inlineStr">
        <is>
          <t>Love Cabaret</t>
        </is>
      </c>
      <c r="D1507" t="inlineStr">
        <is>
          <t>AROUMAR DISTRIBUIDORA DE PRODUTOS ALIMENTICIOS LTDA</t>
        </is>
      </c>
      <c r="E1507" t="inlineStr">
        <is>
          <t>1041509</t>
        </is>
      </c>
      <c r="F1507" s="555" t="n">
        <v>46066</v>
      </c>
      <c r="G1507" t="n">
        <v>21017</v>
      </c>
      <c r="H1507" t="inlineStr">
        <is>
          <t>OLEO DE ALGODAO SAUDE C/14,5KG</t>
        </is>
      </c>
      <c r="I1507" t="inlineStr">
        <is>
          <t>ALIMENTOS</t>
        </is>
      </c>
      <c r="J1507" t="n">
        <v>2</v>
      </c>
      <c r="L1507" t="n">
        <v>311.8</v>
      </c>
      <c r="M1507" t="n">
        <v>155.9</v>
      </c>
      <c r="N1507" t="inlineStr">
        <is>
          <t>ALIMENTOS</t>
        </is>
      </c>
      <c r="O1507" t="inlineStr">
        <is>
          <t>02/2026</t>
        </is>
      </c>
    </row>
    <row r="1508">
      <c r="A1508" t="n">
        <v>212470</v>
      </c>
      <c r="B1508" t="n">
        <v>128</v>
      </c>
      <c r="C1508" t="inlineStr">
        <is>
          <t>Love Cabaret</t>
        </is>
      </c>
      <c r="D1508" t="inlineStr">
        <is>
          <t>MARIO PEDRO FELICIANO - HORTIFRUTI</t>
        </is>
      </c>
      <c r="E1508" t="inlineStr">
        <is>
          <t>467957</t>
        </is>
      </c>
      <c r="F1508" s="555" t="n">
        <v>46070</v>
      </c>
      <c r="G1508" t="n">
        <v>19632</v>
      </c>
      <c r="H1508" t="inlineStr">
        <is>
          <t>BETERRABA KG</t>
        </is>
      </c>
      <c r="I1508" t="inlineStr">
        <is>
          <t>ALIMENTOS</t>
        </is>
      </c>
      <c r="J1508" t="n">
        <v>4.3</v>
      </c>
      <c r="K1508" t="inlineStr">
        <is>
          <t>KG</t>
        </is>
      </c>
      <c r="L1508" t="n">
        <v>14.02</v>
      </c>
      <c r="M1508" t="n">
        <v>3.260465</v>
      </c>
      <c r="N1508" t="inlineStr">
        <is>
          <t>ALIMENTOS</t>
        </is>
      </c>
      <c r="O1508" t="inlineStr">
        <is>
          <t>02/2026</t>
        </is>
      </c>
    </row>
    <row r="1509">
      <c r="A1509" t="n">
        <v>212458</v>
      </c>
      <c r="B1509" t="n">
        <v>128</v>
      </c>
      <c r="C1509" t="inlineStr">
        <is>
          <t>Love Cabaret</t>
        </is>
      </c>
      <c r="D1509" t="inlineStr">
        <is>
          <t>CG FOOD´S DISTRIBUIDORA DE ALIMENTOS LTDA</t>
        </is>
      </c>
      <c r="E1509" t="inlineStr">
        <is>
          <t>179663</t>
        </is>
      </c>
      <c r="F1509" s="555" t="n">
        <v>46071</v>
      </c>
      <c r="G1509" t="n">
        <v>24118</v>
      </c>
      <c r="H1509" t="inlineStr">
        <is>
          <t>CASTANHA DE CAJU CRUA KG</t>
        </is>
      </c>
      <c r="I1509" t="inlineStr">
        <is>
          <t>ALIMENTOS</t>
        </is>
      </c>
      <c r="J1509" t="n">
        <v>3</v>
      </c>
      <c r="K1509" t="inlineStr">
        <is>
          <t>KG</t>
        </is>
      </c>
      <c r="L1509" t="n">
        <v>216</v>
      </c>
      <c r="M1509" t="n">
        <v>72</v>
      </c>
      <c r="N1509" t="inlineStr">
        <is>
          <t>ALIMENTOS</t>
        </is>
      </c>
      <c r="O1509" t="inlineStr">
        <is>
          <t>02/2026</t>
        </is>
      </c>
    </row>
    <row r="1510">
      <c r="A1510" t="n">
        <v>212458</v>
      </c>
      <c r="B1510" t="n">
        <v>128</v>
      </c>
      <c r="C1510" t="inlineStr">
        <is>
          <t>Love Cabaret</t>
        </is>
      </c>
      <c r="D1510" t="inlineStr">
        <is>
          <t>CG FOOD´S DISTRIBUIDORA DE ALIMENTOS LTDA</t>
        </is>
      </c>
      <c r="E1510" t="inlineStr">
        <is>
          <t>179663</t>
        </is>
      </c>
      <c r="F1510" s="555" t="n">
        <v>46071</v>
      </c>
      <c r="G1510" t="n">
        <v>19421</v>
      </c>
      <c r="H1510" t="inlineStr">
        <is>
          <t>LEITE INTEGRAL ITALAC C/12</t>
        </is>
      </c>
      <c r="I1510" t="inlineStr">
        <is>
          <t>ALIMENTOS</t>
        </is>
      </c>
      <c r="J1510" t="n">
        <v>1</v>
      </c>
      <c r="K1510" t="inlineStr">
        <is>
          <t>CX</t>
        </is>
      </c>
      <c r="L1510" t="n">
        <v>52.9</v>
      </c>
      <c r="M1510" t="n">
        <v>52.9</v>
      </c>
      <c r="N1510" t="inlineStr">
        <is>
          <t>ALIMENTOS</t>
        </is>
      </c>
      <c r="O1510" t="inlineStr">
        <is>
          <t>02/2026</t>
        </is>
      </c>
    </row>
    <row r="1511">
      <c r="A1511" t="n">
        <v>212458</v>
      </c>
      <c r="B1511" t="n">
        <v>128</v>
      </c>
      <c r="C1511" t="inlineStr">
        <is>
          <t>Love Cabaret</t>
        </is>
      </c>
      <c r="D1511" t="inlineStr">
        <is>
          <t>CG FOOD´S DISTRIBUIDORA DE ALIMENTOS LTDA</t>
        </is>
      </c>
      <c r="E1511" t="inlineStr">
        <is>
          <t>179663</t>
        </is>
      </c>
      <c r="F1511" s="555" t="n">
        <v>46071</v>
      </c>
      <c r="G1511" t="n">
        <v>26685</v>
      </c>
      <c r="H1511" t="inlineStr">
        <is>
          <t>MANTEIGA SEM SAL PRESIDENTE OU ATALAIA KG</t>
        </is>
      </c>
      <c r="I1511" t="inlineStr">
        <is>
          <t>ALIMENTOS</t>
        </is>
      </c>
      <c r="J1511" t="n">
        <v>5</v>
      </c>
      <c r="K1511" t="inlineStr">
        <is>
          <t>KG</t>
        </is>
      </c>
      <c r="L1511" t="n">
        <v>242.5</v>
      </c>
      <c r="M1511" t="n">
        <v>48.5</v>
      </c>
      <c r="N1511" t="inlineStr">
        <is>
          <t>ALIMENTOS</t>
        </is>
      </c>
      <c r="O1511" t="inlineStr">
        <is>
          <t>02/2026</t>
        </is>
      </c>
    </row>
    <row r="1512">
      <c r="A1512" t="n">
        <v>212455</v>
      </c>
      <c r="B1512" t="n">
        <v>128</v>
      </c>
      <c r="C1512" t="inlineStr">
        <is>
          <t>Love Cabaret</t>
        </is>
      </c>
      <c r="D1512" t="inlineStr">
        <is>
          <t xml:space="preserve">HORTIFRUTI DO CHEF LTDA </t>
        </is>
      </c>
      <c r="E1512" t="inlineStr">
        <is>
          <t>29161</t>
        </is>
      </c>
      <c r="F1512" s="555" t="n">
        <v>46069</v>
      </c>
      <c r="G1512" t="n">
        <v>19634</v>
      </c>
      <c r="H1512" t="inlineStr">
        <is>
          <t>BERINJELA KG</t>
        </is>
      </c>
      <c r="I1512" t="inlineStr">
        <is>
          <t>ALIMENTOS</t>
        </is>
      </c>
      <c r="J1512" t="n">
        <v>5</v>
      </c>
      <c r="K1512" t="inlineStr">
        <is>
          <t>KG</t>
        </is>
      </c>
      <c r="L1512" t="n">
        <v>31.25</v>
      </c>
      <c r="M1512" t="n">
        <v>6.25</v>
      </c>
      <c r="N1512" t="inlineStr">
        <is>
          <t>ALIMENTOS</t>
        </is>
      </c>
      <c r="O1512" t="inlineStr">
        <is>
          <t>02/2026</t>
        </is>
      </c>
    </row>
    <row r="1513">
      <c r="A1513" t="n">
        <v>212455</v>
      </c>
      <c r="B1513" t="n">
        <v>128</v>
      </c>
      <c r="C1513" t="inlineStr">
        <is>
          <t>Love Cabaret</t>
        </is>
      </c>
      <c r="D1513" t="inlineStr">
        <is>
          <t xml:space="preserve">HORTIFRUTI DO CHEF LTDA </t>
        </is>
      </c>
      <c r="E1513" t="inlineStr">
        <is>
          <t>29161</t>
        </is>
      </c>
      <c r="F1513" s="555" t="n">
        <v>46069</v>
      </c>
      <c r="G1513" t="n">
        <v>23096</v>
      </c>
      <c r="H1513" t="inlineStr">
        <is>
          <t>OVO BRANCO UN</t>
        </is>
      </c>
      <c r="I1513" t="inlineStr">
        <is>
          <t>ALIMENTOS</t>
        </is>
      </c>
      <c r="J1513" t="n">
        <v>30</v>
      </c>
      <c r="K1513" t="inlineStr">
        <is>
          <t>UN</t>
        </is>
      </c>
      <c r="L1513" t="n">
        <v>19.8</v>
      </c>
      <c r="M1513" t="n">
        <v>0.66</v>
      </c>
      <c r="N1513" t="inlineStr">
        <is>
          <t>ALIMENTOS</t>
        </is>
      </c>
      <c r="O1513" t="inlineStr">
        <is>
          <t>02/2026</t>
        </is>
      </c>
    </row>
    <row r="1514">
      <c r="A1514" t="n">
        <v>212455</v>
      </c>
      <c r="B1514" t="n">
        <v>128</v>
      </c>
      <c r="C1514" t="inlineStr">
        <is>
          <t>Love Cabaret</t>
        </is>
      </c>
      <c r="D1514" t="inlineStr">
        <is>
          <t xml:space="preserve">HORTIFRUTI DO CHEF LTDA </t>
        </is>
      </c>
      <c r="E1514" t="inlineStr">
        <is>
          <t>29161</t>
        </is>
      </c>
      <c r="F1514" s="555" t="n">
        <v>46069</v>
      </c>
      <c r="G1514" t="n">
        <v>25555</v>
      </c>
      <c r="H1514" t="inlineStr">
        <is>
          <t>BATATA LAVADA KG</t>
        </is>
      </c>
      <c r="I1514" t="inlineStr">
        <is>
          <t>ALIMENTOS</t>
        </is>
      </c>
      <c r="J1514" t="n">
        <v>5</v>
      </c>
      <c r="K1514" t="inlineStr">
        <is>
          <t>KG</t>
        </is>
      </c>
      <c r="L1514" t="n">
        <v>17.5</v>
      </c>
      <c r="M1514" t="n">
        <v>3.5</v>
      </c>
      <c r="N1514" t="inlineStr">
        <is>
          <t>ALIMENTOS</t>
        </is>
      </c>
      <c r="O1514" t="inlineStr">
        <is>
          <t>02/2026</t>
        </is>
      </c>
    </row>
    <row r="1515">
      <c r="A1515" t="n">
        <v>212443</v>
      </c>
      <c r="B1515" t="n">
        <v>128</v>
      </c>
      <c r="C1515" t="inlineStr">
        <is>
          <t>Love Cabaret</t>
        </is>
      </c>
      <c r="D1515" t="inlineStr">
        <is>
          <t>CECILIA TSUYACO ARAKI SILVA LTDA</t>
        </is>
      </c>
      <c r="E1515" t="inlineStr">
        <is>
          <t>387030</t>
        </is>
      </c>
      <c r="F1515" s="555" t="n">
        <v>46070</v>
      </c>
      <c r="G1515" t="n">
        <v>24083</v>
      </c>
      <c r="H1515" t="inlineStr">
        <is>
          <t>BATATA ASTERIX GRAUDA NOIVA KG</t>
        </is>
      </c>
      <c r="I1515" t="inlineStr">
        <is>
          <t>ALIMENTOS</t>
        </is>
      </c>
      <c r="J1515" t="n">
        <v>10</v>
      </c>
      <c r="K1515" t="inlineStr">
        <is>
          <t>KG</t>
        </is>
      </c>
      <c r="L1515" t="n">
        <v>45</v>
      </c>
      <c r="M1515" t="n">
        <v>4.5</v>
      </c>
      <c r="N1515" t="inlineStr">
        <is>
          <t>ALIMENTOS</t>
        </is>
      </c>
      <c r="O1515" t="inlineStr">
        <is>
          <t>02/2026</t>
        </is>
      </c>
    </row>
    <row r="1516">
      <c r="A1516" t="n">
        <v>212443</v>
      </c>
      <c r="B1516" t="n">
        <v>128</v>
      </c>
      <c r="C1516" t="inlineStr">
        <is>
          <t>Love Cabaret</t>
        </is>
      </c>
      <c r="D1516" t="inlineStr">
        <is>
          <t>CECILIA TSUYACO ARAKI SILVA LTDA</t>
        </is>
      </c>
      <c r="E1516" t="inlineStr">
        <is>
          <t>387030</t>
        </is>
      </c>
      <c r="F1516" s="555" t="n">
        <v>46070</v>
      </c>
      <c r="G1516" t="n">
        <v>19480</v>
      </c>
      <c r="H1516" t="inlineStr">
        <is>
          <t>HORTELA HIDROPONICA KG</t>
        </is>
      </c>
      <c r="I1516" t="inlineStr">
        <is>
          <t>ALIMENTOS</t>
        </is>
      </c>
      <c r="J1516" t="n">
        <v>0.4</v>
      </c>
      <c r="K1516" t="inlineStr">
        <is>
          <t>KG</t>
        </is>
      </c>
      <c r="L1516" t="n">
        <v>6.8</v>
      </c>
      <c r="M1516" t="n">
        <v>17</v>
      </c>
      <c r="N1516" t="inlineStr">
        <is>
          <t>ALIMENTOS</t>
        </is>
      </c>
      <c r="O1516" t="inlineStr">
        <is>
          <t>02/2026</t>
        </is>
      </c>
    </row>
    <row r="1517">
      <c r="A1517" t="n">
        <v>212443</v>
      </c>
      <c r="B1517" t="n">
        <v>128</v>
      </c>
      <c r="C1517" t="inlineStr">
        <is>
          <t>Love Cabaret</t>
        </is>
      </c>
      <c r="D1517" t="inlineStr">
        <is>
          <t>CECILIA TSUYACO ARAKI SILVA LTDA</t>
        </is>
      </c>
      <c r="E1517" t="inlineStr">
        <is>
          <t>387030</t>
        </is>
      </c>
      <c r="F1517" s="555" t="n">
        <v>46070</v>
      </c>
      <c r="G1517" t="n">
        <v>19503</v>
      </c>
      <c r="H1517" t="inlineStr">
        <is>
          <t>ALFACE CRESPA KG</t>
        </is>
      </c>
      <c r="I1517" t="inlineStr">
        <is>
          <t>ALIMENTOS</t>
        </is>
      </c>
      <c r="J1517" t="n">
        <v>1.5</v>
      </c>
      <c r="K1517" t="inlineStr">
        <is>
          <t>KG</t>
        </is>
      </c>
      <c r="L1517" t="n">
        <v>25.5</v>
      </c>
      <c r="M1517" t="n">
        <v>17</v>
      </c>
      <c r="N1517" t="inlineStr">
        <is>
          <t>ALIMENTOS</t>
        </is>
      </c>
      <c r="O1517" t="inlineStr">
        <is>
          <t>02/2026</t>
        </is>
      </c>
    </row>
    <row r="1518">
      <c r="A1518" t="n">
        <v>212441</v>
      </c>
      <c r="B1518" t="n">
        <v>128</v>
      </c>
      <c r="C1518" t="inlineStr">
        <is>
          <t>Love Cabaret</t>
        </is>
      </c>
      <c r="D1518" t="inlineStr">
        <is>
          <t>MURILLO S DUARTE COMERCIAL LTDA</t>
        </is>
      </c>
      <c r="E1518" t="inlineStr">
        <is>
          <t>2249</t>
        </is>
      </c>
      <c r="F1518" s="555" t="n">
        <v>46056</v>
      </c>
      <c r="G1518" t="n">
        <v>17397</v>
      </c>
      <c r="H1518" t="inlineStr">
        <is>
          <t>SACO DE LIXO 60L PRETO GROSSO 65X80CM (ENTRE 3KG A 4KG)</t>
        </is>
      </c>
      <c r="I1518" t="inlineStr">
        <is>
          <t>DESCARTAVEIS/HIGIENE E LIMPEZA</t>
        </is>
      </c>
      <c r="J1518" t="n">
        <v>3</v>
      </c>
      <c r="K1518" t="inlineStr">
        <is>
          <t>PACOTE</t>
        </is>
      </c>
      <c r="L1518" t="n">
        <v>95.45999999999999</v>
      </c>
      <c r="M1518" t="n">
        <v>31.82</v>
      </c>
      <c r="N1518" t="inlineStr">
        <is>
          <t>DESCARTAVEIS</t>
        </is>
      </c>
      <c r="O1518" t="inlineStr">
        <is>
          <t>02/2026</t>
        </is>
      </c>
    </row>
    <row r="1519">
      <c r="A1519" t="n">
        <v>212441</v>
      </c>
      <c r="B1519" t="n">
        <v>128</v>
      </c>
      <c r="C1519" t="inlineStr">
        <is>
          <t>Love Cabaret</t>
        </is>
      </c>
      <c r="D1519" t="inlineStr">
        <is>
          <t>MURILLO S DUARTE COMERCIAL LTDA</t>
        </is>
      </c>
      <c r="E1519" t="inlineStr">
        <is>
          <t>2249</t>
        </is>
      </c>
      <c r="F1519" s="555" t="n">
        <v>46056</v>
      </c>
      <c r="G1519" t="n">
        <v>21423</v>
      </c>
      <c r="H1519" t="inlineStr">
        <is>
          <t>SACO DE LIXO 100L BL PRETO GROSSO 95X120 4K UN</t>
        </is>
      </c>
      <c r="I1519" t="inlineStr">
        <is>
          <t>DESCARTAVEIS/HIGIENE E LIMPEZA</t>
        </is>
      </c>
      <c r="J1519" t="n">
        <v>3</v>
      </c>
      <c r="K1519" t="inlineStr">
        <is>
          <t>PACOTE</t>
        </is>
      </c>
      <c r="L1519" t="n">
        <v>95.45999999999999</v>
      </c>
      <c r="M1519" t="n">
        <v>31.82</v>
      </c>
      <c r="N1519" t="inlineStr">
        <is>
          <t>DESCARTAVEIS</t>
        </is>
      </c>
      <c r="O1519" t="inlineStr">
        <is>
          <t>02/2026</t>
        </is>
      </c>
    </row>
    <row r="1520">
      <c r="A1520" t="n">
        <v>212432</v>
      </c>
      <c r="B1520" t="n">
        <v>128</v>
      </c>
      <c r="C1520" t="inlineStr">
        <is>
          <t>Love Cabaret</t>
        </is>
      </c>
      <c r="D1520" t="inlineStr">
        <is>
          <t>MURILLO S DUARTE COMERCIAL LTDA</t>
        </is>
      </c>
      <c r="E1520" t="inlineStr">
        <is>
          <t>2253</t>
        </is>
      </c>
      <c r="F1520" s="555" t="n">
        <v>46056</v>
      </c>
      <c r="G1520" t="n">
        <v>17488</v>
      </c>
      <c r="H1520" t="inlineStr">
        <is>
          <t>LUVA LATEX SEM TALCO M C/100UN</t>
        </is>
      </c>
      <c r="I1520" t="inlineStr">
        <is>
          <t>DESCARTAVEIS/HIGIENE E LIMPEZA</t>
        </is>
      </c>
      <c r="J1520" t="n">
        <v>4</v>
      </c>
      <c r="K1520" t="inlineStr">
        <is>
          <t>CX</t>
        </is>
      </c>
      <c r="L1520" t="n">
        <v>90.76000000000001</v>
      </c>
      <c r="M1520" t="n">
        <v>22.69</v>
      </c>
      <c r="N1520" t="inlineStr">
        <is>
          <t>DESCARTAVEIS</t>
        </is>
      </c>
      <c r="O1520" t="inlineStr">
        <is>
          <t>02/2026</t>
        </is>
      </c>
    </row>
    <row r="1521">
      <c r="A1521" t="n">
        <v>212432</v>
      </c>
      <c r="B1521" t="n">
        <v>128</v>
      </c>
      <c r="C1521" t="inlineStr">
        <is>
          <t>Love Cabaret</t>
        </is>
      </c>
      <c r="D1521" t="inlineStr">
        <is>
          <t>MURILLO S DUARTE COMERCIAL LTDA</t>
        </is>
      </c>
      <c r="E1521" t="inlineStr">
        <is>
          <t>2253</t>
        </is>
      </c>
      <c r="F1521" s="555" t="n">
        <v>46056</v>
      </c>
      <c r="G1521" t="n">
        <v>17504</v>
      </c>
      <c r="H1521" t="inlineStr">
        <is>
          <t>LUVA LATEX G SEM TALCO C/100UN</t>
        </is>
      </c>
      <c r="I1521" t="inlineStr">
        <is>
          <t>UTENSILIOS</t>
        </is>
      </c>
      <c r="J1521" t="n">
        <v>2</v>
      </c>
      <c r="K1521" t="inlineStr">
        <is>
          <t>UN</t>
        </is>
      </c>
      <c r="L1521" t="n">
        <v>45.38</v>
      </c>
      <c r="M1521" t="n">
        <v>22.69</v>
      </c>
      <c r="N1521" t="inlineStr">
        <is>
          <t>DESCARTAVEIS</t>
        </is>
      </c>
      <c r="O1521" t="inlineStr">
        <is>
          <t>02/2026</t>
        </is>
      </c>
    </row>
    <row r="1522">
      <c r="A1522" t="n">
        <v>211472</v>
      </c>
      <c r="B1522" t="n">
        <v>128</v>
      </c>
      <c r="C1522" t="inlineStr">
        <is>
          <t>Love Cabaret</t>
        </is>
      </c>
      <c r="D1522" t="inlineStr">
        <is>
          <t xml:space="preserve">HORTIFRUTI DO CHEF LTDA </t>
        </is>
      </c>
      <c r="E1522" t="inlineStr">
        <is>
          <t>28912</t>
        </is>
      </c>
      <c r="F1522" s="555" t="n">
        <v>46057</v>
      </c>
      <c r="G1522" t="n">
        <v>19561</v>
      </c>
      <c r="H1522" t="inlineStr">
        <is>
          <t>PIMENTAO VERDE KG</t>
        </is>
      </c>
      <c r="I1522" t="inlineStr">
        <is>
          <t>ALIMENTOS</t>
        </is>
      </c>
      <c r="J1522" t="n">
        <v>0.5</v>
      </c>
      <c r="K1522" t="inlineStr">
        <is>
          <t>KG</t>
        </is>
      </c>
      <c r="L1522" t="n">
        <v>3.13</v>
      </c>
      <c r="M1522" t="n">
        <v>6.26</v>
      </c>
      <c r="N1522" t="inlineStr">
        <is>
          <t xml:space="preserve"> ALIMENTOS </t>
        </is>
      </c>
      <c r="O1522" t="inlineStr">
        <is>
          <t>02/2026</t>
        </is>
      </c>
    </row>
    <row r="1523">
      <c r="A1523" t="n">
        <v>211472</v>
      </c>
      <c r="B1523" t="n">
        <v>128</v>
      </c>
      <c r="C1523" t="inlineStr">
        <is>
          <t>Love Cabaret</t>
        </is>
      </c>
      <c r="D1523" t="inlineStr">
        <is>
          <t xml:space="preserve">HORTIFRUTI DO CHEF LTDA </t>
        </is>
      </c>
      <c r="E1523" t="inlineStr">
        <is>
          <t>28912</t>
        </is>
      </c>
      <c r="F1523" s="555" t="n">
        <v>46057</v>
      </c>
      <c r="G1523" t="n">
        <v>19572</v>
      </c>
      <c r="H1523" t="inlineStr">
        <is>
          <t>PIMENTA DEDO DE MOCA KG</t>
        </is>
      </c>
      <c r="I1523" t="inlineStr">
        <is>
          <t>ALIMENTOS</t>
        </is>
      </c>
      <c r="J1523" t="n">
        <v>0.2</v>
      </c>
      <c r="K1523" t="inlineStr">
        <is>
          <t>KG</t>
        </is>
      </c>
      <c r="L1523" t="n">
        <v>3</v>
      </c>
      <c r="M1523" t="n">
        <v>15</v>
      </c>
      <c r="N1523" t="inlineStr">
        <is>
          <t xml:space="preserve"> ALIMENTOS </t>
        </is>
      </c>
      <c r="O1523" t="inlineStr">
        <is>
          <t>02/2026</t>
        </is>
      </c>
    </row>
    <row r="1524">
      <c r="A1524" t="n">
        <v>211472</v>
      </c>
      <c r="B1524" t="n">
        <v>128</v>
      </c>
      <c r="C1524" t="inlineStr">
        <is>
          <t>Love Cabaret</t>
        </is>
      </c>
      <c r="D1524" t="inlineStr">
        <is>
          <t xml:space="preserve">HORTIFRUTI DO CHEF LTDA </t>
        </is>
      </c>
      <c r="E1524" t="inlineStr">
        <is>
          <t>28912</t>
        </is>
      </c>
      <c r="F1524" s="555" t="n">
        <v>46057</v>
      </c>
      <c r="G1524" t="n">
        <v>19751</v>
      </c>
      <c r="H1524" t="inlineStr">
        <is>
          <t>LIMAO SICILIANO KG</t>
        </is>
      </c>
      <c r="I1524" t="inlineStr">
        <is>
          <t>ALIMENTOS</t>
        </is>
      </c>
      <c r="J1524" t="n">
        <v>10</v>
      </c>
      <c r="K1524" t="inlineStr">
        <is>
          <t>KG</t>
        </is>
      </c>
      <c r="L1524" t="n">
        <v>187.5</v>
      </c>
      <c r="M1524" t="n">
        <v>18.75</v>
      </c>
      <c r="N1524" t="inlineStr">
        <is>
          <t xml:space="preserve"> ALIMENTOS </t>
        </is>
      </c>
      <c r="O1524" t="inlineStr">
        <is>
          <t>02/2026</t>
        </is>
      </c>
    </row>
    <row r="1525">
      <c r="A1525" t="n">
        <v>211472</v>
      </c>
      <c r="B1525" t="n">
        <v>128</v>
      </c>
      <c r="C1525" t="inlineStr">
        <is>
          <t>Love Cabaret</t>
        </is>
      </c>
      <c r="D1525" t="inlineStr">
        <is>
          <t xml:space="preserve">HORTIFRUTI DO CHEF LTDA </t>
        </is>
      </c>
      <c r="E1525" t="inlineStr">
        <is>
          <t>28912</t>
        </is>
      </c>
      <c r="F1525" s="555" t="n">
        <v>46057</v>
      </c>
      <c r="G1525" t="n">
        <v>19617</v>
      </c>
      <c r="H1525" t="inlineStr">
        <is>
          <t>COENTRO KG</t>
        </is>
      </c>
      <c r="I1525" t="inlineStr">
        <is>
          <t>ALIMENTOS</t>
        </is>
      </c>
      <c r="J1525" t="n">
        <v>0.3</v>
      </c>
      <c r="K1525" t="inlineStr">
        <is>
          <t>KG</t>
        </is>
      </c>
      <c r="L1525" t="n">
        <v>9</v>
      </c>
      <c r="M1525" t="n">
        <v>30</v>
      </c>
      <c r="N1525" t="inlineStr">
        <is>
          <t xml:space="preserve"> ALIMENTOS </t>
        </is>
      </c>
      <c r="O1525" t="inlineStr">
        <is>
          <t>02/2026</t>
        </is>
      </c>
    </row>
    <row r="1526">
      <c r="A1526" t="n">
        <v>211472</v>
      </c>
      <c r="B1526" t="n">
        <v>128</v>
      </c>
      <c r="C1526" t="inlineStr">
        <is>
          <t>Love Cabaret</t>
        </is>
      </c>
      <c r="D1526" t="inlineStr">
        <is>
          <t xml:space="preserve">HORTIFRUTI DO CHEF LTDA </t>
        </is>
      </c>
      <c r="E1526" t="inlineStr">
        <is>
          <t>28912</t>
        </is>
      </c>
      <c r="F1526" s="555" t="n">
        <v>46057</v>
      </c>
      <c r="G1526" t="n">
        <v>23096</v>
      </c>
      <c r="H1526" t="inlineStr">
        <is>
          <t>OVO BRANCO UN</t>
        </is>
      </c>
      <c r="I1526" t="inlineStr">
        <is>
          <t>ALIMENTOS</t>
        </is>
      </c>
      <c r="J1526" t="n">
        <v>30</v>
      </c>
      <c r="K1526" t="inlineStr">
        <is>
          <t>UN</t>
        </is>
      </c>
      <c r="L1526" t="n">
        <v>16.8</v>
      </c>
      <c r="M1526" t="n">
        <v>0.5600000000000001</v>
      </c>
      <c r="N1526" t="inlineStr">
        <is>
          <t xml:space="preserve"> ALIMENTOS </t>
        </is>
      </c>
      <c r="O1526" t="inlineStr">
        <is>
          <t>02/2026</t>
        </is>
      </c>
    </row>
    <row r="1527">
      <c r="A1527" t="n">
        <v>211472</v>
      </c>
      <c r="B1527" t="n">
        <v>128</v>
      </c>
      <c r="C1527" t="inlineStr">
        <is>
          <t>Love Cabaret</t>
        </is>
      </c>
      <c r="D1527" t="inlineStr">
        <is>
          <t xml:space="preserve">HORTIFRUTI DO CHEF LTDA </t>
        </is>
      </c>
      <c r="E1527" t="inlineStr">
        <is>
          <t>28912</t>
        </is>
      </c>
      <c r="F1527" s="555" t="n">
        <v>46057</v>
      </c>
      <c r="G1527" t="n">
        <v>25555</v>
      </c>
      <c r="H1527" t="inlineStr">
        <is>
          <t>BATATA LAVADA KG</t>
        </is>
      </c>
      <c r="I1527" t="inlineStr">
        <is>
          <t>ALIMENTOS</t>
        </is>
      </c>
      <c r="J1527" t="n">
        <v>10</v>
      </c>
      <c r="K1527" t="inlineStr">
        <is>
          <t>KG</t>
        </is>
      </c>
      <c r="L1527" t="n">
        <v>33.8</v>
      </c>
      <c r="M1527" t="n">
        <v>3.38</v>
      </c>
      <c r="N1527" t="inlineStr">
        <is>
          <t xml:space="preserve"> ALIMENTOS </t>
        </is>
      </c>
      <c r="O1527" t="inlineStr">
        <is>
          <t>02/2026</t>
        </is>
      </c>
    </row>
    <row r="1528">
      <c r="A1528" t="n">
        <v>211472</v>
      </c>
      <c r="B1528" t="n">
        <v>128</v>
      </c>
      <c r="C1528" t="inlineStr">
        <is>
          <t>Love Cabaret</t>
        </is>
      </c>
      <c r="D1528" t="inlineStr">
        <is>
          <t xml:space="preserve">HORTIFRUTI DO CHEF LTDA </t>
        </is>
      </c>
      <c r="E1528" t="inlineStr">
        <is>
          <t>28912</t>
        </is>
      </c>
      <c r="F1528" s="555" t="n">
        <v>46057</v>
      </c>
      <c r="G1528" t="n">
        <v>19490</v>
      </c>
      <c r="H1528" t="inlineStr">
        <is>
          <t>CAPIM SANTO KG</t>
        </is>
      </c>
      <c r="I1528" t="inlineStr">
        <is>
          <t>ALIMENTOS</t>
        </is>
      </c>
      <c r="J1528" t="n">
        <v>2</v>
      </c>
      <c r="K1528" t="inlineStr">
        <is>
          <t>KG</t>
        </is>
      </c>
      <c r="L1528" t="n">
        <v>150</v>
      </c>
      <c r="M1528" t="n">
        <v>75</v>
      </c>
      <c r="N1528" t="inlineStr">
        <is>
          <t xml:space="preserve"> ALIMENTOS </t>
        </is>
      </c>
      <c r="O1528" t="inlineStr">
        <is>
          <t>02/2026</t>
        </is>
      </c>
    </row>
    <row r="1529">
      <c r="A1529" t="n">
        <v>211434</v>
      </c>
      <c r="B1529" t="n">
        <v>128</v>
      </c>
      <c r="C1529" t="inlineStr">
        <is>
          <t>Love Cabaret</t>
        </is>
      </c>
      <c r="D1529" t="inlineStr">
        <is>
          <t>FRONT BEBIDAS LTDA</t>
        </is>
      </c>
      <c r="E1529" t="inlineStr">
        <is>
          <t>792523</t>
        </is>
      </c>
      <c r="F1529" s="555" t="n">
        <v>46071</v>
      </c>
      <c r="G1529" t="n">
        <v>18353</v>
      </c>
      <c r="H1529" t="inlineStr">
        <is>
          <t>GIN TANQUERAY TEN 750ML</t>
        </is>
      </c>
      <c r="I1529" t="inlineStr">
        <is>
          <t>BEBIDAS</t>
        </is>
      </c>
      <c r="J1529" t="n">
        <v>36</v>
      </c>
      <c r="K1529" t="inlineStr">
        <is>
          <t>GR</t>
        </is>
      </c>
      <c r="L1529" t="n">
        <v>5324.4</v>
      </c>
      <c r="M1529" t="n">
        <v>147.9</v>
      </c>
      <c r="N1529" t="inlineStr">
        <is>
          <t>BEBIDAS</t>
        </is>
      </c>
      <c r="O1529" t="inlineStr">
        <is>
          <t>02/2026</t>
        </is>
      </c>
    </row>
    <row r="1530">
      <c r="A1530" t="n">
        <v>211434</v>
      </c>
      <c r="B1530" t="n">
        <v>128</v>
      </c>
      <c r="C1530" t="inlineStr">
        <is>
          <t>Love Cabaret</t>
        </is>
      </c>
      <c r="D1530" t="inlineStr">
        <is>
          <t>FRONT BEBIDAS LTDA</t>
        </is>
      </c>
      <c r="E1530" t="inlineStr">
        <is>
          <t>792523</t>
        </is>
      </c>
      <c r="F1530" s="555" t="n">
        <v>46071</v>
      </c>
      <c r="G1530" t="n">
        <v>18359</v>
      </c>
      <c r="H1530" t="inlineStr">
        <is>
          <t>GIN TANQUERAY 750ML</t>
        </is>
      </c>
      <c r="I1530" t="inlineStr">
        <is>
          <t>BEBIDAS</t>
        </is>
      </c>
      <c r="J1530" t="n">
        <v>120</v>
      </c>
      <c r="K1530" t="inlineStr">
        <is>
          <t>GR</t>
        </is>
      </c>
      <c r="L1530" t="n">
        <v>11508</v>
      </c>
      <c r="M1530" t="n">
        <v>95.90000000000001</v>
      </c>
      <c r="N1530" t="inlineStr">
        <is>
          <t>BEBIDAS</t>
        </is>
      </c>
      <c r="O1530" t="inlineStr">
        <is>
          <t>02/2026</t>
        </is>
      </c>
    </row>
    <row r="1531">
      <c r="A1531" t="n">
        <v>211433</v>
      </c>
      <c r="B1531" t="n">
        <v>128</v>
      </c>
      <c r="C1531" t="inlineStr">
        <is>
          <t>Love Cabaret</t>
        </is>
      </c>
      <c r="D1531" t="inlineStr">
        <is>
          <t>ELIZABETH BISPO 17087401807</t>
        </is>
      </c>
      <c r="E1531" t="inlineStr">
        <is>
          <t>2585</t>
        </is>
      </c>
      <c r="F1531" s="555" t="n">
        <v>46062</v>
      </c>
      <c r="G1531" t="n">
        <v>17093</v>
      </c>
      <c r="H1531" t="inlineStr">
        <is>
          <t>GELO EM CUBO C/5KG</t>
        </is>
      </c>
      <c r="I1531" t="inlineStr">
        <is>
          <t>BEBIDAS</t>
        </is>
      </c>
      <c r="J1531" t="n">
        <v>20</v>
      </c>
      <c r="K1531" t="inlineStr">
        <is>
          <t>PC</t>
        </is>
      </c>
      <c r="L1531" t="n">
        <v>180</v>
      </c>
      <c r="M1531" t="n">
        <v>9</v>
      </c>
      <c r="N1531" t="inlineStr">
        <is>
          <t>BEBIDAS - A VISTA</t>
        </is>
      </c>
      <c r="O1531" t="inlineStr">
        <is>
          <t>02/2026</t>
        </is>
      </c>
    </row>
    <row r="1532">
      <c r="A1532" t="n">
        <v>211432</v>
      </c>
      <c r="B1532" t="n">
        <v>128</v>
      </c>
      <c r="C1532" t="inlineStr">
        <is>
          <t>Love Cabaret</t>
        </is>
      </c>
      <c r="D1532" t="inlineStr">
        <is>
          <t>EAU - DISTRIBUIDORA DE AGUA MINERAL LTDA</t>
        </is>
      </c>
      <c r="E1532" t="inlineStr">
        <is>
          <t>289997</t>
        </is>
      </c>
      <c r="F1532" s="555" t="n">
        <v>46056</v>
      </c>
      <c r="G1532" t="n">
        <v>17958</v>
      </c>
      <c r="H1532" t="inlineStr">
        <is>
          <t>AGUA MINERAL SEM GAS LINDOIA PREMIUM  310ML C/12</t>
        </is>
      </c>
      <c r="I1532" t="inlineStr">
        <is>
          <t>BEBIDAS</t>
        </is>
      </c>
      <c r="J1532" t="n">
        <v>50</v>
      </c>
      <c r="K1532" t="inlineStr">
        <is>
          <t>PC</t>
        </is>
      </c>
      <c r="L1532" t="n">
        <v>885</v>
      </c>
      <c r="M1532" t="n">
        <v>17.7</v>
      </c>
      <c r="N1532" t="inlineStr">
        <is>
          <t>BEBIDAS</t>
        </is>
      </c>
      <c r="O1532" t="inlineStr">
        <is>
          <t>02/2026</t>
        </is>
      </c>
    </row>
    <row r="1533">
      <c r="A1533" t="n">
        <v>211432</v>
      </c>
      <c r="B1533" t="n">
        <v>128</v>
      </c>
      <c r="C1533" t="inlineStr">
        <is>
          <t>Love Cabaret</t>
        </is>
      </c>
      <c r="D1533" t="inlineStr">
        <is>
          <t>EAU - DISTRIBUIDORA DE AGUA MINERAL LTDA</t>
        </is>
      </c>
      <c r="E1533" t="inlineStr">
        <is>
          <t>289997</t>
        </is>
      </c>
      <c r="F1533" s="555" t="n">
        <v>46056</v>
      </c>
      <c r="G1533" t="n">
        <v>17950</v>
      </c>
      <c r="H1533" t="inlineStr">
        <is>
          <t>AGUA MINERAL COM GAS LINDOIA PREMIUM  310ML C/12</t>
        </is>
      </c>
      <c r="I1533" t="inlineStr">
        <is>
          <t>BEBIDAS</t>
        </is>
      </c>
      <c r="J1533" t="n">
        <v>30</v>
      </c>
      <c r="K1533" t="inlineStr">
        <is>
          <t>PC</t>
        </is>
      </c>
      <c r="L1533" t="n">
        <v>561</v>
      </c>
      <c r="M1533" t="n">
        <v>18.7</v>
      </c>
      <c r="N1533" t="inlineStr">
        <is>
          <t>BEBIDAS</t>
        </is>
      </c>
      <c r="O1533" t="inlineStr">
        <is>
          <t>02/2026</t>
        </is>
      </c>
    </row>
    <row r="1534">
      <c r="A1534" t="n">
        <v>211431</v>
      </c>
      <c r="B1534" t="n">
        <v>128</v>
      </c>
      <c r="C1534" t="inlineStr">
        <is>
          <t>Love Cabaret</t>
        </is>
      </c>
      <c r="D1534" t="inlineStr">
        <is>
          <t>CECILIA TSUYACO ARAKI SILVA LTDA</t>
        </is>
      </c>
      <c r="E1534" t="inlineStr">
        <is>
          <t>386299</t>
        </is>
      </c>
      <c r="F1534" s="555" t="n">
        <v>46057</v>
      </c>
      <c r="G1534" t="n">
        <v>23359</v>
      </c>
      <c r="H1534" t="inlineStr">
        <is>
          <t>LIMAO TAHITI KG</t>
        </is>
      </c>
      <c r="I1534" t="inlineStr">
        <is>
          <t>ALIMENTOS</t>
        </is>
      </c>
      <c r="J1534" t="n">
        <v>10</v>
      </c>
      <c r="K1534" t="inlineStr">
        <is>
          <t>KG</t>
        </is>
      </c>
      <c r="L1534" t="n">
        <v>26.5</v>
      </c>
      <c r="M1534" t="n">
        <v>2.65</v>
      </c>
      <c r="N1534" t="inlineStr">
        <is>
          <t>ALIMENTOS</t>
        </is>
      </c>
      <c r="O1534" t="inlineStr">
        <is>
          <t>02/2026</t>
        </is>
      </c>
    </row>
    <row r="1535">
      <c r="A1535" t="n">
        <v>211431</v>
      </c>
      <c r="B1535" t="n">
        <v>128</v>
      </c>
      <c r="C1535" t="inlineStr">
        <is>
          <t>Love Cabaret</t>
        </is>
      </c>
      <c r="D1535" t="inlineStr">
        <is>
          <t>CECILIA TSUYACO ARAKI SILVA LTDA</t>
        </is>
      </c>
      <c r="E1535" t="inlineStr">
        <is>
          <t>386299</t>
        </is>
      </c>
      <c r="F1535" s="555" t="n">
        <v>46057</v>
      </c>
      <c r="G1535" t="n">
        <v>23361</v>
      </c>
      <c r="H1535" t="inlineStr">
        <is>
          <t>LARANJA PERA KG</t>
        </is>
      </c>
      <c r="I1535" t="inlineStr">
        <is>
          <t>ALIMENTOS</t>
        </is>
      </c>
      <c r="J1535" t="n">
        <v>5</v>
      </c>
      <c r="K1535" t="inlineStr">
        <is>
          <t>KG</t>
        </is>
      </c>
      <c r="L1535" t="n">
        <v>16</v>
      </c>
      <c r="M1535" t="n">
        <v>3.2</v>
      </c>
      <c r="N1535" t="inlineStr">
        <is>
          <t>ALIMENTOS</t>
        </is>
      </c>
      <c r="O1535" t="inlineStr">
        <is>
          <t>02/2026</t>
        </is>
      </c>
    </row>
    <row r="1536">
      <c r="A1536" t="n">
        <v>211430</v>
      </c>
      <c r="B1536" t="n">
        <v>128</v>
      </c>
      <c r="C1536" t="inlineStr">
        <is>
          <t>Love Cabaret</t>
        </is>
      </c>
      <c r="D1536" t="inlineStr">
        <is>
          <t xml:space="preserve">HORTIFRUTI DO CHEF LTDA </t>
        </is>
      </c>
      <c r="E1536" t="inlineStr">
        <is>
          <t>28916</t>
        </is>
      </c>
      <c r="F1536" s="555" t="n">
        <v>46057</v>
      </c>
      <c r="G1536" t="n">
        <v>19476</v>
      </c>
      <c r="H1536" t="inlineStr">
        <is>
          <t>MANJERICAO KG</t>
        </is>
      </c>
      <c r="I1536" t="inlineStr">
        <is>
          <t>ALIMENTOS</t>
        </is>
      </c>
      <c r="J1536" t="n">
        <v>0.1</v>
      </c>
      <c r="K1536" t="inlineStr">
        <is>
          <t>KG</t>
        </is>
      </c>
      <c r="L1536" t="n">
        <v>8.130000000000001</v>
      </c>
      <c r="M1536" t="n">
        <v>81.3</v>
      </c>
      <c r="N1536" t="inlineStr">
        <is>
          <t>ALIMENTOS</t>
        </is>
      </c>
      <c r="O1536" t="inlineStr">
        <is>
          <t>02/2026</t>
        </is>
      </c>
    </row>
    <row r="1537">
      <c r="A1537" t="n">
        <v>211430</v>
      </c>
      <c r="B1537" t="n">
        <v>128</v>
      </c>
      <c r="C1537" t="inlineStr">
        <is>
          <t>Love Cabaret</t>
        </is>
      </c>
      <c r="D1537" t="inlineStr">
        <is>
          <t xml:space="preserve">HORTIFRUTI DO CHEF LTDA </t>
        </is>
      </c>
      <c r="E1537" t="inlineStr">
        <is>
          <t>28916</t>
        </is>
      </c>
      <c r="F1537" s="555" t="n">
        <v>46057</v>
      </c>
      <c r="G1537" t="n">
        <v>19480</v>
      </c>
      <c r="H1537" t="inlineStr">
        <is>
          <t>HORTELA HIDROPONICA KG</t>
        </is>
      </c>
      <c r="I1537" t="inlineStr">
        <is>
          <t>ALIMENTOS</t>
        </is>
      </c>
      <c r="J1537" t="n">
        <v>0.3</v>
      </c>
      <c r="K1537" t="inlineStr">
        <is>
          <t>KG</t>
        </is>
      </c>
      <c r="L1537" t="n">
        <v>5.63</v>
      </c>
      <c r="M1537" t="n">
        <v>18.766667</v>
      </c>
      <c r="N1537" t="inlineStr">
        <is>
          <t>ALIMENTOS</t>
        </is>
      </c>
      <c r="O1537" t="inlineStr">
        <is>
          <t>02/2026</t>
        </is>
      </c>
    </row>
    <row r="1538">
      <c r="A1538" t="n">
        <v>211430</v>
      </c>
      <c r="B1538" t="n">
        <v>128</v>
      </c>
      <c r="C1538" t="inlineStr">
        <is>
          <t>Love Cabaret</t>
        </is>
      </c>
      <c r="D1538" t="inlineStr">
        <is>
          <t xml:space="preserve">HORTIFRUTI DO CHEF LTDA </t>
        </is>
      </c>
      <c r="E1538" t="inlineStr">
        <is>
          <t>28916</t>
        </is>
      </c>
      <c r="F1538" s="555" t="n">
        <v>46057</v>
      </c>
      <c r="G1538" t="n">
        <v>19503</v>
      </c>
      <c r="H1538" t="inlineStr">
        <is>
          <t>ALFACE CRESPA KG</t>
        </is>
      </c>
      <c r="I1538" t="inlineStr">
        <is>
          <t>ALIMENTOS</t>
        </is>
      </c>
      <c r="J1538" t="n">
        <v>2</v>
      </c>
      <c r="K1538" t="inlineStr">
        <is>
          <t>KG</t>
        </is>
      </c>
      <c r="L1538" t="n">
        <v>30</v>
      </c>
      <c r="M1538" t="n">
        <v>15</v>
      </c>
      <c r="N1538" t="inlineStr">
        <is>
          <t>ALIMENTOS</t>
        </is>
      </c>
      <c r="O1538" t="inlineStr">
        <is>
          <t>02/2026</t>
        </is>
      </c>
    </row>
    <row r="1539">
      <c r="A1539" t="n">
        <v>211430</v>
      </c>
      <c r="B1539" t="n">
        <v>128</v>
      </c>
      <c r="C1539" t="inlineStr">
        <is>
          <t>Love Cabaret</t>
        </is>
      </c>
      <c r="D1539" t="inlineStr">
        <is>
          <t xml:space="preserve">HORTIFRUTI DO CHEF LTDA </t>
        </is>
      </c>
      <c r="E1539" t="inlineStr">
        <is>
          <t>28916</t>
        </is>
      </c>
      <c r="F1539" s="555" t="n">
        <v>46057</v>
      </c>
      <c r="G1539" t="n">
        <v>19477</v>
      </c>
      <c r="H1539" t="inlineStr">
        <is>
          <t>MANJERICAO ROXO KG</t>
        </is>
      </c>
      <c r="I1539" t="inlineStr">
        <is>
          <t>ALIMENTOS</t>
        </is>
      </c>
      <c r="J1539" t="n">
        <v>0.1</v>
      </c>
      <c r="K1539" t="inlineStr">
        <is>
          <t>KG</t>
        </is>
      </c>
      <c r="L1539" t="n">
        <v>10.63</v>
      </c>
      <c r="M1539" t="n">
        <v>106.3</v>
      </c>
      <c r="N1539" t="inlineStr">
        <is>
          <t>ALIMENTOS</t>
        </is>
      </c>
      <c r="O1539" t="inlineStr">
        <is>
          <t>02/2026</t>
        </is>
      </c>
    </row>
    <row r="1540">
      <c r="A1540" t="n">
        <v>211430</v>
      </c>
      <c r="B1540" t="n">
        <v>128</v>
      </c>
      <c r="C1540" t="inlineStr">
        <is>
          <t>Love Cabaret</t>
        </is>
      </c>
      <c r="D1540" t="inlineStr">
        <is>
          <t xml:space="preserve">HORTIFRUTI DO CHEF LTDA </t>
        </is>
      </c>
      <c r="E1540" t="inlineStr">
        <is>
          <t>28916</t>
        </is>
      </c>
      <c r="F1540" s="555" t="n">
        <v>46057</v>
      </c>
      <c r="G1540" t="n">
        <v>19527</v>
      </c>
      <c r="H1540" t="inlineStr">
        <is>
          <t>VAGEM HOLANDESA KG</t>
        </is>
      </c>
      <c r="I1540" t="inlineStr">
        <is>
          <t>ALIMENTOS</t>
        </is>
      </c>
      <c r="J1540" t="n">
        <v>0.5</v>
      </c>
      <c r="K1540" t="inlineStr">
        <is>
          <t>KG</t>
        </is>
      </c>
      <c r="L1540" t="n">
        <v>18.75</v>
      </c>
      <c r="M1540" t="n">
        <v>37.5</v>
      </c>
      <c r="N1540" t="inlineStr">
        <is>
          <t>ALIMENTOS</t>
        </is>
      </c>
      <c r="O1540" t="inlineStr">
        <is>
          <t>02/2026</t>
        </is>
      </c>
    </row>
    <row r="1541">
      <c r="A1541" t="n">
        <v>211430</v>
      </c>
      <c r="B1541" t="n">
        <v>128</v>
      </c>
      <c r="C1541" t="inlineStr">
        <is>
          <t>Love Cabaret</t>
        </is>
      </c>
      <c r="D1541" t="inlineStr">
        <is>
          <t xml:space="preserve">HORTIFRUTI DO CHEF LTDA </t>
        </is>
      </c>
      <c r="E1541" t="inlineStr">
        <is>
          <t>28916</t>
        </is>
      </c>
      <c r="F1541" s="555" t="n">
        <v>46057</v>
      </c>
      <c r="G1541" t="n">
        <v>23113</v>
      </c>
      <c r="H1541" t="inlineStr">
        <is>
          <t>SALSA KG</t>
        </is>
      </c>
      <c r="I1541" t="inlineStr">
        <is>
          <t>ALIMENTOS</t>
        </is>
      </c>
      <c r="J1541" t="n">
        <v>0.4</v>
      </c>
      <c r="K1541" t="inlineStr">
        <is>
          <t>KG</t>
        </is>
      </c>
      <c r="L1541" t="n">
        <v>8.5</v>
      </c>
      <c r="M1541" t="n">
        <v>21.25</v>
      </c>
      <c r="N1541" t="inlineStr">
        <is>
          <t>ALIMENTOS</t>
        </is>
      </c>
      <c r="O1541" t="inlineStr">
        <is>
          <t>02/2026</t>
        </is>
      </c>
    </row>
    <row r="1542">
      <c r="A1542" t="n">
        <v>211430</v>
      </c>
      <c r="B1542" t="n">
        <v>128</v>
      </c>
      <c r="C1542" t="inlineStr">
        <is>
          <t>Love Cabaret</t>
        </is>
      </c>
      <c r="D1542" t="inlineStr">
        <is>
          <t xml:space="preserve">HORTIFRUTI DO CHEF LTDA </t>
        </is>
      </c>
      <c r="E1542" t="inlineStr">
        <is>
          <t>28916</t>
        </is>
      </c>
      <c r="F1542" s="555" t="n">
        <v>46057</v>
      </c>
      <c r="G1542" t="n">
        <v>25555</v>
      </c>
      <c r="H1542" t="inlineStr">
        <is>
          <t>BATATA LAVADA KG</t>
        </is>
      </c>
      <c r="I1542" t="inlineStr">
        <is>
          <t>ALIMENTOS</t>
        </is>
      </c>
      <c r="J1542" t="n">
        <v>9</v>
      </c>
      <c r="K1542" t="inlineStr">
        <is>
          <t>KG</t>
        </is>
      </c>
      <c r="L1542" t="n">
        <v>33.75</v>
      </c>
      <c r="M1542" t="n">
        <v>3.75</v>
      </c>
      <c r="N1542" t="inlineStr">
        <is>
          <t>ALIMENTOS</t>
        </is>
      </c>
      <c r="O1542" t="inlineStr">
        <is>
          <t>02/2026</t>
        </is>
      </c>
    </row>
    <row r="1543">
      <c r="A1543" t="n">
        <v>211430</v>
      </c>
      <c r="B1543" t="n">
        <v>128</v>
      </c>
      <c r="C1543" t="inlineStr">
        <is>
          <t>Love Cabaret</t>
        </is>
      </c>
      <c r="D1543" t="inlineStr">
        <is>
          <t xml:space="preserve">HORTIFRUTI DO CHEF LTDA </t>
        </is>
      </c>
      <c r="E1543" t="inlineStr">
        <is>
          <t>28916</t>
        </is>
      </c>
      <c r="F1543" s="555" t="n">
        <v>46057</v>
      </c>
      <c r="G1543" t="n">
        <v>19472</v>
      </c>
      <c r="H1543" t="inlineStr">
        <is>
          <t>RUCULA KG</t>
        </is>
      </c>
      <c r="I1543" t="inlineStr">
        <is>
          <t>ALIMENTOS</t>
        </is>
      </c>
      <c r="J1543" t="n">
        <v>0.5</v>
      </c>
      <c r="K1543" t="inlineStr">
        <is>
          <t>KG</t>
        </is>
      </c>
      <c r="L1543" t="n">
        <v>16.88</v>
      </c>
      <c r="M1543" t="n">
        <v>33.76</v>
      </c>
      <c r="N1543" t="inlineStr">
        <is>
          <t>ALIMENTOS</t>
        </is>
      </c>
      <c r="O1543" t="inlineStr">
        <is>
          <t>02/2026</t>
        </is>
      </c>
    </row>
    <row r="1544">
      <c r="A1544" t="n">
        <v>211429</v>
      </c>
      <c r="B1544" t="n">
        <v>128</v>
      </c>
      <c r="C1544" t="inlineStr">
        <is>
          <t>Love Cabaret</t>
        </is>
      </c>
      <c r="D1544" t="inlineStr">
        <is>
          <t>PROAUTO INDUSTRIA QUIMICA EIRELI</t>
        </is>
      </c>
      <c r="E1544" t="inlineStr">
        <is>
          <t>151313</t>
        </is>
      </c>
      <c r="F1544" s="555" t="n">
        <v>46057</v>
      </c>
      <c r="G1544" t="n">
        <v>24507</v>
      </c>
      <c r="H1544" t="inlineStr">
        <is>
          <t>PROAUTO ALCOOL LIQUIDO 70% KIMI LIQUID 1L UN</t>
        </is>
      </c>
      <c r="I1544" t="inlineStr">
        <is>
          <t>DESCARTAVEIS/HIGIENE E LIMPEZA</t>
        </is>
      </c>
      <c r="J1544" t="n">
        <v>4</v>
      </c>
      <c r="K1544" t="inlineStr">
        <is>
          <t>GALAO</t>
        </is>
      </c>
      <c r="L1544" t="n">
        <v>340.68</v>
      </c>
      <c r="M1544" t="n">
        <v>85.17</v>
      </c>
      <c r="N1544" t="inlineStr">
        <is>
          <t>HIGIENE E LIMPEZA</t>
        </is>
      </c>
      <c r="O1544" t="inlineStr">
        <is>
          <t>02/2026</t>
        </is>
      </c>
    </row>
    <row r="1545">
      <c r="A1545" t="n">
        <v>211429</v>
      </c>
      <c r="B1545" t="n">
        <v>128</v>
      </c>
      <c r="C1545" t="inlineStr">
        <is>
          <t>Love Cabaret</t>
        </is>
      </c>
      <c r="D1545" t="inlineStr">
        <is>
          <t>PROAUTO INDUSTRIA QUIMICA EIRELI</t>
        </is>
      </c>
      <c r="E1545" t="inlineStr">
        <is>
          <t>151313</t>
        </is>
      </c>
      <c r="F1545" s="555" t="n">
        <v>46057</v>
      </c>
      <c r="G1545" t="n">
        <v>17303</v>
      </c>
      <c r="H1545" t="inlineStr">
        <is>
          <t>DESINFETANTE LAVANDA KIMI 5L</t>
        </is>
      </c>
      <c r="I1545" t="inlineStr">
        <is>
          <t>DESCARTAVEIS/HIGIENE E LIMPEZA</t>
        </is>
      </c>
      <c r="J1545" t="n">
        <v>4</v>
      </c>
      <c r="K1545" t="inlineStr">
        <is>
          <t>GALAO</t>
        </is>
      </c>
      <c r="L1545" t="n">
        <v>502.12</v>
      </c>
      <c r="M1545" t="n">
        <v>125.53</v>
      </c>
      <c r="N1545" t="inlineStr">
        <is>
          <t>HIGIENE E LIMPEZA</t>
        </is>
      </c>
      <c r="O1545" t="inlineStr">
        <is>
          <t>02/2026</t>
        </is>
      </c>
    </row>
    <row r="1546">
      <c r="A1546" t="n">
        <v>211428</v>
      </c>
      <c r="B1546" t="n">
        <v>128</v>
      </c>
      <c r="C1546" t="inlineStr">
        <is>
          <t>Love Cabaret</t>
        </is>
      </c>
      <c r="D1546" t="inlineStr">
        <is>
          <t>ZAHIL IMPORTADORA LTDA</t>
        </is>
      </c>
      <c r="E1546" t="inlineStr">
        <is>
          <t>264375</t>
        </is>
      </c>
      <c r="F1546" s="555" t="n">
        <v>46056</v>
      </c>
      <c r="G1546" t="n">
        <v>17594</v>
      </c>
      <c r="H1546" t="inlineStr">
        <is>
          <t>VINHO TINTO LE JAJA DE JAU DE SYRAH 750ML FRANCA</t>
        </is>
      </c>
      <c r="I1546" t="inlineStr">
        <is>
          <t>BEBIDAS</t>
        </is>
      </c>
      <c r="J1546" t="n">
        <v>6</v>
      </c>
      <c r="K1546" t="inlineStr">
        <is>
          <t>GR</t>
        </is>
      </c>
      <c r="L1546" t="n">
        <v>405.6</v>
      </c>
      <c r="M1546" t="n">
        <v>67.59999999999999</v>
      </c>
      <c r="N1546" t="inlineStr">
        <is>
          <t>BEBIDAS</t>
        </is>
      </c>
      <c r="O1546" t="inlineStr">
        <is>
          <t>02/2026</t>
        </is>
      </c>
    </row>
    <row r="1547">
      <c r="A1547" t="n">
        <v>211428</v>
      </c>
      <c r="B1547" t="n">
        <v>128</v>
      </c>
      <c r="C1547" t="inlineStr">
        <is>
          <t>Love Cabaret</t>
        </is>
      </c>
      <c r="D1547" t="inlineStr">
        <is>
          <t>ZAHIL IMPORTADORA LTDA</t>
        </is>
      </c>
      <c r="E1547" t="inlineStr">
        <is>
          <t>264375</t>
        </is>
      </c>
      <c r="F1547" s="555" t="n">
        <v>46056</v>
      </c>
      <c r="G1547" t="n">
        <v>17661</v>
      </c>
      <c r="H1547" t="inlineStr">
        <is>
          <t>VINHO TINTO LES FRUITS SAUVAGES PINOT NOIR 750ML</t>
        </is>
      </c>
      <c r="I1547" t="inlineStr">
        <is>
          <t>BEBIDAS</t>
        </is>
      </c>
      <c r="J1547" t="n">
        <v>2</v>
      </c>
      <c r="K1547" t="inlineStr">
        <is>
          <t>GR</t>
        </is>
      </c>
      <c r="L1547" t="n">
        <v>252.2</v>
      </c>
      <c r="M1547" t="n">
        <v>126.1</v>
      </c>
      <c r="N1547" t="inlineStr">
        <is>
          <t>BEBIDAS</t>
        </is>
      </c>
      <c r="O1547" t="inlineStr">
        <is>
          <t>02/2026</t>
        </is>
      </c>
    </row>
    <row r="1548">
      <c r="A1548" t="n">
        <v>211428</v>
      </c>
      <c r="B1548" t="n">
        <v>128</v>
      </c>
      <c r="C1548" t="inlineStr">
        <is>
          <t>Love Cabaret</t>
        </is>
      </c>
      <c r="D1548" t="inlineStr">
        <is>
          <t>ZAHIL IMPORTADORA LTDA</t>
        </is>
      </c>
      <c r="E1548" t="inlineStr">
        <is>
          <t>264375</t>
        </is>
      </c>
      <c r="F1548" s="555" t="n">
        <v>46056</v>
      </c>
      <c r="G1548" t="n">
        <v>17794</v>
      </c>
      <c r="H1548" t="inlineStr">
        <is>
          <t>VINHO BRANCO JAJA DE JAU SAUVIGNON BLANC 750ML</t>
        </is>
      </c>
      <c r="I1548" t="inlineStr">
        <is>
          <t>BEBIDAS</t>
        </is>
      </c>
      <c r="J1548" t="n">
        <v>6</v>
      </c>
      <c r="K1548" t="inlineStr">
        <is>
          <t>GR</t>
        </is>
      </c>
      <c r="L1548" t="n">
        <v>405.6</v>
      </c>
      <c r="M1548" t="n">
        <v>67.59999999999999</v>
      </c>
      <c r="N1548" t="inlineStr">
        <is>
          <t>BEBIDAS</t>
        </is>
      </c>
      <c r="O1548" t="inlineStr">
        <is>
          <t>02/2026</t>
        </is>
      </c>
    </row>
    <row r="1549">
      <c r="A1549" t="n">
        <v>211427</v>
      </c>
      <c r="B1549" t="n">
        <v>128</v>
      </c>
      <c r="C1549" t="inlineStr">
        <is>
          <t>Love Cabaret</t>
        </is>
      </c>
      <c r="D1549" t="inlineStr">
        <is>
          <t>MARIO PEDRO FELICIANO - HORTIFRUTI</t>
        </is>
      </c>
      <c r="E1549" t="inlineStr">
        <is>
          <t>466484</t>
        </is>
      </c>
      <c r="F1549" s="555" t="n">
        <v>46055</v>
      </c>
      <c r="G1549" t="n">
        <v>25591</v>
      </c>
      <c r="H1549" t="inlineStr">
        <is>
          <t>UVA VITORIA SEM CAROCO KG</t>
        </is>
      </c>
      <c r="I1549" t="inlineStr">
        <is>
          <t>ALIMENTOS</t>
        </is>
      </c>
      <c r="J1549" t="n">
        <v>14</v>
      </c>
      <c r="K1549" t="inlineStr">
        <is>
          <t>KG</t>
        </is>
      </c>
      <c r="L1549" t="n">
        <v>223.3</v>
      </c>
      <c r="M1549" t="n">
        <v>15.95</v>
      </c>
      <c r="N1549" t="inlineStr">
        <is>
          <t>ALIMENTOS</t>
        </is>
      </c>
      <c r="O1549" t="inlineStr">
        <is>
          <t>02/2026</t>
        </is>
      </c>
    </row>
    <row r="1550">
      <c r="A1550" t="n">
        <v>211426</v>
      </c>
      <c r="B1550" t="n">
        <v>128</v>
      </c>
      <c r="C1550" t="inlineStr">
        <is>
          <t>Love Cabaret</t>
        </is>
      </c>
      <c r="D1550" t="inlineStr">
        <is>
          <t>AROUMAR DISTRIBUIDORA DE PRODUTOS ALIMENTICIOS LTDA</t>
        </is>
      </c>
      <c r="E1550" t="inlineStr">
        <is>
          <t>1039105</t>
        </is>
      </c>
      <c r="F1550" s="555" t="n">
        <v>46056</v>
      </c>
      <c r="G1550" t="n">
        <v>21017</v>
      </c>
      <c r="H1550" t="inlineStr">
        <is>
          <t>OLEO DE ALGODAO SAUDE C/14,5KG</t>
        </is>
      </c>
      <c r="I1550" t="inlineStr">
        <is>
          <t>ALIMENTOS</t>
        </is>
      </c>
      <c r="J1550" t="n">
        <v>3</v>
      </c>
      <c r="K1550" t="inlineStr">
        <is>
          <t>BALDE</t>
        </is>
      </c>
      <c r="L1550" t="n">
        <v>467.7</v>
      </c>
      <c r="M1550" t="n">
        <v>155.9</v>
      </c>
      <c r="N1550" t="inlineStr">
        <is>
          <t>ALIMENTOS</t>
        </is>
      </c>
      <c r="O1550" t="inlineStr">
        <is>
          <t>02/2026</t>
        </is>
      </c>
    </row>
    <row r="1551">
      <c r="A1551" t="n">
        <v>211425</v>
      </c>
      <c r="B1551" t="n">
        <v>128</v>
      </c>
      <c r="C1551" t="inlineStr">
        <is>
          <t>Love Cabaret</t>
        </is>
      </c>
      <c r="D1551" t="inlineStr">
        <is>
          <t>EMPORIO M&amp;L COMERCIO DE ALIM E BEBIDAS LTDA</t>
        </is>
      </c>
      <c r="E1551" t="inlineStr">
        <is>
          <t>494712</t>
        </is>
      </c>
      <c r="F1551" s="555" t="n">
        <v>46056</v>
      </c>
      <c r="G1551" t="n">
        <v>20202</v>
      </c>
      <c r="H1551" t="inlineStr">
        <is>
          <t>VINAGRE DE ARROZ CASTELO 750ML UN</t>
        </is>
      </c>
      <c r="I1551" t="inlineStr">
        <is>
          <t>ALIMENTOS</t>
        </is>
      </c>
      <c r="J1551" t="n">
        <v>4</v>
      </c>
      <c r="K1551" t="inlineStr">
        <is>
          <t>UN</t>
        </is>
      </c>
      <c r="L1551" t="n">
        <v>29.8</v>
      </c>
      <c r="M1551" t="n">
        <v>7.45</v>
      </c>
      <c r="N1551" t="inlineStr">
        <is>
          <t>ALIMENTOS</t>
        </is>
      </c>
      <c r="O1551" t="inlineStr">
        <is>
          <t>02/2026</t>
        </is>
      </c>
    </row>
    <row r="1552">
      <c r="A1552" t="n">
        <v>211425</v>
      </c>
      <c r="B1552" t="n">
        <v>128</v>
      </c>
      <c r="C1552" t="inlineStr">
        <is>
          <t>Love Cabaret</t>
        </is>
      </c>
      <c r="D1552" t="inlineStr">
        <is>
          <t>EMPORIO M&amp;L COMERCIO DE ALIM E BEBIDAS LTDA</t>
        </is>
      </c>
      <c r="E1552" t="inlineStr">
        <is>
          <t>494712</t>
        </is>
      </c>
      <c r="F1552" s="555" t="n">
        <v>46056</v>
      </c>
      <c r="G1552" t="n">
        <v>20689</v>
      </c>
      <c r="H1552" t="inlineStr">
        <is>
          <t>CREME DE LEITE FRESCO QUATA C/1,01LT</t>
        </is>
      </c>
      <c r="I1552" t="inlineStr">
        <is>
          <t>ALIMENTOS</t>
        </is>
      </c>
      <c r="J1552" t="n">
        <v>2</v>
      </c>
      <c r="K1552" t="inlineStr">
        <is>
          <t>UN</t>
        </is>
      </c>
      <c r="L1552" t="n">
        <v>69.8</v>
      </c>
      <c r="M1552" t="n">
        <v>34.9</v>
      </c>
      <c r="N1552" t="inlineStr">
        <is>
          <t>ALIMENTOS</t>
        </is>
      </c>
      <c r="O1552" t="inlineStr">
        <is>
          <t>02/2026</t>
        </is>
      </c>
    </row>
    <row r="1553">
      <c r="A1553" t="n">
        <v>211425</v>
      </c>
      <c r="B1553" t="n">
        <v>128</v>
      </c>
      <c r="C1553" t="inlineStr">
        <is>
          <t>Love Cabaret</t>
        </is>
      </c>
      <c r="D1553" t="inlineStr">
        <is>
          <t>EMPORIO M&amp;L COMERCIO DE ALIM E BEBIDAS LTDA</t>
        </is>
      </c>
      <c r="E1553" t="inlineStr">
        <is>
          <t>494712</t>
        </is>
      </c>
      <c r="F1553" s="555" t="n">
        <v>46056</v>
      </c>
      <c r="G1553" t="n">
        <v>19415</v>
      </c>
      <c r="H1553" t="inlineStr">
        <is>
          <t>MARGARINA COM SAL QUALY 500G UN</t>
        </is>
      </c>
      <c r="I1553" t="inlineStr">
        <is>
          <t>ALIMENTOS</t>
        </is>
      </c>
      <c r="J1553" t="n">
        <v>2</v>
      </c>
      <c r="K1553" t="inlineStr">
        <is>
          <t>UN</t>
        </is>
      </c>
      <c r="L1553" t="n">
        <v>17.6</v>
      </c>
      <c r="M1553" t="n">
        <v>8.800000000000001</v>
      </c>
      <c r="N1553" t="inlineStr">
        <is>
          <t>ALIMENTOS</t>
        </is>
      </c>
      <c r="O1553" t="inlineStr">
        <is>
          <t>02/2026</t>
        </is>
      </c>
    </row>
    <row r="1554">
      <c r="A1554" t="n">
        <v>211425</v>
      </c>
      <c r="B1554" t="n">
        <v>128</v>
      </c>
      <c r="C1554" t="inlineStr">
        <is>
          <t>Love Cabaret</t>
        </is>
      </c>
      <c r="D1554" t="inlineStr">
        <is>
          <t>EMPORIO M&amp;L COMERCIO DE ALIM E BEBIDAS LTDA</t>
        </is>
      </c>
      <c r="E1554" t="inlineStr">
        <is>
          <t>494712</t>
        </is>
      </c>
      <c r="F1554" s="555" t="n">
        <v>46056</v>
      </c>
      <c r="G1554" t="n">
        <v>19322</v>
      </c>
      <c r="H1554" t="inlineStr">
        <is>
          <t>QUEIJO MUSSARELA SCALA KG</t>
        </is>
      </c>
      <c r="I1554" t="inlineStr">
        <is>
          <t>ALIMENTOS</t>
        </is>
      </c>
      <c r="J1554" t="n">
        <v>12.25</v>
      </c>
      <c r="K1554" t="inlineStr">
        <is>
          <t>KG</t>
        </is>
      </c>
      <c r="L1554" t="n">
        <v>488.77</v>
      </c>
      <c r="M1554" t="n">
        <v>39.899592</v>
      </c>
      <c r="N1554" t="inlineStr">
        <is>
          <t>ALIMENTOS</t>
        </is>
      </c>
      <c r="O1554" t="inlineStr">
        <is>
          <t>02/2026</t>
        </is>
      </c>
    </row>
    <row r="1555">
      <c r="A1555" t="n">
        <v>211425</v>
      </c>
      <c r="B1555" t="n">
        <v>128</v>
      </c>
      <c r="C1555" t="inlineStr">
        <is>
          <t>Love Cabaret</t>
        </is>
      </c>
      <c r="D1555" t="inlineStr">
        <is>
          <t>EMPORIO M&amp;L COMERCIO DE ALIM E BEBIDAS LTDA</t>
        </is>
      </c>
      <c r="E1555" t="inlineStr">
        <is>
          <t>494712</t>
        </is>
      </c>
      <c r="F1555" s="555" t="n">
        <v>46056</v>
      </c>
      <c r="G1555" t="n">
        <v>20315</v>
      </c>
      <c r="H1555" t="inlineStr">
        <is>
          <t>FARINHA DE ARROZ MANINHO 1KG</t>
        </is>
      </c>
      <c r="I1555" t="inlineStr">
        <is>
          <t>ALIMENTOS</t>
        </is>
      </c>
      <c r="J1555" t="n">
        <v>3</v>
      </c>
      <c r="K1555" t="inlineStr">
        <is>
          <t>UN</t>
        </is>
      </c>
      <c r="L1555" t="n">
        <v>24.6</v>
      </c>
      <c r="M1555" t="n">
        <v>8.199999999999999</v>
      </c>
      <c r="N1555" t="inlineStr">
        <is>
          <t>ALIMENTOS</t>
        </is>
      </c>
      <c r="O1555" t="inlineStr">
        <is>
          <t>02/2026</t>
        </is>
      </c>
    </row>
    <row r="1556">
      <c r="A1556" t="n">
        <v>211425</v>
      </c>
      <c r="B1556" t="n">
        <v>128</v>
      </c>
      <c r="C1556" t="inlineStr">
        <is>
          <t>Love Cabaret</t>
        </is>
      </c>
      <c r="D1556" t="inlineStr">
        <is>
          <t>EMPORIO M&amp;L COMERCIO DE ALIM E BEBIDAS LTDA</t>
        </is>
      </c>
      <c r="E1556" t="inlineStr">
        <is>
          <t>494712</t>
        </is>
      </c>
      <c r="F1556" s="555" t="n">
        <v>46056</v>
      </c>
      <c r="G1556" t="n">
        <v>23732</v>
      </c>
      <c r="H1556" t="inlineStr">
        <is>
          <t>PRESUNTO COZIDO KG</t>
        </is>
      </c>
      <c r="I1556" t="inlineStr">
        <is>
          <t>ALIMENTOS</t>
        </is>
      </c>
      <c r="J1556" t="n">
        <v>3.6</v>
      </c>
      <c r="K1556" t="inlineStr">
        <is>
          <t>KG</t>
        </is>
      </c>
      <c r="L1556" t="n">
        <v>104.22</v>
      </c>
      <c r="M1556" t="n">
        <v>28.95</v>
      </c>
      <c r="N1556" t="inlineStr">
        <is>
          <t>ALIMENTOS</t>
        </is>
      </c>
      <c r="O1556" t="inlineStr">
        <is>
          <t>02/2026</t>
        </is>
      </c>
    </row>
    <row r="1557">
      <c r="A1557" t="n">
        <v>211425</v>
      </c>
      <c r="B1557" t="n">
        <v>128</v>
      </c>
      <c r="C1557" t="inlineStr">
        <is>
          <t>Love Cabaret</t>
        </is>
      </c>
      <c r="D1557" t="inlineStr">
        <is>
          <t>EMPORIO M&amp;L COMERCIO DE ALIM E BEBIDAS LTDA</t>
        </is>
      </c>
      <c r="E1557" t="inlineStr">
        <is>
          <t>494712</t>
        </is>
      </c>
      <c r="F1557" s="555" t="n">
        <v>46056</v>
      </c>
      <c r="G1557" t="n">
        <v>21047</v>
      </c>
      <c r="H1557" t="inlineStr">
        <is>
          <t>AZEITE EXTRA VIRGEM GALLO 2L</t>
        </is>
      </c>
      <c r="I1557" t="inlineStr">
        <is>
          <t>ALIMENTOS</t>
        </is>
      </c>
      <c r="J1557" t="n">
        <v>2</v>
      </c>
      <c r="K1557" t="inlineStr">
        <is>
          <t>GALAO</t>
        </is>
      </c>
      <c r="L1557" t="n">
        <v>245.8</v>
      </c>
      <c r="M1557" t="n">
        <v>122.9</v>
      </c>
      <c r="N1557" t="inlineStr">
        <is>
          <t>ALIMENTOS</t>
        </is>
      </c>
      <c r="O1557" t="inlineStr">
        <is>
          <t>02/2026</t>
        </is>
      </c>
    </row>
    <row r="1558">
      <c r="A1558" t="n">
        <v>211425</v>
      </c>
      <c r="B1558" t="n">
        <v>128</v>
      </c>
      <c r="C1558" t="inlineStr">
        <is>
          <t>Love Cabaret</t>
        </is>
      </c>
      <c r="D1558" t="inlineStr">
        <is>
          <t>EMPORIO M&amp;L COMERCIO DE ALIM E BEBIDAS LTDA</t>
        </is>
      </c>
      <c r="E1558" t="inlineStr">
        <is>
          <t>494712</t>
        </is>
      </c>
      <c r="F1558" s="555" t="n">
        <v>46056</v>
      </c>
      <c r="G1558" t="n">
        <v>23893</v>
      </c>
      <c r="H1558" t="inlineStr">
        <is>
          <t>OLEO DE GERGELIM TORRADO L</t>
        </is>
      </c>
      <c r="I1558" t="inlineStr">
        <is>
          <t>ALIMENTOS</t>
        </is>
      </c>
      <c r="J1558" t="n">
        <v>1</v>
      </c>
      <c r="K1558" t="inlineStr">
        <is>
          <t>FR</t>
        </is>
      </c>
      <c r="L1558" t="n">
        <v>32.9</v>
      </c>
      <c r="M1558" t="n">
        <v>32.9</v>
      </c>
      <c r="N1558" t="inlineStr">
        <is>
          <t>ALIMENTOS</t>
        </is>
      </c>
      <c r="O1558" t="inlineStr">
        <is>
          <t>02/2026</t>
        </is>
      </c>
    </row>
    <row r="1559">
      <c r="A1559" t="n">
        <v>211424</v>
      </c>
      <c r="B1559" t="n">
        <v>128</v>
      </c>
      <c r="C1559" t="inlineStr">
        <is>
          <t>Love Cabaret</t>
        </is>
      </c>
      <c r="D1559" t="inlineStr">
        <is>
          <t>DTK COMERCIO DE ALIMENTOS LTDA</t>
        </is>
      </c>
      <c r="E1559" t="inlineStr">
        <is>
          <t>63771</t>
        </is>
      </c>
      <c r="F1559" s="555" t="n">
        <v>46057</v>
      </c>
      <c r="G1559" t="n">
        <v>21093</v>
      </c>
      <c r="H1559" t="inlineStr">
        <is>
          <t>ACUCAR REFINADO UNIAO 1KG UN</t>
        </is>
      </c>
      <c r="I1559" t="inlineStr">
        <is>
          <t>ALIMENTOS</t>
        </is>
      </c>
      <c r="J1559" t="n">
        <v>10</v>
      </c>
      <c r="K1559" t="inlineStr">
        <is>
          <t>UN</t>
        </is>
      </c>
      <c r="L1559" t="n">
        <v>46.4</v>
      </c>
      <c r="M1559" t="n">
        <v>4.64</v>
      </c>
      <c r="N1559" t="inlineStr">
        <is>
          <t>ALIMENTOS</t>
        </is>
      </c>
      <c r="O1559" t="inlineStr">
        <is>
          <t>02/2026</t>
        </is>
      </c>
    </row>
    <row r="1560">
      <c r="A1560" t="n">
        <v>211424</v>
      </c>
      <c r="B1560" t="n">
        <v>128</v>
      </c>
      <c r="C1560" t="inlineStr">
        <is>
          <t>Love Cabaret</t>
        </is>
      </c>
      <c r="D1560" t="inlineStr">
        <is>
          <t>DTK COMERCIO DE ALIMENTOS LTDA</t>
        </is>
      </c>
      <c r="E1560" t="inlineStr">
        <is>
          <t>63771</t>
        </is>
      </c>
      <c r="F1560" s="555" t="n">
        <v>46057</v>
      </c>
      <c r="G1560" t="n">
        <v>25237</v>
      </c>
      <c r="H1560" t="inlineStr">
        <is>
          <t>FARINHA DE TRIGO ANACONDA TIPO 1 PREMIUM C/1KG</t>
        </is>
      </c>
      <c r="I1560" t="inlineStr">
        <is>
          <t>ALIMENTOS</t>
        </is>
      </c>
      <c r="J1560" t="n">
        <v>10</v>
      </c>
      <c r="K1560" t="inlineStr">
        <is>
          <t>PC</t>
        </is>
      </c>
      <c r="L1560" t="n">
        <v>55.9</v>
      </c>
      <c r="M1560" t="n">
        <v>5.59</v>
      </c>
      <c r="N1560" t="inlineStr">
        <is>
          <t>ALIMENTOS</t>
        </is>
      </c>
      <c r="O1560" t="inlineStr">
        <is>
          <t>02/2026</t>
        </is>
      </c>
    </row>
    <row r="1561">
      <c r="A1561" t="n">
        <v>211424</v>
      </c>
      <c r="B1561" t="n">
        <v>128</v>
      </c>
      <c r="C1561" t="inlineStr">
        <is>
          <t>Love Cabaret</t>
        </is>
      </c>
      <c r="D1561" t="inlineStr">
        <is>
          <t>DTK COMERCIO DE ALIMENTOS LTDA</t>
        </is>
      </c>
      <c r="E1561" t="inlineStr">
        <is>
          <t>63771</t>
        </is>
      </c>
      <c r="F1561" s="555" t="n">
        <v>46057</v>
      </c>
      <c r="G1561" t="n">
        <v>20739</v>
      </c>
      <c r="H1561" t="inlineStr">
        <is>
          <t>AZEITONA PRETA S/ CAROCO 2,5KG</t>
        </is>
      </c>
      <c r="I1561" t="inlineStr">
        <is>
          <t>ALIMENTOS</t>
        </is>
      </c>
      <c r="J1561" t="n">
        <v>1</v>
      </c>
      <c r="K1561" t="inlineStr">
        <is>
          <t>UN</t>
        </is>
      </c>
      <c r="L1561" t="n">
        <v>78.98999999999999</v>
      </c>
      <c r="M1561" t="n">
        <v>78.98999999999999</v>
      </c>
      <c r="N1561" t="inlineStr">
        <is>
          <t>ALIMENTOS</t>
        </is>
      </c>
      <c r="O1561" t="inlineStr">
        <is>
          <t>02/2026</t>
        </is>
      </c>
    </row>
    <row r="1562">
      <c r="A1562" t="n">
        <v>211423</v>
      </c>
      <c r="B1562" t="n">
        <v>128</v>
      </c>
      <c r="C1562" t="inlineStr">
        <is>
          <t>Love Cabaret</t>
        </is>
      </c>
      <c r="D1562" t="inlineStr">
        <is>
          <t>WPP COMERCIO DE CARNES LTDA</t>
        </is>
      </c>
      <c r="E1562" t="inlineStr">
        <is>
          <t>77111</t>
        </is>
      </c>
      <c r="F1562" s="555" t="n">
        <v>46056</v>
      </c>
      <c r="G1562" t="n">
        <v>18964</v>
      </c>
      <c r="H1562" t="inlineStr">
        <is>
          <t>ACEM EM CUBOS KG</t>
        </is>
      </c>
      <c r="I1562" t="inlineStr">
        <is>
          <t>ALIMENTOS</t>
        </is>
      </c>
      <c r="J1562" t="n">
        <v>12.5</v>
      </c>
      <c r="K1562" t="inlineStr">
        <is>
          <t>KG</t>
        </is>
      </c>
      <c r="L1562" t="n">
        <v>374.88</v>
      </c>
      <c r="M1562" t="n">
        <v>29.9904</v>
      </c>
      <c r="N1562" t="inlineStr">
        <is>
          <t>ALIMENTOS</t>
        </is>
      </c>
      <c r="O1562" t="inlineStr">
        <is>
          <t>02/2026</t>
        </is>
      </c>
    </row>
    <row r="1563">
      <c r="A1563" t="n">
        <v>211422</v>
      </c>
      <c r="B1563" t="n">
        <v>128</v>
      </c>
      <c r="C1563" t="inlineStr">
        <is>
          <t>Love Cabaret</t>
        </is>
      </c>
      <c r="D1563" t="inlineStr">
        <is>
          <t>CECILIA TSUYACO ARAKI SILVA LTDA</t>
        </is>
      </c>
      <c r="E1563" t="inlineStr">
        <is>
          <t>386104</t>
        </is>
      </c>
      <c r="F1563" s="555" t="n">
        <v>46055</v>
      </c>
      <c r="G1563" t="n">
        <v>19570</v>
      </c>
      <c r="H1563" t="inlineStr">
        <is>
          <t>PIMENTA JALAPENO KG</t>
        </is>
      </c>
      <c r="I1563" t="inlineStr">
        <is>
          <t>ALIMENTOS</t>
        </is>
      </c>
      <c r="J1563" t="n">
        <v>0.3</v>
      </c>
      <c r="K1563" t="inlineStr">
        <is>
          <t>KG</t>
        </is>
      </c>
      <c r="L1563" t="n">
        <v>6.9</v>
      </c>
      <c r="M1563" t="n">
        <v>23</v>
      </c>
      <c r="N1563" t="inlineStr">
        <is>
          <t>ALIMENTOS</t>
        </is>
      </c>
      <c r="O1563" t="inlineStr">
        <is>
          <t>02/2026</t>
        </is>
      </c>
    </row>
    <row r="1564">
      <c r="A1564" t="n">
        <v>211422</v>
      </c>
      <c r="B1564" t="n">
        <v>128</v>
      </c>
      <c r="C1564" t="inlineStr">
        <is>
          <t>Love Cabaret</t>
        </is>
      </c>
      <c r="D1564" t="inlineStr">
        <is>
          <t>CECILIA TSUYACO ARAKI SILVA LTDA</t>
        </is>
      </c>
      <c r="E1564" t="inlineStr">
        <is>
          <t>386104</t>
        </is>
      </c>
      <c r="F1564" s="555" t="n">
        <v>46055</v>
      </c>
      <c r="G1564" t="n">
        <v>19623</v>
      </c>
      <c r="H1564" t="inlineStr">
        <is>
          <t>CEBOLA ROXA KG</t>
        </is>
      </c>
      <c r="I1564" t="inlineStr">
        <is>
          <t>ALIMENTOS</t>
        </is>
      </c>
      <c r="J1564" t="n">
        <v>2</v>
      </c>
      <c r="K1564" t="inlineStr">
        <is>
          <t>KG</t>
        </is>
      </c>
      <c r="L1564" t="n">
        <v>7.6</v>
      </c>
      <c r="M1564" t="n">
        <v>3.8</v>
      </c>
      <c r="N1564" t="inlineStr">
        <is>
          <t>ALIMENTOS</t>
        </is>
      </c>
      <c r="O1564" t="inlineStr">
        <is>
          <t>02/2026</t>
        </is>
      </c>
    </row>
    <row r="1565">
      <c r="A1565" t="n">
        <v>211422</v>
      </c>
      <c r="B1565" t="n">
        <v>128</v>
      </c>
      <c r="C1565" t="inlineStr">
        <is>
          <t>Love Cabaret</t>
        </is>
      </c>
      <c r="D1565" t="inlineStr">
        <is>
          <t>CECILIA TSUYACO ARAKI SILVA LTDA</t>
        </is>
      </c>
      <c r="E1565" t="inlineStr">
        <is>
          <t>386104</t>
        </is>
      </c>
      <c r="F1565" s="555" t="n">
        <v>46055</v>
      </c>
      <c r="G1565" t="n">
        <v>19506</v>
      </c>
      <c r="H1565" t="inlineStr">
        <is>
          <t>ALECRIM KG</t>
        </is>
      </c>
      <c r="I1565" t="inlineStr">
        <is>
          <t>ALIMENTOS</t>
        </is>
      </c>
      <c r="J1565" t="n">
        <v>0.1</v>
      </c>
      <c r="K1565" t="inlineStr">
        <is>
          <t>KG</t>
        </is>
      </c>
      <c r="L1565" t="n">
        <v>4</v>
      </c>
      <c r="M1565" t="n">
        <v>40</v>
      </c>
      <c r="N1565" t="inlineStr">
        <is>
          <t>ALIMENTOS</t>
        </is>
      </c>
      <c r="O1565" t="inlineStr">
        <is>
          <t>02/2026</t>
        </is>
      </c>
    </row>
    <row r="1566">
      <c r="A1566" t="n">
        <v>211422</v>
      </c>
      <c r="B1566" t="n">
        <v>128</v>
      </c>
      <c r="C1566" t="inlineStr">
        <is>
          <t>Love Cabaret</t>
        </is>
      </c>
      <c r="D1566" t="inlineStr">
        <is>
          <t>CECILIA TSUYACO ARAKI SILVA LTDA</t>
        </is>
      </c>
      <c r="E1566" t="inlineStr">
        <is>
          <t>386104</t>
        </is>
      </c>
      <c r="F1566" s="555" t="n">
        <v>46055</v>
      </c>
      <c r="G1566" t="n">
        <v>24509</v>
      </c>
      <c r="H1566" t="inlineStr">
        <is>
          <t>CEBOLA BRANCA KG</t>
        </is>
      </c>
      <c r="I1566" t="inlineStr">
        <is>
          <t>ALIMENTOS</t>
        </is>
      </c>
      <c r="J1566" t="n">
        <v>5</v>
      </c>
      <c r="K1566" t="inlineStr">
        <is>
          <t>KG</t>
        </is>
      </c>
      <c r="L1566" t="n">
        <v>8.75</v>
      </c>
      <c r="M1566" t="n">
        <v>1.75</v>
      </c>
      <c r="N1566" t="inlineStr">
        <is>
          <t>ALIMENTOS</t>
        </is>
      </c>
      <c r="O1566" t="inlineStr">
        <is>
          <t>02/2026</t>
        </is>
      </c>
    </row>
    <row r="1567">
      <c r="A1567" t="n">
        <v>211422</v>
      </c>
      <c r="B1567" t="n">
        <v>128</v>
      </c>
      <c r="C1567" t="inlineStr">
        <is>
          <t>Love Cabaret</t>
        </is>
      </c>
      <c r="D1567" t="inlineStr">
        <is>
          <t>CECILIA TSUYACO ARAKI SILVA LTDA</t>
        </is>
      </c>
      <c r="E1567" t="inlineStr">
        <is>
          <t>386104</t>
        </is>
      </c>
      <c r="F1567" s="555" t="n">
        <v>46055</v>
      </c>
      <c r="G1567" t="n">
        <v>19488</v>
      </c>
      <c r="H1567" t="inlineStr">
        <is>
          <t>CEBOLINHA KG</t>
        </is>
      </c>
      <c r="I1567" t="inlineStr">
        <is>
          <t>ALIMENTOS</t>
        </is>
      </c>
      <c r="J1567" t="n">
        <v>0.3</v>
      </c>
      <c r="K1567" t="inlineStr">
        <is>
          <t>KG</t>
        </is>
      </c>
      <c r="L1567" t="n">
        <v>3.6</v>
      </c>
      <c r="M1567" t="n">
        <v>12</v>
      </c>
      <c r="N1567" t="inlineStr">
        <is>
          <t>ALIMENTOS</t>
        </is>
      </c>
      <c r="O1567" t="inlineStr">
        <is>
          <t>02/2026</t>
        </is>
      </c>
    </row>
    <row r="1568">
      <c r="A1568" t="n">
        <v>211422</v>
      </c>
      <c r="B1568" t="n">
        <v>128</v>
      </c>
      <c r="C1568" t="inlineStr">
        <is>
          <t>Love Cabaret</t>
        </is>
      </c>
      <c r="D1568" t="inlineStr">
        <is>
          <t>CECILIA TSUYACO ARAKI SILVA LTDA</t>
        </is>
      </c>
      <c r="E1568" t="inlineStr">
        <is>
          <t>386104</t>
        </is>
      </c>
      <c r="F1568" s="555" t="n">
        <v>46055</v>
      </c>
      <c r="G1568" t="n">
        <v>23108</v>
      </c>
      <c r="H1568" t="inlineStr">
        <is>
          <t>TOMILHO KG</t>
        </is>
      </c>
      <c r="I1568" t="inlineStr">
        <is>
          <t>ALIMENTOS</t>
        </is>
      </c>
      <c r="J1568" t="n">
        <v>0.1</v>
      </c>
      <c r="K1568" t="inlineStr">
        <is>
          <t>KG</t>
        </is>
      </c>
      <c r="L1568" t="n">
        <v>5.5</v>
      </c>
      <c r="M1568" t="n">
        <v>55</v>
      </c>
      <c r="N1568" t="inlineStr">
        <is>
          <t>ALIMENTOS</t>
        </is>
      </c>
      <c r="O1568" t="inlineStr">
        <is>
          <t>02/2026</t>
        </is>
      </c>
    </row>
    <row r="1569">
      <c r="A1569" t="n">
        <v>211422</v>
      </c>
      <c r="B1569" t="n">
        <v>128</v>
      </c>
      <c r="C1569" t="inlineStr">
        <is>
          <t>Love Cabaret</t>
        </is>
      </c>
      <c r="D1569" t="inlineStr">
        <is>
          <t>CECILIA TSUYACO ARAKI SILVA LTDA</t>
        </is>
      </c>
      <c r="E1569" t="inlineStr">
        <is>
          <t>386104</t>
        </is>
      </c>
      <c r="F1569" s="555" t="n">
        <v>46055</v>
      </c>
      <c r="G1569" t="n">
        <v>23113</v>
      </c>
      <c r="H1569" t="inlineStr">
        <is>
          <t>SALSA KG</t>
        </is>
      </c>
      <c r="I1569" t="inlineStr">
        <is>
          <t>ALIMENTOS</t>
        </is>
      </c>
      <c r="J1569" t="n">
        <v>0.5</v>
      </c>
      <c r="K1569" t="inlineStr">
        <is>
          <t>KG</t>
        </is>
      </c>
      <c r="L1569" t="n">
        <v>4.25</v>
      </c>
      <c r="M1569" t="n">
        <v>8.5</v>
      </c>
      <c r="N1569" t="inlineStr">
        <is>
          <t>ALIMENTOS</t>
        </is>
      </c>
      <c r="O1569" t="inlineStr">
        <is>
          <t>02/2026</t>
        </is>
      </c>
    </row>
    <row r="1570">
      <c r="A1570" t="n">
        <v>211422</v>
      </c>
      <c r="B1570" t="n">
        <v>128</v>
      </c>
      <c r="C1570" t="inlineStr">
        <is>
          <t>Love Cabaret</t>
        </is>
      </c>
      <c r="D1570" t="inlineStr">
        <is>
          <t>CECILIA TSUYACO ARAKI SILVA LTDA</t>
        </is>
      </c>
      <c r="E1570" t="inlineStr">
        <is>
          <t>386104</t>
        </is>
      </c>
      <c r="F1570" s="555" t="n">
        <v>46055</v>
      </c>
      <c r="G1570" t="n">
        <v>23359</v>
      </c>
      <c r="H1570" t="inlineStr">
        <is>
          <t>LIMAO TAHITI KG</t>
        </is>
      </c>
      <c r="I1570" t="inlineStr">
        <is>
          <t>ALIMENTOS</t>
        </is>
      </c>
      <c r="J1570" t="n">
        <v>3</v>
      </c>
      <c r="K1570" t="inlineStr">
        <is>
          <t>KG</t>
        </is>
      </c>
      <c r="L1570" t="n">
        <v>7.5</v>
      </c>
      <c r="M1570" t="n">
        <v>2.5</v>
      </c>
      <c r="N1570" t="inlineStr">
        <is>
          <t>ALIMENTOS</t>
        </is>
      </c>
      <c r="O1570" t="inlineStr">
        <is>
          <t>02/2026</t>
        </is>
      </c>
    </row>
    <row r="1571">
      <c r="A1571" t="n">
        <v>211422</v>
      </c>
      <c r="B1571" t="n">
        <v>128</v>
      </c>
      <c r="C1571" t="inlineStr">
        <is>
          <t>Love Cabaret</t>
        </is>
      </c>
      <c r="D1571" t="inlineStr">
        <is>
          <t>CECILIA TSUYACO ARAKI SILVA LTDA</t>
        </is>
      </c>
      <c r="E1571" t="inlineStr">
        <is>
          <t>386104</t>
        </is>
      </c>
      <c r="F1571" s="555" t="n">
        <v>46055</v>
      </c>
      <c r="G1571" t="n">
        <v>24037</v>
      </c>
      <c r="H1571" t="inlineStr">
        <is>
          <t>ALHO TRITURADO FRITO</t>
        </is>
      </c>
      <c r="I1571" t="inlineStr">
        <is>
          <t>ALIMENTOS</t>
        </is>
      </c>
      <c r="J1571" t="n">
        <v>1</v>
      </c>
      <c r="K1571" t="inlineStr">
        <is>
          <t>KG</t>
        </is>
      </c>
      <c r="L1571" t="n">
        <v>19.5</v>
      </c>
      <c r="M1571" t="n">
        <v>19.5</v>
      </c>
      <c r="N1571" t="inlineStr">
        <is>
          <t>ALIMENTOS</t>
        </is>
      </c>
      <c r="O1571" t="inlineStr">
        <is>
          <t>02/2026</t>
        </is>
      </c>
    </row>
    <row r="1572">
      <c r="A1572" t="n">
        <v>211421</v>
      </c>
      <c r="B1572" t="n">
        <v>128</v>
      </c>
      <c r="C1572" t="inlineStr">
        <is>
          <t>Love Cabaret</t>
        </is>
      </c>
      <c r="D1572" t="inlineStr">
        <is>
          <t>PSSS LTDA</t>
        </is>
      </c>
      <c r="E1572" t="inlineStr">
        <is>
          <t>3156</t>
        </is>
      </c>
      <c r="F1572" s="555" t="n">
        <v>46071</v>
      </c>
      <c r="G1572" t="n">
        <v>17383</v>
      </c>
      <c r="H1572" t="inlineStr">
        <is>
          <t>SACO PLASTICO BOBINA PICOTADA ROLL 40X60 KG</t>
        </is>
      </c>
      <c r="I1572" t="inlineStr">
        <is>
          <t>DESCARTAVEIS/HIGIENE E LIMPEZA</t>
        </is>
      </c>
      <c r="J1572" t="n">
        <v>2</v>
      </c>
      <c r="K1572" t="inlineStr">
        <is>
          <t>UN</t>
        </is>
      </c>
      <c r="L1572" t="n">
        <v>84</v>
      </c>
      <c r="M1572" t="n">
        <v>42</v>
      </c>
      <c r="N1572" t="inlineStr">
        <is>
          <t>DESCARTAVEIS</t>
        </is>
      </c>
      <c r="O1572" t="inlineStr">
        <is>
          <t>02/2026</t>
        </is>
      </c>
    </row>
    <row r="1573">
      <c r="A1573" t="n">
        <v>211421</v>
      </c>
      <c r="B1573" t="n">
        <v>128</v>
      </c>
      <c r="C1573" t="inlineStr">
        <is>
          <t>Love Cabaret</t>
        </is>
      </c>
      <c r="D1573" t="inlineStr">
        <is>
          <t>PSSS LTDA</t>
        </is>
      </c>
      <c r="E1573" t="inlineStr">
        <is>
          <t>3156</t>
        </is>
      </c>
      <c r="F1573" s="555" t="n">
        <v>46071</v>
      </c>
      <c r="G1573" t="n">
        <v>23971</v>
      </c>
      <c r="H1573" t="inlineStr">
        <is>
          <t>GAS DE MACARICO REFIL UN</t>
        </is>
      </c>
      <c r="I1573" t="inlineStr">
        <is>
          <t>GELO / GAS / CARVAO / VELAS</t>
        </is>
      </c>
      <c r="J1573" t="n">
        <v>3</v>
      </c>
      <c r="K1573" t="inlineStr">
        <is>
          <t>UN</t>
        </is>
      </c>
      <c r="L1573" t="n">
        <v>37.5</v>
      </c>
      <c r="M1573" t="n">
        <v>12.5</v>
      </c>
      <c r="N1573" t="inlineStr">
        <is>
          <t>DESCARTAVEIS</t>
        </is>
      </c>
      <c r="O1573" t="inlineStr">
        <is>
          <t>02/2026</t>
        </is>
      </c>
    </row>
    <row r="1574">
      <c r="A1574" t="n">
        <v>211421</v>
      </c>
      <c r="B1574" t="n">
        <v>128</v>
      </c>
      <c r="C1574" t="inlineStr">
        <is>
          <t>Love Cabaret</t>
        </is>
      </c>
      <c r="D1574" t="inlineStr">
        <is>
          <t>PSSS LTDA</t>
        </is>
      </c>
      <c r="E1574" t="inlineStr">
        <is>
          <t>3156</t>
        </is>
      </c>
      <c r="F1574" s="555" t="n">
        <v>46071</v>
      </c>
      <c r="G1574" t="n">
        <v>17565</v>
      </c>
      <c r="H1574" t="inlineStr">
        <is>
          <t>BOBINA DE PAPEL FILME PVC 40CMX400M UN</t>
        </is>
      </c>
      <c r="I1574" t="inlineStr">
        <is>
          <t>DESCARTAVEIS/HIGIENE E LIMPEZA</t>
        </is>
      </c>
      <c r="J1574" t="n">
        <v>2</v>
      </c>
      <c r="K1574" t="inlineStr">
        <is>
          <t>UN</t>
        </is>
      </c>
      <c r="L1574" t="n">
        <v>224</v>
      </c>
      <c r="M1574" t="n">
        <v>112</v>
      </c>
      <c r="N1574" t="inlineStr">
        <is>
          <t>DESCARTAVEIS</t>
        </is>
      </c>
      <c r="O1574" t="inlineStr">
        <is>
          <t>02/2026</t>
        </is>
      </c>
    </row>
    <row r="1575">
      <c r="A1575" t="n">
        <v>208755</v>
      </c>
      <c r="B1575" t="n">
        <v>128</v>
      </c>
      <c r="C1575" t="inlineStr">
        <is>
          <t>Love Cabaret</t>
        </is>
      </c>
      <c r="D1575" t="inlineStr">
        <is>
          <t>FG7 COMERCIO E DISTRIBUICAO DE BEBIDAS LTDA</t>
        </is>
      </c>
      <c r="E1575" t="inlineStr">
        <is>
          <t>744371</t>
        </is>
      </c>
      <c r="F1575" s="555" t="n">
        <v>46058</v>
      </c>
      <c r="G1575" t="n">
        <v>24552</v>
      </c>
      <c r="H1575" t="inlineStr">
        <is>
          <t>ESPUMANTE CASA PERINI BRUT 750ML</t>
        </is>
      </c>
      <c r="I1575" t="inlineStr">
        <is>
          <t>BEBIDAS</t>
        </is>
      </c>
      <c r="J1575" t="n">
        <v>48</v>
      </c>
      <c r="K1575" t="inlineStr">
        <is>
          <t>GR</t>
        </is>
      </c>
      <c r="L1575" t="n">
        <v>1752.96</v>
      </c>
      <c r="M1575" t="n">
        <v>36.52</v>
      </c>
      <c r="N1575" t="inlineStr">
        <is>
          <t>BEBIDAS</t>
        </is>
      </c>
      <c r="O1575" t="inlineStr">
        <is>
          <t>02/2026</t>
        </is>
      </c>
    </row>
    <row r="1576">
      <c r="A1576" t="n">
        <v>208755</v>
      </c>
      <c r="B1576" t="n">
        <v>128</v>
      </c>
      <c r="C1576" t="inlineStr">
        <is>
          <t>Love Cabaret</t>
        </is>
      </c>
      <c r="D1576" t="inlineStr">
        <is>
          <t>FG7 COMERCIO E DISTRIBUICAO DE BEBIDAS LTDA</t>
        </is>
      </c>
      <c r="E1576" t="inlineStr">
        <is>
          <t>744371</t>
        </is>
      </c>
      <c r="F1576" s="555" t="n">
        <v>46058</v>
      </c>
      <c r="G1576" t="n">
        <v>18545</v>
      </c>
      <c r="H1576" t="inlineStr">
        <is>
          <t>APERITIVO CAMPARI 998ML</t>
        </is>
      </c>
      <c r="I1576" t="inlineStr">
        <is>
          <t>BEBIDAS</t>
        </is>
      </c>
      <c r="J1576" t="n">
        <v>12</v>
      </c>
      <c r="K1576" t="inlineStr">
        <is>
          <t>GR</t>
        </is>
      </c>
      <c r="L1576" t="n">
        <v>555</v>
      </c>
      <c r="M1576" t="n">
        <v>46.25</v>
      </c>
      <c r="N1576" t="inlineStr">
        <is>
          <t>BEBIDAS</t>
        </is>
      </c>
      <c r="O1576" t="inlineStr">
        <is>
          <t>02/2026</t>
        </is>
      </c>
    </row>
    <row r="1577">
      <c r="A1577" t="n">
        <v>208751</v>
      </c>
      <c r="B1577" t="n">
        <v>128</v>
      </c>
      <c r="C1577" t="inlineStr">
        <is>
          <t>Love Cabaret</t>
        </is>
      </c>
      <c r="D1577" t="inlineStr">
        <is>
          <t>MONTE ALTO ALIMENTOS LTDA</t>
        </is>
      </c>
      <c r="E1577" t="inlineStr">
        <is>
          <t>176255</t>
        </is>
      </c>
      <c r="F1577" s="555" t="n">
        <v>46057</v>
      </c>
      <c r="G1577" t="n">
        <v>26592</v>
      </c>
      <c r="H1577" t="inlineStr">
        <is>
          <t>HAMBURGUER BOVINO FREDDI PORCIONADO EM 50G KG 60% ACEM 40% PEITO BOVINO ARCOS</t>
        </is>
      </c>
      <c r="I1577" t="inlineStr">
        <is>
          <t>ALIMENTOS</t>
        </is>
      </c>
      <c r="J1577" t="n">
        <v>6.08</v>
      </c>
      <c r="K1577" t="inlineStr">
        <is>
          <t>KG</t>
        </is>
      </c>
      <c r="L1577" t="n">
        <v>224.96</v>
      </c>
      <c r="M1577" t="n">
        <v>37</v>
      </c>
      <c r="N1577" t="inlineStr">
        <is>
          <t>ALIMENTOS</t>
        </is>
      </c>
      <c r="O1577" t="inlineStr">
        <is>
          <t>02/2026</t>
        </is>
      </c>
    </row>
    <row r="1578">
      <c r="A1578" t="n">
        <v>208748</v>
      </c>
      <c r="B1578" t="n">
        <v>128</v>
      </c>
      <c r="C1578" t="inlineStr">
        <is>
          <t>Love Cabaret</t>
        </is>
      </c>
      <c r="D1578" t="inlineStr">
        <is>
          <t>DISTRIBUIDORA DPRO LTDA</t>
        </is>
      </c>
      <c r="E1578" t="inlineStr">
        <is>
          <t>372877</t>
        </is>
      </c>
      <c r="F1578" s="555" t="n">
        <v>46057</v>
      </c>
      <c r="G1578" t="n">
        <v>27014</v>
      </c>
      <c r="H1578" t="inlineStr">
        <is>
          <t xml:space="preserve">LIXEIRA 60 LITROS BRANCA COM RODA E PEDAL COM TAMPA CLICK UN </t>
        </is>
      </c>
      <c r="I1578" t="inlineStr">
        <is>
          <t>DESCARTAVEIS/HIGIENE E LIMPEZA</t>
        </is>
      </c>
      <c r="J1578" t="n">
        <v>5</v>
      </c>
      <c r="K1578" t="inlineStr">
        <is>
          <t>UNIDADE</t>
        </is>
      </c>
      <c r="L1578" t="n">
        <v>620</v>
      </c>
      <c r="M1578" t="n">
        <v>124</v>
      </c>
      <c r="N1578" t="inlineStr">
        <is>
          <t>DESCARTAVEIS</t>
        </is>
      </c>
      <c r="O1578" t="inlineStr">
        <is>
          <t>02/2026</t>
        </is>
      </c>
    </row>
    <row r="1579">
      <c r="A1579" t="n">
        <v>208743</v>
      </c>
      <c r="B1579" t="n">
        <v>128</v>
      </c>
      <c r="C1579" t="inlineStr">
        <is>
          <t>Love Cabaret</t>
        </is>
      </c>
      <c r="D1579" t="inlineStr">
        <is>
          <t>KING COMERCIO E IMPORTACAO DE BEBIDAS LTDA</t>
        </is>
      </c>
      <c r="E1579" t="inlineStr">
        <is>
          <t>125183</t>
        </is>
      </c>
      <c r="F1579" s="555" t="n">
        <v>46056</v>
      </c>
      <c r="G1579" t="n">
        <v>18120</v>
      </c>
      <c r="H1579" t="inlineStr">
        <is>
          <t>WHISKY JOHNNIE WALKER BLACK LABEL 750ML</t>
        </is>
      </c>
      <c r="I1579" t="inlineStr">
        <is>
          <t>BEBIDAS</t>
        </is>
      </c>
      <c r="J1579" t="n">
        <v>24</v>
      </c>
      <c r="K1579" t="inlineStr">
        <is>
          <t>GR</t>
        </is>
      </c>
      <c r="L1579" t="n">
        <v>4315.44</v>
      </c>
      <c r="M1579" t="n">
        <v>179.81</v>
      </c>
      <c r="N1579" t="inlineStr">
        <is>
          <t>BEBIDAS</t>
        </is>
      </c>
      <c r="O1579" t="inlineStr">
        <is>
          <t>02/2026</t>
        </is>
      </c>
    </row>
    <row r="1580">
      <c r="A1580" t="n">
        <v>208743</v>
      </c>
      <c r="B1580" t="n">
        <v>128</v>
      </c>
      <c r="C1580" t="inlineStr">
        <is>
          <t>Love Cabaret</t>
        </is>
      </c>
      <c r="D1580" t="inlineStr">
        <is>
          <t>KING COMERCIO E IMPORTACAO DE BEBIDAS LTDA</t>
        </is>
      </c>
      <c r="E1580" t="inlineStr">
        <is>
          <t>125183</t>
        </is>
      </c>
      <c r="F1580" s="555" t="n">
        <v>46056</v>
      </c>
      <c r="G1580" t="n">
        <v>18179</v>
      </c>
      <c r="H1580" t="inlineStr">
        <is>
          <t>VODKA KETEL ONE 1L</t>
        </is>
      </c>
      <c r="I1580" t="inlineStr">
        <is>
          <t>BEBIDAS</t>
        </is>
      </c>
      <c r="J1580" t="n">
        <v>24</v>
      </c>
      <c r="K1580" t="inlineStr">
        <is>
          <t>GR</t>
        </is>
      </c>
      <c r="L1580" t="n">
        <v>2659.68</v>
      </c>
      <c r="M1580" t="n">
        <v>110.82</v>
      </c>
      <c r="N1580" t="inlineStr">
        <is>
          <t>BEBIDAS</t>
        </is>
      </c>
      <c r="O1580" t="inlineStr">
        <is>
          <t>02/2026</t>
        </is>
      </c>
    </row>
    <row r="1581">
      <c r="A1581" t="n">
        <v>208739</v>
      </c>
      <c r="B1581" t="n">
        <v>128</v>
      </c>
      <c r="C1581" t="inlineStr">
        <is>
          <t>Love Cabaret</t>
        </is>
      </c>
      <c r="D1581" t="inlineStr">
        <is>
          <t>CG FOOD´S DISTRIBUIDORA DE ALIMENTOS LTDA</t>
        </is>
      </c>
      <c r="E1581" t="inlineStr">
        <is>
          <t>178484</t>
        </is>
      </c>
      <c r="F1581" s="555" t="n">
        <v>46057</v>
      </c>
      <c r="G1581" t="n">
        <v>20809</v>
      </c>
      <c r="H1581" t="inlineStr">
        <is>
          <t>CAFE PILAO ALMOFADA 500G</t>
        </is>
      </c>
      <c r="I1581" t="inlineStr">
        <is>
          <t>ALIMENTOS</t>
        </is>
      </c>
      <c r="J1581" t="n">
        <v>3</v>
      </c>
      <c r="K1581" t="inlineStr">
        <is>
          <t>PC</t>
        </is>
      </c>
      <c r="L1581" t="n">
        <v>201</v>
      </c>
      <c r="M1581" t="n">
        <v>67</v>
      </c>
      <c r="N1581" t="inlineStr">
        <is>
          <t>ALIMENTOS</t>
        </is>
      </c>
      <c r="O1581" t="inlineStr">
        <is>
          <t>02/2026</t>
        </is>
      </c>
    </row>
    <row r="1582">
      <c r="A1582" t="n">
        <v>208739</v>
      </c>
      <c r="B1582" t="n">
        <v>128</v>
      </c>
      <c r="C1582" t="inlineStr">
        <is>
          <t>Love Cabaret</t>
        </is>
      </c>
      <c r="D1582" t="inlineStr">
        <is>
          <t>CG FOOD´S DISTRIBUIDORA DE ALIMENTOS LTDA</t>
        </is>
      </c>
      <c r="E1582" t="inlineStr">
        <is>
          <t>178484</t>
        </is>
      </c>
      <c r="F1582" s="555" t="n">
        <v>46057</v>
      </c>
      <c r="G1582" t="n">
        <v>24041</v>
      </c>
      <c r="H1582" t="inlineStr">
        <is>
          <t>AMENDOIM CRU S/ PELE KG</t>
        </is>
      </c>
      <c r="I1582" t="inlineStr">
        <is>
          <t>ALIMENTOS</t>
        </is>
      </c>
      <c r="J1582" t="n">
        <v>1</v>
      </c>
      <c r="K1582" t="inlineStr">
        <is>
          <t>KG</t>
        </is>
      </c>
      <c r="L1582" t="n">
        <v>17.9</v>
      </c>
      <c r="M1582" t="n">
        <v>17.9</v>
      </c>
      <c r="N1582" t="inlineStr">
        <is>
          <t>ALIMENTOS</t>
        </is>
      </c>
      <c r="O1582" t="inlineStr">
        <is>
          <t>02/2026</t>
        </is>
      </c>
    </row>
    <row r="1583">
      <c r="A1583" t="n">
        <v>208739</v>
      </c>
      <c r="B1583" t="n">
        <v>128</v>
      </c>
      <c r="C1583" t="inlineStr">
        <is>
          <t>Love Cabaret</t>
        </is>
      </c>
      <c r="D1583" t="inlineStr">
        <is>
          <t>CG FOOD´S DISTRIBUIDORA DE ALIMENTOS LTDA</t>
        </is>
      </c>
      <c r="E1583" t="inlineStr">
        <is>
          <t>178484</t>
        </is>
      </c>
      <c r="F1583" s="555" t="n">
        <v>46057</v>
      </c>
      <c r="G1583" t="n">
        <v>19421</v>
      </c>
      <c r="H1583" t="inlineStr">
        <is>
          <t>LEITE INTEGRAL ITALAC C/12</t>
        </is>
      </c>
      <c r="I1583" t="inlineStr">
        <is>
          <t>ALIMENTOS</t>
        </is>
      </c>
      <c r="J1583" t="n">
        <v>1</v>
      </c>
      <c r="K1583" t="inlineStr">
        <is>
          <t>CX</t>
        </is>
      </c>
      <c r="L1583" t="n">
        <v>53</v>
      </c>
      <c r="M1583" t="n">
        <v>53</v>
      </c>
      <c r="N1583" t="inlineStr">
        <is>
          <t>ALIMENTOS</t>
        </is>
      </c>
      <c r="O1583" t="inlineStr">
        <is>
          <t>02/2026</t>
        </is>
      </c>
    </row>
    <row r="1584">
      <c r="A1584" t="n">
        <v>208737</v>
      </c>
      <c r="B1584" t="n">
        <v>128</v>
      </c>
      <c r="C1584" t="inlineStr">
        <is>
          <t>Love Cabaret</t>
        </is>
      </c>
      <c r="D1584" t="inlineStr">
        <is>
          <t>MONTE ALTO ALIMENTOS LTDA</t>
        </is>
      </c>
      <c r="E1584" t="inlineStr">
        <is>
          <t>176147</t>
        </is>
      </c>
      <c r="F1584" s="555" t="n">
        <v>46055</v>
      </c>
      <c r="G1584" t="n">
        <v>26592</v>
      </c>
      <c r="H1584" t="inlineStr">
        <is>
          <t>HAMBURGUER BOVINO FREDDI PORCIONADO EM 50G KG 60% ACEM 40% PEITO BOVINO ARCOS</t>
        </is>
      </c>
      <c r="I1584" t="inlineStr">
        <is>
          <t>ALIMENTOS</t>
        </is>
      </c>
      <c r="J1584" t="n">
        <v>40.1</v>
      </c>
      <c r="K1584" t="inlineStr">
        <is>
          <t>KG</t>
        </is>
      </c>
      <c r="L1584" t="n">
        <v>1483.7</v>
      </c>
      <c r="M1584" t="n">
        <v>37</v>
      </c>
      <c r="N1584" t="inlineStr">
        <is>
          <t>ALIMENTOS</t>
        </is>
      </c>
      <c r="O1584" t="inlineStr">
        <is>
          <t>02/2026</t>
        </is>
      </c>
    </row>
    <row r="1585">
      <c r="A1585" t="n">
        <v>206569</v>
      </c>
      <c r="B1585" t="n">
        <v>128</v>
      </c>
      <c r="C1585" t="inlineStr">
        <is>
          <t>Love Cabaret</t>
        </is>
      </c>
      <c r="D1585" t="inlineStr">
        <is>
          <t>ASSAZ ORGANICA INDUSTRIA E COMERCIO DE ALIMENTOS LTDA</t>
        </is>
      </c>
      <c r="E1585" t="inlineStr">
        <is>
          <t>PROVISAO</t>
        </is>
      </c>
      <c r="F1585" s="555" t="n">
        <v>46059</v>
      </c>
      <c r="G1585" t="n">
        <v>26465</v>
      </c>
      <c r="H1585" t="inlineStr">
        <is>
          <t>BAGUETE FERMENTACAO NATURAL 30CM C/250G UN</t>
        </is>
      </c>
      <c r="I1585" t="inlineStr">
        <is>
          <t>ALIMENTOS</t>
        </is>
      </c>
      <c r="J1585" t="n">
        <v>2.53</v>
      </c>
      <c r="K1585" t="inlineStr">
        <is>
          <t>UN</t>
        </is>
      </c>
      <c r="L1585" t="n">
        <v>63.25</v>
      </c>
      <c r="M1585" t="n">
        <v>25</v>
      </c>
      <c r="N1585" t="inlineStr">
        <is>
          <t>ALIMENTOS (FORNECEDOR AINDA NAO ENVIOU NF E BOLETO)</t>
        </is>
      </c>
      <c r="O1585" t="inlineStr">
        <is>
          <t>02/2026</t>
        </is>
      </c>
    </row>
    <row r="1586">
      <c r="A1586" t="n">
        <v>206431</v>
      </c>
      <c r="B1586" t="n">
        <v>128</v>
      </c>
      <c r="C1586" t="inlineStr">
        <is>
          <t>Love Cabaret</t>
        </is>
      </c>
      <c r="D1586" t="inlineStr">
        <is>
          <t>PIRAMIDES COMERCIO DE AGUAS MINEIRAIS E BEBIDAS EM GERAL LTDA</t>
        </is>
      </c>
      <c r="E1586" t="inlineStr">
        <is>
          <t>143513</t>
        </is>
      </c>
      <c r="F1586" s="555" t="n">
        <v>46060</v>
      </c>
      <c r="G1586" t="n">
        <v>17958</v>
      </c>
      <c r="H1586" t="inlineStr">
        <is>
          <t>AGUA MINERAL SEM GAS LINDOIA PREMIUM  310ML C/12</t>
        </is>
      </c>
      <c r="I1586" t="inlineStr">
        <is>
          <t>BEBIDAS</t>
        </is>
      </c>
      <c r="J1586" t="n">
        <v>15</v>
      </c>
      <c r="K1586" t="inlineStr">
        <is>
          <t>PC</t>
        </is>
      </c>
      <c r="L1586" t="n">
        <v>244.35</v>
      </c>
      <c r="M1586" t="n">
        <v>16.29</v>
      </c>
      <c r="N1586" t="inlineStr">
        <is>
          <t>BEBIDAS</t>
        </is>
      </c>
      <c r="O1586" t="inlineStr">
        <is>
          <t>02/2026</t>
        </is>
      </c>
    </row>
    <row r="1587">
      <c r="A1587" t="n">
        <v>206406</v>
      </c>
      <c r="B1587" t="n">
        <v>128</v>
      </c>
      <c r="C1587" t="inlineStr">
        <is>
          <t>Love Cabaret</t>
        </is>
      </c>
      <c r="D1587" t="inlineStr">
        <is>
          <t>PSSS LTDA</t>
        </is>
      </c>
      <c r="E1587" t="inlineStr">
        <is>
          <t>3091</t>
        </is>
      </c>
      <c r="F1587" s="555" t="n">
        <v>46057</v>
      </c>
      <c r="G1587" t="n">
        <v>25457</v>
      </c>
      <c r="H1587" t="inlineStr">
        <is>
          <t>SACO DE CONFEITEIRO MEDIO C/50UN</t>
        </is>
      </c>
      <c r="I1587" t="inlineStr">
        <is>
          <t>DESCARTAVEIS/HIGIENE E LIMPEZA</t>
        </is>
      </c>
      <c r="J1587" t="n">
        <v>3</v>
      </c>
      <c r="K1587" t="inlineStr">
        <is>
          <t>UN</t>
        </is>
      </c>
      <c r="L1587" t="n">
        <v>116.7</v>
      </c>
      <c r="M1587" t="n">
        <v>38.9</v>
      </c>
      <c r="N1587" t="inlineStr">
        <is>
          <t>DESCARTAVEIS</t>
        </is>
      </c>
      <c r="O1587" t="inlineStr">
        <is>
          <t>02/2026</t>
        </is>
      </c>
    </row>
    <row r="1588">
      <c r="A1588" t="n">
        <v>206388</v>
      </c>
      <c r="B1588" t="n">
        <v>128</v>
      </c>
      <c r="C1588" t="inlineStr">
        <is>
          <t>Love Cabaret</t>
        </is>
      </c>
      <c r="D1588" t="inlineStr">
        <is>
          <t>PSSS LTDA</t>
        </is>
      </c>
      <c r="E1588" t="inlineStr">
        <is>
          <t>3103</t>
        </is>
      </c>
      <c r="F1588" s="555" t="n">
        <v>46059</v>
      </c>
      <c r="G1588" t="n">
        <v>28603</v>
      </c>
      <c r="H1588" t="inlineStr">
        <is>
          <t>PAPEL TOALHA INTERF. FOLHA DUPLA NOBRE C/2000FLS UN</t>
        </is>
      </c>
      <c r="I1588" t="inlineStr">
        <is>
          <t>DESCARTAVEIS/HIGIENE E LIMPEZA</t>
        </is>
      </c>
      <c r="J1588" t="n">
        <v>4</v>
      </c>
      <c r="K1588" t="inlineStr">
        <is>
          <t>CX</t>
        </is>
      </c>
      <c r="L1588" t="n">
        <v>356</v>
      </c>
      <c r="M1588" t="n">
        <v>89</v>
      </c>
      <c r="N1588" t="inlineStr">
        <is>
          <t>DESCARTAVEIS</t>
        </is>
      </c>
      <c r="O1588" t="inlineStr">
        <is>
          <t>02/2026</t>
        </is>
      </c>
    </row>
    <row r="1589">
      <c r="A1589" t="n">
        <v>206385</v>
      </c>
      <c r="B1589" t="n">
        <v>128</v>
      </c>
      <c r="C1589" t="inlineStr">
        <is>
          <t>Love Cabaret</t>
        </is>
      </c>
      <c r="D1589" t="inlineStr">
        <is>
          <t>FRONT BEBIDAS LTDA</t>
        </is>
      </c>
      <c r="E1589" t="inlineStr">
        <is>
          <t>790417</t>
        </is>
      </c>
      <c r="F1589" s="555" t="n">
        <v>46057</v>
      </c>
      <c r="G1589" t="n">
        <v>18359</v>
      </c>
      <c r="H1589" t="inlineStr">
        <is>
          <t>GIN TANQUERAY 750ML</t>
        </is>
      </c>
      <c r="I1589" t="inlineStr">
        <is>
          <t>BEBIDAS</t>
        </is>
      </c>
      <c r="J1589" t="n">
        <v>48</v>
      </c>
      <c r="K1589" t="inlineStr">
        <is>
          <t>GR</t>
        </is>
      </c>
      <c r="L1589" t="n">
        <v>4603.2</v>
      </c>
      <c r="M1589" t="n">
        <v>95.90000000000001</v>
      </c>
      <c r="N1589" t="inlineStr">
        <is>
          <t>BEBIDAS</t>
        </is>
      </c>
      <c r="O1589" t="inlineStr">
        <is>
          <t>02/2026</t>
        </is>
      </c>
    </row>
    <row r="1590">
      <c r="A1590" t="n">
        <v>206381</v>
      </c>
      <c r="B1590" t="n">
        <v>128</v>
      </c>
      <c r="C1590" t="inlineStr">
        <is>
          <t>Love Cabaret</t>
        </is>
      </c>
      <c r="D1590" t="inlineStr">
        <is>
          <t>GCT COMERCIO DE PRODUTOS ALIMENTICIOS LTDA</t>
        </is>
      </c>
      <c r="E1590" t="inlineStr">
        <is>
          <t>9513</t>
        </is>
      </c>
      <c r="F1590" s="555" t="n">
        <v>46056</v>
      </c>
      <c r="G1590" t="n">
        <v>27340</v>
      </c>
      <c r="H1590" t="inlineStr">
        <is>
          <t>GELO RETANGULO 50X65MM C/25 UN YCECODE</t>
        </is>
      </c>
      <c r="I1590" t="inlineStr">
        <is>
          <t>BEBIDAS</t>
        </is>
      </c>
      <c r="J1590" t="n">
        <v>20</v>
      </c>
      <c r="K1590" t="inlineStr">
        <is>
          <t>PC</t>
        </is>
      </c>
      <c r="L1590" t="n">
        <v>1072.4</v>
      </c>
      <c r="M1590" t="n">
        <v>53.62</v>
      </c>
      <c r="N1590" t="inlineStr">
        <is>
          <t>BEBIDAS</t>
        </is>
      </c>
      <c r="O1590" t="inlineStr">
        <is>
          <t>02/2026</t>
        </is>
      </c>
    </row>
    <row r="1591">
      <c r="A1591" t="n">
        <v>206378</v>
      </c>
      <c r="B1591" t="n">
        <v>128</v>
      </c>
      <c r="C1591" t="inlineStr">
        <is>
          <t>Love Cabaret</t>
        </is>
      </c>
      <c r="D1591" t="inlineStr">
        <is>
          <t>BATARD PADARIA ARTESANAL LTDA</t>
        </is>
      </c>
      <c r="E1591" t="inlineStr">
        <is>
          <t>13188</t>
        </is>
      </c>
      <c r="F1591" s="555" t="n">
        <v>46056</v>
      </c>
      <c r="G1591" t="n">
        <v>24943</v>
      </c>
      <c r="H1591" t="inlineStr">
        <is>
          <t>BAGUETE 570G - BATARD</t>
        </is>
      </c>
      <c r="I1591" t="inlineStr">
        <is>
          <t>ALIMENTOS</t>
        </is>
      </c>
      <c r="J1591" t="n">
        <v>11</v>
      </c>
      <c r="K1591" t="inlineStr">
        <is>
          <t>UN</t>
        </is>
      </c>
      <c r="L1591" t="n">
        <v>210.1</v>
      </c>
      <c r="M1591" t="n">
        <v>19.1</v>
      </c>
      <c r="N1591" t="inlineStr">
        <is>
          <t>ALIMENTOS</t>
        </is>
      </c>
      <c r="O1591" t="inlineStr">
        <is>
          <t>02/2026</t>
        </is>
      </c>
    </row>
    <row r="1592">
      <c r="A1592" t="n">
        <v>206377</v>
      </c>
      <c r="B1592" t="n">
        <v>128</v>
      </c>
      <c r="C1592" t="inlineStr">
        <is>
          <t>Love Cabaret</t>
        </is>
      </c>
      <c r="D1592" t="inlineStr">
        <is>
          <t xml:space="preserve">HNK BR INDUSTRIA DE BEBIDAS </t>
        </is>
      </c>
      <c r="E1592" t="inlineStr">
        <is>
          <t>151366</t>
        </is>
      </c>
      <c r="F1592" s="555" t="n">
        <v>46056</v>
      </c>
      <c r="G1592" t="n">
        <v>24561</v>
      </c>
      <c r="H1592" t="inlineStr">
        <is>
          <t xml:space="preserve">REFRIGERANTE GUARANA FYS 350ML C/12 </t>
        </is>
      </c>
      <c r="I1592" t="inlineStr">
        <is>
          <t>BEBIDAS</t>
        </is>
      </c>
      <c r="J1592" t="n">
        <v>4</v>
      </c>
      <c r="K1592" t="inlineStr">
        <is>
          <t>PC</t>
        </is>
      </c>
      <c r="L1592" t="n">
        <v>104.2</v>
      </c>
      <c r="M1592" t="n">
        <v>26.05</v>
      </c>
      <c r="N1592" t="inlineStr">
        <is>
          <t>BEBIDAS - VENDA+BONIFICACAO</t>
        </is>
      </c>
      <c r="O1592" t="inlineStr">
        <is>
          <t>02/2026</t>
        </is>
      </c>
    </row>
    <row r="1593">
      <c r="A1593" t="n">
        <v>206377</v>
      </c>
      <c r="B1593" t="n">
        <v>128</v>
      </c>
      <c r="C1593" t="inlineStr">
        <is>
          <t>Love Cabaret</t>
        </is>
      </c>
      <c r="D1593" t="inlineStr">
        <is>
          <t xml:space="preserve">HNK BR INDUSTRIA DE BEBIDAS </t>
        </is>
      </c>
      <c r="E1593" t="inlineStr">
        <is>
          <t>151366</t>
        </is>
      </c>
      <c r="F1593" s="555" t="n">
        <v>46056</v>
      </c>
      <c r="G1593" t="n">
        <v>24138</v>
      </c>
      <c r="H1593" t="inlineStr">
        <is>
          <t>CERVEJA HEINEKEN LONG NECK 330ML C/24</t>
        </is>
      </c>
      <c r="I1593" t="inlineStr">
        <is>
          <t>BEBIDAS</t>
        </is>
      </c>
      <c r="J1593" t="n">
        <v>45</v>
      </c>
      <c r="K1593" t="inlineStr">
        <is>
          <t>PC</t>
        </is>
      </c>
      <c r="L1593" t="n">
        <v>9218.700000000001</v>
      </c>
      <c r="M1593" t="n">
        <v>204.86</v>
      </c>
      <c r="N1593" t="inlineStr">
        <is>
          <t>BEBIDAS - VENDA+BONIFICACAO</t>
        </is>
      </c>
      <c r="O1593" t="inlineStr">
        <is>
          <t>02/2026</t>
        </is>
      </c>
    </row>
    <row r="1594">
      <c r="A1594" t="n">
        <v>206377</v>
      </c>
      <c r="B1594" t="n">
        <v>128</v>
      </c>
      <c r="C1594" t="inlineStr">
        <is>
          <t>Love Cabaret</t>
        </is>
      </c>
      <c r="D1594" t="inlineStr">
        <is>
          <t xml:space="preserve">HNK BR INDUSTRIA DE BEBIDAS </t>
        </is>
      </c>
      <c r="E1594" t="inlineStr">
        <is>
          <t>151366</t>
        </is>
      </c>
      <c r="F1594" s="555" t="n">
        <v>46056</v>
      </c>
      <c r="G1594" t="n">
        <v>17850</v>
      </c>
      <c r="H1594" t="inlineStr">
        <is>
          <t>REFRIGERANTE FYS LARANJA 350ML C/ 12</t>
        </is>
      </c>
      <c r="I1594" t="inlineStr">
        <is>
          <t>BEBIDAS</t>
        </is>
      </c>
      <c r="J1594" t="n">
        <v>1</v>
      </c>
      <c r="K1594" t="inlineStr">
        <is>
          <t>PC</t>
        </is>
      </c>
      <c r="L1594" t="n">
        <v>39.32</v>
      </c>
      <c r="M1594" t="n">
        <v>39.32</v>
      </c>
      <c r="N1594" t="inlineStr">
        <is>
          <t>BEBIDAS - VENDA+BONIFICACAO</t>
        </is>
      </c>
      <c r="O1594" t="inlineStr">
        <is>
          <t>02/2026</t>
        </is>
      </c>
    </row>
    <row r="1595">
      <c r="A1595" t="n">
        <v>206377</v>
      </c>
      <c r="B1595" t="n">
        <v>128</v>
      </c>
      <c r="C1595" t="inlineStr">
        <is>
          <t>Love Cabaret</t>
        </is>
      </c>
      <c r="D1595" t="inlineStr">
        <is>
          <t xml:space="preserve">HNK BR INDUSTRIA DE BEBIDAS </t>
        </is>
      </c>
      <c r="E1595" t="inlineStr">
        <is>
          <t>151366</t>
        </is>
      </c>
      <c r="F1595" s="555" t="n">
        <v>46056</v>
      </c>
      <c r="G1595" t="n">
        <v>26947</v>
      </c>
      <c r="H1595" t="inlineStr">
        <is>
          <t>REFRIGERANTE GUARANA ZERO FYS 350ML C/12</t>
        </is>
      </c>
      <c r="I1595" t="inlineStr">
        <is>
          <t>BEBIDAS</t>
        </is>
      </c>
      <c r="J1595" t="n">
        <v>4</v>
      </c>
      <c r="K1595" t="inlineStr">
        <is>
          <t>PC</t>
        </is>
      </c>
      <c r="L1595" t="n">
        <v>172.44</v>
      </c>
      <c r="M1595" t="n">
        <v>43.11</v>
      </c>
      <c r="N1595" t="inlineStr">
        <is>
          <t>BEBIDAS - VENDA+BONIFICACAO</t>
        </is>
      </c>
      <c r="O1595" t="inlineStr">
        <is>
          <t>02/2026</t>
        </is>
      </c>
    </row>
    <row r="1596">
      <c r="A1596" t="n">
        <v>206372</v>
      </c>
      <c r="B1596" t="n">
        <v>128</v>
      </c>
      <c r="C1596" t="inlineStr">
        <is>
          <t>Love Cabaret</t>
        </is>
      </c>
      <c r="D1596" t="inlineStr">
        <is>
          <t>JUNDIA FOODS DISTRIBUIDORA DE PRODUTOA ALIMENTICIOS LTDA</t>
        </is>
      </c>
      <c r="E1596" t="inlineStr">
        <is>
          <t>594248</t>
        </is>
      </c>
      <c r="F1596" s="555" t="n">
        <v>46055</v>
      </c>
      <c r="G1596" t="n">
        <v>27704</v>
      </c>
      <c r="H1596" t="inlineStr">
        <is>
          <t>MINI PAO DE HAMBURGUER BRIOCHE 30G C/40 CX</t>
        </is>
      </c>
      <c r="I1596" t="inlineStr">
        <is>
          <t>ALIMENTOS</t>
        </is>
      </c>
      <c r="J1596" t="n">
        <v>4</v>
      </c>
      <c r="K1596" t="inlineStr">
        <is>
          <t>CX</t>
        </is>
      </c>
      <c r="L1596" t="n">
        <v>202.24</v>
      </c>
      <c r="M1596" t="n">
        <v>50.56</v>
      </c>
      <c r="N1596" t="inlineStr">
        <is>
          <t>ALIMENTOS</t>
        </is>
      </c>
      <c r="O1596" t="inlineStr">
        <is>
          <t>02/2026</t>
        </is>
      </c>
    </row>
    <row r="1597">
      <c r="A1597" t="n">
        <v>206372</v>
      </c>
      <c r="B1597" t="n">
        <v>128</v>
      </c>
      <c r="C1597" t="inlineStr">
        <is>
          <t>Love Cabaret</t>
        </is>
      </c>
      <c r="D1597" t="inlineStr">
        <is>
          <t>JUNDIA FOODS DISTRIBUIDORA DE PRODUTOA ALIMENTICIOS LTDA</t>
        </is>
      </c>
      <c r="E1597" t="inlineStr">
        <is>
          <t>594248</t>
        </is>
      </c>
      <c r="F1597" s="555" t="n">
        <v>46055</v>
      </c>
      <c r="G1597" t="n">
        <v>20278</v>
      </c>
      <c r="H1597" t="inlineStr">
        <is>
          <t>BATATA BEM BRASIL FINA FAST FOOD CONGELADA 2KG UN</t>
        </is>
      </c>
      <c r="I1597" t="inlineStr">
        <is>
          <t>ALIMENTOS</t>
        </is>
      </c>
      <c r="J1597" t="n">
        <v>3</v>
      </c>
      <c r="L1597" t="n">
        <v>99.81</v>
      </c>
      <c r="M1597" t="n">
        <v>33.27</v>
      </c>
      <c r="N1597" t="inlineStr">
        <is>
          <t>ALIMENTOS</t>
        </is>
      </c>
      <c r="O1597" t="inlineStr">
        <is>
          <t>02/2026</t>
        </is>
      </c>
    </row>
    <row r="1598">
      <c r="A1598" t="n">
        <v>206370</v>
      </c>
      <c r="B1598" t="n">
        <v>128</v>
      </c>
      <c r="C1598" t="inlineStr">
        <is>
          <t>Love Cabaret</t>
        </is>
      </c>
      <c r="D1598" t="inlineStr">
        <is>
          <t>JUNDIA FOODS DISTRIBUIDORA DE PRODUTOA ALIMENTICIOS LTDA</t>
        </is>
      </c>
      <c r="E1598" t="inlineStr">
        <is>
          <t>593982</t>
        </is>
      </c>
      <c r="F1598" s="555" t="n">
        <v>46055</v>
      </c>
      <c r="G1598" t="n">
        <v>27704</v>
      </c>
      <c r="H1598" t="inlineStr">
        <is>
          <t>MINI PAO DE HAMBURGUER BRIOCHE 30G C/40 CX</t>
        </is>
      </c>
      <c r="I1598" t="inlineStr">
        <is>
          <t>ALIMENTOS</t>
        </is>
      </c>
      <c r="J1598" t="n">
        <v>15</v>
      </c>
      <c r="K1598" t="inlineStr">
        <is>
          <t>CX</t>
        </is>
      </c>
      <c r="L1598" t="n">
        <v>758.4</v>
      </c>
      <c r="M1598" t="n">
        <v>50.56</v>
      </c>
      <c r="N1598" t="inlineStr">
        <is>
          <t>ALIMENTOS</t>
        </is>
      </c>
      <c r="O1598" t="inlineStr">
        <is>
          <t>02/2026</t>
        </is>
      </c>
    </row>
    <row r="1599">
      <c r="A1599" t="n">
        <v>206364</v>
      </c>
      <c r="B1599" t="n">
        <v>128</v>
      </c>
      <c r="C1599" t="inlineStr">
        <is>
          <t>Love Cabaret</t>
        </is>
      </c>
      <c r="D1599" t="inlineStr">
        <is>
          <t>MULTIFRANGOS COMERCIO DE ALIMENTOS LTDA</t>
        </is>
      </c>
      <c r="E1599" t="inlineStr">
        <is>
          <t>943087</t>
        </is>
      </c>
      <c r="F1599" s="555" t="n">
        <v>46056</v>
      </c>
      <c r="G1599" t="n">
        <v>24277</v>
      </c>
      <c r="H1599" t="inlineStr">
        <is>
          <t>FRANGO A PASSARINHO KG</t>
        </is>
      </c>
      <c r="I1599" t="inlineStr">
        <is>
          <t>ALIMENTOS</t>
        </is>
      </c>
      <c r="J1599" t="n">
        <v>16.5</v>
      </c>
      <c r="K1599" t="inlineStr">
        <is>
          <t>KG</t>
        </is>
      </c>
      <c r="L1599" t="n">
        <v>197.84</v>
      </c>
      <c r="M1599" t="n">
        <v>11.990303</v>
      </c>
      <c r="N1599" t="inlineStr">
        <is>
          <t>ALIMENTOS</t>
        </is>
      </c>
      <c r="O1599" t="inlineStr">
        <is>
          <t>02/2026</t>
        </is>
      </c>
    </row>
    <row r="1600">
      <c r="A1600" t="n">
        <v>203466</v>
      </c>
      <c r="B1600" t="n">
        <v>128</v>
      </c>
      <c r="C1600" t="inlineStr">
        <is>
          <t>Love Cabaret</t>
        </is>
      </c>
      <c r="D1600" t="inlineStr">
        <is>
          <t xml:space="preserve">ARENA VIP DISTRIBUIDORA DE BEBIDAS LTDA </t>
        </is>
      </c>
      <c r="E1600" t="inlineStr">
        <is>
          <t>26992</t>
        </is>
      </c>
      <c r="F1600" s="555" t="n">
        <v>46059</v>
      </c>
      <c r="G1600" t="n">
        <v>24552</v>
      </c>
      <c r="H1600" t="inlineStr">
        <is>
          <t>ESPUMANTE CASA PERINI BRUT 750ML</t>
        </is>
      </c>
      <c r="I1600" t="inlineStr">
        <is>
          <t>BEBIDAS</t>
        </is>
      </c>
      <c r="J1600" t="n">
        <v>6</v>
      </c>
      <c r="K1600" t="inlineStr">
        <is>
          <t>GR</t>
        </is>
      </c>
      <c r="L1600" t="n">
        <v>219</v>
      </c>
      <c r="M1600" t="n">
        <v>36.5</v>
      </c>
      <c r="N1600" t="inlineStr">
        <is>
          <t>BEBIDAS</t>
        </is>
      </c>
      <c r="O1600" t="inlineStr">
        <is>
          <t>02/2026</t>
        </is>
      </c>
    </row>
    <row r="1601">
      <c r="A1601" t="n">
        <v>203466</v>
      </c>
      <c r="B1601" t="n">
        <v>128</v>
      </c>
      <c r="C1601" t="inlineStr">
        <is>
          <t>Love Cabaret</t>
        </is>
      </c>
      <c r="D1601" t="inlineStr">
        <is>
          <t xml:space="preserve">ARENA VIP DISTRIBUIDORA DE BEBIDAS LTDA </t>
        </is>
      </c>
      <c r="E1601" t="inlineStr">
        <is>
          <t>26992</t>
        </is>
      </c>
      <c r="F1601" s="555" t="n">
        <v>46059</v>
      </c>
      <c r="G1601" t="n">
        <v>18212</v>
      </c>
      <c r="H1601" t="inlineStr">
        <is>
          <t>VERMOUTH MARTINI EXTRA DRY 750ML</t>
        </is>
      </c>
      <c r="I1601" t="inlineStr">
        <is>
          <t>BEBIDAS</t>
        </is>
      </c>
      <c r="J1601" t="n">
        <v>4</v>
      </c>
      <c r="K1601" t="inlineStr">
        <is>
          <t>GR</t>
        </is>
      </c>
      <c r="L1601" t="n">
        <v>142.04</v>
      </c>
      <c r="M1601" t="n">
        <v>35.51</v>
      </c>
      <c r="N1601" t="inlineStr">
        <is>
          <t>BEBIDAS</t>
        </is>
      </c>
      <c r="O1601" t="inlineStr">
        <is>
          <t>02/2026</t>
        </is>
      </c>
    </row>
    <row r="1602">
      <c r="A1602" t="n">
        <v>203465</v>
      </c>
      <c r="B1602" t="n">
        <v>128</v>
      </c>
      <c r="C1602" t="inlineStr">
        <is>
          <t>Love Cabaret</t>
        </is>
      </c>
      <c r="D1602" t="inlineStr">
        <is>
          <t>PSS CENTRAL DA LIMPEZA LTDA</t>
        </is>
      </c>
      <c r="E1602" t="inlineStr">
        <is>
          <t>2997</t>
        </is>
      </c>
      <c r="F1602" s="555" t="n">
        <v>46044</v>
      </c>
      <c r="G1602" t="n">
        <v>17017</v>
      </c>
      <c r="H1602" t="inlineStr">
        <is>
          <t>LUVA EMBORRACHADA G AMARELA UN</t>
        </is>
      </c>
      <c r="I1602" t="inlineStr">
        <is>
          <t>DESCARTAVEIS/HIGIENE E LIMPEZA</t>
        </is>
      </c>
      <c r="J1602" t="n">
        <v>2</v>
      </c>
      <c r="K1602" t="inlineStr">
        <is>
          <t>PC</t>
        </is>
      </c>
      <c r="L1602" t="n">
        <v>7</v>
      </c>
      <c r="M1602" t="n">
        <v>3.5</v>
      </c>
      <c r="N1602" t="inlineStr">
        <is>
          <t>DESCARTAVEIS (FORNECEDOR PRORROGOU O PAGAMENTO PARA O DIA 09.02)</t>
        </is>
      </c>
      <c r="O1602" t="inlineStr">
        <is>
          <t>01/2026</t>
        </is>
      </c>
    </row>
    <row r="1603">
      <c r="A1603" t="n">
        <v>203465</v>
      </c>
      <c r="B1603" t="n">
        <v>128</v>
      </c>
      <c r="C1603" t="inlineStr">
        <is>
          <t>Love Cabaret</t>
        </is>
      </c>
      <c r="D1603" t="inlineStr">
        <is>
          <t>PSS CENTRAL DA LIMPEZA LTDA</t>
        </is>
      </c>
      <c r="E1603" t="inlineStr">
        <is>
          <t>2997</t>
        </is>
      </c>
      <c r="F1603" s="555" t="n">
        <v>46044</v>
      </c>
      <c r="G1603" t="n">
        <v>17535</v>
      </c>
      <c r="H1603" t="inlineStr">
        <is>
          <t>COPO DESCARTAVEL ULTRACOPOS 330ML C/2000UN</t>
        </is>
      </c>
      <c r="I1603" t="inlineStr">
        <is>
          <t>DESCARTAVEIS/HIGIENE E LIMPEZA</t>
        </is>
      </c>
      <c r="J1603" t="n">
        <v>1</v>
      </c>
      <c r="K1603" t="inlineStr">
        <is>
          <t>UN</t>
        </is>
      </c>
      <c r="L1603" t="n">
        <v>138</v>
      </c>
      <c r="M1603" t="n">
        <v>138</v>
      </c>
      <c r="N1603" t="inlineStr">
        <is>
          <t>DESCARTAVEIS (FORNECEDOR PRORROGOU O PAGAMENTO PARA O DIA 09.02)</t>
        </is>
      </c>
      <c r="O1603" t="inlineStr">
        <is>
          <t>01/2026</t>
        </is>
      </c>
    </row>
    <row r="1604">
      <c r="A1604" t="n">
        <v>203465</v>
      </c>
      <c r="B1604" t="n">
        <v>128</v>
      </c>
      <c r="C1604" t="inlineStr">
        <is>
          <t>Love Cabaret</t>
        </is>
      </c>
      <c r="D1604" t="inlineStr">
        <is>
          <t>PSS CENTRAL DA LIMPEZA LTDA</t>
        </is>
      </c>
      <c r="E1604" t="inlineStr">
        <is>
          <t>2997</t>
        </is>
      </c>
      <c r="F1604" s="555" t="n">
        <v>46044</v>
      </c>
      <c r="G1604" t="n">
        <v>24843</v>
      </c>
      <c r="H1604" t="inlineStr">
        <is>
          <t>PAPEL TOALHA BOBINA NOBRE 08/26 C/6UN</t>
        </is>
      </c>
      <c r="I1604" t="inlineStr">
        <is>
          <t>DESCARTAVEIS/HIGIENE E LIMPEZA</t>
        </is>
      </c>
      <c r="J1604" t="n">
        <v>2</v>
      </c>
      <c r="K1604" t="inlineStr">
        <is>
          <t>CX</t>
        </is>
      </c>
      <c r="L1604" t="n">
        <v>117.8</v>
      </c>
      <c r="M1604" t="n">
        <v>58.9</v>
      </c>
      <c r="N1604" t="inlineStr">
        <is>
          <t>DESCARTAVEIS (FORNECEDOR PRORROGOU O PAGAMENTO PARA O DIA 09.02)</t>
        </is>
      </c>
      <c r="O1604" t="inlineStr">
        <is>
          <t>01/2026</t>
        </is>
      </c>
    </row>
    <row r="1605">
      <c r="A1605" t="n">
        <v>203465</v>
      </c>
      <c r="B1605" t="n">
        <v>128</v>
      </c>
      <c r="C1605" t="inlineStr">
        <is>
          <t>Love Cabaret</t>
        </is>
      </c>
      <c r="D1605" t="inlineStr">
        <is>
          <t>PSS CENTRAL DA LIMPEZA LTDA</t>
        </is>
      </c>
      <c r="E1605" t="inlineStr">
        <is>
          <t>2997</t>
        </is>
      </c>
      <c r="F1605" s="555" t="n">
        <v>46044</v>
      </c>
      <c r="G1605" t="n">
        <v>28603</v>
      </c>
      <c r="H1605" t="inlineStr">
        <is>
          <t>PAPEL TOALHA INTERF. FOLHA DUPLA NOBRE C/2000FLS UN</t>
        </is>
      </c>
      <c r="I1605" t="inlineStr">
        <is>
          <t>DESCARTAVEIS/HIGIENE E LIMPEZA</t>
        </is>
      </c>
      <c r="J1605" t="n">
        <v>1</v>
      </c>
      <c r="K1605" t="inlineStr">
        <is>
          <t>CX</t>
        </is>
      </c>
      <c r="L1605" t="n">
        <v>89</v>
      </c>
      <c r="M1605" t="n">
        <v>89</v>
      </c>
      <c r="N1605" t="inlineStr">
        <is>
          <t>DESCARTAVEIS (FORNECEDOR PRORROGOU O PAGAMENTO PARA O DIA 09.02)</t>
        </is>
      </c>
      <c r="O1605" t="inlineStr">
        <is>
          <t>01/2026</t>
        </is>
      </c>
    </row>
    <row r="1606">
      <c r="A1606" t="n">
        <v>203457</v>
      </c>
      <c r="B1606" t="n">
        <v>128</v>
      </c>
      <c r="C1606" t="inlineStr">
        <is>
          <t>Love Cabaret</t>
        </is>
      </c>
      <c r="D1606" t="inlineStr">
        <is>
          <t>MERCADO PAGO.COM REPRESENTACOES LTDA</t>
        </is>
      </c>
      <c r="E1606" t="inlineStr">
        <is>
          <t>27845438</t>
        </is>
      </c>
      <c r="F1606" s="555" t="n">
        <v>46043</v>
      </c>
      <c r="G1606" t="n">
        <v>24708</v>
      </c>
      <c r="H1606" t="inlineStr">
        <is>
          <t>SUCO DE MACA  NATURAL ONE C/900 ML</t>
        </is>
      </c>
      <c r="I1606" t="inlineStr">
        <is>
          <t>BEBIDAS</t>
        </is>
      </c>
      <c r="J1606" t="n">
        <v>6</v>
      </c>
      <c r="K1606" t="inlineStr">
        <is>
          <t>UN</t>
        </is>
      </c>
      <c r="L1606" t="n">
        <v>89.40000000000001</v>
      </c>
      <c r="M1606" t="n">
        <v>14.9</v>
      </c>
      <c r="N1606" t="inlineStr">
        <is>
          <t xml:space="preserve"> BEBIDAS - A VISTA</t>
        </is>
      </c>
      <c r="O1606" t="inlineStr">
        <is>
          <t>01/2026</t>
        </is>
      </c>
    </row>
    <row r="1607">
      <c r="A1607" t="n">
        <v>203454</v>
      </c>
      <c r="B1607" t="n">
        <v>128</v>
      </c>
      <c r="C1607" t="inlineStr">
        <is>
          <t>Love Cabaret</t>
        </is>
      </c>
      <c r="D1607" t="inlineStr">
        <is>
          <t>J.K. COMERCIO DE GENEROS ALIMENICIOS LTDA</t>
        </is>
      </c>
      <c r="E1607" t="inlineStr">
        <is>
          <t>10300</t>
        </is>
      </c>
      <c r="F1607" s="555" t="n">
        <v>46051</v>
      </c>
      <c r="G1607" t="n">
        <v>24706</v>
      </c>
      <c r="H1607" t="inlineStr">
        <is>
          <t>LICOR DE MACA VERDE SOUR APPLE PUCKER DE KUYPER 700ML</t>
        </is>
      </c>
      <c r="I1607" t="inlineStr">
        <is>
          <t>BEBIDAS</t>
        </is>
      </c>
      <c r="J1607" t="n">
        <v>4</v>
      </c>
      <c r="K1607" t="inlineStr">
        <is>
          <t>GR</t>
        </is>
      </c>
      <c r="L1607" t="n">
        <v>980</v>
      </c>
      <c r="M1607" t="n">
        <v>245</v>
      </c>
      <c r="N1607" t="inlineStr">
        <is>
          <t>BEBIDAS</t>
        </is>
      </c>
      <c r="O1607" t="inlineStr">
        <is>
          <t>01/2026</t>
        </is>
      </c>
    </row>
    <row r="1608">
      <c r="A1608" t="n">
        <v>203452</v>
      </c>
      <c r="B1608" t="n">
        <v>128</v>
      </c>
      <c r="C1608" t="inlineStr">
        <is>
          <t>Love Cabaret</t>
        </is>
      </c>
      <c r="D1608" t="inlineStr">
        <is>
          <t>WINES4U COMÉRCIO, IMPORTAÇÃO E EXPORTAÇÃO DE VINHOS LTDA</t>
        </is>
      </c>
      <c r="E1608" t="inlineStr">
        <is>
          <t>14869</t>
        </is>
      </c>
      <c r="F1608" s="555" t="n">
        <v>46051</v>
      </c>
      <c r="G1608" t="n">
        <v>25437</v>
      </c>
      <c r="H1608" t="inlineStr">
        <is>
          <t>GIGI ROSATO SANGIOVESE 2020 FATORIE PARRI 750ML</t>
        </is>
      </c>
      <c r="I1608" t="inlineStr">
        <is>
          <t>BEBIDAS</t>
        </is>
      </c>
      <c r="J1608" t="n">
        <v>6</v>
      </c>
      <c r="K1608" t="inlineStr">
        <is>
          <t>GR</t>
        </is>
      </c>
      <c r="L1608" t="n">
        <v>688.5</v>
      </c>
      <c r="M1608" t="n">
        <v>114.75</v>
      </c>
      <c r="N1608" t="inlineStr">
        <is>
          <t>BEBIDAS</t>
        </is>
      </c>
      <c r="O1608" t="inlineStr">
        <is>
          <t>01/2026</t>
        </is>
      </c>
    </row>
    <row r="1609">
      <c r="A1609" t="n">
        <v>203449</v>
      </c>
      <c r="B1609" t="n">
        <v>128</v>
      </c>
      <c r="C1609" t="inlineStr">
        <is>
          <t>Love Cabaret</t>
        </is>
      </c>
      <c r="D1609" t="inlineStr">
        <is>
          <t>ZAHIL IMPORTADORA LTDA</t>
        </is>
      </c>
      <c r="E1609" t="inlineStr">
        <is>
          <t>264038</t>
        </is>
      </c>
      <c r="F1609" s="555" t="n">
        <v>46050</v>
      </c>
      <c r="G1609" t="n">
        <v>21945</v>
      </c>
      <c r="H1609" t="inlineStr">
        <is>
          <t>VINHO BRANCO MASCARA FUEGO CHARDONNAY 750ML</t>
        </is>
      </c>
      <c r="I1609" t="inlineStr">
        <is>
          <t>BEBIDAS</t>
        </is>
      </c>
      <c r="J1609" t="n">
        <v>6</v>
      </c>
      <c r="K1609" t="inlineStr">
        <is>
          <t>GR</t>
        </is>
      </c>
      <c r="L1609" t="n">
        <v>226.2</v>
      </c>
      <c r="M1609" t="n">
        <v>37.7</v>
      </c>
      <c r="N1609" t="inlineStr">
        <is>
          <t>BEBIDAS</t>
        </is>
      </c>
      <c r="O1609" t="inlineStr">
        <is>
          <t>01/2026</t>
        </is>
      </c>
    </row>
    <row r="1610">
      <c r="A1610" t="n">
        <v>203449</v>
      </c>
      <c r="B1610" t="n">
        <v>128</v>
      </c>
      <c r="C1610" t="inlineStr">
        <is>
          <t>Love Cabaret</t>
        </is>
      </c>
      <c r="D1610" t="inlineStr">
        <is>
          <t>ZAHIL IMPORTADORA LTDA</t>
        </is>
      </c>
      <c r="E1610" t="inlineStr">
        <is>
          <t>264038</t>
        </is>
      </c>
      <c r="F1610" s="555" t="n">
        <v>46050</v>
      </c>
      <c r="G1610" t="n">
        <v>25683</v>
      </c>
      <c r="H1610" t="inlineStr">
        <is>
          <t>TRINCA BOLOTAS TINTO 750ML</t>
        </is>
      </c>
      <c r="I1610" t="inlineStr">
        <is>
          <t>BEBIDAS</t>
        </is>
      </c>
      <c r="J1610" t="n">
        <v>6</v>
      </c>
      <c r="K1610" t="inlineStr">
        <is>
          <t>GR</t>
        </is>
      </c>
      <c r="L1610" t="n">
        <v>608.4</v>
      </c>
      <c r="M1610" t="n">
        <v>101.4</v>
      </c>
      <c r="N1610" t="inlineStr">
        <is>
          <t>BEBIDAS</t>
        </is>
      </c>
      <c r="O1610" t="inlineStr">
        <is>
          <t>01/2026</t>
        </is>
      </c>
    </row>
    <row r="1611">
      <c r="A1611" t="n">
        <v>203449</v>
      </c>
      <c r="B1611" t="n">
        <v>128</v>
      </c>
      <c r="C1611" t="inlineStr">
        <is>
          <t>Love Cabaret</t>
        </is>
      </c>
      <c r="D1611" t="inlineStr">
        <is>
          <t>ZAHIL IMPORTADORA LTDA</t>
        </is>
      </c>
      <c r="E1611" t="inlineStr">
        <is>
          <t>264038</t>
        </is>
      </c>
      <c r="F1611" s="555" t="n">
        <v>46050</v>
      </c>
      <c r="G1611" t="n">
        <v>17661</v>
      </c>
      <c r="H1611" t="inlineStr">
        <is>
          <t>VINHO TINTO LES FRUITS SAUVAGES PINOT NOIR 750ML</t>
        </is>
      </c>
      <c r="I1611" t="inlineStr">
        <is>
          <t>BEBIDAS</t>
        </is>
      </c>
      <c r="J1611" t="n">
        <v>6</v>
      </c>
      <c r="K1611" t="inlineStr">
        <is>
          <t>GR</t>
        </is>
      </c>
      <c r="L1611" t="n">
        <v>721.5</v>
      </c>
      <c r="M1611" t="n">
        <v>120.25</v>
      </c>
      <c r="N1611" t="inlineStr">
        <is>
          <t>BEBIDAS</t>
        </is>
      </c>
      <c r="O1611" t="inlineStr">
        <is>
          <t>01/2026</t>
        </is>
      </c>
    </row>
    <row r="1612">
      <c r="A1612" t="n">
        <v>203449</v>
      </c>
      <c r="B1612" t="n">
        <v>128</v>
      </c>
      <c r="C1612" t="inlineStr">
        <is>
          <t>Love Cabaret</t>
        </is>
      </c>
      <c r="D1612" t="inlineStr">
        <is>
          <t>ZAHIL IMPORTADORA LTDA</t>
        </is>
      </c>
      <c r="E1612" t="inlineStr">
        <is>
          <t>264038</t>
        </is>
      </c>
      <c r="F1612" s="555" t="n">
        <v>46050</v>
      </c>
      <c r="G1612" t="n">
        <v>17794</v>
      </c>
      <c r="H1612" t="inlineStr">
        <is>
          <t>VINHO BRANCO JAJA DE JAU SAUVIGNON BLANC 750ML</t>
        </is>
      </c>
      <c r="I1612" t="inlineStr">
        <is>
          <t>BEBIDAS</t>
        </is>
      </c>
      <c r="J1612" t="n">
        <v>3</v>
      </c>
      <c r="K1612" t="inlineStr">
        <is>
          <t>GR</t>
        </is>
      </c>
      <c r="L1612" t="n">
        <v>195</v>
      </c>
      <c r="M1612" t="n">
        <v>65</v>
      </c>
      <c r="N1612" t="inlineStr">
        <is>
          <t>BEBIDAS</t>
        </is>
      </c>
      <c r="O1612" t="inlineStr">
        <is>
          <t>01/2026</t>
        </is>
      </c>
    </row>
    <row r="1613">
      <c r="A1613" t="n">
        <v>203448</v>
      </c>
      <c r="B1613" t="n">
        <v>128</v>
      </c>
      <c r="C1613" t="inlineStr">
        <is>
          <t>Love Cabaret</t>
        </is>
      </c>
      <c r="D1613" t="inlineStr">
        <is>
          <t>CECILIA TSUYACO ARAKI SILVA LTDA</t>
        </is>
      </c>
      <c r="E1613" t="inlineStr">
        <is>
          <t>385956</t>
        </is>
      </c>
      <c r="F1613" s="555" t="n">
        <v>46051</v>
      </c>
      <c r="G1613" t="n">
        <v>19589</v>
      </c>
      <c r="H1613" t="inlineStr">
        <is>
          <t>PEPINO JAPONES KG</t>
        </is>
      </c>
      <c r="I1613" t="inlineStr">
        <is>
          <t>ALIMENTOS</t>
        </is>
      </c>
      <c r="J1613" t="n">
        <v>0.4</v>
      </c>
      <c r="K1613" t="inlineStr">
        <is>
          <t>KG</t>
        </is>
      </c>
      <c r="L1613" t="n">
        <v>2.4</v>
      </c>
      <c r="M1613" t="n">
        <v>6</v>
      </c>
      <c r="N1613" t="inlineStr">
        <is>
          <t>ALIMENTOS</t>
        </is>
      </c>
      <c r="O1613" t="inlineStr">
        <is>
          <t>01/2026</t>
        </is>
      </c>
    </row>
    <row r="1614">
      <c r="A1614" t="n">
        <v>203448</v>
      </c>
      <c r="B1614" t="n">
        <v>128</v>
      </c>
      <c r="C1614" t="inlineStr">
        <is>
          <t>Love Cabaret</t>
        </is>
      </c>
      <c r="D1614" t="inlineStr">
        <is>
          <t>CECILIA TSUYACO ARAKI SILVA LTDA</t>
        </is>
      </c>
      <c r="E1614" t="inlineStr">
        <is>
          <t>385956</t>
        </is>
      </c>
      <c r="F1614" s="555" t="n">
        <v>46051</v>
      </c>
      <c r="G1614" t="n">
        <v>19476</v>
      </c>
      <c r="H1614" t="inlineStr">
        <is>
          <t>MANJERICAO KG</t>
        </is>
      </c>
      <c r="I1614" t="inlineStr">
        <is>
          <t>ALIMENTOS</t>
        </is>
      </c>
      <c r="J1614" t="n">
        <v>0.2</v>
      </c>
      <c r="K1614" t="inlineStr">
        <is>
          <t>KG</t>
        </is>
      </c>
      <c r="L1614" t="n">
        <v>12.6</v>
      </c>
      <c r="M1614" t="n">
        <v>63</v>
      </c>
      <c r="N1614" t="inlineStr">
        <is>
          <t>ALIMENTOS</t>
        </is>
      </c>
      <c r="O1614" t="inlineStr">
        <is>
          <t>01/2026</t>
        </is>
      </c>
    </row>
    <row r="1615">
      <c r="A1615" t="n">
        <v>203448</v>
      </c>
      <c r="B1615" t="n">
        <v>128</v>
      </c>
      <c r="C1615" t="inlineStr">
        <is>
          <t>Love Cabaret</t>
        </is>
      </c>
      <c r="D1615" t="inlineStr">
        <is>
          <t>CECILIA TSUYACO ARAKI SILVA LTDA</t>
        </is>
      </c>
      <c r="E1615" t="inlineStr">
        <is>
          <t>385956</t>
        </is>
      </c>
      <c r="F1615" s="555" t="n">
        <v>46051</v>
      </c>
      <c r="G1615" t="n">
        <v>19480</v>
      </c>
      <c r="H1615" t="inlineStr">
        <is>
          <t>HORTELA HIDROPONICA KG</t>
        </is>
      </c>
      <c r="I1615" t="inlineStr">
        <is>
          <t>ALIMENTOS</t>
        </is>
      </c>
      <c r="J1615" t="n">
        <v>0.4</v>
      </c>
      <c r="K1615" t="inlineStr">
        <is>
          <t>KG</t>
        </is>
      </c>
      <c r="L1615" t="n">
        <v>5.6</v>
      </c>
      <c r="M1615" t="n">
        <v>14</v>
      </c>
      <c r="N1615" t="inlineStr">
        <is>
          <t>ALIMENTOS</t>
        </is>
      </c>
      <c r="O1615" t="inlineStr">
        <is>
          <t>01/2026</t>
        </is>
      </c>
    </row>
    <row r="1616">
      <c r="A1616" t="n">
        <v>203448</v>
      </c>
      <c r="B1616" t="n">
        <v>128</v>
      </c>
      <c r="C1616" t="inlineStr">
        <is>
          <t>Love Cabaret</t>
        </is>
      </c>
      <c r="D1616" t="inlineStr">
        <is>
          <t>CECILIA TSUYACO ARAKI SILVA LTDA</t>
        </is>
      </c>
      <c r="E1616" t="inlineStr">
        <is>
          <t>385956</t>
        </is>
      </c>
      <c r="F1616" s="555" t="n">
        <v>46051</v>
      </c>
      <c r="G1616" t="n">
        <v>19485</v>
      </c>
      <c r="H1616" t="inlineStr">
        <is>
          <t>ENDRO DILL KG</t>
        </is>
      </c>
      <c r="I1616" t="inlineStr">
        <is>
          <t>ALIMENTOS</t>
        </is>
      </c>
      <c r="J1616" t="n">
        <v>0.1</v>
      </c>
      <c r="K1616" t="inlineStr">
        <is>
          <t>KG</t>
        </is>
      </c>
      <c r="L1616" t="n">
        <v>9.5</v>
      </c>
      <c r="M1616" t="n">
        <v>95</v>
      </c>
      <c r="N1616" t="inlineStr">
        <is>
          <t>ALIMENTOS</t>
        </is>
      </c>
      <c r="O1616" t="inlineStr">
        <is>
          <t>01/2026</t>
        </is>
      </c>
    </row>
    <row r="1617">
      <c r="A1617" t="n">
        <v>203448</v>
      </c>
      <c r="B1617" t="n">
        <v>128</v>
      </c>
      <c r="C1617" t="inlineStr">
        <is>
          <t>Love Cabaret</t>
        </is>
      </c>
      <c r="D1617" t="inlineStr">
        <is>
          <t>CECILIA TSUYACO ARAKI SILVA LTDA</t>
        </is>
      </c>
      <c r="E1617" t="inlineStr">
        <is>
          <t>385956</t>
        </is>
      </c>
      <c r="F1617" s="555" t="n">
        <v>46051</v>
      </c>
      <c r="G1617" t="n">
        <v>19503</v>
      </c>
      <c r="H1617" t="inlineStr">
        <is>
          <t>ALFACE CRESPA KG</t>
        </is>
      </c>
      <c r="I1617" t="inlineStr">
        <is>
          <t>ALIMENTOS</t>
        </is>
      </c>
      <c r="J1617" t="n">
        <v>2</v>
      </c>
      <c r="K1617" t="inlineStr">
        <is>
          <t>KG</t>
        </is>
      </c>
      <c r="L1617" t="n">
        <v>18</v>
      </c>
      <c r="M1617" t="n">
        <v>9</v>
      </c>
      <c r="N1617" t="inlineStr">
        <is>
          <t>ALIMENTOS</t>
        </is>
      </c>
      <c r="O1617" t="inlineStr">
        <is>
          <t>01/2026</t>
        </is>
      </c>
    </row>
    <row r="1618">
      <c r="A1618" t="n">
        <v>203448</v>
      </c>
      <c r="B1618" t="n">
        <v>128</v>
      </c>
      <c r="C1618" t="inlineStr">
        <is>
          <t>Love Cabaret</t>
        </is>
      </c>
      <c r="D1618" t="inlineStr">
        <is>
          <t>CECILIA TSUYACO ARAKI SILVA LTDA</t>
        </is>
      </c>
      <c r="E1618" t="inlineStr">
        <is>
          <t>385956</t>
        </is>
      </c>
      <c r="F1618" s="555" t="n">
        <v>46051</v>
      </c>
      <c r="G1618" t="n">
        <v>19740</v>
      </c>
      <c r="H1618" t="inlineStr">
        <is>
          <t>MARACUJA AZEDO KG</t>
        </is>
      </c>
      <c r="I1618" t="inlineStr">
        <is>
          <t>ALIMENTOS</t>
        </is>
      </c>
      <c r="J1618" t="n">
        <v>10</v>
      </c>
      <c r="K1618" t="inlineStr">
        <is>
          <t>KG</t>
        </is>
      </c>
      <c r="L1618" t="n">
        <v>85</v>
      </c>
      <c r="M1618" t="n">
        <v>8.5</v>
      </c>
      <c r="N1618" t="inlineStr">
        <is>
          <t>ALIMENTOS</t>
        </is>
      </c>
      <c r="O1618" t="inlineStr">
        <is>
          <t>01/2026</t>
        </is>
      </c>
    </row>
    <row r="1619">
      <c r="A1619" t="n">
        <v>203448</v>
      </c>
      <c r="B1619" t="n">
        <v>128</v>
      </c>
      <c r="C1619" t="inlineStr">
        <is>
          <t>Love Cabaret</t>
        </is>
      </c>
      <c r="D1619" t="inlineStr">
        <is>
          <t>CECILIA TSUYACO ARAKI SILVA LTDA</t>
        </is>
      </c>
      <c r="E1619" t="inlineStr">
        <is>
          <t>385956</t>
        </is>
      </c>
      <c r="F1619" s="555" t="n">
        <v>46051</v>
      </c>
      <c r="G1619" t="n">
        <v>19497</v>
      </c>
      <c r="H1619" t="inlineStr">
        <is>
          <t>ALFACE ROMANA MINI KG</t>
        </is>
      </c>
      <c r="I1619" t="inlineStr">
        <is>
          <t>ALIMENTOS</t>
        </is>
      </c>
      <c r="J1619" t="n">
        <v>0.3</v>
      </c>
      <c r="K1619" t="inlineStr">
        <is>
          <t>KG</t>
        </is>
      </c>
      <c r="L1619" t="n">
        <v>16.5</v>
      </c>
      <c r="M1619" t="n">
        <v>55</v>
      </c>
      <c r="N1619" t="inlineStr">
        <is>
          <t>ALIMENTOS</t>
        </is>
      </c>
      <c r="O1619" t="inlineStr">
        <is>
          <t>01/2026</t>
        </is>
      </c>
    </row>
    <row r="1620">
      <c r="A1620" t="n">
        <v>203448</v>
      </c>
      <c r="B1620" t="n">
        <v>128</v>
      </c>
      <c r="C1620" t="inlineStr">
        <is>
          <t>Love Cabaret</t>
        </is>
      </c>
      <c r="D1620" t="inlineStr">
        <is>
          <t>CECILIA TSUYACO ARAKI SILVA LTDA</t>
        </is>
      </c>
      <c r="E1620" t="inlineStr">
        <is>
          <t>385956</t>
        </is>
      </c>
      <c r="F1620" s="555" t="n">
        <v>46051</v>
      </c>
      <c r="G1620" t="n">
        <v>19527</v>
      </c>
      <c r="H1620" t="inlineStr">
        <is>
          <t>VAGEM HOLANDESA KG</t>
        </is>
      </c>
      <c r="I1620" t="inlineStr">
        <is>
          <t>ALIMENTOS</t>
        </is>
      </c>
      <c r="J1620" t="n">
        <v>1</v>
      </c>
      <c r="K1620" t="inlineStr">
        <is>
          <t>KG</t>
        </is>
      </c>
      <c r="L1620" t="n">
        <v>23</v>
      </c>
      <c r="M1620" t="n">
        <v>23</v>
      </c>
      <c r="N1620" t="inlineStr">
        <is>
          <t>ALIMENTOS</t>
        </is>
      </c>
      <c r="O1620" t="inlineStr">
        <is>
          <t>01/2026</t>
        </is>
      </c>
    </row>
    <row r="1621">
      <c r="A1621" t="n">
        <v>203448</v>
      </c>
      <c r="B1621" t="n">
        <v>128</v>
      </c>
      <c r="C1621" t="inlineStr">
        <is>
          <t>Love Cabaret</t>
        </is>
      </c>
      <c r="D1621" t="inlineStr">
        <is>
          <t>CECILIA TSUYACO ARAKI SILVA LTDA</t>
        </is>
      </c>
      <c r="E1621" t="inlineStr">
        <is>
          <t>385956</t>
        </is>
      </c>
      <c r="F1621" s="555" t="n">
        <v>46051</v>
      </c>
      <c r="G1621" t="n">
        <v>19635</v>
      </c>
      <c r="H1621" t="inlineStr">
        <is>
          <t>BATATA DOCE ROSADA KG</t>
        </is>
      </c>
      <c r="I1621" t="inlineStr">
        <is>
          <t>ALIMENTOS</t>
        </is>
      </c>
      <c r="J1621" t="n">
        <v>5</v>
      </c>
      <c r="K1621" t="inlineStr">
        <is>
          <t>KG</t>
        </is>
      </c>
      <c r="L1621" t="n">
        <v>21</v>
      </c>
      <c r="M1621" t="n">
        <v>4.2</v>
      </c>
      <c r="N1621" t="inlineStr">
        <is>
          <t>ALIMENTOS</t>
        </is>
      </c>
      <c r="O1621" t="inlineStr">
        <is>
          <t>01/2026</t>
        </is>
      </c>
    </row>
    <row r="1622">
      <c r="A1622" t="n">
        <v>203448</v>
      </c>
      <c r="B1622" t="n">
        <v>128</v>
      </c>
      <c r="C1622" t="inlineStr">
        <is>
          <t>Love Cabaret</t>
        </is>
      </c>
      <c r="D1622" t="inlineStr">
        <is>
          <t>CECILIA TSUYACO ARAKI SILVA LTDA</t>
        </is>
      </c>
      <c r="E1622" t="inlineStr">
        <is>
          <t>385956</t>
        </is>
      </c>
      <c r="F1622" s="555" t="n">
        <v>46051</v>
      </c>
      <c r="G1622" t="n">
        <v>23113</v>
      </c>
      <c r="H1622" t="inlineStr">
        <is>
          <t>SALSA KG</t>
        </is>
      </c>
      <c r="I1622" t="inlineStr">
        <is>
          <t>ALIMENTOS</t>
        </is>
      </c>
      <c r="J1622" t="n">
        <v>0.3</v>
      </c>
      <c r="K1622" t="inlineStr">
        <is>
          <t>KG</t>
        </is>
      </c>
      <c r="L1622" t="n">
        <v>2.55</v>
      </c>
      <c r="M1622" t="n">
        <v>8.5</v>
      </c>
      <c r="N1622" t="inlineStr">
        <is>
          <t>ALIMENTOS</t>
        </is>
      </c>
      <c r="O1622" t="inlineStr">
        <is>
          <t>01/2026</t>
        </is>
      </c>
    </row>
    <row r="1623">
      <c r="A1623" t="n">
        <v>203448</v>
      </c>
      <c r="B1623" t="n">
        <v>128</v>
      </c>
      <c r="C1623" t="inlineStr">
        <is>
          <t>Love Cabaret</t>
        </is>
      </c>
      <c r="D1623" t="inlineStr">
        <is>
          <t>CECILIA TSUYACO ARAKI SILVA LTDA</t>
        </is>
      </c>
      <c r="E1623" t="inlineStr">
        <is>
          <t>385956</t>
        </is>
      </c>
      <c r="F1623" s="555" t="n">
        <v>46051</v>
      </c>
      <c r="G1623" t="n">
        <v>23359</v>
      </c>
      <c r="H1623" t="inlineStr">
        <is>
          <t>LIMAO TAHITI KG</t>
        </is>
      </c>
      <c r="I1623" t="inlineStr">
        <is>
          <t>ALIMENTOS</t>
        </is>
      </c>
      <c r="J1623" t="n">
        <v>8</v>
      </c>
      <c r="K1623" t="inlineStr">
        <is>
          <t>KG</t>
        </is>
      </c>
      <c r="L1623" t="n">
        <v>20</v>
      </c>
      <c r="M1623" t="n">
        <v>2.5</v>
      </c>
      <c r="N1623" t="inlineStr">
        <is>
          <t>ALIMENTOS</t>
        </is>
      </c>
      <c r="O1623" t="inlineStr">
        <is>
          <t>01/2026</t>
        </is>
      </c>
    </row>
    <row r="1624">
      <c r="A1624" t="n">
        <v>203448</v>
      </c>
      <c r="B1624" t="n">
        <v>128</v>
      </c>
      <c r="C1624" t="inlineStr">
        <is>
          <t>Love Cabaret</t>
        </is>
      </c>
      <c r="D1624" t="inlineStr">
        <is>
          <t>CECILIA TSUYACO ARAKI SILVA LTDA</t>
        </is>
      </c>
      <c r="E1624" t="inlineStr">
        <is>
          <t>385956</t>
        </is>
      </c>
      <c r="F1624" s="555" t="n">
        <v>46051</v>
      </c>
      <c r="G1624" t="n">
        <v>23361</v>
      </c>
      <c r="H1624" t="inlineStr">
        <is>
          <t>LARANJA PERA KG</t>
        </is>
      </c>
      <c r="I1624" t="inlineStr">
        <is>
          <t>ALIMENTOS</t>
        </is>
      </c>
      <c r="J1624" t="n">
        <v>5</v>
      </c>
      <c r="K1624" t="inlineStr">
        <is>
          <t>KG</t>
        </is>
      </c>
      <c r="L1624" t="n">
        <v>15.5</v>
      </c>
      <c r="M1624" t="n">
        <v>3.1</v>
      </c>
      <c r="N1624" t="inlineStr">
        <is>
          <t>ALIMENTOS</t>
        </is>
      </c>
      <c r="O1624" t="inlineStr">
        <is>
          <t>01/2026</t>
        </is>
      </c>
    </row>
    <row r="1625">
      <c r="A1625" t="n">
        <v>203448</v>
      </c>
      <c r="B1625" t="n">
        <v>128</v>
      </c>
      <c r="C1625" t="inlineStr">
        <is>
          <t>Love Cabaret</t>
        </is>
      </c>
      <c r="D1625" t="inlineStr">
        <is>
          <t>CECILIA TSUYACO ARAKI SILVA LTDA</t>
        </is>
      </c>
      <c r="E1625" t="inlineStr">
        <is>
          <t>385956</t>
        </is>
      </c>
      <c r="F1625" s="555" t="n">
        <v>46051</v>
      </c>
      <c r="G1625" t="n">
        <v>19472</v>
      </c>
      <c r="H1625" t="inlineStr">
        <is>
          <t>RUCULA KG</t>
        </is>
      </c>
      <c r="I1625" t="inlineStr">
        <is>
          <t>ALIMENTOS</t>
        </is>
      </c>
      <c r="J1625" t="n">
        <v>1.5</v>
      </c>
      <c r="K1625" t="inlineStr">
        <is>
          <t>KG</t>
        </is>
      </c>
      <c r="L1625" t="n">
        <v>40.5</v>
      </c>
      <c r="M1625" t="n">
        <v>27</v>
      </c>
      <c r="N1625" t="inlineStr">
        <is>
          <t>ALIMENTOS</t>
        </is>
      </c>
      <c r="O1625" t="inlineStr">
        <is>
          <t>01/2026</t>
        </is>
      </c>
    </row>
    <row r="1626">
      <c r="A1626" t="n">
        <v>203444</v>
      </c>
      <c r="B1626" t="n">
        <v>128</v>
      </c>
      <c r="C1626" t="inlineStr">
        <is>
          <t>Love Cabaret</t>
        </is>
      </c>
      <c r="D1626" t="inlineStr">
        <is>
          <t>FRONT BEBIDAS LTDA</t>
        </is>
      </c>
      <c r="E1626" t="inlineStr">
        <is>
          <t>789557</t>
        </is>
      </c>
      <c r="F1626" s="555" t="n">
        <v>46051</v>
      </c>
      <c r="G1626" t="n">
        <v>18543</v>
      </c>
      <c r="H1626" t="inlineStr">
        <is>
          <t>APERITIVO CYNAR 900ML</t>
        </is>
      </c>
      <c r="I1626" t="inlineStr">
        <is>
          <t>BEBIDAS</t>
        </is>
      </c>
      <c r="J1626" t="n">
        <v>4</v>
      </c>
      <c r="K1626" t="inlineStr">
        <is>
          <t>GR</t>
        </is>
      </c>
      <c r="L1626" t="n">
        <v>82.8</v>
      </c>
      <c r="M1626" t="n">
        <v>20.7</v>
      </c>
      <c r="N1626" t="inlineStr">
        <is>
          <t>BEBIDAS</t>
        </is>
      </c>
      <c r="O1626" t="inlineStr">
        <is>
          <t>01/2026</t>
        </is>
      </c>
    </row>
    <row r="1627">
      <c r="A1627" t="n">
        <v>203444</v>
      </c>
      <c r="B1627" t="n">
        <v>128</v>
      </c>
      <c r="C1627" t="inlineStr">
        <is>
          <t>Love Cabaret</t>
        </is>
      </c>
      <c r="D1627" t="inlineStr">
        <is>
          <t>FRONT BEBIDAS LTDA</t>
        </is>
      </c>
      <c r="E1627" t="inlineStr">
        <is>
          <t>789557</t>
        </is>
      </c>
      <c r="F1627" s="555" t="n">
        <v>46051</v>
      </c>
      <c r="G1627" t="n">
        <v>18261</v>
      </c>
      <c r="H1627" t="inlineStr">
        <is>
          <t>RUM ZACAPA 23 ANOS 750ML</t>
        </is>
      </c>
      <c r="I1627" t="inlineStr">
        <is>
          <t>BEBIDAS</t>
        </is>
      </c>
      <c r="J1627" t="n">
        <v>2</v>
      </c>
      <c r="K1627" t="inlineStr">
        <is>
          <t>GR</t>
        </is>
      </c>
      <c r="L1627" t="n">
        <v>926.4</v>
      </c>
      <c r="M1627" t="n">
        <v>463.2</v>
      </c>
      <c r="N1627" t="inlineStr">
        <is>
          <t>BEBIDAS</t>
        </is>
      </c>
      <c r="O1627" t="inlineStr">
        <is>
          <t>01/2026</t>
        </is>
      </c>
    </row>
    <row r="1628">
      <c r="A1628" t="n">
        <v>203444</v>
      </c>
      <c r="B1628" t="n">
        <v>128</v>
      </c>
      <c r="C1628" t="inlineStr">
        <is>
          <t>Love Cabaret</t>
        </is>
      </c>
      <c r="D1628" t="inlineStr">
        <is>
          <t>FRONT BEBIDAS LTDA</t>
        </is>
      </c>
      <c r="E1628" t="inlineStr">
        <is>
          <t>789557</t>
        </is>
      </c>
      <c r="F1628" s="555" t="n">
        <v>46051</v>
      </c>
      <c r="G1628" t="n">
        <v>18359</v>
      </c>
      <c r="H1628" t="inlineStr">
        <is>
          <t>GIN TANQUERAY 750ML</t>
        </is>
      </c>
      <c r="I1628" t="inlineStr">
        <is>
          <t>BEBIDAS</t>
        </is>
      </c>
      <c r="J1628" t="n">
        <v>12</v>
      </c>
      <c r="K1628" t="inlineStr">
        <is>
          <t>GR</t>
        </is>
      </c>
      <c r="L1628" t="n">
        <v>1150.8</v>
      </c>
      <c r="M1628" t="n">
        <v>95.90000000000001</v>
      </c>
      <c r="N1628" t="inlineStr">
        <is>
          <t>BEBIDAS</t>
        </is>
      </c>
      <c r="O1628" t="inlineStr">
        <is>
          <t>01/2026</t>
        </is>
      </c>
    </row>
    <row r="1629">
      <c r="A1629" t="n">
        <v>203444</v>
      </c>
      <c r="B1629" t="n">
        <v>128</v>
      </c>
      <c r="C1629" t="inlineStr">
        <is>
          <t>Love Cabaret</t>
        </is>
      </c>
      <c r="D1629" t="inlineStr">
        <is>
          <t>FRONT BEBIDAS LTDA</t>
        </is>
      </c>
      <c r="E1629" t="inlineStr">
        <is>
          <t>789557</t>
        </is>
      </c>
      <c r="F1629" s="555" t="n">
        <v>46051</v>
      </c>
      <c r="G1629" t="n">
        <v>18242</v>
      </c>
      <c r="H1629" t="inlineStr">
        <is>
          <t>TEQUILA DON JULIO BLANCO 750ML</t>
        </is>
      </c>
      <c r="I1629" t="inlineStr">
        <is>
          <t>BEBIDAS</t>
        </is>
      </c>
      <c r="J1629" t="n">
        <v>8</v>
      </c>
      <c r="K1629" t="inlineStr">
        <is>
          <t>GR</t>
        </is>
      </c>
      <c r="L1629" t="n">
        <v>1804.8</v>
      </c>
      <c r="M1629" t="n">
        <v>225.6</v>
      </c>
      <c r="N1629" t="inlineStr">
        <is>
          <t>BEBIDAS</t>
        </is>
      </c>
      <c r="O1629" t="inlineStr">
        <is>
          <t>01/2026</t>
        </is>
      </c>
    </row>
    <row r="1630">
      <c r="A1630" t="n">
        <v>203442</v>
      </c>
      <c r="B1630" t="n">
        <v>128</v>
      </c>
      <c r="C1630" t="inlineStr">
        <is>
          <t>Love Cabaret</t>
        </is>
      </c>
      <c r="D1630" t="inlineStr">
        <is>
          <t xml:space="preserve">HORTIFRUTI DO CHEF LTDA </t>
        </is>
      </c>
      <c r="E1630" t="inlineStr">
        <is>
          <t>28752</t>
        </is>
      </c>
      <c r="F1630" s="555" t="n">
        <v>46051</v>
      </c>
      <c r="G1630" t="n">
        <v>19607</v>
      </c>
      <c r="H1630" t="inlineStr">
        <is>
          <t>GENGIBRE KG</t>
        </is>
      </c>
      <c r="I1630" t="inlineStr">
        <is>
          <t>ALIMENTOS</t>
        </is>
      </c>
      <c r="J1630" t="n">
        <v>10</v>
      </c>
      <c r="K1630" t="inlineStr">
        <is>
          <t>KG</t>
        </is>
      </c>
      <c r="L1630" t="n">
        <v>175</v>
      </c>
      <c r="M1630" t="n">
        <v>17.5</v>
      </c>
      <c r="N1630" t="inlineStr">
        <is>
          <t>ALIMENTOS</t>
        </is>
      </c>
      <c r="O1630" t="inlineStr">
        <is>
          <t>01/2026</t>
        </is>
      </c>
    </row>
    <row r="1631">
      <c r="A1631" t="n">
        <v>203440</v>
      </c>
      <c r="B1631" t="n">
        <v>128</v>
      </c>
      <c r="C1631" t="inlineStr">
        <is>
          <t>Love Cabaret</t>
        </is>
      </c>
      <c r="D1631" t="inlineStr">
        <is>
          <t>EMPORIO M&amp;L COMERCIO DE ALIM E BEBIDAS LTDA</t>
        </is>
      </c>
      <c r="E1631" t="inlineStr">
        <is>
          <t>493242</t>
        </is>
      </c>
      <c r="F1631" s="555" t="n">
        <v>46048</v>
      </c>
      <c r="G1631" t="n">
        <v>20358</v>
      </c>
      <c r="H1631" t="inlineStr">
        <is>
          <t>FARINHA PANKO ROMARIZ C/1KG</t>
        </is>
      </c>
      <c r="I1631" t="inlineStr">
        <is>
          <t>ALIMENTOS</t>
        </is>
      </c>
      <c r="J1631" t="n">
        <v>2</v>
      </c>
      <c r="K1631" t="inlineStr">
        <is>
          <t>PC</t>
        </is>
      </c>
      <c r="L1631" t="n">
        <v>28.5</v>
      </c>
      <c r="M1631" t="n">
        <v>14.25</v>
      </c>
      <c r="N1631" t="inlineStr">
        <is>
          <t>ALIMENTOS</t>
        </is>
      </c>
      <c r="O1631" t="inlineStr">
        <is>
          <t>01/2026</t>
        </is>
      </c>
    </row>
    <row r="1632">
      <c r="A1632" t="n">
        <v>203440</v>
      </c>
      <c r="B1632" t="n">
        <v>128</v>
      </c>
      <c r="C1632" t="inlineStr">
        <is>
          <t>Love Cabaret</t>
        </is>
      </c>
      <c r="D1632" t="inlineStr">
        <is>
          <t>EMPORIO M&amp;L COMERCIO DE ALIM E BEBIDAS LTDA</t>
        </is>
      </c>
      <c r="E1632" t="inlineStr">
        <is>
          <t>493242</t>
        </is>
      </c>
      <c r="F1632" s="555" t="n">
        <v>46048</v>
      </c>
      <c r="G1632" t="n">
        <v>20689</v>
      </c>
      <c r="H1632" t="inlineStr">
        <is>
          <t>CREME DE LEITE FRESCO QUATA C/1,01LT</t>
        </is>
      </c>
      <c r="I1632" t="inlineStr">
        <is>
          <t>ALIMENTOS</t>
        </is>
      </c>
      <c r="J1632" t="n">
        <v>3</v>
      </c>
      <c r="K1632" t="inlineStr">
        <is>
          <t>UN</t>
        </is>
      </c>
      <c r="L1632" t="n">
        <v>104.7</v>
      </c>
      <c r="M1632" t="n">
        <v>34.9</v>
      </c>
      <c r="N1632" t="inlineStr">
        <is>
          <t>ALIMENTOS</t>
        </is>
      </c>
      <c r="O1632" t="inlineStr">
        <is>
          <t>01/2026</t>
        </is>
      </c>
    </row>
    <row r="1633">
      <c r="A1633" t="n">
        <v>203440</v>
      </c>
      <c r="B1633" t="n">
        <v>128</v>
      </c>
      <c r="C1633" t="inlineStr">
        <is>
          <t>Love Cabaret</t>
        </is>
      </c>
      <c r="D1633" t="inlineStr">
        <is>
          <t>EMPORIO M&amp;L COMERCIO DE ALIM E BEBIDAS LTDA</t>
        </is>
      </c>
      <c r="E1633" t="inlineStr">
        <is>
          <t>493242</t>
        </is>
      </c>
      <c r="F1633" s="555" t="n">
        <v>46048</v>
      </c>
      <c r="G1633" t="n">
        <v>17716</v>
      </c>
      <c r="H1633" t="inlineStr">
        <is>
          <t>VINHO TINTO ALMADEN CABERNET SAUVIGNON 750ML</t>
        </is>
      </c>
      <c r="I1633" t="inlineStr">
        <is>
          <t>BEBIDAS</t>
        </is>
      </c>
      <c r="J1633" t="n">
        <v>6</v>
      </c>
      <c r="K1633" t="inlineStr">
        <is>
          <t>Gr</t>
        </is>
      </c>
      <c r="L1633" t="n">
        <v>157.2</v>
      </c>
      <c r="M1633" t="n">
        <v>26.2</v>
      </c>
      <c r="N1633" t="inlineStr">
        <is>
          <t>ALIMENTOS</t>
        </is>
      </c>
      <c r="O1633" t="inlineStr">
        <is>
          <t>01/2026</t>
        </is>
      </c>
    </row>
    <row r="1634">
      <c r="A1634" t="n">
        <v>203440</v>
      </c>
      <c r="B1634" t="n">
        <v>128</v>
      </c>
      <c r="C1634" t="inlineStr">
        <is>
          <t>Love Cabaret</t>
        </is>
      </c>
      <c r="D1634" t="inlineStr">
        <is>
          <t>EMPORIO M&amp;L COMERCIO DE ALIM E BEBIDAS LTDA</t>
        </is>
      </c>
      <c r="E1634" t="inlineStr">
        <is>
          <t>493242</t>
        </is>
      </c>
      <c r="F1634" s="555" t="n">
        <v>46048</v>
      </c>
      <c r="G1634" t="n">
        <v>21047</v>
      </c>
      <c r="H1634" t="inlineStr">
        <is>
          <t>AZEITE EXTRA VIRGEM GALLO 2L</t>
        </is>
      </c>
      <c r="I1634" t="inlineStr">
        <is>
          <t>ALIMENTOS</t>
        </is>
      </c>
      <c r="J1634" t="n">
        <v>1</v>
      </c>
      <c r="K1634" t="inlineStr">
        <is>
          <t>GALAO</t>
        </is>
      </c>
      <c r="L1634" t="n">
        <v>121.6</v>
      </c>
      <c r="M1634" t="n">
        <v>121.6</v>
      </c>
      <c r="N1634" t="inlineStr">
        <is>
          <t>ALIMENTOS</t>
        </is>
      </c>
      <c r="O1634" t="inlineStr">
        <is>
          <t>01/2026</t>
        </is>
      </c>
    </row>
    <row r="1635">
      <c r="A1635" t="n">
        <v>203440</v>
      </c>
      <c r="B1635" t="n">
        <v>128</v>
      </c>
      <c r="C1635" t="inlineStr">
        <is>
          <t>Love Cabaret</t>
        </is>
      </c>
      <c r="D1635" t="inlineStr">
        <is>
          <t>EMPORIO M&amp;L COMERCIO DE ALIM E BEBIDAS LTDA</t>
        </is>
      </c>
      <c r="E1635" t="inlineStr">
        <is>
          <t>493242</t>
        </is>
      </c>
      <c r="F1635" s="555" t="n">
        <v>46048</v>
      </c>
      <c r="G1635" t="n">
        <v>19322</v>
      </c>
      <c r="H1635" t="inlineStr">
        <is>
          <t>QUEIJO MUSSARELA SCALA KG</t>
        </is>
      </c>
      <c r="I1635" t="inlineStr">
        <is>
          <t>ALIMENTOS</t>
        </is>
      </c>
      <c r="J1635" t="n">
        <v>4</v>
      </c>
      <c r="K1635" t="inlineStr">
        <is>
          <t>KG</t>
        </is>
      </c>
      <c r="L1635" t="n">
        <v>166</v>
      </c>
      <c r="M1635" t="n">
        <v>41.5</v>
      </c>
      <c r="N1635" t="inlineStr">
        <is>
          <t>ALIMENTOS</t>
        </is>
      </c>
      <c r="O1635" t="inlineStr">
        <is>
          <t>01/2026</t>
        </is>
      </c>
    </row>
    <row r="1636">
      <c r="A1636" t="n">
        <v>203439</v>
      </c>
      <c r="B1636" t="n">
        <v>128</v>
      </c>
      <c r="C1636" t="inlineStr">
        <is>
          <t>Love Cabaret</t>
        </is>
      </c>
      <c r="D1636" t="inlineStr">
        <is>
          <t>MARIO PEDRO FELICIANO - HORTIFRUTI</t>
        </is>
      </c>
      <c r="E1636" t="inlineStr">
        <is>
          <t>466120</t>
        </is>
      </c>
      <c r="F1636" s="555" t="n">
        <v>46051</v>
      </c>
      <c r="G1636" t="n">
        <v>19751</v>
      </c>
      <c r="H1636" t="inlineStr">
        <is>
          <t>LIMAO SICILIANO KG</t>
        </is>
      </c>
      <c r="I1636" t="inlineStr">
        <is>
          <t>ALIMENTOS</t>
        </is>
      </c>
      <c r="J1636" t="n">
        <v>8</v>
      </c>
      <c r="K1636" t="inlineStr">
        <is>
          <t>KG</t>
        </is>
      </c>
      <c r="L1636" t="n">
        <v>103.84</v>
      </c>
      <c r="M1636" t="n">
        <v>12.98</v>
      </c>
      <c r="N1636" t="inlineStr">
        <is>
          <t>ALIMENTOS</t>
        </is>
      </c>
      <c r="O1636" t="inlineStr">
        <is>
          <t>01/2026</t>
        </is>
      </c>
    </row>
    <row r="1637">
      <c r="A1637" t="n">
        <v>203439</v>
      </c>
      <c r="B1637" t="n">
        <v>128</v>
      </c>
      <c r="C1637" t="inlineStr">
        <is>
          <t>Love Cabaret</t>
        </is>
      </c>
      <c r="D1637" t="inlineStr">
        <is>
          <t>MARIO PEDRO FELICIANO - HORTIFRUTI</t>
        </is>
      </c>
      <c r="E1637" t="inlineStr">
        <is>
          <t>466120</t>
        </is>
      </c>
      <c r="F1637" s="555" t="n">
        <v>46051</v>
      </c>
      <c r="G1637" t="n">
        <v>19477</v>
      </c>
      <c r="H1637" t="inlineStr">
        <is>
          <t>MANJERICAO ROXO KG</t>
        </is>
      </c>
      <c r="I1637" t="inlineStr">
        <is>
          <t>ALIMENTOS</t>
        </is>
      </c>
      <c r="J1637" t="n">
        <v>0.2</v>
      </c>
      <c r="K1637" t="inlineStr">
        <is>
          <t>KG</t>
        </is>
      </c>
      <c r="L1637" t="n">
        <v>14.79</v>
      </c>
      <c r="M1637" t="n">
        <v>73.95</v>
      </c>
      <c r="N1637" t="inlineStr">
        <is>
          <t>ALIMENTOS</t>
        </is>
      </c>
      <c r="O1637" t="inlineStr">
        <is>
          <t>01/2026</t>
        </is>
      </c>
    </row>
    <row r="1638">
      <c r="A1638" t="n">
        <v>203436</v>
      </c>
      <c r="B1638" t="n">
        <v>128</v>
      </c>
      <c r="C1638" t="inlineStr">
        <is>
          <t>Love Cabaret</t>
        </is>
      </c>
      <c r="D1638" t="inlineStr">
        <is>
          <t>WPP COMERCIO DE CARNES LTDA</t>
        </is>
      </c>
      <c r="E1638" t="inlineStr">
        <is>
          <t>76978</t>
        </is>
      </c>
      <c r="F1638" s="555" t="n">
        <v>46049</v>
      </c>
      <c r="G1638" t="n">
        <v>19034</v>
      </c>
      <c r="H1638" t="inlineStr">
        <is>
          <t>COXA E SOBRECOXA COM OSSO E COM PELE KG</t>
        </is>
      </c>
      <c r="I1638" t="inlineStr">
        <is>
          <t>ALIMENTOS</t>
        </is>
      </c>
      <c r="J1638" t="n">
        <v>18</v>
      </c>
      <c r="K1638" t="inlineStr">
        <is>
          <t>KG</t>
        </is>
      </c>
      <c r="L1638" t="n">
        <v>196.2</v>
      </c>
      <c r="M1638" t="n">
        <v>10.9</v>
      </c>
      <c r="N1638" t="inlineStr">
        <is>
          <t>ALIMENTOS</t>
        </is>
      </c>
      <c r="O1638" t="inlineStr">
        <is>
          <t>01/2026</t>
        </is>
      </c>
    </row>
    <row r="1639">
      <c r="A1639" t="n">
        <v>203436</v>
      </c>
      <c r="B1639" t="n">
        <v>128</v>
      </c>
      <c r="C1639" t="inlineStr">
        <is>
          <t>Love Cabaret</t>
        </is>
      </c>
      <c r="D1639" t="inlineStr">
        <is>
          <t>WPP COMERCIO DE CARNES LTDA</t>
        </is>
      </c>
      <c r="E1639" t="inlineStr">
        <is>
          <t>76978</t>
        </is>
      </c>
      <c r="F1639" s="555" t="n">
        <v>46049</v>
      </c>
      <c r="G1639" t="n">
        <v>18826</v>
      </c>
      <c r="H1639" t="inlineStr">
        <is>
          <t>PEITO BOVINO MOIDO KG</t>
        </is>
      </c>
      <c r="I1639" t="inlineStr">
        <is>
          <t>ALIMENTOS</t>
        </is>
      </c>
      <c r="J1639" t="n">
        <v>10.5</v>
      </c>
      <c r="K1639" t="inlineStr">
        <is>
          <t>KG</t>
        </is>
      </c>
      <c r="L1639" t="n">
        <v>325.5</v>
      </c>
      <c r="M1639" t="n">
        <v>31</v>
      </c>
      <c r="N1639" t="inlineStr">
        <is>
          <t>ALIMENTOS</t>
        </is>
      </c>
      <c r="O1639" t="inlineStr">
        <is>
          <t>01/2026</t>
        </is>
      </c>
    </row>
    <row r="1640">
      <c r="A1640" t="n">
        <v>203436</v>
      </c>
      <c r="B1640" t="n">
        <v>128</v>
      </c>
      <c r="C1640" t="inlineStr">
        <is>
          <t>Love Cabaret</t>
        </is>
      </c>
      <c r="D1640" t="inlineStr">
        <is>
          <t>WPP COMERCIO DE CARNES LTDA</t>
        </is>
      </c>
      <c r="E1640" t="inlineStr">
        <is>
          <t>76978</t>
        </is>
      </c>
      <c r="F1640" s="555" t="n">
        <v>46049</v>
      </c>
      <c r="G1640" t="n">
        <v>18996</v>
      </c>
      <c r="H1640" t="inlineStr">
        <is>
          <t>PEITO DE FRANGO SEM OSSO E SEM PELE KG</t>
        </is>
      </c>
      <c r="I1640" t="inlineStr">
        <is>
          <t>ALIMENTOS</t>
        </is>
      </c>
      <c r="J1640" t="n">
        <v>5.7</v>
      </c>
      <c r="K1640" t="inlineStr">
        <is>
          <t>KG</t>
        </is>
      </c>
      <c r="L1640" t="n">
        <v>90.63</v>
      </c>
      <c r="M1640" t="n">
        <v>15.9</v>
      </c>
      <c r="N1640" t="inlineStr">
        <is>
          <t>ALIMENTOS</t>
        </is>
      </c>
      <c r="O1640" t="inlineStr">
        <is>
          <t>01/2026</t>
        </is>
      </c>
    </row>
    <row r="1641">
      <c r="A1641" t="n">
        <v>203436</v>
      </c>
      <c r="B1641" t="n">
        <v>128</v>
      </c>
      <c r="C1641" t="inlineStr">
        <is>
          <t>Love Cabaret</t>
        </is>
      </c>
      <c r="D1641" t="inlineStr">
        <is>
          <t>WPP COMERCIO DE CARNES LTDA</t>
        </is>
      </c>
      <c r="E1641" t="inlineStr">
        <is>
          <t>76978</t>
        </is>
      </c>
      <c r="F1641" s="555" t="n">
        <v>46049</v>
      </c>
      <c r="G1641" t="n">
        <v>23990</v>
      </c>
      <c r="H1641" t="inlineStr">
        <is>
          <t>ACEM MOIDO KG</t>
        </is>
      </c>
      <c r="I1641" t="inlineStr">
        <is>
          <t>ALIMENTOS</t>
        </is>
      </c>
      <c r="J1641" t="n">
        <v>9</v>
      </c>
      <c r="K1641" t="inlineStr">
        <is>
          <t>KG</t>
        </is>
      </c>
      <c r="L1641" t="n">
        <v>269.91</v>
      </c>
      <c r="M1641" t="n">
        <v>29.99</v>
      </c>
      <c r="N1641" t="inlineStr">
        <is>
          <t>ALIMENTOS</t>
        </is>
      </c>
      <c r="O1641" t="inlineStr">
        <is>
          <t>01/2026</t>
        </is>
      </c>
    </row>
    <row r="1642">
      <c r="A1642" t="n">
        <v>203433</v>
      </c>
      <c r="B1642" t="n">
        <v>128</v>
      </c>
      <c r="C1642" t="inlineStr">
        <is>
          <t>Love Cabaret</t>
        </is>
      </c>
      <c r="D1642" t="inlineStr">
        <is>
          <t>CG FOOD´S DISTRIBUIDORA DE ALIMENTOS LTDA</t>
        </is>
      </c>
      <c r="E1642" t="inlineStr">
        <is>
          <t>178055</t>
        </is>
      </c>
      <c r="F1642" s="555" t="n">
        <v>46052</v>
      </c>
      <c r="G1642" t="n">
        <v>19203</v>
      </c>
      <c r="H1642" t="inlineStr">
        <is>
          <t>IOGURTE INTEGRAL NESTLE C/170G UN</t>
        </is>
      </c>
      <c r="I1642" t="inlineStr">
        <is>
          <t>ALIMENTOS</t>
        </is>
      </c>
      <c r="J1642" t="n">
        <v>28</v>
      </c>
      <c r="K1642" t="inlineStr">
        <is>
          <t>UN</t>
        </is>
      </c>
      <c r="L1642" t="n">
        <v>89.04000000000001</v>
      </c>
      <c r="M1642" t="n">
        <v>3.18</v>
      </c>
      <c r="N1642" t="inlineStr">
        <is>
          <t>ALIMENTOS</t>
        </is>
      </c>
      <c r="O1642" t="inlineStr">
        <is>
          <t>01/2026</t>
        </is>
      </c>
    </row>
    <row r="1643">
      <c r="A1643" t="n">
        <v>203433</v>
      </c>
      <c r="B1643" t="n">
        <v>128</v>
      </c>
      <c r="C1643" t="inlineStr">
        <is>
          <t>Love Cabaret</t>
        </is>
      </c>
      <c r="D1643" t="inlineStr">
        <is>
          <t>CG FOOD´S DISTRIBUIDORA DE ALIMENTOS LTDA</t>
        </is>
      </c>
      <c r="E1643" t="inlineStr">
        <is>
          <t>178055</t>
        </is>
      </c>
      <c r="F1643" s="555" t="n">
        <v>46052</v>
      </c>
      <c r="G1643" t="n">
        <v>20301</v>
      </c>
      <c r="H1643" t="inlineStr">
        <is>
          <t>ARROZ BRANCO TIPO 1 CAMIL C/5KG</t>
        </is>
      </c>
      <c r="I1643" t="inlineStr">
        <is>
          <t>ALIMENTOS</t>
        </is>
      </c>
      <c r="J1643" t="n">
        <v>8</v>
      </c>
      <c r="K1643" t="inlineStr">
        <is>
          <t>PC</t>
        </is>
      </c>
      <c r="L1643" t="n">
        <v>166</v>
      </c>
      <c r="M1643" t="n">
        <v>20.75</v>
      </c>
      <c r="N1643" t="inlineStr">
        <is>
          <t>ALIMENTOS</t>
        </is>
      </c>
      <c r="O1643" t="inlineStr">
        <is>
          <t>01/2026</t>
        </is>
      </c>
    </row>
    <row r="1644">
      <c r="A1644" t="n">
        <v>203433</v>
      </c>
      <c r="B1644" t="n">
        <v>128</v>
      </c>
      <c r="C1644" t="inlineStr">
        <is>
          <t>Love Cabaret</t>
        </is>
      </c>
      <c r="D1644" t="inlineStr">
        <is>
          <t>CG FOOD´S DISTRIBUIDORA DE ALIMENTOS LTDA</t>
        </is>
      </c>
      <c r="E1644" t="inlineStr">
        <is>
          <t>178055</t>
        </is>
      </c>
      <c r="F1644" s="555" t="n">
        <v>46052</v>
      </c>
      <c r="G1644" t="n">
        <v>19421</v>
      </c>
      <c r="H1644" t="inlineStr">
        <is>
          <t>LEITE INTEGRAL ITALAC C/12</t>
        </is>
      </c>
      <c r="I1644" t="inlineStr">
        <is>
          <t>ALIMENTOS</t>
        </is>
      </c>
      <c r="J1644" t="n">
        <v>1</v>
      </c>
      <c r="K1644" t="inlineStr">
        <is>
          <t>CX</t>
        </is>
      </c>
      <c r="L1644" t="n">
        <v>53</v>
      </c>
      <c r="M1644" t="n">
        <v>53</v>
      </c>
      <c r="N1644" t="inlineStr">
        <is>
          <t>ALIMENTOS</t>
        </is>
      </c>
      <c r="O1644" t="inlineStr">
        <is>
          <t>01/2026</t>
        </is>
      </c>
    </row>
    <row r="1645">
      <c r="A1645" t="n">
        <v>203433</v>
      </c>
      <c r="B1645" t="n">
        <v>128</v>
      </c>
      <c r="C1645" t="inlineStr">
        <is>
          <t>Love Cabaret</t>
        </is>
      </c>
      <c r="D1645" t="inlineStr">
        <is>
          <t>CG FOOD´S DISTRIBUIDORA DE ALIMENTOS LTDA</t>
        </is>
      </c>
      <c r="E1645" t="inlineStr">
        <is>
          <t>178055</t>
        </is>
      </c>
      <c r="F1645" s="555" t="n">
        <v>46052</v>
      </c>
      <c r="G1645" t="n">
        <v>19906</v>
      </c>
      <c r="H1645" t="inlineStr">
        <is>
          <t>SAL REFINADO CISNE 10X1KG</t>
        </is>
      </c>
      <c r="I1645" t="inlineStr">
        <is>
          <t>ALIMENTOS</t>
        </is>
      </c>
      <c r="J1645" t="n">
        <v>10</v>
      </c>
      <c r="K1645" t="inlineStr">
        <is>
          <t>PC</t>
        </is>
      </c>
      <c r="L1645" t="n">
        <v>29</v>
      </c>
      <c r="M1645" t="n">
        <v>2.9</v>
      </c>
      <c r="N1645" t="inlineStr">
        <is>
          <t>ALIMENTOS</t>
        </is>
      </c>
      <c r="O1645" t="inlineStr">
        <is>
          <t>01/2026</t>
        </is>
      </c>
    </row>
    <row r="1646">
      <c r="A1646" t="n">
        <v>203429</v>
      </c>
      <c r="B1646" t="n">
        <v>128</v>
      </c>
      <c r="C1646" t="inlineStr">
        <is>
          <t>Love Cabaret</t>
        </is>
      </c>
      <c r="D1646" t="inlineStr">
        <is>
          <t>FG7 COMERCIO E DISTRIBUICAO DE BEBIDAS LTDA</t>
        </is>
      </c>
      <c r="E1646" t="inlineStr">
        <is>
          <t>740534</t>
        </is>
      </c>
      <c r="F1646" s="555" t="n">
        <v>46051</v>
      </c>
      <c r="G1646" t="n">
        <v>18382</v>
      </c>
      <c r="H1646" t="inlineStr">
        <is>
          <t>CONHAQUE BRANDY OSBORNE 700ML</t>
        </is>
      </c>
      <c r="I1646" t="inlineStr">
        <is>
          <t>BEBIDAS</t>
        </is>
      </c>
      <c r="J1646" t="n">
        <v>2</v>
      </c>
      <c r="K1646" t="inlineStr">
        <is>
          <t>GR</t>
        </is>
      </c>
      <c r="L1646" t="n">
        <v>138</v>
      </c>
      <c r="M1646" t="n">
        <v>69</v>
      </c>
      <c r="N1646" t="inlineStr">
        <is>
          <t>BEBIDAS</t>
        </is>
      </c>
      <c r="O1646" t="inlineStr">
        <is>
          <t>01/2026</t>
        </is>
      </c>
    </row>
    <row r="1647">
      <c r="A1647" t="n">
        <v>203426</v>
      </c>
      <c r="B1647" t="n">
        <v>128</v>
      </c>
      <c r="C1647" t="inlineStr">
        <is>
          <t>Love Cabaret</t>
        </is>
      </c>
      <c r="D1647" t="inlineStr">
        <is>
          <t xml:space="preserve">LATICINIOS FIOR DITALIA LTDA </t>
        </is>
      </c>
      <c r="E1647" t="inlineStr">
        <is>
          <t>41961</t>
        </is>
      </c>
      <c r="F1647" s="555" t="n">
        <v>46048</v>
      </c>
      <c r="G1647" t="n">
        <v>25288</v>
      </c>
      <c r="H1647" t="inlineStr">
        <is>
          <t>BURRATA 110G C/5 DE 550 GR UN</t>
        </is>
      </c>
      <c r="I1647" t="inlineStr">
        <is>
          <t>ALIMENTOS</t>
        </is>
      </c>
      <c r="J1647" t="n">
        <v>5</v>
      </c>
      <c r="K1647" t="inlineStr">
        <is>
          <t>UN</t>
        </is>
      </c>
      <c r="L1647" t="n">
        <v>326.75</v>
      </c>
      <c r="M1647" t="n">
        <v>65.34999999999999</v>
      </c>
      <c r="N1647" t="inlineStr">
        <is>
          <t>ALIMENTOS</t>
        </is>
      </c>
      <c r="O1647" t="inlineStr">
        <is>
          <t>01/2026</t>
        </is>
      </c>
    </row>
    <row r="1648">
      <c r="A1648" t="n">
        <v>203424</v>
      </c>
      <c r="B1648" t="n">
        <v>128</v>
      </c>
      <c r="C1648" t="inlineStr">
        <is>
          <t>Love Cabaret</t>
        </is>
      </c>
      <c r="D1648" t="inlineStr">
        <is>
          <t>GOMES D ELIA EQUIP. HIGIENE LTDA - WESCO</t>
        </is>
      </c>
      <c r="E1648" t="inlineStr">
        <is>
          <t>236359</t>
        </is>
      </c>
      <c r="F1648" s="555" t="n">
        <v>46050</v>
      </c>
      <c r="G1648" t="n">
        <v>28057</v>
      </c>
      <c r="H1648" t="inlineStr">
        <is>
          <t>EXAGUANTE BUCAL LISTERINE 1,5L C/6 UN</t>
        </is>
      </c>
      <c r="I1648" t="inlineStr">
        <is>
          <t>DESCARTAVEIS/HIGIENE E LIMPEZA</t>
        </is>
      </c>
      <c r="J1648" t="n">
        <v>1</v>
      </c>
      <c r="K1648" t="inlineStr">
        <is>
          <t>CX</t>
        </is>
      </c>
      <c r="L1648" t="n">
        <v>342</v>
      </c>
      <c r="M1648" t="n">
        <v>342</v>
      </c>
      <c r="N1648" t="inlineStr">
        <is>
          <t>HIGIENE E LIMPEZA</t>
        </is>
      </c>
      <c r="O1648" t="inlineStr">
        <is>
          <t>01/2026</t>
        </is>
      </c>
    </row>
    <row r="1649">
      <c r="A1649" t="n">
        <v>203421</v>
      </c>
      <c r="B1649" t="n">
        <v>128</v>
      </c>
      <c r="C1649" t="inlineStr">
        <is>
          <t>Love Cabaret</t>
        </is>
      </c>
      <c r="D1649" t="inlineStr">
        <is>
          <t>PSS CENTRAL DA LIMPEZA LTDA</t>
        </is>
      </c>
      <c r="E1649" t="inlineStr">
        <is>
          <t>3053</t>
        </is>
      </c>
      <c r="F1649" s="555" t="n">
        <v>46052</v>
      </c>
      <c r="G1649" t="n">
        <v>17437</v>
      </c>
      <c r="H1649" t="inlineStr">
        <is>
          <t>SACO ALVEJADO BRANCO 45X65 UN</t>
        </is>
      </c>
      <c r="I1649" t="inlineStr">
        <is>
          <t>DESCARTAVEIS/HIGIENE E LIMPEZA</t>
        </is>
      </c>
      <c r="J1649" t="n">
        <v>20</v>
      </c>
      <c r="K1649" t="inlineStr">
        <is>
          <t>UN</t>
        </is>
      </c>
      <c r="L1649" t="n">
        <v>50</v>
      </c>
      <c r="M1649" t="n">
        <v>2.5</v>
      </c>
      <c r="N1649" t="inlineStr">
        <is>
          <t>DESCARTAVEIS</t>
        </is>
      </c>
      <c r="O1649" t="inlineStr">
        <is>
          <t>01/2026</t>
        </is>
      </c>
    </row>
    <row r="1650">
      <c r="A1650" t="n">
        <v>203421</v>
      </c>
      <c r="B1650" t="n">
        <v>128</v>
      </c>
      <c r="C1650" t="inlineStr">
        <is>
          <t>Love Cabaret</t>
        </is>
      </c>
      <c r="D1650" t="inlineStr">
        <is>
          <t>PSS CENTRAL DA LIMPEZA LTDA</t>
        </is>
      </c>
      <c r="E1650" t="inlineStr">
        <is>
          <t>3053</t>
        </is>
      </c>
      <c r="F1650" s="555" t="n">
        <v>46052</v>
      </c>
      <c r="G1650" t="n">
        <v>24927</v>
      </c>
      <c r="H1650" t="inlineStr">
        <is>
          <t>PILHA ALCALINA PEQUENA AA C/8</t>
        </is>
      </c>
      <c r="I1650" t="inlineStr">
        <is>
          <t>UTENSILIOS</t>
        </is>
      </c>
      <c r="J1650" t="n">
        <v>4</v>
      </c>
      <c r="K1650" t="inlineStr">
        <is>
          <t>Pc</t>
        </is>
      </c>
      <c r="L1650" t="n">
        <v>103.6</v>
      </c>
      <c r="M1650" t="n">
        <v>25.9</v>
      </c>
      <c r="N1650" t="inlineStr">
        <is>
          <t>DESCARTAVEIS</t>
        </is>
      </c>
      <c r="O1650" t="inlineStr">
        <is>
          <t>01/2026</t>
        </is>
      </c>
    </row>
    <row r="1651">
      <c r="A1651" t="n">
        <v>203421</v>
      </c>
      <c r="B1651" t="n">
        <v>128</v>
      </c>
      <c r="C1651" t="inlineStr">
        <is>
          <t>Love Cabaret</t>
        </is>
      </c>
      <c r="D1651" t="inlineStr">
        <is>
          <t>PSS CENTRAL DA LIMPEZA LTDA</t>
        </is>
      </c>
      <c r="E1651" t="inlineStr">
        <is>
          <t>3053</t>
        </is>
      </c>
      <c r="F1651" s="555" t="n">
        <v>46052</v>
      </c>
      <c r="G1651" t="n">
        <v>17253</v>
      </c>
      <c r="H1651" t="inlineStr">
        <is>
          <t>LUSTRA MOVEIS LAVANDA DESTAC 500ML UN</t>
        </is>
      </c>
      <c r="I1651" t="inlineStr">
        <is>
          <t>DESCARTAVEIS/HIGIENE E LIMPEZA</t>
        </is>
      </c>
      <c r="J1651" t="n">
        <v>1</v>
      </c>
      <c r="K1651" t="inlineStr">
        <is>
          <t>UN</t>
        </is>
      </c>
      <c r="L1651" t="n">
        <v>22.9</v>
      </c>
      <c r="M1651" t="n">
        <v>22.9</v>
      </c>
      <c r="N1651" t="inlineStr">
        <is>
          <t>DESCARTAVEIS</t>
        </is>
      </c>
      <c r="O1651" t="inlineStr">
        <is>
          <t>01/2026</t>
        </is>
      </c>
    </row>
    <row r="1652">
      <c r="A1652" t="n">
        <v>203421</v>
      </c>
      <c r="B1652" t="n">
        <v>128</v>
      </c>
      <c r="C1652" t="inlineStr">
        <is>
          <t>Love Cabaret</t>
        </is>
      </c>
      <c r="D1652" t="inlineStr">
        <is>
          <t>PSS CENTRAL DA LIMPEZA LTDA</t>
        </is>
      </c>
      <c r="E1652" t="inlineStr">
        <is>
          <t>3053</t>
        </is>
      </c>
      <c r="F1652" s="555" t="n">
        <v>46052</v>
      </c>
      <c r="G1652" t="n">
        <v>26623</v>
      </c>
      <c r="H1652" t="inlineStr">
        <is>
          <t>LIXEIRA 100LT COM PEDAL</t>
        </is>
      </c>
      <c r="I1652" t="inlineStr">
        <is>
          <t>UTENSILIOS</t>
        </is>
      </c>
      <c r="J1652" t="n">
        <v>2</v>
      </c>
      <c r="K1652" t="inlineStr">
        <is>
          <t>UN</t>
        </is>
      </c>
      <c r="L1652" t="n">
        <v>277.4</v>
      </c>
      <c r="M1652" t="n">
        <v>138.7</v>
      </c>
      <c r="N1652" t="inlineStr">
        <is>
          <t>DESCARTAVEIS</t>
        </is>
      </c>
      <c r="O1652" t="inlineStr">
        <is>
          <t>01/2026</t>
        </is>
      </c>
    </row>
    <row r="1653">
      <c r="A1653" t="n">
        <v>203421</v>
      </c>
      <c r="B1653" t="n">
        <v>128</v>
      </c>
      <c r="C1653" t="inlineStr">
        <is>
          <t>Love Cabaret</t>
        </is>
      </c>
      <c r="D1653" t="inlineStr">
        <is>
          <t>PSS CENTRAL DA LIMPEZA LTDA</t>
        </is>
      </c>
      <c r="E1653" t="inlineStr">
        <is>
          <t>3053</t>
        </is>
      </c>
      <c r="F1653" s="555" t="n">
        <v>46052</v>
      </c>
      <c r="G1653" t="n">
        <v>17565</v>
      </c>
      <c r="H1653" t="inlineStr">
        <is>
          <t>BOBINA DE PAPEL FILME PVC 40CMX400M UN</t>
        </is>
      </c>
      <c r="I1653" t="inlineStr">
        <is>
          <t>DESCARTAVEIS/HIGIENE E LIMPEZA</t>
        </is>
      </c>
      <c r="J1653" t="n">
        <v>1</v>
      </c>
      <c r="K1653" t="inlineStr">
        <is>
          <t>UN</t>
        </is>
      </c>
      <c r="L1653" t="n">
        <v>112</v>
      </c>
      <c r="M1653" t="n">
        <v>112</v>
      </c>
      <c r="N1653" t="inlineStr">
        <is>
          <t>DESCARTAVEIS</t>
        </is>
      </c>
      <c r="O1653" t="inlineStr">
        <is>
          <t>01/2026</t>
        </is>
      </c>
    </row>
    <row r="1654">
      <c r="A1654" t="n">
        <v>203421</v>
      </c>
      <c r="B1654" t="n">
        <v>128</v>
      </c>
      <c r="C1654" t="inlineStr">
        <is>
          <t>Love Cabaret</t>
        </is>
      </c>
      <c r="D1654" t="inlineStr">
        <is>
          <t>PSS CENTRAL DA LIMPEZA LTDA</t>
        </is>
      </c>
      <c r="E1654" t="inlineStr">
        <is>
          <t>3053</t>
        </is>
      </c>
      <c r="F1654" s="555" t="n">
        <v>46052</v>
      </c>
      <c r="G1654" t="n">
        <v>17361</v>
      </c>
      <c r="H1654" t="inlineStr">
        <is>
          <t>TOUCA TNT BRANCA C/100UN</t>
        </is>
      </c>
      <c r="I1654" t="inlineStr">
        <is>
          <t>DESCARTAVEIS/HIGIENE E LIMPEZA</t>
        </is>
      </c>
      <c r="J1654" t="n">
        <v>4</v>
      </c>
      <c r="K1654" t="inlineStr">
        <is>
          <t>PC</t>
        </is>
      </c>
      <c r="L1654" t="n">
        <v>35.6</v>
      </c>
      <c r="M1654" t="n">
        <v>8.9</v>
      </c>
      <c r="N1654" t="inlineStr">
        <is>
          <t>DESCARTAVEIS</t>
        </is>
      </c>
      <c r="O1654" t="inlineStr">
        <is>
          <t>01/2026</t>
        </is>
      </c>
    </row>
    <row r="1655">
      <c r="A1655" t="n">
        <v>202871</v>
      </c>
      <c r="B1655" t="n">
        <v>128</v>
      </c>
      <c r="C1655" t="inlineStr">
        <is>
          <t>Love Cabaret</t>
        </is>
      </c>
      <c r="D1655" t="inlineStr">
        <is>
          <t xml:space="preserve">MS FRANGOS LTDA </t>
        </is>
      </c>
      <c r="E1655" t="inlineStr">
        <is>
          <t>5467</t>
        </is>
      </c>
      <c r="F1655" s="555" t="n">
        <v>46049</v>
      </c>
      <c r="G1655" t="n">
        <v>18812</v>
      </c>
      <c r="H1655" t="inlineStr">
        <is>
          <t>LINGUA BOVINA KG</t>
        </is>
      </c>
      <c r="I1655" t="inlineStr">
        <is>
          <t>ALIMENTOS</t>
        </is>
      </c>
      <c r="J1655" t="n">
        <v>5.52</v>
      </c>
      <c r="K1655" t="inlineStr">
        <is>
          <t>KG</t>
        </is>
      </c>
      <c r="L1655" t="n">
        <v>120.89</v>
      </c>
      <c r="M1655" t="n">
        <v>21.900362</v>
      </c>
      <c r="N1655" t="inlineStr">
        <is>
          <t>ALIMENTOS</t>
        </is>
      </c>
      <c r="O1655" t="inlineStr">
        <is>
          <t>01/2026</t>
        </is>
      </c>
    </row>
    <row r="1656">
      <c r="A1656" t="n">
        <v>202870</v>
      </c>
      <c r="B1656" t="n">
        <v>128</v>
      </c>
      <c r="C1656" t="inlineStr">
        <is>
          <t>Love Cabaret</t>
        </is>
      </c>
      <c r="D1656" t="inlineStr">
        <is>
          <t>PARAMU COMERCIO E REPRESENTACAO DE PRODUTOS ALIMENTICIOS</t>
        </is>
      </c>
      <c r="E1656" t="inlineStr">
        <is>
          <t>16738</t>
        </is>
      </c>
      <c r="F1656" s="555" t="n">
        <v>46048</v>
      </c>
      <c r="G1656" t="n">
        <v>24537</v>
      </c>
      <c r="H1656" t="inlineStr">
        <is>
          <t xml:space="preserve">ALCATRA BOVINA MOIDA KG </t>
        </is>
      </c>
      <c r="I1656" t="inlineStr">
        <is>
          <t>ALIMENTOS</t>
        </is>
      </c>
      <c r="J1656" t="n">
        <v>3</v>
      </c>
      <c r="K1656" t="inlineStr">
        <is>
          <t>KG</t>
        </is>
      </c>
      <c r="L1656" t="n">
        <v>182.7</v>
      </c>
      <c r="M1656" t="n">
        <v>60.9</v>
      </c>
      <c r="N1656" t="inlineStr">
        <is>
          <t>ALIMENTOS</t>
        </is>
      </c>
      <c r="O1656" t="inlineStr">
        <is>
          <t>01/2026</t>
        </is>
      </c>
    </row>
    <row r="1657">
      <c r="A1657" t="n">
        <v>202869</v>
      </c>
      <c r="B1657" t="n">
        <v>128</v>
      </c>
      <c r="C1657" t="inlineStr">
        <is>
          <t>Love Cabaret</t>
        </is>
      </c>
      <c r="D1657" t="inlineStr">
        <is>
          <t>QUEIJARIA ATALAIA LTDA</t>
        </is>
      </c>
      <c r="E1657" t="inlineStr">
        <is>
          <t>21073</t>
        </is>
      </c>
      <c r="F1657" s="555" t="n">
        <v>46044</v>
      </c>
      <c r="G1657" t="n">
        <v>28605</v>
      </c>
      <c r="H1657" t="inlineStr">
        <is>
          <t>QUEIJO TULHA PECA INTEIRA 2,750KG FAZENDA ATALAIA KG</t>
        </is>
      </c>
      <c r="I1657" t="inlineStr">
        <is>
          <t>ALIMENTOS</t>
        </is>
      </c>
      <c r="J1657" t="n">
        <v>2.5</v>
      </c>
      <c r="K1657" t="inlineStr">
        <is>
          <t>PC</t>
        </is>
      </c>
      <c r="L1657" t="n">
        <v>342.5</v>
      </c>
      <c r="M1657" t="n">
        <v>137</v>
      </c>
      <c r="N1657" t="inlineStr">
        <is>
          <t>ALIMENTOS</t>
        </is>
      </c>
      <c r="O1657" t="inlineStr">
        <is>
          <t>01/2026</t>
        </is>
      </c>
    </row>
    <row r="1658">
      <c r="A1658" t="n">
        <v>202868</v>
      </c>
      <c r="B1658" t="n">
        <v>128</v>
      </c>
      <c r="C1658" t="inlineStr">
        <is>
          <t>Love Cabaret</t>
        </is>
      </c>
      <c r="D1658" t="inlineStr">
        <is>
          <t>DTK COMERCIO DE ALIMENTOS LTDA</t>
        </is>
      </c>
      <c r="E1658" t="inlineStr">
        <is>
          <t>62488</t>
        </is>
      </c>
      <c r="F1658" s="555" t="n">
        <v>46049</v>
      </c>
      <c r="G1658" t="n">
        <v>20242</v>
      </c>
      <c r="H1658" t="inlineStr">
        <is>
          <t>FEIJAO CARIOCA CAMIL C/2KG</t>
        </is>
      </c>
      <c r="I1658" t="inlineStr">
        <is>
          <t>ALIMENTOS</t>
        </is>
      </c>
      <c r="J1658" t="n">
        <v>3</v>
      </c>
      <c r="K1658" t="inlineStr">
        <is>
          <t>PC</t>
        </is>
      </c>
      <c r="L1658" t="n">
        <v>42.3</v>
      </c>
      <c r="M1658" t="n">
        <v>14.1</v>
      </c>
      <c r="N1658" t="inlineStr">
        <is>
          <t>ALIMENTOS</t>
        </is>
      </c>
      <c r="O1658" t="inlineStr">
        <is>
          <t>01/2026</t>
        </is>
      </c>
    </row>
    <row r="1659">
      <c r="A1659" t="n">
        <v>202868</v>
      </c>
      <c r="B1659" t="n">
        <v>128</v>
      </c>
      <c r="C1659" t="inlineStr">
        <is>
          <t>Love Cabaret</t>
        </is>
      </c>
      <c r="D1659" t="inlineStr">
        <is>
          <t>DTK COMERCIO DE ALIMENTOS LTDA</t>
        </is>
      </c>
      <c r="E1659" t="inlineStr">
        <is>
          <t>62488</t>
        </is>
      </c>
      <c r="F1659" s="555" t="n">
        <v>46049</v>
      </c>
      <c r="G1659" t="n">
        <v>24233</v>
      </c>
      <c r="H1659" t="inlineStr">
        <is>
          <t>FARINHA DE MANDIOCA CRUA GROSSA YOKI C/1KG</t>
        </is>
      </c>
      <c r="I1659" t="inlineStr">
        <is>
          <t>ALIMENTOS</t>
        </is>
      </c>
      <c r="J1659" t="n">
        <v>2</v>
      </c>
      <c r="K1659" t="inlineStr">
        <is>
          <t>PC</t>
        </is>
      </c>
      <c r="L1659" t="n">
        <v>29.82</v>
      </c>
      <c r="M1659" t="n">
        <v>14.91</v>
      </c>
      <c r="N1659" t="inlineStr">
        <is>
          <t>ALIMENTOS</t>
        </is>
      </c>
      <c r="O1659" t="inlineStr">
        <is>
          <t>01/2026</t>
        </is>
      </c>
    </row>
    <row r="1660">
      <c r="A1660" t="n">
        <v>202868</v>
      </c>
      <c r="B1660" t="n">
        <v>128</v>
      </c>
      <c r="C1660" t="inlineStr">
        <is>
          <t>Love Cabaret</t>
        </is>
      </c>
      <c r="D1660" t="inlineStr">
        <is>
          <t>DTK COMERCIO DE ALIMENTOS LTDA</t>
        </is>
      </c>
      <c r="E1660" t="inlineStr">
        <is>
          <t>62488</t>
        </is>
      </c>
      <c r="F1660" s="555" t="n">
        <v>46049</v>
      </c>
      <c r="G1660" t="n">
        <v>21017</v>
      </c>
      <c r="H1660" t="inlineStr">
        <is>
          <t>OLEO DE ALGODAO SAUDE C/14,5KG</t>
        </is>
      </c>
      <c r="I1660" t="inlineStr">
        <is>
          <t>ALIMENTOS</t>
        </is>
      </c>
      <c r="J1660" t="n">
        <v>2</v>
      </c>
      <c r="K1660" t="inlineStr">
        <is>
          <t>BALDE</t>
        </is>
      </c>
      <c r="L1660" t="n">
        <v>334.2</v>
      </c>
      <c r="M1660" t="n">
        <v>167.1</v>
      </c>
      <c r="N1660" t="inlineStr">
        <is>
          <t>ALIMENTOS</t>
        </is>
      </c>
      <c r="O1660" t="inlineStr">
        <is>
          <t>01/2026</t>
        </is>
      </c>
    </row>
    <row r="1661">
      <c r="A1661" t="n">
        <v>202867</v>
      </c>
      <c r="B1661" t="n">
        <v>128</v>
      </c>
      <c r="C1661" t="inlineStr">
        <is>
          <t>Love Cabaret</t>
        </is>
      </c>
      <c r="D1661" t="inlineStr">
        <is>
          <t>MARIO PEDRO FELICIANO - HORTIFRUTI</t>
        </is>
      </c>
      <c r="E1661" t="inlineStr">
        <is>
          <t>465823</t>
        </is>
      </c>
      <c r="F1661" s="555" t="n">
        <v>46048</v>
      </c>
      <c r="G1661" t="n">
        <v>19532</v>
      </c>
      <c r="H1661" t="inlineStr">
        <is>
          <t>TOMATE SALADA ITALIANO KG</t>
        </is>
      </c>
      <c r="I1661" t="inlineStr">
        <is>
          <t>ALIMENTOS</t>
        </is>
      </c>
      <c r="J1661" t="n">
        <v>5</v>
      </c>
      <c r="K1661" t="inlineStr">
        <is>
          <t>KG</t>
        </is>
      </c>
      <c r="L1661" t="n">
        <v>30.8</v>
      </c>
      <c r="M1661" t="n">
        <v>6.16</v>
      </c>
      <c r="N1661" t="inlineStr">
        <is>
          <t>ALIMENTOS</t>
        </is>
      </c>
      <c r="O1661" t="inlineStr">
        <is>
          <t>01/2026</t>
        </is>
      </c>
    </row>
    <row r="1662">
      <c r="A1662" t="n">
        <v>202866</v>
      </c>
      <c r="B1662" t="n">
        <v>128</v>
      </c>
      <c r="C1662" t="inlineStr">
        <is>
          <t>Love Cabaret</t>
        </is>
      </c>
      <c r="D1662" t="inlineStr">
        <is>
          <t>CECILIA TSUYACO ARAKI SILVA LTDA</t>
        </is>
      </c>
      <c r="E1662" t="inlineStr">
        <is>
          <t>385672</t>
        </is>
      </c>
      <c r="F1662" s="555" t="n">
        <v>46048</v>
      </c>
      <c r="G1662" t="n">
        <v>24083</v>
      </c>
      <c r="H1662" t="inlineStr">
        <is>
          <t>BATATA ASTERIX GRAUDA NOIVA KG</t>
        </is>
      </c>
      <c r="I1662" t="inlineStr">
        <is>
          <t>ALIMENTOS</t>
        </is>
      </c>
      <c r="J1662" t="n">
        <v>10</v>
      </c>
      <c r="K1662" t="inlineStr">
        <is>
          <t>KG</t>
        </is>
      </c>
      <c r="L1662" t="n">
        <v>39.9</v>
      </c>
      <c r="M1662" t="n">
        <v>3.99</v>
      </c>
      <c r="N1662" t="inlineStr">
        <is>
          <t>ALIMENTOS</t>
        </is>
      </c>
      <c r="O1662" t="inlineStr">
        <is>
          <t>01/2026</t>
        </is>
      </c>
    </row>
    <row r="1663">
      <c r="A1663" t="n">
        <v>202866</v>
      </c>
      <c r="B1663" t="n">
        <v>128</v>
      </c>
      <c r="C1663" t="inlineStr">
        <is>
          <t>Love Cabaret</t>
        </is>
      </c>
      <c r="D1663" t="inlineStr">
        <is>
          <t>CECILIA TSUYACO ARAKI SILVA LTDA</t>
        </is>
      </c>
      <c r="E1663" t="inlineStr">
        <is>
          <t>385672</t>
        </is>
      </c>
      <c r="F1663" s="555" t="n">
        <v>46048</v>
      </c>
      <c r="G1663" t="n">
        <v>24509</v>
      </c>
      <c r="H1663" t="inlineStr">
        <is>
          <t>CEBOLA BRANCA KG</t>
        </is>
      </c>
      <c r="I1663" t="inlineStr">
        <is>
          <t>ALIMENTOS</t>
        </is>
      </c>
      <c r="J1663" t="n">
        <v>10</v>
      </c>
      <c r="K1663" t="inlineStr">
        <is>
          <t>KG</t>
        </is>
      </c>
      <c r="L1663" t="n">
        <v>17</v>
      </c>
      <c r="M1663" t="n">
        <v>1.7</v>
      </c>
      <c r="N1663" t="inlineStr">
        <is>
          <t>ALIMENTOS</t>
        </is>
      </c>
      <c r="O1663" t="inlineStr">
        <is>
          <t>01/2026</t>
        </is>
      </c>
    </row>
    <row r="1664">
      <c r="A1664" t="n">
        <v>202866</v>
      </c>
      <c r="B1664" t="n">
        <v>128</v>
      </c>
      <c r="C1664" t="inlineStr">
        <is>
          <t>Love Cabaret</t>
        </is>
      </c>
      <c r="D1664" t="inlineStr">
        <is>
          <t>CECILIA TSUYACO ARAKI SILVA LTDA</t>
        </is>
      </c>
      <c r="E1664" t="inlineStr">
        <is>
          <t>385672</t>
        </is>
      </c>
      <c r="F1664" s="555" t="n">
        <v>46048</v>
      </c>
      <c r="G1664" t="n">
        <v>19480</v>
      </c>
      <c r="H1664" t="inlineStr">
        <is>
          <t>HORTELA HIDROPONICA KG</t>
        </is>
      </c>
      <c r="I1664" t="inlineStr">
        <is>
          <t>ALIMENTOS</t>
        </is>
      </c>
      <c r="J1664" t="n">
        <v>0.4</v>
      </c>
      <c r="K1664" t="inlineStr">
        <is>
          <t>KG</t>
        </is>
      </c>
      <c r="L1664" t="n">
        <v>5.2</v>
      </c>
      <c r="M1664" t="n">
        <v>13</v>
      </c>
      <c r="N1664" t="inlineStr">
        <is>
          <t>ALIMENTOS</t>
        </is>
      </c>
      <c r="O1664" t="inlineStr">
        <is>
          <t>01/2026</t>
        </is>
      </c>
    </row>
    <row r="1665">
      <c r="A1665" t="n">
        <v>202866</v>
      </c>
      <c r="B1665" t="n">
        <v>128</v>
      </c>
      <c r="C1665" t="inlineStr">
        <is>
          <t>Love Cabaret</t>
        </is>
      </c>
      <c r="D1665" t="inlineStr">
        <is>
          <t>CECILIA TSUYACO ARAKI SILVA LTDA</t>
        </is>
      </c>
      <c r="E1665" t="inlineStr">
        <is>
          <t>385672</t>
        </is>
      </c>
      <c r="F1665" s="555" t="n">
        <v>46048</v>
      </c>
      <c r="G1665" t="n">
        <v>19476</v>
      </c>
      <c r="H1665" t="inlineStr">
        <is>
          <t>MANJERICAO KG</t>
        </is>
      </c>
      <c r="I1665" t="inlineStr">
        <is>
          <t>ALIMENTOS</t>
        </is>
      </c>
      <c r="J1665" t="n">
        <v>0.1</v>
      </c>
      <c r="K1665" t="inlineStr">
        <is>
          <t>KG</t>
        </is>
      </c>
      <c r="L1665" t="n">
        <v>6</v>
      </c>
      <c r="M1665" t="n">
        <v>60</v>
      </c>
      <c r="N1665" t="inlineStr">
        <is>
          <t>ALIMENTOS</t>
        </is>
      </c>
      <c r="O1665" t="inlineStr">
        <is>
          <t>01/2026</t>
        </is>
      </c>
    </row>
    <row r="1666">
      <c r="A1666" t="n">
        <v>202866</v>
      </c>
      <c r="B1666" t="n">
        <v>128</v>
      </c>
      <c r="C1666" t="inlineStr">
        <is>
          <t>Love Cabaret</t>
        </is>
      </c>
      <c r="D1666" t="inlineStr">
        <is>
          <t>CECILIA TSUYACO ARAKI SILVA LTDA</t>
        </is>
      </c>
      <c r="E1666" t="inlineStr">
        <is>
          <t>385672</t>
        </is>
      </c>
      <c r="F1666" s="555" t="n">
        <v>46048</v>
      </c>
      <c r="G1666" t="n">
        <v>19647</v>
      </c>
      <c r="H1666" t="inlineStr">
        <is>
          <t>ALHO PORO KG</t>
        </is>
      </c>
      <c r="I1666" t="inlineStr">
        <is>
          <t>ALIMENTOS</t>
        </is>
      </c>
      <c r="J1666" t="n">
        <v>1</v>
      </c>
      <c r="K1666" t="inlineStr">
        <is>
          <t>KG</t>
        </is>
      </c>
      <c r="L1666" t="n">
        <v>12</v>
      </c>
      <c r="M1666" t="n">
        <v>12</v>
      </c>
      <c r="N1666" t="inlineStr">
        <is>
          <t>ALIMENTOS</t>
        </is>
      </c>
      <c r="O1666" t="inlineStr">
        <is>
          <t>01/2026</t>
        </is>
      </c>
    </row>
    <row r="1667">
      <c r="A1667" t="n">
        <v>202866</v>
      </c>
      <c r="B1667" t="n">
        <v>128</v>
      </c>
      <c r="C1667" t="inlineStr">
        <is>
          <t>Love Cabaret</t>
        </is>
      </c>
      <c r="D1667" t="inlineStr">
        <is>
          <t>CECILIA TSUYACO ARAKI SILVA LTDA</t>
        </is>
      </c>
      <c r="E1667" t="inlineStr">
        <is>
          <t>385672</t>
        </is>
      </c>
      <c r="F1667" s="555" t="n">
        <v>46048</v>
      </c>
      <c r="G1667" t="n">
        <v>19617</v>
      </c>
      <c r="H1667" t="inlineStr">
        <is>
          <t>COENTRO KG</t>
        </is>
      </c>
      <c r="I1667" t="inlineStr">
        <is>
          <t>ALIMENTOS</t>
        </is>
      </c>
      <c r="J1667" t="n">
        <v>0.3</v>
      </c>
      <c r="K1667" t="inlineStr">
        <is>
          <t>KG</t>
        </is>
      </c>
      <c r="L1667" t="n">
        <v>9</v>
      </c>
      <c r="M1667" t="n">
        <v>30</v>
      </c>
      <c r="N1667" t="inlineStr">
        <is>
          <t>ALIMENTOS</t>
        </is>
      </c>
      <c r="O1667" t="inlineStr">
        <is>
          <t>01/2026</t>
        </is>
      </c>
    </row>
    <row r="1668">
      <c r="A1668" t="n">
        <v>202866</v>
      </c>
      <c r="B1668" t="n">
        <v>128</v>
      </c>
      <c r="C1668" t="inlineStr">
        <is>
          <t>Love Cabaret</t>
        </is>
      </c>
      <c r="D1668" t="inlineStr">
        <is>
          <t>CECILIA TSUYACO ARAKI SILVA LTDA</t>
        </is>
      </c>
      <c r="E1668" t="inlineStr">
        <is>
          <t>385672</t>
        </is>
      </c>
      <c r="F1668" s="555" t="n">
        <v>46048</v>
      </c>
      <c r="G1668" t="n">
        <v>23113</v>
      </c>
      <c r="H1668" t="inlineStr">
        <is>
          <t>SALSA KG</t>
        </is>
      </c>
      <c r="I1668" t="inlineStr">
        <is>
          <t>ALIMENTOS</t>
        </is>
      </c>
      <c r="J1668" t="n">
        <v>0.4</v>
      </c>
      <c r="K1668" t="inlineStr">
        <is>
          <t>KG</t>
        </is>
      </c>
      <c r="L1668" t="n">
        <v>3.6</v>
      </c>
      <c r="M1668" t="n">
        <v>9</v>
      </c>
      <c r="N1668" t="inlineStr">
        <is>
          <t>ALIMENTOS</t>
        </is>
      </c>
      <c r="O1668" t="inlineStr">
        <is>
          <t>01/2026</t>
        </is>
      </c>
    </row>
    <row r="1669">
      <c r="A1669" t="n">
        <v>202866</v>
      </c>
      <c r="B1669" t="n">
        <v>128</v>
      </c>
      <c r="C1669" t="inlineStr">
        <is>
          <t>Love Cabaret</t>
        </is>
      </c>
      <c r="D1669" t="inlineStr">
        <is>
          <t>CECILIA TSUYACO ARAKI SILVA LTDA</t>
        </is>
      </c>
      <c r="E1669" t="inlineStr">
        <is>
          <t>385672</t>
        </is>
      </c>
      <c r="F1669" s="555" t="n">
        <v>46048</v>
      </c>
      <c r="G1669" t="n">
        <v>25555</v>
      </c>
      <c r="H1669" t="inlineStr">
        <is>
          <t>BATATA LAVADA KG</t>
        </is>
      </c>
      <c r="I1669" t="inlineStr">
        <is>
          <t>ALIMENTOS</t>
        </is>
      </c>
      <c r="J1669" t="n">
        <v>8</v>
      </c>
      <c r="K1669" t="inlineStr">
        <is>
          <t>KG</t>
        </is>
      </c>
      <c r="L1669" t="n">
        <v>25.6</v>
      </c>
      <c r="M1669" t="n">
        <v>3.2</v>
      </c>
      <c r="N1669" t="inlineStr">
        <is>
          <t>ALIMENTOS</t>
        </is>
      </c>
      <c r="O1669" t="inlineStr">
        <is>
          <t>01/2026</t>
        </is>
      </c>
    </row>
    <row r="1670">
      <c r="A1670" t="n">
        <v>202866</v>
      </c>
      <c r="B1670" t="n">
        <v>128</v>
      </c>
      <c r="C1670" t="inlineStr">
        <is>
          <t>Love Cabaret</t>
        </is>
      </c>
      <c r="D1670" t="inlineStr">
        <is>
          <t>CECILIA TSUYACO ARAKI SILVA LTDA</t>
        </is>
      </c>
      <c r="E1670" t="inlineStr">
        <is>
          <t>385672</t>
        </is>
      </c>
      <c r="F1670" s="555" t="n">
        <v>46048</v>
      </c>
      <c r="G1670" t="n">
        <v>23440</v>
      </c>
      <c r="H1670" t="inlineStr">
        <is>
          <t>COGUMELO PORTO BELLO GRANEL KG</t>
        </is>
      </c>
      <c r="I1670" t="inlineStr">
        <is>
          <t>ALIMENTOS</t>
        </is>
      </c>
      <c r="J1670" t="n">
        <v>3</v>
      </c>
      <c r="K1670" t="inlineStr">
        <is>
          <t>KG</t>
        </is>
      </c>
      <c r="L1670" t="n">
        <v>168</v>
      </c>
      <c r="M1670" t="n">
        <v>56</v>
      </c>
      <c r="N1670" t="inlineStr">
        <is>
          <t>ALIMENTOS</t>
        </is>
      </c>
      <c r="O1670" t="inlineStr">
        <is>
          <t>01/2026</t>
        </is>
      </c>
    </row>
    <row r="1671">
      <c r="A1671" t="n">
        <v>202866</v>
      </c>
      <c r="B1671" t="n">
        <v>128</v>
      </c>
      <c r="C1671" t="inlineStr">
        <is>
          <t>Love Cabaret</t>
        </is>
      </c>
      <c r="D1671" t="inlineStr">
        <is>
          <t>CECILIA TSUYACO ARAKI SILVA LTDA</t>
        </is>
      </c>
      <c r="E1671" t="inlineStr">
        <is>
          <t>385672</t>
        </is>
      </c>
      <c r="F1671" s="555" t="n">
        <v>46048</v>
      </c>
      <c r="G1671" t="n">
        <v>24037</v>
      </c>
      <c r="H1671" t="inlineStr">
        <is>
          <t>ALHO TRITURADO FRITO</t>
        </is>
      </c>
      <c r="I1671" t="inlineStr">
        <is>
          <t>ALIMENTOS</t>
        </is>
      </c>
      <c r="J1671" t="n">
        <v>1</v>
      </c>
      <c r="K1671" t="inlineStr">
        <is>
          <t>KG</t>
        </is>
      </c>
      <c r="L1671" t="n">
        <v>20.5</v>
      </c>
      <c r="M1671" t="n">
        <v>20.5</v>
      </c>
      <c r="N1671" t="inlineStr">
        <is>
          <t>ALIMENTOS</t>
        </is>
      </c>
      <c r="O1671" t="inlineStr">
        <is>
          <t>01/2026</t>
        </is>
      </c>
    </row>
    <row r="1672">
      <c r="A1672" t="n">
        <v>202865</v>
      </c>
      <c r="B1672" t="n">
        <v>128</v>
      </c>
      <c r="C1672" t="inlineStr">
        <is>
          <t>Love Cabaret</t>
        </is>
      </c>
      <c r="D1672" t="inlineStr">
        <is>
          <t xml:space="preserve">FORTE ALIMENTOS COM. IMPORTAÇÃO LTDA </t>
        </is>
      </c>
      <c r="E1672" t="inlineStr">
        <is>
          <t>354500</t>
        </is>
      </c>
      <c r="F1672" s="555" t="n">
        <v>46043</v>
      </c>
      <c r="G1672" t="n">
        <v>20809</v>
      </c>
      <c r="H1672" t="inlineStr">
        <is>
          <t>CAFE PILAO ALMOFADA 500G</t>
        </is>
      </c>
      <c r="I1672" t="inlineStr">
        <is>
          <t>ALIMENTOS</t>
        </is>
      </c>
      <c r="J1672" t="n">
        <v>4</v>
      </c>
      <c r="K1672" t="inlineStr">
        <is>
          <t>PC</t>
        </is>
      </c>
      <c r="L1672" t="n">
        <v>132.92</v>
      </c>
      <c r="M1672" t="n">
        <v>33.23</v>
      </c>
      <c r="N1672" t="inlineStr">
        <is>
          <t>BEBIDAS</t>
        </is>
      </c>
      <c r="O1672" t="inlineStr">
        <is>
          <t>01/2026</t>
        </is>
      </c>
    </row>
    <row r="1673">
      <c r="A1673" t="n">
        <v>202865</v>
      </c>
      <c r="B1673" t="n">
        <v>128</v>
      </c>
      <c r="C1673" t="inlineStr">
        <is>
          <t>Love Cabaret</t>
        </is>
      </c>
      <c r="D1673" t="inlineStr">
        <is>
          <t xml:space="preserve">FORTE ALIMENTOS COM. IMPORTAÇÃO LTDA </t>
        </is>
      </c>
      <c r="E1673" t="inlineStr">
        <is>
          <t>354500</t>
        </is>
      </c>
      <c r="F1673" s="555" t="n">
        <v>46043</v>
      </c>
      <c r="G1673" t="n">
        <v>20984</v>
      </c>
      <c r="H1673" t="inlineStr">
        <is>
          <t>OLEO DE SOJA LIZA C/900ML</t>
        </is>
      </c>
      <c r="I1673" t="inlineStr">
        <is>
          <t>ALIMENTOS</t>
        </is>
      </c>
      <c r="J1673" t="n">
        <v>12</v>
      </c>
      <c r="K1673" t="inlineStr">
        <is>
          <t>FR</t>
        </is>
      </c>
      <c r="L1673" t="n">
        <v>103.8</v>
      </c>
      <c r="M1673" t="n">
        <v>8.65</v>
      </c>
      <c r="N1673" t="inlineStr">
        <is>
          <t>BEBIDAS</t>
        </is>
      </c>
      <c r="O1673" t="inlineStr">
        <is>
          <t>01/2026</t>
        </is>
      </c>
    </row>
    <row r="1674">
      <c r="A1674" t="n">
        <v>202865</v>
      </c>
      <c r="B1674" t="n">
        <v>128</v>
      </c>
      <c r="C1674" t="inlineStr">
        <is>
          <t>Love Cabaret</t>
        </is>
      </c>
      <c r="D1674" t="inlineStr">
        <is>
          <t xml:space="preserve">FORTE ALIMENTOS COM. IMPORTAÇÃO LTDA </t>
        </is>
      </c>
      <c r="E1674" t="inlineStr">
        <is>
          <t>354500</t>
        </is>
      </c>
      <c r="F1674" s="555" t="n">
        <v>46043</v>
      </c>
      <c r="G1674" t="n">
        <v>20501</v>
      </c>
      <c r="H1674" t="inlineStr">
        <is>
          <t>LINGUICA TOSCANA AURORA KG</t>
        </is>
      </c>
      <c r="I1674" t="inlineStr">
        <is>
          <t>ALIMENTOS</t>
        </is>
      </c>
      <c r="J1674" t="n">
        <v>15</v>
      </c>
      <c r="K1674" t="inlineStr">
        <is>
          <t>KG</t>
        </is>
      </c>
      <c r="L1674" t="n">
        <v>315</v>
      </c>
      <c r="M1674" t="n">
        <v>21</v>
      </c>
      <c r="N1674" t="inlineStr">
        <is>
          <t>BEBIDAS</t>
        </is>
      </c>
      <c r="O1674" t="inlineStr">
        <is>
          <t>01/2026</t>
        </is>
      </c>
    </row>
    <row r="1675">
      <c r="A1675" t="n">
        <v>202859</v>
      </c>
      <c r="B1675" t="n">
        <v>128</v>
      </c>
      <c r="C1675" t="inlineStr">
        <is>
          <t>Love Cabaret</t>
        </is>
      </c>
      <c r="D1675" t="inlineStr">
        <is>
          <t>EMPORIO M&amp;L COMERCIO DE ALIM E BEBIDAS LTDA</t>
        </is>
      </c>
      <c r="E1675" t="inlineStr">
        <is>
          <t>492692</t>
        </is>
      </c>
      <c r="F1675" s="555" t="n">
        <v>46043</v>
      </c>
      <c r="G1675" t="n">
        <v>20242</v>
      </c>
      <c r="H1675" t="inlineStr">
        <is>
          <t>FEIJAO CARIOCA CAMIL C/2KG</t>
        </is>
      </c>
      <c r="I1675" t="inlineStr">
        <is>
          <t>ALIMENTOS</t>
        </is>
      </c>
      <c r="J1675" t="n">
        <v>2</v>
      </c>
      <c r="K1675" t="inlineStr">
        <is>
          <t>PC</t>
        </is>
      </c>
      <c r="L1675" t="n">
        <v>28.4</v>
      </c>
      <c r="M1675" t="n">
        <v>14.2</v>
      </c>
      <c r="N1675" t="inlineStr">
        <is>
          <t>ALIMENTOS</t>
        </is>
      </c>
      <c r="O1675" t="inlineStr">
        <is>
          <t>01/2026</t>
        </is>
      </c>
    </row>
    <row r="1676">
      <c r="A1676" t="n">
        <v>202859</v>
      </c>
      <c r="B1676" t="n">
        <v>128</v>
      </c>
      <c r="C1676" t="inlineStr">
        <is>
          <t>Love Cabaret</t>
        </is>
      </c>
      <c r="D1676" t="inlineStr">
        <is>
          <t>EMPORIO M&amp;L COMERCIO DE ALIM E BEBIDAS LTDA</t>
        </is>
      </c>
      <c r="E1676" t="inlineStr">
        <is>
          <t>492692</t>
        </is>
      </c>
      <c r="F1676" s="555" t="n">
        <v>46043</v>
      </c>
      <c r="G1676" t="n">
        <v>21047</v>
      </c>
      <c r="H1676" t="inlineStr">
        <is>
          <t>AZEITE EXTRA VIRGEM GALLO 2L</t>
        </is>
      </c>
      <c r="I1676" t="inlineStr">
        <is>
          <t>ALIMENTOS</t>
        </is>
      </c>
      <c r="J1676" t="n">
        <v>2</v>
      </c>
      <c r="K1676" t="inlineStr">
        <is>
          <t>GALAO</t>
        </is>
      </c>
      <c r="L1676" t="n">
        <v>243.8</v>
      </c>
      <c r="M1676" t="n">
        <v>121.9</v>
      </c>
      <c r="N1676" t="inlineStr">
        <is>
          <t>ALIMENTOS</t>
        </is>
      </c>
      <c r="O1676" t="inlineStr">
        <is>
          <t>01/2026</t>
        </is>
      </c>
    </row>
    <row r="1677">
      <c r="A1677" t="n">
        <v>202859</v>
      </c>
      <c r="B1677" t="n">
        <v>128</v>
      </c>
      <c r="C1677" t="inlineStr">
        <is>
          <t>Love Cabaret</t>
        </is>
      </c>
      <c r="D1677" t="inlineStr">
        <is>
          <t>EMPORIO M&amp;L COMERCIO DE ALIM E BEBIDAS LTDA</t>
        </is>
      </c>
      <c r="E1677" t="inlineStr">
        <is>
          <t>492692</t>
        </is>
      </c>
      <c r="F1677" s="555" t="n">
        <v>46043</v>
      </c>
      <c r="G1677" t="n">
        <v>23074</v>
      </c>
      <c r="H1677" t="inlineStr">
        <is>
          <t>QUEIJO EMMENTAL KG</t>
        </is>
      </c>
      <c r="I1677" t="inlineStr">
        <is>
          <t>ALIMENTOS</t>
        </is>
      </c>
      <c r="J1677" t="n">
        <v>6.8</v>
      </c>
      <c r="K1677" t="inlineStr">
        <is>
          <t>KG</t>
        </is>
      </c>
      <c r="L1677" t="n">
        <v>550.12</v>
      </c>
      <c r="M1677" t="n">
        <v>80.90000000000001</v>
      </c>
      <c r="N1677" t="inlineStr">
        <is>
          <t>ALIMENTOS</t>
        </is>
      </c>
      <c r="O1677" t="inlineStr">
        <is>
          <t>01/2026</t>
        </is>
      </c>
    </row>
    <row r="1678">
      <c r="A1678" t="n">
        <v>202859</v>
      </c>
      <c r="B1678" t="n">
        <v>128</v>
      </c>
      <c r="C1678" t="inlineStr">
        <is>
          <t>Love Cabaret</t>
        </is>
      </c>
      <c r="D1678" t="inlineStr">
        <is>
          <t>EMPORIO M&amp;L COMERCIO DE ALIM E BEBIDAS LTDA</t>
        </is>
      </c>
      <c r="E1678" t="inlineStr">
        <is>
          <t>492692</t>
        </is>
      </c>
      <c r="F1678" s="555" t="n">
        <v>46043</v>
      </c>
      <c r="G1678" t="n">
        <v>24390</v>
      </c>
      <c r="H1678" t="inlineStr">
        <is>
          <t>QUEIJO MUSSARELA KG</t>
        </is>
      </c>
      <c r="I1678" t="inlineStr">
        <is>
          <t>ALIMENTOS</t>
        </is>
      </c>
      <c r="J1678" t="n">
        <v>4</v>
      </c>
      <c r="K1678" t="inlineStr">
        <is>
          <t>KG</t>
        </is>
      </c>
      <c r="L1678" t="n">
        <v>135.2</v>
      </c>
      <c r="M1678" t="n">
        <v>33.8</v>
      </c>
      <c r="N1678" t="inlineStr">
        <is>
          <t>ALIMENTOS</t>
        </is>
      </c>
      <c r="O1678" t="inlineStr">
        <is>
          <t>01/2026</t>
        </is>
      </c>
    </row>
    <row r="1679">
      <c r="A1679" t="n">
        <v>202859</v>
      </c>
      <c r="B1679" t="n">
        <v>128</v>
      </c>
      <c r="C1679" t="inlineStr">
        <is>
          <t>Love Cabaret</t>
        </is>
      </c>
      <c r="D1679" t="inlineStr">
        <is>
          <t>EMPORIO M&amp;L COMERCIO DE ALIM E BEBIDAS LTDA</t>
        </is>
      </c>
      <c r="E1679" t="inlineStr">
        <is>
          <t>492692</t>
        </is>
      </c>
      <c r="F1679" s="555" t="n">
        <v>46043</v>
      </c>
      <c r="G1679" t="n">
        <v>20936</v>
      </c>
      <c r="H1679" t="inlineStr">
        <is>
          <t>CHOCOLATE AMARGO CALLEBAUT CALLETS 70,5% 2,01KG</t>
        </is>
      </c>
      <c r="I1679" t="inlineStr">
        <is>
          <t>ALIMENTOS</t>
        </is>
      </c>
      <c r="J1679" t="n">
        <v>1</v>
      </c>
      <c r="K1679" t="inlineStr">
        <is>
          <t>UN</t>
        </is>
      </c>
      <c r="L1679" t="n">
        <v>389.9</v>
      </c>
      <c r="M1679" t="n">
        <v>389.9</v>
      </c>
      <c r="N1679" t="inlineStr">
        <is>
          <t>ALIMENTOS</t>
        </is>
      </c>
      <c r="O1679" t="inlineStr">
        <is>
          <t>01/2026</t>
        </is>
      </c>
    </row>
    <row r="1680">
      <c r="A1680" t="n">
        <v>202859</v>
      </c>
      <c r="B1680" t="n">
        <v>128</v>
      </c>
      <c r="C1680" t="inlineStr">
        <is>
          <t>Love Cabaret</t>
        </is>
      </c>
      <c r="D1680" t="inlineStr">
        <is>
          <t>EMPORIO M&amp;L COMERCIO DE ALIM E BEBIDAS LTDA</t>
        </is>
      </c>
      <c r="E1680" t="inlineStr">
        <is>
          <t>492692</t>
        </is>
      </c>
      <c r="F1680" s="555" t="n">
        <v>46043</v>
      </c>
      <c r="G1680" t="n">
        <v>24118</v>
      </c>
      <c r="H1680" t="inlineStr">
        <is>
          <t>CASTANHA DE CAJU CRUA KG</t>
        </is>
      </c>
      <c r="I1680" t="inlineStr">
        <is>
          <t>ALIMENTOS</t>
        </is>
      </c>
      <c r="J1680" t="n">
        <v>2</v>
      </c>
      <c r="K1680" t="inlineStr">
        <is>
          <t>KG</t>
        </is>
      </c>
      <c r="L1680" t="n">
        <v>148.6</v>
      </c>
      <c r="M1680" t="n">
        <v>74.3</v>
      </c>
      <c r="N1680" t="inlineStr">
        <is>
          <t>ALIMENTOS</t>
        </is>
      </c>
      <c r="O1680" t="inlineStr">
        <is>
          <t>01/2026</t>
        </is>
      </c>
    </row>
    <row r="1681">
      <c r="A1681" t="n">
        <v>202859</v>
      </c>
      <c r="B1681" t="n">
        <v>128</v>
      </c>
      <c r="C1681" t="inlineStr">
        <is>
          <t>Love Cabaret</t>
        </is>
      </c>
      <c r="D1681" t="inlineStr">
        <is>
          <t>EMPORIO M&amp;L COMERCIO DE ALIM E BEBIDAS LTDA</t>
        </is>
      </c>
      <c r="E1681" t="inlineStr">
        <is>
          <t>492692</t>
        </is>
      </c>
      <c r="F1681" s="555" t="n">
        <v>46043</v>
      </c>
      <c r="G1681" t="n">
        <v>20044</v>
      </c>
      <c r="H1681" t="inlineStr">
        <is>
          <t>CHIMICHURRI KG</t>
        </is>
      </c>
      <c r="I1681" t="inlineStr">
        <is>
          <t>ALIMENTOS</t>
        </is>
      </c>
      <c r="J1681" t="n">
        <v>1</v>
      </c>
      <c r="K1681" t="inlineStr">
        <is>
          <t>KG</t>
        </is>
      </c>
      <c r="L1681" t="n">
        <v>21</v>
      </c>
      <c r="M1681" t="n">
        <v>21</v>
      </c>
      <c r="N1681" t="inlineStr">
        <is>
          <t>ALIMENTOS</t>
        </is>
      </c>
      <c r="O1681" t="inlineStr">
        <is>
          <t>01/2026</t>
        </is>
      </c>
    </row>
    <row r="1682">
      <c r="A1682" t="n">
        <v>202859</v>
      </c>
      <c r="B1682" t="n">
        <v>128</v>
      </c>
      <c r="C1682" t="inlineStr">
        <is>
          <t>Love Cabaret</t>
        </is>
      </c>
      <c r="D1682" t="inlineStr">
        <is>
          <t>EMPORIO M&amp;L COMERCIO DE ALIM E BEBIDAS LTDA</t>
        </is>
      </c>
      <c r="E1682" t="inlineStr">
        <is>
          <t>492692</t>
        </is>
      </c>
      <c r="F1682" s="555" t="n">
        <v>46043</v>
      </c>
      <c r="G1682" t="n">
        <v>20114</v>
      </c>
      <c r="H1682" t="inlineStr">
        <is>
          <t>MACARRAO LINGUINE GRANO DURO DIVELLA  500GR</t>
        </is>
      </c>
      <c r="I1682" t="inlineStr">
        <is>
          <t>ALIMENTOS</t>
        </is>
      </c>
      <c r="J1682" t="n">
        <v>15</v>
      </c>
      <c r="K1682" t="inlineStr">
        <is>
          <t>UN</t>
        </is>
      </c>
      <c r="L1682" t="n">
        <v>132</v>
      </c>
      <c r="M1682" t="n">
        <v>8.800000000000001</v>
      </c>
      <c r="N1682" t="inlineStr">
        <is>
          <t>ALIMENTOS</t>
        </is>
      </c>
      <c r="O1682" t="inlineStr">
        <is>
          <t>01/2026</t>
        </is>
      </c>
    </row>
    <row r="1683">
      <c r="A1683" t="n">
        <v>202859</v>
      </c>
      <c r="B1683" t="n">
        <v>128</v>
      </c>
      <c r="C1683" t="inlineStr">
        <is>
          <t>Love Cabaret</t>
        </is>
      </c>
      <c r="D1683" t="inlineStr">
        <is>
          <t>EMPORIO M&amp;L COMERCIO DE ALIM E BEBIDAS LTDA</t>
        </is>
      </c>
      <c r="E1683" t="inlineStr">
        <is>
          <t>492692</t>
        </is>
      </c>
      <c r="F1683" s="555" t="n">
        <v>46043</v>
      </c>
      <c r="G1683" t="n">
        <v>20590</v>
      </c>
      <c r="H1683" t="inlineStr">
        <is>
          <t>TOMATE PELADO ARCOBELLO 2,55KG</t>
        </is>
      </c>
      <c r="I1683" t="inlineStr">
        <is>
          <t>ALIMENTOS</t>
        </is>
      </c>
      <c r="J1683" t="n">
        <v>5</v>
      </c>
      <c r="K1683" t="inlineStr">
        <is>
          <t>UN</t>
        </is>
      </c>
      <c r="L1683" t="n">
        <v>124</v>
      </c>
      <c r="M1683" t="n">
        <v>24.8</v>
      </c>
      <c r="N1683" t="inlineStr">
        <is>
          <t>ALIMENTOS</t>
        </is>
      </c>
      <c r="O1683" t="inlineStr">
        <is>
          <t>01/2026</t>
        </is>
      </c>
    </row>
    <row r="1684">
      <c r="A1684" t="n">
        <v>202859</v>
      </c>
      <c r="B1684" t="n">
        <v>128</v>
      </c>
      <c r="C1684" t="inlineStr">
        <is>
          <t>Love Cabaret</t>
        </is>
      </c>
      <c r="D1684" t="inlineStr">
        <is>
          <t>EMPORIO M&amp;L COMERCIO DE ALIM E BEBIDAS LTDA</t>
        </is>
      </c>
      <c r="E1684" t="inlineStr">
        <is>
          <t>492692</t>
        </is>
      </c>
      <c r="F1684" s="555" t="n">
        <v>46043</v>
      </c>
      <c r="G1684" t="n">
        <v>23502</v>
      </c>
      <c r="H1684" t="inlineStr">
        <is>
          <t>PAPRICA DEFUMADA PCT 500G UN</t>
        </is>
      </c>
      <c r="I1684" t="inlineStr">
        <is>
          <t>ALIMENTOS</t>
        </is>
      </c>
      <c r="J1684" t="n">
        <v>0.5</v>
      </c>
      <c r="K1684" t="inlineStr">
        <is>
          <t>KG</t>
        </is>
      </c>
      <c r="L1684" t="n">
        <v>7.25</v>
      </c>
      <c r="M1684" t="n">
        <v>14.5</v>
      </c>
      <c r="N1684" t="inlineStr">
        <is>
          <t>ALIMENTOS</t>
        </is>
      </c>
      <c r="O1684" t="inlineStr">
        <is>
          <t>01/2026</t>
        </is>
      </c>
    </row>
    <row r="1685">
      <c r="A1685" t="n">
        <v>202855</v>
      </c>
      <c r="B1685" t="n">
        <v>128</v>
      </c>
      <c r="C1685" t="inlineStr">
        <is>
          <t>Love Cabaret</t>
        </is>
      </c>
      <c r="D1685" t="inlineStr">
        <is>
          <t>PROAUTO INDUSTRIA QUIMICA EIRELI</t>
        </is>
      </c>
      <c r="E1685" t="inlineStr">
        <is>
          <t>150639</t>
        </is>
      </c>
      <c r="F1685" s="555" t="n">
        <v>46043</v>
      </c>
      <c r="G1685" t="n">
        <v>24845</v>
      </c>
      <c r="H1685" t="inlineStr">
        <is>
          <t>PROAUTO SABONETE LIQUIDO ERVA DOCE KREAM SOAP 5L</t>
        </is>
      </c>
      <c r="I1685" t="inlineStr">
        <is>
          <t>DESCARTAVEIS/HIGIENE E LIMPEZA</t>
        </is>
      </c>
      <c r="J1685" t="n">
        <v>4</v>
      </c>
      <c r="K1685" t="inlineStr">
        <is>
          <t>GALAO</t>
        </is>
      </c>
      <c r="L1685" t="n">
        <v>502.24</v>
      </c>
      <c r="M1685" t="n">
        <v>125.56</v>
      </c>
      <c r="N1685" t="inlineStr">
        <is>
          <t>HIGIENE E LIMPEZA</t>
        </is>
      </c>
      <c r="O1685" t="inlineStr">
        <is>
          <t>01/2026</t>
        </is>
      </c>
    </row>
    <row r="1686">
      <c r="A1686" t="n">
        <v>202853</v>
      </c>
      <c r="B1686" t="n">
        <v>128</v>
      </c>
      <c r="C1686" t="inlineStr">
        <is>
          <t>Love Cabaret</t>
        </is>
      </c>
      <c r="D1686" t="inlineStr">
        <is>
          <t xml:space="preserve">HORTIFRUTI DO CHEF LTDA </t>
        </is>
      </c>
      <c r="E1686" t="inlineStr">
        <is>
          <t>28574</t>
        </is>
      </c>
      <c r="F1686" s="555" t="n">
        <v>46043</v>
      </c>
      <c r="G1686" t="n">
        <v>24385</v>
      </c>
      <c r="H1686" t="inlineStr">
        <is>
          <t>MORANGO CONGELADO KG</t>
        </is>
      </c>
      <c r="I1686" t="inlineStr">
        <is>
          <t>ALIMENTOS</t>
        </is>
      </c>
      <c r="J1686" t="n">
        <v>2</v>
      </c>
      <c r="K1686" t="inlineStr">
        <is>
          <t>KG</t>
        </is>
      </c>
      <c r="L1686" t="n">
        <v>37.5</v>
      </c>
      <c r="M1686" t="n">
        <v>18.75</v>
      </c>
      <c r="N1686" t="inlineStr">
        <is>
          <t>ALIMENTOS</t>
        </is>
      </c>
      <c r="O1686" t="inlineStr">
        <is>
          <t>01/2026</t>
        </is>
      </c>
    </row>
    <row r="1687">
      <c r="A1687" t="n">
        <v>202853</v>
      </c>
      <c r="B1687" t="n">
        <v>128</v>
      </c>
      <c r="C1687" t="inlineStr">
        <is>
          <t>Love Cabaret</t>
        </is>
      </c>
      <c r="D1687" t="inlineStr">
        <is>
          <t xml:space="preserve">HORTIFRUTI DO CHEF LTDA </t>
        </is>
      </c>
      <c r="E1687" t="inlineStr">
        <is>
          <t>28574</t>
        </is>
      </c>
      <c r="F1687" s="555" t="n">
        <v>46043</v>
      </c>
      <c r="G1687" t="n">
        <v>23096</v>
      </c>
      <c r="H1687" t="inlineStr">
        <is>
          <t>OVO BRANCO UN</t>
        </is>
      </c>
      <c r="I1687" t="inlineStr">
        <is>
          <t>ALIMENTOS</t>
        </is>
      </c>
      <c r="J1687" t="n">
        <v>30</v>
      </c>
      <c r="K1687" t="inlineStr">
        <is>
          <t>UN</t>
        </is>
      </c>
      <c r="L1687" t="n">
        <v>15</v>
      </c>
      <c r="M1687" t="n">
        <v>0.5</v>
      </c>
      <c r="N1687" t="inlineStr">
        <is>
          <t>ALIMENTOS</t>
        </is>
      </c>
      <c r="O1687" t="inlineStr">
        <is>
          <t>01/2026</t>
        </is>
      </c>
    </row>
    <row r="1688">
      <c r="A1688" t="n">
        <v>202853</v>
      </c>
      <c r="B1688" t="n">
        <v>128</v>
      </c>
      <c r="C1688" t="inlineStr">
        <is>
          <t>Love Cabaret</t>
        </is>
      </c>
      <c r="D1688" t="inlineStr">
        <is>
          <t xml:space="preserve">HORTIFRUTI DO CHEF LTDA </t>
        </is>
      </c>
      <c r="E1688" t="inlineStr">
        <is>
          <t>28574</t>
        </is>
      </c>
      <c r="F1688" s="555" t="n">
        <v>46043</v>
      </c>
      <c r="G1688" t="n">
        <v>23377</v>
      </c>
      <c r="H1688" t="inlineStr">
        <is>
          <t>CAMBUCI CONGELADO KG</t>
        </is>
      </c>
      <c r="I1688" t="inlineStr">
        <is>
          <t>ALIMENTOS</t>
        </is>
      </c>
      <c r="J1688" t="n">
        <v>10</v>
      </c>
      <c r="K1688" t="inlineStr">
        <is>
          <t>KG</t>
        </is>
      </c>
      <c r="L1688" t="n">
        <v>320</v>
      </c>
      <c r="M1688" t="n">
        <v>32</v>
      </c>
      <c r="N1688" t="inlineStr">
        <is>
          <t>ALIMENTOS</t>
        </is>
      </c>
      <c r="O1688" t="inlineStr">
        <is>
          <t>01/2026</t>
        </is>
      </c>
    </row>
    <row r="1689">
      <c r="A1689" t="n">
        <v>202853</v>
      </c>
      <c r="B1689" t="n">
        <v>128</v>
      </c>
      <c r="C1689" t="inlineStr">
        <is>
          <t>Love Cabaret</t>
        </is>
      </c>
      <c r="D1689" t="inlineStr">
        <is>
          <t xml:space="preserve">HORTIFRUTI DO CHEF LTDA </t>
        </is>
      </c>
      <c r="E1689" t="inlineStr">
        <is>
          <t>28574</t>
        </is>
      </c>
      <c r="F1689" s="555" t="n">
        <v>46043</v>
      </c>
      <c r="G1689" t="n">
        <v>25555</v>
      </c>
      <c r="H1689" t="inlineStr">
        <is>
          <t>BATATA LAVADA KG</t>
        </is>
      </c>
      <c r="I1689" t="inlineStr">
        <is>
          <t>ALIMENTOS</t>
        </is>
      </c>
      <c r="J1689" t="n">
        <v>8</v>
      </c>
      <c r="K1689" t="inlineStr">
        <is>
          <t>KG</t>
        </is>
      </c>
      <c r="L1689" t="n">
        <v>28</v>
      </c>
      <c r="M1689" t="n">
        <v>3.5</v>
      </c>
      <c r="N1689" t="inlineStr">
        <is>
          <t>ALIMENTOS</t>
        </is>
      </c>
      <c r="O1689" t="inlineStr">
        <is>
          <t>01/2026</t>
        </is>
      </c>
    </row>
    <row r="1690">
      <c r="A1690" t="n">
        <v>202851</v>
      </c>
      <c r="B1690" t="n">
        <v>128</v>
      </c>
      <c r="C1690" t="inlineStr">
        <is>
          <t>Love Cabaret</t>
        </is>
      </c>
      <c r="D1690" t="inlineStr">
        <is>
          <t>EAU - DISTRIBUIDORA DE AGUA MINERAL LTDA</t>
        </is>
      </c>
      <c r="E1690" t="inlineStr">
        <is>
          <t>287678</t>
        </is>
      </c>
      <c r="F1690" s="555" t="n">
        <v>46042</v>
      </c>
      <c r="G1690" t="n">
        <v>24543</v>
      </c>
      <c r="H1690" t="inlineStr">
        <is>
          <t>AGUA MINERAL LINDOIA PREMIUM COPO 200ML C/48</t>
        </is>
      </c>
      <c r="I1690" t="inlineStr">
        <is>
          <t>BEBIDAS</t>
        </is>
      </c>
      <c r="J1690" t="n">
        <v>4</v>
      </c>
      <c r="K1690" t="inlineStr">
        <is>
          <t>CX</t>
        </is>
      </c>
      <c r="L1690" t="n">
        <v>184</v>
      </c>
      <c r="M1690" t="n">
        <v>46</v>
      </c>
      <c r="N1690" t="inlineStr">
        <is>
          <t>BEBIDAS</t>
        </is>
      </c>
      <c r="O1690" t="inlineStr">
        <is>
          <t>01/2026</t>
        </is>
      </c>
    </row>
    <row r="1691">
      <c r="A1691" t="n">
        <v>202851</v>
      </c>
      <c r="B1691" t="n">
        <v>128</v>
      </c>
      <c r="C1691" t="inlineStr">
        <is>
          <t>Love Cabaret</t>
        </is>
      </c>
      <c r="D1691" t="inlineStr">
        <is>
          <t>EAU - DISTRIBUIDORA DE AGUA MINERAL LTDA</t>
        </is>
      </c>
      <c r="E1691" t="inlineStr">
        <is>
          <t>287678</t>
        </is>
      </c>
      <c r="F1691" s="555" t="n">
        <v>46042</v>
      </c>
      <c r="G1691" t="n">
        <v>17958</v>
      </c>
      <c r="H1691" t="inlineStr">
        <is>
          <t>AGUA MINERAL SEM GAS LINDOIA PREMIUM  310ML C/12</t>
        </is>
      </c>
      <c r="I1691" t="inlineStr">
        <is>
          <t>BEBIDAS</t>
        </is>
      </c>
      <c r="J1691" t="n">
        <v>20</v>
      </c>
      <c r="K1691" t="inlineStr">
        <is>
          <t>PC</t>
        </is>
      </c>
      <c r="L1691" t="n">
        <v>354</v>
      </c>
      <c r="M1691" t="n">
        <v>17.7</v>
      </c>
      <c r="N1691" t="inlineStr">
        <is>
          <t>BEBIDAS</t>
        </is>
      </c>
      <c r="O1691" t="inlineStr">
        <is>
          <t>01/2026</t>
        </is>
      </c>
    </row>
    <row r="1692">
      <c r="A1692" t="n">
        <v>202849</v>
      </c>
      <c r="B1692" t="n">
        <v>128</v>
      </c>
      <c r="C1692" t="inlineStr">
        <is>
          <t>Love Cabaret</t>
        </is>
      </c>
      <c r="D1692" t="inlineStr">
        <is>
          <t>CECILIA TSUYACO ARAKI SILVA LTDA</t>
        </is>
      </c>
      <c r="E1692" t="inlineStr">
        <is>
          <t>385456</t>
        </is>
      </c>
      <c r="F1692" s="555" t="n">
        <v>46043</v>
      </c>
      <c r="G1692" t="n">
        <v>24083</v>
      </c>
      <c r="H1692" t="inlineStr">
        <is>
          <t>BATATA ASTERIX GRAUDA NOIVA KG</t>
        </is>
      </c>
      <c r="I1692" t="inlineStr">
        <is>
          <t>ALIMENTOS</t>
        </is>
      </c>
      <c r="J1692" t="n">
        <v>10</v>
      </c>
      <c r="K1692" t="inlineStr">
        <is>
          <t>KG</t>
        </is>
      </c>
      <c r="L1692" t="n">
        <v>39.9</v>
      </c>
      <c r="M1692" t="n">
        <v>3.99</v>
      </c>
      <c r="N1692" t="inlineStr">
        <is>
          <t>ALIMENTOS</t>
        </is>
      </c>
      <c r="O1692" t="inlineStr">
        <is>
          <t>01/2026</t>
        </is>
      </c>
    </row>
    <row r="1693">
      <c r="A1693" t="n">
        <v>202849</v>
      </c>
      <c r="B1693" t="n">
        <v>128</v>
      </c>
      <c r="C1693" t="inlineStr">
        <is>
          <t>Love Cabaret</t>
        </is>
      </c>
      <c r="D1693" t="inlineStr">
        <is>
          <t>CECILIA TSUYACO ARAKI SILVA LTDA</t>
        </is>
      </c>
      <c r="E1693" t="inlineStr">
        <is>
          <t>385456</t>
        </is>
      </c>
      <c r="F1693" s="555" t="n">
        <v>46043</v>
      </c>
      <c r="G1693" t="n">
        <v>19589</v>
      </c>
      <c r="H1693" t="inlineStr">
        <is>
          <t>PEPINO JAPONES KG</t>
        </is>
      </c>
      <c r="I1693" t="inlineStr">
        <is>
          <t>ALIMENTOS</t>
        </is>
      </c>
      <c r="J1693" t="n">
        <v>0.3</v>
      </c>
      <c r="K1693" t="inlineStr">
        <is>
          <t>KG</t>
        </is>
      </c>
      <c r="L1693" t="n">
        <v>2.7</v>
      </c>
      <c r="M1693" t="n">
        <v>9</v>
      </c>
      <c r="N1693" t="inlineStr">
        <is>
          <t>ALIMENTOS</t>
        </is>
      </c>
      <c r="O1693" t="inlineStr">
        <is>
          <t>01/2026</t>
        </is>
      </c>
    </row>
    <row r="1694">
      <c r="A1694" t="n">
        <v>202849</v>
      </c>
      <c r="B1694" t="n">
        <v>128</v>
      </c>
      <c r="C1694" t="inlineStr">
        <is>
          <t>Love Cabaret</t>
        </is>
      </c>
      <c r="D1694" t="inlineStr">
        <is>
          <t>CECILIA TSUYACO ARAKI SILVA LTDA</t>
        </is>
      </c>
      <c r="E1694" t="inlineStr">
        <is>
          <t>385456</t>
        </is>
      </c>
      <c r="F1694" s="555" t="n">
        <v>46043</v>
      </c>
      <c r="G1694" t="n">
        <v>24509</v>
      </c>
      <c r="H1694" t="inlineStr">
        <is>
          <t>CEBOLA BRANCA KG</t>
        </is>
      </c>
      <c r="I1694" t="inlineStr">
        <is>
          <t>ALIMENTOS</t>
        </is>
      </c>
      <c r="J1694" t="n">
        <v>5</v>
      </c>
      <c r="K1694" t="inlineStr">
        <is>
          <t>KG</t>
        </is>
      </c>
      <c r="L1694" t="n">
        <v>9</v>
      </c>
      <c r="M1694" t="n">
        <v>1.8</v>
      </c>
      <c r="N1694" t="inlineStr">
        <is>
          <t>ALIMENTOS</t>
        </is>
      </c>
      <c r="O1694" t="inlineStr">
        <is>
          <t>01/2026</t>
        </is>
      </c>
    </row>
    <row r="1695">
      <c r="A1695" t="n">
        <v>202849</v>
      </c>
      <c r="B1695" t="n">
        <v>128</v>
      </c>
      <c r="C1695" t="inlineStr">
        <is>
          <t>Love Cabaret</t>
        </is>
      </c>
      <c r="D1695" t="inlineStr">
        <is>
          <t>CECILIA TSUYACO ARAKI SILVA LTDA</t>
        </is>
      </c>
      <c r="E1695" t="inlineStr">
        <is>
          <t>385456</t>
        </is>
      </c>
      <c r="F1695" s="555" t="n">
        <v>46043</v>
      </c>
      <c r="G1695" t="n">
        <v>19476</v>
      </c>
      <c r="H1695" t="inlineStr">
        <is>
          <t>MANJERICAO KG</t>
        </is>
      </c>
      <c r="I1695" t="inlineStr">
        <is>
          <t>ALIMENTOS</t>
        </is>
      </c>
      <c r="J1695" t="n">
        <v>0.1</v>
      </c>
      <c r="K1695" t="inlineStr">
        <is>
          <t>KG</t>
        </is>
      </c>
      <c r="L1695" t="n">
        <v>6.5</v>
      </c>
      <c r="M1695" t="n">
        <v>65</v>
      </c>
      <c r="N1695" t="inlineStr">
        <is>
          <t>ALIMENTOS</t>
        </is>
      </c>
      <c r="O1695" t="inlineStr">
        <is>
          <t>01/2026</t>
        </is>
      </c>
    </row>
    <row r="1696">
      <c r="A1696" t="n">
        <v>202849</v>
      </c>
      <c r="B1696" t="n">
        <v>128</v>
      </c>
      <c r="C1696" t="inlineStr">
        <is>
          <t>Love Cabaret</t>
        </is>
      </c>
      <c r="D1696" t="inlineStr">
        <is>
          <t>CECILIA TSUYACO ARAKI SILVA LTDA</t>
        </is>
      </c>
      <c r="E1696" t="inlineStr">
        <is>
          <t>385456</t>
        </is>
      </c>
      <c r="F1696" s="555" t="n">
        <v>46043</v>
      </c>
      <c r="G1696" t="n">
        <v>19480</v>
      </c>
      <c r="H1696" t="inlineStr">
        <is>
          <t>HORTELA HIDROPONICA KG</t>
        </is>
      </c>
      <c r="I1696" t="inlineStr">
        <is>
          <t>ALIMENTOS</t>
        </is>
      </c>
      <c r="J1696" t="n">
        <v>0.3</v>
      </c>
      <c r="K1696" t="inlineStr">
        <is>
          <t>KG</t>
        </is>
      </c>
      <c r="L1696" t="n">
        <v>3.9</v>
      </c>
      <c r="M1696" t="n">
        <v>13</v>
      </c>
      <c r="N1696" t="inlineStr">
        <is>
          <t>ALIMENTOS</t>
        </is>
      </c>
      <c r="O1696" t="inlineStr">
        <is>
          <t>01/2026</t>
        </is>
      </c>
    </row>
    <row r="1697">
      <c r="A1697" t="n">
        <v>202849</v>
      </c>
      <c r="B1697" t="n">
        <v>128</v>
      </c>
      <c r="C1697" t="inlineStr">
        <is>
          <t>Love Cabaret</t>
        </is>
      </c>
      <c r="D1697" t="inlineStr">
        <is>
          <t>CECILIA TSUYACO ARAKI SILVA LTDA</t>
        </is>
      </c>
      <c r="E1697" t="inlineStr">
        <is>
          <t>385456</t>
        </is>
      </c>
      <c r="F1697" s="555" t="n">
        <v>46043</v>
      </c>
      <c r="G1697" t="n">
        <v>19485</v>
      </c>
      <c r="H1697" t="inlineStr">
        <is>
          <t>ENDRO DILL KG</t>
        </is>
      </c>
      <c r="I1697" t="inlineStr">
        <is>
          <t>ALIMENTOS</t>
        </is>
      </c>
      <c r="J1697" t="n">
        <v>0.1</v>
      </c>
      <c r="K1697" t="inlineStr">
        <is>
          <t>KG</t>
        </is>
      </c>
      <c r="L1697" t="n">
        <v>9.5</v>
      </c>
      <c r="M1697" t="n">
        <v>95</v>
      </c>
      <c r="N1697" t="inlineStr">
        <is>
          <t>ALIMENTOS</t>
        </is>
      </c>
      <c r="O1697" t="inlineStr">
        <is>
          <t>01/2026</t>
        </is>
      </c>
    </row>
    <row r="1698">
      <c r="A1698" t="n">
        <v>202849</v>
      </c>
      <c r="B1698" t="n">
        <v>128</v>
      </c>
      <c r="C1698" t="inlineStr">
        <is>
          <t>Love Cabaret</t>
        </is>
      </c>
      <c r="D1698" t="inlineStr">
        <is>
          <t>CECILIA TSUYACO ARAKI SILVA LTDA</t>
        </is>
      </c>
      <c r="E1698" t="inlineStr">
        <is>
          <t>385456</t>
        </is>
      </c>
      <c r="F1698" s="555" t="n">
        <v>46043</v>
      </c>
      <c r="G1698" t="n">
        <v>19503</v>
      </c>
      <c r="H1698" t="inlineStr">
        <is>
          <t>ALFACE CRESPA KG</t>
        </is>
      </c>
      <c r="I1698" t="inlineStr">
        <is>
          <t>ALIMENTOS</t>
        </is>
      </c>
      <c r="J1698" t="n">
        <v>1</v>
      </c>
      <c r="K1698" t="inlineStr">
        <is>
          <t>KG</t>
        </is>
      </c>
      <c r="L1698" t="n">
        <v>11</v>
      </c>
      <c r="M1698" t="n">
        <v>11</v>
      </c>
      <c r="N1698" t="inlineStr">
        <is>
          <t>ALIMENTOS</t>
        </is>
      </c>
      <c r="O1698" t="inlineStr">
        <is>
          <t>01/2026</t>
        </is>
      </c>
    </row>
    <row r="1699">
      <c r="A1699" t="n">
        <v>202849</v>
      </c>
      <c r="B1699" t="n">
        <v>128</v>
      </c>
      <c r="C1699" t="inlineStr">
        <is>
          <t>Love Cabaret</t>
        </is>
      </c>
      <c r="D1699" t="inlineStr">
        <is>
          <t>CECILIA TSUYACO ARAKI SILVA LTDA</t>
        </is>
      </c>
      <c r="E1699" t="inlineStr">
        <is>
          <t>385456</t>
        </is>
      </c>
      <c r="F1699" s="555" t="n">
        <v>46043</v>
      </c>
      <c r="G1699" t="n">
        <v>19477</v>
      </c>
      <c r="H1699" t="inlineStr">
        <is>
          <t>MANJERICAO ROXO KG</t>
        </is>
      </c>
      <c r="I1699" t="inlineStr">
        <is>
          <t>ALIMENTOS</t>
        </is>
      </c>
      <c r="J1699" t="n">
        <v>0.1</v>
      </c>
      <c r="K1699" t="inlineStr">
        <is>
          <t>KG</t>
        </is>
      </c>
      <c r="L1699" t="n">
        <v>8.5</v>
      </c>
      <c r="M1699" t="n">
        <v>85</v>
      </c>
      <c r="N1699" t="inlineStr">
        <is>
          <t>ALIMENTOS</t>
        </is>
      </c>
      <c r="O1699" t="inlineStr">
        <is>
          <t>01/2026</t>
        </is>
      </c>
    </row>
    <row r="1700">
      <c r="A1700" t="n">
        <v>202849</v>
      </c>
      <c r="B1700" t="n">
        <v>128</v>
      </c>
      <c r="C1700" t="inlineStr">
        <is>
          <t>Love Cabaret</t>
        </is>
      </c>
      <c r="D1700" t="inlineStr">
        <is>
          <t>CECILIA TSUYACO ARAKI SILVA LTDA</t>
        </is>
      </c>
      <c r="E1700" t="inlineStr">
        <is>
          <t>385456</t>
        </is>
      </c>
      <c r="F1700" s="555" t="n">
        <v>46043</v>
      </c>
      <c r="G1700" t="n">
        <v>19527</v>
      </c>
      <c r="H1700" t="inlineStr">
        <is>
          <t>VAGEM HOLANDESA KG</t>
        </is>
      </c>
      <c r="I1700" t="inlineStr">
        <is>
          <t>ALIMENTOS</t>
        </is>
      </c>
      <c r="J1700" t="n">
        <v>1</v>
      </c>
      <c r="K1700" t="inlineStr">
        <is>
          <t>KG</t>
        </is>
      </c>
      <c r="L1700" t="n">
        <v>22</v>
      </c>
      <c r="M1700" t="n">
        <v>22</v>
      </c>
      <c r="N1700" t="inlineStr">
        <is>
          <t>ALIMENTOS</t>
        </is>
      </c>
      <c r="O1700" t="inlineStr">
        <is>
          <t>01/2026</t>
        </is>
      </c>
    </row>
    <row r="1701">
      <c r="A1701" t="n">
        <v>202849</v>
      </c>
      <c r="B1701" t="n">
        <v>128</v>
      </c>
      <c r="C1701" t="inlineStr">
        <is>
          <t>Love Cabaret</t>
        </is>
      </c>
      <c r="D1701" t="inlineStr">
        <is>
          <t>CECILIA TSUYACO ARAKI SILVA LTDA</t>
        </is>
      </c>
      <c r="E1701" t="inlineStr">
        <is>
          <t>385456</t>
        </is>
      </c>
      <c r="F1701" s="555" t="n">
        <v>46043</v>
      </c>
      <c r="G1701" t="n">
        <v>23113</v>
      </c>
      <c r="H1701" t="inlineStr">
        <is>
          <t>SALSA KG</t>
        </is>
      </c>
      <c r="I1701" t="inlineStr">
        <is>
          <t>ALIMENTOS</t>
        </is>
      </c>
      <c r="J1701" t="n">
        <v>0.2</v>
      </c>
      <c r="K1701" t="inlineStr">
        <is>
          <t>KG</t>
        </is>
      </c>
      <c r="L1701" t="n">
        <v>1.8</v>
      </c>
      <c r="M1701" t="n">
        <v>9</v>
      </c>
      <c r="N1701" t="inlineStr">
        <is>
          <t>ALIMENTOS</t>
        </is>
      </c>
      <c r="O1701" t="inlineStr">
        <is>
          <t>01/2026</t>
        </is>
      </c>
    </row>
    <row r="1702">
      <c r="A1702" t="n">
        <v>201365</v>
      </c>
      <c r="B1702" t="n">
        <v>128</v>
      </c>
      <c r="C1702" t="inlineStr">
        <is>
          <t>Love Cabaret</t>
        </is>
      </c>
      <c r="D1702" t="inlineStr">
        <is>
          <t xml:space="preserve">HNK BR INDUSTRIA DE BEBIDAS </t>
        </is>
      </c>
      <c r="E1702" t="inlineStr">
        <is>
          <t>142539</t>
        </is>
      </c>
      <c r="F1702" s="555" t="n">
        <v>46042</v>
      </c>
      <c r="G1702" t="n">
        <v>18557</v>
      </c>
      <c r="H1702" t="inlineStr">
        <is>
          <t>CERVEJA BLUE MOON BELGIAN WHITE 355ML C/24</t>
        </is>
      </c>
      <c r="I1702" t="inlineStr">
        <is>
          <t>BEBIDAS</t>
        </is>
      </c>
      <c r="J1702" t="n">
        <v>4</v>
      </c>
      <c r="K1702" t="inlineStr">
        <is>
          <t>PC</t>
        </is>
      </c>
      <c r="L1702" t="n">
        <v>1207.28</v>
      </c>
      <c r="M1702" t="n">
        <v>301.82</v>
      </c>
      <c r="N1702" t="inlineStr">
        <is>
          <t xml:space="preserve"> BEBIDAS</t>
        </is>
      </c>
      <c r="O1702" t="inlineStr">
        <is>
          <t>01/2026</t>
        </is>
      </c>
    </row>
    <row r="1703">
      <c r="A1703" t="n">
        <v>201365</v>
      </c>
      <c r="B1703" t="n">
        <v>128</v>
      </c>
      <c r="C1703" t="inlineStr">
        <is>
          <t>Love Cabaret</t>
        </is>
      </c>
      <c r="D1703" t="inlineStr">
        <is>
          <t xml:space="preserve">HNK BR INDUSTRIA DE BEBIDAS </t>
        </is>
      </c>
      <c r="E1703" t="inlineStr">
        <is>
          <t>142539</t>
        </is>
      </c>
      <c r="F1703" s="555" t="n">
        <v>46042</v>
      </c>
      <c r="G1703" t="n">
        <v>18554</v>
      </c>
      <c r="H1703" t="inlineStr">
        <is>
          <t>CERVEJA LAGUNITAS IPA 355ML C/12</t>
        </is>
      </c>
      <c r="I1703" t="inlineStr">
        <is>
          <t>BEBIDAS</t>
        </is>
      </c>
      <c r="J1703" t="n">
        <v>4</v>
      </c>
      <c r="K1703" t="inlineStr">
        <is>
          <t>PC</t>
        </is>
      </c>
      <c r="L1703" t="n">
        <v>602.64</v>
      </c>
      <c r="M1703" t="n">
        <v>150.66</v>
      </c>
      <c r="N1703" t="inlineStr">
        <is>
          <t xml:space="preserve"> BEBIDAS</t>
        </is>
      </c>
      <c r="O1703" t="inlineStr">
        <is>
          <t>01/2026</t>
        </is>
      </c>
    </row>
    <row r="1704">
      <c r="A1704" t="n">
        <v>201365</v>
      </c>
      <c r="B1704" t="n">
        <v>128</v>
      </c>
      <c r="C1704" t="inlineStr">
        <is>
          <t>Love Cabaret</t>
        </is>
      </c>
      <c r="D1704" t="inlineStr">
        <is>
          <t xml:space="preserve">HNK BR INDUSTRIA DE BEBIDAS </t>
        </is>
      </c>
      <c r="E1704" t="inlineStr">
        <is>
          <t>142539</t>
        </is>
      </c>
      <c r="F1704" s="555" t="n">
        <v>46042</v>
      </c>
      <c r="G1704" t="n">
        <v>24561</v>
      </c>
      <c r="H1704" t="inlineStr">
        <is>
          <t xml:space="preserve">REFRIGERANTE GUARANA FYS 350ML C/12 </t>
        </is>
      </c>
      <c r="I1704" t="inlineStr">
        <is>
          <t>BEBIDAS</t>
        </is>
      </c>
      <c r="J1704" t="n">
        <v>3</v>
      </c>
      <c r="K1704" t="inlineStr">
        <is>
          <t>PC</t>
        </is>
      </c>
      <c r="L1704" t="n">
        <v>78.15000000000001</v>
      </c>
      <c r="M1704" t="n">
        <v>26.05</v>
      </c>
      <c r="N1704" t="inlineStr">
        <is>
          <t xml:space="preserve"> BEBIDAS</t>
        </is>
      </c>
      <c r="O1704" t="inlineStr">
        <is>
          <t>01/2026</t>
        </is>
      </c>
    </row>
    <row r="1705">
      <c r="A1705" t="n">
        <v>201365</v>
      </c>
      <c r="B1705" t="n">
        <v>128</v>
      </c>
      <c r="C1705" t="inlineStr">
        <is>
          <t>Love Cabaret</t>
        </is>
      </c>
      <c r="D1705" t="inlineStr">
        <is>
          <t xml:space="preserve">HNK BR INDUSTRIA DE BEBIDAS </t>
        </is>
      </c>
      <c r="E1705" t="inlineStr">
        <is>
          <t>142539</t>
        </is>
      </c>
      <c r="F1705" s="555" t="n">
        <v>46042</v>
      </c>
      <c r="G1705" t="n">
        <v>26947</v>
      </c>
      <c r="H1705" t="inlineStr">
        <is>
          <t>REFRIGERANTE GUARANA ZERO FYS 350ML C/12</t>
        </is>
      </c>
      <c r="I1705" t="inlineStr">
        <is>
          <t>BEBIDAS</t>
        </is>
      </c>
      <c r="J1705" t="n">
        <v>2</v>
      </c>
      <c r="K1705" t="inlineStr">
        <is>
          <t>PC</t>
        </is>
      </c>
      <c r="L1705" t="n">
        <v>57.34</v>
      </c>
      <c r="M1705" t="n">
        <v>28.67</v>
      </c>
      <c r="N1705" t="inlineStr">
        <is>
          <t xml:space="preserve"> BEBIDAS</t>
        </is>
      </c>
      <c r="O1705" t="inlineStr">
        <is>
          <t>01/2026</t>
        </is>
      </c>
    </row>
    <row r="1706">
      <c r="A1706" t="n">
        <v>199537</v>
      </c>
      <c r="B1706" t="n">
        <v>128</v>
      </c>
      <c r="C1706" t="inlineStr">
        <is>
          <t>Love Cabaret</t>
        </is>
      </c>
      <c r="D1706" t="inlineStr">
        <is>
          <t>PSS CENTRAL DA LIMPEZA LTDA</t>
        </is>
      </c>
      <c r="E1706" t="inlineStr">
        <is>
          <t>2980</t>
        </is>
      </c>
      <c r="F1706" s="555" t="n">
        <v>46041</v>
      </c>
      <c r="G1706" t="n">
        <v>17437</v>
      </c>
      <c r="H1706" t="inlineStr">
        <is>
          <t>SACO ALVEJADO BRANCO 45X65 UN</t>
        </is>
      </c>
      <c r="I1706" t="inlineStr">
        <is>
          <t>DESCARTAVEIS/HIGIENE E LIMPEZA</t>
        </is>
      </c>
      <c r="J1706" t="n">
        <v>20</v>
      </c>
      <c r="K1706" t="inlineStr">
        <is>
          <t>UN</t>
        </is>
      </c>
      <c r="L1706" t="n">
        <v>50</v>
      </c>
      <c r="M1706" t="n">
        <v>2.5</v>
      </c>
      <c r="N1706" t="inlineStr">
        <is>
          <t>DESCARTAVEIS</t>
        </is>
      </c>
      <c r="O1706" t="inlineStr">
        <is>
          <t>01/2026</t>
        </is>
      </c>
    </row>
    <row r="1707">
      <c r="A1707" t="n">
        <v>199537</v>
      </c>
      <c r="B1707" t="n">
        <v>128</v>
      </c>
      <c r="C1707" t="inlineStr">
        <is>
          <t>Love Cabaret</t>
        </is>
      </c>
      <c r="D1707" t="inlineStr">
        <is>
          <t>PSS CENTRAL DA LIMPEZA LTDA</t>
        </is>
      </c>
      <c r="E1707" t="inlineStr">
        <is>
          <t>2980</t>
        </is>
      </c>
      <c r="F1707" s="555" t="n">
        <v>46041</v>
      </c>
      <c r="G1707" t="n">
        <v>24843</v>
      </c>
      <c r="H1707" t="inlineStr">
        <is>
          <t>PAPEL TOALHA BOBINA NOBRE 08/26 C/6UN</t>
        </is>
      </c>
      <c r="I1707" t="inlineStr">
        <is>
          <t>DESCARTAVEIS/HIGIENE E LIMPEZA</t>
        </is>
      </c>
      <c r="J1707" t="n">
        <v>2</v>
      </c>
      <c r="K1707" t="inlineStr">
        <is>
          <t>CX</t>
        </is>
      </c>
      <c r="L1707" t="n">
        <v>117.8</v>
      </c>
      <c r="M1707" t="n">
        <v>58.9</v>
      </c>
      <c r="N1707" t="inlineStr">
        <is>
          <t>DESCARTAVEIS</t>
        </is>
      </c>
      <c r="O1707" t="inlineStr">
        <is>
          <t>01/2026</t>
        </is>
      </c>
    </row>
    <row r="1708">
      <c r="A1708" t="n">
        <v>199537</v>
      </c>
      <c r="B1708" t="n">
        <v>128</v>
      </c>
      <c r="C1708" t="inlineStr">
        <is>
          <t>Love Cabaret</t>
        </is>
      </c>
      <c r="D1708" t="inlineStr">
        <is>
          <t>PSS CENTRAL DA LIMPEZA LTDA</t>
        </is>
      </c>
      <c r="E1708" t="inlineStr">
        <is>
          <t>2980</t>
        </is>
      </c>
      <c r="F1708" s="555" t="n">
        <v>46041</v>
      </c>
      <c r="G1708" t="n">
        <v>28603</v>
      </c>
      <c r="H1708" t="inlineStr">
        <is>
          <t>PAPEL TOALHA INTERF. FOLHA DUPLA NOBRE C/2000FLS UN</t>
        </is>
      </c>
      <c r="I1708" t="inlineStr">
        <is>
          <t>DESCARTAVEIS/HIGIENE E LIMPEZA</t>
        </is>
      </c>
      <c r="J1708" t="n">
        <v>2</v>
      </c>
      <c r="K1708" t="inlineStr">
        <is>
          <t>CX</t>
        </is>
      </c>
      <c r="L1708" t="n">
        <v>178</v>
      </c>
      <c r="M1708" t="n">
        <v>89</v>
      </c>
      <c r="N1708" t="inlineStr">
        <is>
          <t>DESCARTAVEIS</t>
        </is>
      </c>
      <c r="O1708" t="inlineStr">
        <is>
          <t>01/2026</t>
        </is>
      </c>
    </row>
    <row r="1709">
      <c r="A1709" t="n">
        <v>199535</v>
      </c>
      <c r="B1709" t="n">
        <v>128</v>
      </c>
      <c r="C1709" t="inlineStr">
        <is>
          <t>Love Cabaret</t>
        </is>
      </c>
      <c r="D1709" t="inlineStr">
        <is>
          <t>PSS CENTRAL DA LIMPEZA LTDA</t>
        </is>
      </c>
      <c r="E1709" t="inlineStr">
        <is>
          <t>2995</t>
        </is>
      </c>
      <c r="F1709" s="555" t="n">
        <v>46044</v>
      </c>
      <c r="G1709" t="n">
        <v>17401</v>
      </c>
      <c r="H1709" t="inlineStr">
        <is>
          <t>SACO CRISTAL 60X80 0,20 (PACOTE C/5KG)</t>
        </is>
      </c>
      <c r="I1709" t="inlineStr">
        <is>
          <t>DESCARTAVEIS/HIGIENE E LIMPEZA</t>
        </is>
      </c>
      <c r="J1709" t="n">
        <v>2</v>
      </c>
      <c r="K1709" t="inlineStr">
        <is>
          <t>PC</t>
        </is>
      </c>
      <c r="L1709" t="n">
        <v>170</v>
      </c>
      <c r="M1709" t="n">
        <v>85</v>
      </c>
      <c r="N1709" t="inlineStr">
        <is>
          <t>DESCARTAVEIS</t>
        </is>
      </c>
      <c r="O1709" t="inlineStr">
        <is>
          <t>01/2026</t>
        </is>
      </c>
    </row>
    <row r="1710">
      <c r="A1710" t="n">
        <v>199325</v>
      </c>
      <c r="B1710" t="n">
        <v>128</v>
      </c>
      <c r="C1710" t="inlineStr">
        <is>
          <t>Love Cabaret</t>
        </is>
      </c>
      <c r="D1710" t="inlineStr">
        <is>
          <t>ANDREIA SANTOS FREITAS DUARTE</t>
        </is>
      </c>
      <c r="E1710" t="inlineStr">
        <is>
          <t>2476</t>
        </is>
      </c>
      <c r="F1710" s="555" t="n">
        <v>46041</v>
      </c>
      <c r="G1710" t="n">
        <v>20871</v>
      </c>
      <c r="H1710" t="inlineStr">
        <is>
          <t>MELADO DE CANA JR C/1,3KG</t>
        </is>
      </c>
      <c r="I1710" t="inlineStr">
        <is>
          <t>ALIMENTOS</t>
        </is>
      </c>
      <c r="J1710" t="n">
        <v>2</v>
      </c>
      <c r="K1710" t="inlineStr">
        <is>
          <t>PT</t>
        </is>
      </c>
      <c r="L1710" t="n">
        <v>37.8</v>
      </c>
      <c r="M1710" t="n">
        <v>18.9</v>
      </c>
      <c r="N1710" t="inlineStr">
        <is>
          <t>ALIMENTOS</t>
        </is>
      </c>
      <c r="O1710" t="inlineStr">
        <is>
          <t>01/2026</t>
        </is>
      </c>
    </row>
    <row r="1711">
      <c r="A1711" t="n">
        <v>199325</v>
      </c>
      <c r="B1711" t="n">
        <v>128</v>
      </c>
      <c r="C1711" t="inlineStr">
        <is>
          <t>Love Cabaret</t>
        </is>
      </c>
      <c r="D1711" t="inlineStr">
        <is>
          <t>ANDREIA SANTOS FREITAS DUARTE</t>
        </is>
      </c>
      <c r="E1711" t="inlineStr">
        <is>
          <t>2476</t>
        </is>
      </c>
      <c r="F1711" s="555" t="n">
        <v>46041</v>
      </c>
      <c r="G1711" t="n">
        <v>20932</v>
      </c>
      <c r="H1711" t="inlineStr">
        <is>
          <t>CHOCOLATE AO LEITE GOTAS SICAO 2,1KG UN</t>
        </is>
      </c>
      <c r="I1711" t="inlineStr">
        <is>
          <t>ALIMENTOS</t>
        </is>
      </c>
      <c r="J1711" t="n">
        <v>1</v>
      </c>
      <c r="K1711" t="inlineStr">
        <is>
          <t>UN</t>
        </is>
      </c>
      <c r="L1711" t="n">
        <v>195.29</v>
      </c>
      <c r="M1711" t="n">
        <v>195.29</v>
      </c>
      <c r="N1711" t="inlineStr">
        <is>
          <t>ALIMENTOS</t>
        </is>
      </c>
      <c r="O1711" t="inlineStr">
        <is>
          <t>01/2026</t>
        </is>
      </c>
    </row>
    <row r="1712">
      <c r="A1712" t="n">
        <v>199324</v>
      </c>
      <c r="B1712" t="n">
        <v>128</v>
      </c>
      <c r="C1712" t="inlineStr">
        <is>
          <t>Love Cabaret</t>
        </is>
      </c>
      <c r="D1712" t="inlineStr">
        <is>
          <t>KING COMERCIO E IMPORTACAO DE BEBIDAS LTDA</t>
        </is>
      </c>
      <c r="E1712" t="inlineStr">
        <is>
          <t>124977</t>
        </is>
      </c>
      <c r="F1712" s="555" t="n">
        <v>46045</v>
      </c>
      <c r="G1712" t="n">
        <v>18359</v>
      </c>
      <c r="H1712" t="inlineStr">
        <is>
          <t>GIN TANQUERAY 750ML</t>
        </is>
      </c>
      <c r="I1712" t="inlineStr">
        <is>
          <t>BEBIDAS</t>
        </is>
      </c>
      <c r="J1712" t="n">
        <v>12</v>
      </c>
      <c r="K1712" t="inlineStr">
        <is>
          <t>GR</t>
        </is>
      </c>
      <c r="L1712" t="n">
        <v>1212</v>
      </c>
      <c r="M1712" t="n">
        <v>101</v>
      </c>
      <c r="N1712" t="inlineStr">
        <is>
          <t>BEBIDAS</t>
        </is>
      </c>
      <c r="O1712" t="inlineStr">
        <is>
          <t>01/2026</t>
        </is>
      </c>
    </row>
    <row r="1713">
      <c r="A1713" t="n">
        <v>199228</v>
      </c>
      <c r="B1713" t="n">
        <v>128</v>
      </c>
      <c r="C1713" t="inlineStr">
        <is>
          <t>Love Cabaret</t>
        </is>
      </c>
      <c r="D1713" t="inlineStr">
        <is>
          <t xml:space="preserve">MS FRANGOS LTDA </t>
        </is>
      </c>
      <c r="E1713" t="inlineStr">
        <is>
          <t>5397</t>
        </is>
      </c>
      <c r="F1713" s="555" t="n">
        <v>46042</v>
      </c>
      <c r="G1713" t="n">
        <v>16998</v>
      </c>
      <c r="H1713" t="inlineStr">
        <is>
          <t>FILE DE COXA E SOBRECOXA DE FRANGO KG</t>
        </is>
      </c>
      <c r="I1713" t="inlineStr">
        <is>
          <t>ALIMENTOS</t>
        </is>
      </c>
      <c r="J1713" t="n">
        <v>15.4</v>
      </c>
      <c r="K1713" t="inlineStr">
        <is>
          <t>KG</t>
        </is>
      </c>
      <c r="L1713" t="n">
        <v>398.86</v>
      </c>
      <c r="M1713" t="n">
        <v>25.9</v>
      </c>
      <c r="N1713" t="inlineStr">
        <is>
          <t>ALIMENTOS</t>
        </is>
      </c>
      <c r="O1713" t="inlineStr">
        <is>
          <t>01/2026</t>
        </is>
      </c>
    </row>
    <row r="1714">
      <c r="A1714" t="n">
        <v>199162</v>
      </c>
      <c r="B1714" t="n">
        <v>128</v>
      </c>
      <c r="C1714" t="inlineStr">
        <is>
          <t>Love Cabaret</t>
        </is>
      </c>
      <c r="D1714" t="inlineStr">
        <is>
          <t>GCT COMERCIO DE PRODUTOS ALIMENTICIOS LTDA</t>
        </is>
      </c>
      <c r="E1714" t="inlineStr">
        <is>
          <t>9299</t>
        </is>
      </c>
      <c r="F1714" s="555" t="n">
        <v>46043</v>
      </c>
      <c r="G1714" t="n">
        <v>17092</v>
      </c>
      <c r="H1714" t="inlineStr">
        <is>
          <t>GELO CUBO 50X60MM</t>
        </is>
      </c>
      <c r="I1714" t="inlineStr">
        <is>
          <t>BEBIDAS</t>
        </is>
      </c>
      <c r="J1714" t="n">
        <v>10</v>
      </c>
      <c r="K1714" t="inlineStr">
        <is>
          <t>PC</t>
        </is>
      </c>
      <c r="L1714" t="n">
        <v>536.2</v>
      </c>
      <c r="M1714" t="n">
        <v>53.62</v>
      </c>
      <c r="N1714" t="inlineStr">
        <is>
          <t>BEBIDAS</t>
        </is>
      </c>
      <c r="O1714" t="inlineStr">
        <is>
          <t>01/2026</t>
        </is>
      </c>
    </row>
    <row r="1715">
      <c r="A1715" t="n">
        <v>199145</v>
      </c>
      <c r="B1715" t="n">
        <v>128</v>
      </c>
      <c r="C1715" t="inlineStr">
        <is>
          <t>Love Cabaret</t>
        </is>
      </c>
      <c r="D1715" t="inlineStr">
        <is>
          <t xml:space="preserve">HORTIFRUTI DO CHEF LTDA </t>
        </is>
      </c>
      <c r="E1715" t="inlineStr">
        <is>
          <t>28552</t>
        </is>
      </c>
      <c r="F1715" s="555" t="n">
        <v>46043</v>
      </c>
      <c r="G1715" t="n">
        <v>23377</v>
      </c>
      <c r="H1715" t="inlineStr">
        <is>
          <t>CAMBUCI CONGELADO KG</t>
        </is>
      </c>
      <c r="I1715" t="inlineStr">
        <is>
          <t>ALIMENTOS</t>
        </is>
      </c>
      <c r="J1715" t="n">
        <v>10</v>
      </c>
      <c r="K1715" t="inlineStr">
        <is>
          <t>KG</t>
        </is>
      </c>
      <c r="L1715" t="n">
        <v>320</v>
      </c>
      <c r="M1715" t="n">
        <v>32</v>
      </c>
      <c r="N1715" t="inlineStr">
        <is>
          <t>ALIMENTOS</t>
        </is>
      </c>
      <c r="O1715" t="inlineStr">
        <is>
          <t>01/2026</t>
        </is>
      </c>
    </row>
    <row r="1716">
      <c r="A1716" t="n">
        <v>199142</v>
      </c>
      <c r="B1716" t="n">
        <v>128</v>
      </c>
      <c r="C1716" t="inlineStr">
        <is>
          <t>Love Cabaret</t>
        </is>
      </c>
      <c r="D1716" t="inlineStr">
        <is>
          <t>ANDREIA SANTOS FREITAS DUARTE</t>
        </is>
      </c>
      <c r="E1716" t="inlineStr">
        <is>
          <t>2483</t>
        </is>
      </c>
      <c r="F1716" s="555" t="n">
        <v>46042</v>
      </c>
      <c r="G1716" t="n">
        <v>21423</v>
      </c>
      <c r="H1716" t="inlineStr">
        <is>
          <t>SACO DE LIXO 100L BL PRETO GROSSO 95X120 4K UN</t>
        </is>
      </c>
      <c r="I1716" t="inlineStr">
        <is>
          <t>DESCARTAVEIS/HIGIENE E LIMPEZA</t>
        </is>
      </c>
      <c r="J1716" t="n">
        <v>2</v>
      </c>
      <c r="K1716" t="inlineStr">
        <is>
          <t>PACOTE</t>
        </is>
      </c>
      <c r="L1716" t="n">
        <v>63.64</v>
      </c>
      <c r="M1716" t="n">
        <v>31.82</v>
      </c>
      <c r="N1716" t="inlineStr">
        <is>
          <t>DESCARTAVEIS</t>
        </is>
      </c>
      <c r="O1716" t="inlineStr">
        <is>
          <t>01/2026</t>
        </is>
      </c>
    </row>
    <row r="1717">
      <c r="A1717" t="n">
        <v>199140</v>
      </c>
      <c r="B1717" t="n">
        <v>128</v>
      </c>
      <c r="C1717" t="inlineStr">
        <is>
          <t>Love Cabaret</t>
        </is>
      </c>
      <c r="D1717" t="inlineStr">
        <is>
          <t>ANDREIA SANTOS FREITAS DUARTE</t>
        </is>
      </c>
      <c r="E1717" t="inlineStr">
        <is>
          <t>2472</t>
        </is>
      </c>
      <c r="F1717" s="555" t="n">
        <v>46041</v>
      </c>
      <c r="G1717" t="n">
        <v>21423</v>
      </c>
      <c r="H1717" t="inlineStr">
        <is>
          <t>SACO DE LIXO 100L BL PRETO GROSSO 95X120 4K UN</t>
        </is>
      </c>
      <c r="I1717" t="inlineStr">
        <is>
          <t>DESCARTAVEIS/HIGIENE E LIMPEZA</t>
        </is>
      </c>
      <c r="J1717" t="n">
        <v>1</v>
      </c>
      <c r="K1717" t="inlineStr">
        <is>
          <t>PACOTE</t>
        </is>
      </c>
      <c r="L1717" t="n">
        <v>31.82</v>
      </c>
      <c r="M1717" t="n">
        <v>31.82</v>
      </c>
      <c r="N1717" t="inlineStr">
        <is>
          <t>DESCARTAVEIS</t>
        </is>
      </c>
      <c r="O1717" t="inlineStr">
        <is>
          <t>01/2026</t>
        </is>
      </c>
    </row>
    <row r="1718">
      <c r="A1718" t="n">
        <v>199125</v>
      </c>
      <c r="B1718" t="n">
        <v>128</v>
      </c>
      <c r="C1718" t="inlineStr">
        <is>
          <t>Love Cabaret</t>
        </is>
      </c>
      <c r="D1718" t="inlineStr">
        <is>
          <t>ZAHIL IMPORTADORA LTDA</t>
        </is>
      </c>
      <c r="E1718" t="inlineStr">
        <is>
          <t>263522</t>
        </is>
      </c>
      <c r="F1718" s="555" t="n">
        <v>46041</v>
      </c>
      <c r="G1718" t="n">
        <v>21945</v>
      </c>
      <c r="H1718" t="inlineStr">
        <is>
          <t>VINHO BRANCO MASCARA FUEGO CHARDONNAY 750ML</t>
        </is>
      </c>
      <c r="I1718" t="inlineStr">
        <is>
          <t>BEBIDAS</t>
        </is>
      </c>
      <c r="J1718" t="n">
        <v>4</v>
      </c>
      <c r="K1718" t="inlineStr">
        <is>
          <t>GR</t>
        </is>
      </c>
      <c r="L1718" t="n">
        <v>150.8</v>
      </c>
      <c r="M1718" t="n">
        <v>37.7</v>
      </c>
      <c r="N1718" t="inlineStr">
        <is>
          <t>BEBIDAS</t>
        </is>
      </c>
      <c r="O1718" t="inlineStr">
        <is>
          <t>01/2026</t>
        </is>
      </c>
    </row>
    <row r="1719">
      <c r="A1719" t="n">
        <v>199125</v>
      </c>
      <c r="B1719" t="n">
        <v>128</v>
      </c>
      <c r="C1719" t="inlineStr">
        <is>
          <t>Love Cabaret</t>
        </is>
      </c>
      <c r="D1719" t="inlineStr">
        <is>
          <t>ZAHIL IMPORTADORA LTDA</t>
        </is>
      </c>
      <c r="E1719" t="inlineStr">
        <is>
          <t>263522</t>
        </is>
      </c>
      <c r="F1719" s="555" t="n">
        <v>46041</v>
      </c>
      <c r="G1719" t="n">
        <v>17594</v>
      </c>
      <c r="H1719" t="inlineStr">
        <is>
          <t>VINHO TINTO LE JAJA DE JAU DE SYRAH 750ML FRANCA</t>
        </is>
      </c>
      <c r="I1719" t="inlineStr">
        <is>
          <t>BEBIDAS</t>
        </is>
      </c>
      <c r="J1719" t="n">
        <v>9</v>
      </c>
      <c r="K1719" t="inlineStr">
        <is>
          <t>GR</t>
        </is>
      </c>
      <c r="L1719" t="n">
        <v>585</v>
      </c>
      <c r="M1719" t="n">
        <v>65</v>
      </c>
      <c r="N1719" t="inlineStr">
        <is>
          <t>BEBIDAS</t>
        </is>
      </c>
      <c r="O1719" t="inlineStr">
        <is>
          <t>01/2026</t>
        </is>
      </c>
    </row>
    <row r="1720">
      <c r="A1720" t="n">
        <v>199125</v>
      </c>
      <c r="B1720" t="n">
        <v>128</v>
      </c>
      <c r="C1720" t="inlineStr">
        <is>
          <t>Love Cabaret</t>
        </is>
      </c>
      <c r="D1720" t="inlineStr">
        <is>
          <t>ZAHIL IMPORTADORA LTDA</t>
        </is>
      </c>
      <c r="E1720" t="inlineStr">
        <is>
          <t>263522</t>
        </is>
      </c>
      <c r="F1720" s="555" t="n">
        <v>46041</v>
      </c>
      <c r="G1720" t="n">
        <v>17794</v>
      </c>
      <c r="H1720" t="inlineStr">
        <is>
          <t>VINHO BRANCO JAJA DE JAU SAUVIGNON BLANC 750ML</t>
        </is>
      </c>
      <c r="I1720" t="inlineStr">
        <is>
          <t>BEBIDAS</t>
        </is>
      </c>
      <c r="J1720" t="n">
        <v>9</v>
      </c>
      <c r="K1720" t="inlineStr">
        <is>
          <t>GR</t>
        </is>
      </c>
      <c r="L1720" t="n">
        <v>585</v>
      </c>
      <c r="M1720" t="n">
        <v>65</v>
      </c>
      <c r="N1720" t="inlineStr">
        <is>
          <t>BEBIDAS</t>
        </is>
      </c>
      <c r="O1720" t="inlineStr">
        <is>
          <t>01/2026</t>
        </is>
      </c>
    </row>
    <row r="1721">
      <c r="A1721" t="n">
        <v>199125</v>
      </c>
      <c r="B1721" t="n">
        <v>128</v>
      </c>
      <c r="C1721" t="inlineStr">
        <is>
          <t>Love Cabaret</t>
        </is>
      </c>
      <c r="D1721" t="inlineStr">
        <is>
          <t>ZAHIL IMPORTADORA LTDA</t>
        </is>
      </c>
      <c r="E1721" t="inlineStr">
        <is>
          <t>263522</t>
        </is>
      </c>
      <c r="F1721" s="555" t="n">
        <v>46041</v>
      </c>
      <c r="G1721" t="n">
        <v>27858</v>
      </c>
      <c r="H1721" t="inlineStr">
        <is>
          <t>VINHO ROSE CHATEAU DE JAU / LE JAJA DE JAU ROSÉ DE SYRAH PAYS D'OC IGP LANGUEDOC</t>
        </is>
      </c>
      <c r="I1721" t="inlineStr">
        <is>
          <t>BEBIDAS</t>
        </is>
      </c>
      <c r="J1721" t="n">
        <v>9</v>
      </c>
      <c r="K1721" t="inlineStr">
        <is>
          <t>UN</t>
        </is>
      </c>
      <c r="L1721" t="n">
        <v>585</v>
      </c>
      <c r="M1721" t="n">
        <v>65</v>
      </c>
      <c r="N1721" t="inlineStr">
        <is>
          <t>BEBIDAS</t>
        </is>
      </c>
      <c r="O1721" t="inlineStr">
        <is>
          <t>01/2026</t>
        </is>
      </c>
    </row>
    <row r="1722">
      <c r="A1722" t="n">
        <v>199116</v>
      </c>
      <c r="B1722" t="n">
        <v>128</v>
      </c>
      <c r="C1722" t="inlineStr">
        <is>
          <t>Love Cabaret</t>
        </is>
      </c>
      <c r="D1722" t="inlineStr">
        <is>
          <t>CECILIA TSUYACO ARAKI SILVA LTDA</t>
        </is>
      </c>
      <c r="E1722" t="inlineStr">
        <is>
          <t>385274</t>
        </is>
      </c>
      <c r="F1722" s="555" t="n">
        <v>46041</v>
      </c>
      <c r="G1722" t="n">
        <v>19787</v>
      </c>
      <c r="H1722" t="inlineStr">
        <is>
          <t>ABACAXI PEROLA KG</t>
        </is>
      </c>
      <c r="I1722" t="inlineStr">
        <is>
          <t>ALIMENTOS</t>
        </is>
      </c>
      <c r="J1722" t="n">
        <v>2</v>
      </c>
      <c r="K1722" t="inlineStr">
        <is>
          <t>KG</t>
        </is>
      </c>
      <c r="L1722" t="n">
        <v>9.800000000000001</v>
      </c>
      <c r="M1722" t="n">
        <v>4.9</v>
      </c>
      <c r="N1722" t="inlineStr">
        <is>
          <t>ALIMENTOS</t>
        </is>
      </c>
      <c r="O1722" t="inlineStr">
        <is>
          <t>01/2026</t>
        </is>
      </c>
    </row>
    <row r="1723">
      <c r="A1723" t="n">
        <v>199116</v>
      </c>
      <c r="B1723" t="n">
        <v>128</v>
      </c>
      <c r="C1723" t="inlineStr">
        <is>
          <t>Love Cabaret</t>
        </is>
      </c>
      <c r="D1723" t="inlineStr">
        <is>
          <t>CECILIA TSUYACO ARAKI SILVA LTDA</t>
        </is>
      </c>
      <c r="E1723" t="inlineStr">
        <is>
          <t>385274</t>
        </is>
      </c>
      <c r="F1723" s="555" t="n">
        <v>46041</v>
      </c>
      <c r="G1723" t="n">
        <v>19634</v>
      </c>
      <c r="H1723" t="inlineStr">
        <is>
          <t>BERINJELA KG</t>
        </is>
      </c>
      <c r="I1723" t="inlineStr">
        <is>
          <t>ALIMENTOS</t>
        </is>
      </c>
      <c r="J1723" t="n">
        <v>4</v>
      </c>
      <c r="K1723" t="inlineStr">
        <is>
          <t>KG</t>
        </is>
      </c>
      <c r="L1723" t="n">
        <v>27.2</v>
      </c>
      <c r="M1723" t="n">
        <v>6.8</v>
      </c>
      <c r="N1723" t="inlineStr">
        <is>
          <t>ALIMENTOS</t>
        </is>
      </c>
      <c r="O1723" t="inlineStr">
        <is>
          <t>01/2026</t>
        </is>
      </c>
    </row>
    <row r="1724">
      <c r="A1724" t="n">
        <v>199116</v>
      </c>
      <c r="B1724" t="n">
        <v>128</v>
      </c>
      <c r="C1724" t="inlineStr">
        <is>
          <t>Love Cabaret</t>
        </is>
      </c>
      <c r="D1724" t="inlineStr">
        <is>
          <t>CECILIA TSUYACO ARAKI SILVA LTDA</t>
        </is>
      </c>
      <c r="E1724" t="inlineStr">
        <is>
          <t>385274</t>
        </is>
      </c>
      <c r="F1724" s="555" t="n">
        <v>46041</v>
      </c>
      <c r="G1724" t="n">
        <v>19621</v>
      </c>
      <c r="H1724" t="inlineStr">
        <is>
          <t>CENOURA KG</t>
        </is>
      </c>
      <c r="I1724" t="inlineStr">
        <is>
          <t>ALIMENTOS</t>
        </is>
      </c>
      <c r="J1724" t="n">
        <v>2</v>
      </c>
      <c r="K1724" t="inlineStr">
        <is>
          <t>KG</t>
        </is>
      </c>
      <c r="L1724" t="n">
        <v>5.6</v>
      </c>
      <c r="M1724" t="n">
        <v>2.8</v>
      </c>
      <c r="N1724" t="inlineStr">
        <is>
          <t>ALIMENTOS</t>
        </is>
      </c>
      <c r="O1724" t="inlineStr">
        <is>
          <t>01/2026</t>
        </is>
      </c>
    </row>
    <row r="1725">
      <c r="A1725" t="n">
        <v>199116</v>
      </c>
      <c r="B1725" t="n">
        <v>128</v>
      </c>
      <c r="C1725" t="inlineStr">
        <is>
          <t>Love Cabaret</t>
        </is>
      </c>
      <c r="D1725" t="inlineStr">
        <is>
          <t>CECILIA TSUYACO ARAKI SILVA LTDA</t>
        </is>
      </c>
      <c r="E1725" t="inlineStr">
        <is>
          <t>385274</t>
        </is>
      </c>
      <c r="F1725" s="555" t="n">
        <v>46041</v>
      </c>
      <c r="G1725" t="n">
        <v>19589</v>
      </c>
      <c r="H1725" t="inlineStr">
        <is>
          <t>PEPINO JAPONES KG</t>
        </is>
      </c>
      <c r="I1725" t="inlineStr">
        <is>
          <t>ALIMENTOS</t>
        </is>
      </c>
      <c r="J1725" t="n">
        <v>0.4</v>
      </c>
      <c r="K1725" t="inlineStr">
        <is>
          <t>KG</t>
        </is>
      </c>
      <c r="L1725" t="n">
        <v>4.6</v>
      </c>
      <c r="M1725" t="n">
        <v>11.5</v>
      </c>
      <c r="N1725" t="inlineStr">
        <is>
          <t>ALIMENTOS</t>
        </is>
      </c>
      <c r="O1725" t="inlineStr">
        <is>
          <t>01/2026</t>
        </is>
      </c>
    </row>
    <row r="1726">
      <c r="A1726" t="n">
        <v>199116</v>
      </c>
      <c r="B1726" t="n">
        <v>128</v>
      </c>
      <c r="C1726" t="inlineStr">
        <is>
          <t>Love Cabaret</t>
        </is>
      </c>
      <c r="D1726" t="inlineStr">
        <is>
          <t>CECILIA TSUYACO ARAKI SILVA LTDA</t>
        </is>
      </c>
      <c r="E1726" t="inlineStr">
        <is>
          <t>385274</t>
        </is>
      </c>
      <c r="F1726" s="555" t="n">
        <v>46041</v>
      </c>
      <c r="G1726" t="n">
        <v>24083</v>
      </c>
      <c r="H1726" t="inlineStr">
        <is>
          <t>BATATA ASTERIX GRAUDA NOIVA KG</t>
        </is>
      </c>
      <c r="I1726" t="inlineStr">
        <is>
          <t>ALIMENTOS</t>
        </is>
      </c>
      <c r="J1726" t="n">
        <v>10</v>
      </c>
      <c r="K1726" t="inlineStr">
        <is>
          <t>KG</t>
        </is>
      </c>
      <c r="L1726" t="n">
        <v>42</v>
      </c>
      <c r="M1726" t="n">
        <v>4.2</v>
      </c>
      <c r="N1726" t="inlineStr">
        <is>
          <t>ALIMENTOS</t>
        </is>
      </c>
      <c r="O1726" t="inlineStr">
        <is>
          <t>01/2026</t>
        </is>
      </c>
    </row>
    <row r="1727">
      <c r="A1727" t="n">
        <v>199116</v>
      </c>
      <c r="B1727" t="n">
        <v>128</v>
      </c>
      <c r="C1727" t="inlineStr">
        <is>
          <t>Love Cabaret</t>
        </is>
      </c>
      <c r="D1727" t="inlineStr">
        <is>
          <t>CECILIA TSUYACO ARAKI SILVA LTDA</t>
        </is>
      </c>
      <c r="E1727" t="inlineStr">
        <is>
          <t>385274</t>
        </is>
      </c>
      <c r="F1727" s="555" t="n">
        <v>46041</v>
      </c>
      <c r="G1727" t="n">
        <v>19476</v>
      </c>
      <c r="H1727" t="inlineStr">
        <is>
          <t>MANJERICAO KG</t>
        </is>
      </c>
      <c r="I1727" t="inlineStr">
        <is>
          <t>ALIMENTOS</t>
        </is>
      </c>
      <c r="J1727" t="n">
        <v>0.1</v>
      </c>
      <c r="K1727" t="inlineStr">
        <is>
          <t>KG</t>
        </is>
      </c>
      <c r="L1727" t="n">
        <v>6.5</v>
      </c>
      <c r="M1727" t="n">
        <v>65</v>
      </c>
      <c r="N1727" t="inlineStr">
        <is>
          <t>ALIMENTOS</t>
        </is>
      </c>
      <c r="O1727" t="inlineStr">
        <is>
          <t>01/2026</t>
        </is>
      </c>
    </row>
    <row r="1728">
      <c r="A1728" t="n">
        <v>199116</v>
      </c>
      <c r="B1728" t="n">
        <v>128</v>
      </c>
      <c r="C1728" t="inlineStr">
        <is>
          <t>Love Cabaret</t>
        </is>
      </c>
      <c r="D1728" t="inlineStr">
        <is>
          <t>CECILIA TSUYACO ARAKI SILVA LTDA</t>
        </is>
      </c>
      <c r="E1728" t="inlineStr">
        <is>
          <t>385274</t>
        </is>
      </c>
      <c r="F1728" s="555" t="n">
        <v>46041</v>
      </c>
      <c r="G1728" t="n">
        <v>19480</v>
      </c>
      <c r="H1728" t="inlineStr">
        <is>
          <t>HORTELA HIDROPONICA KG</t>
        </is>
      </c>
      <c r="I1728" t="inlineStr">
        <is>
          <t>ALIMENTOS</t>
        </is>
      </c>
      <c r="J1728" t="n">
        <v>0.5</v>
      </c>
      <c r="K1728" t="inlineStr">
        <is>
          <t>KG</t>
        </is>
      </c>
      <c r="L1728" t="n">
        <v>6.25</v>
      </c>
      <c r="M1728" t="n">
        <v>12.5</v>
      </c>
      <c r="N1728" t="inlineStr">
        <is>
          <t>ALIMENTOS</t>
        </is>
      </c>
      <c r="O1728" t="inlineStr">
        <is>
          <t>01/2026</t>
        </is>
      </c>
    </row>
    <row r="1729">
      <c r="A1729" t="n">
        <v>199116</v>
      </c>
      <c r="B1729" t="n">
        <v>128</v>
      </c>
      <c r="C1729" t="inlineStr">
        <is>
          <t>Love Cabaret</t>
        </is>
      </c>
      <c r="D1729" t="inlineStr">
        <is>
          <t>CECILIA TSUYACO ARAKI SILVA LTDA</t>
        </is>
      </c>
      <c r="E1729" t="inlineStr">
        <is>
          <t>385274</t>
        </is>
      </c>
      <c r="F1729" s="555" t="n">
        <v>46041</v>
      </c>
      <c r="G1729" t="n">
        <v>24509</v>
      </c>
      <c r="H1729" t="inlineStr">
        <is>
          <t>CEBOLA BRANCA KG</t>
        </is>
      </c>
      <c r="I1729" t="inlineStr">
        <is>
          <t>ALIMENTOS</t>
        </is>
      </c>
      <c r="J1729" t="n">
        <v>5</v>
      </c>
      <c r="K1729" t="inlineStr">
        <is>
          <t>KG</t>
        </is>
      </c>
      <c r="L1729" t="n">
        <v>9</v>
      </c>
      <c r="M1729" t="n">
        <v>1.8</v>
      </c>
      <c r="N1729" t="inlineStr">
        <is>
          <t>ALIMENTOS</t>
        </is>
      </c>
      <c r="O1729" t="inlineStr">
        <is>
          <t>01/2026</t>
        </is>
      </c>
    </row>
    <row r="1730">
      <c r="A1730" t="n">
        <v>199116</v>
      </c>
      <c r="B1730" t="n">
        <v>128</v>
      </c>
      <c r="C1730" t="inlineStr">
        <is>
          <t>Love Cabaret</t>
        </is>
      </c>
      <c r="D1730" t="inlineStr">
        <is>
          <t>CECILIA TSUYACO ARAKI SILVA LTDA</t>
        </is>
      </c>
      <c r="E1730" t="inlineStr">
        <is>
          <t>385274</t>
        </is>
      </c>
      <c r="F1730" s="555" t="n">
        <v>46041</v>
      </c>
      <c r="G1730" t="n">
        <v>19503</v>
      </c>
      <c r="H1730" t="inlineStr">
        <is>
          <t>ALFACE CRESPA KG</t>
        </is>
      </c>
      <c r="I1730" t="inlineStr">
        <is>
          <t>ALIMENTOS</t>
        </is>
      </c>
      <c r="J1730" t="n">
        <v>2</v>
      </c>
      <c r="K1730" t="inlineStr">
        <is>
          <t>KG</t>
        </is>
      </c>
      <c r="L1730" t="n">
        <v>21</v>
      </c>
      <c r="M1730" t="n">
        <v>10.5</v>
      </c>
      <c r="N1730" t="inlineStr">
        <is>
          <t>ALIMENTOS</t>
        </is>
      </c>
      <c r="O1730" t="inlineStr">
        <is>
          <t>01/2026</t>
        </is>
      </c>
    </row>
    <row r="1731">
      <c r="A1731" t="n">
        <v>199116</v>
      </c>
      <c r="B1731" t="n">
        <v>128</v>
      </c>
      <c r="C1731" t="inlineStr">
        <is>
          <t>Love Cabaret</t>
        </is>
      </c>
      <c r="D1731" t="inlineStr">
        <is>
          <t>CECILIA TSUYACO ARAKI SILVA LTDA</t>
        </is>
      </c>
      <c r="E1731" t="inlineStr">
        <is>
          <t>385274</t>
        </is>
      </c>
      <c r="F1731" s="555" t="n">
        <v>46041</v>
      </c>
      <c r="G1731" t="n">
        <v>19485</v>
      </c>
      <c r="H1731" t="inlineStr">
        <is>
          <t>ENDRO DILL KG</t>
        </is>
      </c>
      <c r="I1731" t="inlineStr">
        <is>
          <t>ALIMENTOS</t>
        </is>
      </c>
      <c r="J1731" t="n">
        <v>0.1</v>
      </c>
      <c r="K1731" t="inlineStr">
        <is>
          <t>KG</t>
        </is>
      </c>
      <c r="L1731" t="n">
        <v>12</v>
      </c>
      <c r="M1731" t="n">
        <v>120</v>
      </c>
      <c r="N1731" t="inlineStr">
        <is>
          <t>ALIMENTOS</t>
        </is>
      </c>
      <c r="O1731" t="inlineStr">
        <is>
          <t>01/2026</t>
        </is>
      </c>
    </row>
    <row r="1732">
      <c r="A1732" t="n">
        <v>199116</v>
      </c>
      <c r="B1732" t="n">
        <v>128</v>
      </c>
      <c r="C1732" t="inlineStr">
        <is>
          <t>Love Cabaret</t>
        </is>
      </c>
      <c r="D1732" t="inlineStr">
        <is>
          <t>CECILIA TSUYACO ARAKI SILVA LTDA</t>
        </is>
      </c>
      <c r="E1732" t="inlineStr">
        <is>
          <t>385274</t>
        </is>
      </c>
      <c r="F1732" s="555" t="n">
        <v>46041</v>
      </c>
      <c r="G1732" t="n">
        <v>19527</v>
      </c>
      <c r="H1732" t="inlineStr">
        <is>
          <t>VAGEM HOLANDESA KG</t>
        </is>
      </c>
      <c r="I1732" t="inlineStr">
        <is>
          <t>ALIMENTOS</t>
        </is>
      </c>
      <c r="J1732" t="n">
        <v>0.5</v>
      </c>
      <c r="K1732" t="inlineStr">
        <is>
          <t>KG</t>
        </is>
      </c>
      <c r="L1732" t="n">
        <v>13.5</v>
      </c>
      <c r="M1732" t="n">
        <v>27</v>
      </c>
      <c r="N1732" t="inlineStr">
        <is>
          <t>ALIMENTOS</t>
        </is>
      </c>
      <c r="O1732" t="inlineStr">
        <is>
          <t>01/2026</t>
        </is>
      </c>
    </row>
    <row r="1733">
      <c r="A1733" t="n">
        <v>199116</v>
      </c>
      <c r="B1733" t="n">
        <v>128</v>
      </c>
      <c r="C1733" t="inlineStr">
        <is>
          <t>Love Cabaret</t>
        </is>
      </c>
      <c r="D1733" t="inlineStr">
        <is>
          <t>CECILIA TSUYACO ARAKI SILVA LTDA</t>
        </is>
      </c>
      <c r="E1733" t="inlineStr">
        <is>
          <t>385274</t>
        </is>
      </c>
      <c r="F1733" s="555" t="n">
        <v>46041</v>
      </c>
      <c r="G1733" t="n">
        <v>23113</v>
      </c>
      <c r="H1733" t="inlineStr">
        <is>
          <t>SALSA KG</t>
        </is>
      </c>
      <c r="I1733" t="inlineStr">
        <is>
          <t>ALIMENTOS</t>
        </is>
      </c>
      <c r="J1733" t="n">
        <v>0.3</v>
      </c>
      <c r="K1733" t="inlineStr">
        <is>
          <t>KG</t>
        </is>
      </c>
      <c r="L1733" t="n">
        <v>3.45</v>
      </c>
      <c r="M1733" t="n">
        <v>11.5</v>
      </c>
      <c r="N1733" t="inlineStr">
        <is>
          <t>ALIMENTOS</t>
        </is>
      </c>
      <c r="O1733" t="inlineStr">
        <is>
          <t>01/2026</t>
        </is>
      </c>
    </row>
    <row r="1734">
      <c r="A1734" t="n">
        <v>199116</v>
      </c>
      <c r="B1734" t="n">
        <v>128</v>
      </c>
      <c r="C1734" t="inlineStr">
        <is>
          <t>Love Cabaret</t>
        </is>
      </c>
      <c r="D1734" t="inlineStr">
        <is>
          <t>CECILIA TSUYACO ARAKI SILVA LTDA</t>
        </is>
      </c>
      <c r="E1734" t="inlineStr">
        <is>
          <t>385274</t>
        </is>
      </c>
      <c r="F1734" s="555" t="n">
        <v>46041</v>
      </c>
      <c r="G1734" t="n">
        <v>19632</v>
      </c>
      <c r="H1734" t="inlineStr">
        <is>
          <t>BETERRABA KG</t>
        </is>
      </c>
      <c r="I1734" t="inlineStr">
        <is>
          <t>ALIMENTOS</t>
        </is>
      </c>
      <c r="J1734" t="n">
        <v>3</v>
      </c>
      <c r="K1734" t="inlineStr">
        <is>
          <t>KG</t>
        </is>
      </c>
      <c r="L1734" t="n">
        <v>8.699999999999999</v>
      </c>
      <c r="M1734" t="n">
        <v>2.9</v>
      </c>
      <c r="N1734" t="inlineStr">
        <is>
          <t>ALIMENTOS</t>
        </is>
      </c>
      <c r="O1734" t="inlineStr">
        <is>
          <t>01/2026</t>
        </is>
      </c>
    </row>
    <row r="1735">
      <c r="A1735" t="n">
        <v>199116</v>
      </c>
      <c r="B1735" t="n">
        <v>128</v>
      </c>
      <c r="C1735" t="inlineStr">
        <is>
          <t>Love Cabaret</t>
        </is>
      </c>
      <c r="D1735" t="inlineStr">
        <is>
          <t>CECILIA TSUYACO ARAKI SILVA LTDA</t>
        </is>
      </c>
      <c r="E1735" t="inlineStr">
        <is>
          <t>385274</t>
        </is>
      </c>
      <c r="F1735" s="555" t="n">
        <v>46041</v>
      </c>
      <c r="G1735" t="n">
        <v>24037</v>
      </c>
      <c r="H1735" t="inlineStr">
        <is>
          <t>ALHO TRITURADO FRITO</t>
        </is>
      </c>
      <c r="I1735" t="inlineStr">
        <is>
          <t>ALIMENTOS</t>
        </is>
      </c>
      <c r="J1735" t="n">
        <v>1</v>
      </c>
      <c r="K1735" t="inlineStr">
        <is>
          <t>KG</t>
        </is>
      </c>
      <c r="L1735" t="n">
        <v>20.5</v>
      </c>
      <c r="M1735" t="n">
        <v>20.5</v>
      </c>
      <c r="N1735" t="inlineStr">
        <is>
          <t>ALIMENTOS</t>
        </is>
      </c>
      <c r="O1735" t="inlineStr">
        <is>
          <t>01/2026</t>
        </is>
      </c>
    </row>
    <row r="1736">
      <c r="A1736" t="n">
        <v>199113</v>
      </c>
      <c r="B1736" t="n">
        <v>128</v>
      </c>
      <c r="C1736" t="inlineStr">
        <is>
          <t>Love Cabaret</t>
        </is>
      </c>
      <c r="D1736" t="inlineStr">
        <is>
          <t>WPP COMERCIO DE CARNES LTDA</t>
        </is>
      </c>
      <c r="E1736" t="inlineStr">
        <is>
          <t>76830</t>
        </is>
      </c>
      <c r="F1736" s="555" t="n">
        <v>46042</v>
      </c>
      <c r="G1736" t="n">
        <v>18826</v>
      </c>
      <c r="H1736" t="inlineStr">
        <is>
          <t>PEITO BOVINO MOIDO KG</t>
        </is>
      </c>
      <c r="I1736" t="inlineStr">
        <is>
          <t>ALIMENTOS</t>
        </is>
      </c>
      <c r="J1736" t="n">
        <v>10.4</v>
      </c>
      <c r="K1736" t="inlineStr">
        <is>
          <t>KG</t>
        </is>
      </c>
      <c r="L1736" t="n">
        <v>327.6</v>
      </c>
      <c r="M1736" t="n">
        <v>31.5</v>
      </c>
      <c r="N1736" t="inlineStr">
        <is>
          <t>ALIMENTOS</t>
        </is>
      </c>
      <c r="O1736" t="inlineStr">
        <is>
          <t>01/2026</t>
        </is>
      </c>
    </row>
    <row r="1737">
      <c r="A1737" t="n">
        <v>199113</v>
      </c>
      <c r="B1737" t="n">
        <v>128</v>
      </c>
      <c r="C1737" t="inlineStr">
        <is>
          <t>Love Cabaret</t>
        </is>
      </c>
      <c r="D1737" t="inlineStr">
        <is>
          <t>WPP COMERCIO DE CARNES LTDA</t>
        </is>
      </c>
      <c r="E1737" t="inlineStr">
        <is>
          <t>76830</t>
        </is>
      </c>
      <c r="F1737" s="555" t="n">
        <v>46042</v>
      </c>
      <c r="G1737" t="n">
        <v>18996</v>
      </c>
      <c r="H1737" t="inlineStr">
        <is>
          <t>PEITO DE FRANGO SEM OSSO E SEM PELE KG</t>
        </is>
      </c>
      <c r="I1737" t="inlineStr">
        <is>
          <t>ALIMENTOS</t>
        </is>
      </c>
      <c r="J1737" t="n">
        <v>12</v>
      </c>
      <c r="K1737" t="inlineStr">
        <is>
          <t>KG</t>
        </is>
      </c>
      <c r="L1737" t="n">
        <v>203.88</v>
      </c>
      <c r="M1737" t="n">
        <v>16.99</v>
      </c>
      <c r="N1737" t="inlineStr">
        <is>
          <t>ALIMENTOS</t>
        </is>
      </c>
      <c r="O1737" t="inlineStr">
        <is>
          <t>01/2026</t>
        </is>
      </c>
    </row>
    <row r="1738">
      <c r="A1738" t="n">
        <v>199113</v>
      </c>
      <c r="B1738" t="n">
        <v>128</v>
      </c>
      <c r="C1738" t="inlineStr">
        <is>
          <t>Love Cabaret</t>
        </is>
      </c>
      <c r="D1738" t="inlineStr">
        <is>
          <t>WPP COMERCIO DE CARNES LTDA</t>
        </is>
      </c>
      <c r="E1738" t="inlineStr">
        <is>
          <t>76830</t>
        </is>
      </c>
      <c r="F1738" s="555" t="n">
        <v>46042</v>
      </c>
      <c r="G1738" t="n">
        <v>24404</v>
      </c>
      <c r="H1738" t="inlineStr">
        <is>
          <t>PEITO BOVINO KG</t>
        </is>
      </c>
      <c r="I1738" t="inlineStr">
        <is>
          <t>ALIMENTOS</t>
        </is>
      </c>
      <c r="J1738" t="n">
        <v>17.2</v>
      </c>
      <c r="K1738" t="inlineStr">
        <is>
          <t>KG</t>
        </is>
      </c>
      <c r="L1738" t="n">
        <v>490.2</v>
      </c>
      <c r="M1738" t="n">
        <v>28.5</v>
      </c>
      <c r="N1738" t="inlineStr">
        <is>
          <t>ALIMENTOS</t>
        </is>
      </c>
      <c r="O1738" t="inlineStr">
        <is>
          <t>01/2026</t>
        </is>
      </c>
    </row>
    <row r="1739">
      <c r="A1739" t="n">
        <v>199113</v>
      </c>
      <c r="B1739" t="n">
        <v>128</v>
      </c>
      <c r="C1739" t="inlineStr">
        <is>
          <t>Love Cabaret</t>
        </is>
      </c>
      <c r="D1739" t="inlineStr">
        <is>
          <t>WPP COMERCIO DE CARNES LTDA</t>
        </is>
      </c>
      <c r="E1739" t="inlineStr">
        <is>
          <t>76830</t>
        </is>
      </c>
      <c r="F1739" s="555" t="n">
        <v>46042</v>
      </c>
      <c r="G1739" t="n">
        <v>22813</v>
      </c>
      <c r="H1739" t="inlineStr">
        <is>
          <t>RABO BOVINO CORTADO KG</t>
        </is>
      </c>
      <c r="I1739" t="inlineStr">
        <is>
          <t>ALIMENTOS</t>
        </is>
      </c>
      <c r="J1739" t="n">
        <v>4.1</v>
      </c>
      <c r="K1739" t="inlineStr">
        <is>
          <t>KG</t>
        </is>
      </c>
      <c r="L1739" t="n">
        <v>134.48</v>
      </c>
      <c r="M1739" t="n">
        <v>32.8</v>
      </c>
      <c r="N1739" t="inlineStr">
        <is>
          <t>ALIMENTOS</t>
        </is>
      </c>
      <c r="O1739" t="inlineStr">
        <is>
          <t>01/2026</t>
        </is>
      </c>
    </row>
    <row r="1740">
      <c r="A1740" t="n">
        <v>199098</v>
      </c>
      <c r="B1740" t="n">
        <v>128</v>
      </c>
      <c r="C1740" t="inlineStr">
        <is>
          <t>Love Cabaret</t>
        </is>
      </c>
      <c r="D1740" t="inlineStr">
        <is>
          <t>MARIO PEDRO FELICIANO - HORTIFRUTI</t>
        </is>
      </c>
      <c r="E1740" t="inlineStr">
        <is>
          <t>465250</t>
        </is>
      </c>
      <c r="F1740" s="555" t="n">
        <v>46042</v>
      </c>
      <c r="G1740" t="n">
        <v>19751</v>
      </c>
      <c r="H1740" t="inlineStr">
        <is>
          <t>LIMAO SICILIANO KG</t>
        </is>
      </c>
      <c r="I1740" t="inlineStr">
        <is>
          <t>ALIMENTOS</t>
        </is>
      </c>
      <c r="J1740" t="n">
        <v>10.4</v>
      </c>
      <c r="K1740" t="inlineStr">
        <is>
          <t>KG</t>
        </is>
      </c>
      <c r="L1740" t="n">
        <v>134.99</v>
      </c>
      <c r="M1740" t="n">
        <v>12.979808</v>
      </c>
      <c r="N1740" t="inlineStr">
        <is>
          <t>ALIMENTOS</t>
        </is>
      </c>
      <c r="O1740" t="inlineStr">
        <is>
          <t>01/2026</t>
        </is>
      </c>
    </row>
    <row r="1741">
      <c r="A1741" t="n">
        <v>199098</v>
      </c>
      <c r="B1741" t="n">
        <v>128</v>
      </c>
      <c r="C1741" t="inlineStr">
        <is>
          <t>Love Cabaret</t>
        </is>
      </c>
      <c r="D1741" t="inlineStr">
        <is>
          <t>MARIO PEDRO FELICIANO - HORTIFRUTI</t>
        </is>
      </c>
      <c r="E1741" t="inlineStr">
        <is>
          <t>465250</t>
        </is>
      </c>
      <c r="F1741" s="555" t="n">
        <v>46042</v>
      </c>
      <c r="G1741" t="n">
        <v>19759</v>
      </c>
      <c r="H1741" t="inlineStr">
        <is>
          <t>LARANJA BAHIA KG</t>
        </is>
      </c>
      <c r="I1741" t="inlineStr">
        <is>
          <t>ALIMENTOS</t>
        </is>
      </c>
      <c r="J1741" t="n">
        <v>10.6</v>
      </c>
      <c r="K1741" t="inlineStr">
        <is>
          <t>KG</t>
        </is>
      </c>
      <c r="L1741" t="n">
        <v>116.07</v>
      </c>
      <c r="M1741" t="n">
        <v>10.95</v>
      </c>
      <c r="N1741" t="inlineStr">
        <is>
          <t>ALIMENTOS</t>
        </is>
      </c>
      <c r="O1741" t="inlineStr">
        <is>
          <t>01/2026</t>
        </is>
      </c>
    </row>
    <row r="1742">
      <c r="A1742" t="n">
        <v>199096</v>
      </c>
      <c r="B1742" t="n">
        <v>128</v>
      </c>
      <c r="C1742" t="inlineStr">
        <is>
          <t>Love Cabaret</t>
        </is>
      </c>
      <c r="D1742" t="inlineStr">
        <is>
          <t>BATALHA FABRICA DE PAES LTDA</t>
        </is>
      </c>
      <c r="E1742" t="inlineStr">
        <is>
          <t>289</t>
        </is>
      </c>
      <c r="F1742" s="555" t="n">
        <v>46038</v>
      </c>
      <c r="G1742" t="n">
        <v>24556</v>
      </c>
      <c r="H1742" t="inlineStr">
        <is>
          <t>PAO DE HAMBURGUER NA MASSA DE BRIOCHE PINCELADO CAIXA C/72 UN 18 PACOTES X 4 UN COD 111</t>
        </is>
      </c>
      <c r="I1742" t="inlineStr">
        <is>
          <t>ALIMENTOS</t>
        </is>
      </c>
      <c r="J1742" t="n">
        <v>2</v>
      </c>
      <c r="K1742" t="inlineStr">
        <is>
          <t>CX</t>
        </is>
      </c>
      <c r="L1742" t="n">
        <v>331.2</v>
      </c>
      <c r="M1742" t="n">
        <v>165.6</v>
      </c>
      <c r="N1742" t="inlineStr">
        <is>
          <t>ALIMENTOS</t>
        </is>
      </c>
      <c r="O1742" t="inlineStr">
        <is>
          <t>01/2026</t>
        </is>
      </c>
    </row>
    <row r="1743">
      <c r="A1743" t="n">
        <v>199078</v>
      </c>
      <c r="B1743" t="n">
        <v>128</v>
      </c>
      <c r="C1743" t="inlineStr">
        <is>
          <t>Love Cabaret</t>
        </is>
      </c>
      <c r="D1743" t="inlineStr">
        <is>
          <t xml:space="preserve">HORTIFRUTI DO CHEF LTDA </t>
        </is>
      </c>
      <c r="E1743" t="inlineStr">
        <is>
          <t>28488</t>
        </is>
      </c>
      <c r="F1743" s="555" t="n">
        <v>46041</v>
      </c>
      <c r="G1743" t="n">
        <v>19654</v>
      </c>
      <c r="H1743" t="inlineStr">
        <is>
          <t>ABOBRINHA ITALIANA GRAUDA KG</t>
        </is>
      </c>
      <c r="I1743" t="inlineStr">
        <is>
          <t>ALIMENTOS</t>
        </is>
      </c>
      <c r="J1743" t="n">
        <v>4</v>
      </c>
      <c r="K1743" t="inlineStr">
        <is>
          <t>KG</t>
        </is>
      </c>
      <c r="L1743" t="n">
        <v>26</v>
      </c>
      <c r="M1743" t="n">
        <v>6.5</v>
      </c>
      <c r="N1743" t="inlineStr">
        <is>
          <t>ALIMENTOS</t>
        </is>
      </c>
      <c r="O1743" t="inlineStr">
        <is>
          <t>01/2026</t>
        </is>
      </c>
    </row>
    <row r="1744">
      <c r="A1744" t="n">
        <v>199078</v>
      </c>
      <c r="B1744" t="n">
        <v>128</v>
      </c>
      <c r="C1744" t="inlineStr">
        <is>
          <t>Love Cabaret</t>
        </is>
      </c>
      <c r="D1744" t="inlineStr">
        <is>
          <t xml:space="preserve">HORTIFRUTI DO CHEF LTDA </t>
        </is>
      </c>
      <c r="E1744" t="inlineStr">
        <is>
          <t>28488</t>
        </is>
      </c>
      <c r="F1744" s="555" t="n">
        <v>46041</v>
      </c>
      <c r="G1744" t="n">
        <v>19561</v>
      </c>
      <c r="H1744" t="inlineStr">
        <is>
          <t>PIMENTAO VERDE KG</t>
        </is>
      </c>
      <c r="I1744" t="inlineStr">
        <is>
          <t>ALIMENTOS</t>
        </is>
      </c>
      <c r="J1744" t="n">
        <v>0.5</v>
      </c>
      <c r="K1744" t="inlineStr">
        <is>
          <t>KG</t>
        </is>
      </c>
      <c r="L1744" t="n">
        <v>3.13</v>
      </c>
      <c r="M1744" t="n">
        <v>6.26</v>
      </c>
      <c r="N1744" t="inlineStr">
        <is>
          <t>ALIMENTOS</t>
        </is>
      </c>
      <c r="O1744" t="inlineStr">
        <is>
          <t>01/2026</t>
        </is>
      </c>
    </row>
    <row r="1745">
      <c r="A1745" t="n">
        <v>199078</v>
      </c>
      <c r="B1745" t="n">
        <v>128</v>
      </c>
      <c r="C1745" t="inlineStr">
        <is>
          <t>Love Cabaret</t>
        </is>
      </c>
      <c r="D1745" t="inlineStr">
        <is>
          <t xml:space="preserve">HORTIFRUTI DO CHEF LTDA </t>
        </is>
      </c>
      <c r="E1745" t="inlineStr">
        <is>
          <t>28488</t>
        </is>
      </c>
      <c r="F1745" s="555" t="n">
        <v>46041</v>
      </c>
      <c r="G1745" t="n">
        <v>19617</v>
      </c>
      <c r="H1745" t="inlineStr">
        <is>
          <t>COENTRO KG</t>
        </is>
      </c>
      <c r="I1745" t="inlineStr">
        <is>
          <t>ALIMENTOS</t>
        </is>
      </c>
      <c r="J1745" t="n">
        <v>0.3</v>
      </c>
      <c r="K1745" t="inlineStr">
        <is>
          <t>KG</t>
        </is>
      </c>
      <c r="L1745" t="n">
        <v>8.029999999999999</v>
      </c>
      <c r="M1745" t="n">
        <v>26.766667</v>
      </c>
      <c r="N1745" t="inlineStr">
        <is>
          <t>ALIMENTOS</t>
        </is>
      </c>
      <c r="O1745" t="inlineStr">
        <is>
          <t>01/2026</t>
        </is>
      </c>
    </row>
    <row r="1746">
      <c r="A1746" t="n">
        <v>199078</v>
      </c>
      <c r="B1746" t="n">
        <v>128</v>
      </c>
      <c r="C1746" t="inlineStr">
        <is>
          <t>Love Cabaret</t>
        </is>
      </c>
      <c r="D1746" t="inlineStr">
        <is>
          <t xml:space="preserve">HORTIFRUTI DO CHEF LTDA </t>
        </is>
      </c>
      <c r="E1746" t="inlineStr">
        <is>
          <t>28488</t>
        </is>
      </c>
      <c r="F1746" s="555" t="n">
        <v>46041</v>
      </c>
      <c r="G1746" t="n">
        <v>25555</v>
      </c>
      <c r="H1746" t="inlineStr">
        <is>
          <t>BATATA LAVADA KG</t>
        </is>
      </c>
      <c r="I1746" t="inlineStr">
        <is>
          <t>ALIMENTOS</t>
        </is>
      </c>
      <c r="J1746" t="n">
        <v>12</v>
      </c>
      <c r="K1746" t="inlineStr">
        <is>
          <t>KG</t>
        </is>
      </c>
      <c r="L1746" t="n">
        <v>45</v>
      </c>
      <c r="M1746" t="n">
        <v>3.75</v>
      </c>
      <c r="N1746" t="inlineStr">
        <is>
          <t>ALIMENTOS</t>
        </is>
      </c>
      <c r="O1746" t="inlineStr">
        <is>
          <t>01/2026</t>
        </is>
      </c>
    </row>
    <row r="1747">
      <c r="A1747" t="n">
        <v>199078</v>
      </c>
      <c r="B1747" t="n">
        <v>128</v>
      </c>
      <c r="C1747" t="inlineStr">
        <is>
          <t>Love Cabaret</t>
        </is>
      </c>
      <c r="D1747" t="inlineStr">
        <is>
          <t xml:space="preserve">HORTIFRUTI DO CHEF LTDA </t>
        </is>
      </c>
      <c r="E1747" t="inlineStr">
        <is>
          <t>28488</t>
        </is>
      </c>
      <c r="F1747" s="555" t="n">
        <v>46041</v>
      </c>
      <c r="G1747" t="n">
        <v>19472</v>
      </c>
      <c r="H1747" t="inlineStr">
        <is>
          <t>RUCULA KG</t>
        </is>
      </c>
      <c r="I1747" t="inlineStr">
        <is>
          <t>ALIMENTOS</t>
        </is>
      </c>
      <c r="J1747" t="n">
        <v>1</v>
      </c>
      <c r="K1747" t="inlineStr">
        <is>
          <t>KG</t>
        </is>
      </c>
      <c r="L1747" t="n">
        <v>21.88</v>
      </c>
      <c r="M1747" t="n">
        <v>21.88</v>
      </c>
      <c r="N1747" t="inlineStr">
        <is>
          <t>ALIMENTOS</t>
        </is>
      </c>
      <c r="O1747" t="inlineStr">
        <is>
          <t>01/2026</t>
        </is>
      </c>
    </row>
    <row r="1748">
      <c r="A1748" t="n">
        <v>199073</v>
      </c>
      <c r="B1748" t="n">
        <v>128</v>
      </c>
      <c r="C1748" t="inlineStr">
        <is>
          <t>Love Cabaret</t>
        </is>
      </c>
      <c r="D1748" t="inlineStr">
        <is>
          <t>DTK COMERCIO DE ALIMENTOS LTDA</t>
        </is>
      </c>
      <c r="E1748" t="inlineStr">
        <is>
          <t>61262</t>
        </is>
      </c>
      <c r="F1748" s="555" t="n">
        <v>46042</v>
      </c>
      <c r="G1748" t="n">
        <v>21017</v>
      </c>
      <c r="H1748" t="inlineStr">
        <is>
          <t>OLEO DE ALGODAO SAUDE C/14,5KG</t>
        </is>
      </c>
      <c r="I1748" t="inlineStr">
        <is>
          <t>ALIMENTOS</t>
        </is>
      </c>
      <c r="J1748" t="n">
        <v>1</v>
      </c>
      <c r="K1748" t="inlineStr">
        <is>
          <t>BALDE</t>
        </is>
      </c>
      <c r="L1748" t="n">
        <v>167.4</v>
      </c>
      <c r="M1748" t="n">
        <v>167.4</v>
      </c>
      <c r="N1748" t="inlineStr">
        <is>
          <t>ALIMENTOS</t>
        </is>
      </c>
      <c r="O1748" t="inlineStr">
        <is>
          <t>01/2026</t>
        </is>
      </c>
    </row>
    <row r="1749">
      <c r="A1749" t="n">
        <v>199073</v>
      </c>
      <c r="B1749" t="n">
        <v>128</v>
      </c>
      <c r="C1749" t="inlineStr">
        <is>
          <t>Love Cabaret</t>
        </is>
      </c>
      <c r="D1749" t="inlineStr">
        <is>
          <t>DTK COMERCIO DE ALIMENTOS LTDA</t>
        </is>
      </c>
      <c r="E1749" t="inlineStr">
        <is>
          <t>61262</t>
        </is>
      </c>
      <c r="F1749" s="555" t="n">
        <v>46042</v>
      </c>
      <c r="G1749" t="n">
        <v>21093</v>
      </c>
      <c r="H1749" t="inlineStr">
        <is>
          <t>ACUCAR REFINADO UNIAO 1KG UN</t>
        </is>
      </c>
      <c r="I1749" t="inlineStr">
        <is>
          <t>ALIMENTOS</t>
        </is>
      </c>
      <c r="J1749" t="n">
        <v>10</v>
      </c>
      <c r="K1749" t="inlineStr">
        <is>
          <t>UN</t>
        </is>
      </c>
      <c r="L1749" t="n">
        <v>46.9</v>
      </c>
      <c r="M1749" t="n">
        <v>4.69</v>
      </c>
      <c r="N1749" t="inlineStr">
        <is>
          <t>ALIMENTOS</t>
        </is>
      </c>
      <c r="O1749" t="inlineStr">
        <is>
          <t>01/2026</t>
        </is>
      </c>
    </row>
    <row r="1750">
      <c r="A1750" t="n">
        <v>199073</v>
      </c>
      <c r="B1750" t="n">
        <v>128</v>
      </c>
      <c r="C1750" t="inlineStr">
        <is>
          <t>Love Cabaret</t>
        </is>
      </c>
      <c r="D1750" t="inlineStr">
        <is>
          <t>DTK COMERCIO DE ALIMENTOS LTDA</t>
        </is>
      </c>
      <c r="E1750" t="inlineStr">
        <is>
          <t>61262</t>
        </is>
      </c>
      <c r="F1750" s="555" t="n">
        <v>46042</v>
      </c>
      <c r="G1750" t="n">
        <v>24036</v>
      </c>
      <c r="H1750" t="inlineStr">
        <is>
          <t>ALHO EM PO 1KG UN</t>
        </is>
      </c>
      <c r="I1750" t="inlineStr">
        <is>
          <t>ALIMENTOS</t>
        </is>
      </c>
      <c r="J1750" t="n">
        <v>0.5</v>
      </c>
      <c r="K1750" t="inlineStr">
        <is>
          <t>KG</t>
        </is>
      </c>
      <c r="L1750" t="n">
        <v>10</v>
      </c>
      <c r="M1750" t="n">
        <v>20</v>
      </c>
      <c r="N1750" t="inlineStr">
        <is>
          <t>ALIMENTOS</t>
        </is>
      </c>
      <c r="O1750" t="inlineStr">
        <is>
          <t>01/2026</t>
        </is>
      </c>
    </row>
    <row r="1751">
      <c r="A1751" t="n">
        <v>199073</v>
      </c>
      <c r="B1751" t="n">
        <v>128</v>
      </c>
      <c r="C1751" t="inlineStr">
        <is>
          <t>Love Cabaret</t>
        </is>
      </c>
      <c r="D1751" t="inlineStr">
        <is>
          <t>DTK COMERCIO DE ALIMENTOS LTDA</t>
        </is>
      </c>
      <c r="E1751" t="inlineStr">
        <is>
          <t>61262</t>
        </is>
      </c>
      <c r="F1751" s="555" t="n">
        <v>46042</v>
      </c>
      <c r="G1751" t="n">
        <v>19421</v>
      </c>
      <c r="H1751" t="inlineStr">
        <is>
          <t>LEITE INTEGRAL ITALAC C/12</t>
        </is>
      </c>
      <c r="I1751" t="inlineStr">
        <is>
          <t>ALIMENTOS</t>
        </is>
      </c>
      <c r="J1751" t="n">
        <v>1</v>
      </c>
      <c r="K1751" t="inlineStr">
        <is>
          <t>CX</t>
        </is>
      </c>
      <c r="L1751" t="n">
        <v>52.98</v>
      </c>
      <c r="M1751" t="n">
        <v>52.98</v>
      </c>
      <c r="N1751" t="inlineStr">
        <is>
          <t>ALIMENTOS</t>
        </is>
      </c>
      <c r="O1751" t="inlineStr">
        <is>
          <t>01/2026</t>
        </is>
      </c>
    </row>
    <row r="1752">
      <c r="A1752" t="n">
        <v>199072</v>
      </c>
      <c r="B1752" t="n">
        <v>128</v>
      </c>
      <c r="C1752" t="inlineStr">
        <is>
          <t>Love Cabaret</t>
        </is>
      </c>
      <c r="D1752" t="inlineStr">
        <is>
          <t>FG7 COMERCIO E DISTRIBUICAO DE BEBIDAS LTDA</t>
        </is>
      </c>
      <c r="E1752" t="inlineStr">
        <is>
          <t>735282</t>
        </is>
      </c>
      <c r="F1752" s="555" t="n">
        <v>46042</v>
      </c>
      <c r="G1752" t="n">
        <v>24552</v>
      </c>
      <c r="H1752" t="inlineStr">
        <is>
          <t>ESPUMANTE CASA PERINI BRUT 750ML</t>
        </is>
      </c>
      <c r="I1752" t="inlineStr">
        <is>
          <t>BEBIDAS</t>
        </is>
      </c>
      <c r="J1752" t="n">
        <v>18</v>
      </c>
      <c r="K1752" t="inlineStr">
        <is>
          <t>GR</t>
        </is>
      </c>
      <c r="L1752" t="n">
        <v>621.1799999999999</v>
      </c>
      <c r="M1752" t="n">
        <v>34.51</v>
      </c>
      <c r="N1752" t="inlineStr">
        <is>
          <t>BEBIDAS</t>
        </is>
      </c>
      <c r="O1752" t="inlineStr">
        <is>
          <t>01/2026</t>
        </is>
      </c>
    </row>
    <row r="1753">
      <c r="A1753" t="n">
        <v>199057</v>
      </c>
      <c r="B1753" t="n">
        <v>128</v>
      </c>
      <c r="C1753" t="inlineStr">
        <is>
          <t>Love Cabaret</t>
        </is>
      </c>
      <c r="D1753" t="inlineStr">
        <is>
          <t>PROAUTO INDUSTRIA QUIMICA EIRELI</t>
        </is>
      </c>
      <c r="E1753" t="inlineStr">
        <is>
          <t>150306</t>
        </is>
      </c>
      <c r="F1753" s="555" t="n">
        <v>46037</v>
      </c>
      <c r="G1753" t="n">
        <v>28140</v>
      </c>
      <c r="H1753" t="inlineStr">
        <is>
          <t>SABONETE ANTISSEPTICO KIMI CREAM PROAUTO 5L UN</t>
        </is>
      </c>
      <c r="I1753" t="inlineStr">
        <is>
          <t>DESCARTAVEIS/HIGIENE E LIMPEZA</t>
        </is>
      </c>
      <c r="J1753" t="n">
        <v>5</v>
      </c>
      <c r="K1753" t="inlineStr">
        <is>
          <t>GALAO</t>
        </is>
      </c>
      <c r="L1753" t="n">
        <v>564.8</v>
      </c>
      <c r="M1753" t="n">
        <v>112.96</v>
      </c>
      <c r="N1753" t="inlineStr">
        <is>
          <t xml:space="preserve"> HIGIENE E LIMPEZA</t>
        </is>
      </c>
      <c r="O1753" t="inlineStr">
        <is>
          <t>01/2026</t>
        </is>
      </c>
    </row>
    <row r="1754">
      <c r="A1754" t="n">
        <v>199053</v>
      </c>
      <c r="B1754" t="n">
        <v>128</v>
      </c>
      <c r="C1754" t="inlineStr">
        <is>
          <t>Love Cabaret</t>
        </is>
      </c>
      <c r="D1754" t="inlineStr">
        <is>
          <t xml:space="preserve">HORTIFRUTI DO CHEF LTDA </t>
        </is>
      </c>
      <c r="E1754" t="inlineStr">
        <is>
          <t>28450</t>
        </is>
      </c>
      <c r="F1754" s="555" t="n">
        <v>46037</v>
      </c>
      <c r="G1754" t="n">
        <v>19485</v>
      </c>
      <c r="H1754" t="inlineStr">
        <is>
          <t>ENDRO DILL KG</t>
        </is>
      </c>
      <c r="I1754" t="inlineStr">
        <is>
          <t>ALIMENTOS</t>
        </is>
      </c>
      <c r="J1754" t="n">
        <v>0.1</v>
      </c>
      <c r="K1754" t="inlineStr">
        <is>
          <t>KG</t>
        </is>
      </c>
      <c r="L1754" t="n">
        <v>12.5</v>
      </c>
      <c r="M1754" t="n">
        <v>125</v>
      </c>
      <c r="N1754" t="inlineStr">
        <is>
          <t>ALIMENTOS</t>
        </is>
      </c>
      <c r="O1754" t="inlineStr">
        <is>
          <t>01/2026</t>
        </is>
      </c>
    </row>
    <row r="1755">
      <c r="A1755" t="n">
        <v>199053</v>
      </c>
      <c r="B1755" t="n">
        <v>128</v>
      </c>
      <c r="C1755" t="inlineStr">
        <is>
          <t>Love Cabaret</t>
        </is>
      </c>
      <c r="D1755" t="inlineStr">
        <is>
          <t xml:space="preserve">HORTIFRUTI DO CHEF LTDA </t>
        </is>
      </c>
      <c r="E1755" t="inlineStr">
        <is>
          <t>28450</t>
        </is>
      </c>
      <c r="F1755" s="555" t="n">
        <v>46037</v>
      </c>
      <c r="G1755" t="n">
        <v>19477</v>
      </c>
      <c r="H1755" t="inlineStr">
        <is>
          <t>MANJERICAO ROXO KG</t>
        </is>
      </c>
      <c r="I1755" t="inlineStr">
        <is>
          <t>ALIMENTOS</t>
        </is>
      </c>
      <c r="J1755" t="n">
        <v>0.2</v>
      </c>
      <c r="K1755" t="inlineStr">
        <is>
          <t>KG</t>
        </is>
      </c>
      <c r="L1755" t="n">
        <v>20</v>
      </c>
      <c r="M1755" t="n">
        <v>100</v>
      </c>
      <c r="N1755" t="inlineStr">
        <is>
          <t>ALIMENTOS</t>
        </is>
      </c>
      <c r="O1755" t="inlineStr">
        <is>
          <t>01/2026</t>
        </is>
      </c>
    </row>
    <row r="1756">
      <c r="A1756" t="n">
        <v>199053</v>
      </c>
      <c r="B1756" t="n">
        <v>128</v>
      </c>
      <c r="C1756" t="inlineStr">
        <is>
          <t>Love Cabaret</t>
        </is>
      </c>
      <c r="D1756" t="inlineStr">
        <is>
          <t xml:space="preserve">HORTIFRUTI DO CHEF LTDA </t>
        </is>
      </c>
      <c r="E1756" t="inlineStr">
        <is>
          <t>28450</t>
        </is>
      </c>
      <c r="F1756" s="555" t="n">
        <v>46037</v>
      </c>
      <c r="G1756" t="n">
        <v>25591</v>
      </c>
      <c r="H1756" t="inlineStr">
        <is>
          <t>UVA VITORIA SEM CAROCO KG</t>
        </is>
      </c>
      <c r="I1756" t="inlineStr">
        <is>
          <t>ALIMENTOS</t>
        </is>
      </c>
      <c r="J1756" t="n">
        <v>3</v>
      </c>
      <c r="K1756" t="inlineStr">
        <is>
          <t>KG</t>
        </is>
      </c>
      <c r="L1756" t="n">
        <v>48.75</v>
      </c>
      <c r="M1756" t="n">
        <v>16.25</v>
      </c>
      <c r="N1756" t="inlineStr">
        <is>
          <t>ALIMENTOS</t>
        </is>
      </c>
      <c r="O1756" t="inlineStr">
        <is>
          <t>01/2026</t>
        </is>
      </c>
    </row>
    <row r="1757">
      <c r="A1757" t="n">
        <v>199053</v>
      </c>
      <c r="B1757" t="n">
        <v>128</v>
      </c>
      <c r="C1757" t="inlineStr">
        <is>
          <t>Love Cabaret</t>
        </is>
      </c>
      <c r="D1757" t="inlineStr">
        <is>
          <t xml:space="preserve">HORTIFRUTI DO CHEF LTDA </t>
        </is>
      </c>
      <c r="E1757" t="inlineStr">
        <is>
          <t>28450</t>
        </is>
      </c>
      <c r="F1757" s="555" t="n">
        <v>46037</v>
      </c>
      <c r="G1757" t="n">
        <v>25555</v>
      </c>
      <c r="H1757" t="inlineStr">
        <is>
          <t>BATATA LAVADA KG</t>
        </is>
      </c>
      <c r="I1757" t="inlineStr">
        <is>
          <t>ALIMENTOS</t>
        </is>
      </c>
      <c r="J1757" t="n">
        <v>12</v>
      </c>
      <c r="K1757" t="inlineStr">
        <is>
          <t>KG</t>
        </is>
      </c>
      <c r="L1757" t="n">
        <v>45</v>
      </c>
      <c r="M1757" t="n">
        <v>3.75</v>
      </c>
      <c r="N1757" t="inlineStr">
        <is>
          <t>ALIMENTOS</t>
        </is>
      </c>
      <c r="O1757" t="inlineStr">
        <is>
          <t>01/2026</t>
        </is>
      </c>
    </row>
    <row r="1758">
      <c r="A1758" t="n">
        <v>199053</v>
      </c>
      <c r="B1758" t="n">
        <v>128</v>
      </c>
      <c r="C1758" t="inlineStr">
        <is>
          <t>Love Cabaret</t>
        </is>
      </c>
      <c r="D1758" t="inlineStr">
        <is>
          <t xml:space="preserve">HORTIFRUTI DO CHEF LTDA </t>
        </is>
      </c>
      <c r="E1758" t="inlineStr">
        <is>
          <t>28450</t>
        </is>
      </c>
      <c r="F1758" s="555" t="n">
        <v>46037</v>
      </c>
      <c r="G1758" t="n">
        <v>19472</v>
      </c>
      <c r="H1758" t="inlineStr">
        <is>
          <t>RUCULA KG</t>
        </is>
      </c>
      <c r="I1758" t="inlineStr">
        <is>
          <t>ALIMENTOS</t>
        </is>
      </c>
      <c r="J1758" t="n">
        <v>1</v>
      </c>
      <c r="K1758" t="inlineStr">
        <is>
          <t>KG</t>
        </is>
      </c>
      <c r="L1758" t="n">
        <v>21.88</v>
      </c>
      <c r="M1758" t="n">
        <v>21.88</v>
      </c>
      <c r="N1758" t="inlineStr">
        <is>
          <t>ALIMENTOS</t>
        </is>
      </c>
      <c r="O1758" t="inlineStr">
        <is>
          <t>01/2026</t>
        </is>
      </c>
    </row>
    <row r="1759">
      <c r="A1759" t="n">
        <v>199051</v>
      </c>
      <c r="B1759" t="n">
        <v>128</v>
      </c>
      <c r="C1759" t="inlineStr">
        <is>
          <t>Love Cabaret</t>
        </is>
      </c>
      <c r="D1759" t="inlineStr">
        <is>
          <t>CECILIA TSUYACO ARAKI SILVA LTDA</t>
        </is>
      </c>
      <c r="E1759" t="inlineStr">
        <is>
          <t>385130</t>
        </is>
      </c>
      <c r="F1759" s="555" t="n">
        <v>46037</v>
      </c>
      <c r="G1759" t="n">
        <v>19506</v>
      </c>
      <c r="H1759" t="inlineStr">
        <is>
          <t>ALECRIM KG</t>
        </is>
      </c>
      <c r="I1759" t="inlineStr">
        <is>
          <t>ALIMENTOS</t>
        </is>
      </c>
      <c r="J1759" t="n">
        <v>0.1</v>
      </c>
      <c r="K1759" t="inlineStr">
        <is>
          <t>KG</t>
        </is>
      </c>
      <c r="L1759" t="n">
        <v>4</v>
      </c>
      <c r="M1759" t="n">
        <v>40</v>
      </c>
      <c r="N1759" t="inlineStr">
        <is>
          <t>ALIMENTOS</t>
        </is>
      </c>
      <c r="O1759" t="inlineStr">
        <is>
          <t>01/2026</t>
        </is>
      </c>
    </row>
    <row r="1760">
      <c r="A1760" t="n">
        <v>199051</v>
      </c>
      <c r="B1760" t="n">
        <v>128</v>
      </c>
      <c r="C1760" t="inlineStr">
        <is>
          <t>Love Cabaret</t>
        </is>
      </c>
      <c r="D1760" t="inlineStr">
        <is>
          <t>CECILIA TSUYACO ARAKI SILVA LTDA</t>
        </is>
      </c>
      <c r="E1760" t="inlineStr">
        <is>
          <t>385130</t>
        </is>
      </c>
      <c r="F1760" s="555" t="n">
        <v>46037</v>
      </c>
      <c r="G1760" t="n">
        <v>19589</v>
      </c>
      <c r="H1760" t="inlineStr">
        <is>
          <t>PEPINO JAPONES KG</t>
        </is>
      </c>
      <c r="I1760" t="inlineStr">
        <is>
          <t>ALIMENTOS</t>
        </is>
      </c>
      <c r="J1760" t="n">
        <v>0.4</v>
      </c>
      <c r="K1760" t="inlineStr">
        <is>
          <t>KG</t>
        </is>
      </c>
      <c r="L1760" t="n">
        <v>4.6</v>
      </c>
      <c r="M1760" t="n">
        <v>11.5</v>
      </c>
      <c r="N1760" t="inlineStr">
        <is>
          <t>ALIMENTOS</t>
        </is>
      </c>
      <c r="O1760" t="inlineStr">
        <is>
          <t>01/2026</t>
        </is>
      </c>
    </row>
    <row r="1761">
      <c r="A1761" t="n">
        <v>199051</v>
      </c>
      <c r="B1761" t="n">
        <v>128</v>
      </c>
      <c r="C1761" t="inlineStr">
        <is>
          <t>Love Cabaret</t>
        </is>
      </c>
      <c r="D1761" t="inlineStr">
        <is>
          <t>CECILIA TSUYACO ARAKI SILVA LTDA</t>
        </is>
      </c>
      <c r="E1761" t="inlineStr">
        <is>
          <t>385130</t>
        </is>
      </c>
      <c r="F1761" s="555" t="n">
        <v>46037</v>
      </c>
      <c r="G1761" t="n">
        <v>19476</v>
      </c>
      <c r="H1761" t="inlineStr">
        <is>
          <t>MANJERICAO KG</t>
        </is>
      </c>
      <c r="I1761" t="inlineStr">
        <is>
          <t>ALIMENTOS</t>
        </is>
      </c>
      <c r="J1761" t="n">
        <v>0.2</v>
      </c>
      <c r="K1761" t="inlineStr">
        <is>
          <t>KG</t>
        </is>
      </c>
      <c r="L1761" t="n">
        <v>13.6</v>
      </c>
      <c r="M1761" t="n">
        <v>68</v>
      </c>
      <c r="N1761" t="inlineStr">
        <is>
          <t>ALIMENTOS</t>
        </is>
      </c>
      <c r="O1761" t="inlineStr">
        <is>
          <t>01/2026</t>
        </is>
      </c>
    </row>
    <row r="1762">
      <c r="A1762" t="n">
        <v>199051</v>
      </c>
      <c r="B1762" t="n">
        <v>128</v>
      </c>
      <c r="C1762" t="inlineStr">
        <is>
          <t>Love Cabaret</t>
        </is>
      </c>
      <c r="D1762" t="inlineStr">
        <is>
          <t>CECILIA TSUYACO ARAKI SILVA LTDA</t>
        </is>
      </c>
      <c r="E1762" t="inlineStr">
        <is>
          <t>385130</t>
        </is>
      </c>
      <c r="F1762" s="555" t="n">
        <v>46037</v>
      </c>
      <c r="G1762" t="n">
        <v>19552</v>
      </c>
      <c r="H1762" t="inlineStr">
        <is>
          <t>REPOLHO ROXO KG</t>
        </is>
      </c>
      <c r="I1762" t="inlineStr">
        <is>
          <t>ALIMENTOS</t>
        </is>
      </c>
      <c r="J1762" t="n">
        <v>1</v>
      </c>
      <c r="K1762" t="inlineStr">
        <is>
          <t>KG</t>
        </is>
      </c>
      <c r="L1762" t="n">
        <v>3.5</v>
      </c>
      <c r="M1762" t="n">
        <v>3.5</v>
      </c>
      <c r="N1762" t="inlineStr">
        <is>
          <t>ALIMENTOS</t>
        </is>
      </c>
      <c r="O1762" t="inlineStr">
        <is>
          <t>01/2026</t>
        </is>
      </c>
    </row>
    <row r="1763">
      <c r="A1763" t="n">
        <v>199051</v>
      </c>
      <c r="B1763" t="n">
        <v>128</v>
      </c>
      <c r="C1763" t="inlineStr">
        <is>
          <t>Love Cabaret</t>
        </is>
      </c>
      <c r="D1763" t="inlineStr">
        <is>
          <t>CECILIA TSUYACO ARAKI SILVA LTDA</t>
        </is>
      </c>
      <c r="E1763" t="inlineStr">
        <is>
          <t>385130</t>
        </is>
      </c>
      <c r="F1763" s="555" t="n">
        <v>46037</v>
      </c>
      <c r="G1763" t="n">
        <v>19480</v>
      </c>
      <c r="H1763" t="inlineStr">
        <is>
          <t>HORTELA HIDROPONICA KG</t>
        </is>
      </c>
      <c r="I1763" t="inlineStr">
        <is>
          <t>ALIMENTOS</t>
        </is>
      </c>
      <c r="J1763" t="n">
        <v>0.3</v>
      </c>
      <c r="K1763" t="inlineStr">
        <is>
          <t>KG</t>
        </is>
      </c>
      <c r="L1763" t="n">
        <v>3.9</v>
      </c>
      <c r="M1763" t="n">
        <v>13</v>
      </c>
      <c r="N1763" t="inlineStr">
        <is>
          <t>ALIMENTOS</t>
        </is>
      </c>
      <c r="O1763" t="inlineStr">
        <is>
          <t>01/2026</t>
        </is>
      </c>
    </row>
    <row r="1764">
      <c r="A1764" t="n">
        <v>199051</v>
      </c>
      <c r="B1764" t="n">
        <v>128</v>
      </c>
      <c r="C1764" t="inlineStr">
        <is>
          <t>Love Cabaret</t>
        </is>
      </c>
      <c r="D1764" t="inlineStr">
        <is>
          <t>CECILIA TSUYACO ARAKI SILVA LTDA</t>
        </is>
      </c>
      <c r="E1764" t="inlineStr">
        <is>
          <t>385130</t>
        </is>
      </c>
      <c r="F1764" s="555" t="n">
        <v>46037</v>
      </c>
      <c r="G1764" t="n">
        <v>19503</v>
      </c>
      <c r="H1764" t="inlineStr">
        <is>
          <t>ALFACE CRESPA KG</t>
        </is>
      </c>
      <c r="I1764" t="inlineStr">
        <is>
          <t>ALIMENTOS</t>
        </is>
      </c>
      <c r="J1764" t="n">
        <v>2</v>
      </c>
      <c r="K1764" t="inlineStr">
        <is>
          <t>KG</t>
        </is>
      </c>
      <c r="L1764" t="n">
        <v>21</v>
      </c>
      <c r="M1764" t="n">
        <v>10.5</v>
      </c>
      <c r="N1764" t="inlineStr">
        <is>
          <t>ALIMENTOS</t>
        </is>
      </c>
      <c r="O1764" t="inlineStr">
        <is>
          <t>01/2026</t>
        </is>
      </c>
    </row>
    <row r="1765">
      <c r="A1765" t="n">
        <v>199051</v>
      </c>
      <c r="B1765" t="n">
        <v>128</v>
      </c>
      <c r="C1765" t="inlineStr">
        <is>
          <t>Love Cabaret</t>
        </is>
      </c>
      <c r="D1765" t="inlineStr">
        <is>
          <t>CECILIA TSUYACO ARAKI SILVA LTDA</t>
        </is>
      </c>
      <c r="E1765" t="inlineStr">
        <is>
          <t>385130</t>
        </is>
      </c>
      <c r="F1765" s="555" t="n">
        <v>46037</v>
      </c>
      <c r="G1765" t="n">
        <v>19497</v>
      </c>
      <c r="H1765" t="inlineStr">
        <is>
          <t>ALFACE ROMANA MINI KG</t>
        </is>
      </c>
      <c r="I1765" t="inlineStr">
        <is>
          <t>ALIMENTOS</t>
        </is>
      </c>
      <c r="J1765" t="n">
        <v>0.15</v>
      </c>
      <c r="K1765" t="inlineStr">
        <is>
          <t>KG</t>
        </is>
      </c>
      <c r="L1765" t="n">
        <v>8.25</v>
      </c>
      <c r="M1765" t="n">
        <v>55</v>
      </c>
      <c r="N1765" t="inlineStr">
        <is>
          <t>ALIMENTOS</t>
        </is>
      </c>
      <c r="O1765" t="inlineStr">
        <is>
          <t>01/2026</t>
        </is>
      </c>
    </row>
    <row r="1766">
      <c r="A1766" t="n">
        <v>199051</v>
      </c>
      <c r="B1766" t="n">
        <v>128</v>
      </c>
      <c r="C1766" t="inlineStr">
        <is>
          <t>Love Cabaret</t>
        </is>
      </c>
      <c r="D1766" t="inlineStr">
        <is>
          <t>CECILIA TSUYACO ARAKI SILVA LTDA</t>
        </is>
      </c>
      <c r="E1766" t="inlineStr">
        <is>
          <t>385130</t>
        </is>
      </c>
      <c r="F1766" s="555" t="n">
        <v>46037</v>
      </c>
      <c r="G1766" t="n">
        <v>19527</v>
      </c>
      <c r="H1766" t="inlineStr">
        <is>
          <t>VAGEM HOLANDESA KG</t>
        </is>
      </c>
      <c r="I1766" t="inlineStr">
        <is>
          <t>ALIMENTOS</t>
        </is>
      </c>
      <c r="J1766" t="n">
        <v>0.5</v>
      </c>
      <c r="K1766" t="inlineStr">
        <is>
          <t>KG</t>
        </is>
      </c>
      <c r="L1766" t="n">
        <v>15</v>
      </c>
      <c r="M1766" t="n">
        <v>30</v>
      </c>
      <c r="N1766" t="inlineStr">
        <is>
          <t>ALIMENTOS</t>
        </is>
      </c>
      <c r="O1766" t="inlineStr">
        <is>
          <t>01/2026</t>
        </is>
      </c>
    </row>
    <row r="1767">
      <c r="A1767" t="n">
        <v>199051</v>
      </c>
      <c r="B1767" t="n">
        <v>128</v>
      </c>
      <c r="C1767" t="inlineStr">
        <is>
          <t>Love Cabaret</t>
        </is>
      </c>
      <c r="D1767" t="inlineStr">
        <is>
          <t>CECILIA TSUYACO ARAKI SILVA LTDA</t>
        </is>
      </c>
      <c r="E1767" t="inlineStr">
        <is>
          <t>385130</t>
        </is>
      </c>
      <c r="F1767" s="555" t="n">
        <v>46037</v>
      </c>
      <c r="G1767" t="n">
        <v>23108</v>
      </c>
      <c r="H1767" t="inlineStr">
        <is>
          <t>TOMILHO KG</t>
        </is>
      </c>
      <c r="I1767" t="inlineStr">
        <is>
          <t>ALIMENTOS</t>
        </is>
      </c>
      <c r="J1767" t="n">
        <v>0.1</v>
      </c>
      <c r="K1767" t="inlineStr">
        <is>
          <t>KG</t>
        </is>
      </c>
      <c r="L1767" t="n">
        <v>5.5</v>
      </c>
      <c r="M1767" t="n">
        <v>55</v>
      </c>
      <c r="N1767" t="inlineStr">
        <is>
          <t>ALIMENTOS</t>
        </is>
      </c>
      <c r="O1767" t="inlineStr">
        <is>
          <t>01/2026</t>
        </is>
      </c>
    </row>
    <row r="1768">
      <c r="A1768" t="n">
        <v>199051</v>
      </c>
      <c r="B1768" t="n">
        <v>128</v>
      </c>
      <c r="C1768" t="inlineStr">
        <is>
          <t>Love Cabaret</t>
        </is>
      </c>
      <c r="D1768" t="inlineStr">
        <is>
          <t>CECILIA TSUYACO ARAKI SILVA LTDA</t>
        </is>
      </c>
      <c r="E1768" t="inlineStr">
        <is>
          <t>385130</t>
        </is>
      </c>
      <c r="F1768" s="555" t="n">
        <v>46037</v>
      </c>
      <c r="G1768" t="n">
        <v>23113</v>
      </c>
      <c r="H1768" t="inlineStr">
        <is>
          <t>SALSA KG</t>
        </is>
      </c>
      <c r="I1768" t="inlineStr">
        <is>
          <t>ALIMENTOS</t>
        </is>
      </c>
      <c r="J1768" t="n">
        <v>0.3</v>
      </c>
      <c r="K1768" t="inlineStr">
        <is>
          <t>KG</t>
        </is>
      </c>
      <c r="L1768" t="n">
        <v>3.75</v>
      </c>
      <c r="M1768" t="n">
        <v>12.5</v>
      </c>
      <c r="N1768" t="inlineStr">
        <is>
          <t>ALIMENTOS</t>
        </is>
      </c>
      <c r="O1768" t="inlineStr">
        <is>
          <t>01/2026</t>
        </is>
      </c>
    </row>
    <row r="1769">
      <c r="A1769" t="n">
        <v>199047</v>
      </c>
      <c r="B1769" t="n">
        <v>128</v>
      </c>
      <c r="C1769" t="inlineStr">
        <is>
          <t>Love Cabaret</t>
        </is>
      </c>
      <c r="D1769" t="inlineStr">
        <is>
          <t>KING COMERCIO E IMPORTACAO DE BEBIDAS LTDA</t>
        </is>
      </c>
      <c r="E1769" t="inlineStr">
        <is>
          <t>124820</t>
        </is>
      </c>
      <c r="F1769" s="555" t="n">
        <v>46038</v>
      </c>
      <c r="G1769" t="n">
        <v>28563</v>
      </c>
      <c r="H1769" t="inlineStr">
        <is>
          <t>GIN TANQUERAY 375ML</t>
        </is>
      </c>
      <c r="I1769" t="inlineStr">
        <is>
          <t>BEBIDAS</t>
        </is>
      </c>
      <c r="J1769" t="n">
        <v>48</v>
      </c>
      <c r="K1769" t="inlineStr">
        <is>
          <t>UN</t>
        </is>
      </c>
      <c r="L1769" t="n">
        <v>2592</v>
      </c>
      <c r="M1769" t="n">
        <v>54</v>
      </c>
      <c r="N1769" t="inlineStr">
        <is>
          <t>BEBIDAS</t>
        </is>
      </c>
      <c r="O1769" t="inlineStr">
        <is>
          <t>01/2026</t>
        </is>
      </c>
    </row>
    <row r="1770">
      <c r="A1770" t="n">
        <v>199044</v>
      </c>
      <c r="B1770" t="n">
        <v>128</v>
      </c>
      <c r="C1770" t="inlineStr">
        <is>
          <t>Love Cabaret</t>
        </is>
      </c>
      <c r="D1770" t="inlineStr">
        <is>
          <t>CECILIA TSUYACO ARAKI SILVA LTDA</t>
        </is>
      </c>
      <c r="E1770" t="inlineStr">
        <is>
          <t>385398</t>
        </is>
      </c>
      <c r="F1770" s="555" t="n">
        <v>46042</v>
      </c>
      <c r="G1770" t="n">
        <v>23359</v>
      </c>
      <c r="H1770" t="inlineStr">
        <is>
          <t>LIMAO TAHITI KG</t>
        </is>
      </c>
      <c r="I1770" t="inlineStr">
        <is>
          <t>ALIMENTOS</t>
        </is>
      </c>
      <c r="J1770" t="n">
        <v>10</v>
      </c>
      <c r="K1770" t="inlineStr">
        <is>
          <t>KG</t>
        </is>
      </c>
      <c r="L1770" t="n">
        <v>26</v>
      </c>
      <c r="M1770" t="n">
        <v>2.6</v>
      </c>
      <c r="N1770" t="inlineStr">
        <is>
          <t>ALIMENTOS</t>
        </is>
      </c>
      <c r="O1770" t="inlineStr">
        <is>
          <t>01/2026</t>
        </is>
      </c>
    </row>
    <row r="1771">
      <c r="A1771" t="n">
        <v>199038</v>
      </c>
      <c r="B1771" t="n">
        <v>128</v>
      </c>
      <c r="C1771" t="inlineStr">
        <is>
          <t>Love Cabaret</t>
        </is>
      </c>
      <c r="D1771" t="inlineStr">
        <is>
          <t>PARAMU COMERCIO E REPRESENTACAO DE PRODUTOS ALIMENTICIOS</t>
        </is>
      </c>
      <c r="E1771" t="inlineStr">
        <is>
          <t>16668</t>
        </is>
      </c>
      <c r="F1771" s="555" t="n">
        <v>46041</v>
      </c>
      <c r="G1771" t="n">
        <v>24537</v>
      </c>
      <c r="H1771" t="inlineStr">
        <is>
          <t xml:space="preserve">ALCATRA BOVINA MOIDA KG </t>
        </is>
      </c>
      <c r="I1771" t="inlineStr">
        <is>
          <t>ALIMENTOS</t>
        </is>
      </c>
      <c r="J1771" t="n">
        <v>3.1</v>
      </c>
      <c r="K1771" t="inlineStr">
        <is>
          <t>KG</t>
        </is>
      </c>
      <c r="L1771" t="n">
        <v>114.39</v>
      </c>
      <c r="M1771" t="n">
        <v>36.9</v>
      </c>
      <c r="N1771" t="inlineStr">
        <is>
          <t>ALIMENTOS</t>
        </is>
      </c>
      <c r="O1771" t="inlineStr">
        <is>
          <t>01/2026</t>
        </is>
      </c>
    </row>
    <row r="1772">
      <c r="A1772" t="n">
        <v>199037</v>
      </c>
      <c r="B1772" t="n">
        <v>128</v>
      </c>
      <c r="C1772" t="inlineStr">
        <is>
          <t>Love Cabaret</t>
        </is>
      </c>
      <c r="D1772" t="inlineStr">
        <is>
          <t>KING COMERCIO E IMPORTACAO DE BEBIDAS LTDA</t>
        </is>
      </c>
      <c r="E1772" t="inlineStr">
        <is>
          <t>124847</t>
        </is>
      </c>
      <c r="F1772" s="555" t="n">
        <v>46038</v>
      </c>
      <c r="G1772" t="n">
        <v>18119</v>
      </c>
      <c r="H1772" t="inlineStr">
        <is>
          <t>WHISKY JOHNNIE WALKER BLACK LABEL 1L</t>
        </is>
      </c>
      <c r="I1772" t="inlineStr">
        <is>
          <t>BEBIDAS</t>
        </is>
      </c>
      <c r="J1772" t="n">
        <v>6</v>
      </c>
      <c r="K1772" t="inlineStr">
        <is>
          <t>GR</t>
        </is>
      </c>
      <c r="L1772" t="n">
        <v>1086</v>
      </c>
      <c r="M1772" t="n">
        <v>181</v>
      </c>
      <c r="N1772" t="inlineStr">
        <is>
          <t>BEBIDAS</t>
        </is>
      </c>
      <c r="O1772" t="inlineStr">
        <is>
          <t>01/2026</t>
        </is>
      </c>
    </row>
    <row r="1773">
      <c r="A1773" t="n">
        <v>199037</v>
      </c>
      <c r="B1773" t="n">
        <v>128</v>
      </c>
      <c r="C1773" t="inlineStr">
        <is>
          <t>Love Cabaret</t>
        </is>
      </c>
      <c r="D1773" t="inlineStr">
        <is>
          <t>KING COMERCIO E IMPORTACAO DE BEBIDAS LTDA</t>
        </is>
      </c>
      <c r="E1773" t="inlineStr">
        <is>
          <t>124847</t>
        </is>
      </c>
      <c r="F1773" s="555" t="n">
        <v>46038</v>
      </c>
      <c r="G1773" t="n">
        <v>18242</v>
      </c>
      <c r="H1773" t="inlineStr">
        <is>
          <t>TEQUILA DON JULIO BLANCO 750ML</t>
        </is>
      </c>
      <c r="I1773" t="inlineStr">
        <is>
          <t>BEBIDAS</t>
        </is>
      </c>
      <c r="J1773" t="n">
        <v>6</v>
      </c>
      <c r="K1773" t="inlineStr">
        <is>
          <t>GR</t>
        </is>
      </c>
      <c r="L1773" t="n">
        <v>1436.4</v>
      </c>
      <c r="M1773" t="n">
        <v>239.4</v>
      </c>
      <c r="N1773" t="inlineStr">
        <is>
          <t>BEBIDAS</t>
        </is>
      </c>
      <c r="O1773" t="inlineStr">
        <is>
          <t>01/2026</t>
        </is>
      </c>
    </row>
    <row r="1774">
      <c r="A1774" t="n">
        <v>199037</v>
      </c>
      <c r="B1774" t="n">
        <v>128</v>
      </c>
      <c r="C1774" t="inlineStr">
        <is>
          <t>Love Cabaret</t>
        </is>
      </c>
      <c r="D1774" t="inlineStr">
        <is>
          <t>KING COMERCIO E IMPORTACAO DE BEBIDAS LTDA</t>
        </is>
      </c>
      <c r="E1774" t="inlineStr">
        <is>
          <t>124847</t>
        </is>
      </c>
      <c r="F1774" s="555" t="n">
        <v>46038</v>
      </c>
      <c r="G1774" t="n">
        <v>18547</v>
      </c>
      <c r="H1774" t="inlineStr">
        <is>
          <t>APERITIVO APEROL 750ML</t>
        </is>
      </c>
      <c r="I1774" t="inlineStr">
        <is>
          <t>BEBIDAS</t>
        </is>
      </c>
      <c r="J1774" t="n">
        <v>4</v>
      </c>
      <c r="K1774" t="inlineStr">
        <is>
          <t>GR</t>
        </is>
      </c>
      <c r="L1774" t="n">
        <v>151.04</v>
      </c>
      <c r="M1774" t="n">
        <v>37.76</v>
      </c>
      <c r="N1774" t="inlineStr">
        <is>
          <t>BEBIDAS</t>
        </is>
      </c>
      <c r="O1774" t="inlineStr">
        <is>
          <t>01/2026</t>
        </is>
      </c>
    </row>
    <row r="1775">
      <c r="A1775" t="n">
        <v>199037</v>
      </c>
      <c r="B1775" t="n">
        <v>128</v>
      </c>
      <c r="C1775" t="inlineStr">
        <is>
          <t>Love Cabaret</t>
        </is>
      </c>
      <c r="D1775" t="inlineStr">
        <is>
          <t>KING COMERCIO E IMPORTACAO DE BEBIDAS LTDA</t>
        </is>
      </c>
      <c r="E1775" t="inlineStr">
        <is>
          <t>124847</t>
        </is>
      </c>
      <c r="F1775" s="555" t="n">
        <v>46038</v>
      </c>
      <c r="G1775" t="n">
        <v>18179</v>
      </c>
      <c r="H1775" t="inlineStr">
        <is>
          <t>VODKA KETEL ONE 1L</t>
        </is>
      </c>
      <c r="I1775" t="inlineStr">
        <is>
          <t>BEBIDAS</t>
        </is>
      </c>
      <c r="J1775" t="n">
        <v>6</v>
      </c>
      <c r="K1775" t="inlineStr">
        <is>
          <t>GR</t>
        </is>
      </c>
      <c r="L1775" t="n">
        <v>665.52</v>
      </c>
      <c r="M1775" t="n">
        <v>110.92</v>
      </c>
      <c r="N1775" t="inlineStr">
        <is>
          <t>BEBIDAS</t>
        </is>
      </c>
      <c r="O1775" t="inlineStr">
        <is>
          <t>01/2026</t>
        </is>
      </c>
    </row>
    <row r="1776">
      <c r="A1776" t="n">
        <v>194831</v>
      </c>
      <c r="B1776" t="n">
        <v>128</v>
      </c>
      <c r="C1776" t="inlineStr">
        <is>
          <t>Love Cabaret</t>
        </is>
      </c>
      <c r="D1776" t="inlineStr">
        <is>
          <t>PSS CENTRAL DA LIMPEZA LTDA</t>
        </is>
      </c>
      <c r="E1776" t="inlineStr">
        <is>
          <t>2966</t>
        </is>
      </c>
      <c r="F1776" s="555" t="n">
        <v>46038</v>
      </c>
      <c r="G1776" t="n">
        <v>17017</v>
      </c>
      <c r="H1776" t="inlineStr">
        <is>
          <t>LUVA EMBORRACHADA G AMARELA UN</t>
        </is>
      </c>
      <c r="I1776" t="inlineStr">
        <is>
          <t>DESCARTAVEIS/HIGIENE E LIMPEZA</t>
        </is>
      </c>
      <c r="J1776" t="n">
        <v>2</v>
      </c>
      <c r="K1776" t="inlineStr">
        <is>
          <t>PC</t>
        </is>
      </c>
      <c r="L1776" t="n">
        <v>7</v>
      </c>
      <c r="M1776" t="n">
        <v>3.5</v>
      </c>
      <c r="N1776" t="inlineStr">
        <is>
          <t>DESCARTAVEIS</t>
        </is>
      </c>
      <c r="O1776" t="inlineStr">
        <is>
          <t>01/2026</t>
        </is>
      </c>
    </row>
    <row r="1777">
      <c r="A1777" t="n">
        <v>194831</v>
      </c>
      <c r="B1777" t="n">
        <v>128</v>
      </c>
      <c r="C1777" t="inlineStr">
        <is>
          <t>Love Cabaret</t>
        </is>
      </c>
      <c r="D1777" t="inlineStr">
        <is>
          <t>PSS CENTRAL DA LIMPEZA LTDA</t>
        </is>
      </c>
      <c r="E1777" t="inlineStr">
        <is>
          <t>2966</t>
        </is>
      </c>
      <c r="F1777" s="555" t="n">
        <v>46038</v>
      </c>
      <c r="G1777" t="n">
        <v>17535</v>
      </c>
      <c r="H1777" t="inlineStr">
        <is>
          <t>COPO DESCARTAVEL ULTRACOPOS 330ML C/2000UN</t>
        </is>
      </c>
      <c r="I1777" t="inlineStr">
        <is>
          <t>DESCARTAVEIS/HIGIENE E LIMPEZA</t>
        </is>
      </c>
      <c r="J1777" t="n">
        <v>1</v>
      </c>
      <c r="K1777" t="inlineStr">
        <is>
          <t>UN</t>
        </is>
      </c>
      <c r="L1777" t="n">
        <v>138</v>
      </c>
      <c r="M1777" t="n">
        <v>138</v>
      </c>
      <c r="N1777" t="inlineStr">
        <is>
          <t>DESCARTAVEIS</t>
        </is>
      </c>
      <c r="O1777" t="inlineStr">
        <is>
          <t>01/2026</t>
        </is>
      </c>
    </row>
    <row r="1778">
      <c r="A1778" t="n">
        <v>194831</v>
      </c>
      <c r="B1778" t="n">
        <v>128</v>
      </c>
      <c r="C1778" t="inlineStr">
        <is>
          <t>Love Cabaret</t>
        </is>
      </c>
      <c r="D1778" t="inlineStr">
        <is>
          <t>PSS CENTRAL DA LIMPEZA LTDA</t>
        </is>
      </c>
      <c r="E1778" t="inlineStr">
        <is>
          <t>2966</t>
        </is>
      </c>
      <c r="F1778" s="555" t="n">
        <v>46038</v>
      </c>
      <c r="G1778" t="n">
        <v>24843</v>
      </c>
      <c r="H1778" t="inlineStr">
        <is>
          <t>PAPEL TOALHA BOBINA NOBRE 08/26 C/6UN</t>
        </is>
      </c>
      <c r="I1778" t="inlineStr">
        <is>
          <t>DESCARTAVEIS/HIGIENE E LIMPEZA</t>
        </is>
      </c>
      <c r="J1778" t="n">
        <v>2</v>
      </c>
      <c r="K1778" t="inlineStr">
        <is>
          <t>CX</t>
        </is>
      </c>
      <c r="L1778" t="n">
        <v>117.8</v>
      </c>
      <c r="M1778" t="n">
        <v>58.9</v>
      </c>
      <c r="N1778" t="inlineStr">
        <is>
          <t>DESCARTAVEIS</t>
        </is>
      </c>
      <c r="O1778" t="inlineStr">
        <is>
          <t>01/2026</t>
        </is>
      </c>
    </row>
    <row r="1779">
      <c r="A1779" t="n">
        <v>194831</v>
      </c>
      <c r="B1779" t="n">
        <v>128</v>
      </c>
      <c r="C1779" t="inlineStr">
        <is>
          <t>Love Cabaret</t>
        </is>
      </c>
      <c r="D1779" t="inlineStr">
        <is>
          <t>PSS CENTRAL DA LIMPEZA LTDA</t>
        </is>
      </c>
      <c r="E1779" t="inlineStr">
        <is>
          <t>2966</t>
        </is>
      </c>
      <c r="F1779" s="555" t="n">
        <v>46038</v>
      </c>
      <c r="G1779" t="n">
        <v>25920</v>
      </c>
      <c r="H1779" t="inlineStr">
        <is>
          <t>PAPEL TOALHA INTERFOLHADO FOLHA DUPLA C/2.400 UN INOVATTA</t>
        </is>
      </c>
      <c r="I1779" t="inlineStr">
        <is>
          <t>DESCARTAVEIS/HIGIENE E LIMPEZA</t>
        </is>
      </c>
      <c r="J1779" t="n">
        <v>1</v>
      </c>
      <c r="K1779" t="inlineStr">
        <is>
          <t>CX</t>
        </is>
      </c>
      <c r="L1779" t="n">
        <v>175.91</v>
      </c>
      <c r="M1779" t="n">
        <v>175.91</v>
      </c>
      <c r="N1779" t="inlineStr">
        <is>
          <t>DESCARTAVEIS</t>
        </is>
      </c>
      <c r="O1779" t="inlineStr">
        <is>
          <t>01/2026</t>
        </is>
      </c>
    </row>
    <row r="1780">
      <c r="A1780" t="n">
        <v>194831</v>
      </c>
      <c r="B1780" t="n">
        <v>128</v>
      </c>
      <c r="C1780" t="inlineStr">
        <is>
          <t>Love Cabaret</t>
        </is>
      </c>
      <c r="D1780" t="inlineStr">
        <is>
          <t>PSS CENTRAL DA LIMPEZA LTDA</t>
        </is>
      </c>
      <c r="E1780" t="inlineStr">
        <is>
          <t>2966</t>
        </is>
      </c>
      <c r="F1780" s="555" t="n">
        <v>46038</v>
      </c>
      <c r="G1780" t="n">
        <v>28603</v>
      </c>
      <c r="H1780" t="inlineStr">
        <is>
          <t>PAPEL TOALHA INTERF. FOLHA DUPLA NOBRE C/2000FLS UN</t>
        </is>
      </c>
      <c r="I1780" t="inlineStr">
        <is>
          <t>DESCARTAVEIS/HIGIENE E LIMPEZA</t>
        </is>
      </c>
      <c r="J1780" t="n">
        <v>1</v>
      </c>
      <c r="K1780" t="inlineStr">
        <is>
          <t>CX</t>
        </is>
      </c>
      <c r="L1780" t="n">
        <v>89</v>
      </c>
      <c r="M1780" t="n">
        <v>89</v>
      </c>
      <c r="N1780" t="inlineStr">
        <is>
          <t>DESCARTAVEIS</t>
        </is>
      </c>
      <c r="O1780" t="inlineStr">
        <is>
          <t>01/2026</t>
        </is>
      </c>
    </row>
    <row r="1781">
      <c r="A1781" t="n">
        <v>194654</v>
      </c>
      <c r="B1781" t="n">
        <v>128</v>
      </c>
      <c r="C1781" t="inlineStr">
        <is>
          <t>Love Cabaret</t>
        </is>
      </c>
      <c r="D1781" t="inlineStr">
        <is>
          <t>PAUL LEWIS MAKSMCZUK PISCIOTTA DOSHER</t>
        </is>
      </c>
      <c r="E1781" t="inlineStr">
        <is>
          <t>1200</t>
        </is>
      </c>
      <c r="F1781" s="555" t="n">
        <v>46023</v>
      </c>
      <c r="G1781" t="n">
        <v>27817</v>
      </c>
      <c r="H1781" t="inlineStr">
        <is>
          <t>FITA CREPE BRANCA 50MMX50M UN</t>
        </is>
      </c>
      <c r="I1781" t="inlineStr">
        <is>
          <t>DESPESAS OPERACIONAIS</t>
        </is>
      </c>
      <c r="J1781" t="n">
        <v>3</v>
      </c>
      <c r="K1781" t="inlineStr">
        <is>
          <t>UN</t>
        </is>
      </c>
      <c r="L1781" t="n">
        <v>48</v>
      </c>
      <c r="M1781" t="n">
        <v>16</v>
      </c>
      <c r="N1781" t="inlineStr">
        <is>
          <t>MATERIAL DE ESCRITORIO - 11/2025</t>
        </is>
      </c>
      <c r="O1781" t="inlineStr">
        <is>
          <t>01/2026</t>
        </is>
      </c>
    </row>
    <row r="1782">
      <c r="A1782" t="n">
        <v>194654</v>
      </c>
      <c r="B1782" t="n">
        <v>128</v>
      </c>
      <c r="C1782" t="inlineStr">
        <is>
          <t>Love Cabaret</t>
        </is>
      </c>
      <c r="D1782" t="inlineStr">
        <is>
          <t>PAUL LEWIS MAKSMCZUK PISCIOTTA DOSHER</t>
        </is>
      </c>
      <c r="E1782" t="inlineStr">
        <is>
          <t>1200</t>
        </is>
      </c>
      <c r="F1782" s="555" t="n">
        <v>46023</v>
      </c>
      <c r="G1782" t="n">
        <v>27818</v>
      </c>
      <c r="H1782" t="inlineStr">
        <is>
          <t>FITA CREPE BRANCA 25MMX50M UN</t>
        </is>
      </c>
      <c r="I1782" t="inlineStr">
        <is>
          <t>DESPESAS OPERACIONAIS</t>
        </is>
      </c>
      <c r="J1782" t="n">
        <v>3</v>
      </c>
      <c r="K1782" t="inlineStr">
        <is>
          <t>UN</t>
        </is>
      </c>
      <c r="L1782" t="n">
        <v>24</v>
      </c>
      <c r="M1782" t="n">
        <v>8</v>
      </c>
      <c r="N1782" t="inlineStr">
        <is>
          <t>MATERIAL DE ESCRITORIO - 11/2025</t>
        </is>
      </c>
      <c r="O1782" t="inlineStr">
        <is>
          <t>01/2026</t>
        </is>
      </c>
    </row>
    <row r="1783">
      <c r="A1783" t="n">
        <v>194654</v>
      </c>
      <c r="B1783" t="n">
        <v>128</v>
      </c>
      <c r="C1783" t="inlineStr">
        <is>
          <t>Love Cabaret</t>
        </is>
      </c>
      <c r="D1783" t="inlineStr">
        <is>
          <t>PAUL LEWIS MAKSMCZUK PISCIOTTA DOSHER</t>
        </is>
      </c>
      <c r="E1783" t="inlineStr">
        <is>
          <t>1200</t>
        </is>
      </c>
      <c r="F1783" s="555" t="n">
        <v>46023</v>
      </c>
      <c r="G1783" t="n">
        <v>27223</v>
      </c>
      <c r="H1783" t="inlineStr">
        <is>
          <t>FITA ADESIVA ANTIDERRAPANTE 15M UN</t>
        </is>
      </c>
      <c r="I1783" t="inlineStr">
        <is>
          <t>UTENSILIOS</t>
        </is>
      </c>
      <c r="J1783" t="n">
        <v>1</v>
      </c>
      <c r="K1783" t="inlineStr">
        <is>
          <t>UNIDADE</t>
        </is>
      </c>
      <c r="L1783" t="n">
        <v>120</v>
      </c>
      <c r="M1783" t="n">
        <v>120</v>
      </c>
      <c r="N1783" t="inlineStr">
        <is>
          <t>MATERIAL DE ESCRITORIO - 11/2025</t>
        </is>
      </c>
      <c r="O1783" t="inlineStr">
        <is>
          <t>01/2026</t>
        </is>
      </c>
    </row>
    <row r="1784">
      <c r="A1784" t="n">
        <v>194654</v>
      </c>
      <c r="B1784" t="n">
        <v>128</v>
      </c>
      <c r="C1784" t="inlineStr">
        <is>
          <t>Love Cabaret</t>
        </is>
      </c>
      <c r="D1784" t="inlineStr">
        <is>
          <t>PAUL LEWIS MAKSMCZUK PISCIOTTA DOSHER</t>
        </is>
      </c>
      <c r="E1784" t="inlineStr">
        <is>
          <t>1200</t>
        </is>
      </c>
      <c r="F1784" s="555" t="n">
        <v>46023</v>
      </c>
      <c r="G1784" t="n">
        <v>27753</v>
      </c>
      <c r="H1784" t="inlineStr">
        <is>
          <t>FITA SILVER TAPE PRETA 48MM X 50M UN</t>
        </is>
      </c>
      <c r="I1784" t="inlineStr">
        <is>
          <t>UTENSILIOS</t>
        </is>
      </c>
      <c r="J1784" t="n">
        <v>6</v>
      </c>
      <c r="K1784" t="inlineStr">
        <is>
          <t>UN</t>
        </is>
      </c>
      <c r="L1784" t="n">
        <v>330</v>
      </c>
      <c r="M1784" t="n">
        <v>55</v>
      </c>
      <c r="N1784" t="inlineStr">
        <is>
          <t>MATERIAL DE ESCRITORIO - 11/2025</t>
        </is>
      </c>
      <c r="O1784" t="inlineStr">
        <is>
          <t>01/2026</t>
        </is>
      </c>
    </row>
    <row r="1785">
      <c r="A1785" t="n">
        <v>194584</v>
      </c>
      <c r="B1785" t="n">
        <v>128</v>
      </c>
      <c r="C1785" t="inlineStr">
        <is>
          <t>Love Cabaret</t>
        </is>
      </c>
      <c r="D1785" t="inlineStr">
        <is>
          <t xml:space="preserve">HNK BR INDUSTRIA DE BEBIDAS </t>
        </is>
      </c>
      <c r="E1785" t="inlineStr">
        <is>
          <t>136834</t>
        </is>
      </c>
      <c r="F1785" s="555" t="n">
        <v>46035</v>
      </c>
      <c r="G1785" t="n">
        <v>18557</v>
      </c>
      <c r="H1785" t="inlineStr">
        <is>
          <t>CERVEJA BLUE MOON BELGIAN WHITE 355ML C/24</t>
        </is>
      </c>
      <c r="I1785" t="inlineStr">
        <is>
          <t>BEBIDAS</t>
        </is>
      </c>
      <c r="J1785" t="n">
        <v>1</v>
      </c>
      <c r="K1785" t="inlineStr">
        <is>
          <t>PC</t>
        </is>
      </c>
      <c r="L1785" t="n">
        <v>301.81</v>
      </c>
      <c r="M1785" t="n">
        <v>301.81</v>
      </c>
      <c r="N1785" t="inlineStr">
        <is>
          <t>BEBIDAS</t>
        </is>
      </c>
      <c r="O1785" t="inlineStr">
        <is>
          <t>01/2026</t>
        </is>
      </c>
    </row>
    <row r="1786">
      <c r="A1786" t="n">
        <v>194584</v>
      </c>
      <c r="B1786" t="n">
        <v>128</v>
      </c>
      <c r="C1786" t="inlineStr">
        <is>
          <t>Love Cabaret</t>
        </is>
      </c>
      <c r="D1786" t="inlineStr">
        <is>
          <t xml:space="preserve">HNK BR INDUSTRIA DE BEBIDAS </t>
        </is>
      </c>
      <c r="E1786" t="inlineStr">
        <is>
          <t>136834</t>
        </is>
      </c>
      <c r="F1786" s="555" t="n">
        <v>46035</v>
      </c>
      <c r="G1786" t="n">
        <v>18554</v>
      </c>
      <c r="H1786" t="inlineStr">
        <is>
          <t>CERVEJA LAGUNITAS IPA 355ML C/12</t>
        </is>
      </c>
      <c r="I1786" t="inlineStr">
        <is>
          <t>BEBIDAS</t>
        </is>
      </c>
      <c r="J1786" t="n">
        <v>2</v>
      </c>
      <c r="K1786" t="inlineStr">
        <is>
          <t>PC</t>
        </is>
      </c>
      <c r="L1786" t="n">
        <v>301.3</v>
      </c>
      <c r="M1786" t="n">
        <v>150.65</v>
      </c>
      <c r="N1786" t="inlineStr">
        <is>
          <t>BEBIDAS</t>
        </is>
      </c>
      <c r="O1786" t="inlineStr">
        <is>
          <t>01/2026</t>
        </is>
      </c>
    </row>
    <row r="1787">
      <c r="A1787" t="n">
        <v>194584</v>
      </c>
      <c r="B1787" t="n">
        <v>128</v>
      </c>
      <c r="C1787" t="inlineStr">
        <is>
          <t>Love Cabaret</t>
        </is>
      </c>
      <c r="D1787" t="inlineStr">
        <is>
          <t xml:space="preserve">HNK BR INDUSTRIA DE BEBIDAS </t>
        </is>
      </c>
      <c r="E1787" t="inlineStr">
        <is>
          <t>136834</t>
        </is>
      </c>
      <c r="F1787" s="555" t="n">
        <v>46035</v>
      </c>
      <c r="G1787" t="n">
        <v>24561</v>
      </c>
      <c r="H1787" t="inlineStr">
        <is>
          <t xml:space="preserve">REFRIGERANTE GUARANA FYS 350ML C/12 </t>
        </is>
      </c>
      <c r="I1787" t="inlineStr">
        <is>
          <t>BEBIDAS</t>
        </is>
      </c>
      <c r="J1787" t="n">
        <v>4</v>
      </c>
      <c r="K1787" t="inlineStr">
        <is>
          <t>PC</t>
        </is>
      </c>
      <c r="L1787" t="n">
        <v>157.88</v>
      </c>
      <c r="M1787" t="n">
        <v>39.47</v>
      </c>
      <c r="N1787" t="inlineStr">
        <is>
          <t>BEBIDAS</t>
        </is>
      </c>
      <c r="O1787" t="inlineStr">
        <is>
          <t>01/2026</t>
        </is>
      </c>
    </row>
    <row r="1788">
      <c r="A1788" t="n">
        <v>194583</v>
      </c>
      <c r="B1788" t="n">
        <v>128</v>
      </c>
      <c r="C1788" t="inlineStr">
        <is>
          <t>Love Cabaret</t>
        </is>
      </c>
      <c r="D1788" t="inlineStr">
        <is>
          <t>KING COMERCIO E IMPORTACAO DE BEBIDAS LTDA</t>
        </is>
      </c>
      <c r="E1788" t="inlineStr">
        <is>
          <t>124792</t>
        </is>
      </c>
      <c r="F1788" s="555" t="n">
        <v>46036</v>
      </c>
      <c r="G1788" t="n">
        <v>18119</v>
      </c>
      <c r="H1788" t="inlineStr">
        <is>
          <t>WHISKY JOHNNIE WALKER BLACK LABEL 1L</t>
        </is>
      </c>
      <c r="I1788" t="inlineStr">
        <is>
          <t>BEBIDAS</t>
        </is>
      </c>
      <c r="J1788" t="n">
        <v>12</v>
      </c>
      <c r="K1788" t="inlineStr">
        <is>
          <t>GR</t>
        </is>
      </c>
      <c r="L1788" t="n">
        <v>2172</v>
      </c>
      <c r="M1788" t="n">
        <v>181</v>
      </c>
      <c r="N1788" t="inlineStr">
        <is>
          <t>BEBIDAS</t>
        </is>
      </c>
      <c r="O1788" t="inlineStr">
        <is>
          <t>01/2026</t>
        </is>
      </c>
    </row>
    <row r="1789">
      <c r="A1789" t="n">
        <v>194583</v>
      </c>
      <c r="B1789" t="n">
        <v>128</v>
      </c>
      <c r="C1789" t="inlineStr">
        <is>
          <t>Love Cabaret</t>
        </is>
      </c>
      <c r="D1789" t="inlineStr">
        <is>
          <t>KING COMERCIO E IMPORTACAO DE BEBIDAS LTDA</t>
        </is>
      </c>
      <c r="E1789" t="inlineStr">
        <is>
          <t>124792</t>
        </is>
      </c>
      <c r="F1789" s="555" t="n">
        <v>46036</v>
      </c>
      <c r="G1789" t="n">
        <v>18179</v>
      </c>
      <c r="H1789" t="inlineStr">
        <is>
          <t>VODKA KETEL ONE 1L</t>
        </is>
      </c>
      <c r="I1789" t="inlineStr">
        <is>
          <t>BEBIDAS</t>
        </is>
      </c>
      <c r="J1789" t="n">
        <v>12</v>
      </c>
      <c r="K1789" t="inlineStr">
        <is>
          <t>GR</t>
        </is>
      </c>
      <c r="L1789" t="n">
        <v>1331.16</v>
      </c>
      <c r="M1789" t="n">
        <v>110.93</v>
      </c>
      <c r="N1789" t="inlineStr">
        <is>
          <t>BEBIDAS</t>
        </is>
      </c>
      <c r="O1789" t="inlineStr">
        <is>
          <t>01/2026</t>
        </is>
      </c>
    </row>
    <row r="1790">
      <c r="A1790" t="n">
        <v>194582</v>
      </c>
      <c r="B1790" t="n">
        <v>128</v>
      </c>
      <c r="C1790" t="inlineStr">
        <is>
          <t>Love Cabaret</t>
        </is>
      </c>
      <c r="D1790" t="inlineStr">
        <is>
          <t>CECILIA TSUYACO ARAKI SILVA LTDA</t>
        </is>
      </c>
      <c r="E1790" t="inlineStr">
        <is>
          <t>385052</t>
        </is>
      </c>
      <c r="F1790" s="555" t="n">
        <v>46036</v>
      </c>
      <c r="G1790" t="n">
        <v>19607</v>
      </c>
      <c r="H1790" t="inlineStr">
        <is>
          <t>GENGIBRE KG</t>
        </is>
      </c>
      <c r="I1790" t="inlineStr">
        <is>
          <t>ALIMENTOS</t>
        </is>
      </c>
      <c r="J1790" t="n">
        <v>5</v>
      </c>
      <c r="K1790" t="inlineStr">
        <is>
          <t>KG</t>
        </is>
      </c>
      <c r="L1790" t="n">
        <v>100</v>
      </c>
      <c r="M1790" t="n">
        <v>20</v>
      </c>
      <c r="N1790" t="inlineStr">
        <is>
          <t>ALIMENTOS</t>
        </is>
      </c>
      <c r="O1790" t="inlineStr">
        <is>
          <t>01/2026</t>
        </is>
      </c>
    </row>
    <row r="1791">
      <c r="A1791" t="n">
        <v>194582</v>
      </c>
      <c r="B1791" t="n">
        <v>128</v>
      </c>
      <c r="C1791" t="inlineStr">
        <is>
          <t>Love Cabaret</t>
        </is>
      </c>
      <c r="D1791" t="inlineStr">
        <is>
          <t>CECILIA TSUYACO ARAKI SILVA LTDA</t>
        </is>
      </c>
      <c r="E1791" t="inlineStr">
        <is>
          <t>385052</t>
        </is>
      </c>
      <c r="F1791" s="555" t="n">
        <v>46036</v>
      </c>
      <c r="G1791" t="n">
        <v>19740</v>
      </c>
      <c r="H1791" t="inlineStr">
        <is>
          <t>MARACUJA AZEDO KG</t>
        </is>
      </c>
      <c r="I1791" t="inlineStr">
        <is>
          <t>ALIMENTOS</t>
        </is>
      </c>
      <c r="J1791" t="n">
        <v>5</v>
      </c>
      <c r="K1791" t="inlineStr">
        <is>
          <t>KG</t>
        </is>
      </c>
      <c r="L1791" t="n">
        <v>55</v>
      </c>
      <c r="M1791" t="n">
        <v>11</v>
      </c>
      <c r="N1791" t="inlineStr">
        <is>
          <t>ALIMENTOS</t>
        </is>
      </c>
      <c r="O1791" t="inlineStr">
        <is>
          <t>01/2026</t>
        </is>
      </c>
    </row>
    <row r="1792">
      <c r="A1792" t="n">
        <v>194582</v>
      </c>
      <c r="B1792" t="n">
        <v>128</v>
      </c>
      <c r="C1792" t="inlineStr">
        <is>
          <t>Love Cabaret</t>
        </is>
      </c>
      <c r="D1792" t="inlineStr">
        <is>
          <t>CECILIA TSUYACO ARAKI SILVA LTDA</t>
        </is>
      </c>
      <c r="E1792" t="inlineStr">
        <is>
          <t>385052</t>
        </is>
      </c>
      <c r="F1792" s="555" t="n">
        <v>46036</v>
      </c>
      <c r="G1792" t="n">
        <v>23359</v>
      </c>
      <c r="H1792" t="inlineStr">
        <is>
          <t>LIMAO TAHITI KG</t>
        </is>
      </c>
      <c r="I1792" t="inlineStr">
        <is>
          <t>ALIMENTOS</t>
        </is>
      </c>
      <c r="J1792" t="n">
        <v>2</v>
      </c>
      <c r="K1792" t="inlineStr">
        <is>
          <t>KG</t>
        </is>
      </c>
      <c r="L1792" t="n">
        <v>6</v>
      </c>
      <c r="M1792" t="n">
        <v>3</v>
      </c>
      <c r="N1792" t="inlineStr">
        <is>
          <t>ALIMENTOS</t>
        </is>
      </c>
      <c r="O1792" t="inlineStr">
        <is>
          <t>01/2026</t>
        </is>
      </c>
    </row>
    <row r="1793">
      <c r="A1793" t="n">
        <v>194581</v>
      </c>
      <c r="B1793" t="n">
        <v>128</v>
      </c>
      <c r="C1793" t="inlineStr">
        <is>
          <t>Love Cabaret</t>
        </is>
      </c>
      <c r="D1793" t="inlineStr">
        <is>
          <t>ZAHIL IMPORTADORA LTDA</t>
        </is>
      </c>
      <c r="E1793" t="inlineStr">
        <is>
          <t>263378</t>
        </is>
      </c>
      <c r="F1793" s="555" t="n">
        <v>46036</v>
      </c>
      <c r="G1793" t="n">
        <v>17797</v>
      </c>
      <c r="H1793" t="inlineStr">
        <is>
          <t>VINHO BRANCO MASCARA FUEGO CHARDONNAY 750ML</t>
        </is>
      </c>
      <c r="I1793" t="inlineStr">
        <is>
          <t>BEBIDAS</t>
        </is>
      </c>
      <c r="J1793" t="n">
        <v>8</v>
      </c>
      <c r="K1793" t="inlineStr">
        <is>
          <t>GR</t>
        </is>
      </c>
      <c r="L1793" t="n">
        <v>301.6</v>
      </c>
      <c r="M1793" t="n">
        <v>37.7</v>
      </c>
      <c r="N1793" t="inlineStr">
        <is>
          <t>BEBIDAS</t>
        </is>
      </c>
      <c r="O1793" t="inlineStr">
        <is>
          <t>01/2026</t>
        </is>
      </c>
    </row>
    <row r="1794">
      <c r="A1794" t="n">
        <v>194581</v>
      </c>
      <c r="B1794" t="n">
        <v>128</v>
      </c>
      <c r="C1794" t="inlineStr">
        <is>
          <t>Love Cabaret</t>
        </is>
      </c>
      <c r="D1794" t="inlineStr">
        <is>
          <t>ZAHIL IMPORTADORA LTDA</t>
        </is>
      </c>
      <c r="E1794" t="inlineStr">
        <is>
          <t>263378</t>
        </is>
      </c>
      <c r="F1794" s="555" t="n">
        <v>46036</v>
      </c>
      <c r="G1794" t="n">
        <v>17794</v>
      </c>
      <c r="H1794" t="inlineStr">
        <is>
          <t>VINHO BRANCO JAJA DE JAU SAUVIGNON BLANC 750ML</t>
        </is>
      </c>
      <c r="I1794" t="inlineStr">
        <is>
          <t>BEBIDAS</t>
        </is>
      </c>
      <c r="J1794" t="n">
        <v>4</v>
      </c>
      <c r="K1794" t="inlineStr">
        <is>
          <t>GR</t>
        </is>
      </c>
      <c r="L1794" t="n">
        <v>260</v>
      </c>
      <c r="M1794" t="n">
        <v>65</v>
      </c>
      <c r="N1794" t="inlineStr">
        <is>
          <t>BEBIDAS</t>
        </is>
      </c>
      <c r="O1794" t="inlineStr">
        <is>
          <t>01/2026</t>
        </is>
      </c>
    </row>
    <row r="1795">
      <c r="A1795" t="n">
        <v>194581</v>
      </c>
      <c r="B1795" t="n">
        <v>128</v>
      </c>
      <c r="C1795" t="inlineStr">
        <is>
          <t>Love Cabaret</t>
        </is>
      </c>
      <c r="D1795" t="inlineStr">
        <is>
          <t>ZAHIL IMPORTADORA LTDA</t>
        </is>
      </c>
      <c r="E1795" t="inlineStr">
        <is>
          <t>263378</t>
        </is>
      </c>
      <c r="F1795" s="555" t="n">
        <v>46036</v>
      </c>
      <c r="G1795" t="n">
        <v>27858</v>
      </c>
      <c r="H1795" t="inlineStr">
        <is>
          <t>VINHO ROSE CHATEAU DE JAU / LE JAJA DE JAU ROSÉ DE SYRAH PAYS D'OC IGP LANGUEDOC</t>
        </is>
      </c>
      <c r="I1795" t="inlineStr">
        <is>
          <t>BEBIDAS</t>
        </is>
      </c>
      <c r="J1795" t="n">
        <v>4</v>
      </c>
      <c r="K1795" t="inlineStr">
        <is>
          <t>UN</t>
        </is>
      </c>
      <c r="L1795" t="n">
        <v>260</v>
      </c>
      <c r="M1795" t="n">
        <v>65</v>
      </c>
      <c r="N1795" t="inlineStr">
        <is>
          <t>BEBIDAS</t>
        </is>
      </c>
      <c r="O1795" t="inlineStr">
        <is>
          <t>01/2026</t>
        </is>
      </c>
    </row>
    <row r="1796">
      <c r="A1796" t="n">
        <v>194580</v>
      </c>
      <c r="B1796" t="n">
        <v>128</v>
      </c>
      <c r="C1796" t="inlineStr">
        <is>
          <t>Love Cabaret</t>
        </is>
      </c>
      <c r="D1796" t="inlineStr">
        <is>
          <t>FG7 COMERCIO E DISTRIBUICAO DE BEBIDAS LTDA</t>
        </is>
      </c>
      <c r="E1796" t="inlineStr">
        <is>
          <t>732833</t>
        </is>
      </c>
      <c r="F1796" s="555" t="n">
        <v>46036</v>
      </c>
      <c r="G1796" t="n">
        <v>24552</v>
      </c>
      <c r="H1796" t="inlineStr">
        <is>
          <t>ESPUMANTE CASA PERINI BRUT 750ML</t>
        </is>
      </c>
      <c r="I1796" t="inlineStr">
        <is>
          <t>BEBIDAS</t>
        </is>
      </c>
      <c r="J1796" t="n">
        <v>18</v>
      </c>
      <c r="K1796" t="inlineStr">
        <is>
          <t>GR</t>
        </is>
      </c>
      <c r="L1796" t="n">
        <v>621.1799999999999</v>
      </c>
      <c r="M1796" t="n">
        <v>34.51</v>
      </c>
      <c r="N1796" t="inlineStr">
        <is>
          <t>BEBIDAS</t>
        </is>
      </c>
      <c r="O1796" t="inlineStr">
        <is>
          <t>01/2026</t>
        </is>
      </c>
    </row>
    <row r="1797">
      <c r="A1797" t="n">
        <v>194579</v>
      </c>
      <c r="B1797" t="n">
        <v>128</v>
      </c>
      <c r="C1797" t="inlineStr">
        <is>
          <t>Love Cabaret</t>
        </is>
      </c>
      <c r="D1797" t="inlineStr">
        <is>
          <t>MARCOS SILVA DO NASCIMENTO</t>
        </is>
      </c>
      <c r="E1797" t="inlineStr">
        <is>
          <t>727</t>
        </is>
      </c>
      <c r="F1797" s="555" t="n">
        <v>46037</v>
      </c>
      <c r="G1797" t="n">
        <v>24199</v>
      </c>
      <c r="H1797" t="inlineStr">
        <is>
          <t>COSTELINHA SUINA</t>
        </is>
      </c>
      <c r="I1797" t="inlineStr">
        <is>
          <t>ALIMENTOS</t>
        </is>
      </c>
      <c r="J1797" t="n">
        <v>15</v>
      </c>
      <c r="K1797" t="inlineStr">
        <is>
          <t>KG</t>
        </is>
      </c>
      <c r="L1797" t="n">
        <v>299.85</v>
      </c>
      <c r="M1797" t="n">
        <v>19.99</v>
      </c>
      <c r="N1797" t="inlineStr">
        <is>
          <t>ALIMENTOS</t>
        </is>
      </c>
      <c r="O1797" t="inlineStr">
        <is>
          <t>01/2026</t>
        </is>
      </c>
    </row>
    <row r="1798">
      <c r="A1798" t="n">
        <v>194578</v>
      </c>
      <c r="B1798" t="n">
        <v>128</v>
      </c>
      <c r="C1798" t="inlineStr">
        <is>
          <t>Love Cabaret</t>
        </is>
      </c>
      <c r="D1798" t="inlineStr">
        <is>
          <t>MARIO PEDRO FELICIANO - HORTIFRUTI</t>
        </is>
      </c>
      <c r="E1798" t="inlineStr">
        <is>
          <t>464531</t>
        </is>
      </c>
      <c r="F1798" s="555" t="n">
        <v>46035</v>
      </c>
      <c r="G1798" t="n">
        <v>19532</v>
      </c>
      <c r="H1798" t="inlineStr">
        <is>
          <t>TOMATE SALADA ITALIANO KG</t>
        </is>
      </c>
      <c r="I1798" t="inlineStr">
        <is>
          <t>ALIMENTOS</t>
        </is>
      </c>
      <c r="J1798" t="n">
        <v>4.2</v>
      </c>
      <c r="K1798" t="inlineStr">
        <is>
          <t>KG</t>
        </is>
      </c>
      <c r="L1798" t="n">
        <v>25.87</v>
      </c>
      <c r="M1798" t="n">
        <v>6.159524</v>
      </c>
      <c r="N1798" t="inlineStr">
        <is>
          <t>ALIMENTOS</t>
        </is>
      </c>
      <c r="O1798" t="inlineStr">
        <is>
          <t>01/2026</t>
        </is>
      </c>
    </row>
    <row r="1799">
      <c r="A1799" t="n">
        <v>194577</v>
      </c>
      <c r="B1799" t="n">
        <v>128</v>
      </c>
      <c r="C1799" t="inlineStr">
        <is>
          <t>Love Cabaret</t>
        </is>
      </c>
      <c r="D1799" t="inlineStr">
        <is>
          <t xml:space="preserve">ARENA VIP DISTRIBUIDORA DE BEBIDAS LTDA </t>
        </is>
      </c>
      <c r="E1799" t="inlineStr">
        <is>
          <t>24946</t>
        </is>
      </c>
      <c r="F1799" s="555" t="n">
        <v>46035</v>
      </c>
      <c r="G1799" t="n">
        <v>18218</v>
      </c>
      <c r="H1799" t="inlineStr">
        <is>
          <t>VERMOUTH CINZANO ROSSO ARGENTINO 1L</t>
        </is>
      </c>
      <c r="I1799" t="inlineStr">
        <is>
          <t>BEBIDAS</t>
        </is>
      </c>
      <c r="J1799" t="n">
        <v>6</v>
      </c>
      <c r="K1799" t="inlineStr">
        <is>
          <t>GR</t>
        </is>
      </c>
      <c r="L1799" t="n">
        <v>155.94</v>
      </c>
      <c r="M1799" t="n">
        <v>25.99</v>
      </c>
      <c r="N1799" t="inlineStr">
        <is>
          <t>BEBIDAS</t>
        </is>
      </c>
      <c r="O1799" t="inlineStr">
        <is>
          <t>01/2026</t>
        </is>
      </c>
    </row>
    <row r="1800">
      <c r="A1800" t="n">
        <v>194577</v>
      </c>
      <c r="B1800" t="n">
        <v>128</v>
      </c>
      <c r="C1800" t="inlineStr">
        <is>
          <t>Love Cabaret</t>
        </is>
      </c>
      <c r="D1800" t="inlineStr">
        <is>
          <t xml:space="preserve">ARENA VIP DISTRIBUIDORA DE BEBIDAS LTDA </t>
        </is>
      </c>
      <c r="E1800" t="inlineStr">
        <is>
          <t>24946</t>
        </is>
      </c>
      <c r="F1800" s="555" t="n">
        <v>46035</v>
      </c>
      <c r="G1800" t="n">
        <v>18545</v>
      </c>
      <c r="H1800" t="inlineStr">
        <is>
          <t>APERITIVO CAMPARI 998ML</t>
        </is>
      </c>
      <c r="I1800" t="inlineStr">
        <is>
          <t>BEBIDAS</t>
        </is>
      </c>
      <c r="J1800" t="n">
        <v>6</v>
      </c>
      <c r="K1800" t="inlineStr">
        <is>
          <t>GR</t>
        </is>
      </c>
      <c r="L1800" t="n">
        <v>266.7</v>
      </c>
      <c r="M1800" t="n">
        <v>44.45</v>
      </c>
      <c r="N1800" t="inlineStr">
        <is>
          <t>BEBIDAS</t>
        </is>
      </c>
      <c r="O1800" t="inlineStr">
        <is>
          <t>01/2026</t>
        </is>
      </c>
    </row>
    <row r="1801">
      <c r="A1801" t="n">
        <v>194577</v>
      </c>
      <c r="B1801" t="n">
        <v>128</v>
      </c>
      <c r="C1801" t="inlineStr">
        <is>
          <t>Love Cabaret</t>
        </is>
      </c>
      <c r="D1801" t="inlineStr">
        <is>
          <t xml:space="preserve">ARENA VIP DISTRIBUIDORA DE BEBIDAS LTDA </t>
        </is>
      </c>
      <c r="E1801" t="inlineStr">
        <is>
          <t>24946</t>
        </is>
      </c>
      <c r="F1801" s="555" t="n">
        <v>46035</v>
      </c>
      <c r="G1801" t="n">
        <v>18220</v>
      </c>
      <c r="H1801" t="inlineStr">
        <is>
          <t>VERMOUTH CARPANO CLASSICO ROSSO ITALIANO 1L</t>
        </is>
      </c>
      <c r="I1801" t="inlineStr">
        <is>
          <t>BEBIDAS</t>
        </is>
      </c>
      <c r="J1801" t="n">
        <v>6</v>
      </c>
      <c r="K1801" t="inlineStr">
        <is>
          <t>GR</t>
        </is>
      </c>
      <c r="L1801" t="n">
        <v>459</v>
      </c>
      <c r="M1801" t="n">
        <v>76.5</v>
      </c>
      <c r="N1801" t="inlineStr">
        <is>
          <t>BEBIDAS</t>
        </is>
      </c>
      <c r="O1801" t="inlineStr">
        <is>
          <t>01/2026</t>
        </is>
      </c>
    </row>
    <row r="1802">
      <c r="A1802" t="n">
        <v>194577</v>
      </c>
      <c r="B1802" t="n">
        <v>128</v>
      </c>
      <c r="C1802" t="inlineStr">
        <is>
          <t>Love Cabaret</t>
        </is>
      </c>
      <c r="D1802" t="inlineStr">
        <is>
          <t xml:space="preserve">ARENA VIP DISTRIBUIDORA DE BEBIDAS LTDA </t>
        </is>
      </c>
      <c r="E1802" t="inlineStr">
        <is>
          <t>24946</t>
        </is>
      </c>
      <c r="F1802" s="555" t="n">
        <v>46035</v>
      </c>
      <c r="G1802" t="n">
        <v>18547</v>
      </c>
      <c r="H1802" t="inlineStr">
        <is>
          <t>APERITIVO APEROL 750ML</t>
        </is>
      </c>
      <c r="I1802" t="inlineStr">
        <is>
          <t>BEBIDAS</t>
        </is>
      </c>
      <c r="J1802" t="n">
        <v>6</v>
      </c>
      <c r="K1802" t="inlineStr">
        <is>
          <t>GR</t>
        </is>
      </c>
      <c r="L1802" t="n">
        <v>221.4</v>
      </c>
      <c r="M1802" t="n">
        <v>36.9</v>
      </c>
      <c r="N1802" t="inlineStr">
        <is>
          <t>BEBIDAS</t>
        </is>
      </c>
      <c r="O1802" t="inlineStr">
        <is>
          <t>01/2026</t>
        </is>
      </c>
    </row>
    <row r="1803">
      <c r="A1803" t="n">
        <v>194576</v>
      </c>
      <c r="B1803" t="n">
        <v>128</v>
      </c>
      <c r="C1803" t="inlineStr">
        <is>
          <t>Love Cabaret</t>
        </is>
      </c>
      <c r="D1803" t="inlineStr">
        <is>
          <t xml:space="preserve">ARENA VIP DISTRIBUIDORA DE BEBIDAS LTDA </t>
        </is>
      </c>
      <c r="E1803" t="inlineStr">
        <is>
          <t>25043</t>
        </is>
      </c>
      <c r="F1803" s="555" t="n">
        <v>46035</v>
      </c>
      <c r="G1803" t="n">
        <v>18218</v>
      </c>
      <c r="H1803" t="inlineStr">
        <is>
          <t>VERMOUTH CINZANO ROSSO ARGENTINO 1L</t>
        </is>
      </c>
      <c r="I1803" t="inlineStr">
        <is>
          <t>BEBIDAS</t>
        </is>
      </c>
      <c r="J1803" t="n">
        <v>5</v>
      </c>
      <c r="K1803" t="inlineStr">
        <is>
          <t>GR</t>
        </is>
      </c>
      <c r="L1803" t="n">
        <v>129.95</v>
      </c>
      <c r="M1803" t="n">
        <v>25.99</v>
      </c>
      <c r="N1803" t="inlineStr">
        <is>
          <t>BEBIDAS</t>
        </is>
      </c>
      <c r="O1803" t="inlineStr">
        <is>
          <t>01/2026</t>
        </is>
      </c>
    </row>
    <row r="1804">
      <c r="A1804" t="n">
        <v>194576</v>
      </c>
      <c r="B1804" t="n">
        <v>128</v>
      </c>
      <c r="C1804" t="inlineStr">
        <is>
          <t>Love Cabaret</t>
        </is>
      </c>
      <c r="D1804" t="inlineStr">
        <is>
          <t xml:space="preserve">ARENA VIP DISTRIBUIDORA DE BEBIDAS LTDA </t>
        </is>
      </c>
      <c r="E1804" t="inlineStr">
        <is>
          <t>25043</t>
        </is>
      </c>
      <c r="F1804" s="555" t="n">
        <v>46035</v>
      </c>
      <c r="G1804" t="n">
        <v>18543</v>
      </c>
      <c r="H1804" t="inlineStr">
        <is>
          <t>APERITIVO CYNAR 900ML</t>
        </is>
      </c>
      <c r="I1804" t="inlineStr">
        <is>
          <t>BEBIDAS</t>
        </is>
      </c>
      <c r="J1804" t="n">
        <v>5</v>
      </c>
      <c r="K1804" t="inlineStr">
        <is>
          <t>GR</t>
        </is>
      </c>
      <c r="L1804" t="n">
        <v>102.5</v>
      </c>
      <c r="M1804" t="n">
        <v>20.5</v>
      </c>
      <c r="N1804" t="inlineStr">
        <is>
          <t>BEBIDAS</t>
        </is>
      </c>
      <c r="O1804" t="inlineStr">
        <is>
          <t>01/2026</t>
        </is>
      </c>
    </row>
    <row r="1805">
      <c r="A1805" t="n">
        <v>194575</v>
      </c>
      <c r="B1805" t="n">
        <v>128</v>
      </c>
      <c r="C1805" t="inlineStr">
        <is>
          <t>Love Cabaret</t>
        </is>
      </c>
      <c r="D1805" t="inlineStr">
        <is>
          <t>CASA DE CARNES P.J.J.LTDA</t>
        </is>
      </c>
      <c r="E1805" t="inlineStr">
        <is>
          <t>45183</t>
        </is>
      </c>
      <c r="F1805" s="555" t="n">
        <v>46035</v>
      </c>
      <c r="G1805" t="n">
        <v>18812</v>
      </c>
      <c r="H1805" t="inlineStr">
        <is>
          <t>LINGUA BOVINA KG</t>
        </is>
      </c>
      <c r="I1805" t="inlineStr">
        <is>
          <t>ALIMENTOS</t>
        </is>
      </c>
      <c r="J1805" t="n">
        <v>5.78</v>
      </c>
      <c r="K1805" t="inlineStr">
        <is>
          <t>KG</t>
        </is>
      </c>
      <c r="L1805" t="n">
        <v>126.58</v>
      </c>
      <c r="M1805" t="n">
        <v>21.899654</v>
      </c>
      <c r="N1805" t="inlineStr">
        <is>
          <t>ALIMENTOS</t>
        </is>
      </c>
      <c r="O1805" t="inlineStr">
        <is>
          <t>01/2026</t>
        </is>
      </c>
    </row>
    <row r="1806">
      <c r="A1806" t="n">
        <v>194574</v>
      </c>
      <c r="B1806" t="n">
        <v>128</v>
      </c>
      <c r="C1806" t="inlineStr">
        <is>
          <t>Love Cabaret</t>
        </is>
      </c>
      <c r="D1806" t="inlineStr">
        <is>
          <t>EMPORIO M&amp;L COMERCIO DE ALIM E BEBIDAS LTDA</t>
        </is>
      </c>
      <c r="E1806" t="inlineStr">
        <is>
          <t>490888</t>
        </is>
      </c>
      <c r="F1806" s="555" t="n">
        <v>46034</v>
      </c>
      <c r="G1806" t="n">
        <v>21047</v>
      </c>
      <c r="H1806" t="inlineStr">
        <is>
          <t>AZEITE EXTRA VIRGEM GALLO 2L</t>
        </is>
      </c>
      <c r="I1806" t="inlineStr">
        <is>
          <t>ALIMENTOS</t>
        </is>
      </c>
      <c r="J1806" t="n">
        <v>2</v>
      </c>
      <c r="K1806" t="inlineStr">
        <is>
          <t>GALAO</t>
        </is>
      </c>
      <c r="L1806" t="n">
        <v>245</v>
      </c>
      <c r="M1806" t="n">
        <v>122.5</v>
      </c>
      <c r="N1806" t="inlineStr">
        <is>
          <t>ALIMENTOS</t>
        </is>
      </c>
      <c r="O1806" t="inlineStr">
        <is>
          <t>01/2026</t>
        </is>
      </c>
    </row>
    <row r="1807">
      <c r="A1807" t="n">
        <v>194574</v>
      </c>
      <c r="B1807" t="n">
        <v>128</v>
      </c>
      <c r="C1807" t="inlineStr">
        <is>
          <t>Love Cabaret</t>
        </is>
      </c>
      <c r="D1807" t="inlineStr">
        <is>
          <t>EMPORIO M&amp;L COMERCIO DE ALIM E BEBIDAS LTDA</t>
        </is>
      </c>
      <c r="E1807" t="inlineStr">
        <is>
          <t>490888</t>
        </is>
      </c>
      <c r="F1807" s="555" t="n">
        <v>46034</v>
      </c>
      <c r="G1807" t="n">
        <v>24118</v>
      </c>
      <c r="H1807" t="inlineStr">
        <is>
          <t>CASTANHA DE CAJU CRUA KG</t>
        </is>
      </c>
      <c r="I1807" t="inlineStr">
        <is>
          <t>ALIMENTOS</t>
        </is>
      </c>
      <c r="J1807" t="n">
        <v>3</v>
      </c>
      <c r="K1807" t="inlineStr">
        <is>
          <t>KG</t>
        </is>
      </c>
      <c r="L1807" t="n">
        <v>222.9</v>
      </c>
      <c r="M1807" t="n">
        <v>74.3</v>
      </c>
      <c r="N1807" t="inlineStr">
        <is>
          <t>ALIMENTOS</t>
        </is>
      </c>
      <c r="O1807" t="inlineStr">
        <is>
          <t>01/2026</t>
        </is>
      </c>
    </row>
    <row r="1808">
      <c r="A1808" t="n">
        <v>194574</v>
      </c>
      <c r="B1808" t="n">
        <v>128</v>
      </c>
      <c r="C1808" t="inlineStr">
        <is>
          <t>Love Cabaret</t>
        </is>
      </c>
      <c r="D1808" t="inlineStr">
        <is>
          <t>EMPORIO M&amp;L COMERCIO DE ALIM E BEBIDAS LTDA</t>
        </is>
      </c>
      <c r="E1808" t="inlineStr">
        <is>
          <t>490888</t>
        </is>
      </c>
      <c r="F1808" s="555" t="n">
        <v>46034</v>
      </c>
      <c r="G1808" t="n">
        <v>20315</v>
      </c>
      <c r="H1808" t="inlineStr">
        <is>
          <t>FARINHA DE ARROZ MANINHO 1KG</t>
        </is>
      </c>
      <c r="I1808" t="inlineStr">
        <is>
          <t>ALIMENTOS</t>
        </is>
      </c>
      <c r="J1808" t="n">
        <v>4</v>
      </c>
      <c r="K1808" t="inlineStr">
        <is>
          <t>UN</t>
        </is>
      </c>
      <c r="L1808" t="n">
        <v>35.2</v>
      </c>
      <c r="M1808" t="n">
        <v>8.800000000000001</v>
      </c>
      <c r="N1808" t="inlineStr">
        <is>
          <t>ALIMENTOS</t>
        </is>
      </c>
      <c r="O1808" t="inlineStr">
        <is>
          <t>01/2026</t>
        </is>
      </c>
    </row>
    <row r="1809">
      <c r="A1809" t="n">
        <v>194573</v>
      </c>
      <c r="B1809" t="n">
        <v>128</v>
      </c>
      <c r="C1809" t="inlineStr">
        <is>
          <t>Love Cabaret</t>
        </is>
      </c>
      <c r="D1809" t="inlineStr">
        <is>
          <t>MARIO PEDRO FELICIANO - HORTIFRUTI</t>
        </is>
      </c>
      <c r="E1809" t="inlineStr">
        <is>
          <t>464656</t>
        </is>
      </c>
      <c r="F1809" s="555" t="n">
        <v>46036</v>
      </c>
      <c r="G1809" t="n">
        <v>19751</v>
      </c>
      <c r="H1809" t="inlineStr">
        <is>
          <t>LIMAO SICILIANO KG</t>
        </is>
      </c>
      <c r="I1809" t="inlineStr">
        <is>
          <t>ALIMENTOS</t>
        </is>
      </c>
      <c r="J1809" t="n">
        <v>3.3</v>
      </c>
      <c r="K1809" t="inlineStr">
        <is>
          <t>KG</t>
        </is>
      </c>
      <c r="L1809" t="n">
        <v>42.83</v>
      </c>
      <c r="M1809" t="n">
        <v>12.978788</v>
      </c>
      <c r="N1809" t="inlineStr">
        <is>
          <t>ALIMENTOS</t>
        </is>
      </c>
      <c r="O1809" t="inlineStr">
        <is>
          <t>01/2026</t>
        </is>
      </c>
    </row>
    <row r="1810">
      <c r="A1810" t="n">
        <v>192633</v>
      </c>
      <c r="B1810" t="n">
        <v>128</v>
      </c>
      <c r="C1810" t="inlineStr">
        <is>
          <t>Love Cabaret</t>
        </is>
      </c>
      <c r="D1810" t="inlineStr">
        <is>
          <t xml:space="preserve">LATICINIOS FIOR DITALIA LTDA </t>
        </is>
      </c>
      <c r="E1810" t="inlineStr">
        <is>
          <t>41659</t>
        </is>
      </c>
      <c r="F1810" s="555" t="n">
        <v>46034</v>
      </c>
      <c r="G1810" t="n">
        <v>25288</v>
      </c>
      <c r="H1810" t="inlineStr">
        <is>
          <t>BURRATA 110G C/5 DE 550 GR UN</t>
        </is>
      </c>
      <c r="I1810" t="inlineStr">
        <is>
          <t>ALIMENTOS</t>
        </is>
      </c>
      <c r="J1810" t="n">
        <v>5</v>
      </c>
      <c r="K1810" t="inlineStr">
        <is>
          <t>UN</t>
        </is>
      </c>
      <c r="L1810" t="n">
        <v>326.75</v>
      </c>
      <c r="M1810" t="n">
        <v>65.34999999999999</v>
      </c>
      <c r="N1810" t="inlineStr">
        <is>
          <t>ALIMENTOS</t>
        </is>
      </c>
      <c r="O1810" t="inlineStr">
        <is>
          <t>01/2026</t>
        </is>
      </c>
    </row>
    <row r="1811">
      <c r="A1811" t="n">
        <v>192632</v>
      </c>
      <c r="B1811" t="n">
        <v>128</v>
      </c>
      <c r="C1811" t="inlineStr">
        <is>
          <t>Love Cabaret</t>
        </is>
      </c>
      <c r="D1811" t="inlineStr">
        <is>
          <t xml:space="preserve">HORTIFRUTI DO CHEF LTDA </t>
        </is>
      </c>
      <c r="E1811" t="inlineStr">
        <is>
          <t>28275</t>
        </is>
      </c>
      <c r="F1811" s="555" t="n">
        <v>46030</v>
      </c>
      <c r="G1811" t="n">
        <v>19607</v>
      </c>
      <c r="H1811" t="inlineStr">
        <is>
          <t>GENGIBRE KG</t>
        </is>
      </c>
      <c r="I1811" t="inlineStr">
        <is>
          <t>ALIMENTOS</t>
        </is>
      </c>
      <c r="J1811" t="n">
        <v>11</v>
      </c>
      <c r="K1811" t="inlineStr">
        <is>
          <t>KG</t>
        </is>
      </c>
      <c r="L1811" t="n">
        <v>165</v>
      </c>
      <c r="M1811" t="n">
        <v>15</v>
      </c>
      <c r="N1811" t="inlineStr">
        <is>
          <t>ALIMENTOS</t>
        </is>
      </c>
      <c r="O1811" t="inlineStr">
        <is>
          <t>01/2026</t>
        </is>
      </c>
    </row>
    <row r="1812">
      <c r="A1812" t="n">
        <v>192632</v>
      </c>
      <c r="B1812" t="n">
        <v>128</v>
      </c>
      <c r="C1812" t="inlineStr">
        <is>
          <t>Love Cabaret</t>
        </is>
      </c>
      <c r="D1812" t="inlineStr">
        <is>
          <t xml:space="preserve">HORTIFRUTI DO CHEF LTDA </t>
        </is>
      </c>
      <c r="E1812" t="inlineStr">
        <is>
          <t>28275</t>
        </is>
      </c>
      <c r="F1812" s="555" t="n">
        <v>46030</v>
      </c>
      <c r="G1812" t="n">
        <v>19589</v>
      </c>
      <c r="H1812" t="inlineStr">
        <is>
          <t>PEPINO JAPONES KG</t>
        </is>
      </c>
      <c r="I1812" t="inlineStr">
        <is>
          <t>ALIMENTOS</t>
        </is>
      </c>
      <c r="J1812" t="n">
        <v>0.5</v>
      </c>
      <c r="K1812" t="inlineStr">
        <is>
          <t>KG</t>
        </is>
      </c>
      <c r="L1812" t="n">
        <v>4.82</v>
      </c>
      <c r="M1812" t="n">
        <v>9.640000000000001</v>
      </c>
      <c r="N1812" t="inlineStr">
        <is>
          <t>ALIMENTOS</t>
        </is>
      </c>
      <c r="O1812" t="inlineStr">
        <is>
          <t>01/2026</t>
        </is>
      </c>
    </row>
    <row r="1813">
      <c r="A1813" t="n">
        <v>192632</v>
      </c>
      <c r="B1813" t="n">
        <v>128</v>
      </c>
      <c r="C1813" t="inlineStr">
        <is>
          <t>Love Cabaret</t>
        </is>
      </c>
      <c r="D1813" t="inlineStr">
        <is>
          <t xml:space="preserve">HORTIFRUTI DO CHEF LTDA </t>
        </is>
      </c>
      <c r="E1813" t="inlineStr">
        <is>
          <t>28275</t>
        </is>
      </c>
      <c r="F1813" s="555" t="n">
        <v>46030</v>
      </c>
      <c r="G1813" t="n">
        <v>19572</v>
      </c>
      <c r="H1813" t="inlineStr">
        <is>
          <t>PIMENTA DEDO DE MOCA KG</t>
        </is>
      </c>
      <c r="I1813" t="inlineStr">
        <is>
          <t>ALIMENTOS</t>
        </is>
      </c>
      <c r="J1813" t="n">
        <v>0.4</v>
      </c>
      <c r="K1813" t="inlineStr">
        <is>
          <t>KG</t>
        </is>
      </c>
      <c r="L1813" t="n">
        <v>8</v>
      </c>
      <c r="M1813" t="n">
        <v>20</v>
      </c>
      <c r="N1813" t="inlineStr">
        <is>
          <t>ALIMENTOS</t>
        </is>
      </c>
      <c r="O1813" t="inlineStr">
        <is>
          <t>01/2026</t>
        </is>
      </c>
    </row>
    <row r="1814">
      <c r="A1814" t="n">
        <v>192632</v>
      </c>
      <c r="B1814" t="n">
        <v>128</v>
      </c>
      <c r="C1814" t="inlineStr">
        <is>
          <t>Love Cabaret</t>
        </is>
      </c>
      <c r="D1814" t="inlineStr">
        <is>
          <t xml:space="preserve">HORTIFRUTI DO CHEF LTDA </t>
        </is>
      </c>
      <c r="E1814" t="inlineStr">
        <is>
          <t>28275</t>
        </is>
      </c>
      <c r="F1814" s="555" t="n">
        <v>46030</v>
      </c>
      <c r="G1814" t="n">
        <v>19617</v>
      </c>
      <c r="H1814" t="inlineStr">
        <is>
          <t>COENTRO KG</t>
        </is>
      </c>
      <c r="I1814" t="inlineStr">
        <is>
          <t>ALIMENTOS</t>
        </is>
      </c>
      <c r="J1814" t="n">
        <v>0.3</v>
      </c>
      <c r="K1814" t="inlineStr">
        <is>
          <t>KG</t>
        </is>
      </c>
      <c r="L1814" t="n">
        <v>8.029999999999999</v>
      </c>
      <c r="M1814" t="n">
        <v>26.766667</v>
      </c>
      <c r="N1814" t="inlineStr">
        <is>
          <t>ALIMENTOS</t>
        </is>
      </c>
      <c r="O1814" t="inlineStr">
        <is>
          <t>01/2026</t>
        </is>
      </c>
    </row>
    <row r="1815">
      <c r="A1815" t="n">
        <v>192632</v>
      </c>
      <c r="B1815" t="n">
        <v>128</v>
      </c>
      <c r="C1815" t="inlineStr">
        <is>
          <t>Love Cabaret</t>
        </is>
      </c>
      <c r="D1815" t="inlineStr">
        <is>
          <t xml:space="preserve">HORTIFRUTI DO CHEF LTDA </t>
        </is>
      </c>
      <c r="E1815" t="inlineStr">
        <is>
          <t>28275</t>
        </is>
      </c>
      <c r="F1815" s="555" t="n">
        <v>46030</v>
      </c>
      <c r="G1815" t="n">
        <v>25555</v>
      </c>
      <c r="H1815" t="inlineStr">
        <is>
          <t>BATATA LAVADA KG</t>
        </is>
      </c>
      <c r="I1815" t="inlineStr">
        <is>
          <t>ALIMENTOS</t>
        </is>
      </c>
      <c r="J1815" t="n">
        <v>8</v>
      </c>
      <c r="K1815" t="inlineStr">
        <is>
          <t>KG</t>
        </is>
      </c>
      <c r="L1815" t="n">
        <v>30</v>
      </c>
      <c r="M1815" t="n">
        <v>3.75</v>
      </c>
      <c r="N1815" t="inlineStr">
        <is>
          <t>ALIMENTOS</t>
        </is>
      </c>
      <c r="O1815" t="inlineStr">
        <is>
          <t>01/2026</t>
        </is>
      </c>
    </row>
    <row r="1816">
      <c r="A1816" t="n">
        <v>192631</v>
      </c>
      <c r="B1816" t="n">
        <v>128</v>
      </c>
      <c r="C1816" t="inlineStr">
        <is>
          <t>Love Cabaret</t>
        </is>
      </c>
      <c r="D1816" t="inlineStr">
        <is>
          <t>PROAUTO INDUSTRIA QUIMICA EIRELI</t>
        </is>
      </c>
      <c r="E1816" t="inlineStr">
        <is>
          <t>150119</t>
        </is>
      </c>
      <c r="F1816" s="555" t="n">
        <v>46034</v>
      </c>
      <c r="G1816" t="n">
        <v>24507</v>
      </c>
      <c r="H1816" t="inlineStr">
        <is>
          <t>PROAUTO ALCOOL LIQUIDO 70% KIMI LIQUID 1L UN</t>
        </is>
      </c>
      <c r="I1816" t="inlineStr">
        <is>
          <t>DESCARTAVEIS/HIGIENE E LIMPEZA</t>
        </is>
      </c>
      <c r="J1816" t="n">
        <v>6</v>
      </c>
      <c r="K1816" t="inlineStr">
        <is>
          <t>GALAO</t>
        </is>
      </c>
      <c r="L1816" t="n">
        <v>545.64</v>
      </c>
      <c r="M1816" t="n">
        <v>90.94</v>
      </c>
      <c r="N1816" t="inlineStr">
        <is>
          <t xml:space="preserve"> HIGIENE E LIMPEZA</t>
        </is>
      </c>
      <c r="O1816" t="inlineStr">
        <is>
          <t>01/2026</t>
        </is>
      </c>
    </row>
    <row r="1817">
      <c r="A1817" t="n">
        <v>192629</v>
      </c>
      <c r="B1817" t="n">
        <v>128</v>
      </c>
      <c r="C1817" t="inlineStr">
        <is>
          <t>Love Cabaret</t>
        </is>
      </c>
      <c r="D1817" t="inlineStr">
        <is>
          <t>EMPORIO M&amp;L COMERCIO DE ALIM E BEBIDAS LTDA</t>
        </is>
      </c>
      <c r="E1817" t="inlineStr">
        <is>
          <t>490030</t>
        </is>
      </c>
      <c r="F1817" s="555" t="n">
        <v>46028</v>
      </c>
      <c r="G1817" t="n">
        <v>20689</v>
      </c>
      <c r="H1817" t="inlineStr">
        <is>
          <t>CREME DE LEITE FRESCO QUATA C/1,01LT</t>
        </is>
      </c>
      <c r="I1817" t="inlineStr">
        <is>
          <t>ALIMENTOS</t>
        </is>
      </c>
      <c r="J1817" t="n">
        <v>5</v>
      </c>
      <c r="K1817" t="inlineStr">
        <is>
          <t>UN</t>
        </is>
      </c>
      <c r="L1817" t="n">
        <v>184.5</v>
      </c>
      <c r="M1817" t="n">
        <v>36.9</v>
      </c>
      <c r="N1817" t="inlineStr">
        <is>
          <t>ALIMENTOS</t>
        </is>
      </c>
      <c r="O1817" t="inlineStr">
        <is>
          <t>01/2026</t>
        </is>
      </c>
    </row>
    <row r="1818">
      <c r="A1818" t="n">
        <v>192629</v>
      </c>
      <c r="B1818" t="n">
        <v>128</v>
      </c>
      <c r="C1818" t="inlineStr">
        <is>
          <t>Love Cabaret</t>
        </is>
      </c>
      <c r="D1818" t="inlineStr">
        <is>
          <t>EMPORIO M&amp;L COMERCIO DE ALIM E BEBIDAS LTDA</t>
        </is>
      </c>
      <c r="E1818" t="inlineStr">
        <is>
          <t>490030</t>
        </is>
      </c>
      <c r="F1818" s="555" t="n">
        <v>46028</v>
      </c>
      <c r="G1818" t="n">
        <v>20365</v>
      </c>
      <c r="H1818" t="inlineStr">
        <is>
          <t>FARINHA DE TRIGO TP1 ANACONDA 1KG</t>
        </is>
      </c>
      <c r="I1818" t="inlineStr">
        <is>
          <t>ALIMENTOS</t>
        </is>
      </c>
      <c r="J1818" t="n">
        <v>10</v>
      </c>
      <c r="K1818" t="inlineStr">
        <is>
          <t>UN</t>
        </is>
      </c>
      <c r="L1818" t="n">
        <v>47.1</v>
      </c>
      <c r="M1818" t="n">
        <v>4.71</v>
      </c>
      <c r="N1818" t="inlineStr">
        <is>
          <t>ALIMENTOS</t>
        </is>
      </c>
      <c r="O1818" t="inlineStr">
        <is>
          <t>01/2026</t>
        </is>
      </c>
    </row>
    <row r="1819">
      <c r="A1819" t="n">
        <v>192629</v>
      </c>
      <c r="B1819" t="n">
        <v>128</v>
      </c>
      <c r="C1819" t="inlineStr">
        <is>
          <t>Love Cabaret</t>
        </is>
      </c>
      <c r="D1819" t="inlineStr">
        <is>
          <t>EMPORIO M&amp;L COMERCIO DE ALIM E BEBIDAS LTDA</t>
        </is>
      </c>
      <c r="E1819" t="inlineStr">
        <is>
          <t>490030</t>
        </is>
      </c>
      <c r="F1819" s="555" t="n">
        <v>46028</v>
      </c>
      <c r="G1819" t="n">
        <v>19421</v>
      </c>
      <c r="H1819" t="inlineStr">
        <is>
          <t>LEITE INTEGRAL ITALAC C/12</t>
        </is>
      </c>
      <c r="I1819" t="inlineStr">
        <is>
          <t>ALIMENTOS</t>
        </is>
      </c>
      <c r="J1819" t="n">
        <v>1</v>
      </c>
      <c r="K1819" t="inlineStr">
        <is>
          <t>CX</t>
        </is>
      </c>
      <c r="L1819" t="n">
        <v>74.40000000000001</v>
      </c>
      <c r="M1819" t="n">
        <v>74.40000000000001</v>
      </c>
      <c r="N1819" t="inlineStr">
        <is>
          <t>ALIMENTOS</t>
        </is>
      </c>
      <c r="O1819" t="inlineStr">
        <is>
          <t>01/2026</t>
        </is>
      </c>
    </row>
    <row r="1820">
      <c r="A1820" t="n">
        <v>192628</v>
      </c>
      <c r="B1820" t="n">
        <v>128</v>
      </c>
      <c r="C1820" t="inlineStr">
        <is>
          <t>Love Cabaret</t>
        </is>
      </c>
      <c r="D1820" t="inlineStr">
        <is>
          <t>CECILIA TSUYACO ARAKI SILVA LTDA</t>
        </is>
      </c>
      <c r="E1820" t="inlineStr">
        <is>
          <t>384666</t>
        </is>
      </c>
      <c r="F1820" s="555" t="n">
        <v>46030</v>
      </c>
      <c r="G1820" t="n">
        <v>19570</v>
      </c>
      <c r="H1820" t="inlineStr">
        <is>
          <t>PIMENTA JALAPENO KG</t>
        </is>
      </c>
      <c r="I1820" t="inlineStr">
        <is>
          <t>ALIMENTOS</t>
        </is>
      </c>
      <c r="J1820" t="n">
        <v>0.3</v>
      </c>
      <c r="K1820" t="inlineStr">
        <is>
          <t>KG</t>
        </is>
      </c>
      <c r="L1820" t="n">
        <v>9</v>
      </c>
      <c r="M1820" t="n">
        <v>30</v>
      </c>
      <c r="N1820" t="inlineStr">
        <is>
          <t>ALIMENTOS</t>
        </is>
      </c>
      <c r="O1820" t="inlineStr">
        <is>
          <t>01/2026</t>
        </is>
      </c>
    </row>
    <row r="1821">
      <c r="A1821" t="n">
        <v>192628</v>
      </c>
      <c r="B1821" t="n">
        <v>128</v>
      </c>
      <c r="C1821" t="inlineStr">
        <is>
          <t>Love Cabaret</t>
        </is>
      </c>
      <c r="D1821" t="inlineStr">
        <is>
          <t>CECILIA TSUYACO ARAKI SILVA LTDA</t>
        </is>
      </c>
      <c r="E1821" t="inlineStr">
        <is>
          <t>384666</t>
        </is>
      </c>
      <c r="F1821" s="555" t="n">
        <v>46030</v>
      </c>
      <c r="G1821" t="n">
        <v>19480</v>
      </c>
      <c r="H1821" t="inlineStr">
        <is>
          <t>HORTELA HIDROPONICA KG</t>
        </is>
      </c>
      <c r="I1821" t="inlineStr">
        <is>
          <t>ALIMENTOS</t>
        </is>
      </c>
      <c r="J1821" t="n">
        <v>0.4</v>
      </c>
      <c r="K1821" t="inlineStr">
        <is>
          <t>KG</t>
        </is>
      </c>
      <c r="L1821" t="n">
        <v>5.2</v>
      </c>
      <c r="M1821" t="n">
        <v>13</v>
      </c>
      <c r="N1821" t="inlineStr">
        <is>
          <t>ALIMENTOS</t>
        </is>
      </c>
      <c r="O1821" t="inlineStr">
        <is>
          <t>01/2026</t>
        </is>
      </c>
    </row>
    <row r="1822">
      <c r="A1822" t="n">
        <v>192628</v>
      </c>
      <c r="B1822" t="n">
        <v>128</v>
      </c>
      <c r="C1822" t="inlineStr">
        <is>
          <t>Love Cabaret</t>
        </is>
      </c>
      <c r="D1822" t="inlineStr">
        <is>
          <t>CECILIA TSUYACO ARAKI SILVA LTDA</t>
        </is>
      </c>
      <c r="E1822" t="inlineStr">
        <is>
          <t>384666</t>
        </is>
      </c>
      <c r="F1822" s="555" t="n">
        <v>46030</v>
      </c>
      <c r="G1822" t="n">
        <v>19503</v>
      </c>
      <c r="H1822" t="inlineStr">
        <is>
          <t>ALFACE CRESPA KG</t>
        </is>
      </c>
      <c r="I1822" t="inlineStr">
        <is>
          <t>ALIMENTOS</t>
        </is>
      </c>
      <c r="J1822" t="n">
        <v>1.5</v>
      </c>
      <c r="K1822" t="inlineStr">
        <is>
          <t>KG</t>
        </is>
      </c>
      <c r="L1822" t="n">
        <v>11.7</v>
      </c>
      <c r="M1822" t="n">
        <v>7.8</v>
      </c>
      <c r="N1822" t="inlineStr">
        <is>
          <t>ALIMENTOS</t>
        </is>
      </c>
      <c r="O1822" t="inlineStr">
        <is>
          <t>01/2026</t>
        </is>
      </c>
    </row>
    <row r="1823">
      <c r="A1823" t="n">
        <v>192628</v>
      </c>
      <c r="B1823" t="n">
        <v>128</v>
      </c>
      <c r="C1823" t="inlineStr">
        <is>
          <t>Love Cabaret</t>
        </is>
      </c>
      <c r="D1823" t="inlineStr">
        <is>
          <t>CECILIA TSUYACO ARAKI SILVA LTDA</t>
        </is>
      </c>
      <c r="E1823" t="inlineStr">
        <is>
          <t>384666</t>
        </is>
      </c>
      <c r="F1823" s="555" t="n">
        <v>46030</v>
      </c>
      <c r="G1823" t="n">
        <v>19527</v>
      </c>
      <c r="H1823" t="inlineStr">
        <is>
          <t>VAGEM HOLANDESA KG</t>
        </is>
      </c>
      <c r="I1823" t="inlineStr">
        <is>
          <t>ALIMENTOS</t>
        </is>
      </c>
      <c r="J1823" t="n">
        <v>1</v>
      </c>
      <c r="K1823" t="inlineStr">
        <is>
          <t>KG</t>
        </is>
      </c>
      <c r="L1823" t="n">
        <v>25</v>
      </c>
      <c r="M1823" t="n">
        <v>25</v>
      </c>
      <c r="N1823" t="inlineStr">
        <is>
          <t>ALIMENTOS</t>
        </is>
      </c>
      <c r="O1823" t="inlineStr">
        <is>
          <t>01/2026</t>
        </is>
      </c>
    </row>
    <row r="1824">
      <c r="A1824" t="n">
        <v>192628</v>
      </c>
      <c r="B1824" t="n">
        <v>128</v>
      </c>
      <c r="C1824" t="inlineStr">
        <is>
          <t>Love Cabaret</t>
        </is>
      </c>
      <c r="D1824" t="inlineStr">
        <is>
          <t>CECILIA TSUYACO ARAKI SILVA LTDA</t>
        </is>
      </c>
      <c r="E1824" t="inlineStr">
        <is>
          <t>384666</t>
        </is>
      </c>
      <c r="F1824" s="555" t="n">
        <v>46030</v>
      </c>
      <c r="G1824" t="n">
        <v>23359</v>
      </c>
      <c r="H1824" t="inlineStr">
        <is>
          <t>LIMAO TAHITI KG</t>
        </is>
      </c>
      <c r="I1824" t="inlineStr">
        <is>
          <t>ALIMENTOS</t>
        </is>
      </c>
      <c r="J1824" t="n">
        <v>8</v>
      </c>
      <c r="K1824" t="inlineStr">
        <is>
          <t>KG</t>
        </is>
      </c>
      <c r="L1824" t="n">
        <v>28.4</v>
      </c>
      <c r="M1824" t="n">
        <v>3.55</v>
      </c>
      <c r="N1824" t="inlineStr">
        <is>
          <t>ALIMENTOS</t>
        </is>
      </c>
      <c r="O1824" t="inlineStr">
        <is>
          <t>01/2026</t>
        </is>
      </c>
    </row>
    <row r="1825">
      <c r="A1825" t="n">
        <v>192628</v>
      </c>
      <c r="B1825" t="n">
        <v>128</v>
      </c>
      <c r="C1825" t="inlineStr">
        <is>
          <t>Love Cabaret</t>
        </is>
      </c>
      <c r="D1825" t="inlineStr">
        <is>
          <t>CECILIA TSUYACO ARAKI SILVA LTDA</t>
        </is>
      </c>
      <c r="E1825" t="inlineStr">
        <is>
          <t>384666</t>
        </is>
      </c>
      <c r="F1825" s="555" t="n">
        <v>46030</v>
      </c>
      <c r="G1825" t="n">
        <v>19497</v>
      </c>
      <c r="H1825" t="inlineStr">
        <is>
          <t>ALFACE ROMANA MINI KG</t>
        </is>
      </c>
      <c r="I1825" t="inlineStr">
        <is>
          <t>ALIMENTOS</t>
        </is>
      </c>
      <c r="J1825" t="n">
        <v>0.3</v>
      </c>
      <c r="K1825" t="inlineStr">
        <is>
          <t>KG</t>
        </is>
      </c>
      <c r="L1825" t="n">
        <v>18</v>
      </c>
      <c r="M1825" t="n">
        <v>60</v>
      </c>
      <c r="N1825" t="inlineStr">
        <is>
          <t>ALIMENTOS</t>
        </is>
      </c>
      <c r="O1825" t="inlineStr">
        <is>
          <t>01/2026</t>
        </is>
      </c>
    </row>
    <row r="1826">
      <c r="A1826" t="n">
        <v>192628</v>
      </c>
      <c r="B1826" t="n">
        <v>128</v>
      </c>
      <c r="C1826" t="inlineStr">
        <is>
          <t>Love Cabaret</t>
        </is>
      </c>
      <c r="D1826" t="inlineStr">
        <is>
          <t>CECILIA TSUYACO ARAKI SILVA LTDA</t>
        </is>
      </c>
      <c r="E1826" t="inlineStr">
        <is>
          <t>384666</t>
        </is>
      </c>
      <c r="F1826" s="555" t="n">
        <v>46030</v>
      </c>
      <c r="G1826" t="n">
        <v>24037</v>
      </c>
      <c r="H1826" t="inlineStr">
        <is>
          <t>ALHO TRITURADO FRITO</t>
        </is>
      </c>
      <c r="I1826" t="inlineStr">
        <is>
          <t>ALIMENTOS</t>
        </is>
      </c>
      <c r="J1826" t="n">
        <v>1</v>
      </c>
      <c r="K1826" t="inlineStr">
        <is>
          <t>KG</t>
        </is>
      </c>
      <c r="L1826" t="n">
        <v>21</v>
      </c>
      <c r="M1826" t="n">
        <v>21</v>
      </c>
      <c r="N1826" t="inlineStr">
        <is>
          <t>ALIMENTOS</t>
        </is>
      </c>
      <c r="O1826" t="inlineStr">
        <is>
          <t>01/2026</t>
        </is>
      </c>
    </row>
    <row r="1827">
      <c r="A1827" t="n">
        <v>192617</v>
      </c>
      <c r="B1827" t="n">
        <v>128</v>
      </c>
      <c r="C1827" t="inlineStr">
        <is>
          <t>Love Cabaret</t>
        </is>
      </c>
      <c r="D1827" t="inlineStr">
        <is>
          <t>ANDREIA SANTOS FREITAS DUARTE</t>
        </is>
      </c>
      <c r="E1827" t="inlineStr">
        <is>
          <t>2420</t>
        </is>
      </c>
      <c r="F1827" s="555" t="n">
        <v>46030</v>
      </c>
      <c r="G1827" t="n">
        <v>17504</v>
      </c>
      <c r="H1827" t="inlineStr">
        <is>
          <t>LUVA LATEX G SEM TALCO C/100UN</t>
        </is>
      </c>
      <c r="I1827" t="inlineStr">
        <is>
          <t>UTENSILIOS</t>
        </is>
      </c>
      <c r="J1827" t="n">
        <v>2</v>
      </c>
      <c r="K1827" t="inlineStr">
        <is>
          <t>UN</t>
        </is>
      </c>
      <c r="L1827" t="n">
        <v>45.36</v>
      </c>
      <c r="M1827" t="n">
        <v>22.68</v>
      </c>
      <c r="N1827" t="inlineStr">
        <is>
          <t>DESCARTAVEIS</t>
        </is>
      </c>
      <c r="O1827" t="inlineStr">
        <is>
          <t>01/2026</t>
        </is>
      </c>
    </row>
    <row r="1828">
      <c r="A1828" t="n">
        <v>192617</v>
      </c>
      <c r="B1828" t="n">
        <v>128</v>
      </c>
      <c r="C1828" t="inlineStr">
        <is>
          <t>Love Cabaret</t>
        </is>
      </c>
      <c r="D1828" t="inlineStr">
        <is>
          <t>ANDREIA SANTOS FREITAS DUARTE</t>
        </is>
      </c>
      <c r="E1828" t="inlineStr">
        <is>
          <t>2420</t>
        </is>
      </c>
      <c r="F1828" s="555" t="n">
        <v>46030</v>
      </c>
      <c r="G1828" t="n">
        <v>17488</v>
      </c>
      <c r="H1828" t="inlineStr">
        <is>
          <t>LUVA LATEX SEM TALCO M C/100UN</t>
        </is>
      </c>
      <c r="I1828" t="inlineStr">
        <is>
          <t>DESCARTAVEIS/HIGIENE E LIMPEZA</t>
        </is>
      </c>
      <c r="J1828" t="n">
        <v>4</v>
      </c>
      <c r="K1828" t="inlineStr">
        <is>
          <t>CX</t>
        </is>
      </c>
      <c r="L1828" t="n">
        <v>90.72</v>
      </c>
      <c r="M1828" t="n">
        <v>22.68</v>
      </c>
      <c r="N1828" t="inlineStr">
        <is>
          <t>DESCARTAVEIS</t>
        </is>
      </c>
      <c r="O1828" t="inlineStr">
        <is>
          <t>01/2026</t>
        </is>
      </c>
    </row>
    <row r="1829">
      <c r="A1829" t="n">
        <v>192580</v>
      </c>
      <c r="B1829" t="n">
        <v>128</v>
      </c>
      <c r="C1829" t="inlineStr">
        <is>
          <t>Love Cabaret</t>
        </is>
      </c>
      <c r="D1829" t="inlineStr">
        <is>
          <t>ANDREIA SANTOS FREITAS DUARTE</t>
        </is>
      </c>
      <c r="E1829" t="inlineStr">
        <is>
          <t>2418</t>
        </is>
      </c>
      <c r="F1829" s="555" t="n">
        <v>46030</v>
      </c>
      <c r="G1829" t="n">
        <v>21423</v>
      </c>
      <c r="H1829" t="inlineStr">
        <is>
          <t>SACO DE LIXO 100L BL PRETO GROSSO 95X120 4K UN</t>
        </is>
      </c>
      <c r="I1829" t="inlineStr">
        <is>
          <t>DESCARTAVEIS/HIGIENE E LIMPEZA</t>
        </is>
      </c>
      <c r="J1829" t="n">
        <v>2</v>
      </c>
      <c r="K1829" t="inlineStr">
        <is>
          <t>PACOTE</t>
        </is>
      </c>
      <c r="L1829" t="n">
        <v>63.64</v>
      </c>
      <c r="M1829" t="n">
        <v>31.82</v>
      </c>
      <c r="N1829" t="inlineStr">
        <is>
          <t>DESCARTAVEIS</t>
        </is>
      </c>
      <c r="O1829" t="inlineStr">
        <is>
          <t>01/2026</t>
        </is>
      </c>
    </row>
    <row r="1830">
      <c r="A1830" t="n">
        <v>192522</v>
      </c>
      <c r="B1830" t="n">
        <v>128</v>
      </c>
      <c r="C1830" t="inlineStr">
        <is>
          <t>Love Cabaret</t>
        </is>
      </c>
      <c r="D1830" t="inlineStr">
        <is>
          <t>PSS CENTRAL DA LIMPEZA LTDA</t>
        </is>
      </c>
      <c r="E1830" t="inlineStr">
        <is>
          <t>2918</t>
        </is>
      </c>
      <c r="F1830" s="555" t="n">
        <v>46030</v>
      </c>
      <c r="G1830" t="n">
        <v>17488</v>
      </c>
      <c r="H1830" t="inlineStr">
        <is>
          <t>LUVA LATEX SEM TALCO M C/100UN</t>
        </is>
      </c>
      <c r="I1830" t="inlineStr">
        <is>
          <t>DESCARTAVEIS/HIGIENE E LIMPEZA</t>
        </is>
      </c>
      <c r="J1830" t="n">
        <v>4</v>
      </c>
      <c r="K1830" t="inlineStr">
        <is>
          <t>CX</t>
        </is>
      </c>
      <c r="L1830" t="n">
        <v>94</v>
      </c>
      <c r="M1830" t="n">
        <v>23.5</v>
      </c>
      <c r="N1830" t="inlineStr">
        <is>
          <t>DESCARTAVEIS</t>
        </is>
      </c>
      <c r="O1830" t="inlineStr">
        <is>
          <t>01/2026</t>
        </is>
      </c>
    </row>
    <row r="1831">
      <c r="A1831" t="n">
        <v>192522</v>
      </c>
      <c r="B1831" t="n">
        <v>128</v>
      </c>
      <c r="C1831" t="inlineStr">
        <is>
          <t>Love Cabaret</t>
        </is>
      </c>
      <c r="D1831" t="inlineStr">
        <is>
          <t>PSS CENTRAL DA LIMPEZA LTDA</t>
        </is>
      </c>
      <c r="E1831" t="inlineStr">
        <is>
          <t>2918</t>
        </is>
      </c>
      <c r="F1831" s="555" t="n">
        <v>46030</v>
      </c>
      <c r="G1831" t="n">
        <v>21783</v>
      </c>
      <c r="H1831" t="inlineStr">
        <is>
          <t>AVENTAL DE PVC BRANCO 1,20X0,70 UN</t>
        </is>
      </c>
      <c r="I1831" t="inlineStr">
        <is>
          <t>UTENSILIOS</t>
        </is>
      </c>
      <c r="J1831" t="n">
        <v>6</v>
      </c>
      <c r="K1831" t="inlineStr">
        <is>
          <t>UN</t>
        </is>
      </c>
      <c r="L1831" t="n">
        <v>75</v>
      </c>
      <c r="M1831" t="n">
        <v>12.5</v>
      </c>
      <c r="N1831" t="inlineStr">
        <is>
          <t>DESCARTAVEIS</t>
        </is>
      </c>
      <c r="O1831" t="inlineStr">
        <is>
          <t>01/2026</t>
        </is>
      </c>
    </row>
    <row r="1832">
      <c r="A1832" t="n">
        <v>192508</v>
      </c>
      <c r="B1832" t="n">
        <v>128</v>
      </c>
      <c r="C1832" t="inlineStr">
        <is>
          <t>Love Cabaret</t>
        </is>
      </c>
      <c r="D1832" t="inlineStr">
        <is>
          <t>PSS CENTRAL DA LIMPEZA LTDA</t>
        </is>
      </c>
      <c r="E1832" t="inlineStr">
        <is>
          <t>2915</t>
        </is>
      </c>
      <c r="F1832" s="555" t="n">
        <v>46030</v>
      </c>
      <c r="G1832" t="n">
        <v>17437</v>
      </c>
      <c r="H1832" t="inlineStr">
        <is>
          <t>SACO ALVEJADO BRANCO 45X65 UN</t>
        </is>
      </c>
      <c r="I1832" t="inlineStr">
        <is>
          <t>DESCARTAVEIS/HIGIENE E LIMPEZA</t>
        </is>
      </c>
      <c r="J1832" t="n">
        <v>40</v>
      </c>
      <c r="K1832" t="inlineStr">
        <is>
          <t>UN</t>
        </is>
      </c>
      <c r="L1832" t="n">
        <v>100</v>
      </c>
      <c r="M1832" t="n">
        <v>2.5</v>
      </c>
      <c r="N1832" t="inlineStr">
        <is>
          <t>DESCARTAVEIS</t>
        </is>
      </c>
      <c r="O1832" t="inlineStr">
        <is>
          <t>01/2026</t>
        </is>
      </c>
    </row>
    <row r="1833">
      <c r="A1833" t="n">
        <v>192508</v>
      </c>
      <c r="B1833" t="n">
        <v>128</v>
      </c>
      <c r="C1833" t="inlineStr">
        <is>
          <t>Love Cabaret</t>
        </is>
      </c>
      <c r="D1833" t="inlineStr">
        <is>
          <t>PSS CENTRAL DA LIMPEZA LTDA</t>
        </is>
      </c>
      <c r="E1833" t="inlineStr">
        <is>
          <t>2915</t>
        </is>
      </c>
      <c r="F1833" s="555" t="n">
        <v>46030</v>
      </c>
      <c r="G1833" t="n">
        <v>17190</v>
      </c>
      <c r="H1833" t="inlineStr">
        <is>
          <t>ESPONJA FIBRACO TININDO 3M C/5 UN</t>
        </is>
      </c>
      <c r="I1833" t="inlineStr">
        <is>
          <t>DESCARTAVEIS/HIGIENE E LIMPEZA</t>
        </is>
      </c>
      <c r="J1833" t="n">
        <v>3</v>
      </c>
      <c r="K1833" t="inlineStr">
        <is>
          <t>PC</t>
        </is>
      </c>
      <c r="L1833" t="n">
        <v>31.5</v>
      </c>
      <c r="M1833" t="n">
        <v>10.5</v>
      </c>
      <c r="N1833" t="inlineStr">
        <is>
          <t>DESCARTAVEIS</t>
        </is>
      </c>
      <c r="O1833" t="inlineStr">
        <is>
          <t>01/2026</t>
        </is>
      </c>
    </row>
    <row r="1834">
      <c r="A1834" t="n">
        <v>192508</v>
      </c>
      <c r="B1834" t="n">
        <v>128</v>
      </c>
      <c r="C1834" t="inlineStr">
        <is>
          <t>Love Cabaret</t>
        </is>
      </c>
      <c r="D1834" t="inlineStr">
        <is>
          <t>PSS CENTRAL DA LIMPEZA LTDA</t>
        </is>
      </c>
      <c r="E1834" t="inlineStr">
        <is>
          <t>2915</t>
        </is>
      </c>
      <c r="F1834" s="555" t="n">
        <v>46030</v>
      </c>
      <c r="G1834" t="n">
        <v>17196</v>
      </c>
      <c r="H1834" t="inlineStr">
        <is>
          <t xml:space="preserve">ESPONJA DUPLA FACE TININDO 3M C/10 UN </t>
        </is>
      </c>
      <c r="I1834" t="inlineStr">
        <is>
          <t>DESCARTAVEIS/HIGIENE E LIMPEZA</t>
        </is>
      </c>
      <c r="J1834" t="n">
        <v>3</v>
      </c>
      <c r="K1834" t="inlineStr">
        <is>
          <t>PC</t>
        </is>
      </c>
      <c r="L1834" t="n">
        <v>26.7</v>
      </c>
      <c r="M1834" t="n">
        <v>8.9</v>
      </c>
      <c r="N1834" t="inlineStr">
        <is>
          <t>DESCARTAVEIS</t>
        </is>
      </c>
      <c r="O1834" t="inlineStr">
        <is>
          <t>01/2026</t>
        </is>
      </c>
    </row>
    <row r="1835">
      <c r="A1835" t="n">
        <v>192508</v>
      </c>
      <c r="B1835" t="n">
        <v>128</v>
      </c>
      <c r="C1835" t="inlineStr">
        <is>
          <t>Love Cabaret</t>
        </is>
      </c>
      <c r="D1835" t="inlineStr">
        <is>
          <t>PSS CENTRAL DA LIMPEZA LTDA</t>
        </is>
      </c>
      <c r="E1835" t="inlineStr">
        <is>
          <t>2915</t>
        </is>
      </c>
      <c r="F1835" s="555" t="n">
        <v>46030</v>
      </c>
      <c r="G1835" t="n">
        <v>17017</v>
      </c>
      <c r="H1835" t="inlineStr">
        <is>
          <t>LUVA EMBORRACHADA G AMARELA UN</t>
        </is>
      </c>
      <c r="I1835" t="inlineStr">
        <is>
          <t>DESCARTAVEIS/HIGIENE E LIMPEZA</t>
        </is>
      </c>
      <c r="J1835" t="n">
        <v>2</v>
      </c>
      <c r="K1835" t="inlineStr">
        <is>
          <t>PC</t>
        </is>
      </c>
      <c r="L1835" t="n">
        <v>7</v>
      </c>
      <c r="M1835" t="n">
        <v>3.5</v>
      </c>
      <c r="N1835" t="inlineStr">
        <is>
          <t>DESCARTAVEIS</t>
        </is>
      </c>
      <c r="O1835" t="inlineStr">
        <is>
          <t>01/2026</t>
        </is>
      </c>
    </row>
    <row r="1836">
      <c r="A1836" t="n">
        <v>192508</v>
      </c>
      <c r="B1836" t="n">
        <v>128</v>
      </c>
      <c r="C1836" t="inlineStr">
        <is>
          <t>Love Cabaret</t>
        </is>
      </c>
      <c r="D1836" t="inlineStr">
        <is>
          <t>PSS CENTRAL DA LIMPEZA LTDA</t>
        </is>
      </c>
      <c r="E1836" t="inlineStr">
        <is>
          <t>2915</t>
        </is>
      </c>
      <c r="F1836" s="555" t="n">
        <v>46030</v>
      </c>
      <c r="G1836" t="n">
        <v>17019</v>
      </c>
      <c r="H1836" t="inlineStr">
        <is>
          <t>LUVA EMBORRACHADA M AMARELA UN</t>
        </is>
      </c>
      <c r="I1836" t="inlineStr">
        <is>
          <t>DESCARTAVEIS/HIGIENE E LIMPEZA</t>
        </is>
      </c>
      <c r="J1836" t="n">
        <v>2</v>
      </c>
      <c r="K1836" t="inlineStr">
        <is>
          <t>UN</t>
        </is>
      </c>
      <c r="L1836" t="n">
        <v>7</v>
      </c>
      <c r="M1836" t="n">
        <v>3.5</v>
      </c>
      <c r="N1836" t="inlineStr">
        <is>
          <t>DESCARTAVEIS</t>
        </is>
      </c>
      <c r="O1836" t="inlineStr">
        <is>
          <t>01/2026</t>
        </is>
      </c>
    </row>
    <row r="1837">
      <c r="A1837" t="n">
        <v>192508</v>
      </c>
      <c r="B1837" t="n">
        <v>128</v>
      </c>
      <c r="C1837" t="inlineStr">
        <is>
          <t>Love Cabaret</t>
        </is>
      </c>
      <c r="D1837" t="inlineStr">
        <is>
          <t>PSS CENTRAL DA LIMPEZA LTDA</t>
        </is>
      </c>
      <c r="E1837" t="inlineStr">
        <is>
          <t>2915</t>
        </is>
      </c>
      <c r="F1837" s="555" t="n">
        <v>46030</v>
      </c>
      <c r="G1837" t="n">
        <v>24843</v>
      </c>
      <c r="H1837" t="inlineStr">
        <is>
          <t>PAPEL TOALHA BOBINA NOBRE 08/26 C/6UN</t>
        </is>
      </c>
      <c r="I1837" t="inlineStr">
        <is>
          <t>DESCARTAVEIS/HIGIENE E LIMPEZA</t>
        </is>
      </c>
      <c r="J1837" t="n">
        <v>3</v>
      </c>
      <c r="K1837" t="inlineStr">
        <is>
          <t>CX</t>
        </is>
      </c>
      <c r="L1837" t="n">
        <v>186</v>
      </c>
      <c r="M1837" t="n">
        <v>62</v>
      </c>
      <c r="N1837" t="inlineStr">
        <is>
          <t>DESCARTAVEIS</t>
        </is>
      </c>
      <c r="O1837" t="inlineStr">
        <is>
          <t>01/2026</t>
        </is>
      </c>
    </row>
    <row r="1838">
      <c r="A1838" t="n">
        <v>192508</v>
      </c>
      <c r="B1838" t="n">
        <v>128</v>
      </c>
      <c r="C1838" t="inlineStr">
        <is>
          <t>Love Cabaret</t>
        </is>
      </c>
      <c r="D1838" t="inlineStr">
        <is>
          <t>PSS CENTRAL DA LIMPEZA LTDA</t>
        </is>
      </c>
      <c r="E1838" t="inlineStr">
        <is>
          <t>2915</t>
        </is>
      </c>
      <c r="F1838" s="555" t="n">
        <v>46030</v>
      </c>
      <c r="G1838" t="n">
        <v>25920</v>
      </c>
      <c r="H1838" t="inlineStr">
        <is>
          <t>PAPEL TOALHA INTERFOLHADO FOLHA DUPLA C/2.400 UN INOVATTA</t>
        </is>
      </c>
      <c r="I1838" t="inlineStr">
        <is>
          <t>DESCARTAVEIS/HIGIENE E LIMPEZA</t>
        </is>
      </c>
      <c r="J1838" t="n">
        <v>3</v>
      </c>
      <c r="K1838" t="inlineStr">
        <is>
          <t>CX</t>
        </is>
      </c>
      <c r="L1838" t="n">
        <v>534</v>
      </c>
      <c r="M1838" t="n">
        <v>178</v>
      </c>
      <c r="N1838" t="inlineStr">
        <is>
          <t>DESCARTAVEIS</t>
        </is>
      </c>
      <c r="O1838" t="inlineStr">
        <is>
          <t>01/2026</t>
        </is>
      </c>
    </row>
    <row r="1839">
      <c r="A1839" t="n">
        <v>192479</v>
      </c>
      <c r="B1839" t="n">
        <v>128</v>
      </c>
      <c r="C1839" t="inlineStr">
        <is>
          <t>Love Cabaret</t>
        </is>
      </c>
      <c r="D1839" t="inlineStr">
        <is>
          <t>MARIO PEDRO FELICIANO - HORTIFRUTI</t>
        </is>
      </c>
      <c r="E1839" t="inlineStr">
        <is>
          <t>464072</t>
        </is>
      </c>
      <c r="F1839" s="555" t="n">
        <v>46030</v>
      </c>
      <c r="G1839" t="n">
        <v>19476</v>
      </c>
      <c r="H1839" t="inlineStr">
        <is>
          <t>MANJERICAO KG</t>
        </is>
      </c>
      <c r="I1839" t="inlineStr">
        <is>
          <t>ALIMENTOS</t>
        </is>
      </c>
      <c r="J1839" t="n">
        <v>0.2</v>
      </c>
      <c r="K1839" t="inlineStr">
        <is>
          <t>KG</t>
        </is>
      </c>
      <c r="L1839" t="n">
        <v>14.79</v>
      </c>
      <c r="M1839" t="n">
        <v>73.95</v>
      </c>
      <c r="N1839" t="inlineStr">
        <is>
          <t>ALIMENTOS</t>
        </is>
      </c>
      <c r="O1839" t="inlineStr">
        <is>
          <t>01/2026</t>
        </is>
      </c>
    </row>
    <row r="1840">
      <c r="A1840" t="n">
        <v>192479</v>
      </c>
      <c r="B1840" t="n">
        <v>128</v>
      </c>
      <c r="C1840" t="inlineStr">
        <is>
          <t>Love Cabaret</t>
        </is>
      </c>
      <c r="D1840" t="inlineStr">
        <is>
          <t>MARIO PEDRO FELICIANO - HORTIFRUTI</t>
        </is>
      </c>
      <c r="E1840" t="inlineStr">
        <is>
          <t>464072</t>
        </is>
      </c>
      <c r="F1840" s="555" t="n">
        <v>46030</v>
      </c>
      <c r="G1840" t="n">
        <v>19485</v>
      </c>
      <c r="H1840" t="inlineStr">
        <is>
          <t>ENDRO DILL KG</t>
        </is>
      </c>
      <c r="I1840" t="inlineStr">
        <is>
          <t>ALIMENTOS</t>
        </is>
      </c>
      <c r="J1840" t="n">
        <v>0.1</v>
      </c>
      <c r="K1840" t="inlineStr">
        <is>
          <t>KG</t>
        </is>
      </c>
      <c r="L1840" t="n">
        <v>14.5</v>
      </c>
      <c r="M1840" t="n">
        <v>145</v>
      </c>
      <c r="N1840" t="inlineStr">
        <is>
          <t>ALIMENTOS</t>
        </is>
      </c>
      <c r="O1840" t="inlineStr">
        <is>
          <t>01/2026</t>
        </is>
      </c>
    </row>
    <row r="1841">
      <c r="A1841" t="n">
        <v>192479</v>
      </c>
      <c r="B1841" t="n">
        <v>128</v>
      </c>
      <c r="C1841" t="inlineStr">
        <is>
          <t>Love Cabaret</t>
        </is>
      </c>
      <c r="D1841" t="inlineStr">
        <is>
          <t>MARIO PEDRO FELICIANO - HORTIFRUTI</t>
        </is>
      </c>
      <c r="E1841" t="inlineStr">
        <is>
          <t>464072</t>
        </is>
      </c>
      <c r="F1841" s="555" t="n">
        <v>46030</v>
      </c>
      <c r="G1841" t="n">
        <v>19751</v>
      </c>
      <c r="H1841" t="inlineStr">
        <is>
          <t>LIMAO SICILIANO KG</t>
        </is>
      </c>
      <c r="I1841" t="inlineStr">
        <is>
          <t>ALIMENTOS</t>
        </is>
      </c>
      <c r="J1841" t="n">
        <v>5</v>
      </c>
      <c r="K1841" t="inlineStr">
        <is>
          <t>KG</t>
        </is>
      </c>
      <c r="L1841" t="n">
        <v>52.2</v>
      </c>
      <c r="M1841" t="n">
        <v>10.44</v>
      </c>
      <c r="N1841" t="inlineStr">
        <is>
          <t>ALIMENTOS</t>
        </is>
      </c>
      <c r="O1841" t="inlineStr">
        <is>
          <t>01/2026</t>
        </is>
      </c>
    </row>
    <row r="1842">
      <c r="A1842" t="n">
        <v>192479</v>
      </c>
      <c r="B1842" t="n">
        <v>128</v>
      </c>
      <c r="C1842" t="inlineStr">
        <is>
          <t>Love Cabaret</t>
        </is>
      </c>
      <c r="D1842" t="inlineStr">
        <is>
          <t>MARIO PEDRO FELICIANO - HORTIFRUTI</t>
        </is>
      </c>
      <c r="E1842" t="inlineStr">
        <is>
          <t>464072</t>
        </is>
      </c>
      <c r="F1842" s="555" t="n">
        <v>46030</v>
      </c>
      <c r="G1842" t="n">
        <v>19477</v>
      </c>
      <c r="H1842" t="inlineStr">
        <is>
          <t>MANJERICAO ROXO KG</t>
        </is>
      </c>
      <c r="I1842" t="inlineStr">
        <is>
          <t>ALIMENTOS</t>
        </is>
      </c>
      <c r="J1842" t="n">
        <v>0.2</v>
      </c>
      <c r="K1842" t="inlineStr">
        <is>
          <t>KG</t>
        </is>
      </c>
      <c r="L1842" t="n">
        <v>14.79</v>
      </c>
      <c r="M1842" t="n">
        <v>73.95</v>
      </c>
      <c r="N1842" t="inlineStr">
        <is>
          <t>ALIMENTOS</t>
        </is>
      </c>
      <c r="O1842" t="inlineStr">
        <is>
          <t>01/2026</t>
        </is>
      </c>
    </row>
    <row r="1843">
      <c r="A1843" t="n">
        <v>192479</v>
      </c>
      <c r="B1843" t="n">
        <v>128</v>
      </c>
      <c r="C1843" t="inlineStr">
        <is>
          <t>Love Cabaret</t>
        </is>
      </c>
      <c r="D1843" t="inlineStr">
        <is>
          <t>MARIO PEDRO FELICIANO - HORTIFRUTI</t>
        </is>
      </c>
      <c r="E1843" t="inlineStr">
        <is>
          <t>464072</t>
        </is>
      </c>
      <c r="F1843" s="555" t="n">
        <v>46030</v>
      </c>
      <c r="G1843" t="n">
        <v>23113</v>
      </c>
      <c r="H1843" t="inlineStr">
        <is>
          <t>SALSA KG</t>
        </is>
      </c>
      <c r="I1843" t="inlineStr">
        <is>
          <t>ALIMENTOS</t>
        </is>
      </c>
      <c r="J1843" t="n">
        <v>0.6</v>
      </c>
      <c r="K1843" t="inlineStr">
        <is>
          <t>KG</t>
        </is>
      </c>
      <c r="L1843" t="n">
        <v>8.27</v>
      </c>
      <c r="M1843" t="n">
        <v>13.783333</v>
      </c>
      <c r="N1843" t="inlineStr">
        <is>
          <t>ALIMENTOS</t>
        </is>
      </c>
      <c r="O1843" t="inlineStr">
        <is>
          <t>01/2026</t>
        </is>
      </c>
    </row>
    <row r="1844">
      <c r="A1844" t="n">
        <v>192479</v>
      </c>
      <c r="B1844" t="n">
        <v>128</v>
      </c>
      <c r="C1844" t="inlineStr">
        <is>
          <t>Love Cabaret</t>
        </is>
      </c>
      <c r="D1844" t="inlineStr">
        <is>
          <t>MARIO PEDRO FELICIANO - HORTIFRUTI</t>
        </is>
      </c>
      <c r="E1844" t="inlineStr">
        <is>
          <t>464072</t>
        </is>
      </c>
      <c r="F1844" s="555" t="n">
        <v>46030</v>
      </c>
      <c r="G1844" t="n">
        <v>19532</v>
      </c>
      <c r="H1844" t="inlineStr">
        <is>
          <t>TOMATE SALADA ITALIANO KG</t>
        </is>
      </c>
      <c r="I1844" t="inlineStr">
        <is>
          <t>ALIMENTOS</t>
        </is>
      </c>
      <c r="J1844" t="n">
        <v>3.4</v>
      </c>
      <c r="K1844" t="inlineStr">
        <is>
          <t>KG</t>
        </is>
      </c>
      <c r="L1844" t="n">
        <v>21.93</v>
      </c>
      <c r="M1844" t="n">
        <v>6.45</v>
      </c>
      <c r="N1844" t="inlineStr">
        <is>
          <t>ALIMENTOS</t>
        </is>
      </c>
      <c r="O1844" t="inlineStr">
        <is>
          <t>01/2026</t>
        </is>
      </c>
    </row>
    <row r="1845">
      <c r="A1845" t="n">
        <v>192479</v>
      </c>
      <c r="B1845" t="n">
        <v>128</v>
      </c>
      <c r="C1845" t="inlineStr">
        <is>
          <t>Love Cabaret</t>
        </is>
      </c>
      <c r="D1845" t="inlineStr">
        <is>
          <t>MARIO PEDRO FELICIANO - HORTIFRUTI</t>
        </is>
      </c>
      <c r="E1845" t="inlineStr">
        <is>
          <t>464072</t>
        </is>
      </c>
      <c r="F1845" s="555" t="n">
        <v>46030</v>
      </c>
      <c r="G1845" t="n">
        <v>19632</v>
      </c>
      <c r="H1845" t="inlineStr">
        <is>
          <t>BETERRABA KG</t>
        </is>
      </c>
      <c r="I1845" t="inlineStr">
        <is>
          <t>ALIMENTOS</t>
        </is>
      </c>
      <c r="J1845" t="n">
        <v>6</v>
      </c>
      <c r="K1845" t="inlineStr">
        <is>
          <t>KG</t>
        </is>
      </c>
      <c r="L1845" t="n">
        <v>12.18</v>
      </c>
      <c r="M1845" t="n">
        <v>2.03</v>
      </c>
      <c r="N1845" t="inlineStr">
        <is>
          <t>ALIMENTOS</t>
        </is>
      </c>
      <c r="O1845" t="inlineStr">
        <is>
          <t>01/2026</t>
        </is>
      </c>
    </row>
    <row r="1846">
      <c r="A1846" t="n">
        <v>192409</v>
      </c>
      <c r="B1846" t="n">
        <v>128</v>
      </c>
      <c r="C1846" t="inlineStr">
        <is>
          <t>Love Cabaret</t>
        </is>
      </c>
      <c r="D1846" t="inlineStr">
        <is>
          <t>WPP COMERCIO DE CARNES LTDA</t>
        </is>
      </c>
      <c r="E1846" t="inlineStr">
        <is>
          <t>76626</t>
        </is>
      </c>
      <c r="F1846" s="555" t="n">
        <v>46031</v>
      </c>
      <c r="G1846" t="n">
        <v>18826</v>
      </c>
      <c r="H1846" t="inlineStr">
        <is>
          <t>PEITO BOVINO MOIDO KG</t>
        </is>
      </c>
      <c r="I1846" t="inlineStr">
        <is>
          <t>ALIMENTOS</t>
        </is>
      </c>
      <c r="J1846" t="n">
        <v>10.9</v>
      </c>
      <c r="K1846" t="inlineStr">
        <is>
          <t>KG</t>
        </is>
      </c>
      <c r="L1846" t="n">
        <v>337.9</v>
      </c>
      <c r="M1846" t="n">
        <v>31</v>
      </c>
      <c r="N1846" t="inlineStr">
        <is>
          <t>ALIMENTOS</t>
        </is>
      </c>
      <c r="O1846" t="inlineStr">
        <is>
          <t>01/2026</t>
        </is>
      </c>
    </row>
    <row r="1847">
      <c r="A1847" t="n">
        <v>192409</v>
      </c>
      <c r="B1847" t="n">
        <v>128</v>
      </c>
      <c r="C1847" t="inlineStr">
        <is>
          <t>Love Cabaret</t>
        </is>
      </c>
      <c r="D1847" t="inlineStr">
        <is>
          <t>WPP COMERCIO DE CARNES LTDA</t>
        </is>
      </c>
      <c r="E1847" t="inlineStr">
        <is>
          <t>76626</t>
        </is>
      </c>
      <c r="F1847" s="555" t="n">
        <v>46031</v>
      </c>
      <c r="G1847" t="n">
        <v>24537</v>
      </c>
      <c r="H1847" t="inlineStr">
        <is>
          <t xml:space="preserve">ALCATRA BOVINA MOIDA KG </t>
        </is>
      </c>
      <c r="I1847" t="inlineStr">
        <is>
          <t>ALIMENTOS</t>
        </is>
      </c>
      <c r="J1847" t="n">
        <v>3.1</v>
      </c>
      <c r="K1847" t="inlineStr">
        <is>
          <t>KG</t>
        </is>
      </c>
      <c r="L1847" t="n">
        <v>135.78</v>
      </c>
      <c r="M1847" t="n">
        <v>43.8</v>
      </c>
      <c r="N1847" t="inlineStr">
        <is>
          <t>ALIMENTOS</t>
        </is>
      </c>
      <c r="O1847" t="inlineStr">
        <is>
          <t>01/2026</t>
        </is>
      </c>
    </row>
    <row r="1848">
      <c r="A1848" t="n">
        <v>192362</v>
      </c>
      <c r="B1848" t="n">
        <v>128</v>
      </c>
      <c r="C1848" t="inlineStr">
        <is>
          <t>Love Cabaret</t>
        </is>
      </c>
      <c r="D1848" t="inlineStr">
        <is>
          <t>WPP COMERCIO DE CARNES LTDA</t>
        </is>
      </c>
      <c r="E1848" t="inlineStr">
        <is>
          <t>76618</t>
        </is>
      </c>
      <c r="F1848" s="555" t="n">
        <v>46030</v>
      </c>
      <c r="G1848" t="n">
        <v>23990</v>
      </c>
      <c r="H1848" t="inlineStr">
        <is>
          <t>ACEM MOIDO KG</t>
        </is>
      </c>
      <c r="I1848" t="inlineStr">
        <is>
          <t>ALIMENTOS</t>
        </is>
      </c>
      <c r="J1848" t="n">
        <v>5.2</v>
      </c>
      <c r="K1848" t="inlineStr">
        <is>
          <t>KG</t>
        </is>
      </c>
      <c r="L1848" t="n">
        <v>175.76</v>
      </c>
      <c r="M1848" t="n">
        <v>33.8</v>
      </c>
      <c r="N1848" t="inlineStr">
        <is>
          <t>ALIMENTOS</t>
        </is>
      </c>
      <c r="O1848" t="inlineStr">
        <is>
          <t>01/2026</t>
        </is>
      </c>
    </row>
    <row r="1849">
      <c r="A1849" t="n">
        <v>192362</v>
      </c>
      <c r="B1849" t="n">
        <v>128</v>
      </c>
      <c r="C1849" t="inlineStr">
        <is>
          <t>Love Cabaret</t>
        </is>
      </c>
      <c r="D1849" t="inlineStr">
        <is>
          <t>WPP COMERCIO DE CARNES LTDA</t>
        </is>
      </c>
      <c r="E1849" t="inlineStr">
        <is>
          <t>76618</t>
        </is>
      </c>
      <c r="F1849" s="555" t="n">
        <v>46030</v>
      </c>
      <c r="G1849" t="n">
        <v>19041</v>
      </c>
      <c r="H1849" t="inlineStr">
        <is>
          <t>COXA E SOBRECOXA SEM OSSO E COM PELE KG</t>
        </is>
      </c>
      <c r="I1849" t="inlineStr">
        <is>
          <t>ALIMENTOS</t>
        </is>
      </c>
      <c r="J1849" t="n">
        <v>15.7</v>
      </c>
      <c r="K1849" t="inlineStr">
        <is>
          <t>KG</t>
        </is>
      </c>
      <c r="L1849" t="n">
        <v>233.93</v>
      </c>
      <c r="M1849" t="n">
        <v>14.9</v>
      </c>
      <c r="N1849" t="inlineStr">
        <is>
          <t>ALIMENTOS</t>
        </is>
      </c>
      <c r="O1849" t="inlineStr">
        <is>
          <t>01/2026</t>
        </is>
      </c>
    </row>
    <row r="1850">
      <c r="A1850" t="n">
        <v>192361</v>
      </c>
      <c r="B1850" t="n">
        <v>128</v>
      </c>
      <c r="C1850" t="inlineStr">
        <is>
          <t>Love Cabaret</t>
        </is>
      </c>
      <c r="D1850" t="inlineStr">
        <is>
          <t>FG7 COMERCIO E DISTRIBUICAO DE BEBIDAS LTDA</t>
        </is>
      </c>
      <c r="E1850" t="inlineStr">
        <is>
          <t>730754</t>
        </is>
      </c>
      <c r="F1850" s="555" t="n">
        <v>46031</v>
      </c>
      <c r="G1850" t="n">
        <v>17800</v>
      </c>
      <c r="H1850" t="inlineStr">
        <is>
          <t>VINHO BRANCO ALMADEN RIESLING 750ML</t>
        </is>
      </c>
      <c r="I1850" t="inlineStr">
        <is>
          <t>BEBIDAS</t>
        </is>
      </c>
      <c r="J1850" t="n">
        <v>6</v>
      </c>
      <c r="K1850" t="inlineStr">
        <is>
          <t>Gr</t>
        </is>
      </c>
      <c r="L1850" t="n">
        <v>153.78</v>
      </c>
      <c r="M1850" t="n">
        <v>25.63</v>
      </c>
      <c r="N1850" t="inlineStr">
        <is>
          <t>BEBIDAS</t>
        </is>
      </c>
      <c r="O1850" t="inlineStr">
        <is>
          <t>01/2026</t>
        </is>
      </c>
    </row>
    <row r="1851">
      <c r="A1851" t="n">
        <v>191783</v>
      </c>
      <c r="B1851" t="n">
        <v>128</v>
      </c>
      <c r="C1851" t="inlineStr">
        <is>
          <t>Love Cabaret</t>
        </is>
      </c>
      <c r="D1851" t="inlineStr">
        <is>
          <t>CECILIA TSUYACO ARAKI SILVA LTDA</t>
        </is>
      </c>
      <c r="E1851" t="inlineStr">
        <is>
          <t>384863</t>
        </is>
      </c>
      <c r="F1851" s="555" t="n">
        <v>46034</v>
      </c>
      <c r="G1851" t="n">
        <v>19634</v>
      </c>
      <c r="H1851" t="inlineStr">
        <is>
          <t>BERINJELA KG</t>
        </is>
      </c>
      <c r="I1851" t="inlineStr">
        <is>
          <t>ALIMENTOS</t>
        </is>
      </c>
      <c r="J1851" t="n">
        <v>5</v>
      </c>
      <c r="K1851" t="inlineStr">
        <is>
          <t>KG</t>
        </is>
      </c>
      <c r="L1851" t="n">
        <v>33</v>
      </c>
      <c r="M1851" t="n">
        <v>6.6</v>
      </c>
      <c r="N1851" t="inlineStr">
        <is>
          <t>ALIMENTOS</t>
        </is>
      </c>
      <c r="O1851" t="inlineStr">
        <is>
          <t>01/2026</t>
        </is>
      </c>
    </row>
    <row r="1852">
      <c r="A1852" t="n">
        <v>191783</v>
      </c>
      <c r="B1852" t="n">
        <v>128</v>
      </c>
      <c r="C1852" t="inlineStr">
        <is>
          <t>Love Cabaret</t>
        </is>
      </c>
      <c r="D1852" t="inlineStr">
        <is>
          <t>CECILIA TSUYACO ARAKI SILVA LTDA</t>
        </is>
      </c>
      <c r="E1852" t="inlineStr">
        <is>
          <t>384863</t>
        </is>
      </c>
      <c r="F1852" s="555" t="n">
        <v>46034</v>
      </c>
      <c r="G1852" t="n">
        <v>24083</v>
      </c>
      <c r="H1852" t="inlineStr">
        <is>
          <t>BATATA ASTERIX GRAUDA NOIVA KG</t>
        </is>
      </c>
      <c r="I1852" t="inlineStr">
        <is>
          <t>ALIMENTOS</t>
        </is>
      </c>
      <c r="J1852" t="n">
        <v>10</v>
      </c>
      <c r="K1852" t="inlineStr">
        <is>
          <t>KG</t>
        </is>
      </c>
      <c r="L1852" t="n">
        <v>40</v>
      </c>
      <c r="M1852" t="n">
        <v>4</v>
      </c>
      <c r="N1852" t="inlineStr">
        <is>
          <t>ALIMENTOS</t>
        </is>
      </c>
      <c r="O1852" t="inlineStr">
        <is>
          <t>01/2026</t>
        </is>
      </c>
    </row>
    <row r="1853">
      <c r="A1853" t="n">
        <v>191783</v>
      </c>
      <c r="B1853" t="n">
        <v>128</v>
      </c>
      <c r="C1853" t="inlineStr">
        <is>
          <t>Love Cabaret</t>
        </is>
      </c>
      <c r="D1853" t="inlineStr">
        <is>
          <t>CECILIA TSUYACO ARAKI SILVA LTDA</t>
        </is>
      </c>
      <c r="E1853" t="inlineStr">
        <is>
          <t>384863</t>
        </is>
      </c>
      <c r="F1853" s="555" t="n">
        <v>46034</v>
      </c>
      <c r="G1853" t="n">
        <v>19623</v>
      </c>
      <c r="H1853" t="inlineStr">
        <is>
          <t>CEBOLA ROXA KG</t>
        </is>
      </c>
      <c r="I1853" t="inlineStr">
        <is>
          <t>ALIMENTOS</t>
        </is>
      </c>
      <c r="J1853" t="n">
        <v>3</v>
      </c>
      <c r="K1853" t="inlineStr">
        <is>
          <t>KG</t>
        </is>
      </c>
      <c r="L1853" t="n">
        <v>13.8</v>
      </c>
      <c r="M1853" t="n">
        <v>4.6</v>
      </c>
      <c r="N1853" t="inlineStr">
        <is>
          <t>ALIMENTOS</t>
        </is>
      </c>
      <c r="O1853" t="inlineStr">
        <is>
          <t>01/2026</t>
        </is>
      </c>
    </row>
    <row r="1854">
      <c r="A1854" t="n">
        <v>191783</v>
      </c>
      <c r="B1854" t="n">
        <v>128</v>
      </c>
      <c r="C1854" t="inlineStr">
        <is>
          <t>Love Cabaret</t>
        </is>
      </c>
      <c r="D1854" t="inlineStr">
        <is>
          <t>CECILIA TSUYACO ARAKI SILVA LTDA</t>
        </is>
      </c>
      <c r="E1854" t="inlineStr">
        <is>
          <t>384863</t>
        </is>
      </c>
      <c r="F1854" s="555" t="n">
        <v>46034</v>
      </c>
      <c r="G1854" t="n">
        <v>24509</v>
      </c>
      <c r="H1854" t="inlineStr">
        <is>
          <t>CEBOLA BRANCA KG</t>
        </is>
      </c>
      <c r="I1854" t="inlineStr">
        <is>
          <t>ALIMENTOS</t>
        </is>
      </c>
      <c r="J1854" t="n">
        <v>6</v>
      </c>
      <c r="K1854" t="inlineStr">
        <is>
          <t>KG</t>
        </is>
      </c>
      <c r="L1854" t="n">
        <v>10.2</v>
      </c>
      <c r="M1854" t="n">
        <v>1.7</v>
      </c>
      <c r="N1854" t="inlineStr">
        <is>
          <t>ALIMENTOS</t>
        </is>
      </c>
      <c r="O1854" t="inlineStr">
        <is>
          <t>01/2026</t>
        </is>
      </c>
    </row>
    <row r="1855">
      <c r="A1855" t="n">
        <v>191783</v>
      </c>
      <c r="B1855" t="n">
        <v>128</v>
      </c>
      <c r="C1855" t="inlineStr">
        <is>
          <t>Love Cabaret</t>
        </is>
      </c>
      <c r="D1855" t="inlineStr">
        <is>
          <t>CECILIA TSUYACO ARAKI SILVA LTDA</t>
        </is>
      </c>
      <c r="E1855" t="inlineStr">
        <is>
          <t>384863</t>
        </is>
      </c>
      <c r="F1855" s="555" t="n">
        <v>46034</v>
      </c>
      <c r="G1855" t="n">
        <v>19476</v>
      </c>
      <c r="H1855" t="inlineStr">
        <is>
          <t>MANJERICAO KG</t>
        </is>
      </c>
      <c r="I1855" t="inlineStr">
        <is>
          <t>ALIMENTOS</t>
        </is>
      </c>
      <c r="J1855" t="n">
        <v>0.1</v>
      </c>
      <c r="K1855" t="inlineStr">
        <is>
          <t>KG</t>
        </is>
      </c>
      <c r="L1855" t="n">
        <v>7.5</v>
      </c>
      <c r="M1855" t="n">
        <v>75</v>
      </c>
      <c r="N1855" t="inlineStr">
        <is>
          <t>ALIMENTOS</t>
        </is>
      </c>
      <c r="O1855" t="inlineStr">
        <is>
          <t>01/2026</t>
        </is>
      </c>
    </row>
    <row r="1856">
      <c r="A1856" t="n">
        <v>191783</v>
      </c>
      <c r="B1856" t="n">
        <v>128</v>
      </c>
      <c r="C1856" t="inlineStr">
        <is>
          <t>Love Cabaret</t>
        </is>
      </c>
      <c r="D1856" t="inlineStr">
        <is>
          <t>CECILIA TSUYACO ARAKI SILVA LTDA</t>
        </is>
      </c>
      <c r="E1856" t="inlineStr">
        <is>
          <t>384863</t>
        </is>
      </c>
      <c r="F1856" s="555" t="n">
        <v>46034</v>
      </c>
      <c r="G1856" t="n">
        <v>19480</v>
      </c>
      <c r="H1856" t="inlineStr">
        <is>
          <t>HORTELA HIDROPONICA KG</t>
        </is>
      </c>
      <c r="I1856" t="inlineStr">
        <is>
          <t>ALIMENTOS</t>
        </is>
      </c>
      <c r="J1856" t="n">
        <v>0.4</v>
      </c>
      <c r="K1856" t="inlineStr">
        <is>
          <t>KG</t>
        </is>
      </c>
      <c r="L1856" t="n">
        <v>4.8</v>
      </c>
      <c r="M1856" t="n">
        <v>12</v>
      </c>
      <c r="N1856" t="inlineStr">
        <is>
          <t>ALIMENTOS</t>
        </is>
      </c>
      <c r="O1856" t="inlineStr">
        <is>
          <t>01/2026</t>
        </is>
      </c>
    </row>
    <row r="1857">
      <c r="A1857" t="n">
        <v>191783</v>
      </c>
      <c r="B1857" t="n">
        <v>128</v>
      </c>
      <c r="C1857" t="inlineStr">
        <is>
          <t>Love Cabaret</t>
        </is>
      </c>
      <c r="D1857" t="inlineStr">
        <is>
          <t>CECILIA TSUYACO ARAKI SILVA LTDA</t>
        </is>
      </c>
      <c r="E1857" t="inlineStr">
        <is>
          <t>384863</t>
        </is>
      </c>
      <c r="F1857" s="555" t="n">
        <v>46034</v>
      </c>
      <c r="G1857" t="n">
        <v>19488</v>
      </c>
      <c r="H1857" t="inlineStr">
        <is>
          <t>CEBOLINHA KG</t>
        </is>
      </c>
      <c r="I1857" t="inlineStr">
        <is>
          <t>ALIMENTOS</t>
        </is>
      </c>
      <c r="J1857" t="n">
        <v>0.3</v>
      </c>
      <c r="K1857" t="inlineStr">
        <is>
          <t>KG</t>
        </is>
      </c>
      <c r="L1857" t="n">
        <v>4.2</v>
      </c>
      <c r="M1857" t="n">
        <v>14</v>
      </c>
      <c r="N1857" t="inlineStr">
        <is>
          <t>ALIMENTOS</t>
        </is>
      </c>
      <c r="O1857" t="inlineStr">
        <is>
          <t>01/2026</t>
        </is>
      </c>
    </row>
    <row r="1858">
      <c r="A1858" t="n">
        <v>191783</v>
      </c>
      <c r="B1858" t="n">
        <v>128</v>
      </c>
      <c r="C1858" t="inlineStr">
        <is>
          <t>Love Cabaret</t>
        </is>
      </c>
      <c r="D1858" t="inlineStr">
        <is>
          <t>CECILIA TSUYACO ARAKI SILVA LTDA</t>
        </is>
      </c>
      <c r="E1858" t="inlineStr">
        <is>
          <t>384863</t>
        </is>
      </c>
      <c r="F1858" s="555" t="n">
        <v>46034</v>
      </c>
      <c r="G1858" t="n">
        <v>19617</v>
      </c>
      <c r="H1858" t="inlineStr">
        <is>
          <t>COENTRO KG</t>
        </is>
      </c>
      <c r="I1858" t="inlineStr">
        <is>
          <t>ALIMENTOS</t>
        </is>
      </c>
      <c r="J1858" t="n">
        <v>0.3</v>
      </c>
      <c r="K1858" t="inlineStr">
        <is>
          <t>KG</t>
        </is>
      </c>
      <c r="L1858" t="n">
        <v>6.6</v>
      </c>
      <c r="M1858" t="n">
        <v>22</v>
      </c>
      <c r="N1858" t="inlineStr">
        <is>
          <t>ALIMENTOS</t>
        </is>
      </c>
      <c r="O1858" t="inlineStr">
        <is>
          <t>01/2026</t>
        </is>
      </c>
    </row>
    <row r="1859">
      <c r="A1859" t="n">
        <v>191783</v>
      </c>
      <c r="B1859" t="n">
        <v>128</v>
      </c>
      <c r="C1859" t="inlineStr">
        <is>
          <t>Love Cabaret</t>
        </is>
      </c>
      <c r="D1859" t="inlineStr">
        <is>
          <t>CECILIA TSUYACO ARAKI SILVA LTDA</t>
        </is>
      </c>
      <c r="E1859" t="inlineStr">
        <is>
          <t>384863</t>
        </is>
      </c>
      <c r="F1859" s="555" t="n">
        <v>46034</v>
      </c>
      <c r="G1859" t="n">
        <v>23096</v>
      </c>
      <c r="H1859" t="inlineStr">
        <is>
          <t>OVO BRANCO UN</t>
        </is>
      </c>
      <c r="I1859" t="inlineStr">
        <is>
          <t>ALIMENTOS</t>
        </is>
      </c>
      <c r="J1859" t="n">
        <v>30</v>
      </c>
      <c r="K1859" t="inlineStr">
        <is>
          <t>UN</t>
        </is>
      </c>
      <c r="L1859" t="n">
        <v>15</v>
      </c>
      <c r="M1859" t="n">
        <v>0.5</v>
      </c>
      <c r="N1859" t="inlineStr">
        <is>
          <t>ALIMENTOS</t>
        </is>
      </c>
      <c r="O1859" t="inlineStr">
        <is>
          <t>01/2026</t>
        </is>
      </c>
    </row>
    <row r="1860">
      <c r="A1860" t="n">
        <v>191783</v>
      </c>
      <c r="B1860" t="n">
        <v>128</v>
      </c>
      <c r="C1860" t="inlineStr">
        <is>
          <t>Love Cabaret</t>
        </is>
      </c>
      <c r="D1860" t="inlineStr">
        <is>
          <t>CECILIA TSUYACO ARAKI SILVA LTDA</t>
        </is>
      </c>
      <c r="E1860" t="inlineStr">
        <is>
          <t>384863</t>
        </is>
      </c>
      <c r="F1860" s="555" t="n">
        <v>46034</v>
      </c>
      <c r="G1860" t="n">
        <v>23113</v>
      </c>
      <c r="H1860" t="inlineStr">
        <is>
          <t>SALSA KG</t>
        </is>
      </c>
      <c r="I1860" t="inlineStr">
        <is>
          <t>ALIMENTOS</t>
        </is>
      </c>
      <c r="J1860" t="n">
        <v>0.4</v>
      </c>
      <c r="K1860" t="inlineStr">
        <is>
          <t>KG</t>
        </is>
      </c>
      <c r="L1860" t="n">
        <v>4</v>
      </c>
      <c r="M1860" t="n">
        <v>10</v>
      </c>
      <c r="N1860" t="inlineStr">
        <is>
          <t>ALIMENTOS</t>
        </is>
      </c>
      <c r="O1860" t="inlineStr">
        <is>
          <t>01/2026</t>
        </is>
      </c>
    </row>
    <row r="1861">
      <c r="A1861" t="n">
        <v>191783</v>
      </c>
      <c r="B1861" t="n">
        <v>128</v>
      </c>
      <c r="C1861" t="inlineStr">
        <is>
          <t>Love Cabaret</t>
        </is>
      </c>
      <c r="D1861" t="inlineStr">
        <is>
          <t>CECILIA TSUYACO ARAKI SILVA LTDA</t>
        </is>
      </c>
      <c r="E1861" t="inlineStr">
        <is>
          <t>384863</t>
        </is>
      </c>
      <c r="F1861" s="555" t="n">
        <v>46034</v>
      </c>
      <c r="G1861" t="n">
        <v>25555</v>
      </c>
      <c r="H1861" t="inlineStr">
        <is>
          <t>BATATA LAVADA KG</t>
        </is>
      </c>
      <c r="I1861" t="inlineStr">
        <is>
          <t>ALIMENTOS</t>
        </is>
      </c>
      <c r="J1861" t="n">
        <v>8</v>
      </c>
      <c r="K1861" t="inlineStr">
        <is>
          <t>KG</t>
        </is>
      </c>
      <c r="L1861" t="n">
        <v>30</v>
      </c>
      <c r="M1861" t="n">
        <v>3.75</v>
      </c>
      <c r="N1861" t="inlineStr">
        <is>
          <t>ALIMENTOS</t>
        </is>
      </c>
      <c r="O1861" t="inlineStr">
        <is>
          <t>01/2026</t>
        </is>
      </c>
    </row>
    <row r="1862">
      <c r="A1862" t="n">
        <v>191783</v>
      </c>
      <c r="B1862" t="n">
        <v>128</v>
      </c>
      <c r="C1862" t="inlineStr">
        <is>
          <t>Love Cabaret</t>
        </is>
      </c>
      <c r="D1862" t="inlineStr">
        <is>
          <t>CECILIA TSUYACO ARAKI SILVA LTDA</t>
        </is>
      </c>
      <c r="E1862" t="inlineStr">
        <is>
          <t>384863</t>
        </is>
      </c>
      <c r="F1862" s="555" t="n">
        <v>46034</v>
      </c>
      <c r="G1862" t="n">
        <v>24037</v>
      </c>
      <c r="H1862" t="inlineStr">
        <is>
          <t>ALHO TRITURADO FRITO</t>
        </is>
      </c>
      <c r="I1862" t="inlineStr">
        <is>
          <t>ALIMENTOS</t>
        </is>
      </c>
      <c r="J1862" t="n">
        <v>1</v>
      </c>
      <c r="K1862" t="inlineStr">
        <is>
          <t>KG</t>
        </is>
      </c>
      <c r="L1862" t="n">
        <v>20</v>
      </c>
      <c r="M1862" t="n">
        <v>20</v>
      </c>
      <c r="N1862" t="inlineStr">
        <is>
          <t>ALIMENTOS</t>
        </is>
      </c>
      <c r="O1862" t="inlineStr">
        <is>
          <t>01/2026</t>
        </is>
      </c>
    </row>
    <row r="1863">
      <c r="A1863" t="n">
        <v>191782</v>
      </c>
      <c r="B1863" t="n">
        <v>128</v>
      </c>
      <c r="C1863" t="inlineStr">
        <is>
          <t>Love Cabaret</t>
        </is>
      </c>
      <c r="D1863" t="inlineStr">
        <is>
          <t>CG FOOD´S DISTRIBUIDORA DE ALIMENTOS LTDA</t>
        </is>
      </c>
      <c r="E1863" t="inlineStr">
        <is>
          <t>176047</t>
        </is>
      </c>
      <c r="F1863" s="555" t="n">
        <v>46034</v>
      </c>
      <c r="G1863" t="n">
        <v>19969</v>
      </c>
      <c r="H1863" t="inlineStr">
        <is>
          <t>MOLHO SHOYO CEPERA C/1,010L</t>
        </is>
      </c>
      <c r="I1863" t="inlineStr">
        <is>
          <t>ALIMENTOS</t>
        </is>
      </c>
      <c r="J1863" t="n">
        <v>4</v>
      </c>
      <c r="K1863" t="inlineStr">
        <is>
          <t>FR</t>
        </is>
      </c>
      <c r="L1863" t="n">
        <v>54</v>
      </c>
      <c r="M1863" t="n">
        <v>13.5</v>
      </c>
      <c r="N1863" t="inlineStr">
        <is>
          <t>ALIMENTOS</t>
        </is>
      </c>
      <c r="O1863" t="inlineStr">
        <is>
          <t>01/2026</t>
        </is>
      </c>
    </row>
    <row r="1864">
      <c r="A1864" t="n">
        <v>191782</v>
      </c>
      <c r="B1864" t="n">
        <v>128</v>
      </c>
      <c r="C1864" t="inlineStr">
        <is>
          <t>Love Cabaret</t>
        </is>
      </c>
      <c r="D1864" t="inlineStr">
        <is>
          <t>CG FOOD´S DISTRIBUIDORA DE ALIMENTOS LTDA</t>
        </is>
      </c>
      <c r="E1864" t="inlineStr">
        <is>
          <t>176047</t>
        </is>
      </c>
      <c r="F1864" s="555" t="n">
        <v>46034</v>
      </c>
      <c r="G1864" t="n">
        <v>19203</v>
      </c>
      <c r="H1864" t="inlineStr">
        <is>
          <t>IOGURTE INTEGRAL NESTLE C/170G UN</t>
        </is>
      </c>
      <c r="I1864" t="inlineStr">
        <is>
          <t>ALIMENTOS</t>
        </is>
      </c>
      <c r="J1864" t="n">
        <v>28</v>
      </c>
      <c r="K1864" t="inlineStr">
        <is>
          <t>UN</t>
        </is>
      </c>
      <c r="L1864" t="n">
        <v>84.84</v>
      </c>
      <c r="M1864" t="n">
        <v>3.03</v>
      </c>
      <c r="N1864" t="inlineStr">
        <is>
          <t>ALIMENTOS</t>
        </is>
      </c>
      <c r="O1864" t="inlineStr">
        <is>
          <t>01/2026</t>
        </is>
      </c>
    </row>
    <row r="1865">
      <c r="A1865" t="n">
        <v>191782</v>
      </c>
      <c r="B1865" t="n">
        <v>128</v>
      </c>
      <c r="C1865" t="inlineStr">
        <is>
          <t>Love Cabaret</t>
        </is>
      </c>
      <c r="D1865" t="inlineStr">
        <is>
          <t>CG FOOD´S DISTRIBUIDORA DE ALIMENTOS LTDA</t>
        </is>
      </c>
      <c r="E1865" t="inlineStr">
        <is>
          <t>176047</t>
        </is>
      </c>
      <c r="F1865" s="555" t="n">
        <v>46034</v>
      </c>
      <c r="G1865" t="n">
        <v>20932</v>
      </c>
      <c r="H1865" t="inlineStr">
        <is>
          <t>CHOCOLATE AO LEITE GOTAS SICAO 2,1KG UN</t>
        </is>
      </c>
      <c r="I1865" t="inlineStr">
        <is>
          <t>ALIMENTOS</t>
        </is>
      </c>
      <c r="J1865" t="n">
        <v>1</v>
      </c>
      <c r="K1865" t="inlineStr">
        <is>
          <t>UN</t>
        </is>
      </c>
      <c r="L1865" t="n">
        <v>173.5</v>
      </c>
      <c r="M1865" t="n">
        <v>173.5</v>
      </c>
      <c r="N1865" t="inlineStr">
        <is>
          <t>ALIMENTOS</t>
        </is>
      </c>
      <c r="O1865" t="inlineStr">
        <is>
          <t>01/2026</t>
        </is>
      </c>
    </row>
    <row r="1866">
      <c r="A1866" t="n">
        <v>191781</v>
      </c>
      <c r="B1866" t="n">
        <v>128</v>
      </c>
      <c r="C1866" t="inlineStr">
        <is>
          <t>Love Cabaret</t>
        </is>
      </c>
      <c r="D1866" t="inlineStr">
        <is>
          <t xml:space="preserve">ARENA VIP DISTRIBUIDORA DE BEBIDAS LTDA </t>
        </is>
      </c>
      <c r="E1866" t="inlineStr">
        <is>
          <t>24808</t>
        </is>
      </c>
      <c r="F1866" s="555" t="n">
        <v>46034</v>
      </c>
      <c r="G1866" t="n">
        <v>24552</v>
      </c>
      <c r="H1866" t="inlineStr">
        <is>
          <t>ESPUMANTE CASA PERINI BRUT 750ML</t>
        </is>
      </c>
      <c r="I1866" t="inlineStr">
        <is>
          <t>BEBIDAS</t>
        </is>
      </c>
      <c r="J1866" t="n">
        <v>24</v>
      </c>
      <c r="K1866" t="inlineStr">
        <is>
          <t>GR</t>
        </is>
      </c>
      <c r="L1866" t="n">
        <v>885.6</v>
      </c>
      <c r="M1866" t="n">
        <v>36.9</v>
      </c>
      <c r="N1866" t="inlineStr">
        <is>
          <t>BEBIDAS</t>
        </is>
      </c>
      <c r="O1866" t="inlineStr">
        <is>
          <t>01/2026</t>
        </is>
      </c>
    </row>
    <row r="1867">
      <c r="A1867" t="n">
        <v>191780</v>
      </c>
      <c r="B1867" t="n">
        <v>128</v>
      </c>
      <c r="C1867" t="inlineStr">
        <is>
          <t>Love Cabaret</t>
        </is>
      </c>
      <c r="D1867" t="inlineStr">
        <is>
          <t>DTK COMERCIO DE ALIMENTOS LTDA</t>
        </is>
      </c>
      <c r="E1867" t="inlineStr">
        <is>
          <t>60217</t>
        </is>
      </c>
      <c r="F1867" s="555" t="n">
        <v>46034</v>
      </c>
      <c r="G1867" t="n">
        <v>19291</v>
      </c>
      <c r="H1867" t="inlineStr">
        <is>
          <t>QUEIJO PARMESAO CAPA PRETA KG</t>
        </is>
      </c>
      <c r="I1867" t="inlineStr">
        <is>
          <t>ALIMENTOS</t>
        </is>
      </c>
      <c r="J1867" t="n">
        <v>1</v>
      </c>
      <c r="K1867" t="inlineStr">
        <is>
          <t>KG</t>
        </is>
      </c>
      <c r="L1867" t="n">
        <v>591.7</v>
      </c>
      <c r="M1867" t="n">
        <v>591.7</v>
      </c>
      <c r="N1867" t="inlineStr">
        <is>
          <t>ALIMENTOS</t>
        </is>
      </c>
      <c r="O1867" t="inlineStr">
        <is>
          <t>01/2026</t>
        </is>
      </c>
    </row>
    <row r="1868">
      <c r="A1868" t="n">
        <v>191780</v>
      </c>
      <c r="B1868" t="n">
        <v>128</v>
      </c>
      <c r="C1868" t="inlineStr">
        <is>
          <t>Love Cabaret</t>
        </is>
      </c>
      <c r="D1868" t="inlineStr">
        <is>
          <t>DTK COMERCIO DE ALIMENTOS LTDA</t>
        </is>
      </c>
      <c r="E1868" t="inlineStr">
        <is>
          <t>60217</t>
        </is>
      </c>
      <c r="F1868" s="555" t="n">
        <v>46034</v>
      </c>
      <c r="G1868" t="n">
        <v>20242</v>
      </c>
      <c r="H1868" t="inlineStr">
        <is>
          <t>FEIJAO CARIOCA CAMIL C/2KG</t>
        </is>
      </c>
      <c r="I1868" t="inlineStr">
        <is>
          <t>ALIMENTOS</t>
        </is>
      </c>
      <c r="J1868" t="n">
        <v>3</v>
      </c>
      <c r="K1868" t="inlineStr">
        <is>
          <t>PC</t>
        </is>
      </c>
      <c r="L1868" t="n">
        <v>42.54</v>
      </c>
      <c r="M1868" t="n">
        <v>14.18</v>
      </c>
      <c r="N1868" t="inlineStr">
        <is>
          <t>ALIMENTOS</t>
        </is>
      </c>
      <c r="O1868" t="inlineStr">
        <is>
          <t>01/2026</t>
        </is>
      </c>
    </row>
    <row r="1869">
      <c r="A1869" t="n">
        <v>191780</v>
      </c>
      <c r="B1869" t="n">
        <v>128</v>
      </c>
      <c r="C1869" t="inlineStr">
        <is>
          <t>Love Cabaret</t>
        </is>
      </c>
      <c r="D1869" t="inlineStr">
        <is>
          <t>DTK COMERCIO DE ALIMENTOS LTDA</t>
        </is>
      </c>
      <c r="E1869" t="inlineStr">
        <is>
          <t>60217</t>
        </is>
      </c>
      <c r="F1869" s="555" t="n">
        <v>46034</v>
      </c>
      <c r="G1869" t="n">
        <v>20301</v>
      </c>
      <c r="H1869" t="inlineStr">
        <is>
          <t>ARROZ BRANCO TIPO 1 CAMIL C/5KG</t>
        </is>
      </c>
      <c r="I1869" t="inlineStr">
        <is>
          <t>ALIMENTOS</t>
        </is>
      </c>
      <c r="J1869" t="n">
        <v>6</v>
      </c>
      <c r="K1869" t="inlineStr">
        <is>
          <t>PC</t>
        </is>
      </c>
      <c r="L1869" t="n">
        <v>124.68</v>
      </c>
      <c r="M1869" t="n">
        <v>20.78</v>
      </c>
      <c r="N1869" t="inlineStr">
        <is>
          <t>ALIMENTOS</t>
        </is>
      </c>
      <c r="O1869" t="inlineStr">
        <is>
          <t>01/2026</t>
        </is>
      </c>
    </row>
    <row r="1870">
      <c r="A1870" t="n">
        <v>191780</v>
      </c>
      <c r="B1870" t="n">
        <v>128</v>
      </c>
      <c r="C1870" t="inlineStr">
        <is>
          <t>Love Cabaret</t>
        </is>
      </c>
      <c r="D1870" t="inlineStr">
        <is>
          <t>DTK COMERCIO DE ALIMENTOS LTDA</t>
        </is>
      </c>
      <c r="E1870" t="inlineStr">
        <is>
          <t>60217</t>
        </is>
      </c>
      <c r="F1870" s="555" t="n">
        <v>46034</v>
      </c>
      <c r="G1870" t="n">
        <v>20680</v>
      </c>
      <c r="H1870" t="inlineStr">
        <is>
          <t>CREME DE LEITE NESTLE C/200G UN</t>
        </is>
      </c>
      <c r="I1870" t="inlineStr">
        <is>
          <t>ALIMENTOS</t>
        </is>
      </c>
      <c r="J1870" t="n">
        <v>10</v>
      </c>
      <c r="K1870" t="inlineStr">
        <is>
          <t>UN</t>
        </is>
      </c>
      <c r="L1870" t="n">
        <v>109.5</v>
      </c>
      <c r="M1870" t="n">
        <v>10.95</v>
      </c>
      <c r="N1870" t="inlineStr">
        <is>
          <t>ALIMENTOS</t>
        </is>
      </c>
      <c r="O1870" t="inlineStr">
        <is>
          <t>01/2026</t>
        </is>
      </c>
    </row>
    <row r="1871">
      <c r="A1871" t="n">
        <v>191780</v>
      </c>
      <c r="B1871" t="n">
        <v>128</v>
      </c>
      <c r="C1871" t="inlineStr">
        <is>
          <t>Love Cabaret</t>
        </is>
      </c>
      <c r="D1871" t="inlineStr">
        <is>
          <t>DTK COMERCIO DE ALIMENTOS LTDA</t>
        </is>
      </c>
      <c r="E1871" t="inlineStr">
        <is>
          <t>60217</t>
        </is>
      </c>
      <c r="F1871" s="555" t="n">
        <v>46034</v>
      </c>
      <c r="G1871" t="n">
        <v>21017</v>
      </c>
      <c r="H1871" t="inlineStr">
        <is>
          <t>OLEO DE ALGODAO SAUDE C/14,5KG</t>
        </is>
      </c>
      <c r="I1871" t="inlineStr">
        <is>
          <t>ALIMENTOS</t>
        </is>
      </c>
      <c r="J1871" t="n">
        <v>2</v>
      </c>
      <c r="K1871" t="inlineStr">
        <is>
          <t>BALDE</t>
        </is>
      </c>
      <c r="L1871" t="n">
        <v>334.8</v>
      </c>
      <c r="M1871" t="n">
        <v>167.4</v>
      </c>
      <c r="N1871" t="inlineStr">
        <is>
          <t>ALIMENTOS</t>
        </is>
      </c>
      <c r="O1871" t="inlineStr">
        <is>
          <t>01/2026</t>
        </is>
      </c>
    </row>
    <row r="1872">
      <c r="A1872" t="n">
        <v>191780</v>
      </c>
      <c r="B1872" t="n">
        <v>128</v>
      </c>
      <c r="C1872" t="inlineStr">
        <is>
          <t>Love Cabaret</t>
        </is>
      </c>
      <c r="D1872" t="inlineStr">
        <is>
          <t>DTK COMERCIO DE ALIMENTOS LTDA</t>
        </is>
      </c>
      <c r="E1872" t="inlineStr">
        <is>
          <t>60217</t>
        </is>
      </c>
      <c r="F1872" s="555" t="n">
        <v>46034</v>
      </c>
      <c r="G1872" t="n">
        <v>25814</v>
      </c>
      <c r="H1872" t="inlineStr">
        <is>
          <t>EXTRATO DE BAUNILHA CEPERA 480ML UN</t>
        </is>
      </c>
      <c r="I1872" t="inlineStr">
        <is>
          <t>ALIMENTOS</t>
        </is>
      </c>
      <c r="J1872" t="n">
        <v>1</v>
      </c>
      <c r="K1872" t="inlineStr">
        <is>
          <t>UN</t>
        </is>
      </c>
      <c r="L1872" t="n">
        <v>32</v>
      </c>
      <c r="M1872" t="n">
        <v>32</v>
      </c>
      <c r="N1872" t="inlineStr">
        <is>
          <t>ALIMENTOS</t>
        </is>
      </c>
      <c r="O1872" t="inlineStr">
        <is>
          <t>01/2026</t>
        </is>
      </c>
    </row>
    <row r="1873">
      <c r="A1873" t="n">
        <v>191780</v>
      </c>
      <c r="B1873" t="n">
        <v>128</v>
      </c>
      <c r="C1873" t="inlineStr">
        <is>
          <t>Love Cabaret</t>
        </is>
      </c>
      <c r="D1873" t="inlineStr">
        <is>
          <t>DTK COMERCIO DE ALIMENTOS LTDA</t>
        </is>
      </c>
      <c r="E1873" t="inlineStr">
        <is>
          <t>60217</t>
        </is>
      </c>
      <c r="F1873" s="555" t="n">
        <v>46034</v>
      </c>
      <c r="G1873" t="n">
        <v>20984</v>
      </c>
      <c r="H1873" t="inlineStr">
        <is>
          <t>OLEO DE SOJA LIZA C/900ML</t>
        </is>
      </c>
      <c r="I1873" t="inlineStr">
        <is>
          <t>ALIMENTOS</t>
        </is>
      </c>
      <c r="J1873" t="n">
        <v>18</v>
      </c>
      <c r="K1873" t="inlineStr">
        <is>
          <t>FR</t>
        </is>
      </c>
      <c r="L1873" t="n">
        <v>163.62</v>
      </c>
      <c r="M1873" t="n">
        <v>9.09</v>
      </c>
      <c r="N1873" t="inlineStr">
        <is>
          <t>ALIMENTOS</t>
        </is>
      </c>
      <c r="O1873" t="inlineStr">
        <is>
          <t>01/2026</t>
        </is>
      </c>
    </row>
    <row r="1874">
      <c r="A1874" t="n">
        <v>191778</v>
      </c>
      <c r="B1874" t="n">
        <v>128</v>
      </c>
      <c r="C1874" t="inlineStr">
        <is>
          <t>Love Cabaret</t>
        </is>
      </c>
      <c r="D1874" t="inlineStr">
        <is>
          <t>ZAHIL IMPORTADORA LTDA</t>
        </is>
      </c>
      <c r="E1874" t="inlineStr">
        <is>
          <t>263265</t>
        </is>
      </c>
      <c r="F1874" s="555" t="n">
        <v>46034</v>
      </c>
      <c r="G1874" t="n">
        <v>18017</v>
      </c>
      <c r="H1874" t="inlineStr">
        <is>
          <t>ESPUMANTE CAVA BRUT STARS TOUCH OF ROSE 750ML</t>
        </is>
      </c>
      <c r="I1874" t="inlineStr">
        <is>
          <t>BEBIDAS</t>
        </is>
      </c>
      <c r="J1874" t="n">
        <v>6</v>
      </c>
      <c r="K1874" t="inlineStr">
        <is>
          <t>GR</t>
        </is>
      </c>
      <c r="L1874" t="n">
        <v>826.8</v>
      </c>
      <c r="M1874" t="n">
        <v>137.8</v>
      </c>
      <c r="N1874" t="inlineStr">
        <is>
          <t xml:space="preserve"> BEBIDAS</t>
        </is>
      </c>
      <c r="O1874" t="inlineStr">
        <is>
          <t>01/2026</t>
        </is>
      </c>
    </row>
    <row r="1875">
      <c r="A1875" t="n">
        <v>191778</v>
      </c>
      <c r="B1875" t="n">
        <v>128</v>
      </c>
      <c r="C1875" t="inlineStr">
        <is>
          <t>Love Cabaret</t>
        </is>
      </c>
      <c r="D1875" t="inlineStr">
        <is>
          <t>ZAHIL IMPORTADORA LTDA</t>
        </is>
      </c>
      <c r="E1875" t="inlineStr">
        <is>
          <t>263265</t>
        </is>
      </c>
      <c r="F1875" s="555" t="n">
        <v>46034</v>
      </c>
      <c r="G1875" t="n">
        <v>17594</v>
      </c>
      <c r="H1875" t="inlineStr">
        <is>
          <t>VINHO TINTO LE JAJA DE JAU DE SYRAH 750ML FRANCA</t>
        </is>
      </c>
      <c r="I1875" t="inlineStr">
        <is>
          <t>BEBIDAS</t>
        </is>
      </c>
      <c r="J1875" t="n">
        <v>6</v>
      </c>
      <c r="K1875" t="inlineStr">
        <is>
          <t>GR</t>
        </is>
      </c>
      <c r="L1875" t="n">
        <v>390</v>
      </c>
      <c r="M1875" t="n">
        <v>65</v>
      </c>
      <c r="N1875" t="inlineStr">
        <is>
          <t xml:space="preserve"> BEBIDAS</t>
        </is>
      </c>
      <c r="O1875" t="inlineStr">
        <is>
          <t>01/2026</t>
        </is>
      </c>
    </row>
    <row r="1876">
      <c r="A1876" t="n">
        <v>191778</v>
      </c>
      <c r="B1876" t="n">
        <v>128</v>
      </c>
      <c r="C1876" t="inlineStr">
        <is>
          <t>Love Cabaret</t>
        </is>
      </c>
      <c r="D1876" t="inlineStr">
        <is>
          <t>ZAHIL IMPORTADORA LTDA</t>
        </is>
      </c>
      <c r="E1876" t="inlineStr">
        <is>
          <t>263265</t>
        </is>
      </c>
      <c r="F1876" s="555" t="n">
        <v>46034</v>
      </c>
      <c r="G1876" t="n">
        <v>17661</v>
      </c>
      <c r="H1876" t="inlineStr">
        <is>
          <t>VINHO TINTO LES FRUITS SAUVAGES PINOT NOIR 750ML</t>
        </is>
      </c>
      <c r="I1876" t="inlineStr">
        <is>
          <t>BEBIDAS</t>
        </is>
      </c>
      <c r="J1876" t="n">
        <v>6</v>
      </c>
      <c r="K1876" t="inlineStr">
        <is>
          <t>GR</t>
        </is>
      </c>
      <c r="L1876" t="n">
        <v>721.5</v>
      </c>
      <c r="M1876" t="n">
        <v>120.25</v>
      </c>
      <c r="N1876" t="inlineStr">
        <is>
          <t xml:space="preserve"> BEBIDAS</t>
        </is>
      </c>
      <c r="O1876" t="inlineStr">
        <is>
          <t>01/2026</t>
        </is>
      </c>
    </row>
    <row r="1877">
      <c r="A1877" t="n">
        <v>191778</v>
      </c>
      <c r="B1877" t="n">
        <v>128</v>
      </c>
      <c r="C1877" t="inlineStr">
        <is>
          <t>Love Cabaret</t>
        </is>
      </c>
      <c r="D1877" t="inlineStr">
        <is>
          <t>ZAHIL IMPORTADORA LTDA</t>
        </is>
      </c>
      <c r="E1877" t="inlineStr">
        <is>
          <t>263265</t>
        </is>
      </c>
      <c r="F1877" s="555" t="n">
        <v>46034</v>
      </c>
      <c r="G1877" t="n">
        <v>17794</v>
      </c>
      <c r="H1877" t="inlineStr">
        <is>
          <t>VINHO BRANCO JAJA DE JAU SAUVIGNON BLANC 750ML</t>
        </is>
      </c>
      <c r="I1877" t="inlineStr">
        <is>
          <t>BEBIDAS</t>
        </is>
      </c>
      <c r="J1877" t="n">
        <v>6</v>
      </c>
      <c r="K1877" t="inlineStr">
        <is>
          <t>GR</t>
        </is>
      </c>
      <c r="L1877" t="n">
        <v>390</v>
      </c>
      <c r="M1877" t="n">
        <v>65</v>
      </c>
      <c r="N1877" t="inlineStr">
        <is>
          <t xml:space="preserve"> BEBIDAS</t>
        </is>
      </c>
      <c r="O1877" t="inlineStr">
        <is>
          <t>01/2026</t>
        </is>
      </c>
    </row>
    <row r="1878">
      <c r="A1878" t="n">
        <v>191778</v>
      </c>
      <c r="B1878" t="n">
        <v>128</v>
      </c>
      <c r="C1878" t="inlineStr">
        <is>
          <t>Love Cabaret</t>
        </is>
      </c>
      <c r="D1878" t="inlineStr">
        <is>
          <t>ZAHIL IMPORTADORA LTDA</t>
        </is>
      </c>
      <c r="E1878" t="inlineStr">
        <is>
          <t>263265</t>
        </is>
      </c>
      <c r="F1878" s="555" t="n">
        <v>46034</v>
      </c>
      <c r="G1878" t="n">
        <v>27858</v>
      </c>
      <c r="H1878" t="inlineStr">
        <is>
          <t>VINHO ROSE CHATEAU DE JAU / LE JAJA DE JAU ROSÉ DE SYRAH PAYS D'OC IGP LANGUEDOC</t>
        </is>
      </c>
      <c r="I1878" t="inlineStr">
        <is>
          <t>BEBIDAS</t>
        </is>
      </c>
      <c r="J1878" t="n">
        <v>6</v>
      </c>
      <c r="K1878" t="inlineStr">
        <is>
          <t>UN</t>
        </is>
      </c>
      <c r="L1878" t="n">
        <v>390</v>
      </c>
      <c r="M1878" t="n">
        <v>65</v>
      </c>
      <c r="N1878" t="inlineStr">
        <is>
          <t xml:space="preserve"> BEBIDAS</t>
        </is>
      </c>
      <c r="O1878" t="inlineStr">
        <is>
          <t>01/2026</t>
        </is>
      </c>
    </row>
    <row r="1879">
      <c r="A1879" t="n">
        <v>191777</v>
      </c>
      <c r="B1879" t="n">
        <v>128</v>
      </c>
      <c r="C1879" t="inlineStr">
        <is>
          <t>Love Cabaret</t>
        </is>
      </c>
      <c r="D1879" t="inlineStr">
        <is>
          <t>WPP COMERCIO DE CARNES LTDA</t>
        </is>
      </c>
      <c r="E1879" t="inlineStr">
        <is>
          <t>76691</t>
        </is>
      </c>
      <c r="F1879" s="555" t="n">
        <v>46035</v>
      </c>
      <c r="G1879" t="n">
        <v>18964</v>
      </c>
      <c r="H1879" t="inlineStr">
        <is>
          <t>ACEM EM CUBOS KG</t>
        </is>
      </c>
      <c r="I1879" t="inlineStr">
        <is>
          <t>ALIMENTOS</t>
        </is>
      </c>
      <c r="J1879" t="n">
        <v>12.5</v>
      </c>
      <c r="K1879" t="inlineStr">
        <is>
          <t>KG</t>
        </is>
      </c>
      <c r="L1879" t="n">
        <v>386.25</v>
      </c>
      <c r="M1879" t="n">
        <v>30.9</v>
      </c>
      <c r="N1879" t="inlineStr">
        <is>
          <t>ALIMENTOS</t>
        </is>
      </c>
      <c r="O1879" t="inlineStr">
        <is>
          <t>01/2026</t>
        </is>
      </c>
    </row>
    <row r="1880">
      <c r="A1880" t="n">
        <v>191776</v>
      </c>
      <c r="B1880" t="n">
        <v>128</v>
      </c>
      <c r="C1880" t="inlineStr">
        <is>
          <t>Love Cabaret</t>
        </is>
      </c>
      <c r="D1880" t="inlineStr">
        <is>
          <t>EDUARDO JOSE DA SILVA DISTRIBUIÇÃO DE PRODUTOS ALIMENTICIOS</t>
        </is>
      </c>
      <c r="E1880" t="inlineStr">
        <is>
          <t>143424</t>
        </is>
      </c>
      <c r="F1880" s="555" t="n">
        <v>46034</v>
      </c>
      <c r="G1880" t="n">
        <v>20121</v>
      </c>
      <c r="H1880" t="inlineStr">
        <is>
          <t>MASSA ROLINHO PRIMAVERA 30 FOLHAS 20X450G</t>
        </is>
      </c>
      <c r="I1880" t="inlineStr">
        <is>
          <t>ALIMENTOS</t>
        </is>
      </c>
      <c r="J1880" t="n">
        <v>24</v>
      </c>
      <c r="K1880" t="inlineStr">
        <is>
          <t>PC</t>
        </is>
      </c>
      <c r="L1880" t="n">
        <v>327.6</v>
      </c>
      <c r="M1880" t="n">
        <v>13.65</v>
      </c>
      <c r="N1880" t="inlineStr">
        <is>
          <t>ALIMENTOS</t>
        </is>
      </c>
      <c r="O1880" t="inlineStr">
        <is>
          <t>01/2026</t>
        </is>
      </c>
    </row>
    <row r="1881">
      <c r="A1881" t="n">
        <v>191776</v>
      </c>
      <c r="B1881" t="n">
        <v>128</v>
      </c>
      <c r="C1881" t="inlineStr">
        <is>
          <t>Love Cabaret</t>
        </is>
      </c>
      <c r="D1881" t="inlineStr">
        <is>
          <t>EDUARDO JOSE DA SILVA DISTRIBUIÇÃO DE PRODUTOS ALIMENTICIOS</t>
        </is>
      </c>
      <c r="E1881" t="inlineStr">
        <is>
          <t>143424</t>
        </is>
      </c>
      <c r="F1881" s="555" t="n">
        <v>46034</v>
      </c>
      <c r="G1881" t="n">
        <v>25215</v>
      </c>
      <c r="H1881" t="inlineStr">
        <is>
          <t>MASSA DE GUIOZA C/20 FOLHAS DE 190G</t>
        </is>
      </c>
      <c r="I1881" t="inlineStr">
        <is>
          <t>ALIMENTOS</t>
        </is>
      </c>
      <c r="J1881" t="n">
        <v>20</v>
      </c>
      <c r="K1881" t="inlineStr">
        <is>
          <t>PC</t>
        </is>
      </c>
      <c r="L1881" t="n">
        <v>89.59999999999999</v>
      </c>
      <c r="M1881" t="n">
        <v>4.48</v>
      </c>
      <c r="N1881" t="inlineStr">
        <is>
          <t>ALIMENTOS</t>
        </is>
      </c>
      <c r="O1881" t="inlineStr">
        <is>
          <t>01/2026</t>
        </is>
      </c>
    </row>
    <row r="1882">
      <c r="A1882" t="n">
        <v>191776</v>
      </c>
      <c r="B1882" t="n">
        <v>128</v>
      </c>
      <c r="C1882" t="inlineStr">
        <is>
          <t>Love Cabaret</t>
        </is>
      </c>
      <c r="D1882" t="inlineStr">
        <is>
          <t>EDUARDO JOSE DA SILVA DISTRIBUIÇÃO DE PRODUTOS ALIMENTICIOS</t>
        </is>
      </c>
      <c r="E1882" t="inlineStr">
        <is>
          <t>143424</t>
        </is>
      </c>
      <c r="F1882" s="555" t="n">
        <v>46034</v>
      </c>
      <c r="G1882" t="n">
        <v>23893</v>
      </c>
      <c r="H1882" t="inlineStr">
        <is>
          <t>OLEO DE GERGELIM TORRADO L</t>
        </is>
      </c>
      <c r="I1882" t="inlineStr">
        <is>
          <t>ALIMENTOS</t>
        </is>
      </c>
      <c r="J1882" t="n">
        <v>1</v>
      </c>
      <c r="K1882" t="inlineStr">
        <is>
          <t>FR</t>
        </is>
      </c>
      <c r="L1882" t="n">
        <v>79.69</v>
      </c>
      <c r="M1882" t="n">
        <v>79.69</v>
      </c>
      <c r="N1882" t="inlineStr">
        <is>
          <t>ALIMENTOS</t>
        </is>
      </c>
      <c r="O1882" t="inlineStr">
        <is>
          <t>01/2026</t>
        </is>
      </c>
    </row>
    <row r="1883">
      <c r="A1883" t="n">
        <v>191774</v>
      </c>
      <c r="B1883" t="n">
        <v>128</v>
      </c>
      <c r="C1883" t="inlineStr">
        <is>
          <t>Love Cabaret</t>
        </is>
      </c>
      <c r="D1883" t="inlineStr">
        <is>
          <t>WINES4U COMÉRCIO, IMPORTAÇÃO E EXPORTAÇÃO DE VINHOS LTDA</t>
        </is>
      </c>
      <c r="E1883" t="inlineStr">
        <is>
          <t>14817</t>
        </is>
      </c>
      <c r="F1883" s="555" t="n">
        <v>46034</v>
      </c>
      <c r="G1883" t="n">
        <v>25437</v>
      </c>
      <c r="H1883" t="inlineStr">
        <is>
          <t>GIGI ROSATO SANGIOVESE 2020 FATORIE PARRI 750ML</t>
        </is>
      </c>
      <c r="I1883" t="inlineStr">
        <is>
          <t>BEBIDAS</t>
        </is>
      </c>
      <c r="J1883" t="n">
        <v>6</v>
      </c>
      <c r="K1883" t="inlineStr">
        <is>
          <t>GR</t>
        </is>
      </c>
      <c r="L1883" t="n">
        <v>688.5</v>
      </c>
      <c r="M1883" t="n">
        <v>114.75</v>
      </c>
      <c r="N1883" t="inlineStr">
        <is>
          <t>BEBIDAS</t>
        </is>
      </c>
      <c r="O1883" t="inlineStr">
        <is>
          <t>01/2026</t>
        </is>
      </c>
    </row>
    <row r="1884">
      <c r="A1884" t="n">
        <v>188530</v>
      </c>
      <c r="B1884" t="n">
        <v>128</v>
      </c>
      <c r="C1884" t="inlineStr">
        <is>
          <t>Love Cabaret</t>
        </is>
      </c>
      <c r="D1884" t="inlineStr">
        <is>
          <t>EMPORIO M&amp;L COMERCIO DE ALIM E BEBIDAS LTDA</t>
        </is>
      </c>
      <c r="E1884" t="inlineStr">
        <is>
          <t>487646</t>
        </is>
      </c>
      <c r="F1884" s="555" t="n">
        <v>46008</v>
      </c>
      <c r="G1884" t="n">
        <v>24552</v>
      </c>
      <c r="H1884" t="inlineStr">
        <is>
          <t>ESPUMANTE CASA PERINI BRUT 750ML</t>
        </is>
      </c>
      <c r="I1884" t="inlineStr">
        <is>
          <t>BEBIDAS</t>
        </is>
      </c>
      <c r="J1884" t="n">
        <v>12</v>
      </c>
      <c r="K1884" t="inlineStr">
        <is>
          <t>GR</t>
        </is>
      </c>
      <c r="L1884" t="n">
        <v>454.8</v>
      </c>
      <c r="M1884" t="n">
        <v>37.9</v>
      </c>
      <c r="N1884" t="inlineStr">
        <is>
          <t>BEBIDAS</t>
        </is>
      </c>
      <c r="O1884" t="inlineStr">
        <is>
          <t>12/2025</t>
        </is>
      </c>
    </row>
    <row r="1885">
      <c r="A1885" t="n">
        <v>188529</v>
      </c>
      <c r="B1885" t="n">
        <v>128</v>
      </c>
      <c r="C1885" t="inlineStr">
        <is>
          <t>Love Cabaret</t>
        </is>
      </c>
      <c r="D1885" t="inlineStr">
        <is>
          <t>EMPORIO M&amp;L COMERCIO DE ALIM E BEBIDAS LTDA</t>
        </is>
      </c>
      <c r="E1885" t="inlineStr">
        <is>
          <t>487384</t>
        </is>
      </c>
      <c r="F1885" s="555" t="n">
        <v>46007</v>
      </c>
      <c r="G1885" t="n">
        <v>24449</v>
      </c>
      <c r="H1885" t="inlineStr">
        <is>
          <t>QUEIJO PARMESAO KG</t>
        </is>
      </c>
      <c r="I1885" t="inlineStr">
        <is>
          <t>ALIMENTOS</t>
        </is>
      </c>
      <c r="J1885" t="n">
        <v>4.82</v>
      </c>
      <c r="K1885" t="inlineStr">
        <is>
          <t>KG</t>
        </is>
      </c>
      <c r="L1885" t="n">
        <v>338.12</v>
      </c>
      <c r="M1885" t="n">
        <v>70.149378</v>
      </c>
      <c r="N1885" t="inlineStr">
        <is>
          <t>ALIMENTOS</t>
        </is>
      </c>
      <c r="O1885" t="inlineStr">
        <is>
          <t>12/2025</t>
        </is>
      </c>
    </row>
    <row r="1886">
      <c r="A1886" t="n">
        <v>188529</v>
      </c>
      <c r="B1886" t="n">
        <v>128</v>
      </c>
      <c r="C1886" t="inlineStr">
        <is>
          <t>Love Cabaret</t>
        </is>
      </c>
      <c r="D1886" t="inlineStr">
        <is>
          <t>EMPORIO M&amp;L COMERCIO DE ALIM E BEBIDAS LTDA</t>
        </is>
      </c>
      <c r="E1886" t="inlineStr">
        <is>
          <t>487384</t>
        </is>
      </c>
      <c r="F1886" s="555" t="n">
        <v>46007</v>
      </c>
      <c r="G1886" t="n">
        <v>19224</v>
      </c>
      <c r="H1886" t="inlineStr">
        <is>
          <t>MANTEIGA SCALA C/5KG</t>
        </is>
      </c>
      <c r="I1886" t="inlineStr">
        <is>
          <t>ALIMENTOS</t>
        </is>
      </c>
      <c r="J1886" t="n">
        <v>2</v>
      </c>
      <c r="K1886" t="inlineStr">
        <is>
          <t>UN</t>
        </is>
      </c>
      <c r="L1886" t="n">
        <v>495.8</v>
      </c>
      <c r="M1886" t="n">
        <v>247.9</v>
      </c>
      <c r="N1886" t="inlineStr">
        <is>
          <t>ALIMENTOS</t>
        </is>
      </c>
      <c r="O1886" t="inlineStr">
        <is>
          <t>12/2025</t>
        </is>
      </c>
    </row>
    <row r="1887">
      <c r="A1887" t="n">
        <v>188529</v>
      </c>
      <c r="B1887" t="n">
        <v>128</v>
      </c>
      <c r="C1887" t="inlineStr">
        <is>
          <t>Love Cabaret</t>
        </is>
      </c>
      <c r="D1887" t="inlineStr">
        <is>
          <t>EMPORIO M&amp;L COMERCIO DE ALIM E BEBIDAS LTDA</t>
        </is>
      </c>
      <c r="E1887" t="inlineStr">
        <is>
          <t>487384</t>
        </is>
      </c>
      <c r="F1887" s="555" t="n">
        <v>46007</v>
      </c>
      <c r="G1887" t="n">
        <v>20256</v>
      </c>
      <c r="H1887" t="inlineStr">
        <is>
          <t>COCO RALADO FINO 1KG</t>
        </is>
      </c>
      <c r="I1887" t="inlineStr">
        <is>
          <t>ALIMENTOS</t>
        </is>
      </c>
      <c r="J1887" t="n">
        <v>1</v>
      </c>
      <c r="K1887" t="inlineStr">
        <is>
          <t>UN</t>
        </is>
      </c>
      <c r="L1887" t="n">
        <v>35.9</v>
      </c>
      <c r="M1887" t="n">
        <v>35.9</v>
      </c>
      <c r="N1887" t="inlineStr">
        <is>
          <t>ALIMENTOS</t>
        </is>
      </c>
      <c r="O1887" t="inlineStr">
        <is>
          <t>12/2025</t>
        </is>
      </c>
    </row>
    <row r="1888">
      <c r="A1888" t="n">
        <v>188529</v>
      </c>
      <c r="B1888" t="n">
        <v>128</v>
      </c>
      <c r="C1888" t="inlineStr">
        <is>
          <t>Love Cabaret</t>
        </is>
      </c>
      <c r="D1888" t="inlineStr">
        <is>
          <t>EMPORIO M&amp;L COMERCIO DE ALIM E BEBIDAS LTDA</t>
        </is>
      </c>
      <c r="E1888" t="inlineStr">
        <is>
          <t>487384</t>
        </is>
      </c>
      <c r="F1888" s="555" t="n">
        <v>46007</v>
      </c>
      <c r="G1888" t="n">
        <v>23074</v>
      </c>
      <c r="H1888" t="inlineStr">
        <is>
          <t>QUEIJO EMMENTAL KG</t>
        </is>
      </c>
      <c r="I1888" t="inlineStr">
        <is>
          <t>ALIMENTOS</t>
        </is>
      </c>
      <c r="J1888" t="n">
        <v>6.38</v>
      </c>
      <c r="K1888" t="inlineStr">
        <is>
          <t>KG</t>
        </is>
      </c>
      <c r="L1888" t="n">
        <v>509.89</v>
      </c>
      <c r="M1888" t="n">
        <v>79.920063</v>
      </c>
      <c r="N1888" t="inlineStr">
        <is>
          <t>ALIMENTOS</t>
        </is>
      </c>
      <c r="O1888" t="inlineStr">
        <is>
          <t>12/2025</t>
        </is>
      </c>
    </row>
    <row r="1889">
      <c r="A1889" t="n">
        <v>188529</v>
      </c>
      <c r="B1889" t="n">
        <v>128</v>
      </c>
      <c r="C1889" t="inlineStr">
        <is>
          <t>Love Cabaret</t>
        </is>
      </c>
      <c r="D1889" t="inlineStr">
        <is>
          <t>EMPORIO M&amp;L COMERCIO DE ALIM E BEBIDAS LTDA</t>
        </is>
      </c>
      <c r="E1889" t="inlineStr">
        <is>
          <t>487384</t>
        </is>
      </c>
      <c r="F1889" s="555" t="n">
        <v>46007</v>
      </c>
      <c r="G1889" t="n">
        <v>24390</v>
      </c>
      <c r="H1889" t="inlineStr">
        <is>
          <t>QUEIJO MUSSARELA KG</t>
        </is>
      </c>
      <c r="I1889" t="inlineStr">
        <is>
          <t>ALIMENTOS</t>
        </is>
      </c>
      <c r="J1889" t="n">
        <v>12.3</v>
      </c>
      <c r="K1889" t="inlineStr">
        <is>
          <t>KG</t>
        </is>
      </c>
      <c r="L1889" t="n">
        <v>407.25</v>
      </c>
      <c r="M1889" t="n">
        <v>33.109756</v>
      </c>
      <c r="N1889" t="inlineStr">
        <is>
          <t>ALIMENTOS</t>
        </is>
      </c>
      <c r="O1889" t="inlineStr">
        <is>
          <t>12/2025</t>
        </is>
      </c>
    </row>
    <row r="1890">
      <c r="A1890" t="n">
        <v>188529</v>
      </c>
      <c r="B1890" t="n">
        <v>128</v>
      </c>
      <c r="C1890" t="inlineStr">
        <is>
          <t>Love Cabaret</t>
        </is>
      </c>
      <c r="D1890" t="inlineStr">
        <is>
          <t>EMPORIO M&amp;L COMERCIO DE ALIM E BEBIDAS LTDA</t>
        </is>
      </c>
      <c r="E1890" t="inlineStr">
        <is>
          <t>487384</t>
        </is>
      </c>
      <c r="F1890" s="555" t="n">
        <v>46007</v>
      </c>
      <c r="G1890" t="n">
        <v>19264</v>
      </c>
      <c r="H1890" t="inlineStr">
        <is>
          <t>REQUEIJAO CATUPIRY BISNAGA C/1,5KG</t>
        </is>
      </c>
      <c r="I1890" t="inlineStr">
        <is>
          <t>ALIMENTOS</t>
        </is>
      </c>
      <c r="J1890" t="n">
        <v>2</v>
      </c>
      <c r="K1890" t="inlineStr">
        <is>
          <t>PC</t>
        </is>
      </c>
      <c r="L1890" t="n">
        <v>129.98</v>
      </c>
      <c r="M1890" t="n">
        <v>64.98999999999999</v>
      </c>
      <c r="N1890" t="inlineStr">
        <is>
          <t>ALIMENTOS</t>
        </is>
      </c>
      <c r="O1890" t="inlineStr">
        <is>
          <t>12/2025</t>
        </is>
      </c>
    </row>
    <row r="1891">
      <c r="A1891" t="n">
        <v>188528</v>
      </c>
      <c r="B1891" t="n">
        <v>128</v>
      </c>
      <c r="C1891" t="inlineStr">
        <is>
          <t>Love Cabaret</t>
        </is>
      </c>
      <c r="D1891" t="inlineStr">
        <is>
          <t>FRONT BEBIDAS LTDA</t>
        </is>
      </c>
      <c r="E1891" t="inlineStr">
        <is>
          <t>784512</t>
        </is>
      </c>
      <c r="F1891" s="555" t="n">
        <v>46007</v>
      </c>
      <c r="G1891" t="n">
        <v>18242</v>
      </c>
      <c r="H1891" t="inlineStr">
        <is>
          <t>TEQUILA DON JULIO BLANCO 750ML</t>
        </is>
      </c>
      <c r="I1891" t="inlineStr">
        <is>
          <t>BEBIDAS</t>
        </is>
      </c>
      <c r="J1891" t="n">
        <v>2</v>
      </c>
      <c r="K1891" t="inlineStr">
        <is>
          <t>GR</t>
        </is>
      </c>
      <c r="L1891" t="n">
        <v>499.8</v>
      </c>
      <c r="M1891" t="n">
        <v>249.9</v>
      </c>
      <c r="N1891" t="inlineStr">
        <is>
          <t>BEBIDAS</t>
        </is>
      </c>
      <c r="O1891" t="inlineStr">
        <is>
          <t>12/2025</t>
        </is>
      </c>
    </row>
    <row r="1892">
      <c r="A1892" t="n">
        <v>188527</v>
      </c>
      <c r="B1892" t="n">
        <v>128</v>
      </c>
      <c r="C1892" t="inlineStr">
        <is>
          <t>Love Cabaret</t>
        </is>
      </c>
      <c r="D1892" t="inlineStr">
        <is>
          <t>DTK COMERCIO DE ALIMENTOS LTDA</t>
        </is>
      </c>
      <c r="E1892" t="inlineStr">
        <is>
          <t>57404</t>
        </is>
      </c>
      <c r="F1892" s="555" t="n">
        <v>46007</v>
      </c>
      <c r="G1892" t="n">
        <v>20213</v>
      </c>
      <c r="H1892" t="inlineStr">
        <is>
          <t>GRAO DE BICO CAMIL C/2KG</t>
        </is>
      </c>
      <c r="I1892" t="inlineStr">
        <is>
          <t>ALIMENTOS</t>
        </is>
      </c>
      <c r="J1892" t="n">
        <v>2</v>
      </c>
      <c r="K1892" t="inlineStr">
        <is>
          <t>Pc</t>
        </is>
      </c>
      <c r="L1892" t="n">
        <v>63.44</v>
      </c>
      <c r="M1892" t="n">
        <v>31.72</v>
      </c>
      <c r="N1892" t="inlineStr">
        <is>
          <t>ALIMENTOS</t>
        </is>
      </c>
      <c r="O1892" t="inlineStr">
        <is>
          <t>12/2025</t>
        </is>
      </c>
    </row>
    <row r="1893">
      <c r="A1893" t="n">
        <v>188527</v>
      </c>
      <c r="B1893" t="n">
        <v>128</v>
      </c>
      <c r="C1893" t="inlineStr">
        <is>
          <t>Love Cabaret</t>
        </is>
      </c>
      <c r="D1893" t="inlineStr">
        <is>
          <t>DTK COMERCIO DE ALIMENTOS LTDA</t>
        </is>
      </c>
      <c r="E1893" t="inlineStr">
        <is>
          <t>57404</t>
        </is>
      </c>
      <c r="F1893" s="555" t="n">
        <v>46007</v>
      </c>
      <c r="G1893" t="n">
        <v>20660</v>
      </c>
      <c r="H1893" t="inlineStr">
        <is>
          <t>LEITE CONDENSADO MOCA C/2,6KG</t>
        </is>
      </c>
      <c r="I1893" t="inlineStr">
        <is>
          <t>ALIMENTOS</t>
        </is>
      </c>
      <c r="J1893" t="n">
        <v>3</v>
      </c>
      <c r="K1893" t="inlineStr">
        <is>
          <t>LATA</t>
        </is>
      </c>
      <c r="L1893" t="n">
        <v>185.7</v>
      </c>
      <c r="M1893" t="n">
        <v>61.9</v>
      </c>
      <c r="N1893" t="inlineStr">
        <is>
          <t>ALIMENTOS</t>
        </is>
      </c>
      <c r="O1893" t="inlineStr">
        <is>
          <t>12/2025</t>
        </is>
      </c>
    </row>
    <row r="1894">
      <c r="A1894" t="n">
        <v>188527</v>
      </c>
      <c r="B1894" t="n">
        <v>128</v>
      </c>
      <c r="C1894" t="inlineStr">
        <is>
          <t>Love Cabaret</t>
        </is>
      </c>
      <c r="D1894" t="inlineStr">
        <is>
          <t>DTK COMERCIO DE ALIMENTOS LTDA</t>
        </is>
      </c>
      <c r="E1894" t="inlineStr">
        <is>
          <t>57404</t>
        </is>
      </c>
      <c r="F1894" s="555" t="n">
        <v>46007</v>
      </c>
      <c r="G1894" t="n">
        <v>20680</v>
      </c>
      <c r="H1894" t="inlineStr">
        <is>
          <t>CREME DE LEITE NESTLE C/200G UN</t>
        </is>
      </c>
      <c r="I1894" t="inlineStr">
        <is>
          <t>ALIMENTOS</t>
        </is>
      </c>
      <c r="J1894" t="n">
        <v>1</v>
      </c>
      <c r="K1894" t="inlineStr">
        <is>
          <t>UN</t>
        </is>
      </c>
      <c r="L1894" t="n">
        <v>10.95</v>
      </c>
      <c r="M1894" t="n">
        <v>10.95</v>
      </c>
      <c r="N1894" t="inlineStr">
        <is>
          <t>ALIMENTOS</t>
        </is>
      </c>
      <c r="O1894" t="inlineStr">
        <is>
          <t>12/2025</t>
        </is>
      </c>
    </row>
    <row r="1895">
      <c r="A1895" t="n">
        <v>188527</v>
      </c>
      <c r="B1895" t="n">
        <v>128</v>
      </c>
      <c r="C1895" t="inlineStr">
        <is>
          <t>Love Cabaret</t>
        </is>
      </c>
      <c r="D1895" t="inlineStr">
        <is>
          <t>DTK COMERCIO DE ALIMENTOS LTDA</t>
        </is>
      </c>
      <c r="E1895" t="inlineStr">
        <is>
          <t>57404</t>
        </is>
      </c>
      <c r="F1895" s="555" t="n">
        <v>46007</v>
      </c>
      <c r="G1895" t="n">
        <v>20936</v>
      </c>
      <c r="H1895" t="inlineStr">
        <is>
          <t>CHOCOLATE AMARGO CALLEBAUT CALLETS 70,5% 2,01KG</t>
        </is>
      </c>
      <c r="I1895" t="inlineStr">
        <is>
          <t>ALIMENTOS</t>
        </is>
      </c>
      <c r="J1895" t="n">
        <v>1</v>
      </c>
      <c r="K1895" t="inlineStr">
        <is>
          <t>UN</t>
        </is>
      </c>
      <c r="L1895" t="n">
        <v>397.35</v>
      </c>
      <c r="M1895" t="n">
        <v>397.35</v>
      </c>
      <c r="N1895" t="inlineStr">
        <is>
          <t>ALIMENTOS</t>
        </is>
      </c>
      <c r="O1895" t="inlineStr">
        <is>
          <t>12/2025</t>
        </is>
      </c>
    </row>
    <row r="1896">
      <c r="A1896" t="n">
        <v>188527</v>
      </c>
      <c r="B1896" t="n">
        <v>128</v>
      </c>
      <c r="C1896" t="inlineStr">
        <is>
          <t>Love Cabaret</t>
        </is>
      </c>
      <c r="D1896" t="inlineStr">
        <is>
          <t>DTK COMERCIO DE ALIMENTOS LTDA</t>
        </is>
      </c>
      <c r="E1896" t="inlineStr">
        <is>
          <t>57404</t>
        </is>
      </c>
      <c r="F1896" s="555" t="n">
        <v>46007</v>
      </c>
      <c r="G1896" t="n">
        <v>28295</v>
      </c>
      <c r="H1896" t="inlineStr">
        <is>
          <t>ARROZ JAPONES MOMIJI 5KG</t>
        </is>
      </c>
      <c r="I1896" t="inlineStr">
        <is>
          <t>ALIMENTOS</t>
        </is>
      </c>
      <c r="J1896" t="n">
        <v>2</v>
      </c>
      <c r="K1896" t="inlineStr">
        <is>
          <t>UN</t>
        </is>
      </c>
      <c r="L1896" t="n">
        <v>99.95999999999999</v>
      </c>
      <c r="M1896" t="n">
        <v>49.98</v>
      </c>
      <c r="N1896" t="inlineStr">
        <is>
          <t>ALIMENTOS</t>
        </is>
      </c>
      <c r="O1896" t="inlineStr">
        <is>
          <t>12/2025</t>
        </is>
      </c>
    </row>
    <row r="1897">
      <c r="A1897" t="n">
        <v>188526</v>
      </c>
      <c r="B1897" t="n">
        <v>128</v>
      </c>
      <c r="C1897" t="inlineStr">
        <is>
          <t>Love Cabaret</t>
        </is>
      </c>
      <c r="D1897" t="inlineStr">
        <is>
          <t>CEPEL COMERCIO DE PAPEIS E EMBALAGENS LTDA</t>
        </is>
      </c>
      <c r="E1897" t="inlineStr">
        <is>
          <t>255137</t>
        </is>
      </c>
      <c r="F1897" s="555" t="n">
        <v>46006</v>
      </c>
      <c r="G1897" t="n">
        <v>17515</v>
      </c>
      <c r="H1897" t="inlineStr">
        <is>
          <t>GUARDANAPO FOLHA DUPLA 23,5X24 C/100X50UN</t>
        </is>
      </c>
      <c r="I1897" t="inlineStr">
        <is>
          <t>DESCARTAVEIS/HIGIENE E LIMPEZA</t>
        </is>
      </c>
      <c r="J1897" t="n">
        <v>2</v>
      </c>
      <c r="K1897" t="inlineStr">
        <is>
          <t>CX</t>
        </is>
      </c>
      <c r="L1897" t="n">
        <v>580</v>
      </c>
      <c r="M1897" t="n">
        <v>290</v>
      </c>
      <c r="N1897" t="inlineStr">
        <is>
          <t>DESCARTAVEIS</t>
        </is>
      </c>
      <c r="O1897" t="inlineStr">
        <is>
          <t>12/2025</t>
        </is>
      </c>
    </row>
    <row r="1898">
      <c r="A1898" t="n">
        <v>188525</v>
      </c>
      <c r="B1898" t="n">
        <v>128</v>
      </c>
      <c r="C1898" t="inlineStr">
        <is>
          <t>Love Cabaret</t>
        </is>
      </c>
      <c r="D1898" t="inlineStr">
        <is>
          <t>PROAUTO INDUSTRIA QUIMICA EIRELI</t>
        </is>
      </c>
      <c r="E1898" t="inlineStr">
        <is>
          <t>149384</t>
        </is>
      </c>
      <c r="F1898" s="555" t="n">
        <v>46008</v>
      </c>
      <c r="G1898" t="n">
        <v>17303</v>
      </c>
      <c r="H1898" t="inlineStr">
        <is>
          <t>DESINFETANTE LAVANDA KIMI 5L</t>
        </is>
      </c>
      <c r="I1898" t="inlineStr">
        <is>
          <t>DESCARTAVEIS/HIGIENE E LIMPEZA</t>
        </is>
      </c>
      <c r="J1898" t="n">
        <v>5</v>
      </c>
      <c r="K1898" t="inlineStr">
        <is>
          <t>GALAO</t>
        </is>
      </c>
      <c r="L1898" t="n">
        <v>600.25</v>
      </c>
      <c r="M1898" t="n">
        <v>120.05</v>
      </c>
      <c r="N1898" t="inlineStr">
        <is>
          <t>HIGIENE E LIMPEZA</t>
        </is>
      </c>
      <c r="O1898" t="inlineStr">
        <is>
          <t>12/2025</t>
        </is>
      </c>
    </row>
    <row r="1899">
      <c r="A1899" t="n">
        <v>188524</v>
      </c>
      <c r="B1899" t="n">
        <v>128</v>
      </c>
      <c r="C1899" t="inlineStr">
        <is>
          <t>Love Cabaret</t>
        </is>
      </c>
      <c r="D1899" t="inlineStr">
        <is>
          <t>ANDREIA SANTOS FREITAS DUARTE</t>
        </is>
      </c>
      <c r="E1899" t="inlineStr">
        <is>
          <t>2331</t>
        </is>
      </c>
      <c r="F1899" s="555" t="n">
        <v>46006</v>
      </c>
      <c r="G1899" t="n">
        <v>17162</v>
      </c>
      <c r="H1899" t="inlineStr">
        <is>
          <t>PANO MULTIUSO 28X240 C/600PANOS UM</t>
        </is>
      </c>
      <c r="I1899" t="inlineStr">
        <is>
          <t>DESCARTAVEIS/HIGIENE E LIMPEZA</t>
        </is>
      </c>
      <c r="J1899" t="n">
        <v>1</v>
      </c>
      <c r="K1899" t="inlineStr">
        <is>
          <t>UN</t>
        </is>
      </c>
      <c r="L1899" t="n">
        <v>59</v>
      </c>
      <c r="M1899" t="n">
        <v>59</v>
      </c>
      <c r="N1899" t="inlineStr">
        <is>
          <t>DESCARTAVEIS</t>
        </is>
      </c>
      <c r="O1899" t="inlineStr">
        <is>
          <t>12/2025</t>
        </is>
      </c>
    </row>
    <row r="1900">
      <c r="A1900" t="n">
        <v>188523</v>
      </c>
      <c r="B1900" t="n">
        <v>128</v>
      </c>
      <c r="C1900" t="inlineStr">
        <is>
          <t>Love Cabaret</t>
        </is>
      </c>
      <c r="D1900" t="inlineStr">
        <is>
          <t>ANDREIA SANTOS FREITAS DUARTE</t>
        </is>
      </c>
      <c r="E1900" t="inlineStr">
        <is>
          <t>2330</t>
        </is>
      </c>
      <c r="F1900" s="555" t="n">
        <v>46006</v>
      </c>
      <c r="G1900" t="n">
        <v>17397</v>
      </c>
      <c r="H1900" t="inlineStr">
        <is>
          <t>SACO DE LIXO 60L PRETO GROSSO 65X80CM (ENTRE 3KG A 4KG)</t>
        </is>
      </c>
      <c r="I1900" t="inlineStr">
        <is>
          <t>DESCARTAVEIS/HIGIENE E LIMPEZA</t>
        </is>
      </c>
      <c r="J1900" t="n">
        <v>2</v>
      </c>
      <c r="K1900" t="inlineStr">
        <is>
          <t>PACOTE</t>
        </is>
      </c>
      <c r="L1900" t="n">
        <v>63.64</v>
      </c>
      <c r="M1900" t="n">
        <v>31.82</v>
      </c>
      <c r="N1900" t="inlineStr">
        <is>
          <t>DESCARTAVEIS</t>
        </is>
      </c>
      <c r="O1900" t="inlineStr">
        <is>
          <t>12/2025</t>
        </is>
      </c>
    </row>
    <row r="1901">
      <c r="A1901" t="n">
        <v>188523</v>
      </c>
      <c r="B1901" t="n">
        <v>128</v>
      </c>
      <c r="C1901" t="inlineStr">
        <is>
          <t>Love Cabaret</t>
        </is>
      </c>
      <c r="D1901" t="inlineStr">
        <is>
          <t>ANDREIA SANTOS FREITAS DUARTE</t>
        </is>
      </c>
      <c r="E1901" t="inlineStr">
        <is>
          <t>2330</t>
        </is>
      </c>
      <c r="F1901" s="555" t="n">
        <v>46006</v>
      </c>
      <c r="G1901" t="n">
        <v>21423</v>
      </c>
      <c r="H1901" t="inlineStr">
        <is>
          <t>SACO DE LIXO 100L BL PRETO GROSSO 95X120 4K UN</t>
        </is>
      </c>
      <c r="I1901" t="inlineStr">
        <is>
          <t>DESCARTAVEIS/HIGIENE E LIMPEZA</t>
        </is>
      </c>
      <c r="J1901" t="n">
        <v>2</v>
      </c>
      <c r="K1901" t="inlineStr">
        <is>
          <t>PACOTE</t>
        </is>
      </c>
      <c r="L1901" t="n">
        <v>63.64</v>
      </c>
      <c r="M1901" t="n">
        <v>31.82</v>
      </c>
      <c r="N1901" t="inlineStr">
        <is>
          <t>DESCARTAVEIS</t>
        </is>
      </c>
      <c r="O1901" t="inlineStr">
        <is>
          <t>12/2025</t>
        </is>
      </c>
    </row>
    <row r="1902">
      <c r="A1902" t="n">
        <v>188521</v>
      </c>
      <c r="B1902" t="n">
        <v>128</v>
      </c>
      <c r="C1902" t="inlineStr">
        <is>
          <t>Love Cabaret</t>
        </is>
      </c>
      <c r="D1902" t="inlineStr">
        <is>
          <t>CECILIA TSUYACO ARAKI SILVA LTDA</t>
        </is>
      </c>
      <c r="E1902" t="inlineStr">
        <is>
          <t>383869</t>
        </is>
      </c>
      <c r="F1902" s="555" t="n">
        <v>46009</v>
      </c>
      <c r="G1902" t="n">
        <v>19621</v>
      </c>
      <c r="H1902" t="inlineStr">
        <is>
          <t>CENOURA KG</t>
        </is>
      </c>
      <c r="I1902" t="inlineStr">
        <is>
          <t>ALIMENTOS</t>
        </is>
      </c>
      <c r="J1902" t="n">
        <v>1.5</v>
      </c>
      <c r="K1902" t="inlineStr">
        <is>
          <t>KG</t>
        </is>
      </c>
      <c r="L1902" t="n">
        <v>3.6</v>
      </c>
      <c r="M1902" t="n">
        <v>2.4</v>
      </c>
      <c r="N1902" t="inlineStr">
        <is>
          <t>ALIMENTOS</t>
        </is>
      </c>
      <c r="O1902" t="inlineStr">
        <is>
          <t>12/2025</t>
        </is>
      </c>
    </row>
    <row r="1903">
      <c r="A1903" t="n">
        <v>188521</v>
      </c>
      <c r="B1903" t="n">
        <v>128</v>
      </c>
      <c r="C1903" t="inlineStr">
        <is>
          <t>Love Cabaret</t>
        </is>
      </c>
      <c r="D1903" t="inlineStr">
        <is>
          <t>CECILIA TSUYACO ARAKI SILVA LTDA</t>
        </is>
      </c>
      <c r="E1903" t="inlineStr">
        <is>
          <t>383869</t>
        </is>
      </c>
      <c r="F1903" s="555" t="n">
        <v>46009</v>
      </c>
      <c r="G1903" t="n">
        <v>19476</v>
      </c>
      <c r="H1903" t="inlineStr">
        <is>
          <t>MANJERICAO KG</t>
        </is>
      </c>
      <c r="I1903" t="inlineStr">
        <is>
          <t>ALIMENTOS</t>
        </is>
      </c>
      <c r="J1903" t="n">
        <v>0.1</v>
      </c>
      <c r="K1903" t="inlineStr">
        <is>
          <t>KG</t>
        </is>
      </c>
      <c r="L1903" t="n">
        <v>7</v>
      </c>
      <c r="M1903" t="n">
        <v>70</v>
      </c>
      <c r="N1903" t="inlineStr">
        <is>
          <t>ALIMENTOS</t>
        </is>
      </c>
      <c r="O1903" t="inlineStr">
        <is>
          <t>12/2025</t>
        </is>
      </c>
    </row>
    <row r="1904">
      <c r="A1904" t="n">
        <v>188521</v>
      </c>
      <c r="B1904" t="n">
        <v>128</v>
      </c>
      <c r="C1904" t="inlineStr">
        <is>
          <t>Love Cabaret</t>
        </is>
      </c>
      <c r="D1904" t="inlineStr">
        <is>
          <t>CECILIA TSUYACO ARAKI SILVA LTDA</t>
        </is>
      </c>
      <c r="E1904" t="inlineStr">
        <is>
          <t>383869</t>
        </is>
      </c>
      <c r="F1904" s="555" t="n">
        <v>46009</v>
      </c>
      <c r="G1904" t="n">
        <v>19480</v>
      </c>
      <c r="H1904" t="inlineStr">
        <is>
          <t>HORTELA HIDROPONICA KG</t>
        </is>
      </c>
      <c r="I1904" t="inlineStr">
        <is>
          <t>ALIMENTOS</t>
        </is>
      </c>
      <c r="J1904" t="n">
        <v>0.2</v>
      </c>
      <c r="K1904" t="inlineStr">
        <is>
          <t>KG</t>
        </is>
      </c>
      <c r="L1904" t="n">
        <v>2.4</v>
      </c>
      <c r="M1904" t="n">
        <v>12</v>
      </c>
      <c r="N1904" t="inlineStr">
        <is>
          <t>ALIMENTOS</t>
        </is>
      </c>
      <c r="O1904" t="inlineStr">
        <is>
          <t>12/2025</t>
        </is>
      </c>
    </row>
    <row r="1905">
      <c r="A1905" t="n">
        <v>188521</v>
      </c>
      <c r="B1905" t="n">
        <v>128</v>
      </c>
      <c r="C1905" t="inlineStr">
        <is>
          <t>Love Cabaret</t>
        </is>
      </c>
      <c r="D1905" t="inlineStr">
        <is>
          <t>CECILIA TSUYACO ARAKI SILVA LTDA</t>
        </is>
      </c>
      <c r="E1905" t="inlineStr">
        <is>
          <t>383869</t>
        </is>
      </c>
      <c r="F1905" s="555" t="n">
        <v>46009</v>
      </c>
      <c r="G1905" t="n">
        <v>19751</v>
      </c>
      <c r="H1905" t="inlineStr">
        <is>
          <t>LIMAO SICILIANO KG</t>
        </is>
      </c>
      <c r="I1905" t="inlineStr">
        <is>
          <t>ALIMENTOS</t>
        </is>
      </c>
      <c r="J1905" t="n">
        <v>5</v>
      </c>
      <c r="K1905" t="inlineStr">
        <is>
          <t>KG</t>
        </is>
      </c>
      <c r="L1905" t="n">
        <v>47.5</v>
      </c>
      <c r="M1905" t="n">
        <v>9.5</v>
      </c>
      <c r="N1905" t="inlineStr">
        <is>
          <t>ALIMENTOS</t>
        </is>
      </c>
      <c r="O1905" t="inlineStr">
        <is>
          <t>12/2025</t>
        </is>
      </c>
    </row>
    <row r="1906">
      <c r="A1906" t="n">
        <v>188521</v>
      </c>
      <c r="B1906" t="n">
        <v>128</v>
      </c>
      <c r="C1906" t="inlineStr">
        <is>
          <t>Love Cabaret</t>
        </is>
      </c>
      <c r="D1906" t="inlineStr">
        <is>
          <t>CECILIA TSUYACO ARAKI SILVA LTDA</t>
        </is>
      </c>
      <c r="E1906" t="inlineStr">
        <is>
          <t>383869</t>
        </is>
      </c>
      <c r="F1906" s="555" t="n">
        <v>46009</v>
      </c>
      <c r="G1906" t="n">
        <v>19503</v>
      </c>
      <c r="H1906" t="inlineStr">
        <is>
          <t>ALFACE CRESPA KG</t>
        </is>
      </c>
      <c r="I1906" t="inlineStr">
        <is>
          <t>ALIMENTOS</t>
        </is>
      </c>
      <c r="J1906" t="n">
        <v>1.5</v>
      </c>
      <c r="K1906" t="inlineStr">
        <is>
          <t>KG</t>
        </is>
      </c>
      <c r="L1906" t="n">
        <v>7.2</v>
      </c>
      <c r="M1906" t="n">
        <v>4.8</v>
      </c>
      <c r="N1906" t="inlineStr">
        <is>
          <t>ALIMENTOS</t>
        </is>
      </c>
      <c r="O1906" t="inlineStr">
        <is>
          <t>12/2025</t>
        </is>
      </c>
    </row>
    <row r="1907">
      <c r="A1907" t="n">
        <v>188519</v>
      </c>
      <c r="B1907" t="n">
        <v>128</v>
      </c>
      <c r="C1907" t="inlineStr">
        <is>
          <t>Love Cabaret</t>
        </is>
      </c>
      <c r="D1907" t="inlineStr">
        <is>
          <t>ANDREIA SANTOS FREITAS DUARTE</t>
        </is>
      </c>
      <c r="E1907" t="inlineStr">
        <is>
          <t>2317</t>
        </is>
      </c>
      <c r="F1907" s="555" t="n">
        <v>46002</v>
      </c>
      <c r="G1907" t="n">
        <v>17162</v>
      </c>
      <c r="H1907" t="inlineStr">
        <is>
          <t>PANO MULTIUSO 28X240 C/600PANOS UM</t>
        </is>
      </c>
      <c r="I1907" t="inlineStr">
        <is>
          <t>DESCARTAVEIS/HIGIENE E LIMPEZA</t>
        </is>
      </c>
      <c r="J1907" t="n">
        <v>1</v>
      </c>
      <c r="K1907" t="inlineStr">
        <is>
          <t>UN</t>
        </is>
      </c>
      <c r="L1907" t="n">
        <v>59</v>
      </c>
      <c r="M1907" t="n">
        <v>59</v>
      </c>
      <c r="N1907" t="inlineStr">
        <is>
          <t>DESCARTAVEIS</t>
        </is>
      </c>
      <c r="O1907" t="inlineStr">
        <is>
          <t>12/2025</t>
        </is>
      </c>
    </row>
    <row r="1908">
      <c r="A1908" t="n">
        <v>188519</v>
      </c>
      <c r="B1908" t="n">
        <v>128</v>
      </c>
      <c r="C1908" t="inlineStr">
        <is>
          <t>Love Cabaret</t>
        </is>
      </c>
      <c r="D1908" t="inlineStr">
        <is>
          <t>ANDREIA SANTOS FREITAS DUARTE</t>
        </is>
      </c>
      <c r="E1908" t="inlineStr">
        <is>
          <t>2317</t>
        </is>
      </c>
      <c r="F1908" s="555" t="n">
        <v>46002</v>
      </c>
      <c r="G1908" t="n">
        <v>17397</v>
      </c>
      <c r="H1908" t="inlineStr">
        <is>
          <t>SACO DE LIXO 60L PRETO GROSSO 65X80CM (ENTRE 3KG A 4KG)</t>
        </is>
      </c>
      <c r="I1908" t="inlineStr">
        <is>
          <t>DESCARTAVEIS/HIGIENE E LIMPEZA</t>
        </is>
      </c>
      <c r="J1908" t="n">
        <v>2</v>
      </c>
      <c r="K1908" t="inlineStr">
        <is>
          <t>PACOTE</t>
        </is>
      </c>
      <c r="L1908" t="n">
        <v>63.64</v>
      </c>
      <c r="M1908" t="n">
        <v>31.82</v>
      </c>
      <c r="N1908" t="inlineStr">
        <is>
          <t>DESCARTAVEIS</t>
        </is>
      </c>
      <c r="O1908" t="inlineStr">
        <is>
          <t>12/2025</t>
        </is>
      </c>
    </row>
    <row r="1909">
      <c r="A1909" t="n">
        <v>188519</v>
      </c>
      <c r="B1909" t="n">
        <v>128</v>
      </c>
      <c r="C1909" t="inlineStr">
        <is>
          <t>Love Cabaret</t>
        </is>
      </c>
      <c r="D1909" t="inlineStr">
        <is>
          <t>ANDREIA SANTOS FREITAS DUARTE</t>
        </is>
      </c>
      <c r="E1909" t="inlineStr">
        <is>
          <t>2317</t>
        </is>
      </c>
      <c r="F1909" s="555" t="n">
        <v>46002</v>
      </c>
      <c r="G1909" t="n">
        <v>21423</v>
      </c>
      <c r="H1909" t="inlineStr">
        <is>
          <t>SACO DE LIXO 100L BL PRETO GROSSO 95X120 4K UN</t>
        </is>
      </c>
      <c r="I1909" t="inlineStr">
        <is>
          <t>DESCARTAVEIS/HIGIENE E LIMPEZA</t>
        </is>
      </c>
      <c r="J1909" t="n">
        <v>2</v>
      </c>
      <c r="K1909" t="inlineStr">
        <is>
          <t>PACOTE</t>
        </is>
      </c>
      <c r="L1909" t="n">
        <v>63.64</v>
      </c>
      <c r="M1909" t="n">
        <v>31.82</v>
      </c>
      <c r="N1909" t="inlineStr">
        <is>
          <t>DESCARTAVEIS</t>
        </is>
      </c>
      <c r="O1909" t="inlineStr">
        <is>
          <t>12/2025</t>
        </is>
      </c>
    </row>
    <row r="1910">
      <c r="A1910" t="n">
        <v>188518</v>
      </c>
      <c r="B1910" t="n">
        <v>128</v>
      </c>
      <c r="C1910" t="inlineStr">
        <is>
          <t>Love Cabaret</t>
        </is>
      </c>
      <c r="D1910" t="inlineStr">
        <is>
          <t>EAU - DISTRIBUIDORA DE AGUA MINERAL LTDA</t>
        </is>
      </c>
      <c r="E1910" t="inlineStr">
        <is>
          <t>282154</t>
        </is>
      </c>
      <c r="F1910" s="555" t="n">
        <v>46003</v>
      </c>
      <c r="G1910" t="n">
        <v>17958</v>
      </c>
      <c r="H1910" t="inlineStr">
        <is>
          <t>AGUA MINERAL SEM GAS LINDOIA PREMIUM  310ML C/12</t>
        </is>
      </c>
      <c r="I1910" t="inlineStr">
        <is>
          <t>BEBIDAS</t>
        </is>
      </c>
      <c r="J1910" t="n">
        <v>67</v>
      </c>
      <c r="K1910" t="inlineStr">
        <is>
          <t>PC</t>
        </is>
      </c>
      <c r="L1910" t="n">
        <v>1065.3</v>
      </c>
      <c r="M1910" t="n">
        <v>15.9</v>
      </c>
      <c r="N1910" t="inlineStr">
        <is>
          <t>BEBIDAS</t>
        </is>
      </c>
      <c r="O1910" t="inlineStr">
        <is>
          <t>12/2025</t>
        </is>
      </c>
    </row>
    <row r="1911">
      <c r="A1911" t="n">
        <v>188518</v>
      </c>
      <c r="B1911" t="n">
        <v>128</v>
      </c>
      <c r="C1911" t="inlineStr">
        <is>
          <t>Love Cabaret</t>
        </is>
      </c>
      <c r="D1911" t="inlineStr">
        <is>
          <t>EAU - DISTRIBUIDORA DE AGUA MINERAL LTDA</t>
        </is>
      </c>
      <c r="E1911" t="inlineStr">
        <is>
          <t>282154</t>
        </is>
      </c>
      <c r="F1911" s="555" t="n">
        <v>46003</v>
      </c>
      <c r="G1911" t="n">
        <v>17950</v>
      </c>
      <c r="H1911" t="inlineStr">
        <is>
          <t>AGUA MINERAL COM GAS LINDOIA PREMIUM  310ML C/12</t>
        </is>
      </c>
      <c r="I1911" t="inlineStr">
        <is>
          <t>BEBIDAS</t>
        </is>
      </c>
      <c r="J1911" t="n">
        <v>29</v>
      </c>
      <c r="K1911" t="inlineStr">
        <is>
          <t>PC</t>
        </is>
      </c>
      <c r="L1911" t="n">
        <v>495.9</v>
      </c>
      <c r="M1911" t="n">
        <v>17.1</v>
      </c>
      <c r="N1911" t="inlineStr">
        <is>
          <t>BEBIDAS</t>
        </is>
      </c>
      <c r="O1911" t="inlineStr">
        <is>
          <t>12/2025</t>
        </is>
      </c>
    </row>
    <row r="1912">
      <c r="A1912" t="n">
        <v>188517</v>
      </c>
      <c r="B1912" t="n">
        <v>128</v>
      </c>
      <c r="C1912" t="inlineStr">
        <is>
          <t>Love Cabaret</t>
        </is>
      </c>
      <c r="D1912" t="inlineStr">
        <is>
          <t>ANDREIA SANTOS FREITAS DUARTE</t>
        </is>
      </c>
      <c r="E1912" t="inlineStr">
        <is>
          <t>2300</t>
        </is>
      </c>
      <c r="F1912" s="555" t="n">
        <v>45999</v>
      </c>
      <c r="G1912" t="n">
        <v>20871</v>
      </c>
      <c r="H1912" t="inlineStr">
        <is>
          <t>MELADO DE CANA JR C/1,3KG</t>
        </is>
      </c>
      <c r="I1912" t="inlineStr">
        <is>
          <t>ALIMENTOS</t>
        </is>
      </c>
      <c r="J1912" t="n">
        <v>2</v>
      </c>
      <c r="K1912" t="inlineStr">
        <is>
          <t>PT</t>
        </is>
      </c>
      <c r="L1912" t="n">
        <v>39.6</v>
      </c>
      <c r="M1912" t="n">
        <v>19.8</v>
      </c>
      <c r="N1912" t="inlineStr">
        <is>
          <t>ALIMENTOS</t>
        </is>
      </c>
      <c r="O1912" t="inlineStr">
        <is>
          <t>12/2025</t>
        </is>
      </c>
    </row>
    <row r="1913">
      <c r="A1913" t="n">
        <v>188517</v>
      </c>
      <c r="B1913" t="n">
        <v>128</v>
      </c>
      <c r="C1913" t="inlineStr">
        <is>
          <t>Love Cabaret</t>
        </is>
      </c>
      <c r="D1913" t="inlineStr">
        <is>
          <t>ANDREIA SANTOS FREITAS DUARTE</t>
        </is>
      </c>
      <c r="E1913" t="inlineStr">
        <is>
          <t>2300</t>
        </is>
      </c>
      <c r="F1913" s="555" t="n">
        <v>45999</v>
      </c>
      <c r="G1913" t="n">
        <v>20832</v>
      </c>
      <c r="H1913" t="inlineStr">
        <is>
          <t>MEL FLORISMEL SILVESTRE C/1KG</t>
        </is>
      </c>
      <c r="I1913" t="inlineStr">
        <is>
          <t>ALIMENTOS</t>
        </is>
      </c>
      <c r="J1913" t="n">
        <v>10</v>
      </c>
      <c r="K1913" t="inlineStr">
        <is>
          <t>PT</t>
        </is>
      </c>
      <c r="L1913" t="n">
        <v>365</v>
      </c>
      <c r="M1913" t="n">
        <v>36.5</v>
      </c>
      <c r="N1913" t="inlineStr">
        <is>
          <t>ALIMENTOS</t>
        </is>
      </c>
      <c r="O1913" t="inlineStr">
        <is>
          <t>12/2025</t>
        </is>
      </c>
    </row>
    <row r="1914">
      <c r="A1914" t="n">
        <v>188516</v>
      </c>
      <c r="B1914" t="n">
        <v>128</v>
      </c>
      <c r="C1914" t="inlineStr">
        <is>
          <t>Love Cabaret</t>
        </is>
      </c>
      <c r="D1914" t="inlineStr">
        <is>
          <t>JOTAO COMERCIO DE ALIMENTOS LTDA</t>
        </is>
      </c>
      <c r="E1914" t="inlineStr">
        <is>
          <t>7907</t>
        </is>
      </c>
      <c r="F1914" s="555" t="n">
        <v>46006</v>
      </c>
      <c r="G1914" t="n">
        <v>24458</v>
      </c>
      <c r="H1914" t="inlineStr">
        <is>
          <t>SALAME ITALIANO KG</t>
        </is>
      </c>
      <c r="I1914" t="inlineStr">
        <is>
          <t>ALIMENTOS</t>
        </is>
      </c>
      <c r="J1914" t="n">
        <v>2.48</v>
      </c>
      <c r="K1914" t="inlineStr">
        <is>
          <t>KG</t>
        </is>
      </c>
      <c r="L1914" t="n">
        <v>248</v>
      </c>
      <c r="M1914" t="n">
        <v>100</v>
      </c>
      <c r="N1914" t="inlineStr">
        <is>
          <t>ALIMENTOS</t>
        </is>
      </c>
      <c r="O1914" t="inlineStr">
        <is>
          <t>12/2025</t>
        </is>
      </c>
    </row>
    <row r="1915">
      <c r="A1915" t="n">
        <v>188515</v>
      </c>
      <c r="B1915" t="n">
        <v>128</v>
      </c>
      <c r="C1915" t="inlineStr">
        <is>
          <t>Love Cabaret</t>
        </is>
      </c>
      <c r="D1915" t="inlineStr">
        <is>
          <t>WIDE STOCK COMERCIO E DISTRIBUICAO LTDA</t>
        </is>
      </c>
      <c r="E1915" t="inlineStr">
        <is>
          <t>422327</t>
        </is>
      </c>
      <c r="F1915" s="555" t="n">
        <v>46006</v>
      </c>
      <c r="G1915" t="n">
        <v>25103</v>
      </c>
      <c r="H1915" t="inlineStr">
        <is>
          <t xml:space="preserve">COPO PAPEL 330ML P2 20X50 GP            </t>
        </is>
      </c>
      <c r="I1915" t="inlineStr">
        <is>
          <t>DESCARTAVEIS/HIGIENE E LIMPEZA</t>
        </is>
      </c>
      <c r="J1915" t="n">
        <v>4</v>
      </c>
      <c r="K1915" t="inlineStr">
        <is>
          <t>CX</t>
        </is>
      </c>
      <c r="L1915" t="n">
        <v>1716</v>
      </c>
      <c r="M1915" t="n">
        <v>429</v>
      </c>
      <c r="N1915" t="inlineStr">
        <is>
          <t>DESCARTAVEIS</t>
        </is>
      </c>
      <c r="O1915" t="inlineStr">
        <is>
          <t>12/2025</t>
        </is>
      </c>
    </row>
    <row r="1916">
      <c r="A1916" t="n">
        <v>188515</v>
      </c>
      <c r="B1916" t="n">
        <v>128</v>
      </c>
      <c r="C1916" t="inlineStr">
        <is>
          <t>Love Cabaret</t>
        </is>
      </c>
      <c r="D1916" t="inlineStr">
        <is>
          <t>WIDE STOCK COMERCIO E DISTRIBUICAO LTDA</t>
        </is>
      </c>
      <c r="E1916" t="inlineStr">
        <is>
          <t>422327</t>
        </is>
      </c>
      <c r="F1916" s="555" t="n">
        <v>46006</v>
      </c>
      <c r="G1916" t="n">
        <v>25920</v>
      </c>
      <c r="H1916" t="inlineStr">
        <is>
          <t>PAPEL TOALHA INTERFOLHADO FOLHA DUPLA C/2.400 UN INOVATTA</t>
        </is>
      </c>
      <c r="I1916" t="inlineStr">
        <is>
          <t>DESCARTAVEIS/HIGIENE E LIMPEZA</t>
        </is>
      </c>
      <c r="J1916" t="n">
        <v>4</v>
      </c>
      <c r="K1916" t="inlineStr">
        <is>
          <t>CX</t>
        </is>
      </c>
      <c r="L1916" t="n">
        <v>579.6</v>
      </c>
      <c r="M1916" t="n">
        <v>144.9</v>
      </c>
      <c r="N1916" t="inlineStr">
        <is>
          <t>DESCARTAVEIS</t>
        </is>
      </c>
      <c r="O1916" t="inlineStr">
        <is>
          <t>12/2025</t>
        </is>
      </c>
    </row>
    <row r="1917">
      <c r="A1917" t="n">
        <v>188504</v>
      </c>
      <c r="B1917" t="n">
        <v>128</v>
      </c>
      <c r="C1917" t="inlineStr">
        <is>
          <t>Love Cabaret</t>
        </is>
      </c>
      <c r="D1917" t="inlineStr">
        <is>
          <t>B.B DISTRIBUIDORA DE CARNES LTDA</t>
        </is>
      </c>
      <c r="E1917" t="inlineStr">
        <is>
          <t>410155</t>
        </is>
      </c>
      <c r="F1917" s="555" t="n">
        <v>46006</v>
      </c>
      <c r="G1917" t="n">
        <v>19034</v>
      </c>
      <c r="H1917" t="inlineStr">
        <is>
          <t>COXA E SOBRECOXA COM OSSO E COM PELE KG</t>
        </is>
      </c>
      <c r="I1917" t="inlineStr">
        <is>
          <t>ALIMENTOS</t>
        </is>
      </c>
      <c r="J1917" t="n">
        <v>20</v>
      </c>
      <c r="K1917" t="inlineStr">
        <is>
          <t>KG</t>
        </is>
      </c>
      <c r="L1917" t="n">
        <v>217</v>
      </c>
      <c r="M1917" t="n">
        <v>10.85</v>
      </c>
      <c r="N1917" t="inlineStr">
        <is>
          <t>ALIMENTOS</t>
        </is>
      </c>
      <c r="O1917" t="inlineStr">
        <is>
          <t>12/2025</t>
        </is>
      </c>
    </row>
    <row r="1918">
      <c r="A1918" t="n">
        <v>188504</v>
      </c>
      <c r="B1918" t="n">
        <v>128</v>
      </c>
      <c r="C1918" t="inlineStr">
        <is>
          <t>Love Cabaret</t>
        </is>
      </c>
      <c r="D1918" t="inlineStr">
        <is>
          <t>B.B DISTRIBUIDORA DE CARNES LTDA</t>
        </is>
      </c>
      <c r="E1918" t="inlineStr">
        <is>
          <t>410155</t>
        </is>
      </c>
      <c r="F1918" s="555" t="n">
        <v>46006</v>
      </c>
      <c r="G1918" t="n">
        <v>18996</v>
      </c>
      <c r="H1918" t="inlineStr">
        <is>
          <t>PEITO DE FRANGO SEM OSSO E SEM PELE KG</t>
        </is>
      </c>
      <c r="I1918" t="inlineStr">
        <is>
          <t>ALIMENTOS</t>
        </is>
      </c>
      <c r="J1918" t="n">
        <v>6.1</v>
      </c>
      <c r="K1918" t="inlineStr">
        <is>
          <t>KG</t>
        </is>
      </c>
      <c r="L1918" t="n">
        <v>112.85</v>
      </c>
      <c r="M1918" t="n">
        <v>18.5</v>
      </c>
      <c r="N1918" t="inlineStr">
        <is>
          <t>ALIMENTOS</t>
        </is>
      </c>
      <c r="O1918" t="inlineStr">
        <is>
          <t>12/2025</t>
        </is>
      </c>
    </row>
    <row r="1919">
      <c r="A1919" t="n">
        <v>188502</v>
      </c>
      <c r="B1919" t="n">
        <v>128</v>
      </c>
      <c r="C1919" t="inlineStr">
        <is>
          <t>Love Cabaret</t>
        </is>
      </c>
      <c r="D1919" t="inlineStr">
        <is>
          <t>WPP COMERCIO DE CARNES LTDA</t>
        </is>
      </c>
      <c r="E1919" t="inlineStr">
        <is>
          <t>76301</t>
        </is>
      </c>
      <c r="F1919" s="555" t="n">
        <v>46009</v>
      </c>
      <c r="G1919" t="n">
        <v>22843</v>
      </c>
      <c r="H1919" t="inlineStr">
        <is>
          <t>COXAO MOLE KG</t>
        </is>
      </c>
      <c r="I1919" t="inlineStr">
        <is>
          <t>ALIMENTOS</t>
        </is>
      </c>
      <c r="J1919" t="n">
        <v>14.1</v>
      </c>
      <c r="K1919" t="inlineStr">
        <is>
          <t>KG</t>
        </is>
      </c>
      <c r="L1919" t="n">
        <v>603.48</v>
      </c>
      <c r="M1919" t="n">
        <v>42.8</v>
      </c>
      <c r="N1919" t="inlineStr">
        <is>
          <t>ALIMENTOS</t>
        </is>
      </c>
      <c r="O1919" t="inlineStr">
        <is>
          <t>12/2025</t>
        </is>
      </c>
    </row>
    <row r="1920">
      <c r="A1920" t="n">
        <v>188501</v>
      </c>
      <c r="B1920" t="n">
        <v>128</v>
      </c>
      <c r="C1920" t="inlineStr">
        <is>
          <t>Love Cabaret</t>
        </is>
      </c>
      <c r="D1920" t="inlineStr">
        <is>
          <t>HORTA NOVA DISTRIBUIDORA DE HORTIFRUTI LTDA</t>
        </is>
      </c>
      <c r="E1920" t="inlineStr">
        <is>
          <t>8122</t>
        </is>
      </c>
      <c r="F1920" s="555" t="n">
        <v>46009</v>
      </c>
      <c r="G1920" t="n">
        <v>19497</v>
      </c>
      <c r="H1920" t="inlineStr">
        <is>
          <t>ALFACE ROMANA MINI KG</t>
        </is>
      </c>
      <c r="I1920" t="inlineStr">
        <is>
          <t>ALIMENTOS</t>
        </is>
      </c>
      <c r="J1920" t="n">
        <v>0.3</v>
      </c>
      <c r="K1920" t="inlineStr">
        <is>
          <t>KG</t>
        </is>
      </c>
      <c r="L1920" t="n">
        <v>20</v>
      </c>
      <c r="M1920" t="n">
        <v>66.666667</v>
      </c>
      <c r="N1920" t="inlineStr">
        <is>
          <t>ALIMENTOS</t>
        </is>
      </c>
      <c r="O1920" t="inlineStr">
        <is>
          <t>12/2025</t>
        </is>
      </c>
    </row>
    <row r="1921">
      <c r="A1921" t="n">
        <v>188501</v>
      </c>
      <c r="B1921" t="n">
        <v>128</v>
      </c>
      <c r="C1921" t="inlineStr">
        <is>
          <t>Love Cabaret</t>
        </is>
      </c>
      <c r="D1921" t="inlineStr">
        <is>
          <t>HORTA NOVA DISTRIBUIDORA DE HORTIFRUTI LTDA</t>
        </is>
      </c>
      <c r="E1921" t="inlineStr">
        <is>
          <t>8122</t>
        </is>
      </c>
      <c r="F1921" s="555" t="n">
        <v>46009</v>
      </c>
      <c r="G1921" t="n">
        <v>23096</v>
      </c>
      <c r="H1921" t="inlineStr">
        <is>
          <t>OVO BRANCO UN</t>
        </is>
      </c>
      <c r="I1921" t="inlineStr">
        <is>
          <t>ALIMENTOS</t>
        </is>
      </c>
      <c r="J1921" t="n">
        <v>30</v>
      </c>
      <c r="K1921" t="inlineStr">
        <is>
          <t>UN</t>
        </is>
      </c>
      <c r="L1921" t="n">
        <v>16.5</v>
      </c>
      <c r="M1921" t="n">
        <v>0.55</v>
      </c>
      <c r="N1921" t="inlineStr">
        <is>
          <t>ALIMENTOS</t>
        </is>
      </c>
      <c r="O1921" t="inlineStr">
        <is>
          <t>12/2025</t>
        </is>
      </c>
    </row>
    <row r="1922">
      <c r="A1922" t="n">
        <v>188501</v>
      </c>
      <c r="B1922" t="n">
        <v>128</v>
      </c>
      <c r="C1922" t="inlineStr">
        <is>
          <t>Love Cabaret</t>
        </is>
      </c>
      <c r="D1922" t="inlineStr">
        <is>
          <t>HORTA NOVA DISTRIBUIDORA DE HORTIFRUTI LTDA</t>
        </is>
      </c>
      <c r="E1922" t="inlineStr">
        <is>
          <t>8122</t>
        </is>
      </c>
      <c r="F1922" s="555" t="n">
        <v>46009</v>
      </c>
      <c r="G1922" t="n">
        <v>23359</v>
      </c>
      <c r="H1922" t="inlineStr">
        <is>
          <t>LIMAO TAHITI KG</t>
        </is>
      </c>
      <c r="I1922" t="inlineStr">
        <is>
          <t>ALIMENTOS</t>
        </is>
      </c>
      <c r="J1922" t="n">
        <v>5</v>
      </c>
      <c r="K1922" t="inlineStr">
        <is>
          <t>KG</t>
        </is>
      </c>
      <c r="L1922" t="n">
        <v>15</v>
      </c>
      <c r="M1922" t="n">
        <v>3</v>
      </c>
      <c r="N1922" t="inlineStr">
        <is>
          <t>ALIMENTOS</t>
        </is>
      </c>
      <c r="O1922" t="inlineStr">
        <is>
          <t>12/2025</t>
        </is>
      </c>
    </row>
    <row r="1923">
      <c r="A1923" t="n">
        <v>188501</v>
      </c>
      <c r="B1923" t="n">
        <v>128</v>
      </c>
      <c r="C1923" t="inlineStr">
        <is>
          <t>Love Cabaret</t>
        </is>
      </c>
      <c r="D1923" t="inlineStr">
        <is>
          <t>HORTA NOVA DISTRIBUIDORA DE HORTIFRUTI LTDA</t>
        </is>
      </c>
      <c r="E1923" t="inlineStr">
        <is>
          <t>8122</t>
        </is>
      </c>
      <c r="F1923" s="555" t="n">
        <v>46009</v>
      </c>
      <c r="G1923" t="n">
        <v>23184</v>
      </c>
      <c r="H1923" t="inlineStr">
        <is>
          <t>TOMATE CEREJA KG</t>
        </is>
      </c>
      <c r="I1923" t="inlineStr">
        <is>
          <t>ALIMENTOS</t>
        </is>
      </c>
      <c r="J1923" t="n">
        <v>4</v>
      </c>
      <c r="K1923" t="inlineStr">
        <is>
          <t>KG</t>
        </is>
      </c>
      <c r="L1923" t="n">
        <v>35</v>
      </c>
      <c r="M1923" t="n">
        <v>8.75</v>
      </c>
      <c r="N1923" t="inlineStr">
        <is>
          <t>ALIMENTOS</t>
        </is>
      </c>
      <c r="O1923" t="inlineStr">
        <is>
          <t>12/2025</t>
        </is>
      </c>
    </row>
    <row r="1924">
      <c r="A1924" t="n">
        <v>188498</v>
      </c>
      <c r="B1924" t="n">
        <v>128</v>
      </c>
      <c r="C1924" t="inlineStr">
        <is>
          <t>Love Cabaret</t>
        </is>
      </c>
      <c r="D1924" t="inlineStr">
        <is>
          <t>EAU - DISTRIBUIDORA DE AGUA MINERAL LTDA</t>
        </is>
      </c>
      <c r="E1924" t="inlineStr">
        <is>
          <t>283040</t>
        </is>
      </c>
      <c r="F1924" s="555" t="n">
        <v>46007</v>
      </c>
      <c r="G1924" t="n">
        <v>17958</v>
      </c>
      <c r="H1924" t="inlineStr">
        <is>
          <t>AGUA MINERAL SEM GAS LINDOIA PREMIUM  310ML C/12</t>
        </is>
      </c>
      <c r="I1924" t="inlineStr">
        <is>
          <t>BEBIDAS</t>
        </is>
      </c>
      <c r="J1924" t="n">
        <v>2</v>
      </c>
      <c r="K1924" t="inlineStr">
        <is>
          <t>PC</t>
        </is>
      </c>
      <c r="L1924" t="n">
        <v>31.8</v>
      </c>
      <c r="M1924" t="n">
        <v>15.9</v>
      </c>
      <c r="N1924" t="inlineStr">
        <is>
          <t>BEBIDAS</t>
        </is>
      </c>
      <c r="O1924" t="inlineStr">
        <is>
          <t>12/2025</t>
        </is>
      </c>
    </row>
    <row r="1925">
      <c r="A1925" t="n">
        <v>188493</v>
      </c>
      <c r="B1925" t="n">
        <v>128</v>
      </c>
      <c r="C1925" t="inlineStr">
        <is>
          <t>Love Cabaret</t>
        </is>
      </c>
      <c r="D1925" t="inlineStr">
        <is>
          <t>Bendita MM LTDA</t>
        </is>
      </c>
      <c r="E1925" t="inlineStr">
        <is>
          <t>16720</t>
        </is>
      </c>
      <c r="F1925" s="555" t="n">
        <v>46007</v>
      </c>
      <c r="G1925" t="n">
        <v>28206</v>
      </c>
      <c r="H1925" t="inlineStr">
        <is>
          <t>COXINHA 35G THE CAVERN</t>
        </is>
      </c>
      <c r="I1925" t="inlineStr">
        <is>
          <t>ALIMENTOS</t>
        </is>
      </c>
      <c r="J1925" t="n">
        <v>60</v>
      </c>
      <c r="K1925" t="inlineStr">
        <is>
          <t>PC</t>
        </is>
      </c>
      <c r="L1925" t="n">
        <v>1440</v>
      </c>
      <c r="M1925" t="n">
        <v>24</v>
      </c>
      <c r="N1925" t="inlineStr">
        <is>
          <t>ALIMENTOS</t>
        </is>
      </c>
      <c r="O1925" t="inlineStr">
        <is>
          <t>12/2025</t>
        </is>
      </c>
    </row>
    <row r="1926">
      <c r="A1926" t="n">
        <v>188493</v>
      </c>
      <c r="B1926" t="n">
        <v>128</v>
      </c>
      <c r="C1926" t="inlineStr">
        <is>
          <t>Love Cabaret</t>
        </is>
      </c>
      <c r="D1926" t="inlineStr">
        <is>
          <t>Bendita MM LTDA</t>
        </is>
      </c>
      <c r="E1926" t="inlineStr">
        <is>
          <t>16720</t>
        </is>
      </c>
      <c r="F1926" s="555" t="n">
        <v>46007</v>
      </c>
      <c r="G1926" t="n">
        <v>28207</v>
      </c>
      <c r="H1926" t="inlineStr">
        <is>
          <t>MANDIOCA COM CARNE SECA 35G</t>
        </is>
      </c>
      <c r="I1926" t="inlineStr">
        <is>
          <t>ALIMENTOS</t>
        </is>
      </c>
      <c r="J1926" t="n">
        <v>60</v>
      </c>
      <c r="K1926" t="inlineStr">
        <is>
          <t>PC</t>
        </is>
      </c>
      <c r="L1926" t="n">
        <v>1800</v>
      </c>
      <c r="M1926" t="n">
        <v>30</v>
      </c>
      <c r="N1926" t="inlineStr">
        <is>
          <t>ALIMENTOS</t>
        </is>
      </c>
      <c r="O1926" t="inlineStr">
        <is>
          <t>12/2025</t>
        </is>
      </c>
    </row>
    <row r="1927">
      <c r="A1927" t="n">
        <v>187259</v>
      </c>
      <c r="B1927" t="n">
        <v>128</v>
      </c>
      <c r="C1927" t="inlineStr">
        <is>
          <t>Love Cabaret</t>
        </is>
      </c>
      <c r="D1927" t="inlineStr">
        <is>
          <t>MONTE ALTO ALIMENTOS LTDA</t>
        </is>
      </c>
      <c r="E1927" t="inlineStr">
        <is>
          <t>174359</t>
        </is>
      </c>
      <c r="F1927" s="555" t="n">
        <v>46007</v>
      </c>
      <c r="G1927" t="n">
        <v>26592</v>
      </c>
      <c r="H1927" t="inlineStr">
        <is>
          <t>HAMBURGUER BOVINO FREDDI PORCIONADO EM 50G KG 60% ACEM 40% PEITO BOVINO ARCOS</t>
        </is>
      </c>
      <c r="I1927" t="inlineStr">
        <is>
          <t>ALIMENTOS</t>
        </is>
      </c>
      <c r="J1927" t="n">
        <v>26.2</v>
      </c>
      <c r="K1927" t="inlineStr">
        <is>
          <t>KG</t>
        </is>
      </c>
      <c r="L1927" t="n">
        <v>969.4</v>
      </c>
      <c r="M1927" t="n">
        <v>37</v>
      </c>
      <c r="N1927" t="inlineStr">
        <is>
          <t>ALIMENTOS</t>
        </is>
      </c>
      <c r="O1927" t="inlineStr">
        <is>
          <t>12/2025</t>
        </is>
      </c>
    </row>
    <row r="1928">
      <c r="A1928" t="n">
        <v>187257</v>
      </c>
      <c r="B1928" t="n">
        <v>128</v>
      </c>
      <c r="C1928" t="inlineStr">
        <is>
          <t>Love Cabaret</t>
        </is>
      </c>
      <c r="D1928" t="inlineStr">
        <is>
          <t>HORTA NOVA DISTRIBUIDORA DE HORTIFRUTI LTDA</t>
        </is>
      </c>
      <c r="E1928" t="inlineStr">
        <is>
          <t>7606</t>
        </is>
      </c>
      <c r="F1928" s="555" t="n">
        <v>45992</v>
      </c>
      <c r="G1928" t="n">
        <v>24385</v>
      </c>
      <c r="H1928" t="inlineStr">
        <is>
          <t>MORANGO CONGELADO KG</t>
        </is>
      </c>
      <c r="I1928" t="inlineStr">
        <is>
          <t>ALIMENTOS</t>
        </is>
      </c>
      <c r="J1928" t="n">
        <v>3</v>
      </c>
      <c r="K1928" t="inlineStr">
        <is>
          <t>KG</t>
        </is>
      </c>
      <c r="L1928" t="n">
        <v>58.5</v>
      </c>
      <c r="M1928" t="n">
        <v>19.5</v>
      </c>
      <c r="N1928" t="inlineStr">
        <is>
          <t xml:space="preserve">CHAVE PIX: 11957243540 - HORTA NOVA DISTRIBUIDORA - 11/2025
</t>
        </is>
      </c>
      <c r="O1928" t="inlineStr">
        <is>
          <t>12/2025</t>
        </is>
      </c>
    </row>
    <row r="1929">
      <c r="A1929" t="n">
        <v>187255</v>
      </c>
      <c r="B1929" t="n">
        <v>128</v>
      </c>
      <c r="C1929" t="inlineStr">
        <is>
          <t>Love Cabaret</t>
        </is>
      </c>
      <c r="D1929" t="inlineStr">
        <is>
          <t>MARCOS SILVA DO NASCIMENTO</t>
        </is>
      </c>
      <c r="E1929" t="inlineStr">
        <is>
          <t>675</t>
        </is>
      </c>
      <c r="F1929" s="555" t="n">
        <v>46008</v>
      </c>
      <c r="G1929" t="n">
        <v>24199</v>
      </c>
      <c r="H1929" t="inlineStr">
        <is>
          <t>COSTELINHA SUINA</t>
        </is>
      </c>
      <c r="I1929" t="inlineStr">
        <is>
          <t>ALIMENTOS</t>
        </is>
      </c>
      <c r="J1929" t="n">
        <v>15</v>
      </c>
      <c r="K1929" t="inlineStr">
        <is>
          <t>KG</t>
        </is>
      </c>
      <c r="L1929" t="n">
        <v>299.85</v>
      </c>
      <c r="M1929" t="n">
        <v>19.99</v>
      </c>
      <c r="N1929" t="inlineStr">
        <is>
          <t>ALIMENTOS</t>
        </is>
      </c>
      <c r="O1929" t="inlineStr">
        <is>
          <t>12/2025</t>
        </is>
      </c>
    </row>
    <row r="1930">
      <c r="A1930" t="n">
        <v>187254</v>
      </c>
      <c r="B1930" t="n">
        <v>128</v>
      </c>
      <c r="C1930" t="inlineStr">
        <is>
          <t>Love Cabaret</t>
        </is>
      </c>
      <c r="D1930" t="inlineStr">
        <is>
          <t>CEPEL COMERCIO DE PAPEIS E EMBALAGENS LTDA</t>
        </is>
      </c>
      <c r="E1930" t="inlineStr">
        <is>
          <t>131016</t>
        </is>
      </c>
      <c r="F1930" s="555" t="n">
        <v>46003</v>
      </c>
      <c r="G1930" t="n">
        <v>28466</v>
      </c>
      <c r="H1930" t="inlineStr">
        <is>
          <t>COPO BIO 400ML AMERICANO VERM C/25UN</t>
        </is>
      </c>
      <c r="I1930" t="inlineStr">
        <is>
          <t>DESPESAS OPERACIONAIS</t>
        </is>
      </c>
      <c r="J1930" t="n">
        <v>24</v>
      </c>
      <c r="K1930" t="inlineStr">
        <is>
          <t>CX</t>
        </is>
      </c>
      <c r="L1930" t="n">
        <v>576</v>
      </c>
      <c r="M1930" t="n">
        <v>24</v>
      </c>
      <c r="N1930" t="inlineStr">
        <is>
          <t>DESCARTAVEIS</t>
        </is>
      </c>
      <c r="O1930" t="inlineStr">
        <is>
          <t>12/2025</t>
        </is>
      </c>
    </row>
    <row r="1931">
      <c r="A1931" t="n">
        <v>187252</v>
      </c>
      <c r="B1931" t="n">
        <v>128</v>
      </c>
      <c r="C1931" t="inlineStr">
        <is>
          <t>Love Cabaret</t>
        </is>
      </c>
      <c r="D1931" t="inlineStr">
        <is>
          <t>CECILIA TSUYACO ARAKI SILVA LTDA</t>
        </is>
      </c>
      <c r="E1931" t="inlineStr">
        <is>
          <t>383134</t>
        </is>
      </c>
      <c r="F1931" s="555" t="n">
        <v>45999</v>
      </c>
      <c r="G1931" t="n">
        <v>19589</v>
      </c>
      <c r="H1931" t="inlineStr">
        <is>
          <t>PEPINO JAPONES KG</t>
        </is>
      </c>
      <c r="I1931" t="inlineStr">
        <is>
          <t>ALIMENTOS</t>
        </is>
      </c>
      <c r="J1931" t="n">
        <v>0.4</v>
      </c>
      <c r="K1931" t="inlineStr">
        <is>
          <t>KG</t>
        </is>
      </c>
      <c r="L1931" t="n">
        <v>1.32</v>
      </c>
      <c r="M1931" t="n">
        <v>3.3</v>
      </c>
      <c r="N1931" t="inlineStr">
        <is>
          <t>ALIMENTOS</t>
        </is>
      </c>
      <c r="O1931" t="inlineStr">
        <is>
          <t>12/2025</t>
        </is>
      </c>
    </row>
    <row r="1932">
      <c r="A1932" t="n">
        <v>187252</v>
      </c>
      <c r="B1932" t="n">
        <v>128</v>
      </c>
      <c r="C1932" t="inlineStr">
        <is>
          <t>Love Cabaret</t>
        </is>
      </c>
      <c r="D1932" t="inlineStr">
        <is>
          <t>CECILIA TSUYACO ARAKI SILVA LTDA</t>
        </is>
      </c>
      <c r="E1932" t="inlineStr">
        <is>
          <t>383134</t>
        </is>
      </c>
      <c r="F1932" s="555" t="n">
        <v>45999</v>
      </c>
      <c r="G1932" t="n">
        <v>19480</v>
      </c>
      <c r="H1932" t="inlineStr">
        <is>
          <t>HORTELA HIDROPONICA KG</t>
        </is>
      </c>
      <c r="I1932" t="inlineStr">
        <is>
          <t>ALIMENTOS</t>
        </is>
      </c>
      <c r="J1932" t="n">
        <v>0.4</v>
      </c>
      <c r="K1932" t="inlineStr">
        <is>
          <t>KG</t>
        </is>
      </c>
      <c r="L1932" t="n">
        <v>4.6</v>
      </c>
      <c r="M1932" t="n">
        <v>11.5</v>
      </c>
      <c r="N1932" t="inlineStr">
        <is>
          <t>ALIMENTOS</t>
        </is>
      </c>
      <c r="O1932" t="inlineStr">
        <is>
          <t>12/2025</t>
        </is>
      </c>
    </row>
    <row r="1933">
      <c r="A1933" t="n">
        <v>187252</v>
      </c>
      <c r="B1933" t="n">
        <v>128</v>
      </c>
      <c r="C1933" t="inlineStr">
        <is>
          <t>Love Cabaret</t>
        </is>
      </c>
      <c r="D1933" t="inlineStr">
        <is>
          <t>CECILIA TSUYACO ARAKI SILVA LTDA</t>
        </is>
      </c>
      <c r="E1933" t="inlineStr">
        <is>
          <t>383134</t>
        </is>
      </c>
      <c r="F1933" s="555" t="n">
        <v>45999</v>
      </c>
      <c r="G1933" t="n">
        <v>19485</v>
      </c>
      <c r="H1933" t="inlineStr">
        <is>
          <t>ENDRO DILL KG</t>
        </is>
      </c>
      <c r="I1933" t="inlineStr">
        <is>
          <t>ALIMENTOS</t>
        </is>
      </c>
      <c r="J1933" t="n">
        <v>0.1</v>
      </c>
      <c r="K1933" t="inlineStr">
        <is>
          <t>KG</t>
        </is>
      </c>
      <c r="L1933" t="n">
        <v>6</v>
      </c>
      <c r="M1933" t="n">
        <v>60</v>
      </c>
      <c r="N1933" t="inlineStr">
        <is>
          <t>ALIMENTOS</t>
        </is>
      </c>
      <c r="O1933" t="inlineStr">
        <is>
          <t>12/2025</t>
        </is>
      </c>
    </row>
    <row r="1934">
      <c r="A1934" t="n">
        <v>187252</v>
      </c>
      <c r="B1934" t="n">
        <v>128</v>
      </c>
      <c r="C1934" t="inlineStr">
        <is>
          <t>Love Cabaret</t>
        </is>
      </c>
      <c r="D1934" t="inlineStr">
        <is>
          <t>CECILIA TSUYACO ARAKI SILVA LTDA</t>
        </is>
      </c>
      <c r="E1934" t="inlineStr">
        <is>
          <t>383134</t>
        </is>
      </c>
      <c r="F1934" s="555" t="n">
        <v>45999</v>
      </c>
      <c r="G1934" t="n">
        <v>19503</v>
      </c>
      <c r="H1934" t="inlineStr">
        <is>
          <t>ALFACE CRESPA KG</t>
        </is>
      </c>
      <c r="I1934" t="inlineStr">
        <is>
          <t>ALIMENTOS</t>
        </is>
      </c>
      <c r="J1934" t="n">
        <v>2</v>
      </c>
      <c r="K1934" t="inlineStr">
        <is>
          <t>KG</t>
        </is>
      </c>
      <c r="L1934" t="n">
        <v>10.4</v>
      </c>
      <c r="M1934" t="n">
        <v>5.2</v>
      </c>
      <c r="N1934" t="inlineStr">
        <is>
          <t>ALIMENTOS</t>
        </is>
      </c>
      <c r="O1934" t="inlineStr">
        <is>
          <t>12/2025</t>
        </is>
      </c>
    </row>
    <row r="1935">
      <c r="A1935" t="n">
        <v>187252</v>
      </c>
      <c r="B1935" t="n">
        <v>128</v>
      </c>
      <c r="C1935" t="inlineStr">
        <is>
          <t>Love Cabaret</t>
        </is>
      </c>
      <c r="D1935" t="inlineStr">
        <is>
          <t>CECILIA TSUYACO ARAKI SILVA LTDA</t>
        </is>
      </c>
      <c r="E1935" t="inlineStr">
        <is>
          <t>383134</t>
        </is>
      </c>
      <c r="F1935" s="555" t="n">
        <v>45999</v>
      </c>
      <c r="G1935" t="n">
        <v>19476</v>
      </c>
      <c r="H1935" t="inlineStr">
        <is>
          <t>MANJERICAO KG</t>
        </is>
      </c>
      <c r="I1935" t="inlineStr">
        <is>
          <t>ALIMENTOS</t>
        </is>
      </c>
      <c r="J1935" t="n">
        <v>0.2</v>
      </c>
      <c r="K1935" t="inlineStr">
        <is>
          <t>KG</t>
        </is>
      </c>
      <c r="L1935" t="n">
        <v>13.6</v>
      </c>
      <c r="M1935" t="n">
        <v>68</v>
      </c>
      <c r="N1935" t="inlineStr">
        <is>
          <t>ALIMENTOS</t>
        </is>
      </c>
      <c r="O1935" t="inlineStr">
        <is>
          <t>12/2025</t>
        </is>
      </c>
    </row>
    <row r="1936">
      <c r="A1936" t="n">
        <v>187252</v>
      </c>
      <c r="B1936" t="n">
        <v>128</v>
      </c>
      <c r="C1936" t="inlineStr">
        <is>
          <t>Love Cabaret</t>
        </is>
      </c>
      <c r="D1936" t="inlineStr">
        <is>
          <t>CECILIA TSUYACO ARAKI SILVA LTDA</t>
        </is>
      </c>
      <c r="E1936" t="inlineStr">
        <is>
          <t>383134</t>
        </is>
      </c>
      <c r="F1936" s="555" t="n">
        <v>45999</v>
      </c>
      <c r="G1936" t="n">
        <v>19527</v>
      </c>
      <c r="H1936" t="inlineStr">
        <is>
          <t>VAGEM HOLANDESA KG</t>
        </is>
      </c>
      <c r="I1936" t="inlineStr">
        <is>
          <t>ALIMENTOS</t>
        </is>
      </c>
      <c r="J1936" t="n">
        <v>1</v>
      </c>
      <c r="K1936" t="inlineStr">
        <is>
          <t>KG</t>
        </is>
      </c>
      <c r="L1936" t="n">
        <v>12</v>
      </c>
      <c r="M1936" t="n">
        <v>12</v>
      </c>
      <c r="N1936" t="inlineStr">
        <is>
          <t>ALIMENTOS</t>
        </is>
      </c>
      <c r="O1936" t="inlineStr">
        <is>
          <t>12/2025</t>
        </is>
      </c>
    </row>
    <row r="1937">
      <c r="A1937" t="n">
        <v>187252</v>
      </c>
      <c r="B1937" t="n">
        <v>128</v>
      </c>
      <c r="C1937" t="inlineStr">
        <is>
          <t>Love Cabaret</t>
        </is>
      </c>
      <c r="D1937" t="inlineStr">
        <is>
          <t>CECILIA TSUYACO ARAKI SILVA LTDA</t>
        </is>
      </c>
      <c r="E1937" t="inlineStr">
        <is>
          <t>383134</t>
        </is>
      </c>
      <c r="F1937" s="555" t="n">
        <v>45999</v>
      </c>
      <c r="G1937" t="n">
        <v>19617</v>
      </c>
      <c r="H1937" t="inlineStr">
        <is>
          <t>COENTRO KG</t>
        </is>
      </c>
      <c r="I1937" t="inlineStr">
        <is>
          <t>ALIMENTOS</t>
        </is>
      </c>
      <c r="J1937" t="n">
        <v>0.3</v>
      </c>
      <c r="K1937" t="inlineStr">
        <is>
          <t>KG</t>
        </is>
      </c>
      <c r="L1937" t="n">
        <v>3.3</v>
      </c>
      <c r="M1937" t="n">
        <v>11</v>
      </c>
      <c r="N1937" t="inlineStr">
        <is>
          <t>ALIMENTOS</t>
        </is>
      </c>
      <c r="O1937" t="inlineStr">
        <is>
          <t>12/2025</t>
        </is>
      </c>
    </row>
    <row r="1938">
      <c r="A1938" t="n">
        <v>187252</v>
      </c>
      <c r="B1938" t="n">
        <v>128</v>
      </c>
      <c r="C1938" t="inlineStr">
        <is>
          <t>Love Cabaret</t>
        </is>
      </c>
      <c r="D1938" t="inlineStr">
        <is>
          <t>CECILIA TSUYACO ARAKI SILVA LTDA</t>
        </is>
      </c>
      <c r="E1938" t="inlineStr">
        <is>
          <t>383134</t>
        </is>
      </c>
      <c r="F1938" s="555" t="n">
        <v>45999</v>
      </c>
      <c r="G1938" t="n">
        <v>19636</v>
      </c>
      <c r="H1938" t="inlineStr">
        <is>
          <t>BATATA DOCE ROXA KG</t>
        </is>
      </c>
      <c r="I1938" t="inlineStr">
        <is>
          <t>ALIMENTOS</t>
        </is>
      </c>
      <c r="J1938" t="n">
        <v>7</v>
      </c>
      <c r="K1938" t="inlineStr">
        <is>
          <t>KG</t>
        </is>
      </c>
      <c r="L1938" t="n">
        <v>84</v>
      </c>
      <c r="M1938" t="n">
        <v>12</v>
      </c>
      <c r="N1938" t="inlineStr">
        <is>
          <t>ALIMENTOS</t>
        </is>
      </c>
      <c r="O1938" t="inlineStr">
        <is>
          <t>12/2025</t>
        </is>
      </c>
    </row>
    <row r="1939">
      <c r="A1939" t="n">
        <v>187252</v>
      </c>
      <c r="B1939" t="n">
        <v>128</v>
      </c>
      <c r="C1939" t="inlineStr">
        <is>
          <t>Love Cabaret</t>
        </is>
      </c>
      <c r="D1939" t="inlineStr">
        <is>
          <t>CECILIA TSUYACO ARAKI SILVA LTDA</t>
        </is>
      </c>
      <c r="E1939" t="inlineStr">
        <is>
          <t>383134</t>
        </is>
      </c>
      <c r="F1939" s="555" t="n">
        <v>45999</v>
      </c>
      <c r="G1939" t="n">
        <v>23113</v>
      </c>
      <c r="H1939" t="inlineStr">
        <is>
          <t>SALSA KG</t>
        </is>
      </c>
      <c r="I1939" t="inlineStr">
        <is>
          <t>ALIMENTOS</t>
        </is>
      </c>
      <c r="J1939" t="n">
        <v>0.4</v>
      </c>
      <c r="K1939" t="inlineStr">
        <is>
          <t>KG</t>
        </is>
      </c>
      <c r="L1939" t="n">
        <v>2.6</v>
      </c>
      <c r="M1939" t="n">
        <v>6.5</v>
      </c>
      <c r="N1939" t="inlineStr">
        <is>
          <t>ALIMENTOS</t>
        </is>
      </c>
      <c r="O1939" t="inlineStr">
        <is>
          <t>12/2025</t>
        </is>
      </c>
    </row>
    <row r="1940">
      <c r="A1940" t="n">
        <v>187252</v>
      </c>
      <c r="B1940" t="n">
        <v>128</v>
      </c>
      <c r="C1940" t="inlineStr">
        <is>
          <t>Love Cabaret</t>
        </is>
      </c>
      <c r="D1940" t="inlineStr">
        <is>
          <t>CECILIA TSUYACO ARAKI SILVA LTDA</t>
        </is>
      </c>
      <c r="E1940" t="inlineStr">
        <is>
          <t>383134</t>
        </is>
      </c>
      <c r="F1940" s="555" t="n">
        <v>45999</v>
      </c>
      <c r="G1940" t="n">
        <v>23241</v>
      </c>
      <c r="H1940" t="inlineStr">
        <is>
          <t>CHUCHU KG</t>
        </is>
      </c>
      <c r="I1940" t="inlineStr">
        <is>
          <t>ALIMENTOS</t>
        </is>
      </c>
      <c r="J1940" t="n">
        <v>5</v>
      </c>
      <c r="K1940" t="inlineStr">
        <is>
          <t>KG</t>
        </is>
      </c>
      <c r="L1940" t="n">
        <v>12.5</v>
      </c>
      <c r="M1940" t="n">
        <v>2.5</v>
      </c>
      <c r="N1940" t="inlineStr">
        <is>
          <t>ALIMENTOS</t>
        </is>
      </c>
      <c r="O1940" t="inlineStr">
        <is>
          <t>12/2025</t>
        </is>
      </c>
    </row>
    <row r="1941">
      <c r="A1941" t="n">
        <v>187252</v>
      </c>
      <c r="B1941" t="n">
        <v>128</v>
      </c>
      <c r="C1941" t="inlineStr">
        <is>
          <t>Love Cabaret</t>
        </is>
      </c>
      <c r="D1941" t="inlineStr">
        <is>
          <t>CECILIA TSUYACO ARAKI SILVA LTDA</t>
        </is>
      </c>
      <c r="E1941" t="inlineStr">
        <is>
          <t>383134</t>
        </is>
      </c>
      <c r="F1941" s="555" t="n">
        <v>45999</v>
      </c>
      <c r="G1941" t="n">
        <v>25555</v>
      </c>
      <c r="H1941" t="inlineStr">
        <is>
          <t>BATATA LAVADA KG</t>
        </is>
      </c>
      <c r="I1941" t="inlineStr">
        <is>
          <t>ALIMENTOS</t>
        </is>
      </c>
      <c r="J1941" t="n">
        <v>12</v>
      </c>
      <c r="K1941" t="inlineStr">
        <is>
          <t>KG</t>
        </is>
      </c>
      <c r="L1941" t="n">
        <v>36</v>
      </c>
      <c r="M1941" t="n">
        <v>3</v>
      </c>
      <c r="N1941" t="inlineStr">
        <is>
          <t>ALIMENTOS</t>
        </is>
      </c>
      <c r="O1941" t="inlineStr">
        <is>
          <t>12/2025</t>
        </is>
      </c>
    </row>
    <row r="1942">
      <c r="A1942" t="n">
        <v>187252</v>
      </c>
      <c r="B1942" t="n">
        <v>128</v>
      </c>
      <c r="C1942" t="inlineStr">
        <is>
          <t>Love Cabaret</t>
        </is>
      </c>
      <c r="D1942" t="inlineStr">
        <is>
          <t>CECILIA TSUYACO ARAKI SILVA LTDA</t>
        </is>
      </c>
      <c r="E1942" t="inlineStr">
        <is>
          <t>383134</t>
        </is>
      </c>
      <c r="F1942" s="555" t="n">
        <v>45999</v>
      </c>
      <c r="G1942" t="n">
        <v>23440</v>
      </c>
      <c r="H1942" t="inlineStr">
        <is>
          <t>COGUMELO PORTO BELLO GRANEL KG</t>
        </is>
      </c>
      <c r="I1942" t="inlineStr">
        <is>
          <t>ALIMENTOS</t>
        </is>
      </c>
      <c r="J1942" t="n">
        <v>2</v>
      </c>
      <c r="K1942" t="inlineStr">
        <is>
          <t>KG</t>
        </is>
      </c>
      <c r="L1942" t="n">
        <v>110</v>
      </c>
      <c r="M1942" t="n">
        <v>55</v>
      </c>
      <c r="N1942" t="inlineStr">
        <is>
          <t>ALIMENTOS</t>
        </is>
      </c>
      <c r="O1942" t="inlineStr">
        <is>
          <t>12/2025</t>
        </is>
      </c>
    </row>
    <row r="1943">
      <c r="A1943" t="n">
        <v>187252</v>
      </c>
      <c r="B1943" t="n">
        <v>128</v>
      </c>
      <c r="C1943" t="inlineStr">
        <is>
          <t>Love Cabaret</t>
        </is>
      </c>
      <c r="D1943" t="inlineStr">
        <is>
          <t>CECILIA TSUYACO ARAKI SILVA LTDA</t>
        </is>
      </c>
      <c r="E1943" t="inlineStr">
        <is>
          <t>383134</t>
        </is>
      </c>
      <c r="F1943" s="555" t="n">
        <v>45999</v>
      </c>
      <c r="G1943" t="n">
        <v>19472</v>
      </c>
      <c r="H1943" t="inlineStr">
        <is>
          <t>RUCULA KG</t>
        </is>
      </c>
      <c r="I1943" t="inlineStr">
        <is>
          <t>ALIMENTOS</t>
        </is>
      </c>
      <c r="J1943" t="n">
        <v>1</v>
      </c>
      <c r="K1943" t="inlineStr">
        <is>
          <t>KG</t>
        </is>
      </c>
      <c r="L1943" t="n">
        <v>12</v>
      </c>
      <c r="M1943" t="n">
        <v>12</v>
      </c>
      <c r="N1943" t="inlineStr">
        <is>
          <t>ALIMENTOS</t>
        </is>
      </c>
      <c r="O1943" t="inlineStr">
        <is>
          <t>12/2025</t>
        </is>
      </c>
    </row>
    <row r="1944">
      <c r="A1944" t="n">
        <v>187250</v>
      </c>
      <c r="B1944" t="n">
        <v>128</v>
      </c>
      <c r="C1944" t="inlineStr">
        <is>
          <t>Love Cabaret</t>
        </is>
      </c>
      <c r="D1944" t="inlineStr">
        <is>
          <t>MARIO PEDRO FELICIANO - HORTIFRUTI</t>
        </is>
      </c>
      <c r="E1944" t="inlineStr">
        <is>
          <t>461164</t>
        </is>
      </c>
      <c r="F1944" s="555" t="n">
        <v>45999</v>
      </c>
      <c r="G1944" t="n">
        <v>19842</v>
      </c>
      <c r="H1944" t="inlineStr">
        <is>
          <t>COGUMELO SHIITAKE GRANEL KG</t>
        </is>
      </c>
      <c r="I1944" t="inlineStr">
        <is>
          <t>ALIMENTOS</t>
        </is>
      </c>
      <c r="J1944" t="n">
        <v>3</v>
      </c>
      <c r="K1944" t="inlineStr">
        <is>
          <t>KG</t>
        </is>
      </c>
      <c r="L1944" t="n">
        <v>163.14</v>
      </c>
      <c r="M1944" t="n">
        <v>54.38</v>
      </c>
      <c r="N1944" t="inlineStr">
        <is>
          <t>ALIMENTOS</t>
        </is>
      </c>
      <c r="O1944" t="inlineStr">
        <is>
          <t>12/2025</t>
        </is>
      </c>
    </row>
    <row r="1945">
      <c r="A1945" t="n">
        <v>187249</v>
      </c>
      <c r="B1945" t="n">
        <v>128</v>
      </c>
      <c r="C1945" t="inlineStr">
        <is>
          <t>Love Cabaret</t>
        </is>
      </c>
      <c r="D1945" t="inlineStr">
        <is>
          <t>CECILIA TSUYACO ARAKI SILVA LTDA</t>
        </is>
      </c>
      <c r="E1945" t="inlineStr">
        <is>
          <t>383196</t>
        </is>
      </c>
      <c r="F1945" s="555" t="n">
        <v>45999</v>
      </c>
      <c r="G1945" t="n">
        <v>19527</v>
      </c>
      <c r="H1945" t="inlineStr">
        <is>
          <t>VAGEM HOLANDESA KG</t>
        </is>
      </c>
      <c r="I1945" t="inlineStr">
        <is>
          <t>ALIMENTOS</t>
        </is>
      </c>
      <c r="J1945" t="n">
        <v>4</v>
      </c>
      <c r="K1945" t="inlineStr">
        <is>
          <t>KG</t>
        </is>
      </c>
      <c r="L1945" t="n">
        <v>60</v>
      </c>
      <c r="M1945" t="n">
        <v>15</v>
      </c>
      <c r="N1945" t="inlineStr">
        <is>
          <t>ALIMENTOS</t>
        </is>
      </c>
      <c r="O1945" t="inlineStr">
        <is>
          <t>12/2025</t>
        </is>
      </c>
    </row>
    <row r="1946">
      <c r="A1946" t="n">
        <v>187249</v>
      </c>
      <c r="B1946" t="n">
        <v>128</v>
      </c>
      <c r="C1946" t="inlineStr">
        <is>
          <t>Love Cabaret</t>
        </is>
      </c>
      <c r="D1946" t="inlineStr">
        <is>
          <t>CECILIA TSUYACO ARAKI SILVA LTDA</t>
        </is>
      </c>
      <c r="E1946" t="inlineStr">
        <is>
          <t>383196</t>
        </is>
      </c>
      <c r="F1946" s="555" t="n">
        <v>45999</v>
      </c>
      <c r="G1946" t="n">
        <v>23440</v>
      </c>
      <c r="H1946" t="inlineStr">
        <is>
          <t>COGUMELO PORTO BELLO GRANEL KG</t>
        </is>
      </c>
      <c r="I1946" t="inlineStr">
        <is>
          <t>ALIMENTOS</t>
        </is>
      </c>
      <c r="J1946" t="n">
        <v>4</v>
      </c>
      <c r="K1946" t="inlineStr">
        <is>
          <t>KG</t>
        </is>
      </c>
      <c r="L1946" t="n">
        <v>220</v>
      </c>
      <c r="M1946" t="n">
        <v>55</v>
      </c>
      <c r="N1946" t="inlineStr">
        <is>
          <t>ALIMENTOS</t>
        </is>
      </c>
      <c r="O1946" t="inlineStr">
        <is>
          <t>12/2025</t>
        </is>
      </c>
    </row>
    <row r="1947">
      <c r="A1947" t="n">
        <v>187249</v>
      </c>
      <c r="B1947" t="n">
        <v>128</v>
      </c>
      <c r="C1947" t="inlineStr">
        <is>
          <t>Love Cabaret</t>
        </is>
      </c>
      <c r="D1947" t="inlineStr">
        <is>
          <t>CECILIA TSUYACO ARAKI SILVA LTDA</t>
        </is>
      </c>
      <c r="E1947" t="inlineStr">
        <is>
          <t>383196</t>
        </is>
      </c>
      <c r="F1947" s="555" t="n">
        <v>45999</v>
      </c>
      <c r="G1947" t="n">
        <v>19532</v>
      </c>
      <c r="H1947" t="inlineStr">
        <is>
          <t>TOMATE SALADA ITALIANO KG</t>
        </is>
      </c>
      <c r="I1947" t="inlineStr">
        <is>
          <t>ALIMENTOS</t>
        </is>
      </c>
      <c r="J1947" t="n">
        <v>8</v>
      </c>
      <c r="K1947" t="inlineStr">
        <is>
          <t>KG</t>
        </is>
      </c>
      <c r="L1947" t="n">
        <v>39.2</v>
      </c>
      <c r="M1947" t="n">
        <v>4.9</v>
      </c>
      <c r="N1947" t="inlineStr">
        <is>
          <t>ALIMENTOS</t>
        </is>
      </c>
      <c r="O1947" t="inlineStr">
        <is>
          <t>12/2025</t>
        </is>
      </c>
    </row>
    <row r="1948">
      <c r="A1948" t="n">
        <v>187247</v>
      </c>
      <c r="B1948" t="n">
        <v>128</v>
      </c>
      <c r="C1948" t="inlineStr">
        <is>
          <t>Love Cabaret</t>
        </is>
      </c>
      <c r="D1948" t="inlineStr">
        <is>
          <t>EMPORIO M&amp;L COMERCIO DE ALIM E BEBIDAS LTDA</t>
        </is>
      </c>
      <c r="E1948" t="inlineStr">
        <is>
          <t>485539</t>
        </is>
      </c>
      <c r="F1948" s="555" t="n">
        <v>46000</v>
      </c>
      <c r="G1948" t="n">
        <v>25119</v>
      </c>
      <c r="H1948" t="inlineStr">
        <is>
          <t>ESPUMANTE CHANDON EXCELLENCE BRUT  750ML</t>
        </is>
      </c>
      <c r="I1948" t="inlineStr">
        <is>
          <t>BEBIDAS</t>
        </is>
      </c>
      <c r="J1948" t="n">
        <v>6</v>
      </c>
      <c r="K1948" t="inlineStr">
        <is>
          <t>GR</t>
        </is>
      </c>
      <c r="L1948" t="n">
        <v>947.4</v>
      </c>
      <c r="M1948" t="n">
        <v>157.9</v>
      </c>
      <c r="N1948" t="inlineStr">
        <is>
          <t>BEBIDAS</t>
        </is>
      </c>
      <c r="O1948" t="inlineStr">
        <is>
          <t>12/2025</t>
        </is>
      </c>
    </row>
    <row r="1949">
      <c r="A1949" t="n">
        <v>187246</v>
      </c>
      <c r="B1949" t="n">
        <v>128</v>
      </c>
      <c r="C1949" t="inlineStr">
        <is>
          <t>Love Cabaret</t>
        </is>
      </c>
      <c r="D1949" t="inlineStr">
        <is>
          <t>MARIO PEDRO FELICIANO - HORTIFRUTI</t>
        </is>
      </c>
      <c r="E1949" t="inlineStr">
        <is>
          <t>461206</t>
        </is>
      </c>
      <c r="F1949" s="555" t="n">
        <v>45999</v>
      </c>
      <c r="G1949" t="n">
        <v>24083</v>
      </c>
      <c r="H1949" t="inlineStr">
        <is>
          <t>BATATA ASTERIX GRAUDA NOIVA KG</t>
        </is>
      </c>
      <c r="I1949" t="inlineStr">
        <is>
          <t>ALIMENTOS</t>
        </is>
      </c>
      <c r="J1949" t="n">
        <v>10</v>
      </c>
      <c r="K1949" t="inlineStr">
        <is>
          <t>KG</t>
        </is>
      </c>
      <c r="L1949" t="n">
        <v>36.3</v>
      </c>
      <c r="M1949" t="n">
        <v>3.63</v>
      </c>
      <c r="N1949" t="inlineStr">
        <is>
          <t>ALIMENTOS</t>
        </is>
      </c>
      <c r="O1949" t="inlineStr">
        <is>
          <t>12/2025</t>
        </is>
      </c>
    </row>
    <row r="1950">
      <c r="A1950" t="n">
        <v>187246</v>
      </c>
      <c r="B1950" t="n">
        <v>128</v>
      </c>
      <c r="C1950" t="inlineStr">
        <is>
          <t>Love Cabaret</t>
        </is>
      </c>
      <c r="D1950" t="inlineStr">
        <is>
          <t>MARIO PEDRO FELICIANO - HORTIFRUTI</t>
        </is>
      </c>
      <c r="E1950" t="inlineStr">
        <is>
          <t>461206</t>
        </is>
      </c>
      <c r="F1950" s="555" t="n">
        <v>45999</v>
      </c>
      <c r="G1950" t="n">
        <v>24509</v>
      </c>
      <c r="H1950" t="inlineStr">
        <is>
          <t>CEBOLA BRANCA KG</t>
        </is>
      </c>
      <c r="I1950" t="inlineStr">
        <is>
          <t>ALIMENTOS</t>
        </is>
      </c>
      <c r="J1950" t="n">
        <v>10</v>
      </c>
      <c r="K1950" t="inlineStr">
        <is>
          <t>KG</t>
        </is>
      </c>
      <c r="L1950" t="n">
        <v>22.5</v>
      </c>
      <c r="M1950" t="n">
        <v>2.25</v>
      </c>
      <c r="N1950" t="inlineStr">
        <is>
          <t>ALIMENTOS</t>
        </is>
      </c>
      <c r="O1950" t="inlineStr">
        <is>
          <t>12/2025</t>
        </is>
      </c>
    </row>
    <row r="1951">
      <c r="A1951" t="n">
        <v>187246</v>
      </c>
      <c r="B1951" t="n">
        <v>128</v>
      </c>
      <c r="C1951" t="inlineStr">
        <is>
          <t>Love Cabaret</t>
        </is>
      </c>
      <c r="D1951" t="inlineStr">
        <is>
          <t>MARIO PEDRO FELICIANO - HORTIFRUTI</t>
        </is>
      </c>
      <c r="E1951" t="inlineStr">
        <is>
          <t>461206</t>
        </is>
      </c>
      <c r="F1951" s="555" t="n">
        <v>45999</v>
      </c>
      <c r="G1951" t="n">
        <v>19477</v>
      </c>
      <c r="H1951" t="inlineStr">
        <is>
          <t>MANJERICAO ROXO KG</t>
        </is>
      </c>
      <c r="I1951" t="inlineStr">
        <is>
          <t>ALIMENTOS</t>
        </is>
      </c>
      <c r="J1951" t="n">
        <v>0.18</v>
      </c>
      <c r="K1951" t="inlineStr">
        <is>
          <t>KG</t>
        </is>
      </c>
      <c r="L1951" t="n">
        <v>13.31</v>
      </c>
      <c r="M1951" t="n">
        <v>73.944444</v>
      </c>
      <c r="N1951" t="inlineStr">
        <is>
          <t>ALIMENTOS</t>
        </is>
      </c>
      <c r="O1951" t="inlineStr">
        <is>
          <t>12/2025</t>
        </is>
      </c>
    </row>
    <row r="1952">
      <c r="A1952" t="n">
        <v>187246</v>
      </c>
      <c r="B1952" t="n">
        <v>128</v>
      </c>
      <c r="C1952" t="inlineStr">
        <is>
          <t>Love Cabaret</t>
        </is>
      </c>
      <c r="D1952" t="inlineStr">
        <is>
          <t>MARIO PEDRO FELICIANO - HORTIFRUTI</t>
        </is>
      </c>
      <c r="E1952" t="inlineStr">
        <is>
          <t>461206</t>
        </is>
      </c>
      <c r="F1952" s="555" t="n">
        <v>45999</v>
      </c>
      <c r="G1952" t="n">
        <v>25591</v>
      </c>
      <c r="H1952" t="inlineStr">
        <is>
          <t>UVA VITORIA SEM CAROCO KG</t>
        </is>
      </c>
      <c r="I1952" t="inlineStr">
        <is>
          <t>ALIMENTOS</t>
        </is>
      </c>
      <c r="J1952" t="n">
        <v>3</v>
      </c>
      <c r="K1952" t="inlineStr">
        <is>
          <t>KG</t>
        </is>
      </c>
      <c r="L1952" t="n">
        <v>45.24</v>
      </c>
      <c r="M1952" t="n">
        <v>15.08</v>
      </c>
      <c r="N1952" t="inlineStr">
        <is>
          <t>ALIMENTOS</t>
        </is>
      </c>
      <c r="O1952" t="inlineStr">
        <is>
          <t>12/2025</t>
        </is>
      </c>
    </row>
    <row r="1953">
      <c r="A1953" t="n">
        <v>187246</v>
      </c>
      <c r="B1953" t="n">
        <v>128</v>
      </c>
      <c r="C1953" t="inlineStr">
        <is>
          <t>Love Cabaret</t>
        </is>
      </c>
      <c r="D1953" t="inlineStr">
        <is>
          <t>MARIO PEDRO FELICIANO - HORTIFRUTI</t>
        </is>
      </c>
      <c r="E1953" t="inlineStr">
        <is>
          <t>461206</t>
        </is>
      </c>
      <c r="F1953" s="555" t="n">
        <v>45999</v>
      </c>
      <c r="G1953" t="n">
        <v>19632</v>
      </c>
      <c r="H1953" t="inlineStr">
        <is>
          <t>BETERRABA KG</t>
        </is>
      </c>
      <c r="I1953" t="inlineStr">
        <is>
          <t>ALIMENTOS</t>
        </is>
      </c>
      <c r="J1953" t="n">
        <v>6</v>
      </c>
      <c r="K1953" t="inlineStr">
        <is>
          <t>KG</t>
        </is>
      </c>
      <c r="L1953" t="n">
        <v>11.76</v>
      </c>
      <c r="M1953" t="n">
        <v>1.96</v>
      </c>
      <c r="N1953" t="inlineStr">
        <is>
          <t>ALIMENTOS</t>
        </is>
      </c>
      <c r="O1953" t="inlineStr">
        <is>
          <t>12/2025</t>
        </is>
      </c>
    </row>
    <row r="1954">
      <c r="A1954" t="n">
        <v>187244</v>
      </c>
      <c r="B1954" t="n">
        <v>128</v>
      </c>
      <c r="C1954" t="inlineStr">
        <is>
          <t>Love Cabaret</t>
        </is>
      </c>
      <c r="D1954" t="inlineStr">
        <is>
          <t>FRONT BEBIDAS LTDA</t>
        </is>
      </c>
      <c r="E1954" t="inlineStr">
        <is>
          <t>782714</t>
        </is>
      </c>
      <c r="F1954" s="555" t="n">
        <v>45999</v>
      </c>
      <c r="G1954" t="n">
        <v>18261</v>
      </c>
      <c r="H1954" t="inlineStr">
        <is>
          <t>RUM ZACAPA 23 ANOS 750ML</t>
        </is>
      </c>
      <c r="I1954" t="inlineStr">
        <is>
          <t>BEBIDAS</t>
        </is>
      </c>
      <c r="J1954" t="n">
        <v>2</v>
      </c>
      <c r="K1954" t="inlineStr">
        <is>
          <t>GR</t>
        </is>
      </c>
      <c r="L1954" t="n">
        <v>965.04</v>
      </c>
      <c r="M1954" t="n">
        <v>482.52</v>
      </c>
      <c r="N1954" t="inlineStr">
        <is>
          <t>BEBIDAS</t>
        </is>
      </c>
      <c r="O1954" t="inlineStr">
        <is>
          <t>12/2025</t>
        </is>
      </c>
    </row>
    <row r="1955">
      <c r="A1955" t="n">
        <v>187243</v>
      </c>
      <c r="B1955" t="n">
        <v>128</v>
      </c>
      <c r="C1955" t="inlineStr">
        <is>
          <t>Love Cabaret</t>
        </is>
      </c>
      <c r="D1955" t="inlineStr">
        <is>
          <t>WPP COMERCIO DE CARNES LTDA</t>
        </is>
      </c>
      <c r="E1955" t="inlineStr">
        <is>
          <t>76129</t>
        </is>
      </c>
      <c r="F1955" s="555" t="n">
        <v>46000</v>
      </c>
      <c r="G1955" t="n">
        <v>24537</v>
      </c>
      <c r="H1955" t="inlineStr">
        <is>
          <t xml:space="preserve">ALCATRA BOVINA MOIDA KG </t>
        </is>
      </c>
      <c r="I1955" t="inlineStr">
        <is>
          <t>ALIMENTOS</t>
        </is>
      </c>
      <c r="J1955" t="n">
        <v>3.3</v>
      </c>
      <c r="K1955" t="inlineStr">
        <is>
          <t>KG</t>
        </is>
      </c>
      <c r="L1955" t="n">
        <v>111.54</v>
      </c>
      <c r="M1955" t="n">
        <v>33.8</v>
      </c>
      <c r="N1955" t="inlineStr">
        <is>
          <t>ALIMENTOS</t>
        </is>
      </c>
      <c r="O1955" t="inlineStr">
        <is>
          <t>12/2025</t>
        </is>
      </c>
    </row>
    <row r="1956">
      <c r="A1956" t="n">
        <v>187243</v>
      </c>
      <c r="B1956" t="n">
        <v>128</v>
      </c>
      <c r="C1956" t="inlineStr">
        <is>
          <t>Love Cabaret</t>
        </is>
      </c>
      <c r="D1956" t="inlineStr">
        <is>
          <t>WPP COMERCIO DE CARNES LTDA</t>
        </is>
      </c>
      <c r="E1956" t="inlineStr">
        <is>
          <t>76129</t>
        </is>
      </c>
      <c r="F1956" s="555" t="n">
        <v>46000</v>
      </c>
      <c r="G1956" t="n">
        <v>18826</v>
      </c>
      <c r="H1956" t="inlineStr">
        <is>
          <t>PEITO BOVINO MOIDO KG</t>
        </is>
      </c>
      <c r="I1956" t="inlineStr">
        <is>
          <t>ALIMENTOS</t>
        </is>
      </c>
      <c r="J1956" t="n">
        <v>10.7</v>
      </c>
      <c r="K1956" t="inlineStr">
        <is>
          <t>KG</t>
        </is>
      </c>
      <c r="L1956" t="n">
        <v>331.7</v>
      </c>
      <c r="M1956" t="n">
        <v>31</v>
      </c>
      <c r="N1956" t="inlineStr">
        <is>
          <t>ALIMENTOS</t>
        </is>
      </c>
      <c r="O1956" t="inlineStr">
        <is>
          <t>12/2025</t>
        </is>
      </c>
    </row>
    <row r="1957">
      <c r="A1957" t="n">
        <v>187243</v>
      </c>
      <c r="B1957" t="n">
        <v>128</v>
      </c>
      <c r="C1957" t="inlineStr">
        <is>
          <t>Love Cabaret</t>
        </is>
      </c>
      <c r="D1957" t="inlineStr">
        <is>
          <t>WPP COMERCIO DE CARNES LTDA</t>
        </is>
      </c>
      <c r="E1957" t="inlineStr">
        <is>
          <t>76129</t>
        </is>
      </c>
      <c r="F1957" s="555" t="n">
        <v>46000</v>
      </c>
      <c r="G1957" t="n">
        <v>18996</v>
      </c>
      <c r="H1957" t="inlineStr">
        <is>
          <t>PEITO DE FRANGO SEM OSSO E SEM PELE KG</t>
        </is>
      </c>
      <c r="I1957" t="inlineStr">
        <is>
          <t>ALIMENTOS</t>
        </is>
      </c>
      <c r="J1957" t="n">
        <v>12.75</v>
      </c>
      <c r="K1957" t="inlineStr">
        <is>
          <t>KG</t>
        </is>
      </c>
      <c r="L1957" t="n">
        <v>266.47</v>
      </c>
      <c r="M1957" t="n">
        <v>20.899608</v>
      </c>
      <c r="N1957" t="inlineStr">
        <is>
          <t>ALIMENTOS</t>
        </is>
      </c>
      <c r="O1957" t="inlineStr">
        <is>
          <t>12/2025</t>
        </is>
      </c>
    </row>
    <row r="1958">
      <c r="A1958" t="n">
        <v>187243</v>
      </c>
      <c r="B1958" t="n">
        <v>128</v>
      </c>
      <c r="C1958" t="inlineStr">
        <is>
          <t>Love Cabaret</t>
        </is>
      </c>
      <c r="D1958" t="inlineStr">
        <is>
          <t>WPP COMERCIO DE CARNES LTDA</t>
        </is>
      </c>
      <c r="E1958" t="inlineStr">
        <is>
          <t>76129</t>
        </is>
      </c>
      <c r="F1958" s="555" t="n">
        <v>46000</v>
      </c>
      <c r="G1958" t="n">
        <v>23990</v>
      </c>
      <c r="H1958" t="inlineStr">
        <is>
          <t>ACEM MOIDO KG</t>
        </is>
      </c>
      <c r="I1958" t="inlineStr">
        <is>
          <t>ALIMENTOS</t>
        </is>
      </c>
      <c r="J1958" t="n">
        <v>10.4</v>
      </c>
      <c r="K1958" t="inlineStr">
        <is>
          <t>KG</t>
        </is>
      </c>
      <c r="L1958" t="n">
        <v>351.52</v>
      </c>
      <c r="M1958" t="n">
        <v>33.8</v>
      </c>
      <c r="N1958" t="inlineStr">
        <is>
          <t>ALIMENTOS</t>
        </is>
      </c>
      <c r="O1958" t="inlineStr">
        <is>
          <t>12/2025</t>
        </is>
      </c>
    </row>
    <row r="1959">
      <c r="A1959" t="n">
        <v>187241</v>
      </c>
      <c r="B1959" t="n">
        <v>128</v>
      </c>
      <c r="C1959" t="inlineStr">
        <is>
          <t>Love Cabaret</t>
        </is>
      </c>
      <c r="D1959" t="inlineStr">
        <is>
          <t>WPP COMERCIO DE CARNES LTDA</t>
        </is>
      </c>
      <c r="E1959" t="inlineStr">
        <is>
          <t>76121</t>
        </is>
      </c>
      <c r="F1959" s="555" t="n">
        <v>46000</v>
      </c>
      <c r="G1959" t="n">
        <v>24259</v>
      </c>
      <c r="H1959" t="inlineStr">
        <is>
          <t>FILE MIGNON 4/5 S/ CORDAO KG</t>
        </is>
      </c>
      <c r="I1959" t="inlineStr">
        <is>
          <t>ALIMENTOS</t>
        </is>
      </c>
      <c r="J1959" t="n">
        <v>20.4</v>
      </c>
      <c r="K1959" t="inlineStr">
        <is>
          <t>KG</t>
        </is>
      </c>
      <c r="L1959" t="n">
        <v>1754.2</v>
      </c>
      <c r="M1959" t="n">
        <v>85.990196</v>
      </c>
      <c r="N1959" t="inlineStr">
        <is>
          <t>ALIMENTOS</t>
        </is>
      </c>
      <c r="O1959" t="inlineStr">
        <is>
          <t>12/2025</t>
        </is>
      </c>
    </row>
    <row r="1960">
      <c r="A1960" t="n">
        <v>187240</v>
      </c>
      <c r="B1960" t="n">
        <v>128</v>
      </c>
      <c r="C1960" t="inlineStr">
        <is>
          <t>Love Cabaret</t>
        </is>
      </c>
      <c r="D1960" t="inlineStr">
        <is>
          <t>CEPEL COMERCIO DE PAPEIS E EMBALAGENS LTDA</t>
        </is>
      </c>
      <c r="E1960" t="inlineStr">
        <is>
          <t>254622</t>
        </is>
      </c>
      <c r="F1960" s="555" t="n">
        <v>45999</v>
      </c>
      <c r="G1960" t="n">
        <v>25103</v>
      </c>
      <c r="H1960" t="inlineStr">
        <is>
          <t xml:space="preserve">COPO PAPEL 330ML P2 20X50 GP            </t>
        </is>
      </c>
      <c r="I1960" t="inlineStr">
        <is>
          <t>DESCARTAVEIS/HIGIENE E LIMPEZA</t>
        </is>
      </c>
      <c r="J1960" t="n">
        <v>1</v>
      </c>
      <c r="K1960" t="inlineStr">
        <is>
          <t>CX</t>
        </is>
      </c>
      <c r="L1960" t="n">
        <v>380</v>
      </c>
      <c r="M1960" t="n">
        <v>380</v>
      </c>
      <c r="N1960" t="inlineStr">
        <is>
          <t>DESCARTAVEIS</t>
        </is>
      </c>
      <c r="O1960" t="inlineStr">
        <is>
          <t>12/2025</t>
        </is>
      </c>
    </row>
    <row r="1961">
      <c r="A1961" t="n">
        <v>187239</v>
      </c>
      <c r="B1961" t="n">
        <v>128</v>
      </c>
      <c r="C1961" t="inlineStr">
        <is>
          <t>Love Cabaret</t>
        </is>
      </c>
      <c r="D1961" t="inlineStr">
        <is>
          <t>FRONT BEBIDAS LTDA</t>
        </is>
      </c>
      <c r="E1961" t="inlineStr">
        <is>
          <t>783030</t>
        </is>
      </c>
      <c r="F1961" s="555" t="n">
        <v>46000</v>
      </c>
      <c r="G1961" t="n">
        <v>18242</v>
      </c>
      <c r="H1961" t="inlineStr">
        <is>
          <t>TEQUILA DON JULIO BLANCO 750ML</t>
        </is>
      </c>
      <c r="I1961" t="inlineStr">
        <is>
          <t>BEBIDAS</t>
        </is>
      </c>
      <c r="J1961" t="n">
        <v>6</v>
      </c>
      <c r="K1961" t="inlineStr">
        <is>
          <t>GR</t>
        </is>
      </c>
      <c r="L1961" t="n">
        <v>1466.7</v>
      </c>
      <c r="M1961" t="n">
        <v>244.45</v>
      </c>
      <c r="N1961" t="inlineStr">
        <is>
          <t>BEBIDAS</t>
        </is>
      </c>
      <c r="O1961" t="inlineStr">
        <is>
          <t>12/2025</t>
        </is>
      </c>
    </row>
    <row r="1962">
      <c r="A1962" t="n">
        <v>187238</v>
      </c>
      <c r="B1962" t="n">
        <v>128</v>
      </c>
      <c r="C1962" t="inlineStr">
        <is>
          <t>Love Cabaret</t>
        </is>
      </c>
      <c r="D1962" t="inlineStr">
        <is>
          <t>EMPORIO M&amp;L COMERCIO DE ALIM E BEBIDAS LTDA</t>
        </is>
      </c>
      <c r="E1962" t="inlineStr">
        <is>
          <t>485866</t>
        </is>
      </c>
      <c r="F1962" s="555" t="n">
        <v>46000</v>
      </c>
      <c r="G1962" t="n">
        <v>20140</v>
      </c>
      <c r="H1962" t="inlineStr">
        <is>
          <t>MACARRAO ESPAGUETE C/ OVOS DIVELLA N8 C/500G</t>
        </is>
      </c>
      <c r="I1962" t="inlineStr">
        <is>
          <t>ALIMENTOS</t>
        </is>
      </c>
      <c r="J1962" t="n">
        <v>15</v>
      </c>
      <c r="K1962" t="inlineStr">
        <is>
          <t>PC</t>
        </is>
      </c>
      <c r="L1962" t="n">
        <v>130.8</v>
      </c>
      <c r="M1962" t="n">
        <v>8.720000000000001</v>
      </c>
      <c r="N1962" t="inlineStr">
        <is>
          <t>ALIMENTOS</t>
        </is>
      </c>
      <c r="O1962" t="inlineStr">
        <is>
          <t>12/2025</t>
        </is>
      </c>
    </row>
    <row r="1963">
      <c r="A1963" t="n">
        <v>187238</v>
      </c>
      <c r="B1963" t="n">
        <v>128</v>
      </c>
      <c r="C1963" t="inlineStr">
        <is>
          <t>Love Cabaret</t>
        </is>
      </c>
      <c r="D1963" t="inlineStr">
        <is>
          <t>EMPORIO M&amp;L COMERCIO DE ALIM E BEBIDAS LTDA</t>
        </is>
      </c>
      <c r="E1963" t="inlineStr">
        <is>
          <t>485866</t>
        </is>
      </c>
      <c r="F1963" s="555" t="n">
        <v>46000</v>
      </c>
      <c r="G1963" t="n">
        <v>17716</v>
      </c>
      <c r="H1963" t="inlineStr">
        <is>
          <t>VINHO TINTO ALMADEN CABERNET SAUVIGNON 750ML</t>
        </is>
      </c>
      <c r="I1963" t="inlineStr">
        <is>
          <t>BEBIDAS</t>
        </is>
      </c>
      <c r="J1963" t="n">
        <v>6</v>
      </c>
      <c r="K1963" t="inlineStr">
        <is>
          <t>Gr</t>
        </is>
      </c>
      <c r="L1963" t="n">
        <v>157.2</v>
      </c>
      <c r="M1963" t="n">
        <v>26.2</v>
      </c>
      <c r="N1963" t="inlineStr">
        <is>
          <t>ALIMENTOS</t>
        </is>
      </c>
      <c r="O1963" t="inlineStr">
        <is>
          <t>12/2025</t>
        </is>
      </c>
    </row>
    <row r="1964">
      <c r="A1964" t="n">
        <v>187238</v>
      </c>
      <c r="B1964" t="n">
        <v>128</v>
      </c>
      <c r="C1964" t="inlineStr">
        <is>
          <t>Love Cabaret</t>
        </is>
      </c>
      <c r="D1964" t="inlineStr">
        <is>
          <t>EMPORIO M&amp;L COMERCIO DE ALIM E BEBIDAS LTDA</t>
        </is>
      </c>
      <c r="E1964" t="inlineStr">
        <is>
          <t>485866</t>
        </is>
      </c>
      <c r="F1964" s="555" t="n">
        <v>46000</v>
      </c>
      <c r="G1964" t="n">
        <v>19973</v>
      </c>
      <c r="H1964" t="inlineStr">
        <is>
          <t>MOLHO SHOYO TRADICIONAL SAKURA C/1,010L UN</t>
        </is>
      </c>
      <c r="I1964" t="inlineStr">
        <is>
          <t>ALIMENTOS</t>
        </is>
      </c>
      <c r="J1964" t="n">
        <v>2</v>
      </c>
      <c r="K1964" t="inlineStr">
        <is>
          <t>FR</t>
        </is>
      </c>
      <c r="L1964" t="n">
        <v>30.4</v>
      </c>
      <c r="M1964" t="n">
        <v>15.2</v>
      </c>
      <c r="N1964" t="inlineStr">
        <is>
          <t>ALIMENTOS</t>
        </is>
      </c>
      <c r="O1964" t="inlineStr">
        <is>
          <t>12/2025</t>
        </is>
      </c>
    </row>
    <row r="1965">
      <c r="A1965" t="n">
        <v>187238</v>
      </c>
      <c r="B1965" t="n">
        <v>128</v>
      </c>
      <c r="C1965" t="inlineStr">
        <is>
          <t>Love Cabaret</t>
        </is>
      </c>
      <c r="D1965" t="inlineStr">
        <is>
          <t>EMPORIO M&amp;L COMERCIO DE ALIM E BEBIDAS LTDA</t>
        </is>
      </c>
      <c r="E1965" t="inlineStr">
        <is>
          <t>485866</t>
        </is>
      </c>
      <c r="F1965" s="555" t="n">
        <v>46000</v>
      </c>
      <c r="G1965" t="n">
        <v>20307</v>
      </c>
      <c r="H1965" t="inlineStr">
        <is>
          <t>ARROZ ARBORIO CAMIL C/1KG</t>
        </is>
      </c>
      <c r="I1965" t="inlineStr">
        <is>
          <t>ALIMENTOS</t>
        </is>
      </c>
      <c r="J1965" t="n">
        <v>3</v>
      </c>
      <c r="K1965" t="inlineStr">
        <is>
          <t>Kg</t>
        </is>
      </c>
      <c r="L1965" t="n">
        <v>102.6</v>
      </c>
      <c r="M1965" t="n">
        <v>34.2</v>
      </c>
      <c r="N1965" t="inlineStr">
        <is>
          <t>ALIMENTOS</t>
        </is>
      </c>
      <c r="O1965" t="inlineStr">
        <is>
          <t>12/2025</t>
        </is>
      </c>
    </row>
    <row r="1966">
      <c r="A1966" t="n">
        <v>187238</v>
      </c>
      <c r="B1966" t="n">
        <v>128</v>
      </c>
      <c r="C1966" t="inlineStr">
        <is>
          <t>Love Cabaret</t>
        </is>
      </c>
      <c r="D1966" t="inlineStr">
        <is>
          <t>EMPORIO M&amp;L COMERCIO DE ALIM E BEBIDAS LTDA</t>
        </is>
      </c>
      <c r="E1966" t="inlineStr">
        <is>
          <t>485866</t>
        </is>
      </c>
      <c r="F1966" s="555" t="n">
        <v>46000</v>
      </c>
      <c r="G1966" t="n">
        <v>21047</v>
      </c>
      <c r="H1966" t="inlineStr">
        <is>
          <t>AZEITE EXTRA VIRGEM GALLO 2L</t>
        </is>
      </c>
      <c r="I1966" t="inlineStr">
        <is>
          <t>ALIMENTOS</t>
        </is>
      </c>
      <c r="J1966" t="n">
        <v>2</v>
      </c>
      <c r="K1966" t="inlineStr">
        <is>
          <t>GALAO</t>
        </is>
      </c>
      <c r="L1966" t="n">
        <v>246.2</v>
      </c>
      <c r="M1966" t="n">
        <v>123.1</v>
      </c>
      <c r="N1966" t="inlineStr">
        <is>
          <t>ALIMENTOS</t>
        </is>
      </c>
      <c r="O1966" t="inlineStr">
        <is>
          <t>12/2025</t>
        </is>
      </c>
    </row>
    <row r="1967">
      <c r="A1967" t="n">
        <v>187238</v>
      </c>
      <c r="B1967" t="n">
        <v>128</v>
      </c>
      <c r="C1967" t="inlineStr">
        <is>
          <t>Love Cabaret</t>
        </is>
      </c>
      <c r="D1967" t="inlineStr">
        <is>
          <t>EMPORIO M&amp;L COMERCIO DE ALIM E BEBIDAS LTDA</t>
        </is>
      </c>
      <c r="E1967" t="inlineStr">
        <is>
          <t>485866</t>
        </is>
      </c>
      <c r="F1967" s="555" t="n">
        <v>46000</v>
      </c>
      <c r="G1967" t="n">
        <v>20145</v>
      </c>
      <c r="H1967" t="inlineStr">
        <is>
          <t>MACARRAO ESPAGUETE C/ OVOS RENATA N8 500GR</t>
        </is>
      </c>
      <c r="I1967" t="inlineStr">
        <is>
          <t>ALIMENTOS</t>
        </is>
      </c>
      <c r="J1967" t="n">
        <v>6</v>
      </c>
      <c r="K1967" t="inlineStr">
        <is>
          <t>UN</t>
        </is>
      </c>
      <c r="L1967" t="n">
        <v>25.2</v>
      </c>
      <c r="M1967" t="n">
        <v>4.2</v>
      </c>
      <c r="N1967" t="inlineStr">
        <is>
          <t>ALIMENTOS</t>
        </is>
      </c>
      <c r="O1967" t="inlineStr">
        <is>
          <t>12/2025</t>
        </is>
      </c>
    </row>
    <row r="1968">
      <c r="A1968" t="n">
        <v>187238</v>
      </c>
      <c r="B1968" t="n">
        <v>128</v>
      </c>
      <c r="C1968" t="inlineStr">
        <is>
          <t>Love Cabaret</t>
        </is>
      </c>
      <c r="D1968" t="inlineStr">
        <is>
          <t>EMPORIO M&amp;L COMERCIO DE ALIM E BEBIDAS LTDA</t>
        </is>
      </c>
      <c r="E1968" t="inlineStr">
        <is>
          <t>485866</t>
        </is>
      </c>
      <c r="F1968" s="555" t="n">
        <v>46000</v>
      </c>
      <c r="G1968" t="n">
        <v>20590</v>
      </c>
      <c r="H1968" t="inlineStr">
        <is>
          <t>TOMATE PELADO ARCOBELLO 2,55KG</t>
        </is>
      </c>
      <c r="I1968" t="inlineStr">
        <is>
          <t>ALIMENTOS</t>
        </is>
      </c>
      <c r="J1968" t="n">
        <v>6</v>
      </c>
      <c r="K1968" t="inlineStr">
        <is>
          <t>UN</t>
        </is>
      </c>
      <c r="L1968" t="n">
        <v>151.2</v>
      </c>
      <c r="M1968" t="n">
        <v>25.2</v>
      </c>
      <c r="N1968" t="inlineStr">
        <is>
          <t>ALIMENTOS</t>
        </is>
      </c>
      <c r="O1968" t="inlineStr">
        <is>
          <t>12/2025</t>
        </is>
      </c>
    </row>
    <row r="1969">
      <c r="A1969" t="n">
        <v>187236</v>
      </c>
      <c r="B1969" t="n">
        <v>128</v>
      </c>
      <c r="C1969" t="inlineStr">
        <is>
          <t>Love Cabaret</t>
        </is>
      </c>
      <c r="D1969" t="inlineStr">
        <is>
          <t>WINES4U COMÉRCIO, IMPORTAÇÃO E EXPORTAÇÃO DE VINHOS LTDA</t>
        </is>
      </c>
      <c r="E1969" t="inlineStr">
        <is>
          <t>14728</t>
        </is>
      </c>
      <c r="F1969" s="555" t="n">
        <v>46000</v>
      </c>
      <c r="G1969" t="n">
        <v>25437</v>
      </c>
      <c r="H1969" t="inlineStr">
        <is>
          <t>GIGI ROSATO SANGIOVESE 2020 FATORIE PARRI 750ML</t>
        </is>
      </c>
      <c r="I1969" t="inlineStr">
        <is>
          <t>BEBIDAS</t>
        </is>
      </c>
      <c r="J1969" t="n">
        <v>6</v>
      </c>
      <c r="K1969" t="inlineStr">
        <is>
          <t>GR</t>
        </is>
      </c>
      <c r="L1969" t="n">
        <v>688.5</v>
      </c>
      <c r="M1969" t="n">
        <v>114.75</v>
      </c>
      <c r="N1969" t="inlineStr">
        <is>
          <t>BEBIDAS</t>
        </is>
      </c>
      <c r="O1969" t="inlineStr">
        <is>
          <t>12/2025</t>
        </is>
      </c>
    </row>
    <row r="1970">
      <c r="A1970" t="n">
        <v>187235</v>
      </c>
      <c r="B1970" t="n">
        <v>128</v>
      </c>
      <c r="C1970" t="inlineStr">
        <is>
          <t>Love Cabaret</t>
        </is>
      </c>
      <c r="D1970" t="inlineStr">
        <is>
          <t>CECILIA TSUYACO ARAKI SILVA LTDA</t>
        </is>
      </c>
      <c r="E1970" t="inlineStr">
        <is>
          <t>383535</t>
        </is>
      </c>
      <c r="F1970" s="555" t="n">
        <v>46003</v>
      </c>
      <c r="G1970" t="n">
        <v>19634</v>
      </c>
      <c r="H1970" t="inlineStr">
        <is>
          <t>BERINJELA KG</t>
        </is>
      </c>
      <c r="I1970" t="inlineStr">
        <is>
          <t>ALIMENTOS</t>
        </is>
      </c>
      <c r="J1970" t="n">
        <v>8</v>
      </c>
      <c r="K1970" t="inlineStr">
        <is>
          <t>KG</t>
        </is>
      </c>
      <c r="L1970" t="n">
        <v>38.4</v>
      </c>
      <c r="M1970" t="n">
        <v>4.8</v>
      </c>
      <c r="N1970" t="inlineStr">
        <is>
          <t>ALIMENTOS</t>
        </is>
      </c>
      <c r="O1970" t="inlineStr">
        <is>
          <t>12/2025</t>
        </is>
      </c>
    </row>
    <row r="1971">
      <c r="A1971" t="n">
        <v>187235</v>
      </c>
      <c r="B1971" t="n">
        <v>128</v>
      </c>
      <c r="C1971" t="inlineStr">
        <is>
          <t>Love Cabaret</t>
        </is>
      </c>
      <c r="D1971" t="inlineStr">
        <is>
          <t>CECILIA TSUYACO ARAKI SILVA LTDA</t>
        </is>
      </c>
      <c r="E1971" t="inlineStr">
        <is>
          <t>383535</t>
        </is>
      </c>
      <c r="F1971" s="555" t="n">
        <v>46003</v>
      </c>
      <c r="G1971" t="n">
        <v>19589</v>
      </c>
      <c r="H1971" t="inlineStr">
        <is>
          <t>PEPINO JAPONES KG</t>
        </is>
      </c>
      <c r="I1971" t="inlineStr">
        <is>
          <t>ALIMENTOS</t>
        </is>
      </c>
      <c r="J1971" t="n">
        <v>4</v>
      </c>
      <c r="K1971" t="inlineStr">
        <is>
          <t>KG</t>
        </is>
      </c>
      <c r="L1971" t="n">
        <v>15.4</v>
      </c>
      <c r="M1971" t="n">
        <v>3.85</v>
      </c>
      <c r="N1971" t="inlineStr">
        <is>
          <t>ALIMENTOS</t>
        </is>
      </c>
      <c r="O1971" t="inlineStr">
        <is>
          <t>12/2025</t>
        </is>
      </c>
    </row>
    <row r="1972">
      <c r="A1972" t="n">
        <v>187235</v>
      </c>
      <c r="B1972" t="n">
        <v>128</v>
      </c>
      <c r="C1972" t="inlineStr">
        <is>
          <t>Love Cabaret</t>
        </is>
      </c>
      <c r="D1972" t="inlineStr">
        <is>
          <t>CECILIA TSUYACO ARAKI SILVA LTDA</t>
        </is>
      </c>
      <c r="E1972" t="inlineStr">
        <is>
          <t>383535</t>
        </is>
      </c>
      <c r="F1972" s="555" t="n">
        <v>46003</v>
      </c>
      <c r="G1972" t="n">
        <v>19465</v>
      </c>
      <c r="H1972" t="inlineStr">
        <is>
          <t>SALSAO KG</t>
        </is>
      </c>
      <c r="I1972" t="inlineStr">
        <is>
          <t>ALIMENTOS</t>
        </is>
      </c>
      <c r="J1972" t="n">
        <v>1</v>
      </c>
      <c r="K1972" t="inlineStr">
        <is>
          <t>KG</t>
        </is>
      </c>
      <c r="L1972" t="n">
        <v>5</v>
      </c>
      <c r="M1972" t="n">
        <v>5</v>
      </c>
      <c r="N1972" t="inlineStr">
        <is>
          <t>ALIMENTOS</t>
        </is>
      </c>
      <c r="O1972" t="inlineStr">
        <is>
          <t>12/2025</t>
        </is>
      </c>
    </row>
    <row r="1973">
      <c r="A1973" t="n">
        <v>187235</v>
      </c>
      <c r="B1973" t="n">
        <v>128</v>
      </c>
      <c r="C1973" t="inlineStr">
        <is>
          <t>Love Cabaret</t>
        </is>
      </c>
      <c r="D1973" t="inlineStr">
        <is>
          <t>CECILIA TSUYACO ARAKI SILVA LTDA</t>
        </is>
      </c>
      <c r="E1973" t="inlineStr">
        <is>
          <t>383535</t>
        </is>
      </c>
      <c r="F1973" s="555" t="n">
        <v>46003</v>
      </c>
      <c r="G1973" t="n">
        <v>19476</v>
      </c>
      <c r="H1973" t="inlineStr">
        <is>
          <t>MANJERICAO KG</t>
        </is>
      </c>
      <c r="I1973" t="inlineStr">
        <is>
          <t>ALIMENTOS</t>
        </is>
      </c>
      <c r="J1973" t="n">
        <v>0.4</v>
      </c>
      <c r="K1973" t="inlineStr">
        <is>
          <t>KG</t>
        </is>
      </c>
      <c r="L1973" t="n">
        <v>28</v>
      </c>
      <c r="M1973" t="n">
        <v>70</v>
      </c>
      <c r="N1973" t="inlineStr">
        <is>
          <t>ALIMENTOS</t>
        </is>
      </c>
      <c r="O1973" t="inlineStr">
        <is>
          <t>12/2025</t>
        </is>
      </c>
    </row>
    <row r="1974">
      <c r="A1974" t="n">
        <v>187235</v>
      </c>
      <c r="B1974" t="n">
        <v>128</v>
      </c>
      <c r="C1974" t="inlineStr">
        <is>
          <t>Love Cabaret</t>
        </is>
      </c>
      <c r="D1974" t="inlineStr">
        <is>
          <t>CECILIA TSUYACO ARAKI SILVA LTDA</t>
        </is>
      </c>
      <c r="E1974" t="inlineStr">
        <is>
          <t>383535</t>
        </is>
      </c>
      <c r="F1974" s="555" t="n">
        <v>46003</v>
      </c>
      <c r="G1974" t="n">
        <v>19503</v>
      </c>
      <c r="H1974" t="inlineStr">
        <is>
          <t>ALFACE CRESPA KG</t>
        </is>
      </c>
      <c r="I1974" t="inlineStr">
        <is>
          <t>ALIMENTOS</t>
        </is>
      </c>
      <c r="J1974" t="n">
        <v>2</v>
      </c>
      <c r="K1974" t="inlineStr">
        <is>
          <t>KG</t>
        </is>
      </c>
      <c r="L1974" t="n">
        <v>10</v>
      </c>
      <c r="M1974" t="n">
        <v>5</v>
      </c>
      <c r="N1974" t="inlineStr">
        <is>
          <t>ALIMENTOS</t>
        </is>
      </c>
      <c r="O1974" t="inlineStr">
        <is>
          <t>12/2025</t>
        </is>
      </c>
    </row>
    <row r="1975">
      <c r="A1975" t="n">
        <v>187235</v>
      </c>
      <c r="B1975" t="n">
        <v>128</v>
      </c>
      <c r="C1975" t="inlineStr">
        <is>
          <t>Love Cabaret</t>
        </is>
      </c>
      <c r="D1975" t="inlineStr">
        <is>
          <t>CECILIA TSUYACO ARAKI SILVA LTDA</t>
        </is>
      </c>
      <c r="E1975" t="inlineStr">
        <is>
          <t>383535</t>
        </is>
      </c>
      <c r="F1975" s="555" t="n">
        <v>46003</v>
      </c>
      <c r="G1975" t="n">
        <v>19743</v>
      </c>
      <c r="H1975" t="inlineStr">
        <is>
          <t>MACA VERDE KG</t>
        </is>
      </c>
      <c r="I1975" t="inlineStr">
        <is>
          <t>ALIMENTOS</t>
        </is>
      </c>
      <c r="J1975" t="n">
        <v>0.6</v>
      </c>
      <c r="K1975" t="inlineStr">
        <is>
          <t>KG</t>
        </is>
      </c>
      <c r="L1975" t="n">
        <v>8.699999999999999</v>
      </c>
      <c r="M1975" t="n">
        <v>14.5</v>
      </c>
      <c r="N1975" t="inlineStr">
        <is>
          <t>ALIMENTOS</t>
        </is>
      </c>
      <c r="O1975" t="inlineStr">
        <is>
          <t>12/2025</t>
        </is>
      </c>
    </row>
    <row r="1976">
      <c r="A1976" t="n">
        <v>187235</v>
      </c>
      <c r="B1976" t="n">
        <v>128</v>
      </c>
      <c r="C1976" t="inlineStr">
        <is>
          <t>Love Cabaret</t>
        </is>
      </c>
      <c r="D1976" t="inlineStr">
        <is>
          <t>CECILIA TSUYACO ARAKI SILVA LTDA</t>
        </is>
      </c>
      <c r="E1976" t="inlineStr">
        <is>
          <t>383535</t>
        </is>
      </c>
      <c r="F1976" s="555" t="n">
        <v>46003</v>
      </c>
      <c r="G1976" t="n">
        <v>23113</v>
      </c>
      <c r="H1976" t="inlineStr">
        <is>
          <t>SALSA KG</t>
        </is>
      </c>
      <c r="I1976" t="inlineStr">
        <is>
          <t>ALIMENTOS</t>
        </is>
      </c>
      <c r="J1976" t="n">
        <v>1</v>
      </c>
      <c r="K1976" t="inlineStr">
        <is>
          <t>KG</t>
        </is>
      </c>
      <c r="L1976" t="n">
        <v>7</v>
      </c>
      <c r="M1976" t="n">
        <v>7</v>
      </c>
      <c r="N1976" t="inlineStr">
        <is>
          <t>ALIMENTOS</t>
        </is>
      </c>
      <c r="O1976" t="inlineStr">
        <is>
          <t>12/2025</t>
        </is>
      </c>
    </row>
    <row r="1977">
      <c r="A1977" t="n">
        <v>187235</v>
      </c>
      <c r="B1977" t="n">
        <v>128</v>
      </c>
      <c r="C1977" t="inlineStr">
        <is>
          <t>Love Cabaret</t>
        </is>
      </c>
      <c r="D1977" t="inlineStr">
        <is>
          <t>CECILIA TSUYACO ARAKI SILVA LTDA</t>
        </is>
      </c>
      <c r="E1977" t="inlineStr">
        <is>
          <t>383535</t>
        </is>
      </c>
      <c r="F1977" s="555" t="n">
        <v>46003</v>
      </c>
      <c r="G1977" t="n">
        <v>19472</v>
      </c>
      <c r="H1977" t="inlineStr">
        <is>
          <t>RUCULA KG</t>
        </is>
      </c>
      <c r="I1977" t="inlineStr">
        <is>
          <t>ALIMENTOS</t>
        </is>
      </c>
      <c r="J1977" t="n">
        <v>2</v>
      </c>
      <c r="K1977" t="inlineStr">
        <is>
          <t>KG</t>
        </is>
      </c>
      <c r="L1977" t="n">
        <v>25</v>
      </c>
      <c r="M1977" t="n">
        <v>12.5</v>
      </c>
      <c r="N1977" t="inlineStr">
        <is>
          <t>ALIMENTOS</t>
        </is>
      </c>
      <c r="O1977" t="inlineStr">
        <is>
          <t>12/2025</t>
        </is>
      </c>
    </row>
    <row r="1978">
      <c r="A1978" t="n">
        <v>187235</v>
      </c>
      <c r="B1978" t="n">
        <v>128</v>
      </c>
      <c r="C1978" t="inlineStr">
        <is>
          <t>Love Cabaret</t>
        </is>
      </c>
      <c r="D1978" t="inlineStr">
        <is>
          <t>CECILIA TSUYACO ARAKI SILVA LTDA</t>
        </is>
      </c>
      <c r="E1978" t="inlineStr">
        <is>
          <t>383535</t>
        </is>
      </c>
      <c r="F1978" s="555" t="n">
        <v>46003</v>
      </c>
      <c r="G1978" t="n">
        <v>19632</v>
      </c>
      <c r="H1978" t="inlineStr">
        <is>
          <t>BETERRABA KG</t>
        </is>
      </c>
      <c r="I1978" t="inlineStr">
        <is>
          <t>ALIMENTOS</t>
        </is>
      </c>
      <c r="J1978" t="n">
        <v>5</v>
      </c>
      <c r="K1978" t="inlineStr">
        <is>
          <t>KG</t>
        </is>
      </c>
      <c r="L1978" t="n">
        <v>12.5</v>
      </c>
      <c r="M1978" t="n">
        <v>2.5</v>
      </c>
      <c r="N1978" t="inlineStr">
        <is>
          <t>ALIMENTOS</t>
        </is>
      </c>
      <c r="O1978" t="inlineStr">
        <is>
          <t>12/2025</t>
        </is>
      </c>
    </row>
    <row r="1979">
      <c r="A1979" t="n">
        <v>187235</v>
      </c>
      <c r="B1979" t="n">
        <v>128</v>
      </c>
      <c r="C1979" t="inlineStr">
        <is>
          <t>Love Cabaret</t>
        </is>
      </c>
      <c r="D1979" t="inlineStr">
        <is>
          <t>CECILIA TSUYACO ARAKI SILVA LTDA</t>
        </is>
      </c>
      <c r="E1979" t="inlineStr">
        <is>
          <t>383535</t>
        </is>
      </c>
      <c r="F1979" s="555" t="n">
        <v>46003</v>
      </c>
      <c r="G1979" t="n">
        <v>24037</v>
      </c>
      <c r="H1979" t="inlineStr">
        <is>
          <t>ALHO TRITURADO FRITO</t>
        </is>
      </c>
      <c r="I1979" t="inlineStr">
        <is>
          <t>ALIMENTOS</t>
        </is>
      </c>
      <c r="J1979" t="n">
        <v>2</v>
      </c>
      <c r="K1979" t="inlineStr">
        <is>
          <t>KG</t>
        </is>
      </c>
      <c r="L1979" t="n">
        <v>40</v>
      </c>
      <c r="M1979" t="n">
        <v>20</v>
      </c>
      <c r="N1979" t="inlineStr">
        <is>
          <t>ALIMENTOS</t>
        </is>
      </c>
      <c r="O1979" t="inlineStr">
        <is>
          <t>12/2025</t>
        </is>
      </c>
    </row>
    <row r="1980">
      <c r="A1980" t="n">
        <v>187234</v>
      </c>
      <c r="B1980" t="n">
        <v>128</v>
      </c>
      <c r="C1980" t="inlineStr">
        <is>
          <t>Love Cabaret</t>
        </is>
      </c>
      <c r="D1980" t="inlineStr">
        <is>
          <t>CECILIA TSUYACO ARAKI SILVA LTDA</t>
        </is>
      </c>
      <c r="E1980" t="inlineStr">
        <is>
          <t>383441</t>
        </is>
      </c>
      <c r="F1980" s="555" t="n">
        <v>46002</v>
      </c>
      <c r="G1980" t="n">
        <v>19476</v>
      </c>
      <c r="H1980" t="inlineStr">
        <is>
          <t>MANJERICAO KG</t>
        </is>
      </c>
      <c r="I1980" t="inlineStr">
        <is>
          <t>ALIMENTOS</t>
        </is>
      </c>
      <c r="J1980" t="n">
        <v>0.2</v>
      </c>
      <c r="K1980" t="inlineStr">
        <is>
          <t>KG</t>
        </is>
      </c>
      <c r="L1980" t="n">
        <v>14</v>
      </c>
      <c r="M1980" t="n">
        <v>70</v>
      </c>
      <c r="N1980" t="inlineStr">
        <is>
          <t>ALIMENTOS</t>
        </is>
      </c>
      <c r="O1980" t="inlineStr">
        <is>
          <t>12/2025</t>
        </is>
      </c>
    </row>
    <row r="1981">
      <c r="A1981" t="n">
        <v>187234</v>
      </c>
      <c r="B1981" t="n">
        <v>128</v>
      </c>
      <c r="C1981" t="inlineStr">
        <is>
          <t>Love Cabaret</t>
        </is>
      </c>
      <c r="D1981" t="inlineStr">
        <is>
          <t>CECILIA TSUYACO ARAKI SILVA LTDA</t>
        </is>
      </c>
      <c r="E1981" t="inlineStr">
        <is>
          <t>383441</t>
        </is>
      </c>
      <c r="F1981" s="555" t="n">
        <v>46002</v>
      </c>
      <c r="G1981" t="n">
        <v>19503</v>
      </c>
      <c r="H1981" t="inlineStr">
        <is>
          <t>ALFACE CRESPA KG</t>
        </is>
      </c>
      <c r="I1981" t="inlineStr">
        <is>
          <t>ALIMENTOS</t>
        </is>
      </c>
      <c r="J1981" t="n">
        <v>1.5</v>
      </c>
      <c r="K1981" t="inlineStr">
        <is>
          <t>KG</t>
        </is>
      </c>
      <c r="L1981" t="n">
        <v>7.5</v>
      </c>
      <c r="M1981" t="n">
        <v>5</v>
      </c>
      <c r="N1981" t="inlineStr">
        <is>
          <t>ALIMENTOS</t>
        </is>
      </c>
      <c r="O1981" t="inlineStr">
        <is>
          <t>12/2025</t>
        </is>
      </c>
    </row>
    <row r="1982">
      <c r="A1982" t="n">
        <v>187234</v>
      </c>
      <c r="B1982" t="n">
        <v>128</v>
      </c>
      <c r="C1982" t="inlineStr">
        <is>
          <t>Love Cabaret</t>
        </is>
      </c>
      <c r="D1982" t="inlineStr">
        <is>
          <t>CECILIA TSUYACO ARAKI SILVA LTDA</t>
        </is>
      </c>
      <c r="E1982" t="inlineStr">
        <is>
          <t>383441</t>
        </is>
      </c>
      <c r="F1982" s="555" t="n">
        <v>46002</v>
      </c>
      <c r="G1982" t="n">
        <v>19480</v>
      </c>
      <c r="H1982" t="inlineStr">
        <is>
          <t>HORTELA HIDROPONICA KG</t>
        </is>
      </c>
      <c r="I1982" t="inlineStr">
        <is>
          <t>ALIMENTOS</t>
        </is>
      </c>
      <c r="J1982" t="n">
        <v>0.3</v>
      </c>
      <c r="K1982" t="inlineStr">
        <is>
          <t>KG</t>
        </is>
      </c>
      <c r="L1982" t="n">
        <v>3.6</v>
      </c>
      <c r="M1982" t="n">
        <v>12</v>
      </c>
      <c r="N1982" t="inlineStr">
        <is>
          <t>ALIMENTOS</t>
        </is>
      </c>
      <c r="O1982" t="inlineStr">
        <is>
          <t>12/2025</t>
        </is>
      </c>
    </row>
    <row r="1983">
      <c r="A1983" t="n">
        <v>187234</v>
      </c>
      <c r="B1983" t="n">
        <v>128</v>
      </c>
      <c r="C1983" t="inlineStr">
        <is>
          <t>Love Cabaret</t>
        </is>
      </c>
      <c r="D1983" t="inlineStr">
        <is>
          <t>CECILIA TSUYACO ARAKI SILVA LTDA</t>
        </is>
      </c>
      <c r="E1983" t="inlineStr">
        <is>
          <t>383441</t>
        </is>
      </c>
      <c r="F1983" s="555" t="n">
        <v>46002</v>
      </c>
      <c r="G1983" t="n">
        <v>19740</v>
      </c>
      <c r="H1983" t="inlineStr">
        <is>
          <t>MARACUJA AZEDO KG</t>
        </is>
      </c>
      <c r="I1983" t="inlineStr">
        <is>
          <t>ALIMENTOS</t>
        </is>
      </c>
      <c r="J1983" t="n">
        <v>20</v>
      </c>
      <c r="K1983" t="inlineStr">
        <is>
          <t>KG</t>
        </is>
      </c>
      <c r="L1983" t="n">
        <v>300</v>
      </c>
      <c r="M1983" t="n">
        <v>15</v>
      </c>
      <c r="N1983" t="inlineStr">
        <is>
          <t>ALIMENTOS</t>
        </is>
      </c>
      <c r="O1983" t="inlineStr">
        <is>
          <t>12/2025</t>
        </is>
      </c>
    </row>
    <row r="1984">
      <c r="A1984" t="n">
        <v>187234</v>
      </c>
      <c r="B1984" t="n">
        <v>128</v>
      </c>
      <c r="C1984" t="inlineStr">
        <is>
          <t>Love Cabaret</t>
        </is>
      </c>
      <c r="D1984" t="inlineStr">
        <is>
          <t>CECILIA TSUYACO ARAKI SILVA LTDA</t>
        </is>
      </c>
      <c r="E1984" t="inlineStr">
        <is>
          <t>383441</t>
        </is>
      </c>
      <c r="F1984" s="555" t="n">
        <v>46002</v>
      </c>
      <c r="G1984" t="n">
        <v>23113</v>
      </c>
      <c r="H1984" t="inlineStr">
        <is>
          <t>SALSA KG</t>
        </is>
      </c>
      <c r="I1984" t="inlineStr">
        <is>
          <t>ALIMENTOS</t>
        </is>
      </c>
      <c r="J1984" t="n">
        <v>0.4</v>
      </c>
      <c r="K1984" t="inlineStr">
        <is>
          <t>KG</t>
        </is>
      </c>
      <c r="L1984" t="n">
        <v>2.8</v>
      </c>
      <c r="M1984" t="n">
        <v>7</v>
      </c>
      <c r="N1984" t="inlineStr">
        <is>
          <t>ALIMENTOS</t>
        </is>
      </c>
      <c r="O1984" t="inlineStr">
        <is>
          <t>12/2025</t>
        </is>
      </c>
    </row>
    <row r="1985">
      <c r="A1985" t="n">
        <v>187234</v>
      </c>
      <c r="B1985" t="n">
        <v>128</v>
      </c>
      <c r="C1985" t="inlineStr">
        <is>
          <t>Love Cabaret</t>
        </is>
      </c>
      <c r="D1985" t="inlineStr">
        <is>
          <t>CECILIA TSUYACO ARAKI SILVA LTDA</t>
        </is>
      </c>
      <c r="E1985" t="inlineStr">
        <is>
          <t>383441</t>
        </is>
      </c>
      <c r="F1985" s="555" t="n">
        <v>46002</v>
      </c>
      <c r="G1985" t="n">
        <v>23361</v>
      </c>
      <c r="H1985" t="inlineStr">
        <is>
          <t>LARANJA PERA KG</t>
        </is>
      </c>
      <c r="I1985" t="inlineStr">
        <is>
          <t>ALIMENTOS</t>
        </is>
      </c>
      <c r="J1985" t="n">
        <v>10</v>
      </c>
      <c r="K1985" t="inlineStr">
        <is>
          <t>KG</t>
        </is>
      </c>
      <c r="L1985" t="n">
        <v>31</v>
      </c>
      <c r="M1985" t="n">
        <v>3.1</v>
      </c>
      <c r="N1985" t="inlineStr">
        <is>
          <t>ALIMENTOS</t>
        </is>
      </c>
      <c r="O1985" t="inlineStr">
        <is>
          <t>12/2025</t>
        </is>
      </c>
    </row>
    <row r="1986">
      <c r="A1986" t="n">
        <v>187233</v>
      </c>
      <c r="B1986" t="n">
        <v>128</v>
      </c>
      <c r="C1986" t="inlineStr">
        <is>
          <t>Love Cabaret</t>
        </is>
      </c>
      <c r="D1986" t="inlineStr">
        <is>
          <t>EMPORIO M&amp;L COMERCIO DE ALIM E BEBIDAS LTDA</t>
        </is>
      </c>
      <c r="E1986" t="inlineStr">
        <is>
          <t>486129</t>
        </is>
      </c>
      <c r="F1986" s="555" t="n">
        <v>46001</v>
      </c>
      <c r="G1986" t="n">
        <v>25119</v>
      </c>
      <c r="H1986" t="inlineStr">
        <is>
          <t>ESPUMANTE CHANDON EXCELLENCE BRUT  750ML</t>
        </is>
      </c>
      <c r="I1986" t="inlineStr">
        <is>
          <t>BEBIDAS</t>
        </is>
      </c>
      <c r="J1986" t="n">
        <v>6</v>
      </c>
      <c r="K1986" t="inlineStr">
        <is>
          <t>GR</t>
        </is>
      </c>
      <c r="L1986" t="n">
        <v>953.4</v>
      </c>
      <c r="M1986" t="n">
        <v>158.9</v>
      </c>
      <c r="N1986" t="inlineStr">
        <is>
          <t>BEBIDAS</t>
        </is>
      </c>
      <c r="O1986" t="inlineStr">
        <is>
          <t>12/2025</t>
        </is>
      </c>
    </row>
    <row r="1987">
      <c r="A1987" t="n">
        <v>187232</v>
      </c>
      <c r="B1987" t="n">
        <v>128</v>
      </c>
      <c r="C1987" t="inlineStr">
        <is>
          <t>Love Cabaret</t>
        </is>
      </c>
      <c r="D1987" t="inlineStr">
        <is>
          <t>HORTA NOVA DISTRIBUIDORA DE HORTIFRUTI LTDA</t>
        </is>
      </c>
      <c r="E1987" t="inlineStr">
        <is>
          <t>7963</t>
        </is>
      </c>
      <c r="F1987" s="555" t="n">
        <v>46002</v>
      </c>
      <c r="G1987" t="n">
        <v>19607</v>
      </c>
      <c r="H1987" t="inlineStr">
        <is>
          <t>GENGIBRE KG</t>
        </is>
      </c>
      <c r="I1987" t="inlineStr">
        <is>
          <t>ALIMENTOS</t>
        </is>
      </c>
      <c r="J1987" t="n">
        <v>10</v>
      </c>
      <c r="K1987" t="inlineStr">
        <is>
          <t>KG</t>
        </is>
      </c>
      <c r="L1987" t="n">
        <v>87.5</v>
      </c>
      <c r="M1987" t="n">
        <v>8.75</v>
      </c>
      <c r="N1987" t="inlineStr">
        <is>
          <t>ALIMENTOS</t>
        </is>
      </c>
      <c r="O1987" t="inlineStr">
        <is>
          <t>12/2025</t>
        </is>
      </c>
    </row>
    <row r="1988">
      <c r="A1988" t="n">
        <v>187232</v>
      </c>
      <c r="B1988" t="n">
        <v>128</v>
      </c>
      <c r="C1988" t="inlineStr">
        <is>
          <t>Love Cabaret</t>
        </is>
      </c>
      <c r="D1988" t="inlineStr">
        <is>
          <t>HORTA NOVA DISTRIBUIDORA DE HORTIFRUTI LTDA</t>
        </is>
      </c>
      <c r="E1988" t="inlineStr">
        <is>
          <t>7963</t>
        </is>
      </c>
      <c r="F1988" s="555" t="n">
        <v>46002</v>
      </c>
      <c r="G1988" t="n">
        <v>24509</v>
      </c>
      <c r="H1988" t="inlineStr">
        <is>
          <t>CEBOLA BRANCA KG</t>
        </is>
      </c>
      <c r="I1988" t="inlineStr">
        <is>
          <t>ALIMENTOS</t>
        </is>
      </c>
      <c r="J1988" t="n">
        <v>10</v>
      </c>
      <c r="K1988" t="inlineStr">
        <is>
          <t>KG</t>
        </is>
      </c>
      <c r="L1988" t="n">
        <v>23.8</v>
      </c>
      <c r="M1988" t="n">
        <v>2.38</v>
      </c>
      <c r="N1988" t="inlineStr">
        <is>
          <t>ALIMENTOS</t>
        </is>
      </c>
      <c r="O1988" t="inlineStr">
        <is>
          <t>12/2025</t>
        </is>
      </c>
    </row>
    <row r="1989">
      <c r="A1989" t="n">
        <v>187232</v>
      </c>
      <c r="B1989" t="n">
        <v>128</v>
      </c>
      <c r="C1989" t="inlineStr">
        <is>
          <t>Love Cabaret</t>
        </is>
      </c>
      <c r="D1989" t="inlineStr">
        <is>
          <t>HORTA NOVA DISTRIBUIDORA DE HORTIFRUTI LTDA</t>
        </is>
      </c>
      <c r="E1989" t="inlineStr">
        <is>
          <t>7963</t>
        </is>
      </c>
      <c r="F1989" s="555" t="n">
        <v>46002</v>
      </c>
      <c r="G1989" t="n">
        <v>19751</v>
      </c>
      <c r="H1989" t="inlineStr">
        <is>
          <t>LIMAO SICILIANO KG</t>
        </is>
      </c>
      <c r="I1989" t="inlineStr">
        <is>
          <t>ALIMENTOS</t>
        </is>
      </c>
      <c r="J1989" t="n">
        <v>5</v>
      </c>
      <c r="K1989" t="inlineStr">
        <is>
          <t>KG</t>
        </is>
      </c>
      <c r="L1989" t="n">
        <v>53.75</v>
      </c>
      <c r="M1989" t="n">
        <v>10.75</v>
      </c>
      <c r="N1989" t="inlineStr">
        <is>
          <t>ALIMENTOS</t>
        </is>
      </c>
      <c r="O1989" t="inlineStr">
        <is>
          <t>12/2025</t>
        </is>
      </c>
    </row>
    <row r="1990">
      <c r="A1990" t="n">
        <v>187232</v>
      </c>
      <c r="B1990" t="n">
        <v>128</v>
      </c>
      <c r="C1990" t="inlineStr">
        <is>
          <t>Love Cabaret</t>
        </is>
      </c>
      <c r="D1990" t="inlineStr">
        <is>
          <t>HORTA NOVA DISTRIBUIDORA DE HORTIFRUTI LTDA</t>
        </is>
      </c>
      <c r="E1990" t="inlineStr">
        <is>
          <t>7963</t>
        </is>
      </c>
      <c r="F1990" s="555" t="n">
        <v>46002</v>
      </c>
      <c r="G1990" t="n">
        <v>23359</v>
      </c>
      <c r="H1990" t="inlineStr">
        <is>
          <t>LIMAO TAHITI KG</t>
        </is>
      </c>
      <c r="I1990" t="inlineStr">
        <is>
          <t>ALIMENTOS</t>
        </is>
      </c>
      <c r="J1990" t="n">
        <v>5</v>
      </c>
      <c r="K1990" t="inlineStr">
        <is>
          <t>KG</t>
        </is>
      </c>
      <c r="L1990" t="n">
        <v>18.75</v>
      </c>
      <c r="M1990" t="n">
        <v>3.75</v>
      </c>
      <c r="N1990" t="inlineStr">
        <is>
          <t>ALIMENTOS</t>
        </is>
      </c>
      <c r="O1990" t="inlineStr">
        <is>
          <t>12/2025</t>
        </is>
      </c>
    </row>
    <row r="1991">
      <c r="A1991" t="n">
        <v>187232</v>
      </c>
      <c r="B1991" t="n">
        <v>128</v>
      </c>
      <c r="C1991" t="inlineStr">
        <is>
          <t>Love Cabaret</t>
        </is>
      </c>
      <c r="D1991" t="inlineStr">
        <is>
          <t>HORTA NOVA DISTRIBUIDORA DE HORTIFRUTI LTDA</t>
        </is>
      </c>
      <c r="E1991" t="inlineStr">
        <is>
          <t>7963</t>
        </is>
      </c>
      <c r="F1991" s="555" t="n">
        <v>46002</v>
      </c>
      <c r="G1991" t="n">
        <v>23377</v>
      </c>
      <c r="H1991" t="inlineStr">
        <is>
          <t>CAMBUCI CONGELADO KG</t>
        </is>
      </c>
      <c r="I1991" t="inlineStr">
        <is>
          <t>ALIMENTOS</t>
        </is>
      </c>
      <c r="J1991" t="n">
        <v>10</v>
      </c>
      <c r="K1991" t="inlineStr">
        <is>
          <t>KG</t>
        </is>
      </c>
      <c r="L1991" t="n">
        <v>300</v>
      </c>
      <c r="M1991" t="n">
        <v>30</v>
      </c>
      <c r="N1991" t="inlineStr">
        <is>
          <t>ALIMENTOS</t>
        </is>
      </c>
      <c r="O1991" t="inlineStr">
        <is>
          <t>12/2025</t>
        </is>
      </c>
    </row>
    <row r="1992">
      <c r="A1992" t="n">
        <v>187232</v>
      </c>
      <c r="B1992" t="n">
        <v>128</v>
      </c>
      <c r="C1992" t="inlineStr">
        <is>
          <t>Love Cabaret</t>
        </is>
      </c>
      <c r="D1992" t="inlineStr">
        <is>
          <t>HORTA NOVA DISTRIBUIDORA DE HORTIFRUTI LTDA</t>
        </is>
      </c>
      <c r="E1992" t="inlineStr">
        <is>
          <t>7963</t>
        </is>
      </c>
      <c r="F1992" s="555" t="n">
        <v>46002</v>
      </c>
      <c r="G1992" t="n">
        <v>25555</v>
      </c>
      <c r="H1992" t="inlineStr">
        <is>
          <t>BATATA LAVADA KG</t>
        </is>
      </c>
      <c r="I1992" t="inlineStr">
        <is>
          <t>ALIMENTOS</t>
        </is>
      </c>
      <c r="J1992" t="n">
        <v>15</v>
      </c>
      <c r="K1992" t="inlineStr">
        <is>
          <t>KG</t>
        </is>
      </c>
      <c r="L1992" t="n">
        <v>46.95</v>
      </c>
      <c r="M1992" t="n">
        <v>3.13</v>
      </c>
      <c r="N1992" t="inlineStr">
        <is>
          <t>ALIMENTOS</t>
        </is>
      </c>
      <c r="O1992" t="inlineStr">
        <is>
          <t>12/2025</t>
        </is>
      </c>
    </row>
    <row r="1993">
      <c r="A1993" t="n">
        <v>187232</v>
      </c>
      <c r="B1993" t="n">
        <v>128</v>
      </c>
      <c r="C1993" t="inlineStr">
        <is>
          <t>Love Cabaret</t>
        </is>
      </c>
      <c r="D1993" t="inlineStr">
        <is>
          <t>HORTA NOVA DISTRIBUIDORA DE HORTIFRUTI LTDA</t>
        </is>
      </c>
      <c r="E1993" t="inlineStr">
        <is>
          <t>7963</t>
        </is>
      </c>
      <c r="F1993" s="555" t="n">
        <v>46002</v>
      </c>
      <c r="G1993" t="n">
        <v>19490</v>
      </c>
      <c r="H1993" t="inlineStr">
        <is>
          <t>CAPIM SANTO KG</t>
        </is>
      </c>
      <c r="I1993" t="inlineStr">
        <is>
          <t>ALIMENTOS</t>
        </is>
      </c>
      <c r="J1993" t="n">
        <v>1</v>
      </c>
      <c r="K1993" t="inlineStr">
        <is>
          <t>KG</t>
        </is>
      </c>
      <c r="L1993" t="n">
        <v>62.5</v>
      </c>
      <c r="M1993" t="n">
        <v>62.5</v>
      </c>
      <c r="N1993" t="inlineStr">
        <is>
          <t>ALIMENTOS</t>
        </is>
      </c>
      <c r="O1993" t="inlineStr">
        <is>
          <t>12/2025</t>
        </is>
      </c>
    </row>
    <row r="1994">
      <c r="A1994" t="n">
        <v>187231</v>
      </c>
      <c r="B1994" t="n">
        <v>128</v>
      </c>
      <c r="C1994" t="inlineStr">
        <is>
          <t>Love Cabaret</t>
        </is>
      </c>
      <c r="D1994" t="inlineStr">
        <is>
          <t>ZAHIL IMPORTADORA LTDA</t>
        </is>
      </c>
      <c r="E1994" t="inlineStr">
        <is>
          <t>261904</t>
        </is>
      </c>
      <c r="F1994" s="555" t="n">
        <v>46001</v>
      </c>
      <c r="G1994" t="n">
        <v>17594</v>
      </c>
      <c r="H1994" t="inlineStr">
        <is>
          <t>VINHO TINTO LE JAJA DE JAU DE SYRAH 750ML FRANCA</t>
        </is>
      </c>
      <c r="I1994" t="inlineStr">
        <is>
          <t>BEBIDAS</t>
        </is>
      </c>
      <c r="J1994" t="n">
        <v>9</v>
      </c>
      <c r="K1994" t="inlineStr">
        <is>
          <t>GR</t>
        </is>
      </c>
      <c r="L1994" t="n">
        <v>585</v>
      </c>
      <c r="M1994" t="n">
        <v>65</v>
      </c>
      <c r="N1994" t="inlineStr">
        <is>
          <t>BEBIDAS</t>
        </is>
      </c>
      <c r="O1994" t="inlineStr">
        <is>
          <t>12/2025</t>
        </is>
      </c>
    </row>
    <row r="1995">
      <c r="A1995" t="n">
        <v>187231</v>
      </c>
      <c r="B1995" t="n">
        <v>128</v>
      </c>
      <c r="C1995" t="inlineStr">
        <is>
          <t>Love Cabaret</t>
        </is>
      </c>
      <c r="D1995" t="inlineStr">
        <is>
          <t>ZAHIL IMPORTADORA LTDA</t>
        </is>
      </c>
      <c r="E1995" t="inlineStr">
        <is>
          <t>261904</t>
        </is>
      </c>
      <c r="F1995" s="555" t="n">
        <v>46001</v>
      </c>
      <c r="G1995" t="n">
        <v>17794</v>
      </c>
      <c r="H1995" t="inlineStr">
        <is>
          <t>VINHO BRANCO JAJA DE JAU SAUVIGNON BLANC 750ML</t>
        </is>
      </c>
      <c r="I1995" t="inlineStr">
        <is>
          <t>BEBIDAS</t>
        </is>
      </c>
      <c r="J1995" t="n">
        <v>6</v>
      </c>
      <c r="K1995" t="inlineStr">
        <is>
          <t>GR</t>
        </is>
      </c>
      <c r="L1995" t="n">
        <v>390</v>
      </c>
      <c r="M1995" t="n">
        <v>65</v>
      </c>
      <c r="N1995" t="inlineStr">
        <is>
          <t>BEBIDAS</t>
        </is>
      </c>
      <c r="O1995" t="inlineStr">
        <is>
          <t>12/2025</t>
        </is>
      </c>
    </row>
    <row r="1996">
      <c r="A1996" t="n">
        <v>187231</v>
      </c>
      <c r="B1996" t="n">
        <v>128</v>
      </c>
      <c r="C1996" t="inlineStr">
        <is>
          <t>Love Cabaret</t>
        </is>
      </c>
      <c r="D1996" t="inlineStr">
        <is>
          <t>ZAHIL IMPORTADORA LTDA</t>
        </is>
      </c>
      <c r="E1996" t="inlineStr">
        <is>
          <t>261904</t>
        </is>
      </c>
      <c r="F1996" s="555" t="n">
        <v>46001</v>
      </c>
      <c r="G1996" t="n">
        <v>27858</v>
      </c>
      <c r="H1996" t="inlineStr">
        <is>
          <t>VINHO ROSE CHATEAU DE JAU / LE JAJA DE JAU ROSÉ DE SYRAH PAYS D'OC IGP LANGUEDOC</t>
        </is>
      </c>
      <c r="I1996" t="inlineStr">
        <is>
          <t>BEBIDAS</t>
        </is>
      </c>
      <c r="J1996" t="n">
        <v>6</v>
      </c>
      <c r="K1996" t="inlineStr">
        <is>
          <t>UN</t>
        </is>
      </c>
      <c r="L1996" t="n">
        <v>390</v>
      </c>
      <c r="M1996" t="n">
        <v>65</v>
      </c>
      <c r="N1996" t="inlineStr">
        <is>
          <t>BEBIDAS</t>
        </is>
      </c>
      <c r="O1996" t="inlineStr">
        <is>
          <t>12/2025</t>
        </is>
      </c>
    </row>
    <row r="1997">
      <c r="A1997" t="n">
        <v>187230</v>
      </c>
      <c r="B1997" t="n">
        <v>128</v>
      </c>
      <c r="C1997" t="inlineStr">
        <is>
          <t>Love Cabaret</t>
        </is>
      </c>
      <c r="D1997" t="inlineStr">
        <is>
          <t>HORTA NOVA DISTRIBUIDORA DE HORTIFRUTI LTDA</t>
        </is>
      </c>
      <c r="E1997" t="inlineStr">
        <is>
          <t>7995</t>
        </is>
      </c>
      <c r="F1997" s="555" t="n">
        <v>46003</v>
      </c>
      <c r="G1997" t="n">
        <v>25555</v>
      </c>
      <c r="H1997" t="inlineStr">
        <is>
          <t>BATATA LAVADA KG</t>
        </is>
      </c>
      <c r="I1997" t="inlineStr">
        <is>
          <t>ALIMENTOS</t>
        </is>
      </c>
      <c r="J1997" t="n">
        <v>12</v>
      </c>
      <c r="K1997" t="inlineStr">
        <is>
          <t>KG</t>
        </is>
      </c>
      <c r="L1997" t="n">
        <v>45</v>
      </c>
      <c r="M1997" t="n">
        <v>3.75</v>
      </c>
      <c r="N1997" t="inlineStr">
        <is>
          <t>ALIMENTOS</t>
        </is>
      </c>
      <c r="O1997" t="inlineStr">
        <is>
          <t>12/2025</t>
        </is>
      </c>
    </row>
    <row r="1998">
      <c r="A1998" t="n">
        <v>187230</v>
      </c>
      <c r="B1998" t="n">
        <v>128</v>
      </c>
      <c r="C1998" t="inlineStr">
        <is>
          <t>Love Cabaret</t>
        </is>
      </c>
      <c r="D1998" t="inlineStr">
        <is>
          <t>HORTA NOVA DISTRIBUIDORA DE HORTIFRUTI LTDA</t>
        </is>
      </c>
      <c r="E1998" t="inlineStr">
        <is>
          <t>7995</t>
        </is>
      </c>
      <c r="F1998" s="555" t="n">
        <v>46003</v>
      </c>
      <c r="G1998" t="n">
        <v>23184</v>
      </c>
      <c r="H1998" t="inlineStr">
        <is>
          <t>TOMATE CEREJA KG</t>
        </is>
      </c>
      <c r="I1998" t="inlineStr">
        <is>
          <t>ALIMENTOS</t>
        </is>
      </c>
      <c r="J1998" t="n">
        <v>2</v>
      </c>
      <c r="K1998" t="inlineStr">
        <is>
          <t>KG</t>
        </is>
      </c>
      <c r="L1998" t="n">
        <v>15</v>
      </c>
      <c r="M1998" t="n">
        <v>7.5</v>
      </c>
      <c r="N1998" t="inlineStr">
        <is>
          <t>ALIMENTOS</t>
        </is>
      </c>
      <c r="O1998" t="inlineStr">
        <is>
          <t>12/2025</t>
        </is>
      </c>
    </row>
    <row r="1999">
      <c r="A1999" t="n">
        <v>187229</v>
      </c>
      <c r="B1999" t="n">
        <v>128</v>
      </c>
      <c r="C1999" t="inlineStr">
        <is>
          <t>Love Cabaret</t>
        </is>
      </c>
      <c r="D1999" t="inlineStr">
        <is>
          <t>MARIO PEDRO FELICIANO - HORTIFRUTI</t>
        </is>
      </c>
      <c r="E1999" t="inlineStr">
        <is>
          <t>461867</t>
        </is>
      </c>
      <c r="F1999" s="555" t="n">
        <v>46004</v>
      </c>
      <c r="G1999" t="n">
        <v>24083</v>
      </c>
      <c r="H1999" t="inlineStr">
        <is>
          <t>BATATA ASTERIX GRAUDA NOIVA KG</t>
        </is>
      </c>
      <c r="I1999" t="inlineStr">
        <is>
          <t>ALIMENTOS</t>
        </is>
      </c>
      <c r="J1999" t="n">
        <v>11</v>
      </c>
      <c r="K1999" t="inlineStr">
        <is>
          <t>KG</t>
        </is>
      </c>
      <c r="L1999" t="n">
        <v>43.12</v>
      </c>
      <c r="M1999" t="n">
        <v>3.92</v>
      </c>
      <c r="N1999" t="inlineStr">
        <is>
          <t>ALIMENTOS</t>
        </is>
      </c>
      <c r="O1999" t="inlineStr">
        <is>
          <t>12/2025</t>
        </is>
      </c>
    </row>
    <row r="2000">
      <c r="A2000" t="n">
        <v>187229</v>
      </c>
      <c r="B2000" t="n">
        <v>128</v>
      </c>
      <c r="C2000" t="inlineStr">
        <is>
          <t>Love Cabaret</t>
        </is>
      </c>
      <c r="D2000" t="inlineStr">
        <is>
          <t>MARIO PEDRO FELICIANO - HORTIFRUTI</t>
        </is>
      </c>
      <c r="E2000" t="inlineStr">
        <is>
          <t>461867</t>
        </is>
      </c>
      <c r="F2000" s="555" t="n">
        <v>46004</v>
      </c>
      <c r="G2000" t="n">
        <v>24509</v>
      </c>
      <c r="H2000" t="inlineStr">
        <is>
          <t>CEBOLA BRANCA KG</t>
        </is>
      </c>
      <c r="I2000" t="inlineStr">
        <is>
          <t>ALIMENTOS</t>
        </is>
      </c>
      <c r="J2000" t="n">
        <v>10.15</v>
      </c>
      <c r="K2000" t="inlineStr">
        <is>
          <t>KG</t>
        </is>
      </c>
      <c r="L2000" t="n">
        <v>22.84</v>
      </c>
      <c r="M2000" t="n">
        <v>2.250246</v>
      </c>
      <c r="N2000" t="inlineStr">
        <is>
          <t>ALIMENTOS</t>
        </is>
      </c>
      <c r="O2000" t="inlineStr">
        <is>
          <t>12/2025</t>
        </is>
      </c>
    </row>
    <row r="2001">
      <c r="A2001" t="n">
        <v>187229</v>
      </c>
      <c r="B2001" t="n">
        <v>128</v>
      </c>
      <c r="C2001" t="inlineStr">
        <is>
          <t>Love Cabaret</t>
        </is>
      </c>
      <c r="D2001" t="inlineStr">
        <is>
          <t>MARIO PEDRO FELICIANO - HORTIFRUTI</t>
        </is>
      </c>
      <c r="E2001" t="inlineStr">
        <is>
          <t>461867</t>
        </is>
      </c>
      <c r="F2001" s="555" t="n">
        <v>46004</v>
      </c>
      <c r="G2001" t="n">
        <v>19561</v>
      </c>
      <c r="H2001" t="inlineStr">
        <is>
          <t>PIMENTAO VERDE KG</t>
        </is>
      </c>
      <c r="I2001" t="inlineStr">
        <is>
          <t>ALIMENTOS</t>
        </is>
      </c>
      <c r="J2001" t="n">
        <v>0.38</v>
      </c>
      <c r="K2001" t="inlineStr">
        <is>
          <t>KG</t>
        </is>
      </c>
      <c r="L2001" t="n">
        <v>3.31</v>
      </c>
      <c r="M2001" t="n">
        <v>8.710526</v>
      </c>
      <c r="N2001" t="inlineStr">
        <is>
          <t>ALIMENTOS</t>
        </is>
      </c>
      <c r="O2001" t="inlineStr">
        <is>
          <t>12/2025</t>
        </is>
      </c>
    </row>
    <row r="2002">
      <c r="A2002" t="n">
        <v>187229</v>
      </c>
      <c r="B2002" t="n">
        <v>128</v>
      </c>
      <c r="C2002" t="inlineStr">
        <is>
          <t>Love Cabaret</t>
        </is>
      </c>
      <c r="D2002" t="inlineStr">
        <is>
          <t>MARIO PEDRO FELICIANO - HORTIFRUTI</t>
        </is>
      </c>
      <c r="E2002" t="inlineStr">
        <is>
          <t>461867</t>
        </is>
      </c>
      <c r="F2002" s="555" t="n">
        <v>46004</v>
      </c>
      <c r="G2002" t="n">
        <v>19562</v>
      </c>
      <c r="H2002" t="inlineStr">
        <is>
          <t>PIMENTAO AMARELO KG</t>
        </is>
      </c>
      <c r="I2002" t="inlineStr">
        <is>
          <t>ALIMENTOS</t>
        </is>
      </c>
      <c r="J2002" t="n">
        <v>0.6</v>
      </c>
      <c r="K2002" t="inlineStr">
        <is>
          <t>KG</t>
        </is>
      </c>
      <c r="L2002" t="n">
        <v>8.699999999999999</v>
      </c>
      <c r="M2002" t="n">
        <v>14.5</v>
      </c>
      <c r="N2002" t="inlineStr">
        <is>
          <t>ALIMENTOS</t>
        </is>
      </c>
      <c r="O2002" t="inlineStr">
        <is>
          <t>12/2025</t>
        </is>
      </c>
    </row>
    <row r="2003">
      <c r="A2003" t="n">
        <v>187229</v>
      </c>
      <c r="B2003" t="n">
        <v>128</v>
      </c>
      <c r="C2003" t="inlineStr">
        <is>
          <t>Love Cabaret</t>
        </is>
      </c>
      <c r="D2003" t="inlineStr">
        <is>
          <t>MARIO PEDRO FELICIANO - HORTIFRUTI</t>
        </is>
      </c>
      <c r="E2003" t="inlineStr">
        <is>
          <t>461867</t>
        </is>
      </c>
      <c r="F2003" s="555" t="n">
        <v>46004</v>
      </c>
      <c r="G2003" t="n">
        <v>19477</v>
      </c>
      <c r="H2003" t="inlineStr">
        <is>
          <t>MANJERICAO ROXO KG</t>
        </is>
      </c>
      <c r="I2003" t="inlineStr">
        <is>
          <t>ALIMENTOS</t>
        </is>
      </c>
      <c r="J2003" t="n">
        <v>0.1</v>
      </c>
      <c r="K2003" t="inlineStr">
        <is>
          <t>KG</t>
        </is>
      </c>
      <c r="L2003" t="n">
        <v>7.4</v>
      </c>
      <c r="M2003" t="n">
        <v>74</v>
      </c>
      <c r="N2003" t="inlineStr">
        <is>
          <t>ALIMENTOS</t>
        </is>
      </c>
      <c r="O2003" t="inlineStr">
        <is>
          <t>12/2025</t>
        </is>
      </c>
    </row>
    <row r="2004">
      <c r="A2004" t="n">
        <v>187229</v>
      </c>
      <c r="B2004" t="n">
        <v>128</v>
      </c>
      <c r="C2004" t="inlineStr">
        <is>
          <t>Love Cabaret</t>
        </is>
      </c>
      <c r="D2004" t="inlineStr">
        <is>
          <t>MARIO PEDRO FELICIANO - HORTIFRUTI</t>
        </is>
      </c>
      <c r="E2004" t="inlineStr">
        <is>
          <t>461867</t>
        </is>
      </c>
      <c r="F2004" s="555" t="n">
        <v>46004</v>
      </c>
      <c r="G2004" t="n">
        <v>23198</v>
      </c>
      <c r="H2004" t="inlineStr">
        <is>
          <t>PIMENTAO VERMELHO KG</t>
        </is>
      </c>
      <c r="I2004" t="inlineStr">
        <is>
          <t>ALIMENTOS</t>
        </is>
      </c>
      <c r="J2004" t="n">
        <v>0.6</v>
      </c>
      <c r="K2004" t="inlineStr">
        <is>
          <t>KG</t>
        </is>
      </c>
      <c r="L2004" t="n">
        <v>8.699999999999999</v>
      </c>
      <c r="M2004" t="n">
        <v>14.5</v>
      </c>
      <c r="N2004" t="inlineStr">
        <is>
          <t>ALIMENTOS</t>
        </is>
      </c>
      <c r="O2004" t="inlineStr">
        <is>
          <t>12/2025</t>
        </is>
      </c>
    </row>
    <row r="2005">
      <c r="A2005" t="n">
        <v>187229</v>
      </c>
      <c r="B2005" t="n">
        <v>128</v>
      </c>
      <c r="C2005" t="inlineStr">
        <is>
          <t>Love Cabaret</t>
        </is>
      </c>
      <c r="D2005" t="inlineStr">
        <is>
          <t>MARIO PEDRO FELICIANO - HORTIFRUTI</t>
        </is>
      </c>
      <c r="E2005" t="inlineStr">
        <is>
          <t>461867</t>
        </is>
      </c>
      <c r="F2005" s="555" t="n">
        <v>46004</v>
      </c>
      <c r="G2005" t="n">
        <v>19532</v>
      </c>
      <c r="H2005" t="inlineStr">
        <is>
          <t>TOMATE SALADA ITALIANO KG</t>
        </is>
      </c>
      <c r="I2005" t="inlineStr">
        <is>
          <t>ALIMENTOS</t>
        </is>
      </c>
      <c r="J2005" t="n">
        <v>6.2</v>
      </c>
      <c r="K2005" t="inlineStr">
        <is>
          <t>KG</t>
        </is>
      </c>
      <c r="L2005" t="n">
        <v>39.99</v>
      </c>
      <c r="M2005" t="n">
        <v>6.45</v>
      </c>
      <c r="N2005" t="inlineStr">
        <is>
          <t>ALIMENTOS</t>
        </is>
      </c>
      <c r="O2005" t="inlineStr">
        <is>
          <t>12/2025</t>
        </is>
      </c>
    </row>
    <row r="2006">
      <c r="A2006" t="n">
        <v>187228</v>
      </c>
      <c r="B2006" t="n">
        <v>128</v>
      </c>
      <c r="C2006" t="inlineStr">
        <is>
          <t>Love Cabaret</t>
        </is>
      </c>
      <c r="D2006" t="inlineStr">
        <is>
          <t>MARIO PEDRO FELICIANO - HORTIFRUTI</t>
        </is>
      </c>
      <c r="E2006" t="inlineStr">
        <is>
          <t>461648</t>
        </is>
      </c>
      <c r="F2006" s="555" t="n">
        <v>46003</v>
      </c>
      <c r="G2006" t="n">
        <v>24385</v>
      </c>
      <c r="H2006" t="inlineStr">
        <is>
          <t>MORANGO CONGELADO KG</t>
        </is>
      </c>
      <c r="I2006" t="inlineStr">
        <is>
          <t>ALIMENTOS</t>
        </is>
      </c>
      <c r="J2006" t="n">
        <v>2</v>
      </c>
      <c r="K2006" t="inlineStr">
        <is>
          <t>KG</t>
        </is>
      </c>
      <c r="L2006" t="n">
        <v>30.44</v>
      </c>
      <c r="M2006" t="n">
        <v>15.22</v>
      </c>
      <c r="N2006" t="inlineStr">
        <is>
          <t>ALIMENTOS</t>
        </is>
      </c>
      <c r="O2006" t="inlineStr">
        <is>
          <t>12/2025</t>
        </is>
      </c>
    </row>
    <row r="2007">
      <c r="A2007" t="n">
        <v>187228</v>
      </c>
      <c r="B2007" t="n">
        <v>128</v>
      </c>
      <c r="C2007" t="inlineStr">
        <is>
          <t>Love Cabaret</t>
        </is>
      </c>
      <c r="D2007" t="inlineStr">
        <is>
          <t>MARIO PEDRO FELICIANO - HORTIFRUTI</t>
        </is>
      </c>
      <c r="E2007" t="inlineStr">
        <is>
          <t>461648</t>
        </is>
      </c>
      <c r="F2007" s="555" t="n">
        <v>46003</v>
      </c>
      <c r="G2007" t="n">
        <v>19477</v>
      </c>
      <c r="H2007" t="inlineStr">
        <is>
          <t>MANJERICAO ROXO KG</t>
        </is>
      </c>
      <c r="I2007" t="inlineStr">
        <is>
          <t>ALIMENTOS</t>
        </is>
      </c>
      <c r="J2007" t="n">
        <v>0.3</v>
      </c>
      <c r="K2007" t="inlineStr">
        <is>
          <t>KG</t>
        </is>
      </c>
      <c r="L2007" t="n">
        <v>22.18</v>
      </c>
      <c r="M2007" t="n">
        <v>73.933333</v>
      </c>
      <c r="N2007" t="inlineStr">
        <is>
          <t>ALIMENTOS</t>
        </is>
      </c>
      <c r="O2007" t="inlineStr">
        <is>
          <t>12/2025</t>
        </is>
      </c>
    </row>
    <row r="2008">
      <c r="A2008" t="n">
        <v>187228</v>
      </c>
      <c r="B2008" t="n">
        <v>128</v>
      </c>
      <c r="C2008" t="inlineStr">
        <is>
          <t>Love Cabaret</t>
        </is>
      </c>
      <c r="D2008" t="inlineStr">
        <is>
          <t>MARIO PEDRO FELICIANO - HORTIFRUTI</t>
        </is>
      </c>
      <c r="E2008" t="inlineStr">
        <is>
          <t>461648</t>
        </is>
      </c>
      <c r="F2008" s="555" t="n">
        <v>46003</v>
      </c>
      <c r="G2008" t="n">
        <v>19632</v>
      </c>
      <c r="H2008" t="inlineStr">
        <is>
          <t>BETERRABA KG</t>
        </is>
      </c>
      <c r="I2008" t="inlineStr">
        <is>
          <t>ALIMENTOS</t>
        </is>
      </c>
      <c r="J2008" t="n">
        <v>6</v>
      </c>
      <c r="K2008" t="inlineStr">
        <is>
          <t>KG</t>
        </is>
      </c>
      <c r="L2008" t="n">
        <v>12.18</v>
      </c>
      <c r="M2008" t="n">
        <v>2.03</v>
      </c>
      <c r="N2008" t="inlineStr">
        <is>
          <t>ALIMENTOS</t>
        </is>
      </c>
      <c r="O2008" t="inlineStr">
        <is>
          <t>12/2025</t>
        </is>
      </c>
    </row>
    <row r="2009">
      <c r="A2009" t="n">
        <v>187227</v>
      </c>
      <c r="B2009" t="n">
        <v>128</v>
      </c>
      <c r="C2009" t="inlineStr">
        <is>
          <t>Love Cabaret</t>
        </is>
      </c>
      <c r="D2009" t="inlineStr">
        <is>
          <t>VITRUS IMPORT LTDA</t>
        </is>
      </c>
      <c r="E2009" t="inlineStr">
        <is>
          <t>13266</t>
        </is>
      </c>
      <c r="F2009" s="555" t="n">
        <v>46001</v>
      </c>
      <c r="G2009" t="n">
        <v>24867</v>
      </c>
      <c r="H2009" t="inlineStr">
        <is>
          <t>TACA NICK &amp; NORA 120ML</t>
        </is>
      </c>
      <c r="J2009" t="n">
        <v>16</v>
      </c>
      <c r="K2009" t="inlineStr">
        <is>
          <t>CX</t>
        </is>
      </c>
      <c r="L2009" t="n">
        <v>2860.96</v>
      </c>
      <c r="M2009" t="n">
        <v>178.81</v>
      </c>
      <c r="N2009" t="inlineStr">
        <is>
          <t>UTENSILIOS</t>
        </is>
      </c>
      <c r="O2009" t="inlineStr">
        <is>
          <t>12/2025</t>
        </is>
      </c>
    </row>
    <row r="2010">
      <c r="A2010" t="n">
        <v>187227</v>
      </c>
      <c r="B2010" t="n">
        <v>128</v>
      </c>
      <c r="C2010" t="inlineStr">
        <is>
          <t>Love Cabaret</t>
        </is>
      </c>
      <c r="D2010" t="inlineStr">
        <is>
          <t>VITRUS IMPORT LTDA</t>
        </is>
      </c>
      <c r="E2010" t="inlineStr">
        <is>
          <t>13266</t>
        </is>
      </c>
      <c r="F2010" s="555" t="n">
        <v>46001</v>
      </c>
      <c r="G2010" t="n">
        <v>27686</v>
      </c>
      <c r="H2010" t="inlineStr">
        <is>
          <t>COPO VICRILA AIALA LONG DRINK 310ML UN</t>
        </is>
      </c>
      <c r="I2010" t="inlineStr">
        <is>
          <t>UTENSILIOS</t>
        </is>
      </c>
      <c r="J2010" t="n">
        <v>6</v>
      </c>
      <c r="K2010" t="inlineStr">
        <is>
          <t>UN</t>
        </is>
      </c>
      <c r="L2010" t="n">
        <v>1030.98</v>
      </c>
      <c r="M2010" t="n">
        <v>171.83</v>
      </c>
      <c r="N2010" t="inlineStr">
        <is>
          <t>UTENSILIOS</t>
        </is>
      </c>
      <c r="O2010" t="inlineStr">
        <is>
          <t>12/2025</t>
        </is>
      </c>
    </row>
    <row r="2011">
      <c r="A2011" t="n">
        <v>187226</v>
      </c>
      <c r="B2011" t="n">
        <v>128</v>
      </c>
      <c r="C2011" t="inlineStr">
        <is>
          <t>Love Cabaret</t>
        </is>
      </c>
      <c r="D2011" t="inlineStr">
        <is>
          <t>CECILIA TSUYACO ARAKI SILVA LTDA</t>
        </is>
      </c>
      <c r="E2011" t="inlineStr">
        <is>
          <t>383320</t>
        </is>
      </c>
      <c r="F2011" s="555" t="n">
        <v>46001</v>
      </c>
      <c r="G2011" t="n">
        <v>24037</v>
      </c>
      <c r="H2011" t="inlineStr">
        <is>
          <t>ALHO TRITURADO FRITO</t>
        </is>
      </c>
      <c r="I2011" t="inlineStr">
        <is>
          <t>ALIMENTOS</t>
        </is>
      </c>
      <c r="J2011" t="n">
        <v>3</v>
      </c>
      <c r="K2011" t="inlineStr">
        <is>
          <t>KG</t>
        </is>
      </c>
      <c r="L2011" t="n">
        <v>60</v>
      </c>
      <c r="M2011" t="n">
        <v>20</v>
      </c>
      <c r="N2011" t="inlineStr">
        <is>
          <t>ALIMENTOS</t>
        </is>
      </c>
      <c r="O2011" t="inlineStr">
        <is>
          <t>12/2025</t>
        </is>
      </c>
    </row>
    <row r="2012">
      <c r="A2012" t="n">
        <v>187224</v>
      </c>
      <c r="B2012" t="n">
        <v>128</v>
      </c>
      <c r="C2012" t="inlineStr">
        <is>
          <t>Love Cabaret</t>
        </is>
      </c>
      <c r="D2012" t="inlineStr">
        <is>
          <t>CG FOOD´S DISTRIBUIDORA DE ALIMENTOS LTDA</t>
        </is>
      </c>
      <c r="E2012" t="inlineStr">
        <is>
          <t>174210</t>
        </is>
      </c>
      <c r="F2012" s="555" t="n">
        <v>46007</v>
      </c>
      <c r="G2012" t="n">
        <v>20932</v>
      </c>
      <c r="H2012" t="inlineStr">
        <is>
          <t>CHOCOLATE AO LEITE GOTAS SICAO 2,1KG UN</t>
        </is>
      </c>
      <c r="I2012" t="inlineStr">
        <is>
          <t>ALIMENTOS</t>
        </is>
      </c>
      <c r="J2012" t="n">
        <v>1</v>
      </c>
      <c r="K2012" t="inlineStr">
        <is>
          <t>UN</t>
        </is>
      </c>
      <c r="L2012" t="n">
        <v>169.7</v>
      </c>
      <c r="M2012" t="n">
        <v>169.7</v>
      </c>
      <c r="N2012" t="inlineStr">
        <is>
          <t>ALIMENTOS</t>
        </is>
      </c>
      <c r="O2012" t="inlineStr">
        <is>
          <t>12/2025</t>
        </is>
      </c>
    </row>
    <row r="2013">
      <c r="A2013" t="n">
        <v>187224</v>
      </c>
      <c r="B2013" t="n">
        <v>128</v>
      </c>
      <c r="C2013" t="inlineStr">
        <is>
          <t>Love Cabaret</t>
        </is>
      </c>
      <c r="D2013" t="inlineStr">
        <is>
          <t>CG FOOD´S DISTRIBUIDORA DE ALIMENTOS LTDA</t>
        </is>
      </c>
      <c r="E2013" t="inlineStr">
        <is>
          <t>174210</t>
        </is>
      </c>
      <c r="F2013" s="555" t="n">
        <v>46007</v>
      </c>
      <c r="G2013" t="n">
        <v>21017</v>
      </c>
      <c r="H2013" t="inlineStr">
        <is>
          <t>OLEO DE ALGODAO SAUDE C/14,5KG</t>
        </is>
      </c>
      <c r="I2013" t="inlineStr">
        <is>
          <t>ALIMENTOS</t>
        </is>
      </c>
      <c r="J2013" t="n">
        <v>2</v>
      </c>
      <c r="K2013" t="inlineStr">
        <is>
          <t>BALDE</t>
        </is>
      </c>
      <c r="L2013" t="n">
        <v>406</v>
      </c>
      <c r="M2013" t="n">
        <v>203</v>
      </c>
      <c r="N2013" t="inlineStr">
        <is>
          <t>ALIMENTOS</t>
        </is>
      </c>
      <c r="O2013" t="inlineStr">
        <is>
          <t>12/2025</t>
        </is>
      </c>
    </row>
    <row r="2014">
      <c r="A2014" t="n">
        <v>187224</v>
      </c>
      <c r="B2014" t="n">
        <v>128</v>
      </c>
      <c r="C2014" t="inlineStr">
        <is>
          <t>Love Cabaret</t>
        </is>
      </c>
      <c r="D2014" t="inlineStr">
        <is>
          <t>CG FOOD´S DISTRIBUIDORA DE ALIMENTOS LTDA</t>
        </is>
      </c>
      <c r="E2014" t="inlineStr">
        <is>
          <t>174210</t>
        </is>
      </c>
      <c r="F2014" s="555" t="n">
        <v>46007</v>
      </c>
      <c r="G2014" t="n">
        <v>18984</v>
      </c>
      <c r="H2014" t="inlineStr">
        <is>
          <t>PEITO DE PERU DEFUMADO SEARA KG</t>
        </is>
      </c>
      <c r="I2014" t="inlineStr">
        <is>
          <t>ALIMENTOS</t>
        </is>
      </c>
      <c r="J2014" t="n">
        <v>3</v>
      </c>
      <c r="K2014" t="inlineStr">
        <is>
          <t>Kg</t>
        </is>
      </c>
      <c r="L2014" t="n">
        <v>194.7</v>
      </c>
      <c r="M2014" t="n">
        <v>64.90000000000001</v>
      </c>
      <c r="N2014" t="inlineStr">
        <is>
          <t>ALIMENTOS</t>
        </is>
      </c>
      <c r="O2014" t="inlineStr">
        <is>
          <t>12/2025</t>
        </is>
      </c>
    </row>
    <row r="2015">
      <c r="A2015" t="n">
        <v>187224</v>
      </c>
      <c r="B2015" t="n">
        <v>128</v>
      </c>
      <c r="C2015" t="inlineStr">
        <is>
          <t>Love Cabaret</t>
        </is>
      </c>
      <c r="D2015" t="inlineStr">
        <is>
          <t>CG FOOD´S DISTRIBUIDORA DE ALIMENTOS LTDA</t>
        </is>
      </c>
      <c r="E2015" t="inlineStr">
        <is>
          <t>174210</t>
        </is>
      </c>
      <c r="F2015" s="555" t="n">
        <v>46007</v>
      </c>
      <c r="G2015" t="n">
        <v>23732</v>
      </c>
      <c r="H2015" t="inlineStr">
        <is>
          <t>PRESUNTO COZIDO KG</t>
        </is>
      </c>
      <c r="I2015" t="inlineStr">
        <is>
          <t>ALIMENTOS</t>
        </is>
      </c>
      <c r="J2015" t="n">
        <v>13.8</v>
      </c>
      <c r="K2015" t="inlineStr">
        <is>
          <t>KG</t>
        </is>
      </c>
      <c r="L2015" t="n">
        <v>426.42</v>
      </c>
      <c r="M2015" t="n">
        <v>30.9</v>
      </c>
      <c r="N2015" t="inlineStr">
        <is>
          <t>ALIMENTOS</t>
        </is>
      </c>
      <c r="O2015" t="inlineStr">
        <is>
          <t>12/2025</t>
        </is>
      </c>
    </row>
    <row r="2016">
      <c r="A2016" t="n">
        <v>187220</v>
      </c>
      <c r="B2016" t="n">
        <v>128</v>
      </c>
      <c r="C2016" t="inlineStr">
        <is>
          <t>Love Cabaret</t>
        </is>
      </c>
      <c r="D2016" t="inlineStr">
        <is>
          <t>ZAHIL IMPORTADORA LTDA</t>
        </is>
      </c>
      <c r="E2016" t="inlineStr">
        <is>
          <t>261982</t>
        </is>
      </c>
      <c r="F2016" s="555" t="n">
        <v>46002</v>
      </c>
      <c r="G2016" t="n">
        <v>17594</v>
      </c>
      <c r="H2016" t="inlineStr">
        <is>
          <t>VINHO TINTO LE JAJA DE JAU DE SYRAH 750ML FRANCA</t>
        </is>
      </c>
      <c r="I2016" t="inlineStr">
        <is>
          <t>BEBIDAS</t>
        </is>
      </c>
      <c r="J2016" t="n">
        <v>6</v>
      </c>
      <c r="K2016" t="inlineStr">
        <is>
          <t>GR</t>
        </is>
      </c>
      <c r="L2016" t="n">
        <v>390</v>
      </c>
      <c r="M2016" t="n">
        <v>65</v>
      </c>
      <c r="N2016" t="inlineStr">
        <is>
          <t>BEBIDAS</t>
        </is>
      </c>
      <c r="O2016" t="inlineStr">
        <is>
          <t>12/2025</t>
        </is>
      </c>
    </row>
    <row r="2017">
      <c r="A2017" t="n">
        <v>187220</v>
      </c>
      <c r="B2017" t="n">
        <v>128</v>
      </c>
      <c r="C2017" t="inlineStr">
        <is>
          <t>Love Cabaret</t>
        </is>
      </c>
      <c r="D2017" t="inlineStr">
        <is>
          <t>ZAHIL IMPORTADORA LTDA</t>
        </is>
      </c>
      <c r="E2017" t="inlineStr">
        <is>
          <t>261982</t>
        </is>
      </c>
      <c r="F2017" s="555" t="n">
        <v>46002</v>
      </c>
      <c r="G2017" t="n">
        <v>17794</v>
      </c>
      <c r="H2017" t="inlineStr">
        <is>
          <t>VINHO BRANCO JAJA DE JAU SAUVIGNON BLANC 750ML</t>
        </is>
      </c>
      <c r="I2017" t="inlineStr">
        <is>
          <t>BEBIDAS</t>
        </is>
      </c>
      <c r="J2017" t="n">
        <v>6</v>
      </c>
      <c r="K2017" t="inlineStr">
        <is>
          <t>GR</t>
        </is>
      </c>
      <c r="L2017" t="n">
        <v>390</v>
      </c>
      <c r="M2017" t="n">
        <v>65</v>
      </c>
      <c r="N2017" t="inlineStr">
        <is>
          <t>BEBIDAS</t>
        </is>
      </c>
      <c r="O2017" t="inlineStr">
        <is>
          <t>12/2025</t>
        </is>
      </c>
    </row>
    <row r="2018">
      <c r="A2018" t="n">
        <v>187220</v>
      </c>
      <c r="B2018" t="n">
        <v>128</v>
      </c>
      <c r="C2018" t="inlineStr">
        <is>
          <t>Love Cabaret</t>
        </is>
      </c>
      <c r="D2018" t="inlineStr">
        <is>
          <t>ZAHIL IMPORTADORA LTDA</t>
        </is>
      </c>
      <c r="E2018" t="inlineStr">
        <is>
          <t>261982</t>
        </is>
      </c>
      <c r="F2018" s="555" t="n">
        <v>46002</v>
      </c>
      <c r="G2018" t="n">
        <v>27858</v>
      </c>
      <c r="H2018" t="inlineStr">
        <is>
          <t>VINHO ROSE CHATEAU DE JAU / LE JAJA DE JAU ROSÉ DE SYRAH PAYS D'OC IGP LANGUEDOC</t>
        </is>
      </c>
      <c r="I2018" t="inlineStr">
        <is>
          <t>BEBIDAS</t>
        </is>
      </c>
      <c r="J2018" t="n">
        <v>6</v>
      </c>
      <c r="K2018" t="inlineStr">
        <is>
          <t>UN</t>
        </is>
      </c>
      <c r="L2018" t="n">
        <v>390</v>
      </c>
      <c r="M2018" t="n">
        <v>65</v>
      </c>
      <c r="N2018" t="inlineStr">
        <is>
          <t>BEBIDAS</t>
        </is>
      </c>
      <c r="O2018" t="inlineStr">
        <is>
          <t>12/2025</t>
        </is>
      </c>
    </row>
    <row r="2019">
      <c r="A2019" t="n">
        <v>187219</v>
      </c>
      <c r="B2019" t="n">
        <v>128</v>
      </c>
      <c r="C2019" t="inlineStr">
        <is>
          <t>Love Cabaret</t>
        </is>
      </c>
      <c r="D2019" t="inlineStr">
        <is>
          <t>JOTAO COMERCIO DE ALIMENTOS LTDA</t>
        </is>
      </c>
      <c r="E2019" t="inlineStr">
        <is>
          <t>7439</t>
        </is>
      </c>
      <c r="F2019" s="555" t="n">
        <v>45999</v>
      </c>
      <c r="G2019" t="n">
        <v>24706</v>
      </c>
      <c r="H2019" t="inlineStr">
        <is>
          <t>LICOR DE MACA VERDE SOUR APPLE PUCKER DE KUYPER 700ML</t>
        </is>
      </c>
      <c r="I2019" t="inlineStr">
        <is>
          <t>BEBIDAS</t>
        </is>
      </c>
      <c r="J2019" t="n">
        <v>2</v>
      </c>
      <c r="K2019" t="inlineStr">
        <is>
          <t>GR</t>
        </is>
      </c>
      <c r="L2019" t="n">
        <v>490</v>
      </c>
      <c r="M2019" t="n">
        <v>245</v>
      </c>
      <c r="N2019" t="inlineStr">
        <is>
          <t>BEBIDAS</t>
        </is>
      </c>
      <c r="O2019" t="inlineStr">
        <is>
          <t>12/2025</t>
        </is>
      </c>
    </row>
    <row r="2020">
      <c r="A2020" t="n">
        <v>186127</v>
      </c>
      <c r="B2020" t="n">
        <v>128</v>
      </c>
      <c r="C2020" t="inlineStr">
        <is>
          <t>Love Cabaret</t>
        </is>
      </c>
      <c r="D2020" t="inlineStr">
        <is>
          <t>BATARD PADARIA ARTESANAL LTDA</t>
        </is>
      </c>
      <c r="E2020" t="inlineStr">
        <is>
          <t>12855</t>
        </is>
      </c>
      <c r="F2020" s="555" t="n">
        <v>46008</v>
      </c>
      <c r="G2020" t="n">
        <v>24943</v>
      </c>
      <c r="H2020" t="inlineStr">
        <is>
          <t>BAGUETE 570G - BATARD</t>
        </is>
      </c>
      <c r="I2020" t="inlineStr">
        <is>
          <t>ALIMENTOS</t>
        </is>
      </c>
      <c r="J2020" t="n">
        <v>20</v>
      </c>
      <c r="K2020" t="inlineStr">
        <is>
          <t>UN</t>
        </is>
      </c>
      <c r="L2020" t="n">
        <v>382</v>
      </c>
      <c r="M2020" t="n">
        <v>19.1</v>
      </c>
      <c r="N2020" t="inlineStr">
        <is>
          <t>ALIMENTOS</t>
        </is>
      </c>
      <c r="O2020" t="inlineStr">
        <is>
          <t>12/2025</t>
        </is>
      </c>
    </row>
    <row r="2021">
      <c r="A2021" t="n">
        <v>186125</v>
      </c>
      <c r="B2021" t="n">
        <v>128</v>
      </c>
      <c r="C2021" t="inlineStr">
        <is>
          <t>Love Cabaret</t>
        </is>
      </c>
      <c r="D2021" t="inlineStr">
        <is>
          <t>JUNDIA FOODS DISTRIBUIDORA DE PRODUTOA ALIMENTICIOS LTDA</t>
        </is>
      </c>
      <c r="E2021" t="inlineStr">
        <is>
          <t>577561</t>
        </is>
      </c>
      <c r="F2021" s="555" t="n">
        <v>46007</v>
      </c>
      <c r="G2021" t="n">
        <v>27704</v>
      </c>
      <c r="H2021" t="inlineStr">
        <is>
          <t>MINI PAO DE HAMBURGUER BRIOCHE 30G C/40 CX</t>
        </is>
      </c>
      <c r="I2021" t="inlineStr">
        <is>
          <t>ALIMENTOS</t>
        </is>
      </c>
      <c r="J2021" t="n">
        <v>13</v>
      </c>
      <c r="K2021" t="inlineStr">
        <is>
          <t>CX</t>
        </is>
      </c>
      <c r="L2021" t="n">
        <v>657.28</v>
      </c>
      <c r="M2021" t="n">
        <v>50.56</v>
      </c>
      <c r="N2021" t="inlineStr">
        <is>
          <t>ALIMENTOS</t>
        </is>
      </c>
      <c r="O2021" t="inlineStr">
        <is>
          <t>12/2025</t>
        </is>
      </c>
    </row>
    <row r="2022">
      <c r="A2022" t="n">
        <v>186122</v>
      </c>
      <c r="B2022" t="n">
        <v>128</v>
      </c>
      <c r="C2022" t="inlineStr">
        <is>
          <t>Love Cabaret</t>
        </is>
      </c>
      <c r="D2022" t="inlineStr">
        <is>
          <t>PSSS LTDA</t>
        </is>
      </c>
      <c r="E2022" t="inlineStr">
        <is>
          <t>2814</t>
        </is>
      </c>
      <c r="F2022" s="555" t="n">
        <v>46006</v>
      </c>
      <c r="G2022" t="n">
        <v>17341</v>
      </c>
      <c r="H2022" t="inlineStr">
        <is>
          <t>PAPEL HIGIENICO ROLAO NOBRE 300M C/8</t>
        </is>
      </c>
      <c r="I2022" t="inlineStr">
        <is>
          <t>DESCARTAVEIS/HIGIENE E LIMPEZA</t>
        </is>
      </c>
      <c r="J2022" t="n">
        <v>1</v>
      </c>
      <c r="K2022" t="inlineStr">
        <is>
          <t>FR</t>
        </is>
      </c>
      <c r="L2022" t="n">
        <v>85</v>
      </c>
      <c r="M2022" t="n">
        <v>85</v>
      </c>
      <c r="N2022" t="inlineStr">
        <is>
          <t>DESCARTAVEIS</t>
        </is>
      </c>
      <c r="O2022" t="inlineStr">
        <is>
          <t>12/2025</t>
        </is>
      </c>
    </row>
    <row r="2023">
      <c r="A2023" t="n">
        <v>186122</v>
      </c>
      <c r="B2023" t="n">
        <v>128</v>
      </c>
      <c r="C2023" t="inlineStr">
        <is>
          <t>Love Cabaret</t>
        </is>
      </c>
      <c r="D2023" t="inlineStr">
        <is>
          <t>PSSS LTDA</t>
        </is>
      </c>
      <c r="E2023" t="inlineStr">
        <is>
          <t>2814</t>
        </is>
      </c>
      <c r="F2023" s="555" t="n">
        <v>46006</v>
      </c>
      <c r="G2023" t="n">
        <v>17437</v>
      </c>
      <c r="H2023" t="inlineStr">
        <is>
          <t>SACO ALVEJADO BRANCO 45X65 UN</t>
        </is>
      </c>
      <c r="I2023" t="inlineStr">
        <is>
          <t>DESCARTAVEIS/HIGIENE E LIMPEZA</t>
        </is>
      </c>
      <c r="J2023" t="n">
        <v>30</v>
      </c>
      <c r="K2023" t="inlineStr">
        <is>
          <t>UN</t>
        </is>
      </c>
      <c r="L2023" t="n">
        <v>75</v>
      </c>
      <c r="M2023" t="n">
        <v>2.5</v>
      </c>
      <c r="N2023" t="inlineStr">
        <is>
          <t>DESCARTAVEIS</t>
        </is>
      </c>
      <c r="O2023" t="inlineStr">
        <is>
          <t>12/2025</t>
        </is>
      </c>
    </row>
    <row r="2024">
      <c r="A2024" t="n">
        <v>186122</v>
      </c>
      <c r="B2024" t="n">
        <v>128</v>
      </c>
      <c r="C2024" t="inlineStr">
        <is>
          <t>Love Cabaret</t>
        </is>
      </c>
      <c r="D2024" t="inlineStr">
        <is>
          <t>PSSS LTDA</t>
        </is>
      </c>
      <c r="E2024" t="inlineStr">
        <is>
          <t>2814</t>
        </is>
      </c>
      <c r="F2024" s="555" t="n">
        <v>46006</v>
      </c>
      <c r="G2024" t="n">
        <v>24843</v>
      </c>
      <c r="H2024" t="inlineStr">
        <is>
          <t>PAPEL TOALHA BOBINA NOBRE 08/26 C/6UN</t>
        </is>
      </c>
      <c r="I2024" t="inlineStr">
        <is>
          <t>DESCARTAVEIS/HIGIENE E LIMPEZA</t>
        </is>
      </c>
      <c r="J2024" t="n">
        <v>2</v>
      </c>
      <c r="K2024" t="inlineStr">
        <is>
          <t>CX</t>
        </is>
      </c>
      <c r="L2024" t="n">
        <v>124</v>
      </c>
      <c r="M2024" t="n">
        <v>62</v>
      </c>
      <c r="N2024" t="inlineStr">
        <is>
          <t>DESCARTAVEIS</t>
        </is>
      </c>
      <c r="O2024" t="inlineStr">
        <is>
          <t>12/2025</t>
        </is>
      </c>
    </row>
    <row r="2025">
      <c r="A2025" t="n">
        <v>186119</v>
      </c>
      <c r="B2025" t="n">
        <v>128</v>
      </c>
      <c r="C2025" t="inlineStr">
        <is>
          <t>Love Cabaret</t>
        </is>
      </c>
      <c r="D2025" t="inlineStr">
        <is>
          <t>CECILIA TSUYACO ARAKI SILVA LTDA</t>
        </is>
      </c>
      <c r="E2025" t="inlineStr">
        <is>
          <t>382984</t>
        </is>
      </c>
      <c r="F2025" s="555" t="n">
        <v>45995</v>
      </c>
      <c r="G2025" t="n">
        <v>19589</v>
      </c>
      <c r="H2025" t="inlineStr">
        <is>
          <t>PEPINO JAPONES KG</t>
        </is>
      </c>
      <c r="I2025" t="inlineStr">
        <is>
          <t>ALIMENTOS</t>
        </is>
      </c>
      <c r="J2025" t="n">
        <v>0.4</v>
      </c>
      <c r="K2025" t="inlineStr">
        <is>
          <t>KG</t>
        </is>
      </c>
      <c r="L2025" t="n">
        <v>1.4</v>
      </c>
      <c r="M2025" t="n">
        <v>3.5</v>
      </c>
      <c r="N2025" t="inlineStr">
        <is>
          <t>ALIMENTOS</t>
        </is>
      </c>
      <c r="O2025" t="inlineStr">
        <is>
          <t>12/2025</t>
        </is>
      </c>
    </row>
    <row r="2026">
      <c r="A2026" t="n">
        <v>186119</v>
      </c>
      <c r="B2026" t="n">
        <v>128</v>
      </c>
      <c r="C2026" t="inlineStr">
        <is>
          <t>Love Cabaret</t>
        </is>
      </c>
      <c r="D2026" t="inlineStr">
        <is>
          <t>CECILIA TSUYACO ARAKI SILVA LTDA</t>
        </is>
      </c>
      <c r="E2026" t="inlineStr">
        <is>
          <t>382984</t>
        </is>
      </c>
      <c r="F2026" s="555" t="n">
        <v>45995</v>
      </c>
      <c r="G2026" t="n">
        <v>19506</v>
      </c>
      <c r="H2026" t="inlineStr">
        <is>
          <t>ALECRIM KG</t>
        </is>
      </c>
      <c r="I2026" t="inlineStr">
        <is>
          <t>ALIMENTOS</t>
        </is>
      </c>
      <c r="J2026" t="n">
        <v>0.1</v>
      </c>
      <c r="K2026" t="inlineStr">
        <is>
          <t>KG</t>
        </is>
      </c>
      <c r="L2026" t="n">
        <v>4</v>
      </c>
      <c r="M2026" t="n">
        <v>40</v>
      </c>
      <c r="N2026" t="inlineStr">
        <is>
          <t>ALIMENTOS</t>
        </is>
      </c>
      <c r="O2026" t="inlineStr">
        <is>
          <t>12/2025</t>
        </is>
      </c>
    </row>
    <row r="2027">
      <c r="A2027" t="n">
        <v>186119</v>
      </c>
      <c r="B2027" t="n">
        <v>128</v>
      </c>
      <c r="C2027" t="inlineStr">
        <is>
          <t>Love Cabaret</t>
        </is>
      </c>
      <c r="D2027" t="inlineStr">
        <is>
          <t>CECILIA TSUYACO ARAKI SILVA LTDA</t>
        </is>
      </c>
      <c r="E2027" t="inlineStr">
        <is>
          <t>382984</t>
        </is>
      </c>
      <c r="F2027" s="555" t="n">
        <v>45995</v>
      </c>
      <c r="G2027" t="n">
        <v>19480</v>
      </c>
      <c r="H2027" t="inlineStr">
        <is>
          <t>HORTELA HIDROPONICA KG</t>
        </is>
      </c>
      <c r="I2027" t="inlineStr">
        <is>
          <t>ALIMENTOS</t>
        </is>
      </c>
      <c r="J2027" t="n">
        <v>0.4</v>
      </c>
      <c r="K2027" t="inlineStr">
        <is>
          <t>KG</t>
        </is>
      </c>
      <c r="L2027" t="n">
        <v>4.8</v>
      </c>
      <c r="M2027" t="n">
        <v>12</v>
      </c>
      <c r="N2027" t="inlineStr">
        <is>
          <t>ALIMENTOS</t>
        </is>
      </c>
      <c r="O2027" t="inlineStr">
        <is>
          <t>12/2025</t>
        </is>
      </c>
    </row>
    <row r="2028">
      <c r="A2028" t="n">
        <v>186119</v>
      </c>
      <c r="B2028" t="n">
        <v>128</v>
      </c>
      <c r="C2028" t="inlineStr">
        <is>
          <t>Love Cabaret</t>
        </is>
      </c>
      <c r="D2028" t="inlineStr">
        <is>
          <t>CECILIA TSUYACO ARAKI SILVA LTDA</t>
        </is>
      </c>
      <c r="E2028" t="inlineStr">
        <is>
          <t>382984</t>
        </is>
      </c>
      <c r="F2028" s="555" t="n">
        <v>45995</v>
      </c>
      <c r="G2028" t="n">
        <v>19503</v>
      </c>
      <c r="H2028" t="inlineStr">
        <is>
          <t>ALFACE CRESPA KG</t>
        </is>
      </c>
      <c r="I2028" t="inlineStr">
        <is>
          <t>ALIMENTOS</t>
        </is>
      </c>
      <c r="J2028" t="n">
        <v>1.5</v>
      </c>
      <c r="K2028" t="inlineStr">
        <is>
          <t>KG</t>
        </is>
      </c>
      <c r="L2028" t="n">
        <v>7.8</v>
      </c>
      <c r="M2028" t="n">
        <v>5.2</v>
      </c>
      <c r="N2028" t="inlineStr">
        <is>
          <t>ALIMENTOS</t>
        </is>
      </c>
      <c r="O2028" t="inlineStr">
        <is>
          <t>12/2025</t>
        </is>
      </c>
    </row>
    <row r="2029">
      <c r="A2029" t="n">
        <v>186119</v>
      </c>
      <c r="B2029" t="n">
        <v>128</v>
      </c>
      <c r="C2029" t="inlineStr">
        <is>
          <t>Love Cabaret</t>
        </is>
      </c>
      <c r="D2029" t="inlineStr">
        <is>
          <t>CECILIA TSUYACO ARAKI SILVA LTDA</t>
        </is>
      </c>
      <c r="E2029" t="inlineStr">
        <is>
          <t>382984</t>
        </is>
      </c>
      <c r="F2029" s="555" t="n">
        <v>45995</v>
      </c>
      <c r="G2029" t="n">
        <v>19497</v>
      </c>
      <c r="H2029" t="inlineStr">
        <is>
          <t>ALFACE ROMANA MINI KG</t>
        </is>
      </c>
      <c r="I2029" t="inlineStr">
        <is>
          <t>ALIMENTOS</t>
        </is>
      </c>
      <c r="J2029" t="n">
        <v>0.3</v>
      </c>
      <c r="K2029" t="inlineStr">
        <is>
          <t>KG</t>
        </is>
      </c>
      <c r="L2029" t="n">
        <v>14.7</v>
      </c>
      <c r="M2029" t="n">
        <v>49</v>
      </c>
      <c r="N2029" t="inlineStr">
        <is>
          <t>ALIMENTOS</t>
        </is>
      </c>
      <c r="O2029" t="inlineStr">
        <is>
          <t>12/2025</t>
        </is>
      </c>
    </row>
    <row r="2030">
      <c r="A2030" t="n">
        <v>186119</v>
      </c>
      <c r="B2030" t="n">
        <v>128</v>
      </c>
      <c r="C2030" t="inlineStr">
        <is>
          <t>Love Cabaret</t>
        </is>
      </c>
      <c r="D2030" t="inlineStr">
        <is>
          <t>CECILIA TSUYACO ARAKI SILVA LTDA</t>
        </is>
      </c>
      <c r="E2030" t="inlineStr">
        <is>
          <t>382984</t>
        </is>
      </c>
      <c r="F2030" s="555" t="n">
        <v>45995</v>
      </c>
      <c r="G2030" t="n">
        <v>23113</v>
      </c>
      <c r="H2030" t="inlineStr">
        <is>
          <t>SALSA KG</t>
        </is>
      </c>
      <c r="I2030" t="inlineStr">
        <is>
          <t>ALIMENTOS</t>
        </is>
      </c>
      <c r="J2030" t="n">
        <v>0.3</v>
      </c>
      <c r="K2030" t="inlineStr">
        <is>
          <t>KG</t>
        </is>
      </c>
      <c r="L2030" t="n">
        <v>2.1</v>
      </c>
      <c r="M2030" t="n">
        <v>7</v>
      </c>
      <c r="N2030" t="inlineStr">
        <is>
          <t>ALIMENTOS</t>
        </is>
      </c>
      <c r="O2030" t="inlineStr">
        <is>
          <t>12/2025</t>
        </is>
      </c>
    </row>
    <row r="2031">
      <c r="A2031" t="n">
        <v>186119</v>
      </c>
      <c r="B2031" t="n">
        <v>128</v>
      </c>
      <c r="C2031" t="inlineStr">
        <is>
          <t>Love Cabaret</t>
        </is>
      </c>
      <c r="D2031" t="inlineStr">
        <is>
          <t>CECILIA TSUYACO ARAKI SILVA LTDA</t>
        </is>
      </c>
      <c r="E2031" t="inlineStr">
        <is>
          <t>382984</t>
        </is>
      </c>
      <c r="F2031" s="555" t="n">
        <v>45995</v>
      </c>
      <c r="G2031" t="n">
        <v>25555</v>
      </c>
      <c r="H2031" t="inlineStr">
        <is>
          <t>BATATA LAVADA KG</t>
        </is>
      </c>
      <c r="I2031" t="inlineStr">
        <is>
          <t>ALIMENTOS</t>
        </is>
      </c>
      <c r="J2031" t="n">
        <v>12</v>
      </c>
      <c r="K2031" t="inlineStr">
        <is>
          <t>KG</t>
        </is>
      </c>
      <c r="L2031" t="n">
        <v>36</v>
      </c>
      <c r="M2031" t="n">
        <v>3</v>
      </c>
      <c r="N2031" t="inlineStr">
        <is>
          <t>ALIMENTOS</t>
        </is>
      </c>
      <c r="O2031" t="inlineStr">
        <is>
          <t>12/2025</t>
        </is>
      </c>
    </row>
    <row r="2032">
      <c r="A2032" t="n">
        <v>186117</v>
      </c>
      <c r="B2032" t="n">
        <v>128</v>
      </c>
      <c r="C2032" t="inlineStr">
        <is>
          <t>Love Cabaret</t>
        </is>
      </c>
      <c r="D2032" t="inlineStr">
        <is>
          <t>HORTA NOVA DISTRIBUIDORA DE HORTIFRUTI LTDA</t>
        </is>
      </c>
      <c r="E2032" t="inlineStr">
        <is>
          <t>7750</t>
        </is>
      </c>
      <c r="F2032" s="555" t="n">
        <v>45995</v>
      </c>
      <c r="G2032" t="n">
        <v>19634</v>
      </c>
      <c r="H2032" t="inlineStr">
        <is>
          <t>BERINJELA KG</t>
        </is>
      </c>
      <c r="I2032" t="inlineStr">
        <is>
          <t>ALIMENTOS</t>
        </is>
      </c>
      <c r="J2032" t="n">
        <v>5</v>
      </c>
      <c r="K2032" t="inlineStr">
        <is>
          <t>KG</t>
        </is>
      </c>
      <c r="L2032" t="n">
        <v>25</v>
      </c>
      <c r="M2032" t="n">
        <v>5</v>
      </c>
      <c r="N2032" t="inlineStr">
        <is>
          <t>ALIMENTOS</t>
        </is>
      </c>
      <c r="O2032" t="inlineStr">
        <is>
          <t>12/2025</t>
        </is>
      </c>
    </row>
    <row r="2033">
      <c r="A2033" t="n">
        <v>186117</v>
      </c>
      <c r="B2033" t="n">
        <v>128</v>
      </c>
      <c r="C2033" t="inlineStr">
        <is>
          <t>Love Cabaret</t>
        </is>
      </c>
      <c r="D2033" t="inlineStr">
        <is>
          <t>HORTA NOVA DISTRIBUIDORA DE HORTIFRUTI LTDA</t>
        </is>
      </c>
      <c r="E2033" t="inlineStr">
        <is>
          <t>7750</t>
        </is>
      </c>
      <c r="F2033" s="555" t="n">
        <v>45995</v>
      </c>
      <c r="G2033" t="n">
        <v>19476</v>
      </c>
      <c r="H2033" t="inlineStr">
        <is>
          <t>MANJERICAO KG</t>
        </is>
      </c>
      <c r="I2033" t="inlineStr">
        <is>
          <t>ALIMENTOS</t>
        </is>
      </c>
      <c r="J2033" t="n">
        <v>0.1</v>
      </c>
      <c r="K2033" t="inlineStr">
        <is>
          <t>KG</t>
        </is>
      </c>
      <c r="L2033" t="n">
        <v>6.25</v>
      </c>
      <c r="M2033" t="n">
        <v>62.5</v>
      </c>
      <c r="N2033" t="inlineStr">
        <is>
          <t>ALIMENTOS</t>
        </is>
      </c>
      <c r="O2033" t="inlineStr">
        <is>
          <t>12/2025</t>
        </is>
      </c>
    </row>
    <row r="2034">
      <c r="A2034" t="n">
        <v>186117</v>
      </c>
      <c r="B2034" t="n">
        <v>128</v>
      </c>
      <c r="C2034" t="inlineStr">
        <is>
          <t>Love Cabaret</t>
        </is>
      </c>
      <c r="D2034" t="inlineStr">
        <is>
          <t>HORTA NOVA DISTRIBUIDORA DE HORTIFRUTI LTDA</t>
        </is>
      </c>
      <c r="E2034" t="inlineStr">
        <is>
          <t>7750</t>
        </is>
      </c>
      <c r="F2034" s="555" t="n">
        <v>45995</v>
      </c>
      <c r="G2034" t="n">
        <v>19751</v>
      </c>
      <c r="H2034" t="inlineStr">
        <is>
          <t>LIMAO SICILIANO KG</t>
        </is>
      </c>
      <c r="I2034" t="inlineStr">
        <is>
          <t>ALIMENTOS</t>
        </is>
      </c>
      <c r="J2034" t="n">
        <v>5</v>
      </c>
      <c r="K2034" t="inlineStr">
        <is>
          <t>KG</t>
        </is>
      </c>
      <c r="L2034" t="n">
        <v>56.25</v>
      </c>
      <c r="M2034" t="n">
        <v>11.25</v>
      </c>
      <c r="N2034" t="inlineStr">
        <is>
          <t>ALIMENTOS</t>
        </is>
      </c>
      <c r="O2034" t="inlineStr">
        <is>
          <t>12/2025</t>
        </is>
      </c>
    </row>
    <row r="2035">
      <c r="A2035" t="n">
        <v>186117</v>
      </c>
      <c r="B2035" t="n">
        <v>128</v>
      </c>
      <c r="C2035" t="inlineStr">
        <is>
          <t>Love Cabaret</t>
        </is>
      </c>
      <c r="D2035" t="inlineStr">
        <is>
          <t>HORTA NOVA DISTRIBUIDORA DE HORTIFRUTI LTDA</t>
        </is>
      </c>
      <c r="E2035" t="inlineStr">
        <is>
          <t>7750</t>
        </is>
      </c>
      <c r="F2035" s="555" t="n">
        <v>45995</v>
      </c>
      <c r="G2035" t="n">
        <v>19759</v>
      </c>
      <c r="H2035" t="inlineStr">
        <is>
          <t>LARANJA BAHIA KG</t>
        </is>
      </c>
      <c r="I2035" t="inlineStr">
        <is>
          <t>ALIMENTOS</t>
        </is>
      </c>
      <c r="J2035" t="n">
        <v>5</v>
      </c>
      <c r="K2035" t="inlineStr">
        <is>
          <t>KG</t>
        </is>
      </c>
      <c r="L2035" t="n">
        <v>46.9</v>
      </c>
      <c r="M2035" t="n">
        <v>9.380000000000001</v>
      </c>
      <c r="N2035" t="inlineStr">
        <is>
          <t>ALIMENTOS</t>
        </is>
      </c>
      <c r="O2035" t="inlineStr">
        <is>
          <t>12/2025</t>
        </is>
      </c>
    </row>
    <row r="2036">
      <c r="A2036" t="n">
        <v>186117</v>
      </c>
      <c r="B2036" t="n">
        <v>128</v>
      </c>
      <c r="C2036" t="inlineStr">
        <is>
          <t>Love Cabaret</t>
        </is>
      </c>
      <c r="D2036" t="inlineStr">
        <is>
          <t>HORTA NOVA DISTRIBUIDORA DE HORTIFRUTI LTDA</t>
        </is>
      </c>
      <c r="E2036" t="inlineStr">
        <is>
          <t>7750</t>
        </is>
      </c>
      <c r="F2036" s="555" t="n">
        <v>45995</v>
      </c>
      <c r="G2036" t="n">
        <v>23359</v>
      </c>
      <c r="H2036" t="inlineStr">
        <is>
          <t>LIMAO TAHITI KG</t>
        </is>
      </c>
      <c r="I2036" t="inlineStr">
        <is>
          <t>ALIMENTOS</t>
        </is>
      </c>
      <c r="J2036" t="n">
        <v>10</v>
      </c>
      <c r="K2036" t="inlineStr">
        <is>
          <t>KG</t>
        </is>
      </c>
      <c r="L2036" t="n">
        <v>28.8</v>
      </c>
      <c r="M2036" t="n">
        <v>2.88</v>
      </c>
      <c r="N2036" t="inlineStr">
        <is>
          <t>ALIMENTOS</t>
        </is>
      </c>
      <c r="O2036" t="inlineStr">
        <is>
          <t>12/2025</t>
        </is>
      </c>
    </row>
    <row r="2037">
      <c r="A2037" t="n">
        <v>186117</v>
      </c>
      <c r="B2037" t="n">
        <v>128</v>
      </c>
      <c r="C2037" t="inlineStr">
        <is>
          <t>Love Cabaret</t>
        </is>
      </c>
      <c r="D2037" t="inlineStr">
        <is>
          <t>HORTA NOVA DISTRIBUIDORA DE HORTIFRUTI LTDA</t>
        </is>
      </c>
      <c r="E2037" t="inlineStr">
        <is>
          <t>7750</t>
        </is>
      </c>
      <c r="F2037" s="555" t="n">
        <v>45995</v>
      </c>
      <c r="G2037" t="n">
        <v>23377</v>
      </c>
      <c r="H2037" t="inlineStr">
        <is>
          <t>CAMBUCI CONGELADO KG</t>
        </is>
      </c>
      <c r="I2037" t="inlineStr">
        <is>
          <t>ALIMENTOS</t>
        </is>
      </c>
      <c r="J2037" t="n">
        <v>10</v>
      </c>
      <c r="K2037" t="inlineStr">
        <is>
          <t>KG</t>
        </is>
      </c>
      <c r="L2037" t="n">
        <v>300</v>
      </c>
      <c r="M2037" t="n">
        <v>30</v>
      </c>
      <c r="N2037" t="inlineStr">
        <is>
          <t>ALIMENTOS</t>
        </is>
      </c>
      <c r="O2037" t="inlineStr">
        <is>
          <t>12/2025</t>
        </is>
      </c>
    </row>
    <row r="2038">
      <c r="A2038" t="n">
        <v>186115</v>
      </c>
      <c r="B2038" t="n">
        <v>128</v>
      </c>
      <c r="C2038" t="inlineStr">
        <is>
          <t>Love Cabaret</t>
        </is>
      </c>
      <c r="D2038" t="inlineStr">
        <is>
          <t>FG7 COMERCIO E DISTRIBUICAO DE BEBIDAS LTDA</t>
        </is>
      </c>
      <c r="E2038" t="inlineStr">
        <is>
          <t>714086</t>
        </is>
      </c>
      <c r="F2038" s="555" t="n">
        <v>45997</v>
      </c>
      <c r="G2038" t="n">
        <v>24552</v>
      </c>
      <c r="H2038" t="inlineStr">
        <is>
          <t>ESPUMANTE CASA PERINI BRUT 750ML</t>
        </is>
      </c>
      <c r="I2038" t="inlineStr">
        <is>
          <t>BEBIDAS</t>
        </is>
      </c>
      <c r="J2038" t="n">
        <v>18</v>
      </c>
      <c r="K2038" t="inlineStr">
        <is>
          <t>GR</t>
        </is>
      </c>
      <c r="L2038" t="n">
        <v>613.62</v>
      </c>
      <c r="M2038" t="n">
        <v>34.09</v>
      </c>
      <c r="N2038" t="inlineStr">
        <is>
          <t>BEBIDAS</t>
        </is>
      </c>
      <c r="O2038" t="inlineStr">
        <is>
          <t>12/2025</t>
        </is>
      </c>
    </row>
    <row r="2039">
      <c r="A2039" t="n">
        <v>186114</v>
      </c>
      <c r="B2039" t="n">
        <v>128</v>
      </c>
      <c r="C2039" t="inlineStr">
        <is>
          <t>Love Cabaret</t>
        </is>
      </c>
      <c r="D2039" t="inlineStr">
        <is>
          <t>DTK COMERCIO DE ALIMENTOS LTDA</t>
        </is>
      </c>
      <c r="E2039" t="inlineStr">
        <is>
          <t>56154</t>
        </is>
      </c>
      <c r="F2039" s="555" t="n">
        <v>45999</v>
      </c>
      <c r="G2039" t="n">
        <v>20645</v>
      </c>
      <c r="H2039" t="inlineStr">
        <is>
          <t>MILHO VERDE QUERO C/2KG</t>
        </is>
      </c>
      <c r="I2039" t="inlineStr">
        <is>
          <t>ALIMENTOS</t>
        </is>
      </c>
      <c r="J2039" t="n">
        <v>1</v>
      </c>
      <c r="K2039" t="inlineStr">
        <is>
          <t>Lt</t>
        </is>
      </c>
      <c r="L2039" t="n">
        <v>22.6</v>
      </c>
      <c r="M2039" t="n">
        <v>22.6</v>
      </c>
      <c r="N2039" t="inlineStr">
        <is>
          <t>ALIMENTOS</t>
        </is>
      </c>
      <c r="O2039" t="inlineStr">
        <is>
          <t>12/2025</t>
        </is>
      </c>
    </row>
    <row r="2040">
      <c r="A2040" t="n">
        <v>186114</v>
      </c>
      <c r="B2040" t="n">
        <v>128</v>
      </c>
      <c r="C2040" t="inlineStr">
        <is>
          <t>Love Cabaret</t>
        </is>
      </c>
      <c r="D2040" t="inlineStr">
        <is>
          <t>DTK COMERCIO DE ALIMENTOS LTDA</t>
        </is>
      </c>
      <c r="E2040" t="inlineStr">
        <is>
          <t>56154</t>
        </is>
      </c>
      <c r="F2040" s="555" t="n">
        <v>45999</v>
      </c>
      <c r="G2040" t="n">
        <v>20242</v>
      </c>
      <c r="H2040" t="inlineStr">
        <is>
          <t>FEIJAO CARIOCA CAMIL C/2KG</t>
        </is>
      </c>
      <c r="I2040" t="inlineStr">
        <is>
          <t>ALIMENTOS</t>
        </is>
      </c>
      <c r="J2040" t="n">
        <v>2</v>
      </c>
      <c r="K2040" t="inlineStr">
        <is>
          <t>PC</t>
        </is>
      </c>
      <c r="L2040" t="n">
        <v>28.4</v>
      </c>
      <c r="M2040" t="n">
        <v>14.2</v>
      </c>
      <c r="N2040" t="inlineStr">
        <is>
          <t>ALIMENTOS</t>
        </is>
      </c>
      <c r="O2040" t="inlineStr">
        <is>
          <t>12/2025</t>
        </is>
      </c>
    </row>
    <row r="2041">
      <c r="A2041" t="n">
        <v>186114</v>
      </c>
      <c r="B2041" t="n">
        <v>128</v>
      </c>
      <c r="C2041" t="inlineStr">
        <is>
          <t>Love Cabaret</t>
        </is>
      </c>
      <c r="D2041" t="inlineStr">
        <is>
          <t>DTK COMERCIO DE ALIMENTOS LTDA</t>
        </is>
      </c>
      <c r="E2041" t="inlineStr">
        <is>
          <t>56154</t>
        </is>
      </c>
      <c r="F2041" s="555" t="n">
        <v>45999</v>
      </c>
      <c r="G2041" t="n">
        <v>20202</v>
      </c>
      <c r="H2041" t="inlineStr">
        <is>
          <t>VINAGRE DE ARROZ CASTELO 750ML UN</t>
        </is>
      </c>
      <c r="I2041" t="inlineStr">
        <is>
          <t>ALIMENTOS</t>
        </is>
      </c>
      <c r="J2041" t="n">
        <v>4</v>
      </c>
      <c r="K2041" t="inlineStr">
        <is>
          <t>UN</t>
        </is>
      </c>
      <c r="L2041" t="n">
        <v>31</v>
      </c>
      <c r="M2041" t="n">
        <v>7.75</v>
      </c>
      <c r="N2041" t="inlineStr">
        <is>
          <t>ALIMENTOS</t>
        </is>
      </c>
      <c r="O2041" t="inlineStr">
        <is>
          <t>12/2025</t>
        </is>
      </c>
    </row>
    <row r="2042">
      <c r="A2042" t="n">
        <v>186114</v>
      </c>
      <c r="B2042" t="n">
        <v>128</v>
      </c>
      <c r="C2042" t="inlineStr">
        <is>
          <t>Love Cabaret</t>
        </is>
      </c>
      <c r="D2042" t="inlineStr">
        <is>
          <t>DTK COMERCIO DE ALIMENTOS LTDA</t>
        </is>
      </c>
      <c r="E2042" t="inlineStr">
        <is>
          <t>56154</t>
        </is>
      </c>
      <c r="F2042" s="555" t="n">
        <v>45999</v>
      </c>
      <c r="G2042" t="n">
        <v>20653</v>
      </c>
      <c r="H2042" t="inlineStr">
        <is>
          <t>LEITE DE COCO SOCOCO C/1L UN</t>
        </is>
      </c>
      <c r="I2042" t="inlineStr">
        <is>
          <t>ALIMENTOS</t>
        </is>
      </c>
      <c r="J2042" t="n">
        <v>1</v>
      </c>
      <c r="K2042" t="inlineStr">
        <is>
          <t>UN</t>
        </is>
      </c>
      <c r="L2042" t="n">
        <v>24.72</v>
      </c>
      <c r="M2042" t="n">
        <v>24.72</v>
      </c>
      <c r="N2042" t="inlineStr">
        <is>
          <t>ALIMENTOS</t>
        </is>
      </c>
      <c r="O2042" t="inlineStr">
        <is>
          <t>12/2025</t>
        </is>
      </c>
    </row>
    <row r="2043">
      <c r="A2043" t="n">
        <v>186114</v>
      </c>
      <c r="B2043" t="n">
        <v>128</v>
      </c>
      <c r="C2043" t="inlineStr">
        <is>
          <t>Love Cabaret</t>
        </is>
      </c>
      <c r="D2043" t="inlineStr">
        <is>
          <t>DTK COMERCIO DE ALIMENTOS LTDA</t>
        </is>
      </c>
      <c r="E2043" t="inlineStr">
        <is>
          <t>56154</t>
        </is>
      </c>
      <c r="F2043" s="555" t="n">
        <v>45999</v>
      </c>
      <c r="G2043" t="n">
        <v>20660</v>
      </c>
      <c r="H2043" t="inlineStr">
        <is>
          <t>LEITE CONDENSADO MOCA C/2,6KG</t>
        </is>
      </c>
      <c r="I2043" t="inlineStr">
        <is>
          <t>ALIMENTOS</t>
        </is>
      </c>
      <c r="J2043" t="n">
        <v>1</v>
      </c>
      <c r="K2043" t="inlineStr">
        <is>
          <t>LATA</t>
        </is>
      </c>
      <c r="L2043" t="n">
        <v>61.9</v>
      </c>
      <c r="M2043" t="n">
        <v>61.9</v>
      </c>
      <c r="N2043" t="inlineStr">
        <is>
          <t>ALIMENTOS</t>
        </is>
      </c>
      <c r="O2043" t="inlineStr">
        <is>
          <t>12/2025</t>
        </is>
      </c>
    </row>
    <row r="2044">
      <c r="A2044" t="n">
        <v>186114</v>
      </c>
      <c r="B2044" t="n">
        <v>128</v>
      </c>
      <c r="C2044" t="inlineStr">
        <is>
          <t>Love Cabaret</t>
        </is>
      </c>
      <c r="D2044" t="inlineStr">
        <is>
          <t>DTK COMERCIO DE ALIMENTOS LTDA</t>
        </is>
      </c>
      <c r="E2044" t="inlineStr">
        <is>
          <t>56154</t>
        </is>
      </c>
      <c r="F2044" s="555" t="n">
        <v>45999</v>
      </c>
      <c r="G2044" t="n">
        <v>20680</v>
      </c>
      <c r="H2044" t="inlineStr">
        <is>
          <t>CREME DE LEITE NESTLE C/200G UN</t>
        </is>
      </c>
      <c r="I2044" t="inlineStr">
        <is>
          <t>ALIMENTOS</t>
        </is>
      </c>
      <c r="J2044" t="n">
        <v>10</v>
      </c>
      <c r="K2044" t="inlineStr">
        <is>
          <t>UN</t>
        </is>
      </c>
      <c r="L2044" t="n">
        <v>109.5</v>
      </c>
      <c r="M2044" t="n">
        <v>10.95</v>
      </c>
      <c r="N2044" t="inlineStr">
        <is>
          <t>ALIMENTOS</t>
        </is>
      </c>
      <c r="O2044" t="inlineStr">
        <is>
          <t>12/2025</t>
        </is>
      </c>
    </row>
    <row r="2045">
      <c r="A2045" t="n">
        <v>186114</v>
      </c>
      <c r="B2045" t="n">
        <v>128</v>
      </c>
      <c r="C2045" t="inlineStr">
        <is>
          <t>Love Cabaret</t>
        </is>
      </c>
      <c r="D2045" t="inlineStr">
        <is>
          <t>DTK COMERCIO DE ALIMENTOS LTDA</t>
        </is>
      </c>
      <c r="E2045" t="inlineStr">
        <is>
          <t>56154</t>
        </is>
      </c>
      <c r="F2045" s="555" t="n">
        <v>45999</v>
      </c>
      <c r="G2045" t="n">
        <v>21017</v>
      </c>
      <c r="H2045" t="inlineStr">
        <is>
          <t>OLEO DE ALGODAO SAUDE C/14,5KG</t>
        </is>
      </c>
      <c r="I2045" t="inlineStr">
        <is>
          <t>ALIMENTOS</t>
        </is>
      </c>
      <c r="J2045" t="n">
        <v>2</v>
      </c>
      <c r="K2045" t="inlineStr">
        <is>
          <t>BALDE</t>
        </is>
      </c>
      <c r="L2045" t="n">
        <v>332.62</v>
      </c>
      <c r="M2045" t="n">
        <v>166.31</v>
      </c>
      <c r="N2045" t="inlineStr">
        <is>
          <t>ALIMENTOS</t>
        </is>
      </c>
      <c r="O2045" t="inlineStr">
        <is>
          <t>12/2025</t>
        </is>
      </c>
    </row>
    <row r="2046">
      <c r="A2046" t="n">
        <v>186114</v>
      </c>
      <c r="B2046" t="n">
        <v>128</v>
      </c>
      <c r="C2046" t="inlineStr">
        <is>
          <t>Love Cabaret</t>
        </is>
      </c>
      <c r="D2046" t="inlineStr">
        <is>
          <t>DTK COMERCIO DE ALIMENTOS LTDA</t>
        </is>
      </c>
      <c r="E2046" t="inlineStr">
        <is>
          <t>56154</t>
        </is>
      </c>
      <c r="F2046" s="555" t="n">
        <v>45999</v>
      </c>
      <c r="G2046" t="n">
        <v>20739</v>
      </c>
      <c r="H2046" t="inlineStr">
        <is>
          <t>AZEITONA PRETA S/ CAROCO 2,5KG</t>
        </is>
      </c>
      <c r="I2046" t="inlineStr">
        <is>
          <t>ALIMENTOS</t>
        </is>
      </c>
      <c r="J2046" t="n">
        <v>2</v>
      </c>
      <c r="K2046" t="inlineStr">
        <is>
          <t>UN</t>
        </is>
      </c>
      <c r="L2046" t="n">
        <v>159.14</v>
      </c>
      <c r="M2046" t="n">
        <v>79.56999999999999</v>
      </c>
      <c r="N2046" t="inlineStr">
        <is>
          <t>ALIMENTOS</t>
        </is>
      </c>
      <c r="O2046" t="inlineStr">
        <is>
          <t>12/2025</t>
        </is>
      </c>
    </row>
    <row r="2047">
      <c r="A2047" t="n">
        <v>186114</v>
      </c>
      <c r="B2047" t="n">
        <v>128</v>
      </c>
      <c r="C2047" t="inlineStr">
        <is>
          <t>Love Cabaret</t>
        </is>
      </c>
      <c r="D2047" t="inlineStr">
        <is>
          <t>DTK COMERCIO DE ALIMENTOS LTDA</t>
        </is>
      </c>
      <c r="E2047" t="inlineStr">
        <is>
          <t>56154</t>
        </is>
      </c>
      <c r="F2047" s="555" t="n">
        <v>45999</v>
      </c>
      <c r="G2047" t="n">
        <v>25237</v>
      </c>
      <c r="H2047" t="inlineStr">
        <is>
          <t>FARINHA DE TRIGO ANACONDA TIPO 1 PREMIUM C/1KG</t>
        </is>
      </c>
      <c r="I2047" t="inlineStr">
        <is>
          <t>ALIMENTOS</t>
        </is>
      </c>
      <c r="J2047" t="n">
        <v>10</v>
      </c>
      <c r="K2047" t="inlineStr">
        <is>
          <t>PC</t>
        </is>
      </c>
      <c r="L2047" t="n">
        <v>54.9</v>
      </c>
      <c r="M2047" t="n">
        <v>5.49</v>
      </c>
      <c r="N2047" t="inlineStr">
        <is>
          <t>ALIMENTOS</t>
        </is>
      </c>
      <c r="O2047" t="inlineStr">
        <is>
          <t>12/2025</t>
        </is>
      </c>
    </row>
    <row r="2048">
      <c r="A2048" t="n">
        <v>186114</v>
      </c>
      <c r="B2048" t="n">
        <v>128</v>
      </c>
      <c r="C2048" t="inlineStr">
        <is>
          <t>Love Cabaret</t>
        </is>
      </c>
      <c r="D2048" t="inlineStr">
        <is>
          <t>DTK COMERCIO DE ALIMENTOS LTDA</t>
        </is>
      </c>
      <c r="E2048" t="inlineStr">
        <is>
          <t>56154</t>
        </is>
      </c>
      <c r="F2048" s="555" t="n">
        <v>45999</v>
      </c>
      <c r="G2048" t="n">
        <v>19421</v>
      </c>
      <c r="H2048" t="inlineStr">
        <is>
          <t>LEITE INTEGRAL ITALAC C/12</t>
        </is>
      </c>
      <c r="I2048" t="inlineStr">
        <is>
          <t>ALIMENTOS</t>
        </is>
      </c>
      <c r="J2048" t="n">
        <v>1</v>
      </c>
      <c r="K2048" t="inlineStr">
        <is>
          <t>CX</t>
        </is>
      </c>
      <c r="L2048" t="n">
        <v>57.68</v>
      </c>
      <c r="M2048" t="n">
        <v>57.68</v>
      </c>
      <c r="N2048" t="inlineStr">
        <is>
          <t>ALIMENTOS</t>
        </is>
      </c>
      <c r="O2048" t="inlineStr">
        <is>
          <t>12/2025</t>
        </is>
      </c>
    </row>
    <row r="2049">
      <c r="A2049" t="n">
        <v>186112</v>
      </c>
      <c r="B2049" t="n">
        <v>128</v>
      </c>
      <c r="C2049" t="inlineStr">
        <is>
          <t>Love Cabaret</t>
        </is>
      </c>
      <c r="D2049" t="inlineStr">
        <is>
          <t>NOVA COMERCIAL PESCADOS LTDA</t>
        </is>
      </c>
      <c r="E2049" t="inlineStr">
        <is>
          <t>29812</t>
        </is>
      </c>
      <c r="F2049" s="555" t="n">
        <v>45996</v>
      </c>
      <c r="G2049" t="n">
        <v>18781</v>
      </c>
      <c r="H2049" t="inlineStr">
        <is>
          <t>CAMARAO CINZA LIMPO 25/30 KG</t>
        </is>
      </c>
      <c r="I2049" t="inlineStr">
        <is>
          <t>ALIMENTOS</t>
        </is>
      </c>
      <c r="J2049" t="n">
        <v>12</v>
      </c>
      <c r="K2049" t="inlineStr">
        <is>
          <t>KG</t>
        </is>
      </c>
      <c r="L2049" t="n">
        <v>1176</v>
      </c>
      <c r="M2049" t="n">
        <v>98</v>
      </c>
      <c r="N2049" t="inlineStr">
        <is>
          <t>ALIMENTOS</t>
        </is>
      </c>
      <c r="O2049" t="inlineStr">
        <is>
          <t>12/2025</t>
        </is>
      </c>
    </row>
    <row r="2050">
      <c r="A2050" t="n">
        <v>186110</v>
      </c>
      <c r="B2050" t="n">
        <v>128</v>
      </c>
      <c r="C2050" t="inlineStr">
        <is>
          <t>Love Cabaret</t>
        </is>
      </c>
      <c r="D2050" t="inlineStr">
        <is>
          <t>MARCOS SILVA DO NASCIMENTO</t>
        </is>
      </c>
      <c r="E2050" t="inlineStr">
        <is>
          <t>646</t>
        </is>
      </c>
      <c r="F2050" s="555" t="n">
        <v>46000</v>
      </c>
      <c r="G2050" t="n">
        <v>18696</v>
      </c>
      <c r="H2050" t="inlineStr">
        <is>
          <t>BISTECA SUINA KG</t>
        </is>
      </c>
      <c r="I2050" t="inlineStr">
        <is>
          <t>ALIMENTOS</t>
        </is>
      </c>
      <c r="J2050" t="n">
        <v>10</v>
      </c>
      <c r="K2050" t="inlineStr">
        <is>
          <t>KG</t>
        </is>
      </c>
      <c r="L2050" t="n">
        <v>179.9</v>
      </c>
      <c r="M2050" t="n">
        <v>17.99</v>
      </c>
      <c r="N2050" t="inlineStr">
        <is>
          <t>ALIMENTOS</t>
        </is>
      </c>
      <c r="O2050" t="inlineStr">
        <is>
          <t>12/2025</t>
        </is>
      </c>
    </row>
    <row r="2051">
      <c r="A2051" t="n">
        <v>186108</v>
      </c>
      <c r="B2051" t="n">
        <v>128</v>
      </c>
      <c r="C2051" t="inlineStr">
        <is>
          <t>Love Cabaret</t>
        </is>
      </c>
      <c r="D2051" t="inlineStr">
        <is>
          <t xml:space="preserve">ARENA VIP DISTRIBUIDORA DE BEBIDAS LTDA </t>
        </is>
      </c>
      <c r="E2051" t="inlineStr">
        <is>
          <t>20899</t>
        </is>
      </c>
      <c r="F2051" s="555" t="n">
        <v>45996</v>
      </c>
      <c r="G2051" t="n">
        <v>18547</v>
      </c>
      <c r="H2051" t="inlineStr">
        <is>
          <t>APERITIVO APEROL 750ML</t>
        </is>
      </c>
      <c r="I2051" t="inlineStr">
        <is>
          <t>BEBIDAS</t>
        </is>
      </c>
      <c r="J2051" t="n">
        <v>6</v>
      </c>
      <c r="K2051" t="inlineStr">
        <is>
          <t>GR</t>
        </is>
      </c>
      <c r="L2051" t="n">
        <v>211.74</v>
      </c>
      <c r="M2051" t="n">
        <v>35.29</v>
      </c>
      <c r="N2051" t="inlineStr">
        <is>
          <t>BEBIDAS</t>
        </is>
      </c>
      <c r="O2051" t="inlineStr">
        <is>
          <t>12/2025</t>
        </is>
      </c>
    </row>
    <row r="2052">
      <c r="A2052" t="n">
        <v>186105</v>
      </c>
      <c r="B2052" t="n">
        <v>128</v>
      </c>
      <c r="C2052" t="inlineStr">
        <is>
          <t>Love Cabaret</t>
        </is>
      </c>
      <c r="D2052" t="inlineStr">
        <is>
          <t>CG FOOD´S DISTRIBUIDORA DE ALIMENTOS LTDA</t>
        </is>
      </c>
      <c r="E2052" t="inlineStr">
        <is>
          <t>173399</t>
        </is>
      </c>
      <c r="F2052" s="555" t="n">
        <v>45999</v>
      </c>
      <c r="G2052" t="n">
        <v>20809</v>
      </c>
      <c r="H2052" t="inlineStr">
        <is>
          <t>CAFE PILAO ALMOFADA 500G</t>
        </is>
      </c>
      <c r="I2052" t="inlineStr">
        <is>
          <t>ALIMENTOS</t>
        </is>
      </c>
      <c r="J2052" t="n">
        <v>3</v>
      </c>
      <c r="K2052" t="inlineStr">
        <is>
          <t>PC</t>
        </is>
      </c>
      <c r="L2052" t="n">
        <v>218.4</v>
      </c>
      <c r="M2052" t="n">
        <v>72.8</v>
      </c>
      <c r="N2052" t="inlineStr">
        <is>
          <t>ALIMENTOS</t>
        </is>
      </c>
      <c r="O2052" t="inlineStr">
        <is>
          <t>12/2025</t>
        </is>
      </c>
    </row>
    <row r="2053">
      <c r="A2053" t="n">
        <v>186105</v>
      </c>
      <c r="B2053" t="n">
        <v>128</v>
      </c>
      <c r="C2053" t="inlineStr">
        <is>
          <t>Love Cabaret</t>
        </is>
      </c>
      <c r="D2053" t="inlineStr">
        <is>
          <t>CG FOOD´S DISTRIBUIDORA DE ALIMENTOS LTDA</t>
        </is>
      </c>
      <c r="E2053" t="inlineStr">
        <is>
          <t>173399</t>
        </is>
      </c>
      <c r="F2053" s="555" t="n">
        <v>45999</v>
      </c>
      <c r="G2053" t="n">
        <v>21093</v>
      </c>
      <c r="H2053" t="inlineStr">
        <is>
          <t>ACUCAR REFINADO UNIAO 1KG UN</t>
        </is>
      </c>
      <c r="I2053" t="inlineStr">
        <is>
          <t>ALIMENTOS</t>
        </is>
      </c>
      <c r="J2053" t="n">
        <v>30</v>
      </c>
      <c r="K2053" t="inlineStr">
        <is>
          <t>UN</t>
        </is>
      </c>
      <c r="L2053" t="n">
        <v>145.5</v>
      </c>
      <c r="M2053" t="n">
        <v>4.85</v>
      </c>
      <c r="N2053" t="inlineStr">
        <is>
          <t>ALIMENTOS</t>
        </is>
      </c>
      <c r="O2053" t="inlineStr">
        <is>
          <t>12/2025</t>
        </is>
      </c>
    </row>
    <row r="2054">
      <c r="A2054" t="n">
        <v>186105</v>
      </c>
      <c r="B2054" t="n">
        <v>128</v>
      </c>
      <c r="C2054" t="inlineStr">
        <is>
          <t>Love Cabaret</t>
        </is>
      </c>
      <c r="D2054" t="inlineStr">
        <is>
          <t>CG FOOD´S DISTRIBUIDORA DE ALIMENTOS LTDA</t>
        </is>
      </c>
      <c r="E2054" t="inlineStr">
        <is>
          <t>173399</t>
        </is>
      </c>
      <c r="F2054" s="555" t="n">
        <v>45999</v>
      </c>
      <c r="G2054" t="n">
        <v>19205</v>
      </c>
      <c r="H2054" t="inlineStr">
        <is>
          <t>IOGURTE NATURAL INTEGRAL 28X170G</t>
        </is>
      </c>
      <c r="I2054" t="inlineStr">
        <is>
          <t>ALIMENTOS</t>
        </is>
      </c>
      <c r="J2054" t="n">
        <v>1</v>
      </c>
      <c r="K2054" t="inlineStr">
        <is>
          <t>UN</t>
        </is>
      </c>
      <c r="L2054" t="n">
        <v>83.90000000000001</v>
      </c>
      <c r="M2054" t="n">
        <v>83.90000000000001</v>
      </c>
      <c r="N2054" t="inlineStr">
        <is>
          <t>ALIMENTOS</t>
        </is>
      </c>
      <c r="O2054" t="inlineStr">
        <is>
          <t>12/2025</t>
        </is>
      </c>
    </row>
    <row r="2055">
      <c r="A2055" t="n">
        <v>186105</v>
      </c>
      <c r="B2055" t="n">
        <v>128</v>
      </c>
      <c r="C2055" t="inlineStr">
        <is>
          <t>Love Cabaret</t>
        </is>
      </c>
      <c r="D2055" t="inlineStr">
        <is>
          <t>CG FOOD´S DISTRIBUIDORA DE ALIMENTOS LTDA</t>
        </is>
      </c>
      <c r="E2055" t="inlineStr">
        <is>
          <t>173399</t>
        </is>
      </c>
      <c r="F2055" s="555" t="n">
        <v>45999</v>
      </c>
      <c r="G2055" t="n">
        <v>19906</v>
      </c>
      <c r="H2055" t="inlineStr">
        <is>
          <t>SAL REFINADO CISNE 10X1KG</t>
        </is>
      </c>
      <c r="I2055" t="inlineStr">
        <is>
          <t>ALIMENTOS</t>
        </is>
      </c>
      <c r="J2055" t="n">
        <v>1</v>
      </c>
      <c r="K2055" t="inlineStr">
        <is>
          <t>PC</t>
        </is>
      </c>
      <c r="L2055" t="n">
        <v>26</v>
      </c>
      <c r="M2055" t="n">
        <v>26</v>
      </c>
      <c r="N2055" t="inlineStr">
        <is>
          <t>ALIMENTOS</t>
        </is>
      </c>
      <c r="O2055" t="inlineStr">
        <is>
          <t>12/2025</t>
        </is>
      </c>
    </row>
    <row r="2056">
      <c r="A2056" t="n">
        <v>186104</v>
      </c>
      <c r="B2056" t="n">
        <v>128</v>
      </c>
      <c r="C2056" t="inlineStr">
        <is>
          <t>Love Cabaret</t>
        </is>
      </c>
      <c r="D2056" t="inlineStr">
        <is>
          <t>ALLIMENTARI COMERCIO DE PRODUTOS ALIMENTICIOS E SERVICOS LTDA</t>
        </is>
      </c>
      <c r="E2056" t="inlineStr">
        <is>
          <t>33226</t>
        </is>
      </c>
      <c r="F2056" s="555" t="n">
        <v>45996</v>
      </c>
      <c r="G2056" t="n">
        <v>19857</v>
      </c>
      <c r="H2056" t="inlineStr">
        <is>
          <t>ACIDO CITRICO KG</t>
        </is>
      </c>
      <c r="I2056" t="inlineStr">
        <is>
          <t>ALIMENTOS</t>
        </is>
      </c>
      <c r="J2056" t="n">
        <v>1</v>
      </c>
      <c r="K2056" t="inlineStr">
        <is>
          <t>KG</t>
        </is>
      </c>
      <c r="L2056" t="n">
        <v>49.85</v>
      </c>
      <c r="M2056" t="n">
        <v>49.85</v>
      </c>
      <c r="N2056" t="inlineStr">
        <is>
          <t>ALIMENTOS</t>
        </is>
      </c>
      <c r="O2056" t="inlineStr">
        <is>
          <t>12/2025</t>
        </is>
      </c>
    </row>
    <row r="2057">
      <c r="A2057" t="n">
        <v>186104</v>
      </c>
      <c r="B2057" t="n">
        <v>128</v>
      </c>
      <c r="C2057" t="inlineStr">
        <is>
          <t>Love Cabaret</t>
        </is>
      </c>
      <c r="D2057" t="inlineStr">
        <is>
          <t>ALLIMENTARI COMERCIO DE PRODUTOS ALIMENTICIOS E SERVICOS LTDA</t>
        </is>
      </c>
      <c r="E2057" t="inlineStr">
        <is>
          <t>33226</t>
        </is>
      </c>
      <c r="F2057" s="555" t="n">
        <v>45996</v>
      </c>
      <c r="G2057" t="n">
        <v>23992</v>
      </c>
      <c r="H2057" t="inlineStr">
        <is>
          <t>ACIDO MALICO KG</t>
        </is>
      </c>
      <c r="I2057" t="inlineStr">
        <is>
          <t>ALIMENTOS</t>
        </is>
      </c>
      <c r="J2057" t="n">
        <v>1</v>
      </c>
      <c r="K2057" t="inlineStr">
        <is>
          <t>PC</t>
        </is>
      </c>
      <c r="L2057" t="n">
        <v>68.11</v>
      </c>
      <c r="M2057" t="n">
        <v>68.11</v>
      </c>
      <c r="N2057" t="inlineStr">
        <is>
          <t>ALIMENTOS</t>
        </is>
      </c>
      <c r="O2057" t="inlineStr">
        <is>
          <t>12/2025</t>
        </is>
      </c>
    </row>
    <row r="2058">
      <c r="A2058" t="n">
        <v>186104</v>
      </c>
      <c r="B2058" t="n">
        <v>128</v>
      </c>
      <c r="C2058" t="inlineStr">
        <is>
          <t>Love Cabaret</t>
        </is>
      </c>
      <c r="D2058" t="inlineStr">
        <is>
          <t>ALLIMENTARI COMERCIO DE PRODUTOS ALIMENTICIOS E SERVICOS LTDA</t>
        </is>
      </c>
      <c r="E2058" t="inlineStr">
        <is>
          <t>33226</t>
        </is>
      </c>
      <c r="F2058" s="555" t="n">
        <v>45996</v>
      </c>
      <c r="G2058" t="n">
        <v>25282</v>
      </c>
      <c r="H2058" t="inlineStr">
        <is>
          <t>FRUTOSE CRISTAL KG</t>
        </is>
      </c>
      <c r="I2058" t="inlineStr">
        <is>
          <t>ALIMENTOS</t>
        </is>
      </c>
      <c r="J2058" t="n">
        <v>1</v>
      </c>
      <c r="K2058" t="inlineStr">
        <is>
          <t>PC</t>
        </is>
      </c>
      <c r="L2058" t="n">
        <v>47.33</v>
      </c>
      <c r="M2058" t="n">
        <v>47.33</v>
      </c>
      <c r="N2058" t="inlineStr">
        <is>
          <t>ALIMENTOS</t>
        </is>
      </c>
      <c r="O2058" t="inlineStr">
        <is>
          <t>12/2025</t>
        </is>
      </c>
    </row>
    <row r="2059">
      <c r="A2059" t="n">
        <v>186102</v>
      </c>
      <c r="B2059" t="n">
        <v>128</v>
      </c>
      <c r="C2059" t="inlineStr">
        <is>
          <t>Love Cabaret</t>
        </is>
      </c>
      <c r="D2059" t="inlineStr">
        <is>
          <t>CASA DE CARNES P.J.J.LTDA</t>
        </is>
      </c>
      <c r="E2059" t="inlineStr">
        <is>
          <t>44946</t>
        </is>
      </c>
      <c r="F2059" s="555" t="n">
        <v>46003</v>
      </c>
      <c r="G2059" t="n">
        <v>18989</v>
      </c>
      <c r="H2059" t="inlineStr">
        <is>
          <t>SOBRECOXA DESSOSSADA KG</t>
        </is>
      </c>
      <c r="I2059" t="inlineStr">
        <is>
          <t>ALIMENTOS</t>
        </is>
      </c>
      <c r="J2059" t="n">
        <v>15.02</v>
      </c>
      <c r="K2059" t="inlineStr">
        <is>
          <t>KG</t>
        </is>
      </c>
      <c r="L2059" t="n">
        <v>419.06</v>
      </c>
      <c r="M2059" t="n">
        <v>27.900133</v>
      </c>
      <c r="N2059" t="inlineStr">
        <is>
          <t>ALIMENTOS</t>
        </is>
      </c>
      <c r="O2059" t="inlineStr">
        <is>
          <t>12/2025</t>
        </is>
      </c>
    </row>
    <row r="2060">
      <c r="A2060" t="n">
        <v>186101</v>
      </c>
      <c r="B2060" t="n">
        <v>128</v>
      </c>
      <c r="C2060" t="inlineStr">
        <is>
          <t>Love Cabaret</t>
        </is>
      </c>
      <c r="D2060" t="inlineStr">
        <is>
          <t xml:space="preserve">LEBANON MARKET CENTER LTDA </t>
        </is>
      </c>
      <c r="E2060" t="inlineStr">
        <is>
          <t>146207</t>
        </is>
      </c>
      <c r="F2060" s="555" t="n">
        <v>46003</v>
      </c>
      <c r="G2060" t="n">
        <v>25885</v>
      </c>
      <c r="H2060" t="inlineStr">
        <is>
          <t>PAO FOLHA LIBANES MAXIFOUR C/300G</t>
        </is>
      </c>
      <c r="I2060" t="inlineStr">
        <is>
          <t>ALIMENTOS</t>
        </is>
      </c>
      <c r="J2060" t="n">
        <v>30</v>
      </c>
      <c r="K2060" t="inlineStr">
        <is>
          <t>PT</t>
        </is>
      </c>
      <c r="L2060" t="n">
        <v>366</v>
      </c>
      <c r="M2060" t="n">
        <v>12.2</v>
      </c>
      <c r="N2060" t="inlineStr">
        <is>
          <t>ALIMENTOS</t>
        </is>
      </c>
      <c r="O2060" t="inlineStr">
        <is>
          <t>12/2025</t>
        </is>
      </c>
    </row>
    <row r="2061">
      <c r="A2061" t="n">
        <v>186098</v>
      </c>
      <c r="B2061" t="n">
        <v>128</v>
      </c>
      <c r="C2061" t="inlineStr">
        <is>
          <t>Love Cabaret</t>
        </is>
      </c>
      <c r="D2061" t="inlineStr">
        <is>
          <t>BATALHA FABRICA DE PAES LTDA</t>
        </is>
      </c>
      <c r="E2061" t="inlineStr">
        <is>
          <t>61589</t>
        </is>
      </c>
      <c r="F2061" s="555" t="n">
        <v>46003</v>
      </c>
      <c r="G2061" t="n">
        <v>24556</v>
      </c>
      <c r="H2061" t="inlineStr">
        <is>
          <t>PAO DE HAMBURGUER NA MASSA DE BRIOCHE PINCELADO CAIXA C/72 UN 18 PACOTES X 4 UN COD 111</t>
        </is>
      </c>
      <c r="I2061" t="inlineStr">
        <is>
          <t>ALIMENTOS</t>
        </is>
      </c>
      <c r="J2061" t="n">
        <v>2</v>
      </c>
      <c r="K2061" t="inlineStr">
        <is>
          <t>CX</t>
        </is>
      </c>
      <c r="L2061" t="n">
        <v>331.2</v>
      </c>
      <c r="M2061" t="n">
        <v>165.6</v>
      </c>
      <c r="N2061" t="inlineStr">
        <is>
          <t>ALIMENTOS</t>
        </is>
      </c>
      <c r="O2061" t="inlineStr">
        <is>
          <t>12/2025</t>
        </is>
      </c>
    </row>
    <row r="2062">
      <c r="A2062" t="n">
        <v>186097</v>
      </c>
      <c r="B2062" t="n">
        <v>128</v>
      </c>
      <c r="C2062" t="inlineStr">
        <is>
          <t>Love Cabaret</t>
        </is>
      </c>
      <c r="D2062" t="inlineStr">
        <is>
          <t>ASSAZ ORGANICA INDUSTRIA E COMERCIO DE ALIMENTOS LTDA</t>
        </is>
      </c>
      <c r="E2062" t="inlineStr">
        <is>
          <t>25005</t>
        </is>
      </c>
      <c r="F2062" s="555" t="n">
        <v>46007</v>
      </c>
      <c r="G2062" t="n">
        <v>26465</v>
      </c>
      <c r="H2062" t="inlineStr">
        <is>
          <t>BAGUETE FERMENTACAO NATURAL 30CM C/250G UN</t>
        </is>
      </c>
      <c r="I2062" t="inlineStr">
        <is>
          <t>ALIMENTOS</t>
        </is>
      </c>
      <c r="J2062" t="n">
        <v>2.61</v>
      </c>
      <c r="K2062" t="inlineStr">
        <is>
          <t>UN</t>
        </is>
      </c>
      <c r="L2062" t="n">
        <v>65.25</v>
      </c>
      <c r="M2062" t="n">
        <v>25</v>
      </c>
      <c r="N2062" t="inlineStr">
        <is>
          <t>ALIMENTOS</t>
        </is>
      </c>
      <c r="O2062" t="inlineStr">
        <is>
          <t>12/2025</t>
        </is>
      </c>
    </row>
    <row r="2063">
      <c r="A2063" t="n">
        <v>186096</v>
      </c>
      <c r="B2063" t="n">
        <v>128</v>
      </c>
      <c r="C2063" t="inlineStr">
        <is>
          <t>Love Cabaret</t>
        </is>
      </c>
      <c r="D2063" t="inlineStr">
        <is>
          <t>MARIO PEDRO FELICIANO - HORTIFRUTI</t>
        </is>
      </c>
      <c r="E2063" t="inlineStr">
        <is>
          <t>460805</t>
        </is>
      </c>
      <c r="F2063" s="555" t="n">
        <v>45995</v>
      </c>
      <c r="G2063" t="n">
        <v>24083</v>
      </c>
      <c r="H2063" t="inlineStr">
        <is>
          <t>BATATA ASTERIX GRAUDA NOIVA KG</t>
        </is>
      </c>
      <c r="I2063" t="inlineStr">
        <is>
          <t>ALIMENTOS</t>
        </is>
      </c>
      <c r="J2063" t="n">
        <v>10</v>
      </c>
      <c r="K2063" t="inlineStr">
        <is>
          <t>KG</t>
        </is>
      </c>
      <c r="L2063" t="n">
        <v>36.3</v>
      </c>
      <c r="M2063" t="n">
        <v>3.63</v>
      </c>
      <c r="N2063" t="inlineStr">
        <is>
          <t>ALIMENTOS</t>
        </is>
      </c>
      <c r="O2063" t="inlineStr">
        <is>
          <t>12/2025</t>
        </is>
      </c>
    </row>
    <row r="2064">
      <c r="A2064" t="n">
        <v>186096</v>
      </c>
      <c r="B2064" t="n">
        <v>128</v>
      </c>
      <c r="C2064" t="inlineStr">
        <is>
          <t>Love Cabaret</t>
        </is>
      </c>
      <c r="D2064" t="inlineStr">
        <is>
          <t>MARIO PEDRO FELICIANO - HORTIFRUTI</t>
        </is>
      </c>
      <c r="E2064" t="inlineStr">
        <is>
          <t>460805</t>
        </is>
      </c>
      <c r="F2064" s="555" t="n">
        <v>45995</v>
      </c>
      <c r="G2064" t="n">
        <v>24385</v>
      </c>
      <c r="H2064" t="inlineStr">
        <is>
          <t>MORANGO CONGELADO KG</t>
        </is>
      </c>
      <c r="I2064" t="inlineStr">
        <is>
          <t>ALIMENTOS</t>
        </is>
      </c>
      <c r="J2064" t="n">
        <v>3</v>
      </c>
      <c r="K2064" t="inlineStr">
        <is>
          <t>KG</t>
        </is>
      </c>
      <c r="L2064" t="n">
        <v>45.66</v>
      </c>
      <c r="M2064" t="n">
        <v>15.22</v>
      </c>
      <c r="N2064" t="inlineStr">
        <is>
          <t>ALIMENTOS</t>
        </is>
      </c>
      <c r="O2064" t="inlineStr">
        <is>
          <t>12/2025</t>
        </is>
      </c>
    </row>
    <row r="2065">
      <c r="A2065" t="n">
        <v>186096</v>
      </c>
      <c r="B2065" t="n">
        <v>128</v>
      </c>
      <c r="C2065" t="inlineStr">
        <is>
          <t>Love Cabaret</t>
        </is>
      </c>
      <c r="D2065" t="inlineStr">
        <is>
          <t>MARIO PEDRO FELICIANO - HORTIFRUTI</t>
        </is>
      </c>
      <c r="E2065" t="inlineStr">
        <is>
          <t>460805</t>
        </is>
      </c>
      <c r="F2065" s="555" t="n">
        <v>45995</v>
      </c>
      <c r="G2065" t="n">
        <v>24509</v>
      </c>
      <c r="H2065" t="inlineStr">
        <is>
          <t>CEBOLA BRANCA KG</t>
        </is>
      </c>
      <c r="I2065" t="inlineStr">
        <is>
          <t>ALIMENTOS</t>
        </is>
      </c>
      <c r="J2065" t="n">
        <v>10</v>
      </c>
      <c r="K2065" t="inlineStr">
        <is>
          <t>KG</t>
        </is>
      </c>
      <c r="L2065" t="n">
        <v>22.5</v>
      </c>
      <c r="M2065" t="n">
        <v>2.25</v>
      </c>
      <c r="N2065" t="inlineStr">
        <is>
          <t>ALIMENTOS</t>
        </is>
      </c>
      <c r="O2065" t="inlineStr">
        <is>
          <t>12/2025</t>
        </is>
      </c>
    </row>
    <row r="2066">
      <c r="A2066" t="n">
        <v>186096</v>
      </c>
      <c r="B2066" t="n">
        <v>128</v>
      </c>
      <c r="C2066" t="inlineStr">
        <is>
          <t>Love Cabaret</t>
        </is>
      </c>
      <c r="D2066" t="inlineStr">
        <is>
          <t>MARIO PEDRO FELICIANO - HORTIFRUTI</t>
        </is>
      </c>
      <c r="E2066" t="inlineStr">
        <is>
          <t>460805</t>
        </is>
      </c>
      <c r="F2066" s="555" t="n">
        <v>45995</v>
      </c>
      <c r="G2066" t="n">
        <v>19632</v>
      </c>
      <c r="H2066" t="inlineStr">
        <is>
          <t>BETERRABA KG</t>
        </is>
      </c>
      <c r="I2066" t="inlineStr">
        <is>
          <t>ALIMENTOS</t>
        </is>
      </c>
      <c r="J2066" t="n">
        <v>4</v>
      </c>
      <c r="K2066" t="inlineStr">
        <is>
          <t>KG</t>
        </is>
      </c>
      <c r="L2066" t="n">
        <v>7.84</v>
      </c>
      <c r="M2066" t="n">
        <v>1.96</v>
      </c>
      <c r="N2066" t="inlineStr">
        <is>
          <t>ALIMENTOS</t>
        </is>
      </c>
      <c r="O2066" t="inlineStr">
        <is>
          <t>12/2025</t>
        </is>
      </c>
    </row>
    <row r="2067">
      <c r="A2067" t="n">
        <v>184094</v>
      </c>
      <c r="B2067" t="n">
        <v>128</v>
      </c>
      <c r="C2067" t="inlineStr">
        <is>
          <t>Love Cabaret</t>
        </is>
      </c>
      <c r="D2067" t="inlineStr">
        <is>
          <t>EMPORIO M&amp;L COMERCIO DE ALIM E BEBIDAS LTDA</t>
        </is>
      </c>
      <c r="E2067" t="inlineStr">
        <is>
          <t>486389</t>
        </is>
      </c>
      <c r="F2067" s="555" t="n">
        <v>46002</v>
      </c>
      <c r="G2067" t="n">
        <v>23502</v>
      </c>
      <c r="H2067" t="inlineStr">
        <is>
          <t>PAPRICA DEFUMADA PCT 500G UN</t>
        </is>
      </c>
      <c r="I2067" t="inlineStr">
        <is>
          <t>ALIMENTOS</t>
        </is>
      </c>
      <c r="J2067" t="n">
        <v>1</v>
      </c>
      <c r="K2067" t="inlineStr">
        <is>
          <t>KG</t>
        </is>
      </c>
      <c r="L2067" t="n">
        <v>14</v>
      </c>
      <c r="M2067" t="n">
        <v>14</v>
      </c>
      <c r="N2067" t="inlineStr">
        <is>
          <t>ALIMENTOS - PAGAMENTO VIA PIX 09640611000250</t>
        </is>
      </c>
      <c r="O2067" t="inlineStr">
        <is>
          <t>12/2025</t>
        </is>
      </c>
    </row>
    <row r="2068">
      <c r="A2068" t="n">
        <v>184094</v>
      </c>
      <c r="B2068" t="n">
        <v>128</v>
      </c>
      <c r="C2068" t="inlineStr">
        <is>
          <t>Love Cabaret</t>
        </is>
      </c>
      <c r="D2068" t="inlineStr">
        <is>
          <t>EMPORIO M&amp;L COMERCIO DE ALIM E BEBIDAS LTDA</t>
        </is>
      </c>
      <c r="E2068" t="inlineStr">
        <is>
          <t>486389</t>
        </is>
      </c>
      <c r="F2068" s="555" t="n">
        <v>46002</v>
      </c>
      <c r="G2068" t="n">
        <v>23633</v>
      </c>
      <c r="H2068" t="inlineStr">
        <is>
          <t>FLOR DE HIBISCO KG</t>
        </is>
      </c>
      <c r="I2068" t="inlineStr">
        <is>
          <t>ALIMENTOS</t>
        </is>
      </c>
      <c r="J2068" t="n">
        <v>2</v>
      </c>
      <c r="K2068" t="inlineStr">
        <is>
          <t>KG</t>
        </is>
      </c>
      <c r="L2068" t="n">
        <v>53.2</v>
      </c>
      <c r="M2068" t="n">
        <v>26.6</v>
      </c>
      <c r="N2068" t="inlineStr">
        <is>
          <t>ALIMENTOS - PAGAMENTO VIA PIX 09640611000250</t>
        </is>
      </c>
      <c r="O2068" t="inlineStr">
        <is>
          <t>12/2025</t>
        </is>
      </c>
    </row>
    <row r="2069">
      <c r="A2069" t="n">
        <v>184092</v>
      </c>
      <c r="B2069" t="n">
        <v>128</v>
      </c>
      <c r="C2069" t="inlineStr">
        <is>
          <t>Love Cabaret</t>
        </is>
      </c>
      <c r="D2069" t="inlineStr">
        <is>
          <t>EAU - DISTRIBUIDORA DE AGUA MINERAL LTDA</t>
        </is>
      </c>
      <c r="E2069" t="inlineStr">
        <is>
          <t>277888</t>
        </is>
      </c>
      <c r="F2069" s="555" t="n">
        <v>45992</v>
      </c>
      <c r="G2069" t="n">
        <v>24543</v>
      </c>
      <c r="H2069" t="inlineStr">
        <is>
          <t>AGUA MINERAL LINDOIA PREMIUM COPO 200ML C/48</t>
        </is>
      </c>
      <c r="I2069" t="inlineStr">
        <is>
          <t>BEBIDAS</t>
        </is>
      </c>
      <c r="J2069" t="n">
        <v>8</v>
      </c>
      <c r="K2069" t="inlineStr">
        <is>
          <t>CX</t>
        </is>
      </c>
      <c r="L2069" t="n">
        <v>276</v>
      </c>
      <c r="M2069" t="n">
        <v>34.5</v>
      </c>
      <c r="N2069" t="inlineStr">
        <is>
          <t>BEBIDAS - 11/2025</t>
        </is>
      </c>
      <c r="O2069" t="inlineStr">
        <is>
          <t>12/2025</t>
        </is>
      </c>
    </row>
    <row r="2070">
      <c r="A2070" t="n">
        <v>184037</v>
      </c>
      <c r="B2070" t="n">
        <v>128</v>
      </c>
      <c r="C2070" t="inlineStr">
        <is>
          <t>Love Cabaret</t>
        </is>
      </c>
      <c r="D2070" t="inlineStr">
        <is>
          <t>PSSS LTDA</t>
        </is>
      </c>
      <c r="E2070" t="inlineStr">
        <is>
          <t>2779</t>
        </is>
      </c>
      <c r="F2070" s="555" t="n">
        <v>46000</v>
      </c>
      <c r="G2070" t="n">
        <v>17437</v>
      </c>
      <c r="H2070" t="inlineStr">
        <is>
          <t>SACO ALVEJADO BRANCO 45X65 UN</t>
        </is>
      </c>
      <c r="I2070" t="inlineStr">
        <is>
          <t>DESCARTAVEIS/HIGIENE E LIMPEZA</t>
        </is>
      </c>
      <c r="J2070" t="n">
        <v>20</v>
      </c>
      <c r="K2070" t="inlineStr">
        <is>
          <t>UN</t>
        </is>
      </c>
      <c r="L2070" t="n">
        <v>50</v>
      </c>
      <c r="M2070" t="n">
        <v>2.5</v>
      </c>
      <c r="N2070" t="inlineStr">
        <is>
          <t>DESCARTAVEIS</t>
        </is>
      </c>
      <c r="O2070" t="inlineStr">
        <is>
          <t>12/2025</t>
        </is>
      </c>
    </row>
    <row r="2071">
      <c r="A2071" t="n">
        <v>184037</v>
      </c>
      <c r="B2071" t="n">
        <v>128</v>
      </c>
      <c r="C2071" t="inlineStr">
        <is>
          <t>Love Cabaret</t>
        </is>
      </c>
      <c r="D2071" t="inlineStr">
        <is>
          <t>PSSS LTDA</t>
        </is>
      </c>
      <c r="E2071" t="inlineStr">
        <is>
          <t>2779</t>
        </is>
      </c>
      <c r="F2071" s="555" t="n">
        <v>46000</v>
      </c>
      <c r="G2071" t="n">
        <v>17488</v>
      </c>
      <c r="H2071" t="inlineStr">
        <is>
          <t>LUVA LATEX SEM TALCO M C/100UN</t>
        </is>
      </c>
      <c r="I2071" t="inlineStr">
        <is>
          <t>DESCARTAVEIS/HIGIENE E LIMPEZA</t>
        </is>
      </c>
      <c r="J2071" t="n">
        <v>5</v>
      </c>
      <c r="K2071" t="inlineStr">
        <is>
          <t>CX</t>
        </is>
      </c>
      <c r="L2071" t="n">
        <v>115</v>
      </c>
      <c r="M2071" t="n">
        <v>23</v>
      </c>
      <c r="N2071" t="inlineStr">
        <is>
          <t>DESCARTAVEIS</t>
        </is>
      </c>
      <c r="O2071" t="inlineStr">
        <is>
          <t>12/2025</t>
        </is>
      </c>
    </row>
    <row r="2072">
      <c r="A2072" t="n">
        <v>184037</v>
      </c>
      <c r="B2072" t="n">
        <v>128</v>
      </c>
      <c r="C2072" t="inlineStr">
        <is>
          <t>Love Cabaret</t>
        </is>
      </c>
      <c r="D2072" t="inlineStr">
        <is>
          <t>PSSS LTDA</t>
        </is>
      </c>
      <c r="E2072" t="inlineStr">
        <is>
          <t>2779</t>
        </is>
      </c>
      <c r="F2072" s="555" t="n">
        <v>46000</v>
      </c>
      <c r="G2072" t="n">
        <v>21423</v>
      </c>
      <c r="H2072" t="inlineStr">
        <is>
          <t>SACO DE LIXO 100L BL PRETO GROSSO 95X120 4K UN</t>
        </is>
      </c>
      <c r="I2072" t="inlineStr">
        <is>
          <t>DESCARTAVEIS/HIGIENE E LIMPEZA</t>
        </is>
      </c>
      <c r="J2072" t="n">
        <v>1</v>
      </c>
      <c r="K2072" t="inlineStr">
        <is>
          <t>UN</t>
        </is>
      </c>
      <c r="L2072" t="n">
        <v>42</v>
      </c>
      <c r="M2072" t="n">
        <v>42</v>
      </c>
      <c r="N2072" t="inlineStr">
        <is>
          <t>DESCARTAVEIS</t>
        </is>
      </c>
      <c r="O2072" t="inlineStr">
        <is>
          <t>12/2025</t>
        </is>
      </c>
    </row>
    <row r="2073">
      <c r="A2073" t="n">
        <v>184037</v>
      </c>
      <c r="B2073" t="n">
        <v>128</v>
      </c>
      <c r="C2073" t="inlineStr">
        <is>
          <t>Love Cabaret</t>
        </is>
      </c>
      <c r="D2073" t="inlineStr">
        <is>
          <t>PSSS LTDA</t>
        </is>
      </c>
      <c r="E2073" t="inlineStr">
        <is>
          <t>2779</t>
        </is>
      </c>
      <c r="F2073" s="555" t="n">
        <v>46000</v>
      </c>
      <c r="G2073" t="n">
        <v>17565</v>
      </c>
      <c r="H2073" t="inlineStr">
        <is>
          <t>BOBINA DE PAPEL FILME PVC 40CMX400M UN</t>
        </is>
      </c>
      <c r="I2073" t="inlineStr">
        <is>
          <t>DESCARTAVEIS/HIGIENE E LIMPEZA</t>
        </is>
      </c>
      <c r="J2073" t="n">
        <v>3</v>
      </c>
      <c r="K2073" t="inlineStr">
        <is>
          <t>UN</t>
        </is>
      </c>
      <c r="L2073" t="n">
        <v>336</v>
      </c>
      <c r="M2073" t="n">
        <v>112</v>
      </c>
      <c r="N2073" t="inlineStr">
        <is>
          <t>DESCARTAVEIS</t>
        </is>
      </c>
      <c r="O2073" t="inlineStr">
        <is>
          <t>12/2025</t>
        </is>
      </c>
    </row>
    <row r="2074">
      <c r="A2074" t="n">
        <v>184037</v>
      </c>
      <c r="B2074" t="n">
        <v>128</v>
      </c>
      <c r="C2074" t="inlineStr">
        <is>
          <t>Love Cabaret</t>
        </is>
      </c>
      <c r="D2074" t="inlineStr">
        <is>
          <t>PSSS LTDA</t>
        </is>
      </c>
      <c r="E2074" t="inlineStr">
        <is>
          <t>2779</t>
        </is>
      </c>
      <c r="F2074" s="555" t="n">
        <v>46000</v>
      </c>
      <c r="G2074" t="n">
        <v>17504</v>
      </c>
      <c r="H2074" t="inlineStr">
        <is>
          <t>LUVA LATEX G SEM TALCO C/100UN</t>
        </is>
      </c>
      <c r="I2074" t="inlineStr">
        <is>
          <t>UTENSILIOS</t>
        </is>
      </c>
      <c r="J2074" t="n">
        <v>1</v>
      </c>
      <c r="K2074" t="inlineStr">
        <is>
          <t>UN</t>
        </is>
      </c>
      <c r="L2074" t="n">
        <v>23</v>
      </c>
      <c r="M2074" t="n">
        <v>23</v>
      </c>
      <c r="N2074" t="inlineStr">
        <is>
          <t>DESCARTAVEIS</t>
        </is>
      </c>
      <c r="O2074" t="inlineStr">
        <is>
          <t>12/2025</t>
        </is>
      </c>
    </row>
    <row r="2075">
      <c r="A2075" t="n">
        <v>184037</v>
      </c>
      <c r="B2075" t="n">
        <v>128</v>
      </c>
      <c r="C2075" t="inlineStr">
        <is>
          <t>Love Cabaret</t>
        </is>
      </c>
      <c r="D2075" t="inlineStr">
        <is>
          <t>PSSS LTDA</t>
        </is>
      </c>
      <c r="E2075" t="inlineStr">
        <is>
          <t>2779</t>
        </is>
      </c>
      <c r="F2075" s="555" t="n">
        <v>46000</v>
      </c>
      <c r="G2075" t="n">
        <v>24843</v>
      </c>
      <c r="H2075" t="inlineStr">
        <is>
          <t>PAPEL TOALHA BOBINA NOBRE 08/26 C/6UN</t>
        </is>
      </c>
      <c r="I2075" t="inlineStr">
        <is>
          <t>DESCARTAVEIS/HIGIENE E LIMPEZA</t>
        </is>
      </c>
      <c r="J2075" t="n">
        <v>1</v>
      </c>
      <c r="K2075" t="inlineStr">
        <is>
          <t>CX</t>
        </is>
      </c>
      <c r="L2075" t="n">
        <v>62</v>
      </c>
      <c r="M2075" t="n">
        <v>62</v>
      </c>
      <c r="N2075" t="inlineStr">
        <is>
          <t>DESCARTAVEIS</t>
        </is>
      </c>
      <c r="O2075" t="inlineStr">
        <is>
          <t>12/2025</t>
        </is>
      </c>
    </row>
    <row r="2076">
      <c r="A2076" t="n">
        <v>184037</v>
      </c>
      <c r="B2076" t="n">
        <v>128</v>
      </c>
      <c r="C2076" t="inlineStr">
        <is>
          <t>Love Cabaret</t>
        </is>
      </c>
      <c r="D2076" t="inlineStr">
        <is>
          <t>PSSS LTDA</t>
        </is>
      </c>
      <c r="E2076" t="inlineStr">
        <is>
          <t>2779</t>
        </is>
      </c>
      <c r="F2076" s="555" t="n">
        <v>46000</v>
      </c>
      <c r="G2076" t="n">
        <v>25920</v>
      </c>
      <c r="H2076" t="inlineStr">
        <is>
          <t>PAPEL TOALHA INTERFOLHADO FOLHA DUPLA C/2.400 UN INOVATTA</t>
        </is>
      </c>
      <c r="I2076" t="inlineStr">
        <is>
          <t>DESCARTAVEIS/HIGIENE E LIMPEZA</t>
        </is>
      </c>
      <c r="J2076" t="n">
        <v>3</v>
      </c>
      <c r="K2076" t="inlineStr">
        <is>
          <t>CX</t>
        </is>
      </c>
      <c r="L2076" t="n">
        <v>315</v>
      </c>
      <c r="M2076" t="n">
        <v>105</v>
      </c>
      <c r="N2076" t="inlineStr">
        <is>
          <t>DESCARTAVEIS</t>
        </is>
      </c>
      <c r="O2076" t="inlineStr">
        <is>
          <t>12/2025</t>
        </is>
      </c>
    </row>
    <row r="2077">
      <c r="A2077" t="n">
        <v>184036</v>
      </c>
      <c r="B2077" t="n">
        <v>128</v>
      </c>
      <c r="C2077" t="inlineStr">
        <is>
          <t>Love Cabaret</t>
        </is>
      </c>
      <c r="D2077" t="inlineStr">
        <is>
          <t>ZAHIL IMPORTADORA LTDA</t>
        </is>
      </c>
      <c r="E2077" t="inlineStr">
        <is>
          <t>261699</t>
        </is>
      </c>
      <c r="F2077" s="555" t="n">
        <v>45999</v>
      </c>
      <c r="G2077" t="n">
        <v>17794</v>
      </c>
      <c r="H2077" t="inlineStr">
        <is>
          <t>VINHO BRANCO JAJA DE JAU SAUVIGNON BLANC 750ML</t>
        </is>
      </c>
      <c r="I2077" t="inlineStr">
        <is>
          <t>BEBIDAS</t>
        </is>
      </c>
      <c r="J2077" t="n">
        <v>6</v>
      </c>
      <c r="K2077" t="inlineStr">
        <is>
          <t>GR</t>
        </is>
      </c>
      <c r="L2077" t="n">
        <v>390</v>
      </c>
      <c r="M2077" t="n">
        <v>65</v>
      </c>
      <c r="N2077" t="inlineStr">
        <is>
          <t>BEBIDAS</t>
        </is>
      </c>
      <c r="O2077" t="inlineStr">
        <is>
          <t>12/2025</t>
        </is>
      </c>
    </row>
    <row r="2078">
      <c r="A2078" t="n">
        <v>184036</v>
      </c>
      <c r="B2078" t="n">
        <v>128</v>
      </c>
      <c r="C2078" t="inlineStr">
        <is>
          <t>Love Cabaret</t>
        </is>
      </c>
      <c r="D2078" t="inlineStr">
        <is>
          <t>ZAHIL IMPORTADORA LTDA</t>
        </is>
      </c>
      <c r="E2078" t="inlineStr">
        <is>
          <t>261699</t>
        </is>
      </c>
      <c r="F2078" s="555" t="n">
        <v>45999</v>
      </c>
      <c r="G2078" t="n">
        <v>27858</v>
      </c>
      <c r="H2078" t="inlineStr">
        <is>
          <t>VINHO ROSE CHATEAU DE JAU / LE JAJA DE JAU ROSÉ DE SYRAH PAYS D'OC IGP LANGUEDOC</t>
        </is>
      </c>
      <c r="I2078" t="inlineStr">
        <is>
          <t>BEBIDAS</t>
        </is>
      </c>
      <c r="J2078" t="n">
        <v>7</v>
      </c>
      <c r="K2078" t="inlineStr">
        <is>
          <t>UN</t>
        </is>
      </c>
      <c r="L2078" t="n">
        <v>455</v>
      </c>
      <c r="M2078" t="n">
        <v>65</v>
      </c>
      <c r="N2078" t="inlineStr">
        <is>
          <t>BEBIDAS</t>
        </is>
      </c>
      <c r="O2078" t="inlineStr">
        <is>
          <t>12/2025</t>
        </is>
      </c>
    </row>
    <row r="2079">
      <c r="A2079" t="n">
        <v>184035</v>
      </c>
      <c r="B2079" t="n">
        <v>128</v>
      </c>
      <c r="C2079" t="inlineStr">
        <is>
          <t>Love Cabaret</t>
        </is>
      </c>
      <c r="D2079" t="inlineStr">
        <is>
          <t>ASSAZ ORGANICA INDUSTRIA E COMERCIO DE ALIMENTOS LTDA</t>
        </is>
      </c>
      <c r="E2079" t="inlineStr">
        <is>
          <t>24932</t>
        </is>
      </c>
      <c r="F2079" s="555" t="n">
        <v>46003</v>
      </c>
      <c r="G2079" t="n">
        <v>26465</v>
      </c>
      <c r="H2079" t="inlineStr">
        <is>
          <t>BAGUETE FERMENTACAO NATURAL 30CM C/250G UN</t>
        </is>
      </c>
      <c r="I2079" t="inlineStr">
        <is>
          <t>ALIMENTOS</t>
        </is>
      </c>
      <c r="J2079" t="n">
        <v>2.42</v>
      </c>
      <c r="K2079" t="inlineStr">
        <is>
          <t>UN</t>
        </is>
      </c>
      <c r="L2079" t="n">
        <v>60.5</v>
      </c>
      <c r="M2079" t="n">
        <v>25</v>
      </c>
      <c r="N2079" t="inlineStr">
        <is>
          <t>ALIMENTOS</t>
        </is>
      </c>
      <c r="O2079" t="inlineStr">
        <is>
          <t>12/2025</t>
        </is>
      </c>
    </row>
    <row r="2080">
      <c r="A2080" t="n">
        <v>184034</v>
      </c>
      <c r="B2080" t="n">
        <v>128</v>
      </c>
      <c r="C2080" t="inlineStr">
        <is>
          <t>Love Cabaret</t>
        </is>
      </c>
      <c r="D2080" t="inlineStr">
        <is>
          <t xml:space="preserve">HNK BR INDUSTRIA DE BEBIDAS </t>
        </is>
      </c>
      <c r="E2080" t="inlineStr">
        <is>
          <t>118283</t>
        </is>
      </c>
      <c r="F2080" s="555" t="n">
        <v>46001</v>
      </c>
      <c r="G2080" t="n">
        <v>17934</v>
      </c>
      <c r="H2080" t="inlineStr">
        <is>
          <t>AGUA MINERAL SEM GAS MAMBA 350ML C/24</t>
        </is>
      </c>
      <c r="I2080" t="inlineStr">
        <is>
          <t>BEBIDAS</t>
        </is>
      </c>
      <c r="J2080" t="n">
        <v>10</v>
      </c>
      <c r="K2080" t="inlineStr">
        <is>
          <t>PC</t>
        </is>
      </c>
      <c r="L2080" t="n">
        <v>753.1</v>
      </c>
      <c r="M2080" t="n">
        <v>75.31</v>
      </c>
      <c r="N2080" t="inlineStr">
        <is>
          <t>BEBIDAS</t>
        </is>
      </c>
      <c r="O2080" t="inlineStr">
        <is>
          <t>12/2025</t>
        </is>
      </c>
    </row>
    <row r="2081">
      <c r="A2081" t="n">
        <v>184034</v>
      </c>
      <c r="B2081" t="n">
        <v>128</v>
      </c>
      <c r="C2081" t="inlineStr">
        <is>
          <t>Love Cabaret</t>
        </is>
      </c>
      <c r="D2081" t="inlineStr">
        <is>
          <t xml:space="preserve">HNK BR INDUSTRIA DE BEBIDAS </t>
        </is>
      </c>
      <c r="E2081" t="inlineStr">
        <is>
          <t>118283</t>
        </is>
      </c>
      <c r="F2081" s="555" t="n">
        <v>46001</v>
      </c>
      <c r="G2081" t="n">
        <v>18554</v>
      </c>
      <c r="H2081" t="inlineStr">
        <is>
          <t>CERVEJA LAGUNITAS IPA 355ML C/12</t>
        </is>
      </c>
      <c r="I2081" t="inlineStr">
        <is>
          <t>BEBIDAS</t>
        </is>
      </c>
      <c r="J2081" t="n">
        <v>4</v>
      </c>
      <c r="K2081" t="inlineStr">
        <is>
          <t>PC</t>
        </is>
      </c>
      <c r="L2081" t="n">
        <v>606.5599999999999</v>
      </c>
      <c r="M2081" t="n">
        <v>151.64</v>
      </c>
      <c r="N2081" t="inlineStr">
        <is>
          <t>BEBIDAS</t>
        </is>
      </c>
      <c r="O2081" t="inlineStr">
        <is>
          <t>12/2025</t>
        </is>
      </c>
    </row>
    <row r="2082">
      <c r="A2082" t="n">
        <v>184034</v>
      </c>
      <c r="B2082" t="n">
        <v>128</v>
      </c>
      <c r="C2082" t="inlineStr">
        <is>
          <t>Love Cabaret</t>
        </is>
      </c>
      <c r="D2082" t="inlineStr">
        <is>
          <t xml:space="preserve">HNK BR INDUSTRIA DE BEBIDAS </t>
        </is>
      </c>
      <c r="E2082" t="inlineStr">
        <is>
          <t>118283</t>
        </is>
      </c>
      <c r="F2082" s="555" t="n">
        <v>46001</v>
      </c>
      <c r="G2082" t="n">
        <v>17933</v>
      </c>
      <c r="H2082" t="inlineStr">
        <is>
          <t>AGUA MINERAL COM GAS MAMBA 350ML C/24</t>
        </is>
      </c>
      <c r="I2082" t="inlineStr">
        <is>
          <t>BEBIDAS</t>
        </is>
      </c>
      <c r="J2082" t="n">
        <v>5</v>
      </c>
      <c r="K2082" t="inlineStr">
        <is>
          <t>PC</t>
        </is>
      </c>
      <c r="L2082" t="n">
        <v>376.55</v>
      </c>
      <c r="M2082" t="n">
        <v>75.31</v>
      </c>
      <c r="N2082" t="inlineStr">
        <is>
          <t>BEBIDAS</t>
        </is>
      </c>
      <c r="O2082" t="inlineStr">
        <is>
          <t>12/2025</t>
        </is>
      </c>
    </row>
    <row r="2083">
      <c r="A2083" t="n">
        <v>184034</v>
      </c>
      <c r="B2083" t="n">
        <v>128</v>
      </c>
      <c r="C2083" t="inlineStr">
        <is>
          <t>Love Cabaret</t>
        </is>
      </c>
      <c r="D2083" t="inlineStr">
        <is>
          <t xml:space="preserve">HNK BR INDUSTRIA DE BEBIDAS </t>
        </is>
      </c>
      <c r="E2083" t="inlineStr">
        <is>
          <t>118283</t>
        </is>
      </c>
      <c r="F2083" s="555" t="n">
        <v>46001</v>
      </c>
      <c r="G2083" t="n">
        <v>24138</v>
      </c>
      <c r="H2083" t="inlineStr">
        <is>
          <t>CERVEJA HEINEKEN LONG NECK 330ML C/24</t>
        </is>
      </c>
      <c r="I2083" t="inlineStr">
        <is>
          <t>BEBIDAS</t>
        </is>
      </c>
      <c r="J2083" t="n">
        <v>75</v>
      </c>
      <c r="K2083" t="inlineStr">
        <is>
          <t>PC</t>
        </is>
      </c>
      <c r="L2083" t="n">
        <v>15527.25</v>
      </c>
      <c r="M2083" t="n">
        <v>207.03</v>
      </c>
      <c r="N2083" t="inlineStr">
        <is>
          <t>BEBIDAS</t>
        </is>
      </c>
      <c r="O2083" t="inlineStr">
        <is>
          <t>12/2025</t>
        </is>
      </c>
    </row>
    <row r="2084">
      <c r="A2084" t="n">
        <v>184033</v>
      </c>
      <c r="B2084" t="n">
        <v>128</v>
      </c>
      <c r="C2084" t="inlineStr">
        <is>
          <t>Love Cabaret</t>
        </is>
      </c>
      <c r="D2084" t="inlineStr">
        <is>
          <t xml:space="preserve">HNK BR INDUSTRIA DE BEBIDAS </t>
        </is>
      </c>
      <c r="E2084" t="inlineStr">
        <is>
          <t>119663</t>
        </is>
      </c>
      <c r="F2084" s="555" t="n">
        <v>46003</v>
      </c>
      <c r="G2084" t="n">
        <v>17934</v>
      </c>
      <c r="H2084" t="inlineStr">
        <is>
          <t>AGUA MINERAL SEM GAS MAMBA 350ML C/24</t>
        </is>
      </c>
      <c r="I2084" t="inlineStr">
        <is>
          <t>BEBIDAS</t>
        </is>
      </c>
      <c r="J2084" t="n">
        <v>15</v>
      </c>
      <c r="K2084" t="inlineStr">
        <is>
          <t>PC</t>
        </is>
      </c>
      <c r="L2084" t="n">
        <v>1129.65</v>
      </c>
      <c r="M2084" t="n">
        <v>75.31</v>
      </c>
      <c r="N2084" t="inlineStr">
        <is>
          <t>BEBIDAS</t>
        </is>
      </c>
      <c r="O2084" t="inlineStr">
        <is>
          <t>12/2025</t>
        </is>
      </c>
    </row>
    <row r="2085">
      <c r="A2085" t="n">
        <v>184033</v>
      </c>
      <c r="B2085" t="n">
        <v>128</v>
      </c>
      <c r="C2085" t="inlineStr">
        <is>
          <t>Love Cabaret</t>
        </is>
      </c>
      <c r="D2085" t="inlineStr">
        <is>
          <t xml:space="preserve">HNK BR INDUSTRIA DE BEBIDAS </t>
        </is>
      </c>
      <c r="E2085" t="inlineStr">
        <is>
          <t>119663</t>
        </is>
      </c>
      <c r="F2085" s="555" t="n">
        <v>46003</v>
      </c>
      <c r="G2085" t="n">
        <v>18557</v>
      </c>
      <c r="H2085" t="inlineStr">
        <is>
          <t>CERVEJA BLUE MOON BELGIAN WHITE 355ML C/24</t>
        </is>
      </c>
      <c r="I2085" t="inlineStr">
        <is>
          <t>BEBIDAS</t>
        </is>
      </c>
      <c r="J2085" t="n">
        <v>2</v>
      </c>
      <c r="K2085" t="inlineStr">
        <is>
          <t>PC</t>
        </is>
      </c>
      <c r="L2085" t="n">
        <v>608.6</v>
      </c>
      <c r="M2085" t="n">
        <v>304.3</v>
      </c>
      <c r="N2085" t="inlineStr">
        <is>
          <t>BEBIDAS</t>
        </is>
      </c>
      <c r="O2085" t="inlineStr">
        <is>
          <t>12/2025</t>
        </is>
      </c>
    </row>
    <row r="2086">
      <c r="A2086" t="n">
        <v>184033</v>
      </c>
      <c r="B2086" t="n">
        <v>128</v>
      </c>
      <c r="C2086" t="inlineStr">
        <is>
          <t>Love Cabaret</t>
        </is>
      </c>
      <c r="D2086" t="inlineStr">
        <is>
          <t xml:space="preserve">HNK BR INDUSTRIA DE BEBIDAS </t>
        </is>
      </c>
      <c r="E2086" t="inlineStr">
        <is>
          <t>119663</t>
        </is>
      </c>
      <c r="F2086" s="555" t="n">
        <v>46003</v>
      </c>
      <c r="G2086" t="n">
        <v>18554</v>
      </c>
      <c r="H2086" t="inlineStr">
        <is>
          <t>CERVEJA LAGUNITAS IPA 355ML C/12</t>
        </is>
      </c>
      <c r="I2086" t="inlineStr">
        <is>
          <t>BEBIDAS</t>
        </is>
      </c>
      <c r="J2086" t="n">
        <v>4</v>
      </c>
      <c r="K2086" t="inlineStr">
        <is>
          <t>PC</t>
        </is>
      </c>
      <c r="L2086" t="n">
        <v>606.5599999999999</v>
      </c>
      <c r="M2086" t="n">
        <v>151.64</v>
      </c>
      <c r="N2086" t="inlineStr">
        <is>
          <t>BEBIDAS</t>
        </is>
      </c>
      <c r="O2086" t="inlineStr">
        <is>
          <t>12/2025</t>
        </is>
      </c>
    </row>
    <row r="2087">
      <c r="A2087" t="n">
        <v>184033</v>
      </c>
      <c r="B2087" t="n">
        <v>128</v>
      </c>
      <c r="C2087" t="inlineStr">
        <is>
          <t>Love Cabaret</t>
        </is>
      </c>
      <c r="D2087" t="inlineStr">
        <is>
          <t xml:space="preserve">HNK BR INDUSTRIA DE BEBIDAS </t>
        </is>
      </c>
      <c r="E2087" t="inlineStr">
        <is>
          <t>119663</t>
        </is>
      </c>
      <c r="F2087" s="555" t="n">
        <v>46003</v>
      </c>
      <c r="G2087" t="n">
        <v>24138</v>
      </c>
      <c r="H2087" t="inlineStr">
        <is>
          <t>CERVEJA HEINEKEN LONG NECK 330ML C/24</t>
        </is>
      </c>
      <c r="I2087" t="inlineStr">
        <is>
          <t>BEBIDAS</t>
        </is>
      </c>
      <c r="J2087" t="n">
        <v>20</v>
      </c>
      <c r="K2087" t="inlineStr">
        <is>
          <t>PC</t>
        </is>
      </c>
      <c r="L2087" t="n">
        <v>4140.6</v>
      </c>
      <c r="M2087" t="n">
        <v>207.03</v>
      </c>
      <c r="N2087" t="inlineStr">
        <is>
          <t>BEBIDAS</t>
        </is>
      </c>
      <c r="O2087" t="inlineStr">
        <is>
          <t>12/2025</t>
        </is>
      </c>
    </row>
    <row r="2088">
      <c r="A2088" t="n">
        <v>182508</v>
      </c>
      <c r="B2088" t="n">
        <v>128</v>
      </c>
      <c r="C2088" t="inlineStr">
        <is>
          <t>Love Cabaret</t>
        </is>
      </c>
      <c r="D2088" t="inlineStr">
        <is>
          <t>PSSS LTDA</t>
        </is>
      </c>
      <c r="E2088" t="inlineStr">
        <is>
          <t>2777</t>
        </is>
      </c>
      <c r="F2088" s="555" t="n">
        <v>45997</v>
      </c>
      <c r="G2088" t="n">
        <v>17488</v>
      </c>
      <c r="H2088" t="inlineStr">
        <is>
          <t>LUVA LATEX SEM TALCO M C/100UN</t>
        </is>
      </c>
      <c r="I2088" t="inlineStr">
        <is>
          <t>DESCARTAVEIS/HIGIENE E LIMPEZA</t>
        </is>
      </c>
      <c r="J2088" t="n">
        <v>2</v>
      </c>
      <c r="K2088" t="inlineStr">
        <is>
          <t>CX</t>
        </is>
      </c>
      <c r="L2088" t="n">
        <v>46</v>
      </c>
      <c r="M2088" t="n">
        <v>23</v>
      </c>
      <c r="N2088" t="inlineStr">
        <is>
          <t>DESCARTAVEIS</t>
        </is>
      </c>
      <c r="O2088" t="inlineStr">
        <is>
          <t>12/2025</t>
        </is>
      </c>
    </row>
    <row r="2089">
      <c r="A2089" t="n">
        <v>182508</v>
      </c>
      <c r="B2089" t="n">
        <v>128</v>
      </c>
      <c r="C2089" t="inlineStr">
        <is>
          <t>Love Cabaret</t>
        </is>
      </c>
      <c r="D2089" t="inlineStr">
        <is>
          <t>PSSS LTDA</t>
        </is>
      </c>
      <c r="E2089" t="inlineStr">
        <is>
          <t>2777</t>
        </is>
      </c>
      <c r="F2089" s="555" t="n">
        <v>45997</v>
      </c>
      <c r="G2089" t="n">
        <v>17504</v>
      </c>
      <c r="H2089" t="inlineStr">
        <is>
          <t>LUVA LATEX G SEM TALCO C/100UN</t>
        </is>
      </c>
      <c r="I2089" t="inlineStr">
        <is>
          <t>UTENSILIOS</t>
        </is>
      </c>
      <c r="J2089" t="n">
        <v>2</v>
      </c>
      <c r="K2089" t="inlineStr">
        <is>
          <t>UN</t>
        </is>
      </c>
      <c r="L2089" t="n">
        <v>46</v>
      </c>
      <c r="M2089" t="n">
        <v>23</v>
      </c>
      <c r="N2089" t="inlineStr">
        <is>
          <t>DESCARTAVEIS</t>
        </is>
      </c>
      <c r="O2089" t="inlineStr">
        <is>
          <t>12/2025</t>
        </is>
      </c>
    </row>
    <row r="2090">
      <c r="A2090" t="n">
        <v>182508</v>
      </c>
      <c r="B2090" t="n">
        <v>128</v>
      </c>
      <c r="C2090" t="inlineStr">
        <is>
          <t>Love Cabaret</t>
        </is>
      </c>
      <c r="D2090" t="inlineStr">
        <is>
          <t>PSSS LTDA</t>
        </is>
      </c>
      <c r="E2090" t="inlineStr">
        <is>
          <t>2777</t>
        </is>
      </c>
      <c r="F2090" s="555" t="n">
        <v>45997</v>
      </c>
      <c r="G2090" t="n">
        <v>21423</v>
      </c>
      <c r="H2090" t="inlineStr">
        <is>
          <t>SACO DE LIXO 100L BL PRETO GROSSO 95X120 4K UN</t>
        </is>
      </c>
      <c r="I2090" t="inlineStr">
        <is>
          <t>DESCARTAVEIS/HIGIENE E LIMPEZA</t>
        </is>
      </c>
      <c r="J2090" t="n">
        <v>1</v>
      </c>
      <c r="K2090" t="inlineStr">
        <is>
          <t>UN</t>
        </is>
      </c>
      <c r="L2090" t="n">
        <v>42</v>
      </c>
      <c r="M2090" t="n">
        <v>42</v>
      </c>
      <c r="N2090" t="inlineStr">
        <is>
          <t>DESCARTAVEIS</t>
        </is>
      </c>
      <c r="O2090" t="inlineStr">
        <is>
          <t>12/2025</t>
        </is>
      </c>
    </row>
    <row r="2091">
      <c r="A2091" t="n">
        <v>182508</v>
      </c>
      <c r="B2091" t="n">
        <v>128</v>
      </c>
      <c r="C2091" t="inlineStr">
        <is>
          <t>Love Cabaret</t>
        </is>
      </c>
      <c r="D2091" t="inlineStr">
        <is>
          <t>PSSS LTDA</t>
        </is>
      </c>
      <c r="E2091" t="inlineStr">
        <is>
          <t>2777</t>
        </is>
      </c>
      <c r="F2091" s="555" t="n">
        <v>45997</v>
      </c>
      <c r="G2091" t="n">
        <v>25920</v>
      </c>
      <c r="H2091" t="inlineStr">
        <is>
          <t>PAPEL TOALHA INTERFOLHADO FOLHA DUPLA C/2.400 UN INOVATTA</t>
        </is>
      </c>
      <c r="I2091" t="inlineStr">
        <is>
          <t>DESCARTAVEIS/HIGIENE E LIMPEZA</t>
        </is>
      </c>
      <c r="J2091" t="n">
        <v>2</v>
      </c>
      <c r="K2091" t="inlineStr">
        <is>
          <t>CX</t>
        </is>
      </c>
      <c r="L2091" t="n">
        <v>256</v>
      </c>
      <c r="M2091" t="n">
        <v>128</v>
      </c>
      <c r="N2091" t="inlineStr">
        <is>
          <t>DESCARTAVEIS</t>
        </is>
      </c>
      <c r="O2091" t="inlineStr">
        <is>
          <t>12/2025</t>
        </is>
      </c>
    </row>
    <row r="2092">
      <c r="A2092" t="n">
        <v>182507</v>
      </c>
      <c r="B2092" t="n">
        <v>128</v>
      </c>
      <c r="C2092" t="inlineStr">
        <is>
          <t>Love Cabaret</t>
        </is>
      </c>
      <c r="D2092" t="inlineStr">
        <is>
          <t>ICE4PROS FABRICA DE GELO LTDA</t>
        </is>
      </c>
      <c r="E2092" t="inlineStr">
        <is>
          <t>89999</t>
        </is>
      </c>
      <c r="F2092" s="555" t="n">
        <v>46000</v>
      </c>
      <c r="G2092" t="n">
        <v>17092</v>
      </c>
      <c r="H2092" t="inlineStr">
        <is>
          <t>GELO CUBO 50X60MM</t>
        </is>
      </c>
      <c r="I2092" t="inlineStr">
        <is>
          <t>BEBIDAS</t>
        </is>
      </c>
      <c r="J2092" t="n">
        <v>20</v>
      </c>
      <c r="K2092" t="inlineStr">
        <is>
          <t>PC</t>
        </is>
      </c>
      <c r="L2092" t="n">
        <v>1085</v>
      </c>
      <c r="M2092" t="n">
        <v>54.25</v>
      </c>
      <c r="N2092" t="inlineStr">
        <is>
          <t>BEBIDAS</t>
        </is>
      </c>
      <c r="O2092" t="inlineStr">
        <is>
          <t>12/2025</t>
        </is>
      </c>
    </row>
    <row r="2093">
      <c r="A2093" t="n">
        <v>181697</v>
      </c>
      <c r="B2093" t="n">
        <v>128</v>
      </c>
      <c r="C2093" t="inlineStr">
        <is>
          <t>Love Cabaret</t>
        </is>
      </c>
      <c r="D2093" t="inlineStr">
        <is>
          <t>PARAMU COMERCIO E REPRESENTACAO DE PRODUTOS ALIMENTICIOS</t>
        </is>
      </c>
      <c r="E2093" t="inlineStr">
        <is>
          <t>16194</t>
        </is>
      </c>
      <c r="F2093" s="555" t="n">
        <v>45992</v>
      </c>
      <c r="G2093" t="n">
        <v>24387</v>
      </c>
      <c r="H2093" t="inlineStr">
        <is>
          <t>MORTADELA DEFUMADA KG</t>
        </is>
      </c>
      <c r="I2093" t="inlineStr">
        <is>
          <t>ALIMENTOS</t>
        </is>
      </c>
      <c r="J2093" t="n">
        <v>8.199999999999999</v>
      </c>
      <c r="K2093" t="inlineStr">
        <is>
          <t>KG</t>
        </is>
      </c>
      <c r="L2093" t="n">
        <v>220.58</v>
      </c>
      <c r="M2093" t="n">
        <v>26.9</v>
      </c>
      <c r="N2093" t="inlineStr">
        <is>
          <t>ALIMENTOS</t>
        </is>
      </c>
      <c r="O2093" t="inlineStr">
        <is>
          <t>12/2025</t>
        </is>
      </c>
    </row>
    <row r="2094">
      <c r="A2094" t="n">
        <v>181696</v>
      </c>
      <c r="B2094" t="n">
        <v>128</v>
      </c>
      <c r="C2094" t="inlineStr">
        <is>
          <t>Love Cabaret</t>
        </is>
      </c>
      <c r="D2094" t="inlineStr">
        <is>
          <t>EAU - DISTRIBUIDORA DE AGUA MINERAL LTDA</t>
        </is>
      </c>
      <c r="E2094" t="inlineStr">
        <is>
          <t>279946</t>
        </is>
      </c>
      <c r="F2094" s="555" t="n">
        <v>45992</v>
      </c>
      <c r="G2094" t="n">
        <v>17958</v>
      </c>
      <c r="H2094" t="inlineStr">
        <is>
          <t>AGUA MINERAL SEM GAS LINDOIA PREMIUM  310ML C/12</t>
        </is>
      </c>
      <c r="I2094" t="inlineStr">
        <is>
          <t>BEBIDAS</t>
        </is>
      </c>
      <c r="J2094" t="n">
        <v>60</v>
      </c>
      <c r="K2094" t="inlineStr">
        <is>
          <t>PC</t>
        </is>
      </c>
      <c r="L2094" t="n">
        <v>954</v>
      </c>
      <c r="M2094" t="n">
        <v>15.9</v>
      </c>
      <c r="N2094" t="inlineStr">
        <is>
          <t>BEBIDAS</t>
        </is>
      </c>
      <c r="O2094" t="inlineStr">
        <is>
          <t>12/2025</t>
        </is>
      </c>
    </row>
    <row r="2095">
      <c r="A2095" t="n">
        <v>181696</v>
      </c>
      <c r="B2095" t="n">
        <v>128</v>
      </c>
      <c r="C2095" t="inlineStr">
        <is>
          <t>Love Cabaret</t>
        </is>
      </c>
      <c r="D2095" t="inlineStr">
        <is>
          <t>EAU - DISTRIBUIDORA DE AGUA MINERAL LTDA</t>
        </is>
      </c>
      <c r="E2095" t="inlineStr">
        <is>
          <t>279946</t>
        </is>
      </c>
      <c r="F2095" s="555" t="n">
        <v>45992</v>
      </c>
      <c r="G2095" t="n">
        <v>17950</v>
      </c>
      <c r="H2095" t="inlineStr">
        <is>
          <t>AGUA MINERAL COM GAS LINDOIA PREMIUM  310ML C/12</t>
        </is>
      </c>
      <c r="I2095" t="inlineStr">
        <is>
          <t>BEBIDAS</t>
        </is>
      </c>
      <c r="J2095" t="n">
        <v>30</v>
      </c>
      <c r="K2095" t="inlineStr">
        <is>
          <t>PC</t>
        </is>
      </c>
      <c r="L2095" t="n">
        <v>513</v>
      </c>
      <c r="M2095" t="n">
        <v>17.1</v>
      </c>
      <c r="N2095" t="inlineStr">
        <is>
          <t>BEBIDAS</t>
        </is>
      </c>
      <c r="O2095" t="inlineStr">
        <is>
          <t>12/2025</t>
        </is>
      </c>
    </row>
    <row r="2096">
      <c r="A2096" t="n">
        <v>181695</v>
      </c>
      <c r="B2096" t="n">
        <v>128</v>
      </c>
      <c r="C2096" t="inlineStr">
        <is>
          <t>Love Cabaret</t>
        </is>
      </c>
      <c r="D2096" t="inlineStr">
        <is>
          <t>MARCOS SILVA DO NASCIMENTO</t>
        </is>
      </c>
      <c r="E2096" t="inlineStr">
        <is>
          <t>622</t>
        </is>
      </c>
      <c r="F2096" s="555" t="n">
        <v>45992</v>
      </c>
      <c r="G2096" t="n">
        <v>18668</v>
      </c>
      <c r="H2096" t="inlineStr">
        <is>
          <t>PERNIL SUINO SEM OSSO KG</t>
        </is>
      </c>
      <c r="I2096" t="inlineStr">
        <is>
          <t>ALIMENTOS</t>
        </is>
      </c>
      <c r="J2096" t="n">
        <v>13.2</v>
      </c>
      <c r="K2096" t="inlineStr">
        <is>
          <t>KG</t>
        </is>
      </c>
      <c r="L2096" t="n">
        <v>263.87</v>
      </c>
      <c r="M2096" t="n">
        <v>19.990152</v>
      </c>
      <c r="N2096" t="inlineStr">
        <is>
          <t>ALIMENTOS</t>
        </is>
      </c>
      <c r="O2096" t="inlineStr">
        <is>
          <t>12/2025</t>
        </is>
      </c>
    </row>
    <row r="2097">
      <c r="A2097" t="n">
        <v>181693</v>
      </c>
      <c r="B2097" t="n">
        <v>128</v>
      </c>
      <c r="C2097" t="inlineStr">
        <is>
          <t>Love Cabaret</t>
        </is>
      </c>
      <c r="D2097" t="inlineStr">
        <is>
          <t>CECILIA TSUYACO ARAKI SILVA LTDA</t>
        </is>
      </c>
      <c r="E2097" t="inlineStr">
        <is>
          <t>382679</t>
        </is>
      </c>
      <c r="F2097" s="555" t="n">
        <v>45992</v>
      </c>
      <c r="G2097" t="n">
        <v>24083</v>
      </c>
      <c r="H2097" t="inlineStr">
        <is>
          <t>BATATA ASTERIX GRAUDA NOIVA KG</t>
        </is>
      </c>
      <c r="I2097" t="inlineStr">
        <is>
          <t>ALIMENTOS</t>
        </is>
      </c>
      <c r="J2097" t="n">
        <v>10</v>
      </c>
      <c r="K2097" t="inlineStr">
        <is>
          <t>KG</t>
        </is>
      </c>
      <c r="L2097" t="n">
        <v>35</v>
      </c>
      <c r="M2097" t="n">
        <v>3.5</v>
      </c>
      <c r="N2097" t="inlineStr">
        <is>
          <t>ALIMENTOS</t>
        </is>
      </c>
      <c r="O2097" t="inlineStr">
        <is>
          <t>12/2025</t>
        </is>
      </c>
    </row>
    <row r="2098">
      <c r="A2098" t="n">
        <v>181693</v>
      </c>
      <c r="B2098" t="n">
        <v>128</v>
      </c>
      <c r="C2098" t="inlineStr">
        <is>
          <t>Love Cabaret</t>
        </is>
      </c>
      <c r="D2098" t="inlineStr">
        <is>
          <t>CECILIA TSUYACO ARAKI SILVA LTDA</t>
        </is>
      </c>
      <c r="E2098" t="inlineStr">
        <is>
          <t>382679</t>
        </is>
      </c>
      <c r="F2098" s="555" t="n">
        <v>45992</v>
      </c>
      <c r="G2098" t="n">
        <v>19589</v>
      </c>
      <c r="H2098" t="inlineStr">
        <is>
          <t>PEPINO JAPONES KG</t>
        </is>
      </c>
      <c r="I2098" t="inlineStr">
        <is>
          <t>ALIMENTOS</t>
        </is>
      </c>
      <c r="J2098" t="n">
        <v>0.5</v>
      </c>
      <c r="K2098" t="inlineStr">
        <is>
          <t>KG</t>
        </is>
      </c>
      <c r="L2098" t="n">
        <v>1.75</v>
      </c>
      <c r="M2098" t="n">
        <v>3.5</v>
      </c>
      <c r="N2098" t="inlineStr">
        <is>
          <t>ALIMENTOS</t>
        </is>
      </c>
      <c r="O2098" t="inlineStr">
        <is>
          <t>12/2025</t>
        </is>
      </c>
    </row>
    <row r="2099">
      <c r="A2099" t="n">
        <v>181693</v>
      </c>
      <c r="B2099" t="n">
        <v>128</v>
      </c>
      <c r="C2099" t="inlineStr">
        <is>
          <t>Love Cabaret</t>
        </is>
      </c>
      <c r="D2099" t="inlineStr">
        <is>
          <t>CECILIA TSUYACO ARAKI SILVA LTDA</t>
        </is>
      </c>
      <c r="E2099" t="inlineStr">
        <is>
          <t>382679</t>
        </is>
      </c>
      <c r="F2099" s="555" t="n">
        <v>45992</v>
      </c>
      <c r="G2099" t="n">
        <v>19621</v>
      </c>
      <c r="H2099" t="inlineStr">
        <is>
          <t>CENOURA KG</t>
        </is>
      </c>
      <c r="I2099" t="inlineStr">
        <is>
          <t>ALIMENTOS</t>
        </is>
      </c>
      <c r="J2099" t="n">
        <v>2</v>
      </c>
      <c r="K2099" t="inlineStr">
        <is>
          <t>KG</t>
        </is>
      </c>
      <c r="L2099" t="n">
        <v>5.4</v>
      </c>
      <c r="M2099" t="n">
        <v>2.7</v>
      </c>
      <c r="N2099" t="inlineStr">
        <is>
          <t>ALIMENTOS</t>
        </is>
      </c>
      <c r="O2099" t="inlineStr">
        <is>
          <t>12/2025</t>
        </is>
      </c>
    </row>
    <row r="2100">
      <c r="A2100" t="n">
        <v>181693</v>
      </c>
      <c r="B2100" t="n">
        <v>128</v>
      </c>
      <c r="C2100" t="inlineStr">
        <is>
          <t>Love Cabaret</t>
        </is>
      </c>
      <c r="D2100" t="inlineStr">
        <is>
          <t>CECILIA TSUYACO ARAKI SILVA LTDA</t>
        </is>
      </c>
      <c r="E2100" t="inlineStr">
        <is>
          <t>382679</t>
        </is>
      </c>
      <c r="F2100" s="555" t="n">
        <v>45992</v>
      </c>
      <c r="G2100" t="n">
        <v>19658</v>
      </c>
      <c r="H2100" t="inlineStr">
        <is>
          <t>ABOBORA JAPONESA / CABOTIAN KG</t>
        </is>
      </c>
      <c r="I2100" t="inlineStr">
        <is>
          <t>ALIMENTOS</t>
        </is>
      </c>
      <c r="J2100" t="n">
        <v>8</v>
      </c>
      <c r="K2100" t="inlineStr">
        <is>
          <t>KG</t>
        </is>
      </c>
      <c r="L2100" t="n">
        <v>22</v>
      </c>
      <c r="M2100" t="n">
        <v>2.75</v>
      </c>
      <c r="N2100" t="inlineStr">
        <is>
          <t>ALIMENTOS</t>
        </is>
      </c>
      <c r="O2100" t="inlineStr">
        <is>
          <t>12/2025</t>
        </is>
      </c>
    </row>
    <row r="2101">
      <c r="A2101" t="n">
        <v>181693</v>
      </c>
      <c r="B2101" t="n">
        <v>128</v>
      </c>
      <c r="C2101" t="inlineStr">
        <is>
          <t>Love Cabaret</t>
        </is>
      </c>
      <c r="D2101" t="inlineStr">
        <is>
          <t>CECILIA TSUYACO ARAKI SILVA LTDA</t>
        </is>
      </c>
      <c r="E2101" t="inlineStr">
        <is>
          <t>382679</t>
        </is>
      </c>
      <c r="F2101" s="555" t="n">
        <v>45992</v>
      </c>
      <c r="G2101" t="n">
        <v>19476</v>
      </c>
      <c r="H2101" t="inlineStr">
        <is>
          <t>MANJERICAO KG</t>
        </is>
      </c>
      <c r="I2101" t="inlineStr">
        <is>
          <t>ALIMENTOS</t>
        </is>
      </c>
      <c r="J2101" t="n">
        <v>0.2</v>
      </c>
      <c r="K2101" t="inlineStr">
        <is>
          <t>KG</t>
        </is>
      </c>
      <c r="L2101" t="n">
        <v>15</v>
      </c>
      <c r="M2101" t="n">
        <v>75</v>
      </c>
      <c r="N2101" t="inlineStr">
        <is>
          <t>ALIMENTOS</t>
        </is>
      </c>
      <c r="O2101" t="inlineStr">
        <is>
          <t>12/2025</t>
        </is>
      </c>
    </row>
    <row r="2102">
      <c r="A2102" t="n">
        <v>181693</v>
      </c>
      <c r="B2102" t="n">
        <v>128</v>
      </c>
      <c r="C2102" t="inlineStr">
        <is>
          <t>Love Cabaret</t>
        </is>
      </c>
      <c r="D2102" t="inlineStr">
        <is>
          <t>CECILIA TSUYACO ARAKI SILVA LTDA</t>
        </is>
      </c>
      <c r="E2102" t="inlineStr">
        <is>
          <t>382679</t>
        </is>
      </c>
      <c r="F2102" s="555" t="n">
        <v>45992</v>
      </c>
      <c r="G2102" t="n">
        <v>19480</v>
      </c>
      <c r="H2102" t="inlineStr">
        <is>
          <t>HORTELA HIDROPONICA KG</t>
        </is>
      </c>
      <c r="I2102" t="inlineStr">
        <is>
          <t>ALIMENTOS</t>
        </is>
      </c>
      <c r="J2102" t="n">
        <v>0.5</v>
      </c>
      <c r="K2102" t="inlineStr">
        <is>
          <t>KG</t>
        </is>
      </c>
      <c r="L2102" t="n">
        <v>6.25</v>
      </c>
      <c r="M2102" t="n">
        <v>12.5</v>
      </c>
      <c r="N2102" t="inlineStr">
        <is>
          <t>ALIMENTOS</t>
        </is>
      </c>
      <c r="O2102" t="inlineStr">
        <is>
          <t>12/2025</t>
        </is>
      </c>
    </row>
    <row r="2103">
      <c r="A2103" t="n">
        <v>181693</v>
      </c>
      <c r="B2103" t="n">
        <v>128</v>
      </c>
      <c r="C2103" t="inlineStr">
        <is>
          <t>Love Cabaret</t>
        </is>
      </c>
      <c r="D2103" t="inlineStr">
        <is>
          <t>CECILIA TSUYACO ARAKI SILVA LTDA</t>
        </is>
      </c>
      <c r="E2103" t="inlineStr">
        <is>
          <t>382679</t>
        </is>
      </c>
      <c r="F2103" s="555" t="n">
        <v>45992</v>
      </c>
      <c r="G2103" t="n">
        <v>19485</v>
      </c>
      <c r="H2103" t="inlineStr">
        <is>
          <t>ENDRO DILL KG</t>
        </is>
      </c>
      <c r="I2103" t="inlineStr">
        <is>
          <t>ALIMENTOS</t>
        </is>
      </c>
      <c r="J2103" t="n">
        <v>0.1</v>
      </c>
      <c r="K2103" t="inlineStr">
        <is>
          <t>KG</t>
        </is>
      </c>
      <c r="L2103" t="n">
        <v>4.5</v>
      </c>
      <c r="M2103" t="n">
        <v>45</v>
      </c>
      <c r="N2103" t="inlineStr">
        <is>
          <t>ALIMENTOS</t>
        </is>
      </c>
      <c r="O2103" t="inlineStr">
        <is>
          <t>12/2025</t>
        </is>
      </c>
    </row>
    <row r="2104">
      <c r="A2104" t="n">
        <v>181693</v>
      </c>
      <c r="B2104" t="n">
        <v>128</v>
      </c>
      <c r="C2104" t="inlineStr">
        <is>
          <t>Love Cabaret</t>
        </is>
      </c>
      <c r="D2104" t="inlineStr">
        <is>
          <t>CECILIA TSUYACO ARAKI SILVA LTDA</t>
        </is>
      </c>
      <c r="E2104" t="inlineStr">
        <is>
          <t>382679</t>
        </is>
      </c>
      <c r="F2104" s="555" t="n">
        <v>45992</v>
      </c>
      <c r="G2104" t="n">
        <v>19503</v>
      </c>
      <c r="H2104" t="inlineStr">
        <is>
          <t>ALFACE CRESPA KG</t>
        </is>
      </c>
      <c r="I2104" t="inlineStr">
        <is>
          <t>ALIMENTOS</t>
        </is>
      </c>
      <c r="J2104" t="n">
        <v>2</v>
      </c>
      <c r="K2104" t="inlineStr">
        <is>
          <t>KG</t>
        </is>
      </c>
      <c r="L2104" t="n">
        <v>10</v>
      </c>
      <c r="M2104" t="n">
        <v>5</v>
      </c>
      <c r="N2104" t="inlineStr">
        <is>
          <t>ALIMENTOS</t>
        </is>
      </c>
      <c r="O2104" t="inlineStr">
        <is>
          <t>12/2025</t>
        </is>
      </c>
    </row>
    <row r="2105">
      <c r="A2105" t="n">
        <v>181693</v>
      </c>
      <c r="B2105" t="n">
        <v>128</v>
      </c>
      <c r="C2105" t="inlineStr">
        <is>
          <t>Love Cabaret</t>
        </is>
      </c>
      <c r="D2105" t="inlineStr">
        <is>
          <t>CECILIA TSUYACO ARAKI SILVA LTDA</t>
        </is>
      </c>
      <c r="E2105" t="inlineStr">
        <is>
          <t>382679</t>
        </is>
      </c>
      <c r="F2105" s="555" t="n">
        <v>45992</v>
      </c>
      <c r="G2105" t="n">
        <v>19477</v>
      </c>
      <c r="H2105" t="inlineStr">
        <is>
          <t>MANJERICAO ROXO KG</t>
        </is>
      </c>
      <c r="I2105" t="inlineStr">
        <is>
          <t>ALIMENTOS</t>
        </is>
      </c>
      <c r="J2105" t="n">
        <v>0.2</v>
      </c>
      <c r="K2105" t="inlineStr">
        <is>
          <t>KG</t>
        </is>
      </c>
      <c r="L2105" t="n">
        <v>18</v>
      </c>
      <c r="M2105" t="n">
        <v>90</v>
      </c>
      <c r="N2105" t="inlineStr">
        <is>
          <t>ALIMENTOS</t>
        </is>
      </c>
      <c r="O2105" t="inlineStr">
        <is>
          <t>12/2025</t>
        </is>
      </c>
    </row>
    <row r="2106">
      <c r="A2106" t="n">
        <v>181693</v>
      </c>
      <c r="B2106" t="n">
        <v>128</v>
      </c>
      <c r="C2106" t="inlineStr">
        <is>
          <t>Love Cabaret</t>
        </is>
      </c>
      <c r="D2106" t="inlineStr">
        <is>
          <t>CECILIA TSUYACO ARAKI SILVA LTDA</t>
        </is>
      </c>
      <c r="E2106" t="inlineStr">
        <is>
          <t>382679</t>
        </is>
      </c>
      <c r="F2106" s="555" t="n">
        <v>45992</v>
      </c>
      <c r="G2106" t="n">
        <v>19497</v>
      </c>
      <c r="H2106" t="inlineStr">
        <is>
          <t>ALFACE ROMANA MINI KG</t>
        </is>
      </c>
      <c r="I2106" t="inlineStr">
        <is>
          <t>ALIMENTOS</t>
        </is>
      </c>
      <c r="J2106" t="n">
        <v>0.5</v>
      </c>
      <c r="K2106" t="inlineStr">
        <is>
          <t>KG</t>
        </is>
      </c>
      <c r="L2106" t="n">
        <v>22.5</v>
      </c>
      <c r="M2106" t="n">
        <v>45</v>
      </c>
      <c r="N2106" t="inlineStr">
        <is>
          <t>ALIMENTOS</t>
        </is>
      </c>
      <c r="O2106" t="inlineStr">
        <is>
          <t>12/2025</t>
        </is>
      </c>
    </row>
    <row r="2107">
      <c r="A2107" t="n">
        <v>181693</v>
      </c>
      <c r="B2107" t="n">
        <v>128</v>
      </c>
      <c r="C2107" t="inlineStr">
        <is>
          <t>Love Cabaret</t>
        </is>
      </c>
      <c r="D2107" t="inlineStr">
        <is>
          <t>CECILIA TSUYACO ARAKI SILVA LTDA</t>
        </is>
      </c>
      <c r="E2107" t="inlineStr">
        <is>
          <t>382679</t>
        </is>
      </c>
      <c r="F2107" s="555" t="n">
        <v>45992</v>
      </c>
      <c r="G2107" t="n">
        <v>19617</v>
      </c>
      <c r="H2107" t="inlineStr">
        <is>
          <t>COENTRO KG</t>
        </is>
      </c>
      <c r="I2107" t="inlineStr">
        <is>
          <t>ALIMENTOS</t>
        </is>
      </c>
      <c r="J2107" t="n">
        <v>0.3</v>
      </c>
      <c r="K2107" t="inlineStr">
        <is>
          <t>KG</t>
        </is>
      </c>
      <c r="L2107" t="n">
        <v>3.3</v>
      </c>
      <c r="M2107" t="n">
        <v>11</v>
      </c>
      <c r="N2107" t="inlineStr">
        <is>
          <t>ALIMENTOS</t>
        </is>
      </c>
      <c r="O2107" t="inlineStr">
        <is>
          <t>12/2025</t>
        </is>
      </c>
    </row>
    <row r="2108">
      <c r="A2108" t="n">
        <v>181693</v>
      </c>
      <c r="B2108" t="n">
        <v>128</v>
      </c>
      <c r="C2108" t="inlineStr">
        <is>
          <t>Love Cabaret</t>
        </is>
      </c>
      <c r="D2108" t="inlineStr">
        <is>
          <t>CECILIA TSUYACO ARAKI SILVA LTDA</t>
        </is>
      </c>
      <c r="E2108" t="inlineStr">
        <is>
          <t>382679</t>
        </is>
      </c>
      <c r="F2108" s="555" t="n">
        <v>45992</v>
      </c>
      <c r="G2108" t="n">
        <v>23113</v>
      </c>
      <c r="H2108" t="inlineStr">
        <is>
          <t>SALSA KG</t>
        </is>
      </c>
      <c r="I2108" t="inlineStr">
        <is>
          <t>ALIMENTOS</t>
        </is>
      </c>
      <c r="J2108" t="n">
        <v>0.5</v>
      </c>
      <c r="K2108" t="inlineStr">
        <is>
          <t>KG</t>
        </is>
      </c>
      <c r="L2108" t="n">
        <v>4</v>
      </c>
      <c r="M2108" t="n">
        <v>8</v>
      </c>
      <c r="N2108" t="inlineStr">
        <is>
          <t>ALIMENTOS</t>
        </is>
      </c>
      <c r="O2108" t="inlineStr">
        <is>
          <t>12/2025</t>
        </is>
      </c>
    </row>
    <row r="2109">
      <c r="A2109" t="n">
        <v>181693</v>
      </c>
      <c r="B2109" t="n">
        <v>128</v>
      </c>
      <c r="C2109" t="inlineStr">
        <is>
          <t>Love Cabaret</t>
        </is>
      </c>
      <c r="D2109" t="inlineStr">
        <is>
          <t>CECILIA TSUYACO ARAKI SILVA LTDA</t>
        </is>
      </c>
      <c r="E2109" t="inlineStr">
        <is>
          <t>382679</t>
        </is>
      </c>
      <c r="F2109" s="555" t="n">
        <v>45992</v>
      </c>
      <c r="G2109" t="n">
        <v>23096</v>
      </c>
      <c r="H2109" t="inlineStr">
        <is>
          <t>OVO BRANCO UN</t>
        </is>
      </c>
      <c r="I2109" t="inlineStr">
        <is>
          <t>ALIMENTOS</t>
        </is>
      </c>
      <c r="J2109" t="n">
        <v>30</v>
      </c>
      <c r="K2109" t="inlineStr">
        <is>
          <t>UN</t>
        </is>
      </c>
      <c r="L2109" t="n">
        <v>16.5</v>
      </c>
      <c r="M2109" t="n">
        <v>0.55</v>
      </c>
      <c r="N2109" t="inlineStr">
        <is>
          <t>ALIMENTOS</t>
        </is>
      </c>
      <c r="O2109" t="inlineStr">
        <is>
          <t>12/2025</t>
        </is>
      </c>
    </row>
    <row r="2110">
      <c r="A2110" t="n">
        <v>181693</v>
      </c>
      <c r="B2110" t="n">
        <v>128</v>
      </c>
      <c r="C2110" t="inlineStr">
        <is>
          <t>Love Cabaret</t>
        </is>
      </c>
      <c r="D2110" t="inlineStr">
        <is>
          <t>CECILIA TSUYACO ARAKI SILVA LTDA</t>
        </is>
      </c>
      <c r="E2110" t="inlineStr">
        <is>
          <t>382679</t>
        </is>
      </c>
      <c r="F2110" s="555" t="n">
        <v>45992</v>
      </c>
      <c r="G2110" t="n">
        <v>19632</v>
      </c>
      <c r="H2110" t="inlineStr">
        <is>
          <t>BETERRABA KG</t>
        </is>
      </c>
      <c r="I2110" t="inlineStr">
        <is>
          <t>ALIMENTOS</t>
        </is>
      </c>
      <c r="J2110" t="n">
        <v>2</v>
      </c>
      <c r="K2110" t="inlineStr">
        <is>
          <t>KG</t>
        </is>
      </c>
      <c r="L2110" t="n">
        <v>5.2</v>
      </c>
      <c r="M2110" t="n">
        <v>2.6</v>
      </c>
      <c r="N2110" t="inlineStr">
        <is>
          <t>ALIMENTOS</t>
        </is>
      </c>
      <c r="O2110" t="inlineStr">
        <is>
          <t>12/2025</t>
        </is>
      </c>
    </row>
    <row r="2111">
      <c r="A2111" t="n">
        <v>181693</v>
      </c>
      <c r="B2111" t="n">
        <v>128</v>
      </c>
      <c r="C2111" t="inlineStr">
        <is>
          <t>Love Cabaret</t>
        </is>
      </c>
      <c r="D2111" t="inlineStr">
        <is>
          <t>CECILIA TSUYACO ARAKI SILVA LTDA</t>
        </is>
      </c>
      <c r="E2111" t="inlineStr">
        <is>
          <t>382679</t>
        </is>
      </c>
      <c r="F2111" s="555" t="n">
        <v>45992</v>
      </c>
      <c r="G2111" t="n">
        <v>19472</v>
      </c>
      <c r="H2111" t="inlineStr">
        <is>
          <t>RUCULA KG</t>
        </is>
      </c>
      <c r="I2111" t="inlineStr">
        <is>
          <t>ALIMENTOS</t>
        </is>
      </c>
      <c r="J2111" t="n">
        <v>1</v>
      </c>
      <c r="K2111" t="inlineStr">
        <is>
          <t>KG</t>
        </is>
      </c>
      <c r="L2111" t="n">
        <v>11.5</v>
      </c>
      <c r="M2111" t="n">
        <v>11.5</v>
      </c>
      <c r="N2111" t="inlineStr">
        <is>
          <t>ALIMENTOS</t>
        </is>
      </c>
      <c r="O2111" t="inlineStr">
        <is>
          <t>12/2025</t>
        </is>
      </c>
    </row>
    <row r="2112">
      <c r="A2112" t="n">
        <v>181692</v>
      </c>
      <c r="B2112" t="n">
        <v>128</v>
      </c>
      <c r="C2112" t="inlineStr">
        <is>
          <t>Love Cabaret</t>
        </is>
      </c>
      <c r="D2112" t="inlineStr">
        <is>
          <t>CECILIA TSUYACO ARAKI SILVA LTDA</t>
        </is>
      </c>
      <c r="E2112" t="inlineStr">
        <is>
          <t>382709</t>
        </is>
      </c>
      <c r="F2112" s="555" t="n">
        <v>45992</v>
      </c>
      <c r="G2112" t="n">
        <v>19842</v>
      </c>
      <c r="H2112" t="inlineStr">
        <is>
          <t>COGUMELO SHIITAKE GRANEL KG</t>
        </is>
      </c>
      <c r="I2112" t="inlineStr">
        <is>
          <t>ALIMENTOS</t>
        </is>
      </c>
      <c r="J2112" t="n">
        <v>3</v>
      </c>
      <c r="K2112" t="inlineStr">
        <is>
          <t>KG</t>
        </is>
      </c>
      <c r="L2112" t="n">
        <v>177</v>
      </c>
      <c r="M2112" t="n">
        <v>59</v>
      </c>
      <c r="N2112" t="inlineStr">
        <is>
          <t>ALIMENTOS</t>
        </is>
      </c>
      <c r="O2112" t="inlineStr">
        <is>
          <t>12/2025</t>
        </is>
      </c>
    </row>
    <row r="2113">
      <c r="A2113" t="n">
        <v>181656</v>
      </c>
      <c r="B2113" t="n">
        <v>128</v>
      </c>
      <c r="C2113" t="inlineStr">
        <is>
          <t>Love Cabaret</t>
        </is>
      </c>
      <c r="D2113" t="inlineStr">
        <is>
          <t>EMPORIO M&amp;L COMERCIO DE ALIM E BEBIDAS LTDA</t>
        </is>
      </c>
      <c r="E2113" t="inlineStr">
        <is>
          <t>483978</t>
        </is>
      </c>
      <c r="F2113" s="555" t="n">
        <v>45992</v>
      </c>
      <c r="G2113" t="n">
        <v>19224</v>
      </c>
      <c r="H2113" t="inlineStr">
        <is>
          <t>MANTEIGA SCALA C/5KG</t>
        </is>
      </c>
      <c r="I2113" t="inlineStr">
        <is>
          <t>ALIMENTOS</t>
        </is>
      </c>
      <c r="J2113" t="n">
        <v>2</v>
      </c>
      <c r="K2113" t="inlineStr">
        <is>
          <t>UN</t>
        </is>
      </c>
      <c r="L2113" t="n">
        <v>495.8</v>
      </c>
      <c r="M2113" t="n">
        <v>247.9</v>
      </c>
      <c r="N2113" t="inlineStr">
        <is>
          <t>ALIMENTOS</t>
        </is>
      </c>
      <c r="O2113" t="inlineStr">
        <is>
          <t>12/2025</t>
        </is>
      </c>
    </row>
    <row r="2114">
      <c r="A2114" t="n">
        <v>181656</v>
      </c>
      <c r="B2114" t="n">
        <v>128</v>
      </c>
      <c r="C2114" t="inlineStr">
        <is>
          <t>Love Cabaret</t>
        </is>
      </c>
      <c r="D2114" t="inlineStr">
        <is>
          <t>EMPORIO M&amp;L COMERCIO DE ALIM E BEBIDAS LTDA</t>
        </is>
      </c>
      <c r="E2114" t="inlineStr">
        <is>
          <t>483978</t>
        </is>
      </c>
      <c r="F2114" s="555" t="n">
        <v>45992</v>
      </c>
      <c r="G2114" t="n">
        <v>23074</v>
      </c>
      <c r="H2114" t="inlineStr">
        <is>
          <t>QUEIJO EMMENTAL KG</t>
        </is>
      </c>
      <c r="I2114" t="inlineStr">
        <is>
          <t>ALIMENTOS</t>
        </is>
      </c>
      <c r="J2114" t="n">
        <v>6.44</v>
      </c>
      <c r="K2114" t="inlineStr">
        <is>
          <t>KG</t>
        </is>
      </c>
      <c r="L2114" t="n">
        <v>514.88</v>
      </c>
      <c r="M2114" t="n">
        <v>79.950311</v>
      </c>
      <c r="N2114" t="inlineStr">
        <is>
          <t>ALIMENTOS</t>
        </is>
      </c>
      <c r="O2114" t="inlineStr">
        <is>
          <t>12/2025</t>
        </is>
      </c>
    </row>
    <row r="2115">
      <c r="A2115" t="n">
        <v>181654</v>
      </c>
      <c r="B2115" t="n">
        <v>128</v>
      </c>
      <c r="C2115" t="inlineStr">
        <is>
          <t>Love Cabaret</t>
        </is>
      </c>
      <c r="D2115" t="inlineStr">
        <is>
          <t>EMPORIO M&amp;L COMERCIO DE ALIM E BEBIDAS LTDA</t>
        </is>
      </c>
      <c r="E2115" t="inlineStr">
        <is>
          <t>484029</t>
        </is>
      </c>
      <c r="F2115" s="555" t="n">
        <v>45992</v>
      </c>
      <c r="G2115" t="n">
        <v>25119</v>
      </c>
      <c r="H2115" t="inlineStr">
        <is>
          <t>ESPUMANTE CHANDON EXCELLENCE BRUT  750ML</t>
        </is>
      </c>
      <c r="I2115" t="inlineStr">
        <is>
          <t>BEBIDAS</t>
        </is>
      </c>
      <c r="J2115" t="n">
        <v>6</v>
      </c>
      <c r="K2115" t="inlineStr">
        <is>
          <t>GR</t>
        </is>
      </c>
      <c r="L2115" t="n">
        <v>935.4</v>
      </c>
      <c r="M2115" t="n">
        <v>155.9</v>
      </c>
      <c r="N2115" t="inlineStr">
        <is>
          <t>BEBIDAS</t>
        </is>
      </c>
      <c r="O2115" t="inlineStr">
        <is>
          <t>12/2025</t>
        </is>
      </c>
    </row>
    <row r="2116">
      <c r="A2116" t="n">
        <v>181653</v>
      </c>
      <c r="B2116" t="n">
        <v>128</v>
      </c>
      <c r="C2116" t="inlineStr">
        <is>
          <t>Love Cabaret</t>
        </is>
      </c>
      <c r="D2116" t="inlineStr">
        <is>
          <t>CG FOOD´S DISTRIBUIDORA DE ALIMENTOS LTDA</t>
        </is>
      </c>
      <c r="E2116" t="inlineStr">
        <is>
          <t>172651</t>
        </is>
      </c>
      <c r="F2116" s="555" t="n">
        <v>45992</v>
      </c>
      <c r="G2116" t="n">
        <v>19203</v>
      </c>
      <c r="H2116" t="inlineStr">
        <is>
          <t>IOGURTE INTEGRAL NESTLE C/170G UN</t>
        </is>
      </c>
      <c r="I2116" t="inlineStr">
        <is>
          <t>ALIMENTOS</t>
        </is>
      </c>
      <c r="J2116" t="n">
        <v>1</v>
      </c>
      <c r="K2116" t="inlineStr">
        <is>
          <t>UN</t>
        </is>
      </c>
      <c r="L2116" t="n">
        <v>83.72</v>
      </c>
      <c r="M2116" t="n">
        <v>83.72</v>
      </c>
      <c r="N2116" t="inlineStr">
        <is>
          <t>ALIMENTOS</t>
        </is>
      </c>
      <c r="O2116" t="inlineStr">
        <is>
          <t>12/2025</t>
        </is>
      </c>
    </row>
    <row r="2117">
      <c r="A2117" t="n">
        <v>181653</v>
      </c>
      <c r="B2117" t="n">
        <v>128</v>
      </c>
      <c r="C2117" t="inlineStr">
        <is>
          <t>Love Cabaret</t>
        </is>
      </c>
      <c r="D2117" t="inlineStr">
        <is>
          <t>CG FOOD´S DISTRIBUIDORA DE ALIMENTOS LTDA</t>
        </is>
      </c>
      <c r="E2117" t="inlineStr">
        <is>
          <t>172651</t>
        </is>
      </c>
      <c r="F2117" s="555" t="n">
        <v>45992</v>
      </c>
      <c r="G2117" t="n">
        <v>20301</v>
      </c>
      <c r="H2117" t="inlineStr">
        <is>
          <t>ARROZ BRANCO TIPO 1 CAMIL C/5KG</t>
        </is>
      </c>
      <c r="I2117" t="inlineStr">
        <is>
          <t>ALIMENTOS</t>
        </is>
      </c>
      <c r="J2117" t="n">
        <v>6</v>
      </c>
      <c r="K2117" t="inlineStr">
        <is>
          <t>PC</t>
        </is>
      </c>
      <c r="L2117" t="n">
        <v>127.8</v>
      </c>
      <c r="M2117" t="n">
        <v>21.3</v>
      </c>
      <c r="N2117" t="inlineStr">
        <is>
          <t>ALIMENTOS</t>
        </is>
      </c>
      <c r="O2117" t="inlineStr">
        <is>
          <t>12/2025</t>
        </is>
      </c>
    </row>
    <row r="2118">
      <c r="A2118" t="n">
        <v>181653</v>
      </c>
      <c r="B2118" t="n">
        <v>128</v>
      </c>
      <c r="C2118" t="inlineStr">
        <is>
          <t>Love Cabaret</t>
        </is>
      </c>
      <c r="D2118" t="inlineStr">
        <is>
          <t>CG FOOD´S DISTRIBUIDORA DE ALIMENTOS LTDA</t>
        </is>
      </c>
      <c r="E2118" t="inlineStr">
        <is>
          <t>172651</t>
        </is>
      </c>
      <c r="F2118" s="555" t="n">
        <v>45992</v>
      </c>
      <c r="G2118" t="n">
        <v>20932</v>
      </c>
      <c r="H2118" t="inlineStr">
        <is>
          <t>CHOCOLATE AO LEITE GOTAS SICAO 2,1KG UN</t>
        </is>
      </c>
      <c r="I2118" t="inlineStr">
        <is>
          <t>ALIMENTOS</t>
        </is>
      </c>
      <c r="J2118" t="n">
        <v>2</v>
      </c>
      <c r="K2118" t="inlineStr">
        <is>
          <t>UN</t>
        </is>
      </c>
      <c r="L2118" t="n">
        <v>339.98</v>
      </c>
      <c r="M2118" t="n">
        <v>169.99</v>
      </c>
      <c r="N2118" t="inlineStr">
        <is>
          <t>ALIMENTOS</t>
        </is>
      </c>
      <c r="O2118" t="inlineStr">
        <is>
          <t>12/2025</t>
        </is>
      </c>
    </row>
    <row r="2119">
      <c r="A2119" t="n">
        <v>181651</v>
      </c>
      <c r="B2119" t="n">
        <v>128</v>
      </c>
      <c r="C2119" t="inlineStr">
        <is>
          <t>Love Cabaret</t>
        </is>
      </c>
      <c r="D2119" t="inlineStr">
        <is>
          <t>B.B DISTRIBUIDORA DE CARNES LTDA</t>
        </is>
      </c>
      <c r="E2119" t="inlineStr">
        <is>
          <t>409116</t>
        </is>
      </c>
      <c r="F2119" s="555" t="n">
        <v>45992</v>
      </c>
      <c r="G2119" t="n">
        <v>19034</v>
      </c>
      <c r="H2119" t="inlineStr">
        <is>
          <t>COXA E SOBRECOXA COM OSSO E COM PELE KG</t>
        </is>
      </c>
      <c r="I2119" t="inlineStr">
        <is>
          <t>ALIMENTOS</t>
        </is>
      </c>
      <c r="J2119" t="n">
        <v>16</v>
      </c>
      <c r="K2119" t="inlineStr">
        <is>
          <t>KG</t>
        </is>
      </c>
      <c r="L2119" t="n">
        <v>173.6</v>
      </c>
      <c r="M2119" t="n">
        <v>10.85</v>
      </c>
      <c r="N2119" t="inlineStr">
        <is>
          <t>ALIMENTOS</t>
        </is>
      </c>
      <c r="O2119" t="inlineStr">
        <is>
          <t>12/2025</t>
        </is>
      </c>
    </row>
    <row r="2120">
      <c r="A2120" t="n">
        <v>181646</v>
      </c>
      <c r="B2120" t="n">
        <v>128</v>
      </c>
      <c r="C2120" t="inlineStr">
        <is>
          <t>Love Cabaret</t>
        </is>
      </c>
      <c r="D2120" t="inlineStr">
        <is>
          <t>MEAT HUNTER IMPORT EXPORT AND DISTRIBUTION LTDA</t>
        </is>
      </c>
      <c r="E2120" t="inlineStr">
        <is>
          <t>6515</t>
        </is>
      </c>
      <c r="F2120" s="555" t="n">
        <v>45992</v>
      </c>
      <c r="G2120" t="n">
        <v>24259</v>
      </c>
      <c r="H2120" t="inlineStr">
        <is>
          <t>FILE MIGNON 4/5 S/ CORDAO KG</t>
        </is>
      </c>
      <c r="I2120" t="inlineStr">
        <is>
          <t>ALIMENTOS</t>
        </is>
      </c>
      <c r="J2120" t="n">
        <v>15.91</v>
      </c>
      <c r="K2120" t="inlineStr">
        <is>
          <t>KG</t>
        </is>
      </c>
      <c r="L2120" t="n">
        <v>1272.64</v>
      </c>
      <c r="M2120" t="n">
        <v>79.989943</v>
      </c>
      <c r="N2120" t="inlineStr">
        <is>
          <t>ALIMENTOS</t>
        </is>
      </c>
      <c r="O2120" t="inlineStr">
        <is>
          <t>12/2025</t>
        </is>
      </c>
    </row>
    <row r="2121">
      <c r="A2121" t="n">
        <v>181643</v>
      </c>
      <c r="B2121" t="n">
        <v>128</v>
      </c>
      <c r="C2121" t="inlineStr">
        <is>
          <t>Love Cabaret</t>
        </is>
      </c>
      <c r="D2121" t="inlineStr">
        <is>
          <t>MARIO PEDRO FELICIANO - HORTIFRUTI</t>
        </is>
      </c>
      <c r="E2121" t="inlineStr">
        <is>
          <t>460430</t>
        </is>
      </c>
      <c r="F2121" s="555" t="n">
        <v>45992</v>
      </c>
      <c r="G2121" t="n">
        <v>17066</v>
      </c>
      <c r="H2121" t="inlineStr">
        <is>
          <t>UVA THOMPSOM KG</t>
        </is>
      </c>
      <c r="I2121" t="inlineStr">
        <is>
          <t>ALIMENTOS</t>
        </is>
      </c>
      <c r="J2121" t="n">
        <v>0.5</v>
      </c>
      <c r="K2121" t="inlineStr">
        <is>
          <t>KG</t>
        </is>
      </c>
      <c r="L2121" t="n">
        <v>9.43</v>
      </c>
      <c r="M2121" t="n">
        <v>18.86</v>
      </c>
      <c r="N2121" t="inlineStr">
        <is>
          <t>ALIMENTOS</t>
        </is>
      </c>
      <c r="O2121" t="inlineStr">
        <is>
          <t>12/2025</t>
        </is>
      </c>
    </row>
    <row r="2122">
      <c r="A2122" t="n">
        <v>181641</v>
      </c>
      <c r="B2122" t="n">
        <v>128</v>
      </c>
      <c r="C2122" t="inlineStr">
        <is>
          <t>Love Cabaret</t>
        </is>
      </c>
      <c r="D2122" t="inlineStr">
        <is>
          <t>HORTA NOVA DISTRIBUIDORA DE HORTIFRUTI LTDA</t>
        </is>
      </c>
      <c r="E2122" t="inlineStr">
        <is>
          <t>7631</t>
        </is>
      </c>
      <c r="F2122" s="555" t="n">
        <v>45992</v>
      </c>
      <c r="G2122" t="n">
        <v>19654</v>
      </c>
      <c r="H2122" t="inlineStr">
        <is>
          <t>ABOBRINHA ITALIANA GRAUDA KG</t>
        </is>
      </c>
      <c r="I2122" t="inlineStr">
        <is>
          <t>ALIMENTOS</t>
        </is>
      </c>
      <c r="J2122" t="n">
        <v>4</v>
      </c>
      <c r="K2122" t="inlineStr">
        <is>
          <t>KG</t>
        </is>
      </c>
      <c r="L2122" t="n">
        <v>7</v>
      </c>
      <c r="M2122" t="n">
        <v>1.75</v>
      </c>
      <c r="N2122" t="inlineStr">
        <is>
          <t>ALIMENTOS</t>
        </is>
      </c>
      <c r="O2122" t="inlineStr">
        <is>
          <t>12/2025</t>
        </is>
      </c>
    </row>
    <row r="2123">
      <c r="A2123" t="n">
        <v>181641</v>
      </c>
      <c r="B2123" t="n">
        <v>128</v>
      </c>
      <c r="C2123" t="inlineStr">
        <is>
          <t>Love Cabaret</t>
        </is>
      </c>
      <c r="D2123" t="inlineStr">
        <is>
          <t>HORTA NOVA DISTRIBUIDORA DE HORTIFRUTI LTDA</t>
        </is>
      </c>
      <c r="E2123" t="inlineStr">
        <is>
          <t>7631</t>
        </is>
      </c>
      <c r="F2123" s="555" t="n">
        <v>45992</v>
      </c>
      <c r="G2123" t="n">
        <v>19527</v>
      </c>
      <c r="H2123" t="inlineStr">
        <is>
          <t>VAGEM HOLANDESA KG</t>
        </is>
      </c>
      <c r="I2123" t="inlineStr">
        <is>
          <t>ALIMENTOS</t>
        </is>
      </c>
      <c r="J2123" t="n">
        <v>1</v>
      </c>
      <c r="K2123" t="inlineStr">
        <is>
          <t>KG</t>
        </is>
      </c>
      <c r="L2123" t="n">
        <v>22.5</v>
      </c>
      <c r="M2123" t="n">
        <v>22.5</v>
      </c>
      <c r="N2123" t="inlineStr">
        <is>
          <t>ALIMENTOS</t>
        </is>
      </c>
      <c r="O2123" t="inlineStr">
        <is>
          <t>12/2025</t>
        </is>
      </c>
    </row>
    <row r="2124">
      <c r="A2124" t="n">
        <v>181641</v>
      </c>
      <c r="B2124" t="n">
        <v>128</v>
      </c>
      <c r="C2124" t="inlineStr">
        <is>
          <t>Love Cabaret</t>
        </is>
      </c>
      <c r="D2124" t="inlineStr">
        <is>
          <t>HORTA NOVA DISTRIBUIDORA DE HORTIFRUTI LTDA</t>
        </is>
      </c>
      <c r="E2124" t="inlineStr">
        <is>
          <t>7631</t>
        </is>
      </c>
      <c r="F2124" s="555" t="n">
        <v>45992</v>
      </c>
      <c r="G2124" t="n">
        <v>25555</v>
      </c>
      <c r="H2124" t="inlineStr">
        <is>
          <t>BATATA LAVADA KG</t>
        </is>
      </c>
      <c r="I2124" t="inlineStr">
        <is>
          <t>ALIMENTOS</t>
        </is>
      </c>
      <c r="J2124" t="n">
        <v>12</v>
      </c>
      <c r="K2124" t="inlineStr">
        <is>
          <t>KG</t>
        </is>
      </c>
      <c r="L2124" t="n">
        <v>39</v>
      </c>
      <c r="M2124" t="n">
        <v>3.25</v>
      </c>
      <c r="N2124" t="inlineStr">
        <is>
          <t>ALIMENTOS</t>
        </is>
      </c>
      <c r="O2124" t="inlineStr">
        <is>
          <t>12/2025</t>
        </is>
      </c>
    </row>
    <row r="2125">
      <c r="A2125" t="n">
        <v>181635</v>
      </c>
      <c r="B2125" t="n">
        <v>128</v>
      </c>
      <c r="C2125" t="inlineStr">
        <is>
          <t>Love Cabaret</t>
        </is>
      </c>
      <c r="D2125" t="inlineStr">
        <is>
          <t>WIDE STOCK COMERCIO E DISTRIBUICAO LTDA</t>
        </is>
      </c>
      <c r="E2125" t="inlineStr">
        <is>
          <t>420893</t>
        </is>
      </c>
      <c r="F2125" s="555" t="n">
        <v>45992</v>
      </c>
      <c r="G2125" t="n">
        <v>17437</v>
      </c>
      <c r="H2125" t="inlineStr">
        <is>
          <t>SACO ALVEJADO BRANCO 45X65 UN</t>
        </is>
      </c>
      <c r="I2125" t="inlineStr">
        <is>
          <t>DESCARTAVEIS/HIGIENE E LIMPEZA</t>
        </is>
      </c>
      <c r="J2125" t="n">
        <v>2</v>
      </c>
      <c r="K2125" t="inlineStr">
        <is>
          <t>UN</t>
        </is>
      </c>
      <c r="L2125" t="n">
        <v>50</v>
      </c>
      <c r="M2125" t="n">
        <v>25</v>
      </c>
      <c r="N2125" t="inlineStr">
        <is>
          <t>DESCARTAVEIS</t>
        </is>
      </c>
      <c r="O2125" t="inlineStr">
        <is>
          <t>12/2025</t>
        </is>
      </c>
    </row>
    <row r="2126">
      <c r="A2126" t="n">
        <v>181635</v>
      </c>
      <c r="B2126" t="n">
        <v>128</v>
      </c>
      <c r="C2126" t="inlineStr">
        <is>
          <t>Love Cabaret</t>
        </is>
      </c>
      <c r="D2126" t="inlineStr">
        <is>
          <t>WIDE STOCK COMERCIO E DISTRIBUICAO LTDA</t>
        </is>
      </c>
      <c r="E2126" t="inlineStr">
        <is>
          <t>420893</t>
        </is>
      </c>
      <c r="F2126" s="555" t="n">
        <v>45992</v>
      </c>
      <c r="G2126" t="n">
        <v>17019</v>
      </c>
      <c r="H2126" t="inlineStr">
        <is>
          <t>LUVA EMBORRACHADA M AMARELA UN</t>
        </is>
      </c>
      <c r="I2126" t="inlineStr">
        <is>
          <t>DESCARTAVEIS/HIGIENE E LIMPEZA</t>
        </is>
      </c>
      <c r="J2126" t="n">
        <v>4</v>
      </c>
      <c r="K2126" t="inlineStr">
        <is>
          <t>UN</t>
        </is>
      </c>
      <c r="L2126" t="n">
        <v>10.4</v>
      </c>
      <c r="M2126" t="n">
        <v>2.6</v>
      </c>
      <c r="N2126" t="inlineStr">
        <is>
          <t>DESCARTAVEIS</t>
        </is>
      </c>
      <c r="O2126" t="inlineStr">
        <is>
          <t>12/2025</t>
        </is>
      </c>
    </row>
    <row r="2127">
      <c r="A2127" t="n">
        <v>181635</v>
      </c>
      <c r="B2127" t="n">
        <v>128</v>
      </c>
      <c r="C2127" t="inlineStr">
        <is>
          <t>Love Cabaret</t>
        </is>
      </c>
      <c r="D2127" t="inlineStr">
        <is>
          <t>WIDE STOCK COMERCIO E DISTRIBUICAO LTDA</t>
        </is>
      </c>
      <c r="E2127" t="inlineStr">
        <is>
          <t>420893</t>
        </is>
      </c>
      <c r="F2127" s="555" t="n">
        <v>45992</v>
      </c>
      <c r="G2127" t="n">
        <v>17535</v>
      </c>
      <c r="H2127" t="inlineStr">
        <is>
          <t>COPO DESCARTAVEL ULTRACOPOS 330ML C/2000UN</t>
        </is>
      </c>
      <c r="I2127" t="inlineStr">
        <is>
          <t>DESCARTAVEIS/HIGIENE E LIMPEZA</t>
        </is>
      </c>
      <c r="J2127" t="n">
        <v>2</v>
      </c>
      <c r="K2127" t="inlineStr">
        <is>
          <t>UN</t>
        </is>
      </c>
      <c r="L2127" t="n">
        <v>249.8</v>
      </c>
      <c r="M2127" t="n">
        <v>124.9</v>
      </c>
      <c r="N2127" t="inlineStr">
        <is>
          <t>DESCARTAVEIS</t>
        </is>
      </c>
      <c r="O2127" t="inlineStr">
        <is>
          <t>12/2025</t>
        </is>
      </c>
    </row>
    <row r="2128">
      <c r="A2128" t="n">
        <v>181580</v>
      </c>
      <c r="B2128" t="n">
        <v>128</v>
      </c>
      <c r="C2128" t="inlineStr">
        <is>
          <t>Love Cabaret</t>
        </is>
      </c>
      <c r="D2128" t="inlineStr">
        <is>
          <t xml:space="preserve">LATICINIOS FIOR DITALIA LTDA </t>
        </is>
      </c>
      <c r="E2128" t="inlineStr">
        <is>
          <t>40803</t>
        </is>
      </c>
      <c r="F2128" s="555" t="n">
        <v>45992</v>
      </c>
      <c r="G2128" t="n">
        <v>25288</v>
      </c>
      <c r="H2128" t="inlineStr">
        <is>
          <t>BURRATA 110G C/5 DE 550 GR UN</t>
        </is>
      </c>
      <c r="I2128" t="inlineStr">
        <is>
          <t>ALIMENTOS</t>
        </is>
      </c>
      <c r="J2128" t="n">
        <v>5</v>
      </c>
      <c r="K2128" t="inlineStr">
        <is>
          <t>UN</t>
        </is>
      </c>
      <c r="L2128" t="n">
        <v>326.75</v>
      </c>
      <c r="M2128" t="n">
        <v>65.34999999999999</v>
      </c>
      <c r="N2128" t="inlineStr">
        <is>
          <t>ALIMENTOS</t>
        </is>
      </c>
      <c r="O2128" t="inlineStr">
        <is>
          <t>12/2025</t>
        </is>
      </c>
    </row>
    <row r="2129">
      <c r="A2129" t="n">
        <v>181578</v>
      </c>
      <c r="B2129" t="n">
        <v>128</v>
      </c>
      <c r="C2129" t="inlineStr">
        <is>
          <t>Love Cabaret</t>
        </is>
      </c>
      <c r="D2129" t="inlineStr">
        <is>
          <t>CASA DE CARNES P.J.J.LTDA</t>
        </is>
      </c>
      <c r="E2129" t="inlineStr">
        <is>
          <t>44858</t>
        </is>
      </c>
      <c r="F2129" s="555" t="n">
        <v>45993</v>
      </c>
      <c r="G2129" t="n">
        <v>18812</v>
      </c>
      <c r="H2129" t="inlineStr">
        <is>
          <t>LINGUA BOVINA KG</t>
        </is>
      </c>
      <c r="I2129" t="inlineStr">
        <is>
          <t>ALIMENTOS</t>
        </is>
      </c>
      <c r="J2129" t="n">
        <v>5.97</v>
      </c>
      <c r="K2129" t="inlineStr">
        <is>
          <t>KG</t>
        </is>
      </c>
      <c r="L2129" t="n">
        <v>130.74</v>
      </c>
      <c r="M2129" t="n">
        <v>21.899497</v>
      </c>
      <c r="N2129" t="inlineStr">
        <is>
          <t>ALIMENTOS</t>
        </is>
      </c>
      <c r="O2129" t="inlineStr">
        <is>
          <t>12/2025</t>
        </is>
      </c>
    </row>
    <row r="2130">
      <c r="A2130" t="n">
        <v>181574</v>
      </c>
      <c r="B2130" t="n">
        <v>128</v>
      </c>
      <c r="C2130" t="inlineStr">
        <is>
          <t>Love Cabaret</t>
        </is>
      </c>
      <c r="D2130" t="inlineStr">
        <is>
          <t>ZAHIL IMPORTADORA LTDA</t>
        </is>
      </c>
      <c r="E2130" t="inlineStr">
        <is>
          <t>261162</t>
        </is>
      </c>
      <c r="F2130" s="555" t="n">
        <v>45992</v>
      </c>
      <c r="G2130" t="n">
        <v>18017</v>
      </c>
      <c r="H2130" t="inlineStr">
        <is>
          <t>ESPUMANTE CAVA BRUT STARS TOUCH OF ROSE 750ML</t>
        </is>
      </c>
      <c r="I2130" t="inlineStr">
        <is>
          <t>BEBIDAS</t>
        </is>
      </c>
      <c r="J2130" t="n">
        <v>6</v>
      </c>
      <c r="K2130" t="inlineStr">
        <is>
          <t>GR</t>
        </is>
      </c>
      <c r="L2130" t="n">
        <v>826.8</v>
      </c>
      <c r="M2130" t="n">
        <v>137.8</v>
      </c>
      <c r="N2130" t="inlineStr">
        <is>
          <t>BEBIDAS</t>
        </is>
      </c>
      <c r="O2130" t="inlineStr">
        <is>
          <t>12/2025</t>
        </is>
      </c>
    </row>
    <row r="2131">
      <c r="A2131" t="n">
        <v>181568</v>
      </c>
      <c r="B2131" t="n">
        <v>128</v>
      </c>
      <c r="C2131" t="inlineStr">
        <is>
          <t>Love Cabaret</t>
        </is>
      </c>
      <c r="D2131" t="inlineStr">
        <is>
          <t>HORTA NOVA DISTRIBUIDORA DE HORTIFRUTI LTDA</t>
        </is>
      </c>
      <c r="E2131" t="inlineStr">
        <is>
          <t>7646</t>
        </is>
      </c>
      <c r="F2131" s="555" t="n">
        <v>45992</v>
      </c>
      <c r="G2131" t="n">
        <v>23440</v>
      </c>
      <c r="H2131" t="inlineStr">
        <is>
          <t>COGUMELO PORTO BELLO GRANEL KG</t>
        </is>
      </c>
      <c r="I2131" t="inlineStr">
        <is>
          <t>ALIMENTOS</t>
        </is>
      </c>
      <c r="J2131" t="n">
        <v>3</v>
      </c>
      <c r="K2131" t="inlineStr">
        <is>
          <t>KG</t>
        </is>
      </c>
      <c r="L2131" t="n">
        <v>165</v>
      </c>
      <c r="M2131" t="n">
        <v>55</v>
      </c>
      <c r="N2131" t="inlineStr">
        <is>
          <t>ALIMENTO</t>
        </is>
      </c>
      <c r="O2131" t="inlineStr">
        <is>
          <t>12/2025</t>
        </is>
      </c>
    </row>
    <row r="2132">
      <c r="A2132" t="n">
        <v>181567</v>
      </c>
      <c r="B2132" t="n">
        <v>128</v>
      </c>
      <c r="C2132" t="inlineStr">
        <is>
          <t>Love Cabaret</t>
        </is>
      </c>
      <c r="D2132" t="inlineStr">
        <is>
          <t>ASSAZ ORGANICA INDUSTRIA E COMERCIO DE ALIMENTOS LTDA</t>
        </is>
      </c>
      <c r="E2132" t="inlineStr">
        <is>
          <t>24722</t>
        </is>
      </c>
      <c r="F2132" s="555" t="n">
        <v>45993</v>
      </c>
      <c r="G2132" t="n">
        <v>26465</v>
      </c>
      <c r="H2132" t="inlineStr">
        <is>
          <t>BAGUETE FERMENTACAO NATURAL 30CM C/250G UN</t>
        </is>
      </c>
      <c r="I2132" t="inlineStr">
        <is>
          <t>ALIMENTOS</t>
        </is>
      </c>
      <c r="J2132" t="n">
        <v>2.03</v>
      </c>
      <c r="K2132" t="inlineStr">
        <is>
          <t>UN</t>
        </is>
      </c>
      <c r="L2132" t="n">
        <v>50.75</v>
      </c>
      <c r="M2132" t="n">
        <v>25</v>
      </c>
      <c r="N2132" t="inlineStr">
        <is>
          <t>ALIMENTOS</t>
        </is>
      </c>
      <c r="O2132" t="inlineStr">
        <is>
          <t>12/2025</t>
        </is>
      </c>
    </row>
    <row r="2133">
      <c r="A2133" t="n">
        <v>181566</v>
      </c>
      <c r="B2133" t="n">
        <v>128</v>
      </c>
      <c r="C2133" t="inlineStr">
        <is>
          <t>Love Cabaret</t>
        </is>
      </c>
      <c r="D2133" t="inlineStr">
        <is>
          <t>MULTIFRANGOS COMERCIO DE ALIMENTOS LTDA</t>
        </is>
      </c>
      <c r="E2133" t="inlineStr">
        <is>
          <t>931751</t>
        </is>
      </c>
      <c r="F2133" s="555" t="n">
        <v>45993</v>
      </c>
      <c r="G2133" t="n">
        <v>18989</v>
      </c>
      <c r="H2133" t="inlineStr">
        <is>
          <t>SOBRECOXA DESSOSSADA KG</t>
        </is>
      </c>
      <c r="I2133" t="inlineStr">
        <is>
          <t>ALIMENTOS</t>
        </is>
      </c>
      <c r="J2133" t="n">
        <v>21.2</v>
      </c>
      <c r="K2133" t="inlineStr">
        <is>
          <t>KG</t>
        </is>
      </c>
      <c r="L2133" t="n">
        <v>336.87</v>
      </c>
      <c r="M2133" t="n">
        <v>15.890094</v>
      </c>
      <c r="N2133" t="inlineStr">
        <is>
          <t>ALIMENTOS</t>
        </is>
      </c>
      <c r="O2133" t="inlineStr">
        <is>
          <t>12/2025</t>
        </is>
      </c>
    </row>
    <row r="2134">
      <c r="A2134" t="n">
        <v>181564</v>
      </c>
      <c r="B2134" t="n">
        <v>128</v>
      </c>
      <c r="C2134" t="inlineStr">
        <is>
          <t>Love Cabaret</t>
        </is>
      </c>
      <c r="D2134" t="inlineStr">
        <is>
          <t>FG7 COMERCIO E DISTRIBUICAO DE BEBIDAS LTDA</t>
        </is>
      </c>
      <c r="E2134" t="inlineStr">
        <is>
          <t>709622</t>
        </is>
      </c>
      <c r="F2134" s="555" t="n">
        <v>45992</v>
      </c>
      <c r="G2134" t="n">
        <v>24552</v>
      </c>
      <c r="H2134" t="inlineStr">
        <is>
          <t>ESPUMANTE CASA PERINI BRUT 750ML</t>
        </is>
      </c>
      <c r="I2134" t="inlineStr">
        <is>
          <t>BEBIDAS</t>
        </is>
      </c>
      <c r="J2134" t="n">
        <v>12</v>
      </c>
      <c r="K2134" t="inlineStr">
        <is>
          <t>GR</t>
        </is>
      </c>
      <c r="L2134" t="n">
        <v>409.08</v>
      </c>
      <c r="M2134" t="n">
        <v>34.09</v>
      </c>
      <c r="N2134" t="inlineStr">
        <is>
          <t>BEBIDAS</t>
        </is>
      </c>
      <c r="O2134" t="inlineStr">
        <is>
          <t>12/2025</t>
        </is>
      </c>
    </row>
    <row r="2135">
      <c r="A2135" t="n">
        <v>181564</v>
      </c>
      <c r="B2135" t="n">
        <v>128</v>
      </c>
      <c r="C2135" t="inlineStr">
        <is>
          <t>Love Cabaret</t>
        </is>
      </c>
      <c r="D2135" t="inlineStr">
        <is>
          <t>FG7 COMERCIO E DISTRIBUICAO DE BEBIDAS LTDA</t>
        </is>
      </c>
      <c r="E2135" t="inlineStr">
        <is>
          <t>709622</t>
        </is>
      </c>
      <c r="F2135" s="555" t="n">
        <v>45992</v>
      </c>
      <c r="G2135" t="n">
        <v>18220</v>
      </c>
      <c r="H2135" t="inlineStr">
        <is>
          <t>VERMOUTH CARPANO CLASSICO ROSSO ITALIANO 1L</t>
        </is>
      </c>
      <c r="I2135" t="inlineStr">
        <is>
          <t>BEBIDAS</t>
        </is>
      </c>
      <c r="J2135" t="n">
        <v>6</v>
      </c>
      <c r="K2135" t="inlineStr">
        <is>
          <t>GR</t>
        </is>
      </c>
      <c r="L2135" t="n">
        <v>451.86</v>
      </c>
      <c r="M2135" t="n">
        <v>75.31</v>
      </c>
      <c r="N2135" t="inlineStr">
        <is>
          <t>BEBIDAS</t>
        </is>
      </c>
      <c r="O2135" t="inlineStr">
        <is>
          <t>12/2025</t>
        </is>
      </c>
    </row>
    <row r="2136">
      <c r="A2136" t="n">
        <v>181562</v>
      </c>
      <c r="B2136" t="n">
        <v>128</v>
      </c>
      <c r="C2136" t="inlineStr">
        <is>
          <t>Love Cabaret</t>
        </is>
      </c>
      <c r="D2136" t="inlineStr">
        <is>
          <t>WPP COMERCIO DE CARNES LTDA</t>
        </is>
      </c>
      <c r="E2136" t="inlineStr">
        <is>
          <t>75938</t>
        </is>
      </c>
      <c r="F2136" s="555" t="n">
        <v>45993</v>
      </c>
      <c r="G2136" t="n">
        <v>18826</v>
      </c>
      <c r="H2136" t="inlineStr">
        <is>
          <t>PEITO BOVINO MOIDO KG</t>
        </is>
      </c>
      <c r="I2136" t="inlineStr">
        <is>
          <t>ALIMENTOS</t>
        </is>
      </c>
      <c r="J2136" t="n">
        <v>12.6</v>
      </c>
      <c r="K2136" t="inlineStr">
        <is>
          <t>KG</t>
        </is>
      </c>
      <c r="L2136" t="n">
        <v>390.6</v>
      </c>
      <c r="M2136" t="n">
        <v>31</v>
      </c>
      <c r="N2136" t="inlineStr">
        <is>
          <t>ALIMENTOS</t>
        </is>
      </c>
      <c r="O2136" t="inlineStr">
        <is>
          <t>12/2025</t>
        </is>
      </c>
    </row>
    <row r="2137">
      <c r="A2137" t="n">
        <v>181562</v>
      </c>
      <c r="B2137" t="n">
        <v>128</v>
      </c>
      <c r="C2137" t="inlineStr">
        <is>
          <t>Love Cabaret</t>
        </is>
      </c>
      <c r="D2137" t="inlineStr">
        <is>
          <t>WPP COMERCIO DE CARNES LTDA</t>
        </is>
      </c>
      <c r="E2137" t="inlineStr">
        <is>
          <t>75938</t>
        </is>
      </c>
      <c r="F2137" s="555" t="n">
        <v>45993</v>
      </c>
      <c r="G2137" t="n">
        <v>24537</v>
      </c>
      <c r="H2137" t="inlineStr">
        <is>
          <t xml:space="preserve">ALCATRA BOVINA MOIDA KG </t>
        </is>
      </c>
      <c r="I2137" t="inlineStr">
        <is>
          <t>ALIMENTOS</t>
        </is>
      </c>
      <c r="J2137" t="n">
        <v>5.7</v>
      </c>
      <c r="K2137" t="inlineStr">
        <is>
          <t>KG</t>
        </is>
      </c>
      <c r="L2137" t="n">
        <v>249.66</v>
      </c>
      <c r="M2137" t="n">
        <v>43.8</v>
      </c>
      <c r="N2137" t="inlineStr">
        <is>
          <t>ALIMENTOS</t>
        </is>
      </c>
      <c r="O2137" t="inlineStr">
        <is>
          <t>12/2025</t>
        </is>
      </c>
    </row>
    <row r="2138">
      <c r="A2138" t="n">
        <v>181562</v>
      </c>
      <c r="B2138" t="n">
        <v>128</v>
      </c>
      <c r="C2138" t="inlineStr">
        <is>
          <t>Love Cabaret</t>
        </is>
      </c>
      <c r="D2138" t="inlineStr">
        <is>
          <t>WPP COMERCIO DE CARNES LTDA</t>
        </is>
      </c>
      <c r="E2138" t="inlineStr">
        <is>
          <t>75938</t>
        </is>
      </c>
      <c r="F2138" s="555" t="n">
        <v>45993</v>
      </c>
      <c r="G2138" t="n">
        <v>18964</v>
      </c>
      <c r="H2138" t="inlineStr">
        <is>
          <t>ACEM EM CUBOS KG</t>
        </is>
      </c>
      <c r="I2138" t="inlineStr">
        <is>
          <t>ALIMENTOS</t>
        </is>
      </c>
      <c r="J2138" t="n">
        <v>12.3</v>
      </c>
      <c r="K2138" t="inlineStr">
        <is>
          <t>KG</t>
        </is>
      </c>
      <c r="L2138" t="n">
        <v>415.74</v>
      </c>
      <c r="M2138" t="n">
        <v>33.8</v>
      </c>
      <c r="N2138" t="inlineStr">
        <is>
          <t>ALIMENTOS</t>
        </is>
      </c>
      <c r="O2138" t="inlineStr">
        <is>
          <t>12/2025</t>
        </is>
      </c>
    </row>
    <row r="2139">
      <c r="A2139" t="n">
        <v>181557</v>
      </c>
      <c r="B2139" t="n">
        <v>128</v>
      </c>
      <c r="C2139" t="inlineStr">
        <is>
          <t>Love Cabaret</t>
        </is>
      </c>
      <c r="D2139" t="inlineStr">
        <is>
          <t>DTK COMERCIO DE ALIMENTOS LTDA</t>
        </is>
      </c>
      <c r="E2139" t="inlineStr">
        <is>
          <t>55214</t>
        </is>
      </c>
      <c r="F2139" s="555" t="n">
        <v>45993</v>
      </c>
      <c r="G2139" t="n">
        <v>21017</v>
      </c>
      <c r="H2139" t="inlineStr">
        <is>
          <t>OLEO DE ALGODAO SAUDE C/14,5KG</t>
        </is>
      </c>
      <c r="I2139" t="inlineStr">
        <is>
          <t>ALIMENTOS</t>
        </is>
      </c>
      <c r="J2139" t="n">
        <v>3</v>
      </c>
      <c r="K2139" t="inlineStr">
        <is>
          <t>BALDE</t>
        </is>
      </c>
      <c r="L2139" t="n">
        <v>506.64</v>
      </c>
      <c r="M2139" t="n">
        <v>168.88</v>
      </c>
      <c r="N2139" t="inlineStr">
        <is>
          <t>ALIMENTOS</t>
        </is>
      </c>
      <c r="O2139" t="inlineStr">
        <is>
          <t>12/2025</t>
        </is>
      </c>
    </row>
    <row r="2140">
      <c r="A2140" t="n">
        <v>181557</v>
      </c>
      <c r="B2140" t="n">
        <v>128</v>
      </c>
      <c r="C2140" t="inlineStr">
        <is>
          <t>Love Cabaret</t>
        </is>
      </c>
      <c r="D2140" t="inlineStr">
        <is>
          <t>DTK COMERCIO DE ALIMENTOS LTDA</t>
        </is>
      </c>
      <c r="E2140" t="inlineStr">
        <is>
          <t>55214</t>
        </is>
      </c>
      <c r="F2140" s="555" t="n">
        <v>45993</v>
      </c>
      <c r="G2140" t="n">
        <v>24041</v>
      </c>
      <c r="H2140" t="inlineStr">
        <is>
          <t>AMENDOIM CRU S/ PELE KG</t>
        </is>
      </c>
      <c r="I2140" t="inlineStr">
        <is>
          <t>ALIMENTOS</t>
        </is>
      </c>
      <c r="J2140" t="n">
        <v>1</v>
      </c>
      <c r="K2140" t="inlineStr">
        <is>
          <t>KG</t>
        </is>
      </c>
      <c r="L2140" t="n">
        <v>15.89</v>
      </c>
      <c r="M2140" t="n">
        <v>15.89</v>
      </c>
      <c r="N2140" t="inlineStr">
        <is>
          <t>ALIMENTOS</t>
        </is>
      </c>
      <c r="O2140" t="inlineStr">
        <is>
          <t>12/2025</t>
        </is>
      </c>
    </row>
    <row r="2141">
      <c r="A2141" t="n">
        <v>181557</v>
      </c>
      <c r="B2141" t="n">
        <v>128</v>
      </c>
      <c r="C2141" t="inlineStr">
        <is>
          <t>Love Cabaret</t>
        </is>
      </c>
      <c r="D2141" t="inlineStr">
        <is>
          <t>DTK COMERCIO DE ALIMENTOS LTDA</t>
        </is>
      </c>
      <c r="E2141" t="inlineStr">
        <is>
          <t>55214</t>
        </is>
      </c>
      <c r="F2141" s="555" t="n">
        <v>45993</v>
      </c>
      <c r="G2141" t="n">
        <v>20984</v>
      </c>
      <c r="H2141" t="inlineStr">
        <is>
          <t>OLEO DE SOJA LIZA C/900ML</t>
        </is>
      </c>
      <c r="I2141" t="inlineStr">
        <is>
          <t>ALIMENTOS</t>
        </is>
      </c>
      <c r="J2141" t="n">
        <v>12</v>
      </c>
      <c r="K2141" t="inlineStr">
        <is>
          <t>FR</t>
        </is>
      </c>
      <c r="L2141" t="n">
        <v>108</v>
      </c>
      <c r="M2141" t="n">
        <v>9</v>
      </c>
      <c r="N2141" t="inlineStr">
        <is>
          <t>ALIMENTOS</t>
        </is>
      </c>
      <c r="O2141" t="inlineStr">
        <is>
          <t>12/2025</t>
        </is>
      </c>
    </row>
    <row r="2142">
      <c r="A2142" t="n">
        <v>181551</v>
      </c>
      <c r="B2142" t="n">
        <v>128</v>
      </c>
      <c r="C2142" t="inlineStr">
        <is>
          <t>Love Cabaret</t>
        </is>
      </c>
      <c r="D2142" t="inlineStr">
        <is>
          <t>EMPORIO M&amp;L COMERCIO DE ALIM E BEBIDAS LTDA</t>
        </is>
      </c>
      <c r="E2142" t="inlineStr">
        <is>
          <t>483974</t>
        </is>
      </c>
      <c r="F2142" s="555" t="n">
        <v>45992</v>
      </c>
      <c r="G2142" t="n">
        <v>20358</v>
      </c>
      <c r="H2142" t="inlineStr">
        <is>
          <t>FARINHA PANKO ROMARIZ C/1KG</t>
        </is>
      </c>
      <c r="I2142" t="inlineStr">
        <is>
          <t>ALIMENTOS</t>
        </is>
      </c>
      <c r="J2142" t="n">
        <v>2</v>
      </c>
      <c r="K2142" t="inlineStr">
        <is>
          <t>PC</t>
        </is>
      </c>
      <c r="L2142" t="n">
        <v>28.6</v>
      </c>
      <c r="M2142" t="n">
        <v>14.3</v>
      </c>
      <c r="N2142" t="inlineStr">
        <is>
          <t>ALIMENTOS</t>
        </is>
      </c>
      <c r="O2142" t="inlineStr">
        <is>
          <t>12/2025</t>
        </is>
      </c>
    </row>
    <row r="2143">
      <c r="A2143" t="n">
        <v>181551</v>
      </c>
      <c r="B2143" t="n">
        <v>128</v>
      </c>
      <c r="C2143" t="inlineStr">
        <is>
          <t>Love Cabaret</t>
        </is>
      </c>
      <c r="D2143" t="inlineStr">
        <is>
          <t>EMPORIO M&amp;L COMERCIO DE ALIM E BEBIDAS LTDA</t>
        </is>
      </c>
      <c r="E2143" t="inlineStr">
        <is>
          <t>483974</t>
        </is>
      </c>
      <c r="F2143" s="555" t="n">
        <v>45992</v>
      </c>
      <c r="G2143" t="n">
        <v>20242</v>
      </c>
      <c r="H2143" t="inlineStr">
        <is>
          <t>FEIJAO CARIOCA CAMIL C/2KG</t>
        </is>
      </c>
      <c r="I2143" t="inlineStr">
        <is>
          <t>ALIMENTOS</t>
        </is>
      </c>
      <c r="J2143" t="n">
        <v>2</v>
      </c>
      <c r="K2143" t="inlineStr">
        <is>
          <t>PC</t>
        </is>
      </c>
      <c r="L2143" t="n">
        <v>28.4</v>
      </c>
      <c r="M2143" t="n">
        <v>14.2</v>
      </c>
      <c r="N2143" t="inlineStr">
        <is>
          <t>ALIMENTOS</t>
        </is>
      </c>
      <c r="O2143" t="inlineStr">
        <is>
          <t>12/2025</t>
        </is>
      </c>
    </row>
    <row r="2144">
      <c r="A2144" t="n">
        <v>181551</v>
      </c>
      <c r="B2144" t="n">
        <v>128</v>
      </c>
      <c r="C2144" t="inlineStr">
        <is>
          <t>Love Cabaret</t>
        </is>
      </c>
      <c r="D2144" t="inlineStr">
        <is>
          <t>EMPORIO M&amp;L COMERCIO DE ALIM E BEBIDAS LTDA</t>
        </is>
      </c>
      <c r="E2144" t="inlineStr">
        <is>
          <t>483974</t>
        </is>
      </c>
      <c r="F2144" s="555" t="n">
        <v>45992</v>
      </c>
      <c r="G2144" t="n">
        <v>20689</v>
      </c>
      <c r="H2144" t="inlineStr">
        <is>
          <t>CREME DE LEITE FRESCO QUATA C/1,01LT</t>
        </is>
      </c>
      <c r="I2144" t="inlineStr">
        <is>
          <t>ALIMENTOS</t>
        </is>
      </c>
      <c r="J2144" t="n">
        <v>5</v>
      </c>
      <c r="K2144" t="inlineStr">
        <is>
          <t>UN</t>
        </is>
      </c>
      <c r="L2144" t="n">
        <v>184.5</v>
      </c>
      <c r="M2144" t="n">
        <v>36.9</v>
      </c>
      <c r="N2144" t="inlineStr">
        <is>
          <t>ALIMENTOS</t>
        </is>
      </c>
      <c r="O2144" t="inlineStr">
        <is>
          <t>12/2025</t>
        </is>
      </c>
    </row>
    <row r="2145">
      <c r="A2145" t="n">
        <v>181551</v>
      </c>
      <c r="B2145" t="n">
        <v>128</v>
      </c>
      <c r="C2145" t="inlineStr">
        <is>
          <t>Love Cabaret</t>
        </is>
      </c>
      <c r="D2145" t="inlineStr">
        <is>
          <t>EMPORIO M&amp;L COMERCIO DE ALIM E BEBIDAS LTDA</t>
        </is>
      </c>
      <c r="E2145" t="inlineStr">
        <is>
          <t>483974</t>
        </is>
      </c>
      <c r="F2145" s="555" t="n">
        <v>45992</v>
      </c>
      <c r="G2145" t="n">
        <v>20213</v>
      </c>
      <c r="H2145" t="inlineStr">
        <is>
          <t>GRAO DE BICO CAMIL C/2KG</t>
        </is>
      </c>
      <c r="I2145" t="inlineStr">
        <is>
          <t>ALIMENTOS</t>
        </is>
      </c>
      <c r="J2145" t="n">
        <v>2</v>
      </c>
      <c r="K2145" t="inlineStr">
        <is>
          <t>Pc</t>
        </is>
      </c>
      <c r="L2145" t="n">
        <v>63.48</v>
      </c>
      <c r="M2145" t="n">
        <v>31.74</v>
      </c>
      <c r="N2145" t="inlineStr">
        <is>
          <t>ALIMENTOS</t>
        </is>
      </c>
      <c r="O2145" t="inlineStr">
        <is>
          <t>12/2025</t>
        </is>
      </c>
    </row>
    <row r="2146">
      <c r="A2146" t="n">
        <v>181551</v>
      </c>
      <c r="B2146" t="n">
        <v>128</v>
      </c>
      <c r="C2146" t="inlineStr">
        <is>
          <t>Love Cabaret</t>
        </is>
      </c>
      <c r="D2146" t="inlineStr">
        <is>
          <t>EMPORIO M&amp;L COMERCIO DE ALIM E BEBIDAS LTDA</t>
        </is>
      </c>
      <c r="E2146" t="inlineStr">
        <is>
          <t>483974</t>
        </is>
      </c>
      <c r="F2146" s="555" t="n">
        <v>45992</v>
      </c>
      <c r="G2146" t="n">
        <v>20307</v>
      </c>
      <c r="H2146" t="inlineStr">
        <is>
          <t>ARROZ ARBORIO CAMIL C/1KG</t>
        </is>
      </c>
      <c r="I2146" t="inlineStr">
        <is>
          <t>ALIMENTOS</t>
        </is>
      </c>
      <c r="J2146" t="n">
        <v>1</v>
      </c>
      <c r="K2146" t="inlineStr">
        <is>
          <t>Kg</t>
        </is>
      </c>
      <c r="L2146" t="n">
        <v>35.76</v>
      </c>
      <c r="M2146" t="n">
        <v>35.76</v>
      </c>
      <c r="N2146" t="inlineStr">
        <is>
          <t>ALIMENTOS</t>
        </is>
      </c>
      <c r="O2146" t="inlineStr">
        <is>
          <t>12/2025</t>
        </is>
      </c>
    </row>
    <row r="2147">
      <c r="A2147" t="n">
        <v>181551</v>
      </c>
      <c r="B2147" t="n">
        <v>128</v>
      </c>
      <c r="C2147" t="inlineStr">
        <is>
          <t>Love Cabaret</t>
        </is>
      </c>
      <c r="D2147" t="inlineStr">
        <is>
          <t>EMPORIO M&amp;L COMERCIO DE ALIM E BEBIDAS LTDA</t>
        </is>
      </c>
      <c r="E2147" t="inlineStr">
        <is>
          <t>483974</t>
        </is>
      </c>
      <c r="F2147" s="555" t="n">
        <v>45992</v>
      </c>
      <c r="G2147" t="n">
        <v>21093</v>
      </c>
      <c r="H2147" t="inlineStr">
        <is>
          <t>ACUCAR REFINADO UNIAO 1KG UN</t>
        </is>
      </c>
      <c r="I2147" t="inlineStr">
        <is>
          <t>ALIMENTOS</t>
        </is>
      </c>
      <c r="J2147" t="n">
        <v>10</v>
      </c>
      <c r="K2147" t="inlineStr">
        <is>
          <t>UN</t>
        </is>
      </c>
      <c r="L2147" t="n">
        <v>48</v>
      </c>
      <c r="M2147" t="n">
        <v>4.8</v>
      </c>
      <c r="N2147" t="inlineStr">
        <is>
          <t>ALIMENTOS</t>
        </is>
      </c>
      <c r="O2147" t="inlineStr">
        <is>
          <t>12/2025</t>
        </is>
      </c>
    </row>
    <row r="2148">
      <c r="A2148" t="n">
        <v>181551</v>
      </c>
      <c r="B2148" t="n">
        <v>128</v>
      </c>
      <c r="C2148" t="inlineStr">
        <is>
          <t>Love Cabaret</t>
        </is>
      </c>
      <c r="D2148" t="inlineStr">
        <is>
          <t>EMPORIO M&amp;L COMERCIO DE ALIM E BEBIDAS LTDA</t>
        </is>
      </c>
      <c r="E2148" t="inlineStr">
        <is>
          <t>483974</t>
        </is>
      </c>
      <c r="F2148" s="555" t="n">
        <v>45992</v>
      </c>
      <c r="G2148" t="n">
        <v>21047</v>
      </c>
      <c r="H2148" t="inlineStr">
        <is>
          <t>AZEITE EXTRA VIRGEM GALLO 2L</t>
        </is>
      </c>
      <c r="I2148" t="inlineStr">
        <is>
          <t>ALIMENTOS</t>
        </is>
      </c>
      <c r="J2148" t="n">
        <v>2</v>
      </c>
      <c r="K2148" t="inlineStr">
        <is>
          <t>GALAO</t>
        </is>
      </c>
      <c r="L2148" t="n">
        <v>246.2</v>
      </c>
      <c r="M2148" t="n">
        <v>123.1</v>
      </c>
      <c r="N2148" t="inlineStr">
        <is>
          <t>ALIMENTOS</t>
        </is>
      </c>
      <c r="O2148" t="inlineStr">
        <is>
          <t>12/2025</t>
        </is>
      </c>
    </row>
    <row r="2149">
      <c r="A2149" t="n">
        <v>181551</v>
      </c>
      <c r="B2149" t="n">
        <v>128</v>
      </c>
      <c r="C2149" t="inlineStr">
        <is>
          <t>Love Cabaret</t>
        </is>
      </c>
      <c r="D2149" t="inlineStr">
        <is>
          <t>EMPORIO M&amp;L COMERCIO DE ALIM E BEBIDAS LTDA</t>
        </is>
      </c>
      <c r="E2149" t="inlineStr">
        <is>
          <t>483974</t>
        </is>
      </c>
      <c r="F2149" s="555" t="n">
        <v>45992</v>
      </c>
      <c r="G2149" t="n">
        <v>24040</v>
      </c>
      <c r="H2149" t="inlineStr">
        <is>
          <t>AMENDOA LAMINADA KG</t>
        </is>
      </c>
      <c r="I2149" t="inlineStr">
        <is>
          <t>ALIMENTOS</t>
        </is>
      </c>
      <c r="J2149" t="n">
        <v>2</v>
      </c>
      <c r="K2149" t="inlineStr">
        <is>
          <t>KG</t>
        </is>
      </c>
      <c r="L2149" t="n">
        <v>161</v>
      </c>
      <c r="M2149" t="n">
        <v>80.5</v>
      </c>
      <c r="N2149" t="inlineStr">
        <is>
          <t>ALIMENTOS</t>
        </is>
      </c>
      <c r="O2149" t="inlineStr">
        <is>
          <t>12/2025</t>
        </is>
      </c>
    </row>
    <row r="2150">
      <c r="A2150" t="n">
        <v>181551</v>
      </c>
      <c r="B2150" t="n">
        <v>128</v>
      </c>
      <c r="C2150" t="inlineStr">
        <is>
          <t>Love Cabaret</t>
        </is>
      </c>
      <c r="D2150" t="inlineStr">
        <is>
          <t>EMPORIO M&amp;L COMERCIO DE ALIM E BEBIDAS LTDA</t>
        </is>
      </c>
      <c r="E2150" t="inlineStr">
        <is>
          <t>483974</t>
        </is>
      </c>
      <c r="F2150" s="555" t="n">
        <v>45992</v>
      </c>
      <c r="G2150" t="n">
        <v>24118</v>
      </c>
      <c r="H2150" t="inlineStr">
        <is>
          <t>CASTANHA DE CAJU CRUA KG</t>
        </is>
      </c>
      <c r="I2150" t="inlineStr">
        <is>
          <t>ALIMENTOS</t>
        </is>
      </c>
      <c r="J2150" t="n">
        <v>2</v>
      </c>
      <c r="K2150" t="inlineStr">
        <is>
          <t>KG</t>
        </is>
      </c>
      <c r="L2150" t="n">
        <v>148.6</v>
      </c>
      <c r="M2150" t="n">
        <v>74.3</v>
      </c>
      <c r="N2150" t="inlineStr">
        <is>
          <t>ALIMENTOS</t>
        </is>
      </c>
      <c r="O2150" t="inlineStr">
        <is>
          <t>12/2025</t>
        </is>
      </c>
    </row>
    <row r="2151">
      <c r="A2151" t="n">
        <v>181551</v>
      </c>
      <c r="B2151" t="n">
        <v>128</v>
      </c>
      <c r="C2151" t="inlineStr">
        <is>
          <t>Love Cabaret</t>
        </is>
      </c>
      <c r="D2151" t="inlineStr">
        <is>
          <t>EMPORIO M&amp;L COMERCIO DE ALIM E BEBIDAS LTDA</t>
        </is>
      </c>
      <c r="E2151" t="inlineStr">
        <is>
          <t>483974</t>
        </is>
      </c>
      <c r="F2151" s="555" t="n">
        <v>45992</v>
      </c>
      <c r="G2151" t="n">
        <v>19322</v>
      </c>
      <c r="H2151" t="inlineStr">
        <is>
          <t>QUEIJO MUSSARELA SCALA KG</t>
        </is>
      </c>
      <c r="I2151" t="inlineStr">
        <is>
          <t>ALIMENTOS</t>
        </is>
      </c>
      <c r="J2151" t="n">
        <v>8.32</v>
      </c>
      <c r="K2151" t="inlineStr">
        <is>
          <t>KG</t>
        </is>
      </c>
      <c r="L2151" t="n">
        <v>345.28</v>
      </c>
      <c r="M2151" t="n">
        <v>41.5</v>
      </c>
      <c r="N2151" t="inlineStr">
        <is>
          <t>ALIMENTOS</t>
        </is>
      </c>
      <c r="O2151" t="inlineStr">
        <is>
          <t>12/2025</t>
        </is>
      </c>
    </row>
    <row r="2152">
      <c r="A2152" t="n">
        <v>181551</v>
      </c>
      <c r="B2152" t="n">
        <v>128</v>
      </c>
      <c r="C2152" t="inlineStr">
        <is>
          <t>Love Cabaret</t>
        </is>
      </c>
      <c r="D2152" t="inlineStr">
        <is>
          <t>EMPORIO M&amp;L COMERCIO DE ALIM E BEBIDAS LTDA</t>
        </is>
      </c>
      <c r="E2152" t="inlineStr">
        <is>
          <t>483974</t>
        </is>
      </c>
      <c r="F2152" s="555" t="n">
        <v>45992</v>
      </c>
      <c r="G2152" t="n">
        <v>20590</v>
      </c>
      <c r="H2152" t="inlineStr">
        <is>
          <t>TOMATE PELADO ARCOBELLO 2,55KG</t>
        </is>
      </c>
      <c r="I2152" t="inlineStr">
        <is>
          <t>ALIMENTOS</t>
        </is>
      </c>
      <c r="J2152" t="n">
        <v>6</v>
      </c>
      <c r="K2152" t="inlineStr">
        <is>
          <t>UN</t>
        </is>
      </c>
      <c r="L2152" t="n">
        <v>148.8</v>
      </c>
      <c r="M2152" t="n">
        <v>24.8</v>
      </c>
      <c r="N2152" t="inlineStr">
        <is>
          <t>ALIMENTOS</t>
        </is>
      </c>
      <c r="O2152" t="inlineStr">
        <is>
          <t>12/2025</t>
        </is>
      </c>
    </row>
    <row r="2153">
      <c r="A2153" t="n">
        <v>181551</v>
      </c>
      <c r="B2153" t="n">
        <v>128</v>
      </c>
      <c r="C2153" t="inlineStr">
        <is>
          <t>Love Cabaret</t>
        </is>
      </c>
      <c r="D2153" t="inlineStr">
        <is>
          <t>EMPORIO M&amp;L COMERCIO DE ALIM E BEBIDAS LTDA</t>
        </is>
      </c>
      <c r="E2153" t="inlineStr">
        <is>
          <t>483974</t>
        </is>
      </c>
      <c r="F2153" s="555" t="n">
        <v>45992</v>
      </c>
      <c r="G2153" t="n">
        <v>21400</v>
      </c>
      <c r="H2153" t="inlineStr">
        <is>
          <t>PRESUNTO COZIDO MAGRO KG</t>
        </is>
      </c>
      <c r="I2153" t="inlineStr">
        <is>
          <t>ALIMENTOS</t>
        </is>
      </c>
      <c r="J2153" t="n">
        <v>7.1</v>
      </c>
      <c r="K2153" t="inlineStr">
        <is>
          <t>KG</t>
        </is>
      </c>
      <c r="L2153" t="n">
        <v>204.13</v>
      </c>
      <c r="M2153" t="n">
        <v>28.750704</v>
      </c>
      <c r="N2153" t="inlineStr">
        <is>
          <t>ALIMENTOS</t>
        </is>
      </c>
      <c r="O2153" t="inlineStr">
        <is>
          <t>12/2025</t>
        </is>
      </c>
    </row>
    <row r="2154">
      <c r="A2154" t="n">
        <v>181551</v>
      </c>
      <c r="B2154" t="n">
        <v>128</v>
      </c>
      <c r="C2154" t="inlineStr">
        <is>
          <t>Love Cabaret</t>
        </is>
      </c>
      <c r="D2154" t="inlineStr">
        <is>
          <t>EMPORIO M&amp;L COMERCIO DE ALIM E BEBIDAS LTDA</t>
        </is>
      </c>
      <c r="E2154" t="inlineStr">
        <is>
          <t>483974</t>
        </is>
      </c>
      <c r="F2154" s="555" t="n">
        <v>45992</v>
      </c>
      <c r="G2154" t="n">
        <v>20582</v>
      </c>
      <c r="H2154" t="inlineStr">
        <is>
          <t>PESSEGO EM CALDA MARIZA 450GR</t>
        </is>
      </c>
      <c r="I2154" t="inlineStr">
        <is>
          <t>ALIMENTOS</t>
        </is>
      </c>
      <c r="J2154" t="n">
        <v>6</v>
      </c>
      <c r="K2154" t="inlineStr">
        <is>
          <t>UN</t>
        </is>
      </c>
      <c r="L2154" t="n">
        <v>97.2</v>
      </c>
      <c r="M2154" t="n">
        <v>16.2</v>
      </c>
      <c r="N2154" t="inlineStr">
        <is>
          <t>ALIMENTOS</t>
        </is>
      </c>
      <c r="O2154" t="inlineStr">
        <is>
          <t>12/2025</t>
        </is>
      </c>
    </row>
    <row r="2155">
      <c r="A2155" t="n">
        <v>181551</v>
      </c>
      <c r="B2155" t="n">
        <v>128</v>
      </c>
      <c r="C2155" t="inlineStr">
        <is>
          <t>Love Cabaret</t>
        </is>
      </c>
      <c r="D2155" t="inlineStr">
        <is>
          <t>EMPORIO M&amp;L COMERCIO DE ALIM E BEBIDAS LTDA</t>
        </is>
      </c>
      <c r="E2155" t="inlineStr">
        <is>
          <t>483974</t>
        </is>
      </c>
      <c r="F2155" s="555" t="n">
        <v>45992</v>
      </c>
      <c r="G2155" t="n">
        <v>19421</v>
      </c>
      <c r="H2155" t="inlineStr">
        <is>
          <t>LEITE INTEGRAL ITALAC C/12</t>
        </is>
      </c>
      <c r="I2155" t="inlineStr">
        <is>
          <t>ALIMENTOS</t>
        </is>
      </c>
      <c r="J2155" t="n">
        <v>1</v>
      </c>
      <c r="K2155" t="inlineStr">
        <is>
          <t>CX</t>
        </is>
      </c>
      <c r="L2155" t="n">
        <v>74.40000000000001</v>
      </c>
      <c r="M2155" t="n">
        <v>74.40000000000001</v>
      </c>
      <c r="N2155" t="inlineStr">
        <is>
          <t>ALIMENTOS</t>
        </is>
      </c>
      <c r="O2155" t="inlineStr">
        <is>
          <t>12/2025</t>
        </is>
      </c>
    </row>
    <row r="2156">
      <c r="A2156" t="n">
        <v>181551</v>
      </c>
      <c r="B2156" t="n">
        <v>128</v>
      </c>
      <c r="C2156" t="inlineStr">
        <is>
          <t>Love Cabaret</t>
        </is>
      </c>
      <c r="D2156" t="inlineStr">
        <is>
          <t>EMPORIO M&amp;L COMERCIO DE ALIM E BEBIDAS LTDA</t>
        </is>
      </c>
      <c r="E2156" t="inlineStr">
        <is>
          <t>483974</t>
        </is>
      </c>
      <c r="F2156" s="555" t="n">
        <v>45992</v>
      </c>
      <c r="G2156" t="n">
        <v>20936</v>
      </c>
      <c r="H2156" t="inlineStr">
        <is>
          <t>CHOCOLATE AMARGO CALLEBAUT CALLETS 70,5% 2,01KG</t>
        </is>
      </c>
      <c r="I2156" t="inlineStr">
        <is>
          <t>ALIMENTOS</t>
        </is>
      </c>
      <c r="J2156" t="n">
        <v>1</v>
      </c>
      <c r="K2156" t="inlineStr">
        <is>
          <t>UN</t>
        </is>
      </c>
      <c r="L2156" t="n">
        <v>399.9</v>
      </c>
      <c r="M2156" t="n">
        <v>399.9</v>
      </c>
      <c r="N2156" t="inlineStr">
        <is>
          <t>ALIMENTOS</t>
        </is>
      </c>
      <c r="O2156" t="inlineStr">
        <is>
          <t>12/2025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Q32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ID_Contagem</t>
        </is>
      </c>
      <c r="B1" t="inlineStr">
        <is>
          <t>ID_Loja</t>
        </is>
      </c>
      <c r="C1" t="inlineStr">
        <is>
          <t>Loja</t>
        </is>
      </c>
      <c r="D1" t="inlineStr">
        <is>
          <t>Data_Contagem</t>
        </is>
      </c>
      <c r="E1" t="inlineStr">
        <is>
          <t>ID_Insumo</t>
        </is>
      </c>
      <c r="F1" t="inlineStr">
        <is>
          <t>Insumo</t>
        </is>
      </c>
      <c r="G1" t="inlineStr">
        <is>
          <t>ID_Nivel_4</t>
        </is>
      </c>
      <c r="H1" t="inlineStr">
        <is>
          <t>Quantidade</t>
        </is>
      </c>
      <c r="I1" t="inlineStr">
        <is>
          <t>Unidade_Medida</t>
        </is>
      </c>
      <c r="J1" t="inlineStr">
        <is>
          <t>Categoria_Insumo</t>
        </is>
      </c>
      <c r="K1" t="inlineStr">
        <is>
          <t>Mes_Texto</t>
        </is>
      </c>
      <c r="L1" t="inlineStr">
        <is>
          <t>Preco_Medio_Pago_no_Mes</t>
        </is>
      </c>
      <c r="M1" t="inlineStr">
        <is>
          <t>Data_Ultima_Compra</t>
        </is>
      </c>
      <c r="N1" t="inlineStr">
        <is>
          <t>Valor_Ultima_Compra</t>
        </is>
      </c>
      <c r="O1" t="inlineStr">
        <is>
          <t>Valor_Ultima_Compra_Global</t>
        </is>
      </c>
      <c r="P1" t="inlineStr">
        <is>
          <t>Valor_em_Estoque</t>
        </is>
      </c>
      <c r="Q1" t="inlineStr">
        <is>
          <t>Observacao</t>
        </is>
      </c>
    </row>
    <row r="2">
      <c r="A2" t="n">
        <v>89584</v>
      </c>
      <c r="B2" t="n">
        <v>128</v>
      </c>
      <c r="C2" t="inlineStr">
        <is>
          <t>Love Cabaret</t>
        </is>
      </c>
      <c r="D2" s="556" t="n">
        <v>46174</v>
      </c>
      <c r="E2" t="n">
        <v>18242</v>
      </c>
      <c r="F2" t="inlineStr">
        <is>
          <t>TEQUILA DON JULIO BLANCO 750ML</t>
        </is>
      </c>
      <c r="G2" t="n">
        <v>3386</v>
      </c>
      <c r="H2" t="n">
        <v>28.06</v>
      </c>
      <c r="I2" t="inlineStr">
        <is>
          <t>GR</t>
        </is>
      </c>
      <c r="J2" t="inlineStr">
        <is>
          <t>BEBIDAS</t>
        </is>
      </c>
      <c r="K2" t="inlineStr">
        <is>
          <t>05/2026</t>
        </is>
      </c>
      <c r="L2" t="n">
        <v>223.6</v>
      </c>
      <c r="M2" s="556" t="n">
        <v>46161</v>
      </c>
      <c r="N2" t="n">
        <v>213.09</v>
      </c>
      <c r="O2" t="n">
        <v>213.09</v>
      </c>
      <c r="P2" t="n">
        <v>6274.22</v>
      </c>
    </row>
    <row r="3">
      <c r="A3" t="n">
        <v>89585</v>
      </c>
      <c r="B3" t="n">
        <v>128</v>
      </c>
      <c r="C3" t="inlineStr">
        <is>
          <t>Love Cabaret</t>
        </is>
      </c>
      <c r="D3" s="556" t="n">
        <v>46174</v>
      </c>
      <c r="E3" t="n">
        <v>18359</v>
      </c>
      <c r="F3" t="inlineStr">
        <is>
          <t>GIN TANQUERAY 750ML</t>
        </is>
      </c>
      <c r="G3" t="n">
        <v>3278</v>
      </c>
      <c r="H3" t="n">
        <v>48.5</v>
      </c>
      <c r="I3" t="inlineStr">
        <is>
          <t>GR</t>
        </is>
      </c>
      <c r="J3" t="inlineStr">
        <is>
          <t>BEBIDAS</t>
        </is>
      </c>
      <c r="K3" t="inlineStr">
        <is>
          <t>05/2026</t>
        </is>
      </c>
      <c r="L3" t="n">
        <v>94.90000000000001</v>
      </c>
      <c r="M3" s="556" t="n">
        <v>46161</v>
      </c>
      <c r="N3" t="n">
        <v>94.90000000000001</v>
      </c>
      <c r="O3" t="n">
        <v>88.90000000000001</v>
      </c>
      <c r="P3" t="n">
        <v>4602.65</v>
      </c>
    </row>
    <row r="4">
      <c r="A4" t="n">
        <v>89587</v>
      </c>
      <c r="B4" t="n">
        <v>128</v>
      </c>
      <c r="C4" t="inlineStr">
        <is>
          <t>Love Cabaret</t>
        </is>
      </c>
      <c r="D4" s="556" t="n">
        <v>46174</v>
      </c>
      <c r="E4" t="n">
        <v>18119</v>
      </c>
      <c r="F4" t="inlineStr">
        <is>
          <t>WHISKY JOHNNIE WALKER BLACK LABEL 1L</t>
        </is>
      </c>
      <c r="G4" t="n">
        <v>3494</v>
      </c>
      <c r="H4" t="n">
        <v>24.8</v>
      </c>
      <c r="I4" t="inlineStr">
        <is>
          <t>GR</t>
        </is>
      </c>
      <c r="J4" t="inlineStr">
        <is>
          <t>BEBIDAS</t>
        </is>
      </c>
      <c r="K4" t="inlineStr">
        <is>
          <t>05/2026</t>
        </is>
      </c>
      <c r="L4" t="n">
        <v>166.62</v>
      </c>
      <c r="M4" s="556" t="n">
        <v>46143</v>
      </c>
      <c r="N4" t="n">
        <v>166.62</v>
      </c>
      <c r="O4" t="n">
        <v>166.62</v>
      </c>
      <c r="P4" t="n">
        <v>4132.18</v>
      </c>
    </row>
    <row r="5">
      <c r="A5" t="n">
        <v>89586</v>
      </c>
      <c r="B5" t="n">
        <v>128</v>
      </c>
      <c r="C5" t="inlineStr">
        <is>
          <t>Love Cabaret</t>
        </is>
      </c>
      <c r="D5" s="556" t="n">
        <v>46174</v>
      </c>
      <c r="E5" t="n">
        <v>18353</v>
      </c>
      <c r="F5" t="inlineStr">
        <is>
          <t>GIN TANQUERAY TEN 750ML</t>
        </is>
      </c>
      <c r="G5" t="n">
        <v>3282</v>
      </c>
      <c r="H5" t="n">
        <v>29.47</v>
      </c>
      <c r="I5" t="inlineStr">
        <is>
          <t>GR</t>
        </is>
      </c>
      <c r="J5" t="inlineStr">
        <is>
          <t>BEBIDAS</t>
        </is>
      </c>
      <c r="K5" t="inlineStr">
        <is>
          <t>05/2026</t>
        </is>
      </c>
      <c r="L5" t="n">
        <v>138.57</v>
      </c>
      <c r="M5" s="556" t="n">
        <v>46153</v>
      </c>
      <c r="N5" t="n">
        <v>138.57</v>
      </c>
      <c r="O5" t="n">
        <v>138.57</v>
      </c>
      <c r="P5" t="n">
        <v>4083.66</v>
      </c>
    </row>
    <row r="6">
      <c r="A6" t="n">
        <v>89588</v>
      </c>
      <c r="B6" t="n">
        <v>128</v>
      </c>
      <c r="C6" t="inlineStr">
        <is>
          <t>Love Cabaret</t>
        </is>
      </c>
      <c r="D6" s="556" t="n">
        <v>46174</v>
      </c>
      <c r="E6" t="n">
        <v>18114</v>
      </c>
      <c r="F6" t="inlineStr">
        <is>
          <t>WHISKY JOHNNIE WALKER GOLD LABEL RESERVE 750ML</t>
        </is>
      </c>
      <c r="G6" t="n">
        <v>3498</v>
      </c>
      <c r="H6" t="n">
        <v>11.23</v>
      </c>
      <c r="I6" t="inlineStr">
        <is>
          <t>GR</t>
        </is>
      </c>
      <c r="J6" t="inlineStr">
        <is>
          <t>BEBIDAS</t>
        </is>
      </c>
      <c r="K6" t="inlineStr">
        <is>
          <t>05/2026</t>
        </is>
      </c>
      <c r="L6" t="n">
        <v>0</v>
      </c>
      <c r="M6" s="556" t="n">
        <v>46141</v>
      </c>
      <c r="N6" t="n">
        <v>274.95</v>
      </c>
      <c r="O6" t="n">
        <v>279.9</v>
      </c>
      <c r="P6" t="n">
        <v>3087.69</v>
      </c>
    </row>
    <row r="7">
      <c r="A7" t="n">
        <v>89589</v>
      </c>
      <c r="B7" t="n">
        <v>128</v>
      </c>
      <c r="C7" t="inlineStr">
        <is>
          <t>Love Cabaret</t>
        </is>
      </c>
      <c r="D7" s="556" t="n">
        <v>46174</v>
      </c>
      <c r="E7" t="n">
        <v>18179</v>
      </c>
      <c r="F7" t="inlineStr">
        <is>
          <t>VODKA KETEL ONE 1L</t>
        </is>
      </c>
      <c r="G7" t="n">
        <v>3443</v>
      </c>
      <c r="H7" t="n">
        <v>25.27</v>
      </c>
      <c r="I7" t="inlineStr">
        <is>
          <t>GR</t>
        </is>
      </c>
      <c r="J7" t="inlineStr">
        <is>
          <t>BEBIDAS</t>
        </is>
      </c>
      <c r="K7" t="inlineStr">
        <is>
          <t>05/2026</t>
        </is>
      </c>
      <c r="L7" t="n">
        <v>116.41</v>
      </c>
      <c r="M7" s="556" t="n">
        <v>46153</v>
      </c>
      <c r="N7" t="n">
        <v>116.41</v>
      </c>
      <c r="O7" t="n">
        <v>116.41</v>
      </c>
      <c r="P7" t="n">
        <v>2941.68</v>
      </c>
    </row>
    <row r="8">
      <c r="A8" t="n">
        <v>89739</v>
      </c>
      <c r="B8" t="n">
        <v>128</v>
      </c>
      <c r="C8" t="inlineStr">
        <is>
          <t>Love Cabaret</t>
        </is>
      </c>
      <c r="D8" s="556" t="n">
        <v>46174</v>
      </c>
      <c r="E8" t="n">
        <v>24138</v>
      </c>
      <c r="F8" t="inlineStr">
        <is>
          <t>CERVEJA HEINEKEN LONG NECK 330ML C/24</t>
        </is>
      </c>
      <c r="G8" t="n">
        <v>3120</v>
      </c>
      <c r="H8" t="n">
        <v>13.17</v>
      </c>
      <c r="I8" t="inlineStr">
        <is>
          <t>PC</t>
        </is>
      </c>
      <c r="J8" t="inlineStr">
        <is>
          <t>BEBIDAS</t>
        </is>
      </c>
      <c r="K8" t="inlineStr">
        <is>
          <t>05/2026</t>
        </is>
      </c>
      <c r="L8" t="n">
        <v>204.87</v>
      </c>
      <c r="M8" s="556" t="n">
        <v>46168</v>
      </c>
      <c r="N8" t="n">
        <v>204.87</v>
      </c>
      <c r="O8" t="n">
        <v>204.87</v>
      </c>
      <c r="P8" t="n">
        <v>2698.14</v>
      </c>
    </row>
    <row r="9">
      <c r="A9" t="n">
        <v>89590</v>
      </c>
      <c r="B9" t="n">
        <v>128</v>
      </c>
      <c r="C9" t="inlineStr">
        <is>
          <t>Love Cabaret</t>
        </is>
      </c>
      <c r="D9" s="556" t="n">
        <v>46174</v>
      </c>
      <c r="E9" t="n">
        <v>18118</v>
      </c>
      <c r="F9" t="inlineStr">
        <is>
          <t>WHISKY JOHNNIE WALKER BLUE LABEL 750ML</t>
        </is>
      </c>
      <c r="G9" t="n">
        <v>3495</v>
      </c>
      <c r="H9" t="n">
        <v>1.67</v>
      </c>
      <c r="I9" t="inlineStr">
        <is>
          <t>GR</t>
        </is>
      </c>
      <c r="J9" t="inlineStr">
        <is>
          <t>BEBIDAS</t>
        </is>
      </c>
      <c r="K9" t="inlineStr">
        <is>
          <t>05/2026</t>
        </is>
      </c>
      <c r="L9" t="n">
        <v>0</v>
      </c>
      <c r="N9" t="n">
        <v>0</v>
      </c>
      <c r="O9" t="n">
        <v>1335.9</v>
      </c>
      <c r="P9" t="n">
        <v>2182.04</v>
      </c>
    </row>
    <row r="10">
      <c r="A10" t="n">
        <v>89591</v>
      </c>
      <c r="B10" t="n">
        <v>128</v>
      </c>
      <c r="C10" t="inlineStr">
        <is>
          <t>Love Cabaret</t>
        </is>
      </c>
      <c r="D10" s="556" t="n">
        <v>46174</v>
      </c>
      <c r="E10" t="n">
        <v>18103</v>
      </c>
      <c r="F10" t="inlineStr">
        <is>
          <t>WHISKY MAKERS MARK BOURBON 750ML</t>
        </is>
      </c>
      <c r="G10" t="n">
        <v>3508</v>
      </c>
      <c r="H10" t="n">
        <v>14.62</v>
      </c>
      <c r="I10" t="inlineStr">
        <is>
          <t>GR</t>
        </is>
      </c>
      <c r="J10" t="inlineStr">
        <is>
          <t>BEBIDAS</t>
        </is>
      </c>
      <c r="K10" t="inlineStr">
        <is>
          <t>05/2026</t>
        </is>
      </c>
      <c r="L10" t="n">
        <v>0</v>
      </c>
      <c r="M10" s="556" t="n">
        <v>46139</v>
      </c>
      <c r="N10" t="n">
        <v>136.9</v>
      </c>
      <c r="O10" t="n">
        <v>136.9</v>
      </c>
      <c r="P10" t="n">
        <v>2001.48</v>
      </c>
    </row>
    <row r="11">
      <c r="A11" t="n">
        <v>89592</v>
      </c>
      <c r="B11" t="n">
        <v>128</v>
      </c>
      <c r="C11" t="inlineStr">
        <is>
          <t>Love Cabaret</t>
        </is>
      </c>
      <c r="D11" s="556" t="n">
        <v>46174</v>
      </c>
      <c r="E11" t="n">
        <v>18202</v>
      </c>
      <c r="F11" t="inlineStr">
        <is>
          <t>VERMOUTH DOLIN DRY 750ML</t>
        </is>
      </c>
      <c r="G11" t="n">
        <v>3424</v>
      </c>
      <c r="H11" t="n">
        <v>10.35</v>
      </c>
      <c r="I11" t="inlineStr">
        <is>
          <t>GR</t>
        </is>
      </c>
      <c r="J11" t="inlineStr">
        <is>
          <t>BEBIDAS</t>
        </is>
      </c>
      <c r="K11" t="inlineStr">
        <is>
          <t>05/2026</t>
        </is>
      </c>
      <c r="L11" t="n">
        <v>0</v>
      </c>
      <c r="M11" s="556" t="n">
        <v>46140</v>
      </c>
      <c r="N11" t="n">
        <v>160</v>
      </c>
      <c r="O11" t="n">
        <v>168.06</v>
      </c>
      <c r="P11" t="n">
        <v>1656</v>
      </c>
    </row>
    <row r="12">
      <c r="A12" t="n">
        <v>89594</v>
      </c>
      <c r="B12" t="n">
        <v>128</v>
      </c>
      <c r="C12" t="inlineStr">
        <is>
          <t>Love Cabaret</t>
        </is>
      </c>
      <c r="D12" s="556" t="n">
        <v>46174</v>
      </c>
      <c r="E12" t="n">
        <v>18562</v>
      </c>
      <c r="F12" t="inlineStr">
        <is>
          <t>CERVEJA HEINEKEN ZERO LONG NECK 330ML C/24</t>
        </is>
      </c>
      <c r="G12" t="n">
        <v>3120</v>
      </c>
      <c r="H12" t="n">
        <v>7.33</v>
      </c>
      <c r="I12" t="inlineStr">
        <is>
          <t>PC</t>
        </is>
      </c>
      <c r="J12" t="inlineStr">
        <is>
          <t>BEBIDAS</t>
        </is>
      </c>
      <c r="K12" t="inlineStr">
        <is>
          <t>05/2026</t>
        </is>
      </c>
      <c r="L12" t="n">
        <v>210.11</v>
      </c>
      <c r="M12" s="556" t="n">
        <v>46161</v>
      </c>
      <c r="N12" t="n">
        <v>210.1</v>
      </c>
      <c r="O12" t="n">
        <v>150.18</v>
      </c>
      <c r="P12" t="n">
        <v>1540.11</v>
      </c>
    </row>
    <row r="13">
      <c r="A13" t="n">
        <v>89595</v>
      </c>
      <c r="B13" t="n">
        <v>128</v>
      </c>
      <c r="C13" t="inlineStr">
        <is>
          <t>Love Cabaret</t>
        </is>
      </c>
      <c r="D13" s="556" t="n">
        <v>46174</v>
      </c>
      <c r="E13" t="n">
        <v>25119</v>
      </c>
      <c r="F13" t="inlineStr">
        <is>
          <t>ESPUMANTE CHANDON EXCELLENCE BRUT  750ML</t>
        </is>
      </c>
      <c r="G13" t="n">
        <v>5903</v>
      </c>
      <c r="H13" t="n">
        <v>9</v>
      </c>
      <c r="I13" t="inlineStr">
        <is>
          <t>GR</t>
        </is>
      </c>
      <c r="J13" t="inlineStr">
        <is>
          <t>BEBIDAS</t>
        </is>
      </c>
      <c r="K13" t="inlineStr">
        <is>
          <t>05/2026</t>
        </is>
      </c>
      <c r="L13" t="n">
        <v>0</v>
      </c>
      <c r="M13" s="556" t="n">
        <v>46140</v>
      </c>
      <c r="N13" t="n">
        <v>159.9</v>
      </c>
      <c r="O13" t="n">
        <v>159.9</v>
      </c>
      <c r="P13" t="n">
        <v>1439.1</v>
      </c>
    </row>
    <row r="14">
      <c r="A14" t="n">
        <v>89596</v>
      </c>
      <c r="B14" t="n">
        <v>128</v>
      </c>
      <c r="C14" t="inlineStr">
        <is>
          <t>Love Cabaret</t>
        </is>
      </c>
      <c r="D14" s="556" t="n">
        <v>46174</v>
      </c>
      <c r="E14" t="n">
        <v>18261</v>
      </c>
      <c r="F14" t="inlineStr">
        <is>
          <t>RUM ZACAPA 23 ANOS 750ML</t>
        </is>
      </c>
      <c r="G14" t="n">
        <v>3368</v>
      </c>
      <c r="H14" t="n">
        <v>2.76</v>
      </c>
      <c r="I14" t="inlineStr">
        <is>
          <t>GR</t>
        </is>
      </c>
      <c r="J14" t="inlineStr">
        <is>
          <t>BEBIDAS</t>
        </is>
      </c>
      <c r="K14" t="inlineStr">
        <is>
          <t>05/2026</t>
        </is>
      </c>
      <c r="L14" t="n">
        <v>0</v>
      </c>
      <c r="M14" s="556" t="n">
        <v>46051</v>
      </c>
      <c r="N14" t="n">
        <v>463.2</v>
      </c>
      <c r="O14" t="n">
        <v>463.2</v>
      </c>
      <c r="P14" t="n">
        <v>1278.43</v>
      </c>
    </row>
    <row r="15">
      <c r="A15" t="n">
        <v>89597</v>
      </c>
      <c r="B15" t="n">
        <v>128</v>
      </c>
      <c r="C15" t="inlineStr">
        <is>
          <t>Love Cabaret</t>
        </is>
      </c>
      <c r="D15" s="556" t="n">
        <v>46174</v>
      </c>
      <c r="E15" t="n">
        <v>18053</v>
      </c>
      <c r="F15" t="inlineStr">
        <is>
          <t>CHAMPAGNE VEUVE CLICQUOT BRUT 750ML</t>
        </is>
      </c>
      <c r="G15" t="n">
        <v>3551</v>
      </c>
      <c r="H15" t="n">
        <v>4</v>
      </c>
      <c r="I15" t="inlineStr">
        <is>
          <t>UN</t>
        </is>
      </c>
      <c r="J15" t="inlineStr">
        <is>
          <t>BEBIDAS</t>
        </is>
      </c>
      <c r="K15" t="inlineStr">
        <is>
          <t>05/2026</t>
        </is>
      </c>
      <c r="L15" t="n">
        <v>0</v>
      </c>
      <c r="M15" s="556" t="n">
        <v>45663</v>
      </c>
      <c r="N15" t="n">
        <v>314.15</v>
      </c>
      <c r="O15" t="n">
        <v>343</v>
      </c>
      <c r="P15" t="n">
        <v>1256.6</v>
      </c>
    </row>
    <row r="16">
      <c r="A16" t="n">
        <v>89598</v>
      </c>
      <c r="B16" t="n">
        <v>128</v>
      </c>
      <c r="C16" t="inlineStr">
        <is>
          <t>Love Cabaret</t>
        </is>
      </c>
      <c r="D16" s="556" t="n">
        <v>46174</v>
      </c>
      <c r="E16" t="n">
        <v>20932</v>
      </c>
      <c r="F16" t="inlineStr">
        <is>
          <t>CHOCOLATE AO LEITE GOTAS SICAO 2,1KG UN</t>
        </is>
      </c>
      <c r="G16" t="n">
        <v>2032</v>
      </c>
      <c r="H16" t="n">
        <v>7.13</v>
      </c>
      <c r="I16" t="inlineStr">
        <is>
          <t>UN</t>
        </is>
      </c>
      <c r="J16" t="inlineStr">
        <is>
          <t>ALIMENTOS</t>
        </is>
      </c>
      <c r="K16" t="inlineStr">
        <is>
          <t>05/2026</t>
        </is>
      </c>
      <c r="L16" t="n">
        <v>165.9</v>
      </c>
      <c r="M16" s="556" t="n">
        <v>46168</v>
      </c>
      <c r="N16" t="n">
        <v>165.9</v>
      </c>
      <c r="O16" t="n">
        <v>165.9</v>
      </c>
      <c r="P16" t="n">
        <v>1182.87</v>
      </c>
    </row>
    <row r="17">
      <c r="A17" t="n">
        <v>89600</v>
      </c>
      <c r="B17" t="n">
        <v>128</v>
      </c>
      <c r="C17" t="inlineStr">
        <is>
          <t>Love Cabaret</t>
        </is>
      </c>
      <c r="D17" s="556" t="n">
        <v>46174</v>
      </c>
      <c r="E17" t="n">
        <v>24259</v>
      </c>
      <c r="F17" t="inlineStr">
        <is>
          <t>FILE MIGNON 4/5 S/ CORDAO KG</t>
        </is>
      </c>
      <c r="G17" t="n">
        <v>2938</v>
      </c>
      <c r="H17" t="n">
        <v>13.2</v>
      </c>
      <c r="I17" t="inlineStr">
        <is>
          <t>KG</t>
        </is>
      </c>
      <c r="J17" t="inlineStr">
        <is>
          <t>ALIMENTOS</t>
        </is>
      </c>
      <c r="K17" t="inlineStr">
        <is>
          <t>05/2026</t>
        </is>
      </c>
      <c r="L17" t="n">
        <v>80.98999999999999</v>
      </c>
      <c r="M17" s="556" t="n">
        <v>46150</v>
      </c>
      <c r="N17" t="n">
        <v>80.98999999999999</v>
      </c>
      <c r="O17" t="n">
        <v>80.98999999999999</v>
      </c>
      <c r="P17" t="n">
        <v>1069.07</v>
      </c>
    </row>
    <row r="18">
      <c r="A18" t="n">
        <v>89599</v>
      </c>
      <c r="B18" t="n">
        <v>128</v>
      </c>
      <c r="C18" t="inlineStr">
        <is>
          <t>Love Cabaret</t>
        </is>
      </c>
      <c r="D18" s="556" t="n">
        <v>46174</v>
      </c>
      <c r="E18" t="n">
        <v>24552</v>
      </c>
      <c r="F18" t="inlineStr">
        <is>
          <t>ESPUMANTE CASA PERINI BRUT 750ML</t>
        </is>
      </c>
      <c r="G18" t="n">
        <v>5669</v>
      </c>
      <c r="H18" t="n">
        <v>31</v>
      </c>
      <c r="I18" t="inlineStr">
        <is>
          <t>GR</t>
        </is>
      </c>
      <c r="J18" t="inlineStr">
        <is>
          <t>BEBIDAS</t>
        </is>
      </c>
      <c r="K18" t="inlineStr">
        <is>
          <t>05/2026</t>
        </is>
      </c>
      <c r="L18" t="n">
        <v>0</v>
      </c>
      <c r="M18" s="556" t="n">
        <v>46085</v>
      </c>
      <c r="N18" t="n">
        <v>33.51</v>
      </c>
      <c r="O18" t="n">
        <v>38.9</v>
      </c>
      <c r="P18" t="n">
        <v>1038.81</v>
      </c>
    </row>
    <row r="19">
      <c r="A19" t="n">
        <v>89601</v>
      </c>
      <c r="B19" t="n">
        <v>128</v>
      </c>
      <c r="C19" t="inlineStr">
        <is>
          <t>Love Cabaret</t>
        </is>
      </c>
      <c r="D19" s="556" t="n">
        <v>46174</v>
      </c>
      <c r="E19" t="n">
        <v>18557</v>
      </c>
      <c r="F19" t="inlineStr">
        <is>
          <t>CERVEJA BLUE MOON BELGIAN WHITE 355ML C/24</t>
        </is>
      </c>
      <c r="G19" t="n">
        <v>3123</v>
      </c>
      <c r="H19" t="n">
        <v>3.38</v>
      </c>
      <c r="I19" t="inlineStr">
        <is>
          <t>PC</t>
        </is>
      </c>
      <c r="J19" t="inlineStr">
        <is>
          <t>BEBIDAS</t>
        </is>
      </c>
      <c r="K19" t="inlineStr">
        <is>
          <t>05/2026</t>
        </is>
      </c>
      <c r="L19" t="n">
        <v>301.81</v>
      </c>
      <c r="M19" s="556" t="n">
        <v>46161</v>
      </c>
      <c r="N19" t="n">
        <v>301.81</v>
      </c>
      <c r="O19" t="n">
        <v>301.81</v>
      </c>
      <c r="P19" t="n">
        <v>1020.12</v>
      </c>
    </row>
    <row r="20">
      <c r="A20" t="n">
        <v>89735</v>
      </c>
      <c r="B20" t="n">
        <v>128</v>
      </c>
      <c r="C20" t="inlineStr">
        <is>
          <t>Love Cabaret</t>
        </is>
      </c>
      <c r="D20" s="556" t="n">
        <v>46174</v>
      </c>
      <c r="E20" t="n">
        <v>20936</v>
      </c>
      <c r="F20" t="inlineStr">
        <is>
          <t>CHOCOLATE AMARGO CALLEBAUT CALLETS 70,5% 2,01KG</t>
        </is>
      </c>
      <c r="G20" t="n">
        <v>2031</v>
      </c>
      <c r="H20" t="n">
        <v>3</v>
      </c>
      <c r="I20" t="inlineStr">
        <is>
          <t>UN</t>
        </is>
      </c>
      <c r="J20" t="inlineStr">
        <is>
          <t>ALIMENTOS</t>
        </is>
      </c>
      <c r="K20" t="inlineStr">
        <is>
          <t>05/2026</t>
        </is>
      </c>
      <c r="L20" t="n">
        <v>329.62</v>
      </c>
      <c r="M20" s="556" t="n">
        <v>46168</v>
      </c>
      <c r="N20" t="n">
        <v>329.6</v>
      </c>
      <c r="O20" t="n">
        <v>329.6</v>
      </c>
      <c r="P20" t="n">
        <v>988.86</v>
      </c>
    </row>
    <row r="21">
      <c r="A21" t="n">
        <v>89602</v>
      </c>
      <c r="B21" t="n">
        <v>128</v>
      </c>
      <c r="C21" t="inlineStr">
        <is>
          <t>Love Cabaret</t>
        </is>
      </c>
      <c r="D21" s="556" t="n">
        <v>46174</v>
      </c>
      <c r="E21" t="n">
        <v>17594</v>
      </c>
      <c r="F21" t="inlineStr">
        <is>
          <t>VINHO TINTO LE JAJA DE JAU DE SYRAH 750ML FRANCA</t>
        </is>
      </c>
      <c r="G21" t="n">
        <v>3932</v>
      </c>
      <c r="H21" t="n">
        <v>14.62</v>
      </c>
      <c r="I21" t="inlineStr">
        <is>
          <t>GR</t>
        </is>
      </c>
      <c r="J21" t="inlineStr">
        <is>
          <t>BEBIDAS</t>
        </is>
      </c>
      <c r="K21" t="inlineStr">
        <is>
          <t>05/2026</t>
        </is>
      </c>
      <c r="L21" t="n">
        <v>67.59999999999999</v>
      </c>
      <c r="M21" s="556" t="n">
        <v>46168</v>
      </c>
      <c r="N21" t="n">
        <v>67.59999999999999</v>
      </c>
      <c r="O21" t="n">
        <v>67.59999999999999</v>
      </c>
      <c r="P21" t="n">
        <v>988.3099999999999</v>
      </c>
    </row>
    <row r="22">
      <c r="A22" t="n">
        <v>89603</v>
      </c>
      <c r="B22" t="n">
        <v>128</v>
      </c>
      <c r="C22" t="inlineStr">
        <is>
          <t>Love Cabaret</t>
        </is>
      </c>
      <c r="D22" s="556" t="n">
        <v>46174</v>
      </c>
      <c r="E22" t="n">
        <v>18547</v>
      </c>
      <c r="F22" t="inlineStr">
        <is>
          <t>APERITIVO APEROL 750ML</t>
        </is>
      </c>
      <c r="G22" t="n">
        <v>3132</v>
      </c>
      <c r="H22" t="n">
        <v>23.6</v>
      </c>
      <c r="I22" t="inlineStr">
        <is>
          <t>GR</t>
        </is>
      </c>
      <c r="J22" t="inlineStr">
        <is>
          <t>BEBIDAS</t>
        </is>
      </c>
      <c r="K22" t="inlineStr">
        <is>
          <t>05/2026</t>
        </is>
      </c>
      <c r="L22" t="n">
        <v>0</v>
      </c>
      <c r="M22" s="556" t="n">
        <v>46087</v>
      </c>
      <c r="N22" t="n">
        <v>38.9</v>
      </c>
      <c r="O22" t="n">
        <v>37.5</v>
      </c>
      <c r="P22" t="n">
        <v>918.04</v>
      </c>
    </row>
    <row r="23">
      <c r="A23" t="n">
        <v>89604</v>
      </c>
      <c r="B23" t="n">
        <v>128</v>
      </c>
      <c r="C23" t="inlineStr">
        <is>
          <t>Love Cabaret</t>
        </is>
      </c>
      <c r="D23" s="556" t="n">
        <v>46174</v>
      </c>
      <c r="E23" t="n">
        <v>25437</v>
      </c>
      <c r="F23" t="inlineStr">
        <is>
          <t>GIGI ROSATO SANGIOVESE 2020 FATORIE PARRI 750ML</t>
        </is>
      </c>
      <c r="G23" t="n">
        <v>6109</v>
      </c>
      <c r="H23" t="n">
        <v>8</v>
      </c>
      <c r="I23" t="inlineStr">
        <is>
          <t>UN</t>
        </is>
      </c>
      <c r="J23" t="inlineStr">
        <is>
          <t>BEBIDAS</t>
        </is>
      </c>
      <c r="K23" t="inlineStr">
        <is>
          <t>05/2026</t>
        </is>
      </c>
      <c r="L23" t="n">
        <v>114.75</v>
      </c>
      <c r="M23" s="556" t="n">
        <v>46161</v>
      </c>
      <c r="N23" t="n">
        <v>114.75</v>
      </c>
      <c r="O23" t="n">
        <v>114.75</v>
      </c>
      <c r="P23" t="n">
        <v>918</v>
      </c>
    </row>
    <row r="24">
      <c r="A24" t="n">
        <v>89605</v>
      </c>
      <c r="B24" t="n">
        <v>128</v>
      </c>
      <c r="C24" t="inlineStr">
        <is>
          <t>Love Cabaret</t>
        </is>
      </c>
      <c r="D24" s="556" t="n">
        <v>46174</v>
      </c>
      <c r="E24" t="n">
        <v>18554</v>
      </c>
      <c r="F24" t="inlineStr">
        <is>
          <t>CERVEJA LAGUNITAS IPA 355ML C/12</t>
        </is>
      </c>
      <c r="G24" t="n">
        <v>3126</v>
      </c>
      <c r="H24" t="n">
        <v>5.92</v>
      </c>
      <c r="I24" t="inlineStr">
        <is>
          <t>PC</t>
        </is>
      </c>
      <c r="J24" t="inlineStr">
        <is>
          <t>BEBIDAS</t>
        </is>
      </c>
      <c r="K24" t="inlineStr">
        <is>
          <t>05/2026</t>
        </is>
      </c>
      <c r="L24" t="n">
        <v>150.65</v>
      </c>
      <c r="M24" s="556" t="n">
        <v>46168</v>
      </c>
      <c r="N24" t="n">
        <v>150.66</v>
      </c>
      <c r="O24" t="n">
        <v>150.66</v>
      </c>
      <c r="P24" t="n">
        <v>891.85</v>
      </c>
    </row>
    <row r="25">
      <c r="A25" t="n">
        <v>89606</v>
      </c>
      <c r="B25" t="n">
        <v>128</v>
      </c>
      <c r="C25" t="inlineStr">
        <is>
          <t>Love Cabaret</t>
        </is>
      </c>
      <c r="D25" s="556" t="n">
        <v>46174</v>
      </c>
      <c r="E25" t="n">
        <v>25683</v>
      </c>
      <c r="F25" t="inlineStr">
        <is>
          <t>TRINCA BOLOTAS TINTO 750ML</t>
        </is>
      </c>
      <c r="G25" t="n">
        <v>6244</v>
      </c>
      <c r="H25" t="n">
        <v>8</v>
      </c>
      <c r="I25" t="inlineStr">
        <is>
          <t>GR</t>
        </is>
      </c>
      <c r="J25" t="inlineStr">
        <is>
          <t>BEBIDAS</t>
        </is>
      </c>
      <c r="K25" t="inlineStr">
        <is>
          <t>05/2026</t>
        </is>
      </c>
      <c r="L25" t="n">
        <v>0</v>
      </c>
      <c r="M25" s="556" t="n">
        <v>46127</v>
      </c>
      <c r="N25" t="n">
        <v>105.95</v>
      </c>
      <c r="O25" t="n">
        <v>112.84</v>
      </c>
      <c r="P25" t="n">
        <v>847.6</v>
      </c>
    </row>
    <row r="26">
      <c r="A26" t="n">
        <v>89608</v>
      </c>
      <c r="B26" t="n">
        <v>128</v>
      </c>
      <c r="C26" t="inlineStr">
        <is>
          <t>Love Cabaret</t>
        </is>
      </c>
      <c r="D26" s="556" t="n">
        <v>46174</v>
      </c>
      <c r="E26" t="n">
        <v>18117</v>
      </c>
      <c r="F26" t="inlineStr">
        <is>
          <t>WHISKY JOHNNIE WALKER BLONDE 750ML</t>
        </is>
      </c>
      <c r="G26" t="n">
        <v>3496</v>
      </c>
      <c r="H26" t="n">
        <v>6.87</v>
      </c>
      <c r="I26" t="inlineStr">
        <is>
          <t>UN</t>
        </is>
      </c>
      <c r="J26" t="inlineStr">
        <is>
          <t>BEBIDAS</t>
        </is>
      </c>
      <c r="K26" t="inlineStr">
        <is>
          <t>05/2026</t>
        </is>
      </c>
      <c r="L26" t="n">
        <v>0</v>
      </c>
      <c r="N26" t="n">
        <v>0</v>
      </c>
      <c r="O26" t="n">
        <v>82.19</v>
      </c>
      <c r="P26" t="n">
        <v>823.65</v>
      </c>
    </row>
    <row r="27">
      <c r="A27" t="n">
        <v>89607</v>
      </c>
      <c r="B27" t="n">
        <v>128</v>
      </c>
      <c r="C27" t="inlineStr">
        <is>
          <t>Love Cabaret</t>
        </is>
      </c>
      <c r="D27" s="556" t="n">
        <v>46174</v>
      </c>
      <c r="E27" t="n">
        <v>18537</v>
      </c>
      <c r="F27" t="inlineStr">
        <is>
          <t>APERITIVO LILLET BLANC 750ML</t>
        </is>
      </c>
      <c r="G27" t="n">
        <v>3140</v>
      </c>
      <c r="H27" t="n">
        <v>7.07</v>
      </c>
      <c r="I27" t="inlineStr">
        <is>
          <t>GR</t>
        </is>
      </c>
      <c r="J27" t="inlineStr">
        <is>
          <t>BEBIDAS</t>
        </is>
      </c>
      <c r="K27" t="inlineStr">
        <is>
          <t>05/2026</t>
        </is>
      </c>
      <c r="L27" t="n">
        <v>0</v>
      </c>
      <c r="M27" s="556" t="n">
        <v>46132</v>
      </c>
      <c r="N27" t="n">
        <v>112.9</v>
      </c>
      <c r="O27" t="n">
        <v>112.9</v>
      </c>
      <c r="P27" t="n">
        <v>798.2</v>
      </c>
    </row>
    <row r="28">
      <c r="A28" t="n">
        <v>89609</v>
      </c>
      <c r="B28" t="n">
        <v>128</v>
      </c>
      <c r="C28" t="inlineStr">
        <is>
          <t>Love Cabaret</t>
        </is>
      </c>
      <c r="D28" s="556" t="n">
        <v>46174</v>
      </c>
      <c r="E28" t="n">
        <v>18509</v>
      </c>
      <c r="F28" t="inlineStr">
        <is>
          <t>BITTER ANGOSTURA COCOA 100ML</t>
        </is>
      </c>
      <c r="G28" t="n">
        <v>3130</v>
      </c>
      <c r="H28" t="n">
        <v>6</v>
      </c>
      <c r="I28" t="inlineStr">
        <is>
          <t>GR</t>
        </is>
      </c>
      <c r="J28" t="inlineStr">
        <is>
          <t>BEBIDAS</t>
        </is>
      </c>
      <c r="K28" t="inlineStr">
        <is>
          <t>05/2026</t>
        </is>
      </c>
      <c r="L28" t="n">
        <v>0</v>
      </c>
      <c r="M28" s="556" t="n">
        <v>46134</v>
      </c>
      <c r="N28" t="n">
        <v>130</v>
      </c>
      <c r="O28" t="n">
        <v>130</v>
      </c>
      <c r="P28" t="n">
        <v>780</v>
      </c>
    </row>
    <row r="29">
      <c r="A29" t="n">
        <v>89610</v>
      </c>
      <c r="B29" t="n">
        <v>128</v>
      </c>
      <c r="C29" t="inlineStr">
        <is>
          <t>Love Cabaret</t>
        </is>
      </c>
      <c r="D29" s="556" t="n">
        <v>46174</v>
      </c>
      <c r="E29" t="n">
        <v>28895</v>
      </c>
      <c r="F29" t="inlineStr">
        <is>
          <t>AGUA TONICA PRATA 269ML C/6UN</t>
        </is>
      </c>
      <c r="G29" t="n">
        <v>8884</v>
      </c>
      <c r="H29" t="n">
        <v>31.5</v>
      </c>
      <c r="I29" t="inlineStr">
        <is>
          <t>PC</t>
        </is>
      </c>
      <c r="J29" t="inlineStr">
        <is>
          <t>BEBIDAS</t>
        </is>
      </c>
      <c r="K29" t="inlineStr">
        <is>
          <t>05/2026</t>
        </is>
      </c>
      <c r="L29" t="n">
        <v>0</v>
      </c>
      <c r="N29" t="n">
        <v>0</v>
      </c>
      <c r="O29" t="n">
        <v>24.99</v>
      </c>
      <c r="P29" t="n">
        <v>765.14</v>
      </c>
    </row>
    <row r="30">
      <c r="A30" t="n">
        <v>89613</v>
      </c>
      <c r="B30" t="n">
        <v>128</v>
      </c>
      <c r="C30" t="inlineStr">
        <is>
          <t>Love Cabaret</t>
        </is>
      </c>
      <c r="D30" s="556" t="n">
        <v>46174</v>
      </c>
      <c r="E30" t="n">
        <v>18545</v>
      </c>
      <c r="F30" t="inlineStr">
        <is>
          <t>APERITIVO CAMPARI 998ML</t>
        </is>
      </c>
      <c r="G30" t="n">
        <v>3134</v>
      </c>
      <c r="H30" t="n">
        <v>14.46</v>
      </c>
      <c r="I30" t="inlineStr">
        <is>
          <t>GR</t>
        </is>
      </c>
      <c r="J30" t="inlineStr">
        <is>
          <t>BEBIDAS</t>
        </is>
      </c>
      <c r="K30" t="inlineStr">
        <is>
          <t>05/2026</t>
        </is>
      </c>
      <c r="L30" t="n">
        <v>0</v>
      </c>
      <c r="M30" s="556" t="n">
        <v>46087</v>
      </c>
      <c r="N30" t="n">
        <v>47.8</v>
      </c>
      <c r="O30" t="n">
        <v>44.5</v>
      </c>
      <c r="P30" t="n">
        <v>691.1900000000001</v>
      </c>
    </row>
    <row r="31">
      <c r="A31" t="n">
        <v>89721</v>
      </c>
      <c r="B31" t="n">
        <v>128</v>
      </c>
      <c r="C31" t="inlineStr">
        <is>
          <t>Love Cabaret</t>
        </is>
      </c>
      <c r="D31" s="556" t="n">
        <v>46174</v>
      </c>
      <c r="E31" t="n">
        <v>17778</v>
      </c>
      <c r="F31" t="inlineStr">
        <is>
          <t>VINHO BRANCO JEREZ FORTIF REAL TESOURO FINO 750ML</t>
        </is>
      </c>
      <c r="G31" t="n">
        <v>3765</v>
      </c>
      <c r="H31" t="n">
        <v>6</v>
      </c>
      <c r="I31" t="inlineStr">
        <is>
          <t>GR</t>
        </is>
      </c>
      <c r="J31" t="inlineStr">
        <is>
          <t>BEBIDAS</t>
        </is>
      </c>
      <c r="K31" t="inlineStr">
        <is>
          <t>05/2026</t>
        </is>
      </c>
      <c r="L31" t="n">
        <v>115.05</v>
      </c>
      <c r="M31" s="556" t="n">
        <v>46162</v>
      </c>
      <c r="N31" t="n">
        <v>115.05</v>
      </c>
      <c r="O31" t="n">
        <v>115.05</v>
      </c>
      <c r="P31" t="n">
        <v>690.3</v>
      </c>
    </row>
    <row r="32">
      <c r="A32" t="n">
        <v>89614</v>
      </c>
      <c r="B32" t="n">
        <v>128</v>
      </c>
      <c r="C32" t="inlineStr">
        <is>
          <t>Love Cabaret</t>
        </is>
      </c>
      <c r="D32" s="556" t="n">
        <v>46174</v>
      </c>
      <c r="E32" t="n">
        <v>18220</v>
      </c>
      <c r="F32" t="inlineStr">
        <is>
          <t>VERMOUTH CARPANO CLASSICO ROSSO ITALIANO 1L</t>
        </is>
      </c>
      <c r="G32" t="n">
        <v>3408</v>
      </c>
      <c r="H32" t="n">
        <v>8.92</v>
      </c>
      <c r="I32" t="inlineStr">
        <is>
          <t>GR</t>
        </is>
      </c>
      <c r="J32" t="inlineStr">
        <is>
          <t>BEBIDAS</t>
        </is>
      </c>
      <c r="K32" t="inlineStr">
        <is>
          <t>05/2026</t>
        </is>
      </c>
      <c r="L32" t="n">
        <v>0</v>
      </c>
      <c r="M32" s="556" t="n">
        <v>46083</v>
      </c>
      <c r="N32" t="n">
        <v>77</v>
      </c>
      <c r="O32" t="n">
        <v>79.55</v>
      </c>
      <c r="P32" t="n">
        <v>686.84</v>
      </c>
    </row>
    <row r="33">
      <c r="A33" t="n">
        <v>89615</v>
      </c>
      <c r="B33" t="n">
        <v>128</v>
      </c>
      <c r="C33" t="inlineStr">
        <is>
          <t>Love Cabaret</t>
        </is>
      </c>
      <c r="D33" s="556" t="n">
        <v>46174</v>
      </c>
      <c r="E33" t="n">
        <v>26014</v>
      </c>
      <c r="F33" t="inlineStr">
        <is>
          <t>APERITIVO ANGOSTURA 473ML</t>
        </is>
      </c>
      <c r="G33" t="n">
        <v>3130</v>
      </c>
      <c r="H33" t="n">
        <v>1.75</v>
      </c>
      <c r="I33" t="inlineStr">
        <is>
          <t>GR</t>
        </is>
      </c>
      <c r="J33" t="inlineStr">
        <is>
          <t>BEBIDAS</t>
        </is>
      </c>
      <c r="K33" t="inlineStr">
        <is>
          <t>05/2026</t>
        </is>
      </c>
      <c r="L33" t="n">
        <v>0</v>
      </c>
      <c r="M33" s="556" t="n">
        <v>46084</v>
      </c>
      <c r="N33" t="n">
        <v>375.8</v>
      </c>
      <c r="O33" t="n">
        <v>375.8</v>
      </c>
      <c r="P33" t="n">
        <v>657.65</v>
      </c>
    </row>
    <row r="34">
      <c r="A34" t="n">
        <v>89616</v>
      </c>
      <c r="B34" t="n">
        <v>128</v>
      </c>
      <c r="C34" t="inlineStr">
        <is>
          <t>Love Cabaret</t>
        </is>
      </c>
      <c r="D34" s="556" t="n">
        <v>46174</v>
      </c>
      <c r="E34" t="n">
        <v>25288</v>
      </c>
      <c r="F34" t="inlineStr">
        <is>
          <t>BURRATA 110G C/5 DE 550 GR UN</t>
        </is>
      </c>
      <c r="G34" t="n">
        <v>4715</v>
      </c>
      <c r="H34" t="n">
        <v>10</v>
      </c>
      <c r="I34" t="inlineStr">
        <is>
          <t>UN</t>
        </is>
      </c>
      <c r="J34" t="inlineStr">
        <is>
          <t>ALIMENTOS</t>
        </is>
      </c>
      <c r="K34" t="inlineStr">
        <is>
          <t>05/2026</t>
        </is>
      </c>
      <c r="L34" t="n">
        <v>65.34999999999999</v>
      </c>
      <c r="M34" s="556" t="n">
        <v>46167</v>
      </c>
      <c r="N34" t="n">
        <v>65.34999999999999</v>
      </c>
      <c r="O34" t="n">
        <v>65.34999999999999</v>
      </c>
      <c r="P34" t="n">
        <v>653.5</v>
      </c>
    </row>
    <row r="35">
      <c r="A35" t="n">
        <v>89743</v>
      </c>
      <c r="B35" t="n">
        <v>128</v>
      </c>
      <c r="C35" t="inlineStr">
        <is>
          <t>Love Cabaret</t>
        </is>
      </c>
      <c r="D35" s="556" t="n">
        <v>46174</v>
      </c>
      <c r="E35" t="n">
        <v>25237</v>
      </c>
      <c r="F35" t="inlineStr">
        <is>
          <t>FARINHA DE TRIGO ANACONDA TIPO 1 PREMIUM C/1KG</t>
        </is>
      </c>
      <c r="G35" t="n">
        <v>5960</v>
      </c>
      <c r="H35" t="n">
        <v>12</v>
      </c>
      <c r="I35" t="inlineStr">
        <is>
          <t>UN</t>
        </is>
      </c>
      <c r="J35" t="inlineStr">
        <is>
          <t>ALIMENTOS</t>
        </is>
      </c>
      <c r="K35" t="inlineStr">
        <is>
          <t>05/2026</t>
        </is>
      </c>
      <c r="L35" t="n">
        <v>52.9</v>
      </c>
      <c r="M35" s="556" t="n">
        <v>46153</v>
      </c>
      <c r="N35" t="n">
        <v>52.9</v>
      </c>
      <c r="O35" t="n">
        <v>5.29</v>
      </c>
      <c r="P35" t="n">
        <v>634.8</v>
      </c>
    </row>
    <row r="36">
      <c r="A36" t="n">
        <v>89623</v>
      </c>
      <c r="B36" t="n">
        <v>128</v>
      </c>
      <c r="C36" t="inlineStr">
        <is>
          <t>Love Cabaret</t>
        </is>
      </c>
      <c r="D36" s="556" t="n">
        <v>46174</v>
      </c>
      <c r="E36" t="n">
        <v>26187</v>
      </c>
      <c r="F36" t="inlineStr">
        <is>
          <t>CHOCOLATE BRANCO EM GOTAS SICAO</t>
        </is>
      </c>
      <c r="G36" t="n">
        <v>2033</v>
      </c>
      <c r="H36" t="n">
        <v>2.96</v>
      </c>
      <c r="I36" t="inlineStr">
        <is>
          <t>PT</t>
        </is>
      </c>
      <c r="J36" t="inlineStr">
        <is>
          <t>ALIMENTOS</t>
        </is>
      </c>
      <c r="K36" t="inlineStr">
        <is>
          <t>05/2026</t>
        </is>
      </c>
      <c r="L36" t="n">
        <v>0</v>
      </c>
      <c r="M36" s="556" t="n">
        <v>46141</v>
      </c>
      <c r="N36" t="n">
        <v>209.9</v>
      </c>
      <c r="O36" t="n">
        <v>209.9</v>
      </c>
      <c r="P36" t="n">
        <v>621.3</v>
      </c>
    </row>
    <row r="37">
      <c r="A37" t="n">
        <v>89751</v>
      </c>
      <c r="B37" t="n">
        <v>128</v>
      </c>
      <c r="C37" t="inlineStr">
        <is>
          <t>Love Cabaret</t>
        </is>
      </c>
      <c r="D37" s="556" t="n">
        <v>46174</v>
      </c>
      <c r="E37" t="n">
        <v>28955</v>
      </c>
      <c r="F37" t="inlineStr">
        <is>
          <t>AGUA MINERAL SEM GAS MAMBA 350ML C/12</t>
        </is>
      </c>
      <c r="G37" t="n">
        <v>3636</v>
      </c>
      <c r="H37" t="n">
        <v>14.42</v>
      </c>
      <c r="I37" t="inlineStr">
        <is>
          <t>PC</t>
        </is>
      </c>
      <c r="J37" t="inlineStr">
        <is>
          <t>BEBIDAS</t>
        </is>
      </c>
      <c r="K37" t="inlineStr">
        <is>
          <t>05/2026</t>
        </is>
      </c>
      <c r="L37" t="n">
        <v>41.04</v>
      </c>
      <c r="M37" s="556" t="n">
        <v>46168</v>
      </c>
      <c r="N37" t="n">
        <v>41.04</v>
      </c>
      <c r="O37" t="n">
        <v>41.04</v>
      </c>
      <c r="P37" t="n">
        <v>591.8</v>
      </c>
    </row>
    <row r="38">
      <c r="A38" t="n">
        <v>89611</v>
      </c>
      <c r="B38" t="n">
        <v>128</v>
      </c>
      <c r="C38" t="inlineStr">
        <is>
          <t>Love Cabaret</t>
        </is>
      </c>
      <c r="D38" s="556" t="n">
        <v>46174</v>
      </c>
      <c r="E38" t="n">
        <v>18382</v>
      </c>
      <c r="F38" t="inlineStr">
        <is>
          <t>CONHAQUE BRANDY OSBORNE 700ML</t>
        </is>
      </c>
      <c r="G38" t="n">
        <v>3257</v>
      </c>
      <c r="H38" t="n">
        <v>10.95</v>
      </c>
      <c r="I38" t="inlineStr">
        <is>
          <t>GR</t>
        </is>
      </c>
      <c r="J38" t="inlineStr">
        <is>
          <t>BEBIDAS</t>
        </is>
      </c>
      <c r="K38" t="inlineStr">
        <is>
          <t>05/2026</t>
        </is>
      </c>
      <c r="L38" t="n">
        <v>54</v>
      </c>
      <c r="M38" s="556" t="n">
        <v>46161</v>
      </c>
      <c r="N38" t="n">
        <v>54</v>
      </c>
      <c r="O38" t="n">
        <v>55</v>
      </c>
      <c r="P38" t="n">
        <v>591.3</v>
      </c>
    </row>
    <row r="39">
      <c r="A39" t="n">
        <v>89618</v>
      </c>
      <c r="B39" t="n">
        <v>128</v>
      </c>
      <c r="C39" t="inlineStr">
        <is>
          <t>Love Cabaret</t>
        </is>
      </c>
      <c r="D39" s="556" t="n">
        <v>46174</v>
      </c>
      <c r="E39" t="n">
        <v>18017</v>
      </c>
      <c r="F39" t="inlineStr">
        <is>
          <t>ESPUMANTE CAVA BRUT STARS TOUCH OF ROSE 750ML</t>
        </is>
      </c>
      <c r="G39" t="n">
        <v>3580</v>
      </c>
      <c r="H39" t="n">
        <v>4</v>
      </c>
      <c r="I39" t="inlineStr">
        <is>
          <t>GR</t>
        </is>
      </c>
      <c r="J39" t="inlineStr">
        <is>
          <t>BEBIDAS</t>
        </is>
      </c>
      <c r="K39" t="inlineStr">
        <is>
          <t>05/2026</t>
        </is>
      </c>
      <c r="L39" t="n">
        <v>0</v>
      </c>
      <c r="M39" s="556" t="n">
        <v>46034</v>
      </c>
      <c r="N39" t="n">
        <v>137.8</v>
      </c>
      <c r="O39" t="n">
        <v>144.3</v>
      </c>
      <c r="P39" t="n">
        <v>551.2</v>
      </c>
    </row>
    <row r="40">
      <c r="A40" t="n">
        <v>89617</v>
      </c>
      <c r="B40" t="n">
        <v>128</v>
      </c>
      <c r="C40" t="inlineStr">
        <is>
          <t>Love Cabaret</t>
        </is>
      </c>
      <c r="D40" s="556" t="n">
        <v>46174</v>
      </c>
      <c r="E40" t="n">
        <v>27876</v>
      </c>
      <c r="F40" t="inlineStr">
        <is>
          <t>LICOR AMARENTTO SAN BASILI 700ML UN</t>
        </is>
      </c>
      <c r="G40" t="n">
        <v>7841</v>
      </c>
      <c r="H40" t="n">
        <v>9.67</v>
      </c>
      <c r="I40" t="inlineStr">
        <is>
          <t>UN</t>
        </is>
      </c>
      <c r="J40" t="inlineStr">
        <is>
          <t>BEBIDAS</t>
        </is>
      </c>
      <c r="K40" t="inlineStr">
        <is>
          <t>05/2026</t>
        </is>
      </c>
      <c r="L40" t="n">
        <v>56.77</v>
      </c>
      <c r="M40" s="556" t="n">
        <v>46155</v>
      </c>
      <c r="N40" t="n">
        <v>56.77</v>
      </c>
      <c r="O40" t="n">
        <v>56.77</v>
      </c>
      <c r="P40" t="n">
        <v>548.97</v>
      </c>
    </row>
    <row r="41">
      <c r="A41" t="n">
        <v>89619</v>
      </c>
      <c r="B41" t="n">
        <v>128</v>
      </c>
      <c r="C41" t="inlineStr">
        <is>
          <t>Love Cabaret</t>
        </is>
      </c>
      <c r="D41" s="556" t="n">
        <v>46174</v>
      </c>
      <c r="E41" t="n">
        <v>28295</v>
      </c>
      <c r="F41" t="inlineStr">
        <is>
          <t>ARROZ JAPONES MOMIJI 5KG</t>
        </is>
      </c>
      <c r="G41" t="n">
        <v>8258</v>
      </c>
      <c r="H41" t="n">
        <v>8.52</v>
      </c>
      <c r="I41" t="inlineStr">
        <is>
          <t>UN</t>
        </is>
      </c>
      <c r="J41" t="inlineStr">
        <is>
          <t>ALIMENTOS</t>
        </is>
      </c>
      <c r="K41" t="inlineStr">
        <is>
          <t>05/2026</t>
        </is>
      </c>
      <c r="L41" t="n">
        <v>0</v>
      </c>
      <c r="M41" s="556" t="n">
        <v>46072</v>
      </c>
      <c r="N41" t="n">
        <v>64.23999999999999</v>
      </c>
      <c r="O41" t="n">
        <v>64.23999999999999</v>
      </c>
      <c r="P41" t="n">
        <v>547.3200000000001</v>
      </c>
    </row>
    <row r="42">
      <c r="A42" t="n">
        <v>89726</v>
      </c>
      <c r="B42" t="n">
        <v>128</v>
      </c>
      <c r="C42" t="inlineStr">
        <is>
          <t>Love Cabaret</t>
        </is>
      </c>
      <c r="D42" s="556" t="n">
        <v>46174</v>
      </c>
      <c r="E42" t="n">
        <v>19297</v>
      </c>
      <c r="F42" t="inlineStr">
        <is>
          <t>QUEIJO PARMESAO LA SERENISSIMA KG</t>
        </is>
      </c>
      <c r="G42" t="n">
        <v>2775</v>
      </c>
      <c r="H42" t="n">
        <v>7.1</v>
      </c>
      <c r="I42" t="inlineStr">
        <is>
          <t>KG</t>
        </is>
      </c>
      <c r="J42" t="inlineStr">
        <is>
          <t>ALIMENTOS</t>
        </is>
      </c>
      <c r="K42" t="inlineStr">
        <is>
          <t>05/2026</t>
        </is>
      </c>
      <c r="L42" t="n">
        <v>76.5</v>
      </c>
      <c r="M42" s="556" t="n">
        <v>46154</v>
      </c>
      <c r="N42" t="n">
        <v>76.5</v>
      </c>
      <c r="O42" t="n">
        <v>74.90000000000001</v>
      </c>
      <c r="P42" t="n">
        <v>543.15</v>
      </c>
    </row>
    <row r="43">
      <c r="A43" t="n">
        <v>89621</v>
      </c>
      <c r="B43" t="n">
        <v>128</v>
      </c>
      <c r="C43" t="inlineStr">
        <is>
          <t>Love Cabaret</t>
        </is>
      </c>
      <c r="D43" s="556" t="n">
        <v>46174</v>
      </c>
      <c r="E43" t="n">
        <v>21047</v>
      </c>
      <c r="F43" t="inlineStr">
        <is>
          <t>AZEITE EXTRA VIRGEM GALLO 2L</t>
        </is>
      </c>
      <c r="G43" t="n">
        <v>1999</v>
      </c>
      <c r="H43" t="n">
        <v>4.4</v>
      </c>
      <c r="I43" t="inlineStr">
        <is>
          <t>GALAO</t>
        </is>
      </c>
      <c r="J43" t="inlineStr">
        <is>
          <t>ALIMENTOS</t>
        </is>
      </c>
      <c r="K43" t="inlineStr">
        <is>
          <t>05/2026</t>
        </is>
      </c>
      <c r="L43" t="n">
        <v>122.8</v>
      </c>
      <c r="M43" s="556" t="n">
        <v>46167</v>
      </c>
      <c r="N43" t="n">
        <v>122.8</v>
      </c>
      <c r="O43" t="n">
        <v>122.8</v>
      </c>
      <c r="P43" t="n">
        <v>540.3200000000001</v>
      </c>
    </row>
    <row r="44">
      <c r="A44" t="n">
        <v>89620</v>
      </c>
      <c r="B44" t="n">
        <v>128</v>
      </c>
      <c r="C44" t="inlineStr">
        <is>
          <t>Love Cabaret</t>
        </is>
      </c>
      <c r="D44" s="556" t="n">
        <v>46174</v>
      </c>
      <c r="E44" t="n">
        <v>26949</v>
      </c>
      <c r="F44" t="inlineStr">
        <is>
          <t>CAMARAO CINZA PEQUENO LIMPO EVISCERADO 50/60 KG</t>
        </is>
      </c>
      <c r="G44" t="n">
        <v>7013</v>
      </c>
      <c r="H44" t="n">
        <v>6.6</v>
      </c>
      <c r="I44" t="inlineStr">
        <is>
          <t>KG</t>
        </is>
      </c>
      <c r="J44" t="inlineStr">
        <is>
          <t>ALIMENTOS</t>
        </is>
      </c>
      <c r="K44" t="inlineStr">
        <is>
          <t>05/2026</t>
        </is>
      </c>
      <c r="L44" t="n">
        <v>0</v>
      </c>
      <c r="N44" t="n">
        <v>0</v>
      </c>
      <c r="O44" t="n">
        <v>83.90000000000001</v>
      </c>
      <c r="P44" t="n">
        <v>520.74</v>
      </c>
    </row>
    <row r="45">
      <c r="A45" t="n">
        <v>89622</v>
      </c>
      <c r="B45" t="n">
        <v>128</v>
      </c>
      <c r="C45" t="inlineStr">
        <is>
          <t>Love Cabaret</t>
        </is>
      </c>
      <c r="D45" s="556" t="n">
        <v>46174</v>
      </c>
      <c r="E45" t="n">
        <v>22598</v>
      </c>
      <c r="F45" t="inlineStr">
        <is>
          <t>APERITIVO ANGOSTURA ORANGE 100ML</t>
        </is>
      </c>
      <c r="G45" t="n">
        <v>3131</v>
      </c>
      <c r="H45" t="n">
        <v>5</v>
      </c>
      <c r="I45" t="inlineStr">
        <is>
          <t>GR</t>
        </is>
      </c>
      <c r="J45" t="inlineStr">
        <is>
          <t>BEBIDAS</t>
        </is>
      </c>
      <c r="K45" t="inlineStr">
        <is>
          <t>05/2026</t>
        </is>
      </c>
      <c r="L45" t="n">
        <v>0</v>
      </c>
      <c r="M45" s="556" t="n">
        <v>46136</v>
      </c>
      <c r="N45" t="n">
        <v>103.64</v>
      </c>
      <c r="O45" t="n">
        <v>103</v>
      </c>
      <c r="P45" t="n">
        <v>518.2</v>
      </c>
    </row>
    <row r="46">
      <c r="A46" t="n">
        <v>89624</v>
      </c>
      <c r="B46" t="n">
        <v>128</v>
      </c>
      <c r="C46" t="inlineStr">
        <is>
          <t>Love Cabaret</t>
        </is>
      </c>
      <c r="D46" s="556" t="n">
        <v>46174</v>
      </c>
      <c r="E46" t="n">
        <v>17661</v>
      </c>
      <c r="F46" t="inlineStr">
        <is>
          <t>VINHO TINTO LES FRUITS SAUVAGES PINOT NOIR 750ML</t>
        </is>
      </c>
      <c r="G46" t="n">
        <v>3868</v>
      </c>
      <c r="H46" t="n">
        <v>4</v>
      </c>
      <c r="I46" t="inlineStr">
        <is>
          <t>GR</t>
        </is>
      </c>
      <c r="J46" t="inlineStr">
        <is>
          <t>BEBIDAS</t>
        </is>
      </c>
      <c r="K46" t="inlineStr">
        <is>
          <t>05/2026</t>
        </is>
      </c>
      <c r="L46" t="n">
        <v>0</v>
      </c>
      <c r="M46" s="556" t="n">
        <v>46127</v>
      </c>
      <c r="N46" t="n">
        <v>126.1</v>
      </c>
      <c r="O46" t="n">
        <v>126.1</v>
      </c>
      <c r="P46" t="n">
        <v>504.4</v>
      </c>
    </row>
    <row r="47">
      <c r="A47" t="n">
        <v>89625</v>
      </c>
      <c r="B47" t="n">
        <v>128</v>
      </c>
      <c r="C47" t="inlineStr">
        <is>
          <t>Love Cabaret</t>
        </is>
      </c>
      <c r="D47" s="556" t="n">
        <v>46174</v>
      </c>
      <c r="E47" t="n">
        <v>18131</v>
      </c>
      <c r="F47" t="inlineStr">
        <is>
          <t>WHISKY GLENMORANGIE 10 ANOS 750ML</t>
        </is>
      </c>
      <c r="G47" t="n">
        <v>3485</v>
      </c>
      <c r="H47" t="n">
        <v>2</v>
      </c>
      <c r="I47" t="inlineStr">
        <is>
          <t>UN</t>
        </is>
      </c>
      <c r="J47" t="inlineStr">
        <is>
          <t>BEBIDAS</t>
        </is>
      </c>
      <c r="K47" t="inlineStr">
        <is>
          <t>05/2026</t>
        </is>
      </c>
      <c r="L47" t="n">
        <v>0</v>
      </c>
      <c r="N47" t="n">
        <v>0</v>
      </c>
      <c r="O47" t="n">
        <v>298.9</v>
      </c>
      <c r="P47" t="n">
        <v>500.69</v>
      </c>
    </row>
    <row r="48">
      <c r="A48" t="n">
        <v>89626</v>
      </c>
      <c r="B48" t="n">
        <v>128</v>
      </c>
      <c r="C48" t="inlineStr">
        <is>
          <t>Love Cabaret</t>
        </is>
      </c>
      <c r="D48" s="556" t="n">
        <v>46174</v>
      </c>
      <c r="E48" t="n">
        <v>19224</v>
      </c>
      <c r="F48" t="inlineStr">
        <is>
          <t>MANTEIGA SCALA C/5KG</t>
        </is>
      </c>
      <c r="G48" t="n">
        <v>5850</v>
      </c>
      <c r="H48" t="n">
        <v>2</v>
      </c>
      <c r="I48" t="inlineStr">
        <is>
          <t>UN</t>
        </is>
      </c>
      <c r="J48" t="inlineStr">
        <is>
          <t>ALIMENTOS</t>
        </is>
      </c>
      <c r="K48" t="inlineStr">
        <is>
          <t>05/2026</t>
        </is>
      </c>
      <c r="L48" t="n">
        <v>0</v>
      </c>
      <c r="M48" s="556" t="n">
        <v>46007</v>
      </c>
      <c r="N48" t="n">
        <v>247.9</v>
      </c>
      <c r="O48" t="n">
        <v>231.9</v>
      </c>
      <c r="P48" t="n">
        <v>495.8</v>
      </c>
    </row>
    <row r="49">
      <c r="A49" t="n">
        <v>89736</v>
      </c>
      <c r="B49" t="n">
        <v>128</v>
      </c>
      <c r="C49" t="inlineStr">
        <is>
          <t>Love Cabaret</t>
        </is>
      </c>
      <c r="D49" s="556" t="n">
        <v>46174</v>
      </c>
      <c r="E49" t="n">
        <v>21944</v>
      </c>
      <c r="F49" t="inlineStr">
        <is>
          <t>VINHO BRANCO MASCARA DE FUEGO SAUVIGNON 750ML</t>
        </is>
      </c>
      <c r="G49" t="n">
        <v>3748</v>
      </c>
      <c r="H49" t="n">
        <v>13</v>
      </c>
      <c r="I49" t="inlineStr">
        <is>
          <t>GR</t>
        </is>
      </c>
      <c r="J49" t="inlineStr">
        <is>
          <t>BEBIDAS</t>
        </is>
      </c>
      <c r="K49" t="inlineStr">
        <is>
          <t>05/2026</t>
        </is>
      </c>
      <c r="L49" t="n">
        <v>0</v>
      </c>
      <c r="M49" s="556" t="n">
        <v>45979</v>
      </c>
      <c r="N49" t="n">
        <v>37.7</v>
      </c>
      <c r="O49" t="n">
        <v>40.16</v>
      </c>
      <c r="P49" t="n">
        <v>490.1</v>
      </c>
    </row>
    <row r="50">
      <c r="A50" t="n">
        <v>89750</v>
      </c>
      <c r="B50" t="n">
        <v>128</v>
      </c>
      <c r="C50" t="inlineStr">
        <is>
          <t>Love Cabaret</t>
        </is>
      </c>
      <c r="D50" s="556" t="n">
        <v>46174</v>
      </c>
      <c r="E50" t="n">
        <v>28954</v>
      </c>
      <c r="F50" t="inlineStr">
        <is>
          <t>AGUA MINERAL COM GAS MAMBA 350ML C/12</t>
        </is>
      </c>
      <c r="G50" t="n">
        <v>3636</v>
      </c>
      <c r="H50" t="n">
        <v>10.17</v>
      </c>
      <c r="I50" t="inlineStr">
        <is>
          <t>PC</t>
        </is>
      </c>
      <c r="J50" t="inlineStr">
        <is>
          <t>BEBIDAS</t>
        </is>
      </c>
      <c r="K50" t="inlineStr">
        <is>
          <t>05/2026</t>
        </is>
      </c>
      <c r="L50" t="n">
        <v>45.15</v>
      </c>
      <c r="M50" s="556" t="n">
        <v>46168</v>
      </c>
      <c r="N50" t="n">
        <v>45.15</v>
      </c>
      <c r="O50" t="n">
        <v>45.15</v>
      </c>
      <c r="P50" t="n">
        <v>459.18</v>
      </c>
    </row>
    <row r="51">
      <c r="A51" t="n">
        <v>89627</v>
      </c>
      <c r="B51" t="n">
        <v>128</v>
      </c>
      <c r="C51" t="inlineStr">
        <is>
          <t>Love Cabaret</t>
        </is>
      </c>
      <c r="D51" s="556" t="n">
        <v>46174</v>
      </c>
      <c r="E51" t="n">
        <v>18051</v>
      </c>
      <c r="F51" t="inlineStr">
        <is>
          <t>CHAMPAGNE VEUVE CLICQUOT ROSE BRUT 750ML</t>
        </is>
      </c>
      <c r="G51" t="n">
        <v>3552</v>
      </c>
      <c r="H51" t="n">
        <v>1</v>
      </c>
      <c r="I51" t="inlineStr">
        <is>
          <t>GR</t>
        </is>
      </c>
      <c r="J51" t="inlineStr">
        <is>
          <t>BEBIDAS</t>
        </is>
      </c>
      <c r="K51" t="inlineStr">
        <is>
          <t>05/2026</t>
        </is>
      </c>
      <c r="L51" t="n">
        <v>0</v>
      </c>
      <c r="M51" s="556" t="n">
        <v>45930</v>
      </c>
      <c r="N51" t="n">
        <v>450</v>
      </c>
      <c r="O51" t="n">
        <v>447.2</v>
      </c>
      <c r="P51" t="n">
        <v>450</v>
      </c>
    </row>
    <row r="52">
      <c r="A52" t="n">
        <v>89629</v>
      </c>
      <c r="B52" t="n">
        <v>128</v>
      </c>
      <c r="C52" t="inlineStr">
        <is>
          <t>Love Cabaret</t>
        </is>
      </c>
      <c r="D52" s="556" t="n">
        <v>46174</v>
      </c>
      <c r="E52" t="n">
        <v>18133</v>
      </c>
      <c r="F52" t="inlineStr">
        <is>
          <t>WHISKY GLENLIVET FOUNDERS RESERVE 750ML</t>
        </is>
      </c>
      <c r="G52" t="n">
        <v>3484</v>
      </c>
      <c r="H52" t="n">
        <v>2</v>
      </c>
      <c r="I52" t="inlineStr">
        <is>
          <t>GR</t>
        </is>
      </c>
      <c r="J52" t="inlineStr">
        <is>
          <t>BEBIDAS</t>
        </is>
      </c>
      <c r="K52" t="inlineStr">
        <is>
          <t>05/2026</t>
        </is>
      </c>
      <c r="L52" t="n">
        <v>0</v>
      </c>
      <c r="N52" t="n">
        <v>0</v>
      </c>
      <c r="O52" t="n">
        <v>193.9</v>
      </c>
      <c r="P52" t="n">
        <v>414.03</v>
      </c>
    </row>
    <row r="53">
      <c r="A53" t="n">
        <v>89630</v>
      </c>
      <c r="B53" t="n">
        <v>128</v>
      </c>
      <c r="C53" t="inlineStr">
        <is>
          <t>Love Cabaret</t>
        </is>
      </c>
      <c r="D53" s="556" t="n">
        <v>46174</v>
      </c>
      <c r="E53" t="n">
        <v>18113</v>
      </c>
      <c r="F53" t="inlineStr">
        <is>
          <t>WHISKY JOHNNIE WALKER GREEN LABEL 750ML</t>
        </is>
      </c>
      <c r="G53" t="n">
        <v>3499</v>
      </c>
      <c r="H53" t="n">
        <v>0.93</v>
      </c>
      <c r="I53" t="inlineStr">
        <is>
          <t>GR</t>
        </is>
      </c>
      <c r="J53" t="inlineStr">
        <is>
          <t>BEBIDAS</t>
        </is>
      </c>
      <c r="K53" t="inlineStr">
        <is>
          <t>05/2026</t>
        </is>
      </c>
      <c r="L53" t="n">
        <v>0</v>
      </c>
      <c r="M53" s="556" t="n">
        <v>45740</v>
      </c>
      <c r="N53" t="n">
        <v>439.9</v>
      </c>
      <c r="O53" t="n">
        <v>489.9</v>
      </c>
      <c r="P53" t="n">
        <v>409.11</v>
      </c>
    </row>
    <row r="54">
      <c r="A54" t="n">
        <v>89631</v>
      </c>
      <c r="B54" t="n">
        <v>128</v>
      </c>
      <c r="C54" t="inlineStr">
        <is>
          <t>Love Cabaret</t>
        </is>
      </c>
      <c r="D54" s="556" t="n">
        <v>46174</v>
      </c>
      <c r="E54" t="n">
        <v>18306</v>
      </c>
      <c r="F54" t="inlineStr">
        <is>
          <t>LICOR MARASCHINO LUXARDO 750ML</t>
        </is>
      </c>
      <c r="G54" t="n">
        <v>3327</v>
      </c>
      <c r="H54" t="n">
        <v>2</v>
      </c>
      <c r="I54" t="inlineStr">
        <is>
          <t>GR</t>
        </is>
      </c>
      <c r="J54" t="inlineStr">
        <is>
          <t>BEBIDAS</t>
        </is>
      </c>
      <c r="K54" t="inlineStr">
        <is>
          <t>05/2026</t>
        </is>
      </c>
      <c r="L54" t="n">
        <v>0</v>
      </c>
      <c r="N54" t="n">
        <v>0</v>
      </c>
      <c r="O54" t="n">
        <v>232.9</v>
      </c>
      <c r="P54" t="n">
        <v>395.11</v>
      </c>
    </row>
    <row r="55">
      <c r="A55" t="n">
        <v>89632</v>
      </c>
      <c r="B55" t="n">
        <v>128</v>
      </c>
      <c r="C55" t="inlineStr">
        <is>
          <t>Love Cabaret</t>
        </is>
      </c>
      <c r="D55" s="556" t="n">
        <v>46174</v>
      </c>
      <c r="E55" t="n">
        <v>21073</v>
      </c>
      <c r="F55" t="inlineStr">
        <is>
          <t>CALDA DE AGAVE AZUL JASMINE ORGANICO 330ML UN</t>
        </is>
      </c>
      <c r="G55" t="n">
        <v>1994</v>
      </c>
      <c r="H55" t="n">
        <v>8</v>
      </c>
      <c r="I55" t="inlineStr">
        <is>
          <t>UN</t>
        </is>
      </c>
      <c r="J55" t="inlineStr">
        <is>
          <t>ALIMENTOS</t>
        </is>
      </c>
      <c r="K55" t="inlineStr">
        <is>
          <t>05/2026</t>
        </is>
      </c>
      <c r="L55" t="n">
        <v>0</v>
      </c>
      <c r="M55" s="556" t="n">
        <v>46134</v>
      </c>
      <c r="N55" t="n">
        <v>48.9</v>
      </c>
      <c r="O55" t="n">
        <v>48.9</v>
      </c>
      <c r="P55" t="n">
        <v>391.2</v>
      </c>
    </row>
    <row r="56">
      <c r="A56" t="n">
        <v>89741</v>
      </c>
      <c r="B56" t="n">
        <v>128</v>
      </c>
      <c r="C56" t="inlineStr">
        <is>
          <t>Love Cabaret</t>
        </is>
      </c>
      <c r="D56" s="556" t="n">
        <v>46174</v>
      </c>
      <c r="E56" t="n">
        <v>25153</v>
      </c>
      <c r="F56" t="inlineStr">
        <is>
          <t>FAMIGERADA MANSA JEQUITIBA ROSA 750 ML</t>
        </is>
      </c>
      <c r="G56" t="n">
        <v>5924</v>
      </c>
      <c r="H56" t="n">
        <v>6</v>
      </c>
      <c r="I56" t="inlineStr">
        <is>
          <t>UN</t>
        </is>
      </c>
      <c r="J56" t="inlineStr">
        <is>
          <t>BEBIDAS</t>
        </is>
      </c>
      <c r="K56" t="inlineStr">
        <is>
          <t>05/2026</t>
        </is>
      </c>
      <c r="L56" t="n">
        <v>65</v>
      </c>
      <c r="M56" s="556" t="n">
        <v>46154</v>
      </c>
      <c r="N56" t="n">
        <v>65</v>
      </c>
      <c r="O56" t="n">
        <v>65</v>
      </c>
      <c r="P56" t="n">
        <v>390</v>
      </c>
    </row>
    <row r="57">
      <c r="A57" t="n">
        <v>89628</v>
      </c>
      <c r="B57" t="n">
        <v>128</v>
      </c>
      <c r="C57" t="inlineStr">
        <is>
          <t>Love Cabaret</t>
        </is>
      </c>
      <c r="D57" s="556" t="n">
        <v>46174</v>
      </c>
      <c r="E57" t="n">
        <v>20590</v>
      </c>
      <c r="F57" t="inlineStr">
        <is>
          <t>TOMATE PELADO ARCOBELLO 2,55KG</t>
        </is>
      </c>
      <c r="G57" t="n">
        <v>2120</v>
      </c>
      <c r="H57" t="n">
        <v>11</v>
      </c>
      <c r="I57" t="inlineStr">
        <is>
          <t>UN</t>
        </is>
      </c>
      <c r="J57" t="inlineStr">
        <is>
          <t>ALIMENTOS</t>
        </is>
      </c>
      <c r="K57" t="inlineStr">
        <is>
          <t>05/2026</t>
        </is>
      </c>
      <c r="L57" t="n">
        <v>34.27</v>
      </c>
      <c r="M57" s="556" t="n">
        <v>46167</v>
      </c>
      <c r="N57" t="n">
        <v>32.52</v>
      </c>
      <c r="O57" t="n">
        <v>32.52</v>
      </c>
      <c r="P57" t="n">
        <v>376.97</v>
      </c>
    </row>
    <row r="58">
      <c r="A58" t="n">
        <v>89633</v>
      </c>
      <c r="B58" t="n">
        <v>128</v>
      </c>
      <c r="C58" t="inlineStr">
        <is>
          <t>Love Cabaret</t>
        </is>
      </c>
      <c r="D58" s="556" t="n">
        <v>46174</v>
      </c>
      <c r="E58" t="n">
        <v>24118</v>
      </c>
      <c r="F58" t="inlineStr">
        <is>
          <t>CASTANHA DE CAJU CRUA KG</t>
        </is>
      </c>
      <c r="G58" t="n">
        <v>2233</v>
      </c>
      <c r="H58" t="n">
        <v>4.39</v>
      </c>
      <c r="I58" t="inlineStr">
        <is>
          <t>KG</t>
        </is>
      </c>
      <c r="J58" t="inlineStr">
        <is>
          <t>ALIMENTOS</t>
        </is>
      </c>
      <c r="K58" t="inlineStr">
        <is>
          <t>05/2026</t>
        </is>
      </c>
      <c r="L58" t="n">
        <v>0</v>
      </c>
      <c r="M58" s="556" t="n">
        <v>46133</v>
      </c>
      <c r="N58" t="n">
        <v>77.90000000000001</v>
      </c>
      <c r="O58" t="n">
        <v>84.5</v>
      </c>
      <c r="P58" t="n">
        <v>341.98</v>
      </c>
    </row>
    <row r="59">
      <c r="A59" t="n">
        <v>89734</v>
      </c>
      <c r="B59" t="n">
        <v>128</v>
      </c>
      <c r="C59" t="inlineStr">
        <is>
          <t>Love Cabaret</t>
        </is>
      </c>
      <c r="D59" s="556" t="n">
        <v>46174</v>
      </c>
      <c r="E59" t="n">
        <v>20832</v>
      </c>
      <c r="F59" t="inlineStr">
        <is>
          <t>MEL FLORISMEL SILVESTRE C/1KG</t>
        </is>
      </c>
      <c r="G59" t="n">
        <v>2065</v>
      </c>
      <c r="H59" t="n">
        <v>10</v>
      </c>
      <c r="I59" t="inlineStr">
        <is>
          <t>PT</t>
        </is>
      </c>
      <c r="J59" t="inlineStr">
        <is>
          <t>ALIMENTOS</t>
        </is>
      </c>
      <c r="K59" t="inlineStr">
        <is>
          <t>05/2026</t>
        </is>
      </c>
      <c r="L59" t="n">
        <v>34</v>
      </c>
      <c r="M59" s="556" t="n">
        <v>46147</v>
      </c>
      <c r="N59" t="n">
        <v>34</v>
      </c>
      <c r="O59" t="n">
        <v>34</v>
      </c>
      <c r="P59" t="n">
        <v>340</v>
      </c>
    </row>
    <row r="60">
      <c r="A60" t="n">
        <v>89634</v>
      </c>
      <c r="B60" t="n">
        <v>128</v>
      </c>
      <c r="C60" t="inlineStr">
        <is>
          <t>Love Cabaret</t>
        </is>
      </c>
      <c r="D60" s="556" t="n">
        <v>46174</v>
      </c>
      <c r="E60" t="n">
        <v>27875</v>
      </c>
      <c r="F60" t="inlineStr">
        <is>
          <t>APERITIVO MOONSHINE WHITE DUCK 700ML</t>
        </is>
      </c>
      <c r="G60" t="n">
        <v>7840</v>
      </c>
      <c r="H60" t="n">
        <v>4.43</v>
      </c>
      <c r="I60" t="inlineStr">
        <is>
          <t>UN</t>
        </is>
      </c>
      <c r="J60" t="inlineStr">
        <is>
          <t>BEBIDAS</t>
        </is>
      </c>
      <c r="K60" t="inlineStr">
        <is>
          <t>05/2026</t>
        </is>
      </c>
      <c r="L60" t="n">
        <v>0</v>
      </c>
      <c r="M60" s="556" t="n">
        <v>46120</v>
      </c>
      <c r="N60" t="n">
        <v>76.73999999999999</v>
      </c>
      <c r="O60" t="n">
        <v>76.73999999999999</v>
      </c>
      <c r="P60" t="n">
        <v>339.96</v>
      </c>
    </row>
    <row r="61">
      <c r="A61" t="n">
        <v>89649</v>
      </c>
      <c r="B61" t="n">
        <v>128</v>
      </c>
      <c r="C61" t="inlineStr">
        <is>
          <t>Love Cabaret</t>
        </is>
      </c>
      <c r="D61" s="556" t="n">
        <v>46174</v>
      </c>
      <c r="E61" t="n">
        <v>24561</v>
      </c>
      <c r="F61" t="inlineStr">
        <is>
          <t xml:space="preserve">REFRIGERANTE GUARANA FYS 350ML C/12 </t>
        </is>
      </c>
      <c r="G61" t="n">
        <v>5655</v>
      </c>
      <c r="H61" t="n">
        <v>7.42</v>
      </c>
      <c r="I61" t="inlineStr">
        <is>
          <t>PC</t>
        </is>
      </c>
      <c r="J61" t="inlineStr">
        <is>
          <t>BEBIDAS</t>
        </is>
      </c>
      <c r="K61" t="inlineStr">
        <is>
          <t>05/2026</t>
        </is>
      </c>
      <c r="L61" t="n">
        <v>45.16</v>
      </c>
      <c r="M61" s="556" t="n">
        <v>46168</v>
      </c>
      <c r="N61" t="n">
        <v>45.16</v>
      </c>
      <c r="O61" t="n">
        <v>45.16</v>
      </c>
      <c r="P61" t="n">
        <v>335.09</v>
      </c>
    </row>
    <row r="62">
      <c r="A62" t="n">
        <v>89635</v>
      </c>
      <c r="B62" t="n">
        <v>128</v>
      </c>
      <c r="C62" t="inlineStr">
        <is>
          <t>Love Cabaret</t>
        </is>
      </c>
      <c r="D62" s="556" t="n">
        <v>46174</v>
      </c>
      <c r="E62" t="n">
        <v>28422</v>
      </c>
      <c r="F62" t="inlineStr">
        <is>
          <t>APERITIVO FERNET SAN BASILE  700ML</t>
        </is>
      </c>
      <c r="G62" t="n">
        <v>8387</v>
      </c>
      <c r="H62" t="n">
        <v>4.02</v>
      </c>
      <c r="I62" t="inlineStr">
        <is>
          <t>UN</t>
        </is>
      </c>
      <c r="J62" t="inlineStr">
        <is>
          <t>BEBIDAS</t>
        </is>
      </c>
      <c r="K62" t="inlineStr">
        <is>
          <t>05/2026</t>
        </is>
      </c>
      <c r="L62" t="n">
        <v>0</v>
      </c>
      <c r="N62" t="n">
        <v>0</v>
      </c>
      <c r="O62" t="n">
        <v>77</v>
      </c>
      <c r="P62" t="n">
        <v>309.54</v>
      </c>
    </row>
    <row r="63">
      <c r="A63" t="n">
        <v>89642</v>
      </c>
      <c r="B63" t="n">
        <v>128</v>
      </c>
      <c r="C63" t="inlineStr">
        <is>
          <t>Love Cabaret</t>
        </is>
      </c>
      <c r="D63" s="556" t="n">
        <v>46174</v>
      </c>
      <c r="E63" t="n">
        <v>20647</v>
      </c>
      <c r="F63" t="inlineStr">
        <is>
          <t>LICHIA EM CALDA BARAO LALI C/567G</t>
        </is>
      </c>
      <c r="G63" t="n">
        <v>2112</v>
      </c>
      <c r="H63" t="n">
        <v>15</v>
      </c>
      <c r="I63" t="inlineStr">
        <is>
          <t>LT</t>
        </is>
      </c>
      <c r="J63" t="inlineStr">
        <is>
          <t>ALIMENTOS</t>
        </is>
      </c>
      <c r="K63" t="inlineStr">
        <is>
          <t>05/2026</t>
        </is>
      </c>
      <c r="L63" t="n">
        <v>0</v>
      </c>
      <c r="M63" s="556" t="n">
        <v>46141</v>
      </c>
      <c r="N63" t="n">
        <v>20.55</v>
      </c>
      <c r="O63" t="n">
        <v>20.55</v>
      </c>
      <c r="P63" t="n">
        <v>308.25</v>
      </c>
    </row>
    <row r="64">
      <c r="A64" t="n">
        <v>89644</v>
      </c>
      <c r="B64" t="n">
        <v>128</v>
      </c>
      <c r="C64" t="inlineStr">
        <is>
          <t>Love Cabaret</t>
        </is>
      </c>
      <c r="D64" s="556" t="n">
        <v>46174</v>
      </c>
      <c r="E64" t="n">
        <v>18543</v>
      </c>
      <c r="F64" t="inlineStr">
        <is>
          <t>APERITIVO CYNAR 900ML</t>
        </is>
      </c>
      <c r="G64" t="n">
        <v>3135</v>
      </c>
      <c r="H64" t="n">
        <v>13.7</v>
      </c>
      <c r="I64" t="inlineStr">
        <is>
          <t>GR</t>
        </is>
      </c>
      <c r="J64" t="inlineStr">
        <is>
          <t>BEBIDAS</t>
        </is>
      </c>
      <c r="K64" t="inlineStr">
        <is>
          <t>05/2026</t>
        </is>
      </c>
      <c r="L64" t="n">
        <v>0</v>
      </c>
      <c r="M64" s="556" t="n">
        <v>46133</v>
      </c>
      <c r="N64" t="n">
        <v>21.17</v>
      </c>
      <c r="O64" t="n">
        <v>20.06</v>
      </c>
      <c r="P64" t="n">
        <v>290.03</v>
      </c>
    </row>
    <row r="65">
      <c r="A65" t="n">
        <v>89636</v>
      </c>
      <c r="B65" t="n">
        <v>128</v>
      </c>
      <c r="C65" t="inlineStr">
        <is>
          <t>Love Cabaret</t>
        </is>
      </c>
      <c r="D65" s="556" t="n">
        <v>46174</v>
      </c>
      <c r="E65" t="n">
        <v>18393</v>
      </c>
      <c r="F65" t="inlineStr">
        <is>
          <t>CONHAQUE HENNESSY VERY SPECIAL 700ML</t>
        </is>
      </c>
      <c r="G65" t="n">
        <v>3247</v>
      </c>
      <c r="H65" t="n">
        <v>2</v>
      </c>
      <c r="I65" t="inlineStr">
        <is>
          <t>UN</t>
        </is>
      </c>
      <c r="J65" t="inlineStr">
        <is>
          <t>BEBIDAS</t>
        </is>
      </c>
      <c r="K65" t="inlineStr">
        <is>
          <t>05/2026</t>
        </is>
      </c>
      <c r="L65" t="n">
        <v>0</v>
      </c>
      <c r="N65" t="n">
        <v>0</v>
      </c>
      <c r="O65" t="n">
        <v>0</v>
      </c>
      <c r="P65" t="n">
        <v>286.84</v>
      </c>
    </row>
    <row r="66">
      <c r="A66" t="n">
        <v>89637</v>
      </c>
      <c r="B66" t="n">
        <v>128</v>
      </c>
      <c r="C66" t="inlineStr">
        <is>
          <t>Love Cabaret</t>
        </is>
      </c>
      <c r="D66" s="556" t="n">
        <v>46174</v>
      </c>
      <c r="E66" t="n">
        <v>18097</v>
      </c>
      <c r="F66" t="inlineStr">
        <is>
          <t>WHISKY TALISKER SINGLE MALT 10 ANOS 720ML</t>
        </is>
      </c>
      <c r="G66" t="n">
        <v>3513</v>
      </c>
      <c r="H66" t="n">
        <v>0.7</v>
      </c>
      <c r="I66" t="inlineStr">
        <is>
          <t>GR</t>
        </is>
      </c>
      <c r="J66" t="inlineStr">
        <is>
          <t>BEBIDAS</t>
        </is>
      </c>
      <c r="K66" t="inlineStr">
        <is>
          <t>05/2026</t>
        </is>
      </c>
      <c r="L66" t="n">
        <v>0</v>
      </c>
      <c r="N66" t="n">
        <v>0</v>
      </c>
      <c r="O66" t="n">
        <v>469.4</v>
      </c>
      <c r="P66" t="n">
        <v>283.21</v>
      </c>
    </row>
    <row r="67">
      <c r="A67" t="n">
        <v>89640</v>
      </c>
      <c r="B67" t="n">
        <v>128</v>
      </c>
      <c r="C67" t="inlineStr">
        <is>
          <t>Love Cabaret</t>
        </is>
      </c>
      <c r="D67" s="556" t="n">
        <v>46174</v>
      </c>
      <c r="E67" t="n">
        <v>26948</v>
      </c>
      <c r="F67" t="inlineStr">
        <is>
          <t>REFRIGERANTE LIMAO ZERO FYS 350ML C/12</t>
        </is>
      </c>
      <c r="G67" t="n">
        <v>7011</v>
      </c>
      <c r="H67" t="n">
        <v>6.25</v>
      </c>
      <c r="I67" t="inlineStr">
        <is>
          <t>PC</t>
        </is>
      </c>
      <c r="J67" t="inlineStr">
        <is>
          <t>BEBIDAS</t>
        </is>
      </c>
      <c r="K67" t="inlineStr">
        <is>
          <t>05/2026</t>
        </is>
      </c>
      <c r="L67" t="n">
        <v>44.98</v>
      </c>
      <c r="M67" s="556" t="n">
        <v>46168</v>
      </c>
      <c r="N67" t="n">
        <v>44.98</v>
      </c>
      <c r="O67" t="n">
        <v>44.98</v>
      </c>
      <c r="P67" t="n">
        <v>281.12</v>
      </c>
    </row>
    <row r="68">
      <c r="A68" t="n">
        <v>89638</v>
      </c>
      <c r="B68" t="n">
        <v>128</v>
      </c>
      <c r="C68" t="inlineStr">
        <is>
          <t>Love Cabaret</t>
        </is>
      </c>
      <c r="D68" s="556" t="n">
        <v>46174</v>
      </c>
      <c r="E68" t="n">
        <v>24039</v>
      </c>
      <c r="F68" t="inlineStr">
        <is>
          <t>AMENDOA INTEIRA CRUA SEM CASCA 1KG</t>
        </is>
      </c>
      <c r="G68" t="n">
        <v>2048</v>
      </c>
      <c r="H68" t="n">
        <v>4</v>
      </c>
      <c r="I68" t="inlineStr">
        <is>
          <t>KG</t>
        </is>
      </c>
      <c r="J68" t="inlineStr">
        <is>
          <t>ALIMENTOS</t>
        </is>
      </c>
      <c r="K68" t="inlineStr">
        <is>
          <t>05/2026</t>
        </is>
      </c>
      <c r="L68" t="n">
        <v>0</v>
      </c>
      <c r="M68" s="556" t="n">
        <v>46119</v>
      </c>
      <c r="N68" t="n">
        <v>69.90000000000001</v>
      </c>
      <c r="O68" t="n">
        <v>71.09999999999999</v>
      </c>
      <c r="P68" t="n">
        <v>279.6</v>
      </c>
    </row>
    <row r="69">
      <c r="A69" t="n">
        <v>89639</v>
      </c>
      <c r="B69" t="n">
        <v>128</v>
      </c>
      <c r="C69" t="inlineStr">
        <is>
          <t>Love Cabaret</t>
        </is>
      </c>
      <c r="D69" s="556" t="n">
        <v>46174</v>
      </c>
      <c r="E69" t="n">
        <v>17716</v>
      </c>
      <c r="F69" t="inlineStr">
        <is>
          <t>VINHO TINTO ALMADEN CABERNET SAUVIGNON 750ML</t>
        </is>
      </c>
      <c r="G69" t="n">
        <v>3822</v>
      </c>
      <c r="H69" t="n">
        <v>10.4</v>
      </c>
      <c r="I69" t="inlineStr">
        <is>
          <t>GR</t>
        </is>
      </c>
      <c r="J69" t="inlineStr">
        <is>
          <t>BEBIDAS</t>
        </is>
      </c>
      <c r="K69" t="inlineStr">
        <is>
          <t>05/2026</t>
        </is>
      </c>
      <c r="L69" t="n">
        <v>0</v>
      </c>
      <c r="M69" s="556" t="n">
        <v>46132</v>
      </c>
      <c r="N69" t="n">
        <v>26.5</v>
      </c>
      <c r="O69" t="n">
        <v>26.5</v>
      </c>
      <c r="P69" t="n">
        <v>275.6</v>
      </c>
    </row>
    <row r="70">
      <c r="A70" t="n">
        <v>89641</v>
      </c>
      <c r="B70" t="n">
        <v>128</v>
      </c>
      <c r="C70" t="inlineStr">
        <is>
          <t>Love Cabaret</t>
        </is>
      </c>
      <c r="D70" s="556" t="n">
        <v>46174</v>
      </c>
      <c r="E70" t="n">
        <v>21093</v>
      </c>
      <c r="F70" t="inlineStr">
        <is>
          <t>ACUCAR REFINADO UNIAO 1KG UN</t>
        </is>
      </c>
      <c r="G70" t="n">
        <v>1988</v>
      </c>
      <c r="H70" t="n">
        <v>60</v>
      </c>
      <c r="I70" t="inlineStr">
        <is>
          <t>KG</t>
        </is>
      </c>
      <c r="J70" t="inlineStr">
        <is>
          <t>ALIMENTOS</t>
        </is>
      </c>
      <c r="K70" t="inlineStr">
        <is>
          <t>05/2026</t>
        </is>
      </c>
      <c r="L70" t="n">
        <v>4.39</v>
      </c>
      <c r="M70" s="556" t="n">
        <v>46168</v>
      </c>
      <c r="N70" t="n">
        <v>4.39</v>
      </c>
      <c r="O70" t="n">
        <v>4.39</v>
      </c>
      <c r="P70" t="n">
        <v>263.4</v>
      </c>
    </row>
    <row r="71">
      <c r="A71" t="n">
        <v>89612</v>
      </c>
      <c r="B71" t="n">
        <v>128</v>
      </c>
      <c r="C71" t="inlineStr">
        <is>
          <t>Love Cabaret</t>
        </is>
      </c>
      <c r="D71" s="556" t="n">
        <v>46174</v>
      </c>
      <c r="E71" t="n">
        <v>24708</v>
      </c>
      <c r="F71" t="inlineStr">
        <is>
          <t>SUCO DE MACA  NATURAL ONE C/900 ML</t>
        </is>
      </c>
      <c r="G71" t="n">
        <v>5724</v>
      </c>
      <c r="H71" t="n">
        <v>21</v>
      </c>
      <c r="I71" t="inlineStr">
        <is>
          <t>UN</t>
        </is>
      </c>
      <c r="J71" t="inlineStr">
        <is>
          <t>BEBIDAS</t>
        </is>
      </c>
      <c r="K71" t="inlineStr">
        <is>
          <t>05/2026</t>
        </is>
      </c>
      <c r="L71" t="n">
        <v>0</v>
      </c>
      <c r="M71" s="556" t="n">
        <v>46140</v>
      </c>
      <c r="N71" t="n">
        <v>144.33</v>
      </c>
      <c r="O71" t="n">
        <v>144.33</v>
      </c>
      <c r="P71" t="n">
        <v>260.19</v>
      </c>
    </row>
    <row r="72">
      <c r="A72" t="n">
        <v>89643</v>
      </c>
      <c r="B72" t="n">
        <v>128</v>
      </c>
      <c r="C72" t="inlineStr">
        <is>
          <t>Love Cabaret</t>
        </is>
      </c>
      <c r="D72" s="556" t="n">
        <v>46174</v>
      </c>
      <c r="E72" t="n">
        <v>18278</v>
      </c>
      <c r="F72" t="inlineStr">
        <is>
          <t>LICOR DE CEREJA CHERRY HEERING 700ML</t>
        </is>
      </c>
      <c r="G72" t="n">
        <v>3351</v>
      </c>
      <c r="H72" t="n">
        <v>1.45</v>
      </c>
      <c r="I72" t="inlineStr">
        <is>
          <t>GR</t>
        </is>
      </c>
      <c r="J72" t="inlineStr">
        <is>
          <t>BEBIDAS</t>
        </is>
      </c>
      <c r="K72" t="inlineStr">
        <is>
          <t>05/2026</t>
        </is>
      </c>
      <c r="L72" t="n">
        <v>0</v>
      </c>
      <c r="M72" s="556" t="n">
        <v>45554</v>
      </c>
      <c r="N72" t="n">
        <v>177.47</v>
      </c>
      <c r="O72" t="n">
        <v>252.9</v>
      </c>
      <c r="P72" t="n">
        <v>257.33</v>
      </c>
    </row>
    <row r="73">
      <c r="A73" t="n">
        <v>89645</v>
      </c>
      <c r="B73" t="n">
        <v>128</v>
      </c>
      <c r="C73" t="inlineStr">
        <is>
          <t>Love Cabaret</t>
        </is>
      </c>
      <c r="D73" s="556" t="n">
        <v>46174</v>
      </c>
      <c r="E73" t="n">
        <v>19567</v>
      </c>
      <c r="F73" t="inlineStr">
        <is>
          <t>PIMENTA JAMAICA EM GRAO KG</t>
        </is>
      </c>
      <c r="G73" t="n">
        <v>2650</v>
      </c>
      <c r="H73" t="n">
        <v>1.34</v>
      </c>
      <c r="I73" t="inlineStr">
        <is>
          <t>KG</t>
        </is>
      </c>
      <c r="J73" t="inlineStr">
        <is>
          <t>ALIMENTOS</t>
        </is>
      </c>
      <c r="K73" t="inlineStr">
        <is>
          <t>05/2026</t>
        </is>
      </c>
      <c r="L73" t="n">
        <v>0</v>
      </c>
      <c r="M73" s="556" t="n">
        <v>46132</v>
      </c>
      <c r="N73" t="n">
        <v>190</v>
      </c>
      <c r="O73" t="n">
        <v>200</v>
      </c>
      <c r="P73" t="n">
        <v>254.6</v>
      </c>
    </row>
    <row r="74">
      <c r="A74" t="n">
        <v>89646</v>
      </c>
      <c r="B74" t="n">
        <v>128</v>
      </c>
      <c r="C74" t="inlineStr">
        <is>
          <t>Love Cabaret</t>
        </is>
      </c>
      <c r="D74" s="556" t="n">
        <v>46174</v>
      </c>
      <c r="E74" t="n">
        <v>25184</v>
      </c>
      <c r="F74" t="inlineStr">
        <is>
          <t>TUCUPI PRETO BAG KG</t>
        </is>
      </c>
      <c r="G74" t="n">
        <v>5937</v>
      </c>
      <c r="H74" t="n">
        <v>1.01</v>
      </c>
      <c r="I74" t="inlineStr">
        <is>
          <t>KG</t>
        </is>
      </c>
      <c r="J74" t="inlineStr">
        <is>
          <t>ALIMENTOS</t>
        </is>
      </c>
      <c r="K74" t="inlineStr">
        <is>
          <t>05/2026</t>
        </is>
      </c>
      <c r="L74" t="n">
        <v>0</v>
      </c>
      <c r="M74" s="556" t="n">
        <v>45800</v>
      </c>
      <c r="N74" t="n">
        <v>250</v>
      </c>
      <c r="O74" t="n">
        <v>219.9</v>
      </c>
      <c r="P74" t="n">
        <v>252.5</v>
      </c>
    </row>
    <row r="75">
      <c r="A75" t="n">
        <v>89648</v>
      </c>
      <c r="B75" t="n">
        <v>128</v>
      </c>
      <c r="C75" t="inlineStr">
        <is>
          <t>Love Cabaret</t>
        </is>
      </c>
      <c r="D75" s="556" t="n">
        <v>46174</v>
      </c>
      <c r="E75" t="n">
        <v>24706</v>
      </c>
      <c r="F75" t="inlineStr">
        <is>
          <t>LICOR DE MACA VERDE SOUR APPLE PUCKER DE KUYPER 700ML</t>
        </is>
      </c>
      <c r="G75" t="n">
        <v>5723</v>
      </c>
      <c r="H75" t="n">
        <v>1</v>
      </c>
      <c r="I75" t="inlineStr">
        <is>
          <t>GR</t>
        </is>
      </c>
      <c r="J75" t="inlineStr">
        <is>
          <t>BEBIDAS</t>
        </is>
      </c>
      <c r="K75" t="inlineStr">
        <is>
          <t>05/2026</t>
        </is>
      </c>
      <c r="L75" t="n">
        <v>0</v>
      </c>
      <c r="M75" s="556" t="n">
        <v>46051</v>
      </c>
      <c r="N75" t="n">
        <v>245</v>
      </c>
      <c r="O75" t="n">
        <v>245</v>
      </c>
      <c r="P75" t="n">
        <v>245</v>
      </c>
    </row>
    <row r="76">
      <c r="A76" t="n">
        <v>89722</v>
      </c>
      <c r="B76" t="n">
        <v>128</v>
      </c>
      <c r="C76" t="inlineStr">
        <is>
          <t>Love Cabaret</t>
        </is>
      </c>
      <c r="D76" s="556" t="n">
        <v>46174</v>
      </c>
      <c r="E76" t="n">
        <v>17958</v>
      </c>
      <c r="F76" t="inlineStr">
        <is>
          <t>AGUA MINERAL SEM GAS LINDOIA PREMIUM  310ML C/12</t>
        </is>
      </c>
      <c r="G76" t="n">
        <v>3622</v>
      </c>
      <c r="H76" t="n">
        <v>14.42</v>
      </c>
      <c r="I76" t="inlineStr">
        <is>
          <t>PC</t>
        </is>
      </c>
      <c r="J76" t="inlineStr">
        <is>
          <t>BEBIDAS</t>
        </is>
      </c>
      <c r="K76" t="inlineStr">
        <is>
          <t>05/2026</t>
        </is>
      </c>
      <c r="L76" t="n">
        <v>16.57</v>
      </c>
      <c r="M76" s="556" t="n">
        <v>46147</v>
      </c>
      <c r="N76" t="n">
        <v>16.57</v>
      </c>
      <c r="O76" t="n">
        <v>14.38</v>
      </c>
      <c r="P76" t="n">
        <v>238.94</v>
      </c>
    </row>
    <row r="77">
      <c r="A77" t="n">
        <v>89650</v>
      </c>
      <c r="B77" t="n">
        <v>128</v>
      </c>
      <c r="C77" t="inlineStr">
        <is>
          <t>Love Cabaret</t>
        </is>
      </c>
      <c r="D77" s="556" t="n">
        <v>46174</v>
      </c>
      <c r="E77" t="n">
        <v>24831</v>
      </c>
      <c r="F77" t="inlineStr">
        <is>
          <t>ACIDO TARTARICO KG</t>
        </is>
      </c>
      <c r="G77" t="n">
        <v>5780</v>
      </c>
      <c r="H77" t="n">
        <v>1.83</v>
      </c>
      <c r="I77" t="inlineStr">
        <is>
          <t>KG</t>
        </is>
      </c>
      <c r="J77" t="inlineStr">
        <is>
          <t>ALIMENTOS</t>
        </is>
      </c>
      <c r="K77" t="inlineStr">
        <is>
          <t>05/2026</t>
        </is>
      </c>
      <c r="L77" t="n">
        <v>0</v>
      </c>
      <c r="M77" s="556" t="n">
        <v>46128</v>
      </c>
      <c r="N77" t="n">
        <v>126</v>
      </c>
      <c r="O77" t="n">
        <v>126</v>
      </c>
      <c r="P77" t="n">
        <v>230.58</v>
      </c>
    </row>
    <row r="78">
      <c r="A78" t="n">
        <v>89651</v>
      </c>
      <c r="B78" t="n">
        <v>128</v>
      </c>
      <c r="C78" t="inlineStr">
        <is>
          <t>Love Cabaret</t>
        </is>
      </c>
      <c r="D78" s="556" t="n">
        <v>46174</v>
      </c>
      <c r="E78" t="n">
        <v>24040</v>
      </c>
      <c r="F78" t="inlineStr">
        <is>
          <t>AMENDOA LAMINADA KG</t>
        </is>
      </c>
      <c r="G78" t="n">
        <v>2261</v>
      </c>
      <c r="H78" t="n">
        <v>2.8</v>
      </c>
      <c r="I78" t="inlineStr">
        <is>
          <t>KG</t>
        </is>
      </c>
      <c r="J78" t="inlineStr">
        <is>
          <t>ALIMENTOS</t>
        </is>
      </c>
      <c r="K78" t="inlineStr">
        <is>
          <t>05/2026</t>
        </is>
      </c>
      <c r="L78" t="n">
        <v>0</v>
      </c>
      <c r="M78" s="556" t="n">
        <v>46129</v>
      </c>
      <c r="N78" t="n">
        <v>80.90000000000001</v>
      </c>
      <c r="O78" t="n">
        <v>83.62</v>
      </c>
      <c r="P78" t="n">
        <v>226.52</v>
      </c>
    </row>
    <row r="79">
      <c r="A79" t="n">
        <v>89652</v>
      </c>
      <c r="B79" t="n">
        <v>128</v>
      </c>
      <c r="C79" t="inlineStr">
        <is>
          <t>Love Cabaret</t>
        </is>
      </c>
      <c r="D79" s="556" t="n">
        <v>46174</v>
      </c>
      <c r="E79" t="n">
        <v>24449</v>
      </c>
      <c r="F79" t="inlineStr">
        <is>
          <t>QUEIJO PARMESAO KG</t>
        </is>
      </c>
      <c r="G79" t="n">
        <v>2775</v>
      </c>
      <c r="H79" t="n">
        <v>3</v>
      </c>
      <c r="I79" t="inlineStr">
        <is>
          <t>KG</t>
        </is>
      </c>
      <c r="J79" t="inlineStr">
        <is>
          <t>ALIMENTOS</t>
        </is>
      </c>
      <c r="K79" t="inlineStr">
        <is>
          <t>05/2026</t>
        </is>
      </c>
      <c r="L79" t="n">
        <v>0</v>
      </c>
      <c r="M79" s="556" t="n">
        <v>46098</v>
      </c>
      <c r="N79" t="n">
        <v>74.89</v>
      </c>
      <c r="O79" t="n">
        <v>70.90000000000001</v>
      </c>
      <c r="P79" t="n">
        <v>224.67</v>
      </c>
    </row>
    <row r="80">
      <c r="A80" t="n">
        <v>89647</v>
      </c>
      <c r="B80" t="n">
        <v>128</v>
      </c>
      <c r="C80" t="inlineStr">
        <is>
          <t>Love Cabaret</t>
        </is>
      </c>
      <c r="D80" s="556" t="n">
        <v>46174</v>
      </c>
      <c r="E80" t="n">
        <v>23377</v>
      </c>
      <c r="F80" t="inlineStr">
        <is>
          <t>CAMBUCI CONGELADO KG</t>
        </is>
      </c>
      <c r="G80" t="n">
        <v>2483</v>
      </c>
      <c r="H80" t="n">
        <v>7</v>
      </c>
      <c r="I80" t="inlineStr">
        <is>
          <t>KG</t>
        </is>
      </c>
      <c r="J80" t="inlineStr">
        <is>
          <t>ALIMENTOS</t>
        </is>
      </c>
      <c r="K80" t="inlineStr">
        <is>
          <t>05/2026</t>
        </is>
      </c>
      <c r="L80" t="n">
        <v>32</v>
      </c>
      <c r="M80" s="556" t="n">
        <v>46167</v>
      </c>
      <c r="N80" t="n">
        <v>32</v>
      </c>
      <c r="O80" t="n">
        <v>32</v>
      </c>
      <c r="P80" t="n">
        <v>224</v>
      </c>
    </row>
    <row r="81">
      <c r="A81" t="n">
        <v>89653</v>
      </c>
      <c r="B81" t="n">
        <v>128</v>
      </c>
      <c r="C81" t="inlineStr">
        <is>
          <t>Love Cabaret</t>
        </is>
      </c>
      <c r="D81" s="556" t="n">
        <v>46174</v>
      </c>
      <c r="E81" t="n">
        <v>19906</v>
      </c>
      <c r="F81" t="inlineStr">
        <is>
          <t>SAL REFINADO CISNE 10X1KG</t>
        </is>
      </c>
      <c r="G81" t="n">
        <v>2381</v>
      </c>
      <c r="H81" t="n">
        <v>5.7</v>
      </c>
      <c r="I81" t="inlineStr">
        <is>
          <t>PC</t>
        </is>
      </c>
      <c r="J81" t="inlineStr">
        <is>
          <t>ALIMENTOS</t>
        </is>
      </c>
      <c r="K81" t="inlineStr">
        <is>
          <t>05/2026</t>
        </is>
      </c>
      <c r="L81" t="n">
        <v>0</v>
      </c>
      <c r="M81" s="556" t="n">
        <v>46129</v>
      </c>
      <c r="N81" t="n">
        <v>38.9</v>
      </c>
      <c r="O81" t="n">
        <v>38</v>
      </c>
      <c r="P81" t="n">
        <v>221.73</v>
      </c>
    </row>
    <row r="82">
      <c r="A82" t="n">
        <v>89654</v>
      </c>
      <c r="B82" t="n">
        <v>128</v>
      </c>
      <c r="C82" t="inlineStr">
        <is>
          <t>Love Cabaret</t>
        </is>
      </c>
      <c r="D82" s="556" t="n">
        <v>46174</v>
      </c>
      <c r="E82" t="n">
        <v>18486</v>
      </c>
      <c r="F82" t="inlineStr">
        <is>
          <t>CACHACA FAMIGERADA BRUTA 750ML</t>
        </is>
      </c>
      <c r="G82" t="n">
        <v>3170</v>
      </c>
      <c r="H82" t="n">
        <v>7.7</v>
      </c>
      <c r="I82" t="inlineStr">
        <is>
          <t>GR</t>
        </is>
      </c>
      <c r="J82" t="inlineStr">
        <is>
          <t>BEBIDAS</t>
        </is>
      </c>
      <c r="K82" t="inlineStr">
        <is>
          <t>05/2026</t>
        </is>
      </c>
      <c r="L82" t="n">
        <v>27.5</v>
      </c>
      <c r="M82" s="556" t="n">
        <v>46154</v>
      </c>
      <c r="N82" t="n">
        <v>27.5</v>
      </c>
      <c r="O82" t="n">
        <v>27.5</v>
      </c>
      <c r="P82" t="n">
        <v>211.75</v>
      </c>
    </row>
    <row r="83">
      <c r="A83" t="n">
        <v>89748</v>
      </c>
      <c r="B83" t="n">
        <v>128</v>
      </c>
      <c r="C83" t="inlineStr">
        <is>
          <t>Love Cabaret</t>
        </is>
      </c>
      <c r="D83" s="556" t="n">
        <v>46174</v>
      </c>
      <c r="E83" t="n">
        <v>28222</v>
      </c>
      <c r="F83" t="inlineStr">
        <is>
          <t>COGUMELO SHIITAKE MURANAKA KG</t>
        </is>
      </c>
      <c r="G83" t="n">
        <v>8184</v>
      </c>
      <c r="H83" t="n">
        <v>5</v>
      </c>
      <c r="I83" t="inlineStr">
        <is>
          <t>KG</t>
        </is>
      </c>
      <c r="J83" t="inlineStr">
        <is>
          <t>ALIMENTOS</t>
        </is>
      </c>
      <c r="K83" t="inlineStr">
        <is>
          <t>05/2026</t>
        </is>
      </c>
      <c r="L83" t="n">
        <v>42</v>
      </c>
      <c r="M83" s="556" t="n">
        <v>46170</v>
      </c>
      <c r="N83" t="n">
        <v>42</v>
      </c>
      <c r="O83" t="n">
        <v>42</v>
      </c>
      <c r="P83" t="n">
        <v>210</v>
      </c>
    </row>
    <row r="84">
      <c r="A84" t="n">
        <v>89747</v>
      </c>
      <c r="B84" t="n">
        <v>128</v>
      </c>
      <c r="C84" t="inlineStr">
        <is>
          <t>Love Cabaret</t>
        </is>
      </c>
      <c r="D84" s="556" t="n">
        <v>46174</v>
      </c>
      <c r="E84" t="n">
        <v>28221</v>
      </c>
      <c r="F84" t="inlineStr">
        <is>
          <t>COGUMELO PORTO BELLO MURANAKA KG</t>
        </is>
      </c>
      <c r="G84" t="n">
        <v>8183</v>
      </c>
      <c r="H84" t="n">
        <v>5</v>
      </c>
      <c r="I84" t="inlineStr">
        <is>
          <t>KG</t>
        </is>
      </c>
      <c r="J84" t="inlineStr">
        <is>
          <t>ALIMENTOS</t>
        </is>
      </c>
      <c r="K84" t="inlineStr">
        <is>
          <t>05/2026</t>
        </is>
      </c>
      <c r="L84" t="n">
        <v>38.57</v>
      </c>
      <c r="M84" s="556" t="n">
        <v>46170</v>
      </c>
      <c r="N84" t="n">
        <v>38</v>
      </c>
      <c r="O84" t="n">
        <v>38</v>
      </c>
      <c r="P84" t="n">
        <v>192.85</v>
      </c>
    </row>
    <row r="85">
      <c r="A85" t="n">
        <v>89656</v>
      </c>
      <c r="B85" t="n">
        <v>128</v>
      </c>
      <c r="C85" t="inlineStr">
        <is>
          <t>Love Cabaret</t>
        </is>
      </c>
      <c r="D85" s="556" t="n">
        <v>46174</v>
      </c>
      <c r="E85" t="n">
        <v>18153</v>
      </c>
      <c r="F85" t="inlineStr">
        <is>
          <t>WHISKY BOURBON WOODFORD RESERVE 750ML</t>
        </is>
      </c>
      <c r="G85" t="n">
        <v>3466</v>
      </c>
      <c r="H85" t="n">
        <v>1</v>
      </c>
      <c r="I85" t="inlineStr">
        <is>
          <t>GR</t>
        </is>
      </c>
      <c r="J85" t="inlineStr">
        <is>
          <t>BEBIDAS</t>
        </is>
      </c>
      <c r="K85" t="inlineStr">
        <is>
          <t>05/2026</t>
        </is>
      </c>
      <c r="L85" t="n">
        <v>0</v>
      </c>
      <c r="N85" t="n">
        <v>0</v>
      </c>
      <c r="O85" t="n">
        <v>160.56</v>
      </c>
      <c r="P85" t="n">
        <v>192.33</v>
      </c>
    </row>
    <row r="86">
      <c r="A86" t="n">
        <v>89657</v>
      </c>
      <c r="B86" t="n">
        <v>128</v>
      </c>
      <c r="C86" t="inlineStr">
        <is>
          <t>Love Cabaret</t>
        </is>
      </c>
      <c r="D86" s="556" t="n">
        <v>46174</v>
      </c>
      <c r="E86" t="n">
        <v>27142</v>
      </c>
      <c r="F86" t="inlineStr">
        <is>
          <t>PASTA DE PIMENTA GOCHUJANG KG</t>
        </is>
      </c>
      <c r="G86" t="n">
        <v>7183</v>
      </c>
      <c r="H86" t="n">
        <v>2.31</v>
      </c>
      <c r="I86" t="inlineStr">
        <is>
          <t>KG</t>
        </is>
      </c>
      <c r="J86" t="inlineStr">
        <is>
          <t>ALIMENTOS</t>
        </is>
      </c>
      <c r="K86" t="inlineStr">
        <is>
          <t>05/2026</t>
        </is>
      </c>
      <c r="L86" t="n">
        <v>0</v>
      </c>
      <c r="N86" t="n">
        <v>0</v>
      </c>
      <c r="O86" t="n">
        <v>81.8</v>
      </c>
      <c r="P86" t="n">
        <v>188.97</v>
      </c>
    </row>
    <row r="87">
      <c r="A87" t="n">
        <v>89655</v>
      </c>
      <c r="B87" t="n">
        <v>128</v>
      </c>
      <c r="C87" t="inlineStr">
        <is>
          <t>Love Cabaret</t>
        </is>
      </c>
      <c r="D87" s="556" t="n">
        <v>46174</v>
      </c>
      <c r="E87" t="n">
        <v>27877</v>
      </c>
      <c r="F87" t="inlineStr">
        <is>
          <t>VERMOUTH DRY APERITIVO SAN BASILI 750ML UN</t>
        </is>
      </c>
      <c r="G87" t="n">
        <v>7842</v>
      </c>
      <c r="H87" t="n">
        <v>3.3</v>
      </c>
      <c r="I87" t="inlineStr">
        <is>
          <t>UN</t>
        </is>
      </c>
      <c r="J87" t="inlineStr">
        <is>
          <t>BEBIDAS</t>
        </is>
      </c>
      <c r="K87" t="inlineStr">
        <is>
          <t>05/2026</t>
        </is>
      </c>
      <c r="L87" t="n">
        <v>56.77</v>
      </c>
      <c r="M87" s="556" t="n">
        <v>46150</v>
      </c>
      <c r="N87" t="n">
        <v>56.77</v>
      </c>
      <c r="O87" t="n">
        <v>56.77</v>
      </c>
      <c r="P87" t="n">
        <v>187.34</v>
      </c>
    </row>
    <row r="88">
      <c r="A88" t="n">
        <v>89658</v>
      </c>
      <c r="B88" t="n">
        <v>128</v>
      </c>
      <c r="C88" t="inlineStr">
        <is>
          <t>Love Cabaret</t>
        </is>
      </c>
      <c r="D88" s="556" t="n">
        <v>46174</v>
      </c>
      <c r="E88" t="n">
        <v>18218</v>
      </c>
      <c r="F88" t="inlineStr">
        <is>
          <t>VERMOUTH CINZANO ROSSO ARGENTINO 1L</t>
        </is>
      </c>
      <c r="G88" t="n">
        <v>3410</v>
      </c>
      <c r="H88" t="n">
        <v>7</v>
      </c>
      <c r="I88" t="inlineStr">
        <is>
          <t>GR</t>
        </is>
      </c>
      <c r="J88" t="inlineStr">
        <is>
          <t>BEBIDAS</t>
        </is>
      </c>
      <c r="K88" t="inlineStr">
        <is>
          <t>05/2026</t>
        </is>
      </c>
      <c r="L88" t="n">
        <v>0</v>
      </c>
      <c r="M88" s="556" t="n">
        <v>46083</v>
      </c>
      <c r="N88" t="n">
        <v>26</v>
      </c>
      <c r="O88" t="n">
        <v>29.9</v>
      </c>
      <c r="P88" t="n">
        <v>182</v>
      </c>
    </row>
    <row r="89">
      <c r="A89" t="n">
        <v>89659</v>
      </c>
      <c r="B89" t="n">
        <v>128</v>
      </c>
      <c r="C89" t="inlineStr">
        <is>
          <t>Love Cabaret</t>
        </is>
      </c>
      <c r="D89" s="556" t="n">
        <v>46174</v>
      </c>
      <c r="E89" t="n">
        <v>18312</v>
      </c>
      <c r="F89" t="inlineStr">
        <is>
          <t>LICOR FRANGELICO 700ML</t>
        </is>
      </c>
      <c r="G89" t="n">
        <v>3321</v>
      </c>
      <c r="H89" t="n">
        <v>1.59</v>
      </c>
      <c r="I89" t="inlineStr">
        <is>
          <t>GR</t>
        </is>
      </c>
      <c r="J89" t="inlineStr">
        <is>
          <t>BEBIDAS</t>
        </is>
      </c>
      <c r="K89" t="inlineStr">
        <is>
          <t>05/2026</t>
        </is>
      </c>
      <c r="L89" t="n">
        <v>0</v>
      </c>
      <c r="N89" t="n">
        <v>0</v>
      </c>
      <c r="O89" t="n">
        <v>93.90000000000001</v>
      </c>
      <c r="P89" t="n">
        <v>168.37</v>
      </c>
    </row>
    <row r="90">
      <c r="A90" t="n">
        <v>89660</v>
      </c>
      <c r="B90" t="n">
        <v>128</v>
      </c>
      <c r="C90" t="inlineStr">
        <is>
          <t>Love Cabaret</t>
        </is>
      </c>
      <c r="D90" s="556" t="n">
        <v>46174</v>
      </c>
      <c r="E90" t="n">
        <v>24385</v>
      </c>
      <c r="F90" t="inlineStr">
        <is>
          <t>MORANGO CONGELADO KG</t>
        </is>
      </c>
      <c r="G90" t="n">
        <v>2524</v>
      </c>
      <c r="H90" t="n">
        <v>11</v>
      </c>
      <c r="I90" t="inlineStr">
        <is>
          <t>KG</t>
        </is>
      </c>
      <c r="J90" t="inlineStr">
        <is>
          <t>ALIMENTOS</t>
        </is>
      </c>
      <c r="K90" t="inlineStr">
        <is>
          <t>05/2026</t>
        </is>
      </c>
      <c r="L90" t="n">
        <v>15.22</v>
      </c>
      <c r="M90" s="556" t="n">
        <v>46153</v>
      </c>
      <c r="N90" t="n">
        <v>15.22</v>
      </c>
      <c r="O90" t="n">
        <v>15.22</v>
      </c>
      <c r="P90" t="n">
        <v>167.42</v>
      </c>
    </row>
    <row r="91">
      <c r="A91" t="n">
        <v>89661</v>
      </c>
      <c r="B91" t="n">
        <v>128</v>
      </c>
      <c r="C91" t="inlineStr">
        <is>
          <t>Love Cabaret</t>
        </is>
      </c>
      <c r="D91" s="556" t="n">
        <v>46174</v>
      </c>
      <c r="E91" t="n">
        <v>26148</v>
      </c>
      <c r="F91" t="inlineStr">
        <is>
          <t xml:space="preserve">BITTER ANGOSTURA ORANGE 200ML </t>
        </is>
      </c>
      <c r="G91" t="n">
        <v>3131</v>
      </c>
      <c r="H91" t="n">
        <v>0.92</v>
      </c>
      <c r="I91" t="inlineStr">
        <is>
          <t>UN</t>
        </is>
      </c>
      <c r="J91" t="inlineStr">
        <is>
          <t>BEBIDAS</t>
        </is>
      </c>
      <c r="K91" t="inlineStr">
        <is>
          <t>05/2026</t>
        </is>
      </c>
      <c r="L91" t="n">
        <v>0</v>
      </c>
      <c r="N91" t="n">
        <v>0</v>
      </c>
      <c r="O91" t="n">
        <v>0</v>
      </c>
      <c r="P91" t="n">
        <v>165.6</v>
      </c>
    </row>
    <row r="92">
      <c r="A92" t="n">
        <v>89662</v>
      </c>
      <c r="B92" t="n">
        <v>128</v>
      </c>
      <c r="C92" t="inlineStr">
        <is>
          <t>Love Cabaret</t>
        </is>
      </c>
      <c r="D92" s="556" t="n">
        <v>46174</v>
      </c>
      <c r="E92" t="n">
        <v>18140</v>
      </c>
      <c r="F92" t="inlineStr">
        <is>
          <t>WHISKY GENTLEMAN JACK SILVER 1L</t>
        </is>
      </c>
      <c r="G92" t="n">
        <v>3478</v>
      </c>
      <c r="H92" t="n">
        <v>1</v>
      </c>
      <c r="I92" t="inlineStr">
        <is>
          <t>GR</t>
        </is>
      </c>
      <c r="J92" t="inlineStr">
        <is>
          <t>BEBIDAS</t>
        </is>
      </c>
      <c r="K92" t="inlineStr">
        <is>
          <t>05/2026</t>
        </is>
      </c>
      <c r="L92" t="n">
        <v>0</v>
      </c>
      <c r="N92" t="n">
        <v>0</v>
      </c>
      <c r="O92" t="n">
        <v>163.6</v>
      </c>
      <c r="P92" t="n">
        <v>162.93</v>
      </c>
    </row>
    <row r="93">
      <c r="A93" t="n">
        <v>89663</v>
      </c>
      <c r="B93" t="n">
        <v>128</v>
      </c>
      <c r="C93" t="inlineStr">
        <is>
          <t>Love Cabaret</t>
        </is>
      </c>
      <c r="D93" s="556" t="n">
        <v>46174</v>
      </c>
      <c r="E93" t="n">
        <v>20985</v>
      </c>
      <c r="F93" t="inlineStr">
        <is>
          <t>OLEO DE SOJA LIZA 900ML</t>
        </is>
      </c>
      <c r="G93" t="n">
        <v>2011</v>
      </c>
      <c r="H93" t="n">
        <v>20</v>
      </c>
      <c r="I93" t="inlineStr">
        <is>
          <t>UN</t>
        </is>
      </c>
      <c r="J93" t="inlineStr">
        <is>
          <t>ALIMENTOS</t>
        </is>
      </c>
      <c r="K93" t="inlineStr">
        <is>
          <t>05/2026</t>
        </is>
      </c>
      <c r="L93" t="n">
        <v>0</v>
      </c>
      <c r="M93" s="556" t="n">
        <v>45917</v>
      </c>
      <c r="N93" t="n">
        <v>8</v>
      </c>
      <c r="O93" t="n">
        <v>8</v>
      </c>
      <c r="P93" t="n">
        <v>160</v>
      </c>
    </row>
    <row r="94">
      <c r="A94" t="n">
        <v>89664</v>
      </c>
      <c r="B94" t="n">
        <v>128</v>
      </c>
      <c r="C94" t="inlineStr">
        <is>
          <t>Love Cabaret</t>
        </is>
      </c>
      <c r="D94" s="556" t="n">
        <v>46174</v>
      </c>
      <c r="E94" t="n">
        <v>18550</v>
      </c>
      <c r="F94" t="inlineStr">
        <is>
          <t>APERITIVO ANGOSTURA 200ML</t>
        </is>
      </c>
      <c r="G94" t="n">
        <v>3130</v>
      </c>
      <c r="H94" t="n">
        <v>0.92</v>
      </c>
      <c r="I94" t="inlineStr">
        <is>
          <t>GR</t>
        </is>
      </c>
      <c r="J94" t="inlineStr">
        <is>
          <t>BEBIDAS</t>
        </is>
      </c>
      <c r="K94" t="inlineStr">
        <is>
          <t>05/2026</t>
        </is>
      </c>
      <c r="L94" t="n">
        <v>0</v>
      </c>
      <c r="M94" s="556" t="n">
        <v>45887</v>
      </c>
      <c r="N94" t="n">
        <v>172.9</v>
      </c>
      <c r="O94" t="n">
        <v>180</v>
      </c>
      <c r="P94" t="n">
        <v>159.07</v>
      </c>
    </row>
    <row r="95">
      <c r="A95" t="n">
        <v>89665</v>
      </c>
      <c r="B95" t="n">
        <v>128</v>
      </c>
      <c r="C95" t="inlineStr">
        <is>
          <t>Love Cabaret</t>
        </is>
      </c>
      <c r="D95" s="556" t="n">
        <v>46174</v>
      </c>
      <c r="E95" t="n">
        <v>21017</v>
      </c>
      <c r="F95" t="inlineStr">
        <is>
          <t>OLEO DE ALGODAO SAUDE C/14,5KG</t>
        </is>
      </c>
      <c r="G95" t="n">
        <v>2005</v>
      </c>
      <c r="H95" t="n">
        <v>1</v>
      </c>
      <c r="I95" t="inlineStr">
        <is>
          <t>BD</t>
        </is>
      </c>
      <c r="J95" t="inlineStr">
        <is>
          <t>ALIMENTOS</t>
        </is>
      </c>
      <c r="K95" t="inlineStr">
        <is>
          <t>05/2026</t>
        </is>
      </c>
      <c r="L95" t="n">
        <v>158.9</v>
      </c>
      <c r="M95" s="556" t="n">
        <v>46153</v>
      </c>
      <c r="N95" t="n">
        <v>158.9</v>
      </c>
      <c r="O95" t="n">
        <v>158.9</v>
      </c>
      <c r="P95" t="n">
        <v>158.9</v>
      </c>
    </row>
    <row r="96">
      <c r="A96" t="n">
        <v>89667</v>
      </c>
      <c r="B96" t="n">
        <v>128</v>
      </c>
      <c r="C96" t="inlineStr">
        <is>
          <t>Love Cabaret</t>
        </is>
      </c>
      <c r="D96" s="556" t="n">
        <v>46174</v>
      </c>
      <c r="E96" t="n">
        <v>20809</v>
      </c>
      <c r="F96" t="inlineStr">
        <is>
          <t>CAFE PILAO ALMOFADA 500G</t>
        </is>
      </c>
      <c r="G96" t="n">
        <v>2074</v>
      </c>
      <c r="H96" t="n">
        <v>5</v>
      </c>
      <c r="I96" t="inlineStr">
        <is>
          <t>PC</t>
        </is>
      </c>
      <c r="J96" t="inlineStr">
        <is>
          <t>ALIMENTOS</t>
        </is>
      </c>
      <c r="K96" t="inlineStr">
        <is>
          <t>05/2026</t>
        </is>
      </c>
      <c r="L96" t="n">
        <v>29.99</v>
      </c>
      <c r="M96" s="556" t="n">
        <v>46161</v>
      </c>
      <c r="N96" t="n">
        <v>29.99</v>
      </c>
      <c r="O96" t="n">
        <v>29.66</v>
      </c>
      <c r="P96" t="n">
        <v>149.95</v>
      </c>
    </row>
    <row r="97">
      <c r="A97" t="n">
        <v>89666</v>
      </c>
      <c r="B97" t="n">
        <v>128</v>
      </c>
      <c r="C97" t="inlineStr">
        <is>
          <t>Love Cabaret</t>
        </is>
      </c>
      <c r="D97" s="556" t="n">
        <v>46174</v>
      </c>
      <c r="E97" t="n">
        <v>20301</v>
      </c>
      <c r="F97" t="inlineStr">
        <is>
          <t>ARROZ BRANCO TIPO 1 CAMIL C/5KG</t>
        </is>
      </c>
      <c r="G97" t="n">
        <v>2223</v>
      </c>
      <c r="H97" t="n">
        <v>7</v>
      </c>
      <c r="I97" t="inlineStr">
        <is>
          <t>PC</t>
        </is>
      </c>
      <c r="J97" t="inlineStr">
        <is>
          <t>ALIMENTOS</t>
        </is>
      </c>
      <c r="K97" t="inlineStr">
        <is>
          <t>05/2026</t>
        </is>
      </c>
      <c r="L97" t="n">
        <v>21</v>
      </c>
      <c r="M97" s="556" t="n">
        <v>46167</v>
      </c>
      <c r="N97" t="n">
        <v>21</v>
      </c>
      <c r="O97" t="n">
        <v>21</v>
      </c>
      <c r="P97" t="n">
        <v>147</v>
      </c>
    </row>
    <row r="98">
      <c r="A98" t="n">
        <v>89746</v>
      </c>
      <c r="B98" t="n">
        <v>128</v>
      </c>
      <c r="C98" t="inlineStr">
        <is>
          <t>Love Cabaret</t>
        </is>
      </c>
      <c r="D98" s="556" t="n">
        <v>46174</v>
      </c>
      <c r="E98" t="n">
        <v>26947</v>
      </c>
      <c r="F98" t="inlineStr">
        <is>
          <t>REFRIGERANTE GUARANA ZERO FYS 350ML C/12</t>
        </is>
      </c>
      <c r="G98" t="n">
        <v>7010</v>
      </c>
      <c r="H98" t="n">
        <v>3.25</v>
      </c>
      <c r="I98" t="inlineStr">
        <is>
          <t>PC</t>
        </is>
      </c>
      <c r="J98" t="inlineStr">
        <is>
          <t>BEBIDAS</t>
        </is>
      </c>
      <c r="K98" t="inlineStr">
        <is>
          <t>05/2026</t>
        </is>
      </c>
      <c r="L98" t="n">
        <v>45.16</v>
      </c>
      <c r="M98" s="556" t="n">
        <v>46154</v>
      </c>
      <c r="N98" t="n">
        <v>45.16</v>
      </c>
      <c r="O98" t="n">
        <v>45.16</v>
      </c>
      <c r="P98" t="n">
        <v>146.77</v>
      </c>
    </row>
    <row r="99">
      <c r="A99" t="n">
        <v>89668</v>
      </c>
      <c r="B99" t="n">
        <v>128</v>
      </c>
      <c r="C99" t="inlineStr">
        <is>
          <t>Love Cabaret</t>
        </is>
      </c>
      <c r="D99" s="556" t="n">
        <v>46174</v>
      </c>
      <c r="E99" t="n">
        <v>18214</v>
      </c>
      <c r="F99" t="inlineStr">
        <is>
          <t>VERMOUTH MARTINI BIANCO 750ML</t>
        </is>
      </c>
      <c r="G99" t="n">
        <v>3413</v>
      </c>
      <c r="H99" t="n">
        <v>4.16</v>
      </c>
      <c r="I99" t="inlineStr">
        <is>
          <t>GR</t>
        </is>
      </c>
      <c r="J99" t="inlineStr">
        <is>
          <t>BEBIDAS</t>
        </is>
      </c>
      <c r="K99" t="inlineStr">
        <is>
          <t>05/2026</t>
        </is>
      </c>
      <c r="L99" t="n">
        <v>0</v>
      </c>
      <c r="N99" t="n">
        <v>0</v>
      </c>
      <c r="O99" t="n">
        <v>37.47</v>
      </c>
      <c r="P99" t="n">
        <v>141.65</v>
      </c>
    </row>
    <row r="100">
      <c r="A100" t="n">
        <v>89669</v>
      </c>
      <c r="B100" t="n">
        <v>128</v>
      </c>
      <c r="C100" t="inlineStr">
        <is>
          <t>Love Cabaret</t>
        </is>
      </c>
      <c r="D100" s="556" t="n">
        <v>46174</v>
      </c>
      <c r="E100" t="n">
        <v>17893</v>
      </c>
      <c r="F100" t="inlineStr">
        <is>
          <t>COCA-COLA LATA 350ML C/12UN</t>
        </is>
      </c>
      <c r="G100" t="n">
        <v>3666</v>
      </c>
      <c r="H100" t="n">
        <v>3</v>
      </c>
      <c r="I100" t="inlineStr">
        <is>
          <t>PC</t>
        </is>
      </c>
      <c r="J100" t="inlineStr">
        <is>
          <t>BEBIDAS</t>
        </is>
      </c>
      <c r="K100" t="inlineStr">
        <is>
          <t>05/2026</t>
        </is>
      </c>
      <c r="L100" t="n">
        <v>0</v>
      </c>
      <c r="M100" s="556" t="n">
        <v>46084</v>
      </c>
      <c r="N100" t="n">
        <v>44.64</v>
      </c>
      <c r="O100" t="n">
        <v>37.63</v>
      </c>
      <c r="P100" t="n">
        <v>133.92</v>
      </c>
    </row>
    <row r="101">
      <c r="A101" t="n">
        <v>89670</v>
      </c>
      <c r="B101" t="n">
        <v>128</v>
      </c>
      <c r="C101" t="inlineStr">
        <is>
          <t>Love Cabaret</t>
        </is>
      </c>
      <c r="D101" s="556" t="n">
        <v>46174</v>
      </c>
      <c r="E101" t="n">
        <v>18099</v>
      </c>
      <c r="F101" t="inlineStr">
        <is>
          <t>WHISKY SINGLETON 12 ANOS SINGLE MALT 750ML</t>
        </is>
      </c>
      <c r="G101" t="n">
        <v>3511</v>
      </c>
      <c r="H101" t="n">
        <v>0.6</v>
      </c>
      <c r="I101" t="inlineStr">
        <is>
          <t>GR</t>
        </is>
      </c>
      <c r="J101" t="inlineStr">
        <is>
          <t>BEBIDAS</t>
        </is>
      </c>
      <c r="K101" t="inlineStr">
        <is>
          <t>05/2026</t>
        </is>
      </c>
      <c r="L101" t="n">
        <v>0</v>
      </c>
      <c r="M101" s="556" t="n">
        <v>46071</v>
      </c>
      <c r="N101" t="n">
        <v>222.75</v>
      </c>
      <c r="O101" t="n">
        <v>217.2</v>
      </c>
      <c r="P101" t="n">
        <v>133.65</v>
      </c>
    </row>
    <row r="102">
      <c r="A102" t="n">
        <v>89671</v>
      </c>
      <c r="B102" t="n">
        <v>128</v>
      </c>
      <c r="C102" t="inlineStr">
        <is>
          <t>Love Cabaret</t>
        </is>
      </c>
      <c r="D102" s="556" t="n">
        <v>46174</v>
      </c>
      <c r="E102" t="n">
        <v>18327</v>
      </c>
      <c r="F102" t="inlineStr">
        <is>
          <t>LICOR COINTREAU 700ML</t>
        </is>
      </c>
      <c r="G102" t="n">
        <v>3306</v>
      </c>
      <c r="H102" t="n">
        <v>1.23</v>
      </c>
      <c r="I102" t="inlineStr">
        <is>
          <t>GR</t>
        </is>
      </c>
      <c r="J102" t="inlineStr">
        <is>
          <t>BEBIDAS</t>
        </is>
      </c>
      <c r="K102" t="inlineStr">
        <is>
          <t>05/2026</t>
        </is>
      </c>
      <c r="L102" t="n">
        <v>0</v>
      </c>
      <c r="N102" t="n">
        <v>0</v>
      </c>
      <c r="O102" t="n">
        <v>97.92</v>
      </c>
      <c r="P102" t="n">
        <v>131.61</v>
      </c>
    </row>
    <row r="103">
      <c r="A103" t="n">
        <v>89672</v>
      </c>
      <c r="B103" t="n">
        <v>128</v>
      </c>
      <c r="C103" t="inlineStr">
        <is>
          <t>Love Cabaret</t>
        </is>
      </c>
      <c r="D103" s="556" t="n">
        <v>46174</v>
      </c>
      <c r="E103" t="n">
        <v>18293</v>
      </c>
      <c r="F103" t="inlineStr">
        <is>
          <t>LICOR BAILEYS 750ML</t>
        </is>
      </c>
      <c r="G103" t="n">
        <v>3336</v>
      </c>
      <c r="H103" t="n">
        <v>1</v>
      </c>
      <c r="I103" t="inlineStr">
        <is>
          <t>GR</t>
        </is>
      </c>
      <c r="J103" t="inlineStr">
        <is>
          <t>BEBIDAS</t>
        </is>
      </c>
      <c r="K103" t="inlineStr">
        <is>
          <t>05/2026</t>
        </is>
      </c>
      <c r="L103" t="n">
        <v>0</v>
      </c>
      <c r="N103" t="n">
        <v>0</v>
      </c>
      <c r="O103" t="n">
        <v>126.32</v>
      </c>
      <c r="P103" t="n">
        <v>130.81</v>
      </c>
    </row>
    <row r="104">
      <c r="A104" t="n">
        <v>89673</v>
      </c>
      <c r="B104" t="n">
        <v>128</v>
      </c>
      <c r="C104" t="inlineStr">
        <is>
          <t>Love Cabaret</t>
        </is>
      </c>
      <c r="D104" s="556" t="n">
        <v>46174</v>
      </c>
      <c r="E104" t="n">
        <v>18268</v>
      </c>
      <c r="F104" t="inlineStr">
        <is>
          <t>RUM HAVANA CLUB 3 ANOS 750ML</t>
        </is>
      </c>
      <c r="G104" t="n">
        <v>3362</v>
      </c>
      <c r="H104" t="n">
        <v>2</v>
      </c>
      <c r="I104" t="inlineStr">
        <is>
          <t>GR</t>
        </is>
      </c>
      <c r="J104" t="inlineStr">
        <is>
          <t>BEBIDAS</t>
        </is>
      </c>
      <c r="K104" t="inlineStr">
        <is>
          <t>05/2026</t>
        </is>
      </c>
      <c r="L104" t="n">
        <v>0</v>
      </c>
      <c r="N104" t="n">
        <v>0</v>
      </c>
      <c r="O104" t="n">
        <v>67</v>
      </c>
      <c r="P104" t="n">
        <v>130</v>
      </c>
    </row>
    <row r="105">
      <c r="A105" t="n">
        <v>89675</v>
      </c>
      <c r="B105" t="n">
        <v>128</v>
      </c>
      <c r="C105" t="inlineStr">
        <is>
          <t>Love Cabaret</t>
        </is>
      </c>
      <c r="D105" s="556" t="n">
        <v>46174</v>
      </c>
      <c r="E105" t="n">
        <v>25282</v>
      </c>
      <c r="F105" t="inlineStr">
        <is>
          <t>FRUTOSE CRISTAL KG</t>
        </is>
      </c>
      <c r="G105" t="n">
        <v>5982</v>
      </c>
      <c r="H105" t="n">
        <v>2.77</v>
      </c>
      <c r="I105" t="inlineStr">
        <is>
          <t>KG</t>
        </is>
      </c>
      <c r="J105" t="inlineStr">
        <is>
          <t>ALIMENTOS</t>
        </is>
      </c>
      <c r="K105" t="inlineStr">
        <is>
          <t>05/2026</t>
        </is>
      </c>
      <c r="L105" t="n">
        <v>45.25</v>
      </c>
      <c r="M105" s="556" t="n">
        <v>46143</v>
      </c>
      <c r="N105" t="n">
        <v>45.25</v>
      </c>
      <c r="O105" t="n">
        <v>45</v>
      </c>
      <c r="P105" t="n">
        <v>125.34</v>
      </c>
    </row>
    <row r="106">
      <c r="A106" t="n">
        <v>89723</v>
      </c>
      <c r="B106" t="n">
        <v>128</v>
      </c>
      <c r="C106" t="inlineStr">
        <is>
          <t>Love Cabaret</t>
        </is>
      </c>
      <c r="D106" s="556" t="n">
        <v>46174</v>
      </c>
      <c r="E106" t="n">
        <v>18254</v>
      </c>
      <c r="F106" t="inlineStr">
        <is>
          <t>RUM HAVANA CLUB 7 ANOS 700ML</t>
        </is>
      </c>
      <c r="G106" t="n">
        <v>3375</v>
      </c>
      <c r="H106" t="n">
        <v>1</v>
      </c>
      <c r="I106" t="inlineStr">
        <is>
          <t>GR</t>
        </is>
      </c>
      <c r="J106" t="inlineStr">
        <is>
          <t>BEBIDAS</t>
        </is>
      </c>
      <c r="K106" t="inlineStr">
        <is>
          <t>05/2026</t>
        </is>
      </c>
      <c r="L106" t="n">
        <v>124.9</v>
      </c>
      <c r="M106" s="556" t="n">
        <v>46156</v>
      </c>
      <c r="N106" t="n">
        <v>124.9</v>
      </c>
      <c r="O106" t="n">
        <v>137.02</v>
      </c>
      <c r="P106" t="n">
        <v>124.9</v>
      </c>
    </row>
    <row r="107">
      <c r="A107" t="n">
        <v>89724</v>
      </c>
      <c r="B107" t="n">
        <v>128</v>
      </c>
      <c r="C107" t="inlineStr">
        <is>
          <t>Love Cabaret</t>
        </is>
      </c>
      <c r="D107" s="556" t="n">
        <v>46174</v>
      </c>
      <c r="E107" t="n">
        <v>19017</v>
      </c>
      <c r="F107" t="inlineStr">
        <is>
          <t>FILE DE FRANGO KG</t>
        </is>
      </c>
      <c r="G107" t="n">
        <v>2893</v>
      </c>
      <c r="H107" t="n">
        <v>8</v>
      </c>
      <c r="I107" t="inlineStr">
        <is>
          <t>KG</t>
        </is>
      </c>
      <c r="J107" t="inlineStr">
        <is>
          <t>ALIMENTOS</t>
        </is>
      </c>
      <c r="K107" t="inlineStr">
        <is>
          <t>05/2026</t>
        </is>
      </c>
      <c r="L107" t="n">
        <v>15</v>
      </c>
      <c r="M107" s="556" t="n">
        <v>46161</v>
      </c>
      <c r="N107" t="n">
        <v>15</v>
      </c>
      <c r="O107" t="n">
        <v>16</v>
      </c>
      <c r="P107" t="n">
        <v>120</v>
      </c>
    </row>
    <row r="108">
      <c r="A108" t="n">
        <v>89674</v>
      </c>
      <c r="B108" t="n">
        <v>128</v>
      </c>
      <c r="C108" t="inlineStr">
        <is>
          <t>Love Cabaret</t>
        </is>
      </c>
      <c r="D108" s="556" t="n">
        <v>46174</v>
      </c>
      <c r="E108" t="n">
        <v>24676</v>
      </c>
      <c r="F108" t="inlineStr">
        <is>
          <t>ACIDO ASCORBICO C/1KG</t>
        </is>
      </c>
      <c r="G108" t="n">
        <v>5710</v>
      </c>
      <c r="H108" t="n">
        <v>2.03</v>
      </c>
      <c r="I108" t="inlineStr">
        <is>
          <t>PC</t>
        </is>
      </c>
      <c r="J108" t="inlineStr">
        <is>
          <t>ALIMENTOS</t>
        </is>
      </c>
      <c r="K108" t="inlineStr">
        <is>
          <t>05/2026</t>
        </is>
      </c>
      <c r="L108" t="n">
        <v>55.25</v>
      </c>
      <c r="M108" s="556" t="n">
        <v>46143</v>
      </c>
      <c r="N108" t="n">
        <v>55.25</v>
      </c>
      <c r="O108" t="n">
        <v>55.56</v>
      </c>
      <c r="P108" t="n">
        <v>112.16</v>
      </c>
    </row>
    <row r="109">
      <c r="A109" t="n">
        <v>89725</v>
      </c>
      <c r="B109" t="n">
        <v>128</v>
      </c>
      <c r="C109" t="inlineStr">
        <is>
          <t>Love Cabaret</t>
        </is>
      </c>
      <c r="D109" s="556" t="n">
        <v>46174</v>
      </c>
      <c r="E109" t="n">
        <v>19203</v>
      </c>
      <c r="F109" t="inlineStr">
        <is>
          <t>IOGURTE INTEGRAL NESTLE C/170G UN</t>
        </is>
      </c>
      <c r="G109" t="n">
        <v>2802</v>
      </c>
      <c r="H109" t="n">
        <v>14</v>
      </c>
      <c r="I109" t="inlineStr">
        <is>
          <t>UN</t>
        </is>
      </c>
      <c r="J109" t="inlineStr">
        <is>
          <t>ALIMENTOS</t>
        </is>
      </c>
      <c r="K109" t="inlineStr">
        <is>
          <t>05/2026</t>
        </is>
      </c>
      <c r="L109" t="n">
        <v>7.7</v>
      </c>
      <c r="M109" s="556" t="n">
        <v>46169</v>
      </c>
      <c r="N109" t="n">
        <v>7.7</v>
      </c>
      <c r="O109" t="n">
        <v>7.7</v>
      </c>
      <c r="P109" t="n">
        <v>107.8</v>
      </c>
    </row>
    <row r="110">
      <c r="A110" t="n">
        <v>89677</v>
      </c>
      <c r="B110" t="n">
        <v>128</v>
      </c>
      <c r="C110" t="inlineStr">
        <is>
          <t>Love Cabaret</t>
        </is>
      </c>
      <c r="D110" s="556" t="n">
        <v>46174</v>
      </c>
      <c r="E110" t="n">
        <v>20114</v>
      </c>
      <c r="F110" t="inlineStr">
        <is>
          <t>MACARRAO LINGUINE GRANO DURO DIVELLA  500GR</t>
        </is>
      </c>
      <c r="G110" t="n">
        <v>2292</v>
      </c>
      <c r="H110" t="n">
        <v>12</v>
      </c>
      <c r="I110" t="inlineStr">
        <is>
          <t>UN</t>
        </is>
      </c>
      <c r="J110" t="inlineStr">
        <is>
          <t>ALIMENTOS</t>
        </is>
      </c>
      <c r="K110" t="inlineStr">
        <is>
          <t>05/2026</t>
        </is>
      </c>
      <c r="L110" t="n">
        <v>8.880000000000001</v>
      </c>
      <c r="M110" s="556" t="n">
        <v>46154</v>
      </c>
      <c r="N110" t="n">
        <v>8.880000000000001</v>
      </c>
      <c r="O110" t="n">
        <v>8.880000000000001</v>
      </c>
      <c r="P110" t="n">
        <v>106.56</v>
      </c>
    </row>
    <row r="111">
      <c r="A111" t="n">
        <v>89678</v>
      </c>
      <c r="B111" t="n">
        <v>128</v>
      </c>
      <c r="C111" t="inlineStr">
        <is>
          <t>Love Cabaret</t>
        </is>
      </c>
      <c r="D111" s="556" t="n">
        <v>46174</v>
      </c>
      <c r="E111" t="n">
        <v>17800</v>
      </c>
      <c r="F111" t="inlineStr">
        <is>
          <t>VINHO BRANCO ALMADEN RIESLING 750ML</t>
        </is>
      </c>
      <c r="G111" t="n">
        <v>3745</v>
      </c>
      <c r="H111" t="n">
        <v>4</v>
      </c>
      <c r="I111" t="inlineStr">
        <is>
          <t>GR</t>
        </is>
      </c>
      <c r="J111" t="inlineStr">
        <is>
          <t>BEBIDAS</t>
        </is>
      </c>
      <c r="K111" t="inlineStr">
        <is>
          <t>05/2026</t>
        </is>
      </c>
      <c r="L111" t="n">
        <v>26.5</v>
      </c>
      <c r="M111" s="556" t="n">
        <v>46167</v>
      </c>
      <c r="N111" t="n">
        <v>26.5</v>
      </c>
      <c r="O111" t="n">
        <v>25.92</v>
      </c>
      <c r="P111" t="n">
        <v>106</v>
      </c>
    </row>
    <row r="112">
      <c r="A112" t="n">
        <v>89676</v>
      </c>
      <c r="B112" t="n">
        <v>128</v>
      </c>
      <c r="C112" t="inlineStr">
        <is>
          <t>Love Cabaret</t>
        </is>
      </c>
      <c r="D112" s="556" t="n">
        <v>46174</v>
      </c>
      <c r="E112" t="n">
        <v>18313</v>
      </c>
      <c r="F112" t="inlineStr">
        <is>
          <t>LICOR DRAMBUIE 750ML</t>
        </is>
      </c>
      <c r="G112" t="n">
        <v>3320</v>
      </c>
      <c r="H112" t="n">
        <v>0.74</v>
      </c>
      <c r="I112" t="inlineStr">
        <is>
          <t>GR</t>
        </is>
      </c>
      <c r="J112" t="inlineStr">
        <is>
          <t>BEBIDAS</t>
        </is>
      </c>
      <c r="K112" t="inlineStr">
        <is>
          <t>05/2026</t>
        </is>
      </c>
      <c r="L112" t="n">
        <v>0</v>
      </c>
      <c r="N112" t="n">
        <v>0</v>
      </c>
      <c r="O112" t="n">
        <v>124.67</v>
      </c>
      <c r="P112" t="n">
        <v>105.89</v>
      </c>
    </row>
    <row r="113">
      <c r="A113" t="n">
        <v>89683</v>
      </c>
      <c r="B113" t="n">
        <v>128</v>
      </c>
      <c r="C113" t="inlineStr">
        <is>
          <t>Love Cabaret</t>
        </is>
      </c>
      <c r="D113" s="556" t="n">
        <v>46174</v>
      </c>
      <c r="E113" t="n">
        <v>20242</v>
      </c>
      <c r="F113" t="inlineStr">
        <is>
          <t>FEIJAO CARIOCA CAMIL C/2KG</t>
        </is>
      </c>
      <c r="G113" t="n">
        <v>2242</v>
      </c>
      <c r="H113" t="n">
        <v>5</v>
      </c>
      <c r="I113" t="inlineStr">
        <is>
          <t>PC</t>
        </is>
      </c>
      <c r="J113" t="inlineStr">
        <is>
          <t>ALIMENTOS</t>
        </is>
      </c>
      <c r="K113" t="inlineStr">
        <is>
          <t>05/2026</t>
        </is>
      </c>
      <c r="L113" t="n">
        <v>20.15</v>
      </c>
      <c r="M113" s="556" t="n">
        <v>46168</v>
      </c>
      <c r="N113" t="n">
        <v>21.43</v>
      </c>
      <c r="O113" t="n">
        <v>19.74</v>
      </c>
      <c r="P113" t="n">
        <v>100.75</v>
      </c>
    </row>
    <row r="114">
      <c r="A114" t="n">
        <v>89680</v>
      </c>
      <c r="B114" t="n">
        <v>128</v>
      </c>
      <c r="C114" t="inlineStr">
        <is>
          <t>Love Cabaret</t>
        </is>
      </c>
      <c r="D114" s="556" t="n">
        <v>46174</v>
      </c>
      <c r="E114" t="n">
        <v>20308</v>
      </c>
      <c r="F114" t="inlineStr">
        <is>
          <t>ARROZ ARBORIO CAMIL C/2KG</t>
        </is>
      </c>
      <c r="G114" t="n">
        <v>2222</v>
      </c>
      <c r="H114" t="n">
        <v>4</v>
      </c>
      <c r="I114" t="inlineStr">
        <is>
          <t>PC</t>
        </is>
      </c>
      <c r="J114" t="inlineStr">
        <is>
          <t>ALIMENTOS</t>
        </is>
      </c>
      <c r="K114" t="inlineStr">
        <is>
          <t>05/2026</t>
        </is>
      </c>
      <c r="L114" t="n">
        <v>0</v>
      </c>
      <c r="M114" s="556" t="n">
        <v>45873</v>
      </c>
      <c r="N114" t="n">
        <v>24.9</v>
      </c>
      <c r="O114" t="n">
        <v>24.9</v>
      </c>
      <c r="P114" t="n">
        <v>99.59999999999999</v>
      </c>
    </row>
    <row r="115">
      <c r="A115" t="n">
        <v>89679</v>
      </c>
      <c r="B115" t="n">
        <v>128</v>
      </c>
      <c r="C115" t="inlineStr">
        <is>
          <t>Love Cabaret</t>
        </is>
      </c>
      <c r="D115" s="556" t="n">
        <v>46174</v>
      </c>
      <c r="E115" t="n">
        <v>23992</v>
      </c>
      <c r="F115" t="inlineStr">
        <is>
          <t>ACIDO MALICO KG</t>
        </is>
      </c>
      <c r="G115" t="n">
        <v>2216</v>
      </c>
      <c r="H115" t="n">
        <v>1.46</v>
      </c>
      <c r="I115" t="inlineStr">
        <is>
          <t>KG</t>
        </is>
      </c>
      <c r="J115" t="inlineStr">
        <is>
          <t>ALIMENTOS</t>
        </is>
      </c>
      <c r="K115" t="inlineStr">
        <is>
          <t>05/2026</t>
        </is>
      </c>
      <c r="L115" t="n">
        <v>66.23</v>
      </c>
      <c r="M115" s="556" t="n">
        <v>46143</v>
      </c>
      <c r="N115" t="n">
        <v>66.23</v>
      </c>
      <c r="O115" t="n">
        <v>59.78</v>
      </c>
      <c r="P115" t="n">
        <v>96.7</v>
      </c>
    </row>
    <row r="116">
      <c r="A116" t="n">
        <v>89681</v>
      </c>
      <c r="B116" t="n">
        <v>128</v>
      </c>
      <c r="C116" t="inlineStr">
        <is>
          <t>Love Cabaret</t>
        </is>
      </c>
      <c r="D116" s="556" t="n">
        <v>46174</v>
      </c>
      <c r="E116" t="n">
        <v>23074</v>
      </c>
      <c r="F116" t="inlineStr">
        <is>
          <t>QUEIJO EMMENTAL KG</t>
        </is>
      </c>
      <c r="G116" t="n">
        <v>2769</v>
      </c>
      <c r="H116" t="n">
        <v>1.2</v>
      </c>
      <c r="I116" t="inlineStr">
        <is>
          <t>KG</t>
        </is>
      </c>
      <c r="J116" t="inlineStr">
        <is>
          <t>ALIMENTOS</t>
        </is>
      </c>
      <c r="K116" t="inlineStr">
        <is>
          <t>05/2026</t>
        </is>
      </c>
      <c r="L116" t="n">
        <v>78.40000000000001</v>
      </c>
      <c r="M116" s="556" t="n">
        <v>46162</v>
      </c>
      <c r="N116" t="n">
        <v>78.40000000000001</v>
      </c>
      <c r="O116" t="n">
        <v>78.40000000000001</v>
      </c>
      <c r="P116" t="n">
        <v>94.08</v>
      </c>
    </row>
    <row r="117">
      <c r="A117" t="n">
        <v>89682</v>
      </c>
      <c r="B117" t="n">
        <v>128</v>
      </c>
      <c r="C117" t="inlineStr">
        <is>
          <t>Love Cabaret</t>
        </is>
      </c>
      <c r="D117" s="556" t="n">
        <v>46174</v>
      </c>
      <c r="E117" t="n">
        <v>18111</v>
      </c>
      <c r="F117" t="inlineStr">
        <is>
          <t>WHISKY JOHNNIE WALKER RED LABEL 1L</t>
        </is>
      </c>
      <c r="G117" t="n">
        <v>3500</v>
      </c>
      <c r="H117" t="n">
        <v>1</v>
      </c>
      <c r="I117" t="inlineStr">
        <is>
          <t>GR</t>
        </is>
      </c>
      <c r="J117" t="inlineStr">
        <is>
          <t>BEBIDAS</t>
        </is>
      </c>
      <c r="K117" t="inlineStr">
        <is>
          <t>05/2026</t>
        </is>
      </c>
      <c r="L117" t="n">
        <v>0</v>
      </c>
      <c r="M117" s="556" t="n">
        <v>45569</v>
      </c>
      <c r="N117" t="n">
        <v>92.47</v>
      </c>
      <c r="O117" t="n">
        <v>84.8</v>
      </c>
      <c r="P117" t="n">
        <v>92.47</v>
      </c>
    </row>
    <row r="118">
      <c r="A118" t="n">
        <v>89684</v>
      </c>
      <c r="B118" t="n">
        <v>128</v>
      </c>
      <c r="C118" t="inlineStr">
        <is>
          <t>Love Cabaret</t>
        </is>
      </c>
      <c r="D118" s="556" t="n">
        <v>46174</v>
      </c>
      <c r="E118" t="n">
        <v>27814</v>
      </c>
      <c r="F118" t="inlineStr">
        <is>
          <t>PESSEGO EM CALDA FALANI 820GR</t>
        </is>
      </c>
      <c r="G118" t="n">
        <v>2122</v>
      </c>
      <c r="H118" t="n">
        <v>4.47</v>
      </c>
      <c r="I118" t="inlineStr">
        <is>
          <t>GR</t>
        </is>
      </c>
      <c r="J118" t="inlineStr">
        <is>
          <t>ALIMENTOS</t>
        </is>
      </c>
      <c r="K118" t="inlineStr">
        <is>
          <t>05/2026</t>
        </is>
      </c>
      <c r="L118" t="n">
        <v>0</v>
      </c>
      <c r="N118" t="n">
        <v>0</v>
      </c>
      <c r="O118" t="n">
        <v>0</v>
      </c>
      <c r="P118" t="n">
        <v>87.16</v>
      </c>
    </row>
    <row r="119">
      <c r="A119" t="n">
        <v>89685</v>
      </c>
      <c r="B119" t="n">
        <v>128</v>
      </c>
      <c r="C119" t="inlineStr">
        <is>
          <t>Love Cabaret</t>
        </is>
      </c>
      <c r="D119" s="556" t="n">
        <v>46174</v>
      </c>
      <c r="E119" t="n">
        <v>20358</v>
      </c>
      <c r="F119" t="inlineStr">
        <is>
          <t>FARINHA PANKO ROMARIZ C/1KG</t>
        </is>
      </c>
      <c r="G119" t="n">
        <v>2200</v>
      </c>
      <c r="H119" t="n">
        <v>6</v>
      </c>
      <c r="I119" t="inlineStr">
        <is>
          <t>PC</t>
        </is>
      </c>
      <c r="J119" t="inlineStr">
        <is>
          <t>ALIMENTOS</t>
        </is>
      </c>
      <c r="K119" t="inlineStr">
        <is>
          <t>05/2026</t>
        </is>
      </c>
      <c r="L119" t="n">
        <v>0</v>
      </c>
      <c r="M119" s="556" t="n">
        <v>46129</v>
      </c>
      <c r="N119" t="n">
        <v>14.25</v>
      </c>
      <c r="O119" t="n">
        <v>14.25</v>
      </c>
      <c r="P119" t="n">
        <v>85.5</v>
      </c>
    </row>
    <row r="120">
      <c r="A120" t="n">
        <v>89686</v>
      </c>
      <c r="B120" t="n">
        <v>128</v>
      </c>
      <c r="C120" t="inlineStr">
        <is>
          <t>Love Cabaret</t>
        </is>
      </c>
      <c r="D120" s="556" t="n">
        <v>46174</v>
      </c>
      <c r="E120" t="n">
        <v>19857</v>
      </c>
      <c r="F120" t="inlineStr">
        <is>
          <t>ACIDO CITRICO KG</t>
        </is>
      </c>
      <c r="G120" t="n">
        <v>2415</v>
      </c>
      <c r="H120" t="n">
        <v>1.48</v>
      </c>
      <c r="I120" t="inlineStr">
        <is>
          <t>KG</t>
        </is>
      </c>
      <c r="J120" t="inlineStr">
        <is>
          <t>ALIMENTOS</t>
        </is>
      </c>
      <c r="K120" t="inlineStr">
        <is>
          <t>05/2026</t>
        </is>
      </c>
      <c r="L120" t="n">
        <v>55.25</v>
      </c>
      <c r="M120" s="556" t="n">
        <v>46143</v>
      </c>
      <c r="N120" t="n">
        <v>55.25</v>
      </c>
      <c r="O120" t="n">
        <v>60</v>
      </c>
      <c r="P120" t="n">
        <v>81.77</v>
      </c>
    </row>
    <row r="121">
      <c r="A121" t="n">
        <v>89737</v>
      </c>
      <c r="B121" t="n">
        <v>128</v>
      </c>
      <c r="C121" t="inlineStr">
        <is>
          <t>Love Cabaret</t>
        </is>
      </c>
      <c r="D121" s="556" t="n">
        <v>46174</v>
      </c>
      <c r="E121" t="n">
        <v>23489</v>
      </c>
      <c r="F121" t="inlineStr">
        <is>
          <t>SAL DE PARRILLA KG</t>
        </is>
      </c>
      <c r="G121" t="n">
        <v>2380</v>
      </c>
      <c r="H121" t="n">
        <v>4</v>
      </c>
      <c r="I121" t="inlineStr">
        <is>
          <t>KG</t>
        </is>
      </c>
      <c r="J121" t="inlineStr">
        <is>
          <t>ALIMENTOS</t>
        </is>
      </c>
      <c r="K121" t="inlineStr">
        <is>
          <t>05/2026</t>
        </is>
      </c>
      <c r="L121" t="n">
        <v>0</v>
      </c>
      <c r="M121" s="556" t="n">
        <v>46113</v>
      </c>
      <c r="N121" t="n">
        <v>19.55</v>
      </c>
      <c r="O121" t="n">
        <v>19.55</v>
      </c>
      <c r="P121" t="n">
        <v>78.2</v>
      </c>
    </row>
    <row r="122">
      <c r="A122" t="n">
        <v>89690</v>
      </c>
      <c r="B122" t="n">
        <v>128</v>
      </c>
      <c r="C122" t="inlineStr">
        <is>
          <t>Love Cabaret</t>
        </is>
      </c>
      <c r="D122" s="556" t="n">
        <v>46174</v>
      </c>
      <c r="E122" t="n">
        <v>24529</v>
      </c>
      <c r="F122" t="inlineStr">
        <is>
          <t>REFRIGERANTE LIMAO FYS 350ML C/12</t>
        </is>
      </c>
      <c r="G122" t="n">
        <v>3697</v>
      </c>
      <c r="H122" t="n">
        <v>1.67</v>
      </c>
      <c r="I122" t="inlineStr">
        <is>
          <t>PC</t>
        </is>
      </c>
      <c r="J122" t="inlineStr">
        <is>
          <t>BEBIDAS</t>
        </is>
      </c>
      <c r="K122" t="inlineStr">
        <is>
          <t>05/2026</t>
        </is>
      </c>
      <c r="L122" t="n">
        <v>44.98</v>
      </c>
      <c r="M122" s="556" t="n">
        <v>46161</v>
      </c>
      <c r="N122" t="n">
        <v>44.98</v>
      </c>
      <c r="O122" t="n">
        <v>44.98</v>
      </c>
      <c r="P122" t="n">
        <v>75.12</v>
      </c>
    </row>
    <row r="123">
      <c r="A123" t="n">
        <v>89687</v>
      </c>
      <c r="B123" t="n">
        <v>128</v>
      </c>
      <c r="C123" t="inlineStr">
        <is>
          <t>Love Cabaret</t>
        </is>
      </c>
      <c r="D123" s="556" t="n">
        <v>46174</v>
      </c>
      <c r="E123" t="n">
        <v>18272</v>
      </c>
      <c r="F123" t="inlineStr">
        <is>
          <t>RUM BACARDI SUPERIOR CARTA BLANCA 980ML</t>
        </is>
      </c>
      <c r="G123" t="n">
        <v>3358</v>
      </c>
      <c r="H123" t="n">
        <v>1.95</v>
      </c>
      <c r="I123" t="inlineStr">
        <is>
          <t>GR</t>
        </is>
      </c>
      <c r="J123" t="inlineStr">
        <is>
          <t>BEBIDAS</t>
        </is>
      </c>
      <c r="K123" t="inlineStr">
        <is>
          <t>05/2026</t>
        </is>
      </c>
      <c r="L123" t="n">
        <v>0</v>
      </c>
      <c r="N123" t="n">
        <v>0</v>
      </c>
      <c r="O123" t="n">
        <v>36.44</v>
      </c>
      <c r="P123" t="n">
        <v>71.34</v>
      </c>
    </row>
    <row r="124">
      <c r="A124" t="n">
        <v>89688</v>
      </c>
      <c r="B124" t="n">
        <v>128</v>
      </c>
      <c r="C124" t="inlineStr">
        <is>
          <t>Love Cabaret</t>
        </is>
      </c>
      <c r="D124" s="556" t="n">
        <v>46174</v>
      </c>
      <c r="E124" t="n">
        <v>20053</v>
      </c>
      <c r="F124" t="inlineStr">
        <is>
          <t>KETCHUP TRADICIONAL HEMMER C/3,8KG</t>
        </is>
      </c>
      <c r="G124" t="n">
        <v>2326</v>
      </c>
      <c r="H124" t="n">
        <v>1.7</v>
      </c>
      <c r="I124" t="inlineStr">
        <is>
          <t>PC</t>
        </is>
      </c>
      <c r="J124" t="inlineStr">
        <is>
          <t>ALIMENTOS</t>
        </is>
      </c>
      <c r="K124" t="inlineStr">
        <is>
          <t>05/2026</t>
        </is>
      </c>
      <c r="L124" t="n">
        <v>0</v>
      </c>
      <c r="M124" s="556" t="n">
        <v>45845</v>
      </c>
      <c r="N124" t="n">
        <v>40.2</v>
      </c>
      <c r="O124" t="n">
        <v>40.1</v>
      </c>
      <c r="P124" t="n">
        <v>68.34</v>
      </c>
    </row>
    <row r="125">
      <c r="A125" t="n">
        <v>89689</v>
      </c>
      <c r="B125" t="n">
        <v>128</v>
      </c>
      <c r="C125" t="inlineStr">
        <is>
          <t>Love Cabaret</t>
        </is>
      </c>
      <c r="D125" s="556" t="n">
        <v>46174</v>
      </c>
      <c r="E125" t="n">
        <v>20190</v>
      </c>
      <c r="F125" t="inlineStr">
        <is>
          <t>AMENDOIM CRU S/ SAL S/ PELE 1KG</t>
        </is>
      </c>
      <c r="G125" t="n">
        <v>2258</v>
      </c>
      <c r="H125" t="n">
        <v>3.8</v>
      </c>
      <c r="I125" t="inlineStr">
        <is>
          <t>UN</t>
        </is>
      </c>
      <c r="J125" t="inlineStr">
        <is>
          <t>ALIMENTOS</t>
        </is>
      </c>
      <c r="K125" t="inlineStr">
        <is>
          <t>05/2026</t>
        </is>
      </c>
      <c r="L125" t="n">
        <v>0</v>
      </c>
      <c r="M125" s="556" t="n">
        <v>46120</v>
      </c>
      <c r="N125" t="n">
        <v>17.9</v>
      </c>
      <c r="O125" t="n">
        <v>15.9</v>
      </c>
      <c r="P125" t="n">
        <v>68.02</v>
      </c>
    </row>
    <row r="126">
      <c r="A126" t="n">
        <v>89691</v>
      </c>
      <c r="B126" t="n">
        <v>128</v>
      </c>
      <c r="C126" t="inlineStr">
        <is>
          <t>Love Cabaret</t>
        </is>
      </c>
      <c r="D126" s="556" t="n">
        <v>46174</v>
      </c>
      <c r="E126" t="n">
        <v>20213</v>
      </c>
      <c r="F126" t="inlineStr">
        <is>
          <t>GRAO DE BICO CAMIL C/2KG</t>
        </is>
      </c>
      <c r="G126" t="n">
        <v>2251</v>
      </c>
      <c r="H126" t="n">
        <v>2</v>
      </c>
      <c r="I126" t="inlineStr">
        <is>
          <t>PC</t>
        </is>
      </c>
      <c r="J126" t="inlineStr">
        <is>
          <t>ALIMENTOS</t>
        </is>
      </c>
      <c r="K126" t="inlineStr">
        <is>
          <t>05/2026</t>
        </is>
      </c>
      <c r="L126" t="n">
        <v>32.94</v>
      </c>
      <c r="M126" s="556" t="n">
        <v>46161</v>
      </c>
      <c r="N126" t="n">
        <v>32.94</v>
      </c>
      <c r="O126" t="n">
        <v>32.94</v>
      </c>
      <c r="P126" t="n">
        <v>65.88</v>
      </c>
    </row>
    <row r="127">
      <c r="A127" t="n">
        <v>89744</v>
      </c>
      <c r="B127" t="n">
        <v>128</v>
      </c>
      <c r="C127" t="inlineStr">
        <is>
          <t>Love Cabaret</t>
        </is>
      </c>
      <c r="D127" s="556" t="n">
        <v>46174</v>
      </c>
      <c r="E127" t="n">
        <v>25814</v>
      </c>
      <c r="F127" t="inlineStr">
        <is>
          <t>EXTRATO DE BAUNILHA CEPERA 480ML UN</t>
        </is>
      </c>
      <c r="G127" t="n">
        <v>6351</v>
      </c>
      <c r="H127" t="n">
        <v>2</v>
      </c>
      <c r="I127" t="inlineStr">
        <is>
          <t>UN</t>
        </is>
      </c>
      <c r="J127" t="inlineStr">
        <is>
          <t>ALIMENTOS</t>
        </is>
      </c>
      <c r="K127" t="inlineStr">
        <is>
          <t>05/2026</t>
        </is>
      </c>
      <c r="L127" t="n">
        <v>0</v>
      </c>
      <c r="M127" s="556" t="n">
        <v>46034</v>
      </c>
      <c r="N127" t="n">
        <v>32</v>
      </c>
      <c r="O127" t="n">
        <v>32</v>
      </c>
      <c r="P127" t="n">
        <v>64</v>
      </c>
    </row>
    <row r="128">
      <c r="A128" t="n">
        <v>89692</v>
      </c>
      <c r="B128" t="n">
        <v>128</v>
      </c>
      <c r="C128" t="inlineStr">
        <is>
          <t>Love Cabaret</t>
        </is>
      </c>
      <c r="D128" s="556" t="n">
        <v>46174</v>
      </c>
      <c r="E128" t="n">
        <v>19034</v>
      </c>
      <c r="F128" t="inlineStr">
        <is>
          <t>COXA E SOBRECOXA COM OSSO E COM PELE KG</t>
        </is>
      </c>
      <c r="G128" t="n">
        <v>2890</v>
      </c>
      <c r="H128" t="n">
        <v>7</v>
      </c>
      <c r="I128" t="inlineStr">
        <is>
          <t>KG</t>
        </is>
      </c>
      <c r="J128" t="inlineStr">
        <is>
          <t>ALIMENTOS</t>
        </is>
      </c>
      <c r="K128" t="inlineStr">
        <is>
          <t>05/2026</t>
        </is>
      </c>
      <c r="L128" t="n">
        <v>9</v>
      </c>
      <c r="M128" s="556" t="n">
        <v>46168</v>
      </c>
      <c r="N128" t="n">
        <v>9</v>
      </c>
      <c r="O128" t="n">
        <v>9</v>
      </c>
      <c r="P128" t="n">
        <v>63</v>
      </c>
    </row>
    <row r="129">
      <c r="A129" t="n">
        <v>89693</v>
      </c>
      <c r="B129" t="n">
        <v>128</v>
      </c>
      <c r="C129" t="inlineStr">
        <is>
          <t>Love Cabaret</t>
        </is>
      </c>
      <c r="D129" s="556" t="n">
        <v>46174</v>
      </c>
      <c r="E129" t="n">
        <v>25441</v>
      </c>
      <c r="F129" t="inlineStr">
        <is>
          <t>AGUA TONICA PRATA ZERO 269ML UN</t>
        </is>
      </c>
      <c r="G129" t="n">
        <v>7012</v>
      </c>
      <c r="H129" t="n">
        <v>19</v>
      </c>
      <c r="I129" t="inlineStr">
        <is>
          <t>UN</t>
        </is>
      </c>
      <c r="J129" t="inlineStr">
        <is>
          <t>BEBIDAS</t>
        </is>
      </c>
      <c r="K129" t="inlineStr">
        <is>
          <t>05/2026</t>
        </is>
      </c>
      <c r="L129" t="n">
        <v>0</v>
      </c>
      <c r="M129" s="556" t="n">
        <v>45895</v>
      </c>
      <c r="N129" t="n">
        <v>39.53</v>
      </c>
      <c r="O129" t="n">
        <v>39.53</v>
      </c>
      <c r="P129" t="n">
        <v>62.58</v>
      </c>
    </row>
    <row r="130">
      <c r="A130" t="n">
        <v>89694</v>
      </c>
      <c r="B130" t="n">
        <v>128</v>
      </c>
      <c r="C130" t="inlineStr">
        <is>
          <t>Love Cabaret</t>
        </is>
      </c>
      <c r="D130" s="556" t="n">
        <v>46174</v>
      </c>
      <c r="E130" t="n">
        <v>18157</v>
      </c>
      <c r="F130" t="inlineStr">
        <is>
          <t>WHISKY BOURBON BULLEIT 750ML</t>
        </is>
      </c>
      <c r="G130" t="n">
        <v>3463</v>
      </c>
      <c r="H130" t="n">
        <v>0.28</v>
      </c>
      <c r="I130" t="inlineStr">
        <is>
          <t>GR</t>
        </is>
      </c>
      <c r="J130" t="inlineStr">
        <is>
          <t>BEBIDAS</t>
        </is>
      </c>
      <c r="K130" t="inlineStr">
        <is>
          <t>05/2026</t>
        </is>
      </c>
      <c r="L130" t="n">
        <v>0</v>
      </c>
      <c r="M130" s="556" t="n">
        <v>45870</v>
      </c>
      <c r="N130" t="n">
        <v>205.61</v>
      </c>
      <c r="O130" t="n">
        <v>207.7</v>
      </c>
      <c r="P130" t="n">
        <v>57.57</v>
      </c>
    </row>
    <row r="131">
      <c r="A131" t="n">
        <v>89695</v>
      </c>
      <c r="B131" t="n">
        <v>128</v>
      </c>
      <c r="C131" t="inlineStr">
        <is>
          <t>Love Cabaret</t>
        </is>
      </c>
      <c r="D131" s="556" t="n">
        <v>46174</v>
      </c>
      <c r="E131" t="n">
        <v>18444</v>
      </c>
      <c r="F131" t="inlineStr">
        <is>
          <t>CACHACA MATO DENTRO OURO 980ML</t>
        </is>
      </c>
      <c r="G131" t="n">
        <v>3205</v>
      </c>
      <c r="H131" t="n">
        <v>1.69</v>
      </c>
      <c r="I131" t="inlineStr">
        <is>
          <t>UN</t>
        </is>
      </c>
      <c r="J131" t="inlineStr">
        <is>
          <t>BEBIDAS</t>
        </is>
      </c>
      <c r="K131" t="inlineStr">
        <is>
          <t>05/2026</t>
        </is>
      </c>
      <c r="L131" t="n">
        <v>0</v>
      </c>
      <c r="N131" t="n">
        <v>0</v>
      </c>
      <c r="O131" t="n">
        <v>34</v>
      </c>
      <c r="P131" t="n">
        <v>57.46</v>
      </c>
    </row>
    <row r="132">
      <c r="A132" t="n">
        <v>89696</v>
      </c>
      <c r="B132" t="n">
        <v>128</v>
      </c>
      <c r="C132" t="inlineStr">
        <is>
          <t>Love Cabaret</t>
        </is>
      </c>
      <c r="D132" s="556" t="n">
        <v>46174</v>
      </c>
      <c r="E132" t="n">
        <v>20315</v>
      </c>
      <c r="F132" t="inlineStr">
        <is>
          <t>FARINHA DE ARROZ MANINHO 1KG</t>
        </is>
      </c>
      <c r="G132" t="n">
        <v>2218</v>
      </c>
      <c r="H132" t="n">
        <v>7</v>
      </c>
      <c r="I132" t="inlineStr">
        <is>
          <t>UN</t>
        </is>
      </c>
      <c r="J132" t="inlineStr">
        <is>
          <t>ALIMENTOS</t>
        </is>
      </c>
      <c r="K132" t="inlineStr">
        <is>
          <t>05/2026</t>
        </is>
      </c>
      <c r="L132" t="n">
        <v>8.199999999999999</v>
      </c>
      <c r="M132" s="556" t="n">
        <v>46167</v>
      </c>
      <c r="N132" t="n">
        <v>8.199999999999999</v>
      </c>
      <c r="O132" t="n">
        <v>8.199999999999999</v>
      </c>
      <c r="P132" t="n">
        <v>57.4</v>
      </c>
    </row>
    <row r="133">
      <c r="A133" t="n">
        <v>89697</v>
      </c>
      <c r="B133" t="n">
        <v>128</v>
      </c>
      <c r="C133" t="inlineStr">
        <is>
          <t>Love Cabaret</t>
        </is>
      </c>
      <c r="D133" s="556" t="n">
        <v>46174</v>
      </c>
      <c r="E133" t="n">
        <v>20871</v>
      </c>
      <c r="F133" t="inlineStr">
        <is>
          <t>MELADO DE CANA JR C/1,3KG</t>
        </is>
      </c>
      <c r="G133" t="n">
        <v>2043</v>
      </c>
      <c r="H133" t="n">
        <v>3</v>
      </c>
      <c r="I133" t="inlineStr">
        <is>
          <t>PT</t>
        </is>
      </c>
      <c r="J133" t="inlineStr">
        <is>
          <t>ALIMENTOS</t>
        </is>
      </c>
      <c r="K133" t="inlineStr">
        <is>
          <t>05/2026</t>
        </is>
      </c>
      <c r="L133" t="n">
        <v>0</v>
      </c>
      <c r="M133" s="556" t="n">
        <v>46041</v>
      </c>
      <c r="N133" t="n">
        <v>18.9</v>
      </c>
      <c r="O133" t="n">
        <v>19.99</v>
      </c>
      <c r="P133" t="n">
        <v>56.7</v>
      </c>
    </row>
    <row r="134">
      <c r="A134" t="n">
        <v>89699</v>
      </c>
      <c r="B134" t="n">
        <v>128</v>
      </c>
      <c r="C134" t="inlineStr">
        <is>
          <t>Love Cabaret</t>
        </is>
      </c>
      <c r="D134" s="556" t="n">
        <v>46174</v>
      </c>
      <c r="E134" t="n">
        <v>25075</v>
      </c>
      <c r="F134" t="inlineStr">
        <is>
          <t>MASSA PARA LASANHA ADRIA C/500G</t>
        </is>
      </c>
      <c r="G134" t="n">
        <v>5883</v>
      </c>
      <c r="H134" t="n">
        <v>3</v>
      </c>
      <c r="I134" t="inlineStr">
        <is>
          <t>PC</t>
        </is>
      </c>
      <c r="J134" t="inlineStr">
        <is>
          <t>ALIMENTOS</t>
        </is>
      </c>
      <c r="K134" t="inlineStr">
        <is>
          <t>05/2026</t>
        </is>
      </c>
      <c r="L134" t="n">
        <v>0</v>
      </c>
      <c r="M134" s="556" t="n">
        <v>46129</v>
      </c>
      <c r="N134" t="n">
        <v>16.9</v>
      </c>
      <c r="O134" t="n">
        <v>7.77</v>
      </c>
      <c r="P134" t="n">
        <v>50.7</v>
      </c>
    </row>
    <row r="135">
      <c r="A135" t="n">
        <v>89742</v>
      </c>
      <c r="B135" t="n">
        <v>128</v>
      </c>
      <c r="C135" t="inlineStr">
        <is>
          <t>Love Cabaret</t>
        </is>
      </c>
      <c r="D135" s="556" t="n">
        <v>46174</v>
      </c>
      <c r="E135" t="n">
        <v>25213</v>
      </c>
      <c r="F135" t="inlineStr">
        <is>
          <t>MISSO AZUMA C/1KG</t>
        </is>
      </c>
      <c r="G135" t="n">
        <v>5948</v>
      </c>
      <c r="H135" t="n">
        <v>1.5</v>
      </c>
      <c r="I135" t="inlineStr">
        <is>
          <t>PT</t>
        </is>
      </c>
      <c r="J135" t="inlineStr">
        <is>
          <t>ALIMENTOS</t>
        </is>
      </c>
      <c r="K135" t="inlineStr">
        <is>
          <t>05/2026</t>
        </is>
      </c>
      <c r="L135" t="n">
        <v>0</v>
      </c>
      <c r="M135" s="556" t="n">
        <v>45946</v>
      </c>
      <c r="N135" t="n">
        <v>33.5</v>
      </c>
      <c r="O135" t="n">
        <v>31.3</v>
      </c>
      <c r="P135" t="n">
        <v>50.25</v>
      </c>
    </row>
    <row r="136">
      <c r="A136" t="n">
        <v>89745</v>
      </c>
      <c r="B136" t="n">
        <v>128</v>
      </c>
      <c r="C136" t="inlineStr">
        <is>
          <t>Love Cabaret</t>
        </is>
      </c>
      <c r="D136" s="556" t="n">
        <v>46174</v>
      </c>
      <c r="E136" t="n">
        <v>26713</v>
      </c>
      <c r="F136" t="inlineStr">
        <is>
          <t>CAMOMILA DESIDRATADA KG</t>
        </is>
      </c>
      <c r="G136" t="n">
        <v>6867</v>
      </c>
      <c r="H136" t="n">
        <v>0.84</v>
      </c>
      <c r="I136" t="inlineStr">
        <is>
          <t>KG</t>
        </is>
      </c>
      <c r="J136" t="inlineStr">
        <is>
          <t>ALIMENTOS</t>
        </is>
      </c>
      <c r="K136" t="inlineStr">
        <is>
          <t>05/2026</t>
        </is>
      </c>
      <c r="L136" t="n">
        <v>55</v>
      </c>
      <c r="M136" s="556" t="n">
        <v>46162</v>
      </c>
      <c r="N136" t="n">
        <v>55</v>
      </c>
      <c r="O136" t="n">
        <v>55</v>
      </c>
      <c r="P136" t="n">
        <v>46.2</v>
      </c>
    </row>
    <row r="137">
      <c r="A137" t="n">
        <v>89700</v>
      </c>
      <c r="B137" t="n">
        <v>128</v>
      </c>
      <c r="C137" t="inlineStr">
        <is>
          <t>Love Cabaret</t>
        </is>
      </c>
      <c r="D137" s="556" t="n">
        <v>46174</v>
      </c>
      <c r="E137" t="n">
        <v>18696</v>
      </c>
      <c r="F137" t="inlineStr">
        <is>
          <t>BISTECA SUINA KG</t>
        </is>
      </c>
      <c r="G137" t="n">
        <v>3035</v>
      </c>
      <c r="H137" t="n">
        <v>2.5</v>
      </c>
      <c r="I137" t="inlineStr">
        <is>
          <t>KG</t>
        </is>
      </c>
      <c r="J137" t="inlineStr">
        <is>
          <t>ALIMENTOS</t>
        </is>
      </c>
      <c r="K137" t="inlineStr">
        <is>
          <t>05/2026</t>
        </is>
      </c>
      <c r="L137" t="n">
        <v>17.99</v>
      </c>
      <c r="M137" s="556" t="n">
        <v>46160</v>
      </c>
      <c r="N137" t="n">
        <v>17.99</v>
      </c>
      <c r="O137" t="n">
        <v>19.99</v>
      </c>
      <c r="P137" t="n">
        <v>44.97</v>
      </c>
    </row>
    <row r="138">
      <c r="A138" t="n">
        <v>89701</v>
      </c>
      <c r="B138" t="n">
        <v>128</v>
      </c>
      <c r="C138" t="inlineStr">
        <is>
          <t>Love Cabaret</t>
        </is>
      </c>
      <c r="D138" s="556" t="n">
        <v>46174</v>
      </c>
      <c r="E138" t="n">
        <v>19969</v>
      </c>
      <c r="F138" t="inlineStr">
        <is>
          <t>MOLHO SHOYO CEPERA C/1,010L</t>
        </is>
      </c>
      <c r="G138" t="n">
        <v>2354</v>
      </c>
      <c r="H138" t="n">
        <v>4.2</v>
      </c>
      <c r="I138" t="inlineStr">
        <is>
          <t>FR</t>
        </is>
      </c>
      <c r="J138" t="inlineStr">
        <is>
          <t>ALIMENTOS</t>
        </is>
      </c>
      <c r="K138" t="inlineStr">
        <is>
          <t>05/2026</t>
        </is>
      </c>
      <c r="L138" t="n">
        <v>0</v>
      </c>
      <c r="M138" s="556" t="n">
        <v>46132</v>
      </c>
      <c r="N138" t="n">
        <v>10.65</v>
      </c>
      <c r="O138" t="n">
        <v>10.76</v>
      </c>
      <c r="P138" t="n">
        <v>44.73</v>
      </c>
    </row>
    <row r="139">
      <c r="A139" t="n">
        <v>89702</v>
      </c>
      <c r="B139" t="n">
        <v>128</v>
      </c>
      <c r="C139" t="inlineStr">
        <is>
          <t>Love Cabaret</t>
        </is>
      </c>
      <c r="D139" s="556" t="n">
        <v>46174</v>
      </c>
      <c r="E139" t="n">
        <v>19585</v>
      </c>
      <c r="F139" t="inlineStr">
        <is>
          <t>PIMENTA BIQUINHO VERMELHA YGUARA C/2KG</t>
        </is>
      </c>
      <c r="G139" t="n">
        <v>2639</v>
      </c>
      <c r="H139" t="n">
        <v>1</v>
      </c>
      <c r="I139" t="inlineStr">
        <is>
          <t>BD</t>
        </is>
      </c>
      <c r="J139" t="inlineStr">
        <is>
          <t>ALIMENTOS</t>
        </is>
      </c>
      <c r="K139" t="inlineStr">
        <is>
          <t>05/2026</t>
        </is>
      </c>
      <c r="L139" t="n">
        <v>0</v>
      </c>
      <c r="N139" t="n">
        <v>0</v>
      </c>
      <c r="O139" t="n">
        <v>44.52</v>
      </c>
      <c r="P139" t="n">
        <v>44.4</v>
      </c>
    </row>
    <row r="140">
      <c r="A140" t="n">
        <v>89749</v>
      </c>
      <c r="B140" t="n">
        <v>128</v>
      </c>
      <c r="C140" t="inlineStr">
        <is>
          <t>Love Cabaret</t>
        </is>
      </c>
      <c r="D140" s="556" t="n">
        <v>46174</v>
      </c>
      <c r="E140" t="n">
        <v>28605</v>
      </c>
      <c r="F140" t="inlineStr">
        <is>
          <t>QUEIJO TULHA PECA INTEIRA 2,750KG FAZENDA ATALAIA KG</t>
        </is>
      </c>
      <c r="G140" t="n">
        <v>8576</v>
      </c>
      <c r="H140" t="n">
        <v>0.3</v>
      </c>
      <c r="I140" t="inlineStr">
        <is>
          <t>UN</t>
        </is>
      </c>
      <c r="J140" t="inlineStr">
        <is>
          <t>ALIMENTOS</t>
        </is>
      </c>
      <c r="K140" t="inlineStr">
        <is>
          <t>05/2026</t>
        </is>
      </c>
      <c r="L140" t="n">
        <v>0</v>
      </c>
      <c r="M140" s="556" t="n">
        <v>46044</v>
      </c>
      <c r="N140" t="n">
        <v>137</v>
      </c>
      <c r="O140" t="n">
        <v>328.8</v>
      </c>
      <c r="P140" t="n">
        <v>41.1</v>
      </c>
    </row>
    <row r="141">
      <c r="A141" t="n">
        <v>89729</v>
      </c>
      <c r="B141" t="n">
        <v>128</v>
      </c>
      <c r="C141" t="inlineStr">
        <is>
          <t>Love Cabaret</t>
        </is>
      </c>
      <c r="D141" s="556" t="n">
        <v>46174</v>
      </c>
      <c r="E141" t="n">
        <v>19634</v>
      </c>
      <c r="F141" t="inlineStr">
        <is>
          <t>BERINJELA KG</t>
        </is>
      </c>
      <c r="G141" t="n">
        <v>2602</v>
      </c>
      <c r="H141" t="n">
        <v>5</v>
      </c>
      <c r="I141" t="inlineStr">
        <is>
          <t>KG</t>
        </is>
      </c>
      <c r="J141" t="inlineStr">
        <is>
          <t>ALIMENTOS</t>
        </is>
      </c>
      <c r="K141" t="inlineStr">
        <is>
          <t>05/2026</t>
        </is>
      </c>
      <c r="L141" t="n">
        <v>7.81</v>
      </c>
      <c r="M141" s="556" t="n">
        <v>46170</v>
      </c>
      <c r="N141" t="n">
        <v>8</v>
      </c>
      <c r="O141" t="n">
        <v>7.89</v>
      </c>
      <c r="P141" t="n">
        <v>39.05</v>
      </c>
    </row>
    <row r="142">
      <c r="A142" t="n">
        <v>89752</v>
      </c>
      <c r="B142" t="n">
        <v>128</v>
      </c>
      <c r="C142" t="inlineStr">
        <is>
          <t>Love Cabaret</t>
        </is>
      </c>
      <c r="D142" s="556" t="n">
        <v>46174</v>
      </c>
      <c r="E142" t="n">
        <v>29205</v>
      </c>
      <c r="F142" t="inlineStr">
        <is>
          <t xml:space="preserve">BATATA BARRACA GRAUDA </t>
        </is>
      </c>
      <c r="G142" t="n">
        <v>9149</v>
      </c>
      <c r="H142" t="n">
        <v>5</v>
      </c>
      <c r="I142" t="inlineStr">
        <is>
          <t>KG</t>
        </is>
      </c>
      <c r="J142" t="inlineStr">
        <is>
          <t>ALIMENTOS</t>
        </is>
      </c>
      <c r="K142" t="inlineStr">
        <is>
          <t>05/2026</t>
        </is>
      </c>
      <c r="L142" t="n">
        <v>7.7</v>
      </c>
      <c r="M142" s="556" t="n">
        <v>46167</v>
      </c>
      <c r="N142" t="n">
        <v>7.7</v>
      </c>
      <c r="O142" t="n">
        <v>8.17</v>
      </c>
      <c r="P142" t="n">
        <v>38.5</v>
      </c>
    </row>
    <row r="143">
      <c r="A143" t="n">
        <v>89703</v>
      </c>
      <c r="B143" t="n">
        <v>128</v>
      </c>
      <c r="C143" t="inlineStr">
        <is>
          <t>Love Cabaret</t>
        </is>
      </c>
      <c r="D143" s="556" t="n">
        <v>46174</v>
      </c>
      <c r="E143" t="n">
        <v>21075</v>
      </c>
      <c r="F143" t="inlineStr">
        <is>
          <t>ACUCAR DEMERARA UNIAO C/1KG</t>
        </is>
      </c>
      <c r="G143" t="n">
        <v>1993</v>
      </c>
      <c r="H143" t="n">
        <v>6</v>
      </c>
      <c r="I143" t="inlineStr">
        <is>
          <t>PC</t>
        </is>
      </c>
      <c r="J143" t="inlineStr">
        <is>
          <t>ALIMENTOS</t>
        </is>
      </c>
      <c r="K143" t="inlineStr">
        <is>
          <t>05/2026</t>
        </is>
      </c>
      <c r="L143" t="n">
        <v>0</v>
      </c>
      <c r="M143" s="556" t="n">
        <v>45901</v>
      </c>
      <c r="N143" t="n">
        <v>6.1</v>
      </c>
      <c r="O143" t="n">
        <v>6.12</v>
      </c>
      <c r="P143" t="n">
        <v>36.6</v>
      </c>
    </row>
    <row r="144">
      <c r="A144" t="n">
        <v>89733</v>
      </c>
      <c r="B144" t="n">
        <v>128</v>
      </c>
      <c r="C144" t="inlineStr">
        <is>
          <t>Love Cabaret</t>
        </is>
      </c>
      <c r="D144" s="556" t="n">
        <v>46174</v>
      </c>
      <c r="E144" t="n">
        <v>20689</v>
      </c>
      <c r="F144" t="inlineStr">
        <is>
          <t>CREME DE LEITE FRESCO QUATA C/1,01LT</t>
        </is>
      </c>
      <c r="G144" t="n">
        <v>2105</v>
      </c>
      <c r="H144" t="n">
        <v>1</v>
      </c>
      <c r="I144" t="inlineStr">
        <is>
          <t>UN</t>
        </is>
      </c>
      <c r="J144" t="inlineStr">
        <is>
          <t>ALIMENTOS</t>
        </is>
      </c>
      <c r="K144" t="inlineStr">
        <is>
          <t>05/2026</t>
        </is>
      </c>
      <c r="L144" t="n">
        <v>32.4</v>
      </c>
      <c r="M144" s="556" t="n">
        <v>46167</v>
      </c>
      <c r="N144" t="n">
        <v>32.4</v>
      </c>
      <c r="O144" t="n">
        <v>32</v>
      </c>
      <c r="P144" t="n">
        <v>32.4</v>
      </c>
    </row>
    <row r="145">
      <c r="A145" t="n">
        <v>89704</v>
      </c>
      <c r="B145" t="n">
        <v>128</v>
      </c>
      <c r="C145" t="inlineStr">
        <is>
          <t>Love Cabaret</t>
        </is>
      </c>
      <c r="D145" s="556" t="n">
        <v>46174</v>
      </c>
      <c r="E145" t="n">
        <v>19527</v>
      </c>
      <c r="F145" t="inlineStr">
        <is>
          <t>VAGEM HOLANDESA KG</t>
        </is>
      </c>
      <c r="G145" t="n">
        <v>2686</v>
      </c>
      <c r="H145" t="n">
        <v>1</v>
      </c>
      <c r="I145" t="inlineStr">
        <is>
          <t>KG</t>
        </is>
      </c>
      <c r="J145" t="inlineStr">
        <is>
          <t>ALIMENTOS</t>
        </is>
      </c>
      <c r="K145" t="inlineStr">
        <is>
          <t>05/2026</t>
        </is>
      </c>
      <c r="L145" t="n">
        <v>30.72</v>
      </c>
      <c r="M145" s="556" t="n">
        <v>46167</v>
      </c>
      <c r="N145" t="n">
        <v>31.9</v>
      </c>
      <c r="O145" t="n">
        <v>31.9</v>
      </c>
      <c r="P145" t="n">
        <v>30.72</v>
      </c>
    </row>
    <row r="146">
      <c r="A146" t="n">
        <v>89728</v>
      </c>
      <c r="B146" t="n">
        <v>128</v>
      </c>
      <c r="C146" t="inlineStr">
        <is>
          <t>Love Cabaret</t>
        </is>
      </c>
      <c r="D146" s="556" t="n">
        <v>46174</v>
      </c>
      <c r="E146" t="n">
        <v>19532</v>
      </c>
      <c r="F146" t="inlineStr">
        <is>
          <t>TOMATE SALADA ITALIANO KG</t>
        </is>
      </c>
      <c r="G146" t="n">
        <v>2683</v>
      </c>
      <c r="H146" t="n">
        <v>3</v>
      </c>
      <c r="I146" t="inlineStr">
        <is>
          <t>KG</t>
        </is>
      </c>
      <c r="J146" t="inlineStr">
        <is>
          <t>ALIMENTOS</t>
        </is>
      </c>
      <c r="K146" t="inlineStr">
        <is>
          <t>05/2026</t>
        </is>
      </c>
      <c r="L146" t="n">
        <v>10.21</v>
      </c>
      <c r="M146" s="556" t="n">
        <v>46167</v>
      </c>
      <c r="N146" t="n">
        <v>11.74</v>
      </c>
      <c r="O146" t="n">
        <v>11.74</v>
      </c>
      <c r="P146" t="n">
        <v>30.63</v>
      </c>
    </row>
    <row r="147">
      <c r="A147" t="n">
        <v>89708</v>
      </c>
      <c r="B147" t="n">
        <v>128</v>
      </c>
      <c r="C147" t="inlineStr">
        <is>
          <t>Love Cabaret</t>
        </is>
      </c>
      <c r="D147" s="556" t="n">
        <v>46174</v>
      </c>
      <c r="E147" t="n">
        <v>26020</v>
      </c>
      <c r="F147" t="inlineStr">
        <is>
          <t>CREME DE LEITE PIRACANJUBA TP 1,030 KG  UN</t>
        </is>
      </c>
      <c r="G147" t="n">
        <v>2105</v>
      </c>
      <c r="H147" t="n">
        <v>2</v>
      </c>
      <c r="I147" t="inlineStr">
        <is>
          <t>UN</t>
        </is>
      </c>
      <c r="J147" t="inlineStr">
        <is>
          <t>ALIMENTOS</t>
        </is>
      </c>
      <c r="K147" t="inlineStr">
        <is>
          <t>05/2026</t>
        </is>
      </c>
      <c r="L147" t="n">
        <v>13.95</v>
      </c>
      <c r="M147" s="556" t="n">
        <v>46161</v>
      </c>
      <c r="N147" t="n">
        <v>13.95</v>
      </c>
      <c r="O147" t="n">
        <v>13.95</v>
      </c>
      <c r="P147" t="n">
        <v>27.9</v>
      </c>
    </row>
    <row r="148">
      <c r="A148" t="n">
        <v>89706</v>
      </c>
      <c r="B148" t="n">
        <v>128</v>
      </c>
      <c r="C148" t="inlineStr">
        <is>
          <t>Love Cabaret</t>
        </is>
      </c>
      <c r="D148" s="556" t="n">
        <v>46174</v>
      </c>
      <c r="E148" t="n">
        <v>20653</v>
      </c>
      <c r="F148" t="inlineStr">
        <is>
          <t>LEITE DE COCO SOCOCO C/1L UN</t>
        </is>
      </c>
      <c r="G148" t="n">
        <v>2111</v>
      </c>
      <c r="H148" t="n">
        <v>1</v>
      </c>
      <c r="I148" t="inlineStr">
        <is>
          <t>UN</t>
        </is>
      </c>
      <c r="J148" t="inlineStr">
        <is>
          <t>ALIMENTOS</t>
        </is>
      </c>
      <c r="K148" t="inlineStr">
        <is>
          <t>05/2026</t>
        </is>
      </c>
      <c r="L148" t="n">
        <v>0</v>
      </c>
      <c r="M148" s="556" t="n">
        <v>46076</v>
      </c>
      <c r="N148" t="n">
        <v>27.5</v>
      </c>
      <c r="O148" t="n">
        <v>25.96</v>
      </c>
      <c r="P148" t="n">
        <v>27.5</v>
      </c>
    </row>
    <row r="149">
      <c r="A149" t="n">
        <v>89707</v>
      </c>
      <c r="B149" t="n">
        <v>128</v>
      </c>
      <c r="C149" t="inlineStr">
        <is>
          <t>Love Cabaret</t>
        </is>
      </c>
      <c r="D149" s="556" t="n">
        <v>46174</v>
      </c>
      <c r="E149" t="n">
        <v>18542</v>
      </c>
      <c r="F149" t="inlineStr">
        <is>
          <t>APERITIVO CYNAR 70 PROOF 1L</t>
        </is>
      </c>
      <c r="G149" t="n">
        <v>3136</v>
      </c>
      <c r="H149" t="n">
        <v>0.25</v>
      </c>
      <c r="I149" t="inlineStr">
        <is>
          <t>GR</t>
        </is>
      </c>
      <c r="J149" t="inlineStr">
        <is>
          <t>BEBIDAS</t>
        </is>
      </c>
      <c r="K149" t="inlineStr">
        <is>
          <t>05/2026</t>
        </is>
      </c>
      <c r="L149" t="n">
        <v>0</v>
      </c>
      <c r="N149" t="n">
        <v>0</v>
      </c>
      <c r="O149" t="n">
        <v>99.90000000000001</v>
      </c>
      <c r="P149" t="n">
        <v>27.28</v>
      </c>
    </row>
    <row r="150">
      <c r="A150" t="n">
        <v>89732</v>
      </c>
      <c r="B150" t="n">
        <v>128</v>
      </c>
      <c r="C150" t="inlineStr">
        <is>
          <t>Love Cabaret</t>
        </is>
      </c>
      <c r="D150" s="556" t="n">
        <v>46174</v>
      </c>
      <c r="E150" t="n">
        <v>20672</v>
      </c>
      <c r="F150" t="inlineStr">
        <is>
          <t>EXTRATO DE TOMATE ELEFANTE C/1,7KG</t>
        </is>
      </c>
      <c r="G150" t="n">
        <v>2107</v>
      </c>
      <c r="H150" t="n">
        <v>1</v>
      </c>
      <c r="I150" t="inlineStr">
        <is>
          <t>PC</t>
        </is>
      </c>
      <c r="J150" t="inlineStr">
        <is>
          <t>ALIMENTOS</t>
        </is>
      </c>
      <c r="K150" t="inlineStr">
        <is>
          <t>05/2026</t>
        </is>
      </c>
      <c r="L150" t="n">
        <v>0</v>
      </c>
      <c r="M150" s="556" t="n">
        <v>46106</v>
      </c>
      <c r="N150" t="n">
        <v>27</v>
      </c>
      <c r="O150" t="n">
        <v>29.55</v>
      </c>
      <c r="P150" t="n">
        <v>27</v>
      </c>
    </row>
    <row r="151">
      <c r="A151" t="n">
        <v>89705</v>
      </c>
      <c r="B151" t="n">
        <v>128</v>
      </c>
      <c r="C151" t="inlineStr">
        <is>
          <t>Love Cabaret</t>
        </is>
      </c>
      <c r="D151" s="556" t="n">
        <v>46174</v>
      </c>
      <c r="E151" t="n">
        <v>23096</v>
      </c>
      <c r="F151" t="inlineStr">
        <is>
          <t>OVO BRANCO UN</t>
        </is>
      </c>
      <c r="G151" t="n">
        <v>2753</v>
      </c>
      <c r="H151" t="n">
        <v>41</v>
      </c>
      <c r="I151" t="inlineStr">
        <is>
          <t>UN</t>
        </is>
      </c>
      <c r="J151" t="inlineStr">
        <is>
          <t>ALIMENTOS</t>
        </is>
      </c>
      <c r="K151" t="inlineStr">
        <is>
          <t>05/2026</t>
        </is>
      </c>
      <c r="L151" t="n">
        <v>0.63</v>
      </c>
      <c r="M151" s="556" t="n">
        <v>46170</v>
      </c>
      <c r="N151" t="n">
        <v>0.61</v>
      </c>
      <c r="O151" t="n">
        <v>0.66</v>
      </c>
      <c r="P151" t="n">
        <v>25.83</v>
      </c>
    </row>
    <row r="152">
      <c r="A152" t="n">
        <v>89709</v>
      </c>
      <c r="B152" t="n">
        <v>128</v>
      </c>
      <c r="C152" t="inlineStr">
        <is>
          <t>Love Cabaret</t>
        </is>
      </c>
      <c r="D152" s="556" t="n">
        <v>46174</v>
      </c>
      <c r="E152" t="n">
        <v>24509</v>
      </c>
      <c r="F152" t="inlineStr">
        <is>
          <t>CEBOLA BRANCA KG</t>
        </is>
      </c>
      <c r="G152" t="n">
        <v>2607</v>
      </c>
      <c r="H152" t="n">
        <v>5</v>
      </c>
      <c r="I152" t="inlineStr">
        <is>
          <t>KG</t>
        </is>
      </c>
      <c r="J152" t="inlineStr">
        <is>
          <t>ALIMENTOS</t>
        </is>
      </c>
      <c r="K152" t="inlineStr">
        <is>
          <t>05/2026</t>
        </is>
      </c>
      <c r="L152" t="n">
        <v>4.54</v>
      </c>
      <c r="M152" s="556" t="n">
        <v>46167</v>
      </c>
      <c r="N152" t="n">
        <v>4.55</v>
      </c>
      <c r="O152" t="n">
        <v>4.55</v>
      </c>
      <c r="P152" t="n">
        <v>22.7</v>
      </c>
    </row>
    <row r="153">
      <c r="A153" t="n">
        <v>89727</v>
      </c>
      <c r="B153" t="n">
        <v>128</v>
      </c>
      <c r="C153" t="inlineStr">
        <is>
          <t>Love Cabaret</t>
        </is>
      </c>
      <c r="D153" s="556" t="n">
        <v>46174</v>
      </c>
      <c r="E153" t="n">
        <v>19502</v>
      </c>
      <c r="F153" t="inlineStr">
        <is>
          <t>ALFACE CRESPA ROXA KG</t>
        </is>
      </c>
      <c r="G153" t="n">
        <v>2708</v>
      </c>
      <c r="H153" t="n">
        <v>1</v>
      </c>
      <c r="I153" t="inlineStr">
        <is>
          <t>KG</t>
        </is>
      </c>
      <c r="J153" t="inlineStr">
        <is>
          <t>ALIMENTOS</t>
        </is>
      </c>
      <c r="K153" t="inlineStr">
        <is>
          <t>05/2026</t>
        </is>
      </c>
      <c r="L153" t="n">
        <v>16.74</v>
      </c>
      <c r="M153" s="556" t="n">
        <v>46170</v>
      </c>
      <c r="N153" t="n">
        <v>17</v>
      </c>
      <c r="O153" t="n">
        <v>17</v>
      </c>
      <c r="P153" t="n">
        <v>16.74</v>
      </c>
    </row>
    <row r="154">
      <c r="A154" t="n">
        <v>89710</v>
      </c>
      <c r="B154" t="n">
        <v>128</v>
      </c>
      <c r="C154" t="inlineStr">
        <is>
          <t>Love Cabaret</t>
        </is>
      </c>
      <c r="D154" s="556" t="n">
        <v>46174</v>
      </c>
      <c r="E154" t="n">
        <v>24296</v>
      </c>
      <c r="F154" t="inlineStr">
        <is>
          <t>GERGELIM BRANCO KG</t>
        </is>
      </c>
      <c r="G154" t="n">
        <v>2250</v>
      </c>
      <c r="H154" t="n">
        <v>0.65</v>
      </c>
      <c r="I154" t="inlineStr">
        <is>
          <t>KG</t>
        </is>
      </c>
      <c r="J154" t="inlineStr">
        <is>
          <t>ALIMENTOS</t>
        </is>
      </c>
      <c r="K154" t="inlineStr">
        <is>
          <t>05/2026</t>
        </is>
      </c>
      <c r="L154" t="n">
        <v>0</v>
      </c>
      <c r="M154" s="556" t="n">
        <v>45502</v>
      </c>
      <c r="N154" t="n">
        <v>24.7</v>
      </c>
      <c r="O154" t="n">
        <v>19.98</v>
      </c>
      <c r="P154" t="n">
        <v>16.06</v>
      </c>
    </row>
    <row r="155">
      <c r="A155" t="n">
        <v>89711</v>
      </c>
      <c r="B155" t="n">
        <v>128</v>
      </c>
      <c r="C155" t="inlineStr">
        <is>
          <t>Love Cabaret</t>
        </is>
      </c>
      <c r="D155" s="556" t="n">
        <v>46174</v>
      </c>
      <c r="E155" t="n">
        <v>20202</v>
      </c>
      <c r="F155" t="inlineStr">
        <is>
          <t>VINAGRE DE ARROZ CASTELO 750ML UN</t>
        </is>
      </c>
      <c r="G155" t="n">
        <v>2255</v>
      </c>
      <c r="H155" t="n">
        <v>2.2</v>
      </c>
      <c r="I155" t="inlineStr">
        <is>
          <t>UN</t>
        </is>
      </c>
      <c r="J155" t="inlineStr">
        <is>
          <t>ALIMENTOS</t>
        </is>
      </c>
      <c r="K155" t="inlineStr">
        <is>
          <t>05/2026</t>
        </is>
      </c>
      <c r="L155" t="n">
        <v>0</v>
      </c>
      <c r="M155" s="556" t="n">
        <v>46129</v>
      </c>
      <c r="N155" t="n">
        <v>7.2</v>
      </c>
      <c r="O155" t="n">
        <v>7.18</v>
      </c>
      <c r="P155" t="n">
        <v>15.84</v>
      </c>
    </row>
    <row r="156">
      <c r="A156" t="n">
        <v>89712</v>
      </c>
      <c r="B156" t="n">
        <v>128</v>
      </c>
      <c r="C156" t="inlineStr">
        <is>
          <t>Love Cabaret</t>
        </is>
      </c>
      <c r="D156" s="556" t="n">
        <v>46174</v>
      </c>
      <c r="E156" t="n">
        <v>23511</v>
      </c>
      <c r="F156" t="inlineStr">
        <is>
          <t>MOSTARDA AMARELA KG</t>
        </is>
      </c>
      <c r="G156" t="n">
        <v>2356</v>
      </c>
      <c r="H156" t="n">
        <v>0.8</v>
      </c>
      <c r="I156" t="inlineStr">
        <is>
          <t>KG</t>
        </is>
      </c>
      <c r="J156" t="inlineStr">
        <is>
          <t>ALIMENTOS</t>
        </is>
      </c>
      <c r="K156" t="inlineStr">
        <is>
          <t>05/2026</t>
        </is>
      </c>
      <c r="L156" t="n">
        <v>0</v>
      </c>
      <c r="M156" s="556" t="n">
        <v>46098</v>
      </c>
      <c r="N156" t="n">
        <v>19.3</v>
      </c>
      <c r="O156" t="n">
        <v>19.3</v>
      </c>
      <c r="P156" t="n">
        <v>15.44</v>
      </c>
    </row>
    <row r="157">
      <c r="A157" t="n">
        <v>89713</v>
      </c>
      <c r="B157" t="n">
        <v>128</v>
      </c>
      <c r="C157" t="inlineStr">
        <is>
          <t>Love Cabaret</t>
        </is>
      </c>
      <c r="D157" s="556" t="n">
        <v>46174</v>
      </c>
      <c r="E157" t="n">
        <v>19564</v>
      </c>
      <c r="F157" t="inlineStr">
        <is>
          <t>PIMENTA VERMELHA KG</t>
        </is>
      </c>
      <c r="G157" t="n">
        <v>2654</v>
      </c>
      <c r="H157" t="n">
        <v>1</v>
      </c>
      <c r="I157" t="inlineStr">
        <is>
          <t>KG</t>
        </is>
      </c>
      <c r="J157" t="inlineStr">
        <is>
          <t>ALIMENTOS</t>
        </is>
      </c>
      <c r="K157" t="inlineStr">
        <is>
          <t>05/2026</t>
        </is>
      </c>
      <c r="L157" t="n">
        <v>0</v>
      </c>
      <c r="N157" t="n">
        <v>0</v>
      </c>
      <c r="O157" t="n">
        <v>14.9</v>
      </c>
      <c r="P157" t="n">
        <v>14.9</v>
      </c>
    </row>
    <row r="158">
      <c r="A158" t="n">
        <v>89740</v>
      </c>
      <c r="B158" t="n">
        <v>128</v>
      </c>
      <c r="C158" t="inlineStr">
        <is>
          <t>Love Cabaret</t>
        </is>
      </c>
      <c r="D158" s="556" t="n">
        <v>46174</v>
      </c>
      <c r="E158" t="n">
        <v>24233</v>
      </c>
      <c r="F158" t="inlineStr">
        <is>
          <t>FARINHA DE MANDIOCA CRUA GROSSA YOKI C/1KG</t>
        </is>
      </c>
      <c r="G158" t="n">
        <v>2192</v>
      </c>
      <c r="H158" t="n">
        <v>1</v>
      </c>
      <c r="I158" t="inlineStr">
        <is>
          <t>PC</t>
        </is>
      </c>
      <c r="J158" t="inlineStr">
        <is>
          <t>ALIMENTOS</t>
        </is>
      </c>
      <c r="K158" t="inlineStr">
        <is>
          <t>05/2026</t>
        </is>
      </c>
      <c r="L158" t="n">
        <v>13.5</v>
      </c>
      <c r="M158" s="556" t="n">
        <v>46160</v>
      </c>
      <c r="N158" t="n">
        <v>13.5</v>
      </c>
      <c r="O158" t="n">
        <v>13.08</v>
      </c>
      <c r="P158" t="n">
        <v>13.5</v>
      </c>
    </row>
    <row r="159">
      <c r="A159" t="n">
        <v>89714</v>
      </c>
      <c r="B159" t="n">
        <v>128</v>
      </c>
      <c r="C159" t="inlineStr">
        <is>
          <t>Love Cabaret</t>
        </is>
      </c>
      <c r="D159" s="556" t="n">
        <v>46174</v>
      </c>
      <c r="E159" t="n">
        <v>26172</v>
      </c>
      <c r="F159" t="inlineStr">
        <is>
          <t>REFRIGERANTE FYS TONICA LIMAO SICILIANO 350ML</t>
        </is>
      </c>
      <c r="G159" t="n">
        <v>3697</v>
      </c>
      <c r="H159" t="n">
        <v>2.42</v>
      </c>
      <c r="I159" t="inlineStr">
        <is>
          <t>UN</t>
        </is>
      </c>
      <c r="J159" t="inlineStr">
        <is>
          <t>BEBIDAS</t>
        </is>
      </c>
      <c r="K159" t="inlineStr">
        <is>
          <t>05/2026</t>
        </is>
      </c>
      <c r="L159" t="n">
        <v>0</v>
      </c>
      <c r="N159" t="n">
        <v>0</v>
      </c>
      <c r="O159" t="n">
        <v>0</v>
      </c>
      <c r="P159" t="n">
        <v>10.89</v>
      </c>
    </row>
    <row r="160">
      <c r="A160" t="n">
        <v>89593</v>
      </c>
      <c r="B160" t="n">
        <v>128</v>
      </c>
      <c r="C160" t="inlineStr">
        <is>
          <t>Love Cabaret</t>
        </is>
      </c>
      <c r="D160" s="556" t="n">
        <v>46174</v>
      </c>
      <c r="E160" t="n">
        <v>19421</v>
      </c>
      <c r="F160" t="inlineStr">
        <is>
          <t>LEITE INTEGRAL ITALAC C/12</t>
        </is>
      </c>
      <c r="G160" t="n">
        <v>2758</v>
      </c>
      <c r="H160" t="n">
        <v>1.58</v>
      </c>
      <c r="I160" t="inlineStr">
        <is>
          <t>CX</t>
        </is>
      </c>
      <c r="J160" t="inlineStr">
        <is>
          <t>ALIMENTOS</t>
        </is>
      </c>
      <c r="K160" t="inlineStr">
        <is>
          <t>05/2026</t>
        </is>
      </c>
      <c r="L160" t="n">
        <v>6.82</v>
      </c>
      <c r="M160" s="556" t="n">
        <v>46168</v>
      </c>
      <c r="N160" t="n">
        <v>6.82</v>
      </c>
      <c r="O160" t="n">
        <v>81.84</v>
      </c>
      <c r="P160" t="n">
        <v>10.78</v>
      </c>
    </row>
    <row r="161">
      <c r="A161" t="n">
        <v>89715</v>
      </c>
      <c r="B161" t="n">
        <v>128</v>
      </c>
      <c r="C161" t="inlineStr">
        <is>
          <t>Love Cabaret</t>
        </is>
      </c>
      <c r="D161" s="556" t="n">
        <v>46174</v>
      </c>
      <c r="E161" t="n">
        <v>20022</v>
      </c>
      <c r="F161" t="inlineStr">
        <is>
          <t>FERMENTO QUIMICO ROYAL 250G</t>
        </is>
      </c>
      <c r="G161" t="n">
        <v>2340</v>
      </c>
      <c r="H161" t="n">
        <v>1</v>
      </c>
      <c r="I161" t="inlineStr">
        <is>
          <t>UN</t>
        </is>
      </c>
      <c r="J161" t="inlineStr">
        <is>
          <t>ALIMENTOS</t>
        </is>
      </c>
      <c r="K161" t="inlineStr">
        <is>
          <t>05/2026</t>
        </is>
      </c>
      <c r="L161" t="n">
        <v>0</v>
      </c>
      <c r="M161" s="556" t="n">
        <v>46112</v>
      </c>
      <c r="N161" t="n">
        <v>10.5</v>
      </c>
      <c r="O161" t="n">
        <v>11.35</v>
      </c>
      <c r="P161" t="n">
        <v>10.5</v>
      </c>
    </row>
    <row r="162">
      <c r="A162" t="n">
        <v>89716</v>
      </c>
      <c r="B162" t="n">
        <v>128</v>
      </c>
      <c r="C162" t="inlineStr">
        <is>
          <t>Love Cabaret</t>
        </is>
      </c>
      <c r="D162" s="556" t="n">
        <v>46174</v>
      </c>
      <c r="E162" t="n">
        <v>23884</v>
      </c>
      <c r="F162" t="inlineStr">
        <is>
          <t>VINAGRE DE MACA L</t>
        </is>
      </c>
      <c r="G162" t="n">
        <v>2015</v>
      </c>
      <c r="H162" t="n">
        <v>1</v>
      </c>
      <c r="I162" t="inlineStr">
        <is>
          <t>LT</t>
        </is>
      </c>
      <c r="J162" t="inlineStr">
        <is>
          <t>ALIMENTOS</t>
        </is>
      </c>
      <c r="K162" t="inlineStr">
        <is>
          <t>05/2026</t>
        </is>
      </c>
      <c r="L162" t="n">
        <v>0</v>
      </c>
      <c r="M162" s="556" t="n">
        <v>46132</v>
      </c>
      <c r="N162" t="n">
        <v>8.869999999999999</v>
      </c>
      <c r="O162" t="n">
        <v>9.1</v>
      </c>
      <c r="P162" t="n">
        <v>8.869999999999999</v>
      </c>
    </row>
    <row r="163">
      <c r="A163" t="n">
        <v>89717</v>
      </c>
      <c r="B163" t="n">
        <v>128</v>
      </c>
      <c r="C163" t="inlineStr">
        <is>
          <t>Love Cabaret</t>
        </is>
      </c>
      <c r="D163" s="556" t="n">
        <v>46174</v>
      </c>
      <c r="E163" t="n">
        <v>19415</v>
      </c>
      <c r="F163" t="inlineStr">
        <is>
          <t>MARGARINA COM SAL QUALY 500G UN</t>
        </is>
      </c>
      <c r="G163" t="n">
        <v>2759</v>
      </c>
      <c r="H163" t="n">
        <v>1</v>
      </c>
      <c r="I163" t="inlineStr">
        <is>
          <t>UN</t>
        </is>
      </c>
      <c r="J163" t="inlineStr">
        <is>
          <t>ALIMENTOS</t>
        </is>
      </c>
      <c r="K163" t="inlineStr">
        <is>
          <t>05/2026</t>
        </is>
      </c>
      <c r="L163" t="n">
        <v>8.800000000000001</v>
      </c>
      <c r="M163" s="556" t="n">
        <v>46153</v>
      </c>
      <c r="N163" t="n">
        <v>8.800000000000001</v>
      </c>
      <c r="O163" t="n">
        <v>8.800000000000001</v>
      </c>
      <c r="P163" t="n">
        <v>8.800000000000001</v>
      </c>
    </row>
    <row r="164">
      <c r="A164" t="n">
        <v>89720</v>
      </c>
      <c r="B164" t="n">
        <v>128</v>
      </c>
      <c r="C164" t="inlineStr">
        <is>
          <t>Love Cabaret</t>
        </is>
      </c>
      <c r="D164" s="556" t="n">
        <v>46174</v>
      </c>
      <c r="E164" t="n">
        <v>19623</v>
      </c>
      <c r="F164" t="inlineStr">
        <is>
          <t>CEBOLA ROXA KG</t>
        </is>
      </c>
      <c r="G164" t="n">
        <v>2611</v>
      </c>
      <c r="H164" t="n">
        <v>1.4</v>
      </c>
      <c r="I164" t="inlineStr">
        <is>
          <t>KG</t>
        </is>
      </c>
      <c r="J164" t="inlineStr">
        <is>
          <t>ALIMENTOS</t>
        </is>
      </c>
      <c r="K164" t="inlineStr">
        <is>
          <t>05/2026</t>
        </is>
      </c>
      <c r="L164" t="n">
        <v>5.85</v>
      </c>
      <c r="M164" s="556" t="n">
        <v>46153</v>
      </c>
      <c r="N164" t="n">
        <v>5.85</v>
      </c>
      <c r="O164" t="n">
        <v>6.3</v>
      </c>
      <c r="P164" t="n">
        <v>8.19</v>
      </c>
    </row>
    <row r="165">
      <c r="A165" t="n">
        <v>89718</v>
      </c>
      <c r="B165" t="n">
        <v>128</v>
      </c>
      <c r="C165" t="inlineStr">
        <is>
          <t>Love Cabaret</t>
        </is>
      </c>
      <c r="D165" s="556" t="n">
        <v>46174</v>
      </c>
      <c r="E165" t="n">
        <v>26173</v>
      </c>
      <c r="F165" t="inlineStr">
        <is>
          <t>REFRIGERANTE FYS TONICA ZERO 350ML</t>
        </is>
      </c>
      <c r="G165" t="n">
        <v>3697</v>
      </c>
      <c r="H165" t="n">
        <v>1.75</v>
      </c>
      <c r="I165" t="inlineStr">
        <is>
          <t>UN</t>
        </is>
      </c>
      <c r="J165" t="inlineStr">
        <is>
          <t>BEBIDAS</t>
        </is>
      </c>
      <c r="K165" t="inlineStr">
        <is>
          <t>05/2026</t>
        </is>
      </c>
      <c r="L165" t="n">
        <v>0</v>
      </c>
      <c r="N165" t="n">
        <v>0</v>
      </c>
      <c r="O165" t="n">
        <v>0</v>
      </c>
      <c r="P165" t="n">
        <v>7.88</v>
      </c>
    </row>
    <row r="166">
      <c r="A166" t="n">
        <v>89719</v>
      </c>
      <c r="B166" t="n">
        <v>128</v>
      </c>
      <c r="C166" t="inlineStr">
        <is>
          <t>Love Cabaret</t>
        </is>
      </c>
      <c r="D166" s="556" t="n">
        <v>46174</v>
      </c>
      <c r="E166" t="n">
        <v>19982</v>
      </c>
      <c r="F166" t="inlineStr">
        <is>
          <t>MOLHO INGLES CEPERA C/1L</t>
        </is>
      </c>
      <c r="G166" t="n">
        <v>2351</v>
      </c>
      <c r="H166" t="n">
        <v>1</v>
      </c>
      <c r="I166" t="inlineStr">
        <is>
          <t>FR</t>
        </is>
      </c>
      <c r="J166" t="inlineStr">
        <is>
          <t>ALIMENTOS</t>
        </is>
      </c>
      <c r="K166" t="inlineStr">
        <is>
          <t>05/2026</t>
        </is>
      </c>
      <c r="L166" t="n">
        <v>0</v>
      </c>
      <c r="M166" s="556" t="n">
        <v>46108</v>
      </c>
      <c r="N166" t="n">
        <v>7.29</v>
      </c>
      <c r="O166" t="n">
        <v>7.29</v>
      </c>
      <c r="P166" t="n">
        <v>7.29</v>
      </c>
    </row>
    <row r="167">
      <c r="A167" t="n">
        <v>89730</v>
      </c>
      <c r="B167" t="n">
        <v>128</v>
      </c>
      <c r="C167" t="inlineStr">
        <is>
          <t>Love Cabaret</t>
        </is>
      </c>
      <c r="D167" s="556" t="n">
        <v>46174</v>
      </c>
      <c r="E167" t="n">
        <v>19658</v>
      </c>
      <c r="F167" t="inlineStr">
        <is>
          <t>ABOBORA JAPONESA / CABOTIAN KG</t>
        </is>
      </c>
      <c r="G167" t="n">
        <v>2582</v>
      </c>
      <c r="H167" t="n">
        <v>2</v>
      </c>
      <c r="I167" t="inlineStr">
        <is>
          <t>KG</t>
        </is>
      </c>
      <c r="J167" t="inlineStr">
        <is>
          <t>ALIMENTOS</t>
        </is>
      </c>
      <c r="K167" t="inlineStr">
        <is>
          <t>05/2026</t>
        </is>
      </c>
      <c r="L167" t="n">
        <v>3.5</v>
      </c>
      <c r="M167" s="556" t="n">
        <v>46153</v>
      </c>
      <c r="N167" t="n">
        <v>3.5</v>
      </c>
      <c r="O167" t="n">
        <v>3.55</v>
      </c>
      <c r="P167" t="n">
        <v>7</v>
      </c>
    </row>
    <row r="168">
      <c r="A168" t="n">
        <v>89738</v>
      </c>
      <c r="B168" t="n">
        <v>128</v>
      </c>
      <c r="C168" t="inlineStr">
        <is>
          <t>Love Cabaret</t>
        </is>
      </c>
      <c r="D168" s="556" t="n">
        <v>46174</v>
      </c>
      <c r="E168" t="n">
        <v>23493</v>
      </c>
      <c r="F168" t="inlineStr">
        <is>
          <t>PIMENTA PRETA EM PO KG</t>
        </is>
      </c>
      <c r="G168" t="n">
        <v>2376</v>
      </c>
      <c r="H168" t="n">
        <v>0.5</v>
      </c>
      <c r="I168" t="inlineStr">
        <is>
          <t>KG</t>
        </is>
      </c>
      <c r="J168" t="inlineStr">
        <is>
          <t>ALIMENTOS</t>
        </is>
      </c>
      <c r="K168" t="inlineStr">
        <is>
          <t>05/2026</t>
        </is>
      </c>
      <c r="L168" t="n">
        <v>11.99</v>
      </c>
      <c r="M168" s="556" t="n">
        <v>46160</v>
      </c>
      <c r="N168" t="n">
        <v>11.99</v>
      </c>
      <c r="O168" t="n">
        <v>25.9</v>
      </c>
      <c r="P168" t="n">
        <v>6</v>
      </c>
    </row>
    <row r="169">
      <c r="A169" t="n">
        <v>89698</v>
      </c>
      <c r="B169" t="n">
        <v>128</v>
      </c>
      <c r="C169" t="inlineStr">
        <is>
          <t>Love Cabaret</t>
        </is>
      </c>
      <c r="D169" s="556" t="n">
        <v>46174</v>
      </c>
      <c r="E169" t="n">
        <v>24110</v>
      </c>
      <c r="F169" t="inlineStr">
        <is>
          <t>CANELA EM PO KG</t>
        </is>
      </c>
      <c r="G169" t="n">
        <v>2322</v>
      </c>
      <c r="H169" t="n">
        <v>0.57</v>
      </c>
      <c r="I169" t="inlineStr">
        <is>
          <t>KG</t>
        </is>
      </c>
      <c r="J169" t="inlineStr">
        <is>
          <t>ALIMENTOS</t>
        </is>
      </c>
      <c r="K169" t="inlineStr">
        <is>
          <t>05/2026</t>
        </is>
      </c>
      <c r="L169" t="n">
        <v>8.25</v>
      </c>
      <c r="M169" s="556" t="n">
        <v>46148</v>
      </c>
      <c r="N169" t="n">
        <v>8.25</v>
      </c>
      <c r="O169" t="n">
        <v>8.25</v>
      </c>
      <c r="P169" t="n">
        <v>4.7</v>
      </c>
    </row>
    <row r="170">
      <c r="A170" t="n">
        <v>89731</v>
      </c>
      <c r="B170" t="n">
        <v>128</v>
      </c>
      <c r="C170" t="inlineStr">
        <is>
          <t>Love Cabaret</t>
        </is>
      </c>
      <c r="D170" s="556" t="n">
        <v>46174</v>
      </c>
      <c r="E170" t="n">
        <v>19977</v>
      </c>
      <c r="F170" t="inlineStr">
        <is>
          <t>MOLHO TONKA TSU MARUITI GL 5 LTS (131)</t>
        </is>
      </c>
      <c r="G170" t="n">
        <v>2354</v>
      </c>
      <c r="H170" t="n">
        <v>0.12</v>
      </c>
      <c r="I170" t="inlineStr">
        <is>
          <t>UN</t>
        </is>
      </c>
      <c r="J170" t="inlineStr">
        <is>
          <t>ALIMENTOS</t>
        </is>
      </c>
      <c r="K170" t="inlineStr">
        <is>
          <t>05/2026</t>
        </is>
      </c>
      <c r="L170" t="n">
        <v>0</v>
      </c>
      <c r="N170" t="n">
        <v>0</v>
      </c>
      <c r="O170" t="n">
        <v>0</v>
      </c>
      <c r="P170" t="n">
        <v>0</v>
      </c>
    </row>
    <row r="171">
      <c r="A171" t="n">
        <v>88145</v>
      </c>
      <c r="B171" t="n">
        <v>128</v>
      </c>
      <c r="C171" t="inlineStr">
        <is>
          <t>Love Cabaret</t>
        </is>
      </c>
      <c r="D171" s="556" t="n">
        <v>46143</v>
      </c>
      <c r="E171" t="n">
        <v>18359</v>
      </c>
      <c r="F171" t="inlineStr">
        <is>
          <t>GIN TANQUERAY 750ML</t>
        </is>
      </c>
      <c r="G171" t="n">
        <v>3278</v>
      </c>
      <c r="H171" t="n">
        <v>100.47</v>
      </c>
      <c r="I171" t="inlineStr">
        <is>
          <t>GR</t>
        </is>
      </c>
      <c r="J171" t="inlineStr">
        <is>
          <t>BEBIDAS</t>
        </is>
      </c>
      <c r="K171" t="inlineStr">
        <is>
          <t>04/2026</t>
        </is>
      </c>
      <c r="L171" t="n">
        <v>94.90000000000001</v>
      </c>
      <c r="M171" s="556" t="n">
        <v>46140</v>
      </c>
      <c r="N171" t="n">
        <v>94.90000000000001</v>
      </c>
      <c r="O171" t="n">
        <v>94.90000000000001</v>
      </c>
      <c r="P171" t="n">
        <v>9534.6</v>
      </c>
    </row>
    <row r="172">
      <c r="A172" t="n">
        <v>88151</v>
      </c>
      <c r="B172" t="n">
        <v>128</v>
      </c>
      <c r="C172" t="inlineStr">
        <is>
          <t>Love Cabaret</t>
        </is>
      </c>
      <c r="D172" s="556" t="n">
        <v>46143</v>
      </c>
      <c r="E172" t="n">
        <v>18242</v>
      </c>
      <c r="F172" t="inlineStr">
        <is>
          <t>TEQUILA DON JULIO BLANCO 750ML</t>
        </is>
      </c>
      <c r="G172" t="n">
        <v>3386</v>
      </c>
      <c r="H172" t="n">
        <v>34.82</v>
      </c>
      <c r="I172" t="inlineStr">
        <is>
          <t>GR</t>
        </is>
      </c>
      <c r="J172" t="inlineStr">
        <is>
          <t>BEBIDAS</t>
        </is>
      </c>
      <c r="K172" t="inlineStr">
        <is>
          <t>04/2026</t>
        </is>
      </c>
      <c r="L172" t="n">
        <v>225.09</v>
      </c>
      <c r="M172" s="556" t="n">
        <v>46136</v>
      </c>
      <c r="N172" t="n">
        <v>235.32</v>
      </c>
      <c r="O172" t="n">
        <v>241.79</v>
      </c>
      <c r="P172" t="n">
        <v>7837.63</v>
      </c>
    </row>
    <row r="173">
      <c r="A173" t="n">
        <v>88153</v>
      </c>
      <c r="B173" t="n">
        <v>128</v>
      </c>
      <c r="C173" t="inlineStr">
        <is>
          <t>Love Cabaret</t>
        </is>
      </c>
      <c r="D173" s="556" t="n">
        <v>46143</v>
      </c>
      <c r="E173" t="n">
        <v>18119</v>
      </c>
      <c r="F173" t="inlineStr">
        <is>
          <t>WHISKY JOHNNIE WALKER BLACK LABEL 1L</t>
        </is>
      </c>
      <c r="G173" t="n">
        <v>3494</v>
      </c>
      <c r="H173" t="n">
        <v>32.45</v>
      </c>
      <c r="I173" t="inlineStr">
        <is>
          <t>GR</t>
        </is>
      </c>
      <c r="J173" t="inlineStr">
        <is>
          <t>BEBIDAS</t>
        </is>
      </c>
      <c r="K173" t="inlineStr">
        <is>
          <t>04/2026</t>
        </is>
      </c>
      <c r="L173" t="n">
        <v>164.39</v>
      </c>
      <c r="M173" s="556" t="n">
        <v>46140</v>
      </c>
      <c r="N173" t="n">
        <v>166.62</v>
      </c>
      <c r="O173" t="n">
        <v>166.62</v>
      </c>
      <c r="P173" t="n">
        <v>5334.46</v>
      </c>
    </row>
    <row r="174">
      <c r="A174" t="n">
        <v>88148</v>
      </c>
      <c r="B174" t="n">
        <v>128</v>
      </c>
      <c r="C174" t="inlineStr">
        <is>
          <t>Love Cabaret</t>
        </is>
      </c>
      <c r="D174" s="556" t="n">
        <v>46143</v>
      </c>
      <c r="E174" t="n">
        <v>18179</v>
      </c>
      <c r="F174" t="inlineStr">
        <is>
          <t>VODKA KETEL ONE 1L</t>
        </is>
      </c>
      <c r="G174" t="n">
        <v>3443</v>
      </c>
      <c r="H174" t="n">
        <v>45</v>
      </c>
      <c r="I174" t="inlineStr">
        <is>
          <t>GR</t>
        </is>
      </c>
      <c r="J174" t="inlineStr">
        <is>
          <t>BEBIDAS</t>
        </is>
      </c>
      <c r="K174" t="inlineStr">
        <is>
          <t>04/2026</t>
        </is>
      </c>
      <c r="L174" t="n">
        <v>114.62</v>
      </c>
      <c r="M174" s="556" t="n">
        <v>46140</v>
      </c>
      <c r="N174" t="n">
        <v>116.4</v>
      </c>
      <c r="O174" t="n">
        <v>116.4</v>
      </c>
      <c r="P174" t="n">
        <v>5157.9</v>
      </c>
    </row>
    <row r="175">
      <c r="A175" t="n">
        <v>88156</v>
      </c>
      <c r="B175" t="n">
        <v>128</v>
      </c>
      <c r="C175" t="inlineStr">
        <is>
          <t>Love Cabaret</t>
        </is>
      </c>
      <c r="D175" s="556" t="n">
        <v>46143</v>
      </c>
      <c r="E175" t="n">
        <v>18353</v>
      </c>
      <c r="F175" t="inlineStr">
        <is>
          <t>GIN TANQUERAY TEN 750ML</t>
        </is>
      </c>
      <c r="G175" t="n">
        <v>3282</v>
      </c>
      <c r="H175" t="n">
        <v>24</v>
      </c>
      <c r="I175" t="inlineStr">
        <is>
          <t>GR</t>
        </is>
      </c>
      <c r="J175" t="inlineStr">
        <is>
          <t>BEBIDAS</t>
        </is>
      </c>
      <c r="K175" t="inlineStr">
        <is>
          <t>04/2026</t>
        </is>
      </c>
      <c r="L175" t="n">
        <v>138.56</v>
      </c>
      <c r="M175" s="556" t="n">
        <v>46140</v>
      </c>
      <c r="N175" t="n">
        <v>138.56</v>
      </c>
      <c r="O175" t="n">
        <v>138.56</v>
      </c>
      <c r="P175" t="n">
        <v>3325.44</v>
      </c>
    </row>
    <row r="176">
      <c r="A176" t="n">
        <v>88158</v>
      </c>
      <c r="B176" t="n">
        <v>128</v>
      </c>
      <c r="C176" t="inlineStr">
        <is>
          <t>Love Cabaret</t>
        </is>
      </c>
      <c r="D176" s="556" t="n">
        <v>46143</v>
      </c>
      <c r="E176" t="n">
        <v>18103</v>
      </c>
      <c r="F176" t="inlineStr">
        <is>
          <t>WHISKY MAKERS MARK BOURBON 750ML</t>
        </is>
      </c>
      <c r="G176" t="n">
        <v>3508</v>
      </c>
      <c r="H176" t="n">
        <v>23.51</v>
      </c>
      <c r="I176" t="inlineStr">
        <is>
          <t>GR</t>
        </is>
      </c>
      <c r="J176" t="inlineStr">
        <is>
          <t>BEBIDAS</t>
        </is>
      </c>
      <c r="K176" t="inlineStr">
        <is>
          <t>04/2026</t>
        </is>
      </c>
      <c r="L176" t="n">
        <v>136.91</v>
      </c>
      <c r="M176" s="556" t="n">
        <v>46139</v>
      </c>
      <c r="N176" t="n">
        <v>136.9</v>
      </c>
      <c r="O176" t="n">
        <v>136.9</v>
      </c>
      <c r="P176" t="n">
        <v>3218.75</v>
      </c>
    </row>
    <row r="177">
      <c r="A177" t="n">
        <v>88179</v>
      </c>
      <c r="B177" t="n">
        <v>128</v>
      </c>
      <c r="C177" t="inlineStr">
        <is>
          <t>Love Cabaret</t>
        </is>
      </c>
      <c r="D177" s="556" t="n">
        <v>46143</v>
      </c>
      <c r="E177" t="n">
        <v>18114</v>
      </c>
      <c r="F177" t="inlineStr">
        <is>
          <t>WHISKY JOHNNIE WALKER GOLD LABEL RESERVE 750ML</t>
        </is>
      </c>
      <c r="G177" t="n">
        <v>3498</v>
      </c>
      <c r="H177" t="n">
        <v>11.67</v>
      </c>
      <c r="I177" t="inlineStr">
        <is>
          <t>GR</t>
        </is>
      </c>
      <c r="J177" t="inlineStr">
        <is>
          <t>BEBIDAS</t>
        </is>
      </c>
      <c r="K177" t="inlineStr">
        <is>
          <t>04/2026</t>
        </is>
      </c>
      <c r="L177" t="n">
        <v>274.95</v>
      </c>
      <c r="M177" s="556" t="n">
        <v>46141</v>
      </c>
      <c r="N177" t="n">
        <v>274.95</v>
      </c>
      <c r="O177" t="n">
        <v>274.95</v>
      </c>
      <c r="P177" t="n">
        <v>3208.67</v>
      </c>
    </row>
    <row r="178">
      <c r="A178" t="n">
        <v>88200</v>
      </c>
      <c r="B178" t="n">
        <v>128</v>
      </c>
      <c r="C178" t="inlineStr">
        <is>
          <t>Love Cabaret</t>
        </is>
      </c>
      <c r="D178" s="556" t="n">
        <v>46143</v>
      </c>
      <c r="E178" t="n">
        <v>26014</v>
      </c>
      <c r="F178" t="inlineStr">
        <is>
          <t>APERITIVO ANGOSTURA 473ML</t>
        </is>
      </c>
      <c r="G178" t="n">
        <v>3130</v>
      </c>
      <c r="H178" t="n">
        <v>7</v>
      </c>
      <c r="I178" t="inlineStr">
        <is>
          <t>GR</t>
        </is>
      </c>
      <c r="J178" t="inlineStr">
        <is>
          <t>BEBIDAS</t>
        </is>
      </c>
      <c r="K178" t="inlineStr">
        <is>
          <t>04/2026</t>
        </is>
      </c>
      <c r="L178" t="n">
        <v>0</v>
      </c>
      <c r="M178" s="556" t="n">
        <v>46084</v>
      </c>
      <c r="N178" t="n">
        <v>375.8</v>
      </c>
      <c r="O178" t="n">
        <v>375.8</v>
      </c>
      <c r="P178" t="n">
        <v>2630.6</v>
      </c>
    </row>
    <row r="179">
      <c r="A179" t="n">
        <v>88146</v>
      </c>
      <c r="B179" t="n">
        <v>128</v>
      </c>
      <c r="C179" t="inlineStr">
        <is>
          <t>Love Cabaret</t>
        </is>
      </c>
      <c r="D179" s="556" t="n">
        <v>46143</v>
      </c>
      <c r="E179" t="n">
        <v>24552</v>
      </c>
      <c r="F179" t="inlineStr">
        <is>
          <t>ESPUMANTE CASA PERINI BRUT 750ML</t>
        </is>
      </c>
      <c r="G179" t="n">
        <v>5669</v>
      </c>
      <c r="H179" t="n">
        <v>71</v>
      </c>
      <c r="I179" t="inlineStr">
        <is>
          <t>GR</t>
        </is>
      </c>
      <c r="J179" t="inlineStr">
        <is>
          <t>BEBIDAS</t>
        </is>
      </c>
      <c r="K179" t="inlineStr">
        <is>
          <t>04/2026</t>
        </is>
      </c>
      <c r="L179" t="n">
        <v>0</v>
      </c>
      <c r="M179" s="556" t="n">
        <v>46085</v>
      </c>
      <c r="N179" t="n">
        <v>33.51</v>
      </c>
      <c r="O179" t="n">
        <v>36.02</v>
      </c>
      <c r="P179" t="n">
        <v>2379.21</v>
      </c>
    </row>
    <row r="180">
      <c r="A180" t="n">
        <v>88283</v>
      </c>
      <c r="B180" t="n">
        <v>128</v>
      </c>
      <c r="C180" t="inlineStr">
        <is>
          <t>Love Cabaret</t>
        </is>
      </c>
      <c r="D180" s="556" t="n">
        <v>46143</v>
      </c>
      <c r="E180" t="n">
        <v>18118</v>
      </c>
      <c r="F180" t="inlineStr">
        <is>
          <t>WHISKY JOHNNIE WALKER BLUE LABEL 750ML</t>
        </is>
      </c>
      <c r="G180" t="n">
        <v>3495</v>
      </c>
      <c r="H180" t="n">
        <v>1.74</v>
      </c>
      <c r="I180" t="inlineStr">
        <is>
          <t>GR</t>
        </is>
      </c>
      <c r="J180" t="inlineStr">
        <is>
          <t>BEBIDAS</t>
        </is>
      </c>
      <c r="K180" t="inlineStr">
        <is>
          <t>04/2026</t>
        </is>
      </c>
      <c r="L180" t="n">
        <v>0</v>
      </c>
      <c r="N180" t="n">
        <v>0</v>
      </c>
      <c r="O180" t="n">
        <v>1296.84</v>
      </c>
      <c r="P180" t="n">
        <v>2273.5</v>
      </c>
    </row>
    <row r="181">
      <c r="A181" t="n">
        <v>88171</v>
      </c>
      <c r="B181" t="n">
        <v>128</v>
      </c>
      <c r="C181" t="inlineStr">
        <is>
          <t>Love Cabaret</t>
        </is>
      </c>
      <c r="D181" s="556" t="n">
        <v>46143</v>
      </c>
      <c r="E181" t="n">
        <v>25119</v>
      </c>
      <c r="F181" t="inlineStr">
        <is>
          <t>ESPUMANTE CHANDON EXCELLENCE BRUT  750ML</t>
        </is>
      </c>
      <c r="G181" t="n">
        <v>5903</v>
      </c>
      <c r="H181" t="n">
        <v>14</v>
      </c>
      <c r="I181" t="inlineStr">
        <is>
          <t>GR</t>
        </is>
      </c>
      <c r="J181" t="inlineStr">
        <is>
          <t>BEBIDAS</t>
        </is>
      </c>
      <c r="K181" t="inlineStr">
        <is>
          <t>04/2026</t>
        </is>
      </c>
      <c r="L181" t="n">
        <v>159.9</v>
      </c>
      <c r="M181" s="556" t="n">
        <v>46140</v>
      </c>
      <c r="N181" t="n">
        <v>159.9</v>
      </c>
      <c r="O181" t="n">
        <v>159.9</v>
      </c>
      <c r="P181" t="n">
        <v>2238.6</v>
      </c>
    </row>
    <row r="182">
      <c r="A182" t="n">
        <v>88168</v>
      </c>
      <c r="B182" t="n">
        <v>128</v>
      </c>
      <c r="C182" t="inlineStr">
        <is>
          <t>Love Cabaret</t>
        </is>
      </c>
      <c r="D182" s="556" t="n">
        <v>46143</v>
      </c>
      <c r="E182" t="n">
        <v>18537</v>
      </c>
      <c r="F182" t="inlineStr">
        <is>
          <t>APERITIVO LILLET BLANC 750ML</t>
        </is>
      </c>
      <c r="G182" t="n">
        <v>3140</v>
      </c>
      <c r="H182" t="n">
        <v>16</v>
      </c>
      <c r="I182" t="inlineStr">
        <is>
          <t>GR</t>
        </is>
      </c>
      <c r="J182" t="inlineStr">
        <is>
          <t>BEBIDAS</t>
        </is>
      </c>
      <c r="K182" t="inlineStr">
        <is>
          <t>04/2026</t>
        </is>
      </c>
      <c r="L182" t="n">
        <v>118.73</v>
      </c>
      <c r="M182" s="556" t="n">
        <v>46132</v>
      </c>
      <c r="N182" t="n">
        <v>112.9</v>
      </c>
      <c r="O182" t="n">
        <v>112.9</v>
      </c>
      <c r="P182" t="n">
        <v>1899.68</v>
      </c>
    </row>
    <row r="183">
      <c r="A183" t="n">
        <v>88184</v>
      </c>
      <c r="B183" t="n">
        <v>128</v>
      </c>
      <c r="C183" t="inlineStr">
        <is>
          <t>Love Cabaret</t>
        </is>
      </c>
      <c r="D183" s="556" t="n">
        <v>46143</v>
      </c>
      <c r="E183" t="n">
        <v>18202</v>
      </c>
      <c r="F183" t="inlineStr">
        <is>
          <t>VERMOUTH DOLIN DRY 750ML</t>
        </is>
      </c>
      <c r="G183" t="n">
        <v>3424</v>
      </c>
      <c r="H183" t="n">
        <v>10.6</v>
      </c>
      <c r="I183" t="inlineStr">
        <is>
          <t>GR</t>
        </is>
      </c>
      <c r="J183" t="inlineStr">
        <is>
          <t>BEBIDAS</t>
        </is>
      </c>
      <c r="K183" t="inlineStr">
        <is>
          <t>04/2026</t>
        </is>
      </c>
      <c r="L183" t="n">
        <v>160</v>
      </c>
      <c r="M183" s="556" t="n">
        <v>46140</v>
      </c>
      <c r="N183" t="n">
        <v>160</v>
      </c>
      <c r="O183" t="n">
        <v>160</v>
      </c>
      <c r="P183" t="n">
        <v>1696</v>
      </c>
    </row>
    <row r="184">
      <c r="A184" t="n">
        <v>88159</v>
      </c>
      <c r="B184" t="n">
        <v>128</v>
      </c>
      <c r="C184" t="inlineStr">
        <is>
          <t>Love Cabaret</t>
        </is>
      </c>
      <c r="D184" s="556" t="n">
        <v>46143</v>
      </c>
      <c r="E184" t="n">
        <v>24259</v>
      </c>
      <c r="F184" t="inlineStr">
        <is>
          <t>FILE MIGNON 4/5 S/ CORDAO KG</t>
        </is>
      </c>
      <c r="G184" t="n">
        <v>2938</v>
      </c>
      <c r="H184" t="n">
        <v>21</v>
      </c>
      <c r="I184" t="inlineStr">
        <is>
          <t>KG</t>
        </is>
      </c>
      <c r="J184" t="inlineStr">
        <is>
          <t>ALIMENTOS</t>
        </is>
      </c>
      <c r="K184" t="inlineStr">
        <is>
          <t>04/2026</t>
        </is>
      </c>
      <c r="L184" t="n">
        <v>77.7</v>
      </c>
      <c r="M184" s="556" t="n">
        <v>46127</v>
      </c>
      <c r="N184" t="n">
        <v>77.7</v>
      </c>
      <c r="O184" t="n">
        <v>79.90000000000001</v>
      </c>
      <c r="P184" t="n">
        <v>1631.7</v>
      </c>
    </row>
    <row r="185">
      <c r="A185" t="n">
        <v>88211</v>
      </c>
      <c r="B185" t="n">
        <v>128</v>
      </c>
      <c r="C185" t="inlineStr">
        <is>
          <t>Love Cabaret</t>
        </is>
      </c>
      <c r="D185" s="556" t="n">
        <v>46143</v>
      </c>
      <c r="E185" t="n">
        <v>18562</v>
      </c>
      <c r="F185" t="inlineStr">
        <is>
          <t>CERVEJA HEINEKEN ZERO LONG NECK 330ML C/24</t>
        </is>
      </c>
      <c r="G185" t="n">
        <v>3120</v>
      </c>
      <c r="H185" t="n">
        <v>6.58</v>
      </c>
      <c r="I185" t="inlineStr">
        <is>
          <t>PC</t>
        </is>
      </c>
      <c r="J185" t="inlineStr">
        <is>
          <t>BEBIDAS</t>
        </is>
      </c>
      <c r="K185" t="inlineStr">
        <is>
          <t>04/2026</t>
        </is>
      </c>
      <c r="L185" t="n">
        <v>207.49</v>
      </c>
      <c r="M185" s="556" t="n">
        <v>46139</v>
      </c>
      <c r="N185" t="n">
        <v>210.11</v>
      </c>
      <c r="O185" t="n">
        <v>210.11</v>
      </c>
      <c r="P185" t="n">
        <v>1365.28</v>
      </c>
    </row>
    <row r="186">
      <c r="A186" t="n">
        <v>88252</v>
      </c>
      <c r="B186" t="n">
        <v>128</v>
      </c>
      <c r="C186" t="inlineStr">
        <is>
          <t>Love Cabaret</t>
        </is>
      </c>
      <c r="D186" s="556" t="n">
        <v>46143</v>
      </c>
      <c r="E186" t="n">
        <v>18261</v>
      </c>
      <c r="F186" t="inlineStr">
        <is>
          <t>RUM ZACAPA 23 ANOS 750ML</t>
        </is>
      </c>
      <c r="G186" t="n">
        <v>3368</v>
      </c>
      <c r="H186" t="n">
        <v>2.89</v>
      </c>
      <c r="I186" t="inlineStr">
        <is>
          <t>GR</t>
        </is>
      </c>
      <c r="J186" t="inlineStr">
        <is>
          <t>BEBIDAS</t>
        </is>
      </c>
      <c r="K186" t="inlineStr">
        <is>
          <t>04/2026</t>
        </is>
      </c>
      <c r="L186" t="n">
        <v>0</v>
      </c>
      <c r="M186" s="556" t="n">
        <v>46051</v>
      </c>
      <c r="N186" t="n">
        <v>463.2</v>
      </c>
      <c r="O186" t="n">
        <v>432.42</v>
      </c>
      <c r="P186" t="n">
        <v>1338.65</v>
      </c>
    </row>
    <row r="187">
      <c r="A187" t="n">
        <v>88163</v>
      </c>
      <c r="B187" t="n">
        <v>128</v>
      </c>
      <c r="C187" t="inlineStr">
        <is>
          <t>Love Cabaret</t>
        </is>
      </c>
      <c r="D187" s="556" t="n">
        <v>46143</v>
      </c>
      <c r="E187" t="n">
        <v>25288</v>
      </c>
      <c r="F187" t="inlineStr">
        <is>
          <t>BURRATA 110G C/5 DE 550 GR UN</t>
        </is>
      </c>
      <c r="G187" t="n">
        <v>4715</v>
      </c>
      <c r="H187" t="n">
        <v>20</v>
      </c>
      <c r="I187" t="inlineStr">
        <is>
          <t>UN</t>
        </is>
      </c>
      <c r="J187" t="inlineStr">
        <is>
          <t>ALIMENTOS</t>
        </is>
      </c>
      <c r="K187" t="inlineStr">
        <is>
          <t>04/2026</t>
        </is>
      </c>
      <c r="L187" t="n">
        <v>65.34999999999999</v>
      </c>
      <c r="M187" s="556" t="n">
        <v>46135</v>
      </c>
      <c r="N187" t="n">
        <v>65.34999999999999</v>
      </c>
      <c r="O187" t="n">
        <v>65.34999999999999</v>
      </c>
      <c r="P187" t="n">
        <v>1307</v>
      </c>
    </row>
    <row r="188">
      <c r="A188" t="n">
        <v>88198</v>
      </c>
      <c r="B188" t="n">
        <v>128</v>
      </c>
      <c r="C188" t="inlineStr">
        <is>
          <t>Love Cabaret</t>
        </is>
      </c>
      <c r="D188" s="556" t="n">
        <v>46143</v>
      </c>
      <c r="E188" t="n">
        <v>26187</v>
      </c>
      <c r="F188" t="inlineStr">
        <is>
          <t>CHOCOLATE BRANCO EM GOTAS SICAO</t>
        </is>
      </c>
      <c r="G188" t="n">
        <v>2033</v>
      </c>
      <c r="H188" t="n">
        <v>7.45</v>
      </c>
      <c r="I188" t="inlineStr">
        <is>
          <t>PT</t>
        </is>
      </c>
      <c r="J188" t="inlineStr">
        <is>
          <t>ALIMENTOS</t>
        </is>
      </c>
      <c r="K188" t="inlineStr">
        <is>
          <t>04/2026</t>
        </is>
      </c>
      <c r="L188" t="n">
        <v>170.54</v>
      </c>
      <c r="M188" s="556" t="n">
        <v>46141</v>
      </c>
      <c r="N188" t="n">
        <v>209.9</v>
      </c>
      <c r="O188" t="n">
        <v>209.9</v>
      </c>
      <c r="P188" t="n">
        <v>1270.52</v>
      </c>
    </row>
    <row r="189">
      <c r="A189" t="n">
        <v>88185</v>
      </c>
      <c r="B189" t="n">
        <v>128</v>
      </c>
      <c r="C189" t="inlineStr">
        <is>
          <t>Love Cabaret</t>
        </is>
      </c>
      <c r="D189" s="556" t="n">
        <v>46143</v>
      </c>
      <c r="E189" t="n">
        <v>17661</v>
      </c>
      <c r="F189" t="inlineStr">
        <is>
          <t>VINHO TINTO LES FRUITS SAUVAGES PINOT NOIR 750ML</t>
        </is>
      </c>
      <c r="G189" t="n">
        <v>3868</v>
      </c>
      <c r="H189" t="n">
        <v>10</v>
      </c>
      <c r="I189" t="inlineStr">
        <is>
          <t>GR</t>
        </is>
      </c>
      <c r="J189" t="inlineStr">
        <is>
          <t>BEBIDAS</t>
        </is>
      </c>
      <c r="K189" t="inlineStr">
        <is>
          <t>04/2026</t>
        </is>
      </c>
      <c r="L189" t="n">
        <v>126.1</v>
      </c>
      <c r="M189" s="556" t="n">
        <v>46127</v>
      </c>
      <c r="N189" t="n">
        <v>126.1</v>
      </c>
      <c r="O189" t="n">
        <v>126.1</v>
      </c>
      <c r="P189" t="n">
        <v>1261</v>
      </c>
    </row>
    <row r="190">
      <c r="A190" t="n">
        <v>88234</v>
      </c>
      <c r="B190" t="n">
        <v>128</v>
      </c>
      <c r="C190" t="inlineStr">
        <is>
          <t>Love Cabaret</t>
        </is>
      </c>
      <c r="D190" s="556" t="n">
        <v>46143</v>
      </c>
      <c r="E190" t="n">
        <v>18053</v>
      </c>
      <c r="F190" t="inlineStr">
        <is>
          <t>CHAMPAGNE VEUVE CLICQUOT BRUT 750ML</t>
        </is>
      </c>
      <c r="G190" t="n">
        <v>3551</v>
      </c>
      <c r="H190" t="n">
        <v>4</v>
      </c>
      <c r="I190" t="inlineStr">
        <is>
          <t>UN</t>
        </is>
      </c>
      <c r="J190" t="inlineStr">
        <is>
          <t>BEBIDAS</t>
        </is>
      </c>
      <c r="K190" t="inlineStr">
        <is>
          <t>04/2026</t>
        </is>
      </c>
      <c r="L190" t="n">
        <v>0</v>
      </c>
      <c r="M190" s="556" t="n">
        <v>45663</v>
      </c>
      <c r="N190" t="n">
        <v>314.15</v>
      </c>
      <c r="O190" t="n">
        <v>343</v>
      </c>
      <c r="P190" t="n">
        <v>1256.6</v>
      </c>
    </row>
    <row r="191">
      <c r="A191" t="n">
        <v>88166</v>
      </c>
      <c r="B191" t="n">
        <v>128</v>
      </c>
      <c r="C191" t="inlineStr">
        <is>
          <t>Love Cabaret</t>
        </is>
      </c>
      <c r="D191" s="556" t="n">
        <v>46143</v>
      </c>
      <c r="E191" t="n">
        <v>17794</v>
      </c>
      <c r="F191" t="inlineStr">
        <is>
          <t>VINHO BRANCO JAJA DE JAU SAUVIGNON BLANC 750ML</t>
        </is>
      </c>
      <c r="G191" t="n">
        <v>3750</v>
      </c>
      <c r="H191" t="n">
        <v>16.88</v>
      </c>
      <c r="I191" t="inlineStr">
        <is>
          <t>GR</t>
        </is>
      </c>
      <c r="J191" t="inlineStr">
        <is>
          <t>BEBIDAS</t>
        </is>
      </c>
      <c r="K191" t="inlineStr">
        <is>
          <t>04/2026</t>
        </is>
      </c>
      <c r="L191" t="n">
        <v>67.59999999999999</v>
      </c>
      <c r="M191" s="556" t="n">
        <v>46140</v>
      </c>
      <c r="N191" t="n">
        <v>67.59999999999999</v>
      </c>
      <c r="O191" t="n">
        <v>67.59999999999999</v>
      </c>
      <c r="P191" t="n">
        <v>1141.09</v>
      </c>
    </row>
    <row r="192">
      <c r="A192" t="n">
        <v>88155</v>
      </c>
      <c r="B192" t="n">
        <v>128</v>
      </c>
      <c r="C192" t="inlineStr">
        <is>
          <t>Love Cabaret</t>
        </is>
      </c>
      <c r="D192" s="556" t="n">
        <v>46143</v>
      </c>
      <c r="E192" t="n">
        <v>18547</v>
      </c>
      <c r="F192" t="inlineStr">
        <is>
          <t>APERITIVO APEROL 750ML</t>
        </is>
      </c>
      <c r="G192" t="n">
        <v>3132</v>
      </c>
      <c r="H192" t="n">
        <v>29</v>
      </c>
      <c r="I192" t="inlineStr">
        <is>
          <t>GR</t>
        </is>
      </c>
      <c r="J192" t="inlineStr">
        <is>
          <t>BEBIDAS</t>
        </is>
      </c>
      <c r="K192" t="inlineStr">
        <is>
          <t>04/2026</t>
        </is>
      </c>
      <c r="L192" t="n">
        <v>0</v>
      </c>
      <c r="M192" s="556" t="n">
        <v>46087</v>
      </c>
      <c r="N192" t="n">
        <v>38.9</v>
      </c>
      <c r="O192" t="n">
        <v>37.99</v>
      </c>
      <c r="P192" t="n">
        <v>1128.1</v>
      </c>
    </row>
    <row r="193">
      <c r="A193" t="n">
        <v>88186</v>
      </c>
      <c r="B193" t="n">
        <v>128</v>
      </c>
      <c r="C193" t="inlineStr">
        <is>
          <t>Love Cabaret</t>
        </is>
      </c>
      <c r="D193" s="556" t="n">
        <v>46143</v>
      </c>
      <c r="E193" t="n">
        <v>25683</v>
      </c>
      <c r="F193" t="inlineStr">
        <is>
          <t>TRINCA BOLOTAS TINTO 750ML</t>
        </is>
      </c>
      <c r="G193" t="n">
        <v>6244</v>
      </c>
      <c r="H193" t="n">
        <v>10</v>
      </c>
      <c r="I193" t="inlineStr">
        <is>
          <t>GR</t>
        </is>
      </c>
      <c r="J193" t="inlineStr">
        <is>
          <t>BEBIDAS</t>
        </is>
      </c>
      <c r="K193" t="inlineStr">
        <is>
          <t>04/2026</t>
        </is>
      </c>
      <c r="L193" t="n">
        <v>105.95</v>
      </c>
      <c r="M193" s="556" t="n">
        <v>46127</v>
      </c>
      <c r="N193" t="n">
        <v>105.95</v>
      </c>
      <c r="O193" t="n">
        <v>84.81999999999999</v>
      </c>
      <c r="P193" t="n">
        <v>1059.5</v>
      </c>
    </row>
    <row r="194">
      <c r="A194" t="n">
        <v>88160</v>
      </c>
      <c r="B194" t="n">
        <v>128</v>
      </c>
      <c r="C194" t="inlineStr">
        <is>
          <t>Love Cabaret</t>
        </is>
      </c>
      <c r="D194" s="556" t="n">
        <v>46143</v>
      </c>
      <c r="E194" t="n">
        <v>18545</v>
      </c>
      <c r="F194" t="inlineStr">
        <is>
          <t>APERITIVO CAMPARI 998ML</t>
        </is>
      </c>
      <c r="G194" t="n">
        <v>3134</v>
      </c>
      <c r="H194" t="n">
        <v>21</v>
      </c>
      <c r="I194" t="inlineStr">
        <is>
          <t>GR</t>
        </is>
      </c>
      <c r="J194" t="inlineStr">
        <is>
          <t>BEBIDAS</t>
        </is>
      </c>
      <c r="K194" t="inlineStr">
        <is>
          <t>04/2026</t>
        </is>
      </c>
      <c r="L194" t="n">
        <v>0</v>
      </c>
      <c r="M194" s="556" t="n">
        <v>46087</v>
      </c>
      <c r="N194" t="n">
        <v>47.8</v>
      </c>
      <c r="O194" t="n">
        <v>45.99</v>
      </c>
      <c r="P194" t="n">
        <v>1003.8</v>
      </c>
    </row>
    <row r="195">
      <c r="A195" t="n">
        <v>88201</v>
      </c>
      <c r="B195" t="n">
        <v>128</v>
      </c>
      <c r="C195" t="inlineStr">
        <is>
          <t>Love Cabaret</t>
        </is>
      </c>
      <c r="D195" s="556" t="n">
        <v>46143</v>
      </c>
      <c r="E195" t="n">
        <v>18017</v>
      </c>
      <c r="F195" t="inlineStr">
        <is>
          <t>ESPUMANTE CAVA BRUT STARS TOUCH OF ROSE 750ML</t>
        </is>
      </c>
      <c r="G195" t="n">
        <v>3580</v>
      </c>
      <c r="H195" t="n">
        <v>7</v>
      </c>
      <c r="I195" t="inlineStr">
        <is>
          <t>GR</t>
        </is>
      </c>
      <c r="J195" t="inlineStr">
        <is>
          <t>BEBIDAS</t>
        </is>
      </c>
      <c r="K195" t="inlineStr">
        <is>
          <t>04/2026</t>
        </is>
      </c>
      <c r="L195" t="n">
        <v>0</v>
      </c>
      <c r="M195" s="556" t="n">
        <v>46034</v>
      </c>
      <c r="N195" t="n">
        <v>137.8</v>
      </c>
      <c r="O195" t="n">
        <v>144.3</v>
      </c>
      <c r="P195" t="n">
        <v>964.6</v>
      </c>
    </row>
    <row r="196">
      <c r="A196" t="n">
        <v>88175</v>
      </c>
      <c r="B196" t="n">
        <v>128</v>
      </c>
      <c r="C196" t="inlineStr">
        <is>
          <t>Love Cabaret</t>
        </is>
      </c>
      <c r="D196" s="556" t="n">
        <v>46143</v>
      </c>
      <c r="E196" t="n">
        <v>18220</v>
      </c>
      <c r="F196" t="inlineStr">
        <is>
          <t>VERMOUTH CARPANO CLASSICO ROSSO ITALIANO 1L</t>
        </is>
      </c>
      <c r="G196" t="n">
        <v>3408</v>
      </c>
      <c r="H196" t="n">
        <v>12</v>
      </c>
      <c r="I196" t="inlineStr">
        <is>
          <t>GR</t>
        </is>
      </c>
      <c r="J196" t="inlineStr">
        <is>
          <t>BEBIDAS</t>
        </is>
      </c>
      <c r="K196" t="inlineStr">
        <is>
          <t>04/2026</t>
        </is>
      </c>
      <c r="L196" t="n">
        <v>0</v>
      </c>
      <c r="M196" s="556" t="n">
        <v>46083</v>
      </c>
      <c r="N196" t="n">
        <v>77</v>
      </c>
      <c r="O196" t="n">
        <v>42</v>
      </c>
      <c r="P196" t="n">
        <v>924</v>
      </c>
    </row>
    <row r="197">
      <c r="A197" t="n">
        <v>88194</v>
      </c>
      <c r="B197" t="n">
        <v>128</v>
      </c>
      <c r="C197" t="inlineStr">
        <is>
          <t>Love Cabaret</t>
        </is>
      </c>
      <c r="D197" s="556" t="n">
        <v>46143</v>
      </c>
      <c r="E197" t="n">
        <v>25437</v>
      </c>
      <c r="F197" t="inlineStr">
        <is>
          <t>GIGI ROSATO SANGIOVESE 2020 FATORIE PARRI 750ML</t>
        </is>
      </c>
      <c r="G197" t="n">
        <v>6109</v>
      </c>
      <c r="H197" t="n">
        <v>8</v>
      </c>
      <c r="I197" t="inlineStr">
        <is>
          <t>UN</t>
        </is>
      </c>
      <c r="J197" t="inlineStr">
        <is>
          <t>BEBIDAS</t>
        </is>
      </c>
      <c r="K197" t="inlineStr">
        <is>
          <t>04/2026</t>
        </is>
      </c>
      <c r="L197" t="n">
        <v>114.75</v>
      </c>
      <c r="M197" s="556" t="n">
        <v>46120</v>
      </c>
      <c r="N197" t="n">
        <v>114.75</v>
      </c>
      <c r="O197" t="n">
        <v>114.75</v>
      </c>
      <c r="P197" t="n">
        <v>918</v>
      </c>
    </row>
    <row r="198">
      <c r="A198" t="n">
        <v>88260</v>
      </c>
      <c r="B198" t="n">
        <v>128</v>
      </c>
      <c r="C198" t="inlineStr">
        <is>
          <t>Love Cabaret</t>
        </is>
      </c>
      <c r="D198" s="556" t="n">
        <v>46143</v>
      </c>
      <c r="E198" t="n">
        <v>18051</v>
      </c>
      <c r="F198" t="inlineStr">
        <is>
          <t>CHAMPAGNE VEUVE CLICQUOT ROSE BRUT 750ML</t>
        </is>
      </c>
      <c r="G198" t="n">
        <v>3552</v>
      </c>
      <c r="H198" t="n">
        <v>2</v>
      </c>
      <c r="I198" t="inlineStr">
        <is>
          <t>GR</t>
        </is>
      </c>
      <c r="J198" t="inlineStr">
        <is>
          <t>BEBIDAS</t>
        </is>
      </c>
      <c r="K198" t="inlineStr">
        <is>
          <t>04/2026</t>
        </is>
      </c>
      <c r="L198" t="n">
        <v>0</v>
      </c>
      <c r="M198" s="556" t="n">
        <v>45930</v>
      </c>
      <c r="N198" t="n">
        <v>450</v>
      </c>
      <c r="O198" t="n">
        <v>447.2</v>
      </c>
      <c r="P198" t="n">
        <v>900</v>
      </c>
    </row>
    <row r="199">
      <c r="A199" t="n">
        <v>88207</v>
      </c>
      <c r="B199" t="n">
        <v>128</v>
      </c>
      <c r="C199" t="inlineStr">
        <is>
          <t>Love Cabaret</t>
        </is>
      </c>
      <c r="D199" s="556" t="n">
        <v>46143</v>
      </c>
      <c r="E199" t="n">
        <v>18117</v>
      </c>
      <c r="F199" t="inlineStr">
        <is>
          <t>WHISKY JOHNNIE WALKER BLONDE 750ML</t>
        </is>
      </c>
      <c r="G199" t="n">
        <v>3496</v>
      </c>
      <c r="H199" t="n">
        <v>6.87</v>
      </c>
      <c r="I199" t="inlineStr">
        <is>
          <t>UN</t>
        </is>
      </c>
      <c r="J199" t="inlineStr">
        <is>
          <t>BEBIDAS</t>
        </is>
      </c>
      <c r="K199" t="inlineStr">
        <is>
          <t>04/2026</t>
        </is>
      </c>
      <c r="L199" t="n">
        <v>0</v>
      </c>
      <c r="N199" t="n">
        <v>0</v>
      </c>
      <c r="O199" t="n">
        <v>82.19</v>
      </c>
      <c r="P199" t="n">
        <v>823.65</v>
      </c>
    </row>
    <row r="200">
      <c r="A200" t="n">
        <v>88152</v>
      </c>
      <c r="B200" t="n">
        <v>128</v>
      </c>
      <c r="C200" t="inlineStr">
        <is>
          <t>Love Cabaret</t>
        </is>
      </c>
      <c r="D200" s="556" t="n">
        <v>46143</v>
      </c>
      <c r="E200" t="n">
        <v>28895</v>
      </c>
      <c r="F200" t="inlineStr">
        <is>
          <t>AGUA TONICA PRATA 269ML C/6UN</t>
        </is>
      </c>
      <c r="G200" t="n">
        <v>8884</v>
      </c>
      <c r="H200" t="n">
        <v>33.83</v>
      </c>
      <c r="I200" t="inlineStr">
        <is>
          <t>PC</t>
        </is>
      </c>
      <c r="J200" t="inlineStr">
        <is>
          <t>BEBIDAS</t>
        </is>
      </c>
      <c r="K200" t="inlineStr">
        <is>
          <t>04/2026</t>
        </is>
      </c>
      <c r="L200" t="n">
        <v>0</v>
      </c>
      <c r="N200" t="n">
        <v>0</v>
      </c>
      <c r="O200" t="n">
        <v>24.99</v>
      </c>
      <c r="P200" t="n">
        <v>821.74</v>
      </c>
    </row>
    <row r="201">
      <c r="A201" t="n">
        <v>88254</v>
      </c>
      <c r="B201" t="n">
        <v>128</v>
      </c>
      <c r="C201" t="inlineStr">
        <is>
          <t>Love Cabaret</t>
        </is>
      </c>
      <c r="D201" s="556" t="n">
        <v>46143</v>
      </c>
      <c r="E201" t="n">
        <v>18557</v>
      </c>
      <c r="F201" t="inlineStr">
        <is>
          <t>CERVEJA BLUE MOON BELGIAN WHITE 355ML C/24</t>
        </is>
      </c>
      <c r="G201" t="n">
        <v>3123</v>
      </c>
      <c r="H201" t="n">
        <v>2.72</v>
      </c>
      <c r="I201" t="inlineStr">
        <is>
          <t>PC</t>
        </is>
      </c>
      <c r="J201" t="inlineStr">
        <is>
          <t>BEBIDAS</t>
        </is>
      </c>
      <c r="K201" t="inlineStr">
        <is>
          <t>04/2026</t>
        </is>
      </c>
      <c r="L201" t="n">
        <v>301.82</v>
      </c>
      <c r="M201" s="556" t="n">
        <v>46134</v>
      </c>
      <c r="N201" t="n">
        <v>301.82</v>
      </c>
      <c r="O201" t="n">
        <v>301.82</v>
      </c>
      <c r="P201" t="n">
        <v>820.95</v>
      </c>
    </row>
    <row r="202">
      <c r="A202" t="n">
        <v>88174</v>
      </c>
      <c r="B202" t="n">
        <v>128</v>
      </c>
      <c r="C202" t="inlineStr">
        <is>
          <t>Love Cabaret</t>
        </is>
      </c>
      <c r="D202" s="556" t="n">
        <v>46143</v>
      </c>
      <c r="E202" t="n">
        <v>17594</v>
      </c>
      <c r="F202" t="inlineStr">
        <is>
          <t>VINHO TINTO LE JAJA DE JAU DE SYRAH 750ML FRANCA</t>
        </is>
      </c>
      <c r="G202" t="n">
        <v>3932</v>
      </c>
      <c r="H202" t="n">
        <v>12.08</v>
      </c>
      <c r="I202" t="inlineStr">
        <is>
          <t>GR</t>
        </is>
      </c>
      <c r="J202" t="inlineStr">
        <is>
          <t>BEBIDAS</t>
        </is>
      </c>
      <c r="K202" t="inlineStr">
        <is>
          <t>04/2026</t>
        </is>
      </c>
      <c r="L202" t="n">
        <v>67.59999999999999</v>
      </c>
      <c r="M202" s="556" t="n">
        <v>46132</v>
      </c>
      <c r="N202" t="n">
        <v>67.59999999999999</v>
      </c>
      <c r="O202" t="n">
        <v>67.59999999999999</v>
      </c>
      <c r="P202" t="n">
        <v>816.61</v>
      </c>
    </row>
    <row r="203">
      <c r="A203" t="n">
        <v>88218</v>
      </c>
      <c r="B203" t="n">
        <v>128</v>
      </c>
      <c r="C203" t="inlineStr">
        <is>
          <t>Love Cabaret</t>
        </is>
      </c>
      <c r="D203" s="556" t="n">
        <v>46143</v>
      </c>
      <c r="E203" t="n">
        <v>18509</v>
      </c>
      <c r="F203" t="inlineStr">
        <is>
          <t>BITTER ANGOSTURA COCOA 100ML</t>
        </is>
      </c>
      <c r="G203" t="n">
        <v>3130</v>
      </c>
      <c r="H203" t="n">
        <v>6</v>
      </c>
      <c r="I203" t="inlineStr">
        <is>
          <t>GR</t>
        </is>
      </c>
      <c r="J203" t="inlineStr">
        <is>
          <t>BEBIDAS</t>
        </is>
      </c>
      <c r="K203" t="inlineStr">
        <is>
          <t>04/2026</t>
        </is>
      </c>
      <c r="L203" t="n">
        <v>130</v>
      </c>
      <c r="M203" s="556" t="n">
        <v>46134</v>
      </c>
      <c r="N203" t="n">
        <v>130</v>
      </c>
      <c r="O203" t="n">
        <v>130</v>
      </c>
      <c r="P203" t="n">
        <v>780</v>
      </c>
    </row>
    <row r="204">
      <c r="A204" t="n">
        <v>88235</v>
      </c>
      <c r="B204" t="n">
        <v>128</v>
      </c>
      <c r="C204" t="inlineStr">
        <is>
          <t>Love Cabaret</t>
        </is>
      </c>
      <c r="D204" s="556" t="n">
        <v>46143</v>
      </c>
      <c r="E204" t="n">
        <v>17913</v>
      </c>
      <c r="F204" t="inlineStr">
        <is>
          <t>ENERGETICO RED BULL MELANCIA 250ML  C/24UN</t>
        </is>
      </c>
      <c r="G204" t="n">
        <v>3649</v>
      </c>
      <c r="H204" t="n">
        <v>4</v>
      </c>
      <c r="I204" t="inlineStr">
        <is>
          <t>PC</t>
        </is>
      </c>
      <c r="J204" t="inlineStr">
        <is>
          <t>BEBIDAS</t>
        </is>
      </c>
      <c r="K204" t="inlineStr">
        <is>
          <t>04/2026</t>
        </is>
      </c>
      <c r="L204" t="n">
        <v>0</v>
      </c>
      <c r="M204" s="556" t="n">
        <v>46085</v>
      </c>
      <c r="N204" t="n">
        <v>192.96</v>
      </c>
      <c r="O204" t="n">
        <v>192.96</v>
      </c>
      <c r="P204" t="n">
        <v>771.84</v>
      </c>
    </row>
    <row r="205">
      <c r="A205" t="n">
        <v>88212</v>
      </c>
      <c r="B205" t="n">
        <v>128</v>
      </c>
      <c r="C205" t="inlineStr">
        <is>
          <t>Love Cabaret</t>
        </is>
      </c>
      <c r="D205" s="556" t="n">
        <v>46143</v>
      </c>
      <c r="E205" t="n">
        <v>21047</v>
      </c>
      <c r="F205" t="inlineStr">
        <is>
          <t>AZEITE EXTRA VIRGEM GALLO 2L</t>
        </is>
      </c>
      <c r="G205" t="n">
        <v>1999</v>
      </c>
      <c r="H205" t="n">
        <v>6.44</v>
      </c>
      <c r="I205" t="inlineStr">
        <is>
          <t>GALAO</t>
        </is>
      </c>
      <c r="J205" t="inlineStr">
        <is>
          <t>ALIMENTOS</t>
        </is>
      </c>
      <c r="K205" t="inlineStr">
        <is>
          <t>04/2026</t>
        </is>
      </c>
      <c r="L205" t="n">
        <v>0</v>
      </c>
      <c r="M205" s="556" t="n">
        <v>46112</v>
      </c>
      <c r="N205" t="n">
        <v>118.2</v>
      </c>
      <c r="O205" t="n">
        <v>122.8</v>
      </c>
      <c r="P205" t="n">
        <v>761.21</v>
      </c>
    </row>
    <row r="206">
      <c r="A206" t="n">
        <v>88183</v>
      </c>
      <c r="B206" t="n">
        <v>128</v>
      </c>
      <c r="C206" t="inlineStr">
        <is>
          <t>Love Cabaret</t>
        </is>
      </c>
      <c r="D206" s="556" t="n">
        <v>46143</v>
      </c>
      <c r="E206" t="n">
        <v>18382</v>
      </c>
      <c r="F206" t="inlineStr">
        <is>
          <t>CONHAQUE BRANDY OSBORNE 700ML</t>
        </is>
      </c>
      <c r="G206" t="n">
        <v>3257</v>
      </c>
      <c r="H206" t="n">
        <v>10.95</v>
      </c>
      <c r="I206" t="inlineStr">
        <is>
          <t>GR</t>
        </is>
      </c>
      <c r="J206" t="inlineStr">
        <is>
          <t>BEBIDAS</t>
        </is>
      </c>
      <c r="K206" t="inlineStr">
        <is>
          <t>04/2026</t>
        </is>
      </c>
      <c r="L206" t="n">
        <v>69.51000000000001</v>
      </c>
      <c r="M206" s="556" t="n">
        <v>46133</v>
      </c>
      <c r="N206" t="n">
        <v>69</v>
      </c>
      <c r="O206" t="n">
        <v>69</v>
      </c>
      <c r="P206" t="n">
        <v>761.13</v>
      </c>
    </row>
    <row r="207">
      <c r="A207" t="n">
        <v>88231</v>
      </c>
      <c r="B207" t="n">
        <v>128</v>
      </c>
      <c r="C207" t="inlineStr">
        <is>
          <t>Love Cabaret</t>
        </is>
      </c>
      <c r="D207" s="556" t="n">
        <v>46143</v>
      </c>
      <c r="E207" t="n">
        <v>20932</v>
      </c>
      <c r="F207" t="inlineStr">
        <is>
          <t>CHOCOLATE AO LEITE GOTAS SICAO 2,1KG UN</t>
        </is>
      </c>
      <c r="G207" t="n">
        <v>2032</v>
      </c>
      <c r="H207" t="n">
        <v>4.1</v>
      </c>
      <c r="I207" t="inlineStr">
        <is>
          <t>UN</t>
        </is>
      </c>
      <c r="J207" t="inlineStr">
        <is>
          <t>ALIMENTOS</t>
        </is>
      </c>
      <c r="K207" t="inlineStr">
        <is>
          <t>04/2026</t>
        </is>
      </c>
      <c r="L207" t="n">
        <v>0</v>
      </c>
      <c r="M207" s="556" t="n">
        <v>46112</v>
      </c>
      <c r="N207" t="n">
        <v>165.9</v>
      </c>
      <c r="O207" t="n">
        <v>165.9</v>
      </c>
      <c r="P207" t="n">
        <v>680.1900000000001</v>
      </c>
    </row>
    <row r="208">
      <c r="A208" t="n">
        <v>88233</v>
      </c>
      <c r="B208" t="n">
        <v>128</v>
      </c>
      <c r="C208" t="inlineStr">
        <is>
          <t>Love Cabaret</t>
        </is>
      </c>
      <c r="D208" s="556" t="n">
        <v>46143</v>
      </c>
      <c r="E208" t="n">
        <v>18540</v>
      </c>
      <c r="F208" t="inlineStr">
        <is>
          <t>APERITIVO FERNET BRANCA FRATELLI 750ML</t>
        </is>
      </c>
      <c r="G208" t="n">
        <v>3138</v>
      </c>
      <c r="H208" t="n">
        <v>4.07</v>
      </c>
      <c r="I208" t="inlineStr">
        <is>
          <t>GR</t>
        </is>
      </c>
      <c r="J208" t="inlineStr">
        <is>
          <t>BEBIDAS</t>
        </is>
      </c>
      <c r="K208" t="inlineStr">
        <is>
          <t>04/2026</t>
        </is>
      </c>
      <c r="L208" t="n">
        <v>0</v>
      </c>
      <c r="N208" t="n">
        <v>0</v>
      </c>
      <c r="O208" t="n">
        <v>89.40000000000001</v>
      </c>
      <c r="P208" t="n">
        <v>670.95</v>
      </c>
    </row>
    <row r="209">
      <c r="A209" t="n">
        <v>88232</v>
      </c>
      <c r="B209" t="n">
        <v>128</v>
      </c>
      <c r="C209" t="inlineStr">
        <is>
          <t>Love Cabaret</t>
        </is>
      </c>
      <c r="D209" s="556" t="n">
        <v>46143</v>
      </c>
      <c r="E209" t="n">
        <v>18554</v>
      </c>
      <c r="F209" t="inlineStr">
        <is>
          <t>CERVEJA LAGUNITAS IPA 355ML C/12</t>
        </is>
      </c>
      <c r="G209" t="n">
        <v>3126</v>
      </c>
      <c r="H209" t="n">
        <v>4.08</v>
      </c>
      <c r="I209" t="inlineStr">
        <is>
          <t>PC</t>
        </is>
      </c>
      <c r="J209" t="inlineStr">
        <is>
          <t>BEBIDAS</t>
        </is>
      </c>
      <c r="K209" t="inlineStr">
        <is>
          <t>04/2026</t>
        </is>
      </c>
      <c r="L209" t="n">
        <v>150.65</v>
      </c>
      <c r="M209" s="556" t="n">
        <v>46139</v>
      </c>
      <c r="N209" t="n">
        <v>150.65</v>
      </c>
      <c r="O209" t="n">
        <v>127.08</v>
      </c>
      <c r="P209" t="n">
        <v>614.65</v>
      </c>
    </row>
    <row r="210">
      <c r="A210" t="n">
        <v>88176</v>
      </c>
      <c r="B210" t="n">
        <v>128</v>
      </c>
      <c r="C210" t="inlineStr">
        <is>
          <t>Love Cabaret</t>
        </is>
      </c>
      <c r="D210" s="556" t="n">
        <v>46143</v>
      </c>
      <c r="E210" t="n">
        <v>21073</v>
      </c>
      <c r="F210" t="inlineStr">
        <is>
          <t>CALDA DE AGAVE AZUL JASMINE ORGANICO 330ML UN</t>
        </is>
      </c>
      <c r="G210" t="n">
        <v>1994</v>
      </c>
      <c r="H210" t="n">
        <v>12</v>
      </c>
      <c r="I210" t="inlineStr">
        <is>
          <t>UN</t>
        </is>
      </c>
      <c r="J210" t="inlineStr">
        <is>
          <t>ALIMENTOS</t>
        </is>
      </c>
      <c r="K210" t="inlineStr">
        <is>
          <t>04/2026</t>
        </is>
      </c>
      <c r="L210" t="n">
        <v>48.9</v>
      </c>
      <c r="M210" s="556" t="n">
        <v>46134</v>
      </c>
      <c r="N210" t="n">
        <v>48.9</v>
      </c>
      <c r="O210" t="n">
        <v>48.9</v>
      </c>
      <c r="P210" t="n">
        <v>586.8</v>
      </c>
    </row>
    <row r="211">
      <c r="A211" t="n">
        <v>88169</v>
      </c>
      <c r="B211" t="n">
        <v>128</v>
      </c>
      <c r="C211" t="inlineStr">
        <is>
          <t>Love Cabaret</t>
        </is>
      </c>
      <c r="D211" s="556" t="n">
        <v>46143</v>
      </c>
      <c r="E211" t="n">
        <v>19906</v>
      </c>
      <c r="F211" t="inlineStr">
        <is>
          <t>SAL REFINADO CISNE 10X1KG</t>
        </is>
      </c>
      <c r="G211" t="n">
        <v>2381</v>
      </c>
      <c r="H211" t="n">
        <v>15</v>
      </c>
      <c r="I211" t="inlineStr">
        <is>
          <t>PC</t>
        </is>
      </c>
      <c r="J211" t="inlineStr">
        <is>
          <t>ALIMENTOS</t>
        </is>
      </c>
      <c r="K211" t="inlineStr">
        <is>
          <t>04/2026</t>
        </is>
      </c>
      <c r="L211" t="n">
        <v>38.9</v>
      </c>
      <c r="M211" s="556" t="n">
        <v>46129</v>
      </c>
      <c r="N211" t="n">
        <v>38.9</v>
      </c>
      <c r="O211" t="n">
        <v>38.9</v>
      </c>
      <c r="P211" t="n">
        <v>583.5</v>
      </c>
    </row>
    <row r="212">
      <c r="A212" t="n">
        <v>88165</v>
      </c>
      <c r="B212" t="n">
        <v>128</v>
      </c>
      <c r="C212" t="inlineStr">
        <is>
          <t>Love Cabaret</t>
        </is>
      </c>
      <c r="D212" s="556" t="n">
        <v>46143</v>
      </c>
      <c r="E212" t="n">
        <v>24708</v>
      </c>
      <c r="F212" t="inlineStr">
        <is>
          <t>SUCO DE MACA  NATURAL ONE C/900 ML</t>
        </is>
      </c>
      <c r="G212" t="n">
        <v>5724</v>
      </c>
      <c r="H212" t="n">
        <v>17</v>
      </c>
      <c r="I212" t="inlineStr">
        <is>
          <t>UN</t>
        </is>
      </c>
      <c r="J212" t="inlineStr">
        <is>
          <t>BEBIDAS</t>
        </is>
      </c>
      <c r="K212" t="inlineStr">
        <is>
          <t>04/2026</t>
        </is>
      </c>
      <c r="L212" t="n">
        <v>33.3</v>
      </c>
      <c r="M212" s="556" t="n">
        <v>46140</v>
      </c>
      <c r="N212" t="n">
        <v>144.33</v>
      </c>
      <c r="O212" t="n">
        <v>144.33</v>
      </c>
      <c r="P212" t="n">
        <v>566.1</v>
      </c>
    </row>
    <row r="213">
      <c r="A213" t="n">
        <v>88208</v>
      </c>
      <c r="B213" t="n">
        <v>128</v>
      </c>
      <c r="C213" t="inlineStr">
        <is>
          <t>Love Cabaret</t>
        </is>
      </c>
      <c r="D213" s="556" t="n">
        <v>46143</v>
      </c>
      <c r="E213" t="n">
        <v>24118</v>
      </c>
      <c r="F213" t="inlineStr">
        <is>
          <t>CASTANHA DE CAJU CRUA KG</t>
        </is>
      </c>
      <c r="G213" t="n">
        <v>2233</v>
      </c>
      <c r="H213" t="n">
        <v>6.79</v>
      </c>
      <c r="I213" t="inlineStr">
        <is>
          <t>KG</t>
        </is>
      </c>
      <c r="J213" t="inlineStr">
        <is>
          <t>ALIMENTOS</t>
        </is>
      </c>
      <c r="K213" t="inlineStr">
        <is>
          <t>04/2026</t>
        </is>
      </c>
      <c r="L213" t="n">
        <v>77.90000000000001</v>
      </c>
      <c r="M213" s="556" t="n">
        <v>46133</v>
      </c>
      <c r="N213" t="n">
        <v>77.90000000000001</v>
      </c>
      <c r="O213" t="n">
        <v>77.90000000000001</v>
      </c>
      <c r="P213" t="n">
        <v>528.9400000000001</v>
      </c>
    </row>
    <row r="214">
      <c r="A214" t="n">
        <v>88253</v>
      </c>
      <c r="B214" t="n">
        <v>128</v>
      </c>
      <c r="C214" t="inlineStr">
        <is>
          <t>Love Cabaret</t>
        </is>
      </c>
      <c r="D214" s="556" t="n">
        <v>46143</v>
      </c>
      <c r="E214" t="n">
        <v>19567</v>
      </c>
      <c r="F214" t="inlineStr">
        <is>
          <t>PIMENTA JAMAICA EM GRAO KG</t>
        </is>
      </c>
      <c r="G214" t="n">
        <v>2650</v>
      </c>
      <c r="H214" t="n">
        <v>2.78</v>
      </c>
      <c r="I214" t="inlineStr">
        <is>
          <t>KG</t>
        </is>
      </c>
      <c r="J214" t="inlineStr">
        <is>
          <t>ALIMENTOS</t>
        </is>
      </c>
      <c r="K214" t="inlineStr">
        <is>
          <t>04/2026</t>
        </is>
      </c>
      <c r="L214" t="n">
        <v>190</v>
      </c>
      <c r="M214" s="556" t="n">
        <v>46132</v>
      </c>
      <c r="N214" t="n">
        <v>190</v>
      </c>
      <c r="O214" t="n">
        <v>190</v>
      </c>
      <c r="P214" t="n">
        <v>528.2</v>
      </c>
    </row>
    <row r="215">
      <c r="A215" t="n">
        <v>88224</v>
      </c>
      <c r="B215" t="n">
        <v>128</v>
      </c>
      <c r="C215" t="inlineStr">
        <is>
          <t>Love Cabaret</t>
        </is>
      </c>
      <c r="D215" s="556" t="n">
        <v>46143</v>
      </c>
      <c r="E215" t="n">
        <v>22598</v>
      </c>
      <c r="F215" t="inlineStr">
        <is>
          <t>APERITIVO ANGOSTURA ORANGE 100ML</t>
        </is>
      </c>
      <c r="G215" t="n">
        <v>3131</v>
      </c>
      <c r="H215" t="n">
        <v>5</v>
      </c>
      <c r="I215" t="inlineStr">
        <is>
          <t>GR</t>
        </is>
      </c>
      <c r="J215" t="inlineStr">
        <is>
          <t>BEBIDAS</t>
        </is>
      </c>
      <c r="K215" t="inlineStr">
        <is>
          <t>04/2026</t>
        </is>
      </c>
      <c r="L215" t="n">
        <v>102.66</v>
      </c>
      <c r="M215" s="556" t="n">
        <v>46136</v>
      </c>
      <c r="N215" t="n">
        <v>103.64</v>
      </c>
      <c r="O215" t="n">
        <v>102</v>
      </c>
      <c r="P215" t="n">
        <v>513.3</v>
      </c>
    </row>
    <row r="216">
      <c r="A216" t="n">
        <v>88261</v>
      </c>
      <c r="B216" t="n">
        <v>128</v>
      </c>
      <c r="C216" t="inlineStr">
        <is>
          <t>Love Cabaret</t>
        </is>
      </c>
      <c r="D216" s="556" t="n">
        <v>46143</v>
      </c>
      <c r="E216" t="n">
        <v>18131</v>
      </c>
      <c r="F216" t="inlineStr">
        <is>
          <t>WHISKY GLENMORANGIE 10 ANOS 750ML</t>
        </is>
      </c>
      <c r="G216" t="n">
        <v>3485</v>
      </c>
      <c r="H216" t="n">
        <v>2</v>
      </c>
      <c r="I216" t="inlineStr">
        <is>
          <t>UN</t>
        </is>
      </c>
      <c r="J216" t="inlineStr">
        <is>
          <t>BEBIDAS</t>
        </is>
      </c>
      <c r="K216" t="inlineStr">
        <is>
          <t>04/2026</t>
        </is>
      </c>
      <c r="L216" t="n">
        <v>0</v>
      </c>
      <c r="N216" t="n">
        <v>0</v>
      </c>
      <c r="O216" t="n">
        <v>298.9</v>
      </c>
      <c r="P216" t="n">
        <v>500.69</v>
      </c>
    </row>
    <row r="217">
      <c r="A217" t="n">
        <v>88219</v>
      </c>
      <c r="B217" t="n">
        <v>128</v>
      </c>
      <c r="C217" t="inlineStr">
        <is>
          <t>Love Cabaret</t>
        </is>
      </c>
      <c r="D217" s="556" t="n">
        <v>46143</v>
      </c>
      <c r="E217" t="n">
        <v>28422</v>
      </c>
      <c r="F217" t="inlineStr">
        <is>
          <t>APERITIVO FERNET SAN BASILE  700ML</t>
        </is>
      </c>
      <c r="G217" t="n">
        <v>8387</v>
      </c>
      <c r="H217" t="n">
        <v>6</v>
      </c>
      <c r="I217" t="inlineStr">
        <is>
          <t>UN</t>
        </is>
      </c>
      <c r="J217" t="inlineStr">
        <is>
          <t>BEBIDAS</t>
        </is>
      </c>
      <c r="K217" t="inlineStr">
        <is>
          <t>04/2026</t>
        </is>
      </c>
      <c r="L217" t="n">
        <v>0</v>
      </c>
      <c r="N217" t="n">
        <v>0</v>
      </c>
      <c r="O217" t="n">
        <v>77</v>
      </c>
      <c r="P217" t="n">
        <v>462</v>
      </c>
    </row>
    <row r="218">
      <c r="A218" t="n">
        <v>88154</v>
      </c>
      <c r="B218" t="n">
        <v>128</v>
      </c>
      <c r="C218" t="inlineStr">
        <is>
          <t>Love Cabaret</t>
        </is>
      </c>
      <c r="D218" s="556" t="n">
        <v>46143</v>
      </c>
      <c r="E218" t="n">
        <v>20121</v>
      </c>
      <c r="F218" t="inlineStr">
        <is>
          <t>MASSA ROLINHO PRIMAVERA 30 FOLHAS 20X450G</t>
        </is>
      </c>
      <c r="G218" t="n">
        <v>2291</v>
      </c>
      <c r="H218" t="n">
        <v>32</v>
      </c>
      <c r="I218" t="inlineStr">
        <is>
          <t>PC</t>
        </is>
      </c>
      <c r="J218" t="inlineStr">
        <is>
          <t>ALIMENTOS</t>
        </is>
      </c>
      <c r="K218" t="inlineStr">
        <is>
          <t>04/2026</t>
        </is>
      </c>
      <c r="L218" t="n">
        <v>0</v>
      </c>
      <c r="M218" s="556" t="n">
        <v>46073</v>
      </c>
      <c r="N218" t="n">
        <v>13.65</v>
      </c>
      <c r="O218" t="n">
        <v>20.75</v>
      </c>
      <c r="P218" t="n">
        <v>436.8</v>
      </c>
    </row>
    <row r="219">
      <c r="A219" t="n">
        <v>88262</v>
      </c>
      <c r="B219" t="n">
        <v>128</v>
      </c>
      <c r="C219" t="inlineStr">
        <is>
          <t>Love Cabaret</t>
        </is>
      </c>
      <c r="D219" s="556" t="n">
        <v>46143</v>
      </c>
      <c r="E219" t="n">
        <v>18133</v>
      </c>
      <c r="F219" t="inlineStr">
        <is>
          <t>WHISKY GLENLIVET FOUNDERS RESERVE 750ML</t>
        </is>
      </c>
      <c r="G219" t="n">
        <v>3484</v>
      </c>
      <c r="H219" t="n">
        <v>2</v>
      </c>
      <c r="I219" t="inlineStr">
        <is>
          <t>GR</t>
        </is>
      </c>
      <c r="J219" t="inlineStr">
        <is>
          <t>BEBIDAS</t>
        </is>
      </c>
      <c r="K219" t="inlineStr">
        <is>
          <t>04/2026</t>
        </is>
      </c>
      <c r="L219" t="n">
        <v>0</v>
      </c>
      <c r="N219" t="n">
        <v>0</v>
      </c>
      <c r="O219" t="n">
        <v>193.9</v>
      </c>
      <c r="P219" t="n">
        <v>414.03</v>
      </c>
    </row>
    <row r="220">
      <c r="A220" t="n">
        <v>88308</v>
      </c>
      <c r="B220" t="n">
        <v>128</v>
      </c>
      <c r="C220" t="inlineStr">
        <is>
          <t>Love Cabaret</t>
        </is>
      </c>
      <c r="D220" s="556" t="n">
        <v>46143</v>
      </c>
      <c r="E220" t="n">
        <v>18113</v>
      </c>
      <c r="F220" t="inlineStr">
        <is>
          <t>WHISKY JOHNNIE WALKER GREEN LABEL 750ML</t>
        </is>
      </c>
      <c r="G220" t="n">
        <v>3499</v>
      </c>
      <c r="H220" t="n">
        <v>0.93</v>
      </c>
      <c r="I220" t="inlineStr">
        <is>
          <t>GR</t>
        </is>
      </c>
      <c r="J220" t="inlineStr">
        <is>
          <t>BEBIDAS</t>
        </is>
      </c>
      <c r="K220" t="inlineStr">
        <is>
          <t>04/2026</t>
        </is>
      </c>
      <c r="L220" t="n">
        <v>0</v>
      </c>
      <c r="M220" s="556" t="n">
        <v>45740</v>
      </c>
      <c r="N220" t="n">
        <v>439.9</v>
      </c>
      <c r="O220" t="n">
        <v>451.71</v>
      </c>
      <c r="P220" t="n">
        <v>409.11</v>
      </c>
    </row>
    <row r="221">
      <c r="A221" t="n">
        <v>88172</v>
      </c>
      <c r="B221" t="n">
        <v>128</v>
      </c>
      <c r="C221" t="inlineStr">
        <is>
          <t>Love Cabaret</t>
        </is>
      </c>
      <c r="D221" s="556" t="n">
        <v>46143</v>
      </c>
      <c r="E221" t="n">
        <v>21372</v>
      </c>
      <c r="F221" t="inlineStr">
        <is>
          <t>PAO BRIOCHE FORME C/ TAMPA UN</t>
        </is>
      </c>
      <c r="G221" t="n">
        <v>2827</v>
      </c>
      <c r="H221" t="n">
        <v>13</v>
      </c>
      <c r="I221" t="inlineStr">
        <is>
          <t>UN</t>
        </is>
      </c>
      <c r="J221" t="inlineStr">
        <is>
          <t>ALIMENTOS</t>
        </is>
      </c>
      <c r="K221" t="inlineStr">
        <is>
          <t>04/2026</t>
        </is>
      </c>
      <c r="L221" t="n">
        <v>0</v>
      </c>
      <c r="M221" s="556" t="n">
        <v>46112</v>
      </c>
      <c r="N221" t="n">
        <v>31</v>
      </c>
      <c r="O221" t="n">
        <v>31</v>
      </c>
      <c r="P221" t="n">
        <v>403</v>
      </c>
    </row>
    <row r="222">
      <c r="A222" t="n">
        <v>88263</v>
      </c>
      <c r="B222" t="n">
        <v>128</v>
      </c>
      <c r="C222" t="inlineStr">
        <is>
          <t>Love Cabaret</t>
        </is>
      </c>
      <c r="D222" s="556" t="n">
        <v>46143</v>
      </c>
      <c r="E222" t="n">
        <v>18306</v>
      </c>
      <c r="F222" t="inlineStr">
        <is>
          <t>LICOR MARASCHINO LUXARDO 750ML</t>
        </is>
      </c>
      <c r="G222" t="n">
        <v>3327</v>
      </c>
      <c r="H222" t="n">
        <v>2</v>
      </c>
      <c r="I222" t="inlineStr">
        <is>
          <t>GR</t>
        </is>
      </c>
      <c r="J222" t="inlineStr">
        <is>
          <t>BEBIDAS</t>
        </is>
      </c>
      <c r="K222" t="inlineStr">
        <is>
          <t>04/2026</t>
        </is>
      </c>
      <c r="L222" t="n">
        <v>0</v>
      </c>
      <c r="N222" t="n">
        <v>0</v>
      </c>
      <c r="O222" t="n">
        <v>232.9</v>
      </c>
      <c r="P222" t="n">
        <v>395.11</v>
      </c>
    </row>
    <row r="223">
      <c r="A223" t="n">
        <v>88161</v>
      </c>
      <c r="B223" t="n">
        <v>128</v>
      </c>
      <c r="C223" t="inlineStr">
        <is>
          <t>Love Cabaret</t>
        </is>
      </c>
      <c r="D223" s="556" t="n">
        <v>46143</v>
      </c>
      <c r="E223" t="n">
        <v>18543</v>
      </c>
      <c r="F223" t="inlineStr">
        <is>
          <t>APERITIVO CYNAR 900ML</t>
        </is>
      </c>
      <c r="G223" t="n">
        <v>3135</v>
      </c>
      <c r="H223" t="n">
        <v>20.96</v>
      </c>
      <c r="I223" t="inlineStr">
        <is>
          <t>GR</t>
        </is>
      </c>
      <c r="J223" t="inlineStr">
        <is>
          <t>BEBIDAS</t>
        </is>
      </c>
      <c r="K223" t="inlineStr">
        <is>
          <t>04/2026</t>
        </is>
      </c>
      <c r="L223" t="n">
        <v>18.61</v>
      </c>
      <c r="M223" s="556" t="n">
        <v>46133</v>
      </c>
      <c r="N223" t="n">
        <v>21.17</v>
      </c>
      <c r="O223" t="n">
        <v>21.17</v>
      </c>
      <c r="P223" t="n">
        <v>390.07</v>
      </c>
    </row>
    <row r="224">
      <c r="A224" t="n">
        <v>88225</v>
      </c>
      <c r="B224" t="n">
        <v>128</v>
      </c>
      <c r="C224" t="inlineStr">
        <is>
          <t>Love Cabaret</t>
        </is>
      </c>
      <c r="D224" s="556" t="n">
        <v>46143</v>
      </c>
      <c r="E224" t="n">
        <v>27875</v>
      </c>
      <c r="F224" t="inlineStr">
        <is>
          <t>APERITIVO MOONSHINE WHITE DUCK 700ML</t>
        </is>
      </c>
      <c r="G224" t="n">
        <v>7840</v>
      </c>
      <c r="H224" t="n">
        <v>5</v>
      </c>
      <c r="I224" t="inlineStr">
        <is>
          <t>UN</t>
        </is>
      </c>
      <c r="J224" t="inlineStr">
        <is>
          <t>BEBIDAS</t>
        </is>
      </c>
      <c r="K224" t="inlineStr">
        <is>
          <t>04/2026</t>
        </is>
      </c>
      <c r="L224" t="n">
        <v>76.73999999999999</v>
      </c>
      <c r="M224" s="556" t="n">
        <v>46120</v>
      </c>
      <c r="N224" t="n">
        <v>76.73999999999999</v>
      </c>
      <c r="O224" t="n">
        <v>76.73999999999999</v>
      </c>
      <c r="P224" t="n">
        <v>383.7</v>
      </c>
    </row>
    <row r="225">
      <c r="A225" t="n">
        <v>88227</v>
      </c>
      <c r="B225" t="n">
        <v>128</v>
      </c>
      <c r="C225" t="inlineStr">
        <is>
          <t>Love Cabaret</t>
        </is>
      </c>
      <c r="D225" s="556" t="n">
        <v>46143</v>
      </c>
      <c r="E225" t="n">
        <v>26949</v>
      </c>
      <c r="F225" t="inlineStr">
        <is>
          <t>CAMARAO CINZA PEQUENO LIMPO EVISCERADO 50/60 KG</t>
        </is>
      </c>
      <c r="G225" t="n">
        <v>7013</v>
      </c>
      <c r="H225" t="n">
        <v>4.8</v>
      </c>
      <c r="I225" t="inlineStr">
        <is>
          <t>KG</t>
        </is>
      </c>
      <c r="J225" t="inlineStr">
        <is>
          <t>ALIMENTOS</t>
        </is>
      </c>
      <c r="K225" t="inlineStr">
        <is>
          <t>04/2026</t>
        </is>
      </c>
      <c r="L225" t="n">
        <v>0</v>
      </c>
      <c r="N225" t="n">
        <v>0</v>
      </c>
      <c r="O225" t="n">
        <v>83.90000000000001</v>
      </c>
      <c r="P225" t="n">
        <v>378.72</v>
      </c>
    </row>
    <row r="226">
      <c r="A226" t="n">
        <v>88310</v>
      </c>
      <c r="B226" t="n">
        <v>128</v>
      </c>
      <c r="C226" t="inlineStr">
        <is>
          <t>Love Cabaret</t>
        </is>
      </c>
      <c r="D226" s="556" t="n">
        <v>46143</v>
      </c>
      <c r="E226" t="n">
        <v>18097</v>
      </c>
      <c r="F226" t="inlineStr">
        <is>
          <t>WHISKY TALISKER SINGLE MALT 10 ANOS 720ML</t>
        </is>
      </c>
      <c r="G226" t="n">
        <v>3513</v>
      </c>
      <c r="H226" t="n">
        <v>0.92</v>
      </c>
      <c r="I226" t="inlineStr">
        <is>
          <t>GR</t>
        </is>
      </c>
      <c r="J226" t="inlineStr">
        <is>
          <t>BEBIDAS</t>
        </is>
      </c>
      <c r="K226" t="inlineStr">
        <is>
          <t>04/2026</t>
        </is>
      </c>
      <c r="L226" t="n">
        <v>0</v>
      </c>
      <c r="N226" t="n">
        <v>0</v>
      </c>
      <c r="O226" t="n">
        <v>413.3</v>
      </c>
      <c r="P226" t="n">
        <v>372.22</v>
      </c>
    </row>
    <row r="227">
      <c r="A227" t="n">
        <v>88193</v>
      </c>
      <c r="B227" t="n">
        <v>128</v>
      </c>
      <c r="C227" t="inlineStr">
        <is>
          <t>Love Cabaret</t>
        </is>
      </c>
      <c r="D227" s="556" t="n">
        <v>46143</v>
      </c>
      <c r="E227" t="n">
        <v>17893</v>
      </c>
      <c r="F227" t="inlineStr">
        <is>
          <t>COCA-COLA LATA 350ML C/12UN</t>
        </is>
      </c>
      <c r="G227" t="n">
        <v>3666</v>
      </c>
      <c r="H227" t="n">
        <v>8.25</v>
      </c>
      <c r="I227" t="inlineStr">
        <is>
          <t>PC</t>
        </is>
      </c>
      <c r="J227" t="inlineStr">
        <is>
          <t>BEBIDAS</t>
        </is>
      </c>
      <c r="K227" t="inlineStr">
        <is>
          <t>04/2026</t>
        </is>
      </c>
      <c r="L227" t="n">
        <v>0</v>
      </c>
      <c r="M227" s="556" t="n">
        <v>46084</v>
      </c>
      <c r="N227" t="n">
        <v>44.64</v>
      </c>
      <c r="O227" t="n">
        <v>37.63</v>
      </c>
      <c r="P227" t="n">
        <v>368.28</v>
      </c>
    </row>
    <row r="228">
      <c r="A228" t="n">
        <v>88195</v>
      </c>
      <c r="B228" t="n">
        <v>128</v>
      </c>
      <c r="C228" t="inlineStr">
        <is>
          <t>Love Cabaret</t>
        </is>
      </c>
      <c r="D228" s="556" t="n">
        <v>46143</v>
      </c>
      <c r="E228" t="n">
        <v>17885</v>
      </c>
      <c r="F228" t="inlineStr">
        <is>
          <t>COCA-COLA ZERO LATA 350ML C/12UN</t>
        </is>
      </c>
      <c r="G228" t="n">
        <v>3671</v>
      </c>
      <c r="H228" t="n">
        <v>8</v>
      </c>
      <c r="I228" t="inlineStr">
        <is>
          <t>PC</t>
        </is>
      </c>
      <c r="J228" t="inlineStr">
        <is>
          <t>BEBIDAS</t>
        </is>
      </c>
      <c r="K228" t="inlineStr">
        <is>
          <t>04/2026</t>
        </is>
      </c>
      <c r="L228" t="n">
        <v>0</v>
      </c>
      <c r="M228" s="556" t="n">
        <v>46084</v>
      </c>
      <c r="N228" t="n">
        <v>44.64</v>
      </c>
      <c r="O228" t="n">
        <v>37.62</v>
      </c>
      <c r="P228" t="n">
        <v>357.12</v>
      </c>
    </row>
    <row r="229">
      <c r="A229" t="n">
        <v>88190</v>
      </c>
      <c r="B229" t="n">
        <v>128</v>
      </c>
      <c r="C229" t="inlineStr">
        <is>
          <t>Love Cabaret</t>
        </is>
      </c>
      <c r="D229" s="556" t="n">
        <v>46143</v>
      </c>
      <c r="E229" t="n">
        <v>17850</v>
      </c>
      <c r="F229" t="inlineStr">
        <is>
          <t>REFRIGERANTE FYS LARANJA 350ML C/ 12</t>
        </is>
      </c>
      <c r="G229" t="n">
        <v>3697</v>
      </c>
      <c r="H229" t="n">
        <v>9</v>
      </c>
      <c r="I229" t="inlineStr">
        <is>
          <t>PC</t>
        </is>
      </c>
      <c r="J229" t="inlineStr">
        <is>
          <t>BEBIDAS</t>
        </is>
      </c>
      <c r="K229" t="inlineStr">
        <is>
          <t>04/2026</t>
        </is>
      </c>
      <c r="L229" t="n">
        <v>0</v>
      </c>
      <c r="M229" s="556" t="n">
        <v>46105</v>
      </c>
      <c r="N229" t="n">
        <v>39.32</v>
      </c>
      <c r="O229" t="n">
        <v>39.32</v>
      </c>
      <c r="P229" t="n">
        <v>353.88</v>
      </c>
    </row>
    <row r="230">
      <c r="A230" t="n">
        <v>88288</v>
      </c>
      <c r="B230" t="n">
        <v>128</v>
      </c>
      <c r="C230" t="inlineStr">
        <is>
          <t>Love Cabaret</t>
        </is>
      </c>
      <c r="D230" s="556" t="n">
        <v>46143</v>
      </c>
      <c r="E230" t="n">
        <v>19224</v>
      </c>
      <c r="F230" t="inlineStr">
        <is>
          <t>MANTEIGA SCALA C/5KG</t>
        </is>
      </c>
      <c r="G230" t="n">
        <v>5850</v>
      </c>
      <c r="H230" t="n">
        <v>1.42</v>
      </c>
      <c r="I230" t="inlineStr">
        <is>
          <t>UN</t>
        </is>
      </c>
      <c r="J230" t="inlineStr">
        <is>
          <t>ALIMENTOS</t>
        </is>
      </c>
      <c r="K230" t="inlineStr">
        <is>
          <t>04/2026</t>
        </is>
      </c>
      <c r="L230" t="n">
        <v>0</v>
      </c>
      <c r="M230" s="556" t="n">
        <v>46007</v>
      </c>
      <c r="N230" t="n">
        <v>247.9</v>
      </c>
      <c r="O230" t="n">
        <v>231.9</v>
      </c>
      <c r="P230" t="n">
        <v>352.02</v>
      </c>
    </row>
    <row r="231">
      <c r="A231" t="n">
        <v>88220</v>
      </c>
      <c r="B231" t="n">
        <v>128</v>
      </c>
      <c r="C231" t="inlineStr">
        <is>
          <t>Love Cabaret</t>
        </is>
      </c>
      <c r="D231" s="556" t="n">
        <v>46143</v>
      </c>
      <c r="E231" t="n">
        <v>27876</v>
      </c>
      <c r="F231" t="inlineStr">
        <is>
          <t>LICOR AMARENTTO SAN BASILI 700ML UN</t>
        </is>
      </c>
      <c r="G231" t="n">
        <v>7841</v>
      </c>
      <c r="H231" t="n">
        <v>5.5</v>
      </c>
      <c r="I231" t="inlineStr">
        <is>
          <t>UN</t>
        </is>
      </c>
      <c r="J231" t="inlineStr">
        <is>
          <t>BEBIDAS</t>
        </is>
      </c>
      <c r="K231" t="inlineStr">
        <is>
          <t>04/2026</t>
        </is>
      </c>
      <c r="L231" t="n">
        <v>62.87</v>
      </c>
      <c r="M231" s="556" t="n">
        <v>46129</v>
      </c>
      <c r="N231" t="n">
        <v>62.87</v>
      </c>
      <c r="O231" t="n">
        <v>62.87</v>
      </c>
      <c r="P231" t="n">
        <v>345.78</v>
      </c>
    </row>
    <row r="232">
      <c r="A232" t="n">
        <v>88173</v>
      </c>
      <c r="B232" t="n">
        <v>128</v>
      </c>
      <c r="C232" t="inlineStr">
        <is>
          <t>Love Cabaret</t>
        </is>
      </c>
      <c r="D232" s="556" t="n">
        <v>46143</v>
      </c>
      <c r="E232" t="n">
        <v>18218</v>
      </c>
      <c r="F232" t="inlineStr">
        <is>
          <t>VERMOUTH CINZANO ROSSO ARGENTINO 1L</t>
        </is>
      </c>
      <c r="G232" t="n">
        <v>3410</v>
      </c>
      <c r="H232" t="n">
        <v>13</v>
      </c>
      <c r="I232" t="inlineStr">
        <is>
          <t>GR</t>
        </is>
      </c>
      <c r="J232" t="inlineStr">
        <is>
          <t>BEBIDAS</t>
        </is>
      </c>
      <c r="K232" t="inlineStr">
        <is>
          <t>04/2026</t>
        </is>
      </c>
      <c r="L232" t="n">
        <v>0</v>
      </c>
      <c r="M232" s="556" t="n">
        <v>46083</v>
      </c>
      <c r="N232" t="n">
        <v>26</v>
      </c>
      <c r="O232" t="n">
        <v>26</v>
      </c>
      <c r="P232" t="n">
        <v>338</v>
      </c>
    </row>
    <row r="233">
      <c r="A233" t="n">
        <v>88226</v>
      </c>
      <c r="B233" t="n">
        <v>128</v>
      </c>
      <c r="C233" t="inlineStr">
        <is>
          <t>Love Cabaret</t>
        </is>
      </c>
      <c r="D233" s="556" t="n">
        <v>46143</v>
      </c>
      <c r="E233" t="n">
        <v>24039</v>
      </c>
      <c r="F233" t="inlineStr">
        <is>
          <t>AMENDOA INTEIRA CRUA SEM CASCA 1KG</t>
        </is>
      </c>
      <c r="G233" t="n">
        <v>2048</v>
      </c>
      <c r="H233" t="n">
        <v>4.81</v>
      </c>
      <c r="I233" t="inlineStr">
        <is>
          <t>KG</t>
        </is>
      </c>
      <c r="J233" t="inlineStr">
        <is>
          <t>ALIMENTOS</t>
        </is>
      </c>
      <c r="K233" t="inlineStr">
        <is>
          <t>04/2026</t>
        </is>
      </c>
      <c r="L233" t="n">
        <v>69.90000000000001</v>
      </c>
      <c r="M233" s="556" t="n">
        <v>46119</v>
      </c>
      <c r="N233" t="n">
        <v>69.90000000000001</v>
      </c>
      <c r="O233" t="n">
        <v>69.55</v>
      </c>
      <c r="P233" t="n">
        <v>336.22</v>
      </c>
    </row>
    <row r="234">
      <c r="A234" t="n">
        <v>88197</v>
      </c>
      <c r="B234" t="n">
        <v>128</v>
      </c>
      <c r="C234" t="inlineStr">
        <is>
          <t>Love Cabaret</t>
        </is>
      </c>
      <c r="D234" s="556" t="n">
        <v>46143</v>
      </c>
      <c r="E234" t="n">
        <v>26947</v>
      </c>
      <c r="F234" t="inlineStr">
        <is>
          <t>REFRIGERANTE GUARANA ZERO FYS 350ML C/12</t>
        </is>
      </c>
      <c r="G234" t="n">
        <v>7010</v>
      </c>
      <c r="H234" t="n">
        <v>7.75</v>
      </c>
      <c r="I234" t="inlineStr">
        <is>
          <t>PC</t>
        </is>
      </c>
      <c r="J234" t="inlineStr">
        <is>
          <t>BEBIDAS</t>
        </is>
      </c>
      <c r="K234" t="inlineStr">
        <is>
          <t>04/2026</t>
        </is>
      </c>
      <c r="L234" t="n">
        <v>43.12</v>
      </c>
      <c r="M234" s="556" t="n">
        <v>46134</v>
      </c>
      <c r="N234" t="n">
        <v>43.12</v>
      </c>
      <c r="O234" t="n">
        <v>43.12</v>
      </c>
      <c r="P234" t="n">
        <v>334.18</v>
      </c>
    </row>
    <row r="235">
      <c r="A235" t="n">
        <v>88243</v>
      </c>
      <c r="B235" t="n">
        <v>128</v>
      </c>
      <c r="C235" t="inlineStr">
        <is>
          <t>Love Cabaret</t>
        </is>
      </c>
      <c r="D235" s="556" t="n">
        <v>46143</v>
      </c>
      <c r="E235" t="n">
        <v>20751</v>
      </c>
      <c r="F235" t="inlineStr">
        <is>
          <t>AZEITONA PRETA AZAPA ARCOBELLO C/2KG</t>
        </is>
      </c>
      <c r="G235" t="n">
        <v>2088</v>
      </c>
      <c r="H235" t="n">
        <v>3</v>
      </c>
      <c r="I235" t="inlineStr">
        <is>
          <t>BD</t>
        </is>
      </c>
      <c r="J235" t="inlineStr">
        <is>
          <t>ALIMENTOS</t>
        </is>
      </c>
      <c r="K235" t="inlineStr">
        <is>
          <t>04/2026</t>
        </is>
      </c>
      <c r="L235" t="n">
        <v>108.9</v>
      </c>
      <c r="M235" s="556" t="n">
        <v>46132</v>
      </c>
      <c r="N235" t="n">
        <v>108.9</v>
      </c>
      <c r="O235" t="n">
        <v>108.9</v>
      </c>
      <c r="P235" t="n">
        <v>326.7</v>
      </c>
    </row>
    <row r="236">
      <c r="A236" t="n">
        <v>88188</v>
      </c>
      <c r="B236" t="n">
        <v>128</v>
      </c>
      <c r="C236" t="inlineStr">
        <is>
          <t>Love Cabaret</t>
        </is>
      </c>
      <c r="D236" s="556" t="n">
        <v>46143</v>
      </c>
      <c r="E236" t="n">
        <v>23990</v>
      </c>
      <c r="F236" t="inlineStr">
        <is>
          <t>ACEM MOIDO KG</t>
        </is>
      </c>
      <c r="G236" t="n">
        <v>2917</v>
      </c>
      <c r="H236" t="n">
        <v>10</v>
      </c>
      <c r="I236" t="inlineStr">
        <is>
          <t>KG</t>
        </is>
      </c>
      <c r="J236" t="inlineStr">
        <is>
          <t>ALIMENTOS</t>
        </is>
      </c>
      <c r="K236" t="inlineStr">
        <is>
          <t>04/2026</t>
        </is>
      </c>
      <c r="L236" t="n">
        <v>32</v>
      </c>
      <c r="M236" s="556" t="n">
        <v>46140</v>
      </c>
      <c r="N236" t="n">
        <v>32</v>
      </c>
      <c r="O236" t="n">
        <v>32</v>
      </c>
      <c r="P236" t="n">
        <v>320</v>
      </c>
    </row>
    <row r="237">
      <c r="A237" t="n">
        <v>88264</v>
      </c>
      <c r="B237" t="n">
        <v>128</v>
      </c>
      <c r="C237" t="inlineStr">
        <is>
          <t>Love Cabaret</t>
        </is>
      </c>
      <c r="D237" s="556" t="n">
        <v>46143</v>
      </c>
      <c r="E237" t="n">
        <v>21017</v>
      </c>
      <c r="F237" t="inlineStr">
        <is>
          <t>OLEO DE ALGODAO SAUDE C/14,5KG</t>
        </is>
      </c>
      <c r="G237" t="n">
        <v>2005</v>
      </c>
      <c r="H237" t="n">
        <v>2</v>
      </c>
      <c r="I237" t="inlineStr">
        <is>
          <t>BD</t>
        </is>
      </c>
      <c r="J237" t="inlineStr">
        <is>
          <t>ALIMENTOS</t>
        </is>
      </c>
      <c r="K237" t="inlineStr">
        <is>
          <t>04/2026</t>
        </is>
      </c>
      <c r="L237" t="n">
        <v>158.9</v>
      </c>
      <c r="M237" s="556" t="n">
        <v>46132</v>
      </c>
      <c r="N237" t="n">
        <v>158.9</v>
      </c>
      <c r="O237" t="n">
        <v>158.9</v>
      </c>
      <c r="P237" t="n">
        <v>317.8</v>
      </c>
    </row>
    <row r="238">
      <c r="A238" t="n">
        <v>88229</v>
      </c>
      <c r="B238" t="n">
        <v>128</v>
      </c>
      <c r="C238" t="inlineStr">
        <is>
          <t>Love Cabaret</t>
        </is>
      </c>
      <c r="D238" s="556" t="n">
        <v>46143</v>
      </c>
      <c r="E238" t="n">
        <v>24449</v>
      </c>
      <c r="F238" t="inlineStr">
        <is>
          <t>QUEIJO PARMESAO KG</t>
        </is>
      </c>
      <c r="G238" t="n">
        <v>2775</v>
      </c>
      <c r="H238" t="n">
        <v>4.2</v>
      </c>
      <c r="I238" t="inlineStr">
        <is>
          <t>KG</t>
        </is>
      </c>
      <c r="J238" t="inlineStr">
        <is>
          <t>ALIMENTOS</t>
        </is>
      </c>
      <c r="K238" t="inlineStr">
        <is>
          <t>04/2026</t>
        </is>
      </c>
      <c r="L238" t="n">
        <v>0</v>
      </c>
      <c r="M238" s="556" t="n">
        <v>46098</v>
      </c>
      <c r="N238" t="n">
        <v>74.89</v>
      </c>
      <c r="O238" t="n">
        <v>70.90000000000001</v>
      </c>
      <c r="P238" t="n">
        <v>314.54</v>
      </c>
    </row>
    <row r="239">
      <c r="A239" t="n">
        <v>88187</v>
      </c>
      <c r="B239" t="n">
        <v>128</v>
      </c>
      <c r="C239" t="inlineStr">
        <is>
          <t>Love Cabaret</t>
        </is>
      </c>
      <c r="D239" s="556" t="n">
        <v>46143</v>
      </c>
      <c r="E239" t="n">
        <v>18826</v>
      </c>
      <c r="F239" t="inlineStr">
        <is>
          <t>PEITO BOVINO MOIDO KG</t>
        </is>
      </c>
      <c r="G239" t="n">
        <v>2952</v>
      </c>
      <c r="H239" t="n">
        <v>10</v>
      </c>
      <c r="I239" t="inlineStr">
        <is>
          <t>KG</t>
        </is>
      </c>
      <c r="J239" t="inlineStr">
        <is>
          <t>ALIMENTOS</t>
        </is>
      </c>
      <c r="K239" t="inlineStr">
        <is>
          <t>04/2026</t>
        </is>
      </c>
      <c r="L239" t="n">
        <v>31.2</v>
      </c>
      <c r="M239" s="556" t="n">
        <v>46140</v>
      </c>
      <c r="N239" t="n">
        <v>31.2</v>
      </c>
      <c r="O239" t="n">
        <v>31.2</v>
      </c>
      <c r="P239" t="n">
        <v>312</v>
      </c>
    </row>
    <row r="240">
      <c r="A240" t="n">
        <v>88239</v>
      </c>
      <c r="B240" t="n">
        <v>128</v>
      </c>
      <c r="C240" t="inlineStr">
        <is>
          <t>Love Cabaret</t>
        </is>
      </c>
      <c r="D240" s="556" t="n">
        <v>46143</v>
      </c>
      <c r="E240" t="n">
        <v>19421</v>
      </c>
      <c r="F240" t="inlineStr">
        <is>
          <t>LEITE INTEGRAL ITALAC C/12</t>
        </is>
      </c>
      <c r="G240" t="n">
        <v>2758</v>
      </c>
      <c r="H240" t="n">
        <v>3.5</v>
      </c>
      <c r="I240" t="inlineStr">
        <is>
          <t>CX</t>
        </is>
      </c>
      <c r="J240" t="inlineStr">
        <is>
          <t>ALIMENTOS</t>
        </is>
      </c>
      <c r="K240" t="inlineStr">
        <is>
          <t>04/2026</t>
        </is>
      </c>
      <c r="L240" t="n">
        <v>81.84</v>
      </c>
      <c r="M240" s="556" t="n">
        <v>46136</v>
      </c>
      <c r="N240" t="n">
        <v>81.84</v>
      </c>
      <c r="O240" t="n">
        <v>9.119999999999999</v>
      </c>
      <c r="P240" t="n">
        <v>286.44</v>
      </c>
    </row>
    <row r="241">
      <c r="A241" t="n">
        <v>88279</v>
      </c>
      <c r="B241" t="n">
        <v>128</v>
      </c>
      <c r="C241" t="inlineStr">
        <is>
          <t>Love Cabaret</t>
        </is>
      </c>
      <c r="D241" s="556" t="n">
        <v>46143</v>
      </c>
      <c r="E241" t="n">
        <v>18393</v>
      </c>
      <c r="F241" t="inlineStr">
        <is>
          <t>CONHAQUE HENNESSY VERY SPECIAL 700ML</t>
        </is>
      </c>
      <c r="G241" t="n">
        <v>3247</v>
      </c>
      <c r="H241" t="n">
        <v>1.93</v>
      </c>
      <c r="I241" t="inlineStr">
        <is>
          <t>UN</t>
        </is>
      </c>
      <c r="J241" t="inlineStr">
        <is>
          <t>BEBIDAS</t>
        </is>
      </c>
      <c r="K241" t="inlineStr">
        <is>
          <t>04/2026</t>
        </is>
      </c>
      <c r="L241" t="n">
        <v>0</v>
      </c>
      <c r="N241" t="n">
        <v>0</v>
      </c>
      <c r="O241" t="n">
        <v>0</v>
      </c>
      <c r="P241" t="n">
        <v>276.8</v>
      </c>
    </row>
    <row r="242">
      <c r="A242" t="n">
        <v>88287</v>
      </c>
      <c r="B242" t="n">
        <v>128</v>
      </c>
      <c r="C242" t="inlineStr">
        <is>
          <t>Love Cabaret</t>
        </is>
      </c>
      <c r="D242" s="556" t="n">
        <v>46143</v>
      </c>
      <c r="E242" t="n">
        <v>18278</v>
      </c>
      <c r="F242" t="inlineStr">
        <is>
          <t>LICOR DE CEREJA CHERRY HEERING 700ML</t>
        </is>
      </c>
      <c r="G242" t="n">
        <v>3351</v>
      </c>
      <c r="H242" t="n">
        <v>1.46</v>
      </c>
      <c r="I242" t="inlineStr">
        <is>
          <t>GR</t>
        </is>
      </c>
      <c r="J242" t="inlineStr">
        <is>
          <t>BEBIDAS</t>
        </is>
      </c>
      <c r="K242" t="inlineStr">
        <is>
          <t>04/2026</t>
        </is>
      </c>
      <c r="L242" t="n">
        <v>0</v>
      </c>
      <c r="M242" s="556" t="n">
        <v>45554</v>
      </c>
      <c r="N242" t="n">
        <v>177.47</v>
      </c>
      <c r="O242" t="n">
        <v>224.61</v>
      </c>
      <c r="P242" t="n">
        <v>259.11</v>
      </c>
    </row>
    <row r="243">
      <c r="A243" t="n">
        <v>88170</v>
      </c>
      <c r="B243" t="n">
        <v>128</v>
      </c>
      <c r="C243" t="inlineStr">
        <is>
          <t>Love Cabaret</t>
        </is>
      </c>
      <c r="D243" s="556" t="n">
        <v>46143</v>
      </c>
      <c r="E243" t="n">
        <v>20647</v>
      </c>
      <c r="F243" t="inlineStr">
        <is>
          <t>LICHIA EM CALDA BARAO LALI C/567G</t>
        </is>
      </c>
      <c r="G243" t="n">
        <v>2112</v>
      </c>
      <c r="H243" t="n">
        <v>15</v>
      </c>
      <c r="I243" t="inlineStr">
        <is>
          <t>LT</t>
        </is>
      </c>
      <c r="J243" t="inlineStr">
        <is>
          <t>ALIMENTOS</t>
        </is>
      </c>
      <c r="K243" t="inlineStr">
        <is>
          <t>04/2026</t>
        </is>
      </c>
      <c r="L243" t="n">
        <v>17.25</v>
      </c>
      <c r="M243" s="556" t="n">
        <v>46141</v>
      </c>
      <c r="N243" t="n">
        <v>20.55</v>
      </c>
      <c r="O243" t="n">
        <v>20.55</v>
      </c>
      <c r="P243" t="n">
        <v>258.75</v>
      </c>
    </row>
    <row r="244">
      <c r="A244" t="n">
        <v>88296</v>
      </c>
      <c r="B244" t="n">
        <v>128</v>
      </c>
      <c r="C244" t="inlineStr">
        <is>
          <t>Love Cabaret</t>
        </is>
      </c>
      <c r="D244" s="556" t="n">
        <v>46143</v>
      </c>
      <c r="E244" t="n">
        <v>25184</v>
      </c>
      <c r="F244" t="inlineStr">
        <is>
          <t>TUCUPI PRETO BAG KG</t>
        </is>
      </c>
      <c r="G244" t="n">
        <v>5937</v>
      </c>
      <c r="H244" t="n">
        <v>1</v>
      </c>
      <c r="I244" t="inlineStr">
        <is>
          <t>KG</t>
        </is>
      </c>
      <c r="J244" t="inlineStr">
        <is>
          <t>ALIMENTOS</t>
        </is>
      </c>
      <c r="K244" t="inlineStr">
        <is>
          <t>04/2026</t>
        </is>
      </c>
      <c r="L244" t="n">
        <v>0</v>
      </c>
      <c r="M244" s="556" t="n">
        <v>45800</v>
      </c>
      <c r="N244" t="n">
        <v>250</v>
      </c>
      <c r="O244" t="n">
        <v>219.9</v>
      </c>
      <c r="P244" t="n">
        <v>250</v>
      </c>
    </row>
    <row r="245">
      <c r="A245" t="n">
        <v>88244</v>
      </c>
      <c r="B245" t="n">
        <v>128</v>
      </c>
      <c r="C245" t="inlineStr">
        <is>
          <t>Love Cabaret</t>
        </is>
      </c>
      <c r="D245" s="556" t="n">
        <v>46143</v>
      </c>
      <c r="E245" t="n">
        <v>23074</v>
      </c>
      <c r="F245" t="inlineStr">
        <is>
          <t>QUEIJO EMMENTAL KG</t>
        </is>
      </c>
      <c r="G245" t="n">
        <v>2769</v>
      </c>
      <c r="H245" t="n">
        <v>3</v>
      </c>
      <c r="I245" t="inlineStr">
        <is>
          <t>KG</t>
        </is>
      </c>
      <c r="J245" t="inlineStr">
        <is>
          <t>ALIMENTOS</t>
        </is>
      </c>
      <c r="K245" t="inlineStr">
        <is>
          <t>04/2026</t>
        </is>
      </c>
      <c r="L245" t="n">
        <v>82.3</v>
      </c>
      <c r="M245" s="556" t="n">
        <v>46132</v>
      </c>
      <c r="N245" t="n">
        <v>82.3</v>
      </c>
      <c r="O245" t="n">
        <v>82.3</v>
      </c>
      <c r="P245" t="n">
        <v>246.9</v>
      </c>
    </row>
    <row r="246">
      <c r="A246" t="n">
        <v>88196</v>
      </c>
      <c r="B246" t="n">
        <v>128</v>
      </c>
      <c r="C246" t="inlineStr">
        <is>
          <t>Love Cabaret</t>
        </is>
      </c>
      <c r="D246" s="556" t="n">
        <v>46143</v>
      </c>
      <c r="E246" t="n">
        <v>24561</v>
      </c>
      <c r="F246" t="inlineStr">
        <is>
          <t xml:space="preserve">REFRIGERANTE GUARANA FYS 350ML C/12 </t>
        </is>
      </c>
      <c r="G246" t="n">
        <v>5655</v>
      </c>
      <c r="H246" t="n">
        <v>7.75</v>
      </c>
      <c r="I246" t="inlineStr">
        <is>
          <t>PC</t>
        </is>
      </c>
      <c r="J246" t="inlineStr">
        <is>
          <t>BEBIDAS</t>
        </is>
      </c>
      <c r="K246" t="inlineStr">
        <is>
          <t>04/2026</t>
        </is>
      </c>
      <c r="L246" t="n">
        <v>31.8</v>
      </c>
      <c r="M246" s="556" t="n">
        <v>46134</v>
      </c>
      <c r="N246" t="n">
        <v>39.47</v>
      </c>
      <c r="O246" t="n">
        <v>39.47</v>
      </c>
      <c r="P246" t="n">
        <v>246.45</v>
      </c>
    </row>
    <row r="247">
      <c r="A247" t="n">
        <v>88202</v>
      </c>
      <c r="B247" t="n">
        <v>128</v>
      </c>
      <c r="C247" t="inlineStr">
        <is>
          <t>Love Cabaret</t>
        </is>
      </c>
      <c r="D247" s="556" t="n">
        <v>46143</v>
      </c>
      <c r="E247" t="n">
        <v>23377</v>
      </c>
      <c r="F247" t="inlineStr">
        <is>
          <t>CAMBUCI CONGELADO KG</t>
        </is>
      </c>
      <c r="G247" t="n">
        <v>2483</v>
      </c>
      <c r="H247" t="n">
        <v>7</v>
      </c>
      <c r="I247" t="inlineStr">
        <is>
          <t>KG</t>
        </is>
      </c>
      <c r="J247" t="inlineStr">
        <is>
          <t>ALIMENTOS</t>
        </is>
      </c>
      <c r="K247" t="inlineStr">
        <is>
          <t>04/2026</t>
        </is>
      </c>
      <c r="L247" t="n">
        <v>0</v>
      </c>
      <c r="M247" s="556" t="n">
        <v>46104</v>
      </c>
      <c r="N247" t="n">
        <v>35</v>
      </c>
      <c r="O247" t="n">
        <v>32</v>
      </c>
      <c r="P247" t="n">
        <v>245</v>
      </c>
    </row>
    <row r="248">
      <c r="A248" t="n">
        <v>88281</v>
      </c>
      <c r="B248" t="n">
        <v>128</v>
      </c>
      <c r="C248" t="inlineStr">
        <is>
          <t>Love Cabaret</t>
        </is>
      </c>
      <c r="D248" s="556" t="n">
        <v>46143</v>
      </c>
      <c r="E248" t="n">
        <v>24831</v>
      </c>
      <c r="F248" t="inlineStr">
        <is>
          <t>ACIDO TARTARICO KG</t>
        </is>
      </c>
      <c r="G248" t="n">
        <v>5780</v>
      </c>
      <c r="H248" t="n">
        <v>1.82</v>
      </c>
      <c r="I248" t="inlineStr">
        <is>
          <t>KG</t>
        </is>
      </c>
      <c r="J248" t="inlineStr">
        <is>
          <t>ALIMENTOS</t>
        </is>
      </c>
      <c r="K248" t="inlineStr">
        <is>
          <t>04/2026</t>
        </is>
      </c>
      <c r="L248" t="n">
        <v>126</v>
      </c>
      <c r="M248" s="556" t="n">
        <v>46128</v>
      </c>
      <c r="N248" t="n">
        <v>126</v>
      </c>
      <c r="O248" t="n">
        <v>126</v>
      </c>
      <c r="P248" t="n">
        <v>229.32</v>
      </c>
    </row>
    <row r="249">
      <c r="A249" t="n">
        <v>88192</v>
      </c>
      <c r="B249" t="n">
        <v>128</v>
      </c>
      <c r="C249" t="inlineStr">
        <is>
          <t>Love Cabaret</t>
        </is>
      </c>
      <c r="D249" s="556" t="n">
        <v>46143</v>
      </c>
      <c r="E249" t="n">
        <v>17716</v>
      </c>
      <c r="F249" t="inlineStr">
        <is>
          <t>VINHO TINTO ALMADEN CABERNET SAUVIGNON 750ML</t>
        </is>
      </c>
      <c r="G249" t="n">
        <v>3822</v>
      </c>
      <c r="H249" t="n">
        <v>8.6</v>
      </c>
      <c r="I249" t="inlineStr">
        <is>
          <t>GR</t>
        </is>
      </c>
      <c r="J249" t="inlineStr">
        <is>
          <t>BEBIDAS</t>
        </is>
      </c>
      <c r="K249" t="inlineStr">
        <is>
          <t>04/2026</t>
        </is>
      </c>
      <c r="L249" t="n">
        <v>26.5</v>
      </c>
      <c r="M249" s="556" t="n">
        <v>46132</v>
      </c>
      <c r="N249" t="n">
        <v>26.5</v>
      </c>
      <c r="O249" t="n">
        <v>26.5</v>
      </c>
      <c r="P249" t="n">
        <v>227.9</v>
      </c>
    </row>
    <row r="250">
      <c r="A250" t="n">
        <v>88189</v>
      </c>
      <c r="B250" t="n">
        <v>128</v>
      </c>
      <c r="C250" t="inlineStr">
        <is>
          <t>Love Cabaret</t>
        </is>
      </c>
      <c r="D250" s="556" t="n">
        <v>46143</v>
      </c>
      <c r="E250" t="n">
        <v>20501</v>
      </c>
      <c r="F250" t="inlineStr">
        <is>
          <t>LINGUICA TOSCANA AURORA KG</t>
        </is>
      </c>
      <c r="G250" t="n">
        <v>2154</v>
      </c>
      <c r="H250" t="n">
        <v>10</v>
      </c>
      <c r="I250" t="inlineStr">
        <is>
          <t>KG</t>
        </is>
      </c>
      <c r="J250" t="inlineStr">
        <is>
          <t>ALIMENTOS</t>
        </is>
      </c>
      <c r="K250" t="inlineStr">
        <is>
          <t>04/2026</t>
        </is>
      </c>
      <c r="L250" t="n">
        <v>21.93</v>
      </c>
      <c r="M250" s="556" t="n">
        <v>46133</v>
      </c>
      <c r="N250" t="n">
        <v>22.12</v>
      </c>
      <c r="O250" t="n">
        <v>22.8</v>
      </c>
      <c r="P250" t="n">
        <v>219.3</v>
      </c>
    </row>
    <row r="251">
      <c r="A251" t="n">
        <v>88221</v>
      </c>
      <c r="B251" t="n">
        <v>128</v>
      </c>
      <c r="C251" t="inlineStr">
        <is>
          <t>Love Cabaret</t>
        </is>
      </c>
      <c r="D251" s="556" t="n">
        <v>46143</v>
      </c>
      <c r="E251" t="n">
        <v>19284</v>
      </c>
      <c r="F251" t="inlineStr">
        <is>
          <t>QUEIJO PROVOLONE TRES MARIAS KG</t>
        </is>
      </c>
      <c r="G251" t="n">
        <v>2779</v>
      </c>
      <c r="H251" t="n">
        <v>5.3</v>
      </c>
      <c r="I251" t="inlineStr">
        <is>
          <t>KG</t>
        </is>
      </c>
      <c r="J251" t="inlineStr">
        <is>
          <t>ALIMENTOS</t>
        </is>
      </c>
      <c r="K251" t="inlineStr">
        <is>
          <t>04/2026</t>
        </is>
      </c>
      <c r="L251" t="n">
        <v>0</v>
      </c>
      <c r="M251" s="556" t="n">
        <v>46071</v>
      </c>
      <c r="N251" t="n">
        <v>40.5</v>
      </c>
      <c r="O251" t="n">
        <v>40.5</v>
      </c>
      <c r="P251" t="n">
        <v>214.65</v>
      </c>
    </row>
    <row r="252">
      <c r="A252" t="n">
        <v>88256</v>
      </c>
      <c r="B252" t="n">
        <v>128</v>
      </c>
      <c r="C252" t="inlineStr">
        <is>
          <t>Love Cabaret</t>
        </is>
      </c>
      <c r="D252" s="556" t="n">
        <v>46143</v>
      </c>
      <c r="E252" t="n">
        <v>27142</v>
      </c>
      <c r="F252" t="inlineStr">
        <is>
          <t>PASTA DE PIMENTA GOCHUJANG KG</t>
        </is>
      </c>
      <c r="G252" t="n">
        <v>7183</v>
      </c>
      <c r="H252" t="n">
        <v>2.6</v>
      </c>
      <c r="I252" t="inlineStr">
        <is>
          <t>KG</t>
        </is>
      </c>
      <c r="J252" t="inlineStr">
        <is>
          <t>ALIMENTOS</t>
        </is>
      </c>
      <c r="K252" t="inlineStr">
        <is>
          <t>04/2026</t>
        </is>
      </c>
      <c r="L252" t="n">
        <v>0</v>
      </c>
      <c r="N252" t="n">
        <v>0</v>
      </c>
      <c r="O252" t="n">
        <v>81.8</v>
      </c>
      <c r="P252" t="n">
        <v>212.69</v>
      </c>
    </row>
    <row r="253">
      <c r="A253" t="n">
        <v>88311</v>
      </c>
      <c r="B253" t="n">
        <v>128</v>
      </c>
      <c r="C253" t="inlineStr">
        <is>
          <t>Love Cabaret</t>
        </is>
      </c>
      <c r="D253" s="556" t="n">
        <v>46143</v>
      </c>
      <c r="E253" t="n">
        <v>18099</v>
      </c>
      <c r="F253" t="inlineStr">
        <is>
          <t>WHISKY SINGLETON 12 ANOS SINGLE MALT 750ML</t>
        </is>
      </c>
      <c r="G253" t="n">
        <v>3511</v>
      </c>
      <c r="H253" t="n">
        <v>0.9</v>
      </c>
      <c r="I253" t="inlineStr">
        <is>
          <t>GR</t>
        </is>
      </c>
      <c r="J253" t="inlineStr">
        <is>
          <t>BEBIDAS</t>
        </is>
      </c>
      <c r="K253" t="inlineStr">
        <is>
          <t>04/2026</t>
        </is>
      </c>
      <c r="L253" t="n">
        <v>0</v>
      </c>
      <c r="M253" s="556" t="n">
        <v>46071</v>
      </c>
      <c r="N253" t="n">
        <v>222.75</v>
      </c>
      <c r="O253" t="n">
        <v>217.3</v>
      </c>
      <c r="P253" t="n">
        <v>200.48</v>
      </c>
    </row>
    <row r="254">
      <c r="A254" t="n">
        <v>88297</v>
      </c>
      <c r="B254" t="n">
        <v>128</v>
      </c>
      <c r="C254" t="inlineStr">
        <is>
          <t>Love Cabaret</t>
        </is>
      </c>
      <c r="D254" s="556" t="n">
        <v>46143</v>
      </c>
      <c r="E254" t="n">
        <v>18153</v>
      </c>
      <c r="F254" t="inlineStr">
        <is>
          <t>WHISKY BOURBON WOODFORD RESERVE 750ML</t>
        </is>
      </c>
      <c r="G254" t="n">
        <v>3466</v>
      </c>
      <c r="H254" t="n">
        <v>1</v>
      </c>
      <c r="I254" t="inlineStr">
        <is>
          <t>GR</t>
        </is>
      </c>
      <c r="J254" t="inlineStr">
        <is>
          <t>BEBIDAS</t>
        </is>
      </c>
      <c r="K254" t="inlineStr">
        <is>
          <t>04/2026</t>
        </is>
      </c>
      <c r="L254" t="n">
        <v>0</v>
      </c>
      <c r="N254" t="n">
        <v>0</v>
      </c>
      <c r="O254" t="n">
        <v>160.56</v>
      </c>
      <c r="P254" t="n">
        <v>192.33</v>
      </c>
    </row>
    <row r="255">
      <c r="A255" t="n">
        <v>88222</v>
      </c>
      <c r="B255" t="n">
        <v>128</v>
      </c>
      <c r="C255" t="inlineStr">
        <is>
          <t>Love Cabaret</t>
        </is>
      </c>
      <c r="D255" s="556" t="n">
        <v>46143</v>
      </c>
      <c r="E255" t="n">
        <v>20590</v>
      </c>
      <c r="F255" t="inlineStr">
        <is>
          <t>TOMATE PELADO ARCOBELLO 2,55KG</t>
        </is>
      </c>
      <c r="G255" t="n">
        <v>2120</v>
      </c>
      <c r="H255" t="n">
        <v>5</v>
      </c>
      <c r="I255" t="inlineStr">
        <is>
          <t>UN</t>
        </is>
      </c>
      <c r="J255" t="inlineStr">
        <is>
          <t>ALIMENTOS</t>
        </is>
      </c>
      <c r="K255" t="inlineStr">
        <is>
          <t>04/2026</t>
        </is>
      </c>
      <c r="L255" t="n">
        <v>38.39</v>
      </c>
      <c r="M255" s="556" t="n">
        <v>46129</v>
      </c>
      <c r="N255" t="n">
        <v>38.39</v>
      </c>
      <c r="O255" t="n">
        <v>31.22</v>
      </c>
      <c r="P255" t="n">
        <v>191.95</v>
      </c>
    </row>
    <row r="256">
      <c r="A256" t="n">
        <v>88177</v>
      </c>
      <c r="B256" t="n">
        <v>128</v>
      </c>
      <c r="C256" t="inlineStr">
        <is>
          <t>Love Cabaret</t>
        </is>
      </c>
      <c r="D256" s="556" t="n">
        <v>46143</v>
      </c>
      <c r="E256" t="n">
        <v>24385</v>
      </c>
      <c r="F256" t="inlineStr">
        <is>
          <t>MORANGO CONGELADO KG</t>
        </is>
      </c>
      <c r="G256" t="n">
        <v>2524</v>
      </c>
      <c r="H256" t="n">
        <v>12</v>
      </c>
      <c r="I256" t="inlineStr">
        <is>
          <t>KG</t>
        </is>
      </c>
      <c r="J256" t="inlineStr">
        <is>
          <t>ALIMENTOS</t>
        </is>
      </c>
      <c r="K256" t="inlineStr">
        <is>
          <t>04/2026</t>
        </is>
      </c>
      <c r="L256" t="n">
        <v>15.22</v>
      </c>
      <c r="M256" s="556" t="n">
        <v>46142</v>
      </c>
      <c r="N256" t="n">
        <v>15.22</v>
      </c>
      <c r="O256" t="n">
        <v>15.22</v>
      </c>
      <c r="P256" t="n">
        <v>182.64</v>
      </c>
    </row>
    <row r="257">
      <c r="A257" t="n">
        <v>88149</v>
      </c>
      <c r="B257" t="n">
        <v>128</v>
      </c>
      <c r="C257" t="inlineStr">
        <is>
          <t>Love Cabaret</t>
        </is>
      </c>
      <c r="D257" s="556" t="n">
        <v>46143</v>
      </c>
      <c r="E257" t="n">
        <v>21093</v>
      </c>
      <c r="F257" t="inlineStr">
        <is>
          <t>ACUCAR REFINADO UNIAO 1KG UN</t>
        </is>
      </c>
      <c r="G257" t="n">
        <v>1988</v>
      </c>
      <c r="H257" t="n">
        <v>40.5</v>
      </c>
      <c r="I257" t="inlineStr">
        <is>
          <t>KG</t>
        </is>
      </c>
      <c r="J257" t="inlineStr">
        <is>
          <t>ALIMENTOS</t>
        </is>
      </c>
      <c r="K257" t="inlineStr">
        <is>
          <t>04/2026</t>
        </is>
      </c>
      <c r="L257" t="n">
        <v>4.39</v>
      </c>
      <c r="M257" s="556" t="n">
        <v>46141</v>
      </c>
      <c r="N257" t="n">
        <v>4.39</v>
      </c>
      <c r="O257" t="n">
        <v>4.39</v>
      </c>
      <c r="P257" t="n">
        <v>177.8</v>
      </c>
    </row>
    <row r="258">
      <c r="A258" t="n">
        <v>88209</v>
      </c>
      <c r="B258" t="n">
        <v>128</v>
      </c>
      <c r="C258" t="inlineStr">
        <is>
          <t>Love Cabaret</t>
        </is>
      </c>
      <c r="D258" s="556" t="n">
        <v>46143</v>
      </c>
      <c r="E258" t="n">
        <v>17800</v>
      </c>
      <c r="F258" t="inlineStr">
        <is>
          <t>VINHO BRANCO ALMADEN RIESLING 750ML</t>
        </is>
      </c>
      <c r="G258" t="n">
        <v>3745</v>
      </c>
      <c r="H258" t="n">
        <v>6.75</v>
      </c>
      <c r="I258" t="inlineStr">
        <is>
          <t>GR</t>
        </is>
      </c>
      <c r="J258" t="inlineStr">
        <is>
          <t>BEBIDAS</t>
        </is>
      </c>
      <c r="K258" t="inlineStr">
        <is>
          <t>04/2026</t>
        </is>
      </c>
      <c r="L258" t="n">
        <v>0</v>
      </c>
      <c r="M258" s="556" t="n">
        <v>46076</v>
      </c>
      <c r="N258" t="n">
        <v>25.8</v>
      </c>
      <c r="O258" t="n">
        <v>26.5</v>
      </c>
      <c r="P258" t="n">
        <v>174.15</v>
      </c>
    </row>
    <row r="259">
      <c r="A259" t="n">
        <v>88162</v>
      </c>
      <c r="B259" t="n">
        <v>128</v>
      </c>
      <c r="C259" t="inlineStr">
        <is>
          <t>Love Cabaret</t>
        </is>
      </c>
      <c r="D259" s="556" t="n">
        <v>46143</v>
      </c>
      <c r="E259" t="n">
        <v>20114</v>
      </c>
      <c r="F259" t="inlineStr">
        <is>
          <t>MACARRAO LINGUINE GRANO DURO DIVELLA  500GR</t>
        </is>
      </c>
      <c r="G259" t="n">
        <v>2292</v>
      </c>
      <c r="H259" t="n">
        <v>20</v>
      </c>
      <c r="I259" t="inlineStr">
        <is>
          <t>UN</t>
        </is>
      </c>
      <c r="J259" t="inlineStr">
        <is>
          <t>ALIMENTOS</t>
        </is>
      </c>
      <c r="K259" t="inlineStr">
        <is>
          <t>04/2026</t>
        </is>
      </c>
      <c r="L259" t="n">
        <v>0</v>
      </c>
      <c r="M259" s="556" t="n">
        <v>46099</v>
      </c>
      <c r="N259" t="n">
        <v>8.699999999999999</v>
      </c>
      <c r="O259" t="n">
        <v>8.699999999999999</v>
      </c>
      <c r="P259" t="n">
        <v>174</v>
      </c>
    </row>
    <row r="260">
      <c r="A260" t="n">
        <v>88284</v>
      </c>
      <c r="B260" t="n">
        <v>128</v>
      </c>
      <c r="C260" t="inlineStr">
        <is>
          <t>Love Cabaret</t>
        </is>
      </c>
      <c r="D260" s="556" t="n">
        <v>46143</v>
      </c>
      <c r="E260" t="n">
        <v>18312</v>
      </c>
      <c r="F260" t="inlineStr">
        <is>
          <t>LICOR FRANGELICO 700ML</t>
        </is>
      </c>
      <c r="G260" t="n">
        <v>3321</v>
      </c>
      <c r="H260" t="n">
        <v>1.63</v>
      </c>
      <c r="I260" t="inlineStr">
        <is>
          <t>GR</t>
        </is>
      </c>
      <c r="J260" t="inlineStr">
        <is>
          <t>BEBIDAS</t>
        </is>
      </c>
      <c r="K260" t="inlineStr">
        <is>
          <t>04/2026</t>
        </is>
      </c>
      <c r="L260" t="n">
        <v>0</v>
      </c>
      <c r="N260" t="n">
        <v>0</v>
      </c>
      <c r="O260" t="n">
        <v>93.90000000000001</v>
      </c>
      <c r="P260" t="n">
        <v>172.61</v>
      </c>
    </row>
    <row r="261">
      <c r="A261" t="n">
        <v>88255</v>
      </c>
      <c r="B261" t="n">
        <v>128</v>
      </c>
      <c r="C261" t="inlineStr">
        <is>
          <t>Love Cabaret</t>
        </is>
      </c>
      <c r="D261" s="556" t="n">
        <v>46143</v>
      </c>
      <c r="E261" t="n">
        <v>27877</v>
      </c>
      <c r="F261" t="inlineStr">
        <is>
          <t>VERMOUTH DRY APERITIVO SAN BASILI 750ML UN</t>
        </is>
      </c>
      <c r="G261" t="n">
        <v>7842</v>
      </c>
      <c r="H261" t="n">
        <v>2.61</v>
      </c>
      <c r="I261" t="inlineStr">
        <is>
          <t>UN</t>
        </is>
      </c>
      <c r="J261" t="inlineStr">
        <is>
          <t>BEBIDAS</t>
        </is>
      </c>
      <c r="K261" t="inlineStr">
        <is>
          <t>04/2026</t>
        </is>
      </c>
      <c r="L261" t="n">
        <v>63.96</v>
      </c>
      <c r="M261" s="556" t="n">
        <v>46141</v>
      </c>
      <c r="N261" t="n">
        <v>63.61</v>
      </c>
      <c r="O261" t="n">
        <v>63.61</v>
      </c>
      <c r="P261" t="n">
        <v>166.94</v>
      </c>
    </row>
    <row r="262">
      <c r="A262" t="n">
        <v>88150</v>
      </c>
      <c r="B262" t="n">
        <v>128</v>
      </c>
      <c r="C262" t="inlineStr">
        <is>
          <t>Love Cabaret</t>
        </is>
      </c>
      <c r="D262" s="556" t="n">
        <v>46143</v>
      </c>
      <c r="E262" t="n">
        <v>26172</v>
      </c>
      <c r="F262" t="inlineStr">
        <is>
          <t>REFRIGERANTE FYS TONICA LIMAO SICILIANO 350ML</t>
        </is>
      </c>
      <c r="G262" t="n">
        <v>3697</v>
      </c>
      <c r="H262" t="n">
        <v>37</v>
      </c>
      <c r="I262" t="inlineStr">
        <is>
          <t>UN</t>
        </is>
      </c>
      <c r="J262" t="inlineStr">
        <is>
          <t>BEBIDAS</t>
        </is>
      </c>
      <c r="K262" t="inlineStr">
        <is>
          <t>04/2026</t>
        </is>
      </c>
      <c r="L262" t="n">
        <v>0</v>
      </c>
      <c r="N262" t="n">
        <v>0</v>
      </c>
      <c r="O262" t="n">
        <v>0</v>
      </c>
      <c r="P262" t="n">
        <v>166.5</v>
      </c>
    </row>
    <row r="263">
      <c r="A263" t="n">
        <v>88307</v>
      </c>
      <c r="B263" t="n">
        <v>128</v>
      </c>
      <c r="C263" t="inlineStr">
        <is>
          <t>Love Cabaret</t>
        </is>
      </c>
      <c r="D263" s="556" t="n">
        <v>46143</v>
      </c>
      <c r="E263" t="n">
        <v>18550</v>
      </c>
      <c r="F263" t="inlineStr">
        <is>
          <t>APERITIVO ANGOSTURA 200ML</t>
        </is>
      </c>
      <c r="G263" t="n">
        <v>3130</v>
      </c>
      <c r="H263" t="n">
        <v>0.95</v>
      </c>
      <c r="I263" t="inlineStr">
        <is>
          <t>GR</t>
        </is>
      </c>
      <c r="J263" t="inlineStr">
        <is>
          <t>BEBIDAS</t>
        </is>
      </c>
      <c r="K263" t="inlineStr">
        <is>
          <t>04/2026</t>
        </is>
      </c>
      <c r="L263" t="n">
        <v>0</v>
      </c>
      <c r="M263" s="556" t="n">
        <v>45887</v>
      </c>
      <c r="N263" t="n">
        <v>172.9</v>
      </c>
      <c r="O263" t="n">
        <v>180</v>
      </c>
      <c r="P263" t="n">
        <v>164.26</v>
      </c>
    </row>
    <row r="264">
      <c r="A264" t="n">
        <v>88298</v>
      </c>
      <c r="B264" t="n">
        <v>128</v>
      </c>
      <c r="C264" t="inlineStr">
        <is>
          <t>Love Cabaret</t>
        </is>
      </c>
      <c r="D264" s="556" t="n">
        <v>46143</v>
      </c>
      <c r="E264" t="n">
        <v>18140</v>
      </c>
      <c r="F264" t="inlineStr">
        <is>
          <t>WHISKY GENTLEMAN JACK SILVER 1L</t>
        </is>
      </c>
      <c r="G264" t="n">
        <v>3478</v>
      </c>
      <c r="H264" t="n">
        <v>1</v>
      </c>
      <c r="I264" t="inlineStr">
        <is>
          <t>GR</t>
        </is>
      </c>
      <c r="J264" t="inlineStr">
        <is>
          <t>BEBIDAS</t>
        </is>
      </c>
      <c r="K264" t="inlineStr">
        <is>
          <t>04/2026</t>
        </is>
      </c>
      <c r="L264" t="n">
        <v>0</v>
      </c>
      <c r="N264" t="n">
        <v>0</v>
      </c>
      <c r="O264" t="n">
        <v>163.5</v>
      </c>
      <c r="P264" t="n">
        <v>162.93</v>
      </c>
    </row>
    <row r="265">
      <c r="A265" t="n">
        <v>88265</v>
      </c>
      <c r="B265" t="n">
        <v>128</v>
      </c>
      <c r="C265" t="inlineStr">
        <is>
          <t>Love Cabaret</t>
        </is>
      </c>
      <c r="D265" s="556" t="n">
        <v>46143</v>
      </c>
      <c r="E265" t="n">
        <v>24040</v>
      </c>
      <c r="F265" t="inlineStr">
        <is>
          <t>AMENDOA LAMINADA KG</t>
        </is>
      </c>
      <c r="G265" t="n">
        <v>2261</v>
      </c>
      <c r="H265" t="n">
        <v>2</v>
      </c>
      <c r="I265" t="inlineStr">
        <is>
          <t>KG</t>
        </is>
      </c>
      <c r="J265" t="inlineStr">
        <is>
          <t>ALIMENTOS</t>
        </is>
      </c>
      <c r="K265" t="inlineStr">
        <is>
          <t>04/2026</t>
        </is>
      </c>
      <c r="L265" t="n">
        <v>80.90000000000001</v>
      </c>
      <c r="M265" s="556" t="n">
        <v>46129</v>
      </c>
      <c r="N265" t="n">
        <v>80.90000000000001</v>
      </c>
      <c r="O265" t="n">
        <v>80.90000000000001</v>
      </c>
      <c r="P265" t="n">
        <v>161.8</v>
      </c>
    </row>
    <row r="266">
      <c r="A266" t="n">
        <v>88203</v>
      </c>
      <c r="B266" t="n">
        <v>128</v>
      </c>
      <c r="C266" t="inlineStr">
        <is>
          <t>Love Cabaret</t>
        </is>
      </c>
      <c r="D266" s="556" t="n">
        <v>46143</v>
      </c>
      <c r="E266" t="n">
        <v>20301</v>
      </c>
      <c r="F266" t="inlineStr">
        <is>
          <t>ARROZ BRANCO TIPO 1 CAMIL C/5KG</t>
        </is>
      </c>
      <c r="G266" t="n">
        <v>2223</v>
      </c>
      <c r="H266" t="n">
        <v>7</v>
      </c>
      <c r="I266" t="inlineStr">
        <is>
          <t>PC</t>
        </is>
      </c>
      <c r="J266" t="inlineStr">
        <is>
          <t>ALIMENTOS</t>
        </is>
      </c>
      <c r="K266" t="inlineStr">
        <is>
          <t>04/2026</t>
        </is>
      </c>
      <c r="L266" t="n">
        <v>21.75</v>
      </c>
      <c r="M266" s="556" t="n">
        <v>46134</v>
      </c>
      <c r="N266" t="n">
        <v>23.25</v>
      </c>
      <c r="O266" t="n">
        <v>21</v>
      </c>
      <c r="P266" t="n">
        <v>152.25</v>
      </c>
    </row>
    <row r="267">
      <c r="A267" t="n">
        <v>88181</v>
      </c>
      <c r="B267" t="n">
        <v>128</v>
      </c>
      <c r="C267" t="inlineStr">
        <is>
          <t>Love Cabaret</t>
        </is>
      </c>
      <c r="D267" s="556" t="n">
        <v>46143</v>
      </c>
      <c r="E267" t="n">
        <v>26020</v>
      </c>
      <c r="F267" t="inlineStr">
        <is>
          <t>CREME DE LEITE PIRACANJUBA TP 1,030 KG  UN</t>
        </is>
      </c>
      <c r="G267" t="n">
        <v>2105</v>
      </c>
      <c r="H267" t="n">
        <v>11</v>
      </c>
      <c r="I267" t="inlineStr">
        <is>
          <t>UN</t>
        </is>
      </c>
      <c r="J267" t="inlineStr">
        <is>
          <t>ALIMENTOS</t>
        </is>
      </c>
      <c r="K267" t="inlineStr">
        <is>
          <t>04/2026</t>
        </is>
      </c>
      <c r="L267" t="n">
        <v>13.69</v>
      </c>
      <c r="M267" s="556" t="n">
        <v>46119</v>
      </c>
      <c r="N267" t="n">
        <v>13.69</v>
      </c>
      <c r="O267" t="n">
        <v>13.95</v>
      </c>
      <c r="P267" t="n">
        <v>150.59</v>
      </c>
    </row>
    <row r="268">
      <c r="A268" t="n">
        <v>88223</v>
      </c>
      <c r="B268" t="n">
        <v>128</v>
      </c>
      <c r="C268" t="inlineStr">
        <is>
          <t>Love Cabaret</t>
        </is>
      </c>
      <c r="D268" s="556" t="n">
        <v>46143</v>
      </c>
      <c r="E268" t="n">
        <v>20809</v>
      </c>
      <c r="F268" t="inlineStr">
        <is>
          <t>CAFE PILAO ALMOFADA 500G</t>
        </is>
      </c>
      <c r="G268" t="n">
        <v>2074</v>
      </c>
      <c r="H268" t="n">
        <v>5</v>
      </c>
      <c r="I268" t="inlineStr">
        <is>
          <t>PC</t>
        </is>
      </c>
      <c r="J268" t="inlineStr">
        <is>
          <t>ALIMENTOS</t>
        </is>
      </c>
      <c r="K268" t="inlineStr">
        <is>
          <t>04/2026</t>
        </is>
      </c>
      <c r="L268" t="n">
        <v>29.9</v>
      </c>
      <c r="M268" s="556" t="n">
        <v>46129</v>
      </c>
      <c r="N268" t="n">
        <v>29.9</v>
      </c>
      <c r="O268" t="n">
        <v>29.9</v>
      </c>
      <c r="P268" t="n">
        <v>149.5</v>
      </c>
    </row>
    <row r="269">
      <c r="A269" t="n">
        <v>88213</v>
      </c>
      <c r="B269" t="n">
        <v>128</v>
      </c>
      <c r="C269" t="inlineStr">
        <is>
          <t>Love Cabaret</t>
        </is>
      </c>
      <c r="D269" s="556" t="n">
        <v>46143</v>
      </c>
      <c r="E269" t="n">
        <v>20308</v>
      </c>
      <c r="F269" t="inlineStr">
        <is>
          <t>ARROZ ARBORIO CAMIL C/2KG</t>
        </is>
      </c>
      <c r="G269" t="n">
        <v>2222</v>
      </c>
      <c r="H269" t="n">
        <v>6</v>
      </c>
      <c r="I269" t="inlineStr">
        <is>
          <t>PC</t>
        </is>
      </c>
      <c r="J269" t="inlineStr">
        <is>
          <t>ALIMENTOS</t>
        </is>
      </c>
      <c r="K269" t="inlineStr">
        <is>
          <t>04/2026</t>
        </is>
      </c>
      <c r="L269" t="n">
        <v>0</v>
      </c>
      <c r="M269" s="556" t="n">
        <v>45873</v>
      </c>
      <c r="N269" t="n">
        <v>24.9</v>
      </c>
      <c r="O269" t="n">
        <v>24.9</v>
      </c>
      <c r="P269" t="n">
        <v>149.4</v>
      </c>
    </row>
    <row r="270">
      <c r="A270" t="n">
        <v>88241</v>
      </c>
      <c r="B270" t="n">
        <v>128</v>
      </c>
      <c r="C270" t="inlineStr">
        <is>
          <t>Love Cabaret</t>
        </is>
      </c>
      <c r="D270" s="556" t="n">
        <v>46143</v>
      </c>
      <c r="E270" t="n">
        <v>26948</v>
      </c>
      <c r="F270" t="inlineStr">
        <is>
          <t>REFRIGERANTE LIMAO ZERO FYS 350ML C/12</t>
        </is>
      </c>
      <c r="G270" t="n">
        <v>7011</v>
      </c>
      <c r="H270" t="n">
        <v>3.41</v>
      </c>
      <c r="I270" t="inlineStr">
        <is>
          <t>PC</t>
        </is>
      </c>
      <c r="J270" t="inlineStr">
        <is>
          <t>BEBIDAS</t>
        </is>
      </c>
      <c r="K270" t="inlineStr">
        <is>
          <t>04/2026</t>
        </is>
      </c>
      <c r="L270" t="n">
        <v>42.95</v>
      </c>
      <c r="M270" s="556" t="n">
        <v>46139</v>
      </c>
      <c r="N270" t="n">
        <v>42.95</v>
      </c>
      <c r="O270" t="n">
        <v>42.95</v>
      </c>
      <c r="P270" t="n">
        <v>146.46</v>
      </c>
    </row>
    <row r="271">
      <c r="A271" t="n">
        <v>88321</v>
      </c>
      <c r="B271" t="n">
        <v>128</v>
      </c>
      <c r="C271" t="inlineStr">
        <is>
          <t>Love Cabaret</t>
        </is>
      </c>
      <c r="D271" s="556" t="n">
        <v>46143</v>
      </c>
      <c r="E271" t="n">
        <v>23546</v>
      </c>
      <c r="F271" t="inlineStr">
        <is>
          <t>CARDAMOMO INTEIRO VERDE KG</t>
        </is>
      </c>
      <c r="G271" t="n">
        <v>2323</v>
      </c>
      <c r="H271" t="n">
        <v>0.4</v>
      </c>
      <c r="I271" t="inlineStr">
        <is>
          <t>KG</t>
        </is>
      </c>
      <c r="J271" t="inlineStr">
        <is>
          <t>ALIMENTOS</t>
        </is>
      </c>
      <c r="K271" t="inlineStr">
        <is>
          <t>04/2026</t>
        </is>
      </c>
      <c r="L271" t="n">
        <v>0</v>
      </c>
      <c r="M271" s="556" t="n">
        <v>45698</v>
      </c>
      <c r="N271" t="n">
        <v>365</v>
      </c>
      <c r="O271" t="n">
        <v>343.6</v>
      </c>
      <c r="P271" t="n">
        <v>146</v>
      </c>
    </row>
    <row r="272">
      <c r="A272" t="n">
        <v>88230</v>
      </c>
      <c r="B272" t="n">
        <v>128</v>
      </c>
      <c r="C272" t="inlineStr">
        <is>
          <t>Love Cabaret</t>
        </is>
      </c>
      <c r="D272" s="556" t="n">
        <v>46143</v>
      </c>
      <c r="E272" t="n">
        <v>18214</v>
      </c>
      <c r="F272" t="inlineStr">
        <is>
          <t>VERMOUTH MARTINI BIANCO 750ML</t>
        </is>
      </c>
      <c r="G272" t="n">
        <v>3413</v>
      </c>
      <c r="H272" t="n">
        <v>4.15</v>
      </c>
      <c r="I272" t="inlineStr">
        <is>
          <t>GR</t>
        </is>
      </c>
      <c r="J272" t="inlineStr">
        <is>
          <t>BEBIDAS</t>
        </is>
      </c>
      <c r="K272" t="inlineStr">
        <is>
          <t>04/2026</t>
        </is>
      </c>
      <c r="L272" t="n">
        <v>0</v>
      </c>
      <c r="N272" t="n">
        <v>0</v>
      </c>
      <c r="O272" t="n">
        <v>37.47</v>
      </c>
      <c r="P272" t="n">
        <v>141.31</v>
      </c>
    </row>
    <row r="273">
      <c r="A273" t="n">
        <v>88292</v>
      </c>
      <c r="B273" t="n">
        <v>128</v>
      </c>
      <c r="C273" t="inlineStr">
        <is>
          <t>Love Cabaret</t>
        </is>
      </c>
      <c r="D273" s="556" t="n">
        <v>46143</v>
      </c>
      <c r="E273" t="n">
        <v>18327</v>
      </c>
      <c r="F273" t="inlineStr">
        <is>
          <t>LICOR COINTREAU 700ML</t>
        </is>
      </c>
      <c r="G273" t="n">
        <v>3306</v>
      </c>
      <c r="H273" t="n">
        <v>1.31</v>
      </c>
      <c r="I273" t="inlineStr">
        <is>
          <t>GR</t>
        </is>
      </c>
      <c r="J273" t="inlineStr">
        <is>
          <t>BEBIDAS</t>
        </is>
      </c>
      <c r="K273" t="inlineStr">
        <is>
          <t>04/2026</t>
        </is>
      </c>
      <c r="L273" t="n">
        <v>0</v>
      </c>
      <c r="N273" t="n">
        <v>0</v>
      </c>
      <c r="O273" t="n">
        <v>98.23999999999999</v>
      </c>
      <c r="P273" t="n">
        <v>140.17</v>
      </c>
    </row>
    <row r="274">
      <c r="A274" t="n">
        <v>88314</v>
      </c>
      <c r="B274" t="n">
        <v>128</v>
      </c>
      <c r="C274" t="inlineStr">
        <is>
          <t>Love Cabaret</t>
        </is>
      </c>
      <c r="D274" s="556" t="n">
        <v>46143</v>
      </c>
      <c r="E274" t="n">
        <v>26148</v>
      </c>
      <c r="F274" t="inlineStr">
        <is>
          <t xml:space="preserve">BITTER ANGOSTURA ORANGE 200ML </t>
        </is>
      </c>
      <c r="G274" t="n">
        <v>3131</v>
      </c>
      <c r="H274" t="n">
        <v>0.75</v>
      </c>
      <c r="I274" t="inlineStr">
        <is>
          <t>UN</t>
        </is>
      </c>
      <c r="J274" t="inlineStr">
        <is>
          <t>BEBIDAS</t>
        </is>
      </c>
      <c r="K274" t="inlineStr">
        <is>
          <t>04/2026</t>
        </is>
      </c>
      <c r="L274" t="n">
        <v>0</v>
      </c>
      <c r="N274" t="n">
        <v>0</v>
      </c>
      <c r="O274" t="n">
        <v>0</v>
      </c>
      <c r="P274" t="n">
        <v>135</v>
      </c>
    </row>
    <row r="275">
      <c r="A275" t="n">
        <v>88245</v>
      </c>
      <c r="B275" t="n">
        <v>128</v>
      </c>
      <c r="C275" t="inlineStr">
        <is>
          <t>Love Cabaret</t>
        </is>
      </c>
      <c r="D275" s="556" t="n">
        <v>46143</v>
      </c>
      <c r="E275" t="n">
        <v>24537</v>
      </c>
      <c r="F275" t="inlineStr">
        <is>
          <t xml:space="preserve">ALCATRA BOVINA MOIDA KG </t>
        </is>
      </c>
      <c r="G275" t="n">
        <v>2958</v>
      </c>
      <c r="H275" t="n">
        <v>3</v>
      </c>
      <c r="I275" t="inlineStr">
        <is>
          <t>KG</t>
        </is>
      </c>
      <c r="J275" t="inlineStr">
        <is>
          <t>ALIMENTOS</t>
        </is>
      </c>
      <c r="K275" t="inlineStr">
        <is>
          <t>04/2026</t>
        </is>
      </c>
      <c r="L275" t="n">
        <v>44.69</v>
      </c>
      <c r="M275" s="556" t="n">
        <v>46140</v>
      </c>
      <c r="N275" t="n">
        <v>44</v>
      </c>
      <c r="O275" t="n">
        <v>44</v>
      </c>
      <c r="P275" t="n">
        <v>134.07</v>
      </c>
    </row>
    <row r="276">
      <c r="A276" t="n">
        <v>88204</v>
      </c>
      <c r="B276" t="n">
        <v>128</v>
      </c>
      <c r="C276" t="inlineStr">
        <is>
          <t>Love Cabaret</t>
        </is>
      </c>
      <c r="D276" s="556" t="n">
        <v>46143</v>
      </c>
      <c r="E276" t="n">
        <v>20871</v>
      </c>
      <c r="F276" t="inlineStr">
        <is>
          <t>MELADO DE CANA JR C/1,3KG</t>
        </is>
      </c>
      <c r="G276" t="n">
        <v>2043</v>
      </c>
      <c r="H276" t="n">
        <v>7</v>
      </c>
      <c r="I276" t="inlineStr">
        <is>
          <t>PT</t>
        </is>
      </c>
      <c r="J276" t="inlineStr">
        <is>
          <t>ALIMENTOS</t>
        </is>
      </c>
      <c r="K276" t="inlineStr">
        <is>
          <t>04/2026</t>
        </is>
      </c>
      <c r="L276" t="n">
        <v>0</v>
      </c>
      <c r="M276" s="556" t="n">
        <v>46041</v>
      </c>
      <c r="N276" t="n">
        <v>18.9</v>
      </c>
      <c r="O276" t="n">
        <v>19.99</v>
      </c>
      <c r="P276" t="n">
        <v>132.3</v>
      </c>
    </row>
    <row r="277">
      <c r="A277" t="n">
        <v>88214</v>
      </c>
      <c r="B277" t="n">
        <v>128</v>
      </c>
      <c r="C277" t="inlineStr">
        <is>
          <t>Love Cabaret</t>
        </is>
      </c>
      <c r="D277" s="556" t="n">
        <v>46143</v>
      </c>
      <c r="E277" t="n">
        <v>18812</v>
      </c>
      <c r="F277" t="inlineStr">
        <is>
          <t>LINGUA BOVINA KG</t>
        </is>
      </c>
      <c r="G277" t="n">
        <v>2963</v>
      </c>
      <c r="H277" t="n">
        <v>6</v>
      </c>
      <c r="I277" t="inlineStr">
        <is>
          <t>KG</t>
        </is>
      </c>
      <c r="J277" t="inlineStr">
        <is>
          <t>ALIMENTOS</t>
        </is>
      </c>
      <c r="K277" t="inlineStr">
        <is>
          <t>04/2026</t>
        </is>
      </c>
      <c r="L277" t="n">
        <v>21.9</v>
      </c>
      <c r="M277" s="556" t="n">
        <v>46128</v>
      </c>
      <c r="N277" t="n">
        <v>21.9</v>
      </c>
      <c r="O277" t="n">
        <v>21.9</v>
      </c>
      <c r="P277" t="n">
        <v>131.4</v>
      </c>
    </row>
    <row r="278">
      <c r="A278" t="n">
        <v>88299</v>
      </c>
      <c r="B278" t="n">
        <v>128</v>
      </c>
      <c r="C278" t="inlineStr">
        <is>
          <t>Love Cabaret</t>
        </is>
      </c>
      <c r="D278" s="556" t="n">
        <v>46143</v>
      </c>
      <c r="E278" t="n">
        <v>18293</v>
      </c>
      <c r="F278" t="inlineStr">
        <is>
          <t>LICOR BAILEYS 750ML</t>
        </is>
      </c>
      <c r="G278" t="n">
        <v>3336</v>
      </c>
      <c r="H278" t="n">
        <v>1</v>
      </c>
      <c r="I278" t="inlineStr">
        <is>
          <t>GR</t>
        </is>
      </c>
      <c r="J278" t="inlineStr">
        <is>
          <t>BEBIDAS</t>
        </is>
      </c>
      <c r="K278" t="inlineStr">
        <is>
          <t>04/2026</t>
        </is>
      </c>
      <c r="L278" t="n">
        <v>0</v>
      </c>
      <c r="N278" t="n">
        <v>0</v>
      </c>
      <c r="O278" t="n">
        <v>137.7</v>
      </c>
      <c r="P278" t="n">
        <v>130.81</v>
      </c>
    </row>
    <row r="279">
      <c r="A279" t="n">
        <v>88266</v>
      </c>
      <c r="B279" t="n">
        <v>128</v>
      </c>
      <c r="C279" t="inlineStr">
        <is>
          <t>Love Cabaret</t>
        </is>
      </c>
      <c r="D279" s="556" t="n">
        <v>46143</v>
      </c>
      <c r="E279" t="n">
        <v>18268</v>
      </c>
      <c r="F279" t="inlineStr">
        <is>
          <t>RUM HAVANA CLUB 3 ANOS 750ML</t>
        </is>
      </c>
      <c r="G279" t="n">
        <v>3362</v>
      </c>
      <c r="H279" t="n">
        <v>2</v>
      </c>
      <c r="I279" t="inlineStr">
        <is>
          <t>GR</t>
        </is>
      </c>
      <c r="J279" t="inlineStr">
        <is>
          <t>BEBIDAS</t>
        </is>
      </c>
      <c r="K279" t="inlineStr">
        <is>
          <t>04/2026</t>
        </is>
      </c>
      <c r="L279" t="n">
        <v>0</v>
      </c>
      <c r="N279" t="n">
        <v>0</v>
      </c>
      <c r="O279" t="n">
        <v>68</v>
      </c>
      <c r="P279" t="n">
        <v>130</v>
      </c>
    </row>
    <row r="280">
      <c r="A280" t="n">
        <v>88267</v>
      </c>
      <c r="B280" t="n">
        <v>128</v>
      </c>
      <c r="C280" t="inlineStr">
        <is>
          <t>Love Cabaret</t>
        </is>
      </c>
      <c r="D280" s="556" t="n">
        <v>46143</v>
      </c>
      <c r="E280" t="n">
        <v>28295</v>
      </c>
      <c r="F280" t="inlineStr">
        <is>
          <t>ARROZ JAPONES MOMIJI 5KG</t>
        </is>
      </c>
      <c r="G280" t="n">
        <v>8258</v>
      </c>
      <c r="H280" t="n">
        <v>2</v>
      </c>
      <c r="I280" t="inlineStr">
        <is>
          <t>UN</t>
        </is>
      </c>
      <c r="J280" t="inlineStr">
        <is>
          <t>ALIMENTOS</t>
        </is>
      </c>
      <c r="K280" t="inlineStr">
        <is>
          <t>04/2026</t>
        </is>
      </c>
      <c r="L280" t="n">
        <v>0</v>
      </c>
      <c r="M280" s="556" t="n">
        <v>46072</v>
      </c>
      <c r="N280" t="n">
        <v>64.23999999999999</v>
      </c>
      <c r="O280" t="n">
        <v>64.23999999999999</v>
      </c>
      <c r="P280" t="n">
        <v>128.48</v>
      </c>
    </row>
    <row r="281">
      <c r="A281" t="n">
        <v>88191</v>
      </c>
      <c r="B281" t="n">
        <v>128</v>
      </c>
      <c r="C281" t="inlineStr">
        <is>
          <t>Love Cabaret</t>
        </is>
      </c>
      <c r="D281" s="556" t="n">
        <v>46143</v>
      </c>
      <c r="E281" t="n">
        <v>20358</v>
      </c>
      <c r="F281" t="inlineStr">
        <is>
          <t>FARINHA PANKO ROMARIZ C/1KG</t>
        </is>
      </c>
      <c r="G281" t="n">
        <v>2200</v>
      </c>
      <c r="H281" t="n">
        <v>8.84</v>
      </c>
      <c r="I281" t="inlineStr">
        <is>
          <t>PC</t>
        </is>
      </c>
      <c r="J281" t="inlineStr">
        <is>
          <t>ALIMENTOS</t>
        </is>
      </c>
      <c r="K281" t="inlineStr">
        <is>
          <t>04/2026</t>
        </is>
      </c>
      <c r="L281" t="n">
        <v>14.25</v>
      </c>
      <c r="M281" s="556" t="n">
        <v>46129</v>
      </c>
      <c r="N281" t="n">
        <v>14.25</v>
      </c>
      <c r="O281" t="n">
        <v>14.25</v>
      </c>
      <c r="P281" t="n">
        <v>125.97</v>
      </c>
    </row>
    <row r="282">
      <c r="A282" t="n">
        <v>88285</v>
      </c>
      <c r="B282" t="n">
        <v>128</v>
      </c>
      <c r="C282" t="inlineStr">
        <is>
          <t>Love Cabaret</t>
        </is>
      </c>
      <c r="D282" s="556" t="n">
        <v>46143</v>
      </c>
      <c r="E282" t="n">
        <v>27622</v>
      </c>
      <c r="F282" t="inlineStr">
        <is>
          <t>CHA VERDE KG</t>
        </is>
      </c>
      <c r="G282" t="n">
        <v>7588</v>
      </c>
      <c r="H282" t="n">
        <v>1.63</v>
      </c>
      <c r="I282" t="inlineStr">
        <is>
          <t>KG</t>
        </is>
      </c>
      <c r="J282" t="inlineStr">
        <is>
          <t>BEBIDAS</t>
        </is>
      </c>
      <c r="K282" t="inlineStr">
        <is>
          <t>04/2026</t>
        </is>
      </c>
      <c r="L282" t="n">
        <v>70</v>
      </c>
      <c r="M282" s="556" t="n">
        <v>46140</v>
      </c>
      <c r="N282" t="n">
        <v>70</v>
      </c>
      <c r="O282" t="n">
        <v>70</v>
      </c>
      <c r="P282" t="n">
        <v>114.1</v>
      </c>
    </row>
    <row r="283">
      <c r="A283" t="n">
        <v>88268</v>
      </c>
      <c r="B283" t="n">
        <v>128</v>
      </c>
      <c r="C283" t="inlineStr">
        <is>
          <t>Love Cabaret</t>
        </is>
      </c>
      <c r="D283" s="556" t="n">
        <v>46143</v>
      </c>
      <c r="E283" t="n">
        <v>23440</v>
      </c>
      <c r="F283" t="inlineStr">
        <is>
          <t>COGUMELO PORTO BELLO GRANEL KG</t>
        </is>
      </c>
      <c r="G283" t="n">
        <v>2424</v>
      </c>
      <c r="H283" t="n">
        <v>2</v>
      </c>
      <c r="I283" t="inlineStr">
        <is>
          <t>KG</t>
        </is>
      </c>
      <c r="J283" t="inlineStr">
        <is>
          <t>ALIMENTOS</t>
        </is>
      </c>
      <c r="K283" t="inlineStr">
        <is>
          <t>04/2026</t>
        </is>
      </c>
      <c r="L283" t="n">
        <v>0</v>
      </c>
      <c r="M283" s="556" t="n">
        <v>46076</v>
      </c>
      <c r="N283" t="n">
        <v>56.25</v>
      </c>
      <c r="O283" t="n">
        <v>54.75</v>
      </c>
      <c r="P283" t="n">
        <v>112.5</v>
      </c>
    </row>
    <row r="284">
      <c r="A284" t="n">
        <v>88238</v>
      </c>
      <c r="B284" t="n">
        <v>128</v>
      </c>
      <c r="C284" t="inlineStr">
        <is>
          <t>Love Cabaret</t>
        </is>
      </c>
      <c r="D284" s="556" t="n">
        <v>46143</v>
      </c>
      <c r="E284" t="n">
        <v>23732</v>
      </c>
      <c r="F284" t="inlineStr">
        <is>
          <t>PRESUNTO COZIDO KG</t>
        </is>
      </c>
      <c r="G284" t="n">
        <v>2157</v>
      </c>
      <c r="H284" t="n">
        <v>3.7</v>
      </c>
      <c r="I284" t="inlineStr">
        <is>
          <t>KG</t>
        </is>
      </c>
      <c r="J284" t="inlineStr">
        <is>
          <t>ALIMENTOS</t>
        </is>
      </c>
      <c r="K284" t="inlineStr">
        <is>
          <t>04/2026</t>
        </is>
      </c>
      <c r="L284" t="n">
        <v>29.81</v>
      </c>
      <c r="M284" s="556" t="n">
        <v>46141</v>
      </c>
      <c r="N284" t="n">
        <v>29.81</v>
      </c>
      <c r="O284" t="n">
        <v>29.81</v>
      </c>
      <c r="P284" t="n">
        <v>110.3</v>
      </c>
    </row>
    <row r="285">
      <c r="A285" t="n">
        <v>88315</v>
      </c>
      <c r="B285" t="n">
        <v>128</v>
      </c>
      <c r="C285" t="inlineStr">
        <is>
          <t>Love Cabaret</t>
        </is>
      </c>
      <c r="D285" s="556" t="n">
        <v>46143</v>
      </c>
      <c r="E285" t="n">
        <v>18313</v>
      </c>
      <c r="F285" t="inlineStr">
        <is>
          <t>LICOR DRAMBUIE 750ML</t>
        </is>
      </c>
      <c r="G285" t="n">
        <v>3320</v>
      </c>
      <c r="H285" t="n">
        <v>0.73</v>
      </c>
      <c r="I285" t="inlineStr">
        <is>
          <t>GR</t>
        </is>
      </c>
      <c r="J285" t="inlineStr">
        <is>
          <t>BEBIDAS</t>
        </is>
      </c>
      <c r="K285" t="inlineStr">
        <is>
          <t>04/2026</t>
        </is>
      </c>
      <c r="L285" t="n">
        <v>0</v>
      </c>
      <c r="N285" t="n">
        <v>0</v>
      </c>
      <c r="O285" t="n">
        <v>124.67</v>
      </c>
      <c r="P285" t="n">
        <v>104.46</v>
      </c>
    </row>
    <row r="286">
      <c r="A286" t="n">
        <v>88334</v>
      </c>
      <c r="B286" t="n">
        <v>128</v>
      </c>
      <c r="C286" t="inlineStr">
        <is>
          <t>Love Cabaret</t>
        </is>
      </c>
      <c r="D286" s="556" t="n">
        <v>46143</v>
      </c>
      <c r="E286" t="n">
        <v>24216</v>
      </c>
      <c r="F286" t="inlineStr">
        <is>
          <t>CUMARU KG</t>
        </is>
      </c>
      <c r="G286" t="n">
        <v>2445</v>
      </c>
      <c r="H286" t="n">
        <v>0.12</v>
      </c>
      <c r="I286" t="inlineStr">
        <is>
          <t>KG</t>
        </is>
      </c>
      <c r="J286" t="inlineStr">
        <is>
          <t>ALIMENTOS</t>
        </is>
      </c>
      <c r="K286" t="inlineStr">
        <is>
          <t>04/2026</t>
        </is>
      </c>
      <c r="L286" t="n">
        <v>850</v>
      </c>
      <c r="M286" s="556" t="n">
        <v>46136</v>
      </c>
      <c r="N286" t="n">
        <v>850</v>
      </c>
      <c r="O286" t="n">
        <v>850</v>
      </c>
      <c r="P286" t="n">
        <v>102</v>
      </c>
    </row>
    <row r="287">
      <c r="A287" t="n">
        <v>88217</v>
      </c>
      <c r="B287" t="n">
        <v>128</v>
      </c>
      <c r="C287" t="inlineStr">
        <is>
          <t>Love Cabaret</t>
        </is>
      </c>
      <c r="D287" s="556" t="n">
        <v>46143</v>
      </c>
      <c r="E287" t="n">
        <v>25075</v>
      </c>
      <c r="F287" t="inlineStr">
        <is>
          <t>MASSA PARA LASANHA ADRIA C/500G</t>
        </is>
      </c>
      <c r="G287" t="n">
        <v>5883</v>
      </c>
      <c r="H287" t="n">
        <v>6</v>
      </c>
      <c r="I287" t="inlineStr">
        <is>
          <t>PC</t>
        </is>
      </c>
      <c r="J287" t="inlineStr">
        <is>
          <t>ALIMENTOS</t>
        </is>
      </c>
      <c r="K287" t="inlineStr">
        <is>
          <t>04/2026</t>
        </is>
      </c>
      <c r="L287" t="n">
        <v>16.9</v>
      </c>
      <c r="M287" s="556" t="n">
        <v>46129</v>
      </c>
      <c r="N287" t="n">
        <v>16.9</v>
      </c>
      <c r="O287" t="n">
        <v>16</v>
      </c>
      <c r="P287" t="n">
        <v>101.4</v>
      </c>
    </row>
    <row r="288">
      <c r="A288" t="n">
        <v>88228</v>
      </c>
      <c r="B288" t="n">
        <v>128</v>
      </c>
      <c r="C288" t="inlineStr">
        <is>
          <t>Love Cabaret</t>
        </is>
      </c>
      <c r="D288" s="556" t="n">
        <v>46143</v>
      </c>
      <c r="E288" t="n">
        <v>24197</v>
      </c>
      <c r="F288" t="inlineStr">
        <is>
          <t>COSTELA SUINA C/ OSSO KG</t>
        </is>
      </c>
      <c r="G288" t="n">
        <v>3037</v>
      </c>
      <c r="H288" t="n">
        <v>4.4</v>
      </c>
      <c r="I288" t="inlineStr">
        <is>
          <t>KG</t>
        </is>
      </c>
      <c r="J288" t="inlineStr">
        <is>
          <t>ALIMENTOS</t>
        </is>
      </c>
      <c r="K288" t="inlineStr">
        <is>
          <t>04/2026</t>
        </is>
      </c>
      <c r="L288" t="n">
        <v>0</v>
      </c>
      <c r="M288" s="556" t="n">
        <v>45705</v>
      </c>
      <c r="N288" t="n">
        <v>22.5</v>
      </c>
      <c r="O288" t="n">
        <v>19.99</v>
      </c>
      <c r="P288" t="n">
        <v>99</v>
      </c>
    </row>
    <row r="289">
      <c r="A289" t="n">
        <v>88242</v>
      </c>
      <c r="B289" t="n">
        <v>128</v>
      </c>
      <c r="C289" t="inlineStr">
        <is>
          <t>Love Cabaret</t>
        </is>
      </c>
      <c r="D289" s="556" t="n">
        <v>46143</v>
      </c>
      <c r="E289" t="n">
        <v>18964</v>
      </c>
      <c r="F289" t="inlineStr">
        <is>
          <t>ACEM EM CUBOS KG</t>
        </is>
      </c>
      <c r="G289" t="n">
        <v>2916</v>
      </c>
      <c r="H289" t="n">
        <v>3.3</v>
      </c>
      <c r="I289" t="inlineStr">
        <is>
          <t>KG</t>
        </is>
      </c>
      <c r="J289" t="inlineStr">
        <is>
          <t>ALIMENTOS</t>
        </is>
      </c>
      <c r="K289" t="inlineStr">
        <is>
          <t>04/2026</t>
        </is>
      </c>
      <c r="L289" t="n">
        <v>0</v>
      </c>
      <c r="M289" s="556" t="n">
        <v>46071</v>
      </c>
      <c r="N289" t="n">
        <v>29.99</v>
      </c>
      <c r="O289" t="n">
        <v>34.8</v>
      </c>
      <c r="P289" t="n">
        <v>98.97</v>
      </c>
    </row>
    <row r="290">
      <c r="A290" t="n">
        <v>88318</v>
      </c>
      <c r="B290" t="n">
        <v>128</v>
      </c>
      <c r="C290" t="inlineStr">
        <is>
          <t>Love Cabaret</t>
        </is>
      </c>
      <c r="D290" s="556" t="n">
        <v>46143</v>
      </c>
      <c r="E290" t="n">
        <v>24556</v>
      </c>
      <c r="F290" t="inlineStr">
        <is>
          <t>PAO DE HAMBURGUER NA MASSA DE BRIOCHE PINCELADO CAIXA C/72 UN 18 PACOTES X 4 UN COD 111</t>
        </is>
      </c>
      <c r="G290" t="n">
        <v>5659</v>
      </c>
      <c r="H290" t="n">
        <v>0.5600000000000001</v>
      </c>
      <c r="I290" t="inlineStr">
        <is>
          <t>CX</t>
        </is>
      </c>
      <c r="J290" t="inlineStr">
        <is>
          <t>ALIMENTOS</t>
        </is>
      </c>
      <c r="K290" t="inlineStr">
        <is>
          <t>04/2026</t>
        </is>
      </c>
      <c r="L290" t="n">
        <v>172.82</v>
      </c>
      <c r="M290" s="556" t="n">
        <v>46132</v>
      </c>
      <c r="N290" t="n">
        <v>165.6</v>
      </c>
      <c r="O290" t="n">
        <v>165.6</v>
      </c>
      <c r="P290" t="n">
        <v>96.78</v>
      </c>
    </row>
    <row r="291">
      <c r="A291" t="n">
        <v>88276</v>
      </c>
      <c r="B291" t="n">
        <v>128</v>
      </c>
      <c r="C291" t="inlineStr">
        <is>
          <t>Love Cabaret</t>
        </is>
      </c>
      <c r="D291" s="556" t="n">
        <v>46143</v>
      </c>
      <c r="E291" t="n">
        <v>19585</v>
      </c>
      <c r="F291" t="inlineStr">
        <is>
          <t>PIMENTA BIQUINHO VERMELHA YGUARA C/2KG</t>
        </is>
      </c>
      <c r="G291" t="n">
        <v>2639</v>
      </c>
      <c r="H291" t="n">
        <v>2</v>
      </c>
      <c r="I291" t="inlineStr">
        <is>
          <t>BD</t>
        </is>
      </c>
      <c r="J291" t="inlineStr">
        <is>
          <t>ALIMENTOS</t>
        </is>
      </c>
      <c r="K291" t="inlineStr">
        <is>
          <t>04/2026</t>
        </is>
      </c>
      <c r="L291" t="n">
        <v>0</v>
      </c>
      <c r="N291" t="n">
        <v>0</v>
      </c>
      <c r="O291" t="n">
        <v>44.4</v>
      </c>
      <c r="P291" t="n">
        <v>88.8</v>
      </c>
    </row>
    <row r="292">
      <c r="A292" t="n">
        <v>88182</v>
      </c>
      <c r="B292" t="n">
        <v>128</v>
      </c>
      <c r="C292" t="inlineStr">
        <is>
          <t>Love Cabaret</t>
        </is>
      </c>
      <c r="D292" s="556" t="n">
        <v>46143</v>
      </c>
      <c r="E292" t="n">
        <v>20985</v>
      </c>
      <c r="F292" t="inlineStr">
        <is>
          <t>OLEO DE SOJA LIZA 900ML</t>
        </is>
      </c>
      <c r="G292" t="n">
        <v>2011</v>
      </c>
      <c r="H292" t="n">
        <v>11</v>
      </c>
      <c r="I292" t="inlineStr">
        <is>
          <t>UN</t>
        </is>
      </c>
      <c r="J292" t="inlineStr">
        <is>
          <t>ALIMENTOS</t>
        </is>
      </c>
      <c r="K292" t="inlineStr">
        <is>
          <t>04/2026</t>
        </is>
      </c>
      <c r="L292" t="n">
        <v>0</v>
      </c>
      <c r="M292" s="556" t="n">
        <v>45917</v>
      </c>
      <c r="N292" t="n">
        <v>8</v>
      </c>
      <c r="O292" t="n">
        <v>8</v>
      </c>
      <c r="P292" t="n">
        <v>88</v>
      </c>
    </row>
    <row r="293">
      <c r="A293" t="n">
        <v>88164</v>
      </c>
      <c r="B293" t="n">
        <v>128</v>
      </c>
      <c r="C293" t="inlineStr">
        <is>
          <t>Love Cabaret</t>
        </is>
      </c>
      <c r="D293" s="556" t="n">
        <v>46143</v>
      </c>
      <c r="E293" t="n">
        <v>25215</v>
      </c>
      <c r="F293" t="inlineStr">
        <is>
          <t>MASSA DE GUIOZA C/20 FOLHAS DE 190G</t>
        </is>
      </c>
      <c r="G293" t="n">
        <v>5949</v>
      </c>
      <c r="H293" t="n">
        <v>18</v>
      </c>
      <c r="I293" t="inlineStr">
        <is>
          <t>PC</t>
        </is>
      </c>
      <c r="J293" t="inlineStr">
        <is>
          <t>ALIMENTOS</t>
        </is>
      </c>
      <c r="K293" t="inlineStr">
        <is>
          <t>04/2026</t>
        </is>
      </c>
      <c r="L293" t="n">
        <v>4.5</v>
      </c>
      <c r="M293" s="556" t="n">
        <v>46127</v>
      </c>
      <c r="N293" t="n">
        <v>4.5</v>
      </c>
      <c r="O293" t="n">
        <v>4.5</v>
      </c>
      <c r="P293" t="n">
        <v>81</v>
      </c>
    </row>
    <row r="294">
      <c r="A294" t="n">
        <v>88312</v>
      </c>
      <c r="B294" t="n">
        <v>128</v>
      </c>
      <c r="C294" t="inlineStr">
        <is>
          <t>Love Cabaret</t>
        </is>
      </c>
      <c r="D294" s="556" t="n">
        <v>46143</v>
      </c>
      <c r="E294" t="n">
        <v>18111</v>
      </c>
      <c r="F294" t="inlineStr">
        <is>
          <t>WHISKY JOHNNIE WALKER RED LABEL 1L</t>
        </is>
      </c>
      <c r="G294" t="n">
        <v>3500</v>
      </c>
      <c r="H294" t="n">
        <v>0.86</v>
      </c>
      <c r="I294" t="inlineStr">
        <is>
          <t>GR</t>
        </is>
      </c>
      <c r="J294" t="inlineStr">
        <is>
          <t>BEBIDAS</t>
        </is>
      </c>
      <c r="K294" t="inlineStr">
        <is>
          <t>04/2026</t>
        </is>
      </c>
      <c r="L294" t="n">
        <v>0</v>
      </c>
      <c r="M294" s="556" t="n">
        <v>45569</v>
      </c>
      <c r="N294" t="n">
        <v>92.47</v>
      </c>
      <c r="O294" t="n">
        <v>84.8</v>
      </c>
      <c r="P294" t="n">
        <v>79.52</v>
      </c>
    </row>
    <row r="295">
      <c r="A295" t="n">
        <v>88205</v>
      </c>
      <c r="B295" t="n">
        <v>128</v>
      </c>
      <c r="C295" t="inlineStr">
        <is>
          <t>Love Cabaret</t>
        </is>
      </c>
      <c r="D295" s="556" t="n">
        <v>46143</v>
      </c>
      <c r="E295" t="n">
        <v>19969</v>
      </c>
      <c r="F295" t="inlineStr">
        <is>
          <t>MOLHO SHOYO CEPERA C/1,010L</t>
        </is>
      </c>
      <c r="G295" t="n">
        <v>2354</v>
      </c>
      <c r="H295" t="n">
        <v>7</v>
      </c>
      <c r="I295" t="inlineStr">
        <is>
          <t>FR</t>
        </is>
      </c>
      <c r="J295" t="inlineStr">
        <is>
          <t>ALIMENTOS</t>
        </is>
      </c>
      <c r="K295" t="inlineStr">
        <is>
          <t>04/2026</t>
        </is>
      </c>
      <c r="L295" t="n">
        <v>10.65</v>
      </c>
      <c r="M295" s="556" t="n">
        <v>46132</v>
      </c>
      <c r="N295" t="n">
        <v>10.65</v>
      </c>
      <c r="O295" t="n">
        <v>12.87</v>
      </c>
      <c r="P295" t="n">
        <v>74.55</v>
      </c>
    </row>
    <row r="296">
      <c r="A296" t="n">
        <v>88286</v>
      </c>
      <c r="B296" t="n">
        <v>128</v>
      </c>
      <c r="C296" t="inlineStr">
        <is>
          <t>Love Cabaret</t>
        </is>
      </c>
      <c r="D296" s="556" t="n">
        <v>46143</v>
      </c>
      <c r="E296" t="n">
        <v>19857</v>
      </c>
      <c r="F296" t="inlineStr">
        <is>
          <t>ACIDO CITRICO KG</t>
        </is>
      </c>
      <c r="G296" t="n">
        <v>2415</v>
      </c>
      <c r="H296" t="n">
        <v>1.51</v>
      </c>
      <c r="I296" t="inlineStr">
        <is>
          <t>KG</t>
        </is>
      </c>
      <c r="J296" t="inlineStr">
        <is>
          <t>ALIMENTOS</t>
        </is>
      </c>
      <c r="K296" t="inlineStr">
        <is>
          <t>04/2026</t>
        </is>
      </c>
      <c r="L296" t="n">
        <v>49</v>
      </c>
      <c r="M296" s="556" t="n">
        <v>46128</v>
      </c>
      <c r="N296" t="n">
        <v>49</v>
      </c>
      <c r="O296" t="n">
        <v>49</v>
      </c>
      <c r="P296" t="n">
        <v>73.98999999999999</v>
      </c>
    </row>
    <row r="297">
      <c r="A297" t="n">
        <v>88280</v>
      </c>
      <c r="B297" t="n">
        <v>128</v>
      </c>
      <c r="C297" t="inlineStr">
        <is>
          <t>Love Cabaret</t>
        </is>
      </c>
      <c r="D297" s="556" t="n">
        <v>46143</v>
      </c>
      <c r="E297" t="n">
        <v>25282</v>
      </c>
      <c r="F297" t="inlineStr">
        <is>
          <t>FRUTOSE CRISTAL KG</t>
        </is>
      </c>
      <c r="G297" t="n">
        <v>5982</v>
      </c>
      <c r="H297" t="n">
        <v>1.88</v>
      </c>
      <c r="I297" t="inlineStr">
        <is>
          <t>KG</t>
        </is>
      </c>
      <c r="J297" t="inlineStr">
        <is>
          <t>ALIMENTOS</t>
        </is>
      </c>
      <c r="K297" t="inlineStr">
        <is>
          <t>04/2026</t>
        </is>
      </c>
      <c r="L297" t="n">
        <v>39</v>
      </c>
      <c r="M297" s="556" t="n">
        <v>46128</v>
      </c>
      <c r="N297" t="n">
        <v>39</v>
      </c>
      <c r="O297" t="n">
        <v>39</v>
      </c>
      <c r="P297" t="n">
        <v>73.31999999999999</v>
      </c>
    </row>
    <row r="298">
      <c r="A298" t="n">
        <v>88278</v>
      </c>
      <c r="B298" t="n">
        <v>128</v>
      </c>
      <c r="C298" t="inlineStr">
        <is>
          <t>Love Cabaret</t>
        </is>
      </c>
      <c r="D298" s="556" t="n">
        <v>46143</v>
      </c>
      <c r="E298" t="n">
        <v>18272</v>
      </c>
      <c r="F298" t="inlineStr">
        <is>
          <t>RUM BACARDI SUPERIOR CARTA BLANCA 980ML</t>
        </is>
      </c>
      <c r="G298" t="n">
        <v>3358</v>
      </c>
      <c r="H298" t="n">
        <v>1.94</v>
      </c>
      <c r="I298" t="inlineStr">
        <is>
          <t>GR</t>
        </is>
      </c>
      <c r="J298" t="inlineStr">
        <is>
          <t>BEBIDAS</t>
        </is>
      </c>
      <c r="K298" t="inlineStr">
        <is>
          <t>04/2026</t>
        </is>
      </c>
      <c r="L298" t="n">
        <v>0</v>
      </c>
      <c r="N298" t="n">
        <v>0</v>
      </c>
      <c r="O298" t="n">
        <v>35.9</v>
      </c>
      <c r="P298" t="n">
        <v>70.97</v>
      </c>
    </row>
    <row r="299">
      <c r="A299" t="n">
        <v>88294</v>
      </c>
      <c r="B299" t="n">
        <v>128</v>
      </c>
      <c r="C299" t="inlineStr">
        <is>
          <t>Love Cabaret</t>
        </is>
      </c>
      <c r="D299" s="556" t="n">
        <v>46143</v>
      </c>
      <c r="E299" t="n">
        <v>24676</v>
      </c>
      <c r="F299" t="inlineStr">
        <is>
          <t>ACIDO ASCORBICO C/1KG</t>
        </is>
      </c>
      <c r="G299" t="n">
        <v>5710</v>
      </c>
      <c r="H299" t="n">
        <v>1.27</v>
      </c>
      <c r="I299" t="inlineStr">
        <is>
          <t>PC</t>
        </is>
      </c>
      <c r="J299" t="inlineStr">
        <is>
          <t>ALIMENTOS</t>
        </is>
      </c>
      <c r="K299" t="inlineStr">
        <is>
          <t>04/2026</t>
        </is>
      </c>
      <c r="L299" t="n">
        <v>0</v>
      </c>
      <c r="M299" s="556" t="n">
        <v>45962</v>
      </c>
      <c r="N299" t="n">
        <v>55.25</v>
      </c>
      <c r="O299" t="n">
        <v>56.33</v>
      </c>
      <c r="P299" t="n">
        <v>70.17</v>
      </c>
    </row>
    <row r="300">
      <c r="A300" t="n">
        <v>88240</v>
      </c>
      <c r="B300" t="n">
        <v>128</v>
      </c>
      <c r="C300" t="inlineStr">
        <is>
          <t>Love Cabaret</t>
        </is>
      </c>
      <c r="D300" s="556" t="n">
        <v>46143</v>
      </c>
      <c r="E300" t="n">
        <v>27814</v>
      </c>
      <c r="F300" t="inlineStr">
        <is>
          <t>PESSEGO EM CALDA FALANI 820GR</t>
        </is>
      </c>
      <c r="G300" t="n">
        <v>2122</v>
      </c>
      <c r="H300" t="n">
        <v>3.48</v>
      </c>
      <c r="I300" t="inlineStr">
        <is>
          <t>GR</t>
        </is>
      </c>
      <c r="J300" t="inlineStr">
        <is>
          <t>ALIMENTOS</t>
        </is>
      </c>
      <c r="K300" t="inlineStr">
        <is>
          <t>04/2026</t>
        </is>
      </c>
      <c r="L300" t="n">
        <v>0</v>
      </c>
      <c r="N300" t="n">
        <v>0</v>
      </c>
      <c r="O300" t="n">
        <v>0</v>
      </c>
      <c r="P300" t="n">
        <v>67.86</v>
      </c>
    </row>
    <row r="301">
      <c r="A301" t="n">
        <v>88309</v>
      </c>
      <c r="B301" t="n">
        <v>128</v>
      </c>
      <c r="C301" t="inlineStr">
        <is>
          <t>Love Cabaret</t>
        </is>
      </c>
      <c r="D301" s="556" t="n">
        <v>46143</v>
      </c>
      <c r="E301" t="n">
        <v>23992</v>
      </c>
      <c r="F301" t="inlineStr">
        <is>
          <t>ACIDO MALICO KG</t>
        </is>
      </c>
      <c r="G301" t="n">
        <v>2216</v>
      </c>
      <c r="H301" t="n">
        <v>0.93</v>
      </c>
      <c r="I301" t="inlineStr">
        <is>
          <t>KG</t>
        </is>
      </c>
      <c r="J301" t="inlineStr">
        <is>
          <t>ALIMENTOS</t>
        </is>
      </c>
      <c r="K301" t="inlineStr">
        <is>
          <t>04/2026</t>
        </is>
      </c>
      <c r="L301" t="n">
        <v>0</v>
      </c>
      <c r="M301" s="556" t="n">
        <v>45996</v>
      </c>
      <c r="N301" t="n">
        <v>68.11</v>
      </c>
      <c r="O301" t="n">
        <v>68.11</v>
      </c>
      <c r="P301" t="n">
        <v>63.34</v>
      </c>
    </row>
    <row r="302">
      <c r="A302" t="n">
        <v>88269</v>
      </c>
      <c r="B302" t="n">
        <v>128</v>
      </c>
      <c r="C302" t="inlineStr">
        <is>
          <t>Love Cabaret</t>
        </is>
      </c>
      <c r="D302" s="556" t="n">
        <v>46143</v>
      </c>
      <c r="E302" t="n">
        <v>20213</v>
      </c>
      <c r="F302" t="inlineStr">
        <is>
          <t>GRAO DE BICO CAMIL C/2KG</t>
        </is>
      </c>
      <c r="G302" t="n">
        <v>2251</v>
      </c>
      <c r="H302" t="n">
        <v>2</v>
      </c>
      <c r="I302" t="inlineStr">
        <is>
          <t>PC</t>
        </is>
      </c>
      <c r="J302" t="inlineStr">
        <is>
          <t>ALIMENTOS</t>
        </is>
      </c>
      <c r="K302" t="inlineStr">
        <is>
          <t>04/2026</t>
        </is>
      </c>
      <c r="L302" t="n">
        <v>31.6</v>
      </c>
      <c r="M302" s="556" t="n">
        <v>46119</v>
      </c>
      <c r="N302" t="n">
        <v>31.6</v>
      </c>
      <c r="O302" t="n">
        <v>32.34</v>
      </c>
      <c r="P302" t="n">
        <v>63.2</v>
      </c>
    </row>
    <row r="303">
      <c r="A303" t="n">
        <v>88206</v>
      </c>
      <c r="B303" t="n">
        <v>128</v>
      </c>
      <c r="C303" t="inlineStr">
        <is>
          <t>Love Cabaret</t>
        </is>
      </c>
      <c r="D303" s="556" t="n">
        <v>46143</v>
      </c>
      <c r="E303" t="n">
        <v>19034</v>
      </c>
      <c r="F303" t="inlineStr">
        <is>
          <t>COXA E SOBRECOXA COM OSSO E COM PELE KG</t>
        </is>
      </c>
      <c r="G303" t="n">
        <v>2890</v>
      </c>
      <c r="H303" t="n">
        <v>7</v>
      </c>
      <c r="I303" t="inlineStr">
        <is>
          <t>KG</t>
        </is>
      </c>
      <c r="J303" t="inlineStr">
        <is>
          <t>ALIMENTOS</t>
        </is>
      </c>
      <c r="K303" t="inlineStr">
        <is>
          <t>04/2026</t>
        </is>
      </c>
      <c r="L303" t="n">
        <v>0</v>
      </c>
      <c r="M303" s="556" t="n">
        <v>46098</v>
      </c>
      <c r="N303" t="n">
        <v>8.99</v>
      </c>
      <c r="O303" t="n">
        <v>8.99</v>
      </c>
      <c r="P303" t="n">
        <v>62.93</v>
      </c>
    </row>
    <row r="304">
      <c r="A304" t="n">
        <v>88300</v>
      </c>
      <c r="B304" t="n">
        <v>128</v>
      </c>
      <c r="C304" t="inlineStr">
        <is>
          <t>Love Cabaret</t>
        </is>
      </c>
      <c r="D304" s="556" t="n">
        <v>46143</v>
      </c>
      <c r="E304" t="n">
        <v>20660</v>
      </c>
      <c r="F304" t="inlineStr">
        <is>
          <t>LEITE CONDENSADO MOCA C/2,6KG</t>
        </is>
      </c>
      <c r="G304" t="n">
        <v>2110</v>
      </c>
      <c r="H304" t="n">
        <v>1</v>
      </c>
      <c r="I304" t="inlineStr">
        <is>
          <t>LT</t>
        </is>
      </c>
      <c r="J304" t="inlineStr">
        <is>
          <t>ALIMENTOS</t>
        </is>
      </c>
      <c r="K304" t="inlineStr">
        <is>
          <t>04/2026</t>
        </is>
      </c>
      <c r="L304" t="n">
        <v>0</v>
      </c>
      <c r="M304" s="556" t="n">
        <v>46007</v>
      </c>
      <c r="N304" t="n">
        <v>61.9</v>
      </c>
      <c r="O304" t="n">
        <v>68.98999999999999</v>
      </c>
      <c r="P304" t="n">
        <v>61.9</v>
      </c>
    </row>
    <row r="305">
      <c r="A305" t="n">
        <v>88282</v>
      </c>
      <c r="B305" t="n">
        <v>128</v>
      </c>
      <c r="C305" t="inlineStr">
        <is>
          <t>Love Cabaret</t>
        </is>
      </c>
      <c r="D305" s="556" t="n">
        <v>46143</v>
      </c>
      <c r="E305" t="n">
        <v>18444</v>
      </c>
      <c r="F305" t="inlineStr">
        <is>
          <t>CACHACA MATO DENTRO OURO 980ML</t>
        </is>
      </c>
      <c r="G305" t="n">
        <v>3205</v>
      </c>
      <c r="H305" t="n">
        <v>1.81</v>
      </c>
      <c r="I305" t="inlineStr">
        <is>
          <t>UN</t>
        </is>
      </c>
      <c r="J305" t="inlineStr">
        <is>
          <t>BEBIDAS</t>
        </is>
      </c>
      <c r="K305" t="inlineStr">
        <is>
          <t>04/2026</t>
        </is>
      </c>
      <c r="L305" t="n">
        <v>0</v>
      </c>
      <c r="N305" t="n">
        <v>0</v>
      </c>
      <c r="O305" t="n">
        <v>34</v>
      </c>
      <c r="P305" t="n">
        <v>61.54</v>
      </c>
    </row>
    <row r="306">
      <c r="A306" t="n">
        <v>88157</v>
      </c>
      <c r="B306" t="n">
        <v>128</v>
      </c>
      <c r="C306" t="inlineStr">
        <is>
          <t>Love Cabaret</t>
        </is>
      </c>
      <c r="D306" s="556" t="n">
        <v>46143</v>
      </c>
      <c r="E306" t="n">
        <v>24227</v>
      </c>
      <c r="F306" t="inlineStr">
        <is>
          <t>ENERGETICO RED BULL TROPICAL 250ML</t>
        </is>
      </c>
      <c r="G306" t="n">
        <v>3648</v>
      </c>
      <c r="H306" t="n">
        <v>2</v>
      </c>
      <c r="I306" t="inlineStr">
        <is>
          <t>UN</t>
        </is>
      </c>
      <c r="J306" t="inlineStr">
        <is>
          <t>BEBIDAS</t>
        </is>
      </c>
      <c r="K306" t="inlineStr">
        <is>
          <t>04/2026</t>
        </is>
      </c>
      <c r="L306" t="n">
        <v>0</v>
      </c>
      <c r="N306" t="n">
        <v>0</v>
      </c>
      <c r="O306" t="n">
        <v>28.8</v>
      </c>
      <c r="P306" t="n">
        <v>57.6</v>
      </c>
    </row>
    <row r="307">
      <c r="A307" t="n">
        <v>88325</v>
      </c>
      <c r="B307" t="n">
        <v>128</v>
      </c>
      <c r="C307" t="inlineStr">
        <is>
          <t>Love Cabaret</t>
        </is>
      </c>
      <c r="D307" s="556" t="n">
        <v>46143</v>
      </c>
      <c r="E307" t="n">
        <v>18157</v>
      </c>
      <c r="F307" t="inlineStr">
        <is>
          <t>WHISKY BOURBON BULLEIT 750ML</t>
        </is>
      </c>
      <c r="G307" t="n">
        <v>3463</v>
      </c>
      <c r="H307" t="n">
        <v>0.28</v>
      </c>
      <c r="I307" t="inlineStr">
        <is>
          <t>GR</t>
        </is>
      </c>
      <c r="J307" t="inlineStr">
        <is>
          <t>BEBIDAS</t>
        </is>
      </c>
      <c r="K307" t="inlineStr">
        <is>
          <t>04/2026</t>
        </is>
      </c>
      <c r="L307" t="n">
        <v>0</v>
      </c>
      <c r="M307" s="556" t="n">
        <v>45870</v>
      </c>
      <c r="N307" t="n">
        <v>205.61</v>
      </c>
      <c r="O307" t="n">
        <v>197.42</v>
      </c>
      <c r="P307" t="n">
        <v>57.57</v>
      </c>
    </row>
    <row r="308">
      <c r="A308" t="n">
        <v>88289</v>
      </c>
      <c r="B308" t="n">
        <v>128</v>
      </c>
      <c r="C308" t="inlineStr">
        <is>
          <t>Love Cabaret</t>
        </is>
      </c>
      <c r="D308" s="556" t="n">
        <v>46143</v>
      </c>
      <c r="E308" t="n">
        <v>20053</v>
      </c>
      <c r="F308" t="inlineStr">
        <is>
          <t>KETCHUP TRADICIONAL HEMMER C/3,8KG</t>
        </is>
      </c>
      <c r="G308" t="n">
        <v>2326</v>
      </c>
      <c r="H308" t="n">
        <v>1.4</v>
      </c>
      <c r="I308" t="inlineStr">
        <is>
          <t>PC</t>
        </is>
      </c>
      <c r="J308" t="inlineStr">
        <is>
          <t>ALIMENTOS</t>
        </is>
      </c>
      <c r="K308" t="inlineStr">
        <is>
          <t>04/2026</t>
        </is>
      </c>
      <c r="L308" t="n">
        <v>0</v>
      </c>
      <c r="M308" s="556" t="n">
        <v>45845</v>
      </c>
      <c r="N308" t="n">
        <v>40.2</v>
      </c>
      <c r="O308" t="n">
        <v>40.1</v>
      </c>
      <c r="P308" t="n">
        <v>56.28</v>
      </c>
    </row>
    <row r="309">
      <c r="A309" t="n">
        <v>88246</v>
      </c>
      <c r="B309" t="n">
        <v>128</v>
      </c>
      <c r="C309" t="inlineStr">
        <is>
          <t>Love Cabaret</t>
        </is>
      </c>
      <c r="D309" s="556" t="n">
        <v>46143</v>
      </c>
      <c r="E309" t="n">
        <v>20242</v>
      </c>
      <c r="F309" t="inlineStr">
        <is>
          <t>FEIJAO CARIOCA CAMIL C/2KG</t>
        </is>
      </c>
      <c r="G309" t="n">
        <v>2242</v>
      </c>
      <c r="H309" t="n">
        <v>3</v>
      </c>
      <c r="I309" t="inlineStr">
        <is>
          <t>PC</t>
        </is>
      </c>
      <c r="J309" t="inlineStr">
        <is>
          <t>ALIMENTOS</t>
        </is>
      </c>
      <c r="K309" t="inlineStr">
        <is>
          <t>04/2026</t>
        </is>
      </c>
      <c r="L309" t="n">
        <v>18.11</v>
      </c>
      <c r="M309" s="556" t="n">
        <v>46141</v>
      </c>
      <c r="N309" t="n">
        <v>18.29</v>
      </c>
      <c r="O309" t="n">
        <v>18.24</v>
      </c>
      <c r="P309" t="n">
        <v>54.33</v>
      </c>
    </row>
    <row r="310">
      <c r="A310" t="n">
        <v>88250</v>
      </c>
      <c r="B310" t="n">
        <v>128</v>
      </c>
      <c r="C310" t="inlineStr">
        <is>
          <t>Love Cabaret</t>
        </is>
      </c>
      <c r="D310" s="556" t="n">
        <v>46143</v>
      </c>
      <c r="E310" t="n">
        <v>20190</v>
      </c>
      <c r="F310" t="inlineStr">
        <is>
          <t>AMENDOIM CRU S/ SAL S/ PELE 1KG</t>
        </is>
      </c>
      <c r="G310" t="n">
        <v>2258</v>
      </c>
      <c r="H310" t="n">
        <v>3</v>
      </c>
      <c r="I310" t="inlineStr">
        <is>
          <t>UN</t>
        </is>
      </c>
      <c r="J310" t="inlineStr">
        <is>
          <t>ALIMENTOS</t>
        </is>
      </c>
      <c r="K310" t="inlineStr">
        <is>
          <t>04/2026</t>
        </is>
      </c>
      <c r="L310" t="n">
        <v>17.9</v>
      </c>
      <c r="M310" s="556" t="n">
        <v>46120</v>
      </c>
      <c r="N310" t="n">
        <v>17.9</v>
      </c>
      <c r="O310" t="n">
        <v>17.9</v>
      </c>
      <c r="P310" t="n">
        <v>53.7</v>
      </c>
    </row>
    <row r="311">
      <c r="A311" t="n">
        <v>88291</v>
      </c>
      <c r="B311" t="n">
        <v>128</v>
      </c>
      <c r="C311" t="inlineStr">
        <is>
          <t>Love Cabaret</t>
        </is>
      </c>
      <c r="D311" s="556" t="n">
        <v>46143</v>
      </c>
      <c r="E311" t="n">
        <v>24529</v>
      </c>
      <c r="F311" t="inlineStr">
        <is>
          <t>REFRIGERANTE LIMAO FYS 350ML C/12</t>
        </is>
      </c>
      <c r="G311" t="n">
        <v>3697</v>
      </c>
      <c r="H311" t="n">
        <v>1.33</v>
      </c>
      <c r="I311" t="inlineStr">
        <is>
          <t>PC</t>
        </is>
      </c>
      <c r="J311" t="inlineStr">
        <is>
          <t>BEBIDAS</t>
        </is>
      </c>
      <c r="K311" t="inlineStr">
        <is>
          <t>04/2026</t>
        </is>
      </c>
      <c r="L311" t="n">
        <v>0</v>
      </c>
      <c r="M311" s="556" t="n">
        <v>45896</v>
      </c>
      <c r="N311" t="n">
        <v>39.69</v>
      </c>
      <c r="O311" t="n">
        <v>39.32</v>
      </c>
      <c r="P311" t="n">
        <v>52.79</v>
      </c>
    </row>
    <row r="312">
      <c r="A312" t="n">
        <v>88167</v>
      </c>
      <c r="B312" t="n">
        <v>128</v>
      </c>
      <c r="C312" t="inlineStr">
        <is>
          <t>Love Cabaret</t>
        </is>
      </c>
      <c r="D312" s="556" t="n">
        <v>46143</v>
      </c>
      <c r="E312" t="n">
        <v>25441</v>
      </c>
      <c r="F312" t="inlineStr">
        <is>
          <t>AGUA TONICA PRATA ZERO 269ML UN</t>
        </is>
      </c>
      <c r="G312" t="n">
        <v>7012</v>
      </c>
      <c r="H312" t="n">
        <v>16</v>
      </c>
      <c r="I312" t="inlineStr">
        <is>
          <t>UN</t>
        </is>
      </c>
      <c r="J312" t="inlineStr">
        <is>
          <t>BEBIDAS</t>
        </is>
      </c>
      <c r="K312" t="inlineStr">
        <is>
          <t>04/2026</t>
        </is>
      </c>
      <c r="L312" t="n">
        <v>0</v>
      </c>
      <c r="M312" s="556" t="n">
        <v>45895</v>
      </c>
      <c r="N312" t="n">
        <v>39.53</v>
      </c>
      <c r="O312" t="n">
        <v>39.53</v>
      </c>
      <c r="P312" t="n">
        <v>52.71</v>
      </c>
    </row>
    <row r="313">
      <c r="A313" t="n">
        <v>88215</v>
      </c>
      <c r="B313" t="n">
        <v>128</v>
      </c>
      <c r="C313" t="inlineStr">
        <is>
          <t>Love Cabaret</t>
        </is>
      </c>
      <c r="D313" s="556" t="n">
        <v>46143</v>
      </c>
      <c r="E313" t="n">
        <v>25885</v>
      </c>
      <c r="F313" t="inlineStr">
        <is>
          <t>PAO FOLHA LIBANES MAXIFOUR C/300G</t>
        </is>
      </c>
      <c r="G313" t="n">
        <v>6422</v>
      </c>
      <c r="H313" t="n">
        <v>6</v>
      </c>
      <c r="I313" t="inlineStr">
        <is>
          <t>PT</t>
        </is>
      </c>
      <c r="J313" t="inlineStr">
        <is>
          <t>ALIMENTOS</t>
        </is>
      </c>
      <c r="K313" t="inlineStr">
        <is>
          <t>04/2026</t>
        </is>
      </c>
      <c r="L313" t="n">
        <v>8.199999999999999</v>
      </c>
      <c r="M313" s="556" t="n">
        <v>46118</v>
      </c>
      <c r="N313" t="n">
        <v>8.199999999999999</v>
      </c>
      <c r="O313" t="n">
        <v>8.199999999999999</v>
      </c>
      <c r="P313" t="n">
        <v>49.2</v>
      </c>
    </row>
    <row r="314">
      <c r="A314" t="n">
        <v>88210</v>
      </c>
      <c r="B314" t="n">
        <v>128</v>
      </c>
      <c r="C314" t="inlineStr">
        <is>
          <t>Love Cabaret</t>
        </is>
      </c>
      <c r="D314" s="556" t="n">
        <v>46143</v>
      </c>
      <c r="E314" t="n">
        <v>20202</v>
      </c>
      <c r="F314" t="inlineStr">
        <is>
          <t>VINAGRE DE ARROZ CASTELO 750ML UN</t>
        </is>
      </c>
      <c r="G314" t="n">
        <v>2255</v>
      </c>
      <c r="H314" t="n">
        <v>6.74</v>
      </c>
      <c r="I314" t="inlineStr">
        <is>
          <t>UN</t>
        </is>
      </c>
      <c r="J314" t="inlineStr">
        <is>
          <t>ALIMENTOS</t>
        </is>
      </c>
      <c r="K314" t="inlineStr">
        <is>
          <t>04/2026</t>
        </is>
      </c>
      <c r="L314" t="n">
        <v>7.2</v>
      </c>
      <c r="M314" s="556" t="n">
        <v>46129</v>
      </c>
      <c r="N314" t="n">
        <v>7.2</v>
      </c>
      <c r="O314" t="n">
        <v>7.2</v>
      </c>
      <c r="P314" t="n">
        <v>48.53</v>
      </c>
    </row>
    <row r="315">
      <c r="A315" t="n">
        <v>88273</v>
      </c>
      <c r="B315" t="n">
        <v>128</v>
      </c>
      <c r="C315" t="inlineStr">
        <is>
          <t>Love Cabaret</t>
        </is>
      </c>
      <c r="D315" s="556" t="n">
        <v>46143</v>
      </c>
      <c r="E315" t="n">
        <v>20645</v>
      </c>
      <c r="F315" t="inlineStr">
        <is>
          <t>MILHO VERDE QUERO C/2KG</t>
        </is>
      </c>
      <c r="G315" t="n">
        <v>2113</v>
      </c>
      <c r="H315" t="n">
        <v>2</v>
      </c>
      <c r="I315" t="inlineStr">
        <is>
          <t>LT</t>
        </is>
      </c>
      <c r="J315" t="inlineStr">
        <is>
          <t>ALIMENTOS</t>
        </is>
      </c>
      <c r="K315" t="inlineStr">
        <is>
          <t>04/2026</t>
        </is>
      </c>
      <c r="L315" t="n">
        <v>23.4</v>
      </c>
      <c r="M315" s="556" t="n">
        <v>46120</v>
      </c>
      <c r="N315" t="n">
        <v>22.9</v>
      </c>
      <c r="O315" t="n">
        <v>21.9</v>
      </c>
      <c r="P315" t="n">
        <v>46.8</v>
      </c>
    </row>
    <row r="316">
      <c r="A316" t="n">
        <v>88178</v>
      </c>
      <c r="B316" t="n">
        <v>128</v>
      </c>
      <c r="C316" t="inlineStr">
        <is>
          <t>Love Cabaret</t>
        </is>
      </c>
      <c r="D316" s="556" t="n">
        <v>46143</v>
      </c>
      <c r="E316" t="n">
        <v>24509</v>
      </c>
      <c r="F316" t="inlineStr">
        <is>
          <t>CEBOLA BRANCA KG</t>
        </is>
      </c>
      <c r="G316" t="n">
        <v>2607</v>
      </c>
      <c r="H316" t="n">
        <v>12</v>
      </c>
      <c r="I316" t="inlineStr">
        <is>
          <t>KG</t>
        </is>
      </c>
      <c r="J316" t="inlineStr">
        <is>
          <t>ALIMENTOS</t>
        </is>
      </c>
      <c r="K316" t="inlineStr">
        <is>
          <t>04/2026</t>
        </is>
      </c>
      <c r="L316" t="n">
        <v>3.82</v>
      </c>
      <c r="M316" s="556" t="n">
        <v>46139</v>
      </c>
      <c r="N316" t="n">
        <v>3.8</v>
      </c>
      <c r="O316" t="n">
        <v>4.04</v>
      </c>
      <c r="P316" t="n">
        <v>45.84</v>
      </c>
    </row>
    <row r="317">
      <c r="A317" t="n">
        <v>88317</v>
      </c>
      <c r="B317" t="n">
        <v>128</v>
      </c>
      <c r="C317" t="inlineStr">
        <is>
          <t>Love Cabaret</t>
        </is>
      </c>
      <c r="D317" s="556" t="n">
        <v>46143</v>
      </c>
      <c r="E317" t="n">
        <v>24620</v>
      </c>
      <c r="F317" t="inlineStr">
        <is>
          <t>NIBS DE CACAU KG</t>
        </is>
      </c>
      <c r="G317" t="n">
        <v>5681</v>
      </c>
      <c r="H317" t="n">
        <v>0.57</v>
      </c>
      <c r="I317" t="inlineStr">
        <is>
          <t>KG</t>
        </is>
      </c>
      <c r="J317" t="inlineStr">
        <is>
          <t>ALIMENTOS</t>
        </is>
      </c>
      <c r="K317" t="inlineStr">
        <is>
          <t>04/2026</t>
        </is>
      </c>
      <c r="L317" t="n">
        <v>0</v>
      </c>
      <c r="N317" t="n">
        <v>0</v>
      </c>
      <c r="O317" t="n">
        <v>79.77</v>
      </c>
      <c r="P317" t="n">
        <v>45.47</v>
      </c>
    </row>
    <row r="318">
      <c r="A318" t="n">
        <v>88257</v>
      </c>
      <c r="B318" t="n">
        <v>128</v>
      </c>
      <c r="C318" t="inlineStr">
        <is>
          <t>Love Cabaret</t>
        </is>
      </c>
      <c r="D318" s="556" t="n">
        <v>46143</v>
      </c>
      <c r="E318" t="n">
        <v>18696</v>
      </c>
      <c r="F318" t="inlineStr">
        <is>
          <t>BISTECA SUINA KG</t>
        </is>
      </c>
      <c r="G318" t="n">
        <v>3035</v>
      </c>
      <c r="H318" t="n">
        <v>2.5</v>
      </c>
      <c r="I318" t="inlineStr">
        <is>
          <t>KG</t>
        </is>
      </c>
      <c r="J318" t="inlineStr">
        <is>
          <t>ALIMENTOS</t>
        </is>
      </c>
      <c r="K318" t="inlineStr">
        <is>
          <t>04/2026</t>
        </is>
      </c>
      <c r="L318" t="n">
        <v>17.99</v>
      </c>
      <c r="M318" s="556" t="n">
        <v>46132</v>
      </c>
      <c r="N318" t="n">
        <v>17.99</v>
      </c>
      <c r="O318" t="n">
        <v>17.99</v>
      </c>
      <c r="P318" t="n">
        <v>44.97</v>
      </c>
    </row>
    <row r="319">
      <c r="A319" t="n">
        <v>88290</v>
      </c>
      <c r="B319" t="n">
        <v>128</v>
      </c>
      <c r="C319" t="inlineStr">
        <is>
          <t>Love Cabaret</t>
        </is>
      </c>
      <c r="D319" s="556" t="n">
        <v>46143</v>
      </c>
      <c r="E319" t="n">
        <v>25814</v>
      </c>
      <c r="F319" t="inlineStr">
        <is>
          <t>EXTRATO DE BAUNILHA CEPERA 480ML UN</t>
        </is>
      </c>
      <c r="G319" t="n">
        <v>6351</v>
      </c>
      <c r="H319" t="n">
        <v>1.38</v>
      </c>
      <c r="I319" t="inlineStr">
        <is>
          <t>UN</t>
        </is>
      </c>
      <c r="J319" t="inlineStr">
        <is>
          <t>ALIMENTOS</t>
        </is>
      </c>
      <c r="K319" t="inlineStr">
        <is>
          <t>04/2026</t>
        </is>
      </c>
      <c r="L319" t="n">
        <v>0</v>
      </c>
      <c r="M319" s="556" t="n">
        <v>46034</v>
      </c>
      <c r="N319" t="n">
        <v>32</v>
      </c>
      <c r="O319" t="n">
        <v>32</v>
      </c>
      <c r="P319" t="n">
        <v>44.16</v>
      </c>
    </row>
    <row r="320">
      <c r="A320" t="n">
        <v>88333</v>
      </c>
      <c r="B320" t="n">
        <v>128</v>
      </c>
      <c r="C320" t="inlineStr">
        <is>
          <t>Love Cabaret</t>
        </is>
      </c>
      <c r="D320" s="556" t="n">
        <v>46143</v>
      </c>
      <c r="E320" t="n">
        <v>24706</v>
      </c>
      <c r="F320" t="inlineStr">
        <is>
          <t>LICOR DE MACA VERDE SOUR APPLE PUCKER DE KUYPER 700ML</t>
        </is>
      </c>
      <c r="G320" t="n">
        <v>5723</v>
      </c>
      <c r="H320" t="n">
        <v>0.15</v>
      </c>
      <c r="I320" t="inlineStr">
        <is>
          <t>GR</t>
        </is>
      </c>
      <c r="J320" t="inlineStr">
        <is>
          <t>BEBIDAS</t>
        </is>
      </c>
      <c r="K320" t="inlineStr">
        <is>
          <t>04/2026</t>
        </is>
      </c>
      <c r="L320" t="n">
        <v>0</v>
      </c>
      <c r="M320" s="556" t="n">
        <v>46051</v>
      </c>
      <c r="N320" t="n">
        <v>245</v>
      </c>
      <c r="O320" t="n">
        <v>245</v>
      </c>
      <c r="P320" t="n">
        <v>36.75</v>
      </c>
    </row>
    <row r="321">
      <c r="A321" t="n">
        <v>88147</v>
      </c>
      <c r="B321" t="n">
        <v>128</v>
      </c>
      <c r="C321" t="inlineStr">
        <is>
          <t>Love Cabaret</t>
        </is>
      </c>
      <c r="D321" s="556" t="n">
        <v>46143</v>
      </c>
      <c r="E321" t="n">
        <v>23096</v>
      </c>
      <c r="F321" t="inlineStr">
        <is>
          <t>OVO BRANCO UN</t>
        </is>
      </c>
      <c r="G321" t="n">
        <v>2753</v>
      </c>
      <c r="H321" t="n">
        <v>47</v>
      </c>
      <c r="I321" t="inlineStr">
        <is>
          <t>UN</t>
        </is>
      </c>
      <c r="J321" t="inlineStr">
        <is>
          <t>ALIMENTOS</t>
        </is>
      </c>
      <c r="K321" t="inlineStr">
        <is>
          <t>04/2026</t>
        </is>
      </c>
      <c r="L321" t="n">
        <v>0.78</v>
      </c>
      <c r="M321" s="556" t="n">
        <v>46132</v>
      </c>
      <c r="N321" t="n">
        <v>0.7</v>
      </c>
      <c r="O321" t="n">
        <v>0.65</v>
      </c>
      <c r="P321" t="n">
        <v>36.66</v>
      </c>
    </row>
    <row r="322">
      <c r="A322" t="n">
        <v>88216</v>
      </c>
      <c r="B322" t="n">
        <v>128</v>
      </c>
      <c r="C322" t="inlineStr">
        <is>
          <t>Love Cabaret</t>
        </is>
      </c>
      <c r="D322" s="556" t="n">
        <v>46143</v>
      </c>
      <c r="E322" t="n">
        <v>21075</v>
      </c>
      <c r="F322" t="inlineStr">
        <is>
          <t>ACUCAR DEMERARA UNIAO C/1KG</t>
        </is>
      </c>
      <c r="G322" t="n">
        <v>1993</v>
      </c>
      <c r="H322" t="n">
        <v>6</v>
      </c>
      <c r="I322" t="inlineStr">
        <is>
          <t>PC</t>
        </is>
      </c>
      <c r="J322" t="inlineStr">
        <is>
          <t>ALIMENTOS</t>
        </is>
      </c>
      <c r="K322" t="inlineStr">
        <is>
          <t>04/2026</t>
        </is>
      </c>
      <c r="L322" t="n">
        <v>0</v>
      </c>
      <c r="M322" s="556" t="n">
        <v>45901</v>
      </c>
      <c r="N322" t="n">
        <v>6.1</v>
      </c>
      <c r="O322" t="n">
        <v>6.12</v>
      </c>
      <c r="P322" t="n">
        <v>36.6</v>
      </c>
    </row>
    <row r="323">
      <c r="A323" t="n">
        <v>88302</v>
      </c>
      <c r="B323" t="n">
        <v>128</v>
      </c>
      <c r="C323" t="inlineStr">
        <is>
          <t>Love Cabaret</t>
        </is>
      </c>
      <c r="D323" s="556" t="n">
        <v>46143</v>
      </c>
      <c r="E323" t="n">
        <v>19527</v>
      </c>
      <c r="F323" t="inlineStr">
        <is>
          <t>VAGEM HOLANDESA KG</t>
        </is>
      </c>
      <c r="G323" t="n">
        <v>2686</v>
      </c>
      <c r="H323" t="n">
        <v>1</v>
      </c>
      <c r="I323" t="inlineStr">
        <is>
          <t>KG</t>
        </is>
      </c>
      <c r="J323" t="inlineStr">
        <is>
          <t>ALIMENTOS</t>
        </is>
      </c>
      <c r="K323" t="inlineStr">
        <is>
          <t>04/2026</t>
        </is>
      </c>
      <c r="L323" t="n">
        <v>33.08</v>
      </c>
      <c r="M323" s="556" t="n">
        <v>46139</v>
      </c>
      <c r="N323" t="n">
        <v>31.9</v>
      </c>
      <c r="O323" t="n">
        <v>31.9</v>
      </c>
      <c r="P323" t="n">
        <v>33.08</v>
      </c>
    </row>
    <row r="324">
      <c r="A324" t="n">
        <v>88301</v>
      </c>
      <c r="B324" t="n">
        <v>128</v>
      </c>
      <c r="C324" t="inlineStr">
        <is>
          <t>Love Cabaret</t>
        </is>
      </c>
      <c r="D324" s="556" t="n">
        <v>46143</v>
      </c>
      <c r="E324" t="n">
        <v>23893</v>
      </c>
      <c r="F324" t="inlineStr">
        <is>
          <t>OLEO DE GERGELIM TORRADO L</t>
        </is>
      </c>
      <c r="G324" t="n">
        <v>2007</v>
      </c>
      <c r="H324" t="n">
        <v>1</v>
      </c>
      <c r="I324" t="inlineStr">
        <is>
          <t>LT</t>
        </is>
      </c>
      <c r="J324" t="inlineStr">
        <is>
          <t>ALIMENTOS</t>
        </is>
      </c>
      <c r="K324" t="inlineStr">
        <is>
          <t>04/2026</t>
        </is>
      </c>
      <c r="L324" t="n">
        <v>0</v>
      </c>
      <c r="M324" s="556" t="n">
        <v>46056</v>
      </c>
      <c r="N324" t="n">
        <v>32.9</v>
      </c>
      <c r="O324" t="n">
        <v>32.9</v>
      </c>
      <c r="P324" t="n">
        <v>32.9</v>
      </c>
    </row>
    <row r="325">
      <c r="A325" t="n">
        <v>88259</v>
      </c>
      <c r="B325" t="n">
        <v>128</v>
      </c>
      <c r="C325" t="inlineStr">
        <is>
          <t>Love Cabaret</t>
        </is>
      </c>
      <c r="D325" s="556" t="n">
        <v>46143</v>
      </c>
      <c r="E325" t="n">
        <v>19571</v>
      </c>
      <c r="F325" t="inlineStr">
        <is>
          <t>PIMENTA DO REINO GRAO KG</t>
        </is>
      </c>
      <c r="G325" t="n">
        <v>2647</v>
      </c>
      <c r="H325" t="n">
        <v>2.08</v>
      </c>
      <c r="I325" t="inlineStr">
        <is>
          <t>KG</t>
        </is>
      </c>
      <c r="J325" t="inlineStr">
        <is>
          <t>ALIMENTOS</t>
        </is>
      </c>
      <c r="K325" t="inlineStr">
        <is>
          <t>04/2026</t>
        </is>
      </c>
      <c r="L325" t="n">
        <v>0</v>
      </c>
      <c r="M325" s="556" t="n">
        <v>45467</v>
      </c>
      <c r="N325" t="n">
        <v>15.5</v>
      </c>
      <c r="O325" t="n">
        <v>82.90000000000001</v>
      </c>
      <c r="P325" t="n">
        <v>32.24</v>
      </c>
    </row>
    <row r="326">
      <c r="A326" t="n">
        <v>88326</v>
      </c>
      <c r="B326" t="n">
        <v>128</v>
      </c>
      <c r="C326" t="inlineStr">
        <is>
          <t>Love Cabaret</t>
        </is>
      </c>
      <c r="D326" s="556" t="n">
        <v>46143</v>
      </c>
      <c r="E326" t="n">
        <v>18542</v>
      </c>
      <c r="F326" t="inlineStr">
        <is>
          <t>APERITIVO CYNAR 70 PROOF 1L</t>
        </is>
      </c>
      <c r="G326" t="n">
        <v>3136</v>
      </c>
      <c r="H326" t="n">
        <v>0.26</v>
      </c>
      <c r="I326" t="inlineStr">
        <is>
          <t>GR</t>
        </is>
      </c>
      <c r="J326" t="inlineStr">
        <is>
          <t>BEBIDAS</t>
        </is>
      </c>
      <c r="K326" t="inlineStr">
        <is>
          <t>04/2026</t>
        </is>
      </c>
      <c r="L326" t="n">
        <v>0</v>
      </c>
      <c r="N326" t="n">
        <v>0</v>
      </c>
      <c r="O326" t="n">
        <v>99.90000000000001</v>
      </c>
      <c r="P326" t="n">
        <v>28.37</v>
      </c>
    </row>
    <row r="327">
      <c r="A327" t="n">
        <v>88303</v>
      </c>
      <c r="B327" t="n">
        <v>128</v>
      </c>
      <c r="C327" t="inlineStr">
        <is>
          <t>Love Cabaret</t>
        </is>
      </c>
      <c r="D327" s="556" t="n">
        <v>46143</v>
      </c>
      <c r="E327" t="n">
        <v>20653</v>
      </c>
      <c r="F327" t="inlineStr">
        <is>
          <t>LEITE DE COCO SOCOCO C/1L UN</t>
        </is>
      </c>
      <c r="G327" t="n">
        <v>2111</v>
      </c>
      <c r="H327" t="n">
        <v>1</v>
      </c>
      <c r="I327" t="inlineStr">
        <is>
          <t>UN</t>
        </is>
      </c>
      <c r="J327" t="inlineStr">
        <is>
          <t>ALIMENTOS</t>
        </is>
      </c>
      <c r="K327" t="inlineStr">
        <is>
          <t>04/2026</t>
        </is>
      </c>
      <c r="L327" t="n">
        <v>0</v>
      </c>
      <c r="M327" s="556" t="n">
        <v>46076</v>
      </c>
      <c r="N327" t="n">
        <v>27.5</v>
      </c>
      <c r="O327" t="n">
        <v>25.96</v>
      </c>
      <c r="P327" t="n">
        <v>27.5</v>
      </c>
    </row>
    <row r="328">
      <c r="A328" t="n">
        <v>88199</v>
      </c>
      <c r="B328" t="n">
        <v>128</v>
      </c>
      <c r="C328" t="inlineStr">
        <is>
          <t>Love Cabaret</t>
        </is>
      </c>
      <c r="D328" s="556" t="n">
        <v>46143</v>
      </c>
      <c r="E328" t="n">
        <v>26465</v>
      </c>
      <c r="F328" t="inlineStr">
        <is>
          <t>BAGUETE FERMENTACAO NATURAL 30CM C/250G UN</t>
        </is>
      </c>
      <c r="G328" t="n">
        <v>6746</v>
      </c>
      <c r="H328" t="n">
        <v>7.3</v>
      </c>
      <c r="I328" t="inlineStr">
        <is>
          <t>UN</t>
        </is>
      </c>
      <c r="J328" t="inlineStr">
        <is>
          <t>ALIMENTOS</t>
        </is>
      </c>
      <c r="K328" t="inlineStr">
        <is>
          <t>04/2026</t>
        </is>
      </c>
      <c r="L328" t="n">
        <v>3.67</v>
      </c>
      <c r="M328" s="556" t="n">
        <v>46121</v>
      </c>
      <c r="N328" t="n">
        <v>3.67</v>
      </c>
      <c r="O328" t="n">
        <v>3.67</v>
      </c>
      <c r="P328" t="n">
        <v>26.79</v>
      </c>
    </row>
    <row r="329">
      <c r="A329" t="n">
        <v>88247</v>
      </c>
      <c r="B329" t="n">
        <v>128</v>
      </c>
      <c r="C329" t="inlineStr">
        <is>
          <t>Love Cabaret</t>
        </is>
      </c>
      <c r="D329" s="556" t="n">
        <v>46143</v>
      </c>
      <c r="E329" t="n">
        <v>20315</v>
      </c>
      <c r="F329" t="inlineStr">
        <is>
          <t>FARINHA DE ARROZ MANINHO 1KG</t>
        </is>
      </c>
      <c r="G329" t="n">
        <v>2218</v>
      </c>
      <c r="H329" t="n">
        <v>3</v>
      </c>
      <c r="I329" t="inlineStr">
        <is>
          <t>UN</t>
        </is>
      </c>
      <c r="J329" t="inlineStr">
        <is>
          <t>ALIMENTOS</t>
        </is>
      </c>
      <c r="K329" t="inlineStr">
        <is>
          <t>04/2026</t>
        </is>
      </c>
      <c r="L329" t="n">
        <v>8.199999999999999</v>
      </c>
      <c r="M329" s="556" t="n">
        <v>46129</v>
      </c>
      <c r="N329" t="n">
        <v>8.199999999999999</v>
      </c>
      <c r="O329" t="n">
        <v>8.199999999999999</v>
      </c>
      <c r="P329" t="n">
        <v>24.6</v>
      </c>
    </row>
    <row r="330">
      <c r="A330" t="n">
        <v>88237</v>
      </c>
      <c r="B330" t="n">
        <v>128</v>
      </c>
      <c r="C330" t="inlineStr">
        <is>
          <t>Love Cabaret</t>
        </is>
      </c>
      <c r="D330" s="556" t="n">
        <v>46143</v>
      </c>
      <c r="E330" t="n">
        <v>19632</v>
      </c>
      <c r="F330" t="inlineStr">
        <is>
          <t>BETERRABA KG</t>
        </is>
      </c>
      <c r="G330" t="n">
        <v>2604</v>
      </c>
      <c r="H330" t="n">
        <v>4</v>
      </c>
      <c r="I330" t="inlineStr">
        <is>
          <t>KG</t>
        </is>
      </c>
      <c r="J330" t="inlineStr">
        <is>
          <t>ALIMENTOS</t>
        </is>
      </c>
      <c r="K330" t="inlineStr">
        <is>
          <t>04/2026</t>
        </is>
      </c>
      <c r="L330" t="n">
        <v>5.75</v>
      </c>
      <c r="M330" s="556" t="n">
        <v>46132</v>
      </c>
      <c r="N330" t="n">
        <v>5.51</v>
      </c>
      <c r="O330" t="n">
        <v>5.51</v>
      </c>
      <c r="P330" t="n">
        <v>23</v>
      </c>
    </row>
    <row r="331">
      <c r="A331" t="n">
        <v>88236</v>
      </c>
      <c r="B331" t="n">
        <v>128</v>
      </c>
      <c r="C331" t="inlineStr">
        <is>
          <t>Love Cabaret</t>
        </is>
      </c>
      <c r="D331" s="556" t="n">
        <v>46143</v>
      </c>
      <c r="E331" t="n">
        <v>24083</v>
      </c>
      <c r="F331" t="inlineStr">
        <is>
          <t>BATATA ASTERIX GRAUDA NOIVA KG</t>
        </is>
      </c>
      <c r="G331" t="n">
        <v>2592</v>
      </c>
      <c r="H331" t="n">
        <v>4</v>
      </c>
      <c r="I331" t="inlineStr">
        <is>
          <t>KG</t>
        </is>
      </c>
      <c r="J331" t="inlineStr">
        <is>
          <t>ALIMENTOS</t>
        </is>
      </c>
      <c r="K331" t="inlineStr">
        <is>
          <t>04/2026</t>
        </is>
      </c>
      <c r="L331" t="n">
        <v>5.42</v>
      </c>
      <c r="M331" s="556" t="n">
        <v>46142</v>
      </c>
      <c r="N331" t="n">
        <v>5.44</v>
      </c>
      <c r="O331" t="n">
        <v>5.44</v>
      </c>
      <c r="P331" t="n">
        <v>21.68</v>
      </c>
    </row>
    <row r="332">
      <c r="A332" t="n">
        <v>88258</v>
      </c>
      <c r="B332" t="n">
        <v>128</v>
      </c>
      <c r="C332" t="inlineStr">
        <is>
          <t>Love Cabaret</t>
        </is>
      </c>
      <c r="D332" s="556" t="n">
        <v>46143</v>
      </c>
      <c r="E332" t="n">
        <v>23884</v>
      </c>
      <c r="F332" t="inlineStr">
        <is>
          <t>VINAGRE DE MACA L</t>
        </is>
      </c>
      <c r="G332" t="n">
        <v>2015</v>
      </c>
      <c r="H332" t="n">
        <v>2.37</v>
      </c>
      <c r="I332" t="inlineStr">
        <is>
          <t>LT</t>
        </is>
      </c>
      <c r="J332" t="inlineStr">
        <is>
          <t>ALIMENTOS</t>
        </is>
      </c>
      <c r="K332" t="inlineStr">
        <is>
          <t>04/2026</t>
        </is>
      </c>
      <c r="L332" t="n">
        <v>8.869999999999999</v>
      </c>
      <c r="M332" s="556" t="n">
        <v>46132</v>
      </c>
      <c r="N332" t="n">
        <v>8.869999999999999</v>
      </c>
      <c r="O332" t="n">
        <v>8.869999999999999</v>
      </c>
      <c r="P332" t="n">
        <v>21.02</v>
      </c>
    </row>
    <row r="333">
      <c r="A333" t="n">
        <v>88270</v>
      </c>
      <c r="B333" t="n">
        <v>128</v>
      </c>
      <c r="C333" t="inlineStr">
        <is>
          <t>Love Cabaret</t>
        </is>
      </c>
      <c r="D333" s="556" t="n">
        <v>46143</v>
      </c>
      <c r="E333" t="n">
        <v>20022</v>
      </c>
      <c r="F333" t="inlineStr">
        <is>
          <t>FERMENTO QUIMICO ROYAL 250G</t>
        </is>
      </c>
      <c r="G333" t="n">
        <v>2340</v>
      </c>
      <c r="H333" t="n">
        <v>2</v>
      </c>
      <c r="I333" t="inlineStr">
        <is>
          <t>UN</t>
        </is>
      </c>
      <c r="J333" t="inlineStr">
        <is>
          <t>ALIMENTOS</t>
        </is>
      </c>
      <c r="K333" t="inlineStr">
        <is>
          <t>04/2026</t>
        </is>
      </c>
      <c r="L333" t="n">
        <v>0</v>
      </c>
      <c r="M333" s="556" t="n">
        <v>46112</v>
      </c>
      <c r="N333" t="n">
        <v>10.5</v>
      </c>
      <c r="O333" t="n">
        <v>10.5</v>
      </c>
      <c r="P333" t="n">
        <v>21</v>
      </c>
    </row>
    <row r="334">
      <c r="A334" t="n">
        <v>88313</v>
      </c>
      <c r="B334" t="n">
        <v>128</v>
      </c>
      <c r="C334" t="inlineStr">
        <is>
          <t>Love Cabaret</t>
        </is>
      </c>
      <c r="D334" s="556" t="n">
        <v>46143</v>
      </c>
      <c r="E334" t="n">
        <v>18486</v>
      </c>
      <c r="F334" t="inlineStr">
        <is>
          <t>CACHACA FAMIGERADA BRUTA 750ML</t>
        </is>
      </c>
      <c r="G334" t="n">
        <v>3170</v>
      </c>
      <c r="H334" t="n">
        <v>0.76</v>
      </c>
      <c r="I334" t="inlineStr">
        <is>
          <t>GR</t>
        </is>
      </c>
      <c r="J334" t="inlineStr">
        <is>
          <t>BEBIDAS</t>
        </is>
      </c>
      <c r="K334" t="inlineStr">
        <is>
          <t>04/2026</t>
        </is>
      </c>
      <c r="L334" t="n">
        <v>0</v>
      </c>
      <c r="M334" s="556" t="n">
        <v>45958</v>
      </c>
      <c r="N334" t="n">
        <v>27.5</v>
      </c>
      <c r="O334" t="n">
        <v>27.5</v>
      </c>
      <c r="P334" t="n">
        <v>20.9</v>
      </c>
    </row>
    <row r="335">
      <c r="A335" t="n">
        <v>88274</v>
      </c>
      <c r="B335" t="n">
        <v>128</v>
      </c>
      <c r="C335" t="inlineStr">
        <is>
          <t>Love Cabaret</t>
        </is>
      </c>
      <c r="D335" s="556" t="n">
        <v>46143</v>
      </c>
      <c r="E335" t="n">
        <v>19503</v>
      </c>
      <c r="F335" t="inlineStr">
        <is>
          <t>ALFACE CRESPA KG</t>
        </is>
      </c>
      <c r="G335" t="n">
        <v>2707</v>
      </c>
      <c r="H335" t="n">
        <v>2</v>
      </c>
      <c r="I335" t="inlineStr">
        <is>
          <t>KG</t>
        </is>
      </c>
      <c r="J335" t="inlineStr">
        <is>
          <t>ALIMENTOS</t>
        </is>
      </c>
      <c r="K335" t="inlineStr">
        <is>
          <t>04/2026</t>
        </is>
      </c>
      <c r="L335" t="n">
        <v>10</v>
      </c>
      <c r="M335" s="556" t="n">
        <v>46139</v>
      </c>
      <c r="N335" t="n">
        <v>10</v>
      </c>
      <c r="O335" t="n">
        <v>9.199999999999999</v>
      </c>
      <c r="P335" t="n">
        <v>20</v>
      </c>
    </row>
    <row r="336">
      <c r="A336" t="n">
        <v>88304</v>
      </c>
      <c r="B336" t="n">
        <v>128</v>
      </c>
      <c r="C336" t="inlineStr">
        <is>
          <t>Love Cabaret</t>
        </is>
      </c>
      <c r="D336" s="556" t="n">
        <v>46143</v>
      </c>
      <c r="E336" t="n">
        <v>23511</v>
      </c>
      <c r="F336" t="inlineStr">
        <is>
          <t>MOSTARDA AMARELA KG</t>
        </is>
      </c>
      <c r="G336" t="n">
        <v>2356</v>
      </c>
      <c r="H336" t="n">
        <v>1</v>
      </c>
      <c r="I336" t="inlineStr">
        <is>
          <t>KG</t>
        </is>
      </c>
      <c r="J336" t="inlineStr">
        <is>
          <t>ALIMENTOS</t>
        </is>
      </c>
      <c r="K336" t="inlineStr">
        <is>
          <t>04/2026</t>
        </is>
      </c>
      <c r="L336" t="n">
        <v>0</v>
      </c>
      <c r="M336" s="556" t="n">
        <v>46098</v>
      </c>
      <c r="N336" t="n">
        <v>19.3</v>
      </c>
      <c r="O336" t="n">
        <v>19.3</v>
      </c>
      <c r="P336" t="n">
        <v>19.3</v>
      </c>
    </row>
    <row r="337">
      <c r="A337" t="n">
        <v>88295</v>
      </c>
      <c r="B337" t="n">
        <v>128</v>
      </c>
      <c r="C337" t="inlineStr">
        <is>
          <t>Love Cabaret</t>
        </is>
      </c>
      <c r="D337" s="556" t="n">
        <v>46143</v>
      </c>
      <c r="E337" t="n">
        <v>24041</v>
      </c>
      <c r="F337" t="inlineStr">
        <is>
          <t>AMENDOIM CRU S/ PELE KG</t>
        </is>
      </c>
      <c r="G337" t="n">
        <v>2258</v>
      </c>
      <c r="H337" t="n">
        <v>1</v>
      </c>
      <c r="I337" t="inlineStr">
        <is>
          <t>KG</t>
        </is>
      </c>
      <c r="J337" t="inlineStr">
        <is>
          <t>ALIMENTOS</t>
        </is>
      </c>
      <c r="K337" t="inlineStr">
        <is>
          <t>04/2026</t>
        </is>
      </c>
      <c r="L337" t="n">
        <v>0</v>
      </c>
      <c r="M337" s="556" t="n">
        <v>46108</v>
      </c>
      <c r="N337" t="n">
        <v>17.9</v>
      </c>
      <c r="O337" t="n">
        <v>17.9</v>
      </c>
      <c r="P337" t="n">
        <v>17.9</v>
      </c>
    </row>
    <row r="338">
      <c r="A338" t="n">
        <v>88316</v>
      </c>
      <c r="B338" t="n">
        <v>128</v>
      </c>
      <c r="C338" t="inlineStr">
        <is>
          <t>Love Cabaret</t>
        </is>
      </c>
      <c r="D338" s="556" t="n">
        <v>46143</v>
      </c>
      <c r="E338" t="n">
        <v>24296</v>
      </c>
      <c r="F338" t="inlineStr">
        <is>
          <t>GERGELIM BRANCO KG</t>
        </is>
      </c>
      <c r="G338" t="n">
        <v>2250</v>
      </c>
      <c r="H338" t="n">
        <v>0.7</v>
      </c>
      <c r="I338" t="inlineStr">
        <is>
          <t>KG</t>
        </is>
      </c>
      <c r="J338" t="inlineStr">
        <is>
          <t>ALIMENTOS</t>
        </is>
      </c>
      <c r="K338" t="inlineStr">
        <is>
          <t>04/2026</t>
        </is>
      </c>
      <c r="L338" t="n">
        <v>0</v>
      </c>
      <c r="M338" s="556" t="n">
        <v>45502</v>
      </c>
      <c r="N338" t="n">
        <v>24.7</v>
      </c>
      <c r="O338" t="n">
        <v>19.98</v>
      </c>
      <c r="P338" t="n">
        <v>17.29</v>
      </c>
    </row>
    <row r="339">
      <c r="A339" t="n">
        <v>88328</v>
      </c>
      <c r="B339" t="n">
        <v>128</v>
      </c>
      <c r="C339" t="inlineStr">
        <is>
          <t>Love Cabaret</t>
        </is>
      </c>
      <c r="D339" s="556" t="n">
        <v>46143</v>
      </c>
      <c r="E339" t="n">
        <v>19477</v>
      </c>
      <c r="F339" t="inlineStr">
        <is>
          <t>MANJERICAO ROXO KG</t>
        </is>
      </c>
      <c r="G339" t="n">
        <v>2729</v>
      </c>
      <c r="H339" t="n">
        <v>0.2</v>
      </c>
      <c r="I339" t="inlineStr">
        <is>
          <t>KG</t>
        </is>
      </c>
      <c r="J339" t="inlineStr">
        <is>
          <t>ALIMENTOS</t>
        </is>
      </c>
      <c r="K339" t="inlineStr">
        <is>
          <t>04/2026</t>
        </is>
      </c>
      <c r="L339" t="n">
        <v>80.5</v>
      </c>
      <c r="M339" s="556" t="n">
        <v>46139</v>
      </c>
      <c r="N339" t="n">
        <v>79.75</v>
      </c>
      <c r="O339" t="n">
        <v>95</v>
      </c>
      <c r="P339" t="n">
        <v>16.1</v>
      </c>
    </row>
    <row r="340">
      <c r="A340" t="n">
        <v>88251</v>
      </c>
      <c r="B340" t="n">
        <v>128</v>
      </c>
      <c r="C340" t="inlineStr">
        <is>
          <t>Love Cabaret</t>
        </is>
      </c>
      <c r="D340" s="556" t="n">
        <v>46143</v>
      </c>
      <c r="E340" t="n">
        <v>25555</v>
      </c>
      <c r="F340" t="inlineStr">
        <is>
          <t>BATATA LAVADA KG</t>
        </is>
      </c>
      <c r="G340" t="n">
        <v>6166</v>
      </c>
      <c r="H340" t="n">
        <v>3</v>
      </c>
      <c r="I340" t="inlineStr">
        <is>
          <t>KG</t>
        </is>
      </c>
      <c r="J340" t="inlineStr">
        <is>
          <t>ALIMENTOS</t>
        </is>
      </c>
      <c r="K340" t="inlineStr">
        <is>
          <t>04/2026</t>
        </is>
      </c>
      <c r="L340" t="n">
        <v>5.15</v>
      </c>
      <c r="M340" s="556" t="n">
        <v>46142</v>
      </c>
      <c r="N340" t="n">
        <v>5.98</v>
      </c>
      <c r="O340" t="n">
        <v>5.98</v>
      </c>
      <c r="P340" t="n">
        <v>15.45</v>
      </c>
    </row>
    <row r="341">
      <c r="A341" t="n">
        <v>88306</v>
      </c>
      <c r="B341" t="n">
        <v>128</v>
      </c>
      <c r="C341" t="inlineStr">
        <is>
          <t>Love Cabaret</t>
        </is>
      </c>
      <c r="D341" s="556" t="n">
        <v>46143</v>
      </c>
      <c r="E341" t="n">
        <v>19564</v>
      </c>
      <c r="F341" t="inlineStr">
        <is>
          <t>PIMENTA VERMELHA KG</t>
        </is>
      </c>
      <c r="G341" t="n">
        <v>2654</v>
      </c>
      <c r="H341" t="n">
        <v>1</v>
      </c>
      <c r="I341" t="inlineStr">
        <is>
          <t>KG</t>
        </is>
      </c>
      <c r="J341" t="inlineStr">
        <is>
          <t>ALIMENTOS</t>
        </is>
      </c>
      <c r="K341" t="inlineStr">
        <is>
          <t>04/2026</t>
        </is>
      </c>
      <c r="L341" t="n">
        <v>0</v>
      </c>
      <c r="N341" t="n">
        <v>0</v>
      </c>
      <c r="O341" t="n">
        <v>14.9</v>
      </c>
      <c r="P341" t="n">
        <v>14.9</v>
      </c>
    </row>
    <row r="342">
      <c r="A342" t="n">
        <v>88249</v>
      </c>
      <c r="B342" t="n">
        <v>128</v>
      </c>
      <c r="C342" t="inlineStr">
        <is>
          <t>Love Cabaret</t>
        </is>
      </c>
      <c r="D342" s="556" t="n">
        <v>46143</v>
      </c>
      <c r="E342" t="n">
        <v>19623</v>
      </c>
      <c r="F342" t="inlineStr">
        <is>
          <t>CEBOLA ROXA KG</t>
        </is>
      </c>
      <c r="G342" t="n">
        <v>2611</v>
      </c>
      <c r="H342" t="n">
        <v>3</v>
      </c>
      <c r="I342" t="inlineStr">
        <is>
          <t>KG</t>
        </is>
      </c>
      <c r="J342" t="inlineStr">
        <is>
          <t>ALIMENTOS</t>
        </is>
      </c>
      <c r="K342" t="inlineStr">
        <is>
          <t>04/2026</t>
        </is>
      </c>
      <c r="L342" t="n">
        <v>4.96</v>
      </c>
      <c r="M342" s="556" t="n">
        <v>46135</v>
      </c>
      <c r="N342" t="n">
        <v>5.8</v>
      </c>
      <c r="O342" t="n">
        <v>5.57</v>
      </c>
      <c r="P342" t="n">
        <v>14.88</v>
      </c>
    </row>
    <row r="343">
      <c r="A343" t="n">
        <v>88271</v>
      </c>
      <c r="B343" t="n">
        <v>128</v>
      </c>
      <c r="C343" t="inlineStr">
        <is>
          <t>Love Cabaret</t>
        </is>
      </c>
      <c r="D343" s="556" t="n">
        <v>46143</v>
      </c>
      <c r="E343" t="n">
        <v>19982</v>
      </c>
      <c r="F343" t="inlineStr">
        <is>
          <t>MOLHO INGLES CEPERA C/1L</t>
        </is>
      </c>
      <c r="G343" t="n">
        <v>2351</v>
      </c>
      <c r="H343" t="n">
        <v>2</v>
      </c>
      <c r="I343" t="inlineStr">
        <is>
          <t>FR</t>
        </is>
      </c>
      <c r="J343" t="inlineStr">
        <is>
          <t>ALIMENTOS</t>
        </is>
      </c>
      <c r="K343" t="inlineStr">
        <is>
          <t>04/2026</t>
        </is>
      </c>
      <c r="L343" t="n">
        <v>0</v>
      </c>
      <c r="M343" s="556" t="n">
        <v>46108</v>
      </c>
      <c r="N343" t="n">
        <v>7.29</v>
      </c>
      <c r="O343" t="n">
        <v>7.29</v>
      </c>
      <c r="P343" t="n">
        <v>14.58</v>
      </c>
    </row>
    <row r="344">
      <c r="A344" t="n">
        <v>88248</v>
      </c>
      <c r="B344" t="n">
        <v>128</v>
      </c>
      <c r="C344" t="inlineStr">
        <is>
          <t>Love Cabaret</t>
        </is>
      </c>
      <c r="D344" s="556" t="n">
        <v>46143</v>
      </c>
      <c r="E344" t="n">
        <v>20365</v>
      </c>
      <c r="F344" t="inlineStr">
        <is>
          <t>FARINHA DE TRIGO TP1 ANACONDA 1KG</t>
        </is>
      </c>
      <c r="G344" t="n">
        <v>2199</v>
      </c>
      <c r="H344" t="n">
        <v>3</v>
      </c>
      <c r="I344" t="inlineStr">
        <is>
          <t>UN</t>
        </is>
      </c>
      <c r="J344" t="inlineStr">
        <is>
          <t>ALIMENTOS</t>
        </is>
      </c>
      <c r="K344" t="inlineStr">
        <is>
          <t>04/2026</t>
        </is>
      </c>
      <c r="L344" t="n">
        <v>0</v>
      </c>
      <c r="M344" s="556" t="n">
        <v>46028</v>
      </c>
      <c r="N344" t="n">
        <v>4.71</v>
      </c>
      <c r="O344" t="n">
        <v>5.29</v>
      </c>
      <c r="P344" t="n">
        <v>14.13</v>
      </c>
    </row>
    <row r="345">
      <c r="A345" t="n">
        <v>88329</v>
      </c>
      <c r="B345" t="n">
        <v>128</v>
      </c>
      <c r="C345" t="inlineStr">
        <is>
          <t>Love Cabaret</t>
        </is>
      </c>
      <c r="D345" s="556" t="n">
        <v>46143</v>
      </c>
      <c r="E345" t="n">
        <v>19476</v>
      </c>
      <c r="F345" t="inlineStr">
        <is>
          <t>MANJERICAO KG</t>
        </is>
      </c>
      <c r="G345" t="n">
        <v>2729</v>
      </c>
      <c r="H345" t="n">
        <v>0.2</v>
      </c>
      <c r="I345" t="inlineStr">
        <is>
          <t>KG</t>
        </is>
      </c>
      <c r="J345" t="inlineStr">
        <is>
          <t>ALIMENTOS</t>
        </is>
      </c>
      <c r="K345" t="inlineStr">
        <is>
          <t>04/2026</t>
        </is>
      </c>
      <c r="L345" t="n">
        <v>67.90000000000001</v>
      </c>
      <c r="M345" s="556" t="n">
        <v>46142</v>
      </c>
      <c r="N345" t="n">
        <v>65</v>
      </c>
      <c r="O345" t="n">
        <v>66.97</v>
      </c>
      <c r="P345" t="n">
        <v>13.58</v>
      </c>
    </row>
    <row r="346">
      <c r="A346" t="n">
        <v>88275</v>
      </c>
      <c r="B346" t="n">
        <v>128</v>
      </c>
      <c r="C346" t="inlineStr">
        <is>
          <t>Love Cabaret</t>
        </is>
      </c>
      <c r="D346" s="556" t="n">
        <v>46143</v>
      </c>
      <c r="E346" t="n">
        <v>19621</v>
      </c>
      <c r="F346" t="inlineStr">
        <is>
          <t>CENOURA KG</t>
        </is>
      </c>
      <c r="G346" t="n">
        <v>2613</v>
      </c>
      <c r="H346" t="n">
        <v>2</v>
      </c>
      <c r="I346" t="inlineStr">
        <is>
          <t>KG</t>
        </is>
      </c>
      <c r="J346" t="inlineStr">
        <is>
          <t>ALIMENTOS</t>
        </is>
      </c>
      <c r="K346" t="inlineStr">
        <is>
          <t>04/2026</t>
        </is>
      </c>
      <c r="L346" t="n">
        <v>5.8</v>
      </c>
      <c r="M346" s="556" t="n">
        <v>46116</v>
      </c>
      <c r="N346" t="n">
        <v>5.8</v>
      </c>
      <c r="O346" t="n">
        <v>7.97</v>
      </c>
      <c r="P346" t="n">
        <v>11.6</v>
      </c>
    </row>
    <row r="347">
      <c r="A347" t="n">
        <v>88293</v>
      </c>
      <c r="B347" t="n">
        <v>128</v>
      </c>
      <c r="C347" t="inlineStr">
        <is>
          <t>Love Cabaret</t>
        </is>
      </c>
      <c r="D347" s="556" t="n">
        <v>46143</v>
      </c>
      <c r="E347" t="n">
        <v>19932</v>
      </c>
      <c r="F347" t="inlineStr">
        <is>
          <t>PAPRICA DOCE 500GR</t>
        </is>
      </c>
      <c r="G347" t="n">
        <v>2368</v>
      </c>
      <c r="H347" t="n">
        <v>1.31</v>
      </c>
      <c r="I347" t="inlineStr">
        <is>
          <t>UN</t>
        </is>
      </c>
      <c r="J347" t="inlineStr">
        <is>
          <t>ALIMENTOS</t>
        </is>
      </c>
      <c r="K347" t="inlineStr">
        <is>
          <t>04/2026</t>
        </is>
      </c>
      <c r="L347" t="n">
        <v>0</v>
      </c>
      <c r="M347" s="556" t="n">
        <v>46093</v>
      </c>
      <c r="N347" t="n">
        <v>7.5</v>
      </c>
      <c r="O347" t="n">
        <v>7</v>
      </c>
      <c r="P347" t="n">
        <v>9.83</v>
      </c>
    </row>
    <row r="348">
      <c r="A348" t="n">
        <v>88335</v>
      </c>
      <c r="B348" t="n">
        <v>128</v>
      </c>
      <c r="C348" t="inlineStr">
        <is>
          <t>Love Cabaret</t>
        </is>
      </c>
      <c r="D348" s="556" t="n">
        <v>46143</v>
      </c>
      <c r="E348" t="n">
        <v>19485</v>
      </c>
      <c r="F348" t="inlineStr">
        <is>
          <t>ENDRO DILL KG</t>
        </is>
      </c>
      <c r="G348" t="n">
        <v>2721</v>
      </c>
      <c r="H348" t="n">
        <v>0.1</v>
      </c>
      <c r="I348" t="inlineStr">
        <is>
          <t>KG</t>
        </is>
      </c>
      <c r="J348" t="inlineStr">
        <is>
          <t>ALIMENTOS</t>
        </is>
      </c>
      <c r="K348" t="inlineStr">
        <is>
          <t>04/2026</t>
        </is>
      </c>
      <c r="L348" t="n">
        <v>95.70999999999999</v>
      </c>
      <c r="M348" s="556" t="n">
        <v>46139</v>
      </c>
      <c r="N348" t="n">
        <v>85</v>
      </c>
      <c r="O348" t="n">
        <v>85</v>
      </c>
      <c r="P348" t="n">
        <v>9.57</v>
      </c>
    </row>
    <row r="349">
      <c r="A349" t="n">
        <v>88319</v>
      </c>
      <c r="B349" t="n">
        <v>128</v>
      </c>
      <c r="C349" t="inlineStr">
        <is>
          <t>Love Cabaret</t>
        </is>
      </c>
      <c r="D349" s="556" t="n">
        <v>46143</v>
      </c>
      <c r="E349" t="n">
        <v>24036</v>
      </c>
      <c r="F349" t="inlineStr">
        <is>
          <t>ALHO EM PO 1KG UN</t>
        </is>
      </c>
      <c r="G349" t="n">
        <v>2314</v>
      </c>
      <c r="H349" t="n">
        <v>0.5</v>
      </c>
      <c r="I349" t="inlineStr">
        <is>
          <t>UN</t>
        </is>
      </c>
      <c r="J349" t="inlineStr">
        <is>
          <t>ALIMENTOS</t>
        </is>
      </c>
      <c r="K349" t="inlineStr">
        <is>
          <t>04/2026</t>
        </is>
      </c>
      <c r="L349" t="n">
        <v>0</v>
      </c>
      <c r="M349" s="556" t="n">
        <v>46108</v>
      </c>
      <c r="N349" t="n">
        <v>19</v>
      </c>
      <c r="O349" t="n">
        <v>19</v>
      </c>
      <c r="P349" t="n">
        <v>9.5</v>
      </c>
    </row>
    <row r="350">
      <c r="A350" t="n">
        <v>88277</v>
      </c>
      <c r="B350" t="n">
        <v>128</v>
      </c>
      <c r="C350" t="inlineStr">
        <is>
          <t>Love Cabaret</t>
        </is>
      </c>
      <c r="D350" s="556" t="n">
        <v>46143</v>
      </c>
      <c r="E350" t="n">
        <v>26173</v>
      </c>
      <c r="F350" t="inlineStr">
        <is>
          <t>REFRIGERANTE FYS TONICA ZERO 350ML</t>
        </is>
      </c>
      <c r="G350" t="n">
        <v>3697</v>
      </c>
      <c r="H350" t="n">
        <v>2</v>
      </c>
      <c r="I350" t="inlineStr">
        <is>
          <t>UN</t>
        </is>
      </c>
      <c r="J350" t="inlineStr">
        <is>
          <t>BEBIDAS</t>
        </is>
      </c>
      <c r="K350" t="inlineStr">
        <is>
          <t>04/2026</t>
        </is>
      </c>
      <c r="L350" t="n">
        <v>0</v>
      </c>
      <c r="N350" t="n">
        <v>0</v>
      </c>
      <c r="O350" t="n">
        <v>0</v>
      </c>
      <c r="P350" t="n">
        <v>9</v>
      </c>
    </row>
    <row r="351">
      <c r="A351" t="n">
        <v>88272</v>
      </c>
      <c r="B351" t="n">
        <v>128</v>
      </c>
      <c r="C351" t="inlineStr">
        <is>
          <t>Love Cabaret</t>
        </is>
      </c>
      <c r="D351" s="556" t="n">
        <v>46143</v>
      </c>
      <c r="E351" t="n">
        <v>23584</v>
      </c>
      <c r="F351" t="inlineStr">
        <is>
          <t>MACARRAO ESPAGUETE DONA BENTA 500G</t>
        </is>
      </c>
      <c r="G351" t="n">
        <v>2284</v>
      </c>
      <c r="H351" t="n">
        <v>2</v>
      </c>
      <c r="I351" t="inlineStr">
        <is>
          <t>KG</t>
        </is>
      </c>
      <c r="J351" t="inlineStr">
        <is>
          <t>ALIMENTOS</t>
        </is>
      </c>
      <c r="K351" t="inlineStr">
        <is>
          <t>04/2026</t>
        </is>
      </c>
      <c r="L351" t="n">
        <v>0</v>
      </c>
      <c r="M351" s="556" t="n">
        <v>46112</v>
      </c>
      <c r="N351" t="n">
        <v>3.77</v>
      </c>
      <c r="O351" t="n">
        <v>3.77</v>
      </c>
      <c r="P351" t="n">
        <v>7.54</v>
      </c>
    </row>
    <row r="352">
      <c r="A352" t="n">
        <v>88339</v>
      </c>
      <c r="B352" t="n">
        <v>128</v>
      </c>
      <c r="C352" t="inlineStr">
        <is>
          <t>Love Cabaret</t>
        </is>
      </c>
      <c r="D352" s="556" t="n">
        <v>46143</v>
      </c>
      <c r="E352" t="n">
        <v>24110</v>
      </c>
      <c r="F352" t="inlineStr">
        <is>
          <t>CANELA EM PO KG</t>
        </is>
      </c>
      <c r="G352" t="n">
        <v>2322</v>
      </c>
      <c r="H352" t="n">
        <v>0.08</v>
      </c>
      <c r="I352" t="inlineStr">
        <is>
          <t>KG</t>
        </is>
      </c>
      <c r="J352" t="inlineStr">
        <is>
          <t>ALIMENTOS</t>
        </is>
      </c>
      <c r="K352" t="inlineStr">
        <is>
          <t>04/2026</t>
        </is>
      </c>
      <c r="L352" t="n">
        <v>0</v>
      </c>
      <c r="M352" s="556" t="n">
        <v>45509</v>
      </c>
      <c r="N352" t="n">
        <v>92</v>
      </c>
      <c r="O352" t="n">
        <v>16.5</v>
      </c>
      <c r="P352" t="n">
        <v>7.36</v>
      </c>
    </row>
    <row r="353">
      <c r="A353" t="n">
        <v>88322</v>
      </c>
      <c r="B353" t="n">
        <v>128</v>
      </c>
      <c r="C353" t="inlineStr">
        <is>
          <t>Love Cabaret</t>
        </is>
      </c>
      <c r="D353" s="556" t="n">
        <v>46143</v>
      </c>
      <c r="E353" t="n">
        <v>20044</v>
      </c>
      <c r="F353" t="inlineStr">
        <is>
          <t>CHIMICHURRI KG</t>
        </is>
      </c>
      <c r="G353" t="n">
        <v>2329</v>
      </c>
      <c r="H353" t="n">
        <v>0.36</v>
      </c>
      <c r="I353" t="inlineStr">
        <is>
          <t>KG</t>
        </is>
      </c>
      <c r="J353" t="inlineStr">
        <is>
          <t>ALIMENTOS</t>
        </is>
      </c>
      <c r="K353" t="inlineStr">
        <is>
          <t>04/2026</t>
        </is>
      </c>
      <c r="L353" t="n">
        <v>0</v>
      </c>
      <c r="M353" s="556" t="n">
        <v>46098</v>
      </c>
      <c r="N353" t="n">
        <v>19.9</v>
      </c>
      <c r="O353" t="n">
        <v>19.9</v>
      </c>
      <c r="P353" t="n">
        <v>7.16</v>
      </c>
    </row>
    <row r="354">
      <c r="A354" t="n">
        <v>88327</v>
      </c>
      <c r="B354" t="n">
        <v>128</v>
      </c>
      <c r="C354" t="inlineStr">
        <is>
          <t>Love Cabaret</t>
        </is>
      </c>
      <c r="D354" s="556" t="n">
        <v>46143</v>
      </c>
      <c r="E354" t="n">
        <v>23633</v>
      </c>
      <c r="F354" t="inlineStr">
        <is>
          <t>FLOR DE HIBISCO KG</t>
        </is>
      </c>
      <c r="G354" t="n">
        <v>2249</v>
      </c>
      <c r="H354" t="n">
        <v>0.25</v>
      </c>
      <c r="I354" t="inlineStr">
        <is>
          <t>KG</t>
        </is>
      </c>
      <c r="J354" t="inlineStr">
        <is>
          <t>ALIMENTOS</t>
        </is>
      </c>
      <c r="K354" t="inlineStr">
        <is>
          <t>04/2026</t>
        </is>
      </c>
      <c r="L354" t="n">
        <v>0</v>
      </c>
      <c r="M354" s="556" t="n">
        <v>46002</v>
      </c>
      <c r="N354" t="n">
        <v>26.6</v>
      </c>
      <c r="O354" t="n">
        <v>32</v>
      </c>
      <c r="P354" t="n">
        <v>6.65</v>
      </c>
    </row>
    <row r="355">
      <c r="A355" t="n">
        <v>88336</v>
      </c>
      <c r="B355" t="n">
        <v>128</v>
      </c>
      <c r="C355" t="inlineStr">
        <is>
          <t>Love Cabaret</t>
        </is>
      </c>
      <c r="D355" s="556" t="n">
        <v>46143</v>
      </c>
      <c r="E355" t="n">
        <v>19506</v>
      </c>
      <c r="F355" t="inlineStr">
        <is>
          <t>ALECRIM KG</t>
        </is>
      </c>
      <c r="G355" t="n">
        <v>2705</v>
      </c>
      <c r="H355" t="n">
        <v>0.1</v>
      </c>
      <c r="I355" t="inlineStr">
        <is>
          <t>KG</t>
        </is>
      </c>
      <c r="J355" t="inlineStr">
        <is>
          <t>ALIMENTOS</t>
        </is>
      </c>
      <c r="K355" t="inlineStr">
        <is>
          <t>04/2026</t>
        </is>
      </c>
      <c r="L355" t="n">
        <v>61.25</v>
      </c>
      <c r="M355" s="556" t="n">
        <v>46132</v>
      </c>
      <c r="N355" t="n">
        <v>55</v>
      </c>
      <c r="O355" t="n">
        <v>62.86</v>
      </c>
      <c r="P355" t="n">
        <v>6.12</v>
      </c>
    </row>
    <row r="356">
      <c r="A356" t="n">
        <v>88305</v>
      </c>
      <c r="B356" t="n">
        <v>128</v>
      </c>
      <c r="C356" t="inlineStr">
        <is>
          <t>Love Cabaret</t>
        </is>
      </c>
      <c r="D356" s="556" t="n">
        <v>46143</v>
      </c>
      <c r="E356" t="n">
        <v>19465</v>
      </c>
      <c r="F356" t="inlineStr">
        <is>
          <t>SALSAO KG</t>
        </is>
      </c>
      <c r="G356" t="n">
        <v>2737</v>
      </c>
      <c r="H356" t="n">
        <v>1</v>
      </c>
      <c r="I356" t="inlineStr">
        <is>
          <t>KG</t>
        </is>
      </c>
      <c r="J356" t="inlineStr">
        <is>
          <t>ALIMENTOS</t>
        </is>
      </c>
      <c r="K356" t="inlineStr">
        <is>
          <t>04/2026</t>
        </is>
      </c>
      <c r="L356" t="n">
        <v>5.8</v>
      </c>
      <c r="M356" s="556" t="n">
        <v>46132</v>
      </c>
      <c r="N356" t="n">
        <v>5.8</v>
      </c>
      <c r="O356" t="n">
        <v>5.8</v>
      </c>
      <c r="P356" t="n">
        <v>5.8</v>
      </c>
    </row>
    <row r="357">
      <c r="A357" t="n">
        <v>88340</v>
      </c>
      <c r="B357" t="n">
        <v>128</v>
      </c>
      <c r="C357" t="inlineStr">
        <is>
          <t>Love Cabaret</t>
        </is>
      </c>
      <c r="D357" s="556" t="n">
        <v>46143</v>
      </c>
      <c r="E357" t="n">
        <v>19939</v>
      </c>
      <c r="F357" t="inlineStr">
        <is>
          <t>NOZ MOSCADA INTEIRA KG</t>
        </is>
      </c>
      <c r="G357" t="n">
        <v>2365</v>
      </c>
      <c r="H357" t="n">
        <v>0.03</v>
      </c>
      <c r="I357" t="inlineStr">
        <is>
          <t>KG</t>
        </is>
      </c>
      <c r="J357" t="inlineStr">
        <is>
          <t>ALIMENTOS</t>
        </is>
      </c>
      <c r="K357" t="inlineStr">
        <is>
          <t>04/2026</t>
        </is>
      </c>
      <c r="L357" t="n">
        <v>0</v>
      </c>
      <c r="M357" s="556" t="n">
        <v>45883</v>
      </c>
      <c r="N357" t="n">
        <v>180</v>
      </c>
      <c r="O357" t="n">
        <v>90</v>
      </c>
      <c r="P357" t="n">
        <v>5.4</v>
      </c>
    </row>
    <row r="358">
      <c r="A358" t="n">
        <v>88338</v>
      </c>
      <c r="B358" t="n">
        <v>128</v>
      </c>
      <c r="C358" t="inlineStr">
        <is>
          <t>Love Cabaret</t>
        </is>
      </c>
      <c r="D358" s="556" t="n">
        <v>46143</v>
      </c>
      <c r="E358" t="n">
        <v>23108</v>
      </c>
      <c r="F358" t="inlineStr">
        <is>
          <t>TOMILHO KG</t>
        </is>
      </c>
      <c r="G358" t="n">
        <v>2739</v>
      </c>
      <c r="H358" t="n">
        <v>0.08</v>
      </c>
      <c r="I358" t="inlineStr">
        <is>
          <t>KG</t>
        </is>
      </c>
      <c r="J358" t="inlineStr">
        <is>
          <t>ALIMENTOS</t>
        </is>
      </c>
      <c r="K358" t="inlineStr">
        <is>
          <t>04/2026</t>
        </is>
      </c>
      <c r="L358" t="n">
        <v>0</v>
      </c>
      <c r="M358" s="556" t="n">
        <v>46104</v>
      </c>
      <c r="N358" t="n">
        <v>60</v>
      </c>
      <c r="O358" t="n">
        <v>94.06</v>
      </c>
      <c r="P358" t="n">
        <v>4.8</v>
      </c>
    </row>
    <row r="359">
      <c r="A359" t="n">
        <v>88320</v>
      </c>
      <c r="B359" t="n">
        <v>128</v>
      </c>
      <c r="C359" t="inlineStr">
        <is>
          <t>Love Cabaret</t>
        </is>
      </c>
      <c r="D359" s="556" t="n">
        <v>46143</v>
      </c>
      <c r="E359" t="n">
        <v>19415</v>
      </c>
      <c r="F359" t="inlineStr">
        <is>
          <t>MARGARINA COM SAL QUALY 500G UN</t>
        </is>
      </c>
      <c r="G359" t="n">
        <v>2759</v>
      </c>
      <c r="H359" t="n">
        <v>0.5</v>
      </c>
      <c r="I359" t="inlineStr">
        <is>
          <t>UN</t>
        </is>
      </c>
      <c r="J359" t="inlineStr">
        <is>
          <t>ALIMENTOS</t>
        </is>
      </c>
      <c r="K359" t="inlineStr">
        <is>
          <t>04/2026</t>
        </is>
      </c>
      <c r="L359" t="n">
        <v>0</v>
      </c>
      <c r="M359" s="556" t="n">
        <v>46111</v>
      </c>
      <c r="N359" t="n">
        <v>8.800000000000001</v>
      </c>
      <c r="O359" t="n">
        <v>8.800000000000001</v>
      </c>
      <c r="P359" t="n">
        <v>4.4</v>
      </c>
    </row>
    <row r="360">
      <c r="A360" t="n">
        <v>88324</v>
      </c>
      <c r="B360" t="n">
        <v>128</v>
      </c>
      <c r="C360" t="inlineStr">
        <is>
          <t>Love Cabaret</t>
        </is>
      </c>
      <c r="D360" s="556" t="n">
        <v>46143</v>
      </c>
      <c r="E360" t="n">
        <v>19647</v>
      </c>
      <c r="F360" t="inlineStr">
        <is>
          <t>ALHO PORO KG</t>
        </is>
      </c>
      <c r="G360" t="n">
        <v>2591</v>
      </c>
      <c r="H360" t="n">
        <v>0.3</v>
      </c>
      <c r="I360" t="inlineStr">
        <is>
          <t>KG</t>
        </is>
      </c>
      <c r="J360" t="inlineStr">
        <is>
          <t>ALIMENTOS</t>
        </is>
      </c>
      <c r="K360" t="inlineStr">
        <is>
          <t>04/2026</t>
        </is>
      </c>
      <c r="L360" t="n">
        <v>14</v>
      </c>
      <c r="M360" s="556" t="n">
        <v>46132</v>
      </c>
      <c r="N360" t="n">
        <v>13</v>
      </c>
      <c r="O360" t="n">
        <v>14.93</v>
      </c>
      <c r="P360" t="n">
        <v>4.2</v>
      </c>
    </row>
    <row r="361">
      <c r="A361" t="n">
        <v>88323</v>
      </c>
      <c r="B361" t="n">
        <v>128</v>
      </c>
      <c r="C361" t="inlineStr">
        <is>
          <t>Love Cabaret</t>
        </is>
      </c>
      <c r="D361" s="556" t="n">
        <v>46143</v>
      </c>
      <c r="E361" t="n">
        <v>19572</v>
      </c>
      <c r="F361" t="inlineStr">
        <is>
          <t>PIMENTA DEDO DE MOCA KG</t>
        </is>
      </c>
      <c r="G361" t="n">
        <v>2646</v>
      </c>
      <c r="H361" t="n">
        <v>0.3</v>
      </c>
      <c r="I361" t="inlineStr">
        <is>
          <t>KG</t>
        </is>
      </c>
      <c r="J361" t="inlineStr">
        <is>
          <t>ALIMENTOS</t>
        </is>
      </c>
      <c r="K361" t="inlineStr">
        <is>
          <t>04/2026</t>
        </is>
      </c>
      <c r="L361" t="n">
        <v>12.01</v>
      </c>
      <c r="M361" s="556" t="n">
        <v>46140</v>
      </c>
      <c r="N361" t="n">
        <v>12</v>
      </c>
      <c r="O361" t="n">
        <v>10.85</v>
      </c>
      <c r="P361" t="n">
        <v>3.6</v>
      </c>
    </row>
    <row r="362">
      <c r="A362" t="n">
        <v>88337</v>
      </c>
      <c r="B362" t="n">
        <v>128</v>
      </c>
      <c r="C362" t="inlineStr">
        <is>
          <t>Love Cabaret</t>
        </is>
      </c>
      <c r="D362" s="556" t="n">
        <v>46143</v>
      </c>
      <c r="E362" t="n">
        <v>24392</v>
      </c>
      <c r="F362" t="inlineStr">
        <is>
          <t>OREGANO KG</t>
        </is>
      </c>
      <c r="G362" t="n">
        <v>2366</v>
      </c>
      <c r="H362" t="n">
        <v>0.08</v>
      </c>
      <c r="I362" t="inlineStr">
        <is>
          <t>KG</t>
        </is>
      </c>
      <c r="J362" t="inlineStr">
        <is>
          <t>ALIMENTOS</t>
        </is>
      </c>
      <c r="K362" t="inlineStr">
        <is>
          <t>04/2026</t>
        </is>
      </c>
      <c r="L362" t="n">
        <v>0</v>
      </c>
      <c r="M362" s="556" t="n">
        <v>45446</v>
      </c>
      <c r="N362" t="n">
        <v>38.9</v>
      </c>
      <c r="O362" t="n">
        <v>22.9</v>
      </c>
      <c r="P362" t="n">
        <v>3.11</v>
      </c>
    </row>
    <row r="363">
      <c r="A363" t="n">
        <v>88330</v>
      </c>
      <c r="B363" t="n">
        <v>128</v>
      </c>
      <c r="C363" t="inlineStr">
        <is>
          <t>Love Cabaret</t>
        </is>
      </c>
      <c r="D363" s="556" t="n">
        <v>46143</v>
      </c>
      <c r="E363" t="n">
        <v>23113</v>
      </c>
      <c r="F363" t="inlineStr">
        <is>
          <t>SALSA KG</t>
        </is>
      </c>
      <c r="G363" t="n">
        <v>2736</v>
      </c>
      <c r="H363" t="n">
        <v>0.2</v>
      </c>
      <c r="I363" t="inlineStr">
        <is>
          <t>KG</t>
        </is>
      </c>
      <c r="J363" t="inlineStr">
        <is>
          <t>ALIMENTOS</t>
        </is>
      </c>
      <c r="K363" t="inlineStr">
        <is>
          <t>04/2026</t>
        </is>
      </c>
      <c r="L363" t="n">
        <v>13.1</v>
      </c>
      <c r="M363" s="556" t="n">
        <v>46142</v>
      </c>
      <c r="N363" t="n">
        <v>14.51</v>
      </c>
      <c r="O363" t="n">
        <v>13.87</v>
      </c>
      <c r="P363" t="n">
        <v>2.62</v>
      </c>
    </row>
    <row r="364">
      <c r="A364" t="n">
        <v>88341</v>
      </c>
      <c r="B364" t="n">
        <v>128</v>
      </c>
      <c r="C364" t="inlineStr">
        <is>
          <t>Love Cabaret</t>
        </is>
      </c>
      <c r="D364" s="556" t="n">
        <v>46143</v>
      </c>
      <c r="E364" t="n">
        <v>20824</v>
      </c>
      <c r="F364" t="inlineStr">
        <is>
          <t>FOLHA DE GELATINA KG</t>
        </is>
      </c>
      <c r="G364" t="n">
        <v>2072</v>
      </c>
      <c r="H364" t="n">
        <v>0.02</v>
      </c>
      <c r="I364" t="inlineStr">
        <is>
          <t>KG</t>
        </is>
      </c>
      <c r="J364" t="inlineStr">
        <is>
          <t>ALIMENTOS</t>
        </is>
      </c>
      <c r="K364" t="inlineStr">
        <is>
          <t>04/2026</t>
        </is>
      </c>
      <c r="L364" t="n">
        <v>0</v>
      </c>
      <c r="N364" t="n">
        <v>0</v>
      </c>
      <c r="O364" t="n">
        <v>0</v>
      </c>
      <c r="P364" t="n">
        <v>2.4</v>
      </c>
    </row>
    <row r="365">
      <c r="A365" t="n">
        <v>88332</v>
      </c>
      <c r="B365" t="n">
        <v>128</v>
      </c>
      <c r="C365" t="inlineStr">
        <is>
          <t>Love Cabaret</t>
        </is>
      </c>
      <c r="D365" s="556" t="n">
        <v>46143</v>
      </c>
      <c r="E365" t="n">
        <v>20014</v>
      </c>
      <c r="F365" t="inlineStr">
        <is>
          <t>LEMON PEPPER 500GR</t>
        </is>
      </c>
      <c r="G365" t="n">
        <v>2342</v>
      </c>
      <c r="H365" t="n">
        <v>0.17</v>
      </c>
      <c r="I365" t="inlineStr">
        <is>
          <t>UN</t>
        </is>
      </c>
      <c r="J365" t="inlineStr">
        <is>
          <t>ALIMENTOS</t>
        </is>
      </c>
      <c r="K365" t="inlineStr">
        <is>
          <t>04/2026</t>
        </is>
      </c>
      <c r="L365" t="n">
        <v>0</v>
      </c>
      <c r="M365" s="556" t="n">
        <v>46098</v>
      </c>
      <c r="N365" t="n">
        <v>11</v>
      </c>
      <c r="O365" t="n">
        <v>11</v>
      </c>
      <c r="P365" t="n">
        <v>1.87</v>
      </c>
    </row>
    <row r="366">
      <c r="A366" t="n">
        <v>88331</v>
      </c>
      <c r="B366" t="n">
        <v>128</v>
      </c>
      <c r="C366" t="inlineStr">
        <is>
          <t>Love Cabaret</t>
        </is>
      </c>
      <c r="D366" s="556" t="n">
        <v>46143</v>
      </c>
      <c r="E366" t="n">
        <v>19589</v>
      </c>
      <c r="F366" t="inlineStr">
        <is>
          <t>PEPINO JAPONES KG</t>
        </is>
      </c>
      <c r="G366" t="n">
        <v>2637</v>
      </c>
      <c r="H366" t="n">
        <v>0.2</v>
      </c>
      <c r="I366" t="inlineStr">
        <is>
          <t>KG</t>
        </is>
      </c>
      <c r="J366" t="inlineStr">
        <is>
          <t>ALIMENTOS</t>
        </is>
      </c>
      <c r="K366" t="inlineStr">
        <is>
          <t>04/2026</t>
        </is>
      </c>
      <c r="L366" t="n">
        <v>7.73</v>
      </c>
      <c r="M366" s="556" t="n">
        <v>46142</v>
      </c>
      <c r="N366" t="n">
        <v>7</v>
      </c>
      <c r="O366" t="n">
        <v>7.24</v>
      </c>
      <c r="P366" t="n">
        <v>1.55</v>
      </c>
    </row>
    <row r="367">
      <c r="A367" t="n">
        <v>80522</v>
      </c>
      <c r="B367" t="n">
        <v>128</v>
      </c>
      <c r="C367" t="inlineStr">
        <is>
          <t>Love Cabaret</t>
        </is>
      </c>
      <c r="D367" s="556" t="n">
        <v>46113</v>
      </c>
      <c r="E367" t="n">
        <v>18359</v>
      </c>
      <c r="F367" t="inlineStr">
        <is>
          <t>GIN TANQUERAY 750ML</t>
        </is>
      </c>
      <c r="G367" t="n">
        <v>3278</v>
      </c>
      <c r="H367" t="n">
        <v>113.93</v>
      </c>
      <c r="I367" t="inlineStr">
        <is>
          <t>GR</t>
        </is>
      </c>
      <c r="J367" t="inlineStr">
        <is>
          <t>BEBIDAS</t>
        </is>
      </c>
      <c r="K367" t="inlineStr">
        <is>
          <t>03/2026</t>
        </is>
      </c>
      <c r="L367" t="n">
        <v>95.90000000000001</v>
      </c>
      <c r="M367" s="556" t="n">
        <v>46084</v>
      </c>
      <c r="N367" t="n">
        <v>95.90000000000001</v>
      </c>
      <c r="O367" t="n">
        <v>94.8</v>
      </c>
      <c r="P367" t="n">
        <v>10925.89</v>
      </c>
    </row>
    <row r="368">
      <c r="A368" t="n">
        <v>80527</v>
      </c>
      <c r="B368" t="n">
        <v>128</v>
      </c>
      <c r="C368" t="inlineStr">
        <is>
          <t>Love Cabaret</t>
        </is>
      </c>
      <c r="D368" s="556" t="n">
        <v>46113</v>
      </c>
      <c r="E368" t="n">
        <v>24138</v>
      </c>
      <c r="F368" t="inlineStr">
        <is>
          <t>CERVEJA HEINEKEN LONG NECK 330ML C/24</t>
        </is>
      </c>
      <c r="G368" t="n">
        <v>3120</v>
      </c>
      <c r="H368" t="n">
        <v>47.92</v>
      </c>
      <c r="I368" t="inlineStr">
        <is>
          <t>PC</t>
        </is>
      </c>
      <c r="J368" t="inlineStr">
        <is>
          <t>BEBIDAS</t>
        </is>
      </c>
      <c r="K368" t="inlineStr">
        <is>
          <t>03/2026</t>
        </is>
      </c>
      <c r="L368" t="n">
        <v>204.87</v>
      </c>
      <c r="M368" s="556" t="n">
        <v>46100</v>
      </c>
      <c r="N368" t="n">
        <v>204.87</v>
      </c>
      <c r="O368" t="n">
        <v>159.29</v>
      </c>
      <c r="P368" t="n">
        <v>9817.370000000001</v>
      </c>
    </row>
    <row r="369">
      <c r="A369" t="n">
        <v>80521</v>
      </c>
      <c r="B369" t="n">
        <v>128</v>
      </c>
      <c r="C369" t="inlineStr">
        <is>
          <t>Love Cabaret</t>
        </is>
      </c>
      <c r="D369" s="556" t="n">
        <v>46113</v>
      </c>
      <c r="E369" t="n">
        <v>24552</v>
      </c>
      <c r="F369" t="inlineStr">
        <is>
          <t>ESPUMANTE CASA PERINI BRUT 750ML</t>
        </is>
      </c>
      <c r="G369" t="n">
        <v>5669</v>
      </c>
      <c r="H369" t="n">
        <v>144.37</v>
      </c>
      <c r="I369" t="inlineStr">
        <is>
          <t>GR</t>
        </is>
      </c>
      <c r="J369" t="inlineStr">
        <is>
          <t>BEBIDAS</t>
        </is>
      </c>
      <c r="K369" t="inlineStr">
        <is>
          <t>03/2026</t>
        </is>
      </c>
      <c r="L369" t="n">
        <v>33.51</v>
      </c>
      <c r="M369" s="556" t="n">
        <v>46085</v>
      </c>
      <c r="N369" t="n">
        <v>33.51</v>
      </c>
      <c r="O369" t="n">
        <v>37.6</v>
      </c>
      <c r="P369" t="n">
        <v>4837.84</v>
      </c>
    </row>
    <row r="370">
      <c r="A370" t="n">
        <v>80530</v>
      </c>
      <c r="B370" t="n">
        <v>128</v>
      </c>
      <c r="C370" t="inlineStr">
        <is>
          <t>Love Cabaret</t>
        </is>
      </c>
      <c r="D370" s="556" t="n">
        <v>46113</v>
      </c>
      <c r="E370" t="n">
        <v>27858</v>
      </c>
      <c r="F370" t="inlineStr">
        <is>
          <t>VINHO ROSE CHATEAU DE JAU / LE JAJA DE JAU ROSÉ DE SYRAH PAYS D'OC IGP LANGUEDOC</t>
        </is>
      </c>
      <c r="G370" t="n">
        <v>7823</v>
      </c>
      <c r="H370" t="n">
        <v>40</v>
      </c>
      <c r="I370" t="inlineStr">
        <is>
          <t>UN</t>
        </is>
      </c>
      <c r="J370" t="inlineStr">
        <is>
          <t>BEBIDAS</t>
        </is>
      </c>
      <c r="K370" t="inlineStr">
        <is>
          <t>03/2026</t>
        </is>
      </c>
      <c r="L370" t="n">
        <v>67.59999999999999</v>
      </c>
      <c r="M370" s="556" t="n">
        <v>46085</v>
      </c>
      <c r="N370" t="n">
        <v>67.59999999999999</v>
      </c>
      <c r="O370" t="n">
        <v>67.59999999999999</v>
      </c>
      <c r="P370" t="n">
        <v>2704</v>
      </c>
    </row>
    <row r="371">
      <c r="A371" t="n">
        <v>80545</v>
      </c>
      <c r="B371" t="n">
        <v>128</v>
      </c>
      <c r="C371" t="inlineStr">
        <is>
          <t>Love Cabaret</t>
        </is>
      </c>
      <c r="D371" s="556" t="n">
        <v>46113</v>
      </c>
      <c r="E371" t="n">
        <v>18119</v>
      </c>
      <c r="F371" t="inlineStr">
        <is>
          <t>WHISKY JOHNNIE WALKER BLACK LABEL 1L</t>
        </is>
      </c>
      <c r="G371" t="n">
        <v>3494</v>
      </c>
      <c r="H371" t="n">
        <v>15.47</v>
      </c>
      <c r="I371" t="inlineStr">
        <is>
          <t>GR</t>
        </is>
      </c>
      <c r="J371" t="inlineStr">
        <is>
          <t>BEBIDAS</t>
        </is>
      </c>
      <c r="K371" t="inlineStr">
        <is>
          <t>03/2026</t>
        </is>
      </c>
      <c r="L371" t="n">
        <v>173.18</v>
      </c>
      <c r="M371" s="556" t="n">
        <v>46085</v>
      </c>
      <c r="N371" t="n">
        <v>173.18</v>
      </c>
      <c r="O371" t="n">
        <v>175.4</v>
      </c>
      <c r="P371" t="n">
        <v>2679.09</v>
      </c>
    </row>
    <row r="372">
      <c r="A372" t="n">
        <v>80656</v>
      </c>
      <c r="B372" t="n">
        <v>128</v>
      </c>
      <c r="C372" t="inlineStr">
        <is>
          <t>Love Cabaret</t>
        </is>
      </c>
      <c r="D372" s="556" t="n">
        <v>46113</v>
      </c>
      <c r="E372" t="n">
        <v>18118</v>
      </c>
      <c r="F372" t="inlineStr">
        <is>
          <t>WHISKY JOHNNIE WALKER BLUE LABEL 750ML</t>
        </is>
      </c>
      <c r="G372" t="n">
        <v>3495</v>
      </c>
      <c r="H372" t="n">
        <v>1.74</v>
      </c>
      <c r="I372" t="inlineStr">
        <is>
          <t>GR</t>
        </is>
      </c>
      <c r="J372" t="inlineStr">
        <is>
          <t>BEBIDAS</t>
        </is>
      </c>
      <c r="K372" t="inlineStr">
        <is>
          <t>03/2026</t>
        </is>
      </c>
      <c r="L372" t="n">
        <v>0</v>
      </c>
      <c r="N372" t="n">
        <v>0</v>
      </c>
      <c r="O372" t="n">
        <v>1272.51</v>
      </c>
      <c r="P372" t="n">
        <v>2273.5</v>
      </c>
    </row>
    <row r="373">
      <c r="A373" t="n">
        <v>80553</v>
      </c>
      <c r="B373" t="n">
        <v>128</v>
      </c>
      <c r="C373" t="inlineStr">
        <is>
          <t>Love Cabaret</t>
        </is>
      </c>
      <c r="D373" s="556" t="n">
        <v>46113</v>
      </c>
      <c r="E373" t="n">
        <v>25119</v>
      </c>
      <c r="F373" t="inlineStr">
        <is>
          <t>ESPUMANTE CHANDON EXCELLENCE BRUT  750ML</t>
        </is>
      </c>
      <c r="G373" t="n">
        <v>5903</v>
      </c>
      <c r="H373" t="n">
        <v>12</v>
      </c>
      <c r="I373" t="inlineStr">
        <is>
          <t>GR</t>
        </is>
      </c>
      <c r="J373" t="inlineStr">
        <is>
          <t>BEBIDAS</t>
        </is>
      </c>
      <c r="K373" t="inlineStr">
        <is>
          <t>03/2026</t>
        </is>
      </c>
      <c r="L373" t="n">
        <v>176.85</v>
      </c>
      <c r="M373" s="556" t="n">
        <v>46085</v>
      </c>
      <c r="N373" t="n">
        <v>176.85</v>
      </c>
      <c r="O373" t="n">
        <v>176.85</v>
      </c>
      <c r="P373" t="n">
        <v>2122.2</v>
      </c>
    </row>
    <row r="374">
      <c r="A374" t="n">
        <v>80588</v>
      </c>
      <c r="B374" t="n">
        <v>128</v>
      </c>
      <c r="C374" t="inlineStr">
        <is>
          <t>Love Cabaret</t>
        </is>
      </c>
      <c r="D374" s="556" t="n">
        <v>46113</v>
      </c>
      <c r="E374" t="n">
        <v>18053</v>
      </c>
      <c r="F374" t="inlineStr">
        <is>
          <t>CHAMPAGNE VEUVE CLICQUOT BRUT 750ML</t>
        </is>
      </c>
      <c r="G374" t="n">
        <v>3551</v>
      </c>
      <c r="H374" t="n">
        <v>6</v>
      </c>
      <c r="I374" t="inlineStr">
        <is>
          <t>UN</t>
        </is>
      </c>
      <c r="J374" t="inlineStr">
        <is>
          <t>BEBIDAS</t>
        </is>
      </c>
      <c r="K374" t="inlineStr">
        <is>
          <t>03/2026</t>
        </is>
      </c>
      <c r="L374" t="n">
        <v>0</v>
      </c>
      <c r="M374" s="556" t="n">
        <v>45663</v>
      </c>
      <c r="N374" t="n">
        <v>314.15</v>
      </c>
      <c r="O374" t="n">
        <v>343</v>
      </c>
      <c r="P374" t="n">
        <v>1884.9</v>
      </c>
    </row>
    <row r="375">
      <c r="A375" t="n">
        <v>80602</v>
      </c>
      <c r="B375" t="n">
        <v>128</v>
      </c>
      <c r="C375" t="inlineStr">
        <is>
          <t>Love Cabaret</t>
        </is>
      </c>
      <c r="D375" s="556" t="n">
        <v>46113</v>
      </c>
      <c r="E375" t="n">
        <v>26014</v>
      </c>
      <c r="F375" t="inlineStr">
        <is>
          <t>APERITIVO ANGOSTURA 473ML</t>
        </is>
      </c>
      <c r="G375" t="n">
        <v>3130</v>
      </c>
      <c r="H375" t="n">
        <v>4.83</v>
      </c>
      <c r="I375" t="inlineStr">
        <is>
          <t>GR</t>
        </is>
      </c>
      <c r="J375" t="inlineStr">
        <is>
          <t>BEBIDAS</t>
        </is>
      </c>
      <c r="K375" t="inlineStr">
        <is>
          <t>03/2026</t>
        </is>
      </c>
      <c r="L375" t="n">
        <v>375.8</v>
      </c>
      <c r="M375" s="556" t="n">
        <v>46084</v>
      </c>
      <c r="N375" t="n">
        <v>375.8</v>
      </c>
      <c r="O375" t="n">
        <v>375.8</v>
      </c>
      <c r="P375" t="n">
        <v>1815.11</v>
      </c>
    </row>
    <row r="376">
      <c r="A376" t="n">
        <v>80581</v>
      </c>
      <c r="B376" t="n">
        <v>128</v>
      </c>
      <c r="C376" t="inlineStr">
        <is>
          <t>Love Cabaret</t>
        </is>
      </c>
      <c r="D376" s="556" t="n">
        <v>46113</v>
      </c>
      <c r="E376" t="n">
        <v>18242</v>
      </c>
      <c r="F376" t="inlineStr">
        <is>
          <t>TEQUILA DON JULIO BLANCO 750ML</t>
        </is>
      </c>
      <c r="G376" t="n">
        <v>3386</v>
      </c>
      <c r="H376" t="n">
        <v>7.93</v>
      </c>
      <c r="I376" t="inlineStr">
        <is>
          <t>GR</t>
        </is>
      </c>
      <c r="J376" t="inlineStr">
        <is>
          <t>BEBIDAS</t>
        </is>
      </c>
      <c r="K376" t="inlineStr">
        <is>
          <t>03/2026</t>
        </is>
      </c>
      <c r="L376" t="n">
        <v>0</v>
      </c>
      <c r="M376" s="556" t="n">
        <v>46051</v>
      </c>
      <c r="N376" t="n">
        <v>225.6</v>
      </c>
      <c r="O376" t="n">
        <v>234.1</v>
      </c>
      <c r="P376" t="n">
        <v>1789.01</v>
      </c>
    </row>
    <row r="377">
      <c r="A377" t="n">
        <v>80587</v>
      </c>
      <c r="B377" t="n">
        <v>128</v>
      </c>
      <c r="C377" t="inlineStr">
        <is>
          <t>Love Cabaret</t>
        </is>
      </c>
      <c r="D377" s="556" t="n">
        <v>46113</v>
      </c>
      <c r="E377" t="n">
        <v>18114</v>
      </c>
      <c r="F377" t="inlineStr">
        <is>
          <t>WHISKY JOHNNIE WALKER GOLD LABEL RESERVE 750ML</t>
        </is>
      </c>
      <c r="G377" t="n">
        <v>3498</v>
      </c>
      <c r="H377" t="n">
        <v>6.09</v>
      </c>
      <c r="I377" t="inlineStr">
        <is>
          <t>GR</t>
        </is>
      </c>
      <c r="J377" t="inlineStr">
        <is>
          <t>BEBIDAS</t>
        </is>
      </c>
      <c r="K377" t="inlineStr">
        <is>
          <t>03/2026</t>
        </is>
      </c>
      <c r="L377" t="n">
        <v>0</v>
      </c>
      <c r="M377" s="556" t="n">
        <v>45989</v>
      </c>
      <c r="N377" t="n">
        <v>287</v>
      </c>
      <c r="O377" t="n">
        <v>276.86</v>
      </c>
      <c r="P377" t="n">
        <v>1747.83</v>
      </c>
    </row>
    <row r="378">
      <c r="A378" t="n">
        <v>80554</v>
      </c>
      <c r="B378" t="n">
        <v>128</v>
      </c>
      <c r="C378" t="inlineStr">
        <is>
          <t>Love Cabaret</t>
        </is>
      </c>
      <c r="D378" s="556" t="n">
        <v>46113</v>
      </c>
      <c r="E378" t="n">
        <v>18353</v>
      </c>
      <c r="F378" t="inlineStr">
        <is>
          <t>GIN TANQUERAY TEN 750ML</t>
        </is>
      </c>
      <c r="G378" t="n">
        <v>3282</v>
      </c>
      <c r="H378" t="n">
        <v>11.61</v>
      </c>
      <c r="I378" t="inlineStr">
        <is>
          <t>GR</t>
        </is>
      </c>
      <c r="J378" t="inlineStr">
        <is>
          <t>BEBIDAS</t>
        </is>
      </c>
      <c r="K378" t="inlineStr">
        <is>
          <t>03/2026</t>
        </is>
      </c>
      <c r="L378" t="n">
        <v>0</v>
      </c>
      <c r="M378" s="556" t="n">
        <v>46071</v>
      </c>
      <c r="N378" t="n">
        <v>147.9</v>
      </c>
      <c r="O378" t="n">
        <v>153.9</v>
      </c>
      <c r="P378" t="n">
        <v>1717.12</v>
      </c>
    </row>
    <row r="379">
      <c r="A379" t="n">
        <v>80570</v>
      </c>
      <c r="B379" t="n">
        <v>128</v>
      </c>
      <c r="C379" t="inlineStr">
        <is>
          <t>Love Cabaret</t>
        </is>
      </c>
      <c r="D379" s="556" t="n">
        <v>46113</v>
      </c>
      <c r="E379" t="n">
        <v>18562</v>
      </c>
      <c r="F379" t="inlineStr">
        <is>
          <t>CERVEJA HEINEKEN ZERO LONG NECK 330ML C/24</t>
        </is>
      </c>
      <c r="G379" t="n">
        <v>3120</v>
      </c>
      <c r="H379" t="n">
        <v>8.08</v>
      </c>
      <c r="I379" t="inlineStr">
        <is>
          <t>PC</t>
        </is>
      </c>
      <c r="J379" t="inlineStr">
        <is>
          <t>BEBIDAS</t>
        </is>
      </c>
      <c r="K379" t="inlineStr">
        <is>
          <t>03/2026</t>
        </is>
      </c>
      <c r="L379" t="n">
        <v>0</v>
      </c>
      <c r="M379" s="556" t="n">
        <v>45958</v>
      </c>
      <c r="N379" t="n">
        <v>211.78</v>
      </c>
      <c r="O379" t="n">
        <v>146.16</v>
      </c>
      <c r="P379" t="n">
        <v>1711.18</v>
      </c>
    </row>
    <row r="380">
      <c r="A380" t="n">
        <v>80529</v>
      </c>
      <c r="B380" t="n">
        <v>128</v>
      </c>
      <c r="C380" t="inlineStr">
        <is>
          <t>Love Cabaret</t>
        </is>
      </c>
      <c r="D380" s="556" t="n">
        <v>46113</v>
      </c>
      <c r="E380" t="n">
        <v>18547</v>
      </c>
      <c r="F380" t="inlineStr">
        <is>
          <t>APERITIVO APEROL 750ML</t>
        </is>
      </c>
      <c r="G380" t="n">
        <v>3132</v>
      </c>
      <c r="H380" t="n">
        <v>42.8</v>
      </c>
      <c r="I380" t="inlineStr">
        <is>
          <t>GR</t>
        </is>
      </c>
      <c r="J380" t="inlineStr">
        <is>
          <t>BEBIDAS</t>
        </is>
      </c>
      <c r="K380" t="inlineStr">
        <is>
          <t>03/2026</t>
        </is>
      </c>
      <c r="L380" t="n">
        <v>38.9</v>
      </c>
      <c r="M380" s="556" t="n">
        <v>46087</v>
      </c>
      <c r="N380" t="n">
        <v>38.9</v>
      </c>
      <c r="O380" t="n">
        <v>37.5</v>
      </c>
      <c r="P380" t="n">
        <v>1664.92</v>
      </c>
    </row>
    <row r="381">
      <c r="A381" t="n">
        <v>80566</v>
      </c>
      <c r="B381" t="n">
        <v>128</v>
      </c>
      <c r="C381" t="inlineStr">
        <is>
          <t>Love Cabaret</t>
        </is>
      </c>
      <c r="D381" s="556" t="n">
        <v>46113</v>
      </c>
      <c r="E381" t="n">
        <v>20932</v>
      </c>
      <c r="F381" t="inlineStr">
        <is>
          <t>CHOCOLATE AO LEITE GOTAS SICAO 2,1KG UN</t>
        </is>
      </c>
      <c r="G381" t="n">
        <v>2032</v>
      </c>
      <c r="H381" t="n">
        <v>9.82</v>
      </c>
      <c r="I381" t="inlineStr">
        <is>
          <t>UN</t>
        </is>
      </c>
      <c r="J381" t="inlineStr">
        <is>
          <t>ALIMENTOS</t>
        </is>
      </c>
      <c r="K381" t="inlineStr">
        <is>
          <t>03/2026</t>
        </is>
      </c>
      <c r="L381" t="n">
        <v>165.9</v>
      </c>
      <c r="M381" s="556" t="n">
        <v>46112</v>
      </c>
      <c r="N381" t="n">
        <v>165.9</v>
      </c>
      <c r="O381" t="n">
        <v>165.9</v>
      </c>
      <c r="P381" t="n">
        <v>1629.14</v>
      </c>
    </row>
    <row r="382">
      <c r="A382" t="n">
        <v>80538</v>
      </c>
      <c r="B382" t="n">
        <v>128</v>
      </c>
      <c r="C382" t="inlineStr">
        <is>
          <t>Love Cabaret</t>
        </is>
      </c>
      <c r="D382" s="556" t="n">
        <v>46113</v>
      </c>
      <c r="E382" t="n">
        <v>24259</v>
      </c>
      <c r="F382" t="inlineStr">
        <is>
          <t>FILE MIGNON 4/5 S/ CORDAO KG</t>
        </is>
      </c>
      <c r="G382" t="n">
        <v>2938</v>
      </c>
      <c r="H382" t="n">
        <v>19.89</v>
      </c>
      <c r="I382" t="inlineStr">
        <is>
          <t>KG</t>
        </is>
      </c>
      <c r="J382" t="inlineStr">
        <is>
          <t>ALIMENTOS</t>
        </is>
      </c>
      <c r="K382" t="inlineStr">
        <is>
          <t>03/2026</t>
        </is>
      </c>
      <c r="L382" t="n">
        <v>77.63</v>
      </c>
      <c r="M382" s="556" t="n">
        <v>46112</v>
      </c>
      <c r="N382" t="n">
        <v>77.63</v>
      </c>
      <c r="O382" t="n">
        <v>77.59999999999999</v>
      </c>
      <c r="P382" t="n">
        <v>1544.06</v>
      </c>
    </row>
    <row r="383">
      <c r="A383" t="n">
        <v>80546</v>
      </c>
      <c r="B383" t="n">
        <v>128</v>
      </c>
      <c r="C383" t="inlineStr">
        <is>
          <t>Love Cabaret</t>
        </is>
      </c>
      <c r="D383" s="556" t="n">
        <v>46113</v>
      </c>
      <c r="E383" t="n">
        <v>26008</v>
      </c>
      <c r="F383" t="inlineStr">
        <is>
          <t>VERMOUTH CARPANO ROSSO CLASSICO ARGENTINO 950ML</t>
        </is>
      </c>
      <c r="G383" t="n">
        <v>6492</v>
      </c>
      <c r="H383" t="n">
        <v>15.45</v>
      </c>
      <c r="I383" t="inlineStr">
        <is>
          <t>GR</t>
        </is>
      </c>
      <c r="J383" t="inlineStr">
        <is>
          <t>BEBIDAS</t>
        </is>
      </c>
      <c r="K383" t="inlineStr">
        <is>
          <t>03/2026</t>
        </is>
      </c>
      <c r="L383" t="n">
        <v>0</v>
      </c>
      <c r="N383" t="n">
        <v>0</v>
      </c>
      <c r="O383" t="n">
        <v>94</v>
      </c>
      <c r="P383" t="n">
        <v>1452.3</v>
      </c>
    </row>
    <row r="384">
      <c r="A384" t="n">
        <v>80537</v>
      </c>
      <c r="B384" t="n">
        <v>128</v>
      </c>
      <c r="C384" t="inlineStr">
        <is>
          <t>Love Cabaret</t>
        </is>
      </c>
      <c r="D384" s="556" t="n">
        <v>46113</v>
      </c>
      <c r="E384" t="n">
        <v>24053</v>
      </c>
      <c r="F384" t="inlineStr">
        <is>
          <t>ARROZ JAPONEZ KG</t>
        </is>
      </c>
      <c r="G384" t="n">
        <v>2189</v>
      </c>
      <c r="H384" t="n">
        <v>20</v>
      </c>
      <c r="I384" t="inlineStr">
        <is>
          <t>KG</t>
        </is>
      </c>
      <c r="J384" t="inlineStr">
        <is>
          <t>ALIMENTOS</t>
        </is>
      </c>
      <c r="K384" t="inlineStr">
        <is>
          <t>03/2026</t>
        </is>
      </c>
      <c r="L384" t="n">
        <v>0</v>
      </c>
      <c r="M384" s="556" t="n">
        <v>45882</v>
      </c>
      <c r="N384" t="n">
        <v>69</v>
      </c>
      <c r="O384" t="n">
        <v>11.9</v>
      </c>
      <c r="P384" t="n">
        <v>1380</v>
      </c>
    </row>
    <row r="385">
      <c r="A385" t="n">
        <v>80532</v>
      </c>
      <c r="B385" t="n">
        <v>128</v>
      </c>
      <c r="C385" t="inlineStr">
        <is>
          <t>Love Cabaret</t>
        </is>
      </c>
      <c r="D385" s="556" t="n">
        <v>46113</v>
      </c>
      <c r="E385" t="n">
        <v>18545</v>
      </c>
      <c r="F385" t="inlineStr">
        <is>
          <t>APERITIVO CAMPARI 998ML</t>
        </is>
      </c>
      <c r="G385" t="n">
        <v>3134</v>
      </c>
      <c r="H385" t="n">
        <v>28.41</v>
      </c>
      <c r="I385" t="inlineStr">
        <is>
          <t>GR</t>
        </is>
      </c>
      <c r="J385" t="inlineStr">
        <is>
          <t>BEBIDAS</t>
        </is>
      </c>
      <c r="K385" t="inlineStr">
        <is>
          <t>03/2026</t>
        </is>
      </c>
      <c r="L385" t="n">
        <v>47.8</v>
      </c>
      <c r="M385" s="556" t="n">
        <v>46087</v>
      </c>
      <c r="N385" t="n">
        <v>47.8</v>
      </c>
      <c r="O385" t="n">
        <v>44</v>
      </c>
      <c r="P385" t="n">
        <v>1358</v>
      </c>
    </row>
    <row r="386">
      <c r="A386" t="n">
        <v>80625</v>
      </c>
      <c r="B386" t="n">
        <v>128</v>
      </c>
      <c r="C386" t="inlineStr">
        <is>
          <t>Love Cabaret</t>
        </is>
      </c>
      <c r="D386" s="556" t="n">
        <v>46113</v>
      </c>
      <c r="E386" t="n">
        <v>18261</v>
      </c>
      <c r="F386" t="inlineStr">
        <is>
          <t>RUM ZACAPA 23 ANOS 750ML</t>
        </is>
      </c>
      <c r="G386" t="n">
        <v>3368</v>
      </c>
      <c r="H386" t="n">
        <v>2.73</v>
      </c>
      <c r="I386" t="inlineStr">
        <is>
          <t>GR</t>
        </is>
      </c>
      <c r="J386" t="inlineStr">
        <is>
          <t>BEBIDAS</t>
        </is>
      </c>
      <c r="K386" t="inlineStr">
        <is>
          <t>03/2026</t>
        </is>
      </c>
      <c r="L386" t="n">
        <v>0</v>
      </c>
      <c r="M386" s="556" t="n">
        <v>46051</v>
      </c>
      <c r="N386" t="n">
        <v>463.2</v>
      </c>
      <c r="O386" t="n">
        <v>463.2</v>
      </c>
      <c r="P386" t="n">
        <v>1264.54</v>
      </c>
    </row>
    <row r="387">
      <c r="A387" t="n">
        <v>80576</v>
      </c>
      <c r="B387" t="n">
        <v>128</v>
      </c>
      <c r="C387" t="inlineStr">
        <is>
          <t>Love Cabaret</t>
        </is>
      </c>
      <c r="D387" s="556" t="n">
        <v>46113</v>
      </c>
      <c r="E387" t="n">
        <v>18017</v>
      </c>
      <c r="F387" t="inlineStr">
        <is>
          <t>ESPUMANTE CAVA BRUT STARS TOUCH OF ROSE 750ML</t>
        </is>
      </c>
      <c r="G387" t="n">
        <v>3580</v>
      </c>
      <c r="H387" t="n">
        <v>8</v>
      </c>
      <c r="I387" t="inlineStr">
        <is>
          <t>GR</t>
        </is>
      </c>
      <c r="J387" t="inlineStr">
        <is>
          <t>BEBIDAS</t>
        </is>
      </c>
      <c r="K387" t="inlineStr">
        <is>
          <t>03/2026</t>
        </is>
      </c>
      <c r="L387" t="n">
        <v>0</v>
      </c>
      <c r="M387" s="556" t="n">
        <v>46034</v>
      </c>
      <c r="N387" t="n">
        <v>137.8</v>
      </c>
      <c r="O387" t="n">
        <v>144.3</v>
      </c>
      <c r="P387" t="n">
        <v>1102.4</v>
      </c>
    </row>
    <row r="388">
      <c r="A388" t="n">
        <v>80624</v>
      </c>
      <c r="B388" t="n">
        <v>128</v>
      </c>
      <c r="C388" t="inlineStr">
        <is>
          <t>Love Cabaret</t>
        </is>
      </c>
      <c r="D388" s="556" t="n">
        <v>46113</v>
      </c>
      <c r="E388" t="n">
        <v>20936</v>
      </c>
      <c r="F388" t="inlineStr">
        <is>
          <t>CHOCOLATE AMARGO CALLEBAUT CALLETS 70,5% 2,01KG</t>
        </is>
      </c>
      <c r="G388" t="n">
        <v>2031</v>
      </c>
      <c r="H388" t="n">
        <v>2.8</v>
      </c>
      <c r="I388" t="inlineStr">
        <is>
          <t>UN</t>
        </is>
      </c>
      <c r="J388" t="inlineStr">
        <is>
          <t>ALIMENTOS</t>
        </is>
      </c>
      <c r="K388" t="inlineStr">
        <is>
          <t>03/2026</t>
        </is>
      </c>
      <c r="L388" t="n">
        <v>0</v>
      </c>
      <c r="M388" s="556" t="n">
        <v>46071</v>
      </c>
      <c r="N388" t="n">
        <v>389.9</v>
      </c>
      <c r="O388" t="n">
        <v>389.9</v>
      </c>
      <c r="P388" t="n">
        <v>1091.72</v>
      </c>
    </row>
    <row r="389">
      <c r="A389" t="n">
        <v>80525</v>
      </c>
      <c r="B389" t="n">
        <v>128</v>
      </c>
      <c r="C389" t="inlineStr">
        <is>
          <t>Love Cabaret</t>
        </is>
      </c>
      <c r="D389" s="556" t="n">
        <v>46113</v>
      </c>
      <c r="E389" t="n">
        <v>17950</v>
      </c>
      <c r="F389" t="inlineStr">
        <is>
          <t>AGUA MINERAL COM GAS LINDOIA PREMIUM  310ML C/12</t>
        </is>
      </c>
      <c r="G389" t="n">
        <v>3626</v>
      </c>
      <c r="H389" t="n">
        <v>58.42</v>
      </c>
      <c r="I389" t="inlineStr">
        <is>
          <t>PC</t>
        </is>
      </c>
      <c r="J389" t="inlineStr">
        <is>
          <t>BEBIDAS</t>
        </is>
      </c>
      <c r="K389" t="inlineStr">
        <is>
          <t>03/2026</t>
        </is>
      </c>
      <c r="L389" t="n">
        <v>16.99</v>
      </c>
      <c r="M389" s="556" t="n">
        <v>46105</v>
      </c>
      <c r="N389" t="n">
        <v>16.99</v>
      </c>
      <c r="O389" t="n">
        <v>16.99</v>
      </c>
      <c r="P389" t="n">
        <v>992.5599999999999</v>
      </c>
    </row>
    <row r="390">
      <c r="A390" t="n">
        <v>80582</v>
      </c>
      <c r="B390" t="n">
        <v>128</v>
      </c>
      <c r="C390" t="inlineStr">
        <is>
          <t>Love Cabaret</t>
        </is>
      </c>
      <c r="D390" s="556" t="n">
        <v>46113</v>
      </c>
      <c r="E390" t="n">
        <v>21047</v>
      </c>
      <c r="F390" t="inlineStr">
        <is>
          <t>AZEITE EXTRA VIRGEM GALLO 2L</t>
        </is>
      </c>
      <c r="G390" t="n">
        <v>1999</v>
      </c>
      <c r="H390" t="n">
        <v>7.8</v>
      </c>
      <c r="I390" t="inlineStr">
        <is>
          <t>GALAO</t>
        </is>
      </c>
      <c r="J390" t="inlineStr">
        <is>
          <t>ALIMENTOS</t>
        </is>
      </c>
      <c r="K390" t="inlineStr">
        <is>
          <t>03/2026</t>
        </is>
      </c>
      <c r="L390" t="n">
        <v>118.2</v>
      </c>
      <c r="M390" s="556" t="n">
        <v>46112</v>
      </c>
      <c r="N390" t="n">
        <v>118.2</v>
      </c>
      <c r="O390" t="n">
        <v>118.2</v>
      </c>
      <c r="P390" t="n">
        <v>921.96</v>
      </c>
    </row>
    <row r="391">
      <c r="A391" t="n">
        <v>80637</v>
      </c>
      <c r="B391" t="n">
        <v>128</v>
      </c>
      <c r="C391" t="inlineStr">
        <is>
          <t>Love Cabaret</t>
        </is>
      </c>
      <c r="D391" s="556" t="n">
        <v>46113</v>
      </c>
      <c r="E391" t="n">
        <v>18051</v>
      </c>
      <c r="F391" t="inlineStr">
        <is>
          <t>CHAMPAGNE VEUVE CLICQUOT ROSE BRUT 750ML</t>
        </is>
      </c>
      <c r="G391" t="n">
        <v>3552</v>
      </c>
      <c r="H391" t="n">
        <v>2</v>
      </c>
      <c r="I391" t="inlineStr">
        <is>
          <t>GR</t>
        </is>
      </c>
      <c r="J391" t="inlineStr">
        <is>
          <t>BEBIDAS</t>
        </is>
      </c>
      <c r="K391" t="inlineStr">
        <is>
          <t>03/2026</t>
        </is>
      </c>
      <c r="L391" t="n">
        <v>0</v>
      </c>
      <c r="M391" s="556" t="n">
        <v>45930</v>
      </c>
      <c r="N391" t="n">
        <v>450</v>
      </c>
      <c r="O391" t="n">
        <v>447.2</v>
      </c>
      <c r="P391" t="n">
        <v>900</v>
      </c>
    </row>
    <row r="392">
      <c r="A392" t="n">
        <v>80560</v>
      </c>
      <c r="B392" t="n">
        <v>128</v>
      </c>
      <c r="C392" t="inlineStr">
        <is>
          <t>Love Cabaret</t>
        </is>
      </c>
      <c r="D392" s="556" t="n">
        <v>46113</v>
      </c>
      <c r="E392" t="n">
        <v>23074</v>
      </c>
      <c r="F392" t="inlineStr">
        <is>
          <t>QUEIJO EMMENTAL KG</t>
        </is>
      </c>
      <c r="G392" t="n">
        <v>2769</v>
      </c>
      <c r="H392" t="n">
        <v>10.26</v>
      </c>
      <c r="I392" t="inlineStr">
        <is>
          <t>KG</t>
        </is>
      </c>
      <c r="J392" t="inlineStr">
        <is>
          <t>ALIMENTOS</t>
        </is>
      </c>
      <c r="K392" t="inlineStr">
        <is>
          <t>03/2026</t>
        </is>
      </c>
      <c r="L392" t="n">
        <v>82.3</v>
      </c>
      <c r="M392" s="556" t="n">
        <v>46111</v>
      </c>
      <c r="N392" t="n">
        <v>82.3</v>
      </c>
      <c r="O392" t="n">
        <v>82.3</v>
      </c>
      <c r="P392" t="n">
        <v>844.4</v>
      </c>
    </row>
    <row r="393">
      <c r="A393" t="n">
        <v>80539</v>
      </c>
      <c r="B393" t="n">
        <v>128</v>
      </c>
      <c r="C393" t="inlineStr">
        <is>
          <t>Love Cabaret</t>
        </is>
      </c>
      <c r="D393" s="556" t="n">
        <v>46113</v>
      </c>
      <c r="E393" t="n">
        <v>19322</v>
      </c>
      <c r="F393" t="inlineStr">
        <is>
          <t>QUEIJO MUSSARELA SCALA KG</t>
        </is>
      </c>
      <c r="G393" t="n">
        <v>2773</v>
      </c>
      <c r="H393" t="n">
        <v>19.6</v>
      </c>
      <c r="I393" t="inlineStr">
        <is>
          <t>KG</t>
        </is>
      </c>
      <c r="J393" t="inlineStr">
        <is>
          <t>ALIMENTOS</t>
        </is>
      </c>
      <c r="K393" t="inlineStr">
        <is>
          <t>03/2026</t>
        </is>
      </c>
      <c r="L393" t="n">
        <v>41.24</v>
      </c>
      <c r="M393" s="556" t="n">
        <v>46106</v>
      </c>
      <c r="N393" t="n">
        <v>40.23</v>
      </c>
      <c r="O393" t="n">
        <v>44.6</v>
      </c>
      <c r="P393" t="n">
        <v>808.3</v>
      </c>
    </row>
    <row r="394">
      <c r="A394" t="n">
        <v>80526</v>
      </c>
      <c r="B394" t="n">
        <v>128</v>
      </c>
      <c r="C394" t="inlineStr">
        <is>
          <t>Love Cabaret</t>
        </is>
      </c>
      <c r="D394" s="556" t="n">
        <v>46113</v>
      </c>
      <c r="E394" t="n">
        <v>17958</v>
      </c>
      <c r="F394" t="inlineStr">
        <is>
          <t>AGUA MINERAL SEM GAS LINDOIA PREMIUM  310ML C/12</t>
        </is>
      </c>
      <c r="G394" t="n">
        <v>3622</v>
      </c>
      <c r="H394" t="n">
        <v>48.75</v>
      </c>
      <c r="I394" t="inlineStr">
        <is>
          <t>PC</t>
        </is>
      </c>
      <c r="J394" t="inlineStr">
        <is>
          <t>BEBIDAS</t>
        </is>
      </c>
      <c r="K394" t="inlineStr">
        <is>
          <t>03/2026</t>
        </is>
      </c>
      <c r="L394" t="n">
        <v>16.29</v>
      </c>
      <c r="M394" s="556" t="n">
        <v>46105</v>
      </c>
      <c r="N394" t="n">
        <v>16.29</v>
      </c>
      <c r="O394" t="n">
        <v>16.29</v>
      </c>
      <c r="P394" t="n">
        <v>794.14</v>
      </c>
    </row>
    <row r="395">
      <c r="A395" t="n">
        <v>80596</v>
      </c>
      <c r="B395" t="n">
        <v>128</v>
      </c>
      <c r="C395" t="inlineStr">
        <is>
          <t>Love Cabaret</t>
        </is>
      </c>
      <c r="D395" s="556" t="n">
        <v>46113</v>
      </c>
      <c r="E395" t="n">
        <v>18202</v>
      </c>
      <c r="F395" t="inlineStr">
        <is>
          <t>VERMOUTH DOLIN DRY 750ML</t>
        </is>
      </c>
      <c r="G395" t="n">
        <v>3424</v>
      </c>
      <c r="H395" t="n">
        <v>5</v>
      </c>
      <c r="I395" t="inlineStr">
        <is>
          <t>GR</t>
        </is>
      </c>
      <c r="J395" t="inlineStr">
        <is>
          <t>BEBIDAS</t>
        </is>
      </c>
      <c r="K395" t="inlineStr">
        <is>
          <t>03/2026</t>
        </is>
      </c>
      <c r="L395" t="n">
        <v>0</v>
      </c>
      <c r="M395" s="556" t="n">
        <v>45959</v>
      </c>
      <c r="N395" t="n">
        <v>156.9</v>
      </c>
      <c r="O395" t="n">
        <v>156</v>
      </c>
      <c r="P395" t="n">
        <v>784.5</v>
      </c>
    </row>
    <row r="396">
      <c r="A396" t="n">
        <v>80606</v>
      </c>
      <c r="B396" t="n">
        <v>128</v>
      </c>
      <c r="C396" t="inlineStr">
        <is>
          <t>Love Cabaret</t>
        </is>
      </c>
      <c r="D396" s="556" t="n">
        <v>46113</v>
      </c>
      <c r="E396" t="n">
        <v>17913</v>
      </c>
      <c r="F396" t="inlineStr">
        <is>
          <t>ENERGETICO RED BULL MELANCIA 250ML  C/24UN</t>
        </is>
      </c>
      <c r="G396" t="n">
        <v>3649</v>
      </c>
      <c r="H396" t="n">
        <v>4</v>
      </c>
      <c r="I396" t="inlineStr">
        <is>
          <t>PC</t>
        </is>
      </c>
      <c r="J396" t="inlineStr">
        <is>
          <t>BEBIDAS</t>
        </is>
      </c>
      <c r="K396" t="inlineStr">
        <is>
          <t>03/2026</t>
        </is>
      </c>
      <c r="L396" t="n">
        <v>192.96</v>
      </c>
      <c r="M396" s="556" t="n">
        <v>46085</v>
      </c>
      <c r="N396" t="n">
        <v>192.96</v>
      </c>
      <c r="O396" t="n">
        <v>192.96</v>
      </c>
      <c r="P396" t="n">
        <v>771.84</v>
      </c>
    </row>
    <row r="397">
      <c r="A397" t="n">
        <v>80586</v>
      </c>
      <c r="B397" t="n">
        <v>128</v>
      </c>
      <c r="C397" t="inlineStr">
        <is>
          <t>Love Cabaret</t>
        </is>
      </c>
      <c r="D397" s="556" t="n">
        <v>46113</v>
      </c>
      <c r="E397" t="n">
        <v>18117</v>
      </c>
      <c r="F397" t="inlineStr">
        <is>
          <t>WHISKY JOHNNIE WALKER BLONDE 750ML</t>
        </is>
      </c>
      <c r="G397" t="n">
        <v>3496</v>
      </c>
      <c r="H397" t="n">
        <v>6.27</v>
      </c>
      <c r="I397" t="inlineStr">
        <is>
          <t>UN</t>
        </is>
      </c>
      <c r="J397" t="inlineStr">
        <is>
          <t>BEBIDAS</t>
        </is>
      </c>
      <c r="K397" t="inlineStr">
        <is>
          <t>03/2026</t>
        </is>
      </c>
      <c r="L397" t="n">
        <v>0</v>
      </c>
      <c r="N397" t="n">
        <v>0</v>
      </c>
      <c r="O397" t="n">
        <v>82.19</v>
      </c>
      <c r="P397" t="n">
        <v>751.72</v>
      </c>
    </row>
    <row r="398">
      <c r="A398" t="n">
        <v>80603</v>
      </c>
      <c r="B398" t="n">
        <v>128</v>
      </c>
      <c r="C398" t="inlineStr">
        <is>
          <t>Love Cabaret</t>
        </is>
      </c>
      <c r="D398" s="556" t="n">
        <v>46113</v>
      </c>
      <c r="E398" t="n">
        <v>18554</v>
      </c>
      <c r="F398" t="inlineStr">
        <is>
          <t>CERVEJA LAGUNITAS IPA 355ML C/12</t>
        </is>
      </c>
      <c r="G398" t="n">
        <v>3126</v>
      </c>
      <c r="H398" t="n">
        <v>4.67</v>
      </c>
      <c r="I398" t="inlineStr">
        <is>
          <t>PC</t>
        </is>
      </c>
      <c r="J398" t="inlineStr">
        <is>
          <t>BEBIDAS</t>
        </is>
      </c>
      <c r="K398" t="inlineStr">
        <is>
          <t>03/2026</t>
        </is>
      </c>
      <c r="L398" t="n">
        <v>0</v>
      </c>
      <c r="M398" s="556" t="n">
        <v>46042</v>
      </c>
      <c r="N398" t="n">
        <v>150.66</v>
      </c>
      <c r="O398" t="n">
        <v>89.88</v>
      </c>
      <c r="P398" t="n">
        <v>703.58</v>
      </c>
    </row>
    <row r="399">
      <c r="A399" t="n">
        <v>80605</v>
      </c>
      <c r="B399" t="n">
        <v>128</v>
      </c>
      <c r="C399" t="inlineStr">
        <is>
          <t>Love Cabaret</t>
        </is>
      </c>
      <c r="D399" s="556" t="n">
        <v>46113</v>
      </c>
      <c r="E399" t="n">
        <v>18540</v>
      </c>
      <c r="F399" t="inlineStr">
        <is>
          <t>APERITIVO FERNET BRANCA FRATELLI 750ML</t>
        </is>
      </c>
      <c r="G399" t="n">
        <v>3138</v>
      </c>
      <c r="H399" t="n">
        <v>4.22</v>
      </c>
      <c r="I399" t="inlineStr">
        <is>
          <t>GR</t>
        </is>
      </c>
      <c r="J399" t="inlineStr">
        <is>
          <t>BEBIDAS</t>
        </is>
      </c>
      <c r="K399" t="inlineStr">
        <is>
          <t>03/2026</t>
        </is>
      </c>
      <c r="L399" t="n">
        <v>0</v>
      </c>
      <c r="N399" t="n">
        <v>0</v>
      </c>
      <c r="O399" t="n">
        <v>82</v>
      </c>
      <c r="P399" t="n">
        <v>695.6799999999999</v>
      </c>
    </row>
    <row r="400">
      <c r="A400" t="n">
        <v>80519</v>
      </c>
      <c r="B400" t="n">
        <v>128</v>
      </c>
      <c r="C400" t="inlineStr">
        <is>
          <t>Love Cabaret</t>
        </is>
      </c>
      <c r="D400" s="556" t="n">
        <v>46113</v>
      </c>
      <c r="E400" t="n">
        <v>28895</v>
      </c>
      <c r="F400" t="inlineStr">
        <is>
          <t>AGUA TONICA PRATA 269ML C/6UN</t>
        </is>
      </c>
      <c r="G400" t="n">
        <v>8884</v>
      </c>
      <c r="H400" t="n">
        <v>28.33</v>
      </c>
      <c r="I400" t="inlineStr">
        <is>
          <t>PC</t>
        </is>
      </c>
      <c r="J400" t="inlineStr">
        <is>
          <t>BEBIDAS</t>
        </is>
      </c>
      <c r="K400" t="inlineStr">
        <is>
          <t>03/2026</t>
        </is>
      </c>
      <c r="L400" t="n">
        <v>0</v>
      </c>
      <c r="N400" t="n">
        <v>0</v>
      </c>
      <c r="O400" t="n">
        <v>24.29</v>
      </c>
      <c r="P400" t="n">
        <v>688.14</v>
      </c>
    </row>
    <row r="401">
      <c r="A401" t="n">
        <v>80568</v>
      </c>
      <c r="B401" t="n">
        <v>128</v>
      </c>
      <c r="C401" t="inlineStr">
        <is>
          <t>Love Cabaret</t>
        </is>
      </c>
      <c r="D401" s="556" t="n">
        <v>46113</v>
      </c>
      <c r="E401" t="n">
        <v>26949</v>
      </c>
      <c r="F401" t="inlineStr">
        <is>
          <t>CAMARAO CINZA PEQUENO LIMPO EVISCERADO 50/60 KG</t>
        </is>
      </c>
      <c r="G401" t="n">
        <v>7013</v>
      </c>
      <c r="H401" t="n">
        <v>8.640000000000001</v>
      </c>
      <c r="I401" t="inlineStr">
        <is>
          <t>KG</t>
        </is>
      </c>
      <c r="J401" t="inlineStr">
        <is>
          <t>ALIMENTOS</t>
        </is>
      </c>
      <c r="K401" t="inlineStr">
        <is>
          <t>03/2026</t>
        </is>
      </c>
      <c r="L401" t="n">
        <v>0</v>
      </c>
      <c r="N401" t="n">
        <v>0</v>
      </c>
      <c r="O401" t="n">
        <v>83.90000000000001</v>
      </c>
      <c r="P401" t="n">
        <v>681.7</v>
      </c>
    </row>
    <row r="402">
      <c r="A402" t="n">
        <v>80648</v>
      </c>
      <c r="B402" t="n">
        <v>128</v>
      </c>
      <c r="C402" t="inlineStr">
        <is>
          <t>Love Cabaret</t>
        </is>
      </c>
      <c r="D402" s="556" t="n">
        <v>46113</v>
      </c>
      <c r="E402" t="n">
        <v>25068</v>
      </c>
      <c r="F402" t="inlineStr">
        <is>
          <t>CHAMPAGNE VEUVE CLICQUOT BRUT 750ML</t>
        </is>
      </c>
      <c r="G402" t="n">
        <v>3551</v>
      </c>
      <c r="H402" t="n">
        <v>2</v>
      </c>
      <c r="I402" t="inlineStr">
        <is>
          <t>GR</t>
        </is>
      </c>
      <c r="J402" t="inlineStr">
        <is>
          <t>BEBIDAS</t>
        </is>
      </c>
      <c r="K402" t="inlineStr">
        <is>
          <t>03/2026</t>
        </is>
      </c>
      <c r="L402" t="n">
        <v>0</v>
      </c>
      <c r="M402" s="556" t="n">
        <v>45929</v>
      </c>
      <c r="N402" t="n">
        <v>322.86</v>
      </c>
      <c r="O402" t="n">
        <v>389.9</v>
      </c>
      <c r="P402" t="n">
        <v>645.72</v>
      </c>
    </row>
    <row r="403">
      <c r="A403" t="n">
        <v>80569</v>
      </c>
      <c r="B403" t="n">
        <v>128</v>
      </c>
      <c r="C403" t="inlineStr">
        <is>
          <t>Love Cabaret</t>
        </is>
      </c>
      <c r="D403" s="556" t="n">
        <v>46113</v>
      </c>
      <c r="E403" t="n">
        <v>24449</v>
      </c>
      <c r="F403" t="inlineStr">
        <is>
          <t>QUEIJO PARMESAO KG</t>
        </is>
      </c>
      <c r="G403" t="n">
        <v>2775</v>
      </c>
      <c r="H403" t="n">
        <v>8.59</v>
      </c>
      <c r="I403" t="inlineStr">
        <is>
          <t>KG</t>
        </is>
      </c>
      <c r="J403" t="inlineStr">
        <is>
          <t>ALIMENTOS</t>
        </is>
      </c>
      <c r="K403" t="inlineStr">
        <is>
          <t>03/2026</t>
        </is>
      </c>
      <c r="L403" t="n">
        <v>74.89</v>
      </c>
      <c r="M403" s="556" t="n">
        <v>46098</v>
      </c>
      <c r="N403" t="n">
        <v>74.89</v>
      </c>
      <c r="O403" t="n">
        <v>74.89</v>
      </c>
      <c r="P403" t="n">
        <v>643.3099999999999</v>
      </c>
    </row>
    <row r="404">
      <c r="A404" t="n">
        <v>80550</v>
      </c>
      <c r="B404" t="n">
        <v>128</v>
      </c>
      <c r="C404" t="inlineStr">
        <is>
          <t>Love Cabaret</t>
        </is>
      </c>
      <c r="D404" s="556" t="n">
        <v>46113</v>
      </c>
      <c r="E404" t="n">
        <v>19224</v>
      </c>
      <c r="F404" t="inlineStr">
        <is>
          <t>MANTEIGA SCALA C/5KG</t>
        </is>
      </c>
      <c r="G404" t="n">
        <v>5850</v>
      </c>
      <c r="H404" t="n">
        <v>2.59</v>
      </c>
      <c r="I404" t="inlineStr">
        <is>
          <t>UN</t>
        </is>
      </c>
      <c r="J404" t="inlineStr">
        <is>
          <t>ALIMENTOS</t>
        </is>
      </c>
      <c r="K404" t="inlineStr">
        <is>
          <t>03/2026</t>
        </is>
      </c>
      <c r="L404" t="n">
        <v>0</v>
      </c>
      <c r="M404" s="556" t="n">
        <v>46007</v>
      </c>
      <c r="N404" t="n">
        <v>247.9</v>
      </c>
      <c r="O404" t="n">
        <v>231.9</v>
      </c>
      <c r="P404" t="n">
        <v>642.0599999999999</v>
      </c>
    </row>
    <row r="405">
      <c r="A405" t="n">
        <v>80567</v>
      </c>
      <c r="B405" t="n">
        <v>128</v>
      </c>
      <c r="C405" t="inlineStr">
        <is>
          <t>Love Cabaret</t>
        </is>
      </c>
      <c r="D405" s="556" t="n">
        <v>46113</v>
      </c>
      <c r="E405" t="n">
        <v>17794</v>
      </c>
      <c r="F405" t="inlineStr">
        <is>
          <t>VINHO BRANCO JAJA DE JAU SAUVIGNON BLANC 750ML</t>
        </is>
      </c>
      <c r="G405" t="n">
        <v>3750</v>
      </c>
      <c r="H405" t="n">
        <v>9</v>
      </c>
      <c r="I405" t="inlineStr">
        <is>
          <t>GR</t>
        </is>
      </c>
      <c r="J405" t="inlineStr">
        <is>
          <t>BEBIDAS</t>
        </is>
      </c>
      <c r="K405" t="inlineStr">
        <is>
          <t>03/2026</t>
        </is>
      </c>
      <c r="L405" t="n">
        <v>0</v>
      </c>
      <c r="M405" s="556" t="n">
        <v>46056</v>
      </c>
      <c r="N405" t="n">
        <v>67.59999999999999</v>
      </c>
      <c r="O405" t="n">
        <v>67.59999999999999</v>
      </c>
      <c r="P405" t="n">
        <v>608.4</v>
      </c>
    </row>
    <row r="406">
      <c r="A406" t="n">
        <v>80600</v>
      </c>
      <c r="B406" t="n">
        <v>128</v>
      </c>
      <c r="C406" t="inlineStr">
        <is>
          <t>Love Cabaret</t>
        </is>
      </c>
      <c r="D406" s="556" t="n">
        <v>46113</v>
      </c>
      <c r="E406" t="n">
        <v>25437</v>
      </c>
      <c r="F406" t="inlineStr">
        <is>
          <t>GIGI ROSATO SANGIOVESE 2020 FATORIE PARRI 750ML</t>
        </is>
      </c>
      <c r="G406" t="n">
        <v>6109</v>
      </c>
      <c r="H406" t="n">
        <v>5</v>
      </c>
      <c r="I406" t="inlineStr">
        <is>
          <t>UN</t>
        </is>
      </c>
      <c r="J406" t="inlineStr">
        <is>
          <t>BEBIDAS</t>
        </is>
      </c>
      <c r="K406" t="inlineStr">
        <is>
          <t>03/2026</t>
        </is>
      </c>
      <c r="L406" t="n">
        <v>0</v>
      </c>
      <c r="M406" s="556" t="n">
        <v>46051</v>
      </c>
      <c r="N406" t="n">
        <v>114.75</v>
      </c>
      <c r="O406" t="n">
        <v>114.75</v>
      </c>
      <c r="P406" t="n">
        <v>573.75</v>
      </c>
    </row>
    <row r="407">
      <c r="A407" t="n">
        <v>80542</v>
      </c>
      <c r="B407" t="n">
        <v>128</v>
      </c>
      <c r="C407" t="inlineStr">
        <is>
          <t>Love Cabaret</t>
        </is>
      </c>
      <c r="D407" s="556" t="n">
        <v>46113</v>
      </c>
      <c r="E407" t="n">
        <v>23377</v>
      </c>
      <c r="F407" t="inlineStr">
        <is>
          <t>CAMBUCI CONGELADO KG</t>
        </is>
      </c>
      <c r="G407" t="n">
        <v>2483</v>
      </c>
      <c r="H407" t="n">
        <v>16</v>
      </c>
      <c r="I407" t="inlineStr">
        <is>
          <t>KG</t>
        </is>
      </c>
      <c r="J407" t="inlineStr">
        <is>
          <t>ALIMENTOS</t>
        </is>
      </c>
      <c r="K407" t="inlineStr">
        <is>
          <t>03/2026</t>
        </is>
      </c>
      <c r="L407" t="n">
        <v>35</v>
      </c>
      <c r="M407" s="556" t="n">
        <v>46104</v>
      </c>
      <c r="N407" t="n">
        <v>35</v>
      </c>
      <c r="O407" t="n">
        <v>34</v>
      </c>
      <c r="P407" t="n">
        <v>560</v>
      </c>
    </row>
    <row r="408">
      <c r="A408" t="n">
        <v>80572</v>
      </c>
      <c r="B408" t="n">
        <v>128</v>
      </c>
      <c r="C408" t="inlineStr">
        <is>
          <t>Love Cabaret</t>
        </is>
      </c>
      <c r="D408" s="556" t="n">
        <v>46113</v>
      </c>
      <c r="E408" t="n">
        <v>17594</v>
      </c>
      <c r="F408" t="inlineStr">
        <is>
          <t>VINHO TINTO LE JAJA DE JAU DE SYRAH 750ML FRANCA</t>
        </is>
      </c>
      <c r="G408" t="n">
        <v>3932</v>
      </c>
      <c r="H408" t="n">
        <v>8</v>
      </c>
      <c r="I408" t="inlineStr">
        <is>
          <t>GR</t>
        </is>
      </c>
      <c r="J408" t="inlineStr">
        <is>
          <t>BEBIDAS</t>
        </is>
      </c>
      <c r="K408" t="inlineStr">
        <is>
          <t>03/2026</t>
        </is>
      </c>
      <c r="L408" t="n">
        <v>0</v>
      </c>
      <c r="M408" s="556" t="n">
        <v>46056</v>
      </c>
      <c r="N408" t="n">
        <v>67.59999999999999</v>
      </c>
      <c r="O408" t="n">
        <v>67.59999999999999</v>
      </c>
      <c r="P408" t="n">
        <v>540.8</v>
      </c>
    </row>
    <row r="409">
      <c r="A409" t="n">
        <v>80593</v>
      </c>
      <c r="B409" t="n">
        <v>128</v>
      </c>
      <c r="C409" t="inlineStr">
        <is>
          <t>Love Cabaret</t>
        </is>
      </c>
      <c r="D409" s="556" t="n">
        <v>46113</v>
      </c>
      <c r="E409" t="n">
        <v>27148</v>
      </c>
      <c r="F409" t="inlineStr">
        <is>
          <t>AZEITE EXTRA VIRGEM ANDORINHA 2L</t>
        </is>
      </c>
      <c r="G409" t="n">
        <v>1999</v>
      </c>
      <c r="H409" t="n">
        <v>6</v>
      </c>
      <c r="I409" t="inlineStr">
        <is>
          <t>UN</t>
        </is>
      </c>
      <c r="J409" t="inlineStr">
        <is>
          <t>ALIMENTOS</t>
        </is>
      </c>
      <c r="K409" t="inlineStr">
        <is>
          <t>03/2026</t>
        </is>
      </c>
      <c r="L409" t="n">
        <v>0</v>
      </c>
      <c r="N409" t="n">
        <v>0</v>
      </c>
      <c r="O409" t="n">
        <v>0</v>
      </c>
      <c r="P409" t="n">
        <v>540</v>
      </c>
    </row>
    <row r="410">
      <c r="A410" t="n">
        <v>80547</v>
      </c>
      <c r="B410" t="n">
        <v>128</v>
      </c>
      <c r="C410" t="inlineStr">
        <is>
          <t>Love Cabaret</t>
        </is>
      </c>
      <c r="D410" s="556" t="n">
        <v>46113</v>
      </c>
      <c r="E410" t="n">
        <v>17797</v>
      </c>
      <c r="F410" t="inlineStr">
        <is>
          <t>VINHO BRANCO MASCARA FUEGO CHARDONNAY 750ML</t>
        </is>
      </c>
      <c r="G410" t="n">
        <v>3748</v>
      </c>
      <c r="H410" t="n">
        <v>14.06</v>
      </c>
      <c r="I410" t="inlineStr">
        <is>
          <t>GR</t>
        </is>
      </c>
      <c r="J410" t="inlineStr">
        <is>
          <t>BEBIDAS</t>
        </is>
      </c>
      <c r="K410" t="inlineStr">
        <is>
          <t>03/2026</t>
        </is>
      </c>
      <c r="L410" t="n">
        <v>0</v>
      </c>
      <c r="M410" s="556" t="n">
        <v>46036</v>
      </c>
      <c r="N410" t="n">
        <v>37.7</v>
      </c>
      <c r="O410" t="n">
        <v>40.16</v>
      </c>
      <c r="P410" t="n">
        <v>530.0599999999999</v>
      </c>
    </row>
    <row r="411">
      <c r="A411" t="n">
        <v>80601</v>
      </c>
      <c r="B411" t="n">
        <v>128</v>
      </c>
      <c r="C411" t="inlineStr">
        <is>
          <t>Love Cabaret</t>
        </is>
      </c>
      <c r="D411" s="556" t="n">
        <v>46113</v>
      </c>
      <c r="E411" t="n">
        <v>25683</v>
      </c>
      <c r="F411" t="inlineStr">
        <is>
          <t>TRINCA BOLOTAS TINTO 750ML</t>
        </is>
      </c>
      <c r="G411" t="n">
        <v>6244</v>
      </c>
      <c r="H411" t="n">
        <v>5</v>
      </c>
      <c r="I411" t="inlineStr">
        <is>
          <t>GR</t>
        </is>
      </c>
      <c r="J411" t="inlineStr">
        <is>
          <t>BEBIDAS</t>
        </is>
      </c>
      <c r="K411" t="inlineStr">
        <is>
          <t>03/2026</t>
        </is>
      </c>
      <c r="L411" t="n">
        <v>0</v>
      </c>
      <c r="M411" s="556" t="n">
        <v>46050</v>
      </c>
      <c r="N411" t="n">
        <v>101.4</v>
      </c>
      <c r="O411" t="n">
        <v>112.84</v>
      </c>
      <c r="P411" t="n">
        <v>507</v>
      </c>
    </row>
    <row r="412">
      <c r="A412" t="n">
        <v>80638</v>
      </c>
      <c r="B412" t="n">
        <v>128</v>
      </c>
      <c r="C412" t="inlineStr">
        <is>
          <t>Love Cabaret</t>
        </is>
      </c>
      <c r="D412" s="556" t="n">
        <v>46113</v>
      </c>
      <c r="E412" t="n">
        <v>18131</v>
      </c>
      <c r="F412" t="inlineStr">
        <is>
          <t>WHISKY GLENMORANGIE 10 ANOS 750ML</t>
        </is>
      </c>
      <c r="G412" t="n">
        <v>3485</v>
      </c>
      <c r="H412" t="n">
        <v>2</v>
      </c>
      <c r="I412" t="inlineStr">
        <is>
          <t>UN</t>
        </is>
      </c>
      <c r="J412" t="inlineStr">
        <is>
          <t>BEBIDAS</t>
        </is>
      </c>
      <c r="K412" t="inlineStr">
        <is>
          <t>03/2026</t>
        </is>
      </c>
      <c r="L412" t="n">
        <v>0</v>
      </c>
      <c r="N412" t="n">
        <v>0</v>
      </c>
      <c r="O412" t="n">
        <v>298.9</v>
      </c>
      <c r="P412" t="n">
        <v>500.69</v>
      </c>
    </row>
    <row r="413">
      <c r="A413" t="n">
        <v>80649</v>
      </c>
      <c r="B413" t="n">
        <v>128</v>
      </c>
      <c r="C413" t="inlineStr">
        <is>
          <t>Love Cabaret</t>
        </is>
      </c>
      <c r="D413" s="556" t="n">
        <v>46113</v>
      </c>
      <c r="E413" t="n">
        <v>25184</v>
      </c>
      <c r="F413" t="inlineStr">
        <is>
          <t>TUCUPI PRETO BAG KG</t>
        </is>
      </c>
      <c r="G413" t="n">
        <v>5937</v>
      </c>
      <c r="H413" t="n">
        <v>2</v>
      </c>
      <c r="I413" t="inlineStr">
        <is>
          <t>KG</t>
        </is>
      </c>
      <c r="J413" t="inlineStr">
        <is>
          <t>ALIMENTOS</t>
        </is>
      </c>
      <c r="K413" t="inlineStr">
        <is>
          <t>03/2026</t>
        </is>
      </c>
      <c r="L413" t="n">
        <v>0</v>
      </c>
      <c r="M413" s="556" t="n">
        <v>45800</v>
      </c>
      <c r="N413" t="n">
        <v>250</v>
      </c>
      <c r="O413" t="n">
        <v>219.9</v>
      </c>
      <c r="P413" t="n">
        <v>500</v>
      </c>
    </row>
    <row r="414">
      <c r="A414" t="n">
        <v>80551</v>
      </c>
      <c r="B414" t="n">
        <v>128</v>
      </c>
      <c r="C414" t="inlineStr">
        <is>
          <t>Love Cabaret</t>
        </is>
      </c>
      <c r="D414" s="556" t="n">
        <v>46113</v>
      </c>
      <c r="E414" t="n">
        <v>17850</v>
      </c>
      <c r="F414" t="inlineStr">
        <is>
          <t>REFRIGERANTE FYS LARANJA 350ML C/ 12</t>
        </is>
      </c>
      <c r="G414" t="n">
        <v>3697</v>
      </c>
      <c r="H414" t="n">
        <v>12.58</v>
      </c>
      <c r="I414" t="inlineStr">
        <is>
          <t>PC</t>
        </is>
      </c>
      <c r="J414" t="inlineStr">
        <is>
          <t>BEBIDAS</t>
        </is>
      </c>
      <c r="K414" t="inlineStr">
        <is>
          <t>03/2026</t>
        </is>
      </c>
      <c r="L414" t="n">
        <v>39.32</v>
      </c>
      <c r="M414" s="556" t="n">
        <v>46105</v>
      </c>
      <c r="N414" t="n">
        <v>39.32</v>
      </c>
      <c r="O414" t="n">
        <v>39.32</v>
      </c>
      <c r="P414" t="n">
        <v>494.65</v>
      </c>
    </row>
    <row r="415">
      <c r="A415" t="n">
        <v>80660</v>
      </c>
      <c r="B415" t="n">
        <v>128</v>
      </c>
      <c r="C415" t="inlineStr">
        <is>
          <t>Love Cabaret</t>
        </is>
      </c>
      <c r="D415" s="556" t="n">
        <v>46113</v>
      </c>
      <c r="E415" t="n">
        <v>18557</v>
      </c>
      <c r="F415" t="inlineStr">
        <is>
          <t>CERVEJA BLUE MOON BELGIAN WHITE 355ML C/24</t>
        </is>
      </c>
      <c r="G415" t="n">
        <v>3123</v>
      </c>
      <c r="H415" t="n">
        <v>1.62</v>
      </c>
      <c r="I415" t="inlineStr">
        <is>
          <t>PC</t>
        </is>
      </c>
      <c r="J415" t="inlineStr">
        <is>
          <t>BEBIDAS</t>
        </is>
      </c>
      <c r="K415" t="inlineStr">
        <is>
          <t>03/2026</t>
        </is>
      </c>
      <c r="L415" t="n">
        <v>0</v>
      </c>
      <c r="M415" s="556" t="n">
        <v>46042</v>
      </c>
      <c r="N415" t="n">
        <v>301.82</v>
      </c>
      <c r="O415" t="n">
        <v>254.16</v>
      </c>
      <c r="P415" t="n">
        <v>488.95</v>
      </c>
    </row>
    <row r="416">
      <c r="A416" t="n">
        <v>80556</v>
      </c>
      <c r="B416" t="n">
        <v>128</v>
      </c>
      <c r="C416" t="inlineStr">
        <is>
          <t>Love Cabaret</t>
        </is>
      </c>
      <c r="D416" s="556" t="n">
        <v>46113</v>
      </c>
      <c r="E416" t="n">
        <v>26947</v>
      </c>
      <c r="F416" t="inlineStr">
        <is>
          <t>REFRIGERANTE GUARANA ZERO FYS 350ML C/12</t>
        </is>
      </c>
      <c r="G416" t="n">
        <v>7010</v>
      </c>
      <c r="H416" t="n">
        <v>11.17</v>
      </c>
      <c r="I416" t="inlineStr">
        <is>
          <t>PC</t>
        </is>
      </c>
      <c r="J416" t="inlineStr">
        <is>
          <t>BEBIDAS</t>
        </is>
      </c>
      <c r="K416" t="inlineStr">
        <is>
          <t>03/2026</t>
        </is>
      </c>
      <c r="L416" t="n">
        <v>43.11</v>
      </c>
      <c r="M416" s="556" t="n">
        <v>46105</v>
      </c>
      <c r="N416" t="n">
        <v>43.11</v>
      </c>
      <c r="O416" t="n">
        <v>43.11</v>
      </c>
      <c r="P416" t="n">
        <v>481.54</v>
      </c>
    </row>
    <row r="417">
      <c r="A417" t="n">
        <v>80543</v>
      </c>
      <c r="B417" t="n">
        <v>128</v>
      </c>
      <c r="C417" t="inlineStr">
        <is>
          <t>Love Cabaret</t>
        </is>
      </c>
      <c r="D417" s="556" t="n">
        <v>46113</v>
      </c>
      <c r="E417" t="n">
        <v>24404</v>
      </c>
      <c r="F417" t="inlineStr">
        <is>
          <t>PEITO BOVINO KG</t>
        </is>
      </c>
      <c r="G417" t="n">
        <v>2951</v>
      </c>
      <c r="H417" t="n">
        <v>16</v>
      </c>
      <c r="I417" t="inlineStr">
        <is>
          <t>KG</t>
        </is>
      </c>
      <c r="J417" t="inlineStr">
        <is>
          <t>ALIMENTOS</t>
        </is>
      </c>
      <c r="K417" t="inlineStr">
        <is>
          <t>03/2026</t>
        </is>
      </c>
      <c r="L417" t="n">
        <v>29.9</v>
      </c>
      <c r="M417" s="556" t="n">
        <v>46112</v>
      </c>
      <c r="N417" t="n">
        <v>29.9</v>
      </c>
      <c r="O417" t="n">
        <v>29.9</v>
      </c>
      <c r="P417" t="n">
        <v>478.4</v>
      </c>
    </row>
    <row r="418">
      <c r="A418" t="n">
        <v>80671</v>
      </c>
      <c r="B418" t="n">
        <v>128</v>
      </c>
      <c r="C418" t="inlineStr">
        <is>
          <t>Love Cabaret</t>
        </is>
      </c>
      <c r="D418" s="556" t="n">
        <v>46113</v>
      </c>
      <c r="E418" t="n">
        <v>18113</v>
      </c>
      <c r="F418" t="inlineStr">
        <is>
          <t>WHISKY JOHNNIE WALKER GREEN LABEL 750ML</t>
        </is>
      </c>
      <c r="G418" t="n">
        <v>3499</v>
      </c>
      <c r="H418" t="n">
        <v>1.08</v>
      </c>
      <c r="I418" t="inlineStr">
        <is>
          <t>GR</t>
        </is>
      </c>
      <c r="J418" t="inlineStr">
        <is>
          <t>BEBIDAS</t>
        </is>
      </c>
      <c r="K418" t="inlineStr">
        <is>
          <t>03/2026</t>
        </is>
      </c>
      <c r="L418" t="n">
        <v>0</v>
      </c>
      <c r="M418" s="556" t="n">
        <v>45740</v>
      </c>
      <c r="N418" t="n">
        <v>439.9</v>
      </c>
      <c r="O418" t="n">
        <v>451.71</v>
      </c>
      <c r="P418" t="n">
        <v>475.09</v>
      </c>
    </row>
    <row r="419">
      <c r="A419" t="n">
        <v>80540</v>
      </c>
      <c r="B419" t="n">
        <v>128</v>
      </c>
      <c r="C419" t="inlineStr">
        <is>
          <t>Love Cabaret</t>
        </is>
      </c>
      <c r="D419" s="556" t="n">
        <v>46113</v>
      </c>
      <c r="E419" t="n">
        <v>18218</v>
      </c>
      <c r="F419" t="inlineStr">
        <is>
          <t>VERMOUTH CINZANO ROSSO ARGENTINO 1L</t>
        </is>
      </c>
      <c r="G419" t="n">
        <v>3410</v>
      </c>
      <c r="H419" t="n">
        <v>18</v>
      </c>
      <c r="I419" t="inlineStr">
        <is>
          <t>GR</t>
        </is>
      </c>
      <c r="J419" t="inlineStr">
        <is>
          <t>BEBIDAS</t>
        </is>
      </c>
      <c r="K419" t="inlineStr">
        <is>
          <t>03/2026</t>
        </is>
      </c>
      <c r="L419" t="n">
        <v>26</v>
      </c>
      <c r="M419" s="556" t="n">
        <v>46083</v>
      </c>
      <c r="N419" t="n">
        <v>26</v>
      </c>
      <c r="O419" t="n">
        <v>26</v>
      </c>
      <c r="P419" t="n">
        <v>468</v>
      </c>
    </row>
    <row r="420">
      <c r="A420" t="n">
        <v>80608</v>
      </c>
      <c r="B420" t="n">
        <v>128</v>
      </c>
      <c r="C420" t="inlineStr">
        <is>
          <t>Love Cabaret</t>
        </is>
      </c>
      <c r="D420" s="556" t="n">
        <v>46113</v>
      </c>
      <c r="E420" t="n">
        <v>20751</v>
      </c>
      <c r="F420" t="inlineStr">
        <is>
          <t>AZEITONA PRETA AZAPA ARCOBELLO C/2KG</t>
        </is>
      </c>
      <c r="G420" t="n">
        <v>2088</v>
      </c>
      <c r="H420" t="n">
        <v>4</v>
      </c>
      <c r="I420" t="inlineStr">
        <is>
          <t>BD</t>
        </is>
      </c>
      <c r="J420" t="inlineStr">
        <is>
          <t>ALIMENTOS</t>
        </is>
      </c>
      <c r="K420" t="inlineStr">
        <is>
          <t>03/2026</t>
        </is>
      </c>
      <c r="L420" t="n">
        <v>0</v>
      </c>
      <c r="M420" s="556" t="n">
        <v>45950</v>
      </c>
      <c r="N420" t="n">
        <v>113.13</v>
      </c>
      <c r="O420" t="n">
        <v>107.1</v>
      </c>
      <c r="P420" t="n">
        <v>452.52</v>
      </c>
    </row>
    <row r="421">
      <c r="A421" t="n">
        <v>80639</v>
      </c>
      <c r="B421" t="n">
        <v>128</v>
      </c>
      <c r="C421" t="inlineStr">
        <is>
          <t>Love Cabaret</t>
        </is>
      </c>
      <c r="D421" s="556" t="n">
        <v>46113</v>
      </c>
      <c r="E421" t="n">
        <v>18133</v>
      </c>
      <c r="F421" t="inlineStr">
        <is>
          <t>WHISKY GLENLIVET FOUNDERS RESERVE 750ML</t>
        </is>
      </c>
      <c r="G421" t="n">
        <v>3484</v>
      </c>
      <c r="H421" t="n">
        <v>2</v>
      </c>
      <c r="I421" t="inlineStr">
        <is>
          <t>GR</t>
        </is>
      </c>
      <c r="J421" t="inlineStr">
        <is>
          <t>BEBIDAS</t>
        </is>
      </c>
      <c r="K421" t="inlineStr">
        <is>
          <t>03/2026</t>
        </is>
      </c>
      <c r="L421" t="n">
        <v>0</v>
      </c>
      <c r="N421" t="n">
        <v>0</v>
      </c>
      <c r="O421" t="n">
        <v>193.9</v>
      </c>
      <c r="P421" t="n">
        <v>414.03</v>
      </c>
    </row>
    <row r="422">
      <c r="A422" t="n">
        <v>80531</v>
      </c>
      <c r="B422" t="n">
        <v>128</v>
      </c>
      <c r="C422" t="inlineStr">
        <is>
          <t>Love Cabaret</t>
        </is>
      </c>
      <c r="D422" s="556" t="n">
        <v>46113</v>
      </c>
      <c r="E422" t="n">
        <v>19017</v>
      </c>
      <c r="F422" t="inlineStr">
        <is>
          <t>FILE DE FRANGO KG</t>
        </is>
      </c>
      <c r="G422" t="n">
        <v>2893</v>
      </c>
      <c r="H422" t="n">
        <v>30</v>
      </c>
      <c r="I422" t="inlineStr">
        <is>
          <t>KG</t>
        </is>
      </c>
      <c r="J422" t="inlineStr">
        <is>
          <t>ALIMENTOS</t>
        </is>
      </c>
      <c r="K422" t="inlineStr">
        <is>
          <t>03/2026</t>
        </is>
      </c>
      <c r="L422" t="n">
        <v>13.8</v>
      </c>
      <c r="M422" s="556" t="n">
        <v>46098</v>
      </c>
      <c r="N422" t="n">
        <v>13.8</v>
      </c>
      <c r="O422" t="n">
        <v>13.6</v>
      </c>
      <c r="P422" t="n">
        <v>414</v>
      </c>
    </row>
    <row r="423">
      <c r="A423" t="n">
        <v>80641</v>
      </c>
      <c r="B423" t="n">
        <v>128</v>
      </c>
      <c r="C423" t="inlineStr">
        <is>
          <t>Love Cabaret</t>
        </is>
      </c>
      <c r="D423" s="556" t="n">
        <v>46113</v>
      </c>
      <c r="E423" t="n">
        <v>18306</v>
      </c>
      <c r="F423" t="inlineStr">
        <is>
          <t>LICOR MARASCHINO LUXARDO 750ML</t>
        </is>
      </c>
      <c r="G423" t="n">
        <v>3327</v>
      </c>
      <c r="H423" t="n">
        <v>2</v>
      </c>
      <c r="I423" t="inlineStr">
        <is>
          <t>GR</t>
        </is>
      </c>
      <c r="J423" t="inlineStr">
        <is>
          <t>BEBIDAS</t>
        </is>
      </c>
      <c r="K423" t="inlineStr">
        <is>
          <t>03/2026</t>
        </is>
      </c>
      <c r="L423" t="n">
        <v>0</v>
      </c>
      <c r="N423" t="n">
        <v>0</v>
      </c>
      <c r="O423" t="n">
        <v>232.9</v>
      </c>
      <c r="P423" t="n">
        <v>395.11</v>
      </c>
    </row>
    <row r="424">
      <c r="A424" t="n">
        <v>80520</v>
      </c>
      <c r="B424" t="n">
        <v>128</v>
      </c>
      <c r="C424" t="inlineStr">
        <is>
          <t>Love Cabaret</t>
        </is>
      </c>
      <c r="D424" s="556" t="n">
        <v>46113</v>
      </c>
      <c r="E424" t="n">
        <v>24556</v>
      </c>
      <c r="F424" t="inlineStr">
        <is>
          <t>PAO DE HAMBURGUER NA MASSA DE BRIOCHE PINCELADO CAIXA C/72 UN 18 PACOTES X 4 UN COD 111</t>
        </is>
      </c>
      <c r="G424" t="n">
        <v>5659</v>
      </c>
      <c r="H424" t="n">
        <v>2.33</v>
      </c>
      <c r="I424" t="inlineStr">
        <is>
          <t>CX</t>
        </is>
      </c>
      <c r="J424" t="inlineStr">
        <is>
          <t>ALIMENTOS</t>
        </is>
      </c>
      <c r="K424" t="inlineStr">
        <is>
          <t>03/2026</t>
        </is>
      </c>
      <c r="L424" t="n">
        <v>0</v>
      </c>
      <c r="M424" s="556" t="n">
        <v>46077</v>
      </c>
      <c r="N424" t="n">
        <v>165.6</v>
      </c>
      <c r="O424" t="n">
        <v>165.6</v>
      </c>
      <c r="P424" t="n">
        <v>385.85</v>
      </c>
    </row>
    <row r="425">
      <c r="A425" t="n">
        <v>80528</v>
      </c>
      <c r="B425" t="n">
        <v>128</v>
      </c>
      <c r="C425" t="inlineStr">
        <is>
          <t>Love Cabaret</t>
        </is>
      </c>
      <c r="D425" s="556" t="n">
        <v>46113</v>
      </c>
      <c r="E425" t="n">
        <v>20985</v>
      </c>
      <c r="F425" t="inlineStr">
        <is>
          <t>OLEO DE SOJA LIZA 900ML</t>
        </is>
      </c>
      <c r="G425" t="n">
        <v>2011</v>
      </c>
      <c r="H425" t="n">
        <v>44.9</v>
      </c>
      <c r="I425" t="inlineStr">
        <is>
          <t>UN</t>
        </is>
      </c>
      <c r="J425" t="inlineStr">
        <is>
          <t>ALIMENTOS</t>
        </is>
      </c>
      <c r="K425" t="inlineStr">
        <is>
          <t>03/2026</t>
        </is>
      </c>
      <c r="L425" t="n">
        <v>0</v>
      </c>
      <c r="M425" s="556" t="n">
        <v>45917</v>
      </c>
      <c r="N425" t="n">
        <v>8</v>
      </c>
      <c r="O425" t="n">
        <v>8</v>
      </c>
      <c r="P425" t="n">
        <v>359.2</v>
      </c>
    </row>
    <row r="426">
      <c r="A426" t="n">
        <v>80574</v>
      </c>
      <c r="B426" t="n">
        <v>128</v>
      </c>
      <c r="C426" t="inlineStr">
        <is>
          <t>Love Cabaret</t>
        </is>
      </c>
      <c r="D426" s="556" t="n">
        <v>46113</v>
      </c>
      <c r="E426" t="n">
        <v>17885</v>
      </c>
      <c r="F426" t="inlineStr">
        <is>
          <t>COCA-COLA ZERO LATA 350ML C/12UN</t>
        </is>
      </c>
      <c r="G426" t="n">
        <v>3671</v>
      </c>
      <c r="H426" t="n">
        <v>8</v>
      </c>
      <c r="I426" t="inlineStr">
        <is>
          <t>PC</t>
        </is>
      </c>
      <c r="J426" t="inlineStr">
        <is>
          <t>BEBIDAS</t>
        </is>
      </c>
      <c r="K426" t="inlineStr">
        <is>
          <t>03/2026</t>
        </is>
      </c>
      <c r="L426" t="n">
        <v>44.64</v>
      </c>
      <c r="M426" s="556" t="n">
        <v>46084</v>
      </c>
      <c r="N426" t="n">
        <v>44.64</v>
      </c>
      <c r="O426" t="n">
        <v>46.99</v>
      </c>
      <c r="P426" t="n">
        <v>357.12</v>
      </c>
    </row>
    <row r="427">
      <c r="A427" t="n">
        <v>80575</v>
      </c>
      <c r="B427" t="n">
        <v>128</v>
      </c>
      <c r="C427" t="inlineStr">
        <is>
          <t>Love Cabaret</t>
        </is>
      </c>
      <c r="D427" s="556" t="n">
        <v>46113</v>
      </c>
      <c r="E427" t="n">
        <v>17893</v>
      </c>
      <c r="F427" t="inlineStr">
        <is>
          <t>COCA-COLA LATA 350ML C/12UN</t>
        </is>
      </c>
      <c r="G427" t="n">
        <v>3666</v>
      </c>
      <c r="H427" t="n">
        <v>8</v>
      </c>
      <c r="I427" t="inlineStr">
        <is>
          <t>PC</t>
        </is>
      </c>
      <c r="J427" t="inlineStr">
        <is>
          <t>BEBIDAS</t>
        </is>
      </c>
      <c r="K427" t="inlineStr">
        <is>
          <t>03/2026</t>
        </is>
      </c>
      <c r="L427" t="n">
        <v>44.64</v>
      </c>
      <c r="M427" s="556" t="n">
        <v>46084</v>
      </c>
      <c r="N427" t="n">
        <v>44.64</v>
      </c>
      <c r="O427" t="n">
        <v>37.78</v>
      </c>
      <c r="P427" t="n">
        <v>357.12</v>
      </c>
    </row>
    <row r="428">
      <c r="A428" t="n">
        <v>80636</v>
      </c>
      <c r="B428" t="n">
        <v>128</v>
      </c>
      <c r="C428" t="inlineStr">
        <is>
          <t>Love Cabaret</t>
        </is>
      </c>
      <c r="D428" s="556" t="n">
        <v>46113</v>
      </c>
      <c r="E428" t="n">
        <v>18550</v>
      </c>
      <c r="F428" t="inlineStr">
        <is>
          <t>APERITIVO ANGOSTURA 200ML</t>
        </is>
      </c>
      <c r="G428" t="n">
        <v>3130</v>
      </c>
      <c r="H428" t="n">
        <v>2.04</v>
      </c>
      <c r="I428" t="inlineStr">
        <is>
          <t>GR</t>
        </is>
      </c>
      <c r="J428" t="inlineStr">
        <is>
          <t>BEBIDAS</t>
        </is>
      </c>
      <c r="K428" t="inlineStr">
        <is>
          <t>03/2026</t>
        </is>
      </c>
      <c r="L428" t="n">
        <v>0</v>
      </c>
      <c r="M428" s="556" t="n">
        <v>45887</v>
      </c>
      <c r="N428" t="n">
        <v>172.9</v>
      </c>
      <c r="O428" t="n">
        <v>180</v>
      </c>
      <c r="P428" t="n">
        <v>352.72</v>
      </c>
    </row>
    <row r="429">
      <c r="A429" t="n">
        <v>80634</v>
      </c>
      <c r="B429" t="n">
        <v>128</v>
      </c>
      <c r="C429" t="inlineStr">
        <is>
          <t>Love Cabaret</t>
        </is>
      </c>
      <c r="D429" s="556" t="n">
        <v>46113</v>
      </c>
      <c r="E429" t="n">
        <v>19235</v>
      </c>
      <c r="F429" t="inlineStr">
        <is>
          <t>QUEIJO TULHA PECA INTEIRA 5,5KG FAZENDA ATALAIA UN</t>
        </is>
      </c>
      <c r="G429" t="n">
        <v>2788</v>
      </c>
      <c r="H429" t="n">
        <v>2.18</v>
      </c>
      <c r="I429" t="inlineStr">
        <is>
          <t>KG</t>
        </is>
      </c>
      <c r="J429" t="inlineStr">
        <is>
          <t>ALIMENTOS</t>
        </is>
      </c>
      <c r="K429" t="inlineStr">
        <is>
          <t>03/2026</t>
        </is>
      </c>
      <c r="L429" t="n">
        <v>0</v>
      </c>
      <c r="M429" s="556" t="n">
        <v>45943</v>
      </c>
      <c r="N429" t="n">
        <v>159</v>
      </c>
      <c r="O429" t="n">
        <v>137</v>
      </c>
      <c r="P429" t="n">
        <v>346.62</v>
      </c>
    </row>
    <row r="430">
      <c r="A430" t="n">
        <v>80555</v>
      </c>
      <c r="B430" t="n">
        <v>128</v>
      </c>
      <c r="C430" t="inlineStr">
        <is>
          <t>Love Cabaret</t>
        </is>
      </c>
      <c r="D430" s="556" t="n">
        <v>46113</v>
      </c>
      <c r="E430" t="n">
        <v>20809</v>
      </c>
      <c r="F430" t="inlineStr">
        <is>
          <t>CAFE PILAO ALMOFADA 500G</t>
        </is>
      </c>
      <c r="G430" t="n">
        <v>2074</v>
      </c>
      <c r="H430" t="n">
        <v>11.52</v>
      </c>
      <c r="I430" t="inlineStr">
        <is>
          <t>PC</t>
        </is>
      </c>
      <c r="J430" t="inlineStr">
        <is>
          <t>ALIMENTOS</t>
        </is>
      </c>
      <c r="K430" t="inlineStr">
        <is>
          <t>03/2026</t>
        </is>
      </c>
      <c r="L430" t="n">
        <v>29.9</v>
      </c>
      <c r="M430" s="556" t="n">
        <v>46098</v>
      </c>
      <c r="N430" t="n">
        <v>29.9</v>
      </c>
      <c r="O430" t="n">
        <v>29.92</v>
      </c>
      <c r="P430" t="n">
        <v>344.45</v>
      </c>
    </row>
    <row r="431">
      <c r="A431" t="n">
        <v>80541</v>
      </c>
      <c r="B431" t="n">
        <v>128</v>
      </c>
      <c r="C431" t="inlineStr">
        <is>
          <t>Love Cabaret</t>
        </is>
      </c>
      <c r="D431" s="556" t="n">
        <v>46113</v>
      </c>
      <c r="E431" t="n">
        <v>18668</v>
      </c>
      <c r="F431" t="inlineStr">
        <is>
          <t>PERNIL SUINO SEM OSSO KG</t>
        </is>
      </c>
      <c r="G431" t="n">
        <v>3051</v>
      </c>
      <c r="H431" t="n">
        <v>17</v>
      </c>
      <c r="I431" t="inlineStr">
        <is>
          <t>KG</t>
        </is>
      </c>
      <c r="J431" t="inlineStr">
        <is>
          <t>ALIMENTOS</t>
        </is>
      </c>
      <c r="K431" t="inlineStr">
        <is>
          <t>03/2026</t>
        </is>
      </c>
      <c r="L431" t="n">
        <v>19.99</v>
      </c>
      <c r="M431" s="556" t="n">
        <v>46112</v>
      </c>
      <c r="N431" t="n">
        <v>19.99</v>
      </c>
      <c r="O431" t="n">
        <v>19.99</v>
      </c>
      <c r="P431" t="n">
        <v>339.83</v>
      </c>
    </row>
    <row r="432">
      <c r="A432" t="n">
        <v>80561</v>
      </c>
      <c r="B432" t="n">
        <v>128</v>
      </c>
      <c r="C432" t="inlineStr">
        <is>
          <t>Love Cabaret</t>
        </is>
      </c>
      <c r="D432" s="556" t="n">
        <v>46113</v>
      </c>
      <c r="E432" t="n">
        <v>18826</v>
      </c>
      <c r="F432" t="inlineStr">
        <is>
          <t>PEITO BOVINO MOIDO KG</t>
        </is>
      </c>
      <c r="G432" t="n">
        <v>2952</v>
      </c>
      <c r="H432" t="n">
        <v>10</v>
      </c>
      <c r="I432" t="inlineStr">
        <is>
          <t>KG</t>
        </is>
      </c>
      <c r="J432" t="inlineStr">
        <is>
          <t>ALIMENTOS</t>
        </is>
      </c>
      <c r="K432" t="inlineStr">
        <is>
          <t>03/2026</t>
        </is>
      </c>
      <c r="L432" t="n">
        <v>31.2</v>
      </c>
      <c r="M432" s="556" t="n">
        <v>46112</v>
      </c>
      <c r="N432" t="n">
        <v>31.2</v>
      </c>
      <c r="O432" t="n">
        <v>31.2</v>
      </c>
      <c r="P432" t="n">
        <v>312</v>
      </c>
    </row>
    <row r="433">
      <c r="A433" t="n">
        <v>80562</v>
      </c>
      <c r="B433" t="n">
        <v>128</v>
      </c>
      <c r="C433" t="inlineStr">
        <is>
          <t>Love Cabaret</t>
        </is>
      </c>
      <c r="D433" s="556" t="n">
        <v>46113</v>
      </c>
      <c r="E433" t="n">
        <v>20590</v>
      </c>
      <c r="F433" t="inlineStr">
        <is>
          <t>TOMATE PELADO ARCOBELLO 2,55KG</t>
        </is>
      </c>
      <c r="G433" t="n">
        <v>2120</v>
      </c>
      <c r="H433" t="n">
        <v>10</v>
      </c>
      <c r="I433" t="inlineStr">
        <is>
          <t>UN</t>
        </is>
      </c>
      <c r="J433" t="inlineStr">
        <is>
          <t>ALIMENTOS</t>
        </is>
      </c>
      <c r="K433" t="inlineStr">
        <is>
          <t>03/2026</t>
        </is>
      </c>
      <c r="L433" t="n">
        <v>31.2</v>
      </c>
      <c r="M433" s="556" t="n">
        <v>46099</v>
      </c>
      <c r="N433" t="n">
        <v>31.2</v>
      </c>
      <c r="O433" t="n">
        <v>37.9</v>
      </c>
      <c r="P433" t="n">
        <v>312</v>
      </c>
    </row>
    <row r="434">
      <c r="A434" t="n">
        <v>80564</v>
      </c>
      <c r="B434" t="n">
        <v>128</v>
      </c>
      <c r="C434" t="inlineStr">
        <is>
          <t>Love Cabaret</t>
        </is>
      </c>
      <c r="D434" s="556" t="n">
        <v>46113</v>
      </c>
      <c r="E434" t="n">
        <v>23990</v>
      </c>
      <c r="F434" t="inlineStr">
        <is>
          <t>ACEM MOIDO KG</t>
        </is>
      </c>
      <c r="G434" t="n">
        <v>2917</v>
      </c>
      <c r="H434" t="n">
        <v>10</v>
      </c>
      <c r="I434" t="inlineStr">
        <is>
          <t>KG</t>
        </is>
      </c>
      <c r="J434" t="inlineStr">
        <is>
          <t>ALIMENTOS</t>
        </is>
      </c>
      <c r="K434" t="inlineStr">
        <is>
          <t>03/2026</t>
        </is>
      </c>
      <c r="L434" t="n">
        <v>31</v>
      </c>
      <c r="M434" s="556" t="n">
        <v>46098</v>
      </c>
      <c r="N434" t="n">
        <v>30.9</v>
      </c>
      <c r="O434" t="n">
        <v>32.03</v>
      </c>
      <c r="P434" t="n">
        <v>310</v>
      </c>
    </row>
    <row r="435">
      <c r="A435" t="n">
        <v>80583</v>
      </c>
      <c r="B435" t="n">
        <v>128</v>
      </c>
      <c r="C435" t="inlineStr">
        <is>
          <t>Love Cabaret</t>
        </is>
      </c>
      <c r="D435" s="556" t="n">
        <v>46113</v>
      </c>
      <c r="E435" t="n">
        <v>26948</v>
      </c>
      <c r="F435" t="inlineStr">
        <is>
          <t>REFRIGERANTE LIMAO ZERO FYS 350ML C/12</t>
        </is>
      </c>
      <c r="G435" t="n">
        <v>7011</v>
      </c>
      <c r="H435" t="n">
        <v>7.08</v>
      </c>
      <c r="I435" t="inlineStr">
        <is>
          <t>PC</t>
        </is>
      </c>
      <c r="J435" t="inlineStr">
        <is>
          <t>BEBIDAS</t>
        </is>
      </c>
      <c r="K435" t="inlineStr">
        <is>
          <t>03/2026</t>
        </is>
      </c>
      <c r="L435" t="n">
        <v>0</v>
      </c>
      <c r="M435" s="556" t="n">
        <v>45988</v>
      </c>
      <c r="N435" t="n">
        <v>43.31</v>
      </c>
      <c r="O435" t="n">
        <v>42.95</v>
      </c>
      <c r="P435" t="n">
        <v>306.63</v>
      </c>
    </row>
    <row r="436">
      <c r="A436" t="n">
        <v>80668</v>
      </c>
      <c r="B436" t="n">
        <v>128</v>
      </c>
      <c r="C436" t="inlineStr">
        <is>
          <t>Love Cabaret</t>
        </is>
      </c>
      <c r="D436" s="556" t="n">
        <v>46113</v>
      </c>
      <c r="E436" t="n">
        <v>24706</v>
      </c>
      <c r="F436" t="inlineStr">
        <is>
          <t>LICOR DE MACA VERDE SOUR APPLE PUCKER DE KUYPER 700ML</t>
        </is>
      </c>
      <c r="G436" t="n">
        <v>5723</v>
      </c>
      <c r="H436" t="n">
        <v>1.24</v>
      </c>
      <c r="I436" t="inlineStr">
        <is>
          <t>GR</t>
        </is>
      </c>
      <c r="J436" t="inlineStr">
        <is>
          <t>BEBIDAS</t>
        </is>
      </c>
      <c r="K436" t="inlineStr">
        <is>
          <t>03/2026</t>
        </is>
      </c>
      <c r="L436" t="n">
        <v>0</v>
      </c>
      <c r="M436" s="556" t="n">
        <v>46051</v>
      </c>
      <c r="N436" t="n">
        <v>245</v>
      </c>
      <c r="O436" t="n">
        <v>245</v>
      </c>
      <c r="P436" t="n">
        <v>303.8</v>
      </c>
    </row>
    <row r="437">
      <c r="A437" t="n">
        <v>80534</v>
      </c>
      <c r="B437" t="n">
        <v>128</v>
      </c>
      <c r="C437" t="inlineStr">
        <is>
          <t>Love Cabaret</t>
        </is>
      </c>
      <c r="D437" s="556" t="n">
        <v>46113</v>
      </c>
      <c r="E437" t="n">
        <v>26465</v>
      </c>
      <c r="F437" t="inlineStr">
        <is>
          <t>BAGUETE FERMENTACAO NATURAL 30CM C/250G UN</t>
        </is>
      </c>
      <c r="G437" t="n">
        <v>6746</v>
      </c>
      <c r="H437" t="n">
        <v>27</v>
      </c>
      <c r="I437" t="inlineStr">
        <is>
          <t>UN</t>
        </is>
      </c>
      <c r="J437" t="inlineStr">
        <is>
          <t>ALIMENTOS</t>
        </is>
      </c>
      <c r="K437" t="inlineStr">
        <is>
          <t>03/2026</t>
        </is>
      </c>
      <c r="L437" t="n">
        <v>11.08</v>
      </c>
      <c r="M437" s="556" t="n">
        <v>46112</v>
      </c>
      <c r="N437" t="n">
        <v>6.37</v>
      </c>
      <c r="O437" t="n">
        <v>6.37</v>
      </c>
      <c r="P437" t="n">
        <v>299.16</v>
      </c>
    </row>
    <row r="438">
      <c r="A438" t="n">
        <v>80557</v>
      </c>
      <c r="B438" t="n">
        <v>128</v>
      </c>
      <c r="C438" t="inlineStr">
        <is>
          <t>Love Cabaret</t>
        </is>
      </c>
      <c r="D438" s="556" t="n">
        <v>46113</v>
      </c>
      <c r="E438" t="n">
        <v>17800</v>
      </c>
      <c r="F438" t="inlineStr">
        <is>
          <t>VINHO BRANCO ALMADEN RIESLING 750ML</t>
        </is>
      </c>
      <c r="G438" t="n">
        <v>3745</v>
      </c>
      <c r="H438" t="n">
        <v>11</v>
      </c>
      <c r="I438" t="inlineStr">
        <is>
          <t>GR</t>
        </is>
      </c>
      <c r="J438" t="inlineStr">
        <is>
          <t>BEBIDAS</t>
        </is>
      </c>
      <c r="K438" t="inlineStr">
        <is>
          <t>03/2026</t>
        </is>
      </c>
      <c r="L438" t="n">
        <v>0</v>
      </c>
      <c r="M438" s="556" t="n">
        <v>46076</v>
      </c>
      <c r="N438" t="n">
        <v>25.8</v>
      </c>
      <c r="O438" t="n">
        <v>25.8</v>
      </c>
      <c r="P438" t="n">
        <v>283.8</v>
      </c>
    </row>
    <row r="439">
      <c r="A439" t="n">
        <v>80629</v>
      </c>
      <c r="B439" t="n">
        <v>128</v>
      </c>
      <c r="C439" t="inlineStr">
        <is>
          <t>Love Cabaret</t>
        </is>
      </c>
      <c r="D439" s="556" t="n">
        <v>46113</v>
      </c>
      <c r="E439" t="n">
        <v>18179</v>
      </c>
      <c r="F439" t="inlineStr">
        <is>
          <t>VODKA KETEL ONE 1L</t>
        </is>
      </c>
      <c r="G439" t="n">
        <v>3443</v>
      </c>
      <c r="H439" t="n">
        <v>2.5</v>
      </c>
      <c r="I439" t="inlineStr">
        <is>
          <t>GR</t>
        </is>
      </c>
      <c r="J439" t="inlineStr">
        <is>
          <t>BEBIDAS</t>
        </is>
      </c>
      <c r="K439" t="inlineStr">
        <is>
          <t>03/2026</t>
        </is>
      </c>
      <c r="L439" t="n">
        <v>0</v>
      </c>
      <c r="M439" s="556" t="n">
        <v>46056</v>
      </c>
      <c r="N439" t="n">
        <v>110.82</v>
      </c>
      <c r="O439" t="n">
        <v>112.05</v>
      </c>
      <c r="P439" t="n">
        <v>277.05</v>
      </c>
    </row>
    <row r="440">
      <c r="A440" t="n">
        <v>80654</v>
      </c>
      <c r="B440" t="n">
        <v>128</v>
      </c>
      <c r="C440" t="inlineStr">
        <is>
          <t>Love Cabaret</t>
        </is>
      </c>
      <c r="D440" s="556" t="n">
        <v>46113</v>
      </c>
      <c r="E440" t="n">
        <v>18393</v>
      </c>
      <c r="F440" t="inlineStr">
        <is>
          <t>CONHAQUE HENNESSY VERY SPECIAL 700ML</t>
        </is>
      </c>
      <c r="G440" t="n">
        <v>3247</v>
      </c>
      <c r="H440" t="n">
        <v>1.93</v>
      </c>
      <c r="I440" t="inlineStr">
        <is>
          <t>UN</t>
        </is>
      </c>
      <c r="J440" t="inlineStr">
        <is>
          <t>BEBIDAS</t>
        </is>
      </c>
      <c r="K440" t="inlineStr">
        <is>
          <t>03/2026</t>
        </is>
      </c>
      <c r="L440" t="n">
        <v>0</v>
      </c>
      <c r="N440" t="n">
        <v>0</v>
      </c>
      <c r="O440" t="n">
        <v>0</v>
      </c>
      <c r="P440" t="n">
        <v>276.8</v>
      </c>
    </row>
    <row r="441">
      <c r="A441" t="n">
        <v>80536</v>
      </c>
      <c r="B441" t="n">
        <v>128</v>
      </c>
      <c r="C441" t="inlineStr">
        <is>
          <t>Love Cabaret</t>
        </is>
      </c>
      <c r="D441" s="556" t="n">
        <v>46113</v>
      </c>
      <c r="E441" t="n">
        <v>20121</v>
      </c>
      <c r="F441" t="inlineStr">
        <is>
          <t>MASSA ROLINHO PRIMAVERA 30 FOLHAS 20X450G</t>
        </is>
      </c>
      <c r="G441" t="n">
        <v>2291</v>
      </c>
      <c r="H441" t="n">
        <v>20.25</v>
      </c>
      <c r="I441" t="inlineStr">
        <is>
          <t>PC</t>
        </is>
      </c>
      <c r="J441" t="inlineStr">
        <is>
          <t>ALIMENTOS</t>
        </is>
      </c>
      <c r="K441" t="inlineStr">
        <is>
          <t>03/2026</t>
        </is>
      </c>
      <c r="L441" t="n">
        <v>0</v>
      </c>
      <c r="M441" s="556" t="n">
        <v>46073</v>
      </c>
      <c r="N441" t="n">
        <v>13.65</v>
      </c>
      <c r="O441" t="n">
        <v>13.65</v>
      </c>
      <c r="P441" t="n">
        <v>276.41</v>
      </c>
    </row>
    <row r="442">
      <c r="A442" t="n">
        <v>80610</v>
      </c>
      <c r="B442" t="n">
        <v>128</v>
      </c>
      <c r="C442" t="inlineStr">
        <is>
          <t>Love Cabaret</t>
        </is>
      </c>
      <c r="D442" s="556" t="n">
        <v>46113</v>
      </c>
      <c r="E442" t="n">
        <v>24118</v>
      </c>
      <c r="F442" t="inlineStr">
        <is>
          <t>CASTANHA DE CAJU CRUA KG</t>
        </is>
      </c>
      <c r="G442" t="n">
        <v>2233</v>
      </c>
      <c r="H442" t="n">
        <v>3.74</v>
      </c>
      <c r="I442" t="inlineStr">
        <is>
          <t>KG</t>
        </is>
      </c>
      <c r="J442" t="inlineStr">
        <is>
          <t>ALIMENTOS</t>
        </is>
      </c>
      <c r="K442" t="inlineStr">
        <is>
          <t>03/2026</t>
        </is>
      </c>
      <c r="L442" t="n">
        <v>0</v>
      </c>
      <c r="M442" s="556" t="n">
        <v>46071</v>
      </c>
      <c r="N442" t="n">
        <v>72</v>
      </c>
      <c r="O442" t="n">
        <v>81.59999999999999</v>
      </c>
      <c r="P442" t="n">
        <v>269.28</v>
      </c>
    </row>
    <row r="443">
      <c r="A443" t="n">
        <v>80662</v>
      </c>
      <c r="B443" t="n">
        <v>128</v>
      </c>
      <c r="C443" t="inlineStr">
        <is>
          <t>Love Cabaret</t>
        </is>
      </c>
      <c r="D443" s="556" t="n">
        <v>46113</v>
      </c>
      <c r="E443" t="n">
        <v>18278</v>
      </c>
      <c r="F443" t="inlineStr">
        <is>
          <t>LICOR DE CEREJA CHERRY HEERING 700ML</t>
        </is>
      </c>
      <c r="G443" t="n">
        <v>3351</v>
      </c>
      <c r="H443" t="n">
        <v>1.46</v>
      </c>
      <c r="I443" t="inlineStr">
        <is>
          <t>GR</t>
        </is>
      </c>
      <c r="J443" t="inlineStr">
        <is>
          <t>BEBIDAS</t>
        </is>
      </c>
      <c r="K443" t="inlineStr">
        <is>
          <t>03/2026</t>
        </is>
      </c>
      <c r="L443" t="n">
        <v>0</v>
      </c>
      <c r="M443" s="556" t="n">
        <v>45554</v>
      </c>
      <c r="N443" t="n">
        <v>177.47</v>
      </c>
      <c r="O443" t="n">
        <v>225.72</v>
      </c>
      <c r="P443" t="n">
        <v>259.11</v>
      </c>
    </row>
    <row r="444">
      <c r="A444" t="n">
        <v>80533</v>
      </c>
      <c r="B444" t="n">
        <v>128</v>
      </c>
      <c r="C444" t="inlineStr">
        <is>
          <t>Love Cabaret</t>
        </is>
      </c>
      <c r="D444" s="556" t="n">
        <v>46113</v>
      </c>
      <c r="E444" t="n">
        <v>20114</v>
      </c>
      <c r="F444" t="inlineStr">
        <is>
          <t>MACARRAO LINGUINE GRANO DURO DIVELLA  500GR</t>
        </is>
      </c>
      <c r="G444" t="n">
        <v>2292</v>
      </c>
      <c r="H444" t="n">
        <v>28</v>
      </c>
      <c r="I444" t="inlineStr">
        <is>
          <t>UN</t>
        </is>
      </c>
      <c r="J444" t="inlineStr">
        <is>
          <t>ALIMENTOS</t>
        </is>
      </c>
      <c r="K444" t="inlineStr">
        <is>
          <t>03/2026</t>
        </is>
      </c>
      <c r="L444" t="n">
        <v>8.710000000000001</v>
      </c>
      <c r="M444" s="556" t="n">
        <v>46099</v>
      </c>
      <c r="N444" t="n">
        <v>8.699999999999999</v>
      </c>
      <c r="O444" t="n">
        <v>8.699999999999999</v>
      </c>
      <c r="P444" t="n">
        <v>243.88</v>
      </c>
    </row>
    <row r="445">
      <c r="A445" t="n">
        <v>80613</v>
      </c>
      <c r="B445" t="n">
        <v>128</v>
      </c>
      <c r="C445" t="inlineStr">
        <is>
          <t>Love Cabaret</t>
        </is>
      </c>
      <c r="D445" s="556" t="n">
        <v>46113</v>
      </c>
      <c r="E445" t="n">
        <v>18220</v>
      </c>
      <c r="F445" t="inlineStr">
        <is>
          <t>VERMOUTH CARPANO CLASSICO ROSSO ITALIANO 1L</t>
        </is>
      </c>
      <c r="G445" t="n">
        <v>3408</v>
      </c>
      <c r="H445" t="n">
        <v>3.1</v>
      </c>
      <c r="I445" t="inlineStr">
        <is>
          <t>GR</t>
        </is>
      </c>
      <c r="J445" t="inlineStr">
        <is>
          <t>BEBIDAS</t>
        </is>
      </c>
      <c r="K445" t="inlineStr">
        <is>
          <t>03/2026</t>
        </is>
      </c>
      <c r="L445" t="n">
        <v>77</v>
      </c>
      <c r="M445" s="556" t="n">
        <v>46083</v>
      </c>
      <c r="N445" t="n">
        <v>77</v>
      </c>
      <c r="O445" t="n">
        <v>75</v>
      </c>
      <c r="P445" t="n">
        <v>238.7</v>
      </c>
    </row>
    <row r="446">
      <c r="A446" t="n">
        <v>80688</v>
      </c>
      <c r="B446" t="n">
        <v>128</v>
      </c>
      <c r="C446" t="inlineStr">
        <is>
          <t>Love Cabaret</t>
        </is>
      </c>
      <c r="D446" s="556" t="n">
        <v>46113</v>
      </c>
      <c r="E446" t="n">
        <v>18099</v>
      </c>
      <c r="F446" t="inlineStr">
        <is>
          <t>WHISKY SINGLETON 12 ANOS SINGLE MALT 750ML</t>
        </is>
      </c>
      <c r="G446" t="n">
        <v>3511</v>
      </c>
      <c r="H446" t="n">
        <v>0.99</v>
      </c>
      <c r="I446" t="inlineStr">
        <is>
          <t>GR</t>
        </is>
      </c>
      <c r="J446" t="inlineStr">
        <is>
          <t>BEBIDAS</t>
        </is>
      </c>
      <c r="K446" t="inlineStr">
        <is>
          <t>03/2026</t>
        </is>
      </c>
      <c r="L446" t="n">
        <v>0</v>
      </c>
      <c r="M446" s="556" t="n">
        <v>46071</v>
      </c>
      <c r="N446" t="n">
        <v>222.75</v>
      </c>
      <c r="O446" t="n">
        <v>225.2</v>
      </c>
      <c r="P446" t="n">
        <v>220.52</v>
      </c>
    </row>
    <row r="447">
      <c r="A447" t="n">
        <v>80595</v>
      </c>
      <c r="B447" t="n">
        <v>128</v>
      </c>
      <c r="C447" t="inlineStr">
        <is>
          <t>Love Cabaret</t>
        </is>
      </c>
      <c r="D447" s="556" t="n">
        <v>46113</v>
      </c>
      <c r="E447" t="n">
        <v>19284</v>
      </c>
      <c r="F447" t="inlineStr">
        <is>
          <t>QUEIJO PROVOLONE TRES MARIAS KG</t>
        </is>
      </c>
      <c r="G447" t="n">
        <v>2779</v>
      </c>
      <c r="H447" t="n">
        <v>5.34</v>
      </c>
      <c r="I447" t="inlineStr">
        <is>
          <t>KG</t>
        </is>
      </c>
      <c r="J447" t="inlineStr">
        <is>
          <t>ALIMENTOS</t>
        </is>
      </c>
      <c r="K447" t="inlineStr">
        <is>
          <t>03/2026</t>
        </is>
      </c>
      <c r="L447" t="n">
        <v>0</v>
      </c>
      <c r="M447" s="556" t="n">
        <v>46071</v>
      </c>
      <c r="N447" t="n">
        <v>40.5</v>
      </c>
      <c r="O447" t="n">
        <v>40.5</v>
      </c>
      <c r="P447" t="n">
        <v>216.27</v>
      </c>
    </row>
    <row r="448">
      <c r="A448" t="n">
        <v>80573</v>
      </c>
      <c r="B448" t="n">
        <v>128</v>
      </c>
      <c r="C448" t="inlineStr">
        <is>
          <t>Love Cabaret</t>
        </is>
      </c>
      <c r="D448" s="556" t="n">
        <v>46113</v>
      </c>
      <c r="E448" t="n">
        <v>17716</v>
      </c>
      <c r="F448" t="inlineStr">
        <is>
          <t>VINHO TINTO ALMADEN CABERNET SAUVIGNON 750ML</t>
        </is>
      </c>
      <c r="G448" t="n">
        <v>3822</v>
      </c>
      <c r="H448" t="n">
        <v>8</v>
      </c>
      <c r="I448" t="inlineStr">
        <is>
          <t>GR</t>
        </is>
      </c>
      <c r="J448" t="inlineStr">
        <is>
          <t>BEBIDAS</t>
        </is>
      </c>
      <c r="K448" t="inlineStr">
        <is>
          <t>03/2026</t>
        </is>
      </c>
      <c r="L448" t="n">
        <v>0</v>
      </c>
      <c r="M448" s="556" t="n">
        <v>46048</v>
      </c>
      <c r="N448" t="n">
        <v>26.2</v>
      </c>
      <c r="O448" t="n">
        <v>25.8</v>
      </c>
      <c r="P448" t="n">
        <v>209.6</v>
      </c>
    </row>
    <row r="449">
      <c r="A449" t="n">
        <v>80667</v>
      </c>
      <c r="B449" t="n">
        <v>128</v>
      </c>
      <c r="C449" t="inlineStr">
        <is>
          <t>Love Cabaret</t>
        </is>
      </c>
      <c r="D449" s="556" t="n">
        <v>46113</v>
      </c>
      <c r="E449" t="n">
        <v>19567</v>
      </c>
      <c r="F449" t="inlineStr">
        <is>
          <t>PIMENTA JAMAICA EM GRAO KG</t>
        </is>
      </c>
      <c r="G449" t="n">
        <v>2650</v>
      </c>
      <c r="H449" t="n">
        <v>1.3</v>
      </c>
      <c r="I449" t="inlineStr">
        <is>
          <t>KG</t>
        </is>
      </c>
      <c r="J449" t="inlineStr">
        <is>
          <t>ALIMENTOS</t>
        </is>
      </c>
      <c r="K449" t="inlineStr">
        <is>
          <t>03/2026</t>
        </is>
      </c>
      <c r="L449" t="n">
        <v>0</v>
      </c>
      <c r="M449" s="556" t="n">
        <v>45957</v>
      </c>
      <c r="N449" t="n">
        <v>158</v>
      </c>
      <c r="O449" t="n">
        <v>198</v>
      </c>
      <c r="P449" t="n">
        <v>205.4</v>
      </c>
    </row>
    <row r="450">
      <c r="A450" t="n">
        <v>80628</v>
      </c>
      <c r="B450" t="n">
        <v>128</v>
      </c>
      <c r="C450" t="inlineStr">
        <is>
          <t>Love Cabaret</t>
        </is>
      </c>
      <c r="D450" s="556" t="n">
        <v>46113</v>
      </c>
      <c r="E450" t="n">
        <v>24040</v>
      </c>
      <c r="F450" t="inlineStr">
        <is>
          <t>AMENDOA LAMINADA KG</t>
        </is>
      </c>
      <c r="G450" t="n">
        <v>2261</v>
      </c>
      <c r="H450" t="n">
        <v>2.52</v>
      </c>
      <c r="I450" t="inlineStr">
        <is>
          <t>KG</t>
        </is>
      </c>
      <c r="J450" t="inlineStr">
        <is>
          <t>ALIMENTOS</t>
        </is>
      </c>
      <c r="K450" t="inlineStr">
        <is>
          <t>03/2026</t>
        </is>
      </c>
      <c r="L450" t="n">
        <v>79.90000000000001</v>
      </c>
      <c r="M450" s="556" t="n">
        <v>46111</v>
      </c>
      <c r="N450" t="n">
        <v>79.90000000000001</v>
      </c>
      <c r="O450" t="n">
        <v>79.90000000000001</v>
      </c>
      <c r="P450" t="n">
        <v>201.35</v>
      </c>
    </row>
    <row r="451">
      <c r="A451" t="n">
        <v>80675</v>
      </c>
      <c r="B451" t="n">
        <v>128</v>
      </c>
      <c r="C451" t="inlineStr">
        <is>
          <t>Love Cabaret</t>
        </is>
      </c>
      <c r="D451" s="556" t="n">
        <v>46113</v>
      </c>
      <c r="E451" t="n">
        <v>18153</v>
      </c>
      <c r="F451" t="inlineStr">
        <is>
          <t>WHISKY BOURBON WOODFORD RESERVE 750ML</t>
        </is>
      </c>
      <c r="G451" t="n">
        <v>3466</v>
      </c>
      <c r="H451" t="n">
        <v>1</v>
      </c>
      <c r="I451" t="inlineStr">
        <is>
          <t>GR</t>
        </is>
      </c>
      <c r="J451" t="inlineStr">
        <is>
          <t>BEBIDAS</t>
        </is>
      </c>
      <c r="K451" t="inlineStr">
        <is>
          <t>03/2026</t>
        </is>
      </c>
      <c r="L451" t="n">
        <v>0</v>
      </c>
      <c r="N451" t="n">
        <v>0</v>
      </c>
      <c r="O451" t="n">
        <v>160.56</v>
      </c>
      <c r="P451" t="n">
        <v>192.33</v>
      </c>
    </row>
    <row r="452">
      <c r="A452" t="n">
        <v>80524</v>
      </c>
      <c r="B452" t="n">
        <v>128</v>
      </c>
      <c r="C452" t="inlineStr">
        <is>
          <t>Love Cabaret</t>
        </is>
      </c>
      <c r="D452" s="556" t="n">
        <v>46113</v>
      </c>
      <c r="E452" t="n">
        <v>19203</v>
      </c>
      <c r="F452" t="inlineStr">
        <is>
          <t>IOGURTE INTEGRAL NESTLE C/170G UN</t>
        </is>
      </c>
      <c r="G452" t="n">
        <v>2802</v>
      </c>
      <c r="H452" t="n">
        <v>60</v>
      </c>
      <c r="I452" t="inlineStr">
        <is>
          <t>UN</t>
        </is>
      </c>
      <c r="J452" t="inlineStr">
        <is>
          <t>ALIMENTOS</t>
        </is>
      </c>
      <c r="K452" t="inlineStr">
        <is>
          <t>03/2026</t>
        </is>
      </c>
      <c r="L452" t="n">
        <v>3.2</v>
      </c>
      <c r="M452" s="556" t="n">
        <v>46112</v>
      </c>
      <c r="N452" t="n">
        <v>3.19</v>
      </c>
      <c r="O452" t="n">
        <v>3.19</v>
      </c>
      <c r="P452" t="n">
        <v>192</v>
      </c>
    </row>
    <row r="453">
      <c r="A453" t="n">
        <v>80691</v>
      </c>
      <c r="B453" t="n">
        <v>128</v>
      </c>
      <c r="C453" t="inlineStr">
        <is>
          <t>Love Cabaret</t>
        </is>
      </c>
      <c r="D453" s="556" t="n">
        <v>46113</v>
      </c>
      <c r="E453" t="n">
        <v>26187</v>
      </c>
      <c r="F453" t="inlineStr">
        <is>
          <t>CHOCOLATE BRANCO EM GOTAS SICAO</t>
        </is>
      </c>
      <c r="G453" t="n">
        <v>2033</v>
      </c>
      <c r="H453" t="n">
        <v>0.9</v>
      </c>
      <c r="I453" t="inlineStr">
        <is>
          <t>PT</t>
        </is>
      </c>
      <c r="J453" t="inlineStr">
        <is>
          <t>ALIMENTOS</t>
        </is>
      </c>
      <c r="K453" t="inlineStr">
        <is>
          <t>03/2026</t>
        </is>
      </c>
      <c r="L453" t="n">
        <v>0</v>
      </c>
      <c r="N453" t="n">
        <v>0</v>
      </c>
      <c r="O453" t="n">
        <v>209.9</v>
      </c>
      <c r="P453" t="n">
        <v>188.91</v>
      </c>
    </row>
    <row r="454">
      <c r="A454" t="n">
        <v>80590</v>
      </c>
      <c r="B454" t="n">
        <v>128</v>
      </c>
      <c r="C454" t="inlineStr">
        <is>
          <t>Love Cabaret</t>
        </is>
      </c>
      <c r="D454" s="556" t="n">
        <v>46113</v>
      </c>
      <c r="E454" t="n">
        <v>21372</v>
      </c>
      <c r="F454" t="inlineStr">
        <is>
          <t>PAO BRIOCHE FORME C/ TAMPA UN</t>
        </is>
      </c>
      <c r="G454" t="n">
        <v>2827</v>
      </c>
      <c r="H454" t="n">
        <v>6</v>
      </c>
      <c r="I454" t="inlineStr">
        <is>
          <t>UN</t>
        </is>
      </c>
      <c r="J454" t="inlineStr">
        <is>
          <t>ALIMENTOS</t>
        </is>
      </c>
      <c r="K454" t="inlineStr">
        <is>
          <t>03/2026</t>
        </is>
      </c>
      <c r="L454" t="n">
        <v>31</v>
      </c>
      <c r="M454" s="556" t="n">
        <v>46112</v>
      </c>
      <c r="N454" t="n">
        <v>31</v>
      </c>
      <c r="O454" t="n">
        <v>31</v>
      </c>
      <c r="P454" t="n">
        <v>186</v>
      </c>
    </row>
    <row r="455">
      <c r="A455" t="n">
        <v>80580</v>
      </c>
      <c r="B455" t="n">
        <v>128</v>
      </c>
      <c r="C455" t="inlineStr">
        <is>
          <t>Love Cabaret</t>
        </is>
      </c>
      <c r="D455" s="556" t="n">
        <v>46113</v>
      </c>
      <c r="E455" t="n">
        <v>23732</v>
      </c>
      <c r="F455" t="inlineStr">
        <is>
          <t>PRESUNTO COZIDO KG</t>
        </is>
      </c>
      <c r="G455" t="n">
        <v>2157</v>
      </c>
      <c r="H455" t="n">
        <v>8</v>
      </c>
      <c r="I455" t="inlineStr">
        <is>
          <t>KG</t>
        </is>
      </c>
      <c r="J455" t="inlineStr">
        <is>
          <t>ALIMENTOS</t>
        </is>
      </c>
      <c r="K455" t="inlineStr">
        <is>
          <t>03/2026</t>
        </is>
      </c>
      <c r="L455" t="n">
        <v>22.95</v>
      </c>
      <c r="M455" s="556" t="n">
        <v>46106</v>
      </c>
      <c r="N455" t="n">
        <v>22.95</v>
      </c>
      <c r="O455" t="n">
        <v>22.12</v>
      </c>
      <c r="P455" t="n">
        <v>183.6</v>
      </c>
    </row>
    <row r="456">
      <c r="A456" t="n">
        <v>80687</v>
      </c>
      <c r="B456" t="n">
        <v>128</v>
      </c>
      <c r="C456" t="inlineStr">
        <is>
          <t>Love Cabaret</t>
        </is>
      </c>
      <c r="D456" s="556" t="n">
        <v>46113</v>
      </c>
      <c r="E456" t="n">
        <v>26148</v>
      </c>
      <c r="F456" t="inlineStr">
        <is>
          <t xml:space="preserve">BITTER ANGOSTURA ORANGE 200ML </t>
        </is>
      </c>
      <c r="G456" t="n">
        <v>3131</v>
      </c>
      <c r="H456" t="n">
        <v>1</v>
      </c>
      <c r="I456" t="inlineStr">
        <is>
          <t>UN</t>
        </is>
      </c>
      <c r="J456" t="inlineStr">
        <is>
          <t>BEBIDAS</t>
        </is>
      </c>
      <c r="K456" t="inlineStr">
        <is>
          <t>03/2026</t>
        </is>
      </c>
      <c r="L456" t="n">
        <v>0</v>
      </c>
      <c r="N456" t="n">
        <v>0</v>
      </c>
      <c r="O456" t="n">
        <v>0</v>
      </c>
      <c r="P456" t="n">
        <v>180</v>
      </c>
    </row>
    <row r="457">
      <c r="A457" t="n">
        <v>80658</v>
      </c>
      <c r="B457" t="n">
        <v>128</v>
      </c>
      <c r="C457" t="inlineStr">
        <is>
          <t>Love Cabaret</t>
        </is>
      </c>
      <c r="D457" s="556" t="n">
        <v>46113</v>
      </c>
      <c r="E457" t="n">
        <v>18312</v>
      </c>
      <c r="F457" t="inlineStr">
        <is>
          <t>LICOR FRANGELICO 700ML</t>
        </is>
      </c>
      <c r="G457" t="n">
        <v>3321</v>
      </c>
      <c r="H457" t="n">
        <v>1.67</v>
      </c>
      <c r="I457" t="inlineStr">
        <is>
          <t>GR</t>
        </is>
      </c>
      <c r="J457" t="inlineStr">
        <is>
          <t>BEBIDAS</t>
        </is>
      </c>
      <c r="K457" t="inlineStr">
        <is>
          <t>03/2026</t>
        </is>
      </c>
      <c r="L457" t="n">
        <v>0</v>
      </c>
      <c r="N457" t="n">
        <v>0</v>
      </c>
      <c r="O457" t="n">
        <v>93.90000000000001</v>
      </c>
      <c r="P457" t="n">
        <v>176.85</v>
      </c>
    </row>
    <row r="458">
      <c r="A458" t="n">
        <v>80597</v>
      </c>
      <c r="B458" t="n">
        <v>128</v>
      </c>
      <c r="C458" t="inlineStr">
        <is>
          <t>Love Cabaret</t>
        </is>
      </c>
      <c r="D458" s="556" t="n">
        <v>46113</v>
      </c>
      <c r="E458" t="n">
        <v>18214</v>
      </c>
      <c r="F458" t="inlineStr">
        <is>
          <t>VERMOUTH MARTINI BIANCO 750ML</t>
        </is>
      </c>
      <c r="G458" t="n">
        <v>3413</v>
      </c>
      <c r="H458" t="n">
        <v>5</v>
      </c>
      <c r="I458" t="inlineStr">
        <is>
          <t>GR</t>
        </is>
      </c>
      <c r="J458" t="inlineStr">
        <is>
          <t>BEBIDAS</t>
        </is>
      </c>
      <c r="K458" t="inlineStr">
        <is>
          <t>03/2026</t>
        </is>
      </c>
      <c r="L458" t="n">
        <v>0</v>
      </c>
      <c r="N458" t="n">
        <v>0</v>
      </c>
      <c r="O458" t="n">
        <v>37.47</v>
      </c>
      <c r="P458" t="n">
        <v>170.25</v>
      </c>
    </row>
    <row r="459">
      <c r="A459" t="n">
        <v>80571</v>
      </c>
      <c r="B459" t="n">
        <v>128</v>
      </c>
      <c r="C459" t="inlineStr">
        <is>
          <t>Love Cabaret</t>
        </is>
      </c>
      <c r="D459" s="556" t="n">
        <v>46113</v>
      </c>
      <c r="E459" t="n">
        <v>18543</v>
      </c>
      <c r="F459" t="inlineStr">
        <is>
          <t>APERITIVO CYNAR 900ML</t>
        </is>
      </c>
      <c r="G459" t="n">
        <v>3135</v>
      </c>
      <c r="H459" t="n">
        <v>8.02</v>
      </c>
      <c r="I459" t="inlineStr">
        <is>
          <t>GR</t>
        </is>
      </c>
      <c r="J459" t="inlineStr">
        <is>
          <t>BEBIDAS</t>
        </is>
      </c>
      <c r="K459" t="inlineStr">
        <is>
          <t>03/2026</t>
        </is>
      </c>
      <c r="L459" t="n">
        <v>0</v>
      </c>
      <c r="M459" s="556" t="n">
        <v>46051</v>
      </c>
      <c r="N459" t="n">
        <v>20.7</v>
      </c>
      <c r="O459" t="n">
        <v>18</v>
      </c>
      <c r="P459" t="n">
        <v>166.01</v>
      </c>
    </row>
    <row r="460">
      <c r="A460" t="n">
        <v>80674</v>
      </c>
      <c r="B460" t="n">
        <v>128</v>
      </c>
      <c r="C460" t="inlineStr">
        <is>
          <t>Love Cabaret</t>
        </is>
      </c>
      <c r="D460" s="556" t="n">
        <v>46113</v>
      </c>
      <c r="E460" t="n">
        <v>18140</v>
      </c>
      <c r="F460" t="inlineStr">
        <is>
          <t>WHISKY GENTLEMAN JACK SILVER 1L</t>
        </is>
      </c>
      <c r="G460" t="n">
        <v>3478</v>
      </c>
      <c r="H460" t="n">
        <v>1</v>
      </c>
      <c r="I460" t="inlineStr">
        <is>
          <t>GR</t>
        </is>
      </c>
      <c r="J460" t="inlineStr">
        <is>
          <t>BEBIDAS</t>
        </is>
      </c>
      <c r="K460" t="inlineStr">
        <is>
          <t>03/2026</t>
        </is>
      </c>
      <c r="L460" t="n">
        <v>0</v>
      </c>
      <c r="N460" t="n">
        <v>0</v>
      </c>
      <c r="O460" t="n">
        <v>163.5</v>
      </c>
      <c r="P460" t="n">
        <v>162.93</v>
      </c>
    </row>
    <row r="461">
      <c r="A461" t="n">
        <v>80685</v>
      </c>
      <c r="B461" t="n">
        <v>128</v>
      </c>
      <c r="C461" t="inlineStr">
        <is>
          <t>Love Cabaret</t>
        </is>
      </c>
      <c r="D461" s="556" t="n">
        <v>46113</v>
      </c>
      <c r="E461" t="n">
        <v>21017</v>
      </c>
      <c r="F461" t="inlineStr">
        <is>
          <t>OLEO DE ALGODAO SAUDE C/14,5KG</t>
        </is>
      </c>
      <c r="G461" t="n">
        <v>2005</v>
      </c>
      <c r="H461" t="n">
        <v>1</v>
      </c>
      <c r="I461" t="inlineStr">
        <is>
          <t>BD</t>
        </is>
      </c>
      <c r="J461" t="inlineStr">
        <is>
          <t>ALIMENTOS</t>
        </is>
      </c>
      <c r="K461" t="inlineStr">
        <is>
          <t>03/2026</t>
        </is>
      </c>
      <c r="L461" t="n">
        <v>0</v>
      </c>
      <c r="M461" s="556" t="n">
        <v>46066</v>
      </c>
      <c r="N461" t="n">
        <v>155.9</v>
      </c>
      <c r="O461" t="n">
        <v>155.9</v>
      </c>
      <c r="P461" t="n">
        <v>155.9</v>
      </c>
    </row>
    <row r="462">
      <c r="A462" t="n">
        <v>80579</v>
      </c>
      <c r="B462" t="n">
        <v>128</v>
      </c>
      <c r="C462" t="inlineStr">
        <is>
          <t>Love Cabaret</t>
        </is>
      </c>
      <c r="D462" s="556" t="n">
        <v>46113</v>
      </c>
      <c r="E462" t="n">
        <v>20301</v>
      </c>
      <c r="F462" t="inlineStr">
        <is>
          <t>ARROZ BRANCO TIPO 1 CAMIL C/5KG</t>
        </is>
      </c>
      <c r="G462" t="n">
        <v>2223</v>
      </c>
      <c r="H462" t="n">
        <v>8</v>
      </c>
      <c r="I462" t="inlineStr">
        <is>
          <t>PC</t>
        </is>
      </c>
      <c r="J462" t="inlineStr">
        <is>
          <t>ALIMENTOS</t>
        </is>
      </c>
      <c r="K462" t="inlineStr">
        <is>
          <t>03/2026</t>
        </is>
      </c>
      <c r="L462" t="n">
        <v>18.9</v>
      </c>
      <c r="M462" s="556" t="n">
        <v>46101</v>
      </c>
      <c r="N462" t="n">
        <v>18.9</v>
      </c>
      <c r="O462" t="n">
        <v>18.9</v>
      </c>
      <c r="P462" t="n">
        <v>151.2</v>
      </c>
    </row>
    <row r="463">
      <c r="A463" t="n">
        <v>80702</v>
      </c>
      <c r="B463" t="n">
        <v>128</v>
      </c>
      <c r="C463" t="inlineStr">
        <is>
          <t>Love Cabaret</t>
        </is>
      </c>
      <c r="D463" s="556" t="n">
        <v>46113</v>
      </c>
      <c r="E463" t="n">
        <v>23546</v>
      </c>
      <c r="F463" t="inlineStr">
        <is>
          <t>CARDAMOMO INTEIRO VERDE KG</t>
        </is>
      </c>
      <c r="G463" t="n">
        <v>2323</v>
      </c>
      <c r="H463" t="n">
        <v>0.41</v>
      </c>
      <c r="I463" t="inlineStr">
        <is>
          <t>KG</t>
        </is>
      </c>
      <c r="J463" t="inlineStr">
        <is>
          <t>ALIMENTOS</t>
        </is>
      </c>
      <c r="K463" t="inlineStr">
        <is>
          <t>03/2026</t>
        </is>
      </c>
      <c r="L463" t="n">
        <v>0</v>
      </c>
      <c r="M463" s="556" t="n">
        <v>45698</v>
      </c>
      <c r="N463" t="n">
        <v>365</v>
      </c>
      <c r="O463" t="n">
        <v>343.6</v>
      </c>
      <c r="P463" t="n">
        <v>149.65</v>
      </c>
    </row>
    <row r="464">
      <c r="A464" t="n">
        <v>80619</v>
      </c>
      <c r="B464" t="n">
        <v>128</v>
      </c>
      <c r="C464" t="inlineStr">
        <is>
          <t>Love Cabaret</t>
        </is>
      </c>
      <c r="D464" s="556" t="n">
        <v>46113</v>
      </c>
      <c r="E464" t="n">
        <v>21073</v>
      </c>
      <c r="F464" t="inlineStr">
        <is>
          <t>CALDA DE AGAVE AZUL JASMINE ORGANICO 330ML UN</t>
        </is>
      </c>
      <c r="G464" t="n">
        <v>1994</v>
      </c>
      <c r="H464" t="n">
        <v>3</v>
      </c>
      <c r="I464" t="inlineStr">
        <is>
          <t>UN</t>
        </is>
      </c>
      <c r="J464" t="inlineStr">
        <is>
          <t>ALIMENTOS</t>
        </is>
      </c>
      <c r="K464" t="inlineStr">
        <is>
          <t>03/2026</t>
        </is>
      </c>
      <c r="L464" t="n">
        <v>0</v>
      </c>
      <c r="M464" s="556" t="n">
        <v>45911</v>
      </c>
      <c r="N464" t="n">
        <v>47.9</v>
      </c>
      <c r="O464" t="n">
        <v>48.7</v>
      </c>
      <c r="P464" t="n">
        <v>143.7</v>
      </c>
    </row>
    <row r="465">
      <c r="A465" t="n">
        <v>80627</v>
      </c>
      <c r="B465" t="n">
        <v>128</v>
      </c>
      <c r="C465" t="inlineStr">
        <is>
          <t>Love Cabaret</t>
        </is>
      </c>
      <c r="D465" s="556" t="n">
        <v>46113</v>
      </c>
      <c r="E465" t="n">
        <v>23440</v>
      </c>
      <c r="F465" t="inlineStr">
        <is>
          <t>COGUMELO PORTO BELLO GRANEL KG</t>
        </is>
      </c>
      <c r="G465" t="n">
        <v>2424</v>
      </c>
      <c r="H465" t="n">
        <v>2.53</v>
      </c>
      <c r="I465" t="inlineStr">
        <is>
          <t>KG</t>
        </is>
      </c>
      <c r="J465" t="inlineStr">
        <is>
          <t>ALIMENTOS</t>
        </is>
      </c>
      <c r="K465" t="inlineStr">
        <is>
          <t>03/2026</t>
        </is>
      </c>
      <c r="L465" t="n">
        <v>0</v>
      </c>
      <c r="M465" s="556" t="n">
        <v>46076</v>
      </c>
      <c r="N465" t="n">
        <v>56.25</v>
      </c>
      <c r="O465" t="n">
        <v>57.6</v>
      </c>
      <c r="P465" t="n">
        <v>142.31</v>
      </c>
    </row>
    <row r="466">
      <c r="A466" t="n">
        <v>80665</v>
      </c>
      <c r="B466" t="n">
        <v>128</v>
      </c>
      <c r="C466" t="inlineStr">
        <is>
          <t>Love Cabaret</t>
        </is>
      </c>
      <c r="D466" s="556" t="n">
        <v>46113</v>
      </c>
      <c r="E466" t="n">
        <v>18327</v>
      </c>
      <c r="F466" t="inlineStr">
        <is>
          <t>LICOR COINTREAU 700ML</t>
        </is>
      </c>
      <c r="G466" t="n">
        <v>3306</v>
      </c>
      <c r="H466" t="n">
        <v>1.31</v>
      </c>
      <c r="I466" t="inlineStr">
        <is>
          <t>GR</t>
        </is>
      </c>
      <c r="J466" t="inlineStr">
        <is>
          <t>BEBIDAS</t>
        </is>
      </c>
      <c r="K466" t="inlineStr">
        <is>
          <t>03/2026</t>
        </is>
      </c>
      <c r="L466" t="n">
        <v>0</v>
      </c>
      <c r="N466" t="n">
        <v>0</v>
      </c>
      <c r="O466" t="n">
        <v>105.9</v>
      </c>
      <c r="P466" t="n">
        <v>140.17</v>
      </c>
    </row>
    <row r="467">
      <c r="A467" t="n">
        <v>80565</v>
      </c>
      <c r="B467" t="n">
        <v>128</v>
      </c>
      <c r="C467" t="inlineStr">
        <is>
          <t>Love Cabaret</t>
        </is>
      </c>
      <c r="D467" s="556" t="n">
        <v>46113</v>
      </c>
      <c r="E467" t="n">
        <v>26020</v>
      </c>
      <c r="F467" t="inlineStr">
        <is>
          <t>CREME DE LEITE PIRACANJUBA TP 1,030 KG  UN</t>
        </is>
      </c>
      <c r="G467" t="n">
        <v>2105</v>
      </c>
      <c r="H467" t="n">
        <v>10</v>
      </c>
      <c r="I467" t="inlineStr">
        <is>
          <t>UN</t>
        </is>
      </c>
      <c r="J467" t="inlineStr">
        <is>
          <t>ALIMENTOS</t>
        </is>
      </c>
      <c r="K467" t="inlineStr">
        <is>
          <t>03/2026</t>
        </is>
      </c>
      <c r="L467" t="n">
        <v>13.69</v>
      </c>
      <c r="M467" s="556" t="n">
        <v>46112</v>
      </c>
      <c r="N467" t="n">
        <v>13.69</v>
      </c>
      <c r="O467" t="n">
        <v>13.69</v>
      </c>
      <c r="P467" t="n">
        <v>136.9</v>
      </c>
    </row>
    <row r="468">
      <c r="A468" t="n">
        <v>80612</v>
      </c>
      <c r="B468" t="n">
        <v>128</v>
      </c>
      <c r="C468" t="inlineStr">
        <is>
          <t>Love Cabaret</t>
        </is>
      </c>
      <c r="D468" s="556" t="n">
        <v>46113</v>
      </c>
      <c r="E468" t="n">
        <v>24529</v>
      </c>
      <c r="F468" t="inlineStr">
        <is>
          <t>REFRIGERANTE LIMAO FYS 350ML C/12</t>
        </is>
      </c>
      <c r="G468" t="n">
        <v>3697</v>
      </c>
      <c r="H468" t="n">
        <v>3.42</v>
      </c>
      <c r="I468" t="inlineStr">
        <is>
          <t>PC</t>
        </is>
      </c>
      <c r="J468" t="inlineStr">
        <is>
          <t>BEBIDAS</t>
        </is>
      </c>
      <c r="K468" t="inlineStr">
        <is>
          <t>03/2026</t>
        </is>
      </c>
      <c r="L468" t="n">
        <v>0</v>
      </c>
      <c r="M468" s="556" t="n">
        <v>45896</v>
      </c>
      <c r="N468" t="n">
        <v>39.69</v>
      </c>
      <c r="O468" t="n">
        <v>39.32</v>
      </c>
      <c r="P468" t="n">
        <v>135.74</v>
      </c>
    </row>
    <row r="469">
      <c r="A469" t="n">
        <v>80621</v>
      </c>
      <c r="B469" t="n">
        <v>128</v>
      </c>
      <c r="C469" t="inlineStr">
        <is>
          <t>Love Cabaret</t>
        </is>
      </c>
      <c r="D469" s="556" t="n">
        <v>46113</v>
      </c>
      <c r="E469" t="n">
        <v>24537</v>
      </c>
      <c r="F469" t="inlineStr">
        <is>
          <t xml:space="preserve">ALCATRA BOVINA MOIDA KG </t>
        </is>
      </c>
      <c r="G469" t="n">
        <v>2958</v>
      </c>
      <c r="H469" t="n">
        <v>3</v>
      </c>
      <c r="I469" t="inlineStr">
        <is>
          <t>KG</t>
        </is>
      </c>
      <c r="J469" t="inlineStr">
        <is>
          <t>ALIMENTOS</t>
        </is>
      </c>
      <c r="K469" t="inlineStr">
        <is>
          <t>03/2026</t>
        </is>
      </c>
      <c r="L469" t="n">
        <v>44.9</v>
      </c>
      <c r="M469" s="556" t="n">
        <v>46112</v>
      </c>
      <c r="N469" t="n">
        <v>44.9</v>
      </c>
      <c r="O469" t="n">
        <v>44.9</v>
      </c>
      <c r="P469" t="n">
        <v>134.7</v>
      </c>
    </row>
    <row r="470">
      <c r="A470" t="n">
        <v>80652</v>
      </c>
      <c r="B470" t="n">
        <v>128</v>
      </c>
      <c r="C470" t="inlineStr">
        <is>
          <t>Love Cabaret</t>
        </is>
      </c>
      <c r="D470" s="556" t="n">
        <v>46113</v>
      </c>
      <c r="E470" t="n">
        <v>18382</v>
      </c>
      <c r="F470" t="inlineStr">
        <is>
          <t>CONHAQUE BRANDY OSBORNE 700ML</t>
        </is>
      </c>
      <c r="G470" t="n">
        <v>3257</v>
      </c>
      <c r="H470" t="n">
        <v>1.95</v>
      </c>
      <c r="I470" t="inlineStr">
        <is>
          <t>GR</t>
        </is>
      </c>
      <c r="J470" t="inlineStr">
        <is>
          <t>BEBIDAS</t>
        </is>
      </c>
      <c r="K470" t="inlineStr">
        <is>
          <t>03/2026</t>
        </is>
      </c>
      <c r="L470" t="n">
        <v>0</v>
      </c>
      <c r="M470" s="556" t="n">
        <v>46051</v>
      </c>
      <c r="N470" t="n">
        <v>69</v>
      </c>
      <c r="O470" t="n">
        <v>69</v>
      </c>
      <c r="P470" t="n">
        <v>134.55</v>
      </c>
    </row>
    <row r="471">
      <c r="A471" t="n">
        <v>80535</v>
      </c>
      <c r="B471" t="n">
        <v>128</v>
      </c>
      <c r="C471" t="inlineStr">
        <is>
          <t>Love Cabaret</t>
        </is>
      </c>
      <c r="D471" s="556" t="n">
        <v>46113</v>
      </c>
      <c r="E471" t="n">
        <v>19421</v>
      </c>
      <c r="F471" t="inlineStr">
        <is>
          <t>LEITE INTEGRAL ITALAC C/12</t>
        </is>
      </c>
      <c r="G471" t="n">
        <v>2758</v>
      </c>
      <c r="H471" t="n">
        <v>2</v>
      </c>
      <c r="I471" t="inlineStr">
        <is>
          <t>CX</t>
        </is>
      </c>
      <c r="J471" t="inlineStr">
        <is>
          <t>ALIMENTOS</t>
        </is>
      </c>
      <c r="K471" t="inlineStr">
        <is>
          <t>03/2026</t>
        </is>
      </c>
      <c r="L471" t="n">
        <v>66.12</v>
      </c>
      <c r="M471" s="556" t="n">
        <v>46098</v>
      </c>
      <c r="N471" t="n">
        <v>66.12</v>
      </c>
      <c r="O471" t="n">
        <v>73.92</v>
      </c>
      <c r="P471" t="n">
        <v>132.24</v>
      </c>
    </row>
    <row r="472">
      <c r="A472" t="n">
        <v>80635</v>
      </c>
      <c r="B472" t="n">
        <v>128</v>
      </c>
      <c r="C472" t="inlineStr">
        <is>
          <t>Love Cabaret</t>
        </is>
      </c>
      <c r="D472" s="556" t="n">
        <v>46113</v>
      </c>
      <c r="E472" t="n">
        <v>28295</v>
      </c>
      <c r="F472" t="inlineStr">
        <is>
          <t>ARROZ JAPONES MOMIJI 5KG</t>
        </is>
      </c>
      <c r="G472" t="n">
        <v>8258</v>
      </c>
      <c r="H472" t="n">
        <v>2.05</v>
      </c>
      <c r="I472" t="inlineStr">
        <is>
          <t>UN</t>
        </is>
      </c>
      <c r="J472" t="inlineStr">
        <is>
          <t>ALIMENTOS</t>
        </is>
      </c>
      <c r="K472" t="inlineStr">
        <is>
          <t>03/2026</t>
        </is>
      </c>
      <c r="L472" t="n">
        <v>0</v>
      </c>
      <c r="M472" s="556" t="n">
        <v>46072</v>
      </c>
      <c r="N472" t="n">
        <v>64.23999999999999</v>
      </c>
      <c r="O472" t="n">
        <v>64.23999999999999</v>
      </c>
      <c r="P472" t="n">
        <v>131.69</v>
      </c>
    </row>
    <row r="473">
      <c r="A473" t="n">
        <v>80676</v>
      </c>
      <c r="B473" t="n">
        <v>128</v>
      </c>
      <c r="C473" t="inlineStr">
        <is>
          <t>Love Cabaret</t>
        </is>
      </c>
      <c r="D473" s="556" t="n">
        <v>46113</v>
      </c>
      <c r="E473" t="n">
        <v>18293</v>
      </c>
      <c r="F473" t="inlineStr">
        <is>
          <t>LICOR BAILEYS 750ML</t>
        </is>
      </c>
      <c r="G473" t="n">
        <v>3336</v>
      </c>
      <c r="H473" t="n">
        <v>1</v>
      </c>
      <c r="I473" t="inlineStr">
        <is>
          <t>GR</t>
        </is>
      </c>
      <c r="J473" t="inlineStr">
        <is>
          <t>BEBIDAS</t>
        </is>
      </c>
      <c r="K473" t="inlineStr">
        <is>
          <t>03/2026</t>
        </is>
      </c>
      <c r="L473" t="n">
        <v>0</v>
      </c>
      <c r="N473" t="n">
        <v>0</v>
      </c>
      <c r="O473" t="n">
        <v>137.7</v>
      </c>
      <c r="P473" t="n">
        <v>130.81</v>
      </c>
    </row>
    <row r="474">
      <c r="A474" t="n">
        <v>80640</v>
      </c>
      <c r="B474" t="n">
        <v>128</v>
      </c>
      <c r="C474" t="inlineStr">
        <is>
          <t>Love Cabaret</t>
        </is>
      </c>
      <c r="D474" s="556" t="n">
        <v>46113</v>
      </c>
      <c r="E474" t="n">
        <v>18268</v>
      </c>
      <c r="F474" t="inlineStr">
        <is>
          <t>RUM HAVANA CLUB 3 ANOS 750ML</t>
        </is>
      </c>
      <c r="G474" t="n">
        <v>3362</v>
      </c>
      <c r="H474" t="n">
        <v>2</v>
      </c>
      <c r="I474" t="inlineStr">
        <is>
          <t>GR</t>
        </is>
      </c>
      <c r="J474" t="inlineStr">
        <is>
          <t>BEBIDAS</t>
        </is>
      </c>
      <c r="K474" t="inlineStr">
        <is>
          <t>03/2026</t>
        </is>
      </c>
      <c r="L474" t="n">
        <v>0</v>
      </c>
      <c r="N474" t="n">
        <v>0</v>
      </c>
      <c r="O474" t="n">
        <v>65</v>
      </c>
      <c r="P474" t="n">
        <v>130</v>
      </c>
    </row>
    <row r="475">
      <c r="A475" t="n">
        <v>80594</v>
      </c>
      <c r="B475" t="n">
        <v>128</v>
      </c>
      <c r="C475" t="inlineStr">
        <is>
          <t>Love Cabaret</t>
        </is>
      </c>
      <c r="D475" s="556" t="n">
        <v>46113</v>
      </c>
      <c r="E475" t="n">
        <v>18812</v>
      </c>
      <c r="F475" t="inlineStr">
        <is>
          <t>LINGUA BOVINA KG</t>
        </is>
      </c>
      <c r="G475" t="n">
        <v>2963</v>
      </c>
      <c r="H475" t="n">
        <v>5.92</v>
      </c>
      <c r="I475" t="inlineStr">
        <is>
          <t>KG</t>
        </is>
      </c>
      <c r="J475" t="inlineStr">
        <is>
          <t>ALIMENTOS</t>
        </is>
      </c>
      <c r="K475" t="inlineStr">
        <is>
          <t>03/2026</t>
        </is>
      </c>
      <c r="L475" t="n">
        <v>21.9</v>
      </c>
      <c r="M475" s="556" t="n">
        <v>46112</v>
      </c>
      <c r="N475" t="n">
        <v>21.9</v>
      </c>
      <c r="O475" t="n">
        <v>21.9</v>
      </c>
      <c r="P475" t="n">
        <v>129.65</v>
      </c>
    </row>
    <row r="476">
      <c r="A476" t="n">
        <v>80651</v>
      </c>
      <c r="B476" t="n">
        <v>128</v>
      </c>
      <c r="C476" t="inlineStr">
        <is>
          <t>Love Cabaret</t>
        </is>
      </c>
      <c r="D476" s="556" t="n">
        <v>46113</v>
      </c>
      <c r="E476" t="n">
        <v>27877</v>
      </c>
      <c r="F476" t="inlineStr">
        <is>
          <t>VERMOUTH DRY APERITIVO SAN BASILI 750ML UN</t>
        </is>
      </c>
      <c r="G476" t="n">
        <v>7842</v>
      </c>
      <c r="H476" t="n">
        <v>2</v>
      </c>
      <c r="I476" t="inlineStr">
        <is>
          <t>UN</t>
        </is>
      </c>
      <c r="J476" t="inlineStr">
        <is>
          <t>BEBIDAS</t>
        </is>
      </c>
      <c r="K476" t="inlineStr">
        <is>
          <t>03/2026</t>
        </is>
      </c>
      <c r="L476" t="n">
        <v>0</v>
      </c>
      <c r="M476" s="556" t="n">
        <v>45951</v>
      </c>
      <c r="N476" t="n">
        <v>62.26</v>
      </c>
      <c r="O476" t="n">
        <v>62.26</v>
      </c>
      <c r="P476" t="n">
        <v>124.52</v>
      </c>
    </row>
    <row r="477">
      <c r="A477" t="n">
        <v>80549</v>
      </c>
      <c r="B477" t="n">
        <v>128</v>
      </c>
      <c r="C477" t="inlineStr">
        <is>
          <t>Love Cabaret</t>
        </is>
      </c>
      <c r="D477" s="556" t="n">
        <v>46113</v>
      </c>
      <c r="E477" t="n">
        <v>19034</v>
      </c>
      <c r="F477" t="inlineStr">
        <is>
          <t>COXA E SOBRECOXA COM OSSO E COM PELE KG</t>
        </is>
      </c>
      <c r="G477" t="n">
        <v>2890</v>
      </c>
      <c r="H477" t="n">
        <v>13</v>
      </c>
      <c r="I477" t="inlineStr">
        <is>
          <t>KG</t>
        </is>
      </c>
      <c r="J477" t="inlineStr">
        <is>
          <t>ALIMENTOS</t>
        </is>
      </c>
      <c r="K477" t="inlineStr">
        <is>
          <t>03/2026</t>
        </is>
      </c>
      <c r="L477" t="n">
        <v>8.99</v>
      </c>
      <c r="M477" s="556" t="n">
        <v>46098</v>
      </c>
      <c r="N477" t="n">
        <v>8.99</v>
      </c>
      <c r="O477" t="n">
        <v>7.94</v>
      </c>
      <c r="P477" t="n">
        <v>116.87</v>
      </c>
    </row>
    <row r="478">
      <c r="A478" t="n">
        <v>80599</v>
      </c>
      <c r="B478" t="n">
        <v>128</v>
      </c>
      <c r="C478" t="inlineStr">
        <is>
          <t>Love Cabaret</t>
        </is>
      </c>
      <c r="D478" s="556" t="n">
        <v>46113</v>
      </c>
      <c r="E478" t="n">
        <v>20501</v>
      </c>
      <c r="F478" t="inlineStr">
        <is>
          <t>LINGUICA TOSCANA AURORA KG</t>
        </is>
      </c>
      <c r="G478" t="n">
        <v>2154</v>
      </c>
      <c r="H478" t="n">
        <v>5</v>
      </c>
      <c r="I478" t="inlineStr">
        <is>
          <t>KG</t>
        </is>
      </c>
      <c r="J478" t="inlineStr">
        <is>
          <t>ALIMENTOS</t>
        </is>
      </c>
      <c r="K478" t="inlineStr">
        <is>
          <t>03/2026</t>
        </is>
      </c>
      <c r="L478" t="n">
        <v>21.9</v>
      </c>
      <c r="M478" s="556" t="n">
        <v>46112</v>
      </c>
      <c r="N478" t="n">
        <v>21.9</v>
      </c>
      <c r="O478" t="n">
        <v>21.34</v>
      </c>
      <c r="P478" t="n">
        <v>109.5</v>
      </c>
    </row>
    <row r="479">
      <c r="A479" t="n">
        <v>80661</v>
      </c>
      <c r="B479" t="n">
        <v>128</v>
      </c>
      <c r="C479" t="inlineStr">
        <is>
          <t>Love Cabaret</t>
        </is>
      </c>
      <c r="D479" s="556" t="n">
        <v>46113</v>
      </c>
      <c r="E479" t="n">
        <v>23992</v>
      </c>
      <c r="F479" t="inlineStr">
        <is>
          <t>ACIDO MALICO KG</t>
        </is>
      </c>
      <c r="G479" t="n">
        <v>2216</v>
      </c>
      <c r="H479" t="n">
        <v>1.6</v>
      </c>
      <c r="I479" t="inlineStr">
        <is>
          <t>KG</t>
        </is>
      </c>
      <c r="J479" t="inlineStr">
        <is>
          <t>ALIMENTOS</t>
        </is>
      </c>
      <c r="K479" t="inlineStr">
        <is>
          <t>03/2026</t>
        </is>
      </c>
      <c r="L479" t="n">
        <v>0</v>
      </c>
      <c r="M479" s="556" t="n">
        <v>45996</v>
      </c>
      <c r="N479" t="n">
        <v>68.11</v>
      </c>
      <c r="O479" t="n">
        <v>59.78</v>
      </c>
      <c r="P479" t="n">
        <v>108.98</v>
      </c>
    </row>
    <row r="480">
      <c r="A480" t="n">
        <v>80614</v>
      </c>
      <c r="B480" t="n">
        <v>128</v>
      </c>
      <c r="C480" t="inlineStr">
        <is>
          <t>Love Cabaret</t>
        </is>
      </c>
      <c r="D480" s="556" t="n">
        <v>46113</v>
      </c>
      <c r="E480" t="n">
        <v>18212</v>
      </c>
      <c r="F480" t="inlineStr">
        <is>
          <t>VERMOUTH MARTINI EXTRA DRY 750ML</t>
        </is>
      </c>
      <c r="G480" t="n">
        <v>3415</v>
      </c>
      <c r="H480" t="n">
        <v>3</v>
      </c>
      <c r="I480" t="inlineStr">
        <is>
          <t>GR</t>
        </is>
      </c>
      <c r="J480" t="inlineStr">
        <is>
          <t>BEBIDAS</t>
        </is>
      </c>
      <c r="K480" t="inlineStr">
        <is>
          <t>03/2026</t>
        </is>
      </c>
      <c r="L480" t="n">
        <v>0</v>
      </c>
      <c r="M480" s="556" t="n">
        <v>46059</v>
      </c>
      <c r="N480" t="n">
        <v>35.51</v>
      </c>
      <c r="O480" t="n">
        <v>35.51</v>
      </c>
      <c r="P480" t="n">
        <v>106.53</v>
      </c>
    </row>
    <row r="481">
      <c r="A481" t="n">
        <v>80698</v>
      </c>
      <c r="B481" t="n">
        <v>128</v>
      </c>
      <c r="C481" t="inlineStr">
        <is>
          <t>Love Cabaret</t>
        </is>
      </c>
      <c r="D481" s="556" t="n">
        <v>46113</v>
      </c>
      <c r="E481" t="n">
        <v>18313</v>
      </c>
      <c r="F481" t="inlineStr">
        <is>
          <t>LICOR DRAMBUIE 750ML</t>
        </is>
      </c>
      <c r="G481" t="n">
        <v>3320</v>
      </c>
      <c r="H481" t="n">
        <v>0.74</v>
      </c>
      <c r="I481" t="inlineStr">
        <is>
          <t>GR</t>
        </is>
      </c>
      <c r="J481" t="inlineStr">
        <is>
          <t>BEBIDAS</t>
        </is>
      </c>
      <c r="K481" t="inlineStr">
        <is>
          <t>03/2026</t>
        </is>
      </c>
      <c r="L481" t="n">
        <v>0</v>
      </c>
      <c r="N481" t="n">
        <v>0</v>
      </c>
      <c r="O481" t="n">
        <v>115.7</v>
      </c>
      <c r="P481" t="n">
        <v>105.89</v>
      </c>
    </row>
    <row r="482">
      <c r="A482" t="n">
        <v>80616</v>
      </c>
      <c r="B482" t="n">
        <v>128</v>
      </c>
      <c r="C482" t="inlineStr">
        <is>
          <t>Love Cabaret</t>
        </is>
      </c>
      <c r="D482" s="556" t="n">
        <v>46113</v>
      </c>
      <c r="E482" t="n">
        <v>19765</v>
      </c>
      <c r="F482" t="inlineStr">
        <is>
          <t>FRUTAS VERMELHAS CONGELADA KG</t>
        </is>
      </c>
      <c r="G482" t="n">
        <v>2488</v>
      </c>
      <c r="H482" t="n">
        <v>3</v>
      </c>
      <c r="I482" t="inlineStr">
        <is>
          <t>KG</t>
        </is>
      </c>
      <c r="J482" t="inlineStr">
        <is>
          <t>ALIMENTOS</t>
        </is>
      </c>
      <c r="K482" t="inlineStr">
        <is>
          <t>03/2026</t>
        </is>
      </c>
      <c r="L482" t="n">
        <v>35</v>
      </c>
      <c r="M482" s="556" t="n">
        <v>46086</v>
      </c>
      <c r="N482" t="n">
        <v>35</v>
      </c>
      <c r="O482" t="n">
        <v>36.25</v>
      </c>
      <c r="P482" t="n">
        <v>105</v>
      </c>
    </row>
    <row r="483">
      <c r="A483" t="n">
        <v>80696</v>
      </c>
      <c r="B483" t="n">
        <v>128</v>
      </c>
      <c r="C483" t="inlineStr">
        <is>
          <t>Love Cabaret</t>
        </is>
      </c>
      <c r="D483" s="556" t="n">
        <v>46113</v>
      </c>
      <c r="E483" t="n">
        <v>24831</v>
      </c>
      <c r="F483" t="inlineStr">
        <is>
          <t>ACIDO TARTARICO KG</t>
        </is>
      </c>
      <c r="G483" t="n">
        <v>5780</v>
      </c>
      <c r="H483" t="n">
        <v>0.82</v>
      </c>
      <c r="I483" t="inlineStr">
        <is>
          <t>KG</t>
        </is>
      </c>
      <c r="J483" t="inlineStr">
        <is>
          <t>ALIMENTOS</t>
        </is>
      </c>
      <c r="K483" t="inlineStr">
        <is>
          <t>03/2026</t>
        </is>
      </c>
      <c r="L483" t="n">
        <v>0</v>
      </c>
      <c r="M483" s="556" t="n">
        <v>45908</v>
      </c>
      <c r="N483" t="n">
        <v>126</v>
      </c>
      <c r="O483" t="n">
        <v>126</v>
      </c>
      <c r="P483" t="n">
        <v>103.32</v>
      </c>
    </row>
    <row r="484">
      <c r="A484" t="n">
        <v>80604</v>
      </c>
      <c r="B484" t="n">
        <v>128</v>
      </c>
      <c r="C484" t="inlineStr">
        <is>
          <t>Love Cabaret</t>
        </is>
      </c>
      <c r="D484" s="556" t="n">
        <v>46113</v>
      </c>
      <c r="E484" t="n">
        <v>19649</v>
      </c>
      <c r="F484" t="inlineStr">
        <is>
          <t>ALHO DESCASCADO KG</t>
        </is>
      </c>
      <c r="G484" t="n">
        <v>2589</v>
      </c>
      <c r="H484" t="n">
        <v>4.26</v>
      </c>
      <c r="I484" t="inlineStr">
        <is>
          <t>KG</t>
        </is>
      </c>
      <c r="J484" t="inlineStr">
        <is>
          <t>ALIMENTOS</t>
        </is>
      </c>
      <c r="K484" t="inlineStr">
        <is>
          <t>03/2026</t>
        </is>
      </c>
      <c r="L484" t="n">
        <v>0</v>
      </c>
      <c r="M484" s="556" t="n">
        <v>45887</v>
      </c>
      <c r="N484" t="n">
        <v>23.8</v>
      </c>
      <c r="O484" t="n">
        <v>23.5</v>
      </c>
      <c r="P484" t="n">
        <v>101.39</v>
      </c>
    </row>
    <row r="485">
      <c r="A485" t="n">
        <v>80655</v>
      </c>
      <c r="B485" t="n">
        <v>128</v>
      </c>
      <c r="C485" t="inlineStr">
        <is>
          <t>Love Cabaret</t>
        </is>
      </c>
      <c r="D485" s="556" t="n">
        <v>46113</v>
      </c>
      <c r="E485" t="n">
        <v>24676</v>
      </c>
      <c r="F485" t="inlineStr">
        <is>
          <t>ACIDO ASCORBICO C/1KG</t>
        </is>
      </c>
      <c r="G485" t="n">
        <v>5710</v>
      </c>
      <c r="H485" t="n">
        <v>1.76</v>
      </c>
      <c r="I485" t="inlineStr">
        <is>
          <t>PC</t>
        </is>
      </c>
      <c r="J485" t="inlineStr">
        <is>
          <t>ALIMENTOS</t>
        </is>
      </c>
      <c r="K485" t="inlineStr">
        <is>
          <t>03/2026</t>
        </is>
      </c>
      <c r="L485" t="n">
        <v>0</v>
      </c>
      <c r="M485" s="556" t="n">
        <v>45962</v>
      </c>
      <c r="N485" t="n">
        <v>55.25</v>
      </c>
      <c r="O485" t="n">
        <v>49</v>
      </c>
      <c r="P485" t="n">
        <v>97.23999999999999</v>
      </c>
    </row>
    <row r="486">
      <c r="A486" t="n">
        <v>80611</v>
      </c>
      <c r="B486" t="n">
        <v>128</v>
      </c>
      <c r="C486" t="inlineStr">
        <is>
          <t>Love Cabaret</t>
        </is>
      </c>
      <c r="D486" s="556" t="n">
        <v>46113</v>
      </c>
      <c r="E486" t="n">
        <v>20308</v>
      </c>
      <c r="F486" t="inlineStr">
        <is>
          <t>ARROZ ARBORIO CAMIL C/2KG</t>
        </is>
      </c>
      <c r="G486" t="n">
        <v>2222</v>
      </c>
      <c r="H486" t="n">
        <v>3.51</v>
      </c>
      <c r="I486" t="inlineStr">
        <is>
          <t>PC</t>
        </is>
      </c>
      <c r="J486" t="inlineStr">
        <is>
          <t>ALIMENTOS</t>
        </is>
      </c>
      <c r="K486" t="inlineStr">
        <is>
          <t>03/2026</t>
        </is>
      </c>
      <c r="L486" t="n">
        <v>0</v>
      </c>
      <c r="M486" s="556" t="n">
        <v>45873</v>
      </c>
      <c r="N486" t="n">
        <v>24.9</v>
      </c>
      <c r="O486" t="n">
        <v>24.9</v>
      </c>
      <c r="P486" t="n">
        <v>87.40000000000001</v>
      </c>
    </row>
    <row r="487">
      <c r="A487" t="n">
        <v>80585</v>
      </c>
      <c r="B487" t="n">
        <v>128</v>
      </c>
      <c r="C487" t="inlineStr">
        <is>
          <t>Love Cabaret</t>
        </is>
      </c>
      <c r="D487" s="556" t="n">
        <v>46113</v>
      </c>
      <c r="E487" t="n">
        <v>25885</v>
      </c>
      <c r="F487" t="inlineStr">
        <is>
          <t>PAO FOLHA LIBANES MAXIFOUR C/300G</t>
        </is>
      </c>
      <c r="G487" t="n">
        <v>6422</v>
      </c>
      <c r="H487" t="n">
        <v>6.61</v>
      </c>
      <c r="I487" t="inlineStr">
        <is>
          <t>PT</t>
        </is>
      </c>
      <c r="J487" t="inlineStr">
        <is>
          <t>ALIMENTOS</t>
        </is>
      </c>
      <c r="K487" t="inlineStr">
        <is>
          <t>03/2026</t>
        </is>
      </c>
      <c r="L487" t="n">
        <v>0</v>
      </c>
      <c r="M487" s="556" t="n">
        <v>46003</v>
      </c>
      <c r="N487" t="n">
        <v>12.2</v>
      </c>
      <c r="O487" t="n">
        <v>12.2</v>
      </c>
      <c r="P487" t="n">
        <v>80.64</v>
      </c>
    </row>
    <row r="488">
      <c r="A488" t="n">
        <v>80666</v>
      </c>
      <c r="B488" t="n">
        <v>128</v>
      </c>
      <c r="C488" t="inlineStr">
        <is>
          <t>Love Cabaret</t>
        </is>
      </c>
      <c r="D488" s="556" t="n">
        <v>46113</v>
      </c>
      <c r="E488" t="n">
        <v>20660</v>
      </c>
      <c r="F488" t="inlineStr">
        <is>
          <t>LEITE CONDENSADO MOCA C/2,6KG</t>
        </is>
      </c>
      <c r="G488" t="n">
        <v>2110</v>
      </c>
      <c r="H488" t="n">
        <v>1.3</v>
      </c>
      <c r="I488" t="inlineStr">
        <is>
          <t>LT</t>
        </is>
      </c>
      <c r="J488" t="inlineStr">
        <is>
          <t>ALIMENTOS</t>
        </is>
      </c>
      <c r="K488" t="inlineStr">
        <is>
          <t>03/2026</t>
        </is>
      </c>
      <c r="L488" t="n">
        <v>0</v>
      </c>
      <c r="M488" s="556" t="n">
        <v>46007</v>
      </c>
      <c r="N488" t="n">
        <v>61.9</v>
      </c>
      <c r="O488" t="n">
        <v>62.2</v>
      </c>
      <c r="P488" t="n">
        <v>80.47</v>
      </c>
    </row>
    <row r="489">
      <c r="A489" t="n">
        <v>80630</v>
      </c>
      <c r="B489" t="n">
        <v>128</v>
      </c>
      <c r="C489" t="inlineStr">
        <is>
          <t>Love Cabaret</t>
        </is>
      </c>
      <c r="D489" s="556" t="n">
        <v>46113</v>
      </c>
      <c r="E489" t="n">
        <v>23893</v>
      </c>
      <c r="F489" t="inlineStr">
        <is>
          <t>OLEO DE GERGELIM TORRADO L</t>
        </is>
      </c>
      <c r="G489" t="n">
        <v>2007</v>
      </c>
      <c r="H489" t="n">
        <v>2.44</v>
      </c>
      <c r="I489" t="inlineStr">
        <is>
          <t>LT</t>
        </is>
      </c>
      <c r="J489" t="inlineStr">
        <is>
          <t>ALIMENTOS</t>
        </is>
      </c>
      <c r="K489" t="inlineStr">
        <is>
          <t>03/2026</t>
        </is>
      </c>
      <c r="L489" t="n">
        <v>0</v>
      </c>
      <c r="M489" s="556" t="n">
        <v>46056</v>
      </c>
      <c r="N489" t="n">
        <v>32.9</v>
      </c>
      <c r="O489" t="n">
        <v>32.9</v>
      </c>
      <c r="P489" t="n">
        <v>80.28</v>
      </c>
    </row>
    <row r="490">
      <c r="A490" t="n">
        <v>80692</v>
      </c>
      <c r="B490" t="n">
        <v>128</v>
      </c>
      <c r="C490" t="inlineStr">
        <is>
          <t>Love Cabaret</t>
        </is>
      </c>
      <c r="D490" s="556" t="n">
        <v>46113</v>
      </c>
      <c r="E490" t="n">
        <v>18111</v>
      </c>
      <c r="F490" t="inlineStr">
        <is>
          <t>WHISKY JOHNNIE WALKER RED LABEL 1L</t>
        </is>
      </c>
      <c r="G490" t="n">
        <v>3500</v>
      </c>
      <c r="H490" t="n">
        <v>0.86</v>
      </c>
      <c r="I490" t="inlineStr">
        <is>
          <t>GR</t>
        </is>
      </c>
      <c r="J490" t="inlineStr">
        <is>
          <t>BEBIDAS</t>
        </is>
      </c>
      <c r="K490" t="inlineStr">
        <is>
          <t>03/2026</t>
        </is>
      </c>
      <c r="L490" t="n">
        <v>0</v>
      </c>
      <c r="M490" s="556" t="n">
        <v>45569</v>
      </c>
      <c r="N490" t="n">
        <v>92.47</v>
      </c>
      <c r="O490" t="n">
        <v>88</v>
      </c>
      <c r="P490" t="n">
        <v>79.52</v>
      </c>
    </row>
    <row r="491">
      <c r="A491" t="n">
        <v>80707</v>
      </c>
      <c r="B491" t="n">
        <v>128</v>
      </c>
      <c r="C491" t="inlineStr">
        <is>
          <t>Love Cabaret</t>
        </is>
      </c>
      <c r="D491" s="556" t="n">
        <v>46113</v>
      </c>
      <c r="E491" t="n">
        <v>18157</v>
      </c>
      <c r="F491" t="inlineStr">
        <is>
          <t>WHISKY BOURBON BULLEIT 750ML</t>
        </is>
      </c>
      <c r="G491" t="n">
        <v>3463</v>
      </c>
      <c r="H491" t="n">
        <v>0.38</v>
      </c>
      <c r="I491" t="inlineStr">
        <is>
          <t>GR</t>
        </is>
      </c>
      <c r="J491" t="inlineStr">
        <is>
          <t>BEBIDAS</t>
        </is>
      </c>
      <c r="K491" t="inlineStr">
        <is>
          <t>03/2026</t>
        </is>
      </c>
      <c r="L491" t="n">
        <v>0</v>
      </c>
      <c r="M491" s="556" t="n">
        <v>45870</v>
      </c>
      <c r="N491" t="n">
        <v>205.61</v>
      </c>
      <c r="O491" t="n">
        <v>207.7</v>
      </c>
      <c r="P491" t="n">
        <v>78.13</v>
      </c>
    </row>
    <row r="492">
      <c r="A492" t="n">
        <v>80609</v>
      </c>
      <c r="B492" t="n">
        <v>128</v>
      </c>
      <c r="C492" t="inlineStr">
        <is>
          <t>Love Cabaret</t>
        </is>
      </c>
      <c r="D492" s="556" t="n">
        <v>46113</v>
      </c>
      <c r="E492" t="n">
        <v>27814</v>
      </c>
      <c r="F492" t="inlineStr">
        <is>
          <t>PESSEGO EM CALDA FALANI 820GR</t>
        </is>
      </c>
      <c r="G492" t="n">
        <v>2122</v>
      </c>
      <c r="H492" t="n">
        <v>4</v>
      </c>
      <c r="I492" t="inlineStr">
        <is>
          <t>GR</t>
        </is>
      </c>
      <c r="J492" t="inlineStr">
        <is>
          <t>ALIMENTOS</t>
        </is>
      </c>
      <c r="K492" t="inlineStr">
        <is>
          <t>03/2026</t>
        </is>
      </c>
      <c r="L492" t="n">
        <v>0</v>
      </c>
      <c r="N492" t="n">
        <v>0</v>
      </c>
      <c r="O492" t="n">
        <v>0</v>
      </c>
      <c r="P492" t="n">
        <v>78</v>
      </c>
    </row>
    <row r="493">
      <c r="A493" t="n">
        <v>80631</v>
      </c>
      <c r="B493" t="n">
        <v>128</v>
      </c>
      <c r="C493" t="inlineStr">
        <is>
          <t>Love Cabaret</t>
        </is>
      </c>
      <c r="D493" s="556" t="n">
        <v>46113</v>
      </c>
      <c r="E493" t="n">
        <v>25814</v>
      </c>
      <c r="F493" t="inlineStr">
        <is>
          <t>EXTRATO DE BAUNILHA CEPERA 480ML UN</t>
        </is>
      </c>
      <c r="G493" t="n">
        <v>6351</v>
      </c>
      <c r="H493" t="n">
        <v>2.42</v>
      </c>
      <c r="I493" t="inlineStr">
        <is>
          <t>UN</t>
        </is>
      </c>
      <c r="J493" t="inlineStr">
        <is>
          <t>ALIMENTOS</t>
        </is>
      </c>
      <c r="K493" t="inlineStr">
        <is>
          <t>03/2026</t>
        </is>
      </c>
      <c r="L493" t="n">
        <v>0</v>
      </c>
      <c r="M493" s="556" t="n">
        <v>46034</v>
      </c>
      <c r="N493" t="n">
        <v>32</v>
      </c>
      <c r="O493" t="n">
        <v>32</v>
      </c>
      <c r="P493" t="n">
        <v>77.44</v>
      </c>
    </row>
    <row r="494">
      <c r="A494" t="n">
        <v>80552</v>
      </c>
      <c r="B494" t="n">
        <v>128</v>
      </c>
      <c r="C494" t="inlineStr">
        <is>
          <t>Love Cabaret</t>
        </is>
      </c>
      <c r="D494" s="556" t="n">
        <v>46113</v>
      </c>
      <c r="E494" t="n">
        <v>24083</v>
      </c>
      <c r="F494" t="inlineStr">
        <is>
          <t>BATATA ASTERIX GRAUDA NOIVA KG</t>
        </is>
      </c>
      <c r="G494" t="n">
        <v>2592</v>
      </c>
      <c r="H494" t="n">
        <v>12</v>
      </c>
      <c r="I494" t="inlineStr">
        <is>
          <t>KG</t>
        </is>
      </c>
      <c r="J494" t="inlineStr">
        <is>
          <t>ALIMENTOS</t>
        </is>
      </c>
      <c r="K494" t="inlineStr">
        <is>
          <t>03/2026</t>
        </is>
      </c>
      <c r="L494" t="n">
        <v>6.3</v>
      </c>
      <c r="M494" s="556" t="n">
        <v>46097</v>
      </c>
      <c r="N494" t="n">
        <v>6.3</v>
      </c>
      <c r="O494" t="n">
        <v>5.15</v>
      </c>
      <c r="P494" t="n">
        <v>75.59999999999999</v>
      </c>
    </row>
    <row r="495">
      <c r="A495" t="n">
        <v>80690</v>
      </c>
      <c r="B495" t="n">
        <v>128</v>
      </c>
      <c r="C495" t="inlineStr">
        <is>
          <t>Love Cabaret</t>
        </is>
      </c>
      <c r="D495" s="556" t="n">
        <v>46113</v>
      </c>
      <c r="E495" t="n">
        <v>24620</v>
      </c>
      <c r="F495" t="inlineStr">
        <is>
          <t>NIBS DE CACAU KG</t>
        </is>
      </c>
      <c r="G495" t="n">
        <v>5681</v>
      </c>
      <c r="H495" t="n">
        <v>0.91</v>
      </c>
      <c r="I495" t="inlineStr">
        <is>
          <t>KG</t>
        </is>
      </c>
      <c r="J495" t="inlineStr">
        <is>
          <t>ALIMENTOS</t>
        </is>
      </c>
      <c r="K495" t="inlineStr">
        <is>
          <t>03/2026</t>
        </is>
      </c>
      <c r="L495" t="n">
        <v>0</v>
      </c>
      <c r="N495" t="n">
        <v>0</v>
      </c>
      <c r="O495" t="n">
        <v>79.77</v>
      </c>
      <c r="P495" t="n">
        <v>72.59999999999999</v>
      </c>
    </row>
    <row r="496">
      <c r="A496" t="n">
        <v>80598</v>
      </c>
      <c r="B496" t="n">
        <v>128</v>
      </c>
      <c r="C496" t="inlineStr">
        <is>
          <t>Love Cabaret</t>
        </is>
      </c>
      <c r="D496" s="556" t="n">
        <v>46113</v>
      </c>
      <c r="E496" t="n">
        <v>20358</v>
      </c>
      <c r="F496" t="inlineStr">
        <is>
          <t>FARINHA PANKO ROMARIZ C/1KG</t>
        </is>
      </c>
      <c r="G496" t="n">
        <v>2200</v>
      </c>
      <c r="H496" t="n">
        <v>5</v>
      </c>
      <c r="I496" t="inlineStr">
        <is>
          <t>PC</t>
        </is>
      </c>
      <c r="J496" t="inlineStr">
        <is>
          <t>ALIMENTOS</t>
        </is>
      </c>
      <c r="K496" t="inlineStr">
        <is>
          <t>03/2026</t>
        </is>
      </c>
      <c r="L496" t="n">
        <v>14.25</v>
      </c>
      <c r="M496" s="556" t="n">
        <v>46098</v>
      </c>
      <c r="N496" t="n">
        <v>14.25</v>
      </c>
      <c r="O496" t="n">
        <v>14.25</v>
      </c>
      <c r="P496" t="n">
        <v>71.25</v>
      </c>
    </row>
    <row r="497">
      <c r="A497" t="n">
        <v>80653</v>
      </c>
      <c r="B497" t="n">
        <v>128</v>
      </c>
      <c r="C497" t="inlineStr">
        <is>
          <t>Love Cabaret</t>
        </is>
      </c>
      <c r="D497" s="556" t="n">
        <v>46113</v>
      </c>
      <c r="E497" t="n">
        <v>18272</v>
      </c>
      <c r="F497" t="inlineStr">
        <is>
          <t>RUM BACARDI SUPERIOR CARTA BLANCA 980ML</t>
        </is>
      </c>
      <c r="G497" t="n">
        <v>3358</v>
      </c>
      <c r="H497" t="n">
        <v>1.94</v>
      </c>
      <c r="I497" t="inlineStr">
        <is>
          <t>GR</t>
        </is>
      </c>
      <c r="J497" t="inlineStr">
        <is>
          <t>BEBIDAS</t>
        </is>
      </c>
      <c r="K497" t="inlineStr">
        <is>
          <t>03/2026</t>
        </is>
      </c>
      <c r="L497" t="n">
        <v>0</v>
      </c>
      <c r="N497" t="n">
        <v>0</v>
      </c>
      <c r="O497" t="n">
        <v>36</v>
      </c>
      <c r="P497" t="n">
        <v>70.97</v>
      </c>
    </row>
    <row r="498">
      <c r="A498" t="n">
        <v>80715</v>
      </c>
      <c r="B498" t="n">
        <v>128</v>
      </c>
      <c r="C498" t="inlineStr">
        <is>
          <t>Love Cabaret</t>
        </is>
      </c>
      <c r="D498" s="556" t="n">
        <v>46113</v>
      </c>
      <c r="E498" t="n">
        <v>18097</v>
      </c>
      <c r="F498" t="inlineStr">
        <is>
          <t>WHISKY TALISKER SINGLE MALT 10 ANOS 720ML</t>
        </is>
      </c>
      <c r="G498" t="n">
        <v>3513</v>
      </c>
      <c r="H498" t="n">
        <v>0.17</v>
      </c>
      <c r="I498" t="inlineStr">
        <is>
          <t>GR</t>
        </is>
      </c>
      <c r="J498" t="inlineStr">
        <is>
          <t>BEBIDAS</t>
        </is>
      </c>
      <c r="K498" t="inlineStr">
        <is>
          <t>03/2026</t>
        </is>
      </c>
      <c r="L498" t="n">
        <v>0</v>
      </c>
      <c r="N498" t="n">
        <v>0</v>
      </c>
      <c r="O498" t="n">
        <v>413.3</v>
      </c>
      <c r="P498" t="n">
        <v>68.78</v>
      </c>
    </row>
    <row r="499">
      <c r="A499" t="n">
        <v>80544</v>
      </c>
      <c r="B499" t="n">
        <v>128</v>
      </c>
      <c r="C499" t="inlineStr">
        <is>
          <t>Love Cabaret</t>
        </is>
      </c>
      <c r="D499" s="556" t="n">
        <v>46113</v>
      </c>
      <c r="E499" t="n">
        <v>21093</v>
      </c>
      <c r="F499" t="inlineStr">
        <is>
          <t>ACUCAR REFINADO UNIAO 1KG UN</t>
        </is>
      </c>
      <c r="G499" t="n">
        <v>1988</v>
      </c>
      <c r="H499" t="n">
        <v>15.5</v>
      </c>
      <c r="I499" t="inlineStr">
        <is>
          <t>KG</t>
        </is>
      </c>
      <c r="J499" t="inlineStr">
        <is>
          <t>ALIMENTOS</t>
        </is>
      </c>
      <c r="K499" t="inlineStr">
        <is>
          <t>03/2026</t>
        </is>
      </c>
      <c r="L499" t="n">
        <v>4.39</v>
      </c>
      <c r="M499" s="556" t="n">
        <v>46098</v>
      </c>
      <c r="N499" t="n">
        <v>4.39</v>
      </c>
      <c r="O499" t="n">
        <v>4.39</v>
      </c>
      <c r="P499" t="n">
        <v>68.04000000000001</v>
      </c>
    </row>
    <row r="500">
      <c r="A500" t="n">
        <v>80644</v>
      </c>
      <c r="B500" t="n">
        <v>128</v>
      </c>
      <c r="C500" t="inlineStr">
        <is>
          <t>Love Cabaret</t>
        </is>
      </c>
      <c r="D500" s="556" t="n">
        <v>46113</v>
      </c>
      <c r="E500" t="n">
        <v>20689</v>
      </c>
      <c r="F500" t="inlineStr">
        <is>
          <t>CREME DE LEITE FRESCO QUATA C/1,01LT</t>
        </is>
      </c>
      <c r="G500" t="n">
        <v>2105</v>
      </c>
      <c r="H500" t="n">
        <v>2</v>
      </c>
      <c r="I500" t="inlineStr">
        <is>
          <t>UN</t>
        </is>
      </c>
      <c r="J500" t="inlineStr">
        <is>
          <t>ALIMENTOS</t>
        </is>
      </c>
      <c r="K500" t="inlineStr">
        <is>
          <t>03/2026</t>
        </is>
      </c>
      <c r="L500" t="n">
        <v>32.7</v>
      </c>
      <c r="M500" s="556" t="n">
        <v>46098</v>
      </c>
      <c r="N500" t="n">
        <v>31.6</v>
      </c>
      <c r="O500" t="n">
        <v>32</v>
      </c>
      <c r="P500" t="n">
        <v>65.40000000000001</v>
      </c>
    </row>
    <row r="501">
      <c r="A501" t="n">
        <v>80622</v>
      </c>
      <c r="B501" t="n">
        <v>128</v>
      </c>
      <c r="C501" t="inlineStr">
        <is>
          <t>Love Cabaret</t>
        </is>
      </c>
      <c r="D501" s="556" t="n">
        <v>46113</v>
      </c>
      <c r="E501" t="n">
        <v>25591</v>
      </c>
      <c r="F501" t="inlineStr">
        <is>
          <t>UVA VITORIA SEM CAROCO KG</t>
        </is>
      </c>
      <c r="G501" t="n">
        <v>6184</v>
      </c>
      <c r="H501" t="n">
        <v>3</v>
      </c>
      <c r="I501" t="inlineStr">
        <is>
          <t>KG</t>
        </is>
      </c>
      <c r="J501" t="inlineStr">
        <is>
          <t>ALIMENTOS</t>
        </is>
      </c>
      <c r="K501" t="inlineStr">
        <is>
          <t>03/2026</t>
        </is>
      </c>
      <c r="L501" t="n">
        <v>21.57</v>
      </c>
      <c r="M501" s="556" t="n">
        <v>46111</v>
      </c>
      <c r="N501" t="n">
        <v>22.1</v>
      </c>
      <c r="O501" t="n">
        <v>22.1</v>
      </c>
      <c r="P501" t="n">
        <v>64.70999999999999</v>
      </c>
    </row>
    <row r="502">
      <c r="A502" t="n">
        <v>80643</v>
      </c>
      <c r="B502" t="n">
        <v>128</v>
      </c>
      <c r="C502" t="inlineStr">
        <is>
          <t>Love Cabaret</t>
        </is>
      </c>
      <c r="D502" s="556" t="n">
        <v>46113</v>
      </c>
      <c r="E502" t="n">
        <v>20213</v>
      </c>
      <c r="F502" t="inlineStr">
        <is>
          <t>GRAO DE BICO CAMIL C/2KG</t>
        </is>
      </c>
      <c r="G502" t="n">
        <v>2251</v>
      </c>
      <c r="H502" t="n">
        <v>2</v>
      </c>
      <c r="I502" t="inlineStr">
        <is>
          <t>PC</t>
        </is>
      </c>
      <c r="J502" t="inlineStr">
        <is>
          <t>ALIMENTOS</t>
        </is>
      </c>
      <c r="K502" t="inlineStr">
        <is>
          <t>03/2026</t>
        </is>
      </c>
      <c r="L502" t="n">
        <v>0</v>
      </c>
      <c r="M502" s="556" t="n">
        <v>46072</v>
      </c>
      <c r="N502" t="n">
        <v>31.6</v>
      </c>
      <c r="O502" t="n">
        <v>31.6</v>
      </c>
      <c r="P502" t="n">
        <v>63.2</v>
      </c>
    </row>
    <row r="503">
      <c r="A503" t="n">
        <v>80577</v>
      </c>
      <c r="B503" t="n">
        <v>128</v>
      </c>
      <c r="C503" t="inlineStr">
        <is>
          <t>Love Cabaret</t>
        </is>
      </c>
      <c r="D503" s="556" t="n">
        <v>46113</v>
      </c>
      <c r="E503" t="n">
        <v>19634</v>
      </c>
      <c r="F503" t="inlineStr">
        <is>
          <t>BERINJELA KG</t>
        </is>
      </c>
      <c r="G503" t="n">
        <v>2602</v>
      </c>
      <c r="H503" t="n">
        <v>8</v>
      </c>
      <c r="I503" t="inlineStr">
        <is>
          <t>KG</t>
        </is>
      </c>
      <c r="J503" t="inlineStr">
        <is>
          <t>ALIMENTOS</t>
        </is>
      </c>
      <c r="K503" t="inlineStr">
        <is>
          <t>03/2026</t>
        </is>
      </c>
      <c r="L503" t="n">
        <v>7.5</v>
      </c>
      <c r="M503" s="556" t="n">
        <v>46111</v>
      </c>
      <c r="N503" t="n">
        <v>7.5</v>
      </c>
      <c r="O503" t="n">
        <v>7.8</v>
      </c>
      <c r="P503" t="n">
        <v>60</v>
      </c>
    </row>
    <row r="504">
      <c r="A504" t="n">
        <v>80699</v>
      </c>
      <c r="B504" t="n">
        <v>128</v>
      </c>
      <c r="C504" t="inlineStr">
        <is>
          <t>Love Cabaret</t>
        </is>
      </c>
      <c r="D504" s="556" t="n">
        <v>46113</v>
      </c>
      <c r="E504" t="n">
        <v>27142</v>
      </c>
      <c r="F504" t="inlineStr">
        <is>
          <t>PASTA DE PIMENTA GOCHUJANG KG</t>
        </is>
      </c>
      <c r="G504" t="n">
        <v>7183</v>
      </c>
      <c r="H504" t="n">
        <v>0.72</v>
      </c>
      <c r="I504" t="inlineStr">
        <is>
          <t>KG</t>
        </is>
      </c>
      <c r="J504" t="inlineStr">
        <is>
          <t>ALIMENTOS</t>
        </is>
      </c>
      <c r="K504" t="inlineStr">
        <is>
          <t>03/2026</t>
        </is>
      </c>
      <c r="L504" t="n">
        <v>0</v>
      </c>
      <c r="N504" t="n">
        <v>0</v>
      </c>
      <c r="O504" t="n">
        <v>81.8</v>
      </c>
      <c r="P504" t="n">
        <v>58.9</v>
      </c>
    </row>
    <row r="505">
      <c r="A505" t="n">
        <v>80558</v>
      </c>
      <c r="B505" t="n">
        <v>128</v>
      </c>
      <c r="C505" t="inlineStr">
        <is>
          <t>Love Cabaret</t>
        </is>
      </c>
      <c r="D505" s="556" t="n">
        <v>46113</v>
      </c>
      <c r="E505" t="n">
        <v>20680</v>
      </c>
      <c r="F505" t="inlineStr">
        <is>
          <t>CREME DE LEITE NESTLE C/200G UN</t>
        </is>
      </c>
      <c r="G505" t="n">
        <v>2106</v>
      </c>
      <c r="H505" t="n">
        <v>11</v>
      </c>
      <c r="I505" t="inlineStr">
        <is>
          <t>UN</t>
        </is>
      </c>
      <c r="J505" t="inlineStr">
        <is>
          <t>ALIMENTOS</t>
        </is>
      </c>
      <c r="K505" t="inlineStr">
        <is>
          <t>03/2026</t>
        </is>
      </c>
      <c r="L505" t="n">
        <v>5.3</v>
      </c>
      <c r="M505" s="556" t="n">
        <v>46098</v>
      </c>
      <c r="N505" t="n">
        <v>5.3</v>
      </c>
      <c r="O505" t="n">
        <v>5.3</v>
      </c>
      <c r="P505" t="n">
        <v>58.3</v>
      </c>
    </row>
    <row r="506">
      <c r="A506" t="n">
        <v>80659</v>
      </c>
      <c r="B506" t="n">
        <v>128</v>
      </c>
      <c r="C506" t="inlineStr">
        <is>
          <t>Love Cabaret</t>
        </is>
      </c>
      <c r="D506" s="556" t="n">
        <v>46113</v>
      </c>
      <c r="E506" t="n">
        <v>18444</v>
      </c>
      <c r="F506" t="inlineStr">
        <is>
          <t>CACHACA MATO DENTRO OURO 980ML</t>
        </is>
      </c>
      <c r="G506" t="n">
        <v>3205</v>
      </c>
      <c r="H506" t="n">
        <v>1.66</v>
      </c>
      <c r="I506" t="inlineStr">
        <is>
          <t>UN</t>
        </is>
      </c>
      <c r="J506" t="inlineStr">
        <is>
          <t>BEBIDAS</t>
        </is>
      </c>
      <c r="K506" t="inlineStr">
        <is>
          <t>03/2026</t>
        </is>
      </c>
      <c r="L506" t="n">
        <v>0</v>
      </c>
      <c r="N506" t="n">
        <v>0</v>
      </c>
      <c r="O506" t="n">
        <v>34</v>
      </c>
      <c r="P506" t="n">
        <v>56.44</v>
      </c>
    </row>
    <row r="507">
      <c r="A507" t="n">
        <v>80523</v>
      </c>
      <c r="B507" t="n">
        <v>128</v>
      </c>
      <c r="C507" t="inlineStr">
        <is>
          <t>Love Cabaret</t>
        </is>
      </c>
      <c r="D507" s="556" t="n">
        <v>46113</v>
      </c>
      <c r="E507" t="n">
        <v>23096</v>
      </c>
      <c r="F507" t="inlineStr">
        <is>
          <t>OVO BRANCO UN</t>
        </is>
      </c>
      <c r="G507" t="n">
        <v>2753</v>
      </c>
      <c r="H507" t="n">
        <v>75</v>
      </c>
      <c r="I507" t="inlineStr">
        <is>
          <t>UN</t>
        </is>
      </c>
      <c r="J507" t="inlineStr">
        <is>
          <t>ALIMENTOS</t>
        </is>
      </c>
      <c r="K507" t="inlineStr">
        <is>
          <t>03/2026</t>
        </is>
      </c>
      <c r="L507" t="n">
        <v>0.74</v>
      </c>
      <c r="M507" s="556" t="n">
        <v>46111</v>
      </c>
      <c r="N507" t="n">
        <v>0.75</v>
      </c>
      <c r="O507" t="n">
        <v>0.83</v>
      </c>
      <c r="P507" t="n">
        <v>55.5</v>
      </c>
    </row>
    <row r="508">
      <c r="A508" t="n">
        <v>80642</v>
      </c>
      <c r="B508" t="n">
        <v>128</v>
      </c>
      <c r="C508" t="inlineStr">
        <is>
          <t>Love Cabaret</t>
        </is>
      </c>
      <c r="D508" s="556" t="n">
        <v>46113</v>
      </c>
      <c r="E508" t="n">
        <v>18486</v>
      </c>
      <c r="F508" t="inlineStr">
        <is>
          <t>CACHACA FAMIGERADA BRUTA 750ML</t>
        </is>
      </c>
      <c r="G508" t="n">
        <v>3170</v>
      </c>
      <c r="H508" t="n">
        <v>2</v>
      </c>
      <c r="I508" t="inlineStr">
        <is>
          <t>GR</t>
        </is>
      </c>
      <c r="J508" t="inlineStr">
        <is>
          <t>BEBIDAS</t>
        </is>
      </c>
      <c r="K508" t="inlineStr">
        <is>
          <t>03/2026</t>
        </is>
      </c>
      <c r="L508" t="n">
        <v>0</v>
      </c>
      <c r="M508" s="556" t="n">
        <v>45958</v>
      </c>
      <c r="N508" t="n">
        <v>27.5</v>
      </c>
      <c r="O508" t="n">
        <v>27.5</v>
      </c>
      <c r="P508" t="n">
        <v>55</v>
      </c>
    </row>
    <row r="509">
      <c r="A509" t="n">
        <v>80693</v>
      </c>
      <c r="B509" t="n">
        <v>128</v>
      </c>
      <c r="C509" t="inlineStr">
        <is>
          <t>Love Cabaret</t>
        </is>
      </c>
      <c r="D509" s="556" t="n">
        <v>46113</v>
      </c>
      <c r="E509" t="n">
        <v>18339</v>
      </c>
      <c r="F509" t="inlineStr">
        <is>
          <t>LICOR AMARETTO DEL ORSO 700ML</t>
        </is>
      </c>
      <c r="G509" t="n">
        <v>3296</v>
      </c>
      <c r="H509" t="n">
        <v>0.86</v>
      </c>
      <c r="I509" t="inlineStr">
        <is>
          <t>GR</t>
        </is>
      </c>
      <c r="J509" t="inlineStr">
        <is>
          <t>BEBIDAS</t>
        </is>
      </c>
      <c r="K509" t="inlineStr">
        <is>
          <t>03/2026</t>
        </is>
      </c>
      <c r="L509" t="n">
        <v>0</v>
      </c>
      <c r="N509" t="n">
        <v>0</v>
      </c>
      <c r="O509" t="n">
        <v>62.9</v>
      </c>
      <c r="P509" t="n">
        <v>54.09</v>
      </c>
    </row>
    <row r="510">
      <c r="A510" t="n">
        <v>80548</v>
      </c>
      <c r="B510" t="n">
        <v>128</v>
      </c>
      <c r="C510" t="inlineStr">
        <is>
          <t>Love Cabaret</t>
        </is>
      </c>
      <c r="D510" s="556" t="n">
        <v>46113</v>
      </c>
      <c r="E510" t="n">
        <v>19906</v>
      </c>
      <c r="F510" t="inlineStr">
        <is>
          <t>SAL REFINADO CISNE 10X1KG</t>
        </is>
      </c>
      <c r="G510" t="n">
        <v>2381</v>
      </c>
      <c r="H510" t="n">
        <v>1.4</v>
      </c>
      <c r="I510" t="inlineStr">
        <is>
          <t>PC</t>
        </is>
      </c>
      <c r="J510" t="inlineStr">
        <is>
          <t>ALIMENTOS</t>
        </is>
      </c>
      <c r="K510" t="inlineStr">
        <is>
          <t>03/2026</t>
        </is>
      </c>
      <c r="L510" t="n">
        <v>37</v>
      </c>
      <c r="M510" s="556" t="n">
        <v>46099</v>
      </c>
      <c r="N510" t="n">
        <v>37</v>
      </c>
      <c r="O510" t="n">
        <v>37.36</v>
      </c>
      <c r="P510" t="n">
        <v>51.8</v>
      </c>
    </row>
    <row r="511">
      <c r="A511" t="n">
        <v>80618</v>
      </c>
      <c r="B511" t="n">
        <v>128</v>
      </c>
      <c r="C511" t="inlineStr">
        <is>
          <t>Love Cabaret</t>
        </is>
      </c>
      <c r="D511" s="556" t="n">
        <v>46113</v>
      </c>
      <c r="E511" t="n">
        <v>20242</v>
      </c>
      <c r="F511" t="inlineStr">
        <is>
          <t>FEIJAO CARIOCA CAMIL C/2KG</t>
        </is>
      </c>
      <c r="G511" t="n">
        <v>2242</v>
      </c>
      <c r="H511" t="n">
        <v>3</v>
      </c>
      <c r="I511" t="inlineStr">
        <is>
          <t>PC</t>
        </is>
      </c>
      <c r="J511" t="inlineStr">
        <is>
          <t>ALIMENTOS</t>
        </is>
      </c>
      <c r="K511" t="inlineStr">
        <is>
          <t>03/2026</t>
        </is>
      </c>
      <c r="L511" t="n">
        <v>17.15</v>
      </c>
      <c r="M511" s="556" t="n">
        <v>46099</v>
      </c>
      <c r="N511" t="n">
        <v>17.15</v>
      </c>
      <c r="O511" t="n">
        <v>17.82</v>
      </c>
      <c r="P511" t="n">
        <v>51.45</v>
      </c>
    </row>
    <row r="512">
      <c r="A512" t="n">
        <v>80584</v>
      </c>
      <c r="B512" t="n">
        <v>128</v>
      </c>
      <c r="C512" t="inlineStr">
        <is>
          <t>Love Cabaret</t>
        </is>
      </c>
      <c r="D512" s="556" t="n">
        <v>46113</v>
      </c>
      <c r="E512" t="n">
        <v>20202</v>
      </c>
      <c r="F512" t="inlineStr">
        <is>
          <t>VINAGRE DE ARROZ CASTELO 750ML UN</t>
        </is>
      </c>
      <c r="G512" t="n">
        <v>2255</v>
      </c>
      <c r="H512" t="n">
        <v>6.9</v>
      </c>
      <c r="I512" t="inlineStr">
        <is>
          <t>UN</t>
        </is>
      </c>
      <c r="J512" t="inlineStr">
        <is>
          <t>ALIMENTOS</t>
        </is>
      </c>
      <c r="K512" t="inlineStr">
        <is>
          <t>03/2026</t>
        </is>
      </c>
      <c r="L512" t="n">
        <v>7.29</v>
      </c>
      <c r="M512" s="556" t="n">
        <v>46099</v>
      </c>
      <c r="N512" t="n">
        <v>7.29</v>
      </c>
      <c r="O512" t="n">
        <v>7.29</v>
      </c>
      <c r="P512" t="n">
        <v>50.3</v>
      </c>
    </row>
    <row r="513">
      <c r="A513" t="n">
        <v>80672</v>
      </c>
      <c r="B513" t="n">
        <v>128</v>
      </c>
      <c r="C513" t="inlineStr">
        <is>
          <t>Love Cabaret</t>
        </is>
      </c>
      <c r="D513" s="556" t="n">
        <v>46113</v>
      </c>
      <c r="E513" t="n">
        <v>25282</v>
      </c>
      <c r="F513" t="inlineStr">
        <is>
          <t>FRUTOSE CRISTAL KG</t>
        </is>
      </c>
      <c r="G513" t="n">
        <v>5982</v>
      </c>
      <c r="H513" t="n">
        <v>1.06</v>
      </c>
      <c r="I513" t="inlineStr">
        <is>
          <t>KG</t>
        </is>
      </c>
      <c r="J513" t="inlineStr">
        <is>
          <t>ALIMENTOS</t>
        </is>
      </c>
      <c r="K513" t="inlineStr">
        <is>
          <t>03/2026</t>
        </is>
      </c>
      <c r="L513" t="n">
        <v>0</v>
      </c>
      <c r="M513" s="556" t="n">
        <v>45996</v>
      </c>
      <c r="N513" t="n">
        <v>47.33</v>
      </c>
      <c r="O513" t="n">
        <v>39</v>
      </c>
      <c r="P513" t="n">
        <v>50.17</v>
      </c>
    </row>
    <row r="514">
      <c r="A514" t="n">
        <v>80559</v>
      </c>
      <c r="B514" t="n">
        <v>128</v>
      </c>
      <c r="C514" t="inlineStr">
        <is>
          <t>Love Cabaret</t>
        </is>
      </c>
      <c r="D514" s="556" t="n">
        <v>46113</v>
      </c>
      <c r="E514" t="n">
        <v>20365</v>
      </c>
      <c r="F514" t="inlineStr">
        <is>
          <t>FARINHA DE TRIGO TP1 ANACONDA 1KG</t>
        </is>
      </c>
      <c r="G514" t="n">
        <v>2199</v>
      </c>
      <c r="H514" t="n">
        <v>10.4</v>
      </c>
      <c r="I514" t="inlineStr">
        <is>
          <t>UN</t>
        </is>
      </c>
      <c r="J514" t="inlineStr">
        <is>
          <t>ALIMENTOS</t>
        </is>
      </c>
      <c r="K514" t="inlineStr">
        <is>
          <t>03/2026</t>
        </is>
      </c>
      <c r="L514" t="n">
        <v>0</v>
      </c>
      <c r="M514" s="556" t="n">
        <v>46028</v>
      </c>
      <c r="N514" t="n">
        <v>4.71</v>
      </c>
      <c r="O514" t="n">
        <v>4.37</v>
      </c>
      <c r="P514" t="n">
        <v>48.98</v>
      </c>
    </row>
    <row r="515">
      <c r="A515" t="n">
        <v>80689</v>
      </c>
      <c r="B515" t="n">
        <v>128</v>
      </c>
      <c r="C515" t="inlineStr">
        <is>
          <t>Love Cabaret</t>
        </is>
      </c>
      <c r="D515" s="556" t="n">
        <v>46113</v>
      </c>
      <c r="E515" t="n">
        <v>19857</v>
      </c>
      <c r="F515" t="inlineStr">
        <is>
          <t>ACIDO CITRICO KG</t>
        </is>
      </c>
      <c r="G515" t="n">
        <v>2415</v>
      </c>
      <c r="H515" t="n">
        <v>0.98</v>
      </c>
      <c r="I515" t="inlineStr">
        <is>
          <t>KG</t>
        </is>
      </c>
      <c r="J515" t="inlineStr">
        <is>
          <t>ALIMENTOS</t>
        </is>
      </c>
      <c r="K515" t="inlineStr">
        <is>
          <t>03/2026</t>
        </is>
      </c>
      <c r="L515" t="n">
        <v>0</v>
      </c>
      <c r="M515" s="556" t="n">
        <v>45996</v>
      </c>
      <c r="N515" t="n">
        <v>49.85</v>
      </c>
      <c r="O515" t="n">
        <v>57.33</v>
      </c>
      <c r="P515" t="n">
        <v>48.85</v>
      </c>
    </row>
    <row r="516">
      <c r="A516" t="n">
        <v>80620</v>
      </c>
      <c r="B516" t="n">
        <v>128</v>
      </c>
      <c r="C516" t="inlineStr">
        <is>
          <t>Love Cabaret</t>
        </is>
      </c>
      <c r="D516" s="556" t="n">
        <v>46113</v>
      </c>
      <c r="E516" t="n">
        <v>24385</v>
      </c>
      <c r="F516" t="inlineStr">
        <is>
          <t>MORANGO CONGELADO KG</t>
        </is>
      </c>
      <c r="G516" t="n">
        <v>2524</v>
      </c>
      <c r="H516" t="n">
        <v>3</v>
      </c>
      <c r="I516" t="inlineStr">
        <is>
          <t>KG</t>
        </is>
      </c>
      <c r="J516" t="inlineStr">
        <is>
          <t>ALIMENTOS</t>
        </is>
      </c>
      <c r="K516" t="inlineStr">
        <is>
          <t>03/2026</t>
        </is>
      </c>
      <c r="L516" t="n">
        <v>15.22</v>
      </c>
      <c r="M516" s="556" t="n">
        <v>46112</v>
      </c>
      <c r="N516" t="n">
        <v>15.22</v>
      </c>
      <c r="O516" t="n">
        <v>15.22</v>
      </c>
      <c r="P516" t="n">
        <v>45.66</v>
      </c>
    </row>
    <row r="517">
      <c r="A517" t="n">
        <v>80677</v>
      </c>
      <c r="B517" t="n">
        <v>128</v>
      </c>
      <c r="C517" t="inlineStr">
        <is>
          <t>Love Cabaret</t>
        </is>
      </c>
      <c r="D517" s="556" t="n">
        <v>46113</v>
      </c>
      <c r="E517" t="n">
        <v>18477</v>
      </c>
      <c r="F517" t="inlineStr">
        <is>
          <t>CACHACA ORIGINAL OURO ENGENHO CANTAREIRA 750ML</t>
        </is>
      </c>
      <c r="G517" t="n">
        <v>3179</v>
      </c>
      <c r="H517" t="n">
        <v>1</v>
      </c>
      <c r="I517" t="inlineStr">
        <is>
          <t>GR</t>
        </is>
      </c>
      <c r="J517" t="inlineStr">
        <is>
          <t>BEBIDAS</t>
        </is>
      </c>
      <c r="K517" t="inlineStr">
        <is>
          <t>03/2026</t>
        </is>
      </c>
      <c r="L517" t="n">
        <v>0</v>
      </c>
      <c r="N517" t="n">
        <v>0</v>
      </c>
      <c r="O517" t="n">
        <v>43.9</v>
      </c>
      <c r="P517" t="n">
        <v>43.89</v>
      </c>
    </row>
    <row r="518">
      <c r="A518" t="n">
        <v>80669</v>
      </c>
      <c r="B518" t="n">
        <v>128</v>
      </c>
      <c r="C518" t="inlineStr">
        <is>
          <t>Love Cabaret</t>
        </is>
      </c>
      <c r="D518" s="556" t="n">
        <v>46113</v>
      </c>
      <c r="E518" t="n">
        <v>25213</v>
      </c>
      <c r="F518" t="inlineStr">
        <is>
          <t>MISSO AZUMA C/1KG</t>
        </is>
      </c>
      <c r="G518" t="n">
        <v>5948</v>
      </c>
      <c r="H518" t="n">
        <v>1.22</v>
      </c>
      <c r="I518" t="inlineStr">
        <is>
          <t>PT</t>
        </is>
      </c>
      <c r="J518" t="inlineStr">
        <is>
          <t>ALIMENTOS</t>
        </is>
      </c>
      <c r="K518" t="inlineStr">
        <is>
          <t>03/2026</t>
        </is>
      </c>
      <c r="L518" t="n">
        <v>0</v>
      </c>
      <c r="M518" s="556" t="n">
        <v>45946</v>
      </c>
      <c r="N518" t="n">
        <v>33.5</v>
      </c>
      <c r="O518" t="n">
        <v>31.3</v>
      </c>
      <c r="P518" t="n">
        <v>40.87</v>
      </c>
    </row>
    <row r="519">
      <c r="A519" t="n">
        <v>80646</v>
      </c>
      <c r="B519" t="n">
        <v>128</v>
      </c>
      <c r="C519" t="inlineStr">
        <is>
          <t>Love Cabaret</t>
        </is>
      </c>
      <c r="D519" s="556" t="n">
        <v>46113</v>
      </c>
      <c r="E519" t="n">
        <v>23511</v>
      </c>
      <c r="F519" t="inlineStr">
        <is>
          <t>MOSTARDA AMARELA KG</t>
        </is>
      </c>
      <c r="G519" t="n">
        <v>2356</v>
      </c>
      <c r="H519" t="n">
        <v>2</v>
      </c>
      <c r="I519" t="inlineStr">
        <is>
          <t>KG</t>
        </is>
      </c>
      <c r="J519" t="inlineStr">
        <is>
          <t>ALIMENTOS</t>
        </is>
      </c>
      <c r="K519" t="inlineStr">
        <is>
          <t>03/2026</t>
        </is>
      </c>
      <c r="L519" t="n">
        <v>19.3</v>
      </c>
      <c r="M519" s="556" t="n">
        <v>46098</v>
      </c>
      <c r="N519" t="n">
        <v>19.3</v>
      </c>
      <c r="O519" t="n">
        <v>19.3</v>
      </c>
      <c r="P519" t="n">
        <v>38.6</v>
      </c>
    </row>
    <row r="520">
      <c r="A520" t="n">
        <v>80708</v>
      </c>
      <c r="B520" t="n">
        <v>128</v>
      </c>
      <c r="C520" t="inlineStr">
        <is>
          <t>Love Cabaret</t>
        </is>
      </c>
      <c r="D520" s="556" t="n">
        <v>46113</v>
      </c>
      <c r="E520" t="n">
        <v>18542</v>
      </c>
      <c r="F520" t="inlineStr">
        <is>
          <t>APERITIVO CYNAR 70 PROOF 1L</t>
        </is>
      </c>
      <c r="G520" t="n">
        <v>3136</v>
      </c>
      <c r="H520" t="n">
        <v>0.35</v>
      </c>
      <c r="I520" t="inlineStr">
        <is>
          <t>GR</t>
        </is>
      </c>
      <c r="J520" t="inlineStr">
        <is>
          <t>BEBIDAS</t>
        </is>
      </c>
      <c r="K520" t="inlineStr">
        <is>
          <t>03/2026</t>
        </is>
      </c>
      <c r="L520" t="n">
        <v>0</v>
      </c>
      <c r="N520" t="n">
        <v>0</v>
      </c>
      <c r="O520" t="n">
        <v>90.90000000000001</v>
      </c>
      <c r="P520" t="n">
        <v>38.19</v>
      </c>
    </row>
    <row r="521">
      <c r="A521" t="n">
        <v>80647</v>
      </c>
      <c r="B521" t="n">
        <v>128</v>
      </c>
      <c r="C521" t="inlineStr">
        <is>
          <t>Love Cabaret</t>
        </is>
      </c>
      <c r="D521" s="556" t="n">
        <v>46113</v>
      </c>
      <c r="E521" t="n">
        <v>24036</v>
      </c>
      <c r="F521" t="inlineStr">
        <is>
          <t>ALHO EM PO 1KG UN</t>
        </is>
      </c>
      <c r="G521" t="n">
        <v>2314</v>
      </c>
      <c r="H521" t="n">
        <v>2</v>
      </c>
      <c r="I521" t="inlineStr">
        <is>
          <t>UN</t>
        </is>
      </c>
      <c r="J521" t="inlineStr">
        <is>
          <t>ALIMENTOS</t>
        </is>
      </c>
      <c r="K521" t="inlineStr">
        <is>
          <t>03/2026</t>
        </is>
      </c>
      <c r="L521" t="n">
        <v>19</v>
      </c>
      <c r="M521" s="556" t="n">
        <v>46108</v>
      </c>
      <c r="N521" t="n">
        <v>19</v>
      </c>
      <c r="O521" t="n">
        <v>19</v>
      </c>
      <c r="P521" t="n">
        <v>38</v>
      </c>
    </row>
    <row r="522">
      <c r="A522" t="n">
        <v>80645</v>
      </c>
      <c r="B522" t="n">
        <v>128</v>
      </c>
      <c r="C522" t="inlineStr">
        <is>
          <t>Love Cabaret</t>
        </is>
      </c>
      <c r="D522" s="556" t="n">
        <v>46113</v>
      </c>
      <c r="E522" t="n">
        <v>20871</v>
      </c>
      <c r="F522" t="inlineStr">
        <is>
          <t>MELADO DE CANA JR C/1,3KG</t>
        </is>
      </c>
      <c r="G522" t="n">
        <v>2043</v>
      </c>
      <c r="H522" t="n">
        <v>2</v>
      </c>
      <c r="I522" t="inlineStr">
        <is>
          <t>PT</t>
        </is>
      </c>
      <c r="J522" t="inlineStr">
        <is>
          <t>ALIMENTOS</t>
        </is>
      </c>
      <c r="K522" t="inlineStr">
        <is>
          <t>03/2026</t>
        </is>
      </c>
      <c r="L522" t="n">
        <v>0</v>
      </c>
      <c r="M522" s="556" t="n">
        <v>46041</v>
      </c>
      <c r="N522" t="n">
        <v>18.9</v>
      </c>
      <c r="O522" t="n">
        <v>19.8</v>
      </c>
      <c r="P522" t="n">
        <v>37.8</v>
      </c>
    </row>
    <row r="523">
      <c r="A523" t="n">
        <v>80563</v>
      </c>
      <c r="B523" t="n">
        <v>128</v>
      </c>
      <c r="C523" t="inlineStr">
        <is>
          <t>Love Cabaret</t>
        </is>
      </c>
      <c r="D523" s="556" t="n">
        <v>46113</v>
      </c>
      <c r="E523" t="n">
        <v>23584</v>
      </c>
      <c r="F523" t="inlineStr">
        <is>
          <t>MACARRAO ESPAGUETE DONA BENTA 500G</t>
        </is>
      </c>
      <c r="G523" t="n">
        <v>2284</v>
      </c>
      <c r="H523" t="n">
        <v>10</v>
      </c>
      <c r="I523" t="inlineStr">
        <is>
          <t>KG</t>
        </is>
      </c>
      <c r="J523" t="inlineStr">
        <is>
          <t>ALIMENTOS</t>
        </is>
      </c>
      <c r="K523" t="inlineStr">
        <is>
          <t>03/2026</t>
        </is>
      </c>
      <c r="L523" t="n">
        <v>3.77</v>
      </c>
      <c r="M523" s="556" t="n">
        <v>46112</v>
      </c>
      <c r="N523" t="n">
        <v>3.77</v>
      </c>
      <c r="O523" t="n">
        <v>3.77</v>
      </c>
      <c r="P523" t="n">
        <v>37.7</v>
      </c>
    </row>
    <row r="524">
      <c r="A524" t="n">
        <v>80589</v>
      </c>
      <c r="B524" t="n">
        <v>128</v>
      </c>
      <c r="C524" t="inlineStr">
        <is>
          <t>Love Cabaret</t>
        </is>
      </c>
      <c r="D524" s="556" t="n">
        <v>46113</v>
      </c>
      <c r="E524" t="n">
        <v>21075</v>
      </c>
      <c r="F524" t="inlineStr">
        <is>
          <t>ACUCAR DEMERARA UNIAO C/1KG</t>
        </is>
      </c>
      <c r="G524" t="n">
        <v>1993</v>
      </c>
      <c r="H524" t="n">
        <v>6</v>
      </c>
      <c r="I524" t="inlineStr">
        <is>
          <t>PC</t>
        </is>
      </c>
      <c r="J524" t="inlineStr">
        <is>
          <t>ALIMENTOS</t>
        </is>
      </c>
      <c r="K524" t="inlineStr">
        <is>
          <t>03/2026</t>
        </is>
      </c>
      <c r="L524" t="n">
        <v>0</v>
      </c>
      <c r="M524" s="556" t="n">
        <v>45901</v>
      </c>
      <c r="N524" t="n">
        <v>6.1</v>
      </c>
      <c r="O524" t="n">
        <v>6.2</v>
      </c>
      <c r="P524" t="n">
        <v>36.6</v>
      </c>
    </row>
    <row r="525">
      <c r="A525" t="n">
        <v>80694</v>
      </c>
      <c r="B525" t="n">
        <v>128</v>
      </c>
      <c r="C525" t="inlineStr">
        <is>
          <t>Love Cabaret</t>
        </is>
      </c>
      <c r="D525" s="556" t="n">
        <v>46113</v>
      </c>
      <c r="E525" t="n">
        <v>20053</v>
      </c>
      <c r="F525" t="inlineStr">
        <is>
          <t>KETCHUP TRADICIONAL HEMMER C/3,8KG</t>
        </is>
      </c>
      <c r="G525" t="n">
        <v>2326</v>
      </c>
      <c r="H525" t="n">
        <v>0.84</v>
      </c>
      <c r="I525" t="inlineStr">
        <is>
          <t>PC</t>
        </is>
      </c>
      <c r="J525" t="inlineStr">
        <is>
          <t>ALIMENTOS</t>
        </is>
      </c>
      <c r="K525" t="inlineStr">
        <is>
          <t>03/2026</t>
        </is>
      </c>
      <c r="L525" t="n">
        <v>0</v>
      </c>
      <c r="M525" s="556" t="n">
        <v>45845</v>
      </c>
      <c r="N525" t="n">
        <v>40.2</v>
      </c>
      <c r="O525" t="n">
        <v>40.1</v>
      </c>
      <c r="P525" t="n">
        <v>33.77</v>
      </c>
    </row>
    <row r="526">
      <c r="A526" t="n">
        <v>80683</v>
      </c>
      <c r="B526" t="n">
        <v>128</v>
      </c>
      <c r="C526" t="inlineStr">
        <is>
          <t>Love Cabaret</t>
        </is>
      </c>
      <c r="D526" s="556" t="n">
        <v>46113</v>
      </c>
      <c r="E526" t="n">
        <v>20614</v>
      </c>
      <c r="F526" t="inlineStr">
        <is>
          <t>PASTA GERGELIM TAHINE ISTAMBUL 5006 LT</t>
        </is>
      </c>
      <c r="G526" t="n">
        <v>2119</v>
      </c>
      <c r="H526" t="n">
        <v>1</v>
      </c>
      <c r="I526" t="inlineStr">
        <is>
          <t>UN</t>
        </is>
      </c>
      <c r="J526" t="inlineStr">
        <is>
          <t>ALIMENTOS</t>
        </is>
      </c>
      <c r="K526" t="inlineStr">
        <is>
          <t>03/2026</t>
        </is>
      </c>
      <c r="L526" t="n">
        <v>0</v>
      </c>
      <c r="M526" s="556" t="n">
        <v>45943</v>
      </c>
      <c r="N526" t="n">
        <v>32.3</v>
      </c>
      <c r="O526" t="n">
        <v>32.43</v>
      </c>
      <c r="P526" t="n">
        <v>32.3</v>
      </c>
    </row>
    <row r="527">
      <c r="A527" t="n">
        <v>80617</v>
      </c>
      <c r="B527" t="n">
        <v>128</v>
      </c>
      <c r="C527" t="inlineStr">
        <is>
          <t>Love Cabaret</t>
        </is>
      </c>
      <c r="D527" s="556" t="n">
        <v>46113</v>
      </c>
      <c r="E527" t="n">
        <v>19969</v>
      </c>
      <c r="F527" t="inlineStr">
        <is>
          <t>MOLHO SHOYO CEPERA C/1,010L</t>
        </is>
      </c>
      <c r="G527" t="n">
        <v>2354</v>
      </c>
      <c r="H527" t="n">
        <v>3</v>
      </c>
      <c r="I527" t="inlineStr">
        <is>
          <t>FR</t>
        </is>
      </c>
      <c r="J527" t="inlineStr">
        <is>
          <t>ALIMENTOS</t>
        </is>
      </c>
      <c r="K527" t="inlineStr">
        <is>
          <t>03/2026</t>
        </is>
      </c>
      <c r="L527" t="n">
        <v>10.65</v>
      </c>
      <c r="M527" s="556" t="n">
        <v>46111</v>
      </c>
      <c r="N527" t="n">
        <v>10.65</v>
      </c>
      <c r="O527" t="n">
        <v>10.65</v>
      </c>
      <c r="P527" t="n">
        <v>31.95</v>
      </c>
    </row>
    <row r="528">
      <c r="A528" t="n">
        <v>80657</v>
      </c>
      <c r="B528" t="n">
        <v>128</v>
      </c>
      <c r="C528" t="inlineStr">
        <is>
          <t>Love Cabaret</t>
        </is>
      </c>
      <c r="D528" s="556" t="n">
        <v>46113</v>
      </c>
      <c r="E528" t="n">
        <v>24041</v>
      </c>
      <c r="F528" t="inlineStr">
        <is>
          <t>AMENDOIM CRU S/ PELE KG</t>
        </is>
      </c>
      <c r="G528" t="n">
        <v>2258</v>
      </c>
      <c r="H528" t="n">
        <v>1.72</v>
      </c>
      <c r="I528" t="inlineStr">
        <is>
          <t>KG</t>
        </is>
      </c>
      <c r="J528" t="inlineStr">
        <is>
          <t>ALIMENTOS</t>
        </is>
      </c>
      <c r="K528" t="inlineStr">
        <is>
          <t>03/2026</t>
        </is>
      </c>
      <c r="L528" t="n">
        <v>17.9</v>
      </c>
      <c r="M528" s="556" t="n">
        <v>46108</v>
      </c>
      <c r="N528" t="n">
        <v>17.9</v>
      </c>
      <c r="O528" t="n">
        <v>17.9</v>
      </c>
      <c r="P528" t="n">
        <v>30.79</v>
      </c>
    </row>
    <row r="529">
      <c r="A529" t="n">
        <v>80712</v>
      </c>
      <c r="B529" t="n">
        <v>128</v>
      </c>
      <c r="C529" t="inlineStr">
        <is>
          <t>Love Cabaret</t>
        </is>
      </c>
      <c r="D529" s="556" t="n">
        <v>46113</v>
      </c>
      <c r="E529" t="n">
        <v>20824</v>
      </c>
      <c r="F529" t="inlineStr">
        <is>
          <t>FOLHA DE GELATINA KG</t>
        </is>
      </c>
      <c r="G529" t="n">
        <v>2072</v>
      </c>
      <c r="H529" t="n">
        <v>0.25</v>
      </c>
      <c r="I529" t="inlineStr">
        <is>
          <t>KG</t>
        </is>
      </c>
      <c r="J529" t="inlineStr">
        <is>
          <t>ALIMENTOS</t>
        </is>
      </c>
      <c r="K529" t="inlineStr">
        <is>
          <t>03/2026</t>
        </is>
      </c>
      <c r="L529" t="n">
        <v>0</v>
      </c>
      <c r="N529" t="n">
        <v>0</v>
      </c>
      <c r="O529" t="n">
        <v>0</v>
      </c>
      <c r="P529" t="n">
        <v>30</v>
      </c>
    </row>
    <row r="530">
      <c r="A530" t="n">
        <v>80578</v>
      </c>
      <c r="B530" t="n">
        <v>128</v>
      </c>
      <c r="C530" t="inlineStr">
        <is>
          <t>Love Cabaret</t>
        </is>
      </c>
      <c r="D530" s="556" t="n">
        <v>46113</v>
      </c>
      <c r="E530" t="n">
        <v>19658</v>
      </c>
      <c r="F530" t="inlineStr">
        <is>
          <t>ABOBORA JAPONESA / CABOTIAN KG</t>
        </is>
      </c>
      <c r="G530" t="n">
        <v>2582</v>
      </c>
      <c r="H530" t="n">
        <v>8</v>
      </c>
      <c r="I530" t="inlineStr">
        <is>
          <t>KG</t>
        </is>
      </c>
      <c r="J530" t="inlineStr">
        <is>
          <t>ALIMENTOS</t>
        </is>
      </c>
      <c r="K530" t="inlineStr">
        <is>
          <t>03/2026</t>
        </is>
      </c>
      <c r="L530" t="n">
        <v>3.7</v>
      </c>
      <c r="M530" s="556" t="n">
        <v>46111</v>
      </c>
      <c r="N530" t="n">
        <v>3.7</v>
      </c>
      <c r="O530" t="n">
        <v>3.7</v>
      </c>
      <c r="P530" t="n">
        <v>29.6</v>
      </c>
    </row>
    <row r="531">
      <c r="A531" t="n">
        <v>80623</v>
      </c>
      <c r="B531" t="n">
        <v>128</v>
      </c>
      <c r="C531" t="inlineStr">
        <is>
          <t>Love Cabaret</t>
        </is>
      </c>
      <c r="D531" s="556" t="n">
        <v>46113</v>
      </c>
      <c r="E531" t="n">
        <v>20022</v>
      </c>
      <c r="F531" t="inlineStr">
        <is>
          <t>FERMENTO QUIMICO ROYAL 250G</t>
        </is>
      </c>
      <c r="G531" t="n">
        <v>2340</v>
      </c>
      <c r="H531" t="n">
        <v>2.8</v>
      </c>
      <c r="I531" t="inlineStr">
        <is>
          <t>UN</t>
        </is>
      </c>
      <c r="J531" t="inlineStr">
        <is>
          <t>ALIMENTOS</t>
        </is>
      </c>
      <c r="K531" t="inlineStr">
        <is>
          <t>03/2026</t>
        </is>
      </c>
      <c r="L531" t="n">
        <v>10.5</v>
      </c>
      <c r="M531" s="556" t="n">
        <v>46112</v>
      </c>
      <c r="N531" t="n">
        <v>10.5</v>
      </c>
      <c r="O531" t="n">
        <v>10.5</v>
      </c>
      <c r="P531" t="n">
        <v>29.4</v>
      </c>
    </row>
    <row r="532">
      <c r="A532" t="n">
        <v>80681</v>
      </c>
      <c r="B532" t="n">
        <v>128</v>
      </c>
      <c r="C532" t="inlineStr">
        <is>
          <t>Love Cabaret</t>
        </is>
      </c>
      <c r="D532" s="556" t="n">
        <v>46113</v>
      </c>
      <c r="E532" t="n">
        <v>19527</v>
      </c>
      <c r="F532" t="inlineStr">
        <is>
          <t>VAGEM HOLANDESA KG</t>
        </is>
      </c>
      <c r="G532" t="n">
        <v>2686</v>
      </c>
      <c r="H532" t="n">
        <v>1</v>
      </c>
      <c r="I532" t="inlineStr">
        <is>
          <t>KG</t>
        </is>
      </c>
      <c r="J532" t="inlineStr">
        <is>
          <t>ALIMENTOS</t>
        </is>
      </c>
      <c r="K532" t="inlineStr">
        <is>
          <t>03/2026</t>
        </is>
      </c>
      <c r="L532" t="n">
        <v>29</v>
      </c>
      <c r="M532" s="556" t="n">
        <v>46111</v>
      </c>
      <c r="N532" t="n">
        <v>29</v>
      </c>
      <c r="O532" t="n">
        <v>29</v>
      </c>
      <c r="P532" t="n">
        <v>29</v>
      </c>
    </row>
    <row r="533">
      <c r="A533" t="n">
        <v>80664</v>
      </c>
      <c r="B533" t="n">
        <v>128</v>
      </c>
      <c r="C533" t="inlineStr">
        <is>
          <t>Love Cabaret</t>
        </is>
      </c>
      <c r="D533" s="556" t="n">
        <v>46113</v>
      </c>
      <c r="E533" t="n">
        <v>24125</v>
      </c>
      <c r="F533" t="inlineStr">
        <is>
          <t>CEBOLA EM PO KG</t>
        </is>
      </c>
      <c r="G533" t="n">
        <v>2328</v>
      </c>
      <c r="H533" t="n">
        <v>1.32</v>
      </c>
      <c r="I533" t="inlineStr">
        <is>
          <t>KG</t>
        </is>
      </c>
      <c r="J533" t="inlineStr">
        <is>
          <t>ALIMENTOS</t>
        </is>
      </c>
      <c r="K533" t="inlineStr">
        <is>
          <t>03/2026</t>
        </is>
      </c>
      <c r="L533" t="n">
        <v>21.9</v>
      </c>
      <c r="M533" s="556" t="n">
        <v>46108</v>
      </c>
      <c r="N533" t="n">
        <v>21.9</v>
      </c>
      <c r="O533" t="n">
        <v>21.9</v>
      </c>
      <c r="P533" t="n">
        <v>28.91</v>
      </c>
    </row>
    <row r="534">
      <c r="A534" t="n">
        <v>80678</v>
      </c>
      <c r="B534" t="n">
        <v>128</v>
      </c>
      <c r="C534" t="inlineStr">
        <is>
          <t>Love Cabaret</t>
        </is>
      </c>
      <c r="D534" s="556" t="n">
        <v>46113</v>
      </c>
      <c r="E534" t="n">
        <v>19472</v>
      </c>
      <c r="F534" t="inlineStr">
        <is>
          <t>RUCULA KG</t>
        </is>
      </c>
      <c r="G534" t="n">
        <v>2733</v>
      </c>
      <c r="H534" t="n">
        <v>1</v>
      </c>
      <c r="I534" t="inlineStr">
        <is>
          <t>KG</t>
        </is>
      </c>
      <c r="J534" t="inlineStr">
        <is>
          <t>ALIMENTOS</t>
        </is>
      </c>
      <c r="K534" t="inlineStr">
        <is>
          <t>03/2026</t>
        </is>
      </c>
      <c r="L534" t="n">
        <v>27.55</v>
      </c>
      <c r="M534" s="556" t="n">
        <v>46111</v>
      </c>
      <c r="N534" t="n">
        <v>28</v>
      </c>
      <c r="O534" t="n">
        <v>28</v>
      </c>
      <c r="P534" t="n">
        <v>27.55</v>
      </c>
    </row>
    <row r="535">
      <c r="A535" t="n">
        <v>80684</v>
      </c>
      <c r="B535" t="n">
        <v>128</v>
      </c>
      <c r="C535" t="inlineStr">
        <is>
          <t>Love Cabaret</t>
        </is>
      </c>
      <c r="D535" s="556" t="n">
        <v>46113</v>
      </c>
      <c r="E535" t="n">
        <v>20653</v>
      </c>
      <c r="F535" t="inlineStr">
        <is>
          <t>LEITE DE COCO SOCOCO C/1L UN</t>
        </is>
      </c>
      <c r="G535" t="n">
        <v>2111</v>
      </c>
      <c r="H535" t="n">
        <v>1</v>
      </c>
      <c r="I535" t="inlineStr">
        <is>
          <t>UN</t>
        </is>
      </c>
      <c r="J535" t="inlineStr">
        <is>
          <t>ALIMENTOS</t>
        </is>
      </c>
      <c r="K535" t="inlineStr">
        <is>
          <t>03/2026</t>
        </is>
      </c>
      <c r="L535" t="n">
        <v>0</v>
      </c>
      <c r="M535" s="556" t="n">
        <v>46076</v>
      </c>
      <c r="N535" t="n">
        <v>27.5</v>
      </c>
      <c r="O535" t="n">
        <v>25.96</v>
      </c>
      <c r="P535" t="n">
        <v>27.5</v>
      </c>
    </row>
    <row r="536">
      <c r="A536" t="n">
        <v>80615</v>
      </c>
      <c r="B536" t="n">
        <v>128</v>
      </c>
      <c r="C536" t="inlineStr">
        <is>
          <t>Love Cabaret</t>
        </is>
      </c>
      <c r="D536" s="556" t="n">
        <v>46113</v>
      </c>
      <c r="E536" t="n">
        <v>19415</v>
      </c>
      <c r="F536" t="inlineStr">
        <is>
          <t>MARGARINA COM SAL QUALY 500G UN</t>
        </is>
      </c>
      <c r="G536" t="n">
        <v>2759</v>
      </c>
      <c r="H536" t="n">
        <v>3</v>
      </c>
      <c r="I536" t="inlineStr">
        <is>
          <t>UN</t>
        </is>
      </c>
      <c r="J536" t="inlineStr">
        <is>
          <t>ALIMENTOS</t>
        </is>
      </c>
      <c r="K536" t="inlineStr">
        <is>
          <t>03/2026</t>
        </is>
      </c>
      <c r="L536" t="n">
        <v>8.800000000000001</v>
      </c>
      <c r="M536" s="556" t="n">
        <v>46111</v>
      </c>
      <c r="N536" t="n">
        <v>8.800000000000001</v>
      </c>
      <c r="O536" t="n">
        <v>8.800000000000001</v>
      </c>
      <c r="P536" t="n">
        <v>26.4</v>
      </c>
    </row>
    <row r="537">
      <c r="A537" t="n">
        <v>80663</v>
      </c>
      <c r="B537" t="n">
        <v>128</v>
      </c>
      <c r="C537" t="inlineStr">
        <is>
          <t>Love Cabaret</t>
        </is>
      </c>
      <c r="D537" s="556" t="n">
        <v>46113</v>
      </c>
      <c r="E537" t="n">
        <v>23489</v>
      </c>
      <c r="F537" t="inlineStr">
        <is>
          <t>SAL DE PARRILLA KG</t>
        </is>
      </c>
      <c r="G537" t="n">
        <v>2380</v>
      </c>
      <c r="H537" t="n">
        <v>1.33</v>
      </c>
      <c r="I537" t="inlineStr">
        <is>
          <t>KG</t>
        </is>
      </c>
      <c r="J537" t="inlineStr">
        <is>
          <t>ALIMENTOS</t>
        </is>
      </c>
      <c r="K537" t="inlineStr">
        <is>
          <t>03/2026</t>
        </is>
      </c>
      <c r="L537" t="n">
        <v>19.55</v>
      </c>
      <c r="M537" s="556" t="n">
        <v>46095</v>
      </c>
      <c r="N537" t="n">
        <v>19.55</v>
      </c>
      <c r="O537" t="n">
        <v>19.55</v>
      </c>
      <c r="P537" t="n">
        <v>26</v>
      </c>
    </row>
    <row r="538">
      <c r="A538" t="n">
        <v>80700</v>
      </c>
      <c r="B538" t="n">
        <v>128</v>
      </c>
      <c r="C538" t="inlineStr">
        <is>
          <t>Love Cabaret</t>
        </is>
      </c>
      <c r="D538" s="556" t="n">
        <v>46113</v>
      </c>
      <c r="E538" t="n">
        <v>24169</v>
      </c>
      <c r="F538" t="inlineStr">
        <is>
          <t>COCO RALADO DESIDRATADO SEM ACUCAR KG</t>
        </is>
      </c>
      <c r="G538" t="n">
        <v>2239</v>
      </c>
      <c r="H538" t="n">
        <v>0.7</v>
      </c>
      <c r="I538" t="inlineStr">
        <is>
          <t>KG</t>
        </is>
      </c>
      <c r="J538" t="inlineStr">
        <is>
          <t>ALIMENTOS</t>
        </is>
      </c>
      <c r="K538" t="inlineStr">
        <is>
          <t>03/2026</t>
        </is>
      </c>
      <c r="L538" t="n">
        <v>0</v>
      </c>
      <c r="N538" t="n">
        <v>0</v>
      </c>
      <c r="O538" t="n">
        <v>33.9</v>
      </c>
      <c r="P538" t="n">
        <v>25.83</v>
      </c>
    </row>
    <row r="539">
      <c r="A539" t="n">
        <v>80626</v>
      </c>
      <c r="B539" t="n">
        <v>128</v>
      </c>
      <c r="C539" t="inlineStr">
        <is>
          <t>Love Cabaret</t>
        </is>
      </c>
      <c r="D539" s="556" t="n">
        <v>46113</v>
      </c>
      <c r="E539" t="n">
        <v>20315</v>
      </c>
      <c r="F539" t="inlineStr">
        <is>
          <t>FARINHA DE ARROZ MANINHO 1KG</t>
        </is>
      </c>
      <c r="G539" t="n">
        <v>2218</v>
      </c>
      <c r="H539" t="n">
        <v>2.64</v>
      </c>
      <c r="I539" t="inlineStr">
        <is>
          <t>UN</t>
        </is>
      </c>
      <c r="J539" t="inlineStr">
        <is>
          <t>ALIMENTOS</t>
        </is>
      </c>
      <c r="K539" t="inlineStr">
        <is>
          <t>03/2026</t>
        </is>
      </c>
      <c r="L539" t="n">
        <v>0</v>
      </c>
      <c r="M539" s="556" t="n">
        <v>46076</v>
      </c>
      <c r="N539" t="n">
        <v>8.199999999999999</v>
      </c>
      <c r="O539" t="n">
        <v>8.199999999999999</v>
      </c>
      <c r="P539" t="n">
        <v>21.65</v>
      </c>
    </row>
    <row r="540">
      <c r="A540" t="n">
        <v>80695</v>
      </c>
      <c r="B540" t="n">
        <v>128</v>
      </c>
      <c r="C540" t="inlineStr">
        <is>
          <t>Love Cabaret</t>
        </is>
      </c>
      <c r="D540" s="556" t="n">
        <v>46113</v>
      </c>
      <c r="E540" t="n">
        <v>24296</v>
      </c>
      <c r="F540" t="inlineStr">
        <is>
          <t>GERGELIM BRANCO KG</t>
        </is>
      </c>
      <c r="G540" t="n">
        <v>2250</v>
      </c>
      <c r="H540" t="n">
        <v>0.82</v>
      </c>
      <c r="I540" t="inlineStr">
        <is>
          <t>KG</t>
        </is>
      </c>
      <c r="J540" t="inlineStr">
        <is>
          <t>ALIMENTOS</t>
        </is>
      </c>
      <c r="K540" t="inlineStr">
        <is>
          <t>03/2026</t>
        </is>
      </c>
      <c r="L540" t="n">
        <v>0</v>
      </c>
      <c r="M540" s="556" t="n">
        <v>45502</v>
      </c>
      <c r="N540" t="n">
        <v>24.7</v>
      </c>
      <c r="O540" t="n">
        <v>19.98</v>
      </c>
      <c r="P540" t="n">
        <v>20.25</v>
      </c>
    </row>
    <row r="541">
      <c r="A541" t="n">
        <v>80673</v>
      </c>
      <c r="B541" t="n">
        <v>128</v>
      </c>
      <c r="C541" t="inlineStr">
        <is>
          <t>Love Cabaret</t>
        </is>
      </c>
      <c r="D541" s="556" t="n">
        <v>46113</v>
      </c>
      <c r="E541" t="n">
        <v>20044</v>
      </c>
      <c r="F541" t="inlineStr">
        <is>
          <t>CHIMICHURRI KG</t>
        </is>
      </c>
      <c r="G541" t="n">
        <v>2329</v>
      </c>
      <c r="H541" t="n">
        <v>1.01</v>
      </c>
      <c r="I541" t="inlineStr">
        <is>
          <t>KG</t>
        </is>
      </c>
      <c r="J541" t="inlineStr">
        <is>
          <t>ALIMENTOS</t>
        </is>
      </c>
      <c r="K541" t="inlineStr">
        <is>
          <t>03/2026</t>
        </is>
      </c>
      <c r="L541" t="n">
        <v>19.9</v>
      </c>
      <c r="M541" s="556" t="n">
        <v>46098</v>
      </c>
      <c r="N541" t="n">
        <v>19.9</v>
      </c>
      <c r="O541" t="n">
        <v>19.9</v>
      </c>
      <c r="P541" t="n">
        <v>20.1</v>
      </c>
    </row>
    <row r="542">
      <c r="A542" t="n">
        <v>80679</v>
      </c>
      <c r="B542" t="n">
        <v>128</v>
      </c>
      <c r="C542" t="inlineStr">
        <is>
          <t>Love Cabaret</t>
        </is>
      </c>
      <c r="D542" s="556" t="n">
        <v>46113</v>
      </c>
      <c r="E542" t="n">
        <v>19502</v>
      </c>
      <c r="F542" t="inlineStr">
        <is>
          <t>ALFACE CRESPA ROXA KG</t>
        </is>
      </c>
      <c r="G542" t="n">
        <v>2708</v>
      </c>
      <c r="H542" t="n">
        <v>1</v>
      </c>
      <c r="I542" t="inlineStr">
        <is>
          <t>KG</t>
        </is>
      </c>
      <c r="J542" t="inlineStr">
        <is>
          <t>ALIMENTOS</t>
        </is>
      </c>
      <c r="K542" t="inlineStr">
        <is>
          <t>03/2026</t>
        </is>
      </c>
      <c r="L542" t="n">
        <v>20.05</v>
      </c>
      <c r="M542" s="556" t="n">
        <v>46111</v>
      </c>
      <c r="N542" t="n">
        <v>19.5</v>
      </c>
      <c r="O542" t="n">
        <v>20</v>
      </c>
      <c r="P542" t="n">
        <v>20.05</v>
      </c>
    </row>
    <row r="543">
      <c r="A543" t="n">
        <v>80592</v>
      </c>
      <c r="B543" t="n">
        <v>128</v>
      </c>
      <c r="C543" t="inlineStr">
        <is>
          <t>Love Cabaret</t>
        </is>
      </c>
      <c r="D543" s="556" t="n">
        <v>46113</v>
      </c>
      <c r="E543" t="n">
        <v>25441</v>
      </c>
      <c r="F543" t="inlineStr">
        <is>
          <t>AGUA TONICA PRATA ZERO 269ML UN</t>
        </is>
      </c>
      <c r="G543" t="n">
        <v>7012</v>
      </c>
      <c r="H543" t="n">
        <v>6</v>
      </c>
      <c r="I543" t="inlineStr">
        <is>
          <t>UN</t>
        </is>
      </c>
      <c r="J543" t="inlineStr">
        <is>
          <t>BEBIDAS</t>
        </is>
      </c>
      <c r="K543" t="inlineStr">
        <is>
          <t>03/2026</t>
        </is>
      </c>
      <c r="L543" t="n">
        <v>0</v>
      </c>
      <c r="M543" s="556" t="n">
        <v>45895</v>
      </c>
      <c r="N543" t="n">
        <v>39.53</v>
      </c>
      <c r="O543" t="n">
        <v>39.53</v>
      </c>
      <c r="P543" t="n">
        <v>19.74</v>
      </c>
    </row>
    <row r="544">
      <c r="A544" t="n">
        <v>80591</v>
      </c>
      <c r="B544" t="n">
        <v>128</v>
      </c>
      <c r="C544" t="inlineStr">
        <is>
          <t>Love Cabaret</t>
        </is>
      </c>
      <c r="D544" s="556" t="n">
        <v>46113</v>
      </c>
      <c r="E544" t="n">
        <v>24509</v>
      </c>
      <c r="F544" t="inlineStr">
        <is>
          <t>CEBOLA BRANCA KG</t>
        </is>
      </c>
      <c r="G544" t="n">
        <v>2607</v>
      </c>
      <c r="H544" t="n">
        <v>6</v>
      </c>
      <c r="I544" t="inlineStr">
        <is>
          <t>KG</t>
        </is>
      </c>
      <c r="J544" t="inlineStr">
        <is>
          <t>ALIMENTOS</t>
        </is>
      </c>
      <c r="K544" t="inlineStr">
        <is>
          <t>03/2026</t>
        </is>
      </c>
      <c r="L544" t="n">
        <v>3.22</v>
      </c>
      <c r="M544" s="556" t="n">
        <v>46111</v>
      </c>
      <c r="N544" t="n">
        <v>3</v>
      </c>
      <c r="O544" t="n">
        <v>3.3</v>
      </c>
      <c r="P544" t="n">
        <v>19.32</v>
      </c>
    </row>
    <row r="545">
      <c r="A545" t="n">
        <v>80713</v>
      </c>
      <c r="B545" t="n">
        <v>128</v>
      </c>
      <c r="C545" t="inlineStr">
        <is>
          <t>Love Cabaret</t>
        </is>
      </c>
      <c r="D545" s="556" t="n">
        <v>46113</v>
      </c>
      <c r="E545" t="n">
        <v>19477</v>
      </c>
      <c r="F545" t="inlineStr">
        <is>
          <t>MANJERICAO ROXO KG</t>
        </is>
      </c>
      <c r="G545" t="n">
        <v>2729</v>
      </c>
      <c r="H545" t="n">
        <v>0.24</v>
      </c>
      <c r="I545" t="inlineStr">
        <is>
          <t>KG</t>
        </is>
      </c>
      <c r="J545" t="inlineStr">
        <is>
          <t>ALIMENTOS</t>
        </is>
      </c>
      <c r="K545" t="inlineStr">
        <is>
          <t>03/2026</t>
        </is>
      </c>
      <c r="L545" t="n">
        <v>79.75</v>
      </c>
      <c r="M545" s="556" t="n">
        <v>46111</v>
      </c>
      <c r="N545" t="n">
        <v>79.75</v>
      </c>
      <c r="O545" t="n">
        <v>79.76000000000001</v>
      </c>
      <c r="P545" t="n">
        <v>19.14</v>
      </c>
    </row>
    <row r="546">
      <c r="A546" t="n">
        <v>80711</v>
      </c>
      <c r="B546" t="n">
        <v>128</v>
      </c>
      <c r="C546" t="inlineStr">
        <is>
          <t>Love Cabaret</t>
        </is>
      </c>
      <c r="D546" s="556" t="n">
        <v>46113</v>
      </c>
      <c r="E546" t="n">
        <v>19476</v>
      </c>
      <c r="F546" t="inlineStr">
        <is>
          <t>MANJERICAO KG</t>
        </is>
      </c>
      <c r="G546" t="n">
        <v>2729</v>
      </c>
      <c r="H546" t="n">
        <v>0.28</v>
      </c>
      <c r="I546" t="inlineStr">
        <is>
          <t>KG</t>
        </is>
      </c>
      <c r="J546" t="inlineStr">
        <is>
          <t>ALIMENTOS</t>
        </is>
      </c>
      <c r="K546" t="inlineStr">
        <is>
          <t>03/2026</t>
        </is>
      </c>
      <c r="L546" t="n">
        <v>65</v>
      </c>
      <c r="M546" s="556" t="n">
        <v>46112</v>
      </c>
      <c r="N546" t="n">
        <v>65</v>
      </c>
      <c r="O546" t="n">
        <v>65</v>
      </c>
      <c r="P546" t="n">
        <v>18.2</v>
      </c>
    </row>
    <row r="547">
      <c r="A547" t="n">
        <v>80686</v>
      </c>
      <c r="B547" t="n">
        <v>128</v>
      </c>
      <c r="C547" t="inlineStr">
        <is>
          <t>Love Cabaret</t>
        </is>
      </c>
      <c r="D547" s="556" t="n">
        <v>46113</v>
      </c>
      <c r="E547" t="n">
        <v>24044</v>
      </c>
      <c r="F547" t="inlineStr">
        <is>
          <t>AMORA CONGELADA KG</t>
        </is>
      </c>
      <c r="G547" t="n">
        <v>2472</v>
      </c>
      <c r="H547" t="n">
        <v>1</v>
      </c>
      <c r="I547" t="inlineStr">
        <is>
          <t>KG</t>
        </is>
      </c>
      <c r="J547" t="inlineStr">
        <is>
          <t>ALIMENTOS</t>
        </is>
      </c>
      <c r="K547" t="inlineStr">
        <is>
          <t>03/2026</t>
        </is>
      </c>
      <c r="L547" t="n">
        <v>18.13</v>
      </c>
      <c r="M547" s="556" t="n">
        <v>46112</v>
      </c>
      <c r="N547" t="n">
        <v>18.13</v>
      </c>
      <c r="O547" t="n">
        <v>18.13</v>
      </c>
      <c r="P547" t="n">
        <v>18.13</v>
      </c>
    </row>
    <row r="548">
      <c r="A548" t="n">
        <v>80721</v>
      </c>
      <c r="B548" t="n">
        <v>128</v>
      </c>
      <c r="C548" t="inlineStr">
        <is>
          <t>Love Cabaret</t>
        </is>
      </c>
      <c r="D548" s="556" t="n">
        <v>46113</v>
      </c>
      <c r="E548" t="n">
        <v>19939</v>
      </c>
      <c r="F548" t="inlineStr">
        <is>
          <t>NOZ MOSCADA INTEIRA KG</t>
        </is>
      </c>
      <c r="G548" t="n">
        <v>2365</v>
      </c>
      <c r="H548" t="n">
        <v>0.1</v>
      </c>
      <c r="I548" t="inlineStr">
        <is>
          <t>KG</t>
        </is>
      </c>
      <c r="J548" t="inlineStr">
        <is>
          <t>ALIMENTOS</t>
        </is>
      </c>
      <c r="K548" t="inlineStr">
        <is>
          <t>03/2026</t>
        </is>
      </c>
      <c r="L548" t="n">
        <v>0</v>
      </c>
      <c r="M548" s="556" t="n">
        <v>45883</v>
      </c>
      <c r="N548" t="n">
        <v>180</v>
      </c>
      <c r="O548" t="n">
        <v>97.2</v>
      </c>
      <c r="P548" t="n">
        <v>18</v>
      </c>
    </row>
    <row r="549">
      <c r="A549" t="n">
        <v>80632</v>
      </c>
      <c r="B549" t="n">
        <v>128</v>
      </c>
      <c r="C549" t="inlineStr">
        <is>
          <t>Love Cabaret</t>
        </is>
      </c>
      <c r="D549" s="556" t="n">
        <v>46113</v>
      </c>
      <c r="E549" t="n">
        <v>19932</v>
      </c>
      <c r="F549" t="inlineStr">
        <is>
          <t>PAPRICA DOCE 500GR</t>
        </is>
      </c>
      <c r="G549" t="n">
        <v>2368</v>
      </c>
      <c r="H549" t="n">
        <v>2.34</v>
      </c>
      <c r="I549" t="inlineStr">
        <is>
          <t>UN</t>
        </is>
      </c>
      <c r="J549" t="inlineStr">
        <is>
          <t>ALIMENTOS</t>
        </is>
      </c>
      <c r="K549" t="inlineStr">
        <is>
          <t>03/2026</t>
        </is>
      </c>
      <c r="L549" t="n">
        <v>7.5</v>
      </c>
      <c r="M549" s="556" t="n">
        <v>46093</v>
      </c>
      <c r="N549" t="n">
        <v>7.5</v>
      </c>
      <c r="O549" t="n">
        <v>7</v>
      </c>
      <c r="P549" t="n">
        <v>17.55</v>
      </c>
    </row>
    <row r="550">
      <c r="A550" t="n">
        <v>80633</v>
      </c>
      <c r="B550" t="n">
        <v>128</v>
      </c>
      <c r="C550" t="inlineStr">
        <is>
          <t>Love Cabaret</t>
        </is>
      </c>
      <c r="D550" s="556" t="n">
        <v>46113</v>
      </c>
      <c r="E550" t="n">
        <v>19982</v>
      </c>
      <c r="F550" t="inlineStr">
        <is>
          <t>MOLHO INGLES CEPERA C/1L</t>
        </is>
      </c>
      <c r="G550" t="n">
        <v>2351</v>
      </c>
      <c r="H550" t="n">
        <v>2.31</v>
      </c>
      <c r="I550" t="inlineStr">
        <is>
          <t>FR</t>
        </is>
      </c>
      <c r="J550" t="inlineStr">
        <is>
          <t>ALIMENTOS</t>
        </is>
      </c>
      <c r="K550" t="inlineStr">
        <is>
          <t>03/2026</t>
        </is>
      </c>
      <c r="L550" t="n">
        <v>7.29</v>
      </c>
      <c r="M550" s="556" t="n">
        <v>46108</v>
      </c>
      <c r="N550" t="n">
        <v>7.29</v>
      </c>
      <c r="O550" t="n">
        <v>7.29</v>
      </c>
      <c r="P550" t="n">
        <v>16.84</v>
      </c>
    </row>
    <row r="551">
      <c r="A551" t="n">
        <v>80607</v>
      </c>
      <c r="B551" t="n">
        <v>128</v>
      </c>
      <c r="C551" t="inlineStr">
        <is>
          <t>Love Cabaret</t>
        </is>
      </c>
      <c r="D551" s="556" t="n">
        <v>46113</v>
      </c>
      <c r="E551" t="n">
        <v>19623</v>
      </c>
      <c r="F551" t="inlineStr">
        <is>
          <t>CEBOLA ROXA KG</t>
        </is>
      </c>
      <c r="G551" t="n">
        <v>2611</v>
      </c>
      <c r="H551" t="n">
        <v>4</v>
      </c>
      <c r="I551" t="inlineStr">
        <is>
          <t>KG</t>
        </is>
      </c>
      <c r="J551" t="inlineStr">
        <is>
          <t>ALIMENTOS</t>
        </is>
      </c>
      <c r="K551" t="inlineStr">
        <is>
          <t>03/2026</t>
        </is>
      </c>
      <c r="L551" t="n">
        <v>3.93</v>
      </c>
      <c r="M551" s="556" t="n">
        <v>46111</v>
      </c>
      <c r="N551" t="n">
        <v>3.75</v>
      </c>
      <c r="O551" t="n">
        <v>4.13</v>
      </c>
      <c r="P551" t="n">
        <v>15.72</v>
      </c>
    </row>
    <row r="552">
      <c r="A552" t="n">
        <v>80701</v>
      </c>
      <c r="B552" t="n">
        <v>128</v>
      </c>
      <c r="C552" t="inlineStr">
        <is>
          <t>Love Cabaret</t>
        </is>
      </c>
      <c r="D552" s="556" t="n">
        <v>46113</v>
      </c>
      <c r="E552" t="n">
        <v>24561</v>
      </c>
      <c r="F552" t="inlineStr">
        <is>
          <t xml:space="preserve">REFRIGERANTE GUARANA FYS 350ML C/12 </t>
        </is>
      </c>
      <c r="G552" t="n">
        <v>5655</v>
      </c>
      <c r="H552" t="n">
        <v>0.5</v>
      </c>
      <c r="I552" t="inlineStr">
        <is>
          <t>PC</t>
        </is>
      </c>
      <c r="J552" t="inlineStr">
        <is>
          <t>BEBIDAS</t>
        </is>
      </c>
      <c r="K552" t="inlineStr">
        <is>
          <t>03/2026</t>
        </is>
      </c>
      <c r="L552" t="n">
        <v>0</v>
      </c>
      <c r="M552" s="556" t="n">
        <v>46056</v>
      </c>
      <c r="N552" t="n">
        <v>26.05</v>
      </c>
      <c r="O552" t="n">
        <v>39.47</v>
      </c>
      <c r="P552" t="n">
        <v>13.02</v>
      </c>
    </row>
    <row r="553">
      <c r="A553" t="n">
        <v>80719</v>
      </c>
      <c r="B553" t="n">
        <v>128</v>
      </c>
      <c r="C553" t="inlineStr">
        <is>
          <t>Love Cabaret</t>
        </is>
      </c>
      <c r="D553" s="556" t="n">
        <v>46113</v>
      </c>
      <c r="E553" t="n">
        <v>19485</v>
      </c>
      <c r="F553" t="inlineStr">
        <is>
          <t>ENDRO DILL KG</t>
        </is>
      </c>
      <c r="G553" t="n">
        <v>2721</v>
      </c>
      <c r="H553" t="n">
        <v>0.1</v>
      </c>
      <c r="I553" t="inlineStr">
        <is>
          <t>KG</t>
        </is>
      </c>
      <c r="J553" t="inlineStr">
        <is>
          <t>ALIMENTOS</t>
        </is>
      </c>
      <c r="K553" t="inlineStr">
        <is>
          <t>03/2026</t>
        </is>
      </c>
      <c r="L553" t="n">
        <v>130</v>
      </c>
      <c r="M553" s="556" t="n">
        <v>46111</v>
      </c>
      <c r="N553" t="n">
        <v>120</v>
      </c>
      <c r="O553" t="n">
        <v>145</v>
      </c>
      <c r="P553" t="n">
        <v>13</v>
      </c>
    </row>
    <row r="554">
      <c r="A554" t="n">
        <v>80680</v>
      </c>
      <c r="B554" t="n">
        <v>128</v>
      </c>
      <c r="C554" t="inlineStr">
        <is>
          <t>Love Cabaret</t>
        </is>
      </c>
      <c r="D554" s="556" t="n">
        <v>46113</v>
      </c>
      <c r="E554" t="n">
        <v>19505</v>
      </c>
      <c r="F554" t="inlineStr">
        <is>
          <t>ALFACE AMERICANA KG</t>
        </is>
      </c>
      <c r="G554" t="n">
        <v>2706</v>
      </c>
      <c r="H554" t="n">
        <v>1</v>
      </c>
      <c r="I554" t="inlineStr">
        <is>
          <t>KG</t>
        </is>
      </c>
      <c r="J554" t="inlineStr">
        <is>
          <t>ALIMENTOS</t>
        </is>
      </c>
      <c r="K554" t="inlineStr">
        <is>
          <t>03/2026</t>
        </is>
      </c>
      <c r="L554" t="n">
        <v>11.42</v>
      </c>
      <c r="M554" s="556" t="n">
        <v>46111</v>
      </c>
      <c r="N554" t="n">
        <v>11</v>
      </c>
      <c r="O554" t="n">
        <v>11.57</v>
      </c>
      <c r="P554" t="n">
        <v>11.42</v>
      </c>
    </row>
    <row r="555">
      <c r="A555" t="n">
        <v>80650</v>
      </c>
      <c r="B555" t="n">
        <v>128</v>
      </c>
      <c r="C555" t="inlineStr">
        <is>
          <t>Love Cabaret</t>
        </is>
      </c>
      <c r="D555" s="556" t="n">
        <v>46113</v>
      </c>
      <c r="E555" t="n">
        <v>25237</v>
      </c>
      <c r="F555" t="inlineStr">
        <is>
          <t>FARINHA DE TRIGO ANACONDA TIPO 1 PREMIUM C/1KG</t>
        </is>
      </c>
      <c r="G555" t="n">
        <v>5960</v>
      </c>
      <c r="H555" t="n">
        <v>2</v>
      </c>
      <c r="I555" t="inlineStr">
        <is>
          <t>UN</t>
        </is>
      </c>
      <c r="J555" t="inlineStr">
        <is>
          <t>ALIMENTOS</t>
        </is>
      </c>
      <c r="K555" t="inlineStr">
        <is>
          <t>03/2026</t>
        </is>
      </c>
      <c r="L555" t="n">
        <v>0</v>
      </c>
      <c r="M555" s="556" t="n">
        <v>46057</v>
      </c>
      <c r="N555" t="n">
        <v>5.59</v>
      </c>
      <c r="O555" t="n">
        <v>5.29</v>
      </c>
      <c r="P555" t="n">
        <v>11.18</v>
      </c>
    </row>
    <row r="556">
      <c r="A556" t="n">
        <v>80718</v>
      </c>
      <c r="B556" t="n">
        <v>128</v>
      </c>
      <c r="C556" t="inlineStr">
        <is>
          <t>Love Cabaret</t>
        </is>
      </c>
      <c r="D556" s="556" t="n">
        <v>46113</v>
      </c>
      <c r="E556" t="n">
        <v>24110</v>
      </c>
      <c r="F556" t="inlineStr">
        <is>
          <t>CANELA EM PO KG</t>
        </is>
      </c>
      <c r="G556" t="n">
        <v>2322</v>
      </c>
      <c r="H556" t="n">
        <v>0.12</v>
      </c>
      <c r="I556" t="inlineStr">
        <is>
          <t>KG</t>
        </is>
      </c>
      <c r="J556" t="inlineStr">
        <is>
          <t>ALIMENTOS</t>
        </is>
      </c>
      <c r="K556" t="inlineStr">
        <is>
          <t>03/2026</t>
        </is>
      </c>
      <c r="L556" t="n">
        <v>0</v>
      </c>
      <c r="M556" s="556" t="n">
        <v>45509</v>
      </c>
      <c r="N556" t="n">
        <v>92</v>
      </c>
      <c r="O556" t="n">
        <v>16.5</v>
      </c>
      <c r="P556" t="n">
        <v>11.04</v>
      </c>
    </row>
    <row r="557">
      <c r="A557" t="n">
        <v>80682</v>
      </c>
      <c r="B557" t="n">
        <v>128</v>
      </c>
      <c r="C557" t="inlineStr">
        <is>
          <t>Love Cabaret</t>
        </is>
      </c>
      <c r="D557" s="556" t="n">
        <v>46113</v>
      </c>
      <c r="E557" t="n">
        <v>20014</v>
      </c>
      <c r="F557" t="inlineStr">
        <is>
          <t>LEMON PEPPER 500GR</t>
        </is>
      </c>
      <c r="G557" t="n">
        <v>2342</v>
      </c>
      <c r="H557" t="n">
        <v>1</v>
      </c>
      <c r="I557" t="inlineStr">
        <is>
          <t>UN</t>
        </is>
      </c>
      <c r="J557" t="inlineStr">
        <is>
          <t>ALIMENTOS</t>
        </is>
      </c>
      <c r="K557" t="inlineStr">
        <is>
          <t>03/2026</t>
        </is>
      </c>
      <c r="L557" t="n">
        <v>11</v>
      </c>
      <c r="M557" s="556" t="n">
        <v>46098</v>
      </c>
      <c r="N557" t="n">
        <v>11</v>
      </c>
      <c r="O557" t="n">
        <v>11</v>
      </c>
      <c r="P557" t="n">
        <v>11</v>
      </c>
    </row>
    <row r="558">
      <c r="A558" t="n">
        <v>80703</v>
      </c>
      <c r="B558" t="n">
        <v>128</v>
      </c>
      <c r="C558" t="inlineStr">
        <is>
          <t>Love Cabaret</t>
        </is>
      </c>
      <c r="D558" s="556" t="n">
        <v>46113</v>
      </c>
      <c r="E558" t="n">
        <v>19480</v>
      </c>
      <c r="F558" t="inlineStr">
        <is>
          <t>HORTELA HIDROPONICA KG</t>
        </is>
      </c>
      <c r="G558" t="n">
        <v>2726</v>
      </c>
      <c r="H558" t="n">
        <v>0.4</v>
      </c>
      <c r="I558" t="inlineStr">
        <is>
          <t>KG</t>
        </is>
      </c>
      <c r="J558" t="inlineStr">
        <is>
          <t>ALIMENTOS</t>
        </is>
      </c>
      <c r="K558" t="inlineStr">
        <is>
          <t>03/2026</t>
        </is>
      </c>
      <c r="L558" t="n">
        <v>16.14</v>
      </c>
      <c r="M558" s="556" t="n">
        <v>46111</v>
      </c>
      <c r="N558" t="n">
        <v>17</v>
      </c>
      <c r="O558" t="n">
        <v>17</v>
      </c>
      <c r="P558" t="n">
        <v>6.46</v>
      </c>
    </row>
    <row r="559">
      <c r="A559" t="n">
        <v>80670</v>
      </c>
      <c r="B559" t="n">
        <v>128</v>
      </c>
      <c r="C559" t="inlineStr">
        <is>
          <t>Love Cabaret</t>
        </is>
      </c>
      <c r="D559" s="556" t="n">
        <v>46113</v>
      </c>
      <c r="E559" t="n">
        <v>19787</v>
      </c>
      <c r="F559" t="inlineStr">
        <is>
          <t>ABACAXI PEROLA KG</t>
        </is>
      </c>
      <c r="G559" t="n">
        <v>2471</v>
      </c>
      <c r="H559" t="n">
        <v>1.2</v>
      </c>
      <c r="I559" t="inlineStr">
        <is>
          <t>KG</t>
        </is>
      </c>
      <c r="J559" t="inlineStr">
        <is>
          <t>ALIMENTOS</t>
        </is>
      </c>
      <c r="K559" t="inlineStr">
        <is>
          <t>03/2026</t>
        </is>
      </c>
      <c r="L559" t="n">
        <v>5.35</v>
      </c>
      <c r="M559" s="556" t="n">
        <v>46111</v>
      </c>
      <c r="N559" t="n">
        <v>5.35</v>
      </c>
      <c r="O559" t="n">
        <v>5.53</v>
      </c>
      <c r="P559" t="n">
        <v>6.42</v>
      </c>
    </row>
    <row r="560">
      <c r="A560" t="n">
        <v>80720</v>
      </c>
      <c r="B560" t="n">
        <v>128</v>
      </c>
      <c r="C560" t="inlineStr">
        <is>
          <t>Love Cabaret</t>
        </is>
      </c>
      <c r="D560" s="556" t="n">
        <v>46113</v>
      </c>
      <c r="E560" t="n">
        <v>19506</v>
      </c>
      <c r="F560" t="inlineStr">
        <is>
          <t>ALECRIM KG</t>
        </is>
      </c>
      <c r="G560" t="n">
        <v>2705</v>
      </c>
      <c r="H560" t="n">
        <v>0.1</v>
      </c>
      <c r="I560" t="inlineStr">
        <is>
          <t>KG</t>
        </is>
      </c>
      <c r="J560" t="inlineStr">
        <is>
          <t>ALIMENTOS</t>
        </is>
      </c>
      <c r="K560" t="inlineStr">
        <is>
          <t>03/2026</t>
        </is>
      </c>
      <c r="L560" t="n">
        <v>56.67</v>
      </c>
      <c r="M560" s="556" t="n">
        <v>46111</v>
      </c>
      <c r="N560" t="n">
        <v>60</v>
      </c>
      <c r="O560" t="n">
        <v>65</v>
      </c>
      <c r="P560" t="n">
        <v>5.67</v>
      </c>
    </row>
    <row r="561">
      <c r="A561" t="n">
        <v>80705</v>
      </c>
      <c r="B561" t="n">
        <v>128</v>
      </c>
      <c r="C561" t="inlineStr">
        <is>
          <t>Love Cabaret</t>
        </is>
      </c>
      <c r="D561" s="556" t="n">
        <v>46113</v>
      </c>
      <c r="E561" t="n">
        <v>19647</v>
      </c>
      <c r="F561" t="inlineStr">
        <is>
          <t>ALHO PORO KG</t>
        </is>
      </c>
      <c r="G561" t="n">
        <v>2591</v>
      </c>
      <c r="H561" t="n">
        <v>0.4</v>
      </c>
      <c r="I561" t="inlineStr">
        <is>
          <t>KG</t>
        </is>
      </c>
      <c r="J561" t="inlineStr">
        <is>
          <t>ALIMENTOS</t>
        </is>
      </c>
      <c r="K561" t="inlineStr">
        <is>
          <t>03/2026</t>
        </is>
      </c>
      <c r="L561" t="n">
        <v>12.5</v>
      </c>
      <c r="M561" s="556" t="n">
        <v>46111</v>
      </c>
      <c r="N561" t="n">
        <v>12.5</v>
      </c>
      <c r="O561" t="n">
        <v>15.5</v>
      </c>
      <c r="P561" t="n">
        <v>5</v>
      </c>
    </row>
    <row r="562">
      <c r="A562" t="n">
        <v>80717</v>
      </c>
      <c r="B562" t="n">
        <v>128</v>
      </c>
      <c r="C562" t="inlineStr">
        <is>
          <t>Love Cabaret</t>
        </is>
      </c>
      <c r="D562" s="556" t="n">
        <v>46113</v>
      </c>
      <c r="E562" t="n">
        <v>19570</v>
      </c>
      <c r="F562" t="inlineStr">
        <is>
          <t>PIMENTA JALAPENO KG</t>
        </is>
      </c>
      <c r="G562" t="n">
        <v>2648</v>
      </c>
      <c r="H562" t="n">
        <v>0.16</v>
      </c>
      <c r="I562" t="inlineStr">
        <is>
          <t>KG</t>
        </is>
      </c>
      <c r="J562" t="inlineStr">
        <is>
          <t>ALIMENTOS</t>
        </is>
      </c>
      <c r="K562" t="inlineStr">
        <is>
          <t>03/2026</t>
        </is>
      </c>
      <c r="L562" t="n">
        <v>27</v>
      </c>
      <c r="M562" s="556" t="n">
        <v>46111</v>
      </c>
      <c r="N562" t="n">
        <v>27</v>
      </c>
      <c r="O562" t="n">
        <v>25</v>
      </c>
      <c r="P562" t="n">
        <v>4.32</v>
      </c>
    </row>
    <row r="563">
      <c r="A563" t="n">
        <v>80710</v>
      </c>
      <c r="B563" t="n">
        <v>128</v>
      </c>
      <c r="C563" t="inlineStr">
        <is>
          <t>Love Cabaret</t>
        </is>
      </c>
      <c r="D563" s="556" t="n">
        <v>46113</v>
      </c>
      <c r="E563" t="n">
        <v>19572</v>
      </c>
      <c r="F563" t="inlineStr">
        <is>
          <t>PIMENTA DEDO DE MOCA KG</t>
        </is>
      </c>
      <c r="G563" t="n">
        <v>2646</v>
      </c>
      <c r="H563" t="n">
        <v>0.3</v>
      </c>
      <c r="I563" t="inlineStr">
        <is>
          <t>KG</t>
        </is>
      </c>
      <c r="J563" t="inlineStr">
        <is>
          <t>ALIMENTOS</t>
        </is>
      </c>
      <c r="K563" t="inlineStr">
        <is>
          <t>03/2026</t>
        </is>
      </c>
      <c r="L563" t="n">
        <v>14.22</v>
      </c>
      <c r="M563" s="556" t="n">
        <v>46112</v>
      </c>
      <c r="N563" t="n">
        <v>14</v>
      </c>
      <c r="O563" t="n">
        <v>14</v>
      </c>
      <c r="P563" t="n">
        <v>4.27</v>
      </c>
    </row>
    <row r="564">
      <c r="A564" t="n">
        <v>80714</v>
      </c>
      <c r="B564" t="n">
        <v>128</v>
      </c>
      <c r="C564" t="inlineStr">
        <is>
          <t>Love Cabaret</t>
        </is>
      </c>
      <c r="D564" s="556" t="n">
        <v>46113</v>
      </c>
      <c r="E564" t="n">
        <v>19617</v>
      </c>
      <c r="F564" t="inlineStr">
        <is>
          <t>COENTRO KG</t>
        </is>
      </c>
      <c r="G564" t="n">
        <v>2617</v>
      </c>
      <c r="H564" t="n">
        <v>0.2</v>
      </c>
      <c r="I564" t="inlineStr">
        <is>
          <t>KG</t>
        </is>
      </c>
      <c r="J564" t="inlineStr">
        <is>
          <t>ALIMENTOS</t>
        </is>
      </c>
      <c r="K564" t="inlineStr">
        <is>
          <t>03/2026</t>
        </is>
      </c>
      <c r="L564" t="n">
        <v>20.83</v>
      </c>
      <c r="M564" s="556" t="n">
        <v>46104</v>
      </c>
      <c r="N564" t="n">
        <v>20</v>
      </c>
      <c r="O564" t="n">
        <v>15.14</v>
      </c>
      <c r="P564" t="n">
        <v>4.17</v>
      </c>
    </row>
    <row r="565">
      <c r="A565" t="n">
        <v>80697</v>
      </c>
      <c r="B565" t="n">
        <v>128</v>
      </c>
      <c r="C565" t="inlineStr">
        <is>
          <t>Love Cabaret</t>
        </is>
      </c>
      <c r="D565" s="556" t="n">
        <v>46113</v>
      </c>
      <c r="E565" t="n">
        <v>25215</v>
      </c>
      <c r="F565" t="inlineStr">
        <is>
          <t>MASSA DE GUIOZA C/20 FOLHAS DE 190G</t>
        </is>
      </c>
      <c r="G565" t="n">
        <v>5949</v>
      </c>
      <c r="H565" t="n">
        <v>0.82</v>
      </c>
      <c r="I565" t="inlineStr">
        <is>
          <t>PC</t>
        </is>
      </c>
      <c r="J565" t="inlineStr">
        <is>
          <t>ALIMENTOS</t>
        </is>
      </c>
      <c r="K565" t="inlineStr">
        <is>
          <t>03/2026</t>
        </is>
      </c>
      <c r="L565" t="n">
        <v>0</v>
      </c>
      <c r="M565" s="556" t="n">
        <v>46073</v>
      </c>
      <c r="N565" t="n">
        <v>4.97</v>
      </c>
      <c r="O565" t="n">
        <v>4.97</v>
      </c>
      <c r="P565" t="n">
        <v>4.08</v>
      </c>
    </row>
    <row r="566">
      <c r="A566" t="n">
        <v>80722</v>
      </c>
      <c r="B566" t="n">
        <v>128</v>
      </c>
      <c r="C566" t="inlineStr">
        <is>
          <t>Love Cabaret</t>
        </is>
      </c>
      <c r="D566" s="556" t="n">
        <v>46113</v>
      </c>
      <c r="E566" t="n">
        <v>24392</v>
      </c>
      <c r="F566" t="inlineStr">
        <is>
          <t>OREGANO KG</t>
        </is>
      </c>
      <c r="G566" t="n">
        <v>2366</v>
      </c>
      <c r="H566" t="n">
        <v>0.1</v>
      </c>
      <c r="I566" t="inlineStr">
        <is>
          <t>KG</t>
        </is>
      </c>
      <c r="J566" t="inlineStr">
        <is>
          <t>ALIMENTOS</t>
        </is>
      </c>
      <c r="K566" t="inlineStr">
        <is>
          <t>03/2026</t>
        </is>
      </c>
      <c r="L566" t="n">
        <v>0</v>
      </c>
      <c r="M566" s="556" t="n">
        <v>45446</v>
      </c>
      <c r="N566" t="n">
        <v>38.9</v>
      </c>
      <c r="O566" t="n">
        <v>22.9</v>
      </c>
      <c r="P566" t="n">
        <v>3.89</v>
      </c>
    </row>
    <row r="567">
      <c r="A567" t="n">
        <v>80709</v>
      </c>
      <c r="B567" t="n">
        <v>128</v>
      </c>
      <c r="C567" t="inlineStr">
        <is>
          <t>Love Cabaret</t>
        </is>
      </c>
      <c r="D567" s="556" t="n">
        <v>46113</v>
      </c>
      <c r="E567" t="n">
        <v>23113</v>
      </c>
      <c r="F567" t="inlineStr">
        <is>
          <t>SALSA KG</t>
        </is>
      </c>
      <c r="G567" t="n">
        <v>2736</v>
      </c>
      <c r="H567" t="n">
        <v>0.32</v>
      </c>
      <c r="I567" t="inlineStr">
        <is>
          <t>KG</t>
        </is>
      </c>
      <c r="J567" t="inlineStr">
        <is>
          <t>ALIMENTOS</t>
        </is>
      </c>
      <c r="K567" t="inlineStr">
        <is>
          <t>03/2026</t>
        </is>
      </c>
      <c r="L567" t="n">
        <v>11.03</v>
      </c>
      <c r="M567" s="556" t="n">
        <v>46111</v>
      </c>
      <c r="N567" t="n">
        <v>10.5</v>
      </c>
      <c r="O567" t="n">
        <v>12.91</v>
      </c>
      <c r="P567" t="n">
        <v>3.53</v>
      </c>
    </row>
    <row r="568">
      <c r="A568" t="n">
        <v>80716</v>
      </c>
      <c r="B568" t="n">
        <v>128</v>
      </c>
      <c r="C568" t="inlineStr">
        <is>
          <t>Love Cabaret</t>
        </is>
      </c>
      <c r="D568" s="556" t="n">
        <v>46113</v>
      </c>
      <c r="E568" t="n">
        <v>19571</v>
      </c>
      <c r="F568" t="inlineStr">
        <is>
          <t>PIMENTA DO REINO GRAO KG</t>
        </is>
      </c>
      <c r="G568" t="n">
        <v>2647</v>
      </c>
      <c r="H568" t="n">
        <v>0.17</v>
      </c>
      <c r="I568" t="inlineStr">
        <is>
          <t>KG</t>
        </is>
      </c>
      <c r="J568" t="inlineStr">
        <is>
          <t>ALIMENTOS</t>
        </is>
      </c>
      <c r="K568" t="inlineStr">
        <is>
          <t>03/2026</t>
        </is>
      </c>
      <c r="L568" t="n">
        <v>0</v>
      </c>
      <c r="M568" s="556" t="n">
        <v>45467</v>
      </c>
      <c r="N568" t="n">
        <v>15.5</v>
      </c>
      <c r="O568" t="n">
        <v>82.90000000000001</v>
      </c>
      <c r="P568" t="n">
        <v>2.64</v>
      </c>
    </row>
    <row r="569">
      <c r="A569" t="n">
        <v>80704</v>
      </c>
      <c r="B569" t="n">
        <v>128</v>
      </c>
      <c r="C569" t="inlineStr">
        <is>
          <t>Love Cabaret</t>
        </is>
      </c>
      <c r="D569" s="556" t="n">
        <v>46113</v>
      </c>
      <c r="E569" t="n">
        <v>19589</v>
      </c>
      <c r="F569" t="inlineStr">
        <is>
          <t>PEPINO JAPONES KG</t>
        </is>
      </c>
      <c r="G569" t="n">
        <v>2637</v>
      </c>
      <c r="H569" t="n">
        <v>0.4</v>
      </c>
      <c r="I569" t="inlineStr">
        <is>
          <t>KG</t>
        </is>
      </c>
      <c r="J569" t="inlineStr">
        <is>
          <t>ALIMENTOS</t>
        </is>
      </c>
      <c r="K569" t="inlineStr">
        <is>
          <t>03/2026</t>
        </is>
      </c>
      <c r="L569" t="n">
        <v>5.49</v>
      </c>
      <c r="M569" s="556" t="n">
        <v>46111</v>
      </c>
      <c r="N569" t="n">
        <v>5.38</v>
      </c>
      <c r="O569" t="n">
        <v>6</v>
      </c>
      <c r="P569" t="n">
        <v>2.2</v>
      </c>
    </row>
    <row r="570">
      <c r="A570" t="n">
        <v>80706</v>
      </c>
      <c r="B570" t="n">
        <v>128</v>
      </c>
      <c r="C570" t="inlineStr">
        <is>
          <t>Love Cabaret</t>
        </is>
      </c>
      <c r="D570" s="556" t="n">
        <v>46113</v>
      </c>
      <c r="E570" t="n">
        <v>23359</v>
      </c>
      <c r="F570" t="inlineStr">
        <is>
          <t>LIMAO TAHITI KG</t>
        </is>
      </c>
      <c r="G570" t="n">
        <v>2499</v>
      </c>
      <c r="H570" t="n">
        <v>0.38</v>
      </c>
      <c r="I570" t="inlineStr">
        <is>
          <t>KG</t>
        </is>
      </c>
      <c r="J570" t="inlineStr">
        <is>
          <t>ALIMENTOS</t>
        </is>
      </c>
      <c r="K570" t="inlineStr">
        <is>
          <t>03/2026</t>
        </is>
      </c>
      <c r="L570" t="n">
        <v>2.47</v>
      </c>
      <c r="M570" s="556" t="n">
        <v>46111</v>
      </c>
      <c r="N570" t="n">
        <v>2.15</v>
      </c>
      <c r="O570" t="n">
        <v>2.33</v>
      </c>
      <c r="P570" t="n">
        <v>0.9399999999999999</v>
      </c>
    </row>
    <row r="571">
      <c r="A571" t="n">
        <v>76982</v>
      </c>
      <c r="B571" t="n">
        <v>128</v>
      </c>
      <c r="C571" t="inlineStr">
        <is>
          <t>Love Cabaret</t>
        </is>
      </c>
      <c r="D571" s="556" t="n">
        <v>46082</v>
      </c>
      <c r="E571" t="n">
        <v>18359</v>
      </c>
      <c r="F571" t="inlineStr">
        <is>
          <t>GIN TANQUERAY 750ML</t>
        </is>
      </c>
      <c r="G571" t="n">
        <v>3278</v>
      </c>
      <c r="H571" t="n">
        <v>148</v>
      </c>
      <c r="I571" t="inlineStr">
        <is>
          <t>GR</t>
        </is>
      </c>
      <c r="J571" t="inlineStr">
        <is>
          <t>BEBIDAS</t>
        </is>
      </c>
      <c r="K571" t="inlineStr">
        <is>
          <t>02/2026</t>
        </is>
      </c>
      <c r="L571" t="n">
        <v>95.90000000000001</v>
      </c>
      <c r="M571" s="556" t="n">
        <v>46071</v>
      </c>
      <c r="N571" t="n">
        <v>95.90000000000001</v>
      </c>
      <c r="O571" t="n">
        <v>94.8</v>
      </c>
      <c r="P571" t="n">
        <v>14193.2</v>
      </c>
    </row>
    <row r="572">
      <c r="A572" t="n">
        <v>76986</v>
      </c>
      <c r="B572" t="n">
        <v>128</v>
      </c>
      <c r="C572" t="inlineStr">
        <is>
          <t>Love Cabaret</t>
        </is>
      </c>
      <c r="D572" s="556" t="n">
        <v>46082</v>
      </c>
      <c r="E572" t="n">
        <v>24138</v>
      </c>
      <c r="F572" t="inlineStr">
        <is>
          <t>CERVEJA HEINEKEN LONG NECK 330ML C/24</t>
        </is>
      </c>
      <c r="G572" t="n">
        <v>3120</v>
      </c>
      <c r="H572" t="n">
        <v>45.25</v>
      </c>
      <c r="I572" t="inlineStr">
        <is>
          <t>PC</t>
        </is>
      </c>
      <c r="J572" t="inlineStr">
        <is>
          <t>BEBIDAS</t>
        </is>
      </c>
      <c r="K572" t="inlineStr">
        <is>
          <t>02/2026</t>
        </is>
      </c>
      <c r="L572" t="n">
        <v>204.86</v>
      </c>
      <c r="M572" s="556" t="n">
        <v>46056</v>
      </c>
      <c r="N572" t="n">
        <v>204.86</v>
      </c>
      <c r="O572" t="n">
        <v>150.18</v>
      </c>
      <c r="P572" t="n">
        <v>9269.92</v>
      </c>
    </row>
    <row r="573">
      <c r="A573" t="n">
        <v>76989</v>
      </c>
      <c r="B573" t="n">
        <v>128</v>
      </c>
      <c r="C573" t="inlineStr">
        <is>
          <t>Love Cabaret</t>
        </is>
      </c>
      <c r="D573" s="556" t="n">
        <v>46082</v>
      </c>
      <c r="E573" t="n">
        <v>18119</v>
      </c>
      <c r="F573" t="inlineStr">
        <is>
          <t>WHISKY JOHNNIE WALKER BLACK LABEL 1L</t>
        </is>
      </c>
      <c r="G573" t="n">
        <v>3494</v>
      </c>
      <c r="H573" t="n">
        <v>39.4</v>
      </c>
      <c r="I573" t="inlineStr">
        <is>
          <t>GR</t>
        </is>
      </c>
      <c r="J573" t="inlineStr">
        <is>
          <t>BEBIDAS</t>
        </is>
      </c>
      <c r="K573" t="inlineStr">
        <is>
          <t>02/2026</t>
        </is>
      </c>
      <c r="L573" t="n">
        <v>0</v>
      </c>
      <c r="M573" s="556" t="n">
        <v>46038</v>
      </c>
      <c r="N573" t="n">
        <v>181</v>
      </c>
      <c r="O573" t="n">
        <v>174.15</v>
      </c>
      <c r="P573" t="n">
        <v>7131.4</v>
      </c>
    </row>
    <row r="574">
      <c r="A574" t="n">
        <v>76985</v>
      </c>
      <c r="B574" t="n">
        <v>128</v>
      </c>
      <c r="C574" t="inlineStr">
        <is>
          <t>Love Cabaret</t>
        </is>
      </c>
      <c r="D574" s="556" t="n">
        <v>46082</v>
      </c>
      <c r="E574" t="n">
        <v>18353</v>
      </c>
      <c r="F574" t="inlineStr">
        <is>
          <t>GIN TANQUERAY TEN 750ML</t>
        </is>
      </c>
      <c r="G574" t="n">
        <v>3282</v>
      </c>
      <c r="H574" t="n">
        <v>48.2</v>
      </c>
      <c r="I574" t="inlineStr">
        <is>
          <t>GR</t>
        </is>
      </c>
      <c r="J574" t="inlineStr">
        <is>
          <t>BEBIDAS</t>
        </is>
      </c>
      <c r="K574" t="inlineStr">
        <is>
          <t>02/2026</t>
        </is>
      </c>
      <c r="L574" t="n">
        <v>147.9</v>
      </c>
      <c r="M574" s="556" t="n">
        <v>46071</v>
      </c>
      <c r="N574" t="n">
        <v>147.9</v>
      </c>
      <c r="O574" t="n">
        <v>152.91</v>
      </c>
      <c r="P574" t="n">
        <v>7128.78</v>
      </c>
    </row>
    <row r="575">
      <c r="A575" t="n">
        <v>76991</v>
      </c>
      <c r="B575" t="n">
        <v>128</v>
      </c>
      <c r="C575" t="inlineStr">
        <is>
          <t>Love Cabaret</t>
        </is>
      </c>
      <c r="D575" s="556" t="n">
        <v>46082</v>
      </c>
      <c r="E575" t="n">
        <v>18099</v>
      </c>
      <c r="F575" t="inlineStr">
        <is>
          <t>WHISKY SINGLETON 12 ANOS SINGLE MALT 750ML</t>
        </is>
      </c>
      <c r="G575" t="n">
        <v>3511</v>
      </c>
      <c r="H575" t="n">
        <v>26.8</v>
      </c>
      <c r="I575" t="inlineStr">
        <is>
          <t>GR</t>
        </is>
      </c>
      <c r="J575" t="inlineStr">
        <is>
          <t>BEBIDAS</t>
        </is>
      </c>
      <c r="K575" t="inlineStr">
        <is>
          <t>02/2026</t>
        </is>
      </c>
      <c r="L575" t="n">
        <v>222.75</v>
      </c>
      <c r="M575" s="556" t="n">
        <v>46071</v>
      </c>
      <c r="N575" t="n">
        <v>222.75</v>
      </c>
      <c r="O575" t="n">
        <v>226.54</v>
      </c>
      <c r="P575" t="n">
        <v>5969.7</v>
      </c>
    </row>
    <row r="576">
      <c r="A576" t="n">
        <v>76988</v>
      </c>
      <c r="B576" t="n">
        <v>128</v>
      </c>
      <c r="C576" t="inlineStr">
        <is>
          <t>Love Cabaret</t>
        </is>
      </c>
      <c r="D576" s="556" t="n">
        <v>46082</v>
      </c>
      <c r="E576" t="n">
        <v>18179</v>
      </c>
      <c r="F576" t="inlineStr">
        <is>
          <t>VODKA KETEL ONE 1L</t>
        </is>
      </c>
      <c r="G576" t="n">
        <v>3443</v>
      </c>
      <c r="H576" t="n">
        <v>40.17</v>
      </c>
      <c r="I576" t="inlineStr">
        <is>
          <t>GR</t>
        </is>
      </c>
      <c r="J576" t="inlineStr">
        <is>
          <t>BEBIDAS</t>
        </is>
      </c>
      <c r="K576" t="inlineStr">
        <is>
          <t>02/2026</t>
        </is>
      </c>
      <c r="L576" t="n">
        <v>110.82</v>
      </c>
      <c r="M576" s="556" t="n">
        <v>46056</v>
      </c>
      <c r="N576" t="n">
        <v>110.82</v>
      </c>
      <c r="O576" t="n">
        <v>112.05</v>
      </c>
      <c r="P576" t="n">
        <v>4451.64</v>
      </c>
    </row>
    <row r="577">
      <c r="A577" t="n">
        <v>76983</v>
      </c>
      <c r="B577" t="n">
        <v>128</v>
      </c>
      <c r="C577" t="inlineStr">
        <is>
          <t>Love Cabaret</t>
        </is>
      </c>
      <c r="D577" s="556" t="n">
        <v>46082</v>
      </c>
      <c r="E577" t="n">
        <v>24552</v>
      </c>
      <c r="F577" t="inlineStr">
        <is>
          <t>ESPUMANTE CASA PERINI BRUT 750ML</t>
        </is>
      </c>
      <c r="G577" t="n">
        <v>5669</v>
      </c>
      <c r="H577" t="n">
        <v>80.7</v>
      </c>
      <c r="I577" t="inlineStr">
        <is>
          <t>GR</t>
        </is>
      </c>
      <c r="J577" t="inlineStr">
        <is>
          <t>BEBIDAS</t>
        </is>
      </c>
      <c r="K577" t="inlineStr">
        <is>
          <t>02/2026</t>
        </is>
      </c>
      <c r="L577" t="n">
        <v>36.52</v>
      </c>
      <c r="M577" s="556" t="n">
        <v>46059</v>
      </c>
      <c r="N577" t="n">
        <v>36.5</v>
      </c>
      <c r="O577" t="n">
        <v>34.5</v>
      </c>
      <c r="P577" t="n">
        <v>2947.16</v>
      </c>
    </row>
    <row r="578">
      <c r="A578" t="n">
        <v>76997</v>
      </c>
      <c r="B578" t="n">
        <v>128</v>
      </c>
      <c r="C578" t="inlineStr">
        <is>
          <t>Love Cabaret</t>
        </is>
      </c>
      <c r="D578" s="556" t="n">
        <v>46082</v>
      </c>
      <c r="E578" t="n">
        <v>18562</v>
      </c>
      <c r="F578" t="inlineStr">
        <is>
          <t>CERVEJA HEINEKEN ZERO LONG NECK 330ML C/24</t>
        </is>
      </c>
      <c r="G578" t="n">
        <v>3120</v>
      </c>
      <c r="H578" t="n">
        <v>13.29</v>
      </c>
      <c r="I578" t="inlineStr">
        <is>
          <t>PC</t>
        </is>
      </c>
      <c r="J578" t="inlineStr">
        <is>
          <t>BEBIDAS</t>
        </is>
      </c>
      <c r="K578" t="inlineStr">
        <is>
          <t>02/2026</t>
        </is>
      </c>
      <c r="L578" t="n">
        <v>0</v>
      </c>
      <c r="M578" s="556" t="n">
        <v>45958</v>
      </c>
      <c r="N578" t="n">
        <v>211.78</v>
      </c>
      <c r="O578" t="n">
        <v>146.16</v>
      </c>
      <c r="P578" t="n">
        <v>2814.56</v>
      </c>
    </row>
    <row r="579">
      <c r="A579" t="n">
        <v>77086</v>
      </c>
      <c r="B579" t="n">
        <v>128</v>
      </c>
      <c r="C579" t="inlineStr">
        <is>
          <t>Love Cabaret</t>
        </is>
      </c>
      <c r="D579" s="556" t="n">
        <v>46082</v>
      </c>
      <c r="E579" t="n">
        <v>18118</v>
      </c>
      <c r="F579" t="inlineStr">
        <is>
          <t>WHISKY JOHNNIE WALKER BLUE LABEL 750ML</t>
        </is>
      </c>
      <c r="G579" t="n">
        <v>3495</v>
      </c>
      <c r="H579" t="n">
        <v>1.75</v>
      </c>
      <c r="I579" t="inlineStr">
        <is>
          <t>GR</t>
        </is>
      </c>
      <c r="J579" t="inlineStr">
        <is>
          <t>BEBIDAS</t>
        </is>
      </c>
      <c r="K579" t="inlineStr">
        <is>
          <t>02/2026</t>
        </is>
      </c>
      <c r="L579" t="n">
        <v>0</v>
      </c>
      <c r="N579" t="n">
        <v>0</v>
      </c>
      <c r="O579" t="n">
        <v>1356.9</v>
      </c>
      <c r="P579" t="n">
        <v>2286.57</v>
      </c>
    </row>
    <row r="580">
      <c r="A580" t="n">
        <v>77013</v>
      </c>
      <c r="B580" t="n">
        <v>128</v>
      </c>
      <c r="C580" t="inlineStr">
        <is>
          <t>Love Cabaret</t>
        </is>
      </c>
      <c r="D580" s="556" t="n">
        <v>46082</v>
      </c>
      <c r="E580" t="n">
        <v>18114</v>
      </c>
      <c r="F580" t="inlineStr">
        <is>
          <t>WHISKY JOHNNIE WALKER GOLD LABEL RESERVE 750ML</t>
        </is>
      </c>
      <c r="G580" t="n">
        <v>3498</v>
      </c>
      <c r="H580" t="n">
        <v>7.74</v>
      </c>
      <c r="I580" t="inlineStr">
        <is>
          <t>GR</t>
        </is>
      </c>
      <c r="J580" t="inlineStr">
        <is>
          <t>BEBIDAS</t>
        </is>
      </c>
      <c r="K580" t="inlineStr">
        <is>
          <t>02/2026</t>
        </is>
      </c>
      <c r="L580" t="n">
        <v>0</v>
      </c>
      <c r="M580" s="556" t="n">
        <v>45989</v>
      </c>
      <c r="N580" t="n">
        <v>287</v>
      </c>
      <c r="O580" t="n">
        <v>278</v>
      </c>
      <c r="P580" t="n">
        <v>2221.38</v>
      </c>
    </row>
    <row r="581">
      <c r="A581" t="n">
        <v>77014</v>
      </c>
      <c r="B581" t="n">
        <v>128</v>
      </c>
      <c r="C581" t="inlineStr">
        <is>
          <t>Love Cabaret</t>
        </is>
      </c>
      <c r="D581" s="556" t="n">
        <v>46082</v>
      </c>
      <c r="E581" t="n">
        <v>19224</v>
      </c>
      <c r="F581" t="inlineStr">
        <is>
          <t>MANTEIGA SCALA C/5KG</t>
        </is>
      </c>
      <c r="G581" t="n">
        <v>5850</v>
      </c>
      <c r="H581" t="n">
        <v>7.72</v>
      </c>
      <c r="I581" t="inlineStr">
        <is>
          <t>UN</t>
        </is>
      </c>
      <c r="J581" t="inlineStr">
        <is>
          <t>ALIMENTOS</t>
        </is>
      </c>
      <c r="K581" t="inlineStr">
        <is>
          <t>02/2026</t>
        </is>
      </c>
      <c r="L581" t="n">
        <v>0</v>
      </c>
      <c r="M581" s="556" t="n">
        <v>46007</v>
      </c>
      <c r="N581" t="n">
        <v>247.9</v>
      </c>
      <c r="O581" t="n">
        <v>231.9</v>
      </c>
      <c r="P581" t="n">
        <v>1913.79</v>
      </c>
    </row>
    <row r="582">
      <c r="A582" t="n">
        <v>77015</v>
      </c>
      <c r="B582" t="n">
        <v>128</v>
      </c>
      <c r="C582" t="inlineStr">
        <is>
          <t>Love Cabaret</t>
        </is>
      </c>
      <c r="D582" s="556" t="n">
        <v>46082</v>
      </c>
      <c r="E582" t="n">
        <v>18242</v>
      </c>
      <c r="F582" t="inlineStr">
        <is>
          <t>TEQUILA DON JULIO BLANCO 750ML</t>
        </is>
      </c>
      <c r="G582" t="n">
        <v>3386</v>
      </c>
      <c r="H582" t="n">
        <v>7.63</v>
      </c>
      <c r="I582" t="inlineStr">
        <is>
          <t>GR</t>
        </is>
      </c>
      <c r="J582" t="inlineStr">
        <is>
          <t>BEBIDAS</t>
        </is>
      </c>
      <c r="K582" t="inlineStr">
        <is>
          <t>02/2026</t>
        </is>
      </c>
      <c r="L582" t="n">
        <v>0</v>
      </c>
      <c r="M582" s="556" t="n">
        <v>46051</v>
      </c>
      <c r="N582" t="n">
        <v>225.6</v>
      </c>
      <c r="O582" t="n">
        <v>235.69</v>
      </c>
      <c r="P582" t="n">
        <v>1721.33</v>
      </c>
    </row>
    <row r="583">
      <c r="A583" t="n">
        <v>77054</v>
      </c>
      <c r="B583" t="n">
        <v>128</v>
      </c>
      <c r="C583" t="inlineStr">
        <is>
          <t>Love Cabaret</t>
        </is>
      </c>
      <c r="D583" s="556" t="n">
        <v>46082</v>
      </c>
      <c r="E583" t="n">
        <v>18261</v>
      </c>
      <c r="F583" t="inlineStr">
        <is>
          <t>RUM ZACAPA 23 ANOS 750ML</t>
        </is>
      </c>
      <c r="G583" t="n">
        <v>3368</v>
      </c>
      <c r="H583" t="n">
        <v>3.46</v>
      </c>
      <c r="I583" t="inlineStr">
        <is>
          <t>GR</t>
        </is>
      </c>
      <c r="J583" t="inlineStr">
        <is>
          <t>BEBIDAS</t>
        </is>
      </c>
      <c r="K583" t="inlineStr">
        <is>
          <t>02/2026</t>
        </is>
      </c>
      <c r="L583" t="n">
        <v>0</v>
      </c>
      <c r="M583" s="556" t="n">
        <v>46051</v>
      </c>
      <c r="N583" t="n">
        <v>463.2</v>
      </c>
      <c r="O583" t="n">
        <v>463.2</v>
      </c>
      <c r="P583" t="n">
        <v>1602.67</v>
      </c>
    </row>
    <row r="584">
      <c r="A584" t="n">
        <v>77048</v>
      </c>
      <c r="B584" t="n">
        <v>128</v>
      </c>
      <c r="C584" t="inlineStr">
        <is>
          <t>Love Cabaret</t>
        </is>
      </c>
      <c r="D584" s="556" t="n">
        <v>46082</v>
      </c>
      <c r="E584" t="n">
        <v>18053</v>
      </c>
      <c r="F584" t="inlineStr">
        <is>
          <t>CHAMPAGNE VEUVE CLICQUOT BRUT 750ML</t>
        </is>
      </c>
      <c r="G584" t="n">
        <v>3551</v>
      </c>
      <c r="H584" t="n">
        <v>4</v>
      </c>
      <c r="I584" t="inlineStr">
        <is>
          <t>UN</t>
        </is>
      </c>
      <c r="J584" t="inlineStr">
        <is>
          <t>BEBIDAS</t>
        </is>
      </c>
      <c r="K584" t="inlineStr">
        <is>
          <t>02/2026</t>
        </is>
      </c>
      <c r="L584" t="n">
        <v>0</v>
      </c>
      <c r="M584" s="556" t="n">
        <v>45663</v>
      </c>
      <c r="N584" t="n">
        <v>314.15</v>
      </c>
      <c r="O584" t="n">
        <v>343</v>
      </c>
      <c r="P584" t="n">
        <v>1256.6</v>
      </c>
    </row>
    <row r="585">
      <c r="A585" t="n">
        <v>77033</v>
      </c>
      <c r="B585" t="n">
        <v>128</v>
      </c>
      <c r="C585" t="inlineStr">
        <is>
          <t>Love Cabaret</t>
        </is>
      </c>
      <c r="D585" s="556" t="n">
        <v>46082</v>
      </c>
      <c r="E585" t="n">
        <v>24706</v>
      </c>
      <c r="F585" t="inlineStr">
        <is>
          <t>LICOR DE MACA VERDE SOUR APPLE PUCKER DE KUYPER 700ML</t>
        </is>
      </c>
      <c r="G585" t="n">
        <v>5723</v>
      </c>
      <c r="H585" t="n">
        <v>4.94</v>
      </c>
      <c r="I585" t="inlineStr">
        <is>
          <t>GR</t>
        </is>
      </c>
      <c r="J585" t="inlineStr">
        <is>
          <t>BEBIDAS</t>
        </is>
      </c>
      <c r="K585" t="inlineStr">
        <is>
          <t>02/2026</t>
        </is>
      </c>
      <c r="L585" t="n">
        <v>0</v>
      </c>
      <c r="M585" s="556" t="n">
        <v>46051</v>
      </c>
      <c r="N585" t="n">
        <v>245</v>
      </c>
      <c r="O585" t="n">
        <v>245</v>
      </c>
      <c r="P585" t="n">
        <v>1210.3</v>
      </c>
    </row>
    <row r="586">
      <c r="A586" t="n">
        <v>77057</v>
      </c>
      <c r="B586" t="n">
        <v>128</v>
      </c>
      <c r="C586" t="inlineStr">
        <is>
          <t>Love Cabaret</t>
        </is>
      </c>
      <c r="D586" s="556" t="n">
        <v>46082</v>
      </c>
      <c r="E586" t="n">
        <v>20936</v>
      </c>
      <c r="F586" t="inlineStr">
        <is>
          <t>CHOCOLATE AMARGO CALLEBAUT CALLETS 70,5% 2,01KG</t>
        </is>
      </c>
      <c r="G586" t="n">
        <v>2031</v>
      </c>
      <c r="H586" t="n">
        <v>3.1</v>
      </c>
      <c r="I586" t="inlineStr">
        <is>
          <t>UN</t>
        </is>
      </c>
      <c r="J586" t="inlineStr">
        <is>
          <t>ALIMENTOS</t>
        </is>
      </c>
      <c r="K586" t="inlineStr">
        <is>
          <t>02/2026</t>
        </is>
      </c>
      <c r="L586" t="n">
        <v>389.9</v>
      </c>
      <c r="M586" s="556" t="n">
        <v>46071</v>
      </c>
      <c r="N586" t="n">
        <v>389.9</v>
      </c>
      <c r="O586" t="n">
        <v>389.9</v>
      </c>
      <c r="P586" t="n">
        <v>1208.69</v>
      </c>
    </row>
    <row r="587">
      <c r="A587" t="n">
        <v>77011</v>
      </c>
      <c r="B587" t="n">
        <v>128</v>
      </c>
      <c r="C587" t="inlineStr">
        <is>
          <t>Love Cabaret</t>
        </is>
      </c>
      <c r="D587" s="556" t="n">
        <v>46082</v>
      </c>
      <c r="E587" t="n">
        <v>18017</v>
      </c>
      <c r="F587" t="inlineStr">
        <is>
          <t>ESPUMANTE CAVA BRUT STARS TOUCH OF ROSE 750ML</t>
        </is>
      </c>
      <c r="G587" t="n">
        <v>3580</v>
      </c>
      <c r="H587" t="n">
        <v>8</v>
      </c>
      <c r="I587" t="inlineStr">
        <is>
          <t>GR</t>
        </is>
      </c>
      <c r="J587" t="inlineStr">
        <is>
          <t>BEBIDAS</t>
        </is>
      </c>
      <c r="K587" t="inlineStr">
        <is>
          <t>02/2026</t>
        </is>
      </c>
      <c r="L587" t="n">
        <v>0</v>
      </c>
      <c r="M587" s="556" t="n">
        <v>46034</v>
      </c>
      <c r="N587" t="n">
        <v>137.8</v>
      </c>
      <c r="O587" t="n">
        <v>144.3</v>
      </c>
      <c r="P587" t="n">
        <v>1102.4</v>
      </c>
    </row>
    <row r="588">
      <c r="A588" t="n">
        <v>77079</v>
      </c>
      <c r="B588" t="n">
        <v>128</v>
      </c>
      <c r="C588" t="inlineStr">
        <is>
          <t>Love Cabaret</t>
        </is>
      </c>
      <c r="D588" s="556" t="n">
        <v>46082</v>
      </c>
      <c r="E588" t="n">
        <v>18051</v>
      </c>
      <c r="F588" t="inlineStr">
        <is>
          <t>CHAMPAGNE VEUVE CLICQUOT ROSE BRUT 750ML</t>
        </is>
      </c>
      <c r="G588" t="n">
        <v>3552</v>
      </c>
      <c r="H588" t="n">
        <v>2</v>
      </c>
      <c r="I588" t="inlineStr">
        <is>
          <t>GR</t>
        </is>
      </c>
      <c r="J588" t="inlineStr">
        <is>
          <t>BEBIDAS</t>
        </is>
      </c>
      <c r="K588" t="inlineStr">
        <is>
          <t>02/2026</t>
        </is>
      </c>
      <c r="L588" t="n">
        <v>0</v>
      </c>
      <c r="M588" s="556" t="n">
        <v>45930</v>
      </c>
      <c r="N588" t="n">
        <v>450</v>
      </c>
      <c r="O588" t="n">
        <v>447.2</v>
      </c>
      <c r="P588" t="n">
        <v>900</v>
      </c>
    </row>
    <row r="589">
      <c r="A589" t="n">
        <v>77028</v>
      </c>
      <c r="B589" t="n">
        <v>128</v>
      </c>
      <c r="C589" t="inlineStr">
        <is>
          <t>Love Cabaret</t>
        </is>
      </c>
      <c r="D589" s="556" t="n">
        <v>46082</v>
      </c>
      <c r="E589" t="n">
        <v>18202</v>
      </c>
      <c r="F589" t="inlineStr">
        <is>
          <t>VERMOUTH DOLIN DRY 750ML</t>
        </is>
      </c>
      <c r="G589" t="n">
        <v>3424</v>
      </c>
      <c r="H589" t="n">
        <v>5.48</v>
      </c>
      <c r="I589" t="inlineStr">
        <is>
          <t>GR</t>
        </is>
      </c>
      <c r="J589" t="inlineStr">
        <is>
          <t>BEBIDAS</t>
        </is>
      </c>
      <c r="K589" t="inlineStr">
        <is>
          <t>02/2026</t>
        </is>
      </c>
      <c r="L589" t="n">
        <v>0</v>
      </c>
      <c r="M589" s="556" t="n">
        <v>45959</v>
      </c>
      <c r="N589" t="n">
        <v>156.9</v>
      </c>
      <c r="O589" t="n">
        <v>156</v>
      </c>
      <c r="P589" t="n">
        <v>859.8099999999999</v>
      </c>
    </row>
    <row r="590">
      <c r="A590" t="n">
        <v>77021</v>
      </c>
      <c r="B590" t="n">
        <v>128</v>
      </c>
      <c r="C590" t="inlineStr">
        <is>
          <t>Love Cabaret</t>
        </is>
      </c>
      <c r="D590" s="556" t="n">
        <v>46082</v>
      </c>
      <c r="E590" t="n">
        <v>18117</v>
      </c>
      <c r="F590" t="inlineStr">
        <is>
          <t>WHISKY JOHNNIE WALKER BLONDE 750ML</t>
        </is>
      </c>
      <c r="G590" t="n">
        <v>3496</v>
      </c>
      <c r="H590" t="n">
        <v>6.33</v>
      </c>
      <c r="I590" t="inlineStr">
        <is>
          <t>UN</t>
        </is>
      </c>
      <c r="J590" t="inlineStr">
        <is>
          <t>BEBIDAS</t>
        </is>
      </c>
      <c r="K590" t="inlineStr">
        <is>
          <t>02/2026</t>
        </is>
      </c>
      <c r="L590" t="n">
        <v>0</v>
      </c>
      <c r="N590" t="n">
        <v>0</v>
      </c>
      <c r="O590" t="n">
        <v>82.19</v>
      </c>
      <c r="P590" t="n">
        <v>758.91</v>
      </c>
    </row>
    <row r="591">
      <c r="A591" t="n">
        <v>77063</v>
      </c>
      <c r="B591" t="n">
        <v>128</v>
      </c>
      <c r="C591" t="inlineStr">
        <is>
          <t>Love Cabaret</t>
        </is>
      </c>
      <c r="D591" s="556" t="n">
        <v>46082</v>
      </c>
      <c r="E591" t="n">
        <v>18557</v>
      </c>
      <c r="F591" t="inlineStr">
        <is>
          <t>CERVEJA BLUE MOON BELGIAN WHITE 355ML C/24</t>
        </is>
      </c>
      <c r="G591" t="n">
        <v>3123</v>
      </c>
      <c r="H591" t="n">
        <v>2.46</v>
      </c>
      <c r="I591" t="inlineStr">
        <is>
          <t>PC</t>
        </is>
      </c>
      <c r="J591" t="inlineStr">
        <is>
          <t>BEBIDAS</t>
        </is>
      </c>
      <c r="K591" t="inlineStr">
        <is>
          <t>02/2026</t>
        </is>
      </c>
      <c r="L591" t="n">
        <v>0</v>
      </c>
      <c r="M591" s="556" t="n">
        <v>46042</v>
      </c>
      <c r="N591" t="n">
        <v>301.82</v>
      </c>
      <c r="O591" t="n">
        <v>301.81</v>
      </c>
      <c r="P591" t="n">
        <v>742.48</v>
      </c>
    </row>
    <row r="592">
      <c r="A592" t="n">
        <v>77040</v>
      </c>
      <c r="B592" t="n">
        <v>128</v>
      </c>
      <c r="C592" t="inlineStr">
        <is>
          <t>Love Cabaret</t>
        </is>
      </c>
      <c r="D592" s="556" t="n">
        <v>46082</v>
      </c>
      <c r="E592" t="n">
        <v>18540</v>
      </c>
      <c r="F592" t="inlineStr">
        <is>
          <t>APERITIVO FERNET BRANCA FRATELLI 750ML</t>
        </is>
      </c>
      <c r="G592" t="n">
        <v>3138</v>
      </c>
      <c r="H592" t="n">
        <v>4.21</v>
      </c>
      <c r="I592" t="inlineStr">
        <is>
          <t>GR</t>
        </is>
      </c>
      <c r="J592" t="inlineStr">
        <is>
          <t>BEBIDAS</t>
        </is>
      </c>
      <c r="K592" t="inlineStr">
        <is>
          <t>02/2026</t>
        </is>
      </c>
      <c r="L592" t="n">
        <v>0</v>
      </c>
      <c r="N592" t="n">
        <v>0</v>
      </c>
      <c r="O592" t="n">
        <v>84.88</v>
      </c>
      <c r="P592" t="n">
        <v>694.03</v>
      </c>
    </row>
    <row r="593">
      <c r="A593" t="n">
        <v>77001</v>
      </c>
      <c r="B593" t="n">
        <v>128</v>
      </c>
      <c r="C593" t="inlineStr">
        <is>
          <t>Love Cabaret</t>
        </is>
      </c>
      <c r="D593" s="556" t="n">
        <v>46082</v>
      </c>
      <c r="E593" t="n">
        <v>24053</v>
      </c>
      <c r="F593" t="inlineStr">
        <is>
          <t>ARROZ JAPONEZ KG</t>
        </is>
      </c>
      <c r="G593" t="n">
        <v>2189</v>
      </c>
      <c r="H593" t="n">
        <v>10</v>
      </c>
      <c r="I593" t="inlineStr">
        <is>
          <t>KG</t>
        </is>
      </c>
      <c r="J593" t="inlineStr">
        <is>
          <t>ALIMENTOS</t>
        </is>
      </c>
      <c r="K593" t="inlineStr">
        <is>
          <t>02/2026</t>
        </is>
      </c>
      <c r="L593" t="n">
        <v>0</v>
      </c>
      <c r="M593" s="556" t="n">
        <v>45882</v>
      </c>
      <c r="N593" t="n">
        <v>69</v>
      </c>
      <c r="O593" t="n">
        <v>11.9</v>
      </c>
      <c r="P593" t="n">
        <v>690</v>
      </c>
    </row>
    <row r="594">
      <c r="A594" t="n">
        <v>77026</v>
      </c>
      <c r="B594" t="n">
        <v>128</v>
      </c>
      <c r="C594" t="inlineStr">
        <is>
          <t>Love Cabaret</t>
        </is>
      </c>
      <c r="D594" s="556" t="n">
        <v>46082</v>
      </c>
      <c r="E594" t="n">
        <v>25437</v>
      </c>
      <c r="F594" t="inlineStr">
        <is>
          <t>GIGI ROSATO SANGIOVESE 2020 FATORIE PARRI 750ML</t>
        </is>
      </c>
      <c r="G594" t="n">
        <v>6109</v>
      </c>
      <c r="H594" t="n">
        <v>6</v>
      </c>
      <c r="I594" t="inlineStr">
        <is>
          <t>UN</t>
        </is>
      </c>
      <c r="J594" t="inlineStr">
        <is>
          <t>BEBIDAS</t>
        </is>
      </c>
      <c r="K594" t="inlineStr">
        <is>
          <t>02/2026</t>
        </is>
      </c>
      <c r="L594" t="n">
        <v>0</v>
      </c>
      <c r="M594" s="556" t="n">
        <v>46051</v>
      </c>
      <c r="N594" t="n">
        <v>114.75</v>
      </c>
      <c r="O594" t="n">
        <v>114.75</v>
      </c>
      <c r="P594" t="n">
        <v>688.5</v>
      </c>
    </row>
    <row r="595">
      <c r="A595" t="n">
        <v>76984</v>
      </c>
      <c r="B595" t="n">
        <v>128</v>
      </c>
      <c r="C595" t="inlineStr">
        <is>
          <t>Love Cabaret</t>
        </is>
      </c>
      <c r="D595" s="556" t="n">
        <v>46082</v>
      </c>
      <c r="E595" t="n">
        <v>20121</v>
      </c>
      <c r="F595" t="inlineStr">
        <is>
          <t>MASSA ROLINHO PRIMAVERA 30 FOLHAS 20X450G</t>
        </is>
      </c>
      <c r="G595" t="n">
        <v>2291</v>
      </c>
      <c r="H595" t="n">
        <v>49</v>
      </c>
      <c r="I595" t="inlineStr">
        <is>
          <t>PC</t>
        </is>
      </c>
      <c r="J595" t="inlineStr">
        <is>
          <t>ALIMENTOS</t>
        </is>
      </c>
      <c r="K595" t="inlineStr">
        <is>
          <t>02/2026</t>
        </is>
      </c>
      <c r="L595" t="n">
        <v>13.65</v>
      </c>
      <c r="M595" s="556" t="n">
        <v>46073</v>
      </c>
      <c r="N595" t="n">
        <v>13.65</v>
      </c>
      <c r="O595" t="n">
        <v>13.65</v>
      </c>
      <c r="P595" t="n">
        <v>668.85</v>
      </c>
    </row>
    <row r="596">
      <c r="A596" t="n">
        <v>77039</v>
      </c>
      <c r="B596" t="n">
        <v>128</v>
      </c>
      <c r="C596" t="inlineStr">
        <is>
          <t>Love Cabaret</t>
        </is>
      </c>
      <c r="D596" s="556" t="n">
        <v>46082</v>
      </c>
      <c r="E596" t="n">
        <v>18554</v>
      </c>
      <c r="F596" t="inlineStr">
        <is>
          <t>CERVEJA LAGUNITAS IPA 355ML C/12</t>
        </is>
      </c>
      <c r="G596" t="n">
        <v>3126</v>
      </c>
      <c r="H596" t="n">
        <v>4.25</v>
      </c>
      <c r="I596" t="inlineStr">
        <is>
          <t>PC</t>
        </is>
      </c>
      <c r="J596" t="inlineStr">
        <is>
          <t>BEBIDAS</t>
        </is>
      </c>
      <c r="K596" t="inlineStr">
        <is>
          <t>02/2026</t>
        </is>
      </c>
      <c r="L596" t="n">
        <v>0</v>
      </c>
      <c r="M596" s="556" t="n">
        <v>46042</v>
      </c>
      <c r="N596" t="n">
        <v>150.66</v>
      </c>
      <c r="O596" t="n">
        <v>110.88</v>
      </c>
      <c r="P596" t="n">
        <v>640.3</v>
      </c>
    </row>
    <row r="597">
      <c r="A597" t="n">
        <v>77049</v>
      </c>
      <c r="B597" t="n">
        <v>128</v>
      </c>
      <c r="C597" t="inlineStr">
        <is>
          <t>Love Cabaret</t>
        </is>
      </c>
      <c r="D597" s="556" t="n">
        <v>46082</v>
      </c>
      <c r="E597" t="n">
        <v>25119</v>
      </c>
      <c r="F597" t="inlineStr">
        <is>
          <t>ESPUMANTE CHANDON EXCELLENCE BRUT  750ML</t>
        </is>
      </c>
      <c r="G597" t="n">
        <v>5903</v>
      </c>
      <c r="H597" t="n">
        <v>4</v>
      </c>
      <c r="I597" t="inlineStr">
        <is>
          <t>GR</t>
        </is>
      </c>
      <c r="J597" t="inlineStr">
        <is>
          <t>BEBIDAS</t>
        </is>
      </c>
      <c r="K597" t="inlineStr">
        <is>
          <t>02/2026</t>
        </is>
      </c>
      <c r="L597" t="n">
        <v>0</v>
      </c>
      <c r="M597" s="556" t="n">
        <v>46001</v>
      </c>
      <c r="N597" t="n">
        <v>158.9</v>
      </c>
      <c r="O597" t="n">
        <v>158.9</v>
      </c>
      <c r="P597" t="n">
        <v>635.6</v>
      </c>
    </row>
    <row r="598">
      <c r="A598" t="n">
        <v>77046</v>
      </c>
      <c r="B598" t="n">
        <v>128</v>
      </c>
      <c r="C598" t="inlineStr">
        <is>
          <t>Love Cabaret</t>
        </is>
      </c>
      <c r="D598" s="556" t="n">
        <v>46082</v>
      </c>
      <c r="E598" t="n">
        <v>21017</v>
      </c>
      <c r="F598" t="inlineStr">
        <is>
          <t>OLEO DE ALGODAO SAUDE C/14,5KG</t>
        </is>
      </c>
      <c r="G598" t="n">
        <v>2005</v>
      </c>
      <c r="H598" t="n">
        <v>4</v>
      </c>
      <c r="I598" t="inlineStr">
        <is>
          <t>BD</t>
        </is>
      </c>
      <c r="J598" t="inlineStr">
        <is>
          <t>ALIMENTOS</t>
        </is>
      </c>
      <c r="K598" t="inlineStr">
        <is>
          <t>02/2026</t>
        </is>
      </c>
      <c r="L598" t="n">
        <v>155.9</v>
      </c>
      <c r="M598" s="556" t="n">
        <v>46066</v>
      </c>
      <c r="N598" t="n">
        <v>155.9</v>
      </c>
      <c r="O598" t="n">
        <v>155.9</v>
      </c>
      <c r="P598" t="n">
        <v>623.6</v>
      </c>
    </row>
    <row r="599">
      <c r="A599" t="n">
        <v>77007</v>
      </c>
      <c r="B599" t="n">
        <v>128</v>
      </c>
      <c r="C599" t="inlineStr">
        <is>
          <t>Love Cabaret</t>
        </is>
      </c>
      <c r="D599" s="556" t="n">
        <v>46082</v>
      </c>
      <c r="E599" t="n">
        <v>17794</v>
      </c>
      <c r="F599" t="inlineStr">
        <is>
          <t>VINHO BRANCO JAJA DE JAU SAUVIGNON BLANC 750ML</t>
        </is>
      </c>
      <c r="G599" t="n">
        <v>3750</v>
      </c>
      <c r="H599" t="n">
        <v>8.58</v>
      </c>
      <c r="I599" t="inlineStr">
        <is>
          <t>GR</t>
        </is>
      </c>
      <c r="J599" t="inlineStr">
        <is>
          <t>BEBIDAS</t>
        </is>
      </c>
      <c r="K599" t="inlineStr">
        <is>
          <t>02/2026</t>
        </is>
      </c>
      <c r="L599" t="n">
        <v>67.59999999999999</v>
      </c>
      <c r="M599" s="556" t="n">
        <v>46056</v>
      </c>
      <c r="N599" t="n">
        <v>67.59999999999999</v>
      </c>
      <c r="O599" t="n">
        <v>67.59999999999999</v>
      </c>
      <c r="P599" t="n">
        <v>580.01</v>
      </c>
    </row>
    <row r="600">
      <c r="A600" t="n">
        <v>76994</v>
      </c>
      <c r="B600" t="n">
        <v>128</v>
      </c>
      <c r="C600" t="inlineStr">
        <is>
          <t>Love Cabaret</t>
        </is>
      </c>
      <c r="D600" s="556" t="n">
        <v>46082</v>
      </c>
      <c r="E600" t="n">
        <v>18212</v>
      </c>
      <c r="F600" t="inlineStr">
        <is>
          <t>VERMOUTH MARTINI EXTRA DRY 750ML</t>
        </is>
      </c>
      <c r="G600" t="n">
        <v>3415</v>
      </c>
      <c r="H600" t="n">
        <v>15.84</v>
      </c>
      <c r="I600" t="inlineStr">
        <is>
          <t>GR</t>
        </is>
      </c>
      <c r="J600" t="inlineStr">
        <is>
          <t>BEBIDAS</t>
        </is>
      </c>
      <c r="K600" t="inlineStr">
        <is>
          <t>02/2026</t>
        </is>
      </c>
      <c r="L600" t="n">
        <v>35.51</v>
      </c>
      <c r="M600" s="556" t="n">
        <v>46059</v>
      </c>
      <c r="N600" t="n">
        <v>35.51</v>
      </c>
      <c r="O600" t="n">
        <v>35.51</v>
      </c>
      <c r="P600" t="n">
        <v>562.48</v>
      </c>
    </row>
    <row r="601">
      <c r="A601" t="n">
        <v>76990</v>
      </c>
      <c r="B601" t="n">
        <v>128</v>
      </c>
      <c r="C601" t="inlineStr">
        <is>
          <t>Love Cabaret</t>
        </is>
      </c>
      <c r="D601" s="556" t="n">
        <v>46082</v>
      </c>
      <c r="E601" t="n">
        <v>17950</v>
      </c>
      <c r="F601" t="inlineStr">
        <is>
          <t>AGUA MINERAL COM GAS LINDOIA PREMIUM  310ML C/12</t>
        </is>
      </c>
      <c r="G601" t="n">
        <v>3626</v>
      </c>
      <c r="H601" t="n">
        <v>29.67</v>
      </c>
      <c r="I601" t="inlineStr">
        <is>
          <t>PC</t>
        </is>
      </c>
      <c r="J601" t="inlineStr">
        <is>
          <t>BEBIDAS</t>
        </is>
      </c>
      <c r="K601" t="inlineStr">
        <is>
          <t>02/2026</t>
        </is>
      </c>
      <c r="L601" t="n">
        <v>18.7</v>
      </c>
      <c r="M601" s="556" t="n">
        <v>46056</v>
      </c>
      <c r="N601" t="n">
        <v>18.7</v>
      </c>
      <c r="O601" t="n">
        <v>18.7</v>
      </c>
      <c r="P601" t="n">
        <v>554.83</v>
      </c>
    </row>
    <row r="602">
      <c r="A602" t="n">
        <v>77062</v>
      </c>
      <c r="B602" t="n">
        <v>128</v>
      </c>
      <c r="C602" t="inlineStr">
        <is>
          <t>Love Cabaret</t>
        </is>
      </c>
      <c r="D602" s="556" t="n">
        <v>46082</v>
      </c>
      <c r="E602" t="n">
        <v>25808</v>
      </c>
      <c r="F602" t="inlineStr">
        <is>
          <t>CHOCOLATE EM BARRA AO LEITE C/2,1KG SICAO</t>
        </is>
      </c>
      <c r="G602" t="n">
        <v>6345</v>
      </c>
      <c r="H602" t="n">
        <v>2.82</v>
      </c>
      <c r="I602" t="inlineStr">
        <is>
          <t>UN</t>
        </is>
      </c>
      <c r="J602" t="inlineStr">
        <is>
          <t>ALIMENTOS</t>
        </is>
      </c>
      <c r="K602" t="inlineStr">
        <is>
          <t>02/2026</t>
        </is>
      </c>
      <c r="L602" t="n">
        <v>0</v>
      </c>
      <c r="M602" s="556" t="n">
        <v>45873</v>
      </c>
      <c r="N602" t="n">
        <v>182</v>
      </c>
      <c r="O602" t="n">
        <v>168.9</v>
      </c>
      <c r="P602" t="n">
        <v>513.24</v>
      </c>
    </row>
    <row r="603">
      <c r="A603" t="n">
        <v>77078</v>
      </c>
      <c r="B603" t="n">
        <v>128</v>
      </c>
      <c r="C603" t="inlineStr">
        <is>
          <t>Love Cabaret</t>
        </is>
      </c>
      <c r="D603" s="556" t="n">
        <v>46082</v>
      </c>
      <c r="E603" t="n">
        <v>18131</v>
      </c>
      <c r="F603" t="inlineStr">
        <is>
          <t>WHISKY GLENMORANGIE 10 ANOS 750ML</t>
        </is>
      </c>
      <c r="G603" t="n">
        <v>3485</v>
      </c>
      <c r="H603" t="n">
        <v>2</v>
      </c>
      <c r="I603" t="inlineStr">
        <is>
          <t>UN</t>
        </is>
      </c>
      <c r="J603" t="inlineStr">
        <is>
          <t>BEBIDAS</t>
        </is>
      </c>
      <c r="K603" t="inlineStr">
        <is>
          <t>02/2026</t>
        </is>
      </c>
      <c r="L603" t="n">
        <v>0</v>
      </c>
      <c r="N603" t="n">
        <v>0</v>
      </c>
      <c r="O603" t="n">
        <v>298.9</v>
      </c>
      <c r="P603" t="n">
        <v>500.69</v>
      </c>
    </row>
    <row r="604">
      <c r="A604" t="n">
        <v>77073</v>
      </c>
      <c r="B604" t="n">
        <v>128</v>
      </c>
      <c r="C604" t="inlineStr">
        <is>
          <t>Love Cabaret</t>
        </is>
      </c>
      <c r="D604" s="556" t="n">
        <v>46082</v>
      </c>
      <c r="E604" t="n">
        <v>25184</v>
      </c>
      <c r="F604" t="inlineStr">
        <is>
          <t>TUCUPI PRETO BAG KG</t>
        </is>
      </c>
      <c r="G604" t="n">
        <v>5937</v>
      </c>
      <c r="H604" t="n">
        <v>2</v>
      </c>
      <c r="I604" t="inlineStr">
        <is>
          <t>KG</t>
        </is>
      </c>
      <c r="J604" t="inlineStr">
        <is>
          <t>ALIMENTOS</t>
        </is>
      </c>
      <c r="K604" t="inlineStr">
        <is>
          <t>02/2026</t>
        </is>
      </c>
      <c r="L604" t="n">
        <v>0</v>
      </c>
      <c r="M604" s="556" t="n">
        <v>45800</v>
      </c>
      <c r="N604" t="n">
        <v>250</v>
      </c>
      <c r="O604" t="n">
        <v>219.9</v>
      </c>
      <c r="P604" t="n">
        <v>500</v>
      </c>
    </row>
    <row r="605">
      <c r="A605" t="n">
        <v>77000</v>
      </c>
      <c r="B605" t="n">
        <v>128</v>
      </c>
      <c r="C605" t="inlineStr">
        <is>
          <t>Love Cabaret</t>
        </is>
      </c>
      <c r="D605" s="556" t="n">
        <v>46082</v>
      </c>
      <c r="E605" t="n">
        <v>18545</v>
      </c>
      <c r="F605" t="inlineStr">
        <is>
          <t>APERITIVO CAMPARI 998ML</t>
        </is>
      </c>
      <c r="G605" t="n">
        <v>3134</v>
      </c>
      <c r="H605" t="n">
        <v>10.31</v>
      </c>
      <c r="I605" t="inlineStr">
        <is>
          <t>GR</t>
        </is>
      </c>
      <c r="J605" t="inlineStr">
        <is>
          <t>BEBIDAS</t>
        </is>
      </c>
      <c r="K605" t="inlineStr">
        <is>
          <t>02/2026</t>
        </is>
      </c>
      <c r="L605" t="n">
        <v>46.25</v>
      </c>
      <c r="M605" s="556" t="n">
        <v>46058</v>
      </c>
      <c r="N605" t="n">
        <v>46.25</v>
      </c>
      <c r="O605" t="n">
        <v>47.9</v>
      </c>
      <c r="P605" t="n">
        <v>476.84</v>
      </c>
    </row>
    <row r="606">
      <c r="A606" t="n">
        <v>77096</v>
      </c>
      <c r="B606" t="n">
        <v>128</v>
      </c>
      <c r="C606" t="inlineStr">
        <is>
          <t>Love Cabaret</t>
        </is>
      </c>
      <c r="D606" s="556" t="n">
        <v>46082</v>
      </c>
      <c r="E606" t="n">
        <v>18113</v>
      </c>
      <c r="F606" t="inlineStr">
        <is>
          <t>WHISKY JOHNNIE WALKER GREEN LABEL 750ML</t>
        </is>
      </c>
      <c r="G606" t="n">
        <v>3499</v>
      </c>
      <c r="H606" t="n">
        <v>1.07</v>
      </c>
      <c r="I606" t="inlineStr">
        <is>
          <t>GR</t>
        </is>
      </c>
      <c r="J606" t="inlineStr">
        <is>
          <t>BEBIDAS</t>
        </is>
      </c>
      <c r="K606" t="inlineStr">
        <is>
          <t>02/2026</t>
        </is>
      </c>
      <c r="L606" t="n">
        <v>0</v>
      </c>
      <c r="M606" s="556" t="n">
        <v>45740</v>
      </c>
      <c r="N606" t="n">
        <v>439.9</v>
      </c>
      <c r="O606" t="n">
        <v>451.71</v>
      </c>
      <c r="P606" t="n">
        <v>470.69</v>
      </c>
    </row>
    <row r="607">
      <c r="A607" t="n">
        <v>77022</v>
      </c>
      <c r="B607" t="n">
        <v>128</v>
      </c>
      <c r="C607" t="inlineStr">
        <is>
          <t>Love Cabaret</t>
        </is>
      </c>
      <c r="D607" s="556" t="n">
        <v>46082</v>
      </c>
      <c r="E607" t="n">
        <v>18220</v>
      </c>
      <c r="F607" t="inlineStr">
        <is>
          <t>VERMOUTH CARPANO CLASSICO ROSSO ITALIANO 1L</t>
        </is>
      </c>
      <c r="G607" t="n">
        <v>3408</v>
      </c>
      <c r="H607" t="n">
        <v>6.1</v>
      </c>
      <c r="I607" t="inlineStr">
        <is>
          <t>GR</t>
        </is>
      </c>
      <c r="J607" t="inlineStr">
        <is>
          <t>BEBIDAS</t>
        </is>
      </c>
      <c r="K607" t="inlineStr">
        <is>
          <t>02/2026</t>
        </is>
      </c>
      <c r="L607" t="n">
        <v>0</v>
      </c>
      <c r="M607" s="556" t="n">
        <v>46035</v>
      </c>
      <c r="N607" t="n">
        <v>76.5</v>
      </c>
      <c r="O607" t="n">
        <v>77</v>
      </c>
      <c r="P607" t="n">
        <v>466.65</v>
      </c>
    </row>
    <row r="608">
      <c r="A608" t="n">
        <v>77043</v>
      </c>
      <c r="B608" t="n">
        <v>128</v>
      </c>
      <c r="C608" t="inlineStr">
        <is>
          <t>Love Cabaret</t>
        </is>
      </c>
      <c r="D608" s="556" t="n">
        <v>46082</v>
      </c>
      <c r="E608" t="n">
        <v>20751</v>
      </c>
      <c r="F608" t="inlineStr">
        <is>
          <t>AZEITONA PRETA AZAPA ARCOBELLO C/2KG</t>
        </is>
      </c>
      <c r="G608" t="n">
        <v>2088</v>
      </c>
      <c r="H608" t="n">
        <v>4</v>
      </c>
      <c r="I608" t="inlineStr">
        <is>
          <t>BD</t>
        </is>
      </c>
      <c r="J608" t="inlineStr">
        <is>
          <t>ALIMENTOS</t>
        </is>
      </c>
      <c r="K608" t="inlineStr">
        <is>
          <t>02/2026</t>
        </is>
      </c>
      <c r="L608" t="n">
        <v>0</v>
      </c>
      <c r="M608" s="556" t="n">
        <v>45950</v>
      </c>
      <c r="N608" t="n">
        <v>113.13</v>
      </c>
      <c r="O608" t="n">
        <v>102.9</v>
      </c>
      <c r="P608" t="n">
        <v>452.52</v>
      </c>
    </row>
    <row r="609">
      <c r="A609" t="n">
        <v>77053</v>
      </c>
      <c r="B609" t="n">
        <v>128</v>
      </c>
      <c r="C609" t="inlineStr">
        <is>
          <t>Love Cabaret</t>
        </is>
      </c>
      <c r="D609" s="556" t="n">
        <v>46082</v>
      </c>
      <c r="E609" t="n">
        <v>21047</v>
      </c>
      <c r="F609" t="inlineStr">
        <is>
          <t>AZEITE EXTRA VIRGEM GALLO 2L</t>
        </is>
      </c>
      <c r="G609" t="n">
        <v>1999</v>
      </c>
      <c r="H609" t="n">
        <v>3.6</v>
      </c>
      <c r="I609" t="inlineStr">
        <is>
          <t>GALAO</t>
        </is>
      </c>
      <c r="J609" t="inlineStr">
        <is>
          <t>ALIMENTOS</t>
        </is>
      </c>
      <c r="K609" t="inlineStr">
        <is>
          <t>02/2026</t>
        </is>
      </c>
      <c r="L609" t="n">
        <v>122.9</v>
      </c>
      <c r="M609" s="556" t="n">
        <v>46071</v>
      </c>
      <c r="N609" t="n">
        <v>122.9</v>
      </c>
      <c r="O609" t="n">
        <v>122.6</v>
      </c>
      <c r="P609" t="n">
        <v>442.44</v>
      </c>
    </row>
    <row r="610">
      <c r="A610" t="n">
        <v>77077</v>
      </c>
      <c r="B610" t="n">
        <v>128</v>
      </c>
      <c r="C610" t="inlineStr">
        <is>
          <t>Love Cabaret</t>
        </is>
      </c>
      <c r="D610" s="556" t="n">
        <v>46082</v>
      </c>
      <c r="E610" t="n">
        <v>18133</v>
      </c>
      <c r="F610" t="inlineStr">
        <is>
          <t>WHISKY GLENLIVET FOUNDERS RESERVE 750ML</t>
        </is>
      </c>
      <c r="G610" t="n">
        <v>3484</v>
      </c>
      <c r="H610" t="n">
        <v>2</v>
      </c>
      <c r="I610" t="inlineStr">
        <is>
          <t>GR</t>
        </is>
      </c>
      <c r="J610" t="inlineStr">
        <is>
          <t>BEBIDAS</t>
        </is>
      </c>
      <c r="K610" t="inlineStr">
        <is>
          <t>02/2026</t>
        </is>
      </c>
      <c r="L610" t="n">
        <v>0</v>
      </c>
      <c r="N610" t="n">
        <v>0</v>
      </c>
      <c r="O610" t="n">
        <v>193.9</v>
      </c>
      <c r="P610" t="n">
        <v>414.03</v>
      </c>
    </row>
    <row r="611">
      <c r="A611" t="n">
        <v>77029</v>
      </c>
      <c r="B611" t="n">
        <v>128</v>
      </c>
      <c r="C611" t="inlineStr">
        <is>
          <t>Love Cabaret</t>
        </is>
      </c>
      <c r="D611" s="556" t="n">
        <v>46082</v>
      </c>
      <c r="E611" t="n">
        <v>24449</v>
      </c>
      <c r="F611" t="inlineStr">
        <is>
          <t>QUEIJO PARMESAO KG</t>
        </is>
      </c>
      <c r="G611" t="n">
        <v>2775</v>
      </c>
      <c r="H611" t="n">
        <v>5.43</v>
      </c>
      <c r="I611" t="inlineStr">
        <is>
          <t>KG</t>
        </is>
      </c>
      <c r="J611" t="inlineStr">
        <is>
          <t>ALIMENTOS</t>
        </is>
      </c>
      <c r="K611" t="inlineStr">
        <is>
          <t>02/2026</t>
        </is>
      </c>
      <c r="L611" t="n">
        <v>74.89</v>
      </c>
      <c r="M611" s="556" t="n">
        <v>46071</v>
      </c>
      <c r="N611" t="n">
        <v>74.89</v>
      </c>
      <c r="O611" t="n">
        <v>74.89</v>
      </c>
      <c r="P611" t="n">
        <v>406.65</v>
      </c>
    </row>
    <row r="612">
      <c r="A612" t="n">
        <v>77005</v>
      </c>
      <c r="B612" t="n">
        <v>128</v>
      </c>
      <c r="C612" t="inlineStr">
        <is>
          <t>Love Cabaret</t>
        </is>
      </c>
      <c r="D612" s="556" t="n">
        <v>46082</v>
      </c>
      <c r="E612" t="n">
        <v>19284</v>
      </c>
      <c r="F612" t="inlineStr">
        <is>
          <t>QUEIJO PROVOLONE TRES MARIAS KG</t>
        </is>
      </c>
      <c r="G612" t="n">
        <v>2779</v>
      </c>
      <c r="H612" t="n">
        <v>10</v>
      </c>
      <c r="I612" t="inlineStr">
        <is>
          <t>KG</t>
        </is>
      </c>
      <c r="J612" t="inlineStr">
        <is>
          <t>ALIMENTOS</t>
        </is>
      </c>
      <c r="K612" t="inlineStr">
        <is>
          <t>02/2026</t>
        </is>
      </c>
      <c r="L612" t="n">
        <v>40.5</v>
      </c>
      <c r="M612" s="556" t="n">
        <v>46071</v>
      </c>
      <c r="N612" t="n">
        <v>40.5</v>
      </c>
      <c r="O612" t="n">
        <v>40.5</v>
      </c>
      <c r="P612" t="n">
        <v>405</v>
      </c>
    </row>
    <row r="613">
      <c r="A613" t="n">
        <v>77075</v>
      </c>
      <c r="B613" t="n">
        <v>128</v>
      </c>
      <c r="C613" t="inlineStr">
        <is>
          <t>Love Cabaret</t>
        </is>
      </c>
      <c r="D613" s="556" t="n">
        <v>46082</v>
      </c>
      <c r="E613" t="n">
        <v>18306</v>
      </c>
      <c r="F613" t="inlineStr">
        <is>
          <t>LICOR MARASCHINO LUXARDO 750ML</t>
        </is>
      </c>
      <c r="G613" t="n">
        <v>3327</v>
      </c>
      <c r="H613" t="n">
        <v>2</v>
      </c>
      <c r="I613" t="inlineStr">
        <is>
          <t>GR</t>
        </is>
      </c>
      <c r="J613" t="inlineStr">
        <is>
          <t>BEBIDAS</t>
        </is>
      </c>
      <c r="K613" t="inlineStr">
        <is>
          <t>02/2026</t>
        </is>
      </c>
      <c r="L613" t="n">
        <v>0</v>
      </c>
      <c r="N613" t="n">
        <v>0</v>
      </c>
      <c r="O613" t="n">
        <v>232.9</v>
      </c>
      <c r="P613" t="n">
        <v>395.11</v>
      </c>
    </row>
    <row r="614">
      <c r="A614" t="n">
        <v>77016</v>
      </c>
      <c r="B614" t="n">
        <v>128</v>
      </c>
      <c r="C614" t="inlineStr">
        <is>
          <t>Love Cabaret</t>
        </is>
      </c>
      <c r="D614" s="556" t="n">
        <v>46082</v>
      </c>
      <c r="E614" t="n">
        <v>28563</v>
      </c>
      <c r="F614" t="inlineStr">
        <is>
          <t>GIN TANQUERAY 375ML</t>
        </is>
      </c>
      <c r="G614" t="n">
        <v>8534</v>
      </c>
      <c r="H614" t="n">
        <v>7</v>
      </c>
      <c r="I614" t="inlineStr">
        <is>
          <t>UN</t>
        </is>
      </c>
      <c r="J614" t="inlineStr">
        <is>
          <t>BEBIDAS</t>
        </is>
      </c>
      <c r="K614" t="inlineStr">
        <is>
          <t>02/2026</t>
        </is>
      </c>
      <c r="L614" t="n">
        <v>0</v>
      </c>
      <c r="M614" s="556" t="n">
        <v>46038</v>
      </c>
      <c r="N614" t="n">
        <v>54</v>
      </c>
      <c r="O614" t="n">
        <v>54</v>
      </c>
      <c r="P614" t="n">
        <v>378</v>
      </c>
    </row>
    <row r="615">
      <c r="A615" t="n">
        <v>77003</v>
      </c>
      <c r="B615" t="n">
        <v>128</v>
      </c>
      <c r="C615" t="inlineStr">
        <is>
          <t>Love Cabaret</t>
        </is>
      </c>
      <c r="D615" s="556" t="n">
        <v>46082</v>
      </c>
      <c r="E615" t="n">
        <v>17797</v>
      </c>
      <c r="F615" t="inlineStr">
        <is>
          <t>VINHO BRANCO MASCARA FUEGO CHARDONNAY 750ML</t>
        </is>
      </c>
      <c r="G615" t="n">
        <v>3748</v>
      </c>
      <c r="H615" t="n">
        <v>10</v>
      </c>
      <c r="I615" t="inlineStr">
        <is>
          <t>GR</t>
        </is>
      </c>
      <c r="J615" t="inlineStr">
        <is>
          <t>BEBIDAS</t>
        </is>
      </c>
      <c r="K615" t="inlineStr">
        <is>
          <t>02/2026</t>
        </is>
      </c>
      <c r="L615" t="n">
        <v>0</v>
      </c>
      <c r="M615" s="556" t="n">
        <v>46036</v>
      </c>
      <c r="N615" t="n">
        <v>37.7</v>
      </c>
      <c r="O615" t="n">
        <v>40.16</v>
      </c>
      <c r="P615" t="n">
        <v>377</v>
      </c>
    </row>
    <row r="616">
      <c r="A616" t="n">
        <v>77037</v>
      </c>
      <c r="B616" t="n">
        <v>128</v>
      </c>
      <c r="C616" t="inlineStr">
        <is>
          <t>Love Cabaret</t>
        </is>
      </c>
      <c r="D616" s="556" t="n">
        <v>46082</v>
      </c>
      <c r="E616" t="n">
        <v>23074</v>
      </c>
      <c r="F616" t="inlineStr">
        <is>
          <t>QUEIJO EMMENTAL KG</t>
        </is>
      </c>
      <c r="G616" t="n">
        <v>2769</v>
      </c>
      <c r="H616" t="n">
        <v>4.35</v>
      </c>
      <c r="I616" t="inlineStr">
        <is>
          <t>KG</t>
        </is>
      </c>
      <c r="J616" t="inlineStr">
        <is>
          <t>ALIMENTOS</t>
        </is>
      </c>
      <c r="K616" t="inlineStr">
        <is>
          <t>02/2026</t>
        </is>
      </c>
      <c r="L616" t="n">
        <v>0</v>
      </c>
      <c r="M616" s="556" t="n">
        <v>46043</v>
      </c>
      <c r="N616" t="n">
        <v>80.90000000000001</v>
      </c>
      <c r="O616" t="n">
        <v>80.90000000000001</v>
      </c>
      <c r="P616" t="n">
        <v>351.92</v>
      </c>
    </row>
    <row r="617">
      <c r="A617" t="n">
        <v>77069</v>
      </c>
      <c r="B617" t="n">
        <v>128</v>
      </c>
      <c r="C617" t="inlineStr">
        <is>
          <t>Love Cabaret</t>
        </is>
      </c>
      <c r="D617" s="556" t="n">
        <v>46082</v>
      </c>
      <c r="E617" t="n">
        <v>19235</v>
      </c>
      <c r="F617" t="inlineStr">
        <is>
          <t>QUEIJO TULHA PECA INTEIRA 5,5KG FAZENDA ATALAIA UN</t>
        </is>
      </c>
      <c r="G617" t="n">
        <v>2788</v>
      </c>
      <c r="H617" t="n">
        <v>2.1</v>
      </c>
      <c r="I617" t="inlineStr">
        <is>
          <t>KG</t>
        </is>
      </c>
      <c r="J617" t="inlineStr">
        <is>
          <t>ALIMENTOS</t>
        </is>
      </c>
      <c r="K617" t="inlineStr">
        <is>
          <t>02/2026</t>
        </is>
      </c>
      <c r="L617" t="n">
        <v>0</v>
      </c>
      <c r="M617" s="556" t="n">
        <v>45943</v>
      </c>
      <c r="N617" t="n">
        <v>159</v>
      </c>
      <c r="O617" t="n">
        <v>137</v>
      </c>
      <c r="P617" t="n">
        <v>333.9</v>
      </c>
    </row>
    <row r="618">
      <c r="A618" t="n">
        <v>77035</v>
      </c>
      <c r="B618" t="n">
        <v>128</v>
      </c>
      <c r="C618" t="inlineStr">
        <is>
          <t>Love Cabaret</t>
        </is>
      </c>
      <c r="D618" s="556" t="n">
        <v>46082</v>
      </c>
      <c r="E618" t="n">
        <v>24118</v>
      </c>
      <c r="F618" t="inlineStr">
        <is>
          <t>CASTANHA DE CAJU CRUA KG</t>
        </is>
      </c>
      <c r="G618" t="n">
        <v>2233</v>
      </c>
      <c r="H618" t="n">
        <v>4.52</v>
      </c>
      <c r="I618" t="inlineStr">
        <is>
          <t>KG</t>
        </is>
      </c>
      <c r="J618" t="inlineStr">
        <is>
          <t>ALIMENTOS</t>
        </is>
      </c>
      <c r="K618" t="inlineStr">
        <is>
          <t>02/2026</t>
        </is>
      </c>
      <c r="L618" t="n">
        <v>72</v>
      </c>
      <c r="M618" s="556" t="n">
        <v>46071</v>
      </c>
      <c r="N618" t="n">
        <v>72</v>
      </c>
      <c r="O618" t="n">
        <v>72</v>
      </c>
      <c r="P618" t="n">
        <v>325.44</v>
      </c>
    </row>
    <row r="619">
      <c r="A619" t="n">
        <v>77036</v>
      </c>
      <c r="B619" t="n">
        <v>128</v>
      </c>
      <c r="C619" t="inlineStr">
        <is>
          <t>Love Cabaret</t>
        </is>
      </c>
      <c r="D619" s="556" t="n">
        <v>46082</v>
      </c>
      <c r="E619" t="n">
        <v>27858</v>
      </c>
      <c r="F619" t="inlineStr">
        <is>
          <t>VINHO ROSE CHATEAU DE JAU / LE JAJA DE JAU ROSÉ DE SYRAH PAYS D'OC IGP LANGUEDOC</t>
        </is>
      </c>
      <c r="G619" t="n">
        <v>7823</v>
      </c>
      <c r="H619" t="n">
        <v>4.38</v>
      </c>
      <c r="I619" t="inlineStr">
        <is>
          <t>UN</t>
        </is>
      </c>
      <c r="J619" t="inlineStr">
        <is>
          <t>BEBIDAS</t>
        </is>
      </c>
      <c r="K619" t="inlineStr">
        <is>
          <t>02/2026</t>
        </is>
      </c>
      <c r="L619" t="n">
        <v>0</v>
      </c>
      <c r="M619" s="556" t="n">
        <v>46041</v>
      </c>
      <c r="N619" t="n">
        <v>65</v>
      </c>
      <c r="O619" t="n">
        <v>65</v>
      </c>
      <c r="P619" t="n">
        <v>284.7</v>
      </c>
    </row>
    <row r="620">
      <c r="A620" t="n">
        <v>76999</v>
      </c>
      <c r="B620" t="n">
        <v>128</v>
      </c>
      <c r="C620" t="inlineStr">
        <is>
          <t>Love Cabaret</t>
        </is>
      </c>
      <c r="D620" s="556" t="n">
        <v>46082</v>
      </c>
      <c r="E620" t="n">
        <v>17800</v>
      </c>
      <c r="F620" t="inlineStr">
        <is>
          <t>VINHO BRANCO ALMADEN RIESLING 750ML</t>
        </is>
      </c>
      <c r="G620" t="n">
        <v>3745</v>
      </c>
      <c r="H620" t="n">
        <v>11</v>
      </c>
      <c r="I620" t="inlineStr">
        <is>
          <t>GR</t>
        </is>
      </c>
      <c r="J620" t="inlineStr">
        <is>
          <t>BEBIDAS</t>
        </is>
      </c>
      <c r="K620" t="inlineStr">
        <is>
          <t>02/2026</t>
        </is>
      </c>
      <c r="L620" t="n">
        <v>25.8</v>
      </c>
      <c r="M620" s="556" t="n">
        <v>46076</v>
      </c>
      <c r="N620" t="n">
        <v>25.8</v>
      </c>
      <c r="O620" t="n">
        <v>25.8</v>
      </c>
      <c r="P620" t="n">
        <v>283.8</v>
      </c>
    </row>
    <row r="621">
      <c r="A621" t="n">
        <v>77018</v>
      </c>
      <c r="B621" t="n">
        <v>128</v>
      </c>
      <c r="C621" t="inlineStr">
        <is>
          <t>Love Cabaret</t>
        </is>
      </c>
      <c r="D621" s="556" t="n">
        <v>46082</v>
      </c>
      <c r="E621" t="n">
        <v>24529</v>
      </c>
      <c r="F621" t="inlineStr">
        <is>
          <t>REFRIGERANTE LIMAO FYS 350ML C/12</t>
        </is>
      </c>
      <c r="G621" t="n">
        <v>3697</v>
      </c>
      <c r="H621" t="n">
        <v>7</v>
      </c>
      <c r="I621" t="inlineStr">
        <is>
          <t>PC</t>
        </is>
      </c>
      <c r="J621" t="inlineStr">
        <is>
          <t>BEBIDAS</t>
        </is>
      </c>
      <c r="K621" t="inlineStr">
        <is>
          <t>02/2026</t>
        </is>
      </c>
      <c r="L621" t="n">
        <v>0</v>
      </c>
      <c r="M621" s="556" t="n">
        <v>45896</v>
      </c>
      <c r="N621" t="n">
        <v>39.69</v>
      </c>
      <c r="O621" t="n">
        <v>39.32</v>
      </c>
      <c r="P621" t="n">
        <v>277.83</v>
      </c>
    </row>
    <row r="622">
      <c r="A622" t="n">
        <v>77084</v>
      </c>
      <c r="B622" t="n">
        <v>128</v>
      </c>
      <c r="C622" t="inlineStr">
        <is>
          <t>Love Cabaret</t>
        </is>
      </c>
      <c r="D622" s="556" t="n">
        <v>46082</v>
      </c>
      <c r="E622" t="n">
        <v>18393</v>
      </c>
      <c r="F622" t="inlineStr">
        <is>
          <t>CONHAQUE HENNESSY VERY SPECIAL 700ML</t>
        </is>
      </c>
      <c r="G622" t="n">
        <v>3247</v>
      </c>
      <c r="H622" t="n">
        <v>1.93</v>
      </c>
      <c r="I622" t="inlineStr">
        <is>
          <t>UN</t>
        </is>
      </c>
      <c r="J622" t="inlineStr">
        <is>
          <t>BEBIDAS</t>
        </is>
      </c>
      <c r="K622" t="inlineStr">
        <is>
          <t>02/2026</t>
        </is>
      </c>
      <c r="L622" t="n">
        <v>0</v>
      </c>
      <c r="N622" t="n">
        <v>0</v>
      </c>
      <c r="O622" t="n">
        <v>0</v>
      </c>
      <c r="P622" t="n">
        <v>276.8</v>
      </c>
    </row>
    <row r="623">
      <c r="A623" t="n">
        <v>77090</v>
      </c>
      <c r="B623" t="n">
        <v>128</v>
      </c>
      <c r="C623" t="inlineStr">
        <is>
          <t>Love Cabaret</t>
        </is>
      </c>
      <c r="D623" s="556" t="n">
        <v>46082</v>
      </c>
      <c r="E623" t="n">
        <v>18278</v>
      </c>
      <c r="F623" t="inlineStr">
        <is>
          <t>LICOR DE CEREJA CHERRY HEERING 700ML</t>
        </is>
      </c>
      <c r="G623" t="n">
        <v>3351</v>
      </c>
      <c r="H623" t="n">
        <v>1.46</v>
      </c>
      <c r="I623" t="inlineStr">
        <is>
          <t>GR</t>
        </is>
      </c>
      <c r="J623" t="inlineStr">
        <is>
          <t>BEBIDAS</t>
        </is>
      </c>
      <c r="K623" t="inlineStr">
        <is>
          <t>02/2026</t>
        </is>
      </c>
      <c r="L623" t="n">
        <v>0</v>
      </c>
      <c r="M623" s="556" t="n">
        <v>45554</v>
      </c>
      <c r="N623" t="n">
        <v>177.47</v>
      </c>
      <c r="O623" t="n">
        <v>234.83</v>
      </c>
      <c r="P623" t="n">
        <v>259.11</v>
      </c>
    </row>
    <row r="624">
      <c r="A624" t="n">
        <v>77010</v>
      </c>
      <c r="B624" t="n">
        <v>128</v>
      </c>
      <c r="C624" t="inlineStr">
        <is>
          <t>Love Cabaret</t>
        </is>
      </c>
      <c r="D624" s="556" t="n">
        <v>46082</v>
      </c>
      <c r="E624" t="n">
        <v>18964</v>
      </c>
      <c r="F624" t="inlineStr">
        <is>
          <t>ACEM EM CUBOS KG</t>
        </is>
      </c>
      <c r="G624" t="n">
        <v>2916</v>
      </c>
      <c r="H624" t="n">
        <v>8</v>
      </c>
      <c r="I624" t="inlineStr">
        <is>
          <t>KG</t>
        </is>
      </c>
      <c r="J624" t="inlineStr">
        <is>
          <t>ALIMENTOS</t>
        </is>
      </c>
      <c r="K624" t="inlineStr">
        <is>
          <t>02/2026</t>
        </is>
      </c>
      <c r="L624" t="n">
        <v>29.99</v>
      </c>
      <c r="M624" s="556" t="n">
        <v>46071</v>
      </c>
      <c r="N624" t="n">
        <v>29.99</v>
      </c>
      <c r="O624" t="n">
        <v>31.2</v>
      </c>
      <c r="P624" t="n">
        <v>239.92</v>
      </c>
    </row>
    <row r="625">
      <c r="A625" t="n">
        <v>77059</v>
      </c>
      <c r="B625" t="n">
        <v>128</v>
      </c>
      <c r="C625" t="inlineStr">
        <is>
          <t>Love Cabaret</t>
        </is>
      </c>
      <c r="D625" s="556" t="n">
        <v>46082</v>
      </c>
      <c r="E625" t="n">
        <v>26949</v>
      </c>
      <c r="F625" t="inlineStr">
        <is>
          <t>CAMARAO CINZA PEQUENO LIMPO EVISCERADO 50/60 KG</t>
        </is>
      </c>
      <c r="G625" t="n">
        <v>7013</v>
      </c>
      <c r="H625" t="n">
        <v>3</v>
      </c>
      <c r="I625" t="inlineStr">
        <is>
          <t>KG</t>
        </is>
      </c>
      <c r="J625" t="inlineStr">
        <is>
          <t>ALIMENTOS</t>
        </is>
      </c>
      <c r="K625" t="inlineStr">
        <is>
          <t>02/2026</t>
        </is>
      </c>
      <c r="L625" t="n">
        <v>0</v>
      </c>
      <c r="N625" t="n">
        <v>0</v>
      </c>
      <c r="O625" t="n">
        <v>83.90000000000001</v>
      </c>
      <c r="P625" t="n">
        <v>236.7</v>
      </c>
    </row>
    <row r="626">
      <c r="A626" t="n">
        <v>77065</v>
      </c>
      <c r="B626" t="n">
        <v>128</v>
      </c>
      <c r="C626" t="inlineStr">
        <is>
          <t>Love Cabaret</t>
        </is>
      </c>
      <c r="D626" s="556" t="n">
        <v>46082</v>
      </c>
      <c r="E626" t="n">
        <v>18219</v>
      </c>
      <c r="F626" t="inlineStr">
        <is>
          <t>VERMOUTH CARPANO PUNT E MES 1L</t>
        </is>
      </c>
      <c r="G626" t="n">
        <v>3409</v>
      </c>
      <c r="H626" t="n">
        <v>2.38</v>
      </c>
      <c r="I626" t="inlineStr">
        <is>
          <t>GR</t>
        </is>
      </c>
      <c r="J626" t="inlineStr">
        <is>
          <t>BEBIDAS</t>
        </is>
      </c>
      <c r="K626" t="inlineStr">
        <is>
          <t>02/2026</t>
        </is>
      </c>
      <c r="L626" t="n">
        <v>0</v>
      </c>
      <c r="M626" s="556" t="n">
        <v>45880</v>
      </c>
      <c r="N626" t="n">
        <v>96.11</v>
      </c>
      <c r="O626" t="n">
        <v>80</v>
      </c>
      <c r="P626" t="n">
        <v>228.74</v>
      </c>
    </row>
    <row r="627">
      <c r="A627" t="n">
        <v>77058</v>
      </c>
      <c r="B627" t="n">
        <v>128</v>
      </c>
      <c r="C627" t="inlineStr">
        <is>
          <t>Love Cabaret</t>
        </is>
      </c>
      <c r="D627" s="556" t="n">
        <v>46082</v>
      </c>
      <c r="E627" t="n">
        <v>27367</v>
      </c>
      <c r="F627" t="inlineStr">
        <is>
          <t>SORVETE DE MACA DO AMOR LUMI CREAMY 1LT</t>
        </is>
      </c>
      <c r="G627" t="n">
        <v>7368</v>
      </c>
      <c r="H627" t="n">
        <v>3</v>
      </c>
      <c r="I627" t="inlineStr">
        <is>
          <t>LT</t>
        </is>
      </c>
      <c r="J627" t="inlineStr">
        <is>
          <t>ALIMENTOS</t>
        </is>
      </c>
      <c r="K627" t="inlineStr">
        <is>
          <t>02/2026</t>
        </is>
      </c>
      <c r="L627" t="n">
        <v>0</v>
      </c>
      <c r="M627" s="556" t="n">
        <v>45985</v>
      </c>
      <c r="N627" t="n">
        <v>74</v>
      </c>
      <c r="O627" t="n">
        <v>74</v>
      </c>
      <c r="P627" t="n">
        <v>222</v>
      </c>
    </row>
    <row r="628">
      <c r="A628" t="n">
        <v>77056</v>
      </c>
      <c r="B628" t="n">
        <v>128</v>
      </c>
      <c r="C628" t="inlineStr">
        <is>
          <t>Love Cabaret</t>
        </is>
      </c>
      <c r="D628" s="556" t="n">
        <v>46082</v>
      </c>
      <c r="E628" t="n">
        <v>20809</v>
      </c>
      <c r="F628" t="inlineStr">
        <is>
          <t>CAFE PILAO ALMOFADA 500G</t>
        </is>
      </c>
      <c r="G628" t="n">
        <v>2074</v>
      </c>
      <c r="H628" t="n">
        <v>3.2</v>
      </c>
      <c r="I628" t="inlineStr">
        <is>
          <t>PC</t>
        </is>
      </c>
      <c r="J628" t="inlineStr">
        <is>
          <t>ALIMENTOS</t>
        </is>
      </c>
      <c r="K628" t="inlineStr">
        <is>
          <t>02/2026</t>
        </is>
      </c>
      <c r="L628" t="n">
        <v>67</v>
      </c>
      <c r="M628" s="556" t="n">
        <v>46057</v>
      </c>
      <c r="N628" t="n">
        <v>67</v>
      </c>
      <c r="O628" t="n">
        <v>30.83</v>
      </c>
      <c r="P628" t="n">
        <v>214.4</v>
      </c>
    </row>
    <row r="629">
      <c r="A629" t="n">
        <v>77012</v>
      </c>
      <c r="B629" t="n">
        <v>128</v>
      </c>
      <c r="C629" t="inlineStr">
        <is>
          <t>Love Cabaret</t>
        </is>
      </c>
      <c r="D629" s="556" t="n">
        <v>46082</v>
      </c>
      <c r="E629" t="n">
        <v>17716</v>
      </c>
      <c r="F629" t="inlineStr">
        <is>
          <t>VINHO TINTO ALMADEN CABERNET SAUVIGNON 750ML</t>
        </is>
      </c>
      <c r="G629" t="n">
        <v>3822</v>
      </c>
      <c r="H629" t="n">
        <v>8</v>
      </c>
      <c r="I629" t="inlineStr">
        <is>
          <t>GR</t>
        </is>
      </c>
      <c r="J629" t="inlineStr">
        <is>
          <t>BEBIDAS</t>
        </is>
      </c>
      <c r="K629" t="inlineStr">
        <is>
          <t>02/2026</t>
        </is>
      </c>
      <c r="L629" t="n">
        <v>0</v>
      </c>
      <c r="M629" s="556" t="n">
        <v>46048</v>
      </c>
      <c r="N629" t="n">
        <v>26.2</v>
      </c>
      <c r="O629" t="n">
        <v>25.8</v>
      </c>
      <c r="P629" t="n">
        <v>209.6</v>
      </c>
    </row>
    <row r="630">
      <c r="A630" t="n">
        <v>77064</v>
      </c>
      <c r="B630" t="n">
        <v>128</v>
      </c>
      <c r="C630" t="inlineStr">
        <is>
          <t>Love Cabaret</t>
        </is>
      </c>
      <c r="D630" s="556" t="n">
        <v>46082</v>
      </c>
      <c r="E630" t="n">
        <v>24040</v>
      </c>
      <c r="F630" t="inlineStr">
        <is>
          <t>AMENDOA LAMINADA KG</t>
        </is>
      </c>
      <c r="G630" t="n">
        <v>2261</v>
      </c>
      <c r="H630" t="n">
        <v>2.4</v>
      </c>
      <c r="I630" t="inlineStr">
        <is>
          <t>KG</t>
        </is>
      </c>
      <c r="J630" t="inlineStr">
        <is>
          <t>ALIMENTOS</t>
        </is>
      </c>
      <c r="K630" t="inlineStr">
        <is>
          <t>02/2026</t>
        </is>
      </c>
      <c r="L630" t="n">
        <v>0</v>
      </c>
      <c r="M630" s="556" t="n">
        <v>45992</v>
      </c>
      <c r="N630" t="n">
        <v>80.5</v>
      </c>
      <c r="O630" t="n">
        <v>79.90000000000001</v>
      </c>
      <c r="P630" t="n">
        <v>193.2</v>
      </c>
    </row>
    <row r="631">
      <c r="A631" t="n">
        <v>77104</v>
      </c>
      <c r="B631" t="n">
        <v>128</v>
      </c>
      <c r="C631" t="inlineStr">
        <is>
          <t>Love Cabaret</t>
        </is>
      </c>
      <c r="D631" s="556" t="n">
        <v>46082</v>
      </c>
      <c r="E631" t="n">
        <v>18153</v>
      </c>
      <c r="F631" t="inlineStr">
        <is>
          <t>WHISKY BOURBON WOODFORD RESERVE 750ML</t>
        </is>
      </c>
      <c r="G631" t="n">
        <v>3466</v>
      </c>
      <c r="H631" t="n">
        <v>1</v>
      </c>
      <c r="I631" t="inlineStr">
        <is>
          <t>GR</t>
        </is>
      </c>
      <c r="J631" t="inlineStr">
        <is>
          <t>BEBIDAS</t>
        </is>
      </c>
      <c r="K631" t="inlineStr">
        <is>
          <t>02/2026</t>
        </is>
      </c>
      <c r="L631" t="n">
        <v>0</v>
      </c>
      <c r="N631" t="n">
        <v>0</v>
      </c>
      <c r="O631" t="n">
        <v>160.56</v>
      </c>
      <c r="P631" t="n">
        <v>192.33</v>
      </c>
    </row>
    <row r="632">
      <c r="A632" t="n">
        <v>77038</v>
      </c>
      <c r="B632" t="n">
        <v>128</v>
      </c>
      <c r="C632" t="inlineStr">
        <is>
          <t>Love Cabaret</t>
        </is>
      </c>
      <c r="D632" s="556" t="n">
        <v>46082</v>
      </c>
      <c r="E632" t="n">
        <v>26947</v>
      </c>
      <c r="F632" t="inlineStr">
        <is>
          <t>REFRIGERANTE GUARANA ZERO FYS 350ML C/12</t>
        </is>
      </c>
      <c r="G632" t="n">
        <v>7010</v>
      </c>
      <c r="H632" t="n">
        <v>4.33</v>
      </c>
      <c r="I632" t="inlineStr">
        <is>
          <t>PC</t>
        </is>
      </c>
      <c r="J632" t="inlineStr">
        <is>
          <t>BEBIDAS</t>
        </is>
      </c>
      <c r="K632" t="inlineStr">
        <is>
          <t>02/2026</t>
        </is>
      </c>
      <c r="L632" t="n">
        <v>43.11</v>
      </c>
      <c r="M632" s="556" t="n">
        <v>46056</v>
      </c>
      <c r="N632" t="n">
        <v>43.11</v>
      </c>
      <c r="O632" t="n">
        <v>43.11</v>
      </c>
      <c r="P632" t="n">
        <v>186.67</v>
      </c>
    </row>
    <row r="633">
      <c r="A633" t="n">
        <v>77025</v>
      </c>
      <c r="B633" t="n">
        <v>128</v>
      </c>
      <c r="C633" t="inlineStr">
        <is>
          <t>Love Cabaret</t>
        </is>
      </c>
      <c r="D633" s="556" t="n">
        <v>46082</v>
      </c>
      <c r="E633" t="n">
        <v>21372</v>
      </c>
      <c r="F633" t="inlineStr">
        <is>
          <t>PAO BRIOCHE FORME C/ TAMPA UN</t>
        </is>
      </c>
      <c r="G633" t="n">
        <v>2827</v>
      </c>
      <c r="H633" t="n">
        <v>6</v>
      </c>
      <c r="I633" t="inlineStr">
        <is>
          <t>UN</t>
        </is>
      </c>
      <c r="J633" t="inlineStr">
        <is>
          <t>ALIMENTOS</t>
        </is>
      </c>
      <c r="K633" t="inlineStr">
        <is>
          <t>02/2026</t>
        </is>
      </c>
      <c r="L633" t="n">
        <v>0</v>
      </c>
      <c r="M633" s="556" t="n">
        <v>45980</v>
      </c>
      <c r="N633" t="n">
        <v>31</v>
      </c>
      <c r="O633" t="n">
        <v>31</v>
      </c>
      <c r="P633" t="n">
        <v>186</v>
      </c>
    </row>
    <row r="634">
      <c r="A634" t="n">
        <v>77034</v>
      </c>
      <c r="B634" t="n">
        <v>128</v>
      </c>
      <c r="C634" t="inlineStr">
        <is>
          <t>Love Cabaret</t>
        </is>
      </c>
      <c r="D634" s="556" t="n">
        <v>46082</v>
      </c>
      <c r="E634" t="n">
        <v>18547</v>
      </c>
      <c r="F634" t="inlineStr">
        <is>
          <t>APERITIVO APEROL 750ML</t>
        </is>
      </c>
      <c r="G634" t="n">
        <v>3132</v>
      </c>
      <c r="H634" t="n">
        <v>4.73</v>
      </c>
      <c r="I634" t="inlineStr">
        <is>
          <t>GR</t>
        </is>
      </c>
      <c r="J634" t="inlineStr">
        <is>
          <t>BEBIDAS</t>
        </is>
      </c>
      <c r="K634" t="inlineStr">
        <is>
          <t>02/2026</t>
        </is>
      </c>
      <c r="L634" t="n">
        <v>0</v>
      </c>
      <c r="M634" s="556" t="n">
        <v>46038</v>
      </c>
      <c r="N634" t="n">
        <v>37.76</v>
      </c>
      <c r="O634" t="n">
        <v>38.9</v>
      </c>
      <c r="P634" t="n">
        <v>178.6</v>
      </c>
    </row>
    <row r="635">
      <c r="A635" t="n">
        <v>77087</v>
      </c>
      <c r="B635" t="n">
        <v>128</v>
      </c>
      <c r="C635" t="inlineStr">
        <is>
          <t>Love Cabaret</t>
        </is>
      </c>
      <c r="D635" s="556" t="n">
        <v>46082</v>
      </c>
      <c r="E635" t="n">
        <v>18312</v>
      </c>
      <c r="F635" t="inlineStr">
        <is>
          <t>LICOR FRANGELICO 700ML</t>
        </is>
      </c>
      <c r="G635" t="n">
        <v>3321</v>
      </c>
      <c r="H635" t="n">
        <v>1.67</v>
      </c>
      <c r="I635" t="inlineStr">
        <is>
          <t>GR</t>
        </is>
      </c>
      <c r="J635" t="inlineStr">
        <is>
          <t>BEBIDAS</t>
        </is>
      </c>
      <c r="K635" t="inlineStr">
        <is>
          <t>02/2026</t>
        </is>
      </c>
      <c r="L635" t="n">
        <v>0</v>
      </c>
      <c r="N635" t="n">
        <v>0</v>
      </c>
      <c r="O635" t="n">
        <v>86.56999999999999</v>
      </c>
      <c r="P635" t="n">
        <v>176.85</v>
      </c>
    </row>
    <row r="636">
      <c r="A636" t="n">
        <v>77123</v>
      </c>
      <c r="B636" t="n">
        <v>128</v>
      </c>
      <c r="C636" t="inlineStr">
        <is>
          <t>Love Cabaret</t>
        </is>
      </c>
      <c r="D636" s="556" t="n">
        <v>46082</v>
      </c>
      <c r="E636" t="n">
        <v>23546</v>
      </c>
      <c r="F636" t="inlineStr">
        <is>
          <t>CARDAMOMO INTEIRO VERDE KG</t>
        </is>
      </c>
      <c r="G636" t="n">
        <v>2323</v>
      </c>
      <c r="H636" t="n">
        <v>0.48</v>
      </c>
      <c r="I636" t="inlineStr">
        <is>
          <t>KG</t>
        </is>
      </c>
      <c r="J636" t="inlineStr">
        <is>
          <t>ALIMENTOS</t>
        </is>
      </c>
      <c r="K636" t="inlineStr">
        <is>
          <t>02/2026</t>
        </is>
      </c>
      <c r="L636" t="n">
        <v>0</v>
      </c>
      <c r="M636" s="556" t="n">
        <v>45698</v>
      </c>
      <c r="N636" t="n">
        <v>365</v>
      </c>
      <c r="O636" t="n">
        <v>343.6</v>
      </c>
      <c r="P636" t="n">
        <v>175.2</v>
      </c>
    </row>
    <row r="637">
      <c r="A637" t="n">
        <v>77095</v>
      </c>
      <c r="B637" t="n">
        <v>128</v>
      </c>
      <c r="C637" t="inlineStr">
        <is>
          <t>Love Cabaret</t>
        </is>
      </c>
      <c r="D637" s="556" t="n">
        <v>46082</v>
      </c>
      <c r="E637" t="n">
        <v>19567</v>
      </c>
      <c r="F637" t="inlineStr">
        <is>
          <t>PIMENTA JAMAICA EM GRAO KG</t>
        </is>
      </c>
      <c r="G637" t="n">
        <v>2650</v>
      </c>
      <c r="H637" t="n">
        <v>1.1</v>
      </c>
      <c r="I637" t="inlineStr">
        <is>
          <t>KG</t>
        </is>
      </c>
      <c r="J637" t="inlineStr">
        <is>
          <t>ALIMENTOS</t>
        </is>
      </c>
      <c r="K637" t="inlineStr">
        <is>
          <t>02/2026</t>
        </is>
      </c>
      <c r="L637" t="n">
        <v>0</v>
      </c>
      <c r="M637" s="556" t="n">
        <v>45957</v>
      </c>
      <c r="N637" t="n">
        <v>158</v>
      </c>
      <c r="O637" t="n">
        <v>190</v>
      </c>
      <c r="P637" t="n">
        <v>173.8</v>
      </c>
    </row>
    <row r="638">
      <c r="A638" t="n">
        <v>77032</v>
      </c>
      <c r="B638" t="n">
        <v>128</v>
      </c>
      <c r="C638" t="inlineStr">
        <is>
          <t>Love Cabaret</t>
        </is>
      </c>
      <c r="D638" s="556" t="n">
        <v>46082</v>
      </c>
      <c r="E638" t="n">
        <v>18214</v>
      </c>
      <c r="F638" t="inlineStr">
        <is>
          <t>VERMOUTH MARTINI BIANCO 750ML</t>
        </is>
      </c>
      <c r="G638" t="n">
        <v>3413</v>
      </c>
      <c r="H638" t="n">
        <v>5</v>
      </c>
      <c r="I638" t="inlineStr">
        <is>
          <t>GR</t>
        </is>
      </c>
      <c r="J638" t="inlineStr">
        <is>
          <t>BEBIDAS</t>
        </is>
      </c>
      <c r="K638" t="inlineStr">
        <is>
          <t>02/2026</t>
        </is>
      </c>
      <c r="L638" t="n">
        <v>0</v>
      </c>
      <c r="N638" t="n">
        <v>0</v>
      </c>
      <c r="O638" t="n">
        <v>37.47</v>
      </c>
      <c r="P638" t="n">
        <v>170.25</v>
      </c>
    </row>
    <row r="639">
      <c r="A639" t="n">
        <v>77051</v>
      </c>
      <c r="B639" t="n">
        <v>128</v>
      </c>
      <c r="C639" t="inlineStr">
        <is>
          <t>Love Cabaret</t>
        </is>
      </c>
      <c r="D639" s="556" t="n">
        <v>46082</v>
      </c>
      <c r="E639" t="n">
        <v>26948</v>
      </c>
      <c r="F639" t="inlineStr">
        <is>
          <t>REFRIGERANTE LIMAO ZERO FYS 350ML C/12</t>
        </is>
      </c>
      <c r="G639" t="n">
        <v>7011</v>
      </c>
      <c r="H639" t="n">
        <v>3.92</v>
      </c>
      <c r="I639" t="inlineStr">
        <is>
          <t>PC</t>
        </is>
      </c>
      <c r="J639" t="inlineStr">
        <is>
          <t>BEBIDAS</t>
        </is>
      </c>
      <c r="K639" t="inlineStr">
        <is>
          <t>02/2026</t>
        </is>
      </c>
      <c r="L639" t="n">
        <v>0</v>
      </c>
      <c r="M639" s="556" t="n">
        <v>45988</v>
      </c>
      <c r="N639" t="n">
        <v>43.31</v>
      </c>
      <c r="O639" t="n">
        <v>42.96</v>
      </c>
      <c r="P639" t="n">
        <v>169.78</v>
      </c>
    </row>
    <row r="640">
      <c r="A640" t="n">
        <v>77008</v>
      </c>
      <c r="B640" t="n">
        <v>128</v>
      </c>
      <c r="C640" t="inlineStr">
        <is>
          <t>Love Cabaret</t>
        </is>
      </c>
      <c r="D640" s="556" t="n">
        <v>46082</v>
      </c>
      <c r="E640" t="n">
        <v>18543</v>
      </c>
      <c r="F640" t="inlineStr">
        <is>
          <t>APERITIVO CYNAR 900ML</t>
        </is>
      </c>
      <c r="G640" t="n">
        <v>3135</v>
      </c>
      <c r="H640" t="n">
        <v>8.130000000000001</v>
      </c>
      <c r="I640" t="inlineStr">
        <is>
          <t>GR</t>
        </is>
      </c>
      <c r="J640" t="inlineStr">
        <is>
          <t>BEBIDAS</t>
        </is>
      </c>
      <c r="K640" t="inlineStr">
        <is>
          <t>02/2026</t>
        </is>
      </c>
      <c r="L640" t="n">
        <v>0</v>
      </c>
      <c r="M640" s="556" t="n">
        <v>46051</v>
      </c>
      <c r="N640" t="n">
        <v>20.7</v>
      </c>
      <c r="O640" t="n">
        <v>20.7</v>
      </c>
      <c r="P640" t="n">
        <v>168.29</v>
      </c>
    </row>
    <row r="641">
      <c r="A641" t="n">
        <v>76993</v>
      </c>
      <c r="B641" t="n">
        <v>128</v>
      </c>
      <c r="C641" t="inlineStr">
        <is>
          <t>Love Cabaret</t>
        </is>
      </c>
      <c r="D641" s="556" t="n">
        <v>46082</v>
      </c>
      <c r="E641" t="n">
        <v>20985</v>
      </c>
      <c r="F641" t="inlineStr">
        <is>
          <t>OLEO DE SOJA LIZA 900ML</t>
        </is>
      </c>
      <c r="G641" t="n">
        <v>2011</v>
      </c>
      <c r="H641" t="n">
        <v>21</v>
      </c>
      <c r="I641" t="inlineStr">
        <is>
          <t>UN</t>
        </is>
      </c>
      <c r="J641" t="inlineStr">
        <is>
          <t>ALIMENTOS</t>
        </is>
      </c>
      <c r="K641" t="inlineStr">
        <is>
          <t>02/2026</t>
        </is>
      </c>
      <c r="L641" t="n">
        <v>0</v>
      </c>
      <c r="M641" s="556" t="n">
        <v>45917</v>
      </c>
      <c r="N641" t="n">
        <v>8</v>
      </c>
      <c r="O641" t="n">
        <v>8</v>
      </c>
      <c r="P641" t="n">
        <v>168</v>
      </c>
    </row>
    <row r="642">
      <c r="A642" t="n">
        <v>77105</v>
      </c>
      <c r="B642" t="n">
        <v>128</v>
      </c>
      <c r="C642" t="inlineStr">
        <is>
          <t>Love Cabaret</t>
        </is>
      </c>
      <c r="D642" s="556" t="n">
        <v>46082</v>
      </c>
      <c r="E642" t="n">
        <v>18140</v>
      </c>
      <c r="F642" t="inlineStr">
        <is>
          <t>WHISKY GENTLEMAN JACK SILVER 1L</t>
        </is>
      </c>
      <c r="G642" t="n">
        <v>3478</v>
      </c>
      <c r="H642" t="n">
        <v>1</v>
      </c>
      <c r="I642" t="inlineStr">
        <is>
          <t>GR</t>
        </is>
      </c>
      <c r="J642" t="inlineStr">
        <is>
          <t>BEBIDAS</t>
        </is>
      </c>
      <c r="K642" t="inlineStr">
        <is>
          <t>02/2026</t>
        </is>
      </c>
      <c r="L642" t="n">
        <v>0</v>
      </c>
      <c r="N642" t="n">
        <v>0</v>
      </c>
      <c r="O642" t="n">
        <v>161.9</v>
      </c>
      <c r="P642" t="n">
        <v>162.93</v>
      </c>
    </row>
    <row r="643">
      <c r="A643" t="n">
        <v>77052</v>
      </c>
      <c r="B643" t="n">
        <v>128</v>
      </c>
      <c r="C643" t="inlineStr">
        <is>
          <t>Love Cabaret</t>
        </is>
      </c>
      <c r="D643" s="556" t="n">
        <v>46082</v>
      </c>
      <c r="E643" t="n">
        <v>17850</v>
      </c>
      <c r="F643" t="inlineStr">
        <is>
          <t>REFRIGERANTE FYS LARANJA 350ML C/ 12</t>
        </is>
      </c>
      <c r="G643" t="n">
        <v>3697</v>
      </c>
      <c r="H643" t="n">
        <v>3.83</v>
      </c>
      <c r="I643" t="inlineStr">
        <is>
          <t>PC</t>
        </is>
      </c>
      <c r="J643" t="inlineStr">
        <is>
          <t>BEBIDAS</t>
        </is>
      </c>
      <c r="K643" t="inlineStr">
        <is>
          <t>02/2026</t>
        </is>
      </c>
      <c r="L643" t="n">
        <v>39.32</v>
      </c>
      <c r="M643" s="556" t="n">
        <v>46056</v>
      </c>
      <c r="N643" t="n">
        <v>39.32</v>
      </c>
      <c r="O643" t="n">
        <v>39.32</v>
      </c>
      <c r="P643" t="n">
        <v>150.6</v>
      </c>
    </row>
    <row r="644">
      <c r="A644" t="n">
        <v>77027</v>
      </c>
      <c r="B644" t="n">
        <v>128</v>
      </c>
      <c r="C644" t="inlineStr">
        <is>
          <t>Love Cabaret</t>
        </is>
      </c>
      <c r="D644" s="556" t="n">
        <v>46082</v>
      </c>
      <c r="E644" t="n">
        <v>20590</v>
      </c>
      <c r="F644" t="inlineStr">
        <is>
          <t>TOMATE PELADO ARCOBELLO 2,55KG</t>
        </is>
      </c>
      <c r="G644" t="n">
        <v>2120</v>
      </c>
      <c r="H644" t="n">
        <v>6</v>
      </c>
      <c r="I644" t="inlineStr">
        <is>
          <t>UN</t>
        </is>
      </c>
      <c r="J644" t="inlineStr">
        <is>
          <t>ALIMENTOS</t>
        </is>
      </c>
      <c r="K644" t="inlineStr">
        <is>
          <t>02/2026</t>
        </is>
      </c>
      <c r="L644" t="n">
        <v>24.8</v>
      </c>
      <c r="M644" s="556" t="n">
        <v>46071</v>
      </c>
      <c r="N644" t="n">
        <v>24.8</v>
      </c>
      <c r="O644" t="n">
        <v>24.8</v>
      </c>
      <c r="P644" t="n">
        <v>148.8</v>
      </c>
    </row>
    <row r="645">
      <c r="A645" t="n">
        <v>77092</v>
      </c>
      <c r="B645" t="n">
        <v>128</v>
      </c>
      <c r="C645" t="inlineStr">
        <is>
          <t>Love Cabaret</t>
        </is>
      </c>
      <c r="D645" s="556" t="n">
        <v>46082</v>
      </c>
      <c r="E645" t="n">
        <v>18327</v>
      </c>
      <c r="F645" t="inlineStr">
        <is>
          <t>LICOR COINTREAU 700ML</t>
        </is>
      </c>
      <c r="G645" t="n">
        <v>3306</v>
      </c>
      <c r="H645" t="n">
        <v>1.38</v>
      </c>
      <c r="I645" t="inlineStr">
        <is>
          <t>GR</t>
        </is>
      </c>
      <c r="J645" t="inlineStr">
        <is>
          <t>BEBIDAS</t>
        </is>
      </c>
      <c r="K645" t="inlineStr">
        <is>
          <t>02/2026</t>
        </is>
      </c>
      <c r="L645" t="n">
        <v>0</v>
      </c>
      <c r="N645" t="n">
        <v>0</v>
      </c>
      <c r="O645" t="n">
        <v>104.73</v>
      </c>
      <c r="P645" t="n">
        <v>147.66</v>
      </c>
    </row>
    <row r="646">
      <c r="A646" t="n">
        <v>77068</v>
      </c>
      <c r="B646" t="n">
        <v>128</v>
      </c>
      <c r="C646" t="inlineStr">
        <is>
          <t>Love Cabaret</t>
        </is>
      </c>
      <c r="D646" s="556" t="n">
        <v>46082</v>
      </c>
      <c r="E646" t="n">
        <v>17594</v>
      </c>
      <c r="F646" t="inlineStr">
        <is>
          <t>VINHO TINTO LE JAJA DE JAU DE SYRAH 750ML FRANCA</t>
        </is>
      </c>
      <c r="G646" t="n">
        <v>3932</v>
      </c>
      <c r="H646" t="n">
        <v>2.15</v>
      </c>
      <c r="I646" t="inlineStr">
        <is>
          <t>GR</t>
        </is>
      </c>
      <c r="J646" t="inlineStr">
        <is>
          <t>BEBIDAS</t>
        </is>
      </c>
      <c r="K646" t="inlineStr">
        <is>
          <t>02/2026</t>
        </is>
      </c>
      <c r="L646" t="n">
        <v>67.59999999999999</v>
      </c>
      <c r="M646" s="556" t="n">
        <v>46056</v>
      </c>
      <c r="N646" t="n">
        <v>67.59999999999999</v>
      </c>
      <c r="O646" t="n">
        <v>71.98999999999999</v>
      </c>
      <c r="P646" t="n">
        <v>145.34</v>
      </c>
    </row>
    <row r="647">
      <c r="A647" t="n">
        <v>77083</v>
      </c>
      <c r="B647" t="n">
        <v>128</v>
      </c>
      <c r="C647" t="inlineStr">
        <is>
          <t>Love Cabaret</t>
        </is>
      </c>
      <c r="D647" s="556" t="n">
        <v>46082</v>
      </c>
      <c r="E647" t="n">
        <v>18382</v>
      </c>
      <c r="F647" t="inlineStr">
        <is>
          <t>CONHAQUE BRANDY OSBORNE 700ML</t>
        </is>
      </c>
      <c r="G647" t="n">
        <v>3257</v>
      </c>
      <c r="H647" t="n">
        <v>1.94</v>
      </c>
      <c r="I647" t="inlineStr">
        <is>
          <t>GR</t>
        </is>
      </c>
      <c r="J647" t="inlineStr">
        <is>
          <t>BEBIDAS</t>
        </is>
      </c>
      <c r="K647" t="inlineStr">
        <is>
          <t>02/2026</t>
        </is>
      </c>
      <c r="L647" t="n">
        <v>0</v>
      </c>
      <c r="M647" s="556" t="n">
        <v>46051</v>
      </c>
      <c r="N647" t="n">
        <v>69</v>
      </c>
      <c r="O647" t="n">
        <v>68.27</v>
      </c>
      <c r="P647" t="n">
        <v>133.86</v>
      </c>
    </row>
    <row r="648">
      <c r="A648" t="n">
        <v>77055</v>
      </c>
      <c r="B648" t="n">
        <v>128</v>
      </c>
      <c r="C648" t="inlineStr">
        <is>
          <t>Love Cabaret</t>
        </is>
      </c>
      <c r="D648" s="556" t="n">
        <v>46082</v>
      </c>
      <c r="E648" t="n">
        <v>19322</v>
      </c>
      <c r="F648" t="inlineStr">
        <is>
          <t>QUEIJO MUSSARELA SCALA KG</t>
        </is>
      </c>
      <c r="G648" t="n">
        <v>2773</v>
      </c>
      <c r="H648" t="n">
        <v>3.3</v>
      </c>
      <c r="I648" t="inlineStr">
        <is>
          <t>KG</t>
        </is>
      </c>
      <c r="J648" t="inlineStr">
        <is>
          <t>ALIMENTOS</t>
        </is>
      </c>
      <c r="K648" t="inlineStr">
        <is>
          <t>02/2026</t>
        </is>
      </c>
      <c r="L648" t="n">
        <v>39.9</v>
      </c>
      <c r="M648" s="556" t="n">
        <v>46056</v>
      </c>
      <c r="N648" t="n">
        <v>39.9</v>
      </c>
      <c r="O648" t="n">
        <v>38.96</v>
      </c>
      <c r="P648" t="n">
        <v>131.67</v>
      </c>
    </row>
    <row r="649">
      <c r="A649" t="n">
        <v>77103</v>
      </c>
      <c r="B649" t="n">
        <v>128</v>
      </c>
      <c r="C649" t="inlineStr">
        <is>
          <t>Love Cabaret</t>
        </is>
      </c>
      <c r="D649" s="556" t="n">
        <v>46082</v>
      </c>
      <c r="E649" t="n">
        <v>18293</v>
      </c>
      <c r="F649" t="inlineStr">
        <is>
          <t>LICOR BAILEYS 750ML</t>
        </is>
      </c>
      <c r="G649" t="n">
        <v>3336</v>
      </c>
      <c r="H649" t="n">
        <v>1</v>
      </c>
      <c r="I649" t="inlineStr">
        <is>
          <t>GR</t>
        </is>
      </c>
      <c r="J649" t="inlineStr">
        <is>
          <t>BEBIDAS</t>
        </is>
      </c>
      <c r="K649" t="inlineStr">
        <is>
          <t>02/2026</t>
        </is>
      </c>
      <c r="L649" t="n">
        <v>0</v>
      </c>
      <c r="N649" t="n">
        <v>0</v>
      </c>
      <c r="O649" t="n">
        <v>137.7</v>
      </c>
      <c r="P649" t="n">
        <v>130.81</v>
      </c>
    </row>
    <row r="650">
      <c r="A650" t="n">
        <v>77081</v>
      </c>
      <c r="B650" t="n">
        <v>128</v>
      </c>
      <c r="C650" t="inlineStr">
        <is>
          <t>Love Cabaret</t>
        </is>
      </c>
      <c r="D650" s="556" t="n">
        <v>46082</v>
      </c>
      <c r="E650" t="n">
        <v>18268</v>
      </c>
      <c r="F650" t="inlineStr">
        <is>
          <t>RUM HAVANA CLUB 3 ANOS 750ML</t>
        </is>
      </c>
      <c r="G650" t="n">
        <v>3362</v>
      </c>
      <c r="H650" t="n">
        <v>2</v>
      </c>
      <c r="I650" t="inlineStr">
        <is>
          <t>GR</t>
        </is>
      </c>
      <c r="J650" t="inlineStr">
        <is>
          <t>BEBIDAS</t>
        </is>
      </c>
      <c r="K650" t="inlineStr">
        <is>
          <t>02/2026</t>
        </is>
      </c>
      <c r="L650" t="n">
        <v>0</v>
      </c>
      <c r="N650" t="n">
        <v>0</v>
      </c>
      <c r="O650" t="n">
        <v>65</v>
      </c>
      <c r="P650" t="n">
        <v>130</v>
      </c>
    </row>
    <row r="651">
      <c r="A651" t="n">
        <v>77076</v>
      </c>
      <c r="B651" t="n">
        <v>128</v>
      </c>
      <c r="C651" t="inlineStr">
        <is>
          <t>Love Cabaret</t>
        </is>
      </c>
      <c r="D651" s="556" t="n">
        <v>46082</v>
      </c>
      <c r="E651" t="n">
        <v>27877</v>
      </c>
      <c r="F651" t="inlineStr">
        <is>
          <t>VERMOUTH DRY APERITIVO SAN BASILI 750ML UN</t>
        </is>
      </c>
      <c r="G651" t="n">
        <v>7842</v>
      </c>
      <c r="H651" t="n">
        <v>2</v>
      </c>
      <c r="I651" t="inlineStr">
        <is>
          <t>UN</t>
        </is>
      </c>
      <c r="J651" t="inlineStr">
        <is>
          <t>BEBIDAS</t>
        </is>
      </c>
      <c r="K651" t="inlineStr">
        <is>
          <t>02/2026</t>
        </is>
      </c>
      <c r="L651" t="n">
        <v>0</v>
      </c>
      <c r="M651" s="556" t="n">
        <v>45951</v>
      </c>
      <c r="N651" t="n">
        <v>62.26</v>
      </c>
      <c r="O651" t="n">
        <v>62.26</v>
      </c>
      <c r="P651" t="n">
        <v>124.52</v>
      </c>
    </row>
    <row r="652">
      <c r="A652" t="n">
        <v>77019</v>
      </c>
      <c r="B652" t="n">
        <v>128</v>
      </c>
      <c r="C652" t="inlineStr">
        <is>
          <t>Love Cabaret</t>
        </is>
      </c>
      <c r="D652" s="556" t="n">
        <v>46082</v>
      </c>
      <c r="E652" t="n">
        <v>17958</v>
      </c>
      <c r="F652" t="inlineStr">
        <is>
          <t>AGUA MINERAL SEM GAS LINDOIA PREMIUM  310ML C/12</t>
        </is>
      </c>
      <c r="G652" t="n">
        <v>3622</v>
      </c>
      <c r="H652" t="n">
        <v>6.58</v>
      </c>
      <c r="I652" t="inlineStr">
        <is>
          <t>PC</t>
        </is>
      </c>
      <c r="J652" t="inlineStr">
        <is>
          <t>BEBIDAS</t>
        </is>
      </c>
      <c r="K652" t="inlineStr">
        <is>
          <t>02/2026</t>
        </is>
      </c>
      <c r="L652" t="n">
        <v>17.37</v>
      </c>
      <c r="M652" s="556" t="n">
        <v>46060</v>
      </c>
      <c r="N652" t="n">
        <v>16.29</v>
      </c>
      <c r="O652" t="n">
        <v>17.7</v>
      </c>
      <c r="P652" t="n">
        <v>114.29</v>
      </c>
    </row>
    <row r="653">
      <c r="A653" t="n">
        <v>77074</v>
      </c>
      <c r="B653" t="n">
        <v>128</v>
      </c>
      <c r="C653" t="inlineStr">
        <is>
          <t>Love Cabaret</t>
        </is>
      </c>
      <c r="D653" s="556" t="n">
        <v>46082</v>
      </c>
      <c r="E653" t="n">
        <v>19421</v>
      </c>
      <c r="F653" t="inlineStr">
        <is>
          <t>LEITE INTEGRAL ITALAC C/12</t>
        </is>
      </c>
      <c r="G653" t="n">
        <v>2758</v>
      </c>
      <c r="H653" t="n">
        <v>2</v>
      </c>
      <c r="I653" t="inlineStr">
        <is>
          <t>CX</t>
        </is>
      </c>
      <c r="J653" t="inlineStr">
        <is>
          <t>ALIMENTOS</t>
        </is>
      </c>
      <c r="K653" t="inlineStr">
        <is>
          <t>02/2026</t>
        </is>
      </c>
      <c r="L653" t="n">
        <v>52.95</v>
      </c>
      <c r="M653" s="556" t="n">
        <v>46071</v>
      </c>
      <c r="N653" t="n">
        <v>52.9</v>
      </c>
      <c r="O653" t="n">
        <v>54.06</v>
      </c>
      <c r="P653" t="n">
        <v>105.9</v>
      </c>
    </row>
    <row r="654">
      <c r="A654" t="n">
        <v>77117</v>
      </c>
      <c r="B654" t="n">
        <v>128</v>
      </c>
      <c r="C654" t="inlineStr">
        <is>
          <t>Love Cabaret</t>
        </is>
      </c>
      <c r="D654" s="556" t="n">
        <v>46082</v>
      </c>
      <c r="E654" t="n">
        <v>18313</v>
      </c>
      <c r="F654" t="inlineStr">
        <is>
          <t>LICOR DRAMBUIE 750ML</t>
        </is>
      </c>
      <c r="G654" t="n">
        <v>3320</v>
      </c>
      <c r="H654" t="n">
        <v>0.73</v>
      </c>
      <c r="I654" t="inlineStr">
        <is>
          <t>GR</t>
        </is>
      </c>
      <c r="J654" t="inlineStr">
        <is>
          <t>BEBIDAS</t>
        </is>
      </c>
      <c r="K654" t="inlineStr">
        <is>
          <t>02/2026</t>
        </is>
      </c>
      <c r="L654" t="n">
        <v>0</v>
      </c>
      <c r="N654" t="n">
        <v>0</v>
      </c>
      <c r="O654" t="n">
        <v>115.7</v>
      </c>
      <c r="P654" t="n">
        <v>104.46</v>
      </c>
    </row>
    <row r="655">
      <c r="A655" t="n">
        <v>77122</v>
      </c>
      <c r="B655" t="n">
        <v>128</v>
      </c>
      <c r="C655" t="inlineStr">
        <is>
          <t>Love Cabaret</t>
        </is>
      </c>
      <c r="D655" s="556" t="n">
        <v>46082</v>
      </c>
      <c r="E655" t="n">
        <v>18157</v>
      </c>
      <c r="F655" t="inlineStr">
        <is>
          <t>WHISKY BOURBON BULLEIT 750ML</t>
        </is>
      </c>
      <c r="G655" t="n">
        <v>3463</v>
      </c>
      <c r="H655" t="n">
        <v>0.48</v>
      </c>
      <c r="I655" t="inlineStr">
        <is>
          <t>GR</t>
        </is>
      </c>
      <c r="J655" t="inlineStr">
        <is>
          <t>BEBIDAS</t>
        </is>
      </c>
      <c r="K655" t="inlineStr">
        <is>
          <t>02/2026</t>
        </is>
      </c>
      <c r="L655" t="n">
        <v>0</v>
      </c>
      <c r="M655" s="556" t="n">
        <v>45870</v>
      </c>
      <c r="N655" t="n">
        <v>205.61</v>
      </c>
      <c r="O655" t="n">
        <v>195.23</v>
      </c>
      <c r="P655" t="n">
        <v>98.69</v>
      </c>
    </row>
    <row r="656">
      <c r="A656" t="n">
        <v>77042</v>
      </c>
      <c r="B656" t="n">
        <v>128</v>
      </c>
      <c r="C656" t="inlineStr">
        <is>
          <t>Love Cabaret</t>
        </is>
      </c>
      <c r="D656" s="556" t="n">
        <v>46082</v>
      </c>
      <c r="E656" t="n">
        <v>20301</v>
      </c>
      <c r="F656" t="inlineStr">
        <is>
          <t>ARROZ BRANCO TIPO 1 CAMIL C/5KG</t>
        </is>
      </c>
      <c r="G656" t="n">
        <v>2223</v>
      </c>
      <c r="H656" t="n">
        <v>4</v>
      </c>
      <c r="I656" t="inlineStr">
        <is>
          <t>PC</t>
        </is>
      </c>
      <c r="J656" t="inlineStr">
        <is>
          <t>ALIMENTOS</t>
        </is>
      </c>
      <c r="K656" t="inlineStr">
        <is>
          <t>02/2026</t>
        </is>
      </c>
      <c r="L656" t="n">
        <v>0</v>
      </c>
      <c r="M656" s="556" t="n">
        <v>46052</v>
      </c>
      <c r="N656" t="n">
        <v>20.75</v>
      </c>
      <c r="O656" t="n">
        <v>18.9</v>
      </c>
      <c r="P656" t="n">
        <v>83</v>
      </c>
    </row>
    <row r="657">
      <c r="A657" t="n">
        <v>77130</v>
      </c>
      <c r="B657" t="n">
        <v>128</v>
      </c>
      <c r="C657" t="inlineStr">
        <is>
          <t>Love Cabaret</t>
        </is>
      </c>
      <c r="D657" s="556" t="n">
        <v>46082</v>
      </c>
      <c r="E657" t="n">
        <v>18097</v>
      </c>
      <c r="F657" t="inlineStr">
        <is>
          <t>WHISKY TALISKER SINGLE MALT 10 ANOS 720ML</t>
        </is>
      </c>
      <c r="G657" t="n">
        <v>3513</v>
      </c>
      <c r="H657" t="n">
        <v>0.2</v>
      </c>
      <c r="I657" t="inlineStr">
        <is>
          <t>GR</t>
        </is>
      </c>
      <c r="J657" t="inlineStr">
        <is>
          <t>BEBIDAS</t>
        </is>
      </c>
      <c r="K657" t="inlineStr">
        <is>
          <t>02/2026</t>
        </is>
      </c>
      <c r="L657" t="n">
        <v>0</v>
      </c>
      <c r="N657" t="n">
        <v>0</v>
      </c>
      <c r="O657" t="n">
        <v>413.3</v>
      </c>
      <c r="P657" t="n">
        <v>80.92</v>
      </c>
    </row>
    <row r="658">
      <c r="A658" t="n">
        <v>77089</v>
      </c>
      <c r="B658" t="n">
        <v>128</v>
      </c>
      <c r="C658" t="inlineStr">
        <is>
          <t>Love Cabaret</t>
        </is>
      </c>
      <c r="D658" s="556" t="n">
        <v>46082</v>
      </c>
      <c r="E658" t="n">
        <v>24676</v>
      </c>
      <c r="F658" t="inlineStr">
        <is>
          <t>ACIDO ASCORBICO C/1KG</t>
        </is>
      </c>
      <c r="G658" t="n">
        <v>5710</v>
      </c>
      <c r="H658" t="n">
        <v>1.46</v>
      </c>
      <c r="I658" t="inlineStr">
        <is>
          <t>PC</t>
        </is>
      </c>
      <c r="J658" t="inlineStr">
        <is>
          <t>ALIMENTOS</t>
        </is>
      </c>
      <c r="K658" t="inlineStr">
        <is>
          <t>02/2026</t>
        </is>
      </c>
      <c r="L658" t="n">
        <v>0</v>
      </c>
      <c r="M658" s="556" t="n">
        <v>45962</v>
      </c>
      <c r="N658" t="n">
        <v>55.25</v>
      </c>
      <c r="O658" t="n">
        <v>49</v>
      </c>
      <c r="P658" t="n">
        <v>80.66</v>
      </c>
    </row>
    <row r="659">
      <c r="A659" t="n">
        <v>77113</v>
      </c>
      <c r="B659" t="n">
        <v>128</v>
      </c>
      <c r="C659" t="inlineStr">
        <is>
          <t>Love Cabaret</t>
        </is>
      </c>
      <c r="D659" s="556" t="n">
        <v>46082</v>
      </c>
      <c r="E659" t="n">
        <v>18111</v>
      </c>
      <c r="F659" t="inlineStr">
        <is>
          <t>WHISKY JOHNNIE WALKER RED LABEL 1L</t>
        </is>
      </c>
      <c r="G659" t="n">
        <v>3500</v>
      </c>
      <c r="H659" t="n">
        <v>0.87</v>
      </c>
      <c r="I659" t="inlineStr">
        <is>
          <t>GR</t>
        </is>
      </c>
      <c r="J659" t="inlineStr">
        <is>
          <t>BEBIDAS</t>
        </is>
      </c>
      <c r="K659" t="inlineStr">
        <is>
          <t>02/2026</t>
        </is>
      </c>
      <c r="L659" t="n">
        <v>0</v>
      </c>
      <c r="M659" s="556" t="n">
        <v>45569</v>
      </c>
      <c r="N659" t="n">
        <v>92.47</v>
      </c>
      <c r="O659" t="n">
        <v>91.90000000000001</v>
      </c>
      <c r="P659" t="n">
        <v>80.45</v>
      </c>
    </row>
    <row r="660">
      <c r="A660" t="n">
        <v>77020</v>
      </c>
      <c r="B660" t="n">
        <v>128</v>
      </c>
      <c r="C660" t="inlineStr">
        <is>
          <t>Love Cabaret</t>
        </is>
      </c>
      <c r="D660" s="556" t="n">
        <v>46082</v>
      </c>
      <c r="E660" t="n">
        <v>25885</v>
      </c>
      <c r="F660" t="inlineStr">
        <is>
          <t>PAO FOLHA LIBANES MAXIFOUR C/300G</t>
        </is>
      </c>
      <c r="G660" t="n">
        <v>6422</v>
      </c>
      <c r="H660" t="n">
        <v>6.4</v>
      </c>
      <c r="I660" t="inlineStr">
        <is>
          <t>PT</t>
        </is>
      </c>
      <c r="J660" t="inlineStr">
        <is>
          <t>ALIMENTOS</t>
        </is>
      </c>
      <c r="K660" t="inlineStr">
        <is>
          <t>02/2026</t>
        </is>
      </c>
      <c r="L660" t="n">
        <v>0</v>
      </c>
      <c r="M660" s="556" t="n">
        <v>46003</v>
      </c>
      <c r="N660" t="n">
        <v>12.2</v>
      </c>
      <c r="O660" t="n">
        <v>12.2</v>
      </c>
      <c r="P660" t="n">
        <v>78.08</v>
      </c>
    </row>
    <row r="661">
      <c r="A661" t="n">
        <v>77047</v>
      </c>
      <c r="B661" t="n">
        <v>128</v>
      </c>
      <c r="C661" t="inlineStr">
        <is>
          <t>Love Cabaret</t>
        </is>
      </c>
      <c r="D661" s="556" t="n">
        <v>46082</v>
      </c>
      <c r="E661" t="n">
        <v>27814</v>
      </c>
      <c r="F661" t="inlineStr">
        <is>
          <t>PESSEGO EM CALDA FALANI 820GR</t>
        </is>
      </c>
      <c r="G661" t="n">
        <v>2122</v>
      </c>
      <c r="H661" t="n">
        <v>4</v>
      </c>
      <c r="I661" t="inlineStr">
        <is>
          <t>GR</t>
        </is>
      </c>
      <c r="J661" t="inlineStr">
        <is>
          <t>ALIMENTOS</t>
        </is>
      </c>
      <c r="K661" t="inlineStr">
        <is>
          <t>02/2026</t>
        </is>
      </c>
      <c r="L661" t="n">
        <v>0</v>
      </c>
      <c r="N661" t="n">
        <v>0</v>
      </c>
      <c r="O661" t="n">
        <v>0</v>
      </c>
      <c r="P661" t="n">
        <v>78</v>
      </c>
    </row>
    <row r="662">
      <c r="A662" t="n">
        <v>76987</v>
      </c>
      <c r="B662" t="n">
        <v>128</v>
      </c>
      <c r="C662" t="inlineStr">
        <is>
          <t>Love Cabaret</t>
        </is>
      </c>
      <c r="D662" s="556" t="n">
        <v>46082</v>
      </c>
      <c r="E662" t="n">
        <v>24030</v>
      </c>
      <c r="F662" t="inlineStr">
        <is>
          <t>AGUA TONICA PRATA 269ML</t>
        </is>
      </c>
      <c r="G662" t="n">
        <v>3593</v>
      </c>
      <c r="H662" t="n">
        <v>43</v>
      </c>
      <c r="I662" t="inlineStr">
        <is>
          <t>UN</t>
        </is>
      </c>
      <c r="J662" t="inlineStr">
        <is>
          <t>BEBIDAS</t>
        </is>
      </c>
      <c r="K662" t="inlineStr">
        <is>
          <t>02/2026</t>
        </is>
      </c>
      <c r="L662" t="n">
        <v>0</v>
      </c>
      <c r="M662" s="556" t="n">
        <v>45908</v>
      </c>
      <c r="N662" t="n">
        <v>21.48</v>
      </c>
      <c r="O662" t="n">
        <v>3.8</v>
      </c>
      <c r="P662" t="n">
        <v>76.97</v>
      </c>
    </row>
    <row r="663">
      <c r="A663" t="n">
        <v>77061</v>
      </c>
      <c r="B663" t="n">
        <v>128</v>
      </c>
      <c r="C663" t="inlineStr">
        <is>
          <t>Love Cabaret</t>
        </is>
      </c>
      <c r="D663" s="556" t="n">
        <v>46082</v>
      </c>
      <c r="E663" t="n">
        <v>20308</v>
      </c>
      <c r="F663" t="inlineStr">
        <is>
          <t>ARROZ ARBORIO CAMIL C/2KG</t>
        </is>
      </c>
      <c r="G663" t="n">
        <v>2222</v>
      </c>
      <c r="H663" t="n">
        <v>3</v>
      </c>
      <c r="I663" t="inlineStr">
        <is>
          <t>PC</t>
        </is>
      </c>
      <c r="J663" t="inlineStr">
        <is>
          <t>ALIMENTOS</t>
        </is>
      </c>
      <c r="K663" t="inlineStr">
        <is>
          <t>02/2026</t>
        </is>
      </c>
      <c r="L663" t="n">
        <v>0</v>
      </c>
      <c r="M663" s="556" t="n">
        <v>45873</v>
      </c>
      <c r="N663" t="n">
        <v>24.9</v>
      </c>
      <c r="O663" t="n">
        <v>24.9</v>
      </c>
      <c r="P663" t="n">
        <v>74.7</v>
      </c>
    </row>
    <row r="664">
      <c r="A664" t="n">
        <v>77093</v>
      </c>
      <c r="B664" t="n">
        <v>128</v>
      </c>
      <c r="C664" t="inlineStr">
        <is>
          <t>Love Cabaret</t>
        </is>
      </c>
      <c r="D664" s="556" t="n">
        <v>46082</v>
      </c>
      <c r="E664" t="n">
        <v>23440</v>
      </c>
      <c r="F664" t="inlineStr">
        <is>
          <t>COGUMELO PORTO BELLO GRANEL KG</t>
        </is>
      </c>
      <c r="G664" t="n">
        <v>2424</v>
      </c>
      <c r="H664" t="n">
        <v>1.3</v>
      </c>
      <c r="I664" t="inlineStr">
        <is>
          <t>KG</t>
        </is>
      </c>
      <c r="J664" t="inlineStr">
        <is>
          <t>ALIMENTOS</t>
        </is>
      </c>
      <c r="K664" t="inlineStr">
        <is>
          <t>02/2026</t>
        </is>
      </c>
      <c r="L664" t="n">
        <v>56.25</v>
      </c>
      <c r="M664" s="556" t="n">
        <v>46076</v>
      </c>
      <c r="N664" t="n">
        <v>56.25</v>
      </c>
      <c r="O664" t="n">
        <v>53.13</v>
      </c>
      <c r="P664" t="n">
        <v>73.12</v>
      </c>
    </row>
    <row r="665">
      <c r="A665" t="n">
        <v>77125</v>
      </c>
      <c r="B665" t="n">
        <v>128</v>
      </c>
      <c r="C665" t="inlineStr">
        <is>
          <t>Love Cabaret</t>
        </is>
      </c>
      <c r="D665" s="556" t="n">
        <v>46082</v>
      </c>
      <c r="E665" t="n">
        <v>24556</v>
      </c>
      <c r="F665" t="inlineStr">
        <is>
          <t>PAO DE HAMBURGUER NA MASSA DE BRIOCHE PINCELADO CAIXA C/72 UN 18 PACOTES X 4 UN COD 111</t>
        </is>
      </c>
      <c r="G665" t="n">
        <v>5659</v>
      </c>
      <c r="H665" t="n">
        <v>0.44</v>
      </c>
      <c r="I665" t="inlineStr">
        <is>
          <t>CX</t>
        </is>
      </c>
      <c r="J665" t="inlineStr">
        <is>
          <t>ALIMENTOS</t>
        </is>
      </c>
      <c r="K665" t="inlineStr">
        <is>
          <t>02/2026</t>
        </is>
      </c>
      <c r="L665" t="n">
        <v>165.6</v>
      </c>
      <c r="M665" s="556" t="n">
        <v>46077</v>
      </c>
      <c r="N665" t="n">
        <v>165.6</v>
      </c>
      <c r="O665" t="n">
        <v>165.6</v>
      </c>
      <c r="P665" t="n">
        <v>72.86</v>
      </c>
    </row>
    <row r="666">
      <c r="A666" t="n">
        <v>77082</v>
      </c>
      <c r="B666" t="n">
        <v>128</v>
      </c>
      <c r="C666" t="inlineStr">
        <is>
          <t>Love Cabaret</t>
        </is>
      </c>
      <c r="D666" s="556" t="n">
        <v>46082</v>
      </c>
      <c r="E666" t="n">
        <v>18272</v>
      </c>
      <c r="F666" t="inlineStr">
        <is>
          <t>RUM BACARDI SUPERIOR CARTA BLANCA 980ML</t>
        </is>
      </c>
      <c r="G666" t="n">
        <v>3358</v>
      </c>
      <c r="H666" t="n">
        <v>1.95</v>
      </c>
      <c r="I666" t="inlineStr">
        <is>
          <t>GR</t>
        </is>
      </c>
      <c r="J666" t="inlineStr">
        <is>
          <t>BEBIDAS</t>
        </is>
      </c>
      <c r="K666" t="inlineStr">
        <is>
          <t>02/2026</t>
        </is>
      </c>
      <c r="L666" t="n">
        <v>0</v>
      </c>
      <c r="N666" t="n">
        <v>0</v>
      </c>
      <c r="O666" t="n">
        <v>35.79</v>
      </c>
      <c r="P666" t="n">
        <v>71.34</v>
      </c>
    </row>
    <row r="667">
      <c r="A667" t="n">
        <v>76996</v>
      </c>
      <c r="B667" t="n">
        <v>128</v>
      </c>
      <c r="C667" t="inlineStr">
        <is>
          <t>Love Cabaret</t>
        </is>
      </c>
      <c r="D667" s="556" t="n">
        <v>46082</v>
      </c>
      <c r="E667" t="n">
        <v>25215</v>
      </c>
      <c r="F667" t="inlineStr">
        <is>
          <t>MASSA DE GUIOZA C/20 FOLHAS DE 190G</t>
        </is>
      </c>
      <c r="G667" t="n">
        <v>5949</v>
      </c>
      <c r="H667" t="n">
        <v>14</v>
      </c>
      <c r="I667" t="inlineStr">
        <is>
          <t>PC</t>
        </is>
      </c>
      <c r="J667" t="inlineStr">
        <is>
          <t>ALIMENTOS</t>
        </is>
      </c>
      <c r="K667" t="inlineStr">
        <is>
          <t>02/2026</t>
        </is>
      </c>
      <c r="L667" t="n">
        <v>4.97</v>
      </c>
      <c r="M667" s="556" t="n">
        <v>46073</v>
      </c>
      <c r="N667" t="n">
        <v>4.97</v>
      </c>
      <c r="O667" t="n">
        <v>4.97</v>
      </c>
      <c r="P667" t="n">
        <v>69.58</v>
      </c>
    </row>
    <row r="668">
      <c r="A668" t="n">
        <v>77111</v>
      </c>
      <c r="B668" t="n">
        <v>128</v>
      </c>
      <c r="C668" t="inlineStr">
        <is>
          <t>Love Cabaret</t>
        </is>
      </c>
      <c r="D668" s="556" t="n">
        <v>46082</v>
      </c>
      <c r="E668" t="n">
        <v>24620</v>
      </c>
      <c r="F668" t="inlineStr">
        <is>
          <t>NIBS DE CACAU KG</t>
        </is>
      </c>
      <c r="G668" t="n">
        <v>5681</v>
      </c>
      <c r="H668" t="n">
        <v>0.87</v>
      </c>
      <c r="I668" t="inlineStr">
        <is>
          <t>KG</t>
        </is>
      </c>
      <c r="J668" t="inlineStr">
        <is>
          <t>ALIMENTOS</t>
        </is>
      </c>
      <c r="K668" t="inlineStr">
        <is>
          <t>02/2026</t>
        </is>
      </c>
      <c r="L668" t="n">
        <v>0</v>
      </c>
      <c r="N668" t="n">
        <v>0</v>
      </c>
      <c r="O668" t="n">
        <v>79.77</v>
      </c>
      <c r="P668" t="n">
        <v>69.41</v>
      </c>
    </row>
    <row r="669">
      <c r="A669" t="n">
        <v>77097</v>
      </c>
      <c r="B669" t="n">
        <v>128</v>
      </c>
      <c r="C669" t="inlineStr">
        <is>
          <t>Love Cabaret</t>
        </is>
      </c>
      <c r="D669" s="556" t="n">
        <v>46082</v>
      </c>
      <c r="E669" t="n">
        <v>23992</v>
      </c>
      <c r="F669" t="inlineStr">
        <is>
          <t>ACIDO MALICO KG</t>
        </is>
      </c>
      <c r="G669" t="n">
        <v>2216</v>
      </c>
      <c r="H669" t="n">
        <v>1</v>
      </c>
      <c r="I669" t="inlineStr">
        <is>
          <t>KG</t>
        </is>
      </c>
      <c r="J669" t="inlineStr">
        <is>
          <t>ALIMENTOS</t>
        </is>
      </c>
      <c r="K669" t="inlineStr">
        <is>
          <t>02/2026</t>
        </is>
      </c>
      <c r="L669" t="n">
        <v>0</v>
      </c>
      <c r="M669" s="556" t="n">
        <v>45996</v>
      </c>
      <c r="N669" t="n">
        <v>68.11</v>
      </c>
      <c r="O669" t="n">
        <v>59.78</v>
      </c>
      <c r="P669" t="n">
        <v>68.11</v>
      </c>
    </row>
    <row r="670">
      <c r="A670" t="n">
        <v>76995</v>
      </c>
      <c r="B670" t="n">
        <v>128</v>
      </c>
      <c r="C670" t="inlineStr">
        <is>
          <t>Love Cabaret</t>
        </is>
      </c>
      <c r="D670" s="556" t="n">
        <v>46082</v>
      </c>
      <c r="E670" t="n">
        <v>20365</v>
      </c>
      <c r="F670" t="inlineStr">
        <is>
          <t>FARINHA DE TRIGO TP1 ANACONDA 1KG</t>
        </is>
      </c>
      <c r="G670" t="n">
        <v>2199</v>
      </c>
      <c r="H670" t="n">
        <v>14</v>
      </c>
      <c r="I670" t="inlineStr">
        <is>
          <t>UN</t>
        </is>
      </c>
      <c r="J670" t="inlineStr">
        <is>
          <t>ALIMENTOS</t>
        </is>
      </c>
      <c r="K670" t="inlineStr">
        <is>
          <t>02/2026</t>
        </is>
      </c>
      <c r="L670" t="n">
        <v>0</v>
      </c>
      <c r="M670" s="556" t="n">
        <v>46028</v>
      </c>
      <c r="N670" t="n">
        <v>4.71</v>
      </c>
      <c r="O670" t="n">
        <v>4.39</v>
      </c>
      <c r="P670" t="n">
        <v>65.94</v>
      </c>
    </row>
    <row r="671">
      <c r="A671" t="n">
        <v>77107</v>
      </c>
      <c r="B671" t="n">
        <v>128</v>
      </c>
      <c r="C671" t="inlineStr">
        <is>
          <t>Love Cabaret</t>
        </is>
      </c>
      <c r="D671" s="556" t="n">
        <v>46082</v>
      </c>
      <c r="E671" t="n">
        <v>27875</v>
      </c>
      <c r="F671" t="inlineStr">
        <is>
          <t>APERITIVO MOONSHINE WHITE DUCK 700ML</t>
        </is>
      </c>
      <c r="G671" t="n">
        <v>7840</v>
      </c>
      <c r="H671" t="n">
        <v>1</v>
      </c>
      <c r="I671" t="inlineStr">
        <is>
          <t>UN</t>
        </is>
      </c>
      <c r="J671" t="inlineStr">
        <is>
          <t>BEBIDAS</t>
        </is>
      </c>
      <c r="K671" t="inlineStr">
        <is>
          <t>02/2026</t>
        </is>
      </c>
      <c r="L671" t="n">
        <v>0</v>
      </c>
      <c r="M671" s="556" t="n">
        <v>45951</v>
      </c>
      <c r="N671" t="n">
        <v>65.77</v>
      </c>
      <c r="O671" t="n">
        <v>65.77</v>
      </c>
      <c r="P671" t="n">
        <v>65.77</v>
      </c>
    </row>
    <row r="672">
      <c r="A672" t="n">
        <v>77066</v>
      </c>
      <c r="B672" t="n">
        <v>128</v>
      </c>
      <c r="C672" t="inlineStr">
        <is>
          <t>Love Cabaret</t>
        </is>
      </c>
      <c r="D672" s="556" t="n">
        <v>46082</v>
      </c>
      <c r="E672" t="n">
        <v>23534</v>
      </c>
      <c r="F672" t="inlineStr">
        <is>
          <t>ESSENCIA DE BAUNILHA CEPERA 1L</t>
        </is>
      </c>
      <c r="G672" t="n">
        <v>2337</v>
      </c>
      <c r="H672" t="n">
        <v>2.2</v>
      </c>
      <c r="I672" t="inlineStr">
        <is>
          <t>LT</t>
        </is>
      </c>
      <c r="J672" t="inlineStr">
        <is>
          <t>ALIMENTOS</t>
        </is>
      </c>
      <c r="K672" t="inlineStr">
        <is>
          <t>02/2026</t>
        </is>
      </c>
      <c r="L672" t="n">
        <v>0</v>
      </c>
      <c r="M672" s="556" t="n">
        <v>45887</v>
      </c>
      <c r="N672" t="n">
        <v>28.92</v>
      </c>
      <c r="O672" t="n">
        <v>29.6</v>
      </c>
      <c r="P672" t="n">
        <v>63.62</v>
      </c>
    </row>
    <row r="673">
      <c r="A673" t="n">
        <v>77071</v>
      </c>
      <c r="B673" t="n">
        <v>128</v>
      </c>
      <c r="C673" t="inlineStr">
        <is>
          <t>Love Cabaret</t>
        </is>
      </c>
      <c r="D673" s="556" t="n">
        <v>46082</v>
      </c>
      <c r="E673" t="n">
        <v>20213</v>
      </c>
      <c r="F673" t="inlineStr">
        <is>
          <t>GRAO DE BICO CAMIL C/2KG</t>
        </is>
      </c>
      <c r="G673" t="n">
        <v>2251</v>
      </c>
      <c r="H673" t="n">
        <v>2</v>
      </c>
      <c r="I673" t="inlineStr">
        <is>
          <t>PC</t>
        </is>
      </c>
      <c r="J673" t="inlineStr">
        <is>
          <t>ALIMENTOS</t>
        </is>
      </c>
      <c r="K673" t="inlineStr">
        <is>
          <t>02/2026</t>
        </is>
      </c>
      <c r="L673" t="n">
        <v>31.6</v>
      </c>
      <c r="M673" s="556" t="n">
        <v>46072</v>
      </c>
      <c r="N673" t="n">
        <v>31.6</v>
      </c>
      <c r="O673" t="n">
        <v>31.6</v>
      </c>
      <c r="P673" t="n">
        <v>63.2</v>
      </c>
    </row>
    <row r="674">
      <c r="A674" t="n">
        <v>77067</v>
      </c>
      <c r="B674" t="n">
        <v>128</v>
      </c>
      <c r="C674" t="inlineStr">
        <is>
          <t>Love Cabaret</t>
        </is>
      </c>
      <c r="D674" s="556" t="n">
        <v>46082</v>
      </c>
      <c r="E674" t="n">
        <v>23732</v>
      </c>
      <c r="F674" t="inlineStr">
        <is>
          <t>PRESUNTO COZIDO KG</t>
        </is>
      </c>
      <c r="G674" t="n">
        <v>2157</v>
      </c>
      <c r="H674" t="n">
        <v>2.16</v>
      </c>
      <c r="I674" t="inlineStr">
        <is>
          <t>KG</t>
        </is>
      </c>
      <c r="J674" t="inlineStr">
        <is>
          <t>ALIMENTOS</t>
        </is>
      </c>
      <c r="K674" t="inlineStr">
        <is>
          <t>02/2026</t>
        </is>
      </c>
      <c r="L674" t="n">
        <v>28.95</v>
      </c>
      <c r="M674" s="556" t="n">
        <v>46056</v>
      </c>
      <c r="N674" t="n">
        <v>28.95</v>
      </c>
      <c r="O674" t="n">
        <v>23.9</v>
      </c>
      <c r="P674" t="n">
        <v>62.53</v>
      </c>
    </row>
    <row r="675">
      <c r="A675" t="n">
        <v>77099</v>
      </c>
      <c r="B675" t="n">
        <v>128</v>
      </c>
      <c r="C675" t="inlineStr">
        <is>
          <t>Love Cabaret</t>
        </is>
      </c>
      <c r="D675" s="556" t="n">
        <v>46082</v>
      </c>
      <c r="E675" t="n">
        <v>20660</v>
      </c>
      <c r="F675" t="inlineStr">
        <is>
          <t>LEITE CONDENSADO MOCA C/2,6KG</t>
        </is>
      </c>
      <c r="G675" t="n">
        <v>2110</v>
      </c>
      <c r="H675" t="n">
        <v>1</v>
      </c>
      <c r="I675" t="inlineStr">
        <is>
          <t>LT</t>
        </is>
      </c>
      <c r="J675" t="inlineStr">
        <is>
          <t>ALIMENTOS</t>
        </is>
      </c>
      <c r="K675" t="inlineStr">
        <is>
          <t>02/2026</t>
        </is>
      </c>
      <c r="L675" t="n">
        <v>0</v>
      </c>
      <c r="M675" s="556" t="n">
        <v>46007</v>
      </c>
      <c r="N675" t="n">
        <v>61.9</v>
      </c>
      <c r="O675" t="n">
        <v>63.99</v>
      </c>
      <c r="P675" t="n">
        <v>61.9</v>
      </c>
    </row>
    <row r="676">
      <c r="A676" t="n">
        <v>77116</v>
      </c>
      <c r="B676" t="n">
        <v>128</v>
      </c>
      <c r="C676" t="inlineStr">
        <is>
          <t>Love Cabaret</t>
        </is>
      </c>
      <c r="D676" s="556" t="n">
        <v>46082</v>
      </c>
      <c r="E676" t="n">
        <v>27142</v>
      </c>
      <c r="F676" t="inlineStr">
        <is>
          <t>PASTA DE PIMENTA GOCHUJANG KG</t>
        </is>
      </c>
      <c r="G676" t="n">
        <v>7183</v>
      </c>
      <c r="H676" t="n">
        <v>0.75</v>
      </c>
      <c r="I676" t="inlineStr">
        <is>
          <t>KG</t>
        </is>
      </c>
      <c r="J676" t="inlineStr">
        <is>
          <t>ALIMENTOS</t>
        </is>
      </c>
      <c r="K676" t="inlineStr">
        <is>
          <t>02/2026</t>
        </is>
      </c>
      <c r="L676" t="n">
        <v>0</v>
      </c>
      <c r="N676" t="n">
        <v>0</v>
      </c>
      <c r="O676" t="n">
        <v>81.8</v>
      </c>
      <c r="P676" t="n">
        <v>61.35</v>
      </c>
    </row>
    <row r="677">
      <c r="A677" t="n">
        <v>77085</v>
      </c>
      <c r="B677" t="n">
        <v>128</v>
      </c>
      <c r="C677" t="inlineStr">
        <is>
          <t>Love Cabaret</t>
        </is>
      </c>
      <c r="D677" s="556" t="n">
        <v>46082</v>
      </c>
      <c r="E677" t="n">
        <v>23893</v>
      </c>
      <c r="F677" t="inlineStr">
        <is>
          <t>OLEO DE GERGELIM TORRADO L</t>
        </is>
      </c>
      <c r="G677" t="n">
        <v>2007</v>
      </c>
      <c r="H677" t="n">
        <v>1.8</v>
      </c>
      <c r="I677" t="inlineStr">
        <is>
          <t>LT</t>
        </is>
      </c>
      <c r="J677" t="inlineStr">
        <is>
          <t>ALIMENTOS</t>
        </is>
      </c>
      <c r="K677" t="inlineStr">
        <is>
          <t>02/2026</t>
        </is>
      </c>
      <c r="L677" t="n">
        <v>32.9</v>
      </c>
      <c r="M677" s="556" t="n">
        <v>46056</v>
      </c>
      <c r="N677" t="n">
        <v>32.9</v>
      </c>
      <c r="O677" t="n">
        <v>32.9</v>
      </c>
      <c r="P677" t="n">
        <v>59.22</v>
      </c>
    </row>
    <row r="678">
      <c r="A678" t="n">
        <v>77044</v>
      </c>
      <c r="B678" t="n">
        <v>128</v>
      </c>
      <c r="C678" t="inlineStr">
        <is>
          <t>Love Cabaret</t>
        </is>
      </c>
      <c r="D678" s="556" t="n">
        <v>46082</v>
      </c>
      <c r="E678" t="n">
        <v>20358</v>
      </c>
      <c r="F678" t="inlineStr">
        <is>
          <t>FARINHA PANKO ROMARIZ C/1KG</t>
        </is>
      </c>
      <c r="G678" t="n">
        <v>2200</v>
      </c>
      <c r="H678" t="n">
        <v>4</v>
      </c>
      <c r="I678" t="inlineStr">
        <is>
          <t>PC</t>
        </is>
      </c>
      <c r="J678" t="inlineStr">
        <is>
          <t>ALIMENTOS</t>
        </is>
      </c>
      <c r="K678" t="inlineStr">
        <is>
          <t>02/2026</t>
        </is>
      </c>
      <c r="L678" t="n">
        <v>14.23</v>
      </c>
      <c r="M678" s="556" t="n">
        <v>46072</v>
      </c>
      <c r="N678" t="n">
        <v>14.23</v>
      </c>
      <c r="O678" t="n">
        <v>14.24</v>
      </c>
      <c r="P678" t="n">
        <v>56.92</v>
      </c>
    </row>
    <row r="679">
      <c r="A679" t="n">
        <v>77045</v>
      </c>
      <c r="B679" t="n">
        <v>128</v>
      </c>
      <c r="C679" t="inlineStr">
        <is>
          <t>Love Cabaret</t>
        </is>
      </c>
      <c r="D679" s="556" t="n">
        <v>46082</v>
      </c>
      <c r="E679" t="n">
        <v>20242</v>
      </c>
      <c r="F679" t="inlineStr">
        <is>
          <t>FEIJAO CARIOCA CAMIL C/2KG</t>
        </is>
      </c>
      <c r="G679" t="n">
        <v>2242</v>
      </c>
      <c r="H679" t="n">
        <v>4</v>
      </c>
      <c r="I679" t="inlineStr">
        <is>
          <t>PC</t>
        </is>
      </c>
      <c r="J679" t="inlineStr">
        <is>
          <t>ALIMENTOS</t>
        </is>
      </c>
      <c r="K679" t="inlineStr">
        <is>
          <t>02/2026</t>
        </is>
      </c>
      <c r="L679" t="n">
        <v>14.09</v>
      </c>
      <c r="M679" s="556" t="n">
        <v>46072</v>
      </c>
      <c r="N679" t="n">
        <v>14.09</v>
      </c>
      <c r="O679" t="n">
        <v>14.56</v>
      </c>
      <c r="P679" t="n">
        <v>56.36</v>
      </c>
    </row>
    <row r="680">
      <c r="A680" t="n">
        <v>77031</v>
      </c>
      <c r="B680" t="n">
        <v>128</v>
      </c>
      <c r="C680" t="inlineStr">
        <is>
          <t>Love Cabaret</t>
        </is>
      </c>
      <c r="D680" s="556" t="n">
        <v>46082</v>
      </c>
      <c r="E680" t="n">
        <v>20680</v>
      </c>
      <c r="F680" t="inlineStr">
        <is>
          <t>CREME DE LEITE NESTLE C/200G UN</t>
        </is>
      </c>
      <c r="G680" t="n">
        <v>2106</v>
      </c>
      <c r="H680" t="n">
        <v>5</v>
      </c>
      <c r="I680" t="inlineStr">
        <is>
          <t>UN</t>
        </is>
      </c>
      <c r="J680" t="inlineStr">
        <is>
          <t>ALIMENTOS</t>
        </is>
      </c>
      <c r="K680" t="inlineStr">
        <is>
          <t>02/2026</t>
        </is>
      </c>
      <c r="L680" t="n">
        <v>0</v>
      </c>
      <c r="M680" s="556" t="n">
        <v>46034</v>
      </c>
      <c r="N680" t="n">
        <v>10.95</v>
      </c>
      <c r="O680" t="n">
        <v>5.3</v>
      </c>
      <c r="P680" t="n">
        <v>54.75</v>
      </c>
    </row>
    <row r="681">
      <c r="A681" t="n">
        <v>77050</v>
      </c>
      <c r="B681" t="n">
        <v>128</v>
      </c>
      <c r="C681" t="inlineStr">
        <is>
          <t>Love Cabaret</t>
        </is>
      </c>
      <c r="D681" s="556" t="n">
        <v>46082</v>
      </c>
      <c r="E681" t="n">
        <v>19969</v>
      </c>
      <c r="F681" t="inlineStr">
        <is>
          <t>MOLHO SHOYO CEPERA C/1,010L</t>
        </is>
      </c>
      <c r="G681" t="n">
        <v>2354</v>
      </c>
      <c r="H681" t="n">
        <v>3.98</v>
      </c>
      <c r="I681" t="inlineStr">
        <is>
          <t>FR</t>
        </is>
      </c>
      <c r="J681" t="inlineStr">
        <is>
          <t>ALIMENTOS</t>
        </is>
      </c>
      <c r="K681" t="inlineStr">
        <is>
          <t>02/2026</t>
        </is>
      </c>
      <c r="L681" t="n">
        <v>0</v>
      </c>
      <c r="M681" s="556" t="n">
        <v>46034</v>
      </c>
      <c r="N681" t="n">
        <v>13.5</v>
      </c>
      <c r="O681" t="n">
        <v>10.1</v>
      </c>
      <c r="P681" t="n">
        <v>53.73</v>
      </c>
    </row>
    <row r="682">
      <c r="A682" t="n">
        <v>77080</v>
      </c>
      <c r="B682" t="n">
        <v>128</v>
      </c>
      <c r="C682" t="inlineStr">
        <is>
          <t>Love Cabaret</t>
        </is>
      </c>
      <c r="D682" s="556" t="n">
        <v>46082</v>
      </c>
      <c r="E682" t="n">
        <v>24561</v>
      </c>
      <c r="F682" t="inlineStr">
        <is>
          <t xml:space="preserve">REFRIGERANTE GUARANA FYS 350ML C/12 </t>
        </is>
      </c>
      <c r="G682" t="n">
        <v>5655</v>
      </c>
      <c r="H682" t="n">
        <v>2</v>
      </c>
      <c r="I682" t="inlineStr">
        <is>
          <t>PC</t>
        </is>
      </c>
      <c r="J682" t="inlineStr">
        <is>
          <t>BEBIDAS</t>
        </is>
      </c>
      <c r="K682" t="inlineStr">
        <is>
          <t>02/2026</t>
        </is>
      </c>
      <c r="L682" t="n">
        <v>26.05</v>
      </c>
      <c r="M682" s="556" t="n">
        <v>46056</v>
      </c>
      <c r="N682" t="n">
        <v>26.05</v>
      </c>
      <c r="O682" t="n">
        <v>26.05</v>
      </c>
      <c r="P682" t="n">
        <v>52.1</v>
      </c>
    </row>
    <row r="683">
      <c r="A683" t="n">
        <v>77127</v>
      </c>
      <c r="B683" t="n">
        <v>128</v>
      </c>
      <c r="C683" t="inlineStr">
        <is>
          <t>Love Cabaret</t>
        </is>
      </c>
      <c r="D683" s="556" t="n">
        <v>46082</v>
      </c>
      <c r="E683" t="n">
        <v>24831</v>
      </c>
      <c r="F683" t="inlineStr">
        <is>
          <t>ACIDO TARTARICO KG</t>
        </is>
      </c>
      <c r="G683" t="n">
        <v>5780</v>
      </c>
      <c r="H683" t="n">
        <v>0.4</v>
      </c>
      <c r="I683" t="inlineStr">
        <is>
          <t>KG</t>
        </is>
      </c>
      <c r="J683" t="inlineStr">
        <is>
          <t>ALIMENTOS</t>
        </is>
      </c>
      <c r="K683" t="inlineStr">
        <is>
          <t>02/2026</t>
        </is>
      </c>
      <c r="L683" t="n">
        <v>0</v>
      </c>
      <c r="M683" s="556" t="n">
        <v>45908</v>
      </c>
      <c r="N683" t="n">
        <v>126</v>
      </c>
      <c r="O683" t="n">
        <v>126</v>
      </c>
      <c r="P683" t="n">
        <v>50.4</v>
      </c>
    </row>
    <row r="684">
      <c r="A684" t="n">
        <v>76998</v>
      </c>
      <c r="B684" t="n">
        <v>128</v>
      </c>
      <c r="C684" t="inlineStr">
        <is>
          <t>Love Cabaret</t>
        </is>
      </c>
      <c r="D684" s="556" t="n">
        <v>46082</v>
      </c>
      <c r="E684" t="n">
        <v>21093</v>
      </c>
      <c r="F684" t="inlineStr">
        <is>
          <t>ACUCAR REFINADO UNIAO 1KG UN</t>
        </is>
      </c>
      <c r="G684" t="n">
        <v>1988</v>
      </c>
      <c r="H684" t="n">
        <v>11</v>
      </c>
      <c r="I684" t="inlineStr">
        <is>
          <t>KG</t>
        </is>
      </c>
      <c r="J684" t="inlineStr">
        <is>
          <t>ALIMENTOS</t>
        </is>
      </c>
      <c r="K684" t="inlineStr">
        <is>
          <t>02/2026</t>
        </is>
      </c>
      <c r="L684" t="n">
        <v>4.52</v>
      </c>
      <c r="M684" s="556" t="n">
        <v>46072</v>
      </c>
      <c r="N684" t="n">
        <v>4.39</v>
      </c>
      <c r="O684" t="n">
        <v>4.39</v>
      </c>
      <c r="P684" t="n">
        <v>49.72</v>
      </c>
    </row>
    <row r="685">
      <c r="A685" t="n">
        <v>77024</v>
      </c>
      <c r="B685" t="n">
        <v>128</v>
      </c>
      <c r="C685" t="inlineStr">
        <is>
          <t>Love Cabaret</t>
        </is>
      </c>
      <c r="D685" s="556" t="n">
        <v>46082</v>
      </c>
      <c r="E685" t="n">
        <v>20315</v>
      </c>
      <c r="F685" t="inlineStr">
        <is>
          <t>FARINHA DE ARROZ MANINHO 1KG</t>
        </is>
      </c>
      <c r="G685" t="n">
        <v>2218</v>
      </c>
      <c r="H685" t="n">
        <v>6</v>
      </c>
      <c r="I685" t="inlineStr">
        <is>
          <t>UN</t>
        </is>
      </c>
      <c r="J685" t="inlineStr">
        <is>
          <t>ALIMENTOS</t>
        </is>
      </c>
      <c r="K685" t="inlineStr">
        <is>
          <t>02/2026</t>
        </is>
      </c>
      <c r="L685" t="n">
        <v>8.199999999999999</v>
      </c>
      <c r="M685" s="556" t="n">
        <v>46076</v>
      </c>
      <c r="N685" t="n">
        <v>8.199999999999999</v>
      </c>
      <c r="O685" t="n">
        <v>8.199999999999999</v>
      </c>
      <c r="P685" t="n">
        <v>49.2</v>
      </c>
    </row>
    <row r="686">
      <c r="A686" t="n">
        <v>77004</v>
      </c>
      <c r="B686" t="n">
        <v>128</v>
      </c>
      <c r="C686" t="inlineStr">
        <is>
          <t>Love Cabaret</t>
        </is>
      </c>
      <c r="D686" s="556" t="n">
        <v>46082</v>
      </c>
      <c r="E686" t="n">
        <v>20138</v>
      </c>
      <c r="F686" t="inlineStr">
        <is>
          <t>MACARRAO ESPAGUETE C/ OVOS BARILLA Nº8 C/500G</t>
        </is>
      </c>
      <c r="G686" t="n">
        <v>2284</v>
      </c>
      <c r="H686" t="n">
        <v>10</v>
      </c>
      <c r="I686" t="inlineStr">
        <is>
          <t>PC</t>
        </is>
      </c>
      <c r="J686" t="inlineStr">
        <is>
          <t>ALIMENTOS</t>
        </is>
      </c>
      <c r="K686" t="inlineStr">
        <is>
          <t>02/2026</t>
        </is>
      </c>
      <c r="L686" t="n">
        <v>0</v>
      </c>
      <c r="M686" s="556" t="n">
        <v>45916</v>
      </c>
      <c r="N686" t="n">
        <v>0</v>
      </c>
      <c r="O686" t="n">
        <v>5.1</v>
      </c>
      <c r="P686" t="n">
        <v>48</v>
      </c>
    </row>
    <row r="687">
      <c r="A687" t="n">
        <v>77060</v>
      </c>
      <c r="B687" t="n">
        <v>128</v>
      </c>
      <c r="C687" t="inlineStr">
        <is>
          <t>Love Cabaret</t>
        </is>
      </c>
      <c r="D687" s="556" t="n">
        <v>46082</v>
      </c>
      <c r="E687" t="n">
        <v>18996</v>
      </c>
      <c r="F687" t="inlineStr">
        <is>
          <t>PEITO DE FRANGO SEM OSSO E SEM PELE KG</t>
        </is>
      </c>
      <c r="G687" t="n">
        <v>2900</v>
      </c>
      <c r="H687" t="n">
        <v>3</v>
      </c>
      <c r="I687" t="inlineStr">
        <is>
          <t>KG</t>
        </is>
      </c>
      <c r="J687" t="inlineStr">
        <is>
          <t>ALIMENTOS</t>
        </is>
      </c>
      <c r="K687" t="inlineStr">
        <is>
          <t>02/2026</t>
        </is>
      </c>
      <c r="L687" t="n">
        <v>0</v>
      </c>
      <c r="M687" s="556" t="n">
        <v>46049</v>
      </c>
      <c r="N687" t="n">
        <v>15.9</v>
      </c>
      <c r="O687" t="n">
        <v>15.12</v>
      </c>
      <c r="P687" t="n">
        <v>47.7</v>
      </c>
    </row>
    <row r="688">
      <c r="A688" t="n">
        <v>77091</v>
      </c>
      <c r="B688" t="n">
        <v>128</v>
      </c>
      <c r="C688" t="inlineStr">
        <is>
          <t>Love Cabaret</t>
        </is>
      </c>
      <c r="D688" s="556" t="n">
        <v>46082</v>
      </c>
      <c r="E688" t="n">
        <v>18444</v>
      </c>
      <c r="F688" t="inlineStr">
        <is>
          <t>CACHACA MATO DENTRO OURO 980ML</t>
        </is>
      </c>
      <c r="G688" t="n">
        <v>3205</v>
      </c>
      <c r="H688" t="n">
        <v>1.4</v>
      </c>
      <c r="I688" t="inlineStr">
        <is>
          <t>UN</t>
        </is>
      </c>
      <c r="J688" t="inlineStr">
        <is>
          <t>BEBIDAS</t>
        </is>
      </c>
      <c r="K688" t="inlineStr">
        <is>
          <t>02/2026</t>
        </is>
      </c>
      <c r="L688" t="n">
        <v>0</v>
      </c>
      <c r="N688" t="n">
        <v>0</v>
      </c>
      <c r="O688" t="n">
        <v>34</v>
      </c>
      <c r="P688" t="n">
        <v>47.6</v>
      </c>
    </row>
    <row r="689">
      <c r="A689" t="n">
        <v>77098</v>
      </c>
      <c r="B689" t="n">
        <v>128</v>
      </c>
      <c r="C689" t="inlineStr">
        <is>
          <t>Love Cabaret</t>
        </is>
      </c>
      <c r="D689" s="556" t="n">
        <v>46082</v>
      </c>
      <c r="E689" t="n">
        <v>25282</v>
      </c>
      <c r="F689" t="inlineStr">
        <is>
          <t>FRUTOSE CRISTAL KG</t>
        </is>
      </c>
      <c r="G689" t="n">
        <v>5982</v>
      </c>
      <c r="H689" t="n">
        <v>1</v>
      </c>
      <c r="I689" t="inlineStr">
        <is>
          <t>KG</t>
        </is>
      </c>
      <c r="J689" t="inlineStr">
        <is>
          <t>ALIMENTOS</t>
        </is>
      </c>
      <c r="K689" t="inlineStr">
        <is>
          <t>02/2026</t>
        </is>
      </c>
      <c r="L689" t="n">
        <v>0</v>
      </c>
      <c r="M689" s="556" t="n">
        <v>45996</v>
      </c>
      <c r="N689" t="n">
        <v>47.33</v>
      </c>
      <c r="O689" t="n">
        <v>64</v>
      </c>
      <c r="P689" t="n">
        <v>47.33</v>
      </c>
    </row>
    <row r="690">
      <c r="A690" t="n">
        <v>77002</v>
      </c>
      <c r="B690" t="n">
        <v>128</v>
      </c>
      <c r="C690" t="inlineStr">
        <is>
          <t>Love Cabaret</t>
        </is>
      </c>
      <c r="D690" s="556" t="n">
        <v>46082</v>
      </c>
      <c r="E690" t="n">
        <v>24083</v>
      </c>
      <c r="F690" t="inlineStr">
        <is>
          <t>BATATA ASTERIX GRAUDA NOIVA KG</t>
        </is>
      </c>
      <c r="G690" t="n">
        <v>2592</v>
      </c>
      <c r="H690" t="n">
        <v>10</v>
      </c>
      <c r="I690" t="inlineStr">
        <is>
          <t>KG</t>
        </is>
      </c>
      <c r="J690" t="inlineStr">
        <is>
          <t>ALIMENTOS</t>
        </is>
      </c>
      <c r="K690" t="inlineStr">
        <is>
          <t>02/2026</t>
        </is>
      </c>
      <c r="L690" t="n">
        <v>4.5</v>
      </c>
      <c r="M690" s="556" t="n">
        <v>46070</v>
      </c>
      <c r="N690" t="n">
        <v>4.5</v>
      </c>
      <c r="O690" t="n">
        <v>4.28</v>
      </c>
      <c r="P690" t="n">
        <v>45</v>
      </c>
    </row>
    <row r="691">
      <c r="A691" t="n">
        <v>77102</v>
      </c>
      <c r="B691" t="n">
        <v>128</v>
      </c>
      <c r="C691" t="inlineStr">
        <is>
          <t>Love Cabaret</t>
        </is>
      </c>
      <c r="D691" s="556" t="n">
        <v>46082</v>
      </c>
      <c r="E691" t="n">
        <v>18477</v>
      </c>
      <c r="F691" t="inlineStr">
        <is>
          <t>CACHACA ORIGINAL OURO ENGENHO CANTAREIRA 750ML</t>
        </is>
      </c>
      <c r="G691" t="n">
        <v>3179</v>
      </c>
      <c r="H691" t="n">
        <v>1</v>
      </c>
      <c r="I691" t="inlineStr">
        <is>
          <t>GR</t>
        </is>
      </c>
      <c r="J691" t="inlineStr">
        <is>
          <t>BEBIDAS</t>
        </is>
      </c>
      <c r="K691" t="inlineStr">
        <is>
          <t>02/2026</t>
        </is>
      </c>
      <c r="L691" t="n">
        <v>0</v>
      </c>
      <c r="N691" t="n">
        <v>0</v>
      </c>
      <c r="O691" t="n">
        <v>43.9</v>
      </c>
      <c r="P691" t="n">
        <v>43.89</v>
      </c>
    </row>
    <row r="692">
      <c r="A692" t="n">
        <v>77124</v>
      </c>
      <c r="B692" t="n">
        <v>128</v>
      </c>
      <c r="C692" t="inlineStr">
        <is>
          <t>Love Cabaret</t>
        </is>
      </c>
      <c r="D692" s="556" t="n">
        <v>46082</v>
      </c>
      <c r="E692" t="n">
        <v>26008</v>
      </c>
      <c r="F692" t="inlineStr">
        <is>
          <t>VERMOUTH CARPANO ROSSO CLASSICO ARGENTINO 950ML</t>
        </is>
      </c>
      <c r="G692" t="n">
        <v>6492</v>
      </c>
      <c r="H692" t="n">
        <v>0.45</v>
      </c>
      <c r="I692" t="inlineStr">
        <is>
          <t>GR</t>
        </is>
      </c>
      <c r="J692" t="inlineStr">
        <is>
          <t>BEBIDAS</t>
        </is>
      </c>
      <c r="K692" t="inlineStr">
        <is>
          <t>02/2026</t>
        </is>
      </c>
      <c r="L692" t="n">
        <v>0</v>
      </c>
      <c r="N692" t="n">
        <v>0</v>
      </c>
      <c r="O692" t="n">
        <v>94</v>
      </c>
      <c r="P692" t="n">
        <v>42.3</v>
      </c>
    </row>
    <row r="693">
      <c r="A693" t="n">
        <v>77129</v>
      </c>
      <c r="B693" t="n">
        <v>128</v>
      </c>
      <c r="C693" t="inlineStr">
        <is>
          <t>Love Cabaret</t>
        </is>
      </c>
      <c r="D693" s="556" t="n">
        <v>46082</v>
      </c>
      <c r="E693" t="n">
        <v>18542</v>
      </c>
      <c r="F693" t="inlineStr">
        <is>
          <t>APERITIVO CYNAR 70 PROOF 1L</t>
        </is>
      </c>
      <c r="G693" t="n">
        <v>3136</v>
      </c>
      <c r="H693" t="n">
        <v>0.35</v>
      </c>
      <c r="I693" t="inlineStr">
        <is>
          <t>GR</t>
        </is>
      </c>
      <c r="J693" t="inlineStr">
        <is>
          <t>BEBIDAS</t>
        </is>
      </c>
      <c r="K693" t="inlineStr">
        <is>
          <t>02/2026</t>
        </is>
      </c>
      <c r="L693" t="n">
        <v>0</v>
      </c>
      <c r="N693" t="n">
        <v>0</v>
      </c>
      <c r="O693" t="n">
        <v>90.90000000000001</v>
      </c>
      <c r="P693" t="n">
        <v>38.19</v>
      </c>
    </row>
    <row r="694">
      <c r="A694" t="n">
        <v>77072</v>
      </c>
      <c r="B694" t="n">
        <v>128</v>
      </c>
      <c r="C694" t="inlineStr">
        <is>
          <t>Love Cabaret</t>
        </is>
      </c>
      <c r="D694" s="556" t="n">
        <v>46082</v>
      </c>
      <c r="E694" t="n">
        <v>20871</v>
      </c>
      <c r="F694" t="inlineStr">
        <is>
          <t>MELADO DE CANA JR C/1,3KG</t>
        </is>
      </c>
      <c r="G694" t="n">
        <v>2043</v>
      </c>
      <c r="H694" t="n">
        <v>2</v>
      </c>
      <c r="I694" t="inlineStr">
        <is>
          <t>PT</t>
        </is>
      </c>
      <c r="J694" t="inlineStr">
        <is>
          <t>ALIMENTOS</t>
        </is>
      </c>
      <c r="K694" t="inlineStr">
        <is>
          <t>02/2026</t>
        </is>
      </c>
      <c r="L694" t="n">
        <v>0</v>
      </c>
      <c r="M694" s="556" t="n">
        <v>46041</v>
      </c>
      <c r="N694" t="n">
        <v>18.9</v>
      </c>
      <c r="O694" t="n">
        <v>18.9</v>
      </c>
      <c r="P694" t="n">
        <v>37.8</v>
      </c>
    </row>
    <row r="695">
      <c r="A695" t="n">
        <v>77023</v>
      </c>
      <c r="B695" t="n">
        <v>128</v>
      </c>
      <c r="C695" t="inlineStr">
        <is>
          <t>Love Cabaret</t>
        </is>
      </c>
      <c r="D695" s="556" t="n">
        <v>46082</v>
      </c>
      <c r="E695" t="n">
        <v>21075</v>
      </c>
      <c r="F695" t="inlineStr">
        <is>
          <t>ACUCAR DEMERARA UNIAO C/1KG</t>
        </is>
      </c>
      <c r="G695" t="n">
        <v>1993</v>
      </c>
      <c r="H695" t="n">
        <v>6</v>
      </c>
      <c r="I695" t="inlineStr">
        <is>
          <t>PC</t>
        </is>
      </c>
      <c r="J695" t="inlineStr">
        <is>
          <t>ALIMENTOS</t>
        </is>
      </c>
      <c r="K695" t="inlineStr">
        <is>
          <t>02/2026</t>
        </is>
      </c>
      <c r="L695" t="n">
        <v>0</v>
      </c>
      <c r="M695" s="556" t="n">
        <v>45901</v>
      </c>
      <c r="N695" t="n">
        <v>6.1</v>
      </c>
      <c r="O695" t="n">
        <v>6.2</v>
      </c>
      <c r="P695" t="n">
        <v>36.6</v>
      </c>
    </row>
    <row r="696">
      <c r="A696" t="n">
        <v>77110</v>
      </c>
      <c r="B696" t="n">
        <v>128</v>
      </c>
      <c r="C696" t="inlineStr">
        <is>
          <t>Love Cabaret</t>
        </is>
      </c>
      <c r="D696" s="556" t="n">
        <v>46082</v>
      </c>
      <c r="E696" t="n">
        <v>20053</v>
      </c>
      <c r="F696" t="inlineStr">
        <is>
          <t>KETCHUP TRADICIONAL HEMMER C/3,8KG</t>
        </is>
      </c>
      <c r="G696" t="n">
        <v>2326</v>
      </c>
      <c r="H696" t="n">
        <v>0.88</v>
      </c>
      <c r="I696" t="inlineStr">
        <is>
          <t>PC</t>
        </is>
      </c>
      <c r="J696" t="inlineStr">
        <is>
          <t>ALIMENTOS</t>
        </is>
      </c>
      <c r="K696" t="inlineStr">
        <is>
          <t>02/2026</t>
        </is>
      </c>
      <c r="L696" t="n">
        <v>0</v>
      </c>
      <c r="M696" s="556" t="n">
        <v>45845</v>
      </c>
      <c r="N696" t="n">
        <v>40.2</v>
      </c>
      <c r="O696" t="n">
        <v>40.1</v>
      </c>
      <c r="P696" t="n">
        <v>35.38</v>
      </c>
    </row>
    <row r="697">
      <c r="A697" t="n">
        <v>77101</v>
      </c>
      <c r="B697" t="n">
        <v>128</v>
      </c>
      <c r="C697" t="inlineStr">
        <is>
          <t>Love Cabaret</t>
        </is>
      </c>
      <c r="D697" s="556" t="n">
        <v>46082</v>
      </c>
      <c r="E697" t="n">
        <v>20614</v>
      </c>
      <c r="F697" t="inlineStr">
        <is>
          <t>PASTA GERGELIM TAHINE ISTAMBUL 5006 LT</t>
        </is>
      </c>
      <c r="G697" t="n">
        <v>2119</v>
      </c>
      <c r="H697" t="n">
        <v>1</v>
      </c>
      <c r="I697" t="inlineStr">
        <is>
          <t>UN</t>
        </is>
      </c>
      <c r="J697" t="inlineStr">
        <is>
          <t>ALIMENTOS</t>
        </is>
      </c>
      <c r="K697" t="inlineStr">
        <is>
          <t>02/2026</t>
        </is>
      </c>
      <c r="L697" t="n">
        <v>0</v>
      </c>
      <c r="M697" s="556" t="n">
        <v>45943</v>
      </c>
      <c r="N697" t="n">
        <v>32.3</v>
      </c>
      <c r="O697" t="n">
        <v>32.4</v>
      </c>
      <c r="P697" t="n">
        <v>32.3</v>
      </c>
    </row>
    <row r="698">
      <c r="A698" t="n">
        <v>77041</v>
      </c>
      <c r="B698" t="n">
        <v>128</v>
      </c>
      <c r="C698" t="inlineStr">
        <is>
          <t>Love Cabaret</t>
        </is>
      </c>
      <c r="D698" s="556" t="n">
        <v>46082</v>
      </c>
      <c r="E698" t="n">
        <v>20202</v>
      </c>
      <c r="F698" t="inlineStr">
        <is>
          <t>VINAGRE DE ARROZ CASTELO 750ML UN</t>
        </is>
      </c>
      <c r="G698" t="n">
        <v>2255</v>
      </c>
      <c r="H698" t="n">
        <v>4.2</v>
      </c>
      <c r="I698" t="inlineStr">
        <is>
          <t>UN</t>
        </is>
      </c>
      <c r="J698" t="inlineStr">
        <is>
          <t>ALIMENTOS</t>
        </is>
      </c>
      <c r="K698" t="inlineStr">
        <is>
          <t>02/2026</t>
        </is>
      </c>
      <c r="L698" t="n">
        <v>7.45</v>
      </c>
      <c r="M698" s="556" t="n">
        <v>46056</v>
      </c>
      <c r="N698" t="n">
        <v>7.45</v>
      </c>
      <c r="O698" t="n">
        <v>7.45</v>
      </c>
      <c r="P698" t="n">
        <v>31.29</v>
      </c>
    </row>
    <row r="699">
      <c r="A699" t="n">
        <v>77094</v>
      </c>
      <c r="B699" t="n">
        <v>128</v>
      </c>
      <c r="C699" t="inlineStr">
        <is>
          <t>Love Cabaret</t>
        </is>
      </c>
      <c r="D699" s="556" t="n">
        <v>46082</v>
      </c>
      <c r="E699" t="n">
        <v>26465</v>
      </c>
      <c r="F699" t="inlineStr">
        <is>
          <t>BAGUETE FERMENTACAO NATURAL 30CM C/250G UN</t>
        </is>
      </c>
      <c r="G699" t="n">
        <v>6746</v>
      </c>
      <c r="H699" t="n">
        <v>1.2</v>
      </c>
      <c r="I699" t="inlineStr">
        <is>
          <t>UN</t>
        </is>
      </c>
      <c r="J699" t="inlineStr">
        <is>
          <t>ALIMENTOS</t>
        </is>
      </c>
      <c r="K699" t="inlineStr">
        <is>
          <t>02/2026</t>
        </is>
      </c>
      <c r="L699" t="n">
        <v>25</v>
      </c>
      <c r="M699" s="556" t="n">
        <v>46059</v>
      </c>
      <c r="N699" t="n">
        <v>25</v>
      </c>
      <c r="O699" t="n">
        <v>25</v>
      </c>
      <c r="P699" t="n">
        <v>30</v>
      </c>
    </row>
    <row r="700">
      <c r="A700" t="n">
        <v>77106</v>
      </c>
      <c r="B700" t="n">
        <v>128</v>
      </c>
      <c r="C700" t="inlineStr">
        <is>
          <t>Love Cabaret</t>
        </is>
      </c>
      <c r="D700" s="556" t="n">
        <v>46082</v>
      </c>
      <c r="E700" t="n">
        <v>20653</v>
      </c>
      <c r="F700" t="inlineStr">
        <is>
          <t>LEITE DE COCO SOCOCO C/1L UN</t>
        </is>
      </c>
      <c r="G700" t="n">
        <v>2111</v>
      </c>
      <c r="H700" t="n">
        <v>1</v>
      </c>
      <c r="I700" t="inlineStr">
        <is>
          <t>UN</t>
        </is>
      </c>
      <c r="J700" t="inlineStr">
        <is>
          <t>ALIMENTOS</t>
        </is>
      </c>
      <c r="K700" t="inlineStr">
        <is>
          <t>02/2026</t>
        </is>
      </c>
      <c r="L700" t="n">
        <v>27.5</v>
      </c>
      <c r="M700" s="556" t="n">
        <v>46076</v>
      </c>
      <c r="N700" t="n">
        <v>27.5</v>
      </c>
      <c r="O700" t="n">
        <v>25.97</v>
      </c>
      <c r="P700" t="n">
        <v>27.5</v>
      </c>
    </row>
    <row r="701">
      <c r="A701" t="n">
        <v>77006</v>
      </c>
      <c r="B701" t="n">
        <v>128</v>
      </c>
      <c r="C701" t="inlineStr">
        <is>
          <t>Love Cabaret</t>
        </is>
      </c>
      <c r="D701" s="556" t="n">
        <v>46082</v>
      </c>
      <c r="E701" t="n">
        <v>19906</v>
      </c>
      <c r="F701" t="inlineStr">
        <is>
          <t>SAL REFINADO CISNE 10X1KG</t>
        </is>
      </c>
      <c r="G701" t="n">
        <v>2381</v>
      </c>
      <c r="H701" t="n">
        <v>9</v>
      </c>
      <c r="I701" t="inlineStr">
        <is>
          <t>PC</t>
        </is>
      </c>
      <c r="J701" t="inlineStr">
        <is>
          <t>ALIMENTOS</t>
        </is>
      </c>
      <c r="K701" t="inlineStr">
        <is>
          <t>02/2026</t>
        </is>
      </c>
      <c r="L701" t="n">
        <v>0</v>
      </c>
      <c r="M701" s="556" t="n">
        <v>46052</v>
      </c>
      <c r="N701" t="n">
        <v>2.9</v>
      </c>
      <c r="O701" t="n">
        <v>11.74</v>
      </c>
      <c r="P701" t="n">
        <v>26.1</v>
      </c>
    </row>
    <row r="702">
      <c r="A702" t="n">
        <v>77119</v>
      </c>
      <c r="B702" t="n">
        <v>128</v>
      </c>
      <c r="C702" t="inlineStr">
        <is>
          <t>Love Cabaret</t>
        </is>
      </c>
      <c r="D702" s="556" t="n">
        <v>46082</v>
      </c>
      <c r="E702" t="n">
        <v>24169</v>
      </c>
      <c r="F702" t="inlineStr">
        <is>
          <t>COCO RALADO DESIDRATADO SEM ACUCAR KG</t>
        </is>
      </c>
      <c r="G702" t="n">
        <v>2239</v>
      </c>
      <c r="H702" t="n">
        <v>0.7</v>
      </c>
      <c r="I702" t="inlineStr">
        <is>
          <t>KG</t>
        </is>
      </c>
      <c r="J702" t="inlineStr">
        <is>
          <t>ALIMENTOS</t>
        </is>
      </c>
      <c r="K702" t="inlineStr">
        <is>
          <t>02/2026</t>
        </is>
      </c>
      <c r="L702" t="n">
        <v>0</v>
      </c>
      <c r="N702" t="n">
        <v>0</v>
      </c>
      <c r="O702" t="n">
        <v>36.9</v>
      </c>
      <c r="P702" t="n">
        <v>25.83</v>
      </c>
    </row>
    <row r="703">
      <c r="A703" t="n">
        <v>77009</v>
      </c>
      <c r="B703" t="n">
        <v>128</v>
      </c>
      <c r="C703" t="inlineStr">
        <is>
          <t>Love Cabaret</t>
        </is>
      </c>
      <c r="D703" s="556" t="n">
        <v>46082</v>
      </c>
      <c r="E703" t="n">
        <v>19203</v>
      </c>
      <c r="F703" t="inlineStr">
        <is>
          <t>IOGURTE INTEGRAL NESTLE C/170G UN</t>
        </is>
      </c>
      <c r="G703" t="n">
        <v>2802</v>
      </c>
      <c r="H703" t="n">
        <v>8</v>
      </c>
      <c r="I703" t="inlineStr">
        <is>
          <t>UN</t>
        </is>
      </c>
      <c r="J703" t="inlineStr">
        <is>
          <t>ALIMENTOS</t>
        </is>
      </c>
      <c r="K703" t="inlineStr">
        <is>
          <t>02/2026</t>
        </is>
      </c>
      <c r="L703" t="n">
        <v>0</v>
      </c>
      <c r="M703" s="556" t="n">
        <v>46052</v>
      </c>
      <c r="N703" t="n">
        <v>3.18</v>
      </c>
      <c r="O703" t="n">
        <v>3.7</v>
      </c>
      <c r="P703" t="n">
        <v>25.44</v>
      </c>
    </row>
    <row r="704">
      <c r="A704" t="n">
        <v>77017</v>
      </c>
      <c r="B704" t="n">
        <v>128</v>
      </c>
      <c r="C704" t="inlineStr">
        <is>
          <t>Love Cabaret</t>
        </is>
      </c>
      <c r="D704" s="556" t="n">
        <v>46082</v>
      </c>
      <c r="E704" t="n">
        <v>25441</v>
      </c>
      <c r="F704" t="inlineStr">
        <is>
          <t>AGUA TONICA PRATA ZERO 269ML UN</t>
        </is>
      </c>
      <c r="G704" t="n">
        <v>7012</v>
      </c>
      <c r="H704" t="n">
        <v>7</v>
      </c>
      <c r="I704" t="inlineStr">
        <is>
          <t>UN</t>
        </is>
      </c>
      <c r="J704" t="inlineStr">
        <is>
          <t>BEBIDAS</t>
        </is>
      </c>
      <c r="K704" t="inlineStr">
        <is>
          <t>02/2026</t>
        </is>
      </c>
      <c r="L704" t="n">
        <v>0</v>
      </c>
      <c r="M704" s="556" t="n">
        <v>45895</v>
      </c>
      <c r="N704" t="n">
        <v>39.53</v>
      </c>
      <c r="O704" t="n">
        <v>39.53</v>
      </c>
      <c r="P704" t="n">
        <v>23.03</v>
      </c>
    </row>
    <row r="705">
      <c r="A705" t="n">
        <v>77115</v>
      </c>
      <c r="B705" t="n">
        <v>128</v>
      </c>
      <c r="C705" t="inlineStr">
        <is>
          <t>Love Cabaret</t>
        </is>
      </c>
      <c r="D705" s="556" t="n">
        <v>46082</v>
      </c>
      <c r="E705" t="n">
        <v>23633</v>
      </c>
      <c r="F705" t="inlineStr">
        <is>
          <t>FLOR DE HIBISCO KG</t>
        </is>
      </c>
      <c r="G705" t="n">
        <v>2249</v>
      </c>
      <c r="H705" t="n">
        <v>0.78</v>
      </c>
      <c r="I705" t="inlineStr">
        <is>
          <t>KG</t>
        </is>
      </c>
      <c r="J705" t="inlineStr">
        <is>
          <t>ALIMENTOS</t>
        </is>
      </c>
      <c r="K705" t="inlineStr">
        <is>
          <t>02/2026</t>
        </is>
      </c>
      <c r="L705" t="n">
        <v>0</v>
      </c>
      <c r="M705" s="556" t="n">
        <v>46002</v>
      </c>
      <c r="N705" t="n">
        <v>26.6</v>
      </c>
      <c r="O705" t="n">
        <v>29.8</v>
      </c>
      <c r="P705" t="n">
        <v>20.75</v>
      </c>
    </row>
    <row r="706">
      <c r="A706" t="n">
        <v>77100</v>
      </c>
      <c r="B706" t="n">
        <v>128</v>
      </c>
      <c r="C706" t="inlineStr">
        <is>
          <t>Love Cabaret</t>
        </is>
      </c>
      <c r="D706" s="556" t="n">
        <v>46082</v>
      </c>
      <c r="E706" t="n">
        <v>23489</v>
      </c>
      <c r="F706" t="inlineStr">
        <is>
          <t>SAL DE PARRILLA KG</t>
        </is>
      </c>
      <c r="G706" t="n">
        <v>2380</v>
      </c>
      <c r="H706" t="n">
        <v>1</v>
      </c>
      <c r="I706" t="inlineStr">
        <is>
          <t>KG</t>
        </is>
      </c>
      <c r="J706" t="inlineStr">
        <is>
          <t>ALIMENTOS</t>
        </is>
      </c>
      <c r="K706" t="inlineStr">
        <is>
          <t>02/2026</t>
        </is>
      </c>
      <c r="L706" t="n">
        <v>0</v>
      </c>
      <c r="M706" s="556" t="n">
        <v>45972</v>
      </c>
      <c r="N706" t="n">
        <v>19.9</v>
      </c>
      <c r="O706" t="n">
        <v>19.9</v>
      </c>
      <c r="P706" t="n">
        <v>19.9</v>
      </c>
    </row>
    <row r="707">
      <c r="A707" t="n">
        <v>77114</v>
      </c>
      <c r="B707" t="n">
        <v>128</v>
      </c>
      <c r="C707" t="inlineStr">
        <is>
          <t>Love Cabaret</t>
        </is>
      </c>
      <c r="D707" s="556" t="n">
        <v>46082</v>
      </c>
      <c r="E707" t="n">
        <v>24296</v>
      </c>
      <c r="F707" t="inlineStr">
        <is>
          <t>GERGELIM BRANCO KG</t>
        </is>
      </c>
      <c r="G707" t="n">
        <v>2250</v>
      </c>
      <c r="H707" t="n">
        <v>0.8</v>
      </c>
      <c r="I707" t="inlineStr">
        <is>
          <t>KG</t>
        </is>
      </c>
      <c r="J707" t="inlineStr">
        <is>
          <t>ALIMENTOS</t>
        </is>
      </c>
      <c r="K707" t="inlineStr">
        <is>
          <t>02/2026</t>
        </is>
      </c>
      <c r="L707" t="n">
        <v>0</v>
      </c>
      <c r="M707" s="556" t="n">
        <v>45502</v>
      </c>
      <c r="N707" t="n">
        <v>24.7</v>
      </c>
      <c r="O707" t="n">
        <v>19.9</v>
      </c>
      <c r="P707" t="n">
        <v>19.76</v>
      </c>
    </row>
    <row r="708">
      <c r="A708" t="n">
        <v>77112</v>
      </c>
      <c r="B708" t="n">
        <v>128</v>
      </c>
      <c r="C708" t="inlineStr">
        <is>
          <t>Love Cabaret</t>
        </is>
      </c>
      <c r="D708" s="556" t="n">
        <v>46082</v>
      </c>
      <c r="E708" t="n">
        <v>24037</v>
      </c>
      <c r="F708" t="inlineStr">
        <is>
          <t>ALHO TRITURADO FRITO</t>
        </is>
      </c>
      <c r="G708" t="n">
        <v>2590</v>
      </c>
      <c r="H708" t="n">
        <v>0.87</v>
      </c>
      <c r="I708" t="inlineStr">
        <is>
          <t>KG</t>
        </is>
      </c>
      <c r="J708" t="inlineStr">
        <is>
          <t>ALIMENTOS</t>
        </is>
      </c>
      <c r="K708" t="inlineStr">
        <is>
          <t>02/2026</t>
        </is>
      </c>
      <c r="L708" t="n">
        <v>19.5</v>
      </c>
      <c r="M708" s="556" t="n">
        <v>46055</v>
      </c>
      <c r="N708" t="n">
        <v>19.5</v>
      </c>
      <c r="O708" t="n">
        <v>19.5</v>
      </c>
      <c r="P708" t="n">
        <v>16.96</v>
      </c>
    </row>
    <row r="709">
      <c r="A709" t="n">
        <v>76992</v>
      </c>
      <c r="B709" t="n">
        <v>128</v>
      </c>
      <c r="C709" t="inlineStr">
        <is>
          <t>Love Cabaret</t>
        </is>
      </c>
      <c r="D709" s="556" t="n">
        <v>46082</v>
      </c>
      <c r="E709" t="n">
        <v>24394</v>
      </c>
      <c r="F709" t="inlineStr">
        <is>
          <t>OVO BRANCO UN</t>
        </is>
      </c>
      <c r="G709" t="n">
        <v>2753</v>
      </c>
      <c r="H709" t="n">
        <v>26</v>
      </c>
      <c r="I709" t="inlineStr">
        <is>
          <t>UN</t>
        </is>
      </c>
      <c r="J709" t="inlineStr">
        <is>
          <t>ALIMENTOS</t>
        </is>
      </c>
      <c r="K709" t="inlineStr">
        <is>
          <t>02/2026</t>
        </is>
      </c>
      <c r="L709" t="n">
        <v>0</v>
      </c>
      <c r="M709" s="556" t="n">
        <v>45869</v>
      </c>
      <c r="N709" t="n">
        <v>0.55</v>
      </c>
      <c r="O709" t="n">
        <v>0.67</v>
      </c>
      <c r="P709" t="n">
        <v>14.3</v>
      </c>
    </row>
    <row r="710">
      <c r="A710" t="n">
        <v>77109</v>
      </c>
      <c r="B710" t="n">
        <v>128</v>
      </c>
      <c r="C710" t="inlineStr">
        <is>
          <t>Love Cabaret</t>
        </is>
      </c>
      <c r="D710" s="556" t="n">
        <v>46082</v>
      </c>
      <c r="E710" t="n">
        <v>19647</v>
      </c>
      <c r="F710" t="inlineStr">
        <is>
          <t>ALHO PORO KG</t>
        </is>
      </c>
      <c r="G710" t="n">
        <v>2591</v>
      </c>
      <c r="H710" t="n">
        <v>0.9</v>
      </c>
      <c r="I710" t="inlineStr">
        <is>
          <t>KG</t>
        </is>
      </c>
      <c r="J710" t="inlineStr">
        <is>
          <t>ALIMENTOS</t>
        </is>
      </c>
      <c r="K710" t="inlineStr">
        <is>
          <t>02/2026</t>
        </is>
      </c>
      <c r="L710" t="n">
        <v>0</v>
      </c>
      <c r="M710" s="556" t="n">
        <v>46048</v>
      </c>
      <c r="N710" t="n">
        <v>12</v>
      </c>
      <c r="O710" t="n">
        <v>14.47</v>
      </c>
      <c r="P710" t="n">
        <v>10.8</v>
      </c>
    </row>
    <row r="711">
      <c r="A711" t="n">
        <v>77121</v>
      </c>
      <c r="B711" t="n">
        <v>128</v>
      </c>
      <c r="C711" t="inlineStr">
        <is>
          <t>Love Cabaret</t>
        </is>
      </c>
      <c r="D711" s="556" t="n">
        <v>46082</v>
      </c>
      <c r="E711" t="n">
        <v>26731</v>
      </c>
      <c r="F711" t="inlineStr">
        <is>
          <t>CERVEJA PRAYA LAGER 355ML C/6 UN</t>
        </is>
      </c>
      <c r="G711" t="n">
        <v>6876</v>
      </c>
      <c r="H711" t="n">
        <v>0.5</v>
      </c>
      <c r="I711" t="inlineStr">
        <is>
          <t>PC</t>
        </is>
      </c>
      <c r="J711" t="inlineStr">
        <is>
          <t>BEBIDAS</t>
        </is>
      </c>
      <c r="K711" t="inlineStr">
        <is>
          <t>02/2026</t>
        </is>
      </c>
      <c r="L711" t="n">
        <v>0</v>
      </c>
      <c r="N711" t="n">
        <v>0</v>
      </c>
      <c r="O711" t="n">
        <v>146.16</v>
      </c>
      <c r="P711" t="n">
        <v>8.640000000000001</v>
      </c>
    </row>
    <row r="712">
      <c r="A712" t="n">
        <v>77126</v>
      </c>
      <c r="B712" t="n">
        <v>128</v>
      </c>
      <c r="C712" t="inlineStr">
        <is>
          <t>Love Cabaret</t>
        </is>
      </c>
      <c r="D712" s="556" t="n">
        <v>46082</v>
      </c>
      <c r="E712" t="n">
        <v>24036</v>
      </c>
      <c r="F712" t="inlineStr">
        <is>
          <t>ALHO EM PO 1KG UN</t>
        </is>
      </c>
      <c r="G712" t="n">
        <v>2314</v>
      </c>
      <c r="H712" t="n">
        <v>0.42</v>
      </c>
      <c r="I712" t="inlineStr">
        <is>
          <t>UN</t>
        </is>
      </c>
      <c r="J712" t="inlineStr">
        <is>
          <t>ALIMENTOS</t>
        </is>
      </c>
      <c r="K712" t="inlineStr">
        <is>
          <t>02/2026</t>
        </is>
      </c>
      <c r="L712" t="n">
        <v>0</v>
      </c>
      <c r="M712" s="556" t="n">
        <v>46042</v>
      </c>
      <c r="N712" t="n">
        <v>20</v>
      </c>
      <c r="O712" t="n">
        <v>22.9</v>
      </c>
      <c r="P712" t="n">
        <v>8.4</v>
      </c>
    </row>
    <row r="713">
      <c r="A713" t="n">
        <v>77070</v>
      </c>
      <c r="B713" t="n">
        <v>128</v>
      </c>
      <c r="C713" t="inlineStr">
        <is>
          <t>Love Cabaret</t>
        </is>
      </c>
      <c r="D713" s="556" t="n">
        <v>46082</v>
      </c>
      <c r="E713" t="n">
        <v>19623</v>
      </c>
      <c r="F713" t="inlineStr">
        <is>
          <t>CEBOLA ROXA KG</t>
        </is>
      </c>
      <c r="G713" t="n">
        <v>2611</v>
      </c>
      <c r="H713" t="n">
        <v>2.05</v>
      </c>
      <c r="I713" t="inlineStr">
        <is>
          <t>KG</t>
        </is>
      </c>
      <c r="J713" t="inlineStr">
        <is>
          <t>ALIMENTOS</t>
        </is>
      </c>
      <c r="K713" t="inlineStr">
        <is>
          <t>02/2026</t>
        </is>
      </c>
      <c r="L713" t="n">
        <v>3.8</v>
      </c>
      <c r="M713" s="556" t="n">
        <v>46055</v>
      </c>
      <c r="N713" t="n">
        <v>3.8</v>
      </c>
      <c r="O713" t="n">
        <v>3.46</v>
      </c>
      <c r="P713" t="n">
        <v>7.79</v>
      </c>
    </row>
    <row r="714">
      <c r="A714" t="n">
        <v>77135</v>
      </c>
      <c r="B714" t="n">
        <v>128</v>
      </c>
      <c r="C714" t="inlineStr">
        <is>
          <t>Love Cabaret</t>
        </is>
      </c>
      <c r="D714" s="556" t="n">
        <v>46082</v>
      </c>
      <c r="E714" t="n">
        <v>24110</v>
      </c>
      <c r="F714" t="inlineStr">
        <is>
          <t>CANELA EM PO KG</t>
        </is>
      </c>
      <c r="G714" t="n">
        <v>2322</v>
      </c>
      <c r="H714" t="n">
        <v>0.07000000000000001</v>
      </c>
      <c r="I714" t="inlineStr">
        <is>
          <t>KG</t>
        </is>
      </c>
      <c r="J714" t="inlineStr">
        <is>
          <t>ALIMENTOS</t>
        </is>
      </c>
      <c r="K714" t="inlineStr">
        <is>
          <t>02/2026</t>
        </is>
      </c>
      <c r="L714" t="n">
        <v>0</v>
      </c>
      <c r="M714" s="556" t="n">
        <v>45509</v>
      </c>
      <c r="N714" t="n">
        <v>92</v>
      </c>
      <c r="O714" t="n">
        <v>16.5</v>
      </c>
      <c r="P714" t="n">
        <v>6.44</v>
      </c>
    </row>
    <row r="715">
      <c r="A715" t="n">
        <v>77118</v>
      </c>
      <c r="B715" t="n">
        <v>128</v>
      </c>
      <c r="C715" t="inlineStr">
        <is>
          <t>Love Cabaret</t>
        </is>
      </c>
      <c r="D715" s="556" t="n">
        <v>46082</v>
      </c>
      <c r="E715" t="n">
        <v>19415</v>
      </c>
      <c r="F715" t="inlineStr">
        <is>
          <t>MARGARINA COM SAL QUALY 500G UN</t>
        </is>
      </c>
      <c r="G715" t="n">
        <v>2759</v>
      </c>
      <c r="H715" t="n">
        <v>0.7</v>
      </c>
      <c r="I715" t="inlineStr">
        <is>
          <t>UN</t>
        </is>
      </c>
      <c r="J715" t="inlineStr">
        <is>
          <t>ALIMENTOS</t>
        </is>
      </c>
      <c r="K715" t="inlineStr">
        <is>
          <t>02/2026</t>
        </is>
      </c>
      <c r="L715" t="n">
        <v>8.800000000000001</v>
      </c>
      <c r="M715" s="556" t="n">
        <v>46056</v>
      </c>
      <c r="N715" t="n">
        <v>8.800000000000001</v>
      </c>
      <c r="O715" t="n">
        <v>8.81</v>
      </c>
      <c r="P715" t="n">
        <v>6.16</v>
      </c>
    </row>
    <row r="716">
      <c r="A716" t="n">
        <v>77128</v>
      </c>
      <c r="B716" t="n">
        <v>128</v>
      </c>
      <c r="C716" t="inlineStr">
        <is>
          <t>Love Cabaret</t>
        </is>
      </c>
      <c r="D716" s="556" t="n">
        <v>46082</v>
      </c>
      <c r="E716" t="n">
        <v>19503</v>
      </c>
      <c r="F716" t="inlineStr">
        <is>
          <t>ALFACE CRESPA KG</t>
        </is>
      </c>
      <c r="G716" t="n">
        <v>2707</v>
      </c>
      <c r="H716" t="n">
        <v>0.38</v>
      </c>
      <c r="I716" t="inlineStr">
        <is>
          <t>KG</t>
        </is>
      </c>
      <c r="J716" t="inlineStr">
        <is>
          <t>ALIMENTOS</t>
        </is>
      </c>
      <c r="K716" t="inlineStr">
        <is>
          <t>02/2026</t>
        </is>
      </c>
      <c r="L716" t="n">
        <v>15.86</v>
      </c>
      <c r="M716" s="556" t="n">
        <v>46070</v>
      </c>
      <c r="N716" t="n">
        <v>17</v>
      </c>
      <c r="O716" t="n">
        <v>18.75</v>
      </c>
      <c r="P716" t="n">
        <v>6.03</v>
      </c>
    </row>
    <row r="717">
      <c r="A717" t="n">
        <v>77108</v>
      </c>
      <c r="B717" t="n">
        <v>128</v>
      </c>
      <c r="C717" t="inlineStr">
        <is>
          <t>Love Cabaret</t>
        </is>
      </c>
      <c r="D717" s="556" t="n">
        <v>46082</v>
      </c>
      <c r="E717" t="n">
        <v>19982</v>
      </c>
      <c r="F717" t="inlineStr">
        <is>
          <t>MOLHO INGLES CEPERA C/1L</t>
        </is>
      </c>
      <c r="G717" t="n">
        <v>2351</v>
      </c>
      <c r="H717" t="n">
        <v>0.9</v>
      </c>
      <c r="I717" t="inlineStr">
        <is>
          <t>FR</t>
        </is>
      </c>
      <c r="J717" t="inlineStr">
        <is>
          <t>ALIMENTOS</t>
        </is>
      </c>
      <c r="K717" t="inlineStr">
        <is>
          <t>02/2026</t>
        </is>
      </c>
      <c r="L717" t="n">
        <v>0</v>
      </c>
      <c r="M717" s="556" t="n">
        <v>45943</v>
      </c>
      <c r="N717" t="n">
        <v>6.15</v>
      </c>
      <c r="O717" t="n">
        <v>6.15</v>
      </c>
      <c r="P717" t="n">
        <v>5.54</v>
      </c>
    </row>
    <row r="718">
      <c r="A718" t="n">
        <v>77134</v>
      </c>
      <c r="B718" t="n">
        <v>128</v>
      </c>
      <c r="C718" t="inlineStr">
        <is>
          <t>Love Cabaret</t>
        </is>
      </c>
      <c r="D718" s="556" t="n">
        <v>46082</v>
      </c>
      <c r="E718" t="n">
        <v>23108</v>
      </c>
      <c r="F718" t="inlineStr">
        <is>
          <t>TOMILHO KG</t>
        </is>
      </c>
      <c r="G718" t="n">
        <v>2739</v>
      </c>
      <c r="H718" t="n">
        <v>0.08</v>
      </c>
      <c r="I718" t="inlineStr">
        <is>
          <t>KG</t>
        </is>
      </c>
      <c r="J718" t="inlineStr">
        <is>
          <t>ALIMENTOS</t>
        </is>
      </c>
      <c r="K718" t="inlineStr">
        <is>
          <t>02/2026</t>
        </is>
      </c>
      <c r="L718" t="n">
        <v>55</v>
      </c>
      <c r="M718" s="556" t="n">
        <v>46055</v>
      </c>
      <c r="N718" t="n">
        <v>55</v>
      </c>
      <c r="O718" t="n">
        <v>60</v>
      </c>
      <c r="P718" t="n">
        <v>4.4</v>
      </c>
    </row>
    <row r="719">
      <c r="A719" t="n">
        <v>77133</v>
      </c>
      <c r="B719" t="n">
        <v>128</v>
      </c>
      <c r="C719" t="inlineStr">
        <is>
          <t>Love Cabaret</t>
        </is>
      </c>
      <c r="D719" s="556" t="n">
        <v>46082</v>
      </c>
      <c r="E719" t="n">
        <v>19506</v>
      </c>
      <c r="F719" t="inlineStr">
        <is>
          <t>ALECRIM KG</t>
        </is>
      </c>
      <c r="G719" t="n">
        <v>2705</v>
      </c>
      <c r="H719" t="n">
        <v>0.1</v>
      </c>
      <c r="I719" t="inlineStr">
        <is>
          <t>KG</t>
        </is>
      </c>
      <c r="J719" t="inlineStr">
        <is>
          <t>ALIMENTOS</t>
        </is>
      </c>
      <c r="K719" t="inlineStr">
        <is>
          <t>02/2026</t>
        </is>
      </c>
      <c r="L719" t="n">
        <v>40</v>
      </c>
      <c r="M719" s="556" t="n">
        <v>46055</v>
      </c>
      <c r="N719" t="n">
        <v>40</v>
      </c>
      <c r="O719" t="n">
        <v>38</v>
      </c>
      <c r="P719" t="n">
        <v>4</v>
      </c>
    </row>
    <row r="720">
      <c r="A720" t="n">
        <v>77088</v>
      </c>
      <c r="B720" t="n">
        <v>128</v>
      </c>
      <c r="C720" t="inlineStr">
        <is>
          <t>Love Cabaret</t>
        </is>
      </c>
      <c r="D720" s="556" t="n">
        <v>46082</v>
      </c>
      <c r="E720" t="n">
        <v>23359</v>
      </c>
      <c r="F720" t="inlineStr">
        <is>
          <t>LIMAO TAHITI KG</t>
        </is>
      </c>
      <c r="G720" t="n">
        <v>2499</v>
      </c>
      <c r="H720" t="n">
        <v>1.5</v>
      </c>
      <c r="I720" t="inlineStr">
        <is>
          <t>KG</t>
        </is>
      </c>
      <c r="J720" t="inlineStr">
        <is>
          <t>ALIMENTOS</t>
        </is>
      </c>
      <c r="K720" t="inlineStr">
        <is>
          <t>02/2026</t>
        </is>
      </c>
      <c r="L720" t="n">
        <v>2.62</v>
      </c>
      <c r="M720" s="556" t="n">
        <v>46057</v>
      </c>
      <c r="N720" t="n">
        <v>2.65</v>
      </c>
      <c r="O720" t="n">
        <v>2.42</v>
      </c>
      <c r="P720" t="n">
        <v>3.93</v>
      </c>
    </row>
    <row r="721">
      <c r="A721" t="n">
        <v>77132</v>
      </c>
      <c r="B721" t="n">
        <v>128</v>
      </c>
      <c r="C721" t="inlineStr">
        <is>
          <t>Love Cabaret</t>
        </is>
      </c>
      <c r="D721" s="556" t="n">
        <v>46082</v>
      </c>
      <c r="E721" t="n">
        <v>19570</v>
      </c>
      <c r="F721" t="inlineStr">
        <is>
          <t>PIMENTA JALAPENO KG</t>
        </is>
      </c>
      <c r="G721" t="n">
        <v>2648</v>
      </c>
      <c r="H721" t="n">
        <v>0.11</v>
      </c>
      <c r="I721" t="inlineStr">
        <is>
          <t>KG</t>
        </is>
      </c>
      <c r="J721" t="inlineStr">
        <is>
          <t>ALIMENTOS</t>
        </is>
      </c>
      <c r="K721" t="inlineStr">
        <is>
          <t>02/2026</t>
        </is>
      </c>
      <c r="L721" t="n">
        <v>23</v>
      </c>
      <c r="M721" s="556" t="n">
        <v>46055</v>
      </c>
      <c r="N721" t="n">
        <v>23</v>
      </c>
      <c r="O721" t="n">
        <v>32</v>
      </c>
      <c r="P721" t="n">
        <v>2.53</v>
      </c>
    </row>
    <row r="722">
      <c r="A722" t="n">
        <v>77131</v>
      </c>
      <c r="B722" t="n">
        <v>128</v>
      </c>
      <c r="C722" t="inlineStr">
        <is>
          <t>Love Cabaret</t>
        </is>
      </c>
      <c r="D722" s="556" t="n">
        <v>46082</v>
      </c>
      <c r="E722" t="n">
        <v>20044</v>
      </c>
      <c r="F722" t="inlineStr">
        <is>
          <t>CHIMICHURRI KG</t>
        </is>
      </c>
      <c r="G722" t="n">
        <v>2329</v>
      </c>
      <c r="H722" t="n">
        <v>0.11</v>
      </c>
      <c r="I722" t="inlineStr">
        <is>
          <t>KG</t>
        </is>
      </c>
      <c r="J722" t="inlineStr">
        <is>
          <t>ALIMENTOS</t>
        </is>
      </c>
      <c r="K722" t="inlineStr">
        <is>
          <t>02/2026</t>
        </is>
      </c>
      <c r="L722" t="n">
        <v>0</v>
      </c>
      <c r="M722" s="556" t="n">
        <v>46043</v>
      </c>
      <c r="N722" t="n">
        <v>21</v>
      </c>
      <c r="O722" t="n">
        <v>20.9</v>
      </c>
      <c r="P722" t="n">
        <v>2.31</v>
      </c>
    </row>
    <row r="723">
      <c r="A723" t="n">
        <v>77136</v>
      </c>
      <c r="B723" t="n">
        <v>128</v>
      </c>
      <c r="C723" t="inlineStr">
        <is>
          <t>Love Cabaret</t>
        </is>
      </c>
      <c r="D723" s="556" t="n">
        <v>46082</v>
      </c>
      <c r="E723" t="n">
        <v>24392</v>
      </c>
      <c r="F723" t="inlineStr">
        <is>
          <t>OREGANO KG</t>
        </is>
      </c>
      <c r="G723" t="n">
        <v>2366</v>
      </c>
      <c r="H723" t="n">
        <v>0.05</v>
      </c>
      <c r="I723" t="inlineStr">
        <is>
          <t>KG</t>
        </is>
      </c>
      <c r="J723" t="inlineStr">
        <is>
          <t>ALIMENTOS</t>
        </is>
      </c>
      <c r="K723" t="inlineStr">
        <is>
          <t>02/2026</t>
        </is>
      </c>
      <c r="L723" t="n">
        <v>0</v>
      </c>
      <c r="M723" s="556" t="n">
        <v>45446</v>
      </c>
      <c r="N723" t="n">
        <v>38.9</v>
      </c>
      <c r="O723" t="n">
        <v>22.9</v>
      </c>
      <c r="P723" t="n">
        <v>1.94</v>
      </c>
    </row>
    <row r="724">
      <c r="A724" t="n">
        <v>77120</v>
      </c>
      <c r="B724" t="n">
        <v>128</v>
      </c>
      <c r="C724" t="inlineStr">
        <is>
          <t>Love Cabaret</t>
        </is>
      </c>
      <c r="D724" s="556" t="n">
        <v>46082</v>
      </c>
      <c r="E724" t="n">
        <v>24509</v>
      </c>
      <c r="F724" t="inlineStr">
        <is>
          <t>CEBOLA BRANCA KG</t>
        </is>
      </c>
      <c r="G724" t="n">
        <v>2607</v>
      </c>
      <c r="H724" t="n">
        <v>0.6</v>
      </c>
      <c r="I724" t="inlineStr">
        <is>
          <t>KG</t>
        </is>
      </c>
      <c r="J724" t="inlineStr">
        <is>
          <t>ALIMENTOS</t>
        </is>
      </c>
      <c r="K724" t="inlineStr">
        <is>
          <t>02/2026</t>
        </is>
      </c>
      <c r="L724" t="n">
        <v>1.75</v>
      </c>
      <c r="M724" s="556" t="n">
        <v>46055</v>
      </c>
      <c r="N724" t="n">
        <v>1.75</v>
      </c>
      <c r="O724" t="n">
        <v>2.29</v>
      </c>
      <c r="P724" t="n">
        <v>1.05</v>
      </c>
    </row>
    <row r="725">
      <c r="A725" t="n">
        <v>70684</v>
      </c>
      <c r="B725" t="n">
        <v>128</v>
      </c>
      <c r="C725" t="inlineStr">
        <is>
          <t>Love Cabaret</t>
        </is>
      </c>
      <c r="D725" s="556" t="n">
        <v>46054</v>
      </c>
      <c r="E725" t="n">
        <v>18119</v>
      </c>
      <c r="F725" t="inlineStr">
        <is>
          <t>WHISKY JOHNNIE WALKER BLACK LABEL 1L</t>
        </is>
      </c>
      <c r="G725" t="n">
        <v>3494</v>
      </c>
      <c r="H725" t="n">
        <v>25.23</v>
      </c>
      <c r="I725" t="inlineStr">
        <is>
          <t>GR</t>
        </is>
      </c>
      <c r="J725" t="inlineStr">
        <is>
          <t>BEBIDAS</t>
        </is>
      </c>
      <c r="K725" t="inlineStr">
        <is>
          <t>01/2026</t>
        </is>
      </c>
      <c r="L725" t="n">
        <v>181</v>
      </c>
      <c r="M725" s="556" t="n">
        <v>46038</v>
      </c>
      <c r="N725" t="n">
        <v>181</v>
      </c>
      <c r="O725" t="n">
        <v>181</v>
      </c>
      <c r="P725" t="n">
        <v>4566.63</v>
      </c>
    </row>
    <row r="726">
      <c r="A726" t="n">
        <v>70581</v>
      </c>
      <c r="B726" t="n">
        <v>128</v>
      </c>
      <c r="C726" t="inlineStr">
        <is>
          <t>Love Cabaret</t>
        </is>
      </c>
      <c r="D726" s="556" t="n">
        <v>46054</v>
      </c>
      <c r="E726" t="n">
        <v>24138</v>
      </c>
      <c r="F726" t="inlineStr">
        <is>
          <t>CERVEJA HEINEKEN LONG NECK 330ML C/24</t>
        </is>
      </c>
      <c r="G726" t="n">
        <v>3120</v>
      </c>
      <c r="H726" t="n">
        <v>21.04</v>
      </c>
      <c r="I726" t="inlineStr">
        <is>
          <t>PC</t>
        </is>
      </c>
      <c r="J726" t="inlineStr">
        <is>
          <t>BEBIDAS</t>
        </is>
      </c>
      <c r="K726" t="inlineStr">
        <is>
          <t>01/2026</t>
        </is>
      </c>
      <c r="L726" t="n">
        <v>0</v>
      </c>
      <c r="M726" s="556" t="n">
        <v>46003</v>
      </c>
      <c r="N726" t="n">
        <v>207.03</v>
      </c>
      <c r="O726" t="n">
        <v>204.86</v>
      </c>
      <c r="P726" t="n">
        <v>4355.91</v>
      </c>
    </row>
    <row r="727">
      <c r="A727" t="n">
        <v>70582</v>
      </c>
      <c r="B727" t="n">
        <v>128</v>
      </c>
      <c r="C727" t="inlineStr">
        <is>
          <t>Love Cabaret</t>
        </is>
      </c>
      <c r="D727" s="556" t="n">
        <v>46054</v>
      </c>
      <c r="E727" t="n">
        <v>18562</v>
      </c>
      <c r="F727" t="inlineStr">
        <is>
          <t>CERVEJA HEINEKEN ZERO LONG NECK 330ML C/24</t>
        </is>
      </c>
      <c r="G727" t="n">
        <v>3120</v>
      </c>
      <c r="H727" t="n">
        <v>17.42</v>
      </c>
      <c r="I727" t="inlineStr">
        <is>
          <t>PC</t>
        </is>
      </c>
      <c r="J727" t="inlineStr">
        <is>
          <t>BEBIDAS</t>
        </is>
      </c>
      <c r="K727" t="inlineStr">
        <is>
          <t>01/2026</t>
        </is>
      </c>
      <c r="L727" t="n">
        <v>0</v>
      </c>
      <c r="M727" s="556" t="n">
        <v>45958</v>
      </c>
      <c r="N727" t="n">
        <v>211.78</v>
      </c>
      <c r="O727" t="n">
        <v>210.11</v>
      </c>
      <c r="P727" t="n">
        <v>3689.21</v>
      </c>
    </row>
    <row r="728">
      <c r="A728" t="n">
        <v>70690</v>
      </c>
      <c r="B728" t="n">
        <v>128</v>
      </c>
      <c r="C728" t="inlineStr">
        <is>
          <t>Love Cabaret</t>
        </is>
      </c>
      <c r="D728" s="556" t="n">
        <v>46054</v>
      </c>
      <c r="E728" t="n">
        <v>18099</v>
      </c>
      <c r="F728" t="inlineStr">
        <is>
          <t>WHISKY SINGLETON 12 ANOS SINGLE MALT 750ML</t>
        </is>
      </c>
      <c r="G728" t="n">
        <v>3511</v>
      </c>
      <c r="H728" t="n">
        <v>14.88</v>
      </c>
      <c r="I728" t="inlineStr">
        <is>
          <t>GR</t>
        </is>
      </c>
      <c r="J728" t="inlineStr">
        <is>
          <t>BEBIDAS</t>
        </is>
      </c>
      <c r="K728" t="inlineStr">
        <is>
          <t>01/2026</t>
        </is>
      </c>
      <c r="L728" t="n">
        <v>0</v>
      </c>
      <c r="M728" s="556" t="n">
        <v>45623</v>
      </c>
      <c r="N728" t="n">
        <v>225.8</v>
      </c>
      <c r="O728" t="n">
        <v>222.75</v>
      </c>
      <c r="P728" t="n">
        <v>3359.9</v>
      </c>
    </row>
    <row r="729">
      <c r="A729" t="n">
        <v>70660</v>
      </c>
      <c r="B729" t="n">
        <v>128</v>
      </c>
      <c r="C729" t="inlineStr">
        <is>
          <t>Love Cabaret</t>
        </is>
      </c>
      <c r="D729" s="556" t="n">
        <v>46054</v>
      </c>
      <c r="E729" t="n">
        <v>18359</v>
      </c>
      <c r="F729" t="inlineStr">
        <is>
          <t>GIN TANQUERAY 750ML</t>
        </is>
      </c>
      <c r="G729" t="n">
        <v>3278</v>
      </c>
      <c r="H729" t="n">
        <v>31.88</v>
      </c>
      <c r="I729" t="inlineStr">
        <is>
          <t>GR</t>
        </is>
      </c>
      <c r="J729" t="inlineStr">
        <is>
          <t>BEBIDAS</t>
        </is>
      </c>
      <c r="K729" t="inlineStr">
        <is>
          <t>01/2026</t>
        </is>
      </c>
      <c r="L729" t="n">
        <v>98.45</v>
      </c>
      <c r="M729" s="556" t="n">
        <v>46051</v>
      </c>
      <c r="N729" t="n">
        <v>95.90000000000001</v>
      </c>
      <c r="O729" t="n">
        <v>95.90000000000001</v>
      </c>
      <c r="P729" t="n">
        <v>3138.59</v>
      </c>
    </row>
    <row r="730">
      <c r="A730" t="n">
        <v>70572</v>
      </c>
      <c r="B730" t="n">
        <v>128</v>
      </c>
      <c r="C730" t="inlineStr">
        <is>
          <t>Love Cabaret</t>
        </is>
      </c>
      <c r="D730" s="556" t="n">
        <v>46054</v>
      </c>
      <c r="E730" t="n">
        <v>24556</v>
      </c>
      <c r="F730" t="inlineStr">
        <is>
          <t>PAO DE HAMBURGUER NA MASSA DE BRIOCHE PINCELADO CAIXA C/72 UN 18 PACOTES X 4 UN COD 111</t>
        </is>
      </c>
      <c r="G730" t="n">
        <v>5659</v>
      </c>
      <c r="H730" t="n">
        <v>18</v>
      </c>
      <c r="I730" t="inlineStr">
        <is>
          <t>CX</t>
        </is>
      </c>
      <c r="J730" t="inlineStr">
        <is>
          <t>ALIMENTOS</t>
        </is>
      </c>
      <c r="K730" t="inlineStr">
        <is>
          <t>01/2026</t>
        </is>
      </c>
      <c r="L730" t="n">
        <v>165.6</v>
      </c>
      <c r="M730" s="556" t="n">
        <v>46038</v>
      </c>
      <c r="N730" t="n">
        <v>165.6</v>
      </c>
      <c r="O730" t="n">
        <v>165.6</v>
      </c>
      <c r="P730" t="n">
        <v>2980.8</v>
      </c>
    </row>
    <row r="731">
      <c r="A731" t="n">
        <v>70678</v>
      </c>
      <c r="B731" t="n">
        <v>128</v>
      </c>
      <c r="C731" t="inlineStr">
        <is>
          <t>Love Cabaret</t>
        </is>
      </c>
      <c r="D731" s="556" t="n">
        <v>46054</v>
      </c>
      <c r="E731" t="n">
        <v>18179</v>
      </c>
      <c r="F731" t="inlineStr">
        <is>
          <t>VODKA KETEL ONE 1L</t>
        </is>
      </c>
      <c r="G731" t="n">
        <v>3443</v>
      </c>
      <c r="H731" t="n">
        <v>24.84</v>
      </c>
      <c r="I731" t="inlineStr">
        <is>
          <t>GR</t>
        </is>
      </c>
      <c r="J731" t="inlineStr">
        <is>
          <t>BEBIDAS</t>
        </is>
      </c>
      <c r="K731" t="inlineStr">
        <is>
          <t>01/2026</t>
        </is>
      </c>
      <c r="L731" t="n">
        <v>110.93</v>
      </c>
      <c r="M731" s="556" t="n">
        <v>46038</v>
      </c>
      <c r="N731" t="n">
        <v>110.92</v>
      </c>
      <c r="O731" t="n">
        <v>107.47</v>
      </c>
      <c r="P731" t="n">
        <v>2755.5</v>
      </c>
    </row>
    <row r="732">
      <c r="A732" t="n">
        <v>70687</v>
      </c>
      <c r="B732" t="n">
        <v>128</v>
      </c>
      <c r="C732" t="inlineStr">
        <is>
          <t>Love Cabaret</t>
        </is>
      </c>
      <c r="D732" s="556" t="n">
        <v>46054</v>
      </c>
      <c r="E732" t="n">
        <v>18114</v>
      </c>
      <c r="F732" t="inlineStr">
        <is>
          <t>WHISKY JOHNNIE WALKER GOLD LABEL RESERVE 750ML</t>
        </is>
      </c>
      <c r="G732" t="n">
        <v>3498</v>
      </c>
      <c r="H732" t="n">
        <v>9.109999999999999</v>
      </c>
      <c r="I732" t="inlineStr">
        <is>
          <t>GR</t>
        </is>
      </c>
      <c r="J732" t="inlineStr">
        <is>
          <t>BEBIDAS</t>
        </is>
      </c>
      <c r="K732" t="inlineStr">
        <is>
          <t>01/2026</t>
        </is>
      </c>
      <c r="L732" t="n">
        <v>0</v>
      </c>
      <c r="M732" s="556" t="n">
        <v>45989</v>
      </c>
      <c r="N732" t="n">
        <v>287</v>
      </c>
      <c r="O732" t="n">
        <v>279.9</v>
      </c>
      <c r="P732" t="n">
        <v>2614.57</v>
      </c>
    </row>
    <row r="733">
      <c r="A733" t="n">
        <v>70672</v>
      </c>
      <c r="B733" t="n">
        <v>128</v>
      </c>
      <c r="C733" t="inlineStr">
        <is>
          <t>Love Cabaret</t>
        </is>
      </c>
      <c r="D733" s="556" t="n">
        <v>46054</v>
      </c>
      <c r="E733" t="n">
        <v>18242</v>
      </c>
      <c r="F733" t="inlineStr">
        <is>
          <t>TEQUILA DON JULIO BLANCO 750ML</t>
        </is>
      </c>
      <c r="G733" t="n">
        <v>3386</v>
      </c>
      <c r="H733" t="n">
        <v>10.21</v>
      </c>
      <c r="I733" t="inlineStr">
        <is>
          <t>GR</t>
        </is>
      </c>
      <c r="J733" t="inlineStr">
        <is>
          <t>BEBIDAS</t>
        </is>
      </c>
      <c r="K733" t="inlineStr">
        <is>
          <t>01/2026</t>
        </is>
      </c>
      <c r="L733" t="n">
        <v>231.51</v>
      </c>
      <c r="M733" s="556" t="n">
        <v>46051</v>
      </c>
      <c r="N733" t="n">
        <v>225.6</v>
      </c>
      <c r="O733" t="n">
        <v>225.6</v>
      </c>
      <c r="P733" t="n">
        <v>2363.72</v>
      </c>
    </row>
    <row r="734">
      <c r="A734" t="n">
        <v>70661</v>
      </c>
      <c r="B734" t="n">
        <v>128</v>
      </c>
      <c r="C734" t="inlineStr">
        <is>
          <t>Love Cabaret</t>
        </is>
      </c>
      <c r="D734" s="556" t="n">
        <v>46054</v>
      </c>
      <c r="E734" t="n">
        <v>18353</v>
      </c>
      <c r="F734" t="inlineStr">
        <is>
          <t>GIN TANQUERAY TEN 750ML</t>
        </is>
      </c>
      <c r="G734" t="n">
        <v>3282</v>
      </c>
      <c r="H734" t="n">
        <v>12.18</v>
      </c>
      <c r="I734" t="inlineStr">
        <is>
          <t>GR</t>
        </is>
      </c>
      <c r="J734" t="inlineStr">
        <is>
          <t>BEBIDAS</t>
        </is>
      </c>
      <c r="K734" t="inlineStr">
        <is>
          <t>01/2026</t>
        </is>
      </c>
      <c r="L734" t="n">
        <v>0</v>
      </c>
      <c r="M734" s="556" t="n">
        <v>45527</v>
      </c>
      <c r="N734" t="n">
        <v>193.23</v>
      </c>
      <c r="O734" t="n">
        <v>172.8</v>
      </c>
      <c r="P734" t="n">
        <v>2353.54</v>
      </c>
    </row>
    <row r="735">
      <c r="A735" t="n">
        <v>70686</v>
      </c>
      <c r="B735" t="n">
        <v>128</v>
      </c>
      <c r="C735" t="inlineStr">
        <is>
          <t>Love Cabaret</t>
        </is>
      </c>
      <c r="D735" s="556" t="n">
        <v>46054</v>
      </c>
      <c r="E735" t="n">
        <v>18118</v>
      </c>
      <c r="F735" t="inlineStr">
        <is>
          <t>WHISKY JOHNNIE WALKER BLUE LABEL 750ML</t>
        </is>
      </c>
      <c r="G735" t="n">
        <v>3495</v>
      </c>
      <c r="H735" t="n">
        <v>1.75</v>
      </c>
      <c r="I735" t="inlineStr">
        <is>
          <t>GR</t>
        </is>
      </c>
      <c r="J735" t="inlineStr">
        <is>
          <t>BEBIDAS</t>
        </is>
      </c>
      <c r="K735" t="inlineStr">
        <is>
          <t>01/2026</t>
        </is>
      </c>
      <c r="L735" t="n">
        <v>0</v>
      </c>
      <c r="N735" t="n">
        <v>0</v>
      </c>
      <c r="O735" t="n">
        <v>1287</v>
      </c>
      <c r="P735" t="n">
        <v>2286.57</v>
      </c>
    </row>
    <row r="736">
      <c r="A736" t="n">
        <v>70734</v>
      </c>
      <c r="B736" t="n">
        <v>128</v>
      </c>
      <c r="C736" t="inlineStr">
        <is>
          <t>Love Cabaret</t>
        </is>
      </c>
      <c r="D736" s="556" t="n">
        <v>46054</v>
      </c>
      <c r="E736" t="n">
        <v>23440</v>
      </c>
      <c r="F736" t="inlineStr">
        <is>
          <t>COGUMELO PORTO BELLO GRANEL KG</t>
        </is>
      </c>
      <c r="G736" t="n">
        <v>2424</v>
      </c>
      <c r="H736" t="n">
        <v>34</v>
      </c>
      <c r="I736" t="inlineStr">
        <is>
          <t>KG</t>
        </is>
      </c>
      <c r="J736" t="inlineStr">
        <is>
          <t>ALIMENTOS</t>
        </is>
      </c>
      <c r="K736" t="inlineStr">
        <is>
          <t>01/2026</t>
        </is>
      </c>
      <c r="L736" t="n">
        <v>56</v>
      </c>
      <c r="M736" s="556" t="n">
        <v>46048</v>
      </c>
      <c r="N736" t="n">
        <v>56</v>
      </c>
      <c r="O736" t="n">
        <v>56.25</v>
      </c>
      <c r="P736" t="n">
        <v>1904</v>
      </c>
    </row>
    <row r="737">
      <c r="A737" t="n">
        <v>70666</v>
      </c>
      <c r="B737" t="n">
        <v>128</v>
      </c>
      <c r="C737" t="inlineStr">
        <is>
          <t>Love Cabaret</t>
        </is>
      </c>
      <c r="D737" s="556" t="n">
        <v>46054</v>
      </c>
      <c r="E737" t="n">
        <v>24706</v>
      </c>
      <c r="F737" t="inlineStr">
        <is>
          <t>LICOR DE MACA VERDE SOUR APPLE PUCKER DE KUYPER 700ML</t>
        </is>
      </c>
      <c r="G737" t="n">
        <v>5723</v>
      </c>
      <c r="H737" t="n">
        <v>7.48</v>
      </c>
      <c r="I737" t="inlineStr">
        <is>
          <t>GR</t>
        </is>
      </c>
      <c r="J737" t="inlineStr">
        <is>
          <t>BEBIDAS</t>
        </is>
      </c>
      <c r="K737" t="inlineStr">
        <is>
          <t>01/2026</t>
        </is>
      </c>
      <c r="L737" t="n">
        <v>245</v>
      </c>
      <c r="M737" s="556" t="n">
        <v>46051</v>
      </c>
      <c r="N737" t="n">
        <v>245</v>
      </c>
      <c r="O737" t="n">
        <v>245</v>
      </c>
      <c r="P737" t="n">
        <v>1832.6</v>
      </c>
    </row>
    <row r="738">
      <c r="A738" t="n">
        <v>70671</v>
      </c>
      <c r="B738" t="n">
        <v>128</v>
      </c>
      <c r="C738" t="inlineStr">
        <is>
          <t>Love Cabaret</t>
        </is>
      </c>
      <c r="D738" s="556" t="n">
        <v>46054</v>
      </c>
      <c r="E738" t="n">
        <v>18261</v>
      </c>
      <c r="F738" t="inlineStr">
        <is>
          <t>RUM ZACAPA 23 ANOS 750ML</t>
        </is>
      </c>
      <c r="G738" t="n">
        <v>3368</v>
      </c>
      <c r="H738" t="n">
        <v>3.9</v>
      </c>
      <c r="I738" t="inlineStr">
        <is>
          <t>GR</t>
        </is>
      </c>
      <c r="J738" t="inlineStr">
        <is>
          <t>BEBIDAS</t>
        </is>
      </c>
      <c r="K738" t="inlineStr">
        <is>
          <t>01/2026</t>
        </is>
      </c>
      <c r="L738" t="n">
        <v>463.2</v>
      </c>
      <c r="M738" s="556" t="n">
        <v>46051</v>
      </c>
      <c r="N738" t="n">
        <v>463.2</v>
      </c>
      <c r="O738" t="n">
        <v>463.2</v>
      </c>
      <c r="P738" t="n">
        <v>1806.48</v>
      </c>
    </row>
    <row r="739">
      <c r="A739" t="n">
        <v>70693</v>
      </c>
      <c r="B739" t="n">
        <v>128</v>
      </c>
      <c r="C739" t="inlineStr">
        <is>
          <t>Love Cabaret</t>
        </is>
      </c>
      <c r="D739" s="556" t="n">
        <v>46054</v>
      </c>
      <c r="E739" t="n">
        <v>18051</v>
      </c>
      <c r="F739" t="inlineStr">
        <is>
          <t>CHAMPAGNE VEUVE CLICQUOT ROSE BRUT 750ML</t>
        </is>
      </c>
      <c r="G739" t="n">
        <v>3552</v>
      </c>
      <c r="H739" t="n">
        <v>4</v>
      </c>
      <c r="I739" t="inlineStr">
        <is>
          <t>GR</t>
        </is>
      </c>
      <c r="J739" t="inlineStr">
        <is>
          <t>BEBIDAS</t>
        </is>
      </c>
      <c r="K739" t="inlineStr">
        <is>
          <t>01/2026</t>
        </is>
      </c>
      <c r="L739" t="n">
        <v>0</v>
      </c>
      <c r="M739" s="556" t="n">
        <v>45930</v>
      </c>
      <c r="N739" t="n">
        <v>450</v>
      </c>
      <c r="O739" t="n">
        <v>447.2</v>
      </c>
      <c r="P739" t="n">
        <v>1800</v>
      </c>
    </row>
    <row r="740">
      <c r="A740" t="n">
        <v>70694</v>
      </c>
      <c r="B740" t="n">
        <v>128</v>
      </c>
      <c r="C740" t="inlineStr">
        <is>
          <t>Love Cabaret</t>
        </is>
      </c>
      <c r="D740" s="556" t="n">
        <v>46054</v>
      </c>
      <c r="E740" t="n">
        <v>24552</v>
      </c>
      <c r="F740" t="inlineStr">
        <is>
          <t>ESPUMANTE CASA PERINI BRUT 750ML</t>
        </is>
      </c>
      <c r="G740" t="n">
        <v>5669</v>
      </c>
      <c r="H740" t="n">
        <v>37.63</v>
      </c>
      <c r="I740" t="inlineStr">
        <is>
          <t>GR</t>
        </is>
      </c>
      <c r="J740" t="inlineStr">
        <is>
          <t>BEBIDAS</t>
        </is>
      </c>
      <c r="K740" t="inlineStr">
        <is>
          <t>01/2026</t>
        </is>
      </c>
      <c r="L740" t="n">
        <v>35.47</v>
      </c>
      <c r="M740" s="556" t="n">
        <v>46042</v>
      </c>
      <c r="N740" t="n">
        <v>34.51</v>
      </c>
      <c r="O740" t="n">
        <v>36.5</v>
      </c>
      <c r="P740" t="n">
        <v>1334.74</v>
      </c>
    </row>
    <row r="741">
      <c r="A741" t="n">
        <v>70695</v>
      </c>
      <c r="B741" t="n">
        <v>128</v>
      </c>
      <c r="C741" t="inlineStr">
        <is>
          <t>Love Cabaret</t>
        </is>
      </c>
      <c r="D741" s="556" t="n">
        <v>46054</v>
      </c>
      <c r="E741" t="n">
        <v>18017</v>
      </c>
      <c r="F741" t="inlineStr">
        <is>
          <t>ESPUMANTE CAVA BRUT STARS TOUCH OF ROSE 750ML</t>
        </is>
      </c>
      <c r="G741" t="n">
        <v>3580</v>
      </c>
      <c r="H741" t="n">
        <v>9</v>
      </c>
      <c r="I741" t="inlineStr">
        <is>
          <t>GR</t>
        </is>
      </c>
      <c r="J741" t="inlineStr">
        <is>
          <t>BEBIDAS</t>
        </is>
      </c>
      <c r="K741" t="inlineStr">
        <is>
          <t>01/2026</t>
        </is>
      </c>
      <c r="L741" t="n">
        <v>137.8</v>
      </c>
      <c r="M741" s="556" t="n">
        <v>46034</v>
      </c>
      <c r="N741" t="n">
        <v>137.8</v>
      </c>
      <c r="O741" t="n">
        <v>137.8</v>
      </c>
      <c r="P741" t="n">
        <v>1240.2</v>
      </c>
    </row>
    <row r="742">
      <c r="A742" t="n">
        <v>70642</v>
      </c>
      <c r="B742" t="n">
        <v>128</v>
      </c>
      <c r="C742" t="inlineStr">
        <is>
          <t>Love Cabaret</t>
        </is>
      </c>
      <c r="D742" s="556" t="n">
        <v>46054</v>
      </c>
      <c r="E742" t="n">
        <v>24259</v>
      </c>
      <c r="F742" t="inlineStr">
        <is>
          <t>FILE MIGNON 4/5 S/ CORDAO KG</t>
        </is>
      </c>
      <c r="G742" t="n">
        <v>2938</v>
      </c>
      <c r="H742" t="n">
        <v>14</v>
      </c>
      <c r="I742" t="inlineStr">
        <is>
          <t>KG</t>
        </is>
      </c>
      <c r="J742" t="inlineStr">
        <is>
          <t>ALIMENTOS</t>
        </is>
      </c>
      <c r="K742" t="inlineStr">
        <is>
          <t>01/2026</t>
        </is>
      </c>
      <c r="L742" t="n">
        <v>0</v>
      </c>
      <c r="M742" s="556" t="n">
        <v>46000</v>
      </c>
      <c r="N742" t="n">
        <v>85.98999999999999</v>
      </c>
      <c r="O742" t="n">
        <v>75.98999999999999</v>
      </c>
      <c r="P742" t="n">
        <v>1203.86</v>
      </c>
    </row>
    <row r="743">
      <c r="A743" t="n">
        <v>70634</v>
      </c>
      <c r="B743" t="n">
        <v>128</v>
      </c>
      <c r="C743" t="inlineStr">
        <is>
          <t>Love Cabaret</t>
        </is>
      </c>
      <c r="D743" s="556" t="n">
        <v>46054</v>
      </c>
      <c r="E743" t="n">
        <v>19224</v>
      </c>
      <c r="F743" t="inlineStr">
        <is>
          <t>MANTEIGA SCALA C/5KG</t>
        </is>
      </c>
      <c r="G743" t="n">
        <v>5850</v>
      </c>
      <c r="H743" t="n">
        <v>4.5</v>
      </c>
      <c r="I743" t="inlineStr">
        <is>
          <t>UN</t>
        </is>
      </c>
      <c r="J743" t="inlineStr">
        <is>
          <t>ALIMENTOS</t>
        </is>
      </c>
      <c r="K743" t="inlineStr">
        <is>
          <t>01/2026</t>
        </is>
      </c>
      <c r="L743" t="n">
        <v>0</v>
      </c>
      <c r="M743" s="556" t="n">
        <v>46007</v>
      </c>
      <c r="N743" t="n">
        <v>247.9</v>
      </c>
      <c r="O743" t="n">
        <v>244.5</v>
      </c>
      <c r="P743" t="n">
        <v>1115.55</v>
      </c>
    </row>
    <row r="744">
      <c r="A744" t="n">
        <v>70675</v>
      </c>
      <c r="B744" t="n">
        <v>128</v>
      </c>
      <c r="C744" t="inlineStr">
        <is>
          <t>Love Cabaret</t>
        </is>
      </c>
      <c r="D744" s="556" t="n">
        <v>46054</v>
      </c>
      <c r="E744" t="n">
        <v>18202</v>
      </c>
      <c r="F744" t="inlineStr">
        <is>
          <t>VERMOUTH DOLIN DRY 750ML</t>
        </is>
      </c>
      <c r="G744" t="n">
        <v>3424</v>
      </c>
      <c r="H744" t="n">
        <v>6.22</v>
      </c>
      <c r="I744" t="inlineStr">
        <is>
          <t>GR</t>
        </is>
      </c>
      <c r="J744" t="inlineStr">
        <is>
          <t>BEBIDAS</t>
        </is>
      </c>
      <c r="K744" t="inlineStr">
        <is>
          <t>01/2026</t>
        </is>
      </c>
      <c r="L744" t="n">
        <v>0</v>
      </c>
      <c r="M744" s="556" t="n">
        <v>45959</v>
      </c>
      <c r="N744" t="n">
        <v>156.9</v>
      </c>
      <c r="O744" t="n">
        <v>156</v>
      </c>
      <c r="P744" t="n">
        <v>975.92</v>
      </c>
    </row>
    <row r="745">
      <c r="A745" t="n">
        <v>70599</v>
      </c>
      <c r="B745" t="n">
        <v>128</v>
      </c>
      <c r="C745" t="inlineStr">
        <is>
          <t>Love Cabaret</t>
        </is>
      </c>
      <c r="D745" s="556" t="n">
        <v>46054</v>
      </c>
      <c r="E745" t="n">
        <v>25437</v>
      </c>
      <c r="F745" t="inlineStr">
        <is>
          <t>GIGI ROSATO SANGIOVESE 2020 FATORIE PARRI 750ML</t>
        </is>
      </c>
      <c r="G745" t="n">
        <v>6109</v>
      </c>
      <c r="H745" t="n">
        <v>7</v>
      </c>
      <c r="I745" t="inlineStr">
        <is>
          <t>UN</t>
        </is>
      </c>
      <c r="J745" t="inlineStr">
        <is>
          <t>BEBIDAS</t>
        </is>
      </c>
      <c r="K745" t="inlineStr">
        <is>
          <t>01/2026</t>
        </is>
      </c>
      <c r="L745" t="n">
        <v>114.75</v>
      </c>
      <c r="M745" s="556" t="n">
        <v>46051</v>
      </c>
      <c r="N745" t="n">
        <v>114.75</v>
      </c>
      <c r="O745" t="n">
        <v>114.75</v>
      </c>
      <c r="P745" t="n">
        <v>803.25</v>
      </c>
    </row>
    <row r="746">
      <c r="A746" t="n">
        <v>70696</v>
      </c>
      <c r="B746" t="n">
        <v>128</v>
      </c>
      <c r="C746" t="inlineStr">
        <is>
          <t>Love Cabaret</t>
        </is>
      </c>
      <c r="D746" s="556" t="n">
        <v>46054</v>
      </c>
      <c r="E746" t="n">
        <v>25119</v>
      </c>
      <c r="F746" t="inlineStr">
        <is>
          <t>ESPUMANTE CHANDON EXCELLENCE BRUT  750ML</t>
        </is>
      </c>
      <c r="G746" t="n">
        <v>5903</v>
      </c>
      <c r="H746" t="n">
        <v>5</v>
      </c>
      <c r="I746" t="inlineStr">
        <is>
          <t>GR</t>
        </is>
      </c>
      <c r="J746" t="inlineStr">
        <is>
          <t>BEBIDAS</t>
        </is>
      </c>
      <c r="K746" t="inlineStr">
        <is>
          <t>01/2026</t>
        </is>
      </c>
      <c r="L746" t="n">
        <v>0</v>
      </c>
      <c r="M746" s="556" t="n">
        <v>46001</v>
      </c>
      <c r="N746" t="n">
        <v>158.9</v>
      </c>
      <c r="O746" t="n">
        <v>158.9</v>
      </c>
      <c r="P746" t="n">
        <v>794.5</v>
      </c>
    </row>
    <row r="747">
      <c r="A747" t="n">
        <v>70602</v>
      </c>
      <c r="B747" t="n">
        <v>128</v>
      </c>
      <c r="C747" t="inlineStr">
        <is>
          <t>Love Cabaret</t>
        </is>
      </c>
      <c r="D747" s="556" t="n">
        <v>46054</v>
      </c>
      <c r="E747" t="n">
        <v>18117</v>
      </c>
      <c r="F747" t="inlineStr">
        <is>
          <t>WHISKY JOHNNIE WALKER BLONDE 750ML</t>
        </is>
      </c>
      <c r="G747" t="n">
        <v>3496</v>
      </c>
      <c r="H747" t="n">
        <v>6.38</v>
      </c>
      <c r="I747" t="inlineStr">
        <is>
          <t>UN</t>
        </is>
      </c>
      <c r="J747" t="inlineStr">
        <is>
          <t>BEBIDAS</t>
        </is>
      </c>
      <c r="K747" t="inlineStr">
        <is>
          <t>01/2026</t>
        </is>
      </c>
      <c r="L747" t="n">
        <v>0</v>
      </c>
      <c r="N747" t="n">
        <v>0</v>
      </c>
      <c r="O747" t="n">
        <v>82.19</v>
      </c>
      <c r="P747" t="n">
        <v>764.9</v>
      </c>
    </row>
    <row r="748">
      <c r="A748" t="n">
        <v>70653</v>
      </c>
      <c r="B748" t="n">
        <v>128</v>
      </c>
      <c r="C748" t="inlineStr">
        <is>
          <t>Love Cabaret</t>
        </is>
      </c>
      <c r="D748" s="556" t="n">
        <v>46054</v>
      </c>
      <c r="E748" t="n">
        <v>18540</v>
      </c>
      <c r="F748" t="inlineStr">
        <is>
          <t>APERITIVO FERNET BRANCA FRATELLI 750ML</t>
        </is>
      </c>
      <c r="G748" t="n">
        <v>3138</v>
      </c>
      <c r="H748" t="n">
        <v>4.22</v>
      </c>
      <c r="I748" t="inlineStr">
        <is>
          <t>GR</t>
        </is>
      </c>
      <c r="J748" t="inlineStr">
        <is>
          <t>BEBIDAS</t>
        </is>
      </c>
      <c r="K748" t="inlineStr">
        <is>
          <t>01/2026</t>
        </is>
      </c>
      <c r="L748" t="n">
        <v>0</v>
      </c>
      <c r="N748" t="n">
        <v>0</v>
      </c>
      <c r="O748" t="n">
        <v>96</v>
      </c>
      <c r="P748" t="n">
        <v>695.6799999999999</v>
      </c>
    </row>
    <row r="749">
      <c r="A749" t="n">
        <v>70685</v>
      </c>
      <c r="B749" t="n">
        <v>128</v>
      </c>
      <c r="C749" t="inlineStr">
        <is>
          <t>Love Cabaret</t>
        </is>
      </c>
      <c r="D749" s="556" t="n">
        <v>46054</v>
      </c>
      <c r="E749" t="n">
        <v>18053</v>
      </c>
      <c r="F749" t="inlineStr">
        <is>
          <t>CHAMPAGNE VEUVE CLICQUOT BRUT 750ML</t>
        </is>
      </c>
      <c r="G749" t="n">
        <v>3551</v>
      </c>
      <c r="H749" t="n">
        <v>2</v>
      </c>
      <c r="I749" t="inlineStr">
        <is>
          <t>UN</t>
        </is>
      </c>
      <c r="J749" t="inlineStr">
        <is>
          <t>BEBIDAS</t>
        </is>
      </c>
      <c r="K749" t="inlineStr">
        <is>
          <t>01/2026</t>
        </is>
      </c>
      <c r="L749" t="n">
        <v>0</v>
      </c>
      <c r="M749" s="556" t="n">
        <v>45663</v>
      </c>
      <c r="N749" t="n">
        <v>314.15</v>
      </c>
      <c r="O749" t="n">
        <v>343</v>
      </c>
      <c r="P749" t="n">
        <v>628.3</v>
      </c>
    </row>
    <row r="750">
      <c r="A750" t="n">
        <v>70702</v>
      </c>
      <c r="B750" t="n">
        <v>128</v>
      </c>
      <c r="C750" t="inlineStr">
        <is>
          <t>Love Cabaret</t>
        </is>
      </c>
      <c r="D750" s="556" t="n">
        <v>46054</v>
      </c>
      <c r="E750" t="n">
        <v>20936</v>
      </c>
      <c r="F750" t="inlineStr">
        <is>
          <t>CHOCOLATE AMARGO CALLEBAUT CALLETS 70,5% 2,01KG</t>
        </is>
      </c>
      <c r="G750" t="n">
        <v>2031</v>
      </c>
      <c r="H750" t="n">
        <v>1.54</v>
      </c>
      <c r="I750" t="inlineStr">
        <is>
          <t>UN</t>
        </is>
      </c>
      <c r="J750" t="inlineStr">
        <is>
          <t>ALIMENTOS</t>
        </is>
      </c>
      <c r="K750" t="inlineStr">
        <is>
          <t>01/2026</t>
        </is>
      </c>
      <c r="L750" t="n">
        <v>389.9</v>
      </c>
      <c r="M750" s="556" t="n">
        <v>46043</v>
      </c>
      <c r="N750" t="n">
        <v>389.9</v>
      </c>
      <c r="O750" t="n">
        <v>389.9</v>
      </c>
      <c r="P750" t="n">
        <v>600.45</v>
      </c>
    </row>
    <row r="751">
      <c r="A751" t="n">
        <v>70635</v>
      </c>
      <c r="B751" t="n">
        <v>128</v>
      </c>
      <c r="C751" t="inlineStr">
        <is>
          <t>Love Cabaret</t>
        </is>
      </c>
      <c r="D751" s="556" t="n">
        <v>46054</v>
      </c>
      <c r="E751" t="n">
        <v>23074</v>
      </c>
      <c r="F751" t="inlineStr">
        <is>
          <t>QUEIJO EMMENTAL KG</t>
        </is>
      </c>
      <c r="G751" t="n">
        <v>2769</v>
      </c>
      <c r="H751" t="n">
        <v>7.2</v>
      </c>
      <c r="I751" t="inlineStr">
        <is>
          <t>KG</t>
        </is>
      </c>
      <c r="J751" t="inlineStr">
        <is>
          <t>ALIMENTOS</t>
        </is>
      </c>
      <c r="K751" t="inlineStr">
        <is>
          <t>01/2026</t>
        </is>
      </c>
      <c r="L751" t="n">
        <v>80.90000000000001</v>
      </c>
      <c r="M751" s="556" t="n">
        <v>46043</v>
      </c>
      <c r="N751" t="n">
        <v>80.90000000000001</v>
      </c>
      <c r="O751" t="n">
        <v>80.90000000000001</v>
      </c>
      <c r="P751" t="n">
        <v>582.48</v>
      </c>
    </row>
    <row r="752">
      <c r="A752" t="n">
        <v>70633</v>
      </c>
      <c r="B752" t="n">
        <v>128</v>
      </c>
      <c r="C752" t="inlineStr">
        <is>
          <t>Love Cabaret</t>
        </is>
      </c>
      <c r="D752" s="556" t="n">
        <v>46054</v>
      </c>
      <c r="E752" t="n">
        <v>21047</v>
      </c>
      <c r="F752" t="inlineStr">
        <is>
          <t>AZEITE EXTRA VIRGEM GALLO 2L</t>
        </is>
      </c>
      <c r="G752" t="n">
        <v>1999</v>
      </c>
      <c r="H752" t="n">
        <v>4.66</v>
      </c>
      <c r="I752" t="inlineStr">
        <is>
          <t>GALAO</t>
        </is>
      </c>
      <c r="J752" t="inlineStr">
        <is>
          <t>ALIMENTOS</t>
        </is>
      </c>
      <c r="K752" t="inlineStr">
        <is>
          <t>01/2026</t>
        </is>
      </c>
      <c r="L752" t="n">
        <v>122.08</v>
      </c>
      <c r="M752" s="556" t="n">
        <v>46048</v>
      </c>
      <c r="N752" t="n">
        <v>121.6</v>
      </c>
      <c r="O752" t="n">
        <v>118.9</v>
      </c>
      <c r="P752" t="n">
        <v>568.89</v>
      </c>
    </row>
    <row r="753">
      <c r="A753" t="n">
        <v>70737</v>
      </c>
      <c r="B753" t="n">
        <v>128</v>
      </c>
      <c r="C753" t="inlineStr">
        <is>
          <t>Love Cabaret</t>
        </is>
      </c>
      <c r="D753" s="556" t="n">
        <v>46054</v>
      </c>
      <c r="E753" t="n">
        <v>18212</v>
      </c>
      <c r="F753" t="inlineStr">
        <is>
          <t>VERMOUTH MARTINI EXTRA DRY 750ML</t>
        </is>
      </c>
      <c r="G753" t="n">
        <v>3415</v>
      </c>
      <c r="H753" t="n">
        <v>17.13</v>
      </c>
      <c r="I753" t="inlineStr">
        <is>
          <t>GR</t>
        </is>
      </c>
      <c r="J753" t="inlineStr">
        <is>
          <t>BEBIDAS</t>
        </is>
      </c>
      <c r="K753" t="inlineStr">
        <is>
          <t>01/2026</t>
        </is>
      </c>
      <c r="L753" t="n">
        <v>0</v>
      </c>
      <c r="M753" s="556" t="n">
        <v>45986</v>
      </c>
      <c r="N753" t="n">
        <v>32.99</v>
      </c>
      <c r="O753" t="n">
        <v>32.99</v>
      </c>
      <c r="P753" t="n">
        <v>565.12</v>
      </c>
    </row>
    <row r="754">
      <c r="A754" t="n">
        <v>70594</v>
      </c>
      <c r="B754" t="n">
        <v>128</v>
      </c>
      <c r="C754" t="inlineStr">
        <is>
          <t>Love Cabaret</t>
        </is>
      </c>
      <c r="D754" s="556" t="n">
        <v>46054</v>
      </c>
      <c r="E754" t="n">
        <v>19421</v>
      </c>
      <c r="F754" t="inlineStr">
        <is>
          <t>LEITE INTEGRAL ITALAC C/12</t>
        </is>
      </c>
      <c r="G754" t="n">
        <v>2758</v>
      </c>
      <c r="H754" t="n">
        <v>9</v>
      </c>
      <c r="I754" t="inlineStr">
        <is>
          <t>CX</t>
        </is>
      </c>
      <c r="J754" t="inlineStr">
        <is>
          <t>ALIMENTOS</t>
        </is>
      </c>
      <c r="K754" t="inlineStr">
        <is>
          <t>01/2026</t>
        </is>
      </c>
      <c r="L754" t="n">
        <v>60.13</v>
      </c>
      <c r="M754" s="556" t="n">
        <v>46052</v>
      </c>
      <c r="N754" t="n">
        <v>53</v>
      </c>
      <c r="O754" t="n">
        <v>5.09</v>
      </c>
      <c r="P754" t="n">
        <v>541.17</v>
      </c>
    </row>
    <row r="755">
      <c r="A755" t="n">
        <v>70711</v>
      </c>
      <c r="B755" t="n">
        <v>128</v>
      </c>
      <c r="C755" t="inlineStr">
        <is>
          <t>Love Cabaret</t>
        </is>
      </c>
      <c r="D755" s="556" t="n">
        <v>46054</v>
      </c>
      <c r="E755" t="n">
        <v>17797</v>
      </c>
      <c r="F755" t="inlineStr">
        <is>
          <t>VINHO BRANCO MASCARA FUEGO CHARDONNAY 750ML</t>
        </is>
      </c>
      <c r="G755" t="n">
        <v>3748</v>
      </c>
      <c r="H755" t="n">
        <v>14.3</v>
      </c>
      <c r="I755" t="inlineStr">
        <is>
          <t>GR</t>
        </is>
      </c>
      <c r="J755" t="inlineStr">
        <is>
          <t>BEBIDAS</t>
        </is>
      </c>
      <c r="K755" t="inlineStr">
        <is>
          <t>01/2026</t>
        </is>
      </c>
      <c r="L755" t="n">
        <v>37.7</v>
      </c>
      <c r="M755" s="556" t="n">
        <v>46036</v>
      </c>
      <c r="N755" t="n">
        <v>37.7</v>
      </c>
      <c r="O755" t="n">
        <v>40.16</v>
      </c>
      <c r="P755" t="n">
        <v>539.11</v>
      </c>
    </row>
    <row r="756">
      <c r="A756" t="n">
        <v>70708</v>
      </c>
      <c r="B756" t="n">
        <v>128</v>
      </c>
      <c r="C756" t="inlineStr">
        <is>
          <t>Love Cabaret</t>
        </is>
      </c>
      <c r="D756" s="556" t="n">
        <v>46054</v>
      </c>
      <c r="E756" t="n">
        <v>25683</v>
      </c>
      <c r="F756" t="inlineStr">
        <is>
          <t>TRINCA BOLOTAS TINTO 750ML</t>
        </is>
      </c>
      <c r="G756" t="n">
        <v>6244</v>
      </c>
      <c r="H756" t="n">
        <v>5</v>
      </c>
      <c r="I756" t="inlineStr">
        <is>
          <t>GR</t>
        </is>
      </c>
      <c r="J756" t="inlineStr">
        <is>
          <t>BEBIDAS</t>
        </is>
      </c>
      <c r="K756" t="inlineStr">
        <is>
          <t>01/2026</t>
        </is>
      </c>
      <c r="L756" t="n">
        <v>101.4</v>
      </c>
      <c r="M756" s="556" t="n">
        <v>46050</v>
      </c>
      <c r="N756" t="n">
        <v>101.4</v>
      </c>
      <c r="O756" t="n">
        <v>101.4</v>
      </c>
      <c r="P756" t="n">
        <v>507</v>
      </c>
    </row>
    <row r="757">
      <c r="A757" t="n">
        <v>70700</v>
      </c>
      <c r="B757" t="n">
        <v>128</v>
      </c>
      <c r="C757" t="inlineStr">
        <is>
          <t>Love Cabaret</t>
        </is>
      </c>
      <c r="D757" s="556" t="n">
        <v>46054</v>
      </c>
      <c r="E757" t="n">
        <v>18557</v>
      </c>
      <c r="F757" t="inlineStr">
        <is>
          <t>CERVEJA BLUE MOON BELGIAN WHITE 355ML C/24</t>
        </is>
      </c>
      <c r="G757" t="n">
        <v>3123</v>
      </c>
      <c r="H757" t="n">
        <v>1.67</v>
      </c>
      <c r="I757" t="inlineStr">
        <is>
          <t>PC</t>
        </is>
      </c>
      <c r="J757" t="inlineStr">
        <is>
          <t>BEBIDAS</t>
        </is>
      </c>
      <c r="K757" t="inlineStr">
        <is>
          <t>01/2026</t>
        </is>
      </c>
      <c r="L757" t="n">
        <v>301.82</v>
      </c>
      <c r="M757" s="556" t="n">
        <v>46042</v>
      </c>
      <c r="N757" t="n">
        <v>301.82</v>
      </c>
      <c r="O757" t="n">
        <v>301.82</v>
      </c>
      <c r="P757" t="n">
        <v>504.04</v>
      </c>
    </row>
    <row r="758">
      <c r="A758" t="n">
        <v>70579</v>
      </c>
      <c r="B758" t="n">
        <v>128</v>
      </c>
      <c r="C758" t="inlineStr">
        <is>
          <t>Love Cabaret</t>
        </is>
      </c>
      <c r="D758" s="556" t="n">
        <v>46054</v>
      </c>
      <c r="E758" t="n">
        <v>24053</v>
      </c>
      <c r="F758" t="inlineStr">
        <is>
          <t>ARROZ JAPONEZ KG</t>
        </is>
      </c>
      <c r="G758" t="n">
        <v>2189</v>
      </c>
      <c r="H758" t="n">
        <v>7.26</v>
      </c>
      <c r="I758" t="inlineStr">
        <is>
          <t>KG</t>
        </is>
      </c>
      <c r="J758" t="inlineStr">
        <is>
          <t>ALIMENTOS</t>
        </is>
      </c>
      <c r="K758" t="inlineStr">
        <is>
          <t>01/2026</t>
        </is>
      </c>
      <c r="L758" t="n">
        <v>0</v>
      </c>
      <c r="M758" s="556" t="n">
        <v>45882</v>
      </c>
      <c r="N758" t="n">
        <v>69</v>
      </c>
      <c r="O758" t="n">
        <v>11.9</v>
      </c>
      <c r="P758" t="n">
        <v>500.94</v>
      </c>
    </row>
    <row r="759">
      <c r="A759" t="n">
        <v>70683</v>
      </c>
      <c r="B759" t="n">
        <v>128</v>
      </c>
      <c r="C759" t="inlineStr">
        <is>
          <t>Love Cabaret</t>
        </is>
      </c>
      <c r="D759" s="556" t="n">
        <v>46054</v>
      </c>
      <c r="E759" t="n">
        <v>18131</v>
      </c>
      <c r="F759" t="inlineStr">
        <is>
          <t>WHISKY GLENMORANGIE 10 ANOS 750ML</t>
        </is>
      </c>
      <c r="G759" t="n">
        <v>3485</v>
      </c>
      <c r="H759" t="n">
        <v>2</v>
      </c>
      <c r="I759" t="inlineStr">
        <is>
          <t>UN</t>
        </is>
      </c>
      <c r="J759" t="inlineStr">
        <is>
          <t>BEBIDAS</t>
        </is>
      </c>
      <c r="K759" t="inlineStr">
        <is>
          <t>01/2026</t>
        </is>
      </c>
      <c r="L759" t="n">
        <v>0</v>
      </c>
      <c r="N759" t="n">
        <v>0</v>
      </c>
      <c r="O759" t="n">
        <v>298.9</v>
      </c>
      <c r="P759" t="n">
        <v>500.69</v>
      </c>
    </row>
    <row r="760">
      <c r="A760" t="n">
        <v>70632</v>
      </c>
      <c r="B760" t="n">
        <v>128</v>
      </c>
      <c r="C760" t="inlineStr">
        <is>
          <t>Love Cabaret</t>
        </is>
      </c>
      <c r="D760" s="556" t="n">
        <v>46054</v>
      </c>
      <c r="E760" t="n">
        <v>25184</v>
      </c>
      <c r="F760" t="inlineStr">
        <is>
          <t>TUCUPI PRETO BAG KG</t>
        </is>
      </c>
      <c r="G760" t="n">
        <v>5937</v>
      </c>
      <c r="H760" t="n">
        <v>2</v>
      </c>
      <c r="I760" t="inlineStr">
        <is>
          <t>KG</t>
        </is>
      </c>
      <c r="J760" t="inlineStr">
        <is>
          <t>ALIMENTOS</t>
        </is>
      </c>
      <c r="K760" t="inlineStr">
        <is>
          <t>01/2026</t>
        </is>
      </c>
      <c r="L760" t="n">
        <v>0</v>
      </c>
      <c r="M760" s="556" t="n">
        <v>45800</v>
      </c>
      <c r="N760" t="n">
        <v>250</v>
      </c>
      <c r="O760" t="n">
        <v>219.9</v>
      </c>
      <c r="P760" t="n">
        <v>500</v>
      </c>
    </row>
    <row r="761">
      <c r="A761" t="n">
        <v>70688</v>
      </c>
      <c r="B761" t="n">
        <v>128</v>
      </c>
      <c r="C761" t="inlineStr">
        <is>
          <t>Love Cabaret</t>
        </is>
      </c>
      <c r="D761" s="556" t="n">
        <v>46054</v>
      </c>
      <c r="E761" t="n">
        <v>18113</v>
      </c>
      <c r="F761" t="inlineStr">
        <is>
          <t>WHISKY JOHNNIE WALKER GREEN LABEL 750ML</t>
        </is>
      </c>
      <c r="G761" t="n">
        <v>3499</v>
      </c>
      <c r="H761" t="n">
        <v>1.08</v>
      </c>
      <c r="I761" t="inlineStr">
        <is>
          <t>GR</t>
        </is>
      </c>
      <c r="J761" t="inlineStr">
        <is>
          <t>BEBIDAS</t>
        </is>
      </c>
      <c r="K761" t="inlineStr">
        <is>
          <t>01/2026</t>
        </is>
      </c>
      <c r="L761" t="n">
        <v>0</v>
      </c>
      <c r="M761" s="556" t="n">
        <v>45740</v>
      </c>
      <c r="N761" t="n">
        <v>439.9</v>
      </c>
      <c r="O761" t="n">
        <v>450.73</v>
      </c>
      <c r="P761" t="n">
        <v>475.09</v>
      </c>
    </row>
    <row r="762">
      <c r="A762" t="n">
        <v>70648</v>
      </c>
      <c r="B762" t="n">
        <v>128</v>
      </c>
      <c r="C762" t="inlineStr">
        <is>
          <t>Love Cabaret</t>
        </is>
      </c>
      <c r="D762" s="556" t="n">
        <v>46054</v>
      </c>
      <c r="E762" t="n">
        <v>18554</v>
      </c>
      <c r="F762" t="inlineStr">
        <is>
          <t>CERVEJA LAGUNITAS IPA 355ML C/12</t>
        </is>
      </c>
      <c r="G762" t="n">
        <v>3126</v>
      </c>
      <c r="H762" t="n">
        <v>3</v>
      </c>
      <c r="I762" t="inlineStr">
        <is>
          <t>PC</t>
        </is>
      </c>
      <c r="J762" t="inlineStr">
        <is>
          <t>BEBIDAS</t>
        </is>
      </c>
      <c r="K762" t="inlineStr">
        <is>
          <t>01/2026</t>
        </is>
      </c>
      <c r="L762" t="n">
        <v>150.66</v>
      </c>
      <c r="M762" s="556" t="n">
        <v>46042</v>
      </c>
      <c r="N762" t="n">
        <v>150.66</v>
      </c>
      <c r="O762" t="n">
        <v>150.66</v>
      </c>
      <c r="P762" t="n">
        <v>451.98</v>
      </c>
    </row>
    <row r="763">
      <c r="A763" t="n">
        <v>70682</v>
      </c>
      <c r="B763" t="n">
        <v>128</v>
      </c>
      <c r="C763" t="inlineStr">
        <is>
          <t>Love Cabaret</t>
        </is>
      </c>
      <c r="D763" s="556" t="n">
        <v>46054</v>
      </c>
      <c r="E763" t="n">
        <v>18133</v>
      </c>
      <c r="F763" t="inlineStr">
        <is>
          <t>WHISKY GLENLIVET FOUNDERS RESERVE 750ML</t>
        </is>
      </c>
      <c r="G763" t="n">
        <v>3484</v>
      </c>
      <c r="H763" t="n">
        <v>2</v>
      </c>
      <c r="I763" t="inlineStr">
        <is>
          <t>GR</t>
        </is>
      </c>
      <c r="J763" t="inlineStr">
        <is>
          <t>BEBIDAS</t>
        </is>
      </c>
      <c r="K763" t="inlineStr">
        <is>
          <t>01/2026</t>
        </is>
      </c>
      <c r="L763" t="n">
        <v>0</v>
      </c>
      <c r="N763" t="n">
        <v>0</v>
      </c>
      <c r="O763" t="n">
        <v>193.9</v>
      </c>
      <c r="P763" t="n">
        <v>414.03</v>
      </c>
    </row>
    <row r="764">
      <c r="A764" t="n">
        <v>70701</v>
      </c>
      <c r="B764" t="n">
        <v>128</v>
      </c>
      <c r="C764" t="inlineStr">
        <is>
          <t>Love Cabaret</t>
        </is>
      </c>
      <c r="D764" s="556" t="n">
        <v>46054</v>
      </c>
      <c r="E764" t="n">
        <v>26187</v>
      </c>
      <c r="F764" t="inlineStr">
        <is>
          <t>CHOCOLATE BRANCO EM GOTAS SICAO</t>
        </is>
      </c>
      <c r="G764" t="n">
        <v>2033</v>
      </c>
      <c r="H764" t="n">
        <v>1.62</v>
      </c>
      <c r="I764" t="inlineStr">
        <is>
          <t>PT</t>
        </is>
      </c>
      <c r="J764" t="inlineStr">
        <is>
          <t>ALIMENTOS</t>
        </is>
      </c>
      <c r="K764" t="inlineStr">
        <is>
          <t>01/2026</t>
        </is>
      </c>
      <c r="L764" t="n">
        <v>0</v>
      </c>
      <c r="N764" t="n">
        <v>0</v>
      </c>
      <c r="O764" t="n">
        <v>249.9</v>
      </c>
      <c r="P764" t="n">
        <v>404.84</v>
      </c>
    </row>
    <row r="765">
      <c r="A765" t="n">
        <v>70580</v>
      </c>
      <c r="B765" t="n">
        <v>128</v>
      </c>
      <c r="C765" t="inlineStr">
        <is>
          <t>Love Cabaret</t>
        </is>
      </c>
      <c r="D765" s="556" t="n">
        <v>46054</v>
      </c>
      <c r="E765" t="n">
        <v>17950</v>
      </c>
      <c r="F765" t="inlineStr">
        <is>
          <t>AGUA MINERAL COM GAS LINDOIA PREMIUM  310ML C/12</t>
        </is>
      </c>
      <c r="G765" t="n">
        <v>3626</v>
      </c>
      <c r="H765" t="n">
        <v>23.25</v>
      </c>
      <c r="I765" t="inlineStr">
        <is>
          <t>PC</t>
        </is>
      </c>
      <c r="J765" t="inlineStr">
        <is>
          <t>BEBIDAS</t>
        </is>
      </c>
      <c r="K765" t="inlineStr">
        <is>
          <t>01/2026</t>
        </is>
      </c>
      <c r="L765" t="n">
        <v>0</v>
      </c>
      <c r="M765" s="556" t="n">
        <v>46003</v>
      </c>
      <c r="N765" t="n">
        <v>17.1</v>
      </c>
      <c r="O765" t="n">
        <v>18.7</v>
      </c>
      <c r="P765" t="n">
        <v>397.58</v>
      </c>
    </row>
    <row r="766">
      <c r="A766" t="n">
        <v>70669</v>
      </c>
      <c r="B766" t="n">
        <v>128</v>
      </c>
      <c r="C766" t="inlineStr">
        <is>
          <t>Love Cabaret</t>
        </is>
      </c>
      <c r="D766" s="556" t="n">
        <v>46054</v>
      </c>
      <c r="E766" t="n">
        <v>18306</v>
      </c>
      <c r="F766" t="inlineStr">
        <is>
          <t>LICOR MARASCHINO LUXARDO 750ML</t>
        </is>
      </c>
      <c r="G766" t="n">
        <v>3327</v>
      </c>
      <c r="H766" t="n">
        <v>2</v>
      </c>
      <c r="I766" t="inlineStr">
        <is>
          <t>GR</t>
        </is>
      </c>
      <c r="J766" t="inlineStr">
        <is>
          <t>BEBIDAS</t>
        </is>
      </c>
      <c r="K766" t="inlineStr">
        <is>
          <t>01/2026</t>
        </is>
      </c>
      <c r="L766" t="n">
        <v>0</v>
      </c>
      <c r="N766" t="n">
        <v>0</v>
      </c>
      <c r="O766" t="n">
        <v>228.8</v>
      </c>
      <c r="P766" t="n">
        <v>395.11</v>
      </c>
    </row>
    <row r="767">
      <c r="A767" t="n">
        <v>70614</v>
      </c>
      <c r="B767" t="n">
        <v>128</v>
      </c>
      <c r="C767" t="inlineStr">
        <is>
          <t>Love Cabaret</t>
        </is>
      </c>
      <c r="D767" s="556" t="n">
        <v>46054</v>
      </c>
      <c r="E767" t="n">
        <v>27858</v>
      </c>
      <c r="F767" t="inlineStr">
        <is>
          <t>VINHO ROSE CHATEAU DE JAU / LE JAJA DE JAU ROSÉ DE SYRAH PAYS D'OC IGP LANGUEDOC</t>
        </is>
      </c>
      <c r="G767" t="n">
        <v>7823</v>
      </c>
      <c r="H767" t="n">
        <v>6</v>
      </c>
      <c r="I767" t="inlineStr">
        <is>
          <t>UN</t>
        </is>
      </c>
      <c r="J767" t="inlineStr">
        <is>
          <t>BEBIDAS</t>
        </is>
      </c>
      <c r="K767" t="inlineStr">
        <is>
          <t>01/2026</t>
        </is>
      </c>
      <c r="L767" t="n">
        <v>65</v>
      </c>
      <c r="M767" s="556" t="n">
        <v>46041</v>
      </c>
      <c r="N767" t="n">
        <v>65</v>
      </c>
      <c r="O767" t="n">
        <v>65</v>
      </c>
      <c r="P767" t="n">
        <v>390</v>
      </c>
    </row>
    <row r="768">
      <c r="A768" t="n">
        <v>70574</v>
      </c>
      <c r="B768" t="n">
        <v>128</v>
      </c>
      <c r="C768" t="inlineStr">
        <is>
          <t>Love Cabaret</t>
        </is>
      </c>
      <c r="D768" s="556" t="n">
        <v>46054</v>
      </c>
      <c r="E768" t="n">
        <v>20121</v>
      </c>
      <c r="F768" t="inlineStr">
        <is>
          <t>MASSA ROLINHO PRIMAVERA 30 FOLHAS 20X450G</t>
        </is>
      </c>
      <c r="G768" t="n">
        <v>2291</v>
      </c>
      <c r="H768" t="n">
        <v>28</v>
      </c>
      <c r="I768" t="inlineStr">
        <is>
          <t>PC</t>
        </is>
      </c>
      <c r="J768" t="inlineStr">
        <is>
          <t>ALIMENTOS</t>
        </is>
      </c>
      <c r="K768" t="inlineStr">
        <is>
          <t>01/2026</t>
        </is>
      </c>
      <c r="L768" t="n">
        <v>13.65</v>
      </c>
      <c r="M768" s="556" t="n">
        <v>46034</v>
      </c>
      <c r="N768" t="n">
        <v>13.65</v>
      </c>
      <c r="O768" t="n">
        <v>13.65</v>
      </c>
      <c r="P768" t="n">
        <v>382.2</v>
      </c>
    </row>
    <row r="769">
      <c r="A769" t="n">
        <v>70710</v>
      </c>
      <c r="B769" t="n">
        <v>128</v>
      </c>
      <c r="C769" t="inlineStr">
        <is>
          <t>Love Cabaret</t>
        </is>
      </c>
      <c r="D769" s="556" t="n">
        <v>46054</v>
      </c>
      <c r="E769" t="n">
        <v>17794</v>
      </c>
      <c r="F769" t="inlineStr">
        <is>
          <t>VINHO BRANCO JAJA DE JAU SAUVIGNON BLANC 750ML</t>
        </is>
      </c>
      <c r="G769" t="n">
        <v>3750</v>
      </c>
      <c r="H769" t="n">
        <v>5.64</v>
      </c>
      <c r="I769" t="inlineStr">
        <is>
          <t>GR</t>
        </is>
      </c>
      <c r="J769" t="inlineStr">
        <is>
          <t>BEBIDAS</t>
        </is>
      </c>
      <c r="K769" t="inlineStr">
        <is>
          <t>01/2026</t>
        </is>
      </c>
      <c r="L769" t="n">
        <v>65</v>
      </c>
      <c r="M769" s="556" t="n">
        <v>46050</v>
      </c>
      <c r="N769" t="n">
        <v>65</v>
      </c>
      <c r="O769" t="n">
        <v>65</v>
      </c>
      <c r="P769" t="n">
        <v>366.6</v>
      </c>
    </row>
    <row r="770">
      <c r="A770" t="n">
        <v>70604</v>
      </c>
      <c r="B770" t="n">
        <v>128</v>
      </c>
      <c r="C770" t="inlineStr">
        <is>
          <t>Love Cabaret</t>
        </is>
      </c>
      <c r="D770" s="556" t="n">
        <v>46054</v>
      </c>
      <c r="E770" t="n">
        <v>28563</v>
      </c>
      <c r="F770" t="inlineStr">
        <is>
          <t>GIN TANQUERAY 375ML</t>
        </is>
      </c>
      <c r="G770" t="n">
        <v>8534</v>
      </c>
      <c r="H770" t="n">
        <v>6.11</v>
      </c>
      <c r="I770" t="inlineStr">
        <is>
          <t>UN</t>
        </is>
      </c>
      <c r="J770" t="inlineStr">
        <is>
          <t>BEBIDAS</t>
        </is>
      </c>
      <c r="K770" t="inlineStr">
        <is>
          <t>01/2026</t>
        </is>
      </c>
      <c r="L770" t="n">
        <v>54</v>
      </c>
      <c r="M770" s="556" t="n">
        <v>46038</v>
      </c>
      <c r="N770" t="n">
        <v>54</v>
      </c>
      <c r="O770" t="n">
        <v>54</v>
      </c>
      <c r="P770" t="n">
        <v>329.94</v>
      </c>
    </row>
    <row r="771">
      <c r="A771" t="n">
        <v>70699</v>
      </c>
      <c r="B771" t="n">
        <v>128</v>
      </c>
      <c r="C771" t="inlineStr">
        <is>
          <t>Love Cabaret</t>
        </is>
      </c>
      <c r="D771" s="556" t="n">
        <v>46054</v>
      </c>
      <c r="E771" t="n">
        <v>25808</v>
      </c>
      <c r="F771" t="inlineStr">
        <is>
          <t>CHOCOLATE EM BARRA AO LEITE C/2,1KG SICAO</t>
        </is>
      </c>
      <c r="G771" t="n">
        <v>6345</v>
      </c>
      <c r="H771" t="n">
        <v>1.72</v>
      </c>
      <c r="I771" t="inlineStr">
        <is>
          <t>UN</t>
        </is>
      </c>
      <c r="J771" t="inlineStr">
        <is>
          <t>ALIMENTOS</t>
        </is>
      </c>
      <c r="K771" t="inlineStr">
        <is>
          <t>01/2026</t>
        </is>
      </c>
      <c r="L771" t="n">
        <v>0</v>
      </c>
      <c r="M771" s="556" t="n">
        <v>45873</v>
      </c>
      <c r="N771" t="n">
        <v>182</v>
      </c>
      <c r="O771" t="n">
        <v>168.9</v>
      </c>
      <c r="P771" t="n">
        <v>313.04</v>
      </c>
    </row>
    <row r="772">
      <c r="A772" t="n">
        <v>70637</v>
      </c>
      <c r="B772" t="n">
        <v>128</v>
      </c>
      <c r="C772" t="inlineStr">
        <is>
          <t>Love Cabaret</t>
        </is>
      </c>
      <c r="D772" s="556" t="n">
        <v>46054</v>
      </c>
      <c r="E772" t="n">
        <v>19235</v>
      </c>
      <c r="F772" t="inlineStr">
        <is>
          <t>QUEIJO TULHA PECA INTEIRA 5,5KG FAZENDA ATALAIA UN</t>
        </is>
      </c>
      <c r="G772" t="n">
        <v>2788</v>
      </c>
      <c r="H772" t="n">
        <v>1.9</v>
      </c>
      <c r="I772" t="inlineStr">
        <is>
          <t>KG</t>
        </is>
      </c>
      <c r="J772" t="inlineStr">
        <is>
          <t>ALIMENTOS</t>
        </is>
      </c>
      <c r="K772" t="inlineStr">
        <is>
          <t>01/2026</t>
        </is>
      </c>
      <c r="L772" t="n">
        <v>0</v>
      </c>
      <c r="M772" s="556" t="n">
        <v>45943</v>
      </c>
      <c r="N772" t="n">
        <v>159</v>
      </c>
      <c r="O772" t="n">
        <v>137</v>
      </c>
      <c r="P772" t="n">
        <v>302.1</v>
      </c>
    </row>
    <row r="773">
      <c r="A773" t="n">
        <v>70739</v>
      </c>
      <c r="B773" t="n">
        <v>128</v>
      </c>
      <c r="C773" t="inlineStr">
        <is>
          <t>Love Cabaret</t>
        </is>
      </c>
      <c r="D773" s="556" t="n">
        <v>46054</v>
      </c>
      <c r="E773" t="n">
        <v>18254</v>
      </c>
      <c r="F773" t="inlineStr">
        <is>
          <t>RUM HAVANA CLUB 7 ANOS 700ML</t>
        </is>
      </c>
      <c r="G773" t="n">
        <v>3375</v>
      </c>
      <c r="H773" t="n">
        <v>2</v>
      </c>
      <c r="I773" t="inlineStr">
        <is>
          <t>GR</t>
        </is>
      </c>
      <c r="J773" t="inlineStr">
        <is>
          <t>BEBIDAS</t>
        </is>
      </c>
      <c r="K773" t="inlineStr">
        <is>
          <t>01/2026</t>
        </is>
      </c>
      <c r="L773" t="n">
        <v>0</v>
      </c>
      <c r="M773" s="556" t="n">
        <v>45852</v>
      </c>
      <c r="N773" t="n">
        <v>0</v>
      </c>
      <c r="O773" t="n">
        <v>151</v>
      </c>
      <c r="P773" t="n">
        <v>302</v>
      </c>
    </row>
    <row r="774">
      <c r="A774" t="n">
        <v>70601</v>
      </c>
      <c r="B774" t="n">
        <v>128</v>
      </c>
      <c r="C774" t="inlineStr">
        <is>
          <t>Love Cabaret</t>
        </is>
      </c>
      <c r="D774" s="556" t="n">
        <v>46054</v>
      </c>
      <c r="E774" t="n">
        <v>26948</v>
      </c>
      <c r="F774" t="inlineStr">
        <is>
          <t>REFRIGERANTE LIMAO ZERO FYS 350ML C/12</t>
        </is>
      </c>
      <c r="G774" t="n">
        <v>7011</v>
      </c>
      <c r="H774" t="n">
        <v>6.67</v>
      </c>
      <c r="I774" t="inlineStr">
        <is>
          <t>PC</t>
        </is>
      </c>
      <c r="J774" t="inlineStr">
        <is>
          <t>BEBIDAS</t>
        </is>
      </c>
      <c r="K774" t="inlineStr">
        <is>
          <t>01/2026</t>
        </is>
      </c>
      <c r="L774" t="n">
        <v>0</v>
      </c>
      <c r="M774" s="556" t="n">
        <v>45988</v>
      </c>
      <c r="N774" t="n">
        <v>43.31</v>
      </c>
      <c r="O774" t="n">
        <v>43.32</v>
      </c>
      <c r="P774" t="n">
        <v>288.88</v>
      </c>
    </row>
    <row r="775">
      <c r="A775" t="n">
        <v>70596</v>
      </c>
      <c r="B775" t="n">
        <v>128</v>
      </c>
      <c r="C775" t="inlineStr">
        <is>
          <t>Love Cabaret</t>
        </is>
      </c>
      <c r="D775" s="556" t="n">
        <v>46054</v>
      </c>
      <c r="E775" t="n">
        <v>24529</v>
      </c>
      <c r="F775" t="inlineStr">
        <is>
          <t>REFRIGERANTE LIMAO FYS 350ML C/12</t>
        </is>
      </c>
      <c r="G775" t="n">
        <v>3697</v>
      </c>
      <c r="H775" t="n">
        <v>7.25</v>
      </c>
      <c r="I775" t="inlineStr">
        <is>
          <t>PC</t>
        </is>
      </c>
      <c r="J775" t="inlineStr">
        <is>
          <t>BEBIDAS</t>
        </is>
      </c>
      <c r="K775" t="inlineStr">
        <is>
          <t>01/2026</t>
        </is>
      </c>
      <c r="L775" t="n">
        <v>0</v>
      </c>
      <c r="M775" s="556" t="n">
        <v>45896</v>
      </c>
      <c r="N775" t="n">
        <v>39.69</v>
      </c>
      <c r="O775" t="n">
        <v>39.69</v>
      </c>
      <c r="P775" t="n">
        <v>287.75</v>
      </c>
    </row>
    <row r="776">
      <c r="A776" t="n">
        <v>70636</v>
      </c>
      <c r="B776" t="n">
        <v>128</v>
      </c>
      <c r="C776" t="inlineStr">
        <is>
          <t>Love Cabaret</t>
        </is>
      </c>
      <c r="D776" s="556" t="n">
        <v>46054</v>
      </c>
      <c r="E776" t="n">
        <v>24449</v>
      </c>
      <c r="F776" t="inlineStr">
        <is>
          <t>QUEIJO PARMESAO KG</t>
        </is>
      </c>
      <c r="G776" t="n">
        <v>2775</v>
      </c>
      <c r="H776" t="n">
        <v>4</v>
      </c>
      <c r="I776" t="inlineStr">
        <is>
          <t>KG</t>
        </is>
      </c>
      <c r="J776" t="inlineStr">
        <is>
          <t>ALIMENTOS</t>
        </is>
      </c>
      <c r="K776" t="inlineStr">
        <is>
          <t>01/2026</t>
        </is>
      </c>
      <c r="L776" t="n">
        <v>0</v>
      </c>
      <c r="M776" s="556" t="n">
        <v>46007</v>
      </c>
      <c r="N776" t="n">
        <v>70.15000000000001</v>
      </c>
      <c r="O776" t="n">
        <v>75.15000000000001</v>
      </c>
      <c r="P776" t="n">
        <v>280.6</v>
      </c>
    </row>
    <row r="777">
      <c r="A777" t="n">
        <v>70698</v>
      </c>
      <c r="B777" t="n">
        <v>128</v>
      </c>
      <c r="C777" t="inlineStr">
        <is>
          <t>Love Cabaret</t>
        </is>
      </c>
      <c r="D777" s="556" t="n">
        <v>46054</v>
      </c>
      <c r="E777" t="n">
        <v>18393</v>
      </c>
      <c r="F777" t="inlineStr">
        <is>
          <t>CONHAQUE HENNESSY VERY SPECIAL 700ML</t>
        </is>
      </c>
      <c r="G777" t="n">
        <v>3247</v>
      </c>
      <c r="H777" t="n">
        <v>1.93</v>
      </c>
      <c r="I777" t="inlineStr">
        <is>
          <t>UN</t>
        </is>
      </c>
      <c r="J777" t="inlineStr">
        <is>
          <t>BEBIDAS</t>
        </is>
      </c>
      <c r="K777" t="inlineStr">
        <is>
          <t>01/2026</t>
        </is>
      </c>
      <c r="L777" t="n">
        <v>0</v>
      </c>
      <c r="N777" t="n">
        <v>0</v>
      </c>
      <c r="O777" t="n">
        <v>0</v>
      </c>
      <c r="P777" t="n">
        <v>276.8</v>
      </c>
    </row>
    <row r="778">
      <c r="A778" t="n">
        <v>70650</v>
      </c>
      <c r="B778" t="n">
        <v>128</v>
      </c>
      <c r="C778" t="inlineStr">
        <is>
          <t>Love Cabaret</t>
        </is>
      </c>
      <c r="D778" s="556" t="n">
        <v>46054</v>
      </c>
      <c r="E778" t="n">
        <v>18545</v>
      </c>
      <c r="F778" t="inlineStr">
        <is>
          <t>APERITIVO CAMPARI 998ML</t>
        </is>
      </c>
      <c r="G778" t="n">
        <v>3134</v>
      </c>
      <c r="H778" t="n">
        <v>6</v>
      </c>
      <c r="I778" t="inlineStr">
        <is>
          <t>GR</t>
        </is>
      </c>
      <c r="J778" t="inlineStr">
        <is>
          <t>BEBIDAS</t>
        </is>
      </c>
      <c r="K778" t="inlineStr">
        <is>
          <t>01/2026</t>
        </is>
      </c>
      <c r="L778" t="n">
        <v>44.45</v>
      </c>
      <c r="M778" s="556" t="n">
        <v>46035</v>
      </c>
      <c r="N778" t="n">
        <v>44.45</v>
      </c>
      <c r="O778" t="n">
        <v>45.9</v>
      </c>
      <c r="P778" t="n">
        <v>266.7</v>
      </c>
    </row>
    <row r="779">
      <c r="A779" t="n">
        <v>70665</v>
      </c>
      <c r="B779" t="n">
        <v>128</v>
      </c>
      <c r="C779" t="inlineStr">
        <is>
          <t>Love Cabaret</t>
        </is>
      </c>
      <c r="D779" s="556" t="n">
        <v>46054</v>
      </c>
      <c r="E779" t="n">
        <v>18278</v>
      </c>
      <c r="F779" t="inlineStr">
        <is>
          <t>LICOR DE CEREJA CHERRY HEERING 700ML</t>
        </is>
      </c>
      <c r="G779" t="n">
        <v>3351</v>
      </c>
      <c r="H779" t="n">
        <v>1.46</v>
      </c>
      <c r="I779" t="inlineStr">
        <is>
          <t>GR</t>
        </is>
      </c>
      <c r="J779" t="inlineStr">
        <is>
          <t>BEBIDAS</t>
        </is>
      </c>
      <c r="K779" t="inlineStr">
        <is>
          <t>01/2026</t>
        </is>
      </c>
      <c r="L779" t="n">
        <v>0</v>
      </c>
      <c r="M779" s="556" t="n">
        <v>45554</v>
      </c>
      <c r="N779" t="n">
        <v>177.47</v>
      </c>
      <c r="O779" t="n">
        <v>223.61</v>
      </c>
      <c r="P779" t="n">
        <v>259.11</v>
      </c>
    </row>
    <row r="780">
      <c r="A780" t="n">
        <v>70573</v>
      </c>
      <c r="B780" t="n">
        <v>128</v>
      </c>
      <c r="C780" t="inlineStr">
        <is>
          <t>Love Cabaret</t>
        </is>
      </c>
      <c r="D780" s="556" t="n">
        <v>46054</v>
      </c>
      <c r="E780" t="n">
        <v>25441</v>
      </c>
      <c r="F780" t="inlineStr">
        <is>
          <t>AGUA TONICA PRATA ZERO 269ML UN</t>
        </is>
      </c>
      <c r="G780" t="n">
        <v>7012</v>
      </c>
      <c r="H780" t="n">
        <v>78</v>
      </c>
      <c r="I780" t="inlineStr">
        <is>
          <t>UN</t>
        </is>
      </c>
      <c r="J780" t="inlineStr">
        <is>
          <t>BEBIDAS</t>
        </is>
      </c>
      <c r="K780" t="inlineStr">
        <is>
          <t>01/2026</t>
        </is>
      </c>
      <c r="L780" t="n">
        <v>0</v>
      </c>
      <c r="M780" s="556" t="n">
        <v>45895</v>
      </c>
      <c r="N780" t="n">
        <v>39.53</v>
      </c>
      <c r="O780" t="n">
        <v>39.53</v>
      </c>
      <c r="P780" t="n">
        <v>256.94</v>
      </c>
    </row>
    <row r="781">
      <c r="A781" t="n">
        <v>70649</v>
      </c>
      <c r="B781" t="n">
        <v>128</v>
      </c>
      <c r="C781" t="inlineStr">
        <is>
          <t>Love Cabaret</t>
        </is>
      </c>
      <c r="D781" s="556" t="n">
        <v>46054</v>
      </c>
      <c r="E781" t="n">
        <v>18547</v>
      </c>
      <c r="F781" t="inlineStr">
        <is>
          <t>APERITIVO APEROL 750ML</t>
        </is>
      </c>
      <c r="G781" t="n">
        <v>3132</v>
      </c>
      <c r="H781" t="n">
        <v>6.2</v>
      </c>
      <c r="I781" t="inlineStr">
        <is>
          <t>GR</t>
        </is>
      </c>
      <c r="J781" t="inlineStr">
        <is>
          <t>BEBIDAS</t>
        </is>
      </c>
      <c r="K781" t="inlineStr">
        <is>
          <t>01/2026</t>
        </is>
      </c>
      <c r="L781" t="n">
        <v>37.24</v>
      </c>
      <c r="M781" s="556" t="n">
        <v>46038</v>
      </c>
      <c r="N781" t="n">
        <v>37.76</v>
      </c>
      <c r="O781" t="n">
        <v>36.99</v>
      </c>
      <c r="P781" t="n">
        <v>230.89</v>
      </c>
    </row>
    <row r="782">
      <c r="A782" t="n">
        <v>70571</v>
      </c>
      <c r="B782" t="n">
        <v>128</v>
      </c>
      <c r="C782" t="inlineStr">
        <is>
          <t>Love Cabaret</t>
        </is>
      </c>
      <c r="D782" s="556" t="n">
        <v>46054</v>
      </c>
      <c r="E782" t="n">
        <v>27367</v>
      </c>
      <c r="F782" t="inlineStr">
        <is>
          <t>SORVETE DE MACA DO AMOR LUMI CREAMY 1LT</t>
        </is>
      </c>
      <c r="G782" t="n">
        <v>7368</v>
      </c>
      <c r="H782" t="n">
        <v>3</v>
      </c>
      <c r="I782" t="inlineStr">
        <is>
          <t>LT</t>
        </is>
      </c>
      <c r="J782" t="inlineStr">
        <is>
          <t>ALIMENTOS</t>
        </is>
      </c>
      <c r="K782" t="inlineStr">
        <is>
          <t>01/2026</t>
        </is>
      </c>
      <c r="L782" t="n">
        <v>0</v>
      </c>
      <c r="M782" s="556" t="n">
        <v>45985</v>
      </c>
      <c r="N782" t="n">
        <v>74</v>
      </c>
      <c r="O782" t="n">
        <v>74</v>
      </c>
      <c r="P782" t="n">
        <v>222</v>
      </c>
    </row>
    <row r="783">
      <c r="A783" t="n">
        <v>70714</v>
      </c>
      <c r="B783" t="n">
        <v>128</v>
      </c>
      <c r="C783" t="inlineStr">
        <is>
          <t>Love Cabaret</t>
        </is>
      </c>
      <c r="D783" s="556" t="n">
        <v>46054</v>
      </c>
      <c r="E783" t="n">
        <v>17716</v>
      </c>
      <c r="F783" t="inlineStr">
        <is>
          <t>VINHO TINTO ALMADEN CABERNET SAUVIGNON 750ML</t>
        </is>
      </c>
      <c r="G783" t="n">
        <v>3822</v>
      </c>
      <c r="H783" t="n">
        <v>8.449999999999999</v>
      </c>
      <c r="I783" t="inlineStr">
        <is>
          <t>GR</t>
        </is>
      </c>
      <c r="J783" t="inlineStr">
        <is>
          <t>BEBIDAS</t>
        </is>
      </c>
      <c r="K783" t="inlineStr">
        <is>
          <t>01/2026</t>
        </is>
      </c>
      <c r="L783" t="n">
        <v>26.2</v>
      </c>
      <c r="M783" s="556" t="n">
        <v>46048</v>
      </c>
      <c r="N783" t="n">
        <v>26.2</v>
      </c>
      <c r="O783" t="n">
        <v>26.2</v>
      </c>
      <c r="P783" t="n">
        <v>221.39</v>
      </c>
    </row>
    <row r="784">
      <c r="A784" t="n">
        <v>70713</v>
      </c>
      <c r="B784" t="n">
        <v>128</v>
      </c>
      <c r="C784" t="inlineStr">
        <is>
          <t>Love Cabaret</t>
        </is>
      </c>
      <c r="D784" s="556" t="n">
        <v>46054</v>
      </c>
      <c r="E784" t="n">
        <v>17594</v>
      </c>
      <c r="F784" t="inlineStr">
        <is>
          <t>VINHO TINTO LE JAJA DE JAU DE SYRAH 750ML FRANCA</t>
        </is>
      </c>
      <c r="G784" t="n">
        <v>3932</v>
      </c>
      <c r="H784" t="n">
        <v>3.32</v>
      </c>
      <c r="I784" t="inlineStr">
        <is>
          <t>GR</t>
        </is>
      </c>
      <c r="J784" t="inlineStr">
        <is>
          <t>BEBIDAS</t>
        </is>
      </c>
      <c r="K784" t="inlineStr">
        <is>
          <t>01/2026</t>
        </is>
      </c>
      <c r="L784" t="n">
        <v>65</v>
      </c>
      <c r="M784" s="556" t="n">
        <v>46041</v>
      </c>
      <c r="N784" t="n">
        <v>65</v>
      </c>
      <c r="O784" t="n">
        <v>65.75</v>
      </c>
      <c r="P784" t="n">
        <v>215.8</v>
      </c>
    </row>
    <row r="785">
      <c r="A785" t="n">
        <v>70576</v>
      </c>
      <c r="B785" t="n">
        <v>128</v>
      </c>
      <c r="C785" t="inlineStr">
        <is>
          <t>Love Cabaret</t>
        </is>
      </c>
      <c r="D785" s="556" t="n">
        <v>46054</v>
      </c>
      <c r="E785" t="n">
        <v>24040</v>
      </c>
      <c r="F785" t="inlineStr">
        <is>
          <t>AMENDOA LAMINADA KG</t>
        </is>
      </c>
      <c r="G785" t="n">
        <v>2261</v>
      </c>
      <c r="H785" t="n">
        <v>2.65</v>
      </c>
      <c r="I785" t="inlineStr">
        <is>
          <t>KG</t>
        </is>
      </c>
      <c r="J785" t="inlineStr">
        <is>
          <t>ALIMENTOS</t>
        </is>
      </c>
      <c r="K785" t="inlineStr">
        <is>
          <t>01/2026</t>
        </is>
      </c>
      <c r="L785" t="n">
        <v>0</v>
      </c>
      <c r="M785" s="556" t="n">
        <v>45992</v>
      </c>
      <c r="N785" t="n">
        <v>80.5</v>
      </c>
      <c r="O785" t="n">
        <v>70.90000000000001</v>
      </c>
      <c r="P785" t="n">
        <v>213.32</v>
      </c>
    </row>
    <row r="786">
      <c r="A786" t="n">
        <v>70674</v>
      </c>
      <c r="B786" t="n">
        <v>128</v>
      </c>
      <c r="C786" t="inlineStr">
        <is>
          <t>Love Cabaret</t>
        </is>
      </c>
      <c r="D786" s="556" t="n">
        <v>46054</v>
      </c>
      <c r="E786" t="n">
        <v>18218</v>
      </c>
      <c r="F786" t="inlineStr">
        <is>
          <t>VERMOUTH CINZANO ROSSO ARGENTINO 1L</t>
        </is>
      </c>
      <c r="G786" t="n">
        <v>3410</v>
      </c>
      <c r="H786" t="n">
        <v>8</v>
      </c>
      <c r="I786" t="inlineStr">
        <is>
          <t>GR</t>
        </is>
      </c>
      <c r="J786" t="inlineStr">
        <is>
          <t>BEBIDAS</t>
        </is>
      </c>
      <c r="K786" t="inlineStr">
        <is>
          <t>01/2026</t>
        </is>
      </c>
      <c r="L786" t="n">
        <v>25.99</v>
      </c>
      <c r="M786" s="556" t="n">
        <v>46035</v>
      </c>
      <c r="N786" t="n">
        <v>25.99</v>
      </c>
      <c r="O786" t="n">
        <v>26</v>
      </c>
      <c r="P786" t="n">
        <v>207.92</v>
      </c>
    </row>
    <row r="787">
      <c r="A787" t="n">
        <v>70628</v>
      </c>
      <c r="B787" t="n">
        <v>128</v>
      </c>
      <c r="C787" t="inlineStr">
        <is>
          <t>Love Cabaret</t>
        </is>
      </c>
      <c r="D787" s="556" t="n">
        <v>46054</v>
      </c>
      <c r="E787" t="n">
        <v>19567</v>
      </c>
      <c r="F787" t="inlineStr">
        <is>
          <t>PIMENTA JAMAICA EM GRAO KG</t>
        </is>
      </c>
      <c r="G787" t="n">
        <v>2650</v>
      </c>
      <c r="H787" t="n">
        <v>1.23</v>
      </c>
      <c r="I787" t="inlineStr">
        <is>
          <t>KG</t>
        </is>
      </c>
      <c r="J787" t="inlineStr">
        <is>
          <t>ALIMENTOS</t>
        </is>
      </c>
      <c r="K787" t="inlineStr">
        <is>
          <t>01/2026</t>
        </is>
      </c>
      <c r="L787" t="n">
        <v>0</v>
      </c>
      <c r="M787" s="556" t="n">
        <v>45957</v>
      </c>
      <c r="N787" t="n">
        <v>158</v>
      </c>
      <c r="O787" t="n">
        <v>180</v>
      </c>
      <c r="P787" t="n">
        <v>194.34</v>
      </c>
    </row>
    <row r="788">
      <c r="A788" t="n">
        <v>70716</v>
      </c>
      <c r="B788" t="n">
        <v>128</v>
      </c>
      <c r="C788" t="inlineStr">
        <is>
          <t>Love Cabaret</t>
        </is>
      </c>
      <c r="D788" s="556" t="n">
        <v>46054</v>
      </c>
      <c r="E788" t="n">
        <v>24708</v>
      </c>
      <c r="F788" t="inlineStr">
        <is>
          <t>SUCO DE MACA  NATURAL ONE C/900 ML</t>
        </is>
      </c>
      <c r="G788" t="n">
        <v>5724</v>
      </c>
      <c r="H788" t="n">
        <v>13</v>
      </c>
      <c r="I788" t="inlineStr">
        <is>
          <t>UN</t>
        </is>
      </c>
      <c r="J788" t="inlineStr">
        <is>
          <t>BEBIDAS</t>
        </is>
      </c>
      <c r="K788" t="inlineStr">
        <is>
          <t>01/2026</t>
        </is>
      </c>
      <c r="L788" t="n">
        <v>14.9</v>
      </c>
      <c r="M788" s="556" t="n">
        <v>46043</v>
      </c>
      <c r="N788" t="n">
        <v>14.9</v>
      </c>
      <c r="O788" t="n">
        <v>14.9</v>
      </c>
      <c r="P788" t="n">
        <v>193.7</v>
      </c>
    </row>
    <row r="789">
      <c r="A789" t="n">
        <v>70680</v>
      </c>
      <c r="B789" t="n">
        <v>128</v>
      </c>
      <c r="C789" t="inlineStr">
        <is>
          <t>Love Cabaret</t>
        </is>
      </c>
      <c r="D789" s="556" t="n">
        <v>46054</v>
      </c>
      <c r="E789" t="n">
        <v>18153</v>
      </c>
      <c r="F789" t="inlineStr">
        <is>
          <t>WHISKY BOURBON WOODFORD RESERVE 750ML</t>
        </is>
      </c>
      <c r="G789" t="n">
        <v>3466</v>
      </c>
      <c r="H789" t="n">
        <v>1</v>
      </c>
      <c r="I789" t="inlineStr">
        <is>
          <t>GR</t>
        </is>
      </c>
      <c r="J789" t="inlineStr">
        <is>
          <t>BEBIDAS</t>
        </is>
      </c>
      <c r="K789" t="inlineStr">
        <is>
          <t>01/2026</t>
        </is>
      </c>
      <c r="L789" t="n">
        <v>0</v>
      </c>
      <c r="N789" t="n">
        <v>0</v>
      </c>
      <c r="O789" t="n">
        <v>160.56</v>
      </c>
      <c r="P789" t="n">
        <v>192.33</v>
      </c>
    </row>
    <row r="790">
      <c r="A790" t="n">
        <v>70639</v>
      </c>
      <c r="B790" t="n">
        <v>128</v>
      </c>
      <c r="C790" t="inlineStr">
        <is>
          <t>Love Cabaret</t>
        </is>
      </c>
      <c r="D790" s="556" t="n">
        <v>46054</v>
      </c>
      <c r="E790" t="n">
        <v>21073</v>
      </c>
      <c r="F790" t="inlineStr">
        <is>
          <t>CALDA DE AGAVE AZUL JASMINE ORGANICO 330ML UN</t>
        </is>
      </c>
      <c r="G790" t="n">
        <v>1994</v>
      </c>
      <c r="H790" t="n">
        <v>4</v>
      </c>
      <c r="I790" t="inlineStr">
        <is>
          <t>UN</t>
        </is>
      </c>
      <c r="J790" t="inlineStr">
        <is>
          <t>ALIMENTOS</t>
        </is>
      </c>
      <c r="K790" t="inlineStr">
        <is>
          <t>01/2026</t>
        </is>
      </c>
      <c r="L790" t="n">
        <v>0</v>
      </c>
      <c r="M790" s="556" t="n">
        <v>45911</v>
      </c>
      <c r="N790" t="n">
        <v>47.9</v>
      </c>
      <c r="O790" t="n">
        <v>48.9</v>
      </c>
      <c r="P790" t="n">
        <v>191.6</v>
      </c>
    </row>
    <row r="791">
      <c r="A791" t="n">
        <v>70586</v>
      </c>
      <c r="B791" t="n">
        <v>128</v>
      </c>
      <c r="C791" t="inlineStr">
        <is>
          <t>Love Cabaret</t>
        </is>
      </c>
      <c r="D791" s="556" t="n">
        <v>46054</v>
      </c>
      <c r="E791" t="n">
        <v>24118</v>
      </c>
      <c r="F791" t="inlineStr">
        <is>
          <t>CASTANHA DE CAJU CRUA KG</t>
        </is>
      </c>
      <c r="G791" t="n">
        <v>2233</v>
      </c>
      <c r="H791" t="n">
        <v>2.52</v>
      </c>
      <c r="I791" t="inlineStr">
        <is>
          <t>KG</t>
        </is>
      </c>
      <c r="J791" t="inlineStr">
        <is>
          <t>ALIMENTOS</t>
        </is>
      </c>
      <c r="K791" t="inlineStr">
        <is>
          <t>01/2026</t>
        </is>
      </c>
      <c r="L791" t="n">
        <v>74.3</v>
      </c>
      <c r="M791" s="556" t="n">
        <v>46043</v>
      </c>
      <c r="N791" t="n">
        <v>74.3</v>
      </c>
      <c r="O791" t="n">
        <v>73.90000000000001</v>
      </c>
      <c r="P791" t="n">
        <v>187.24</v>
      </c>
    </row>
    <row r="792">
      <c r="A792" t="n">
        <v>70609</v>
      </c>
      <c r="B792" t="n">
        <v>128</v>
      </c>
      <c r="C792" t="inlineStr">
        <is>
          <t>Love Cabaret</t>
        </is>
      </c>
      <c r="D792" s="556" t="n">
        <v>46054</v>
      </c>
      <c r="E792" t="n">
        <v>21372</v>
      </c>
      <c r="F792" t="inlineStr">
        <is>
          <t>PAO BRIOCHE FORME C/ TAMPA UN</t>
        </is>
      </c>
      <c r="G792" t="n">
        <v>2827</v>
      </c>
      <c r="H792" t="n">
        <v>6</v>
      </c>
      <c r="I792" t="inlineStr">
        <is>
          <t>UN</t>
        </is>
      </c>
      <c r="J792" t="inlineStr">
        <is>
          <t>ALIMENTOS</t>
        </is>
      </c>
      <c r="K792" t="inlineStr">
        <is>
          <t>01/2026</t>
        </is>
      </c>
      <c r="L792" t="n">
        <v>0</v>
      </c>
      <c r="M792" s="556" t="n">
        <v>45980</v>
      </c>
      <c r="N792" t="n">
        <v>31</v>
      </c>
      <c r="O792" t="n">
        <v>31</v>
      </c>
      <c r="P792" t="n">
        <v>186</v>
      </c>
    </row>
    <row r="793">
      <c r="A793" t="n">
        <v>70668</v>
      </c>
      <c r="B793" t="n">
        <v>128</v>
      </c>
      <c r="C793" t="inlineStr">
        <is>
          <t>Love Cabaret</t>
        </is>
      </c>
      <c r="D793" s="556" t="n">
        <v>46054</v>
      </c>
      <c r="E793" t="n">
        <v>18312</v>
      </c>
      <c r="F793" t="inlineStr">
        <is>
          <t>LICOR FRANGELICO 700ML</t>
        </is>
      </c>
      <c r="G793" t="n">
        <v>3321</v>
      </c>
      <c r="H793" t="n">
        <v>1.67</v>
      </c>
      <c r="I793" t="inlineStr">
        <is>
          <t>GR</t>
        </is>
      </c>
      <c r="J793" t="inlineStr">
        <is>
          <t>BEBIDAS</t>
        </is>
      </c>
      <c r="K793" t="inlineStr">
        <is>
          <t>01/2026</t>
        </is>
      </c>
      <c r="L793" t="n">
        <v>0</v>
      </c>
      <c r="N793" t="n">
        <v>0</v>
      </c>
      <c r="O793" t="n">
        <v>86.56999999999999</v>
      </c>
      <c r="P793" t="n">
        <v>176.85</v>
      </c>
    </row>
    <row r="794">
      <c r="A794" t="n">
        <v>70626</v>
      </c>
      <c r="B794" t="n">
        <v>128</v>
      </c>
      <c r="C794" t="inlineStr">
        <is>
          <t>Love Cabaret</t>
        </is>
      </c>
      <c r="D794" s="556" t="n">
        <v>46054</v>
      </c>
      <c r="E794" t="n">
        <v>20809</v>
      </c>
      <c r="F794" t="inlineStr">
        <is>
          <t>CAFE PILAO ALMOFADA 500G</t>
        </is>
      </c>
      <c r="G794" t="n">
        <v>2074</v>
      </c>
      <c r="H794" t="n">
        <v>5.28</v>
      </c>
      <c r="I794" t="inlineStr">
        <is>
          <t>PC</t>
        </is>
      </c>
      <c r="J794" t="inlineStr">
        <is>
          <t>ALIMENTOS</t>
        </is>
      </c>
      <c r="K794" t="inlineStr">
        <is>
          <t>01/2026</t>
        </is>
      </c>
      <c r="L794" t="n">
        <v>33.23</v>
      </c>
      <c r="M794" s="556" t="n">
        <v>46043</v>
      </c>
      <c r="N794" t="n">
        <v>33.23</v>
      </c>
      <c r="O794" t="n">
        <v>32.98</v>
      </c>
      <c r="P794" t="n">
        <v>175.45</v>
      </c>
    </row>
    <row r="795">
      <c r="A795" t="n">
        <v>70585</v>
      </c>
      <c r="B795" t="n">
        <v>128</v>
      </c>
      <c r="C795" t="inlineStr">
        <is>
          <t>Love Cabaret</t>
        </is>
      </c>
      <c r="D795" s="556" t="n">
        <v>46054</v>
      </c>
      <c r="E795" t="n">
        <v>23546</v>
      </c>
      <c r="F795" t="inlineStr">
        <is>
          <t>CARDAMOMO INTEIRO VERDE KG</t>
        </is>
      </c>
      <c r="G795" t="n">
        <v>2323</v>
      </c>
      <c r="H795" t="n">
        <v>0.48</v>
      </c>
      <c r="I795" t="inlineStr">
        <is>
          <t>KG</t>
        </is>
      </c>
      <c r="J795" t="inlineStr">
        <is>
          <t>ALIMENTOS</t>
        </is>
      </c>
      <c r="K795" t="inlineStr">
        <is>
          <t>01/2026</t>
        </is>
      </c>
      <c r="L795" t="n">
        <v>0</v>
      </c>
      <c r="M795" s="556" t="n">
        <v>45698</v>
      </c>
      <c r="N795" t="n">
        <v>365</v>
      </c>
      <c r="O795" t="n">
        <v>343.6</v>
      </c>
      <c r="P795" t="n">
        <v>175.2</v>
      </c>
    </row>
    <row r="796">
      <c r="A796" t="n">
        <v>70677</v>
      </c>
      <c r="B796" t="n">
        <v>128</v>
      </c>
      <c r="C796" t="inlineStr">
        <is>
          <t>Love Cabaret</t>
        </is>
      </c>
      <c r="D796" s="556" t="n">
        <v>46054</v>
      </c>
      <c r="E796" t="n">
        <v>18214</v>
      </c>
      <c r="F796" t="inlineStr">
        <is>
          <t>VERMOUTH MARTINI BIANCO 750ML</t>
        </is>
      </c>
      <c r="G796" t="n">
        <v>3413</v>
      </c>
      <c r="H796" t="n">
        <v>5</v>
      </c>
      <c r="I796" t="inlineStr">
        <is>
          <t>GR</t>
        </is>
      </c>
      <c r="J796" t="inlineStr">
        <is>
          <t>BEBIDAS</t>
        </is>
      </c>
      <c r="K796" t="inlineStr">
        <is>
          <t>01/2026</t>
        </is>
      </c>
      <c r="L796" t="n">
        <v>0</v>
      </c>
      <c r="N796" t="n">
        <v>0</v>
      </c>
      <c r="O796" t="n">
        <v>37.47</v>
      </c>
      <c r="P796" t="n">
        <v>170.25</v>
      </c>
    </row>
    <row r="797">
      <c r="A797" t="n">
        <v>70733</v>
      </c>
      <c r="B797" t="n">
        <v>128</v>
      </c>
      <c r="C797" t="inlineStr">
        <is>
          <t>Love Cabaret</t>
        </is>
      </c>
      <c r="D797" s="556" t="n">
        <v>46054</v>
      </c>
      <c r="E797" t="n">
        <v>20501</v>
      </c>
      <c r="F797" t="inlineStr">
        <is>
          <t>LINGUICA TOSCANA AURORA KG</t>
        </is>
      </c>
      <c r="G797" t="n">
        <v>2154</v>
      </c>
      <c r="H797" t="n">
        <v>8</v>
      </c>
      <c r="I797" t="inlineStr">
        <is>
          <t>KG</t>
        </is>
      </c>
      <c r="J797" t="inlineStr">
        <is>
          <t>ALIMENTOS</t>
        </is>
      </c>
      <c r="K797" t="inlineStr">
        <is>
          <t>01/2026</t>
        </is>
      </c>
      <c r="L797" t="n">
        <v>21</v>
      </c>
      <c r="M797" s="556" t="n">
        <v>46043</v>
      </c>
      <c r="N797" t="n">
        <v>21</v>
      </c>
      <c r="O797" t="n">
        <v>23.5</v>
      </c>
      <c r="P797" t="n">
        <v>168</v>
      </c>
    </row>
    <row r="798">
      <c r="A798" t="n">
        <v>70705</v>
      </c>
      <c r="B798" t="n">
        <v>128</v>
      </c>
      <c r="C798" t="inlineStr">
        <is>
          <t>Love Cabaret</t>
        </is>
      </c>
      <c r="D798" s="556" t="n">
        <v>46054</v>
      </c>
      <c r="E798" t="n">
        <v>21017</v>
      </c>
      <c r="F798" t="inlineStr">
        <is>
          <t>OLEO DE ALGODAO SAUDE C/14,5KG</t>
        </is>
      </c>
      <c r="G798" t="n">
        <v>2005</v>
      </c>
      <c r="H798" t="n">
        <v>1</v>
      </c>
      <c r="I798" t="inlineStr">
        <is>
          <t>BD</t>
        </is>
      </c>
      <c r="J798" t="inlineStr">
        <is>
          <t>ALIMENTOS</t>
        </is>
      </c>
      <c r="K798" t="inlineStr">
        <is>
          <t>01/2026</t>
        </is>
      </c>
      <c r="L798" t="n">
        <v>167.28</v>
      </c>
      <c r="M798" s="556" t="n">
        <v>46049</v>
      </c>
      <c r="N798" t="n">
        <v>167.1</v>
      </c>
      <c r="O798" t="n">
        <v>167.1</v>
      </c>
      <c r="P798" t="n">
        <v>167.28</v>
      </c>
    </row>
    <row r="799">
      <c r="A799" t="n">
        <v>70595</v>
      </c>
      <c r="B799" t="n">
        <v>128</v>
      </c>
      <c r="C799" t="inlineStr">
        <is>
          <t>Love Cabaret</t>
        </is>
      </c>
      <c r="D799" s="556" t="n">
        <v>46054</v>
      </c>
      <c r="E799" t="n">
        <v>20301</v>
      </c>
      <c r="F799" t="inlineStr">
        <is>
          <t>ARROZ BRANCO TIPO 1 CAMIL C/5KG</t>
        </is>
      </c>
      <c r="G799" t="n">
        <v>2223</v>
      </c>
      <c r="H799" t="n">
        <v>8</v>
      </c>
      <c r="I799" t="inlineStr">
        <is>
          <t>PC</t>
        </is>
      </c>
      <c r="J799" t="inlineStr">
        <is>
          <t>ALIMENTOS</t>
        </is>
      </c>
      <c r="K799" t="inlineStr">
        <is>
          <t>01/2026</t>
        </is>
      </c>
      <c r="L799" t="n">
        <v>20.76</v>
      </c>
      <c r="M799" s="556" t="n">
        <v>46052</v>
      </c>
      <c r="N799" t="n">
        <v>20.75</v>
      </c>
      <c r="O799" t="n">
        <v>20.77</v>
      </c>
      <c r="P799" t="n">
        <v>166.08</v>
      </c>
    </row>
    <row r="800">
      <c r="A800" t="n">
        <v>70681</v>
      </c>
      <c r="B800" t="n">
        <v>128</v>
      </c>
      <c r="C800" t="inlineStr">
        <is>
          <t>Love Cabaret</t>
        </is>
      </c>
      <c r="D800" s="556" t="n">
        <v>46054</v>
      </c>
      <c r="E800" t="n">
        <v>18140</v>
      </c>
      <c r="F800" t="inlineStr">
        <is>
          <t>WHISKY GENTLEMAN JACK SILVER 1L</t>
        </is>
      </c>
      <c r="G800" t="n">
        <v>3478</v>
      </c>
      <c r="H800" t="n">
        <v>1</v>
      </c>
      <c r="I800" t="inlineStr">
        <is>
          <t>GR</t>
        </is>
      </c>
      <c r="J800" t="inlineStr">
        <is>
          <t>BEBIDAS</t>
        </is>
      </c>
      <c r="K800" t="inlineStr">
        <is>
          <t>01/2026</t>
        </is>
      </c>
      <c r="L800" t="n">
        <v>0</v>
      </c>
      <c r="N800" t="n">
        <v>0</v>
      </c>
      <c r="O800" t="n">
        <v>161.9</v>
      </c>
      <c r="P800" t="n">
        <v>162.93</v>
      </c>
    </row>
    <row r="801">
      <c r="A801" t="n">
        <v>70736</v>
      </c>
      <c r="B801" t="n">
        <v>128</v>
      </c>
      <c r="C801" t="inlineStr">
        <is>
          <t>Love Cabaret</t>
        </is>
      </c>
      <c r="D801" s="556" t="n">
        <v>46054</v>
      </c>
      <c r="E801" t="n">
        <v>19939</v>
      </c>
      <c r="F801" t="inlineStr">
        <is>
          <t>NOZ MOSCADA INTEIRA KG</t>
        </is>
      </c>
      <c r="G801" t="n">
        <v>2365</v>
      </c>
      <c r="H801" t="n">
        <v>0.9</v>
      </c>
      <c r="I801" t="inlineStr">
        <is>
          <t>KG</t>
        </is>
      </c>
      <c r="J801" t="inlineStr">
        <is>
          <t>ALIMENTOS</t>
        </is>
      </c>
      <c r="K801" t="inlineStr">
        <is>
          <t>01/2026</t>
        </is>
      </c>
      <c r="L801" t="n">
        <v>0</v>
      </c>
      <c r="M801" s="556" t="n">
        <v>45883</v>
      </c>
      <c r="N801" t="n">
        <v>180</v>
      </c>
      <c r="O801" t="n">
        <v>97.2</v>
      </c>
      <c r="P801" t="n">
        <v>162</v>
      </c>
    </row>
    <row r="802">
      <c r="A802" t="n">
        <v>70583</v>
      </c>
      <c r="B802" t="n">
        <v>128</v>
      </c>
      <c r="C802" t="inlineStr">
        <is>
          <t>Love Cabaret</t>
        </is>
      </c>
      <c r="D802" s="556" t="n">
        <v>46054</v>
      </c>
      <c r="E802" t="n">
        <v>20114</v>
      </c>
      <c r="F802" t="inlineStr">
        <is>
          <t>MACARRAO LINGUINE GRANO DURO DIVELLA  500GR</t>
        </is>
      </c>
      <c r="G802" t="n">
        <v>2292</v>
      </c>
      <c r="H802" t="n">
        <v>17</v>
      </c>
      <c r="I802" t="inlineStr">
        <is>
          <t>UN</t>
        </is>
      </c>
      <c r="J802" t="inlineStr">
        <is>
          <t>ALIMENTOS</t>
        </is>
      </c>
      <c r="K802" t="inlineStr">
        <is>
          <t>01/2026</t>
        </is>
      </c>
      <c r="L802" t="n">
        <v>8.800000000000001</v>
      </c>
      <c r="M802" s="556" t="n">
        <v>46043</v>
      </c>
      <c r="N802" t="n">
        <v>8.800000000000001</v>
      </c>
      <c r="O802" t="n">
        <v>8.800000000000001</v>
      </c>
      <c r="P802" t="n">
        <v>149.6</v>
      </c>
    </row>
    <row r="803">
      <c r="A803" t="n">
        <v>70664</v>
      </c>
      <c r="B803" t="n">
        <v>128</v>
      </c>
      <c r="C803" t="inlineStr">
        <is>
          <t>Love Cabaret</t>
        </is>
      </c>
      <c r="D803" s="556" t="n">
        <v>46054</v>
      </c>
      <c r="E803" t="n">
        <v>18327</v>
      </c>
      <c r="F803" t="inlineStr">
        <is>
          <t>LICOR COINTREAU 700ML</t>
        </is>
      </c>
      <c r="G803" t="n">
        <v>3306</v>
      </c>
      <c r="H803" t="n">
        <v>1.38</v>
      </c>
      <c r="I803" t="inlineStr">
        <is>
          <t>GR</t>
        </is>
      </c>
      <c r="J803" t="inlineStr">
        <is>
          <t>BEBIDAS</t>
        </is>
      </c>
      <c r="K803" t="inlineStr">
        <is>
          <t>01/2026</t>
        </is>
      </c>
      <c r="L803" t="n">
        <v>0</v>
      </c>
      <c r="N803" t="n">
        <v>0</v>
      </c>
      <c r="O803" t="n">
        <v>109.18</v>
      </c>
      <c r="P803" t="n">
        <v>147.66</v>
      </c>
    </row>
    <row r="804">
      <c r="A804" t="n">
        <v>70638</v>
      </c>
      <c r="B804" t="n">
        <v>128</v>
      </c>
      <c r="C804" t="inlineStr">
        <is>
          <t>Love Cabaret</t>
        </is>
      </c>
      <c r="D804" s="556" t="n">
        <v>46054</v>
      </c>
      <c r="E804" t="n">
        <v>28278</v>
      </c>
      <c r="F804" t="inlineStr">
        <is>
          <t>AGUA TONICA FYS 350ML C/12UN</t>
        </is>
      </c>
      <c r="G804" t="n">
        <v>8240</v>
      </c>
      <c r="H804" t="n">
        <v>4.17</v>
      </c>
      <c r="I804" t="inlineStr">
        <is>
          <t>PC</t>
        </is>
      </c>
      <c r="J804" t="inlineStr">
        <is>
          <t>BEBIDAS</t>
        </is>
      </c>
      <c r="K804" t="inlineStr">
        <is>
          <t>01/2026</t>
        </is>
      </c>
      <c r="L804" t="n">
        <v>0</v>
      </c>
      <c r="N804" t="n">
        <v>0</v>
      </c>
      <c r="O804" t="n">
        <v>34.68</v>
      </c>
      <c r="P804" t="n">
        <v>144.61</v>
      </c>
    </row>
    <row r="805">
      <c r="A805" t="n">
        <v>70657</v>
      </c>
      <c r="B805" t="n">
        <v>128</v>
      </c>
      <c r="C805" t="inlineStr">
        <is>
          <t>Love Cabaret</t>
        </is>
      </c>
      <c r="D805" s="556" t="n">
        <v>46054</v>
      </c>
      <c r="E805" t="n">
        <v>18382</v>
      </c>
      <c r="F805" t="inlineStr">
        <is>
          <t>CONHAQUE BRANDY OSBORNE 700ML</t>
        </is>
      </c>
      <c r="G805" t="n">
        <v>3257</v>
      </c>
      <c r="H805" t="n">
        <v>1.95</v>
      </c>
      <c r="I805" t="inlineStr">
        <is>
          <t>GR</t>
        </is>
      </c>
      <c r="J805" t="inlineStr">
        <is>
          <t>BEBIDAS</t>
        </is>
      </c>
      <c r="K805" t="inlineStr">
        <is>
          <t>01/2026</t>
        </is>
      </c>
      <c r="L805" t="n">
        <v>69</v>
      </c>
      <c r="M805" s="556" t="n">
        <v>46051</v>
      </c>
      <c r="N805" t="n">
        <v>69</v>
      </c>
      <c r="O805" t="n">
        <v>69</v>
      </c>
      <c r="P805" t="n">
        <v>134.55</v>
      </c>
    </row>
    <row r="806">
      <c r="A806" t="n">
        <v>70663</v>
      </c>
      <c r="B806" t="n">
        <v>128</v>
      </c>
      <c r="C806" t="inlineStr">
        <is>
          <t>Love Cabaret</t>
        </is>
      </c>
      <c r="D806" s="556" t="n">
        <v>46054</v>
      </c>
      <c r="E806" t="n">
        <v>18293</v>
      </c>
      <c r="F806" t="inlineStr">
        <is>
          <t>LICOR BAILEYS 750ML</t>
        </is>
      </c>
      <c r="G806" t="n">
        <v>3336</v>
      </c>
      <c r="H806" t="n">
        <v>1</v>
      </c>
      <c r="I806" t="inlineStr">
        <is>
          <t>GR</t>
        </is>
      </c>
      <c r="J806" t="inlineStr">
        <is>
          <t>BEBIDAS</t>
        </is>
      </c>
      <c r="K806" t="inlineStr">
        <is>
          <t>01/2026</t>
        </is>
      </c>
      <c r="L806" t="n">
        <v>0</v>
      </c>
      <c r="N806" t="n">
        <v>0</v>
      </c>
      <c r="O806" t="n">
        <v>129.85</v>
      </c>
      <c r="P806" t="n">
        <v>130.81</v>
      </c>
    </row>
    <row r="807">
      <c r="A807" t="n">
        <v>70715</v>
      </c>
      <c r="B807" t="n">
        <v>128</v>
      </c>
      <c r="C807" t="inlineStr">
        <is>
          <t>Love Cabaret</t>
        </is>
      </c>
      <c r="D807" s="556" t="n">
        <v>46054</v>
      </c>
      <c r="E807" t="n">
        <v>17661</v>
      </c>
      <c r="F807" t="inlineStr">
        <is>
          <t>VINHO TINTO LES FRUITS SAUVAGES PINOT NOIR 750ML</t>
        </is>
      </c>
      <c r="G807" t="n">
        <v>3868</v>
      </c>
      <c r="H807" t="n">
        <v>1</v>
      </c>
      <c r="I807" t="inlineStr">
        <is>
          <t>GR</t>
        </is>
      </c>
      <c r="J807" t="inlineStr">
        <is>
          <t>BEBIDAS</t>
        </is>
      </c>
      <c r="K807" t="inlineStr">
        <is>
          <t>01/2026</t>
        </is>
      </c>
      <c r="L807" t="n">
        <v>120.25</v>
      </c>
      <c r="M807" s="556" t="n">
        <v>46050</v>
      </c>
      <c r="N807" t="n">
        <v>120.25</v>
      </c>
      <c r="O807" t="n">
        <v>120.25</v>
      </c>
      <c r="P807" t="n">
        <v>120.25</v>
      </c>
    </row>
    <row r="808">
      <c r="A808" t="n">
        <v>70589</v>
      </c>
      <c r="B808" t="n">
        <v>128</v>
      </c>
      <c r="C808" t="inlineStr">
        <is>
          <t>Love Cabaret</t>
        </is>
      </c>
      <c r="D808" s="556" t="n">
        <v>46054</v>
      </c>
      <c r="E808" t="n">
        <v>20985</v>
      </c>
      <c r="F808" t="inlineStr">
        <is>
          <t>OLEO DE SOJA LIZA 900ML</t>
        </is>
      </c>
      <c r="G808" t="n">
        <v>2011</v>
      </c>
      <c r="H808" t="n">
        <v>15</v>
      </c>
      <c r="I808" t="inlineStr">
        <is>
          <t>UN</t>
        </is>
      </c>
      <c r="J808" t="inlineStr">
        <is>
          <t>ALIMENTOS</t>
        </is>
      </c>
      <c r="K808" t="inlineStr">
        <is>
          <t>01/2026</t>
        </is>
      </c>
      <c r="L808" t="n">
        <v>0</v>
      </c>
      <c r="M808" s="556" t="n">
        <v>45917</v>
      </c>
      <c r="N808" t="n">
        <v>8</v>
      </c>
      <c r="O808" t="n">
        <v>8</v>
      </c>
      <c r="P808" t="n">
        <v>120</v>
      </c>
    </row>
    <row r="809">
      <c r="A809" t="n">
        <v>70645</v>
      </c>
      <c r="B809" t="n">
        <v>128</v>
      </c>
      <c r="C809" t="inlineStr">
        <is>
          <t>Love Cabaret</t>
        </is>
      </c>
      <c r="D809" s="556" t="n">
        <v>46054</v>
      </c>
      <c r="E809" t="n">
        <v>28277</v>
      </c>
      <c r="F809" t="inlineStr">
        <is>
          <t>AGUA TONICA ZERO FYS 350ML C/12 UN</t>
        </is>
      </c>
      <c r="G809" t="n">
        <v>8239</v>
      </c>
      <c r="H809" t="n">
        <v>3.33</v>
      </c>
      <c r="I809" t="inlineStr">
        <is>
          <t>PC</t>
        </is>
      </c>
      <c r="J809" t="inlineStr">
        <is>
          <t>BEBIDAS</t>
        </is>
      </c>
      <c r="K809" t="inlineStr">
        <is>
          <t>01/2026</t>
        </is>
      </c>
      <c r="L809" t="n">
        <v>0</v>
      </c>
      <c r="N809" t="n">
        <v>0</v>
      </c>
      <c r="O809" t="n">
        <v>34.68</v>
      </c>
      <c r="P809" t="n">
        <v>115.48</v>
      </c>
    </row>
    <row r="810">
      <c r="A810" t="n">
        <v>70704</v>
      </c>
      <c r="B810" t="n">
        <v>128</v>
      </c>
      <c r="C810" t="inlineStr">
        <is>
          <t>Love Cabaret</t>
        </is>
      </c>
      <c r="D810" s="556" t="n">
        <v>46054</v>
      </c>
      <c r="E810" t="n">
        <v>20751</v>
      </c>
      <c r="F810" t="inlineStr">
        <is>
          <t>AZEITONA PRETA AZAPA ARCOBELLO C/2KG</t>
        </is>
      </c>
      <c r="G810" t="n">
        <v>2088</v>
      </c>
      <c r="H810" t="n">
        <v>1</v>
      </c>
      <c r="I810" t="inlineStr">
        <is>
          <t>BD</t>
        </is>
      </c>
      <c r="J810" t="inlineStr">
        <is>
          <t>ALIMENTOS</t>
        </is>
      </c>
      <c r="K810" t="inlineStr">
        <is>
          <t>01/2026</t>
        </is>
      </c>
      <c r="L810" t="n">
        <v>0</v>
      </c>
      <c r="M810" s="556" t="n">
        <v>45950</v>
      </c>
      <c r="N810" t="n">
        <v>113.13</v>
      </c>
      <c r="O810" t="n">
        <v>103.9</v>
      </c>
      <c r="P810" t="n">
        <v>113.13</v>
      </c>
    </row>
    <row r="811">
      <c r="A811" t="n">
        <v>70725</v>
      </c>
      <c r="B811" t="n">
        <v>128</v>
      </c>
      <c r="C811" t="inlineStr">
        <is>
          <t>Love Cabaret</t>
        </is>
      </c>
      <c r="D811" s="556" t="n">
        <v>46054</v>
      </c>
      <c r="E811" t="n">
        <v>23992</v>
      </c>
      <c r="F811" t="inlineStr">
        <is>
          <t>ACIDO MALICO KG</t>
        </is>
      </c>
      <c r="G811" t="n">
        <v>2216</v>
      </c>
      <c r="H811" t="n">
        <v>1.56</v>
      </c>
      <c r="I811" t="inlineStr">
        <is>
          <t>KG</t>
        </is>
      </c>
      <c r="J811" t="inlineStr">
        <is>
          <t>ALIMENTOS</t>
        </is>
      </c>
      <c r="K811" t="inlineStr">
        <is>
          <t>01/2026</t>
        </is>
      </c>
      <c r="L811" t="n">
        <v>0</v>
      </c>
      <c r="M811" s="556" t="n">
        <v>45996</v>
      </c>
      <c r="N811" t="n">
        <v>68.11</v>
      </c>
      <c r="O811" t="n">
        <v>59.78</v>
      </c>
      <c r="P811" t="n">
        <v>106.25</v>
      </c>
    </row>
    <row r="812">
      <c r="A812" t="n">
        <v>70727</v>
      </c>
      <c r="B812" t="n">
        <v>128</v>
      </c>
      <c r="C812" t="inlineStr">
        <is>
          <t>Love Cabaret</t>
        </is>
      </c>
      <c r="D812" s="556" t="n">
        <v>46054</v>
      </c>
      <c r="E812" t="n">
        <v>24831</v>
      </c>
      <c r="F812" t="inlineStr">
        <is>
          <t>ACIDO TARTARICO KG</t>
        </is>
      </c>
      <c r="G812" t="n">
        <v>5780</v>
      </c>
      <c r="H812" t="n">
        <v>0.84</v>
      </c>
      <c r="I812" t="inlineStr">
        <is>
          <t>KG</t>
        </is>
      </c>
      <c r="J812" t="inlineStr">
        <is>
          <t>ALIMENTOS</t>
        </is>
      </c>
      <c r="K812" t="inlineStr">
        <is>
          <t>01/2026</t>
        </is>
      </c>
      <c r="L812" t="n">
        <v>0</v>
      </c>
      <c r="M812" s="556" t="n">
        <v>45908</v>
      </c>
      <c r="N812" t="n">
        <v>126</v>
      </c>
      <c r="O812" t="n">
        <v>126</v>
      </c>
      <c r="P812" t="n">
        <v>105.84</v>
      </c>
    </row>
    <row r="813">
      <c r="A813" t="n">
        <v>70691</v>
      </c>
      <c r="B813" t="n">
        <v>128</v>
      </c>
      <c r="C813" t="inlineStr">
        <is>
          <t>Love Cabaret</t>
        </is>
      </c>
      <c r="D813" s="556" t="n">
        <v>46054</v>
      </c>
      <c r="E813" t="n">
        <v>18097</v>
      </c>
      <c r="F813" t="inlineStr">
        <is>
          <t>WHISKY TALISKER SINGLE MALT 10 ANOS 720ML</t>
        </is>
      </c>
      <c r="G813" t="n">
        <v>3513</v>
      </c>
      <c r="H813" t="n">
        <v>0.26</v>
      </c>
      <c r="I813" t="inlineStr">
        <is>
          <t>GR</t>
        </is>
      </c>
      <c r="J813" t="inlineStr">
        <is>
          <t>BEBIDAS</t>
        </is>
      </c>
      <c r="K813" t="inlineStr">
        <is>
          <t>01/2026</t>
        </is>
      </c>
      <c r="L813" t="n">
        <v>0</v>
      </c>
      <c r="N813" t="n">
        <v>0</v>
      </c>
      <c r="O813" t="n">
        <v>399.03</v>
      </c>
      <c r="P813" t="n">
        <v>105.19</v>
      </c>
    </row>
    <row r="814">
      <c r="A814" t="n">
        <v>70667</v>
      </c>
      <c r="B814" t="n">
        <v>128</v>
      </c>
      <c r="C814" t="inlineStr">
        <is>
          <t>Love Cabaret</t>
        </is>
      </c>
      <c r="D814" s="556" t="n">
        <v>46054</v>
      </c>
      <c r="E814" t="n">
        <v>18313</v>
      </c>
      <c r="F814" t="inlineStr">
        <is>
          <t>LICOR DRAMBUIE 750ML</t>
        </is>
      </c>
      <c r="G814" t="n">
        <v>3320</v>
      </c>
      <c r="H814" t="n">
        <v>0.73</v>
      </c>
      <c r="I814" t="inlineStr">
        <is>
          <t>GR</t>
        </is>
      </c>
      <c r="J814" t="inlineStr">
        <is>
          <t>BEBIDAS</t>
        </is>
      </c>
      <c r="K814" t="inlineStr">
        <is>
          <t>01/2026</t>
        </is>
      </c>
      <c r="L814" t="n">
        <v>0</v>
      </c>
      <c r="N814" t="n">
        <v>0</v>
      </c>
      <c r="O814" t="n">
        <v>115.7</v>
      </c>
      <c r="P814" t="n">
        <v>104.46</v>
      </c>
    </row>
    <row r="815">
      <c r="A815" t="n">
        <v>70679</v>
      </c>
      <c r="B815" t="n">
        <v>128</v>
      </c>
      <c r="C815" t="inlineStr">
        <is>
          <t>Love Cabaret</t>
        </is>
      </c>
      <c r="D815" s="556" t="n">
        <v>46054</v>
      </c>
      <c r="E815" t="n">
        <v>18157</v>
      </c>
      <c r="F815" t="inlineStr">
        <is>
          <t>WHISKY BOURBON BULLEIT 750ML</t>
        </is>
      </c>
      <c r="G815" t="n">
        <v>3463</v>
      </c>
      <c r="H815" t="n">
        <v>0.5</v>
      </c>
      <c r="I815" t="inlineStr">
        <is>
          <t>GR</t>
        </is>
      </c>
      <c r="J815" t="inlineStr">
        <is>
          <t>BEBIDAS</t>
        </is>
      </c>
      <c r="K815" t="inlineStr">
        <is>
          <t>01/2026</t>
        </is>
      </c>
      <c r="L815" t="n">
        <v>0</v>
      </c>
      <c r="M815" s="556" t="n">
        <v>45870</v>
      </c>
      <c r="N815" t="n">
        <v>205.61</v>
      </c>
      <c r="O815" t="n">
        <v>197.9</v>
      </c>
      <c r="P815" t="n">
        <v>102.8</v>
      </c>
    </row>
    <row r="816">
      <c r="A816" t="n">
        <v>70616</v>
      </c>
      <c r="B816" t="n">
        <v>128</v>
      </c>
      <c r="C816" t="inlineStr">
        <is>
          <t>Love Cabaret</t>
        </is>
      </c>
      <c r="D816" s="556" t="n">
        <v>46054</v>
      </c>
      <c r="E816" t="n">
        <v>17958</v>
      </c>
      <c r="F816" t="inlineStr">
        <is>
          <t>AGUA MINERAL SEM GAS LINDOIA PREMIUM  310ML C/12</t>
        </is>
      </c>
      <c r="G816" t="n">
        <v>3622</v>
      </c>
      <c r="H816" t="n">
        <v>5.67</v>
      </c>
      <c r="I816" t="inlineStr">
        <is>
          <t>PC</t>
        </is>
      </c>
      <c r="J816" t="inlineStr">
        <is>
          <t>BEBIDAS</t>
        </is>
      </c>
      <c r="K816" t="inlineStr">
        <is>
          <t>01/2026</t>
        </is>
      </c>
      <c r="L816" t="n">
        <v>17.7</v>
      </c>
      <c r="M816" s="556" t="n">
        <v>46042</v>
      </c>
      <c r="N816" t="n">
        <v>17.7</v>
      </c>
      <c r="O816" t="n">
        <v>17.7</v>
      </c>
      <c r="P816" t="n">
        <v>100.36</v>
      </c>
    </row>
    <row r="817">
      <c r="A817" t="n">
        <v>70717</v>
      </c>
      <c r="B817" t="n">
        <v>128</v>
      </c>
      <c r="C817" t="inlineStr">
        <is>
          <t>Love Cabaret</t>
        </is>
      </c>
      <c r="D817" s="556" t="n">
        <v>46054</v>
      </c>
      <c r="E817" t="n">
        <v>20590</v>
      </c>
      <c r="F817" t="inlineStr">
        <is>
          <t>TOMATE PELADO ARCOBELLO 2,55KG</t>
        </is>
      </c>
      <c r="G817" t="n">
        <v>2120</v>
      </c>
      <c r="H817" t="n">
        <v>4</v>
      </c>
      <c r="I817" t="inlineStr">
        <is>
          <t>UN</t>
        </is>
      </c>
      <c r="J817" t="inlineStr">
        <is>
          <t>ALIMENTOS</t>
        </is>
      </c>
      <c r="K817" t="inlineStr">
        <is>
          <t>01/2026</t>
        </is>
      </c>
      <c r="L817" t="n">
        <v>24.8</v>
      </c>
      <c r="M817" s="556" t="n">
        <v>46043</v>
      </c>
      <c r="N817" t="n">
        <v>24.8</v>
      </c>
      <c r="O817" t="n">
        <v>24.8</v>
      </c>
      <c r="P817" t="n">
        <v>99.2</v>
      </c>
    </row>
    <row r="818">
      <c r="A818" t="n">
        <v>70651</v>
      </c>
      <c r="B818" t="n">
        <v>128</v>
      </c>
      <c r="C818" t="inlineStr">
        <is>
          <t>Love Cabaret</t>
        </is>
      </c>
      <c r="D818" s="556" t="n">
        <v>46054</v>
      </c>
      <c r="E818" t="n">
        <v>24561</v>
      </c>
      <c r="F818" t="inlineStr">
        <is>
          <t xml:space="preserve">REFRIGERANTE GUARANA FYS 350ML C/12 </t>
        </is>
      </c>
      <c r="G818" t="n">
        <v>5655</v>
      </c>
      <c r="H818" t="n">
        <v>2.9</v>
      </c>
      <c r="I818" t="inlineStr">
        <is>
          <t>PC</t>
        </is>
      </c>
      <c r="J818" t="inlineStr">
        <is>
          <t>BEBIDAS</t>
        </is>
      </c>
      <c r="K818" t="inlineStr">
        <is>
          <t>01/2026</t>
        </is>
      </c>
      <c r="L818" t="n">
        <v>33.72</v>
      </c>
      <c r="M818" s="556" t="n">
        <v>46042</v>
      </c>
      <c r="N818" t="n">
        <v>26.05</v>
      </c>
      <c r="O818" t="n">
        <v>26.05</v>
      </c>
      <c r="P818" t="n">
        <v>97.79000000000001</v>
      </c>
    </row>
    <row r="819">
      <c r="A819" t="n">
        <v>70718</v>
      </c>
      <c r="B819" t="n">
        <v>128</v>
      </c>
      <c r="C819" t="inlineStr">
        <is>
          <t>Love Cabaret</t>
        </is>
      </c>
      <c r="D819" s="556" t="n">
        <v>46054</v>
      </c>
      <c r="E819" t="n">
        <v>27814</v>
      </c>
      <c r="F819" t="inlineStr">
        <is>
          <t>PESSEGO EM CALDA FALANI 820GR</t>
        </is>
      </c>
      <c r="G819" t="n">
        <v>2122</v>
      </c>
      <c r="H819" t="n">
        <v>5</v>
      </c>
      <c r="I819" t="inlineStr">
        <is>
          <t>GR</t>
        </is>
      </c>
      <c r="J819" t="inlineStr">
        <is>
          <t>ALIMENTOS</t>
        </is>
      </c>
      <c r="K819" t="inlineStr">
        <is>
          <t>01/2026</t>
        </is>
      </c>
      <c r="L819" t="n">
        <v>0</v>
      </c>
      <c r="N819" t="n">
        <v>0</v>
      </c>
      <c r="O819" t="n">
        <v>0</v>
      </c>
      <c r="P819" t="n">
        <v>97.5</v>
      </c>
    </row>
    <row r="820">
      <c r="A820" t="n">
        <v>70652</v>
      </c>
      <c r="B820" t="n">
        <v>128</v>
      </c>
      <c r="C820" t="inlineStr">
        <is>
          <t>Love Cabaret</t>
        </is>
      </c>
      <c r="D820" s="556" t="n">
        <v>46054</v>
      </c>
      <c r="E820" t="n">
        <v>18543</v>
      </c>
      <c r="F820" t="inlineStr">
        <is>
          <t>APERITIVO CYNAR 900ML</t>
        </is>
      </c>
      <c r="G820" t="n">
        <v>3135</v>
      </c>
      <c r="H820" t="n">
        <v>4.51</v>
      </c>
      <c r="I820" t="inlineStr">
        <is>
          <t>GR</t>
        </is>
      </c>
      <c r="J820" t="inlineStr">
        <is>
          <t>BEBIDAS</t>
        </is>
      </c>
      <c r="K820" t="inlineStr">
        <is>
          <t>01/2026</t>
        </is>
      </c>
      <c r="L820" t="n">
        <v>20.59</v>
      </c>
      <c r="M820" s="556" t="n">
        <v>46051</v>
      </c>
      <c r="N820" t="n">
        <v>20.7</v>
      </c>
      <c r="O820" t="n">
        <v>20.7</v>
      </c>
      <c r="P820" t="n">
        <v>92.86</v>
      </c>
    </row>
    <row r="821">
      <c r="A821" t="n">
        <v>70724</v>
      </c>
      <c r="B821" t="n">
        <v>128</v>
      </c>
      <c r="C821" t="inlineStr">
        <is>
          <t>Love Cabaret</t>
        </is>
      </c>
      <c r="D821" s="556" t="n">
        <v>46054</v>
      </c>
      <c r="E821" t="n">
        <v>24676</v>
      </c>
      <c r="F821" t="inlineStr">
        <is>
          <t>ACIDO ASCORBICO C/1KG</t>
        </is>
      </c>
      <c r="G821" t="n">
        <v>5710</v>
      </c>
      <c r="H821" t="n">
        <v>1.68</v>
      </c>
      <c r="I821" t="inlineStr">
        <is>
          <t>PC</t>
        </is>
      </c>
      <c r="J821" t="inlineStr">
        <is>
          <t>ALIMENTOS</t>
        </is>
      </c>
      <c r="K821" t="inlineStr">
        <is>
          <t>01/2026</t>
        </is>
      </c>
      <c r="L821" t="n">
        <v>0</v>
      </c>
      <c r="M821" s="556" t="n">
        <v>45962</v>
      </c>
      <c r="N821" t="n">
        <v>55.25</v>
      </c>
      <c r="O821" t="n">
        <v>52</v>
      </c>
      <c r="P821" t="n">
        <v>92.81999999999999</v>
      </c>
    </row>
    <row r="822">
      <c r="A822" t="n">
        <v>70655</v>
      </c>
      <c r="B822" t="n">
        <v>128</v>
      </c>
      <c r="C822" t="inlineStr">
        <is>
          <t>Love Cabaret</t>
        </is>
      </c>
      <c r="D822" s="556" t="n">
        <v>46054</v>
      </c>
      <c r="E822" t="n">
        <v>18486</v>
      </c>
      <c r="F822" t="inlineStr">
        <is>
          <t>CACHACA FAMIGERADA BRUTA 750ML</t>
        </is>
      </c>
      <c r="G822" t="n">
        <v>3170</v>
      </c>
      <c r="H822" t="n">
        <v>3.32</v>
      </c>
      <c r="I822" t="inlineStr">
        <is>
          <t>GR</t>
        </is>
      </c>
      <c r="J822" t="inlineStr">
        <is>
          <t>BEBIDAS</t>
        </is>
      </c>
      <c r="K822" t="inlineStr">
        <is>
          <t>01/2026</t>
        </is>
      </c>
      <c r="L822" t="n">
        <v>0</v>
      </c>
      <c r="M822" s="556" t="n">
        <v>45958</v>
      </c>
      <c r="N822" t="n">
        <v>27.5</v>
      </c>
      <c r="O822" t="n">
        <v>27.5</v>
      </c>
      <c r="P822" t="n">
        <v>91.3</v>
      </c>
    </row>
    <row r="823">
      <c r="A823" t="n">
        <v>70641</v>
      </c>
      <c r="B823" t="n">
        <v>128</v>
      </c>
      <c r="C823" t="inlineStr">
        <is>
          <t>Love Cabaret</t>
        </is>
      </c>
      <c r="D823" s="556" t="n">
        <v>46054</v>
      </c>
      <c r="E823" t="n">
        <v>26949</v>
      </c>
      <c r="F823" t="inlineStr">
        <is>
          <t>CAMARAO CINZA PEQUENO LIMPO EVISCERADO 50/60 KG</t>
        </is>
      </c>
      <c r="G823" t="n">
        <v>7013</v>
      </c>
      <c r="H823" t="n">
        <v>1.1</v>
      </c>
      <c r="I823" t="inlineStr">
        <is>
          <t>KG</t>
        </is>
      </c>
      <c r="J823" t="inlineStr">
        <is>
          <t>ALIMENTOS</t>
        </is>
      </c>
      <c r="K823" t="inlineStr">
        <is>
          <t>01/2026</t>
        </is>
      </c>
      <c r="L823" t="n">
        <v>0</v>
      </c>
      <c r="N823" t="n">
        <v>0</v>
      </c>
      <c r="O823" t="n">
        <v>83.98999999999999</v>
      </c>
      <c r="P823" t="n">
        <v>86.79000000000001</v>
      </c>
    </row>
    <row r="824">
      <c r="A824" t="n">
        <v>70646</v>
      </c>
      <c r="B824" t="n">
        <v>128</v>
      </c>
      <c r="C824" t="inlineStr">
        <is>
          <t>Love Cabaret</t>
        </is>
      </c>
      <c r="D824" s="556" t="n">
        <v>46054</v>
      </c>
      <c r="E824" t="n">
        <v>17850</v>
      </c>
      <c r="F824" t="inlineStr">
        <is>
          <t>REFRIGERANTE FYS LARANJA 350ML C/ 12</t>
        </is>
      </c>
      <c r="G824" t="n">
        <v>3697</v>
      </c>
      <c r="H824" t="n">
        <v>3.08</v>
      </c>
      <c r="I824" t="inlineStr">
        <is>
          <t>PC</t>
        </is>
      </c>
      <c r="J824" t="inlineStr">
        <is>
          <t>BEBIDAS</t>
        </is>
      </c>
      <c r="K824" t="inlineStr">
        <is>
          <t>01/2026</t>
        </is>
      </c>
      <c r="L824" t="n">
        <v>0</v>
      </c>
      <c r="M824" s="556" t="n">
        <v>45427</v>
      </c>
      <c r="N824" t="n">
        <v>0</v>
      </c>
      <c r="O824" t="n">
        <v>39.33</v>
      </c>
      <c r="P824" t="n">
        <v>85.44</v>
      </c>
    </row>
    <row r="825">
      <c r="A825" t="n">
        <v>70600</v>
      </c>
      <c r="B825" t="n">
        <v>128</v>
      </c>
      <c r="C825" t="inlineStr">
        <is>
          <t>Love Cabaret</t>
        </is>
      </c>
      <c r="D825" s="556" t="n">
        <v>46054</v>
      </c>
      <c r="E825" t="n">
        <v>25885</v>
      </c>
      <c r="F825" t="inlineStr">
        <is>
          <t>PAO FOLHA LIBANES MAXIFOUR C/300G</t>
        </is>
      </c>
      <c r="G825" t="n">
        <v>6422</v>
      </c>
      <c r="H825" t="n">
        <v>6.9</v>
      </c>
      <c r="I825" t="inlineStr">
        <is>
          <t>PT</t>
        </is>
      </c>
      <c r="J825" t="inlineStr">
        <is>
          <t>ALIMENTOS</t>
        </is>
      </c>
      <c r="K825" t="inlineStr">
        <is>
          <t>01/2026</t>
        </is>
      </c>
      <c r="L825" t="n">
        <v>0</v>
      </c>
      <c r="M825" s="556" t="n">
        <v>46003</v>
      </c>
      <c r="N825" t="n">
        <v>12.2</v>
      </c>
      <c r="O825" t="n">
        <v>12.2</v>
      </c>
      <c r="P825" t="n">
        <v>84.18000000000001</v>
      </c>
    </row>
    <row r="826">
      <c r="A826" t="n">
        <v>70584</v>
      </c>
      <c r="B826" t="n">
        <v>128</v>
      </c>
      <c r="C826" t="inlineStr">
        <is>
          <t>Love Cabaret</t>
        </is>
      </c>
      <c r="D826" s="556" t="n">
        <v>46054</v>
      </c>
      <c r="E826" t="n">
        <v>24110</v>
      </c>
      <c r="F826" t="inlineStr">
        <is>
          <t>CANELA EM PO KG</t>
        </is>
      </c>
      <c r="G826" t="n">
        <v>2322</v>
      </c>
      <c r="H826" t="n">
        <v>0.9</v>
      </c>
      <c r="I826" t="inlineStr">
        <is>
          <t>KG</t>
        </is>
      </c>
      <c r="J826" t="inlineStr">
        <is>
          <t>ALIMENTOS</t>
        </is>
      </c>
      <c r="K826" t="inlineStr">
        <is>
          <t>01/2026</t>
        </is>
      </c>
      <c r="L826" t="n">
        <v>0</v>
      </c>
      <c r="M826" s="556" t="n">
        <v>45509</v>
      </c>
      <c r="N826" t="n">
        <v>92</v>
      </c>
      <c r="O826" t="n">
        <v>16.5</v>
      </c>
      <c r="P826" t="n">
        <v>82.8</v>
      </c>
    </row>
    <row r="827">
      <c r="A827" t="n">
        <v>70689</v>
      </c>
      <c r="B827" t="n">
        <v>128</v>
      </c>
      <c r="C827" t="inlineStr">
        <is>
          <t>Love Cabaret</t>
        </is>
      </c>
      <c r="D827" s="556" t="n">
        <v>46054</v>
      </c>
      <c r="E827" t="n">
        <v>18111</v>
      </c>
      <c r="F827" t="inlineStr">
        <is>
          <t>WHISKY JOHNNIE WALKER RED LABEL 1L</t>
        </is>
      </c>
      <c r="G827" t="n">
        <v>3500</v>
      </c>
      <c r="H827" t="n">
        <v>0.86</v>
      </c>
      <c r="I827" t="inlineStr">
        <is>
          <t>GR</t>
        </is>
      </c>
      <c r="J827" t="inlineStr">
        <is>
          <t>BEBIDAS</t>
        </is>
      </c>
      <c r="K827" t="inlineStr">
        <is>
          <t>01/2026</t>
        </is>
      </c>
      <c r="L827" t="n">
        <v>0</v>
      </c>
      <c r="M827" s="556" t="n">
        <v>45569</v>
      </c>
      <c r="N827" t="n">
        <v>92.47</v>
      </c>
      <c r="O827" t="n">
        <v>88.19</v>
      </c>
      <c r="P827" t="n">
        <v>79.52</v>
      </c>
    </row>
    <row r="828">
      <c r="A828" t="n">
        <v>70709</v>
      </c>
      <c r="B828" t="n">
        <v>128</v>
      </c>
      <c r="C828" t="inlineStr">
        <is>
          <t>Love Cabaret</t>
        </is>
      </c>
      <c r="D828" s="556" t="n">
        <v>46054</v>
      </c>
      <c r="E828" t="n">
        <v>17800</v>
      </c>
      <c r="F828" t="inlineStr">
        <is>
          <t>VINHO BRANCO ALMADEN RIESLING 750ML</t>
        </is>
      </c>
      <c r="G828" t="n">
        <v>3745</v>
      </c>
      <c r="H828" t="n">
        <v>3</v>
      </c>
      <c r="I828" t="inlineStr">
        <is>
          <t>GR</t>
        </is>
      </c>
      <c r="J828" t="inlineStr">
        <is>
          <t>BEBIDAS</t>
        </is>
      </c>
      <c r="K828" t="inlineStr">
        <is>
          <t>01/2026</t>
        </is>
      </c>
      <c r="L828" t="n">
        <v>25.63</v>
      </c>
      <c r="M828" s="556" t="n">
        <v>46031</v>
      </c>
      <c r="N828" t="n">
        <v>25.63</v>
      </c>
      <c r="O828" t="n">
        <v>24.34</v>
      </c>
      <c r="P828" t="n">
        <v>76.89</v>
      </c>
    </row>
    <row r="829">
      <c r="A829" t="n">
        <v>70658</v>
      </c>
      <c r="B829" t="n">
        <v>128</v>
      </c>
      <c r="C829" t="inlineStr">
        <is>
          <t>Love Cabaret</t>
        </is>
      </c>
      <c r="D829" s="556" t="n">
        <v>46054</v>
      </c>
      <c r="E829" t="n">
        <v>20689</v>
      </c>
      <c r="F829" t="inlineStr">
        <is>
          <t>CREME DE LEITE FRESCO QUATA C/1,01LT</t>
        </is>
      </c>
      <c r="G829" t="n">
        <v>2105</v>
      </c>
      <c r="H829" t="n">
        <v>2</v>
      </c>
      <c r="I829" t="inlineStr">
        <is>
          <t>UN</t>
        </is>
      </c>
      <c r="J829" t="inlineStr">
        <is>
          <t>ALIMENTOS</t>
        </is>
      </c>
      <c r="K829" t="inlineStr">
        <is>
          <t>01/2026</t>
        </is>
      </c>
      <c r="L829" t="n">
        <v>36.15</v>
      </c>
      <c r="M829" s="556" t="n">
        <v>46048</v>
      </c>
      <c r="N829" t="n">
        <v>34.9</v>
      </c>
      <c r="O829" t="n">
        <v>34.57</v>
      </c>
      <c r="P829" t="n">
        <v>72.3</v>
      </c>
    </row>
    <row r="830">
      <c r="A830" t="n">
        <v>70606</v>
      </c>
      <c r="B830" t="n">
        <v>128</v>
      </c>
      <c r="C830" t="inlineStr">
        <is>
          <t>Love Cabaret</t>
        </is>
      </c>
      <c r="D830" s="556" t="n">
        <v>46054</v>
      </c>
      <c r="E830" t="n">
        <v>24620</v>
      </c>
      <c r="F830" t="inlineStr">
        <is>
          <t>NIBS DE CACAU KG</t>
        </is>
      </c>
      <c r="G830" t="n">
        <v>5681</v>
      </c>
      <c r="H830" t="n">
        <v>0.89</v>
      </c>
      <c r="I830" t="inlineStr">
        <is>
          <t>KG</t>
        </is>
      </c>
      <c r="J830" t="inlineStr">
        <is>
          <t>ALIMENTOS</t>
        </is>
      </c>
      <c r="K830" t="inlineStr">
        <is>
          <t>01/2026</t>
        </is>
      </c>
      <c r="L830" t="n">
        <v>0</v>
      </c>
      <c r="N830" t="n">
        <v>0</v>
      </c>
      <c r="O830" t="n">
        <v>79.77</v>
      </c>
      <c r="P830" t="n">
        <v>71.01000000000001</v>
      </c>
    </row>
    <row r="831">
      <c r="A831" t="n">
        <v>70670</v>
      </c>
      <c r="B831" t="n">
        <v>128</v>
      </c>
      <c r="C831" t="inlineStr">
        <is>
          <t>Love Cabaret</t>
        </is>
      </c>
      <c r="D831" s="556" t="n">
        <v>46054</v>
      </c>
      <c r="E831" t="n">
        <v>18272</v>
      </c>
      <c r="F831" t="inlineStr">
        <is>
          <t>RUM BACARDI SUPERIOR CARTA BLANCA 980ML</t>
        </is>
      </c>
      <c r="G831" t="n">
        <v>3358</v>
      </c>
      <c r="H831" t="n">
        <v>1.94</v>
      </c>
      <c r="I831" t="inlineStr">
        <is>
          <t>GR</t>
        </is>
      </c>
      <c r="J831" t="inlineStr">
        <is>
          <t>BEBIDAS</t>
        </is>
      </c>
      <c r="K831" t="inlineStr">
        <is>
          <t>01/2026</t>
        </is>
      </c>
      <c r="L831" t="n">
        <v>0</v>
      </c>
      <c r="N831" t="n">
        <v>0</v>
      </c>
      <c r="O831" t="n">
        <v>34</v>
      </c>
      <c r="P831" t="n">
        <v>70.97</v>
      </c>
    </row>
    <row r="832">
      <c r="A832" t="n">
        <v>70707</v>
      </c>
      <c r="B832" t="n">
        <v>128</v>
      </c>
      <c r="C832" t="inlineStr">
        <is>
          <t>Love Cabaret</t>
        </is>
      </c>
      <c r="D832" s="556" t="n">
        <v>46054</v>
      </c>
      <c r="E832" t="n">
        <v>27875</v>
      </c>
      <c r="F832" t="inlineStr">
        <is>
          <t>APERITIVO MOONSHINE WHITE DUCK 700ML</t>
        </is>
      </c>
      <c r="G832" t="n">
        <v>7840</v>
      </c>
      <c r="H832" t="n">
        <v>1</v>
      </c>
      <c r="I832" t="inlineStr">
        <is>
          <t>UN</t>
        </is>
      </c>
      <c r="J832" t="inlineStr">
        <is>
          <t>BEBIDAS</t>
        </is>
      </c>
      <c r="K832" t="inlineStr">
        <is>
          <t>01/2026</t>
        </is>
      </c>
      <c r="L832" t="n">
        <v>0</v>
      </c>
      <c r="M832" s="556" t="n">
        <v>45951</v>
      </c>
      <c r="N832" t="n">
        <v>65.77</v>
      </c>
      <c r="O832" t="n">
        <v>65.77</v>
      </c>
      <c r="P832" t="n">
        <v>65.77</v>
      </c>
    </row>
    <row r="833">
      <c r="A833" t="n">
        <v>70607</v>
      </c>
      <c r="B833" t="n">
        <v>128</v>
      </c>
      <c r="C833" t="inlineStr">
        <is>
          <t>Love Cabaret</t>
        </is>
      </c>
      <c r="D833" s="556" t="n">
        <v>46054</v>
      </c>
      <c r="E833" t="n">
        <v>20680</v>
      </c>
      <c r="F833" t="inlineStr">
        <is>
          <t>CREME DE LEITE NESTLE C/200G UN</t>
        </is>
      </c>
      <c r="G833" t="n">
        <v>2106</v>
      </c>
      <c r="H833" t="n">
        <v>6</v>
      </c>
      <c r="I833" t="inlineStr">
        <is>
          <t>UN</t>
        </is>
      </c>
      <c r="J833" t="inlineStr">
        <is>
          <t>ALIMENTOS</t>
        </is>
      </c>
      <c r="K833" t="inlineStr">
        <is>
          <t>01/2026</t>
        </is>
      </c>
      <c r="L833" t="n">
        <v>10.95</v>
      </c>
      <c r="M833" s="556" t="n">
        <v>46034</v>
      </c>
      <c r="N833" t="n">
        <v>10.95</v>
      </c>
      <c r="O833" t="n">
        <v>10.95</v>
      </c>
      <c r="P833" t="n">
        <v>65.7</v>
      </c>
    </row>
    <row r="834">
      <c r="A834" t="n">
        <v>70608</v>
      </c>
      <c r="B834" t="n">
        <v>128</v>
      </c>
      <c r="C834" t="inlineStr">
        <is>
          <t>Love Cabaret</t>
        </is>
      </c>
      <c r="D834" s="556" t="n">
        <v>46054</v>
      </c>
      <c r="E834" t="n">
        <v>23893</v>
      </c>
      <c r="F834" t="inlineStr">
        <is>
          <t>OLEO DE GERGELIM TORRADO L</t>
        </is>
      </c>
      <c r="G834" t="n">
        <v>2007</v>
      </c>
      <c r="H834" t="n">
        <v>0.8100000000000001</v>
      </c>
      <c r="I834" t="inlineStr">
        <is>
          <t>LT</t>
        </is>
      </c>
      <c r="J834" t="inlineStr">
        <is>
          <t>ALIMENTOS</t>
        </is>
      </c>
      <c r="K834" t="inlineStr">
        <is>
          <t>01/2026</t>
        </is>
      </c>
      <c r="L834" t="n">
        <v>79.69</v>
      </c>
      <c r="M834" s="556" t="n">
        <v>46034</v>
      </c>
      <c r="N834" t="n">
        <v>79.69</v>
      </c>
      <c r="O834" t="n">
        <v>79.69</v>
      </c>
      <c r="P834" t="n">
        <v>64.55</v>
      </c>
    </row>
    <row r="835">
      <c r="A835" t="n">
        <v>70721</v>
      </c>
      <c r="B835" t="n">
        <v>128</v>
      </c>
      <c r="C835" t="inlineStr">
        <is>
          <t>Love Cabaret</t>
        </is>
      </c>
      <c r="D835" s="556" t="n">
        <v>46054</v>
      </c>
      <c r="E835" t="n">
        <v>27877</v>
      </c>
      <c r="F835" t="inlineStr">
        <is>
          <t>VERMOUTH DRY APERITIVO SAN BASILI 750ML UN</t>
        </is>
      </c>
      <c r="G835" t="n">
        <v>7842</v>
      </c>
      <c r="H835" t="n">
        <v>1</v>
      </c>
      <c r="I835" t="inlineStr">
        <is>
          <t>UN</t>
        </is>
      </c>
      <c r="J835" t="inlineStr">
        <is>
          <t>BEBIDAS</t>
        </is>
      </c>
      <c r="K835" t="inlineStr">
        <is>
          <t>01/2026</t>
        </is>
      </c>
      <c r="L835" t="n">
        <v>0</v>
      </c>
      <c r="M835" s="556" t="n">
        <v>45951</v>
      </c>
      <c r="N835" t="n">
        <v>62.26</v>
      </c>
      <c r="O835" t="n">
        <v>62.26</v>
      </c>
      <c r="P835" t="n">
        <v>62.26</v>
      </c>
    </row>
    <row r="836">
      <c r="A836" t="n">
        <v>70712</v>
      </c>
      <c r="B836" t="n">
        <v>128</v>
      </c>
      <c r="C836" t="inlineStr">
        <is>
          <t>Love Cabaret</t>
        </is>
      </c>
      <c r="D836" s="556" t="n">
        <v>46054</v>
      </c>
      <c r="E836" t="n">
        <v>27876</v>
      </c>
      <c r="F836" t="inlineStr">
        <is>
          <t>LICOR AMARENTTO SAN BASILI 700ML UN</t>
        </is>
      </c>
      <c r="G836" t="n">
        <v>7841</v>
      </c>
      <c r="H836" t="n">
        <v>1</v>
      </c>
      <c r="I836" t="inlineStr">
        <is>
          <t>UN</t>
        </is>
      </c>
      <c r="J836" t="inlineStr">
        <is>
          <t>BEBIDAS</t>
        </is>
      </c>
      <c r="K836" t="inlineStr">
        <is>
          <t>01/2026</t>
        </is>
      </c>
      <c r="L836" t="n">
        <v>0</v>
      </c>
      <c r="M836" s="556" t="n">
        <v>45951</v>
      </c>
      <c r="N836" t="n">
        <v>62.14</v>
      </c>
      <c r="O836" t="n">
        <v>62.14</v>
      </c>
      <c r="P836" t="n">
        <v>62.14</v>
      </c>
    </row>
    <row r="837">
      <c r="A837" t="n">
        <v>70719</v>
      </c>
      <c r="B837" t="n">
        <v>128</v>
      </c>
      <c r="C837" t="inlineStr">
        <is>
          <t>Love Cabaret</t>
        </is>
      </c>
      <c r="D837" s="556" t="n">
        <v>46054</v>
      </c>
      <c r="E837" t="n">
        <v>20660</v>
      </c>
      <c r="F837" t="inlineStr">
        <is>
          <t>LEITE CONDENSADO MOCA C/2,6KG</t>
        </is>
      </c>
      <c r="G837" t="n">
        <v>2110</v>
      </c>
      <c r="H837" t="n">
        <v>1</v>
      </c>
      <c r="I837" t="inlineStr">
        <is>
          <t>LT</t>
        </is>
      </c>
      <c r="J837" t="inlineStr">
        <is>
          <t>ALIMENTOS</t>
        </is>
      </c>
      <c r="K837" t="inlineStr">
        <is>
          <t>01/2026</t>
        </is>
      </c>
      <c r="L837" t="n">
        <v>0</v>
      </c>
      <c r="M837" s="556" t="n">
        <v>46007</v>
      </c>
      <c r="N837" t="n">
        <v>61.9</v>
      </c>
      <c r="O837" t="n">
        <v>59.9</v>
      </c>
      <c r="P837" t="n">
        <v>61.9</v>
      </c>
    </row>
    <row r="838">
      <c r="A838" t="n">
        <v>70618</v>
      </c>
      <c r="B838" t="n">
        <v>128</v>
      </c>
      <c r="C838" t="inlineStr">
        <is>
          <t>Love Cabaret</t>
        </is>
      </c>
      <c r="D838" s="556" t="n">
        <v>46054</v>
      </c>
      <c r="E838" t="n">
        <v>24083</v>
      </c>
      <c r="F838" t="inlineStr">
        <is>
          <t>BATATA ASTERIX GRAUDA NOIVA KG</t>
        </is>
      </c>
      <c r="G838" t="n">
        <v>2592</v>
      </c>
      <c r="H838" t="n">
        <v>15</v>
      </c>
      <c r="I838" t="inlineStr">
        <is>
          <t>KG</t>
        </is>
      </c>
      <c r="J838" t="inlineStr">
        <is>
          <t>ALIMENTOS</t>
        </is>
      </c>
      <c r="K838" t="inlineStr">
        <is>
          <t>01/2026</t>
        </is>
      </c>
      <c r="L838" t="n">
        <v>4.05</v>
      </c>
      <c r="M838" s="556" t="n">
        <v>46048</v>
      </c>
      <c r="N838" t="n">
        <v>3.99</v>
      </c>
      <c r="O838" t="n">
        <v>4</v>
      </c>
      <c r="P838" t="n">
        <v>60.75</v>
      </c>
    </row>
    <row r="839">
      <c r="A839" t="n">
        <v>70619</v>
      </c>
      <c r="B839" t="n">
        <v>128</v>
      </c>
      <c r="C839" t="inlineStr">
        <is>
          <t>Love Cabaret</t>
        </is>
      </c>
      <c r="D839" s="556" t="n">
        <v>46054</v>
      </c>
      <c r="E839" t="n">
        <v>25555</v>
      </c>
      <c r="F839" t="inlineStr">
        <is>
          <t>BATATA LAVADA KG</t>
        </is>
      </c>
      <c r="G839" t="n">
        <v>6166</v>
      </c>
      <c r="H839" t="n">
        <v>16</v>
      </c>
      <c r="I839" t="inlineStr">
        <is>
          <t>KG</t>
        </is>
      </c>
      <c r="J839" t="inlineStr">
        <is>
          <t>ALIMENTOS</t>
        </is>
      </c>
      <c r="K839" t="inlineStr">
        <is>
          <t>01/2026</t>
        </is>
      </c>
      <c r="L839" t="n">
        <v>3.64</v>
      </c>
      <c r="M839" s="556" t="n">
        <v>46048</v>
      </c>
      <c r="N839" t="n">
        <v>3.2</v>
      </c>
      <c r="O839" t="n">
        <v>3.2</v>
      </c>
      <c r="P839" t="n">
        <v>58.24</v>
      </c>
    </row>
    <row r="840">
      <c r="A840" t="n">
        <v>70697</v>
      </c>
      <c r="B840" t="n">
        <v>128</v>
      </c>
      <c r="C840" t="inlineStr">
        <is>
          <t>Love Cabaret</t>
        </is>
      </c>
      <c r="D840" s="556" t="n">
        <v>46054</v>
      </c>
      <c r="E840" t="n">
        <v>26947</v>
      </c>
      <c r="F840" t="inlineStr">
        <is>
          <t>REFRIGERANTE GUARANA ZERO FYS 350ML C/12</t>
        </is>
      </c>
      <c r="G840" t="n">
        <v>7010</v>
      </c>
      <c r="H840" t="n">
        <v>2</v>
      </c>
      <c r="I840" t="inlineStr">
        <is>
          <t>PC</t>
        </is>
      </c>
      <c r="J840" t="inlineStr">
        <is>
          <t>BEBIDAS</t>
        </is>
      </c>
      <c r="K840" t="inlineStr">
        <is>
          <t>01/2026</t>
        </is>
      </c>
      <c r="L840" t="n">
        <v>28.67</v>
      </c>
      <c r="M840" s="556" t="n">
        <v>46042</v>
      </c>
      <c r="N840" t="n">
        <v>28.67</v>
      </c>
      <c r="O840" t="n">
        <v>42.42</v>
      </c>
      <c r="P840" t="n">
        <v>57.34</v>
      </c>
    </row>
    <row r="841">
      <c r="A841" t="n">
        <v>70592</v>
      </c>
      <c r="B841" t="n">
        <v>128</v>
      </c>
      <c r="C841" t="inlineStr">
        <is>
          <t>Love Cabaret</t>
        </is>
      </c>
      <c r="D841" s="556" t="n">
        <v>46054</v>
      </c>
      <c r="E841" t="n">
        <v>21093</v>
      </c>
      <c r="F841" t="inlineStr">
        <is>
          <t>ACUCAR REFINADO UNIAO 1KG UN</t>
        </is>
      </c>
      <c r="G841" t="n">
        <v>1988</v>
      </c>
      <c r="H841" t="n">
        <v>12.04</v>
      </c>
      <c r="I841" t="inlineStr">
        <is>
          <t>KG</t>
        </is>
      </c>
      <c r="J841" t="inlineStr">
        <is>
          <t>ALIMENTOS</t>
        </is>
      </c>
      <c r="K841" t="inlineStr">
        <is>
          <t>01/2026</t>
        </is>
      </c>
      <c r="L841" t="n">
        <v>4.69</v>
      </c>
      <c r="M841" s="556" t="n">
        <v>46042</v>
      </c>
      <c r="N841" t="n">
        <v>4.69</v>
      </c>
      <c r="O841" t="n">
        <v>4.64</v>
      </c>
      <c r="P841" t="n">
        <v>56.47</v>
      </c>
    </row>
    <row r="842">
      <c r="A842" t="n">
        <v>70723</v>
      </c>
      <c r="B842" t="n">
        <v>128</v>
      </c>
      <c r="C842" t="inlineStr">
        <is>
          <t>Love Cabaret</t>
        </is>
      </c>
      <c r="D842" s="556" t="n">
        <v>46054</v>
      </c>
      <c r="E842" t="n">
        <v>19857</v>
      </c>
      <c r="F842" t="inlineStr">
        <is>
          <t>ACIDO CITRICO KG</t>
        </is>
      </c>
      <c r="G842" t="n">
        <v>2415</v>
      </c>
      <c r="H842" t="n">
        <v>1.1</v>
      </c>
      <c r="I842" t="inlineStr">
        <is>
          <t>KG</t>
        </is>
      </c>
      <c r="J842" t="inlineStr">
        <is>
          <t>ALIMENTOS</t>
        </is>
      </c>
      <c r="K842" t="inlineStr">
        <is>
          <t>01/2026</t>
        </is>
      </c>
      <c r="L842" t="n">
        <v>0</v>
      </c>
      <c r="M842" s="556" t="n">
        <v>45996</v>
      </c>
      <c r="N842" t="n">
        <v>49.85</v>
      </c>
      <c r="O842" t="n">
        <v>55</v>
      </c>
      <c r="P842" t="n">
        <v>54.84</v>
      </c>
    </row>
    <row r="843">
      <c r="A843" t="n">
        <v>70640</v>
      </c>
      <c r="B843" t="n">
        <v>128</v>
      </c>
      <c r="C843" t="inlineStr">
        <is>
          <t>Love Cabaret</t>
        </is>
      </c>
      <c r="D843" s="556" t="n">
        <v>46054</v>
      </c>
      <c r="E843" t="n">
        <v>19969</v>
      </c>
      <c r="F843" t="inlineStr">
        <is>
          <t>MOLHO SHOYO CEPERA C/1,010L</t>
        </is>
      </c>
      <c r="G843" t="n">
        <v>2354</v>
      </c>
      <c r="H843" t="n">
        <v>4</v>
      </c>
      <c r="I843" t="inlineStr">
        <is>
          <t>FR</t>
        </is>
      </c>
      <c r="J843" t="inlineStr">
        <is>
          <t>ALIMENTOS</t>
        </is>
      </c>
      <c r="K843" t="inlineStr">
        <is>
          <t>01/2026</t>
        </is>
      </c>
      <c r="L843" t="n">
        <v>13.5</v>
      </c>
      <c r="M843" s="556" t="n">
        <v>46034</v>
      </c>
      <c r="N843" t="n">
        <v>13.5</v>
      </c>
      <c r="O843" t="n">
        <v>10.25</v>
      </c>
      <c r="P843" t="n">
        <v>54</v>
      </c>
    </row>
    <row r="844">
      <c r="A844" t="n">
        <v>70644</v>
      </c>
      <c r="B844" t="n">
        <v>128</v>
      </c>
      <c r="C844" t="inlineStr">
        <is>
          <t>Love Cabaret</t>
        </is>
      </c>
      <c r="D844" s="556" t="n">
        <v>46054</v>
      </c>
      <c r="E844" t="n">
        <v>20358</v>
      </c>
      <c r="F844" t="inlineStr">
        <is>
          <t>FARINHA PANKO ROMARIZ C/1KG</t>
        </is>
      </c>
      <c r="G844" t="n">
        <v>2200</v>
      </c>
      <c r="H844" t="n">
        <v>3.72</v>
      </c>
      <c r="I844" t="inlineStr">
        <is>
          <t>PC</t>
        </is>
      </c>
      <c r="J844" t="inlineStr">
        <is>
          <t>ALIMENTOS</t>
        </is>
      </c>
      <c r="K844" t="inlineStr">
        <is>
          <t>01/2026</t>
        </is>
      </c>
      <c r="L844" t="n">
        <v>14.25</v>
      </c>
      <c r="M844" s="556" t="n">
        <v>46048</v>
      </c>
      <c r="N844" t="n">
        <v>14.25</v>
      </c>
      <c r="O844" t="n">
        <v>14.24</v>
      </c>
      <c r="P844" t="n">
        <v>53.01</v>
      </c>
    </row>
    <row r="845">
      <c r="A845" t="n">
        <v>70676</v>
      </c>
      <c r="B845" t="n">
        <v>128</v>
      </c>
      <c r="C845" t="inlineStr">
        <is>
          <t>Love Cabaret</t>
        </is>
      </c>
      <c r="D845" s="556" t="n">
        <v>46054</v>
      </c>
      <c r="E845" t="n">
        <v>26465</v>
      </c>
      <c r="F845" t="inlineStr">
        <is>
          <t>BAGUETE FERMENTACAO NATURAL 30CM C/250G UN</t>
        </is>
      </c>
      <c r="G845" t="n">
        <v>6746</v>
      </c>
      <c r="H845" t="n">
        <v>2</v>
      </c>
      <c r="I845" t="inlineStr">
        <is>
          <t>UN</t>
        </is>
      </c>
      <c r="J845" t="inlineStr">
        <is>
          <t>ALIMENTOS</t>
        </is>
      </c>
      <c r="K845" t="inlineStr">
        <is>
          <t>01/2026</t>
        </is>
      </c>
      <c r="L845" t="n">
        <v>0</v>
      </c>
      <c r="M845" s="556" t="n">
        <v>46007</v>
      </c>
      <c r="N845" t="n">
        <v>25</v>
      </c>
      <c r="O845" t="n">
        <v>25</v>
      </c>
      <c r="P845" t="n">
        <v>50</v>
      </c>
    </row>
    <row r="846">
      <c r="A846" t="n">
        <v>70643</v>
      </c>
      <c r="B846" t="n">
        <v>128</v>
      </c>
      <c r="C846" t="inlineStr">
        <is>
          <t>Love Cabaret</t>
        </is>
      </c>
      <c r="D846" s="556" t="n">
        <v>46054</v>
      </c>
      <c r="E846" t="n">
        <v>18996</v>
      </c>
      <c r="F846" t="inlineStr">
        <is>
          <t>PEITO DE FRANGO SEM OSSO E SEM PELE KG</t>
        </is>
      </c>
      <c r="G846" t="n">
        <v>2900</v>
      </c>
      <c r="H846" t="n">
        <v>3</v>
      </c>
      <c r="I846" t="inlineStr">
        <is>
          <t>KG</t>
        </is>
      </c>
      <c r="J846" t="inlineStr">
        <is>
          <t>ALIMENTOS</t>
        </is>
      </c>
      <c r="K846" t="inlineStr">
        <is>
          <t>01/2026</t>
        </is>
      </c>
      <c r="L846" t="n">
        <v>16.64</v>
      </c>
      <c r="M846" s="556" t="n">
        <v>46049</v>
      </c>
      <c r="N846" t="n">
        <v>15.9</v>
      </c>
      <c r="O846" t="n">
        <v>15.9</v>
      </c>
      <c r="P846" t="n">
        <v>49.92</v>
      </c>
    </row>
    <row r="847">
      <c r="A847" t="n">
        <v>70587</v>
      </c>
      <c r="B847" t="n">
        <v>128</v>
      </c>
      <c r="C847" t="inlineStr">
        <is>
          <t>Love Cabaret</t>
        </is>
      </c>
      <c r="D847" s="556" t="n">
        <v>46054</v>
      </c>
      <c r="E847" t="n">
        <v>19203</v>
      </c>
      <c r="F847" t="inlineStr">
        <is>
          <t>IOGURTE INTEGRAL NESTLE C/170G UN</t>
        </is>
      </c>
      <c r="G847" t="n">
        <v>2802</v>
      </c>
      <c r="H847" t="n">
        <v>16</v>
      </c>
      <c r="I847" t="inlineStr">
        <is>
          <t>UN</t>
        </is>
      </c>
      <c r="J847" t="inlineStr">
        <is>
          <t>ALIMENTOS</t>
        </is>
      </c>
      <c r="K847" t="inlineStr">
        <is>
          <t>01/2026</t>
        </is>
      </c>
      <c r="L847" t="n">
        <v>3.11</v>
      </c>
      <c r="M847" s="556" t="n">
        <v>46052</v>
      </c>
      <c r="N847" t="n">
        <v>3.18</v>
      </c>
      <c r="O847" t="n">
        <v>3.42</v>
      </c>
      <c r="P847" t="n">
        <v>49.76</v>
      </c>
    </row>
    <row r="848">
      <c r="A848" t="n">
        <v>70726</v>
      </c>
      <c r="B848" t="n">
        <v>128</v>
      </c>
      <c r="C848" t="inlineStr">
        <is>
          <t>Love Cabaret</t>
        </is>
      </c>
      <c r="D848" s="556" t="n">
        <v>46054</v>
      </c>
      <c r="E848" t="n">
        <v>25282</v>
      </c>
      <c r="F848" t="inlineStr">
        <is>
          <t>FRUTOSE CRISTAL KG</t>
        </is>
      </c>
      <c r="G848" t="n">
        <v>5982</v>
      </c>
      <c r="H848" t="n">
        <v>0.98</v>
      </c>
      <c r="I848" t="inlineStr">
        <is>
          <t>KG</t>
        </is>
      </c>
      <c r="J848" t="inlineStr">
        <is>
          <t>ALIMENTOS</t>
        </is>
      </c>
      <c r="K848" t="inlineStr">
        <is>
          <t>01/2026</t>
        </is>
      </c>
      <c r="L848" t="n">
        <v>0</v>
      </c>
      <c r="M848" s="556" t="n">
        <v>45996</v>
      </c>
      <c r="N848" t="n">
        <v>47.33</v>
      </c>
      <c r="O848" t="n">
        <v>39</v>
      </c>
      <c r="P848" t="n">
        <v>46.38</v>
      </c>
    </row>
    <row r="849">
      <c r="A849" t="n">
        <v>70578</v>
      </c>
      <c r="B849" t="n">
        <v>128</v>
      </c>
      <c r="C849" t="inlineStr">
        <is>
          <t>Love Cabaret</t>
        </is>
      </c>
      <c r="D849" s="556" t="n">
        <v>46054</v>
      </c>
      <c r="E849" t="n">
        <v>24030</v>
      </c>
      <c r="F849" t="inlineStr">
        <is>
          <t>AGUA TONICA PRATA 269ML</t>
        </is>
      </c>
      <c r="G849" t="n">
        <v>3593</v>
      </c>
      <c r="H849" t="n">
        <v>25</v>
      </c>
      <c r="I849" t="inlineStr">
        <is>
          <t>UN</t>
        </is>
      </c>
      <c r="J849" t="inlineStr">
        <is>
          <t>BEBIDAS</t>
        </is>
      </c>
      <c r="K849" t="inlineStr">
        <is>
          <t>01/2026</t>
        </is>
      </c>
      <c r="L849" t="n">
        <v>0</v>
      </c>
      <c r="M849" s="556" t="n">
        <v>45908</v>
      </c>
      <c r="N849" t="n">
        <v>21.48</v>
      </c>
      <c r="O849" t="n">
        <v>3.51</v>
      </c>
      <c r="P849" t="n">
        <v>44.75</v>
      </c>
    </row>
    <row r="850">
      <c r="A850" t="n">
        <v>70738</v>
      </c>
      <c r="B850" t="n">
        <v>128</v>
      </c>
      <c r="C850" t="inlineStr">
        <is>
          <t>Love Cabaret</t>
        </is>
      </c>
      <c r="D850" s="556" t="n">
        <v>46054</v>
      </c>
      <c r="E850" t="n">
        <v>18542</v>
      </c>
      <c r="F850" t="inlineStr">
        <is>
          <t>APERITIVO CYNAR 70 PROOF 1L</t>
        </is>
      </c>
      <c r="G850" t="n">
        <v>3136</v>
      </c>
      <c r="H850" t="n">
        <v>0.41</v>
      </c>
      <c r="I850" t="inlineStr">
        <is>
          <t>GR</t>
        </is>
      </c>
      <c r="J850" t="inlineStr">
        <is>
          <t>BEBIDAS</t>
        </is>
      </c>
      <c r="K850" t="inlineStr">
        <is>
          <t>01/2026</t>
        </is>
      </c>
      <c r="L850" t="n">
        <v>0</v>
      </c>
      <c r="N850" t="n">
        <v>0</v>
      </c>
      <c r="O850" t="n">
        <v>109.11</v>
      </c>
      <c r="P850" t="n">
        <v>44.74</v>
      </c>
    </row>
    <row r="851">
      <c r="A851" t="n">
        <v>70656</v>
      </c>
      <c r="B851" t="n">
        <v>128</v>
      </c>
      <c r="C851" t="inlineStr">
        <is>
          <t>Love Cabaret</t>
        </is>
      </c>
      <c r="D851" s="556" t="n">
        <v>46054</v>
      </c>
      <c r="E851" t="n">
        <v>18477</v>
      </c>
      <c r="F851" t="inlineStr">
        <is>
          <t>CACHACA ORIGINAL OURO ENGENHO CANTAREIRA 750ML</t>
        </is>
      </c>
      <c r="G851" t="n">
        <v>3179</v>
      </c>
      <c r="H851" t="n">
        <v>1</v>
      </c>
      <c r="I851" t="inlineStr">
        <is>
          <t>GR</t>
        </is>
      </c>
      <c r="J851" t="inlineStr">
        <is>
          <t>BEBIDAS</t>
        </is>
      </c>
      <c r="K851" t="inlineStr">
        <is>
          <t>01/2026</t>
        </is>
      </c>
      <c r="L851" t="n">
        <v>0</v>
      </c>
      <c r="N851" t="n">
        <v>0</v>
      </c>
      <c r="O851" t="n">
        <v>43.9</v>
      </c>
      <c r="P851" t="n">
        <v>43.89</v>
      </c>
    </row>
    <row r="852">
      <c r="A852" t="n">
        <v>70647</v>
      </c>
      <c r="B852" t="n">
        <v>128</v>
      </c>
      <c r="C852" t="inlineStr">
        <is>
          <t>Love Cabaret</t>
        </is>
      </c>
      <c r="D852" s="556" t="n">
        <v>46054</v>
      </c>
      <c r="E852" t="n">
        <v>20242</v>
      </c>
      <c r="F852" t="inlineStr">
        <is>
          <t>FEIJAO CARIOCA CAMIL C/2KG</t>
        </is>
      </c>
      <c r="G852" t="n">
        <v>2242</v>
      </c>
      <c r="H852" t="n">
        <v>3</v>
      </c>
      <c r="I852" t="inlineStr">
        <is>
          <t>PC</t>
        </is>
      </c>
      <c r="J852" t="inlineStr">
        <is>
          <t>ALIMENTOS</t>
        </is>
      </c>
      <c r="K852" t="inlineStr">
        <is>
          <t>01/2026</t>
        </is>
      </c>
      <c r="L852" t="n">
        <v>14.16</v>
      </c>
      <c r="M852" s="556" t="n">
        <v>46049</v>
      </c>
      <c r="N852" t="n">
        <v>14.1</v>
      </c>
      <c r="O852" t="n">
        <v>14.1</v>
      </c>
      <c r="P852" t="n">
        <v>42.48</v>
      </c>
    </row>
    <row r="853">
      <c r="A853" t="n">
        <v>70662</v>
      </c>
      <c r="B853" t="n">
        <v>128</v>
      </c>
      <c r="C853" t="inlineStr">
        <is>
          <t>Love Cabaret</t>
        </is>
      </c>
      <c r="D853" s="556" t="n">
        <v>46054</v>
      </c>
      <c r="E853" t="n">
        <v>20871</v>
      </c>
      <c r="F853" t="inlineStr">
        <is>
          <t>MELADO DE CANA JR C/1,3KG</t>
        </is>
      </c>
      <c r="G853" t="n">
        <v>2043</v>
      </c>
      <c r="H853" t="n">
        <v>2</v>
      </c>
      <c r="I853" t="inlineStr">
        <is>
          <t>PT</t>
        </is>
      </c>
      <c r="J853" t="inlineStr">
        <is>
          <t>ALIMENTOS</t>
        </is>
      </c>
      <c r="K853" t="inlineStr">
        <is>
          <t>01/2026</t>
        </is>
      </c>
      <c r="L853" t="n">
        <v>18.9</v>
      </c>
      <c r="M853" s="556" t="n">
        <v>46041</v>
      </c>
      <c r="N853" t="n">
        <v>18.9</v>
      </c>
      <c r="O853" t="n">
        <v>18.9</v>
      </c>
      <c r="P853" t="n">
        <v>37.8</v>
      </c>
    </row>
    <row r="854">
      <c r="A854" t="n">
        <v>70605</v>
      </c>
      <c r="B854" t="n">
        <v>128</v>
      </c>
      <c r="C854" t="inlineStr">
        <is>
          <t>Love Cabaret</t>
        </is>
      </c>
      <c r="D854" s="556" t="n">
        <v>46054</v>
      </c>
      <c r="E854" t="n">
        <v>21075</v>
      </c>
      <c r="F854" t="inlineStr">
        <is>
          <t>ACUCAR DEMERARA UNIAO C/1KG</t>
        </is>
      </c>
      <c r="G854" t="n">
        <v>1993</v>
      </c>
      <c r="H854" t="n">
        <v>6</v>
      </c>
      <c r="I854" t="inlineStr">
        <is>
          <t>PC</t>
        </is>
      </c>
      <c r="J854" t="inlineStr">
        <is>
          <t>ALIMENTOS</t>
        </is>
      </c>
      <c r="K854" t="inlineStr">
        <is>
          <t>01/2026</t>
        </is>
      </c>
      <c r="L854" t="n">
        <v>0</v>
      </c>
      <c r="M854" s="556" t="n">
        <v>45901</v>
      </c>
      <c r="N854" t="n">
        <v>6.1</v>
      </c>
      <c r="O854" t="n">
        <v>6.2</v>
      </c>
      <c r="P854" t="n">
        <v>36.6</v>
      </c>
    </row>
    <row r="855">
      <c r="A855" t="n">
        <v>70722</v>
      </c>
      <c r="B855" t="n">
        <v>128</v>
      </c>
      <c r="C855" t="inlineStr">
        <is>
          <t>Love Cabaret</t>
        </is>
      </c>
      <c r="D855" s="556" t="n">
        <v>46054</v>
      </c>
      <c r="E855" t="n">
        <v>20832</v>
      </c>
      <c r="F855" t="inlineStr">
        <is>
          <t>MEL FLORISMEL SILVESTRE C/1KG</t>
        </is>
      </c>
      <c r="G855" t="n">
        <v>2065</v>
      </c>
      <c r="H855" t="n">
        <v>1</v>
      </c>
      <c r="I855" t="inlineStr">
        <is>
          <t>PT</t>
        </is>
      </c>
      <c r="J855" t="inlineStr">
        <is>
          <t>ALIMENTOS</t>
        </is>
      </c>
      <c r="K855" t="inlineStr">
        <is>
          <t>01/2026</t>
        </is>
      </c>
      <c r="L855" t="n">
        <v>0</v>
      </c>
      <c r="M855" s="556" t="n">
        <v>45999</v>
      </c>
      <c r="N855" t="n">
        <v>36.5</v>
      </c>
      <c r="O855" t="n">
        <v>33</v>
      </c>
      <c r="P855" t="n">
        <v>36.5</v>
      </c>
    </row>
    <row r="856">
      <c r="A856" t="n">
        <v>70615</v>
      </c>
      <c r="B856" t="n">
        <v>128</v>
      </c>
      <c r="C856" t="inlineStr">
        <is>
          <t>Love Cabaret</t>
        </is>
      </c>
      <c r="D856" s="556" t="n">
        <v>46054</v>
      </c>
      <c r="E856" t="n">
        <v>20614</v>
      </c>
      <c r="F856" t="inlineStr">
        <is>
          <t>PASTA GERGELIM TAHINE ISTAMBUL 5006 LT</t>
        </is>
      </c>
      <c r="G856" t="n">
        <v>2119</v>
      </c>
      <c r="H856" t="n">
        <v>1</v>
      </c>
      <c r="I856" t="inlineStr">
        <is>
          <t>UN</t>
        </is>
      </c>
      <c r="J856" t="inlineStr">
        <is>
          <t>ALIMENTOS</t>
        </is>
      </c>
      <c r="K856" t="inlineStr">
        <is>
          <t>01/2026</t>
        </is>
      </c>
      <c r="L856" t="n">
        <v>0</v>
      </c>
      <c r="M856" s="556" t="n">
        <v>45943</v>
      </c>
      <c r="N856" t="n">
        <v>32.3</v>
      </c>
      <c r="O856" t="n">
        <v>32.4</v>
      </c>
      <c r="P856" t="n">
        <v>32.3</v>
      </c>
    </row>
    <row r="857">
      <c r="A857" t="n">
        <v>70593</v>
      </c>
      <c r="B857" t="n">
        <v>128</v>
      </c>
      <c r="C857" t="inlineStr">
        <is>
          <t>Love Cabaret</t>
        </is>
      </c>
      <c r="D857" s="556" t="n">
        <v>46054</v>
      </c>
      <c r="E857" t="n">
        <v>19906</v>
      </c>
      <c r="F857" t="inlineStr">
        <is>
          <t>SAL REFINADO CISNE 10X1KG</t>
        </is>
      </c>
      <c r="G857" t="n">
        <v>2381</v>
      </c>
      <c r="H857" t="n">
        <v>11</v>
      </c>
      <c r="I857" t="inlineStr">
        <is>
          <t>PC</t>
        </is>
      </c>
      <c r="J857" t="inlineStr">
        <is>
          <t>ALIMENTOS</t>
        </is>
      </c>
      <c r="K857" t="inlineStr">
        <is>
          <t>01/2026</t>
        </is>
      </c>
      <c r="L857" t="n">
        <v>2.9</v>
      </c>
      <c r="M857" s="556" t="n">
        <v>46052</v>
      </c>
      <c r="N857" t="n">
        <v>2.9</v>
      </c>
      <c r="O857" t="n">
        <v>4.95</v>
      </c>
      <c r="P857" t="n">
        <v>31.9</v>
      </c>
    </row>
    <row r="858">
      <c r="A858" t="n">
        <v>70597</v>
      </c>
      <c r="B858" t="n">
        <v>128</v>
      </c>
      <c r="C858" t="inlineStr">
        <is>
          <t>Love Cabaret</t>
        </is>
      </c>
      <c r="D858" s="556" t="n">
        <v>46054</v>
      </c>
      <c r="E858" t="n">
        <v>25215</v>
      </c>
      <c r="F858" t="inlineStr">
        <is>
          <t>MASSA DE GUIOZA C/20 FOLHAS DE 190G</t>
        </is>
      </c>
      <c r="G858" t="n">
        <v>5949</v>
      </c>
      <c r="H858" t="n">
        <v>7</v>
      </c>
      <c r="I858" t="inlineStr">
        <is>
          <t>PC</t>
        </is>
      </c>
      <c r="J858" t="inlineStr">
        <is>
          <t>ALIMENTOS</t>
        </is>
      </c>
      <c r="K858" t="inlineStr">
        <is>
          <t>01/2026</t>
        </is>
      </c>
      <c r="L858" t="n">
        <v>4.48</v>
      </c>
      <c r="M858" s="556" t="n">
        <v>46034</v>
      </c>
      <c r="N858" t="n">
        <v>4.48</v>
      </c>
      <c r="O858" t="n">
        <v>4.48</v>
      </c>
      <c r="P858" t="n">
        <v>31.36</v>
      </c>
    </row>
    <row r="859">
      <c r="A859" t="n">
        <v>70610</v>
      </c>
      <c r="B859" t="n">
        <v>128</v>
      </c>
      <c r="C859" t="inlineStr">
        <is>
          <t>Love Cabaret</t>
        </is>
      </c>
      <c r="D859" s="556" t="n">
        <v>46054</v>
      </c>
      <c r="E859" t="n">
        <v>24392</v>
      </c>
      <c r="F859" t="inlineStr">
        <is>
          <t>OREGANO KG</t>
        </is>
      </c>
      <c r="G859" t="n">
        <v>2366</v>
      </c>
      <c r="H859" t="n">
        <v>0.8</v>
      </c>
      <c r="I859" t="inlineStr">
        <is>
          <t>KG</t>
        </is>
      </c>
      <c r="J859" t="inlineStr">
        <is>
          <t>ALIMENTOS</t>
        </is>
      </c>
      <c r="K859" t="inlineStr">
        <is>
          <t>01/2026</t>
        </is>
      </c>
      <c r="L859" t="n">
        <v>0</v>
      </c>
      <c r="M859" s="556" t="n">
        <v>45446</v>
      </c>
      <c r="N859" t="n">
        <v>38.9</v>
      </c>
      <c r="O859" t="n">
        <v>22.9</v>
      </c>
      <c r="P859" t="n">
        <v>31.12</v>
      </c>
    </row>
    <row r="860">
      <c r="A860" t="n">
        <v>70603</v>
      </c>
      <c r="B860" t="n">
        <v>128</v>
      </c>
      <c r="C860" t="inlineStr">
        <is>
          <t>Love Cabaret</t>
        </is>
      </c>
      <c r="D860" s="556" t="n">
        <v>46054</v>
      </c>
      <c r="E860" t="n">
        <v>20365</v>
      </c>
      <c r="F860" t="inlineStr">
        <is>
          <t>FARINHA DE TRIGO TP1 ANACONDA 1KG</t>
        </is>
      </c>
      <c r="G860" t="n">
        <v>2199</v>
      </c>
      <c r="H860" t="n">
        <v>6.3</v>
      </c>
      <c r="I860" t="inlineStr">
        <is>
          <t>UN</t>
        </is>
      </c>
      <c r="J860" t="inlineStr">
        <is>
          <t>ALIMENTOS</t>
        </is>
      </c>
      <c r="K860" t="inlineStr">
        <is>
          <t>01/2026</t>
        </is>
      </c>
      <c r="L860" t="n">
        <v>4.71</v>
      </c>
      <c r="M860" s="556" t="n">
        <v>46028</v>
      </c>
      <c r="N860" t="n">
        <v>4.71</v>
      </c>
      <c r="O860" t="n">
        <v>4.64</v>
      </c>
      <c r="P860" t="n">
        <v>29.67</v>
      </c>
    </row>
    <row r="861">
      <c r="A861" t="n">
        <v>70720</v>
      </c>
      <c r="B861" t="n">
        <v>128</v>
      </c>
      <c r="C861" t="inlineStr">
        <is>
          <t>Love Cabaret</t>
        </is>
      </c>
      <c r="D861" s="556" t="n">
        <v>46054</v>
      </c>
      <c r="E861" t="n">
        <v>20029</v>
      </c>
      <c r="F861" t="inlineStr">
        <is>
          <t>ESSENCIA DE BAUNILHA CEPERA 500ML</t>
        </is>
      </c>
      <c r="G861" t="n">
        <v>2337</v>
      </c>
      <c r="H861" t="n">
        <v>2</v>
      </c>
      <c r="I861" t="inlineStr">
        <is>
          <t>FR</t>
        </is>
      </c>
      <c r="J861" t="inlineStr">
        <is>
          <t>ALIMENTOS</t>
        </is>
      </c>
      <c r="K861" t="inlineStr">
        <is>
          <t>01/2026</t>
        </is>
      </c>
      <c r="L861" t="n">
        <v>0</v>
      </c>
      <c r="N861" t="n">
        <v>0</v>
      </c>
      <c r="O861" t="n">
        <v>14.74</v>
      </c>
      <c r="P861" t="n">
        <v>29.48</v>
      </c>
    </row>
    <row r="862">
      <c r="A862" t="n">
        <v>70654</v>
      </c>
      <c r="B862" t="n">
        <v>128</v>
      </c>
      <c r="C862" t="inlineStr">
        <is>
          <t>Love Cabaret</t>
        </is>
      </c>
      <c r="D862" s="556" t="n">
        <v>46054</v>
      </c>
      <c r="E862" t="n">
        <v>20315</v>
      </c>
      <c r="F862" t="inlineStr">
        <is>
          <t>FARINHA DE ARROZ MANINHO 1KG</t>
        </is>
      </c>
      <c r="G862" t="n">
        <v>2218</v>
      </c>
      <c r="H862" t="n">
        <v>2.89</v>
      </c>
      <c r="I862" t="inlineStr">
        <is>
          <t>UN</t>
        </is>
      </c>
      <c r="J862" t="inlineStr">
        <is>
          <t>ALIMENTOS</t>
        </is>
      </c>
      <c r="K862" t="inlineStr">
        <is>
          <t>01/2026</t>
        </is>
      </c>
      <c r="L862" t="n">
        <v>8.800000000000001</v>
      </c>
      <c r="M862" s="556" t="n">
        <v>46034</v>
      </c>
      <c r="N862" t="n">
        <v>8.800000000000001</v>
      </c>
      <c r="O862" t="n">
        <v>8.800000000000001</v>
      </c>
      <c r="P862" t="n">
        <v>25.43</v>
      </c>
    </row>
    <row r="863">
      <c r="A863" t="n">
        <v>70731</v>
      </c>
      <c r="B863" t="n">
        <v>128</v>
      </c>
      <c r="C863" t="inlineStr">
        <is>
          <t>Love Cabaret</t>
        </is>
      </c>
      <c r="D863" s="556" t="n">
        <v>46054</v>
      </c>
      <c r="E863" t="n">
        <v>23633</v>
      </c>
      <c r="F863" t="inlineStr">
        <is>
          <t>FLOR DE HIBISCO KG</t>
        </is>
      </c>
      <c r="G863" t="n">
        <v>2249</v>
      </c>
      <c r="H863" t="n">
        <v>0.78</v>
      </c>
      <c r="I863" t="inlineStr">
        <is>
          <t>KG</t>
        </is>
      </c>
      <c r="J863" t="inlineStr">
        <is>
          <t>ALIMENTOS</t>
        </is>
      </c>
      <c r="K863" t="inlineStr">
        <is>
          <t>01/2026</t>
        </is>
      </c>
      <c r="L863" t="n">
        <v>0</v>
      </c>
      <c r="M863" s="556" t="n">
        <v>46002</v>
      </c>
      <c r="N863" t="n">
        <v>26.6</v>
      </c>
      <c r="O863" t="n">
        <v>29.8</v>
      </c>
      <c r="P863" t="n">
        <v>20.75</v>
      </c>
    </row>
    <row r="864">
      <c r="A864" t="n">
        <v>70728</v>
      </c>
      <c r="B864" t="n">
        <v>128</v>
      </c>
      <c r="C864" t="inlineStr">
        <is>
          <t>Love Cabaret</t>
        </is>
      </c>
      <c r="D864" s="556" t="n">
        <v>46054</v>
      </c>
      <c r="E864" t="n">
        <v>20213</v>
      </c>
      <c r="F864" t="inlineStr">
        <is>
          <t>GRAO DE BICO CAMIL C/2KG</t>
        </is>
      </c>
      <c r="G864" t="n">
        <v>2251</v>
      </c>
      <c r="H864" t="n">
        <v>0.64</v>
      </c>
      <c r="I864" t="inlineStr">
        <is>
          <t>PC</t>
        </is>
      </c>
      <c r="J864" t="inlineStr">
        <is>
          <t>ALIMENTOS</t>
        </is>
      </c>
      <c r="K864" t="inlineStr">
        <is>
          <t>01/2026</t>
        </is>
      </c>
      <c r="L864" t="n">
        <v>0</v>
      </c>
      <c r="M864" s="556" t="n">
        <v>46007</v>
      </c>
      <c r="N864" t="n">
        <v>31.72</v>
      </c>
      <c r="O864" t="n">
        <v>31.72</v>
      </c>
      <c r="P864" t="n">
        <v>20.3</v>
      </c>
    </row>
    <row r="865">
      <c r="A865" t="n">
        <v>70613</v>
      </c>
      <c r="B865" t="n">
        <v>128</v>
      </c>
      <c r="C865" t="inlineStr">
        <is>
          <t>Love Cabaret</t>
        </is>
      </c>
      <c r="D865" s="556" t="n">
        <v>46054</v>
      </c>
      <c r="E865" t="n">
        <v>23489</v>
      </c>
      <c r="F865" t="inlineStr">
        <is>
          <t>SAL DE PARRILLA KG</t>
        </is>
      </c>
      <c r="G865" t="n">
        <v>2380</v>
      </c>
      <c r="H865" t="n">
        <v>1</v>
      </c>
      <c r="I865" t="inlineStr">
        <is>
          <t>KG</t>
        </is>
      </c>
      <c r="J865" t="inlineStr">
        <is>
          <t>ALIMENTOS</t>
        </is>
      </c>
      <c r="K865" t="inlineStr">
        <is>
          <t>01/2026</t>
        </is>
      </c>
      <c r="L865" t="n">
        <v>0</v>
      </c>
      <c r="M865" s="556" t="n">
        <v>45972</v>
      </c>
      <c r="N865" t="n">
        <v>19.9</v>
      </c>
      <c r="O865" t="n">
        <v>19.9</v>
      </c>
      <c r="P865" t="n">
        <v>19.9</v>
      </c>
    </row>
    <row r="866">
      <c r="A866" t="n">
        <v>70621</v>
      </c>
      <c r="B866" t="n">
        <v>128</v>
      </c>
      <c r="C866" t="inlineStr">
        <is>
          <t>Love Cabaret</t>
        </is>
      </c>
      <c r="D866" s="556" t="n">
        <v>46054</v>
      </c>
      <c r="E866" t="n">
        <v>24509</v>
      </c>
      <c r="F866" t="inlineStr">
        <is>
          <t>CEBOLA BRANCA KG</t>
        </is>
      </c>
      <c r="G866" t="n">
        <v>2607</v>
      </c>
      <c r="H866" t="n">
        <v>10</v>
      </c>
      <c r="I866" t="inlineStr">
        <is>
          <t>KG</t>
        </is>
      </c>
      <c r="J866" t="inlineStr">
        <is>
          <t>ALIMENTOS</t>
        </is>
      </c>
      <c r="K866" t="inlineStr">
        <is>
          <t>01/2026</t>
        </is>
      </c>
      <c r="L866" t="n">
        <v>1.74</v>
      </c>
      <c r="M866" s="556" t="n">
        <v>46048</v>
      </c>
      <c r="N866" t="n">
        <v>1.7</v>
      </c>
      <c r="O866" t="n">
        <v>1.75</v>
      </c>
      <c r="P866" t="n">
        <v>17.4</v>
      </c>
    </row>
    <row r="867">
      <c r="A867" t="n">
        <v>70598</v>
      </c>
      <c r="B867" t="n">
        <v>128</v>
      </c>
      <c r="C867" t="inlineStr">
        <is>
          <t>Love Cabaret</t>
        </is>
      </c>
      <c r="D867" s="556" t="n">
        <v>46054</v>
      </c>
      <c r="E867" t="n">
        <v>24296</v>
      </c>
      <c r="F867" t="inlineStr">
        <is>
          <t>GERGELIM BRANCO KG</t>
        </is>
      </c>
      <c r="G867" t="n">
        <v>2250</v>
      </c>
      <c r="H867" t="n">
        <v>0.7</v>
      </c>
      <c r="I867" t="inlineStr">
        <is>
          <t>KG</t>
        </is>
      </c>
      <c r="J867" t="inlineStr">
        <is>
          <t>ALIMENTOS</t>
        </is>
      </c>
      <c r="K867" t="inlineStr">
        <is>
          <t>01/2026</t>
        </is>
      </c>
      <c r="L867" t="n">
        <v>0</v>
      </c>
      <c r="M867" s="556" t="n">
        <v>45502</v>
      </c>
      <c r="N867" t="n">
        <v>24.7</v>
      </c>
      <c r="O867" t="n">
        <v>19.9</v>
      </c>
      <c r="P867" t="n">
        <v>17.29</v>
      </c>
    </row>
    <row r="868">
      <c r="A868" t="n">
        <v>70706</v>
      </c>
      <c r="B868" t="n">
        <v>128</v>
      </c>
      <c r="C868" t="inlineStr">
        <is>
          <t>Love Cabaret</t>
        </is>
      </c>
      <c r="D868" s="556" t="n">
        <v>46054</v>
      </c>
      <c r="E868" t="n">
        <v>26731</v>
      </c>
      <c r="F868" t="inlineStr">
        <is>
          <t>CERVEJA PRAYA LAGER 355ML C/6 UN</t>
        </is>
      </c>
      <c r="G868" t="n">
        <v>6876</v>
      </c>
      <c r="H868" t="n">
        <v>1</v>
      </c>
      <c r="I868" t="inlineStr">
        <is>
          <t>PC</t>
        </is>
      </c>
      <c r="J868" t="inlineStr">
        <is>
          <t>BEBIDAS</t>
        </is>
      </c>
      <c r="K868" t="inlineStr">
        <is>
          <t>01/2026</t>
        </is>
      </c>
      <c r="L868" t="n">
        <v>0</v>
      </c>
      <c r="N868" t="n">
        <v>0</v>
      </c>
      <c r="O868" t="n">
        <v>146.15</v>
      </c>
      <c r="P868" t="n">
        <v>17.27</v>
      </c>
    </row>
    <row r="869">
      <c r="A869" t="n">
        <v>70631</v>
      </c>
      <c r="B869" t="n">
        <v>128</v>
      </c>
      <c r="C869" t="inlineStr">
        <is>
          <t>Love Cabaret</t>
        </is>
      </c>
      <c r="D869" s="556" t="n">
        <v>46054</v>
      </c>
      <c r="E869" t="n">
        <v>19527</v>
      </c>
      <c r="F869" t="inlineStr">
        <is>
          <t>VAGEM HOLANDESA KG</t>
        </is>
      </c>
      <c r="G869" t="n">
        <v>2686</v>
      </c>
      <c r="H869" t="n">
        <v>0.7</v>
      </c>
      <c r="I869" t="inlineStr">
        <is>
          <t>KG</t>
        </is>
      </c>
      <c r="J869" t="inlineStr">
        <is>
          <t>ALIMENTOS</t>
        </is>
      </c>
      <c r="K869" t="inlineStr">
        <is>
          <t>01/2026</t>
        </is>
      </c>
      <c r="L869" t="n">
        <v>24.63</v>
      </c>
      <c r="M869" s="556" t="n">
        <v>46051</v>
      </c>
      <c r="N869" t="n">
        <v>23</v>
      </c>
      <c r="O869" t="n">
        <v>23</v>
      </c>
      <c r="P869" t="n">
        <v>17.24</v>
      </c>
    </row>
    <row r="870">
      <c r="A870" t="n">
        <v>70617</v>
      </c>
      <c r="B870" t="n">
        <v>128</v>
      </c>
      <c r="C870" t="inlineStr">
        <is>
          <t>Love Cabaret</t>
        </is>
      </c>
      <c r="D870" s="556" t="n">
        <v>46054</v>
      </c>
      <c r="E870" t="n">
        <v>24037</v>
      </c>
      <c r="F870" t="inlineStr">
        <is>
          <t>ALHO TRITURADO FRITO</t>
        </is>
      </c>
      <c r="G870" t="n">
        <v>2590</v>
      </c>
      <c r="H870" t="n">
        <v>0.72</v>
      </c>
      <c r="I870" t="inlineStr">
        <is>
          <t>KG</t>
        </is>
      </c>
      <c r="J870" t="inlineStr">
        <is>
          <t>ALIMENTOS</t>
        </is>
      </c>
      <c r="K870" t="inlineStr">
        <is>
          <t>01/2026</t>
        </is>
      </c>
      <c r="L870" t="n">
        <v>20.5</v>
      </c>
      <c r="M870" s="556" t="n">
        <v>46048</v>
      </c>
      <c r="N870" t="n">
        <v>20.5</v>
      </c>
      <c r="O870" t="n">
        <v>19.5</v>
      </c>
      <c r="P870" t="n">
        <v>14.76</v>
      </c>
    </row>
    <row r="871">
      <c r="A871" t="n">
        <v>70591</v>
      </c>
      <c r="B871" t="n">
        <v>128</v>
      </c>
      <c r="C871" t="inlineStr">
        <is>
          <t>Love Cabaret</t>
        </is>
      </c>
      <c r="D871" s="556" t="n">
        <v>46054</v>
      </c>
      <c r="E871" t="n">
        <v>23534</v>
      </c>
      <c r="F871" t="inlineStr">
        <is>
          <t>ESSENCIA DE BAUNILHA CEPERA 1L</t>
        </is>
      </c>
      <c r="G871" t="n">
        <v>2337</v>
      </c>
      <c r="H871" t="n">
        <v>0.45</v>
      </c>
      <c r="I871" t="inlineStr">
        <is>
          <t>LT</t>
        </is>
      </c>
      <c r="J871" t="inlineStr">
        <is>
          <t>ALIMENTOS</t>
        </is>
      </c>
      <c r="K871" t="inlineStr">
        <is>
          <t>01/2026</t>
        </is>
      </c>
      <c r="L871" t="n">
        <v>0</v>
      </c>
      <c r="M871" s="556" t="n">
        <v>45887</v>
      </c>
      <c r="N871" t="n">
        <v>28.92</v>
      </c>
      <c r="O871" t="n">
        <v>29.6</v>
      </c>
      <c r="P871" t="n">
        <v>13.01</v>
      </c>
    </row>
    <row r="872">
      <c r="A872" t="n">
        <v>70732</v>
      </c>
      <c r="B872" t="n">
        <v>128</v>
      </c>
      <c r="C872" t="inlineStr">
        <is>
          <t>Love Cabaret</t>
        </is>
      </c>
      <c r="D872" s="556" t="n">
        <v>46054</v>
      </c>
      <c r="E872" t="n">
        <v>20044</v>
      </c>
      <c r="F872" t="inlineStr">
        <is>
          <t>CHIMICHURRI KG</t>
        </is>
      </c>
      <c r="G872" t="n">
        <v>2329</v>
      </c>
      <c r="H872" t="n">
        <v>0.6</v>
      </c>
      <c r="I872" t="inlineStr">
        <is>
          <t>KG</t>
        </is>
      </c>
      <c r="J872" t="inlineStr">
        <is>
          <t>ALIMENTOS</t>
        </is>
      </c>
      <c r="K872" t="inlineStr">
        <is>
          <t>01/2026</t>
        </is>
      </c>
      <c r="L872" t="n">
        <v>21</v>
      </c>
      <c r="M872" s="556" t="n">
        <v>46043</v>
      </c>
      <c r="N872" t="n">
        <v>21</v>
      </c>
      <c r="O872" t="n">
        <v>20.9</v>
      </c>
      <c r="P872" t="n">
        <v>12.6</v>
      </c>
    </row>
    <row r="873">
      <c r="A873" t="n">
        <v>70630</v>
      </c>
      <c r="B873" t="n">
        <v>128</v>
      </c>
      <c r="C873" t="inlineStr">
        <is>
          <t>Love Cabaret</t>
        </is>
      </c>
      <c r="D873" s="556" t="n">
        <v>46054</v>
      </c>
      <c r="E873" t="n">
        <v>19532</v>
      </c>
      <c r="F873" t="inlineStr">
        <is>
          <t>TOMATE SALADA ITALIANO KG</t>
        </is>
      </c>
      <c r="G873" t="n">
        <v>2683</v>
      </c>
      <c r="H873" t="n">
        <v>2</v>
      </c>
      <c r="I873" t="inlineStr">
        <is>
          <t>KG</t>
        </is>
      </c>
      <c r="J873" t="inlineStr">
        <is>
          <t>ALIMENTOS</t>
        </is>
      </c>
      <c r="K873" t="inlineStr">
        <is>
          <t>01/2026</t>
        </is>
      </c>
      <c r="L873" t="n">
        <v>6.24</v>
      </c>
      <c r="M873" s="556" t="n">
        <v>46048</v>
      </c>
      <c r="N873" t="n">
        <v>6.16</v>
      </c>
      <c r="O873" t="n">
        <v>9.65</v>
      </c>
      <c r="P873" t="n">
        <v>12.48</v>
      </c>
    </row>
    <row r="874">
      <c r="A874" t="n">
        <v>70629</v>
      </c>
      <c r="B874" t="n">
        <v>128</v>
      </c>
      <c r="C874" t="inlineStr">
        <is>
          <t>Love Cabaret</t>
        </is>
      </c>
      <c r="D874" s="556" t="n">
        <v>46054</v>
      </c>
      <c r="E874" t="n">
        <v>19472</v>
      </c>
      <c r="F874" t="inlineStr">
        <is>
          <t>RUCULA KG</t>
        </is>
      </c>
      <c r="G874" t="n">
        <v>2733</v>
      </c>
      <c r="H874" t="n">
        <v>0.5</v>
      </c>
      <c r="I874" t="inlineStr">
        <is>
          <t>KG</t>
        </is>
      </c>
      <c r="J874" t="inlineStr">
        <is>
          <t>ALIMENTOS</t>
        </is>
      </c>
      <c r="K874" t="inlineStr">
        <is>
          <t>01/2026</t>
        </is>
      </c>
      <c r="L874" t="n">
        <v>24.07</v>
      </c>
      <c r="M874" s="556" t="n">
        <v>46051</v>
      </c>
      <c r="N874" t="n">
        <v>27</v>
      </c>
      <c r="O874" t="n">
        <v>27</v>
      </c>
      <c r="P874" t="n">
        <v>12.04</v>
      </c>
    </row>
    <row r="875">
      <c r="A875" t="n">
        <v>70735</v>
      </c>
      <c r="B875" t="n">
        <v>128</v>
      </c>
      <c r="C875" t="inlineStr">
        <is>
          <t>Love Cabaret</t>
        </is>
      </c>
      <c r="D875" s="556" t="n">
        <v>46054</v>
      </c>
      <c r="E875" t="n">
        <v>19647</v>
      </c>
      <c r="F875" t="inlineStr">
        <is>
          <t>ALHO PORO KG</t>
        </is>
      </c>
      <c r="G875" t="n">
        <v>2591</v>
      </c>
      <c r="H875" t="n">
        <v>1</v>
      </c>
      <c r="I875" t="inlineStr">
        <is>
          <t>KG</t>
        </is>
      </c>
      <c r="J875" t="inlineStr">
        <is>
          <t>ALIMENTOS</t>
        </is>
      </c>
      <c r="K875" t="inlineStr">
        <is>
          <t>01/2026</t>
        </is>
      </c>
      <c r="L875" t="n">
        <v>12</v>
      </c>
      <c r="M875" s="556" t="n">
        <v>46048</v>
      </c>
      <c r="N875" t="n">
        <v>12</v>
      </c>
      <c r="O875" t="n">
        <v>9.9</v>
      </c>
      <c r="P875" t="n">
        <v>12</v>
      </c>
    </row>
    <row r="876">
      <c r="A876" t="n">
        <v>70659</v>
      </c>
      <c r="B876" t="n">
        <v>128</v>
      </c>
      <c r="C876" t="inlineStr">
        <is>
          <t>Love Cabaret</t>
        </is>
      </c>
      <c r="D876" s="556" t="n">
        <v>46054</v>
      </c>
      <c r="E876" t="n">
        <v>25237</v>
      </c>
      <c r="F876" t="inlineStr">
        <is>
          <t>FARINHA DE TRIGO ANACONDA TIPO 1 PREMIUM C/1KG</t>
        </is>
      </c>
      <c r="G876" t="n">
        <v>5960</v>
      </c>
      <c r="H876" t="n">
        <v>2</v>
      </c>
      <c r="I876" t="inlineStr">
        <is>
          <t>UN</t>
        </is>
      </c>
      <c r="J876" t="inlineStr">
        <is>
          <t>ALIMENTOS</t>
        </is>
      </c>
      <c r="K876" t="inlineStr">
        <is>
          <t>01/2026</t>
        </is>
      </c>
      <c r="L876" t="n">
        <v>0</v>
      </c>
      <c r="M876" s="556" t="n">
        <v>45999</v>
      </c>
      <c r="N876" t="n">
        <v>5.49</v>
      </c>
      <c r="O876" t="n">
        <v>5.59</v>
      </c>
      <c r="P876" t="n">
        <v>10.98</v>
      </c>
    </row>
    <row r="877">
      <c r="A877" t="n">
        <v>70703</v>
      </c>
      <c r="B877" t="n">
        <v>128</v>
      </c>
      <c r="C877" t="inlineStr">
        <is>
          <t>Love Cabaret</t>
        </is>
      </c>
      <c r="D877" s="556" t="n">
        <v>46054</v>
      </c>
      <c r="E877" t="n">
        <v>20202</v>
      </c>
      <c r="F877" t="inlineStr">
        <is>
          <t>VINAGRE DE ARROZ CASTELO 750ML UN</t>
        </is>
      </c>
      <c r="G877" t="n">
        <v>2255</v>
      </c>
      <c r="H877" t="n">
        <v>1.24</v>
      </c>
      <c r="I877" t="inlineStr">
        <is>
          <t>UN</t>
        </is>
      </c>
      <c r="J877" t="inlineStr">
        <is>
          <t>ALIMENTOS</t>
        </is>
      </c>
      <c r="K877" t="inlineStr">
        <is>
          <t>01/2026</t>
        </is>
      </c>
      <c r="L877" t="n">
        <v>0</v>
      </c>
      <c r="M877" s="556" t="n">
        <v>45999</v>
      </c>
      <c r="N877" t="n">
        <v>7.75</v>
      </c>
      <c r="O877" t="n">
        <v>7.45</v>
      </c>
      <c r="P877" t="n">
        <v>9.609999999999999</v>
      </c>
    </row>
    <row r="878">
      <c r="A878" t="n">
        <v>70577</v>
      </c>
      <c r="B878" t="n">
        <v>128</v>
      </c>
      <c r="C878" t="inlineStr">
        <is>
          <t>Love Cabaret</t>
        </is>
      </c>
      <c r="D878" s="556" t="n">
        <v>46054</v>
      </c>
      <c r="E878" t="n">
        <v>24041</v>
      </c>
      <c r="F878" t="inlineStr">
        <is>
          <t>AMENDOIM CRU S/ PELE KG</t>
        </is>
      </c>
      <c r="G878" t="n">
        <v>2258</v>
      </c>
      <c r="H878" t="n">
        <v>0.53</v>
      </c>
      <c r="I878" t="inlineStr">
        <is>
          <t>KG</t>
        </is>
      </c>
      <c r="J878" t="inlineStr">
        <is>
          <t>ALIMENTOS</t>
        </is>
      </c>
      <c r="K878" t="inlineStr">
        <is>
          <t>01/2026</t>
        </is>
      </c>
      <c r="L878" t="n">
        <v>0</v>
      </c>
      <c r="M878" s="556" t="n">
        <v>45993</v>
      </c>
      <c r="N878" t="n">
        <v>15.89</v>
      </c>
      <c r="O878" t="n">
        <v>17.9</v>
      </c>
      <c r="P878" t="n">
        <v>8.42</v>
      </c>
    </row>
    <row r="879">
      <c r="A879" t="n">
        <v>70575</v>
      </c>
      <c r="B879" t="n">
        <v>128</v>
      </c>
      <c r="C879" t="inlineStr">
        <is>
          <t>Love Cabaret</t>
        </is>
      </c>
      <c r="D879" s="556" t="n">
        <v>46054</v>
      </c>
      <c r="E879" t="n">
        <v>24036</v>
      </c>
      <c r="F879" t="inlineStr">
        <is>
          <t>ALHO EM PO 1KG UN</t>
        </is>
      </c>
      <c r="G879" t="n">
        <v>2314</v>
      </c>
      <c r="H879" t="n">
        <v>0.42</v>
      </c>
      <c r="I879" t="inlineStr">
        <is>
          <t>UN</t>
        </is>
      </c>
      <c r="J879" t="inlineStr">
        <is>
          <t>ALIMENTOS</t>
        </is>
      </c>
      <c r="K879" t="inlineStr">
        <is>
          <t>01/2026</t>
        </is>
      </c>
      <c r="L879" t="n">
        <v>20</v>
      </c>
      <c r="M879" s="556" t="n">
        <v>46042</v>
      </c>
      <c r="N879" t="n">
        <v>20</v>
      </c>
      <c r="O879" t="n">
        <v>20</v>
      </c>
      <c r="P879" t="n">
        <v>8.4</v>
      </c>
    </row>
    <row r="880">
      <c r="A880" t="n">
        <v>70625</v>
      </c>
      <c r="B880" t="n">
        <v>128</v>
      </c>
      <c r="C880" t="inlineStr">
        <is>
          <t>Love Cabaret</t>
        </is>
      </c>
      <c r="D880" s="556" t="n">
        <v>46054</v>
      </c>
      <c r="E880" t="n">
        <v>19477</v>
      </c>
      <c r="F880" t="inlineStr">
        <is>
          <t>MANJERICAO ROXO KG</t>
        </is>
      </c>
      <c r="G880" t="n">
        <v>2729</v>
      </c>
      <c r="H880" t="n">
        <v>0.1</v>
      </c>
      <c r="I880" t="inlineStr">
        <is>
          <t>KG</t>
        </is>
      </c>
      <c r="J880" t="inlineStr">
        <is>
          <t>ALIMENTOS</t>
        </is>
      </c>
      <c r="K880" t="inlineStr">
        <is>
          <t>01/2026</t>
        </is>
      </c>
      <c r="L880" t="n">
        <v>82.97</v>
      </c>
      <c r="M880" s="556" t="n">
        <v>46051</v>
      </c>
      <c r="N880" t="n">
        <v>73.95</v>
      </c>
      <c r="O880" t="n">
        <v>73.95</v>
      </c>
      <c r="P880" t="n">
        <v>8.300000000000001</v>
      </c>
    </row>
    <row r="881">
      <c r="A881" t="n">
        <v>70590</v>
      </c>
      <c r="B881" t="n">
        <v>128</v>
      </c>
      <c r="C881" t="inlineStr">
        <is>
          <t>Love Cabaret</t>
        </is>
      </c>
      <c r="D881" s="556" t="n">
        <v>46054</v>
      </c>
      <c r="E881" t="n">
        <v>24394</v>
      </c>
      <c r="F881" t="inlineStr">
        <is>
          <t>OVO BRANCO UN</t>
        </is>
      </c>
      <c r="G881" t="n">
        <v>2753</v>
      </c>
      <c r="H881" t="n">
        <v>15</v>
      </c>
      <c r="I881" t="inlineStr">
        <is>
          <t>UN</t>
        </is>
      </c>
      <c r="J881" t="inlineStr">
        <is>
          <t>ALIMENTOS</t>
        </is>
      </c>
      <c r="K881" t="inlineStr">
        <is>
          <t>01/2026</t>
        </is>
      </c>
      <c r="L881" t="n">
        <v>0</v>
      </c>
      <c r="M881" s="556" t="n">
        <v>45869</v>
      </c>
      <c r="N881" t="n">
        <v>0.55</v>
      </c>
      <c r="O881" t="n">
        <v>0.67</v>
      </c>
      <c r="P881" t="n">
        <v>8.25</v>
      </c>
    </row>
    <row r="882">
      <c r="A882" t="n">
        <v>70730</v>
      </c>
      <c r="B882" t="n">
        <v>128</v>
      </c>
      <c r="C882" t="inlineStr">
        <is>
          <t>Love Cabaret</t>
        </is>
      </c>
      <c r="D882" s="556" t="n">
        <v>46054</v>
      </c>
      <c r="E882" t="n">
        <v>24233</v>
      </c>
      <c r="F882" t="inlineStr">
        <is>
          <t>FARINHA DE MANDIOCA CRUA GROSSA YOKI C/1KG</t>
        </is>
      </c>
      <c r="G882" t="n">
        <v>2192</v>
      </c>
      <c r="H882" t="n">
        <v>0.5</v>
      </c>
      <c r="I882" t="inlineStr">
        <is>
          <t>PC</t>
        </is>
      </c>
      <c r="J882" t="inlineStr">
        <is>
          <t>ALIMENTOS</t>
        </is>
      </c>
      <c r="K882" t="inlineStr">
        <is>
          <t>01/2026</t>
        </is>
      </c>
      <c r="L882" t="n">
        <v>14.91</v>
      </c>
      <c r="M882" s="556" t="n">
        <v>46049</v>
      </c>
      <c r="N882" t="n">
        <v>14.91</v>
      </c>
      <c r="O882" t="n">
        <v>14.91</v>
      </c>
      <c r="P882" t="n">
        <v>7.46</v>
      </c>
    </row>
    <row r="883">
      <c r="A883" t="n">
        <v>70692</v>
      </c>
      <c r="B883" t="n">
        <v>128</v>
      </c>
      <c r="C883" t="inlineStr">
        <is>
          <t>Love Cabaret</t>
        </is>
      </c>
      <c r="D883" s="556" t="n">
        <v>46054</v>
      </c>
      <c r="E883" t="n">
        <v>20136</v>
      </c>
      <c r="F883" t="inlineStr">
        <is>
          <t>MACARRAO ESPAGUETE C/ OVOS ADRIA C/500G</t>
        </is>
      </c>
      <c r="G883" t="n">
        <v>2284</v>
      </c>
      <c r="H883" t="n">
        <v>2</v>
      </c>
      <c r="I883" t="inlineStr">
        <is>
          <t>PC</t>
        </is>
      </c>
      <c r="J883" t="inlineStr">
        <is>
          <t>ALIMENTOS</t>
        </is>
      </c>
      <c r="K883" t="inlineStr">
        <is>
          <t>01/2026</t>
        </is>
      </c>
      <c r="L883" t="n">
        <v>0</v>
      </c>
      <c r="M883" s="556" t="n">
        <v>45951</v>
      </c>
      <c r="N883" t="n">
        <v>3.5</v>
      </c>
      <c r="O883" t="n">
        <v>4.2</v>
      </c>
      <c r="P883" t="n">
        <v>7</v>
      </c>
    </row>
    <row r="884">
      <c r="A884" t="n">
        <v>70624</v>
      </c>
      <c r="B884" t="n">
        <v>128</v>
      </c>
      <c r="C884" t="inlineStr">
        <is>
          <t>Love Cabaret</t>
        </is>
      </c>
      <c r="D884" s="556" t="n">
        <v>46054</v>
      </c>
      <c r="E884" t="n">
        <v>19476</v>
      </c>
      <c r="F884" t="inlineStr">
        <is>
          <t>MANJERICAO KG</t>
        </is>
      </c>
      <c r="G884" t="n">
        <v>2729</v>
      </c>
      <c r="H884" t="n">
        <v>0.1</v>
      </c>
      <c r="I884" t="inlineStr">
        <is>
          <t>KG</t>
        </is>
      </c>
      <c r="J884" t="inlineStr">
        <is>
          <t>ALIMENTOS</t>
        </is>
      </c>
      <c r="K884" t="inlineStr">
        <is>
          <t>01/2026</t>
        </is>
      </c>
      <c r="L884" t="n">
        <v>67.48999999999999</v>
      </c>
      <c r="M884" s="556" t="n">
        <v>46051</v>
      </c>
      <c r="N884" t="n">
        <v>63</v>
      </c>
      <c r="O884" t="n">
        <v>63</v>
      </c>
      <c r="P884" t="n">
        <v>6.75</v>
      </c>
    </row>
    <row r="885">
      <c r="A885" t="n">
        <v>70612</v>
      </c>
      <c r="B885" t="n">
        <v>128</v>
      </c>
      <c r="C885" t="inlineStr">
        <is>
          <t>Love Cabaret</t>
        </is>
      </c>
      <c r="D885" s="556" t="n">
        <v>46054</v>
      </c>
      <c r="E885" t="n">
        <v>23479</v>
      </c>
      <c r="F885" t="inlineStr">
        <is>
          <t>PIMENTA DO REINO EM PO KG</t>
        </is>
      </c>
      <c r="G885" t="n">
        <v>2390</v>
      </c>
      <c r="H885" t="n">
        <v>0.8</v>
      </c>
      <c r="I885" t="inlineStr">
        <is>
          <t>KG</t>
        </is>
      </c>
      <c r="J885" t="inlineStr">
        <is>
          <t>ALIMENTOS</t>
        </is>
      </c>
      <c r="K885" t="inlineStr">
        <is>
          <t>01/2026</t>
        </is>
      </c>
      <c r="L885" t="n">
        <v>0</v>
      </c>
      <c r="N885" t="n">
        <v>0</v>
      </c>
      <c r="O885" t="n">
        <v>7.25</v>
      </c>
      <c r="P885" t="n">
        <v>5.79</v>
      </c>
    </row>
    <row r="886">
      <c r="A886" t="n">
        <v>70588</v>
      </c>
      <c r="B886" t="n">
        <v>128</v>
      </c>
      <c r="C886" t="inlineStr">
        <is>
          <t>Love Cabaret</t>
        </is>
      </c>
      <c r="D886" s="556" t="n">
        <v>46054</v>
      </c>
      <c r="E886" t="n">
        <v>24170</v>
      </c>
      <c r="F886" t="inlineStr">
        <is>
          <t>COENTRO EM GRAO KG</t>
        </is>
      </c>
      <c r="G886" t="n">
        <v>2330</v>
      </c>
      <c r="H886" t="n">
        <v>0.33</v>
      </c>
      <c r="I886" t="inlineStr">
        <is>
          <t>KG</t>
        </is>
      </c>
      <c r="J886" t="inlineStr">
        <is>
          <t>ALIMENTOS</t>
        </is>
      </c>
      <c r="K886" t="inlineStr">
        <is>
          <t>01/2026</t>
        </is>
      </c>
      <c r="L886" t="n">
        <v>0</v>
      </c>
      <c r="M886" s="556" t="n">
        <v>45936</v>
      </c>
      <c r="N886" t="n">
        <v>16</v>
      </c>
      <c r="O886" t="n">
        <v>12.5</v>
      </c>
      <c r="P886" t="n">
        <v>5.28</v>
      </c>
    </row>
    <row r="887">
      <c r="A887" t="n">
        <v>70627</v>
      </c>
      <c r="B887" t="n">
        <v>128</v>
      </c>
      <c r="C887" t="inlineStr">
        <is>
          <t>Love Cabaret</t>
        </is>
      </c>
      <c r="D887" s="556" t="n">
        <v>46054</v>
      </c>
      <c r="E887" t="n">
        <v>19589</v>
      </c>
      <c r="F887" t="inlineStr">
        <is>
          <t>PEPINO JAPONES KG</t>
        </is>
      </c>
      <c r="G887" t="n">
        <v>2637</v>
      </c>
      <c r="H887" t="n">
        <v>0.5</v>
      </c>
      <c r="I887" t="inlineStr">
        <is>
          <t>KG</t>
        </is>
      </c>
      <c r="J887" t="inlineStr">
        <is>
          <t>ALIMENTOS</t>
        </is>
      </c>
      <c r="K887" t="inlineStr">
        <is>
          <t>01/2026</t>
        </is>
      </c>
      <c r="L887" t="n">
        <v>9.56</v>
      </c>
      <c r="M887" s="556" t="n">
        <v>46051</v>
      </c>
      <c r="N887" t="n">
        <v>6</v>
      </c>
      <c r="O887" t="n">
        <v>6</v>
      </c>
      <c r="P887" t="n">
        <v>4.78</v>
      </c>
    </row>
    <row r="888">
      <c r="A888" t="n">
        <v>70729</v>
      </c>
      <c r="B888" t="n">
        <v>128</v>
      </c>
      <c r="C888" t="inlineStr">
        <is>
          <t>Love Cabaret</t>
        </is>
      </c>
      <c r="D888" s="556" t="n">
        <v>46054</v>
      </c>
      <c r="E888" t="n">
        <v>19982</v>
      </c>
      <c r="F888" t="inlineStr">
        <is>
          <t>MOLHO INGLES CEPERA C/1L</t>
        </is>
      </c>
      <c r="G888" t="n">
        <v>2351</v>
      </c>
      <c r="H888" t="n">
        <v>0.5600000000000001</v>
      </c>
      <c r="I888" t="inlineStr">
        <is>
          <t>FR</t>
        </is>
      </c>
      <c r="J888" t="inlineStr">
        <is>
          <t>ALIMENTOS</t>
        </is>
      </c>
      <c r="K888" t="inlineStr">
        <is>
          <t>01/2026</t>
        </is>
      </c>
      <c r="L888" t="n">
        <v>0</v>
      </c>
      <c r="M888" s="556" t="n">
        <v>45943</v>
      </c>
      <c r="N888" t="n">
        <v>6.15</v>
      </c>
      <c r="O888" t="n">
        <v>6.15</v>
      </c>
      <c r="P888" t="n">
        <v>3.44</v>
      </c>
    </row>
    <row r="889">
      <c r="A889" t="n">
        <v>70622</v>
      </c>
      <c r="B889" t="n">
        <v>128</v>
      </c>
      <c r="C889" t="inlineStr">
        <is>
          <t>Love Cabaret</t>
        </is>
      </c>
      <c r="D889" s="556" t="n">
        <v>46054</v>
      </c>
      <c r="E889" t="n">
        <v>19621</v>
      </c>
      <c r="F889" t="inlineStr">
        <is>
          <t>CENOURA KG</t>
        </is>
      </c>
      <c r="G889" t="n">
        <v>2613</v>
      </c>
      <c r="H889" t="n">
        <v>1</v>
      </c>
      <c r="I889" t="inlineStr">
        <is>
          <t>KG</t>
        </is>
      </c>
      <c r="J889" t="inlineStr">
        <is>
          <t>ALIMENTOS</t>
        </is>
      </c>
      <c r="K889" t="inlineStr">
        <is>
          <t>01/2026</t>
        </is>
      </c>
      <c r="L889" t="n">
        <v>2.8</v>
      </c>
      <c r="M889" s="556" t="n">
        <v>46041</v>
      </c>
      <c r="N889" t="n">
        <v>2.8</v>
      </c>
      <c r="O889" t="n">
        <v>2.5</v>
      </c>
      <c r="P889" t="n">
        <v>2.8</v>
      </c>
    </row>
    <row r="890">
      <c r="A890" t="n">
        <v>70623</v>
      </c>
      <c r="B890" t="n">
        <v>128</v>
      </c>
      <c r="C890" t="inlineStr">
        <is>
          <t>Love Cabaret</t>
        </is>
      </c>
      <c r="D890" s="556" t="n">
        <v>46054</v>
      </c>
      <c r="E890" t="n">
        <v>19480</v>
      </c>
      <c r="F890" t="inlineStr">
        <is>
          <t>HORTELA HIDROPONICA KG</t>
        </is>
      </c>
      <c r="G890" t="n">
        <v>2726</v>
      </c>
      <c r="H890" t="n">
        <v>0.2</v>
      </c>
      <c r="I890" t="inlineStr">
        <is>
          <t>KG</t>
        </is>
      </c>
      <c r="J890" t="inlineStr">
        <is>
          <t>ALIMENTOS</t>
        </is>
      </c>
      <c r="K890" t="inlineStr">
        <is>
          <t>01/2026</t>
        </is>
      </c>
      <c r="L890" t="n">
        <v>12.91</v>
      </c>
      <c r="M890" s="556" t="n">
        <v>46051</v>
      </c>
      <c r="N890" t="n">
        <v>14</v>
      </c>
      <c r="O890" t="n">
        <v>14.08</v>
      </c>
      <c r="P890" t="n">
        <v>2.58</v>
      </c>
    </row>
    <row r="891">
      <c r="A891" t="n">
        <v>70620</v>
      </c>
      <c r="B891" t="n">
        <v>128</v>
      </c>
      <c r="C891" t="inlineStr">
        <is>
          <t>Love Cabaret</t>
        </is>
      </c>
      <c r="D891" s="556" t="n">
        <v>46054</v>
      </c>
      <c r="E891" t="n">
        <v>19632</v>
      </c>
      <c r="F891" t="inlineStr">
        <is>
          <t>BETERRABA KG</t>
        </is>
      </c>
      <c r="G891" t="n">
        <v>2604</v>
      </c>
      <c r="H891" t="n">
        <v>1</v>
      </c>
      <c r="I891" t="inlineStr">
        <is>
          <t>KG</t>
        </is>
      </c>
      <c r="J891" t="inlineStr">
        <is>
          <t>ALIMENTOS</t>
        </is>
      </c>
      <c r="K891" t="inlineStr">
        <is>
          <t>01/2026</t>
        </is>
      </c>
      <c r="L891" t="n">
        <v>2.32</v>
      </c>
      <c r="M891" s="556" t="n">
        <v>46041</v>
      </c>
      <c r="N891" t="n">
        <v>2.9</v>
      </c>
      <c r="O891" t="n">
        <v>2.5</v>
      </c>
      <c r="P891" t="n">
        <v>2.32</v>
      </c>
    </row>
    <row r="892">
      <c r="A892" t="n">
        <v>70611</v>
      </c>
      <c r="B892" t="n">
        <v>128</v>
      </c>
      <c r="C892" t="inlineStr">
        <is>
          <t>Love Cabaret</t>
        </is>
      </c>
      <c r="D892" s="556" t="n">
        <v>46054</v>
      </c>
      <c r="E892" t="n">
        <v>23502</v>
      </c>
      <c r="F892" t="inlineStr">
        <is>
          <t>PAPRICA DEFUMADA PCT 500G UN</t>
        </is>
      </c>
      <c r="G892" t="n">
        <v>2367</v>
      </c>
      <c r="H892" t="n">
        <v>0.11</v>
      </c>
      <c r="I892" t="inlineStr">
        <is>
          <t>UN</t>
        </is>
      </c>
      <c r="J892" t="inlineStr">
        <is>
          <t>ALIMENTOS</t>
        </is>
      </c>
      <c r="K892" t="inlineStr">
        <is>
          <t>01/2026</t>
        </is>
      </c>
      <c r="L892" t="n">
        <v>14.5</v>
      </c>
      <c r="M892" s="556" t="n">
        <v>46043</v>
      </c>
      <c r="N892" t="n">
        <v>14.5</v>
      </c>
      <c r="O892" t="n">
        <v>14.63</v>
      </c>
      <c r="P892" t="n">
        <v>1.6</v>
      </c>
    </row>
    <row r="893">
      <c r="A893" t="n">
        <v>65369</v>
      </c>
      <c r="B893" t="n">
        <v>128</v>
      </c>
      <c r="C893" t="inlineStr">
        <is>
          <t>Love Cabaret</t>
        </is>
      </c>
      <c r="D893" s="556" t="n">
        <v>46023</v>
      </c>
      <c r="E893" t="n">
        <v>24138</v>
      </c>
      <c r="F893" t="inlineStr">
        <is>
          <t>CERVEJA HEINEKEN LONG NECK 330ML C/24</t>
        </is>
      </c>
      <c r="G893" t="n">
        <v>3120</v>
      </c>
      <c r="H893" t="n">
        <v>63.79</v>
      </c>
      <c r="I893" t="inlineStr">
        <is>
          <t>PC</t>
        </is>
      </c>
      <c r="J893" t="inlineStr">
        <is>
          <t>BEBIDAS</t>
        </is>
      </c>
      <c r="K893" t="inlineStr">
        <is>
          <t>12/2025</t>
        </is>
      </c>
      <c r="L893" t="n">
        <v>207.03</v>
      </c>
      <c r="M893" s="556" t="n">
        <v>46003</v>
      </c>
      <c r="N893" t="n">
        <v>207.03</v>
      </c>
      <c r="O893" t="n">
        <v>207.03</v>
      </c>
      <c r="P893" t="n">
        <v>13206.44</v>
      </c>
    </row>
    <row r="894">
      <c r="A894" t="n">
        <v>65433</v>
      </c>
      <c r="B894" t="n">
        <v>128</v>
      </c>
      <c r="C894" t="inlineStr">
        <is>
          <t>Love Cabaret</t>
        </is>
      </c>
      <c r="D894" s="556" t="n">
        <v>46023</v>
      </c>
      <c r="E894" t="n">
        <v>24556</v>
      </c>
      <c r="F894" t="inlineStr">
        <is>
          <t>PAO DE HAMBURGUER NA MASSA DE BRIOCHE PINCELADO CAIXA C/72 UN 18 PACOTES X 4 UN COD 111</t>
        </is>
      </c>
      <c r="G894" t="n">
        <v>5659</v>
      </c>
      <c r="H894" t="n">
        <v>41</v>
      </c>
      <c r="I894" t="inlineStr">
        <is>
          <t>CX</t>
        </is>
      </c>
      <c r="J894" t="inlineStr">
        <is>
          <t>ALIMENTOS</t>
        </is>
      </c>
      <c r="K894" t="inlineStr">
        <is>
          <t>12/2025</t>
        </is>
      </c>
      <c r="L894" t="n">
        <v>165.6</v>
      </c>
      <c r="M894" s="556" t="n">
        <v>46003</v>
      </c>
      <c r="N894" t="n">
        <v>165.6</v>
      </c>
      <c r="O894" t="n">
        <v>165.6</v>
      </c>
      <c r="P894" t="n">
        <v>6789.6</v>
      </c>
    </row>
    <row r="895">
      <c r="A895" t="n">
        <v>65405</v>
      </c>
      <c r="B895" t="n">
        <v>128</v>
      </c>
      <c r="C895" t="inlineStr">
        <is>
          <t>Love Cabaret</t>
        </is>
      </c>
      <c r="D895" s="556" t="n">
        <v>46023</v>
      </c>
      <c r="E895" t="n">
        <v>18118</v>
      </c>
      <c r="F895" t="inlineStr">
        <is>
          <t>WHISKY JOHNNIE WALKER BLUE LABEL 750ML</t>
        </is>
      </c>
      <c r="G895" t="n">
        <v>3495</v>
      </c>
      <c r="H895" t="n">
        <v>2.67</v>
      </c>
      <c r="I895" t="inlineStr">
        <is>
          <t>GR</t>
        </is>
      </c>
      <c r="J895" t="inlineStr">
        <is>
          <t>BEBIDAS</t>
        </is>
      </c>
      <c r="K895" t="inlineStr">
        <is>
          <t>12/2025</t>
        </is>
      </c>
      <c r="L895" t="n">
        <v>0</v>
      </c>
      <c r="N895" t="n">
        <v>0</v>
      </c>
      <c r="O895" t="n">
        <v>1287</v>
      </c>
      <c r="P895" t="n">
        <v>3488.65</v>
      </c>
    </row>
    <row r="896">
      <c r="A896" t="n">
        <v>65409</v>
      </c>
      <c r="B896" t="n">
        <v>128</v>
      </c>
      <c r="C896" t="inlineStr">
        <is>
          <t>Love Cabaret</t>
        </is>
      </c>
      <c r="D896" s="556" t="n">
        <v>46023</v>
      </c>
      <c r="E896" t="n">
        <v>18099</v>
      </c>
      <c r="F896" t="inlineStr">
        <is>
          <t>WHISKY SINGLETON 12 ANOS SINGLE MALT 750ML</t>
        </is>
      </c>
      <c r="G896" t="n">
        <v>3511</v>
      </c>
      <c r="H896" t="n">
        <v>15</v>
      </c>
      <c r="I896" t="inlineStr">
        <is>
          <t>GR</t>
        </is>
      </c>
      <c r="J896" t="inlineStr">
        <is>
          <t>BEBIDAS</t>
        </is>
      </c>
      <c r="K896" t="inlineStr">
        <is>
          <t>12/2025</t>
        </is>
      </c>
      <c r="L896" t="n">
        <v>0</v>
      </c>
      <c r="M896" s="556" t="n">
        <v>45623</v>
      </c>
      <c r="N896" t="n">
        <v>225.8</v>
      </c>
      <c r="O896" t="n">
        <v>237.9</v>
      </c>
      <c r="P896" t="n">
        <v>3387</v>
      </c>
    </row>
    <row r="897">
      <c r="A897" t="n">
        <v>65403</v>
      </c>
      <c r="B897" t="n">
        <v>128</v>
      </c>
      <c r="C897" t="inlineStr">
        <is>
          <t>Love Cabaret</t>
        </is>
      </c>
      <c r="D897" s="556" t="n">
        <v>46023</v>
      </c>
      <c r="E897" t="n">
        <v>18119</v>
      </c>
      <c r="F897" t="inlineStr">
        <is>
          <t>WHISKY JOHNNIE WALKER BLACK LABEL 1L</t>
        </is>
      </c>
      <c r="G897" t="n">
        <v>3494</v>
      </c>
      <c r="H897" t="n">
        <v>17</v>
      </c>
      <c r="I897" t="inlineStr">
        <is>
          <t>GR</t>
        </is>
      </c>
      <c r="J897" t="inlineStr">
        <is>
          <t>BEBIDAS</t>
        </is>
      </c>
      <c r="K897" t="inlineStr">
        <is>
          <t>12/2025</t>
        </is>
      </c>
      <c r="L897" t="n">
        <v>0</v>
      </c>
      <c r="M897" s="556" t="n">
        <v>45988</v>
      </c>
      <c r="N897" t="n">
        <v>177.02</v>
      </c>
      <c r="O897" t="n">
        <v>180.12</v>
      </c>
      <c r="P897" t="n">
        <v>3009.34</v>
      </c>
    </row>
    <row r="898">
      <c r="A898" t="n">
        <v>65406</v>
      </c>
      <c r="B898" t="n">
        <v>128</v>
      </c>
      <c r="C898" t="inlineStr">
        <is>
          <t>Love Cabaret</t>
        </is>
      </c>
      <c r="D898" s="556" t="n">
        <v>46023</v>
      </c>
      <c r="E898" t="n">
        <v>18114</v>
      </c>
      <c r="F898" t="inlineStr">
        <is>
          <t>WHISKY JOHNNIE WALKER GOLD LABEL RESERVE 750ML</t>
        </is>
      </c>
      <c r="G898" t="n">
        <v>3498</v>
      </c>
      <c r="H898" t="n">
        <v>9.5</v>
      </c>
      <c r="I898" t="inlineStr">
        <is>
          <t>GR</t>
        </is>
      </c>
      <c r="J898" t="inlineStr">
        <is>
          <t>BEBIDAS</t>
        </is>
      </c>
      <c r="K898" t="inlineStr">
        <is>
          <t>12/2025</t>
        </is>
      </c>
      <c r="L898" t="n">
        <v>0</v>
      </c>
      <c r="M898" s="556" t="n">
        <v>45989</v>
      </c>
      <c r="N898" t="n">
        <v>287</v>
      </c>
      <c r="O898" t="n">
        <v>271.2</v>
      </c>
      <c r="P898" t="n">
        <v>2726.5</v>
      </c>
    </row>
    <row r="899">
      <c r="A899" t="n">
        <v>65384</v>
      </c>
      <c r="B899" t="n">
        <v>128</v>
      </c>
      <c r="C899" t="inlineStr">
        <is>
          <t>Love Cabaret</t>
        </is>
      </c>
      <c r="D899" s="556" t="n">
        <v>46023</v>
      </c>
      <c r="E899" t="n">
        <v>18353</v>
      </c>
      <c r="F899" t="inlineStr">
        <is>
          <t>GIN TANQUERAY TEN 750ML</t>
        </is>
      </c>
      <c r="G899" t="n">
        <v>3282</v>
      </c>
      <c r="H899" t="n">
        <v>13</v>
      </c>
      <c r="I899" t="inlineStr">
        <is>
          <t>GR</t>
        </is>
      </c>
      <c r="J899" t="inlineStr">
        <is>
          <t>BEBIDAS</t>
        </is>
      </c>
      <c r="K899" t="inlineStr">
        <is>
          <t>12/2025</t>
        </is>
      </c>
      <c r="L899" t="n">
        <v>0</v>
      </c>
      <c r="M899" s="556" t="n">
        <v>45527</v>
      </c>
      <c r="N899" t="n">
        <v>193.23</v>
      </c>
      <c r="O899" t="n">
        <v>179.9</v>
      </c>
      <c r="P899" t="n">
        <v>2511.99</v>
      </c>
    </row>
    <row r="900">
      <c r="A900" t="n">
        <v>65398</v>
      </c>
      <c r="B900" t="n">
        <v>128</v>
      </c>
      <c r="C900" t="inlineStr">
        <is>
          <t>Love Cabaret</t>
        </is>
      </c>
      <c r="D900" s="556" t="n">
        <v>46023</v>
      </c>
      <c r="E900" t="n">
        <v>18179</v>
      </c>
      <c r="F900" t="inlineStr">
        <is>
          <t>VODKA KETEL ONE 1L</t>
        </is>
      </c>
      <c r="G900" t="n">
        <v>3443</v>
      </c>
      <c r="H900" t="n">
        <v>22.63</v>
      </c>
      <c r="I900" t="inlineStr">
        <is>
          <t>GR</t>
        </is>
      </c>
      <c r="J900" t="inlineStr">
        <is>
          <t>BEBIDAS</t>
        </is>
      </c>
      <c r="K900" t="inlineStr">
        <is>
          <t>12/2025</t>
        </is>
      </c>
      <c r="L900" t="n">
        <v>0</v>
      </c>
      <c r="M900" s="556" t="n">
        <v>45988</v>
      </c>
      <c r="N900" t="n">
        <v>108.49</v>
      </c>
      <c r="O900" t="n">
        <v>110.93</v>
      </c>
      <c r="P900" t="n">
        <v>2455.13</v>
      </c>
    </row>
    <row r="901">
      <c r="A901" t="n">
        <v>65366</v>
      </c>
      <c r="B901" t="n">
        <v>128</v>
      </c>
      <c r="C901" t="inlineStr">
        <is>
          <t>Love Cabaret</t>
        </is>
      </c>
      <c r="D901" s="556" t="n">
        <v>46023</v>
      </c>
      <c r="E901" t="n">
        <v>24259</v>
      </c>
      <c r="F901" t="inlineStr">
        <is>
          <t>FILE MIGNON 4/5 S/ CORDAO KG</t>
        </is>
      </c>
      <c r="G901" t="n">
        <v>2938</v>
      </c>
      <c r="H901" t="n">
        <v>28.8</v>
      </c>
      <c r="I901" t="inlineStr">
        <is>
          <t>KG</t>
        </is>
      </c>
      <c r="J901" t="inlineStr">
        <is>
          <t>ALIMENTOS</t>
        </is>
      </c>
      <c r="K901" t="inlineStr">
        <is>
          <t>12/2025</t>
        </is>
      </c>
      <c r="L901" t="n">
        <v>83.36</v>
      </c>
      <c r="M901" s="556" t="n">
        <v>46000</v>
      </c>
      <c r="N901" t="n">
        <v>85.98999999999999</v>
      </c>
      <c r="O901" t="n">
        <v>79.98999999999999</v>
      </c>
      <c r="P901" t="n">
        <v>2400.77</v>
      </c>
    </row>
    <row r="902">
      <c r="A902" t="n">
        <v>65383</v>
      </c>
      <c r="B902" t="n">
        <v>128</v>
      </c>
      <c r="C902" t="inlineStr">
        <is>
          <t>Love Cabaret</t>
        </is>
      </c>
      <c r="D902" s="556" t="n">
        <v>46023</v>
      </c>
      <c r="E902" t="n">
        <v>18359</v>
      </c>
      <c r="F902" t="inlineStr">
        <is>
          <t>GIN TANQUERAY 750ML</t>
        </is>
      </c>
      <c r="G902" t="n">
        <v>3278</v>
      </c>
      <c r="H902" t="n">
        <v>23.86</v>
      </c>
      <c r="I902" t="inlineStr">
        <is>
          <t>GR</t>
        </is>
      </c>
      <c r="J902" t="inlineStr">
        <is>
          <t>BEBIDAS</t>
        </is>
      </c>
      <c r="K902" t="inlineStr">
        <is>
          <t>12/2025</t>
        </is>
      </c>
      <c r="L902" t="n">
        <v>0</v>
      </c>
      <c r="M902" s="556" t="n">
        <v>45960</v>
      </c>
      <c r="N902" t="n">
        <v>99.90000000000001</v>
      </c>
      <c r="O902" t="n">
        <v>99.90000000000001</v>
      </c>
      <c r="P902" t="n">
        <v>2383.61</v>
      </c>
    </row>
    <row r="903">
      <c r="A903" t="n">
        <v>65393</v>
      </c>
      <c r="B903" t="n">
        <v>128</v>
      </c>
      <c r="C903" t="inlineStr">
        <is>
          <t>Love Cabaret</t>
        </is>
      </c>
      <c r="D903" s="556" t="n">
        <v>46023</v>
      </c>
      <c r="E903" t="n">
        <v>18242</v>
      </c>
      <c r="F903" t="inlineStr">
        <is>
          <t>TEQUILA DON JULIO BLANCO 750ML</t>
        </is>
      </c>
      <c r="G903" t="n">
        <v>3386</v>
      </c>
      <c r="H903" t="n">
        <v>8.92</v>
      </c>
      <c r="I903" t="inlineStr">
        <is>
          <t>GR</t>
        </is>
      </c>
      <c r="J903" t="inlineStr">
        <is>
          <t>BEBIDAS</t>
        </is>
      </c>
      <c r="K903" t="inlineStr">
        <is>
          <t>12/2025</t>
        </is>
      </c>
      <c r="L903" t="n">
        <v>245.81</v>
      </c>
      <c r="M903" s="556" t="n">
        <v>46007</v>
      </c>
      <c r="N903" t="n">
        <v>249.9</v>
      </c>
      <c r="O903" t="n">
        <v>244.45</v>
      </c>
      <c r="P903" t="n">
        <v>2192.63</v>
      </c>
    </row>
    <row r="904">
      <c r="A904" t="n">
        <v>65392</v>
      </c>
      <c r="B904" t="n">
        <v>128</v>
      </c>
      <c r="C904" t="inlineStr">
        <is>
          <t>Love Cabaret</t>
        </is>
      </c>
      <c r="D904" s="556" t="n">
        <v>46023</v>
      </c>
      <c r="E904" t="n">
        <v>18261</v>
      </c>
      <c r="F904" t="inlineStr">
        <is>
          <t>RUM ZACAPA 23 ANOS 750ML</t>
        </is>
      </c>
      <c r="G904" t="n">
        <v>3368</v>
      </c>
      <c r="H904" t="n">
        <v>4.37</v>
      </c>
      <c r="I904" t="inlineStr">
        <is>
          <t>GR</t>
        </is>
      </c>
      <c r="J904" t="inlineStr">
        <is>
          <t>BEBIDAS</t>
        </is>
      </c>
      <c r="K904" t="inlineStr">
        <is>
          <t>12/2025</t>
        </is>
      </c>
      <c r="L904" t="n">
        <v>482.52</v>
      </c>
      <c r="M904" s="556" t="n">
        <v>45999</v>
      </c>
      <c r="N904" t="n">
        <v>482.52</v>
      </c>
      <c r="O904" t="n">
        <v>432.7</v>
      </c>
      <c r="P904" t="n">
        <v>2108.61</v>
      </c>
    </row>
    <row r="905">
      <c r="A905" t="n">
        <v>65370</v>
      </c>
      <c r="B905" t="n">
        <v>128</v>
      </c>
      <c r="C905" t="inlineStr">
        <is>
          <t>Love Cabaret</t>
        </is>
      </c>
      <c r="D905" s="556" t="n">
        <v>46023</v>
      </c>
      <c r="E905" t="n">
        <v>18562</v>
      </c>
      <c r="F905" t="inlineStr">
        <is>
          <t>CERVEJA HEINEKEN ZERO LONG NECK 330ML C/24</t>
        </is>
      </c>
      <c r="G905" t="n">
        <v>3120</v>
      </c>
      <c r="H905" t="n">
        <v>8.67</v>
      </c>
      <c r="I905" t="inlineStr">
        <is>
          <t>PC</t>
        </is>
      </c>
      <c r="J905" t="inlineStr">
        <is>
          <t>BEBIDAS</t>
        </is>
      </c>
      <c r="K905" t="inlineStr">
        <is>
          <t>12/2025</t>
        </is>
      </c>
      <c r="L905" t="n">
        <v>0</v>
      </c>
      <c r="M905" s="556" t="n">
        <v>45958</v>
      </c>
      <c r="N905" t="n">
        <v>211.78</v>
      </c>
      <c r="O905" t="n">
        <v>170.16</v>
      </c>
      <c r="P905" t="n">
        <v>1836.13</v>
      </c>
    </row>
    <row r="906">
      <c r="A906" t="n">
        <v>65415</v>
      </c>
      <c r="B906" t="n">
        <v>128</v>
      </c>
      <c r="C906" t="inlineStr">
        <is>
          <t>Love Cabaret</t>
        </is>
      </c>
      <c r="D906" s="556" t="n">
        <v>46023</v>
      </c>
      <c r="E906" t="n">
        <v>25119</v>
      </c>
      <c r="F906" t="inlineStr">
        <is>
          <t>ESPUMANTE CHANDON EXCELLENCE BRUT  750ML</t>
        </is>
      </c>
      <c r="G906" t="n">
        <v>5903</v>
      </c>
      <c r="H906" t="n">
        <v>11</v>
      </c>
      <c r="I906" t="inlineStr">
        <is>
          <t>GR</t>
        </is>
      </c>
      <c r="J906" t="inlineStr">
        <is>
          <t>BEBIDAS</t>
        </is>
      </c>
      <c r="K906" t="inlineStr">
        <is>
          <t>12/2025</t>
        </is>
      </c>
      <c r="L906" t="n">
        <v>157.57</v>
      </c>
      <c r="M906" s="556" t="n">
        <v>46001</v>
      </c>
      <c r="N906" t="n">
        <v>158.9</v>
      </c>
      <c r="O906" t="n">
        <v>158.9</v>
      </c>
      <c r="P906" t="n">
        <v>1733.27</v>
      </c>
    </row>
    <row r="907">
      <c r="A907" t="n">
        <v>65419</v>
      </c>
      <c r="B907" t="n">
        <v>128</v>
      </c>
      <c r="C907" t="inlineStr">
        <is>
          <t>Love Cabaret</t>
        </is>
      </c>
      <c r="D907" s="556" t="n">
        <v>46023</v>
      </c>
      <c r="E907" t="n">
        <v>17934</v>
      </c>
      <c r="F907" t="inlineStr">
        <is>
          <t>AGUA MINERAL SEM GAS MAMBA 350ML C/24</t>
        </is>
      </c>
      <c r="G907" t="n">
        <v>3636</v>
      </c>
      <c r="H907" t="n">
        <v>20.29</v>
      </c>
      <c r="I907" t="inlineStr">
        <is>
          <t>PC</t>
        </is>
      </c>
      <c r="J907" t="inlineStr">
        <is>
          <t>BEBIDAS</t>
        </is>
      </c>
      <c r="K907" t="inlineStr">
        <is>
          <t>12/2025</t>
        </is>
      </c>
      <c r="L907" t="n">
        <v>75.31</v>
      </c>
      <c r="M907" s="556" t="n">
        <v>46003</v>
      </c>
      <c r="N907" t="n">
        <v>75.31</v>
      </c>
      <c r="O907" t="n">
        <v>75.31</v>
      </c>
      <c r="P907" t="n">
        <v>1528.04</v>
      </c>
    </row>
    <row r="908">
      <c r="A908" t="n">
        <v>65395</v>
      </c>
      <c r="B908" t="n">
        <v>128</v>
      </c>
      <c r="C908" t="inlineStr">
        <is>
          <t>Love Cabaret</t>
        </is>
      </c>
      <c r="D908" s="556" t="n">
        <v>46023</v>
      </c>
      <c r="E908" t="n">
        <v>18202</v>
      </c>
      <c r="F908" t="inlineStr">
        <is>
          <t>VERMOUTH DOLIN DRY 750ML</t>
        </is>
      </c>
      <c r="G908" t="n">
        <v>3424</v>
      </c>
      <c r="H908" t="n">
        <v>9.67</v>
      </c>
      <c r="I908" t="inlineStr">
        <is>
          <t>GR</t>
        </is>
      </c>
      <c r="J908" t="inlineStr">
        <is>
          <t>BEBIDAS</t>
        </is>
      </c>
      <c r="K908" t="inlineStr">
        <is>
          <t>12/2025</t>
        </is>
      </c>
      <c r="L908" t="n">
        <v>0</v>
      </c>
      <c r="M908" s="556" t="n">
        <v>45959</v>
      </c>
      <c r="N908" t="n">
        <v>156.9</v>
      </c>
      <c r="O908" t="n">
        <v>157.9</v>
      </c>
      <c r="P908" t="n">
        <v>1517.22</v>
      </c>
    </row>
    <row r="909">
      <c r="A909" t="n">
        <v>65411</v>
      </c>
      <c r="B909" t="n">
        <v>128</v>
      </c>
      <c r="C909" t="inlineStr">
        <is>
          <t>Love Cabaret</t>
        </is>
      </c>
      <c r="D909" s="556" t="n">
        <v>46023</v>
      </c>
      <c r="E909" t="n">
        <v>18053</v>
      </c>
      <c r="F909" t="inlineStr">
        <is>
          <t>CHAMPAGNE VEUVE CLICQUOT BRUT 750ML</t>
        </is>
      </c>
      <c r="G909" t="n">
        <v>3551</v>
      </c>
      <c r="H909" t="n">
        <v>4</v>
      </c>
      <c r="I909" t="inlineStr">
        <is>
          <t>UN</t>
        </is>
      </c>
      <c r="J909" t="inlineStr">
        <is>
          <t>BEBIDAS</t>
        </is>
      </c>
      <c r="K909" t="inlineStr">
        <is>
          <t>12/2025</t>
        </is>
      </c>
      <c r="L909" t="n">
        <v>0</v>
      </c>
      <c r="M909" s="556" t="n">
        <v>45663</v>
      </c>
      <c r="N909" t="n">
        <v>314.15</v>
      </c>
      <c r="O909" t="n">
        <v>343</v>
      </c>
      <c r="P909" t="n">
        <v>1256.6</v>
      </c>
    </row>
    <row r="910">
      <c r="A910" t="n">
        <v>65447</v>
      </c>
      <c r="B910" t="n">
        <v>128</v>
      </c>
      <c r="C910" t="inlineStr">
        <is>
          <t>Love Cabaret</t>
        </is>
      </c>
      <c r="D910" s="556" t="n">
        <v>46023</v>
      </c>
      <c r="E910" t="n">
        <v>27877</v>
      </c>
      <c r="F910" t="inlineStr">
        <is>
          <t>VERMOUTH DRY APERITIVO SAN BASILI 750ML UN</t>
        </is>
      </c>
      <c r="G910" t="n">
        <v>7842</v>
      </c>
      <c r="H910" t="n">
        <v>18.37</v>
      </c>
      <c r="I910" t="inlineStr">
        <is>
          <t>UN</t>
        </is>
      </c>
      <c r="J910" t="inlineStr">
        <is>
          <t>BEBIDAS</t>
        </is>
      </c>
      <c r="K910" t="inlineStr">
        <is>
          <t>12/2025</t>
        </is>
      </c>
      <c r="L910" t="n">
        <v>0</v>
      </c>
      <c r="M910" s="556" t="n">
        <v>45951</v>
      </c>
      <c r="N910" t="n">
        <v>62.26</v>
      </c>
      <c r="O910" t="n">
        <v>62.26</v>
      </c>
      <c r="P910" t="n">
        <v>1143.72</v>
      </c>
    </row>
    <row r="911">
      <c r="A911" t="n">
        <v>65388</v>
      </c>
      <c r="B911" t="n">
        <v>128</v>
      </c>
      <c r="C911" t="inlineStr">
        <is>
          <t>Love Cabaret</t>
        </is>
      </c>
      <c r="D911" s="556" t="n">
        <v>46023</v>
      </c>
      <c r="E911" t="n">
        <v>24706</v>
      </c>
      <c r="F911" t="inlineStr">
        <is>
          <t>LICOR DE MACA VERDE SOUR APPLE PUCKER DE KUYPER 700ML</t>
        </is>
      </c>
      <c r="G911" t="n">
        <v>5723</v>
      </c>
      <c r="H911" t="n">
        <v>4.4</v>
      </c>
      <c r="I911" t="inlineStr">
        <is>
          <t>GR</t>
        </is>
      </c>
      <c r="J911" t="inlineStr">
        <is>
          <t>BEBIDAS</t>
        </is>
      </c>
      <c r="K911" t="inlineStr">
        <is>
          <t>12/2025</t>
        </is>
      </c>
      <c r="L911" t="n">
        <v>245</v>
      </c>
      <c r="M911" s="556" t="n">
        <v>45999</v>
      </c>
      <c r="N911" t="n">
        <v>245</v>
      </c>
      <c r="O911" t="n">
        <v>245</v>
      </c>
      <c r="P911" t="n">
        <v>1078</v>
      </c>
    </row>
    <row r="912">
      <c r="A912" t="n">
        <v>65414</v>
      </c>
      <c r="B912" t="n">
        <v>128</v>
      </c>
      <c r="C912" t="inlineStr">
        <is>
          <t>Love Cabaret</t>
        </is>
      </c>
      <c r="D912" s="556" t="n">
        <v>46023</v>
      </c>
      <c r="E912" t="n">
        <v>18017</v>
      </c>
      <c r="F912" t="inlineStr">
        <is>
          <t>ESPUMANTE CAVA BRUT STARS TOUCH OF ROSE 750ML</t>
        </is>
      </c>
      <c r="G912" t="n">
        <v>3580</v>
      </c>
      <c r="H912" t="n">
        <v>7</v>
      </c>
      <c r="I912" t="inlineStr">
        <is>
          <t>GR</t>
        </is>
      </c>
      <c r="J912" t="inlineStr">
        <is>
          <t>BEBIDAS</t>
        </is>
      </c>
      <c r="K912" t="inlineStr">
        <is>
          <t>12/2025</t>
        </is>
      </c>
      <c r="L912" t="n">
        <v>137.8</v>
      </c>
      <c r="M912" s="556" t="n">
        <v>45992</v>
      </c>
      <c r="N912" t="n">
        <v>137.8</v>
      </c>
      <c r="O912" t="n">
        <v>137.8</v>
      </c>
      <c r="P912" t="n">
        <v>964.6</v>
      </c>
    </row>
    <row r="913">
      <c r="A913" t="n">
        <v>65413</v>
      </c>
      <c r="B913" t="n">
        <v>128</v>
      </c>
      <c r="C913" t="inlineStr">
        <is>
          <t>Love Cabaret</t>
        </is>
      </c>
      <c r="D913" s="556" t="n">
        <v>46023</v>
      </c>
      <c r="E913" t="n">
        <v>24552</v>
      </c>
      <c r="F913" t="inlineStr">
        <is>
          <t>ESPUMANTE CASA PERINI BRUT 750ML</t>
        </is>
      </c>
      <c r="G913" t="n">
        <v>5669</v>
      </c>
      <c r="H913" t="n">
        <v>26.28</v>
      </c>
      <c r="I913" t="inlineStr">
        <is>
          <t>GR</t>
        </is>
      </c>
      <c r="J913" t="inlineStr">
        <is>
          <t>BEBIDAS</t>
        </is>
      </c>
      <c r="K913" t="inlineStr">
        <is>
          <t>12/2025</t>
        </is>
      </c>
      <c r="L913" t="n">
        <v>35.18</v>
      </c>
      <c r="M913" s="556" t="n">
        <v>46008</v>
      </c>
      <c r="N913" t="n">
        <v>37.9</v>
      </c>
      <c r="O913" t="n">
        <v>37.9</v>
      </c>
      <c r="P913" t="n">
        <v>924.53</v>
      </c>
    </row>
    <row r="914">
      <c r="A914" t="n">
        <v>65412</v>
      </c>
      <c r="B914" t="n">
        <v>128</v>
      </c>
      <c r="C914" t="inlineStr">
        <is>
          <t>Love Cabaret</t>
        </is>
      </c>
      <c r="D914" s="556" t="n">
        <v>46023</v>
      </c>
      <c r="E914" t="n">
        <v>18051</v>
      </c>
      <c r="F914" t="inlineStr">
        <is>
          <t>CHAMPAGNE VEUVE CLICQUOT ROSE BRUT 750ML</t>
        </is>
      </c>
      <c r="G914" t="n">
        <v>3552</v>
      </c>
      <c r="H914" t="n">
        <v>2</v>
      </c>
      <c r="I914" t="inlineStr">
        <is>
          <t>GR</t>
        </is>
      </c>
      <c r="J914" t="inlineStr">
        <is>
          <t>BEBIDAS</t>
        </is>
      </c>
      <c r="K914" t="inlineStr">
        <is>
          <t>12/2025</t>
        </is>
      </c>
      <c r="L914" t="n">
        <v>0</v>
      </c>
      <c r="M914" s="556" t="n">
        <v>45930</v>
      </c>
      <c r="N914" t="n">
        <v>450</v>
      </c>
      <c r="O914" t="n">
        <v>447.2</v>
      </c>
      <c r="P914" t="n">
        <v>900</v>
      </c>
    </row>
    <row r="915">
      <c r="A915" t="n">
        <v>65295</v>
      </c>
      <c r="B915" t="n">
        <v>128</v>
      </c>
      <c r="C915" t="inlineStr">
        <is>
          <t>Love Cabaret</t>
        </is>
      </c>
      <c r="D915" s="556" t="n">
        <v>46023</v>
      </c>
      <c r="E915" t="n">
        <v>24053</v>
      </c>
      <c r="F915" t="inlineStr">
        <is>
          <t>ARROZ JAPONEZ KG</t>
        </is>
      </c>
      <c r="G915" t="n">
        <v>2189</v>
      </c>
      <c r="H915" t="n">
        <v>13</v>
      </c>
      <c r="I915" t="inlineStr">
        <is>
          <t>KG</t>
        </is>
      </c>
      <c r="J915" t="inlineStr">
        <is>
          <t>ALIMENTOS</t>
        </is>
      </c>
      <c r="K915" t="inlineStr">
        <is>
          <t>12/2025</t>
        </is>
      </c>
      <c r="L915" t="n">
        <v>0</v>
      </c>
      <c r="M915" s="556" t="n">
        <v>45882</v>
      </c>
      <c r="N915" t="n">
        <v>69</v>
      </c>
      <c r="O915" t="n">
        <v>11.9</v>
      </c>
      <c r="P915" t="n">
        <v>897</v>
      </c>
    </row>
    <row r="916">
      <c r="A916" t="n">
        <v>65404</v>
      </c>
      <c r="B916" t="n">
        <v>128</v>
      </c>
      <c r="C916" t="inlineStr">
        <is>
          <t>Love Cabaret</t>
        </is>
      </c>
      <c r="D916" s="556" t="n">
        <v>46023</v>
      </c>
      <c r="E916" t="n">
        <v>18117</v>
      </c>
      <c r="F916" t="inlineStr">
        <is>
          <t>WHISKY JOHNNIE WALKER BLONDE 750ML</t>
        </is>
      </c>
      <c r="G916" t="n">
        <v>3496</v>
      </c>
      <c r="H916" t="n">
        <v>6.82</v>
      </c>
      <c r="I916" t="inlineStr">
        <is>
          <t>UN</t>
        </is>
      </c>
      <c r="J916" t="inlineStr">
        <is>
          <t>BEBIDAS</t>
        </is>
      </c>
      <c r="K916" t="inlineStr">
        <is>
          <t>12/2025</t>
        </is>
      </c>
      <c r="L916" t="n">
        <v>0</v>
      </c>
      <c r="N916" t="n">
        <v>0</v>
      </c>
      <c r="O916" t="n">
        <v>82.19</v>
      </c>
      <c r="P916" t="n">
        <v>817.65</v>
      </c>
    </row>
    <row r="917">
      <c r="A917" t="n">
        <v>65416</v>
      </c>
      <c r="B917" t="n">
        <v>128</v>
      </c>
      <c r="C917" t="inlineStr">
        <is>
          <t>Love Cabaret</t>
        </is>
      </c>
      <c r="D917" s="556" t="n">
        <v>46023</v>
      </c>
      <c r="E917" t="n">
        <v>17950</v>
      </c>
      <c r="F917" t="inlineStr">
        <is>
          <t>AGUA MINERAL COM GAS LINDOIA PREMIUM  310ML C/12</t>
        </is>
      </c>
      <c r="G917" t="n">
        <v>3626</v>
      </c>
      <c r="H917" t="n">
        <v>44.92</v>
      </c>
      <c r="I917" t="inlineStr">
        <is>
          <t>PC</t>
        </is>
      </c>
      <c r="J917" t="inlineStr">
        <is>
          <t>BEBIDAS</t>
        </is>
      </c>
      <c r="K917" t="inlineStr">
        <is>
          <t>12/2025</t>
        </is>
      </c>
      <c r="L917" t="n">
        <v>17.1</v>
      </c>
      <c r="M917" s="556" t="n">
        <v>46003</v>
      </c>
      <c r="N917" t="n">
        <v>17.1</v>
      </c>
      <c r="O917" t="n">
        <v>17.1</v>
      </c>
      <c r="P917" t="n">
        <v>768.13</v>
      </c>
    </row>
    <row r="918">
      <c r="A918" t="n">
        <v>65378</v>
      </c>
      <c r="B918" t="n">
        <v>128</v>
      </c>
      <c r="C918" t="inlineStr">
        <is>
          <t>Love Cabaret</t>
        </is>
      </c>
      <c r="D918" s="556" t="n">
        <v>46023</v>
      </c>
      <c r="E918" t="n">
        <v>18540</v>
      </c>
      <c r="F918" t="inlineStr">
        <is>
          <t>APERITIVO FERNET BRANCA FRATELLI 750ML</t>
        </is>
      </c>
      <c r="G918" t="n">
        <v>3138</v>
      </c>
      <c r="H918" t="n">
        <v>4.21</v>
      </c>
      <c r="I918" t="inlineStr">
        <is>
          <t>GR</t>
        </is>
      </c>
      <c r="J918" t="inlineStr">
        <is>
          <t>BEBIDAS</t>
        </is>
      </c>
      <c r="K918" t="inlineStr">
        <is>
          <t>12/2025</t>
        </is>
      </c>
      <c r="L918" t="n">
        <v>0</v>
      </c>
      <c r="N918" t="n">
        <v>0</v>
      </c>
      <c r="O918" t="n">
        <v>95.27</v>
      </c>
      <c r="P918" t="n">
        <v>694.03</v>
      </c>
    </row>
    <row r="919">
      <c r="A919" t="n">
        <v>65418</v>
      </c>
      <c r="B919" t="n">
        <v>128</v>
      </c>
      <c r="C919" t="inlineStr">
        <is>
          <t>Love Cabaret</t>
        </is>
      </c>
      <c r="D919" s="556" t="n">
        <v>46023</v>
      </c>
      <c r="E919" t="n">
        <v>17958</v>
      </c>
      <c r="F919" t="inlineStr">
        <is>
          <t>AGUA MINERAL SEM GAS LINDOIA PREMIUM  310ML C/12</t>
        </is>
      </c>
      <c r="G919" t="n">
        <v>3622</v>
      </c>
      <c r="H919" t="n">
        <v>43</v>
      </c>
      <c r="I919" t="inlineStr">
        <is>
          <t>PC</t>
        </is>
      </c>
      <c r="J919" t="inlineStr">
        <is>
          <t>BEBIDAS</t>
        </is>
      </c>
      <c r="K919" t="inlineStr">
        <is>
          <t>12/2025</t>
        </is>
      </c>
      <c r="L919" t="n">
        <v>15.9</v>
      </c>
      <c r="M919" s="556" t="n">
        <v>46007</v>
      </c>
      <c r="N919" t="n">
        <v>15.9</v>
      </c>
      <c r="O919" t="n">
        <v>15.9</v>
      </c>
      <c r="P919" t="n">
        <v>683.7</v>
      </c>
    </row>
    <row r="920">
      <c r="A920" t="n">
        <v>65299</v>
      </c>
      <c r="B920" t="n">
        <v>128</v>
      </c>
      <c r="C920" t="inlineStr">
        <is>
          <t>Love Cabaret</t>
        </is>
      </c>
      <c r="D920" s="556" t="n">
        <v>46023</v>
      </c>
      <c r="E920" t="n">
        <v>20809</v>
      </c>
      <c r="F920" t="inlineStr">
        <is>
          <t>CAFE PILAO ALMOFADA 500G</t>
        </is>
      </c>
      <c r="G920" t="n">
        <v>2074</v>
      </c>
      <c r="H920" t="n">
        <v>7.66</v>
      </c>
      <c r="I920" t="inlineStr">
        <is>
          <t>PC</t>
        </is>
      </c>
      <c r="J920" t="inlineStr">
        <is>
          <t>ALIMENTOS</t>
        </is>
      </c>
      <c r="K920" t="inlineStr">
        <is>
          <t>12/2025</t>
        </is>
      </c>
      <c r="L920" t="n">
        <v>72.8</v>
      </c>
      <c r="M920" s="556" t="n">
        <v>45999</v>
      </c>
      <c r="N920" t="n">
        <v>72.8</v>
      </c>
      <c r="O920" t="n">
        <v>33.88</v>
      </c>
      <c r="P920" t="n">
        <v>557.65</v>
      </c>
    </row>
    <row r="921">
      <c r="A921" t="n">
        <v>65357</v>
      </c>
      <c r="B921" t="n">
        <v>128</v>
      </c>
      <c r="C921" t="inlineStr">
        <is>
          <t>Love Cabaret</t>
        </is>
      </c>
      <c r="D921" s="556" t="n">
        <v>46023</v>
      </c>
      <c r="E921" t="n">
        <v>19224</v>
      </c>
      <c r="F921" t="inlineStr">
        <is>
          <t>MANTEIGA SCALA C/5KG</t>
        </is>
      </c>
      <c r="G921" t="n">
        <v>5850</v>
      </c>
      <c r="H921" t="n">
        <v>2.14</v>
      </c>
      <c r="I921" t="inlineStr">
        <is>
          <t>UN</t>
        </is>
      </c>
      <c r="J921" t="inlineStr">
        <is>
          <t>ALIMENTOS</t>
        </is>
      </c>
      <c r="K921" t="inlineStr">
        <is>
          <t>12/2025</t>
        </is>
      </c>
      <c r="L921" t="n">
        <v>247.9</v>
      </c>
      <c r="M921" s="556" t="n">
        <v>46007</v>
      </c>
      <c r="N921" t="n">
        <v>247.9</v>
      </c>
      <c r="O921" t="n">
        <v>247.9</v>
      </c>
      <c r="P921" t="n">
        <v>530.51</v>
      </c>
    </row>
    <row r="922">
      <c r="A922" t="n">
        <v>65421</v>
      </c>
      <c r="B922" t="n">
        <v>128</v>
      </c>
      <c r="C922" t="inlineStr">
        <is>
          <t>Love Cabaret</t>
        </is>
      </c>
      <c r="D922" s="556" t="n">
        <v>46023</v>
      </c>
      <c r="E922" t="n">
        <v>25441</v>
      </c>
      <c r="F922" t="inlineStr">
        <is>
          <t>AGUA TONICA PRATA ZERO 269ML UN</t>
        </is>
      </c>
      <c r="G922" t="n">
        <v>7012</v>
      </c>
      <c r="H922" t="n">
        <v>12.83</v>
      </c>
      <c r="I922" t="inlineStr">
        <is>
          <t>UN</t>
        </is>
      </c>
      <c r="J922" t="inlineStr">
        <is>
          <t>BEBIDAS</t>
        </is>
      </c>
      <c r="K922" t="inlineStr">
        <is>
          <t>12/2025</t>
        </is>
      </c>
      <c r="L922" t="n">
        <v>0</v>
      </c>
      <c r="M922" s="556" t="n">
        <v>45895</v>
      </c>
      <c r="N922" t="n">
        <v>39.53</v>
      </c>
      <c r="O922" t="n">
        <v>39.53</v>
      </c>
      <c r="P922" t="n">
        <v>507.17</v>
      </c>
    </row>
    <row r="923">
      <c r="A923" t="n">
        <v>65425</v>
      </c>
      <c r="B923" t="n">
        <v>128</v>
      </c>
      <c r="C923" t="inlineStr">
        <is>
          <t>Love Cabaret</t>
        </is>
      </c>
      <c r="D923" s="556" t="n">
        <v>46023</v>
      </c>
      <c r="E923" t="n">
        <v>25683</v>
      </c>
      <c r="F923" t="inlineStr">
        <is>
          <t>TRINCA BOLOTAS TINTO 750ML</t>
        </is>
      </c>
      <c r="G923" t="n">
        <v>6244</v>
      </c>
      <c r="H923" t="n">
        <v>5</v>
      </c>
      <c r="I923" t="inlineStr">
        <is>
          <t>GR</t>
        </is>
      </c>
      <c r="J923" t="inlineStr">
        <is>
          <t>BEBIDAS</t>
        </is>
      </c>
      <c r="K923" t="inlineStr">
        <is>
          <t>12/2025</t>
        </is>
      </c>
      <c r="L923" t="n">
        <v>0</v>
      </c>
      <c r="M923" s="556" t="n">
        <v>45950</v>
      </c>
      <c r="N923" t="n">
        <v>101.4</v>
      </c>
      <c r="O923" t="n">
        <v>84.81999999999999</v>
      </c>
      <c r="P923" t="n">
        <v>507</v>
      </c>
    </row>
    <row r="924">
      <c r="A924" t="n">
        <v>65402</v>
      </c>
      <c r="B924" t="n">
        <v>128</v>
      </c>
      <c r="C924" t="inlineStr">
        <is>
          <t>Love Cabaret</t>
        </is>
      </c>
      <c r="D924" s="556" t="n">
        <v>46023</v>
      </c>
      <c r="E924" t="n">
        <v>18131</v>
      </c>
      <c r="F924" t="inlineStr">
        <is>
          <t>WHISKY GLENMORANGIE 10 ANOS 750ML</t>
        </is>
      </c>
      <c r="G924" t="n">
        <v>3485</v>
      </c>
      <c r="H924" t="n">
        <v>2</v>
      </c>
      <c r="I924" t="inlineStr">
        <is>
          <t>UN</t>
        </is>
      </c>
      <c r="J924" t="inlineStr">
        <is>
          <t>BEBIDAS</t>
        </is>
      </c>
      <c r="K924" t="inlineStr">
        <is>
          <t>12/2025</t>
        </is>
      </c>
      <c r="L924" t="n">
        <v>0</v>
      </c>
      <c r="N924" t="n">
        <v>0</v>
      </c>
      <c r="O924" t="n">
        <v>298.9</v>
      </c>
      <c r="P924" t="n">
        <v>500.69</v>
      </c>
    </row>
    <row r="925">
      <c r="A925" t="n">
        <v>65354</v>
      </c>
      <c r="B925" t="n">
        <v>128</v>
      </c>
      <c r="C925" t="inlineStr">
        <is>
          <t>Love Cabaret</t>
        </is>
      </c>
      <c r="D925" s="556" t="n">
        <v>46023</v>
      </c>
      <c r="E925" t="n">
        <v>25184</v>
      </c>
      <c r="F925" t="inlineStr">
        <is>
          <t>TUCUPI PRETO BAG KG</t>
        </is>
      </c>
      <c r="G925" t="n">
        <v>5937</v>
      </c>
      <c r="H925" t="n">
        <v>2</v>
      </c>
      <c r="I925" t="inlineStr">
        <is>
          <t>KG</t>
        </is>
      </c>
      <c r="J925" t="inlineStr">
        <is>
          <t>ALIMENTOS</t>
        </is>
      </c>
      <c r="K925" t="inlineStr">
        <is>
          <t>12/2025</t>
        </is>
      </c>
      <c r="L925" t="n">
        <v>0</v>
      </c>
      <c r="M925" s="556" t="n">
        <v>45800</v>
      </c>
      <c r="N925" t="n">
        <v>250</v>
      </c>
      <c r="O925" t="n">
        <v>219.9</v>
      </c>
      <c r="P925" t="n">
        <v>500</v>
      </c>
    </row>
    <row r="926">
      <c r="A926" t="n">
        <v>65407</v>
      </c>
      <c r="B926" t="n">
        <v>128</v>
      </c>
      <c r="C926" t="inlineStr">
        <is>
          <t>Love Cabaret</t>
        </is>
      </c>
      <c r="D926" s="556" t="n">
        <v>46023</v>
      </c>
      <c r="E926" t="n">
        <v>18113</v>
      </c>
      <c r="F926" t="inlineStr">
        <is>
          <t>WHISKY JOHNNIE WALKER GREEN LABEL 750ML</t>
        </is>
      </c>
      <c r="G926" t="n">
        <v>3499</v>
      </c>
      <c r="H926" t="n">
        <v>1.07</v>
      </c>
      <c r="I926" t="inlineStr">
        <is>
          <t>GR</t>
        </is>
      </c>
      <c r="J926" t="inlineStr">
        <is>
          <t>BEBIDAS</t>
        </is>
      </c>
      <c r="K926" t="inlineStr">
        <is>
          <t>12/2025</t>
        </is>
      </c>
      <c r="L926" t="n">
        <v>0</v>
      </c>
      <c r="M926" s="556" t="n">
        <v>45740</v>
      </c>
      <c r="N926" t="n">
        <v>439.9</v>
      </c>
      <c r="O926" t="n">
        <v>456.72</v>
      </c>
      <c r="P926" t="n">
        <v>470.69</v>
      </c>
    </row>
    <row r="927">
      <c r="A927" t="n">
        <v>65371</v>
      </c>
      <c r="B927" t="n">
        <v>128</v>
      </c>
      <c r="C927" t="inlineStr">
        <is>
          <t>Love Cabaret</t>
        </is>
      </c>
      <c r="D927" s="556" t="n">
        <v>46023</v>
      </c>
      <c r="E927" t="n">
        <v>18554</v>
      </c>
      <c r="F927" t="inlineStr">
        <is>
          <t>CERVEJA LAGUNITAS IPA 355ML C/12</t>
        </is>
      </c>
      <c r="G927" t="n">
        <v>3126</v>
      </c>
      <c r="H927" t="n">
        <v>3.08</v>
      </c>
      <c r="I927" t="inlineStr">
        <is>
          <t>PC</t>
        </is>
      </c>
      <c r="J927" t="inlineStr">
        <is>
          <t>BEBIDAS</t>
        </is>
      </c>
      <c r="K927" t="inlineStr">
        <is>
          <t>12/2025</t>
        </is>
      </c>
      <c r="L927" t="n">
        <v>151.64</v>
      </c>
      <c r="M927" s="556" t="n">
        <v>46003</v>
      </c>
      <c r="N927" t="n">
        <v>151.64</v>
      </c>
      <c r="O927" t="n">
        <v>151.64</v>
      </c>
      <c r="P927" t="n">
        <v>467.05</v>
      </c>
    </row>
    <row r="928">
      <c r="A928" t="n">
        <v>65381</v>
      </c>
      <c r="B928" t="n">
        <v>128</v>
      </c>
      <c r="C928" t="inlineStr">
        <is>
          <t>Love Cabaret</t>
        </is>
      </c>
      <c r="D928" s="556" t="n">
        <v>46023</v>
      </c>
      <c r="E928" t="n">
        <v>18382</v>
      </c>
      <c r="F928" t="inlineStr">
        <is>
          <t>CONHAQUE BRANDY OSBORNE 700ML</t>
        </is>
      </c>
      <c r="G928" t="n">
        <v>3257</v>
      </c>
      <c r="H928" t="n">
        <v>5.47</v>
      </c>
      <c r="I928" t="inlineStr">
        <is>
          <t>GR</t>
        </is>
      </c>
      <c r="J928" t="inlineStr">
        <is>
          <t>BEBIDAS</t>
        </is>
      </c>
      <c r="K928" t="inlineStr">
        <is>
          <t>12/2025</t>
        </is>
      </c>
      <c r="L928" t="n">
        <v>0</v>
      </c>
      <c r="M928" s="556" t="n">
        <v>45989</v>
      </c>
      <c r="N928" t="n">
        <v>83.61</v>
      </c>
      <c r="O928" t="n">
        <v>69</v>
      </c>
      <c r="P928" t="n">
        <v>457.35</v>
      </c>
    </row>
    <row r="929">
      <c r="A929" t="n">
        <v>65373</v>
      </c>
      <c r="B929" t="n">
        <v>128</v>
      </c>
      <c r="C929" t="inlineStr">
        <is>
          <t>Love Cabaret</t>
        </is>
      </c>
      <c r="D929" s="556" t="n">
        <v>46023</v>
      </c>
      <c r="E929" t="n">
        <v>26761</v>
      </c>
      <c r="F929" t="inlineStr">
        <is>
          <t>CERVEJA SOL PREMIUM ZERO 330ML C/6 UN</t>
        </is>
      </c>
      <c r="G929" t="n">
        <v>6889</v>
      </c>
      <c r="H929" t="n">
        <v>14.17</v>
      </c>
      <c r="I929" t="inlineStr">
        <is>
          <t>PC</t>
        </is>
      </c>
      <c r="J929" t="inlineStr">
        <is>
          <t>BEBIDAS</t>
        </is>
      </c>
      <c r="K929" t="inlineStr">
        <is>
          <t>12/2025</t>
        </is>
      </c>
      <c r="L929" t="n">
        <v>0</v>
      </c>
      <c r="N929" t="n">
        <v>0</v>
      </c>
      <c r="O929" t="n">
        <v>31.38</v>
      </c>
      <c r="P929" t="n">
        <v>444.66</v>
      </c>
    </row>
    <row r="930">
      <c r="A930" t="n">
        <v>65430</v>
      </c>
      <c r="B930" t="n">
        <v>128</v>
      </c>
      <c r="C930" t="inlineStr">
        <is>
          <t>Love Cabaret</t>
        </is>
      </c>
      <c r="D930" s="556" t="n">
        <v>46023</v>
      </c>
      <c r="E930" t="n">
        <v>17594</v>
      </c>
      <c r="F930" t="inlineStr">
        <is>
          <t>VINHO TINTO LE JAJA DE JAU DE SYRAH 750ML FRANCA</t>
        </is>
      </c>
      <c r="G930" t="n">
        <v>3932</v>
      </c>
      <c r="H930" t="n">
        <v>6.38</v>
      </c>
      <c r="I930" t="inlineStr">
        <is>
          <t>GR</t>
        </is>
      </c>
      <c r="J930" t="inlineStr">
        <is>
          <t>BEBIDAS</t>
        </is>
      </c>
      <c r="K930" t="inlineStr">
        <is>
          <t>12/2025</t>
        </is>
      </c>
      <c r="L930" t="n">
        <v>65</v>
      </c>
      <c r="M930" s="556" t="n">
        <v>46002</v>
      </c>
      <c r="N930" t="n">
        <v>65</v>
      </c>
      <c r="O930" t="n">
        <v>65</v>
      </c>
      <c r="P930" t="n">
        <v>414.7</v>
      </c>
    </row>
    <row r="931">
      <c r="A931" t="n">
        <v>65401</v>
      </c>
      <c r="B931" t="n">
        <v>128</v>
      </c>
      <c r="C931" t="inlineStr">
        <is>
          <t>Love Cabaret</t>
        </is>
      </c>
      <c r="D931" s="556" t="n">
        <v>46023</v>
      </c>
      <c r="E931" t="n">
        <v>18133</v>
      </c>
      <c r="F931" t="inlineStr">
        <is>
          <t>WHISKY GLENLIVET FOUNDERS RESERVE 750ML</t>
        </is>
      </c>
      <c r="G931" t="n">
        <v>3484</v>
      </c>
      <c r="H931" t="n">
        <v>2</v>
      </c>
      <c r="I931" t="inlineStr">
        <is>
          <t>GR</t>
        </is>
      </c>
      <c r="J931" t="inlineStr">
        <is>
          <t>BEBIDAS</t>
        </is>
      </c>
      <c r="K931" t="inlineStr">
        <is>
          <t>12/2025</t>
        </is>
      </c>
      <c r="L931" t="n">
        <v>0</v>
      </c>
      <c r="N931" t="n">
        <v>0</v>
      </c>
      <c r="O931" t="n">
        <v>193.9</v>
      </c>
      <c r="P931" t="n">
        <v>414.03</v>
      </c>
    </row>
    <row r="932">
      <c r="A932" t="n">
        <v>65444</v>
      </c>
      <c r="B932" t="n">
        <v>128</v>
      </c>
      <c r="C932" t="inlineStr">
        <is>
          <t>Love Cabaret</t>
        </is>
      </c>
      <c r="D932" s="556" t="n">
        <v>46023</v>
      </c>
      <c r="E932" t="n">
        <v>28278</v>
      </c>
      <c r="F932" t="inlineStr">
        <is>
          <t>AGUA TONICA FYS 350ML C/12UN</t>
        </is>
      </c>
      <c r="G932" t="n">
        <v>8240</v>
      </c>
      <c r="H932" t="n">
        <v>11.83</v>
      </c>
      <c r="I932" t="inlineStr">
        <is>
          <t>PC</t>
        </is>
      </c>
      <c r="J932" t="inlineStr">
        <is>
          <t>BEBIDAS</t>
        </is>
      </c>
      <c r="K932" t="inlineStr">
        <is>
          <t>12/2025</t>
        </is>
      </c>
      <c r="L932" t="n">
        <v>0</v>
      </c>
      <c r="N932" t="n">
        <v>0</v>
      </c>
      <c r="O932" t="n">
        <v>34.68</v>
      </c>
      <c r="P932" t="n">
        <v>410.26</v>
      </c>
    </row>
    <row r="933">
      <c r="A933" t="n">
        <v>65368</v>
      </c>
      <c r="B933" t="n">
        <v>128</v>
      </c>
      <c r="C933" t="inlineStr">
        <is>
          <t>Love Cabaret</t>
        </is>
      </c>
      <c r="D933" s="556" t="n">
        <v>46023</v>
      </c>
      <c r="E933" t="n">
        <v>18557</v>
      </c>
      <c r="F933" t="inlineStr">
        <is>
          <t>CERVEJA BLUE MOON BELGIAN WHITE 355ML C/24</t>
        </is>
      </c>
      <c r="G933" t="n">
        <v>3123</v>
      </c>
      <c r="H933" t="n">
        <v>1.33</v>
      </c>
      <c r="I933" t="inlineStr">
        <is>
          <t>PC</t>
        </is>
      </c>
      <c r="J933" t="inlineStr">
        <is>
          <t>BEBIDAS</t>
        </is>
      </c>
      <c r="K933" t="inlineStr">
        <is>
          <t>12/2025</t>
        </is>
      </c>
      <c r="L933" t="n">
        <v>304.3</v>
      </c>
      <c r="M933" s="556" t="n">
        <v>46003</v>
      </c>
      <c r="N933" t="n">
        <v>304.3</v>
      </c>
      <c r="O933" t="n">
        <v>304.3</v>
      </c>
      <c r="P933" t="n">
        <v>404.72</v>
      </c>
    </row>
    <row r="934">
      <c r="A934" t="n">
        <v>65304</v>
      </c>
      <c r="B934" t="n">
        <v>128</v>
      </c>
      <c r="C934" t="inlineStr">
        <is>
          <t>Love Cabaret</t>
        </is>
      </c>
      <c r="D934" s="556" t="n">
        <v>46023</v>
      </c>
      <c r="E934" t="n">
        <v>20936</v>
      </c>
      <c r="F934" t="inlineStr">
        <is>
          <t>CHOCOLATE AMARGO CALLEBAUT CALLETS 70,5% 2,01KG</t>
        </is>
      </c>
      <c r="G934" t="n">
        <v>2031</v>
      </c>
      <c r="H934" t="n">
        <v>1</v>
      </c>
      <c r="I934" t="inlineStr">
        <is>
          <t>UN</t>
        </is>
      </c>
      <c r="J934" t="inlineStr">
        <is>
          <t>ALIMENTOS</t>
        </is>
      </c>
      <c r="K934" t="inlineStr">
        <is>
          <t>12/2025</t>
        </is>
      </c>
      <c r="L934" t="n">
        <v>398.63</v>
      </c>
      <c r="M934" s="556" t="n">
        <v>46007</v>
      </c>
      <c r="N934" t="n">
        <v>397.35</v>
      </c>
      <c r="O934" t="n">
        <v>397.35</v>
      </c>
      <c r="P934" t="n">
        <v>398.63</v>
      </c>
    </row>
    <row r="935">
      <c r="A935" t="n">
        <v>65390</v>
      </c>
      <c r="B935" t="n">
        <v>128</v>
      </c>
      <c r="C935" t="inlineStr">
        <is>
          <t>Love Cabaret</t>
        </is>
      </c>
      <c r="D935" s="556" t="n">
        <v>46023</v>
      </c>
      <c r="E935" t="n">
        <v>18306</v>
      </c>
      <c r="F935" t="inlineStr">
        <is>
          <t>LICOR MARASCHINO LUXARDO 750ML</t>
        </is>
      </c>
      <c r="G935" t="n">
        <v>3327</v>
      </c>
      <c r="H935" t="n">
        <v>2</v>
      </c>
      <c r="I935" t="inlineStr">
        <is>
          <t>GR</t>
        </is>
      </c>
      <c r="J935" t="inlineStr">
        <is>
          <t>BEBIDAS</t>
        </is>
      </c>
      <c r="K935" t="inlineStr">
        <is>
          <t>12/2025</t>
        </is>
      </c>
      <c r="L935" t="n">
        <v>0</v>
      </c>
      <c r="N935" t="n">
        <v>0</v>
      </c>
      <c r="O935" t="n">
        <v>228.8</v>
      </c>
      <c r="P935" t="n">
        <v>395.11</v>
      </c>
    </row>
    <row r="936">
      <c r="A936" t="n">
        <v>65427</v>
      </c>
      <c r="B936" t="n">
        <v>128</v>
      </c>
      <c r="C936" t="inlineStr">
        <is>
          <t>Love Cabaret</t>
        </is>
      </c>
      <c r="D936" s="556" t="n">
        <v>46023</v>
      </c>
      <c r="E936" t="n">
        <v>17794</v>
      </c>
      <c r="F936" t="inlineStr">
        <is>
          <t>VINHO BRANCO JAJA DE JAU SAUVIGNON BLANC 750ML</t>
        </is>
      </c>
      <c r="G936" t="n">
        <v>3750</v>
      </c>
      <c r="H936" t="n">
        <v>5.89</v>
      </c>
      <c r="I936" t="inlineStr">
        <is>
          <t>GR</t>
        </is>
      </c>
      <c r="J936" t="inlineStr">
        <is>
          <t>BEBIDAS</t>
        </is>
      </c>
      <c r="K936" t="inlineStr">
        <is>
          <t>12/2025</t>
        </is>
      </c>
      <c r="L936" t="n">
        <v>65</v>
      </c>
      <c r="M936" s="556" t="n">
        <v>46002</v>
      </c>
      <c r="N936" t="n">
        <v>65</v>
      </c>
      <c r="O936" t="n">
        <v>57.85</v>
      </c>
      <c r="P936" t="n">
        <v>382.85</v>
      </c>
    </row>
    <row r="937">
      <c r="A937" t="n">
        <v>65374</v>
      </c>
      <c r="B937" t="n">
        <v>128</v>
      </c>
      <c r="C937" t="inlineStr">
        <is>
          <t>Love Cabaret</t>
        </is>
      </c>
      <c r="D937" s="556" t="n">
        <v>46023</v>
      </c>
      <c r="E937" t="n">
        <v>18550</v>
      </c>
      <c r="F937" t="inlineStr">
        <is>
          <t>APERITIVO ANGOSTURA 200ML</t>
        </is>
      </c>
      <c r="G937" t="n">
        <v>3130</v>
      </c>
      <c r="H937" t="n">
        <v>2.21</v>
      </c>
      <c r="I937" t="inlineStr">
        <is>
          <t>GR</t>
        </is>
      </c>
      <c r="J937" t="inlineStr">
        <is>
          <t>BEBIDAS</t>
        </is>
      </c>
      <c r="K937" t="inlineStr">
        <is>
          <t>12/2025</t>
        </is>
      </c>
      <c r="L937" t="n">
        <v>0</v>
      </c>
      <c r="M937" s="556" t="n">
        <v>45887</v>
      </c>
      <c r="N937" t="n">
        <v>172.9</v>
      </c>
      <c r="O937" t="n">
        <v>378.4</v>
      </c>
      <c r="P937" t="n">
        <v>382.11</v>
      </c>
    </row>
    <row r="938">
      <c r="A938" t="n">
        <v>65365</v>
      </c>
      <c r="B938" t="n">
        <v>128</v>
      </c>
      <c r="C938" t="inlineStr">
        <is>
          <t>Love Cabaret</t>
        </is>
      </c>
      <c r="D938" s="556" t="n">
        <v>46023</v>
      </c>
      <c r="E938" t="n">
        <v>26949</v>
      </c>
      <c r="F938" t="inlineStr">
        <is>
          <t>CAMARAO CINZA PEQUENO LIMPO EVISCERADO 50/60 KG</t>
        </is>
      </c>
      <c r="G938" t="n">
        <v>7013</v>
      </c>
      <c r="H938" t="n">
        <v>4.7</v>
      </c>
      <c r="I938" t="inlineStr">
        <is>
          <t>KG</t>
        </is>
      </c>
      <c r="J938" t="inlineStr">
        <is>
          <t>ALIMENTOS</t>
        </is>
      </c>
      <c r="K938" t="inlineStr">
        <is>
          <t>12/2025</t>
        </is>
      </c>
      <c r="L938" t="n">
        <v>0</v>
      </c>
      <c r="N938" t="n">
        <v>0</v>
      </c>
      <c r="O938" t="n">
        <v>83.90000000000001</v>
      </c>
      <c r="P938" t="n">
        <v>370.83</v>
      </c>
    </row>
    <row r="939">
      <c r="A939" t="n">
        <v>65328</v>
      </c>
      <c r="B939" t="n">
        <v>128</v>
      </c>
      <c r="C939" t="inlineStr">
        <is>
          <t>Love Cabaret</t>
        </is>
      </c>
      <c r="D939" s="556" t="n">
        <v>46023</v>
      </c>
      <c r="E939" t="n">
        <v>21017</v>
      </c>
      <c r="F939" t="inlineStr">
        <is>
          <t>OLEO DE ALGODAO SAUDE C/14,5KG</t>
        </is>
      </c>
      <c r="G939" t="n">
        <v>2005</v>
      </c>
      <c r="H939" t="n">
        <v>2</v>
      </c>
      <c r="I939" t="inlineStr">
        <is>
          <t>BD</t>
        </is>
      </c>
      <c r="J939" t="inlineStr">
        <is>
          <t>ALIMENTOS</t>
        </is>
      </c>
      <c r="K939" t="inlineStr">
        <is>
          <t>12/2025</t>
        </is>
      </c>
      <c r="L939" t="n">
        <v>177.89</v>
      </c>
      <c r="M939" s="556" t="n">
        <v>46007</v>
      </c>
      <c r="N939" t="n">
        <v>203</v>
      </c>
      <c r="O939" t="n">
        <v>167.4</v>
      </c>
      <c r="P939" t="n">
        <v>355.78</v>
      </c>
    </row>
    <row r="940">
      <c r="A940" t="n">
        <v>65291</v>
      </c>
      <c r="B940" t="n">
        <v>128</v>
      </c>
      <c r="C940" t="inlineStr">
        <is>
          <t>Love Cabaret</t>
        </is>
      </c>
      <c r="D940" s="556" t="n">
        <v>46023</v>
      </c>
      <c r="E940" t="n">
        <v>24040</v>
      </c>
      <c r="F940" t="inlineStr">
        <is>
          <t>AMENDOA LAMINADA KG</t>
        </is>
      </c>
      <c r="G940" t="n">
        <v>2261</v>
      </c>
      <c r="H940" t="n">
        <v>4.12</v>
      </c>
      <c r="I940" t="inlineStr">
        <is>
          <t>KG</t>
        </is>
      </c>
      <c r="J940" t="inlineStr">
        <is>
          <t>ALIMENTOS</t>
        </is>
      </c>
      <c r="K940" t="inlineStr">
        <is>
          <t>12/2025</t>
        </is>
      </c>
      <c r="L940" t="n">
        <v>80.5</v>
      </c>
      <c r="M940" s="556" t="n">
        <v>45992</v>
      </c>
      <c r="N940" t="n">
        <v>80.5</v>
      </c>
      <c r="O940" t="n">
        <v>79.90000000000001</v>
      </c>
      <c r="P940" t="n">
        <v>331.66</v>
      </c>
    </row>
    <row r="941">
      <c r="A941" t="n">
        <v>65359</v>
      </c>
      <c r="B941" t="n">
        <v>128</v>
      </c>
      <c r="C941" t="inlineStr">
        <is>
          <t>Love Cabaret</t>
        </is>
      </c>
      <c r="D941" s="556" t="n">
        <v>46023</v>
      </c>
      <c r="E941" t="n">
        <v>24449</v>
      </c>
      <c r="F941" t="inlineStr">
        <is>
          <t>QUEIJO PARMESAO KG</t>
        </is>
      </c>
      <c r="G941" t="n">
        <v>2775</v>
      </c>
      <c r="H941" t="n">
        <v>11.02</v>
      </c>
      <c r="I941" t="inlineStr">
        <is>
          <t>KG</t>
        </is>
      </c>
      <c r="J941" t="inlineStr">
        <is>
          <t>ALIMENTOS</t>
        </is>
      </c>
      <c r="K941" t="inlineStr">
        <is>
          <t>12/2025</t>
        </is>
      </c>
      <c r="L941" t="n">
        <v>28.61</v>
      </c>
      <c r="M941" s="556" t="n">
        <v>46007</v>
      </c>
      <c r="N941" t="n">
        <v>70.15000000000001</v>
      </c>
      <c r="O941" t="n">
        <v>70.15000000000001</v>
      </c>
      <c r="P941" t="n">
        <v>315.28</v>
      </c>
    </row>
    <row r="942">
      <c r="A942" t="n">
        <v>65367</v>
      </c>
      <c r="B942" t="n">
        <v>128</v>
      </c>
      <c r="C942" t="inlineStr">
        <is>
          <t>Love Cabaret</t>
        </is>
      </c>
      <c r="D942" s="556" t="n">
        <v>46023</v>
      </c>
      <c r="E942" t="n">
        <v>18989</v>
      </c>
      <c r="F942" t="inlineStr">
        <is>
          <t>SOBRECOXA DESSOSSADA KG</t>
        </is>
      </c>
      <c r="G942" t="n">
        <v>2901</v>
      </c>
      <c r="H942" t="n">
        <v>15</v>
      </c>
      <c r="I942" t="inlineStr">
        <is>
          <t>KG</t>
        </is>
      </c>
      <c r="J942" t="inlineStr">
        <is>
          <t>ALIMENTOS</t>
        </is>
      </c>
      <c r="K942" t="inlineStr">
        <is>
          <t>12/2025</t>
        </is>
      </c>
      <c r="L942" t="n">
        <v>20.87</v>
      </c>
      <c r="M942" s="556" t="n">
        <v>46003</v>
      </c>
      <c r="N942" t="n">
        <v>27.9</v>
      </c>
      <c r="O942" t="n">
        <v>15.89</v>
      </c>
      <c r="P942" t="n">
        <v>313.05</v>
      </c>
    </row>
    <row r="943">
      <c r="A943" t="n">
        <v>65308</v>
      </c>
      <c r="B943" t="n">
        <v>128</v>
      </c>
      <c r="C943" t="inlineStr">
        <is>
          <t>Love Cabaret</t>
        </is>
      </c>
      <c r="D943" s="556" t="n">
        <v>46023</v>
      </c>
      <c r="E943" t="n">
        <v>20681</v>
      </c>
      <c r="F943" t="inlineStr">
        <is>
          <t>CREME DE LEITE NESTLE 200GR C/ 27UN</t>
        </is>
      </c>
      <c r="G943" t="n">
        <v>2106</v>
      </c>
      <c r="H943" t="n">
        <v>2</v>
      </c>
      <c r="I943" t="inlineStr">
        <is>
          <t>UN</t>
        </is>
      </c>
      <c r="J943" t="inlineStr">
        <is>
          <t>ALIMENTOS</t>
        </is>
      </c>
      <c r="K943" t="inlineStr">
        <is>
          <t>12/2025</t>
        </is>
      </c>
      <c r="L943" t="n">
        <v>0</v>
      </c>
      <c r="N943" t="n">
        <v>0</v>
      </c>
      <c r="O943" t="n">
        <v>0</v>
      </c>
      <c r="P943" t="n">
        <v>294</v>
      </c>
    </row>
    <row r="944">
      <c r="A944" t="n">
        <v>65382</v>
      </c>
      <c r="B944" t="n">
        <v>128</v>
      </c>
      <c r="C944" t="inlineStr">
        <is>
          <t>Love Cabaret</t>
        </is>
      </c>
      <c r="D944" s="556" t="n">
        <v>46023</v>
      </c>
      <c r="E944" t="n">
        <v>18393</v>
      </c>
      <c r="F944" t="inlineStr">
        <is>
          <t>CONHAQUE HENNESSY VERY SPECIAL 700ML</t>
        </is>
      </c>
      <c r="G944" t="n">
        <v>3247</v>
      </c>
      <c r="H944" t="n">
        <v>1.93</v>
      </c>
      <c r="I944" t="inlineStr">
        <is>
          <t>UN</t>
        </is>
      </c>
      <c r="J944" t="inlineStr">
        <is>
          <t>BEBIDAS</t>
        </is>
      </c>
      <c r="K944" t="inlineStr">
        <is>
          <t>12/2025</t>
        </is>
      </c>
      <c r="L944" t="n">
        <v>0</v>
      </c>
      <c r="N944" t="n">
        <v>0</v>
      </c>
      <c r="O944" t="n">
        <v>0</v>
      </c>
      <c r="P944" t="n">
        <v>276.8</v>
      </c>
    </row>
    <row r="945">
      <c r="A945" t="n">
        <v>65296</v>
      </c>
      <c r="B945" t="n">
        <v>128</v>
      </c>
      <c r="C945" t="inlineStr">
        <is>
          <t>Love Cabaret</t>
        </is>
      </c>
      <c r="D945" s="556" t="n">
        <v>46023</v>
      </c>
      <c r="E945" t="n">
        <v>21047</v>
      </c>
      <c r="F945" t="inlineStr">
        <is>
          <t>AZEITE EXTRA VIRGEM GALLO 2L</t>
        </is>
      </c>
      <c r="G945" t="n">
        <v>1999</v>
      </c>
      <c r="H945" t="n">
        <v>2.2</v>
      </c>
      <c r="I945" t="inlineStr">
        <is>
          <t>GALAO</t>
        </is>
      </c>
      <c r="J945" t="inlineStr">
        <is>
          <t>ALIMENTOS</t>
        </is>
      </c>
      <c r="K945" t="inlineStr">
        <is>
          <t>12/2025</t>
        </is>
      </c>
      <c r="L945" t="n">
        <v>123.1</v>
      </c>
      <c r="M945" s="556" t="n">
        <v>46000</v>
      </c>
      <c r="N945" t="n">
        <v>123.1</v>
      </c>
      <c r="O945" t="n">
        <v>123</v>
      </c>
      <c r="P945" t="n">
        <v>270.82</v>
      </c>
    </row>
    <row r="946">
      <c r="A946" t="n">
        <v>65337</v>
      </c>
      <c r="B946" t="n">
        <v>128</v>
      </c>
      <c r="C946" t="inlineStr">
        <is>
          <t>Love Cabaret</t>
        </is>
      </c>
      <c r="D946" s="556" t="n">
        <v>46023</v>
      </c>
      <c r="E946" t="n">
        <v>19906</v>
      </c>
      <c r="F946" t="inlineStr">
        <is>
          <t>SAL REFINADO CISNE 10X1KG</t>
        </is>
      </c>
      <c r="G946" t="n">
        <v>2381</v>
      </c>
      <c r="H946" t="n">
        <v>10</v>
      </c>
      <c r="I946" t="inlineStr">
        <is>
          <t>PC</t>
        </is>
      </c>
      <c r="J946" t="inlineStr">
        <is>
          <t>ALIMENTOS</t>
        </is>
      </c>
      <c r="K946" t="inlineStr">
        <is>
          <t>12/2025</t>
        </is>
      </c>
      <c r="L946" t="n">
        <v>26</v>
      </c>
      <c r="M946" s="556" t="n">
        <v>45999</v>
      </c>
      <c r="N946" t="n">
        <v>26</v>
      </c>
      <c r="O946" t="n">
        <v>26</v>
      </c>
      <c r="P946" t="n">
        <v>260</v>
      </c>
    </row>
    <row r="947">
      <c r="A947" t="n">
        <v>65387</v>
      </c>
      <c r="B947" t="n">
        <v>128</v>
      </c>
      <c r="C947" t="inlineStr">
        <is>
          <t>Love Cabaret</t>
        </is>
      </c>
      <c r="D947" s="556" t="n">
        <v>46023</v>
      </c>
      <c r="E947" t="n">
        <v>18278</v>
      </c>
      <c r="F947" t="inlineStr">
        <is>
          <t>LICOR DE CEREJA CHERRY HEERING 700ML</t>
        </is>
      </c>
      <c r="G947" t="n">
        <v>3351</v>
      </c>
      <c r="H947" t="n">
        <v>1.45</v>
      </c>
      <c r="I947" t="inlineStr">
        <is>
          <t>GR</t>
        </is>
      </c>
      <c r="J947" t="inlineStr">
        <is>
          <t>BEBIDAS</t>
        </is>
      </c>
      <c r="K947" t="inlineStr">
        <is>
          <t>12/2025</t>
        </is>
      </c>
      <c r="L947" t="n">
        <v>0</v>
      </c>
      <c r="M947" s="556" t="n">
        <v>45554</v>
      </c>
      <c r="N947" t="n">
        <v>177.47</v>
      </c>
      <c r="O947" t="n">
        <v>223.8</v>
      </c>
      <c r="P947" t="n">
        <v>257.33</v>
      </c>
    </row>
    <row r="948">
      <c r="A948" t="n">
        <v>65358</v>
      </c>
      <c r="B948" t="n">
        <v>128</v>
      </c>
      <c r="C948" t="inlineStr">
        <is>
          <t>Love Cabaret</t>
        </is>
      </c>
      <c r="D948" s="556" t="n">
        <v>46023</v>
      </c>
      <c r="E948" t="n">
        <v>23074</v>
      </c>
      <c r="F948" t="inlineStr">
        <is>
          <t>QUEIJO EMMENTAL KG</t>
        </is>
      </c>
      <c r="G948" t="n">
        <v>2769</v>
      </c>
      <c r="H948" t="n">
        <v>3.2</v>
      </c>
      <c r="I948" t="inlineStr">
        <is>
          <t>KG</t>
        </is>
      </c>
      <c r="J948" t="inlineStr">
        <is>
          <t>ALIMENTOS</t>
        </is>
      </c>
      <c r="K948" t="inlineStr">
        <is>
          <t>12/2025</t>
        </is>
      </c>
      <c r="L948" t="n">
        <v>79.94</v>
      </c>
      <c r="M948" s="556" t="n">
        <v>46007</v>
      </c>
      <c r="N948" t="n">
        <v>79.92</v>
      </c>
      <c r="O948" t="n">
        <v>78.88</v>
      </c>
      <c r="P948" t="n">
        <v>255.81</v>
      </c>
    </row>
    <row r="949">
      <c r="A949" t="n">
        <v>65322</v>
      </c>
      <c r="B949" t="n">
        <v>128</v>
      </c>
      <c r="C949" t="inlineStr">
        <is>
          <t>Love Cabaret</t>
        </is>
      </c>
      <c r="D949" s="556" t="n">
        <v>46023</v>
      </c>
      <c r="E949" t="n">
        <v>20832</v>
      </c>
      <c r="F949" t="inlineStr">
        <is>
          <t>MEL FLORISMEL SILVESTRE C/1KG</t>
        </is>
      </c>
      <c r="G949" t="n">
        <v>2065</v>
      </c>
      <c r="H949" t="n">
        <v>7</v>
      </c>
      <c r="I949" t="inlineStr">
        <is>
          <t>PT</t>
        </is>
      </c>
      <c r="J949" t="inlineStr">
        <is>
          <t>ALIMENTOS</t>
        </is>
      </c>
      <c r="K949" t="inlineStr">
        <is>
          <t>12/2025</t>
        </is>
      </c>
      <c r="L949" t="n">
        <v>36.5</v>
      </c>
      <c r="M949" s="556" t="n">
        <v>45999</v>
      </c>
      <c r="N949" t="n">
        <v>36.5</v>
      </c>
      <c r="O949" t="n">
        <v>40.12</v>
      </c>
      <c r="P949" t="n">
        <v>255.5</v>
      </c>
    </row>
    <row r="950">
      <c r="A950" t="n">
        <v>65428</v>
      </c>
      <c r="B950" t="n">
        <v>128</v>
      </c>
      <c r="C950" t="inlineStr">
        <is>
          <t>Love Cabaret</t>
        </is>
      </c>
      <c r="D950" s="556" t="n">
        <v>46023</v>
      </c>
      <c r="E950" t="n">
        <v>17797</v>
      </c>
      <c r="F950" t="inlineStr">
        <is>
          <t>VINHO BRANCO MASCARA FUEGO CHARDONNAY 750ML</t>
        </is>
      </c>
      <c r="G950" t="n">
        <v>3748</v>
      </c>
      <c r="H950" t="n">
        <v>6.34</v>
      </c>
      <c r="I950" t="inlineStr">
        <is>
          <t>GR</t>
        </is>
      </c>
      <c r="J950" t="inlineStr">
        <is>
          <t>BEBIDAS</t>
        </is>
      </c>
      <c r="K950" t="inlineStr">
        <is>
          <t>12/2025</t>
        </is>
      </c>
      <c r="L950" t="n">
        <v>0</v>
      </c>
      <c r="M950" s="556" t="n">
        <v>45842</v>
      </c>
      <c r="N950" t="n">
        <v>40.15</v>
      </c>
      <c r="O950" t="n">
        <v>40.16</v>
      </c>
      <c r="P950" t="n">
        <v>254.55</v>
      </c>
    </row>
    <row r="951">
      <c r="A951" t="n">
        <v>65355</v>
      </c>
      <c r="B951" t="n">
        <v>128</v>
      </c>
      <c r="C951" t="inlineStr">
        <is>
          <t>Love Cabaret</t>
        </is>
      </c>
      <c r="D951" s="556" t="n">
        <v>46023</v>
      </c>
      <c r="E951" t="n">
        <v>19203</v>
      </c>
      <c r="F951" t="inlineStr">
        <is>
          <t>IOGURTE INTEGRAL NESTLE C/170G UN</t>
        </is>
      </c>
      <c r="G951" t="n">
        <v>2802</v>
      </c>
      <c r="H951" t="n">
        <v>3</v>
      </c>
      <c r="I951" t="inlineStr">
        <is>
          <t>UN</t>
        </is>
      </c>
      <c r="J951" t="inlineStr">
        <is>
          <t>ALIMENTOS</t>
        </is>
      </c>
      <c r="K951" t="inlineStr">
        <is>
          <t>12/2025</t>
        </is>
      </c>
      <c r="L951" t="n">
        <v>83.72</v>
      </c>
      <c r="M951" s="556" t="n">
        <v>45992</v>
      </c>
      <c r="N951" t="n">
        <v>83.72</v>
      </c>
      <c r="O951" t="n">
        <v>3.03</v>
      </c>
      <c r="P951" t="n">
        <v>251.16</v>
      </c>
    </row>
    <row r="952">
      <c r="A952" t="n">
        <v>65445</v>
      </c>
      <c r="B952" t="n">
        <v>128</v>
      </c>
      <c r="C952" t="inlineStr">
        <is>
          <t>Love Cabaret</t>
        </is>
      </c>
      <c r="D952" s="556" t="n">
        <v>46023</v>
      </c>
      <c r="E952" t="n">
        <v>28277</v>
      </c>
      <c r="F952" t="inlineStr">
        <is>
          <t>AGUA TONICA ZERO FYS 350ML C/12 UN</t>
        </is>
      </c>
      <c r="G952" t="n">
        <v>8239</v>
      </c>
      <c r="H952" t="n">
        <v>7.08</v>
      </c>
      <c r="I952" t="inlineStr">
        <is>
          <t>PC</t>
        </is>
      </c>
      <c r="J952" t="inlineStr">
        <is>
          <t>BEBIDAS</t>
        </is>
      </c>
      <c r="K952" t="inlineStr">
        <is>
          <t>12/2025</t>
        </is>
      </c>
      <c r="L952" t="n">
        <v>0</v>
      </c>
      <c r="N952" t="n">
        <v>0</v>
      </c>
      <c r="O952" t="n">
        <v>34.68</v>
      </c>
      <c r="P952" t="n">
        <v>245.53</v>
      </c>
    </row>
    <row r="953">
      <c r="A953" t="n">
        <v>65410</v>
      </c>
      <c r="B953" t="n">
        <v>128</v>
      </c>
      <c r="C953" t="inlineStr">
        <is>
          <t>Love Cabaret</t>
        </is>
      </c>
      <c r="D953" s="556" t="n">
        <v>46023</v>
      </c>
      <c r="E953" t="n">
        <v>18097</v>
      </c>
      <c r="F953" t="inlineStr">
        <is>
          <t>WHISKY TALISKER SINGLE MALT 10 ANOS 720ML</t>
        </is>
      </c>
      <c r="G953" t="n">
        <v>3513</v>
      </c>
      <c r="H953" t="n">
        <v>0.58</v>
      </c>
      <c r="I953" t="inlineStr">
        <is>
          <t>GR</t>
        </is>
      </c>
      <c r="J953" t="inlineStr">
        <is>
          <t>BEBIDAS</t>
        </is>
      </c>
      <c r="K953" t="inlineStr">
        <is>
          <t>12/2025</t>
        </is>
      </c>
      <c r="L953" t="n">
        <v>0</v>
      </c>
      <c r="N953" t="n">
        <v>0</v>
      </c>
      <c r="O953" t="n">
        <v>400.42</v>
      </c>
      <c r="P953" t="n">
        <v>234.66</v>
      </c>
    </row>
    <row r="954">
      <c r="A954" t="n">
        <v>65339</v>
      </c>
      <c r="B954" t="n">
        <v>128</v>
      </c>
      <c r="C954" t="inlineStr">
        <is>
          <t>Love Cabaret</t>
        </is>
      </c>
      <c r="D954" s="556" t="n">
        <v>46023</v>
      </c>
      <c r="E954" t="n">
        <v>20590</v>
      </c>
      <c r="F954" t="inlineStr">
        <is>
          <t>TOMATE PELADO ARCOBELLO 2,55KG</t>
        </is>
      </c>
      <c r="G954" t="n">
        <v>2120</v>
      </c>
      <c r="H954" t="n">
        <v>9</v>
      </c>
      <c r="I954" t="inlineStr">
        <is>
          <t>UN</t>
        </is>
      </c>
      <c r="J954" t="inlineStr">
        <is>
          <t>ALIMENTOS</t>
        </is>
      </c>
      <c r="K954" t="inlineStr">
        <is>
          <t>12/2025</t>
        </is>
      </c>
      <c r="L954" t="n">
        <v>25</v>
      </c>
      <c r="M954" s="556" t="n">
        <v>46000</v>
      </c>
      <c r="N954" t="n">
        <v>25.2</v>
      </c>
      <c r="O954" t="n">
        <v>24.8</v>
      </c>
      <c r="P954" t="n">
        <v>225</v>
      </c>
    </row>
    <row r="955">
      <c r="A955" t="n">
        <v>65288</v>
      </c>
      <c r="B955" t="n">
        <v>128</v>
      </c>
      <c r="C955" t="inlineStr">
        <is>
          <t>Love Cabaret</t>
        </is>
      </c>
      <c r="D955" s="556" t="n">
        <v>46023</v>
      </c>
      <c r="E955" t="n">
        <v>27367</v>
      </c>
      <c r="F955" t="inlineStr">
        <is>
          <t>SORVETE DE MACA DO AMOR LUMI CREAMY 1LT</t>
        </is>
      </c>
      <c r="G955" t="n">
        <v>7368</v>
      </c>
      <c r="H955" t="n">
        <v>3</v>
      </c>
      <c r="I955" t="inlineStr">
        <is>
          <t>LT</t>
        </is>
      </c>
      <c r="J955" t="inlineStr">
        <is>
          <t>ALIMENTOS</t>
        </is>
      </c>
      <c r="K955" t="inlineStr">
        <is>
          <t>12/2025</t>
        </is>
      </c>
      <c r="L955" t="n">
        <v>0</v>
      </c>
      <c r="M955" s="556" t="n">
        <v>45985</v>
      </c>
      <c r="N955" t="n">
        <v>74</v>
      </c>
      <c r="O955" t="n">
        <v>74</v>
      </c>
      <c r="P955" t="n">
        <v>222</v>
      </c>
    </row>
    <row r="956">
      <c r="A956" t="n">
        <v>65294</v>
      </c>
      <c r="B956" t="n">
        <v>128</v>
      </c>
      <c r="C956" t="inlineStr">
        <is>
          <t>Love Cabaret</t>
        </is>
      </c>
      <c r="D956" s="556" t="n">
        <v>46023</v>
      </c>
      <c r="E956" t="n">
        <v>20301</v>
      </c>
      <c r="F956" t="inlineStr">
        <is>
          <t>ARROZ BRANCO TIPO 1 CAMIL C/5KG</t>
        </is>
      </c>
      <c r="G956" t="n">
        <v>2223</v>
      </c>
      <c r="H956" t="n">
        <v>10</v>
      </c>
      <c r="I956" t="inlineStr">
        <is>
          <t>PC</t>
        </is>
      </c>
      <c r="J956" t="inlineStr">
        <is>
          <t>ALIMENTOS</t>
        </is>
      </c>
      <c r="K956" t="inlineStr">
        <is>
          <t>12/2025</t>
        </is>
      </c>
      <c r="L956" t="n">
        <v>21.3</v>
      </c>
      <c r="M956" s="556" t="n">
        <v>45992</v>
      </c>
      <c r="N956" t="n">
        <v>21.3</v>
      </c>
      <c r="O956" t="n">
        <v>20.78</v>
      </c>
      <c r="P956" t="n">
        <v>213</v>
      </c>
    </row>
    <row r="957">
      <c r="A957" t="n">
        <v>65440</v>
      </c>
      <c r="B957" t="n">
        <v>128</v>
      </c>
      <c r="C957" t="inlineStr">
        <is>
          <t>Love Cabaret</t>
        </is>
      </c>
      <c r="D957" s="556" t="n">
        <v>46023</v>
      </c>
      <c r="E957" t="n">
        <v>26731</v>
      </c>
      <c r="F957" t="inlineStr">
        <is>
          <t>CERVEJA PRAYA LAGER 355ML C/6 UN</t>
        </is>
      </c>
      <c r="G957" t="n">
        <v>6876</v>
      </c>
      <c r="H957" t="n">
        <v>12</v>
      </c>
      <c r="I957" t="inlineStr">
        <is>
          <t>PC</t>
        </is>
      </c>
      <c r="J957" t="inlineStr">
        <is>
          <t>BEBIDAS</t>
        </is>
      </c>
      <c r="K957" t="inlineStr">
        <is>
          <t>12/2025</t>
        </is>
      </c>
      <c r="L957" t="n">
        <v>0</v>
      </c>
      <c r="N957" t="n">
        <v>0</v>
      </c>
      <c r="O957" t="n">
        <v>17.27</v>
      </c>
      <c r="P957" t="n">
        <v>207.24</v>
      </c>
    </row>
    <row r="958">
      <c r="A958" t="n">
        <v>65375</v>
      </c>
      <c r="B958" t="n">
        <v>128</v>
      </c>
      <c r="C958" t="inlineStr">
        <is>
          <t>Love Cabaret</t>
        </is>
      </c>
      <c r="D958" s="556" t="n">
        <v>46023</v>
      </c>
      <c r="E958" t="n">
        <v>18547</v>
      </c>
      <c r="F958" t="inlineStr">
        <is>
          <t>APERITIVO APEROL 750ML</t>
        </is>
      </c>
      <c r="G958" t="n">
        <v>3132</v>
      </c>
      <c r="H958" t="n">
        <v>5.83</v>
      </c>
      <c r="I958" t="inlineStr">
        <is>
          <t>GR</t>
        </is>
      </c>
      <c r="J958" t="inlineStr">
        <is>
          <t>BEBIDAS</t>
        </is>
      </c>
      <c r="K958" t="inlineStr">
        <is>
          <t>12/2025</t>
        </is>
      </c>
      <c r="L958" t="n">
        <v>35.29</v>
      </c>
      <c r="M958" s="556" t="n">
        <v>45996</v>
      </c>
      <c r="N958" t="n">
        <v>35.29</v>
      </c>
      <c r="O958" t="n">
        <v>40.5</v>
      </c>
      <c r="P958" t="n">
        <v>205.74</v>
      </c>
    </row>
    <row r="959">
      <c r="A959" t="n">
        <v>65352</v>
      </c>
      <c r="B959" t="n">
        <v>128</v>
      </c>
      <c r="C959" t="inlineStr">
        <is>
          <t>Love Cabaret</t>
        </is>
      </c>
      <c r="D959" s="556" t="n">
        <v>46023</v>
      </c>
      <c r="E959" t="n">
        <v>19567</v>
      </c>
      <c r="F959" t="inlineStr">
        <is>
          <t>PIMENTA JAMAICA EM GRAO KG</t>
        </is>
      </c>
      <c r="G959" t="n">
        <v>2650</v>
      </c>
      <c r="H959" t="n">
        <v>1.26</v>
      </c>
      <c r="I959" t="inlineStr">
        <is>
          <t>KG</t>
        </is>
      </c>
      <c r="J959" t="inlineStr">
        <is>
          <t>ALIMENTOS</t>
        </is>
      </c>
      <c r="K959" t="inlineStr">
        <is>
          <t>12/2025</t>
        </is>
      </c>
      <c r="L959" t="n">
        <v>0</v>
      </c>
      <c r="M959" s="556" t="n">
        <v>45957</v>
      </c>
      <c r="N959" t="n">
        <v>158</v>
      </c>
      <c r="O959" t="n">
        <v>46.4</v>
      </c>
      <c r="P959" t="n">
        <v>199.08</v>
      </c>
    </row>
    <row r="960">
      <c r="A960" t="n">
        <v>65356</v>
      </c>
      <c r="B960" t="n">
        <v>128</v>
      </c>
      <c r="C960" t="inlineStr">
        <is>
          <t>Love Cabaret</t>
        </is>
      </c>
      <c r="D960" s="556" t="n">
        <v>46023</v>
      </c>
      <c r="E960" t="n">
        <v>19421</v>
      </c>
      <c r="F960" t="inlineStr">
        <is>
          <t>LEITE INTEGRAL ITALAC C/12</t>
        </is>
      </c>
      <c r="G960" t="n">
        <v>2758</v>
      </c>
      <c r="H960" t="n">
        <v>3</v>
      </c>
      <c r="I960" t="inlineStr">
        <is>
          <t>CX</t>
        </is>
      </c>
      <c r="J960" t="inlineStr">
        <is>
          <t>ALIMENTOS</t>
        </is>
      </c>
      <c r="K960" t="inlineStr">
        <is>
          <t>12/2025</t>
        </is>
      </c>
      <c r="L960" t="n">
        <v>66.04000000000001</v>
      </c>
      <c r="M960" s="556" t="n">
        <v>45999</v>
      </c>
      <c r="N960" t="n">
        <v>57.68</v>
      </c>
      <c r="O960" t="n">
        <v>57.72</v>
      </c>
      <c r="P960" t="n">
        <v>198.12</v>
      </c>
    </row>
    <row r="961">
      <c r="A961" t="n">
        <v>65379</v>
      </c>
      <c r="B961" t="n">
        <v>128</v>
      </c>
      <c r="C961" t="inlineStr">
        <is>
          <t>Love Cabaret</t>
        </is>
      </c>
      <c r="D961" s="556" t="n">
        <v>46023</v>
      </c>
      <c r="E961" t="n">
        <v>18486</v>
      </c>
      <c r="F961" t="inlineStr">
        <is>
          <t>CACHACA FAMIGERADA BRUTA 750ML</t>
        </is>
      </c>
      <c r="G961" t="n">
        <v>3170</v>
      </c>
      <c r="H961" t="n">
        <v>7.18</v>
      </c>
      <c r="I961" t="inlineStr">
        <is>
          <t>GR</t>
        </is>
      </c>
      <c r="J961" t="inlineStr">
        <is>
          <t>BEBIDAS</t>
        </is>
      </c>
      <c r="K961" t="inlineStr">
        <is>
          <t>12/2025</t>
        </is>
      </c>
      <c r="L961" t="n">
        <v>0</v>
      </c>
      <c r="M961" s="556" t="n">
        <v>45958</v>
      </c>
      <c r="N961" t="n">
        <v>27.5</v>
      </c>
      <c r="O961" t="n">
        <v>27.5</v>
      </c>
      <c r="P961" t="n">
        <v>197.45</v>
      </c>
    </row>
    <row r="962">
      <c r="A962" t="n">
        <v>65290</v>
      </c>
      <c r="B962" t="n">
        <v>128</v>
      </c>
      <c r="C962" t="inlineStr">
        <is>
          <t>Love Cabaret</t>
        </is>
      </c>
      <c r="D962" s="556" t="n">
        <v>46023</v>
      </c>
      <c r="E962" t="n">
        <v>21093</v>
      </c>
      <c r="F962" t="inlineStr">
        <is>
          <t>ACUCAR REFINADO UNIAO 1KG UN</t>
        </is>
      </c>
      <c r="G962" t="n">
        <v>1988</v>
      </c>
      <c r="H962" t="n">
        <v>39.76</v>
      </c>
      <c r="I962" t="inlineStr">
        <is>
          <t>KG</t>
        </is>
      </c>
      <c r="J962" t="inlineStr">
        <is>
          <t>ALIMENTOS</t>
        </is>
      </c>
      <c r="K962" t="inlineStr">
        <is>
          <t>12/2025</t>
        </is>
      </c>
      <c r="L962" t="n">
        <v>4.84</v>
      </c>
      <c r="M962" s="556" t="n">
        <v>45999</v>
      </c>
      <c r="N962" t="n">
        <v>4.85</v>
      </c>
      <c r="O962" t="n">
        <v>4.76</v>
      </c>
      <c r="P962" t="n">
        <v>192.44</v>
      </c>
    </row>
    <row r="963">
      <c r="A963" t="n">
        <v>65399</v>
      </c>
      <c r="B963" t="n">
        <v>128</v>
      </c>
      <c r="C963" t="inlineStr">
        <is>
          <t>Love Cabaret</t>
        </is>
      </c>
      <c r="D963" s="556" t="n">
        <v>46023</v>
      </c>
      <c r="E963" t="n">
        <v>18153</v>
      </c>
      <c r="F963" t="inlineStr">
        <is>
          <t>WHISKY BOURBON WOODFORD RESERVE 750ML</t>
        </is>
      </c>
      <c r="G963" t="n">
        <v>3466</v>
      </c>
      <c r="H963" t="n">
        <v>1</v>
      </c>
      <c r="I963" t="inlineStr">
        <is>
          <t>GR</t>
        </is>
      </c>
      <c r="J963" t="inlineStr">
        <is>
          <t>BEBIDAS</t>
        </is>
      </c>
      <c r="K963" t="inlineStr">
        <is>
          <t>12/2025</t>
        </is>
      </c>
      <c r="L963" t="n">
        <v>0</v>
      </c>
      <c r="N963" t="n">
        <v>0</v>
      </c>
      <c r="O963" t="n">
        <v>160.56</v>
      </c>
      <c r="P963" t="n">
        <v>192.33</v>
      </c>
    </row>
    <row r="964">
      <c r="A964" t="n">
        <v>65300</v>
      </c>
      <c r="B964" t="n">
        <v>128</v>
      </c>
      <c r="C964" t="inlineStr">
        <is>
          <t>Love Cabaret</t>
        </is>
      </c>
      <c r="D964" s="556" t="n">
        <v>46023</v>
      </c>
      <c r="E964" t="n">
        <v>21073</v>
      </c>
      <c r="F964" t="inlineStr">
        <is>
          <t>CALDA DE AGAVE AZUL JASMINE ORGANICO 330ML UN</t>
        </is>
      </c>
      <c r="G964" t="n">
        <v>1994</v>
      </c>
      <c r="H964" t="n">
        <v>4</v>
      </c>
      <c r="I964" t="inlineStr">
        <is>
          <t>UN</t>
        </is>
      </c>
      <c r="J964" t="inlineStr">
        <is>
          <t>ALIMENTOS</t>
        </is>
      </c>
      <c r="K964" t="inlineStr">
        <is>
          <t>12/2025</t>
        </is>
      </c>
      <c r="L964" t="n">
        <v>0</v>
      </c>
      <c r="M964" s="556" t="n">
        <v>45911</v>
      </c>
      <c r="N964" t="n">
        <v>47.9</v>
      </c>
      <c r="O964" t="n">
        <v>49.9</v>
      </c>
      <c r="P964" t="n">
        <v>191.6</v>
      </c>
    </row>
    <row r="965">
      <c r="A965" t="n">
        <v>65448</v>
      </c>
      <c r="B965" t="n">
        <v>128</v>
      </c>
      <c r="C965" t="inlineStr">
        <is>
          <t>Love Cabaret</t>
        </is>
      </c>
      <c r="D965" s="556" t="n">
        <v>46023</v>
      </c>
      <c r="E965" t="n">
        <v>18157</v>
      </c>
      <c r="F965" t="inlineStr">
        <is>
          <t>WHISKY BOURBON BULLEIT 750ML</t>
        </is>
      </c>
      <c r="G965" t="n">
        <v>3463</v>
      </c>
      <c r="H965" t="n">
        <v>0.92</v>
      </c>
      <c r="I965" t="inlineStr">
        <is>
          <t>GR</t>
        </is>
      </c>
      <c r="J965" t="inlineStr">
        <is>
          <t>BEBIDAS</t>
        </is>
      </c>
      <c r="K965" t="inlineStr">
        <is>
          <t>12/2025</t>
        </is>
      </c>
      <c r="L965" t="n">
        <v>0</v>
      </c>
      <c r="M965" s="556" t="n">
        <v>45870</v>
      </c>
      <c r="N965" t="n">
        <v>205.61</v>
      </c>
      <c r="O965" t="n">
        <v>179.29</v>
      </c>
      <c r="P965" t="n">
        <v>189.16</v>
      </c>
    </row>
    <row r="966">
      <c r="A966" t="n">
        <v>65362</v>
      </c>
      <c r="B966" t="n">
        <v>128</v>
      </c>
      <c r="C966" t="inlineStr">
        <is>
          <t>Love Cabaret</t>
        </is>
      </c>
      <c r="D966" s="556" t="n">
        <v>46023</v>
      </c>
      <c r="E966" t="n">
        <v>21372</v>
      </c>
      <c r="F966" t="inlineStr">
        <is>
          <t>PAO BRIOCHE FORME C/ TAMPA UN</t>
        </is>
      </c>
      <c r="G966" t="n">
        <v>2827</v>
      </c>
      <c r="H966" t="n">
        <v>6</v>
      </c>
      <c r="I966" t="inlineStr">
        <is>
          <t>UN</t>
        </is>
      </c>
      <c r="J966" t="inlineStr">
        <is>
          <t>ALIMENTOS</t>
        </is>
      </c>
      <c r="K966" t="inlineStr">
        <is>
          <t>12/2025</t>
        </is>
      </c>
      <c r="L966" t="n">
        <v>0</v>
      </c>
      <c r="M966" s="556" t="n">
        <v>45980</v>
      </c>
      <c r="N966" t="n">
        <v>31</v>
      </c>
      <c r="O966" t="n">
        <v>31</v>
      </c>
      <c r="P966" t="n">
        <v>186</v>
      </c>
    </row>
    <row r="967">
      <c r="A967" t="n">
        <v>65431</v>
      </c>
      <c r="B967" t="n">
        <v>128</v>
      </c>
      <c r="C967" t="inlineStr">
        <is>
          <t>Love Cabaret</t>
        </is>
      </c>
      <c r="D967" s="556" t="n">
        <v>46023</v>
      </c>
      <c r="E967" t="n">
        <v>17716</v>
      </c>
      <c r="F967" t="inlineStr">
        <is>
          <t>VINHO TINTO ALMADEN CABERNET SAUVIGNON 750ML</t>
        </is>
      </c>
      <c r="G967" t="n">
        <v>3822</v>
      </c>
      <c r="H967" t="n">
        <v>7</v>
      </c>
      <c r="I967" t="inlineStr">
        <is>
          <t>GR</t>
        </is>
      </c>
      <c r="J967" t="inlineStr">
        <is>
          <t>BEBIDAS</t>
        </is>
      </c>
      <c r="K967" t="inlineStr">
        <is>
          <t>12/2025</t>
        </is>
      </c>
      <c r="L967" t="n">
        <v>26.2</v>
      </c>
      <c r="M967" s="556" t="n">
        <v>46000</v>
      </c>
      <c r="N967" t="n">
        <v>26.2</v>
      </c>
      <c r="O967" t="n">
        <v>26.2</v>
      </c>
      <c r="P967" t="n">
        <v>183.4</v>
      </c>
    </row>
    <row r="968">
      <c r="A968" t="n">
        <v>65389</v>
      </c>
      <c r="B968" t="n">
        <v>128</v>
      </c>
      <c r="C968" t="inlineStr">
        <is>
          <t>Love Cabaret</t>
        </is>
      </c>
      <c r="D968" s="556" t="n">
        <v>46023</v>
      </c>
      <c r="E968" t="n">
        <v>18312</v>
      </c>
      <c r="F968" t="inlineStr">
        <is>
          <t>LICOR FRANGELICO 700ML</t>
        </is>
      </c>
      <c r="G968" t="n">
        <v>3321</v>
      </c>
      <c r="H968" t="n">
        <v>1.67</v>
      </c>
      <c r="I968" t="inlineStr">
        <is>
          <t>GR</t>
        </is>
      </c>
      <c r="J968" t="inlineStr">
        <is>
          <t>BEBIDAS</t>
        </is>
      </c>
      <c r="K968" t="inlineStr">
        <is>
          <t>12/2025</t>
        </is>
      </c>
      <c r="L968" t="n">
        <v>0</v>
      </c>
      <c r="N968" t="n">
        <v>0</v>
      </c>
      <c r="O968" t="n">
        <v>86.56999999999999</v>
      </c>
      <c r="P968" t="n">
        <v>176.85</v>
      </c>
    </row>
    <row r="969">
      <c r="A969" t="n">
        <v>65424</v>
      </c>
      <c r="B969" t="n">
        <v>128</v>
      </c>
      <c r="C969" t="inlineStr">
        <is>
          <t>Love Cabaret</t>
        </is>
      </c>
      <c r="D969" s="556" t="n">
        <v>46023</v>
      </c>
      <c r="E969" t="n">
        <v>26948</v>
      </c>
      <c r="F969" t="inlineStr">
        <is>
          <t>REFRIGERANTE LIMAO ZERO FYS 350ML C/12</t>
        </is>
      </c>
      <c r="G969" t="n">
        <v>7011</v>
      </c>
      <c r="H969" t="n">
        <v>4.08</v>
      </c>
      <c r="I969" t="inlineStr">
        <is>
          <t>PC</t>
        </is>
      </c>
      <c r="J969" t="inlineStr">
        <is>
          <t>BEBIDAS</t>
        </is>
      </c>
      <c r="K969" t="inlineStr">
        <is>
          <t>12/2025</t>
        </is>
      </c>
      <c r="L969" t="n">
        <v>0</v>
      </c>
      <c r="M969" s="556" t="n">
        <v>45988</v>
      </c>
      <c r="N969" t="n">
        <v>43.31</v>
      </c>
      <c r="O969" t="n">
        <v>43.32</v>
      </c>
      <c r="P969" t="n">
        <v>176.7</v>
      </c>
    </row>
    <row r="970">
      <c r="A970" t="n">
        <v>65420</v>
      </c>
      <c r="B970" t="n">
        <v>128</v>
      </c>
      <c r="C970" t="inlineStr">
        <is>
          <t>Love Cabaret</t>
        </is>
      </c>
      <c r="D970" s="556" t="n">
        <v>46023</v>
      </c>
      <c r="E970" t="n">
        <v>24030</v>
      </c>
      <c r="F970" t="inlineStr">
        <is>
          <t>AGUA TONICA PRATA 269ML</t>
        </is>
      </c>
      <c r="G970" t="n">
        <v>3593</v>
      </c>
      <c r="H970" t="n">
        <v>8.17</v>
      </c>
      <c r="I970" t="inlineStr">
        <is>
          <t>UN</t>
        </is>
      </c>
      <c r="J970" t="inlineStr">
        <is>
          <t>BEBIDAS</t>
        </is>
      </c>
      <c r="K970" t="inlineStr">
        <is>
          <t>12/2025</t>
        </is>
      </c>
      <c r="L970" t="n">
        <v>0</v>
      </c>
      <c r="M970" s="556" t="n">
        <v>45908</v>
      </c>
      <c r="N970" t="n">
        <v>21.48</v>
      </c>
      <c r="O970" t="n">
        <v>3.51</v>
      </c>
      <c r="P970" t="n">
        <v>175.49</v>
      </c>
    </row>
    <row r="971">
      <c r="A971" t="n">
        <v>65319</v>
      </c>
      <c r="B971" t="n">
        <v>128</v>
      </c>
      <c r="C971" t="inlineStr">
        <is>
          <t>Love Cabaret</t>
        </is>
      </c>
      <c r="D971" s="556" t="n">
        <v>46023</v>
      </c>
      <c r="E971" t="n">
        <v>20114</v>
      </c>
      <c r="F971" t="inlineStr">
        <is>
          <t>MACARRAO LINGUINE GRANO DURO DIVELLA  500GR</t>
        </is>
      </c>
      <c r="G971" t="n">
        <v>2292</v>
      </c>
      <c r="H971" t="n">
        <v>20</v>
      </c>
      <c r="I971" t="inlineStr">
        <is>
          <t>UN</t>
        </is>
      </c>
      <c r="J971" t="inlineStr">
        <is>
          <t>ALIMENTOS</t>
        </is>
      </c>
      <c r="K971" t="inlineStr">
        <is>
          <t>12/2025</t>
        </is>
      </c>
      <c r="L971" t="n">
        <v>0</v>
      </c>
      <c r="M971" s="556" t="n">
        <v>45978</v>
      </c>
      <c r="N971" t="n">
        <v>8.699999999999999</v>
      </c>
      <c r="O971" t="n">
        <v>8.699999999999999</v>
      </c>
      <c r="P971" t="n">
        <v>174</v>
      </c>
    </row>
    <row r="972">
      <c r="A972" t="n">
        <v>65396</v>
      </c>
      <c r="B972" t="n">
        <v>128</v>
      </c>
      <c r="C972" t="inlineStr">
        <is>
          <t>Love Cabaret</t>
        </is>
      </c>
      <c r="D972" s="556" t="n">
        <v>46023</v>
      </c>
      <c r="E972" t="n">
        <v>18214</v>
      </c>
      <c r="F972" t="inlineStr">
        <is>
          <t>VERMOUTH MARTINI BIANCO 750ML</t>
        </is>
      </c>
      <c r="G972" t="n">
        <v>3413</v>
      </c>
      <c r="H972" t="n">
        <v>5</v>
      </c>
      <c r="I972" t="inlineStr">
        <is>
          <t>GR</t>
        </is>
      </c>
      <c r="J972" t="inlineStr">
        <is>
          <t>BEBIDAS</t>
        </is>
      </c>
      <c r="K972" t="inlineStr">
        <is>
          <t>12/2025</t>
        </is>
      </c>
      <c r="L972" t="n">
        <v>0</v>
      </c>
      <c r="N972" t="n">
        <v>0</v>
      </c>
      <c r="O972" t="n">
        <v>37.47</v>
      </c>
      <c r="P972" t="n">
        <v>170.25</v>
      </c>
    </row>
    <row r="973">
      <c r="A973" t="n">
        <v>65302</v>
      </c>
      <c r="B973" t="n">
        <v>128</v>
      </c>
      <c r="C973" t="inlineStr">
        <is>
          <t>Love Cabaret</t>
        </is>
      </c>
      <c r="D973" s="556" t="n">
        <v>46023</v>
      </c>
      <c r="E973" t="n">
        <v>23546</v>
      </c>
      <c r="F973" t="inlineStr">
        <is>
          <t>CARDAMOMO INTEIRO VERDE KG</t>
        </is>
      </c>
      <c r="G973" t="n">
        <v>2323</v>
      </c>
      <c r="H973" t="n">
        <v>0.46</v>
      </c>
      <c r="I973" t="inlineStr">
        <is>
          <t>KG</t>
        </is>
      </c>
      <c r="J973" t="inlineStr">
        <is>
          <t>ALIMENTOS</t>
        </is>
      </c>
      <c r="K973" t="inlineStr">
        <is>
          <t>12/2025</t>
        </is>
      </c>
      <c r="L973" t="n">
        <v>0</v>
      </c>
      <c r="M973" s="556" t="n">
        <v>45698</v>
      </c>
      <c r="N973" t="n">
        <v>365</v>
      </c>
      <c r="O973" t="n">
        <v>343.6</v>
      </c>
      <c r="P973" t="n">
        <v>167.9</v>
      </c>
    </row>
    <row r="974">
      <c r="A974" t="n">
        <v>65400</v>
      </c>
      <c r="B974" t="n">
        <v>128</v>
      </c>
      <c r="C974" t="inlineStr">
        <is>
          <t>Love Cabaret</t>
        </is>
      </c>
      <c r="D974" s="556" t="n">
        <v>46023</v>
      </c>
      <c r="E974" t="n">
        <v>18140</v>
      </c>
      <c r="F974" t="inlineStr">
        <is>
          <t>WHISKY GENTLEMAN JACK SILVER 1L</t>
        </is>
      </c>
      <c r="G974" t="n">
        <v>3478</v>
      </c>
      <c r="H974" t="n">
        <v>1</v>
      </c>
      <c r="I974" t="inlineStr">
        <is>
          <t>GR</t>
        </is>
      </c>
      <c r="J974" t="inlineStr">
        <is>
          <t>BEBIDAS</t>
        </is>
      </c>
      <c r="K974" t="inlineStr">
        <is>
          <t>12/2025</t>
        </is>
      </c>
      <c r="L974" t="n">
        <v>0</v>
      </c>
      <c r="N974" t="n">
        <v>0</v>
      </c>
      <c r="O974" t="n">
        <v>161.9</v>
      </c>
      <c r="P974" t="n">
        <v>162.93</v>
      </c>
    </row>
    <row r="975">
      <c r="A975" t="n">
        <v>65437</v>
      </c>
      <c r="B975" t="n">
        <v>128</v>
      </c>
      <c r="C975" t="inlineStr">
        <is>
          <t>Love Cabaret</t>
        </is>
      </c>
      <c r="D975" s="556" t="n">
        <v>46023</v>
      </c>
      <c r="E975" t="n">
        <v>18537</v>
      </c>
      <c r="F975" t="inlineStr">
        <is>
          <t>APERITIVO LILLET BLANC 750ML</t>
        </is>
      </c>
      <c r="G975" t="n">
        <v>3140</v>
      </c>
      <c r="H975" t="n">
        <v>2</v>
      </c>
      <c r="I975" t="inlineStr">
        <is>
          <t>GR</t>
        </is>
      </c>
      <c r="J975" t="inlineStr">
        <is>
          <t>BEBIDAS</t>
        </is>
      </c>
      <c r="K975" t="inlineStr">
        <is>
          <t>12/2025</t>
        </is>
      </c>
      <c r="L975" t="n">
        <v>0</v>
      </c>
      <c r="M975" s="556" t="n">
        <v>45502</v>
      </c>
      <c r="N975" t="n">
        <v>79.09999999999999</v>
      </c>
      <c r="O975" t="n">
        <v>73.31999999999999</v>
      </c>
      <c r="P975" t="n">
        <v>158.2</v>
      </c>
    </row>
    <row r="976">
      <c r="A976" t="n">
        <v>65394</v>
      </c>
      <c r="B976" t="n">
        <v>128</v>
      </c>
      <c r="C976" t="inlineStr">
        <is>
          <t>Love Cabaret</t>
        </is>
      </c>
      <c r="D976" s="556" t="n">
        <v>46023</v>
      </c>
      <c r="E976" t="n">
        <v>18220</v>
      </c>
      <c r="F976" t="inlineStr">
        <is>
          <t>VERMOUTH CARPANO CLASSICO ROSSO ITALIANO 1L</t>
        </is>
      </c>
      <c r="G976" t="n">
        <v>3408</v>
      </c>
      <c r="H976" t="n">
        <v>2.1</v>
      </c>
      <c r="I976" t="inlineStr">
        <is>
          <t>GR</t>
        </is>
      </c>
      <c r="J976" t="inlineStr">
        <is>
          <t>BEBIDAS</t>
        </is>
      </c>
      <c r="K976" t="inlineStr">
        <is>
          <t>12/2025</t>
        </is>
      </c>
      <c r="L976" t="n">
        <v>75.31</v>
      </c>
      <c r="M976" s="556" t="n">
        <v>45992</v>
      </c>
      <c r="N976" t="n">
        <v>75.31</v>
      </c>
      <c r="O976" t="n">
        <v>71.31999999999999</v>
      </c>
      <c r="P976" t="n">
        <v>158.15</v>
      </c>
    </row>
    <row r="977">
      <c r="A977" t="n">
        <v>65434</v>
      </c>
      <c r="B977" t="n">
        <v>128</v>
      </c>
      <c r="C977" t="inlineStr">
        <is>
          <t>Love Cabaret</t>
        </is>
      </c>
      <c r="D977" s="556" t="n">
        <v>46023</v>
      </c>
      <c r="E977" t="n">
        <v>18547</v>
      </c>
      <c r="F977" t="inlineStr">
        <is>
          <t>APERITIVO APEROL 750ML</t>
        </is>
      </c>
      <c r="G977" t="n">
        <v>3132</v>
      </c>
      <c r="H977" t="n">
        <v>4.2</v>
      </c>
      <c r="I977" t="inlineStr">
        <is>
          <t>GR</t>
        </is>
      </c>
      <c r="J977" t="inlineStr">
        <is>
          <t>BEBIDAS</t>
        </is>
      </c>
      <c r="K977" t="inlineStr">
        <is>
          <t>12/2025</t>
        </is>
      </c>
      <c r="L977" t="n">
        <v>35.29</v>
      </c>
      <c r="M977" s="556" t="n">
        <v>45996</v>
      </c>
      <c r="N977" t="n">
        <v>35.29</v>
      </c>
      <c r="O977" t="n">
        <v>40.5</v>
      </c>
      <c r="P977" t="n">
        <v>148.22</v>
      </c>
    </row>
    <row r="978">
      <c r="A978" t="n">
        <v>65386</v>
      </c>
      <c r="B978" t="n">
        <v>128</v>
      </c>
      <c r="C978" t="inlineStr">
        <is>
          <t>Love Cabaret</t>
        </is>
      </c>
      <c r="D978" s="556" t="n">
        <v>46023</v>
      </c>
      <c r="E978" t="n">
        <v>18327</v>
      </c>
      <c r="F978" t="inlineStr">
        <is>
          <t>LICOR COINTREAU 700ML</t>
        </is>
      </c>
      <c r="G978" t="n">
        <v>3306</v>
      </c>
      <c r="H978" t="n">
        <v>1.38</v>
      </c>
      <c r="I978" t="inlineStr">
        <is>
          <t>GR</t>
        </is>
      </c>
      <c r="J978" t="inlineStr">
        <is>
          <t>BEBIDAS</t>
        </is>
      </c>
      <c r="K978" t="inlineStr">
        <is>
          <t>12/2025</t>
        </is>
      </c>
      <c r="L978" t="n">
        <v>0</v>
      </c>
      <c r="N978" t="n">
        <v>0</v>
      </c>
      <c r="O978" t="n">
        <v>109.18</v>
      </c>
      <c r="P978" t="n">
        <v>147.66</v>
      </c>
    </row>
    <row r="979">
      <c r="A979" t="n">
        <v>65417</v>
      </c>
      <c r="B979" t="n">
        <v>128</v>
      </c>
      <c r="C979" t="inlineStr">
        <is>
          <t>Love Cabaret</t>
        </is>
      </c>
      <c r="D979" s="556" t="n">
        <v>46023</v>
      </c>
      <c r="E979" t="n">
        <v>17933</v>
      </c>
      <c r="F979" t="inlineStr">
        <is>
          <t>AGUA MINERAL COM GAS MAMBA 350ML C/24</t>
        </is>
      </c>
      <c r="G979" t="n">
        <v>3636</v>
      </c>
      <c r="H979" t="n">
        <v>4.79</v>
      </c>
      <c r="I979" t="inlineStr">
        <is>
          <t>PC</t>
        </is>
      </c>
      <c r="J979" t="inlineStr">
        <is>
          <t>BEBIDAS</t>
        </is>
      </c>
      <c r="K979" t="inlineStr">
        <is>
          <t>12/2025</t>
        </is>
      </c>
      <c r="L979" t="n">
        <v>28.97</v>
      </c>
      <c r="M979" s="556" t="n">
        <v>46003</v>
      </c>
      <c r="N979" t="n">
        <v>0</v>
      </c>
      <c r="O979" t="n">
        <v>0</v>
      </c>
      <c r="P979" t="n">
        <v>138.77</v>
      </c>
    </row>
    <row r="980">
      <c r="A980" t="n">
        <v>65385</v>
      </c>
      <c r="B980" t="n">
        <v>128</v>
      </c>
      <c r="C980" t="inlineStr">
        <is>
          <t>Love Cabaret</t>
        </is>
      </c>
      <c r="D980" s="556" t="n">
        <v>46023</v>
      </c>
      <c r="E980" t="n">
        <v>18293</v>
      </c>
      <c r="F980" t="inlineStr">
        <is>
          <t>LICOR BAILEYS 750ML</t>
        </is>
      </c>
      <c r="G980" t="n">
        <v>3336</v>
      </c>
      <c r="H980" t="n">
        <v>1</v>
      </c>
      <c r="I980" t="inlineStr">
        <is>
          <t>GR</t>
        </is>
      </c>
      <c r="J980" t="inlineStr">
        <is>
          <t>BEBIDAS</t>
        </is>
      </c>
      <c r="K980" t="inlineStr">
        <is>
          <t>12/2025</t>
        </is>
      </c>
      <c r="L980" t="n">
        <v>0</v>
      </c>
      <c r="N980" t="n">
        <v>0</v>
      </c>
      <c r="O980" t="n">
        <v>122.84</v>
      </c>
      <c r="P980" t="n">
        <v>130.81</v>
      </c>
    </row>
    <row r="981">
      <c r="A981" t="n">
        <v>65361</v>
      </c>
      <c r="B981" t="n">
        <v>128</v>
      </c>
      <c r="C981" t="inlineStr">
        <is>
          <t>Love Cabaret</t>
        </is>
      </c>
      <c r="D981" s="556" t="n">
        <v>46023</v>
      </c>
      <c r="E981" t="n">
        <v>26465</v>
      </c>
      <c r="F981" t="inlineStr">
        <is>
          <t>BAGUETE FERMENTACAO NATURAL 30CM C/250G UN</t>
        </is>
      </c>
      <c r="G981" t="n">
        <v>6746</v>
      </c>
      <c r="H981" t="n">
        <v>5</v>
      </c>
      <c r="I981" t="inlineStr">
        <is>
          <t>UN</t>
        </is>
      </c>
      <c r="J981" t="inlineStr">
        <is>
          <t>ALIMENTOS</t>
        </is>
      </c>
      <c r="K981" t="inlineStr">
        <is>
          <t>12/2025</t>
        </is>
      </c>
      <c r="L981" t="n">
        <v>25</v>
      </c>
      <c r="M981" s="556" t="n">
        <v>46007</v>
      </c>
      <c r="N981" t="n">
        <v>25</v>
      </c>
      <c r="O981" t="n">
        <v>25</v>
      </c>
      <c r="P981" t="n">
        <v>125</v>
      </c>
    </row>
    <row r="982">
      <c r="A982" t="n">
        <v>65363</v>
      </c>
      <c r="B982" t="n">
        <v>128</v>
      </c>
      <c r="C982" t="inlineStr">
        <is>
          <t>Love Cabaret</t>
        </is>
      </c>
      <c r="D982" s="556" t="n">
        <v>46023</v>
      </c>
      <c r="E982" t="n">
        <v>25885</v>
      </c>
      <c r="F982" t="inlineStr">
        <is>
          <t>PAO FOLHA LIBANES MAXIFOUR C/300G</t>
        </is>
      </c>
      <c r="G982" t="n">
        <v>6422</v>
      </c>
      <c r="H982" t="n">
        <v>10</v>
      </c>
      <c r="I982" t="inlineStr">
        <is>
          <t>PT</t>
        </is>
      </c>
      <c r="J982" t="inlineStr">
        <is>
          <t>ALIMENTOS</t>
        </is>
      </c>
      <c r="K982" t="inlineStr">
        <is>
          <t>12/2025</t>
        </is>
      </c>
      <c r="L982" t="n">
        <v>12.2</v>
      </c>
      <c r="M982" s="556" t="n">
        <v>46003</v>
      </c>
      <c r="N982" t="n">
        <v>12.2</v>
      </c>
      <c r="O982" t="n">
        <v>12.2</v>
      </c>
      <c r="P982" t="n">
        <v>122</v>
      </c>
    </row>
    <row r="983">
      <c r="A983" t="n">
        <v>65432</v>
      </c>
      <c r="B983" t="n">
        <v>128</v>
      </c>
      <c r="C983" t="inlineStr">
        <is>
          <t>Love Cabaret</t>
        </is>
      </c>
      <c r="D983" s="556" t="n">
        <v>46023</v>
      </c>
      <c r="E983" t="n">
        <v>17661</v>
      </c>
      <c r="F983" t="inlineStr">
        <is>
          <t>VINHO TINTO LES FRUITS SAUVAGES PINOT NOIR 750ML</t>
        </is>
      </c>
      <c r="G983" t="n">
        <v>3868</v>
      </c>
      <c r="H983" t="n">
        <v>1</v>
      </c>
      <c r="I983" t="inlineStr">
        <is>
          <t>GR</t>
        </is>
      </c>
      <c r="J983" t="inlineStr">
        <is>
          <t>BEBIDAS</t>
        </is>
      </c>
      <c r="K983" t="inlineStr">
        <is>
          <t>12/2025</t>
        </is>
      </c>
      <c r="L983" t="n">
        <v>0</v>
      </c>
      <c r="M983" s="556" t="n">
        <v>45979</v>
      </c>
      <c r="N983" t="n">
        <v>120.25</v>
      </c>
      <c r="O983" t="n">
        <v>120.25</v>
      </c>
      <c r="P983" t="n">
        <v>120.25</v>
      </c>
    </row>
    <row r="984">
      <c r="A984" t="n">
        <v>65376</v>
      </c>
      <c r="B984" t="n">
        <v>128</v>
      </c>
      <c r="C984" t="inlineStr">
        <is>
          <t>Love Cabaret</t>
        </is>
      </c>
      <c r="D984" s="556" t="n">
        <v>46023</v>
      </c>
      <c r="E984" t="n">
        <v>18545</v>
      </c>
      <c r="F984" t="inlineStr">
        <is>
          <t>APERITIVO CAMPARI 998ML</t>
        </is>
      </c>
      <c r="G984" t="n">
        <v>3134</v>
      </c>
      <c r="H984" t="n">
        <v>2.73</v>
      </c>
      <c r="I984" t="inlineStr">
        <is>
          <t>GR</t>
        </is>
      </c>
      <c r="J984" t="inlineStr">
        <is>
          <t>BEBIDAS</t>
        </is>
      </c>
      <c r="K984" t="inlineStr">
        <is>
          <t>12/2025</t>
        </is>
      </c>
      <c r="L984" t="n">
        <v>0</v>
      </c>
      <c r="M984" s="556" t="n">
        <v>45911</v>
      </c>
      <c r="N984" t="n">
        <v>43.99</v>
      </c>
      <c r="O984" t="n">
        <v>49.2</v>
      </c>
      <c r="P984" t="n">
        <v>120.09</v>
      </c>
    </row>
    <row r="985">
      <c r="A985" t="n">
        <v>65423</v>
      </c>
      <c r="B985" t="n">
        <v>128</v>
      </c>
      <c r="C985" t="inlineStr">
        <is>
          <t>Love Cabaret</t>
        </is>
      </c>
      <c r="D985" s="556" t="n">
        <v>46023</v>
      </c>
      <c r="E985" t="n">
        <v>24529</v>
      </c>
      <c r="F985" t="inlineStr">
        <is>
          <t>REFRIGERANTE LIMAO FYS 350ML C/12</t>
        </is>
      </c>
      <c r="G985" t="n">
        <v>3697</v>
      </c>
      <c r="H985" t="n">
        <v>2.92</v>
      </c>
      <c r="I985" t="inlineStr">
        <is>
          <t>PC</t>
        </is>
      </c>
      <c r="J985" t="inlineStr">
        <is>
          <t>BEBIDAS</t>
        </is>
      </c>
      <c r="K985" t="inlineStr">
        <is>
          <t>12/2025</t>
        </is>
      </c>
      <c r="L985" t="n">
        <v>0</v>
      </c>
      <c r="M985" s="556" t="n">
        <v>45896</v>
      </c>
      <c r="N985" t="n">
        <v>39.69</v>
      </c>
      <c r="O985" t="n">
        <v>39.69</v>
      </c>
      <c r="P985" t="n">
        <v>115.89</v>
      </c>
    </row>
    <row r="986">
      <c r="A986" t="n">
        <v>65335</v>
      </c>
      <c r="B986" t="n">
        <v>128</v>
      </c>
      <c r="C986" t="inlineStr">
        <is>
          <t>Love Cabaret</t>
        </is>
      </c>
      <c r="D986" s="556" t="n">
        <v>46023</v>
      </c>
      <c r="E986" t="n">
        <v>21400</v>
      </c>
      <c r="F986" t="inlineStr">
        <is>
          <t>PRESUNTO COZIDO MAGRO KG</t>
        </is>
      </c>
      <c r="G986" t="n">
        <v>2157</v>
      </c>
      <c r="H986" t="n">
        <v>4</v>
      </c>
      <c r="I986" t="inlineStr">
        <is>
          <t>KG</t>
        </is>
      </c>
      <c r="J986" t="inlineStr">
        <is>
          <t>ALIMENTOS</t>
        </is>
      </c>
      <c r="K986" t="inlineStr">
        <is>
          <t>12/2025</t>
        </is>
      </c>
      <c r="L986" t="n">
        <v>28.75</v>
      </c>
      <c r="M986" s="556" t="n">
        <v>45992</v>
      </c>
      <c r="N986" t="n">
        <v>28.75</v>
      </c>
      <c r="O986" t="n">
        <v>28.75</v>
      </c>
      <c r="P986" t="n">
        <v>115</v>
      </c>
    </row>
    <row r="987">
      <c r="A987" t="n">
        <v>65297</v>
      </c>
      <c r="B987" t="n">
        <v>128</v>
      </c>
      <c r="C987" t="inlineStr">
        <is>
          <t>Love Cabaret</t>
        </is>
      </c>
      <c r="D987" s="556" t="n">
        <v>46023</v>
      </c>
      <c r="E987" t="n">
        <v>20751</v>
      </c>
      <c r="F987" t="inlineStr">
        <is>
          <t>AZEITONA PRETA AZAPA ARCOBELLO C/2KG</t>
        </is>
      </c>
      <c r="G987" t="n">
        <v>2088</v>
      </c>
      <c r="H987" t="n">
        <v>1</v>
      </c>
      <c r="I987" t="inlineStr">
        <is>
          <t>BD</t>
        </is>
      </c>
      <c r="J987" t="inlineStr">
        <is>
          <t>ALIMENTOS</t>
        </is>
      </c>
      <c r="K987" t="inlineStr">
        <is>
          <t>12/2025</t>
        </is>
      </c>
      <c r="L987" t="n">
        <v>0</v>
      </c>
      <c r="M987" s="556" t="n">
        <v>45950</v>
      </c>
      <c r="N987" t="n">
        <v>113.13</v>
      </c>
      <c r="O987" t="n">
        <v>108.8</v>
      </c>
      <c r="P987" t="n">
        <v>113.13</v>
      </c>
    </row>
    <row r="988">
      <c r="A988" t="n">
        <v>65439</v>
      </c>
      <c r="B988" t="n">
        <v>128</v>
      </c>
      <c r="C988" t="inlineStr">
        <is>
          <t>Love Cabaret</t>
        </is>
      </c>
      <c r="D988" s="556" t="n">
        <v>46023</v>
      </c>
      <c r="E988" t="n">
        <v>22598</v>
      </c>
      <c r="F988" t="inlineStr">
        <is>
          <t>APERITIVO ANGOSTURA ORANGE 100ML</t>
        </is>
      </c>
      <c r="G988" t="n">
        <v>3131</v>
      </c>
      <c r="H988" t="n">
        <v>1</v>
      </c>
      <c r="I988" t="inlineStr">
        <is>
          <t>GR</t>
        </is>
      </c>
      <c r="J988" t="inlineStr">
        <is>
          <t>BEBIDAS</t>
        </is>
      </c>
      <c r="K988" t="inlineStr">
        <is>
          <t>12/2025</t>
        </is>
      </c>
      <c r="L988" t="n">
        <v>0</v>
      </c>
      <c r="N988" t="n">
        <v>0</v>
      </c>
      <c r="O988" t="n">
        <v>109.2</v>
      </c>
      <c r="P988" t="n">
        <v>109.2</v>
      </c>
    </row>
    <row r="989">
      <c r="A989" t="n">
        <v>65318</v>
      </c>
      <c r="B989" t="n">
        <v>128</v>
      </c>
      <c r="C989" t="inlineStr">
        <is>
          <t>Love Cabaret</t>
        </is>
      </c>
      <c r="D989" s="556" t="n">
        <v>46023</v>
      </c>
      <c r="E989" t="n">
        <v>24331</v>
      </c>
      <c r="F989" t="inlineStr">
        <is>
          <t>LINGUICA CALABRESA KG</t>
        </is>
      </c>
      <c r="G989" t="n">
        <v>2146</v>
      </c>
      <c r="H989" t="n">
        <v>1</v>
      </c>
      <c r="I989" t="inlineStr">
        <is>
          <t>KG</t>
        </is>
      </c>
      <c r="J989" t="inlineStr">
        <is>
          <t>ALIMENTOS</t>
        </is>
      </c>
      <c r="K989" t="inlineStr">
        <is>
          <t>12/2025</t>
        </is>
      </c>
      <c r="L989" t="n">
        <v>0</v>
      </c>
      <c r="M989" s="556" t="n">
        <v>45988</v>
      </c>
      <c r="N989" t="n">
        <v>109.1</v>
      </c>
      <c r="O989" t="n">
        <v>21.9</v>
      </c>
      <c r="P989" t="n">
        <v>109.1</v>
      </c>
    </row>
    <row r="990">
      <c r="A990" t="n">
        <v>65443</v>
      </c>
      <c r="B990" t="n">
        <v>128</v>
      </c>
      <c r="C990" t="inlineStr">
        <is>
          <t>Love Cabaret</t>
        </is>
      </c>
      <c r="D990" s="556" t="n">
        <v>46023</v>
      </c>
      <c r="E990" t="n">
        <v>17850</v>
      </c>
      <c r="F990" t="inlineStr">
        <is>
          <t>REFRIGERANTE FYS LARANJA 350ML C/ 12</t>
        </is>
      </c>
      <c r="G990" t="n">
        <v>3697</v>
      </c>
      <c r="H990" t="n">
        <v>3.83</v>
      </c>
      <c r="I990" t="inlineStr">
        <is>
          <t>PC</t>
        </is>
      </c>
      <c r="J990" t="inlineStr">
        <is>
          <t>BEBIDAS</t>
        </is>
      </c>
      <c r="K990" t="inlineStr">
        <is>
          <t>12/2025</t>
        </is>
      </c>
      <c r="L990" t="n">
        <v>0</v>
      </c>
      <c r="M990" s="556" t="n">
        <v>45427</v>
      </c>
      <c r="N990" t="n">
        <v>0</v>
      </c>
      <c r="O990" t="n">
        <v>27.74</v>
      </c>
      <c r="P990" t="n">
        <v>106.24</v>
      </c>
    </row>
    <row r="991">
      <c r="A991" t="n">
        <v>65441</v>
      </c>
      <c r="B991" t="n">
        <v>128</v>
      </c>
      <c r="C991" t="inlineStr">
        <is>
          <t>Love Cabaret</t>
        </is>
      </c>
      <c r="D991" s="556" t="n">
        <v>46023</v>
      </c>
      <c r="E991" t="n">
        <v>18313</v>
      </c>
      <c r="F991" t="inlineStr">
        <is>
          <t>LICOR DRAMBUIE 750ML</t>
        </is>
      </c>
      <c r="G991" t="n">
        <v>3320</v>
      </c>
      <c r="H991" t="n">
        <v>0.73</v>
      </c>
      <c r="I991" t="inlineStr">
        <is>
          <t>GR</t>
        </is>
      </c>
      <c r="J991" t="inlineStr">
        <is>
          <t>BEBIDAS</t>
        </is>
      </c>
      <c r="K991" t="inlineStr">
        <is>
          <t>12/2025</t>
        </is>
      </c>
      <c r="L991" t="n">
        <v>0</v>
      </c>
      <c r="N991" t="n">
        <v>0</v>
      </c>
      <c r="O991" t="n">
        <v>143.1</v>
      </c>
      <c r="P991" t="n">
        <v>104.46</v>
      </c>
    </row>
    <row r="992">
      <c r="A992" t="n">
        <v>65293</v>
      </c>
      <c r="B992" t="n">
        <v>128</v>
      </c>
      <c r="C992" t="inlineStr">
        <is>
          <t>Love Cabaret</t>
        </is>
      </c>
      <c r="D992" s="556" t="n">
        <v>46023</v>
      </c>
      <c r="E992" t="n">
        <v>20308</v>
      </c>
      <c r="F992" t="inlineStr">
        <is>
          <t>ARROZ ARBORIO CAMIL C/2KG</t>
        </is>
      </c>
      <c r="G992" t="n">
        <v>2222</v>
      </c>
      <c r="H992" t="n">
        <v>4</v>
      </c>
      <c r="I992" t="inlineStr">
        <is>
          <t>PC</t>
        </is>
      </c>
      <c r="J992" t="inlineStr">
        <is>
          <t>ALIMENTOS</t>
        </is>
      </c>
      <c r="K992" t="inlineStr">
        <is>
          <t>12/2025</t>
        </is>
      </c>
      <c r="L992" t="n">
        <v>0</v>
      </c>
      <c r="M992" s="556" t="n">
        <v>45873</v>
      </c>
      <c r="N992" t="n">
        <v>24.9</v>
      </c>
      <c r="O992" t="n">
        <v>24.9</v>
      </c>
      <c r="P992" t="n">
        <v>99.59999999999999</v>
      </c>
    </row>
    <row r="993">
      <c r="A993" t="n">
        <v>65442</v>
      </c>
      <c r="B993" t="n">
        <v>128</v>
      </c>
      <c r="C993" t="inlineStr">
        <is>
          <t>Love Cabaret</t>
        </is>
      </c>
      <c r="D993" s="556" t="n">
        <v>46023</v>
      </c>
      <c r="E993" t="n">
        <v>26947</v>
      </c>
      <c r="F993" t="inlineStr">
        <is>
          <t>REFRIGERANTE GUARANA ZERO FYS 350ML C/12</t>
        </is>
      </c>
      <c r="G993" t="n">
        <v>7010</v>
      </c>
      <c r="H993" t="n">
        <v>2.08</v>
      </c>
      <c r="I993" t="inlineStr">
        <is>
          <t>PC</t>
        </is>
      </c>
      <c r="J993" t="inlineStr">
        <is>
          <t>BEBIDAS</t>
        </is>
      </c>
      <c r="K993" t="inlineStr">
        <is>
          <t>12/2025</t>
        </is>
      </c>
      <c r="L993" t="n">
        <v>0</v>
      </c>
      <c r="M993" s="556" t="n">
        <v>45988</v>
      </c>
      <c r="N993" t="n">
        <v>43.48</v>
      </c>
      <c r="O993" t="n">
        <v>43.48</v>
      </c>
      <c r="P993" t="n">
        <v>90.44</v>
      </c>
    </row>
    <row r="994">
      <c r="A994" t="n">
        <v>65327</v>
      </c>
      <c r="B994" t="n">
        <v>128</v>
      </c>
      <c r="C994" t="inlineStr">
        <is>
          <t>Love Cabaret</t>
        </is>
      </c>
      <c r="D994" s="556" t="n">
        <v>46023</v>
      </c>
      <c r="E994" t="n">
        <v>24620</v>
      </c>
      <c r="F994" t="inlineStr">
        <is>
          <t>NIBS DE CACAU KG</t>
        </is>
      </c>
      <c r="G994" t="n">
        <v>5681</v>
      </c>
      <c r="H994" t="n">
        <v>1.04</v>
      </c>
      <c r="I994" t="inlineStr">
        <is>
          <t>KG</t>
        </is>
      </c>
      <c r="J994" t="inlineStr">
        <is>
          <t>ALIMENTOS</t>
        </is>
      </c>
      <c r="K994" t="inlineStr">
        <is>
          <t>12/2025</t>
        </is>
      </c>
      <c r="L994" t="n">
        <v>0</v>
      </c>
      <c r="N994" t="n">
        <v>0</v>
      </c>
      <c r="O994" t="n">
        <v>79.77</v>
      </c>
      <c r="P994" t="n">
        <v>82.98</v>
      </c>
    </row>
    <row r="995">
      <c r="A995" t="n">
        <v>65343</v>
      </c>
      <c r="B995" t="n">
        <v>128</v>
      </c>
      <c r="C995" t="inlineStr">
        <is>
          <t>Love Cabaret</t>
        </is>
      </c>
      <c r="D995" s="556" t="n">
        <v>46023</v>
      </c>
      <c r="E995" t="n">
        <v>24083</v>
      </c>
      <c r="F995" t="inlineStr">
        <is>
          <t>BATATA ASTERIX GRAUDA NOIVA KG</t>
        </is>
      </c>
      <c r="G995" t="n">
        <v>2592</v>
      </c>
      <c r="H995" t="n">
        <v>22</v>
      </c>
      <c r="I995" t="inlineStr">
        <is>
          <t>KG</t>
        </is>
      </c>
      <c r="J995" t="inlineStr">
        <is>
          <t>ALIMENTOS</t>
        </is>
      </c>
      <c r="K995" t="inlineStr">
        <is>
          <t>12/2025</t>
        </is>
      </c>
      <c r="L995" t="n">
        <v>3.68</v>
      </c>
      <c r="M995" s="556" t="n">
        <v>46004</v>
      </c>
      <c r="N995" t="n">
        <v>3.92</v>
      </c>
      <c r="O995" t="n">
        <v>3.9</v>
      </c>
      <c r="P995" t="n">
        <v>80.95999999999999</v>
      </c>
    </row>
    <row r="996">
      <c r="A996" t="n">
        <v>65408</v>
      </c>
      <c r="B996" t="n">
        <v>128</v>
      </c>
      <c r="C996" t="inlineStr">
        <is>
          <t>Love Cabaret</t>
        </is>
      </c>
      <c r="D996" s="556" t="n">
        <v>46023</v>
      </c>
      <c r="E996" t="n">
        <v>18111</v>
      </c>
      <c r="F996" t="inlineStr">
        <is>
          <t>WHISKY JOHNNIE WALKER RED LABEL 1L</t>
        </is>
      </c>
      <c r="G996" t="n">
        <v>3500</v>
      </c>
      <c r="H996" t="n">
        <v>0.86</v>
      </c>
      <c r="I996" t="inlineStr">
        <is>
          <t>GR</t>
        </is>
      </c>
      <c r="J996" t="inlineStr">
        <is>
          <t>BEBIDAS</t>
        </is>
      </c>
      <c r="K996" t="inlineStr">
        <is>
          <t>12/2025</t>
        </is>
      </c>
      <c r="L996" t="n">
        <v>0</v>
      </c>
      <c r="M996" s="556" t="n">
        <v>45569</v>
      </c>
      <c r="N996" t="n">
        <v>92.47</v>
      </c>
      <c r="O996" t="n">
        <v>89.06</v>
      </c>
      <c r="P996" t="n">
        <v>79.52</v>
      </c>
    </row>
    <row r="997">
      <c r="A997" t="n">
        <v>65305</v>
      </c>
      <c r="B997" t="n">
        <v>128</v>
      </c>
      <c r="C997" t="inlineStr">
        <is>
          <t>Love Cabaret</t>
        </is>
      </c>
      <c r="D997" s="556" t="n">
        <v>46023</v>
      </c>
      <c r="E997" t="n">
        <v>20932</v>
      </c>
      <c r="F997" t="inlineStr">
        <is>
          <t>CHOCOLATE AO LEITE GOTAS SICAO 2,1KG UN</t>
        </is>
      </c>
      <c r="G997" t="n">
        <v>2032</v>
      </c>
      <c r="H997" t="n">
        <v>0.44</v>
      </c>
      <c r="I997" t="inlineStr">
        <is>
          <t>UN</t>
        </is>
      </c>
      <c r="J997" t="inlineStr">
        <is>
          <t>ALIMENTOS</t>
        </is>
      </c>
      <c r="K997" t="inlineStr">
        <is>
          <t>12/2025</t>
        </is>
      </c>
      <c r="L997" t="n">
        <v>169.89</v>
      </c>
      <c r="M997" s="556" t="n">
        <v>46007</v>
      </c>
      <c r="N997" t="n">
        <v>169.7</v>
      </c>
      <c r="O997" t="n">
        <v>169.7</v>
      </c>
      <c r="P997" t="n">
        <v>74.75</v>
      </c>
    </row>
    <row r="998">
      <c r="A998" t="n">
        <v>65307</v>
      </c>
      <c r="B998" t="n">
        <v>128</v>
      </c>
      <c r="C998" t="inlineStr">
        <is>
          <t>Love Cabaret</t>
        </is>
      </c>
      <c r="D998" s="556" t="n">
        <v>46023</v>
      </c>
      <c r="E998" t="n">
        <v>20689</v>
      </c>
      <c r="F998" t="inlineStr">
        <is>
          <t>CREME DE LEITE FRESCO QUATA C/1,01LT</t>
        </is>
      </c>
      <c r="G998" t="n">
        <v>2105</v>
      </c>
      <c r="H998" t="n">
        <v>2</v>
      </c>
      <c r="I998" t="inlineStr">
        <is>
          <t>UN</t>
        </is>
      </c>
      <c r="J998" t="inlineStr">
        <is>
          <t>ALIMENTOS</t>
        </is>
      </c>
      <c r="K998" t="inlineStr">
        <is>
          <t>12/2025</t>
        </is>
      </c>
      <c r="L998" t="n">
        <v>36.9</v>
      </c>
      <c r="M998" s="556" t="n">
        <v>45992</v>
      </c>
      <c r="N998" t="n">
        <v>36.9</v>
      </c>
      <c r="O998" t="n">
        <v>36.9</v>
      </c>
      <c r="P998" t="n">
        <v>73.8</v>
      </c>
    </row>
    <row r="999">
      <c r="A999" t="n">
        <v>65391</v>
      </c>
      <c r="B999" t="n">
        <v>128</v>
      </c>
      <c r="C999" t="inlineStr">
        <is>
          <t>Love Cabaret</t>
        </is>
      </c>
      <c r="D999" s="556" t="n">
        <v>46023</v>
      </c>
      <c r="E999" t="n">
        <v>18272</v>
      </c>
      <c r="F999" t="inlineStr">
        <is>
          <t>RUM BACARDI SUPERIOR CARTA BLANCA 980ML</t>
        </is>
      </c>
      <c r="G999" t="n">
        <v>3358</v>
      </c>
      <c r="H999" t="n">
        <v>1.94</v>
      </c>
      <c r="I999" t="inlineStr">
        <is>
          <t>GR</t>
        </is>
      </c>
      <c r="J999" t="inlineStr">
        <is>
          <t>BEBIDAS</t>
        </is>
      </c>
      <c r="K999" t="inlineStr">
        <is>
          <t>12/2025</t>
        </is>
      </c>
      <c r="L999" t="n">
        <v>0</v>
      </c>
      <c r="N999" t="n">
        <v>0</v>
      </c>
      <c r="O999" t="n">
        <v>36.31</v>
      </c>
      <c r="P999" t="n">
        <v>70.97</v>
      </c>
    </row>
    <row r="1000">
      <c r="A1000" t="n">
        <v>65303</v>
      </c>
      <c r="B1000" t="n">
        <v>128</v>
      </c>
      <c r="C1000" t="inlineStr">
        <is>
          <t>Love Cabaret</t>
        </is>
      </c>
      <c r="D1000" s="556" t="n">
        <v>46023</v>
      </c>
      <c r="E1000" t="n">
        <v>24118</v>
      </c>
      <c r="F1000" t="inlineStr">
        <is>
          <t>CASTANHA DE CAJU CRUA KG</t>
        </is>
      </c>
      <c r="G1000" t="n">
        <v>2233</v>
      </c>
      <c r="H1000" t="n">
        <v>0.92</v>
      </c>
      <c r="I1000" t="inlineStr">
        <is>
          <t>KG</t>
        </is>
      </c>
      <c r="J1000" t="inlineStr">
        <is>
          <t>ALIMENTOS</t>
        </is>
      </c>
      <c r="K1000" t="inlineStr">
        <is>
          <t>12/2025</t>
        </is>
      </c>
      <c r="L1000" t="n">
        <v>74.3</v>
      </c>
      <c r="M1000" s="556" t="n">
        <v>45992</v>
      </c>
      <c r="N1000" t="n">
        <v>74.3</v>
      </c>
      <c r="O1000" t="n">
        <v>74.3</v>
      </c>
      <c r="P1000" t="n">
        <v>68.36</v>
      </c>
    </row>
    <row r="1001">
      <c r="A1001" t="n">
        <v>65364</v>
      </c>
      <c r="B1001" t="n">
        <v>128</v>
      </c>
      <c r="C1001" t="inlineStr">
        <is>
          <t>Love Cabaret</t>
        </is>
      </c>
      <c r="D1001" s="556" t="n">
        <v>46023</v>
      </c>
      <c r="E1001" t="n">
        <v>18964</v>
      </c>
      <c r="F1001" t="inlineStr">
        <is>
          <t>ACEM EM CUBOS KG</t>
        </is>
      </c>
      <c r="G1001" t="n">
        <v>2916</v>
      </c>
      <c r="H1001" t="n">
        <v>2</v>
      </c>
      <c r="I1001" t="inlineStr">
        <is>
          <t>KG</t>
        </is>
      </c>
      <c r="J1001" t="inlineStr">
        <is>
          <t>ALIMENTOS</t>
        </is>
      </c>
      <c r="K1001" t="inlineStr">
        <is>
          <t>12/2025</t>
        </is>
      </c>
      <c r="L1001" t="n">
        <v>33.8</v>
      </c>
      <c r="M1001" s="556" t="n">
        <v>45993</v>
      </c>
      <c r="N1001" t="n">
        <v>33.8</v>
      </c>
      <c r="O1001" t="n">
        <v>33.8</v>
      </c>
      <c r="P1001" t="n">
        <v>67.59999999999999</v>
      </c>
    </row>
    <row r="1002">
      <c r="A1002" t="n">
        <v>65438</v>
      </c>
      <c r="B1002" t="n">
        <v>128</v>
      </c>
      <c r="C1002" t="inlineStr">
        <is>
          <t>Love Cabaret</t>
        </is>
      </c>
      <c r="D1002" s="556" t="n">
        <v>46023</v>
      </c>
      <c r="E1002" t="n">
        <v>27875</v>
      </c>
      <c r="F1002" t="inlineStr">
        <is>
          <t>APERITIVO MOONSHINE WHITE DUCK 700ML</t>
        </is>
      </c>
      <c r="G1002" t="n">
        <v>7840</v>
      </c>
      <c r="H1002" t="n">
        <v>1</v>
      </c>
      <c r="I1002" t="inlineStr">
        <is>
          <t>UN</t>
        </is>
      </c>
      <c r="J1002" t="inlineStr">
        <is>
          <t>BEBIDAS</t>
        </is>
      </c>
      <c r="K1002" t="inlineStr">
        <is>
          <t>12/2025</t>
        </is>
      </c>
      <c r="L1002" t="n">
        <v>0</v>
      </c>
      <c r="M1002" s="556" t="n">
        <v>45951</v>
      </c>
      <c r="N1002" t="n">
        <v>65.77</v>
      </c>
      <c r="O1002" t="n">
        <v>65.77</v>
      </c>
      <c r="P1002" t="n">
        <v>65.77</v>
      </c>
    </row>
    <row r="1003">
      <c r="A1003" t="n">
        <v>65298</v>
      </c>
      <c r="B1003" t="n">
        <v>128</v>
      </c>
      <c r="C1003" t="inlineStr">
        <is>
          <t>Love Cabaret</t>
        </is>
      </c>
      <c r="D1003" s="556" t="n">
        <v>46023</v>
      </c>
      <c r="E1003" t="n">
        <v>20724</v>
      </c>
      <c r="F1003" t="inlineStr">
        <is>
          <t>AZEITONA VERDE GORDAL 80/90 DI SALERNO C/2KG</t>
        </is>
      </c>
      <c r="G1003" t="n">
        <v>2094</v>
      </c>
      <c r="H1003" t="n">
        <v>1</v>
      </c>
      <c r="I1003" t="inlineStr">
        <is>
          <t>BD</t>
        </is>
      </c>
      <c r="J1003" t="inlineStr">
        <is>
          <t>ALIMENTOS</t>
        </is>
      </c>
      <c r="K1003" t="inlineStr">
        <is>
          <t>12/2025</t>
        </is>
      </c>
      <c r="L1003" t="n">
        <v>0</v>
      </c>
      <c r="M1003" s="556" t="n">
        <v>45530</v>
      </c>
      <c r="N1003" t="n">
        <v>0</v>
      </c>
      <c r="O1003" t="n">
        <v>65.90000000000001</v>
      </c>
      <c r="P1003" t="n">
        <v>64.90000000000001</v>
      </c>
    </row>
    <row r="1004">
      <c r="A1004" t="n">
        <v>65372</v>
      </c>
      <c r="B1004" t="n">
        <v>128</v>
      </c>
      <c r="C1004" t="inlineStr">
        <is>
          <t>Love Cabaret</t>
        </is>
      </c>
      <c r="D1004" s="556" t="n">
        <v>46023</v>
      </c>
      <c r="E1004" t="n">
        <v>26757</v>
      </c>
      <c r="F1004" t="inlineStr">
        <is>
          <t>CERVEJA SOL PREMIUM 330ML C/6 UN</t>
        </is>
      </c>
      <c r="G1004" t="n">
        <v>6887</v>
      </c>
      <c r="H1004" t="n">
        <v>1.83</v>
      </c>
      <c r="I1004" t="inlineStr">
        <is>
          <t>PC</t>
        </is>
      </c>
      <c r="J1004" t="inlineStr">
        <is>
          <t>BEBIDAS</t>
        </is>
      </c>
      <c r="K1004" t="inlineStr">
        <is>
          <t>12/2025</t>
        </is>
      </c>
      <c r="L1004" t="n">
        <v>0</v>
      </c>
      <c r="N1004" t="n">
        <v>0</v>
      </c>
      <c r="O1004" t="n">
        <v>0</v>
      </c>
      <c r="P1004" t="n">
        <v>64.76000000000001</v>
      </c>
    </row>
    <row r="1005">
      <c r="A1005" t="n">
        <v>65313</v>
      </c>
      <c r="B1005" t="n">
        <v>128</v>
      </c>
      <c r="C1005" t="inlineStr">
        <is>
          <t>Love Cabaret</t>
        </is>
      </c>
      <c r="D1005" s="556" t="n">
        <v>46023</v>
      </c>
      <c r="E1005" t="n">
        <v>20358</v>
      </c>
      <c r="F1005" t="inlineStr">
        <is>
          <t>FARINHA PANKO ROMARIZ C/1KG</t>
        </is>
      </c>
      <c r="G1005" t="n">
        <v>2200</v>
      </c>
      <c r="H1005" t="n">
        <v>4.5</v>
      </c>
      <c r="I1005" t="inlineStr">
        <is>
          <t>PC</t>
        </is>
      </c>
      <c r="J1005" t="inlineStr">
        <is>
          <t>ALIMENTOS</t>
        </is>
      </c>
      <c r="K1005" t="inlineStr">
        <is>
          <t>12/2025</t>
        </is>
      </c>
      <c r="L1005" t="n">
        <v>14.3</v>
      </c>
      <c r="M1005" s="556" t="n">
        <v>45992</v>
      </c>
      <c r="N1005" t="n">
        <v>14.3</v>
      </c>
      <c r="O1005" t="n">
        <v>14.3</v>
      </c>
      <c r="P1005" t="n">
        <v>64.34999999999999</v>
      </c>
    </row>
    <row r="1006">
      <c r="A1006" t="n">
        <v>65435</v>
      </c>
      <c r="B1006" t="n">
        <v>128</v>
      </c>
      <c r="C1006" t="inlineStr">
        <is>
          <t>Love Cabaret</t>
        </is>
      </c>
      <c r="D1006" s="556" t="n">
        <v>46023</v>
      </c>
      <c r="E1006" t="n">
        <v>27876</v>
      </c>
      <c r="F1006" t="inlineStr">
        <is>
          <t>LICOR AMARENTTO SAN BASILI 700ML UN</t>
        </is>
      </c>
      <c r="G1006" t="n">
        <v>7841</v>
      </c>
      <c r="H1006" t="n">
        <v>1</v>
      </c>
      <c r="I1006" t="inlineStr">
        <is>
          <t>UN</t>
        </is>
      </c>
      <c r="J1006" t="inlineStr">
        <is>
          <t>BEBIDAS</t>
        </is>
      </c>
      <c r="K1006" t="inlineStr">
        <is>
          <t>12/2025</t>
        </is>
      </c>
      <c r="L1006" t="n">
        <v>0</v>
      </c>
      <c r="M1006" s="556" t="n">
        <v>45951</v>
      </c>
      <c r="N1006" t="n">
        <v>62.14</v>
      </c>
      <c r="O1006" t="n">
        <v>62.14</v>
      </c>
      <c r="P1006" t="n">
        <v>62.14</v>
      </c>
    </row>
    <row r="1007">
      <c r="A1007" t="n">
        <v>65353</v>
      </c>
      <c r="B1007" t="n">
        <v>128</v>
      </c>
      <c r="C1007" t="inlineStr">
        <is>
          <t>Love Cabaret</t>
        </is>
      </c>
      <c r="D1007" s="556" t="n">
        <v>46023</v>
      </c>
      <c r="E1007" t="n">
        <v>19527</v>
      </c>
      <c r="F1007" t="inlineStr">
        <is>
          <t>VAGEM HOLANDESA KG</t>
        </is>
      </c>
      <c r="G1007" t="n">
        <v>2686</v>
      </c>
      <c r="H1007" t="n">
        <v>3.5</v>
      </c>
      <c r="I1007" t="inlineStr">
        <is>
          <t>KG</t>
        </is>
      </c>
      <c r="J1007" t="inlineStr">
        <is>
          <t>ALIMENTOS</t>
        </is>
      </c>
      <c r="K1007" t="inlineStr">
        <is>
          <t>12/2025</t>
        </is>
      </c>
      <c r="L1007" t="n">
        <v>15.75</v>
      </c>
      <c r="M1007" s="556" t="n">
        <v>45999</v>
      </c>
      <c r="N1007" t="n">
        <v>15</v>
      </c>
      <c r="O1007" t="n">
        <v>17.4</v>
      </c>
      <c r="P1007" t="n">
        <v>55.12</v>
      </c>
    </row>
    <row r="1008">
      <c r="A1008" t="n">
        <v>65301</v>
      </c>
      <c r="B1008" t="n">
        <v>128</v>
      </c>
      <c r="C1008" t="inlineStr">
        <is>
          <t>Love Cabaret</t>
        </is>
      </c>
      <c r="D1008" s="556" t="n">
        <v>46023</v>
      </c>
      <c r="E1008" t="n">
        <v>24110</v>
      </c>
      <c r="F1008" t="inlineStr">
        <is>
          <t>CANELA EM PO KG</t>
        </is>
      </c>
      <c r="G1008" t="n">
        <v>2322</v>
      </c>
      <c r="H1008" t="n">
        <v>0.58</v>
      </c>
      <c r="I1008" t="inlineStr">
        <is>
          <t>KG</t>
        </is>
      </c>
      <c r="J1008" t="inlineStr">
        <is>
          <t>ALIMENTOS</t>
        </is>
      </c>
      <c r="K1008" t="inlineStr">
        <is>
          <t>12/2025</t>
        </is>
      </c>
      <c r="L1008" t="n">
        <v>0</v>
      </c>
      <c r="M1008" s="556" t="n">
        <v>45509</v>
      </c>
      <c r="N1008" t="n">
        <v>92</v>
      </c>
      <c r="O1008" t="n">
        <v>16.5</v>
      </c>
      <c r="P1008" t="n">
        <v>53.36</v>
      </c>
    </row>
    <row r="1009">
      <c r="A1009" t="n">
        <v>65429</v>
      </c>
      <c r="B1009" t="n">
        <v>128</v>
      </c>
      <c r="C1009" t="inlineStr">
        <is>
          <t>Love Cabaret</t>
        </is>
      </c>
      <c r="D1009" s="556" t="n">
        <v>46023</v>
      </c>
      <c r="E1009" t="n">
        <v>27858</v>
      </c>
      <c r="F1009" t="inlineStr">
        <is>
          <t>VINHO ROSE CHATEAU DE JAU / LE JAJA DE JAU ROSÉ DE SYRAH PAYS D'OC IGP LANGUEDOC</t>
        </is>
      </c>
      <c r="G1009" t="n">
        <v>7823</v>
      </c>
      <c r="H1009" t="n">
        <v>0.8</v>
      </c>
      <c r="I1009" t="inlineStr">
        <is>
          <t>UN</t>
        </is>
      </c>
      <c r="J1009" t="inlineStr">
        <is>
          <t>BEBIDAS</t>
        </is>
      </c>
      <c r="K1009" t="inlineStr">
        <is>
          <t>12/2025</t>
        </is>
      </c>
      <c r="L1009" t="n">
        <v>65</v>
      </c>
      <c r="M1009" s="556" t="n">
        <v>46002</v>
      </c>
      <c r="N1009" t="n">
        <v>65</v>
      </c>
      <c r="O1009" t="n">
        <v>68.01000000000001</v>
      </c>
      <c r="P1009" t="n">
        <v>52</v>
      </c>
    </row>
    <row r="1010">
      <c r="A1010" t="n">
        <v>65324</v>
      </c>
      <c r="B1010" t="n">
        <v>128</v>
      </c>
      <c r="C1010" t="inlineStr">
        <is>
          <t>Love Cabaret</t>
        </is>
      </c>
      <c r="D1010" s="556" t="n">
        <v>46023</v>
      </c>
      <c r="E1010" t="n">
        <v>25642</v>
      </c>
      <c r="F1010" t="inlineStr">
        <is>
          <t>MISSO AZUMA 500G</t>
        </is>
      </c>
      <c r="G1010" t="n">
        <v>2346</v>
      </c>
      <c r="H1010" t="n">
        <v>1.5</v>
      </c>
      <c r="I1010" t="inlineStr">
        <is>
          <t>UN</t>
        </is>
      </c>
      <c r="J1010" t="inlineStr">
        <is>
          <t>ALIMENTOS</t>
        </is>
      </c>
      <c r="K1010" t="inlineStr">
        <is>
          <t>12/2025</t>
        </is>
      </c>
      <c r="L1010" t="n">
        <v>0</v>
      </c>
      <c r="M1010" s="556" t="n">
        <v>45938</v>
      </c>
      <c r="N1010" t="n">
        <v>33.5</v>
      </c>
      <c r="O1010" t="n">
        <v>33.5</v>
      </c>
      <c r="P1010" t="n">
        <v>50.25</v>
      </c>
    </row>
    <row r="1011">
      <c r="A1011" t="n">
        <v>65360</v>
      </c>
      <c r="B1011" t="n">
        <v>128</v>
      </c>
      <c r="C1011" t="inlineStr">
        <is>
          <t>Love Cabaret</t>
        </is>
      </c>
      <c r="D1011" s="556" t="n">
        <v>46023</v>
      </c>
      <c r="E1011" t="n">
        <v>19235</v>
      </c>
      <c r="F1011" t="inlineStr">
        <is>
          <t>QUEIJO TULHA PECA INTEIRA 5,5KG FAZENDA ATALAIA UN</t>
        </is>
      </c>
      <c r="G1011" t="n">
        <v>2788</v>
      </c>
      <c r="H1011" t="n">
        <v>0.3</v>
      </c>
      <c r="I1011" t="inlineStr">
        <is>
          <t>KG</t>
        </is>
      </c>
      <c r="J1011" t="inlineStr">
        <is>
          <t>ALIMENTOS</t>
        </is>
      </c>
      <c r="K1011" t="inlineStr">
        <is>
          <t>12/2025</t>
        </is>
      </c>
      <c r="L1011" t="n">
        <v>0</v>
      </c>
      <c r="M1011" s="556" t="n">
        <v>45943</v>
      </c>
      <c r="N1011" t="n">
        <v>159</v>
      </c>
      <c r="O1011" t="n">
        <v>137</v>
      </c>
      <c r="P1011" t="n">
        <v>47.7</v>
      </c>
    </row>
    <row r="1012">
      <c r="A1012" t="n">
        <v>65312</v>
      </c>
      <c r="B1012" t="n">
        <v>128</v>
      </c>
      <c r="C1012" t="inlineStr">
        <is>
          <t>Love Cabaret</t>
        </is>
      </c>
      <c r="D1012" s="556" t="n">
        <v>46023</v>
      </c>
      <c r="E1012" t="n">
        <v>25237</v>
      </c>
      <c r="F1012" t="inlineStr">
        <is>
          <t>FARINHA DE TRIGO ANACONDA TIPO 1 PREMIUM C/1KG</t>
        </is>
      </c>
      <c r="G1012" t="n">
        <v>5960</v>
      </c>
      <c r="H1012" t="n">
        <v>8.380000000000001</v>
      </c>
      <c r="I1012" t="inlineStr">
        <is>
          <t>UN</t>
        </is>
      </c>
      <c r="J1012" t="inlineStr">
        <is>
          <t>ALIMENTOS</t>
        </is>
      </c>
      <c r="K1012" t="inlineStr">
        <is>
          <t>12/2025</t>
        </is>
      </c>
      <c r="L1012" t="n">
        <v>5.49</v>
      </c>
      <c r="M1012" s="556" t="n">
        <v>45999</v>
      </c>
      <c r="N1012" t="n">
        <v>5.49</v>
      </c>
      <c r="O1012" t="n">
        <v>5.59</v>
      </c>
      <c r="P1012" t="n">
        <v>46.01</v>
      </c>
    </row>
    <row r="1013">
      <c r="A1013" t="n">
        <v>65436</v>
      </c>
      <c r="B1013" t="n">
        <v>128</v>
      </c>
      <c r="C1013" t="inlineStr">
        <is>
          <t>Love Cabaret</t>
        </is>
      </c>
      <c r="D1013" s="556" t="n">
        <v>46023</v>
      </c>
      <c r="E1013" t="n">
        <v>18542</v>
      </c>
      <c r="F1013" t="inlineStr">
        <is>
          <t>APERITIVO CYNAR 70 PROOF 1L</t>
        </is>
      </c>
      <c r="G1013" t="n">
        <v>3136</v>
      </c>
      <c r="H1013" t="n">
        <v>0.41</v>
      </c>
      <c r="I1013" t="inlineStr">
        <is>
          <t>GR</t>
        </is>
      </c>
      <c r="J1013" t="inlineStr">
        <is>
          <t>BEBIDAS</t>
        </is>
      </c>
      <c r="K1013" t="inlineStr">
        <is>
          <t>12/2025</t>
        </is>
      </c>
      <c r="L1013" t="n">
        <v>0</v>
      </c>
      <c r="N1013" t="n">
        <v>0</v>
      </c>
      <c r="O1013" t="n">
        <v>109.11</v>
      </c>
      <c r="P1013" t="n">
        <v>44.74</v>
      </c>
    </row>
    <row r="1014">
      <c r="A1014" t="n">
        <v>65380</v>
      </c>
      <c r="B1014" t="n">
        <v>128</v>
      </c>
      <c r="C1014" t="inlineStr">
        <is>
          <t>Love Cabaret</t>
        </is>
      </c>
      <c r="D1014" s="556" t="n">
        <v>46023</v>
      </c>
      <c r="E1014" t="n">
        <v>18477</v>
      </c>
      <c r="F1014" t="inlineStr">
        <is>
          <t>CACHACA ORIGINAL OURO ENGENHO CANTAREIRA 750ML</t>
        </is>
      </c>
      <c r="G1014" t="n">
        <v>3179</v>
      </c>
      <c r="H1014" t="n">
        <v>1</v>
      </c>
      <c r="I1014" t="inlineStr">
        <is>
          <t>GR</t>
        </is>
      </c>
      <c r="J1014" t="inlineStr">
        <is>
          <t>BEBIDAS</t>
        </is>
      </c>
      <c r="K1014" t="inlineStr">
        <is>
          <t>12/2025</t>
        </is>
      </c>
      <c r="L1014" t="n">
        <v>0</v>
      </c>
      <c r="N1014" t="n">
        <v>0</v>
      </c>
      <c r="O1014" t="n">
        <v>43.9</v>
      </c>
      <c r="P1014" t="n">
        <v>43.89</v>
      </c>
    </row>
    <row r="1015">
      <c r="A1015" t="n">
        <v>65323</v>
      </c>
      <c r="B1015" t="n">
        <v>128</v>
      </c>
      <c r="C1015" t="inlineStr">
        <is>
          <t>Love Cabaret</t>
        </is>
      </c>
      <c r="D1015" s="556" t="n">
        <v>46023</v>
      </c>
      <c r="E1015" t="n">
        <v>20871</v>
      </c>
      <c r="F1015" t="inlineStr">
        <is>
          <t>MELADO DE CANA JR C/1,3KG</t>
        </is>
      </c>
      <c r="G1015" t="n">
        <v>2043</v>
      </c>
      <c r="H1015" t="n">
        <v>2</v>
      </c>
      <c r="I1015" t="inlineStr">
        <is>
          <t>PT</t>
        </is>
      </c>
      <c r="J1015" t="inlineStr">
        <is>
          <t>ALIMENTOS</t>
        </is>
      </c>
      <c r="K1015" t="inlineStr">
        <is>
          <t>12/2025</t>
        </is>
      </c>
      <c r="L1015" t="n">
        <v>19.8</v>
      </c>
      <c r="M1015" s="556" t="n">
        <v>45999</v>
      </c>
      <c r="N1015" t="n">
        <v>19.8</v>
      </c>
      <c r="O1015" t="n">
        <v>19.8</v>
      </c>
      <c r="P1015" t="n">
        <v>39.6</v>
      </c>
    </row>
    <row r="1016">
      <c r="A1016" t="n">
        <v>65289</v>
      </c>
      <c r="B1016" t="n">
        <v>128</v>
      </c>
      <c r="C1016" t="inlineStr">
        <is>
          <t>Love Cabaret</t>
        </is>
      </c>
      <c r="D1016" s="556" t="n">
        <v>46023</v>
      </c>
      <c r="E1016" t="n">
        <v>21075</v>
      </c>
      <c r="F1016" t="inlineStr">
        <is>
          <t>ACUCAR DEMERARA UNIAO C/1KG</t>
        </is>
      </c>
      <c r="G1016" t="n">
        <v>1993</v>
      </c>
      <c r="H1016" t="n">
        <v>6</v>
      </c>
      <c r="I1016" t="inlineStr">
        <is>
          <t>PC</t>
        </is>
      </c>
      <c r="J1016" t="inlineStr">
        <is>
          <t>ALIMENTOS</t>
        </is>
      </c>
      <c r="K1016" t="inlineStr">
        <is>
          <t>12/2025</t>
        </is>
      </c>
      <c r="L1016" t="n">
        <v>0</v>
      </c>
      <c r="M1016" s="556" t="n">
        <v>45901</v>
      </c>
      <c r="N1016" t="n">
        <v>6.1</v>
      </c>
      <c r="O1016" t="n">
        <v>6.2</v>
      </c>
      <c r="P1016" t="n">
        <v>36.6</v>
      </c>
    </row>
    <row r="1017">
      <c r="A1017" t="n">
        <v>65310</v>
      </c>
      <c r="B1017" t="n">
        <v>128</v>
      </c>
      <c r="C1017" t="inlineStr">
        <is>
          <t>Love Cabaret</t>
        </is>
      </c>
      <c r="D1017" s="556" t="n">
        <v>46023</v>
      </c>
      <c r="E1017" t="n">
        <v>20315</v>
      </c>
      <c r="F1017" t="inlineStr">
        <is>
          <t>FARINHA DE ARROZ MANINHO 1KG</t>
        </is>
      </c>
      <c r="G1017" t="n">
        <v>2218</v>
      </c>
      <c r="H1017" t="n">
        <v>4</v>
      </c>
      <c r="I1017" t="inlineStr">
        <is>
          <t>UN</t>
        </is>
      </c>
      <c r="J1017" t="inlineStr">
        <is>
          <t>ALIMENTOS</t>
        </is>
      </c>
      <c r="K1017" t="inlineStr">
        <is>
          <t>12/2025</t>
        </is>
      </c>
      <c r="L1017" t="n">
        <v>0</v>
      </c>
      <c r="M1017" s="556" t="n">
        <v>45986</v>
      </c>
      <c r="N1017" t="n">
        <v>8.800000000000001</v>
      </c>
      <c r="O1017" t="n">
        <v>8.800000000000001</v>
      </c>
      <c r="P1017" t="n">
        <v>35.2</v>
      </c>
    </row>
    <row r="1018">
      <c r="A1018" t="n">
        <v>65340</v>
      </c>
      <c r="B1018" t="n">
        <v>128</v>
      </c>
      <c r="C1018" t="inlineStr">
        <is>
          <t>Love Cabaret</t>
        </is>
      </c>
      <c r="D1018" s="556" t="n">
        <v>46023</v>
      </c>
      <c r="E1018" t="n">
        <v>20202</v>
      </c>
      <c r="F1018" t="inlineStr">
        <is>
          <t>VINAGRE DE ARROZ CASTELO 750ML UN</t>
        </is>
      </c>
      <c r="G1018" t="n">
        <v>2255</v>
      </c>
      <c r="H1018" t="n">
        <v>4.5</v>
      </c>
      <c r="I1018" t="inlineStr">
        <is>
          <t>UN</t>
        </is>
      </c>
      <c r="J1018" t="inlineStr">
        <is>
          <t>ALIMENTOS</t>
        </is>
      </c>
      <c r="K1018" t="inlineStr">
        <is>
          <t>12/2025</t>
        </is>
      </c>
      <c r="L1018" t="n">
        <v>7.75</v>
      </c>
      <c r="M1018" s="556" t="n">
        <v>45999</v>
      </c>
      <c r="N1018" t="n">
        <v>7.75</v>
      </c>
      <c r="O1018" t="n">
        <v>7.65</v>
      </c>
      <c r="P1018" t="n">
        <v>34.88</v>
      </c>
    </row>
    <row r="1019">
      <c r="A1019" t="n">
        <v>65338</v>
      </c>
      <c r="B1019" t="n">
        <v>128</v>
      </c>
      <c r="C1019" t="inlineStr">
        <is>
          <t>Love Cabaret</t>
        </is>
      </c>
      <c r="D1019" s="556" t="n">
        <v>46023</v>
      </c>
      <c r="E1019" t="n">
        <v>20614</v>
      </c>
      <c r="F1019" t="inlineStr">
        <is>
          <t>PASTA GERGELIM TAHINE ISTAMBUL 5006 LT</t>
        </is>
      </c>
      <c r="G1019" t="n">
        <v>2119</v>
      </c>
      <c r="H1019" t="n">
        <v>1</v>
      </c>
      <c r="I1019" t="inlineStr">
        <is>
          <t>UN</t>
        </is>
      </c>
      <c r="J1019" t="inlineStr">
        <is>
          <t>ALIMENTOS</t>
        </is>
      </c>
      <c r="K1019" t="inlineStr">
        <is>
          <t>12/2025</t>
        </is>
      </c>
      <c r="L1019" t="n">
        <v>0</v>
      </c>
      <c r="M1019" s="556" t="n">
        <v>45943</v>
      </c>
      <c r="N1019" t="n">
        <v>32.3</v>
      </c>
      <c r="O1019" t="n">
        <v>32.74</v>
      </c>
      <c r="P1019" t="n">
        <v>32.3</v>
      </c>
    </row>
    <row r="1020">
      <c r="A1020" t="n">
        <v>65347</v>
      </c>
      <c r="B1020" t="n">
        <v>128</v>
      </c>
      <c r="C1020" t="inlineStr">
        <is>
          <t>Love Cabaret</t>
        </is>
      </c>
      <c r="D1020" s="556" t="n">
        <v>46023</v>
      </c>
      <c r="E1020" t="n">
        <v>24509</v>
      </c>
      <c r="F1020" t="inlineStr">
        <is>
          <t>CEBOLA BRANCA KG</t>
        </is>
      </c>
      <c r="G1020" t="n">
        <v>2607</v>
      </c>
      <c r="H1020" t="n">
        <v>14</v>
      </c>
      <c r="I1020" t="inlineStr">
        <is>
          <t>KG</t>
        </is>
      </c>
      <c r="J1020" t="inlineStr">
        <is>
          <t>ALIMENTOS</t>
        </is>
      </c>
      <c r="K1020" t="inlineStr">
        <is>
          <t>12/2025</t>
        </is>
      </c>
      <c r="L1020" t="n">
        <v>2.28</v>
      </c>
      <c r="M1020" s="556" t="n">
        <v>46004</v>
      </c>
      <c r="N1020" t="n">
        <v>2.25</v>
      </c>
      <c r="O1020" t="n">
        <v>1.8</v>
      </c>
      <c r="P1020" t="n">
        <v>31.92</v>
      </c>
    </row>
    <row r="1021">
      <c r="A1021" t="n">
        <v>65326</v>
      </c>
      <c r="B1021" t="n">
        <v>128</v>
      </c>
      <c r="C1021" t="inlineStr">
        <is>
          <t>Love Cabaret</t>
        </is>
      </c>
      <c r="D1021" s="556" t="n">
        <v>46023</v>
      </c>
      <c r="E1021" t="n">
        <v>19973</v>
      </c>
      <c r="F1021" t="inlineStr">
        <is>
          <t>MOLHO SHOYO TRADICIONAL SAKURA C/1,010L UN</t>
        </is>
      </c>
      <c r="G1021" t="n">
        <v>2354</v>
      </c>
      <c r="H1021" t="n">
        <v>2</v>
      </c>
      <c r="I1021" t="inlineStr">
        <is>
          <t>UN</t>
        </is>
      </c>
      <c r="J1021" t="inlineStr">
        <is>
          <t>ALIMENTOS</t>
        </is>
      </c>
      <c r="K1021" t="inlineStr">
        <is>
          <t>12/2025</t>
        </is>
      </c>
      <c r="L1021" t="n">
        <v>15.2</v>
      </c>
      <c r="M1021" s="556" t="n">
        <v>46000</v>
      </c>
      <c r="N1021" t="n">
        <v>15.2</v>
      </c>
      <c r="O1021" t="n">
        <v>15.2</v>
      </c>
      <c r="P1021" t="n">
        <v>30.4</v>
      </c>
    </row>
    <row r="1022">
      <c r="A1022" t="n">
        <v>65314</v>
      </c>
      <c r="B1022" t="n">
        <v>128</v>
      </c>
      <c r="C1022" t="inlineStr">
        <is>
          <t>Love Cabaret</t>
        </is>
      </c>
      <c r="D1022" s="556" t="n">
        <v>46023</v>
      </c>
      <c r="E1022" t="n">
        <v>20242</v>
      </c>
      <c r="F1022" t="inlineStr">
        <is>
          <t>FEIJAO CARIOCA CAMIL C/2KG</t>
        </is>
      </c>
      <c r="G1022" t="n">
        <v>2242</v>
      </c>
      <c r="H1022" t="n">
        <v>2</v>
      </c>
      <c r="I1022" t="inlineStr">
        <is>
          <t>PC</t>
        </is>
      </c>
      <c r="J1022" t="inlineStr">
        <is>
          <t>ALIMENTOS</t>
        </is>
      </c>
      <c r="K1022" t="inlineStr">
        <is>
          <t>12/2025</t>
        </is>
      </c>
      <c r="L1022" t="n">
        <v>14.2</v>
      </c>
      <c r="M1022" s="556" t="n">
        <v>45999</v>
      </c>
      <c r="N1022" t="n">
        <v>14.2</v>
      </c>
      <c r="O1022" t="n">
        <v>14.18</v>
      </c>
      <c r="P1022" t="n">
        <v>28.4</v>
      </c>
    </row>
    <row r="1023">
      <c r="A1023" t="n">
        <v>65426</v>
      </c>
      <c r="B1023" t="n">
        <v>128</v>
      </c>
      <c r="C1023" t="inlineStr">
        <is>
          <t>Love Cabaret</t>
        </is>
      </c>
      <c r="D1023" s="556" t="n">
        <v>46023</v>
      </c>
      <c r="E1023" t="n">
        <v>17800</v>
      </c>
      <c r="F1023" t="inlineStr">
        <is>
          <t>VINHO BRANCO ALMADEN RIESLING 750ML</t>
        </is>
      </c>
      <c r="G1023" t="n">
        <v>3745</v>
      </c>
      <c r="H1023" t="n">
        <v>1</v>
      </c>
      <c r="I1023" t="inlineStr">
        <is>
          <t>GR</t>
        </is>
      </c>
      <c r="J1023" t="inlineStr">
        <is>
          <t>BEBIDAS</t>
        </is>
      </c>
      <c r="K1023" t="inlineStr">
        <is>
          <t>12/2025</t>
        </is>
      </c>
      <c r="L1023" t="n">
        <v>0</v>
      </c>
      <c r="M1023" s="556" t="n">
        <v>45873</v>
      </c>
      <c r="N1023" t="n">
        <v>26.2</v>
      </c>
      <c r="O1023" t="n">
        <v>26.2</v>
      </c>
      <c r="P1023" t="n">
        <v>26.2</v>
      </c>
    </row>
    <row r="1024">
      <c r="A1024" t="n">
        <v>65446</v>
      </c>
      <c r="B1024" t="n">
        <v>128</v>
      </c>
      <c r="C1024" t="inlineStr">
        <is>
          <t>Love Cabaret</t>
        </is>
      </c>
      <c r="D1024" s="556" t="n">
        <v>46023</v>
      </c>
      <c r="E1024" t="n">
        <v>18218</v>
      </c>
      <c r="F1024" t="inlineStr">
        <is>
          <t>VERMOUTH CINZANO ROSSO ARGENTINO 1L</t>
        </is>
      </c>
      <c r="G1024" t="n">
        <v>3410</v>
      </c>
      <c r="H1024" t="n">
        <v>1</v>
      </c>
      <c r="I1024" t="inlineStr">
        <is>
          <t>GR</t>
        </is>
      </c>
      <c r="J1024" t="inlineStr">
        <is>
          <t>BEBIDAS</t>
        </is>
      </c>
      <c r="K1024" t="inlineStr">
        <is>
          <t>12/2025</t>
        </is>
      </c>
      <c r="L1024" t="n">
        <v>0</v>
      </c>
      <c r="M1024" s="556" t="n">
        <v>45989</v>
      </c>
      <c r="N1024" t="n">
        <v>24.64</v>
      </c>
      <c r="O1024" t="n">
        <v>28.3</v>
      </c>
      <c r="P1024" t="n">
        <v>24.64</v>
      </c>
    </row>
    <row r="1025">
      <c r="A1025" t="n">
        <v>65342</v>
      </c>
      <c r="B1025" t="n">
        <v>128</v>
      </c>
      <c r="C1025" t="inlineStr">
        <is>
          <t>Love Cabaret</t>
        </is>
      </c>
      <c r="D1025" s="556" t="n">
        <v>46023</v>
      </c>
      <c r="E1025" t="n">
        <v>19649</v>
      </c>
      <c r="F1025" t="inlineStr">
        <is>
          <t>ALHO DESCASCADO KG</t>
        </is>
      </c>
      <c r="G1025" t="n">
        <v>2589</v>
      </c>
      <c r="H1025" t="n">
        <v>1</v>
      </c>
      <c r="I1025" t="inlineStr">
        <is>
          <t>KG</t>
        </is>
      </c>
      <c r="J1025" t="inlineStr">
        <is>
          <t>ALIMENTOS</t>
        </is>
      </c>
      <c r="K1025" t="inlineStr">
        <is>
          <t>12/2025</t>
        </is>
      </c>
      <c r="L1025" t="n">
        <v>0</v>
      </c>
      <c r="M1025" s="556" t="n">
        <v>45887</v>
      </c>
      <c r="N1025" t="n">
        <v>23.8</v>
      </c>
      <c r="O1025" t="n">
        <v>23.5</v>
      </c>
      <c r="P1025" t="n">
        <v>23.8</v>
      </c>
    </row>
    <row r="1026">
      <c r="A1026" t="n">
        <v>65377</v>
      </c>
      <c r="B1026" t="n">
        <v>128</v>
      </c>
      <c r="C1026" t="inlineStr">
        <is>
          <t>Love Cabaret</t>
        </is>
      </c>
      <c r="D1026" s="556" t="n">
        <v>46023</v>
      </c>
      <c r="E1026" t="n">
        <v>18543</v>
      </c>
      <c r="F1026" t="inlineStr">
        <is>
          <t>APERITIVO CYNAR 900ML</t>
        </is>
      </c>
      <c r="G1026" t="n">
        <v>3135</v>
      </c>
      <c r="H1026" t="n">
        <v>1.16</v>
      </c>
      <c r="I1026" t="inlineStr">
        <is>
          <t>GR</t>
        </is>
      </c>
      <c r="J1026" t="inlineStr">
        <is>
          <t>BEBIDAS</t>
        </is>
      </c>
      <c r="K1026" t="inlineStr">
        <is>
          <t>12/2025</t>
        </is>
      </c>
      <c r="L1026" t="n">
        <v>0</v>
      </c>
      <c r="M1026" s="556" t="n">
        <v>45989</v>
      </c>
      <c r="N1026" t="n">
        <v>19.49</v>
      </c>
      <c r="O1026" t="n">
        <v>19.49</v>
      </c>
      <c r="P1026" t="n">
        <v>22.61</v>
      </c>
    </row>
    <row r="1027">
      <c r="A1027" t="n">
        <v>65397</v>
      </c>
      <c r="B1027" t="n">
        <v>128</v>
      </c>
      <c r="C1027" t="inlineStr">
        <is>
          <t>Love Cabaret</t>
        </is>
      </c>
      <c r="D1027" s="556" t="n">
        <v>46023</v>
      </c>
      <c r="E1027" t="n">
        <v>18186</v>
      </c>
      <c r="F1027" t="inlineStr">
        <is>
          <t>VODKA CIROC NATURAL 750ML</t>
        </is>
      </c>
      <c r="G1027" t="n">
        <v>3437</v>
      </c>
      <c r="H1027" t="n">
        <v>0.16</v>
      </c>
      <c r="I1027" t="inlineStr">
        <is>
          <t>GR</t>
        </is>
      </c>
      <c r="J1027" t="inlineStr">
        <is>
          <t>BEBIDAS</t>
        </is>
      </c>
      <c r="K1027" t="inlineStr">
        <is>
          <t>12/2025</t>
        </is>
      </c>
      <c r="L1027" t="n">
        <v>0</v>
      </c>
      <c r="M1027" s="556" t="n">
        <v>45762</v>
      </c>
      <c r="N1027" t="n">
        <v>136</v>
      </c>
      <c r="O1027" t="n">
        <v>163.71</v>
      </c>
      <c r="P1027" t="n">
        <v>21.76</v>
      </c>
    </row>
    <row r="1028">
      <c r="A1028" t="n">
        <v>65317</v>
      </c>
      <c r="B1028" t="n">
        <v>128</v>
      </c>
      <c r="C1028" t="inlineStr">
        <is>
          <t>Love Cabaret</t>
        </is>
      </c>
      <c r="D1028" s="556" t="n">
        <v>46023</v>
      </c>
      <c r="E1028" t="n">
        <v>20213</v>
      </c>
      <c r="F1028" t="inlineStr">
        <is>
          <t>GRAO DE BICO CAMIL C/2KG</t>
        </is>
      </c>
      <c r="G1028" t="n">
        <v>2251</v>
      </c>
      <c r="H1028" t="n">
        <v>0.63</v>
      </c>
      <c r="I1028" t="inlineStr">
        <is>
          <t>PC</t>
        </is>
      </c>
      <c r="J1028" t="inlineStr">
        <is>
          <t>ALIMENTOS</t>
        </is>
      </c>
      <c r="K1028" t="inlineStr">
        <is>
          <t>12/2025</t>
        </is>
      </c>
      <c r="L1028" t="n">
        <v>31.73</v>
      </c>
      <c r="M1028" s="556" t="n">
        <v>46007</v>
      </c>
      <c r="N1028" t="n">
        <v>31.72</v>
      </c>
      <c r="O1028" t="n">
        <v>31.72</v>
      </c>
      <c r="P1028" t="n">
        <v>19.99</v>
      </c>
    </row>
    <row r="1029">
      <c r="A1029" t="n">
        <v>65344</v>
      </c>
      <c r="B1029" t="n">
        <v>128</v>
      </c>
      <c r="C1029" t="inlineStr">
        <is>
          <t>Love Cabaret</t>
        </is>
      </c>
      <c r="D1029" s="556" t="n">
        <v>46023</v>
      </c>
      <c r="E1029" t="n">
        <v>25555</v>
      </c>
      <c r="F1029" t="inlineStr">
        <is>
          <t>BATATA LAVADA KG</t>
        </is>
      </c>
      <c r="G1029" t="n">
        <v>6166</v>
      </c>
      <c r="H1029" t="n">
        <v>6</v>
      </c>
      <c r="I1029" t="inlineStr">
        <is>
          <t>KG</t>
        </is>
      </c>
      <c r="J1029" t="inlineStr">
        <is>
          <t>ALIMENTOS</t>
        </is>
      </c>
      <c r="K1029" t="inlineStr">
        <is>
          <t>12/2025</t>
        </is>
      </c>
      <c r="L1029" t="n">
        <v>3.22</v>
      </c>
      <c r="M1029" s="556" t="n">
        <v>46003</v>
      </c>
      <c r="N1029" t="n">
        <v>3.75</v>
      </c>
      <c r="O1029" t="n">
        <v>3.7</v>
      </c>
      <c r="P1029" t="n">
        <v>19.32</v>
      </c>
    </row>
    <row r="1030">
      <c r="A1030" t="n">
        <v>65316</v>
      </c>
      <c r="B1030" t="n">
        <v>128</v>
      </c>
      <c r="C1030" t="inlineStr">
        <is>
          <t>Love Cabaret</t>
        </is>
      </c>
      <c r="D1030" s="556" t="n">
        <v>46023</v>
      </c>
      <c r="E1030" t="n">
        <v>24296</v>
      </c>
      <c r="F1030" t="inlineStr">
        <is>
          <t>GERGELIM BRANCO KG</t>
        </is>
      </c>
      <c r="G1030" t="n">
        <v>2250</v>
      </c>
      <c r="H1030" t="n">
        <v>0.78</v>
      </c>
      <c r="I1030" t="inlineStr">
        <is>
          <t>KG</t>
        </is>
      </c>
      <c r="J1030" t="inlineStr">
        <is>
          <t>ALIMENTOS</t>
        </is>
      </c>
      <c r="K1030" t="inlineStr">
        <is>
          <t>12/2025</t>
        </is>
      </c>
      <c r="L1030" t="n">
        <v>0</v>
      </c>
      <c r="M1030" s="556" t="n">
        <v>45502</v>
      </c>
      <c r="N1030" t="n">
        <v>24.7</v>
      </c>
      <c r="O1030" t="n">
        <v>20.9</v>
      </c>
      <c r="P1030" t="n">
        <v>19.27</v>
      </c>
    </row>
    <row r="1031">
      <c r="A1031" t="n">
        <v>65348</v>
      </c>
      <c r="B1031" t="n">
        <v>128</v>
      </c>
      <c r="C1031" t="inlineStr">
        <is>
          <t>Love Cabaret</t>
        </is>
      </c>
      <c r="D1031" s="556" t="n">
        <v>46023</v>
      </c>
      <c r="E1031" t="n">
        <v>19623</v>
      </c>
      <c r="F1031" t="inlineStr">
        <is>
          <t>CEBOLA ROXA KG</t>
        </is>
      </c>
      <c r="G1031" t="n">
        <v>2611</v>
      </c>
      <c r="H1031" t="n">
        <v>3</v>
      </c>
      <c r="I1031" t="inlineStr">
        <is>
          <t>KG</t>
        </is>
      </c>
      <c r="J1031" t="inlineStr">
        <is>
          <t>ALIMENTOS</t>
        </is>
      </c>
      <c r="K1031" t="inlineStr">
        <is>
          <t>12/2025</t>
        </is>
      </c>
      <c r="L1031" t="n">
        <v>0</v>
      </c>
      <c r="M1031" s="556" t="n">
        <v>45985</v>
      </c>
      <c r="N1031" t="n">
        <v>6.25</v>
      </c>
      <c r="O1031" t="n">
        <v>4.5</v>
      </c>
      <c r="P1031" t="n">
        <v>18.75</v>
      </c>
    </row>
    <row r="1032">
      <c r="A1032" t="n">
        <v>65321</v>
      </c>
      <c r="B1032" t="n">
        <v>128</v>
      </c>
      <c r="C1032" t="inlineStr">
        <is>
          <t>Love Cabaret</t>
        </is>
      </c>
      <c r="D1032" s="556" t="n">
        <v>46023</v>
      </c>
      <c r="E1032" t="n">
        <v>25075</v>
      </c>
      <c r="F1032" t="inlineStr">
        <is>
          <t>MASSA PARA LASANHA ADRIA C/500G</t>
        </is>
      </c>
      <c r="G1032" t="n">
        <v>5883</v>
      </c>
      <c r="H1032" t="n">
        <v>2</v>
      </c>
      <c r="I1032" t="inlineStr">
        <is>
          <t>PC</t>
        </is>
      </c>
      <c r="J1032" t="inlineStr">
        <is>
          <t>ALIMENTOS</t>
        </is>
      </c>
      <c r="K1032" t="inlineStr">
        <is>
          <t>12/2025</t>
        </is>
      </c>
      <c r="L1032" t="n">
        <v>0</v>
      </c>
      <c r="M1032" s="556" t="n">
        <v>45978</v>
      </c>
      <c r="N1032" t="n">
        <v>8.949999999999999</v>
      </c>
      <c r="O1032" t="n">
        <v>8.949999999999999</v>
      </c>
      <c r="P1032" t="n">
        <v>17.9</v>
      </c>
    </row>
    <row r="1033">
      <c r="A1033" t="n">
        <v>65330</v>
      </c>
      <c r="B1033" t="n">
        <v>128</v>
      </c>
      <c r="C1033" t="inlineStr">
        <is>
          <t>Love Cabaret</t>
        </is>
      </c>
      <c r="D1033" s="556" t="n">
        <v>46023</v>
      </c>
      <c r="E1033" t="n">
        <v>20985</v>
      </c>
      <c r="F1033" t="inlineStr">
        <is>
          <t>OLEO DE SOJA LIZA 900ML</t>
        </is>
      </c>
      <c r="G1033" t="n">
        <v>2011</v>
      </c>
      <c r="H1033" t="n">
        <v>2</v>
      </c>
      <c r="I1033" t="inlineStr">
        <is>
          <t>UN</t>
        </is>
      </c>
      <c r="J1033" t="inlineStr">
        <is>
          <t>ALIMENTOS</t>
        </is>
      </c>
      <c r="K1033" t="inlineStr">
        <is>
          <t>12/2025</t>
        </is>
      </c>
      <c r="L1033" t="n">
        <v>0</v>
      </c>
      <c r="M1033" s="556" t="n">
        <v>45917</v>
      </c>
      <c r="N1033" t="n">
        <v>8</v>
      </c>
      <c r="O1033" t="n">
        <v>8</v>
      </c>
      <c r="P1033" t="n">
        <v>16</v>
      </c>
    </row>
    <row r="1034">
      <c r="A1034" t="n">
        <v>65292</v>
      </c>
      <c r="B1034" t="n">
        <v>128</v>
      </c>
      <c r="C1034" t="inlineStr">
        <is>
          <t>Love Cabaret</t>
        </is>
      </c>
      <c r="D1034" s="556" t="n">
        <v>46023</v>
      </c>
      <c r="E1034" t="n">
        <v>24041</v>
      </c>
      <c r="F1034" t="inlineStr">
        <is>
          <t>AMENDOIM CRU S/ PELE KG</t>
        </is>
      </c>
      <c r="G1034" t="n">
        <v>2258</v>
      </c>
      <c r="H1034" t="n">
        <v>0.92</v>
      </c>
      <c r="I1034" t="inlineStr">
        <is>
          <t>KG</t>
        </is>
      </c>
      <c r="J1034" t="inlineStr">
        <is>
          <t>ALIMENTOS</t>
        </is>
      </c>
      <c r="K1034" t="inlineStr">
        <is>
          <t>12/2025</t>
        </is>
      </c>
      <c r="L1034" t="n">
        <v>15.89</v>
      </c>
      <c r="M1034" s="556" t="n">
        <v>45993</v>
      </c>
      <c r="N1034" t="n">
        <v>15.89</v>
      </c>
      <c r="O1034" t="n">
        <v>15.89</v>
      </c>
      <c r="P1034" t="n">
        <v>14.62</v>
      </c>
    </row>
    <row r="1035">
      <c r="A1035" t="n">
        <v>65336</v>
      </c>
      <c r="B1035" t="n">
        <v>128</v>
      </c>
      <c r="C1035" t="inlineStr">
        <is>
          <t>Love Cabaret</t>
        </is>
      </c>
      <c r="D1035" s="556" t="n">
        <v>46023</v>
      </c>
      <c r="E1035" t="n">
        <v>23489</v>
      </c>
      <c r="F1035" t="inlineStr">
        <is>
          <t>SAL DE PARRILLA KG</t>
        </is>
      </c>
      <c r="G1035" t="n">
        <v>2380</v>
      </c>
      <c r="H1035" t="n">
        <v>0.7</v>
      </c>
      <c r="I1035" t="inlineStr">
        <is>
          <t>KG</t>
        </is>
      </c>
      <c r="J1035" t="inlineStr">
        <is>
          <t>ALIMENTOS</t>
        </is>
      </c>
      <c r="K1035" t="inlineStr">
        <is>
          <t>12/2025</t>
        </is>
      </c>
      <c r="L1035" t="n">
        <v>0</v>
      </c>
      <c r="M1035" s="556" t="n">
        <v>45972</v>
      </c>
      <c r="N1035" t="n">
        <v>19.9</v>
      </c>
      <c r="O1035" t="n">
        <v>19.9</v>
      </c>
      <c r="P1035" t="n">
        <v>13.93</v>
      </c>
    </row>
    <row r="1036">
      <c r="A1036" t="n">
        <v>65309</v>
      </c>
      <c r="B1036" t="n">
        <v>128</v>
      </c>
      <c r="C1036" t="inlineStr">
        <is>
          <t>Love Cabaret</t>
        </is>
      </c>
      <c r="D1036" s="556" t="n">
        <v>46023</v>
      </c>
      <c r="E1036" t="n">
        <v>23534</v>
      </c>
      <c r="F1036" t="inlineStr">
        <is>
          <t>ESSENCIA DE BAUNILHA CEPERA 1L</t>
        </is>
      </c>
      <c r="G1036" t="n">
        <v>2337</v>
      </c>
      <c r="H1036" t="n">
        <v>0.46</v>
      </c>
      <c r="I1036" t="inlineStr">
        <is>
          <t>LT</t>
        </is>
      </c>
      <c r="J1036" t="inlineStr">
        <is>
          <t>ALIMENTOS</t>
        </is>
      </c>
      <c r="K1036" t="inlineStr">
        <is>
          <t>12/2025</t>
        </is>
      </c>
      <c r="L1036" t="n">
        <v>0</v>
      </c>
      <c r="M1036" s="556" t="n">
        <v>45887</v>
      </c>
      <c r="N1036" t="n">
        <v>28.92</v>
      </c>
      <c r="O1036" t="n">
        <v>29.6</v>
      </c>
      <c r="P1036" t="n">
        <v>13.3</v>
      </c>
    </row>
    <row r="1037">
      <c r="A1037" t="n">
        <v>65333</v>
      </c>
      <c r="B1037" t="n">
        <v>128</v>
      </c>
      <c r="C1037" t="inlineStr">
        <is>
          <t>Love Cabaret</t>
        </is>
      </c>
      <c r="D1037" s="556" t="n">
        <v>46023</v>
      </c>
      <c r="E1037" t="n">
        <v>20582</v>
      </c>
      <c r="F1037" t="inlineStr">
        <is>
          <t>PESSEGO EM CALDA MARIZA 450GR</t>
        </is>
      </c>
      <c r="G1037" t="n">
        <v>2122</v>
      </c>
      <c r="H1037" t="n">
        <v>0.82</v>
      </c>
      <c r="I1037" t="inlineStr">
        <is>
          <t>UN</t>
        </is>
      </c>
      <c r="J1037" t="inlineStr">
        <is>
          <t>ALIMENTOS</t>
        </is>
      </c>
      <c r="K1037" t="inlineStr">
        <is>
          <t>12/2025</t>
        </is>
      </c>
      <c r="L1037" t="n">
        <v>16.2</v>
      </c>
      <c r="M1037" s="556" t="n">
        <v>45992</v>
      </c>
      <c r="N1037" t="n">
        <v>16.2</v>
      </c>
      <c r="O1037" t="n">
        <v>16.2</v>
      </c>
      <c r="P1037" t="n">
        <v>13.28</v>
      </c>
    </row>
    <row r="1038">
      <c r="A1038" t="n">
        <v>65422</v>
      </c>
      <c r="B1038" t="n">
        <v>128</v>
      </c>
      <c r="C1038" t="inlineStr">
        <is>
          <t>Love Cabaret</t>
        </is>
      </c>
      <c r="D1038" s="556" t="n">
        <v>46023</v>
      </c>
      <c r="E1038" t="n">
        <v>24561</v>
      </c>
      <c r="F1038" t="inlineStr">
        <is>
          <t xml:space="preserve">REFRIGERANTE GUARANA FYS 350ML C/12 </t>
        </is>
      </c>
      <c r="G1038" t="n">
        <v>5655</v>
      </c>
      <c r="H1038" t="n">
        <v>0.33</v>
      </c>
      <c r="I1038" t="inlineStr">
        <is>
          <t>PC</t>
        </is>
      </c>
      <c r="J1038" t="inlineStr">
        <is>
          <t>BEBIDAS</t>
        </is>
      </c>
      <c r="K1038" t="inlineStr">
        <is>
          <t>12/2025</t>
        </is>
      </c>
      <c r="L1038" t="n">
        <v>0</v>
      </c>
      <c r="M1038" s="556" t="n">
        <v>45988</v>
      </c>
      <c r="N1038" t="n">
        <v>39.83</v>
      </c>
      <c r="O1038" t="n">
        <v>39.84</v>
      </c>
      <c r="P1038" t="n">
        <v>13.14</v>
      </c>
    </row>
    <row r="1039">
      <c r="A1039" t="n">
        <v>65311</v>
      </c>
      <c r="B1039" t="n">
        <v>128</v>
      </c>
      <c r="C1039" t="inlineStr">
        <is>
          <t>Love Cabaret</t>
        </is>
      </c>
      <c r="D1039" s="556" t="n">
        <v>46023</v>
      </c>
      <c r="E1039" t="n">
        <v>24233</v>
      </c>
      <c r="F1039" t="inlineStr">
        <is>
          <t>FARINHA DE MANDIOCA CRUA GROSSA YOKI C/1KG</t>
        </is>
      </c>
      <c r="G1039" t="n">
        <v>2192</v>
      </c>
      <c r="H1039" t="n">
        <v>0.85</v>
      </c>
      <c r="I1039" t="inlineStr">
        <is>
          <t>PC</t>
        </is>
      </c>
      <c r="J1039" t="inlineStr">
        <is>
          <t>ALIMENTOS</t>
        </is>
      </c>
      <c r="K1039" t="inlineStr">
        <is>
          <t>12/2025</t>
        </is>
      </c>
      <c r="L1039" t="n">
        <v>0</v>
      </c>
      <c r="M1039" s="556" t="n">
        <v>45978</v>
      </c>
      <c r="N1039" t="n">
        <v>13.65</v>
      </c>
      <c r="O1039" t="n">
        <v>13.8</v>
      </c>
      <c r="P1039" t="n">
        <v>11.6</v>
      </c>
    </row>
    <row r="1040">
      <c r="A1040" t="n">
        <v>65329</v>
      </c>
      <c r="B1040" t="n">
        <v>128</v>
      </c>
      <c r="C1040" t="inlineStr">
        <is>
          <t>Love Cabaret</t>
        </is>
      </c>
      <c r="D1040" s="556" t="n">
        <v>46023</v>
      </c>
      <c r="E1040" t="n">
        <v>23893</v>
      </c>
      <c r="F1040" t="inlineStr">
        <is>
          <t>OLEO DE GERGELIM TORRADO L</t>
        </is>
      </c>
      <c r="G1040" t="n">
        <v>2007</v>
      </c>
      <c r="H1040" t="n">
        <v>0.35</v>
      </c>
      <c r="I1040" t="inlineStr">
        <is>
          <t>LT</t>
        </is>
      </c>
      <c r="J1040" t="inlineStr">
        <is>
          <t>ALIMENTOS</t>
        </is>
      </c>
      <c r="K1040" t="inlineStr">
        <is>
          <t>12/2025</t>
        </is>
      </c>
      <c r="L1040" t="n">
        <v>0</v>
      </c>
      <c r="M1040" s="556" t="n">
        <v>45922</v>
      </c>
      <c r="N1040" t="n">
        <v>32.9</v>
      </c>
      <c r="O1040" t="n">
        <v>85</v>
      </c>
      <c r="P1040" t="n">
        <v>11.51</v>
      </c>
    </row>
    <row r="1041">
      <c r="A1041" t="n">
        <v>65341</v>
      </c>
      <c r="B1041" t="n">
        <v>128</v>
      </c>
      <c r="C1041" t="inlineStr">
        <is>
          <t>Love Cabaret</t>
        </is>
      </c>
      <c r="D1041" s="556" t="n">
        <v>46023</v>
      </c>
      <c r="E1041" t="n">
        <v>19658</v>
      </c>
      <c r="F1041" t="inlineStr">
        <is>
          <t>ABOBORA JAPONESA / CABOTIAN KG</t>
        </is>
      </c>
      <c r="G1041" t="n">
        <v>2582</v>
      </c>
      <c r="H1041" t="n">
        <v>3.9</v>
      </c>
      <c r="I1041" t="inlineStr">
        <is>
          <t>KG</t>
        </is>
      </c>
      <c r="J1041" t="inlineStr">
        <is>
          <t>ALIMENTOS</t>
        </is>
      </c>
      <c r="K1041" t="inlineStr">
        <is>
          <t>12/2025</t>
        </is>
      </c>
      <c r="L1041" t="n">
        <v>2.75</v>
      </c>
      <c r="M1041" s="556" t="n">
        <v>45992</v>
      </c>
      <c r="N1041" t="n">
        <v>2.75</v>
      </c>
      <c r="O1041" t="n">
        <v>2.61</v>
      </c>
      <c r="P1041" t="n">
        <v>10.72</v>
      </c>
    </row>
    <row r="1042">
      <c r="A1042" t="n">
        <v>65345</v>
      </c>
      <c r="B1042" t="n">
        <v>128</v>
      </c>
      <c r="C1042" t="inlineStr">
        <is>
          <t>Love Cabaret</t>
        </is>
      </c>
      <c r="D1042" s="556" t="n">
        <v>46023</v>
      </c>
      <c r="E1042" t="n">
        <v>19634</v>
      </c>
      <c r="F1042" t="inlineStr">
        <is>
          <t>BERINJELA KG</t>
        </is>
      </c>
      <c r="G1042" t="n">
        <v>2602</v>
      </c>
      <c r="H1042" t="n">
        <v>2</v>
      </c>
      <c r="I1042" t="inlineStr">
        <is>
          <t>KG</t>
        </is>
      </c>
      <c r="J1042" t="inlineStr">
        <is>
          <t>ALIMENTOS</t>
        </is>
      </c>
      <c r="K1042" t="inlineStr">
        <is>
          <t>12/2025</t>
        </is>
      </c>
      <c r="L1042" t="n">
        <v>4.88</v>
      </c>
      <c r="M1042" s="556" t="n">
        <v>46003</v>
      </c>
      <c r="N1042" t="n">
        <v>4.8</v>
      </c>
      <c r="O1042" t="n">
        <v>5.8</v>
      </c>
      <c r="P1042" t="n">
        <v>9.76</v>
      </c>
    </row>
    <row r="1043">
      <c r="A1043" t="n">
        <v>65346</v>
      </c>
      <c r="B1043" t="n">
        <v>128</v>
      </c>
      <c r="C1043" t="inlineStr">
        <is>
          <t>Love Cabaret</t>
        </is>
      </c>
      <c r="D1043" s="556" t="n">
        <v>46023</v>
      </c>
      <c r="E1043" t="n">
        <v>19632</v>
      </c>
      <c r="F1043" t="inlineStr">
        <is>
          <t>BETERRABA KG</t>
        </is>
      </c>
      <c r="G1043" t="n">
        <v>2604</v>
      </c>
      <c r="H1043" t="n">
        <v>3.3</v>
      </c>
      <c r="I1043" t="inlineStr">
        <is>
          <t>KG</t>
        </is>
      </c>
      <c r="J1043" t="inlineStr">
        <is>
          <t>ALIMENTOS</t>
        </is>
      </c>
      <c r="K1043" t="inlineStr">
        <is>
          <t>12/2025</t>
        </is>
      </c>
      <c r="L1043" t="n">
        <v>2.15</v>
      </c>
      <c r="M1043" s="556" t="n">
        <v>46003</v>
      </c>
      <c r="N1043" t="n">
        <v>2.5</v>
      </c>
      <c r="O1043" t="n">
        <v>2.03</v>
      </c>
      <c r="P1043" t="n">
        <v>7.1</v>
      </c>
    </row>
    <row r="1044">
      <c r="A1044" t="n">
        <v>65332</v>
      </c>
      <c r="B1044" t="n">
        <v>128</v>
      </c>
      <c r="C1044" t="inlineStr">
        <is>
          <t>Love Cabaret</t>
        </is>
      </c>
      <c r="D1044" s="556" t="n">
        <v>46023</v>
      </c>
      <c r="E1044" t="n">
        <v>23502</v>
      </c>
      <c r="F1044" t="inlineStr">
        <is>
          <t>PAPRICA DEFUMADA PCT 500G UN</t>
        </is>
      </c>
      <c r="G1044" t="n">
        <v>2367</v>
      </c>
      <c r="H1044" t="n">
        <v>0.5</v>
      </c>
      <c r="I1044" t="inlineStr">
        <is>
          <t>UN</t>
        </is>
      </c>
      <c r="J1044" t="inlineStr">
        <is>
          <t>ALIMENTOS</t>
        </is>
      </c>
      <c r="K1044" t="inlineStr">
        <is>
          <t>12/2025</t>
        </is>
      </c>
      <c r="L1044" t="n">
        <v>14</v>
      </c>
      <c r="M1044" s="556" t="n">
        <v>46002</v>
      </c>
      <c r="N1044" t="n">
        <v>14</v>
      </c>
      <c r="O1044" t="n">
        <v>14.5</v>
      </c>
      <c r="P1044" t="n">
        <v>7</v>
      </c>
    </row>
    <row r="1045">
      <c r="A1045" t="n">
        <v>65350</v>
      </c>
      <c r="B1045" t="n">
        <v>128</v>
      </c>
      <c r="C1045" t="inlineStr">
        <is>
          <t>Love Cabaret</t>
        </is>
      </c>
      <c r="D1045" s="556" t="n">
        <v>46023</v>
      </c>
      <c r="E1045" t="n">
        <v>19476</v>
      </c>
      <c r="F1045" t="inlineStr">
        <is>
          <t>MANJERICAO KG</t>
        </is>
      </c>
      <c r="G1045" t="n">
        <v>2729</v>
      </c>
      <c r="H1045" t="n">
        <v>0.1</v>
      </c>
      <c r="I1045" t="inlineStr">
        <is>
          <t>KG</t>
        </is>
      </c>
      <c r="J1045" t="inlineStr">
        <is>
          <t>ALIMENTOS</t>
        </is>
      </c>
      <c r="K1045" t="inlineStr">
        <is>
          <t>12/2025</t>
        </is>
      </c>
      <c r="L1045" t="n">
        <v>69.88</v>
      </c>
      <c r="M1045" s="556" t="n">
        <v>46009</v>
      </c>
      <c r="N1045" t="n">
        <v>70</v>
      </c>
      <c r="O1045" t="n">
        <v>73.94</v>
      </c>
      <c r="P1045" t="n">
        <v>6.99</v>
      </c>
    </row>
    <row r="1046">
      <c r="A1046" t="n">
        <v>65306</v>
      </c>
      <c r="B1046" t="n">
        <v>128</v>
      </c>
      <c r="C1046" t="inlineStr">
        <is>
          <t>Love Cabaret</t>
        </is>
      </c>
      <c r="D1046" s="556" t="n">
        <v>46023</v>
      </c>
      <c r="E1046" t="n">
        <v>24170</v>
      </c>
      <c r="F1046" t="inlineStr">
        <is>
          <t>COENTRO EM GRAO KG</t>
        </is>
      </c>
      <c r="G1046" t="n">
        <v>2330</v>
      </c>
      <c r="H1046" t="n">
        <v>0.33</v>
      </c>
      <c r="I1046" t="inlineStr">
        <is>
          <t>KG</t>
        </is>
      </c>
      <c r="J1046" t="inlineStr">
        <is>
          <t>ALIMENTOS</t>
        </is>
      </c>
      <c r="K1046" t="inlineStr">
        <is>
          <t>12/2025</t>
        </is>
      </c>
      <c r="L1046" t="n">
        <v>0</v>
      </c>
      <c r="M1046" s="556" t="n">
        <v>45936</v>
      </c>
      <c r="N1046" t="n">
        <v>16</v>
      </c>
      <c r="O1046" t="n">
        <v>11.6</v>
      </c>
      <c r="P1046" t="n">
        <v>5.28</v>
      </c>
    </row>
    <row r="1047">
      <c r="A1047" t="n">
        <v>65320</v>
      </c>
      <c r="B1047" t="n">
        <v>128</v>
      </c>
      <c r="C1047" t="inlineStr">
        <is>
          <t>Love Cabaret</t>
        </is>
      </c>
      <c r="D1047" s="556" t="n">
        <v>46023</v>
      </c>
      <c r="E1047" t="n">
        <v>25215</v>
      </c>
      <c r="F1047" t="inlineStr">
        <is>
          <t>MASSA DE GUIOZA C/20 FOLHAS DE 190G</t>
        </is>
      </c>
      <c r="G1047" t="n">
        <v>5949</v>
      </c>
      <c r="H1047" t="n">
        <v>1</v>
      </c>
      <c r="I1047" t="inlineStr">
        <is>
          <t>PC</t>
        </is>
      </c>
      <c r="J1047" t="inlineStr">
        <is>
          <t>ALIMENTOS</t>
        </is>
      </c>
      <c r="K1047" t="inlineStr">
        <is>
          <t>12/2025</t>
        </is>
      </c>
      <c r="L1047" t="n">
        <v>0</v>
      </c>
      <c r="M1047" s="556" t="n">
        <v>45943</v>
      </c>
      <c r="N1047" t="n">
        <v>4.48</v>
      </c>
      <c r="O1047" t="n">
        <v>4.48</v>
      </c>
      <c r="P1047" t="n">
        <v>4.48</v>
      </c>
    </row>
    <row r="1048">
      <c r="A1048" t="n">
        <v>65325</v>
      </c>
      <c r="B1048" t="n">
        <v>128</v>
      </c>
      <c r="C1048" t="inlineStr">
        <is>
          <t>Love Cabaret</t>
        </is>
      </c>
      <c r="D1048" s="556" t="n">
        <v>46023</v>
      </c>
      <c r="E1048" t="n">
        <v>19982</v>
      </c>
      <c r="F1048" t="inlineStr">
        <is>
          <t>MOLHO INGLES CEPERA C/1L</t>
        </is>
      </c>
      <c r="G1048" t="n">
        <v>2351</v>
      </c>
      <c r="H1048" t="n">
        <v>0.7</v>
      </c>
      <c r="I1048" t="inlineStr">
        <is>
          <t>FR</t>
        </is>
      </c>
      <c r="J1048" t="inlineStr">
        <is>
          <t>ALIMENTOS</t>
        </is>
      </c>
      <c r="K1048" t="inlineStr">
        <is>
          <t>12/2025</t>
        </is>
      </c>
      <c r="L1048" t="n">
        <v>0</v>
      </c>
      <c r="M1048" s="556" t="n">
        <v>45943</v>
      </c>
      <c r="N1048" t="n">
        <v>6.15</v>
      </c>
      <c r="O1048" t="n">
        <v>6.15</v>
      </c>
      <c r="P1048" t="n">
        <v>4.3</v>
      </c>
    </row>
    <row r="1049">
      <c r="A1049" t="n">
        <v>65331</v>
      </c>
      <c r="B1049" t="n">
        <v>128</v>
      </c>
      <c r="C1049" t="inlineStr">
        <is>
          <t>Love Cabaret</t>
        </is>
      </c>
      <c r="D1049" s="556" t="n">
        <v>46023</v>
      </c>
      <c r="E1049" t="n">
        <v>24392</v>
      </c>
      <c r="F1049" t="inlineStr">
        <is>
          <t>OREGANO KG</t>
        </is>
      </c>
      <c r="G1049" t="n">
        <v>2366</v>
      </c>
      <c r="H1049" t="n">
        <v>0.1</v>
      </c>
      <c r="I1049" t="inlineStr">
        <is>
          <t>KG</t>
        </is>
      </c>
      <c r="J1049" t="inlineStr">
        <is>
          <t>ALIMENTOS</t>
        </is>
      </c>
      <c r="K1049" t="inlineStr">
        <is>
          <t>12/2025</t>
        </is>
      </c>
      <c r="L1049" t="n">
        <v>0</v>
      </c>
      <c r="M1049" s="556" t="n">
        <v>45446</v>
      </c>
      <c r="N1049" t="n">
        <v>38.9</v>
      </c>
      <c r="O1049" t="n">
        <v>22.9</v>
      </c>
      <c r="P1049" t="n">
        <v>3.89</v>
      </c>
    </row>
    <row r="1050">
      <c r="A1050" t="n">
        <v>65334</v>
      </c>
      <c r="B1050" t="n">
        <v>128</v>
      </c>
      <c r="C1050" t="inlineStr">
        <is>
          <t>Love Cabaret</t>
        </is>
      </c>
      <c r="D1050" s="556" t="n">
        <v>46023</v>
      </c>
      <c r="E1050" t="n">
        <v>23479</v>
      </c>
      <c r="F1050" t="inlineStr">
        <is>
          <t>PIMENTA DO REINO EM PO KG</t>
        </is>
      </c>
      <c r="G1050" t="n">
        <v>2390</v>
      </c>
      <c r="H1050" t="n">
        <v>0.5</v>
      </c>
      <c r="I1050" t="inlineStr">
        <is>
          <t>KG</t>
        </is>
      </c>
      <c r="J1050" t="inlineStr">
        <is>
          <t>ALIMENTOS</t>
        </is>
      </c>
      <c r="K1050" t="inlineStr">
        <is>
          <t>12/2025</t>
        </is>
      </c>
      <c r="L1050" t="n">
        <v>0</v>
      </c>
      <c r="N1050" t="n">
        <v>0</v>
      </c>
      <c r="O1050" t="n">
        <v>7.25</v>
      </c>
      <c r="P1050" t="n">
        <v>3.62</v>
      </c>
    </row>
    <row r="1051">
      <c r="A1051" t="n">
        <v>65315</v>
      </c>
      <c r="B1051" t="n">
        <v>128</v>
      </c>
      <c r="C1051" t="inlineStr">
        <is>
          <t>Love Cabaret</t>
        </is>
      </c>
      <c r="D1051" s="556" t="n">
        <v>46023</v>
      </c>
      <c r="E1051" t="n">
        <v>20022</v>
      </c>
      <c r="F1051" t="inlineStr">
        <is>
          <t>FERMENTO QUIMICO ROYAL 250G</t>
        </is>
      </c>
      <c r="G1051" t="n">
        <v>2340</v>
      </c>
      <c r="H1051" t="n">
        <v>0.4</v>
      </c>
      <c r="I1051" t="inlineStr">
        <is>
          <t>UN</t>
        </is>
      </c>
      <c r="J1051" t="inlineStr">
        <is>
          <t>ALIMENTOS</t>
        </is>
      </c>
      <c r="K1051" t="inlineStr">
        <is>
          <t>12/2025</t>
        </is>
      </c>
      <c r="L1051" t="n">
        <v>0</v>
      </c>
      <c r="M1051" s="556" t="n">
        <v>45516</v>
      </c>
      <c r="N1051" t="n">
        <v>8.85</v>
      </c>
      <c r="O1051" t="n">
        <v>10.08</v>
      </c>
      <c r="P1051" t="n">
        <v>3.54</v>
      </c>
    </row>
    <row r="1052">
      <c r="A1052" t="n">
        <v>65351</v>
      </c>
      <c r="B1052" t="n">
        <v>128</v>
      </c>
      <c r="C1052" t="inlineStr">
        <is>
          <t>Love Cabaret</t>
        </is>
      </c>
      <c r="D1052" s="556" t="n">
        <v>46023</v>
      </c>
      <c r="E1052" t="n">
        <v>24394</v>
      </c>
      <c r="F1052" t="inlineStr">
        <is>
          <t>OVO BRANCO UN</t>
        </is>
      </c>
      <c r="G1052" t="n">
        <v>2753</v>
      </c>
      <c r="H1052" t="n">
        <v>6</v>
      </c>
      <c r="I1052" t="inlineStr">
        <is>
          <t>UN</t>
        </is>
      </c>
      <c r="J1052" t="inlineStr">
        <is>
          <t>ALIMENTOS</t>
        </is>
      </c>
      <c r="K1052" t="inlineStr">
        <is>
          <t>12/2025</t>
        </is>
      </c>
      <c r="L1052" t="n">
        <v>0</v>
      </c>
      <c r="M1052" s="556" t="n">
        <v>45869</v>
      </c>
      <c r="N1052" t="n">
        <v>0.55</v>
      </c>
      <c r="O1052" t="n">
        <v>0.67</v>
      </c>
      <c r="P1052" t="n">
        <v>3.3</v>
      </c>
    </row>
    <row r="1053">
      <c r="A1053" t="n">
        <v>65349</v>
      </c>
      <c r="B1053" t="n">
        <v>128</v>
      </c>
      <c r="C1053" t="inlineStr">
        <is>
          <t>Love Cabaret</t>
        </is>
      </c>
      <c r="D1053" s="556" t="n">
        <v>46023</v>
      </c>
      <c r="E1053" t="n">
        <v>19621</v>
      </c>
      <c r="F1053" t="inlineStr">
        <is>
          <t>CENOURA KG</t>
        </is>
      </c>
      <c r="G1053" t="n">
        <v>2613</v>
      </c>
      <c r="H1053" t="n">
        <v>0.5</v>
      </c>
      <c r="I1053" t="inlineStr">
        <is>
          <t>KG</t>
        </is>
      </c>
      <c r="J1053" t="inlineStr">
        <is>
          <t>ALIMENTOS</t>
        </is>
      </c>
      <c r="K1053" t="inlineStr">
        <is>
          <t>12/2025</t>
        </is>
      </c>
      <c r="L1053" t="n">
        <v>2.57</v>
      </c>
      <c r="M1053" s="556" t="n">
        <v>46009</v>
      </c>
      <c r="N1053" t="n">
        <v>2.4</v>
      </c>
      <c r="O1053" t="n">
        <v>2.83</v>
      </c>
      <c r="P1053" t="n">
        <v>1.28</v>
      </c>
    </row>
    <row r="1054">
      <c r="A1054" t="n">
        <v>64533</v>
      </c>
      <c r="B1054" t="n">
        <v>128</v>
      </c>
      <c r="C1054" t="inlineStr">
        <is>
          <t>Love Cabaret</t>
        </is>
      </c>
      <c r="D1054" s="556" t="n">
        <v>45992</v>
      </c>
      <c r="E1054" t="n">
        <v>24556</v>
      </c>
      <c r="F1054" t="inlineStr">
        <is>
          <t>PAO DE HAMBURGUER NA MASSA DE BRIOCHE PINCELADO CAIXA C/72 UN 18 PACOTES X 4 UN COD 111</t>
        </is>
      </c>
      <c r="G1054" t="n">
        <v>5659</v>
      </c>
      <c r="H1054" t="n">
        <v>62</v>
      </c>
      <c r="I1054" t="inlineStr">
        <is>
          <t>CX</t>
        </is>
      </c>
      <c r="J1054" t="inlineStr">
        <is>
          <t>ALIMENTOS</t>
        </is>
      </c>
      <c r="K1054" t="inlineStr">
        <is>
          <t>11/2025</t>
        </is>
      </c>
      <c r="L1054" t="n">
        <v>187.27</v>
      </c>
      <c r="M1054" s="556" t="n">
        <v>45988</v>
      </c>
      <c r="N1054" t="n">
        <v>187.27</v>
      </c>
      <c r="O1054" t="n">
        <v>187.27</v>
      </c>
      <c r="P1054" t="n">
        <v>11610.74</v>
      </c>
    </row>
    <row r="1055">
      <c r="A1055" t="n">
        <v>64663</v>
      </c>
      <c r="B1055" t="n">
        <v>128</v>
      </c>
      <c r="C1055" t="inlineStr">
        <is>
          <t>Love Cabaret</t>
        </is>
      </c>
      <c r="D1055" s="556" t="n">
        <v>45992</v>
      </c>
      <c r="E1055" t="n">
        <v>18119</v>
      </c>
      <c r="F1055" t="inlineStr">
        <is>
          <t>WHISKY JOHNNIE WALKER BLACK LABEL 1L</t>
        </is>
      </c>
      <c r="G1055" t="n">
        <v>3494</v>
      </c>
      <c r="H1055" t="n">
        <v>46.23</v>
      </c>
      <c r="I1055" t="inlineStr">
        <is>
          <t>GR</t>
        </is>
      </c>
      <c r="J1055" t="inlineStr">
        <is>
          <t>BEBIDAS</t>
        </is>
      </c>
      <c r="K1055" t="inlineStr">
        <is>
          <t>11/2025</t>
        </is>
      </c>
      <c r="L1055" t="n">
        <v>177.02</v>
      </c>
      <c r="M1055" s="556" t="n">
        <v>45988</v>
      </c>
      <c r="N1055" t="n">
        <v>177.02</v>
      </c>
      <c r="O1055" t="n">
        <v>177.02</v>
      </c>
      <c r="P1055" t="n">
        <v>8183.63</v>
      </c>
    </row>
    <row r="1056">
      <c r="A1056" t="n">
        <v>64658</v>
      </c>
      <c r="B1056" t="n">
        <v>128</v>
      </c>
      <c r="C1056" t="inlineStr">
        <is>
          <t>Love Cabaret</t>
        </is>
      </c>
      <c r="D1056" s="556" t="n">
        <v>45992</v>
      </c>
      <c r="E1056" t="n">
        <v>18179</v>
      </c>
      <c r="F1056" t="inlineStr">
        <is>
          <t>VODKA KETEL ONE 1L</t>
        </is>
      </c>
      <c r="G1056" t="n">
        <v>3443</v>
      </c>
      <c r="H1056" t="n">
        <v>39.45</v>
      </c>
      <c r="I1056" t="inlineStr">
        <is>
          <t>GR</t>
        </is>
      </c>
      <c r="J1056" t="inlineStr">
        <is>
          <t>BEBIDAS</t>
        </is>
      </c>
      <c r="K1056" t="inlineStr">
        <is>
          <t>11/2025</t>
        </is>
      </c>
      <c r="L1056" t="n">
        <v>108.49</v>
      </c>
      <c r="M1056" s="556" t="n">
        <v>45988</v>
      </c>
      <c r="N1056" t="n">
        <v>108.49</v>
      </c>
      <c r="O1056" t="n">
        <v>108.49</v>
      </c>
      <c r="P1056" t="n">
        <v>4279.93</v>
      </c>
    </row>
    <row r="1057">
      <c r="A1057" t="n">
        <v>64675</v>
      </c>
      <c r="B1057" t="n">
        <v>128</v>
      </c>
      <c r="C1057" t="inlineStr">
        <is>
          <t>Love Cabaret</t>
        </is>
      </c>
      <c r="D1057" s="556" t="n">
        <v>45992</v>
      </c>
      <c r="E1057" t="n">
        <v>24030</v>
      </c>
      <c r="F1057" t="inlineStr">
        <is>
          <t>AGUA TONICA PRATA 269ML</t>
        </is>
      </c>
      <c r="G1057" t="n">
        <v>3593</v>
      </c>
      <c r="H1057" t="n">
        <v>191</v>
      </c>
      <c r="I1057" t="inlineStr">
        <is>
          <t>UN</t>
        </is>
      </c>
      <c r="J1057" t="inlineStr">
        <is>
          <t>BEBIDAS</t>
        </is>
      </c>
      <c r="K1057" t="inlineStr">
        <is>
          <t>11/2025</t>
        </is>
      </c>
      <c r="L1057" t="n">
        <v>0</v>
      </c>
      <c r="M1057" s="556" t="n">
        <v>45908</v>
      </c>
      <c r="N1057" t="n">
        <v>21.48</v>
      </c>
      <c r="O1057" t="n">
        <v>3.51</v>
      </c>
      <c r="P1057" t="n">
        <v>4102.68</v>
      </c>
    </row>
    <row r="1058">
      <c r="A1058" t="n">
        <v>64632</v>
      </c>
      <c r="B1058" t="n">
        <v>128</v>
      </c>
      <c r="C1058" t="inlineStr">
        <is>
          <t>Love Cabaret</t>
        </is>
      </c>
      <c r="D1058" s="556" t="n">
        <v>45992</v>
      </c>
      <c r="E1058" t="n">
        <v>18562</v>
      </c>
      <c r="F1058" t="inlineStr">
        <is>
          <t>CERVEJA HEINEKEN ZERO LONG NECK 330ML C/24</t>
        </is>
      </c>
      <c r="G1058" t="n">
        <v>3120</v>
      </c>
      <c r="H1058" t="n">
        <v>18.92</v>
      </c>
      <c r="I1058" t="inlineStr">
        <is>
          <t>PC</t>
        </is>
      </c>
      <c r="J1058" t="inlineStr">
        <is>
          <t>BEBIDAS</t>
        </is>
      </c>
      <c r="K1058" t="inlineStr">
        <is>
          <t>11/2025</t>
        </is>
      </c>
      <c r="L1058" t="n">
        <v>0</v>
      </c>
      <c r="M1058" s="556" t="n">
        <v>45958</v>
      </c>
      <c r="N1058" t="n">
        <v>211.78</v>
      </c>
      <c r="O1058" t="n">
        <v>146.16</v>
      </c>
      <c r="P1058" t="n">
        <v>4006.88</v>
      </c>
    </row>
    <row r="1059">
      <c r="A1059" t="n">
        <v>64666</v>
      </c>
      <c r="B1059" t="n">
        <v>128</v>
      </c>
      <c r="C1059" t="inlineStr">
        <is>
          <t>Love Cabaret</t>
        </is>
      </c>
      <c r="D1059" s="556" t="n">
        <v>45992</v>
      </c>
      <c r="E1059" t="n">
        <v>18114</v>
      </c>
      <c r="F1059" t="inlineStr">
        <is>
          <t>WHISKY JOHNNIE WALKER GOLD LABEL RESERVE 750ML</t>
        </is>
      </c>
      <c r="G1059" t="n">
        <v>3498</v>
      </c>
      <c r="H1059" t="n">
        <v>12.02</v>
      </c>
      <c r="I1059" t="inlineStr">
        <is>
          <t>GR</t>
        </is>
      </c>
      <c r="J1059" t="inlineStr">
        <is>
          <t>BEBIDAS</t>
        </is>
      </c>
      <c r="K1059" t="inlineStr">
        <is>
          <t>11/2025</t>
        </is>
      </c>
      <c r="L1059" t="n">
        <v>287</v>
      </c>
      <c r="M1059" s="556" t="n">
        <v>45989</v>
      </c>
      <c r="N1059" t="n">
        <v>287</v>
      </c>
      <c r="O1059" t="n">
        <v>287</v>
      </c>
      <c r="P1059" t="n">
        <v>3449.74</v>
      </c>
    </row>
    <row r="1060">
      <c r="A1060" t="n">
        <v>64669</v>
      </c>
      <c r="B1060" t="n">
        <v>128</v>
      </c>
      <c r="C1060" t="inlineStr">
        <is>
          <t>Love Cabaret</t>
        </is>
      </c>
      <c r="D1060" s="556" t="n">
        <v>45992</v>
      </c>
      <c r="E1060" t="n">
        <v>18099</v>
      </c>
      <c r="F1060" t="inlineStr">
        <is>
          <t>WHISKY SINGLETON 12 ANOS SINGLE MALT 750ML</t>
        </is>
      </c>
      <c r="G1060" t="n">
        <v>3511</v>
      </c>
      <c r="H1060" t="n">
        <v>15.12</v>
      </c>
      <c r="I1060" t="inlineStr">
        <is>
          <t>GR</t>
        </is>
      </c>
      <c r="J1060" t="inlineStr">
        <is>
          <t>BEBIDAS</t>
        </is>
      </c>
      <c r="K1060" t="inlineStr">
        <is>
          <t>11/2025</t>
        </is>
      </c>
      <c r="L1060" t="n">
        <v>0</v>
      </c>
      <c r="M1060" s="556" t="n">
        <v>45623</v>
      </c>
      <c r="N1060" t="n">
        <v>225.8</v>
      </c>
      <c r="O1060" t="n">
        <v>225.22</v>
      </c>
      <c r="P1060" t="n">
        <v>3414.1</v>
      </c>
    </row>
    <row r="1061">
      <c r="A1061" t="n">
        <v>64665</v>
      </c>
      <c r="B1061" t="n">
        <v>128</v>
      </c>
      <c r="C1061" t="inlineStr">
        <is>
          <t>Love Cabaret</t>
        </is>
      </c>
      <c r="D1061" s="556" t="n">
        <v>45992</v>
      </c>
      <c r="E1061" t="n">
        <v>18118</v>
      </c>
      <c r="F1061" t="inlineStr">
        <is>
          <t>WHISKY JOHNNIE WALKER BLUE LABEL 750ML</t>
        </is>
      </c>
      <c r="G1061" t="n">
        <v>3495</v>
      </c>
      <c r="H1061" t="n">
        <v>2.23</v>
      </c>
      <c r="I1061" t="inlineStr">
        <is>
          <t>GR</t>
        </is>
      </c>
      <c r="J1061" t="inlineStr">
        <is>
          <t>BEBIDAS</t>
        </is>
      </c>
      <c r="K1061" t="inlineStr">
        <is>
          <t>11/2025</t>
        </is>
      </c>
      <c r="L1061" t="n">
        <v>0</v>
      </c>
      <c r="N1061" t="n">
        <v>0</v>
      </c>
      <c r="O1061" t="n">
        <v>1286.91</v>
      </c>
      <c r="P1061" t="n">
        <v>2913.74</v>
      </c>
    </row>
    <row r="1062">
      <c r="A1062" t="n">
        <v>64631</v>
      </c>
      <c r="B1062" t="n">
        <v>128</v>
      </c>
      <c r="C1062" t="inlineStr">
        <is>
          <t>Love Cabaret</t>
        </is>
      </c>
      <c r="D1062" s="556" t="n">
        <v>45992</v>
      </c>
      <c r="E1062" t="n">
        <v>24138</v>
      </c>
      <c r="F1062" t="inlineStr">
        <is>
          <t>CERVEJA HEINEKEN LONG NECK 330ML C/24</t>
        </is>
      </c>
      <c r="G1062" t="n">
        <v>3120</v>
      </c>
      <c r="H1062" t="n">
        <v>16.08</v>
      </c>
      <c r="I1062" t="inlineStr">
        <is>
          <t>PC</t>
        </is>
      </c>
      <c r="J1062" t="inlineStr">
        <is>
          <t>BEBIDAS</t>
        </is>
      </c>
      <c r="K1062" t="inlineStr">
        <is>
          <t>11/2025</t>
        </is>
      </c>
      <c r="L1062" t="n">
        <v>174.23</v>
      </c>
      <c r="M1062" s="556" t="n">
        <v>45989</v>
      </c>
      <c r="N1062" t="n">
        <v>207.03</v>
      </c>
      <c r="O1062" t="n">
        <v>207.03</v>
      </c>
      <c r="P1062" t="n">
        <v>2801.62</v>
      </c>
    </row>
    <row r="1063">
      <c r="A1063" t="n">
        <v>64653</v>
      </c>
      <c r="B1063" t="n">
        <v>128</v>
      </c>
      <c r="C1063" t="inlineStr">
        <is>
          <t>Love Cabaret</t>
        </is>
      </c>
      <c r="D1063" s="556" t="n">
        <v>45992</v>
      </c>
      <c r="E1063" t="n">
        <v>18242</v>
      </c>
      <c r="F1063" t="inlineStr">
        <is>
          <t>TEQUILA DON JULIO BLANCO 750ML</t>
        </is>
      </c>
      <c r="G1063" t="n">
        <v>3386</v>
      </c>
      <c r="H1063" t="n">
        <v>10.73</v>
      </c>
      <c r="I1063" t="inlineStr">
        <is>
          <t>GR</t>
        </is>
      </c>
      <c r="J1063" t="inlineStr">
        <is>
          <t>BEBIDAS</t>
        </is>
      </c>
      <c r="K1063" t="inlineStr">
        <is>
          <t>11/2025</t>
        </is>
      </c>
      <c r="L1063" t="n">
        <v>240.73</v>
      </c>
      <c r="M1063" s="556" t="n">
        <v>45979</v>
      </c>
      <c r="N1063" t="n">
        <v>239.24</v>
      </c>
      <c r="O1063" t="n">
        <v>236.61</v>
      </c>
      <c r="P1063" t="n">
        <v>2583.03</v>
      </c>
    </row>
    <row r="1064">
      <c r="A1064" t="n">
        <v>64644</v>
      </c>
      <c r="B1064" t="n">
        <v>128</v>
      </c>
      <c r="C1064" t="inlineStr">
        <is>
          <t>Love Cabaret</t>
        </is>
      </c>
      <c r="D1064" s="556" t="n">
        <v>45992</v>
      </c>
      <c r="E1064" t="n">
        <v>18353</v>
      </c>
      <c r="F1064" t="inlineStr">
        <is>
          <t>GIN TANQUERAY TEN 750ML</t>
        </is>
      </c>
      <c r="G1064" t="n">
        <v>3282</v>
      </c>
      <c r="H1064" t="n">
        <v>12.34</v>
      </c>
      <c r="I1064" t="inlineStr">
        <is>
          <t>GR</t>
        </is>
      </c>
      <c r="J1064" t="inlineStr">
        <is>
          <t>BEBIDAS</t>
        </is>
      </c>
      <c r="K1064" t="inlineStr">
        <is>
          <t>11/2025</t>
        </is>
      </c>
      <c r="L1064" t="n">
        <v>0</v>
      </c>
      <c r="M1064" s="556" t="n">
        <v>45527</v>
      </c>
      <c r="N1064" t="n">
        <v>193.23</v>
      </c>
      <c r="O1064" t="n">
        <v>169.01</v>
      </c>
      <c r="P1064" t="n">
        <v>2384.46</v>
      </c>
    </row>
    <row r="1065">
      <c r="A1065" t="n">
        <v>64655</v>
      </c>
      <c r="B1065" t="n">
        <v>128</v>
      </c>
      <c r="C1065" t="inlineStr">
        <is>
          <t>Love Cabaret</t>
        </is>
      </c>
      <c r="D1065" s="556" t="n">
        <v>45992</v>
      </c>
      <c r="E1065" t="n">
        <v>18202</v>
      </c>
      <c r="F1065" t="inlineStr">
        <is>
          <t>VERMOUTH DOLIN DRY 750ML</t>
        </is>
      </c>
      <c r="G1065" t="n">
        <v>3424</v>
      </c>
      <c r="H1065" t="n">
        <v>11.05</v>
      </c>
      <c r="I1065" t="inlineStr">
        <is>
          <t>GR</t>
        </is>
      </c>
      <c r="J1065" t="inlineStr">
        <is>
          <t>BEBIDAS</t>
        </is>
      </c>
      <c r="K1065" t="inlineStr">
        <is>
          <t>11/2025</t>
        </is>
      </c>
      <c r="L1065" t="n">
        <v>0</v>
      </c>
      <c r="M1065" s="556" t="n">
        <v>45959</v>
      </c>
      <c r="N1065" t="n">
        <v>156.9</v>
      </c>
      <c r="O1065" t="n">
        <v>157.9</v>
      </c>
      <c r="P1065" t="n">
        <v>1733.74</v>
      </c>
    </row>
    <row r="1066">
      <c r="A1066" t="n">
        <v>64681</v>
      </c>
      <c r="B1066" t="n">
        <v>128</v>
      </c>
      <c r="C1066" t="inlineStr">
        <is>
          <t>Love Cabaret</t>
        </is>
      </c>
      <c r="D1066" s="556" t="n">
        <v>45992</v>
      </c>
      <c r="E1066" t="n">
        <v>25437</v>
      </c>
      <c r="F1066" t="inlineStr">
        <is>
          <t>GIGI ROSATO SANGIOVESE 2020 FATORIE PARRI 750ML</t>
        </is>
      </c>
      <c r="G1066" t="n">
        <v>6109</v>
      </c>
      <c r="H1066" t="n">
        <v>14</v>
      </c>
      <c r="I1066" t="inlineStr">
        <is>
          <t>UN</t>
        </is>
      </c>
      <c r="J1066" t="inlineStr">
        <is>
          <t>BEBIDAS</t>
        </is>
      </c>
      <c r="K1066" t="inlineStr">
        <is>
          <t>11/2025</t>
        </is>
      </c>
      <c r="L1066" t="n">
        <v>0</v>
      </c>
      <c r="M1066" s="556" t="n">
        <v>45951</v>
      </c>
      <c r="N1066" t="n">
        <v>114.75</v>
      </c>
      <c r="O1066" t="n">
        <v>114.75</v>
      </c>
      <c r="P1066" t="n">
        <v>1606.5</v>
      </c>
    </row>
    <row r="1067">
      <c r="A1067" t="n">
        <v>64629</v>
      </c>
      <c r="B1067" t="n">
        <v>128</v>
      </c>
      <c r="C1067" t="inlineStr">
        <is>
          <t>Love Cabaret</t>
        </is>
      </c>
      <c r="D1067" s="556" t="n">
        <v>45992</v>
      </c>
      <c r="E1067" t="n">
        <v>24259</v>
      </c>
      <c r="F1067" t="inlineStr">
        <is>
          <t>FILE MIGNON 4/5 S/ CORDAO KG</t>
        </is>
      </c>
      <c r="G1067" t="n">
        <v>2938</v>
      </c>
      <c r="H1067" t="n">
        <v>25.58</v>
      </c>
      <c r="I1067" t="inlineStr">
        <is>
          <t>KG</t>
        </is>
      </c>
      <c r="J1067" t="inlineStr">
        <is>
          <t>ALIMENTOS</t>
        </is>
      </c>
      <c r="K1067" t="inlineStr">
        <is>
          <t>11/2025</t>
        </is>
      </c>
      <c r="L1067" t="n">
        <v>59.35</v>
      </c>
      <c r="M1067" s="556" t="n">
        <v>45988</v>
      </c>
      <c r="N1067" t="n">
        <v>78.02</v>
      </c>
      <c r="O1067" t="n">
        <v>79.90000000000001</v>
      </c>
      <c r="P1067" t="n">
        <v>1518.17</v>
      </c>
    </row>
    <row r="1068">
      <c r="A1068" t="n">
        <v>64682</v>
      </c>
      <c r="B1068" t="n">
        <v>128</v>
      </c>
      <c r="C1068" t="inlineStr">
        <is>
          <t>Love Cabaret</t>
        </is>
      </c>
      <c r="D1068" s="556" t="n">
        <v>45992</v>
      </c>
      <c r="E1068" t="n">
        <v>25683</v>
      </c>
      <c r="F1068" t="inlineStr">
        <is>
          <t>TRINCA BOLOTAS TINTO 750ML</t>
        </is>
      </c>
      <c r="G1068" t="n">
        <v>6244</v>
      </c>
      <c r="H1068" t="n">
        <v>14</v>
      </c>
      <c r="I1068" t="inlineStr">
        <is>
          <t>GR</t>
        </is>
      </c>
      <c r="J1068" t="inlineStr">
        <is>
          <t>BEBIDAS</t>
        </is>
      </c>
      <c r="K1068" t="inlineStr">
        <is>
          <t>11/2025</t>
        </is>
      </c>
      <c r="L1068" t="n">
        <v>0</v>
      </c>
      <c r="M1068" s="556" t="n">
        <v>45950</v>
      </c>
      <c r="N1068" t="n">
        <v>101.4</v>
      </c>
      <c r="O1068" t="n">
        <v>113.1</v>
      </c>
      <c r="P1068" t="n">
        <v>1419.6</v>
      </c>
    </row>
    <row r="1069">
      <c r="A1069" t="n">
        <v>64643</v>
      </c>
      <c r="B1069" t="n">
        <v>128</v>
      </c>
      <c r="C1069" t="inlineStr">
        <is>
          <t>Love Cabaret</t>
        </is>
      </c>
      <c r="D1069" s="556" t="n">
        <v>45992</v>
      </c>
      <c r="E1069" t="n">
        <v>18359</v>
      </c>
      <c r="F1069" t="inlineStr">
        <is>
          <t>GIN TANQUERAY 750ML</t>
        </is>
      </c>
      <c r="G1069" t="n">
        <v>3278</v>
      </c>
      <c r="H1069" t="n">
        <v>12.34</v>
      </c>
      <c r="I1069" t="inlineStr">
        <is>
          <t>GR</t>
        </is>
      </c>
      <c r="J1069" t="inlineStr">
        <is>
          <t>BEBIDAS</t>
        </is>
      </c>
      <c r="K1069" t="inlineStr">
        <is>
          <t>11/2025</t>
        </is>
      </c>
      <c r="L1069" t="n">
        <v>0</v>
      </c>
      <c r="M1069" s="556" t="n">
        <v>45960</v>
      </c>
      <c r="N1069" t="n">
        <v>99.90000000000001</v>
      </c>
      <c r="O1069" t="n">
        <v>97</v>
      </c>
      <c r="P1069" t="n">
        <v>1232.77</v>
      </c>
    </row>
    <row r="1070">
      <c r="A1070" t="n">
        <v>64630</v>
      </c>
      <c r="B1070" t="n">
        <v>128</v>
      </c>
      <c r="C1070" t="inlineStr">
        <is>
          <t>Love Cabaret</t>
        </is>
      </c>
      <c r="D1070" s="556" t="n">
        <v>45992</v>
      </c>
      <c r="E1070" t="n">
        <v>18557</v>
      </c>
      <c r="F1070" t="inlineStr">
        <is>
          <t>CERVEJA BLUE MOON BELGIAN WHITE 355ML C/24</t>
        </is>
      </c>
      <c r="G1070" t="n">
        <v>3123</v>
      </c>
      <c r="H1070" t="n">
        <v>3.92</v>
      </c>
      <c r="I1070" t="inlineStr">
        <is>
          <t>PC</t>
        </is>
      </c>
      <c r="J1070" t="inlineStr">
        <is>
          <t>BEBIDAS</t>
        </is>
      </c>
      <c r="K1070" t="inlineStr">
        <is>
          <t>11/2025</t>
        </is>
      </c>
      <c r="L1070" t="n">
        <v>0</v>
      </c>
      <c r="M1070" s="556" t="n">
        <v>45958</v>
      </c>
      <c r="N1070" t="n">
        <v>304.3</v>
      </c>
      <c r="O1070" t="n">
        <v>254.16</v>
      </c>
      <c r="P1070" t="n">
        <v>1192.86</v>
      </c>
    </row>
    <row r="1071">
      <c r="A1071" t="n">
        <v>64684</v>
      </c>
      <c r="B1071" t="n">
        <v>128</v>
      </c>
      <c r="C1071" t="inlineStr">
        <is>
          <t>Love Cabaret</t>
        </is>
      </c>
      <c r="D1071" s="556" t="n">
        <v>45992</v>
      </c>
      <c r="E1071" t="n">
        <v>17797</v>
      </c>
      <c r="F1071" t="inlineStr">
        <is>
          <t>VINHO BRANCO MASCARA FUEGO CHARDONNAY 750ML</t>
        </is>
      </c>
      <c r="G1071" t="n">
        <v>3748</v>
      </c>
      <c r="H1071" t="n">
        <v>24.21</v>
      </c>
      <c r="I1071" t="inlineStr">
        <is>
          <t>GR</t>
        </is>
      </c>
      <c r="J1071" t="inlineStr">
        <is>
          <t>BEBIDAS</t>
        </is>
      </c>
      <c r="K1071" t="inlineStr">
        <is>
          <t>11/2025</t>
        </is>
      </c>
      <c r="L1071" t="n">
        <v>0</v>
      </c>
      <c r="M1071" s="556" t="n">
        <v>45842</v>
      </c>
      <c r="N1071" t="n">
        <v>40.15</v>
      </c>
      <c r="O1071" t="n">
        <v>40.16</v>
      </c>
      <c r="P1071" t="n">
        <v>972.03</v>
      </c>
    </row>
    <row r="1072">
      <c r="A1072" t="n">
        <v>64671</v>
      </c>
      <c r="B1072" t="n">
        <v>128</v>
      </c>
      <c r="C1072" t="inlineStr">
        <is>
          <t>Love Cabaret</t>
        </is>
      </c>
      <c r="D1072" s="556" t="n">
        <v>45992</v>
      </c>
      <c r="E1072" t="n">
        <v>24552</v>
      </c>
      <c r="F1072" t="inlineStr">
        <is>
          <t>ESPUMANTE CASA PERINI BRUT 750ML</t>
        </is>
      </c>
      <c r="G1072" t="n">
        <v>5669</v>
      </c>
      <c r="H1072" t="n">
        <v>26.55</v>
      </c>
      <c r="I1072" t="inlineStr">
        <is>
          <t>GR</t>
        </is>
      </c>
      <c r="J1072" t="inlineStr">
        <is>
          <t>BEBIDAS</t>
        </is>
      </c>
      <c r="K1072" t="inlineStr">
        <is>
          <t>11/2025</t>
        </is>
      </c>
      <c r="L1072" t="n">
        <v>35.76</v>
      </c>
      <c r="M1072" s="556" t="n">
        <v>45986</v>
      </c>
      <c r="N1072" t="n">
        <v>37.9</v>
      </c>
      <c r="O1072" t="n">
        <v>37.9</v>
      </c>
      <c r="P1072" t="n">
        <v>949.4299999999999</v>
      </c>
    </row>
    <row r="1073">
      <c r="A1073" t="n">
        <v>64699</v>
      </c>
      <c r="B1073" t="n">
        <v>128</v>
      </c>
      <c r="C1073" t="inlineStr">
        <is>
          <t>Love Cabaret</t>
        </is>
      </c>
      <c r="D1073" s="556" t="n">
        <v>45992</v>
      </c>
      <c r="E1073" t="n">
        <v>18051</v>
      </c>
      <c r="F1073" t="inlineStr">
        <is>
          <t>CHAMPAGNE VEUVE CLICQUOT ROSE BRUT 750ML</t>
        </is>
      </c>
      <c r="G1073" t="n">
        <v>3552</v>
      </c>
      <c r="H1073" t="n">
        <v>2</v>
      </c>
      <c r="I1073" t="inlineStr">
        <is>
          <t>GR</t>
        </is>
      </c>
      <c r="J1073" t="inlineStr">
        <is>
          <t>BEBIDAS</t>
        </is>
      </c>
      <c r="K1073" t="inlineStr">
        <is>
          <t>11/2025</t>
        </is>
      </c>
      <c r="L1073" t="n">
        <v>0</v>
      </c>
      <c r="M1073" s="556" t="n">
        <v>45930</v>
      </c>
      <c r="N1073" t="n">
        <v>450</v>
      </c>
      <c r="O1073" t="n">
        <v>447.2</v>
      </c>
      <c r="P1073" t="n">
        <v>900</v>
      </c>
    </row>
    <row r="1074">
      <c r="A1074" t="n">
        <v>64532</v>
      </c>
      <c r="B1074" t="n">
        <v>128</v>
      </c>
      <c r="C1074" t="inlineStr">
        <is>
          <t>Love Cabaret</t>
        </is>
      </c>
      <c r="D1074" s="556" t="n">
        <v>45992</v>
      </c>
      <c r="E1074" t="n">
        <v>25288</v>
      </c>
      <c r="F1074" t="inlineStr">
        <is>
          <t>BURRATA 110G C/5 DE 550 GR UN</t>
        </is>
      </c>
      <c r="G1074" t="n">
        <v>4715</v>
      </c>
      <c r="H1074" t="n">
        <v>13</v>
      </c>
      <c r="I1074" t="inlineStr">
        <is>
          <t>UN</t>
        </is>
      </c>
      <c r="J1074" t="inlineStr">
        <is>
          <t>ALIMENTOS</t>
        </is>
      </c>
      <c r="K1074" t="inlineStr">
        <is>
          <t>11/2025</t>
        </is>
      </c>
      <c r="L1074" t="n">
        <v>65.34999999999999</v>
      </c>
      <c r="M1074" s="556" t="n">
        <v>45985</v>
      </c>
      <c r="N1074" t="n">
        <v>65.34999999999999</v>
      </c>
      <c r="O1074" t="n">
        <v>65.34999999999999</v>
      </c>
      <c r="P1074" t="n">
        <v>849.55</v>
      </c>
    </row>
    <row r="1075">
      <c r="A1075" t="n">
        <v>64664</v>
      </c>
      <c r="B1075" t="n">
        <v>128</v>
      </c>
      <c r="C1075" t="inlineStr">
        <is>
          <t>Love Cabaret</t>
        </is>
      </c>
      <c r="D1075" s="556" t="n">
        <v>45992</v>
      </c>
      <c r="E1075" t="n">
        <v>18117</v>
      </c>
      <c r="F1075" t="inlineStr">
        <is>
          <t>WHISKY JOHNNIE WALKER BLONDE 750ML</t>
        </is>
      </c>
      <c r="G1075" t="n">
        <v>3496</v>
      </c>
      <c r="H1075" t="n">
        <v>7</v>
      </c>
      <c r="I1075" t="inlineStr">
        <is>
          <t>UN</t>
        </is>
      </c>
      <c r="J1075" t="inlineStr">
        <is>
          <t>BEBIDAS</t>
        </is>
      </c>
      <c r="K1075" t="inlineStr">
        <is>
          <t>11/2025</t>
        </is>
      </c>
      <c r="L1075" t="n">
        <v>0</v>
      </c>
      <c r="N1075" t="n">
        <v>0</v>
      </c>
      <c r="O1075" t="n">
        <v>82.19</v>
      </c>
      <c r="P1075" t="n">
        <v>839.23</v>
      </c>
    </row>
    <row r="1076">
      <c r="A1076" t="n">
        <v>64542</v>
      </c>
      <c r="B1076" t="n">
        <v>128</v>
      </c>
      <c r="C1076" t="inlineStr">
        <is>
          <t>Love Cabaret</t>
        </is>
      </c>
      <c r="D1076" s="556" t="n">
        <v>45992</v>
      </c>
      <c r="E1076" t="n">
        <v>21047</v>
      </c>
      <c r="F1076" t="inlineStr">
        <is>
          <t>AZEITE EXTRA VIRGEM GALLO 2L</t>
        </is>
      </c>
      <c r="G1076" t="n">
        <v>1999</v>
      </c>
      <c r="H1076" t="n">
        <v>5.86</v>
      </c>
      <c r="I1076" t="inlineStr">
        <is>
          <t>GALAO</t>
        </is>
      </c>
      <c r="J1076" t="inlineStr">
        <is>
          <t>ALIMENTOS</t>
        </is>
      </c>
      <c r="K1076" t="inlineStr">
        <is>
          <t>11/2025</t>
        </is>
      </c>
      <c r="L1076" t="n">
        <v>125</v>
      </c>
      <c r="M1076" s="556" t="n">
        <v>45986</v>
      </c>
      <c r="N1076" t="n">
        <v>123.5</v>
      </c>
      <c r="O1076" t="n">
        <v>123.1</v>
      </c>
      <c r="P1076" t="n">
        <v>732.5</v>
      </c>
    </row>
    <row r="1077">
      <c r="A1077" t="n">
        <v>64686</v>
      </c>
      <c r="B1077" t="n">
        <v>128</v>
      </c>
      <c r="C1077" t="inlineStr">
        <is>
          <t>Love Cabaret</t>
        </is>
      </c>
      <c r="D1077" s="556" t="n">
        <v>45992</v>
      </c>
      <c r="E1077" t="n">
        <v>17661</v>
      </c>
      <c r="F1077" t="inlineStr">
        <is>
          <t>VINHO TINTO LES FRUITS SAUVAGES PINOT NOIR 750ML</t>
        </is>
      </c>
      <c r="G1077" t="n">
        <v>3868</v>
      </c>
      <c r="H1077" t="n">
        <v>6</v>
      </c>
      <c r="I1077" t="inlineStr">
        <is>
          <t>GR</t>
        </is>
      </c>
      <c r="J1077" t="inlineStr">
        <is>
          <t>BEBIDAS</t>
        </is>
      </c>
      <c r="K1077" t="inlineStr">
        <is>
          <t>11/2025</t>
        </is>
      </c>
      <c r="L1077" t="n">
        <v>120.25</v>
      </c>
      <c r="M1077" s="556" t="n">
        <v>45979</v>
      </c>
      <c r="N1077" t="n">
        <v>120.25</v>
      </c>
      <c r="O1077" t="n">
        <v>120.25</v>
      </c>
      <c r="P1077" t="n">
        <v>721.5</v>
      </c>
    </row>
    <row r="1078">
      <c r="A1078" t="n">
        <v>64672</v>
      </c>
      <c r="B1078" t="n">
        <v>128</v>
      </c>
      <c r="C1078" t="inlineStr">
        <is>
          <t>Love Cabaret</t>
        </is>
      </c>
      <c r="D1078" s="556" t="n">
        <v>45992</v>
      </c>
      <c r="E1078" t="n">
        <v>18016</v>
      </c>
      <c r="F1078" t="inlineStr">
        <is>
          <t>ESPUMANTE PERELADA CAVA STARS TOUCH ROSE 750ML</t>
        </is>
      </c>
      <c r="G1078" t="n">
        <v>3581</v>
      </c>
      <c r="H1078" t="n">
        <v>5</v>
      </c>
      <c r="I1078" t="inlineStr">
        <is>
          <t>GR</t>
        </is>
      </c>
      <c r="J1078" t="inlineStr">
        <is>
          <t>BEBIDAS</t>
        </is>
      </c>
      <c r="K1078" t="inlineStr">
        <is>
          <t>11/2025</t>
        </is>
      </c>
      <c r="L1078" t="n">
        <v>137.8</v>
      </c>
      <c r="M1078" s="556" t="n">
        <v>45967</v>
      </c>
      <c r="N1078" t="n">
        <v>137.8</v>
      </c>
      <c r="O1078" t="n">
        <v>137.8</v>
      </c>
      <c r="P1078" t="n">
        <v>689</v>
      </c>
    </row>
    <row r="1079">
      <c r="A1079" t="n">
        <v>64705</v>
      </c>
      <c r="B1079" t="n">
        <v>128</v>
      </c>
      <c r="C1079" t="inlineStr">
        <is>
          <t>Love Cabaret</t>
        </is>
      </c>
      <c r="D1079" s="556" t="n">
        <v>45992</v>
      </c>
      <c r="E1079" t="n">
        <v>17594</v>
      </c>
      <c r="F1079" t="inlineStr">
        <is>
          <t>VINHO TINTO LE JAJA DE JAU DE SYRAH 750ML FRANCA</t>
        </is>
      </c>
      <c r="G1079" t="n">
        <v>3932</v>
      </c>
      <c r="H1079" t="n">
        <v>11.36</v>
      </c>
      <c r="I1079" t="inlineStr">
        <is>
          <t>GR</t>
        </is>
      </c>
      <c r="J1079" t="inlineStr">
        <is>
          <t>BEBIDAS</t>
        </is>
      </c>
      <c r="K1079" t="inlineStr">
        <is>
          <t>11/2025</t>
        </is>
      </c>
      <c r="L1079" t="n">
        <v>59.95</v>
      </c>
      <c r="M1079" s="556" t="n">
        <v>45974</v>
      </c>
      <c r="N1079" t="n">
        <v>65</v>
      </c>
      <c r="O1079" t="n">
        <v>65</v>
      </c>
      <c r="P1079" t="n">
        <v>681.03</v>
      </c>
    </row>
    <row r="1080">
      <c r="A1080" t="n">
        <v>64638</v>
      </c>
      <c r="B1080" t="n">
        <v>128</v>
      </c>
      <c r="C1080" t="inlineStr">
        <is>
          <t>Love Cabaret</t>
        </is>
      </c>
      <c r="D1080" s="556" t="n">
        <v>45992</v>
      </c>
      <c r="E1080" t="n">
        <v>18540</v>
      </c>
      <c r="F1080" t="inlineStr">
        <is>
          <t>APERITIVO FERNET BRANCA FRATELLI 750ML</t>
        </is>
      </c>
      <c r="G1080" t="n">
        <v>3138</v>
      </c>
      <c r="H1080" t="n">
        <v>4</v>
      </c>
      <c r="I1080" t="inlineStr">
        <is>
          <t>GR</t>
        </is>
      </c>
      <c r="J1080" t="inlineStr">
        <is>
          <t>BEBIDAS</t>
        </is>
      </c>
      <c r="K1080" t="inlineStr">
        <is>
          <t>11/2025</t>
        </is>
      </c>
      <c r="L1080" t="n">
        <v>0</v>
      </c>
      <c r="N1080" t="n">
        <v>0</v>
      </c>
      <c r="O1080" t="n">
        <v>100</v>
      </c>
      <c r="P1080" t="n">
        <v>659.41</v>
      </c>
    </row>
    <row r="1081">
      <c r="A1081" t="n">
        <v>64674</v>
      </c>
      <c r="B1081" t="n">
        <v>128</v>
      </c>
      <c r="C1081" t="inlineStr">
        <is>
          <t>Love Cabaret</t>
        </is>
      </c>
      <c r="D1081" s="556" t="n">
        <v>45992</v>
      </c>
      <c r="E1081" t="n">
        <v>17934</v>
      </c>
      <c r="F1081" t="inlineStr">
        <is>
          <t>AGUA MINERAL SEM GAS MAMBA 350ML C/24</t>
        </is>
      </c>
      <c r="G1081" t="n">
        <v>3636</v>
      </c>
      <c r="H1081" t="n">
        <v>8.460000000000001</v>
      </c>
      <c r="I1081" t="inlineStr">
        <is>
          <t>PC</t>
        </is>
      </c>
      <c r="J1081" t="inlineStr">
        <is>
          <t>BEBIDAS</t>
        </is>
      </c>
      <c r="K1081" t="inlineStr">
        <is>
          <t>11/2025</t>
        </is>
      </c>
      <c r="L1081" t="n">
        <v>75.31</v>
      </c>
      <c r="M1081" s="556" t="n">
        <v>45989</v>
      </c>
      <c r="N1081" t="n">
        <v>75.31</v>
      </c>
      <c r="O1081" t="n">
        <v>75.31</v>
      </c>
      <c r="P1081" t="n">
        <v>637.12</v>
      </c>
    </row>
    <row r="1082">
      <c r="A1082" t="n">
        <v>64670</v>
      </c>
      <c r="B1082" t="n">
        <v>128</v>
      </c>
      <c r="C1082" t="inlineStr">
        <is>
          <t>Love Cabaret</t>
        </is>
      </c>
      <c r="D1082" s="556" t="n">
        <v>45992</v>
      </c>
      <c r="E1082" t="n">
        <v>18053</v>
      </c>
      <c r="F1082" t="inlineStr">
        <is>
          <t>CHAMPAGNE VEUVE CLICQUOT BRUT 750ML</t>
        </is>
      </c>
      <c r="G1082" t="n">
        <v>3551</v>
      </c>
      <c r="H1082" t="n">
        <v>2</v>
      </c>
      <c r="I1082" t="inlineStr">
        <is>
          <t>UN</t>
        </is>
      </c>
      <c r="J1082" t="inlineStr">
        <is>
          <t>BEBIDAS</t>
        </is>
      </c>
      <c r="K1082" t="inlineStr">
        <is>
          <t>11/2025</t>
        </is>
      </c>
      <c r="L1082" t="n">
        <v>0</v>
      </c>
      <c r="M1082" s="556" t="n">
        <v>45663</v>
      </c>
      <c r="N1082" t="n">
        <v>314.15</v>
      </c>
      <c r="O1082" t="n">
        <v>343</v>
      </c>
      <c r="P1082" t="n">
        <v>628.3</v>
      </c>
    </row>
    <row r="1083">
      <c r="A1083" t="n">
        <v>64647</v>
      </c>
      <c r="B1083" t="n">
        <v>128</v>
      </c>
      <c r="C1083" t="inlineStr">
        <is>
          <t>Love Cabaret</t>
        </is>
      </c>
      <c r="D1083" s="556" t="n">
        <v>45992</v>
      </c>
      <c r="E1083" t="n">
        <v>24706</v>
      </c>
      <c r="F1083" t="inlineStr">
        <is>
          <t>LICOR DE MACA VERDE SOUR APPLE PUCKER DE KUYPER 700ML</t>
        </is>
      </c>
      <c r="G1083" t="n">
        <v>5723</v>
      </c>
      <c r="H1083" t="n">
        <v>2.49</v>
      </c>
      <c r="I1083" t="inlineStr">
        <is>
          <t>GR</t>
        </is>
      </c>
      <c r="J1083" t="inlineStr">
        <is>
          <t>BEBIDAS</t>
        </is>
      </c>
      <c r="K1083" t="inlineStr">
        <is>
          <t>11/2025</t>
        </is>
      </c>
      <c r="L1083" t="n">
        <v>0</v>
      </c>
      <c r="M1083" s="556" t="n">
        <v>45887</v>
      </c>
      <c r="N1083" t="n">
        <v>249</v>
      </c>
      <c r="O1083" t="n">
        <v>250</v>
      </c>
      <c r="P1083" t="n">
        <v>620.01</v>
      </c>
    </row>
    <row r="1084">
      <c r="A1084" t="n">
        <v>64615</v>
      </c>
      <c r="B1084" t="n">
        <v>128</v>
      </c>
      <c r="C1084" t="inlineStr">
        <is>
          <t>Love Cabaret</t>
        </is>
      </c>
      <c r="D1084" s="556" t="n">
        <v>45992</v>
      </c>
      <c r="E1084" t="n">
        <v>25184</v>
      </c>
      <c r="F1084" t="inlineStr">
        <is>
          <t>TUCUPI PRETO BAG KG</t>
        </is>
      </c>
      <c r="G1084" t="n">
        <v>5937</v>
      </c>
      <c r="H1084" t="n">
        <v>2.39</v>
      </c>
      <c r="I1084" t="inlineStr">
        <is>
          <t>KG</t>
        </is>
      </c>
      <c r="J1084" t="inlineStr">
        <is>
          <t>ALIMENTOS</t>
        </is>
      </c>
      <c r="K1084" t="inlineStr">
        <is>
          <t>11/2025</t>
        </is>
      </c>
      <c r="L1084" t="n">
        <v>0</v>
      </c>
      <c r="M1084" s="556" t="n">
        <v>45800</v>
      </c>
      <c r="N1084" t="n">
        <v>250</v>
      </c>
      <c r="O1084" t="n">
        <v>219.9</v>
      </c>
      <c r="P1084" t="n">
        <v>597.5</v>
      </c>
    </row>
    <row r="1085">
      <c r="A1085" t="n">
        <v>64673</v>
      </c>
      <c r="B1085" t="n">
        <v>128</v>
      </c>
      <c r="C1085" t="inlineStr">
        <is>
          <t>Love Cabaret</t>
        </is>
      </c>
      <c r="D1085" s="556" t="n">
        <v>45992</v>
      </c>
      <c r="E1085" t="n">
        <v>17933</v>
      </c>
      <c r="F1085" t="inlineStr">
        <is>
          <t>AGUA MINERAL COM GAS MAMBA 350ML C/24</t>
        </is>
      </c>
      <c r="G1085" t="n">
        <v>3636</v>
      </c>
      <c r="H1085" t="n">
        <v>7.79</v>
      </c>
      <c r="I1085" t="inlineStr">
        <is>
          <t>PC</t>
        </is>
      </c>
      <c r="J1085" t="inlineStr">
        <is>
          <t>BEBIDAS</t>
        </is>
      </c>
      <c r="K1085" t="inlineStr">
        <is>
          <t>11/2025</t>
        </is>
      </c>
      <c r="L1085" t="n">
        <v>75.31</v>
      </c>
      <c r="M1085" s="556" t="n">
        <v>45989</v>
      </c>
      <c r="N1085" t="n">
        <v>75.31</v>
      </c>
      <c r="O1085" t="n">
        <v>75.31</v>
      </c>
      <c r="P1085" t="n">
        <v>586.66</v>
      </c>
    </row>
    <row r="1086">
      <c r="A1086" t="n">
        <v>64617</v>
      </c>
      <c r="B1086" t="n">
        <v>128</v>
      </c>
      <c r="C1086" t="inlineStr">
        <is>
          <t>Love Cabaret</t>
        </is>
      </c>
      <c r="D1086" s="556" t="n">
        <v>45992</v>
      </c>
      <c r="E1086" t="n">
        <v>19421</v>
      </c>
      <c r="F1086" t="inlineStr">
        <is>
          <t>LEITE INTEGRAL ITALAC C/12</t>
        </is>
      </c>
      <c r="G1086" t="n">
        <v>2758</v>
      </c>
      <c r="H1086" t="n">
        <v>9</v>
      </c>
      <c r="I1086" t="inlineStr">
        <is>
          <t>CX</t>
        </is>
      </c>
      <c r="J1086" t="inlineStr">
        <is>
          <t>ALIMENTOS</t>
        </is>
      </c>
      <c r="K1086" t="inlineStr">
        <is>
          <t>11/2025</t>
        </is>
      </c>
      <c r="L1086" t="n">
        <v>61.44</v>
      </c>
      <c r="M1086" s="556" t="n">
        <v>45978</v>
      </c>
      <c r="N1086" t="n">
        <v>61.5</v>
      </c>
      <c r="O1086" t="n">
        <v>74.40000000000001</v>
      </c>
      <c r="P1086" t="n">
        <v>552.96</v>
      </c>
    </row>
    <row r="1087">
      <c r="A1087" t="n">
        <v>64703</v>
      </c>
      <c r="B1087" t="n">
        <v>128</v>
      </c>
      <c r="C1087" t="inlineStr">
        <is>
          <t>Love Cabaret</t>
        </is>
      </c>
      <c r="D1087" s="556" t="n">
        <v>45992</v>
      </c>
      <c r="E1087" t="n">
        <v>17794</v>
      </c>
      <c r="F1087" t="inlineStr">
        <is>
          <t>VINHO BRANCO JAJA DE JAU SAUVIGNON BLANC 750ML</t>
        </is>
      </c>
      <c r="G1087" t="n">
        <v>3750</v>
      </c>
      <c r="H1087" t="n">
        <v>9.24</v>
      </c>
      <c r="I1087" t="inlineStr">
        <is>
          <t>GR</t>
        </is>
      </c>
      <c r="J1087" t="inlineStr">
        <is>
          <t>BEBIDAS</t>
        </is>
      </c>
      <c r="K1087" t="inlineStr">
        <is>
          <t>11/2025</t>
        </is>
      </c>
      <c r="L1087" t="n">
        <v>54.34</v>
      </c>
      <c r="M1087" s="556" t="n">
        <v>45986</v>
      </c>
      <c r="N1087" t="n">
        <v>54.34</v>
      </c>
      <c r="O1087" t="n">
        <v>54.34</v>
      </c>
      <c r="P1087" t="n">
        <v>502.1</v>
      </c>
    </row>
    <row r="1088">
      <c r="A1088" t="n">
        <v>64662</v>
      </c>
      <c r="B1088" t="n">
        <v>128</v>
      </c>
      <c r="C1088" t="inlineStr">
        <is>
          <t>Love Cabaret</t>
        </is>
      </c>
      <c r="D1088" s="556" t="n">
        <v>45992</v>
      </c>
      <c r="E1088" t="n">
        <v>18131</v>
      </c>
      <c r="F1088" t="inlineStr">
        <is>
          <t>WHISKY GLENMORANGIE 10 ANOS 750ML</t>
        </is>
      </c>
      <c r="G1088" t="n">
        <v>3485</v>
      </c>
      <c r="H1088" t="n">
        <v>2</v>
      </c>
      <c r="I1088" t="inlineStr">
        <is>
          <t>UN</t>
        </is>
      </c>
      <c r="J1088" t="inlineStr">
        <is>
          <t>BEBIDAS</t>
        </is>
      </c>
      <c r="K1088" t="inlineStr">
        <is>
          <t>11/2025</t>
        </is>
      </c>
      <c r="L1088" t="n">
        <v>0</v>
      </c>
      <c r="N1088" t="n">
        <v>0</v>
      </c>
      <c r="O1088" t="n">
        <v>298.9</v>
      </c>
      <c r="P1088" t="n">
        <v>500.69</v>
      </c>
    </row>
    <row r="1089">
      <c r="A1089" t="n">
        <v>64667</v>
      </c>
      <c r="B1089" t="n">
        <v>128</v>
      </c>
      <c r="C1089" t="inlineStr">
        <is>
          <t>Love Cabaret</t>
        </is>
      </c>
      <c r="D1089" s="556" t="n">
        <v>45992</v>
      </c>
      <c r="E1089" t="n">
        <v>18113</v>
      </c>
      <c r="F1089" t="inlineStr">
        <is>
          <t>WHISKY JOHNNIE WALKER GREEN LABEL 750ML</t>
        </is>
      </c>
      <c r="G1089" t="n">
        <v>3499</v>
      </c>
      <c r="H1089" t="n">
        <v>1.08</v>
      </c>
      <c r="I1089" t="inlineStr">
        <is>
          <t>GR</t>
        </is>
      </c>
      <c r="J1089" t="inlineStr">
        <is>
          <t>BEBIDAS</t>
        </is>
      </c>
      <c r="K1089" t="inlineStr">
        <is>
          <t>11/2025</t>
        </is>
      </c>
      <c r="L1089" t="n">
        <v>0</v>
      </c>
      <c r="M1089" s="556" t="n">
        <v>45740</v>
      </c>
      <c r="N1089" t="n">
        <v>439.9</v>
      </c>
      <c r="O1089" t="n">
        <v>456.72</v>
      </c>
      <c r="P1089" t="n">
        <v>475.09</v>
      </c>
    </row>
    <row r="1090">
      <c r="A1090" t="n">
        <v>64621</v>
      </c>
      <c r="B1090" t="n">
        <v>128</v>
      </c>
      <c r="C1090" t="inlineStr">
        <is>
          <t>Love Cabaret</t>
        </is>
      </c>
      <c r="D1090" s="556" t="n">
        <v>45992</v>
      </c>
      <c r="E1090" t="n">
        <v>24449</v>
      </c>
      <c r="F1090" t="inlineStr">
        <is>
          <t>QUEIJO PARMESAO KG</t>
        </is>
      </c>
      <c r="G1090" t="n">
        <v>2775</v>
      </c>
      <c r="H1090" t="n">
        <v>7.61</v>
      </c>
      <c r="I1090" t="inlineStr">
        <is>
          <t>KG</t>
        </is>
      </c>
      <c r="J1090" t="inlineStr">
        <is>
          <t>ALIMENTOS</t>
        </is>
      </c>
      <c r="K1090" t="inlineStr">
        <is>
          <t>11/2025</t>
        </is>
      </c>
      <c r="L1090" t="n">
        <v>0</v>
      </c>
      <c r="M1090" s="556" t="n">
        <v>45965</v>
      </c>
      <c r="N1090" t="n">
        <v>0</v>
      </c>
      <c r="O1090" t="n">
        <v>62</v>
      </c>
      <c r="P1090" t="n">
        <v>471.82</v>
      </c>
    </row>
    <row r="1091">
      <c r="A1091" t="n">
        <v>64541</v>
      </c>
      <c r="B1091" t="n">
        <v>128</v>
      </c>
      <c r="C1091" t="inlineStr">
        <is>
          <t>Love Cabaret</t>
        </is>
      </c>
      <c r="D1091" s="556" t="n">
        <v>45992</v>
      </c>
      <c r="E1091" t="n">
        <v>24053</v>
      </c>
      <c r="F1091" t="inlineStr">
        <is>
          <t>ARROZ JAPONEZ KG</t>
        </is>
      </c>
      <c r="G1091" t="n">
        <v>2189</v>
      </c>
      <c r="H1091" t="n">
        <v>6.71</v>
      </c>
      <c r="I1091" t="inlineStr">
        <is>
          <t>KG</t>
        </is>
      </c>
      <c r="J1091" t="inlineStr">
        <is>
          <t>ALIMENTOS</t>
        </is>
      </c>
      <c r="K1091" t="inlineStr">
        <is>
          <t>11/2025</t>
        </is>
      </c>
      <c r="L1091" t="n">
        <v>0</v>
      </c>
      <c r="M1091" s="556" t="n">
        <v>45882</v>
      </c>
      <c r="N1091" t="n">
        <v>69</v>
      </c>
      <c r="O1091" t="n">
        <v>28.21</v>
      </c>
      <c r="P1091" t="n">
        <v>462.99</v>
      </c>
    </row>
    <row r="1092">
      <c r="A1092" t="n">
        <v>64702</v>
      </c>
      <c r="B1092" t="n">
        <v>128</v>
      </c>
      <c r="C1092" t="inlineStr">
        <is>
          <t>Love Cabaret</t>
        </is>
      </c>
      <c r="D1092" s="556" t="n">
        <v>45992</v>
      </c>
      <c r="E1092" t="n">
        <v>26761</v>
      </c>
      <c r="F1092" t="inlineStr">
        <is>
          <t>CERVEJA SOL PREMIUM ZERO 330ML C/6 UN</t>
        </is>
      </c>
      <c r="G1092" t="n">
        <v>6889</v>
      </c>
      <c r="H1092" t="n">
        <v>13.83</v>
      </c>
      <c r="I1092" t="inlineStr">
        <is>
          <t>PC</t>
        </is>
      </c>
      <c r="J1092" t="inlineStr">
        <is>
          <t>BEBIDAS</t>
        </is>
      </c>
      <c r="K1092" t="inlineStr">
        <is>
          <t>11/2025</t>
        </is>
      </c>
      <c r="L1092" t="n">
        <v>0</v>
      </c>
      <c r="N1092" t="n">
        <v>0</v>
      </c>
      <c r="O1092" t="n">
        <v>31.38</v>
      </c>
      <c r="P1092" t="n">
        <v>433.99</v>
      </c>
    </row>
    <row r="1093">
      <c r="A1093" t="n">
        <v>64661</v>
      </c>
      <c r="B1093" t="n">
        <v>128</v>
      </c>
      <c r="C1093" t="inlineStr">
        <is>
          <t>Love Cabaret</t>
        </is>
      </c>
      <c r="D1093" s="556" t="n">
        <v>45992</v>
      </c>
      <c r="E1093" t="n">
        <v>18133</v>
      </c>
      <c r="F1093" t="inlineStr">
        <is>
          <t>WHISKY GLENLIVET FOUNDERS RESERVE 750ML</t>
        </is>
      </c>
      <c r="G1093" t="n">
        <v>3484</v>
      </c>
      <c r="H1093" t="n">
        <v>2</v>
      </c>
      <c r="I1093" t="inlineStr">
        <is>
          <t>GR</t>
        </is>
      </c>
      <c r="J1093" t="inlineStr">
        <is>
          <t>BEBIDAS</t>
        </is>
      </c>
      <c r="K1093" t="inlineStr">
        <is>
          <t>11/2025</t>
        </is>
      </c>
      <c r="L1093" t="n">
        <v>0</v>
      </c>
      <c r="N1093" t="n">
        <v>0</v>
      </c>
      <c r="O1093" t="n">
        <v>193.9</v>
      </c>
      <c r="P1093" t="n">
        <v>414.03</v>
      </c>
    </row>
    <row r="1094">
      <c r="A1094" t="n">
        <v>64677</v>
      </c>
      <c r="B1094" t="n">
        <v>128</v>
      </c>
      <c r="C1094" t="inlineStr">
        <is>
          <t>Love Cabaret</t>
        </is>
      </c>
      <c r="D1094" s="556" t="n">
        <v>45992</v>
      </c>
      <c r="E1094" t="n">
        <v>25441</v>
      </c>
      <c r="F1094" t="inlineStr">
        <is>
          <t>AGUA TONICA PRATA ZERO 269ML UN</t>
        </is>
      </c>
      <c r="G1094" t="n">
        <v>7012</v>
      </c>
      <c r="H1094" t="n">
        <v>10</v>
      </c>
      <c r="I1094" t="inlineStr">
        <is>
          <t>UN</t>
        </is>
      </c>
      <c r="J1094" t="inlineStr">
        <is>
          <t>BEBIDAS</t>
        </is>
      </c>
      <c r="K1094" t="inlineStr">
        <is>
          <t>11/2025</t>
        </is>
      </c>
      <c r="L1094" t="n">
        <v>0</v>
      </c>
      <c r="M1094" s="556" t="n">
        <v>45895</v>
      </c>
      <c r="N1094" t="n">
        <v>39.53</v>
      </c>
      <c r="O1094" t="n">
        <v>39.53</v>
      </c>
      <c r="P1094" t="n">
        <v>395.3</v>
      </c>
    </row>
    <row r="1095">
      <c r="A1095" t="n">
        <v>64649</v>
      </c>
      <c r="B1095" t="n">
        <v>128</v>
      </c>
      <c r="C1095" t="inlineStr">
        <is>
          <t>Love Cabaret</t>
        </is>
      </c>
      <c r="D1095" s="556" t="n">
        <v>45992</v>
      </c>
      <c r="E1095" t="n">
        <v>18306</v>
      </c>
      <c r="F1095" t="inlineStr">
        <is>
          <t>LICOR MARASCHINO LUXARDO 750ML</t>
        </is>
      </c>
      <c r="G1095" t="n">
        <v>3327</v>
      </c>
      <c r="H1095" t="n">
        <v>2</v>
      </c>
      <c r="I1095" t="inlineStr">
        <is>
          <t>GR</t>
        </is>
      </c>
      <c r="J1095" t="inlineStr">
        <is>
          <t>BEBIDAS</t>
        </is>
      </c>
      <c r="K1095" t="inlineStr">
        <is>
          <t>11/2025</t>
        </is>
      </c>
      <c r="L1095" t="n">
        <v>0</v>
      </c>
      <c r="N1095" t="n">
        <v>0</v>
      </c>
      <c r="O1095" t="n">
        <v>228.8</v>
      </c>
      <c r="P1095" t="n">
        <v>395.11</v>
      </c>
    </row>
    <row r="1096">
      <c r="A1096" t="n">
        <v>64636</v>
      </c>
      <c r="B1096" t="n">
        <v>128</v>
      </c>
      <c r="C1096" t="inlineStr">
        <is>
          <t>Love Cabaret</t>
        </is>
      </c>
      <c r="D1096" s="556" t="n">
        <v>45992</v>
      </c>
      <c r="E1096" t="n">
        <v>18545</v>
      </c>
      <c r="F1096" t="inlineStr">
        <is>
          <t>APERITIVO CAMPARI 998ML</t>
        </is>
      </c>
      <c r="G1096" t="n">
        <v>3134</v>
      </c>
      <c r="H1096" t="n">
        <v>8.43</v>
      </c>
      <c r="I1096" t="inlineStr">
        <is>
          <t>GR</t>
        </is>
      </c>
      <c r="J1096" t="inlineStr">
        <is>
          <t>BEBIDAS</t>
        </is>
      </c>
      <c r="K1096" t="inlineStr">
        <is>
          <t>11/2025</t>
        </is>
      </c>
      <c r="L1096" t="n">
        <v>0</v>
      </c>
      <c r="M1096" s="556" t="n">
        <v>45911</v>
      </c>
      <c r="N1096" t="n">
        <v>43.99</v>
      </c>
      <c r="O1096" t="n">
        <v>44.5</v>
      </c>
      <c r="P1096" t="n">
        <v>370.84</v>
      </c>
    </row>
    <row r="1097">
      <c r="A1097" t="n">
        <v>64679</v>
      </c>
      <c r="B1097" t="n">
        <v>128</v>
      </c>
      <c r="C1097" t="inlineStr">
        <is>
          <t>Love Cabaret</t>
        </is>
      </c>
      <c r="D1097" s="556" t="n">
        <v>45992</v>
      </c>
      <c r="E1097" t="n">
        <v>24529</v>
      </c>
      <c r="F1097" t="inlineStr">
        <is>
          <t>REFRIGERANTE LIMAO FYS 350ML C/12</t>
        </is>
      </c>
      <c r="G1097" t="n">
        <v>3697</v>
      </c>
      <c r="H1097" t="n">
        <v>8.92</v>
      </c>
      <c r="I1097" t="inlineStr">
        <is>
          <t>PC</t>
        </is>
      </c>
      <c r="J1097" t="inlineStr">
        <is>
          <t>BEBIDAS</t>
        </is>
      </c>
      <c r="K1097" t="inlineStr">
        <is>
          <t>11/2025</t>
        </is>
      </c>
      <c r="L1097" t="n">
        <v>0</v>
      </c>
      <c r="M1097" s="556" t="n">
        <v>45896</v>
      </c>
      <c r="N1097" t="n">
        <v>39.69</v>
      </c>
      <c r="O1097" t="n">
        <v>34.68</v>
      </c>
      <c r="P1097" t="n">
        <v>354.03</v>
      </c>
    </row>
    <row r="1098">
      <c r="A1098" t="n">
        <v>64543</v>
      </c>
      <c r="B1098" t="n">
        <v>128</v>
      </c>
      <c r="C1098" t="inlineStr">
        <is>
          <t>Love Cabaret</t>
        </is>
      </c>
      <c r="D1098" s="556" t="n">
        <v>45992</v>
      </c>
      <c r="E1098" t="n">
        <v>20751</v>
      </c>
      <c r="F1098" t="inlineStr">
        <is>
          <t>AZEITONA PRETA AZAPA ARCOBELLO C/2KG</t>
        </is>
      </c>
      <c r="G1098" t="n">
        <v>2088</v>
      </c>
      <c r="H1098" t="n">
        <v>3</v>
      </c>
      <c r="I1098" t="inlineStr">
        <is>
          <t>BD</t>
        </is>
      </c>
      <c r="J1098" t="inlineStr">
        <is>
          <t>ALIMENTOS</t>
        </is>
      </c>
      <c r="K1098" t="inlineStr">
        <is>
          <t>11/2025</t>
        </is>
      </c>
      <c r="L1098" t="n">
        <v>0</v>
      </c>
      <c r="M1098" s="556" t="n">
        <v>45950</v>
      </c>
      <c r="N1098" t="n">
        <v>113.13</v>
      </c>
      <c r="O1098" t="n">
        <v>108.94</v>
      </c>
      <c r="P1098" t="n">
        <v>339.39</v>
      </c>
    </row>
    <row r="1099">
      <c r="A1099" t="n">
        <v>64564</v>
      </c>
      <c r="B1099" t="n">
        <v>128</v>
      </c>
      <c r="C1099" t="inlineStr">
        <is>
          <t>Love Cabaret</t>
        </is>
      </c>
      <c r="D1099" s="556" t="n">
        <v>45992</v>
      </c>
      <c r="E1099" t="n">
        <v>24331</v>
      </c>
      <c r="F1099" t="inlineStr">
        <is>
          <t>LINGUICA CALABRESA KG</t>
        </is>
      </c>
      <c r="G1099" t="n">
        <v>2146</v>
      </c>
      <c r="H1099" t="n">
        <v>3</v>
      </c>
      <c r="I1099" t="inlineStr">
        <is>
          <t>KG</t>
        </is>
      </c>
      <c r="J1099" t="inlineStr">
        <is>
          <t>ALIMENTOS</t>
        </is>
      </c>
      <c r="K1099" t="inlineStr">
        <is>
          <t>11/2025</t>
        </is>
      </c>
      <c r="L1099" t="n">
        <v>109.1</v>
      </c>
      <c r="M1099" s="556" t="n">
        <v>45988</v>
      </c>
      <c r="N1099" t="n">
        <v>109.1</v>
      </c>
      <c r="O1099" t="n">
        <v>21.82</v>
      </c>
      <c r="P1099" t="n">
        <v>327.3</v>
      </c>
    </row>
    <row r="1100">
      <c r="A1100" t="n">
        <v>64694</v>
      </c>
      <c r="B1100" t="n">
        <v>128</v>
      </c>
      <c r="C1100" t="inlineStr">
        <is>
          <t>Love Cabaret</t>
        </is>
      </c>
      <c r="D1100" s="556" t="n">
        <v>45992</v>
      </c>
      <c r="E1100" t="n">
        <v>26949</v>
      </c>
      <c r="F1100" t="inlineStr">
        <is>
          <t>CAMARAO CINZA PEQUENO LIMPO EVISCERADO 50/60 KG</t>
        </is>
      </c>
      <c r="G1100" t="n">
        <v>7013</v>
      </c>
      <c r="H1100" t="n">
        <v>4.07</v>
      </c>
      <c r="I1100" t="inlineStr">
        <is>
          <t>KG</t>
        </is>
      </c>
      <c r="J1100" t="inlineStr">
        <is>
          <t>ALIMENTOS</t>
        </is>
      </c>
      <c r="K1100" t="inlineStr">
        <is>
          <t>11/2025</t>
        </is>
      </c>
      <c r="L1100" t="n">
        <v>0</v>
      </c>
      <c r="N1100" t="n">
        <v>0</v>
      </c>
      <c r="O1100" t="n">
        <v>78.90000000000001</v>
      </c>
      <c r="P1100" t="n">
        <v>321.12</v>
      </c>
    </row>
    <row r="1101">
      <c r="A1101" t="n">
        <v>64639</v>
      </c>
      <c r="B1101" t="n">
        <v>128</v>
      </c>
      <c r="C1101" t="inlineStr">
        <is>
          <t>Love Cabaret</t>
        </is>
      </c>
      <c r="D1101" s="556" t="n">
        <v>45992</v>
      </c>
      <c r="E1101" t="n">
        <v>18530</v>
      </c>
      <c r="F1101" t="inlineStr">
        <is>
          <t>APERITIVO RAMAZZOTTI ROSATO 700ML</t>
        </is>
      </c>
      <c r="G1101" t="n">
        <v>3145</v>
      </c>
      <c r="H1101" t="n">
        <v>5</v>
      </c>
      <c r="I1101" t="inlineStr">
        <is>
          <t>GR</t>
        </is>
      </c>
      <c r="J1101" t="inlineStr">
        <is>
          <t>BEBIDAS</t>
        </is>
      </c>
      <c r="K1101" t="inlineStr">
        <is>
          <t>11/2025</t>
        </is>
      </c>
      <c r="L1101" t="n">
        <v>0</v>
      </c>
      <c r="M1101" s="556" t="n">
        <v>45502</v>
      </c>
      <c r="N1101" t="n">
        <v>61.12</v>
      </c>
      <c r="O1101" t="n">
        <v>0</v>
      </c>
      <c r="P1101" t="n">
        <v>305.6</v>
      </c>
    </row>
    <row r="1102">
      <c r="A1102" t="n">
        <v>64676</v>
      </c>
      <c r="B1102" t="n">
        <v>128</v>
      </c>
      <c r="C1102" t="inlineStr">
        <is>
          <t>Love Cabaret</t>
        </is>
      </c>
      <c r="D1102" s="556" t="n">
        <v>45992</v>
      </c>
      <c r="E1102" t="n">
        <v>22125</v>
      </c>
      <c r="F1102" t="inlineStr">
        <is>
          <t xml:space="preserve">AGUA TONICA PRATA INDIAN 200ML </t>
        </is>
      </c>
      <c r="G1102" t="n">
        <v>3601</v>
      </c>
      <c r="H1102" t="n">
        <v>78</v>
      </c>
      <c r="I1102" t="inlineStr">
        <is>
          <t>UN</t>
        </is>
      </c>
      <c r="J1102" t="inlineStr">
        <is>
          <t>BEBIDAS</t>
        </is>
      </c>
      <c r="K1102" t="inlineStr">
        <is>
          <t>11/2025</t>
        </is>
      </c>
      <c r="L1102" t="n">
        <v>0</v>
      </c>
      <c r="M1102" s="556" t="n">
        <v>45565</v>
      </c>
      <c r="N1102" t="n">
        <v>3.79</v>
      </c>
      <c r="O1102" t="n">
        <v>3.56</v>
      </c>
      <c r="P1102" t="n">
        <v>295.62</v>
      </c>
    </row>
    <row r="1103">
      <c r="A1103" t="n">
        <v>64553</v>
      </c>
      <c r="B1103" t="n">
        <v>128</v>
      </c>
      <c r="C1103" t="inlineStr">
        <is>
          <t>Love Cabaret</t>
        </is>
      </c>
      <c r="D1103" s="556" t="n">
        <v>45992</v>
      </c>
      <c r="E1103" t="n">
        <v>20681</v>
      </c>
      <c r="F1103" t="inlineStr">
        <is>
          <t>CREME DE LEITE NESTLE 200GR C/ 27UN</t>
        </is>
      </c>
      <c r="G1103" t="n">
        <v>2106</v>
      </c>
      <c r="H1103" t="n">
        <v>2</v>
      </c>
      <c r="I1103" t="inlineStr">
        <is>
          <t>UN</t>
        </is>
      </c>
      <c r="J1103" t="inlineStr">
        <is>
          <t>ALIMENTOS</t>
        </is>
      </c>
      <c r="K1103" t="inlineStr">
        <is>
          <t>11/2025</t>
        </is>
      </c>
      <c r="L1103" t="n">
        <v>0</v>
      </c>
      <c r="N1103" t="n">
        <v>0</v>
      </c>
      <c r="O1103" t="n">
        <v>0</v>
      </c>
      <c r="P1103" t="n">
        <v>294</v>
      </c>
    </row>
    <row r="1104">
      <c r="A1104" t="n">
        <v>64642</v>
      </c>
      <c r="B1104" t="n">
        <v>128</v>
      </c>
      <c r="C1104" t="inlineStr">
        <is>
          <t>Love Cabaret</t>
        </is>
      </c>
      <c r="D1104" s="556" t="n">
        <v>45992</v>
      </c>
      <c r="E1104" t="n">
        <v>18393</v>
      </c>
      <c r="F1104" t="inlineStr">
        <is>
          <t>CONHAQUE HENNESSY VERY SPECIAL 700ML</t>
        </is>
      </c>
      <c r="G1104" t="n">
        <v>3247</v>
      </c>
      <c r="H1104" t="n">
        <v>1.93</v>
      </c>
      <c r="I1104" t="inlineStr">
        <is>
          <t>UN</t>
        </is>
      </c>
      <c r="J1104" t="inlineStr">
        <is>
          <t>BEBIDAS</t>
        </is>
      </c>
      <c r="K1104" t="inlineStr">
        <is>
          <t>11/2025</t>
        </is>
      </c>
      <c r="L1104" t="n">
        <v>0</v>
      </c>
      <c r="N1104" t="n">
        <v>0</v>
      </c>
      <c r="O1104" t="n">
        <v>0</v>
      </c>
      <c r="P1104" t="n">
        <v>276.8</v>
      </c>
    </row>
    <row r="1105">
      <c r="A1105" t="n">
        <v>64652</v>
      </c>
      <c r="B1105" t="n">
        <v>128</v>
      </c>
      <c r="C1105" t="inlineStr">
        <is>
          <t>Love Cabaret</t>
        </is>
      </c>
      <c r="D1105" s="556" t="n">
        <v>45992</v>
      </c>
      <c r="E1105" t="n">
        <v>18261</v>
      </c>
      <c r="F1105" t="inlineStr">
        <is>
          <t>RUM ZACAPA 23 ANOS 750ML</t>
        </is>
      </c>
      <c r="G1105" t="n">
        <v>3368</v>
      </c>
      <c r="H1105" t="n">
        <v>1.15</v>
      </c>
      <c r="I1105" t="inlineStr">
        <is>
          <t>GR</t>
        </is>
      </c>
      <c r="J1105" t="inlineStr">
        <is>
          <t>BEBIDAS</t>
        </is>
      </c>
      <c r="K1105" t="inlineStr">
        <is>
          <t>11/2025</t>
        </is>
      </c>
      <c r="L1105" t="n">
        <v>238.77</v>
      </c>
      <c r="M1105" s="556" t="n">
        <v>45989</v>
      </c>
      <c r="N1105" t="n">
        <v>477.53</v>
      </c>
      <c r="O1105" t="n">
        <v>477.53</v>
      </c>
      <c r="P1105" t="n">
        <v>274.59</v>
      </c>
    </row>
    <row r="1106">
      <c r="A1106" t="n">
        <v>64568</v>
      </c>
      <c r="B1106" t="n">
        <v>128</v>
      </c>
      <c r="C1106" t="inlineStr">
        <is>
          <t>Love Cabaret</t>
        </is>
      </c>
      <c r="D1106" s="556" t="n">
        <v>45992</v>
      </c>
      <c r="E1106" t="n">
        <v>20121</v>
      </c>
      <c r="F1106" t="inlineStr">
        <is>
          <t>MASSA ROLINHO PRIMAVERA 30 FOLHAS 20X450G</t>
        </is>
      </c>
      <c r="G1106" t="n">
        <v>2291</v>
      </c>
      <c r="H1106" t="n">
        <v>20</v>
      </c>
      <c r="I1106" t="inlineStr">
        <is>
          <t>PC</t>
        </is>
      </c>
      <c r="J1106" t="inlineStr">
        <is>
          <t>ALIMENTOS</t>
        </is>
      </c>
      <c r="K1106" t="inlineStr">
        <is>
          <t>11/2025</t>
        </is>
      </c>
      <c r="L1106" t="n">
        <v>13.65</v>
      </c>
      <c r="M1106" s="556" t="n">
        <v>45987</v>
      </c>
      <c r="N1106" t="n">
        <v>13.65</v>
      </c>
      <c r="O1106" t="n">
        <v>13.65</v>
      </c>
      <c r="P1106" t="n">
        <v>273</v>
      </c>
    </row>
    <row r="1107">
      <c r="A1107" t="n">
        <v>64641</v>
      </c>
      <c r="B1107" t="n">
        <v>128</v>
      </c>
      <c r="C1107" t="inlineStr">
        <is>
          <t>Love Cabaret</t>
        </is>
      </c>
      <c r="D1107" s="556" t="n">
        <v>45992</v>
      </c>
      <c r="E1107" t="n">
        <v>18382</v>
      </c>
      <c r="F1107" t="inlineStr">
        <is>
          <t>CONHAQUE BRANDY OSBORNE 700ML</t>
        </is>
      </c>
      <c r="G1107" t="n">
        <v>3257</v>
      </c>
      <c r="H1107" t="n">
        <v>3</v>
      </c>
      <c r="I1107" t="inlineStr">
        <is>
          <t>GR</t>
        </is>
      </c>
      <c r="J1107" t="inlineStr">
        <is>
          <t>BEBIDAS</t>
        </is>
      </c>
      <c r="K1107" t="inlineStr">
        <is>
          <t>11/2025</t>
        </is>
      </c>
      <c r="L1107" t="n">
        <v>83.61</v>
      </c>
      <c r="M1107" s="556" t="n">
        <v>45989</v>
      </c>
      <c r="N1107" t="n">
        <v>83.61</v>
      </c>
      <c r="O1107" t="n">
        <v>83.61</v>
      </c>
      <c r="P1107" t="n">
        <v>250.83</v>
      </c>
    </row>
    <row r="1108">
      <c r="A1108" t="n">
        <v>64634</v>
      </c>
      <c r="B1108" t="n">
        <v>128</v>
      </c>
      <c r="C1108" t="inlineStr">
        <is>
          <t>Love Cabaret</t>
        </is>
      </c>
      <c r="D1108" s="556" t="n">
        <v>45992</v>
      </c>
      <c r="E1108" t="n">
        <v>18550</v>
      </c>
      <c r="F1108" t="inlineStr">
        <is>
          <t>APERITIVO ANGOSTURA 200ML</t>
        </is>
      </c>
      <c r="G1108" t="n">
        <v>3130</v>
      </c>
      <c r="H1108" t="n">
        <v>1.34</v>
      </c>
      <c r="I1108" t="inlineStr">
        <is>
          <t>GR</t>
        </is>
      </c>
      <c r="J1108" t="inlineStr">
        <is>
          <t>BEBIDAS</t>
        </is>
      </c>
      <c r="K1108" t="inlineStr">
        <is>
          <t>11/2025</t>
        </is>
      </c>
      <c r="L1108" t="n">
        <v>0</v>
      </c>
      <c r="M1108" s="556" t="n">
        <v>45887</v>
      </c>
      <c r="N1108" t="n">
        <v>172.9</v>
      </c>
      <c r="O1108" t="n">
        <v>162</v>
      </c>
      <c r="P1108" t="n">
        <v>231.69</v>
      </c>
    </row>
    <row r="1109">
      <c r="A1109" t="n">
        <v>64696</v>
      </c>
      <c r="B1109" t="n">
        <v>128</v>
      </c>
      <c r="C1109" t="inlineStr">
        <is>
          <t>Love Cabaret</t>
        </is>
      </c>
      <c r="D1109" s="556" t="n">
        <v>45992</v>
      </c>
      <c r="E1109" t="n">
        <v>18486</v>
      </c>
      <c r="F1109" t="inlineStr">
        <is>
          <t>CACHACA FAMIGERADA BRUTA 750ML</t>
        </is>
      </c>
      <c r="G1109" t="n">
        <v>3170</v>
      </c>
      <c r="H1109" t="n">
        <v>8.279999999999999</v>
      </c>
      <c r="I1109" t="inlineStr">
        <is>
          <t>GR</t>
        </is>
      </c>
      <c r="J1109" t="inlineStr">
        <is>
          <t>BEBIDAS</t>
        </is>
      </c>
      <c r="K1109" t="inlineStr">
        <is>
          <t>11/2025</t>
        </is>
      </c>
      <c r="L1109" t="n">
        <v>0</v>
      </c>
      <c r="M1109" s="556" t="n">
        <v>45958</v>
      </c>
      <c r="N1109" t="n">
        <v>27.5</v>
      </c>
      <c r="O1109" t="n">
        <v>27.5</v>
      </c>
      <c r="P1109" t="n">
        <v>227.7</v>
      </c>
    </row>
    <row r="1110">
      <c r="A1110" t="n">
        <v>64531</v>
      </c>
      <c r="B1110" t="n">
        <v>128</v>
      </c>
      <c r="C1110" t="inlineStr">
        <is>
          <t>Love Cabaret</t>
        </is>
      </c>
      <c r="D1110" s="556" t="n">
        <v>45992</v>
      </c>
      <c r="E1110" t="n">
        <v>27367</v>
      </c>
      <c r="F1110" t="inlineStr">
        <is>
          <t>SORVETE DE MACA DO AMOR LUMI CREAMY 1LT</t>
        </is>
      </c>
      <c r="G1110" t="n">
        <v>7368</v>
      </c>
      <c r="H1110" t="n">
        <v>3</v>
      </c>
      <c r="I1110" t="inlineStr">
        <is>
          <t>LT</t>
        </is>
      </c>
      <c r="J1110" t="inlineStr">
        <is>
          <t>ALIMENTOS</t>
        </is>
      </c>
      <c r="K1110" t="inlineStr">
        <is>
          <t>11/2025</t>
        </is>
      </c>
      <c r="L1110" t="n">
        <v>74</v>
      </c>
      <c r="M1110" s="556" t="n">
        <v>45985</v>
      </c>
      <c r="N1110" t="n">
        <v>74</v>
      </c>
      <c r="O1110" t="n">
        <v>74</v>
      </c>
      <c r="P1110" t="n">
        <v>222</v>
      </c>
    </row>
    <row r="1111">
      <c r="A1111" t="n">
        <v>64685</v>
      </c>
      <c r="B1111" t="n">
        <v>128</v>
      </c>
      <c r="C1111" t="inlineStr">
        <is>
          <t>Love Cabaret</t>
        </is>
      </c>
      <c r="D1111" s="556" t="n">
        <v>45992</v>
      </c>
      <c r="E1111" t="n">
        <v>17716</v>
      </c>
      <c r="F1111" t="inlineStr">
        <is>
          <t>VINHO TINTO ALMADEN CABERNET SAUVIGNON 750ML</t>
        </is>
      </c>
      <c r="G1111" t="n">
        <v>3822</v>
      </c>
      <c r="H1111" t="n">
        <v>7</v>
      </c>
      <c r="I1111" t="inlineStr">
        <is>
          <t>GR</t>
        </is>
      </c>
      <c r="J1111" t="inlineStr">
        <is>
          <t>BEBIDAS</t>
        </is>
      </c>
      <c r="K1111" t="inlineStr">
        <is>
          <t>11/2025</t>
        </is>
      </c>
      <c r="L1111" t="n">
        <v>0</v>
      </c>
      <c r="M1111" s="556" t="n">
        <v>45951</v>
      </c>
      <c r="N1111" t="n">
        <v>29.9</v>
      </c>
      <c r="O1111" t="n">
        <v>26.2</v>
      </c>
      <c r="P1111" t="n">
        <v>209.3</v>
      </c>
    </row>
    <row r="1112">
      <c r="A1112" t="n">
        <v>64619</v>
      </c>
      <c r="B1112" t="n">
        <v>128</v>
      </c>
      <c r="C1112" t="inlineStr">
        <is>
          <t>Love Cabaret</t>
        </is>
      </c>
      <c r="D1112" s="556" t="n">
        <v>45992</v>
      </c>
      <c r="E1112" t="n">
        <v>23074</v>
      </c>
      <c r="F1112" t="inlineStr">
        <is>
          <t>QUEIJO EMMENTAL KG</t>
        </is>
      </c>
      <c r="G1112" t="n">
        <v>2769</v>
      </c>
      <c r="H1112" t="n">
        <v>2.78</v>
      </c>
      <c r="I1112" t="inlineStr">
        <is>
          <t>KG</t>
        </is>
      </c>
      <c r="J1112" t="inlineStr">
        <is>
          <t>ALIMENTOS</t>
        </is>
      </c>
      <c r="K1112" t="inlineStr">
        <is>
          <t>11/2025</t>
        </is>
      </c>
      <c r="L1112" t="n">
        <v>0</v>
      </c>
      <c r="M1112" s="556" t="n">
        <v>45938</v>
      </c>
      <c r="N1112" t="n">
        <v>74.7</v>
      </c>
      <c r="O1112" t="n">
        <v>79.40000000000001</v>
      </c>
      <c r="P1112" t="n">
        <v>207.66</v>
      </c>
    </row>
    <row r="1113">
      <c r="A1113" t="n">
        <v>64552</v>
      </c>
      <c r="B1113" t="n">
        <v>128</v>
      </c>
      <c r="C1113" t="inlineStr">
        <is>
          <t>Love Cabaret</t>
        </is>
      </c>
      <c r="D1113" s="556" t="n">
        <v>45992</v>
      </c>
      <c r="E1113" t="n">
        <v>20689</v>
      </c>
      <c r="F1113" t="inlineStr">
        <is>
          <t>CREME DE LEITE FRESCO QUATA C/1,01LT</t>
        </is>
      </c>
      <c r="G1113" t="n">
        <v>2105</v>
      </c>
      <c r="H1113" t="n">
        <v>5.3</v>
      </c>
      <c r="I1113" t="inlineStr">
        <is>
          <t>UN</t>
        </is>
      </c>
      <c r="J1113" t="inlineStr">
        <is>
          <t>ALIMENTOS</t>
        </is>
      </c>
      <c r="K1113" t="inlineStr">
        <is>
          <t>11/2025</t>
        </is>
      </c>
      <c r="L1113" t="n">
        <v>36.9</v>
      </c>
      <c r="M1113" s="556" t="n">
        <v>45986</v>
      </c>
      <c r="N1113" t="n">
        <v>36.9</v>
      </c>
      <c r="O1113" t="n">
        <v>36.9</v>
      </c>
      <c r="P1113" t="n">
        <v>195.57</v>
      </c>
    </row>
    <row r="1114">
      <c r="A1114" t="n">
        <v>64659</v>
      </c>
      <c r="B1114" t="n">
        <v>128</v>
      </c>
      <c r="C1114" t="inlineStr">
        <is>
          <t>Love Cabaret</t>
        </is>
      </c>
      <c r="D1114" s="556" t="n">
        <v>45992</v>
      </c>
      <c r="E1114" t="n">
        <v>18153</v>
      </c>
      <c r="F1114" t="inlineStr">
        <is>
          <t>WHISKY BOURBON WOODFORD RESERVE 750ML</t>
        </is>
      </c>
      <c r="G1114" t="n">
        <v>3466</v>
      </c>
      <c r="H1114" t="n">
        <v>1</v>
      </c>
      <c r="I1114" t="inlineStr">
        <is>
          <t>GR</t>
        </is>
      </c>
      <c r="J1114" t="inlineStr">
        <is>
          <t>BEBIDAS</t>
        </is>
      </c>
      <c r="K1114" t="inlineStr">
        <is>
          <t>11/2025</t>
        </is>
      </c>
      <c r="L1114" t="n">
        <v>0</v>
      </c>
      <c r="N1114" t="n">
        <v>0</v>
      </c>
      <c r="O1114" t="n">
        <v>160.56</v>
      </c>
      <c r="P1114" t="n">
        <v>192.33</v>
      </c>
    </row>
    <row r="1115">
      <c r="A1115" t="n">
        <v>64546</v>
      </c>
      <c r="B1115" t="n">
        <v>128</v>
      </c>
      <c r="C1115" t="inlineStr">
        <is>
          <t>Love Cabaret</t>
        </is>
      </c>
      <c r="D1115" s="556" t="n">
        <v>45992</v>
      </c>
      <c r="E1115" t="n">
        <v>21073</v>
      </c>
      <c r="F1115" t="inlineStr">
        <is>
          <t>CALDA DE AGAVE AZUL JASMINE ORGANICO 330ML UN</t>
        </is>
      </c>
      <c r="G1115" t="n">
        <v>1994</v>
      </c>
      <c r="H1115" t="n">
        <v>4</v>
      </c>
      <c r="I1115" t="inlineStr">
        <is>
          <t>UN</t>
        </is>
      </c>
      <c r="J1115" t="inlineStr">
        <is>
          <t>ALIMENTOS</t>
        </is>
      </c>
      <c r="K1115" t="inlineStr">
        <is>
          <t>11/2025</t>
        </is>
      </c>
      <c r="L1115" t="n">
        <v>0</v>
      </c>
      <c r="M1115" s="556" t="n">
        <v>45911</v>
      </c>
      <c r="N1115" t="n">
        <v>47.9</v>
      </c>
      <c r="O1115" t="n">
        <v>41.9</v>
      </c>
      <c r="P1115" t="n">
        <v>191.6</v>
      </c>
    </row>
    <row r="1116">
      <c r="A1116" t="n">
        <v>64624</v>
      </c>
      <c r="B1116" t="n">
        <v>128</v>
      </c>
      <c r="C1116" t="inlineStr">
        <is>
          <t>Love Cabaret</t>
        </is>
      </c>
      <c r="D1116" s="556" t="n">
        <v>45992</v>
      </c>
      <c r="E1116" t="n">
        <v>21372</v>
      </c>
      <c r="F1116" t="inlineStr">
        <is>
          <t>PAO BRIOCHE FORME C/ TAMPA UN</t>
        </is>
      </c>
      <c r="G1116" t="n">
        <v>2827</v>
      </c>
      <c r="H1116" t="n">
        <v>6</v>
      </c>
      <c r="I1116" t="inlineStr">
        <is>
          <t>UN</t>
        </is>
      </c>
      <c r="J1116" t="inlineStr">
        <is>
          <t>ALIMENTOS</t>
        </is>
      </c>
      <c r="K1116" t="inlineStr">
        <is>
          <t>11/2025</t>
        </is>
      </c>
      <c r="L1116" t="n">
        <v>31</v>
      </c>
      <c r="M1116" s="556" t="n">
        <v>45980</v>
      </c>
      <c r="N1116" t="n">
        <v>31</v>
      </c>
      <c r="O1116" t="n">
        <v>31</v>
      </c>
      <c r="P1116" t="n">
        <v>186</v>
      </c>
    </row>
    <row r="1117">
      <c r="A1117" t="n">
        <v>64548</v>
      </c>
      <c r="B1117" t="n">
        <v>128</v>
      </c>
      <c r="C1117" t="inlineStr">
        <is>
          <t>Love Cabaret</t>
        </is>
      </c>
      <c r="D1117" s="556" t="n">
        <v>45992</v>
      </c>
      <c r="E1117" t="n">
        <v>23546</v>
      </c>
      <c r="F1117" t="inlineStr">
        <is>
          <t>CARDAMOMO INTEIRO VERDE KG</t>
        </is>
      </c>
      <c r="G1117" t="n">
        <v>2323</v>
      </c>
      <c r="H1117" t="n">
        <v>0.5</v>
      </c>
      <c r="I1117" t="inlineStr">
        <is>
          <t>KG</t>
        </is>
      </c>
      <c r="J1117" t="inlineStr">
        <is>
          <t>ALIMENTOS</t>
        </is>
      </c>
      <c r="K1117" t="inlineStr">
        <is>
          <t>11/2025</t>
        </is>
      </c>
      <c r="L1117" t="n">
        <v>0</v>
      </c>
      <c r="M1117" s="556" t="n">
        <v>45698</v>
      </c>
      <c r="N1117" t="n">
        <v>365</v>
      </c>
      <c r="O1117" t="n">
        <v>343.6</v>
      </c>
      <c r="P1117" t="n">
        <v>182.5</v>
      </c>
    </row>
    <row r="1118">
      <c r="A1118" t="n">
        <v>64549</v>
      </c>
      <c r="B1118" t="n">
        <v>128</v>
      </c>
      <c r="C1118" t="inlineStr">
        <is>
          <t>Love Cabaret</t>
        </is>
      </c>
      <c r="D1118" s="556" t="n">
        <v>45992</v>
      </c>
      <c r="E1118" t="n">
        <v>24118</v>
      </c>
      <c r="F1118" t="inlineStr">
        <is>
          <t>CASTANHA DE CAJU CRUA KG</t>
        </is>
      </c>
      <c r="G1118" t="n">
        <v>2233</v>
      </c>
      <c r="H1118" t="n">
        <v>2.46</v>
      </c>
      <c r="I1118" t="inlineStr">
        <is>
          <t>KG</t>
        </is>
      </c>
      <c r="J1118" t="inlineStr">
        <is>
          <t>ALIMENTOS</t>
        </is>
      </c>
      <c r="K1118" t="inlineStr">
        <is>
          <t>11/2025</t>
        </is>
      </c>
      <c r="L1118" t="n">
        <v>0</v>
      </c>
      <c r="M1118" s="556" t="n">
        <v>45957</v>
      </c>
      <c r="N1118" t="n">
        <v>73.90000000000001</v>
      </c>
      <c r="O1118" t="n">
        <v>74.2</v>
      </c>
      <c r="P1118" t="n">
        <v>181.79</v>
      </c>
    </row>
    <row r="1119">
      <c r="A1119" t="n">
        <v>64700</v>
      </c>
      <c r="B1119" t="n">
        <v>128</v>
      </c>
      <c r="C1119" t="inlineStr">
        <is>
          <t>Love Cabaret</t>
        </is>
      </c>
      <c r="D1119" s="556" t="n">
        <v>45992</v>
      </c>
      <c r="E1119" t="n">
        <v>18278</v>
      </c>
      <c r="F1119" t="inlineStr">
        <is>
          <t>LICOR DE CEREJA CHERRY HEERING 700ML</t>
        </is>
      </c>
      <c r="G1119" t="n">
        <v>3351</v>
      </c>
      <c r="H1119" t="n">
        <v>1</v>
      </c>
      <c r="I1119" t="inlineStr">
        <is>
          <t>GR</t>
        </is>
      </c>
      <c r="J1119" t="inlineStr">
        <is>
          <t>BEBIDAS</t>
        </is>
      </c>
      <c r="K1119" t="inlineStr">
        <is>
          <t>11/2025</t>
        </is>
      </c>
      <c r="L1119" t="n">
        <v>0</v>
      </c>
      <c r="M1119" s="556" t="n">
        <v>45554</v>
      </c>
      <c r="N1119" t="n">
        <v>177.47</v>
      </c>
      <c r="O1119" t="n">
        <v>223.8</v>
      </c>
      <c r="P1119" t="n">
        <v>177.47</v>
      </c>
    </row>
    <row r="1120">
      <c r="A1120" t="n">
        <v>64620</v>
      </c>
      <c r="B1120" t="n">
        <v>128</v>
      </c>
      <c r="C1120" t="inlineStr">
        <is>
          <t>Love Cabaret</t>
        </is>
      </c>
      <c r="D1120" s="556" t="n">
        <v>45992</v>
      </c>
      <c r="E1120" t="n">
        <v>19322</v>
      </c>
      <c r="F1120" t="inlineStr">
        <is>
          <t>QUEIJO MUSSARELA SCALA KG</t>
        </is>
      </c>
      <c r="G1120" t="n">
        <v>2773</v>
      </c>
      <c r="H1120" t="n">
        <v>4.4</v>
      </c>
      <c r="I1120" t="inlineStr">
        <is>
          <t>KG</t>
        </is>
      </c>
      <c r="J1120" t="inlineStr">
        <is>
          <t>ALIMENTOS</t>
        </is>
      </c>
      <c r="K1120" t="inlineStr">
        <is>
          <t>11/2025</t>
        </is>
      </c>
      <c r="L1120" t="n">
        <v>37.55</v>
      </c>
      <c r="M1120" s="556" t="n">
        <v>45986</v>
      </c>
      <c r="N1120" t="n">
        <v>35.7</v>
      </c>
      <c r="O1120" t="n">
        <v>41.5</v>
      </c>
      <c r="P1120" t="n">
        <v>165.22</v>
      </c>
    </row>
    <row r="1121">
      <c r="A1121" t="n">
        <v>64566</v>
      </c>
      <c r="B1121" t="n">
        <v>128</v>
      </c>
      <c r="C1121" t="inlineStr">
        <is>
          <t>Love Cabaret</t>
        </is>
      </c>
      <c r="D1121" s="556" t="n">
        <v>45992</v>
      </c>
      <c r="E1121" t="n">
        <v>20114</v>
      </c>
      <c r="F1121" t="inlineStr">
        <is>
          <t>MACARRAO LINGUINE GRANO DURO DIVELLA  500GR</t>
        </is>
      </c>
      <c r="G1121" t="n">
        <v>2292</v>
      </c>
      <c r="H1121" t="n">
        <v>18.79</v>
      </c>
      <c r="I1121" t="inlineStr">
        <is>
          <t>UN</t>
        </is>
      </c>
      <c r="J1121" t="inlineStr">
        <is>
          <t>ALIMENTOS</t>
        </is>
      </c>
      <c r="K1121" t="inlineStr">
        <is>
          <t>11/2025</t>
        </is>
      </c>
      <c r="L1121" t="n">
        <v>8.699999999999999</v>
      </c>
      <c r="M1121" s="556" t="n">
        <v>45978</v>
      </c>
      <c r="N1121" t="n">
        <v>8.699999999999999</v>
      </c>
      <c r="O1121" t="n">
        <v>8.699999999999999</v>
      </c>
      <c r="P1121" t="n">
        <v>163.47</v>
      </c>
    </row>
    <row r="1122">
      <c r="A1122" t="n">
        <v>64660</v>
      </c>
      <c r="B1122" t="n">
        <v>128</v>
      </c>
      <c r="C1122" t="inlineStr">
        <is>
          <t>Love Cabaret</t>
        </is>
      </c>
      <c r="D1122" s="556" t="n">
        <v>45992</v>
      </c>
      <c r="E1122" t="n">
        <v>18140</v>
      </c>
      <c r="F1122" t="inlineStr">
        <is>
          <t>WHISKY GENTLEMAN JACK SILVER 1L</t>
        </is>
      </c>
      <c r="G1122" t="n">
        <v>3478</v>
      </c>
      <c r="H1122" t="n">
        <v>1</v>
      </c>
      <c r="I1122" t="inlineStr">
        <is>
          <t>GR</t>
        </is>
      </c>
      <c r="J1122" t="inlineStr">
        <is>
          <t>BEBIDAS</t>
        </is>
      </c>
      <c r="K1122" t="inlineStr">
        <is>
          <t>11/2025</t>
        </is>
      </c>
      <c r="L1122" t="n">
        <v>0</v>
      </c>
      <c r="N1122" t="n">
        <v>0</v>
      </c>
      <c r="O1122" t="n">
        <v>135.99</v>
      </c>
      <c r="P1122" t="n">
        <v>162.93</v>
      </c>
    </row>
    <row r="1123">
      <c r="A1123" t="n">
        <v>64627</v>
      </c>
      <c r="B1123" t="n">
        <v>128</v>
      </c>
      <c r="C1123" t="inlineStr">
        <is>
          <t>Love Cabaret</t>
        </is>
      </c>
      <c r="D1123" s="556" t="n">
        <v>45992</v>
      </c>
      <c r="E1123" t="n">
        <v>23990</v>
      </c>
      <c r="F1123" t="inlineStr">
        <is>
          <t>ACEM MOIDO KG</t>
        </is>
      </c>
      <c r="G1123" t="n">
        <v>2917</v>
      </c>
      <c r="H1123" t="n">
        <v>5</v>
      </c>
      <c r="I1123" t="inlineStr">
        <is>
          <t>KG</t>
        </is>
      </c>
      <c r="J1123" t="inlineStr">
        <is>
          <t>ALIMENTOS</t>
        </is>
      </c>
      <c r="K1123" t="inlineStr">
        <is>
          <t>11/2025</t>
        </is>
      </c>
      <c r="L1123" t="n">
        <v>31.5</v>
      </c>
      <c r="M1123" s="556" t="n">
        <v>45979</v>
      </c>
      <c r="N1123" t="n">
        <v>31.5</v>
      </c>
      <c r="O1123" t="n">
        <v>33.8</v>
      </c>
      <c r="P1123" t="n">
        <v>157.5</v>
      </c>
    </row>
    <row r="1124">
      <c r="A1124" t="n">
        <v>64545</v>
      </c>
      <c r="B1124" t="n">
        <v>128</v>
      </c>
      <c r="C1124" t="inlineStr">
        <is>
          <t>Love Cabaret</t>
        </is>
      </c>
      <c r="D1124" s="556" t="n">
        <v>45992</v>
      </c>
      <c r="E1124" t="n">
        <v>20809</v>
      </c>
      <c r="F1124" t="inlineStr">
        <is>
          <t>CAFE PILAO ALMOFADA 500G</t>
        </is>
      </c>
      <c r="G1124" t="n">
        <v>2074</v>
      </c>
      <c r="H1124" t="n">
        <v>4.25</v>
      </c>
      <c r="I1124" t="inlineStr">
        <is>
          <t>PC</t>
        </is>
      </c>
      <c r="J1124" t="inlineStr">
        <is>
          <t>ALIMENTOS</t>
        </is>
      </c>
      <c r="K1124" t="inlineStr">
        <is>
          <t>11/2025</t>
        </is>
      </c>
      <c r="L1124" t="n">
        <v>36.3</v>
      </c>
      <c r="M1124" s="556" t="n">
        <v>45978</v>
      </c>
      <c r="N1124" t="n">
        <v>36.3</v>
      </c>
      <c r="O1124" t="n">
        <v>33.34</v>
      </c>
      <c r="P1124" t="n">
        <v>154.27</v>
      </c>
    </row>
    <row r="1125">
      <c r="A1125" t="n">
        <v>64706</v>
      </c>
      <c r="B1125" t="n">
        <v>128</v>
      </c>
      <c r="C1125" t="inlineStr">
        <is>
          <t>Love Cabaret</t>
        </is>
      </c>
      <c r="D1125" s="556" t="n">
        <v>45992</v>
      </c>
      <c r="E1125" t="n">
        <v>18097</v>
      </c>
      <c r="F1125" t="inlineStr">
        <is>
          <t>WHISKY TALISKER SINGLE MALT 10 ANOS 720ML</t>
        </is>
      </c>
      <c r="G1125" t="n">
        <v>3513</v>
      </c>
      <c r="H1125" t="n">
        <v>0.36</v>
      </c>
      <c r="I1125" t="inlineStr">
        <is>
          <t>GR</t>
        </is>
      </c>
      <c r="J1125" t="inlineStr">
        <is>
          <t>BEBIDAS</t>
        </is>
      </c>
      <c r="K1125" t="inlineStr">
        <is>
          <t>11/2025</t>
        </is>
      </c>
      <c r="L1125" t="n">
        <v>0</v>
      </c>
      <c r="N1125" t="n">
        <v>0</v>
      </c>
      <c r="O1125" t="n">
        <v>394</v>
      </c>
      <c r="P1125" t="n">
        <v>145.65</v>
      </c>
    </row>
    <row r="1126">
      <c r="A1126" t="n">
        <v>64701</v>
      </c>
      <c r="B1126" t="n">
        <v>128</v>
      </c>
      <c r="C1126" t="inlineStr">
        <is>
          <t>Love Cabaret</t>
        </is>
      </c>
      <c r="D1126" s="556" t="n">
        <v>45992</v>
      </c>
      <c r="E1126" t="n">
        <v>26947</v>
      </c>
      <c r="F1126" t="inlineStr">
        <is>
          <t>REFRIGERANTE GUARANA ZERO FYS 350ML C/12</t>
        </is>
      </c>
      <c r="G1126" t="n">
        <v>7010</v>
      </c>
      <c r="H1126" t="n">
        <v>3.33</v>
      </c>
      <c r="I1126" t="inlineStr">
        <is>
          <t>PC</t>
        </is>
      </c>
      <c r="J1126" t="inlineStr">
        <is>
          <t>BEBIDAS</t>
        </is>
      </c>
      <c r="K1126" t="inlineStr">
        <is>
          <t>11/2025</t>
        </is>
      </c>
      <c r="L1126" t="n">
        <v>43.48</v>
      </c>
      <c r="M1126" s="556" t="n">
        <v>45988</v>
      </c>
      <c r="N1126" t="n">
        <v>43.48</v>
      </c>
      <c r="O1126" t="n">
        <v>43.48</v>
      </c>
      <c r="P1126" t="n">
        <v>144.79</v>
      </c>
    </row>
    <row r="1127">
      <c r="A1127" t="n">
        <v>64622</v>
      </c>
      <c r="B1127" t="n">
        <v>128</v>
      </c>
      <c r="C1127" t="inlineStr">
        <is>
          <t>Love Cabaret</t>
        </is>
      </c>
      <c r="D1127" s="556" t="n">
        <v>45992</v>
      </c>
      <c r="E1127" t="n">
        <v>19235</v>
      </c>
      <c r="F1127" t="inlineStr">
        <is>
          <t>QUEIJO TULHA PECA INTEIRA 5,5KG FAZENDA ATALAIA UN</t>
        </is>
      </c>
      <c r="G1127" t="n">
        <v>2788</v>
      </c>
      <c r="H1127" t="n">
        <v>0.91</v>
      </c>
      <c r="I1127" t="inlineStr">
        <is>
          <t>KG</t>
        </is>
      </c>
      <c r="J1127" t="inlineStr">
        <is>
          <t>ALIMENTOS</t>
        </is>
      </c>
      <c r="K1127" t="inlineStr">
        <is>
          <t>11/2025</t>
        </is>
      </c>
      <c r="L1127" t="n">
        <v>0</v>
      </c>
      <c r="M1127" s="556" t="n">
        <v>45943</v>
      </c>
      <c r="N1127" t="n">
        <v>159</v>
      </c>
      <c r="O1127" t="n">
        <v>137</v>
      </c>
      <c r="P1127" t="n">
        <v>144.69</v>
      </c>
    </row>
    <row r="1128">
      <c r="A1128" t="n">
        <v>64583</v>
      </c>
      <c r="B1128" t="n">
        <v>128</v>
      </c>
      <c r="C1128" t="inlineStr">
        <is>
          <t>Love Cabaret</t>
        </is>
      </c>
      <c r="D1128" s="556" t="n">
        <v>45992</v>
      </c>
      <c r="E1128" t="n">
        <v>19906</v>
      </c>
      <c r="F1128" t="inlineStr">
        <is>
          <t>SAL REFINADO CISNE 10X1KG</t>
        </is>
      </c>
      <c r="G1128" t="n">
        <v>2381</v>
      </c>
      <c r="H1128" t="n">
        <v>5.4</v>
      </c>
      <c r="I1128" t="inlineStr">
        <is>
          <t>PC</t>
        </is>
      </c>
      <c r="J1128" t="inlineStr">
        <is>
          <t>ALIMENTOS</t>
        </is>
      </c>
      <c r="K1128" t="inlineStr">
        <is>
          <t>11/2025</t>
        </is>
      </c>
      <c r="L1128" t="n">
        <v>26</v>
      </c>
      <c r="M1128" s="556" t="n">
        <v>45964</v>
      </c>
      <c r="N1128" t="n">
        <v>26</v>
      </c>
      <c r="O1128" t="n">
        <v>2.6</v>
      </c>
      <c r="P1128" t="n">
        <v>140.4</v>
      </c>
    </row>
    <row r="1129">
      <c r="A1129" t="n">
        <v>64585</v>
      </c>
      <c r="B1129" t="n">
        <v>128</v>
      </c>
      <c r="C1129" t="inlineStr">
        <is>
          <t>Love Cabaret</t>
        </is>
      </c>
      <c r="D1129" s="556" t="n">
        <v>45992</v>
      </c>
      <c r="E1129" t="n">
        <v>20590</v>
      </c>
      <c r="F1129" t="inlineStr">
        <is>
          <t>TOMATE PELADO ARCOBELLO 2,55KG</t>
        </is>
      </c>
      <c r="G1129" t="n">
        <v>2120</v>
      </c>
      <c r="H1129" t="n">
        <v>5</v>
      </c>
      <c r="I1129" t="inlineStr">
        <is>
          <t>UN</t>
        </is>
      </c>
      <c r="J1129" t="inlineStr">
        <is>
          <t>ALIMENTOS</t>
        </is>
      </c>
      <c r="K1129" t="inlineStr">
        <is>
          <t>11/2025</t>
        </is>
      </c>
      <c r="L1129" t="n">
        <v>27.67</v>
      </c>
      <c r="M1129" s="556" t="n">
        <v>45986</v>
      </c>
      <c r="N1129" t="n">
        <v>24.8</v>
      </c>
      <c r="O1129" t="n">
        <v>24.8</v>
      </c>
      <c r="P1129" t="n">
        <v>138.35</v>
      </c>
    </row>
    <row r="1130">
      <c r="A1130" t="n">
        <v>64656</v>
      </c>
      <c r="B1130" t="n">
        <v>128</v>
      </c>
      <c r="C1130" t="inlineStr">
        <is>
          <t>Love Cabaret</t>
        </is>
      </c>
      <c r="D1130" s="556" t="n">
        <v>45992</v>
      </c>
      <c r="E1130" t="n">
        <v>18214</v>
      </c>
      <c r="F1130" t="inlineStr">
        <is>
          <t>VERMOUTH MARTINI BIANCO 750ML</t>
        </is>
      </c>
      <c r="G1130" t="n">
        <v>3413</v>
      </c>
      <c r="H1130" t="n">
        <v>4</v>
      </c>
      <c r="I1130" t="inlineStr">
        <is>
          <t>GR</t>
        </is>
      </c>
      <c r="J1130" t="inlineStr">
        <is>
          <t>BEBIDAS</t>
        </is>
      </c>
      <c r="K1130" t="inlineStr">
        <is>
          <t>11/2025</t>
        </is>
      </c>
      <c r="L1130" t="n">
        <v>0</v>
      </c>
      <c r="N1130" t="n">
        <v>0</v>
      </c>
      <c r="O1130" t="n">
        <v>37.47</v>
      </c>
      <c r="P1130" t="n">
        <v>136.2</v>
      </c>
    </row>
    <row r="1131">
      <c r="A1131" t="n">
        <v>64651</v>
      </c>
      <c r="B1131" t="n">
        <v>128</v>
      </c>
      <c r="C1131" t="inlineStr">
        <is>
          <t>Love Cabaret</t>
        </is>
      </c>
      <c r="D1131" s="556" t="n">
        <v>45992</v>
      </c>
      <c r="E1131" t="n">
        <v>18268</v>
      </c>
      <c r="F1131" t="inlineStr">
        <is>
          <t>RUM HAVANA CLUB 3 ANOS 750ML</t>
        </is>
      </c>
      <c r="G1131" t="n">
        <v>3362</v>
      </c>
      <c r="H1131" t="n">
        <v>2</v>
      </c>
      <c r="I1131" t="inlineStr">
        <is>
          <t>GR</t>
        </is>
      </c>
      <c r="J1131" t="inlineStr">
        <is>
          <t>BEBIDAS</t>
        </is>
      </c>
      <c r="K1131" t="inlineStr">
        <is>
          <t>11/2025</t>
        </is>
      </c>
      <c r="L1131" t="n">
        <v>0</v>
      </c>
      <c r="N1131" t="n">
        <v>0</v>
      </c>
      <c r="O1131" t="n">
        <v>63.08</v>
      </c>
      <c r="P1131" t="n">
        <v>133.33</v>
      </c>
    </row>
    <row r="1132">
      <c r="A1132" t="n">
        <v>64645</v>
      </c>
      <c r="B1132" t="n">
        <v>128</v>
      </c>
      <c r="C1132" t="inlineStr">
        <is>
          <t>Love Cabaret</t>
        </is>
      </c>
      <c r="D1132" s="556" t="n">
        <v>45992</v>
      </c>
      <c r="E1132" t="n">
        <v>18293</v>
      </c>
      <c r="F1132" t="inlineStr">
        <is>
          <t>LICOR BAILEYS 750ML</t>
        </is>
      </c>
      <c r="G1132" t="n">
        <v>3336</v>
      </c>
      <c r="H1132" t="n">
        <v>1</v>
      </c>
      <c r="I1132" t="inlineStr">
        <is>
          <t>GR</t>
        </is>
      </c>
      <c r="J1132" t="inlineStr">
        <is>
          <t>BEBIDAS</t>
        </is>
      </c>
      <c r="K1132" t="inlineStr">
        <is>
          <t>11/2025</t>
        </is>
      </c>
      <c r="L1132" t="n">
        <v>0</v>
      </c>
      <c r="N1132" t="n">
        <v>0</v>
      </c>
      <c r="O1132" t="n">
        <v>114.8</v>
      </c>
      <c r="P1132" t="n">
        <v>130.81</v>
      </c>
    </row>
    <row r="1133">
      <c r="A1133" t="n">
        <v>64562</v>
      </c>
      <c r="B1133" t="n">
        <v>128</v>
      </c>
      <c r="C1133" t="inlineStr">
        <is>
          <t>Love Cabaret</t>
        </is>
      </c>
      <c r="D1133" s="556" t="n">
        <v>45992</v>
      </c>
      <c r="E1133" t="n">
        <v>20213</v>
      </c>
      <c r="F1133" t="inlineStr">
        <is>
          <t>GRAO DE BICO CAMIL C/2KG</t>
        </is>
      </c>
      <c r="G1133" t="n">
        <v>2251</v>
      </c>
      <c r="H1133" t="n">
        <v>4</v>
      </c>
      <c r="I1133" t="inlineStr">
        <is>
          <t>PC</t>
        </is>
      </c>
      <c r="J1133" t="inlineStr">
        <is>
          <t>ALIMENTOS</t>
        </is>
      </c>
      <c r="K1133" t="inlineStr">
        <is>
          <t>11/2025</t>
        </is>
      </c>
      <c r="L1133" t="n">
        <v>32.26</v>
      </c>
      <c r="M1133" s="556" t="n">
        <v>45964</v>
      </c>
      <c r="N1133" t="n">
        <v>32.26</v>
      </c>
      <c r="O1133" t="n">
        <v>31.74</v>
      </c>
      <c r="P1133" t="n">
        <v>129.04</v>
      </c>
    </row>
    <row r="1134">
      <c r="A1134" t="n">
        <v>64577</v>
      </c>
      <c r="B1134" t="n">
        <v>128</v>
      </c>
      <c r="C1134" t="inlineStr">
        <is>
          <t>Love Cabaret</t>
        </is>
      </c>
      <c r="D1134" s="556" t="n">
        <v>45992</v>
      </c>
      <c r="E1134" t="n">
        <v>20985</v>
      </c>
      <c r="F1134" t="inlineStr">
        <is>
          <t>OLEO DE SOJA LIZA 900ML</t>
        </is>
      </c>
      <c r="G1134" t="n">
        <v>2011</v>
      </c>
      <c r="H1134" t="n">
        <v>15</v>
      </c>
      <c r="I1134" t="inlineStr">
        <is>
          <t>UN</t>
        </is>
      </c>
      <c r="J1134" t="inlineStr">
        <is>
          <t>ALIMENTOS</t>
        </is>
      </c>
      <c r="K1134" t="inlineStr">
        <is>
          <t>11/2025</t>
        </is>
      </c>
      <c r="L1134" t="n">
        <v>0</v>
      </c>
      <c r="M1134" s="556" t="n">
        <v>45917</v>
      </c>
      <c r="N1134" t="n">
        <v>8</v>
      </c>
      <c r="O1134" t="n">
        <v>8</v>
      </c>
      <c r="P1134" t="n">
        <v>120</v>
      </c>
    </row>
    <row r="1135">
      <c r="A1135" t="n">
        <v>64680</v>
      </c>
      <c r="B1135" t="n">
        <v>128</v>
      </c>
      <c r="C1135" t="inlineStr">
        <is>
          <t>Love Cabaret</t>
        </is>
      </c>
      <c r="D1135" s="556" t="n">
        <v>45992</v>
      </c>
      <c r="E1135" t="n">
        <v>26948</v>
      </c>
      <c r="F1135" t="inlineStr">
        <is>
          <t>REFRIGERANTE LIMAO ZERO FYS 350ML C/12</t>
        </is>
      </c>
      <c r="G1135" t="n">
        <v>7011</v>
      </c>
      <c r="H1135" t="n">
        <v>2.75</v>
      </c>
      <c r="I1135" t="inlineStr">
        <is>
          <t>PC</t>
        </is>
      </c>
      <c r="J1135" t="inlineStr">
        <is>
          <t>BEBIDAS</t>
        </is>
      </c>
      <c r="K1135" t="inlineStr">
        <is>
          <t>11/2025</t>
        </is>
      </c>
      <c r="L1135" t="n">
        <v>43.31</v>
      </c>
      <c r="M1135" s="556" t="n">
        <v>45988</v>
      </c>
      <c r="N1135" t="n">
        <v>43.31</v>
      </c>
      <c r="O1135" t="n">
        <v>43.31</v>
      </c>
      <c r="P1135" t="n">
        <v>119.1</v>
      </c>
    </row>
    <row r="1136">
      <c r="A1136" t="n">
        <v>64633</v>
      </c>
      <c r="B1136" t="n">
        <v>128</v>
      </c>
      <c r="C1136" t="inlineStr">
        <is>
          <t>Love Cabaret</t>
        </is>
      </c>
      <c r="D1136" s="556" t="n">
        <v>45992</v>
      </c>
      <c r="E1136" t="n">
        <v>18554</v>
      </c>
      <c r="F1136" t="inlineStr">
        <is>
          <t>CERVEJA LAGUNITAS IPA 355ML C/12</t>
        </is>
      </c>
      <c r="G1136" t="n">
        <v>3126</v>
      </c>
      <c r="H1136" t="n">
        <v>0.75</v>
      </c>
      <c r="I1136" t="inlineStr">
        <is>
          <t>PC</t>
        </is>
      </c>
      <c r="J1136" t="inlineStr">
        <is>
          <t>BEBIDAS</t>
        </is>
      </c>
      <c r="K1136" t="inlineStr">
        <is>
          <t>11/2025</t>
        </is>
      </c>
      <c r="L1136" t="n">
        <v>151.64</v>
      </c>
      <c r="M1136" s="556" t="n">
        <v>45988</v>
      </c>
      <c r="N1136" t="n">
        <v>151.64</v>
      </c>
      <c r="O1136" t="n">
        <v>151.64</v>
      </c>
      <c r="P1136" t="n">
        <v>113.73</v>
      </c>
    </row>
    <row r="1137">
      <c r="A1137" t="n">
        <v>64565</v>
      </c>
      <c r="B1137" t="n">
        <v>128</v>
      </c>
      <c r="C1137" t="inlineStr">
        <is>
          <t>Love Cabaret</t>
        </is>
      </c>
      <c r="D1137" s="556" t="n">
        <v>45992</v>
      </c>
      <c r="E1137" t="n">
        <v>20501</v>
      </c>
      <c r="F1137" t="inlineStr">
        <is>
          <t>LINGUICA TOSCANA AURORA KG</t>
        </is>
      </c>
      <c r="G1137" t="n">
        <v>2154</v>
      </c>
      <c r="H1137" t="n">
        <v>5</v>
      </c>
      <c r="I1137" t="inlineStr">
        <is>
          <t>KG</t>
        </is>
      </c>
      <c r="J1137" t="inlineStr">
        <is>
          <t>ALIMENTOS</t>
        </is>
      </c>
      <c r="K1137" t="inlineStr">
        <is>
          <t>11/2025</t>
        </is>
      </c>
      <c r="L1137" t="n">
        <v>21.99</v>
      </c>
      <c r="M1137" s="556" t="n">
        <v>45986</v>
      </c>
      <c r="N1137" t="n">
        <v>21.99</v>
      </c>
      <c r="O1137" t="n">
        <v>25.9</v>
      </c>
      <c r="P1137" t="n">
        <v>109.95</v>
      </c>
    </row>
    <row r="1138">
      <c r="A1138" t="n">
        <v>64646</v>
      </c>
      <c r="B1138" t="n">
        <v>128</v>
      </c>
      <c r="C1138" t="inlineStr">
        <is>
          <t>Love Cabaret</t>
        </is>
      </c>
      <c r="D1138" s="556" t="n">
        <v>45992</v>
      </c>
      <c r="E1138" t="n">
        <v>18327</v>
      </c>
      <c r="F1138" t="inlineStr">
        <is>
          <t>LICOR COINTREAU 700ML</t>
        </is>
      </c>
      <c r="G1138" t="n">
        <v>3306</v>
      </c>
      <c r="H1138" t="n">
        <v>1</v>
      </c>
      <c r="I1138" t="inlineStr">
        <is>
          <t>GR</t>
        </is>
      </c>
      <c r="J1138" t="inlineStr">
        <is>
          <t>BEBIDAS</t>
        </is>
      </c>
      <c r="K1138" t="inlineStr">
        <is>
          <t>11/2025</t>
        </is>
      </c>
      <c r="L1138" t="n">
        <v>0</v>
      </c>
      <c r="N1138" t="n">
        <v>0</v>
      </c>
      <c r="O1138" t="n">
        <v>107.93</v>
      </c>
      <c r="P1138" t="n">
        <v>107</v>
      </c>
    </row>
    <row r="1139">
      <c r="A1139" t="n">
        <v>64635</v>
      </c>
      <c r="B1139" t="n">
        <v>128</v>
      </c>
      <c r="C1139" t="inlineStr">
        <is>
          <t>Love Cabaret</t>
        </is>
      </c>
      <c r="D1139" s="556" t="n">
        <v>45992</v>
      </c>
      <c r="E1139" t="n">
        <v>18547</v>
      </c>
      <c r="F1139" t="inlineStr">
        <is>
          <t>APERITIVO APEROL 750ML</t>
        </is>
      </c>
      <c r="G1139" t="n">
        <v>3132</v>
      </c>
      <c r="H1139" t="n">
        <v>2.97</v>
      </c>
      <c r="I1139" t="inlineStr">
        <is>
          <t>GR</t>
        </is>
      </c>
      <c r="J1139" t="inlineStr">
        <is>
          <t>BEBIDAS</t>
        </is>
      </c>
      <c r="K1139" t="inlineStr">
        <is>
          <t>11/2025</t>
        </is>
      </c>
      <c r="L1139" t="n">
        <v>36.02</v>
      </c>
      <c r="M1139" s="556" t="n">
        <v>45989</v>
      </c>
      <c r="N1139" t="n">
        <v>35.29</v>
      </c>
      <c r="O1139" t="n">
        <v>35.29</v>
      </c>
      <c r="P1139" t="n">
        <v>106.98</v>
      </c>
    </row>
    <row r="1140">
      <c r="A1140" t="n">
        <v>64648</v>
      </c>
      <c r="B1140" t="n">
        <v>128</v>
      </c>
      <c r="C1140" t="inlineStr">
        <is>
          <t>Love Cabaret</t>
        </is>
      </c>
      <c r="D1140" s="556" t="n">
        <v>45992</v>
      </c>
      <c r="E1140" t="n">
        <v>18312</v>
      </c>
      <c r="F1140" t="inlineStr">
        <is>
          <t>LICOR FRANGELICO 700ML</t>
        </is>
      </c>
      <c r="G1140" t="n">
        <v>3321</v>
      </c>
      <c r="H1140" t="n">
        <v>1</v>
      </c>
      <c r="I1140" t="inlineStr">
        <is>
          <t>GR</t>
        </is>
      </c>
      <c r="J1140" t="inlineStr">
        <is>
          <t>BEBIDAS</t>
        </is>
      </c>
      <c r="K1140" t="inlineStr">
        <is>
          <t>11/2025</t>
        </is>
      </c>
      <c r="L1140" t="n">
        <v>0</v>
      </c>
      <c r="N1140" t="n">
        <v>0</v>
      </c>
      <c r="O1140" t="n">
        <v>86.81</v>
      </c>
      <c r="P1140" t="n">
        <v>105.9</v>
      </c>
    </row>
    <row r="1141">
      <c r="A1141" t="n">
        <v>64691</v>
      </c>
      <c r="B1141" t="n">
        <v>128</v>
      </c>
      <c r="C1141" t="inlineStr">
        <is>
          <t>Love Cabaret</t>
        </is>
      </c>
      <c r="D1141" s="556" t="n">
        <v>45992</v>
      </c>
      <c r="E1141" t="n">
        <v>24831</v>
      </c>
      <c r="F1141" t="inlineStr">
        <is>
          <t>ACIDO TARTARICO KG</t>
        </is>
      </c>
      <c r="G1141" t="n">
        <v>5780</v>
      </c>
      <c r="H1141" t="n">
        <v>0.83</v>
      </c>
      <c r="I1141" t="inlineStr">
        <is>
          <t>KG</t>
        </is>
      </c>
      <c r="J1141" t="inlineStr">
        <is>
          <t>ALIMENTOS</t>
        </is>
      </c>
      <c r="K1141" t="inlineStr">
        <is>
          <t>11/2025</t>
        </is>
      </c>
      <c r="L1141" t="n">
        <v>0</v>
      </c>
      <c r="M1141" s="556" t="n">
        <v>45908</v>
      </c>
      <c r="N1141" t="n">
        <v>126</v>
      </c>
      <c r="O1141" t="n">
        <v>126</v>
      </c>
      <c r="P1141" t="n">
        <v>104.58</v>
      </c>
    </row>
    <row r="1142">
      <c r="A1142" t="n">
        <v>64537</v>
      </c>
      <c r="B1142" t="n">
        <v>128</v>
      </c>
      <c r="C1142" t="inlineStr">
        <is>
          <t>Love Cabaret</t>
        </is>
      </c>
      <c r="D1142" s="556" t="n">
        <v>45992</v>
      </c>
      <c r="E1142" t="n">
        <v>24040</v>
      </c>
      <c r="F1142" t="inlineStr">
        <is>
          <t>AMENDOA LAMINADA KG</t>
        </is>
      </c>
      <c r="G1142" t="n">
        <v>2261</v>
      </c>
      <c r="H1142" t="n">
        <v>1.32</v>
      </c>
      <c r="I1142" t="inlineStr">
        <is>
          <t>KG</t>
        </is>
      </c>
      <c r="J1142" t="inlineStr">
        <is>
          <t>ALIMENTOS</t>
        </is>
      </c>
      <c r="K1142" t="inlineStr">
        <is>
          <t>11/2025</t>
        </is>
      </c>
      <c r="L1142" t="n">
        <v>0</v>
      </c>
      <c r="M1142" s="556" t="n">
        <v>45957</v>
      </c>
      <c r="N1142" t="n">
        <v>78.5</v>
      </c>
      <c r="O1142" t="n">
        <v>78.40000000000001</v>
      </c>
      <c r="P1142" t="n">
        <v>103.62</v>
      </c>
    </row>
    <row r="1143">
      <c r="A1143" t="n">
        <v>64678</v>
      </c>
      <c r="B1143" t="n">
        <v>128</v>
      </c>
      <c r="C1143" t="inlineStr">
        <is>
          <t>Love Cabaret</t>
        </is>
      </c>
      <c r="D1143" s="556" t="n">
        <v>45992</v>
      </c>
      <c r="E1143" t="n">
        <v>24561</v>
      </c>
      <c r="F1143" t="inlineStr">
        <is>
          <t xml:space="preserve">REFRIGERANTE GUARANA FYS 350ML C/12 </t>
        </is>
      </c>
      <c r="G1143" t="n">
        <v>5655</v>
      </c>
      <c r="H1143" t="n">
        <v>2.5</v>
      </c>
      <c r="I1143" t="inlineStr">
        <is>
          <t>PC</t>
        </is>
      </c>
      <c r="J1143" t="inlineStr">
        <is>
          <t>BEBIDAS</t>
        </is>
      </c>
      <c r="K1143" t="inlineStr">
        <is>
          <t>11/2025</t>
        </is>
      </c>
      <c r="L1143" t="n">
        <v>39.83</v>
      </c>
      <c r="M1143" s="556" t="n">
        <v>45988</v>
      </c>
      <c r="N1143" t="n">
        <v>39.84</v>
      </c>
      <c r="O1143" t="n">
        <v>39.83</v>
      </c>
      <c r="P1143" t="n">
        <v>99.56999999999999</v>
      </c>
    </row>
    <row r="1144">
      <c r="A1144" t="n">
        <v>64592</v>
      </c>
      <c r="B1144" t="n">
        <v>128</v>
      </c>
      <c r="C1144" t="inlineStr">
        <is>
          <t>Love Cabaret</t>
        </is>
      </c>
      <c r="D1144" s="556" t="n">
        <v>45992</v>
      </c>
      <c r="E1144" t="n">
        <v>19649</v>
      </c>
      <c r="F1144" t="inlineStr">
        <is>
          <t>ALHO DESCASCADO KG</t>
        </is>
      </c>
      <c r="G1144" t="n">
        <v>2589</v>
      </c>
      <c r="H1144" t="n">
        <v>4</v>
      </c>
      <c r="I1144" t="inlineStr">
        <is>
          <t>KG</t>
        </is>
      </c>
      <c r="J1144" t="inlineStr">
        <is>
          <t>ALIMENTOS</t>
        </is>
      </c>
      <c r="K1144" t="inlineStr">
        <is>
          <t>11/2025</t>
        </is>
      </c>
      <c r="L1144" t="n">
        <v>0</v>
      </c>
      <c r="M1144" s="556" t="n">
        <v>45887</v>
      </c>
      <c r="N1144" t="n">
        <v>23.8</v>
      </c>
      <c r="O1144" t="n">
        <v>23.5</v>
      </c>
      <c r="P1144" t="n">
        <v>95.2</v>
      </c>
    </row>
    <row r="1145">
      <c r="A1145" t="n">
        <v>64555</v>
      </c>
      <c r="B1145" t="n">
        <v>128</v>
      </c>
      <c r="C1145" t="inlineStr">
        <is>
          <t>Love Cabaret</t>
        </is>
      </c>
      <c r="D1145" s="556" t="n">
        <v>45992</v>
      </c>
      <c r="E1145" t="n">
        <v>20315</v>
      </c>
      <c r="F1145" t="inlineStr">
        <is>
          <t>FARINHA DE ARROZ MANINHO 1KG</t>
        </is>
      </c>
      <c r="G1145" t="n">
        <v>2218</v>
      </c>
      <c r="H1145" t="n">
        <v>10.55</v>
      </c>
      <c r="I1145" t="inlineStr">
        <is>
          <t>UN</t>
        </is>
      </c>
      <c r="J1145" t="inlineStr">
        <is>
          <t>ALIMENTOS</t>
        </is>
      </c>
      <c r="K1145" t="inlineStr">
        <is>
          <t>11/2025</t>
        </is>
      </c>
      <c r="L1145" t="n">
        <v>8.800000000000001</v>
      </c>
      <c r="M1145" s="556" t="n">
        <v>45986</v>
      </c>
      <c r="N1145" t="n">
        <v>8.800000000000001</v>
      </c>
      <c r="O1145" t="n">
        <v>8.800000000000001</v>
      </c>
      <c r="P1145" t="n">
        <v>92.84</v>
      </c>
    </row>
    <row r="1146">
      <c r="A1146" t="n">
        <v>64693</v>
      </c>
      <c r="B1146" t="n">
        <v>128</v>
      </c>
      <c r="C1146" t="inlineStr">
        <is>
          <t>Love Cabaret</t>
        </is>
      </c>
      <c r="D1146" s="556" t="n">
        <v>45992</v>
      </c>
      <c r="E1146" t="n">
        <v>24676</v>
      </c>
      <c r="F1146" t="inlineStr">
        <is>
          <t>ACIDO ASCORBICO C/1KG</t>
        </is>
      </c>
      <c r="G1146" t="n">
        <v>5710</v>
      </c>
      <c r="H1146" t="n">
        <v>1.6</v>
      </c>
      <c r="I1146" t="inlineStr">
        <is>
          <t>PC</t>
        </is>
      </c>
      <c r="J1146" t="inlineStr">
        <is>
          <t>ALIMENTOS</t>
        </is>
      </c>
      <c r="K1146" t="inlineStr">
        <is>
          <t>11/2025</t>
        </is>
      </c>
      <c r="L1146" t="n">
        <v>55.25</v>
      </c>
      <c r="M1146" s="556" t="n">
        <v>45962</v>
      </c>
      <c r="N1146" t="n">
        <v>55.25</v>
      </c>
      <c r="O1146" t="n">
        <v>55.25</v>
      </c>
      <c r="P1146" t="n">
        <v>88.40000000000001</v>
      </c>
    </row>
    <row r="1147">
      <c r="A1147" t="n">
        <v>64535</v>
      </c>
      <c r="B1147" t="n">
        <v>128</v>
      </c>
      <c r="C1147" t="inlineStr">
        <is>
          <t>Love Cabaret</t>
        </is>
      </c>
      <c r="D1147" s="556" t="n">
        <v>45992</v>
      </c>
      <c r="E1147" t="n">
        <v>21093</v>
      </c>
      <c r="F1147" t="inlineStr">
        <is>
          <t>ACUCAR REFINADO UNIAO 1KG UN</t>
        </is>
      </c>
      <c r="G1147" t="n">
        <v>1988</v>
      </c>
      <c r="H1147" t="n">
        <v>18</v>
      </c>
      <c r="I1147" t="inlineStr">
        <is>
          <t>KG</t>
        </is>
      </c>
      <c r="J1147" t="inlineStr">
        <is>
          <t>ALIMENTOS</t>
        </is>
      </c>
      <c r="K1147" t="inlineStr">
        <is>
          <t>11/2025</t>
        </is>
      </c>
      <c r="L1147" t="n">
        <v>4.79</v>
      </c>
      <c r="M1147" s="556" t="n">
        <v>45971</v>
      </c>
      <c r="N1147" t="n">
        <v>4.79</v>
      </c>
      <c r="O1147" t="n">
        <v>4.8</v>
      </c>
      <c r="P1147" t="n">
        <v>86.22</v>
      </c>
    </row>
    <row r="1148">
      <c r="A1148" t="n">
        <v>64569</v>
      </c>
      <c r="B1148" t="n">
        <v>128</v>
      </c>
      <c r="C1148" t="inlineStr">
        <is>
          <t>Love Cabaret</t>
        </is>
      </c>
      <c r="D1148" s="556" t="n">
        <v>45992</v>
      </c>
      <c r="E1148" t="n">
        <v>20832</v>
      </c>
      <c r="F1148" t="inlineStr">
        <is>
          <t>MEL FLORISMEL SILVESTRE C/1KG</t>
        </is>
      </c>
      <c r="G1148" t="n">
        <v>2065</v>
      </c>
      <c r="H1148" t="n">
        <v>2.5</v>
      </c>
      <c r="I1148" t="inlineStr">
        <is>
          <t>PT</t>
        </is>
      </c>
      <c r="J1148" t="inlineStr">
        <is>
          <t>ALIMENTOS</t>
        </is>
      </c>
      <c r="K1148" t="inlineStr">
        <is>
          <t>11/2025</t>
        </is>
      </c>
      <c r="L1148" t="n">
        <v>34.2</v>
      </c>
      <c r="M1148" s="556" t="n">
        <v>45979</v>
      </c>
      <c r="N1148" t="n">
        <v>34.2</v>
      </c>
      <c r="O1148" t="n">
        <v>36.5</v>
      </c>
      <c r="P1148" t="n">
        <v>85.5</v>
      </c>
    </row>
    <row r="1149">
      <c r="A1149" t="n">
        <v>64574</v>
      </c>
      <c r="B1149" t="n">
        <v>128</v>
      </c>
      <c r="C1149" t="inlineStr">
        <is>
          <t>Love Cabaret</t>
        </is>
      </c>
      <c r="D1149" s="556" t="n">
        <v>45992</v>
      </c>
      <c r="E1149" t="n">
        <v>24620</v>
      </c>
      <c r="F1149" t="inlineStr">
        <is>
          <t>NIBS DE CACAU KG</t>
        </is>
      </c>
      <c r="G1149" t="n">
        <v>5681</v>
      </c>
      <c r="H1149" t="n">
        <v>1.07</v>
      </c>
      <c r="I1149" t="inlineStr">
        <is>
          <t>KG</t>
        </is>
      </c>
      <c r="J1149" t="inlineStr">
        <is>
          <t>ALIMENTOS</t>
        </is>
      </c>
      <c r="K1149" t="inlineStr">
        <is>
          <t>11/2025</t>
        </is>
      </c>
      <c r="L1149" t="n">
        <v>0</v>
      </c>
      <c r="N1149" t="n">
        <v>0</v>
      </c>
      <c r="O1149" t="n">
        <v>79.77</v>
      </c>
      <c r="P1149" t="n">
        <v>85.37</v>
      </c>
    </row>
    <row r="1150">
      <c r="A1150" t="n">
        <v>64530</v>
      </c>
      <c r="B1150" t="n">
        <v>128</v>
      </c>
      <c r="C1150" t="inlineStr">
        <is>
          <t>Love Cabaret</t>
        </is>
      </c>
      <c r="D1150" s="556" t="n">
        <v>45992</v>
      </c>
      <c r="E1150" t="n">
        <v>25217</v>
      </c>
      <c r="F1150" t="inlineStr">
        <is>
          <t>PASTA DE PIMENTA COREANA C/500G</t>
        </is>
      </c>
      <c r="G1150" t="n">
        <v>5950</v>
      </c>
      <c r="H1150" t="n">
        <v>1.1</v>
      </c>
      <c r="I1150" t="inlineStr">
        <is>
          <t>PT</t>
        </is>
      </c>
      <c r="J1150" t="inlineStr">
        <is>
          <t>ALIMENTOS</t>
        </is>
      </c>
      <c r="K1150" t="inlineStr">
        <is>
          <t>11/2025</t>
        </is>
      </c>
      <c r="L1150" t="n">
        <v>0</v>
      </c>
      <c r="M1150" s="556" t="n">
        <v>45740</v>
      </c>
      <c r="N1150" t="n">
        <v>77.08</v>
      </c>
      <c r="O1150" t="n">
        <v>36.25</v>
      </c>
      <c r="P1150" t="n">
        <v>84.79000000000001</v>
      </c>
    </row>
    <row r="1151">
      <c r="A1151" t="n">
        <v>64539</v>
      </c>
      <c r="B1151" t="n">
        <v>128</v>
      </c>
      <c r="C1151" t="inlineStr">
        <is>
          <t>Love Cabaret</t>
        </is>
      </c>
      <c r="D1151" s="556" t="n">
        <v>45992</v>
      </c>
      <c r="E1151" t="n">
        <v>20308</v>
      </c>
      <c r="F1151" t="inlineStr">
        <is>
          <t>ARROZ ARBORIO CAMIL C/2KG</t>
        </is>
      </c>
      <c r="G1151" t="n">
        <v>2222</v>
      </c>
      <c r="H1151" t="n">
        <v>3.36</v>
      </c>
      <c r="I1151" t="inlineStr">
        <is>
          <t>PC</t>
        </is>
      </c>
      <c r="J1151" t="inlineStr">
        <is>
          <t>ALIMENTOS</t>
        </is>
      </c>
      <c r="K1151" t="inlineStr">
        <is>
          <t>11/2025</t>
        </is>
      </c>
      <c r="L1151" t="n">
        <v>0</v>
      </c>
      <c r="M1151" s="556" t="n">
        <v>45873</v>
      </c>
      <c r="N1151" t="n">
        <v>24.9</v>
      </c>
      <c r="O1151" t="n">
        <v>24.9</v>
      </c>
      <c r="P1151" t="n">
        <v>83.66</v>
      </c>
    </row>
    <row r="1152">
      <c r="A1152" t="n">
        <v>64698</v>
      </c>
      <c r="B1152" t="n">
        <v>128</v>
      </c>
      <c r="C1152" t="inlineStr">
        <is>
          <t>Love Cabaret</t>
        </is>
      </c>
      <c r="D1152" s="556" t="n">
        <v>45992</v>
      </c>
      <c r="E1152" t="n">
        <v>26757</v>
      </c>
      <c r="F1152" t="inlineStr">
        <is>
          <t>CERVEJA SOL PREMIUM 330ML C/6 UN</t>
        </is>
      </c>
      <c r="G1152" t="n">
        <v>6887</v>
      </c>
      <c r="H1152" t="n">
        <v>2.33</v>
      </c>
      <c r="I1152" t="inlineStr">
        <is>
          <t>PC</t>
        </is>
      </c>
      <c r="J1152" t="inlineStr">
        <is>
          <t>BEBIDAS</t>
        </is>
      </c>
      <c r="K1152" t="inlineStr">
        <is>
          <t>11/2025</t>
        </is>
      </c>
      <c r="L1152" t="n">
        <v>0</v>
      </c>
      <c r="N1152" t="n">
        <v>0</v>
      </c>
      <c r="O1152" t="n">
        <v>0</v>
      </c>
      <c r="P1152" t="n">
        <v>82.45999999999999</v>
      </c>
    </row>
    <row r="1153">
      <c r="A1153" t="n">
        <v>64563</v>
      </c>
      <c r="B1153" t="n">
        <v>128</v>
      </c>
      <c r="C1153" t="inlineStr">
        <is>
          <t>Love Cabaret</t>
        </is>
      </c>
      <c r="D1153" s="556" t="n">
        <v>45992</v>
      </c>
      <c r="E1153" t="n">
        <v>20056</v>
      </c>
      <c r="F1153" t="inlineStr">
        <is>
          <t>KETCHUP HEINZ C/1,033 KG</t>
        </is>
      </c>
      <c r="G1153" t="n">
        <v>2325</v>
      </c>
      <c r="H1153" t="n">
        <v>2</v>
      </c>
      <c r="I1153" t="inlineStr">
        <is>
          <t>PC</t>
        </is>
      </c>
      <c r="J1153" t="inlineStr">
        <is>
          <t>ALIMENTOS</t>
        </is>
      </c>
      <c r="K1153" t="inlineStr">
        <is>
          <t>11/2025</t>
        </is>
      </c>
      <c r="L1153" t="n">
        <v>0</v>
      </c>
      <c r="M1153" s="556" t="n">
        <v>45946</v>
      </c>
      <c r="N1153" t="n">
        <v>41</v>
      </c>
      <c r="O1153" t="n">
        <v>40.1</v>
      </c>
      <c r="P1153" t="n">
        <v>82</v>
      </c>
    </row>
    <row r="1154">
      <c r="A1154" t="n">
        <v>64580</v>
      </c>
      <c r="B1154" t="n">
        <v>128</v>
      </c>
      <c r="C1154" t="inlineStr">
        <is>
          <t>Love Cabaret</t>
        </is>
      </c>
      <c r="D1154" s="556" t="n">
        <v>45992</v>
      </c>
      <c r="E1154" t="n">
        <v>27814</v>
      </c>
      <c r="F1154" t="inlineStr">
        <is>
          <t>PESSEGO EM CALDA FALANI 820GR</t>
        </is>
      </c>
      <c r="G1154" t="n">
        <v>2122</v>
      </c>
      <c r="H1154" t="n">
        <v>4</v>
      </c>
      <c r="I1154" t="inlineStr">
        <is>
          <t>GR</t>
        </is>
      </c>
      <c r="J1154" t="inlineStr">
        <is>
          <t>ALIMENTOS</t>
        </is>
      </c>
      <c r="K1154" t="inlineStr">
        <is>
          <t>11/2025</t>
        </is>
      </c>
      <c r="L1154" t="n">
        <v>0</v>
      </c>
      <c r="N1154" t="n">
        <v>0</v>
      </c>
      <c r="O1154" t="n">
        <v>0</v>
      </c>
      <c r="P1154" t="n">
        <v>80.8</v>
      </c>
    </row>
    <row r="1155">
      <c r="A1155" t="n">
        <v>64668</v>
      </c>
      <c r="B1155" t="n">
        <v>128</v>
      </c>
      <c r="C1155" t="inlineStr">
        <is>
          <t>Love Cabaret</t>
        </is>
      </c>
      <c r="D1155" s="556" t="n">
        <v>45992</v>
      </c>
      <c r="E1155" t="n">
        <v>18111</v>
      </c>
      <c r="F1155" t="inlineStr">
        <is>
          <t>WHISKY JOHNNIE WALKER RED LABEL 1L</t>
        </is>
      </c>
      <c r="G1155" t="n">
        <v>3500</v>
      </c>
      <c r="H1155" t="n">
        <v>0.86</v>
      </c>
      <c r="I1155" t="inlineStr">
        <is>
          <t>GR</t>
        </is>
      </c>
      <c r="J1155" t="inlineStr">
        <is>
          <t>BEBIDAS</t>
        </is>
      </c>
      <c r="K1155" t="inlineStr">
        <is>
          <t>11/2025</t>
        </is>
      </c>
      <c r="L1155" t="n">
        <v>0</v>
      </c>
      <c r="M1155" s="556" t="n">
        <v>45569</v>
      </c>
      <c r="N1155" t="n">
        <v>92.47</v>
      </c>
      <c r="O1155" t="n">
        <v>88.91</v>
      </c>
      <c r="P1155" t="n">
        <v>79.52</v>
      </c>
    </row>
    <row r="1156">
      <c r="A1156" t="n">
        <v>64683</v>
      </c>
      <c r="B1156" t="n">
        <v>128</v>
      </c>
      <c r="C1156" t="inlineStr">
        <is>
          <t>Love Cabaret</t>
        </is>
      </c>
      <c r="D1156" s="556" t="n">
        <v>45992</v>
      </c>
      <c r="E1156" t="n">
        <v>17800</v>
      </c>
      <c r="F1156" t="inlineStr">
        <is>
          <t>VINHO BRANCO ALMADEN RIESLING 750ML</t>
        </is>
      </c>
      <c r="G1156" t="n">
        <v>3745</v>
      </c>
      <c r="H1156" t="n">
        <v>3</v>
      </c>
      <c r="I1156" t="inlineStr">
        <is>
          <t>GR</t>
        </is>
      </c>
      <c r="J1156" t="inlineStr">
        <is>
          <t>BEBIDAS</t>
        </is>
      </c>
      <c r="K1156" t="inlineStr">
        <is>
          <t>11/2025</t>
        </is>
      </c>
      <c r="L1156" t="n">
        <v>0</v>
      </c>
      <c r="M1156" s="556" t="n">
        <v>45873</v>
      </c>
      <c r="N1156" t="n">
        <v>26.2</v>
      </c>
      <c r="O1156" t="n">
        <v>26.2</v>
      </c>
      <c r="P1156" t="n">
        <v>78.59999999999999</v>
      </c>
    </row>
    <row r="1157">
      <c r="A1157" t="n">
        <v>64558</v>
      </c>
      <c r="B1157" t="n">
        <v>128</v>
      </c>
      <c r="C1157" t="inlineStr">
        <is>
          <t>Love Cabaret</t>
        </is>
      </c>
      <c r="D1157" s="556" t="n">
        <v>45992</v>
      </c>
      <c r="E1157" t="n">
        <v>20358</v>
      </c>
      <c r="F1157" t="inlineStr">
        <is>
          <t>FARINHA PANKO ROMARIZ C/1KG</t>
        </is>
      </c>
      <c r="G1157" t="n">
        <v>2200</v>
      </c>
      <c r="H1157" t="n">
        <v>4</v>
      </c>
      <c r="I1157" t="inlineStr">
        <is>
          <t>PC</t>
        </is>
      </c>
      <c r="J1157" t="inlineStr">
        <is>
          <t>ALIMENTOS</t>
        </is>
      </c>
      <c r="K1157" t="inlineStr">
        <is>
          <t>11/2025</t>
        </is>
      </c>
      <c r="L1157" t="n">
        <v>18.35</v>
      </c>
      <c r="M1157" s="556" t="n">
        <v>45964</v>
      </c>
      <c r="N1157" t="n">
        <v>18.35</v>
      </c>
      <c r="O1157" t="n">
        <v>14.3</v>
      </c>
      <c r="P1157" t="n">
        <v>73.40000000000001</v>
      </c>
    </row>
    <row r="1158">
      <c r="A1158" t="n">
        <v>64625</v>
      </c>
      <c r="B1158" t="n">
        <v>128</v>
      </c>
      <c r="C1158" t="inlineStr">
        <is>
          <t>Love Cabaret</t>
        </is>
      </c>
      <c r="D1158" s="556" t="n">
        <v>45992</v>
      </c>
      <c r="E1158" t="n">
        <v>25885</v>
      </c>
      <c r="F1158" t="inlineStr">
        <is>
          <t>PAO FOLHA LIBANES MAXIFOUR C/300G</t>
        </is>
      </c>
      <c r="G1158" t="n">
        <v>6422</v>
      </c>
      <c r="H1158" t="n">
        <v>6</v>
      </c>
      <c r="I1158" t="inlineStr">
        <is>
          <t>PT</t>
        </is>
      </c>
      <c r="J1158" t="inlineStr">
        <is>
          <t>ALIMENTOS</t>
        </is>
      </c>
      <c r="K1158" t="inlineStr">
        <is>
          <t>11/2025</t>
        </is>
      </c>
      <c r="L1158" t="n">
        <v>0</v>
      </c>
      <c r="M1158" s="556" t="n">
        <v>45957</v>
      </c>
      <c r="N1158" t="n">
        <v>12.2</v>
      </c>
      <c r="O1158" t="n">
        <v>12.2</v>
      </c>
      <c r="P1158" t="n">
        <v>73.2</v>
      </c>
    </row>
    <row r="1159">
      <c r="A1159" t="n">
        <v>64571</v>
      </c>
      <c r="B1159" t="n">
        <v>128</v>
      </c>
      <c r="C1159" t="inlineStr">
        <is>
          <t>Love Cabaret</t>
        </is>
      </c>
      <c r="D1159" s="556" t="n">
        <v>45992</v>
      </c>
      <c r="E1159" t="n">
        <v>25642</v>
      </c>
      <c r="F1159" t="inlineStr">
        <is>
          <t>MISSO AZUMA 500G</t>
        </is>
      </c>
      <c r="G1159" t="n">
        <v>2346</v>
      </c>
      <c r="H1159" t="n">
        <v>2.18</v>
      </c>
      <c r="I1159" t="inlineStr">
        <is>
          <t>UN</t>
        </is>
      </c>
      <c r="J1159" t="inlineStr">
        <is>
          <t>ALIMENTOS</t>
        </is>
      </c>
      <c r="K1159" t="inlineStr">
        <is>
          <t>11/2025</t>
        </is>
      </c>
      <c r="L1159" t="n">
        <v>0</v>
      </c>
      <c r="M1159" s="556" t="n">
        <v>45938</v>
      </c>
      <c r="N1159" t="n">
        <v>33.5</v>
      </c>
      <c r="O1159" t="n">
        <v>33.5</v>
      </c>
      <c r="P1159" t="n">
        <v>73.03</v>
      </c>
    </row>
    <row r="1160">
      <c r="A1160" t="n">
        <v>64687</v>
      </c>
      <c r="B1160" t="n">
        <v>128</v>
      </c>
      <c r="C1160" t="inlineStr">
        <is>
          <t>Love Cabaret</t>
        </is>
      </c>
      <c r="D1160" s="556" t="n">
        <v>45992</v>
      </c>
      <c r="E1160" t="n">
        <v>24708</v>
      </c>
      <c r="F1160" t="inlineStr">
        <is>
          <t>SUCO DE MACA  NATURAL ONE C/900 ML</t>
        </is>
      </c>
      <c r="G1160" t="n">
        <v>5724</v>
      </c>
      <c r="H1160" t="n">
        <v>6</v>
      </c>
      <c r="I1160" t="inlineStr">
        <is>
          <t>UN</t>
        </is>
      </c>
      <c r="J1160" t="inlineStr">
        <is>
          <t>BEBIDAS</t>
        </is>
      </c>
      <c r="K1160" t="inlineStr">
        <is>
          <t>11/2025</t>
        </is>
      </c>
      <c r="L1160" t="n">
        <v>0</v>
      </c>
      <c r="M1160" s="556" t="n">
        <v>45754</v>
      </c>
      <c r="N1160" t="n">
        <v>10.99</v>
      </c>
      <c r="O1160" t="n">
        <v>10.99</v>
      </c>
      <c r="P1160" t="n">
        <v>65.94</v>
      </c>
    </row>
    <row r="1161">
      <c r="A1161" t="n">
        <v>64628</v>
      </c>
      <c r="B1161" t="n">
        <v>128</v>
      </c>
      <c r="C1161" t="inlineStr">
        <is>
          <t>Love Cabaret</t>
        </is>
      </c>
      <c r="D1161" s="556" t="n">
        <v>45992</v>
      </c>
      <c r="E1161" t="n">
        <v>19034</v>
      </c>
      <c r="F1161" t="inlineStr">
        <is>
          <t>COXA E SOBRECOXA COM OSSO E COM PELE KG</t>
        </is>
      </c>
      <c r="G1161" t="n">
        <v>2890</v>
      </c>
      <c r="H1161" t="n">
        <v>6</v>
      </c>
      <c r="I1161" t="inlineStr">
        <is>
          <t>KG</t>
        </is>
      </c>
      <c r="J1161" t="inlineStr">
        <is>
          <t>ALIMENTOS</t>
        </is>
      </c>
      <c r="K1161" t="inlineStr">
        <is>
          <t>11/2025</t>
        </is>
      </c>
      <c r="L1161" t="n">
        <v>10.9</v>
      </c>
      <c r="M1161" s="556" t="n">
        <v>45979</v>
      </c>
      <c r="N1161" t="n">
        <v>10.9</v>
      </c>
      <c r="O1161" t="n">
        <v>10.1</v>
      </c>
      <c r="P1161" t="n">
        <v>65.40000000000001</v>
      </c>
    </row>
    <row r="1162">
      <c r="A1162" t="n">
        <v>64540</v>
      </c>
      <c r="B1162" t="n">
        <v>128</v>
      </c>
      <c r="C1162" t="inlineStr">
        <is>
          <t>Love Cabaret</t>
        </is>
      </c>
      <c r="D1162" s="556" t="n">
        <v>45992</v>
      </c>
      <c r="E1162" t="n">
        <v>20301</v>
      </c>
      <c r="F1162" t="inlineStr">
        <is>
          <t>ARROZ BRANCO TIPO 1 CAMIL C/5KG</t>
        </is>
      </c>
      <c r="G1162" t="n">
        <v>2223</v>
      </c>
      <c r="H1162" t="n">
        <v>3</v>
      </c>
      <c r="I1162" t="inlineStr">
        <is>
          <t>PC</t>
        </is>
      </c>
      <c r="J1162" t="inlineStr">
        <is>
          <t>ALIMENTOS</t>
        </is>
      </c>
      <c r="K1162" t="inlineStr">
        <is>
          <t>11/2025</t>
        </is>
      </c>
      <c r="L1162" t="n">
        <v>21.38</v>
      </c>
      <c r="M1162" s="556" t="n">
        <v>45978</v>
      </c>
      <c r="N1162" t="n">
        <v>21.35</v>
      </c>
      <c r="O1162" t="n">
        <v>20.9</v>
      </c>
      <c r="P1162" t="n">
        <v>64.14</v>
      </c>
    </row>
    <row r="1163">
      <c r="A1163" t="n">
        <v>64600</v>
      </c>
      <c r="B1163" t="n">
        <v>128</v>
      </c>
      <c r="C1163" t="inlineStr">
        <is>
          <t>Love Cabaret</t>
        </is>
      </c>
      <c r="D1163" s="556" t="n">
        <v>45992</v>
      </c>
      <c r="E1163" t="n">
        <v>23440</v>
      </c>
      <c r="F1163" t="inlineStr">
        <is>
          <t>COGUMELO PORTO BELLO GRANEL KG</t>
        </is>
      </c>
      <c r="G1163" t="n">
        <v>2424</v>
      </c>
      <c r="H1163" t="n">
        <v>1.2</v>
      </c>
      <c r="I1163" t="inlineStr">
        <is>
          <t>KG</t>
        </is>
      </c>
      <c r="J1163" t="inlineStr">
        <is>
          <t>ALIMENTOS</t>
        </is>
      </c>
      <c r="K1163" t="inlineStr">
        <is>
          <t>11/2025</t>
        </is>
      </c>
      <c r="L1163" t="n">
        <v>52</v>
      </c>
      <c r="M1163" s="556" t="n">
        <v>45978</v>
      </c>
      <c r="N1163" t="n">
        <v>52</v>
      </c>
      <c r="O1163" t="n">
        <v>55</v>
      </c>
      <c r="P1163" t="n">
        <v>62.4</v>
      </c>
    </row>
    <row r="1164">
      <c r="A1164" t="n">
        <v>64557</v>
      </c>
      <c r="B1164" t="n">
        <v>128</v>
      </c>
      <c r="C1164" t="inlineStr">
        <is>
          <t>Love Cabaret</t>
        </is>
      </c>
      <c r="D1164" s="556" t="n">
        <v>45992</v>
      </c>
      <c r="E1164" t="n">
        <v>25237</v>
      </c>
      <c r="F1164" t="inlineStr">
        <is>
          <t>FARINHA DE TRIGO ANACONDA TIPO 1 PREMIUM C/1KG</t>
        </is>
      </c>
      <c r="G1164" t="n">
        <v>5960</v>
      </c>
      <c r="H1164" t="n">
        <v>11.42</v>
      </c>
      <c r="I1164" t="inlineStr">
        <is>
          <t>UN</t>
        </is>
      </c>
      <c r="J1164" t="inlineStr">
        <is>
          <t>ALIMENTOS</t>
        </is>
      </c>
      <c r="K1164" t="inlineStr">
        <is>
          <t>11/2025</t>
        </is>
      </c>
      <c r="L1164" t="n">
        <v>5.45</v>
      </c>
      <c r="M1164" s="556" t="n">
        <v>45971</v>
      </c>
      <c r="N1164" t="n">
        <v>5.45</v>
      </c>
      <c r="O1164" t="n">
        <v>5.64</v>
      </c>
      <c r="P1164" t="n">
        <v>62.24</v>
      </c>
    </row>
    <row r="1165">
      <c r="A1165" t="n">
        <v>64616</v>
      </c>
      <c r="B1165" t="n">
        <v>128</v>
      </c>
      <c r="C1165" t="inlineStr">
        <is>
          <t>Love Cabaret</t>
        </is>
      </c>
      <c r="D1165" s="556" t="n">
        <v>45992</v>
      </c>
      <c r="E1165" t="n">
        <v>19203</v>
      </c>
      <c r="F1165" t="inlineStr">
        <is>
          <t>IOGURTE INTEGRAL NESTLE C/170G UN</t>
        </is>
      </c>
      <c r="G1165" t="n">
        <v>2802</v>
      </c>
      <c r="H1165" t="n">
        <v>16</v>
      </c>
      <c r="I1165" t="inlineStr">
        <is>
          <t>UN</t>
        </is>
      </c>
      <c r="J1165" t="inlineStr">
        <is>
          <t>ALIMENTOS</t>
        </is>
      </c>
      <c r="K1165" t="inlineStr">
        <is>
          <t>11/2025</t>
        </is>
      </c>
      <c r="L1165" t="n">
        <v>3.49</v>
      </c>
      <c r="M1165" s="556" t="n">
        <v>45986</v>
      </c>
      <c r="N1165" t="n">
        <v>4.19</v>
      </c>
      <c r="O1165" t="n">
        <v>3.34</v>
      </c>
      <c r="P1165" t="n">
        <v>55.84</v>
      </c>
    </row>
    <row r="1166">
      <c r="A1166" t="n">
        <v>64593</v>
      </c>
      <c r="B1166" t="n">
        <v>128</v>
      </c>
      <c r="C1166" t="inlineStr">
        <is>
          <t>Love Cabaret</t>
        </is>
      </c>
      <c r="D1166" s="556" t="n">
        <v>45992</v>
      </c>
      <c r="E1166" t="n">
        <v>24083</v>
      </c>
      <c r="F1166" t="inlineStr">
        <is>
          <t>BATATA ASTERIX GRAUDA NOIVA KG</t>
        </is>
      </c>
      <c r="G1166" t="n">
        <v>2592</v>
      </c>
      <c r="H1166" t="n">
        <v>16.5</v>
      </c>
      <c r="I1166" t="inlineStr">
        <is>
          <t>KG</t>
        </is>
      </c>
      <c r="J1166" t="inlineStr">
        <is>
          <t>ALIMENTOS</t>
        </is>
      </c>
      <c r="K1166" t="inlineStr">
        <is>
          <t>11/2025</t>
        </is>
      </c>
      <c r="L1166" t="n">
        <v>3.33</v>
      </c>
      <c r="M1166" s="556" t="n">
        <v>45988</v>
      </c>
      <c r="N1166" t="n">
        <v>3.13</v>
      </c>
      <c r="O1166" t="n">
        <v>3.65</v>
      </c>
      <c r="P1166" t="n">
        <v>54.94</v>
      </c>
    </row>
    <row r="1167">
      <c r="A1167" t="n">
        <v>64623</v>
      </c>
      <c r="B1167" t="n">
        <v>128</v>
      </c>
      <c r="C1167" t="inlineStr">
        <is>
          <t>Love Cabaret</t>
        </is>
      </c>
      <c r="D1167" s="556" t="n">
        <v>45992</v>
      </c>
      <c r="E1167" t="n">
        <v>26465</v>
      </c>
      <c r="F1167" t="inlineStr">
        <is>
          <t>BAGUETE FERMENTACAO NATURAL 30CM C/250G UN</t>
        </is>
      </c>
      <c r="G1167" t="n">
        <v>6746</v>
      </c>
      <c r="H1167" t="n">
        <v>2.18</v>
      </c>
      <c r="I1167" t="inlineStr">
        <is>
          <t>UN</t>
        </is>
      </c>
      <c r="J1167" t="inlineStr">
        <is>
          <t>ALIMENTOS</t>
        </is>
      </c>
      <c r="K1167" t="inlineStr">
        <is>
          <t>11/2025</t>
        </is>
      </c>
      <c r="L1167" t="n">
        <v>25</v>
      </c>
      <c r="M1167" s="556" t="n">
        <v>45979</v>
      </c>
      <c r="N1167" t="n">
        <v>25</v>
      </c>
      <c r="O1167" t="n">
        <v>25</v>
      </c>
      <c r="P1167" t="n">
        <v>54.5</v>
      </c>
    </row>
    <row r="1168">
      <c r="A1168" t="n">
        <v>64704</v>
      </c>
      <c r="B1168" t="n">
        <v>128</v>
      </c>
      <c r="C1168" t="inlineStr">
        <is>
          <t>Love Cabaret</t>
        </is>
      </c>
      <c r="D1168" s="556" t="n">
        <v>45992</v>
      </c>
      <c r="E1168" t="n">
        <v>17626</v>
      </c>
      <c r="F1168" t="inlineStr">
        <is>
          <t>VINHO TINTO CALLIA SYRAH 750ML</t>
        </is>
      </c>
      <c r="G1168" t="n">
        <v>3902</v>
      </c>
      <c r="H1168" t="n">
        <v>1</v>
      </c>
      <c r="I1168" t="inlineStr">
        <is>
          <t>GR</t>
        </is>
      </c>
      <c r="J1168" t="inlineStr">
        <is>
          <t>BEBIDAS</t>
        </is>
      </c>
      <c r="K1168" t="inlineStr">
        <is>
          <t>11/2025</t>
        </is>
      </c>
      <c r="L1168" t="n">
        <v>0</v>
      </c>
      <c r="N1168" t="n">
        <v>0</v>
      </c>
      <c r="O1168" t="n">
        <v>0</v>
      </c>
      <c r="P1168" t="n">
        <v>53.9</v>
      </c>
    </row>
    <row r="1169">
      <c r="A1169" t="n">
        <v>64567</v>
      </c>
      <c r="B1169" t="n">
        <v>128</v>
      </c>
      <c r="C1169" t="inlineStr">
        <is>
          <t>Love Cabaret</t>
        </is>
      </c>
      <c r="D1169" s="556" t="n">
        <v>45992</v>
      </c>
      <c r="E1169" t="n">
        <v>25215</v>
      </c>
      <c r="F1169" t="inlineStr">
        <is>
          <t>MASSA DE GUIOZA C/20 FOLHAS DE 190G</t>
        </is>
      </c>
      <c r="G1169" t="n">
        <v>5949</v>
      </c>
      <c r="H1169" t="n">
        <v>12</v>
      </c>
      <c r="I1169" t="inlineStr">
        <is>
          <t>PC</t>
        </is>
      </c>
      <c r="J1169" t="inlineStr">
        <is>
          <t>ALIMENTOS</t>
        </is>
      </c>
      <c r="K1169" t="inlineStr">
        <is>
          <t>11/2025</t>
        </is>
      </c>
      <c r="L1169" t="n">
        <v>0</v>
      </c>
      <c r="M1169" s="556" t="n">
        <v>45943</v>
      </c>
      <c r="N1169" t="n">
        <v>4.48</v>
      </c>
      <c r="O1169" t="n">
        <v>4.48</v>
      </c>
      <c r="P1169" t="n">
        <v>53.76</v>
      </c>
    </row>
    <row r="1170">
      <c r="A1170" t="n">
        <v>64570</v>
      </c>
      <c r="B1170" t="n">
        <v>128</v>
      </c>
      <c r="C1170" t="inlineStr">
        <is>
          <t>Love Cabaret</t>
        </is>
      </c>
      <c r="D1170" s="556" t="n">
        <v>45992</v>
      </c>
      <c r="E1170" t="n">
        <v>20871</v>
      </c>
      <c r="F1170" t="inlineStr">
        <is>
          <t>MELADO DE CANA JR C/1,3KG</t>
        </is>
      </c>
      <c r="G1170" t="n">
        <v>2043</v>
      </c>
      <c r="H1170" t="n">
        <v>2</v>
      </c>
      <c r="I1170" t="inlineStr">
        <is>
          <t>PT</t>
        </is>
      </c>
      <c r="J1170" t="inlineStr">
        <is>
          <t>ALIMENTOS</t>
        </is>
      </c>
      <c r="K1170" t="inlineStr">
        <is>
          <t>11/2025</t>
        </is>
      </c>
      <c r="L1170" t="n">
        <v>0</v>
      </c>
      <c r="M1170" s="556" t="n">
        <v>45958</v>
      </c>
      <c r="N1170" t="n">
        <v>26.5</v>
      </c>
      <c r="O1170" t="n">
        <v>26.5</v>
      </c>
      <c r="P1170" t="n">
        <v>53</v>
      </c>
    </row>
    <row r="1171">
      <c r="A1171" t="n">
        <v>64618</v>
      </c>
      <c r="B1171" t="n">
        <v>128</v>
      </c>
      <c r="C1171" t="inlineStr">
        <is>
          <t>Love Cabaret</t>
        </is>
      </c>
      <c r="D1171" s="556" t="n">
        <v>45992</v>
      </c>
      <c r="E1171" t="n">
        <v>19405</v>
      </c>
      <c r="F1171" t="inlineStr">
        <is>
          <t>MANTEIGA S/ SAL TRES MARIAS 5KG</t>
        </is>
      </c>
      <c r="G1171" t="n">
        <v>2761</v>
      </c>
      <c r="H1171" t="n">
        <v>0.31</v>
      </c>
      <c r="I1171" t="inlineStr">
        <is>
          <t>KG</t>
        </is>
      </c>
      <c r="J1171" t="inlineStr">
        <is>
          <t>ALIMENTOS</t>
        </is>
      </c>
      <c r="K1171" t="inlineStr">
        <is>
          <t>11/2025</t>
        </is>
      </c>
      <c r="L1171" t="n">
        <v>0</v>
      </c>
      <c r="M1171" s="556" t="n">
        <v>45922</v>
      </c>
      <c r="N1171" t="n">
        <v>164.1</v>
      </c>
      <c r="O1171" t="n">
        <v>152.9</v>
      </c>
      <c r="P1171" t="n">
        <v>50.87</v>
      </c>
    </row>
    <row r="1172">
      <c r="A1172" t="n">
        <v>64594</v>
      </c>
      <c r="B1172" t="n">
        <v>128</v>
      </c>
      <c r="C1172" t="inlineStr">
        <is>
          <t>Love Cabaret</t>
        </is>
      </c>
      <c r="D1172" s="556" t="n">
        <v>45992</v>
      </c>
      <c r="E1172" t="n">
        <v>25555</v>
      </c>
      <c r="F1172" t="inlineStr">
        <is>
          <t>BATATA LAVADA KG</t>
        </is>
      </c>
      <c r="G1172" t="n">
        <v>6166</v>
      </c>
      <c r="H1172" t="n">
        <v>18</v>
      </c>
      <c r="I1172" t="inlineStr">
        <is>
          <t>KG</t>
        </is>
      </c>
      <c r="J1172" t="inlineStr">
        <is>
          <t>ALIMENTOS</t>
        </is>
      </c>
      <c r="K1172" t="inlineStr">
        <is>
          <t>11/2025</t>
        </is>
      </c>
      <c r="L1172" t="n">
        <v>2.72</v>
      </c>
      <c r="M1172" s="556" t="n">
        <v>45988</v>
      </c>
      <c r="N1172" t="n">
        <v>3.13</v>
      </c>
      <c r="O1172" t="n">
        <v>3.13</v>
      </c>
      <c r="P1172" t="n">
        <v>48.96</v>
      </c>
    </row>
    <row r="1173">
      <c r="A1173" t="n">
        <v>64690</v>
      </c>
      <c r="B1173" t="n">
        <v>128</v>
      </c>
      <c r="C1173" t="inlineStr">
        <is>
          <t>Love Cabaret</t>
        </is>
      </c>
      <c r="D1173" s="556" t="n">
        <v>45992</v>
      </c>
      <c r="E1173" t="n">
        <v>23992</v>
      </c>
      <c r="F1173" t="inlineStr">
        <is>
          <t>ACIDO MALICO KG</t>
        </is>
      </c>
      <c r="G1173" t="n">
        <v>2216</v>
      </c>
      <c r="H1173" t="n">
        <v>0.71</v>
      </c>
      <c r="I1173" t="inlineStr">
        <is>
          <t>KG</t>
        </is>
      </c>
      <c r="J1173" t="inlineStr">
        <is>
          <t>ALIMENTOS</t>
        </is>
      </c>
      <c r="K1173" t="inlineStr">
        <is>
          <t>11/2025</t>
        </is>
      </c>
      <c r="L1173" t="n">
        <v>66.03</v>
      </c>
      <c r="M1173" s="556" t="n">
        <v>45962</v>
      </c>
      <c r="N1173" t="n">
        <v>66.03</v>
      </c>
      <c r="O1173" t="n">
        <v>72.28</v>
      </c>
      <c r="P1173" t="n">
        <v>46.88</v>
      </c>
    </row>
    <row r="1174">
      <c r="A1174" t="n">
        <v>64573</v>
      </c>
      <c r="B1174" t="n">
        <v>128</v>
      </c>
      <c r="C1174" t="inlineStr">
        <is>
          <t>Love Cabaret</t>
        </is>
      </c>
      <c r="D1174" s="556" t="n">
        <v>45992</v>
      </c>
      <c r="E1174" t="n">
        <v>19973</v>
      </c>
      <c r="F1174" t="inlineStr">
        <is>
          <t>MOLHO SHOYO TRADICIONAL SAKURA C/1,010L UN</t>
        </is>
      </c>
      <c r="G1174" t="n">
        <v>2354</v>
      </c>
      <c r="H1174" t="n">
        <v>3</v>
      </c>
      <c r="I1174" t="inlineStr">
        <is>
          <t>UN</t>
        </is>
      </c>
      <c r="J1174" t="inlineStr">
        <is>
          <t>ALIMENTOS</t>
        </is>
      </c>
      <c r="K1174" t="inlineStr">
        <is>
          <t>11/2025</t>
        </is>
      </c>
      <c r="L1174" t="n">
        <v>15.2</v>
      </c>
      <c r="M1174" s="556" t="n">
        <v>45978</v>
      </c>
      <c r="N1174" t="n">
        <v>15.2</v>
      </c>
      <c r="O1174" t="n">
        <v>15.2</v>
      </c>
      <c r="P1174" t="n">
        <v>45.6</v>
      </c>
    </row>
    <row r="1175">
      <c r="A1175" t="n">
        <v>64688</v>
      </c>
      <c r="B1175" t="n">
        <v>128</v>
      </c>
      <c r="C1175" t="inlineStr">
        <is>
          <t>Love Cabaret</t>
        </is>
      </c>
      <c r="D1175" s="556" t="n">
        <v>45992</v>
      </c>
      <c r="E1175" t="n">
        <v>26507</v>
      </c>
      <c r="F1175" t="inlineStr">
        <is>
          <t>MOSTARDA AMARELA HEMMER 1KG</t>
        </is>
      </c>
      <c r="G1175" t="n">
        <v>2356</v>
      </c>
      <c r="H1175" t="n">
        <v>2</v>
      </c>
      <c r="I1175" t="inlineStr">
        <is>
          <t>PT</t>
        </is>
      </c>
      <c r="J1175" t="inlineStr">
        <is>
          <t>ALIMENTOS</t>
        </is>
      </c>
      <c r="K1175" t="inlineStr">
        <is>
          <t>11/2025</t>
        </is>
      </c>
      <c r="L1175" t="n">
        <v>0</v>
      </c>
      <c r="N1175" t="n">
        <v>0</v>
      </c>
      <c r="O1175" t="n">
        <v>22.57</v>
      </c>
      <c r="P1175" t="n">
        <v>45.14</v>
      </c>
    </row>
    <row r="1176">
      <c r="A1176" t="n">
        <v>64640</v>
      </c>
      <c r="B1176" t="n">
        <v>128</v>
      </c>
      <c r="C1176" t="inlineStr">
        <is>
          <t>Love Cabaret</t>
        </is>
      </c>
      <c r="D1176" s="556" t="n">
        <v>45992</v>
      </c>
      <c r="E1176" t="n">
        <v>18477</v>
      </c>
      <c r="F1176" t="inlineStr">
        <is>
          <t>CACHACA ORIGINAL OURO ENGENHO CANTAREIRA 750ML</t>
        </is>
      </c>
      <c r="G1176" t="n">
        <v>3179</v>
      </c>
      <c r="H1176" t="n">
        <v>1</v>
      </c>
      <c r="I1176" t="inlineStr">
        <is>
          <t>GR</t>
        </is>
      </c>
      <c r="J1176" t="inlineStr">
        <is>
          <t>BEBIDAS</t>
        </is>
      </c>
      <c r="K1176" t="inlineStr">
        <is>
          <t>11/2025</t>
        </is>
      </c>
      <c r="L1176" t="n">
        <v>0</v>
      </c>
      <c r="N1176" t="n">
        <v>0</v>
      </c>
      <c r="O1176" t="n">
        <v>43.9</v>
      </c>
      <c r="P1176" t="n">
        <v>43.89</v>
      </c>
    </row>
    <row r="1177">
      <c r="A1177" t="n">
        <v>64534</v>
      </c>
      <c r="B1177" t="n">
        <v>128</v>
      </c>
      <c r="C1177" t="inlineStr">
        <is>
          <t>Love Cabaret</t>
        </is>
      </c>
      <c r="D1177" s="556" t="n">
        <v>45992</v>
      </c>
      <c r="E1177" t="n">
        <v>21075</v>
      </c>
      <c r="F1177" t="inlineStr">
        <is>
          <t>ACUCAR DEMERARA UNIAO C/1KG</t>
        </is>
      </c>
      <c r="G1177" t="n">
        <v>1993</v>
      </c>
      <c r="H1177" t="n">
        <v>7</v>
      </c>
      <c r="I1177" t="inlineStr">
        <is>
          <t>PC</t>
        </is>
      </c>
      <c r="J1177" t="inlineStr">
        <is>
          <t>ALIMENTOS</t>
        </is>
      </c>
      <c r="K1177" t="inlineStr">
        <is>
          <t>11/2025</t>
        </is>
      </c>
      <c r="L1177" t="n">
        <v>0</v>
      </c>
      <c r="M1177" s="556" t="n">
        <v>45901</v>
      </c>
      <c r="N1177" t="n">
        <v>6.1</v>
      </c>
      <c r="O1177" t="n">
        <v>6.2</v>
      </c>
      <c r="P1177" t="n">
        <v>42.7</v>
      </c>
    </row>
    <row r="1178">
      <c r="A1178" t="n">
        <v>64584</v>
      </c>
      <c r="B1178" t="n">
        <v>128</v>
      </c>
      <c r="C1178" t="inlineStr">
        <is>
          <t>Love Cabaret</t>
        </is>
      </c>
      <c r="D1178" s="556" t="n">
        <v>45992</v>
      </c>
      <c r="E1178" t="n">
        <v>20614</v>
      </c>
      <c r="F1178" t="inlineStr">
        <is>
          <t>PASTA GERGELIM TAHINE ISTAMBUL 5006 LT</t>
        </is>
      </c>
      <c r="G1178" t="n">
        <v>2119</v>
      </c>
      <c r="H1178" t="n">
        <v>1.2</v>
      </c>
      <c r="I1178" t="inlineStr">
        <is>
          <t>UN</t>
        </is>
      </c>
      <c r="J1178" t="inlineStr">
        <is>
          <t>ALIMENTOS</t>
        </is>
      </c>
      <c r="K1178" t="inlineStr">
        <is>
          <t>11/2025</t>
        </is>
      </c>
      <c r="L1178" t="n">
        <v>0</v>
      </c>
      <c r="M1178" s="556" t="n">
        <v>45943</v>
      </c>
      <c r="N1178" t="n">
        <v>32.3</v>
      </c>
      <c r="O1178" t="n">
        <v>31.95</v>
      </c>
      <c r="P1178" t="n">
        <v>38.76</v>
      </c>
    </row>
    <row r="1179">
      <c r="A1179" t="n">
        <v>64650</v>
      </c>
      <c r="B1179" t="n">
        <v>128</v>
      </c>
      <c r="C1179" t="inlineStr">
        <is>
          <t>Love Cabaret</t>
        </is>
      </c>
      <c r="D1179" s="556" t="n">
        <v>45992</v>
      </c>
      <c r="E1179" t="n">
        <v>18272</v>
      </c>
      <c r="F1179" t="inlineStr">
        <is>
          <t>RUM BACARDI SUPERIOR CARTA BLANCA 980ML</t>
        </is>
      </c>
      <c r="G1179" t="n">
        <v>3358</v>
      </c>
      <c r="H1179" t="n">
        <v>1</v>
      </c>
      <c r="I1179" t="inlineStr">
        <is>
          <t>GR</t>
        </is>
      </c>
      <c r="J1179" t="inlineStr">
        <is>
          <t>BEBIDAS</t>
        </is>
      </c>
      <c r="K1179" t="inlineStr">
        <is>
          <t>11/2025</t>
        </is>
      </c>
      <c r="L1179" t="n">
        <v>0</v>
      </c>
      <c r="N1179" t="n">
        <v>0</v>
      </c>
      <c r="O1179" t="n">
        <v>34.83</v>
      </c>
      <c r="P1179" t="n">
        <v>36.58</v>
      </c>
    </row>
    <row r="1180">
      <c r="A1180" t="n">
        <v>64608</v>
      </c>
      <c r="B1180" t="n">
        <v>128</v>
      </c>
      <c r="C1180" t="inlineStr">
        <is>
          <t>Love Cabaret</t>
        </is>
      </c>
      <c r="D1180" s="556" t="n">
        <v>45992</v>
      </c>
      <c r="E1180" t="n">
        <v>19567</v>
      </c>
      <c r="F1180" t="inlineStr">
        <is>
          <t>PIMENTA JAMAICA EM GRAO KG</t>
        </is>
      </c>
      <c r="G1180" t="n">
        <v>2650</v>
      </c>
      <c r="H1180" t="n">
        <v>0.23</v>
      </c>
      <c r="I1180" t="inlineStr">
        <is>
          <t>KG</t>
        </is>
      </c>
      <c r="J1180" t="inlineStr">
        <is>
          <t>ALIMENTOS</t>
        </is>
      </c>
      <c r="K1180" t="inlineStr">
        <is>
          <t>11/2025</t>
        </is>
      </c>
      <c r="L1180" t="n">
        <v>0</v>
      </c>
      <c r="M1180" s="556" t="n">
        <v>45957</v>
      </c>
      <c r="N1180" t="n">
        <v>158</v>
      </c>
      <c r="O1180" t="n">
        <v>170</v>
      </c>
      <c r="P1180" t="n">
        <v>36.34</v>
      </c>
    </row>
    <row r="1181">
      <c r="A1181" t="n">
        <v>64582</v>
      </c>
      <c r="B1181" t="n">
        <v>128</v>
      </c>
      <c r="C1181" t="inlineStr">
        <is>
          <t>Love Cabaret</t>
        </is>
      </c>
      <c r="D1181" s="556" t="n">
        <v>45992</v>
      </c>
      <c r="E1181" t="n">
        <v>23489</v>
      </c>
      <c r="F1181" t="inlineStr">
        <is>
          <t>SAL DE PARRILLA KG</t>
        </is>
      </c>
      <c r="G1181" t="n">
        <v>2380</v>
      </c>
      <c r="H1181" t="n">
        <v>1.7</v>
      </c>
      <c r="I1181" t="inlineStr">
        <is>
          <t>KG</t>
        </is>
      </c>
      <c r="J1181" t="inlineStr">
        <is>
          <t>ALIMENTOS</t>
        </is>
      </c>
      <c r="K1181" t="inlineStr">
        <is>
          <t>11/2025</t>
        </is>
      </c>
      <c r="L1181" t="n">
        <v>19.9</v>
      </c>
      <c r="M1181" s="556" t="n">
        <v>45972</v>
      </c>
      <c r="N1181" t="n">
        <v>19.9</v>
      </c>
      <c r="O1181" t="n">
        <v>19.9</v>
      </c>
      <c r="P1181" t="n">
        <v>33.83</v>
      </c>
    </row>
    <row r="1182">
      <c r="A1182" t="n">
        <v>64692</v>
      </c>
      <c r="B1182" t="n">
        <v>128</v>
      </c>
      <c r="C1182" t="inlineStr">
        <is>
          <t>Love Cabaret</t>
        </is>
      </c>
      <c r="D1182" s="556" t="n">
        <v>45992</v>
      </c>
      <c r="E1182" t="n">
        <v>19857</v>
      </c>
      <c r="F1182" t="inlineStr">
        <is>
          <t>ACIDO CITRICO KG</t>
        </is>
      </c>
      <c r="G1182" t="n">
        <v>2415</v>
      </c>
      <c r="H1182" t="n">
        <v>0.6</v>
      </c>
      <c r="I1182" t="inlineStr">
        <is>
          <t>KG</t>
        </is>
      </c>
      <c r="J1182" t="inlineStr">
        <is>
          <t>ALIMENTOS</t>
        </is>
      </c>
      <c r="K1182" t="inlineStr">
        <is>
          <t>11/2025</t>
        </is>
      </c>
      <c r="L1182" t="n">
        <v>55.25</v>
      </c>
      <c r="M1182" s="556" t="n">
        <v>45962</v>
      </c>
      <c r="N1182" t="n">
        <v>55.25</v>
      </c>
      <c r="O1182" t="n">
        <v>61.5</v>
      </c>
      <c r="P1182" t="n">
        <v>33.15</v>
      </c>
    </row>
    <row r="1183">
      <c r="A1183" t="n">
        <v>64657</v>
      </c>
      <c r="B1183" t="n">
        <v>128</v>
      </c>
      <c r="C1183" t="inlineStr">
        <is>
          <t>Love Cabaret</t>
        </is>
      </c>
      <c r="D1183" s="556" t="n">
        <v>45992</v>
      </c>
      <c r="E1183" t="n">
        <v>18186</v>
      </c>
      <c r="F1183" t="inlineStr">
        <is>
          <t>VODKA CIROC NATURAL 750ML</t>
        </is>
      </c>
      <c r="G1183" t="n">
        <v>3437</v>
      </c>
      <c r="H1183" t="n">
        <v>0.24</v>
      </c>
      <c r="I1183" t="inlineStr">
        <is>
          <t>GR</t>
        </is>
      </c>
      <c r="J1183" t="inlineStr">
        <is>
          <t>BEBIDAS</t>
        </is>
      </c>
      <c r="K1183" t="inlineStr">
        <is>
          <t>11/2025</t>
        </is>
      </c>
      <c r="L1183" t="n">
        <v>0</v>
      </c>
      <c r="M1183" s="556" t="n">
        <v>45762</v>
      </c>
      <c r="N1183" t="n">
        <v>136</v>
      </c>
      <c r="O1183" t="n">
        <v>163.71</v>
      </c>
      <c r="P1183" t="n">
        <v>32.64</v>
      </c>
    </row>
    <row r="1184">
      <c r="A1184" t="n">
        <v>64591</v>
      </c>
      <c r="B1184" t="n">
        <v>128</v>
      </c>
      <c r="C1184" t="inlineStr">
        <is>
          <t>Love Cabaret</t>
        </is>
      </c>
      <c r="D1184" s="556" t="n">
        <v>45992</v>
      </c>
      <c r="E1184" t="n">
        <v>19497</v>
      </c>
      <c r="F1184" t="inlineStr">
        <is>
          <t>ALFACE ROMANA MINI KG</t>
        </is>
      </c>
      <c r="G1184" t="n">
        <v>2713</v>
      </c>
      <c r="H1184" t="n">
        <v>0.73</v>
      </c>
      <c r="I1184" t="inlineStr">
        <is>
          <t>KG</t>
        </is>
      </c>
      <c r="J1184" t="inlineStr">
        <is>
          <t>ALIMENTOS</t>
        </is>
      </c>
      <c r="K1184" t="inlineStr">
        <is>
          <t>11/2025</t>
        </is>
      </c>
      <c r="L1184" t="n">
        <v>44.54</v>
      </c>
      <c r="M1184" s="556" t="n">
        <v>45989</v>
      </c>
      <c r="N1184" t="n">
        <v>45</v>
      </c>
      <c r="O1184" t="n">
        <v>45</v>
      </c>
      <c r="P1184" t="n">
        <v>32.51</v>
      </c>
    </row>
    <row r="1185">
      <c r="A1185" t="n">
        <v>64598</v>
      </c>
      <c r="B1185" t="n">
        <v>128</v>
      </c>
      <c r="C1185" t="inlineStr">
        <is>
          <t>Love Cabaret</t>
        </is>
      </c>
      <c r="D1185" s="556" t="n">
        <v>45992</v>
      </c>
      <c r="E1185" t="n">
        <v>19623</v>
      </c>
      <c r="F1185" t="inlineStr">
        <is>
          <t>CEBOLA ROXA KG</t>
        </is>
      </c>
      <c r="G1185" t="n">
        <v>2611</v>
      </c>
      <c r="H1185" t="n">
        <v>5</v>
      </c>
      <c r="I1185" t="inlineStr">
        <is>
          <t>KG</t>
        </is>
      </c>
      <c r="J1185" t="inlineStr">
        <is>
          <t>ALIMENTOS</t>
        </is>
      </c>
      <c r="K1185" t="inlineStr">
        <is>
          <t>11/2025</t>
        </is>
      </c>
      <c r="L1185" t="n">
        <v>6.25</v>
      </c>
      <c r="M1185" s="556" t="n">
        <v>45985</v>
      </c>
      <c r="N1185" t="n">
        <v>6.25</v>
      </c>
      <c r="O1185" t="n">
        <v>3.6</v>
      </c>
      <c r="P1185" t="n">
        <v>31.25</v>
      </c>
    </row>
    <row r="1186">
      <c r="A1186" t="n">
        <v>64697</v>
      </c>
      <c r="B1186" t="n">
        <v>128</v>
      </c>
      <c r="C1186" t="inlineStr">
        <is>
          <t>Love Cabaret</t>
        </is>
      </c>
      <c r="D1186" s="556" t="n">
        <v>45992</v>
      </c>
      <c r="E1186" t="n">
        <v>18444</v>
      </c>
      <c r="F1186" t="inlineStr">
        <is>
          <t>CACHACA MATO DENTRO OURO 980ML</t>
        </is>
      </c>
      <c r="G1186" t="n">
        <v>3205</v>
      </c>
      <c r="H1186" t="n">
        <v>0.86</v>
      </c>
      <c r="I1186" t="inlineStr">
        <is>
          <t>UN</t>
        </is>
      </c>
      <c r="J1186" t="inlineStr">
        <is>
          <t>BEBIDAS</t>
        </is>
      </c>
      <c r="K1186" t="inlineStr">
        <is>
          <t>11/2025</t>
        </is>
      </c>
      <c r="L1186" t="n">
        <v>0</v>
      </c>
      <c r="N1186" t="n">
        <v>0</v>
      </c>
      <c r="O1186" t="n">
        <v>34</v>
      </c>
      <c r="P1186" t="n">
        <v>29.24</v>
      </c>
    </row>
    <row r="1187">
      <c r="A1187" t="n">
        <v>64559</v>
      </c>
      <c r="B1187" t="n">
        <v>128</v>
      </c>
      <c r="C1187" t="inlineStr">
        <is>
          <t>Love Cabaret</t>
        </is>
      </c>
      <c r="D1187" s="556" t="n">
        <v>45992</v>
      </c>
      <c r="E1187" t="n">
        <v>20242</v>
      </c>
      <c r="F1187" t="inlineStr">
        <is>
          <t>FEIJAO CARIOCA CAMIL C/2KG</t>
        </is>
      </c>
      <c r="G1187" t="n">
        <v>2242</v>
      </c>
      <c r="H1187" t="n">
        <v>2</v>
      </c>
      <c r="I1187" t="inlineStr">
        <is>
          <t>PC</t>
        </is>
      </c>
      <c r="J1187" t="inlineStr">
        <is>
          <t>ALIMENTOS</t>
        </is>
      </c>
      <c r="K1187" t="inlineStr">
        <is>
          <t>11/2025</t>
        </is>
      </c>
      <c r="L1187" t="n">
        <v>14.5</v>
      </c>
      <c r="M1187" s="556" t="n">
        <v>45986</v>
      </c>
      <c r="N1187" t="n">
        <v>14.24</v>
      </c>
      <c r="O1187" t="n">
        <v>14.2</v>
      </c>
      <c r="P1187" t="n">
        <v>29</v>
      </c>
    </row>
    <row r="1188">
      <c r="A1188" t="n">
        <v>64614</v>
      </c>
      <c r="B1188" t="n">
        <v>128</v>
      </c>
      <c r="C1188" t="inlineStr">
        <is>
          <t>Love Cabaret</t>
        </is>
      </c>
      <c r="D1188" s="556" t="n">
        <v>45992</v>
      </c>
      <c r="E1188" t="n">
        <v>19527</v>
      </c>
      <c r="F1188" t="inlineStr">
        <is>
          <t>VAGEM HOLANDESA KG</t>
        </is>
      </c>
      <c r="G1188" t="n">
        <v>2686</v>
      </c>
      <c r="H1188" t="n">
        <v>1.8</v>
      </c>
      <c r="I1188" t="inlineStr">
        <is>
          <t>KG</t>
        </is>
      </c>
      <c r="J1188" t="inlineStr">
        <is>
          <t>ALIMENTOS</t>
        </is>
      </c>
      <c r="K1188" t="inlineStr">
        <is>
          <t>11/2025</t>
        </is>
      </c>
      <c r="L1188" t="n">
        <v>14.61</v>
      </c>
      <c r="M1188" s="556" t="n">
        <v>45988</v>
      </c>
      <c r="N1188" t="n">
        <v>13.75</v>
      </c>
      <c r="O1188" t="n">
        <v>26</v>
      </c>
      <c r="P1188" t="n">
        <v>26.3</v>
      </c>
    </row>
    <row r="1189">
      <c r="A1189" t="n">
        <v>64586</v>
      </c>
      <c r="B1189" t="n">
        <v>128</v>
      </c>
      <c r="C1189" t="inlineStr">
        <is>
          <t>Love Cabaret</t>
        </is>
      </c>
      <c r="D1189" s="556" t="n">
        <v>45992</v>
      </c>
      <c r="E1189" t="n">
        <v>20202</v>
      </c>
      <c r="F1189" t="inlineStr">
        <is>
          <t>VINAGRE DE ARROZ CASTELO 750ML UN</t>
        </is>
      </c>
      <c r="G1189" t="n">
        <v>2255</v>
      </c>
      <c r="H1189" t="n">
        <v>3.3</v>
      </c>
      <c r="I1189" t="inlineStr">
        <is>
          <t>UN</t>
        </is>
      </c>
      <c r="J1189" t="inlineStr">
        <is>
          <t>ALIMENTOS</t>
        </is>
      </c>
      <c r="K1189" t="inlineStr">
        <is>
          <t>11/2025</t>
        </is>
      </c>
      <c r="L1189" t="n">
        <v>7.75</v>
      </c>
      <c r="M1189" s="556" t="n">
        <v>45965</v>
      </c>
      <c r="N1189" t="n">
        <v>7.75</v>
      </c>
      <c r="O1189" t="n">
        <v>7.75</v>
      </c>
      <c r="P1189" t="n">
        <v>25.58</v>
      </c>
    </row>
    <row r="1190">
      <c r="A1190" t="n">
        <v>64637</v>
      </c>
      <c r="B1190" t="n">
        <v>128</v>
      </c>
      <c r="C1190" t="inlineStr">
        <is>
          <t>Love Cabaret</t>
        </is>
      </c>
      <c r="D1190" s="556" t="n">
        <v>45992</v>
      </c>
      <c r="E1190" t="n">
        <v>18543</v>
      </c>
      <c r="F1190" t="inlineStr">
        <is>
          <t>APERITIVO CYNAR 900ML</t>
        </is>
      </c>
      <c r="G1190" t="n">
        <v>3135</v>
      </c>
      <c r="H1190" t="n">
        <v>1.23</v>
      </c>
      <c r="I1190" t="inlineStr">
        <is>
          <t>GR</t>
        </is>
      </c>
      <c r="J1190" t="inlineStr">
        <is>
          <t>BEBIDAS</t>
        </is>
      </c>
      <c r="K1190" t="inlineStr">
        <is>
          <t>11/2025</t>
        </is>
      </c>
      <c r="L1190" t="n">
        <v>19.49</v>
      </c>
      <c r="M1190" s="556" t="n">
        <v>45989</v>
      </c>
      <c r="N1190" t="n">
        <v>19.49</v>
      </c>
      <c r="O1190" t="n">
        <v>19.49</v>
      </c>
      <c r="P1190" t="n">
        <v>23.97</v>
      </c>
    </row>
    <row r="1191">
      <c r="A1191" t="n">
        <v>64611</v>
      </c>
      <c r="B1191" t="n">
        <v>128</v>
      </c>
      <c r="C1191" t="inlineStr">
        <is>
          <t>Love Cabaret</t>
        </is>
      </c>
      <c r="D1191" s="556" t="n">
        <v>45992</v>
      </c>
      <c r="E1191" t="n">
        <v>19532</v>
      </c>
      <c r="F1191" t="inlineStr">
        <is>
          <t>TOMATE SALADA ITALIANO KG</t>
        </is>
      </c>
      <c r="G1191" t="n">
        <v>2683</v>
      </c>
      <c r="H1191" t="n">
        <v>5</v>
      </c>
      <c r="I1191" t="inlineStr">
        <is>
          <t>KG</t>
        </is>
      </c>
      <c r="J1191" t="inlineStr">
        <is>
          <t>ALIMENTOS</t>
        </is>
      </c>
      <c r="K1191" t="inlineStr">
        <is>
          <t>11/2025</t>
        </is>
      </c>
      <c r="L1191" t="n">
        <v>4.72</v>
      </c>
      <c r="M1191" s="556" t="n">
        <v>45989</v>
      </c>
      <c r="N1191" t="n">
        <v>4.8</v>
      </c>
      <c r="O1191" t="n">
        <v>4.8</v>
      </c>
      <c r="P1191" t="n">
        <v>23.6</v>
      </c>
    </row>
    <row r="1192">
      <c r="A1192" t="n">
        <v>64576</v>
      </c>
      <c r="B1192" t="n">
        <v>128</v>
      </c>
      <c r="C1192" t="inlineStr">
        <is>
          <t>Love Cabaret</t>
        </is>
      </c>
      <c r="D1192" s="556" t="n">
        <v>45992</v>
      </c>
      <c r="E1192" t="n">
        <v>23893</v>
      </c>
      <c r="F1192" t="inlineStr">
        <is>
          <t>OLEO DE GERGELIM TORRADO L</t>
        </is>
      </c>
      <c r="G1192" t="n">
        <v>2007</v>
      </c>
      <c r="H1192" t="n">
        <v>0.7</v>
      </c>
      <c r="I1192" t="inlineStr">
        <is>
          <t>LT</t>
        </is>
      </c>
      <c r="J1192" t="inlineStr">
        <is>
          <t>ALIMENTOS</t>
        </is>
      </c>
      <c r="K1192" t="inlineStr">
        <is>
          <t>11/2025</t>
        </is>
      </c>
      <c r="L1192" t="n">
        <v>0</v>
      </c>
      <c r="M1192" s="556" t="n">
        <v>45922</v>
      </c>
      <c r="N1192" t="n">
        <v>32.9</v>
      </c>
      <c r="O1192" t="n">
        <v>33.3</v>
      </c>
      <c r="P1192" t="n">
        <v>23.03</v>
      </c>
    </row>
    <row r="1193">
      <c r="A1193" t="n">
        <v>64575</v>
      </c>
      <c r="B1193" t="n">
        <v>128</v>
      </c>
      <c r="C1193" t="inlineStr">
        <is>
          <t>Love Cabaret</t>
        </is>
      </c>
      <c r="D1193" s="556" t="n">
        <v>45992</v>
      </c>
      <c r="E1193" t="n">
        <v>19939</v>
      </c>
      <c r="F1193" t="inlineStr">
        <is>
          <t>NOZ MOSCADA INTEIRA KG</t>
        </is>
      </c>
      <c r="G1193" t="n">
        <v>2365</v>
      </c>
      <c r="H1193" t="n">
        <v>0.12</v>
      </c>
      <c r="I1193" t="inlineStr">
        <is>
          <t>KG</t>
        </is>
      </c>
      <c r="J1193" t="inlineStr">
        <is>
          <t>ALIMENTOS</t>
        </is>
      </c>
      <c r="K1193" t="inlineStr">
        <is>
          <t>11/2025</t>
        </is>
      </c>
      <c r="L1193" t="n">
        <v>0</v>
      </c>
      <c r="M1193" s="556" t="n">
        <v>45883</v>
      </c>
      <c r="N1193" t="n">
        <v>180</v>
      </c>
      <c r="O1193" t="n">
        <v>99.2</v>
      </c>
      <c r="P1193" t="n">
        <v>21.6</v>
      </c>
    </row>
    <row r="1194">
      <c r="A1194" t="n">
        <v>64544</v>
      </c>
      <c r="B1194" t="n">
        <v>128</v>
      </c>
      <c r="C1194" t="inlineStr">
        <is>
          <t>Love Cabaret</t>
        </is>
      </c>
      <c r="D1194" s="556" t="n">
        <v>45992</v>
      </c>
      <c r="E1194" t="n">
        <v>20724</v>
      </c>
      <c r="F1194" t="inlineStr">
        <is>
          <t>AZEITONA VERDE GORDAL 80/90 DI SALERNO C/2KG</t>
        </is>
      </c>
      <c r="G1194" t="n">
        <v>2094</v>
      </c>
      <c r="H1194" t="n">
        <v>0.3</v>
      </c>
      <c r="I1194" t="inlineStr">
        <is>
          <t>BD</t>
        </is>
      </c>
      <c r="J1194" t="inlineStr">
        <is>
          <t>ALIMENTOS</t>
        </is>
      </c>
      <c r="K1194" t="inlineStr">
        <is>
          <t>11/2025</t>
        </is>
      </c>
      <c r="L1194" t="n">
        <v>0</v>
      </c>
      <c r="M1194" s="556" t="n">
        <v>45530</v>
      </c>
      <c r="N1194" t="n">
        <v>0</v>
      </c>
      <c r="O1194" t="n">
        <v>64.90000000000001</v>
      </c>
      <c r="P1194" t="n">
        <v>19.47</v>
      </c>
    </row>
    <row r="1195">
      <c r="A1195" t="n">
        <v>64561</v>
      </c>
      <c r="B1195" t="n">
        <v>128</v>
      </c>
      <c r="C1195" t="inlineStr">
        <is>
          <t>Love Cabaret</t>
        </is>
      </c>
      <c r="D1195" s="556" t="n">
        <v>45992</v>
      </c>
      <c r="E1195" t="n">
        <v>24296</v>
      </c>
      <c r="F1195" t="inlineStr">
        <is>
          <t>GERGELIM BRANCO KG</t>
        </is>
      </c>
      <c r="G1195" t="n">
        <v>2250</v>
      </c>
      <c r="H1195" t="n">
        <v>0.78</v>
      </c>
      <c r="I1195" t="inlineStr">
        <is>
          <t>KG</t>
        </is>
      </c>
      <c r="J1195" t="inlineStr">
        <is>
          <t>ALIMENTOS</t>
        </is>
      </c>
      <c r="K1195" t="inlineStr">
        <is>
          <t>11/2025</t>
        </is>
      </c>
      <c r="L1195" t="n">
        <v>0</v>
      </c>
      <c r="M1195" s="556" t="n">
        <v>45502</v>
      </c>
      <c r="N1195" t="n">
        <v>24.7</v>
      </c>
      <c r="O1195" t="n">
        <v>20.9</v>
      </c>
      <c r="P1195" t="n">
        <v>19.27</v>
      </c>
    </row>
    <row r="1196">
      <c r="A1196" t="n">
        <v>64689</v>
      </c>
      <c r="B1196" t="n">
        <v>128</v>
      </c>
      <c r="C1196" t="inlineStr">
        <is>
          <t>Love Cabaret</t>
        </is>
      </c>
      <c r="D1196" s="556" t="n">
        <v>45992</v>
      </c>
      <c r="E1196" t="n">
        <v>25075</v>
      </c>
      <c r="F1196" t="inlineStr">
        <is>
          <t>MASSA PARA LASANHA ADRIA C/500G</t>
        </is>
      </c>
      <c r="G1196" t="n">
        <v>5883</v>
      </c>
      <c r="H1196" t="n">
        <v>2</v>
      </c>
      <c r="I1196" t="inlineStr">
        <is>
          <t>PC</t>
        </is>
      </c>
      <c r="J1196" t="inlineStr">
        <is>
          <t>ALIMENTOS</t>
        </is>
      </c>
      <c r="K1196" t="inlineStr">
        <is>
          <t>11/2025</t>
        </is>
      </c>
      <c r="L1196" t="n">
        <v>8.949999999999999</v>
      </c>
      <c r="M1196" s="556" t="n">
        <v>45978</v>
      </c>
      <c r="N1196" t="n">
        <v>8.949999999999999</v>
      </c>
      <c r="O1196" t="n">
        <v>0</v>
      </c>
      <c r="P1196" t="n">
        <v>17.9</v>
      </c>
    </row>
    <row r="1197">
      <c r="A1197" t="n">
        <v>64536</v>
      </c>
      <c r="B1197" t="n">
        <v>128</v>
      </c>
      <c r="C1197" t="inlineStr">
        <is>
          <t>Love Cabaret</t>
        </is>
      </c>
      <c r="D1197" s="556" t="n">
        <v>45992</v>
      </c>
      <c r="E1197" t="n">
        <v>24036</v>
      </c>
      <c r="F1197" t="inlineStr">
        <is>
          <t>ALHO EM PO 1KG UN</t>
        </is>
      </c>
      <c r="G1197" t="n">
        <v>2314</v>
      </c>
      <c r="H1197" t="n">
        <v>0.85</v>
      </c>
      <c r="I1197" t="inlineStr">
        <is>
          <t>UN</t>
        </is>
      </c>
      <c r="J1197" t="inlineStr">
        <is>
          <t>ALIMENTOS</t>
        </is>
      </c>
      <c r="K1197" t="inlineStr">
        <is>
          <t>11/2025</t>
        </is>
      </c>
      <c r="L1197" t="n">
        <v>0</v>
      </c>
      <c r="M1197" s="556" t="n">
        <v>45838</v>
      </c>
      <c r="N1197" t="n">
        <v>20</v>
      </c>
      <c r="O1197" t="n">
        <v>16.9</v>
      </c>
      <c r="P1197" t="n">
        <v>17</v>
      </c>
    </row>
    <row r="1198">
      <c r="A1198" t="n">
        <v>64597</v>
      </c>
      <c r="B1198" t="n">
        <v>128</v>
      </c>
      <c r="C1198" t="inlineStr">
        <is>
          <t>Love Cabaret</t>
        </is>
      </c>
      <c r="D1198" s="556" t="n">
        <v>45992</v>
      </c>
      <c r="E1198" t="n">
        <v>24509</v>
      </c>
      <c r="F1198" t="inlineStr">
        <is>
          <t>CEBOLA BRANCA KG</t>
        </is>
      </c>
      <c r="G1198" t="n">
        <v>2607</v>
      </c>
      <c r="H1198" t="n">
        <v>9</v>
      </c>
      <c r="I1198" t="inlineStr">
        <is>
          <t>KG</t>
        </is>
      </c>
      <c r="J1198" t="inlineStr">
        <is>
          <t>ALIMENTOS</t>
        </is>
      </c>
      <c r="K1198" t="inlineStr">
        <is>
          <t>11/2025</t>
        </is>
      </c>
      <c r="L1198" t="n">
        <v>1.84</v>
      </c>
      <c r="M1198" s="556" t="n">
        <v>45988</v>
      </c>
      <c r="N1198" t="n">
        <v>2.25</v>
      </c>
      <c r="O1198" t="n">
        <v>2.25</v>
      </c>
      <c r="P1198" t="n">
        <v>16.56</v>
      </c>
    </row>
    <row r="1199">
      <c r="A1199" t="n">
        <v>64595</v>
      </c>
      <c r="B1199" t="n">
        <v>128</v>
      </c>
      <c r="C1199" t="inlineStr">
        <is>
          <t>Love Cabaret</t>
        </is>
      </c>
      <c r="D1199" s="556" t="n">
        <v>45992</v>
      </c>
      <c r="E1199" t="n">
        <v>19634</v>
      </c>
      <c r="F1199" t="inlineStr">
        <is>
          <t>BERINJELA KG</t>
        </is>
      </c>
      <c r="G1199" t="n">
        <v>2602</v>
      </c>
      <c r="H1199" t="n">
        <v>2.8</v>
      </c>
      <c r="I1199" t="inlineStr">
        <is>
          <t>KG</t>
        </is>
      </c>
      <c r="J1199" t="inlineStr">
        <is>
          <t>ALIMENTOS</t>
        </is>
      </c>
      <c r="K1199" t="inlineStr">
        <is>
          <t>11/2025</t>
        </is>
      </c>
      <c r="L1199" t="n">
        <v>5.75</v>
      </c>
      <c r="M1199" s="556" t="n">
        <v>45985</v>
      </c>
      <c r="N1199" t="n">
        <v>4.5</v>
      </c>
      <c r="O1199" t="n">
        <v>5</v>
      </c>
      <c r="P1199" t="n">
        <v>16.1</v>
      </c>
    </row>
    <row r="1200">
      <c r="A1200" t="n">
        <v>64695</v>
      </c>
      <c r="B1200" t="n">
        <v>128</v>
      </c>
      <c r="C1200" t="inlineStr">
        <is>
          <t>Love Cabaret</t>
        </is>
      </c>
      <c r="D1200" s="556" t="n">
        <v>45992</v>
      </c>
      <c r="E1200" t="n">
        <v>24125</v>
      </c>
      <c r="F1200" t="inlineStr">
        <is>
          <t>CEBOLA EM PO KG</t>
        </is>
      </c>
      <c r="G1200" t="n">
        <v>2328</v>
      </c>
      <c r="H1200" t="n">
        <v>0.8</v>
      </c>
      <c r="I1200" t="inlineStr">
        <is>
          <t>KG</t>
        </is>
      </c>
      <c r="J1200" t="inlineStr">
        <is>
          <t>ALIMENTOS</t>
        </is>
      </c>
      <c r="K1200" t="inlineStr">
        <is>
          <t>11/2025</t>
        </is>
      </c>
      <c r="L1200" t="n">
        <v>0</v>
      </c>
      <c r="M1200" s="556" t="n">
        <v>45950</v>
      </c>
      <c r="N1200" t="n">
        <v>19.22</v>
      </c>
      <c r="O1200" t="n">
        <v>0</v>
      </c>
      <c r="P1200" t="n">
        <v>15.38</v>
      </c>
    </row>
    <row r="1201">
      <c r="A1201" t="n">
        <v>64554</v>
      </c>
      <c r="B1201" t="n">
        <v>128</v>
      </c>
      <c r="C1201" t="inlineStr">
        <is>
          <t>Love Cabaret</t>
        </is>
      </c>
      <c r="D1201" s="556" t="n">
        <v>45992</v>
      </c>
      <c r="E1201" t="n">
        <v>23534</v>
      </c>
      <c r="F1201" t="inlineStr">
        <is>
          <t>ESSENCIA DE BAUNILHA CEPERA 1L</t>
        </is>
      </c>
      <c r="G1201" t="n">
        <v>2337</v>
      </c>
      <c r="H1201" t="n">
        <v>0.48</v>
      </c>
      <c r="I1201" t="inlineStr">
        <is>
          <t>LT</t>
        </is>
      </c>
      <c r="J1201" t="inlineStr">
        <is>
          <t>ALIMENTOS</t>
        </is>
      </c>
      <c r="K1201" t="inlineStr">
        <is>
          <t>11/2025</t>
        </is>
      </c>
      <c r="L1201" t="n">
        <v>0</v>
      </c>
      <c r="M1201" s="556" t="n">
        <v>45887</v>
      </c>
      <c r="N1201" t="n">
        <v>28.92</v>
      </c>
      <c r="O1201" t="n">
        <v>29.6</v>
      </c>
      <c r="P1201" t="n">
        <v>13.88</v>
      </c>
    </row>
    <row r="1202">
      <c r="A1202" t="n">
        <v>64556</v>
      </c>
      <c r="B1202" t="n">
        <v>128</v>
      </c>
      <c r="C1202" t="inlineStr">
        <is>
          <t>Love Cabaret</t>
        </is>
      </c>
      <c r="D1202" s="556" t="n">
        <v>45992</v>
      </c>
      <c r="E1202" t="n">
        <v>24233</v>
      </c>
      <c r="F1202" t="inlineStr">
        <is>
          <t>FARINHA DE MANDIOCA CRUA GROSSA YOKI C/1KG</t>
        </is>
      </c>
      <c r="G1202" t="n">
        <v>2192</v>
      </c>
      <c r="H1202" t="n">
        <v>1</v>
      </c>
      <c r="I1202" t="inlineStr">
        <is>
          <t>PC</t>
        </is>
      </c>
      <c r="J1202" t="inlineStr">
        <is>
          <t>ALIMENTOS</t>
        </is>
      </c>
      <c r="K1202" t="inlineStr">
        <is>
          <t>11/2025</t>
        </is>
      </c>
      <c r="L1202" t="n">
        <v>13.65</v>
      </c>
      <c r="M1202" s="556" t="n">
        <v>45978</v>
      </c>
      <c r="N1202" t="n">
        <v>13.65</v>
      </c>
      <c r="O1202" t="n">
        <v>13</v>
      </c>
      <c r="P1202" t="n">
        <v>13.65</v>
      </c>
    </row>
    <row r="1203">
      <c r="A1203" t="n">
        <v>64551</v>
      </c>
      <c r="B1203" t="n">
        <v>128</v>
      </c>
      <c r="C1203" t="inlineStr">
        <is>
          <t>Love Cabaret</t>
        </is>
      </c>
      <c r="D1203" s="556" t="n">
        <v>45992</v>
      </c>
      <c r="E1203" t="n">
        <v>24170</v>
      </c>
      <c r="F1203" t="inlineStr">
        <is>
          <t>COENTRO EM GRAO KG</t>
        </is>
      </c>
      <c r="G1203" t="n">
        <v>2330</v>
      </c>
      <c r="H1203" t="n">
        <v>0.8</v>
      </c>
      <c r="I1203" t="inlineStr">
        <is>
          <t>KG</t>
        </is>
      </c>
      <c r="J1203" t="inlineStr">
        <is>
          <t>ALIMENTOS</t>
        </is>
      </c>
      <c r="K1203" t="inlineStr">
        <is>
          <t>11/2025</t>
        </is>
      </c>
      <c r="L1203" t="n">
        <v>0</v>
      </c>
      <c r="M1203" s="556" t="n">
        <v>45936</v>
      </c>
      <c r="N1203" t="n">
        <v>16</v>
      </c>
      <c r="O1203" t="n">
        <v>11.6</v>
      </c>
      <c r="P1203" t="n">
        <v>12.8</v>
      </c>
    </row>
    <row r="1204">
      <c r="A1204" t="n">
        <v>64550</v>
      </c>
      <c r="B1204" t="n">
        <v>128</v>
      </c>
      <c r="C1204" t="inlineStr">
        <is>
          <t>Love Cabaret</t>
        </is>
      </c>
      <c r="D1204" s="556" t="n">
        <v>45992</v>
      </c>
      <c r="E1204" t="n">
        <v>20044</v>
      </c>
      <c r="F1204" t="inlineStr">
        <is>
          <t>CHIMICHURRI KG</t>
        </is>
      </c>
      <c r="G1204" t="n">
        <v>2329</v>
      </c>
      <c r="H1204" t="n">
        <v>0.61</v>
      </c>
      <c r="I1204" t="inlineStr">
        <is>
          <t>KG</t>
        </is>
      </c>
      <c r="J1204" t="inlineStr">
        <is>
          <t>ALIMENTOS</t>
        </is>
      </c>
      <c r="K1204" t="inlineStr">
        <is>
          <t>11/2025</t>
        </is>
      </c>
      <c r="L1204" t="n">
        <v>20.5</v>
      </c>
      <c r="M1204" s="556" t="n">
        <v>45973</v>
      </c>
      <c r="N1204" t="n">
        <v>20.5</v>
      </c>
      <c r="O1204" t="n">
        <v>21.9</v>
      </c>
      <c r="P1204" t="n">
        <v>12.5</v>
      </c>
    </row>
    <row r="1205">
      <c r="A1205" t="n">
        <v>64547</v>
      </c>
      <c r="B1205" t="n">
        <v>128</v>
      </c>
      <c r="C1205" t="inlineStr">
        <is>
          <t>Love Cabaret</t>
        </is>
      </c>
      <c r="D1205" s="556" t="n">
        <v>45992</v>
      </c>
      <c r="E1205" t="n">
        <v>24110</v>
      </c>
      <c r="F1205" t="inlineStr">
        <is>
          <t>CANELA EM PO KG</t>
        </is>
      </c>
      <c r="G1205" t="n">
        <v>2322</v>
      </c>
      <c r="H1205" t="n">
        <v>0.12</v>
      </c>
      <c r="I1205" t="inlineStr">
        <is>
          <t>KG</t>
        </is>
      </c>
      <c r="J1205" t="inlineStr">
        <is>
          <t>ALIMENTOS</t>
        </is>
      </c>
      <c r="K1205" t="inlineStr">
        <is>
          <t>11/2025</t>
        </is>
      </c>
      <c r="L1205" t="n">
        <v>0</v>
      </c>
      <c r="M1205" s="556" t="n">
        <v>45509</v>
      </c>
      <c r="N1205" t="n">
        <v>92</v>
      </c>
      <c r="O1205" t="n">
        <v>44.9</v>
      </c>
      <c r="P1205" t="n">
        <v>11.04</v>
      </c>
    </row>
    <row r="1206">
      <c r="A1206" t="n">
        <v>64604</v>
      </c>
      <c r="B1206" t="n">
        <v>128</v>
      </c>
      <c r="C1206" t="inlineStr">
        <is>
          <t>Love Cabaret</t>
        </is>
      </c>
      <c r="D1206" s="556" t="n">
        <v>45992</v>
      </c>
      <c r="E1206" t="n">
        <v>24394</v>
      </c>
      <c r="F1206" t="inlineStr">
        <is>
          <t>OVO BRANCO UN</t>
        </is>
      </c>
      <c r="G1206" t="n">
        <v>2753</v>
      </c>
      <c r="H1206" t="n">
        <v>20</v>
      </c>
      <c r="I1206" t="inlineStr">
        <is>
          <t>UN</t>
        </is>
      </c>
      <c r="J1206" t="inlineStr">
        <is>
          <t>ALIMENTOS</t>
        </is>
      </c>
      <c r="K1206" t="inlineStr">
        <is>
          <t>11/2025</t>
        </is>
      </c>
      <c r="L1206" t="n">
        <v>0</v>
      </c>
      <c r="M1206" s="556" t="n">
        <v>45869</v>
      </c>
      <c r="N1206" t="n">
        <v>0.55</v>
      </c>
      <c r="O1206" t="n">
        <v>0.67</v>
      </c>
      <c r="P1206" t="n">
        <v>11</v>
      </c>
    </row>
    <row r="1207">
      <c r="A1207" t="n">
        <v>64609</v>
      </c>
      <c r="B1207" t="n">
        <v>128</v>
      </c>
      <c r="C1207" t="inlineStr">
        <is>
          <t>Love Cabaret</t>
        </is>
      </c>
      <c r="D1207" s="556" t="n">
        <v>45992</v>
      </c>
      <c r="E1207" t="n">
        <v>19472</v>
      </c>
      <c r="F1207" t="inlineStr">
        <is>
          <t>RUCULA KG</t>
        </is>
      </c>
      <c r="G1207" t="n">
        <v>2733</v>
      </c>
      <c r="H1207" t="n">
        <v>1</v>
      </c>
      <c r="I1207" t="inlineStr">
        <is>
          <t>KG</t>
        </is>
      </c>
      <c r="J1207" t="inlineStr">
        <is>
          <t>ALIMENTOS</t>
        </is>
      </c>
      <c r="K1207" t="inlineStr">
        <is>
          <t>11/2025</t>
        </is>
      </c>
      <c r="L1207" t="n">
        <v>11</v>
      </c>
      <c r="M1207" s="556" t="n">
        <v>45989</v>
      </c>
      <c r="N1207" t="n">
        <v>11.5</v>
      </c>
      <c r="O1207" t="n">
        <v>11.5</v>
      </c>
      <c r="P1207" t="n">
        <v>11</v>
      </c>
    </row>
    <row r="1208">
      <c r="A1208" t="n">
        <v>64538</v>
      </c>
      <c r="B1208" t="n">
        <v>128</v>
      </c>
      <c r="C1208" t="inlineStr">
        <is>
          <t>Love Cabaret</t>
        </is>
      </c>
      <c r="D1208" s="556" t="n">
        <v>45992</v>
      </c>
      <c r="E1208" t="n">
        <v>24041</v>
      </c>
      <c r="F1208" t="inlineStr">
        <is>
          <t>AMENDOIM CRU S/ PELE KG</t>
        </is>
      </c>
      <c r="G1208" t="n">
        <v>2258</v>
      </c>
      <c r="H1208" t="n">
        <v>0.64</v>
      </c>
      <c r="I1208" t="inlineStr">
        <is>
          <t>KG</t>
        </is>
      </c>
      <c r="J1208" t="inlineStr">
        <is>
          <t>ALIMENTOS</t>
        </is>
      </c>
      <c r="K1208" t="inlineStr">
        <is>
          <t>11/2025</t>
        </is>
      </c>
      <c r="L1208" t="n">
        <v>0</v>
      </c>
      <c r="M1208" s="556" t="n">
        <v>45916</v>
      </c>
      <c r="N1208" t="n">
        <v>16.5</v>
      </c>
      <c r="O1208" t="n">
        <v>16</v>
      </c>
      <c r="P1208" t="n">
        <v>10.56</v>
      </c>
    </row>
    <row r="1209">
      <c r="A1209" t="n">
        <v>64626</v>
      </c>
      <c r="B1209" t="n">
        <v>128</v>
      </c>
      <c r="C1209" t="inlineStr">
        <is>
          <t>Love Cabaret</t>
        </is>
      </c>
      <c r="D1209" s="556" t="n">
        <v>45992</v>
      </c>
      <c r="E1209" t="n">
        <v>19139</v>
      </c>
      <c r="F1209" t="inlineStr">
        <is>
          <t>PAO QUADRADO INTEGRAL WICKBOLD C/400G</t>
        </is>
      </c>
      <c r="G1209" t="n">
        <v>2836</v>
      </c>
      <c r="H1209" t="n">
        <v>1</v>
      </c>
      <c r="I1209" t="inlineStr">
        <is>
          <t>PC</t>
        </is>
      </c>
      <c r="J1209" t="inlineStr">
        <is>
          <t>ALIMENTOS</t>
        </is>
      </c>
      <c r="K1209" t="inlineStr">
        <is>
          <t>11/2025</t>
        </is>
      </c>
      <c r="L1209" t="n">
        <v>0</v>
      </c>
      <c r="M1209" s="556" t="n">
        <v>45943</v>
      </c>
      <c r="N1209" t="n">
        <v>7.8</v>
      </c>
      <c r="O1209" t="n">
        <v>9.1</v>
      </c>
      <c r="P1209" t="n">
        <v>7.8</v>
      </c>
    </row>
    <row r="1210">
      <c r="A1210" t="n">
        <v>64603</v>
      </c>
      <c r="B1210" t="n">
        <v>128</v>
      </c>
      <c r="C1210" t="inlineStr">
        <is>
          <t>Love Cabaret</t>
        </is>
      </c>
      <c r="D1210" s="556" t="n">
        <v>45992</v>
      </c>
      <c r="E1210" t="n">
        <v>19477</v>
      </c>
      <c r="F1210" t="inlineStr">
        <is>
          <t>MANJERICAO ROXO KG</t>
        </is>
      </c>
      <c r="G1210" t="n">
        <v>2729</v>
      </c>
      <c r="H1210" t="n">
        <v>0.1</v>
      </c>
      <c r="I1210" t="inlineStr">
        <is>
          <t>KG</t>
        </is>
      </c>
      <c r="J1210" t="inlineStr">
        <is>
          <t>ALIMENTOS</t>
        </is>
      </c>
      <c r="K1210" t="inlineStr">
        <is>
          <t>11/2025</t>
        </is>
      </c>
      <c r="L1210" t="n">
        <v>77.69</v>
      </c>
      <c r="M1210" s="556" t="n">
        <v>45989</v>
      </c>
      <c r="N1210" t="n">
        <v>73.95</v>
      </c>
      <c r="O1210" t="n">
        <v>90</v>
      </c>
      <c r="P1210" t="n">
        <v>7.77</v>
      </c>
    </row>
    <row r="1211">
      <c r="A1211" t="n">
        <v>64572</v>
      </c>
      <c r="B1211" t="n">
        <v>128</v>
      </c>
      <c r="C1211" t="inlineStr">
        <is>
          <t>Love Cabaret</t>
        </is>
      </c>
      <c r="D1211" s="556" t="n">
        <v>45992</v>
      </c>
      <c r="E1211" t="n">
        <v>19982</v>
      </c>
      <c r="F1211" t="inlineStr">
        <is>
          <t>MOLHO INGLES CEPERA C/1L</t>
        </is>
      </c>
      <c r="G1211" t="n">
        <v>2351</v>
      </c>
      <c r="H1211" t="n">
        <v>1.23</v>
      </c>
      <c r="I1211" t="inlineStr">
        <is>
          <t>FR</t>
        </is>
      </c>
      <c r="J1211" t="inlineStr">
        <is>
          <t>ALIMENTOS</t>
        </is>
      </c>
      <c r="K1211" t="inlineStr">
        <is>
          <t>11/2025</t>
        </is>
      </c>
      <c r="L1211" t="n">
        <v>0</v>
      </c>
      <c r="M1211" s="556" t="n">
        <v>45943</v>
      </c>
      <c r="N1211" t="n">
        <v>6.15</v>
      </c>
      <c r="O1211" t="n">
        <v>6.15</v>
      </c>
      <c r="P1211" t="n">
        <v>7.56</v>
      </c>
    </row>
    <row r="1212">
      <c r="A1212" t="n">
        <v>64590</v>
      </c>
      <c r="B1212" t="n">
        <v>128</v>
      </c>
      <c r="C1212" t="inlineStr">
        <is>
          <t>Love Cabaret</t>
        </is>
      </c>
      <c r="D1212" s="556" t="n">
        <v>45992</v>
      </c>
      <c r="E1212" t="n">
        <v>19503</v>
      </c>
      <c r="F1212" t="inlineStr">
        <is>
          <t>ALFACE CRESPA KG</t>
        </is>
      </c>
      <c r="G1212" t="n">
        <v>2707</v>
      </c>
      <c r="H1212" t="n">
        <v>1.5</v>
      </c>
      <c r="I1212" t="inlineStr">
        <is>
          <t>KG</t>
        </is>
      </c>
      <c r="J1212" t="inlineStr">
        <is>
          <t>ALIMENTOS</t>
        </is>
      </c>
      <c r="K1212" t="inlineStr">
        <is>
          <t>11/2025</t>
        </is>
      </c>
      <c r="L1212" t="n">
        <v>4.88</v>
      </c>
      <c r="M1212" s="556" t="n">
        <v>45989</v>
      </c>
      <c r="N1212" t="n">
        <v>5</v>
      </c>
      <c r="O1212" t="n">
        <v>5</v>
      </c>
      <c r="P1212" t="n">
        <v>7.32</v>
      </c>
    </row>
    <row r="1213">
      <c r="A1213" t="n">
        <v>64602</v>
      </c>
      <c r="B1213" t="n">
        <v>128</v>
      </c>
      <c r="C1213" t="inlineStr">
        <is>
          <t>Love Cabaret</t>
        </is>
      </c>
      <c r="D1213" s="556" t="n">
        <v>45992</v>
      </c>
      <c r="E1213" t="n">
        <v>19476</v>
      </c>
      <c r="F1213" t="inlineStr">
        <is>
          <t>MANJERICAO KG</t>
        </is>
      </c>
      <c r="G1213" t="n">
        <v>2729</v>
      </c>
      <c r="H1213" t="n">
        <v>0.1</v>
      </c>
      <c r="I1213" t="inlineStr">
        <is>
          <t>KG</t>
        </is>
      </c>
      <c r="J1213" t="inlineStr">
        <is>
          <t>ALIMENTOS</t>
        </is>
      </c>
      <c r="K1213" t="inlineStr">
        <is>
          <t>11/2025</t>
        </is>
      </c>
      <c r="L1213" t="n">
        <v>70.58</v>
      </c>
      <c r="M1213" s="556" t="n">
        <v>45989</v>
      </c>
      <c r="N1213" t="n">
        <v>73.94</v>
      </c>
      <c r="O1213" t="n">
        <v>75</v>
      </c>
      <c r="P1213" t="n">
        <v>7.06</v>
      </c>
    </row>
    <row r="1214">
      <c r="A1214" t="n">
        <v>64607</v>
      </c>
      <c r="B1214" t="n">
        <v>128</v>
      </c>
      <c r="C1214" t="inlineStr">
        <is>
          <t>Love Cabaret</t>
        </is>
      </c>
      <c r="D1214" s="556" t="n">
        <v>45992</v>
      </c>
      <c r="E1214" t="n">
        <v>19570</v>
      </c>
      <c r="F1214" t="inlineStr">
        <is>
          <t>PIMENTA JALAPENO KG</t>
        </is>
      </c>
      <c r="G1214" t="n">
        <v>2648</v>
      </c>
      <c r="H1214" t="n">
        <v>0.3</v>
      </c>
      <c r="I1214" t="inlineStr">
        <is>
          <t>KG</t>
        </is>
      </c>
      <c r="J1214" t="inlineStr">
        <is>
          <t>ALIMENTOS</t>
        </is>
      </c>
      <c r="K1214" t="inlineStr">
        <is>
          <t>11/2025</t>
        </is>
      </c>
      <c r="L1214" t="n">
        <v>23</v>
      </c>
      <c r="M1214" s="556" t="n">
        <v>45989</v>
      </c>
      <c r="N1214" t="n">
        <v>23</v>
      </c>
      <c r="O1214" t="n">
        <v>25</v>
      </c>
      <c r="P1214" t="n">
        <v>6.9</v>
      </c>
    </row>
    <row r="1215">
      <c r="A1215" t="n">
        <v>64613</v>
      </c>
      <c r="B1215" t="n">
        <v>128</v>
      </c>
      <c r="C1215" t="inlineStr">
        <is>
          <t>Love Cabaret</t>
        </is>
      </c>
      <c r="D1215" s="556" t="n">
        <v>45992</v>
      </c>
      <c r="E1215" t="n">
        <v>25589</v>
      </c>
      <c r="F1215" t="inlineStr">
        <is>
          <t>UVA VERDE SEM CAROCO KG</t>
        </is>
      </c>
      <c r="G1215" t="n">
        <v>6183</v>
      </c>
      <c r="H1215" t="n">
        <v>0.3</v>
      </c>
      <c r="I1215" t="inlineStr">
        <is>
          <t>KG</t>
        </is>
      </c>
      <c r="J1215" t="inlineStr">
        <is>
          <t>ALIMENTOS</t>
        </is>
      </c>
      <c r="K1215" t="inlineStr">
        <is>
          <t>11/2025</t>
        </is>
      </c>
      <c r="L1215" t="n">
        <v>21.26</v>
      </c>
      <c r="M1215" s="556" t="n">
        <v>45975</v>
      </c>
      <c r="N1215" t="n">
        <v>21.26</v>
      </c>
      <c r="O1215" t="n">
        <v>21.84</v>
      </c>
      <c r="P1215" t="n">
        <v>6.38</v>
      </c>
    </row>
    <row r="1216">
      <c r="A1216" t="n">
        <v>64579</v>
      </c>
      <c r="B1216" t="n">
        <v>128</v>
      </c>
      <c r="C1216" t="inlineStr">
        <is>
          <t>Love Cabaret</t>
        </is>
      </c>
      <c r="D1216" s="556" t="n">
        <v>45992</v>
      </c>
      <c r="E1216" t="n">
        <v>23502</v>
      </c>
      <c r="F1216" t="inlineStr">
        <is>
          <t>PAPRICA DEFUMADA PCT 500G UN</t>
        </is>
      </c>
      <c r="G1216" t="n">
        <v>2367</v>
      </c>
      <c r="H1216" t="n">
        <v>0.4</v>
      </c>
      <c r="I1216" t="inlineStr">
        <is>
          <t>UN</t>
        </is>
      </c>
      <c r="J1216" t="inlineStr">
        <is>
          <t>ALIMENTOS</t>
        </is>
      </c>
      <c r="K1216" t="inlineStr">
        <is>
          <t>11/2025</t>
        </is>
      </c>
      <c r="L1216" t="n">
        <v>14</v>
      </c>
      <c r="M1216" s="556" t="n">
        <v>45973</v>
      </c>
      <c r="N1216" t="n">
        <v>14</v>
      </c>
      <c r="O1216" t="n">
        <v>12.97</v>
      </c>
      <c r="P1216" t="n">
        <v>5.6</v>
      </c>
    </row>
    <row r="1217">
      <c r="A1217" t="n">
        <v>64612</v>
      </c>
      <c r="B1217" t="n">
        <v>128</v>
      </c>
      <c r="C1217" t="inlineStr">
        <is>
          <t>Love Cabaret</t>
        </is>
      </c>
      <c r="D1217" s="556" t="n">
        <v>45992</v>
      </c>
      <c r="E1217" t="n">
        <v>23108</v>
      </c>
      <c r="F1217" t="inlineStr">
        <is>
          <t>TOMILHO KG</t>
        </is>
      </c>
      <c r="G1217" t="n">
        <v>2739</v>
      </c>
      <c r="H1217" t="n">
        <v>0.1</v>
      </c>
      <c r="I1217" t="inlineStr">
        <is>
          <t>KG</t>
        </is>
      </c>
      <c r="J1217" t="inlineStr">
        <is>
          <t>ALIMENTOS</t>
        </is>
      </c>
      <c r="K1217" t="inlineStr">
        <is>
          <t>11/2025</t>
        </is>
      </c>
      <c r="L1217" t="n">
        <v>55</v>
      </c>
      <c r="M1217" s="556" t="n">
        <v>45985</v>
      </c>
      <c r="N1217" t="n">
        <v>55</v>
      </c>
      <c r="O1217" t="n">
        <v>60</v>
      </c>
      <c r="P1217" t="n">
        <v>5.5</v>
      </c>
    </row>
    <row r="1218">
      <c r="A1218" t="n">
        <v>64596</v>
      </c>
      <c r="B1218" t="n">
        <v>128</v>
      </c>
      <c r="C1218" t="inlineStr">
        <is>
          <t>Love Cabaret</t>
        </is>
      </c>
      <c r="D1218" s="556" t="n">
        <v>45992</v>
      </c>
      <c r="E1218" t="n">
        <v>19632</v>
      </c>
      <c r="F1218" t="inlineStr">
        <is>
          <t>BETERRABA KG</t>
        </is>
      </c>
      <c r="G1218" t="n">
        <v>2604</v>
      </c>
      <c r="H1218" t="n">
        <v>2</v>
      </c>
      <c r="I1218" t="inlineStr">
        <is>
          <t>KG</t>
        </is>
      </c>
      <c r="J1218" t="inlineStr">
        <is>
          <t>ALIMENTOS</t>
        </is>
      </c>
      <c r="K1218" t="inlineStr">
        <is>
          <t>11/2025</t>
        </is>
      </c>
      <c r="L1218" t="n">
        <v>2.48</v>
      </c>
      <c r="M1218" s="556" t="n">
        <v>45985</v>
      </c>
      <c r="N1218" t="n">
        <v>3.13</v>
      </c>
      <c r="O1218" t="n">
        <v>2.39</v>
      </c>
      <c r="P1218" t="n">
        <v>4.96</v>
      </c>
    </row>
    <row r="1219">
      <c r="A1219" t="n">
        <v>64601</v>
      </c>
      <c r="B1219" t="n">
        <v>128</v>
      </c>
      <c r="C1219" t="inlineStr">
        <is>
          <t>Love Cabaret</t>
        </is>
      </c>
      <c r="D1219" s="556" t="n">
        <v>45992</v>
      </c>
      <c r="E1219" t="n">
        <v>19480</v>
      </c>
      <c r="F1219" t="inlineStr">
        <is>
          <t>HORTELA HIDROPONICA KG</t>
        </is>
      </c>
      <c r="G1219" t="n">
        <v>2726</v>
      </c>
      <c r="H1219" t="n">
        <v>0.4</v>
      </c>
      <c r="I1219" t="inlineStr">
        <is>
          <t>KG</t>
        </is>
      </c>
      <c r="J1219" t="inlineStr">
        <is>
          <t>ALIMENTOS</t>
        </is>
      </c>
      <c r="K1219" t="inlineStr">
        <is>
          <t>11/2025</t>
        </is>
      </c>
      <c r="L1219" t="n">
        <v>11.77</v>
      </c>
      <c r="M1219" s="556" t="n">
        <v>45989</v>
      </c>
      <c r="N1219" t="n">
        <v>12</v>
      </c>
      <c r="O1219" t="n">
        <v>12</v>
      </c>
      <c r="P1219" t="n">
        <v>4.71</v>
      </c>
    </row>
    <row r="1220">
      <c r="A1220" t="n">
        <v>64578</v>
      </c>
      <c r="B1220" t="n">
        <v>128</v>
      </c>
      <c r="C1220" t="inlineStr">
        <is>
          <t>Love Cabaret</t>
        </is>
      </c>
      <c r="D1220" s="556" t="n">
        <v>45992</v>
      </c>
      <c r="E1220" t="n">
        <v>24392</v>
      </c>
      <c r="F1220" t="inlineStr">
        <is>
          <t>OREGANO KG</t>
        </is>
      </c>
      <c r="G1220" t="n">
        <v>2366</v>
      </c>
      <c r="H1220" t="n">
        <v>0.11</v>
      </c>
      <c r="I1220" t="inlineStr">
        <is>
          <t>KG</t>
        </is>
      </c>
      <c r="J1220" t="inlineStr">
        <is>
          <t>ALIMENTOS</t>
        </is>
      </c>
      <c r="K1220" t="inlineStr">
        <is>
          <t>11/2025</t>
        </is>
      </c>
      <c r="L1220" t="n">
        <v>0</v>
      </c>
      <c r="M1220" s="556" t="n">
        <v>45446</v>
      </c>
      <c r="N1220" t="n">
        <v>38.9</v>
      </c>
      <c r="O1220" t="n">
        <v>22.9</v>
      </c>
      <c r="P1220" t="n">
        <v>4.28</v>
      </c>
    </row>
    <row r="1221">
      <c r="A1221" t="n">
        <v>64606</v>
      </c>
      <c r="B1221" t="n">
        <v>128</v>
      </c>
      <c r="C1221" t="inlineStr">
        <is>
          <t>Love Cabaret</t>
        </is>
      </c>
      <c r="D1221" s="556" t="n">
        <v>45992</v>
      </c>
      <c r="E1221" t="n">
        <v>19572</v>
      </c>
      <c r="F1221" t="inlineStr">
        <is>
          <t>PIMENTA DEDO DE MOCA KG</t>
        </is>
      </c>
      <c r="G1221" t="n">
        <v>2646</v>
      </c>
      <c r="H1221" t="n">
        <v>0.2</v>
      </c>
      <c r="I1221" t="inlineStr">
        <is>
          <t>KG</t>
        </is>
      </c>
      <c r="J1221" t="inlineStr">
        <is>
          <t>ALIMENTOS</t>
        </is>
      </c>
      <c r="K1221" t="inlineStr">
        <is>
          <t>11/2025</t>
        </is>
      </c>
      <c r="L1221" t="n">
        <v>18.88</v>
      </c>
      <c r="M1221" s="556" t="n">
        <v>45988</v>
      </c>
      <c r="N1221" t="n">
        <v>15</v>
      </c>
      <c r="O1221" t="n">
        <v>15</v>
      </c>
      <c r="P1221" t="n">
        <v>3.78</v>
      </c>
    </row>
    <row r="1222">
      <c r="A1222" t="n">
        <v>64589</v>
      </c>
      <c r="B1222" t="n">
        <v>128</v>
      </c>
      <c r="C1222" t="inlineStr">
        <is>
          <t>Love Cabaret</t>
        </is>
      </c>
      <c r="D1222" s="556" t="n">
        <v>45992</v>
      </c>
      <c r="E1222" t="n">
        <v>19506</v>
      </c>
      <c r="F1222" t="inlineStr">
        <is>
          <t>ALECRIM KG</t>
        </is>
      </c>
      <c r="G1222" t="n">
        <v>2705</v>
      </c>
      <c r="H1222" t="n">
        <v>0.08</v>
      </c>
      <c r="I1222" t="inlineStr">
        <is>
          <t>KG</t>
        </is>
      </c>
      <c r="J1222" t="inlineStr">
        <is>
          <t>ALIMENTOS</t>
        </is>
      </c>
      <c r="K1222" t="inlineStr">
        <is>
          <t>11/2025</t>
        </is>
      </c>
      <c r="L1222" t="n">
        <v>45</v>
      </c>
      <c r="M1222" s="556" t="n">
        <v>45985</v>
      </c>
      <c r="N1222" t="n">
        <v>45</v>
      </c>
      <c r="O1222" t="n">
        <v>41.7</v>
      </c>
      <c r="P1222" t="n">
        <v>3.6</v>
      </c>
    </row>
    <row r="1223">
      <c r="A1223" t="n">
        <v>64587</v>
      </c>
      <c r="B1223" t="n">
        <v>128</v>
      </c>
      <c r="C1223" t="inlineStr">
        <is>
          <t>Love Cabaret</t>
        </is>
      </c>
      <c r="D1223" s="556" t="n">
        <v>45992</v>
      </c>
      <c r="E1223" t="n">
        <v>19658</v>
      </c>
      <c r="F1223" t="inlineStr">
        <is>
          <t>ABOBORA JAPONESA / CABOTIAN KG</t>
        </is>
      </c>
      <c r="G1223" t="n">
        <v>2582</v>
      </c>
      <c r="H1223" t="n">
        <v>1.3</v>
      </c>
      <c r="I1223" t="inlineStr">
        <is>
          <t>KG</t>
        </is>
      </c>
      <c r="J1223" t="inlineStr">
        <is>
          <t>ALIMENTOS</t>
        </is>
      </c>
      <c r="K1223" t="inlineStr">
        <is>
          <t>11/2025</t>
        </is>
      </c>
      <c r="L1223" t="n">
        <v>2.75</v>
      </c>
      <c r="M1223" s="556" t="n">
        <v>45971</v>
      </c>
      <c r="N1223" t="n">
        <v>2.75</v>
      </c>
      <c r="O1223" t="n">
        <v>2.77</v>
      </c>
      <c r="P1223" t="n">
        <v>3.58</v>
      </c>
    </row>
    <row r="1224">
      <c r="A1224" t="n">
        <v>64588</v>
      </c>
      <c r="B1224" t="n">
        <v>128</v>
      </c>
      <c r="C1224" t="inlineStr">
        <is>
          <t>Love Cabaret</t>
        </is>
      </c>
      <c r="D1224" s="556" t="n">
        <v>45992</v>
      </c>
      <c r="E1224" t="n">
        <v>19509</v>
      </c>
      <c r="F1224" t="inlineStr">
        <is>
          <t>ACELGA KG</t>
        </is>
      </c>
      <c r="G1224" t="n">
        <v>2703</v>
      </c>
      <c r="H1224" t="n">
        <v>1</v>
      </c>
      <c r="I1224" t="inlineStr">
        <is>
          <t>KG</t>
        </is>
      </c>
      <c r="J1224" t="inlineStr">
        <is>
          <t>ALIMENTOS</t>
        </is>
      </c>
      <c r="K1224" t="inlineStr">
        <is>
          <t>11/2025</t>
        </is>
      </c>
      <c r="L1224" t="n">
        <v>3.5</v>
      </c>
      <c r="M1224" s="556" t="n">
        <v>45978</v>
      </c>
      <c r="N1224" t="n">
        <v>3.5</v>
      </c>
      <c r="O1224" t="n">
        <v>3.5</v>
      </c>
      <c r="P1224" t="n">
        <v>3.5</v>
      </c>
    </row>
    <row r="1225">
      <c r="A1225" t="n">
        <v>64581</v>
      </c>
      <c r="B1225" t="n">
        <v>128</v>
      </c>
      <c r="C1225" t="inlineStr">
        <is>
          <t>Love Cabaret</t>
        </is>
      </c>
      <c r="D1225" s="556" t="n">
        <v>45992</v>
      </c>
      <c r="E1225" t="n">
        <v>23479</v>
      </c>
      <c r="F1225" t="inlineStr">
        <is>
          <t>PIMENTA DO REINO EM PO KG</t>
        </is>
      </c>
      <c r="G1225" t="n">
        <v>2390</v>
      </c>
      <c r="H1225" t="n">
        <v>0.44</v>
      </c>
      <c r="I1225" t="inlineStr">
        <is>
          <t>KG</t>
        </is>
      </c>
      <c r="J1225" t="inlineStr">
        <is>
          <t>ALIMENTOS</t>
        </is>
      </c>
      <c r="K1225" t="inlineStr">
        <is>
          <t>11/2025</t>
        </is>
      </c>
      <c r="L1225" t="n">
        <v>0</v>
      </c>
      <c r="N1225" t="n">
        <v>0</v>
      </c>
      <c r="O1225" t="n">
        <v>7.25</v>
      </c>
      <c r="P1225" t="n">
        <v>3.19</v>
      </c>
    </row>
    <row r="1226">
      <c r="A1226" t="n">
        <v>64610</v>
      </c>
      <c r="B1226" t="n">
        <v>128</v>
      </c>
      <c r="C1226" t="inlineStr">
        <is>
          <t>Love Cabaret</t>
        </is>
      </c>
      <c r="D1226" s="556" t="n">
        <v>45992</v>
      </c>
      <c r="E1226" t="n">
        <v>23113</v>
      </c>
      <c r="F1226" t="inlineStr">
        <is>
          <t>SALSA KG</t>
        </is>
      </c>
      <c r="G1226" t="n">
        <v>2736</v>
      </c>
      <c r="H1226" t="n">
        <v>0.3</v>
      </c>
      <c r="I1226" t="inlineStr">
        <is>
          <t>KG</t>
        </is>
      </c>
      <c r="J1226" t="inlineStr">
        <is>
          <t>ALIMENTOS</t>
        </is>
      </c>
      <c r="K1226" t="inlineStr">
        <is>
          <t>11/2025</t>
        </is>
      </c>
      <c r="L1226" t="n">
        <v>9.039999999999999</v>
      </c>
      <c r="M1226" s="556" t="n">
        <v>45989</v>
      </c>
      <c r="N1226" t="n">
        <v>8.5</v>
      </c>
      <c r="O1226" t="n">
        <v>9</v>
      </c>
      <c r="P1226" t="n">
        <v>2.71</v>
      </c>
    </row>
    <row r="1227">
      <c r="A1227" t="n">
        <v>64599</v>
      </c>
      <c r="B1227" t="n">
        <v>128</v>
      </c>
      <c r="C1227" t="inlineStr">
        <is>
          <t>Love Cabaret</t>
        </is>
      </c>
      <c r="D1227" s="556" t="n">
        <v>45992</v>
      </c>
      <c r="E1227" t="n">
        <v>19617</v>
      </c>
      <c r="F1227" t="inlineStr">
        <is>
          <t>COENTRO KG</t>
        </is>
      </c>
      <c r="G1227" t="n">
        <v>2617</v>
      </c>
      <c r="H1227" t="n">
        <v>0.15</v>
      </c>
      <c r="I1227" t="inlineStr">
        <is>
          <t>KG</t>
        </is>
      </c>
      <c r="J1227" t="inlineStr">
        <is>
          <t>ALIMENTOS</t>
        </is>
      </c>
      <c r="K1227" t="inlineStr">
        <is>
          <t>11/2025</t>
        </is>
      </c>
      <c r="L1227" t="n">
        <v>11.6</v>
      </c>
      <c r="M1227" s="556" t="n">
        <v>45989</v>
      </c>
      <c r="N1227" t="n">
        <v>11</v>
      </c>
      <c r="O1227" t="n">
        <v>12</v>
      </c>
      <c r="P1227" t="n">
        <v>1.74</v>
      </c>
    </row>
    <row r="1228">
      <c r="A1228" t="n">
        <v>64560</v>
      </c>
      <c r="B1228" t="n">
        <v>128</v>
      </c>
      <c r="C1228" t="inlineStr">
        <is>
          <t>Love Cabaret</t>
        </is>
      </c>
      <c r="D1228" s="556" t="n">
        <v>45992</v>
      </c>
      <c r="E1228" t="n">
        <v>20022</v>
      </c>
      <c r="F1228" t="inlineStr">
        <is>
          <t>FERMENTO QUIMICO ROYAL 250G</t>
        </is>
      </c>
      <c r="G1228" t="n">
        <v>2340</v>
      </c>
      <c r="H1228" t="n">
        <v>0.18</v>
      </c>
      <c r="I1228" t="inlineStr">
        <is>
          <t>UN</t>
        </is>
      </c>
      <c r="J1228" t="inlineStr">
        <is>
          <t>ALIMENTOS</t>
        </is>
      </c>
      <c r="K1228" t="inlineStr">
        <is>
          <t>11/2025</t>
        </is>
      </c>
      <c r="L1228" t="n">
        <v>0</v>
      </c>
      <c r="M1228" s="556" t="n">
        <v>45516</v>
      </c>
      <c r="N1228" t="n">
        <v>8.85</v>
      </c>
      <c r="O1228" t="n">
        <v>9.869999999999999</v>
      </c>
      <c r="P1228" t="n">
        <v>1.59</v>
      </c>
    </row>
    <row r="1229">
      <c r="A1229" t="n">
        <v>64605</v>
      </c>
      <c r="B1229" t="n">
        <v>128</v>
      </c>
      <c r="C1229" t="inlineStr">
        <is>
          <t>Love Cabaret</t>
        </is>
      </c>
      <c r="D1229" s="556" t="n">
        <v>45992</v>
      </c>
      <c r="E1229" t="n">
        <v>19589</v>
      </c>
      <c r="F1229" t="inlineStr">
        <is>
          <t>PEPINO JAPONES KG</t>
        </is>
      </c>
      <c r="G1229" t="n">
        <v>2637</v>
      </c>
      <c r="H1229" t="n">
        <v>0.28</v>
      </c>
      <c r="I1229" t="inlineStr">
        <is>
          <t>KG</t>
        </is>
      </c>
      <c r="J1229" t="inlineStr">
        <is>
          <t>ALIMENTOS</t>
        </is>
      </c>
      <c r="K1229" t="inlineStr">
        <is>
          <t>11/2025</t>
        </is>
      </c>
      <c r="L1229" t="n">
        <v>3.31</v>
      </c>
      <c r="M1229" s="556" t="n">
        <v>45989</v>
      </c>
      <c r="N1229" t="n">
        <v>3.5</v>
      </c>
      <c r="O1229" t="n">
        <v>3.5</v>
      </c>
      <c r="P1229" t="n">
        <v>0.93</v>
      </c>
    </row>
    <row r="1230">
      <c r="A1230" t="n">
        <v>59728</v>
      </c>
      <c r="B1230" t="n">
        <v>128</v>
      </c>
      <c r="C1230" t="inlineStr">
        <is>
          <t>Love Cabaret</t>
        </is>
      </c>
      <c r="D1230" s="556" t="n">
        <v>45962</v>
      </c>
      <c r="E1230" t="n">
        <v>24556</v>
      </c>
      <c r="F1230" t="inlineStr">
        <is>
          <t>PAO DE HAMBURGUER NA MASSA DE BRIOCHE PINCELADO CAIXA C/72 UN 18 PACOTES X 4 UN COD 111</t>
        </is>
      </c>
      <c r="G1230" t="n">
        <v>5659</v>
      </c>
      <c r="H1230" t="n">
        <v>93</v>
      </c>
      <c r="I1230" t="inlineStr">
        <is>
          <t>CX</t>
        </is>
      </c>
      <c r="J1230" t="inlineStr">
        <is>
          <t>ALIMENTOS</t>
        </is>
      </c>
      <c r="K1230" t="inlineStr">
        <is>
          <t>10/2025</t>
        </is>
      </c>
      <c r="L1230" t="n">
        <v>187.28</v>
      </c>
      <c r="M1230" s="556" t="n">
        <v>45958</v>
      </c>
      <c r="N1230" t="n">
        <v>187.28</v>
      </c>
      <c r="O1230" t="n">
        <v>187.28</v>
      </c>
      <c r="P1230" t="n">
        <v>17417.04</v>
      </c>
    </row>
    <row r="1231">
      <c r="A1231" t="n">
        <v>59727</v>
      </c>
      <c r="B1231" t="n">
        <v>128</v>
      </c>
      <c r="C1231" t="inlineStr">
        <is>
          <t>Love Cabaret</t>
        </is>
      </c>
      <c r="D1231" s="556" t="n">
        <v>45962</v>
      </c>
      <c r="E1231" t="n">
        <v>18359</v>
      </c>
      <c r="F1231" t="inlineStr">
        <is>
          <t>GIN TANQUERAY 750ML</t>
        </is>
      </c>
      <c r="G1231" t="n">
        <v>3278</v>
      </c>
      <c r="H1231" t="n">
        <v>106.41</v>
      </c>
      <c r="I1231" t="inlineStr">
        <is>
          <t>GR</t>
        </is>
      </c>
      <c r="J1231" t="inlineStr">
        <is>
          <t>BEBIDAS</t>
        </is>
      </c>
      <c r="K1231" t="inlineStr">
        <is>
          <t>10/2025</t>
        </is>
      </c>
      <c r="L1231" t="n">
        <v>97.86</v>
      </c>
      <c r="M1231" s="556" t="n">
        <v>45960</v>
      </c>
      <c r="N1231" t="n">
        <v>99.90000000000001</v>
      </c>
      <c r="O1231" t="n">
        <v>99.34</v>
      </c>
      <c r="P1231" t="n">
        <v>10413.28</v>
      </c>
    </row>
    <row r="1232">
      <c r="A1232" t="n">
        <v>59730</v>
      </c>
      <c r="B1232" t="n">
        <v>128</v>
      </c>
      <c r="C1232" t="inlineStr">
        <is>
          <t>Love Cabaret</t>
        </is>
      </c>
      <c r="D1232" s="556" t="n">
        <v>45962</v>
      </c>
      <c r="E1232" t="n">
        <v>18119</v>
      </c>
      <c r="F1232" t="inlineStr">
        <is>
          <t>WHISKY JOHNNIE WALKER BLACK LABEL 1L</t>
        </is>
      </c>
      <c r="G1232" t="n">
        <v>3494</v>
      </c>
      <c r="H1232" t="n">
        <v>44.29</v>
      </c>
      <c r="I1232" t="inlineStr">
        <is>
          <t>GR</t>
        </is>
      </c>
      <c r="J1232" t="inlineStr">
        <is>
          <t>BEBIDAS</t>
        </is>
      </c>
      <c r="K1232" t="inlineStr">
        <is>
          <t>10/2025</t>
        </is>
      </c>
      <c r="L1232" t="n">
        <v>169.88</v>
      </c>
      <c r="M1232" s="556" t="n">
        <v>45960</v>
      </c>
      <c r="N1232" t="n">
        <v>169.88</v>
      </c>
      <c r="O1232" t="n">
        <v>169.88</v>
      </c>
      <c r="P1232" t="n">
        <v>7523.99</v>
      </c>
    </row>
    <row r="1233">
      <c r="A1233" t="n">
        <v>59731</v>
      </c>
      <c r="B1233" t="n">
        <v>128</v>
      </c>
      <c r="C1233" t="inlineStr">
        <is>
          <t>Love Cabaret</t>
        </is>
      </c>
      <c r="D1233" s="556" t="n">
        <v>45962</v>
      </c>
      <c r="E1233" t="n">
        <v>23897</v>
      </c>
      <c r="F1233" t="inlineStr">
        <is>
          <t>GORDURA VEGETAL HIDROGENADA SAUDE FRY 14,5KG</t>
        </is>
      </c>
      <c r="G1233" t="n">
        <v>2003</v>
      </c>
      <c r="H1233" t="n">
        <v>41</v>
      </c>
      <c r="I1233" t="inlineStr">
        <is>
          <t>UN</t>
        </is>
      </c>
      <c r="J1233" t="inlineStr">
        <is>
          <t>ALIMENTOS</t>
        </is>
      </c>
      <c r="K1233" t="inlineStr">
        <is>
          <t>10/2025</t>
        </is>
      </c>
      <c r="L1233" t="n">
        <v>177.9</v>
      </c>
      <c r="M1233" s="556" t="n">
        <v>45936</v>
      </c>
      <c r="N1233" t="n">
        <v>177.9</v>
      </c>
      <c r="O1233" t="n">
        <v>176.9</v>
      </c>
      <c r="P1233" t="n">
        <v>7293.9</v>
      </c>
    </row>
    <row r="1234">
      <c r="A1234" t="n">
        <v>59729</v>
      </c>
      <c r="B1234" t="n">
        <v>128</v>
      </c>
      <c r="C1234" t="inlineStr">
        <is>
          <t>Love Cabaret</t>
        </is>
      </c>
      <c r="D1234" s="556" t="n">
        <v>45962</v>
      </c>
      <c r="E1234" t="n">
        <v>18179</v>
      </c>
      <c r="F1234" t="inlineStr">
        <is>
          <t>VODKA KETEL ONE 1L</t>
        </is>
      </c>
      <c r="G1234" t="n">
        <v>3443</v>
      </c>
      <c r="H1234" t="n">
        <v>58.89</v>
      </c>
      <c r="I1234" t="inlineStr">
        <is>
          <t>GR</t>
        </is>
      </c>
      <c r="J1234" t="inlineStr">
        <is>
          <t>BEBIDAS</t>
        </is>
      </c>
      <c r="K1234" t="inlineStr">
        <is>
          <t>10/2025</t>
        </is>
      </c>
      <c r="L1234" t="n">
        <v>110</v>
      </c>
      <c r="M1234" s="556" t="n">
        <v>45960</v>
      </c>
      <c r="N1234" t="n">
        <v>110</v>
      </c>
      <c r="O1234" t="n">
        <v>110</v>
      </c>
      <c r="P1234" t="n">
        <v>6477.9</v>
      </c>
    </row>
    <row r="1235">
      <c r="A1235" t="n">
        <v>59738</v>
      </c>
      <c r="B1235" t="n">
        <v>128</v>
      </c>
      <c r="C1235" t="inlineStr">
        <is>
          <t>Love Cabaret</t>
        </is>
      </c>
      <c r="D1235" s="556" t="n">
        <v>45962</v>
      </c>
      <c r="E1235" t="n">
        <v>24138</v>
      </c>
      <c r="F1235" t="inlineStr">
        <is>
          <t>CERVEJA HEINEKEN LONG NECK 330ML C/24</t>
        </is>
      </c>
      <c r="G1235" t="n">
        <v>3120</v>
      </c>
      <c r="H1235" t="n">
        <v>24.58</v>
      </c>
      <c r="I1235" t="inlineStr">
        <is>
          <t>PC</t>
        </is>
      </c>
      <c r="J1235" t="inlineStr">
        <is>
          <t>BEBIDAS</t>
        </is>
      </c>
      <c r="K1235" t="inlineStr">
        <is>
          <t>10/2025</t>
        </is>
      </c>
      <c r="L1235" t="n">
        <v>198.91</v>
      </c>
      <c r="M1235" s="556" t="n">
        <v>45958</v>
      </c>
      <c r="N1235" t="n">
        <v>207.03</v>
      </c>
      <c r="O1235" t="n">
        <v>73.08</v>
      </c>
      <c r="P1235" t="n">
        <v>4889.21</v>
      </c>
    </row>
    <row r="1236">
      <c r="A1236" t="n">
        <v>59747</v>
      </c>
      <c r="B1236" t="n">
        <v>128</v>
      </c>
      <c r="C1236" t="inlineStr">
        <is>
          <t>Love Cabaret</t>
        </is>
      </c>
      <c r="D1236" s="556" t="n">
        <v>45962</v>
      </c>
      <c r="E1236" t="n">
        <v>18562</v>
      </c>
      <c r="F1236" t="inlineStr">
        <is>
          <t>CERVEJA HEINEKEN ZERO LONG NECK 330ML C/24</t>
        </is>
      </c>
      <c r="G1236" t="n">
        <v>3120</v>
      </c>
      <c r="H1236" t="n">
        <v>18.25</v>
      </c>
      <c r="I1236" t="inlineStr">
        <is>
          <t>PC</t>
        </is>
      </c>
      <c r="J1236" t="inlineStr">
        <is>
          <t>BEBIDAS</t>
        </is>
      </c>
      <c r="K1236" t="inlineStr">
        <is>
          <t>10/2025</t>
        </is>
      </c>
      <c r="L1236" t="n">
        <v>211.78</v>
      </c>
      <c r="M1236" s="556" t="n">
        <v>45958</v>
      </c>
      <c r="N1236" t="n">
        <v>211.78</v>
      </c>
      <c r="O1236" t="n">
        <v>211.78</v>
      </c>
      <c r="P1236" t="n">
        <v>3864.98</v>
      </c>
    </row>
    <row r="1237">
      <c r="A1237" t="n">
        <v>59755</v>
      </c>
      <c r="B1237" t="n">
        <v>128</v>
      </c>
      <c r="C1237" t="inlineStr">
        <is>
          <t>Love Cabaret</t>
        </is>
      </c>
      <c r="D1237" s="556" t="n">
        <v>45962</v>
      </c>
      <c r="E1237" t="n">
        <v>18114</v>
      </c>
      <c r="F1237" t="inlineStr">
        <is>
          <t>WHISKY JOHNNIE WALKER GOLD LABEL RESERVE 750ML</t>
        </is>
      </c>
      <c r="G1237" t="n">
        <v>3498</v>
      </c>
      <c r="H1237" t="n">
        <v>13.68</v>
      </c>
      <c r="I1237" t="inlineStr">
        <is>
          <t>GR</t>
        </is>
      </c>
      <c r="J1237" t="inlineStr">
        <is>
          <t>BEBIDAS</t>
        </is>
      </c>
      <c r="K1237" t="inlineStr">
        <is>
          <t>10/2025</t>
        </is>
      </c>
      <c r="L1237" t="n">
        <v>265.9</v>
      </c>
      <c r="M1237" s="556" t="n">
        <v>45959</v>
      </c>
      <c r="N1237" t="n">
        <v>265.9</v>
      </c>
      <c r="O1237" t="n">
        <v>265.9</v>
      </c>
      <c r="P1237" t="n">
        <v>3637.51</v>
      </c>
    </row>
    <row r="1238">
      <c r="A1238" t="n">
        <v>59748</v>
      </c>
      <c r="B1238" t="n">
        <v>128</v>
      </c>
      <c r="C1238" t="inlineStr">
        <is>
          <t>Love Cabaret</t>
        </is>
      </c>
      <c r="D1238" s="556" t="n">
        <v>45962</v>
      </c>
      <c r="E1238" t="n">
        <v>18099</v>
      </c>
      <c r="F1238" t="inlineStr">
        <is>
          <t>WHISKY SINGLETON 12 ANOS SINGLE MALT 750ML</t>
        </is>
      </c>
      <c r="G1238" t="n">
        <v>3511</v>
      </c>
      <c r="H1238" t="n">
        <v>15.97</v>
      </c>
      <c r="I1238" t="inlineStr">
        <is>
          <t>GR</t>
        </is>
      </c>
      <c r="J1238" t="inlineStr">
        <is>
          <t>BEBIDAS</t>
        </is>
      </c>
      <c r="K1238" t="inlineStr">
        <is>
          <t>10/2025</t>
        </is>
      </c>
      <c r="L1238" t="n">
        <v>0</v>
      </c>
      <c r="M1238" s="556" t="n">
        <v>45623</v>
      </c>
      <c r="N1238" t="n">
        <v>225.8</v>
      </c>
      <c r="O1238" t="n">
        <v>224.68</v>
      </c>
      <c r="P1238" t="n">
        <v>3606.03</v>
      </c>
    </row>
    <row r="1239">
      <c r="A1239" t="n">
        <v>59737</v>
      </c>
      <c r="B1239" t="n">
        <v>128</v>
      </c>
      <c r="C1239" t="inlineStr">
        <is>
          <t>Love Cabaret</t>
        </is>
      </c>
      <c r="D1239" s="556" t="n">
        <v>45962</v>
      </c>
      <c r="E1239" t="n">
        <v>25437</v>
      </c>
      <c r="F1239" t="inlineStr">
        <is>
          <t>GIGI ROSATO SANGIOVESE 2020 FATORIE PARRI 750ML</t>
        </is>
      </c>
      <c r="G1239" t="n">
        <v>6109</v>
      </c>
      <c r="H1239" t="n">
        <v>25</v>
      </c>
      <c r="I1239" t="inlineStr">
        <is>
          <t>UN</t>
        </is>
      </c>
      <c r="J1239" t="inlineStr">
        <is>
          <t>BEBIDAS</t>
        </is>
      </c>
      <c r="K1239" t="inlineStr">
        <is>
          <t>10/2025</t>
        </is>
      </c>
      <c r="L1239" t="n">
        <v>114.75</v>
      </c>
      <c r="M1239" s="556" t="n">
        <v>45951</v>
      </c>
      <c r="N1239" t="n">
        <v>114.75</v>
      </c>
      <c r="O1239" t="n">
        <v>114.75</v>
      </c>
      <c r="P1239" t="n">
        <v>2868.75</v>
      </c>
    </row>
    <row r="1240">
      <c r="A1240" t="n">
        <v>59772</v>
      </c>
      <c r="B1240" t="n">
        <v>128</v>
      </c>
      <c r="C1240" t="inlineStr">
        <is>
          <t>Love Cabaret</t>
        </is>
      </c>
      <c r="D1240" s="556" t="n">
        <v>45962</v>
      </c>
      <c r="E1240" t="n">
        <v>18557</v>
      </c>
      <c r="F1240" t="inlineStr">
        <is>
          <t>CERVEJA BLUE MOON BELGIAN WHITE 355ML C/24</t>
        </is>
      </c>
      <c r="G1240" t="n">
        <v>3123</v>
      </c>
      <c r="H1240" t="n">
        <v>9.119999999999999</v>
      </c>
      <c r="I1240" t="inlineStr">
        <is>
          <t>PC</t>
        </is>
      </c>
      <c r="J1240" t="inlineStr">
        <is>
          <t>BEBIDAS</t>
        </is>
      </c>
      <c r="K1240" t="inlineStr">
        <is>
          <t>10/2025</t>
        </is>
      </c>
      <c r="L1240" t="n">
        <v>284.24</v>
      </c>
      <c r="M1240" s="556" t="n">
        <v>45958</v>
      </c>
      <c r="N1240" t="n">
        <v>304.3</v>
      </c>
      <c r="O1240" t="n">
        <v>304.3</v>
      </c>
      <c r="P1240" t="n">
        <v>2592.27</v>
      </c>
    </row>
    <row r="1241">
      <c r="A1241" t="n">
        <v>59768</v>
      </c>
      <c r="B1241" t="n">
        <v>128</v>
      </c>
      <c r="C1241" t="inlineStr">
        <is>
          <t>Love Cabaret</t>
        </is>
      </c>
      <c r="D1241" s="556" t="n">
        <v>45962</v>
      </c>
      <c r="E1241" t="n">
        <v>18242</v>
      </c>
      <c r="F1241" t="inlineStr">
        <is>
          <t>TEQUILA DON JULIO BLANCO 750ML</t>
        </is>
      </c>
      <c r="G1241" t="n">
        <v>3386</v>
      </c>
      <c r="H1241" t="n">
        <v>10.6</v>
      </c>
      <c r="I1241" t="inlineStr">
        <is>
          <t>GR</t>
        </is>
      </c>
      <c r="J1241" t="inlineStr">
        <is>
          <t>BEBIDAS</t>
        </is>
      </c>
      <c r="K1241" t="inlineStr">
        <is>
          <t>10/2025</t>
        </is>
      </c>
      <c r="L1241" t="n">
        <v>238</v>
      </c>
      <c r="M1241" s="556" t="n">
        <v>45960</v>
      </c>
      <c r="N1241" t="n">
        <v>238</v>
      </c>
      <c r="O1241" t="n">
        <v>238</v>
      </c>
      <c r="P1241" t="n">
        <v>2522.8</v>
      </c>
    </row>
    <row r="1242">
      <c r="A1242" t="n">
        <v>59762</v>
      </c>
      <c r="B1242" t="n">
        <v>128</v>
      </c>
      <c r="C1242" t="inlineStr">
        <is>
          <t>Love Cabaret</t>
        </is>
      </c>
      <c r="D1242" s="556" t="n">
        <v>45962</v>
      </c>
      <c r="E1242" t="n">
        <v>18353</v>
      </c>
      <c r="F1242" t="inlineStr">
        <is>
          <t>GIN TANQUERAY TEN 750ML</t>
        </is>
      </c>
      <c r="G1242" t="n">
        <v>3282</v>
      </c>
      <c r="H1242" t="n">
        <v>12.53</v>
      </c>
      <c r="I1242" t="inlineStr">
        <is>
          <t>GR</t>
        </is>
      </c>
      <c r="J1242" t="inlineStr">
        <is>
          <t>BEBIDAS</t>
        </is>
      </c>
      <c r="K1242" t="inlineStr">
        <is>
          <t>10/2025</t>
        </is>
      </c>
      <c r="L1242" t="n">
        <v>0</v>
      </c>
      <c r="M1242" s="556" t="n">
        <v>45527</v>
      </c>
      <c r="N1242" t="n">
        <v>193.23</v>
      </c>
      <c r="O1242" t="n">
        <v>172.48</v>
      </c>
      <c r="P1242" t="n">
        <v>2421.17</v>
      </c>
    </row>
    <row r="1243">
      <c r="A1243" t="n">
        <v>59845</v>
      </c>
      <c r="B1243" t="n">
        <v>128</v>
      </c>
      <c r="C1243" t="inlineStr">
        <is>
          <t>Love Cabaret</t>
        </is>
      </c>
      <c r="D1243" s="556" t="n">
        <v>45962</v>
      </c>
      <c r="E1243" t="n">
        <v>18118</v>
      </c>
      <c r="F1243" t="inlineStr">
        <is>
          <t>WHISKY JOHNNIE WALKER BLUE LABEL 750ML</t>
        </is>
      </c>
      <c r="G1243" t="n">
        <v>3495</v>
      </c>
      <c r="H1243" t="n">
        <v>1.81</v>
      </c>
      <c r="I1243" t="inlineStr">
        <is>
          <t>GR</t>
        </is>
      </c>
      <c r="J1243" t="inlineStr">
        <is>
          <t>BEBIDAS</t>
        </is>
      </c>
      <c r="K1243" t="inlineStr">
        <is>
          <t>10/2025</t>
        </is>
      </c>
      <c r="L1243" t="n">
        <v>0</v>
      </c>
      <c r="N1243" t="n">
        <v>0</v>
      </c>
      <c r="O1243" t="n">
        <v>1286</v>
      </c>
      <c r="P1243" t="n">
        <v>2364.96</v>
      </c>
    </row>
    <row r="1244">
      <c r="A1244" t="n">
        <v>59734</v>
      </c>
      <c r="B1244" t="n">
        <v>128</v>
      </c>
      <c r="C1244" t="inlineStr">
        <is>
          <t>Love Cabaret</t>
        </is>
      </c>
      <c r="D1244" s="556" t="n">
        <v>45962</v>
      </c>
      <c r="E1244" t="n">
        <v>17934</v>
      </c>
      <c r="F1244" t="inlineStr">
        <is>
          <t>AGUA MINERAL SEM GAS MAMBA 350ML C/24</t>
        </is>
      </c>
      <c r="G1244" t="n">
        <v>3636</v>
      </c>
      <c r="H1244" t="n">
        <v>31.29</v>
      </c>
      <c r="I1244" t="inlineStr">
        <is>
          <t>PC</t>
        </is>
      </c>
      <c r="J1244" t="inlineStr">
        <is>
          <t>BEBIDAS</t>
        </is>
      </c>
      <c r="K1244" t="inlineStr">
        <is>
          <t>10/2025</t>
        </is>
      </c>
      <c r="L1244" t="n">
        <v>74.09</v>
      </c>
      <c r="M1244" s="556" t="n">
        <v>45958</v>
      </c>
      <c r="N1244" t="n">
        <v>75.31</v>
      </c>
      <c r="O1244" t="n">
        <v>75.31</v>
      </c>
      <c r="P1244" t="n">
        <v>2318.28</v>
      </c>
    </row>
    <row r="1245">
      <c r="A1245" t="n">
        <v>59792</v>
      </c>
      <c r="B1245" t="n">
        <v>128</v>
      </c>
      <c r="C1245" t="inlineStr">
        <is>
          <t>Love Cabaret</t>
        </is>
      </c>
      <c r="D1245" s="556" t="n">
        <v>45962</v>
      </c>
      <c r="E1245" t="n">
        <v>18261</v>
      </c>
      <c r="F1245" t="inlineStr">
        <is>
          <t>RUM ZACAPA 23 ANOS 750ML</t>
        </is>
      </c>
      <c r="G1245" t="n">
        <v>3368</v>
      </c>
      <c r="H1245" t="n">
        <v>4.68</v>
      </c>
      <c r="I1245" t="inlineStr">
        <is>
          <t>GR</t>
        </is>
      </c>
      <c r="J1245" t="inlineStr">
        <is>
          <t>BEBIDAS</t>
        </is>
      </c>
      <c r="K1245" t="inlineStr">
        <is>
          <t>10/2025</t>
        </is>
      </c>
      <c r="L1245" t="n">
        <v>470.22</v>
      </c>
      <c r="M1245" s="556" t="n">
        <v>45960</v>
      </c>
      <c r="N1245" t="n">
        <v>423</v>
      </c>
      <c r="O1245" t="n">
        <v>439.52</v>
      </c>
      <c r="P1245" t="n">
        <v>2200.63</v>
      </c>
    </row>
    <row r="1246">
      <c r="A1246" t="n">
        <v>59746</v>
      </c>
      <c r="B1246" t="n">
        <v>128</v>
      </c>
      <c r="C1246" t="inlineStr">
        <is>
          <t>Love Cabaret</t>
        </is>
      </c>
      <c r="D1246" s="556" t="n">
        <v>45962</v>
      </c>
      <c r="E1246" t="n">
        <v>25683</v>
      </c>
      <c r="F1246" t="inlineStr">
        <is>
          <t>TRINCA BOLOTAS TINTO 750ML</t>
        </is>
      </c>
      <c r="G1246" t="n">
        <v>6244</v>
      </c>
      <c r="H1246" t="n">
        <v>19</v>
      </c>
      <c r="I1246" t="inlineStr">
        <is>
          <t>GR</t>
        </is>
      </c>
      <c r="J1246" t="inlineStr">
        <is>
          <t>BEBIDAS</t>
        </is>
      </c>
      <c r="K1246" t="inlineStr">
        <is>
          <t>10/2025</t>
        </is>
      </c>
      <c r="L1246" t="n">
        <v>101.4</v>
      </c>
      <c r="M1246" s="556" t="n">
        <v>45950</v>
      </c>
      <c r="N1246" t="n">
        <v>101.4</v>
      </c>
      <c r="O1246" t="n">
        <v>84.81999999999999</v>
      </c>
      <c r="P1246" t="n">
        <v>1926.6</v>
      </c>
    </row>
    <row r="1247">
      <c r="A1247" t="n">
        <v>59753</v>
      </c>
      <c r="B1247" t="n">
        <v>128</v>
      </c>
      <c r="C1247" t="inlineStr">
        <is>
          <t>Love Cabaret</t>
        </is>
      </c>
      <c r="D1247" s="556" t="n">
        <v>45962</v>
      </c>
      <c r="E1247" t="n">
        <v>17661</v>
      </c>
      <c r="F1247" t="inlineStr">
        <is>
          <t>VINHO TINTO LES FRUITS SAUVAGES PINOT NOIR 750ML</t>
        </is>
      </c>
      <c r="G1247" t="n">
        <v>3868</v>
      </c>
      <c r="H1247" t="n">
        <v>15</v>
      </c>
      <c r="I1247" t="inlineStr">
        <is>
          <t>GR</t>
        </is>
      </c>
      <c r="J1247" t="inlineStr">
        <is>
          <t>BEBIDAS</t>
        </is>
      </c>
      <c r="K1247" t="inlineStr">
        <is>
          <t>10/2025</t>
        </is>
      </c>
      <c r="L1247" t="n">
        <v>120.25</v>
      </c>
      <c r="M1247" s="556" t="n">
        <v>45959</v>
      </c>
      <c r="N1247" t="n">
        <v>120.25</v>
      </c>
      <c r="O1247" t="n">
        <v>120.25</v>
      </c>
      <c r="P1247" t="n">
        <v>1803.75</v>
      </c>
    </row>
    <row r="1248">
      <c r="A1248" t="n">
        <v>59740</v>
      </c>
      <c r="B1248" t="n">
        <v>128</v>
      </c>
      <c r="C1248" t="inlineStr">
        <is>
          <t>Love Cabaret</t>
        </is>
      </c>
      <c r="D1248" s="556" t="n">
        <v>45962</v>
      </c>
      <c r="E1248" t="n">
        <v>17933</v>
      </c>
      <c r="F1248" t="inlineStr">
        <is>
          <t>AGUA MINERAL COM GAS MAMBA 350ML C/24</t>
        </is>
      </c>
      <c r="G1248" t="n">
        <v>3636</v>
      </c>
      <c r="H1248" t="n">
        <v>23.21</v>
      </c>
      <c r="I1248" t="inlineStr">
        <is>
          <t>PC</t>
        </is>
      </c>
      <c r="J1248" t="inlineStr">
        <is>
          <t>BEBIDAS</t>
        </is>
      </c>
      <c r="K1248" t="inlineStr">
        <is>
          <t>10/2025</t>
        </is>
      </c>
      <c r="L1248" t="n">
        <v>74.01000000000001</v>
      </c>
      <c r="M1248" s="556" t="n">
        <v>45958</v>
      </c>
      <c r="N1248" t="n">
        <v>75.31</v>
      </c>
      <c r="O1248" t="n">
        <v>75.31</v>
      </c>
      <c r="P1248" t="n">
        <v>1717.77</v>
      </c>
    </row>
    <row r="1249">
      <c r="A1249" t="n">
        <v>59766</v>
      </c>
      <c r="B1249" t="n">
        <v>128</v>
      </c>
      <c r="C1249" t="inlineStr">
        <is>
          <t>Love Cabaret</t>
        </is>
      </c>
      <c r="D1249" s="556" t="n">
        <v>45962</v>
      </c>
      <c r="E1249" t="n">
        <v>25119</v>
      </c>
      <c r="F1249" t="inlineStr">
        <is>
          <t>ESPUMANTE CHANDON EXCELLENCE BRUT  750ML</t>
        </is>
      </c>
      <c r="G1249" t="n">
        <v>5903</v>
      </c>
      <c r="H1249" t="n">
        <v>11</v>
      </c>
      <c r="I1249" t="inlineStr">
        <is>
          <t>GR</t>
        </is>
      </c>
      <c r="J1249" t="inlineStr">
        <is>
          <t>BEBIDAS</t>
        </is>
      </c>
      <c r="K1249" t="inlineStr">
        <is>
          <t>10/2025</t>
        </is>
      </c>
      <c r="L1249" t="n">
        <v>154.9</v>
      </c>
      <c r="M1249" s="556" t="n">
        <v>45958</v>
      </c>
      <c r="N1249" t="n">
        <v>154.9</v>
      </c>
      <c r="O1249" t="n">
        <v>154.9</v>
      </c>
      <c r="P1249" t="n">
        <v>1703.9</v>
      </c>
    </row>
    <row r="1250">
      <c r="A1250" t="n">
        <v>59769</v>
      </c>
      <c r="B1250" t="n">
        <v>128</v>
      </c>
      <c r="C1250" t="inlineStr">
        <is>
          <t>Love Cabaret</t>
        </is>
      </c>
      <c r="D1250" s="556" t="n">
        <v>45962</v>
      </c>
      <c r="E1250" t="n">
        <v>18202</v>
      </c>
      <c r="F1250" t="inlineStr">
        <is>
          <t>VERMOUTH DOLIN DRY 750ML</t>
        </is>
      </c>
      <c r="G1250" t="n">
        <v>3424</v>
      </c>
      <c r="H1250" t="n">
        <v>10.36</v>
      </c>
      <c r="I1250" t="inlineStr">
        <is>
          <t>GR</t>
        </is>
      </c>
      <c r="J1250" t="inlineStr">
        <is>
          <t>BEBIDAS</t>
        </is>
      </c>
      <c r="K1250" t="inlineStr">
        <is>
          <t>10/2025</t>
        </is>
      </c>
      <c r="L1250" t="n">
        <v>156.9</v>
      </c>
      <c r="M1250" s="556" t="n">
        <v>45959</v>
      </c>
      <c r="N1250" t="n">
        <v>156.9</v>
      </c>
      <c r="O1250" t="n">
        <v>156.9</v>
      </c>
      <c r="P1250" t="n">
        <v>1625.48</v>
      </c>
    </row>
    <row r="1251">
      <c r="A1251" t="n">
        <v>59741</v>
      </c>
      <c r="B1251" t="n">
        <v>128</v>
      </c>
      <c r="C1251" t="inlineStr">
        <is>
          <t>Love Cabaret</t>
        </is>
      </c>
      <c r="D1251" s="556" t="n">
        <v>45962</v>
      </c>
      <c r="E1251" t="n">
        <v>24259</v>
      </c>
      <c r="F1251" t="inlineStr">
        <is>
          <t>FILE MIGNON 4/5 S/ CORDAO KG</t>
        </is>
      </c>
      <c r="G1251" t="n">
        <v>2938</v>
      </c>
      <c r="H1251" t="n">
        <v>23</v>
      </c>
      <c r="I1251" t="inlineStr">
        <is>
          <t>KG</t>
        </is>
      </c>
      <c r="J1251" t="inlineStr">
        <is>
          <t>ALIMENTOS</t>
        </is>
      </c>
      <c r="K1251" t="inlineStr">
        <is>
          <t>10/2025</t>
        </is>
      </c>
      <c r="L1251" t="n">
        <v>63.81</v>
      </c>
      <c r="M1251" s="556" t="n">
        <v>45958</v>
      </c>
      <c r="N1251" t="n">
        <v>62.8</v>
      </c>
      <c r="O1251" t="n">
        <v>62.8</v>
      </c>
      <c r="P1251" t="n">
        <v>1467.63</v>
      </c>
    </row>
    <row r="1252">
      <c r="A1252" t="n">
        <v>59785</v>
      </c>
      <c r="B1252" t="n">
        <v>128</v>
      </c>
      <c r="C1252" t="inlineStr">
        <is>
          <t>Love Cabaret</t>
        </is>
      </c>
      <c r="D1252" s="556" t="n">
        <v>45962</v>
      </c>
      <c r="E1252" t="n">
        <v>24706</v>
      </c>
      <c r="F1252" t="inlineStr">
        <is>
          <t>LICOR DE MACA VERDE SOUR APPLE PUCKER DE KUYPER 700ML</t>
        </is>
      </c>
      <c r="G1252" t="n">
        <v>5723</v>
      </c>
      <c r="H1252" t="n">
        <v>5.42</v>
      </c>
      <c r="I1252" t="inlineStr">
        <is>
          <t>GR</t>
        </is>
      </c>
      <c r="J1252" t="inlineStr">
        <is>
          <t>BEBIDAS</t>
        </is>
      </c>
      <c r="K1252" t="inlineStr">
        <is>
          <t>10/2025</t>
        </is>
      </c>
      <c r="L1252" t="n">
        <v>0</v>
      </c>
      <c r="M1252" s="556" t="n">
        <v>45887</v>
      </c>
      <c r="N1252" t="n">
        <v>249</v>
      </c>
      <c r="O1252" t="n">
        <v>250</v>
      </c>
      <c r="P1252" t="n">
        <v>1349.58</v>
      </c>
    </row>
    <row r="1253">
      <c r="A1253" t="n">
        <v>59733</v>
      </c>
      <c r="B1253" t="n">
        <v>128</v>
      </c>
      <c r="C1253" t="inlineStr">
        <is>
          <t>Love Cabaret</t>
        </is>
      </c>
      <c r="D1253" s="556" t="n">
        <v>45962</v>
      </c>
      <c r="E1253" t="n">
        <v>24552</v>
      </c>
      <c r="F1253" t="inlineStr">
        <is>
          <t>ESPUMANTE CASA PERINI BRUT 750ML</t>
        </is>
      </c>
      <c r="G1253" t="n">
        <v>5669</v>
      </c>
      <c r="H1253" t="n">
        <v>35.88</v>
      </c>
      <c r="I1253" t="inlineStr">
        <is>
          <t>GR</t>
        </is>
      </c>
      <c r="J1253" t="inlineStr">
        <is>
          <t>BEBIDAS</t>
        </is>
      </c>
      <c r="K1253" t="inlineStr">
        <is>
          <t>10/2025</t>
        </is>
      </c>
      <c r="L1253" t="n">
        <v>36.3</v>
      </c>
      <c r="M1253" s="556" t="n">
        <v>45959</v>
      </c>
      <c r="N1253" t="n">
        <v>35.65</v>
      </c>
      <c r="O1253" t="n">
        <v>35.65</v>
      </c>
      <c r="P1253" t="n">
        <v>1302.44</v>
      </c>
    </row>
    <row r="1254">
      <c r="A1254" t="n">
        <v>59798</v>
      </c>
      <c r="B1254" t="n">
        <v>128</v>
      </c>
      <c r="C1254" t="inlineStr">
        <is>
          <t>Love Cabaret</t>
        </is>
      </c>
      <c r="D1254" s="556" t="n">
        <v>45962</v>
      </c>
      <c r="E1254" t="n">
        <v>18053</v>
      </c>
      <c r="F1254" t="inlineStr">
        <is>
          <t>CHAMPAGNE VEUVE CLICQUOT BRUT 750ML</t>
        </is>
      </c>
      <c r="G1254" t="n">
        <v>3551</v>
      </c>
      <c r="H1254" t="n">
        <v>4</v>
      </c>
      <c r="I1254" t="inlineStr">
        <is>
          <t>UN</t>
        </is>
      </c>
      <c r="J1254" t="inlineStr">
        <is>
          <t>BEBIDAS</t>
        </is>
      </c>
      <c r="K1254" t="inlineStr">
        <is>
          <t>10/2025</t>
        </is>
      </c>
      <c r="L1254" t="n">
        <v>0</v>
      </c>
      <c r="M1254" s="556" t="n">
        <v>45663</v>
      </c>
      <c r="N1254" t="n">
        <v>314.15</v>
      </c>
      <c r="O1254" t="n">
        <v>343</v>
      </c>
      <c r="P1254" t="n">
        <v>1256.6</v>
      </c>
    </row>
    <row r="1255">
      <c r="A1255" t="n">
        <v>59777</v>
      </c>
      <c r="B1255" t="n">
        <v>128</v>
      </c>
      <c r="C1255" t="inlineStr">
        <is>
          <t>Love Cabaret</t>
        </is>
      </c>
      <c r="D1255" s="556" t="n">
        <v>45962</v>
      </c>
      <c r="E1255" t="n">
        <v>19405</v>
      </c>
      <c r="F1255" t="inlineStr">
        <is>
          <t>MANTEIGA S/ SAL TRES MARIAS 5KG</t>
        </is>
      </c>
      <c r="G1255" t="n">
        <v>2761</v>
      </c>
      <c r="H1255" t="n">
        <v>7.5</v>
      </c>
      <c r="I1255" t="inlineStr">
        <is>
          <t>KG</t>
        </is>
      </c>
      <c r="J1255" t="inlineStr">
        <is>
          <t>ALIMENTOS</t>
        </is>
      </c>
      <c r="K1255" t="inlineStr">
        <is>
          <t>10/2025</t>
        </is>
      </c>
      <c r="L1255" t="n">
        <v>0</v>
      </c>
      <c r="M1255" s="556" t="n">
        <v>45922</v>
      </c>
      <c r="N1255" t="n">
        <v>164.1</v>
      </c>
      <c r="O1255" t="n">
        <v>146.9</v>
      </c>
      <c r="P1255" t="n">
        <v>1230.75</v>
      </c>
    </row>
    <row r="1256">
      <c r="A1256" t="n">
        <v>59739</v>
      </c>
      <c r="B1256" t="n">
        <v>128</v>
      </c>
      <c r="C1256" t="inlineStr">
        <is>
          <t>Love Cabaret</t>
        </is>
      </c>
      <c r="D1256" s="556" t="n">
        <v>45962</v>
      </c>
      <c r="E1256" t="n">
        <v>18545</v>
      </c>
      <c r="F1256" t="inlineStr">
        <is>
          <t>APERITIVO CAMPARI 998ML</t>
        </is>
      </c>
      <c r="G1256" t="n">
        <v>3134</v>
      </c>
      <c r="H1256" t="n">
        <v>24.1</v>
      </c>
      <c r="I1256" t="inlineStr">
        <is>
          <t>GR</t>
        </is>
      </c>
      <c r="J1256" t="inlineStr">
        <is>
          <t>BEBIDAS</t>
        </is>
      </c>
      <c r="K1256" t="inlineStr">
        <is>
          <t>10/2025</t>
        </is>
      </c>
      <c r="L1256" t="n">
        <v>0</v>
      </c>
      <c r="M1256" s="556" t="n">
        <v>45911</v>
      </c>
      <c r="N1256" t="n">
        <v>43.99</v>
      </c>
      <c r="O1256" t="n">
        <v>44.5</v>
      </c>
      <c r="P1256" t="n">
        <v>1060.16</v>
      </c>
    </row>
    <row r="1257">
      <c r="A1257" t="n">
        <v>59752</v>
      </c>
      <c r="B1257" t="n">
        <v>128</v>
      </c>
      <c r="C1257" t="inlineStr">
        <is>
          <t>Love Cabaret</t>
        </is>
      </c>
      <c r="D1257" s="556" t="n">
        <v>45962</v>
      </c>
      <c r="E1257" t="n">
        <v>19254</v>
      </c>
      <c r="F1257" t="inlineStr">
        <is>
          <t>QUEIJO TIPO BURRATA C/170G UN</t>
        </is>
      </c>
      <c r="G1257" t="n">
        <v>2784</v>
      </c>
      <c r="H1257" t="n">
        <v>15</v>
      </c>
      <c r="I1257" t="inlineStr">
        <is>
          <t>UN</t>
        </is>
      </c>
      <c r="J1257" t="inlineStr">
        <is>
          <t>ALIMENTOS</t>
        </is>
      </c>
      <c r="K1257" t="inlineStr">
        <is>
          <t>10/2025</t>
        </is>
      </c>
      <c r="L1257" t="n">
        <v>0</v>
      </c>
      <c r="M1257" s="556" t="n">
        <v>45901</v>
      </c>
      <c r="N1257" t="n">
        <v>65.34999999999999</v>
      </c>
      <c r="O1257" t="n">
        <v>15.67</v>
      </c>
      <c r="P1257" t="n">
        <v>980.25</v>
      </c>
    </row>
    <row r="1258">
      <c r="A1258" t="n">
        <v>59842</v>
      </c>
      <c r="B1258" t="n">
        <v>128</v>
      </c>
      <c r="C1258" t="inlineStr">
        <is>
          <t>Love Cabaret</t>
        </is>
      </c>
      <c r="D1258" s="556" t="n">
        <v>45962</v>
      </c>
      <c r="E1258" t="n">
        <v>18051</v>
      </c>
      <c r="F1258" t="inlineStr">
        <is>
          <t>CHAMPAGNE VEUVE CLICQUOT ROSE BRUT 750ML</t>
        </is>
      </c>
      <c r="G1258" t="n">
        <v>3552</v>
      </c>
      <c r="H1258" t="n">
        <v>2</v>
      </c>
      <c r="I1258" t="inlineStr">
        <is>
          <t>GR</t>
        </is>
      </c>
      <c r="J1258" t="inlineStr">
        <is>
          <t>BEBIDAS</t>
        </is>
      </c>
      <c r="K1258" t="inlineStr">
        <is>
          <t>10/2025</t>
        </is>
      </c>
      <c r="L1258" t="n">
        <v>0</v>
      </c>
      <c r="M1258" s="556" t="n">
        <v>45930</v>
      </c>
      <c r="N1258" t="n">
        <v>450</v>
      </c>
      <c r="O1258" t="n">
        <v>450</v>
      </c>
      <c r="P1258" t="n">
        <v>900</v>
      </c>
    </row>
    <row r="1259">
      <c r="A1259" t="n">
        <v>59779</v>
      </c>
      <c r="B1259" t="n">
        <v>128</v>
      </c>
      <c r="C1259" t="inlineStr">
        <is>
          <t>Love Cabaret</t>
        </is>
      </c>
      <c r="D1259" s="556" t="n">
        <v>45962</v>
      </c>
      <c r="E1259" t="n">
        <v>18117</v>
      </c>
      <c r="F1259" t="inlineStr">
        <is>
          <t>WHISKY JOHNNIE WALKER BLONDE 750ML</t>
        </is>
      </c>
      <c r="G1259" t="n">
        <v>3496</v>
      </c>
      <c r="H1259" t="n">
        <v>7</v>
      </c>
      <c r="I1259" t="inlineStr">
        <is>
          <t>UN</t>
        </is>
      </c>
      <c r="J1259" t="inlineStr">
        <is>
          <t>BEBIDAS</t>
        </is>
      </c>
      <c r="K1259" t="inlineStr">
        <is>
          <t>10/2025</t>
        </is>
      </c>
      <c r="L1259" t="n">
        <v>0</v>
      </c>
      <c r="N1259" t="n">
        <v>0</v>
      </c>
      <c r="O1259" t="n">
        <v>82.19</v>
      </c>
      <c r="P1259" t="n">
        <v>839.23</v>
      </c>
    </row>
    <row r="1260">
      <c r="A1260" t="n">
        <v>59765</v>
      </c>
      <c r="B1260" t="n">
        <v>128</v>
      </c>
      <c r="C1260" t="inlineStr">
        <is>
          <t>Love Cabaret</t>
        </is>
      </c>
      <c r="D1260" s="556" t="n">
        <v>45962</v>
      </c>
      <c r="E1260" t="n">
        <v>18382</v>
      </c>
      <c r="F1260" t="inlineStr">
        <is>
          <t>CONHAQUE BRANDY OSBORNE 700ML</t>
        </is>
      </c>
      <c r="G1260" t="n">
        <v>3257</v>
      </c>
      <c r="H1260" t="n">
        <v>11</v>
      </c>
      <c r="I1260" t="inlineStr">
        <is>
          <t>GR</t>
        </is>
      </c>
      <c r="J1260" t="inlineStr">
        <is>
          <t>BEBIDAS</t>
        </is>
      </c>
      <c r="K1260" t="inlineStr">
        <is>
          <t>10/2025</t>
        </is>
      </c>
      <c r="L1260" t="n">
        <v>72.78</v>
      </c>
      <c r="M1260" s="556" t="n">
        <v>45959</v>
      </c>
      <c r="N1260" t="n">
        <v>72.78</v>
      </c>
      <c r="O1260" t="n">
        <v>72.78</v>
      </c>
      <c r="P1260" t="n">
        <v>800.58</v>
      </c>
    </row>
    <row r="1261">
      <c r="A1261" t="n">
        <v>59744</v>
      </c>
      <c r="B1261" t="n">
        <v>128</v>
      </c>
      <c r="C1261" t="inlineStr">
        <is>
          <t>Love Cabaret</t>
        </is>
      </c>
      <c r="D1261" s="556" t="n">
        <v>45962</v>
      </c>
      <c r="E1261" t="n">
        <v>18212</v>
      </c>
      <c r="F1261" t="inlineStr">
        <is>
          <t>VERMOUTH MARTINI EXTRA DRY 750ML</t>
        </is>
      </c>
      <c r="G1261" t="n">
        <v>3415</v>
      </c>
      <c r="H1261" t="n">
        <v>20.59</v>
      </c>
      <c r="I1261" t="inlineStr">
        <is>
          <t>GR</t>
        </is>
      </c>
      <c r="J1261" t="inlineStr">
        <is>
          <t>BEBIDAS</t>
        </is>
      </c>
      <c r="K1261" t="inlineStr">
        <is>
          <t>10/2025</t>
        </is>
      </c>
      <c r="L1261" t="n">
        <v>35.51</v>
      </c>
      <c r="M1261" s="556" t="n">
        <v>45959</v>
      </c>
      <c r="N1261" t="n">
        <v>35.51</v>
      </c>
      <c r="O1261" t="n">
        <v>35.51</v>
      </c>
      <c r="P1261" t="n">
        <v>731.15</v>
      </c>
    </row>
    <row r="1262">
      <c r="A1262" t="n">
        <v>59826</v>
      </c>
      <c r="B1262" t="n">
        <v>128</v>
      </c>
      <c r="C1262" t="inlineStr">
        <is>
          <t>Love Cabaret</t>
        </is>
      </c>
      <c r="D1262" s="556" t="n">
        <v>45962</v>
      </c>
      <c r="E1262" t="n">
        <v>20936</v>
      </c>
      <c r="F1262" t="inlineStr">
        <is>
          <t>CHOCOLATE AMARGO CALLEBAUT CALLETS 70,5% 2,01KG</t>
        </is>
      </c>
      <c r="G1262" t="n">
        <v>2031</v>
      </c>
      <c r="H1262" t="n">
        <v>2</v>
      </c>
      <c r="I1262" t="inlineStr">
        <is>
          <t>UN</t>
        </is>
      </c>
      <c r="J1262" t="inlineStr">
        <is>
          <t>ALIMENTOS</t>
        </is>
      </c>
      <c r="K1262" t="inlineStr">
        <is>
          <t>10/2025</t>
        </is>
      </c>
      <c r="L1262" t="n">
        <v>353.43</v>
      </c>
      <c r="M1262" s="556" t="n">
        <v>45957</v>
      </c>
      <c r="N1262" t="n">
        <v>369.9</v>
      </c>
      <c r="O1262" t="n">
        <v>398.7</v>
      </c>
      <c r="P1262" t="n">
        <v>706.86</v>
      </c>
    </row>
    <row r="1263">
      <c r="A1263" t="n">
        <v>59793</v>
      </c>
      <c r="B1263" t="n">
        <v>128</v>
      </c>
      <c r="C1263" t="inlineStr">
        <is>
          <t>Love Cabaret</t>
        </is>
      </c>
      <c r="D1263" s="556" t="n">
        <v>45962</v>
      </c>
      <c r="E1263" t="n">
        <v>18540</v>
      </c>
      <c r="F1263" t="inlineStr">
        <is>
          <t>APERITIVO FERNET BRANCA FRATELLI 750ML</t>
        </is>
      </c>
      <c r="G1263" t="n">
        <v>3138</v>
      </c>
      <c r="H1263" t="n">
        <v>4.22</v>
      </c>
      <c r="I1263" t="inlineStr">
        <is>
          <t>GR</t>
        </is>
      </c>
      <c r="J1263" t="inlineStr">
        <is>
          <t>BEBIDAS</t>
        </is>
      </c>
      <c r="K1263" t="inlineStr">
        <is>
          <t>10/2025</t>
        </is>
      </c>
      <c r="L1263" t="n">
        <v>0</v>
      </c>
      <c r="N1263" t="n">
        <v>0</v>
      </c>
      <c r="O1263" t="n">
        <v>107.89</v>
      </c>
      <c r="P1263" t="n">
        <v>695.6799999999999</v>
      </c>
    </row>
    <row r="1264">
      <c r="A1264" t="n">
        <v>59770</v>
      </c>
      <c r="B1264" t="n">
        <v>128</v>
      </c>
      <c r="C1264" t="inlineStr">
        <is>
          <t>Love Cabaret</t>
        </is>
      </c>
      <c r="D1264" s="556" t="n">
        <v>45962</v>
      </c>
      <c r="E1264" t="n">
        <v>24053</v>
      </c>
      <c r="F1264" t="inlineStr">
        <is>
          <t>ARROZ JAPONEZ KG</t>
        </is>
      </c>
      <c r="G1264" t="n">
        <v>2189</v>
      </c>
      <c r="H1264" t="n">
        <v>10</v>
      </c>
      <c r="I1264" t="inlineStr">
        <is>
          <t>KG</t>
        </is>
      </c>
      <c r="J1264" t="inlineStr">
        <is>
          <t>ALIMENTOS</t>
        </is>
      </c>
      <c r="K1264" t="inlineStr">
        <is>
          <t>10/2025</t>
        </is>
      </c>
      <c r="L1264" t="n">
        <v>0</v>
      </c>
      <c r="M1264" s="556" t="n">
        <v>45882</v>
      </c>
      <c r="N1264" t="n">
        <v>69</v>
      </c>
      <c r="O1264" t="n">
        <v>28.21</v>
      </c>
      <c r="P1264" t="n">
        <v>690</v>
      </c>
    </row>
    <row r="1265">
      <c r="A1265" t="n">
        <v>59790</v>
      </c>
      <c r="B1265" t="n">
        <v>128</v>
      </c>
      <c r="C1265" t="inlineStr">
        <is>
          <t>Love Cabaret</t>
        </is>
      </c>
      <c r="D1265" s="556" t="n">
        <v>45962</v>
      </c>
      <c r="E1265" t="n">
        <v>18017</v>
      </c>
      <c r="F1265" t="inlineStr">
        <is>
          <t>ESPUMANTE CAVA BRUT STARS TOUCH OF ROSE 750ML</t>
        </is>
      </c>
      <c r="G1265" t="n">
        <v>3580</v>
      </c>
      <c r="H1265" t="n">
        <v>5</v>
      </c>
      <c r="I1265" t="inlineStr">
        <is>
          <t>GR</t>
        </is>
      </c>
      <c r="J1265" t="inlineStr">
        <is>
          <t>BEBIDAS</t>
        </is>
      </c>
      <c r="K1265" t="inlineStr">
        <is>
          <t>10/2025</t>
        </is>
      </c>
      <c r="L1265" t="n">
        <v>137.8</v>
      </c>
      <c r="M1265" s="556" t="n">
        <v>45943</v>
      </c>
      <c r="N1265" t="n">
        <v>137.8</v>
      </c>
      <c r="O1265" t="n">
        <v>137.8</v>
      </c>
      <c r="P1265" t="n">
        <v>689</v>
      </c>
    </row>
    <row r="1266">
      <c r="A1266" t="n">
        <v>59817</v>
      </c>
      <c r="B1266" t="n">
        <v>128</v>
      </c>
      <c r="C1266" t="inlineStr">
        <is>
          <t>Love Cabaret</t>
        </is>
      </c>
      <c r="D1266" s="556" t="n">
        <v>45962</v>
      </c>
      <c r="E1266" t="n">
        <v>25184</v>
      </c>
      <c r="F1266" t="inlineStr">
        <is>
          <t>TUCUPI PRETO BAG KG</t>
        </is>
      </c>
      <c r="G1266" t="n">
        <v>5937</v>
      </c>
      <c r="H1266" t="n">
        <v>2.75</v>
      </c>
      <c r="I1266" t="inlineStr">
        <is>
          <t>KG</t>
        </is>
      </c>
      <c r="J1266" t="inlineStr">
        <is>
          <t>ALIMENTOS</t>
        </is>
      </c>
      <c r="K1266" t="inlineStr">
        <is>
          <t>10/2025</t>
        </is>
      </c>
      <c r="L1266" t="n">
        <v>0</v>
      </c>
      <c r="M1266" s="556" t="n">
        <v>45800</v>
      </c>
      <c r="N1266" t="n">
        <v>250</v>
      </c>
      <c r="O1266" t="n">
        <v>219.9</v>
      </c>
      <c r="P1266" t="n">
        <v>687.5</v>
      </c>
    </row>
    <row r="1267">
      <c r="A1267" t="n">
        <v>59726</v>
      </c>
      <c r="B1267" t="n">
        <v>128</v>
      </c>
      <c r="C1267" t="inlineStr">
        <is>
          <t>Love Cabaret</t>
        </is>
      </c>
      <c r="D1267" s="556" t="n">
        <v>45962</v>
      </c>
      <c r="E1267" t="n">
        <v>22125</v>
      </c>
      <c r="F1267" t="inlineStr">
        <is>
          <t xml:space="preserve">AGUA TONICA PRATA INDIAN 200ML </t>
        </is>
      </c>
      <c r="G1267" t="n">
        <v>3601</v>
      </c>
      <c r="H1267" t="n">
        <v>161</v>
      </c>
      <c r="I1267" t="inlineStr">
        <is>
          <t>UN</t>
        </is>
      </c>
      <c r="J1267" t="inlineStr">
        <is>
          <t>BEBIDAS</t>
        </is>
      </c>
      <c r="K1267" t="inlineStr">
        <is>
          <t>10/2025</t>
        </is>
      </c>
      <c r="L1267" t="n">
        <v>0</v>
      </c>
      <c r="M1267" s="556" t="n">
        <v>45565</v>
      </c>
      <c r="N1267" t="n">
        <v>3.79</v>
      </c>
      <c r="O1267" t="n">
        <v>3.56</v>
      </c>
      <c r="P1267" t="n">
        <v>610.1900000000001</v>
      </c>
    </row>
    <row r="1268">
      <c r="A1268" t="n">
        <v>59749</v>
      </c>
      <c r="B1268" t="n">
        <v>128</v>
      </c>
      <c r="C1268" t="inlineStr">
        <is>
          <t>Love Cabaret</t>
        </is>
      </c>
      <c r="D1268" s="556" t="n">
        <v>45962</v>
      </c>
      <c r="E1268" t="n">
        <v>21945</v>
      </c>
      <c r="F1268" t="inlineStr">
        <is>
          <t>VINHO BRANCO MASCARA FUEGO CHARDONNAY 750ML</t>
        </is>
      </c>
      <c r="G1268" t="n">
        <v>3748</v>
      </c>
      <c r="H1268" t="n">
        <v>15.18</v>
      </c>
      <c r="I1268" t="inlineStr">
        <is>
          <t>LT</t>
        </is>
      </c>
      <c r="J1268" t="inlineStr">
        <is>
          <t>BEBIDAS</t>
        </is>
      </c>
      <c r="K1268" t="inlineStr">
        <is>
          <t>10/2025</t>
        </is>
      </c>
      <c r="L1268" t="n">
        <v>37.7</v>
      </c>
      <c r="M1268" s="556" t="n">
        <v>45959</v>
      </c>
      <c r="N1268" t="n">
        <v>37.7</v>
      </c>
      <c r="O1268" t="n">
        <v>39.34</v>
      </c>
      <c r="P1268" t="n">
        <v>572.29</v>
      </c>
    </row>
    <row r="1269">
      <c r="A1269" t="n">
        <v>59857</v>
      </c>
      <c r="B1269" t="n">
        <v>128</v>
      </c>
      <c r="C1269" t="inlineStr">
        <is>
          <t>Love Cabaret</t>
        </is>
      </c>
      <c r="D1269" s="556" t="n">
        <v>45962</v>
      </c>
      <c r="E1269" t="n">
        <v>18113</v>
      </c>
      <c r="F1269" t="inlineStr">
        <is>
          <t>WHISKY JOHNNIE WALKER GREEN LABEL 750ML</t>
        </is>
      </c>
      <c r="G1269" t="n">
        <v>3499</v>
      </c>
      <c r="H1269" t="n">
        <v>1.29</v>
      </c>
      <c r="I1269" t="inlineStr">
        <is>
          <t>GR</t>
        </is>
      </c>
      <c r="J1269" t="inlineStr">
        <is>
          <t>BEBIDAS</t>
        </is>
      </c>
      <c r="K1269" t="inlineStr">
        <is>
          <t>10/2025</t>
        </is>
      </c>
      <c r="L1269" t="n">
        <v>0</v>
      </c>
      <c r="M1269" s="556" t="n">
        <v>45740</v>
      </c>
      <c r="N1269" t="n">
        <v>439.9</v>
      </c>
      <c r="O1269" t="n">
        <v>456.73</v>
      </c>
      <c r="P1269" t="n">
        <v>567.47</v>
      </c>
    </row>
    <row r="1270">
      <c r="A1270" t="n">
        <v>59756</v>
      </c>
      <c r="B1270" t="n">
        <v>128</v>
      </c>
      <c r="C1270" t="inlineStr">
        <is>
          <t>Love Cabaret</t>
        </is>
      </c>
      <c r="D1270" s="556" t="n">
        <v>45962</v>
      </c>
      <c r="E1270" t="n">
        <v>26948</v>
      </c>
      <c r="F1270" t="inlineStr">
        <is>
          <t>REFRIGERANTE LIMAO ZERO FYS 350ML C/12</t>
        </is>
      </c>
      <c r="G1270" t="n">
        <v>7011</v>
      </c>
      <c r="H1270" t="n">
        <v>13.42</v>
      </c>
      <c r="I1270" t="inlineStr">
        <is>
          <t>PC</t>
        </is>
      </c>
      <c r="J1270" t="inlineStr">
        <is>
          <t>BEBIDAS</t>
        </is>
      </c>
      <c r="K1270" t="inlineStr">
        <is>
          <t>10/2025</t>
        </is>
      </c>
      <c r="L1270" t="n">
        <v>40.17</v>
      </c>
      <c r="M1270" s="556" t="n">
        <v>45958</v>
      </c>
      <c r="N1270" t="n">
        <v>43.32</v>
      </c>
      <c r="O1270" t="n">
        <v>43.32</v>
      </c>
      <c r="P1270" t="n">
        <v>539.08</v>
      </c>
    </row>
    <row r="1271">
      <c r="A1271" t="n">
        <v>59760</v>
      </c>
      <c r="B1271" t="n">
        <v>128</v>
      </c>
      <c r="C1271" t="inlineStr">
        <is>
          <t>Love Cabaret</t>
        </is>
      </c>
      <c r="D1271" s="556" t="n">
        <v>45962</v>
      </c>
      <c r="E1271" t="n">
        <v>17797</v>
      </c>
      <c r="F1271" t="inlineStr">
        <is>
          <t>VINHO BRANCO MASCARA FUEGO CHARDONNAY 750ML</t>
        </is>
      </c>
      <c r="G1271" t="n">
        <v>3748</v>
      </c>
      <c r="H1271" t="n">
        <v>12.95</v>
      </c>
      <c r="I1271" t="inlineStr">
        <is>
          <t>GR</t>
        </is>
      </c>
      <c r="J1271" t="inlineStr">
        <is>
          <t>BEBIDAS</t>
        </is>
      </c>
      <c r="K1271" t="inlineStr">
        <is>
          <t>10/2025</t>
        </is>
      </c>
      <c r="L1271" t="n">
        <v>0</v>
      </c>
      <c r="M1271" s="556" t="n">
        <v>45842</v>
      </c>
      <c r="N1271" t="n">
        <v>40.15</v>
      </c>
      <c r="O1271" t="n">
        <v>37.7</v>
      </c>
      <c r="P1271" t="n">
        <v>519.9400000000001</v>
      </c>
    </row>
    <row r="1272">
      <c r="A1272" t="n">
        <v>59814</v>
      </c>
      <c r="B1272" t="n">
        <v>128</v>
      </c>
      <c r="C1272" t="inlineStr">
        <is>
          <t>Love Cabaret</t>
        </is>
      </c>
      <c r="D1272" s="556" t="n">
        <v>45962</v>
      </c>
      <c r="E1272" t="n">
        <v>18550</v>
      </c>
      <c r="F1272" t="inlineStr">
        <is>
          <t>APERITIVO ANGOSTURA 200ML</t>
        </is>
      </c>
      <c r="G1272" t="n">
        <v>3130</v>
      </c>
      <c r="H1272" t="n">
        <v>3</v>
      </c>
      <c r="I1272" t="inlineStr">
        <is>
          <t>GR</t>
        </is>
      </c>
      <c r="J1272" t="inlineStr">
        <is>
          <t>BEBIDAS</t>
        </is>
      </c>
      <c r="K1272" t="inlineStr">
        <is>
          <t>10/2025</t>
        </is>
      </c>
      <c r="L1272" t="n">
        <v>0</v>
      </c>
      <c r="M1272" s="556" t="n">
        <v>45887</v>
      </c>
      <c r="N1272" t="n">
        <v>172.9</v>
      </c>
      <c r="O1272" t="n">
        <v>164</v>
      </c>
      <c r="P1272" t="n">
        <v>518.7</v>
      </c>
    </row>
    <row r="1273">
      <c r="A1273" t="n">
        <v>59761</v>
      </c>
      <c r="B1273" t="n">
        <v>128</v>
      </c>
      <c r="C1273" t="inlineStr">
        <is>
          <t>Love Cabaret</t>
        </is>
      </c>
      <c r="D1273" s="556" t="n">
        <v>45962</v>
      </c>
      <c r="E1273" t="n">
        <v>24529</v>
      </c>
      <c r="F1273" t="inlineStr">
        <is>
          <t>REFRIGERANTE LIMAO FYS 350ML C/12</t>
        </is>
      </c>
      <c r="G1273" t="n">
        <v>3697</v>
      </c>
      <c r="H1273" t="n">
        <v>12.67</v>
      </c>
      <c r="I1273" t="inlineStr">
        <is>
          <t>PC</t>
        </is>
      </c>
      <c r="J1273" t="inlineStr">
        <is>
          <t>BEBIDAS</t>
        </is>
      </c>
      <c r="K1273" t="inlineStr">
        <is>
          <t>10/2025</t>
        </is>
      </c>
      <c r="L1273" t="n">
        <v>0</v>
      </c>
      <c r="M1273" s="556" t="n">
        <v>45896</v>
      </c>
      <c r="N1273" t="n">
        <v>39.69</v>
      </c>
      <c r="O1273" t="n">
        <v>39.69</v>
      </c>
      <c r="P1273" t="n">
        <v>502.87</v>
      </c>
    </row>
    <row r="1274">
      <c r="A1274" t="n">
        <v>59839</v>
      </c>
      <c r="B1274" t="n">
        <v>128</v>
      </c>
      <c r="C1274" t="inlineStr">
        <is>
          <t>Love Cabaret</t>
        </is>
      </c>
      <c r="D1274" s="556" t="n">
        <v>45962</v>
      </c>
      <c r="E1274" t="n">
        <v>18131</v>
      </c>
      <c r="F1274" t="inlineStr">
        <is>
          <t>WHISKY GLENMORANGIE 10 ANOS 750ML</t>
        </is>
      </c>
      <c r="G1274" t="n">
        <v>3485</v>
      </c>
      <c r="H1274" t="n">
        <v>2</v>
      </c>
      <c r="I1274" t="inlineStr">
        <is>
          <t>UN</t>
        </is>
      </c>
      <c r="J1274" t="inlineStr">
        <is>
          <t>BEBIDAS</t>
        </is>
      </c>
      <c r="K1274" t="inlineStr">
        <is>
          <t>10/2025</t>
        </is>
      </c>
      <c r="L1274" t="n">
        <v>0</v>
      </c>
      <c r="N1274" t="n">
        <v>0</v>
      </c>
      <c r="O1274" t="n">
        <v>298.9</v>
      </c>
      <c r="P1274" t="n">
        <v>500.69</v>
      </c>
    </row>
    <row r="1275">
      <c r="A1275" t="n">
        <v>59773</v>
      </c>
      <c r="B1275" t="n">
        <v>128</v>
      </c>
      <c r="C1275" t="inlineStr">
        <is>
          <t>Love Cabaret</t>
        </is>
      </c>
      <c r="D1275" s="556" t="n">
        <v>45962</v>
      </c>
      <c r="E1275" t="n">
        <v>17594</v>
      </c>
      <c r="F1275" t="inlineStr">
        <is>
          <t>VINHO TINTO LE JAJA DE JAU DE SYRAH 750ML FRANCA</t>
        </is>
      </c>
      <c r="G1275" t="n">
        <v>3932</v>
      </c>
      <c r="H1275" t="n">
        <v>8.91</v>
      </c>
      <c r="I1275" t="inlineStr">
        <is>
          <t>GR</t>
        </is>
      </c>
      <c r="J1275" t="inlineStr">
        <is>
          <t>BEBIDAS</t>
        </is>
      </c>
      <c r="K1275" t="inlineStr">
        <is>
          <t>10/2025</t>
        </is>
      </c>
      <c r="L1275" t="n">
        <v>54.34</v>
      </c>
      <c r="M1275" s="556" t="n">
        <v>45960</v>
      </c>
      <c r="N1275" t="n">
        <v>54.34</v>
      </c>
      <c r="O1275" t="n">
        <v>54.34</v>
      </c>
      <c r="P1275" t="n">
        <v>484.17</v>
      </c>
    </row>
    <row r="1276">
      <c r="A1276" t="n">
        <v>59804</v>
      </c>
      <c r="B1276" t="n">
        <v>128</v>
      </c>
      <c r="C1276" t="inlineStr">
        <is>
          <t>Love Cabaret</t>
        </is>
      </c>
      <c r="D1276" s="556" t="n">
        <v>45962</v>
      </c>
      <c r="E1276" t="n">
        <v>21047</v>
      </c>
      <c r="F1276" t="inlineStr">
        <is>
          <t>AZEITE EXTRA VIRGEM GALLO 2L</t>
        </is>
      </c>
      <c r="G1276" t="n">
        <v>1999</v>
      </c>
      <c r="H1276" t="n">
        <v>3.7</v>
      </c>
      <c r="I1276" t="inlineStr">
        <is>
          <t>GALAO</t>
        </is>
      </c>
      <c r="J1276" t="inlineStr">
        <is>
          <t>ALIMENTOS</t>
        </is>
      </c>
      <c r="K1276" t="inlineStr">
        <is>
          <t>10/2025</t>
        </is>
      </c>
      <c r="L1276" t="n">
        <v>130.31</v>
      </c>
      <c r="M1276" s="556" t="n">
        <v>45957</v>
      </c>
      <c r="N1276" t="n">
        <v>127.7</v>
      </c>
      <c r="O1276" t="n">
        <v>127.7</v>
      </c>
      <c r="P1276" t="n">
        <v>482.15</v>
      </c>
    </row>
    <row r="1277">
      <c r="A1277" t="n">
        <v>59838</v>
      </c>
      <c r="B1277" t="n">
        <v>128</v>
      </c>
      <c r="C1277" t="inlineStr">
        <is>
          <t>Love Cabaret</t>
        </is>
      </c>
      <c r="D1277" s="556" t="n">
        <v>45962</v>
      </c>
      <c r="E1277" t="n">
        <v>18133</v>
      </c>
      <c r="F1277" t="inlineStr">
        <is>
          <t>WHISKY GLENLIVET FOUNDERS RESERVE 750ML</t>
        </is>
      </c>
      <c r="G1277" t="n">
        <v>3484</v>
      </c>
      <c r="H1277" t="n">
        <v>2</v>
      </c>
      <c r="I1277" t="inlineStr">
        <is>
          <t>GR</t>
        </is>
      </c>
      <c r="J1277" t="inlineStr">
        <is>
          <t>BEBIDAS</t>
        </is>
      </c>
      <c r="K1277" t="inlineStr">
        <is>
          <t>10/2025</t>
        </is>
      </c>
      <c r="L1277" t="n">
        <v>0</v>
      </c>
      <c r="N1277" t="n">
        <v>0</v>
      </c>
      <c r="O1277" t="n">
        <v>193.9</v>
      </c>
      <c r="P1277" t="n">
        <v>414.03</v>
      </c>
    </row>
    <row r="1278">
      <c r="A1278" t="n">
        <v>59763</v>
      </c>
      <c r="B1278" t="n">
        <v>128</v>
      </c>
      <c r="C1278" t="inlineStr">
        <is>
          <t>Love Cabaret</t>
        </is>
      </c>
      <c r="D1278" s="556" t="n">
        <v>45962</v>
      </c>
      <c r="E1278" t="n">
        <v>20809</v>
      </c>
      <c r="F1278" t="inlineStr">
        <is>
          <t>CAFE PILAO ALMOFADA 500G</t>
        </is>
      </c>
      <c r="G1278" t="n">
        <v>2074</v>
      </c>
      <c r="H1278" t="n">
        <v>11.45</v>
      </c>
      <c r="I1278" t="inlineStr">
        <is>
          <t>PC</t>
        </is>
      </c>
      <c r="J1278" t="inlineStr">
        <is>
          <t>ALIMENTOS</t>
        </is>
      </c>
      <c r="K1278" t="inlineStr">
        <is>
          <t>10/2025</t>
        </is>
      </c>
      <c r="L1278" t="n">
        <v>34.51</v>
      </c>
      <c r="M1278" s="556" t="n">
        <v>45957</v>
      </c>
      <c r="N1278" t="n">
        <v>31.69</v>
      </c>
      <c r="O1278" t="n">
        <v>32.3</v>
      </c>
      <c r="P1278" t="n">
        <v>395.14</v>
      </c>
    </row>
    <row r="1279">
      <c r="A1279" t="n">
        <v>59836</v>
      </c>
      <c r="B1279" t="n">
        <v>128</v>
      </c>
      <c r="C1279" t="inlineStr">
        <is>
          <t>Love Cabaret</t>
        </is>
      </c>
      <c r="D1279" s="556" t="n">
        <v>45962</v>
      </c>
      <c r="E1279" t="n">
        <v>18306</v>
      </c>
      <c r="F1279" t="inlineStr">
        <is>
          <t>LICOR MARASCHINO LUXARDO 750ML</t>
        </is>
      </c>
      <c r="G1279" t="n">
        <v>3327</v>
      </c>
      <c r="H1279" t="n">
        <v>2</v>
      </c>
      <c r="I1279" t="inlineStr">
        <is>
          <t>GR</t>
        </is>
      </c>
      <c r="J1279" t="inlineStr">
        <is>
          <t>BEBIDAS</t>
        </is>
      </c>
      <c r="K1279" t="inlineStr">
        <is>
          <t>10/2025</t>
        </is>
      </c>
      <c r="L1279" t="n">
        <v>0</v>
      </c>
      <c r="N1279" t="n">
        <v>0</v>
      </c>
      <c r="O1279" t="n">
        <v>217</v>
      </c>
      <c r="P1279" t="n">
        <v>395.11</v>
      </c>
    </row>
    <row r="1280">
      <c r="A1280" t="n">
        <v>59803</v>
      </c>
      <c r="B1280" t="n">
        <v>128</v>
      </c>
      <c r="C1280" t="inlineStr">
        <is>
          <t>Love Cabaret</t>
        </is>
      </c>
      <c r="D1280" s="556" t="n">
        <v>45962</v>
      </c>
      <c r="E1280" t="n">
        <v>18554</v>
      </c>
      <c r="F1280" t="inlineStr">
        <is>
          <t>CERVEJA LAGUNITAS IPA 355ML C/12</t>
        </is>
      </c>
      <c r="G1280" t="n">
        <v>3126</v>
      </c>
      <c r="H1280" t="n">
        <v>3.75</v>
      </c>
      <c r="I1280" t="inlineStr">
        <is>
          <t>PC</t>
        </is>
      </c>
      <c r="J1280" t="inlineStr">
        <is>
          <t>BEBIDAS</t>
        </is>
      </c>
      <c r="K1280" t="inlineStr">
        <is>
          <t>10/2025</t>
        </is>
      </c>
      <c r="L1280" t="n">
        <v>101.09</v>
      </c>
      <c r="M1280" s="556" t="n">
        <v>45958</v>
      </c>
      <c r="N1280" t="n">
        <v>151.64</v>
      </c>
      <c r="O1280" t="n">
        <v>151.64</v>
      </c>
      <c r="P1280" t="n">
        <v>379.09</v>
      </c>
    </row>
    <row r="1281">
      <c r="A1281" t="n">
        <v>59784</v>
      </c>
      <c r="B1281" t="n">
        <v>128</v>
      </c>
      <c r="C1281" t="inlineStr">
        <is>
          <t>Love Cabaret</t>
        </is>
      </c>
      <c r="D1281" s="556" t="n">
        <v>45962</v>
      </c>
      <c r="E1281" t="n">
        <v>18530</v>
      </c>
      <c r="F1281" t="inlineStr">
        <is>
          <t>APERITIVO RAMAZZOTTI ROSATO 700ML</t>
        </is>
      </c>
      <c r="G1281" t="n">
        <v>3145</v>
      </c>
      <c r="H1281" t="n">
        <v>6</v>
      </c>
      <c r="I1281" t="inlineStr">
        <is>
          <t>GR</t>
        </is>
      </c>
      <c r="J1281" t="inlineStr">
        <is>
          <t>BEBIDAS</t>
        </is>
      </c>
      <c r="K1281" t="inlineStr">
        <is>
          <t>10/2025</t>
        </is>
      </c>
      <c r="L1281" t="n">
        <v>0</v>
      </c>
      <c r="M1281" s="556" t="n">
        <v>45502</v>
      </c>
      <c r="N1281" t="n">
        <v>61.12</v>
      </c>
      <c r="O1281" t="n">
        <v>0</v>
      </c>
      <c r="P1281" t="n">
        <v>366.72</v>
      </c>
    </row>
    <row r="1282">
      <c r="A1282" t="n">
        <v>59759</v>
      </c>
      <c r="B1282" t="n">
        <v>128</v>
      </c>
      <c r="C1282" t="inlineStr">
        <is>
          <t>Love Cabaret</t>
        </is>
      </c>
      <c r="D1282" s="556" t="n">
        <v>45962</v>
      </c>
      <c r="E1282" t="n">
        <v>18486</v>
      </c>
      <c r="F1282" t="inlineStr">
        <is>
          <t>CACHACA FAMIGERADA BRUTA 750ML</t>
        </is>
      </c>
      <c r="G1282" t="n">
        <v>3170</v>
      </c>
      <c r="H1282" t="n">
        <v>13</v>
      </c>
      <c r="I1282" t="inlineStr">
        <is>
          <t>GR</t>
        </is>
      </c>
      <c r="J1282" t="inlineStr">
        <is>
          <t>BEBIDAS</t>
        </is>
      </c>
      <c r="K1282" t="inlineStr">
        <is>
          <t>10/2025</t>
        </is>
      </c>
      <c r="L1282" t="n">
        <v>27.5</v>
      </c>
      <c r="M1282" s="556" t="n">
        <v>45958</v>
      </c>
      <c r="N1282" t="n">
        <v>27.5</v>
      </c>
      <c r="O1282" t="n">
        <v>27.5</v>
      </c>
      <c r="P1282" t="n">
        <v>357.5</v>
      </c>
    </row>
    <row r="1283">
      <c r="A1283" t="n">
        <v>59764</v>
      </c>
      <c r="B1283" t="n">
        <v>128</v>
      </c>
      <c r="C1283" t="inlineStr">
        <is>
          <t>Love Cabaret</t>
        </is>
      </c>
      <c r="D1283" s="556" t="n">
        <v>45962</v>
      </c>
      <c r="E1283" t="n">
        <v>17716</v>
      </c>
      <c r="F1283" t="inlineStr">
        <is>
          <t>VINHO TINTO ALMADEN CABERNET SAUVIGNON 750ML</t>
        </is>
      </c>
      <c r="G1283" t="n">
        <v>3822</v>
      </c>
      <c r="H1283" t="n">
        <v>11.3</v>
      </c>
      <c r="I1283" t="inlineStr">
        <is>
          <t>GR</t>
        </is>
      </c>
      <c r="J1283" t="inlineStr">
        <is>
          <t>BEBIDAS</t>
        </is>
      </c>
      <c r="K1283" t="inlineStr">
        <is>
          <t>10/2025</t>
        </is>
      </c>
      <c r="L1283" t="n">
        <v>29.9</v>
      </c>
      <c r="M1283" s="556" t="n">
        <v>45951</v>
      </c>
      <c r="N1283" t="n">
        <v>29.9</v>
      </c>
      <c r="O1283" t="n">
        <v>26.2</v>
      </c>
      <c r="P1283" t="n">
        <v>337.87</v>
      </c>
    </row>
    <row r="1284">
      <c r="A1284" t="n">
        <v>59827</v>
      </c>
      <c r="B1284" t="n">
        <v>128</v>
      </c>
      <c r="C1284" t="inlineStr">
        <is>
          <t>Love Cabaret</t>
        </is>
      </c>
      <c r="D1284" s="556" t="n">
        <v>45962</v>
      </c>
      <c r="E1284" t="n">
        <v>20932</v>
      </c>
      <c r="F1284" t="inlineStr">
        <is>
          <t>CHOCOLATE AO LEITE GOTAS SICAO 2,1KG UN</t>
        </is>
      </c>
      <c r="G1284" t="n">
        <v>2032</v>
      </c>
      <c r="H1284" t="n">
        <v>2</v>
      </c>
      <c r="I1284" t="inlineStr">
        <is>
          <t>UN</t>
        </is>
      </c>
      <c r="J1284" t="inlineStr">
        <is>
          <t>ALIMENTOS</t>
        </is>
      </c>
      <c r="K1284" t="inlineStr">
        <is>
          <t>10/2025</t>
        </is>
      </c>
      <c r="L1284" t="n">
        <v>165.7</v>
      </c>
      <c r="M1284" s="556" t="n">
        <v>45957</v>
      </c>
      <c r="N1284" t="n">
        <v>165.7</v>
      </c>
      <c r="O1284" t="n">
        <v>165.7</v>
      </c>
      <c r="P1284" t="n">
        <v>331.4</v>
      </c>
    </row>
    <row r="1285">
      <c r="A1285" t="n">
        <v>59881</v>
      </c>
      <c r="B1285" t="n">
        <v>128</v>
      </c>
      <c r="C1285" t="inlineStr">
        <is>
          <t>Love Cabaret</t>
        </is>
      </c>
      <c r="D1285" s="556" t="n">
        <v>45962</v>
      </c>
      <c r="E1285" t="n">
        <v>18097</v>
      </c>
      <c r="F1285" t="inlineStr">
        <is>
          <t>WHISKY TALISKER SINGLE MALT 10 ANOS 720ML</t>
        </is>
      </c>
      <c r="G1285" t="n">
        <v>3513</v>
      </c>
      <c r="H1285" t="n">
        <v>0.8100000000000001</v>
      </c>
      <c r="I1285" t="inlineStr">
        <is>
          <t>GR</t>
        </is>
      </c>
      <c r="J1285" t="inlineStr">
        <is>
          <t>BEBIDAS</t>
        </is>
      </c>
      <c r="K1285" t="inlineStr">
        <is>
          <t>10/2025</t>
        </is>
      </c>
      <c r="L1285" t="n">
        <v>0</v>
      </c>
      <c r="N1285" t="n">
        <v>0</v>
      </c>
      <c r="O1285" t="n">
        <v>404.59</v>
      </c>
      <c r="P1285" t="n">
        <v>327.72</v>
      </c>
    </row>
    <row r="1286">
      <c r="A1286" t="n">
        <v>59819</v>
      </c>
      <c r="B1286" t="n">
        <v>128</v>
      </c>
      <c r="C1286" t="inlineStr">
        <is>
          <t>Love Cabaret</t>
        </is>
      </c>
      <c r="D1286" s="556" t="n">
        <v>45962</v>
      </c>
      <c r="E1286" t="n">
        <v>20751</v>
      </c>
      <c r="F1286" t="inlineStr">
        <is>
          <t>AZEITONA PRETA AZAPA ARCOBELLO C/2KG</t>
        </is>
      </c>
      <c r="G1286" t="n">
        <v>2088</v>
      </c>
      <c r="H1286" t="n">
        <v>2.5</v>
      </c>
      <c r="I1286" t="inlineStr">
        <is>
          <t>BD</t>
        </is>
      </c>
      <c r="J1286" t="inlineStr">
        <is>
          <t>ALIMENTOS</t>
        </is>
      </c>
      <c r="K1286" t="inlineStr">
        <is>
          <t>10/2025</t>
        </is>
      </c>
      <c r="L1286" t="n">
        <v>113.13</v>
      </c>
      <c r="M1286" s="556" t="n">
        <v>45950</v>
      </c>
      <c r="N1286" t="n">
        <v>113.13</v>
      </c>
      <c r="O1286" t="n">
        <v>104</v>
      </c>
      <c r="P1286" t="n">
        <v>282.82</v>
      </c>
    </row>
    <row r="1287">
      <c r="A1287" t="n">
        <v>59778</v>
      </c>
      <c r="B1287" t="n">
        <v>128</v>
      </c>
      <c r="C1287" t="inlineStr">
        <is>
          <t>Love Cabaret</t>
        </is>
      </c>
      <c r="D1287" s="556" t="n">
        <v>45962</v>
      </c>
      <c r="E1287" t="n">
        <v>24561</v>
      </c>
      <c r="F1287" t="inlineStr">
        <is>
          <t xml:space="preserve">REFRIGERANTE GUARANA FYS 350ML C/12 </t>
        </is>
      </c>
      <c r="G1287" t="n">
        <v>5655</v>
      </c>
      <c r="H1287" t="n">
        <v>7.33</v>
      </c>
      <c r="I1287" t="inlineStr">
        <is>
          <t>PC</t>
        </is>
      </c>
      <c r="J1287" t="inlineStr">
        <is>
          <t>BEBIDAS</t>
        </is>
      </c>
      <c r="K1287" t="inlineStr">
        <is>
          <t>10/2025</t>
        </is>
      </c>
      <c r="L1287" t="n">
        <v>38.25</v>
      </c>
      <c r="M1287" s="556" t="n">
        <v>45958</v>
      </c>
      <c r="N1287" t="n">
        <v>39.83</v>
      </c>
      <c r="O1287" t="n">
        <v>39.83</v>
      </c>
      <c r="P1287" t="n">
        <v>280.37</v>
      </c>
    </row>
    <row r="1288">
      <c r="A1288" t="n">
        <v>59754</v>
      </c>
      <c r="B1288" t="n">
        <v>128</v>
      </c>
      <c r="C1288" t="inlineStr">
        <is>
          <t>Love Cabaret</t>
        </is>
      </c>
      <c r="D1288" s="556" t="n">
        <v>45962</v>
      </c>
      <c r="E1288" t="n">
        <v>24199</v>
      </c>
      <c r="F1288" t="inlineStr">
        <is>
          <t>COSTELINHA SUINA</t>
        </is>
      </c>
      <c r="G1288" t="n">
        <v>5084</v>
      </c>
      <c r="H1288" t="n">
        <v>14</v>
      </c>
      <c r="I1288" t="inlineStr">
        <is>
          <t>KG</t>
        </is>
      </c>
      <c r="J1288" t="inlineStr">
        <is>
          <t>ALIMENTOS</t>
        </is>
      </c>
      <c r="K1288" t="inlineStr">
        <is>
          <t>10/2025</t>
        </is>
      </c>
      <c r="L1288" t="n">
        <v>19.99</v>
      </c>
      <c r="M1288" s="556" t="n">
        <v>45959</v>
      </c>
      <c r="N1288" t="n">
        <v>19.99</v>
      </c>
      <c r="O1288" t="n">
        <v>19.99</v>
      </c>
      <c r="P1288" t="n">
        <v>279.86</v>
      </c>
    </row>
    <row r="1289">
      <c r="A1289" t="n">
        <v>59846</v>
      </c>
      <c r="B1289" t="n">
        <v>128</v>
      </c>
      <c r="C1289" t="inlineStr">
        <is>
          <t>Love Cabaret</t>
        </is>
      </c>
      <c r="D1289" s="556" t="n">
        <v>45962</v>
      </c>
      <c r="E1289" t="n">
        <v>19235</v>
      </c>
      <c r="F1289" t="inlineStr">
        <is>
          <t>QUEIJO TULHA PECA INTEIRA 5,5KG FAZENDA ATALAIA UN</t>
        </is>
      </c>
      <c r="G1289" t="n">
        <v>2788</v>
      </c>
      <c r="H1289" t="n">
        <v>1.75</v>
      </c>
      <c r="I1289" t="inlineStr">
        <is>
          <t>KG</t>
        </is>
      </c>
      <c r="J1289" t="inlineStr">
        <is>
          <t>ALIMENTOS</t>
        </is>
      </c>
      <c r="K1289" t="inlineStr">
        <is>
          <t>10/2025</t>
        </is>
      </c>
      <c r="L1289" t="n">
        <v>159</v>
      </c>
      <c r="M1289" s="556" t="n">
        <v>45943</v>
      </c>
      <c r="N1289" t="n">
        <v>159</v>
      </c>
      <c r="O1289" t="n">
        <v>137</v>
      </c>
      <c r="P1289" t="n">
        <v>278.25</v>
      </c>
    </row>
    <row r="1290">
      <c r="A1290" t="n">
        <v>59781</v>
      </c>
      <c r="B1290" t="n">
        <v>128</v>
      </c>
      <c r="C1290" t="inlineStr">
        <is>
          <t>Love Cabaret</t>
        </is>
      </c>
      <c r="D1290" s="556" t="n">
        <v>45962</v>
      </c>
      <c r="E1290" t="n">
        <v>25441</v>
      </c>
      <c r="F1290" t="inlineStr">
        <is>
          <t>AGUA TONICA PRATA ZERO 269ML UN</t>
        </is>
      </c>
      <c r="G1290" t="n">
        <v>7012</v>
      </c>
      <c r="H1290" t="n">
        <v>7</v>
      </c>
      <c r="I1290" t="inlineStr">
        <is>
          <t>UN</t>
        </is>
      </c>
      <c r="J1290" t="inlineStr">
        <is>
          <t>BEBIDAS</t>
        </is>
      </c>
      <c r="K1290" t="inlineStr">
        <is>
          <t>10/2025</t>
        </is>
      </c>
      <c r="L1290" t="n">
        <v>0</v>
      </c>
      <c r="M1290" s="556" t="n">
        <v>45895</v>
      </c>
      <c r="N1290" t="n">
        <v>39.53</v>
      </c>
      <c r="O1290" t="n">
        <v>39.53</v>
      </c>
      <c r="P1290" t="n">
        <v>276.71</v>
      </c>
    </row>
    <row r="1291">
      <c r="A1291" t="n">
        <v>59859</v>
      </c>
      <c r="B1291" t="n">
        <v>128</v>
      </c>
      <c r="C1291" t="inlineStr">
        <is>
          <t>Love Cabaret</t>
        </is>
      </c>
      <c r="D1291" s="556" t="n">
        <v>45962</v>
      </c>
      <c r="E1291" t="n">
        <v>18157</v>
      </c>
      <c r="F1291" t="inlineStr">
        <is>
          <t>WHISKY BOURBON BULLEIT 750ML</t>
        </is>
      </c>
      <c r="G1291" t="n">
        <v>3463</v>
      </c>
      <c r="H1291" t="n">
        <v>1.25</v>
      </c>
      <c r="I1291" t="inlineStr">
        <is>
          <t>GR</t>
        </is>
      </c>
      <c r="J1291" t="inlineStr">
        <is>
          <t>BEBIDAS</t>
        </is>
      </c>
      <c r="K1291" t="inlineStr">
        <is>
          <t>10/2025</t>
        </is>
      </c>
      <c r="L1291" t="n">
        <v>0</v>
      </c>
      <c r="M1291" s="556" t="n">
        <v>45870</v>
      </c>
      <c r="N1291" t="n">
        <v>205.61</v>
      </c>
      <c r="O1291" t="n">
        <v>202.8</v>
      </c>
      <c r="P1291" t="n">
        <v>257.01</v>
      </c>
    </row>
    <row r="1292">
      <c r="A1292" t="n">
        <v>59808</v>
      </c>
      <c r="B1292" t="n">
        <v>128</v>
      </c>
      <c r="C1292" t="inlineStr">
        <is>
          <t>Love Cabaret</t>
        </is>
      </c>
      <c r="D1292" s="556" t="n">
        <v>45962</v>
      </c>
      <c r="E1292" t="n">
        <v>24040</v>
      </c>
      <c r="F1292" t="inlineStr">
        <is>
          <t>AMENDOA LAMINADA KG</t>
        </is>
      </c>
      <c r="G1292" t="n">
        <v>2261</v>
      </c>
      <c r="H1292" t="n">
        <v>3.16</v>
      </c>
      <c r="I1292" t="inlineStr">
        <is>
          <t>KG</t>
        </is>
      </c>
      <c r="J1292" t="inlineStr">
        <is>
          <t>ALIMENTOS</t>
        </is>
      </c>
      <c r="K1292" t="inlineStr">
        <is>
          <t>10/2025</t>
        </is>
      </c>
      <c r="L1292" t="n">
        <v>78.5</v>
      </c>
      <c r="M1292" s="556" t="n">
        <v>45957</v>
      </c>
      <c r="N1292" t="n">
        <v>78.5</v>
      </c>
      <c r="O1292" t="n">
        <v>0</v>
      </c>
      <c r="P1292" t="n">
        <v>248.06</v>
      </c>
    </row>
    <row r="1293">
      <c r="A1293" t="n">
        <v>59807</v>
      </c>
      <c r="B1293" t="n">
        <v>128</v>
      </c>
      <c r="C1293" t="inlineStr">
        <is>
          <t>Love Cabaret</t>
        </is>
      </c>
      <c r="D1293" s="556" t="n">
        <v>45962</v>
      </c>
      <c r="E1293" t="n">
        <v>24118</v>
      </c>
      <c r="F1293" t="inlineStr">
        <is>
          <t>CASTANHA DE CAJU CRUA KG</t>
        </is>
      </c>
      <c r="G1293" t="n">
        <v>2233</v>
      </c>
      <c r="H1293" t="n">
        <v>3.4</v>
      </c>
      <c r="I1293" t="inlineStr">
        <is>
          <t>KG</t>
        </is>
      </c>
      <c r="J1293" t="inlineStr">
        <is>
          <t>ALIMENTOS</t>
        </is>
      </c>
      <c r="K1293" t="inlineStr">
        <is>
          <t>10/2025</t>
        </is>
      </c>
      <c r="L1293" t="n">
        <v>72.90000000000001</v>
      </c>
      <c r="M1293" s="556" t="n">
        <v>45957</v>
      </c>
      <c r="N1293" t="n">
        <v>73.90000000000001</v>
      </c>
      <c r="O1293" t="n">
        <v>73.90000000000001</v>
      </c>
      <c r="P1293" t="n">
        <v>247.86</v>
      </c>
    </row>
    <row r="1294">
      <c r="A1294" t="n">
        <v>59782</v>
      </c>
      <c r="B1294" t="n">
        <v>128</v>
      </c>
      <c r="C1294" t="inlineStr">
        <is>
          <t>Love Cabaret</t>
        </is>
      </c>
      <c r="D1294" s="556" t="n">
        <v>45962</v>
      </c>
      <c r="E1294" t="n">
        <v>18547</v>
      </c>
      <c r="F1294" t="inlineStr">
        <is>
          <t>APERITIVO APEROL 750ML</t>
        </is>
      </c>
      <c r="G1294" t="n">
        <v>3132</v>
      </c>
      <c r="H1294" t="n">
        <v>6.24</v>
      </c>
      <c r="I1294" t="inlineStr">
        <is>
          <t>GR</t>
        </is>
      </c>
      <c r="J1294" t="inlineStr">
        <is>
          <t>BEBIDAS</t>
        </is>
      </c>
      <c r="K1294" t="inlineStr">
        <is>
          <t>10/2025</t>
        </is>
      </c>
      <c r="L1294" t="n">
        <v>0</v>
      </c>
      <c r="M1294" s="556" t="n">
        <v>45919</v>
      </c>
      <c r="N1294" t="n">
        <v>34.5</v>
      </c>
      <c r="O1294" t="n">
        <v>34.99</v>
      </c>
      <c r="P1294" t="n">
        <v>215.28</v>
      </c>
    </row>
    <row r="1295">
      <c r="A1295" t="n">
        <v>59750</v>
      </c>
      <c r="B1295" t="n">
        <v>128</v>
      </c>
      <c r="C1295" t="inlineStr">
        <is>
          <t>Love Cabaret</t>
        </is>
      </c>
      <c r="D1295" s="556" t="n">
        <v>45962</v>
      </c>
      <c r="E1295" t="n">
        <v>20121</v>
      </c>
      <c r="F1295" t="inlineStr">
        <is>
          <t>MASSA ROLINHO PRIMAVERA 30 FOLHAS 20X450G</t>
        </is>
      </c>
      <c r="G1295" t="n">
        <v>2291</v>
      </c>
      <c r="H1295" t="n">
        <v>15</v>
      </c>
      <c r="I1295" t="inlineStr">
        <is>
          <t>PC</t>
        </is>
      </c>
      <c r="J1295" t="inlineStr">
        <is>
          <t>ALIMENTOS</t>
        </is>
      </c>
      <c r="K1295" t="inlineStr">
        <is>
          <t>10/2025</t>
        </is>
      </c>
      <c r="L1295" t="n">
        <v>13.65</v>
      </c>
      <c r="M1295" s="556" t="n">
        <v>45943</v>
      </c>
      <c r="N1295" t="n">
        <v>13.65</v>
      </c>
      <c r="O1295" t="n">
        <v>13.65</v>
      </c>
      <c r="P1295" t="n">
        <v>204.75</v>
      </c>
    </row>
    <row r="1296">
      <c r="A1296" t="n">
        <v>59855</v>
      </c>
      <c r="B1296" t="n">
        <v>128</v>
      </c>
      <c r="C1296" t="inlineStr">
        <is>
          <t>Love Cabaret</t>
        </is>
      </c>
      <c r="D1296" s="556" t="n">
        <v>45962</v>
      </c>
      <c r="E1296" t="n">
        <v>18186</v>
      </c>
      <c r="F1296" t="inlineStr">
        <is>
          <t>VODKA CIROC NATURAL 750ML</t>
        </is>
      </c>
      <c r="G1296" t="n">
        <v>3437</v>
      </c>
      <c r="H1296" t="n">
        <v>1.43</v>
      </c>
      <c r="I1296" t="inlineStr">
        <is>
          <t>GR</t>
        </is>
      </c>
      <c r="J1296" t="inlineStr">
        <is>
          <t>BEBIDAS</t>
        </is>
      </c>
      <c r="K1296" t="inlineStr">
        <is>
          <t>10/2025</t>
        </is>
      </c>
      <c r="L1296" t="n">
        <v>0</v>
      </c>
      <c r="M1296" s="556" t="n">
        <v>45762</v>
      </c>
      <c r="N1296" t="n">
        <v>136</v>
      </c>
      <c r="O1296" t="n">
        <v>169.9</v>
      </c>
      <c r="P1296" t="n">
        <v>194.48</v>
      </c>
    </row>
    <row r="1297">
      <c r="A1297" t="n">
        <v>59805</v>
      </c>
      <c r="B1297" t="n">
        <v>128</v>
      </c>
      <c r="C1297" t="inlineStr">
        <is>
          <t>Love Cabaret</t>
        </is>
      </c>
      <c r="D1297" s="556" t="n">
        <v>45962</v>
      </c>
      <c r="E1297" t="n">
        <v>27715</v>
      </c>
      <c r="F1297" t="inlineStr">
        <is>
          <t>VINHO TINTO ABBOTTS E T LES PETITES CUVEES ROUGE 750 ML UN</t>
        </is>
      </c>
      <c r="G1297" t="n">
        <v>7682</v>
      </c>
      <c r="H1297" t="n">
        <v>3.54</v>
      </c>
      <c r="I1297" t="inlineStr">
        <is>
          <t>UN</t>
        </is>
      </c>
      <c r="J1297" t="inlineStr">
        <is>
          <t>BEBIDAS</t>
        </is>
      </c>
      <c r="K1297" t="inlineStr">
        <is>
          <t>10/2025</t>
        </is>
      </c>
      <c r="L1297" t="n">
        <v>54.34</v>
      </c>
      <c r="M1297" s="556" t="n">
        <v>45950</v>
      </c>
      <c r="N1297" t="n">
        <v>54.34</v>
      </c>
      <c r="O1297" t="n">
        <v>0</v>
      </c>
      <c r="P1297" t="n">
        <v>192.36</v>
      </c>
    </row>
    <row r="1298">
      <c r="A1298" t="n">
        <v>59874</v>
      </c>
      <c r="B1298" t="n">
        <v>128</v>
      </c>
      <c r="C1298" t="inlineStr">
        <is>
          <t>Love Cabaret</t>
        </is>
      </c>
      <c r="D1298" s="556" t="n">
        <v>45962</v>
      </c>
      <c r="E1298" t="n">
        <v>18153</v>
      </c>
      <c r="F1298" t="inlineStr">
        <is>
          <t>WHISKY BOURBON WOODFORD RESERVE 750ML</t>
        </is>
      </c>
      <c r="G1298" t="n">
        <v>3466</v>
      </c>
      <c r="H1298" t="n">
        <v>1</v>
      </c>
      <c r="I1298" t="inlineStr">
        <is>
          <t>GR</t>
        </is>
      </c>
      <c r="J1298" t="inlineStr">
        <is>
          <t>BEBIDAS</t>
        </is>
      </c>
      <c r="K1298" t="inlineStr">
        <is>
          <t>10/2025</t>
        </is>
      </c>
      <c r="L1298" t="n">
        <v>0</v>
      </c>
      <c r="N1298" t="n">
        <v>0</v>
      </c>
      <c r="O1298" t="n">
        <v>165.9</v>
      </c>
      <c r="P1298" t="n">
        <v>192.33</v>
      </c>
    </row>
    <row r="1299">
      <c r="A1299" t="n">
        <v>59794</v>
      </c>
      <c r="B1299" t="n">
        <v>128</v>
      </c>
      <c r="C1299" t="inlineStr">
        <is>
          <t>Love Cabaret</t>
        </is>
      </c>
      <c r="D1299" s="556" t="n">
        <v>45962</v>
      </c>
      <c r="E1299" t="n">
        <v>21073</v>
      </c>
      <c r="F1299" t="inlineStr">
        <is>
          <t>CALDA DE AGAVE AZUL JASMINE ORGANICO 330ML UN</t>
        </is>
      </c>
      <c r="G1299" t="n">
        <v>1994</v>
      </c>
      <c r="H1299" t="n">
        <v>4</v>
      </c>
      <c r="I1299" t="inlineStr">
        <is>
          <t>UN</t>
        </is>
      </c>
      <c r="J1299" t="inlineStr">
        <is>
          <t>ALIMENTOS</t>
        </is>
      </c>
      <c r="K1299" t="inlineStr">
        <is>
          <t>10/2025</t>
        </is>
      </c>
      <c r="L1299" t="n">
        <v>0</v>
      </c>
      <c r="M1299" s="556" t="n">
        <v>45911</v>
      </c>
      <c r="N1299" t="n">
        <v>47.9</v>
      </c>
      <c r="O1299" t="n">
        <v>45.15</v>
      </c>
      <c r="P1299" t="n">
        <v>191.6</v>
      </c>
    </row>
    <row r="1300">
      <c r="A1300" t="n">
        <v>59818</v>
      </c>
      <c r="B1300" t="n">
        <v>128</v>
      </c>
      <c r="C1300" t="inlineStr">
        <is>
          <t>Love Cabaret</t>
        </is>
      </c>
      <c r="D1300" s="556" t="n">
        <v>45962</v>
      </c>
      <c r="E1300" t="n">
        <v>24449</v>
      </c>
      <c r="F1300" t="inlineStr">
        <is>
          <t>QUEIJO PARMESAO KG</t>
        </is>
      </c>
      <c r="G1300" t="n">
        <v>2775</v>
      </c>
      <c r="H1300" t="n">
        <v>2.7</v>
      </c>
      <c r="I1300" t="inlineStr">
        <is>
          <t>KG</t>
        </is>
      </c>
      <c r="J1300" t="inlineStr">
        <is>
          <t>ALIMENTOS</t>
        </is>
      </c>
      <c r="K1300" t="inlineStr">
        <is>
          <t>10/2025</t>
        </is>
      </c>
      <c r="L1300" t="n">
        <v>69.78</v>
      </c>
      <c r="M1300" s="556" t="n">
        <v>45950</v>
      </c>
      <c r="N1300" t="n">
        <v>69.78</v>
      </c>
      <c r="O1300" t="n">
        <v>51.48</v>
      </c>
      <c r="P1300" t="n">
        <v>188.41</v>
      </c>
    </row>
    <row r="1301">
      <c r="A1301" t="n">
        <v>59891</v>
      </c>
      <c r="B1301" t="n">
        <v>128</v>
      </c>
      <c r="C1301" t="inlineStr">
        <is>
          <t>Love Cabaret</t>
        </is>
      </c>
      <c r="D1301" s="556" t="n">
        <v>45962</v>
      </c>
      <c r="E1301" t="n">
        <v>23546</v>
      </c>
      <c r="F1301" t="inlineStr">
        <is>
          <t>CARDAMOMO INTEIRO VERDE KG</t>
        </is>
      </c>
      <c r="G1301" t="n">
        <v>2323</v>
      </c>
      <c r="H1301" t="n">
        <v>0.5</v>
      </c>
      <c r="I1301" t="inlineStr">
        <is>
          <t>KG</t>
        </is>
      </c>
      <c r="J1301" t="inlineStr">
        <is>
          <t>ALIMENTOS</t>
        </is>
      </c>
      <c r="K1301" t="inlineStr">
        <is>
          <t>10/2025</t>
        </is>
      </c>
      <c r="L1301" t="n">
        <v>0</v>
      </c>
      <c r="M1301" s="556" t="n">
        <v>45698</v>
      </c>
      <c r="N1301" t="n">
        <v>365</v>
      </c>
      <c r="O1301" t="n">
        <v>343.6</v>
      </c>
      <c r="P1301" t="n">
        <v>182.5</v>
      </c>
    </row>
    <row r="1302">
      <c r="A1302" t="n">
        <v>59800</v>
      </c>
      <c r="B1302" t="n">
        <v>128</v>
      </c>
      <c r="C1302" t="inlineStr">
        <is>
          <t>Love Cabaret</t>
        </is>
      </c>
      <c r="D1302" s="556" t="n">
        <v>45962</v>
      </c>
      <c r="E1302" t="n">
        <v>20600</v>
      </c>
      <c r="F1302" t="inlineStr">
        <is>
          <t>TOMATE PELADO PAGANINI C/2,55KG</t>
        </is>
      </c>
      <c r="G1302" t="n">
        <v>2120</v>
      </c>
      <c r="H1302" t="n">
        <v>4</v>
      </c>
      <c r="I1302" t="inlineStr">
        <is>
          <t>LT</t>
        </is>
      </c>
      <c r="J1302" t="inlineStr">
        <is>
          <t>ALIMENTOS</t>
        </is>
      </c>
      <c r="K1302" t="inlineStr">
        <is>
          <t>10/2025</t>
        </is>
      </c>
      <c r="L1302" t="n">
        <v>0</v>
      </c>
      <c r="M1302" s="556" t="n">
        <v>45684</v>
      </c>
      <c r="N1302" t="n">
        <v>44.98</v>
      </c>
      <c r="O1302" t="n">
        <v>36.65</v>
      </c>
      <c r="P1302" t="n">
        <v>179.92</v>
      </c>
    </row>
    <row r="1303">
      <c r="A1303" t="n">
        <v>59732</v>
      </c>
      <c r="B1303" t="n">
        <v>128</v>
      </c>
      <c r="C1303" t="inlineStr">
        <is>
          <t>Love Cabaret</t>
        </is>
      </c>
      <c r="D1303" s="556" t="n">
        <v>45962</v>
      </c>
      <c r="E1303" t="n">
        <v>21093</v>
      </c>
      <c r="F1303" t="inlineStr">
        <is>
          <t>ACUCAR REFINADO UNIAO 1KG UN</t>
        </is>
      </c>
      <c r="G1303" t="n">
        <v>1988</v>
      </c>
      <c r="H1303" t="n">
        <v>37</v>
      </c>
      <c r="I1303" t="inlineStr">
        <is>
          <t>KG</t>
        </is>
      </c>
      <c r="J1303" t="inlineStr">
        <is>
          <t>ALIMENTOS</t>
        </is>
      </c>
      <c r="K1303" t="inlineStr">
        <is>
          <t>10/2025</t>
        </is>
      </c>
      <c r="L1303" t="n">
        <v>4.86</v>
      </c>
      <c r="M1303" s="556" t="n">
        <v>45957</v>
      </c>
      <c r="N1303" t="n">
        <v>4.89</v>
      </c>
      <c r="O1303" t="n">
        <v>4.78</v>
      </c>
      <c r="P1303" t="n">
        <v>179.82</v>
      </c>
    </row>
    <row r="1304">
      <c r="A1304" t="n">
        <v>59851</v>
      </c>
      <c r="B1304" t="n">
        <v>128</v>
      </c>
      <c r="C1304" t="inlineStr">
        <is>
          <t>Love Cabaret</t>
        </is>
      </c>
      <c r="D1304" s="556" t="n">
        <v>45962</v>
      </c>
      <c r="E1304" t="n">
        <v>18327</v>
      </c>
      <c r="F1304" t="inlineStr">
        <is>
          <t>LICOR COINTREAU 700ML</t>
        </is>
      </c>
      <c r="G1304" t="n">
        <v>3306</v>
      </c>
      <c r="H1304" t="n">
        <v>1.66</v>
      </c>
      <c r="I1304" t="inlineStr">
        <is>
          <t>GR</t>
        </is>
      </c>
      <c r="J1304" t="inlineStr">
        <is>
          <t>BEBIDAS</t>
        </is>
      </c>
      <c r="K1304" t="inlineStr">
        <is>
          <t>10/2025</t>
        </is>
      </c>
      <c r="L1304" t="n">
        <v>0</v>
      </c>
      <c r="N1304" t="n">
        <v>0</v>
      </c>
      <c r="O1304" t="n">
        <v>107.58</v>
      </c>
      <c r="P1304" t="n">
        <v>177.62</v>
      </c>
    </row>
    <row r="1305">
      <c r="A1305" t="n">
        <v>59850</v>
      </c>
      <c r="B1305" t="n">
        <v>128</v>
      </c>
      <c r="C1305" t="inlineStr">
        <is>
          <t>Love Cabaret</t>
        </is>
      </c>
      <c r="D1305" s="556" t="n">
        <v>45962</v>
      </c>
      <c r="E1305" t="n">
        <v>18312</v>
      </c>
      <c r="F1305" t="inlineStr">
        <is>
          <t>LICOR FRANGELICO 700ML</t>
        </is>
      </c>
      <c r="G1305" t="n">
        <v>3321</v>
      </c>
      <c r="H1305" t="n">
        <v>1.67</v>
      </c>
      <c r="I1305" t="inlineStr">
        <is>
          <t>GR</t>
        </is>
      </c>
      <c r="J1305" t="inlineStr">
        <is>
          <t>BEBIDAS</t>
        </is>
      </c>
      <c r="K1305" t="inlineStr">
        <is>
          <t>10/2025</t>
        </is>
      </c>
      <c r="L1305" t="n">
        <v>0</v>
      </c>
      <c r="N1305" t="n">
        <v>0</v>
      </c>
      <c r="O1305" t="n">
        <v>86</v>
      </c>
      <c r="P1305" t="n">
        <v>176.85</v>
      </c>
    </row>
    <row r="1306">
      <c r="A1306" t="n">
        <v>59823</v>
      </c>
      <c r="B1306" t="n">
        <v>128</v>
      </c>
      <c r="C1306" t="inlineStr">
        <is>
          <t>Love Cabaret</t>
        </is>
      </c>
      <c r="D1306" s="556" t="n">
        <v>45962</v>
      </c>
      <c r="E1306" t="n">
        <v>18220</v>
      </c>
      <c r="F1306" t="inlineStr">
        <is>
          <t>VERMOUTH CARPANO CLASSICO ROSSO ITALIANO 1L</t>
        </is>
      </c>
      <c r="G1306" t="n">
        <v>3408</v>
      </c>
      <c r="H1306" t="n">
        <v>2.4</v>
      </c>
      <c r="I1306" t="inlineStr">
        <is>
          <t>GR</t>
        </is>
      </c>
      <c r="J1306" t="inlineStr">
        <is>
          <t>BEBIDAS</t>
        </is>
      </c>
      <c r="K1306" t="inlineStr">
        <is>
          <t>10/2025</t>
        </is>
      </c>
      <c r="L1306" t="n">
        <v>0</v>
      </c>
      <c r="M1306" s="556" t="n">
        <v>45909</v>
      </c>
      <c r="N1306" t="n">
        <v>73.06</v>
      </c>
      <c r="O1306" t="n">
        <v>76.48999999999999</v>
      </c>
      <c r="P1306" t="n">
        <v>175.34</v>
      </c>
    </row>
    <row r="1307">
      <c r="A1307" t="n">
        <v>59774</v>
      </c>
      <c r="B1307" t="n">
        <v>128</v>
      </c>
      <c r="C1307" t="inlineStr">
        <is>
          <t>Love Cabaret</t>
        </is>
      </c>
      <c r="D1307" s="556" t="n">
        <v>45962</v>
      </c>
      <c r="E1307" t="n">
        <v>18543</v>
      </c>
      <c r="F1307" t="inlineStr">
        <is>
          <t>APERITIVO CYNAR 900ML</t>
        </is>
      </c>
      <c r="G1307" t="n">
        <v>3135</v>
      </c>
      <c r="H1307" t="n">
        <v>8.75</v>
      </c>
      <c r="I1307" t="inlineStr">
        <is>
          <t>GR</t>
        </is>
      </c>
      <c r="J1307" t="inlineStr">
        <is>
          <t>BEBIDAS</t>
        </is>
      </c>
      <c r="K1307" t="inlineStr">
        <is>
          <t>10/2025</t>
        </is>
      </c>
      <c r="L1307" t="n">
        <v>19.86</v>
      </c>
      <c r="M1307" s="556" t="n">
        <v>45959</v>
      </c>
      <c r="N1307" t="n">
        <v>19.86</v>
      </c>
      <c r="O1307" t="n">
        <v>19.86</v>
      </c>
      <c r="P1307" t="n">
        <v>173.78</v>
      </c>
    </row>
    <row r="1308">
      <c r="A1308" t="n">
        <v>59824</v>
      </c>
      <c r="B1308" t="n">
        <v>128</v>
      </c>
      <c r="C1308" t="inlineStr">
        <is>
          <t>Love Cabaret</t>
        </is>
      </c>
      <c r="D1308" s="556" t="n">
        <v>45962</v>
      </c>
      <c r="E1308" t="n">
        <v>23074</v>
      </c>
      <c r="F1308" t="inlineStr">
        <is>
          <t>QUEIJO EMMENTAL KG</t>
        </is>
      </c>
      <c r="G1308" t="n">
        <v>2769</v>
      </c>
      <c r="H1308" t="n">
        <v>2.3</v>
      </c>
      <c r="I1308" t="inlineStr">
        <is>
          <t>KG</t>
        </is>
      </c>
      <c r="J1308" t="inlineStr">
        <is>
          <t>ALIMENTOS</t>
        </is>
      </c>
      <c r="K1308" t="inlineStr">
        <is>
          <t>10/2025</t>
        </is>
      </c>
      <c r="L1308" t="n">
        <v>74.7</v>
      </c>
      <c r="M1308" s="556" t="n">
        <v>45938</v>
      </c>
      <c r="N1308" t="n">
        <v>74.7</v>
      </c>
      <c r="O1308" t="n">
        <v>30.86</v>
      </c>
      <c r="P1308" t="n">
        <v>171.81</v>
      </c>
    </row>
    <row r="1309">
      <c r="A1309" t="n">
        <v>59789</v>
      </c>
      <c r="B1309" t="n">
        <v>128</v>
      </c>
      <c r="C1309" t="inlineStr">
        <is>
          <t>Love Cabaret</t>
        </is>
      </c>
      <c r="D1309" s="556" t="n">
        <v>45962</v>
      </c>
      <c r="E1309" t="n">
        <v>18214</v>
      </c>
      <c r="F1309" t="inlineStr">
        <is>
          <t>VERMOUTH MARTINI BIANCO 750ML</t>
        </is>
      </c>
      <c r="G1309" t="n">
        <v>3413</v>
      </c>
      <c r="H1309" t="n">
        <v>5</v>
      </c>
      <c r="I1309" t="inlineStr">
        <is>
          <t>GR</t>
        </is>
      </c>
      <c r="J1309" t="inlineStr">
        <is>
          <t>BEBIDAS</t>
        </is>
      </c>
      <c r="K1309" t="inlineStr">
        <is>
          <t>10/2025</t>
        </is>
      </c>
      <c r="L1309" t="n">
        <v>0</v>
      </c>
      <c r="N1309" t="n">
        <v>0</v>
      </c>
      <c r="O1309" t="n">
        <v>37.47</v>
      </c>
      <c r="P1309" t="n">
        <v>170.25</v>
      </c>
    </row>
    <row r="1310">
      <c r="A1310" t="n">
        <v>59743</v>
      </c>
      <c r="B1310" t="n">
        <v>128</v>
      </c>
      <c r="C1310" t="inlineStr">
        <is>
          <t>Love Cabaret</t>
        </is>
      </c>
      <c r="D1310" s="556" t="n">
        <v>45962</v>
      </c>
      <c r="E1310" t="n">
        <v>20985</v>
      </c>
      <c r="F1310" t="inlineStr">
        <is>
          <t>OLEO DE SOJA LIZA 900ML</t>
        </is>
      </c>
      <c r="G1310" t="n">
        <v>2011</v>
      </c>
      <c r="H1310" t="n">
        <v>20.85</v>
      </c>
      <c r="I1310" t="inlineStr">
        <is>
          <t>UN</t>
        </is>
      </c>
      <c r="J1310" t="inlineStr">
        <is>
          <t>ALIMENTOS</t>
        </is>
      </c>
      <c r="K1310" t="inlineStr">
        <is>
          <t>10/2025</t>
        </is>
      </c>
      <c r="L1310" t="n">
        <v>0</v>
      </c>
      <c r="M1310" s="556" t="n">
        <v>45917</v>
      </c>
      <c r="N1310" t="n">
        <v>8</v>
      </c>
      <c r="O1310" t="n">
        <v>8</v>
      </c>
      <c r="P1310" t="n">
        <v>166.8</v>
      </c>
    </row>
    <row r="1311">
      <c r="A1311" t="n">
        <v>59875</v>
      </c>
      <c r="B1311" t="n">
        <v>128</v>
      </c>
      <c r="C1311" t="inlineStr">
        <is>
          <t>Love Cabaret</t>
        </is>
      </c>
      <c r="D1311" s="556" t="n">
        <v>45962</v>
      </c>
      <c r="E1311" t="n">
        <v>18140</v>
      </c>
      <c r="F1311" t="inlineStr">
        <is>
          <t>WHISKY GENTLEMAN JACK SILVER 1L</t>
        </is>
      </c>
      <c r="G1311" t="n">
        <v>3478</v>
      </c>
      <c r="H1311" t="n">
        <v>1</v>
      </c>
      <c r="I1311" t="inlineStr">
        <is>
          <t>GR</t>
        </is>
      </c>
      <c r="J1311" t="inlineStr">
        <is>
          <t>BEBIDAS</t>
        </is>
      </c>
      <c r="K1311" t="inlineStr">
        <is>
          <t>10/2025</t>
        </is>
      </c>
      <c r="L1311" t="n">
        <v>0</v>
      </c>
      <c r="N1311" t="n">
        <v>0</v>
      </c>
      <c r="O1311" t="n">
        <v>163</v>
      </c>
      <c r="P1311" t="n">
        <v>162.93</v>
      </c>
    </row>
    <row r="1312">
      <c r="A1312" t="n">
        <v>59797</v>
      </c>
      <c r="B1312" t="n">
        <v>128</v>
      </c>
      <c r="C1312" t="inlineStr">
        <is>
          <t>Love Cabaret</t>
        </is>
      </c>
      <c r="D1312" s="556" t="n">
        <v>45962</v>
      </c>
      <c r="E1312" t="n">
        <v>19322</v>
      </c>
      <c r="F1312" t="inlineStr">
        <is>
          <t>QUEIJO MUSSARELA SCALA KG</t>
        </is>
      </c>
      <c r="G1312" t="n">
        <v>2773</v>
      </c>
      <c r="H1312" t="n">
        <v>4</v>
      </c>
      <c r="I1312" t="inlineStr">
        <is>
          <t>KG</t>
        </is>
      </c>
      <c r="J1312" t="inlineStr">
        <is>
          <t>ALIMENTOS</t>
        </is>
      </c>
      <c r="K1312" t="inlineStr">
        <is>
          <t>10/2025</t>
        </is>
      </c>
      <c r="L1312" t="n">
        <v>39.9</v>
      </c>
      <c r="M1312" s="556" t="n">
        <v>45950</v>
      </c>
      <c r="N1312" t="n">
        <v>37.9</v>
      </c>
      <c r="O1312" t="n">
        <v>41.5</v>
      </c>
      <c r="P1312" t="n">
        <v>159.6</v>
      </c>
    </row>
    <row r="1313">
      <c r="A1313" t="n">
        <v>59868</v>
      </c>
      <c r="B1313" t="n">
        <v>128</v>
      </c>
      <c r="C1313" t="inlineStr">
        <is>
          <t>Love Cabaret</t>
        </is>
      </c>
      <c r="D1313" s="556" t="n">
        <v>45962</v>
      </c>
      <c r="E1313" t="n">
        <v>19567</v>
      </c>
      <c r="F1313" t="inlineStr">
        <is>
          <t>PIMENTA JAMAICA EM GRAO KG</t>
        </is>
      </c>
      <c r="G1313" t="n">
        <v>2650</v>
      </c>
      <c r="H1313" t="n">
        <v>1</v>
      </c>
      <c r="I1313" t="inlineStr">
        <is>
          <t>KG</t>
        </is>
      </c>
      <c r="J1313" t="inlineStr">
        <is>
          <t>ALIMENTOS</t>
        </is>
      </c>
      <c r="K1313" t="inlineStr">
        <is>
          <t>10/2025</t>
        </is>
      </c>
      <c r="L1313" t="n">
        <v>158</v>
      </c>
      <c r="M1313" s="556" t="n">
        <v>45957</v>
      </c>
      <c r="N1313" t="n">
        <v>158</v>
      </c>
      <c r="O1313" t="n">
        <v>158</v>
      </c>
      <c r="P1313" t="n">
        <v>158</v>
      </c>
    </row>
    <row r="1314">
      <c r="A1314" t="n">
        <v>59788</v>
      </c>
      <c r="B1314" t="n">
        <v>128</v>
      </c>
      <c r="C1314" t="inlineStr">
        <is>
          <t>Love Cabaret</t>
        </is>
      </c>
      <c r="D1314" s="556" t="n">
        <v>45962</v>
      </c>
      <c r="E1314" t="n">
        <v>21372</v>
      </c>
      <c r="F1314" t="inlineStr">
        <is>
          <t>PAO BRIOCHE FORME C/ TAMPA UN</t>
        </is>
      </c>
      <c r="G1314" t="n">
        <v>2827</v>
      </c>
      <c r="H1314" t="n">
        <v>5</v>
      </c>
      <c r="I1314" t="inlineStr">
        <is>
          <t>UN</t>
        </is>
      </c>
      <c r="J1314" t="inlineStr">
        <is>
          <t>ALIMENTOS</t>
        </is>
      </c>
      <c r="K1314" t="inlineStr">
        <is>
          <t>10/2025</t>
        </is>
      </c>
      <c r="L1314" t="n">
        <v>31</v>
      </c>
      <c r="M1314" s="556" t="n">
        <v>45937</v>
      </c>
      <c r="N1314" t="n">
        <v>31</v>
      </c>
      <c r="O1314" t="n">
        <v>32.5</v>
      </c>
      <c r="P1314" t="n">
        <v>155</v>
      </c>
    </row>
    <row r="1315">
      <c r="A1315" t="n">
        <v>59736</v>
      </c>
      <c r="B1315" t="n">
        <v>128</v>
      </c>
      <c r="C1315" t="inlineStr">
        <is>
          <t>Love Cabaret</t>
        </is>
      </c>
      <c r="D1315" s="556" t="n">
        <v>45962</v>
      </c>
      <c r="E1315" t="n">
        <v>19203</v>
      </c>
      <c r="F1315" t="inlineStr">
        <is>
          <t>IOGURTE INTEGRAL NESTLE C/170G UN</t>
        </is>
      </c>
      <c r="G1315" t="n">
        <v>2802</v>
      </c>
      <c r="H1315" t="n">
        <v>26</v>
      </c>
      <c r="I1315" t="inlineStr">
        <is>
          <t>UN</t>
        </is>
      </c>
      <c r="J1315" t="inlineStr">
        <is>
          <t>ALIMENTOS</t>
        </is>
      </c>
      <c r="K1315" t="inlineStr">
        <is>
          <t>10/2025</t>
        </is>
      </c>
      <c r="L1315" t="n">
        <v>5.79</v>
      </c>
      <c r="M1315" s="556" t="n">
        <v>45957</v>
      </c>
      <c r="N1315" t="n">
        <v>3</v>
      </c>
      <c r="O1315" t="n">
        <v>3</v>
      </c>
      <c r="P1315" t="n">
        <v>150.54</v>
      </c>
    </row>
    <row r="1316">
      <c r="A1316" t="n">
        <v>59780</v>
      </c>
      <c r="B1316" t="n">
        <v>128</v>
      </c>
      <c r="C1316" t="inlineStr">
        <is>
          <t>Love Cabaret</t>
        </is>
      </c>
      <c r="D1316" s="556" t="n">
        <v>45962</v>
      </c>
      <c r="E1316" t="n">
        <v>24030</v>
      </c>
      <c r="F1316" t="inlineStr">
        <is>
          <t>AGUA TONICA PRATA 269ML</t>
        </is>
      </c>
      <c r="G1316" t="n">
        <v>3593</v>
      </c>
      <c r="H1316" t="n">
        <v>7</v>
      </c>
      <c r="I1316" t="inlineStr">
        <is>
          <t>UN</t>
        </is>
      </c>
      <c r="J1316" t="inlineStr">
        <is>
          <t>BEBIDAS</t>
        </is>
      </c>
      <c r="K1316" t="inlineStr">
        <is>
          <t>10/2025</t>
        </is>
      </c>
      <c r="L1316" t="n">
        <v>0</v>
      </c>
      <c r="M1316" s="556" t="n">
        <v>45908</v>
      </c>
      <c r="N1316" t="n">
        <v>21.48</v>
      </c>
      <c r="O1316" t="n">
        <v>3.51</v>
      </c>
      <c r="P1316" t="n">
        <v>150.36</v>
      </c>
    </row>
    <row r="1317">
      <c r="A1317" t="n">
        <v>59735</v>
      </c>
      <c r="B1317" t="n">
        <v>128</v>
      </c>
      <c r="C1317" t="inlineStr">
        <is>
          <t>Love Cabaret</t>
        </is>
      </c>
      <c r="D1317" s="556" t="n">
        <v>45962</v>
      </c>
      <c r="E1317" t="n">
        <v>25215</v>
      </c>
      <c r="F1317" t="inlineStr">
        <is>
          <t>MASSA DE GUIOZA C/20 FOLHAS DE 190G</t>
        </is>
      </c>
      <c r="G1317" t="n">
        <v>5949</v>
      </c>
      <c r="H1317" t="n">
        <v>30</v>
      </c>
      <c r="I1317" t="inlineStr">
        <is>
          <t>PC</t>
        </is>
      </c>
      <c r="J1317" t="inlineStr">
        <is>
          <t>ALIMENTOS</t>
        </is>
      </c>
      <c r="K1317" t="inlineStr">
        <is>
          <t>10/2025</t>
        </is>
      </c>
      <c r="L1317" t="n">
        <v>4.48</v>
      </c>
      <c r="M1317" s="556" t="n">
        <v>45943</v>
      </c>
      <c r="N1317" t="n">
        <v>4.48</v>
      </c>
      <c r="O1317" t="n">
        <v>4.48</v>
      </c>
      <c r="P1317" t="n">
        <v>134.4</v>
      </c>
    </row>
    <row r="1318">
      <c r="A1318" t="n">
        <v>59837</v>
      </c>
      <c r="B1318" t="n">
        <v>128</v>
      </c>
      <c r="C1318" t="inlineStr">
        <is>
          <t>Love Cabaret</t>
        </is>
      </c>
      <c r="D1318" s="556" t="n">
        <v>45962</v>
      </c>
      <c r="E1318" t="n">
        <v>18268</v>
      </c>
      <c r="F1318" t="inlineStr">
        <is>
          <t>RUM HAVANA CLUB 3 ANOS 750ML</t>
        </is>
      </c>
      <c r="G1318" t="n">
        <v>3362</v>
      </c>
      <c r="H1318" t="n">
        <v>2</v>
      </c>
      <c r="I1318" t="inlineStr">
        <is>
          <t>GR</t>
        </is>
      </c>
      <c r="J1318" t="inlineStr">
        <is>
          <t>BEBIDAS</t>
        </is>
      </c>
      <c r="K1318" t="inlineStr">
        <is>
          <t>10/2025</t>
        </is>
      </c>
      <c r="L1318" t="n">
        <v>0</v>
      </c>
      <c r="N1318" t="n">
        <v>0</v>
      </c>
      <c r="O1318" t="n">
        <v>67.90000000000001</v>
      </c>
      <c r="P1318" t="n">
        <v>133.33</v>
      </c>
    </row>
    <row r="1319">
      <c r="A1319" t="n">
        <v>59787</v>
      </c>
      <c r="B1319" t="n">
        <v>128</v>
      </c>
      <c r="C1319" t="inlineStr">
        <is>
          <t>Love Cabaret</t>
        </is>
      </c>
      <c r="D1319" s="556" t="n">
        <v>45962</v>
      </c>
      <c r="E1319" t="n">
        <v>20871</v>
      </c>
      <c r="F1319" t="inlineStr">
        <is>
          <t>MELADO DE CANA JR C/1,3KG</t>
        </is>
      </c>
      <c r="G1319" t="n">
        <v>2043</v>
      </c>
      <c r="H1319" t="n">
        <v>5</v>
      </c>
      <c r="I1319" t="inlineStr">
        <is>
          <t>PT</t>
        </is>
      </c>
      <c r="J1319" t="inlineStr">
        <is>
          <t>ALIMENTOS</t>
        </is>
      </c>
      <c r="K1319" t="inlineStr">
        <is>
          <t>10/2025</t>
        </is>
      </c>
      <c r="L1319" t="n">
        <v>26.5</v>
      </c>
      <c r="M1319" s="556" t="n">
        <v>45958</v>
      </c>
      <c r="N1319" t="n">
        <v>26.5</v>
      </c>
      <c r="O1319" t="n">
        <v>26.5</v>
      </c>
      <c r="P1319" t="n">
        <v>132.5</v>
      </c>
    </row>
    <row r="1320">
      <c r="A1320" t="n">
        <v>59883</v>
      </c>
      <c r="B1320" t="n">
        <v>128</v>
      </c>
      <c r="C1320" t="inlineStr">
        <is>
          <t>Love Cabaret</t>
        </is>
      </c>
      <c r="D1320" s="556" t="n">
        <v>45962</v>
      </c>
      <c r="E1320" t="n">
        <v>18313</v>
      </c>
      <c r="F1320" t="inlineStr">
        <is>
          <t>LICOR DRAMBUIE 750ML</t>
        </is>
      </c>
      <c r="G1320" t="n">
        <v>3320</v>
      </c>
      <c r="H1320" t="n">
        <v>0.74</v>
      </c>
      <c r="I1320" t="inlineStr">
        <is>
          <t>GR</t>
        </is>
      </c>
      <c r="J1320" t="inlineStr">
        <is>
          <t>BEBIDAS</t>
        </is>
      </c>
      <c r="K1320" t="inlineStr">
        <is>
          <t>10/2025</t>
        </is>
      </c>
      <c r="L1320" t="n">
        <v>0</v>
      </c>
      <c r="N1320" t="n">
        <v>0</v>
      </c>
      <c r="O1320" t="n">
        <v>147</v>
      </c>
      <c r="P1320" t="n">
        <v>132.39</v>
      </c>
    </row>
    <row r="1321">
      <c r="A1321" t="n">
        <v>59872</v>
      </c>
      <c r="B1321" t="n">
        <v>128</v>
      </c>
      <c r="C1321" t="inlineStr">
        <is>
          <t>Love Cabaret</t>
        </is>
      </c>
      <c r="D1321" s="556" t="n">
        <v>45962</v>
      </c>
      <c r="E1321" t="n">
        <v>18293</v>
      </c>
      <c r="F1321" t="inlineStr">
        <is>
          <t>LICOR BAILEYS 750ML</t>
        </is>
      </c>
      <c r="G1321" t="n">
        <v>3336</v>
      </c>
      <c r="H1321" t="n">
        <v>1</v>
      </c>
      <c r="I1321" t="inlineStr">
        <is>
          <t>GR</t>
        </is>
      </c>
      <c r="J1321" t="inlineStr">
        <is>
          <t>BEBIDAS</t>
        </is>
      </c>
      <c r="K1321" t="inlineStr">
        <is>
          <t>10/2025</t>
        </is>
      </c>
      <c r="L1321" t="n">
        <v>0</v>
      </c>
      <c r="N1321" t="n">
        <v>0</v>
      </c>
      <c r="O1321" t="n">
        <v>132.25</v>
      </c>
      <c r="P1321" t="n">
        <v>130.81</v>
      </c>
    </row>
    <row r="1322">
      <c r="A1322" t="n">
        <v>59816</v>
      </c>
      <c r="B1322" t="n">
        <v>128</v>
      </c>
      <c r="C1322" t="inlineStr">
        <is>
          <t>Love Cabaret</t>
        </is>
      </c>
      <c r="D1322" s="556" t="n">
        <v>45962</v>
      </c>
      <c r="E1322" t="n">
        <v>26947</v>
      </c>
      <c r="F1322" t="inlineStr">
        <is>
          <t>REFRIGERANTE GUARANA ZERO FYS 350ML C/12</t>
        </is>
      </c>
      <c r="G1322" t="n">
        <v>7010</v>
      </c>
      <c r="H1322" t="n">
        <v>3</v>
      </c>
      <c r="I1322" t="inlineStr">
        <is>
          <t>PC</t>
        </is>
      </c>
      <c r="J1322" t="inlineStr">
        <is>
          <t>BEBIDAS</t>
        </is>
      </c>
      <c r="K1322" t="inlineStr">
        <is>
          <t>10/2025</t>
        </is>
      </c>
      <c r="L1322" t="n">
        <v>43.48</v>
      </c>
      <c r="M1322" s="556" t="n">
        <v>45958</v>
      </c>
      <c r="N1322" t="n">
        <v>43.48</v>
      </c>
      <c r="O1322" t="n">
        <v>43.48</v>
      </c>
      <c r="P1322" t="n">
        <v>130.44</v>
      </c>
    </row>
    <row r="1323">
      <c r="A1323" t="n">
        <v>59757</v>
      </c>
      <c r="B1323" t="n">
        <v>128</v>
      </c>
      <c r="C1323" t="inlineStr">
        <is>
          <t>Love Cabaret</t>
        </is>
      </c>
      <c r="D1323" s="556" t="n">
        <v>45962</v>
      </c>
      <c r="E1323" t="n">
        <v>20114</v>
      </c>
      <c r="F1323" t="inlineStr">
        <is>
          <t>MACARRAO LINGUINE GRANO DURO DIVELLA  500GR</t>
        </is>
      </c>
      <c r="G1323" t="n">
        <v>2292</v>
      </c>
      <c r="H1323" t="n">
        <v>13</v>
      </c>
      <c r="I1323" t="inlineStr">
        <is>
          <t>UN</t>
        </is>
      </c>
      <c r="J1323" t="inlineStr">
        <is>
          <t>ALIMENTOS</t>
        </is>
      </c>
      <c r="K1323" t="inlineStr">
        <is>
          <t>10/2025</t>
        </is>
      </c>
      <c r="L1323" t="n">
        <v>8.75</v>
      </c>
      <c r="M1323" s="556" t="n">
        <v>45950</v>
      </c>
      <c r="N1323" t="n">
        <v>8.75</v>
      </c>
      <c r="O1323" t="n">
        <v>8.74</v>
      </c>
      <c r="P1323" t="n">
        <v>113.75</v>
      </c>
    </row>
    <row r="1324">
      <c r="A1324" t="n">
        <v>59840</v>
      </c>
      <c r="B1324" t="n">
        <v>128</v>
      </c>
      <c r="C1324" t="inlineStr">
        <is>
          <t>Love Cabaret</t>
        </is>
      </c>
      <c r="D1324" s="556" t="n">
        <v>45962</v>
      </c>
      <c r="E1324" t="n">
        <v>27830</v>
      </c>
      <c r="F1324" t="inlineStr">
        <is>
          <t>VINHO ROSE ABBOTTS E T LES PETITES CUVEES ROSE 750 ML UN</t>
        </is>
      </c>
      <c r="G1324" t="n">
        <v>7795</v>
      </c>
      <c r="H1324" t="n">
        <v>2</v>
      </c>
      <c r="I1324" t="inlineStr">
        <is>
          <t>UN</t>
        </is>
      </c>
      <c r="J1324" t="inlineStr">
        <is>
          <t>BEBIDAS</t>
        </is>
      </c>
      <c r="K1324" t="inlineStr">
        <is>
          <t>10/2025</t>
        </is>
      </c>
      <c r="L1324" t="n">
        <v>54.34</v>
      </c>
      <c r="M1324" s="556" t="n">
        <v>45950</v>
      </c>
      <c r="N1324" t="n">
        <v>54.34</v>
      </c>
      <c r="O1324" t="n">
        <v>0</v>
      </c>
      <c r="P1324" t="n">
        <v>108.68</v>
      </c>
    </row>
    <row r="1325">
      <c r="A1325" t="n">
        <v>59870</v>
      </c>
      <c r="B1325" t="n">
        <v>128</v>
      </c>
      <c r="C1325" t="inlineStr">
        <is>
          <t>Love Cabaret</t>
        </is>
      </c>
      <c r="D1325" s="556" t="n">
        <v>45962</v>
      </c>
      <c r="E1325" t="n">
        <v>22598</v>
      </c>
      <c r="F1325" t="inlineStr">
        <is>
          <t>APERITIVO ANGOSTURA ORANGE 100ML</t>
        </is>
      </c>
      <c r="G1325" t="n">
        <v>3131</v>
      </c>
      <c r="H1325" t="n">
        <v>1</v>
      </c>
      <c r="I1325" t="inlineStr">
        <is>
          <t>GR</t>
        </is>
      </c>
      <c r="J1325" t="inlineStr">
        <is>
          <t>BEBIDAS</t>
        </is>
      </c>
      <c r="K1325" t="inlineStr">
        <is>
          <t>10/2025</t>
        </is>
      </c>
      <c r="L1325" t="n">
        <v>0</v>
      </c>
      <c r="N1325" t="n">
        <v>0</v>
      </c>
      <c r="O1325" t="n">
        <v>100.58</v>
      </c>
      <c r="P1325" t="n">
        <v>106.5</v>
      </c>
    </row>
    <row r="1326">
      <c r="A1326" t="n">
        <v>59799</v>
      </c>
      <c r="B1326" t="n">
        <v>128</v>
      </c>
      <c r="C1326" t="inlineStr">
        <is>
          <t>Love Cabaret</t>
        </is>
      </c>
      <c r="D1326" s="556" t="n">
        <v>45962</v>
      </c>
      <c r="E1326" t="n">
        <v>17800</v>
      </c>
      <c r="F1326" t="inlineStr">
        <is>
          <t>VINHO BRANCO ALMADEN RIESLING 750ML</t>
        </is>
      </c>
      <c r="G1326" t="n">
        <v>3745</v>
      </c>
      <c r="H1326" t="n">
        <v>4</v>
      </c>
      <c r="I1326" t="inlineStr">
        <is>
          <t>GR</t>
        </is>
      </c>
      <c r="J1326" t="inlineStr">
        <is>
          <t>BEBIDAS</t>
        </is>
      </c>
      <c r="K1326" t="inlineStr">
        <is>
          <t>10/2025</t>
        </is>
      </c>
      <c r="L1326" t="n">
        <v>0</v>
      </c>
      <c r="M1326" s="556" t="n">
        <v>45873</v>
      </c>
      <c r="N1326" t="n">
        <v>26.2</v>
      </c>
      <c r="O1326" t="n">
        <v>26.2</v>
      </c>
      <c r="P1326" t="n">
        <v>104.8</v>
      </c>
    </row>
    <row r="1327">
      <c r="A1327" t="n">
        <v>59854</v>
      </c>
      <c r="B1327" t="n">
        <v>128</v>
      </c>
      <c r="C1327" t="inlineStr">
        <is>
          <t>Love Cabaret</t>
        </is>
      </c>
      <c r="D1327" s="556" t="n">
        <v>45962</v>
      </c>
      <c r="E1327" t="n">
        <v>19421</v>
      </c>
      <c r="F1327" t="inlineStr">
        <is>
          <t>LEITE INTEGRAL ITALAC C/12</t>
        </is>
      </c>
      <c r="G1327" t="n">
        <v>2758</v>
      </c>
      <c r="H1327" t="n">
        <v>1.5</v>
      </c>
      <c r="I1327" t="inlineStr">
        <is>
          <t>CX</t>
        </is>
      </c>
      <c r="J1327" t="inlineStr">
        <is>
          <t>ALIMENTOS</t>
        </is>
      </c>
      <c r="K1327" t="inlineStr">
        <is>
          <t>10/2025</t>
        </is>
      </c>
      <c r="L1327" t="n">
        <v>66.83</v>
      </c>
      <c r="M1327" s="556" t="n">
        <v>45957</v>
      </c>
      <c r="N1327" t="n">
        <v>62.3</v>
      </c>
      <c r="O1327" t="n">
        <v>61.28</v>
      </c>
      <c r="P1327" t="n">
        <v>100.24</v>
      </c>
    </row>
    <row r="1328">
      <c r="A1328" t="n">
        <v>59825</v>
      </c>
      <c r="B1328" t="n">
        <v>128</v>
      </c>
      <c r="C1328" t="inlineStr">
        <is>
          <t>Love Cabaret</t>
        </is>
      </c>
      <c r="D1328" s="556" t="n">
        <v>45962</v>
      </c>
      <c r="E1328" t="n">
        <v>19967</v>
      </c>
      <c r="F1328" t="inlineStr">
        <is>
          <t>MOSTARDA AM HEMMER 3,6KG</t>
        </is>
      </c>
      <c r="G1328" t="n">
        <v>2356</v>
      </c>
      <c r="H1328" t="n">
        <v>2.1</v>
      </c>
      <c r="I1328" t="inlineStr">
        <is>
          <t>FR</t>
        </is>
      </c>
      <c r="J1328" t="inlineStr">
        <is>
          <t>ALIMENTOS</t>
        </is>
      </c>
      <c r="K1328" t="inlineStr">
        <is>
          <t>10/2025</t>
        </is>
      </c>
      <c r="L1328" t="n">
        <v>0</v>
      </c>
      <c r="M1328" s="556" t="n">
        <v>45909</v>
      </c>
      <c r="N1328" t="n">
        <v>46.99</v>
      </c>
      <c r="O1328" t="n">
        <v>47.14</v>
      </c>
      <c r="P1328" t="n">
        <v>98.68000000000001</v>
      </c>
    </row>
    <row r="1329">
      <c r="A1329" t="n">
        <v>59860</v>
      </c>
      <c r="B1329" t="n">
        <v>128</v>
      </c>
      <c r="C1329" t="inlineStr">
        <is>
          <t>Love Cabaret</t>
        </is>
      </c>
      <c r="D1329" s="556" t="n">
        <v>45962</v>
      </c>
      <c r="E1329" t="n">
        <v>24620</v>
      </c>
      <c r="F1329" t="inlineStr">
        <is>
          <t>NIBS DE CACAU KG</t>
        </is>
      </c>
      <c r="G1329" t="n">
        <v>5681</v>
      </c>
      <c r="H1329" t="n">
        <v>1.23</v>
      </c>
      <c r="I1329" t="inlineStr">
        <is>
          <t>KG</t>
        </is>
      </c>
      <c r="J1329" t="inlineStr">
        <is>
          <t>ALIMENTOS</t>
        </is>
      </c>
      <c r="K1329" t="inlineStr">
        <is>
          <t>10/2025</t>
        </is>
      </c>
      <c r="L1329" t="n">
        <v>0</v>
      </c>
      <c r="N1329" t="n">
        <v>0</v>
      </c>
      <c r="O1329" t="n">
        <v>79.77</v>
      </c>
      <c r="P1329" t="n">
        <v>98.13</v>
      </c>
    </row>
    <row r="1330">
      <c r="A1330" t="n">
        <v>59796</v>
      </c>
      <c r="B1330" t="n">
        <v>128</v>
      </c>
      <c r="C1330" t="inlineStr">
        <is>
          <t>Love Cabaret</t>
        </is>
      </c>
      <c r="D1330" s="556" t="n">
        <v>45962</v>
      </c>
      <c r="E1330" t="n">
        <v>23732</v>
      </c>
      <c r="F1330" t="inlineStr">
        <is>
          <t>PRESUNTO COZIDO KG</t>
        </is>
      </c>
      <c r="G1330" t="n">
        <v>2157</v>
      </c>
      <c r="H1330" t="n">
        <v>4</v>
      </c>
      <c r="I1330" t="inlineStr">
        <is>
          <t>KG</t>
        </is>
      </c>
      <c r="J1330" t="inlineStr">
        <is>
          <t>ALIMENTOS</t>
        </is>
      </c>
      <c r="K1330" t="inlineStr">
        <is>
          <t>10/2025</t>
        </is>
      </c>
      <c r="L1330" t="n">
        <v>22.89</v>
      </c>
      <c r="M1330" s="556" t="n">
        <v>45950</v>
      </c>
      <c r="N1330" t="n">
        <v>22.89</v>
      </c>
      <c r="O1330" t="n">
        <v>23.15</v>
      </c>
      <c r="P1330" t="n">
        <v>91.56</v>
      </c>
    </row>
    <row r="1331">
      <c r="A1331" t="n">
        <v>59820</v>
      </c>
      <c r="B1331" t="n">
        <v>128</v>
      </c>
      <c r="C1331" t="inlineStr">
        <is>
          <t>Love Cabaret</t>
        </is>
      </c>
      <c r="D1331" s="556" t="n">
        <v>45962</v>
      </c>
      <c r="E1331" t="n">
        <v>25213</v>
      </c>
      <c r="F1331" t="inlineStr">
        <is>
          <t>MISSO AZUMA C/1KG</t>
        </is>
      </c>
      <c r="G1331" t="n">
        <v>5948</v>
      </c>
      <c r="H1331" t="n">
        <v>2.5</v>
      </c>
      <c r="I1331" t="inlineStr">
        <is>
          <t>PT</t>
        </is>
      </c>
      <c r="J1331" t="inlineStr">
        <is>
          <t>ALIMENTOS</t>
        </is>
      </c>
      <c r="K1331" t="inlineStr">
        <is>
          <t>10/2025</t>
        </is>
      </c>
      <c r="L1331" t="n">
        <v>33.5</v>
      </c>
      <c r="M1331" s="556" t="n">
        <v>45946</v>
      </c>
      <c r="N1331" t="n">
        <v>33.5</v>
      </c>
      <c r="O1331" t="n">
        <v>0</v>
      </c>
      <c r="P1331" t="n">
        <v>83.75</v>
      </c>
    </row>
    <row r="1332">
      <c r="A1332" t="n">
        <v>59810</v>
      </c>
      <c r="B1332" t="n">
        <v>128</v>
      </c>
      <c r="C1332" t="inlineStr">
        <is>
          <t>Love Cabaret</t>
        </is>
      </c>
      <c r="D1332" s="556" t="n">
        <v>45962</v>
      </c>
      <c r="E1332" t="n">
        <v>20689</v>
      </c>
      <c r="F1332" t="inlineStr">
        <is>
          <t>CREME DE LEITE FRESCO QUATA C/1,01LT</t>
        </is>
      </c>
      <c r="G1332" t="n">
        <v>2105</v>
      </c>
      <c r="H1332" t="n">
        <v>3</v>
      </c>
      <c r="I1332" t="inlineStr">
        <is>
          <t>UN</t>
        </is>
      </c>
      <c r="J1332" t="inlineStr">
        <is>
          <t>ALIMENTOS</t>
        </is>
      </c>
      <c r="K1332" t="inlineStr">
        <is>
          <t>10/2025</t>
        </is>
      </c>
      <c r="L1332" t="n">
        <v>27.7</v>
      </c>
      <c r="M1332" s="556" t="n">
        <v>45958</v>
      </c>
      <c r="N1332" t="n">
        <v>36.9</v>
      </c>
      <c r="O1332" t="n">
        <v>36.9</v>
      </c>
      <c r="P1332" t="n">
        <v>83.09999999999999</v>
      </c>
    </row>
    <row r="1333">
      <c r="A1333" t="n">
        <v>59829</v>
      </c>
      <c r="B1333" t="n">
        <v>128</v>
      </c>
      <c r="C1333" t="inlineStr">
        <is>
          <t>Love Cabaret</t>
        </is>
      </c>
      <c r="D1333" s="556" t="n">
        <v>45962</v>
      </c>
      <c r="E1333" t="n">
        <v>20056</v>
      </c>
      <c r="F1333" t="inlineStr">
        <is>
          <t>KETCHUP HEINZ C/1,033 KG</t>
        </is>
      </c>
      <c r="G1333" t="n">
        <v>2325</v>
      </c>
      <c r="H1333" t="n">
        <v>2</v>
      </c>
      <c r="I1333" t="inlineStr">
        <is>
          <t>PC</t>
        </is>
      </c>
      <c r="J1333" t="inlineStr">
        <is>
          <t>ALIMENTOS</t>
        </is>
      </c>
      <c r="K1333" t="inlineStr">
        <is>
          <t>10/2025</t>
        </is>
      </c>
      <c r="L1333" t="n">
        <v>41</v>
      </c>
      <c r="M1333" s="556" t="n">
        <v>45946</v>
      </c>
      <c r="N1333" t="n">
        <v>41</v>
      </c>
      <c r="O1333" t="n">
        <v>40.2</v>
      </c>
      <c r="P1333" t="n">
        <v>82</v>
      </c>
    </row>
    <row r="1334">
      <c r="A1334" t="n">
        <v>59852</v>
      </c>
      <c r="B1334" t="n">
        <v>128</v>
      </c>
      <c r="C1334" t="inlineStr">
        <is>
          <t>Love Cabaret</t>
        </is>
      </c>
      <c r="D1334" s="556" t="n">
        <v>45962</v>
      </c>
      <c r="E1334" t="n">
        <v>26992</v>
      </c>
      <c r="F1334" t="inlineStr">
        <is>
          <t>CAMARAO 7 BARBAS COM CASCA SEM CABECA KG</t>
        </is>
      </c>
      <c r="G1334" t="n">
        <v>7046</v>
      </c>
      <c r="H1334" t="n">
        <v>1.6</v>
      </c>
      <c r="I1334" t="inlineStr">
        <is>
          <t>KG</t>
        </is>
      </c>
      <c r="J1334" t="inlineStr">
        <is>
          <t>ALIMENTOS</t>
        </is>
      </c>
      <c r="K1334" t="inlineStr">
        <is>
          <t>10/2025</t>
        </is>
      </c>
      <c r="L1334" t="n">
        <v>0</v>
      </c>
      <c r="N1334" t="n">
        <v>0</v>
      </c>
      <c r="O1334" t="n">
        <v>51</v>
      </c>
      <c r="P1334" t="n">
        <v>81.59999999999999</v>
      </c>
    </row>
    <row r="1335">
      <c r="A1335" t="n">
        <v>59879</v>
      </c>
      <c r="B1335" t="n">
        <v>128</v>
      </c>
      <c r="C1335" t="inlineStr">
        <is>
          <t>Love Cabaret</t>
        </is>
      </c>
      <c r="D1335" s="556" t="n">
        <v>45962</v>
      </c>
      <c r="E1335" t="n">
        <v>18111</v>
      </c>
      <c r="F1335" t="inlineStr">
        <is>
          <t>WHISKY JOHNNIE WALKER RED LABEL 1L</t>
        </is>
      </c>
      <c r="G1335" t="n">
        <v>3500</v>
      </c>
      <c r="H1335" t="n">
        <v>0.86</v>
      </c>
      <c r="I1335" t="inlineStr">
        <is>
          <t>GR</t>
        </is>
      </c>
      <c r="J1335" t="inlineStr">
        <is>
          <t>BEBIDAS</t>
        </is>
      </c>
      <c r="K1335" t="inlineStr">
        <is>
          <t>10/2025</t>
        </is>
      </c>
      <c r="L1335" t="n">
        <v>0</v>
      </c>
      <c r="M1335" s="556" t="n">
        <v>45569</v>
      </c>
      <c r="N1335" t="n">
        <v>92.47</v>
      </c>
      <c r="O1335" t="n">
        <v>90.55</v>
      </c>
      <c r="P1335" t="n">
        <v>79.52</v>
      </c>
    </row>
    <row r="1336">
      <c r="A1336" t="n">
        <v>59813</v>
      </c>
      <c r="B1336" t="n">
        <v>128</v>
      </c>
      <c r="C1336" t="inlineStr">
        <is>
          <t>Love Cabaret</t>
        </is>
      </c>
      <c r="D1336" s="556" t="n">
        <v>45962</v>
      </c>
      <c r="E1336" t="n">
        <v>26465</v>
      </c>
      <c r="F1336" t="inlineStr">
        <is>
          <t>BAGUETE FERMENTACAO NATURAL 30CM C/250G UN</t>
        </is>
      </c>
      <c r="G1336" t="n">
        <v>6746</v>
      </c>
      <c r="H1336" t="n">
        <v>3</v>
      </c>
      <c r="I1336" t="inlineStr">
        <is>
          <t>UN</t>
        </is>
      </c>
      <c r="J1336" t="inlineStr">
        <is>
          <t>ALIMENTOS</t>
        </is>
      </c>
      <c r="K1336" t="inlineStr">
        <is>
          <t>10/2025</t>
        </is>
      </c>
      <c r="L1336" t="n">
        <v>25</v>
      </c>
      <c r="M1336" s="556" t="n">
        <v>45958</v>
      </c>
      <c r="N1336" t="n">
        <v>25</v>
      </c>
      <c r="O1336" t="n">
        <v>25</v>
      </c>
      <c r="P1336" t="n">
        <v>75</v>
      </c>
    </row>
    <row r="1337">
      <c r="A1337" t="n">
        <v>59791</v>
      </c>
      <c r="B1337" t="n">
        <v>128</v>
      </c>
      <c r="C1337" t="inlineStr">
        <is>
          <t>Love Cabaret</t>
        </is>
      </c>
      <c r="D1337" s="556" t="n">
        <v>45962</v>
      </c>
      <c r="E1337" t="n">
        <v>20582</v>
      </c>
      <c r="F1337" t="inlineStr">
        <is>
          <t>PESSEGO EM CALDA MARIZA 450GR</t>
        </is>
      </c>
      <c r="G1337" t="n">
        <v>2122</v>
      </c>
      <c r="H1337" t="n">
        <v>5</v>
      </c>
      <c r="I1337" t="inlineStr">
        <is>
          <t>UN</t>
        </is>
      </c>
      <c r="J1337" t="inlineStr">
        <is>
          <t>ALIMENTOS</t>
        </is>
      </c>
      <c r="K1337" t="inlineStr">
        <is>
          <t>10/2025</t>
        </is>
      </c>
      <c r="L1337" t="n">
        <v>14.2</v>
      </c>
      <c r="M1337" s="556" t="n">
        <v>45957</v>
      </c>
      <c r="N1337" t="n">
        <v>14.2</v>
      </c>
      <c r="O1337" t="n">
        <v>14.2</v>
      </c>
      <c r="P1337" t="n">
        <v>71</v>
      </c>
    </row>
    <row r="1338">
      <c r="A1338" t="n">
        <v>59843</v>
      </c>
      <c r="B1338" t="n">
        <v>128</v>
      </c>
      <c r="C1338" t="inlineStr">
        <is>
          <t>Love Cabaret</t>
        </is>
      </c>
      <c r="D1338" s="556" t="n">
        <v>45962</v>
      </c>
      <c r="E1338" t="n">
        <v>18272</v>
      </c>
      <c r="F1338" t="inlineStr">
        <is>
          <t>RUM BACARDI SUPERIOR CARTA BLANCA 980ML</t>
        </is>
      </c>
      <c r="G1338" t="n">
        <v>3358</v>
      </c>
      <c r="H1338" t="n">
        <v>1.94</v>
      </c>
      <c r="I1338" t="inlineStr">
        <is>
          <t>GR</t>
        </is>
      </c>
      <c r="J1338" t="inlineStr">
        <is>
          <t>BEBIDAS</t>
        </is>
      </c>
      <c r="K1338" t="inlineStr">
        <is>
          <t>10/2025</t>
        </is>
      </c>
      <c r="L1338" t="n">
        <v>0</v>
      </c>
      <c r="N1338" t="n">
        <v>0</v>
      </c>
      <c r="O1338" t="n">
        <v>39.9</v>
      </c>
      <c r="P1338" t="n">
        <v>70.97</v>
      </c>
    </row>
    <row r="1339">
      <c r="A1339" t="n">
        <v>59745</v>
      </c>
      <c r="B1339" t="n">
        <v>128</v>
      </c>
      <c r="C1339" t="inlineStr">
        <is>
          <t>Love Cabaret</t>
        </is>
      </c>
      <c r="D1339" s="556" t="n">
        <v>45962</v>
      </c>
      <c r="E1339" t="n">
        <v>24083</v>
      </c>
      <c r="F1339" t="inlineStr">
        <is>
          <t>BATATA ASTERIX GRAUDA NOIVA KG</t>
        </is>
      </c>
      <c r="G1339" t="n">
        <v>2592</v>
      </c>
      <c r="H1339" t="n">
        <v>20</v>
      </c>
      <c r="I1339" t="inlineStr">
        <is>
          <t>KG</t>
        </is>
      </c>
      <c r="J1339" t="inlineStr">
        <is>
          <t>ALIMENTOS</t>
        </is>
      </c>
      <c r="K1339" t="inlineStr">
        <is>
          <t>10/2025</t>
        </is>
      </c>
      <c r="L1339" t="n">
        <v>3.3</v>
      </c>
      <c r="M1339" s="556" t="n">
        <v>45960</v>
      </c>
      <c r="N1339" t="n">
        <v>3.65</v>
      </c>
      <c r="O1339" t="n">
        <v>3.65</v>
      </c>
      <c r="P1339" t="n">
        <v>66</v>
      </c>
    </row>
    <row r="1340">
      <c r="A1340" t="n">
        <v>59821</v>
      </c>
      <c r="B1340" t="n">
        <v>128</v>
      </c>
      <c r="C1340" t="inlineStr">
        <is>
          <t>Love Cabaret</t>
        </is>
      </c>
      <c r="D1340" s="556" t="n">
        <v>45962</v>
      </c>
      <c r="E1340" t="n">
        <v>19906</v>
      </c>
      <c r="F1340" t="inlineStr">
        <is>
          <t>SAL REFINADO CISNE 10X1KG</t>
        </is>
      </c>
      <c r="G1340" t="n">
        <v>2381</v>
      </c>
      <c r="H1340" t="n">
        <v>2.5</v>
      </c>
      <c r="I1340" t="inlineStr">
        <is>
          <t>PC</t>
        </is>
      </c>
      <c r="J1340" t="inlineStr">
        <is>
          <t>ALIMENTOS</t>
        </is>
      </c>
      <c r="K1340" t="inlineStr">
        <is>
          <t>10/2025</t>
        </is>
      </c>
      <c r="L1340" t="n">
        <v>26</v>
      </c>
      <c r="M1340" s="556" t="n">
        <v>45936</v>
      </c>
      <c r="N1340" t="n">
        <v>26</v>
      </c>
      <c r="O1340" t="n">
        <v>26</v>
      </c>
      <c r="P1340" t="n">
        <v>65</v>
      </c>
    </row>
    <row r="1341">
      <c r="A1341" t="n">
        <v>59863</v>
      </c>
      <c r="B1341" t="n">
        <v>128</v>
      </c>
      <c r="C1341" t="inlineStr">
        <is>
          <t>Love Cabaret</t>
        </is>
      </c>
      <c r="D1341" s="556" t="n">
        <v>45962</v>
      </c>
      <c r="E1341" t="n">
        <v>20724</v>
      </c>
      <c r="F1341" t="inlineStr">
        <is>
          <t>AZEITONA VERDE GORDAL 80/90 DI SALERNO C/2KG</t>
        </is>
      </c>
      <c r="G1341" t="n">
        <v>2094</v>
      </c>
      <c r="H1341" t="n">
        <v>1</v>
      </c>
      <c r="I1341" t="inlineStr">
        <is>
          <t>BD</t>
        </is>
      </c>
      <c r="J1341" t="inlineStr">
        <is>
          <t>ALIMENTOS</t>
        </is>
      </c>
      <c r="K1341" t="inlineStr">
        <is>
          <t>10/2025</t>
        </is>
      </c>
      <c r="L1341" t="n">
        <v>0</v>
      </c>
      <c r="M1341" s="556" t="n">
        <v>45530</v>
      </c>
      <c r="N1341" t="n">
        <v>0</v>
      </c>
      <c r="O1341" t="n">
        <v>64.90000000000001</v>
      </c>
      <c r="P1341" t="n">
        <v>64.90000000000001</v>
      </c>
    </row>
    <row r="1342">
      <c r="A1342" t="n">
        <v>59767</v>
      </c>
      <c r="B1342" t="n">
        <v>128</v>
      </c>
      <c r="C1342" t="inlineStr">
        <is>
          <t>Love Cabaret</t>
        </is>
      </c>
      <c r="D1342" s="556" t="n">
        <v>45962</v>
      </c>
      <c r="E1342" t="n">
        <v>25237</v>
      </c>
      <c r="F1342" t="inlineStr">
        <is>
          <t>FARINHA DE TRIGO ANACONDA TIPO 1 PREMIUM C/1KG</t>
        </is>
      </c>
      <c r="G1342" t="n">
        <v>5960</v>
      </c>
      <c r="H1342" t="n">
        <v>10.7</v>
      </c>
      <c r="I1342" t="inlineStr">
        <is>
          <t>UN</t>
        </is>
      </c>
      <c r="J1342" t="inlineStr">
        <is>
          <t>ALIMENTOS</t>
        </is>
      </c>
      <c r="K1342" t="inlineStr">
        <is>
          <t>10/2025</t>
        </is>
      </c>
      <c r="L1342" t="n">
        <v>5.59</v>
      </c>
      <c r="M1342" s="556" t="n">
        <v>45950</v>
      </c>
      <c r="N1342" t="n">
        <v>5.59</v>
      </c>
      <c r="O1342" t="n">
        <v>5.48</v>
      </c>
      <c r="P1342" t="n">
        <v>59.81</v>
      </c>
    </row>
    <row r="1343">
      <c r="A1343" t="n">
        <v>59801</v>
      </c>
      <c r="B1343" t="n">
        <v>128</v>
      </c>
      <c r="C1343" t="inlineStr">
        <is>
          <t>Love Cabaret</t>
        </is>
      </c>
      <c r="D1343" s="556" t="n">
        <v>45962</v>
      </c>
      <c r="E1343" t="n">
        <v>20358</v>
      </c>
      <c r="F1343" t="inlineStr">
        <is>
          <t>FARINHA PANKO ROMARIZ C/1KG</t>
        </is>
      </c>
      <c r="G1343" t="n">
        <v>2200</v>
      </c>
      <c r="H1343" t="n">
        <v>3.92</v>
      </c>
      <c r="I1343" t="inlineStr">
        <is>
          <t>PC</t>
        </is>
      </c>
      <c r="J1343" t="inlineStr">
        <is>
          <t>ALIMENTOS</t>
        </is>
      </c>
      <c r="K1343" t="inlineStr">
        <is>
          <t>10/2025</t>
        </is>
      </c>
      <c r="L1343" t="n">
        <v>0</v>
      </c>
      <c r="M1343" s="556" t="n">
        <v>45929</v>
      </c>
      <c r="N1343" t="n">
        <v>14.29</v>
      </c>
      <c r="O1343" t="n">
        <v>14.3</v>
      </c>
      <c r="P1343" t="n">
        <v>56.02</v>
      </c>
    </row>
    <row r="1344">
      <c r="A1344" t="n">
        <v>59806</v>
      </c>
      <c r="B1344" t="n">
        <v>128</v>
      </c>
      <c r="C1344" t="inlineStr">
        <is>
          <t>Love Cabaret</t>
        </is>
      </c>
      <c r="D1344" s="556" t="n">
        <v>45962</v>
      </c>
      <c r="E1344" t="n">
        <v>19973</v>
      </c>
      <c r="F1344" t="inlineStr">
        <is>
          <t>MOLHO SHOYO TRADICIONAL SAKURA C/1,010L UN</t>
        </is>
      </c>
      <c r="G1344" t="n">
        <v>2354</v>
      </c>
      <c r="H1344" t="n">
        <v>3.5</v>
      </c>
      <c r="I1344" t="inlineStr">
        <is>
          <t>UN</t>
        </is>
      </c>
      <c r="J1344" t="inlineStr">
        <is>
          <t>ALIMENTOS</t>
        </is>
      </c>
      <c r="K1344" t="inlineStr">
        <is>
          <t>10/2025</t>
        </is>
      </c>
      <c r="L1344" t="n">
        <v>15.2</v>
      </c>
      <c r="M1344" s="556" t="n">
        <v>45945</v>
      </c>
      <c r="N1344" t="n">
        <v>15.2</v>
      </c>
      <c r="O1344" t="n">
        <v>15.2</v>
      </c>
      <c r="P1344" t="n">
        <v>53.2</v>
      </c>
    </row>
    <row r="1345">
      <c r="A1345" t="n">
        <v>59890</v>
      </c>
      <c r="B1345" t="n">
        <v>128</v>
      </c>
      <c r="C1345" t="inlineStr">
        <is>
          <t>Love Cabaret</t>
        </is>
      </c>
      <c r="D1345" s="556" t="n">
        <v>45962</v>
      </c>
      <c r="E1345" t="n">
        <v>18542</v>
      </c>
      <c r="F1345" t="inlineStr">
        <is>
          <t>APERITIVO CYNAR 70 PROOF 1L</t>
        </is>
      </c>
      <c r="G1345" t="n">
        <v>3136</v>
      </c>
      <c r="H1345" t="n">
        <v>0.53</v>
      </c>
      <c r="I1345" t="inlineStr">
        <is>
          <t>GR</t>
        </is>
      </c>
      <c r="J1345" t="inlineStr">
        <is>
          <t>BEBIDAS</t>
        </is>
      </c>
      <c r="K1345" t="inlineStr">
        <is>
          <t>10/2025</t>
        </is>
      </c>
      <c r="L1345" t="n">
        <v>0</v>
      </c>
      <c r="N1345" t="n">
        <v>0</v>
      </c>
      <c r="O1345" t="n">
        <v>99.90000000000001</v>
      </c>
      <c r="P1345" t="n">
        <v>52.95</v>
      </c>
    </row>
    <row r="1346">
      <c r="A1346" t="n">
        <v>59866</v>
      </c>
      <c r="B1346" t="n">
        <v>128</v>
      </c>
      <c r="C1346" t="inlineStr">
        <is>
          <t>Love Cabaret</t>
        </is>
      </c>
      <c r="D1346" s="556" t="n">
        <v>45962</v>
      </c>
      <c r="E1346" t="n">
        <v>23440</v>
      </c>
      <c r="F1346" t="inlineStr">
        <is>
          <t>COGUMELO PORTO BELLO GRANEL KG</t>
        </is>
      </c>
      <c r="G1346" t="n">
        <v>2424</v>
      </c>
      <c r="H1346" t="n">
        <v>1</v>
      </c>
      <c r="I1346" t="inlineStr">
        <is>
          <t>KG</t>
        </is>
      </c>
      <c r="J1346" t="inlineStr">
        <is>
          <t>ALIMENTOS</t>
        </is>
      </c>
      <c r="K1346" t="inlineStr">
        <is>
          <t>10/2025</t>
        </is>
      </c>
      <c r="L1346" t="n">
        <v>50</v>
      </c>
      <c r="M1346" s="556" t="n">
        <v>45957</v>
      </c>
      <c r="N1346" t="n">
        <v>50</v>
      </c>
      <c r="O1346" t="n">
        <v>50</v>
      </c>
      <c r="P1346" t="n">
        <v>50</v>
      </c>
    </row>
    <row r="1347">
      <c r="A1347" t="n">
        <v>59775</v>
      </c>
      <c r="B1347" t="n">
        <v>128</v>
      </c>
      <c r="C1347" t="inlineStr">
        <is>
          <t>Love Cabaret</t>
        </is>
      </c>
      <c r="D1347" s="556" t="n">
        <v>45962</v>
      </c>
      <c r="E1347" t="n">
        <v>21075</v>
      </c>
      <c r="F1347" t="inlineStr">
        <is>
          <t>ACUCAR DEMERARA UNIAO C/1KG</t>
        </is>
      </c>
      <c r="G1347" t="n">
        <v>1993</v>
      </c>
      <c r="H1347" t="n">
        <v>8</v>
      </c>
      <c r="I1347" t="inlineStr">
        <is>
          <t>PC</t>
        </is>
      </c>
      <c r="J1347" t="inlineStr">
        <is>
          <t>ALIMENTOS</t>
        </is>
      </c>
      <c r="K1347" t="inlineStr">
        <is>
          <t>10/2025</t>
        </is>
      </c>
      <c r="L1347" t="n">
        <v>0</v>
      </c>
      <c r="M1347" s="556" t="n">
        <v>45901</v>
      </c>
      <c r="N1347" t="n">
        <v>6.1</v>
      </c>
      <c r="O1347" t="n">
        <v>5.98</v>
      </c>
      <c r="P1347" t="n">
        <v>48.8</v>
      </c>
    </row>
    <row r="1348">
      <c r="A1348" t="n">
        <v>59802</v>
      </c>
      <c r="B1348" t="n">
        <v>128</v>
      </c>
      <c r="C1348" t="inlineStr">
        <is>
          <t>Love Cabaret</t>
        </is>
      </c>
      <c r="D1348" s="556" t="n">
        <v>45962</v>
      </c>
      <c r="E1348" t="n">
        <v>25885</v>
      </c>
      <c r="F1348" t="inlineStr">
        <is>
          <t>PAO FOLHA LIBANES MAXIFOUR C/300G</t>
        </is>
      </c>
      <c r="G1348" t="n">
        <v>6422</v>
      </c>
      <c r="H1348" t="n">
        <v>3.9</v>
      </c>
      <c r="I1348" t="inlineStr">
        <is>
          <t>PT</t>
        </is>
      </c>
      <c r="J1348" t="inlineStr">
        <is>
          <t>ALIMENTOS</t>
        </is>
      </c>
      <c r="K1348" t="inlineStr">
        <is>
          <t>10/2025</t>
        </is>
      </c>
      <c r="L1348" t="n">
        <v>12.2</v>
      </c>
      <c r="M1348" s="556" t="n">
        <v>45957</v>
      </c>
      <c r="N1348" t="n">
        <v>12.2</v>
      </c>
      <c r="O1348" t="n">
        <v>12.2</v>
      </c>
      <c r="P1348" t="n">
        <v>47.58</v>
      </c>
    </row>
    <row r="1349">
      <c r="A1349" t="n">
        <v>59811</v>
      </c>
      <c r="B1349" t="n">
        <v>128</v>
      </c>
      <c r="C1349" t="inlineStr">
        <is>
          <t>Love Cabaret</t>
        </is>
      </c>
      <c r="D1349" s="556" t="n">
        <v>45962</v>
      </c>
      <c r="E1349" t="n">
        <v>20242</v>
      </c>
      <c r="F1349" t="inlineStr">
        <is>
          <t>FEIJAO CARIOCA CAMIL C/2KG</t>
        </is>
      </c>
      <c r="G1349" t="n">
        <v>2242</v>
      </c>
      <c r="H1349" t="n">
        <v>3</v>
      </c>
      <c r="I1349" t="inlineStr">
        <is>
          <t>PC</t>
        </is>
      </c>
      <c r="J1349" t="inlineStr">
        <is>
          <t>ALIMENTOS</t>
        </is>
      </c>
      <c r="K1349" t="inlineStr">
        <is>
          <t>10/2025</t>
        </is>
      </c>
      <c r="L1349" t="n">
        <v>14.75</v>
      </c>
      <c r="M1349" s="556" t="n">
        <v>45957</v>
      </c>
      <c r="N1349" t="n">
        <v>14.88</v>
      </c>
      <c r="O1349" t="n">
        <v>14.88</v>
      </c>
      <c r="P1349" t="n">
        <v>44.25</v>
      </c>
    </row>
    <row r="1350">
      <c r="A1350" t="n">
        <v>59871</v>
      </c>
      <c r="B1350" t="n">
        <v>128</v>
      </c>
      <c r="C1350" t="inlineStr">
        <is>
          <t>Love Cabaret</t>
        </is>
      </c>
      <c r="D1350" s="556" t="n">
        <v>45962</v>
      </c>
      <c r="E1350" t="n">
        <v>18477</v>
      </c>
      <c r="F1350" t="inlineStr">
        <is>
          <t>CACHACA ORIGINAL OURO ENGENHO CANTAREIRA 750ML</t>
        </is>
      </c>
      <c r="G1350" t="n">
        <v>3179</v>
      </c>
      <c r="H1350" t="n">
        <v>1</v>
      </c>
      <c r="I1350" t="inlineStr">
        <is>
          <t>GR</t>
        </is>
      </c>
      <c r="J1350" t="inlineStr">
        <is>
          <t>BEBIDAS</t>
        </is>
      </c>
      <c r="K1350" t="inlineStr">
        <is>
          <t>10/2025</t>
        </is>
      </c>
      <c r="L1350" t="n">
        <v>0</v>
      </c>
      <c r="N1350" t="n">
        <v>0</v>
      </c>
      <c r="O1350" t="n">
        <v>43.9</v>
      </c>
      <c r="P1350" t="n">
        <v>43.89</v>
      </c>
    </row>
    <row r="1351">
      <c r="A1351" t="n">
        <v>59783</v>
      </c>
      <c r="B1351" t="n">
        <v>128</v>
      </c>
      <c r="C1351" t="inlineStr">
        <is>
          <t>Love Cabaret</t>
        </is>
      </c>
      <c r="D1351" s="556" t="n">
        <v>45962</v>
      </c>
      <c r="E1351" t="n">
        <v>20301</v>
      </c>
      <c r="F1351" t="inlineStr">
        <is>
          <t>ARROZ BRANCO TIPO 1 CAMIL C/5KG</t>
        </is>
      </c>
      <c r="G1351" t="n">
        <v>2223</v>
      </c>
      <c r="H1351" t="n">
        <v>6</v>
      </c>
      <c r="I1351" t="inlineStr">
        <is>
          <t>PC</t>
        </is>
      </c>
      <c r="J1351" t="inlineStr">
        <is>
          <t>ALIMENTOS</t>
        </is>
      </c>
      <c r="K1351" t="inlineStr">
        <is>
          <t>10/2025</t>
        </is>
      </c>
      <c r="L1351" t="n">
        <v>7.28</v>
      </c>
      <c r="M1351" s="556" t="n">
        <v>45957</v>
      </c>
      <c r="N1351" t="n">
        <v>21.7</v>
      </c>
      <c r="O1351" t="n">
        <v>21.7</v>
      </c>
      <c r="P1351" t="n">
        <v>43.68</v>
      </c>
    </row>
    <row r="1352">
      <c r="A1352" t="n">
        <v>59889</v>
      </c>
      <c r="B1352" t="n">
        <v>128</v>
      </c>
      <c r="C1352" t="inlineStr">
        <is>
          <t>Love Cabaret</t>
        </is>
      </c>
      <c r="D1352" s="556" t="n">
        <v>45962</v>
      </c>
      <c r="E1352" t="n">
        <v>18537</v>
      </c>
      <c r="F1352" t="inlineStr">
        <is>
          <t>APERITIVO LILLET BLANC 750ML</t>
        </is>
      </c>
      <c r="G1352" t="n">
        <v>3140</v>
      </c>
      <c r="H1352" t="n">
        <v>0.55</v>
      </c>
      <c r="I1352" t="inlineStr">
        <is>
          <t>GR</t>
        </is>
      </c>
      <c r="J1352" t="inlineStr">
        <is>
          <t>BEBIDAS</t>
        </is>
      </c>
      <c r="K1352" t="inlineStr">
        <is>
          <t>10/2025</t>
        </is>
      </c>
      <c r="L1352" t="n">
        <v>0</v>
      </c>
      <c r="M1352" s="556" t="n">
        <v>45502</v>
      </c>
      <c r="N1352" t="n">
        <v>79.09999999999999</v>
      </c>
      <c r="O1352" t="n">
        <v>73.31999999999999</v>
      </c>
      <c r="P1352" t="n">
        <v>43.5</v>
      </c>
    </row>
    <row r="1353">
      <c r="A1353" t="n">
        <v>59833</v>
      </c>
      <c r="B1353" t="n">
        <v>128</v>
      </c>
      <c r="C1353" t="inlineStr">
        <is>
          <t>Love Cabaret</t>
        </is>
      </c>
      <c r="D1353" s="556" t="n">
        <v>45962</v>
      </c>
      <c r="E1353" t="n">
        <v>24037</v>
      </c>
      <c r="F1353" t="inlineStr">
        <is>
          <t>ALHO TRITURADO FRITO</t>
        </is>
      </c>
      <c r="G1353" t="n">
        <v>2590</v>
      </c>
      <c r="H1353" t="n">
        <v>2</v>
      </c>
      <c r="I1353" t="inlineStr">
        <is>
          <t>KG</t>
        </is>
      </c>
      <c r="J1353" t="inlineStr">
        <is>
          <t>ALIMENTOS</t>
        </is>
      </c>
      <c r="K1353" t="inlineStr">
        <is>
          <t>10/2025</t>
        </is>
      </c>
      <c r="L1353" t="n">
        <v>21</v>
      </c>
      <c r="M1353" s="556" t="n">
        <v>45957</v>
      </c>
      <c r="N1353" t="n">
        <v>21</v>
      </c>
      <c r="O1353" t="n">
        <v>21</v>
      </c>
      <c r="P1353" t="n">
        <v>42</v>
      </c>
    </row>
    <row r="1354">
      <c r="A1354" t="n">
        <v>59903</v>
      </c>
      <c r="B1354" t="n">
        <v>128</v>
      </c>
      <c r="C1354" t="inlineStr">
        <is>
          <t>Love Cabaret</t>
        </is>
      </c>
      <c r="D1354" s="556" t="n">
        <v>45962</v>
      </c>
      <c r="E1354" t="n">
        <v>19939</v>
      </c>
      <c r="F1354" t="inlineStr">
        <is>
          <t>NOZ MOSCADA INTEIRA KG</t>
        </is>
      </c>
      <c r="G1354" t="n">
        <v>2365</v>
      </c>
      <c r="H1354" t="n">
        <v>0.23</v>
      </c>
      <c r="I1354" t="inlineStr">
        <is>
          <t>KG</t>
        </is>
      </c>
      <c r="J1354" t="inlineStr">
        <is>
          <t>ALIMENTOS</t>
        </is>
      </c>
      <c r="K1354" t="inlineStr">
        <is>
          <t>10/2025</t>
        </is>
      </c>
      <c r="L1354" t="n">
        <v>0</v>
      </c>
      <c r="M1354" s="556" t="n">
        <v>45883</v>
      </c>
      <c r="N1354" t="n">
        <v>180</v>
      </c>
      <c r="O1354" t="n">
        <v>99.2</v>
      </c>
      <c r="P1354" t="n">
        <v>41.4</v>
      </c>
    </row>
    <row r="1355">
      <c r="A1355" t="n">
        <v>59858</v>
      </c>
      <c r="B1355" t="n">
        <v>128</v>
      </c>
      <c r="C1355" t="inlineStr">
        <is>
          <t>Love Cabaret</t>
        </is>
      </c>
      <c r="D1355" s="556" t="n">
        <v>45962</v>
      </c>
      <c r="E1355" t="n">
        <v>23893</v>
      </c>
      <c r="F1355" t="inlineStr">
        <is>
          <t>OLEO DE GERGELIM TORRADO L</t>
        </is>
      </c>
      <c r="G1355" t="n">
        <v>2007</v>
      </c>
      <c r="H1355" t="n">
        <v>1.25</v>
      </c>
      <c r="I1355" t="inlineStr">
        <is>
          <t>LT</t>
        </is>
      </c>
      <c r="J1355" t="inlineStr">
        <is>
          <t>ALIMENTOS</t>
        </is>
      </c>
      <c r="K1355" t="inlineStr">
        <is>
          <t>10/2025</t>
        </is>
      </c>
      <c r="L1355" t="n">
        <v>0</v>
      </c>
      <c r="M1355" s="556" t="n">
        <v>45922</v>
      </c>
      <c r="N1355" t="n">
        <v>32.9</v>
      </c>
      <c r="O1355" t="n">
        <v>33.3</v>
      </c>
      <c r="P1355" t="n">
        <v>41.12</v>
      </c>
    </row>
    <row r="1356">
      <c r="A1356" t="n">
        <v>59847</v>
      </c>
      <c r="B1356" t="n">
        <v>128</v>
      </c>
      <c r="C1356" t="inlineStr">
        <is>
          <t>Love Cabaret</t>
        </is>
      </c>
      <c r="D1356" s="556" t="n">
        <v>45962</v>
      </c>
      <c r="E1356" t="n">
        <v>23489</v>
      </c>
      <c r="F1356" t="inlineStr">
        <is>
          <t>SAL DE PARRILLA KG</t>
        </is>
      </c>
      <c r="G1356" t="n">
        <v>2380</v>
      </c>
      <c r="H1356" t="n">
        <v>1.7</v>
      </c>
      <c r="I1356" t="inlineStr">
        <is>
          <t>KG</t>
        </is>
      </c>
      <c r="J1356" t="inlineStr">
        <is>
          <t>ALIMENTOS</t>
        </is>
      </c>
      <c r="K1356" t="inlineStr">
        <is>
          <t>10/2025</t>
        </is>
      </c>
      <c r="L1356" t="n">
        <v>22.7</v>
      </c>
      <c r="M1356" s="556" t="n">
        <v>45938</v>
      </c>
      <c r="N1356" t="n">
        <v>22.7</v>
      </c>
      <c r="O1356" t="n">
        <v>22.7</v>
      </c>
      <c r="P1356" t="n">
        <v>38.59</v>
      </c>
    </row>
    <row r="1357">
      <c r="A1357" t="n">
        <v>59882</v>
      </c>
      <c r="B1357" t="n">
        <v>128</v>
      </c>
      <c r="C1357" t="inlineStr">
        <is>
          <t>Love Cabaret</t>
        </is>
      </c>
      <c r="D1357" s="556" t="n">
        <v>45962</v>
      </c>
      <c r="E1357" t="n">
        <v>19497</v>
      </c>
      <c r="F1357" t="inlineStr">
        <is>
          <t>ALFACE ROMANA MINI KG</t>
        </is>
      </c>
      <c r="G1357" t="n">
        <v>2713</v>
      </c>
      <c r="H1357" t="n">
        <v>0.75</v>
      </c>
      <c r="I1357" t="inlineStr">
        <is>
          <t>KG</t>
        </is>
      </c>
      <c r="J1357" t="inlineStr">
        <is>
          <t>ALIMENTOS</t>
        </is>
      </c>
      <c r="K1357" t="inlineStr">
        <is>
          <t>10/2025</t>
        </is>
      </c>
      <c r="L1357" t="n">
        <v>47.41</v>
      </c>
      <c r="M1357" s="556" t="n">
        <v>45960</v>
      </c>
      <c r="N1357" t="n">
        <v>42</v>
      </c>
      <c r="O1357" t="n">
        <v>42</v>
      </c>
      <c r="P1357" t="n">
        <v>35.56</v>
      </c>
    </row>
    <row r="1358">
      <c r="A1358" t="n">
        <v>59795</v>
      </c>
      <c r="B1358" t="n">
        <v>128</v>
      </c>
      <c r="C1358" t="inlineStr">
        <is>
          <t>Love Cabaret</t>
        </is>
      </c>
      <c r="D1358" s="556" t="n">
        <v>45962</v>
      </c>
      <c r="E1358" t="n">
        <v>20682</v>
      </c>
      <c r="F1358" t="inlineStr">
        <is>
          <t>CREME DE LEITE NESTLE 300G LATA UN</t>
        </is>
      </c>
      <c r="G1358" t="n">
        <v>2106</v>
      </c>
      <c r="H1358" t="n">
        <v>4</v>
      </c>
      <c r="I1358" t="inlineStr">
        <is>
          <t>UN</t>
        </is>
      </c>
      <c r="J1358" t="inlineStr">
        <is>
          <t>ALIMENTOS</t>
        </is>
      </c>
      <c r="K1358" t="inlineStr">
        <is>
          <t>10/2025</t>
        </is>
      </c>
      <c r="L1358" t="n">
        <v>0</v>
      </c>
      <c r="M1358" s="556" t="n">
        <v>45917</v>
      </c>
      <c r="N1358" t="n">
        <v>8.59</v>
      </c>
      <c r="O1358" t="n">
        <v>10.4</v>
      </c>
      <c r="P1358" t="n">
        <v>34.36</v>
      </c>
    </row>
    <row r="1359">
      <c r="A1359" t="n">
        <v>59864</v>
      </c>
      <c r="B1359" t="n">
        <v>128</v>
      </c>
      <c r="C1359" t="inlineStr">
        <is>
          <t>Love Cabaret</t>
        </is>
      </c>
      <c r="D1359" s="556" t="n">
        <v>45962</v>
      </c>
      <c r="E1359" t="n">
        <v>20614</v>
      </c>
      <c r="F1359" t="inlineStr">
        <is>
          <t>PASTA GERGELIM TAHINE ISTAMBUL 5006 LT</t>
        </is>
      </c>
      <c r="G1359" t="n">
        <v>2119</v>
      </c>
      <c r="H1359" t="n">
        <v>1</v>
      </c>
      <c r="I1359" t="inlineStr">
        <is>
          <t>UN</t>
        </is>
      </c>
      <c r="J1359" t="inlineStr">
        <is>
          <t>ALIMENTOS</t>
        </is>
      </c>
      <c r="K1359" t="inlineStr">
        <is>
          <t>10/2025</t>
        </is>
      </c>
      <c r="L1359" t="n">
        <v>32.3</v>
      </c>
      <c r="M1359" s="556" t="n">
        <v>45943</v>
      </c>
      <c r="N1359" t="n">
        <v>32.3</v>
      </c>
      <c r="O1359" t="n">
        <v>31.95</v>
      </c>
      <c r="P1359" t="n">
        <v>32.3</v>
      </c>
    </row>
    <row r="1360">
      <c r="A1360" t="n">
        <v>59834</v>
      </c>
      <c r="B1360" t="n">
        <v>128</v>
      </c>
      <c r="C1360" t="inlineStr">
        <is>
          <t>Love Cabaret</t>
        </is>
      </c>
      <c r="D1360" s="556" t="n">
        <v>45962</v>
      </c>
      <c r="E1360" t="n">
        <v>24385</v>
      </c>
      <c r="F1360" t="inlineStr">
        <is>
          <t>MORANGO CONGELADO KG</t>
        </is>
      </c>
      <c r="G1360" t="n">
        <v>2524</v>
      </c>
      <c r="H1360" t="n">
        <v>2</v>
      </c>
      <c r="I1360" t="inlineStr">
        <is>
          <t>KG</t>
        </is>
      </c>
      <c r="J1360" t="inlineStr">
        <is>
          <t>ALIMENTOS</t>
        </is>
      </c>
      <c r="K1360" t="inlineStr">
        <is>
          <t>10/2025</t>
        </is>
      </c>
      <c r="L1360" t="n">
        <v>16.08</v>
      </c>
      <c r="M1360" s="556" t="n">
        <v>45957</v>
      </c>
      <c r="N1360" t="n">
        <v>15.22</v>
      </c>
      <c r="O1360" t="n">
        <v>17.64</v>
      </c>
      <c r="P1360" t="n">
        <v>32.16</v>
      </c>
    </row>
    <row r="1361">
      <c r="A1361" t="n">
        <v>59771</v>
      </c>
      <c r="B1361" t="n">
        <v>128</v>
      </c>
      <c r="C1361" t="inlineStr">
        <is>
          <t>Love Cabaret</t>
        </is>
      </c>
      <c r="D1361" s="556" t="n">
        <v>45962</v>
      </c>
      <c r="E1361" t="n">
        <v>25555</v>
      </c>
      <c r="F1361" t="inlineStr">
        <is>
          <t>BATATA LAVADA KG</t>
        </is>
      </c>
      <c r="G1361" t="n">
        <v>6166</v>
      </c>
      <c r="H1361" t="n">
        <v>10</v>
      </c>
      <c r="I1361" t="inlineStr">
        <is>
          <t>KG</t>
        </is>
      </c>
      <c r="J1361" t="inlineStr">
        <is>
          <t>ALIMENTOS</t>
        </is>
      </c>
      <c r="K1361" t="inlineStr">
        <is>
          <t>10/2025</t>
        </is>
      </c>
      <c r="L1361" t="n">
        <v>2.94</v>
      </c>
      <c r="M1361" s="556" t="n">
        <v>45960</v>
      </c>
      <c r="N1361" t="n">
        <v>2.9</v>
      </c>
      <c r="O1361" t="n">
        <v>2.9</v>
      </c>
      <c r="P1361" t="n">
        <v>29.4</v>
      </c>
    </row>
    <row r="1362">
      <c r="A1362" t="n">
        <v>59835</v>
      </c>
      <c r="B1362" t="n">
        <v>128</v>
      </c>
      <c r="C1362" t="inlineStr">
        <is>
          <t>Love Cabaret</t>
        </is>
      </c>
      <c r="D1362" s="556" t="n">
        <v>45962</v>
      </c>
      <c r="E1362" t="n">
        <v>18992</v>
      </c>
      <c r="F1362" t="inlineStr">
        <is>
          <t>PEITO DE FRANGO SEM OSSO E COM PELE KG</t>
        </is>
      </c>
      <c r="G1362" t="n">
        <v>2900</v>
      </c>
      <c r="H1362" t="n">
        <v>2</v>
      </c>
      <c r="I1362" t="inlineStr">
        <is>
          <t>KG</t>
        </is>
      </c>
      <c r="J1362" t="inlineStr">
        <is>
          <t>ALIMENTOS</t>
        </is>
      </c>
      <c r="K1362" t="inlineStr">
        <is>
          <t>10/2025</t>
        </is>
      </c>
      <c r="L1362" t="n">
        <v>0</v>
      </c>
      <c r="M1362" s="556" t="n">
        <v>45908</v>
      </c>
      <c r="N1362" t="n">
        <v>14.5</v>
      </c>
      <c r="O1362" t="n">
        <v>18.39</v>
      </c>
      <c r="P1362" t="n">
        <v>29</v>
      </c>
    </row>
    <row r="1363">
      <c r="A1363" t="n">
        <v>59776</v>
      </c>
      <c r="B1363" t="n">
        <v>128</v>
      </c>
      <c r="C1363" t="inlineStr">
        <is>
          <t>Love Cabaret</t>
        </is>
      </c>
      <c r="D1363" s="556" t="n">
        <v>45962</v>
      </c>
      <c r="E1363" t="n">
        <v>19623</v>
      </c>
      <c r="F1363" t="inlineStr">
        <is>
          <t>CEBOLA ROXA KG</t>
        </is>
      </c>
      <c r="G1363" t="n">
        <v>2611</v>
      </c>
      <c r="H1363" t="n">
        <v>8</v>
      </c>
      <c r="I1363" t="inlineStr">
        <is>
          <t>KG</t>
        </is>
      </c>
      <c r="J1363" t="inlineStr">
        <is>
          <t>ALIMENTOS</t>
        </is>
      </c>
      <c r="K1363" t="inlineStr">
        <is>
          <t>10/2025</t>
        </is>
      </c>
      <c r="L1363" t="n">
        <v>3.5</v>
      </c>
      <c r="M1363" s="556" t="n">
        <v>45960</v>
      </c>
      <c r="N1363" t="n">
        <v>3.6</v>
      </c>
      <c r="O1363" t="n">
        <v>3.6</v>
      </c>
      <c r="P1363" t="n">
        <v>28</v>
      </c>
    </row>
    <row r="1364">
      <c r="A1364" t="n">
        <v>59828</v>
      </c>
      <c r="B1364" t="n">
        <v>128</v>
      </c>
      <c r="C1364" t="inlineStr">
        <is>
          <t>Love Cabaret</t>
        </is>
      </c>
      <c r="D1364" s="556" t="n">
        <v>45962</v>
      </c>
      <c r="E1364" t="n">
        <v>24233</v>
      </c>
      <c r="F1364" t="inlineStr">
        <is>
          <t>FARINHA DE MANDIOCA CRUA GROSSA YOKI C/1KG</t>
        </is>
      </c>
      <c r="G1364" t="n">
        <v>2192</v>
      </c>
      <c r="H1364" t="n">
        <v>2</v>
      </c>
      <c r="I1364" t="inlineStr">
        <is>
          <t>PC</t>
        </is>
      </c>
      <c r="J1364" t="inlineStr">
        <is>
          <t>ALIMENTOS</t>
        </is>
      </c>
      <c r="K1364" t="inlineStr">
        <is>
          <t>10/2025</t>
        </is>
      </c>
      <c r="L1364" t="n">
        <v>13.8</v>
      </c>
      <c r="M1364" s="556" t="n">
        <v>45951</v>
      </c>
      <c r="N1364" t="n">
        <v>13.8</v>
      </c>
      <c r="O1364" t="n">
        <v>13.7</v>
      </c>
      <c r="P1364" t="n">
        <v>27.6</v>
      </c>
    </row>
    <row r="1365">
      <c r="A1365" t="n">
        <v>59873</v>
      </c>
      <c r="B1365" t="n">
        <v>128</v>
      </c>
      <c r="C1365" t="inlineStr">
        <is>
          <t>Love Cabaret</t>
        </is>
      </c>
      <c r="D1365" s="556" t="n">
        <v>45962</v>
      </c>
      <c r="E1365" t="n">
        <v>18218</v>
      </c>
      <c r="F1365" t="inlineStr">
        <is>
          <t>VERMOUTH CINZANO ROSSO ARGENTINO 1L</t>
        </is>
      </c>
      <c r="G1365" t="n">
        <v>3410</v>
      </c>
      <c r="H1365" t="n">
        <v>1</v>
      </c>
      <c r="I1365" t="inlineStr">
        <is>
          <t>GR</t>
        </is>
      </c>
      <c r="J1365" t="inlineStr">
        <is>
          <t>BEBIDAS</t>
        </is>
      </c>
      <c r="K1365" t="inlineStr">
        <is>
          <t>10/2025</t>
        </is>
      </c>
      <c r="L1365" t="n">
        <v>0</v>
      </c>
      <c r="M1365" s="556" t="n">
        <v>45908</v>
      </c>
      <c r="N1365" t="n">
        <v>27.33</v>
      </c>
      <c r="O1365" t="n">
        <v>24.83</v>
      </c>
      <c r="P1365" t="n">
        <v>27.33</v>
      </c>
    </row>
    <row r="1366">
      <c r="A1366" t="n">
        <v>59853</v>
      </c>
      <c r="B1366" t="n">
        <v>128</v>
      </c>
      <c r="C1366" t="inlineStr">
        <is>
          <t>Love Cabaret</t>
        </is>
      </c>
      <c r="D1366" s="556" t="n">
        <v>45962</v>
      </c>
      <c r="E1366" t="n">
        <v>19527</v>
      </c>
      <c r="F1366" t="inlineStr">
        <is>
          <t>VAGEM HOLANDESA KG</t>
        </is>
      </c>
      <c r="G1366" t="n">
        <v>2686</v>
      </c>
      <c r="H1366" t="n">
        <v>1.5</v>
      </c>
      <c r="I1366" t="inlineStr">
        <is>
          <t>KG</t>
        </is>
      </c>
      <c r="J1366" t="inlineStr">
        <is>
          <t>ALIMENTOS</t>
        </is>
      </c>
      <c r="K1366" t="inlineStr">
        <is>
          <t>10/2025</t>
        </is>
      </c>
      <c r="L1366" t="n">
        <v>18.01</v>
      </c>
      <c r="M1366" s="556" t="n">
        <v>45960</v>
      </c>
      <c r="N1366" t="n">
        <v>14.5</v>
      </c>
      <c r="O1366" t="n">
        <v>14.5</v>
      </c>
      <c r="P1366" t="n">
        <v>27.02</v>
      </c>
    </row>
    <row r="1367">
      <c r="A1367" t="n">
        <v>59861</v>
      </c>
      <c r="B1367" t="n">
        <v>128</v>
      </c>
      <c r="C1367" t="inlineStr">
        <is>
          <t>Love Cabaret</t>
        </is>
      </c>
      <c r="D1367" s="556" t="n">
        <v>45962</v>
      </c>
      <c r="E1367" t="n">
        <v>24331</v>
      </c>
      <c r="F1367" t="inlineStr">
        <is>
          <t>LINGUICA CALABRESA KG</t>
        </is>
      </c>
      <c r="G1367" t="n">
        <v>2146</v>
      </c>
      <c r="H1367" t="n">
        <v>1.2</v>
      </c>
      <c r="I1367" t="inlineStr">
        <is>
          <t>KG</t>
        </is>
      </c>
      <c r="J1367" t="inlineStr">
        <is>
          <t>ALIMENTOS</t>
        </is>
      </c>
      <c r="K1367" t="inlineStr">
        <is>
          <t>10/2025</t>
        </is>
      </c>
      <c r="L1367" t="n">
        <v>21.6</v>
      </c>
      <c r="M1367" s="556" t="n">
        <v>45950</v>
      </c>
      <c r="N1367" t="n">
        <v>21.6</v>
      </c>
      <c r="O1367" t="n">
        <v>21.6</v>
      </c>
      <c r="P1367" t="n">
        <v>25.92</v>
      </c>
    </row>
    <row r="1368">
      <c r="A1368" t="n">
        <v>59862</v>
      </c>
      <c r="B1368" t="n">
        <v>128</v>
      </c>
      <c r="C1368" t="inlineStr">
        <is>
          <t>Love Cabaret</t>
        </is>
      </c>
      <c r="D1368" s="556" t="n">
        <v>45962</v>
      </c>
      <c r="E1368" t="n">
        <v>20308</v>
      </c>
      <c r="F1368" t="inlineStr">
        <is>
          <t>ARROZ ARBORIO CAMIL C/2KG</t>
        </is>
      </c>
      <c r="G1368" t="n">
        <v>2222</v>
      </c>
      <c r="H1368" t="n">
        <v>1</v>
      </c>
      <c r="I1368" t="inlineStr">
        <is>
          <t>PC</t>
        </is>
      </c>
      <c r="J1368" t="inlineStr">
        <is>
          <t>ALIMENTOS</t>
        </is>
      </c>
      <c r="K1368" t="inlineStr">
        <is>
          <t>10/2025</t>
        </is>
      </c>
      <c r="L1368" t="n">
        <v>0</v>
      </c>
      <c r="M1368" s="556" t="n">
        <v>45873</v>
      </c>
      <c r="N1368" t="n">
        <v>24.9</v>
      </c>
      <c r="O1368" t="n">
        <v>24.9</v>
      </c>
      <c r="P1368" t="n">
        <v>24.9</v>
      </c>
    </row>
    <row r="1369">
      <c r="A1369" t="n">
        <v>59865</v>
      </c>
      <c r="B1369" t="n">
        <v>128</v>
      </c>
      <c r="C1369" t="inlineStr">
        <is>
          <t>Love Cabaret</t>
        </is>
      </c>
      <c r="D1369" s="556" t="n">
        <v>45962</v>
      </c>
      <c r="E1369" t="n">
        <v>19649</v>
      </c>
      <c r="F1369" t="inlineStr">
        <is>
          <t>ALHO DESCASCADO KG</t>
        </is>
      </c>
      <c r="G1369" t="n">
        <v>2589</v>
      </c>
      <c r="H1369" t="n">
        <v>1</v>
      </c>
      <c r="I1369" t="inlineStr">
        <is>
          <t>KG</t>
        </is>
      </c>
      <c r="J1369" t="inlineStr">
        <is>
          <t>ALIMENTOS</t>
        </is>
      </c>
      <c r="K1369" t="inlineStr">
        <is>
          <t>10/2025</t>
        </is>
      </c>
      <c r="L1369" t="n">
        <v>0</v>
      </c>
      <c r="M1369" s="556" t="n">
        <v>45887</v>
      </c>
      <c r="N1369" t="n">
        <v>23.8</v>
      </c>
      <c r="O1369" t="n">
        <v>23.5</v>
      </c>
      <c r="P1369" t="n">
        <v>23.8</v>
      </c>
    </row>
    <row r="1370">
      <c r="A1370" t="n">
        <v>59887</v>
      </c>
      <c r="B1370" t="n">
        <v>128</v>
      </c>
      <c r="C1370" t="inlineStr">
        <is>
          <t>Love Cabaret</t>
        </is>
      </c>
      <c r="D1370" s="556" t="n">
        <v>45962</v>
      </c>
      <c r="E1370" t="n">
        <v>18444</v>
      </c>
      <c r="F1370" t="inlineStr">
        <is>
          <t>CACHACA MATO DENTRO OURO 980ML</t>
        </is>
      </c>
      <c r="G1370" t="n">
        <v>3205</v>
      </c>
      <c r="H1370" t="n">
        <v>0.65</v>
      </c>
      <c r="I1370" t="inlineStr">
        <is>
          <t>UN</t>
        </is>
      </c>
      <c r="J1370" t="inlineStr">
        <is>
          <t>BEBIDAS</t>
        </is>
      </c>
      <c r="K1370" t="inlineStr">
        <is>
          <t>10/2025</t>
        </is>
      </c>
      <c r="L1370" t="n">
        <v>0</v>
      </c>
      <c r="N1370" t="n">
        <v>0</v>
      </c>
      <c r="O1370" t="n">
        <v>34</v>
      </c>
      <c r="P1370" t="n">
        <v>22.1</v>
      </c>
    </row>
    <row r="1371">
      <c r="A1371" t="n">
        <v>59896</v>
      </c>
      <c r="B1371" t="n">
        <v>128</v>
      </c>
      <c r="C1371" t="inlineStr">
        <is>
          <t>Love Cabaret</t>
        </is>
      </c>
      <c r="D1371" s="556" t="n">
        <v>45962</v>
      </c>
      <c r="E1371" t="n">
        <v>20044</v>
      </c>
      <c r="F1371" t="inlineStr">
        <is>
          <t>CHIMICHURRI KG</t>
        </is>
      </c>
      <c r="G1371" t="n">
        <v>2329</v>
      </c>
      <c r="H1371" t="n">
        <v>0.4</v>
      </c>
      <c r="I1371" t="inlineStr">
        <is>
          <t>KG</t>
        </is>
      </c>
      <c r="J1371" t="inlineStr">
        <is>
          <t>ALIMENTOS</t>
        </is>
      </c>
      <c r="K1371" t="inlineStr">
        <is>
          <t>10/2025</t>
        </is>
      </c>
      <c r="L1371" t="n">
        <v>55</v>
      </c>
      <c r="M1371" s="556" t="n">
        <v>45936</v>
      </c>
      <c r="N1371" t="n">
        <v>55</v>
      </c>
      <c r="O1371" t="n">
        <v>20.5</v>
      </c>
      <c r="P1371" t="n">
        <v>22</v>
      </c>
    </row>
    <row r="1372">
      <c r="A1372" t="n">
        <v>59856</v>
      </c>
      <c r="B1372" t="n">
        <v>128</v>
      </c>
      <c r="C1372" t="inlineStr">
        <is>
          <t>Love Cabaret</t>
        </is>
      </c>
      <c r="D1372" s="556" t="n">
        <v>45962</v>
      </c>
      <c r="E1372" t="n">
        <v>24041</v>
      </c>
      <c r="F1372" t="inlineStr">
        <is>
          <t>AMENDOIM CRU S/ PELE KG</t>
        </is>
      </c>
      <c r="G1372" t="n">
        <v>2258</v>
      </c>
      <c r="H1372" t="n">
        <v>1.3</v>
      </c>
      <c r="I1372" t="inlineStr">
        <is>
          <t>KG</t>
        </is>
      </c>
      <c r="J1372" t="inlineStr">
        <is>
          <t>ALIMENTOS</t>
        </is>
      </c>
      <c r="K1372" t="inlineStr">
        <is>
          <t>10/2025</t>
        </is>
      </c>
      <c r="L1372" t="n">
        <v>0</v>
      </c>
      <c r="M1372" s="556" t="n">
        <v>45916</v>
      </c>
      <c r="N1372" t="n">
        <v>16.5</v>
      </c>
      <c r="O1372" t="n">
        <v>15.56</v>
      </c>
      <c r="P1372" t="n">
        <v>21.45</v>
      </c>
    </row>
    <row r="1373">
      <c r="A1373" t="n">
        <v>59822</v>
      </c>
      <c r="B1373" t="n">
        <v>128</v>
      </c>
      <c r="C1373" t="inlineStr">
        <is>
          <t>Love Cabaret</t>
        </is>
      </c>
      <c r="D1373" s="556" t="n">
        <v>45962</v>
      </c>
      <c r="E1373" t="n">
        <v>20315</v>
      </c>
      <c r="F1373" t="inlineStr">
        <is>
          <t>FARINHA DE ARROZ MANINHO 1KG</t>
        </is>
      </c>
      <c r="G1373" t="n">
        <v>2218</v>
      </c>
      <c r="H1373" t="n">
        <v>2.4</v>
      </c>
      <c r="I1373" t="inlineStr">
        <is>
          <t>UN</t>
        </is>
      </c>
      <c r="J1373" t="inlineStr">
        <is>
          <t>ALIMENTOS</t>
        </is>
      </c>
      <c r="K1373" t="inlineStr">
        <is>
          <t>10/2025</t>
        </is>
      </c>
      <c r="L1373" t="n">
        <v>8.800000000000001</v>
      </c>
      <c r="M1373" s="556" t="n">
        <v>45951</v>
      </c>
      <c r="N1373" t="n">
        <v>8.800000000000001</v>
      </c>
      <c r="O1373" t="n">
        <v>8.800000000000001</v>
      </c>
      <c r="P1373" t="n">
        <v>21.12</v>
      </c>
    </row>
    <row r="1374">
      <c r="A1374" t="n">
        <v>59815</v>
      </c>
      <c r="B1374" t="n">
        <v>128</v>
      </c>
      <c r="C1374" t="inlineStr">
        <is>
          <t>Love Cabaret</t>
        </is>
      </c>
      <c r="D1374" s="556" t="n">
        <v>45962</v>
      </c>
      <c r="E1374" t="n">
        <v>19541</v>
      </c>
      <c r="F1374" t="inlineStr">
        <is>
          <t>TOMATE ITALIANO SALADA KG</t>
        </is>
      </c>
      <c r="G1374" t="n">
        <v>2675</v>
      </c>
      <c r="H1374" t="n">
        <v>3</v>
      </c>
      <c r="I1374" t="inlineStr">
        <is>
          <t>KG</t>
        </is>
      </c>
      <c r="J1374" t="inlineStr">
        <is>
          <t>ALIMENTOS</t>
        </is>
      </c>
      <c r="K1374" t="inlineStr">
        <is>
          <t>10/2025</t>
        </is>
      </c>
      <c r="L1374" t="n">
        <v>0</v>
      </c>
      <c r="M1374" s="556" t="n">
        <v>45883</v>
      </c>
      <c r="N1374" t="n">
        <v>6.9</v>
      </c>
      <c r="O1374" t="n">
        <v>6.9</v>
      </c>
      <c r="P1374" t="n">
        <v>20.7</v>
      </c>
    </row>
    <row r="1375">
      <c r="A1375" t="n">
        <v>59880</v>
      </c>
      <c r="B1375" t="n">
        <v>128</v>
      </c>
      <c r="C1375" t="inlineStr">
        <is>
          <t>Love Cabaret</t>
        </is>
      </c>
      <c r="D1375" s="556" t="n">
        <v>45962</v>
      </c>
      <c r="E1375" t="n">
        <v>24296</v>
      </c>
      <c r="F1375" t="inlineStr">
        <is>
          <t>GERGELIM BRANCO KG</t>
        </is>
      </c>
      <c r="G1375" t="n">
        <v>2250</v>
      </c>
      <c r="H1375" t="n">
        <v>0.82</v>
      </c>
      <c r="I1375" t="inlineStr">
        <is>
          <t>KG</t>
        </is>
      </c>
      <c r="J1375" t="inlineStr">
        <is>
          <t>ALIMENTOS</t>
        </is>
      </c>
      <c r="K1375" t="inlineStr">
        <is>
          <t>10/2025</t>
        </is>
      </c>
      <c r="L1375" t="n">
        <v>0</v>
      </c>
      <c r="M1375" s="556" t="n">
        <v>45502</v>
      </c>
      <c r="N1375" t="n">
        <v>24.7</v>
      </c>
      <c r="O1375" t="n">
        <v>20.9</v>
      </c>
      <c r="P1375" t="n">
        <v>20.25</v>
      </c>
    </row>
    <row r="1376">
      <c r="A1376" t="n">
        <v>59904</v>
      </c>
      <c r="B1376" t="n">
        <v>128</v>
      </c>
      <c r="C1376" t="inlineStr">
        <is>
          <t>Love Cabaret</t>
        </is>
      </c>
      <c r="D1376" s="556" t="n">
        <v>45962</v>
      </c>
      <c r="E1376" t="n">
        <v>24110</v>
      </c>
      <c r="F1376" t="inlineStr">
        <is>
          <t>CANELA EM PO KG</t>
        </is>
      </c>
      <c r="G1376" t="n">
        <v>2322</v>
      </c>
      <c r="H1376" t="n">
        <v>0.22</v>
      </c>
      <c r="I1376" t="inlineStr">
        <is>
          <t>KG</t>
        </is>
      </c>
      <c r="J1376" t="inlineStr">
        <is>
          <t>ALIMENTOS</t>
        </is>
      </c>
      <c r="K1376" t="inlineStr">
        <is>
          <t>10/2025</t>
        </is>
      </c>
      <c r="L1376" t="n">
        <v>0</v>
      </c>
      <c r="M1376" s="556" t="n">
        <v>45509</v>
      </c>
      <c r="N1376" t="n">
        <v>92</v>
      </c>
      <c r="O1376" t="n">
        <v>14.6</v>
      </c>
      <c r="P1376" t="n">
        <v>20.24</v>
      </c>
    </row>
    <row r="1377">
      <c r="A1377" t="n">
        <v>59758</v>
      </c>
      <c r="B1377" t="n">
        <v>128</v>
      </c>
      <c r="C1377" t="inlineStr">
        <is>
          <t>Love Cabaret</t>
        </is>
      </c>
      <c r="D1377" s="556" t="n">
        <v>45962</v>
      </c>
      <c r="E1377" t="n">
        <v>24509</v>
      </c>
      <c r="F1377" t="inlineStr">
        <is>
          <t>CEBOLA BRANCA KG</t>
        </is>
      </c>
      <c r="G1377" t="n">
        <v>2607</v>
      </c>
      <c r="H1377" t="n">
        <v>13</v>
      </c>
      <c r="I1377" t="inlineStr">
        <is>
          <t>KG</t>
        </is>
      </c>
      <c r="J1377" t="inlineStr">
        <is>
          <t>ALIMENTOS</t>
        </is>
      </c>
      <c r="K1377" t="inlineStr">
        <is>
          <t>10/2025</t>
        </is>
      </c>
      <c r="L1377" t="n">
        <v>1.54</v>
      </c>
      <c r="M1377" s="556" t="n">
        <v>45960</v>
      </c>
      <c r="N1377" t="n">
        <v>1.6</v>
      </c>
      <c r="O1377" t="n">
        <v>1.78</v>
      </c>
      <c r="P1377" t="n">
        <v>20.02</v>
      </c>
    </row>
    <row r="1378">
      <c r="A1378" t="n">
        <v>59878</v>
      </c>
      <c r="B1378" t="n">
        <v>128</v>
      </c>
      <c r="C1378" t="inlineStr">
        <is>
          <t>Love Cabaret</t>
        </is>
      </c>
      <c r="D1378" s="556" t="n">
        <v>45962</v>
      </c>
      <c r="E1378" t="n">
        <v>24125</v>
      </c>
      <c r="F1378" t="inlineStr">
        <is>
          <t>CEBOLA EM PO KG</t>
        </is>
      </c>
      <c r="G1378" t="n">
        <v>2328</v>
      </c>
      <c r="H1378" t="n">
        <v>1</v>
      </c>
      <c r="I1378" t="inlineStr">
        <is>
          <t>KG</t>
        </is>
      </c>
      <c r="J1378" t="inlineStr">
        <is>
          <t>ALIMENTOS</t>
        </is>
      </c>
      <c r="K1378" t="inlineStr">
        <is>
          <t>10/2025</t>
        </is>
      </c>
      <c r="L1378" t="n">
        <v>19.22</v>
      </c>
      <c r="M1378" s="556" t="n">
        <v>45950</v>
      </c>
      <c r="N1378" t="n">
        <v>19.22</v>
      </c>
      <c r="O1378" t="n">
        <v>19.22</v>
      </c>
      <c r="P1378" t="n">
        <v>19.22</v>
      </c>
    </row>
    <row r="1379">
      <c r="A1379" t="n">
        <v>59786</v>
      </c>
      <c r="B1379" t="n">
        <v>128</v>
      </c>
      <c r="C1379" t="inlineStr">
        <is>
          <t>Love Cabaret</t>
        </is>
      </c>
      <c r="D1379" s="556" t="n">
        <v>45962</v>
      </c>
      <c r="E1379" t="n">
        <v>23584</v>
      </c>
      <c r="F1379" t="inlineStr">
        <is>
          <t>MACARRAO ESPAGUETE DONA BENTA 500G</t>
        </is>
      </c>
      <c r="G1379" t="n">
        <v>2284</v>
      </c>
      <c r="H1379" t="n">
        <v>5</v>
      </c>
      <c r="I1379" t="inlineStr">
        <is>
          <t>KG</t>
        </is>
      </c>
      <c r="J1379" t="inlineStr">
        <is>
          <t>ALIMENTOS</t>
        </is>
      </c>
      <c r="K1379" t="inlineStr">
        <is>
          <t>10/2025</t>
        </is>
      </c>
      <c r="L1379" t="n">
        <v>3.59</v>
      </c>
      <c r="M1379" s="556" t="n">
        <v>45936</v>
      </c>
      <c r="N1379" t="n">
        <v>3.59</v>
      </c>
      <c r="O1379" t="n">
        <v>3.59</v>
      </c>
      <c r="P1379" t="n">
        <v>17.95</v>
      </c>
    </row>
    <row r="1380">
      <c r="A1380" t="n">
        <v>59831</v>
      </c>
      <c r="B1380" t="n">
        <v>128</v>
      </c>
      <c r="C1380" t="inlineStr">
        <is>
          <t>Love Cabaret</t>
        </is>
      </c>
      <c r="D1380" s="556" t="n">
        <v>45962</v>
      </c>
      <c r="E1380" t="n">
        <v>20202</v>
      </c>
      <c r="F1380" t="inlineStr">
        <is>
          <t>VINAGRE DE ARROZ CASTELO 750ML UN</t>
        </is>
      </c>
      <c r="G1380" t="n">
        <v>2255</v>
      </c>
      <c r="H1380" t="n">
        <v>2</v>
      </c>
      <c r="I1380" t="inlineStr">
        <is>
          <t>UN</t>
        </is>
      </c>
      <c r="J1380" t="inlineStr">
        <is>
          <t>ALIMENTOS</t>
        </is>
      </c>
      <c r="K1380" t="inlineStr">
        <is>
          <t>10/2025</t>
        </is>
      </c>
      <c r="L1380" t="n">
        <v>7.7</v>
      </c>
      <c r="M1380" s="556" t="n">
        <v>45943</v>
      </c>
      <c r="N1380" t="n">
        <v>7.7</v>
      </c>
      <c r="O1380" t="n">
        <v>7.7</v>
      </c>
      <c r="P1380" t="n">
        <v>15.4</v>
      </c>
    </row>
    <row r="1381">
      <c r="A1381" t="n">
        <v>59877</v>
      </c>
      <c r="B1381" t="n">
        <v>128</v>
      </c>
      <c r="C1381" t="inlineStr">
        <is>
          <t>Love Cabaret</t>
        </is>
      </c>
      <c r="D1381" s="556" t="n">
        <v>45962</v>
      </c>
      <c r="E1381" t="n">
        <v>20029</v>
      </c>
      <c r="F1381" t="inlineStr">
        <is>
          <t>ESSENCIA DE BAUNILHA CEPERA 500ML</t>
        </is>
      </c>
      <c r="G1381" t="n">
        <v>2337</v>
      </c>
      <c r="H1381" t="n">
        <v>1</v>
      </c>
      <c r="I1381" t="inlineStr">
        <is>
          <t>FR</t>
        </is>
      </c>
      <c r="J1381" t="inlineStr">
        <is>
          <t>ALIMENTOS</t>
        </is>
      </c>
      <c r="K1381" t="inlineStr">
        <is>
          <t>10/2025</t>
        </is>
      </c>
      <c r="L1381" t="n">
        <v>0</v>
      </c>
      <c r="N1381" t="n">
        <v>0</v>
      </c>
      <c r="O1381" t="n">
        <v>14.79</v>
      </c>
      <c r="P1381" t="n">
        <v>14.79</v>
      </c>
    </row>
    <row r="1382">
      <c r="A1382" t="n">
        <v>59876</v>
      </c>
      <c r="B1382" t="n">
        <v>128</v>
      </c>
      <c r="C1382" t="inlineStr">
        <is>
          <t>Love Cabaret</t>
        </is>
      </c>
      <c r="D1382" s="556" t="n">
        <v>45962</v>
      </c>
      <c r="E1382" t="n">
        <v>20590</v>
      </c>
      <c r="F1382" t="inlineStr">
        <is>
          <t>TOMATE PELADO ARCOBELLO 2,55KG</t>
        </is>
      </c>
      <c r="G1382" t="n">
        <v>2120</v>
      </c>
      <c r="H1382" t="n">
        <v>1</v>
      </c>
      <c r="I1382" t="inlineStr">
        <is>
          <t>UN</t>
        </is>
      </c>
      <c r="J1382" t="inlineStr">
        <is>
          <t>ALIMENTOS</t>
        </is>
      </c>
      <c r="K1382" t="inlineStr">
        <is>
          <t>10/2025</t>
        </is>
      </c>
      <c r="L1382" t="n">
        <v>14.39</v>
      </c>
      <c r="M1382" s="556" t="n">
        <v>45957</v>
      </c>
      <c r="N1382" t="n">
        <v>0</v>
      </c>
      <c r="O1382" t="n">
        <v>25.88</v>
      </c>
      <c r="P1382" t="n">
        <v>14.39</v>
      </c>
    </row>
    <row r="1383">
      <c r="A1383" t="n">
        <v>59897</v>
      </c>
      <c r="B1383" t="n">
        <v>128</v>
      </c>
      <c r="C1383" t="inlineStr">
        <is>
          <t>Love Cabaret</t>
        </is>
      </c>
      <c r="D1383" s="556" t="n">
        <v>45962</v>
      </c>
      <c r="E1383" t="n">
        <v>25642</v>
      </c>
      <c r="F1383" t="inlineStr">
        <is>
          <t>MISSO AZUMA 500G</t>
        </is>
      </c>
      <c r="G1383" t="n">
        <v>2346</v>
      </c>
      <c r="H1383" t="n">
        <v>0.38</v>
      </c>
      <c r="I1383" t="inlineStr">
        <is>
          <t>UN</t>
        </is>
      </c>
      <c r="J1383" t="inlineStr">
        <is>
          <t>ALIMENTOS</t>
        </is>
      </c>
      <c r="K1383" t="inlineStr">
        <is>
          <t>10/2025</t>
        </is>
      </c>
      <c r="L1383" t="n">
        <v>33.5</v>
      </c>
      <c r="M1383" s="556" t="n">
        <v>45938</v>
      </c>
      <c r="N1383" t="n">
        <v>33.5</v>
      </c>
      <c r="O1383" t="n">
        <v>33.5</v>
      </c>
      <c r="P1383" t="n">
        <v>12.73</v>
      </c>
    </row>
    <row r="1384">
      <c r="A1384" t="n">
        <v>59885</v>
      </c>
      <c r="B1384" t="n">
        <v>128</v>
      </c>
      <c r="C1384" t="inlineStr">
        <is>
          <t>Love Cabaret</t>
        </is>
      </c>
      <c r="D1384" s="556" t="n">
        <v>45962</v>
      </c>
      <c r="E1384" t="n">
        <v>24364</v>
      </c>
      <c r="F1384" t="inlineStr">
        <is>
          <t>MELADO DE CANA KG</t>
        </is>
      </c>
      <c r="G1384" t="n">
        <v>2043</v>
      </c>
      <c r="H1384" t="n">
        <v>0.7</v>
      </c>
      <c r="I1384" t="inlineStr">
        <is>
          <t>KG</t>
        </is>
      </c>
      <c r="J1384" t="inlineStr">
        <is>
          <t>ALIMENTOS</t>
        </is>
      </c>
      <c r="K1384" t="inlineStr">
        <is>
          <t>10/2025</t>
        </is>
      </c>
      <c r="L1384" t="n">
        <v>15.9</v>
      </c>
      <c r="M1384" s="556" t="n">
        <v>45950</v>
      </c>
      <c r="N1384" t="n">
        <v>15.9</v>
      </c>
      <c r="O1384" t="n">
        <v>15.9</v>
      </c>
      <c r="P1384" t="n">
        <v>11.13</v>
      </c>
    </row>
    <row r="1385">
      <c r="A1385" t="n">
        <v>59869</v>
      </c>
      <c r="B1385" t="n">
        <v>128</v>
      </c>
      <c r="C1385" t="inlineStr">
        <is>
          <t>Love Cabaret</t>
        </is>
      </c>
      <c r="D1385" s="556" t="n">
        <v>45962</v>
      </c>
      <c r="E1385" t="n">
        <v>19472</v>
      </c>
      <c r="F1385" t="inlineStr">
        <is>
          <t>RUCULA KG</t>
        </is>
      </c>
      <c r="G1385" t="n">
        <v>2733</v>
      </c>
      <c r="H1385" t="n">
        <v>1</v>
      </c>
      <c r="I1385" t="inlineStr">
        <is>
          <t>KG</t>
        </is>
      </c>
      <c r="J1385" t="inlineStr">
        <is>
          <t>ALIMENTOS</t>
        </is>
      </c>
      <c r="K1385" t="inlineStr">
        <is>
          <t>10/2025</t>
        </is>
      </c>
      <c r="L1385" t="n">
        <v>10.75</v>
      </c>
      <c r="M1385" s="556" t="n">
        <v>45960</v>
      </c>
      <c r="N1385" t="n">
        <v>9.5</v>
      </c>
      <c r="O1385" t="n">
        <v>9.16</v>
      </c>
      <c r="P1385" t="n">
        <v>10.75</v>
      </c>
    </row>
    <row r="1386">
      <c r="A1386" t="n">
        <v>59899</v>
      </c>
      <c r="B1386" t="n">
        <v>128</v>
      </c>
      <c r="C1386" t="inlineStr">
        <is>
          <t>Love Cabaret</t>
        </is>
      </c>
      <c r="D1386" s="556" t="n">
        <v>45962</v>
      </c>
      <c r="E1386" t="n">
        <v>24322</v>
      </c>
      <c r="F1386" t="inlineStr">
        <is>
          <t>LEMON PEPPER KG</t>
        </is>
      </c>
      <c r="G1386" t="n">
        <v>2342</v>
      </c>
      <c r="H1386" t="n">
        <v>0.3</v>
      </c>
      <c r="I1386" t="inlineStr">
        <is>
          <t>KG</t>
        </is>
      </c>
      <c r="J1386" t="inlineStr">
        <is>
          <t>ALIMENTOS</t>
        </is>
      </c>
      <c r="K1386" t="inlineStr">
        <is>
          <t>10/2025</t>
        </is>
      </c>
      <c r="L1386" t="n">
        <v>0</v>
      </c>
      <c r="M1386" s="556" t="n">
        <v>45842</v>
      </c>
      <c r="N1386" t="n">
        <v>35</v>
      </c>
      <c r="O1386" t="n">
        <v>22</v>
      </c>
      <c r="P1386" t="n">
        <v>10.5</v>
      </c>
    </row>
    <row r="1387">
      <c r="A1387" t="n">
        <v>59895</v>
      </c>
      <c r="B1387" t="n">
        <v>128</v>
      </c>
      <c r="C1387" t="inlineStr">
        <is>
          <t>Love Cabaret</t>
        </is>
      </c>
      <c r="D1387" s="556" t="n">
        <v>45962</v>
      </c>
      <c r="E1387" t="n">
        <v>19572</v>
      </c>
      <c r="F1387" t="inlineStr">
        <is>
          <t>PIMENTA DEDO DE MOCA KG</t>
        </is>
      </c>
      <c r="G1387" t="n">
        <v>2646</v>
      </c>
      <c r="H1387" t="n">
        <v>0.4</v>
      </c>
      <c r="I1387" t="inlineStr">
        <is>
          <t>KG</t>
        </is>
      </c>
      <c r="J1387" t="inlineStr">
        <is>
          <t>ALIMENTOS</t>
        </is>
      </c>
      <c r="K1387" t="inlineStr">
        <is>
          <t>10/2025</t>
        </is>
      </c>
      <c r="L1387" t="n">
        <v>23.88</v>
      </c>
      <c r="M1387" s="556" t="n">
        <v>45957</v>
      </c>
      <c r="N1387" t="n">
        <v>23.35</v>
      </c>
      <c r="O1387" t="n">
        <v>22.5</v>
      </c>
      <c r="P1387" t="n">
        <v>9.550000000000001</v>
      </c>
    </row>
    <row r="1388">
      <c r="A1388" t="n">
        <v>59832</v>
      </c>
      <c r="B1388" t="n">
        <v>128</v>
      </c>
      <c r="C1388" t="inlineStr">
        <is>
          <t>Love Cabaret</t>
        </is>
      </c>
      <c r="D1388" s="556" t="n">
        <v>45962</v>
      </c>
      <c r="E1388" t="n">
        <v>19503</v>
      </c>
      <c r="F1388" t="inlineStr">
        <is>
          <t>ALFACE CRESPA KG</t>
        </is>
      </c>
      <c r="G1388" t="n">
        <v>2707</v>
      </c>
      <c r="H1388" t="n">
        <v>2</v>
      </c>
      <c r="I1388" t="inlineStr">
        <is>
          <t>KG</t>
        </is>
      </c>
      <c r="J1388" t="inlineStr">
        <is>
          <t>ALIMENTOS</t>
        </is>
      </c>
      <c r="K1388" t="inlineStr">
        <is>
          <t>10/2025</t>
        </is>
      </c>
      <c r="L1388" t="n">
        <v>4.47</v>
      </c>
      <c r="M1388" s="556" t="n">
        <v>45960</v>
      </c>
      <c r="N1388" t="n">
        <v>4.2</v>
      </c>
      <c r="O1388" t="n">
        <v>4.2</v>
      </c>
      <c r="P1388" t="n">
        <v>8.94</v>
      </c>
    </row>
    <row r="1389">
      <c r="A1389" t="n">
        <v>59848</v>
      </c>
      <c r="B1389" t="n">
        <v>128</v>
      </c>
      <c r="C1389" t="inlineStr">
        <is>
          <t>Love Cabaret</t>
        </is>
      </c>
      <c r="D1389" s="556" t="n">
        <v>45962</v>
      </c>
      <c r="E1389" t="n">
        <v>19787</v>
      </c>
      <c r="F1389" t="inlineStr">
        <is>
          <t>ABACAXI PEROLA KG</t>
        </is>
      </c>
      <c r="G1389" t="n">
        <v>2471</v>
      </c>
      <c r="H1389" t="n">
        <v>1.7</v>
      </c>
      <c r="I1389" t="inlineStr">
        <is>
          <t>KG</t>
        </is>
      </c>
      <c r="J1389" t="inlineStr">
        <is>
          <t>ALIMENTOS</t>
        </is>
      </c>
      <c r="K1389" t="inlineStr">
        <is>
          <t>10/2025</t>
        </is>
      </c>
      <c r="L1389" t="n">
        <v>4.9</v>
      </c>
      <c r="M1389" s="556" t="n">
        <v>45946</v>
      </c>
      <c r="N1389" t="n">
        <v>4.9</v>
      </c>
      <c r="O1389" t="n">
        <v>4.71</v>
      </c>
      <c r="P1389" t="n">
        <v>8.33</v>
      </c>
    </row>
    <row r="1390">
      <c r="A1390" t="n">
        <v>59751</v>
      </c>
      <c r="B1390" t="n">
        <v>128</v>
      </c>
      <c r="C1390" t="inlineStr">
        <is>
          <t>Love Cabaret</t>
        </is>
      </c>
      <c r="D1390" s="556" t="n">
        <v>45962</v>
      </c>
      <c r="E1390" t="n">
        <v>24394</v>
      </c>
      <c r="F1390" t="inlineStr">
        <is>
          <t>OVO BRANCO UN</t>
        </is>
      </c>
      <c r="G1390" t="n">
        <v>2753</v>
      </c>
      <c r="H1390" t="n">
        <v>15</v>
      </c>
      <c r="I1390" t="inlineStr">
        <is>
          <t>UN</t>
        </is>
      </c>
      <c r="J1390" t="inlineStr">
        <is>
          <t>ALIMENTOS</t>
        </is>
      </c>
      <c r="K1390" t="inlineStr">
        <is>
          <t>10/2025</t>
        </is>
      </c>
      <c r="L1390" t="n">
        <v>0</v>
      </c>
      <c r="M1390" s="556" t="n">
        <v>45869</v>
      </c>
      <c r="N1390" t="n">
        <v>0.55</v>
      </c>
      <c r="O1390" t="n">
        <v>0.67</v>
      </c>
      <c r="P1390" t="n">
        <v>8.25</v>
      </c>
    </row>
    <row r="1391">
      <c r="A1391" t="n">
        <v>59884</v>
      </c>
      <c r="B1391" t="n">
        <v>128</v>
      </c>
      <c r="C1391" t="inlineStr">
        <is>
          <t>Love Cabaret</t>
        </is>
      </c>
      <c r="D1391" s="556" t="n">
        <v>45962</v>
      </c>
      <c r="E1391" t="n">
        <v>19480</v>
      </c>
      <c r="F1391" t="inlineStr">
        <is>
          <t>HORTELA HIDROPONICA KG</t>
        </is>
      </c>
      <c r="G1391" t="n">
        <v>2726</v>
      </c>
      <c r="H1391" t="n">
        <v>0.71</v>
      </c>
      <c r="I1391" t="inlineStr">
        <is>
          <t>KG</t>
        </is>
      </c>
      <c r="J1391" t="inlineStr">
        <is>
          <t>ALIMENTOS</t>
        </is>
      </c>
      <c r="K1391" t="inlineStr">
        <is>
          <t>10/2025</t>
        </is>
      </c>
      <c r="L1391" t="n">
        <v>10.51</v>
      </c>
      <c r="M1391" s="556" t="n">
        <v>45960</v>
      </c>
      <c r="N1391" t="n">
        <v>10</v>
      </c>
      <c r="O1391" t="n">
        <v>10</v>
      </c>
      <c r="P1391" t="n">
        <v>7.46</v>
      </c>
    </row>
    <row r="1392">
      <c r="A1392" t="n">
        <v>59886</v>
      </c>
      <c r="B1392" t="n">
        <v>128</v>
      </c>
      <c r="C1392" t="inlineStr">
        <is>
          <t>Love Cabaret</t>
        </is>
      </c>
      <c r="D1392" s="556" t="n">
        <v>45962</v>
      </c>
      <c r="E1392" t="n">
        <v>23113</v>
      </c>
      <c r="F1392" t="inlineStr">
        <is>
          <t>SALSA KG</t>
        </is>
      </c>
      <c r="G1392" t="n">
        <v>2736</v>
      </c>
      <c r="H1392" t="n">
        <v>0.7</v>
      </c>
      <c r="I1392" t="inlineStr">
        <is>
          <t>KG</t>
        </is>
      </c>
      <c r="J1392" t="inlineStr">
        <is>
          <t>ALIMENTOS</t>
        </is>
      </c>
      <c r="K1392" t="inlineStr">
        <is>
          <t>10/2025</t>
        </is>
      </c>
      <c r="L1392" t="n">
        <v>9.800000000000001</v>
      </c>
      <c r="M1392" s="556" t="n">
        <v>45960</v>
      </c>
      <c r="N1392" t="n">
        <v>10</v>
      </c>
      <c r="O1392" t="n">
        <v>9.43</v>
      </c>
      <c r="P1392" t="n">
        <v>6.86</v>
      </c>
    </row>
    <row r="1393">
      <c r="A1393" t="n">
        <v>59906</v>
      </c>
      <c r="B1393" t="n">
        <v>128</v>
      </c>
      <c r="C1393" t="inlineStr">
        <is>
          <t>Love Cabaret</t>
        </is>
      </c>
      <c r="D1393" s="556" t="n">
        <v>45962</v>
      </c>
      <c r="E1393" t="n">
        <v>19570</v>
      </c>
      <c r="F1393" t="inlineStr">
        <is>
          <t>PIMENTA JALAPENO KG</t>
        </is>
      </c>
      <c r="G1393" t="n">
        <v>2648</v>
      </c>
      <c r="H1393" t="n">
        <v>0.2</v>
      </c>
      <c r="I1393" t="inlineStr">
        <is>
          <t>KG</t>
        </is>
      </c>
      <c r="J1393" t="inlineStr">
        <is>
          <t>ALIMENTOS</t>
        </is>
      </c>
      <c r="K1393" t="inlineStr">
        <is>
          <t>10/2025</t>
        </is>
      </c>
      <c r="L1393" t="n">
        <v>30</v>
      </c>
      <c r="M1393" s="556" t="n">
        <v>45946</v>
      </c>
      <c r="N1393" t="n">
        <v>30</v>
      </c>
      <c r="O1393" t="n">
        <v>30</v>
      </c>
      <c r="P1393" t="n">
        <v>6</v>
      </c>
    </row>
    <row r="1394">
      <c r="A1394" t="n">
        <v>59907</v>
      </c>
      <c r="B1394" t="n">
        <v>128</v>
      </c>
      <c r="C1394" t="inlineStr">
        <is>
          <t>Love Cabaret</t>
        </is>
      </c>
      <c r="D1394" s="556" t="n">
        <v>45962</v>
      </c>
      <c r="E1394" t="n">
        <v>24392</v>
      </c>
      <c r="F1394" t="inlineStr">
        <is>
          <t>OREGANO KG</t>
        </is>
      </c>
      <c r="G1394" t="n">
        <v>2366</v>
      </c>
      <c r="H1394" t="n">
        <v>0.15</v>
      </c>
      <c r="I1394" t="inlineStr">
        <is>
          <t>KG</t>
        </is>
      </c>
      <c r="J1394" t="inlineStr">
        <is>
          <t>ALIMENTOS</t>
        </is>
      </c>
      <c r="K1394" t="inlineStr">
        <is>
          <t>10/2025</t>
        </is>
      </c>
      <c r="L1394" t="n">
        <v>0</v>
      </c>
      <c r="M1394" s="556" t="n">
        <v>45446</v>
      </c>
      <c r="N1394" t="n">
        <v>38.9</v>
      </c>
      <c r="O1394" t="n">
        <v>22.9</v>
      </c>
      <c r="P1394" t="n">
        <v>5.84</v>
      </c>
    </row>
    <row r="1395">
      <c r="A1395" t="n">
        <v>59902</v>
      </c>
      <c r="B1395" t="n">
        <v>128</v>
      </c>
      <c r="C1395" t="inlineStr">
        <is>
          <t>Love Cabaret</t>
        </is>
      </c>
      <c r="D1395" s="556" t="n">
        <v>45962</v>
      </c>
      <c r="E1395" t="n">
        <v>25589</v>
      </c>
      <c r="F1395" t="inlineStr">
        <is>
          <t>UVA VERDE SEM CAROCO KG</t>
        </is>
      </c>
      <c r="G1395" t="n">
        <v>6183</v>
      </c>
      <c r="H1395" t="n">
        <v>0.25</v>
      </c>
      <c r="I1395" t="inlineStr">
        <is>
          <t>KG</t>
        </is>
      </c>
      <c r="J1395" t="inlineStr">
        <is>
          <t>ALIMENTOS</t>
        </is>
      </c>
      <c r="K1395" t="inlineStr">
        <is>
          <t>10/2025</t>
        </is>
      </c>
      <c r="L1395" t="n">
        <v>0</v>
      </c>
      <c r="M1395" s="556" t="n">
        <v>45915</v>
      </c>
      <c r="N1395" t="n">
        <v>21.26</v>
      </c>
      <c r="O1395" t="n">
        <v>21.25</v>
      </c>
      <c r="P1395" t="n">
        <v>5.32</v>
      </c>
    </row>
    <row r="1396">
      <c r="A1396" t="n">
        <v>59841</v>
      </c>
      <c r="B1396" t="n">
        <v>128</v>
      </c>
      <c r="C1396" t="inlineStr">
        <is>
          <t>Love Cabaret</t>
        </is>
      </c>
      <c r="D1396" s="556" t="n">
        <v>45962</v>
      </c>
      <c r="E1396" t="n">
        <v>19553</v>
      </c>
      <c r="F1396" t="inlineStr">
        <is>
          <t>REPOLHO BRANCO KG</t>
        </is>
      </c>
      <c r="G1396" t="n">
        <v>2663</v>
      </c>
      <c r="H1396" t="n">
        <v>2</v>
      </c>
      <c r="I1396" t="inlineStr">
        <is>
          <t>KG</t>
        </is>
      </c>
      <c r="J1396" t="inlineStr">
        <is>
          <t>ALIMENTOS</t>
        </is>
      </c>
      <c r="K1396" t="inlineStr">
        <is>
          <t>10/2025</t>
        </is>
      </c>
      <c r="L1396" t="n">
        <v>2.5</v>
      </c>
      <c r="M1396" s="556" t="n">
        <v>45960</v>
      </c>
      <c r="N1396" t="n">
        <v>2.5</v>
      </c>
      <c r="O1396" t="n">
        <v>2.5</v>
      </c>
      <c r="P1396" t="n">
        <v>5</v>
      </c>
    </row>
    <row r="1397">
      <c r="A1397" t="n">
        <v>59900</v>
      </c>
      <c r="B1397" t="n">
        <v>128</v>
      </c>
      <c r="C1397" t="inlineStr">
        <is>
          <t>Love Cabaret</t>
        </is>
      </c>
      <c r="D1397" s="556" t="n">
        <v>45962</v>
      </c>
      <c r="E1397" t="n">
        <v>24170</v>
      </c>
      <c r="F1397" t="inlineStr">
        <is>
          <t>COENTRO EM GRAO KG</t>
        </is>
      </c>
      <c r="G1397" t="n">
        <v>2330</v>
      </c>
      <c r="H1397" t="n">
        <v>0.3</v>
      </c>
      <c r="I1397" t="inlineStr">
        <is>
          <t>KG</t>
        </is>
      </c>
      <c r="J1397" t="inlineStr">
        <is>
          <t>ALIMENTOS</t>
        </is>
      </c>
      <c r="K1397" t="inlineStr">
        <is>
          <t>10/2025</t>
        </is>
      </c>
      <c r="L1397" t="n">
        <v>16</v>
      </c>
      <c r="M1397" s="556" t="n">
        <v>45936</v>
      </c>
      <c r="N1397" t="n">
        <v>16</v>
      </c>
      <c r="O1397" t="n">
        <v>12.6</v>
      </c>
      <c r="P1397" t="n">
        <v>4.8</v>
      </c>
    </row>
    <row r="1398">
      <c r="A1398" t="n">
        <v>59893</v>
      </c>
      <c r="B1398" t="n">
        <v>128</v>
      </c>
      <c r="C1398" t="inlineStr">
        <is>
          <t>Love Cabaret</t>
        </is>
      </c>
      <c r="D1398" s="556" t="n">
        <v>45962</v>
      </c>
      <c r="E1398" t="n">
        <v>20829</v>
      </c>
      <c r="F1398" t="inlineStr">
        <is>
          <t>CORANTE ALIMENTICIO EM PO VERMELHO 100G UN</t>
        </is>
      </c>
      <c r="G1398" t="n">
        <v>2067</v>
      </c>
      <c r="H1398" t="n">
        <v>0.5</v>
      </c>
      <c r="I1398" t="inlineStr">
        <is>
          <t>UN</t>
        </is>
      </c>
      <c r="J1398" t="inlineStr">
        <is>
          <t>ALIMENTOS</t>
        </is>
      </c>
      <c r="K1398" t="inlineStr">
        <is>
          <t>10/2025</t>
        </is>
      </c>
      <c r="L1398" t="n">
        <v>0</v>
      </c>
      <c r="N1398" t="n">
        <v>0</v>
      </c>
      <c r="O1398" t="n">
        <v>7.99</v>
      </c>
      <c r="P1398" t="n">
        <v>4</v>
      </c>
    </row>
    <row r="1399">
      <c r="A1399" t="n">
        <v>59867</v>
      </c>
      <c r="B1399" t="n">
        <v>128</v>
      </c>
      <c r="C1399" t="inlineStr">
        <is>
          <t>Love Cabaret</t>
        </is>
      </c>
      <c r="D1399" s="556" t="n">
        <v>45962</v>
      </c>
      <c r="E1399" t="n">
        <v>19589</v>
      </c>
      <c r="F1399" t="inlineStr">
        <is>
          <t>PEPINO JAPONES KG</t>
        </is>
      </c>
      <c r="G1399" t="n">
        <v>2637</v>
      </c>
      <c r="H1399" t="n">
        <v>1</v>
      </c>
      <c r="I1399" t="inlineStr">
        <is>
          <t>KG</t>
        </is>
      </c>
      <c r="J1399" t="inlineStr">
        <is>
          <t>ALIMENTOS</t>
        </is>
      </c>
      <c r="K1399" t="inlineStr">
        <is>
          <t>10/2025</t>
        </is>
      </c>
      <c r="L1399" t="n">
        <v>3.92</v>
      </c>
      <c r="M1399" s="556" t="n">
        <v>45960</v>
      </c>
      <c r="N1399" t="n">
        <v>3.2</v>
      </c>
      <c r="O1399" t="n">
        <v>3.2</v>
      </c>
      <c r="P1399" t="n">
        <v>3.92</v>
      </c>
    </row>
    <row r="1400">
      <c r="A1400" t="n">
        <v>59892</v>
      </c>
      <c r="B1400" t="n">
        <v>128</v>
      </c>
      <c r="C1400" t="inlineStr">
        <is>
          <t>Love Cabaret</t>
        </is>
      </c>
      <c r="D1400" s="556" t="n">
        <v>45962</v>
      </c>
      <c r="E1400" t="n">
        <v>23502</v>
      </c>
      <c r="F1400" t="inlineStr">
        <is>
          <t>PAPRICA DEFUMADA PCT 500G UN</t>
        </is>
      </c>
      <c r="G1400" t="n">
        <v>2367</v>
      </c>
      <c r="H1400" t="n">
        <v>0.5</v>
      </c>
      <c r="I1400" t="inlineStr">
        <is>
          <t>UN</t>
        </is>
      </c>
      <c r="J1400" t="inlineStr">
        <is>
          <t>ALIMENTOS</t>
        </is>
      </c>
      <c r="K1400" t="inlineStr">
        <is>
          <t>10/2025</t>
        </is>
      </c>
      <c r="L1400" t="n">
        <v>6.75</v>
      </c>
      <c r="M1400" s="556" t="n">
        <v>45943</v>
      </c>
      <c r="N1400" t="n">
        <v>6.75</v>
      </c>
      <c r="O1400" t="n">
        <v>13.9</v>
      </c>
      <c r="P1400" t="n">
        <v>3.38</v>
      </c>
    </row>
    <row r="1401">
      <c r="A1401" t="n">
        <v>59909</v>
      </c>
      <c r="B1401" t="n">
        <v>128</v>
      </c>
      <c r="C1401" t="inlineStr">
        <is>
          <t>Love Cabaret</t>
        </is>
      </c>
      <c r="D1401" s="556" t="n">
        <v>45962</v>
      </c>
      <c r="E1401" t="n">
        <v>19485</v>
      </c>
      <c r="F1401" t="inlineStr">
        <is>
          <t>ENDRO DILL KG</t>
        </is>
      </c>
      <c r="G1401" t="n">
        <v>2721</v>
      </c>
      <c r="H1401" t="n">
        <v>0.1</v>
      </c>
      <c r="I1401" t="inlineStr">
        <is>
          <t>KG</t>
        </is>
      </c>
      <c r="J1401" t="inlineStr">
        <is>
          <t>ALIMENTOS</t>
        </is>
      </c>
      <c r="K1401" t="inlineStr">
        <is>
          <t>10/2025</t>
        </is>
      </c>
      <c r="L1401" t="n">
        <v>33.83</v>
      </c>
      <c r="M1401" s="556" t="n">
        <v>45960</v>
      </c>
      <c r="N1401" t="n">
        <v>35</v>
      </c>
      <c r="O1401" t="n">
        <v>35</v>
      </c>
      <c r="P1401" t="n">
        <v>3.38</v>
      </c>
    </row>
    <row r="1402">
      <c r="A1402" t="n">
        <v>59908</v>
      </c>
      <c r="B1402" t="n">
        <v>128</v>
      </c>
      <c r="C1402" t="inlineStr">
        <is>
          <t>Love Cabaret</t>
        </is>
      </c>
      <c r="D1402" s="556" t="n">
        <v>45962</v>
      </c>
      <c r="E1402" t="n">
        <v>23534</v>
      </c>
      <c r="F1402" t="inlineStr">
        <is>
          <t>ESSENCIA DE BAUNILHA CEPERA 1L</t>
        </is>
      </c>
      <c r="G1402" t="n">
        <v>2337</v>
      </c>
      <c r="H1402" t="n">
        <v>0.1</v>
      </c>
      <c r="I1402" t="inlineStr">
        <is>
          <t>LT</t>
        </is>
      </c>
      <c r="J1402" t="inlineStr">
        <is>
          <t>ALIMENTOS</t>
        </is>
      </c>
      <c r="K1402" t="inlineStr">
        <is>
          <t>10/2025</t>
        </is>
      </c>
      <c r="L1402" t="n">
        <v>0</v>
      </c>
      <c r="M1402" s="556" t="n">
        <v>45887</v>
      </c>
      <c r="N1402" t="n">
        <v>28.92</v>
      </c>
      <c r="O1402" t="n">
        <v>29.6</v>
      </c>
      <c r="P1402" t="n">
        <v>2.89</v>
      </c>
    </row>
    <row r="1403">
      <c r="A1403" t="n">
        <v>59898</v>
      </c>
      <c r="B1403" t="n">
        <v>128</v>
      </c>
      <c r="C1403" t="inlineStr">
        <is>
          <t>Love Cabaret</t>
        </is>
      </c>
      <c r="D1403" s="556" t="n">
        <v>45962</v>
      </c>
      <c r="E1403" t="n">
        <v>20022</v>
      </c>
      <c r="F1403" t="inlineStr">
        <is>
          <t>FERMENTO QUIMICO ROYAL 250G</t>
        </is>
      </c>
      <c r="G1403" t="n">
        <v>2340</v>
      </c>
      <c r="H1403" t="n">
        <v>0.31</v>
      </c>
      <c r="I1403" t="inlineStr">
        <is>
          <t>UN</t>
        </is>
      </c>
      <c r="J1403" t="inlineStr">
        <is>
          <t>ALIMENTOS</t>
        </is>
      </c>
      <c r="K1403" t="inlineStr">
        <is>
          <t>10/2025</t>
        </is>
      </c>
      <c r="L1403" t="n">
        <v>0</v>
      </c>
      <c r="M1403" s="556" t="n">
        <v>45516</v>
      </c>
      <c r="N1403" t="n">
        <v>8.85</v>
      </c>
      <c r="O1403" t="n">
        <v>9.470000000000001</v>
      </c>
      <c r="P1403" t="n">
        <v>2.74</v>
      </c>
    </row>
    <row r="1404">
      <c r="A1404" t="n">
        <v>59894</v>
      </c>
      <c r="B1404" t="n">
        <v>128</v>
      </c>
      <c r="C1404" t="inlineStr">
        <is>
          <t>Love Cabaret</t>
        </is>
      </c>
      <c r="D1404" s="556" t="n">
        <v>45962</v>
      </c>
      <c r="E1404" t="n">
        <v>19982</v>
      </c>
      <c r="F1404" t="inlineStr">
        <is>
          <t>MOLHO INGLES CEPERA C/1L</t>
        </is>
      </c>
      <c r="G1404" t="n">
        <v>2351</v>
      </c>
      <c r="H1404" t="n">
        <v>0.4</v>
      </c>
      <c r="I1404" t="inlineStr">
        <is>
          <t>FR</t>
        </is>
      </c>
      <c r="J1404" t="inlineStr">
        <is>
          <t>ALIMENTOS</t>
        </is>
      </c>
      <c r="K1404" t="inlineStr">
        <is>
          <t>10/2025</t>
        </is>
      </c>
      <c r="L1404" t="n">
        <v>6.15</v>
      </c>
      <c r="M1404" s="556" t="n">
        <v>45943</v>
      </c>
      <c r="N1404" t="n">
        <v>6.15</v>
      </c>
      <c r="O1404" t="n">
        <v>6.14</v>
      </c>
      <c r="P1404" t="n">
        <v>2.46</v>
      </c>
    </row>
    <row r="1405">
      <c r="A1405" t="n">
        <v>59905</v>
      </c>
      <c r="B1405" t="n">
        <v>128</v>
      </c>
      <c r="C1405" t="inlineStr">
        <is>
          <t>Love Cabaret</t>
        </is>
      </c>
      <c r="D1405" s="556" t="n">
        <v>45962</v>
      </c>
      <c r="E1405" t="n">
        <v>19617</v>
      </c>
      <c r="F1405" t="inlineStr">
        <is>
          <t>COENTRO KG</t>
        </is>
      </c>
      <c r="G1405" t="n">
        <v>2617</v>
      </c>
      <c r="H1405" t="n">
        <v>0.2</v>
      </c>
      <c r="I1405" t="inlineStr">
        <is>
          <t>KG</t>
        </is>
      </c>
      <c r="J1405" t="inlineStr">
        <is>
          <t>ALIMENTOS</t>
        </is>
      </c>
      <c r="K1405" t="inlineStr">
        <is>
          <t>10/2025</t>
        </is>
      </c>
      <c r="L1405" t="n">
        <v>11.6</v>
      </c>
      <c r="M1405" s="556" t="n">
        <v>45957</v>
      </c>
      <c r="N1405" t="n">
        <v>10</v>
      </c>
      <c r="O1405" t="n">
        <v>10</v>
      </c>
      <c r="P1405" t="n">
        <v>2.32</v>
      </c>
    </row>
    <row r="1406">
      <c r="A1406" t="n">
        <v>59809</v>
      </c>
      <c r="B1406" t="n">
        <v>128</v>
      </c>
      <c r="C1406" t="inlineStr">
        <is>
          <t>Love Cabaret</t>
        </is>
      </c>
      <c r="D1406" s="556" t="n">
        <v>45962</v>
      </c>
      <c r="E1406" t="n">
        <v>27367</v>
      </c>
      <c r="F1406" t="inlineStr">
        <is>
          <t>SORVETE DE MACA DO AMOR LUMI CREAMY 1LT</t>
        </is>
      </c>
      <c r="G1406" t="n">
        <v>7368</v>
      </c>
      <c r="H1406" t="n">
        <v>3</v>
      </c>
      <c r="I1406" t="inlineStr">
        <is>
          <t>LT</t>
        </is>
      </c>
      <c r="J1406" t="inlineStr">
        <is>
          <t>ALIMENTOS</t>
        </is>
      </c>
      <c r="K1406" t="inlineStr">
        <is>
          <t>10/2025</t>
        </is>
      </c>
      <c r="L1406" t="n">
        <v>0</v>
      </c>
      <c r="N1406" t="n">
        <v>0</v>
      </c>
      <c r="O1406" t="n">
        <v>0</v>
      </c>
      <c r="P1406" t="n">
        <v>0</v>
      </c>
    </row>
    <row r="1407">
      <c r="A1407" t="n">
        <v>59812</v>
      </c>
      <c r="B1407" t="n">
        <v>128</v>
      </c>
      <c r="C1407" t="inlineStr">
        <is>
          <t>Love Cabaret</t>
        </is>
      </c>
      <c r="D1407" s="556" t="n">
        <v>45962</v>
      </c>
      <c r="E1407" t="n">
        <v>27814</v>
      </c>
      <c r="F1407" t="inlineStr">
        <is>
          <t>PESSEGO EM CALDA FALANI 820GR</t>
        </is>
      </c>
      <c r="G1407" t="n">
        <v>2122</v>
      </c>
      <c r="H1407" t="n">
        <v>3</v>
      </c>
      <c r="I1407" t="inlineStr">
        <is>
          <t>GR</t>
        </is>
      </c>
      <c r="J1407" t="inlineStr">
        <is>
          <t>ALIMENTOS</t>
        </is>
      </c>
      <c r="K1407" t="inlineStr">
        <is>
          <t>10/2025</t>
        </is>
      </c>
      <c r="L1407" t="n">
        <v>0</v>
      </c>
      <c r="N1407" t="n">
        <v>0</v>
      </c>
      <c r="O1407" t="n">
        <v>0</v>
      </c>
      <c r="P1407" t="n">
        <v>0</v>
      </c>
    </row>
    <row r="1408">
      <c r="A1408" t="n">
        <v>59830</v>
      </c>
      <c r="B1408" t="n">
        <v>128</v>
      </c>
      <c r="C1408" t="inlineStr">
        <is>
          <t>Love Cabaret</t>
        </is>
      </c>
      <c r="D1408" s="556" t="n">
        <v>45962</v>
      </c>
      <c r="E1408" t="n">
        <v>27813</v>
      </c>
      <c r="F1408" t="inlineStr">
        <is>
          <t>PESSEGO EM CALDA OLE 800GR</t>
        </is>
      </c>
      <c r="G1408" t="n">
        <v>2122</v>
      </c>
      <c r="H1408" t="n">
        <v>2</v>
      </c>
      <c r="I1408" t="inlineStr">
        <is>
          <t>GR</t>
        </is>
      </c>
      <c r="J1408" t="inlineStr">
        <is>
          <t>ALIMENTOS</t>
        </is>
      </c>
      <c r="K1408" t="inlineStr">
        <is>
          <t>10/2025</t>
        </is>
      </c>
      <c r="L1408" t="n">
        <v>0</v>
      </c>
      <c r="N1408" t="n">
        <v>0</v>
      </c>
      <c r="O1408" t="n">
        <v>0</v>
      </c>
      <c r="P1408" t="n">
        <v>0</v>
      </c>
    </row>
    <row r="1409">
      <c r="A1409" t="n">
        <v>59844</v>
      </c>
      <c r="B1409" t="n">
        <v>128</v>
      </c>
      <c r="C1409" t="inlineStr">
        <is>
          <t>Love Cabaret</t>
        </is>
      </c>
      <c r="D1409" s="556" t="n">
        <v>45962</v>
      </c>
      <c r="E1409" t="n">
        <v>18393</v>
      </c>
      <c r="F1409" t="inlineStr">
        <is>
          <t>CONHAQUE HENNESSY VERY SPECIAL 700ML</t>
        </is>
      </c>
      <c r="G1409" t="n">
        <v>3247</v>
      </c>
      <c r="H1409" t="n">
        <v>1.93</v>
      </c>
      <c r="I1409" t="inlineStr">
        <is>
          <t>UN</t>
        </is>
      </c>
      <c r="J1409" t="inlineStr">
        <is>
          <t>BEBIDAS</t>
        </is>
      </c>
      <c r="K1409" t="inlineStr">
        <is>
          <t>10/2025</t>
        </is>
      </c>
      <c r="L1409" t="n">
        <v>0</v>
      </c>
      <c r="N1409" t="n">
        <v>0</v>
      </c>
      <c r="O1409" t="n">
        <v>0</v>
      </c>
      <c r="P1409" t="n">
        <v>0</v>
      </c>
    </row>
    <row r="1410">
      <c r="A1410" t="n">
        <v>59849</v>
      </c>
      <c r="B1410" t="n">
        <v>128</v>
      </c>
      <c r="C1410" t="inlineStr">
        <is>
          <t>Love Cabaret</t>
        </is>
      </c>
      <c r="D1410" s="556" t="n">
        <v>45962</v>
      </c>
      <c r="E1410" t="n">
        <v>17000</v>
      </c>
      <c r="F1410" t="inlineStr">
        <is>
          <t>FILE MIGNON MEDALHAO BB KG</t>
        </is>
      </c>
      <c r="G1410" t="n">
        <v>2938</v>
      </c>
      <c r="H1410" t="n">
        <v>1.68</v>
      </c>
      <c r="I1410" t="inlineStr">
        <is>
          <t>KG</t>
        </is>
      </c>
      <c r="J1410" t="inlineStr">
        <is>
          <t>ALIMENTOS</t>
        </is>
      </c>
      <c r="K1410" t="inlineStr">
        <is>
          <t>10/2025</t>
        </is>
      </c>
      <c r="L1410" t="n">
        <v>0</v>
      </c>
      <c r="N1410" t="n">
        <v>0</v>
      </c>
      <c r="O1410" t="n">
        <v>0</v>
      </c>
      <c r="P1410" t="n">
        <v>0</v>
      </c>
    </row>
    <row r="1411">
      <c r="A1411" t="n">
        <v>59742</v>
      </c>
      <c r="B1411" t="n">
        <v>128</v>
      </c>
      <c r="C1411" t="inlineStr">
        <is>
          <t>Love Cabaret</t>
        </is>
      </c>
      <c r="D1411" s="556" t="n">
        <v>45962</v>
      </c>
      <c r="E1411" t="n">
        <v>25398</v>
      </c>
      <c r="F1411" t="inlineStr">
        <is>
          <t>VINHO VIEJAS TINAJAS CINSAULT DE MARTINO TINTO CINSAULT 750ml</t>
        </is>
      </c>
      <c r="G1411" t="n">
        <v>6087</v>
      </c>
      <c r="H1411" t="n">
        <v>22</v>
      </c>
      <c r="I1411" t="inlineStr">
        <is>
          <t>UN</t>
        </is>
      </c>
      <c r="J1411" t="inlineStr">
        <is>
          <t>BEBIDAS</t>
        </is>
      </c>
      <c r="K1411" t="inlineStr">
        <is>
          <t>10/2025</t>
        </is>
      </c>
      <c r="L1411" t="n">
        <v>0</v>
      </c>
      <c r="N1411" t="n">
        <v>0</v>
      </c>
      <c r="O1411" t="n">
        <v>0</v>
      </c>
      <c r="P1411" t="n">
        <v>0</v>
      </c>
    </row>
    <row r="1412">
      <c r="A1412" t="n">
        <v>56324</v>
      </c>
      <c r="B1412" t="n">
        <v>128</v>
      </c>
      <c r="C1412" t="inlineStr">
        <is>
          <t>Love Cabaret</t>
        </is>
      </c>
      <c r="D1412" s="556" t="n">
        <v>45931</v>
      </c>
      <c r="E1412" t="n">
        <v>24138</v>
      </c>
      <c r="F1412" t="inlineStr">
        <is>
          <t>CERVEJA HEINEKEN LONG NECK 330ML C/24</t>
        </is>
      </c>
      <c r="G1412" t="n">
        <v>3120</v>
      </c>
      <c r="H1412" t="n">
        <v>39.96</v>
      </c>
      <c r="I1412" t="inlineStr">
        <is>
          <t>PC</t>
        </is>
      </c>
      <c r="J1412" t="inlineStr">
        <is>
          <t>BEBIDAS</t>
        </is>
      </c>
      <c r="K1412" t="inlineStr">
        <is>
          <t>09/2025</t>
        </is>
      </c>
      <c r="L1412" t="n">
        <v>207.03</v>
      </c>
      <c r="M1412" s="556" t="n">
        <v>45912</v>
      </c>
      <c r="N1412" t="n">
        <v>207.03</v>
      </c>
      <c r="O1412" t="n">
        <v>207.03</v>
      </c>
      <c r="P1412" t="n">
        <v>8272.92</v>
      </c>
    </row>
    <row r="1413">
      <c r="A1413" t="n">
        <v>56321</v>
      </c>
      <c r="B1413" t="n">
        <v>128</v>
      </c>
      <c r="C1413" t="inlineStr">
        <is>
          <t>Love Cabaret</t>
        </is>
      </c>
      <c r="D1413" s="556" t="n">
        <v>45931</v>
      </c>
      <c r="E1413" t="n">
        <v>24030</v>
      </c>
      <c r="F1413" t="inlineStr">
        <is>
          <t>AGUA TONICA PRATA 269ML</t>
        </is>
      </c>
      <c r="G1413" t="n">
        <v>3593</v>
      </c>
      <c r="H1413" t="n">
        <v>270</v>
      </c>
      <c r="I1413" t="inlineStr">
        <is>
          <t>UN</t>
        </is>
      </c>
      <c r="J1413" t="inlineStr">
        <is>
          <t>BEBIDAS</t>
        </is>
      </c>
      <c r="K1413" t="inlineStr">
        <is>
          <t>09/2025</t>
        </is>
      </c>
      <c r="L1413" t="n">
        <v>22.46</v>
      </c>
      <c r="M1413" s="556" t="n">
        <v>45908</v>
      </c>
      <c r="N1413" t="n">
        <v>21.48</v>
      </c>
      <c r="O1413" t="n">
        <v>3.5</v>
      </c>
      <c r="P1413" t="n">
        <v>6064.2</v>
      </c>
    </row>
    <row r="1414">
      <c r="A1414" t="n">
        <v>56327</v>
      </c>
      <c r="B1414" t="n">
        <v>128</v>
      </c>
      <c r="C1414" t="inlineStr">
        <is>
          <t>Love Cabaret</t>
        </is>
      </c>
      <c r="D1414" s="556" t="n">
        <v>45931</v>
      </c>
      <c r="E1414" t="n">
        <v>18119</v>
      </c>
      <c r="F1414" t="inlineStr">
        <is>
          <t>WHISKY JOHNNIE WALKER BLACK LABEL 1L</t>
        </is>
      </c>
      <c r="G1414" t="n">
        <v>3494</v>
      </c>
      <c r="H1414" t="n">
        <v>30.7</v>
      </c>
      <c r="I1414" t="inlineStr">
        <is>
          <t>GR</t>
        </is>
      </c>
      <c r="J1414" t="inlineStr">
        <is>
          <t>BEBIDAS</t>
        </is>
      </c>
      <c r="K1414" t="inlineStr">
        <is>
          <t>09/2025</t>
        </is>
      </c>
      <c r="L1414" t="n">
        <v>169.3</v>
      </c>
      <c r="M1414" s="556" t="n">
        <v>45912</v>
      </c>
      <c r="N1414" t="n">
        <v>169.9</v>
      </c>
      <c r="O1414" t="n">
        <v>168</v>
      </c>
      <c r="P1414" t="n">
        <v>5197.51</v>
      </c>
    </row>
    <row r="1415">
      <c r="A1415" t="n">
        <v>56323</v>
      </c>
      <c r="B1415" t="n">
        <v>128</v>
      </c>
      <c r="C1415" t="inlineStr">
        <is>
          <t>Love Cabaret</t>
        </is>
      </c>
      <c r="D1415" s="556" t="n">
        <v>45931</v>
      </c>
      <c r="E1415" t="n">
        <v>18359</v>
      </c>
      <c r="F1415" t="inlineStr">
        <is>
          <t>GIN TANQUERAY 750ML</t>
        </is>
      </c>
      <c r="G1415" t="n">
        <v>3278</v>
      </c>
      <c r="H1415" t="n">
        <v>44.04</v>
      </c>
      <c r="I1415" t="inlineStr">
        <is>
          <t>GR</t>
        </is>
      </c>
      <c r="J1415" t="inlineStr">
        <is>
          <t>BEBIDAS</t>
        </is>
      </c>
      <c r="K1415" t="inlineStr">
        <is>
          <t>09/2025</t>
        </is>
      </c>
      <c r="L1415" t="n">
        <v>99.90000000000001</v>
      </c>
      <c r="M1415" s="556" t="n">
        <v>45912</v>
      </c>
      <c r="N1415" t="n">
        <v>99.90000000000001</v>
      </c>
      <c r="O1415" t="n">
        <v>97.90000000000001</v>
      </c>
      <c r="P1415" t="n">
        <v>4399.6</v>
      </c>
    </row>
    <row r="1416">
      <c r="A1416" t="n">
        <v>56332</v>
      </c>
      <c r="B1416" t="n">
        <v>128</v>
      </c>
      <c r="C1416" t="inlineStr">
        <is>
          <t>Love Cabaret</t>
        </is>
      </c>
      <c r="D1416" s="556" t="n">
        <v>45931</v>
      </c>
      <c r="E1416" t="n">
        <v>24556</v>
      </c>
      <c r="F1416" t="inlineStr">
        <is>
          <t>PAO DE HAMBURGUER NA MASSA DE BRIOCHE PINCELADO CAIXA C/72 UN 18 PACOTES X 4 UN COD 111</t>
        </is>
      </c>
      <c r="G1416" t="n">
        <v>5659</v>
      </c>
      <c r="H1416" t="n">
        <v>23</v>
      </c>
      <c r="I1416" t="inlineStr">
        <is>
          <t>CX</t>
        </is>
      </c>
      <c r="J1416" t="inlineStr">
        <is>
          <t>ALIMENTOS</t>
        </is>
      </c>
      <c r="K1416" t="inlineStr">
        <is>
          <t>09/2025</t>
        </is>
      </c>
      <c r="L1416" t="n">
        <v>187.28</v>
      </c>
      <c r="M1416" s="556" t="n">
        <v>45926</v>
      </c>
      <c r="N1416" t="n">
        <v>187.28</v>
      </c>
      <c r="O1416" t="n">
        <v>187.28</v>
      </c>
      <c r="P1416" t="n">
        <v>4307.44</v>
      </c>
    </row>
    <row r="1417">
      <c r="A1417" t="n">
        <v>56341</v>
      </c>
      <c r="B1417" t="n">
        <v>128</v>
      </c>
      <c r="C1417" t="inlineStr">
        <is>
          <t>Love Cabaret</t>
        </is>
      </c>
      <c r="D1417" s="556" t="n">
        <v>45931</v>
      </c>
      <c r="E1417" t="n">
        <v>18099</v>
      </c>
      <c r="F1417" t="inlineStr">
        <is>
          <t>WHISKY SINGLETON 12 ANOS SINGLE MALT 750ML</t>
        </is>
      </c>
      <c r="G1417" t="n">
        <v>3511</v>
      </c>
      <c r="H1417" t="n">
        <v>16</v>
      </c>
      <c r="I1417" t="inlineStr">
        <is>
          <t>GR</t>
        </is>
      </c>
      <c r="J1417" t="inlineStr">
        <is>
          <t>BEBIDAS</t>
        </is>
      </c>
      <c r="K1417" t="inlineStr">
        <is>
          <t>09/2025</t>
        </is>
      </c>
      <c r="L1417" t="n">
        <v>0</v>
      </c>
      <c r="M1417" s="556" t="n">
        <v>45623</v>
      </c>
      <c r="N1417" t="n">
        <v>225.8</v>
      </c>
      <c r="O1417" t="n">
        <v>214.67</v>
      </c>
      <c r="P1417" t="n">
        <v>3612.8</v>
      </c>
    </row>
    <row r="1418">
      <c r="A1418" t="n">
        <v>56351</v>
      </c>
      <c r="B1418" t="n">
        <v>128</v>
      </c>
      <c r="C1418" t="inlineStr">
        <is>
          <t>Love Cabaret</t>
        </is>
      </c>
      <c r="D1418" s="556" t="n">
        <v>45931</v>
      </c>
      <c r="E1418" t="n">
        <v>18114</v>
      </c>
      <c r="F1418" t="inlineStr">
        <is>
          <t>WHISKY JOHNNIE WALKER GOLD LABEL RESERVE 750ML</t>
        </is>
      </c>
      <c r="G1418" t="n">
        <v>3498</v>
      </c>
      <c r="H1418" t="n">
        <v>11.13</v>
      </c>
      <c r="I1418" t="inlineStr">
        <is>
          <t>GR</t>
        </is>
      </c>
      <c r="J1418" t="inlineStr">
        <is>
          <t>BEBIDAS</t>
        </is>
      </c>
      <c r="K1418" t="inlineStr">
        <is>
          <t>09/2025</t>
        </is>
      </c>
      <c r="L1418" t="n">
        <v>0</v>
      </c>
      <c r="M1418" s="556" t="n">
        <v>45887</v>
      </c>
      <c r="N1418" t="n">
        <v>261.7</v>
      </c>
      <c r="O1418" t="n">
        <v>232</v>
      </c>
      <c r="P1418" t="n">
        <v>2912.72</v>
      </c>
    </row>
    <row r="1419">
      <c r="A1419" t="n">
        <v>56337</v>
      </c>
      <c r="B1419" t="n">
        <v>128</v>
      </c>
      <c r="C1419" t="inlineStr">
        <is>
          <t>Love Cabaret</t>
        </is>
      </c>
      <c r="D1419" s="556" t="n">
        <v>45931</v>
      </c>
      <c r="E1419" t="n">
        <v>25119</v>
      </c>
      <c r="F1419" t="inlineStr">
        <is>
          <t>ESPUMANTE CHANDON EXCELLENCE BRUT  750ML</t>
        </is>
      </c>
      <c r="G1419" t="n">
        <v>5903</v>
      </c>
      <c r="H1419" t="n">
        <v>19</v>
      </c>
      <c r="I1419" t="inlineStr">
        <is>
          <t>GR</t>
        </is>
      </c>
      <c r="J1419" t="inlineStr">
        <is>
          <t>BEBIDAS</t>
        </is>
      </c>
      <c r="K1419" t="inlineStr">
        <is>
          <t>09/2025</t>
        </is>
      </c>
      <c r="L1419" t="n">
        <v>152.1</v>
      </c>
      <c r="M1419" s="556" t="n">
        <v>45924</v>
      </c>
      <c r="N1419" t="n">
        <v>152.5</v>
      </c>
      <c r="O1419" t="n">
        <v>152.5</v>
      </c>
      <c r="P1419" t="n">
        <v>2889.9</v>
      </c>
    </row>
    <row r="1420">
      <c r="A1420" t="n">
        <v>56364</v>
      </c>
      <c r="B1420" t="n">
        <v>128</v>
      </c>
      <c r="C1420" t="inlineStr">
        <is>
          <t>Love Cabaret</t>
        </is>
      </c>
      <c r="D1420" s="556" t="n">
        <v>45931</v>
      </c>
      <c r="E1420" t="n">
        <v>18557</v>
      </c>
      <c r="F1420" t="inlineStr">
        <is>
          <t>CERVEJA BLUE MOON BELGIAN WHITE 355ML C/24</t>
        </is>
      </c>
      <c r="G1420" t="n">
        <v>3123</v>
      </c>
      <c r="H1420" t="n">
        <v>7.71</v>
      </c>
      <c r="I1420" t="inlineStr">
        <is>
          <t>PC</t>
        </is>
      </c>
      <c r="J1420" t="inlineStr">
        <is>
          <t>BEBIDAS</t>
        </is>
      </c>
      <c r="K1420" t="inlineStr">
        <is>
          <t>09/2025</t>
        </is>
      </c>
      <c r="L1420" t="n">
        <v>304.3</v>
      </c>
      <c r="M1420" s="556" t="n">
        <v>45912</v>
      </c>
      <c r="N1420" t="n">
        <v>304.3</v>
      </c>
      <c r="O1420" t="n">
        <v>304.3</v>
      </c>
      <c r="P1420" t="n">
        <v>2346.15</v>
      </c>
    </row>
    <row r="1421">
      <c r="A1421" t="n">
        <v>56346</v>
      </c>
      <c r="B1421" t="n">
        <v>128</v>
      </c>
      <c r="C1421" t="inlineStr">
        <is>
          <t>Love Cabaret</t>
        </is>
      </c>
      <c r="D1421" s="556" t="n">
        <v>45931</v>
      </c>
      <c r="E1421" t="n">
        <v>19405</v>
      </c>
      <c r="F1421" t="inlineStr">
        <is>
          <t>MANTEIGA S/ SAL TRES MARIAS 5KG</t>
        </is>
      </c>
      <c r="G1421" t="n">
        <v>2761</v>
      </c>
      <c r="H1421" t="n">
        <v>13.55</v>
      </c>
      <c r="I1421" t="inlineStr">
        <is>
          <t>KG</t>
        </is>
      </c>
      <c r="J1421" t="inlineStr">
        <is>
          <t>ALIMENTOS</t>
        </is>
      </c>
      <c r="K1421" t="inlineStr">
        <is>
          <t>09/2025</t>
        </is>
      </c>
      <c r="L1421" t="n">
        <v>164.1</v>
      </c>
      <c r="M1421" s="556" t="n">
        <v>45922</v>
      </c>
      <c r="N1421" t="n">
        <v>164.1</v>
      </c>
      <c r="O1421" t="n">
        <v>91.17</v>
      </c>
      <c r="P1421" t="n">
        <v>2223.55</v>
      </c>
    </row>
    <row r="1422">
      <c r="A1422" t="n">
        <v>56437</v>
      </c>
      <c r="B1422" t="n">
        <v>128</v>
      </c>
      <c r="C1422" t="inlineStr">
        <is>
          <t>Love Cabaret</t>
        </is>
      </c>
      <c r="D1422" s="556" t="n">
        <v>45931</v>
      </c>
      <c r="E1422" t="n">
        <v>18118</v>
      </c>
      <c r="F1422" t="inlineStr">
        <is>
          <t>WHISKY JOHNNIE WALKER BLUE LABEL 750ML</t>
        </is>
      </c>
      <c r="G1422" t="n">
        <v>3495</v>
      </c>
      <c r="H1422" t="n">
        <v>1.7</v>
      </c>
      <c r="I1422" t="inlineStr">
        <is>
          <t>GR</t>
        </is>
      </c>
      <c r="J1422" t="inlineStr">
        <is>
          <t>BEBIDAS</t>
        </is>
      </c>
      <c r="K1422" t="inlineStr">
        <is>
          <t>09/2025</t>
        </is>
      </c>
      <c r="L1422" t="n">
        <v>0</v>
      </c>
      <c r="M1422" s="556" t="n">
        <v>-693593</v>
      </c>
      <c r="N1422" t="n">
        <v>0</v>
      </c>
      <c r="O1422" t="n">
        <v>1286</v>
      </c>
      <c r="P1422" t="n">
        <v>2221.23</v>
      </c>
    </row>
    <row r="1423">
      <c r="A1423" t="n">
        <v>56353</v>
      </c>
      <c r="B1423" t="n">
        <v>128</v>
      </c>
      <c r="C1423" t="inlineStr">
        <is>
          <t>Love Cabaret</t>
        </is>
      </c>
      <c r="D1423" s="556" t="n">
        <v>45931</v>
      </c>
      <c r="E1423" t="n">
        <v>18353</v>
      </c>
      <c r="F1423" t="inlineStr">
        <is>
          <t>GIN TANQUERAY TEN 750ML</t>
        </is>
      </c>
      <c r="G1423" t="n">
        <v>3282</v>
      </c>
      <c r="H1423" t="n">
        <v>10.98</v>
      </c>
      <c r="I1423" t="inlineStr">
        <is>
          <t>GR</t>
        </is>
      </c>
      <c r="J1423" t="inlineStr">
        <is>
          <t>BEBIDAS</t>
        </is>
      </c>
      <c r="K1423" t="inlineStr">
        <is>
          <t>09/2025</t>
        </is>
      </c>
      <c r="L1423" t="n">
        <v>0</v>
      </c>
      <c r="M1423" s="556" t="n">
        <v>45527</v>
      </c>
      <c r="N1423" t="n">
        <v>193.23</v>
      </c>
      <c r="O1423" t="n">
        <v>170.81</v>
      </c>
      <c r="P1423" t="n">
        <v>2121.67</v>
      </c>
    </row>
    <row r="1424">
      <c r="A1424" t="n">
        <v>56359</v>
      </c>
      <c r="B1424" t="n">
        <v>128</v>
      </c>
      <c r="C1424" t="inlineStr">
        <is>
          <t>Love Cabaret</t>
        </is>
      </c>
      <c r="D1424" s="556" t="n">
        <v>45931</v>
      </c>
      <c r="E1424" t="n">
        <v>18242</v>
      </c>
      <c r="F1424" t="inlineStr">
        <is>
          <t>TEQUILA DON JULIO BLANCO 750ML</t>
        </is>
      </c>
      <c r="G1424" t="n">
        <v>3386</v>
      </c>
      <c r="H1424" t="n">
        <v>8.779999999999999</v>
      </c>
      <c r="I1424" t="inlineStr">
        <is>
          <t>GR</t>
        </is>
      </c>
      <c r="J1424" t="inlineStr">
        <is>
          <t>BEBIDAS</t>
        </is>
      </c>
      <c r="K1424" t="inlineStr">
        <is>
          <t>09/2025</t>
        </is>
      </c>
      <c r="L1424" t="n">
        <v>226.98</v>
      </c>
      <c r="M1424" s="556" t="n">
        <v>45919</v>
      </c>
      <c r="N1424" t="n">
        <v>226.16</v>
      </c>
      <c r="O1424" t="n">
        <v>222.42</v>
      </c>
      <c r="P1424" t="n">
        <v>1992.88</v>
      </c>
    </row>
    <row r="1425">
      <c r="A1425" t="n">
        <v>56373</v>
      </c>
      <c r="B1425" t="n">
        <v>128</v>
      </c>
      <c r="C1425" t="inlineStr">
        <is>
          <t>Love Cabaret</t>
        </is>
      </c>
      <c r="D1425" s="556" t="n">
        <v>45931</v>
      </c>
      <c r="E1425" t="n">
        <v>18053</v>
      </c>
      <c r="F1425" t="inlineStr">
        <is>
          <t>CHAMPAGNE VEUVE CLICQUOT BRUT 750ML</t>
        </is>
      </c>
      <c r="G1425" t="n">
        <v>3551</v>
      </c>
      <c r="H1425" t="n">
        <v>6</v>
      </c>
      <c r="I1425" t="inlineStr">
        <is>
          <t>UN</t>
        </is>
      </c>
      <c r="J1425" t="inlineStr">
        <is>
          <t>BEBIDAS</t>
        </is>
      </c>
      <c r="K1425" t="inlineStr">
        <is>
          <t>09/2025</t>
        </is>
      </c>
      <c r="L1425" t="n">
        <v>0</v>
      </c>
      <c r="M1425" s="556" t="n">
        <v>45663</v>
      </c>
      <c r="N1425" t="n">
        <v>314.15</v>
      </c>
      <c r="O1425" t="n">
        <v>343</v>
      </c>
      <c r="P1425" t="n">
        <v>1884.9</v>
      </c>
    </row>
    <row r="1426">
      <c r="A1426" t="n">
        <v>56343</v>
      </c>
      <c r="B1426" t="n">
        <v>128</v>
      </c>
      <c r="C1426" t="inlineStr">
        <is>
          <t>Love Cabaret</t>
        </is>
      </c>
      <c r="D1426" s="556" t="n">
        <v>45931</v>
      </c>
      <c r="E1426" t="n">
        <v>17661</v>
      </c>
      <c r="F1426" t="inlineStr">
        <is>
          <t>VINHO TINTO LES FRUITS SAUVAGES PINOT NOIR 750ML</t>
        </is>
      </c>
      <c r="G1426" t="n">
        <v>3868</v>
      </c>
      <c r="H1426" t="n">
        <v>15</v>
      </c>
      <c r="I1426" t="inlineStr">
        <is>
          <t>GR</t>
        </is>
      </c>
      <c r="J1426" t="inlineStr">
        <is>
          <t>BEBIDAS</t>
        </is>
      </c>
      <c r="K1426" t="inlineStr">
        <is>
          <t>09/2025</t>
        </is>
      </c>
      <c r="L1426" t="n">
        <v>120.25</v>
      </c>
      <c r="M1426" s="556" t="n">
        <v>45922</v>
      </c>
      <c r="N1426" t="n">
        <v>120.25</v>
      </c>
      <c r="O1426" t="n">
        <v>120.25</v>
      </c>
      <c r="P1426" t="n">
        <v>1803.75</v>
      </c>
    </row>
    <row r="1427">
      <c r="A1427" t="n">
        <v>56331</v>
      </c>
      <c r="B1427" t="n">
        <v>128</v>
      </c>
      <c r="C1427" t="inlineStr">
        <is>
          <t>Love Cabaret</t>
        </is>
      </c>
      <c r="D1427" s="556" t="n">
        <v>45931</v>
      </c>
      <c r="E1427" t="n">
        <v>19254</v>
      </c>
      <c r="F1427" t="inlineStr">
        <is>
          <t>QUEIJO TIPO BURRATA C/170G UN</t>
        </is>
      </c>
      <c r="G1427" t="n">
        <v>2784</v>
      </c>
      <c r="H1427" t="n">
        <v>25</v>
      </c>
      <c r="I1427" t="inlineStr">
        <is>
          <t>UN</t>
        </is>
      </c>
      <c r="J1427" t="inlineStr">
        <is>
          <t>ALIMENTOS</t>
        </is>
      </c>
      <c r="K1427" t="inlineStr">
        <is>
          <t>09/2025</t>
        </is>
      </c>
      <c r="L1427" t="n">
        <v>65.34999999999999</v>
      </c>
      <c r="M1427" s="556" t="n">
        <v>45901</v>
      </c>
      <c r="N1427" t="n">
        <v>65.34999999999999</v>
      </c>
      <c r="O1427" t="n">
        <v>15.67</v>
      </c>
      <c r="P1427" t="n">
        <v>1633.75</v>
      </c>
    </row>
    <row r="1428">
      <c r="A1428" t="n">
        <v>56333</v>
      </c>
      <c r="B1428" t="n">
        <v>128</v>
      </c>
      <c r="C1428" t="inlineStr">
        <is>
          <t>Love Cabaret</t>
        </is>
      </c>
      <c r="D1428" s="556" t="n">
        <v>45931</v>
      </c>
      <c r="E1428" t="n">
        <v>24259</v>
      </c>
      <c r="F1428" t="inlineStr">
        <is>
          <t>FILE MIGNON 4/5 S/ CORDAO KG</t>
        </is>
      </c>
      <c r="G1428" t="n">
        <v>2938</v>
      </c>
      <c r="H1428" t="n">
        <v>21.68</v>
      </c>
      <c r="I1428" t="inlineStr">
        <is>
          <t>KG</t>
        </is>
      </c>
      <c r="J1428" t="inlineStr">
        <is>
          <t>ALIMENTOS</t>
        </is>
      </c>
      <c r="K1428" t="inlineStr">
        <is>
          <t>09/2025</t>
        </is>
      </c>
      <c r="L1428" t="n">
        <v>63.53</v>
      </c>
      <c r="M1428" s="556" t="n">
        <v>45926</v>
      </c>
      <c r="N1428" t="n">
        <v>63.9</v>
      </c>
      <c r="O1428" t="n">
        <v>62.8</v>
      </c>
      <c r="P1428" t="n">
        <v>1377.33</v>
      </c>
    </row>
    <row r="1429">
      <c r="A1429" t="n">
        <v>56383</v>
      </c>
      <c r="B1429" t="n">
        <v>128</v>
      </c>
      <c r="C1429" t="inlineStr">
        <is>
          <t>Love Cabaret</t>
        </is>
      </c>
      <c r="D1429" s="556" t="n">
        <v>45931</v>
      </c>
      <c r="E1429" t="n">
        <v>24706</v>
      </c>
      <c r="F1429" t="inlineStr">
        <is>
          <t>LICOR DE MACA VERDE SOUR APPLE PUCKER DE KUYPER 700ML</t>
        </is>
      </c>
      <c r="G1429" t="n">
        <v>5723</v>
      </c>
      <c r="H1429" t="n">
        <v>4.74</v>
      </c>
      <c r="I1429" t="inlineStr">
        <is>
          <t>GR</t>
        </is>
      </c>
      <c r="J1429" t="inlineStr">
        <is>
          <t>BEBIDAS</t>
        </is>
      </c>
      <c r="K1429" t="inlineStr">
        <is>
          <t>09/2025</t>
        </is>
      </c>
      <c r="L1429" t="n">
        <v>0</v>
      </c>
      <c r="M1429" s="556" t="n">
        <v>45887</v>
      </c>
      <c r="N1429" t="n">
        <v>249</v>
      </c>
      <c r="O1429" t="n">
        <v>249</v>
      </c>
      <c r="P1429" t="n">
        <v>1180.26</v>
      </c>
    </row>
    <row r="1430">
      <c r="A1430" t="n">
        <v>56361</v>
      </c>
      <c r="B1430" t="n">
        <v>128</v>
      </c>
      <c r="C1430" t="inlineStr">
        <is>
          <t>Love Cabaret</t>
        </is>
      </c>
      <c r="D1430" s="556" t="n">
        <v>45931</v>
      </c>
      <c r="E1430" t="n">
        <v>18017</v>
      </c>
      <c r="F1430" t="inlineStr">
        <is>
          <t>ESPUMANTE CAVA BRUT STARS TOUCH OF ROSE 750ML</t>
        </is>
      </c>
      <c r="G1430" t="n">
        <v>3580</v>
      </c>
      <c r="H1430" t="n">
        <v>8</v>
      </c>
      <c r="I1430" t="inlineStr">
        <is>
          <t>GR</t>
        </is>
      </c>
      <c r="J1430" t="inlineStr">
        <is>
          <t>BEBIDAS</t>
        </is>
      </c>
      <c r="K1430" t="inlineStr">
        <is>
          <t>09/2025</t>
        </is>
      </c>
      <c r="L1430" t="n">
        <v>137.8</v>
      </c>
      <c r="M1430" s="556" t="n">
        <v>45922</v>
      </c>
      <c r="N1430" t="n">
        <v>137.8</v>
      </c>
      <c r="O1430" t="n">
        <v>137.8</v>
      </c>
      <c r="P1430" t="n">
        <v>1102.4</v>
      </c>
    </row>
    <row r="1431">
      <c r="A1431" t="n">
        <v>56367</v>
      </c>
      <c r="B1431" t="n">
        <v>128</v>
      </c>
      <c r="C1431" t="inlineStr">
        <is>
          <t>Love Cabaret</t>
        </is>
      </c>
      <c r="D1431" s="556" t="n">
        <v>45931</v>
      </c>
      <c r="E1431" t="n">
        <v>18016</v>
      </c>
      <c r="F1431" t="inlineStr">
        <is>
          <t>ESPUMANTE PERELADA CAVA STARS TOUCH ROSE 750ML</t>
        </is>
      </c>
      <c r="G1431" t="n">
        <v>3581</v>
      </c>
      <c r="H1431" t="n">
        <v>7</v>
      </c>
      <c r="I1431" t="inlineStr">
        <is>
          <t>GR</t>
        </is>
      </c>
      <c r="J1431" t="inlineStr">
        <is>
          <t>BEBIDAS</t>
        </is>
      </c>
      <c r="K1431" t="inlineStr">
        <is>
          <t>09/2025</t>
        </is>
      </c>
      <c r="L1431" t="n">
        <v>0</v>
      </c>
      <c r="M1431" s="556" t="n">
        <v>45849</v>
      </c>
      <c r="N1431" t="n">
        <v>153.53</v>
      </c>
      <c r="O1431" t="n">
        <v>137.8</v>
      </c>
      <c r="P1431" t="n">
        <v>1074.7</v>
      </c>
    </row>
    <row r="1432">
      <c r="A1432" t="n">
        <v>56345</v>
      </c>
      <c r="B1432" t="n">
        <v>128</v>
      </c>
      <c r="C1432" t="inlineStr">
        <is>
          <t>Love Cabaret</t>
        </is>
      </c>
      <c r="D1432" s="556" t="n">
        <v>45931</v>
      </c>
      <c r="E1432" t="n">
        <v>17934</v>
      </c>
      <c r="F1432" t="inlineStr">
        <is>
          <t>AGUA MINERAL SEM GAS MAMBA 350ML C/24</t>
        </is>
      </c>
      <c r="G1432" t="n">
        <v>3636</v>
      </c>
      <c r="H1432" t="n">
        <v>13.96</v>
      </c>
      <c r="I1432" t="inlineStr">
        <is>
          <t>PC</t>
        </is>
      </c>
      <c r="J1432" t="inlineStr">
        <is>
          <t>BEBIDAS</t>
        </is>
      </c>
      <c r="K1432" t="inlineStr">
        <is>
          <t>09/2025</t>
        </is>
      </c>
      <c r="L1432" t="n">
        <v>75.31999999999999</v>
      </c>
      <c r="M1432" s="556" t="n">
        <v>45930</v>
      </c>
      <c r="N1432" t="n">
        <v>75.31999999999999</v>
      </c>
      <c r="O1432" t="n">
        <v>75.31999999999999</v>
      </c>
      <c r="P1432" t="n">
        <v>1051.47</v>
      </c>
    </row>
    <row r="1433">
      <c r="A1433" t="n">
        <v>56336</v>
      </c>
      <c r="B1433" t="n">
        <v>128</v>
      </c>
      <c r="C1433" t="inlineStr">
        <is>
          <t>Love Cabaret</t>
        </is>
      </c>
      <c r="D1433" s="556" t="n">
        <v>45931</v>
      </c>
      <c r="E1433" t="n">
        <v>18179</v>
      </c>
      <c r="F1433" t="inlineStr">
        <is>
          <t>VODKA KETEL ONE 1L</t>
        </is>
      </c>
      <c r="G1433" t="n">
        <v>3443</v>
      </c>
      <c r="H1433" t="n">
        <v>19.73</v>
      </c>
      <c r="I1433" t="inlineStr">
        <is>
          <t>GR</t>
        </is>
      </c>
      <c r="J1433" t="inlineStr">
        <is>
          <t>BEBIDAS</t>
        </is>
      </c>
      <c r="K1433" t="inlineStr">
        <is>
          <t>09/2025</t>
        </is>
      </c>
      <c r="L1433" t="n">
        <v>49.94</v>
      </c>
      <c r="M1433" s="556" t="n">
        <v>45930</v>
      </c>
      <c r="N1433" t="n">
        <v>83.19</v>
      </c>
      <c r="O1433" t="n">
        <v>83.19</v>
      </c>
      <c r="P1433" t="n">
        <v>985.3200000000001</v>
      </c>
    </row>
    <row r="1434">
      <c r="A1434" t="n">
        <v>56372</v>
      </c>
      <c r="B1434" t="n">
        <v>128</v>
      </c>
      <c r="C1434" t="inlineStr">
        <is>
          <t>Love Cabaret</t>
        </is>
      </c>
      <c r="D1434" s="556" t="n">
        <v>45931</v>
      </c>
      <c r="E1434" t="n">
        <v>18202</v>
      </c>
      <c r="F1434" t="inlineStr">
        <is>
          <t>VERMOUTH DOLIN DRY 750ML</t>
        </is>
      </c>
      <c r="G1434" t="n">
        <v>3424</v>
      </c>
      <c r="H1434" t="n">
        <v>6</v>
      </c>
      <c r="I1434" t="inlineStr">
        <is>
          <t>GR</t>
        </is>
      </c>
      <c r="J1434" t="inlineStr">
        <is>
          <t>BEBIDAS</t>
        </is>
      </c>
      <c r="K1434" t="inlineStr">
        <is>
          <t>09/2025</t>
        </is>
      </c>
      <c r="L1434" t="n">
        <v>157</v>
      </c>
      <c r="M1434" s="556" t="n">
        <v>45930</v>
      </c>
      <c r="N1434" t="n">
        <v>157</v>
      </c>
      <c r="O1434" t="n">
        <v>157</v>
      </c>
      <c r="P1434" t="n">
        <v>942</v>
      </c>
    </row>
    <row r="1435">
      <c r="A1435" t="n">
        <v>56389</v>
      </c>
      <c r="B1435" t="n">
        <v>128</v>
      </c>
      <c r="C1435" t="inlineStr">
        <is>
          <t>Love Cabaret</t>
        </is>
      </c>
      <c r="D1435" s="556" t="n">
        <v>45931</v>
      </c>
      <c r="E1435" t="n">
        <v>18562</v>
      </c>
      <c r="F1435" t="inlineStr">
        <is>
          <t>CERVEJA HEINEKEN ZERO LONG NECK 330ML C/24</t>
        </is>
      </c>
      <c r="G1435" t="n">
        <v>3120</v>
      </c>
      <c r="H1435" t="n">
        <v>4</v>
      </c>
      <c r="I1435" t="inlineStr">
        <is>
          <t>PC</t>
        </is>
      </c>
      <c r="J1435" t="inlineStr">
        <is>
          <t>BEBIDAS</t>
        </is>
      </c>
      <c r="K1435" t="inlineStr">
        <is>
          <t>09/2025</t>
        </is>
      </c>
      <c r="L1435" t="n">
        <v>211.79</v>
      </c>
      <c r="M1435" s="556" t="n">
        <v>45902</v>
      </c>
      <c r="N1435" t="n">
        <v>211.79</v>
      </c>
      <c r="O1435" t="n">
        <v>211.79</v>
      </c>
      <c r="P1435" t="n">
        <v>847.16</v>
      </c>
    </row>
    <row r="1436">
      <c r="A1436" t="n">
        <v>56375</v>
      </c>
      <c r="B1436" t="n">
        <v>128</v>
      </c>
      <c r="C1436" t="inlineStr">
        <is>
          <t>Love Cabaret</t>
        </is>
      </c>
      <c r="D1436" s="556" t="n">
        <v>45931</v>
      </c>
      <c r="E1436" t="n">
        <v>18554</v>
      </c>
      <c r="F1436" t="inlineStr">
        <is>
          <t>CERVEJA LAGUNITAS IPA 355ML C/12</t>
        </is>
      </c>
      <c r="G1436" t="n">
        <v>3126</v>
      </c>
      <c r="H1436" t="n">
        <v>5.58</v>
      </c>
      <c r="I1436" t="inlineStr">
        <is>
          <t>PC</t>
        </is>
      </c>
      <c r="J1436" t="inlineStr">
        <is>
          <t>BEBIDAS</t>
        </is>
      </c>
      <c r="K1436" t="inlineStr">
        <is>
          <t>09/2025</t>
        </is>
      </c>
      <c r="L1436" t="n">
        <v>151.64</v>
      </c>
      <c r="M1436" s="556" t="n">
        <v>45912</v>
      </c>
      <c r="N1436" t="n">
        <v>151.64</v>
      </c>
      <c r="O1436" t="n">
        <v>0</v>
      </c>
      <c r="P1436" t="n">
        <v>846.15</v>
      </c>
    </row>
    <row r="1437">
      <c r="A1437" t="n">
        <v>56366</v>
      </c>
      <c r="B1437" t="n">
        <v>128</v>
      </c>
      <c r="C1437" t="inlineStr">
        <is>
          <t>Love Cabaret</t>
        </is>
      </c>
      <c r="D1437" s="556" t="n">
        <v>45931</v>
      </c>
      <c r="E1437" t="n">
        <v>18117</v>
      </c>
      <c r="F1437" t="inlineStr">
        <is>
          <t>WHISKY JOHNNIE WALKER BLONDE 750ML</t>
        </is>
      </c>
      <c r="G1437" t="n">
        <v>3496</v>
      </c>
      <c r="H1437" t="n">
        <v>7</v>
      </c>
      <c r="I1437" t="inlineStr">
        <is>
          <t>UN</t>
        </is>
      </c>
      <c r="J1437" t="inlineStr">
        <is>
          <t>BEBIDAS</t>
        </is>
      </c>
      <c r="K1437" t="inlineStr">
        <is>
          <t>09/2025</t>
        </is>
      </c>
      <c r="L1437" t="n">
        <v>0</v>
      </c>
      <c r="M1437" s="556" t="n">
        <v>-693593</v>
      </c>
      <c r="N1437" t="n">
        <v>0</v>
      </c>
      <c r="O1437" t="n">
        <v>82.19</v>
      </c>
      <c r="P1437" t="n">
        <v>839.23</v>
      </c>
    </row>
    <row r="1438">
      <c r="A1438" t="n">
        <v>56409</v>
      </c>
      <c r="B1438" t="n">
        <v>128</v>
      </c>
      <c r="C1438" t="inlineStr">
        <is>
          <t>Love Cabaret</t>
        </is>
      </c>
      <c r="D1438" s="556" t="n">
        <v>45931</v>
      </c>
      <c r="E1438" t="n">
        <v>25184</v>
      </c>
      <c r="F1438" t="inlineStr">
        <is>
          <t>TUCUPI PRETO BAG KG</t>
        </is>
      </c>
      <c r="G1438" t="n">
        <v>5937</v>
      </c>
      <c r="H1438" t="n">
        <v>2.93</v>
      </c>
      <c r="I1438" t="inlineStr">
        <is>
          <t>KG</t>
        </is>
      </c>
      <c r="J1438" t="inlineStr">
        <is>
          <t>ALIMENTOS</t>
        </is>
      </c>
      <c r="K1438" t="inlineStr">
        <is>
          <t>09/2025</t>
        </is>
      </c>
      <c r="L1438" t="n">
        <v>0</v>
      </c>
      <c r="M1438" s="556" t="n">
        <v>45800</v>
      </c>
      <c r="N1438" t="n">
        <v>250</v>
      </c>
      <c r="O1438" t="n">
        <v>217.9</v>
      </c>
      <c r="P1438" t="n">
        <v>732.5</v>
      </c>
    </row>
    <row r="1439">
      <c r="A1439" t="n">
        <v>56390</v>
      </c>
      <c r="B1439" t="n">
        <v>128</v>
      </c>
      <c r="C1439" t="inlineStr">
        <is>
          <t>Love Cabaret</t>
        </is>
      </c>
      <c r="D1439" s="556" t="n">
        <v>45931</v>
      </c>
      <c r="E1439" t="n">
        <v>18540</v>
      </c>
      <c r="F1439" t="inlineStr">
        <is>
          <t>APERITIVO FERNET BRANCA FRATELLI 750ML</t>
        </is>
      </c>
      <c r="G1439" t="n">
        <v>3138</v>
      </c>
      <c r="H1439" t="n">
        <v>4</v>
      </c>
      <c r="I1439" t="inlineStr">
        <is>
          <t>GR</t>
        </is>
      </c>
      <c r="J1439" t="inlineStr">
        <is>
          <t>BEBIDAS</t>
        </is>
      </c>
      <c r="K1439" t="inlineStr">
        <is>
          <t>09/2025</t>
        </is>
      </c>
      <c r="L1439" t="n">
        <v>0</v>
      </c>
      <c r="M1439" s="556" t="n">
        <v>-693593</v>
      </c>
      <c r="N1439" t="n">
        <v>0</v>
      </c>
      <c r="O1439" t="n">
        <v>107.89</v>
      </c>
      <c r="P1439" t="n">
        <v>659.41</v>
      </c>
    </row>
    <row r="1440">
      <c r="A1440" t="n">
        <v>56441</v>
      </c>
      <c r="B1440" t="n">
        <v>128</v>
      </c>
      <c r="C1440" t="inlineStr">
        <is>
          <t>Love Cabaret</t>
        </is>
      </c>
      <c r="D1440" s="556" t="n">
        <v>45931</v>
      </c>
      <c r="E1440" t="n">
        <v>18261</v>
      </c>
      <c r="F1440" t="inlineStr">
        <is>
          <t>RUM ZACAPA 23 ANOS 750ML</t>
        </is>
      </c>
      <c r="G1440" t="n">
        <v>3368</v>
      </c>
      <c r="H1440" t="n">
        <v>1.32</v>
      </c>
      <c r="I1440" t="inlineStr">
        <is>
          <t>GR</t>
        </is>
      </c>
      <c r="J1440" t="inlineStr">
        <is>
          <t>BEBIDAS</t>
        </is>
      </c>
      <c r="K1440" t="inlineStr">
        <is>
          <t>09/2025</t>
        </is>
      </c>
      <c r="L1440" t="n">
        <v>494.9</v>
      </c>
      <c r="M1440" s="556" t="n">
        <v>45905</v>
      </c>
      <c r="N1440" t="n">
        <v>494.9</v>
      </c>
      <c r="O1440" t="n">
        <v>564.65</v>
      </c>
      <c r="P1440" t="n">
        <v>653.27</v>
      </c>
    </row>
    <row r="1441">
      <c r="A1441" t="n">
        <v>56365</v>
      </c>
      <c r="B1441" t="n">
        <v>128</v>
      </c>
      <c r="C1441" t="inlineStr">
        <is>
          <t>Love Cabaret</t>
        </is>
      </c>
      <c r="D1441" s="556" t="n">
        <v>45931</v>
      </c>
      <c r="E1441" t="n">
        <v>17933</v>
      </c>
      <c r="F1441" t="inlineStr">
        <is>
          <t>AGUA MINERAL COM GAS MAMBA 350ML C/24</t>
        </is>
      </c>
      <c r="G1441" t="n">
        <v>3636</v>
      </c>
      <c r="H1441" t="n">
        <v>7.67</v>
      </c>
      <c r="I1441" t="inlineStr">
        <is>
          <t>PC</t>
        </is>
      </c>
      <c r="J1441" t="inlineStr">
        <is>
          <t>BEBIDAS</t>
        </is>
      </c>
      <c r="K1441" t="inlineStr">
        <is>
          <t>09/2025</t>
        </is>
      </c>
      <c r="L1441" t="n">
        <v>75.31999999999999</v>
      </c>
      <c r="M1441" s="556" t="n">
        <v>45930</v>
      </c>
      <c r="N1441" t="n">
        <v>75.31999999999999</v>
      </c>
      <c r="O1441" t="n">
        <v>75.31999999999999</v>
      </c>
      <c r="P1441" t="n">
        <v>577.7</v>
      </c>
    </row>
    <row r="1442">
      <c r="A1442" t="n">
        <v>56347</v>
      </c>
      <c r="B1442" t="n">
        <v>128</v>
      </c>
      <c r="C1442" t="inlineStr">
        <is>
          <t>Love Cabaret</t>
        </is>
      </c>
      <c r="D1442" s="556" t="n">
        <v>45931</v>
      </c>
      <c r="E1442" t="n">
        <v>21073</v>
      </c>
      <c r="F1442" t="inlineStr">
        <is>
          <t>CALDA DE AGAVE AZUL JASMINE ORGANICO 330ML UN</t>
        </is>
      </c>
      <c r="G1442" t="n">
        <v>1994</v>
      </c>
      <c r="H1442" t="n">
        <v>12</v>
      </c>
      <c r="I1442" t="inlineStr">
        <is>
          <t>UN</t>
        </is>
      </c>
      <c r="J1442" t="inlineStr">
        <is>
          <t>ALIMENTOS</t>
        </is>
      </c>
      <c r="K1442" t="inlineStr">
        <is>
          <t>09/2025</t>
        </is>
      </c>
      <c r="L1442" t="n">
        <v>47.39</v>
      </c>
      <c r="M1442" s="556" t="n">
        <v>45911</v>
      </c>
      <c r="N1442" t="n">
        <v>47.9</v>
      </c>
      <c r="O1442" t="n">
        <v>46.8</v>
      </c>
      <c r="P1442" t="n">
        <v>568.6799999999999</v>
      </c>
    </row>
    <row r="1443">
      <c r="A1443" t="n">
        <v>56397</v>
      </c>
      <c r="B1443" t="n">
        <v>128</v>
      </c>
      <c r="C1443" t="inlineStr">
        <is>
          <t>Love Cabaret</t>
        </is>
      </c>
      <c r="D1443" s="556" t="n">
        <v>45931</v>
      </c>
      <c r="E1443" t="n">
        <v>20932</v>
      </c>
      <c r="F1443" t="inlineStr">
        <is>
          <t>CHOCOLATE AO LEITE GOTAS SICAO 2,1KG UN</t>
        </is>
      </c>
      <c r="G1443" t="n">
        <v>2032</v>
      </c>
      <c r="H1443" t="n">
        <v>3.39</v>
      </c>
      <c r="I1443" t="inlineStr">
        <is>
          <t>UN</t>
        </is>
      </c>
      <c r="J1443" t="inlineStr">
        <is>
          <t>ALIMENTOS</t>
        </is>
      </c>
      <c r="K1443" t="inlineStr">
        <is>
          <t>09/2025</t>
        </is>
      </c>
      <c r="L1443" t="n">
        <v>165.7</v>
      </c>
      <c r="M1443" s="556" t="n">
        <v>45924</v>
      </c>
      <c r="N1443" t="n">
        <v>165.7</v>
      </c>
      <c r="O1443" t="n">
        <v>165.7</v>
      </c>
      <c r="P1443" t="n">
        <v>561.72</v>
      </c>
    </row>
    <row r="1444">
      <c r="A1444" t="n">
        <v>56443</v>
      </c>
      <c r="B1444" t="n">
        <v>128</v>
      </c>
      <c r="C1444" t="inlineStr">
        <is>
          <t>Love Cabaret</t>
        </is>
      </c>
      <c r="D1444" s="556" t="n">
        <v>45931</v>
      </c>
      <c r="E1444" t="n">
        <v>18113</v>
      </c>
      <c r="F1444" t="inlineStr">
        <is>
          <t>WHISKY JOHNNIE WALKER GREEN LABEL 750ML</t>
        </is>
      </c>
      <c r="G1444" t="n">
        <v>3499</v>
      </c>
      <c r="H1444" t="n">
        <v>1.24</v>
      </c>
      <c r="I1444" t="inlineStr">
        <is>
          <t>GR</t>
        </is>
      </c>
      <c r="J1444" t="inlineStr">
        <is>
          <t>BEBIDAS</t>
        </is>
      </c>
      <c r="K1444" t="inlineStr">
        <is>
          <t>09/2025</t>
        </is>
      </c>
      <c r="L1444" t="n">
        <v>0</v>
      </c>
      <c r="M1444" s="556" t="n">
        <v>45740</v>
      </c>
      <c r="N1444" t="n">
        <v>439.9</v>
      </c>
      <c r="O1444" t="n">
        <v>395</v>
      </c>
      <c r="P1444" t="n">
        <v>545.48</v>
      </c>
    </row>
    <row r="1445">
      <c r="A1445" t="n">
        <v>56399</v>
      </c>
      <c r="B1445" t="n">
        <v>128</v>
      </c>
      <c r="C1445" t="inlineStr">
        <is>
          <t>Love Cabaret</t>
        </is>
      </c>
      <c r="D1445" s="556" t="n">
        <v>45931</v>
      </c>
      <c r="E1445" t="n">
        <v>18550</v>
      </c>
      <c r="F1445" t="inlineStr">
        <is>
          <t>APERITIVO ANGOSTURA 200ML</t>
        </is>
      </c>
      <c r="G1445" t="n">
        <v>3130</v>
      </c>
      <c r="H1445" t="n">
        <v>3.15</v>
      </c>
      <c r="I1445" t="inlineStr">
        <is>
          <t>GR</t>
        </is>
      </c>
      <c r="J1445" t="inlineStr">
        <is>
          <t>BEBIDAS</t>
        </is>
      </c>
      <c r="K1445" t="inlineStr">
        <is>
          <t>09/2025</t>
        </is>
      </c>
      <c r="L1445" t="n">
        <v>0</v>
      </c>
      <c r="M1445" s="556" t="n">
        <v>45887</v>
      </c>
      <c r="N1445" t="n">
        <v>172.9</v>
      </c>
      <c r="O1445" t="n">
        <v>169.9</v>
      </c>
      <c r="P1445" t="n">
        <v>544.64</v>
      </c>
    </row>
    <row r="1446">
      <c r="A1446" t="n">
        <v>56350</v>
      </c>
      <c r="B1446" t="n">
        <v>128</v>
      </c>
      <c r="C1446" t="inlineStr">
        <is>
          <t>Love Cabaret</t>
        </is>
      </c>
      <c r="D1446" s="556" t="n">
        <v>45931</v>
      </c>
      <c r="E1446" t="n">
        <v>18545</v>
      </c>
      <c r="F1446" t="inlineStr">
        <is>
          <t>APERITIVO CAMPARI 998ML</t>
        </is>
      </c>
      <c r="G1446" t="n">
        <v>3134</v>
      </c>
      <c r="H1446" t="n">
        <v>12</v>
      </c>
      <c r="I1446" t="inlineStr">
        <is>
          <t>GR</t>
        </is>
      </c>
      <c r="J1446" t="inlineStr">
        <is>
          <t>BEBIDAS</t>
        </is>
      </c>
      <c r="K1446" t="inlineStr">
        <is>
          <t>09/2025</t>
        </is>
      </c>
      <c r="L1446" t="n">
        <v>43.99</v>
      </c>
      <c r="M1446" s="556" t="n">
        <v>45911</v>
      </c>
      <c r="N1446" t="n">
        <v>43.99</v>
      </c>
      <c r="O1446" t="n">
        <v>44.5</v>
      </c>
      <c r="P1446" t="n">
        <v>527.88</v>
      </c>
    </row>
    <row r="1447">
      <c r="A1447" t="n">
        <v>56414</v>
      </c>
      <c r="B1447" t="n">
        <v>128</v>
      </c>
      <c r="C1447" t="inlineStr">
        <is>
          <t>Love Cabaret</t>
        </is>
      </c>
      <c r="D1447" s="556" t="n">
        <v>45931</v>
      </c>
      <c r="E1447" t="n">
        <v>18157</v>
      </c>
      <c r="F1447" t="inlineStr">
        <is>
          <t>WHISKY BOURBON BULLEIT 750ML</t>
        </is>
      </c>
      <c r="G1447" t="n">
        <v>3463</v>
      </c>
      <c r="H1447" t="n">
        <v>2.38</v>
      </c>
      <c r="I1447" t="inlineStr">
        <is>
          <t>GR</t>
        </is>
      </c>
      <c r="J1447" t="inlineStr">
        <is>
          <t>BEBIDAS</t>
        </is>
      </c>
      <c r="K1447" t="inlineStr">
        <is>
          <t>09/2025</t>
        </is>
      </c>
      <c r="L1447" t="n">
        <v>0</v>
      </c>
      <c r="M1447" s="556" t="n">
        <v>45870</v>
      </c>
      <c r="N1447" t="n">
        <v>205.61</v>
      </c>
      <c r="O1447" t="n">
        <v>198</v>
      </c>
      <c r="P1447" t="n">
        <v>489.35</v>
      </c>
    </row>
    <row r="1448">
      <c r="A1448" t="n">
        <v>56430</v>
      </c>
      <c r="B1448" t="n">
        <v>128</v>
      </c>
      <c r="C1448" t="inlineStr">
        <is>
          <t>Love Cabaret</t>
        </is>
      </c>
      <c r="D1448" s="556" t="n">
        <v>45931</v>
      </c>
      <c r="E1448" t="n">
        <v>18131</v>
      </c>
      <c r="F1448" t="inlineStr">
        <is>
          <t>WHISKY GLENMORANGIE 10 ANOS 750ML</t>
        </is>
      </c>
      <c r="G1448" t="n">
        <v>3485</v>
      </c>
      <c r="H1448" t="n">
        <v>1.94</v>
      </c>
      <c r="I1448" t="inlineStr">
        <is>
          <t>UN</t>
        </is>
      </c>
      <c r="J1448" t="inlineStr">
        <is>
          <t>BEBIDAS</t>
        </is>
      </c>
      <c r="K1448" t="inlineStr">
        <is>
          <t>09/2025</t>
        </is>
      </c>
      <c r="L1448" t="n">
        <v>0</v>
      </c>
      <c r="M1448" s="556" t="n">
        <v>-693593</v>
      </c>
      <c r="N1448" t="n">
        <v>0</v>
      </c>
      <c r="O1448" t="n">
        <v>298.9</v>
      </c>
      <c r="P1448" t="n">
        <v>485.67</v>
      </c>
    </row>
    <row r="1449">
      <c r="A1449" t="n">
        <v>56394</v>
      </c>
      <c r="B1449" t="n">
        <v>128</v>
      </c>
      <c r="C1449" t="inlineStr">
        <is>
          <t>Love Cabaret</t>
        </is>
      </c>
      <c r="D1449" s="556" t="n">
        <v>45931</v>
      </c>
      <c r="E1449" t="n">
        <v>25437</v>
      </c>
      <c r="F1449" t="inlineStr">
        <is>
          <t>GIGI ROSATO SANGIOVESE 2020 FATORIE PARRI 750ML</t>
        </is>
      </c>
      <c r="G1449" t="n">
        <v>6109</v>
      </c>
      <c r="H1449" t="n">
        <v>4</v>
      </c>
      <c r="I1449" t="inlineStr">
        <is>
          <t>UN</t>
        </is>
      </c>
      <c r="J1449" t="inlineStr">
        <is>
          <t>BEBIDAS</t>
        </is>
      </c>
      <c r="K1449" t="inlineStr">
        <is>
          <t>09/2025</t>
        </is>
      </c>
      <c r="L1449" t="n">
        <v>114.75</v>
      </c>
      <c r="M1449" s="556" t="n">
        <v>45923</v>
      </c>
      <c r="N1449" t="n">
        <v>114.75</v>
      </c>
      <c r="O1449" t="n">
        <v>114.75</v>
      </c>
      <c r="P1449" t="n">
        <v>459</v>
      </c>
    </row>
    <row r="1450">
      <c r="A1450" t="n">
        <v>56340</v>
      </c>
      <c r="B1450" t="n">
        <v>128</v>
      </c>
      <c r="C1450" t="inlineStr">
        <is>
          <t>Love Cabaret</t>
        </is>
      </c>
      <c r="D1450" s="556" t="n">
        <v>45931</v>
      </c>
      <c r="E1450" t="n">
        <v>26465</v>
      </c>
      <c r="F1450" t="inlineStr">
        <is>
          <t>BAGUETE FERMENTACAO NATURAL 30CM C/250G UN</t>
        </is>
      </c>
      <c r="G1450" t="n">
        <v>6746</v>
      </c>
      <c r="H1450" t="n">
        <v>17</v>
      </c>
      <c r="I1450" t="inlineStr">
        <is>
          <t>UN</t>
        </is>
      </c>
      <c r="J1450" t="inlineStr">
        <is>
          <t>ALIMENTOS</t>
        </is>
      </c>
      <c r="K1450" t="inlineStr">
        <is>
          <t>09/2025</t>
        </is>
      </c>
      <c r="L1450" t="n">
        <v>25</v>
      </c>
      <c r="M1450" s="556" t="n">
        <v>45923</v>
      </c>
      <c r="N1450" t="n">
        <v>25</v>
      </c>
      <c r="O1450" t="n">
        <v>25</v>
      </c>
      <c r="P1450" t="n">
        <v>425</v>
      </c>
    </row>
    <row r="1451">
      <c r="A1451" t="n">
        <v>56426</v>
      </c>
      <c r="B1451" t="n">
        <v>128</v>
      </c>
      <c r="C1451" t="inlineStr">
        <is>
          <t>Love Cabaret</t>
        </is>
      </c>
      <c r="D1451" s="556" t="n">
        <v>45931</v>
      </c>
      <c r="E1451" t="n">
        <v>18133</v>
      </c>
      <c r="F1451" t="inlineStr">
        <is>
          <t>WHISKY GLENLIVET FOUNDERS RESERVE 750ML</t>
        </is>
      </c>
      <c r="G1451" t="n">
        <v>3484</v>
      </c>
      <c r="H1451" t="n">
        <v>2</v>
      </c>
      <c r="I1451" t="inlineStr">
        <is>
          <t>GR</t>
        </is>
      </c>
      <c r="J1451" t="inlineStr">
        <is>
          <t>BEBIDAS</t>
        </is>
      </c>
      <c r="K1451" t="inlineStr">
        <is>
          <t>09/2025</t>
        </is>
      </c>
      <c r="L1451" t="n">
        <v>0</v>
      </c>
      <c r="M1451" s="556" t="n">
        <v>-693593</v>
      </c>
      <c r="N1451" t="n">
        <v>0</v>
      </c>
      <c r="O1451" t="n">
        <v>193.9</v>
      </c>
      <c r="P1451" t="n">
        <v>414.03</v>
      </c>
    </row>
    <row r="1452">
      <c r="A1452" t="n">
        <v>56424</v>
      </c>
      <c r="B1452" t="n">
        <v>128</v>
      </c>
      <c r="C1452" t="inlineStr">
        <is>
          <t>Love Cabaret</t>
        </is>
      </c>
      <c r="D1452" s="556" t="n">
        <v>45931</v>
      </c>
      <c r="E1452" t="n">
        <v>18306</v>
      </c>
      <c r="F1452" t="inlineStr">
        <is>
          <t>LICOR MARASCHINO LUXARDO 750ML</t>
        </is>
      </c>
      <c r="G1452" t="n">
        <v>3327</v>
      </c>
      <c r="H1452" t="n">
        <v>2</v>
      </c>
      <c r="I1452" t="inlineStr">
        <is>
          <t>GR</t>
        </is>
      </c>
      <c r="J1452" t="inlineStr">
        <is>
          <t>BEBIDAS</t>
        </is>
      </c>
      <c r="K1452" t="inlineStr">
        <is>
          <t>09/2025</t>
        </is>
      </c>
      <c r="L1452" t="n">
        <v>0</v>
      </c>
      <c r="M1452" s="556" t="n">
        <v>-693593</v>
      </c>
      <c r="N1452" t="n">
        <v>0</v>
      </c>
      <c r="O1452" t="n">
        <v>238.8</v>
      </c>
      <c r="P1452" t="n">
        <v>395.11</v>
      </c>
    </row>
    <row r="1453">
      <c r="A1453" t="n">
        <v>56354</v>
      </c>
      <c r="B1453" t="n">
        <v>128</v>
      </c>
      <c r="C1453" t="inlineStr">
        <is>
          <t>Love Cabaret</t>
        </is>
      </c>
      <c r="D1453" s="556" t="n">
        <v>45931</v>
      </c>
      <c r="E1453" t="n">
        <v>24529</v>
      </c>
      <c r="F1453" t="inlineStr">
        <is>
          <t>REFRIGERANTE LIMAO FYS 350ML C/12</t>
        </is>
      </c>
      <c r="G1453" t="n">
        <v>3697</v>
      </c>
      <c r="H1453" t="n">
        <v>9.83</v>
      </c>
      <c r="I1453" t="inlineStr">
        <is>
          <t>PC</t>
        </is>
      </c>
      <c r="J1453" t="inlineStr">
        <is>
          <t>BEBIDAS</t>
        </is>
      </c>
      <c r="K1453" t="inlineStr">
        <is>
          <t>09/2025</t>
        </is>
      </c>
      <c r="L1453" t="n">
        <v>0</v>
      </c>
      <c r="M1453" s="556" t="n">
        <v>45896</v>
      </c>
      <c r="N1453" t="n">
        <v>39.69</v>
      </c>
      <c r="O1453" t="n">
        <v>39.69</v>
      </c>
      <c r="P1453" t="n">
        <v>390.15</v>
      </c>
    </row>
    <row r="1454">
      <c r="A1454" t="n">
        <v>56328</v>
      </c>
      <c r="B1454" t="n">
        <v>128</v>
      </c>
      <c r="C1454" t="inlineStr">
        <is>
          <t>Love Cabaret</t>
        </is>
      </c>
      <c r="D1454" s="556" t="n">
        <v>45931</v>
      </c>
      <c r="E1454" t="n">
        <v>25885</v>
      </c>
      <c r="F1454" t="inlineStr">
        <is>
          <t>PAO FOLHA LIBANES MAXIFOUR C/300G</t>
        </is>
      </c>
      <c r="G1454" t="n">
        <v>6422</v>
      </c>
      <c r="H1454" t="n">
        <v>30.33</v>
      </c>
      <c r="I1454" t="inlineStr">
        <is>
          <t>PT</t>
        </is>
      </c>
      <c r="J1454" t="inlineStr">
        <is>
          <t>ALIMENTOS</t>
        </is>
      </c>
      <c r="K1454" t="inlineStr">
        <is>
          <t>09/2025</t>
        </is>
      </c>
      <c r="L1454" t="n">
        <v>12.2</v>
      </c>
      <c r="M1454" s="556" t="n">
        <v>45908</v>
      </c>
      <c r="N1454" t="n">
        <v>12.2</v>
      </c>
      <c r="O1454" t="n">
        <v>12.2</v>
      </c>
      <c r="P1454" t="n">
        <v>370.03</v>
      </c>
    </row>
    <row r="1455">
      <c r="A1455" t="n">
        <v>56411</v>
      </c>
      <c r="B1455" t="n">
        <v>128</v>
      </c>
      <c r="C1455" t="inlineStr">
        <is>
          <t>Love Cabaret</t>
        </is>
      </c>
      <c r="D1455" s="556" t="n">
        <v>45931</v>
      </c>
      <c r="E1455" t="n">
        <v>21047</v>
      </c>
      <c r="F1455" t="inlineStr">
        <is>
          <t>AZEITE EXTRA VIRGEM GALLO 2L</t>
        </is>
      </c>
      <c r="G1455" t="n">
        <v>1999</v>
      </c>
      <c r="H1455" t="n">
        <v>2.72</v>
      </c>
      <c r="I1455" t="inlineStr">
        <is>
          <t>GALAO</t>
        </is>
      </c>
      <c r="J1455" t="inlineStr">
        <is>
          <t>ALIMENTOS</t>
        </is>
      </c>
      <c r="K1455" t="inlineStr">
        <is>
          <t>09/2025</t>
        </is>
      </c>
      <c r="L1455" t="n">
        <v>135.55</v>
      </c>
      <c r="M1455" s="556" t="n">
        <v>45922</v>
      </c>
      <c r="N1455" t="n">
        <v>134.5</v>
      </c>
      <c r="O1455" t="n">
        <v>132.1</v>
      </c>
      <c r="P1455" t="n">
        <v>368.7</v>
      </c>
    </row>
    <row r="1456">
      <c r="A1456" t="n">
        <v>56371</v>
      </c>
      <c r="B1456" t="n">
        <v>128</v>
      </c>
      <c r="C1456" t="inlineStr">
        <is>
          <t>Love Cabaret</t>
        </is>
      </c>
      <c r="D1456" s="556" t="n">
        <v>45931</v>
      </c>
      <c r="E1456" t="n">
        <v>18530</v>
      </c>
      <c r="F1456" t="inlineStr">
        <is>
          <t>APERITIVO RAMAZZOTTI ROSATO 700ML</t>
        </is>
      </c>
      <c r="G1456" t="n">
        <v>3145</v>
      </c>
      <c r="H1456" t="n">
        <v>6</v>
      </c>
      <c r="I1456" t="inlineStr">
        <is>
          <t>GR</t>
        </is>
      </c>
      <c r="J1456" t="inlineStr">
        <is>
          <t>BEBIDAS</t>
        </is>
      </c>
      <c r="K1456" t="inlineStr">
        <is>
          <t>09/2025</t>
        </is>
      </c>
      <c r="L1456" t="n">
        <v>0</v>
      </c>
      <c r="M1456" s="556" t="n">
        <v>45502</v>
      </c>
      <c r="N1456" t="n">
        <v>61.12</v>
      </c>
      <c r="O1456" t="n">
        <v>64.56</v>
      </c>
      <c r="P1456" t="n">
        <v>366.72</v>
      </c>
    </row>
    <row r="1457">
      <c r="A1457" t="n">
        <v>56322</v>
      </c>
      <c r="B1457" t="n">
        <v>128</v>
      </c>
      <c r="C1457" t="inlineStr">
        <is>
          <t>Love Cabaret</t>
        </is>
      </c>
      <c r="D1457" s="556" t="n">
        <v>45931</v>
      </c>
      <c r="E1457" t="n">
        <v>22125</v>
      </c>
      <c r="F1457" t="inlineStr">
        <is>
          <t xml:space="preserve">AGUA TONICA PRATA INDIAN 200ML </t>
        </is>
      </c>
      <c r="G1457" t="n">
        <v>3601</v>
      </c>
      <c r="H1457" t="n">
        <v>95</v>
      </c>
      <c r="I1457" t="inlineStr">
        <is>
          <t>UN</t>
        </is>
      </c>
      <c r="J1457" t="inlineStr">
        <is>
          <t>BEBIDAS</t>
        </is>
      </c>
      <c r="K1457" t="inlineStr">
        <is>
          <t>09/2025</t>
        </is>
      </c>
      <c r="L1457" t="n">
        <v>0</v>
      </c>
      <c r="M1457" s="556" t="n">
        <v>45565</v>
      </c>
      <c r="N1457" t="n">
        <v>3.79</v>
      </c>
      <c r="O1457" t="n">
        <v>3.56</v>
      </c>
      <c r="P1457" t="n">
        <v>360.05</v>
      </c>
    </row>
    <row r="1458">
      <c r="A1458" t="n">
        <v>56379</v>
      </c>
      <c r="B1458" t="n">
        <v>128</v>
      </c>
      <c r="C1458" t="inlineStr">
        <is>
          <t>Love Cabaret</t>
        </is>
      </c>
      <c r="D1458" s="556" t="n">
        <v>45931</v>
      </c>
      <c r="E1458" t="n">
        <v>24053</v>
      </c>
      <c r="F1458" t="inlineStr">
        <is>
          <t>ARROZ JAPONEZ KG</t>
        </is>
      </c>
      <c r="G1458" t="n">
        <v>2189</v>
      </c>
      <c r="H1458" t="n">
        <v>5</v>
      </c>
      <c r="I1458" t="inlineStr">
        <is>
          <t>KG</t>
        </is>
      </c>
      <c r="J1458" t="inlineStr">
        <is>
          <t>ALIMENTOS</t>
        </is>
      </c>
      <c r="K1458" t="inlineStr">
        <is>
          <t>09/2025</t>
        </is>
      </c>
      <c r="L1458" t="n">
        <v>0</v>
      </c>
      <c r="M1458" s="556" t="n">
        <v>45882</v>
      </c>
      <c r="N1458" t="n">
        <v>69</v>
      </c>
      <c r="O1458" t="n">
        <v>28.21</v>
      </c>
      <c r="P1458" t="n">
        <v>345</v>
      </c>
    </row>
    <row r="1459">
      <c r="A1459" t="n">
        <v>56363</v>
      </c>
      <c r="B1459" t="n">
        <v>128</v>
      </c>
      <c r="C1459" t="inlineStr">
        <is>
          <t>Love Cabaret</t>
        </is>
      </c>
      <c r="D1459" s="556" t="n">
        <v>45931</v>
      </c>
      <c r="E1459" t="n">
        <v>25441</v>
      </c>
      <c r="F1459" t="inlineStr">
        <is>
          <t>AGUA TONICA PRATA ZERO 269ML UN</t>
        </is>
      </c>
      <c r="G1459" t="n">
        <v>7012</v>
      </c>
      <c r="H1459" t="n">
        <v>7.92</v>
      </c>
      <c r="I1459" t="inlineStr">
        <is>
          <t>UN</t>
        </is>
      </c>
      <c r="J1459" t="inlineStr">
        <is>
          <t>BEBIDAS</t>
        </is>
      </c>
      <c r="K1459" t="inlineStr">
        <is>
          <t>09/2025</t>
        </is>
      </c>
      <c r="L1459" t="n">
        <v>0</v>
      </c>
      <c r="M1459" s="556" t="n">
        <v>45895</v>
      </c>
      <c r="N1459" t="n">
        <v>39.53</v>
      </c>
      <c r="O1459" t="n">
        <v>39.53</v>
      </c>
      <c r="P1459" t="n">
        <v>313.08</v>
      </c>
    </row>
    <row r="1460">
      <c r="A1460" t="n">
        <v>56386</v>
      </c>
      <c r="B1460" t="n">
        <v>128</v>
      </c>
      <c r="C1460" t="inlineStr">
        <is>
          <t>Love Cabaret</t>
        </is>
      </c>
      <c r="D1460" s="556" t="n">
        <v>45931</v>
      </c>
      <c r="E1460" t="n">
        <v>24118</v>
      </c>
      <c r="F1460" t="inlineStr">
        <is>
          <t>CASTANHA DE CAJU CRUA KG</t>
        </is>
      </c>
      <c r="G1460" t="n">
        <v>2233</v>
      </c>
      <c r="H1460" t="n">
        <v>4.04</v>
      </c>
      <c r="I1460" t="inlineStr">
        <is>
          <t>KG</t>
        </is>
      </c>
      <c r="J1460" t="inlineStr">
        <is>
          <t>ALIMENTOS</t>
        </is>
      </c>
      <c r="K1460" t="inlineStr">
        <is>
          <t>09/2025</t>
        </is>
      </c>
      <c r="L1460" t="n">
        <v>76.23</v>
      </c>
      <c r="M1460" s="556" t="n">
        <v>45929</v>
      </c>
      <c r="N1460" t="n">
        <v>75.90000000000001</v>
      </c>
      <c r="O1460" t="n">
        <v>75.55</v>
      </c>
      <c r="P1460" t="n">
        <v>307.97</v>
      </c>
    </row>
    <row r="1461">
      <c r="A1461" t="n">
        <v>56391</v>
      </c>
      <c r="B1461" t="n">
        <v>128</v>
      </c>
      <c r="C1461" t="inlineStr">
        <is>
          <t>Love Cabaret</t>
        </is>
      </c>
      <c r="D1461" s="556" t="n">
        <v>45931</v>
      </c>
      <c r="E1461" t="n">
        <v>18220</v>
      </c>
      <c r="F1461" t="inlineStr">
        <is>
          <t>VERMOUTH CARPANO CLASSICO ROSSO ITALIANO 1L</t>
        </is>
      </c>
      <c r="G1461" t="n">
        <v>3408</v>
      </c>
      <c r="H1461" t="n">
        <v>4</v>
      </c>
      <c r="I1461" t="inlineStr">
        <is>
          <t>GR</t>
        </is>
      </c>
      <c r="J1461" t="inlineStr">
        <is>
          <t>BEBIDAS</t>
        </is>
      </c>
      <c r="K1461" t="inlineStr">
        <is>
          <t>09/2025</t>
        </is>
      </c>
      <c r="L1461" t="n">
        <v>73.06</v>
      </c>
      <c r="M1461" s="556" t="n">
        <v>45909</v>
      </c>
      <c r="N1461" t="n">
        <v>73.06</v>
      </c>
      <c r="O1461" t="n">
        <v>85.90000000000001</v>
      </c>
      <c r="P1461" t="n">
        <v>292.24</v>
      </c>
    </row>
    <row r="1462">
      <c r="A1462" t="n">
        <v>56376</v>
      </c>
      <c r="B1462" t="n">
        <v>128</v>
      </c>
      <c r="C1462" t="inlineStr">
        <is>
          <t>Love Cabaret</t>
        </is>
      </c>
      <c r="D1462" s="556" t="n">
        <v>45931</v>
      </c>
      <c r="E1462" t="n">
        <v>19322</v>
      </c>
      <c r="F1462" t="inlineStr">
        <is>
          <t>QUEIJO MUSSARELA SCALA KG</t>
        </is>
      </c>
      <c r="G1462" t="n">
        <v>2773</v>
      </c>
      <c r="H1462" t="n">
        <v>5.55</v>
      </c>
      <c r="I1462" t="inlineStr">
        <is>
          <t>KG</t>
        </is>
      </c>
      <c r="J1462" t="inlineStr">
        <is>
          <t>ALIMENTOS</t>
        </is>
      </c>
      <c r="K1462" t="inlineStr">
        <is>
          <t>09/2025</t>
        </is>
      </c>
      <c r="L1462" t="n">
        <v>44.4</v>
      </c>
      <c r="M1462" s="556" t="n">
        <v>45922</v>
      </c>
      <c r="N1462" t="n">
        <v>43.9</v>
      </c>
      <c r="O1462" t="n">
        <v>37.9</v>
      </c>
      <c r="P1462" t="n">
        <v>246.42</v>
      </c>
    </row>
    <row r="1463">
      <c r="A1463" t="n">
        <v>56398</v>
      </c>
      <c r="B1463" t="n">
        <v>128</v>
      </c>
      <c r="C1463" t="inlineStr">
        <is>
          <t>Love Cabaret</t>
        </is>
      </c>
      <c r="D1463" s="556" t="n">
        <v>45931</v>
      </c>
      <c r="E1463" t="n">
        <v>24435</v>
      </c>
      <c r="F1463" t="inlineStr">
        <is>
          <t>QUEIJO EMMENTAL KG</t>
        </is>
      </c>
      <c r="G1463" t="n">
        <v>2769</v>
      </c>
      <c r="H1463" t="n">
        <v>3.28</v>
      </c>
      <c r="I1463" t="inlineStr">
        <is>
          <t>KG</t>
        </is>
      </c>
      <c r="J1463" t="inlineStr">
        <is>
          <t>ALIMENTOS</t>
        </is>
      </c>
      <c r="K1463" t="inlineStr">
        <is>
          <t>09/2025</t>
        </is>
      </c>
      <c r="L1463" t="n">
        <v>0</v>
      </c>
      <c r="M1463" s="556" t="n">
        <v>45882</v>
      </c>
      <c r="N1463" t="n">
        <v>74.90000000000001</v>
      </c>
      <c r="O1463" t="n">
        <v>74.90000000000001</v>
      </c>
      <c r="P1463" t="n">
        <v>245.67</v>
      </c>
    </row>
    <row r="1464">
      <c r="A1464" t="n">
        <v>56355</v>
      </c>
      <c r="B1464" t="n">
        <v>128</v>
      </c>
      <c r="C1464" t="inlineStr">
        <is>
          <t>Love Cabaret</t>
        </is>
      </c>
      <c r="D1464" s="556" t="n">
        <v>45931</v>
      </c>
      <c r="E1464" t="n">
        <v>17716</v>
      </c>
      <c r="F1464" t="inlineStr">
        <is>
          <t>VINHO TINTO ALMADEN CABERNET SAUVIGNON 750ML</t>
        </is>
      </c>
      <c r="G1464" t="n">
        <v>3822</v>
      </c>
      <c r="H1464" t="n">
        <v>9.300000000000001</v>
      </c>
      <c r="I1464" t="inlineStr">
        <is>
          <t>GR</t>
        </is>
      </c>
      <c r="J1464" t="inlineStr">
        <is>
          <t>BEBIDAS</t>
        </is>
      </c>
      <c r="K1464" t="inlineStr">
        <is>
          <t>09/2025</t>
        </is>
      </c>
      <c r="L1464" t="n">
        <v>0</v>
      </c>
      <c r="M1464" s="556" t="n">
        <v>45873</v>
      </c>
      <c r="N1464" t="n">
        <v>26.2</v>
      </c>
      <c r="O1464" t="n">
        <v>26.2</v>
      </c>
      <c r="P1464" t="n">
        <v>243.66</v>
      </c>
    </row>
    <row r="1465">
      <c r="A1465" t="n">
        <v>56406</v>
      </c>
      <c r="B1465" t="n">
        <v>128</v>
      </c>
      <c r="C1465" t="inlineStr">
        <is>
          <t>Love Cabaret</t>
        </is>
      </c>
      <c r="D1465" s="556" t="n">
        <v>45931</v>
      </c>
      <c r="E1465" t="n">
        <v>18382</v>
      </c>
      <c r="F1465" t="inlineStr">
        <is>
          <t>CONHAQUE BRANDY OSBORNE 700ML</t>
        </is>
      </c>
      <c r="G1465" t="n">
        <v>3257</v>
      </c>
      <c r="H1465" t="n">
        <v>3</v>
      </c>
      <c r="I1465" t="inlineStr">
        <is>
          <t>GR</t>
        </is>
      </c>
      <c r="J1465" t="inlineStr">
        <is>
          <t>BEBIDAS</t>
        </is>
      </c>
      <c r="K1465" t="inlineStr">
        <is>
          <t>09/2025</t>
        </is>
      </c>
      <c r="L1465" t="n">
        <v>78.94</v>
      </c>
      <c r="M1465" s="556" t="n">
        <v>45930</v>
      </c>
      <c r="N1465" t="n">
        <v>75.48999999999999</v>
      </c>
      <c r="O1465" t="n">
        <v>75.48999999999999</v>
      </c>
      <c r="P1465" t="n">
        <v>236.82</v>
      </c>
    </row>
    <row r="1466">
      <c r="A1466" t="n">
        <v>56357</v>
      </c>
      <c r="B1466" t="n">
        <v>128</v>
      </c>
      <c r="C1466" t="inlineStr">
        <is>
          <t>Love Cabaret</t>
        </is>
      </c>
      <c r="D1466" s="556" t="n">
        <v>45931</v>
      </c>
      <c r="E1466" t="n">
        <v>17800</v>
      </c>
      <c r="F1466" t="inlineStr">
        <is>
          <t>VINHO BRANCO ALMADEN RIESLING 750ML</t>
        </is>
      </c>
      <c r="G1466" t="n">
        <v>3745</v>
      </c>
      <c r="H1466" t="n">
        <v>9</v>
      </c>
      <c r="I1466" t="inlineStr">
        <is>
          <t>GR</t>
        </is>
      </c>
      <c r="J1466" t="inlineStr">
        <is>
          <t>BEBIDAS</t>
        </is>
      </c>
      <c r="K1466" t="inlineStr">
        <is>
          <t>09/2025</t>
        </is>
      </c>
      <c r="L1466" t="n">
        <v>0</v>
      </c>
      <c r="M1466" s="556" t="n">
        <v>45873</v>
      </c>
      <c r="N1466" t="n">
        <v>26.2</v>
      </c>
      <c r="O1466" t="n">
        <v>26.2</v>
      </c>
      <c r="P1466" t="n">
        <v>235.8</v>
      </c>
    </row>
    <row r="1467">
      <c r="A1467" t="n">
        <v>56400</v>
      </c>
      <c r="B1467" t="n">
        <v>128</v>
      </c>
      <c r="C1467" t="inlineStr">
        <is>
          <t>Love Cabaret</t>
        </is>
      </c>
      <c r="D1467" s="556" t="n">
        <v>45931</v>
      </c>
      <c r="E1467" t="n">
        <v>20739</v>
      </c>
      <c r="F1467" t="inlineStr">
        <is>
          <t>AZEITONA PRETA S/ CAROCO 2,5KG</t>
        </is>
      </c>
      <c r="G1467" t="n">
        <v>2090</v>
      </c>
      <c r="H1467" t="n">
        <v>3</v>
      </c>
      <c r="I1467" t="inlineStr">
        <is>
          <t>UN</t>
        </is>
      </c>
      <c r="J1467" t="inlineStr">
        <is>
          <t>ALIMENTOS</t>
        </is>
      </c>
      <c r="K1467" t="inlineStr">
        <is>
          <t>09/2025</t>
        </is>
      </c>
      <c r="L1467" t="n">
        <v>77.61</v>
      </c>
      <c r="M1467" s="556" t="n">
        <v>45924</v>
      </c>
      <c r="N1467" t="n">
        <v>77.61</v>
      </c>
      <c r="O1467" t="n">
        <v>77.61</v>
      </c>
      <c r="P1467" t="n">
        <v>232.83</v>
      </c>
    </row>
    <row r="1468">
      <c r="A1468" t="n">
        <v>56374</v>
      </c>
      <c r="B1468" t="n">
        <v>128</v>
      </c>
      <c r="C1468" t="inlineStr">
        <is>
          <t>Love Cabaret</t>
        </is>
      </c>
      <c r="D1468" s="556" t="n">
        <v>45931</v>
      </c>
      <c r="E1468" t="n">
        <v>24552</v>
      </c>
      <c r="F1468" t="inlineStr">
        <is>
          <t>ESPUMANTE CASA PERINI BRUT 750ML</t>
        </is>
      </c>
      <c r="G1468" t="n">
        <v>5669</v>
      </c>
      <c r="H1468" t="n">
        <v>6</v>
      </c>
      <c r="I1468" t="inlineStr">
        <is>
          <t>GR</t>
        </is>
      </c>
      <c r="J1468" t="inlineStr">
        <is>
          <t>BEBIDAS</t>
        </is>
      </c>
      <c r="K1468" t="inlineStr">
        <is>
          <t>09/2025</t>
        </is>
      </c>
      <c r="L1468" t="n">
        <v>36.2</v>
      </c>
      <c r="M1468" s="556" t="n">
        <v>45929</v>
      </c>
      <c r="N1468" t="n">
        <v>36.45</v>
      </c>
      <c r="O1468" t="n">
        <v>36.45</v>
      </c>
      <c r="P1468" t="n">
        <v>217.2</v>
      </c>
    </row>
    <row r="1469">
      <c r="A1469" t="n">
        <v>56423</v>
      </c>
      <c r="B1469" t="n">
        <v>128</v>
      </c>
      <c r="C1469" t="inlineStr">
        <is>
          <t>Love Cabaret</t>
        </is>
      </c>
      <c r="D1469" s="556" t="n">
        <v>45931</v>
      </c>
      <c r="E1469" t="n">
        <v>18327</v>
      </c>
      <c r="F1469" t="inlineStr">
        <is>
          <t>LICOR COINTREAU 700ML</t>
        </is>
      </c>
      <c r="G1469" t="n">
        <v>3306</v>
      </c>
      <c r="H1469" t="n">
        <v>2</v>
      </c>
      <c r="I1469" t="inlineStr">
        <is>
          <t>GR</t>
        </is>
      </c>
      <c r="J1469" t="inlineStr">
        <is>
          <t>BEBIDAS</t>
        </is>
      </c>
      <c r="K1469" t="inlineStr">
        <is>
          <t>09/2025</t>
        </is>
      </c>
      <c r="L1469" t="n">
        <v>0</v>
      </c>
      <c r="M1469" s="556" t="n">
        <v>-693593</v>
      </c>
      <c r="N1469" t="n">
        <v>0</v>
      </c>
      <c r="O1469" t="n">
        <v>107.99</v>
      </c>
      <c r="P1469" t="n">
        <v>214</v>
      </c>
    </row>
    <row r="1470">
      <c r="A1470" t="n">
        <v>56382</v>
      </c>
      <c r="B1470" t="n">
        <v>128</v>
      </c>
      <c r="C1470" t="inlineStr">
        <is>
          <t>Love Cabaret</t>
        </is>
      </c>
      <c r="D1470" s="556" t="n">
        <v>45931</v>
      </c>
      <c r="E1470" t="n">
        <v>17797</v>
      </c>
      <c r="F1470" t="inlineStr">
        <is>
          <t>VINHO BRANCO MASCARA FUEGO CHARDONNAY 750ML</t>
        </is>
      </c>
      <c r="G1470" t="n">
        <v>3748</v>
      </c>
      <c r="H1470" t="n">
        <v>5</v>
      </c>
      <c r="I1470" t="inlineStr">
        <is>
          <t>GR</t>
        </is>
      </c>
      <c r="J1470" t="inlineStr">
        <is>
          <t>BEBIDAS</t>
        </is>
      </c>
      <c r="K1470" t="inlineStr">
        <is>
          <t>09/2025</t>
        </is>
      </c>
      <c r="L1470" t="n">
        <v>0</v>
      </c>
      <c r="M1470" s="556" t="n">
        <v>45842</v>
      </c>
      <c r="N1470" t="n">
        <v>40.15</v>
      </c>
      <c r="O1470" t="n">
        <v>37.7</v>
      </c>
      <c r="P1470" t="n">
        <v>200.75</v>
      </c>
    </row>
    <row r="1471">
      <c r="A1471" t="n">
        <v>56445</v>
      </c>
      <c r="B1471" t="n">
        <v>128</v>
      </c>
      <c r="C1471" t="inlineStr">
        <is>
          <t>Love Cabaret</t>
        </is>
      </c>
      <c r="D1471" s="556" t="n">
        <v>45931</v>
      </c>
      <c r="E1471" t="n">
        <v>19235</v>
      </c>
      <c r="F1471" t="inlineStr">
        <is>
          <t>QUEIJO TULHA PECA INTEIRA 5,5KG FAZENDA ATALAIA UN</t>
        </is>
      </c>
      <c r="G1471" t="n">
        <v>2788</v>
      </c>
      <c r="H1471" t="n">
        <v>1.22</v>
      </c>
      <c r="I1471" t="inlineStr">
        <is>
          <t>KG</t>
        </is>
      </c>
      <c r="J1471" t="inlineStr">
        <is>
          <t>ALIMENTOS</t>
        </is>
      </c>
      <c r="K1471" t="inlineStr">
        <is>
          <t>09/2025</t>
        </is>
      </c>
      <c r="L1471" t="n">
        <v>0</v>
      </c>
      <c r="M1471" s="556" t="n">
        <v>45873</v>
      </c>
      <c r="N1471" t="n">
        <v>159</v>
      </c>
      <c r="O1471" t="n">
        <v>137.83</v>
      </c>
      <c r="P1471" t="n">
        <v>193.98</v>
      </c>
    </row>
    <row r="1472">
      <c r="A1472" t="n">
        <v>56458</v>
      </c>
      <c r="B1472" t="n">
        <v>128</v>
      </c>
      <c r="C1472" t="inlineStr">
        <is>
          <t>Love Cabaret</t>
        </is>
      </c>
      <c r="D1472" s="556" t="n">
        <v>45931</v>
      </c>
      <c r="E1472" t="n">
        <v>18153</v>
      </c>
      <c r="F1472" t="inlineStr">
        <is>
          <t>WHISKY BOURBON WOODFORD RESERVE 750ML</t>
        </is>
      </c>
      <c r="G1472" t="n">
        <v>3466</v>
      </c>
      <c r="H1472" t="n">
        <v>1</v>
      </c>
      <c r="I1472" t="inlineStr">
        <is>
          <t>GR</t>
        </is>
      </c>
      <c r="J1472" t="inlineStr">
        <is>
          <t>BEBIDAS</t>
        </is>
      </c>
      <c r="K1472" t="inlineStr">
        <is>
          <t>09/2025</t>
        </is>
      </c>
      <c r="L1472" t="n">
        <v>0</v>
      </c>
      <c r="M1472" s="556" t="n">
        <v>-693593</v>
      </c>
      <c r="N1472" t="n">
        <v>0</v>
      </c>
      <c r="O1472" t="n">
        <v>165.9</v>
      </c>
      <c r="P1472" t="n">
        <v>192.33</v>
      </c>
    </row>
    <row r="1473">
      <c r="A1473" t="n">
        <v>56440</v>
      </c>
      <c r="B1473" t="n">
        <v>128</v>
      </c>
      <c r="C1473" t="inlineStr">
        <is>
          <t>Love Cabaret</t>
        </is>
      </c>
      <c r="D1473" s="556" t="n">
        <v>45931</v>
      </c>
      <c r="E1473" t="n">
        <v>18186</v>
      </c>
      <c r="F1473" t="inlineStr">
        <is>
          <t>VODKA CIROC NATURAL 750ML</t>
        </is>
      </c>
      <c r="G1473" t="n">
        <v>3437</v>
      </c>
      <c r="H1473" t="n">
        <v>1.38</v>
      </c>
      <c r="I1473" t="inlineStr">
        <is>
          <t>GR</t>
        </is>
      </c>
      <c r="J1473" t="inlineStr">
        <is>
          <t>BEBIDAS</t>
        </is>
      </c>
      <c r="K1473" t="inlineStr">
        <is>
          <t>09/2025</t>
        </is>
      </c>
      <c r="L1473" t="n">
        <v>0</v>
      </c>
      <c r="M1473" s="556" t="n">
        <v>45762</v>
      </c>
      <c r="N1473" t="n">
        <v>136</v>
      </c>
      <c r="O1473" t="n">
        <v>165.32</v>
      </c>
      <c r="P1473" t="n">
        <v>187.68</v>
      </c>
    </row>
    <row r="1474">
      <c r="A1474" t="n">
        <v>56326</v>
      </c>
      <c r="B1474" t="n">
        <v>128</v>
      </c>
      <c r="C1474" t="inlineStr">
        <is>
          <t>Love Cabaret</t>
        </is>
      </c>
      <c r="D1474" s="556" t="n">
        <v>45931</v>
      </c>
      <c r="E1474" t="n">
        <v>21093</v>
      </c>
      <c r="F1474" t="inlineStr">
        <is>
          <t>ACUCAR REFINADO UNIAO 1KG UN</t>
        </is>
      </c>
      <c r="G1474" t="n">
        <v>1988</v>
      </c>
      <c r="H1474" t="n">
        <v>36.3</v>
      </c>
      <c r="I1474" t="inlineStr">
        <is>
          <t>KG</t>
        </is>
      </c>
      <c r="J1474" t="inlineStr">
        <is>
          <t>ALIMENTOS</t>
        </is>
      </c>
      <c r="K1474" t="inlineStr">
        <is>
          <t>09/2025</t>
        </is>
      </c>
      <c r="L1474" t="n">
        <v>4.95</v>
      </c>
      <c r="M1474" s="556" t="n">
        <v>45929</v>
      </c>
      <c r="N1474" t="n">
        <v>4.94</v>
      </c>
      <c r="O1474" t="n">
        <v>4.89</v>
      </c>
      <c r="P1474" t="n">
        <v>179.68</v>
      </c>
    </row>
    <row r="1475">
      <c r="A1475" t="n">
        <v>56358</v>
      </c>
      <c r="B1475" t="n">
        <v>128</v>
      </c>
      <c r="C1475" t="inlineStr">
        <is>
          <t>Love Cabaret</t>
        </is>
      </c>
      <c r="D1475" s="556" t="n">
        <v>45931</v>
      </c>
      <c r="E1475" t="n">
        <v>18696</v>
      </c>
      <c r="F1475" t="inlineStr">
        <is>
          <t>BISTECA SUINA KG</t>
        </is>
      </c>
      <c r="G1475" t="n">
        <v>3035</v>
      </c>
      <c r="H1475" t="n">
        <v>9</v>
      </c>
      <c r="I1475" t="inlineStr">
        <is>
          <t>KG</t>
        </is>
      </c>
      <c r="J1475" t="inlineStr">
        <is>
          <t>ALIMENTOS</t>
        </is>
      </c>
      <c r="K1475" t="inlineStr">
        <is>
          <t>09/2025</t>
        </is>
      </c>
      <c r="L1475" t="n">
        <v>19.8</v>
      </c>
      <c r="M1475" s="556" t="n">
        <v>45930</v>
      </c>
      <c r="N1475" t="n">
        <v>19.8</v>
      </c>
      <c r="O1475" t="n">
        <v>19.8</v>
      </c>
      <c r="P1475" t="n">
        <v>178.2</v>
      </c>
    </row>
    <row r="1476">
      <c r="A1476" t="n">
        <v>56412</v>
      </c>
      <c r="B1476" t="n">
        <v>128</v>
      </c>
      <c r="C1476" t="inlineStr">
        <is>
          <t>Love Cabaret</t>
        </is>
      </c>
      <c r="D1476" s="556" t="n">
        <v>45931</v>
      </c>
      <c r="E1476" t="n">
        <v>20724</v>
      </c>
      <c r="F1476" t="inlineStr">
        <is>
          <t>AZEITONA VERDE GORDAL 80/90 DI SALERNO C/2KG</t>
        </is>
      </c>
      <c r="G1476" t="n">
        <v>2094</v>
      </c>
      <c r="H1476" t="n">
        <v>2.7</v>
      </c>
      <c r="I1476" t="inlineStr">
        <is>
          <t>BD</t>
        </is>
      </c>
      <c r="J1476" t="inlineStr">
        <is>
          <t>ALIMENTOS</t>
        </is>
      </c>
      <c r="K1476" t="inlineStr">
        <is>
          <t>09/2025</t>
        </is>
      </c>
      <c r="L1476" t="n">
        <v>0</v>
      </c>
      <c r="M1476" s="556" t="n">
        <v>45530</v>
      </c>
      <c r="N1476" t="n">
        <v>0</v>
      </c>
      <c r="O1476" t="n">
        <v>64.09999999999999</v>
      </c>
      <c r="P1476" t="n">
        <v>175.23</v>
      </c>
    </row>
    <row r="1477">
      <c r="A1477" t="n">
        <v>56478</v>
      </c>
      <c r="B1477" t="n">
        <v>128</v>
      </c>
      <c r="C1477" t="inlineStr">
        <is>
          <t>Love Cabaret</t>
        </is>
      </c>
      <c r="D1477" s="556" t="n">
        <v>45931</v>
      </c>
      <c r="E1477" t="n">
        <v>23546</v>
      </c>
      <c r="F1477" t="inlineStr">
        <is>
          <t>CARDAMOMO INTEIRO VERDE KG</t>
        </is>
      </c>
      <c r="G1477" t="n">
        <v>2323</v>
      </c>
      <c r="H1477" t="n">
        <v>0.48</v>
      </c>
      <c r="I1477" t="inlineStr">
        <is>
          <t>KG</t>
        </is>
      </c>
      <c r="J1477" t="inlineStr">
        <is>
          <t>ALIMENTOS</t>
        </is>
      </c>
      <c r="K1477" t="inlineStr">
        <is>
          <t>09/2025</t>
        </is>
      </c>
      <c r="L1477" t="n">
        <v>0</v>
      </c>
      <c r="M1477" s="556" t="n">
        <v>45698</v>
      </c>
      <c r="N1477" t="n">
        <v>365</v>
      </c>
      <c r="O1477" t="n">
        <v>343.6</v>
      </c>
      <c r="P1477" t="n">
        <v>175.2</v>
      </c>
    </row>
    <row r="1478">
      <c r="A1478" t="n">
        <v>56348</v>
      </c>
      <c r="B1478" t="n">
        <v>128</v>
      </c>
      <c r="C1478" t="inlineStr">
        <is>
          <t>Love Cabaret</t>
        </is>
      </c>
      <c r="D1478" s="556" t="n">
        <v>45931</v>
      </c>
      <c r="E1478" t="n">
        <v>20121</v>
      </c>
      <c r="F1478" t="inlineStr">
        <is>
          <t>MASSA ROLINHO PRIMAVERA 30 FOLHAS 20X450G</t>
        </is>
      </c>
      <c r="G1478" t="n">
        <v>2291</v>
      </c>
      <c r="H1478" t="n">
        <v>12</v>
      </c>
      <c r="I1478" t="inlineStr">
        <is>
          <t>PC</t>
        </is>
      </c>
      <c r="J1478" t="inlineStr">
        <is>
          <t>ALIMENTOS</t>
        </is>
      </c>
      <c r="K1478" t="inlineStr">
        <is>
          <t>09/2025</t>
        </is>
      </c>
      <c r="L1478" t="n">
        <v>14.58</v>
      </c>
      <c r="M1478" s="556" t="n">
        <v>45916</v>
      </c>
      <c r="N1478" t="n">
        <v>14.58</v>
      </c>
      <c r="O1478" t="n">
        <v>14.58</v>
      </c>
      <c r="P1478" t="n">
        <v>174.96</v>
      </c>
    </row>
    <row r="1479">
      <c r="A1479" t="n">
        <v>56349</v>
      </c>
      <c r="B1479" t="n">
        <v>128</v>
      </c>
      <c r="C1479" t="inlineStr">
        <is>
          <t>Love Cabaret</t>
        </is>
      </c>
      <c r="D1479" s="556" t="n">
        <v>45931</v>
      </c>
      <c r="E1479" t="n">
        <v>18992</v>
      </c>
      <c r="F1479" t="inlineStr">
        <is>
          <t>PEITO DE FRANGO SEM OSSO E COM PELE KG</t>
        </is>
      </c>
      <c r="G1479" t="n">
        <v>2900</v>
      </c>
      <c r="H1479" t="n">
        <v>12</v>
      </c>
      <c r="I1479" t="inlineStr">
        <is>
          <t>KG</t>
        </is>
      </c>
      <c r="J1479" t="inlineStr">
        <is>
          <t>ALIMENTOS</t>
        </is>
      </c>
      <c r="K1479" t="inlineStr">
        <is>
          <t>09/2025</t>
        </is>
      </c>
      <c r="L1479" t="n">
        <v>14.5</v>
      </c>
      <c r="M1479" s="556" t="n">
        <v>45908</v>
      </c>
      <c r="N1479" t="n">
        <v>14.5</v>
      </c>
      <c r="O1479" t="n">
        <v>18.39</v>
      </c>
      <c r="P1479" t="n">
        <v>174</v>
      </c>
    </row>
    <row r="1480">
      <c r="A1480" t="n">
        <v>56334</v>
      </c>
      <c r="B1480" t="n">
        <v>128</v>
      </c>
      <c r="C1480" t="inlineStr">
        <is>
          <t>Love Cabaret</t>
        </is>
      </c>
      <c r="D1480" s="556" t="n">
        <v>45931</v>
      </c>
      <c r="E1480" t="n">
        <v>20985</v>
      </c>
      <c r="F1480" t="inlineStr">
        <is>
          <t>OLEO DE SOJA LIZA 900ML</t>
        </is>
      </c>
      <c r="G1480" t="n">
        <v>2011</v>
      </c>
      <c r="H1480" t="n">
        <v>20.85</v>
      </c>
      <c r="I1480" t="inlineStr">
        <is>
          <t>UN</t>
        </is>
      </c>
      <c r="J1480" t="inlineStr">
        <is>
          <t>ALIMENTOS</t>
        </is>
      </c>
      <c r="K1480" t="inlineStr">
        <is>
          <t>09/2025</t>
        </is>
      </c>
      <c r="L1480" t="n">
        <v>7.9</v>
      </c>
      <c r="M1480" s="556" t="n">
        <v>45917</v>
      </c>
      <c r="N1480" t="n">
        <v>8</v>
      </c>
      <c r="O1480" t="n">
        <v>8</v>
      </c>
      <c r="P1480" t="n">
        <v>164.72</v>
      </c>
    </row>
    <row r="1481">
      <c r="A1481" t="n">
        <v>56459</v>
      </c>
      <c r="B1481" t="n">
        <v>128</v>
      </c>
      <c r="C1481" t="inlineStr">
        <is>
          <t>Love Cabaret</t>
        </is>
      </c>
      <c r="D1481" s="556" t="n">
        <v>45931</v>
      </c>
      <c r="E1481" t="n">
        <v>18140</v>
      </c>
      <c r="F1481" t="inlineStr">
        <is>
          <t>WHISKY GENTLEMAN JACK SILVER 1L</t>
        </is>
      </c>
      <c r="G1481" t="n">
        <v>3478</v>
      </c>
      <c r="H1481" t="n">
        <v>1</v>
      </c>
      <c r="I1481" t="inlineStr">
        <is>
          <t>GR</t>
        </is>
      </c>
      <c r="J1481" t="inlineStr">
        <is>
          <t>BEBIDAS</t>
        </is>
      </c>
      <c r="K1481" t="inlineStr">
        <is>
          <t>09/2025</t>
        </is>
      </c>
      <c r="L1481" t="n">
        <v>0</v>
      </c>
      <c r="M1481" s="556" t="n">
        <v>-693593</v>
      </c>
      <c r="N1481" t="n">
        <v>0</v>
      </c>
      <c r="O1481" t="n">
        <v>163</v>
      </c>
      <c r="P1481" t="n">
        <v>162.93</v>
      </c>
    </row>
    <row r="1482">
      <c r="A1482" t="n">
        <v>56384</v>
      </c>
      <c r="B1482" t="n">
        <v>128</v>
      </c>
      <c r="C1482" t="inlineStr">
        <is>
          <t>Love Cabaret</t>
        </is>
      </c>
      <c r="D1482" s="556" t="n">
        <v>45931</v>
      </c>
      <c r="E1482" t="n">
        <v>20689</v>
      </c>
      <c r="F1482" t="inlineStr">
        <is>
          <t>CREME DE LEITE FRESCO QUATA C/1,01LT</t>
        </is>
      </c>
      <c r="G1482" t="n">
        <v>2105</v>
      </c>
      <c r="H1482" t="n">
        <v>4.66</v>
      </c>
      <c r="I1482" t="inlineStr">
        <is>
          <t>UN</t>
        </is>
      </c>
      <c r="J1482" t="inlineStr">
        <is>
          <t>ALIMENTOS</t>
        </is>
      </c>
      <c r="K1482" t="inlineStr">
        <is>
          <t>09/2025</t>
        </is>
      </c>
      <c r="L1482" t="n">
        <v>34.9</v>
      </c>
      <c r="M1482" s="556" t="n">
        <v>45929</v>
      </c>
      <c r="N1482" t="n">
        <v>35.9</v>
      </c>
      <c r="O1482" t="n">
        <v>21.21</v>
      </c>
      <c r="P1482" t="n">
        <v>162.63</v>
      </c>
    </row>
    <row r="1483">
      <c r="A1483" t="n">
        <v>56417</v>
      </c>
      <c r="B1483" t="n">
        <v>128</v>
      </c>
      <c r="C1483" t="inlineStr">
        <is>
          <t>Love Cabaret</t>
        </is>
      </c>
      <c r="D1483" s="556" t="n">
        <v>45931</v>
      </c>
      <c r="E1483" t="n">
        <v>24040</v>
      </c>
      <c r="F1483" t="inlineStr">
        <is>
          <t>AMENDOA LAMINADA KG</t>
        </is>
      </c>
      <c r="G1483" t="n">
        <v>2261</v>
      </c>
      <c r="H1483" t="n">
        <v>2</v>
      </c>
      <c r="I1483" t="inlineStr">
        <is>
          <t>KG</t>
        </is>
      </c>
      <c r="J1483" t="inlineStr">
        <is>
          <t>ALIMENTOS</t>
        </is>
      </c>
      <c r="K1483" t="inlineStr">
        <is>
          <t>09/2025</t>
        </is>
      </c>
      <c r="L1483" t="n">
        <v>0</v>
      </c>
      <c r="M1483" s="556" t="n">
        <v>45880</v>
      </c>
      <c r="N1483" t="n">
        <v>80.34999999999999</v>
      </c>
      <c r="O1483" t="n">
        <v>72.98</v>
      </c>
      <c r="P1483" t="n">
        <v>160.7</v>
      </c>
    </row>
    <row r="1484">
      <c r="A1484" t="n">
        <v>56380</v>
      </c>
      <c r="B1484" t="n">
        <v>128</v>
      </c>
      <c r="C1484" t="inlineStr">
        <is>
          <t>Love Cabaret</t>
        </is>
      </c>
      <c r="D1484" s="556" t="n">
        <v>45931</v>
      </c>
      <c r="E1484" t="n">
        <v>20809</v>
      </c>
      <c r="F1484" t="inlineStr">
        <is>
          <t>CAFE PILAO ALMOFADA 500G</t>
        </is>
      </c>
      <c r="G1484" t="n">
        <v>2074</v>
      </c>
      <c r="H1484" t="n">
        <v>5</v>
      </c>
      <c r="I1484" t="inlineStr">
        <is>
          <t>PC</t>
        </is>
      </c>
      <c r="J1484" t="inlineStr">
        <is>
          <t>ALIMENTOS</t>
        </is>
      </c>
      <c r="K1484" t="inlineStr">
        <is>
          <t>09/2025</t>
        </is>
      </c>
      <c r="L1484" t="n">
        <v>31.99</v>
      </c>
      <c r="M1484" s="556" t="n">
        <v>45917</v>
      </c>
      <c r="N1484" t="n">
        <v>31.7</v>
      </c>
      <c r="O1484" t="n">
        <v>31.7</v>
      </c>
      <c r="P1484" t="n">
        <v>159.95</v>
      </c>
    </row>
    <row r="1485">
      <c r="A1485" t="n">
        <v>56393</v>
      </c>
      <c r="B1485" t="n">
        <v>128</v>
      </c>
      <c r="C1485" t="inlineStr">
        <is>
          <t>Love Cabaret</t>
        </is>
      </c>
      <c r="D1485" s="556" t="n">
        <v>45931</v>
      </c>
      <c r="E1485" t="n">
        <v>26948</v>
      </c>
      <c r="F1485" t="inlineStr">
        <is>
          <t>REFRIGERANTE LIMAO ZERO FYS 350ML C/12</t>
        </is>
      </c>
      <c r="G1485" t="n">
        <v>7011</v>
      </c>
      <c r="H1485" t="n">
        <v>4</v>
      </c>
      <c r="I1485" t="inlineStr">
        <is>
          <t>PC</t>
        </is>
      </c>
      <c r="J1485" t="inlineStr">
        <is>
          <t>BEBIDAS</t>
        </is>
      </c>
      <c r="K1485" t="inlineStr">
        <is>
          <t>09/2025</t>
        </is>
      </c>
      <c r="L1485" t="n">
        <v>39.68</v>
      </c>
      <c r="M1485" s="556" t="n">
        <v>45930</v>
      </c>
      <c r="N1485" t="n">
        <v>39.68</v>
      </c>
      <c r="O1485" t="n">
        <v>39.68</v>
      </c>
      <c r="P1485" t="n">
        <v>158.72</v>
      </c>
    </row>
    <row r="1486">
      <c r="A1486" t="n">
        <v>56378</v>
      </c>
      <c r="B1486" t="n">
        <v>128</v>
      </c>
      <c r="C1486" t="inlineStr">
        <is>
          <t>Love Cabaret</t>
        </is>
      </c>
      <c r="D1486" s="556" t="n">
        <v>45931</v>
      </c>
      <c r="E1486" t="n">
        <v>23534</v>
      </c>
      <c r="F1486" t="inlineStr">
        <is>
          <t>ESSENCIA DE BAUNILHA CEPERA 1L</t>
        </is>
      </c>
      <c r="G1486" t="n">
        <v>2337</v>
      </c>
      <c r="H1486" t="n">
        <v>5.2</v>
      </c>
      <c r="I1486" t="inlineStr">
        <is>
          <t>LT</t>
        </is>
      </c>
      <c r="J1486" t="inlineStr">
        <is>
          <t>ALIMENTOS</t>
        </is>
      </c>
      <c r="K1486" t="inlineStr">
        <is>
          <t>09/2025</t>
        </is>
      </c>
      <c r="L1486" t="n">
        <v>0</v>
      </c>
      <c r="M1486" s="556" t="n">
        <v>45887</v>
      </c>
      <c r="N1486" t="n">
        <v>28.92</v>
      </c>
      <c r="O1486" t="n">
        <v>15.9</v>
      </c>
      <c r="P1486" t="n">
        <v>150.38</v>
      </c>
    </row>
    <row r="1487">
      <c r="A1487" t="n">
        <v>56369</v>
      </c>
      <c r="B1487" t="n">
        <v>128</v>
      </c>
      <c r="C1487" t="inlineStr">
        <is>
          <t>Love Cabaret</t>
        </is>
      </c>
      <c r="D1487" s="556" t="n">
        <v>45931</v>
      </c>
      <c r="E1487" t="n">
        <v>20301</v>
      </c>
      <c r="F1487" t="inlineStr">
        <is>
          <t>ARROZ BRANCO TIPO 1 CAMIL C/5KG</t>
        </is>
      </c>
      <c r="G1487" t="n">
        <v>2223</v>
      </c>
      <c r="H1487" t="n">
        <v>6</v>
      </c>
      <c r="I1487" t="inlineStr">
        <is>
          <t>PC</t>
        </is>
      </c>
      <c r="J1487" t="inlineStr">
        <is>
          <t>ALIMENTOS</t>
        </is>
      </c>
      <c r="K1487" t="inlineStr">
        <is>
          <t>09/2025</t>
        </is>
      </c>
      <c r="L1487" t="n">
        <v>23.52</v>
      </c>
      <c r="M1487" s="556" t="n">
        <v>45929</v>
      </c>
      <c r="N1487" t="n">
        <v>21.76</v>
      </c>
      <c r="O1487" t="n">
        <v>21.75</v>
      </c>
      <c r="P1487" t="n">
        <v>141.12</v>
      </c>
    </row>
    <row r="1488">
      <c r="A1488" t="n">
        <v>56429</v>
      </c>
      <c r="B1488" t="n">
        <v>128</v>
      </c>
      <c r="C1488" t="inlineStr">
        <is>
          <t>Love Cabaret</t>
        </is>
      </c>
      <c r="D1488" s="556" t="n">
        <v>45931</v>
      </c>
      <c r="E1488" t="n">
        <v>19291</v>
      </c>
      <c r="F1488" t="inlineStr">
        <is>
          <t>QUEIJO PARMESAO CAPA PRETA KG</t>
        </is>
      </c>
      <c r="G1488" t="n">
        <v>2775</v>
      </c>
      <c r="H1488" t="n">
        <v>1.95</v>
      </c>
      <c r="I1488" t="inlineStr">
        <is>
          <t>KG</t>
        </is>
      </c>
      <c r="J1488" t="inlineStr">
        <is>
          <t>ALIMENTOS</t>
        </is>
      </c>
      <c r="K1488" t="inlineStr">
        <is>
          <t>09/2025</t>
        </is>
      </c>
      <c r="L1488" t="n">
        <v>69.89</v>
      </c>
      <c r="M1488" s="556" t="n">
        <v>45929</v>
      </c>
      <c r="N1488" t="n">
        <v>69.92</v>
      </c>
      <c r="O1488" t="n">
        <v>69.8</v>
      </c>
      <c r="P1488" t="n">
        <v>136.29</v>
      </c>
    </row>
    <row r="1489">
      <c r="A1489" t="n">
        <v>56413</v>
      </c>
      <c r="B1489" t="n">
        <v>128</v>
      </c>
      <c r="C1489" t="inlineStr">
        <is>
          <t>Love Cabaret</t>
        </is>
      </c>
      <c r="D1489" s="556" t="n">
        <v>45931</v>
      </c>
      <c r="E1489" t="n">
        <v>24116</v>
      </c>
      <c r="F1489" t="inlineStr">
        <is>
          <t>CARNE SECA COXAO DURO KG</t>
        </is>
      </c>
      <c r="G1489" t="n">
        <v>2924</v>
      </c>
      <c r="H1489" t="n">
        <v>2.5</v>
      </c>
      <c r="I1489" t="inlineStr">
        <is>
          <t>KG</t>
        </is>
      </c>
      <c r="J1489" t="inlineStr">
        <is>
          <t>ALIMENTOS</t>
        </is>
      </c>
      <c r="K1489" t="inlineStr">
        <is>
          <t>09/2025</t>
        </is>
      </c>
      <c r="L1489" t="n">
        <v>0</v>
      </c>
      <c r="M1489" s="556" t="n">
        <v>45813</v>
      </c>
      <c r="N1489" t="n">
        <v>54.5</v>
      </c>
      <c r="O1489" t="n">
        <v>44</v>
      </c>
      <c r="P1489" t="n">
        <v>136.25</v>
      </c>
    </row>
    <row r="1490">
      <c r="A1490" t="n">
        <v>56425</v>
      </c>
      <c r="B1490" t="n">
        <v>128</v>
      </c>
      <c r="C1490" t="inlineStr">
        <is>
          <t>Love Cabaret</t>
        </is>
      </c>
      <c r="D1490" s="556" t="n">
        <v>45931</v>
      </c>
      <c r="E1490" t="n">
        <v>18268</v>
      </c>
      <c r="F1490" t="inlineStr">
        <is>
          <t>RUM HAVANA CLUB 3 ANOS 750ML</t>
        </is>
      </c>
      <c r="G1490" t="n">
        <v>3362</v>
      </c>
      <c r="H1490" t="n">
        <v>2</v>
      </c>
      <c r="I1490" t="inlineStr">
        <is>
          <t>GR</t>
        </is>
      </c>
      <c r="J1490" t="inlineStr">
        <is>
          <t>BEBIDAS</t>
        </is>
      </c>
      <c r="K1490" t="inlineStr">
        <is>
          <t>09/2025</t>
        </is>
      </c>
      <c r="L1490" t="n">
        <v>0</v>
      </c>
      <c r="M1490" s="556" t="n">
        <v>-693593</v>
      </c>
      <c r="N1490" t="n">
        <v>0</v>
      </c>
      <c r="O1490" t="n">
        <v>60</v>
      </c>
      <c r="P1490" t="n">
        <v>133.33</v>
      </c>
    </row>
    <row r="1491">
      <c r="A1491" t="n">
        <v>56342</v>
      </c>
      <c r="B1491" t="n">
        <v>128</v>
      </c>
      <c r="C1491" t="inlineStr">
        <is>
          <t>Love Cabaret</t>
        </is>
      </c>
      <c r="D1491" s="556" t="n">
        <v>45931</v>
      </c>
      <c r="E1491" t="n">
        <v>20114</v>
      </c>
      <c r="F1491" t="inlineStr">
        <is>
          <t>MACARRAO LINGUINE GRANO DURO DIVELLA  500GR</t>
        </is>
      </c>
      <c r="G1491" t="n">
        <v>2292</v>
      </c>
      <c r="H1491" t="n">
        <v>15</v>
      </c>
      <c r="I1491" t="inlineStr">
        <is>
          <t>UN</t>
        </is>
      </c>
      <c r="J1491" t="inlineStr">
        <is>
          <t>ALIMENTOS</t>
        </is>
      </c>
      <c r="K1491" t="inlineStr">
        <is>
          <t>09/2025</t>
        </is>
      </c>
      <c r="L1491" t="n">
        <v>8.800000000000001</v>
      </c>
      <c r="M1491" s="556" t="n">
        <v>45917</v>
      </c>
      <c r="N1491" t="n">
        <v>8.800000000000001</v>
      </c>
      <c r="O1491" t="n">
        <v>7.8</v>
      </c>
      <c r="P1491" t="n">
        <v>132</v>
      </c>
    </row>
    <row r="1492">
      <c r="A1492" t="n">
        <v>56444</v>
      </c>
      <c r="B1492" t="n">
        <v>128</v>
      </c>
      <c r="C1492" t="inlineStr">
        <is>
          <t>Love Cabaret</t>
        </is>
      </c>
      <c r="D1492" s="556" t="n">
        <v>45931</v>
      </c>
      <c r="E1492" t="n">
        <v>22598</v>
      </c>
      <c r="F1492" t="inlineStr">
        <is>
          <t>APERITIVO ANGOSTURA ORANGE 100ML</t>
        </is>
      </c>
      <c r="G1492" t="n">
        <v>3131</v>
      </c>
      <c r="H1492" t="n">
        <v>1.23</v>
      </c>
      <c r="I1492" t="inlineStr">
        <is>
          <t>GR</t>
        </is>
      </c>
      <c r="J1492" t="inlineStr">
        <is>
          <t>BEBIDAS</t>
        </is>
      </c>
      <c r="K1492" t="inlineStr">
        <is>
          <t>09/2025</t>
        </is>
      </c>
      <c r="L1492" t="n">
        <v>0</v>
      </c>
      <c r="M1492" s="556" t="n">
        <v>-693593</v>
      </c>
      <c r="N1492" t="n">
        <v>0</v>
      </c>
      <c r="O1492" t="n">
        <v>188.9</v>
      </c>
      <c r="P1492" t="n">
        <v>131</v>
      </c>
    </row>
    <row r="1493">
      <c r="A1493" t="n">
        <v>56453</v>
      </c>
      <c r="B1493" t="n">
        <v>128</v>
      </c>
      <c r="C1493" t="inlineStr">
        <is>
          <t>Love Cabaret</t>
        </is>
      </c>
      <c r="D1493" s="556" t="n">
        <v>45931</v>
      </c>
      <c r="E1493" t="n">
        <v>18293</v>
      </c>
      <c r="F1493" t="inlineStr">
        <is>
          <t>LICOR BAILEYS 750ML</t>
        </is>
      </c>
      <c r="G1493" t="n">
        <v>3336</v>
      </c>
      <c r="H1493" t="n">
        <v>1</v>
      </c>
      <c r="I1493" t="inlineStr">
        <is>
          <t>GR</t>
        </is>
      </c>
      <c r="J1493" t="inlineStr">
        <is>
          <t>BEBIDAS</t>
        </is>
      </c>
      <c r="K1493" t="inlineStr">
        <is>
          <t>09/2025</t>
        </is>
      </c>
      <c r="L1493" t="n">
        <v>0</v>
      </c>
      <c r="M1493" s="556" t="n">
        <v>-693593</v>
      </c>
      <c r="N1493" t="n">
        <v>0</v>
      </c>
      <c r="O1493" t="n">
        <v>129.4</v>
      </c>
      <c r="P1493" t="n">
        <v>130.81</v>
      </c>
    </row>
    <row r="1494">
      <c r="A1494" t="n">
        <v>56474</v>
      </c>
      <c r="B1494" t="n">
        <v>128</v>
      </c>
      <c r="C1494" t="inlineStr">
        <is>
          <t>Love Cabaret</t>
        </is>
      </c>
      <c r="D1494" s="556" t="n">
        <v>45931</v>
      </c>
      <c r="E1494" t="n">
        <v>18313</v>
      </c>
      <c r="F1494" t="inlineStr">
        <is>
          <t>LICOR DRAMBUIE 750ML</t>
        </is>
      </c>
      <c r="G1494" t="n">
        <v>3320</v>
      </c>
      <c r="H1494" t="n">
        <v>0.7</v>
      </c>
      <c r="I1494" t="inlineStr">
        <is>
          <t>GR</t>
        </is>
      </c>
      <c r="J1494" t="inlineStr">
        <is>
          <t>BEBIDAS</t>
        </is>
      </c>
      <c r="K1494" t="inlineStr">
        <is>
          <t>09/2025</t>
        </is>
      </c>
      <c r="L1494" t="n">
        <v>0</v>
      </c>
      <c r="M1494" s="556" t="n">
        <v>-693593</v>
      </c>
      <c r="N1494" t="n">
        <v>0</v>
      </c>
      <c r="O1494" t="n">
        <v>147.93</v>
      </c>
      <c r="P1494" t="n">
        <v>125.23</v>
      </c>
    </row>
    <row r="1495">
      <c r="A1495" t="n">
        <v>56460</v>
      </c>
      <c r="B1495" t="n">
        <v>128</v>
      </c>
      <c r="C1495" t="inlineStr">
        <is>
          <t>Love Cabaret</t>
        </is>
      </c>
      <c r="D1495" s="556" t="n">
        <v>45931</v>
      </c>
      <c r="E1495" t="n">
        <v>24530</v>
      </c>
      <c r="F1495" t="inlineStr">
        <is>
          <t>VINHO TINTO CARVALHAIS MELANGE A TROIS 750ML</t>
        </is>
      </c>
      <c r="G1495" t="n">
        <v>5656</v>
      </c>
      <c r="H1495" t="n">
        <v>1</v>
      </c>
      <c r="I1495" t="inlineStr">
        <is>
          <t>GR</t>
        </is>
      </c>
      <c r="J1495" t="inlineStr">
        <is>
          <t>BEBIDAS</t>
        </is>
      </c>
      <c r="K1495" t="inlineStr">
        <is>
          <t>09/2025</t>
        </is>
      </c>
      <c r="L1495" t="n">
        <v>0</v>
      </c>
      <c r="M1495" s="556" t="n">
        <v>45873</v>
      </c>
      <c r="N1495" t="n">
        <v>120.45</v>
      </c>
      <c r="O1495" t="n">
        <v>120.45</v>
      </c>
      <c r="P1495" t="n">
        <v>120.45</v>
      </c>
    </row>
    <row r="1496">
      <c r="A1496" t="n">
        <v>56325</v>
      </c>
      <c r="B1496" t="n">
        <v>128</v>
      </c>
      <c r="C1496" t="inlineStr">
        <is>
          <t>Love Cabaret</t>
        </is>
      </c>
      <c r="D1496" s="556" t="n">
        <v>45931</v>
      </c>
      <c r="E1496" t="n">
        <v>19203</v>
      </c>
      <c r="F1496" t="inlineStr">
        <is>
          <t>IOGURTE INTEGRAL NESTLE C/170G UN</t>
        </is>
      </c>
      <c r="G1496" t="n">
        <v>2802</v>
      </c>
      <c r="H1496" t="n">
        <v>37.5</v>
      </c>
      <c r="I1496" t="inlineStr">
        <is>
          <t>UN</t>
        </is>
      </c>
      <c r="J1496" t="inlineStr">
        <is>
          <t>ALIMENTOS</t>
        </is>
      </c>
      <c r="K1496" t="inlineStr">
        <is>
          <t>09/2025</t>
        </is>
      </c>
      <c r="L1496" t="n">
        <v>3.17</v>
      </c>
      <c r="M1496" s="556" t="n">
        <v>45929</v>
      </c>
      <c r="N1496" t="n">
        <v>3.55</v>
      </c>
      <c r="O1496" t="n">
        <v>2.8</v>
      </c>
      <c r="P1496" t="n">
        <v>118.88</v>
      </c>
    </row>
    <row r="1497">
      <c r="A1497" t="n">
        <v>56471</v>
      </c>
      <c r="B1497" t="n">
        <v>128</v>
      </c>
      <c r="C1497" t="inlineStr">
        <is>
          <t>Love Cabaret</t>
        </is>
      </c>
      <c r="D1497" s="556" t="n">
        <v>45931</v>
      </c>
      <c r="E1497" t="n">
        <v>19567</v>
      </c>
      <c r="F1497" t="inlineStr">
        <is>
          <t>PIMENTA JAMAICA EM GRAO KG</t>
        </is>
      </c>
      <c r="G1497" t="n">
        <v>2650</v>
      </c>
      <c r="H1497" t="n">
        <v>0.75</v>
      </c>
      <c r="I1497" t="inlineStr">
        <is>
          <t>KG</t>
        </is>
      </c>
      <c r="J1497" t="inlineStr">
        <is>
          <t>ALIMENTOS</t>
        </is>
      </c>
      <c r="K1497" t="inlineStr">
        <is>
          <t>09/2025</t>
        </is>
      </c>
      <c r="L1497" t="n">
        <v>0</v>
      </c>
      <c r="M1497" s="556" t="n">
        <v>45834</v>
      </c>
      <c r="N1497" t="n">
        <v>150</v>
      </c>
      <c r="O1497" t="n">
        <v>119.8</v>
      </c>
      <c r="P1497" t="n">
        <v>112.5</v>
      </c>
    </row>
    <row r="1498">
      <c r="A1498" t="n">
        <v>56407</v>
      </c>
      <c r="B1498" t="n">
        <v>128</v>
      </c>
      <c r="C1498" t="inlineStr">
        <is>
          <t>Love Cabaret</t>
        </is>
      </c>
      <c r="D1498" s="556" t="n">
        <v>45931</v>
      </c>
      <c r="E1498" t="n">
        <v>18272</v>
      </c>
      <c r="F1498" t="inlineStr">
        <is>
          <t>RUM BACARDI SUPERIOR CARTA BLANCA 980ML</t>
        </is>
      </c>
      <c r="G1498" t="n">
        <v>3358</v>
      </c>
      <c r="H1498" t="n">
        <v>3</v>
      </c>
      <c r="I1498" t="inlineStr">
        <is>
          <t>GR</t>
        </is>
      </c>
      <c r="J1498" t="inlineStr">
        <is>
          <t>BEBIDAS</t>
        </is>
      </c>
      <c r="K1498" t="inlineStr">
        <is>
          <t>09/2025</t>
        </is>
      </c>
      <c r="L1498" t="n">
        <v>0</v>
      </c>
      <c r="M1498" s="556" t="n">
        <v>-693593</v>
      </c>
      <c r="N1498" t="n">
        <v>0</v>
      </c>
      <c r="O1498" t="n">
        <v>34.99</v>
      </c>
      <c r="P1498" t="n">
        <v>109.74</v>
      </c>
    </row>
    <row r="1499">
      <c r="A1499" t="n">
        <v>56392</v>
      </c>
      <c r="B1499" t="n">
        <v>128</v>
      </c>
      <c r="C1499" t="inlineStr">
        <is>
          <t>Love Cabaret</t>
        </is>
      </c>
      <c r="D1499" s="556" t="n">
        <v>45931</v>
      </c>
      <c r="E1499" t="n">
        <v>18218</v>
      </c>
      <c r="F1499" t="inlineStr">
        <is>
          <t>VERMOUTH CINZANO ROSSO ARGENTINO 1L</t>
        </is>
      </c>
      <c r="G1499" t="n">
        <v>3410</v>
      </c>
      <c r="H1499" t="n">
        <v>4</v>
      </c>
      <c r="I1499" t="inlineStr">
        <is>
          <t>GR</t>
        </is>
      </c>
      <c r="J1499" t="inlineStr">
        <is>
          <t>BEBIDAS</t>
        </is>
      </c>
      <c r="K1499" t="inlineStr">
        <is>
          <t>09/2025</t>
        </is>
      </c>
      <c r="L1499" t="n">
        <v>27.33</v>
      </c>
      <c r="M1499" s="556" t="n">
        <v>45908</v>
      </c>
      <c r="N1499" t="n">
        <v>27.33</v>
      </c>
      <c r="O1499" t="n">
        <v>28.8</v>
      </c>
      <c r="P1499" t="n">
        <v>109.32</v>
      </c>
    </row>
    <row r="1500">
      <c r="A1500" t="n">
        <v>56377</v>
      </c>
      <c r="B1500" t="n">
        <v>128</v>
      </c>
      <c r="C1500" t="inlineStr">
        <is>
          <t>Love Cabaret</t>
        </is>
      </c>
      <c r="D1500" s="556" t="n">
        <v>45931</v>
      </c>
      <c r="E1500" t="n">
        <v>18543</v>
      </c>
      <c r="F1500" t="inlineStr">
        <is>
          <t>APERITIVO CYNAR 900ML</t>
        </is>
      </c>
      <c r="G1500" t="n">
        <v>3135</v>
      </c>
      <c r="H1500" t="n">
        <v>5.25</v>
      </c>
      <c r="I1500" t="inlineStr">
        <is>
          <t>GR</t>
        </is>
      </c>
      <c r="J1500" t="inlineStr">
        <is>
          <t>BEBIDAS</t>
        </is>
      </c>
      <c r="K1500" t="inlineStr">
        <is>
          <t>09/2025</t>
        </is>
      </c>
      <c r="L1500" t="n">
        <v>20.71</v>
      </c>
      <c r="M1500" s="556" t="n">
        <v>45919</v>
      </c>
      <c r="N1500" t="n">
        <v>19.89</v>
      </c>
      <c r="O1500" t="n">
        <v>19.89</v>
      </c>
      <c r="P1500" t="n">
        <v>108.73</v>
      </c>
    </row>
    <row r="1501">
      <c r="A1501" t="n">
        <v>56454</v>
      </c>
      <c r="B1501" t="n">
        <v>128</v>
      </c>
      <c r="C1501" t="inlineStr">
        <is>
          <t>Love Cabaret</t>
        </is>
      </c>
      <c r="D1501" s="556" t="n">
        <v>45931</v>
      </c>
      <c r="E1501" t="n">
        <v>18312</v>
      </c>
      <c r="F1501" t="inlineStr">
        <is>
          <t>LICOR FRANGELICO 700ML</t>
        </is>
      </c>
      <c r="G1501" t="n">
        <v>3321</v>
      </c>
      <c r="H1501" t="n">
        <v>1</v>
      </c>
      <c r="I1501" t="inlineStr">
        <is>
          <t>GR</t>
        </is>
      </c>
      <c r="J1501" t="inlineStr">
        <is>
          <t>BEBIDAS</t>
        </is>
      </c>
      <c r="K1501" t="inlineStr">
        <is>
          <t>09/2025</t>
        </is>
      </c>
      <c r="L1501" t="n">
        <v>0</v>
      </c>
      <c r="M1501" s="556" t="n">
        <v>-693593</v>
      </c>
      <c r="N1501" t="n">
        <v>0</v>
      </c>
      <c r="O1501" t="n">
        <v>86</v>
      </c>
      <c r="P1501" t="n">
        <v>105.9</v>
      </c>
    </row>
    <row r="1502">
      <c r="A1502" t="n">
        <v>56387</v>
      </c>
      <c r="B1502" t="n">
        <v>128</v>
      </c>
      <c r="C1502" t="inlineStr">
        <is>
          <t>Love Cabaret</t>
        </is>
      </c>
      <c r="D1502" s="556" t="n">
        <v>45931</v>
      </c>
      <c r="E1502" t="n">
        <v>20597</v>
      </c>
      <c r="F1502" t="inlineStr">
        <is>
          <t>TOMATE PELADO DI SALERNO 2,55KG</t>
        </is>
      </c>
      <c r="G1502" t="n">
        <v>2120</v>
      </c>
      <c r="H1502" t="n">
        <v>4</v>
      </c>
      <c r="I1502" t="inlineStr">
        <is>
          <t>UN</t>
        </is>
      </c>
      <c r="J1502" t="inlineStr">
        <is>
          <t>ALIMENTOS</t>
        </is>
      </c>
      <c r="K1502" t="inlineStr">
        <is>
          <t>09/2025</t>
        </is>
      </c>
      <c r="L1502" t="n">
        <v>25.9</v>
      </c>
      <c r="M1502" s="556" t="n">
        <v>45929</v>
      </c>
      <c r="N1502" t="n">
        <v>25.9</v>
      </c>
      <c r="O1502" t="n">
        <v>25.9</v>
      </c>
      <c r="P1502" t="n">
        <v>103.6</v>
      </c>
    </row>
    <row r="1503">
      <c r="A1503" t="n">
        <v>56457</v>
      </c>
      <c r="B1503" t="n">
        <v>128</v>
      </c>
      <c r="C1503" t="inlineStr">
        <is>
          <t>Love Cabaret</t>
        </is>
      </c>
      <c r="D1503" s="556" t="n">
        <v>45931</v>
      </c>
      <c r="E1503" t="n">
        <v>26150</v>
      </c>
      <c r="F1503" t="inlineStr">
        <is>
          <t xml:space="preserve">VERMOUTH PUNT E MES 750ML </t>
        </is>
      </c>
      <c r="G1503" t="n">
        <v>3409</v>
      </c>
      <c r="H1503" t="n">
        <v>1</v>
      </c>
      <c r="I1503" t="inlineStr">
        <is>
          <t>GR</t>
        </is>
      </c>
      <c r="J1503" t="inlineStr">
        <is>
          <t>BEBIDAS</t>
        </is>
      </c>
      <c r="K1503" t="inlineStr">
        <is>
          <t>09/2025</t>
        </is>
      </c>
      <c r="L1503" t="n">
        <v>0</v>
      </c>
      <c r="M1503" s="556" t="n">
        <v>45832</v>
      </c>
      <c r="N1503" t="n">
        <v>101.49</v>
      </c>
      <c r="O1503" t="n">
        <v>92</v>
      </c>
      <c r="P1503" t="n">
        <v>101.49</v>
      </c>
    </row>
    <row r="1504">
      <c r="A1504" t="n">
        <v>56368</v>
      </c>
      <c r="B1504" t="n">
        <v>128</v>
      </c>
      <c r="C1504" t="inlineStr">
        <is>
          <t>Love Cabaret</t>
        </is>
      </c>
      <c r="D1504" s="556" t="n">
        <v>45931</v>
      </c>
      <c r="E1504" t="n">
        <v>20358</v>
      </c>
      <c r="F1504" t="inlineStr">
        <is>
          <t>FARINHA PANKO ROMARIZ C/1KG</t>
        </is>
      </c>
      <c r="G1504" t="n">
        <v>2200</v>
      </c>
      <c r="H1504" t="n">
        <v>6.92</v>
      </c>
      <c r="I1504" t="inlineStr">
        <is>
          <t>PC</t>
        </is>
      </c>
      <c r="J1504" t="inlineStr">
        <is>
          <t>ALIMENTOS</t>
        </is>
      </c>
      <c r="K1504" t="inlineStr">
        <is>
          <t>09/2025</t>
        </is>
      </c>
      <c r="L1504" t="n">
        <v>14.29</v>
      </c>
      <c r="M1504" s="556" t="n">
        <v>45929</v>
      </c>
      <c r="N1504" t="n">
        <v>14.29</v>
      </c>
      <c r="O1504" t="n">
        <v>14.1</v>
      </c>
      <c r="P1504" t="n">
        <v>98.89</v>
      </c>
    </row>
    <row r="1505">
      <c r="A1505" t="n">
        <v>56416</v>
      </c>
      <c r="B1505" t="n">
        <v>128</v>
      </c>
      <c r="C1505" t="inlineStr">
        <is>
          <t>Love Cabaret</t>
        </is>
      </c>
      <c r="D1505" s="556" t="n">
        <v>45931</v>
      </c>
      <c r="E1505" t="n">
        <v>19967</v>
      </c>
      <c r="F1505" t="inlineStr">
        <is>
          <t>MOSTARDA AM HEMMER 3,6KG</t>
        </is>
      </c>
      <c r="G1505" t="n">
        <v>2356</v>
      </c>
      <c r="H1505" t="n">
        <v>2.1</v>
      </c>
      <c r="I1505" t="inlineStr">
        <is>
          <t>FR</t>
        </is>
      </c>
      <c r="J1505" t="inlineStr">
        <is>
          <t>ALIMENTOS</t>
        </is>
      </c>
      <c r="K1505" t="inlineStr">
        <is>
          <t>09/2025</t>
        </is>
      </c>
      <c r="L1505" t="n">
        <v>46.99</v>
      </c>
      <c r="M1505" s="556" t="n">
        <v>45909</v>
      </c>
      <c r="N1505" t="n">
        <v>46.99</v>
      </c>
      <c r="O1505" t="n">
        <v>47.2</v>
      </c>
      <c r="P1505" t="n">
        <v>98.68000000000001</v>
      </c>
    </row>
    <row r="1506">
      <c r="A1506" t="n">
        <v>56421</v>
      </c>
      <c r="B1506" t="n">
        <v>128</v>
      </c>
      <c r="C1506" t="inlineStr">
        <is>
          <t>Love Cabaret</t>
        </is>
      </c>
      <c r="D1506" s="556" t="n">
        <v>45931</v>
      </c>
      <c r="E1506" t="n">
        <v>23440</v>
      </c>
      <c r="F1506" t="inlineStr">
        <is>
          <t>COGUMELO PORTO BELLO GRANEL KG</t>
        </is>
      </c>
      <c r="G1506" t="n">
        <v>2424</v>
      </c>
      <c r="H1506" t="n">
        <v>2</v>
      </c>
      <c r="I1506" t="inlineStr">
        <is>
          <t>KG</t>
        </is>
      </c>
      <c r="J1506" t="inlineStr">
        <is>
          <t>ALIMENTOS</t>
        </is>
      </c>
      <c r="K1506" t="inlineStr">
        <is>
          <t>09/2025</t>
        </is>
      </c>
      <c r="L1506" t="n">
        <v>47.38</v>
      </c>
      <c r="M1506" s="556" t="n">
        <v>45929</v>
      </c>
      <c r="N1506" t="n">
        <v>49</v>
      </c>
      <c r="O1506" t="n">
        <v>49</v>
      </c>
      <c r="P1506" t="n">
        <v>94.76000000000001</v>
      </c>
    </row>
    <row r="1507">
      <c r="A1507" t="n">
        <v>56352</v>
      </c>
      <c r="B1507" t="n">
        <v>128</v>
      </c>
      <c r="C1507" t="inlineStr">
        <is>
          <t>Love Cabaret</t>
        </is>
      </c>
      <c r="D1507" s="556" t="n">
        <v>45931</v>
      </c>
      <c r="E1507" t="n">
        <v>20682</v>
      </c>
      <c r="F1507" t="inlineStr">
        <is>
          <t>CREME DE LEITE NESTLE 300G LATA UN</t>
        </is>
      </c>
      <c r="G1507" t="n">
        <v>2106</v>
      </c>
      <c r="H1507" t="n">
        <v>11</v>
      </c>
      <c r="I1507" t="inlineStr">
        <is>
          <t>UN</t>
        </is>
      </c>
      <c r="J1507" t="inlineStr">
        <is>
          <t>ALIMENTOS</t>
        </is>
      </c>
      <c r="K1507" t="inlineStr">
        <is>
          <t>09/2025</t>
        </is>
      </c>
      <c r="L1507" t="n">
        <v>8.59</v>
      </c>
      <c r="M1507" s="556" t="n">
        <v>45917</v>
      </c>
      <c r="N1507" t="n">
        <v>8.59</v>
      </c>
      <c r="O1507" t="n">
        <v>10.4</v>
      </c>
      <c r="P1507" t="n">
        <v>94.48999999999999</v>
      </c>
    </row>
    <row r="1508">
      <c r="A1508" t="n">
        <v>56450</v>
      </c>
      <c r="B1508" t="n">
        <v>128</v>
      </c>
      <c r="C1508" t="inlineStr">
        <is>
          <t>Love Cabaret</t>
        </is>
      </c>
      <c r="D1508" s="556" t="n">
        <v>45931</v>
      </c>
      <c r="E1508" t="n">
        <v>19477</v>
      </c>
      <c r="F1508" t="inlineStr">
        <is>
          <t>MANJERICAO ROXO KG</t>
        </is>
      </c>
      <c r="G1508" t="n">
        <v>2729</v>
      </c>
      <c r="H1508" t="n">
        <v>1</v>
      </c>
      <c r="I1508" t="inlineStr">
        <is>
          <t>KG</t>
        </is>
      </c>
      <c r="J1508" t="inlineStr">
        <is>
          <t>ALIMENTOS</t>
        </is>
      </c>
      <c r="K1508" t="inlineStr">
        <is>
          <t>09/2025</t>
        </is>
      </c>
      <c r="L1508" t="n">
        <v>93.98</v>
      </c>
      <c r="M1508" s="556" t="n">
        <v>45929</v>
      </c>
      <c r="N1508" t="n">
        <v>85.2</v>
      </c>
      <c r="O1508" t="n">
        <v>75.7</v>
      </c>
      <c r="P1508" t="n">
        <v>93.98</v>
      </c>
    </row>
    <row r="1509">
      <c r="A1509" t="n">
        <v>56404</v>
      </c>
      <c r="B1509" t="n">
        <v>128</v>
      </c>
      <c r="C1509" t="inlineStr">
        <is>
          <t>Love Cabaret</t>
        </is>
      </c>
      <c r="D1509" s="556" t="n">
        <v>45931</v>
      </c>
      <c r="E1509" t="n">
        <v>21372</v>
      </c>
      <c r="F1509" t="inlineStr">
        <is>
          <t>PAO BRIOCHE FORME C/ TAMPA UN</t>
        </is>
      </c>
      <c r="G1509" t="n">
        <v>2827</v>
      </c>
      <c r="H1509" t="n">
        <v>3</v>
      </c>
      <c r="I1509" t="inlineStr">
        <is>
          <t>UN</t>
        </is>
      </c>
      <c r="J1509" t="inlineStr">
        <is>
          <t>ALIMENTOS</t>
        </is>
      </c>
      <c r="K1509" t="inlineStr">
        <is>
          <t>09/2025</t>
        </is>
      </c>
      <c r="L1509" t="n">
        <v>31</v>
      </c>
      <c r="M1509" s="556" t="n">
        <v>45902</v>
      </c>
      <c r="N1509" t="n">
        <v>31</v>
      </c>
      <c r="O1509" t="n">
        <v>31</v>
      </c>
      <c r="P1509" t="n">
        <v>93</v>
      </c>
    </row>
    <row r="1510">
      <c r="A1510" t="n">
        <v>56338</v>
      </c>
      <c r="B1510" t="n">
        <v>128</v>
      </c>
      <c r="C1510" t="inlineStr">
        <is>
          <t>Love Cabaret</t>
        </is>
      </c>
      <c r="D1510" s="556" t="n">
        <v>45931</v>
      </c>
      <c r="E1510" t="n">
        <v>25215</v>
      </c>
      <c r="F1510" t="inlineStr">
        <is>
          <t>MASSA DE GUIOZA C/20 FOLHAS DE 190G</t>
        </is>
      </c>
      <c r="G1510" t="n">
        <v>5949</v>
      </c>
      <c r="H1510" t="n">
        <v>18</v>
      </c>
      <c r="I1510" t="inlineStr">
        <is>
          <t>PC</t>
        </is>
      </c>
      <c r="J1510" t="inlineStr">
        <is>
          <t>ALIMENTOS</t>
        </is>
      </c>
      <c r="K1510" t="inlineStr">
        <is>
          <t>09/2025</t>
        </is>
      </c>
      <c r="L1510" t="n">
        <v>4.48</v>
      </c>
      <c r="M1510" s="556" t="n">
        <v>45916</v>
      </c>
      <c r="N1510" t="n">
        <v>4.48</v>
      </c>
      <c r="O1510" t="n">
        <v>4.48</v>
      </c>
      <c r="P1510" t="n">
        <v>80.64</v>
      </c>
    </row>
    <row r="1511">
      <c r="A1511" t="n">
        <v>56344</v>
      </c>
      <c r="B1511" t="n">
        <v>128</v>
      </c>
      <c r="C1511" t="inlineStr">
        <is>
          <t>Love Cabaret</t>
        </is>
      </c>
      <c r="D1511" s="556" t="n">
        <v>45931</v>
      </c>
      <c r="E1511" t="n">
        <v>25237</v>
      </c>
      <c r="F1511" t="inlineStr">
        <is>
          <t>FARINHA DE TRIGO ANACONDA TIPO 1 PREMIUM C/1KG</t>
        </is>
      </c>
      <c r="G1511" t="n">
        <v>5960</v>
      </c>
      <c r="H1511" t="n">
        <v>14</v>
      </c>
      <c r="I1511" t="inlineStr">
        <is>
          <t>UN</t>
        </is>
      </c>
      <c r="J1511" t="inlineStr">
        <is>
          <t>ALIMENTOS</t>
        </is>
      </c>
      <c r="K1511" t="inlineStr">
        <is>
          <t>09/2025</t>
        </is>
      </c>
      <c r="L1511" t="n">
        <v>5.63</v>
      </c>
      <c r="M1511" s="556" t="n">
        <v>45924</v>
      </c>
      <c r="N1511" t="n">
        <v>5.45</v>
      </c>
      <c r="O1511" t="n">
        <v>5.45</v>
      </c>
      <c r="P1511" t="n">
        <v>78.81999999999999</v>
      </c>
    </row>
    <row r="1512">
      <c r="A1512" t="n">
        <v>56469</v>
      </c>
      <c r="B1512" t="n">
        <v>128</v>
      </c>
      <c r="C1512" t="inlineStr">
        <is>
          <t>Love Cabaret</t>
        </is>
      </c>
      <c r="D1512" s="556" t="n">
        <v>45931</v>
      </c>
      <c r="E1512" t="n">
        <v>18111</v>
      </c>
      <c r="F1512" t="inlineStr">
        <is>
          <t>WHISKY JOHNNIE WALKER RED LABEL 1L</t>
        </is>
      </c>
      <c r="G1512" t="n">
        <v>3500</v>
      </c>
      <c r="H1512" t="n">
        <v>0.84</v>
      </c>
      <c r="I1512" t="inlineStr">
        <is>
          <t>GR</t>
        </is>
      </c>
      <c r="J1512" t="inlineStr">
        <is>
          <t>BEBIDAS</t>
        </is>
      </c>
      <c r="K1512" t="inlineStr">
        <is>
          <t>09/2025</t>
        </is>
      </c>
      <c r="L1512" t="n">
        <v>0</v>
      </c>
      <c r="M1512" s="556" t="n">
        <v>45569</v>
      </c>
      <c r="N1512" t="n">
        <v>92.47</v>
      </c>
      <c r="O1512" t="n">
        <v>89.90000000000001</v>
      </c>
      <c r="P1512" t="n">
        <v>77.67</v>
      </c>
    </row>
    <row r="1513">
      <c r="A1513" t="n">
        <v>56447</v>
      </c>
      <c r="B1513" t="n">
        <v>128</v>
      </c>
      <c r="C1513" t="inlineStr">
        <is>
          <t>Love Cabaret</t>
        </is>
      </c>
      <c r="D1513" s="556" t="n">
        <v>45931</v>
      </c>
      <c r="E1513" t="n">
        <v>25217</v>
      </c>
      <c r="F1513" t="inlineStr">
        <is>
          <t>PASTA DE PIMENTA COREANA C/500G</t>
        </is>
      </c>
      <c r="G1513" t="n">
        <v>5950</v>
      </c>
      <c r="H1513" t="n">
        <v>1</v>
      </c>
      <c r="I1513" t="inlineStr">
        <is>
          <t>PT</t>
        </is>
      </c>
      <c r="J1513" t="inlineStr">
        <is>
          <t>ALIMENTOS</t>
        </is>
      </c>
      <c r="K1513" t="inlineStr">
        <is>
          <t>09/2025</t>
        </is>
      </c>
      <c r="L1513" t="n">
        <v>0</v>
      </c>
      <c r="M1513" s="556" t="n">
        <v>45740</v>
      </c>
      <c r="N1513" t="n">
        <v>77.08</v>
      </c>
      <c r="O1513" t="n">
        <v>37.25</v>
      </c>
      <c r="P1513" t="n">
        <v>77.08</v>
      </c>
    </row>
    <row r="1514">
      <c r="A1514" t="n">
        <v>56330</v>
      </c>
      <c r="B1514" t="n">
        <v>128</v>
      </c>
      <c r="C1514" t="inlineStr">
        <is>
          <t>Love Cabaret</t>
        </is>
      </c>
      <c r="D1514" s="556" t="n">
        <v>45931</v>
      </c>
      <c r="E1514" t="n">
        <v>24083</v>
      </c>
      <c r="F1514" t="inlineStr">
        <is>
          <t>BATATA ASTERIX GRAUDA NOIVA KG</t>
        </is>
      </c>
      <c r="G1514" t="n">
        <v>2592</v>
      </c>
      <c r="H1514" t="n">
        <v>25</v>
      </c>
      <c r="I1514" t="inlineStr">
        <is>
          <t>KG</t>
        </is>
      </c>
      <c r="J1514" t="inlineStr">
        <is>
          <t>ALIMENTOS</t>
        </is>
      </c>
      <c r="K1514" t="inlineStr">
        <is>
          <t>09/2025</t>
        </is>
      </c>
      <c r="L1514" t="n">
        <v>3.03</v>
      </c>
      <c r="M1514" s="556" t="n">
        <v>45929</v>
      </c>
      <c r="N1514" t="n">
        <v>2.75</v>
      </c>
      <c r="O1514" t="n">
        <v>2.71</v>
      </c>
      <c r="P1514" t="n">
        <v>75.75</v>
      </c>
    </row>
    <row r="1515">
      <c r="A1515" t="n">
        <v>56405</v>
      </c>
      <c r="B1515" t="n">
        <v>128</v>
      </c>
      <c r="C1515" t="inlineStr">
        <is>
          <t>Love Cabaret</t>
        </is>
      </c>
      <c r="D1515" s="556" t="n">
        <v>45931</v>
      </c>
      <c r="E1515" t="n">
        <v>24199</v>
      </c>
      <c r="F1515" t="inlineStr">
        <is>
          <t>COSTELINHA SUINA</t>
        </is>
      </c>
      <c r="G1515" t="n">
        <v>5084</v>
      </c>
      <c r="H1515" t="n">
        <v>3</v>
      </c>
      <c r="I1515" t="inlineStr">
        <is>
          <t>KG</t>
        </is>
      </c>
      <c r="J1515" t="inlineStr">
        <is>
          <t>ALIMENTOS</t>
        </is>
      </c>
      <c r="K1515" t="inlineStr">
        <is>
          <t>09/2025</t>
        </is>
      </c>
      <c r="L1515" t="n">
        <v>19.5</v>
      </c>
      <c r="M1515" s="556" t="n">
        <v>45915</v>
      </c>
      <c r="N1515" t="n">
        <v>19.5</v>
      </c>
      <c r="O1515" t="n">
        <v>0</v>
      </c>
      <c r="P1515" t="n">
        <v>58.5</v>
      </c>
    </row>
    <row r="1516">
      <c r="A1516" t="n">
        <v>56470</v>
      </c>
      <c r="B1516" t="n">
        <v>128</v>
      </c>
      <c r="C1516" t="inlineStr">
        <is>
          <t>Love Cabaret</t>
        </is>
      </c>
      <c r="D1516" s="556" t="n">
        <v>45931</v>
      </c>
      <c r="E1516" t="n">
        <v>19421</v>
      </c>
      <c r="F1516" t="inlineStr">
        <is>
          <t>LEITE INTEGRAL ITALAC C/12</t>
        </is>
      </c>
      <c r="G1516" t="n">
        <v>2758</v>
      </c>
      <c r="H1516" t="n">
        <v>0.83</v>
      </c>
      <c r="I1516" t="inlineStr">
        <is>
          <t>CX</t>
        </is>
      </c>
      <c r="J1516" t="inlineStr">
        <is>
          <t>ALIMENTOS</t>
        </is>
      </c>
      <c r="K1516" t="inlineStr">
        <is>
          <t>09/2025</t>
        </is>
      </c>
      <c r="L1516" t="n">
        <v>69.48</v>
      </c>
      <c r="M1516" s="556" t="n">
        <v>45922</v>
      </c>
      <c r="N1516" t="n">
        <v>69</v>
      </c>
      <c r="O1516" t="n">
        <v>35.81</v>
      </c>
      <c r="P1516" t="n">
        <v>57.67</v>
      </c>
    </row>
    <row r="1517">
      <c r="A1517" t="n">
        <v>56436</v>
      </c>
      <c r="B1517" t="n">
        <v>128</v>
      </c>
      <c r="C1517" t="inlineStr">
        <is>
          <t>Love Cabaret</t>
        </is>
      </c>
      <c r="D1517" s="556" t="n">
        <v>45931</v>
      </c>
      <c r="E1517" t="n">
        <v>23893</v>
      </c>
      <c r="F1517" t="inlineStr">
        <is>
          <t>OLEO DE GERGELIM TORRADO L</t>
        </is>
      </c>
      <c r="G1517" t="n">
        <v>2007</v>
      </c>
      <c r="H1517" t="n">
        <v>1.7</v>
      </c>
      <c r="I1517" t="inlineStr">
        <is>
          <t>LT</t>
        </is>
      </c>
      <c r="J1517" t="inlineStr">
        <is>
          <t>ALIMENTOS</t>
        </is>
      </c>
      <c r="K1517" t="inlineStr">
        <is>
          <t>09/2025</t>
        </is>
      </c>
      <c r="L1517" t="n">
        <v>32.9</v>
      </c>
      <c r="M1517" s="556" t="n">
        <v>45922</v>
      </c>
      <c r="N1517" t="n">
        <v>32.9</v>
      </c>
      <c r="O1517" t="n">
        <v>32.9</v>
      </c>
      <c r="P1517" t="n">
        <v>55.93</v>
      </c>
    </row>
    <row r="1518">
      <c r="A1518" t="n">
        <v>56356</v>
      </c>
      <c r="B1518" t="n">
        <v>128</v>
      </c>
      <c r="C1518" t="inlineStr">
        <is>
          <t>Love Cabaret</t>
        </is>
      </c>
      <c r="D1518" s="556" t="n">
        <v>45931</v>
      </c>
      <c r="E1518" t="n">
        <v>21075</v>
      </c>
      <c r="F1518" t="inlineStr">
        <is>
          <t>ACUCAR DEMERARA UNIAO C/1KG</t>
        </is>
      </c>
      <c r="G1518" t="n">
        <v>1993</v>
      </c>
      <c r="H1518" t="n">
        <v>9</v>
      </c>
      <c r="I1518" t="inlineStr">
        <is>
          <t>PC</t>
        </is>
      </c>
      <c r="J1518" t="inlineStr">
        <is>
          <t>ALIMENTOS</t>
        </is>
      </c>
      <c r="K1518" t="inlineStr">
        <is>
          <t>09/2025</t>
        </is>
      </c>
      <c r="L1518" t="n">
        <v>6.1</v>
      </c>
      <c r="M1518" s="556" t="n">
        <v>45901</v>
      </c>
      <c r="N1518" t="n">
        <v>6.1</v>
      </c>
      <c r="O1518" t="n">
        <v>6.1</v>
      </c>
      <c r="P1518" t="n">
        <v>54.9</v>
      </c>
    </row>
    <row r="1519">
      <c r="A1519" t="n">
        <v>56395</v>
      </c>
      <c r="B1519" t="n">
        <v>128</v>
      </c>
      <c r="C1519" t="inlineStr">
        <is>
          <t>Love Cabaret</t>
        </is>
      </c>
      <c r="D1519" s="556" t="n">
        <v>45931</v>
      </c>
      <c r="E1519" t="n">
        <v>19973</v>
      </c>
      <c r="F1519" t="inlineStr">
        <is>
          <t>MOLHO SHOYO TRADICIONAL SAKURA C/1,010L UN</t>
        </is>
      </c>
      <c r="G1519" t="n">
        <v>2354</v>
      </c>
      <c r="H1519" t="n">
        <v>3.5</v>
      </c>
      <c r="I1519" t="inlineStr">
        <is>
          <t>UN</t>
        </is>
      </c>
      <c r="J1519" t="inlineStr">
        <is>
          <t>ALIMENTOS</t>
        </is>
      </c>
      <c r="K1519" t="inlineStr">
        <is>
          <t>09/2025</t>
        </is>
      </c>
      <c r="L1519" t="n">
        <v>0</v>
      </c>
      <c r="M1519" s="556" t="n">
        <v>45880</v>
      </c>
      <c r="N1519" t="n">
        <v>15.4</v>
      </c>
      <c r="O1519" t="n">
        <v>15.2</v>
      </c>
      <c r="P1519" t="n">
        <v>53.9</v>
      </c>
    </row>
    <row r="1520">
      <c r="A1520" t="n">
        <v>56415</v>
      </c>
      <c r="B1520" t="n">
        <v>128</v>
      </c>
      <c r="C1520" t="inlineStr">
        <is>
          <t>Love Cabaret</t>
        </is>
      </c>
      <c r="D1520" s="556" t="n">
        <v>45931</v>
      </c>
      <c r="E1520" t="n">
        <v>19649</v>
      </c>
      <c r="F1520" t="inlineStr">
        <is>
          <t>ALHO DESCASCADO KG</t>
        </is>
      </c>
      <c r="G1520" t="n">
        <v>2589</v>
      </c>
      <c r="H1520" t="n">
        <v>2.26</v>
      </c>
      <c r="I1520" t="inlineStr">
        <is>
          <t>KG</t>
        </is>
      </c>
      <c r="J1520" t="inlineStr">
        <is>
          <t>ALIMENTOS</t>
        </is>
      </c>
      <c r="K1520" t="inlineStr">
        <is>
          <t>09/2025</t>
        </is>
      </c>
      <c r="L1520" t="n">
        <v>0</v>
      </c>
      <c r="M1520" s="556" t="n">
        <v>45887</v>
      </c>
      <c r="N1520" t="n">
        <v>23.8</v>
      </c>
      <c r="O1520" t="n">
        <v>23.5</v>
      </c>
      <c r="P1520" t="n">
        <v>53.79</v>
      </c>
    </row>
    <row r="1521">
      <c r="A1521" t="n">
        <v>56385</v>
      </c>
      <c r="B1521" t="n">
        <v>128</v>
      </c>
      <c r="C1521" t="inlineStr">
        <is>
          <t>Love Cabaret</t>
        </is>
      </c>
      <c r="D1521" s="556" t="n">
        <v>45931</v>
      </c>
      <c r="E1521" t="n">
        <v>19480</v>
      </c>
      <c r="F1521" t="inlineStr">
        <is>
          <t>HORTELA HIDROPONICA KG</t>
        </is>
      </c>
      <c r="G1521" t="n">
        <v>2726</v>
      </c>
      <c r="H1521" t="n">
        <v>4.21</v>
      </c>
      <c r="I1521" t="inlineStr">
        <is>
          <t>KG</t>
        </is>
      </c>
      <c r="J1521" t="inlineStr">
        <is>
          <t>ALIMENTOS</t>
        </is>
      </c>
      <c r="K1521" t="inlineStr">
        <is>
          <t>09/2025</t>
        </is>
      </c>
      <c r="L1521" t="n">
        <v>12.76</v>
      </c>
      <c r="M1521" s="556" t="n">
        <v>45929</v>
      </c>
      <c r="N1521" t="n">
        <v>12</v>
      </c>
      <c r="O1521" t="n">
        <v>11</v>
      </c>
      <c r="P1521" t="n">
        <v>53.72</v>
      </c>
    </row>
    <row r="1522">
      <c r="A1522" t="n">
        <v>56418</v>
      </c>
      <c r="B1522" t="n">
        <v>128</v>
      </c>
      <c r="C1522" t="inlineStr">
        <is>
          <t>Love Cabaret</t>
        </is>
      </c>
      <c r="D1522" s="556" t="n">
        <v>45931</v>
      </c>
      <c r="E1522" t="n">
        <v>20308</v>
      </c>
      <c r="F1522" t="inlineStr">
        <is>
          <t>ARROZ ARBORIO CAMIL C/2KG</t>
        </is>
      </c>
      <c r="G1522" t="n">
        <v>2222</v>
      </c>
      <c r="H1522" t="n">
        <v>2</v>
      </c>
      <c r="I1522" t="inlineStr">
        <is>
          <t>PC</t>
        </is>
      </c>
      <c r="J1522" t="inlineStr">
        <is>
          <t>ALIMENTOS</t>
        </is>
      </c>
      <c r="K1522" t="inlineStr">
        <is>
          <t>09/2025</t>
        </is>
      </c>
      <c r="L1522" t="n">
        <v>0</v>
      </c>
      <c r="M1522" s="556" t="n">
        <v>45873</v>
      </c>
      <c r="N1522" t="n">
        <v>24.9</v>
      </c>
      <c r="O1522" t="n">
        <v>24.9</v>
      </c>
      <c r="P1522" t="n">
        <v>49.8</v>
      </c>
    </row>
    <row r="1523">
      <c r="A1523" t="n">
        <v>56434</v>
      </c>
      <c r="B1523" t="n">
        <v>128</v>
      </c>
      <c r="C1523" t="inlineStr">
        <is>
          <t>Love Cabaret</t>
        </is>
      </c>
      <c r="D1523" s="556" t="n">
        <v>45931</v>
      </c>
      <c r="E1523" t="n">
        <v>24331</v>
      </c>
      <c r="F1523" t="inlineStr">
        <is>
          <t>LINGUICA CALABRESA KG</t>
        </is>
      </c>
      <c r="G1523" t="n">
        <v>2146</v>
      </c>
      <c r="H1523" t="n">
        <v>1.8</v>
      </c>
      <c r="I1523" t="inlineStr">
        <is>
          <t>KG</t>
        </is>
      </c>
      <c r="J1523" t="inlineStr">
        <is>
          <t>ALIMENTOS</t>
        </is>
      </c>
      <c r="K1523" t="inlineStr">
        <is>
          <t>09/2025</t>
        </is>
      </c>
      <c r="L1523" t="n">
        <v>0</v>
      </c>
      <c r="M1523" s="556" t="n">
        <v>45839</v>
      </c>
      <c r="N1523" t="n">
        <v>26.8</v>
      </c>
      <c r="O1523" t="n">
        <v>21.59</v>
      </c>
      <c r="P1523" t="n">
        <v>48.24</v>
      </c>
    </row>
    <row r="1524">
      <c r="A1524" t="n">
        <v>56446</v>
      </c>
      <c r="B1524" t="n">
        <v>128</v>
      </c>
      <c r="C1524" t="inlineStr">
        <is>
          <t>Love Cabaret</t>
        </is>
      </c>
      <c r="D1524" s="556" t="n">
        <v>45931</v>
      </c>
      <c r="E1524" t="n">
        <v>24561</v>
      </c>
      <c r="F1524" t="inlineStr">
        <is>
          <t xml:space="preserve">REFRIGERANTE GUARANA FYS 350ML C/12 </t>
        </is>
      </c>
      <c r="G1524" t="n">
        <v>5655</v>
      </c>
      <c r="H1524" t="n">
        <v>1.17</v>
      </c>
      <c r="I1524" t="inlineStr">
        <is>
          <t>PC</t>
        </is>
      </c>
      <c r="J1524" t="inlineStr">
        <is>
          <t>BEBIDAS</t>
        </is>
      </c>
      <c r="K1524" t="inlineStr">
        <is>
          <t>09/2025</t>
        </is>
      </c>
      <c r="L1524" t="n">
        <v>39.84</v>
      </c>
      <c r="M1524" s="556" t="n">
        <v>45930</v>
      </c>
      <c r="N1524" t="n">
        <v>39.84</v>
      </c>
      <c r="O1524" t="n">
        <v>39.84</v>
      </c>
      <c r="P1524" t="n">
        <v>46.61</v>
      </c>
    </row>
    <row r="1525">
      <c r="A1525" t="n">
        <v>56388</v>
      </c>
      <c r="B1525" t="n">
        <v>128</v>
      </c>
      <c r="C1525" t="inlineStr">
        <is>
          <t>Love Cabaret</t>
        </is>
      </c>
      <c r="D1525" s="556" t="n">
        <v>45931</v>
      </c>
      <c r="E1525" t="n">
        <v>24277</v>
      </c>
      <c r="F1525" t="inlineStr">
        <is>
          <t>FRANGO A PASSARINHO KG</t>
        </is>
      </c>
      <c r="G1525" t="n">
        <v>2895</v>
      </c>
      <c r="H1525" t="n">
        <v>4</v>
      </c>
      <c r="I1525" t="inlineStr">
        <is>
          <t>KG</t>
        </is>
      </c>
      <c r="J1525" t="inlineStr">
        <is>
          <t>ALIMENTOS</t>
        </is>
      </c>
      <c r="K1525" t="inlineStr">
        <is>
          <t>09/2025</t>
        </is>
      </c>
      <c r="L1525" t="n">
        <v>11.29</v>
      </c>
      <c r="M1525" s="556" t="n">
        <v>45923</v>
      </c>
      <c r="N1525" t="n">
        <v>11.29</v>
      </c>
      <c r="O1525" t="n">
        <v>11.39</v>
      </c>
      <c r="P1525" t="n">
        <v>45.16</v>
      </c>
    </row>
    <row r="1526">
      <c r="A1526" t="n">
        <v>56401</v>
      </c>
      <c r="B1526" t="n">
        <v>128</v>
      </c>
      <c r="C1526" t="inlineStr">
        <is>
          <t>Love Cabaret</t>
        </is>
      </c>
      <c r="D1526" s="556" t="n">
        <v>45931</v>
      </c>
      <c r="E1526" t="n">
        <v>20582</v>
      </c>
      <c r="F1526" t="inlineStr">
        <is>
          <t>PESSEGO EM CALDA MARIZA 450GR</t>
        </is>
      </c>
      <c r="G1526" t="n">
        <v>2122</v>
      </c>
      <c r="H1526" t="n">
        <v>3</v>
      </c>
      <c r="I1526" t="inlineStr">
        <is>
          <t>UN</t>
        </is>
      </c>
      <c r="J1526" t="inlineStr">
        <is>
          <t>ALIMENTOS</t>
        </is>
      </c>
      <c r="K1526" t="inlineStr">
        <is>
          <t>09/2025</t>
        </is>
      </c>
      <c r="L1526" t="n">
        <v>15</v>
      </c>
      <c r="M1526" s="556" t="n">
        <v>45922</v>
      </c>
      <c r="N1526" t="n">
        <v>15</v>
      </c>
      <c r="O1526" t="n">
        <v>15</v>
      </c>
      <c r="P1526" t="n">
        <v>45</v>
      </c>
    </row>
    <row r="1527">
      <c r="A1527" t="n">
        <v>56452</v>
      </c>
      <c r="B1527" t="n">
        <v>128</v>
      </c>
      <c r="C1527" t="inlineStr">
        <is>
          <t>Love Cabaret</t>
        </is>
      </c>
      <c r="D1527" s="556" t="n">
        <v>45931</v>
      </c>
      <c r="E1527" t="n">
        <v>18477</v>
      </c>
      <c r="F1527" t="inlineStr">
        <is>
          <t>CACHACA ORIGINAL OURO ENGENHO CANTAREIRA 750ML</t>
        </is>
      </c>
      <c r="G1527" t="n">
        <v>3179</v>
      </c>
      <c r="H1527" t="n">
        <v>1</v>
      </c>
      <c r="I1527" t="inlineStr">
        <is>
          <t>GR</t>
        </is>
      </c>
      <c r="J1527" t="inlineStr">
        <is>
          <t>BEBIDAS</t>
        </is>
      </c>
      <c r="K1527" t="inlineStr">
        <is>
          <t>09/2025</t>
        </is>
      </c>
      <c r="L1527" t="n">
        <v>0</v>
      </c>
      <c r="M1527" s="556" t="n">
        <v>-693593</v>
      </c>
      <c r="N1527" t="n">
        <v>0</v>
      </c>
      <c r="O1527" t="n">
        <v>43.9</v>
      </c>
      <c r="P1527" t="n">
        <v>43.89</v>
      </c>
    </row>
    <row r="1528">
      <c r="A1528" t="n">
        <v>56490</v>
      </c>
      <c r="B1528" t="n">
        <v>128</v>
      </c>
      <c r="C1528" t="inlineStr">
        <is>
          <t>Love Cabaret</t>
        </is>
      </c>
      <c r="D1528" s="556" t="n">
        <v>45931</v>
      </c>
      <c r="E1528" t="n">
        <v>19939</v>
      </c>
      <c r="F1528" t="inlineStr">
        <is>
          <t>NOZ MOSCADA INTEIRA KG</t>
        </is>
      </c>
      <c r="G1528" t="n">
        <v>2365</v>
      </c>
      <c r="H1528" t="n">
        <v>0.23</v>
      </c>
      <c r="I1528" t="inlineStr">
        <is>
          <t>KG</t>
        </is>
      </c>
      <c r="J1528" t="inlineStr">
        <is>
          <t>ALIMENTOS</t>
        </is>
      </c>
      <c r="K1528" t="inlineStr">
        <is>
          <t>09/2025</t>
        </is>
      </c>
      <c r="L1528" t="n">
        <v>0</v>
      </c>
      <c r="M1528" s="556" t="n">
        <v>45883</v>
      </c>
      <c r="N1528" t="n">
        <v>180</v>
      </c>
      <c r="O1528" t="n">
        <v>112</v>
      </c>
      <c r="P1528" t="n">
        <v>41.4</v>
      </c>
    </row>
    <row r="1529">
      <c r="A1529" t="n">
        <v>56439</v>
      </c>
      <c r="B1529" t="n">
        <v>128</v>
      </c>
      <c r="C1529" t="inlineStr">
        <is>
          <t>Love Cabaret</t>
        </is>
      </c>
      <c r="D1529" s="556" t="n">
        <v>45931</v>
      </c>
      <c r="E1529" t="n">
        <v>24296</v>
      </c>
      <c r="F1529" t="inlineStr">
        <is>
          <t>GERGELIM BRANCO KG</t>
        </is>
      </c>
      <c r="G1529" t="n">
        <v>2250</v>
      </c>
      <c r="H1529" t="n">
        <v>1.6</v>
      </c>
      <c r="I1529" t="inlineStr">
        <is>
          <t>KG</t>
        </is>
      </c>
      <c r="J1529" t="inlineStr">
        <is>
          <t>ALIMENTOS</t>
        </is>
      </c>
      <c r="K1529" t="inlineStr">
        <is>
          <t>09/2025</t>
        </is>
      </c>
      <c r="L1529" t="n">
        <v>0</v>
      </c>
      <c r="M1529" s="556" t="n">
        <v>45502</v>
      </c>
      <c r="N1529" t="n">
        <v>24.7</v>
      </c>
      <c r="O1529" t="n">
        <v>20.9</v>
      </c>
      <c r="P1529" t="n">
        <v>39.52</v>
      </c>
    </row>
    <row r="1530">
      <c r="A1530" t="n">
        <v>56438</v>
      </c>
      <c r="B1530" t="n">
        <v>128</v>
      </c>
      <c r="C1530" t="inlineStr">
        <is>
          <t>Love Cabaret</t>
        </is>
      </c>
      <c r="D1530" s="556" t="n">
        <v>45931</v>
      </c>
      <c r="E1530" t="n">
        <v>23489</v>
      </c>
      <c r="F1530" t="inlineStr">
        <is>
          <t>SAL DE PARRILLA KG</t>
        </is>
      </c>
      <c r="G1530" t="n">
        <v>2380</v>
      </c>
      <c r="H1530" t="n">
        <v>1.69</v>
      </c>
      <c r="I1530" t="inlineStr">
        <is>
          <t>KG</t>
        </is>
      </c>
      <c r="J1530" t="inlineStr">
        <is>
          <t>ALIMENTOS</t>
        </is>
      </c>
      <c r="K1530" t="inlineStr">
        <is>
          <t>09/2025</t>
        </is>
      </c>
      <c r="L1530" t="n">
        <v>0</v>
      </c>
      <c r="M1530" s="556" t="n">
        <v>45824</v>
      </c>
      <c r="N1530" t="n">
        <v>22</v>
      </c>
      <c r="O1530" t="n">
        <v>22.7</v>
      </c>
      <c r="P1530" t="n">
        <v>37.18</v>
      </c>
    </row>
    <row r="1531">
      <c r="A1531" t="n">
        <v>56462</v>
      </c>
      <c r="B1531" t="n">
        <v>128</v>
      </c>
      <c r="C1531" t="inlineStr">
        <is>
          <t>Love Cabaret</t>
        </is>
      </c>
      <c r="D1531" s="556" t="n">
        <v>45931</v>
      </c>
      <c r="E1531" t="n">
        <v>20832</v>
      </c>
      <c r="F1531" t="inlineStr">
        <is>
          <t>MEL FLORISMEL SILVESTRE C/1KG</t>
        </is>
      </c>
      <c r="G1531" t="n">
        <v>2065</v>
      </c>
      <c r="H1531" t="n">
        <v>1</v>
      </c>
      <c r="I1531" t="inlineStr">
        <is>
          <t>PT</t>
        </is>
      </c>
      <c r="J1531" t="inlineStr">
        <is>
          <t>ALIMENTOS</t>
        </is>
      </c>
      <c r="K1531" t="inlineStr">
        <is>
          <t>09/2025</t>
        </is>
      </c>
      <c r="L1531" t="n">
        <v>36.66</v>
      </c>
      <c r="M1531" s="556" t="n">
        <v>45929</v>
      </c>
      <c r="N1531" t="n">
        <v>34</v>
      </c>
      <c r="O1531" t="n">
        <v>34</v>
      </c>
      <c r="P1531" t="n">
        <v>36.66</v>
      </c>
    </row>
    <row r="1532">
      <c r="A1532" t="n">
        <v>56410</v>
      </c>
      <c r="B1532" t="n">
        <v>128</v>
      </c>
      <c r="C1532" t="inlineStr">
        <is>
          <t>Love Cabaret</t>
        </is>
      </c>
      <c r="D1532" s="556" t="n">
        <v>45931</v>
      </c>
      <c r="E1532" t="n">
        <v>24233</v>
      </c>
      <c r="F1532" t="inlineStr">
        <is>
          <t>FARINHA DE MANDIOCA CRUA GROSSA YOKI C/1KG</t>
        </is>
      </c>
      <c r="G1532" t="n">
        <v>2192</v>
      </c>
      <c r="H1532" t="n">
        <v>2.91</v>
      </c>
      <c r="I1532" t="inlineStr">
        <is>
          <t>PC</t>
        </is>
      </c>
      <c r="J1532" t="inlineStr">
        <is>
          <t>ALIMENTOS</t>
        </is>
      </c>
      <c r="K1532" t="inlineStr">
        <is>
          <t>09/2025</t>
        </is>
      </c>
      <c r="L1532" t="n">
        <v>12.55</v>
      </c>
      <c r="M1532" s="556" t="n">
        <v>45917</v>
      </c>
      <c r="N1532" t="n">
        <v>12.55</v>
      </c>
      <c r="O1532" t="n">
        <v>13.7</v>
      </c>
      <c r="P1532" t="n">
        <v>36.52</v>
      </c>
    </row>
    <row r="1533">
      <c r="A1533" t="n">
        <v>56480</v>
      </c>
      <c r="B1533" t="n">
        <v>128</v>
      </c>
      <c r="C1533" t="inlineStr">
        <is>
          <t>Love Cabaret</t>
        </is>
      </c>
      <c r="D1533" s="556" t="n">
        <v>45931</v>
      </c>
      <c r="E1533" t="n">
        <v>24620</v>
      </c>
      <c r="F1533" t="inlineStr">
        <is>
          <t>NIBS DE CACAU KG</t>
        </is>
      </c>
      <c r="G1533" t="n">
        <v>5681</v>
      </c>
      <c r="H1533" t="n">
        <v>0.45</v>
      </c>
      <c r="I1533" t="inlineStr">
        <is>
          <t>KG</t>
        </is>
      </c>
      <c r="J1533" t="inlineStr">
        <is>
          <t>ALIMENTOS</t>
        </is>
      </c>
      <c r="K1533" t="inlineStr">
        <is>
          <t>09/2025</t>
        </is>
      </c>
      <c r="L1533" t="n">
        <v>0</v>
      </c>
      <c r="M1533" s="556" t="n">
        <v>-693593</v>
      </c>
      <c r="N1533" t="n">
        <v>0</v>
      </c>
      <c r="O1533" t="n">
        <v>79.77</v>
      </c>
      <c r="P1533" t="n">
        <v>35.9</v>
      </c>
    </row>
    <row r="1534">
      <c r="A1534" t="n">
        <v>56455</v>
      </c>
      <c r="B1534" t="n">
        <v>128</v>
      </c>
      <c r="C1534" t="inlineStr">
        <is>
          <t>Love Cabaret</t>
        </is>
      </c>
      <c r="D1534" s="556" t="n">
        <v>45931</v>
      </c>
      <c r="E1534" t="n">
        <v>18214</v>
      </c>
      <c r="F1534" t="inlineStr">
        <is>
          <t>VERMOUTH MARTINI BIANCO 750ML</t>
        </is>
      </c>
      <c r="G1534" t="n">
        <v>3413</v>
      </c>
      <c r="H1534" t="n">
        <v>1</v>
      </c>
      <c r="I1534" t="inlineStr">
        <is>
          <t>GR</t>
        </is>
      </c>
      <c r="J1534" t="inlineStr">
        <is>
          <t>BEBIDAS</t>
        </is>
      </c>
      <c r="K1534" t="inlineStr">
        <is>
          <t>09/2025</t>
        </is>
      </c>
      <c r="L1534" t="n">
        <v>0</v>
      </c>
      <c r="M1534" s="556" t="n">
        <v>-693593</v>
      </c>
      <c r="N1534" t="n">
        <v>0</v>
      </c>
      <c r="O1534" t="n">
        <v>37.47</v>
      </c>
      <c r="P1534" t="n">
        <v>34.05</v>
      </c>
    </row>
    <row r="1535">
      <c r="A1535" t="n">
        <v>56456</v>
      </c>
      <c r="B1535" t="n">
        <v>128</v>
      </c>
      <c r="C1535" t="inlineStr">
        <is>
          <t>Love Cabaret</t>
        </is>
      </c>
      <c r="D1535" s="556" t="n">
        <v>45931</v>
      </c>
      <c r="E1535" t="n">
        <v>18212</v>
      </c>
      <c r="F1535" t="inlineStr">
        <is>
          <t>VERMOUTH MARTINI EXTRA DRY 750ML</t>
        </is>
      </c>
      <c r="G1535" t="n">
        <v>3415</v>
      </c>
      <c r="H1535" t="n">
        <v>1</v>
      </c>
      <c r="I1535" t="inlineStr">
        <is>
          <t>GR</t>
        </is>
      </c>
      <c r="J1535" t="inlineStr">
        <is>
          <t>BEBIDAS</t>
        </is>
      </c>
      <c r="K1535" t="inlineStr">
        <is>
          <t>09/2025</t>
        </is>
      </c>
      <c r="L1535" t="n">
        <v>34</v>
      </c>
      <c r="M1535" s="556" t="n">
        <v>45930</v>
      </c>
      <c r="N1535" t="n">
        <v>34</v>
      </c>
      <c r="O1535" t="n">
        <v>34</v>
      </c>
      <c r="P1535" t="n">
        <v>34</v>
      </c>
    </row>
    <row r="1536">
      <c r="A1536" t="n">
        <v>56422</v>
      </c>
      <c r="B1536" t="n">
        <v>128</v>
      </c>
      <c r="C1536" t="inlineStr">
        <is>
          <t>Love Cabaret</t>
        </is>
      </c>
      <c r="D1536" s="556" t="n">
        <v>45931</v>
      </c>
      <c r="E1536" t="n">
        <v>25591</v>
      </c>
      <c r="F1536" t="inlineStr">
        <is>
          <t>UVA VITORIA SEM CAROCO KG</t>
        </is>
      </c>
      <c r="G1536" t="n">
        <v>6184</v>
      </c>
      <c r="H1536" t="n">
        <v>2</v>
      </c>
      <c r="I1536" t="inlineStr">
        <is>
          <t>KG</t>
        </is>
      </c>
      <c r="J1536" t="inlineStr">
        <is>
          <t>ALIMENTOS</t>
        </is>
      </c>
      <c r="K1536" t="inlineStr">
        <is>
          <t>09/2025</t>
        </is>
      </c>
      <c r="L1536" t="n">
        <v>16.84</v>
      </c>
      <c r="M1536" s="556" t="n">
        <v>45929</v>
      </c>
      <c r="N1536" t="n">
        <v>17.63</v>
      </c>
      <c r="O1536" t="n">
        <v>18.38</v>
      </c>
      <c r="P1536" t="n">
        <v>33.68</v>
      </c>
    </row>
    <row r="1537">
      <c r="A1537" t="n">
        <v>56463</v>
      </c>
      <c r="B1537" t="n">
        <v>128</v>
      </c>
      <c r="C1537" t="inlineStr">
        <is>
          <t>Love Cabaret</t>
        </is>
      </c>
      <c r="D1537" s="556" t="n">
        <v>45931</v>
      </c>
      <c r="E1537" t="n">
        <v>20887</v>
      </c>
      <c r="F1537" t="inlineStr">
        <is>
          <t>MEL PURO FLORA NECTAR C/1KG</t>
        </is>
      </c>
      <c r="G1537" t="n">
        <v>2040</v>
      </c>
      <c r="H1537" t="n">
        <v>1</v>
      </c>
      <c r="I1537" t="inlineStr">
        <is>
          <t>PT</t>
        </is>
      </c>
      <c r="J1537" t="inlineStr">
        <is>
          <t>ALIMENTOS</t>
        </is>
      </c>
      <c r="K1537" t="inlineStr">
        <is>
          <t>09/2025</t>
        </is>
      </c>
      <c r="L1537" t="n">
        <v>0</v>
      </c>
      <c r="M1537" s="556" t="n">
        <v>45502</v>
      </c>
      <c r="N1537" t="n">
        <v>32.9</v>
      </c>
      <c r="O1537" t="n">
        <v>34.2</v>
      </c>
      <c r="P1537" t="n">
        <v>32.9</v>
      </c>
    </row>
    <row r="1538">
      <c r="A1538" t="n">
        <v>56431</v>
      </c>
      <c r="B1538" t="n">
        <v>128</v>
      </c>
      <c r="C1538" t="inlineStr">
        <is>
          <t>Love Cabaret</t>
        </is>
      </c>
      <c r="D1538" s="556" t="n">
        <v>45931</v>
      </c>
      <c r="E1538" t="n">
        <v>24041</v>
      </c>
      <c r="F1538" t="inlineStr">
        <is>
          <t>AMENDOIM CRU S/ PELE KG</t>
        </is>
      </c>
      <c r="G1538" t="n">
        <v>2258</v>
      </c>
      <c r="H1538" t="n">
        <v>1.92</v>
      </c>
      <c r="I1538" t="inlineStr">
        <is>
          <t>KG</t>
        </is>
      </c>
      <c r="J1538" t="inlineStr">
        <is>
          <t>ALIMENTOS</t>
        </is>
      </c>
      <c r="K1538" t="inlineStr">
        <is>
          <t>09/2025</t>
        </is>
      </c>
      <c r="L1538" t="n">
        <v>16.5</v>
      </c>
      <c r="M1538" s="556" t="n">
        <v>45916</v>
      </c>
      <c r="N1538" t="n">
        <v>16.5</v>
      </c>
      <c r="O1538" t="n">
        <v>16.5</v>
      </c>
      <c r="P1538" t="n">
        <v>31.68</v>
      </c>
    </row>
    <row r="1539">
      <c r="A1539" t="n">
        <v>56396</v>
      </c>
      <c r="B1539" t="n">
        <v>128</v>
      </c>
      <c r="C1539" t="inlineStr">
        <is>
          <t>Love Cabaret</t>
        </is>
      </c>
      <c r="D1539" s="556" t="n">
        <v>45931</v>
      </c>
      <c r="E1539" t="n">
        <v>20315</v>
      </c>
      <c r="F1539" t="inlineStr">
        <is>
          <t>FARINHA DE ARROZ MANINHO 1KG</t>
        </is>
      </c>
      <c r="G1539" t="n">
        <v>2218</v>
      </c>
      <c r="H1539" t="n">
        <v>3.4</v>
      </c>
      <c r="I1539" t="inlineStr">
        <is>
          <t>UN</t>
        </is>
      </c>
      <c r="J1539" t="inlineStr">
        <is>
          <t>ALIMENTOS</t>
        </is>
      </c>
      <c r="K1539" t="inlineStr">
        <is>
          <t>09/2025</t>
        </is>
      </c>
      <c r="L1539" t="n">
        <v>8.800000000000001</v>
      </c>
      <c r="M1539" s="556" t="n">
        <v>45929</v>
      </c>
      <c r="N1539" t="n">
        <v>8.800000000000001</v>
      </c>
      <c r="O1539" t="n">
        <v>8.800000000000001</v>
      </c>
      <c r="P1539" t="n">
        <v>29.92</v>
      </c>
    </row>
    <row r="1540">
      <c r="A1540" t="n">
        <v>56335</v>
      </c>
      <c r="B1540" t="n">
        <v>128</v>
      </c>
      <c r="C1540" t="inlineStr">
        <is>
          <t>Love Cabaret</t>
        </is>
      </c>
      <c r="D1540" s="556" t="n">
        <v>45931</v>
      </c>
      <c r="E1540" t="n">
        <v>24509</v>
      </c>
      <c r="F1540" t="inlineStr">
        <is>
          <t>CEBOLA BRANCA KG</t>
        </is>
      </c>
      <c r="G1540" t="n">
        <v>2607</v>
      </c>
      <c r="H1540" t="n">
        <v>20</v>
      </c>
      <c r="I1540" t="inlineStr">
        <is>
          <t>KG</t>
        </is>
      </c>
      <c r="J1540" t="inlineStr">
        <is>
          <t>ALIMENTOS</t>
        </is>
      </c>
      <c r="K1540" t="inlineStr">
        <is>
          <t>09/2025</t>
        </is>
      </c>
      <c r="L1540" t="n">
        <v>1.35</v>
      </c>
      <c r="M1540" s="556" t="n">
        <v>45929</v>
      </c>
      <c r="N1540" t="n">
        <v>1.25</v>
      </c>
      <c r="O1540" t="n">
        <v>1.32</v>
      </c>
      <c r="P1540" t="n">
        <v>27</v>
      </c>
    </row>
    <row r="1541">
      <c r="A1541" t="n">
        <v>56428</v>
      </c>
      <c r="B1541" t="n">
        <v>128</v>
      </c>
      <c r="C1541" t="inlineStr">
        <is>
          <t>Love Cabaret</t>
        </is>
      </c>
      <c r="D1541" s="556" t="n">
        <v>45931</v>
      </c>
      <c r="E1541" t="n">
        <v>20054</v>
      </c>
      <c r="F1541" t="inlineStr">
        <is>
          <t>CATCHUP HEINZ 397G UN</t>
        </is>
      </c>
      <c r="G1541" t="n">
        <v>2325</v>
      </c>
      <c r="H1541" t="n">
        <v>2</v>
      </c>
      <c r="I1541" t="inlineStr">
        <is>
          <t>UN</t>
        </is>
      </c>
      <c r="J1541" t="inlineStr">
        <is>
          <t>ALIMENTOS</t>
        </is>
      </c>
      <c r="K1541" t="inlineStr">
        <is>
          <t>09/2025</t>
        </is>
      </c>
      <c r="L1541" t="n">
        <v>0</v>
      </c>
      <c r="M1541" s="556" t="n">
        <v>-693593</v>
      </c>
      <c r="N1541" t="n">
        <v>0</v>
      </c>
      <c r="O1541" t="n">
        <v>13.27</v>
      </c>
      <c r="P1541" t="n">
        <v>26.54</v>
      </c>
    </row>
    <row r="1542">
      <c r="A1542" t="n">
        <v>56486</v>
      </c>
      <c r="B1542" t="n">
        <v>128</v>
      </c>
      <c r="C1542" t="inlineStr">
        <is>
          <t>Love Cabaret</t>
        </is>
      </c>
      <c r="D1542" s="556" t="n">
        <v>45931</v>
      </c>
      <c r="E1542" t="n">
        <v>19476</v>
      </c>
      <c r="F1542" t="inlineStr">
        <is>
          <t>MANJERICAO KG</t>
        </is>
      </c>
      <c r="G1542" t="n">
        <v>2729</v>
      </c>
      <c r="H1542" t="n">
        <v>0.3</v>
      </c>
      <c r="I1542" t="inlineStr">
        <is>
          <t>KG</t>
        </is>
      </c>
      <c r="J1542" t="inlineStr">
        <is>
          <t>ALIMENTOS</t>
        </is>
      </c>
      <c r="K1542" t="inlineStr">
        <is>
          <t>09/2025</t>
        </is>
      </c>
      <c r="L1542" t="n">
        <v>81.68000000000001</v>
      </c>
      <c r="M1542" s="556" t="n">
        <v>45929</v>
      </c>
      <c r="N1542" t="n">
        <v>74.97</v>
      </c>
      <c r="O1542" t="n">
        <v>75</v>
      </c>
      <c r="P1542" t="n">
        <v>24.5</v>
      </c>
    </row>
    <row r="1543">
      <c r="A1543" t="n">
        <v>56402</v>
      </c>
      <c r="B1543" t="n">
        <v>128</v>
      </c>
      <c r="C1543" t="inlineStr">
        <is>
          <t>Love Cabaret</t>
        </is>
      </c>
      <c r="D1543" s="556" t="n">
        <v>45931</v>
      </c>
      <c r="E1543" t="n">
        <v>20202</v>
      </c>
      <c r="F1543" t="inlineStr">
        <is>
          <t>VINAGRE DE ARROZ CASTELO 750ML UN</t>
        </is>
      </c>
      <c r="G1543" t="n">
        <v>2255</v>
      </c>
      <c r="H1543" t="n">
        <v>3</v>
      </c>
      <c r="I1543" t="inlineStr">
        <is>
          <t>UN</t>
        </is>
      </c>
      <c r="J1543" t="inlineStr">
        <is>
          <t>ALIMENTOS</t>
        </is>
      </c>
      <c r="K1543" t="inlineStr">
        <is>
          <t>09/2025</t>
        </is>
      </c>
      <c r="L1543" t="n">
        <v>0</v>
      </c>
      <c r="M1543" s="556" t="n">
        <v>45894</v>
      </c>
      <c r="N1543" t="n">
        <v>7.48</v>
      </c>
      <c r="O1543" t="n">
        <v>7.48</v>
      </c>
      <c r="P1543" t="n">
        <v>22.44</v>
      </c>
    </row>
    <row r="1544">
      <c r="A1544" t="n">
        <v>56370</v>
      </c>
      <c r="B1544" t="n">
        <v>128</v>
      </c>
      <c r="C1544" t="inlineStr">
        <is>
          <t>Love Cabaret</t>
        </is>
      </c>
      <c r="D1544" s="556" t="n">
        <v>45931</v>
      </c>
      <c r="E1544" t="n">
        <v>19623</v>
      </c>
      <c r="F1544" t="inlineStr">
        <is>
          <t>CEBOLA ROXA KG</t>
        </is>
      </c>
      <c r="G1544" t="n">
        <v>2611</v>
      </c>
      <c r="H1544" t="n">
        <v>6</v>
      </c>
      <c r="I1544" t="inlineStr">
        <is>
          <t>KG</t>
        </is>
      </c>
      <c r="J1544" t="inlineStr">
        <is>
          <t>ALIMENTOS</t>
        </is>
      </c>
      <c r="K1544" t="inlineStr">
        <is>
          <t>09/2025</t>
        </is>
      </c>
      <c r="L1544" t="n">
        <v>3.62</v>
      </c>
      <c r="M1544" s="556" t="n">
        <v>45929</v>
      </c>
      <c r="N1544" t="n">
        <v>3.4</v>
      </c>
      <c r="O1544" t="n">
        <v>3.4</v>
      </c>
      <c r="P1544" t="n">
        <v>21.72</v>
      </c>
    </row>
    <row r="1545">
      <c r="A1545" t="n">
        <v>56491</v>
      </c>
      <c r="B1545" t="n">
        <v>128</v>
      </c>
      <c r="C1545" t="inlineStr">
        <is>
          <t>Love Cabaret</t>
        </is>
      </c>
      <c r="D1545" s="556" t="n">
        <v>45931</v>
      </c>
      <c r="E1545" t="n">
        <v>24110</v>
      </c>
      <c r="F1545" t="inlineStr">
        <is>
          <t>CANELA EM PO KG</t>
        </is>
      </c>
      <c r="G1545" t="n">
        <v>2322</v>
      </c>
      <c r="H1545" t="n">
        <v>0.22</v>
      </c>
      <c r="I1545" t="inlineStr">
        <is>
          <t>KG</t>
        </is>
      </c>
      <c r="J1545" t="inlineStr">
        <is>
          <t>ALIMENTOS</t>
        </is>
      </c>
      <c r="K1545" t="inlineStr">
        <is>
          <t>09/2025</t>
        </is>
      </c>
      <c r="L1545" t="n">
        <v>0</v>
      </c>
      <c r="M1545" s="556" t="n">
        <v>45509</v>
      </c>
      <c r="N1545" t="n">
        <v>92</v>
      </c>
      <c r="O1545" t="n">
        <v>14.6</v>
      </c>
      <c r="P1545" t="n">
        <v>20.24</v>
      </c>
    </row>
    <row r="1546">
      <c r="A1546" t="n">
        <v>56465</v>
      </c>
      <c r="B1546" t="n">
        <v>128</v>
      </c>
      <c r="C1546" t="inlineStr">
        <is>
          <t>Love Cabaret</t>
        </is>
      </c>
      <c r="D1546" s="556" t="n">
        <v>45931</v>
      </c>
      <c r="E1546" t="n">
        <v>24036</v>
      </c>
      <c r="F1546" t="inlineStr">
        <is>
          <t>ALHO EM PO 1KG UN</t>
        </is>
      </c>
      <c r="G1546" t="n">
        <v>2314</v>
      </c>
      <c r="H1546" t="n">
        <v>1</v>
      </c>
      <c r="I1546" t="inlineStr">
        <is>
          <t>UN</t>
        </is>
      </c>
      <c r="J1546" t="inlineStr">
        <is>
          <t>ALIMENTOS</t>
        </is>
      </c>
      <c r="K1546" t="inlineStr">
        <is>
          <t>09/2025</t>
        </is>
      </c>
      <c r="L1546" t="n">
        <v>0</v>
      </c>
      <c r="M1546" s="556" t="n">
        <v>45838</v>
      </c>
      <c r="N1546" t="n">
        <v>20</v>
      </c>
      <c r="O1546" t="n">
        <v>32</v>
      </c>
      <c r="P1546" t="n">
        <v>20</v>
      </c>
    </row>
    <row r="1547">
      <c r="A1547" t="n">
        <v>56360</v>
      </c>
      <c r="B1547" t="n">
        <v>128</v>
      </c>
      <c r="C1547" t="inlineStr">
        <is>
          <t>Love Cabaret</t>
        </is>
      </c>
      <c r="D1547" s="556" t="n">
        <v>45931</v>
      </c>
      <c r="E1547" t="n">
        <v>25555</v>
      </c>
      <c r="F1547" t="inlineStr">
        <is>
          <t>BATATA LAVADA KG</t>
        </is>
      </c>
      <c r="G1547" t="n">
        <v>6166</v>
      </c>
      <c r="H1547" t="n">
        <v>8</v>
      </c>
      <c r="I1547" t="inlineStr">
        <is>
          <t>KG</t>
        </is>
      </c>
      <c r="J1547" t="inlineStr">
        <is>
          <t>ALIMENTOS</t>
        </is>
      </c>
      <c r="K1547" t="inlineStr">
        <is>
          <t>09/2025</t>
        </is>
      </c>
      <c r="L1547" t="n">
        <v>2.36</v>
      </c>
      <c r="M1547" s="556" t="n">
        <v>45929</v>
      </c>
      <c r="N1547" t="n">
        <v>2.13</v>
      </c>
      <c r="O1547" t="n">
        <v>2.13</v>
      </c>
      <c r="P1547" t="n">
        <v>18.88</v>
      </c>
    </row>
    <row r="1548">
      <c r="A1548" t="n">
        <v>56461</v>
      </c>
      <c r="B1548" t="n">
        <v>128</v>
      </c>
      <c r="C1548" t="inlineStr">
        <is>
          <t>Love Cabaret</t>
        </is>
      </c>
      <c r="D1548" s="556" t="n">
        <v>45931</v>
      </c>
      <c r="E1548" t="n">
        <v>20871</v>
      </c>
      <c r="F1548" t="inlineStr">
        <is>
          <t>MELADO DE CANA JR C/1,3KG</t>
        </is>
      </c>
      <c r="G1548" t="n">
        <v>2043</v>
      </c>
      <c r="H1548" t="n">
        <v>1</v>
      </c>
      <c r="I1548" t="inlineStr">
        <is>
          <t>PT</t>
        </is>
      </c>
      <c r="J1548" t="inlineStr">
        <is>
          <t>ALIMENTOS</t>
        </is>
      </c>
      <c r="K1548" t="inlineStr">
        <is>
          <t>09/2025</t>
        </is>
      </c>
      <c r="L1548" t="n">
        <v>17.9</v>
      </c>
      <c r="M1548" s="556" t="n">
        <v>45929</v>
      </c>
      <c r="N1548" t="n">
        <v>17.9</v>
      </c>
      <c r="O1548" t="n">
        <v>17.9</v>
      </c>
      <c r="P1548" t="n">
        <v>17.9</v>
      </c>
    </row>
    <row r="1549">
      <c r="A1549" t="n">
        <v>56448</v>
      </c>
      <c r="B1549" t="n">
        <v>128</v>
      </c>
      <c r="C1549" t="inlineStr">
        <is>
          <t>Love Cabaret</t>
        </is>
      </c>
      <c r="D1549" s="556" t="n">
        <v>45931</v>
      </c>
      <c r="E1549" t="n">
        <v>20307</v>
      </c>
      <c r="F1549" t="inlineStr">
        <is>
          <t>ARROZ ARBORIO CAMIL C/1KG</t>
        </is>
      </c>
      <c r="G1549" t="n">
        <v>2222</v>
      </c>
      <c r="H1549" t="n">
        <v>1</v>
      </c>
      <c r="I1549" t="inlineStr">
        <is>
          <t>CX</t>
        </is>
      </c>
      <c r="J1549" t="inlineStr">
        <is>
          <t>ALIMENTOS</t>
        </is>
      </c>
      <c r="K1549" t="inlineStr">
        <is>
          <t>09/2025</t>
        </is>
      </c>
      <c r="L1549" t="n">
        <v>17.1</v>
      </c>
      <c r="M1549" s="556" t="n">
        <v>45924</v>
      </c>
      <c r="N1549" t="n">
        <v>17.1</v>
      </c>
      <c r="O1549" t="n">
        <v>17.1</v>
      </c>
      <c r="P1549" t="n">
        <v>17.1</v>
      </c>
    </row>
    <row r="1550">
      <c r="A1550" t="n">
        <v>56484</v>
      </c>
      <c r="B1550" t="n">
        <v>128</v>
      </c>
      <c r="C1550" t="inlineStr">
        <is>
          <t>Love Cabaret</t>
        </is>
      </c>
      <c r="D1550" s="556" t="n">
        <v>45931</v>
      </c>
      <c r="E1550" t="n">
        <v>19497</v>
      </c>
      <c r="F1550" t="inlineStr">
        <is>
          <t>ALFACE ROMANA MINI KG</t>
        </is>
      </c>
      <c r="G1550" t="n">
        <v>2713</v>
      </c>
      <c r="H1550" t="n">
        <v>0.3</v>
      </c>
      <c r="I1550" t="inlineStr">
        <is>
          <t>KG</t>
        </is>
      </c>
      <c r="J1550" t="inlineStr">
        <is>
          <t>ALIMENTOS</t>
        </is>
      </c>
      <c r="K1550" t="inlineStr">
        <is>
          <t>09/2025</t>
        </is>
      </c>
      <c r="L1550" t="n">
        <v>56.71</v>
      </c>
      <c r="M1550" s="556" t="n">
        <v>45929</v>
      </c>
      <c r="N1550" t="n">
        <v>60</v>
      </c>
      <c r="O1550" t="n">
        <v>38.26</v>
      </c>
      <c r="P1550" t="n">
        <v>17.01</v>
      </c>
    </row>
    <row r="1551">
      <c r="A1551" t="n">
        <v>56449</v>
      </c>
      <c r="B1551" t="n">
        <v>128</v>
      </c>
      <c r="C1551" t="inlineStr">
        <is>
          <t>Love Cabaret</t>
        </is>
      </c>
      <c r="D1551" s="556" t="n">
        <v>45931</v>
      </c>
      <c r="E1551" t="n">
        <v>19936</v>
      </c>
      <c r="F1551" t="inlineStr">
        <is>
          <t>PAPRICA DEFUMADA KG</t>
        </is>
      </c>
      <c r="G1551" t="n">
        <v>2367</v>
      </c>
      <c r="H1551" t="n">
        <v>1</v>
      </c>
      <c r="I1551" t="inlineStr">
        <is>
          <t>KG</t>
        </is>
      </c>
      <c r="J1551" t="inlineStr">
        <is>
          <t>ALIMENTOS</t>
        </is>
      </c>
      <c r="K1551" t="inlineStr">
        <is>
          <t>09/2025</t>
        </is>
      </c>
      <c r="L1551" t="n">
        <v>0</v>
      </c>
      <c r="M1551" s="556" t="n">
        <v>45869</v>
      </c>
      <c r="N1551" t="n">
        <v>17</v>
      </c>
      <c r="O1551" t="n">
        <v>12.92</v>
      </c>
      <c r="P1551" t="n">
        <v>17</v>
      </c>
    </row>
    <row r="1552">
      <c r="A1552" t="n">
        <v>56433</v>
      </c>
      <c r="B1552" t="n">
        <v>128</v>
      </c>
      <c r="C1552" t="inlineStr">
        <is>
          <t>Love Cabaret</t>
        </is>
      </c>
      <c r="D1552" s="556" t="n">
        <v>45931</v>
      </c>
      <c r="E1552" t="n">
        <v>20022</v>
      </c>
      <c r="F1552" t="inlineStr">
        <is>
          <t>FERMENTO QUIMICO ROYAL 250G</t>
        </is>
      </c>
      <c r="G1552" t="n">
        <v>2340</v>
      </c>
      <c r="H1552" t="n">
        <v>1.9</v>
      </c>
      <c r="I1552" t="inlineStr">
        <is>
          <t>UN</t>
        </is>
      </c>
      <c r="J1552" t="inlineStr">
        <is>
          <t>ALIMENTOS</t>
        </is>
      </c>
      <c r="K1552" t="inlineStr">
        <is>
          <t>09/2025</t>
        </is>
      </c>
      <c r="L1552" t="n">
        <v>0</v>
      </c>
      <c r="M1552" s="556" t="n">
        <v>45516</v>
      </c>
      <c r="N1552" t="n">
        <v>8.85</v>
      </c>
      <c r="O1552" t="n">
        <v>9.48</v>
      </c>
      <c r="P1552" t="n">
        <v>16.81</v>
      </c>
    </row>
    <row r="1553">
      <c r="A1553" t="n">
        <v>56464</v>
      </c>
      <c r="B1553" t="n">
        <v>128</v>
      </c>
      <c r="C1553" t="inlineStr">
        <is>
          <t>Love Cabaret</t>
        </is>
      </c>
      <c r="D1553" s="556" t="n">
        <v>45931</v>
      </c>
      <c r="E1553" t="n">
        <v>25075</v>
      </c>
      <c r="F1553" t="inlineStr">
        <is>
          <t>MASSA PARA LASANHA ADRIA C/500G</t>
        </is>
      </c>
      <c r="G1553" t="n">
        <v>5883</v>
      </c>
      <c r="H1553" t="n">
        <v>1</v>
      </c>
      <c r="I1553" t="inlineStr">
        <is>
          <t>PC</t>
        </is>
      </c>
      <c r="J1553" t="inlineStr">
        <is>
          <t>ALIMENTOS</t>
        </is>
      </c>
      <c r="K1553" t="inlineStr">
        <is>
          <t>09/2025</t>
        </is>
      </c>
      <c r="L1553" t="n">
        <v>0</v>
      </c>
      <c r="M1553" s="556" t="n">
        <v>45894</v>
      </c>
      <c r="N1553" t="n">
        <v>16.5</v>
      </c>
      <c r="O1553" t="n">
        <v>16.5</v>
      </c>
      <c r="P1553" t="n">
        <v>16.5</v>
      </c>
    </row>
    <row r="1554">
      <c r="A1554" t="n">
        <v>56479</v>
      </c>
      <c r="B1554" t="n">
        <v>128</v>
      </c>
      <c r="C1554" t="inlineStr">
        <is>
          <t>Love Cabaret</t>
        </is>
      </c>
      <c r="D1554" s="556" t="n">
        <v>45931</v>
      </c>
      <c r="E1554" t="n">
        <v>24322</v>
      </c>
      <c r="F1554" t="inlineStr">
        <is>
          <t>LEMON PEPPER KG</t>
        </is>
      </c>
      <c r="G1554" t="n">
        <v>2342</v>
      </c>
      <c r="H1554" t="n">
        <v>0.46</v>
      </c>
      <c r="I1554" t="inlineStr">
        <is>
          <t>KG</t>
        </is>
      </c>
      <c r="J1554" t="inlineStr">
        <is>
          <t>ALIMENTOS</t>
        </is>
      </c>
      <c r="K1554" t="inlineStr">
        <is>
          <t>09/2025</t>
        </is>
      </c>
      <c r="L1554" t="n">
        <v>0</v>
      </c>
      <c r="M1554" s="556" t="n">
        <v>45842</v>
      </c>
      <c r="N1554" t="n">
        <v>35</v>
      </c>
      <c r="O1554" t="n">
        <v>22</v>
      </c>
      <c r="P1554" t="n">
        <v>16.1</v>
      </c>
    </row>
    <row r="1555">
      <c r="A1555" t="n">
        <v>56472</v>
      </c>
      <c r="B1555" t="n">
        <v>128</v>
      </c>
      <c r="C1555" t="inlineStr">
        <is>
          <t>Love Cabaret</t>
        </is>
      </c>
      <c r="D1555" s="556" t="n">
        <v>45931</v>
      </c>
      <c r="E1555" t="n">
        <v>25589</v>
      </c>
      <c r="F1555" t="inlineStr">
        <is>
          <t>UVA VERDE SEM CAROCO KG</t>
        </is>
      </c>
      <c r="G1555" t="n">
        <v>6183</v>
      </c>
      <c r="H1555" t="n">
        <v>0.75</v>
      </c>
      <c r="I1555" t="inlineStr">
        <is>
          <t>KG</t>
        </is>
      </c>
      <c r="J1555" t="inlineStr">
        <is>
          <t>ALIMENTOS</t>
        </is>
      </c>
      <c r="K1555" t="inlineStr">
        <is>
          <t>09/2025</t>
        </is>
      </c>
      <c r="L1555" t="n">
        <v>21.26</v>
      </c>
      <c r="M1555" s="556" t="n">
        <v>45915</v>
      </c>
      <c r="N1555" t="n">
        <v>21.26</v>
      </c>
      <c r="O1555" t="n">
        <v>21.25</v>
      </c>
      <c r="P1555" t="n">
        <v>15.94</v>
      </c>
    </row>
    <row r="1556">
      <c r="A1556" t="n">
        <v>56403</v>
      </c>
      <c r="B1556" t="n">
        <v>128</v>
      </c>
      <c r="C1556" t="inlineStr">
        <is>
          <t>Love Cabaret</t>
        </is>
      </c>
      <c r="D1556" s="556" t="n">
        <v>45931</v>
      </c>
      <c r="E1556" t="n">
        <v>19787</v>
      </c>
      <c r="F1556" t="inlineStr">
        <is>
          <t>ABACAXI PEROLA KG</t>
        </is>
      </c>
      <c r="G1556" t="n">
        <v>2471</v>
      </c>
      <c r="H1556" t="n">
        <v>3</v>
      </c>
      <c r="I1556" t="inlineStr">
        <is>
          <t>KG</t>
        </is>
      </c>
      <c r="J1556" t="inlineStr">
        <is>
          <t>ALIMENTOS</t>
        </is>
      </c>
      <c r="K1556" t="inlineStr">
        <is>
          <t>09/2025</t>
        </is>
      </c>
      <c r="L1556" t="n">
        <v>5</v>
      </c>
      <c r="M1556" s="556" t="n">
        <v>45929</v>
      </c>
      <c r="N1556" t="n">
        <v>5</v>
      </c>
      <c r="O1556" t="n">
        <v>4.9</v>
      </c>
      <c r="P1556" t="n">
        <v>15</v>
      </c>
    </row>
    <row r="1557">
      <c r="A1557" t="n">
        <v>56381</v>
      </c>
      <c r="B1557" t="n">
        <v>128</v>
      </c>
      <c r="C1557" t="inlineStr">
        <is>
          <t>Love Cabaret</t>
        </is>
      </c>
      <c r="D1557" s="556" t="n">
        <v>45931</v>
      </c>
      <c r="E1557" t="n">
        <v>19632</v>
      </c>
      <c r="F1557" t="inlineStr">
        <is>
          <t>BETERRABA KG</t>
        </is>
      </c>
      <c r="G1557" t="n">
        <v>2604</v>
      </c>
      <c r="H1557" t="n">
        <v>5</v>
      </c>
      <c r="I1557" t="inlineStr">
        <is>
          <t>KG</t>
        </is>
      </c>
      <c r="J1557" t="inlineStr">
        <is>
          <t>ALIMENTOS</t>
        </is>
      </c>
      <c r="K1557" t="inlineStr">
        <is>
          <t>09/2025</t>
        </is>
      </c>
      <c r="L1557" t="n">
        <v>2.99</v>
      </c>
      <c r="M1557" s="556" t="n">
        <v>45922</v>
      </c>
      <c r="N1557" t="n">
        <v>2.5</v>
      </c>
      <c r="O1557" t="n">
        <v>1.83</v>
      </c>
      <c r="P1557" t="n">
        <v>14.95</v>
      </c>
    </row>
    <row r="1558">
      <c r="A1558" t="n">
        <v>56481</v>
      </c>
      <c r="B1558" t="n">
        <v>128</v>
      </c>
      <c r="C1558" t="inlineStr">
        <is>
          <t>Love Cabaret</t>
        </is>
      </c>
      <c r="D1558" s="556" t="n">
        <v>45931</v>
      </c>
      <c r="E1558" t="n">
        <v>18547</v>
      </c>
      <c r="F1558" t="inlineStr">
        <is>
          <t>APERITIVO APEROL 750ML</t>
        </is>
      </c>
      <c r="G1558" t="n">
        <v>3132</v>
      </c>
      <c r="H1558" t="n">
        <v>0.42</v>
      </c>
      <c r="I1558" t="inlineStr">
        <is>
          <t>GR</t>
        </is>
      </c>
      <c r="J1558" t="inlineStr">
        <is>
          <t>BEBIDAS</t>
        </is>
      </c>
      <c r="K1558" t="inlineStr">
        <is>
          <t>09/2025</t>
        </is>
      </c>
      <c r="L1558" t="n">
        <v>34.97</v>
      </c>
      <c r="M1558" s="556" t="n">
        <v>45919</v>
      </c>
      <c r="N1558" t="n">
        <v>34.5</v>
      </c>
      <c r="O1558" t="n">
        <v>34.99</v>
      </c>
      <c r="P1558" t="n">
        <v>14.69</v>
      </c>
    </row>
    <row r="1559">
      <c r="A1559" t="n">
        <v>56482</v>
      </c>
      <c r="B1559" t="n">
        <v>128</v>
      </c>
      <c r="C1559" t="inlineStr">
        <is>
          <t>Love Cabaret</t>
        </is>
      </c>
      <c r="D1559" s="556" t="n">
        <v>45931</v>
      </c>
      <c r="E1559" t="n">
        <v>20044</v>
      </c>
      <c r="F1559" t="inlineStr">
        <is>
          <t>CHIMICHURRI KG</t>
        </is>
      </c>
      <c r="G1559" t="n">
        <v>2329</v>
      </c>
      <c r="H1559" t="n">
        <v>0.4</v>
      </c>
      <c r="I1559" t="inlineStr">
        <is>
          <t>KG</t>
        </is>
      </c>
      <c r="J1559" t="inlineStr">
        <is>
          <t>ALIMENTOS</t>
        </is>
      </c>
      <c r="K1559" t="inlineStr">
        <is>
          <t>09/2025</t>
        </is>
      </c>
      <c r="L1559" t="n">
        <v>0</v>
      </c>
      <c r="M1559" s="556" t="n">
        <v>45869</v>
      </c>
      <c r="N1559" t="n">
        <v>35.88</v>
      </c>
      <c r="O1559" t="n">
        <v>20.5</v>
      </c>
      <c r="P1559" t="n">
        <v>14.35</v>
      </c>
    </row>
    <row r="1560">
      <c r="A1560" t="n">
        <v>56468</v>
      </c>
      <c r="B1560" t="n">
        <v>128</v>
      </c>
      <c r="C1560" t="inlineStr">
        <is>
          <t>Love Cabaret</t>
        </is>
      </c>
      <c r="D1560" s="556" t="n">
        <v>45931</v>
      </c>
      <c r="E1560" t="n">
        <v>19527</v>
      </c>
      <c r="F1560" t="inlineStr">
        <is>
          <t>VAGEM HOLANDESA KG</t>
        </is>
      </c>
      <c r="G1560" t="n">
        <v>2686</v>
      </c>
      <c r="H1560" t="n">
        <v>0.93</v>
      </c>
      <c r="I1560" t="inlineStr">
        <is>
          <t>KG</t>
        </is>
      </c>
      <c r="J1560" t="inlineStr">
        <is>
          <t>ALIMENTOS</t>
        </is>
      </c>
      <c r="K1560" t="inlineStr">
        <is>
          <t>09/2025</t>
        </is>
      </c>
      <c r="L1560" t="n">
        <v>14.38</v>
      </c>
      <c r="M1560" s="556" t="n">
        <v>45929</v>
      </c>
      <c r="N1560" t="n">
        <v>21.26</v>
      </c>
      <c r="O1560" t="n">
        <v>26.25</v>
      </c>
      <c r="P1560" t="n">
        <v>13.37</v>
      </c>
    </row>
    <row r="1561">
      <c r="A1561" t="n">
        <v>56492</v>
      </c>
      <c r="B1561" t="n">
        <v>128</v>
      </c>
      <c r="C1561" t="inlineStr">
        <is>
          <t>Love Cabaret</t>
        </is>
      </c>
      <c r="D1561" s="556" t="n">
        <v>45931</v>
      </c>
      <c r="E1561" t="n">
        <v>19485</v>
      </c>
      <c r="F1561" t="inlineStr">
        <is>
          <t>ENDRO DILL KG</t>
        </is>
      </c>
      <c r="G1561" t="n">
        <v>2721</v>
      </c>
      <c r="H1561" t="n">
        <v>0.2</v>
      </c>
      <c r="I1561" t="inlineStr">
        <is>
          <t>KG</t>
        </is>
      </c>
      <c r="J1561" t="inlineStr">
        <is>
          <t>ALIMENTOS</t>
        </is>
      </c>
      <c r="K1561" t="inlineStr">
        <is>
          <t>09/2025</t>
        </is>
      </c>
      <c r="L1561" t="n">
        <v>66.66</v>
      </c>
      <c r="M1561" s="556" t="n">
        <v>45929</v>
      </c>
      <c r="N1561" t="n">
        <v>50</v>
      </c>
      <c r="O1561" t="n">
        <v>41.67</v>
      </c>
      <c r="P1561" t="n">
        <v>13.33</v>
      </c>
    </row>
    <row r="1562">
      <c r="A1562" t="n">
        <v>56489</v>
      </c>
      <c r="B1562" t="n">
        <v>128</v>
      </c>
      <c r="C1562" t="inlineStr">
        <is>
          <t>Love Cabaret</t>
        </is>
      </c>
      <c r="D1562" s="556" t="n">
        <v>45931</v>
      </c>
      <c r="E1562" t="n">
        <v>24392</v>
      </c>
      <c r="F1562" t="inlineStr">
        <is>
          <t>OREGANO KG</t>
        </is>
      </c>
      <c r="G1562" t="n">
        <v>2366</v>
      </c>
      <c r="H1562" t="n">
        <v>0.28</v>
      </c>
      <c r="I1562" t="inlineStr">
        <is>
          <t>KG</t>
        </is>
      </c>
      <c r="J1562" t="inlineStr">
        <is>
          <t>ALIMENTOS</t>
        </is>
      </c>
      <c r="K1562" t="inlineStr">
        <is>
          <t>09/2025</t>
        </is>
      </c>
      <c r="L1562" t="n">
        <v>0</v>
      </c>
      <c r="M1562" s="556" t="n">
        <v>45446</v>
      </c>
      <c r="N1562" t="n">
        <v>38.9</v>
      </c>
      <c r="O1562" t="n">
        <v>22.9</v>
      </c>
      <c r="P1562" t="n">
        <v>10.89</v>
      </c>
    </row>
    <row r="1563">
      <c r="A1563" t="n">
        <v>56483</v>
      </c>
      <c r="B1563" t="n">
        <v>128</v>
      </c>
      <c r="C1563" t="inlineStr">
        <is>
          <t>Love Cabaret</t>
        </is>
      </c>
      <c r="D1563" s="556" t="n">
        <v>45931</v>
      </c>
      <c r="E1563" t="n">
        <v>25642</v>
      </c>
      <c r="F1563" t="inlineStr">
        <is>
          <t>MISSO AZUMA 500G</t>
        </is>
      </c>
      <c r="G1563" t="n">
        <v>2346</v>
      </c>
      <c r="H1563" t="n">
        <v>0.38</v>
      </c>
      <c r="I1563" t="inlineStr">
        <is>
          <t>UN</t>
        </is>
      </c>
      <c r="J1563" t="inlineStr">
        <is>
          <t>ALIMENTOS</t>
        </is>
      </c>
      <c r="K1563" t="inlineStr">
        <is>
          <t>09/2025</t>
        </is>
      </c>
      <c r="L1563" t="n">
        <v>0</v>
      </c>
      <c r="M1563" s="556" t="n">
        <v>45811</v>
      </c>
      <c r="N1563" t="n">
        <v>27.97</v>
      </c>
      <c r="O1563" t="n">
        <v>63</v>
      </c>
      <c r="P1563" t="n">
        <v>10.63</v>
      </c>
    </row>
    <row r="1564">
      <c r="A1564" t="n">
        <v>56339</v>
      </c>
      <c r="B1564" t="n">
        <v>128</v>
      </c>
      <c r="C1564" t="inlineStr">
        <is>
          <t>Love Cabaret</t>
        </is>
      </c>
      <c r="D1564" s="556" t="n">
        <v>45931</v>
      </c>
      <c r="E1564" t="n">
        <v>24394</v>
      </c>
      <c r="F1564" t="inlineStr">
        <is>
          <t>OVO BRANCO UN</t>
        </is>
      </c>
      <c r="G1564" t="n">
        <v>2753</v>
      </c>
      <c r="H1564" t="n">
        <v>18</v>
      </c>
      <c r="I1564" t="inlineStr">
        <is>
          <t>UN</t>
        </is>
      </c>
      <c r="J1564" t="inlineStr">
        <is>
          <t>ALIMENTOS</t>
        </is>
      </c>
      <c r="K1564" t="inlineStr">
        <is>
          <t>09/2025</t>
        </is>
      </c>
      <c r="L1564" t="n">
        <v>0</v>
      </c>
      <c r="M1564" s="556" t="n">
        <v>45869</v>
      </c>
      <c r="N1564" t="n">
        <v>0.55</v>
      </c>
      <c r="O1564" t="n">
        <v>0.67</v>
      </c>
      <c r="P1564" t="n">
        <v>9.9</v>
      </c>
    </row>
    <row r="1565">
      <c r="A1565" t="n">
        <v>56451</v>
      </c>
      <c r="B1565" t="n">
        <v>128</v>
      </c>
      <c r="C1565" t="inlineStr">
        <is>
          <t>Love Cabaret</t>
        </is>
      </c>
      <c r="D1565" s="556" t="n">
        <v>45931</v>
      </c>
      <c r="E1565" t="n">
        <v>19472</v>
      </c>
      <c r="F1565" t="inlineStr">
        <is>
          <t>RUCULA KG</t>
        </is>
      </c>
      <c r="G1565" t="n">
        <v>2733</v>
      </c>
      <c r="H1565" t="n">
        <v>1</v>
      </c>
      <c r="I1565" t="inlineStr">
        <is>
          <t>KG</t>
        </is>
      </c>
      <c r="J1565" t="inlineStr">
        <is>
          <t>ALIMENTOS</t>
        </is>
      </c>
      <c r="K1565" t="inlineStr">
        <is>
          <t>09/2025</t>
        </is>
      </c>
      <c r="L1565" t="n">
        <v>9.81</v>
      </c>
      <c r="M1565" s="556" t="n">
        <v>45929</v>
      </c>
      <c r="N1565" t="n">
        <v>10.36</v>
      </c>
      <c r="O1565" t="n">
        <v>10</v>
      </c>
      <c r="P1565" t="n">
        <v>9.81</v>
      </c>
    </row>
    <row r="1566">
      <c r="A1566" t="n">
        <v>56419</v>
      </c>
      <c r="B1566" t="n">
        <v>128</v>
      </c>
      <c r="C1566" t="inlineStr">
        <is>
          <t>Love Cabaret</t>
        </is>
      </c>
      <c r="D1566" s="556" t="n">
        <v>45931</v>
      </c>
      <c r="E1566" t="n">
        <v>19658</v>
      </c>
      <c r="F1566" t="inlineStr">
        <is>
          <t>ABOBORA JAPONESA / CABOTIAN KG</t>
        </is>
      </c>
      <c r="G1566" t="n">
        <v>2582</v>
      </c>
      <c r="H1566" t="n">
        <v>2</v>
      </c>
      <c r="I1566" t="inlineStr">
        <is>
          <t>KG</t>
        </is>
      </c>
      <c r="J1566" t="inlineStr">
        <is>
          <t>ALIMENTOS</t>
        </is>
      </c>
      <c r="K1566" t="inlineStr">
        <is>
          <t>09/2025</t>
        </is>
      </c>
      <c r="L1566" t="n">
        <v>4.56</v>
      </c>
      <c r="M1566" s="556" t="n">
        <v>45915</v>
      </c>
      <c r="N1566" t="n">
        <v>4.63</v>
      </c>
      <c r="O1566" t="n">
        <v>4.6</v>
      </c>
      <c r="P1566" t="n">
        <v>9.119999999999999</v>
      </c>
    </row>
    <row r="1567">
      <c r="A1567" t="n">
        <v>56435</v>
      </c>
      <c r="B1567" t="n">
        <v>128</v>
      </c>
      <c r="C1567" t="inlineStr">
        <is>
          <t>Love Cabaret</t>
        </is>
      </c>
      <c r="D1567" s="556" t="n">
        <v>45931</v>
      </c>
      <c r="E1567" t="n">
        <v>20359</v>
      </c>
      <c r="F1567" t="inlineStr">
        <is>
          <t>FARINHA DE TRIGO ANACONDA 1KG</t>
        </is>
      </c>
      <c r="G1567" t="n">
        <v>2199</v>
      </c>
      <c r="H1567" t="n">
        <v>1.7</v>
      </c>
      <c r="I1567" t="inlineStr">
        <is>
          <t>UN</t>
        </is>
      </c>
      <c r="J1567" t="inlineStr">
        <is>
          <t>ALIMENTOS</t>
        </is>
      </c>
      <c r="K1567" t="inlineStr">
        <is>
          <t>09/2025</t>
        </is>
      </c>
      <c r="L1567" t="n">
        <v>0</v>
      </c>
      <c r="M1567" s="556" t="n">
        <v>45875</v>
      </c>
      <c r="N1567" t="n">
        <v>4.8</v>
      </c>
      <c r="O1567" t="n">
        <v>4.8</v>
      </c>
      <c r="P1567" t="n">
        <v>8.16</v>
      </c>
    </row>
    <row r="1568">
      <c r="A1568" t="n">
        <v>56420</v>
      </c>
      <c r="B1568" t="n">
        <v>128</v>
      </c>
      <c r="C1568" t="inlineStr">
        <is>
          <t>Love Cabaret</t>
        </is>
      </c>
      <c r="D1568" s="556" t="n">
        <v>45931</v>
      </c>
      <c r="E1568" t="n">
        <v>19621</v>
      </c>
      <c r="F1568" t="inlineStr">
        <is>
          <t>CENOURA KG</t>
        </is>
      </c>
      <c r="G1568" t="n">
        <v>2613</v>
      </c>
      <c r="H1568" t="n">
        <v>2</v>
      </c>
      <c r="I1568" t="inlineStr">
        <is>
          <t>KG</t>
        </is>
      </c>
      <c r="J1568" t="inlineStr">
        <is>
          <t>ALIMENTOS</t>
        </is>
      </c>
      <c r="K1568" t="inlineStr">
        <is>
          <t>09/2025</t>
        </is>
      </c>
      <c r="L1568" t="n">
        <v>3.2</v>
      </c>
      <c r="M1568" s="556" t="n">
        <v>45925</v>
      </c>
      <c r="N1568" t="n">
        <v>3.2</v>
      </c>
      <c r="O1568" t="n">
        <v>3</v>
      </c>
      <c r="P1568" t="n">
        <v>6.4</v>
      </c>
    </row>
    <row r="1569">
      <c r="A1569" t="n">
        <v>56485</v>
      </c>
      <c r="B1569" t="n">
        <v>128</v>
      </c>
      <c r="C1569" t="inlineStr">
        <is>
          <t>Love Cabaret</t>
        </is>
      </c>
      <c r="D1569" s="556" t="n">
        <v>45931</v>
      </c>
      <c r="E1569" t="n">
        <v>19617</v>
      </c>
      <c r="F1569" t="inlineStr">
        <is>
          <t>COENTRO KG</t>
        </is>
      </c>
      <c r="G1569" t="n">
        <v>2617</v>
      </c>
      <c r="H1569" t="n">
        <v>0.3</v>
      </c>
      <c r="I1569" t="inlineStr">
        <is>
          <t>KG</t>
        </is>
      </c>
      <c r="J1569" t="inlineStr">
        <is>
          <t>ALIMENTOS</t>
        </is>
      </c>
      <c r="K1569" t="inlineStr">
        <is>
          <t>09/2025</t>
        </is>
      </c>
      <c r="L1569" t="n">
        <v>18.5</v>
      </c>
      <c r="M1569" s="556" t="n">
        <v>45929</v>
      </c>
      <c r="N1569" t="n">
        <v>15.07</v>
      </c>
      <c r="O1569" t="n">
        <v>14</v>
      </c>
      <c r="P1569" t="n">
        <v>5.55</v>
      </c>
    </row>
    <row r="1570">
      <c r="A1570" t="n">
        <v>56487</v>
      </c>
      <c r="B1570" t="n">
        <v>128</v>
      </c>
      <c r="C1570" t="inlineStr">
        <is>
          <t>Love Cabaret</t>
        </is>
      </c>
      <c r="D1570" s="556" t="n">
        <v>45931</v>
      </c>
      <c r="E1570" t="n">
        <v>19572</v>
      </c>
      <c r="F1570" t="inlineStr">
        <is>
          <t>PIMENTA DEDO DE MOCA KG</t>
        </is>
      </c>
      <c r="G1570" t="n">
        <v>2646</v>
      </c>
      <c r="H1570" t="n">
        <v>0.3</v>
      </c>
      <c r="I1570" t="inlineStr">
        <is>
          <t>KG</t>
        </is>
      </c>
      <c r="J1570" t="inlineStr">
        <is>
          <t>ALIMENTOS</t>
        </is>
      </c>
      <c r="K1570" t="inlineStr">
        <is>
          <t>09/2025</t>
        </is>
      </c>
      <c r="L1570" t="n">
        <v>18.1</v>
      </c>
      <c r="M1570" s="556" t="n">
        <v>45929</v>
      </c>
      <c r="N1570" t="n">
        <v>21.45</v>
      </c>
      <c r="O1570" t="n">
        <v>19.17</v>
      </c>
      <c r="P1570" t="n">
        <v>5.43</v>
      </c>
    </row>
    <row r="1571">
      <c r="A1571" t="n">
        <v>56466</v>
      </c>
      <c r="B1571" t="n">
        <v>128</v>
      </c>
      <c r="C1571" t="inlineStr">
        <is>
          <t>Love Cabaret</t>
        </is>
      </c>
      <c r="D1571" s="556" t="n">
        <v>45931</v>
      </c>
      <c r="E1571" t="n">
        <v>19607</v>
      </c>
      <c r="F1571" t="inlineStr">
        <is>
          <t>GENGIBRE KG</t>
        </is>
      </c>
      <c r="G1571" t="n">
        <v>2623</v>
      </c>
      <c r="H1571" t="n">
        <v>1</v>
      </c>
      <c r="I1571" t="inlineStr">
        <is>
          <t>KG</t>
        </is>
      </c>
      <c r="J1571" t="inlineStr">
        <is>
          <t>ALIMENTOS</t>
        </is>
      </c>
      <c r="K1571" t="inlineStr">
        <is>
          <t>09/2025</t>
        </is>
      </c>
      <c r="L1571" t="n">
        <v>5.01</v>
      </c>
      <c r="M1571" s="556" t="n">
        <v>45929</v>
      </c>
      <c r="N1571" t="n">
        <v>5.01</v>
      </c>
      <c r="O1571" t="n">
        <v>5.01</v>
      </c>
      <c r="P1571" t="n">
        <v>5.01</v>
      </c>
    </row>
    <row r="1572">
      <c r="A1572" t="n">
        <v>56475</v>
      </c>
      <c r="B1572" t="n">
        <v>128</v>
      </c>
      <c r="C1572" t="inlineStr">
        <is>
          <t>Love Cabaret</t>
        </is>
      </c>
      <c r="D1572" s="556" t="n">
        <v>45931</v>
      </c>
      <c r="E1572" t="n">
        <v>19751</v>
      </c>
      <c r="F1572" t="inlineStr">
        <is>
          <t>LIMAO SICILIANO KG</t>
        </is>
      </c>
      <c r="G1572" t="n">
        <v>2502</v>
      </c>
      <c r="H1572" t="n">
        <v>0.6</v>
      </c>
      <c r="I1572" t="inlineStr">
        <is>
          <t>KG</t>
        </is>
      </c>
      <c r="J1572" t="inlineStr">
        <is>
          <t>ALIMENTOS</t>
        </is>
      </c>
      <c r="K1572" t="inlineStr">
        <is>
          <t>09/2025</t>
        </is>
      </c>
      <c r="L1572" t="n">
        <v>7.5</v>
      </c>
      <c r="M1572" s="556" t="n">
        <v>45922</v>
      </c>
      <c r="N1572" t="n">
        <v>7.5</v>
      </c>
      <c r="O1572" t="n">
        <v>7.38</v>
      </c>
      <c r="P1572" t="n">
        <v>4.5</v>
      </c>
    </row>
    <row r="1573">
      <c r="A1573" t="n">
        <v>56473</v>
      </c>
      <c r="B1573" t="n">
        <v>128</v>
      </c>
      <c r="C1573" t="inlineStr">
        <is>
          <t>Love Cabaret</t>
        </is>
      </c>
      <c r="D1573" s="556" t="n">
        <v>45931</v>
      </c>
      <c r="E1573" t="n">
        <v>19982</v>
      </c>
      <c r="F1573" t="inlineStr">
        <is>
          <t>MOLHO INGLES CEPERA C/1L</t>
        </is>
      </c>
      <c r="G1573" t="n">
        <v>2351</v>
      </c>
      <c r="H1573" t="n">
        <v>0.7</v>
      </c>
      <c r="I1573" t="inlineStr">
        <is>
          <t>FR</t>
        </is>
      </c>
      <c r="J1573" t="inlineStr">
        <is>
          <t>ALIMENTOS</t>
        </is>
      </c>
      <c r="K1573" t="inlineStr">
        <is>
          <t>09/2025</t>
        </is>
      </c>
      <c r="L1573" t="n">
        <v>0</v>
      </c>
      <c r="M1573" s="556" t="n">
        <v>45852</v>
      </c>
      <c r="N1573" t="n">
        <v>6.15</v>
      </c>
      <c r="O1573" t="n">
        <v>6.15</v>
      </c>
      <c r="P1573" t="n">
        <v>4.3</v>
      </c>
    </row>
    <row r="1574">
      <c r="A1574" t="n">
        <v>56477</v>
      </c>
      <c r="B1574" t="n">
        <v>128</v>
      </c>
      <c r="C1574" t="inlineStr">
        <is>
          <t>Love Cabaret</t>
        </is>
      </c>
      <c r="D1574" s="556" t="n">
        <v>45931</v>
      </c>
      <c r="E1574" t="n">
        <v>23479</v>
      </c>
      <c r="F1574" t="inlineStr">
        <is>
          <t>PIMENTA DO REINO EM PO KG</t>
        </is>
      </c>
      <c r="G1574" t="n">
        <v>2390</v>
      </c>
      <c r="H1574" t="n">
        <v>0.55</v>
      </c>
      <c r="I1574" t="inlineStr">
        <is>
          <t>KG</t>
        </is>
      </c>
      <c r="J1574" t="inlineStr">
        <is>
          <t>ALIMENTOS</t>
        </is>
      </c>
      <c r="K1574" t="inlineStr">
        <is>
          <t>09/2025</t>
        </is>
      </c>
      <c r="L1574" t="n">
        <v>0</v>
      </c>
      <c r="M1574" s="556" t="n">
        <v>-693593</v>
      </c>
      <c r="N1574" t="n">
        <v>0</v>
      </c>
      <c r="O1574" t="n">
        <v>7.25</v>
      </c>
      <c r="P1574" t="n">
        <v>3.99</v>
      </c>
    </row>
    <row r="1575">
      <c r="A1575" t="n">
        <v>56495</v>
      </c>
      <c r="B1575" t="n">
        <v>128</v>
      </c>
      <c r="C1575" t="inlineStr">
        <is>
          <t>Love Cabaret</t>
        </is>
      </c>
      <c r="D1575" s="556" t="n">
        <v>45931</v>
      </c>
      <c r="E1575" t="n">
        <v>23108</v>
      </c>
      <c r="F1575" t="inlineStr">
        <is>
          <t>TOMILHO KG</t>
        </is>
      </c>
      <c r="G1575" t="n">
        <v>2739</v>
      </c>
      <c r="H1575" t="n">
        <v>0.05</v>
      </c>
      <c r="I1575" t="inlineStr">
        <is>
          <t>KG</t>
        </is>
      </c>
      <c r="J1575" t="inlineStr">
        <is>
          <t>ALIMENTOS</t>
        </is>
      </c>
      <c r="K1575" t="inlineStr">
        <is>
          <t>09/2025</t>
        </is>
      </c>
      <c r="L1575" t="n">
        <v>75</v>
      </c>
      <c r="M1575" s="556" t="n">
        <v>45922</v>
      </c>
      <c r="N1575" t="n">
        <v>75</v>
      </c>
      <c r="O1575" t="n">
        <v>60</v>
      </c>
      <c r="P1575" t="n">
        <v>3.75</v>
      </c>
    </row>
    <row r="1576">
      <c r="A1576" t="n">
        <v>56476</v>
      </c>
      <c r="B1576" t="n">
        <v>128</v>
      </c>
      <c r="C1576" t="inlineStr">
        <is>
          <t>Love Cabaret</t>
        </is>
      </c>
      <c r="D1576" s="556" t="n">
        <v>45931</v>
      </c>
      <c r="E1576" t="n">
        <v>19589</v>
      </c>
      <c r="F1576" t="inlineStr">
        <is>
          <t>PEPINO JAPONES KG</t>
        </is>
      </c>
      <c r="G1576" t="n">
        <v>2637</v>
      </c>
      <c r="H1576" t="n">
        <v>0.6</v>
      </c>
      <c r="I1576" t="inlineStr">
        <is>
          <t>KG</t>
        </is>
      </c>
      <c r="J1576" t="inlineStr">
        <is>
          <t>ALIMENTOS</t>
        </is>
      </c>
      <c r="K1576" t="inlineStr">
        <is>
          <t>09/2025</t>
        </is>
      </c>
      <c r="L1576" t="n">
        <v>6.15</v>
      </c>
      <c r="M1576" s="556" t="n">
        <v>45929</v>
      </c>
      <c r="N1576" t="n">
        <v>4.5</v>
      </c>
      <c r="O1576" t="n">
        <v>4</v>
      </c>
      <c r="P1576" t="n">
        <v>3.69</v>
      </c>
    </row>
    <row r="1577">
      <c r="A1577" t="n">
        <v>56493</v>
      </c>
      <c r="B1577" t="n">
        <v>128</v>
      </c>
      <c r="C1577" t="inlineStr">
        <is>
          <t>Love Cabaret</t>
        </is>
      </c>
      <c r="D1577" s="556" t="n">
        <v>45931</v>
      </c>
      <c r="E1577" t="n">
        <v>20487</v>
      </c>
      <c r="F1577" t="inlineStr">
        <is>
          <t>PRESUNTO COZIDO MAGRO AURORA KG</t>
        </is>
      </c>
      <c r="G1577" t="n">
        <v>2157</v>
      </c>
      <c r="H1577" t="n">
        <v>0.14</v>
      </c>
      <c r="I1577" t="inlineStr">
        <is>
          <t>KG</t>
        </is>
      </c>
      <c r="J1577" t="inlineStr">
        <is>
          <t>ALIMENTOS</t>
        </is>
      </c>
      <c r="K1577" t="inlineStr">
        <is>
          <t>09/2025</t>
        </is>
      </c>
      <c r="L1577" t="n">
        <v>24.9</v>
      </c>
      <c r="M1577" s="556" t="n">
        <v>45922</v>
      </c>
      <c r="N1577" t="n">
        <v>28.12</v>
      </c>
      <c r="O1577" t="n">
        <v>28.12</v>
      </c>
      <c r="P1577" t="n">
        <v>3.49</v>
      </c>
    </row>
    <row r="1578">
      <c r="A1578" t="n">
        <v>56494</v>
      </c>
      <c r="B1578" t="n">
        <v>128</v>
      </c>
      <c r="C1578" t="inlineStr">
        <is>
          <t>Love Cabaret</t>
        </is>
      </c>
      <c r="D1578" s="556" t="n">
        <v>45931</v>
      </c>
      <c r="E1578" t="n">
        <v>19506</v>
      </c>
      <c r="F1578" t="inlineStr">
        <is>
          <t>ALECRIM KG</t>
        </is>
      </c>
      <c r="G1578" t="n">
        <v>2705</v>
      </c>
      <c r="H1578" t="n">
        <v>0.07000000000000001</v>
      </c>
      <c r="I1578" t="inlineStr">
        <is>
          <t>KG</t>
        </is>
      </c>
      <c r="J1578" t="inlineStr">
        <is>
          <t>ALIMENTOS</t>
        </is>
      </c>
      <c r="K1578" t="inlineStr">
        <is>
          <t>09/2025</t>
        </is>
      </c>
      <c r="L1578" t="n">
        <v>43.8</v>
      </c>
      <c r="M1578" s="556" t="n">
        <v>45922</v>
      </c>
      <c r="N1578" t="n">
        <v>43.8</v>
      </c>
      <c r="O1578" t="n">
        <v>43.75</v>
      </c>
      <c r="P1578" t="n">
        <v>3.07</v>
      </c>
    </row>
    <row r="1579">
      <c r="A1579" t="n">
        <v>56488</v>
      </c>
      <c r="B1579" t="n">
        <v>128</v>
      </c>
      <c r="C1579" t="inlineStr">
        <is>
          <t>Love Cabaret</t>
        </is>
      </c>
      <c r="D1579" s="556" t="n">
        <v>45931</v>
      </c>
      <c r="E1579" t="n">
        <v>23113</v>
      </c>
      <c r="F1579" t="inlineStr">
        <is>
          <t>SALSA KG</t>
        </is>
      </c>
      <c r="G1579" t="n">
        <v>2736</v>
      </c>
      <c r="H1579" t="n">
        <v>0.3</v>
      </c>
      <c r="I1579" t="inlineStr">
        <is>
          <t>KG</t>
        </is>
      </c>
      <c r="J1579" t="inlineStr">
        <is>
          <t>ALIMENTOS</t>
        </is>
      </c>
      <c r="K1579" t="inlineStr">
        <is>
          <t>09/2025</t>
        </is>
      </c>
      <c r="L1579" t="n">
        <v>7.94</v>
      </c>
      <c r="M1579" s="556" t="n">
        <v>45929</v>
      </c>
      <c r="N1579" t="n">
        <v>12</v>
      </c>
      <c r="O1579" t="n">
        <v>10.18</v>
      </c>
      <c r="P1579" t="n">
        <v>2.38</v>
      </c>
    </row>
    <row r="1580">
      <c r="A1580" t="n">
        <v>56329</v>
      </c>
      <c r="B1580" t="n">
        <v>128</v>
      </c>
      <c r="C1580" t="inlineStr">
        <is>
          <t>Love Cabaret</t>
        </is>
      </c>
      <c r="D1580" s="556" t="n">
        <v>45931</v>
      </c>
      <c r="E1580" t="n">
        <v>25398</v>
      </c>
      <c r="F1580" t="inlineStr">
        <is>
          <t>VINHO VIEJAS TINAJAS CINSAULT DE MARTINO TINTO CINSAULT 750ml</t>
        </is>
      </c>
      <c r="G1580" t="n">
        <v>6087</v>
      </c>
      <c r="H1580" t="n">
        <v>27</v>
      </c>
      <c r="I1580" t="inlineStr">
        <is>
          <t>UN</t>
        </is>
      </c>
      <c r="J1580" t="inlineStr">
        <is>
          <t>BEBIDAS</t>
        </is>
      </c>
      <c r="K1580" t="inlineStr">
        <is>
          <t>09/2025</t>
        </is>
      </c>
      <c r="L1580" t="n">
        <v>0</v>
      </c>
      <c r="M1580" s="556" t="n">
        <v>-693593</v>
      </c>
      <c r="N1580" t="n">
        <v>0</v>
      </c>
      <c r="O1580" t="n">
        <v>0</v>
      </c>
      <c r="P1580" t="n">
        <v>0</v>
      </c>
    </row>
    <row r="1581">
      <c r="A1581" t="n">
        <v>56362</v>
      </c>
      <c r="B1581" t="n">
        <v>128</v>
      </c>
      <c r="C1581" t="inlineStr">
        <is>
          <t>Love Cabaret</t>
        </is>
      </c>
      <c r="D1581" s="556" t="n">
        <v>45931</v>
      </c>
      <c r="E1581" t="n">
        <v>27813</v>
      </c>
      <c r="F1581" t="inlineStr">
        <is>
          <t>PESSEGO EM CALDA OLE 800GR</t>
        </is>
      </c>
      <c r="G1581" t="n">
        <v>2122</v>
      </c>
      <c r="H1581" t="n">
        <v>8</v>
      </c>
      <c r="I1581" t="inlineStr">
        <is>
          <t>GR</t>
        </is>
      </c>
      <c r="J1581" t="inlineStr">
        <is>
          <t>ALIMENTOS</t>
        </is>
      </c>
      <c r="K1581" t="inlineStr">
        <is>
          <t>09/2025</t>
        </is>
      </c>
      <c r="L1581" t="n">
        <v>0</v>
      </c>
      <c r="M1581" s="556" t="n">
        <v>-693593</v>
      </c>
      <c r="N1581" t="n">
        <v>0</v>
      </c>
      <c r="O1581" t="n">
        <v>0</v>
      </c>
      <c r="P1581" t="n">
        <v>0</v>
      </c>
    </row>
    <row r="1582">
      <c r="A1582" t="n">
        <v>56408</v>
      </c>
      <c r="B1582" t="n">
        <v>128</v>
      </c>
      <c r="C1582" t="inlineStr">
        <is>
          <t>Love Cabaret</t>
        </is>
      </c>
      <c r="D1582" s="556" t="n">
        <v>45931</v>
      </c>
      <c r="E1582" t="n">
        <v>27814</v>
      </c>
      <c r="F1582" t="inlineStr">
        <is>
          <t>PESSEGO EM CALDA FALANI 820GR</t>
        </is>
      </c>
      <c r="G1582" t="n">
        <v>2122</v>
      </c>
      <c r="H1582" t="n">
        <v>3</v>
      </c>
      <c r="I1582" t="inlineStr">
        <is>
          <t>GR</t>
        </is>
      </c>
      <c r="J1582" t="inlineStr">
        <is>
          <t>ALIMENTOS</t>
        </is>
      </c>
      <c r="K1582" t="inlineStr">
        <is>
          <t>09/2025</t>
        </is>
      </c>
      <c r="L1582" t="n">
        <v>0</v>
      </c>
      <c r="M1582" s="556" t="n">
        <v>-693593</v>
      </c>
      <c r="N1582" t="n">
        <v>0</v>
      </c>
      <c r="O1582" t="n">
        <v>0</v>
      </c>
      <c r="P1582" t="n">
        <v>0</v>
      </c>
    </row>
    <row r="1583">
      <c r="A1583" t="n">
        <v>56427</v>
      </c>
      <c r="B1583" t="n">
        <v>128</v>
      </c>
      <c r="C1583" t="inlineStr">
        <is>
          <t>Love Cabaret</t>
        </is>
      </c>
      <c r="D1583" s="556" t="n">
        <v>45931</v>
      </c>
      <c r="E1583" t="n">
        <v>20681</v>
      </c>
      <c r="F1583" t="inlineStr">
        <is>
          <t>CREME DE LEITE NESTLE 200GR C/ 27UN</t>
        </is>
      </c>
      <c r="G1583" t="n">
        <v>2106</v>
      </c>
      <c r="H1583" t="n">
        <v>2</v>
      </c>
      <c r="I1583" t="inlineStr">
        <is>
          <t>UN</t>
        </is>
      </c>
      <c r="J1583" t="inlineStr">
        <is>
          <t>ALIMENTOS</t>
        </is>
      </c>
      <c r="K1583" t="inlineStr">
        <is>
          <t>09/2025</t>
        </is>
      </c>
      <c r="L1583" t="n">
        <v>0</v>
      </c>
      <c r="M1583" s="556" t="n">
        <v>-693593</v>
      </c>
      <c r="N1583" t="n">
        <v>0</v>
      </c>
      <c r="O1583" t="n">
        <v>0</v>
      </c>
      <c r="P1583" t="n">
        <v>0</v>
      </c>
    </row>
    <row r="1584">
      <c r="A1584" t="n">
        <v>56432</v>
      </c>
      <c r="B1584" t="n">
        <v>128</v>
      </c>
      <c r="C1584" t="inlineStr">
        <is>
          <t>Love Cabaret</t>
        </is>
      </c>
      <c r="D1584" s="556" t="n">
        <v>45931</v>
      </c>
      <c r="E1584" t="n">
        <v>18393</v>
      </c>
      <c r="F1584" t="inlineStr">
        <is>
          <t>CONHAQUE HENNESSY VERY SPECIAL 700ML</t>
        </is>
      </c>
      <c r="G1584" t="n">
        <v>3247</v>
      </c>
      <c r="H1584" t="n">
        <v>1.91</v>
      </c>
      <c r="I1584" t="inlineStr">
        <is>
          <t>UN</t>
        </is>
      </c>
      <c r="J1584" t="inlineStr">
        <is>
          <t>BEBIDAS</t>
        </is>
      </c>
      <c r="K1584" t="inlineStr">
        <is>
          <t>09/2025</t>
        </is>
      </c>
      <c r="L1584" t="n">
        <v>0</v>
      </c>
      <c r="M1584" s="556" t="n">
        <v>-693593</v>
      </c>
      <c r="N1584" t="n">
        <v>0</v>
      </c>
      <c r="O1584" t="n">
        <v>0</v>
      </c>
      <c r="P1584" t="n">
        <v>0</v>
      </c>
    </row>
    <row r="1585">
      <c r="A1585" t="n">
        <v>56442</v>
      </c>
      <c r="B1585" t="n">
        <v>128</v>
      </c>
      <c r="C1585" t="inlineStr">
        <is>
          <t>Love Cabaret</t>
        </is>
      </c>
      <c r="D1585" s="556" t="n">
        <v>45931</v>
      </c>
      <c r="E1585" t="n">
        <v>27367</v>
      </c>
      <c r="F1585" t="inlineStr">
        <is>
          <t>SORVETE DE MACA DO AMOR LUMI CREAMY 1LT</t>
        </is>
      </c>
      <c r="G1585" t="n">
        <v>7368</v>
      </c>
      <c r="H1585" t="n">
        <v>1.3</v>
      </c>
      <c r="I1585" t="inlineStr">
        <is>
          <t>LT</t>
        </is>
      </c>
      <c r="J1585" t="inlineStr">
        <is>
          <t>ALIMENTOS</t>
        </is>
      </c>
      <c r="K1585" t="inlineStr">
        <is>
          <t>09/2025</t>
        </is>
      </c>
      <c r="L1585" t="n">
        <v>0</v>
      </c>
      <c r="M1585" s="556" t="n">
        <v>-693593</v>
      </c>
      <c r="N1585" t="n">
        <v>0</v>
      </c>
      <c r="O1585" t="n">
        <v>0</v>
      </c>
      <c r="P1585" t="n">
        <v>0</v>
      </c>
    </row>
    <row r="1586">
      <c r="A1586" t="n">
        <v>56467</v>
      </c>
      <c r="B1586" t="n">
        <v>128</v>
      </c>
      <c r="C1586" t="inlineStr">
        <is>
          <t>Love Cabaret</t>
        </is>
      </c>
      <c r="D1586" s="556" t="n">
        <v>45931</v>
      </c>
      <c r="E1586" t="n">
        <v>20936</v>
      </c>
      <c r="F1586" t="inlineStr">
        <is>
          <t>CHOCOLATE AMARGO CALLEBAUT CALLETS 70,5% 2,01KG</t>
        </is>
      </c>
      <c r="G1586" t="n">
        <v>2031</v>
      </c>
      <c r="H1586" t="n">
        <v>0.95</v>
      </c>
      <c r="I1586" t="inlineStr">
        <is>
          <t>UN</t>
        </is>
      </c>
      <c r="J1586" t="inlineStr">
        <is>
          <t>ALIMENTOS</t>
        </is>
      </c>
      <c r="K1586" t="inlineStr">
        <is>
          <t>09/2025</t>
        </is>
      </c>
      <c r="L1586" t="n">
        <v>0</v>
      </c>
      <c r="M1586" s="556" t="n">
        <v>45924</v>
      </c>
      <c r="N1586" t="n">
        <v>0</v>
      </c>
      <c r="O1586" t="n">
        <v>0</v>
      </c>
      <c r="P1586" t="n">
        <v>0</v>
      </c>
    </row>
    <row r="1587">
      <c r="A1587" t="n">
        <v>51909</v>
      </c>
      <c r="B1587" t="n">
        <v>128</v>
      </c>
      <c r="C1587" t="inlineStr">
        <is>
          <t>Love Cabaret</t>
        </is>
      </c>
      <c r="D1587" s="556" t="n">
        <v>45901</v>
      </c>
      <c r="E1587" t="n">
        <v>18119</v>
      </c>
      <c r="F1587" t="inlineStr">
        <is>
          <t>WHISKY JOHNNIE WALKER BLACK LABEL 1L</t>
        </is>
      </c>
      <c r="G1587" t="n">
        <v>3494</v>
      </c>
      <c r="H1587" t="n">
        <v>33.59</v>
      </c>
      <c r="I1587" t="inlineStr">
        <is>
          <t>GR</t>
        </is>
      </c>
      <c r="J1587" t="inlineStr">
        <is>
          <t>BEBIDAS</t>
        </is>
      </c>
      <c r="K1587" t="inlineStr">
        <is>
          <t>08/2025</t>
        </is>
      </c>
      <c r="L1587" t="n">
        <v>170.3</v>
      </c>
      <c r="M1587" s="556" t="n">
        <v>45894</v>
      </c>
      <c r="N1587" t="n">
        <v>160</v>
      </c>
      <c r="O1587" t="n">
        <v>172.88</v>
      </c>
      <c r="P1587" t="n">
        <v>5720.38</v>
      </c>
    </row>
    <row r="1588">
      <c r="A1588" t="n">
        <v>51903</v>
      </c>
      <c r="B1588" t="n">
        <v>128</v>
      </c>
      <c r="C1588" t="inlineStr">
        <is>
          <t>Love Cabaret</t>
        </is>
      </c>
      <c r="D1588" s="556" t="n">
        <v>45901</v>
      </c>
      <c r="E1588" t="n">
        <v>18179</v>
      </c>
      <c r="F1588" t="inlineStr">
        <is>
          <t>VODKA KETEL ONE 1L</t>
        </is>
      </c>
      <c r="G1588" t="n">
        <v>3443</v>
      </c>
      <c r="H1588" t="n">
        <v>54.68</v>
      </c>
      <c r="I1588" t="inlineStr">
        <is>
          <t>GR</t>
        </is>
      </c>
      <c r="J1588" t="inlineStr">
        <is>
          <t>BEBIDAS</t>
        </is>
      </c>
      <c r="K1588" t="inlineStr">
        <is>
          <t>08/2025</t>
        </is>
      </c>
      <c r="L1588" t="n">
        <v>100.41</v>
      </c>
      <c r="M1588" s="556" t="n">
        <v>45894</v>
      </c>
      <c r="N1588" t="n">
        <v>85</v>
      </c>
      <c r="O1588" t="n">
        <v>108.37</v>
      </c>
      <c r="P1588" t="n">
        <v>5490.42</v>
      </c>
    </row>
    <row r="1589">
      <c r="A1589" t="n">
        <v>51869</v>
      </c>
      <c r="B1589" t="n">
        <v>128</v>
      </c>
      <c r="C1589" t="inlineStr">
        <is>
          <t>Love Cabaret</t>
        </is>
      </c>
      <c r="D1589" s="556" t="n">
        <v>45901</v>
      </c>
      <c r="E1589" t="n">
        <v>24138</v>
      </c>
      <c r="F1589" t="inlineStr">
        <is>
          <t>CERVEJA HEINEKEN LONG NECK 330ML C/24</t>
        </is>
      </c>
      <c r="G1589" t="n">
        <v>3120</v>
      </c>
      <c r="H1589" t="n">
        <v>32.88</v>
      </c>
      <c r="I1589" t="inlineStr">
        <is>
          <t>PC</t>
        </is>
      </c>
      <c r="J1589" t="inlineStr">
        <is>
          <t>BEBIDAS</t>
        </is>
      </c>
      <c r="K1589" t="inlineStr">
        <is>
          <t>08/2025</t>
        </is>
      </c>
      <c r="L1589" t="n">
        <v>155.42</v>
      </c>
      <c r="M1589" s="556" t="n">
        <v>45896</v>
      </c>
      <c r="N1589" t="n">
        <v>207.03</v>
      </c>
      <c r="O1589" t="n">
        <v>139.2</v>
      </c>
      <c r="P1589" t="n">
        <v>5110.21</v>
      </c>
    </row>
    <row r="1590">
      <c r="A1590" t="n">
        <v>51911</v>
      </c>
      <c r="B1590" t="n">
        <v>128</v>
      </c>
      <c r="C1590" t="inlineStr">
        <is>
          <t>Love Cabaret</t>
        </is>
      </c>
      <c r="D1590" s="556" t="n">
        <v>45901</v>
      </c>
      <c r="E1590" t="n">
        <v>18118</v>
      </c>
      <c r="F1590" t="inlineStr">
        <is>
          <t>WHISKY JOHNNIE WALKER BLUE LABEL 750ML</t>
        </is>
      </c>
      <c r="G1590" t="n">
        <v>3495</v>
      </c>
      <c r="H1590" t="n">
        <v>2.79</v>
      </c>
      <c r="I1590" t="inlineStr">
        <is>
          <t>GR</t>
        </is>
      </c>
      <c r="J1590" t="inlineStr">
        <is>
          <t>BEBIDAS</t>
        </is>
      </c>
      <c r="K1590" t="inlineStr">
        <is>
          <t>08/2025</t>
        </is>
      </c>
      <c r="L1590" t="n">
        <v>0</v>
      </c>
      <c r="M1590" s="556" t="n">
        <v>-693593</v>
      </c>
      <c r="N1590" t="n">
        <v>0</v>
      </c>
      <c r="O1590" t="n">
        <v>1306.1</v>
      </c>
      <c r="P1590" t="n">
        <v>3645.43</v>
      </c>
    </row>
    <row r="1591">
      <c r="A1591" t="n">
        <v>51915</v>
      </c>
      <c r="B1591" t="n">
        <v>128</v>
      </c>
      <c r="C1591" t="inlineStr">
        <is>
          <t>Love Cabaret</t>
        </is>
      </c>
      <c r="D1591" s="556" t="n">
        <v>45901</v>
      </c>
      <c r="E1591" t="n">
        <v>18099</v>
      </c>
      <c r="F1591" t="inlineStr">
        <is>
          <t>WHISKY SINGLETON 12 ANOS SINGLE MALT 750ML</t>
        </is>
      </c>
      <c r="G1591" t="n">
        <v>3511</v>
      </c>
      <c r="H1591" t="n">
        <v>15.03</v>
      </c>
      <c r="I1591" t="inlineStr">
        <is>
          <t>GR</t>
        </is>
      </c>
      <c r="J1591" t="inlineStr">
        <is>
          <t>BEBIDAS</t>
        </is>
      </c>
      <c r="K1591" t="inlineStr">
        <is>
          <t>08/2025</t>
        </is>
      </c>
      <c r="L1591" t="n">
        <v>0</v>
      </c>
      <c r="M1591" s="556" t="n">
        <v>45623</v>
      </c>
      <c r="N1591" t="n">
        <v>225.8</v>
      </c>
      <c r="O1591" t="n">
        <v>220.57</v>
      </c>
      <c r="P1591" t="n">
        <v>3393.77</v>
      </c>
    </row>
    <row r="1592">
      <c r="A1592" t="n">
        <v>51883</v>
      </c>
      <c r="B1592" t="n">
        <v>128</v>
      </c>
      <c r="C1592" t="inlineStr">
        <is>
          <t>Love Cabaret</t>
        </is>
      </c>
      <c r="D1592" s="556" t="n">
        <v>45901</v>
      </c>
      <c r="E1592" t="n">
        <v>18359</v>
      </c>
      <c r="F1592" t="inlineStr">
        <is>
          <t>GIN TANQUERAY 750ML</t>
        </is>
      </c>
      <c r="G1592" t="n">
        <v>3278</v>
      </c>
      <c r="H1592" t="n">
        <v>30.11</v>
      </c>
      <c r="I1592" t="inlineStr">
        <is>
          <t>GR</t>
        </is>
      </c>
      <c r="J1592" t="inlineStr">
        <is>
          <t>BEBIDAS</t>
        </is>
      </c>
      <c r="K1592" t="inlineStr">
        <is>
          <t>08/2025</t>
        </is>
      </c>
      <c r="L1592" t="n">
        <v>99.90000000000001</v>
      </c>
      <c r="M1592" s="556" t="n">
        <v>45887</v>
      </c>
      <c r="N1592" t="n">
        <v>99.90000000000001</v>
      </c>
      <c r="O1592" t="n">
        <v>99.90000000000001</v>
      </c>
      <c r="P1592" t="n">
        <v>3007.99</v>
      </c>
    </row>
    <row r="1593">
      <c r="A1593" t="n">
        <v>51912</v>
      </c>
      <c r="B1593" t="n">
        <v>128</v>
      </c>
      <c r="C1593" t="inlineStr">
        <is>
          <t>Love Cabaret</t>
        </is>
      </c>
      <c r="D1593" s="556" t="n">
        <v>45901</v>
      </c>
      <c r="E1593" t="n">
        <v>18114</v>
      </c>
      <c r="F1593" t="inlineStr">
        <is>
          <t>WHISKY JOHNNIE WALKER GOLD LABEL RESERVE 750ML</t>
        </is>
      </c>
      <c r="G1593" t="n">
        <v>3498</v>
      </c>
      <c r="H1593" t="n">
        <v>10.43</v>
      </c>
      <c r="I1593" t="inlineStr">
        <is>
          <t>GR</t>
        </is>
      </c>
      <c r="J1593" t="inlineStr">
        <is>
          <t>BEBIDAS</t>
        </is>
      </c>
      <c r="K1593" t="inlineStr">
        <is>
          <t>08/2025</t>
        </is>
      </c>
      <c r="L1593" t="n">
        <v>261.7</v>
      </c>
      <c r="M1593" s="556" t="n">
        <v>45887</v>
      </c>
      <c r="N1593" t="n">
        <v>261.7</v>
      </c>
      <c r="O1593" t="n">
        <v>232</v>
      </c>
      <c r="P1593" t="n">
        <v>2729.53</v>
      </c>
    </row>
    <row r="1594">
      <c r="A1594" t="n">
        <v>51868</v>
      </c>
      <c r="B1594" t="n">
        <v>128</v>
      </c>
      <c r="C1594" t="inlineStr">
        <is>
          <t>Love Cabaret</t>
        </is>
      </c>
      <c r="D1594" s="556" t="n">
        <v>45901</v>
      </c>
      <c r="E1594" t="n">
        <v>18557</v>
      </c>
      <c r="F1594" t="inlineStr">
        <is>
          <t>CERVEJA BLUE MOON BELGIAN WHITE 355ML C/24</t>
        </is>
      </c>
      <c r="G1594" t="n">
        <v>3123</v>
      </c>
      <c r="H1594" t="n">
        <v>9.42</v>
      </c>
      <c r="I1594" t="inlineStr">
        <is>
          <t>PC</t>
        </is>
      </c>
      <c r="J1594" t="inlineStr">
        <is>
          <t>BEBIDAS</t>
        </is>
      </c>
      <c r="K1594" t="inlineStr">
        <is>
          <t>08/2025</t>
        </is>
      </c>
      <c r="L1594" t="n">
        <v>268.93</v>
      </c>
      <c r="M1594" s="556" t="n">
        <v>45896</v>
      </c>
      <c r="N1594" t="n">
        <v>304.3</v>
      </c>
      <c r="O1594" t="n">
        <v>304.3</v>
      </c>
      <c r="P1594" t="n">
        <v>2533.32</v>
      </c>
    </row>
    <row r="1595">
      <c r="A1595" t="n">
        <v>51884</v>
      </c>
      <c r="B1595" t="n">
        <v>128</v>
      </c>
      <c r="C1595" t="inlineStr">
        <is>
          <t>Love Cabaret</t>
        </is>
      </c>
      <c r="D1595" s="556" t="n">
        <v>45901</v>
      </c>
      <c r="E1595" t="n">
        <v>18353</v>
      </c>
      <c r="F1595" t="inlineStr">
        <is>
          <t>GIN TANQUERAY TEN 750ML</t>
        </is>
      </c>
      <c r="G1595" t="n">
        <v>3282</v>
      </c>
      <c r="H1595" t="n">
        <v>13</v>
      </c>
      <c r="I1595" t="inlineStr">
        <is>
          <t>GR</t>
        </is>
      </c>
      <c r="J1595" t="inlineStr">
        <is>
          <t>BEBIDAS</t>
        </is>
      </c>
      <c r="K1595" t="inlineStr">
        <is>
          <t>08/2025</t>
        </is>
      </c>
      <c r="L1595" t="n">
        <v>0</v>
      </c>
      <c r="M1595" s="556" t="n">
        <v>45527</v>
      </c>
      <c r="N1595" t="n">
        <v>193.23</v>
      </c>
      <c r="O1595" t="n">
        <v>177.56</v>
      </c>
      <c r="P1595" t="n">
        <v>2511.99</v>
      </c>
    </row>
    <row r="1596">
      <c r="A1596" t="n">
        <v>51919</v>
      </c>
      <c r="B1596" t="n">
        <v>128</v>
      </c>
      <c r="C1596" t="inlineStr">
        <is>
          <t>Love Cabaret</t>
        </is>
      </c>
      <c r="D1596" s="556" t="n">
        <v>45901</v>
      </c>
      <c r="E1596" t="n">
        <v>25119</v>
      </c>
      <c r="F1596" t="inlineStr">
        <is>
          <t>ESPUMANTE CHANDON EXCELLENCE BRUT  750ML</t>
        </is>
      </c>
      <c r="G1596" t="n">
        <v>5903</v>
      </c>
      <c r="H1596" t="n">
        <v>14</v>
      </c>
      <c r="I1596" t="inlineStr">
        <is>
          <t>GR</t>
        </is>
      </c>
      <c r="J1596" t="inlineStr">
        <is>
          <t>BEBIDAS</t>
        </is>
      </c>
      <c r="K1596" t="inlineStr">
        <is>
          <t>08/2025</t>
        </is>
      </c>
      <c r="L1596" t="n">
        <v>150.23</v>
      </c>
      <c r="M1596" s="556" t="n">
        <v>45895</v>
      </c>
      <c r="N1596" t="n">
        <v>150.9</v>
      </c>
      <c r="O1596" t="n">
        <v>150.9</v>
      </c>
      <c r="P1596" t="n">
        <v>2103.22</v>
      </c>
    </row>
    <row r="1597">
      <c r="A1597" t="n">
        <v>51870</v>
      </c>
      <c r="B1597" t="n">
        <v>128</v>
      </c>
      <c r="C1597" t="inlineStr">
        <is>
          <t>Love Cabaret</t>
        </is>
      </c>
      <c r="D1597" s="556" t="n">
        <v>45901</v>
      </c>
      <c r="E1597" t="n">
        <v>18562</v>
      </c>
      <c r="F1597" t="inlineStr">
        <is>
          <t>CERVEJA HEINEKEN ZERO LONG NECK 330ML C/24</t>
        </is>
      </c>
      <c r="G1597" t="n">
        <v>3120</v>
      </c>
      <c r="H1597" t="n">
        <v>11.2</v>
      </c>
      <c r="I1597" t="inlineStr">
        <is>
          <t>PC</t>
        </is>
      </c>
      <c r="J1597" t="inlineStr">
        <is>
          <t>BEBIDAS</t>
        </is>
      </c>
      <c r="K1597" t="inlineStr">
        <is>
          <t>08/2025</t>
        </is>
      </c>
      <c r="L1597" t="n">
        <v>175.98</v>
      </c>
      <c r="M1597" s="556" t="n">
        <v>45896</v>
      </c>
      <c r="N1597" t="n">
        <v>211.79</v>
      </c>
      <c r="O1597" t="n">
        <v>217.78</v>
      </c>
      <c r="P1597" t="n">
        <v>1970.98</v>
      </c>
    </row>
    <row r="1598">
      <c r="A1598" t="n">
        <v>51888</v>
      </c>
      <c r="B1598" t="n">
        <v>128</v>
      </c>
      <c r="C1598" t="inlineStr">
        <is>
          <t>Love Cabaret</t>
        </is>
      </c>
      <c r="D1598" s="556" t="n">
        <v>45901</v>
      </c>
      <c r="E1598" t="n">
        <v>24706</v>
      </c>
      <c r="F1598" t="inlineStr">
        <is>
          <t>LICOR DE MACA VERDE SOUR APPLE PUCKER DE KUYPER 700ML</t>
        </is>
      </c>
      <c r="G1598" t="n">
        <v>5723</v>
      </c>
      <c r="H1598" t="n">
        <v>6.98</v>
      </c>
      <c r="I1598" t="inlineStr">
        <is>
          <t>GR</t>
        </is>
      </c>
      <c r="J1598" t="inlineStr">
        <is>
          <t>BEBIDAS</t>
        </is>
      </c>
      <c r="K1598" t="inlineStr">
        <is>
          <t>08/2025</t>
        </is>
      </c>
      <c r="L1598" t="n">
        <v>249</v>
      </c>
      <c r="M1598" s="556" t="n">
        <v>45887</v>
      </c>
      <c r="N1598" t="n">
        <v>249</v>
      </c>
      <c r="O1598" t="n">
        <v>249</v>
      </c>
      <c r="P1598" t="n">
        <v>1738.02</v>
      </c>
    </row>
    <row r="1599">
      <c r="A1599" t="n">
        <v>51895</v>
      </c>
      <c r="B1599" t="n">
        <v>128</v>
      </c>
      <c r="C1599" t="inlineStr">
        <is>
          <t>Love Cabaret</t>
        </is>
      </c>
      <c r="D1599" s="556" t="n">
        <v>45901</v>
      </c>
      <c r="E1599" t="n">
        <v>18242</v>
      </c>
      <c r="F1599" t="inlineStr">
        <is>
          <t>TEQUILA DON JULIO BLANCO 750ML</t>
        </is>
      </c>
      <c r="G1599" t="n">
        <v>3386</v>
      </c>
      <c r="H1599" t="n">
        <v>10</v>
      </c>
      <c r="I1599" t="inlineStr">
        <is>
          <t>GR</t>
        </is>
      </c>
      <c r="J1599" t="inlineStr">
        <is>
          <t>BEBIDAS</t>
        </is>
      </c>
      <c r="K1599" t="inlineStr">
        <is>
          <t>08/2025</t>
        </is>
      </c>
      <c r="L1599" t="n">
        <v>159.55</v>
      </c>
      <c r="M1599" s="556" t="n">
        <v>45895</v>
      </c>
      <c r="N1599" t="n">
        <v>159.55</v>
      </c>
      <c r="O1599" t="n">
        <v>228.61</v>
      </c>
      <c r="P1599" t="n">
        <v>1595.5</v>
      </c>
    </row>
    <row r="1600">
      <c r="A1600" t="n">
        <v>51894</v>
      </c>
      <c r="B1600" t="n">
        <v>128</v>
      </c>
      <c r="C1600" t="inlineStr">
        <is>
          <t>Love Cabaret</t>
        </is>
      </c>
      <c r="D1600" s="556" t="n">
        <v>45901</v>
      </c>
      <c r="E1600" t="n">
        <v>18261</v>
      </c>
      <c r="F1600" t="inlineStr">
        <is>
          <t>RUM ZACAPA 23 ANOS 750ML</t>
        </is>
      </c>
      <c r="G1600" t="n">
        <v>3368</v>
      </c>
      <c r="H1600" t="n">
        <v>3.25</v>
      </c>
      <c r="I1600" t="inlineStr">
        <is>
          <t>GR</t>
        </is>
      </c>
      <c r="J1600" t="inlineStr">
        <is>
          <t>BEBIDAS</t>
        </is>
      </c>
      <c r="K1600" t="inlineStr">
        <is>
          <t>08/2025</t>
        </is>
      </c>
      <c r="L1600" t="n">
        <v>0</v>
      </c>
      <c r="M1600" s="556" t="n">
        <v>45849</v>
      </c>
      <c r="N1600" t="n">
        <v>442.73</v>
      </c>
      <c r="O1600" t="n">
        <v>463.73</v>
      </c>
      <c r="P1600" t="n">
        <v>1438.88</v>
      </c>
    </row>
    <row r="1601">
      <c r="A1601" t="n">
        <v>51867</v>
      </c>
      <c r="B1601" t="n">
        <v>128</v>
      </c>
      <c r="C1601" t="inlineStr">
        <is>
          <t>Love Cabaret</t>
        </is>
      </c>
      <c r="D1601" s="556" t="n">
        <v>45901</v>
      </c>
      <c r="E1601" t="n">
        <v>17092</v>
      </c>
      <c r="F1601" t="inlineStr">
        <is>
          <t>GELO CUBO 50X60MM</t>
        </is>
      </c>
      <c r="G1601" t="n">
        <v>4165</v>
      </c>
      <c r="H1601" t="n">
        <v>26</v>
      </c>
      <c r="I1601" t="inlineStr">
        <is>
          <t>UN</t>
        </is>
      </c>
      <c r="J1601" t="inlineStr">
        <is>
          <t>BEBIDAS</t>
        </is>
      </c>
      <c r="K1601" t="inlineStr">
        <is>
          <t>08/2025</t>
        </is>
      </c>
      <c r="L1601" t="n">
        <v>54.25</v>
      </c>
      <c r="M1601" s="556" t="n">
        <v>45887</v>
      </c>
      <c r="N1601" t="n">
        <v>54.25</v>
      </c>
      <c r="O1601" t="n">
        <v>54.25</v>
      </c>
      <c r="P1601" t="n">
        <v>1410.5</v>
      </c>
    </row>
    <row r="1602">
      <c r="A1602" t="n">
        <v>51933</v>
      </c>
      <c r="B1602" t="n">
        <v>128</v>
      </c>
      <c r="C1602" t="inlineStr">
        <is>
          <t>Love Cabaret</t>
        </is>
      </c>
      <c r="D1602" s="556" t="n">
        <v>45901</v>
      </c>
      <c r="E1602" t="n">
        <v>24530</v>
      </c>
      <c r="F1602" t="inlineStr">
        <is>
          <t>VINHO TINTO CARVALHAIS MELANGE A TROIS 750ML</t>
        </is>
      </c>
      <c r="G1602" t="n">
        <v>5656</v>
      </c>
      <c r="H1602" t="n">
        <v>11</v>
      </c>
      <c r="I1602" t="inlineStr">
        <is>
          <t>GR</t>
        </is>
      </c>
      <c r="J1602" t="inlineStr">
        <is>
          <t>BEBIDAS</t>
        </is>
      </c>
      <c r="K1602" t="inlineStr">
        <is>
          <t>08/2025</t>
        </is>
      </c>
      <c r="L1602" t="n">
        <v>120.45</v>
      </c>
      <c r="M1602" s="556" t="n">
        <v>45873</v>
      </c>
      <c r="N1602" t="n">
        <v>120.45</v>
      </c>
      <c r="O1602" t="n">
        <v>120.45</v>
      </c>
      <c r="P1602" t="n">
        <v>1324.95</v>
      </c>
    </row>
    <row r="1603">
      <c r="A1603" t="n">
        <v>51920</v>
      </c>
      <c r="B1603" t="n">
        <v>128</v>
      </c>
      <c r="C1603" t="inlineStr">
        <is>
          <t>Love Cabaret</t>
        </is>
      </c>
      <c r="D1603" s="556" t="n">
        <v>45901</v>
      </c>
      <c r="E1603" t="n">
        <v>18016</v>
      </c>
      <c r="F1603" t="inlineStr">
        <is>
          <t>ESPUMANTE PERELADA CAVA STARS TOUCH ROSE 750ML</t>
        </is>
      </c>
      <c r="G1603" t="n">
        <v>3581</v>
      </c>
      <c r="H1603" t="n">
        <v>8</v>
      </c>
      <c r="I1603" t="inlineStr">
        <is>
          <t>GR</t>
        </is>
      </c>
      <c r="J1603" t="inlineStr">
        <is>
          <t>BEBIDAS</t>
        </is>
      </c>
      <c r="K1603" t="inlineStr">
        <is>
          <t>08/2025</t>
        </is>
      </c>
      <c r="L1603" t="n">
        <v>0</v>
      </c>
      <c r="M1603" s="556" t="n">
        <v>45849</v>
      </c>
      <c r="N1603" t="n">
        <v>153.53</v>
      </c>
      <c r="O1603" t="n">
        <v>137.8</v>
      </c>
      <c r="P1603" t="n">
        <v>1228.23</v>
      </c>
    </row>
    <row r="1604">
      <c r="A1604" t="n">
        <v>51925</v>
      </c>
      <c r="B1604" t="n">
        <v>128</v>
      </c>
      <c r="C1604" t="inlineStr">
        <is>
          <t>Love Cabaret</t>
        </is>
      </c>
      <c r="D1604" s="556" t="n">
        <v>45901</v>
      </c>
      <c r="E1604" t="n">
        <v>25441</v>
      </c>
      <c r="F1604" t="inlineStr">
        <is>
          <t>AGUA TONICA PRATA ZERO 269ML UN</t>
        </is>
      </c>
      <c r="G1604" t="n">
        <v>7012</v>
      </c>
      <c r="H1604" t="n">
        <v>30</v>
      </c>
      <c r="I1604" t="inlineStr">
        <is>
          <t>UN</t>
        </is>
      </c>
      <c r="J1604" t="inlineStr">
        <is>
          <t>BEBIDAS</t>
        </is>
      </c>
      <c r="K1604" t="inlineStr">
        <is>
          <t>08/2025</t>
        </is>
      </c>
      <c r="L1604" t="n">
        <v>39.53</v>
      </c>
      <c r="M1604" s="556" t="n">
        <v>45895</v>
      </c>
      <c r="N1604" t="n">
        <v>39.53</v>
      </c>
      <c r="O1604" t="n">
        <v>39.53</v>
      </c>
      <c r="P1604" t="n">
        <v>1185.9</v>
      </c>
    </row>
    <row r="1605">
      <c r="A1605" t="n">
        <v>51897</v>
      </c>
      <c r="B1605" t="n">
        <v>128</v>
      </c>
      <c r="C1605" t="inlineStr">
        <is>
          <t>Love Cabaret</t>
        </is>
      </c>
      <c r="D1605" s="556" t="n">
        <v>45901</v>
      </c>
      <c r="E1605" t="n">
        <v>18202</v>
      </c>
      <c r="F1605" t="inlineStr">
        <is>
          <t>VERMOUTH DOLIN DRY 750ML</t>
        </is>
      </c>
      <c r="G1605" t="n">
        <v>3424</v>
      </c>
      <c r="H1605" t="n">
        <v>5.48</v>
      </c>
      <c r="I1605" t="inlineStr">
        <is>
          <t>GR</t>
        </is>
      </c>
      <c r="J1605" t="inlineStr">
        <is>
          <t>BEBIDAS</t>
        </is>
      </c>
      <c r="K1605" t="inlineStr">
        <is>
          <t>08/2025</t>
        </is>
      </c>
      <c r="L1605" t="n">
        <v>195.23</v>
      </c>
      <c r="M1605" s="556" t="n">
        <v>45895</v>
      </c>
      <c r="N1605" t="n">
        <v>195.23</v>
      </c>
      <c r="O1605" t="n">
        <v>195.23</v>
      </c>
      <c r="P1605" t="n">
        <v>1069.86</v>
      </c>
    </row>
    <row r="1606">
      <c r="A1606" t="n">
        <v>51913</v>
      </c>
      <c r="B1606" t="n">
        <v>128</v>
      </c>
      <c r="C1606" t="inlineStr">
        <is>
          <t>Love Cabaret</t>
        </is>
      </c>
      <c r="D1606" s="556" t="n">
        <v>45901</v>
      </c>
      <c r="E1606" t="n">
        <v>18113</v>
      </c>
      <c r="F1606" t="inlineStr">
        <is>
          <t>WHISKY JOHNNIE WALKER GREEN LABEL 750ML</t>
        </is>
      </c>
      <c r="G1606" t="n">
        <v>3499</v>
      </c>
      <c r="H1606" t="n">
        <v>2.29</v>
      </c>
      <c r="I1606" t="inlineStr">
        <is>
          <t>GR</t>
        </is>
      </c>
      <c r="J1606" t="inlineStr">
        <is>
          <t>BEBIDAS</t>
        </is>
      </c>
      <c r="K1606" t="inlineStr">
        <is>
          <t>08/2025</t>
        </is>
      </c>
      <c r="L1606" t="n">
        <v>0</v>
      </c>
      <c r="M1606" s="556" t="n">
        <v>45740</v>
      </c>
      <c r="N1606" t="n">
        <v>439.9</v>
      </c>
      <c r="O1606" t="n">
        <v>422.36</v>
      </c>
      <c r="P1606" t="n">
        <v>1007.37</v>
      </c>
    </row>
    <row r="1607">
      <c r="A1607" t="n">
        <v>51910</v>
      </c>
      <c r="B1607" t="n">
        <v>128</v>
      </c>
      <c r="C1607" t="inlineStr">
        <is>
          <t>Love Cabaret</t>
        </is>
      </c>
      <c r="D1607" s="556" t="n">
        <v>45901</v>
      </c>
      <c r="E1607" t="n">
        <v>18117</v>
      </c>
      <c r="F1607" t="inlineStr">
        <is>
          <t>WHISKY JOHNNIE WALKER BLONDE 750ML</t>
        </is>
      </c>
      <c r="G1607" t="n">
        <v>3496</v>
      </c>
      <c r="H1607" t="n">
        <v>7</v>
      </c>
      <c r="I1607" t="inlineStr">
        <is>
          <t>UN</t>
        </is>
      </c>
      <c r="J1607" t="inlineStr">
        <is>
          <t>BEBIDAS</t>
        </is>
      </c>
      <c r="K1607" t="inlineStr">
        <is>
          <t>08/2025</t>
        </is>
      </c>
      <c r="L1607" t="n">
        <v>0</v>
      </c>
      <c r="M1607" s="556" t="n">
        <v>-693593</v>
      </c>
      <c r="N1607" t="n">
        <v>0</v>
      </c>
      <c r="O1607" t="n">
        <v>82.19</v>
      </c>
      <c r="P1607" t="n">
        <v>839.23</v>
      </c>
    </row>
    <row r="1608">
      <c r="A1608" t="n">
        <v>51854</v>
      </c>
      <c r="B1608" t="n">
        <v>128</v>
      </c>
      <c r="C1608" t="inlineStr">
        <is>
          <t>Love Cabaret</t>
        </is>
      </c>
      <c r="D1608" s="556" t="n">
        <v>45901</v>
      </c>
      <c r="E1608" t="n">
        <v>19421</v>
      </c>
      <c r="F1608" t="inlineStr">
        <is>
          <t>LEITE INTEGRAL ITALAC C/12</t>
        </is>
      </c>
      <c r="G1608" t="n">
        <v>2758</v>
      </c>
      <c r="H1608" t="n">
        <v>11</v>
      </c>
      <c r="I1608" t="inlineStr">
        <is>
          <t>CX</t>
        </is>
      </c>
      <c r="J1608" t="inlineStr">
        <is>
          <t>ALIMENTOS</t>
        </is>
      </c>
      <c r="K1608" t="inlineStr">
        <is>
          <t>08/2025</t>
        </is>
      </c>
      <c r="L1608" t="n">
        <v>71.40000000000001</v>
      </c>
      <c r="M1608" s="556" t="n">
        <v>45895</v>
      </c>
      <c r="N1608" t="n">
        <v>73.3</v>
      </c>
      <c r="O1608" t="n">
        <v>69.90000000000001</v>
      </c>
      <c r="P1608" t="n">
        <v>785.4</v>
      </c>
    </row>
    <row r="1609">
      <c r="A1609" t="n">
        <v>51852</v>
      </c>
      <c r="B1609" t="n">
        <v>128</v>
      </c>
      <c r="C1609" t="inlineStr">
        <is>
          <t>Love Cabaret</t>
        </is>
      </c>
      <c r="D1609" s="556" t="n">
        <v>45901</v>
      </c>
      <c r="E1609" t="n">
        <v>25184</v>
      </c>
      <c r="F1609" t="inlineStr">
        <is>
          <t>TUCUPI PRETO BAG KG</t>
        </is>
      </c>
      <c r="G1609" t="n">
        <v>5937</v>
      </c>
      <c r="H1609" t="n">
        <v>3</v>
      </c>
      <c r="I1609" t="inlineStr">
        <is>
          <t>KG</t>
        </is>
      </c>
      <c r="J1609" t="inlineStr">
        <is>
          <t>ALIMENTOS</t>
        </is>
      </c>
      <c r="K1609" t="inlineStr">
        <is>
          <t>08/2025</t>
        </is>
      </c>
      <c r="L1609" t="n">
        <v>0</v>
      </c>
      <c r="M1609" s="556" t="n">
        <v>45800</v>
      </c>
      <c r="N1609" t="n">
        <v>250</v>
      </c>
      <c r="O1609" t="n">
        <v>250</v>
      </c>
      <c r="P1609" t="n">
        <v>750</v>
      </c>
    </row>
    <row r="1610">
      <c r="A1610" t="n">
        <v>51797</v>
      </c>
      <c r="B1610" t="n">
        <v>128</v>
      </c>
      <c r="C1610" t="inlineStr">
        <is>
          <t>Love Cabaret</t>
        </is>
      </c>
      <c r="D1610" s="556" t="n">
        <v>45901</v>
      </c>
      <c r="E1610" t="n">
        <v>20936</v>
      </c>
      <c r="F1610" t="inlineStr">
        <is>
          <t>CHOCOLATE AMARGO CALLEBAUT CALLETS 70,5% 2,01KG</t>
        </is>
      </c>
      <c r="G1610" t="n">
        <v>2031</v>
      </c>
      <c r="H1610" t="n">
        <v>2</v>
      </c>
      <c r="I1610" t="inlineStr">
        <is>
          <t>UN</t>
        </is>
      </c>
      <c r="J1610" t="inlineStr">
        <is>
          <t>ALIMENTOS</t>
        </is>
      </c>
      <c r="K1610" t="inlineStr">
        <is>
          <t>08/2025</t>
        </is>
      </c>
      <c r="L1610" t="n">
        <v>373.39</v>
      </c>
      <c r="M1610" s="556" t="n">
        <v>45873</v>
      </c>
      <c r="N1610" t="n">
        <v>373.39</v>
      </c>
      <c r="O1610" t="n">
        <v>354.74</v>
      </c>
      <c r="P1610" t="n">
        <v>746.78</v>
      </c>
    </row>
    <row r="1611">
      <c r="A1611" t="n">
        <v>51872</v>
      </c>
      <c r="B1611" t="n">
        <v>128</v>
      </c>
      <c r="C1611" t="inlineStr">
        <is>
          <t>Love Cabaret</t>
        </is>
      </c>
      <c r="D1611" s="556" t="n">
        <v>45901</v>
      </c>
      <c r="E1611" t="n">
        <v>18550</v>
      </c>
      <c r="F1611" t="inlineStr">
        <is>
          <t>APERITIVO ANGOSTURA 200ML</t>
        </is>
      </c>
      <c r="G1611" t="n">
        <v>3130</v>
      </c>
      <c r="H1611" t="n">
        <v>4.21</v>
      </c>
      <c r="I1611" t="inlineStr">
        <is>
          <t>GR</t>
        </is>
      </c>
      <c r="J1611" t="inlineStr">
        <is>
          <t>BEBIDAS</t>
        </is>
      </c>
      <c r="K1611" t="inlineStr">
        <is>
          <t>08/2025</t>
        </is>
      </c>
      <c r="L1611" t="n">
        <v>172.9</v>
      </c>
      <c r="M1611" s="556" t="n">
        <v>45887</v>
      </c>
      <c r="N1611" t="n">
        <v>172.9</v>
      </c>
      <c r="O1611" t="n">
        <v>173</v>
      </c>
      <c r="P1611" t="n">
        <v>727.91</v>
      </c>
    </row>
    <row r="1612">
      <c r="A1612" t="n">
        <v>51877</v>
      </c>
      <c r="B1612" t="n">
        <v>128</v>
      </c>
      <c r="C1612" t="inlineStr">
        <is>
          <t>Love Cabaret</t>
        </is>
      </c>
      <c r="D1612" s="556" t="n">
        <v>45901</v>
      </c>
      <c r="E1612" t="n">
        <v>18540</v>
      </c>
      <c r="F1612" t="inlineStr">
        <is>
          <t>APERITIVO FERNET BRANCA FRATELLI 750ML</t>
        </is>
      </c>
      <c r="G1612" t="n">
        <v>3138</v>
      </c>
      <c r="H1612" t="n">
        <v>4.21</v>
      </c>
      <c r="I1612" t="inlineStr">
        <is>
          <t>GR</t>
        </is>
      </c>
      <c r="J1612" t="inlineStr">
        <is>
          <t>BEBIDAS</t>
        </is>
      </c>
      <c r="K1612" t="inlineStr">
        <is>
          <t>08/2025</t>
        </is>
      </c>
      <c r="L1612" t="n">
        <v>0</v>
      </c>
      <c r="M1612" s="556" t="n">
        <v>-693593</v>
      </c>
      <c r="N1612" t="n">
        <v>0</v>
      </c>
      <c r="O1612" t="n">
        <v>104</v>
      </c>
      <c r="P1612" t="n">
        <v>694.03</v>
      </c>
    </row>
    <row r="1613">
      <c r="A1613" t="n">
        <v>51918</v>
      </c>
      <c r="B1613" t="n">
        <v>128</v>
      </c>
      <c r="C1613" t="inlineStr">
        <is>
          <t>Love Cabaret</t>
        </is>
      </c>
      <c r="D1613" s="556" t="n">
        <v>45901</v>
      </c>
      <c r="E1613" t="n">
        <v>24552</v>
      </c>
      <c r="F1613" t="inlineStr">
        <is>
          <t>ESPUMANTE CASA PERINI BRUT 750ML</t>
        </is>
      </c>
      <c r="G1613" t="n">
        <v>5669</v>
      </c>
      <c r="H1613" t="n">
        <v>18</v>
      </c>
      <c r="I1613" t="inlineStr">
        <is>
          <t>GR</t>
        </is>
      </c>
      <c r="J1613" t="inlineStr">
        <is>
          <t>BEBIDAS</t>
        </is>
      </c>
      <c r="K1613" t="inlineStr">
        <is>
          <t>08/2025</t>
        </is>
      </c>
      <c r="L1613" t="n">
        <v>37.57</v>
      </c>
      <c r="M1613" s="556" t="n">
        <v>45895</v>
      </c>
      <c r="N1613" t="n">
        <v>37.31</v>
      </c>
      <c r="O1613" t="n">
        <v>34.77</v>
      </c>
      <c r="P1613" t="n">
        <v>676.26</v>
      </c>
    </row>
    <row r="1614">
      <c r="A1614" t="n">
        <v>51921</v>
      </c>
      <c r="B1614" t="n">
        <v>128</v>
      </c>
      <c r="C1614" t="inlineStr">
        <is>
          <t>Love Cabaret</t>
        </is>
      </c>
      <c r="D1614" s="556" t="n">
        <v>45901</v>
      </c>
      <c r="E1614" t="n">
        <v>17933</v>
      </c>
      <c r="F1614" t="inlineStr">
        <is>
          <t>AGUA MINERAL COM GAS MAMBA 350ML C/24</t>
        </is>
      </c>
      <c r="G1614" t="n">
        <v>3636</v>
      </c>
      <c r="H1614" t="n">
        <v>8.67</v>
      </c>
      <c r="I1614" t="inlineStr">
        <is>
          <t>PC</t>
        </is>
      </c>
      <c r="J1614" t="inlineStr">
        <is>
          <t>BEBIDAS</t>
        </is>
      </c>
      <c r="K1614" t="inlineStr">
        <is>
          <t>08/2025</t>
        </is>
      </c>
      <c r="L1614" t="n">
        <v>75.31999999999999</v>
      </c>
      <c r="M1614" s="556" t="n">
        <v>45896</v>
      </c>
      <c r="N1614" t="n">
        <v>75.31999999999999</v>
      </c>
      <c r="O1614" t="n">
        <v>75.31999999999999</v>
      </c>
      <c r="P1614" t="n">
        <v>653.02</v>
      </c>
    </row>
    <row r="1615">
      <c r="A1615" t="n">
        <v>51875</v>
      </c>
      <c r="B1615" t="n">
        <v>128</v>
      </c>
      <c r="C1615" t="inlineStr">
        <is>
          <t>Love Cabaret</t>
        </is>
      </c>
      <c r="D1615" s="556" t="n">
        <v>45901</v>
      </c>
      <c r="E1615" t="n">
        <v>18545</v>
      </c>
      <c r="F1615" t="inlineStr">
        <is>
          <t>APERITIVO CAMPARI 998ML</t>
        </is>
      </c>
      <c r="G1615" t="n">
        <v>3134</v>
      </c>
      <c r="H1615" t="n">
        <v>14.28</v>
      </c>
      <c r="I1615" t="inlineStr">
        <is>
          <t>GR</t>
        </is>
      </c>
      <c r="J1615" t="inlineStr">
        <is>
          <t>BEBIDAS</t>
        </is>
      </c>
      <c r="K1615" t="inlineStr">
        <is>
          <t>08/2025</t>
        </is>
      </c>
      <c r="L1615" t="n">
        <v>44.19</v>
      </c>
      <c r="M1615" s="556" t="n">
        <v>45894</v>
      </c>
      <c r="N1615" t="n">
        <v>44</v>
      </c>
      <c r="O1615" t="n">
        <v>43.99</v>
      </c>
      <c r="P1615" t="n">
        <v>631.03</v>
      </c>
    </row>
    <row r="1616">
      <c r="A1616" t="n">
        <v>51917</v>
      </c>
      <c r="B1616" t="n">
        <v>128</v>
      </c>
      <c r="C1616" t="inlineStr">
        <is>
          <t>Love Cabaret</t>
        </is>
      </c>
      <c r="D1616" s="556" t="n">
        <v>45901</v>
      </c>
      <c r="E1616" t="n">
        <v>18053</v>
      </c>
      <c r="F1616" t="inlineStr">
        <is>
          <t>CHAMPAGNE VEUVE CLICQUOT BRUT 750ML</t>
        </is>
      </c>
      <c r="G1616" t="n">
        <v>3551</v>
      </c>
      <c r="H1616" t="n">
        <v>2</v>
      </c>
      <c r="I1616" t="inlineStr">
        <is>
          <t>UN</t>
        </is>
      </c>
      <c r="J1616" t="inlineStr">
        <is>
          <t>BEBIDAS</t>
        </is>
      </c>
      <c r="K1616" t="inlineStr">
        <is>
          <t>08/2025</t>
        </is>
      </c>
      <c r="L1616" t="n">
        <v>0</v>
      </c>
      <c r="M1616" s="556" t="n">
        <v>45663</v>
      </c>
      <c r="N1616" t="n">
        <v>314.15</v>
      </c>
      <c r="O1616" t="n">
        <v>343</v>
      </c>
      <c r="P1616" t="n">
        <v>628.3</v>
      </c>
    </row>
    <row r="1617">
      <c r="A1617" t="n">
        <v>51881</v>
      </c>
      <c r="B1617" t="n">
        <v>128</v>
      </c>
      <c r="C1617" t="inlineStr">
        <is>
          <t>Love Cabaret</t>
        </is>
      </c>
      <c r="D1617" s="556" t="n">
        <v>45901</v>
      </c>
      <c r="E1617" t="n">
        <v>18382</v>
      </c>
      <c r="F1617" t="inlineStr">
        <is>
          <t>CONHAQUE BRANDY OSBORNE 700ML</t>
        </is>
      </c>
      <c r="G1617" t="n">
        <v>3257</v>
      </c>
      <c r="H1617" t="n">
        <v>8</v>
      </c>
      <c r="I1617" t="inlineStr">
        <is>
          <t>GR</t>
        </is>
      </c>
      <c r="J1617" t="inlineStr">
        <is>
          <t>BEBIDAS</t>
        </is>
      </c>
      <c r="K1617" t="inlineStr">
        <is>
          <t>08/2025</t>
        </is>
      </c>
      <c r="L1617" t="n">
        <v>77</v>
      </c>
      <c r="M1617" s="556" t="n">
        <v>45887</v>
      </c>
      <c r="N1617" t="n">
        <v>77</v>
      </c>
      <c r="O1617" t="n">
        <v>77.5</v>
      </c>
      <c r="P1617" t="n">
        <v>616</v>
      </c>
    </row>
    <row r="1618">
      <c r="A1618" t="n">
        <v>51855</v>
      </c>
      <c r="B1618" t="n">
        <v>128</v>
      </c>
      <c r="C1618" t="inlineStr">
        <is>
          <t>Love Cabaret</t>
        </is>
      </c>
      <c r="D1618" s="556" t="n">
        <v>45901</v>
      </c>
      <c r="E1618" t="n">
        <v>19405</v>
      </c>
      <c r="F1618" t="inlineStr">
        <is>
          <t>MANTEIGA S/ SAL TRES MARIAS 5KG</t>
        </is>
      </c>
      <c r="G1618" t="n">
        <v>2761</v>
      </c>
      <c r="H1618" t="n">
        <v>17.1</v>
      </c>
      <c r="I1618" t="inlineStr">
        <is>
          <t>KG</t>
        </is>
      </c>
      <c r="J1618" t="inlineStr">
        <is>
          <t>ALIMENTOS</t>
        </is>
      </c>
      <c r="K1618" t="inlineStr">
        <is>
          <t>08/2025</t>
        </is>
      </c>
      <c r="L1618" t="n">
        <v>34.6</v>
      </c>
      <c r="M1618" s="556" t="n">
        <v>45895</v>
      </c>
      <c r="N1618" t="n">
        <v>34.6</v>
      </c>
      <c r="O1618" t="n">
        <v>33.9</v>
      </c>
      <c r="P1618" t="n">
        <v>591.66</v>
      </c>
    </row>
    <row r="1619">
      <c r="A1619" t="n">
        <v>51866</v>
      </c>
      <c r="B1619" t="n">
        <v>128</v>
      </c>
      <c r="C1619" t="inlineStr">
        <is>
          <t>Love Cabaret</t>
        </is>
      </c>
      <c r="D1619" s="556" t="n">
        <v>45901</v>
      </c>
      <c r="E1619" t="n">
        <v>24259</v>
      </c>
      <c r="F1619" t="inlineStr">
        <is>
          <t>FILE MIGNON 4/5 S/ CORDAO KG</t>
        </is>
      </c>
      <c r="G1619" t="n">
        <v>2938</v>
      </c>
      <c r="H1619" t="n">
        <v>9.300000000000001</v>
      </c>
      <c r="I1619" t="inlineStr">
        <is>
          <t>KG</t>
        </is>
      </c>
      <c r="J1619" t="inlineStr">
        <is>
          <t>ALIMENTOS</t>
        </is>
      </c>
      <c r="K1619" t="inlineStr">
        <is>
          <t>08/2025</t>
        </is>
      </c>
      <c r="L1619" t="n">
        <v>63.56</v>
      </c>
      <c r="M1619" s="556" t="n">
        <v>45881</v>
      </c>
      <c r="N1619" t="n">
        <v>62.99</v>
      </c>
      <c r="O1619" t="n">
        <v>59.9</v>
      </c>
      <c r="P1619" t="n">
        <v>591.11</v>
      </c>
    </row>
    <row r="1620">
      <c r="A1620" t="n">
        <v>51904</v>
      </c>
      <c r="B1620" t="n">
        <v>128</v>
      </c>
      <c r="C1620" t="inlineStr">
        <is>
          <t>Love Cabaret</t>
        </is>
      </c>
      <c r="D1620" s="556" t="n">
        <v>45901</v>
      </c>
      <c r="E1620" t="n">
        <v>18157</v>
      </c>
      <c r="F1620" t="inlineStr">
        <is>
          <t>WHISKY BOURBON BULLEIT 750ML</t>
        </is>
      </c>
      <c r="G1620" t="n">
        <v>3463</v>
      </c>
      <c r="H1620" t="n">
        <v>2.82</v>
      </c>
      <c r="I1620" t="inlineStr">
        <is>
          <t>GR</t>
        </is>
      </c>
      <c r="J1620" t="inlineStr">
        <is>
          <t>BEBIDAS</t>
        </is>
      </c>
      <c r="K1620" t="inlineStr">
        <is>
          <t>08/2025</t>
        </is>
      </c>
      <c r="L1620" t="n">
        <v>205.61</v>
      </c>
      <c r="M1620" s="556" t="n">
        <v>45870</v>
      </c>
      <c r="N1620" t="n">
        <v>205.61</v>
      </c>
      <c r="O1620" t="n">
        <v>205.6</v>
      </c>
      <c r="P1620" t="n">
        <v>579.8200000000001</v>
      </c>
    </row>
    <row r="1621">
      <c r="A1621" t="n">
        <v>51930</v>
      </c>
      <c r="B1621" t="n">
        <v>128</v>
      </c>
      <c r="C1621" t="inlineStr">
        <is>
          <t>Love Cabaret</t>
        </is>
      </c>
      <c r="D1621" s="556" t="n">
        <v>45901</v>
      </c>
      <c r="E1621" t="n">
        <v>17778</v>
      </c>
      <c r="F1621" t="inlineStr">
        <is>
          <t>VINHO BRANCO JEREZ FORTIF REAL TESOURO FINO 750ML</t>
        </is>
      </c>
      <c r="G1621" t="n">
        <v>3765</v>
      </c>
      <c r="H1621" t="n">
        <v>6.32</v>
      </c>
      <c r="I1621" t="inlineStr">
        <is>
          <t>GR</t>
        </is>
      </c>
      <c r="J1621" t="inlineStr">
        <is>
          <t>BEBIDAS</t>
        </is>
      </c>
      <c r="K1621" t="inlineStr">
        <is>
          <t>08/2025</t>
        </is>
      </c>
      <c r="L1621" t="n">
        <v>0</v>
      </c>
      <c r="M1621" s="556" t="n">
        <v>45516</v>
      </c>
      <c r="N1621" t="n">
        <v>88.81999999999999</v>
      </c>
      <c r="O1621" t="n">
        <v>95.55</v>
      </c>
      <c r="P1621" t="n">
        <v>561.34</v>
      </c>
    </row>
    <row r="1622">
      <c r="A1622" t="n">
        <v>51927</v>
      </c>
      <c r="B1622" t="n">
        <v>128</v>
      </c>
      <c r="C1622" t="inlineStr">
        <is>
          <t>Love Cabaret</t>
        </is>
      </c>
      <c r="D1622" s="556" t="n">
        <v>45901</v>
      </c>
      <c r="E1622" t="n">
        <v>24529</v>
      </c>
      <c r="F1622" t="inlineStr">
        <is>
          <t>REFRIGERANTE LIMAO FYS 350ML C/12</t>
        </is>
      </c>
      <c r="G1622" t="n">
        <v>3697</v>
      </c>
      <c r="H1622" t="n">
        <v>17.17</v>
      </c>
      <c r="I1622" t="inlineStr">
        <is>
          <t>PC</t>
        </is>
      </c>
      <c r="J1622" t="inlineStr">
        <is>
          <t>BEBIDAS</t>
        </is>
      </c>
      <c r="K1622" t="inlineStr">
        <is>
          <t>08/2025</t>
        </is>
      </c>
      <c r="L1622" t="n">
        <v>30.55</v>
      </c>
      <c r="M1622" s="556" t="n">
        <v>45896</v>
      </c>
      <c r="N1622" t="n">
        <v>39.69</v>
      </c>
      <c r="O1622" t="n">
        <v>39.69</v>
      </c>
      <c r="P1622" t="n">
        <v>524.54</v>
      </c>
    </row>
    <row r="1623">
      <c r="A1623" t="n">
        <v>51931</v>
      </c>
      <c r="B1623" t="n">
        <v>128</v>
      </c>
      <c r="C1623" t="inlineStr">
        <is>
          <t>Love Cabaret</t>
        </is>
      </c>
      <c r="D1623" s="556" t="n">
        <v>45901</v>
      </c>
      <c r="E1623" t="n">
        <v>17797</v>
      </c>
      <c r="F1623" t="inlineStr">
        <is>
          <t>VINHO BRANCO MASCARA FUEGO CHARDONNAY 750ML</t>
        </is>
      </c>
      <c r="G1623" t="n">
        <v>3748</v>
      </c>
      <c r="H1623" t="n">
        <v>12.94</v>
      </c>
      <c r="I1623" t="inlineStr">
        <is>
          <t>GR</t>
        </is>
      </c>
      <c r="J1623" t="inlineStr">
        <is>
          <t>BEBIDAS</t>
        </is>
      </c>
      <c r="K1623" t="inlineStr">
        <is>
          <t>08/2025</t>
        </is>
      </c>
      <c r="L1623" t="n">
        <v>0</v>
      </c>
      <c r="M1623" s="556" t="n">
        <v>45842</v>
      </c>
      <c r="N1623" t="n">
        <v>40.15</v>
      </c>
      <c r="O1623" t="n">
        <v>37.7</v>
      </c>
      <c r="P1623" t="n">
        <v>519.54</v>
      </c>
    </row>
    <row r="1624">
      <c r="A1624" t="n">
        <v>51908</v>
      </c>
      <c r="B1624" t="n">
        <v>128</v>
      </c>
      <c r="C1624" t="inlineStr">
        <is>
          <t>Love Cabaret</t>
        </is>
      </c>
      <c r="D1624" s="556" t="n">
        <v>45901</v>
      </c>
      <c r="E1624" t="n">
        <v>18131</v>
      </c>
      <c r="F1624" t="inlineStr">
        <is>
          <t>WHISKY GLENMORANGIE 10 ANOS 750ML</t>
        </is>
      </c>
      <c r="G1624" t="n">
        <v>3485</v>
      </c>
      <c r="H1624" t="n">
        <v>2</v>
      </c>
      <c r="I1624" t="inlineStr">
        <is>
          <t>UN</t>
        </is>
      </c>
      <c r="J1624" t="inlineStr">
        <is>
          <t>BEBIDAS</t>
        </is>
      </c>
      <c r="K1624" t="inlineStr">
        <is>
          <t>08/2025</t>
        </is>
      </c>
      <c r="L1624" t="n">
        <v>0</v>
      </c>
      <c r="M1624" s="556" t="n">
        <v>-693593</v>
      </c>
      <c r="N1624" t="n">
        <v>0</v>
      </c>
      <c r="O1624" t="n">
        <v>298.9</v>
      </c>
      <c r="P1624" t="n">
        <v>500.69</v>
      </c>
    </row>
    <row r="1625">
      <c r="A1625" t="n">
        <v>51899</v>
      </c>
      <c r="B1625" t="n">
        <v>128</v>
      </c>
      <c r="C1625" t="inlineStr">
        <is>
          <t>Love Cabaret</t>
        </is>
      </c>
      <c r="D1625" s="556" t="n">
        <v>45901</v>
      </c>
      <c r="E1625" t="n">
        <v>18212</v>
      </c>
      <c r="F1625" t="inlineStr">
        <is>
          <t>VERMOUTH MARTINI EXTRA DRY 750ML</t>
        </is>
      </c>
      <c r="G1625" t="n">
        <v>3415</v>
      </c>
      <c r="H1625" t="n">
        <v>13.06</v>
      </c>
      <c r="I1625" t="inlineStr">
        <is>
          <t>GR</t>
        </is>
      </c>
      <c r="J1625" t="inlineStr">
        <is>
          <t>BEBIDAS</t>
        </is>
      </c>
      <c r="K1625" t="inlineStr">
        <is>
          <t>08/2025</t>
        </is>
      </c>
      <c r="L1625" t="n">
        <v>38.3</v>
      </c>
      <c r="M1625" s="556" t="n">
        <v>45873</v>
      </c>
      <c r="N1625" t="n">
        <v>38.3</v>
      </c>
      <c r="O1625" t="n">
        <v>38.3</v>
      </c>
      <c r="P1625" t="n">
        <v>500.2</v>
      </c>
    </row>
    <row r="1626">
      <c r="A1626" t="n">
        <v>51923</v>
      </c>
      <c r="B1626" t="n">
        <v>128</v>
      </c>
      <c r="C1626" t="inlineStr">
        <is>
          <t>Love Cabaret</t>
        </is>
      </c>
      <c r="D1626" s="556" t="n">
        <v>45901</v>
      </c>
      <c r="E1626" t="n">
        <v>17934</v>
      </c>
      <c r="F1626" t="inlineStr">
        <is>
          <t>AGUA MINERAL SEM GAS MAMBA 350ML C/24</t>
        </is>
      </c>
      <c r="G1626" t="n">
        <v>3636</v>
      </c>
      <c r="H1626" t="n">
        <v>6.33</v>
      </c>
      <c r="I1626" t="inlineStr">
        <is>
          <t>PC</t>
        </is>
      </c>
      <c r="J1626" t="inlineStr">
        <is>
          <t>BEBIDAS</t>
        </is>
      </c>
      <c r="K1626" t="inlineStr">
        <is>
          <t>08/2025</t>
        </is>
      </c>
      <c r="L1626" t="n">
        <v>75.31999999999999</v>
      </c>
      <c r="M1626" s="556" t="n">
        <v>45896</v>
      </c>
      <c r="N1626" t="n">
        <v>75.31999999999999</v>
      </c>
      <c r="O1626" t="n">
        <v>75.31999999999999</v>
      </c>
      <c r="P1626" t="n">
        <v>476.78</v>
      </c>
    </row>
    <row r="1627">
      <c r="A1627" t="n">
        <v>51924</v>
      </c>
      <c r="B1627" t="n">
        <v>128</v>
      </c>
      <c r="C1627" t="inlineStr">
        <is>
          <t>Love Cabaret</t>
        </is>
      </c>
      <c r="D1627" s="556" t="n">
        <v>45901</v>
      </c>
      <c r="E1627" t="n">
        <v>24030</v>
      </c>
      <c r="F1627" t="inlineStr">
        <is>
          <t>AGUA TONICA PRATA 269ML</t>
        </is>
      </c>
      <c r="G1627" t="n">
        <v>3593</v>
      </c>
      <c r="H1627" t="n">
        <v>135</v>
      </c>
      <c r="I1627" t="inlineStr">
        <is>
          <t>UN</t>
        </is>
      </c>
      <c r="J1627" t="inlineStr">
        <is>
          <t>BEBIDAS</t>
        </is>
      </c>
      <c r="K1627" t="inlineStr">
        <is>
          <t>08/2025</t>
        </is>
      </c>
      <c r="L1627" t="n">
        <v>3.52</v>
      </c>
      <c r="M1627" s="556" t="n">
        <v>45895</v>
      </c>
      <c r="N1627" t="n">
        <v>3.64</v>
      </c>
      <c r="O1627" t="n">
        <v>3.53</v>
      </c>
      <c r="P1627" t="n">
        <v>475.2</v>
      </c>
    </row>
    <row r="1628">
      <c r="A1628" t="n">
        <v>51858</v>
      </c>
      <c r="B1628" t="n">
        <v>128</v>
      </c>
      <c r="C1628" t="inlineStr">
        <is>
          <t>Love Cabaret</t>
        </is>
      </c>
      <c r="D1628" s="556" t="n">
        <v>45901</v>
      </c>
      <c r="E1628" t="n">
        <v>19291</v>
      </c>
      <c r="F1628" t="inlineStr">
        <is>
          <t>QUEIJO PARMESAO CAPA PRETA KG</t>
        </is>
      </c>
      <c r="G1628" t="n">
        <v>2775</v>
      </c>
      <c r="H1628" t="n">
        <v>6.7</v>
      </c>
      <c r="I1628" t="inlineStr">
        <is>
          <t>KG</t>
        </is>
      </c>
      <c r="J1628" t="inlineStr">
        <is>
          <t>ALIMENTOS</t>
        </is>
      </c>
      <c r="K1628" t="inlineStr">
        <is>
          <t>08/2025</t>
        </is>
      </c>
      <c r="L1628" t="n">
        <v>69.95</v>
      </c>
      <c r="M1628" s="556" t="n">
        <v>45889</v>
      </c>
      <c r="N1628" t="n">
        <v>69.88</v>
      </c>
      <c r="O1628" t="n">
        <v>70.94</v>
      </c>
      <c r="P1628" t="n">
        <v>468.66</v>
      </c>
    </row>
    <row r="1629">
      <c r="A1629" t="n">
        <v>51926</v>
      </c>
      <c r="B1629" t="n">
        <v>128</v>
      </c>
      <c r="C1629" t="inlineStr">
        <is>
          <t>Love Cabaret</t>
        </is>
      </c>
      <c r="D1629" s="556" t="n">
        <v>45901</v>
      </c>
      <c r="E1629" t="n">
        <v>24561</v>
      </c>
      <c r="F1629" t="inlineStr">
        <is>
          <t xml:space="preserve">REFRIGERANTE GUARANA FYS 350ML C/12 </t>
        </is>
      </c>
      <c r="G1629" t="n">
        <v>5655</v>
      </c>
      <c r="H1629" t="n">
        <v>14.75</v>
      </c>
      <c r="I1629" t="inlineStr">
        <is>
          <t>PC</t>
        </is>
      </c>
      <c r="J1629" t="inlineStr">
        <is>
          <t>BEBIDAS</t>
        </is>
      </c>
      <c r="K1629" t="inlineStr">
        <is>
          <t>08/2025</t>
        </is>
      </c>
      <c r="L1629" t="n">
        <v>30.77</v>
      </c>
      <c r="M1629" s="556" t="n">
        <v>45896</v>
      </c>
      <c r="N1629" t="n">
        <v>39.84</v>
      </c>
      <c r="O1629" t="n">
        <v>39.84</v>
      </c>
      <c r="P1629" t="n">
        <v>453.86</v>
      </c>
    </row>
    <row r="1630">
      <c r="A1630" t="n">
        <v>51780</v>
      </c>
      <c r="B1630" t="n">
        <v>128</v>
      </c>
      <c r="C1630" t="inlineStr">
        <is>
          <t>Love Cabaret</t>
        </is>
      </c>
      <c r="D1630" s="556" t="n">
        <v>45901</v>
      </c>
      <c r="E1630" t="n">
        <v>24556</v>
      </c>
      <c r="F1630" t="inlineStr">
        <is>
          <t>PAO DE HAMBURGUER NA MASSA DE BRIOCHE PINCELADO CAIXA C/72 UN 18 PACOTES X 4 UN COD 111</t>
        </is>
      </c>
      <c r="G1630" t="n">
        <v>5659</v>
      </c>
      <c r="H1630" t="n">
        <v>2.4</v>
      </c>
      <c r="I1630" t="inlineStr">
        <is>
          <t>CX</t>
        </is>
      </c>
      <c r="J1630" t="inlineStr">
        <is>
          <t>ALIMENTOS</t>
        </is>
      </c>
      <c r="K1630" t="inlineStr">
        <is>
          <t>08/2025</t>
        </is>
      </c>
      <c r="L1630" t="n">
        <v>187.28</v>
      </c>
      <c r="M1630" s="556" t="n">
        <v>45895</v>
      </c>
      <c r="N1630" t="n">
        <v>187.28</v>
      </c>
      <c r="O1630" t="n">
        <v>187.28</v>
      </c>
      <c r="P1630" t="n">
        <v>449.47</v>
      </c>
    </row>
    <row r="1631">
      <c r="A1631" t="n">
        <v>51887</v>
      </c>
      <c r="B1631" t="n">
        <v>128</v>
      </c>
      <c r="C1631" t="inlineStr">
        <is>
          <t>Love Cabaret</t>
        </is>
      </c>
      <c r="D1631" s="556" t="n">
        <v>45901</v>
      </c>
      <c r="E1631" t="n">
        <v>18287</v>
      </c>
      <c r="F1631" t="inlineStr">
        <is>
          <t>LICOR DE CEREJA HEERING 700ML</t>
        </is>
      </c>
      <c r="G1631" t="n">
        <v>3341</v>
      </c>
      <c r="H1631" t="n">
        <v>1.56</v>
      </c>
      <c r="I1631" t="inlineStr">
        <is>
          <t>UN</t>
        </is>
      </c>
      <c r="J1631" t="inlineStr">
        <is>
          <t>BEBIDAS</t>
        </is>
      </c>
      <c r="K1631" t="inlineStr">
        <is>
          <t>08/2025</t>
        </is>
      </c>
      <c r="L1631" t="n">
        <v>0</v>
      </c>
      <c r="M1631" s="556" t="n">
        <v>-693593</v>
      </c>
      <c r="N1631" t="n">
        <v>0</v>
      </c>
      <c r="O1631" t="n">
        <v>0</v>
      </c>
      <c r="P1631" t="n">
        <v>444.59</v>
      </c>
    </row>
    <row r="1632">
      <c r="A1632" t="n">
        <v>51907</v>
      </c>
      <c r="B1632" t="n">
        <v>128</v>
      </c>
      <c r="C1632" t="inlineStr">
        <is>
          <t>Love Cabaret</t>
        </is>
      </c>
      <c r="D1632" s="556" t="n">
        <v>45901</v>
      </c>
      <c r="E1632" t="n">
        <v>18133</v>
      </c>
      <c r="F1632" t="inlineStr">
        <is>
          <t>WHISKY GLENLIVET FOUNDERS RESERVE 750ML</t>
        </is>
      </c>
      <c r="G1632" t="n">
        <v>3484</v>
      </c>
      <c r="H1632" t="n">
        <v>2</v>
      </c>
      <c r="I1632" t="inlineStr">
        <is>
          <t>GR</t>
        </is>
      </c>
      <c r="J1632" t="inlineStr">
        <is>
          <t>BEBIDAS</t>
        </is>
      </c>
      <c r="K1632" t="inlineStr">
        <is>
          <t>08/2025</t>
        </is>
      </c>
      <c r="L1632" t="n">
        <v>0</v>
      </c>
      <c r="M1632" s="556" t="n">
        <v>-693593</v>
      </c>
      <c r="N1632" t="n">
        <v>0</v>
      </c>
      <c r="O1632" t="n">
        <v>193.9</v>
      </c>
      <c r="P1632" t="n">
        <v>414.03</v>
      </c>
    </row>
    <row r="1633">
      <c r="A1633" t="n">
        <v>51891</v>
      </c>
      <c r="B1633" t="n">
        <v>128</v>
      </c>
      <c r="C1633" t="inlineStr">
        <is>
          <t>Love Cabaret</t>
        </is>
      </c>
      <c r="D1633" s="556" t="n">
        <v>45901</v>
      </c>
      <c r="E1633" t="n">
        <v>18306</v>
      </c>
      <c r="F1633" t="inlineStr">
        <is>
          <t>LICOR MARASCHINO LUXARDO 750ML</t>
        </is>
      </c>
      <c r="G1633" t="n">
        <v>3327</v>
      </c>
      <c r="H1633" t="n">
        <v>2</v>
      </c>
      <c r="I1633" t="inlineStr">
        <is>
          <t>GR</t>
        </is>
      </c>
      <c r="J1633" t="inlineStr">
        <is>
          <t>BEBIDAS</t>
        </is>
      </c>
      <c r="K1633" t="inlineStr">
        <is>
          <t>08/2025</t>
        </is>
      </c>
      <c r="L1633" t="n">
        <v>0</v>
      </c>
      <c r="M1633" s="556" t="n">
        <v>-693593</v>
      </c>
      <c r="N1633" t="n">
        <v>0</v>
      </c>
      <c r="O1633" t="n">
        <v>238.8</v>
      </c>
      <c r="P1633" t="n">
        <v>395.11</v>
      </c>
    </row>
    <row r="1634">
      <c r="A1634" t="n">
        <v>51934</v>
      </c>
      <c r="B1634" t="n">
        <v>128</v>
      </c>
      <c r="C1634" t="inlineStr">
        <is>
          <t>Love Cabaret</t>
        </is>
      </c>
      <c r="D1634" s="556" t="n">
        <v>45901</v>
      </c>
      <c r="E1634" t="n">
        <v>17661</v>
      </c>
      <c r="F1634" t="inlineStr">
        <is>
          <t>VINHO TINTO LES FRUITS SAUVAGES PINOT NOIR 750ML</t>
        </is>
      </c>
      <c r="G1634" t="n">
        <v>3868</v>
      </c>
      <c r="H1634" t="n">
        <v>3</v>
      </c>
      <c r="I1634" t="inlineStr">
        <is>
          <t>GR</t>
        </is>
      </c>
      <c r="J1634" t="inlineStr">
        <is>
          <t>BEBIDAS</t>
        </is>
      </c>
      <c r="K1634" t="inlineStr">
        <is>
          <t>08/2025</t>
        </is>
      </c>
      <c r="L1634" t="n">
        <v>128.06</v>
      </c>
      <c r="M1634" s="556" t="n">
        <v>45873</v>
      </c>
      <c r="N1634" t="n">
        <v>128.06</v>
      </c>
      <c r="O1634" t="n">
        <v>128.06</v>
      </c>
      <c r="P1634" t="n">
        <v>384.18</v>
      </c>
    </row>
    <row r="1635">
      <c r="A1635" t="n">
        <v>51878</v>
      </c>
      <c r="B1635" t="n">
        <v>128</v>
      </c>
      <c r="C1635" t="inlineStr">
        <is>
          <t>Love Cabaret</t>
        </is>
      </c>
      <c r="D1635" s="556" t="n">
        <v>45901</v>
      </c>
      <c r="E1635" t="n">
        <v>18530</v>
      </c>
      <c r="F1635" t="inlineStr">
        <is>
          <t>APERITIVO RAMAZZOTTI ROSATO 700ML</t>
        </is>
      </c>
      <c r="G1635" t="n">
        <v>3145</v>
      </c>
      <c r="H1635" t="n">
        <v>6</v>
      </c>
      <c r="I1635" t="inlineStr">
        <is>
          <t>GR</t>
        </is>
      </c>
      <c r="J1635" t="inlineStr">
        <is>
          <t>BEBIDAS</t>
        </is>
      </c>
      <c r="K1635" t="inlineStr">
        <is>
          <t>08/2025</t>
        </is>
      </c>
      <c r="L1635" t="n">
        <v>0</v>
      </c>
      <c r="M1635" s="556" t="n">
        <v>45502</v>
      </c>
      <c r="N1635" t="n">
        <v>61.12</v>
      </c>
      <c r="O1635" t="n">
        <v>64.56</v>
      </c>
      <c r="P1635" t="n">
        <v>366.72</v>
      </c>
    </row>
    <row r="1636">
      <c r="A1636" t="n">
        <v>51798</v>
      </c>
      <c r="B1636" t="n">
        <v>128</v>
      </c>
      <c r="C1636" t="inlineStr">
        <is>
          <t>Love Cabaret</t>
        </is>
      </c>
      <c r="D1636" s="556" t="n">
        <v>45901</v>
      </c>
      <c r="E1636" t="n">
        <v>25808</v>
      </c>
      <c r="F1636" t="inlineStr">
        <is>
          <t>CHOCOLATE EM BARRA AO LEITE C/2,1KG SICAO</t>
        </is>
      </c>
      <c r="G1636" t="n">
        <v>6345</v>
      </c>
      <c r="H1636" t="n">
        <v>2</v>
      </c>
      <c r="I1636" t="inlineStr">
        <is>
          <t>UN</t>
        </is>
      </c>
      <c r="J1636" t="inlineStr">
        <is>
          <t>ALIMENTOS</t>
        </is>
      </c>
      <c r="K1636" t="inlineStr">
        <is>
          <t>08/2025</t>
        </is>
      </c>
      <c r="L1636" t="n">
        <v>182</v>
      </c>
      <c r="M1636" s="556" t="n">
        <v>45873</v>
      </c>
      <c r="N1636" t="n">
        <v>182</v>
      </c>
      <c r="O1636" t="n">
        <v>168.99</v>
      </c>
      <c r="P1636" t="n">
        <v>364</v>
      </c>
    </row>
    <row r="1637">
      <c r="A1637" t="n">
        <v>51940</v>
      </c>
      <c r="B1637" t="n">
        <v>128</v>
      </c>
      <c r="C1637" t="inlineStr">
        <is>
          <t>Love Cabaret</t>
        </is>
      </c>
      <c r="D1637" s="556" t="n">
        <v>45901</v>
      </c>
      <c r="E1637" t="n">
        <v>22125</v>
      </c>
      <c r="F1637" t="inlineStr">
        <is>
          <t xml:space="preserve">AGUA TONICA PRATA INDIAN 200ML </t>
        </is>
      </c>
      <c r="G1637" t="n">
        <v>3601</v>
      </c>
      <c r="H1637" t="n">
        <v>96</v>
      </c>
      <c r="I1637" t="inlineStr">
        <is>
          <t>UN</t>
        </is>
      </c>
      <c r="J1637" t="inlineStr">
        <is>
          <t>BEBIDAS</t>
        </is>
      </c>
      <c r="K1637" t="inlineStr">
        <is>
          <t>08/2025</t>
        </is>
      </c>
      <c r="L1637" t="n">
        <v>0</v>
      </c>
      <c r="M1637" s="556" t="n">
        <v>45565</v>
      </c>
      <c r="N1637" t="n">
        <v>3.79</v>
      </c>
      <c r="O1637" t="n">
        <v>6.53</v>
      </c>
      <c r="P1637" t="n">
        <v>363.84</v>
      </c>
    </row>
    <row r="1638">
      <c r="A1638" t="n">
        <v>51929</v>
      </c>
      <c r="B1638" t="n">
        <v>128</v>
      </c>
      <c r="C1638" t="inlineStr">
        <is>
          <t>Love Cabaret</t>
        </is>
      </c>
      <c r="D1638" s="556" t="n">
        <v>45901</v>
      </c>
      <c r="E1638" t="n">
        <v>17800</v>
      </c>
      <c r="F1638" t="inlineStr">
        <is>
          <t>VINHO BRANCO ALMADEN RIESLING 750ML</t>
        </is>
      </c>
      <c r="G1638" t="n">
        <v>3745</v>
      </c>
      <c r="H1638" t="n">
        <v>13</v>
      </c>
      <c r="I1638" t="inlineStr">
        <is>
          <t>GR</t>
        </is>
      </c>
      <c r="J1638" t="inlineStr">
        <is>
          <t>BEBIDAS</t>
        </is>
      </c>
      <c r="K1638" t="inlineStr">
        <is>
          <t>08/2025</t>
        </is>
      </c>
      <c r="L1638" t="n">
        <v>26.2</v>
      </c>
      <c r="M1638" s="556" t="n">
        <v>45873</v>
      </c>
      <c r="N1638" t="n">
        <v>26.2</v>
      </c>
      <c r="O1638" t="n">
        <v>26.2</v>
      </c>
      <c r="P1638" t="n">
        <v>340.6</v>
      </c>
    </row>
    <row r="1639">
      <c r="A1639" t="n">
        <v>51932</v>
      </c>
      <c r="B1639" t="n">
        <v>128</v>
      </c>
      <c r="C1639" t="inlineStr">
        <is>
          <t>Love Cabaret</t>
        </is>
      </c>
      <c r="D1639" s="556" t="n">
        <v>45901</v>
      </c>
      <c r="E1639" t="n">
        <v>17716</v>
      </c>
      <c r="F1639" t="inlineStr">
        <is>
          <t>VINHO TINTO ALMADEN CABERNET SAUVIGNON 750ML</t>
        </is>
      </c>
      <c r="G1639" t="n">
        <v>3822</v>
      </c>
      <c r="H1639" t="n">
        <v>13</v>
      </c>
      <c r="I1639" t="inlineStr">
        <is>
          <t>GR</t>
        </is>
      </c>
      <c r="J1639" t="inlineStr">
        <is>
          <t>BEBIDAS</t>
        </is>
      </c>
      <c r="K1639" t="inlineStr">
        <is>
          <t>08/2025</t>
        </is>
      </c>
      <c r="L1639" t="n">
        <v>26.2</v>
      </c>
      <c r="M1639" s="556" t="n">
        <v>45873</v>
      </c>
      <c r="N1639" t="n">
        <v>26.2</v>
      </c>
      <c r="O1639" t="n">
        <v>26.2</v>
      </c>
      <c r="P1639" t="n">
        <v>340.6</v>
      </c>
    </row>
    <row r="1640">
      <c r="A1640" t="n">
        <v>51813</v>
      </c>
      <c r="B1640" t="n">
        <v>128</v>
      </c>
      <c r="C1640" t="inlineStr">
        <is>
          <t>Love Cabaret</t>
        </is>
      </c>
      <c r="D1640" s="556" t="n">
        <v>45901</v>
      </c>
      <c r="E1640" t="n">
        <v>20832</v>
      </c>
      <c r="F1640" t="inlineStr">
        <is>
          <t>MEL FLORISMEL SILVESTRE C/1KG</t>
        </is>
      </c>
      <c r="G1640" t="n">
        <v>2065</v>
      </c>
      <c r="H1640" t="n">
        <v>10</v>
      </c>
      <c r="I1640" t="inlineStr">
        <is>
          <t>PT</t>
        </is>
      </c>
      <c r="J1640" t="inlineStr">
        <is>
          <t>ALIMENTOS</t>
        </is>
      </c>
      <c r="K1640" t="inlineStr">
        <is>
          <t>08/2025</t>
        </is>
      </c>
      <c r="L1640" t="n">
        <v>34</v>
      </c>
      <c r="M1640" s="556" t="n">
        <v>45889</v>
      </c>
      <c r="N1640" t="n">
        <v>34</v>
      </c>
      <c r="O1640" t="n">
        <v>34</v>
      </c>
      <c r="P1640" t="n">
        <v>340</v>
      </c>
    </row>
    <row r="1641">
      <c r="A1641" t="n">
        <v>51791</v>
      </c>
      <c r="B1641" t="n">
        <v>128</v>
      </c>
      <c r="C1641" t="inlineStr">
        <is>
          <t>Love Cabaret</t>
        </is>
      </c>
      <c r="D1641" s="556" t="n">
        <v>45901</v>
      </c>
      <c r="E1641" t="n">
        <v>21047</v>
      </c>
      <c r="F1641" t="inlineStr">
        <is>
          <t>AZEITE EXTRA VIRGEM GALLO 2L</t>
        </is>
      </c>
      <c r="G1641" t="n">
        <v>1999</v>
      </c>
      <c r="H1641" t="n">
        <v>2.35</v>
      </c>
      <c r="I1641" t="inlineStr">
        <is>
          <t>GALAO</t>
        </is>
      </c>
      <c r="J1641" t="inlineStr">
        <is>
          <t>ALIMENTOS</t>
        </is>
      </c>
      <c r="K1641" t="inlineStr">
        <is>
          <t>08/2025</t>
        </is>
      </c>
      <c r="L1641" t="n">
        <v>139.43</v>
      </c>
      <c r="M1641" s="556" t="n">
        <v>45894</v>
      </c>
      <c r="N1641" t="n">
        <v>137.9</v>
      </c>
      <c r="O1641" t="n">
        <v>137.9</v>
      </c>
      <c r="P1641" t="n">
        <v>327.66</v>
      </c>
    </row>
    <row r="1642">
      <c r="A1642" t="n">
        <v>51939</v>
      </c>
      <c r="B1642" t="n">
        <v>128</v>
      </c>
      <c r="C1642" t="inlineStr">
        <is>
          <t>Love Cabaret</t>
        </is>
      </c>
      <c r="D1642" s="556" t="n">
        <v>45901</v>
      </c>
      <c r="E1642" t="n">
        <v>18049</v>
      </c>
      <c r="F1642" t="inlineStr">
        <is>
          <t>CHAMPAGNE MOET &amp; CHANDON BRUT IMPERIAL 750ML</t>
        </is>
      </c>
      <c r="G1642" t="n">
        <v>3553</v>
      </c>
      <c r="H1642" t="n">
        <v>1</v>
      </c>
      <c r="I1642" t="inlineStr">
        <is>
          <t>GR</t>
        </is>
      </c>
      <c r="J1642" t="inlineStr">
        <is>
          <t>BEBIDAS</t>
        </is>
      </c>
      <c r="K1642" t="inlineStr">
        <is>
          <t>08/2025</t>
        </is>
      </c>
      <c r="L1642" t="n">
        <v>0</v>
      </c>
      <c r="M1642" s="556" t="n">
        <v>-693593</v>
      </c>
      <c r="N1642" t="n">
        <v>0</v>
      </c>
      <c r="O1642" t="n">
        <v>320</v>
      </c>
      <c r="P1642" t="n">
        <v>320</v>
      </c>
    </row>
    <row r="1643">
      <c r="A1643" t="n">
        <v>51785</v>
      </c>
      <c r="B1643" t="n">
        <v>128</v>
      </c>
      <c r="C1643" t="inlineStr">
        <is>
          <t>Love Cabaret</t>
        </is>
      </c>
      <c r="D1643" s="556" t="n">
        <v>45901</v>
      </c>
      <c r="E1643" t="n">
        <v>24040</v>
      </c>
      <c r="F1643" t="inlineStr">
        <is>
          <t>AMENDOA LAMINADA KG</t>
        </is>
      </c>
      <c r="G1643" t="n">
        <v>2261</v>
      </c>
      <c r="H1643" t="n">
        <v>3.95</v>
      </c>
      <c r="I1643" t="inlineStr">
        <is>
          <t>KG</t>
        </is>
      </c>
      <c r="J1643" t="inlineStr">
        <is>
          <t>ALIMENTOS</t>
        </is>
      </c>
      <c r="K1643" t="inlineStr">
        <is>
          <t>08/2025</t>
        </is>
      </c>
      <c r="L1643" t="n">
        <v>80.34999999999999</v>
      </c>
      <c r="M1643" s="556" t="n">
        <v>45880</v>
      </c>
      <c r="N1643" t="n">
        <v>80.34999999999999</v>
      </c>
      <c r="O1643" t="n">
        <v>78.90000000000001</v>
      </c>
      <c r="P1643" t="n">
        <v>317.38</v>
      </c>
    </row>
    <row r="1644">
      <c r="A1644" t="n">
        <v>51871</v>
      </c>
      <c r="B1644" t="n">
        <v>128</v>
      </c>
      <c r="C1644" t="inlineStr">
        <is>
          <t>Love Cabaret</t>
        </is>
      </c>
      <c r="D1644" s="556" t="n">
        <v>45901</v>
      </c>
      <c r="E1644" t="n">
        <v>18554</v>
      </c>
      <c r="F1644" t="inlineStr">
        <is>
          <t>CERVEJA LAGUNITAS IPA 355ML C/12</t>
        </is>
      </c>
      <c r="G1644" t="n">
        <v>3126</v>
      </c>
      <c r="H1644" t="n">
        <v>4.67</v>
      </c>
      <c r="I1644" t="inlineStr">
        <is>
          <t>PC</t>
        </is>
      </c>
      <c r="J1644" t="inlineStr">
        <is>
          <t>BEBIDAS</t>
        </is>
      </c>
      <c r="K1644" t="inlineStr">
        <is>
          <t>08/2025</t>
        </is>
      </c>
      <c r="L1644" t="n">
        <v>61.6</v>
      </c>
      <c r="M1644" s="556" t="n">
        <v>45896</v>
      </c>
      <c r="N1644" t="n">
        <v>0</v>
      </c>
      <c r="O1644" t="n">
        <v>0</v>
      </c>
      <c r="P1644" t="n">
        <v>287.67</v>
      </c>
    </row>
    <row r="1645">
      <c r="A1645" t="n">
        <v>51856</v>
      </c>
      <c r="B1645" t="n">
        <v>128</v>
      </c>
      <c r="C1645" t="inlineStr">
        <is>
          <t>Love Cabaret</t>
        </is>
      </c>
      <c r="D1645" s="556" t="n">
        <v>45901</v>
      </c>
      <c r="E1645" t="n">
        <v>24435</v>
      </c>
      <c r="F1645" t="inlineStr">
        <is>
          <t>QUEIJO EMMENTAL KG</t>
        </is>
      </c>
      <c r="G1645" t="n">
        <v>2769</v>
      </c>
      <c r="H1645" t="n">
        <v>3.75</v>
      </c>
      <c r="I1645" t="inlineStr">
        <is>
          <t>KG</t>
        </is>
      </c>
      <c r="J1645" t="inlineStr">
        <is>
          <t>ALIMENTOS</t>
        </is>
      </c>
      <c r="K1645" t="inlineStr">
        <is>
          <t>08/2025</t>
        </is>
      </c>
      <c r="L1645" t="n">
        <v>74.90000000000001</v>
      </c>
      <c r="M1645" s="556" t="n">
        <v>45882</v>
      </c>
      <c r="N1645" t="n">
        <v>74.90000000000001</v>
      </c>
      <c r="O1645" t="n">
        <v>74.90000000000001</v>
      </c>
      <c r="P1645" t="n">
        <v>280.88</v>
      </c>
    </row>
    <row r="1646">
      <c r="A1646" t="n">
        <v>51928</v>
      </c>
      <c r="B1646" t="n">
        <v>128</v>
      </c>
      <c r="C1646" t="inlineStr">
        <is>
          <t>Love Cabaret</t>
        </is>
      </c>
      <c r="D1646" s="556" t="n">
        <v>45901</v>
      </c>
      <c r="E1646" t="n">
        <v>26948</v>
      </c>
      <c r="F1646" t="inlineStr">
        <is>
          <t>REFRIGERANTE LIMAO ZERO FYS 350ML C/12</t>
        </is>
      </c>
      <c r="G1646" t="n">
        <v>7011</v>
      </c>
      <c r="H1646" t="n">
        <v>5.75</v>
      </c>
      <c r="I1646" t="inlineStr">
        <is>
          <t>PC</t>
        </is>
      </c>
      <c r="J1646" t="inlineStr">
        <is>
          <t>BEBIDAS</t>
        </is>
      </c>
      <c r="K1646" t="inlineStr">
        <is>
          <t>08/2025</t>
        </is>
      </c>
      <c r="L1646" t="n">
        <v>43.32</v>
      </c>
      <c r="M1646" s="556" t="n">
        <v>45896</v>
      </c>
      <c r="N1646" t="n">
        <v>43.32</v>
      </c>
      <c r="O1646" t="n">
        <v>43.32</v>
      </c>
      <c r="P1646" t="n">
        <v>249.09</v>
      </c>
    </row>
    <row r="1647">
      <c r="A1647" t="n">
        <v>51857</v>
      </c>
      <c r="B1647" t="n">
        <v>128</v>
      </c>
      <c r="C1647" t="inlineStr">
        <is>
          <t>Love Cabaret</t>
        </is>
      </c>
      <c r="D1647" s="556" t="n">
        <v>45901</v>
      </c>
      <c r="E1647" t="n">
        <v>19322</v>
      </c>
      <c r="F1647" t="inlineStr">
        <is>
          <t>QUEIJO MUSSARELA SCALA KG</t>
        </is>
      </c>
      <c r="G1647" t="n">
        <v>2773</v>
      </c>
      <c r="H1647" t="n">
        <v>5.4</v>
      </c>
      <c r="I1647" t="inlineStr">
        <is>
          <t>KG</t>
        </is>
      </c>
      <c r="J1647" t="inlineStr">
        <is>
          <t>ALIMENTOS</t>
        </is>
      </c>
      <c r="K1647" t="inlineStr">
        <is>
          <t>08/2025</t>
        </is>
      </c>
      <c r="L1647" t="n">
        <v>43.35</v>
      </c>
      <c r="M1647" s="556" t="n">
        <v>45887</v>
      </c>
      <c r="N1647" t="n">
        <v>45.9</v>
      </c>
      <c r="O1647" t="n">
        <v>40.55</v>
      </c>
      <c r="P1647" t="n">
        <v>234.09</v>
      </c>
    </row>
    <row r="1648">
      <c r="A1648" t="n">
        <v>51901</v>
      </c>
      <c r="B1648" t="n">
        <v>128</v>
      </c>
      <c r="C1648" t="inlineStr">
        <is>
          <t>Love Cabaret</t>
        </is>
      </c>
      <c r="D1648" s="556" t="n">
        <v>45901</v>
      </c>
      <c r="E1648" t="n">
        <v>18189</v>
      </c>
      <c r="F1648" t="inlineStr">
        <is>
          <t>VODKA BELVEDERE NATURAL 700ML</t>
        </is>
      </c>
      <c r="G1648" t="n">
        <v>3435</v>
      </c>
      <c r="H1648" t="n">
        <v>2</v>
      </c>
      <c r="I1648" t="inlineStr">
        <is>
          <t>GR</t>
        </is>
      </c>
      <c r="J1648" t="inlineStr">
        <is>
          <t>BEBIDAS</t>
        </is>
      </c>
      <c r="K1648" t="inlineStr">
        <is>
          <t>08/2025</t>
        </is>
      </c>
      <c r="L1648" t="n">
        <v>0</v>
      </c>
      <c r="M1648" s="556" t="n">
        <v>-693593</v>
      </c>
      <c r="N1648" t="n">
        <v>0</v>
      </c>
      <c r="O1648" t="n">
        <v>0</v>
      </c>
      <c r="P1648" t="n">
        <v>217.2</v>
      </c>
    </row>
    <row r="1649">
      <c r="A1649" t="n">
        <v>51900</v>
      </c>
      <c r="B1649" t="n">
        <v>128</v>
      </c>
      <c r="C1649" t="inlineStr">
        <is>
          <t>Love Cabaret</t>
        </is>
      </c>
      <c r="D1649" s="556" t="n">
        <v>45901</v>
      </c>
      <c r="E1649" t="n">
        <v>26150</v>
      </c>
      <c r="F1649" t="inlineStr">
        <is>
          <t xml:space="preserve">VERMOUTH PUNT E MES 750ML </t>
        </is>
      </c>
      <c r="G1649" t="n">
        <v>3409</v>
      </c>
      <c r="H1649" t="n">
        <v>2</v>
      </c>
      <c r="I1649" t="inlineStr">
        <is>
          <t>GR</t>
        </is>
      </c>
      <c r="J1649" t="inlineStr">
        <is>
          <t>BEBIDAS</t>
        </is>
      </c>
      <c r="K1649" t="inlineStr">
        <is>
          <t>08/2025</t>
        </is>
      </c>
      <c r="L1649" t="n">
        <v>0</v>
      </c>
      <c r="M1649" s="556" t="n">
        <v>45832</v>
      </c>
      <c r="N1649" t="n">
        <v>101.49</v>
      </c>
      <c r="O1649" t="n">
        <v>101.49</v>
      </c>
      <c r="P1649" t="n">
        <v>202.98</v>
      </c>
    </row>
    <row r="1650">
      <c r="A1650" t="n">
        <v>51902</v>
      </c>
      <c r="B1650" t="n">
        <v>128</v>
      </c>
      <c r="C1650" t="inlineStr">
        <is>
          <t>Love Cabaret</t>
        </is>
      </c>
      <c r="D1650" s="556" t="n">
        <v>45901</v>
      </c>
      <c r="E1650" t="n">
        <v>18186</v>
      </c>
      <c r="F1650" t="inlineStr">
        <is>
          <t>VODKA CIROC NATURAL 750ML</t>
        </is>
      </c>
      <c r="G1650" t="n">
        <v>3437</v>
      </c>
      <c r="H1650" t="n">
        <v>1.49</v>
      </c>
      <c r="I1650" t="inlineStr">
        <is>
          <t>GR</t>
        </is>
      </c>
      <c r="J1650" t="inlineStr">
        <is>
          <t>BEBIDAS</t>
        </is>
      </c>
      <c r="K1650" t="inlineStr">
        <is>
          <t>08/2025</t>
        </is>
      </c>
      <c r="L1650" t="n">
        <v>0</v>
      </c>
      <c r="M1650" s="556" t="n">
        <v>45762</v>
      </c>
      <c r="N1650" t="n">
        <v>136</v>
      </c>
      <c r="O1650" t="n">
        <v>168.08</v>
      </c>
      <c r="P1650" t="n">
        <v>202.64</v>
      </c>
    </row>
    <row r="1651">
      <c r="A1651" t="n">
        <v>51779</v>
      </c>
      <c r="B1651" t="n">
        <v>128</v>
      </c>
      <c r="C1651" t="inlineStr">
        <is>
          <t>Love Cabaret</t>
        </is>
      </c>
      <c r="D1651" s="556" t="n">
        <v>45901</v>
      </c>
      <c r="E1651" t="n">
        <v>25288</v>
      </c>
      <c r="F1651" t="inlineStr">
        <is>
          <t>BURRATA 110G C/5 DE 550 GR UN</t>
        </is>
      </c>
      <c r="G1651" t="n">
        <v>4715</v>
      </c>
      <c r="H1651" t="n">
        <v>3</v>
      </c>
      <c r="I1651" t="inlineStr">
        <is>
          <t>UN</t>
        </is>
      </c>
      <c r="J1651" t="inlineStr">
        <is>
          <t>ALIMENTOS</t>
        </is>
      </c>
      <c r="K1651" t="inlineStr">
        <is>
          <t>08/2025</t>
        </is>
      </c>
      <c r="L1651" t="n">
        <v>65.34999999999999</v>
      </c>
      <c r="M1651" s="556" t="n">
        <v>45887</v>
      </c>
      <c r="N1651" t="n">
        <v>65.34999999999999</v>
      </c>
      <c r="O1651" t="n">
        <v>65.34999999999999</v>
      </c>
      <c r="P1651" t="n">
        <v>196.05</v>
      </c>
    </row>
    <row r="1652">
      <c r="A1652" t="n">
        <v>51905</v>
      </c>
      <c r="B1652" t="n">
        <v>128</v>
      </c>
      <c r="C1652" t="inlineStr">
        <is>
          <t>Love Cabaret</t>
        </is>
      </c>
      <c r="D1652" s="556" t="n">
        <v>45901</v>
      </c>
      <c r="E1652" t="n">
        <v>18153</v>
      </c>
      <c r="F1652" t="inlineStr">
        <is>
          <t>WHISKY BOURBON WOODFORD RESERVE 750ML</t>
        </is>
      </c>
      <c r="G1652" t="n">
        <v>3466</v>
      </c>
      <c r="H1652" t="n">
        <v>1</v>
      </c>
      <c r="I1652" t="inlineStr">
        <is>
          <t>GR</t>
        </is>
      </c>
      <c r="J1652" t="inlineStr">
        <is>
          <t>BEBIDAS</t>
        </is>
      </c>
      <c r="K1652" t="inlineStr">
        <is>
          <t>08/2025</t>
        </is>
      </c>
      <c r="L1652" t="n">
        <v>0</v>
      </c>
      <c r="M1652" s="556" t="n">
        <v>-693593</v>
      </c>
      <c r="N1652" t="n">
        <v>0</v>
      </c>
      <c r="O1652" t="n">
        <v>162.74</v>
      </c>
      <c r="P1652" t="n">
        <v>192.33</v>
      </c>
    </row>
    <row r="1653">
      <c r="A1653" t="n">
        <v>51859</v>
      </c>
      <c r="B1653" t="n">
        <v>128</v>
      </c>
      <c r="C1653" t="inlineStr">
        <is>
          <t>Love Cabaret</t>
        </is>
      </c>
      <c r="D1653" s="556" t="n">
        <v>45901</v>
      </c>
      <c r="E1653" t="n">
        <v>19235</v>
      </c>
      <c r="F1653" t="inlineStr">
        <is>
          <t>QUEIJO TULHA PECA INTEIRA 5,5KG FAZENDA ATALAIA UN</t>
        </is>
      </c>
      <c r="G1653" t="n">
        <v>2788</v>
      </c>
      <c r="H1653" t="n">
        <v>1.2</v>
      </c>
      <c r="I1653" t="inlineStr">
        <is>
          <t>KG</t>
        </is>
      </c>
      <c r="J1653" t="inlineStr">
        <is>
          <t>ALIMENTOS</t>
        </is>
      </c>
      <c r="K1653" t="inlineStr">
        <is>
          <t>08/2025</t>
        </is>
      </c>
      <c r="L1653" t="n">
        <v>159</v>
      </c>
      <c r="M1653" s="556" t="n">
        <v>45873</v>
      </c>
      <c r="N1653" t="n">
        <v>159</v>
      </c>
      <c r="O1653" t="n">
        <v>137.83</v>
      </c>
      <c r="P1653" t="n">
        <v>190.8</v>
      </c>
    </row>
    <row r="1654">
      <c r="A1654" t="n">
        <v>51792</v>
      </c>
      <c r="B1654" t="n">
        <v>128</v>
      </c>
      <c r="C1654" t="inlineStr">
        <is>
          <t>Love Cabaret</t>
        </is>
      </c>
      <c r="D1654" s="556" t="n">
        <v>45901</v>
      </c>
      <c r="E1654" t="n">
        <v>20743</v>
      </c>
      <c r="F1654" t="inlineStr">
        <is>
          <t>AZEITONA PRETA S/ CAROCO YGUARA 2KG</t>
        </is>
      </c>
      <c r="G1654" t="n">
        <v>2090</v>
      </c>
      <c r="H1654" t="n">
        <v>2.5</v>
      </c>
      <c r="I1654" t="inlineStr">
        <is>
          <t>UN</t>
        </is>
      </c>
      <c r="J1654" t="inlineStr">
        <is>
          <t>ALIMENTOS</t>
        </is>
      </c>
      <c r="K1654" t="inlineStr">
        <is>
          <t>08/2025</t>
        </is>
      </c>
      <c r="L1654" t="n">
        <v>74.90000000000001</v>
      </c>
      <c r="M1654" s="556" t="n">
        <v>45873</v>
      </c>
      <c r="N1654" t="n">
        <v>74.90000000000001</v>
      </c>
      <c r="O1654" t="n">
        <v>92.31</v>
      </c>
      <c r="P1654" t="n">
        <v>187.25</v>
      </c>
    </row>
    <row r="1655">
      <c r="A1655" t="n">
        <v>51886</v>
      </c>
      <c r="B1655" t="n">
        <v>128</v>
      </c>
      <c r="C1655" t="inlineStr">
        <is>
          <t>Love Cabaret</t>
        </is>
      </c>
      <c r="D1655" s="556" t="n">
        <v>45901</v>
      </c>
      <c r="E1655" t="n">
        <v>18327</v>
      </c>
      <c r="F1655" t="inlineStr">
        <is>
          <t>LICOR COINTREAU 700ML</t>
        </is>
      </c>
      <c r="G1655" t="n">
        <v>3306</v>
      </c>
      <c r="H1655" t="n">
        <v>1.68</v>
      </c>
      <c r="I1655" t="inlineStr">
        <is>
          <t>GR</t>
        </is>
      </c>
      <c r="J1655" t="inlineStr">
        <is>
          <t>BEBIDAS</t>
        </is>
      </c>
      <c r="K1655" t="inlineStr">
        <is>
          <t>08/2025</t>
        </is>
      </c>
      <c r="L1655" t="n">
        <v>0</v>
      </c>
      <c r="M1655" s="556" t="n">
        <v>-693593</v>
      </c>
      <c r="N1655" t="n">
        <v>0</v>
      </c>
      <c r="O1655" t="n">
        <v>110.3</v>
      </c>
      <c r="P1655" t="n">
        <v>179.76</v>
      </c>
    </row>
    <row r="1656">
      <c r="A1656" t="n">
        <v>51890</v>
      </c>
      <c r="B1656" t="n">
        <v>128</v>
      </c>
      <c r="C1656" t="inlineStr">
        <is>
          <t>Love Cabaret</t>
        </is>
      </c>
      <c r="D1656" s="556" t="n">
        <v>45901</v>
      </c>
      <c r="E1656" t="n">
        <v>18312</v>
      </c>
      <c r="F1656" t="inlineStr">
        <is>
          <t>LICOR FRANGELICO 700ML</t>
        </is>
      </c>
      <c r="G1656" t="n">
        <v>3321</v>
      </c>
      <c r="H1656" t="n">
        <v>1.67</v>
      </c>
      <c r="I1656" t="inlineStr">
        <is>
          <t>GR</t>
        </is>
      </c>
      <c r="J1656" t="inlineStr">
        <is>
          <t>BEBIDAS</t>
        </is>
      </c>
      <c r="K1656" t="inlineStr">
        <is>
          <t>08/2025</t>
        </is>
      </c>
      <c r="L1656" t="n">
        <v>0</v>
      </c>
      <c r="M1656" s="556" t="n">
        <v>-693593</v>
      </c>
      <c r="N1656" t="n">
        <v>0</v>
      </c>
      <c r="O1656" t="n">
        <v>86</v>
      </c>
      <c r="P1656" t="n">
        <v>176.85</v>
      </c>
    </row>
    <row r="1657">
      <c r="A1657" t="n">
        <v>51898</v>
      </c>
      <c r="B1657" t="n">
        <v>128</v>
      </c>
      <c r="C1657" t="inlineStr">
        <is>
          <t>Love Cabaret</t>
        </is>
      </c>
      <c r="D1657" s="556" t="n">
        <v>45901</v>
      </c>
      <c r="E1657" t="n">
        <v>18214</v>
      </c>
      <c r="F1657" t="inlineStr">
        <is>
          <t>VERMOUTH MARTINI BIANCO 750ML</t>
        </is>
      </c>
      <c r="G1657" t="n">
        <v>3413</v>
      </c>
      <c r="H1657" t="n">
        <v>4.99</v>
      </c>
      <c r="I1657" t="inlineStr">
        <is>
          <t>GR</t>
        </is>
      </c>
      <c r="J1657" t="inlineStr">
        <is>
          <t>BEBIDAS</t>
        </is>
      </c>
      <c r="K1657" t="inlineStr">
        <is>
          <t>08/2025</t>
        </is>
      </c>
      <c r="L1657" t="n">
        <v>0</v>
      </c>
      <c r="M1657" s="556" t="n">
        <v>-693593</v>
      </c>
      <c r="N1657" t="n">
        <v>0</v>
      </c>
      <c r="O1657" t="n">
        <v>37.47</v>
      </c>
      <c r="P1657" t="n">
        <v>169.91</v>
      </c>
    </row>
    <row r="1658">
      <c r="A1658" t="n">
        <v>51778</v>
      </c>
      <c r="B1658" t="n">
        <v>128</v>
      </c>
      <c r="C1658" t="inlineStr">
        <is>
          <t>Love Cabaret</t>
        </is>
      </c>
      <c r="D1658" s="556" t="n">
        <v>45901</v>
      </c>
      <c r="E1658" t="n">
        <v>25217</v>
      </c>
      <c r="F1658" t="inlineStr">
        <is>
          <t>PASTA DE PIMENTA COREANA C/500G</t>
        </is>
      </c>
      <c r="G1658" t="n">
        <v>5950</v>
      </c>
      <c r="H1658" t="n">
        <v>2.2</v>
      </c>
      <c r="I1658" t="inlineStr">
        <is>
          <t>PT</t>
        </is>
      </c>
      <c r="J1658" t="inlineStr">
        <is>
          <t>ALIMENTOS</t>
        </is>
      </c>
      <c r="K1658" t="inlineStr">
        <is>
          <t>08/2025</t>
        </is>
      </c>
      <c r="L1658" t="n">
        <v>0</v>
      </c>
      <c r="M1658" s="556" t="n">
        <v>45740</v>
      </c>
      <c r="N1658" t="n">
        <v>77.08</v>
      </c>
      <c r="O1658" t="n">
        <v>40.9</v>
      </c>
      <c r="P1658" t="n">
        <v>169.58</v>
      </c>
    </row>
    <row r="1659">
      <c r="A1659" t="n">
        <v>51874</v>
      </c>
      <c r="B1659" t="n">
        <v>128</v>
      </c>
      <c r="C1659" t="inlineStr">
        <is>
          <t>Love Cabaret</t>
        </is>
      </c>
      <c r="D1659" s="556" t="n">
        <v>45901</v>
      </c>
      <c r="E1659" t="n">
        <v>18547</v>
      </c>
      <c r="F1659" t="inlineStr">
        <is>
          <t>APERITIVO APEROL 750ML</t>
        </is>
      </c>
      <c r="G1659" t="n">
        <v>3132</v>
      </c>
      <c r="H1659" t="n">
        <v>4.8</v>
      </c>
      <c r="I1659" t="inlineStr">
        <is>
          <t>GR</t>
        </is>
      </c>
      <c r="J1659" t="inlineStr">
        <is>
          <t>BEBIDAS</t>
        </is>
      </c>
      <c r="K1659" t="inlineStr">
        <is>
          <t>08/2025</t>
        </is>
      </c>
      <c r="L1659" t="n">
        <v>34.75</v>
      </c>
      <c r="M1659" s="556" t="n">
        <v>45873</v>
      </c>
      <c r="N1659" t="n">
        <v>34.75</v>
      </c>
      <c r="O1659" t="n">
        <v>32.99</v>
      </c>
      <c r="P1659" t="n">
        <v>166.8</v>
      </c>
    </row>
    <row r="1660">
      <c r="A1660" t="n">
        <v>51906</v>
      </c>
      <c r="B1660" t="n">
        <v>128</v>
      </c>
      <c r="C1660" t="inlineStr">
        <is>
          <t>Love Cabaret</t>
        </is>
      </c>
      <c r="D1660" s="556" t="n">
        <v>45901</v>
      </c>
      <c r="E1660" t="n">
        <v>18140</v>
      </c>
      <c r="F1660" t="inlineStr">
        <is>
          <t>WHISKY GENTLEMAN JACK SILVER 1L</t>
        </is>
      </c>
      <c r="G1660" t="n">
        <v>3478</v>
      </c>
      <c r="H1660" t="n">
        <v>1</v>
      </c>
      <c r="I1660" t="inlineStr">
        <is>
          <t>GR</t>
        </is>
      </c>
      <c r="J1660" t="inlineStr">
        <is>
          <t>BEBIDAS</t>
        </is>
      </c>
      <c r="K1660" t="inlineStr">
        <is>
          <t>08/2025</t>
        </is>
      </c>
      <c r="L1660" t="n">
        <v>0</v>
      </c>
      <c r="M1660" s="556" t="n">
        <v>-693593</v>
      </c>
      <c r="N1660" t="n">
        <v>0</v>
      </c>
      <c r="O1660" t="n">
        <v>163</v>
      </c>
      <c r="P1660" t="n">
        <v>162.93</v>
      </c>
    </row>
    <row r="1661">
      <c r="A1661" t="n">
        <v>51916</v>
      </c>
      <c r="B1661" t="n">
        <v>128</v>
      </c>
      <c r="C1661" t="inlineStr">
        <is>
          <t>Love Cabaret</t>
        </is>
      </c>
      <c r="D1661" s="556" t="n">
        <v>45901</v>
      </c>
      <c r="E1661" t="n">
        <v>18097</v>
      </c>
      <c r="F1661" t="inlineStr">
        <is>
          <t>WHISKY TALISKER SINGLE MALT 10 ANOS 720ML</t>
        </is>
      </c>
      <c r="G1661" t="n">
        <v>3513</v>
      </c>
      <c r="H1661" t="n">
        <v>0.38</v>
      </c>
      <c r="I1661" t="inlineStr">
        <is>
          <t>GR</t>
        </is>
      </c>
      <c r="J1661" t="inlineStr">
        <is>
          <t>BEBIDAS</t>
        </is>
      </c>
      <c r="K1661" t="inlineStr">
        <is>
          <t>08/2025</t>
        </is>
      </c>
      <c r="L1661" t="n">
        <v>0</v>
      </c>
      <c r="M1661" s="556" t="n">
        <v>-693593</v>
      </c>
      <c r="N1661" t="n">
        <v>0</v>
      </c>
      <c r="O1661" t="n">
        <v>381.49</v>
      </c>
      <c r="P1661" t="n">
        <v>149.3</v>
      </c>
    </row>
    <row r="1662">
      <c r="A1662" t="n">
        <v>51817</v>
      </c>
      <c r="B1662" t="n">
        <v>128</v>
      </c>
      <c r="C1662" t="inlineStr">
        <is>
          <t>Love Cabaret</t>
        </is>
      </c>
      <c r="D1662" s="556" t="n">
        <v>45901</v>
      </c>
      <c r="E1662" t="n">
        <v>21004</v>
      </c>
      <c r="F1662" t="inlineStr">
        <is>
          <t>OLEO DE GERGELIM TORRADO HONG KONG 1L</t>
        </is>
      </c>
      <c r="G1662" t="n">
        <v>2007</v>
      </c>
      <c r="H1662" t="n">
        <v>1.8</v>
      </c>
      <c r="I1662" t="inlineStr">
        <is>
          <t>UN</t>
        </is>
      </c>
      <c r="J1662" t="inlineStr">
        <is>
          <t>ALIMENTOS</t>
        </is>
      </c>
      <c r="K1662" t="inlineStr">
        <is>
          <t>08/2025</t>
        </is>
      </c>
      <c r="L1662" t="n">
        <v>0</v>
      </c>
      <c r="M1662" s="556" t="n">
        <v>45608</v>
      </c>
      <c r="N1662" t="n">
        <v>79.69</v>
      </c>
      <c r="O1662" t="n">
        <v>95.67</v>
      </c>
      <c r="P1662" t="n">
        <v>143.44</v>
      </c>
    </row>
    <row r="1663">
      <c r="A1663" t="n">
        <v>51864</v>
      </c>
      <c r="B1663" t="n">
        <v>128</v>
      </c>
      <c r="C1663" t="inlineStr">
        <is>
          <t>Love Cabaret</t>
        </is>
      </c>
      <c r="D1663" s="556" t="n">
        <v>45901</v>
      </c>
      <c r="E1663" t="n">
        <v>24116</v>
      </c>
      <c r="F1663" t="inlineStr">
        <is>
          <t>CARNE SECA COXAO DURO KG</t>
        </is>
      </c>
      <c r="G1663" t="n">
        <v>2924</v>
      </c>
      <c r="H1663" t="n">
        <v>2.5</v>
      </c>
      <c r="I1663" t="inlineStr">
        <is>
          <t>KG</t>
        </is>
      </c>
      <c r="J1663" t="inlineStr">
        <is>
          <t>ALIMENTOS</t>
        </is>
      </c>
      <c r="K1663" t="inlineStr">
        <is>
          <t>08/2025</t>
        </is>
      </c>
      <c r="L1663" t="n">
        <v>0</v>
      </c>
      <c r="M1663" s="556" t="n">
        <v>45813</v>
      </c>
      <c r="N1663" t="n">
        <v>54.5</v>
      </c>
      <c r="O1663" t="n">
        <v>44</v>
      </c>
      <c r="P1663" t="n">
        <v>136.25</v>
      </c>
    </row>
    <row r="1664">
      <c r="A1664" t="n">
        <v>51845</v>
      </c>
      <c r="B1664" t="n">
        <v>128</v>
      </c>
      <c r="C1664" t="inlineStr">
        <is>
          <t>Love Cabaret</t>
        </is>
      </c>
      <c r="D1664" s="556" t="n">
        <v>45901</v>
      </c>
      <c r="E1664" t="n">
        <v>19567</v>
      </c>
      <c r="F1664" t="inlineStr">
        <is>
          <t>PIMENTA JAMAICA EM GRAO KG</t>
        </is>
      </c>
      <c r="G1664" t="n">
        <v>2650</v>
      </c>
      <c r="H1664" t="n">
        <v>0.9</v>
      </c>
      <c r="I1664" t="inlineStr">
        <is>
          <t>KG</t>
        </is>
      </c>
      <c r="J1664" t="inlineStr">
        <is>
          <t>ALIMENTOS</t>
        </is>
      </c>
      <c r="K1664" t="inlineStr">
        <is>
          <t>08/2025</t>
        </is>
      </c>
      <c r="L1664" t="n">
        <v>0</v>
      </c>
      <c r="M1664" s="556" t="n">
        <v>45834</v>
      </c>
      <c r="N1664" t="n">
        <v>150</v>
      </c>
      <c r="O1664" t="n">
        <v>114</v>
      </c>
      <c r="P1664" t="n">
        <v>135</v>
      </c>
    </row>
    <row r="1665">
      <c r="A1665" t="n">
        <v>51873</v>
      </c>
      <c r="B1665" t="n">
        <v>128</v>
      </c>
      <c r="C1665" t="inlineStr">
        <is>
          <t>Love Cabaret</t>
        </is>
      </c>
      <c r="D1665" s="556" t="n">
        <v>45901</v>
      </c>
      <c r="E1665" t="n">
        <v>22598</v>
      </c>
      <c r="F1665" t="inlineStr">
        <is>
          <t>APERITIVO ANGOSTURA ORANGE 100ML</t>
        </is>
      </c>
      <c r="G1665" t="n">
        <v>3131</v>
      </c>
      <c r="H1665" t="n">
        <v>1.26</v>
      </c>
      <c r="I1665" t="inlineStr">
        <is>
          <t>GR</t>
        </is>
      </c>
      <c r="J1665" t="inlineStr">
        <is>
          <t>BEBIDAS</t>
        </is>
      </c>
      <c r="K1665" t="inlineStr">
        <is>
          <t>08/2025</t>
        </is>
      </c>
      <c r="L1665" t="n">
        <v>0</v>
      </c>
      <c r="M1665" s="556" t="n">
        <v>-693593</v>
      </c>
      <c r="N1665" t="n">
        <v>0</v>
      </c>
      <c r="O1665" t="n">
        <v>94.45</v>
      </c>
      <c r="P1665" t="n">
        <v>134.19</v>
      </c>
    </row>
    <row r="1666">
      <c r="A1666" t="n">
        <v>51893</v>
      </c>
      <c r="B1666" t="n">
        <v>128</v>
      </c>
      <c r="C1666" t="inlineStr">
        <is>
          <t>Love Cabaret</t>
        </is>
      </c>
      <c r="D1666" s="556" t="n">
        <v>45901</v>
      </c>
      <c r="E1666" t="n">
        <v>18268</v>
      </c>
      <c r="F1666" t="inlineStr">
        <is>
          <t>RUM HAVANA CLUB 3 ANOS 750ML</t>
        </is>
      </c>
      <c r="G1666" t="n">
        <v>3362</v>
      </c>
      <c r="H1666" t="n">
        <v>2</v>
      </c>
      <c r="I1666" t="inlineStr">
        <is>
          <t>GR</t>
        </is>
      </c>
      <c r="J1666" t="inlineStr">
        <is>
          <t>BEBIDAS</t>
        </is>
      </c>
      <c r="K1666" t="inlineStr">
        <is>
          <t>08/2025</t>
        </is>
      </c>
      <c r="L1666" t="n">
        <v>0</v>
      </c>
      <c r="M1666" s="556" t="n">
        <v>-693593</v>
      </c>
      <c r="N1666" t="n">
        <v>0</v>
      </c>
      <c r="O1666" t="n">
        <v>68.06999999999999</v>
      </c>
      <c r="P1666" t="n">
        <v>133.33</v>
      </c>
    </row>
    <row r="1667">
      <c r="A1667" t="n">
        <v>51885</v>
      </c>
      <c r="B1667" t="n">
        <v>128</v>
      </c>
      <c r="C1667" t="inlineStr">
        <is>
          <t>Love Cabaret</t>
        </is>
      </c>
      <c r="D1667" s="556" t="n">
        <v>45901</v>
      </c>
      <c r="E1667" t="n">
        <v>18293</v>
      </c>
      <c r="F1667" t="inlineStr">
        <is>
          <t>LICOR BAILEYS 750ML</t>
        </is>
      </c>
      <c r="G1667" t="n">
        <v>3336</v>
      </c>
      <c r="H1667" t="n">
        <v>1</v>
      </c>
      <c r="I1667" t="inlineStr">
        <is>
          <t>GR</t>
        </is>
      </c>
      <c r="J1667" t="inlineStr">
        <is>
          <t>BEBIDAS</t>
        </is>
      </c>
      <c r="K1667" t="inlineStr">
        <is>
          <t>08/2025</t>
        </is>
      </c>
      <c r="L1667" t="n">
        <v>0</v>
      </c>
      <c r="M1667" s="556" t="n">
        <v>-693593</v>
      </c>
      <c r="N1667" t="n">
        <v>0</v>
      </c>
      <c r="O1667" t="n">
        <v>130.81</v>
      </c>
      <c r="P1667" t="n">
        <v>130.81</v>
      </c>
    </row>
    <row r="1668">
      <c r="A1668" t="n">
        <v>51889</v>
      </c>
      <c r="B1668" t="n">
        <v>128</v>
      </c>
      <c r="C1668" t="inlineStr">
        <is>
          <t>Love Cabaret</t>
        </is>
      </c>
      <c r="D1668" s="556" t="n">
        <v>45901</v>
      </c>
      <c r="E1668" t="n">
        <v>18313</v>
      </c>
      <c r="F1668" t="inlineStr">
        <is>
          <t>LICOR DRAMBUIE 750ML</t>
        </is>
      </c>
      <c r="G1668" t="n">
        <v>3320</v>
      </c>
      <c r="H1668" t="n">
        <v>0.73</v>
      </c>
      <c r="I1668" t="inlineStr">
        <is>
          <t>GR</t>
        </is>
      </c>
      <c r="J1668" t="inlineStr">
        <is>
          <t>BEBIDAS</t>
        </is>
      </c>
      <c r="K1668" t="inlineStr">
        <is>
          <t>08/2025</t>
        </is>
      </c>
      <c r="L1668" t="n">
        <v>0</v>
      </c>
      <c r="M1668" s="556" t="n">
        <v>-693593</v>
      </c>
      <c r="N1668" t="n">
        <v>0</v>
      </c>
      <c r="O1668" t="n">
        <v>147.93</v>
      </c>
      <c r="P1668" t="n">
        <v>130.6</v>
      </c>
    </row>
    <row r="1669">
      <c r="A1669" t="n">
        <v>51820</v>
      </c>
      <c r="B1669" t="n">
        <v>128</v>
      </c>
      <c r="C1669" t="inlineStr">
        <is>
          <t>Love Cabaret</t>
        </is>
      </c>
      <c r="D1669" s="556" t="n">
        <v>45901</v>
      </c>
      <c r="E1669" t="n">
        <v>20582</v>
      </c>
      <c r="F1669" t="inlineStr">
        <is>
          <t>PESSEGO EM CALDA MARIZA 450GR</t>
        </is>
      </c>
      <c r="G1669" t="n">
        <v>2122</v>
      </c>
      <c r="H1669" t="n">
        <v>8</v>
      </c>
      <c r="I1669" t="inlineStr">
        <is>
          <t>UN</t>
        </is>
      </c>
      <c r="J1669" t="inlineStr">
        <is>
          <t>ALIMENTOS</t>
        </is>
      </c>
      <c r="K1669" t="inlineStr">
        <is>
          <t>08/2025</t>
        </is>
      </c>
      <c r="L1669" t="n">
        <v>15.99</v>
      </c>
      <c r="M1669" s="556" t="n">
        <v>45880</v>
      </c>
      <c r="N1669" t="n">
        <v>15.99</v>
      </c>
      <c r="O1669" t="n">
        <v>15.99</v>
      </c>
      <c r="P1669" t="n">
        <v>127.92</v>
      </c>
    </row>
    <row r="1670">
      <c r="A1670" t="n">
        <v>51863</v>
      </c>
      <c r="B1670" t="n">
        <v>128</v>
      </c>
      <c r="C1670" t="inlineStr">
        <is>
          <t>Love Cabaret</t>
        </is>
      </c>
      <c r="D1670" s="556" t="n">
        <v>45901</v>
      </c>
      <c r="E1670" t="n">
        <v>18788</v>
      </c>
      <c r="F1670" t="inlineStr">
        <is>
          <t>CAMARAO CINZA LIMPO 30/40 KG</t>
        </is>
      </c>
      <c r="G1670" t="n">
        <v>2985</v>
      </c>
      <c r="H1670" t="n">
        <v>1.3</v>
      </c>
      <c r="I1670" t="inlineStr">
        <is>
          <t>KG</t>
        </is>
      </c>
      <c r="J1670" t="inlineStr">
        <is>
          <t>ALIMENTOS</t>
        </is>
      </c>
      <c r="K1670" t="inlineStr">
        <is>
          <t>08/2025</t>
        </is>
      </c>
      <c r="L1670" t="n">
        <v>98</v>
      </c>
      <c r="M1670" s="556" t="n">
        <v>45873</v>
      </c>
      <c r="N1670" t="n">
        <v>98</v>
      </c>
      <c r="O1670" t="n">
        <v>112</v>
      </c>
      <c r="P1670" t="n">
        <v>127.4</v>
      </c>
    </row>
    <row r="1671">
      <c r="A1671" t="n">
        <v>51861</v>
      </c>
      <c r="B1671" t="n">
        <v>128</v>
      </c>
      <c r="C1671" t="inlineStr">
        <is>
          <t>Love Cabaret</t>
        </is>
      </c>
      <c r="D1671" s="556" t="n">
        <v>45901</v>
      </c>
      <c r="E1671" t="n">
        <v>17039</v>
      </c>
      <c r="F1671" t="inlineStr">
        <is>
          <t>PAO BRIOCHE FORME COM TAMPA UN</t>
        </is>
      </c>
      <c r="G1671" t="n">
        <v>2827</v>
      </c>
      <c r="H1671" t="n">
        <v>4</v>
      </c>
      <c r="I1671" t="inlineStr">
        <is>
          <t>UN</t>
        </is>
      </c>
      <c r="J1671" t="inlineStr">
        <is>
          <t>ALIMENTOS</t>
        </is>
      </c>
      <c r="K1671" t="inlineStr">
        <is>
          <t>08/2025</t>
        </is>
      </c>
      <c r="L1671" t="n">
        <v>31</v>
      </c>
      <c r="M1671" s="556" t="n">
        <v>45876</v>
      </c>
      <c r="N1671" t="n">
        <v>31</v>
      </c>
      <c r="O1671" t="n">
        <v>31</v>
      </c>
      <c r="P1671" t="n">
        <v>124</v>
      </c>
    </row>
    <row r="1672">
      <c r="A1672" t="n">
        <v>51818</v>
      </c>
      <c r="B1672" t="n">
        <v>128</v>
      </c>
      <c r="C1672" t="inlineStr">
        <is>
          <t>Love Cabaret</t>
        </is>
      </c>
      <c r="D1672" s="556" t="n">
        <v>45901</v>
      </c>
      <c r="E1672" t="n">
        <v>20984</v>
      </c>
      <c r="F1672" t="inlineStr">
        <is>
          <t>OLEO DE SOJA LIZA C/900ML</t>
        </is>
      </c>
      <c r="G1672" t="n">
        <v>2011</v>
      </c>
      <c r="H1672" t="n">
        <v>15</v>
      </c>
      <c r="I1672" t="inlineStr">
        <is>
          <t>FR</t>
        </is>
      </c>
      <c r="J1672" t="inlineStr">
        <is>
          <t>ALIMENTOS</t>
        </is>
      </c>
      <c r="K1672" t="inlineStr">
        <is>
          <t>08/2025</t>
        </is>
      </c>
      <c r="L1672" t="n">
        <v>8.109999999999999</v>
      </c>
      <c r="M1672" s="556" t="n">
        <v>45880</v>
      </c>
      <c r="N1672" t="n">
        <v>7.7</v>
      </c>
      <c r="O1672" t="n">
        <v>7.78</v>
      </c>
      <c r="P1672" t="n">
        <v>121.65</v>
      </c>
    </row>
    <row r="1673">
      <c r="A1673" t="n">
        <v>51811</v>
      </c>
      <c r="B1673" t="n">
        <v>128</v>
      </c>
      <c r="C1673" t="inlineStr">
        <is>
          <t>Love Cabaret</t>
        </is>
      </c>
      <c r="D1673" s="556" t="n">
        <v>45901</v>
      </c>
      <c r="E1673" t="n">
        <v>20116</v>
      </c>
      <c r="F1673" t="inlineStr">
        <is>
          <t>MASSA CONGELADA PARA HARUMAKI 450GR</t>
        </is>
      </c>
      <c r="G1673" t="n">
        <v>2291</v>
      </c>
      <c r="H1673" t="n">
        <v>8</v>
      </c>
      <c r="I1673" t="inlineStr">
        <is>
          <t>UN</t>
        </is>
      </c>
      <c r="J1673" t="inlineStr">
        <is>
          <t>ALIMENTOS</t>
        </is>
      </c>
      <c r="K1673" t="inlineStr">
        <is>
          <t>08/2025</t>
        </is>
      </c>
      <c r="L1673" t="n">
        <v>14.58</v>
      </c>
      <c r="M1673" s="556" t="n">
        <v>45875</v>
      </c>
      <c r="N1673" t="n">
        <v>14.58</v>
      </c>
      <c r="O1673" t="n">
        <v>14.58</v>
      </c>
      <c r="P1673" t="n">
        <v>116.64</v>
      </c>
    </row>
    <row r="1674">
      <c r="A1674" t="n">
        <v>51788</v>
      </c>
      <c r="B1674" t="n">
        <v>128</v>
      </c>
      <c r="C1674" t="inlineStr">
        <is>
          <t>Love Cabaret</t>
        </is>
      </c>
      <c r="D1674" s="556" t="n">
        <v>45901</v>
      </c>
      <c r="E1674" t="n">
        <v>20301</v>
      </c>
      <c r="F1674" t="inlineStr">
        <is>
          <t>ARROZ BRANCO TIPO 1 CAMIL C/5KG</t>
        </is>
      </c>
      <c r="G1674" t="n">
        <v>2223</v>
      </c>
      <c r="H1674" t="n">
        <v>4</v>
      </c>
      <c r="I1674" t="inlineStr">
        <is>
          <t>PC</t>
        </is>
      </c>
      <c r="J1674" t="inlineStr">
        <is>
          <t>ALIMENTOS</t>
        </is>
      </c>
      <c r="K1674" t="inlineStr">
        <is>
          <t>08/2025</t>
        </is>
      </c>
      <c r="L1674" t="n">
        <v>24.13</v>
      </c>
      <c r="M1674" s="556" t="n">
        <v>45894</v>
      </c>
      <c r="N1674" t="n">
        <v>23.33</v>
      </c>
      <c r="O1674" t="n">
        <v>23.42</v>
      </c>
      <c r="P1674" t="n">
        <v>96.52</v>
      </c>
    </row>
    <row r="1675">
      <c r="A1675" t="n">
        <v>51876</v>
      </c>
      <c r="B1675" t="n">
        <v>128</v>
      </c>
      <c r="C1675" t="inlineStr">
        <is>
          <t>Love Cabaret</t>
        </is>
      </c>
      <c r="D1675" s="556" t="n">
        <v>45901</v>
      </c>
      <c r="E1675" t="n">
        <v>18543</v>
      </c>
      <c r="F1675" t="inlineStr">
        <is>
          <t>APERITIVO CYNAR 900ML</t>
        </is>
      </c>
      <c r="G1675" t="n">
        <v>3135</v>
      </c>
      <c r="H1675" t="n">
        <v>4.26</v>
      </c>
      <c r="I1675" t="inlineStr">
        <is>
          <t>GR</t>
        </is>
      </c>
      <c r="J1675" t="inlineStr">
        <is>
          <t>BEBIDAS</t>
        </is>
      </c>
      <c r="K1675" t="inlineStr">
        <is>
          <t>08/2025</t>
        </is>
      </c>
      <c r="L1675" t="n">
        <v>21.98</v>
      </c>
      <c r="M1675" s="556" t="n">
        <v>45894</v>
      </c>
      <c r="N1675" t="n">
        <v>20.59</v>
      </c>
      <c r="O1675" t="n">
        <v>20.59</v>
      </c>
      <c r="P1675" t="n">
        <v>93.63</v>
      </c>
    </row>
    <row r="1676">
      <c r="A1676" t="n">
        <v>51941</v>
      </c>
      <c r="B1676" t="n">
        <v>128</v>
      </c>
      <c r="C1676" t="inlineStr">
        <is>
          <t>Love Cabaret</t>
        </is>
      </c>
      <c r="D1676" s="556" t="n">
        <v>45901</v>
      </c>
      <c r="E1676" t="n">
        <v>18254</v>
      </c>
      <c r="F1676" t="inlineStr">
        <is>
          <t>RUM HAVANA CLUB 7 ANOS 700ML</t>
        </is>
      </c>
      <c r="G1676" t="n">
        <v>3375</v>
      </c>
      <c r="H1676" t="n">
        <v>0.6899999999999999</v>
      </c>
      <c r="I1676" t="inlineStr">
        <is>
          <t>GR</t>
        </is>
      </c>
      <c r="J1676" t="inlineStr">
        <is>
          <t>BEBIDAS</t>
        </is>
      </c>
      <c r="K1676" t="inlineStr">
        <is>
          <t>08/2025</t>
        </is>
      </c>
      <c r="L1676" t="n">
        <v>0</v>
      </c>
      <c r="M1676" s="556" t="n">
        <v>45852</v>
      </c>
      <c r="N1676" t="n">
        <v>0</v>
      </c>
      <c r="O1676" t="n">
        <v>127.9</v>
      </c>
      <c r="P1676" t="n">
        <v>88.25</v>
      </c>
    </row>
    <row r="1677">
      <c r="A1677" t="n">
        <v>51782</v>
      </c>
      <c r="B1677" t="n">
        <v>128</v>
      </c>
      <c r="C1677" t="inlineStr">
        <is>
          <t>Love Cabaret</t>
        </is>
      </c>
      <c r="D1677" s="556" t="n">
        <v>45901</v>
      </c>
      <c r="E1677" t="n">
        <v>23992</v>
      </c>
      <c r="F1677" t="inlineStr">
        <is>
          <t>ACIDO MALICO KG</t>
        </is>
      </c>
      <c r="G1677" t="n">
        <v>2216</v>
      </c>
      <c r="H1677" t="n">
        <v>1.45</v>
      </c>
      <c r="I1677" t="inlineStr">
        <is>
          <t>KG</t>
        </is>
      </c>
      <c r="J1677" t="inlineStr">
        <is>
          <t>ALIMENTOS</t>
        </is>
      </c>
      <c r="K1677" t="inlineStr">
        <is>
          <t>08/2025</t>
        </is>
      </c>
      <c r="L1677" t="n">
        <v>0</v>
      </c>
      <c r="M1677" s="556" t="n">
        <v>45740</v>
      </c>
      <c r="N1677" t="n">
        <v>59.78</v>
      </c>
      <c r="O1677" t="n">
        <v>61</v>
      </c>
      <c r="P1677" t="n">
        <v>86.68000000000001</v>
      </c>
    </row>
    <row r="1678">
      <c r="A1678" t="n">
        <v>51796</v>
      </c>
      <c r="B1678" t="n">
        <v>128</v>
      </c>
      <c r="C1678" t="inlineStr">
        <is>
          <t>Love Cabaret</t>
        </is>
      </c>
      <c r="D1678" s="556" t="n">
        <v>45901</v>
      </c>
      <c r="E1678" t="n">
        <v>24118</v>
      </c>
      <c r="F1678" t="inlineStr">
        <is>
          <t>CASTANHA DE CAJU CRUA KG</t>
        </is>
      </c>
      <c r="G1678" t="n">
        <v>2233</v>
      </c>
      <c r="H1678" t="n">
        <v>1.4</v>
      </c>
      <c r="I1678" t="inlineStr">
        <is>
          <t>KG</t>
        </is>
      </c>
      <c r="J1678" t="inlineStr">
        <is>
          <t>ALIMENTOS</t>
        </is>
      </c>
      <c r="K1678" t="inlineStr">
        <is>
          <t>08/2025</t>
        </is>
      </c>
      <c r="L1678" t="n">
        <v>0</v>
      </c>
      <c r="M1678" s="556" t="n">
        <v>45680</v>
      </c>
      <c r="N1678" t="n">
        <v>61</v>
      </c>
      <c r="O1678" t="n">
        <v>75.90000000000001</v>
      </c>
      <c r="P1678" t="n">
        <v>85.40000000000001</v>
      </c>
    </row>
    <row r="1679">
      <c r="A1679" t="n">
        <v>51914</v>
      </c>
      <c r="B1679" t="n">
        <v>128</v>
      </c>
      <c r="C1679" t="inlineStr">
        <is>
          <t>Love Cabaret</t>
        </is>
      </c>
      <c r="D1679" s="556" t="n">
        <v>45901</v>
      </c>
      <c r="E1679" t="n">
        <v>18111</v>
      </c>
      <c r="F1679" t="inlineStr">
        <is>
          <t>WHISKY JOHNNIE WALKER RED LABEL 1L</t>
        </is>
      </c>
      <c r="G1679" t="n">
        <v>3500</v>
      </c>
      <c r="H1679" t="n">
        <v>0.92</v>
      </c>
      <c r="I1679" t="inlineStr">
        <is>
          <t>GR</t>
        </is>
      </c>
      <c r="J1679" t="inlineStr">
        <is>
          <t>BEBIDAS</t>
        </is>
      </c>
      <c r="K1679" t="inlineStr">
        <is>
          <t>08/2025</t>
        </is>
      </c>
      <c r="L1679" t="n">
        <v>0</v>
      </c>
      <c r="M1679" s="556" t="n">
        <v>45569</v>
      </c>
      <c r="N1679" t="n">
        <v>92.47</v>
      </c>
      <c r="O1679" t="n">
        <v>93.41</v>
      </c>
      <c r="P1679" t="n">
        <v>85.06999999999999</v>
      </c>
    </row>
    <row r="1680">
      <c r="A1680" t="n">
        <v>51787</v>
      </c>
      <c r="B1680" t="n">
        <v>128</v>
      </c>
      <c r="C1680" t="inlineStr">
        <is>
          <t>Love Cabaret</t>
        </is>
      </c>
      <c r="D1680" s="556" t="n">
        <v>45901</v>
      </c>
      <c r="E1680" t="n">
        <v>20308</v>
      </c>
      <c r="F1680" t="inlineStr">
        <is>
          <t>ARROZ ARBORIO CAMIL C/2KG</t>
        </is>
      </c>
      <c r="G1680" t="n">
        <v>2222</v>
      </c>
      <c r="H1680" t="n">
        <v>3.1</v>
      </c>
      <c r="I1680" t="inlineStr">
        <is>
          <t>PC</t>
        </is>
      </c>
      <c r="J1680" t="inlineStr">
        <is>
          <t>ALIMENTOS</t>
        </is>
      </c>
      <c r="K1680" t="inlineStr">
        <is>
          <t>08/2025</t>
        </is>
      </c>
      <c r="L1680" t="n">
        <v>24.9</v>
      </c>
      <c r="M1680" s="556" t="n">
        <v>45873</v>
      </c>
      <c r="N1680" t="n">
        <v>24.9</v>
      </c>
      <c r="O1680" t="n">
        <v>24.9</v>
      </c>
      <c r="P1680" t="n">
        <v>77.19</v>
      </c>
    </row>
    <row r="1681">
      <c r="A1681" t="n">
        <v>51806</v>
      </c>
      <c r="B1681" t="n">
        <v>128</v>
      </c>
      <c r="C1681" t="inlineStr">
        <is>
          <t>Love Cabaret</t>
        </is>
      </c>
      <c r="D1681" s="556" t="n">
        <v>45901</v>
      </c>
      <c r="E1681" t="n">
        <v>20224</v>
      </c>
      <c r="F1681" t="inlineStr">
        <is>
          <t>FLOR DE HIBISCO DESIDRATADA KG</t>
        </is>
      </c>
      <c r="G1681" t="n">
        <v>2249</v>
      </c>
      <c r="H1681" t="n">
        <v>1.7</v>
      </c>
      <c r="I1681" t="inlineStr">
        <is>
          <t>KG</t>
        </is>
      </c>
      <c r="J1681" t="inlineStr">
        <is>
          <t>ALIMENTOS</t>
        </is>
      </c>
      <c r="K1681" t="inlineStr">
        <is>
          <t>08/2025</t>
        </is>
      </c>
      <c r="L1681" t="n">
        <v>45</v>
      </c>
      <c r="M1681" s="556" t="n">
        <v>45883</v>
      </c>
      <c r="N1681" t="n">
        <v>45</v>
      </c>
      <c r="O1681" t="n">
        <v>45</v>
      </c>
      <c r="P1681" t="n">
        <v>76.5</v>
      </c>
    </row>
    <row r="1682">
      <c r="A1682" t="n">
        <v>51879</v>
      </c>
      <c r="B1682" t="n">
        <v>128</v>
      </c>
      <c r="C1682" t="inlineStr">
        <is>
          <t>Love Cabaret</t>
        </is>
      </c>
      <c r="D1682" s="556" t="n">
        <v>45901</v>
      </c>
      <c r="E1682" t="n">
        <v>18486</v>
      </c>
      <c r="F1682" t="inlineStr">
        <is>
          <t>CACHACA FAMIGERADA BRUTA 750ML</t>
        </is>
      </c>
      <c r="G1682" t="n">
        <v>3170</v>
      </c>
      <c r="H1682" t="n">
        <v>2.7</v>
      </c>
      <c r="I1682" t="inlineStr">
        <is>
          <t>GR</t>
        </is>
      </c>
      <c r="J1682" t="inlineStr">
        <is>
          <t>BEBIDAS</t>
        </is>
      </c>
      <c r="K1682" t="inlineStr">
        <is>
          <t>08/2025</t>
        </is>
      </c>
      <c r="L1682" t="n">
        <v>27.5</v>
      </c>
      <c r="M1682" s="556" t="n">
        <v>45870</v>
      </c>
      <c r="N1682" t="n">
        <v>27.5</v>
      </c>
      <c r="O1682" t="n">
        <v>27.5</v>
      </c>
      <c r="P1682" t="n">
        <v>74.25</v>
      </c>
    </row>
    <row r="1683">
      <c r="A1683" t="n">
        <v>51892</v>
      </c>
      <c r="B1683" t="n">
        <v>128</v>
      </c>
      <c r="C1683" t="inlineStr">
        <is>
          <t>Love Cabaret</t>
        </is>
      </c>
      <c r="D1683" s="556" t="n">
        <v>45901</v>
      </c>
      <c r="E1683" t="n">
        <v>18272</v>
      </c>
      <c r="F1683" t="inlineStr">
        <is>
          <t>RUM BACARDI SUPERIOR CARTA BLANCA 980ML</t>
        </is>
      </c>
      <c r="G1683" t="n">
        <v>3358</v>
      </c>
      <c r="H1683" t="n">
        <v>2</v>
      </c>
      <c r="I1683" t="inlineStr">
        <is>
          <t>GR</t>
        </is>
      </c>
      <c r="J1683" t="inlineStr">
        <is>
          <t>BEBIDAS</t>
        </is>
      </c>
      <c r="K1683" t="inlineStr">
        <is>
          <t>08/2025</t>
        </is>
      </c>
      <c r="L1683" t="n">
        <v>0</v>
      </c>
      <c r="M1683" s="556" t="n">
        <v>-693593</v>
      </c>
      <c r="N1683" t="n">
        <v>0</v>
      </c>
      <c r="O1683" t="n">
        <v>36.28</v>
      </c>
      <c r="P1683" t="n">
        <v>73.16</v>
      </c>
    </row>
    <row r="1684">
      <c r="A1684" t="n">
        <v>51865</v>
      </c>
      <c r="B1684" t="n">
        <v>128</v>
      </c>
      <c r="C1684" t="inlineStr">
        <is>
          <t>Love Cabaret</t>
        </is>
      </c>
      <c r="D1684" s="556" t="n">
        <v>45901</v>
      </c>
      <c r="E1684" t="n">
        <v>24199</v>
      </c>
      <c r="F1684" t="inlineStr">
        <is>
          <t>COSTELINHA SUINA</t>
        </is>
      </c>
      <c r="G1684" t="n">
        <v>5084</v>
      </c>
      <c r="H1684" t="n">
        <v>2.7</v>
      </c>
      <c r="I1684" t="inlineStr">
        <is>
          <t>KG</t>
        </is>
      </c>
      <c r="J1684" t="inlineStr">
        <is>
          <t>ALIMENTOS</t>
        </is>
      </c>
      <c r="K1684" t="inlineStr">
        <is>
          <t>08/2025</t>
        </is>
      </c>
      <c r="L1684" t="n">
        <v>26.8</v>
      </c>
      <c r="M1684" s="556" t="n">
        <v>45888</v>
      </c>
      <c r="N1684" t="n">
        <v>26.8</v>
      </c>
      <c r="O1684" t="n">
        <v>35.9</v>
      </c>
      <c r="P1684" t="n">
        <v>72.36</v>
      </c>
    </row>
    <row r="1685">
      <c r="A1685" t="n">
        <v>51803</v>
      </c>
      <c r="B1685" t="n">
        <v>128</v>
      </c>
      <c r="C1685" t="inlineStr">
        <is>
          <t>Love Cabaret</t>
        </is>
      </c>
      <c r="D1685" s="556" t="n">
        <v>45901</v>
      </c>
      <c r="E1685" t="n">
        <v>20358</v>
      </c>
      <c r="F1685" t="inlineStr">
        <is>
          <t>FARINHA PANKO ROMARIZ C/1KG</t>
        </is>
      </c>
      <c r="G1685" t="n">
        <v>2200</v>
      </c>
      <c r="H1685" t="n">
        <v>5</v>
      </c>
      <c r="I1685" t="inlineStr">
        <is>
          <t>PC</t>
        </is>
      </c>
      <c r="J1685" t="inlineStr">
        <is>
          <t>ALIMENTOS</t>
        </is>
      </c>
      <c r="K1685" t="inlineStr">
        <is>
          <t>08/2025</t>
        </is>
      </c>
      <c r="L1685" t="n">
        <v>14.3</v>
      </c>
      <c r="M1685" s="556" t="n">
        <v>45895</v>
      </c>
      <c r="N1685" t="n">
        <v>14.3</v>
      </c>
      <c r="O1685" t="n">
        <v>14.31</v>
      </c>
      <c r="P1685" t="n">
        <v>71.5</v>
      </c>
    </row>
    <row r="1686">
      <c r="A1686" t="n">
        <v>51810</v>
      </c>
      <c r="B1686" t="n">
        <v>128</v>
      </c>
      <c r="C1686" t="inlineStr">
        <is>
          <t>Love Cabaret</t>
        </is>
      </c>
      <c r="D1686" s="556" t="n">
        <v>45901</v>
      </c>
      <c r="E1686" t="n">
        <v>20114</v>
      </c>
      <c r="F1686" t="inlineStr">
        <is>
          <t>MACARRAO LINGUINE GRANO DURO DIVELLA  500GR</t>
        </is>
      </c>
      <c r="G1686" t="n">
        <v>2292</v>
      </c>
      <c r="H1686" t="n">
        <v>8</v>
      </c>
      <c r="I1686" t="inlineStr">
        <is>
          <t>UN</t>
        </is>
      </c>
      <c r="J1686" t="inlineStr">
        <is>
          <t>ALIMENTOS</t>
        </is>
      </c>
      <c r="K1686" t="inlineStr">
        <is>
          <t>08/2025</t>
        </is>
      </c>
      <c r="L1686" t="n">
        <v>8.779999999999999</v>
      </c>
      <c r="M1686" s="556" t="n">
        <v>45875</v>
      </c>
      <c r="N1686" t="n">
        <v>8.779999999999999</v>
      </c>
      <c r="O1686" t="n">
        <v>8.800000000000001</v>
      </c>
      <c r="P1686" t="n">
        <v>70.23999999999999</v>
      </c>
    </row>
    <row r="1687">
      <c r="A1687" t="n">
        <v>51799</v>
      </c>
      <c r="B1687" t="n">
        <v>128</v>
      </c>
      <c r="C1687" t="inlineStr">
        <is>
          <t>Love Cabaret</t>
        </is>
      </c>
      <c r="D1687" s="556" t="n">
        <v>45901</v>
      </c>
      <c r="E1687" t="n">
        <v>20689</v>
      </c>
      <c r="F1687" t="inlineStr">
        <is>
          <t>CREME DE LEITE FRESCO QUATA C/1,01LT</t>
        </is>
      </c>
      <c r="G1687" t="n">
        <v>2105</v>
      </c>
      <c r="H1687" t="n">
        <v>2</v>
      </c>
      <c r="I1687" t="inlineStr">
        <is>
          <t>UN</t>
        </is>
      </c>
      <c r="J1687" t="inlineStr">
        <is>
          <t>ALIMENTOS</t>
        </is>
      </c>
      <c r="K1687" t="inlineStr">
        <is>
          <t>08/2025</t>
        </is>
      </c>
      <c r="L1687" t="n">
        <v>34.97</v>
      </c>
      <c r="M1687" s="556" t="n">
        <v>45895</v>
      </c>
      <c r="N1687" t="n">
        <v>35.9</v>
      </c>
      <c r="O1687" t="n">
        <v>35.9</v>
      </c>
      <c r="P1687" t="n">
        <v>69.94</v>
      </c>
    </row>
    <row r="1688">
      <c r="A1688" t="n">
        <v>51789</v>
      </c>
      <c r="B1688" t="n">
        <v>128</v>
      </c>
      <c r="C1688" t="inlineStr">
        <is>
          <t>Love Cabaret</t>
        </is>
      </c>
      <c r="D1688" s="556" t="n">
        <v>45901</v>
      </c>
      <c r="E1688" t="n">
        <v>24053</v>
      </c>
      <c r="F1688" t="inlineStr">
        <is>
          <t>ARROZ JAPONEZ KG</t>
        </is>
      </c>
      <c r="G1688" t="n">
        <v>2189</v>
      </c>
      <c r="H1688" t="n">
        <v>1</v>
      </c>
      <c r="I1688" t="inlineStr">
        <is>
          <t>KG</t>
        </is>
      </c>
      <c r="J1688" t="inlineStr">
        <is>
          <t>ALIMENTOS</t>
        </is>
      </c>
      <c r="K1688" t="inlineStr">
        <is>
          <t>08/2025</t>
        </is>
      </c>
      <c r="L1688" t="n">
        <v>69</v>
      </c>
      <c r="M1688" s="556" t="n">
        <v>45882</v>
      </c>
      <c r="N1688" t="n">
        <v>69</v>
      </c>
      <c r="O1688" t="n">
        <v>28.21</v>
      </c>
      <c r="P1688" t="n">
        <v>69</v>
      </c>
    </row>
    <row r="1689">
      <c r="A1689" t="n">
        <v>51922</v>
      </c>
      <c r="B1689" t="n">
        <v>128</v>
      </c>
      <c r="C1689" t="inlineStr">
        <is>
          <t>Love Cabaret</t>
        </is>
      </c>
      <c r="D1689" s="556" t="n">
        <v>45901</v>
      </c>
      <c r="E1689" t="n">
        <v>24543</v>
      </c>
      <c r="F1689" t="inlineStr">
        <is>
          <t>AGUA MINERAL LINDOIA PREMIUM COPO 200ML C/48</t>
        </is>
      </c>
      <c r="G1689" t="n">
        <v>5661</v>
      </c>
      <c r="H1689" t="n">
        <v>2</v>
      </c>
      <c r="I1689" t="inlineStr">
        <is>
          <t>CX</t>
        </is>
      </c>
      <c r="J1689" t="inlineStr">
        <is>
          <t>BEBIDAS</t>
        </is>
      </c>
      <c r="K1689" t="inlineStr">
        <is>
          <t>08/2025</t>
        </is>
      </c>
      <c r="L1689" t="n">
        <v>33.7</v>
      </c>
      <c r="M1689" s="556" t="n">
        <v>45880</v>
      </c>
      <c r="N1689" t="n">
        <v>33.7</v>
      </c>
      <c r="O1689" t="n">
        <v>33.7</v>
      </c>
      <c r="P1689" t="n">
        <v>67.40000000000001</v>
      </c>
    </row>
    <row r="1690">
      <c r="A1690" t="n">
        <v>51812</v>
      </c>
      <c r="B1690" t="n">
        <v>128</v>
      </c>
      <c r="C1690" t="inlineStr">
        <is>
          <t>Love Cabaret</t>
        </is>
      </c>
      <c r="D1690" s="556" t="n">
        <v>45901</v>
      </c>
      <c r="E1690" t="n">
        <v>25215</v>
      </c>
      <c r="F1690" t="inlineStr">
        <is>
          <t>MASSA DE GUIOZA C/20 FOLHAS DE 190G</t>
        </is>
      </c>
      <c r="G1690" t="n">
        <v>5949</v>
      </c>
      <c r="H1690" t="n">
        <v>15</v>
      </c>
      <c r="I1690" t="inlineStr">
        <is>
          <t>PC</t>
        </is>
      </c>
      <c r="J1690" t="inlineStr">
        <is>
          <t>ALIMENTOS</t>
        </is>
      </c>
      <c r="K1690" t="inlineStr">
        <is>
          <t>08/2025</t>
        </is>
      </c>
      <c r="L1690" t="n">
        <v>4.48</v>
      </c>
      <c r="M1690" s="556" t="n">
        <v>45875</v>
      </c>
      <c r="N1690" t="n">
        <v>4.48</v>
      </c>
      <c r="O1690" t="n">
        <v>4.48</v>
      </c>
      <c r="P1690" t="n">
        <v>67.2</v>
      </c>
    </row>
    <row r="1691">
      <c r="A1691" t="n">
        <v>51793</v>
      </c>
      <c r="B1691" t="n">
        <v>128</v>
      </c>
      <c r="C1691" t="inlineStr">
        <is>
          <t>Love Cabaret</t>
        </is>
      </c>
      <c r="D1691" s="556" t="n">
        <v>45901</v>
      </c>
      <c r="E1691" t="n">
        <v>20724</v>
      </c>
      <c r="F1691" t="inlineStr">
        <is>
          <t>AZEITONA VERDE GORDAL 80/90 DI SALERNO C/2KG</t>
        </is>
      </c>
      <c r="G1691" t="n">
        <v>2094</v>
      </c>
      <c r="H1691" t="n">
        <v>1</v>
      </c>
      <c r="I1691" t="inlineStr">
        <is>
          <t>BD</t>
        </is>
      </c>
      <c r="J1691" t="inlineStr">
        <is>
          <t>ALIMENTOS</t>
        </is>
      </c>
      <c r="K1691" t="inlineStr">
        <is>
          <t>08/2025</t>
        </is>
      </c>
      <c r="L1691" t="n">
        <v>0</v>
      </c>
      <c r="M1691" s="556" t="n">
        <v>45530</v>
      </c>
      <c r="N1691" t="n">
        <v>0</v>
      </c>
      <c r="O1691" t="n">
        <v>64.09999999999999</v>
      </c>
      <c r="P1691" t="n">
        <v>64.90000000000001</v>
      </c>
    </row>
    <row r="1692">
      <c r="A1692" t="n">
        <v>51784</v>
      </c>
      <c r="B1692" t="n">
        <v>128</v>
      </c>
      <c r="C1692" t="inlineStr">
        <is>
          <t>Love Cabaret</t>
        </is>
      </c>
      <c r="D1692" s="556" t="n">
        <v>45901</v>
      </c>
      <c r="E1692" t="n">
        <v>21093</v>
      </c>
      <c r="F1692" t="inlineStr">
        <is>
          <t>ACUCAR REFINADO UNIAO 1KG UN</t>
        </is>
      </c>
      <c r="G1692" t="n">
        <v>1988</v>
      </c>
      <c r="H1692" t="n">
        <v>13</v>
      </c>
      <c r="I1692" t="inlineStr">
        <is>
          <t>KG</t>
        </is>
      </c>
      <c r="J1692" t="inlineStr">
        <is>
          <t>ALIMENTOS</t>
        </is>
      </c>
      <c r="K1692" t="inlineStr">
        <is>
          <t>08/2025</t>
        </is>
      </c>
      <c r="L1692" t="n">
        <v>4.89</v>
      </c>
      <c r="M1692" s="556" t="n">
        <v>45873</v>
      </c>
      <c r="N1692" t="n">
        <v>4.89</v>
      </c>
      <c r="O1692" t="n">
        <v>4.95</v>
      </c>
      <c r="P1692" t="n">
        <v>63.57</v>
      </c>
    </row>
    <row r="1693">
      <c r="A1693" t="n">
        <v>51800</v>
      </c>
      <c r="B1693" t="n">
        <v>128</v>
      </c>
      <c r="C1693" t="inlineStr">
        <is>
          <t>Love Cabaret</t>
        </is>
      </c>
      <c r="D1693" s="556" t="n">
        <v>45901</v>
      </c>
      <c r="E1693" t="n">
        <v>23534</v>
      </c>
      <c r="F1693" t="inlineStr">
        <is>
          <t>ESSENCIA DE BAUNILHA CEPERA 1L</t>
        </is>
      </c>
      <c r="G1693" t="n">
        <v>2337</v>
      </c>
      <c r="H1693" t="n">
        <v>2.17</v>
      </c>
      <c r="I1693" t="inlineStr">
        <is>
          <t>LT</t>
        </is>
      </c>
      <c r="J1693" t="inlineStr">
        <is>
          <t>ALIMENTOS</t>
        </is>
      </c>
      <c r="K1693" t="inlineStr">
        <is>
          <t>08/2025</t>
        </is>
      </c>
      <c r="L1693" t="n">
        <v>28.92</v>
      </c>
      <c r="M1693" s="556" t="n">
        <v>45887</v>
      </c>
      <c r="N1693" t="n">
        <v>28.92</v>
      </c>
      <c r="O1693" t="n">
        <v>28.92</v>
      </c>
      <c r="P1693" t="n">
        <v>62.76</v>
      </c>
    </row>
    <row r="1694">
      <c r="A1694" t="n">
        <v>51781</v>
      </c>
      <c r="B1694" t="n">
        <v>128</v>
      </c>
      <c r="C1694" t="inlineStr">
        <is>
          <t>Love Cabaret</t>
        </is>
      </c>
      <c r="D1694" s="556" t="n">
        <v>45901</v>
      </c>
      <c r="E1694" t="n">
        <v>19857</v>
      </c>
      <c r="F1694" t="inlineStr">
        <is>
          <t>ACIDO CITRICO KG</t>
        </is>
      </c>
      <c r="G1694" t="n">
        <v>2415</v>
      </c>
      <c r="H1694" t="n">
        <v>1.8</v>
      </c>
      <c r="I1694" t="inlineStr">
        <is>
          <t>KG</t>
        </is>
      </c>
      <c r="J1694" t="inlineStr">
        <is>
          <t>ALIMENTOS</t>
        </is>
      </c>
      <c r="K1694" t="inlineStr">
        <is>
          <t>08/2025</t>
        </is>
      </c>
      <c r="L1694" t="n">
        <v>0</v>
      </c>
      <c r="M1694" s="556" t="n">
        <v>45832</v>
      </c>
      <c r="N1694" t="n">
        <v>32.9</v>
      </c>
      <c r="O1694" t="n">
        <v>49</v>
      </c>
      <c r="P1694" t="n">
        <v>59.22</v>
      </c>
    </row>
    <row r="1695">
      <c r="A1695" t="n">
        <v>51862</v>
      </c>
      <c r="B1695" t="n">
        <v>128</v>
      </c>
      <c r="C1695" t="inlineStr">
        <is>
          <t>Love Cabaret</t>
        </is>
      </c>
      <c r="D1695" s="556" t="n">
        <v>45901</v>
      </c>
      <c r="E1695" t="n">
        <v>25885</v>
      </c>
      <c r="F1695" t="inlineStr">
        <is>
          <t>PAO FOLHA LIBANES MAXIFOUR C/300G</t>
        </is>
      </c>
      <c r="G1695" t="n">
        <v>6422</v>
      </c>
      <c r="H1695" t="n">
        <v>4.5</v>
      </c>
      <c r="I1695" t="inlineStr">
        <is>
          <t>PT</t>
        </is>
      </c>
      <c r="J1695" t="inlineStr">
        <is>
          <t>ALIMENTOS</t>
        </is>
      </c>
      <c r="K1695" t="inlineStr">
        <is>
          <t>08/2025</t>
        </is>
      </c>
      <c r="L1695" t="n">
        <v>0</v>
      </c>
      <c r="M1695" s="556" t="n">
        <v>45859</v>
      </c>
      <c r="N1695" t="n">
        <v>12.2</v>
      </c>
      <c r="O1695" t="n">
        <v>12.2</v>
      </c>
      <c r="P1695" t="n">
        <v>54.9</v>
      </c>
    </row>
    <row r="1696">
      <c r="A1696" t="n">
        <v>51937</v>
      </c>
      <c r="B1696" t="n">
        <v>128</v>
      </c>
      <c r="C1696" t="inlineStr">
        <is>
          <t>Love Cabaret</t>
        </is>
      </c>
      <c r="D1696" s="556" t="n">
        <v>45901</v>
      </c>
      <c r="E1696" t="n">
        <v>18537</v>
      </c>
      <c r="F1696" t="inlineStr">
        <is>
          <t>APERITIVO LILLET BLANC 750ML</t>
        </is>
      </c>
      <c r="G1696" t="n">
        <v>3140</v>
      </c>
      <c r="H1696" t="n">
        <v>0.63</v>
      </c>
      <c r="I1696" t="inlineStr">
        <is>
          <t>GR</t>
        </is>
      </c>
      <c r="J1696" t="inlineStr">
        <is>
          <t>BEBIDAS</t>
        </is>
      </c>
      <c r="K1696" t="inlineStr">
        <is>
          <t>08/2025</t>
        </is>
      </c>
      <c r="L1696" t="n">
        <v>0</v>
      </c>
      <c r="M1696" s="556" t="n">
        <v>45502</v>
      </c>
      <c r="N1696" t="n">
        <v>79.09999999999999</v>
      </c>
      <c r="O1696" t="n">
        <v>75.5</v>
      </c>
      <c r="P1696" t="n">
        <v>49.83</v>
      </c>
    </row>
    <row r="1697">
      <c r="A1697" t="n">
        <v>51851</v>
      </c>
      <c r="B1697" t="n">
        <v>128</v>
      </c>
      <c r="C1697" t="inlineStr">
        <is>
          <t>Love Cabaret</t>
        </is>
      </c>
      <c r="D1697" s="556" t="n">
        <v>45901</v>
      </c>
      <c r="E1697" t="n">
        <v>24676</v>
      </c>
      <c r="F1697" t="inlineStr">
        <is>
          <t>ACIDO ASCORBICO C/1KG</t>
        </is>
      </c>
      <c r="G1697" t="n">
        <v>5710</v>
      </c>
      <c r="H1697" t="n">
        <v>1</v>
      </c>
      <c r="I1697" t="inlineStr">
        <is>
          <t>PC</t>
        </is>
      </c>
      <c r="J1697" t="inlineStr">
        <is>
          <t>ALIMENTOS</t>
        </is>
      </c>
      <c r="K1697" t="inlineStr">
        <is>
          <t>08/2025</t>
        </is>
      </c>
      <c r="L1697" t="n">
        <v>0</v>
      </c>
      <c r="M1697" s="556" t="n">
        <v>-693593</v>
      </c>
      <c r="N1697" t="n">
        <v>0</v>
      </c>
      <c r="O1697" t="n">
        <v>49</v>
      </c>
      <c r="P1697" t="n">
        <v>49</v>
      </c>
    </row>
    <row r="1698">
      <c r="A1698" t="n">
        <v>51802</v>
      </c>
      <c r="B1698" t="n">
        <v>128</v>
      </c>
      <c r="C1698" t="inlineStr">
        <is>
          <t>Love Cabaret</t>
        </is>
      </c>
      <c r="D1698" s="556" t="n">
        <v>45901</v>
      </c>
      <c r="E1698" t="n">
        <v>20359</v>
      </c>
      <c r="F1698" t="inlineStr">
        <is>
          <t>FARINHA DE TRIGO ANACONDA 1KG</t>
        </is>
      </c>
      <c r="G1698" t="n">
        <v>2199</v>
      </c>
      <c r="H1698" t="n">
        <v>10</v>
      </c>
      <c r="I1698" t="inlineStr">
        <is>
          <t>UN</t>
        </is>
      </c>
      <c r="J1698" t="inlineStr">
        <is>
          <t>ALIMENTOS</t>
        </is>
      </c>
      <c r="K1698" t="inlineStr">
        <is>
          <t>08/2025</t>
        </is>
      </c>
      <c r="L1698" t="n">
        <v>4.8</v>
      </c>
      <c r="M1698" s="556" t="n">
        <v>45875</v>
      </c>
      <c r="N1698" t="n">
        <v>4.8</v>
      </c>
      <c r="O1698" t="n">
        <v>4.8</v>
      </c>
      <c r="P1698" t="n">
        <v>48</v>
      </c>
    </row>
    <row r="1699">
      <c r="A1699" t="n">
        <v>51853</v>
      </c>
      <c r="B1699" t="n">
        <v>128</v>
      </c>
      <c r="C1699" t="inlineStr">
        <is>
          <t>Love Cabaret</t>
        </is>
      </c>
      <c r="D1699" s="556" t="n">
        <v>45901</v>
      </c>
      <c r="E1699" t="n">
        <v>19203</v>
      </c>
      <c r="F1699" t="inlineStr">
        <is>
          <t>IOGURTE INTEGRAL NESTLE C/170G UN</t>
        </is>
      </c>
      <c r="G1699" t="n">
        <v>2802</v>
      </c>
      <c r="H1699" t="n">
        <v>16</v>
      </c>
      <c r="I1699" t="inlineStr">
        <is>
          <t>UN</t>
        </is>
      </c>
      <c r="J1699" t="inlineStr">
        <is>
          <t>ALIMENTOS</t>
        </is>
      </c>
      <c r="K1699" t="inlineStr">
        <is>
          <t>08/2025</t>
        </is>
      </c>
      <c r="L1699" t="n">
        <v>3</v>
      </c>
      <c r="M1699" s="556" t="n">
        <v>45895</v>
      </c>
      <c r="N1699" t="n">
        <v>3</v>
      </c>
      <c r="O1699" t="n">
        <v>3.75</v>
      </c>
      <c r="P1699" t="n">
        <v>48</v>
      </c>
    </row>
    <row r="1700">
      <c r="A1700" t="n">
        <v>51824</v>
      </c>
      <c r="B1700" t="n">
        <v>128</v>
      </c>
      <c r="C1700" t="inlineStr">
        <is>
          <t>Love Cabaret</t>
        </is>
      </c>
      <c r="D1700" s="556" t="n">
        <v>45901</v>
      </c>
      <c r="E1700" t="n">
        <v>20609</v>
      </c>
      <c r="F1700" t="inlineStr">
        <is>
          <t>TOMATE PELADO OLE C/2,5KG</t>
        </is>
      </c>
      <c r="G1700" t="n">
        <v>2120</v>
      </c>
      <c r="H1700" t="n">
        <v>2</v>
      </c>
      <c r="I1700" t="inlineStr">
        <is>
          <t>LT</t>
        </is>
      </c>
      <c r="J1700" t="inlineStr">
        <is>
          <t>ALIMENTOS</t>
        </is>
      </c>
      <c r="K1700" t="inlineStr">
        <is>
          <t>08/2025</t>
        </is>
      </c>
      <c r="L1700" t="n">
        <v>22.68</v>
      </c>
      <c r="M1700" s="556" t="n">
        <v>45887</v>
      </c>
      <c r="N1700" t="n">
        <v>25.9</v>
      </c>
      <c r="O1700" t="n">
        <v>25.9</v>
      </c>
      <c r="P1700" t="n">
        <v>45.36</v>
      </c>
    </row>
    <row r="1701">
      <c r="A1701" t="n">
        <v>51936</v>
      </c>
      <c r="B1701" t="n">
        <v>128</v>
      </c>
      <c r="C1701" t="inlineStr">
        <is>
          <t>Love Cabaret</t>
        </is>
      </c>
      <c r="D1701" s="556" t="n">
        <v>45901</v>
      </c>
      <c r="E1701" t="n">
        <v>18542</v>
      </c>
      <c r="F1701" t="inlineStr">
        <is>
          <t>APERITIVO CYNAR 70 PROOF 1L</t>
        </is>
      </c>
      <c r="G1701" t="n">
        <v>3136</v>
      </c>
      <c r="H1701" t="n">
        <v>0.45</v>
      </c>
      <c r="I1701" t="inlineStr">
        <is>
          <t>GR</t>
        </is>
      </c>
      <c r="J1701" t="inlineStr">
        <is>
          <t>BEBIDAS</t>
        </is>
      </c>
      <c r="K1701" t="inlineStr">
        <is>
          <t>08/2025</t>
        </is>
      </c>
      <c r="L1701" t="n">
        <v>0</v>
      </c>
      <c r="M1701" s="556" t="n">
        <v>-693593</v>
      </c>
      <c r="N1701" t="n">
        <v>0</v>
      </c>
      <c r="O1701" t="n">
        <v>99</v>
      </c>
      <c r="P1701" t="n">
        <v>44.55</v>
      </c>
    </row>
    <row r="1702">
      <c r="A1702" t="n">
        <v>51801</v>
      </c>
      <c r="B1702" t="n">
        <v>128</v>
      </c>
      <c r="C1702" t="inlineStr">
        <is>
          <t>Love Cabaret</t>
        </is>
      </c>
      <c r="D1702" s="556" t="n">
        <v>45901</v>
      </c>
      <c r="E1702" t="n">
        <v>20315</v>
      </c>
      <c r="F1702" t="inlineStr">
        <is>
          <t>FARINHA DE ARROZ MANINHO 1KG</t>
        </is>
      </c>
      <c r="G1702" t="n">
        <v>2218</v>
      </c>
      <c r="H1702" t="n">
        <v>5</v>
      </c>
      <c r="I1702" t="inlineStr">
        <is>
          <t>UN</t>
        </is>
      </c>
      <c r="J1702" t="inlineStr">
        <is>
          <t>ALIMENTOS</t>
        </is>
      </c>
      <c r="K1702" t="inlineStr">
        <is>
          <t>08/2025</t>
        </is>
      </c>
      <c r="L1702" t="n">
        <v>8.800000000000001</v>
      </c>
      <c r="M1702" s="556" t="n">
        <v>45887</v>
      </c>
      <c r="N1702" t="n">
        <v>8.800000000000001</v>
      </c>
      <c r="O1702" t="n">
        <v>8.800000000000001</v>
      </c>
      <c r="P1702" t="n">
        <v>44</v>
      </c>
    </row>
    <row r="1703">
      <c r="A1703" t="n">
        <v>51880</v>
      </c>
      <c r="B1703" t="n">
        <v>128</v>
      </c>
      <c r="C1703" t="inlineStr">
        <is>
          <t>Love Cabaret</t>
        </is>
      </c>
      <c r="D1703" s="556" t="n">
        <v>45901</v>
      </c>
      <c r="E1703" t="n">
        <v>18477</v>
      </c>
      <c r="F1703" t="inlineStr">
        <is>
          <t>CACHACA ORIGINAL OURO ENGENHO CANTAREIRA 750ML</t>
        </is>
      </c>
      <c r="G1703" t="n">
        <v>3179</v>
      </c>
      <c r="H1703" t="n">
        <v>1</v>
      </c>
      <c r="I1703" t="inlineStr">
        <is>
          <t>GR</t>
        </is>
      </c>
      <c r="J1703" t="inlineStr">
        <is>
          <t>BEBIDAS</t>
        </is>
      </c>
      <c r="K1703" t="inlineStr">
        <is>
          <t>08/2025</t>
        </is>
      </c>
      <c r="L1703" t="n">
        <v>0</v>
      </c>
      <c r="M1703" s="556" t="n">
        <v>-693593</v>
      </c>
      <c r="N1703" t="n">
        <v>0</v>
      </c>
      <c r="O1703" t="n">
        <v>43.9</v>
      </c>
      <c r="P1703" t="n">
        <v>43.89</v>
      </c>
    </row>
    <row r="1704">
      <c r="A1704" t="n">
        <v>51814</v>
      </c>
      <c r="B1704" t="n">
        <v>128</v>
      </c>
      <c r="C1704" t="inlineStr">
        <is>
          <t>Love Cabaret</t>
        </is>
      </c>
      <c r="D1704" s="556" t="n">
        <v>45901</v>
      </c>
      <c r="E1704" t="n">
        <v>25642</v>
      </c>
      <c r="F1704" t="inlineStr">
        <is>
          <t>MISSO AZUMA 500G</t>
        </is>
      </c>
      <c r="G1704" t="n">
        <v>2346</v>
      </c>
      <c r="H1704" t="n">
        <v>1.5</v>
      </c>
      <c r="I1704" t="inlineStr">
        <is>
          <t>UN</t>
        </is>
      </c>
      <c r="J1704" t="inlineStr">
        <is>
          <t>ALIMENTOS</t>
        </is>
      </c>
      <c r="K1704" t="inlineStr">
        <is>
          <t>08/2025</t>
        </is>
      </c>
      <c r="L1704" t="n">
        <v>0</v>
      </c>
      <c r="M1704" s="556" t="n">
        <v>45811</v>
      </c>
      <c r="N1704" t="n">
        <v>27.97</v>
      </c>
      <c r="O1704" t="n">
        <v>32.4</v>
      </c>
      <c r="P1704" t="n">
        <v>41.96</v>
      </c>
    </row>
    <row r="1705">
      <c r="A1705" t="n">
        <v>51825</v>
      </c>
      <c r="B1705" t="n">
        <v>128</v>
      </c>
      <c r="C1705" t="inlineStr">
        <is>
          <t>Love Cabaret</t>
        </is>
      </c>
      <c r="D1705" s="556" t="n">
        <v>45901</v>
      </c>
      <c r="E1705" t="n">
        <v>20202</v>
      </c>
      <c r="F1705" t="inlineStr">
        <is>
          <t>VINAGRE DE ARROZ CASTELO 750ML UN</t>
        </is>
      </c>
      <c r="G1705" t="n">
        <v>2255</v>
      </c>
      <c r="H1705" t="n">
        <v>5.5</v>
      </c>
      <c r="I1705" t="inlineStr">
        <is>
          <t>UN</t>
        </is>
      </c>
      <c r="J1705" t="inlineStr">
        <is>
          <t>ALIMENTOS</t>
        </is>
      </c>
      <c r="K1705" t="inlineStr">
        <is>
          <t>08/2025</t>
        </is>
      </c>
      <c r="L1705" t="n">
        <v>7.48</v>
      </c>
      <c r="M1705" s="556" t="n">
        <v>45894</v>
      </c>
      <c r="N1705" t="n">
        <v>7.48</v>
      </c>
      <c r="O1705" t="n">
        <v>7.48</v>
      </c>
      <c r="P1705" t="n">
        <v>41.14</v>
      </c>
    </row>
    <row r="1706">
      <c r="A1706" t="n">
        <v>51822</v>
      </c>
      <c r="B1706" t="n">
        <v>128</v>
      </c>
      <c r="C1706" t="inlineStr">
        <is>
          <t>Love Cabaret</t>
        </is>
      </c>
      <c r="D1706" s="556" t="n">
        <v>45901</v>
      </c>
      <c r="E1706" t="n">
        <v>19907</v>
      </c>
      <c r="F1706" t="inlineStr">
        <is>
          <t>SAL REFINADO CISNE 1KG</t>
        </is>
      </c>
      <c r="G1706" t="n">
        <v>2381</v>
      </c>
      <c r="H1706" t="n">
        <v>12</v>
      </c>
      <c r="I1706" t="inlineStr">
        <is>
          <t>UN</t>
        </is>
      </c>
      <c r="J1706" t="inlineStr">
        <is>
          <t>ALIMENTOS</t>
        </is>
      </c>
      <c r="K1706" t="inlineStr">
        <is>
          <t>08/2025</t>
        </is>
      </c>
      <c r="L1706" t="n">
        <v>0</v>
      </c>
      <c r="M1706" s="556" t="n">
        <v>45671</v>
      </c>
      <c r="N1706" t="n">
        <v>3.09</v>
      </c>
      <c r="O1706" t="n">
        <v>3.23</v>
      </c>
      <c r="P1706" t="n">
        <v>37.08</v>
      </c>
    </row>
    <row r="1707">
      <c r="A1707" t="n">
        <v>51794</v>
      </c>
      <c r="B1707" t="n">
        <v>128</v>
      </c>
      <c r="C1707" t="inlineStr">
        <is>
          <t>Love Cabaret</t>
        </is>
      </c>
      <c r="D1707" s="556" t="n">
        <v>45901</v>
      </c>
      <c r="E1707" t="n">
        <v>20809</v>
      </c>
      <c r="F1707" t="inlineStr">
        <is>
          <t>CAFE PILAO ALMOFADA 500G</t>
        </is>
      </c>
      <c r="G1707" t="n">
        <v>2074</v>
      </c>
      <c r="H1707" t="n">
        <v>1.1</v>
      </c>
      <c r="I1707" t="inlineStr">
        <is>
          <t>PC</t>
        </is>
      </c>
      <c r="J1707" t="inlineStr">
        <is>
          <t>ALIMENTOS</t>
        </is>
      </c>
      <c r="K1707" t="inlineStr">
        <is>
          <t>08/2025</t>
        </is>
      </c>
      <c r="L1707" t="n">
        <v>32.27</v>
      </c>
      <c r="M1707" s="556" t="n">
        <v>45873</v>
      </c>
      <c r="N1707" t="n">
        <v>32.27</v>
      </c>
      <c r="O1707" t="n">
        <v>32.27</v>
      </c>
      <c r="P1707" t="n">
        <v>35.5</v>
      </c>
    </row>
    <row r="1708">
      <c r="A1708" t="n">
        <v>51821</v>
      </c>
      <c r="B1708" t="n">
        <v>128</v>
      </c>
      <c r="C1708" t="inlineStr">
        <is>
          <t>Love Cabaret</t>
        </is>
      </c>
      <c r="D1708" s="556" t="n">
        <v>45901</v>
      </c>
      <c r="E1708" t="n">
        <v>23489</v>
      </c>
      <c r="F1708" t="inlineStr">
        <is>
          <t>SAL DE PARRILLA KG</t>
        </is>
      </c>
      <c r="G1708" t="n">
        <v>2380</v>
      </c>
      <c r="H1708" t="n">
        <v>1.6</v>
      </c>
      <c r="I1708" t="inlineStr">
        <is>
          <t>KG</t>
        </is>
      </c>
      <c r="J1708" t="inlineStr">
        <is>
          <t>ALIMENTOS</t>
        </is>
      </c>
      <c r="K1708" t="inlineStr">
        <is>
          <t>08/2025</t>
        </is>
      </c>
      <c r="L1708" t="n">
        <v>0</v>
      </c>
      <c r="M1708" s="556" t="n">
        <v>45824</v>
      </c>
      <c r="N1708" t="n">
        <v>22</v>
      </c>
      <c r="O1708" t="n">
        <v>22.7</v>
      </c>
      <c r="P1708" t="n">
        <v>35.2</v>
      </c>
    </row>
    <row r="1709">
      <c r="A1709" t="n">
        <v>51809</v>
      </c>
      <c r="B1709" t="n">
        <v>128</v>
      </c>
      <c r="C1709" t="inlineStr">
        <is>
          <t>Love Cabaret</t>
        </is>
      </c>
      <c r="D1709" s="556" t="n">
        <v>45901</v>
      </c>
      <c r="E1709" t="n">
        <v>20136</v>
      </c>
      <c r="F1709" t="inlineStr">
        <is>
          <t>MACARRAO ESPAGUETE C/ OVOS ADRIA C/500G</t>
        </is>
      </c>
      <c r="G1709" t="n">
        <v>2284</v>
      </c>
      <c r="H1709" t="n">
        <v>9</v>
      </c>
      <c r="I1709" t="inlineStr">
        <is>
          <t>PC</t>
        </is>
      </c>
      <c r="J1709" t="inlineStr">
        <is>
          <t>ALIMENTOS</t>
        </is>
      </c>
      <c r="K1709" t="inlineStr">
        <is>
          <t>08/2025</t>
        </is>
      </c>
      <c r="L1709" t="n">
        <v>3.9</v>
      </c>
      <c r="M1709" s="556" t="n">
        <v>45880</v>
      </c>
      <c r="N1709" t="n">
        <v>3.9</v>
      </c>
      <c r="O1709" t="n">
        <v>3.9</v>
      </c>
      <c r="P1709" t="n">
        <v>35.1</v>
      </c>
    </row>
    <row r="1710">
      <c r="A1710" t="n">
        <v>51808</v>
      </c>
      <c r="B1710" t="n">
        <v>128</v>
      </c>
      <c r="C1710" t="inlineStr">
        <is>
          <t>Love Cabaret</t>
        </is>
      </c>
      <c r="D1710" s="556" t="n">
        <v>45901</v>
      </c>
      <c r="E1710" t="n">
        <v>24331</v>
      </c>
      <c r="F1710" t="inlineStr">
        <is>
          <t>LINGUICA CALABRESA KG</t>
        </is>
      </c>
      <c r="G1710" t="n">
        <v>2146</v>
      </c>
      <c r="H1710" t="n">
        <v>1.3</v>
      </c>
      <c r="I1710" t="inlineStr">
        <is>
          <t>KG</t>
        </is>
      </c>
      <c r="J1710" t="inlineStr">
        <is>
          <t>ALIMENTOS</t>
        </is>
      </c>
      <c r="K1710" t="inlineStr">
        <is>
          <t>08/2025</t>
        </is>
      </c>
      <c r="L1710" t="n">
        <v>0</v>
      </c>
      <c r="M1710" s="556" t="n">
        <v>45839</v>
      </c>
      <c r="N1710" t="n">
        <v>26.8</v>
      </c>
      <c r="O1710" t="n">
        <v>21.99</v>
      </c>
      <c r="P1710" t="n">
        <v>34.84</v>
      </c>
    </row>
    <row r="1711">
      <c r="A1711" t="n">
        <v>51786</v>
      </c>
      <c r="B1711" t="n">
        <v>128</v>
      </c>
      <c r="C1711" t="inlineStr">
        <is>
          <t>Love Cabaret</t>
        </is>
      </c>
      <c r="D1711" s="556" t="n">
        <v>45901</v>
      </c>
      <c r="E1711" t="n">
        <v>24041</v>
      </c>
      <c r="F1711" t="inlineStr">
        <is>
          <t>AMENDOIM CRU S/ PELE KG</t>
        </is>
      </c>
      <c r="G1711" t="n">
        <v>2258</v>
      </c>
      <c r="H1711" t="n">
        <v>1.95</v>
      </c>
      <c r="I1711" t="inlineStr">
        <is>
          <t>KG</t>
        </is>
      </c>
      <c r="J1711" t="inlineStr">
        <is>
          <t>ALIMENTOS</t>
        </is>
      </c>
      <c r="K1711" t="inlineStr">
        <is>
          <t>08/2025</t>
        </is>
      </c>
      <c r="L1711" t="n">
        <v>17.1</v>
      </c>
      <c r="M1711" s="556" t="n">
        <v>45873</v>
      </c>
      <c r="N1711" t="n">
        <v>17.1</v>
      </c>
      <c r="O1711" t="n">
        <v>16.85</v>
      </c>
      <c r="P1711" t="n">
        <v>33.34</v>
      </c>
    </row>
    <row r="1712">
      <c r="A1712" t="n">
        <v>51816</v>
      </c>
      <c r="B1712" t="n">
        <v>128</v>
      </c>
      <c r="C1712" t="inlineStr">
        <is>
          <t>Love Cabaret</t>
        </is>
      </c>
      <c r="D1712" s="556" t="n">
        <v>45901</v>
      </c>
      <c r="E1712" t="n">
        <v>19973</v>
      </c>
      <c r="F1712" t="inlineStr">
        <is>
          <t>MOLHO SHOYO TRADICIONAL SAKURA C/1,010L UN</t>
        </is>
      </c>
      <c r="G1712" t="n">
        <v>2354</v>
      </c>
      <c r="H1712" t="n">
        <v>2</v>
      </c>
      <c r="I1712" t="inlineStr">
        <is>
          <t>UN</t>
        </is>
      </c>
      <c r="J1712" t="inlineStr">
        <is>
          <t>ALIMENTOS</t>
        </is>
      </c>
      <c r="K1712" t="inlineStr">
        <is>
          <t>08/2025</t>
        </is>
      </c>
      <c r="L1712" t="n">
        <v>15.4</v>
      </c>
      <c r="M1712" s="556" t="n">
        <v>45880</v>
      </c>
      <c r="N1712" t="n">
        <v>15.4</v>
      </c>
      <c r="O1712" t="n">
        <v>15.4</v>
      </c>
      <c r="P1712" t="n">
        <v>30.8</v>
      </c>
    </row>
    <row r="1713">
      <c r="A1713" t="n">
        <v>51896</v>
      </c>
      <c r="B1713" t="n">
        <v>128</v>
      </c>
      <c r="C1713" t="inlineStr">
        <is>
          <t>Love Cabaret</t>
        </is>
      </c>
      <c r="D1713" s="556" t="n">
        <v>45901</v>
      </c>
      <c r="E1713" t="n">
        <v>18218</v>
      </c>
      <c r="F1713" t="inlineStr">
        <is>
          <t>VERMOUTH CINZANO ROSSO ARGENTINO 1L</t>
        </is>
      </c>
      <c r="G1713" t="n">
        <v>3410</v>
      </c>
      <c r="H1713" t="n">
        <v>1</v>
      </c>
      <c r="I1713" t="inlineStr">
        <is>
          <t>GR</t>
        </is>
      </c>
      <c r="J1713" t="inlineStr">
        <is>
          <t>BEBIDAS</t>
        </is>
      </c>
      <c r="K1713" t="inlineStr">
        <is>
          <t>08/2025</t>
        </is>
      </c>
      <c r="L1713" t="n">
        <v>0</v>
      </c>
      <c r="M1713" s="556" t="n">
        <v>45824</v>
      </c>
      <c r="N1713" t="n">
        <v>29.35</v>
      </c>
      <c r="O1713" t="n">
        <v>26.09</v>
      </c>
      <c r="P1713" t="n">
        <v>29.35</v>
      </c>
    </row>
    <row r="1714">
      <c r="A1714" t="n">
        <v>51834</v>
      </c>
      <c r="B1714" t="n">
        <v>128</v>
      </c>
      <c r="C1714" t="inlineStr">
        <is>
          <t>Love Cabaret</t>
        </is>
      </c>
      <c r="D1714" s="556" t="n">
        <v>45901</v>
      </c>
      <c r="E1714" t="n">
        <v>24083</v>
      </c>
      <c r="F1714" t="inlineStr">
        <is>
          <t>BATATA ASTERIX GRAUDA NOIVA KG</t>
        </is>
      </c>
      <c r="G1714" t="n">
        <v>2592</v>
      </c>
      <c r="H1714" t="n">
        <v>9.9</v>
      </c>
      <c r="I1714" t="inlineStr">
        <is>
          <t>KG</t>
        </is>
      </c>
      <c r="J1714" t="inlineStr">
        <is>
          <t>ALIMENTOS</t>
        </is>
      </c>
      <c r="K1714" t="inlineStr">
        <is>
          <t>08/2025</t>
        </is>
      </c>
      <c r="L1714" t="n">
        <v>2.78</v>
      </c>
      <c r="M1714" s="556" t="n">
        <v>45895</v>
      </c>
      <c r="N1714" t="n">
        <v>2.6</v>
      </c>
      <c r="O1714" t="n">
        <v>2.8</v>
      </c>
      <c r="P1714" t="n">
        <v>27.52</v>
      </c>
    </row>
    <row r="1715">
      <c r="A1715" t="n">
        <v>51823</v>
      </c>
      <c r="B1715" t="n">
        <v>128</v>
      </c>
      <c r="C1715" t="inlineStr">
        <is>
          <t>Love Cabaret</t>
        </is>
      </c>
      <c r="D1715" s="556" t="n">
        <v>45901</v>
      </c>
      <c r="E1715" t="n">
        <v>20597</v>
      </c>
      <c r="F1715" t="inlineStr">
        <is>
          <t>TOMATE PELADO DI SALERNO 2,55KG</t>
        </is>
      </c>
      <c r="G1715" t="n">
        <v>2120</v>
      </c>
      <c r="H1715" t="n">
        <v>1</v>
      </c>
      <c r="I1715" t="inlineStr">
        <is>
          <t>UN</t>
        </is>
      </c>
      <c r="J1715" t="inlineStr">
        <is>
          <t>ALIMENTOS</t>
        </is>
      </c>
      <c r="K1715" t="inlineStr">
        <is>
          <t>08/2025</t>
        </is>
      </c>
      <c r="L1715" t="n">
        <v>25.9</v>
      </c>
      <c r="M1715" s="556" t="n">
        <v>45895</v>
      </c>
      <c r="N1715" t="n">
        <v>25.9</v>
      </c>
      <c r="O1715" t="n">
        <v>25.9</v>
      </c>
      <c r="P1715" t="n">
        <v>25.9</v>
      </c>
    </row>
    <row r="1716">
      <c r="A1716" t="n">
        <v>51783</v>
      </c>
      <c r="B1716" t="n">
        <v>128</v>
      </c>
      <c r="C1716" t="inlineStr">
        <is>
          <t>Love Cabaret</t>
        </is>
      </c>
      <c r="D1716" s="556" t="n">
        <v>45901</v>
      </c>
      <c r="E1716" t="n">
        <v>21075</v>
      </c>
      <c r="F1716" t="inlineStr">
        <is>
          <t>ACUCAR DEMERARA UNIAO C/1KG</t>
        </is>
      </c>
      <c r="G1716" t="n">
        <v>1993</v>
      </c>
      <c r="H1716" t="n">
        <v>4</v>
      </c>
      <c r="I1716" t="inlineStr">
        <is>
          <t>PC</t>
        </is>
      </c>
      <c r="J1716" t="inlineStr">
        <is>
          <t>ALIMENTOS</t>
        </is>
      </c>
      <c r="K1716" t="inlineStr">
        <is>
          <t>08/2025</t>
        </is>
      </c>
      <c r="L1716" t="n">
        <v>0</v>
      </c>
      <c r="M1716" s="556" t="n">
        <v>45845</v>
      </c>
      <c r="N1716" t="n">
        <v>6.41</v>
      </c>
      <c r="O1716" t="n">
        <v>6.2</v>
      </c>
      <c r="P1716" t="n">
        <v>25.64</v>
      </c>
    </row>
    <row r="1717">
      <c r="A1717" t="n">
        <v>51831</v>
      </c>
      <c r="B1717" t="n">
        <v>128</v>
      </c>
      <c r="C1717" t="inlineStr">
        <is>
          <t>Love Cabaret</t>
        </is>
      </c>
      <c r="D1717" s="556" t="n">
        <v>45901</v>
      </c>
      <c r="E1717" t="n">
        <v>19649</v>
      </c>
      <c r="F1717" t="inlineStr">
        <is>
          <t>ALHO DESCASCADO KG</t>
        </is>
      </c>
      <c r="G1717" t="n">
        <v>2589</v>
      </c>
      <c r="H1717" t="n">
        <v>1</v>
      </c>
      <c r="I1717" t="inlineStr">
        <is>
          <t>KG</t>
        </is>
      </c>
      <c r="J1717" t="inlineStr">
        <is>
          <t>ALIMENTOS</t>
        </is>
      </c>
      <c r="K1717" t="inlineStr">
        <is>
          <t>08/2025</t>
        </is>
      </c>
      <c r="L1717" t="n">
        <v>25.6</v>
      </c>
      <c r="M1717" s="556" t="n">
        <v>45887</v>
      </c>
      <c r="N1717" t="n">
        <v>23.8</v>
      </c>
      <c r="O1717" t="n">
        <v>23.5</v>
      </c>
      <c r="P1717" t="n">
        <v>25.6</v>
      </c>
    </row>
    <row r="1718">
      <c r="A1718" t="n">
        <v>51804</v>
      </c>
      <c r="B1718" t="n">
        <v>128</v>
      </c>
      <c r="C1718" t="inlineStr">
        <is>
          <t>Love Cabaret</t>
        </is>
      </c>
      <c r="D1718" s="556" t="n">
        <v>45901</v>
      </c>
      <c r="E1718" t="n">
        <v>20242</v>
      </c>
      <c r="F1718" t="inlineStr">
        <is>
          <t>FEIJAO CARIOCA CAMIL C/2KG</t>
        </is>
      </c>
      <c r="G1718" t="n">
        <v>2242</v>
      </c>
      <c r="H1718" t="n">
        <v>2</v>
      </c>
      <c r="I1718" t="inlineStr">
        <is>
          <t>PC</t>
        </is>
      </c>
      <c r="J1718" t="inlineStr">
        <is>
          <t>ALIMENTOS</t>
        </is>
      </c>
      <c r="K1718" t="inlineStr">
        <is>
          <t>08/2025</t>
        </is>
      </c>
      <c r="L1718" t="n">
        <v>12.64</v>
      </c>
      <c r="M1718" s="556" t="n">
        <v>45894</v>
      </c>
      <c r="N1718" t="n">
        <v>12.61</v>
      </c>
      <c r="O1718" t="n">
        <v>12.66</v>
      </c>
      <c r="P1718" t="n">
        <v>25.28</v>
      </c>
    </row>
    <row r="1719">
      <c r="A1719" t="n">
        <v>51833</v>
      </c>
      <c r="B1719" t="n">
        <v>128</v>
      </c>
      <c r="C1719" t="inlineStr">
        <is>
          <t>Love Cabaret</t>
        </is>
      </c>
      <c r="D1719" s="556" t="n">
        <v>45901</v>
      </c>
      <c r="E1719" t="n">
        <v>24037</v>
      </c>
      <c r="F1719" t="inlineStr">
        <is>
          <t>ALHO TRITURADO FRITO</t>
        </is>
      </c>
      <c r="G1719" t="n">
        <v>2590</v>
      </c>
      <c r="H1719" t="n">
        <v>1.1</v>
      </c>
      <c r="I1719" t="inlineStr">
        <is>
          <t>KG</t>
        </is>
      </c>
      <c r="J1719" t="inlineStr">
        <is>
          <t>ALIMENTOS</t>
        </is>
      </c>
      <c r="K1719" t="inlineStr">
        <is>
          <t>08/2025</t>
        </is>
      </c>
      <c r="L1719" t="n">
        <v>22.67</v>
      </c>
      <c r="M1719" s="556" t="n">
        <v>45895</v>
      </c>
      <c r="N1719" t="n">
        <v>22</v>
      </c>
      <c r="O1719" t="n">
        <v>23</v>
      </c>
      <c r="P1719" t="n">
        <v>24.94</v>
      </c>
    </row>
    <row r="1720">
      <c r="A1720" t="n">
        <v>51790</v>
      </c>
      <c r="B1720" t="n">
        <v>128</v>
      </c>
      <c r="C1720" t="inlineStr">
        <is>
          <t>Love Cabaret</t>
        </is>
      </c>
      <c r="D1720" s="556" t="n">
        <v>45901</v>
      </c>
      <c r="E1720" t="n">
        <v>21030</v>
      </c>
      <c r="F1720" t="inlineStr">
        <is>
          <t>AZEITE EXTRA VIRGEM GALLO 250ML UN</t>
        </is>
      </c>
      <c r="G1720" t="n">
        <v>2001</v>
      </c>
      <c r="H1720" t="n">
        <v>1</v>
      </c>
      <c r="I1720" t="inlineStr">
        <is>
          <t>UN</t>
        </is>
      </c>
      <c r="J1720" t="inlineStr">
        <is>
          <t>ALIMENTOS</t>
        </is>
      </c>
      <c r="K1720" t="inlineStr">
        <is>
          <t>08/2025</t>
        </is>
      </c>
      <c r="L1720" t="n">
        <v>22.26</v>
      </c>
      <c r="M1720" s="556" t="n">
        <v>45873</v>
      </c>
      <c r="N1720" t="n">
        <v>22.26</v>
      </c>
      <c r="O1720" t="n">
        <v>21.85</v>
      </c>
      <c r="P1720" t="n">
        <v>22.26</v>
      </c>
    </row>
    <row r="1721">
      <c r="A1721" t="n">
        <v>51841</v>
      </c>
      <c r="B1721" t="n">
        <v>128</v>
      </c>
      <c r="C1721" t="inlineStr">
        <is>
          <t>Love Cabaret</t>
        </is>
      </c>
      <c r="D1721" s="556" t="n">
        <v>45901</v>
      </c>
      <c r="E1721" t="n">
        <v>24394</v>
      </c>
      <c r="F1721" t="inlineStr">
        <is>
          <t>OVO BRANCO UN</t>
        </is>
      </c>
      <c r="G1721" t="n">
        <v>2753</v>
      </c>
      <c r="H1721" t="n">
        <v>38</v>
      </c>
      <c r="I1721" t="inlineStr">
        <is>
          <t>UN</t>
        </is>
      </c>
      <c r="J1721" t="inlineStr">
        <is>
          <t>ALIMENTOS</t>
        </is>
      </c>
      <c r="K1721" t="inlineStr">
        <is>
          <t>08/2025</t>
        </is>
      </c>
      <c r="L1721" t="n">
        <v>0</v>
      </c>
      <c r="M1721" s="556" t="n">
        <v>45869</v>
      </c>
      <c r="N1721" t="n">
        <v>0.55</v>
      </c>
      <c r="O1721" t="n">
        <v>0.67</v>
      </c>
      <c r="P1721" t="n">
        <v>20.9</v>
      </c>
    </row>
    <row r="1722">
      <c r="A1722" t="n">
        <v>51840</v>
      </c>
      <c r="B1722" t="n">
        <v>128</v>
      </c>
      <c r="C1722" t="inlineStr">
        <is>
          <t>Love Cabaret</t>
        </is>
      </c>
      <c r="D1722" s="556" t="n">
        <v>45901</v>
      </c>
      <c r="E1722" t="n">
        <v>19476</v>
      </c>
      <c r="F1722" t="inlineStr">
        <is>
          <t>MANJERICAO KG</t>
        </is>
      </c>
      <c r="G1722" t="n">
        <v>2729</v>
      </c>
      <c r="H1722" t="n">
        <v>0.18</v>
      </c>
      <c r="I1722" t="inlineStr">
        <is>
          <t>KG</t>
        </is>
      </c>
      <c r="J1722" t="inlineStr">
        <is>
          <t>ALIMENTOS</t>
        </is>
      </c>
      <c r="K1722" t="inlineStr">
        <is>
          <t>08/2025</t>
        </is>
      </c>
      <c r="L1722" t="n">
        <v>112.25</v>
      </c>
      <c r="M1722" s="556" t="n">
        <v>45897</v>
      </c>
      <c r="N1722" t="n">
        <v>110</v>
      </c>
      <c r="O1722" t="n">
        <v>94.09999999999999</v>
      </c>
      <c r="P1722" t="n">
        <v>20.2</v>
      </c>
    </row>
    <row r="1723">
      <c r="A1723" t="n">
        <v>51826</v>
      </c>
      <c r="B1723" t="n">
        <v>128</v>
      </c>
      <c r="C1723" t="inlineStr">
        <is>
          <t>Love Cabaret</t>
        </is>
      </c>
      <c r="D1723" s="556" t="n">
        <v>45901</v>
      </c>
      <c r="E1723" t="n">
        <v>20963</v>
      </c>
      <c r="F1723" t="inlineStr">
        <is>
          <t>VINAGRE DE MACA LA PASTINA 250ML UN</t>
        </is>
      </c>
      <c r="G1723" t="n">
        <v>2015</v>
      </c>
      <c r="H1723" t="n">
        <v>1</v>
      </c>
      <c r="I1723" t="inlineStr">
        <is>
          <t>UN</t>
        </is>
      </c>
      <c r="J1723" t="inlineStr">
        <is>
          <t>ALIMENTOS</t>
        </is>
      </c>
      <c r="K1723" t="inlineStr">
        <is>
          <t>08/2025</t>
        </is>
      </c>
      <c r="L1723" t="n">
        <v>0</v>
      </c>
      <c r="M1723" s="556" t="n">
        <v>-693593</v>
      </c>
      <c r="N1723" t="n">
        <v>0</v>
      </c>
      <c r="O1723" t="n">
        <v>18.5</v>
      </c>
      <c r="P1723" t="n">
        <v>18.9</v>
      </c>
    </row>
    <row r="1724">
      <c r="A1724" t="n">
        <v>51850</v>
      </c>
      <c r="B1724" t="n">
        <v>128</v>
      </c>
      <c r="C1724" t="inlineStr">
        <is>
          <t>Love Cabaret</t>
        </is>
      </c>
      <c r="D1724" s="556" t="n">
        <v>45901</v>
      </c>
      <c r="E1724" t="n">
        <v>19527</v>
      </c>
      <c r="F1724" t="inlineStr">
        <is>
          <t>VAGEM HOLANDESA KG</t>
        </is>
      </c>
      <c r="G1724" t="n">
        <v>2686</v>
      </c>
      <c r="H1724" t="n">
        <v>0.55</v>
      </c>
      <c r="I1724" t="inlineStr">
        <is>
          <t>KG</t>
        </is>
      </c>
      <c r="J1724" t="inlineStr">
        <is>
          <t>ALIMENTOS</t>
        </is>
      </c>
      <c r="K1724" t="inlineStr">
        <is>
          <t>08/2025</t>
        </is>
      </c>
      <c r="L1724" t="n">
        <v>30.29</v>
      </c>
      <c r="M1724" s="556" t="n">
        <v>45894</v>
      </c>
      <c r="N1724" t="n">
        <v>30</v>
      </c>
      <c r="O1724" t="n">
        <v>21.23</v>
      </c>
      <c r="P1724" t="n">
        <v>16.66</v>
      </c>
    </row>
    <row r="1725">
      <c r="A1725" t="n">
        <v>51860</v>
      </c>
      <c r="B1725" t="n">
        <v>128</v>
      </c>
      <c r="C1725" t="inlineStr">
        <is>
          <t>Love Cabaret</t>
        </is>
      </c>
      <c r="D1725" s="556" t="n">
        <v>45901</v>
      </c>
      <c r="E1725" t="n">
        <v>26465</v>
      </c>
      <c r="F1725" t="inlineStr">
        <is>
          <t>BAGUETE FERMENTACAO NATURAL 30CM C/250G UN</t>
        </is>
      </c>
      <c r="G1725" t="n">
        <v>6746</v>
      </c>
      <c r="H1725" t="n">
        <v>3.2</v>
      </c>
      <c r="I1725" t="inlineStr">
        <is>
          <t>UN</t>
        </is>
      </c>
      <c r="J1725" t="inlineStr">
        <is>
          <t>ALIMENTOS</t>
        </is>
      </c>
      <c r="K1725" t="inlineStr">
        <is>
          <t>08/2025</t>
        </is>
      </c>
      <c r="L1725" t="n">
        <v>4.67</v>
      </c>
      <c r="M1725" s="556" t="n">
        <v>45888</v>
      </c>
      <c r="N1725" t="n">
        <v>25</v>
      </c>
      <c r="O1725" t="n">
        <v>25</v>
      </c>
      <c r="P1725" t="n">
        <v>14.94</v>
      </c>
    </row>
    <row r="1726">
      <c r="A1726" t="n">
        <v>51795</v>
      </c>
      <c r="B1726" t="n">
        <v>128</v>
      </c>
      <c r="C1726" t="inlineStr">
        <is>
          <t>Love Cabaret</t>
        </is>
      </c>
      <c r="D1726" s="556" t="n">
        <v>45901</v>
      </c>
      <c r="E1726" t="n">
        <v>24110</v>
      </c>
      <c r="F1726" t="inlineStr">
        <is>
          <t>CANELA EM PO KG</t>
        </is>
      </c>
      <c r="G1726" t="n">
        <v>2322</v>
      </c>
      <c r="H1726" t="n">
        <v>0.15</v>
      </c>
      <c r="I1726" t="inlineStr">
        <is>
          <t>KG</t>
        </is>
      </c>
      <c r="J1726" t="inlineStr">
        <is>
          <t>ALIMENTOS</t>
        </is>
      </c>
      <c r="K1726" t="inlineStr">
        <is>
          <t>08/2025</t>
        </is>
      </c>
      <c r="L1726" t="n">
        <v>0</v>
      </c>
      <c r="M1726" s="556" t="n">
        <v>45509</v>
      </c>
      <c r="N1726" t="n">
        <v>92</v>
      </c>
      <c r="O1726" t="n">
        <v>9.25</v>
      </c>
      <c r="P1726" t="n">
        <v>13.8</v>
      </c>
    </row>
    <row r="1727">
      <c r="A1727" t="n">
        <v>51835</v>
      </c>
      <c r="B1727" t="n">
        <v>128</v>
      </c>
      <c r="C1727" t="inlineStr">
        <is>
          <t>Love Cabaret</t>
        </is>
      </c>
      <c r="D1727" s="556" t="n">
        <v>45901</v>
      </c>
      <c r="E1727" t="n">
        <v>25555</v>
      </c>
      <c r="F1727" t="inlineStr">
        <is>
          <t>BATATA LAVADA KG</t>
        </is>
      </c>
      <c r="G1727" t="n">
        <v>6166</v>
      </c>
      <c r="H1727" t="n">
        <v>5</v>
      </c>
      <c r="I1727" t="inlineStr">
        <is>
          <t>KG</t>
        </is>
      </c>
      <c r="J1727" t="inlineStr">
        <is>
          <t>ALIMENTOS</t>
        </is>
      </c>
      <c r="K1727" t="inlineStr">
        <is>
          <t>08/2025</t>
        </is>
      </c>
      <c r="L1727" t="n">
        <v>2.7</v>
      </c>
      <c r="M1727" s="556" t="n">
        <v>45894</v>
      </c>
      <c r="N1727" t="n">
        <v>2.85</v>
      </c>
      <c r="O1727" t="n">
        <v>2.5</v>
      </c>
      <c r="P1727" t="n">
        <v>13.5</v>
      </c>
    </row>
    <row r="1728">
      <c r="A1728" t="n">
        <v>51807</v>
      </c>
      <c r="B1728" t="n">
        <v>128</v>
      </c>
      <c r="C1728" t="inlineStr">
        <is>
          <t>Love Cabaret</t>
        </is>
      </c>
      <c r="D1728" s="556" t="n">
        <v>45901</v>
      </c>
      <c r="E1728" t="n">
        <v>20213</v>
      </c>
      <c r="F1728" t="inlineStr">
        <is>
          <t>GRAO DE BICO CAMIL C/2KG</t>
        </is>
      </c>
      <c r="G1728" t="n">
        <v>2251</v>
      </c>
      <c r="H1728" t="n">
        <v>1</v>
      </c>
      <c r="I1728" t="inlineStr">
        <is>
          <t>PC</t>
        </is>
      </c>
      <c r="J1728" t="inlineStr">
        <is>
          <t>ALIMENTOS</t>
        </is>
      </c>
      <c r="K1728" t="inlineStr">
        <is>
          <t>08/2025</t>
        </is>
      </c>
      <c r="L1728" t="n">
        <v>11.19</v>
      </c>
      <c r="M1728" s="556" t="n">
        <v>45880</v>
      </c>
      <c r="N1728" t="n">
        <v>11.19</v>
      </c>
      <c r="O1728" t="n">
        <v>31.61</v>
      </c>
      <c r="P1728" t="n">
        <v>11.19</v>
      </c>
    </row>
    <row r="1729">
      <c r="A1729" t="n">
        <v>51805</v>
      </c>
      <c r="B1729" t="n">
        <v>128</v>
      </c>
      <c r="C1729" t="inlineStr">
        <is>
          <t>Love Cabaret</t>
        </is>
      </c>
      <c r="D1729" s="556" t="n">
        <v>45901</v>
      </c>
      <c r="E1729" t="n">
        <v>20233</v>
      </c>
      <c r="F1729" t="inlineStr">
        <is>
          <t>FEIJAO DE CORDA KG</t>
        </is>
      </c>
      <c r="G1729" t="n">
        <v>2246</v>
      </c>
      <c r="H1729" t="n">
        <v>0.6</v>
      </c>
      <c r="I1729" t="inlineStr">
        <is>
          <t>KG</t>
        </is>
      </c>
      <c r="J1729" t="inlineStr">
        <is>
          <t>ALIMENTOS</t>
        </is>
      </c>
      <c r="K1729" t="inlineStr">
        <is>
          <t>08/2025</t>
        </is>
      </c>
      <c r="L1729" t="n">
        <v>0</v>
      </c>
      <c r="M1729" s="556" t="n">
        <v>45832</v>
      </c>
      <c r="N1729" t="n">
        <v>17.2</v>
      </c>
      <c r="O1729" t="n">
        <v>6.99</v>
      </c>
      <c r="P1729" t="n">
        <v>10.32</v>
      </c>
    </row>
    <row r="1730">
      <c r="A1730" t="n">
        <v>51830</v>
      </c>
      <c r="B1730" t="n">
        <v>128</v>
      </c>
      <c r="C1730" t="inlineStr">
        <is>
          <t>Love Cabaret</t>
        </is>
      </c>
      <c r="D1730" s="556" t="n">
        <v>45901</v>
      </c>
      <c r="E1730" t="n">
        <v>19497</v>
      </c>
      <c r="F1730" t="inlineStr">
        <is>
          <t>ALFACE ROMANA MINI KG</t>
        </is>
      </c>
      <c r="G1730" t="n">
        <v>2713</v>
      </c>
      <c r="H1730" t="n">
        <v>0.3</v>
      </c>
      <c r="I1730" t="inlineStr">
        <is>
          <t>KG</t>
        </is>
      </c>
      <c r="J1730" t="inlineStr">
        <is>
          <t>ALIMENTOS</t>
        </is>
      </c>
      <c r="K1730" t="inlineStr">
        <is>
          <t>08/2025</t>
        </is>
      </c>
      <c r="L1730" t="n">
        <v>30.45</v>
      </c>
      <c r="M1730" s="556" t="n">
        <v>45897</v>
      </c>
      <c r="N1730" t="n">
        <v>40</v>
      </c>
      <c r="O1730" t="n">
        <v>39.11</v>
      </c>
      <c r="P1730" t="n">
        <v>9.140000000000001</v>
      </c>
    </row>
    <row r="1731">
      <c r="A1731" t="n">
        <v>51938</v>
      </c>
      <c r="B1731" t="n">
        <v>128</v>
      </c>
      <c r="C1731" t="inlineStr">
        <is>
          <t>Love Cabaret</t>
        </is>
      </c>
      <c r="D1731" s="556" t="n">
        <v>45901</v>
      </c>
      <c r="E1731" t="n">
        <v>18444</v>
      </c>
      <c r="F1731" t="inlineStr">
        <is>
          <t>CACHACA MATO DENTRO OURO 980ML</t>
        </is>
      </c>
      <c r="G1731" t="n">
        <v>3205</v>
      </c>
      <c r="H1731" t="n">
        <v>0.26</v>
      </c>
      <c r="I1731" t="inlineStr">
        <is>
          <t>UN</t>
        </is>
      </c>
      <c r="J1731" t="inlineStr">
        <is>
          <t>BEBIDAS</t>
        </is>
      </c>
      <c r="K1731" t="inlineStr">
        <is>
          <t>08/2025</t>
        </is>
      </c>
      <c r="L1731" t="n">
        <v>0</v>
      </c>
      <c r="M1731" s="556" t="n">
        <v>-693593</v>
      </c>
      <c r="N1731" t="n">
        <v>0</v>
      </c>
      <c r="O1731" t="n">
        <v>34</v>
      </c>
      <c r="P1731" t="n">
        <v>8.84</v>
      </c>
    </row>
    <row r="1732">
      <c r="A1732" t="n">
        <v>51838</v>
      </c>
      <c r="B1732" t="n">
        <v>128</v>
      </c>
      <c r="C1732" t="inlineStr">
        <is>
          <t>Love Cabaret</t>
        </is>
      </c>
      <c r="D1732" s="556" t="n">
        <v>45901</v>
      </c>
      <c r="E1732" t="n">
        <v>19623</v>
      </c>
      <c r="F1732" t="inlineStr">
        <is>
          <t>CEBOLA ROXA KG</t>
        </is>
      </c>
      <c r="G1732" t="n">
        <v>2611</v>
      </c>
      <c r="H1732" t="n">
        <v>2.5</v>
      </c>
      <c r="I1732" t="inlineStr">
        <is>
          <t>KG</t>
        </is>
      </c>
      <c r="J1732" t="inlineStr">
        <is>
          <t>ALIMENTOS</t>
        </is>
      </c>
      <c r="K1732" t="inlineStr">
        <is>
          <t>08/2025</t>
        </is>
      </c>
      <c r="L1732" t="n">
        <v>3.5</v>
      </c>
      <c r="M1732" s="556" t="n">
        <v>45887</v>
      </c>
      <c r="N1732" t="n">
        <v>3.5</v>
      </c>
      <c r="O1732" t="n">
        <v>3.5</v>
      </c>
      <c r="P1732" t="n">
        <v>8.75</v>
      </c>
    </row>
    <row r="1733">
      <c r="A1733" t="n">
        <v>51848</v>
      </c>
      <c r="B1733" t="n">
        <v>128</v>
      </c>
      <c r="C1733" t="inlineStr">
        <is>
          <t>Love Cabaret</t>
        </is>
      </c>
      <c r="D1733" s="556" t="n">
        <v>45901</v>
      </c>
      <c r="E1733" t="n">
        <v>23179</v>
      </c>
      <c r="F1733" t="inlineStr">
        <is>
          <t>TOMATE ITALIANO KG</t>
        </is>
      </c>
      <c r="G1733" t="n">
        <v>2675</v>
      </c>
      <c r="H1733" t="n">
        <v>2</v>
      </c>
      <c r="I1733" t="inlineStr">
        <is>
          <t>KG</t>
        </is>
      </c>
      <c r="J1733" t="inlineStr">
        <is>
          <t>ALIMENTOS</t>
        </is>
      </c>
      <c r="K1733" t="inlineStr">
        <is>
          <t>08/2025</t>
        </is>
      </c>
      <c r="L1733" t="n">
        <v>0</v>
      </c>
      <c r="M1733" s="556" t="n">
        <v>45684</v>
      </c>
      <c r="N1733" t="n">
        <v>4.33</v>
      </c>
      <c r="O1733" t="n">
        <v>6.44</v>
      </c>
      <c r="P1733" t="n">
        <v>8.66</v>
      </c>
    </row>
    <row r="1734">
      <c r="A1734" t="n">
        <v>51837</v>
      </c>
      <c r="B1734" t="n">
        <v>128</v>
      </c>
      <c r="C1734" t="inlineStr">
        <is>
          <t>Love Cabaret</t>
        </is>
      </c>
      <c r="D1734" s="556" t="n">
        <v>45901</v>
      </c>
      <c r="E1734" t="n">
        <v>24509</v>
      </c>
      <c r="F1734" t="inlineStr">
        <is>
          <t>CEBOLA BRANCA KG</t>
        </is>
      </c>
      <c r="G1734" t="n">
        <v>2607</v>
      </c>
      <c r="H1734" t="n">
        <v>4</v>
      </c>
      <c r="I1734" t="inlineStr">
        <is>
          <t>KG</t>
        </is>
      </c>
      <c r="J1734" t="inlineStr">
        <is>
          <t>ALIMENTOS</t>
        </is>
      </c>
      <c r="K1734" t="inlineStr">
        <is>
          <t>08/2025</t>
        </is>
      </c>
      <c r="L1734" t="n">
        <v>1.95</v>
      </c>
      <c r="M1734" s="556" t="n">
        <v>45894</v>
      </c>
      <c r="N1734" t="n">
        <v>1.75</v>
      </c>
      <c r="O1734" t="n">
        <v>1.5</v>
      </c>
      <c r="P1734" t="n">
        <v>7.8</v>
      </c>
    </row>
    <row r="1735">
      <c r="A1735" t="n">
        <v>51832</v>
      </c>
      <c r="B1735" t="n">
        <v>128</v>
      </c>
      <c r="C1735" t="inlineStr">
        <is>
          <t>Love Cabaret</t>
        </is>
      </c>
      <c r="D1735" s="556" t="n">
        <v>45901</v>
      </c>
      <c r="E1735" t="n">
        <v>19647</v>
      </c>
      <c r="F1735" t="inlineStr">
        <is>
          <t>ALHO PORO KG</t>
        </is>
      </c>
      <c r="G1735" t="n">
        <v>2591</v>
      </c>
      <c r="H1735" t="n">
        <v>1</v>
      </c>
      <c r="I1735" t="inlineStr">
        <is>
          <t>KG</t>
        </is>
      </c>
      <c r="J1735" t="inlineStr">
        <is>
          <t>ALIMENTOS</t>
        </is>
      </c>
      <c r="K1735" t="inlineStr">
        <is>
          <t>08/2025</t>
        </is>
      </c>
      <c r="L1735" t="n">
        <v>7.24</v>
      </c>
      <c r="M1735" s="556" t="n">
        <v>45895</v>
      </c>
      <c r="N1735" t="n">
        <v>8.5</v>
      </c>
      <c r="O1735" t="n">
        <v>8.5</v>
      </c>
      <c r="P1735" t="n">
        <v>7.24</v>
      </c>
    </row>
    <row r="1736">
      <c r="A1736" t="n">
        <v>51844</v>
      </c>
      <c r="B1736" t="n">
        <v>128</v>
      </c>
      <c r="C1736" t="inlineStr">
        <is>
          <t>Love Cabaret</t>
        </is>
      </c>
      <c r="D1736" s="556" t="n">
        <v>45901</v>
      </c>
      <c r="E1736" t="n">
        <v>19570</v>
      </c>
      <c r="F1736" t="inlineStr">
        <is>
          <t>PIMENTA JALAPENO KG</t>
        </is>
      </c>
      <c r="G1736" t="n">
        <v>2648</v>
      </c>
      <c r="H1736" t="n">
        <v>0.3</v>
      </c>
      <c r="I1736" t="inlineStr">
        <is>
          <t>KG</t>
        </is>
      </c>
      <c r="J1736" t="inlineStr">
        <is>
          <t>ALIMENTOS</t>
        </is>
      </c>
      <c r="K1736" t="inlineStr">
        <is>
          <t>08/2025</t>
        </is>
      </c>
      <c r="L1736" t="n">
        <v>23</v>
      </c>
      <c r="M1736" s="556" t="n">
        <v>45883</v>
      </c>
      <c r="N1736" t="n">
        <v>23</v>
      </c>
      <c r="O1736" t="n">
        <v>35</v>
      </c>
      <c r="P1736" t="n">
        <v>6.9</v>
      </c>
    </row>
    <row r="1737">
      <c r="A1737" t="n">
        <v>51849</v>
      </c>
      <c r="B1737" t="n">
        <v>128</v>
      </c>
      <c r="C1737" t="inlineStr">
        <is>
          <t>Love Cabaret</t>
        </is>
      </c>
      <c r="D1737" s="556" t="n">
        <v>45901</v>
      </c>
      <c r="E1737" t="n">
        <v>19463</v>
      </c>
      <c r="F1737" t="inlineStr">
        <is>
          <t>TOMILHO KG</t>
        </is>
      </c>
      <c r="G1737" t="n">
        <v>2739</v>
      </c>
      <c r="H1737" t="n">
        <v>0.1</v>
      </c>
      <c r="I1737" t="inlineStr">
        <is>
          <t>KG</t>
        </is>
      </c>
      <c r="J1737" t="inlineStr">
        <is>
          <t>ALIMENTOS</t>
        </is>
      </c>
      <c r="K1737" t="inlineStr">
        <is>
          <t>08/2025</t>
        </is>
      </c>
      <c r="L1737" t="n">
        <v>65</v>
      </c>
      <c r="M1737" s="556" t="n">
        <v>45880</v>
      </c>
      <c r="N1737" t="n">
        <v>65</v>
      </c>
      <c r="O1737" t="n">
        <v>75</v>
      </c>
      <c r="P1737" t="n">
        <v>6.5</v>
      </c>
    </row>
    <row r="1738">
      <c r="A1738" t="n">
        <v>51827</v>
      </c>
      <c r="B1738" t="n">
        <v>128</v>
      </c>
      <c r="C1738" t="inlineStr">
        <is>
          <t>Love Cabaret</t>
        </is>
      </c>
      <c r="D1738" s="556" t="n">
        <v>45901</v>
      </c>
      <c r="E1738" t="n">
        <v>19787</v>
      </c>
      <c r="F1738" t="inlineStr">
        <is>
          <t>ABACAXI PEROLA KG</t>
        </is>
      </c>
      <c r="G1738" t="n">
        <v>2471</v>
      </c>
      <c r="H1738" t="n">
        <v>1.5</v>
      </c>
      <c r="I1738" t="inlineStr">
        <is>
          <t>KG</t>
        </is>
      </c>
      <c r="J1738" t="inlineStr">
        <is>
          <t>ALIMENTOS</t>
        </is>
      </c>
      <c r="K1738" t="inlineStr">
        <is>
          <t>08/2025</t>
        </is>
      </c>
      <c r="L1738" t="n">
        <v>4.2</v>
      </c>
      <c r="M1738" s="556" t="n">
        <v>45873</v>
      </c>
      <c r="N1738" t="n">
        <v>4.2</v>
      </c>
      <c r="O1738" t="n">
        <v>3.99</v>
      </c>
      <c r="P1738" t="n">
        <v>6.3</v>
      </c>
    </row>
    <row r="1739">
      <c r="A1739" t="n">
        <v>51815</v>
      </c>
      <c r="B1739" t="n">
        <v>128</v>
      </c>
      <c r="C1739" t="inlineStr">
        <is>
          <t>Love Cabaret</t>
        </is>
      </c>
      <c r="D1739" s="556" t="n">
        <v>45901</v>
      </c>
      <c r="E1739" t="n">
        <v>19982</v>
      </c>
      <c r="F1739" t="inlineStr">
        <is>
          <t>MOLHO INGLES CEPERA C/1L</t>
        </is>
      </c>
      <c r="G1739" t="n">
        <v>2351</v>
      </c>
      <c r="H1739" t="n">
        <v>1</v>
      </c>
      <c r="I1739" t="inlineStr">
        <is>
          <t>FR</t>
        </is>
      </c>
      <c r="J1739" t="inlineStr">
        <is>
          <t>ALIMENTOS</t>
        </is>
      </c>
      <c r="K1739" t="inlineStr">
        <is>
          <t>08/2025</t>
        </is>
      </c>
      <c r="L1739" t="n">
        <v>0</v>
      </c>
      <c r="M1739" s="556" t="n">
        <v>45852</v>
      </c>
      <c r="N1739" t="n">
        <v>6.15</v>
      </c>
      <c r="O1739" t="n">
        <v>6.15</v>
      </c>
      <c r="P1739" t="n">
        <v>6.15</v>
      </c>
    </row>
    <row r="1740">
      <c r="A1740" t="n">
        <v>51836</v>
      </c>
      <c r="B1740" t="n">
        <v>128</v>
      </c>
      <c r="C1740" t="inlineStr">
        <is>
          <t>Love Cabaret</t>
        </is>
      </c>
      <c r="D1740" s="556" t="n">
        <v>45901</v>
      </c>
      <c r="E1740" t="n">
        <v>19632</v>
      </c>
      <c r="F1740" t="inlineStr">
        <is>
          <t>BETERRABA KG</t>
        </is>
      </c>
      <c r="G1740" t="n">
        <v>2604</v>
      </c>
      <c r="H1740" t="n">
        <v>2.4</v>
      </c>
      <c r="I1740" t="inlineStr">
        <is>
          <t>KG</t>
        </is>
      </c>
      <c r="J1740" t="inlineStr">
        <is>
          <t>ALIMENTOS</t>
        </is>
      </c>
      <c r="K1740" t="inlineStr">
        <is>
          <t>08/2025</t>
        </is>
      </c>
      <c r="L1740" t="n">
        <v>2.29</v>
      </c>
      <c r="M1740" s="556" t="n">
        <v>45895</v>
      </c>
      <c r="N1740" t="n">
        <v>2.3</v>
      </c>
      <c r="O1740" t="n">
        <v>1.68</v>
      </c>
      <c r="P1740" t="n">
        <v>5.5</v>
      </c>
    </row>
    <row r="1741">
      <c r="A1741" t="n">
        <v>51829</v>
      </c>
      <c r="B1741" t="n">
        <v>128</v>
      </c>
      <c r="C1741" t="inlineStr">
        <is>
          <t>Love Cabaret</t>
        </is>
      </c>
      <c r="D1741" s="556" t="n">
        <v>45901</v>
      </c>
      <c r="E1741" t="n">
        <v>19503</v>
      </c>
      <c r="F1741" t="inlineStr">
        <is>
          <t>ALFACE CRESPA KG</t>
        </is>
      </c>
      <c r="G1741" t="n">
        <v>2707</v>
      </c>
      <c r="H1741" t="n">
        <v>0.6</v>
      </c>
      <c r="I1741" t="inlineStr">
        <is>
          <t>KG</t>
        </is>
      </c>
      <c r="J1741" t="inlineStr">
        <is>
          <t>ALIMENTOS</t>
        </is>
      </c>
      <c r="K1741" t="inlineStr">
        <is>
          <t>08/2025</t>
        </is>
      </c>
      <c r="L1741" t="n">
        <v>7.42</v>
      </c>
      <c r="M1741" s="556" t="n">
        <v>45897</v>
      </c>
      <c r="N1741" t="n">
        <v>6</v>
      </c>
      <c r="O1741" t="n">
        <v>6</v>
      </c>
      <c r="P1741" t="n">
        <v>4.45</v>
      </c>
    </row>
    <row r="1742">
      <c r="A1742" t="n">
        <v>51828</v>
      </c>
      <c r="B1742" t="n">
        <v>128</v>
      </c>
      <c r="C1742" t="inlineStr">
        <is>
          <t>Love Cabaret</t>
        </is>
      </c>
      <c r="D1742" s="556" t="n">
        <v>45901</v>
      </c>
      <c r="E1742" t="n">
        <v>19506</v>
      </c>
      <c r="F1742" t="inlineStr">
        <is>
          <t>ALECRIM KG</t>
        </is>
      </c>
      <c r="G1742" t="n">
        <v>2705</v>
      </c>
      <c r="H1742" t="n">
        <v>0.1</v>
      </c>
      <c r="I1742" t="inlineStr">
        <is>
          <t>KG</t>
        </is>
      </c>
      <c r="J1742" t="inlineStr">
        <is>
          <t>ALIMENTOS</t>
        </is>
      </c>
      <c r="K1742" t="inlineStr">
        <is>
          <t>08/2025</t>
        </is>
      </c>
      <c r="L1742" t="n">
        <v>43.83</v>
      </c>
      <c r="M1742" s="556" t="n">
        <v>45897</v>
      </c>
      <c r="N1742" t="n">
        <v>45</v>
      </c>
      <c r="O1742" t="n">
        <v>45</v>
      </c>
      <c r="P1742" t="n">
        <v>4.38</v>
      </c>
    </row>
    <row r="1743">
      <c r="A1743" t="n">
        <v>51843</v>
      </c>
      <c r="B1743" t="n">
        <v>128</v>
      </c>
      <c r="C1743" t="inlineStr">
        <is>
          <t>Love Cabaret</t>
        </is>
      </c>
      <c r="D1743" s="556" t="n">
        <v>45901</v>
      </c>
      <c r="E1743" t="n">
        <v>19572</v>
      </c>
      <c r="F1743" t="inlineStr">
        <is>
          <t>PIMENTA DEDO DE MOCA KG</t>
        </is>
      </c>
      <c r="G1743" t="n">
        <v>2646</v>
      </c>
      <c r="H1743" t="n">
        <v>0.2</v>
      </c>
      <c r="I1743" t="inlineStr">
        <is>
          <t>KG</t>
        </is>
      </c>
      <c r="J1743" t="inlineStr">
        <is>
          <t>ALIMENTOS</t>
        </is>
      </c>
      <c r="K1743" t="inlineStr">
        <is>
          <t>08/2025</t>
        </is>
      </c>
      <c r="L1743" t="n">
        <v>20.44</v>
      </c>
      <c r="M1743" s="556" t="n">
        <v>45894</v>
      </c>
      <c r="N1743" t="n">
        <v>18</v>
      </c>
      <c r="O1743" t="n">
        <v>13.4</v>
      </c>
      <c r="P1743" t="n">
        <v>4.09</v>
      </c>
    </row>
    <row r="1744">
      <c r="A1744" t="n">
        <v>51846</v>
      </c>
      <c r="B1744" t="n">
        <v>128</v>
      </c>
      <c r="C1744" t="inlineStr">
        <is>
          <t>Love Cabaret</t>
        </is>
      </c>
      <c r="D1744" s="556" t="n">
        <v>45901</v>
      </c>
      <c r="E1744" t="n">
        <v>19453</v>
      </c>
      <c r="F1744" t="inlineStr">
        <is>
          <t>RUCULA HIGIENIZADO KG</t>
        </is>
      </c>
      <c r="G1744" t="n">
        <v>2752</v>
      </c>
      <c r="H1744" t="n">
        <v>0.5</v>
      </c>
      <c r="I1744" t="inlineStr">
        <is>
          <t>KG</t>
        </is>
      </c>
      <c r="J1744" t="inlineStr">
        <is>
          <t>ALIMENTOS</t>
        </is>
      </c>
      <c r="K1744" t="inlineStr">
        <is>
          <t>08/2025</t>
        </is>
      </c>
      <c r="L1744" t="n">
        <v>8.07</v>
      </c>
      <c r="M1744" s="556" t="n">
        <v>45887</v>
      </c>
      <c r="N1744" t="n">
        <v>7.5</v>
      </c>
      <c r="O1744" t="n">
        <v>46.91</v>
      </c>
      <c r="P1744" t="n">
        <v>4.04</v>
      </c>
    </row>
    <row r="1745">
      <c r="A1745" t="n">
        <v>51819</v>
      </c>
      <c r="B1745" t="n">
        <v>128</v>
      </c>
      <c r="C1745" t="inlineStr">
        <is>
          <t>Love Cabaret</t>
        </is>
      </c>
      <c r="D1745" s="556" t="n">
        <v>45901</v>
      </c>
      <c r="E1745" t="n">
        <v>19936</v>
      </c>
      <c r="F1745" t="inlineStr">
        <is>
          <t>PAPRICA DEFUMADA KG</t>
        </is>
      </c>
      <c r="G1745" t="n">
        <v>2367</v>
      </c>
      <c r="H1745" t="n">
        <v>0.22</v>
      </c>
      <c r="I1745" t="inlineStr">
        <is>
          <t>KG</t>
        </is>
      </c>
      <c r="J1745" t="inlineStr">
        <is>
          <t>ALIMENTOS</t>
        </is>
      </c>
      <c r="K1745" t="inlineStr">
        <is>
          <t>08/2025</t>
        </is>
      </c>
      <c r="L1745" t="n">
        <v>0</v>
      </c>
      <c r="M1745" s="556" t="n">
        <v>45869</v>
      </c>
      <c r="N1745" t="n">
        <v>17</v>
      </c>
      <c r="O1745" t="n">
        <v>12.92</v>
      </c>
      <c r="P1745" t="n">
        <v>3.74</v>
      </c>
    </row>
    <row r="1746">
      <c r="A1746" t="n">
        <v>51847</v>
      </c>
      <c r="B1746" t="n">
        <v>128</v>
      </c>
      <c r="C1746" t="inlineStr">
        <is>
          <t>Love Cabaret</t>
        </is>
      </c>
      <c r="D1746" s="556" t="n">
        <v>45901</v>
      </c>
      <c r="E1746" t="n">
        <v>23113</v>
      </c>
      <c r="F1746" t="inlineStr">
        <is>
          <t>SALSA KG</t>
        </is>
      </c>
      <c r="G1746" t="n">
        <v>2736</v>
      </c>
      <c r="H1746" t="n">
        <v>0.4</v>
      </c>
      <c r="I1746" t="inlineStr">
        <is>
          <t>KG</t>
        </is>
      </c>
      <c r="J1746" t="inlineStr">
        <is>
          <t>ALIMENTOS</t>
        </is>
      </c>
      <c r="K1746" t="inlineStr">
        <is>
          <t>08/2025</t>
        </is>
      </c>
      <c r="L1746" t="n">
        <v>6</v>
      </c>
      <c r="M1746" s="556" t="n">
        <v>45894</v>
      </c>
      <c r="N1746" t="n">
        <v>6</v>
      </c>
      <c r="O1746" t="n">
        <v>5.24</v>
      </c>
      <c r="P1746" t="n">
        <v>2.4</v>
      </c>
    </row>
    <row r="1747">
      <c r="A1747" t="n">
        <v>51842</v>
      </c>
      <c r="B1747" t="n">
        <v>128</v>
      </c>
      <c r="C1747" t="inlineStr">
        <is>
          <t>Love Cabaret</t>
        </is>
      </c>
      <c r="D1747" s="556" t="n">
        <v>45901</v>
      </c>
      <c r="E1747" t="n">
        <v>19589</v>
      </c>
      <c r="F1747" t="inlineStr">
        <is>
          <t>PEPINO JAPONES KG</t>
        </is>
      </c>
      <c r="G1747" t="n">
        <v>2637</v>
      </c>
      <c r="H1747" t="n">
        <v>0.3</v>
      </c>
      <c r="I1747" t="inlineStr">
        <is>
          <t>KG</t>
        </is>
      </c>
      <c r="J1747" t="inlineStr">
        <is>
          <t>ALIMENTOS</t>
        </is>
      </c>
      <c r="K1747" t="inlineStr">
        <is>
          <t>08/2025</t>
        </is>
      </c>
      <c r="L1747" t="n">
        <v>6.49</v>
      </c>
      <c r="M1747" s="556" t="n">
        <v>45894</v>
      </c>
      <c r="N1747" t="n">
        <v>6.5</v>
      </c>
      <c r="O1747" t="n">
        <v>5.03</v>
      </c>
      <c r="P1747" t="n">
        <v>1.95</v>
      </c>
    </row>
    <row r="1748">
      <c r="A1748" t="n">
        <v>51839</v>
      </c>
      <c r="B1748" t="n">
        <v>128</v>
      </c>
      <c r="C1748" t="inlineStr">
        <is>
          <t>Love Cabaret</t>
        </is>
      </c>
      <c r="D1748" s="556" t="n">
        <v>45901</v>
      </c>
      <c r="E1748" t="n">
        <v>19621</v>
      </c>
      <c r="F1748" t="inlineStr">
        <is>
          <t>CENOURA KG</t>
        </is>
      </c>
      <c r="G1748" t="n">
        <v>2613</v>
      </c>
      <c r="H1748" t="n">
        <v>0.3</v>
      </c>
      <c r="I1748" t="inlineStr">
        <is>
          <t>KG</t>
        </is>
      </c>
      <c r="J1748" t="inlineStr">
        <is>
          <t>ALIMENTOS</t>
        </is>
      </c>
      <c r="K1748" t="inlineStr">
        <is>
          <t>08/2025</t>
        </is>
      </c>
      <c r="L1748" t="n">
        <v>3.5</v>
      </c>
      <c r="M1748" s="556" t="n">
        <v>45894</v>
      </c>
      <c r="N1748" t="n">
        <v>3.5</v>
      </c>
      <c r="O1748" t="n">
        <v>3.18</v>
      </c>
      <c r="P1748" t="n">
        <v>1.05</v>
      </c>
    </row>
    <row r="1749">
      <c r="A1749" t="n">
        <v>51882</v>
      </c>
      <c r="B1749" t="n">
        <v>128</v>
      </c>
      <c r="C1749" t="inlineStr">
        <is>
          <t>Love Cabaret</t>
        </is>
      </c>
      <c r="D1749" s="556" t="n">
        <v>45901</v>
      </c>
      <c r="E1749" t="n">
        <v>18393</v>
      </c>
      <c r="F1749" t="inlineStr">
        <is>
          <t>CONHAQUE HENNESSY VERY SPECIAL 700ML</t>
        </is>
      </c>
      <c r="G1749" t="n">
        <v>3247</v>
      </c>
      <c r="H1749" t="n">
        <v>1.93</v>
      </c>
      <c r="I1749" t="inlineStr">
        <is>
          <t>UN</t>
        </is>
      </c>
      <c r="J1749" t="inlineStr">
        <is>
          <t>BEBIDAS</t>
        </is>
      </c>
      <c r="K1749" t="inlineStr">
        <is>
          <t>08/2025</t>
        </is>
      </c>
      <c r="L1749" t="n">
        <v>0</v>
      </c>
      <c r="M1749" s="556" t="n">
        <v>-693593</v>
      </c>
      <c r="N1749" t="n">
        <v>0</v>
      </c>
      <c r="O1749" t="n">
        <v>0</v>
      </c>
      <c r="P1749" t="n">
        <v>0</v>
      </c>
    </row>
    <row r="1750">
      <c r="A1750" t="n">
        <v>51935</v>
      </c>
      <c r="B1750" t="n">
        <v>128</v>
      </c>
      <c r="C1750" t="inlineStr">
        <is>
          <t>Love Cabaret</t>
        </is>
      </c>
      <c r="D1750" s="556" t="n">
        <v>45901</v>
      </c>
      <c r="E1750" t="n">
        <v>25398</v>
      </c>
      <c r="F1750" t="inlineStr">
        <is>
          <t>VINHO VIEJAS TINAJAS CINSAULT DE MARTINO TINTO CINSAULT 750ml</t>
        </is>
      </c>
      <c r="G1750" t="n">
        <v>6087</v>
      </c>
      <c r="H1750" t="n">
        <v>24</v>
      </c>
      <c r="I1750" t="inlineStr">
        <is>
          <t>UN</t>
        </is>
      </c>
      <c r="J1750" t="inlineStr">
        <is>
          <t>BEBIDAS</t>
        </is>
      </c>
      <c r="K1750" t="inlineStr">
        <is>
          <t>08/2025</t>
        </is>
      </c>
      <c r="L1750" t="n">
        <v>0</v>
      </c>
      <c r="M1750" s="556" t="n">
        <v>-693593</v>
      </c>
      <c r="N1750" t="n">
        <v>0</v>
      </c>
      <c r="O1750" t="n">
        <v>0</v>
      </c>
      <c r="P1750" t="n">
        <v>0</v>
      </c>
    </row>
    <row r="1751">
      <c r="A1751" t="n">
        <v>46241</v>
      </c>
      <c r="B1751" t="n">
        <v>128</v>
      </c>
      <c r="C1751" t="inlineStr">
        <is>
          <t>Love Cabaret</t>
        </is>
      </c>
      <c r="D1751" s="556" t="n">
        <v>45870</v>
      </c>
      <c r="E1751" t="n">
        <v>22610</v>
      </c>
      <c r="F1751" t="inlineStr">
        <is>
          <t>CERVEJA HEINEKEN LONG NECK 330ML C/ 24UN</t>
        </is>
      </c>
      <c r="G1751" t="n">
        <v>3120</v>
      </c>
      <c r="H1751" t="n">
        <v>28</v>
      </c>
      <c r="I1751" t="inlineStr">
        <is>
          <t>PC</t>
        </is>
      </c>
      <c r="J1751" t="inlineStr">
        <is>
          <t>BEBIDAS</t>
        </is>
      </c>
      <c r="K1751" t="inlineStr">
        <is>
          <t>07/2025</t>
        </is>
      </c>
      <c r="L1751" t="n">
        <v>0</v>
      </c>
      <c r="M1751" s="556" t="n">
        <v>45624</v>
      </c>
      <c r="N1751" t="n">
        <v>146.07</v>
      </c>
      <c r="O1751" t="n">
        <v>146.07</v>
      </c>
      <c r="P1751" t="n">
        <v>4089.96</v>
      </c>
    </row>
    <row r="1752">
      <c r="A1752" t="n">
        <v>46256</v>
      </c>
      <c r="B1752" t="n">
        <v>128</v>
      </c>
      <c r="C1752" t="inlineStr">
        <is>
          <t>Love Cabaret</t>
        </is>
      </c>
      <c r="D1752" s="556" t="n">
        <v>45870</v>
      </c>
      <c r="E1752" t="n">
        <v>18179</v>
      </c>
      <c r="F1752" t="inlineStr">
        <is>
          <t>VODKA KETEL ONE 1L</t>
        </is>
      </c>
      <c r="G1752" t="n">
        <v>3443</v>
      </c>
      <c r="H1752" t="n">
        <v>35.1</v>
      </c>
      <c r="I1752" t="inlineStr">
        <is>
          <t>GR</t>
        </is>
      </c>
      <c r="J1752" t="inlineStr">
        <is>
          <t>BEBIDAS</t>
        </is>
      </c>
      <c r="K1752" t="inlineStr">
        <is>
          <t>07/2025</t>
        </is>
      </c>
      <c r="L1752" t="n">
        <v>105.63</v>
      </c>
      <c r="M1752" s="556" t="n">
        <v>45859</v>
      </c>
      <c r="N1752" t="n">
        <v>105.56</v>
      </c>
      <c r="O1752" t="n">
        <v>105.56</v>
      </c>
      <c r="P1752" t="n">
        <v>3707.61</v>
      </c>
    </row>
    <row r="1753">
      <c r="A1753" t="n">
        <v>46260</v>
      </c>
      <c r="B1753" t="n">
        <v>128</v>
      </c>
      <c r="C1753" t="inlineStr">
        <is>
          <t>Love Cabaret</t>
        </is>
      </c>
      <c r="D1753" s="556" t="n">
        <v>45870</v>
      </c>
      <c r="E1753" t="n">
        <v>18119</v>
      </c>
      <c r="F1753" t="inlineStr">
        <is>
          <t>WHISKY JOHNNIE WALKER BLACK LABEL 1L</t>
        </is>
      </c>
      <c r="G1753" t="n">
        <v>3494</v>
      </c>
      <c r="H1753" t="n">
        <v>19.8</v>
      </c>
      <c r="I1753" t="inlineStr">
        <is>
          <t>GR</t>
        </is>
      </c>
      <c r="J1753" t="inlineStr">
        <is>
          <t>BEBIDAS</t>
        </is>
      </c>
      <c r="K1753" t="inlineStr">
        <is>
          <t>07/2025</t>
        </is>
      </c>
      <c r="L1753" t="n">
        <v>172.88</v>
      </c>
      <c r="M1753" s="556" t="n">
        <v>45854</v>
      </c>
      <c r="N1753" t="n">
        <v>0</v>
      </c>
      <c r="O1753" t="n">
        <v>172.88</v>
      </c>
      <c r="P1753" t="n">
        <v>3423.02</v>
      </c>
    </row>
    <row r="1754">
      <c r="A1754" t="n">
        <v>46266</v>
      </c>
      <c r="B1754" t="n">
        <v>128</v>
      </c>
      <c r="C1754" t="inlineStr">
        <is>
          <t>Love Cabaret</t>
        </is>
      </c>
      <c r="D1754" s="556" t="n">
        <v>45870</v>
      </c>
      <c r="E1754" t="n">
        <v>18099</v>
      </c>
      <c r="F1754" t="inlineStr">
        <is>
          <t>WHISKY SINGLETON 12 ANOS SINGLE MALT 750ML</t>
        </is>
      </c>
      <c r="G1754" t="n">
        <v>3511</v>
      </c>
      <c r="H1754" t="n">
        <v>12.2</v>
      </c>
      <c r="I1754" t="inlineStr">
        <is>
          <t>GR</t>
        </is>
      </c>
      <c r="J1754" t="inlineStr">
        <is>
          <t>BEBIDAS</t>
        </is>
      </c>
      <c r="K1754" t="inlineStr">
        <is>
          <t>07/2025</t>
        </is>
      </c>
      <c r="L1754" t="n">
        <v>0</v>
      </c>
      <c r="M1754" s="556" t="n">
        <v>45623</v>
      </c>
      <c r="N1754" t="n">
        <v>225.8</v>
      </c>
      <c r="O1754" t="n">
        <v>220.57</v>
      </c>
      <c r="P1754" t="n">
        <v>2754.76</v>
      </c>
    </row>
    <row r="1755">
      <c r="A1755" t="n">
        <v>46289</v>
      </c>
      <c r="B1755" t="n">
        <v>128</v>
      </c>
      <c r="C1755" t="inlineStr">
        <is>
          <t>Love Cabaret</t>
        </is>
      </c>
      <c r="D1755" s="556" t="n">
        <v>45870</v>
      </c>
      <c r="E1755" t="n">
        <v>18261</v>
      </c>
      <c r="F1755" t="inlineStr">
        <is>
          <t>RUM ZACAPA 23 ANOS 750ML</t>
        </is>
      </c>
      <c r="G1755" t="n">
        <v>3368</v>
      </c>
      <c r="H1755" t="n">
        <v>5.5</v>
      </c>
      <c r="I1755" t="inlineStr">
        <is>
          <t>GR</t>
        </is>
      </c>
      <c r="J1755" t="inlineStr">
        <is>
          <t>BEBIDAS</t>
        </is>
      </c>
      <c r="K1755" t="inlineStr">
        <is>
          <t>07/2025</t>
        </is>
      </c>
      <c r="L1755" t="n">
        <v>442.73</v>
      </c>
      <c r="M1755" s="556" t="n">
        <v>45849</v>
      </c>
      <c r="N1755" t="n">
        <v>442.73</v>
      </c>
      <c r="O1755" t="n">
        <v>463.73</v>
      </c>
      <c r="P1755" t="n">
        <v>2435.02</v>
      </c>
    </row>
    <row r="1756">
      <c r="A1756" t="n">
        <v>46358</v>
      </c>
      <c r="B1756" t="n">
        <v>128</v>
      </c>
      <c r="C1756" t="inlineStr">
        <is>
          <t>Love Cabaret</t>
        </is>
      </c>
      <c r="D1756" s="556" t="n">
        <v>45870</v>
      </c>
      <c r="E1756" t="n">
        <v>18118</v>
      </c>
      <c r="F1756" t="inlineStr">
        <is>
          <t>WHISKY JOHNNIE WALKER BLUE LABEL 750ML</t>
        </is>
      </c>
      <c r="G1756" t="n">
        <v>3495</v>
      </c>
      <c r="H1756" t="n">
        <v>1.5</v>
      </c>
      <c r="I1756" t="inlineStr">
        <is>
          <t>GR</t>
        </is>
      </c>
      <c r="J1756" t="inlineStr">
        <is>
          <t>BEBIDAS</t>
        </is>
      </c>
      <c r="K1756" t="inlineStr">
        <is>
          <t>07/2025</t>
        </is>
      </c>
      <c r="L1756" t="n">
        <v>0</v>
      </c>
      <c r="M1756" s="556" t="n">
        <v>-693593</v>
      </c>
      <c r="N1756" t="n">
        <v>0</v>
      </c>
      <c r="O1756" t="n">
        <v>1306.1</v>
      </c>
      <c r="P1756" t="n">
        <v>1959.91</v>
      </c>
    </row>
    <row r="1757">
      <c r="A1757" t="n">
        <v>46251</v>
      </c>
      <c r="B1757" t="n">
        <v>128</v>
      </c>
      <c r="C1757" t="inlineStr">
        <is>
          <t>Love Cabaret</t>
        </is>
      </c>
      <c r="D1757" s="556" t="n">
        <v>45870</v>
      </c>
      <c r="E1757" t="n">
        <v>24552</v>
      </c>
      <c r="F1757" t="inlineStr">
        <is>
          <t>ESPUMANTE CASA PERINI BRUT 750ML</t>
        </is>
      </c>
      <c r="G1757" t="n">
        <v>5669</v>
      </c>
      <c r="H1757" t="n">
        <v>51.33</v>
      </c>
      <c r="I1757" t="inlineStr">
        <is>
          <t>GR</t>
        </is>
      </c>
      <c r="J1757" t="inlineStr">
        <is>
          <t>BEBIDAS</t>
        </is>
      </c>
      <c r="K1757" t="inlineStr">
        <is>
          <t>07/2025</t>
        </is>
      </c>
      <c r="L1757" t="n">
        <v>37.7</v>
      </c>
      <c r="M1757" s="556" t="n">
        <v>45862</v>
      </c>
      <c r="N1757" t="n">
        <v>37.5</v>
      </c>
      <c r="O1757" t="n">
        <v>37.5</v>
      </c>
      <c r="P1757" t="n">
        <v>1935.14</v>
      </c>
    </row>
    <row r="1758">
      <c r="A1758" t="n">
        <v>46264</v>
      </c>
      <c r="B1758" t="n">
        <v>128</v>
      </c>
      <c r="C1758" t="inlineStr">
        <is>
          <t>Love Cabaret</t>
        </is>
      </c>
      <c r="D1758" s="556" t="n">
        <v>45870</v>
      </c>
      <c r="E1758" t="n">
        <v>17661</v>
      </c>
      <c r="F1758" t="inlineStr">
        <is>
          <t>VINHO TINTO LES FRUITS SAUVAGES PINOT NOIR 750ML</t>
        </is>
      </c>
      <c r="G1758" t="n">
        <v>3868</v>
      </c>
      <c r="H1758" t="n">
        <v>15</v>
      </c>
      <c r="I1758" t="inlineStr">
        <is>
          <t>GR</t>
        </is>
      </c>
      <c r="J1758" t="inlineStr">
        <is>
          <t>BEBIDAS</t>
        </is>
      </c>
      <c r="K1758" t="inlineStr">
        <is>
          <t>07/2025</t>
        </is>
      </c>
      <c r="L1758" t="n">
        <v>128.06</v>
      </c>
      <c r="M1758" s="556" t="n">
        <v>45842</v>
      </c>
      <c r="N1758" t="n">
        <v>128.06</v>
      </c>
      <c r="O1758" t="n">
        <v>128.06</v>
      </c>
      <c r="P1758" t="n">
        <v>1920.9</v>
      </c>
    </row>
    <row r="1759">
      <c r="A1759" t="n">
        <v>46272</v>
      </c>
      <c r="B1759" t="n">
        <v>128</v>
      </c>
      <c r="C1759" t="inlineStr">
        <is>
          <t>Love Cabaret</t>
        </is>
      </c>
      <c r="D1759" s="556" t="n">
        <v>45870</v>
      </c>
      <c r="E1759" t="n">
        <v>18353</v>
      </c>
      <c r="F1759" t="inlineStr">
        <is>
          <t>GIN TANQUERAY TEN 750ML</t>
        </is>
      </c>
      <c r="G1759" t="n">
        <v>3282</v>
      </c>
      <c r="H1759" t="n">
        <v>9.75</v>
      </c>
      <c r="I1759" t="inlineStr">
        <is>
          <t>GR</t>
        </is>
      </c>
      <c r="J1759" t="inlineStr">
        <is>
          <t>BEBIDAS</t>
        </is>
      </c>
      <c r="K1759" t="inlineStr">
        <is>
          <t>07/2025</t>
        </is>
      </c>
      <c r="L1759" t="n">
        <v>0</v>
      </c>
      <c r="M1759" s="556" t="n">
        <v>45527</v>
      </c>
      <c r="N1759" t="n">
        <v>193.23</v>
      </c>
      <c r="O1759" t="n">
        <v>175.66</v>
      </c>
      <c r="P1759" t="n">
        <v>1883.99</v>
      </c>
    </row>
    <row r="1760">
      <c r="A1760" t="n">
        <v>46282</v>
      </c>
      <c r="B1760" t="n">
        <v>128</v>
      </c>
      <c r="C1760" t="inlineStr">
        <is>
          <t>Love Cabaret</t>
        </is>
      </c>
      <c r="D1760" s="556" t="n">
        <v>45870</v>
      </c>
      <c r="E1760" t="n">
        <v>18114</v>
      </c>
      <c r="F1760" t="inlineStr">
        <is>
          <t>WHISKY JOHNNIE WALKER GOLD LABEL RESERVE 750ML</t>
        </is>
      </c>
      <c r="G1760" t="n">
        <v>3498</v>
      </c>
      <c r="H1760" t="n">
        <v>6.1</v>
      </c>
      <c r="I1760" t="inlineStr">
        <is>
          <t>GR</t>
        </is>
      </c>
      <c r="J1760" t="inlineStr">
        <is>
          <t>BEBIDAS</t>
        </is>
      </c>
      <c r="K1760" t="inlineStr">
        <is>
          <t>07/2025</t>
        </is>
      </c>
      <c r="L1760" t="n">
        <v>260.78</v>
      </c>
      <c r="M1760" s="556" t="n">
        <v>45854</v>
      </c>
      <c r="N1760" t="n">
        <v>260.78</v>
      </c>
      <c r="O1760" t="n">
        <v>256.38</v>
      </c>
      <c r="P1760" t="n">
        <v>1590.76</v>
      </c>
    </row>
    <row r="1761">
      <c r="A1761" t="n">
        <v>46287</v>
      </c>
      <c r="B1761" t="n">
        <v>128</v>
      </c>
      <c r="C1761" t="inlineStr">
        <is>
          <t>Love Cabaret</t>
        </is>
      </c>
      <c r="D1761" s="556" t="n">
        <v>45870</v>
      </c>
      <c r="E1761" t="n">
        <v>24530</v>
      </c>
      <c r="F1761" t="inlineStr">
        <is>
          <t>VINHO TINTO CARVALHAIS MELANGE A TROIS 750ML</t>
        </is>
      </c>
      <c r="G1761" t="n">
        <v>5656</v>
      </c>
      <c r="H1761" t="n">
        <v>13</v>
      </c>
      <c r="I1761" t="inlineStr">
        <is>
          <t>GR</t>
        </is>
      </c>
      <c r="J1761" t="inlineStr">
        <is>
          <t>BEBIDAS</t>
        </is>
      </c>
      <c r="K1761" t="inlineStr">
        <is>
          <t>07/2025</t>
        </is>
      </c>
      <c r="L1761" t="n">
        <v>120.45</v>
      </c>
      <c r="M1761" s="556" t="n">
        <v>45842</v>
      </c>
      <c r="N1761" t="n">
        <v>120.45</v>
      </c>
      <c r="O1761" t="n">
        <v>120.45</v>
      </c>
      <c r="P1761" t="n">
        <v>1565.85</v>
      </c>
    </row>
    <row r="1762">
      <c r="A1762" t="n">
        <v>46263</v>
      </c>
      <c r="B1762" t="n">
        <v>128</v>
      </c>
      <c r="C1762" t="inlineStr">
        <is>
          <t>Love Cabaret</t>
        </is>
      </c>
      <c r="D1762" s="556" t="n">
        <v>45870</v>
      </c>
      <c r="E1762" t="n">
        <v>18359</v>
      </c>
      <c r="F1762" t="inlineStr">
        <is>
          <t>GIN TANQUERAY 750ML</t>
        </is>
      </c>
      <c r="G1762" t="n">
        <v>3278</v>
      </c>
      <c r="H1762" t="n">
        <v>15</v>
      </c>
      <c r="I1762" t="inlineStr">
        <is>
          <t>GR</t>
        </is>
      </c>
      <c r="J1762" t="inlineStr">
        <is>
          <t>BEBIDAS</t>
        </is>
      </c>
      <c r="K1762" t="inlineStr">
        <is>
          <t>07/2025</t>
        </is>
      </c>
      <c r="L1762" t="n">
        <v>99.90000000000001</v>
      </c>
      <c r="M1762" s="556" t="n">
        <v>45863</v>
      </c>
      <c r="N1762" t="n">
        <v>99.90000000000001</v>
      </c>
      <c r="O1762" t="n">
        <v>99.90000000000001</v>
      </c>
      <c r="P1762" t="n">
        <v>1498.5</v>
      </c>
    </row>
    <row r="1763">
      <c r="A1763" t="n">
        <v>46244</v>
      </c>
      <c r="B1763" t="n">
        <v>128</v>
      </c>
      <c r="C1763" t="inlineStr">
        <is>
          <t>Love Cabaret</t>
        </is>
      </c>
      <c r="D1763" s="556" t="n">
        <v>45870</v>
      </c>
      <c r="E1763" t="n">
        <v>18557</v>
      </c>
      <c r="F1763" t="inlineStr">
        <is>
          <t>CERVEJA BLUE MOON BELGIAN WHITE 355ML C/24</t>
        </is>
      </c>
      <c r="G1763" t="n">
        <v>3123</v>
      </c>
      <c r="H1763" t="n">
        <v>6.75</v>
      </c>
      <c r="I1763" t="inlineStr">
        <is>
          <t>PC</t>
        </is>
      </c>
      <c r="J1763" t="inlineStr">
        <is>
          <t>BEBIDAS</t>
        </is>
      </c>
      <c r="K1763" t="inlineStr">
        <is>
          <t>07/2025</t>
        </is>
      </c>
      <c r="L1763" t="n">
        <v>221.76</v>
      </c>
      <c r="M1763" s="556" t="n">
        <v>45862</v>
      </c>
      <c r="N1763" t="n">
        <v>221.76</v>
      </c>
      <c r="O1763" t="n">
        <v>304.04</v>
      </c>
      <c r="P1763" t="n">
        <v>1496.88</v>
      </c>
    </row>
    <row r="1764">
      <c r="A1764" t="n">
        <v>46240</v>
      </c>
      <c r="B1764" t="n">
        <v>128</v>
      </c>
      <c r="C1764" t="inlineStr">
        <is>
          <t>Love Cabaret</t>
        </is>
      </c>
      <c r="D1764" s="556" t="n">
        <v>45870</v>
      </c>
      <c r="E1764" t="n">
        <v>17934</v>
      </c>
      <c r="F1764" t="inlineStr">
        <is>
          <t>AGUA MINERAL SEM GAS MAMBA 350ML C/24</t>
        </is>
      </c>
      <c r="G1764" t="n">
        <v>3636</v>
      </c>
      <c r="H1764" t="n">
        <v>24.42</v>
      </c>
      <c r="I1764" t="inlineStr">
        <is>
          <t>PC</t>
        </is>
      </c>
      <c r="J1764" t="inlineStr">
        <is>
          <t>BEBIDAS</t>
        </is>
      </c>
      <c r="K1764" t="inlineStr">
        <is>
          <t>07/2025</t>
        </is>
      </c>
      <c r="L1764" t="n">
        <v>52.9</v>
      </c>
      <c r="M1764" s="556" t="n">
        <v>45862</v>
      </c>
      <c r="N1764" t="n">
        <v>54.96</v>
      </c>
      <c r="O1764" t="n">
        <v>54.96</v>
      </c>
      <c r="P1764" t="n">
        <v>1291.64</v>
      </c>
    </row>
    <row r="1765">
      <c r="A1765" t="n">
        <v>46298</v>
      </c>
      <c r="B1765" t="n">
        <v>128</v>
      </c>
      <c r="C1765" t="inlineStr">
        <is>
          <t>Love Cabaret</t>
        </is>
      </c>
      <c r="D1765" s="556" t="n">
        <v>45870</v>
      </c>
      <c r="E1765" t="n">
        <v>18242</v>
      </c>
      <c r="F1765" t="inlineStr">
        <is>
          <t>TEQUILA DON JULIO BLANCO 750ML</t>
        </is>
      </c>
      <c r="G1765" t="n">
        <v>3386</v>
      </c>
      <c r="H1765" t="n">
        <v>5</v>
      </c>
      <c r="I1765" t="inlineStr">
        <is>
          <t>GR</t>
        </is>
      </c>
      <c r="J1765" t="inlineStr">
        <is>
          <t>BEBIDAS</t>
        </is>
      </c>
      <c r="K1765" t="inlineStr">
        <is>
          <t>07/2025</t>
        </is>
      </c>
      <c r="L1765" t="n">
        <v>228.3</v>
      </c>
      <c r="M1765" s="556" t="n">
        <v>45842</v>
      </c>
      <c r="N1765" t="n">
        <v>228.3</v>
      </c>
      <c r="O1765" t="n">
        <v>228.61</v>
      </c>
      <c r="P1765" t="n">
        <v>1141.5</v>
      </c>
    </row>
    <row r="1766">
      <c r="A1766" t="n">
        <v>46262</v>
      </c>
      <c r="B1766" t="n">
        <v>128</v>
      </c>
      <c r="C1766" t="inlineStr">
        <is>
          <t>Love Cabaret</t>
        </is>
      </c>
      <c r="D1766" s="556" t="n">
        <v>45870</v>
      </c>
      <c r="E1766" t="n">
        <v>24259</v>
      </c>
      <c r="F1766" t="inlineStr">
        <is>
          <t>FILE MIGNON 4/5 S/ CORDAO KG</t>
        </is>
      </c>
      <c r="G1766" t="n">
        <v>2938</v>
      </c>
      <c r="H1766" t="n">
        <v>16.3</v>
      </c>
      <c r="I1766" t="inlineStr">
        <is>
          <t>KG</t>
        </is>
      </c>
      <c r="J1766" t="inlineStr">
        <is>
          <t>ALIMENTOS</t>
        </is>
      </c>
      <c r="K1766" t="inlineStr">
        <is>
          <t>07/2025</t>
        </is>
      </c>
      <c r="L1766" t="n">
        <v>65.66</v>
      </c>
      <c r="M1766" s="556" t="n">
        <v>45867</v>
      </c>
      <c r="N1766" t="n">
        <v>64.8</v>
      </c>
      <c r="O1766" t="n">
        <v>64.8</v>
      </c>
      <c r="P1766" t="n">
        <v>1070.26</v>
      </c>
    </row>
    <row r="1767">
      <c r="A1767" t="n">
        <v>46325</v>
      </c>
      <c r="B1767" t="n">
        <v>128</v>
      </c>
      <c r="C1767" t="inlineStr">
        <is>
          <t>Love Cabaret</t>
        </is>
      </c>
      <c r="D1767" s="556" t="n">
        <v>45870</v>
      </c>
      <c r="E1767" t="n">
        <v>20936</v>
      </c>
      <c r="F1767" t="inlineStr">
        <is>
          <t>CHOCOLATE AMARGO CALLEBAUT CALLETS 70,5% 2,01KG</t>
        </is>
      </c>
      <c r="G1767" t="n">
        <v>2031</v>
      </c>
      <c r="H1767" t="n">
        <v>2.67</v>
      </c>
      <c r="I1767" t="inlineStr">
        <is>
          <t>UN</t>
        </is>
      </c>
      <c r="J1767" t="inlineStr">
        <is>
          <t>ALIMENTOS</t>
        </is>
      </c>
      <c r="K1767" t="inlineStr">
        <is>
          <t>07/2025</t>
        </is>
      </c>
      <c r="L1767" t="n">
        <v>373.9</v>
      </c>
      <c r="M1767" s="556" t="n">
        <v>45866</v>
      </c>
      <c r="N1767" t="n">
        <v>373.9</v>
      </c>
      <c r="O1767" t="n">
        <v>373.9</v>
      </c>
      <c r="P1767" t="n">
        <v>998.3099999999999</v>
      </c>
    </row>
    <row r="1768">
      <c r="A1768" t="n">
        <v>46242</v>
      </c>
      <c r="B1768" t="n">
        <v>128</v>
      </c>
      <c r="C1768" t="inlineStr">
        <is>
          <t>Love Cabaret</t>
        </is>
      </c>
      <c r="D1768" s="556" t="n">
        <v>45870</v>
      </c>
      <c r="E1768" t="n">
        <v>17933</v>
      </c>
      <c r="F1768" t="inlineStr">
        <is>
          <t>AGUA MINERAL COM GAS MAMBA 350ML C/24</t>
        </is>
      </c>
      <c r="G1768" t="n">
        <v>3636</v>
      </c>
      <c r="H1768" t="n">
        <v>18.17</v>
      </c>
      <c r="I1768" t="inlineStr">
        <is>
          <t>PC</t>
        </is>
      </c>
      <c r="J1768" t="inlineStr">
        <is>
          <t>BEBIDAS</t>
        </is>
      </c>
      <c r="K1768" t="inlineStr">
        <is>
          <t>07/2025</t>
        </is>
      </c>
      <c r="L1768" t="n">
        <v>53.16</v>
      </c>
      <c r="M1768" s="556" t="n">
        <v>45862</v>
      </c>
      <c r="N1768" t="n">
        <v>54.96</v>
      </c>
      <c r="O1768" t="n">
        <v>54.96</v>
      </c>
      <c r="P1768" t="n">
        <v>965.74</v>
      </c>
    </row>
    <row r="1769">
      <c r="A1769" t="n">
        <v>46284</v>
      </c>
      <c r="B1769" t="n">
        <v>128</v>
      </c>
      <c r="C1769" t="inlineStr">
        <is>
          <t>Love Cabaret</t>
        </is>
      </c>
      <c r="D1769" s="556" t="n">
        <v>45870</v>
      </c>
      <c r="E1769" t="n">
        <v>25119</v>
      </c>
      <c r="F1769" t="inlineStr">
        <is>
          <t>ESPUMANTE CHANDON EXCELLENCE BRUT  750ML</t>
        </is>
      </c>
      <c r="G1769" t="n">
        <v>5903</v>
      </c>
      <c r="H1769" t="n">
        <v>6</v>
      </c>
      <c r="I1769" t="inlineStr">
        <is>
          <t>GR</t>
        </is>
      </c>
      <c r="J1769" t="inlineStr">
        <is>
          <t>BEBIDAS</t>
        </is>
      </c>
      <c r="K1769" t="inlineStr">
        <is>
          <t>07/2025</t>
        </is>
      </c>
      <c r="L1769" t="n">
        <v>148.92</v>
      </c>
      <c r="M1769" s="556" t="n">
        <v>45852</v>
      </c>
      <c r="N1769" t="n">
        <v>148.92</v>
      </c>
      <c r="O1769" t="n">
        <v>148.92</v>
      </c>
      <c r="P1769" t="n">
        <v>893.52</v>
      </c>
    </row>
    <row r="1770">
      <c r="A1770" t="n">
        <v>46247</v>
      </c>
      <c r="B1770" t="n">
        <v>128</v>
      </c>
      <c r="C1770" t="inlineStr">
        <is>
          <t>Love Cabaret</t>
        </is>
      </c>
      <c r="D1770" s="556" t="n">
        <v>45870</v>
      </c>
      <c r="E1770" t="n">
        <v>18554</v>
      </c>
      <c r="F1770" t="inlineStr">
        <is>
          <t>CERVEJA LAGUNITAS IPA 355ML C/12</t>
        </is>
      </c>
      <c r="G1770" t="n">
        <v>3126</v>
      </c>
      <c r="H1770" t="n">
        <v>7.75</v>
      </c>
      <c r="I1770" t="inlineStr">
        <is>
          <t>PC</t>
        </is>
      </c>
      <c r="J1770" t="inlineStr">
        <is>
          <t>BEBIDAS</t>
        </is>
      </c>
      <c r="K1770" t="inlineStr">
        <is>
          <t>07/2025</t>
        </is>
      </c>
      <c r="L1770" t="n">
        <v>0</v>
      </c>
      <c r="M1770" s="556" t="n">
        <v>45862</v>
      </c>
      <c r="N1770" t="n">
        <v>0</v>
      </c>
      <c r="O1770" t="n">
        <v>0</v>
      </c>
      <c r="P1770" t="n">
        <v>815.61</v>
      </c>
    </row>
    <row r="1771">
      <c r="A1771" t="n">
        <v>46351</v>
      </c>
      <c r="B1771" t="n">
        <v>128</v>
      </c>
      <c r="C1771" t="inlineStr">
        <is>
          <t>Love Cabaret</t>
        </is>
      </c>
      <c r="D1771" s="556" t="n">
        <v>45870</v>
      </c>
      <c r="E1771" t="n">
        <v>18113</v>
      </c>
      <c r="F1771" t="inlineStr">
        <is>
          <t>WHISKY JOHNNIE WALKER GREEN LABEL 750ML</t>
        </is>
      </c>
      <c r="G1771" t="n">
        <v>3499</v>
      </c>
      <c r="H1771" t="n">
        <v>1.75</v>
      </c>
      <c r="I1771" t="inlineStr">
        <is>
          <t>GR</t>
        </is>
      </c>
      <c r="J1771" t="inlineStr">
        <is>
          <t>BEBIDAS</t>
        </is>
      </c>
      <c r="K1771" t="inlineStr">
        <is>
          <t>07/2025</t>
        </is>
      </c>
      <c r="L1771" t="n">
        <v>0</v>
      </c>
      <c r="M1771" s="556" t="n">
        <v>45740</v>
      </c>
      <c r="N1771" t="n">
        <v>439.9</v>
      </c>
      <c r="O1771" t="n">
        <v>462.36</v>
      </c>
      <c r="P1771" t="n">
        <v>769.8200000000001</v>
      </c>
    </row>
    <row r="1772">
      <c r="A1772" t="n">
        <v>46322</v>
      </c>
      <c r="B1772" t="n">
        <v>128</v>
      </c>
      <c r="C1772" t="inlineStr">
        <is>
          <t>Love Cabaret</t>
        </is>
      </c>
      <c r="D1772" s="556" t="n">
        <v>45870</v>
      </c>
      <c r="E1772" t="n">
        <v>25184</v>
      </c>
      <c r="F1772" t="inlineStr">
        <is>
          <t>TUCUPI PRETO BAG KG</t>
        </is>
      </c>
      <c r="G1772" t="n">
        <v>5937</v>
      </c>
      <c r="H1772" t="n">
        <v>3</v>
      </c>
      <c r="I1772" t="inlineStr">
        <is>
          <t>KG</t>
        </is>
      </c>
      <c r="J1772" t="inlineStr">
        <is>
          <t>ALIMENTOS</t>
        </is>
      </c>
      <c r="K1772" t="inlineStr">
        <is>
          <t>07/2025</t>
        </is>
      </c>
      <c r="L1772" t="n">
        <v>0</v>
      </c>
      <c r="M1772" s="556" t="n">
        <v>45800</v>
      </c>
      <c r="N1772" t="n">
        <v>250</v>
      </c>
      <c r="O1772" t="n">
        <v>250</v>
      </c>
      <c r="P1772" t="n">
        <v>750</v>
      </c>
    </row>
    <row r="1773">
      <c r="A1773" t="n">
        <v>46288</v>
      </c>
      <c r="B1773" t="n">
        <v>128</v>
      </c>
      <c r="C1773" t="inlineStr">
        <is>
          <t>Love Cabaret</t>
        </is>
      </c>
      <c r="D1773" s="556" t="n">
        <v>45870</v>
      </c>
      <c r="E1773" t="n">
        <v>26051</v>
      </c>
      <c r="F1773" t="inlineStr">
        <is>
          <t>SUCO DE MACA INTEGRAL RAIZES DO CAMPO UN</t>
        </is>
      </c>
      <c r="G1773" t="n">
        <v>6513</v>
      </c>
      <c r="H1773" t="n">
        <v>6</v>
      </c>
      <c r="I1773" t="inlineStr">
        <is>
          <t>UN</t>
        </is>
      </c>
      <c r="J1773" t="inlineStr">
        <is>
          <t>BEBIDAS</t>
        </is>
      </c>
      <c r="K1773" t="inlineStr">
        <is>
          <t>07/2025</t>
        </is>
      </c>
      <c r="L1773" t="n">
        <v>0</v>
      </c>
      <c r="M1773" s="556" t="n">
        <v>-693593</v>
      </c>
      <c r="N1773" t="n">
        <v>0</v>
      </c>
      <c r="O1773" t="n">
        <v>122.53</v>
      </c>
      <c r="P1773" t="n">
        <v>735.1799999999999</v>
      </c>
    </row>
    <row r="1774">
      <c r="A1774" t="n">
        <v>46290</v>
      </c>
      <c r="B1774" t="n">
        <v>128</v>
      </c>
      <c r="C1774" t="inlineStr">
        <is>
          <t>Love Cabaret</t>
        </is>
      </c>
      <c r="D1774" s="556" t="n">
        <v>45870</v>
      </c>
      <c r="E1774" t="n">
        <v>18117</v>
      </c>
      <c r="F1774" t="inlineStr">
        <is>
          <t>WHISKY JOHNNIE WALKER BLONDE 750ML</t>
        </is>
      </c>
      <c r="G1774" t="n">
        <v>3496</v>
      </c>
      <c r="H1774" t="n">
        <v>5.25</v>
      </c>
      <c r="I1774" t="inlineStr">
        <is>
          <t>UN</t>
        </is>
      </c>
      <c r="J1774" t="inlineStr">
        <is>
          <t>BEBIDAS</t>
        </is>
      </c>
      <c r="K1774" t="inlineStr">
        <is>
          <t>07/2025</t>
        </is>
      </c>
      <c r="L1774" t="n">
        <v>0</v>
      </c>
      <c r="M1774" s="556" t="n">
        <v>-693593</v>
      </c>
      <c r="N1774" t="n">
        <v>0</v>
      </c>
      <c r="O1774" t="n">
        <v>82.19</v>
      </c>
      <c r="P1774" t="n">
        <v>629.42</v>
      </c>
    </row>
    <row r="1775">
      <c r="A1775" t="n">
        <v>46347</v>
      </c>
      <c r="B1775" t="n">
        <v>128</v>
      </c>
      <c r="C1775" t="inlineStr">
        <is>
          <t>Love Cabaret</t>
        </is>
      </c>
      <c r="D1775" s="556" t="n">
        <v>45870</v>
      </c>
      <c r="E1775" t="n">
        <v>18053</v>
      </c>
      <c r="F1775" t="inlineStr">
        <is>
          <t>CHAMPAGNE VEUVE CLICQUOT BRUT 750ML</t>
        </is>
      </c>
      <c r="G1775" t="n">
        <v>3551</v>
      </c>
      <c r="H1775" t="n">
        <v>2</v>
      </c>
      <c r="I1775" t="inlineStr">
        <is>
          <t>UN</t>
        </is>
      </c>
      <c r="J1775" t="inlineStr">
        <is>
          <t>BEBIDAS</t>
        </is>
      </c>
      <c r="K1775" t="inlineStr">
        <is>
          <t>07/2025</t>
        </is>
      </c>
      <c r="L1775" t="n">
        <v>0</v>
      </c>
      <c r="M1775" s="556" t="n">
        <v>45663</v>
      </c>
      <c r="N1775" t="n">
        <v>314.15</v>
      </c>
      <c r="O1775" t="n">
        <v>343</v>
      </c>
      <c r="P1775" t="n">
        <v>628.3</v>
      </c>
    </row>
    <row r="1776">
      <c r="A1776" t="n">
        <v>46285</v>
      </c>
      <c r="B1776" t="n">
        <v>128</v>
      </c>
      <c r="C1776" t="inlineStr">
        <is>
          <t>Love Cabaret</t>
        </is>
      </c>
      <c r="D1776" s="556" t="n">
        <v>45870</v>
      </c>
      <c r="E1776" t="n">
        <v>17778</v>
      </c>
      <c r="F1776" t="inlineStr">
        <is>
          <t>VINHO BRANCO JEREZ FORTIF REAL TESOURO FINO 750ML</t>
        </is>
      </c>
      <c r="G1776" t="n">
        <v>3765</v>
      </c>
      <c r="H1776" t="n">
        <v>6</v>
      </c>
      <c r="I1776" t="inlineStr">
        <is>
          <t>GR</t>
        </is>
      </c>
      <c r="J1776" t="inlineStr">
        <is>
          <t>BEBIDAS</t>
        </is>
      </c>
      <c r="K1776" t="inlineStr">
        <is>
          <t>07/2025</t>
        </is>
      </c>
      <c r="L1776" t="n">
        <v>0</v>
      </c>
      <c r="M1776" s="556" t="n">
        <v>45516</v>
      </c>
      <c r="N1776" t="n">
        <v>88.81999999999999</v>
      </c>
      <c r="O1776" t="n">
        <v>107.97</v>
      </c>
      <c r="P1776" t="n">
        <v>532.92</v>
      </c>
    </row>
    <row r="1777">
      <c r="A1777" t="n">
        <v>46246</v>
      </c>
      <c r="B1777" t="n">
        <v>128</v>
      </c>
      <c r="C1777" t="inlineStr">
        <is>
          <t>Love Cabaret</t>
        </is>
      </c>
      <c r="D1777" s="556" t="n">
        <v>45870</v>
      </c>
      <c r="E1777" t="n">
        <v>18562</v>
      </c>
      <c r="F1777" t="inlineStr">
        <is>
          <t>CERVEJA HEINEKEN ZERO LONG NECK 330ML C/24</t>
        </is>
      </c>
      <c r="G1777" t="n">
        <v>3120</v>
      </c>
      <c r="H1777" t="n">
        <v>3.42</v>
      </c>
      <c r="I1777" t="inlineStr">
        <is>
          <t>PC</t>
        </is>
      </c>
      <c r="J1777" t="inlineStr">
        <is>
          <t>BEBIDAS</t>
        </is>
      </c>
      <c r="K1777" t="inlineStr">
        <is>
          <t>07/2025</t>
        </is>
      </c>
      <c r="L1777" t="n">
        <v>0</v>
      </c>
      <c r="M1777" s="556" t="n">
        <v>45818</v>
      </c>
      <c r="N1777" t="n">
        <v>0</v>
      </c>
      <c r="O1777" t="n">
        <v>141.36</v>
      </c>
      <c r="P1777" t="n">
        <v>482.98</v>
      </c>
    </row>
    <row r="1778">
      <c r="A1778" t="n">
        <v>46324</v>
      </c>
      <c r="B1778" t="n">
        <v>128</v>
      </c>
      <c r="C1778" t="inlineStr">
        <is>
          <t>Love Cabaret</t>
        </is>
      </c>
      <c r="D1778" s="556" t="n">
        <v>45870</v>
      </c>
      <c r="E1778" t="n">
        <v>18540</v>
      </c>
      <c r="F1778" t="inlineStr">
        <is>
          <t>APERITIVO FERNET BRANCA FRATELLI 750ML</t>
        </is>
      </c>
      <c r="G1778" t="n">
        <v>3138</v>
      </c>
      <c r="H1778" t="n">
        <v>2.9</v>
      </c>
      <c r="I1778" t="inlineStr">
        <is>
          <t>GR</t>
        </is>
      </c>
      <c r="J1778" t="inlineStr">
        <is>
          <t>BEBIDAS</t>
        </is>
      </c>
      <c r="K1778" t="inlineStr">
        <is>
          <t>07/2025</t>
        </is>
      </c>
      <c r="L1778" t="n">
        <v>0</v>
      </c>
      <c r="M1778" s="556" t="n">
        <v>-693593</v>
      </c>
      <c r="N1778" t="n">
        <v>0</v>
      </c>
      <c r="O1778" t="n">
        <v>109</v>
      </c>
      <c r="P1778" t="n">
        <v>478.07</v>
      </c>
    </row>
    <row r="1779">
      <c r="A1779" t="n">
        <v>46320</v>
      </c>
      <c r="B1779" t="n">
        <v>128</v>
      </c>
      <c r="C1779" t="inlineStr">
        <is>
          <t>Love Cabaret</t>
        </is>
      </c>
      <c r="D1779" s="556" t="n">
        <v>45870</v>
      </c>
      <c r="E1779" t="n">
        <v>21047</v>
      </c>
      <c r="F1779" t="inlineStr">
        <is>
          <t>AZEITE EXTRA VIRGEM GALLO 2L</t>
        </is>
      </c>
      <c r="G1779" t="n">
        <v>1999</v>
      </c>
      <c r="H1779" t="n">
        <v>3</v>
      </c>
      <c r="I1779" t="inlineStr">
        <is>
          <t>GALAO</t>
        </is>
      </c>
      <c r="J1779" t="inlineStr">
        <is>
          <t>ALIMENTOS</t>
        </is>
      </c>
      <c r="K1779" t="inlineStr">
        <is>
          <t>07/2025</t>
        </is>
      </c>
      <c r="L1779" t="n">
        <v>156.91</v>
      </c>
      <c r="M1779" s="556" t="n">
        <v>45866</v>
      </c>
      <c r="N1779" t="n">
        <v>152.9</v>
      </c>
      <c r="O1779" t="n">
        <v>148.1</v>
      </c>
      <c r="P1779" t="n">
        <v>470.73</v>
      </c>
    </row>
    <row r="1780">
      <c r="A1780" t="n">
        <v>46323</v>
      </c>
      <c r="B1780" t="n">
        <v>128</v>
      </c>
      <c r="C1780" t="inlineStr">
        <is>
          <t>Love Cabaret</t>
        </is>
      </c>
      <c r="D1780" s="556" t="n">
        <v>45870</v>
      </c>
      <c r="E1780" t="n">
        <v>19567</v>
      </c>
      <c r="F1780" t="inlineStr">
        <is>
          <t>PIMENTA JAMAICA EM GRAO KG</t>
        </is>
      </c>
      <c r="G1780" t="n">
        <v>2650</v>
      </c>
      <c r="H1780" t="n">
        <v>3</v>
      </c>
      <c r="I1780" t="inlineStr">
        <is>
          <t>KG</t>
        </is>
      </c>
      <c r="J1780" t="inlineStr">
        <is>
          <t>ALIMENTOS</t>
        </is>
      </c>
      <c r="K1780" t="inlineStr">
        <is>
          <t>07/2025</t>
        </is>
      </c>
      <c r="L1780" t="n">
        <v>0</v>
      </c>
      <c r="M1780" s="556" t="n">
        <v>45834</v>
      </c>
      <c r="N1780" t="n">
        <v>150</v>
      </c>
      <c r="O1780" t="n">
        <v>110</v>
      </c>
      <c r="P1780" t="n">
        <v>450</v>
      </c>
    </row>
    <row r="1781">
      <c r="A1781" t="n">
        <v>46334</v>
      </c>
      <c r="B1781" t="n">
        <v>128</v>
      </c>
      <c r="C1781" t="inlineStr">
        <is>
          <t>Love Cabaret</t>
        </is>
      </c>
      <c r="D1781" s="556" t="n">
        <v>45870</v>
      </c>
      <c r="E1781" t="n">
        <v>18202</v>
      </c>
      <c r="F1781" t="inlineStr">
        <is>
          <t>VERMOUTH DOLIN DRY 750ML</t>
        </is>
      </c>
      <c r="G1781" t="n">
        <v>3424</v>
      </c>
      <c r="H1781" t="n">
        <v>2.2</v>
      </c>
      <c r="I1781" t="inlineStr">
        <is>
          <t>GR</t>
        </is>
      </c>
      <c r="J1781" t="inlineStr">
        <is>
          <t>BEBIDAS</t>
        </is>
      </c>
      <c r="K1781" t="inlineStr">
        <is>
          <t>07/2025</t>
        </is>
      </c>
      <c r="L1781" t="n">
        <v>0</v>
      </c>
      <c r="M1781" s="556" t="n">
        <v>45798</v>
      </c>
      <c r="N1781" t="n">
        <v>184.47</v>
      </c>
      <c r="O1781" t="n">
        <v>159.9</v>
      </c>
      <c r="P1781" t="n">
        <v>405.83</v>
      </c>
    </row>
    <row r="1782">
      <c r="A1782" t="n">
        <v>46357</v>
      </c>
      <c r="B1782" t="n">
        <v>128</v>
      </c>
      <c r="C1782" t="inlineStr">
        <is>
          <t>Love Cabaret</t>
        </is>
      </c>
      <c r="D1782" s="556" t="n">
        <v>45870</v>
      </c>
      <c r="E1782" t="n">
        <v>18131</v>
      </c>
      <c r="F1782" t="inlineStr">
        <is>
          <t>WHISKY GLENMORANGIE 10 ANOS 750ML</t>
        </is>
      </c>
      <c r="G1782" t="n">
        <v>3485</v>
      </c>
      <c r="H1782" t="n">
        <v>1.5</v>
      </c>
      <c r="I1782" t="inlineStr">
        <is>
          <t>UN</t>
        </is>
      </c>
      <c r="J1782" t="inlineStr">
        <is>
          <t>BEBIDAS</t>
        </is>
      </c>
      <c r="K1782" t="inlineStr">
        <is>
          <t>07/2025</t>
        </is>
      </c>
      <c r="L1782" t="n">
        <v>0</v>
      </c>
      <c r="M1782" s="556" t="n">
        <v>-693593</v>
      </c>
      <c r="N1782" t="n">
        <v>0</v>
      </c>
      <c r="O1782" t="n">
        <v>298.9</v>
      </c>
      <c r="P1782" t="n">
        <v>375.52</v>
      </c>
    </row>
    <row r="1783">
      <c r="A1783" t="n">
        <v>46336</v>
      </c>
      <c r="B1783" t="n">
        <v>128</v>
      </c>
      <c r="C1783" t="inlineStr">
        <is>
          <t>Love Cabaret</t>
        </is>
      </c>
      <c r="D1783" s="556" t="n">
        <v>45870</v>
      </c>
      <c r="E1783" t="n">
        <v>24556</v>
      </c>
      <c r="F1783" t="inlineStr">
        <is>
          <t>PAO DE HAMBURGUER NA MASSA DE BRIOCHE PINCELADO CAIXA C/72 UN 18 PACOTES X 4 UN COD 111</t>
        </is>
      </c>
      <c r="G1783" t="n">
        <v>5659</v>
      </c>
      <c r="H1783" t="n">
        <v>2</v>
      </c>
      <c r="I1783" t="inlineStr">
        <is>
          <t>CX</t>
        </is>
      </c>
      <c r="J1783" t="inlineStr">
        <is>
          <t>ALIMENTOS</t>
        </is>
      </c>
      <c r="K1783" t="inlineStr">
        <is>
          <t>07/2025</t>
        </is>
      </c>
      <c r="L1783" t="n">
        <v>187.28</v>
      </c>
      <c r="M1783" s="556" t="n">
        <v>45853</v>
      </c>
      <c r="N1783" t="n">
        <v>187.28</v>
      </c>
      <c r="O1783" t="n">
        <v>187.28</v>
      </c>
      <c r="P1783" t="n">
        <v>374.56</v>
      </c>
    </row>
    <row r="1784">
      <c r="A1784" t="n">
        <v>46362</v>
      </c>
      <c r="B1784" t="n">
        <v>128</v>
      </c>
      <c r="C1784" t="inlineStr">
        <is>
          <t>Love Cabaret</t>
        </is>
      </c>
      <c r="D1784" s="556" t="n">
        <v>45870</v>
      </c>
      <c r="E1784" t="n">
        <v>18287</v>
      </c>
      <c r="F1784" t="inlineStr">
        <is>
          <t>LICOR DE CEREJA HEERING 700ML</t>
        </is>
      </c>
      <c r="G1784" t="n">
        <v>3341</v>
      </c>
      <c r="H1784" t="n">
        <v>1.3</v>
      </c>
      <c r="I1784" t="inlineStr">
        <is>
          <t>UN</t>
        </is>
      </c>
      <c r="J1784" t="inlineStr">
        <is>
          <t>BEBIDAS</t>
        </is>
      </c>
      <c r="K1784" t="inlineStr">
        <is>
          <t>07/2025</t>
        </is>
      </c>
      <c r="L1784" t="n">
        <v>0</v>
      </c>
      <c r="M1784" s="556" t="n">
        <v>-693593</v>
      </c>
      <c r="N1784" t="n">
        <v>0</v>
      </c>
      <c r="O1784" t="n">
        <v>0</v>
      </c>
      <c r="P1784" t="n">
        <v>370.49</v>
      </c>
    </row>
    <row r="1785">
      <c r="A1785" t="n">
        <v>46312</v>
      </c>
      <c r="B1785" t="n">
        <v>128</v>
      </c>
      <c r="C1785" t="inlineStr">
        <is>
          <t>Love Cabaret</t>
        </is>
      </c>
      <c r="D1785" s="556" t="n">
        <v>45870</v>
      </c>
      <c r="E1785" t="n">
        <v>22310</v>
      </c>
      <c r="F1785" t="inlineStr">
        <is>
          <t>VERMOUTH CARPANO ITALIANO CLASSICO 1L</t>
        </is>
      </c>
      <c r="G1785" t="n">
        <v>3408</v>
      </c>
      <c r="H1785" t="n">
        <v>3.8</v>
      </c>
      <c r="I1785" t="inlineStr">
        <is>
          <t>GR</t>
        </is>
      </c>
      <c r="J1785" t="inlineStr">
        <is>
          <t>BEBIDAS</t>
        </is>
      </c>
      <c r="K1785" t="inlineStr">
        <is>
          <t>07/2025</t>
        </is>
      </c>
      <c r="L1785" t="n">
        <v>0</v>
      </c>
      <c r="M1785" s="556" t="n">
        <v>45691</v>
      </c>
      <c r="N1785" t="n">
        <v>91.91</v>
      </c>
      <c r="O1785" t="n">
        <v>88</v>
      </c>
      <c r="P1785" t="n">
        <v>349.26</v>
      </c>
    </row>
    <row r="1786">
      <c r="A1786" t="n">
        <v>46316</v>
      </c>
      <c r="B1786" t="n">
        <v>128</v>
      </c>
      <c r="C1786" t="inlineStr">
        <is>
          <t>Love Cabaret</t>
        </is>
      </c>
      <c r="D1786" s="556" t="n">
        <v>45870</v>
      </c>
      <c r="E1786" t="n">
        <v>18788</v>
      </c>
      <c r="F1786" t="inlineStr">
        <is>
          <t>CAMARAO CINZA LIMPO 30/40 KG</t>
        </is>
      </c>
      <c r="G1786" t="n">
        <v>2985</v>
      </c>
      <c r="H1786" t="n">
        <v>3.55</v>
      </c>
      <c r="I1786" t="inlineStr">
        <is>
          <t>KG</t>
        </is>
      </c>
      <c r="J1786" t="inlineStr">
        <is>
          <t>ALIMENTOS</t>
        </is>
      </c>
      <c r="K1786" t="inlineStr">
        <is>
          <t>07/2025</t>
        </is>
      </c>
      <c r="L1786" t="n">
        <v>98</v>
      </c>
      <c r="M1786" s="556" t="n">
        <v>45866</v>
      </c>
      <c r="N1786" t="n">
        <v>98</v>
      </c>
      <c r="O1786" t="n">
        <v>98</v>
      </c>
      <c r="P1786" t="n">
        <v>347.9</v>
      </c>
    </row>
    <row r="1787">
      <c r="A1787" t="n">
        <v>46271</v>
      </c>
      <c r="B1787" t="n">
        <v>128</v>
      </c>
      <c r="C1787" t="inlineStr">
        <is>
          <t>Love Cabaret</t>
        </is>
      </c>
      <c r="D1787" s="556" t="n">
        <v>45870</v>
      </c>
      <c r="E1787" t="n">
        <v>23990</v>
      </c>
      <c r="F1787" t="inlineStr">
        <is>
          <t>ACEM MOIDO KG</t>
        </is>
      </c>
      <c r="G1787" t="n">
        <v>2917</v>
      </c>
      <c r="H1787" t="n">
        <v>10</v>
      </c>
      <c r="I1787" t="inlineStr">
        <is>
          <t>KG</t>
        </is>
      </c>
      <c r="J1787" t="inlineStr">
        <is>
          <t>ALIMENTOS</t>
        </is>
      </c>
      <c r="K1787" t="inlineStr">
        <is>
          <t>07/2025</t>
        </is>
      </c>
      <c r="L1787" t="n">
        <v>33.8</v>
      </c>
      <c r="M1787" s="556" t="n">
        <v>45867</v>
      </c>
      <c r="N1787" t="n">
        <v>33.8</v>
      </c>
      <c r="O1787" t="n">
        <v>33.8</v>
      </c>
      <c r="P1787" t="n">
        <v>338</v>
      </c>
    </row>
    <row r="1788">
      <c r="A1788" t="n">
        <v>46299</v>
      </c>
      <c r="B1788" t="n">
        <v>128</v>
      </c>
      <c r="C1788" t="inlineStr">
        <is>
          <t>Love Cabaret</t>
        </is>
      </c>
      <c r="D1788" s="556" t="n">
        <v>45870</v>
      </c>
      <c r="E1788" t="n">
        <v>21150</v>
      </c>
      <c r="F1788" t="inlineStr">
        <is>
          <t>SORVETE DE BAUNILHA DE MADAGASCAR DIOMIO C/5L</t>
        </is>
      </c>
      <c r="G1788" t="n">
        <v>1951</v>
      </c>
      <c r="H1788" t="n">
        <v>4.5</v>
      </c>
      <c r="I1788" t="inlineStr">
        <is>
          <t>PT</t>
        </is>
      </c>
      <c r="J1788" t="inlineStr">
        <is>
          <t>ALIMENTOS</t>
        </is>
      </c>
      <c r="K1788" t="inlineStr">
        <is>
          <t>07/2025</t>
        </is>
      </c>
      <c r="L1788" t="n">
        <v>0</v>
      </c>
      <c r="M1788" s="556" t="n">
        <v>45819</v>
      </c>
      <c r="N1788" t="n">
        <v>74</v>
      </c>
      <c r="O1788" t="n">
        <v>113.31</v>
      </c>
      <c r="P1788" t="n">
        <v>333</v>
      </c>
    </row>
    <row r="1789">
      <c r="A1789" t="n">
        <v>46291</v>
      </c>
      <c r="B1789" t="n">
        <v>128</v>
      </c>
      <c r="C1789" t="inlineStr">
        <is>
          <t>Love Cabaret</t>
        </is>
      </c>
      <c r="D1789" s="556" t="n">
        <v>45870</v>
      </c>
      <c r="E1789" t="n">
        <v>25288</v>
      </c>
      <c r="F1789" t="inlineStr">
        <is>
          <t>BURRATA 110G C/5 DE 550 GR UN</t>
        </is>
      </c>
      <c r="G1789" t="n">
        <v>4715</v>
      </c>
      <c r="H1789" t="n">
        <v>5</v>
      </c>
      <c r="I1789" t="inlineStr">
        <is>
          <t>UN</t>
        </is>
      </c>
      <c r="J1789" t="inlineStr">
        <is>
          <t>ALIMENTOS</t>
        </is>
      </c>
      <c r="K1789" t="inlineStr">
        <is>
          <t>07/2025</t>
        </is>
      </c>
      <c r="L1789" t="n">
        <v>65.34999999999999</v>
      </c>
      <c r="M1789" s="556" t="n">
        <v>45866</v>
      </c>
      <c r="N1789" t="n">
        <v>65.34999999999999</v>
      </c>
      <c r="O1789" t="n">
        <v>65.34999999999999</v>
      </c>
      <c r="P1789" t="n">
        <v>326.75</v>
      </c>
    </row>
    <row r="1790">
      <c r="A1790" t="n">
        <v>46305</v>
      </c>
      <c r="B1790" t="n">
        <v>128</v>
      </c>
      <c r="C1790" t="inlineStr">
        <is>
          <t>Love Cabaret</t>
        </is>
      </c>
      <c r="D1790" s="556" t="n">
        <v>45870</v>
      </c>
      <c r="E1790" t="n">
        <v>18382</v>
      </c>
      <c r="F1790" t="inlineStr">
        <is>
          <t>CONHAQUE BRANDY OSBORNE 700ML</t>
        </is>
      </c>
      <c r="G1790" t="n">
        <v>3257</v>
      </c>
      <c r="H1790" t="n">
        <v>4.2</v>
      </c>
      <c r="I1790" t="inlineStr">
        <is>
          <t>GR</t>
        </is>
      </c>
      <c r="J1790" t="inlineStr">
        <is>
          <t>BEBIDAS</t>
        </is>
      </c>
      <c r="K1790" t="inlineStr">
        <is>
          <t>07/2025</t>
        </is>
      </c>
      <c r="L1790" t="n">
        <v>76.34999999999999</v>
      </c>
      <c r="M1790" s="556" t="n">
        <v>45862</v>
      </c>
      <c r="N1790" t="n">
        <v>78</v>
      </c>
      <c r="O1790" t="n">
        <v>76</v>
      </c>
      <c r="P1790" t="n">
        <v>320.67</v>
      </c>
    </row>
    <row r="1791">
      <c r="A1791" t="n">
        <v>46356</v>
      </c>
      <c r="B1791" t="n">
        <v>128</v>
      </c>
      <c r="C1791" t="inlineStr">
        <is>
          <t>Love Cabaret</t>
        </is>
      </c>
      <c r="D1791" s="556" t="n">
        <v>45870</v>
      </c>
      <c r="E1791" t="n">
        <v>18133</v>
      </c>
      <c r="F1791" t="inlineStr">
        <is>
          <t>WHISKY GLENLIVET FOUNDERS RESERVE 750ML</t>
        </is>
      </c>
      <c r="G1791" t="n">
        <v>3484</v>
      </c>
      <c r="H1791" t="n">
        <v>1.5</v>
      </c>
      <c r="I1791" t="inlineStr">
        <is>
          <t>GR</t>
        </is>
      </c>
      <c r="J1791" t="inlineStr">
        <is>
          <t>BEBIDAS</t>
        </is>
      </c>
      <c r="K1791" t="inlineStr">
        <is>
          <t>07/2025</t>
        </is>
      </c>
      <c r="L1791" t="n">
        <v>0</v>
      </c>
      <c r="M1791" s="556" t="n">
        <v>-693593</v>
      </c>
      <c r="N1791" t="n">
        <v>0</v>
      </c>
      <c r="O1791" t="n">
        <v>193.9</v>
      </c>
      <c r="P1791" t="n">
        <v>310.52</v>
      </c>
    </row>
    <row r="1792">
      <c r="A1792" t="n">
        <v>46352</v>
      </c>
      <c r="B1792" t="n">
        <v>128</v>
      </c>
      <c r="C1792" t="inlineStr">
        <is>
          <t>Love Cabaret</t>
        </is>
      </c>
      <c r="D1792" s="556" t="n">
        <v>45870</v>
      </c>
      <c r="E1792" t="n">
        <v>18306</v>
      </c>
      <c r="F1792" t="inlineStr">
        <is>
          <t>LICOR MARASCHINO LUXARDO 750ML</t>
        </is>
      </c>
      <c r="G1792" t="n">
        <v>3327</v>
      </c>
      <c r="H1792" t="n">
        <v>1.5</v>
      </c>
      <c r="I1792" t="inlineStr">
        <is>
          <t>GR</t>
        </is>
      </c>
      <c r="J1792" t="inlineStr">
        <is>
          <t>BEBIDAS</t>
        </is>
      </c>
      <c r="K1792" t="inlineStr">
        <is>
          <t>07/2025</t>
        </is>
      </c>
      <c r="L1792" t="n">
        <v>0</v>
      </c>
      <c r="M1792" s="556" t="n">
        <v>-693593</v>
      </c>
      <c r="N1792" t="n">
        <v>0</v>
      </c>
      <c r="O1792" t="n">
        <v>238.8</v>
      </c>
      <c r="P1792" t="n">
        <v>296.33</v>
      </c>
    </row>
    <row r="1793">
      <c r="A1793" t="n">
        <v>46304</v>
      </c>
      <c r="B1793" t="n">
        <v>128</v>
      </c>
      <c r="C1793" t="inlineStr">
        <is>
          <t>Love Cabaret</t>
        </is>
      </c>
      <c r="D1793" s="556" t="n">
        <v>45870</v>
      </c>
      <c r="E1793" t="n">
        <v>18530</v>
      </c>
      <c r="F1793" t="inlineStr">
        <is>
          <t>APERITIVO RAMAZZOTTI ROSATO 700ML</t>
        </is>
      </c>
      <c r="G1793" t="n">
        <v>3145</v>
      </c>
      <c r="H1793" t="n">
        <v>4.2</v>
      </c>
      <c r="I1793" t="inlineStr">
        <is>
          <t>GR</t>
        </is>
      </c>
      <c r="J1793" t="inlineStr">
        <is>
          <t>BEBIDAS</t>
        </is>
      </c>
      <c r="K1793" t="inlineStr">
        <is>
          <t>07/2025</t>
        </is>
      </c>
      <c r="L1793" t="n">
        <v>0</v>
      </c>
      <c r="M1793" s="556" t="n">
        <v>45502</v>
      </c>
      <c r="N1793" t="n">
        <v>61.12</v>
      </c>
      <c r="O1793" t="n">
        <v>64.56</v>
      </c>
      <c r="P1793" t="n">
        <v>256.7</v>
      </c>
    </row>
    <row r="1794">
      <c r="A1794" t="n">
        <v>46319</v>
      </c>
      <c r="B1794" t="n">
        <v>128</v>
      </c>
      <c r="C1794" t="inlineStr">
        <is>
          <t>Love Cabaret</t>
        </is>
      </c>
      <c r="D1794" s="556" t="n">
        <v>45870</v>
      </c>
      <c r="E1794" t="n">
        <v>24435</v>
      </c>
      <c r="F1794" t="inlineStr">
        <is>
          <t>QUEIJO EMMENTAL KG</t>
        </is>
      </c>
      <c r="G1794" t="n">
        <v>2769</v>
      </c>
      <c r="H1794" t="n">
        <v>3.2</v>
      </c>
      <c r="I1794" t="inlineStr">
        <is>
          <t>KG</t>
        </is>
      </c>
      <c r="J1794" t="inlineStr">
        <is>
          <t>ALIMENTOS</t>
        </is>
      </c>
      <c r="K1794" t="inlineStr">
        <is>
          <t>07/2025</t>
        </is>
      </c>
      <c r="L1794" t="n">
        <v>0</v>
      </c>
      <c r="M1794" s="556" t="n">
        <v>45726</v>
      </c>
      <c r="N1794" t="n">
        <v>78.75</v>
      </c>
      <c r="O1794" t="n">
        <v>70.3</v>
      </c>
      <c r="P1794" t="n">
        <v>252</v>
      </c>
    </row>
    <row r="1795">
      <c r="A1795" t="n">
        <v>46286</v>
      </c>
      <c r="B1795" t="n">
        <v>128</v>
      </c>
      <c r="C1795" t="inlineStr">
        <is>
          <t>Love Cabaret</t>
        </is>
      </c>
      <c r="D1795" s="556" t="n">
        <v>45870</v>
      </c>
      <c r="E1795" t="n">
        <v>17797</v>
      </c>
      <c r="F1795" t="inlineStr">
        <is>
          <t>VINHO BRANCO MASCARA FUEGO CHARDONNAY 750ML</t>
        </is>
      </c>
      <c r="G1795" t="n">
        <v>3748</v>
      </c>
      <c r="H1795" t="n">
        <v>6</v>
      </c>
      <c r="I1795" t="inlineStr">
        <is>
          <t>GR</t>
        </is>
      </c>
      <c r="J1795" t="inlineStr">
        <is>
          <t>BEBIDAS</t>
        </is>
      </c>
      <c r="K1795" t="inlineStr">
        <is>
          <t>07/2025</t>
        </is>
      </c>
      <c r="L1795" t="n">
        <v>40.15</v>
      </c>
      <c r="M1795" s="556" t="n">
        <v>45842</v>
      </c>
      <c r="N1795" t="n">
        <v>40.15</v>
      </c>
      <c r="O1795" t="n">
        <v>42.32</v>
      </c>
      <c r="P1795" t="n">
        <v>240.9</v>
      </c>
    </row>
    <row r="1796">
      <c r="A1796" t="n">
        <v>46303</v>
      </c>
      <c r="B1796" t="n">
        <v>128</v>
      </c>
      <c r="C1796" t="inlineStr">
        <is>
          <t>Love Cabaret</t>
        </is>
      </c>
      <c r="D1796" s="556" t="n">
        <v>45870</v>
      </c>
      <c r="E1796" t="n">
        <v>19401</v>
      </c>
      <c r="F1796" t="inlineStr">
        <is>
          <t>MANTEIGA SEM SAL SCALA KG</t>
        </is>
      </c>
      <c r="G1796" t="n">
        <v>2761</v>
      </c>
      <c r="H1796" t="n">
        <v>4.3</v>
      </c>
      <c r="I1796" t="inlineStr">
        <is>
          <t>KG</t>
        </is>
      </c>
      <c r="J1796" t="inlineStr">
        <is>
          <t>ALIMENTOS</t>
        </is>
      </c>
      <c r="K1796" t="inlineStr">
        <is>
          <t>07/2025</t>
        </is>
      </c>
      <c r="L1796" t="n">
        <v>53.98</v>
      </c>
      <c r="M1796" s="556" t="n">
        <v>45856</v>
      </c>
      <c r="N1796" t="n">
        <v>53.98</v>
      </c>
      <c r="O1796" t="n">
        <v>59.98</v>
      </c>
      <c r="P1796" t="n">
        <v>232.11</v>
      </c>
    </row>
    <row r="1797">
      <c r="A1797" t="n">
        <v>46333</v>
      </c>
      <c r="B1797" t="n">
        <v>128</v>
      </c>
      <c r="C1797" t="inlineStr">
        <is>
          <t>Love Cabaret</t>
        </is>
      </c>
      <c r="D1797" s="556" t="n">
        <v>45870</v>
      </c>
      <c r="E1797" t="n">
        <v>26150</v>
      </c>
      <c r="F1797" t="inlineStr">
        <is>
          <t xml:space="preserve">VERMOUTH PUNT E MES 750ML </t>
        </is>
      </c>
      <c r="G1797" t="n">
        <v>3409</v>
      </c>
      <c r="H1797" t="n">
        <v>2.25</v>
      </c>
      <c r="I1797" t="inlineStr">
        <is>
          <t>GR</t>
        </is>
      </c>
      <c r="J1797" t="inlineStr">
        <is>
          <t>BEBIDAS</t>
        </is>
      </c>
      <c r="K1797" t="inlineStr">
        <is>
          <t>07/2025</t>
        </is>
      </c>
      <c r="L1797" t="n">
        <v>0</v>
      </c>
      <c r="M1797" s="556" t="n">
        <v>45832</v>
      </c>
      <c r="N1797" t="n">
        <v>101.49</v>
      </c>
      <c r="O1797" t="n">
        <v>101.49</v>
      </c>
      <c r="P1797" t="n">
        <v>228.35</v>
      </c>
    </row>
    <row r="1798">
      <c r="A1798" t="n">
        <v>46314</v>
      </c>
      <c r="B1798" t="n">
        <v>128</v>
      </c>
      <c r="C1798" t="inlineStr">
        <is>
          <t>Love Cabaret</t>
        </is>
      </c>
      <c r="D1798" s="556" t="n">
        <v>45870</v>
      </c>
      <c r="E1798" t="n">
        <v>24118</v>
      </c>
      <c r="F1798" t="inlineStr">
        <is>
          <t>CASTANHA DE CAJU CRUA KG</t>
        </is>
      </c>
      <c r="G1798" t="n">
        <v>2233</v>
      </c>
      <c r="H1798" t="n">
        <v>3.7</v>
      </c>
      <c r="I1798" t="inlineStr">
        <is>
          <t>KG</t>
        </is>
      </c>
      <c r="J1798" t="inlineStr">
        <is>
          <t>ALIMENTOS</t>
        </is>
      </c>
      <c r="K1798" t="inlineStr">
        <is>
          <t>07/2025</t>
        </is>
      </c>
      <c r="L1798" t="n">
        <v>0</v>
      </c>
      <c r="M1798" s="556" t="n">
        <v>45680</v>
      </c>
      <c r="N1798" t="n">
        <v>61</v>
      </c>
      <c r="O1798" t="n">
        <v>74</v>
      </c>
      <c r="P1798" t="n">
        <v>225.7</v>
      </c>
    </row>
    <row r="1799">
      <c r="A1799" t="n">
        <v>46250</v>
      </c>
      <c r="B1799" t="n">
        <v>128</v>
      </c>
      <c r="C1799" t="inlineStr">
        <is>
          <t>Love Cabaret</t>
        </is>
      </c>
      <c r="D1799" s="556" t="n">
        <v>45870</v>
      </c>
      <c r="E1799" t="n">
        <v>24030</v>
      </c>
      <c r="F1799" t="inlineStr">
        <is>
          <t>AGUA TONICA PRATA 269ML</t>
        </is>
      </c>
      <c r="G1799" t="n">
        <v>3593</v>
      </c>
      <c r="H1799" t="n">
        <v>58</v>
      </c>
      <c r="I1799" t="inlineStr">
        <is>
          <t>UN</t>
        </is>
      </c>
      <c r="J1799" t="inlineStr">
        <is>
          <t>BEBIDAS</t>
        </is>
      </c>
      <c r="K1799" t="inlineStr">
        <is>
          <t>07/2025</t>
        </is>
      </c>
      <c r="L1799" t="n">
        <v>0</v>
      </c>
      <c r="M1799" s="556" t="n">
        <v>45824</v>
      </c>
      <c r="N1799" t="n">
        <v>3.81</v>
      </c>
      <c r="O1799" t="n">
        <v>3.51</v>
      </c>
      <c r="P1799" t="n">
        <v>220.98</v>
      </c>
    </row>
    <row r="1800">
      <c r="A1800" t="n">
        <v>46276</v>
      </c>
      <c r="B1800" t="n">
        <v>128</v>
      </c>
      <c r="C1800" t="inlineStr">
        <is>
          <t>Love Cabaret</t>
        </is>
      </c>
      <c r="D1800" s="556" t="n">
        <v>45870</v>
      </c>
      <c r="E1800" t="n">
        <v>17800</v>
      </c>
      <c r="F1800" t="inlineStr">
        <is>
          <t>VINHO BRANCO ALMADEN RIESLING 750ML</t>
        </is>
      </c>
      <c r="G1800" t="n">
        <v>3745</v>
      </c>
      <c r="H1800" t="n">
        <v>8</v>
      </c>
      <c r="I1800" t="inlineStr">
        <is>
          <t>GR</t>
        </is>
      </c>
      <c r="J1800" t="inlineStr">
        <is>
          <t>BEBIDAS</t>
        </is>
      </c>
      <c r="K1800" t="inlineStr">
        <is>
          <t>07/2025</t>
        </is>
      </c>
      <c r="L1800" t="n">
        <v>26.2</v>
      </c>
      <c r="M1800" s="556" t="n">
        <v>45866</v>
      </c>
      <c r="N1800" t="n">
        <v>26.2</v>
      </c>
      <c r="O1800" t="n">
        <v>26.2</v>
      </c>
      <c r="P1800" t="n">
        <v>209.6</v>
      </c>
    </row>
    <row r="1801">
      <c r="A1801" t="n">
        <v>46277</v>
      </c>
      <c r="B1801" t="n">
        <v>128</v>
      </c>
      <c r="C1801" t="inlineStr">
        <is>
          <t>Love Cabaret</t>
        </is>
      </c>
      <c r="D1801" s="556" t="n">
        <v>45870</v>
      </c>
      <c r="E1801" t="n">
        <v>17716</v>
      </c>
      <c r="F1801" t="inlineStr">
        <is>
          <t>VINHO TINTO ALMADEN CABERNET SAUVIGNON 750ML</t>
        </is>
      </c>
      <c r="G1801" t="n">
        <v>3822</v>
      </c>
      <c r="H1801" t="n">
        <v>8</v>
      </c>
      <c r="I1801" t="inlineStr">
        <is>
          <t>GR</t>
        </is>
      </c>
      <c r="J1801" t="inlineStr">
        <is>
          <t>BEBIDAS</t>
        </is>
      </c>
      <c r="K1801" t="inlineStr">
        <is>
          <t>07/2025</t>
        </is>
      </c>
      <c r="L1801" t="n">
        <v>26.2</v>
      </c>
      <c r="M1801" s="556" t="n">
        <v>45866</v>
      </c>
      <c r="N1801" t="n">
        <v>26.2</v>
      </c>
      <c r="O1801" t="n">
        <v>26.2</v>
      </c>
      <c r="P1801" t="n">
        <v>209.6</v>
      </c>
    </row>
    <row r="1802">
      <c r="A1802" t="n">
        <v>46355</v>
      </c>
      <c r="B1802" t="n">
        <v>128</v>
      </c>
      <c r="C1802" t="inlineStr">
        <is>
          <t>Love Cabaret</t>
        </is>
      </c>
      <c r="D1802" s="556" t="n">
        <v>45870</v>
      </c>
      <c r="E1802" t="n">
        <v>18186</v>
      </c>
      <c r="F1802" t="inlineStr">
        <is>
          <t>VODKA CIROC NATURAL 750ML</t>
        </is>
      </c>
      <c r="G1802" t="n">
        <v>3437</v>
      </c>
      <c r="H1802" t="n">
        <v>1.5</v>
      </c>
      <c r="I1802" t="inlineStr">
        <is>
          <t>GR</t>
        </is>
      </c>
      <c r="J1802" t="inlineStr">
        <is>
          <t>BEBIDAS</t>
        </is>
      </c>
      <c r="K1802" t="inlineStr">
        <is>
          <t>07/2025</t>
        </is>
      </c>
      <c r="L1802" t="n">
        <v>0</v>
      </c>
      <c r="M1802" s="556" t="n">
        <v>45762</v>
      </c>
      <c r="N1802" t="n">
        <v>136</v>
      </c>
      <c r="O1802" t="n">
        <v>173.44</v>
      </c>
      <c r="P1802" t="n">
        <v>204</v>
      </c>
    </row>
    <row r="1803">
      <c r="A1803" t="n">
        <v>46281</v>
      </c>
      <c r="B1803" t="n">
        <v>128</v>
      </c>
      <c r="C1803" t="inlineStr">
        <is>
          <t>Love Cabaret</t>
        </is>
      </c>
      <c r="D1803" s="556" t="n">
        <v>45870</v>
      </c>
      <c r="E1803" t="n">
        <v>20809</v>
      </c>
      <c r="F1803" t="inlineStr">
        <is>
          <t>CAFE PILAO ALMOFADA 500G</t>
        </is>
      </c>
      <c r="G1803" t="n">
        <v>2074</v>
      </c>
      <c r="H1803" t="n">
        <v>6.13</v>
      </c>
      <c r="I1803" t="inlineStr">
        <is>
          <t>PC</t>
        </is>
      </c>
      <c r="J1803" t="inlineStr">
        <is>
          <t>ALIMENTOS</t>
        </is>
      </c>
      <c r="K1803" t="inlineStr">
        <is>
          <t>07/2025</t>
        </is>
      </c>
      <c r="L1803" t="n">
        <v>32.85</v>
      </c>
      <c r="M1803" s="556" t="n">
        <v>45866</v>
      </c>
      <c r="N1803" t="n">
        <v>32.85</v>
      </c>
      <c r="O1803" t="n">
        <v>29.88</v>
      </c>
      <c r="P1803" t="n">
        <v>201.37</v>
      </c>
    </row>
    <row r="1804">
      <c r="A1804" t="n">
        <v>46365</v>
      </c>
      <c r="B1804" t="n">
        <v>128</v>
      </c>
      <c r="C1804" t="inlineStr">
        <is>
          <t>Love Cabaret</t>
        </is>
      </c>
      <c r="D1804" s="556" t="n">
        <v>45870</v>
      </c>
      <c r="E1804" t="n">
        <v>25808</v>
      </c>
      <c r="F1804" t="inlineStr">
        <is>
          <t>CHOCOLATE EM BARRA AO LEITE C/2,1KG SICAO</t>
        </is>
      </c>
      <c r="G1804" t="n">
        <v>6345</v>
      </c>
      <c r="H1804" t="n">
        <v>1.18</v>
      </c>
      <c r="I1804" t="inlineStr">
        <is>
          <t>UN</t>
        </is>
      </c>
      <c r="J1804" t="inlineStr">
        <is>
          <t>ALIMENTOS</t>
        </is>
      </c>
      <c r="K1804" t="inlineStr">
        <is>
          <t>07/2025</t>
        </is>
      </c>
      <c r="L1804" t="n">
        <v>167.97</v>
      </c>
      <c r="M1804" s="556" t="n">
        <v>45866</v>
      </c>
      <c r="N1804" t="n">
        <v>180</v>
      </c>
      <c r="O1804" t="n">
        <v>180</v>
      </c>
      <c r="P1804" t="n">
        <v>198.2</v>
      </c>
    </row>
    <row r="1805">
      <c r="A1805" t="n">
        <v>46302</v>
      </c>
      <c r="B1805" t="n">
        <v>128</v>
      </c>
      <c r="C1805" t="inlineStr">
        <is>
          <t>Love Cabaret</t>
        </is>
      </c>
      <c r="D1805" s="556" t="n">
        <v>45870</v>
      </c>
      <c r="E1805" t="n">
        <v>19322</v>
      </c>
      <c r="F1805" t="inlineStr">
        <is>
          <t>QUEIJO MUSSARELA SCALA KG</t>
        </is>
      </c>
      <c r="G1805" t="n">
        <v>2773</v>
      </c>
      <c r="H1805" t="n">
        <v>4.4</v>
      </c>
      <c r="I1805" t="inlineStr">
        <is>
          <t>KG</t>
        </is>
      </c>
      <c r="J1805" t="inlineStr">
        <is>
          <t>ALIMENTOS</t>
        </is>
      </c>
      <c r="K1805" t="inlineStr">
        <is>
          <t>07/2025</t>
        </is>
      </c>
      <c r="L1805" t="n">
        <v>44.54</v>
      </c>
      <c r="M1805" s="556" t="n">
        <v>45866</v>
      </c>
      <c r="N1805" t="n">
        <v>42.55</v>
      </c>
      <c r="O1805" t="n">
        <v>42.55</v>
      </c>
      <c r="P1805" t="n">
        <v>195.98</v>
      </c>
    </row>
    <row r="1806">
      <c r="A1806" t="n">
        <v>46315</v>
      </c>
      <c r="B1806" t="n">
        <v>128</v>
      </c>
      <c r="C1806" t="inlineStr">
        <is>
          <t>Love Cabaret</t>
        </is>
      </c>
      <c r="D1806" s="556" t="n">
        <v>45870</v>
      </c>
      <c r="E1806" t="n">
        <v>24053</v>
      </c>
      <c r="F1806" t="inlineStr">
        <is>
          <t>ARROZ JAPONEZ KG</t>
        </is>
      </c>
      <c r="G1806" t="n">
        <v>2189</v>
      </c>
      <c r="H1806" t="n">
        <v>3.65</v>
      </c>
      <c r="I1806" t="inlineStr">
        <is>
          <t>KG</t>
        </is>
      </c>
      <c r="J1806" t="inlineStr">
        <is>
          <t>ALIMENTOS</t>
        </is>
      </c>
      <c r="K1806" t="inlineStr">
        <is>
          <t>07/2025</t>
        </is>
      </c>
      <c r="L1806" t="n">
        <v>0</v>
      </c>
      <c r="M1806" s="556" t="n">
        <v>45831</v>
      </c>
      <c r="N1806" t="n">
        <v>53.33</v>
      </c>
      <c r="O1806" t="n">
        <v>11.5</v>
      </c>
      <c r="P1806" t="n">
        <v>194.65</v>
      </c>
    </row>
    <row r="1807">
      <c r="A1807" t="n">
        <v>46248</v>
      </c>
      <c r="B1807" t="n">
        <v>128</v>
      </c>
      <c r="C1807" t="inlineStr">
        <is>
          <t>Love Cabaret</t>
        </is>
      </c>
      <c r="D1807" s="556" t="n">
        <v>45870</v>
      </c>
      <c r="E1807" t="n">
        <v>24561</v>
      </c>
      <c r="F1807" t="inlineStr">
        <is>
          <t xml:space="preserve">REFRIGERANTE GUARANA FYS 350ML C/12 </t>
        </is>
      </c>
      <c r="G1807" t="n">
        <v>5655</v>
      </c>
      <c r="H1807" t="n">
        <v>7</v>
      </c>
      <c r="I1807" t="inlineStr">
        <is>
          <t>PC</t>
        </is>
      </c>
      <c r="J1807" t="inlineStr">
        <is>
          <t>BEBIDAS</t>
        </is>
      </c>
      <c r="K1807" t="inlineStr">
        <is>
          <t>07/2025</t>
        </is>
      </c>
      <c r="L1807" t="n">
        <v>27.74</v>
      </c>
      <c r="M1807" s="556" t="n">
        <v>45862</v>
      </c>
      <c r="N1807" t="n">
        <v>0</v>
      </c>
      <c r="O1807" t="n">
        <v>0</v>
      </c>
      <c r="P1807" t="n">
        <v>194.18</v>
      </c>
    </row>
    <row r="1808">
      <c r="A1808" t="n">
        <v>46317</v>
      </c>
      <c r="B1808" t="n">
        <v>128</v>
      </c>
      <c r="C1808" t="inlineStr">
        <is>
          <t>Love Cabaret</t>
        </is>
      </c>
      <c r="D1808" s="556" t="n">
        <v>45870</v>
      </c>
      <c r="E1808" t="n">
        <v>24116</v>
      </c>
      <c r="F1808" t="inlineStr">
        <is>
          <t>CARNE SECA COXAO DURO KG</t>
        </is>
      </c>
      <c r="G1808" t="n">
        <v>2924</v>
      </c>
      <c r="H1808" t="n">
        <v>3.5</v>
      </c>
      <c r="I1808" t="inlineStr">
        <is>
          <t>KG</t>
        </is>
      </c>
      <c r="J1808" t="inlineStr">
        <is>
          <t>ALIMENTOS</t>
        </is>
      </c>
      <c r="K1808" t="inlineStr">
        <is>
          <t>07/2025</t>
        </is>
      </c>
      <c r="L1808" t="n">
        <v>0</v>
      </c>
      <c r="M1808" s="556" t="n">
        <v>45813</v>
      </c>
      <c r="N1808" t="n">
        <v>54.5</v>
      </c>
      <c r="O1808" t="n">
        <v>44</v>
      </c>
      <c r="P1808" t="n">
        <v>190.75</v>
      </c>
    </row>
    <row r="1809">
      <c r="A1809" t="n">
        <v>46366</v>
      </c>
      <c r="B1809" t="n">
        <v>128</v>
      </c>
      <c r="C1809" t="inlineStr">
        <is>
          <t>Love Cabaret</t>
        </is>
      </c>
      <c r="D1809" s="556" t="n">
        <v>45870</v>
      </c>
      <c r="E1809" t="n">
        <v>19235</v>
      </c>
      <c r="F1809" t="inlineStr">
        <is>
          <t>QUEIJO TULHA PECA INTEIRA 5,5KG FAZENDA ATALAIA UN</t>
        </is>
      </c>
      <c r="G1809" t="n">
        <v>2788</v>
      </c>
      <c r="H1809" t="n">
        <v>1.14</v>
      </c>
      <c r="I1809" t="inlineStr">
        <is>
          <t>KG</t>
        </is>
      </c>
      <c r="J1809" t="inlineStr">
        <is>
          <t>ALIMENTOS</t>
        </is>
      </c>
      <c r="K1809" t="inlineStr">
        <is>
          <t>07/2025</t>
        </is>
      </c>
      <c r="L1809" t="n">
        <v>159</v>
      </c>
      <c r="M1809" s="556" t="n">
        <v>45866</v>
      </c>
      <c r="N1809" t="n">
        <v>159</v>
      </c>
      <c r="O1809" t="n">
        <v>159</v>
      </c>
      <c r="P1809" t="n">
        <v>181.26</v>
      </c>
    </row>
    <row r="1810">
      <c r="A1810" t="n">
        <v>46255</v>
      </c>
      <c r="B1810" t="n">
        <v>128</v>
      </c>
      <c r="C1810" t="inlineStr">
        <is>
          <t>Love Cabaret</t>
        </is>
      </c>
      <c r="D1810" s="556" t="n">
        <v>45870</v>
      </c>
      <c r="E1810" t="n">
        <v>21093</v>
      </c>
      <c r="F1810" t="inlineStr">
        <is>
          <t>ACUCAR REFINADO UNIAO 1KG UN</t>
        </is>
      </c>
      <c r="G1810" t="n">
        <v>1988</v>
      </c>
      <c r="H1810" t="n">
        <v>35.99</v>
      </c>
      <c r="I1810" t="inlineStr">
        <is>
          <t>KG</t>
        </is>
      </c>
      <c r="J1810" t="inlineStr">
        <is>
          <t>ALIMENTOS</t>
        </is>
      </c>
      <c r="K1810" t="inlineStr">
        <is>
          <t>07/2025</t>
        </is>
      </c>
      <c r="L1810" t="n">
        <v>4.91</v>
      </c>
      <c r="M1810" s="556" t="n">
        <v>45866</v>
      </c>
      <c r="N1810" t="n">
        <v>4.9</v>
      </c>
      <c r="O1810" t="n">
        <v>4.79</v>
      </c>
      <c r="P1810" t="n">
        <v>176.71</v>
      </c>
    </row>
    <row r="1811">
      <c r="A1811" t="n">
        <v>46373</v>
      </c>
      <c r="B1811" t="n">
        <v>128</v>
      </c>
      <c r="C1811" t="inlineStr">
        <is>
          <t>Love Cabaret</t>
        </is>
      </c>
      <c r="D1811" s="556" t="n">
        <v>45870</v>
      </c>
      <c r="E1811" t="n">
        <v>18157</v>
      </c>
      <c r="F1811" t="inlineStr">
        <is>
          <t>WHISKY BOURBON BULLEIT 750ML</t>
        </is>
      </c>
      <c r="G1811" t="n">
        <v>3463</v>
      </c>
      <c r="H1811" t="n">
        <v>1</v>
      </c>
      <c r="I1811" t="inlineStr">
        <is>
          <t>GR</t>
        </is>
      </c>
      <c r="J1811" t="inlineStr">
        <is>
          <t>BEBIDAS</t>
        </is>
      </c>
      <c r="K1811" t="inlineStr">
        <is>
          <t>07/2025</t>
        </is>
      </c>
      <c r="L1811" t="n">
        <v>0</v>
      </c>
      <c r="M1811" s="556" t="n">
        <v>45770</v>
      </c>
      <c r="N1811" t="n">
        <v>174.6</v>
      </c>
      <c r="O1811" t="n">
        <v>205.61</v>
      </c>
      <c r="P1811" t="n">
        <v>174.6</v>
      </c>
    </row>
    <row r="1812">
      <c r="A1812" t="n">
        <v>46370</v>
      </c>
      <c r="B1812" t="n">
        <v>128</v>
      </c>
      <c r="C1812" t="inlineStr">
        <is>
          <t>Love Cabaret</t>
        </is>
      </c>
      <c r="D1812" s="556" t="n">
        <v>45870</v>
      </c>
      <c r="E1812" t="n">
        <v>21021</v>
      </c>
      <c r="F1812" t="inlineStr">
        <is>
          <t>GORDURA VEGETAL COAMO FRY C/14,5 KG</t>
        </is>
      </c>
      <c r="G1812" t="n">
        <v>2003</v>
      </c>
      <c r="H1812" t="n">
        <v>1</v>
      </c>
      <c r="I1812" t="inlineStr">
        <is>
          <t>BD</t>
        </is>
      </c>
      <c r="J1812" t="inlineStr">
        <is>
          <t>ALIMENTOS</t>
        </is>
      </c>
      <c r="K1812" t="inlineStr">
        <is>
          <t>07/2025</t>
        </is>
      </c>
      <c r="L1812" t="n">
        <v>168.9</v>
      </c>
      <c r="M1812" s="556" t="n">
        <v>45852</v>
      </c>
      <c r="N1812" t="n">
        <v>164.9</v>
      </c>
      <c r="O1812" t="n">
        <v>166.9</v>
      </c>
      <c r="P1812" t="n">
        <v>168.9</v>
      </c>
    </row>
    <row r="1813">
      <c r="A1813" t="n">
        <v>46275</v>
      </c>
      <c r="B1813" t="n">
        <v>128</v>
      </c>
      <c r="C1813" t="inlineStr">
        <is>
          <t>Love Cabaret</t>
        </is>
      </c>
      <c r="D1813" s="556" t="n">
        <v>45870</v>
      </c>
      <c r="E1813" t="n">
        <v>18992</v>
      </c>
      <c r="F1813" t="inlineStr">
        <is>
          <t>PEITO DE FRANGO SEM OSSO E COM PELE KG</t>
        </is>
      </c>
      <c r="G1813" t="n">
        <v>2900</v>
      </c>
      <c r="H1813" t="n">
        <v>8</v>
      </c>
      <c r="I1813" t="inlineStr">
        <is>
          <t>KG</t>
        </is>
      </c>
      <c r="J1813" t="inlineStr">
        <is>
          <t>ALIMENTOS</t>
        </is>
      </c>
      <c r="K1813" t="inlineStr">
        <is>
          <t>07/2025</t>
        </is>
      </c>
      <c r="L1813" t="n">
        <v>21</v>
      </c>
      <c r="M1813" s="556" t="n">
        <v>45867</v>
      </c>
      <c r="N1813" t="n">
        <v>23.9</v>
      </c>
      <c r="O1813" t="n">
        <v>23.9</v>
      </c>
      <c r="P1813" t="n">
        <v>168</v>
      </c>
    </row>
    <row r="1814">
      <c r="A1814" t="n">
        <v>46337</v>
      </c>
      <c r="B1814" t="n">
        <v>128</v>
      </c>
      <c r="C1814" t="inlineStr">
        <is>
          <t>Love Cabaret</t>
        </is>
      </c>
      <c r="D1814" s="556" t="n">
        <v>45870</v>
      </c>
      <c r="E1814" t="n">
        <v>20743</v>
      </c>
      <c r="F1814" t="inlineStr">
        <is>
          <t>AZEITONA PRETA S/ CAROCO YGUARA 2KG</t>
        </is>
      </c>
      <c r="G1814" t="n">
        <v>2090</v>
      </c>
      <c r="H1814" t="n">
        <v>2</v>
      </c>
      <c r="I1814" t="inlineStr">
        <is>
          <t>UN</t>
        </is>
      </c>
      <c r="J1814" t="inlineStr">
        <is>
          <t>ALIMENTOS</t>
        </is>
      </c>
      <c r="K1814" t="inlineStr">
        <is>
          <t>07/2025</t>
        </is>
      </c>
      <c r="L1814" t="n">
        <v>82.3</v>
      </c>
      <c r="M1814" s="556" t="n">
        <v>45866</v>
      </c>
      <c r="N1814" t="n">
        <v>81.73</v>
      </c>
      <c r="O1814" t="n">
        <v>81.73</v>
      </c>
      <c r="P1814" t="n">
        <v>164.6</v>
      </c>
    </row>
    <row r="1815">
      <c r="A1815" t="n">
        <v>46374</v>
      </c>
      <c r="B1815" t="n">
        <v>128</v>
      </c>
      <c r="C1815" t="inlineStr">
        <is>
          <t>Love Cabaret</t>
        </is>
      </c>
      <c r="D1815" s="556" t="n">
        <v>45870</v>
      </c>
      <c r="E1815" t="n">
        <v>18140</v>
      </c>
      <c r="F1815" t="inlineStr">
        <is>
          <t>WHISKY GENTLEMAN JACK SILVER 1L</t>
        </is>
      </c>
      <c r="G1815" t="n">
        <v>3478</v>
      </c>
      <c r="H1815" t="n">
        <v>1</v>
      </c>
      <c r="I1815" t="inlineStr">
        <is>
          <t>GR</t>
        </is>
      </c>
      <c r="J1815" t="inlineStr">
        <is>
          <t>BEBIDAS</t>
        </is>
      </c>
      <c r="K1815" t="inlineStr">
        <is>
          <t>07/2025</t>
        </is>
      </c>
      <c r="L1815" t="n">
        <v>0</v>
      </c>
      <c r="M1815" s="556" t="n">
        <v>-693593</v>
      </c>
      <c r="N1815" t="n">
        <v>0</v>
      </c>
      <c r="O1815" t="n">
        <v>163</v>
      </c>
      <c r="P1815" t="n">
        <v>162.93</v>
      </c>
    </row>
    <row r="1816">
      <c r="A1816" t="n">
        <v>46354</v>
      </c>
      <c r="B1816" t="n">
        <v>128</v>
      </c>
      <c r="C1816" t="inlineStr">
        <is>
          <t>Love Cabaret</t>
        </is>
      </c>
      <c r="D1816" s="556" t="n">
        <v>45870</v>
      </c>
      <c r="E1816" t="n">
        <v>18189</v>
      </c>
      <c r="F1816" t="inlineStr">
        <is>
          <t>VODKA BELVEDERE NATURAL 700ML</t>
        </is>
      </c>
      <c r="G1816" t="n">
        <v>3435</v>
      </c>
      <c r="H1816" t="n">
        <v>1.5</v>
      </c>
      <c r="I1816" t="inlineStr">
        <is>
          <t>GR</t>
        </is>
      </c>
      <c r="J1816" t="inlineStr">
        <is>
          <t>BEBIDAS</t>
        </is>
      </c>
      <c r="K1816" t="inlineStr">
        <is>
          <t>07/2025</t>
        </is>
      </c>
      <c r="L1816" t="n">
        <v>0</v>
      </c>
      <c r="M1816" s="556" t="n">
        <v>-693593</v>
      </c>
      <c r="N1816" t="n">
        <v>0</v>
      </c>
      <c r="O1816" t="n">
        <v>116</v>
      </c>
      <c r="P1816" t="n">
        <v>162.9</v>
      </c>
    </row>
    <row r="1817">
      <c r="A1817" t="n">
        <v>46254</v>
      </c>
      <c r="B1817" t="n">
        <v>128</v>
      </c>
      <c r="C1817" t="inlineStr">
        <is>
          <t>Love Cabaret</t>
        </is>
      </c>
      <c r="D1817" s="556" t="n">
        <v>45870</v>
      </c>
      <c r="E1817" t="n">
        <v>25441</v>
      </c>
      <c r="F1817" t="inlineStr">
        <is>
          <t>AGUA TONICA PRATA ZERO 269ML UN</t>
        </is>
      </c>
      <c r="G1817" t="n">
        <v>7012</v>
      </c>
      <c r="H1817" t="n">
        <v>45</v>
      </c>
      <c r="I1817" t="inlineStr">
        <is>
          <t>UN</t>
        </is>
      </c>
      <c r="J1817" t="inlineStr">
        <is>
          <t>BEBIDAS</t>
        </is>
      </c>
      <c r="K1817" t="inlineStr">
        <is>
          <t>07/2025</t>
        </is>
      </c>
      <c r="L1817" t="n">
        <v>0</v>
      </c>
      <c r="M1817" s="556" t="n">
        <v>45838</v>
      </c>
      <c r="N1817" t="n">
        <v>3.51</v>
      </c>
      <c r="O1817" t="n">
        <v>3.51</v>
      </c>
      <c r="P1817" t="n">
        <v>157.95</v>
      </c>
    </row>
    <row r="1818">
      <c r="A1818" t="n">
        <v>46249</v>
      </c>
      <c r="B1818" t="n">
        <v>128</v>
      </c>
      <c r="C1818" t="inlineStr">
        <is>
          <t>Love Cabaret</t>
        </is>
      </c>
      <c r="D1818" s="556" t="n">
        <v>45870</v>
      </c>
      <c r="E1818" t="n">
        <v>24529</v>
      </c>
      <c r="F1818" t="inlineStr">
        <is>
          <t>REFRIGERANTE LIMAO FYS 350ML C/12</t>
        </is>
      </c>
      <c r="G1818" t="n">
        <v>3697</v>
      </c>
      <c r="H1818" t="n">
        <v>5.67</v>
      </c>
      <c r="I1818" t="inlineStr">
        <is>
          <t>PC</t>
        </is>
      </c>
      <c r="J1818" t="inlineStr">
        <is>
          <t>BEBIDAS</t>
        </is>
      </c>
      <c r="K1818" t="inlineStr">
        <is>
          <t>07/2025</t>
        </is>
      </c>
      <c r="L1818" t="n">
        <v>27.74</v>
      </c>
      <c r="M1818" s="556" t="n">
        <v>45862</v>
      </c>
      <c r="N1818" t="n">
        <v>0</v>
      </c>
      <c r="O1818" t="n">
        <v>0</v>
      </c>
      <c r="P1818" t="n">
        <v>157.29</v>
      </c>
    </row>
    <row r="1819">
      <c r="A1819" t="n">
        <v>46348</v>
      </c>
      <c r="B1819" t="n">
        <v>128</v>
      </c>
      <c r="C1819" t="inlineStr">
        <is>
          <t>Love Cabaret</t>
        </is>
      </c>
      <c r="D1819" s="556" t="n">
        <v>45870</v>
      </c>
      <c r="E1819" t="n">
        <v>24040</v>
      </c>
      <c r="F1819" t="inlineStr">
        <is>
          <t>AMENDOA LAMINADA KG</t>
        </is>
      </c>
      <c r="G1819" t="n">
        <v>2261</v>
      </c>
      <c r="H1819" t="n">
        <v>2</v>
      </c>
      <c r="I1819" t="inlineStr">
        <is>
          <t>KG</t>
        </is>
      </c>
      <c r="J1819" t="inlineStr">
        <is>
          <t>ALIMENTOS</t>
        </is>
      </c>
      <c r="K1819" t="inlineStr">
        <is>
          <t>07/2025</t>
        </is>
      </c>
      <c r="L1819" t="n">
        <v>0</v>
      </c>
      <c r="M1819" s="556" t="n">
        <v>45817</v>
      </c>
      <c r="N1819" t="n">
        <v>77.90000000000001</v>
      </c>
      <c r="O1819" t="n">
        <v>75.95999999999999</v>
      </c>
      <c r="P1819" t="n">
        <v>155.8</v>
      </c>
    </row>
    <row r="1820">
      <c r="A1820" t="n">
        <v>46335</v>
      </c>
      <c r="B1820" t="n">
        <v>128</v>
      </c>
      <c r="C1820" t="inlineStr">
        <is>
          <t>Love Cabaret</t>
        </is>
      </c>
      <c r="D1820" s="556" t="n">
        <v>45870</v>
      </c>
      <c r="E1820" t="n">
        <v>25217</v>
      </c>
      <c r="F1820" t="inlineStr">
        <is>
          <t>PASTA DE PIMENTA COREANA C/500G</t>
        </is>
      </c>
      <c r="G1820" t="n">
        <v>5950</v>
      </c>
      <c r="H1820" t="n">
        <v>2</v>
      </c>
      <c r="I1820" t="inlineStr">
        <is>
          <t>PT</t>
        </is>
      </c>
      <c r="J1820" t="inlineStr">
        <is>
          <t>ALIMENTOS</t>
        </is>
      </c>
      <c r="K1820" t="inlineStr">
        <is>
          <t>07/2025</t>
        </is>
      </c>
      <c r="L1820" t="n">
        <v>0</v>
      </c>
      <c r="M1820" s="556" t="n">
        <v>45740</v>
      </c>
      <c r="N1820" t="n">
        <v>77.08</v>
      </c>
      <c r="O1820" t="n">
        <v>40.9</v>
      </c>
      <c r="P1820" t="n">
        <v>154.16</v>
      </c>
    </row>
    <row r="1821">
      <c r="A1821" t="n">
        <v>46376</v>
      </c>
      <c r="B1821" t="n">
        <v>128</v>
      </c>
      <c r="C1821" t="inlineStr">
        <is>
          <t>Love Cabaret</t>
        </is>
      </c>
      <c r="D1821" s="556" t="n">
        <v>45870</v>
      </c>
      <c r="E1821" t="n">
        <v>18016</v>
      </c>
      <c r="F1821" t="inlineStr">
        <is>
          <t>ESPUMANTE PERELADA CAVA STARS TOUCH ROSE 750ML</t>
        </is>
      </c>
      <c r="G1821" t="n">
        <v>3581</v>
      </c>
      <c r="H1821" t="n">
        <v>1</v>
      </c>
      <c r="I1821" t="inlineStr">
        <is>
          <t>GR</t>
        </is>
      </c>
      <c r="J1821" t="inlineStr">
        <is>
          <t>BEBIDAS</t>
        </is>
      </c>
      <c r="K1821" t="inlineStr">
        <is>
          <t>07/2025</t>
        </is>
      </c>
      <c r="L1821" t="n">
        <v>153.53</v>
      </c>
      <c r="M1821" s="556" t="n">
        <v>45849</v>
      </c>
      <c r="N1821" t="n">
        <v>153.53</v>
      </c>
      <c r="O1821" t="n">
        <v>137.8</v>
      </c>
      <c r="P1821" t="n">
        <v>153.53</v>
      </c>
    </row>
    <row r="1822">
      <c r="A1822" t="n">
        <v>46385</v>
      </c>
      <c r="B1822" t="n">
        <v>128</v>
      </c>
      <c r="C1822" t="inlineStr">
        <is>
          <t>Love Cabaret</t>
        </is>
      </c>
      <c r="D1822" s="556" t="n">
        <v>45870</v>
      </c>
      <c r="E1822" t="n">
        <v>18153</v>
      </c>
      <c r="F1822" t="inlineStr">
        <is>
          <t>WHISKY BOURBON WOODFORD RESERVE 750ML</t>
        </is>
      </c>
      <c r="G1822" t="n">
        <v>3466</v>
      </c>
      <c r="H1822" t="n">
        <v>0.75</v>
      </c>
      <c r="I1822" t="inlineStr">
        <is>
          <t>GR</t>
        </is>
      </c>
      <c r="J1822" t="inlineStr">
        <is>
          <t>BEBIDAS</t>
        </is>
      </c>
      <c r="K1822" t="inlineStr">
        <is>
          <t>07/2025</t>
        </is>
      </c>
      <c r="L1822" t="n">
        <v>0</v>
      </c>
      <c r="M1822" s="556" t="n">
        <v>-693593</v>
      </c>
      <c r="N1822" t="n">
        <v>0</v>
      </c>
      <c r="O1822" t="n">
        <v>180.36</v>
      </c>
      <c r="P1822" t="n">
        <v>144.25</v>
      </c>
    </row>
    <row r="1823">
      <c r="A1823" t="n">
        <v>46361</v>
      </c>
      <c r="B1823" t="n">
        <v>128</v>
      </c>
      <c r="C1823" t="inlineStr">
        <is>
          <t>Love Cabaret</t>
        </is>
      </c>
      <c r="D1823" s="556" t="n">
        <v>45870</v>
      </c>
      <c r="E1823" t="n">
        <v>18327</v>
      </c>
      <c r="F1823" t="inlineStr">
        <is>
          <t>LICOR COINTREAU 700ML</t>
        </is>
      </c>
      <c r="G1823" t="n">
        <v>3306</v>
      </c>
      <c r="H1823" t="n">
        <v>1.3</v>
      </c>
      <c r="I1823" t="inlineStr">
        <is>
          <t>GR</t>
        </is>
      </c>
      <c r="J1823" t="inlineStr">
        <is>
          <t>BEBIDAS</t>
        </is>
      </c>
      <c r="K1823" t="inlineStr">
        <is>
          <t>07/2025</t>
        </is>
      </c>
      <c r="L1823" t="n">
        <v>0</v>
      </c>
      <c r="M1823" s="556" t="n">
        <v>-693593</v>
      </c>
      <c r="N1823" t="n">
        <v>0</v>
      </c>
      <c r="O1823" t="n">
        <v>116.9</v>
      </c>
      <c r="P1823" t="n">
        <v>139.1</v>
      </c>
    </row>
    <row r="1824">
      <c r="A1824" t="n">
        <v>46330</v>
      </c>
      <c r="B1824" t="n">
        <v>128</v>
      </c>
      <c r="C1824" t="inlineStr">
        <is>
          <t>Love Cabaret</t>
        </is>
      </c>
      <c r="D1824" s="556" t="n">
        <v>45870</v>
      </c>
      <c r="E1824" t="n">
        <v>17092</v>
      </c>
      <c r="F1824" t="inlineStr">
        <is>
          <t>GELO CUBO 50X60MM</t>
        </is>
      </c>
      <c r="G1824" t="n">
        <v>4165</v>
      </c>
      <c r="H1824" t="n">
        <v>2.5</v>
      </c>
      <c r="I1824" t="inlineStr">
        <is>
          <t>UN</t>
        </is>
      </c>
      <c r="J1824" t="inlineStr">
        <is>
          <t>BEBIDAS</t>
        </is>
      </c>
      <c r="K1824" t="inlineStr">
        <is>
          <t>07/2025</t>
        </is>
      </c>
      <c r="L1824" t="n">
        <v>54.25</v>
      </c>
      <c r="M1824" s="556" t="n">
        <v>45867</v>
      </c>
      <c r="N1824" t="n">
        <v>54.25</v>
      </c>
      <c r="O1824" t="n">
        <v>54.25</v>
      </c>
      <c r="P1824" t="n">
        <v>135.62</v>
      </c>
    </row>
    <row r="1825">
      <c r="A1825" t="n">
        <v>46349</v>
      </c>
      <c r="B1825" t="n">
        <v>128</v>
      </c>
      <c r="C1825" t="inlineStr">
        <is>
          <t>Love Cabaret</t>
        </is>
      </c>
      <c r="D1825" s="556" t="n">
        <v>45870</v>
      </c>
      <c r="E1825" t="n">
        <v>20724</v>
      </c>
      <c r="F1825" t="inlineStr">
        <is>
          <t>AZEITONA VERDE GORDAL 80/90 DI SALERNO C/2KG</t>
        </is>
      </c>
      <c r="G1825" t="n">
        <v>2094</v>
      </c>
      <c r="H1825" t="n">
        <v>2</v>
      </c>
      <c r="I1825" t="inlineStr">
        <is>
          <t>BD</t>
        </is>
      </c>
      <c r="J1825" t="inlineStr">
        <is>
          <t>ALIMENTOS</t>
        </is>
      </c>
      <c r="K1825" t="inlineStr">
        <is>
          <t>07/2025</t>
        </is>
      </c>
      <c r="L1825" t="n">
        <v>0</v>
      </c>
      <c r="M1825" s="556" t="n">
        <v>45530</v>
      </c>
      <c r="N1825" t="n">
        <v>0</v>
      </c>
      <c r="O1825" t="n">
        <v>64.90000000000001</v>
      </c>
      <c r="P1825" t="n">
        <v>129.8</v>
      </c>
    </row>
    <row r="1826">
      <c r="A1826" t="n">
        <v>46382</v>
      </c>
      <c r="B1826" t="n">
        <v>128</v>
      </c>
      <c r="C1826" t="inlineStr">
        <is>
          <t>Love Cabaret</t>
        </is>
      </c>
      <c r="D1826" s="556" t="n">
        <v>45870</v>
      </c>
      <c r="E1826" t="n">
        <v>18550</v>
      </c>
      <c r="F1826" t="inlineStr">
        <is>
          <t>APERITIVO ANGOSTURA 200ML</t>
        </is>
      </c>
      <c r="G1826" t="n">
        <v>3130</v>
      </c>
      <c r="H1826" t="n">
        <v>0.8</v>
      </c>
      <c r="I1826" t="inlineStr">
        <is>
          <t>GR</t>
        </is>
      </c>
      <c r="J1826" t="inlineStr">
        <is>
          <t>BEBIDAS</t>
        </is>
      </c>
      <c r="K1826" t="inlineStr">
        <is>
          <t>07/2025</t>
        </is>
      </c>
      <c r="L1826" t="n">
        <v>161</v>
      </c>
      <c r="M1826" s="556" t="n">
        <v>45862</v>
      </c>
      <c r="N1826" t="n">
        <v>161</v>
      </c>
      <c r="O1826" t="n">
        <v>153</v>
      </c>
      <c r="P1826" t="n">
        <v>128.8</v>
      </c>
    </row>
    <row r="1827">
      <c r="A1827" t="n">
        <v>46313</v>
      </c>
      <c r="B1827" t="n">
        <v>128</v>
      </c>
      <c r="C1827" t="inlineStr">
        <is>
          <t>Love Cabaret</t>
        </is>
      </c>
      <c r="D1827" s="556" t="n">
        <v>45870</v>
      </c>
      <c r="E1827" t="n">
        <v>18214</v>
      </c>
      <c r="F1827" t="inlineStr">
        <is>
          <t>VERMOUTH MARTINI BIANCO 750ML</t>
        </is>
      </c>
      <c r="G1827" t="n">
        <v>3413</v>
      </c>
      <c r="H1827" t="n">
        <v>3.75</v>
      </c>
      <c r="I1827" t="inlineStr">
        <is>
          <t>GR</t>
        </is>
      </c>
      <c r="J1827" t="inlineStr">
        <is>
          <t>BEBIDAS</t>
        </is>
      </c>
      <c r="K1827" t="inlineStr">
        <is>
          <t>07/2025</t>
        </is>
      </c>
      <c r="L1827" t="n">
        <v>0</v>
      </c>
      <c r="M1827" s="556" t="n">
        <v>-693593</v>
      </c>
      <c r="N1827" t="n">
        <v>0</v>
      </c>
      <c r="O1827" t="n">
        <v>37.47</v>
      </c>
      <c r="P1827" t="n">
        <v>127.69</v>
      </c>
    </row>
    <row r="1828">
      <c r="A1828" t="n">
        <v>46363</v>
      </c>
      <c r="B1828" t="n">
        <v>128</v>
      </c>
      <c r="C1828" t="inlineStr">
        <is>
          <t>Love Cabaret</t>
        </is>
      </c>
      <c r="D1828" s="556" t="n">
        <v>45870</v>
      </c>
      <c r="E1828" t="n">
        <v>18312</v>
      </c>
      <c r="F1828" t="inlineStr">
        <is>
          <t>LICOR FRANGELICO 700ML</t>
        </is>
      </c>
      <c r="G1828" t="n">
        <v>3321</v>
      </c>
      <c r="H1828" t="n">
        <v>1.2</v>
      </c>
      <c r="I1828" t="inlineStr">
        <is>
          <t>GR</t>
        </is>
      </c>
      <c r="J1828" t="inlineStr">
        <is>
          <t>BEBIDAS</t>
        </is>
      </c>
      <c r="K1828" t="inlineStr">
        <is>
          <t>07/2025</t>
        </is>
      </c>
      <c r="L1828" t="n">
        <v>0</v>
      </c>
      <c r="M1828" s="556" t="n">
        <v>-693593</v>
      </c>
      <c r="N1828" t="n">
        <v>0</v>
      </c>
      <c r="O1828" t="n">
        <v>86</v>
      </c>
      <c r="P1828" t="n">
        <v>127.08</v>
      </c>
    </row>
    <row r="1829">
      <c r="A1829" t="n">
        <v>46301</v>
      </c>
      <c r="B1829" t="n">
        <v>128</v>
      </c>
      <c r="C1829" t="inlineStr">
        <is>
          <t>Love Cabaret</t>
        </is>
      </c>
      <c r="D1829" s="556" t="n">
        <v>45870</v>
      </c>
      <c r="E1829" t="n">
        <v>18486</v>
      </c>
      <c r="F1829" t="inlineStr">
        <is>
          <t>CACHACA FAMIGERADA BRUTA 750ML</t>
        </is>
      </c>
      <c r="G1829" t="n">
        <v>3170</v>
      </c>
      <c r="H1829" t="n">
        <v>4.5</v>
      </c>
      <c r="I1829" t="inlineStr">
        <is>
          <t>GR</t>
        </is>
      </c>
      <c r="J1829" t="inlineStr">
        <is>
          <t>BEBIDAS</t>
        </is>
      </c>
      <c r="K1829" t="inlineStr">
        <is>
          <t>07/2025</t>
        </is>
      </c>
      <c r="L1829" t="n">
        <v>0</v>
      </c>
      <c r="M1829" s="556" t="n">
        <v>45825</v>
      </c>
      <c r="N1829" t="n">
        <v>27.5</v>
      </c>
      <c r="O1829" t="n">
        <v>27.5</v>
      </c>
      <c r="P1829" t="n">
        <v>123.75</v>
      </c>
    </row>
    <row r="1830">
      <c r="A1830" t="n">
        <v>46270</v>
      </c>
      <c r="B1830" t="n">
        <v>128</v>
      </c>
      <c r="C1830" t="inlineStr">
        <is>
          <t>Love Cabaret</t>
        </is>
      </c>
      <c r="D1830" s="556" t="n">
        <v>45870</v>
      </c>
      <c r="E1830" t="n">
        <v>25885</v>
      </c>
      <c r="F1830" t="inlineStr">
        <is>
          <t>PAO FOLHA LIBANES MAXIFOUR C/300G</t>
        </is>
      </c>
      <c r="G1830" t="n">
        <v>6422</v>
      </c>
      <c r="H1830" t="n">
        <v>10</v>
      </c>
      <c r="I1830" t="inlineStr">
        <is>
          <t>PT</t>
        </is>
      </c>
      <c r="J1830" t="inlineStr">
        <is>
          <t>ALIMENTOS</t>
        </is>
      </c>
      <c r="K1830" t="inlineStr">
        <is>
          <t>07/2025</t>
        </is>
      </c>
      <c r="L1830" t="n">
        <v>12.2</v>
      </c>
      <c r="M1830" s="556" t="n">
        <v>45859</v>
      </c>
      <c r="N1830" t="n">
        <v>12.2</v>
      </c>
      <c r="O1830" t="n">
        <v>12.2</v>
      </c>
      <c r="P1830" t="n">
        <v>122</v>
      </c>
    </row>
    <row r="1831">
      <c r="A1831" t="n">
        <v>46310</v>
      </c>
      <c r="B1831" t="n">
        <v>128</v>
      </c>
      <c r="C1831" t="inlineStr">
        <is>
          <t>Love Cabaret</t>
        </is>
      </c>
      <c r="D1831" s="556" t="n">
        <v>45870</v>
      </c>
      <c r="E1831" t="n">
        <v>24404</v>
      </c>
      <c r="F1831" t="inlineStr">
        <is>
          <t>PEITO BOVINO KG</t>
        </is>
      </c>
      <c r="G1831" t="n">
        <v>2951</v>
      </c>
      <c r="H1831" t="n">
        <v>4</v>
      </c>
      <c r="I1831" t="inlineStr">
        <is>
          <t>KG</t>
        </is>
      </c>
      <c r="J1831" t="inlineStr">
        <is>
          <t>ALIMENTOS</t>
        </is>
      </c>
      <c r="K1831" t="inlineStr">
        <is>
          <t>07/2025</t>
        </is>
      </c>
      <c r="L1831" t="n">
        <v>30.4</v>
      </c>
      <c r="M1831" s="556" t="n">
        <v>45860</v>
      </c>
      <c r="N1831" t="n">
        <v>28</v>
      </c>
      <c r="O1831" t="n">
        <v>28.99</v>
      </c>
      <c r="P1831" t="n">
        <v>121.6</v>
      </c>
    </row>
    <row r="1832">
      <c r="A1832" t="n">
        <v>46359</v>
      </c>
      <c r="B1832" t="n">
        <v>128</v>
      </c>
      <c r="C1832" t="inlineStr">
        <is>
          <t>Love Cabaret</t>
        </is>
      </c>
      <c r="D1832" s="556" t="n">
        <v>45870</v>
      </c>
      <c r="E1832" t="n">
        <v>21004</v>
      </c>
      <c r="F1832" t="inlineStr">
        <is>
          <t>OLEO DE GERGELIM TORRADO HONG KONG 1L</t>
        </is>
      </c>
      <c r="G1832" t="n">
        <v>2007</v>
      </c>
      <c r="H1832" t="n">
        <v>1.49</v>
      </c>
      <c r="I1832" t="inlineStr">
        <is>
          <t>UN</t>
        </is>
      </c>
      <c r="J1832" t="inlineStr">
        <is>
          <t>ALIMENTOS</t>
        </is>
      </c>
      <c r="K1832" t="inlineStr">
        <is>
          <t>07/2025</t>
        </is>
      </c>
      <c r="L1832" t="n">
        <v>0</v>
      </c>
      <c r="M1832" s="556" t="n">
        <v>45608</v>
      </c>
      <c r="N1832" t="n">
        <v>79.69</v>
      </c>
      <c r="O1832" t="n">
        <v>95.67</v>
      </c>
      <c r="P1832" t="n">
        <v>118.74</v>
      </c>
    </row>
    <row r="1833">
      <c r="A1833" t="n">
        <v>46395</v>
      </c>
      <c r="B1833" t="n">
        <v>128</v>
      </c>
      <c r="C1833" t="inlineStr">
        <is>
          <t>Love Cabaret</t>
        </is>
      </c>
      <c r="D1833" s="556" t="n">
        <v>45870</v>
      </c>
      <c r="E1833" t="n">
        <v>18097</v>
      </c>
      <c r="F1833" t="inlineStr">
        <is>
          <t>WHISKY TALISKER SINGLE MALT 10 ANOS 720ML</t>
        </is>
      </c>
      <c r="G1833" t="n">
        <v>3513</v>
      </c>
      <c r="H1833" t="n">
        <v>0.3</v>
      </c>
      <c r="I1833" t="inlineStr">
        <is>
          <t>GR</t>
        </is>
      </c>
      <c r="J1833" t="inlineStr">
        <is>
          <t>BEBIDAS</t>
        </is>
      </c>
      <c r="K1833" t="inlineStr">
        <is>
          <t>07/2025</t>
        </is>
      </c>
      <c r="L1833" t="n">
        <v>0</v>
      </c>
      <c r="M1833" s="556" t="n">
        <v>-693593</v>
      </c>
      <c r="N1833" t="n">
        <v>0</v>
      </c>
      <c r="O1833" t="n">
        <v>404.28</v>
      </c>
      <c r="P1833" t="n">
        <v>117.87</v>
      </c>
    </row>
    <row r="1834">
      <c r="A1834" t="n">
        <v>46311</v>
      </c>
      <c r="B1834" t="n">
        <v>128</v>
      </c>
      <c r="C1834" t="inlineStr">
        <is>
          <t>Love Cabaret</t>
        </is>
      </c>
      <c r="D1834" s="556" t="n">
        <v>45870</v>
      </c>
      <c r="E1834" t="n">
        <v>18218</v>
      </c>
      <c r="F1834" t="inlineStr">
        <is>
          <t>VERMOUTH CINZANO ROSSO ARGENTINO 1L</t>
        </is>
      </c>
      <c r="G1834" t="n">
        <v>3410</v>
      </c>
      <c r="H1834" t="n">
        <v>4</v>
      </c>
      <c r="I1834" t="inlineStr">
        <is>
          <t>GR</t>
        </is>
      </c>
      <c r="J1834" t="inlineStr">
        <is>
          <t>BEBIDAS</t>
        </is>
      </c>
      <c r="K1834" t="inlineStr">
        <is>
          <t>07/2025</t>
        </is>
      </c>
      <c r="L1834" t="n">
        <v>0</v>
      </c>
      <c r="M1834" s="556" t="n">
        <v>45824</v>
      </c>
      <c r="N1834" t="n">
        <v>29.35</v>
      </c>
      <c r="O1834" t="n">
        <v>26.09</v>
      </c>
      <c r="P1834" t="n">
        <v>117.4</v>
      </c>
    </row>
    <row r="1835">
      <c r="A1835" t="n">
        <v>46389</v>
      </c>
      <c r="B1835" t="n">
        <v>128</v>
      </c>
      <c r="C1835" t="inlineStr">
        <is>
          <t>Love Cabaret</t>
        </is>
      </c>
      <c r="D1835" s="556" t="n">
        <v>45870</v>
      </c>
      <c r="E1835" t="n">
        <v>18313</v>
      </c>
      <c r="F1835" t="inlineStr">
        <is>
          <t>LICOR DRAMBUIE 750ML</t>
        </is>
      </c>
      <c r="G1835" t="n">
        <v>3320</v>
      </c>
      <c r="H1835" t="n">
        <v>0.6</v>
      </c>
      <c r="I1835" t="inlineStr">
        <is>
          <t>GR</t>
        </is>
      </c>
      <c r="J1835" t="inlineStr">
        <is>
          <t>BEBIDAS</t>
        </is>
      </c>
      <c r="K1835" t="inlineStr">
        <is>
          <t>07/2025</t>
        </is>
      </c>
      <c r="L1835" t="n">
        <v>0</v>
      </c>
      <c r="M1835" s="556" t="n">
        <v>-693593</v>
      </c>
      <c r="N1835" t="n">
        <v>0</v>
      </c>
      <c r="O1835" t="n">
        <v>147.9</v>
      </c>
      <c r="P1835" t="n">
        <v>107.34</v>
      </c>
    </row>
    <row r="1836">
      <c r="A1836" t="n">
        <v>46261</v>
      </c>
      <c r="B1836" t="n">
        <v>128</v>
      </c>
      <c r="C1836" t="inlineStr">
        <is>
          <t>Love Cabaret</t>
        </is>
      </c>
      <c r="D1836" s="556" t="n">
        <v>45870</v>
      </c>
      <c r="E1836" t="n">
        <v>19421</v>
      </c>
      <c r="F1836" t="inlineStr">
        <is>
          <t>LEITE INTEGRAL ITALAC C/12</t>
        </is>
      </c>
      <c r="G1836" t="n">
        <v>2758</v>
      </c>
      <c r="H1836" t="n">
        <v>1.5</v>
      </c>
      <c r="I1836" t="inlineStr">
        <is>
          <t>CX</t>
        </is>
      </c>
      <c r="J1836" t="inlineStr">
        <is>
          <t>ALIMENTOS</t>
        </is>
      </c>
      <c r="K1836" t="inlineStr">
        <is>
          <t>07/2025</t>
        </is>
      </c>
      <c r="L1836" t="n">
        <v>69.5</v>
      </c>
      <c r="M1836" s="556" t="n">
        <v>45866</v>
      </c>
      <c r="N1836" t="n">
        <v>69.5</v>
      </c>
      <c r="O1836" t="n">
        <v>68.95</v>
      </c>
      <c r="P1836" t="n">
        <v>104.25</v>
      </c>
    </row>
    <row r="1837">
      <c r="A1837" t="n">
        <v>46321</v>
      </c>
      <c r="B1837" t="n">
        <v>128</v>
      </c>
      <c r="C1837" t="inlineStr">
        <is>
          <t>Love Cabaret</t>
        </is>
      </c>
      <c r="D1837" s="556" t="n">
        <v>45870</v>
      </c>
      <c r="E1837" t="n">
        <v>18547</v>
      </c>
      <c r="F1837" t="inlineStr">
        <is>
          <t>APERITIVO APEROL 750ML</t>
        </is>
      </c>
      <c r="G1837" t="n">
        <v>3132</v>
      </c>
      <c r="H1837" t="n">
        <v>3</v>
      </c>
      <c r="I1837" t="inlineStr">
        <is>
          <t>GR</t>
        </is>
      </c>
      <c r="J1837" t="inlineStr">
        <is>
          <t>BEBIDAS</t>
        </is>
      </c>
      <c r="K1837" t="inlineStr">
        <is>
          <t>07/2025</t>
        </is>
      </c>
      <c r="L1837" t="n">
        <v>34.66</v>
      </c>
      <c r="M1837" s="556" t="n">
        <v>45859</v>
      </c>
      <c r="N1837" t="n">
        <v>34.66</v>
      </c>
      <c r="O1837" t="n">
        <v>34</v>
      </c>
      <c r="P1837" t="n">
        <v>103.98</v>
      </c>
    </row>
    <row r="1838">
      <c r="A1838" t="n">
        <v>46265</v>
      </c>
      <c r="B1838" t="n">
        <v>128</v>
      </c>
      <c r="C1838" t="inlineStr">
        <is>
          <t>Love Cabaret</t>
        </is>
      </c>
      <c r="D1838" s="556" t="n">
        <v>45870</v>
      </c>
      <c r="E1838" t="n">
        <v>20984</v>
      </c>
      <c r="F1838" t="inlineStr">
        <is>
          <t>OLEO DE SOJA LIZA C/900ML</t>
        </is>
      </c>
      <c r="G1838" t="n">
        <v>2011</v>
      </c>
      <c r="H1838" t="n">
        <v>13</v>
      </c>
      <c r="I1838" t="inlineStr">
        <is>
          <t>FR</t>
        </is>
      </c>
      <c r="J1838" t="inlineStr">
        <is>
          <t>ALIMENTOS</t>
        </is>
      </c>
      <c r="K1838" t="inlineStr">
        <is>
          <t>07/2025</t>
        </is>
      </c>
      <c r="L1838" t="n">
        <v>7.82</v>
      </c>
      <c r="M1838" s="556" t="n">
        <v>45859</v>
      </c>
      <c r="N1838" t="n">
        <v>7.84</v>
      </c>
      <c r="O1838" t="n">
        <v>8.289999999999999</v>
      </c>
      <c r="P1838" t="n">
        <v>101.66</v>
      </c>
    </row>
    <row r="1839">
      <c r="A1839" t="n">
        <v>46353</v>
      </c>
      <c r="B1839" t="n">
        <v>128</v>
      </c>
      <c r="C1839" t="inlineStr">
        <is>
          <t>Love Cabaret</t>
        </is>
      </c>
      <c r="D1839" s="556" t="n">
        <v>45870</v>
      </c>
      <c r="E1839" t="n">
        <v>18268</v>
      </c>
      <c r="F1839" t="inlineStr">
        <is>
          <t>RUM HAVANA CLUB 3 ANOS 750ML</t>
        </is>
      </c>
      <c r="G1839" t="n">
        <v>3362</v>
      </c>
      <c r="H1839" t="n">
        <v>1.5</v>
      </c>
      <c r="I1839" t="inlineStr">
        <is>
          <t>GR</t>
        </is>
      </c>
      <c r="J1839" t="inlineStr">
        <is>
          <t>BEBIDAS</t>
        </is>
      </c>
      <c r="K1839" t="inlineStr">
        <is>
          <t>07/2025</t>
        </is>
      </c>
      <c r="L1839" t="n">
        <v>0</v>
      </c>
      <c r="M1839" s="556" t="n">
        <v>-693593</v>
      </c>
      <c r="N1839" t="n">
        <v>0</v>
      </c>
      <c r="O1839" t="n">
        <v>54</v>
      </c>
      <c r="P1839" t="n">
        <v>100</v>
      </c>
    </row>
    <row r="1840">
      <c r="A1840" t="n">
        <v>46393</v>
      </c>
      <c r="B1840" t="n">
        <v>128</v>
      </c>
      <c r="C1840" t="inlineStr">
        <is>
          <t>Love Cabaret</t>
        </is>
      </c>
      <c r="D1840" s="556" t="n">
        <v>45870</v>
      </c>
      <c r="E1840" t="n">
        <v>24706</v>
      </c>
      <c r="F1840" t="inlineStr">
        <is>
          <t>LICOR DE MACA VERDE SOUR APPLE PUCKER DE KUYPER 700ML</t>
        </is>
      </c>
      <c r="G1840" t="n">
        <v>5723</v>
      </c>
      <c r="H1840" t="n">
        <v>0.4</v>
      </c>
      <c r="I1840" t="inlineStr">
        <is>
          <t>GR</t>
        </is>
      </c>
      <c r="J1840" t="inlineStr">
        <is>
          <t>BEBIDAS</t>
        </is>
      </c>
      <c r="K1840" t="inlineStr">
        <is>
          <t>07/2025</t>
        </is>
      </c>
      <c r="L1840" t="n">
        <v>0</v>
      </c>
      <c r="M1840" s="556" t="n">
        <v>45786</v>
      </c>
      <c r="N1840" t="n">
        <v>249</v>
      </c>
      <c r="O1840" t="n">
        <v>249</v>
      </c>
      <c r="P1840" t="n">
        <v>99.59999999999999</v>
      </c>
    </row>
    <row r="1841">
      <c r="A1841" t="n">
        <v>46306</v>
      </c>
      <c r="B1841" t="n">
        <v>128</v>
      </c>
      <c r="C1841" t="inlineStr">
        <is>
          <t>Love Cabaret</t>
        </is>
      </c>
      <c r="D1841" s="556" t="n">
        <v>45870</v>
      </c>
      <c r="E1841" t="n">
        <v>20301</v>
      </c>
      <c r="F1841" t="inlineStr">
        <is>
          <t>ARROZ BRANCO TIPO 1 CAMIL C/5KG</t>
        </is>
      </c>
      <c r="G1841" t="n">
        <v>2223</v>
      </c>
      <c r="H1841" t="n">
        <v>4</v>
      </c>
      <c r="I1841" t="inlineStr">
        <is>
          <t>PC</t>
        </is>
      </c>
      <c r="J1841" t="inlineStr">
        <is>
          <t>ALIMENTOS</t>
        </is>
      </c>
      <c r="K1841" t="inlineStr">
        <is>
          <t>07/2025</t>
        </is>
      </c>
      <c r="L1841" t="n">
        <v>24.53</v>
      </c>
      <c r="M1841" s="556" t="n">
        <v>45866</v>
      </c>
      <c r="N1841" t="n">
        <v>24.96</v>
      </c>
      <c r="O1841" t="n">
        <v>24.96</v>
      </c>
      <c r="P1841" t="n">
        <v>98.12</v>
      </c>
    </row>
    <row r="1842">
      <c r="A1842" t="n">
        <v>46384</v>
      </c>
      <c r="B1842" t="n">
        <v>128</v>
      </c>
      <c r="C1842" t="inlineStr">
        <is>
          <t>Love Cabaret</t>
        </is>
      </c>
      <c r="D1842" s="556" t="n">
        <v>45870</v>
      </c>
      <c r="E1842" t="n">
        <v>18293</v>
      </c>
      <c r="F1842" t="inlineStr">
        <is>
          <t>LICOR BAILEYS 750ML</t>
        </is>
      </c>
      <c r="G1842" t="n">
        <v>3336</v>
      </c>
      <c r="H1842" t="n">
        <v>0.75</v>
      </c>
      <c r="I1842" t="inlineStr">
        <is>
          <t>GR</t>
        </is>
      </c>
      <c r="J1842" t="inlineStr">
        <is>
          <t>BEBIDAS</t>
        </is>
      </c>
      <c r="K1842" t="inlineStr">
        <is>
          <t>07/2025</t>
        </is>
      </c>
      <c r="L1842" t="n">
        <v>0</v>
      </c>
      <c r="M1842" s="556" t="n">
        <v>-693593</v>
      </c>
      <c r="N1842" t="n">
        <v>0</v>
      </c>
      <c r="O1842" t="n">
        <v>129.41</v>
      </c>
      <c r="P1842" t="n">
        <v>98.11</v>
      </c>
    </row>
    <row r="1843">
      <c r="A1843" t="n">
        <v>46278</v>
      </c>
      <c r="B1843" t="n">
        <v>128</v>
      </c>
      <c r="C1843" t="inlineStr">
        <is>
          <t>Love Cabaret</t>
        </is>
      </c>
      <c r="D1843" s="556" t="n">
        <v>45870</v>
      </c>
      <c r="E1843" t="n">
        <v>20116</v>
      </c>
      <c r="F1843" t="inlineStr">
        <is>
          <t>MASSA CONGELADA PARA HARUMAKI 450GR</t>
        </is>
      </c>
      <c r="G1843" t="n">
        <v>2291</v>
      </c>
      <c r="H1843" t="n">
        <v>7</v>
      </c>
      <c r="I1843" t="inlineStr">
        <is>
          <t>UN</t>
        </is>
      </c>
      <c r="J1843" t="inlineStr">
        <is>
          <t>ALIMENTOS</t>
        </is>
      </c>
      <c r="K1843" t="inlineStr">
        <is>
          <t>07/2025</t>
        </is>
      </c>
      <c r="L1843" t="n">
        <v>0</v>
      </c>
      <c r="M1843" s="556" t="n">
        <v>45677</v>
      </c>
      <c r="N1843" t="n">
        <v>13.65</v>
      </c>
      <c r="O1843" t="n">
        <v>29</v>
      </c>
      <c r="P1843" t="n">
        <v>95.55</v>
      </c>
    </row>
    <row r="1844">
      <c r="A1844" t="n">
        <v>46375</v>
      </c>
      <c r="B1844" t="n">
        <v>128</v>
      </c>
      <c r="C1844" t="inlineStr">
        <is>
          <t>Love Cabaret</t>
        </is>
      </c>
      <c r="D1844" s="556" t="n">
        <v>45870</v>
      </c>
      <c r="E1844" t="n">
        <v>18111</v>
      </c>
      <c r="F1844" t="inlineStr">
        <is>
          <t>WHISKY JOHNNIE WALKER RED LABEL 1L</t>
        </is>
      </c>
      <c r="G1844" t="n">
        <v>3500</v>
      </c>
      <c r="H1844" t="n">
        <v>1</v>
      </c>
      <c r="I1844" t="inlineStr">
        <is>
          <t>GR</t>
        </is>
      </c>
      <c r="J1844" t="inlineStr">
        <is>
          <t>BEBIDAS</t>
        </is>
      </c>
      <c r="K1844" t="inlineStr">
        <is>
          <t>07/2025</t>
        </is>
      </c>
      <c r="L1844" t="n">
        <v>0</v>
      </c>
      <c r="M1844" s="556" t="n">
        <v>45569</v>
      </c>
      <c r="N1844" t="n">
        <v>92.47</v>
      </c>
      <c r="O1844" t="n">
        <v>93.40000000000001</v>
      </c>
      <c r="P1844" t="n">
        <v>92.47</v>
      </c>
    </row>
    <row r="1845">
      <c r="A1845" t="n">
        <v>46346</v>
      </c>
      <c r="B1845" t="n">
        <v>128</v>
      </c>
      <c r="C1845" t="inlineStr">
        <is>
          <t>Love Cabaret</t>
        </is>
      </c>
      <c r="D1845" s="556" t="n">
        <v>45870</v>
      </c>
      <c r="E1845" t="n">
        <v>18545</v>
      </c>
      <c r="F1845" t="inlineStr">
        <is>
          <t>APERITIVO CAMPARI 998ML</t>
        </is>
      </c>
      <c r="G1845" t="n">
        <v>3134</v>
      </c>
      <c r="H1845" t="n">
        <v>2</v>
      </c>
      <c r="I1845" t="inlineStr">
        <is>
          <t>GR</t>
        </is>
      </c>
      <c r="J1845" t="inlineStr">
        <is>
          <t>BEBIDAS</t>
        </is>
      </c>
      <c r="K1845" t="inlineStr">
        <is>
          <t>07/2025</t>
        </is>
      </c>
      <c r="L1845" t="n">
        <v>44.24</v>
      </c>
      <c r="M1845" s="556" t="n">
        <v>45859</v>
      </c>
      <c r="N1845" t="n">
        <v>44.24</v>
      </c>
      <c r="O1845" t="n">
        <v>43.99</v>
      </c>
      <c r="P1845" t="n">
        <v>88.48</v>
      </c>
    </row>
    <row r="1846">
      <c r="A1846" t="n">
        <v>46308</v>
      </c>
      <c r="B1846" t="n">
        <v>128</v>
      </c>
      <c r="C1846" t="inlineStr">
        <is>
          <t>Love Cabaret</t>
        </is>
      </c>
      <c r="D1846" s="556" t="n">
        <v>45870</v>
      </c>
      <c r="E1846" t="n">
        <v>20609</v>
      </c>
      <c r="F1846" t="inlineStr">
        <is>
          <t>TOMATE PELADO OLE C/2,5KG</t>
        </is>
      </c>
      <c r="G1846" t="n">
        <v>2120</v>
      </c>
      <c r="H1846" t="n">
        <v>4</v>
      </c>
      <c r="I1846" t="inlineStr">
        <is>
          <t>LT</t>
        </is>
      </c>
      <c r="J1846" t="inlineStr">
        <is>
          <t>ALIMENTOS</t>
        </is>
      </c>
      <c r="K1846" t="inlineStr">
        <is>
          <t>07/2025</t>
        </is>
      </c>
      <c r="L1846" t="n">
        <v>21.86</v>
      </c>
      <c r="M1846" s="556" t="n">
        <v>45866</v>
      </c>
      <c r="N1846" t="n">
        <v>21.7</v>
      </c>
      <c r="O1846" t="n">
        <v>21.7</v>
      </c>
      <c r="P1846" t="n">
        <v>87.44</v>
      </c>
    </row>
    <row r="1847">
      <c r="A1847" t="n">
        <v>46327</v>
      </c>
      <c r="B1847" t="n">
        <v>128</v>
      </c>
      <c r="C1847" t="inlineStr">
        <is>
          <t>Love Cabaret</t>
        </is>
      </c>
      <c r="D1847" s="556" t="n">
        <v>45870</v>
      </c>
      <c r="E1847" t="n">
        <v>19857</v>
      </c>
      <c r="F1847" t="inlineStr">
        <is>
          <t>ACIDO CITRICO KG</t>
        </is>
      </c>
      <c r="G1847" t="n">
        <v>2415</v>
      </c>
      <c r="H1847" t="n">
        <v>2.5</v>
      </c>
      <c r="I1847" t="inlineStr">
        <is>
          <t>KG</t>
        </is>
      </c>
      <c r="J1847" t="inlineStr">
        <is>
          <t>ALIMENTOS</t>
        </is>
      </c>
      <c r="K1847" t="inlineStr">
        <is>
          <t>07/2025</t>
        </is>
      </c>
      <c r="L1847" t="n">
        <v>0</v>
      </c>
      <c r="M1847" s="556" t="n">
        <v>45832</v>
      </c>
      <c r="N1847" t="n">
        <v>32.9</v>
      </c>
      <c r="O1847" t="n">
        <v>46</v>
      </c>
      <c r="P1847" t="n">
        <v>82.25</v>
      </c>
    </row>
    <row r="1848">
      <c r="A1848" t="n">
        <v>46257</v>
      </c>
      <c r="B1848" t="n">
        <v>128</v>
      </c>
      <c r="C1848" t="inlineStr">
        <is>
          <t>Love Cabaret</t>
        </is>
      </c>
      <c r="D1848" s="556" t="n">
        <v>45870</v>
      </c>
      <c r="E1848" t="n">
        <v>19203</v>
      </c>
      <c r="F1848" t="inlineStr">
        <is>
          <t>IOGURTE INTEGRAL NESTLE C/170G UN</t>
        </is>
      </c>
      <c r="G1848" t="n">
        <v>2802</v>
      </c>
      <c r="H1848" t="n">
        <v>26</v>
      </c>
      <c r="I1848" t="inlineStr">
        <is>
          <t>UN</t>
        </is>
      </c>
      <c r="J1848" t="inlineStr">
        <is>
          <t>ALIMENTOS</t>
        </is>
      </c>
      <c r="K1848" t="inlineStr">
        <is>
          <t>07/2025</t>
        </is>
      </c>
      <c r="L1848" t="n">
        <v>3</v>
      </c>
      <c r="M1848" s="556" t="n">
        <v>45866</v>
      </c>
      <c r="N1848" t="n">
        <v>3</v>
      </c>
      <c r="O1848" t="n">
        <v>3.75</v>
      </c>
      <c r="P1848" t="n">
        <v>78</v>
      </c>
    </row>
    <row r="1849">
      <c r="A1849" t="n">
        <v>46273</v>
      </c>
      <c r="B1849" t="n">
        <v>128</v>
      </c>
      <c r="C1849" t="inlineStr">
        <is>
          <t>Love Cabaret</t>
        </is>
      </c>
      <c r="D1849" s="556" t="n">
        <v>45870</v>
      </c>
      <c r="E1849" t="n">
        <v>20114</v>
      </c>
      <c r="F1849" t="inlineStr">
        <is>
          <t>MACARRAO LINGUINE GRANO DURO DIVELLA  500GR</t>
        </is>
      </c>
      <c r="G1849" t="n">
        <v>2292</v>
      </c>
      <c r="H1849" t="n">
        <v>9.5</v>
      </c>
      <c r="I1849" t="inlineStr">
        <is>
          <t>UN</t>
        </is>
      </c>
      <c r="J1849" t="inlineStr">
        <is>
          <t>ALIMENTOS</t>
        </is>
      </c>
      <c r="K1849" t="inlineStr">
        <is>
          <t>07/2025</t>
        </is>
      </c>
      <c r="L1849" t="n">
        <v>0</v>
      </c>
      <c r="M1849" s="556" t="n">
        <v>45838</v>
      </c>
      <c r="N1849" t="n">
        <v>8.15</v>
      </c>
      <c r="O1849" t="n">
        <v>8.15</v>
      </c>
      <c r="P1849" t="n">
        <v>77.42</v>
      </c>
    </row>
    <row r="1850">
      <c r="A1850" t="n">
        <v>46331</v>
      </c>
      <c r="B1850" t="n">
        <v>128</v>
      </c>
      <c r="C1850" t="inlineStr">
        <is>
          <t>Love Cabaret</t>
        </is>
      </c>
      <c r="D1850" s="556" t="n">
        <v>45870</v>
      </c>
      <c r="E1850" t="n">
        <v>18812</v>
      </c>
      <c r="F1850" t="inlineStr">
        <is>
          <t>LINGUA BOVINA KG</t>
        </is>
      </c>
      <c r="G1850" t="n">
        <v>2963</v>
      </c>
      <c r="H1850" t="n">
        <v>2.4</v>
      </c>
      <c r="I1850" t="inlineStr">
        <is>
          <t>KG</t>
        </is>
      </c>
      <c r="J1850" t="inlineStr">
        <is>
          <t>ALIMENTOS</t>
        </is>
      </c>
      <c r="K1850" t="inlineStr">
        <is>
          <t>07/2025</t>
        </is>
      </c>
      <c r="L1850" t="n">
        <v>31.27</v>
      </c>
      <c r="M1850" s="556" t="n">
        <v>45867</v>
      </c>
      <c r="N1850" t="n">
        <v>21.9</v>
      </c>
      <c r="O1850" t="n">
        <v>21.9</v>
      </c>
      <c r="P1850" t="n">
        <v>75.05</v>
      </c>
    </row>
    <row r="1851">
      <c r="A1851" t="n">
        <v>46293</v>
      </c>
      <c r="B1851" t="n">
        <v>128</v>
      </c>
      <c r="C1851" t="inlineStr">
        <is>
          <t>Love Cabaret</t>
        </is>
      </c>
      <c r="D1851" s="556" t="n">
        <v>45870</v>
      </c>
      <c r="E1851" t="n">
        <v>20582</v>
      </c>
      <c r="F1851" t="inlineStr">
        <is>
          <t>PESSEGO EM CALDA MARIZA 450GR</t>
        </is>
      </c>
      <c r="G1851" t="n">
        <v>2122</v>
      </c>
      <c r="H1851" t="n">
        <v>5</v>
      </c>
      <c r="I1851" t="inlineStr">
        <is>
          <t>UN</t>
        </is>
      </c>
      <c r="J1851" t="inlineStr">
        <is>
          <t>ALIMENTOS</t>
        </is>
      </c>
      <c r="K1851" t="inlineStr">
        <is>
          <t>07/2025</t>
        </is>
      </c>
      <c r="L1851" t="n">
        <v>15</v>
      </c>
      <c r="M1851" s="556" t="n">
        <v>45853</v>
      </c>
      <c r="N1851" t="n">
        <v>15</v>
      </c>
      <c r="O1851" t="n">
        <v>15</v>
      </c>
      <c r="P1851" t="n">
        <v>75</v>
      </c>
    </row>
    <row r="1852">
      <c r="A1852" t="n">
        <v>46338</v>
      </c>
      <c r="B1852" t="n">
        <v>128</v>
      </c>
      <c r="C1852" t="inlineStr">
        <is>
          <t>Love Cabaret</t>
        </is>
      </c>
      <c r="D1852" s="556" t="n">
        <v>45870</v>
      </c>
      <c r="E1852" t="n">
        <v>20689</v>
      </c>
      <c r="F1852" t="inlineStr">
        <is>
          <t>CREME DE LEITE FRESCO QUATA C/1,01LT</t>
        </is>
      </c>
      <c r="G1852" t="n">
        <v>2105</v>
      </c>
      <c r="H1852" t="n">
        <v>2</v>
      </c>
      <c r="I1852" t="inlineStr">
        <is>
          <t>UN</t>
        </is>
      </c>
      <c r="J1852" t="inlineStr">
        <is>
          <t>ALIMENTOS</t>
        </is>
      </c>
      <c r="K1852" t="inlineStr">
        <is>
          <t>07/2025</t>
        </is>
      </c>
      <c r="L1852" t="n">
        <v>35.79</v>
      </c>
      <c r="M1852" s="556" t="n">
        <v>45866</v>
      </c>
      <c r="N1852" t="n">
        <v>33.1</v>
      </c>
      <c r="O1852" t="n">
        <v>35.9</v>
      </c>
      <c r="P1852" t="n">
        <v>71.58</v>
      </c>
    </row>
    <row r="1853">
      <c r="A1853" t="n">
        <v>46350</v>
      </c>
      <c r="B1853" t="n">
        <v>128</v>
      </c>
      <c r="C1853" t="inlineStr">
        <is>
          <t>Love Cabaret</t>
        </is>
      </c>
      <c r="D1853" s="556" t="n">
        <v>45870</v>
      </c>
      <c r="E1853" t="n">
        <v>18272</v>
      </c>
      <c r="F1853" t="inlineStr">
        <is>
          <t>RUM BACARDI SUPERIOR CARTA BLANCA 980ML</t>
        </is>
      </c>
      <c r="G1853" t="n">
        <v>3358</v>
      </c>
      <c r="H1853" t="n">
        <v>1.9</v>
      </c>
      <c r="I1853" t="inlineStr">
        <is>
          <t>GR</t>
        </is>
      </c>
      <c r="J1853" t="inlineStr">
        <is>
          <t>BEBIDAS</t>
        </is>
      </c>
      <c r="K1853" t="inlineStr">
        <is>
          <t>07/2025</t>
        </is>
      </c>
      <c r="L1853" t="n">
        <v>0</v>
      </c>
      <c r="M1853" s="556" t="n">
        <v>-693593</v>
      </c>
      <c r="N1853" t="n">
        <v>0</v>
      </c>
      <c r="O1853" t="n">
        <v>36.44</v>
      </c>
      <c r="P1853" t="n">
        <v>69.5</v>
      </c>
    </row>
    <row r="1854">
      <c r="A1854" t="n">
        <v>46279</v>
      </c>
      <c r="B1854" t="n">
        <v>128</v>
      </c>
      <c r="C1854" t="inlineStr">
        <is>
          <t>Love Cabaret</t>
        </is>
      </c>
      <c r="D1854" s="556" t="n">
        <v>45870</v>
      </c>
      <c r="E1854" t="n">
        <v>25215</v>
      </c>
      <c r="F1854" t="inlineStr">
        <is>
          <t>MASSA DE GUIOZA C/20 FOLHAS DE 190G</t>
        </is>
      </c>
      <c r="G1854" t="n">
        <v>5949</v>
      </c>
      <c r="H1854" t="n">
        <v>7</v>
      </c>
      <c r="I1854" t="inlineStr">
        <is>
          <t>PC</t>
        </is>
      </c>
      <c r="J1854" t="inlineStr">
        <is>
          <t>ALIMENTOS</t>
        </is>
      </c>
      <c r="K1854" t="inlineStr">
        <is>
          <t>07/2025</t>
        </is>
      </c>
      <c r="L1854" t="n">
        <v>0</v>
      </c>
      <c r="M1854" s="556" t="n">
        <v>45817</v>
      </c>
      <c r="N1854" t="n">
        <v>9.800000000000001</v>
      </c>
      <c r="O1854" t="n">
        <v>9.800000000000001</v>
      </c>
      <c r="P1854" t="n">
        <v>68.59999999999999</v>
      </c>
    </row>
    <row r="1855">
      <c r="A1855" t="n">
        <v>46329</v>
      </c>
      <c r="B1855" t="n">
        <v>128</v>
      </c>
      <c r="C1855" t="inlineStr">
        <is>
          <t>Love Cabaret</t>
        </is>
      </c>
      <c r="D1855" s="556" t="n">
        <v>45870</v>
      </c>
      <c r="E1855" t="n">
        <v>24331</v>
      </c>
      <c r="F1855" t="inlineStr">
        <is>
          <t>LINGUICA CALABRESA KG</t>
        </is>
      </c>
      <c r="G1855" t="n">
        <v>2146</v>
      </c>
      <c r="H1855" t="n">
        <v>2.5</v>
      </c>
      <c r="I1855" t="inlineStr">
        <is>
          <t>KG</t>
        </is>
      </c>
      <c r="J1855" t="inlineStr">
        <is>
          <t>ALIMENTOS</t>
        </is>
      </c>
      <c r="K1855" t="inlineStr">
        <is>
          <t>07/2025</t>
        </is>
      </c>
      <c r="L1855" t="n">
        <v>26.8</v>
      </c>
      <c r="M1855" s="556" t="n">
        <v>45839</v>
      </c>
      <c r="N1855" t="n">
        <v>26.8</v>
      </c>
      <c r="O1855" t="n">
        <v>21.99</v>
      </c>
      <c r="P1855" t="n">
        <v>67</v>
      </c>
    </row>
    <row r="1856">
      <c r="A1856" t="n">
        <v>46328</v>
      </c>
      <c r="B1856" t="n">
        <v>128</v>
      </c>
      <c r="C1856" t="inlineStr">
        <is>
          <t>Love Cabaret</t>
        </is>
      </c>
      <c r="D1856" s="556" t="n">
        <v>45870</v>
      </c>
      <c r="E1856" t="n">
        <v>20308</v>
      </c>
      <c r="F1856" t="inlineStr">
        <is>
          <t>ARROZ ARBORIO CAMIL C/2KG</t>
        </is>
      </c>
      <c r="G1856" t="n">
        <v>2222</v>
      </c>
      <c r="H1856" t="n">
        <v>2.5</v>
      </c>
      <c r="I1856" t="inlineStr">
        <is>
          <t>PC</t>
        </is>
      </c>
      <c r="J1856" t="inlineStr">
        <is>
          <t>ALIMENTOS</t>
        </is>
      </c>
      <c r="K1856" t="inlineStr">
        <is>
          <t>07/2025</t>
        </is>
      </c>
      <c r="L1856" t="n">
        <v>0</v>
      </c>
      <c r="M1856" s="556" t="n">
        <v>45825</v>
      </c>
      <c r="N1856" t="n">
        <v>25.4</v>
      </c>
      <c r="O1856" t="n">
        <v>33.8</v>
      </c>
      <c r="P1856" t="n">
        <v>63.5</v>
      </c>
    </row>
    <row r="1857">
      <c r="A1857" t="n">
        <v>46380</v>
      </c>
      <c r="B1857" t="n">
        <v>128</v>
      </c>
      <c r="C1857" t="inlineStr">
        <is>
          <t>Love Cabaret</t>
        </is>
      </c>
      <c r="D1857" s="556" t="n">
        <v>45870</v>
      </c>
      <c r="E1857" t="n">
        <v>23992</v>
      </c>
      <c r="F1857" t="inlineStr">
        <is>
          <t>ACIDO MALICO KG</t>
        </is>
      </c>
      <c r="G1857" t="n">
        <v>2216</v>
      </c>
      <c r="H1857" t="n">
        <v>1</v>
      </c>
      <c r="I1857" t="inlineStr">
        <is>
          <t>KG</t>
        </is>
      </c>
      <c r="J1857" t="inlineStr">
        <is>
          <t>ALIMENTOS</t>
        </is>
      </c>
      <c r="K1857" t="inlineStr">
        <is>
          <t>07/2025</t>
        </is>
      </c>
      <c r="L1857" t="n">
        <v>0</v>
      </c>
      <c r="M1857" s="556" t="n">
        <v>45740</v>
      </c>
      <c r="N1857" t="n">
        <v>59.78</v>
      </c>
      <c r="O1857" t="n">
        <v>61</v>
      </c>
      <c r="P1857" t="n">
        <v>59.78</v>
      </c>
    </row>
    <row r="1858">
      <c r="A1858" t="n">
        <v>46258</v>
      </c>
      <c r="B1858" t="n">
        <v>128</v>
      </c>
      <c r="C1858" t="inlineStr">
        <is>
          <t>Love Cabaret</t>
        </is>
      </c>
      <c r="D1858" s="556" t="n">
        <v>45870</v>
      </c>
      <c r="E1858" t="n">
        <v>26948</v>
      </c>
      <c r="F1858" t="inlineStr">
        <is>
          <t>REFRIGERANTE LIMAO ZERO FYS 350ML C/12</t>
        </is>
      </c>
      <c r="G1858" t="n">
        <v>7011</v>
      </c>
      <c r="H1858" t="n">
        <v>2.08</v>
      </c>
      <c r="I1858" t="inlineStr">
        <is>
          <t>PC</t>
        </is>
      </c>
      <c r="J1858" t="inlineStr">
        <is>
          <t>BEBIDAS</t>
        </is>
      </c>
      <c r="K1858" t="inlineStr">
        <is>
          <t>07/2025</t>
        </is>
      </c>
      <c r="L1858" t="n">
        <v>28.12</v>
      </c>
      <c r="M1858" s="556" t="n">
        <v>45839</v>
      </c>
      <c r="N1858" t="n">
        <v>28.12</v>
      </c>
      <c r="O1858" t="n">
        <v>28.12</v>
      </c>
      <c r="P1858" t="n">
        <v>58.49</v>
      </c>
    </row>
    <row r="1859">
      <c r="A1859" t="n">
        <v>46341</v>
      </c>
      <c r="B1859" t="n">
        <v>128</v>
      </c>
      <c r="C1859" t="inlineStr">
        <is>
          <t>Love Cabaret</t>
        </is>
      </c>
      <c r="D1859" s="556" t="n">
        <v>45870</v>
      </c>
      <c r="E1859" t="n">
        <v>25642</v>
      </c>
      <c r="F1859" t="inlineStr">
        <is>
          <t>MISSO AZUMA 500G</t>
        </is>
      </c>
      <c r="G1859" t="n">
        <v>2346</v>
      </c>
      <c r="H1859" t="n">
        <v>2</v>
      </c>
      <c r="I1859" t="inlineStr">
        <is>
          <t>UN</t>
        </is>
      </c>
      <c r="J1859" t="inlineStr">
        <is>
          <t>ALIMENTOS</t>
        </is>
      </c>
      <c r="K1859" t="inlineStr">
        <is>
          <t>07/2025</t>
        </is>
      </c>
      <c r="L1859" t="n">
        <v>0</v>
      </c>
      <c r="M1859" s="556" t="n">
        <v>45811</v>
      </c>
      <c r="N1859" t="n">
        <v>27.97</v>
      </c>
      <c r="O1859" t="n">
        <v>32.4</v>
      </c>
      <c r="P1859" t="n">
        <v>55.94</v>
      </c>
    </row>
    <row r="1860">
      <c r="A1860" t="n">
        <v>46243</v>
      </c>
      <c r="B1860" t="n">
        <v>128</v>
      </c>
      <c r="C1860" t="inlineStr">
        <is>
          <t>Love Cabaret</t>
        </is>
      </c>
      <c r="D1860" s="556" t="n">
        <v>45870</v>
      </c>
      <c r="E1860" t="n">
        <v>23974</v>
      </c>
      <c r="F1860" t="inlineStr">
        <is>
          <t>GELO RETANGULO 50X65MM</t>
        </is>
      </c>
      <c r="G1860" t="n">
        <v>4163</v>
      </c>
      <c r="H1860" t="n">
        <v>28.57</v>
      </c>
      <c r="I1860" t="inlineStr">
        <is>
          <t>UN</t>
        </is>
      </c>
      <c r="J1860" t="inlineStr">
        <is>
          <t>BEBIDAS</t>
        </is>
      </c>
      <c r="K1860" t="inlineStr">
        <is>
          <t>07/2025</t>
        </is>
      </c>
      <c r="L1860" t="n">
        <v>0</v>
      </c>
      <c r="M1860" s="556" t="n">
        <v>45461</v>
      </c>
      <c r="N1860" t="n">
        <v>1.9</v>
      </c>
      <c r="O1860" t="n">
        <v>56.16</v>
      </c>
      <c r="P1860" t="n">
        <v>54.28</v>
      </c>
    </row>
    <row r="1861">
      <c r="A1861" t="n">
        <v>46344</v>
      </c>
      <c r="B1861" t="n">
        <v>128</v>
      </c>
      <c r="C1861" t="inlineStr">
        <is>
          <t>Love Cabaret</t>
        </is>
      </c>
      <c r="D1861" s="556" t="n">
        <v>45870</v>
      </c>
      <c r="E1861" t="n">
        <v>19667</v>
      </c>
      <c r="F1861" t="inlineStr">
        <is>
          <t>CAMBUCI CONGELADO ASMUSSEN C/1KG</t>
        </is>
      </c>
      <c r="G1861" t="n">
        <v>2572</v>
      </c>
      <c r="H1861" t="n">
        <v>2</v>
      </c>
      <c r="I1861" t="inlineStr">
        <is>
          <t>PC</t>
        </is>
      </c>
      <c r="J1861" t="inlineStr">
        <is>
          <t>ALIMENTOS</t>
        </is>
      </c>
      <c r="K1861" t="inlineStr">
        <is>
          <t>07/2025</t>
        </is>
      </c>
      <c r="L1861" t="n">
        <v>26</v>
      </c>
      <c r="M1861" s="556" t="n">
        <v>45856</v>
      </c>
      <c r="N1861" t="n">
        <v>26</v>
      </c>
      <c r="O1861" t="n">
        <v>26</v>
      </c>
      <c r="P1861" t="n">
        <v>52</v>
      </c>
    </row>
    <row r="1862">
      <c r="A1862" t="n">
        <v>46259</v>
      </c>
      <c r="B1862" t="n">
        <v>128</v>
      </c>
      <c r="C1862" t="inlineStr">
        <is>
          <t>Love Cabaret</t>
        </is>
      </c>
      <c r="D1862" s="556" t="n">
        <v>45870</v>
      </c>
      <c r="E1862" t="n">
        <v>26947</v>
      </c>
      <c r="F1862" t="inlineStr">
        <is>
          <t>REFRIGERANTE GUARANA ZERO FYS 350ML C/12</t>
        </is>
      </c>
      <c r="G1862" t="n">
        <v>7010</v>
      </c>
      <c r="H1862" t="n">
        <v>1.83</v>
      </c>
      <c r="I1862" t="inlineStr">
        <is>
          <t>PC</t>
        </is>
      </c>
      <c r="J1862" t="inlineStr">
        <is>
          <t>BEBIDAS</t>
        </is>
      </c>
      <c r="K1862" t="inlineStr">
        <is>
          <t>07/2025</t>
        </is>
      </c>
      <c r="L1862" t="n">
        <v>28.12</v>
      </c>
      <c r="M1862" s="556" t="n">
        <v>45839</v>
      </c>
      <c r="N1862" t="n">
        <v>28.12</v>
      </c>
      <c r="O1862" t="n">
        <v>28.12</v>
      </c>
      <c r="P1862" t="n">
        <v>51.46</v>
      </c>
    </row>
    <row r="1863">
      <c r="A1863" t="n">
        <v>46332</v>
      </c>
      <c r="B1863" t="n">
        <v>128</v>
      </c>
      <c r="C1863" t="inlineStr">
        <is>
          <t>Love Cabaret</t>
        </is>
      </c>
      <c r="D1863" s="556" t="n">
        <v>45870</v>
      </c>
      <c r="E1863" t="n">
        <v>23489</v>
      </c>
      <c r="F1863" t="inlineStr">
        <is>
          <t>SAL DE PARRILLA KG</t>
        </is>
      </c>
      <c r="G1863" t="n">
        <v>2380</v>
      </c>
      <c r="H1863" t="n">
        <v>2.3</v>
      </c>
      <c r="I1863" t="inlineStr">
        <is>
          <t>KG</t>
        </is>
      </c>
      <c r="J1863" t="inlineStr">
        <is>
          <t>ALIMENTOS</t>
        </is>
      </c>
      <c r="K1863" t="inlineStr">
        <is>
          <t>07/2025</t>
        </is>
      </c>
      <c r="L1863" t="n">
        <v>0</v>
      </c>
      <c r="M1863" s="556" t="n">
        <v>45824</v>
      </c>
      <c r="N1863" t="n">
        <v>22</v>
      </c>
      <c r="O1863" t="n">
        <v>22.7</v>
      </c>
      <c r="P1863" t="n">
        <v>50.6</v>
      </c>
    </row>
    <row r="1864">
      <c r="A1864" t="n">
        <v>46379</v>
      </c>
      <c r="B1864" t="n">
        <v>128</v>
      </c>
      <c r="C1864" t="inlineStr">
        <is>
          <t>Love Cabaret</t>
        </is>
      </c>
      <c r="D1864" s="556" t="n">
        <v>45870</v>
      </c>
      <c r="E1864" t="n">
        <v>24676</v>
      </c>
      <c r="F1864" t="inlineStr">
        <is>
          <t>ACIDO ASCORBICO C/1KG</t>
        </is>
      </c>
      <c r="G1864" t="n">
        <v>5710</v>
      </c>
      <c r="H1864" t="n">
        <v>1</v>
      </c>
      <c r="I1864" t="inlineStr">
        <is>
          <t>PC</t>
        </is>
      </c>
      <c r="J1864" t="inlineStr">
        <is>
          <t>ALIMENTOS</t>
        </is>
      </c>
      <c r="K1864" t="inlineStr">
        <is>
          <t>07/2025</t>
        </is>
      </c>
      <c r="L1864" t="n">
        <v>0</v>
      </c>
      <c r="M1864" s="556" t="n">
        <v>-693593</v>
      </c>
      <c r="N1864" t="n">
        <v>0</v>
      </c>
      <c r="O1864" t="n">
        <v>49</v>
      </c>
      <c r="P1864" t="n">
        <v>49</v>
      </c>
    </row>
    <row r="1865">
      <c r="A1865" t="n">
        <v>46307</v>
      </c>
      <c r="B1865" t="n">
        <v>128</v>
      </c>
      <c r="C1865" t="inlineStr">
        <is>
          <t>Love Cabaret</t>
        </is>
      </c>
      <c r="D1865" s="556" t="n">
        <v>45870</v>
      </c>
      <c r="E1865" t="n">
        <v>20410</v>
      </c>
      <c r="F1865" t="inlineStr">
        <is>
          <t>FARINHA DE MANDIOCA FINA YOKI 1KG</t>
        </is>
      </c>
      <c r="G1865" t="n">
        <v>2190</v>
      </c>
      <c r="H1865" t="n">
        <v>4</v>
      </c>
      <c r="I1865" t="inlineStr">
        <is>
          <t>UN</t>
        </is>
      </c>
      <c r="J1865" t="inlineStr">
        <is>
          <t>ALIMENTOS</t>
        </is>
      </c>
      <c r="K1865" t="inlineStr">
        <is>
          <t>07/2025</t>
        </is>
      </c>
      <c r="L1865" t="n">
        <v>0</v>
      </c>
      <c r="M1865" s="556" t="n">
        <v>45810</v>
      </c>
      <c r="N1865" t="n">
        <v>11.86</v>
      </c>
      <c r="O1865" t="n">
        <v>12.81</v>
      </c>
      <c r="P1865" t="n">
        <v>47.44</v>
      </c>
    </row>
    <row r="1866">
      <c r="A1866" t="n">
        <v>46364</v>
      </c>
      <c r="B1866" t="n">
        <v>128</v>
      </c>
      <c r="C1866" t="inlineStr">
        <is>
          <t>Love Cabaret</t>
        </is>
      </c>
      <c r="D1866" s="556" t="n">
        <v>45870</v>
      </c>
      <c r="E1866" t="n">
        <v>18212</v>
      </c>
      <c r="F1866" t="inlineStr">
        <is>
          <t>VERMOUTH MARTINI EXTRA DRY 750ML</t>
        </is>
      </c>
      <c r="G1866" t="n">
        <v>3415</v>
      </c>
      <c r="H1866" t="n">
        <v>1.2</v>
      </c>
      <c r="I1866" t="inlineStr">
        <is>
          <t>GR</t>
        </is>
      </c>
      <c r="J1866" t="inlineStr">
        <is>
          <t>BEBIDAS</t>
        </is>
      </c>
      <c r="K1866" t="inlineStr">
        <is>
          <t>07/2025</t>
        </is>
      </c>
      <c r="L1866" t="n">
        <v>0</v>
      </c>
      <c r="M1866" s="556" t="n">
        <v>45824</v>
      </c>
      <c r="N1866" t="n">
        <v>38.3</v>
      </c>
      <c r="O1866" t="n">
        <v>38.3</v>
      </c>
      <c r="P1866" t="n">
        <v>45.96</v>
      </c>
    </row>
    <row r="1867">
      <c r="A1867" t="n">
        <v>46269</v>
      </c>
      <c r="B1867" t="n">
        <v>128</v>
      </c>
      <c r="C1867" t="inlineStr">
        <is>
          <t>Love Cabaret</t>
        </is>
      </c>
      <c r="D1867" s="556" t="n">
        <v>45870</v>
      </c>
      <c r="E1867" t="n">
        <v>26465</v>
      </c>
      <c r="F1867" t="inlineStr">
        <is>
          <t>BAGUETE FERMENTACAO NATURAL 30CM C/250G UN</t>
        </is>
      </c>
      <c r="G1867" t="n">
        <v>6746</v>
      </c>
      <c r="H1867" t="n">
        <v>10.8</v>
      </c>
      <c r="I1867" t="inlineStr">
        <is>
          <t>UN</t>
        </is>
      </c>
      <c r="J1867" t="inlineStr">
        <is>
          <t>ALIMENTOS</t>
        </is>
      </c>
      <c r="K1867" t="inlineStr">
        <is>
          <t>07/2025</t>
        </is>
      </c>
      <c r="L1867" t="n">
        <v>4.13</v>
      </c>
      <c r="M1867" s="556" t="n">
        <v>45853</v>
      </c>
      <c r="N1867" t="n">
        <v>1.99</v>
      </c>
      <c r="O1867" t="n">
        <v>1.99</v>
      </c>
      <c r="P1867" t="n">
        <v>44.6</v>
      </c>
    </row>
    <row r="1868">
      <c r="A1868" t="n">
        <v>46280</v>
      </c>
      <c r="B1868" t="n">
        <v>128</v>
      </c>
      <c r="C1868" t="inlineStr">
        <is>
          <t>Love Cabaret</t>
        </is>
      </c>
      <c r="D1868" s="556" t="n">
        <v>45870</v>
      </c>
      <c r="E1868" t="n">
        <v>21075</v>
      </c>
      <c r="F1868" t="inlineStr">
        <is>
          <t>ACUCAR DEMERARA UNIAO C/1KG</t>
        </is>
      </c>
      <c r="G1868" t="n">
        <v>1993</v>
      </c>
      <c r="H1868" t="n">
        <v>6.89</v>
      </c>
      <c r="I1868" t="inlineStr">
        <is>
          <t>PC</t>
        </is>
      </c>
      <c r="J1868" t="inlineStr">
        <is>
          <t>ALIMENTOS</t>
        </is>
      </c>
      <c r="K1868" t="inlineStr">
        <is>
          <t>07/2025</t>
        </is>
      </c>
      <c r="L1868" t="n">
        <v>6.41</v>
      </c>
      <c r="M1868" s="556" t="n">
        <v>45845</v>
      </c>
      <c r="N1868" t="n">
        <v>6.41</v>
      </c>
      <c r="O1868" t="n">
        <v>6.2</v>
      </c>
      <c r="P1868" t="n">
        <v>44.16</v>
      </c>
    </row>
    <row r="1869">
      <c r="A1869" t="n">
        <v>46326</v>
      </c>
      <c r="B1869" t="n">
        <v>128</v>
      </c>
      <c r="C1869" t="inlineStr">
        <is>
          <t>Love Cabaret</t>
        </is>
      </c>
      <c r="D1869" s="556" t="n">
        <v>45870</v>
      </c>
      <c r="E1869" t="n">
        <v>19973</v>
      </c>
      <c r="F1869" t="inlineStr">
        <is>
          <t>MOLHO SHOYO TRADICIONAL SAKURA C/1,010L UN</t>
        </is>
      </c>
      <c r="G1869" t="n">
        <v>2354</v>
      </c>
      <c r="H1869" t="n">
        <v>2.62</v>
      </c>
      <c r="I1869" t="inlineStr">
        <is>
          <t>UN</t>
        </is>
      </c>
      <c r="J1869" t="inlineStr">
        <is>
          <t>ALIMENTOS</t>
        </is>
      </c>
      <c r="K1869" t="inlineStr">
        <is>
          <t>07/2025</t>
        </is>
      </c>
      <c r="L1869" t="n">
        <v>15.5</v>
      </c>
      <c r="M1869" s="556" t="n">
        <v>45852</v>
      </c>
      <c r="N1869" t="n">
        <v>15.5</v>
      </c>
      <c r="O1869" t="n">
        <v>15.2</v>
      </c>
      <c r="P1869" t="n">
        <v>40.61</v>
      </c>
    </row>
    <row r="1870">
      <c r="A1870" t="n">
        <v>46300</v>
      </c>
      <c r="B1870" t="n">
        <v>128</v>
      </c>
      <c r="C1870" t="inlineStr">
        <is>
          <t>Love Cabaret</t>
        </is>
      </c>
      <c r="D1870" s="556" t="n">
        <v>45870</v>
      </c>
      <c r="E1870" t="n">
        <v>20315</v>
      </c>
      <c r="F1870" t="inlineStr">
        <is>
          <t>FARINHA DE ARROZ MANINHO 1KG</t>
        </is>
      </c>
      <c r="G1870" t="n">
        <v>2218</v>
      </c>
      <c r="H1870" t="n">
        <v>4.5</v>
      </c>
      <c r="I1870" t="inlineStr">
        <is>
          <t>UN</t>
        </is>
      </c>
      <c r="J1870" t="inlineStr">
        <is>
          <t>ALIMENTOS</t>
        </is>
      </c>
      <c r="K1870" t="inlineStr">
        <is>
          <t>07/2025</t>
        </is>
      </c>
      <c r="L1870" t="n">
        <v>8.6</v>
      </c>
      <c r="M1870" s="556" t="n">
        <v>45856</v>
      </c>
      <c r="N1870" t="n">
        <v>8.6</v>
      </c>
      <c r="O1870" t="n">
        <v>8.6</v>
      </c>
      <c r="P1870" t="n">
        <v>38.7</v>
      </c>
    </row>
    <row r="1871">
      <c r="A1871" t="n">
        <v>46368</v>
      </c>
      <c r="B1871" t="n">
        <v>128</v>
      </c>
      <c r="C1871" t="inlineStr">
        <is>
          <t>Love Cabaret</t>
        </is>
      </c>
      <c r="D1871" s="556" t="n">
        <v>45870</v>
      </c>
      <c r="E1871" t="n">
        <v>27092</v>
      </c>
      <c r="F1871" t="inlineStr">
        <is>
          <t>CAFE EM PO TRES CORACOES TRADICIONAL C/500G</t>
        </is>
      </c>
      <c r="G1871" t="n">
        <v>2074</v>
      </c>
      <c r="H1871" t="n">
        <v>1</v>
      </c>
      <c r="I1871" t="inlineStr">
        <is>
          <t>PC</t>
        </is>
      </c>
      <c r="J1871" t="inlineStr">
        <is>
          <t>ALIMENTOS</t>
        </is>
      </c>
      <c r="K1871" t="inlineStr">
        <is>
          <t>07/2025</t>
        </is>
      </c>
      <c r="L1871" t="n">
        <v>36.4</v>
      </c>
      <c r="M1871" s="556" t="n">
        <v>45845</v>
      </c>
      <c r="N1871" t="n">
        <v>36.4</v>
      </c>
      <c r="O1871" t="n">
        <v>36.4</v>
      </c>
      <c r="P1871" t="n">
        <v>36.4</v>
      </c>
    </row>
    <row r="1872">
      <c r="A1872" t="n">
        <v>46268</v>
      </c>
      <c r="B1872" t="n">
        <v>128</v>
      </c>
      <c r="C1872" t="inlineStr">
        <is>
          <t>Love Cabaret</t>
        </is>
      </c>
      <c r="D1872" s="556" t="n">
        <v>45870</v>
      </c>
      <c r="E1872" t="n">
        <v>19907</v>
      </c>
      <c r="F1872" t="inlineStr">
        <is>
          <t>SAL REFINADO CISNE 1KG</t>
        </is>
      </c>
      <c r="G1872" t="n">
        <v>2381</v>
      </c>
      <c r="H1872" t="n">
        <v>11.7</v>
      </c>
      <c r="I1872" t="inlineStr">
        <is>
          <t>UN</t>
        </is>
      </c>
      <c r="J1872" t="inlineStr">
        <is>
          <t>ALIMENTOS</t>
        </is>
      </c>
      <c r="K1872" t="inlineStr">
        <is>
          <t>07/2025</t>
        </is>
      </c>
      <c r="L1872" t="n">
        <v>0</v>
      </c>
      <c r="M1872" s="556" t="n">
        <v>45671</v>
      </c>
      <c r="N1872" t="n">
        <v>3.09</v>
      </c>
      <c r="O1872" t="n">
        <v>3.23</v>
      </c>
      <c r="P1872" t="n">
        <v>36.15</v>
      </c>
    </row>
    <row r="1873">
      <c r="A1873" t="n">
        <v>46267</v>
      </c>
      <c r="B1873" t="n">
        <v>128</v>
      </c>
      <c r="C1873" t="inlineStr">
        <is>
          <t>Love Cabaret</t>
        </is>
      </c>
      <c r="D1873" s="556" t="n">
        <v>45870</v>
      </c>
      <c r="E1873" t="n">
        <v>25555</v>
      </c>
      <c r="F1873" t="inlineStr">
        <is>
          <t>BATATA LAVADA KG</t>
        </is>
      </c>
      <c r="G1873" t="n">
        <v>6166</v>
      </c>
      <c r="H1873" t="n">
        <v>12</v>
      </c>
      <c r="I1873" t="inlineStr">
        <is>
          <t>KG</t>
        </is>
      </c>
      <c r="J1873" t="inlineStr">
        <is>
          <t>ALIMENTOS</t>
        </is>
      </c>
      <c r="K1873" t="inlineStr">
        <is>
          <t>07/2025</t>
        </is>
      </c>
      <c r="L1873" t="n">
        <v>2.95</v>
      </c>
      <c r="M1873" s="556" t="n">
        <v>45869</v>
      </c>
      <c r="N1873" t="n">
        <v>2.5</v>
      </c>
      <c r="O1873" t="n">
        <v>2.5</v>
      </c>
      <c r="P1873" t="n">
        <v>35.4</v>
      </c>
    </row>
    <row r="1874">
      <c r="A1874" t="n">
        <v>46383</v>
      </c>
      <c r="B1874" t="n">
        <v>128</v>
      </c>
      <c r="C1874" t="inlineStr">
        <is>
          <t>Love Cabaret</t>
        </is>
      </c>
      <c r="D1874" s="556" t="n">
        <v>45870</v>
      </c>
      <c r="E1874" t="n">
        <v>18477</v>
      </c>
      <c r="F1874" t="inlineStr">
        <is>
          <t>CACHACA ORIGINAL OURO ENGENHO CANTAREIRA 750ML</t>
        </is>
      </c>
      <c r="G1874" t="n">
        <v>3179</v>
      </c>
      <c r="H1874" t="n">
        <v>0.75</v>
      </c>
      <c r="I1874" t="inlineStr">
        <is>
          <t>GR</t>
        </is>
      </c>
      <c r="J1874" t="inlineStr">
        <is>
          <t>BEBIDAS</t>
        </is>
      </c>
      <c r="K1874" t="inlineStr">
        <is>
          <t>07/2025</t>
        </is>
      </c>
      <c r="L1874" t="n">
        <v>0</v>
      </c>
      <c r="M1874" s="556" t="n">
        <v>-693593</v>
      </c>
      <c r="N1874" t="n">
        <v>0</v>
      </c>
      <c r="O1874" t="n">
        <v>43.9</v>
      </c>
      <c r="P1874" t="n">
        <v>32.92</v>
      </c>
    </row>
    <row r="1875">
      <c r="A1875" t="n">
        <v>46371</v>
      </c>
      <c r="B1875" t="n">
        <v>128</v>
      </c>
      <c r="C1875" t="inlineStr">
        <is>
          <t>Love Cabaret</t>
        </is>
      </c>
      <c r="D1875" s="556" t="n">
        <v>45870</v>
      </c>
      <c r="E1875" t="n">
        <v>20213</v>
      </c>
      <c r="F1875" t="inlineStr">
        <is>
          <t>GRAO DE BICO CAMIL C/2KG</t>
        </is>
      </c>
      <c r="G1875" t="n">
        <v>2251</v>
      </c>
      <c r="H1875" t="n">
        <v>1</v>
      </c>
      <c r="I1875" t="inlineStr">
        <is>
          <t>PC</t>
        </is>
      </c>
      <c r="J1875" t="inlineStr">
        <is>
          <t>ALIMENTOS</t>
        </is>
      </c>
      <c r="K1875" t="inlineStr">
        <is>
          <t>07/2025</t>
        </is>
      </c>
      <c r="L1875" t="n">
        <v>31.68</v>
      </c>
      <c r="M1875" s="556" t="n">
        <v>45852</v>
      </c>
      <c r="N1875" t="n">
        <v>31.68</v>
      </c>
      <c r="O1875" t="n">
        <v>31.62</v>
      </c>
      <c r="P1875" t="n">
        <v>31.68</v>
      </c>
    </row>
    <row r="1876">
      <c r="A1876" t="n">
        <v>46296</v>
      </c>
      <c r="B1876" t="n">
        <v>128</v>
      </c>
      <c r="C1876" t="inlineStr">
        <is>
          <t>Love Cabaret</t>
        </is>
      </c>
      <c r="D1876" s="556" t="n">
        <v>45870</v>
      </c>
      <c r="E1876" t="n">
        <v>19751</v>
      </c>
      <c r="F1876" t="inlineStr">
        <is>
          <t>LIMAO SICILIANO KG</t>
        </is>
      </c>
      <c r="G1876" t="n">
        <v>2502</v>
      </c>
      <c r="H1876" t="n">
        <v>5</v>
      </c>
      <c r="I1876" t="inlineStr">
        <is>
          <t>KG</t>
        </is>
      </c>
      <c r="J1876" t="inlineStr">
        <is>
          <t>ALIMENTOS</t>
        </is>
      </c>
      <c r="K1876" t="inlineStr">
        <is>
          <t>07/2025</t>
        </is>
      </c>
      <c r="L1876" t="n">
        <v>5.85</v>
      </c>
      <c r="M1876" s="556" t="n">
        <v>45869</v>
      </c>
      <c r="N1876" t="n">
        <v>5.06</v>
      </c>
      <c r="O1876" t="n">
        <v>5.75</v>
      </c>
      <c r="P1876" t="n">
        <v>29.25</v>
      </c>
    </row>
    <row r="1877">
      <c r="A1877" t="n">
        <v>46274</v>
      </c>
      <c r="B1877" t="n">
        <v>128</v>
      </c>
      <c r="C1877" t="inlineStr">
        <is>
          <t>Love Cabaret</t>
        </is>
      </c>
      <c r="D1877" s="556" t="n">
        <v>45870</v>
      </c>
      <c r="E1877" t="n">
        <v>20680</v>
      </c>
      <c r="F1877" t="inlineStr">
        <is>
          <t>CREME DE LEITE NESTLE C/200G UN</t>
        </is>
      </c>
      <c r="G1877" t="n">
        <v>2106</v>
      </c>
      <c r="H1877" t="n">
        <v>8</v>
      </c>
      <c r="I1877" t="inlineStr">
        <is>
          <t>UN</t>
        </is>
      </c>
      <c r="J1877" t="inlineStr">
        <is>
          <t>ALIMENTOS</t>
        </is>
      </c>
      <c r="K1877" t="inlineStr">
        <is>
          <t>07/2025</t>
        </is>
      </c>
      <c r="L1877" t="n">
        <v>3.6</v>
      </c>
      <c r="M1877" s="556" t="n">
        <v>45839</v>
      </c>
      <c r="N1877" t="n">
        <v>3.6</v>
      </c>
      <c r="O1877" t="n">
        <v>3.6</v>
      </c>
      <c r="P1877" t="n">
        <v>28.8</v>
      </c>
    </row>
    <row r="1878">
      <c r="A1878" t="n">
        <v>46378</v>
      </c>
      <c r="B1878" t="n">
        <v>128</v>
      </c>
      <c r="C1878" t="inlineStr">
        <is>
          <t>Love Cabaret</t>
        </is>
      </c>
      <c r="D1878" s="556" t="n">
        <v>45870</v>
      </c>
      <c r="E1878" t="n">
        <v>20614</v>
      </c>
      <c r="F1878" t="inlineStr">
        <is>
          <t>PASTA GERGELIM TAHINE ISTAMBUL 5006 LT</t>
        </is>
      </c>
      <c r="G1878" t="n">
        <v>2119</v>
      </c>
      <c r="H1878" t="n">
        <v>1</v>
      </c>
      <c r="I1878" t="inlineStr">
        <is>
          <t>UN</t>
        </is>
      </c>
      <c r="J1878" t="inlineStr">
        <is>
          <t>ALIMENTOS</t>
        </is>
      </c>
      <c r="K1878" t="inlineStr">
        <is>
          <t>07/2025</t>
        </is>
      </c>
      <c r="L1878" t="n">
        <v>0</v>
      </c>
      <c r="M1878" s="556" t="n">
        <v>45453</v>
      </c>
      <c r="N1878" t="n">
        <v>28.62</v>
      </c>
      <c r="O1878" t="n">
        <v>29.9</v>
      </c>
      <c r="P1878" t="n">
        <v>28.62</v>
      </c>
    </row>
    <row r="1879">
      <c r="A1879" t="n">
        <v>46339</v>
      </c>
      <c r="B1879" t="n">
        <v>128</v>
      </c>
      <c r="C1879" t="inlineStr">
        <is>
          <t>Love Cabaret</t>
        </is>
      </c>
      <c r="D1879" s="556" t="n">
        <v>45870</v>
      </c>
      <c r="E1879" t="n">
        <v>20242</v>
      </c>
      <c r="F1879" t="inlineStr">
        <is>
          <t>FEIJAO CARIOCA CAMIL C/2KG</t>
        </is>
      </c>
      <c r="G1879" t="n">
        <v>2242</v>
      </c>
      <c r="H1879" t="n">
        <v>2</v>
      </c>
      <c r="I1879" t="inlineStr">
        <is>
          <t>PC</t>
        </is>
      </c>
      <c r="J1879" t="inlineStr">
        <is>
          <t>ALIMENTOS</t>
        </is>
      </c>
      <c r="K1879" t="inlineStr">
        <is>
          <t>07/2025</t>
        </is>
      </c>
      <c r="L1879" t="n">
        <v>13.53</v>
      </c>
      <c r="M1879" s="556" t="n">
        <v>45852</v>
      </c>
      <c r="N1879" t="n">
        <v>13.18</v>
      </c>
      <c r="O1879" t="n">
        <v>12.37</v>
      </c>
      <c r="P1879" t="n">
        <v>27.06</v>
      </c>
    </row>
    <row r="1880">
      <c r="A1880" t="n">
        <v>46309</v>
      </c>
      <c r="B1880" t="n">
        <v>128</v>
      </c>
      <c r="C1880" t="inlineStr">
        <is>
          <t>Love Cabaret</t>
        </is>
      </c>
      <c r="D1880" s="556" t="n">
        <v>45870</v>
      </c>
      <c r="E1880" t="n">
        <v>20202</v>
      </c>
      <c r="F1880" t="inlineStr">
        <is>
          <t>VINAGRE DE ARROZ CASTELO 750ML UN</t>
        </is>
      </c>
      <c r="G1880" t="n">
        <v>2255</v>
      </c>
      <c r="H1880" t="n">
        <v>4</v>
      </c>
      <c r="I1880" t="inlineStr">
        <is>
          <t>UN</t>
        </is>
      </c>
      <c r="J1880" t="inlineStr">
        <is>
          <t>ALIMENTOS</t>
        </is>
      </c>
      <c r="K1880" t="inlineStr">
        <is>
          <t>07/2025</t>
        </is>
      </c>
      <c r="L1880" t="n">
        <v>6.69</v>
      </c>
      <c r="M1880" s="556" t="n">
        <v>45852</v>
      </c>
      <c r="N1880" t="n">
        <v>6.69</v>
      </c>
      <c r="O1880" t="n">
        <v>6.79</v>
      </c>
      <c r="P1880" t="n">
        <v>26.76</v>
      </c>
    </row>
    <row r="1881">
      <c r="A1881" t="n">
        <v>46367</v>
      </c>
      <c r="B1881" t="n">
        <v>128</v>
      </c>
      <c r="C1881" t="inlineStr">
        <is>
          <t>Love Cabaret</t>
        </is>
      </c>
      <c r="D1881" s="556" t="n">
        <v>45870</v>
      </c>
      <c r="E1881" t="n">
        <v>18543</v>
      </c>
      <c r="F1881" t="inlineStr">
        <is>
          <t>APERITIVO CYNAR 900ML</t>
        </is>
      </c>
      <c r="G1881" t="n">
        <v>3135</v>
      </c>
      <c r="H1881" t="n">
        <v>1.1</v>
      </c>
      <c r="I1881" t="inlineStr">
        <is>
          <t>GR</t>
        </is>
      </c>
      <c r="J1881" t="inlineStr">
        <is>
          <t>BEBIDAS</t>
        </is>
      </c>
      <c r="K1881" t="inlineStr">
        <is>
          <t>07/2025</t>
        </is>
      </c>
      <c r="L1881" t="n">
        <v>0</v>
      </c>
      <c r="M1881" s="556" t="n">
        <v>45832</v>
      </c>
      <c r="N1881" t="n">
        <v>22.96</v>
      </c>
      <c r="O1881" t="n">
        <v>29</v>
      </c>
      <c r="P1881" t="n">
        <v>25.26</v>
      </c>
    </row>
    <row r="1882">
      <c r="A1882" t="n">
        <v>46252</v>
      </c>
      <c r="B1882" t="n">
        <v>128</v>
      </c>
      <c r="C1882" t="inlineStr">
        <is>
          <t>Love Cabaret</t>
        </is>
      </c>
      <c r="D1882" s="556" t="n">
        <v>45870</v>
      </c>
      <c r="E1882" t="n">
        <v>24394</v>
      </c>
      <c r="F1882" t="inlineStr">
        <is>
          <t>OVO BRANCO UN</t>
        </is>
      </c>
      <c r="G1882" t="n">
        <v>2753</v>
      </c>
      <c r="H1882" t="n">
        <v>41</v>
      </c>
      <c r="I1882" t="inlineStr">
        <is>
          <t>UN</t>
        </is>
      </c>
      <c r="J1882" t="inlineStr">
        <is>
          <t>ALIMENTOS</t>
        </is>
      </c>
      <c r="K1882" t="inlineStr">
        <is>
          <t>07/2025</t>
        </is>
      </c>
      <c r="L1882" t="n">
        <v>0.6</v>
      </c>
      <c r="M1882" s="556" t="n">
        <v>45869</v>
      </c>
      <c r="N1882" t="n">
        <v>0.55</v>
      </c>
      <c r="O1882" t="n">
        <v>0.53</v>
      </c>
      <c r="P1882" t="n">
        <v>24.6</v>
      </c>
    </row>
    <row r="1883">
      <c r="A1883" t="n">
        <v>46292</v>
      </c>
      <c r="B1883" t="n">
        <v>128</v>
      </c>
      <c r="C1883" t="inlineStr">
        <is>
          <t>Love Cabaret</t>
        </is>
      </c>
      <c r="D1883" s="556" t="n">
        <v>45870</v>
      </c>
      <c r="E1883" t="n">
        <v>20359</v>
      </c>
      <c r="F1883" t="inlineStr">
        <is>
          <t>FARINHA DE TRIGO ANACONDA 1KG</t>
        </is>
      </c>
      <c r="G1883" t="n">
        <v>2199</v>
      </c>
      <c r="H1883" t="n">
        <v>5</v>
      </c>
      <c r="I1883" t="inlineStr">
        <is>
          <t>UN</t>
        </is>
      </c>
      <c r="J1883" t="inlineStr">
        <is>
          <t>ALIMENTOS</t>
        </is>
      </c>
      <c r="K1883" t="inlineStr">
        <is>
          <t>07/2025</t>
        </is>
      </c>
      <c r="L1883" t="n">
        <v>4.79</v>
      </c>
      <c r="M1883" s="556" t="n">
        <v>45859</v>
      </c>
      <c r="N1883" t="n">
        <v>4.79</v>
      </c>
      <c r="O1883" t="n">
        <v>4.79</v>
      </c>
      <c r="P1883" t="n">
        <v>23.95</v>
      </c>
    </row>
    <row r="1884">
      <c r="A1884" t="n">
        <v>46387</v>
      </c>
      <c r="B1884" t="n">
        <v>128</v>
      </c>
      <c r="C1884" t="inlineStr">
        <is>
          <t>Love Cabaret</t>
        </is>
      </c>
      <c r="D1884" s="556" t="n">
        <v>45870</v>
      </c>
      <c r="E1884" t="n">
        <v>20044</v>
      </c>
      <c r="F1884" t="inlineStr">
        <is>
          <t>CHIMICHURRI KG</t>
        </is>
      </c>
      <c r="G1884" t="n">
        <v>2329</v>
      </c>
      <c r="H1884" t="n">
        <v>0.6</v>
      </c>
      <c r="I1884" t="inlineStr">
        <is>
          <t>KG</t>
        </is>
      </c>
      <c r="J1884" t="inlineStr">
        <is>
          <t>ALIMENTOS</t>
        </is>
      </c>
      <c r="K1884" t="inlineStr">
        <is>
          <t>07/2025</t>
        </is>
      </c>
      <c r="L1884" t="n">
        <v>37.19</v>
      </c>
      <c r="M1884" s="556" t="n">
        <v>45869</v>
      </c>
      <c r="N1884" t="n">
        <v>35.88</v>
      </c>
      <c r="O1884" t="n">
        <v>35.88</v>
      </c>
      <c r="P1884" t="n">
        <v>22.31</v>
      </c>
    </row>
    <row r="1885">
      <c r="A1885" t="n">
        <v>46297</v>
      </c>
      <c r="B1885" t="n">
        <v>128</v>
      </c>
      <c r="C1885" t="inlineStr">
        <is>
          <t>Love Cabaret</t>
        </is>
      </c>
      <c r="D1885" s="556" t="n">
        <v>45870</v>
      </c>
      <c r="E1885" t="n">
        <v>23179</v>
      </c>
      <c r="F1885" t="inlineStr">
        <is>
          <t>TOMATE ITALIANO KG</t>
        </is>
      </c>
      <c r="G1885" t="n">
        <v>2675</v>
      </c>
      <c r="H1885" t="n">
        <v>5</v>
      </c>
      <c r="I1885" t="inlineStr">
        <is>
          <t>KG</t>
        </is>
      </c>
      <c r="J1885" t="inlineStr">
        <is>
          <t>ALIMENTOS</t>
        </is>
      </c>
      <c r="K1885" t="inlineStr">
        <is>
          <t>07/2025</t>
        </is>
      </c>
      <c r="L1885" t="n">
        <v>0</v>
      </c>
      <c r="M1885" s="556" t="n">
        <v>45684</v>
      </c>
      <c r="N1885" t="n">
        <v>4.33</v>
      </c>
      <c r="O1885" t="n">
        <v>6.44</v>
      </c>
      <c r="P1885" t="n">
        <v>21.65</v>
      </c>
    </row>
    <row r="1886">
      <c r="A1886" t="n">
        <v>46399</v>
      </c>
      <c r="B1886" t="n">
        <v>128</v>
      </c>
      <c r="C1886" t="inlineStr">
        <is>
          <t>Love Cabaret</t>
        </is>
      </c>
      <c r="D1886" s="556" t="n">
        <v>45870</v>
      </c>
      <c r="E1886" t="n">
        <v>22598</v>
      </c>
      <c r="F1886" t="inlineStr">
        <is>
          <t>APERITIVO ANGOSTURA ORANGE 100ML</t>
        </is>
      </c>
      <c r="G1886" t="n">
        <v>3131</v>
      </c>
      <c r="H1886" t="n">
        <v>0.2</v>
      </c>
      <c r="I1886" t="inlineStr">
        <is>
          <t>GR</t>
        </is>
      </c>
      <c r="J1886" t="inlineStr">
        <is>
          <t>BEBIDAS</t>
        </is>
      </c>
      <c r="K1886" t="inlineStr">
        <is>
          <t>07/2025</t>
        </is>
      </c>
      <c r="L1886" t="n">
        <v>0</v>
      </c>
      <c r="M1886" s="556" t="n">
        <v>-693593</v>
      </c>
      <c r="N1886" t="n">
        <v>0</v>
      </c>
      <c r="O1886" t="n">
        <v>188.9</v>
      </c>
      <c r="P1886" t="n">
        <v>21.3</v>
      </c>
    </row>
    <row r="1887">
      <c r="A1887" t="n">
        <v>46294</v>
      </c>
      <c r="B1887" t="n">
        <v>128</v>
      </c>
      <c r="C1887" t="inlineStr">
        <is>
          <t>Love Cabaret</t>
        </is>
      </c>
      <c r="D1887" s="556" t="n">
        <v>45870</v>
      </c>
      <c r="E1887" t="n">
        <v>19623</v>
      </c>
      <c r="F1887" t="inlineStr">
        <is>
          <t>CEBOLA ROXA KG</t>
        </is>
      </c>
      <c r="G1887" t="n">
        <v>2611</v>
      </c>
      <c r="H1887" t="n">
        <v>5</v>
      </c>
      <c r="I1887" t="inlineStr">
        <is>
          <t>KG</t>
        </is>
      </c>
      <c r="J1887" t="inlineStr">
        <is>
          <t>ALIMENTOS</t>
        </is>
      </c>
      <c r="K1887" t="inlineStr">
        <is>
          <t>07/2025</t>
        </is>
      </c>
      <c r="L1887" t="n">
        <v>4.14</v>
      </c>
      <c r="M1887" s="556" t="n">
        <v>45867</v>
      </c>
      <c r="N1887" t="n">
        <v>4</v>
      </c>
      <c r="O1887" t="n">
        <v>3.7</v>
      </c>
      <c r="P1887" t="n">
        <v>20.7</v>
      </c>
    </row>
    <row r="1888">
      <c r="A1888" t="n">
        <v>46396</v>
      </c>
      <c r="B1888" t="n">
        <v>128</v>
      </c>
      <c r="C1888" t="inlineStr">
        <is>
          <t>Love Cabaret</t>
        </is>
      </c>
      <c r="D1888" s="556" t="n">
        <v>45870</v>
      </c>
      <c r="E1888" t="n">
        <v>24110</v>
      </c>
      <c r="F1888" t="inlineStr">
        <is>
          <t>CANELA EM PO KG</t>
        </is>
      </c>
      <c r="G1888" t="n">
        <v>2322</v>
      </c>
      <c r="H1888" t="n">
        <v>0.22</v>
      </c>
      <c r="I1888" t="inlineStr">
        <is>
          <t>KG</t>
        </is>
      </c>
      <c r="J1888" t="inlineStr">
        <is>
          <t>ALIMENTOS</t>
        </is>
      </c>
      <c r="K1888" t="inlineStr">
        <is>
          <t>07/2025</t>
        </is>
      </c>
      <c r="L1888" t="n">
        <v>0</v>
      </c>
      <c r="M1888" s="556" t="n">
        <v>45509</v>
      </c>
      <c r="N1888" t="n">
        <v>92</v>
      </c>
      <c r="O1888" t="n">
        <v>9.25</v>
      </c>
      <c r="P1888" t="n">
        <v>20.24</v>
      </c>
    </row>
    <row r="1889">
      <c r="A1889" t="n">
        <v>46377</v>
      </c>
      <c r="B1889" t="n">
        <v>128</v>
      </c>
      <c r="C1889" t="inlineStr">
        <is>
          <t>Love Cabaret</t>
        </is>
      </c>
      <c r="D1889" s="556" t="n">
        <v>45870</v>
      </c>
      <c r="E1889" t="n">
        <v>20963</v>
      </c>
      <c r="F1889" t="inlineStr">
        <is>
          <t>VINAGRE DE MACA LA PASTINA 250ML UN</t>
        </is>
      </c>
      <c r="G1889" t="n">
        <v>2015</v>
      </c>
      <c r="H1889" t="n">
        <v>1</v>
      </c>
      <c r="I1889" t="inlineStr">
        <is>
          <t>UN</t>
        </is>
      </c>
      <c r="J1889" t="inlineStr">
        <is>
          <t>ALIMENTOS</t>
        </is>
      </c>
      <c r="K1889" t="inlineStr">
        <is>
          <t>07/2025</t>
        </is>
      </c>
      <c r="L1889" t="n">
        <v>0</v>
      </c>
      <c r="M1889" s="556" t="n">
        <v>-693593</v>
      </c>
      <c r="N1889" t="n">
        <v>0</v>
      </c>
      <c r="O1889" t="n">
        <v>18.9</v>
      </c>
      <c r="P1889" t="n">
        <v>18.9</v>
      </c>
    </row>
    <row r="1890">
      <c r="A1890" t="n">
        <v>46343</v>
      </c>
      <c r="B1890" t="n">
        <v>128</v>
      </c>
      <c r="C1890" t="inlineStr">
        <is>
          <t>Love Cabaret</t>
        </is>
      </c>
      <c r="D1890" s="556" t="n">
        <v>45870</v>
      </c>
      <c r="E1890" t="n">
        <v>19654</v>
      </c>
      <c r="F1890" t="inlineStr">
        <is>
          <t>ABOBRINHA ITALIANA GRAUDA KG</t>
        </is>
      </c>
      <c r="G1890" t="n">
        <v>2586</v>
      </c>
      <c r="H1890" t="n">
        <v>2</v>
      </c>
      <c r="I1890" t="inlineStr">
        <is>
          <t>KG</t>
        </is>
      </c>
      <c r="J1890" t="inlineStr">
        <is>
          <t>ALIMENTOS</t>
        </is>
      </c>
      <c r="K1890" t="inlineStr">
        <is>
          <t>07/2025</t>
        </is>
      </c>
      <c r="L1890" t="n">
        <v>8.5</v>
      </c>
      <c r="M1890" s="556" t="n">
        <v>45852</v>
      </c>
      <c r="N1890" t="n">
        <v>8.5</v>
      </c>
      <c r="O1890" t="n">
        <v>3.36</v>
      </c>
      <c r="P1890" t="n">
        <v>17</v>
      </c>
    </row>
    <row r="1891">
      <c r="A1891" t="n">
        <v>46381</v>
      </c>
      <c r="B1891" t="n">
        <v>128</v>
      </c>
      <c r="C1891" t="inlineStr">
        <is>
          <t>Love Cabaret</t>
        </is>
      </c>
      <c r="D1891" s="556" t="n">
        <v>45870</v>
      </c>
      <c r="E1891" t="n">
        <v>24041</v>
      </c>
      <c r="F1891" t="inlineStr">
        <is>
          <t>AMENDOIM CRU S/ PELE KG</t>
        </is>
      </c>
      <c r="G1891" t="n">
        <v>2258</v>
      </c>
      <c r="H1891" t="n">
        <v>0.99</v>
      </c>
      <c r="I1891" t="inlineStr">
        <is>
          <t>KG</t>
        </is>
      </c>
      <c r="J1891" t="inlineStr">
        <is>
          <t>ALIMENTOS</t>
        </is>
      </c>
      <c r="K1891" t="inlineStr">
        <is>
          <t>07/2025</t>
        </is>
      </c>
      <c r="L1891" t="n">
        <v>17.1</v>
      </c>
      <c r="M1891" s="556" t="n">
        <v>45866</v>
      </c>
      <c r="N1891" t="n">
        <v>17.1</v>
      </c>
      <c r="O1891" t="n">
        <v>17.1</v>
      </c>
      <c r="P1891" t="n">
        <v>16.93</v>
      </c>
    </row>
    <row r="1892">
      <c r="A1892" t="n">
        <v>46345</v>
      </c>
      <c r="B1892" t="n">
        <v>128</v>
      </c>
      <c r="C1892" t="inlineStr">
        <is>
          <t>Love Cabaret</t>
        </is>
      </c>
      <c r="D1892" s="556" t="n">
        <v>45870</v>
      </c>
      <c r="E1892" t="n">
        <v>19607</v>
      </c>
      <c r="F1892" t="inlineStr">
        <is>
          <t>GENGIBRE KG</t>
        </is>
      </c>
      <c r="G1892" t="n">
        <v>2623</v>
      </c>
      <c r="H1892" t="n">
        <v>2</v>
      </c>
      <c r="I1892" t="inlineStr">
        <is>
          <t>KG</t>
        </is>
      </c>
      <c r="J1892" t="inlineStr">
        <is>
          <t>ALIMENTOS</t>
        </is>
      </c>
      <c r="K1892" t="inlineStr">
        <is>
          <t>07/2025</t>
        </is>
      </c>
      <c r="L1892" t="n">
        <v>7.7</v>
      </c>
      <c r="M1892" s="556" t="n">
        <v>45869</v>
      </c>
      <c r="N1892" t="n">
        <v>7.9</v>
      </c>
      <c r="O1892" t="n">
        <v>7.98</v>
      </c>
      <c r="P1892" t="n">
        <v>15.4</v>
      </c>
    </row>
    <row r="1893">
      <c r="A1893" t="n">
        <v>46318</v>
      </c>
      <c r="B1893" t="n">
        <v>128</v>
      </c>
      <c r="C1893" t="inlineStr">
        <is>
          <t>Love Cabaret</t>
        </is>
      </c>
      <c r="D1893" s="556" t="n">
        <v>45870</v>
      </c>
      <c r="E1893" t="n">
        <v>19787</v>
      </c>
      <c r="F1893" t="inlineStr">
        <is>
          <t>ABACAXI PEROLA KG</t>
        </is>
      </c>
      <c r="G1893" t="n">
        <v>2471</v>
      </c>
      <c r="H1893" t="n">
        <v>3.4</v>
      </c>
      <c r="I1893" t="inlineStr">
        <is>
          <t>KG</t>
        </is>
      </c>
      <c r="J1893" t="inlineStr">
        <is>
          <t>ALIMENTOS</t>
        </is>
      </c>
      <c r="K1893" t="inlineStr">
        <is>
          <t>07/2025</t>
        </is>
      </c>
      <c r="L1893" t="n">
        <v>4.37</v>
      </c>
      <c r="M1893" s="556" t="n">
        <v>45867</v>
      </c>
      <c r="N1893" t="n">
        <v>4.2</v>
      </c>
      <c r="O1893" t="n">
        <v>4.12</v>
      </c>
      <c r="P1893" t="n">
        <v>14.86</v>
      </c>
    </row>
    <row r="1894">
      <c r="A1894" t="n">
        <v>46369</v>
      </c>
      <c r="B1894" t="n">
        <v>128</v>
      </c>
      <c r="C1894" t="inlineStr">
        <is>
          <t>Love Cabaret</t>
        </is>
      </c>
      <c r="D1894" s="556" t="n">
        <v>45870</v>
      </c>
      <c r="E1894" t="n">
        <v>20358</v>
      </c>
      <c r="F1894" t="inlineStr">
        <is>
          <t>FARINHA PANKO ROMARIZ C/1KG</t>
        </is>
      </c>
      <c r="G1894" t="n">
        <v>2200</v>
      </c>
      <c r="H1894" t="n">
        <v>1</v>
      </c>
      <c r="I1894" t="inlineStr">
        <is>
          <t>PC</t>
        </is>
      </c>
      <c r="J1894" t="inlineStr">
        <is>
          <t>ALIMENTOS</t>
        </is>
      </c>
      <c r="K1894" t="inlineStr">
        <is>
          <t>07/2025</t>
        </is>
      </c>
      <c r="L1894" t="n">
        <v>14.3</v>
      </c>
      <c r="M1894" s="556" t="n">
        <v>45856</v>
      </c>
      <c r="N1894" t="n">
        <v>14.3</v>
      </c>
      <c r="O1894" t="n">
        <v>14.29</v>
      </c>
      <c r="P1894" t="n">
        <v>14.3</v>
      </c>
    </row>
    <row r="1895">
      <c r="A1895" t="n">
        <v>46295</v>
      </c>
      <c r="B1895" t="n">
        <v>128</v>
      </c>
      <c r="C1895" t="inlineStr">
        <is>
          <t>Love Cabaret</t>
        </is>
      </c>
      <c r="D1895" s="556" t="n">
        <v>45870</v>
      </c>
      <c r="E1895" t="n">
        <v>19756</v>
      </c>
      <c r="F1895" t="inlineStr">
        <is>
          <t>LARANJA PERA KG</t>
        </is>
      </c>
      <c r="G1895" t="n">
        <v>2497</v>
      </c>
      <c r="H1895" t="n">
        <v>5</v>
      </c>
      <c r="I1895" t="inlineStr">
        <is>
          <t>KG</t>
        </is>
      </c>
      <c r="J1895" t="inlineStr">
        <is>
          <t>ALIMENTOS</t>
        </is>
      </c>
      <c r="K1895" t="inlineStr">
        <is>
          <t>07/2025</t>
        </is>
      </c>
      <c r="L1895" t="n">
        <v>2.77</v>
      </c>
      <c r="M1895" s="556" t="n">
        <v>45869</v>
      </c>
      <c r="N1895" t="n">
        <v>2.6</v>
      </c>
      <c r="O1895" t="n">
        <v>2.76</v>
      </c>
      <c r="P1895" t="n">
        <v>13.85</v>
      </c>
    </row>
    <row r="1896">
      <c r="A1896" t="n">
        <v>46342</v>
      </c>
      <c r="B1896" t="n">
        <v>128</v>
      </c>
      <c r="C1896" t="inlineStr">
        <is>
          <t>Love Cabaret</t>
        </is>
      </c>
      <c r="D1896" s="556" t="n">
        <v>45870</v>
      </c>
      <c r="E1896" t="n">
        <v>19982</v>
      </c>
      <c r="F1896" t="inlineStr">
        <is>
          <t>MOLHO INGLES CEPERA C/1L</t>
        </is>
      </c>
      <c r="G1896" t="n">
        <v>2351</v>
      </c>
      <c r="H1896" t="n">
        <v>2</v>
      </c>
      <c r="I1896" t="inlineStr">
        <is>
          <t>FR</t>
        </is>
      </c>
      <c r="J1896" t="inlineStr">
        <is>
          <t>ALIMENTOS</t>
        </is>
      </c>
      <c r="K1896" t="inlineStr">
        <is>
          <t>07/2025</t>
        </is>
      </c>
      <c r="L1896" t="n">
        <v>6.15</v>
      </c>
      <c r="M1896" s="556" t="n">
        <v>45852</v>
      </c>
      <c r="N1896" t="n">
        <v>6.15</v>
      </c>
      <c r="O1896" t="n">
        <v>6.15</v>
      </c>
      <c r="P1896" t="n">
        <v>12.3</v>
      </c>
    </row>
    <row r="1897">
      <c r="A1897" t="n">
        <v>46283</v>
      </c>
      <c r="B1897" t="n">
        <v>128</v>
      </c>
      <c r="C1897" t="inlineStr">
        <is>
          <t>Love Cabaret</t>
        </is>
      </c>
      <c r="D1897" s="556" t="n">
        <v>45870</v>
      </c>
      <c r="E1897" t="n">
        <v>24509</v>
      </c>
      <c r="F1897" t="inlineStr">
        <is>
          <t>CEBOLA BRANCA KG</t>
        </is>
      </c>
      <c r="G1897" t="n">
        <v>2607</v>
      </c>
      <c r="H1897" t="n">
        <v>6</v>
      </c>
      <c r="I1897" t="inlineStr">
        <is>
          <t>KG</t>
        </is>
      </c>
      <c r="J1897" t="inlineStr">
        <is>
          <t>ALIMENTOS</t>
        </is>
      </c>
      <c r="K1897" t="inlineStr">
        <is>
          <t>07/2025</t>
        </is>
      </c>
      <c r="L1897" t="n">
        <v>1.88</v>
      </c>
      <c r="M1897" s="556" t="n">
        <v>45869</v>
      </c>
      <c r="N1897" t="n">
        <v>1.45</v>
      </c>
      <c r="O1897" t="n">
        <v>1.56</v>
      </c>
      <c r="P1897" t="n">
        <v>11.28</v>
      </c>
    </row>
    <row r="1898">
      <c r="A1898" t="n">
        <v>46388</v>
      </c>
      <c r="B1898" t="n">
        <v>128</v>
      </c>
      <c r="C1898" t="inlineStr">
        <is>
          <t>Love Cabaret</t>
        </is>
      </c>
      <c r="D1898" s="556" t="n">
        <v>45870</v>
      </c>
      <c r="E1898" t="n">
        <v>20233</v>
      </c>
      <c r="F1898" t="inlineStr">
        <is>
          <t>FEIJAO DE CORDA KG</t>
        </is>
      </c>
      <c r="G1898" t="n">
        <v>2246</v>
      </c>
      <c r="H1898" t="n">
        <v>0.6</v>
      </c>
      <c r="I1898" t="inlineStr">
        <is>
          <t>KG</t>
        </is>
      </c>
      <c r="J1898" t="inlineStr">
        <is>
          <t>ALIMENTOS</t>
        </is>
      </c>
      <c r="K1898" t="inlineStr">
        <is>
          <t>07/2025</t>
        </is>
      </c>
      <c r="L1898" t="n">
        <v>0</v>
      </c>
      <c r="M1898" s="556" t="n">
        <v>45832</v>
      </c>
      <c r="N1898" t="n">
        <v>17.2</v>
      </c>
      <c r="O1898" t="n">
        <v>17.2</v>
      </c>
      <c r="P1898" t="n">
        <v>10.32</v>
      </c>
    </row>
    <row r="1899">
      <c r="A1899" t="n">
        <v>46372</v>
      </c>
      <c r="B1899" t="n">
        <v>128</v>
      </c>
      <c r="C1899" t="inlineStr">
        <is>
          <t>Love Cabaret</t>
        </is>
      </c>
      <c r="D1899" s="556" t="n">
        <v>45870</v>
      </c>
      <c r="E1899" t="n">
        <v>19503</v>
      </c>
      <c r="F1899" t="inlineStr">
        <is>
          <t>ALFACE CRESPA KG</t>
        </is>
      </c>
      <c r="G1899" t="n">
        <v>2707</v>
      </c>
      <c r="H1899" t="n">
        <v>1</v>
      </c>
      <c r="I1899" t="inlineStr">
        <is>
          <t>KG</t>
        </is>
      </c>
      <c r="J1899" t="inlineStr">
        <is>
          <t>ALIMENTOS</t>
        </is>
      </c>
      <c r="K1899" t="inlineStr">
        <is>
          <t>07/2025</t>
        </is>
      </c>
      <c r="L1899" t="n">
        <v>8.58</v>
      </c>
      <c r="M1899" s="556" t="n">
        <v>45869</v>
      </c>
      <c r="N1899" t="n">
        <v>7.8</v>
      </c>
      <c r="O1899" t="n">
        <v>6.72</v>
      </c>
      <c r="P1899" t="n">
        <v>8.58</v>
      </c>
    </row>
    <row r="1900">
      <c r="A1900" t="n">
        <v>46386</v>
      </c>
      <c r="B1900" t="n">
        <v>128</v>
      </c>
      <c r="C1900" t="inlineStr">
        <is>
          <t>Love Cabaret</t>
        </is>
      </c>
      <c r="D1900" s="556" t="n">
        <v>45870</v>
      </c>
      <c r="E1900" t="n">
        <v>19453</v>
      </c>
      <c r="F1900" t="inlineStr">
        <is>
          <t>RUCULA HIGIENIZADO KG</t>
        </is>
      </c>
      <c r="G1900" t="n">
        <v>2752</v>
      </c>
      <c r="H1900" t="n">
        <v>0.7</v>
      </c>
      <c r="I1900" t="inlineStr">
        <is>
          <t>KG</t>
        </is>
      </c>
      <c r="J1900" t="inlineStr">
        <is>
          <t>ALIMENTOS</t>
        </is>
      </c>
      <c r="K1900" t="inlineStr">
        <is>
          <t>07/2025</t>
        </is>
      </c>
      <c r="L1900" t="n">
        <v>12</v>
      </c>
      <c r="M1900" s="556" t="n">
        <v>45859</v>
      </c>
      <c r="N1900" t="n">
        <v>11</v>
      </c>
      <c r="O1900" t="n">
        <v>9.300000000000001</v>
      </c>
      <c r="P1900" t="n">
        <v>8.4</v>
      </c>
    </row>
    <row r="1901">
      <c r="A1901" t="n">
        <v>46340</v>
      </c>
      <c r="B1901" t="n">
        <v>128</v>
      </c>
      <c r="C1901" t="inlineStr">
        <is>
          <t>Love Cabaret</t>
        </is>
      </c>
      <c r="D1901" s="556" t="n">
        <v>45870</v>
      </c>
      <c r="E1901" t="n">
        <v>20136</v>
      </c>
      <c r="F1901" t="inlineStr">
        <is>
          <t>MACARRAO ESPAGUETE C/ OVOS ADRIA C/500G</t>
        </is>
      </c>
      <c r="G1901" t="n">
        <v>2284</v>
      </c>
      <c r="H1901" t="n">
        <v>2</v>
      </c>
      <c r="I1901" t="inlineStr">
        <is>
          <t>PC</t>
        </is>
      </c>
      <c r="J1901" t="inlineStr">
        <is>
          <t>ALIMENTOS</t>
        </is>
      </c>
      <c r="K1901" t="inlineStr">
        <is>
          <t>07/2025</t>
        </is>
      </c>
      <c r="L1901" t="n">
        <v>4.02</v>
      </c>
      <c r="M1901" s="556" t="n">
        <v>45852</v>
      </c>
      <c r="N1901" t="n">
        <v>4.02</v>
      </c>
      <c r="O1901" t="n">
        <v>4.01</v>
      </c>
      <c r="P1901" t="n">
        <v>8.039999999999999</v>
      </c>
    </row>
    <row r="1902">
      <c r="A1902" t="n">
        <v>46400</v>
      </c>
      <c r="B1902" t="n">
        <v>128</v>
      </c>
      <c r="C1902" t="inlineStr">
        <is>
          <t>Love Cabaret</t>
        </is>
      </c>
      <c r="D1902" s="556" t="n">
        <v>45870</v>
      </c>
      <c r="E1902" t="n">
        <v>19497</v>
      </c>
      <c r="F1902" t="inlineStr">
        <is>
          <t>ALFACE ROMANA MINI KG</t>
        </is>
      </c>
      <c r="G1902" t="n">
        <v>2713</v>
      </c>
      <c r="H1902" t="n">
        <v>0.15</v>
      </c>
      <c r="I1902" t="inlineStr">
        <is>
          <t>KG</t>
        </is>
      </c>
      <c r="J1902" t="inlineStr">
        <is>
          <t>ALIMENTOS</t>
        </is>
      </c>
      <c r="K1902" t="inlineStr">
        <is>
          <t>07/2025</t>
        </is>
      </c>
      <c r="L1902" t="n">
        <v>53.49</v>
      </c>
      <c r="M1902" s="556" t="n">
        <v>45852</v>
      </c>
      <c r="N1902" t="n">
        <v>50.47</v>
      </c>
      <c r="O1902" t="n">
        <v>30.4</v>
      </c>
      <c r="P1902" t="n">
        <v>8.02</v>
      </c>
    </row>
    <row r="1903">
      <c r="A1903" t="n">
        <v>46404</v>
      </c>
      <c r="B1903" t="n">
        <v>128</v>
      </c>
      <c r="C1903" t="inlineStr">
        <is>
          <t>Love Cabaret</t>
        </is>
      </c>
      <c r="D1903" s="556" t="n">
        <v>45870</v>
      </c>
      <c r="E1903" t="n">
        <v>19477</v>
      </c>
      <c r="F1903" t="inlineStr">
        <is>
          <t>MANJERICAO ROXO KG</t>
        </is>
      </c>
      <c r="G1903" t="n">
        <v>2729</v>
      </c>
      <c r="H1903" t="n">
        <v>0.1</v>
      </c>
      <c r="I1903" t="inlineStr">
        <is>
          <t>KG</t>
        </is>
      </c>
      <c r="J1903" t="inlineStr">
        <is>
          <t>ALIMENTOS</t>
        </is>
      </c>
      <c r="K1903" t="inlineStr">
        <is>
          <t>07/2025</t>
        </is>
      </c>
      <c r="L1903" t="n">
        <v>73.84999999999999</v>
      </c>
      <c r="M1903" s="556" t="n">
        <v>45869</v>
      </c>
      <c r="N1903" t="n">
        <v>68</v>
      </c>
      <c r="O1903" t="n">
        <v>68</v>
      </c>
      <c r="P1903" t="n">
        <v>7.38</v>
      </c>
    </row>
    <row r="1904">
      <c r="A1904" t="n">
        <v>46397</v>
      </c>
      <c r="B1904" t="n">
        <v>128</v>
      </c>
      <c r="C1904" t="inlineStr">
        <is>
          <t>Love Cabaret</t>
        </is>
      </c>
      <c r="D1904" s="556" t="n">
        <v>45870</v>
      </c>
      <c r="E1904" t="n">
        <v>24322</v>
      </c>
      <c r="F1904" t="inlineStr">
        <is>
          <t>LEMON PEPPER KG</t>
        </is>
      </c>
      <c r="G1904" t="n">
        <v>2342</v>
      </c>
      <c r="H1904" t="n">
        <v>0.2</v>
      </c>
      <c r="I1904" t="inlineStr">
        <is>
          <t>KG</t>
        </is>
      </c>
      <c r="J1904" t="inlineStr">
        <is>
          <t>ALIMENTOS</t>
        </is>
      </c>
      <c r="K1904" t="inlineStr">
        <is>
          <t>07/2025</t>
        </is>
      </c>
      <c r="L1904" t="n">
        <v>35</v>
      </c>
      <c r="M1904" s="556" t="n">
        <v>45842</v>
      </c>
      <c r="N1904" t="n">
        <v>35</v>
      </c>
      <c r="O1904" t="n">
        <v>23</v>
      </c>
      <c r="P1904" t="n">
        <v>7</v>
      </c>
    </row>
    <row r="1905">
      <c r="A1905" t="n">
        <v>46403</v>
      </c>
      <c r="B1905" t="n">
        <v>128</v>
      </c>
      <c r="C1905" t="inlineStr">
        <is>
          <t>Love Cabaret</t>
        </is>
      </c>
      <c r="D1905" s="556" t="n">
        <v>45870</v>
      </c>
      <c r="E1905" t="n">
        <v>19476</v>
      </c>
      <c r="F1905" t="inlineStr">
        <is>
          <t>MANJERICAO KG</t>
        </is>
      </c>
      <c r="G1905" t="n">
        <v>2729</v>
      </c>
      <c r="H1905" t="n">
        <v>0.1</v>
      </c>
      <c r="I1905" t="inlineStr">
        <is>
          <t>KG</t>
        </is>
      </c>
      <c r="J1905" t="inlineStr">
        <is>
          <t>ALIMENTOS</t>
        </is>
      </c>
      <c r="K1905" t="inlineStr">
        <is>
          <t>07/2025</t>
        </is>
      </c>
      <c r="L1905" t="n">
        <v>69.45999999999999</v>
      </c>
      <c r="M1905" s="556" t="n">
        <v>45869</v>
      </c>
      <c r="N1905" t="n">
        <v>66.7</v>
      </c>
      <c r="O1905" t="n">
        <v>75.12</v>
      </c>
      <c r="P1905" t="n">
        <v>6.95</v>
      </c>
    </row>
    <row r="1906">
      <c r="A1906" t="n">
        <v>46394</v>
      </c>
      <c r="B1906" t="n">
        <v>128</v>
      </c>
      <c r="C1906" t="inlineStr">
        <is>
          <t>Love Cabaret</t>
        </is>
      </c>
      <c r="D1906" s="556" t="n">
        <v>45870</v>
      </c>
      <c r="E1906" t="n">
        <v>19936</v>
      </c>
      <c r="F1906" t="inlineStr">
        <is>
          <t>PAPRICA DEFUMADA KG</t>
        </is>
      </c>
      <c r="G1906" t="n">
        <v>2367</v>
      </c>
      <c r="H1906" t="n">
        <v>0.3</v>
      </c>
      <c r="I1906" t="inlineStr">
        <is>
          <t>KG</t>
        </is>
      </c>
      <c r="J1906" t="inlineStr">
        <is>
          <t>ALIMENTOS</t>
        </is>
      </c>
      <c r="K1906" t="inlineStr">
        <is>
          <t>07/2025</t>
        </is>
      </c>
      <c r="L1906" t="n">
        <v>18.26</v>
      </c>
      <c r="M1906" s="556" t="n">
        <v>45869</v>
      </c>
      <c r="N1906" t="n">
        <v>17</v>
      </c>
      <c r="O1906" t="n">
        <v>17</v>
      </c>
      <c r="P1906" t="n">
        <v>5.48</v>
      </c>
    </row>
    <row r="1907">
      <c r="A1907" t="n">
        <v>46398</v>
      </c>
      <c r="B1907" t="n">
        <v>128</v>
      </c>
      <c r="C1907" t="inlineStr">
        <is>
          <t>Love Cabaret</t>
        </is>
      </c>
      <c r="D1907" s="556" t="n">
        <v>45870</v>
      </c>
      <c r="E1907" t="n">
        <v>19617</v>
      </c>
      <c r="F1907" t="inlineStr">
        <is>
          <t>COENTRO KG</t>
        </is>
      </c>
      <c r="G1907" t="n">
        <v>2617</v>
      </c>
      <c r="H1907" t="n">
        <v>0.2</v>
      </c>
      <c r="I1907" t="inlineStr">
        <is>
          <t>KG</t>
        </is>
      </c>
      <c r="J1907" t="inlineStr">
        <is>
          <t>ALIMENTOS</t>
        </is>
      </c>
      <c r="K1907" t="inlineStr">
        <is>
          <t>07/2025</t>
        </is>
      </c>
      <c r="L1907" t="n">
        <v>25.78</v>
      </c>
      <c r="M1907" s="556" t="n">
        <v>45869</v>
      </c>
      <c r="N1907" t="n">
        <v>32</v>
      </c>
      <c r="O1907" t="n">
        <v>30.17</v>
      </c>
      <c r="P1907" t="n">
        <v>5.16</v>
      </c>
    </row>
    <row r="1908">
      <c r="A1908" t="n">
        <v>46391</v>
      </c>
      <c r="B1908" t="n">
        <v>128</v>
      </c>
      <c r="C1908" t="inlineStr">
        <is>
          <t>Love Cabaret</t>
        </is>
      </c>
      <c r="D1908" s="556" t="n">
        <v>45870</v>
      </c>
      <c r="E1908" t="n">
        <v>19480</v>
      </c>
      <c r="F1908" t="inlineStr">
        <is>
          <t>HORTELA HIDROPONICA KG</t>
        </is>
      </c>
      <c r="G1908" t="n">
        <v>2726</v>
      </c>
      <c r="H1908" t="n">
        <v>0.4</v>
      </c>
      <c r="I1908" t="inlineStr">
        <is>
          <t>KG</t>
        </is>
      </c>
      <c r="J1908" t="inlineStr">
        <is>
          <t>ALIMENTOS</t>
        </is>
      </c>
      <c r="K1908" t="inlineStr">
        <is>
          <t>07/2025</t>
        </is>
      </c>
      <c r="L1908" t="n">
        <v>12.16</v>
      </c>
      <c r="M1908" s="556" t="n">
        <v>45869</v>
      </c>
      <c r="N1908" t="n">
        <v>11.05</v>
      </c>
      <c r="O1908" t="n">
        <v>10.74</v>
      </c>
      <c r="P1908" t="n">
        <v>4.86</v>
      </c>
    </row>
    <row r="1909">
      <c r="A1909" t="n">
        <v>46402</v>
      </c>
      <c r="B1909" t="n">
        <v>128</v>
      </c>
      <c r="C1909" t="inlineStr">
        <is>
          <t>Love Cabaret</t>
        </is>
      </c>
      <c r="D1909" s="556" t="n">
        <v>45870</v>
      </c>
      <c r="E1909" t="n">
        <v>19506</v>
      </c>
      <c r="F1909" t="inlineStr">
        <is>
          <t>ALECRIM KG</t>
        </is>
      </c>
      <c r="G1909" t="n">
        <v>2705</v>
      </c>
      <c r="H1909" t="n">
        <v>0.1</v>
      </c>
      <c r="I1909" t="inlineStr">
        <is>
          <t>KG</t>
        </is>
      </c>
      <c r="J1909" t="inlineStr">
        <is>
          <t>ALIMENTOS</t>
        </is>
      </c>
      <c r="K1909" t="inlineStr">
        <is>
          <t>07/2025</t>
        </is>
      </c>
      <c r="L1909" t="n">
        <v>46</v>
      </c>
      <c r="M1909" s="556" t="n">
        <v>45867</v>
      </c>
      <c r="N1909" t="n">
        <v>46</v>
      </c>
      <c r="O1909" t="n">
        <v>45</v>
      </c>
      <c r="P1909" t="n">
        <v>4.6</v>
      </c>
    </row>
    <row r="1910">
      <c r="A1910" t="n">
        <v>46390</v>
      </c>
      <c r="B1910" t="n">
        <v>128</v>
      </c>
      <c r="C1910" t="inlineStr">
        <is>
          <t>Love Cabaret</t>
        </is>
      </c>
      <c r="D1910" s="556" t="n">
        <v>45870</v>
      </c>
      <c r="E1910" t="n">
        <v>19415</v>
      </c>
      <c r="F1910" t="inlineStr">
        <is>
          <t>MARGARINA COM SAL QUALY 500G UN</t>
        </is>
      </c>
      <c r="G1910" t="n">
        <v>2759</v>
      </c>
      <c r="H1910" t="n">
        <v>0.5</v>
      </c>
      <c r="I1910" t="inlineStr">
        <is>
          <t>UN</t>
        </is>
      </c>
      <c r="J1910" t="inlineStr">
        <is>
          <t>ALIMENTOS</t>
        </is>
      </c>
      <c r="K1910" t="inlineStr">
        <is>
          <t>07/2025</t>
        </is>
      </c>
      <c r="L1910" t="n">
        <v>7.8</v>
      </c>
      <c r="M1910" s="556" t="n">
        <v>45845</v>
      </c>
      <c r="N1910" t="n">
        <v>7.8</v>
      </c>
      <c r="O1910" t="n">
        <v>7.65</v>
      </c>
      <c r="P1910" t="n">
        <v>3.9</v>
      </c>
    </row>
    <row r="1911">
      <c r="A1911" t="n">
        <v>46392</v>
      </c>
      <c r="B1911" t="n">
        <v>128</v>
      </c>
      <c r="C1911" t="inlineStr">
        <is>
          <t>Love Cabaret</t>
        </is>
      </c>
      <c r="D1911" s="556" t="n">
        <v>45870</v>
      </c>
      <c r="E1911" t="n">
        <v>19589</v>
      </c>
      <c r="F1911" t="inlineStr">
        <is>
          <t>PEPINO JAPONES KG</t>
        </is>
      </c>
      <c r="G1911" t="n">
        <v>2637</v>
      </c>
      <c r="H1911" t="n">
        <v>0.4</v>
      </c>
      <c r="I1911" t="inlineStr">
        <is>
          <t>KG</t>
        </is>
      </c>
      <c r="J1911" t="inlineStr">
        <is>
          <t>ALIMENTOS</t>
        </is>
      </c>
      <c r="K1911" t="inlineStr">
        <is>
          <t>07/2025</t>
        </is>
      </c>
      <c r="L1911" t="n">
        <v>7.92</v>
      </c>
      <c r="M1911" s="556" t="n">
        <v>45867</v>
      </c>
      <c r="N1911" t="n">
        <v>6.5</v>
      </c>
      <c r="O1911" t="n">
        <v>6.9</v>
      </c>
      <c r="P1911" t="n">
        <v>3.17</v>
      </c>
    </row>
    <row r="1912">
      <c r="A1912" t="n">
        <v>46401</v>
      </c>
      <c r="B1912" t="n">
        <v>128</v>
      </c>
      <c r="C1912" t="inlineStr">
        <is>
          <t>Love Cabaret</t>
        </is>
      </c>
      <c r="D1912" s="556" t="n">
        <v>45870</v>
      </c>
      <c r="E1912" t="n">
        <v>19572</v>
      </c>
      <c r="F1912" t="inlineStr">
        <is>
          <t>PIMENTA DEDO DE MOCA KG</t>
        </is>
      </c>
      <c r="G1912" t="n">
        <v>2646</v>
      </c>
      <c r="H1912" t="n">
        <v>0.13</v>
      </c>
      <c r="I1912" t="inlineStr">
        <is>
          <t>KG</t>
        </is>
      </c>
      <c r="J1912" t="inlineStr">
        <is>
          <t>ALIMENTOS</t>
        </is>
      </c>
      <c r="K1912" t="inlineStr">
        <is>
          <t>07/2025</t>
        </is>
      </c>
      <c r="L1912" t="n">
        <v>20.6</v>
      </c>
      <c r="M1912" s="556" t="n">
        <v>45859</v>
      </c>
      <c r="N1912" t="n">
        <v>20</v>
      </c>
      <c r="O1912" t="n">
        <v>16.66</v>
      </c>
      <c r="P1912" t="n">
        <v>2.68</v>
      </c>
    </row>
    <row r="1913">
      <c r="A1913" t="n">
        <v>46253</v>
      </c>
      <c r="B1913" t="n">
        <v>128</v>
      </c>
      <c r="C1913" t="inlineStr">
        <is>
          <t>Love Cabaret</t>
        </is>
      </c>
      <c r="D1913" s="556" t="n">
        <v>45870</v>
      </c>
      <c r="E1913" t="n">
        <v>25398</v>
      </c>
      <c r="F1913" t="inlineStr">
        <is>
          <t>VINHO VIEJAS TINAJAS CINSAULT DE MARTINO TINTO CINSAULT 750ml</t>
        </is>
      </c>
      <c r="G1913" t="n">
        <v>6087</v>
      </c>
      <c r="H1913" t="n">
        <v>41</v>
      </c>
      <c r="I1913" t="inlineStr">
        <is>
          <t>UN</t>
        </is>
      </c>
      <c r="J1913" t="inlineStr">
        <is>
          <t>BEBIDAS</t>
        </is>
      </c>
      <c r="K1913" t="inlineStr">
        <is>
          <t>07/2025</t>
        </is>
      </c>
      <c r="L1913" t="n">
        <v>0</v>
      </c>
      <c r="M1913" s="556" t="n">
        <v>-693593</v>
      </c>
      <c r="N1913" t="n">
        <v>0</v>
      </c>
      <c r="O1913" t="n">
        <v>0</v>
      </c>
      <c r="P1913" t="n">
        <v>0</v>
      </c>
    </row>
    <row r="1914">
      <c r="A1914" t="n">
        <v>46360</v>
      </c>
      <c r="B1914" t="n">
        <v>128</v>
      </c>
      <c r="C1914" t="inlineStr">
        <is>
          <t>Love Cabaret</t>
        </is>
      </c>
      <c r="D1914" s="556" t="n">
        <v>45870</v>
      </c>
      <c r="E1914" t="n">
        <v>18393</v>
      </c>
      <c r="F1914" t="inlineStr">
        <is>
          <t>CONHAQUE HENNESSY VERY SPECIAL 700ML</t>
        </is>
      </c>
      <c r="G1914" t="n">
        <v>3247</v>
      </c>
      <c r="H1914" t="n">
        <v>1.4</v>
      </c>
      <c r="I1914" t="inlineStr">
        <is>
          <t>UN</t>
        </is>
      </c>
      <c r="J1914" t="inlineStr">
        <is>
          <t>BEBIDAS</t>
        </is>
      </c>
      <c r="K1914" t="inlineStr">
        <is>
          <t>07/2025</t>
        </is>
      </c>
      <c r="L1914" t="n">
        <v>0</v>
      </c>
      <c r="M1914" s="556" t="n">
        <v>-693593</v>
      </c>
      <c r="N1914" t="n">
        <v>0</v>
      </c>
      <c r="O1914" t="n">
        <v>0</v>
      </c>
      <c r="P1914" t="n">
        <v>0</v>
      </c>
    </row>
    <row r="1915">
      <c r="A1915" t="n">
        <v>40537</v>
      </c>
      <c r="B1915" t="n">
        <v>128</v>
      </c>
      <c r="C1915" t="inlineStr">
        <is>
          <t>Love Cabaret</t>
        </is>
      </c>
      <c r="D1915" s="556" t="n">
        <v>45839</v>
      </c>
      <c r="E1915" t="n">
        <v>22610</v>
      </c>
      <c r="F1915" t="inlineStr">
        <is>
          <t>CERVEJA HEINEKEN LONG NECK 330ML C/ 24UN</t>
        </is>
      </c>
      <c r="G1915" t="n">
        <v>3120</v>
      </c>
      <c r="H1915" t="n">
        <v>42.42</v>
      </c>
      <c r="I1915" t="inlineStr">
        <is>
          <t>PC</t>
        </is>
      </c>
      <c r="J1915" t="inlineStr">
        <is>
          <t>BEBIDAS</t>
        </is>
      </c>
      <c r="K1915" t="inlineStr">
        <is>
          <t>06/2025</t>
        </is>
      </c>
      <c r="L1915" t="n">
        <v>0</v>
      </c>
      <c r="M1915" s="556" t="n">
        <v>45624</v>
      </c>
      <c r="N1915" t="n">
        <v>146.07</v>
      </c>
      <c r="O1915" t="n">
        <v>146.07</v>
      </c>
      <c r="P1915" t="n">
        <v>6196.29</v>
      </c>
    </row>
    <row r="1916">
      <c r="A1916" t="n">
        <v>40577</v>
      </c>
      <c r="B1916" t="n">
        <v>128</v>
      </c>
      <c r="C1916" t="inlineStr">
        <is>
          <t>Love Cabaret</t>
        </is>
      </c>
      <c r="D1916" s="556" t="n">
        <v>45839</v>
      </c>
      <c r="E1916" t="n">
        <v>18119</v>
      </c>
      <c r="F1916" t="inlineStr">
        <is>
          <t>WHISKY JOHNNIE WALKER BLACK LABEL 1L</t>
        </is>
      </c>
      <c r="G1916" t="n">
        <v>3494</v>
      </c>
      <c r="H1916" t="n">
        <v>28.35</v>
      </c>
      <c r="I1916" t="inlineStr">
        <is>
          <t>GR</t>
        </is>
      </c>
      <c r="J1916" t="inlineStr">
        <is>
          <t>BEBIDAS</t>
        </is>
      </c>
      <c r="K1916" t="inlineStr">
        <is>
          <t>06/2025</t>
        </is>
      </c>
      <c r="L1916" t="n">
        <v>162.95</v>
      </c>
      <c r="M1916" s="556" t="n">
        <v>45832</v>
      </c>
      <c r="N1916" t="n">
        <v>160</v>
      </c>
      <c r="O1916" t="n">
        <v>172.88</v>
      </c>
      <c r="P1916" t="n">
        <v>4619.63</v>
      </c>
    </row>
    <row r="1917">
      <c r="A1917" t="n">
        <v>40583</v>
      </c>
      <c r="B1917" t="n">
        <v>128</v>
      </c>
      <c r="C1917" t="inlineStr">
        <is>
          <t>Love Cabaret</t>
        </is>
      </c>
      <c r="D1917" s="556" t="n">
        <v>45839</v>
      </c>
      <c r="E1917" t="n">
        <v>18099</v>
      </c>
      <c r="F1917" t="inlineStr">
        <is>
          <t>WHISKY SINGLETON 12 ANOS SINGLE MALT 750ML</t>
        </is>
      </c>
      <c r="G1917" t="n">
        <v>3511</v>
      </c>
      <c r="H1917" t="n">
        <v>16.2</v>
      </c>
      <c r="I1917" t="inlineStr">
        <is>
          <t>GR</t>
        </is>
      </c>
      <c r="J1917" t="inlineStr">
        <is>
          <t>BEBIDAS</t>
        </is>
      </c>
      <c r="K1917" t="inlineStr">
        <is>
          <t>06/2025</t>
        </is>
      </c>
      <c r="L1917" t="n">
        <v>0</v>
      </c>
      <c r="M1917" s="556" t="n">
        <v>45623</v>
      </c>
      <c r="N1917" t="n">
        <v>225.8</v>
      </c>
      <c r="O1917" t="n">
        <v>220.57</v>
      </c>
      <c r="P1917" t="n">
        <v>3657.96</v>
      </c>
    </row>
    <row r="1918">
      <c r="A1918" t="n">
        <v>40579</v>
      </c>
      <c r="B1918" t="n">
        <v>128</v>
      </c>
      <c r="C1918" t="inlineStr">
        <is>
          <t>Love Cabaret</t>
        </is>
      </c>
      <c r="D1918" s="556" t="n">
        <v>45839</v>
      </c>
      <c r="E1918" t="n">
        <v>18118</v>
      </c>
      <c r="F1918" t="inlineStr">
        <is>
          <t>WHISKY JOHNNIE WALKER BLUE LABEL 750ML</t>
        </is>
      </c>
      <c r="G1918" t="n">
        <v>3495</v>
      </c>
      <c r="H1918" t="n">
        <v>2.1</v>
      </c>
      <c r="I1918" t="inlineStr">
        <is>
          <t>GR</t>
        </is>
      </c>
      <c r="J1918" t="inlineStr">
        <is>
          <t>BEBIDAS</t>
        </is>
      </c>
      <c r="K1918" t="inlineStr">
        <is>
          <t>06/2025</t>
        </is>
      </c>
      <c r="L1918" t="n">
        <v>0</v>
      </c>
      <c r="M1918" s="556" t="n">
        <v>-693593</v>
      </c>
      <c r="N1918" t="n">
        <v>0</v>
      </c>
      <c r="O1918" t="n">
        <v>1306.1</v>
      </c>
      <c r="P1918" t="n">
        <v>2743.88</v>
      </c>
    </row>
    <row r="1919">
      <c r="A1919" t="n">
        <v>40600</v>
      </c>
      <c r="B1919" t="n">
        <v>128</v>
      </c>
      <c r="C1919" t="inlineStr">
        <is>
          <t>Love Cabaret</t>
        </is>
      </c>
      <c r="D1919" s="556" t="n">
        <v>45839</v>
      </c>
      <c r="E1919" t="n">
        <v>17661</v>
      </c>
      <c r="F1919" t="inlineStr">
        <is>
          <t>VINHO TINTO LES FRUITS SAUVAGES PINOT NOIR 750ML</t>
        </is>
      </c>
      <c r="G1919" t="n">
        <v>3868</v>
      </c>
      <c r="H1919" t="n">
        <v>20</v>
      </c>
      <c r="I1919" t="inlineStr">
        <is>
          <t>GR</t>
        </is>
      </c>
      <c r="J1919" t="inlineStr">
        <is>
          <t>BEBIDAS</t>
        </is>
      </c>
      <c r="K1919" t="inlineStr">
        <is>
          <t>06/2025</t>
        </is>
      </c>
      <c r="L1919" t="n">
        <v>128.06</v>
      </c>
      <c r="M1919" s="556" t="n">
        <v>45838</v>
      </c>
      <c r="N1919" t="n">
        <v>128.06</v>
      </c>
      <c r="O1919" t="n">
        <v>128.06</v>
      </c>
      <c r="P1919" t="n">
        <v>2561.2</v>
      </c>
    </row>
    <row r="1920">
      <c r="A1920" t="n">
        <v>40552</v>
      </c>
      <c r="B1920" t="n">
        <v>128</v>
      </c>
      <c r="C1920" t="inlineStr">
        <is>
          <t>Love Cabaret</t>
        </is>
      </c>
      <c r="D1920" s="556" t="n">
        <v>45839</v>
      </c>
      <c r="E1920" t="n">
        <v>18353</v>
      </c>
      <c r="F1920" t="inlineStr">
        <is>
          <t>GIN TANQUERAY TEN 750ML</t>
        </is>
      </c>
      <c r="G1920" t="n">
        <v>3282</v>
      </c>
      <c r="H1920" t="n">
        <v>13</v>
      </c>
      <c r="I1920" t="inlineStr">
        <is>
          <t>GR</t>
        </is>
      </c>
      <c r="J1920" t="inlineStr">
        <is>
          <t>BEBIDAS</t>
        </is>
      </c>
      <c r="K1920" t="inlineStr">
        <is>
          <t>06/2025</t>
        </is>
      </c>
      <c r="L1920" t="n">
        <v>0</v>
      </c>
      <c r="M1920" s="556" t="n">
        <v>45527</v>
      </c>
      <c r="N1920" t="n">
        <v>193.23</v>
      </c>
      <c r="O1920" t="n">
        <v>158</v>
      </c>
      <c r="P1920" t="n">
        <v>2511.99</v>
      </c>
    </row>
    <row r="1921">
      <c r="A1921" t="n">
        <v>40551</v>
      </c>
      <c r="B1921" t="n">
        <v>128</v>
      </c>
      <c r="C1921" t="inlineStr">
        <is>
          <t>Love Cabaret</t>
        </is>
      </c>
      <c r="D1921" s="556" t="n">
        <v>45839</v>
      </c>
      <c r="E1921" t="n">
        <v>18359</v>
      </c>
      <c r="F1921" t="inlineStr">
        <is>
          <t>GIN TANQUERAY 750ML</t>
        </is>
      </c>
      <c r="G1921" t="n">
        <v>3278</v>
      </c>
      <c r="H1921" t="n">
        <v>27.2</v>
      </c>
      <c r="I1921" t="inlineStr">
        <is>
          <t>GR</t>
        </is>
      </c>
      <c r="J1921" t="inlineStr">
        <is>
          <t>BEBIDAS</t>
        </is>
      </c>
      <c r="K1921" t="inlineStr">
        <is>
          <t>06/2025</t>
        </is>
      </c>
      <c r="L1921" t="n">
        <v>90.5</v>
      </c>
      <c r="M1921" s="556" t="n">
        <v>45835</v>
      </c>
      <c r="N1921" t="n">
        <v>91</v>
      </c>
      <c r="O1921" t="n">
        <v>91</v>
      </c>
      <c r="P1921" t="n">
        <v>2461.6</v>
      </c>
    </row>
    <row r="1922">
      <c r="A1922" t="n">
        <v>40562</v>
      </c>
      <c r="B1922" t="n">
        <v>128</v>
      </c>
      <c r="C1922" t="inlineStr">
        <is>
          <t>Love Cabaret</t>
        </is>
      </c>
      <c r="D1922" s="556" t="n">
        <v>45839</v>
      </c>
      <c r="E1922" t="n">
        <v>18261</v>
      </c>
      <c r="F1922" t="inlineStr">
        <is>
          <t>RUM ZACAPA 23 ANOS 750ML</t>
        </is>
      </c>
      <c r="G1922" t="n">
        <v>3368</v>
      </c>
      <c r="H1922" t="n">
        <v>5.5</v>
      </c>
      <c r="I1922" t="inlineStr">
        <is>
          <t>GR</t>
        </is>
      </c>
      <c r="J1922" t="inlineStr">
        <is>
          <t>BEBIDAS</t>
        </is>
      </c>
      <c r="K1922" t="inlineStr">
        <is>
          <t>06/2025</t>
        </is>
      </c>
      <c r="L1922" t="n">
        <v>447.49</v>
      </c>
      <c r="M1922" s="556" t="n">
        <v>45832</v>
      </c>
      <c r="N1922" t="n">
        <v>447.49</v>
      </c>
      <c r="O1922" t="n">
        <v>447.49</v>
      </c>
      <c r="P1922" t="n">
        <v>2461.2</v>
      </c>
    </row>
    <row r="1923">
      <c r="A1923" t="n">
        <v>40571</v>
      </c>
      <c r="B1923" t="n">
        <v>128</v>
      </c>
      <c r="C1923" t="inlineStr">
        <is>
          <t>Love Cabaret</t>
        </is>
      </c>
      <c r="D1923" s="556" t="n">
        <v>45839</v>
      </c>
      <c r="E1923" t="n">
        <v>18179</v>
      </c>
      <c r="F1923" t="inlineStr">
        <is>
          <t>VODKA KETEL ONE 1L</t>
        </is>
      </c>
      <c r="G1923" t="n">
        <v>3443</v>
      </c>
      <c r="H1923" t="n">
        <v>27.2</v>
      </c>
      <c r="I1923" t="inlineStr">
        <is>
          <t>GR</t>
        </is>
      </c>
      <c r="J1923" t="inlineStr">
        <is>
          <t>BEBIDAS</t>
        </is>
      </c>
      <c r="K1923" t="inlineStr">
        <is>
          <t>06/2025</t>
        </is>
      </c>
      <c r="L1923" t="n">
        <v>88.38</v>
      </c>
      <c r="M1923" s="556" t="n">
        <v>45832</v>
      </c>
      <c r="N1923" t="n">
        <v>87</v>
      </c>
      <c r="O1923" t="n">
        <v>105.54</v>
      </c>
      <c r="P1923" t="n">
        <v>2403.94</v>
      </c>
    </row>
    <row r="1924">
      <c r="A1924" t="n">
        <v>40580</v>
      </c>
      <c r="B1924" t="n">
        <v>128</v>
      </c>
      <c r="C1924" t="inlineStr">
        <is>
          <t>Love Cabaret</t>
        </is>
      </c>
      <c r="D1924" s="556" t="n">
        <v>45839</v>
      </c>
      <c r="E1924" t="n">
        <v>18114</v>
      </c>
      <c r="F1924" t="inlineStr">
        <is>
          <t>WHISKY JOHNNIE WALKER GOLD LABEL RESERVE 750ML</t>
        </is>
      </c>
      <c r="G1924" t="n">
        <v>3498</v>
      </c>
      <c r="H1924" t="n">
        <v>9.15</v>
      </c>
      <c r="I1924" t="inlineStr">
        <is>
          <t>GR</t>
        </is>
      </c>
      <c r="J1924" t="inlineStr">
        <is>
          <t>BEBIDAS</t>
        </is>
      </c>
      <c r="K1924" t="inlineStr">
        <is>
          <t>06/2025</t>
        </is>
      </c>
      <c r="L1924" t="n">
        <v>242.21</v>
      </c>
      <c r="M1924" s="556" t="n">
        <v>45824</v>
      </c>
      <c r="N1924" t="n">
        <v>242.21</v>
      </c>
      <c r="O1924" t="n">
        <v>242.21</v>
      </c>
      <c r="P1924" t="n">
        <v>2216.22</v>
      </c>
    </row>
    <row r="1925">
      <c r="A1925" t="n">
        <v>40586</v>
      </c>
      <c r="B1925" t="n">
        <v>128</v>
      </c>
      <c r="C1925" t="inlineStr">
        <is>
          <t>Love Cabaret</t>
        </is>
      </c>
      <c r="D1925" s="556" t="n">
        <v>45839</v>
      </c>
      <c r="E1925" t="n">
        <v>24552</v>
      </c>
      <c r="F1925" t="inlineStr">
        <is>
          <t>ESPUMANTE CASA PERINI BRUT 750ML</t>
        </is>
      </c>
      <c r="G1925" t="n">
        <v>5669</v>
      </c>
      <c r="H1925" t="n">
        <v>51.4</v>
      </c>
      <c r="I1925" t="inlineStr">
        <is>
          <t>GR</t>
        </is>
      </c>
      <c r="J1925" t="inlineStr">
        <is>
          <t>BEBIDAS</t>
        </is>
      </c>
      <c r="K1925" t="inlineStr">
        <is>
          <t>06/2025</t>
        </is>
      </c>
      <c r="L1925" t="n">
        <v>37.99</v>
      </c>
      <c r="M1925" s="556" t="n">
        <v>45838</v>
      </c>
      <c r="N1925" t="n">
        <v>37.99</v>
      </c>
      <c r="O1925" t="n">
        <v>37.99</v>
      </c>
      <c r="P1925" t="n">
        <v>1952.69</v>
      </c>
    </row>
    <row r="1926">
      <c r="A1926" t="n">
        <v>40452</v>
      </c>
      <c r="B1926" t="n">
        <v>128</v>
      </c>
      <c r="C1926" t="inlineStr">
        <is>
          <t>Love Cabaret</t>
        </is>
      </c>
      <c r="D1926" s="556" t="n">
        <v>45839</v>
      </c>
      <c r="E1926" t="n">
        <v>24556</v>
      </c>
      <c r="F1926" t="inlineStr">
        <is>
          <t>PAO DE HAMBURGUER NA MASSA DE BRIOCHE PINCELADO CAIXA C/72 UN 18 PACOTES X 4 UN COD 111</t>
        </is>
      </c>
      <c r="G1926" t="n">
        <v>5659</v>
      </c>
      <c r="H1926" t="n">
        <v>6.11</v>
      </c>
      <c r="I1926" t="inlineStr">
        <is>
          <t>CX</t>
        </is>
      </c>
      <c r="J1926" t="inlineStr">
        <is>
          <t>ALIMENTOS</t>
        </is>
      </c>
      <c r="K1926" t="inlineStr">
        <is>
          <t>06/2025</t>
        </is>
      </c>
      <c r="L1926" t="n">
        <v>187.28</v>
      </c>
      <c r="M1926" s="556" t="n">
        <v>45818</v>
      </c>
      <c r="N1926" t="n">
        <v>187.28</v>
      </c>
      <c r="O1926" t="n">
        <v>187.28</v>
      </c>
      <c r="P1926" t="n">
        <v>1144.28</v>
      </c>
    </row>
    <row r="1927">
      <c r="A1927" t="n">
        <v>40602</v>
      </c>
      <c r="B1927" t="n">
        <v>128</v>
      </c>
      <c r="C1927" t="inlineStr">
        <is>
          <t>Love Cabaret</t>
        </is>
      </c>
      <c r="D1927" s="556" t="n">
        <v>45839</v>
      </c>
      <c r="E1927" t="n">
        <v>26947</v>
      </c>
      <c r="F1927" t="inlineStr">
        <is>
          <t>REFRIGERANTE GUARANA ZERO FYS 350ML C/12</t>
        </is>
      </c>
      <c r="G1927" t="n">
        <v>7010</v>
      </c>
      <c r="H1927" t="n">
        <v>40</v>
      </c>
      <c r="I1927" t="inlineStr">
        <is>
          <t>PC</t>
        </is>
      </c>
      <c r="J1927" t="inlineStr">
        <is>
          <t>BEBIDAS</t>
        </is>
      </c>
      <c r="K1927" t="inlineStr">
        <is>
          <t>06/2025</t>
        </is>
      </c>
      <c r="L1927" t="n">
        <v>28.12</v>
      </c>
      <c r="M1927" s="556" t="n">
        <v>45833</v>
      </c>
      <c r="N1927" t="n">
        <v>28.12</v>
      </c>
      <c r="O1927" t="n">
        <v>28.12</v>
      </c>
      <c r="P1927" t="n">
        <v>1124.8</v>
      </c>
    </row>
    <row r="1928">
      <c r="A1928" t="n">
        <v>40599</v>
      </c>
      <c r="B1928" t="n">
        <v>128</v>
      </c>
      <c r="C1928" t="inlineStr">
        <is>
          <t>Love Cabaret</t>
        </is>
      </c>
      <c r="D1928" s="556" t="n">
        <v>45839</v>
      </c>
      <c r="E1928" t="n">
        <v>24530</v>
      </c>
      <c r="F1928" t="inlineStr">
        <is>
          <t>VINHO TINTO CARVALHAIS MELANGE A TROIS 750ML</t>
        </is>
      </c>
      <c r="G1928" t="n">
        <v>5656</v>
      </c>
      <c r="H1928" t="n">
        <v>9</v>
      </c>
      <c r="I1928" t="inlineStr">
        <is>
          <t>GR</t>
        </is>
      </c>
      <c r="J1928" t="inlineStr">
        <is>
          <t>BEBIDAS</t>
        </is>
      </c>
      <c r="K1928" t="inlineStr">
        <is>
          <t>06/2025</t>
        </is>
      </c>
      <c r="L1928" t="n">
        <v>120.45</v>
      </c>
      <c r="M1928" s="556" t="n">
        <v>45838</v>
      </c>
      <c r="N1928" t="n">
        <v>120.45</v>
      </c>
      <c r="O1928" t="n">
        <v>120.45</v>
      </c>
      <c r="P1928" t="n">
        <v>1084.05</v>
      </c>
    </row>
    <row r="1929">
      <c r="A1929" t="n">
        <v>40589</v>
      </c>
      <c r="B1929" t="n">
        <v>128</v>
      </c>
      <c r="C1929" t="inlineStr">
        <is>
          <t>Love Cabaret</t>
        </is>
      </c>
      <c r="D1929" s="556" t="n">
        <v>45839</v>
      </c>
      <c r="E1929" t="n">
        <v>18016</v>
      </c>
      <c r="F1929" t="inlineStr">
        <is>
          <t>ESPUMANTE PERELADA CAVA STARS TOUCH ROSE 750ML</t>
        </is>
      </c>
      <c r="G1929" t="n">
        <v>3581</v>
      </c>
      <c r="H1929" t="n">
        <v>9</v>
      </c>
      <c r="I1929" t="inlineStr">
        <is>
          <t>GR</t>
        </is>
      </c>
      <c r="J1929" t="inlineStr">
        <is>
          <t>BEBIDAS</t>
        </is>
      </c>
      <c r="K1929" t="inlineStr">
        <is>
          <t>06/2025</t>
        </is>
      </c>
      <c r="L1929" t="n">
        <v>0</v>
      </c>
      <c r="M1929" s="556" t="n">
        <v>45786</v>
      </c>
      <c r="N1929" t="n">
        <v>116</v>
      </c>
      <c r="O1929" t="n">
        <v>137.8</v>
      </c>
      <c r="P1929" t="n">
        <v>1044</v>
      </c>
    </row>
    <row r="1930">
      <c r="A1930" t="n">
        <v>40587</v>
      </c>
      <c r="B1930" t="n">
        <v>128</v>
      </c>
      <c r="C1930" t="inlineStr">
        <is>
          <t>Love Cabaret</t>
        </is>
      </c>
      <c r="D1930" s="556" t="n">
        <v>45839</v>
      </c>
      <c r="E1930" t="n">
        <v>25119</v>
      </c>
      <c r="F1930" t="inlineStr">
        <is>
          <t>ESPUMANTE CHANDON EXCELLENCE BRUT  750ML</t>
        </is>
      </c>
      <c r="G1930" t="n">
        <v>5903</v>
      </c>
      <c r="H1930" t="n">
        <v>7</v>
      </c>
      <c r="I1930" t="inlineStr">
        <is>
          <t>GR</t>
        </is>
      </c>
      <c r="J1930" t="inlineStr">
        <is>
          <t>BEBIDAS</t>
        </is>
      </c>
      <c r="K1930" t="inlineStr">
        <is>
          <t>06/2025</t>
        </is>
      </c>
      <c r="L1930" t="n">
        <v>148.94</v>
      </c>
      <c r="M1930" s="556" t="n">
        <v>45838</v>
      </c>
      <c r="N1930" t="n">
        <v>148.92</v>
      </c>
      <c r="O1930" t="n">
        <v>148.92</v>
      </c>
      <c r="P1930" t="n">
        <v>1042.58</v>
      </c>
    </row>
    <row r="1931">
      <c r="A1931" t="n">
        <v>40565</v>
      </c>
      <c r="B1931" t="n">
        <v>128</v>
      </c>
      <c r="C1931" t="inlineStr">
        <is>
          <t>Love Cabaret</t>
        </is>
      </c>
      <c r="D1931" s="556" t="n">
        <v>45839</v>
      </c>
      <c r="E1931" t="n">
        <v>18202</v>
      </c>
      <c r="F1931" t="inlineStr">
        <is>
          <t>VERMOUTH DOLIN DRY 750ML</t>
        </is>
      </c>
      <c r="G1931" t="n">
        <v>3424</v>
      </c>
      <c r="H1931" t="n">
        <v>5.6</v>
      </c>
      <c r="I1931" t="inlineStr">
        <is>
          <t>GR</t>
        </is>
      </c>
      <c r="J1931" t="inlineStr">
        <is>
          <t>BEBIDAS</t>
        </is>
      </c>
      <c r="K1931" t="inlineStr">
        <is>
          <t>06/2025</t>
        </is>
      </c>
      <c r="L1931" t="n">
        <v>0</v>
      </c>
      <c r="M1931" s="556" t="n">
        <v>45798</v>
      </c>
      <c r="N1931" t="n">
        <v>184.47</v>
      </c>
      <c r="O1931" t="n">
        <v>156.05</v>
      </c>
      <c r="P1931" t="n">
        <v>1033.03</v>
      </c>
    </row>
    <row r="1932">
      <c r="A1932" t="n">
        <v>40591</v>
      </c>
      <c r="B1932" t="n">
        <v>128</v>
      </c>
      <c r="C1932" t="inlineStr">
        <is>
          <t>Love Cabaret</t>
        </is>
      </c>
      <c r="D1932" s="556" t="n">
        <v>45839</v>
      </c>
      <c r="E1932" t="n">
        <v>17934</v>
      </c>
      <c r="F1932" t="inlineStr">
        <is>
          <t>AGUA MINERAL SEM GAS MAMBA 350ML C/24</t>
        </is>
      </c>
      <c r="G1932" t="n">
        <v>3636</v>
      </c>
      <c r="H1932" t="n">
        <v>21.58</v>
      </c>
      <c r="I1932" t="inlineStr">
        <is>
          <t>PC</t>
        </is>
      </c>
      <c r="J1932" t="inlineStr">
        <is>
          <t>BEBIDAS</t>
        </is>
      </c>
      <c r="K1932" t="inlineStr">
        <is>
          <t>06/2025</t>
        </is>
      </c>
      <c r="L1932" t="n">
        <v>47.76</v>
      </c>
      <c r="M1932" s="556" t="n">
        <v>45833</v>
      </c>
      <c r="N1932" t="n">
        <v>47.76</v>
      </c>
      <c r="O1932" t="n">
        <v>47.76</v>
      </c>
      <c r="P1932" t="n">
        <v>1030.66</v>
      </c>
    </row>
    <row r="1933">
      <c r="A1933" t="n">
        <v>40531</v>
      </c>
      <c r="B1933" t="n">
        <v>128</v>
      </c>
      <c r="C1933" t="inlineStr">
        <is>
          <t>Love Cabaret</t>
        </is>
      </c>
      <c r="D1933" s="556" t="n">
        <v>45839</v>
      </c>
      <c r="E1933" t="n">
        <v>24259</v>
      </c>
      <c r="F1933" t="inlineStr">
        <is>
          <t>FILE MIGNON 4/5 S/ CORDAO KG</t>
        </is>
      </c>
      <c r="G1933" t="n">
        <v>2938</v>
      </c>
      <c r="H1933" t="n">
        <v>14.8</v>
      </c>
      <c r="I1933" t="inlineStr">
        <is>
          <t>KG</t>
        </is>
      </c>
      <c r="J1933" t="inlineStr">
        <is>
          <t>ALIMENTOS</t>
        </is>
      </c>
      <c r="K1933" t="inlineStr">
        <is>
          <t>06/2025</t>
        </is>
      </c>
      <c r="L1933" t="n">
        <v>68.90000000000001</v>
      </c>
      <c r="M1933" s="556" t="n">
        <v>45825</v>
      </c>
      <c r="N1933" t="n">
        <v>68.90000000000001</v>
      </c>
      <c r="O1933" t="n">
        <v>69.04000000000001</v>
      </c>
      <c r="P1933" t="n">
        <v>1019.72</v>
      </c>
    </row>
    <row r="1934">
      <c r="A1934" t="n">
        <v>40581</v>
      </c>
      <c r="B1934" t="n">
        <v>128</v>
      </c>
      <c r="C1934" t="inlineStr">
        <is>
          <t>Love Cabaret</t>
        </is>
      </c>
      <c r="D1934" s="556" t="n">
        <v>45839</v>
      </c>
      <c r="E1934" t="n">
        <v>18113</v>
      </c>
      <c r="F1934" t="inlineStr">
        <is>
          <t>WHISKY JOHNNIE WALKER GREEN LABEL 750ML</t>
        </is>
      </c>
      <c r="G1934" t="n">
        <v>3499</v>
      </c>
      <c r="H1934" t="n">
        <v>2.1</v>
      </c>
      <c r="I1934" t="inlineStr">
        <is>
          <t>GR</t>
        </is>
      </c>
      <c r="J1934" t="inlineStr">
        <is>
          <t>BEBIDAS</t>
        </is>
      </c>
      <c r="K1934" t="inlineStr">
        <is>
          <t>06/2025</t>
        </is>
      </c>
      <c r="L1934" t="n">
        <v>0</v>
      </c>
      <c r="M1934" s="556" t="n">
        <v>45740</v>
      </c>
      <c r="N1934" t="n">
        <v>439.9</v>
      </c>
      <c r="O1934" t="n">
        <v>462.36</v>
      </c>
      <c r="P1934" t="n">
        <v>923.79</v>
      </c>
    </row>
    <row r="1935">
      <c r="A1935" t="n">
        <v>40535</v>
      </c>
      <c r="B1935" t="n">
        <v>128</v>
      </c>
      <c r="C1935" t="inlineStr">
        <is>
          <t>Love Cabaret</t>
        </is>
      </c>
      <c r="D1935" s="556" t="n">
        <v>45839</v>
      </c>
      <c r="E1935" t="n">
        <v>17092</v>
      </c>
      <c r="F1935" t="inlineStr">
        <is>
          <t>GELO CUBO 50X60MM</t>
        </is>
      </c>
      <c r="G1935" t="n">
        <v>4165</v>
      </c>
      <c r="H1935" t="n">
        <v>16.8</v>
      </c>
      <c r="I1935" t="inlineStr">
        <is>
          <t>UN</t>
        </is>
      </c>
      <c r="J1935" t="inlineStr">
        <is>
          <t>BEBIDAS</t>
        </is>
      </c>
      <c r="K1935" t="inlineStr">
        <is>
          <t>06/2025</t>
        </is>
      </c>
      <c r="L1935" t="n">
        <v>51.14</v>
      </c>
      <c r="M1935" s="556" t="n">
        <v>45834</v>
      </c>
      <c r="N1935" t="n">
        <v>54.25</v>
      </c>
      <c r="O1935" t="n">
        <v>54.25</v>
      </c>
      <c r="P1935" t="n">
        <v>859.15</v>
      </c>
    </row>
    <row r="1936">
      <c r="A1936" t="n">
        <v>40578</v>
      </c>
      <c r="B1936" t="n">
        <v>128</v>
      </c>
      <c r="C1936" t="inlineStr">
        <is>
          <t>Love Cabaret</t>
        </is>
      </c>
      <c r="D1936" s="556" t="n">
        <v>45839</v>
      </c>
      <c r="E1936" t="n">
        <v>18117</v>
      </c>
      <c r="F1936" t="inlineStr">
        <is>
          <t>WHISKY JOHNNIE WALKER BLONDE 750ML</t>
        </is>
      </c>
      <c r="G1936" t="n">
        <v>3496</v>
      </c>
      <c r="H1936" t="n">
        <v>7</v>
      </c>
      <c r="I1936" t="inlineStr">
        <is>
          <t>UN</t>
        </is>
      </c>
      <c r="J1936" t="inlineStr">
        <is>
          <t>BEBIDAS</t>
        </is>
      </c>
      <c r="K1936" t="inlineStr">
        <is>
          <t>06/2025</t>
        </is>
      </c>
      <c r="L1936" t="n">
        <v>0</v>
      </c>
      <c r="M1936" s="556" t="n">
        <v>-693593</v>
      </c>
      <c r="N1936" t="n">
        <v>0</v>
      </c>
      <c r="O1936" t="n">
        <v>82.19</v>
      </c>
      <c r="P1936" t="n">
        <v>839.23</v>
      </c>
    </row>
    <row r="1937">
      <c r="A1937" t="n">
        <v>40538</v>
      </c>
      <c r="B1937" t="n">
        <v>128</v>
      </c>
      <c r="C1937" t="inlineStr">
        <is>
          <t>Love Cabaret</t>
        </is>
      </c>
      <c r="D1937" s="556" t="n">
        <v>45839</v>
      </c>
      <c r="E1937" t="n">
        <v>18562</v>
      </c>
      <c r="F1937" t="inlineStr">
        <is>
          <t>CERVEJA HEINEKEN ZERO LONG NECK 330ML C/24</t>
        </is>
      </c>
      <c r="G1937" t="n">
        <v>3120</v>
      </c>
      <c r="H1937" t="n">
        <v>5.58</v>
      </c>
      <c r="I1937" t="inlineStr">
        <is>
          <t>PC</t>
        </is>
      </c>
      <c r="J1937" t="inlineStr">
        <is>
          <t>BEBIDAS</t>
        </is>
      </c>
      <c r="K1937" t="inlineStr">
        <is>
          <t>06/2025</t>
        </is>
      </c>
      <c r="L1937" t="n">
        <v>146.72</v>
      </c>
      <c r="M1937" s="556" t="n">
        <v>45818</v>
      </c>
      <c r="N1937" t="n">
        <v>0</v>
      </c>
      <c r="O1937" t="n">
        <v>147.7</v>
      </c>
      <c r="P1937" t="n">
        <v>818.7</v>
      </c>
    </row>
    <row r="1938">
      <c r="A1938" t="n">
        <v>40563</v>
      </c>
      <c r="B1938" t="n">
        <v>128</v>
      </c>
      <c r="C1938" t="inlineStr">
        <is>
          <t>Love Cabaret</t>
        </is>
      </c>
      <c r="D1938" s="556" t="n">
        <v>45839</v>
      </c>
      <c r="E1938" t="n">
        <v>18242</v>
      </c>
      <c r="F1938" t="inlineStr">
        <is>
          <t>TEQUILA DON JULIO BLANCO 750ML</t>
        </is>
      </c>
      <c r="G1938" t="n">
        <v>3386</v>
      </c>
      <c r="H1938" t="n">
        <v>5.2</v>
      </c>
      <c r="I1938" t="inlineStr">
        <is>
          <t>GR</t>
        </is>
      </c>
      <c r="J1938" t="inlineStr">
        <is>
          <t>BEBIDAS</t>
        </is>
      </c>
      <c r="K1938" t="inlineStr">
        <is>
          <t>06/2025</t>
        </is>
      </c>
      <c r="L1938" t="n">
        <v>145</v>
      </c>
      <c r="M1938" s="556" t="n">
        <v>45817</v>
      </c>
      <c r="N1938" t="n">
        <v>145</v>
      </c>
      <c r="O1938" t="n">
        <v>226.16</v>
      </c>
      <c r="P1938" t="n">
        <v>754</v>
      </c>
    </row>
    <row r="1939">
      <c r="A1939" t="n">
        <v>40556</v>
      </c>
      <c r="B1939" t="n">
        <v>128</v>
      </c>
      <c r="C1939" t="inlineStr">
        <is>
          <t>Love Cabaret</t>
        </is>
      </c>
      <c r="D1939" s="556" t="n">
        <v>45839</v>
      </c>
      <c r="E1939" t="n">
        <v>24706</v>
      </c>
      <c r="F1939" t="inlineStr">
        <is>
          <t>LICOR DE MACA VERDE SOUR APPLE PUCKER DE KUYPER 700ML</t>
        </is>
      </c>
      <c r="G1939" t="n">
        <v>5723</v>
      </c>
      <c r="H1939" t="n">
        <v>3</v>
      </c>
      <c r="I1939" t="inlineStr">
        <is>
          <t>GR</t>
        </is>
      </c>
      <c r="J1939" t="inlineStr">
        <is>
          <t>BEBIDAS</t>
        </is>
      </c>
      <c r="K1939" t="inlineStr">
        <is>
          <t>06/2025</t>
        </is>
      </c>
      <c r="L1939" t="n">
        <v>0</v>
      </c>
      <c r="M1939" s="556" t="n">
        <v>45786</v>
      </c>
      <c r="N1939" t="n">
        <v>249</v>
      </c>
      <c r="O1939" t="n">
        <v>249</v>
      </c>
      <c r="P1939" t="n">
        <v>747</v>
      </c>
    </row>
    <row r="1940">
      <c r="A1940" t="n">
        <v>40590</v>
      </c>
      <c r="B1940" t="n">
        <v>128</v>
      </c>
      <c r="C1940" t="inlineStr">
        <is>
          <t>Love Cabaret</t>
        </is>
      </c>
      <c r="D1940" s="556" t="n">
        <v>45839</v>
      </c>
      <c r="E1940" t="n">
        <v>17933</v>
      </c>
      <c r="F1940" t="inlineStr">
        <is>
          <t>AGUA MINERAL COM GAS MAMBA 350ML C/24</t>
        </is>
      </c>
      <c r="G1940" t="n">
        <v>3636</v>
      </c>
      <c r="H1940" t="n">
        <v>14.42</v>
      </c>
      <c r="I1940" t="inlineStr">
        <is>
          <t>PC</t>
        </is>
      </c>
      <c r="J1940" t="inlineStr">
        <is>
          <t>BEBIDAS</t>
        </is>
      </c>
      <c r="K1940" t="inlineStr">
        <is>
          <t>06/2025</t>
        </is>
      </c>
      <c r="L1940" t="n">
        <v>47.76</v>
      </c>
      <c r="M1940" s="556" t="n">
        <v>45833</v>
      </c>
      <c r="N1940" t="n">
        <v>47.76</v>
      </c>
      <c r="O1940" t="n">
        <v>47.76</v>
      </c>
      <c r="P1940" t="n">
        <v>688.7</v>
      </c>
    </row>
    <row r="1941">
      <c r="A1941" t="n">
        <v>40545</v>
      </c>
      <c r="B1941" t="n">
        <v>128</v>
      </c>
      <c r="C1941" t="inlineStr">
        <is>
          <t>Love Cabaret</t>
        </is>
      </c>
      <c r="D1941" s="556" t="n">
        <v>45839</v>
      </c>
      <c r="E1941" t="n">
        <v>18540</v>
      </c>
      <c r="F1941" t="inlineStr">
        <is>
          <t>APERITIVO FERNET BRANCA FRATELLI 750ML</t>
        </is>
      </c>
      <c r="G1941" t="n">
        <v>3138</v>
      </c>
      <c r="H1941" t="n">
        <v>4.15</v>
      </c>
      <c r="I1941" t="inlineStr">
        <is>
          <t>GR</t>
        </is>
      </c>
      <c r="J1941" t="inlineStr">
        <is>
          <t>BEBIDAS</t>
        </is>
      </c>
      <c r="K1941" t="inlineStr">
        <is>
          <t>06/2025</t>
        </is>
      </c>
      <c r="L1941" t="n">
        <v>0</v>
      </c>
      <c r="M1941" s="556" t="n">
        <v>-693593</v>
      </c>
      <c r="N1941" t="n">
        <v>0</v>
      </c>
      <c r="O1941" t="n">
        <v>124.6</v>
      </c>
      <c r="P1941" t="n">
        <v>684.13</v>
      </c>
    </row>
    <row r="1942">
      <c r="A1942" t="n">
        <v>40585</v>
      </c>
      <c r="B1942" t="n">
        <v>128</v>
      </c>
      <c r="C1942" t="inlineStr">
        <is>
          <t>Love Cabaret</t>
        </is>
      </c>
      <c r="D1942" s="556" t="n">
        <v>45839</v>
      </c>
      <c r="E1942" t="n">
        <v>18053</v>
      </c>
      <c r="F1942" t="inlineStr">
        <is>
          <t>CHAMPAGNE VEUVE CLICQUOT BRUT 750ML</t>
        </is>
      </c>
      <c r="G1942" t="n">
        <v>3551</v>
      </c>
      <c r="H1942" t="n">
        <v>2</v>
      </c>
      <c r="I1942" t="inlineStr">
        <is>
          <t>UN</t>
        </is>
      </c>
      <c r="J1942" t="inlineStr">
        <is>
          <t>BEBIDAS</t>
        </is>
      </c>
      <c r="K1942" t="inlineStr">
        <is>
          <t>06/2025</t>
        </is>
      </c>
      <c r="L1942" t="n">
        <v>0</v>
      </c>
      <c r="M1942" s="556" t="n">
        <v>45663</v>
      </c>
      <c r="N1942" t="n">
        <v>314.15</v>
      </c>
      <c r="O1942" t="n">
        <v>343</v>
      </c>
      <c r="P1942" t="n">
        <v>628.3</v>
      </c>
    </row>
    <row r="1943">
      <c r="A1943" t="n">
        <v>40597</v>
      </c>
      <c r="B1943" t="n">
        <v>128</v>
      </c>
      <c r="C1943" t="inlineStr">
        <is>
          <t>Love Cabaret</t>
        </is>
      </c>
      <c r="D1943" s="556" t="n">
        <v>45839</v>
      </c>
      <c r="E1943" t="n">
        <v>17778</v>
      </c>
      <c r="F1943" t="inlineStr">
        <is>
          <t>VINHO BRANCO JEREZ FORTIF REAL TESOURO FINO 750ML</t>
        </is>
      </c>
      <c r="G1943" t="n">
        <v>3765</v>
      </c>
      <c r="H1943" t="n">
        <v>7</v>
      </c>
      <c r="I1943" t="inlineStr">
        <is>
          <t>GR</t>
        </is>
      </c>
      <c r="J1943" t="inlineStr">
        <is>
          <t>BEBIDAS</t>
        </is>
      </c>
      <c r="K1943" t="inlineStr">
        <is>
          <t>06/2025</t>
        </is>
      </c>
      <c r="L1943" t="n">
        <v>0</v>
      </c>
      <c r="M1943" s="556" t="n">
        <v>45516</v>
      </c>
      <c r="N1943" t="n">
        <v>88.81999999999999</v>
      </c>
      <c r="O1943" t="n">
        <v>107.97</v>
      </c>
      <c r="P1943" t="n">
        <v>621.74</v>
      </c>
    </row>
    <row r="1944">
      <c r="A1944" t="n">
        <v>40536</v>
      </c>
      <c r="B1944" t="n">
        <v>128</v>
      </c>
      <c r="C1944" t="inlineStr">
        <is>
          <t>Love Cabaret</t>
        </is>
      </c>
      <c r="D1944" s="556" t="n">
        <v>45839</v>
      </c>
      <c r="E1944" t="n">
        <v>18557</v>
      </c>
      <c r="F1944" t="inlineStr">
        <is>
          <t>CERVEJA BLUE MOON BELGIAN WHITE 355ML C/24</t>
        </is>
      </c>
      <c r="G1944" t="n">
        <v>3123</v>
      </c>
      <c r="H1944" t="n">
        <v>2.83</v>
      </c>
      <c r="I1944" t="inlineStr">
        <is>
          <t>PC</t>
        </is>
      </c>
      <c r="J1944" t="inlineStr">
        <is>
          <t>BEBIDAS</t>
        </is>
      </c>
      <c r="K1944" t="inlineStr">
        <is>
          <t>06/2025</t>
        </is>
      </c>
      <c r="L1944" t="n">
        <v>210.47</v>
      </c>
      <c r="M1944" s="556" t="n">
        <v>45818</v>
      </c>
      <c r="N1944" t="n">
        <v>210.47</v>
      </c>
      <c r="O1944" t="n">
        <v>0</v>
      </c>
      <c r="P1944" t="n">
        <v>595.63</v>
      </c>
    </row>
    <row r="1945">
      <c r="A1945" t="n">
        <v>40520</v>
      </c>
      <c r="B1945" t="n">
        <v>128</v>
      </c>
      <c r="C1945" t="inlineStr">
        <is>
          <t>Love Cabaret</t>
        </is>
      </c>
      <c r="D1945" s="556" t="n">
        <v>45839</v>
      </c>
      <c r="E1945" t="n">
        <v>24435</v>
      </c>
      <c r="F1945" t="inlineStr">
        <is>
          <t>QUEIJO EMMENTAL KG</t>
        </is>
      </c>
      <c r="G1945" t="n">
        <v>2769</v>
      </c>
      <c r="H1945" t="n">
        <v>7.5</v>
      </c>
      <c r="I1945" t="inlineStr">
        <is>
          <t>KG</t>
        </is>
      </c>
      <c r="J1945" t="inlineStr">
        <is>
          <t>ALIMENTOS</t>
        </is>
      </c>
      <c r="K1945" t="inlineStr">
        <is>
          <t>06/2025</t>
        </is>
      </c>
      <c r="L1945" t="n">
        <v>0</v>
      </c>
      <c r="M1945" s="556" t="n">
        <v>45726</v>
      </c>
      <c r="N1945" t="n">
        <v>78.75</v>
      </c>
      <c r="O1945" t="n">
        <v>70.3</v>
      </c>
      <c r="P1945" t="n">
        <v>590.62</v>
      </c>
    </row>
    <row r="1946">
      <c r="A1946" t="n">
        <v>40555</v>
      </c>
      <c r="B1946" t="n">
        <v>128</v>
      </c>
      <c r="C1946" t="inlineStr">
        <is>
          <t>Love Cabaret</t>
        </is>
      </c>
      <c r="D1946" s="556" t="n">
        <v>45839</v>
      </c>
      <c r="E1946" t="n">
        <v>18287</v>
      </c>
      <c r="F1946" t="inlineStr">
        <is>
          <t>LICOR DE CEREJA HEERING 700ML</t>
        </is>
      </c>
      <c r="G1946" t="n">
        <v>3341</v>
      </c>
      <c r="H1946" t="n">
        <v>2</v>
      </c>
      <c r="I1946" t="inlineStr">
        <is>
          <t>UN</t>
        </is>
      </c>
      <c r="J1946" t="inlineStr">
        <is>
          <t>BEBIDAS</t>
        </is>
      </c>
      <c r="K1946" t="inlineStr">
        <is>
          <t>06/2025</t>
        </is>
      </c>
      <c r="L1946" t="n">
        <v>0</v>
      </c>
      <c r="M1946" s="556" t="n">
        <v>-693593</v>
      </c>
      <c r="N1946" t="n">
        <v>0</v>
      </c>
      <c r="O1946" t="n">
        <v>0</v>
      </c>
      <c r="P1946" t="n">
        <v>569.98</v>
      </c>
    </row>
    <row r="1947">
      <c r="A1947" t="n">
        <v>40457</v>
      </c>
      <c r="B1947" t="n">
        <v>128</v>
      </c>
      <c r="C1947" t="inlineStr">
        <is>
          <t>Love Cabaret</t>
        </is>
      </c>
      <c r="D1947" s="556" t="n">
        <v>45839</v>
      </c>
      <c r="E1947" t="n">
        <v>24053</v>
      </c>
      <c r="F1947" t="inlineStr">
        <is>
          <t>ARROZ JAPONEZ KG</t>
        </is>
      </c>
      <c r="G1947" t="n">
        <v>2189</v>
      </c>
      <c r="H1947" t="n">
        <v>10</v>
      </c>
      <c r="I1947" t="inlineStr">
        <is>
          <t>KG</t>
        </is>
      </c>
      <c r="J1947" t="inlineStr">
        <is>
          <t>ALIMENTOS</t>
        </is>
      </c>
      <c r="K1947" t="inlineStr">
        <is>
          <t>06/2025</t>
        </is>
      </c>
      <c r="L1947" t="n">
        <v>53.33</v>
      </c>
      <c r="M1947" s="556" t="n">
        <v>45831</v>
      </c>
      <c r="N1947" t="n">
        <v>53.33</v>
      </c>
      <c r="O1947" t="n">
        <v>53.33</v>
      </c>
      <c r="P1947" t="n">
        <v>533.3</v>
      </c>
    </row>
    <row r="1948">
      <c r="A1948" t="n">
        <v>40576</v>
      </c>
      <c r="B1948" t="n">
        <v>128</v>
      </c>
      <c r="C1948" t="inlineStr">
        <is>
          <t>Love Cabaret</t>
        </is>
      </c>
      <c r="D1948" s="556" t="n">
        <v>45839</v>
      </c>
      <c r="E1948" t="n">
        <v>18131</v>
      </c>
      <c r="F1948" t="inlineStr">
        <is>
          <t>WHISKY GLENMORANGIE 10 ANOS 750ML</t>
        </is>
      </c>
      <c r="G1948" t="n">
        <v>3485</v>
      </c>
      <c r="H1948" t="n">
        <v>2</v>
      </c>
      <c r="I1948" t="inlineStr">
        <is>
          <t>UN</t>
        </is>
      </c>
      <c r="J1948" t="inlineStr">
        <is>
          <t>BEBIDAS</t>
        </is>
      </c>
      <c r="K1948" t="inlineStr">
        <is>
          <t>06/2025</t>
        </is>
      </c>
      <c r="L1948" t="n">
        <v>0</v>
      </c>
      <c r="M1948" s="556" t="n">
        <v>-693593</v>
      </c>
      <c r="N1948" t="n">
        <v>0</v>
      </c>
      <c r="O1948" t="n">
        <v>298.9</v>
      </c>
      <c r="P1948" t="n">
        <v>500.7</v>
      </c>
    </row>
    <row r="1949">
      <c r="A1949" t="n">
        <v>40539</v>
      </c>
      <c r="B1949" t="n">
        <v>128</v>
      </c>
      <c r="C1949" t="inlineStr">
        <is>
          <t>Love Cabaret</t>
        </is>
      </c>
      <c r="D1949" s="556" t="n">
        <v>45839</v>
      </c>
      <c r="E1949" t="n">
        <v>18554</v>
      </c>
      <c r="F1949" t="inlineStr">
        <is>
          <t>CERVEJA LAGUNITAS IPA 355ML C/12</t>
        </is>
      </c>
      <c r="G1949" t="n">
        <v>3126</v>
      </c>
      <c r="H1949" t="n">
        <v>4.67</v>
      </c>
      <c r="I1949" t="inlineStr">
        <is>
          <t>PC</t>
        </is>
      </c>
      <c r="J1949" t="inlineStr">
        <is>
          <t>BEBIDAS</t>
        </is>
      </c>
      <c r="K1949" t="inlineStr">
        <is>
          <t>06/2025</t>
        </is>
      </c>
      <c r="L1949" t="n">
        <v>105.24</v>
      </c>
      <c r="M1949" s="556" t="n">
        <v>45818</v>
      </c>
      <c r="N1949" t="n">
        <v>105.24</v>
      </c>
      <c r="O1949" t="n">
        <v>0</v>
      </c>
      <c r="P1949" t="n">
        <v>491.47</v>
      </c>
    </row>
    <row r="1950">
      <c r="A1950" t="n">
        <v>40588</v>
      </c>
      <c r="B1950" t="n">
        <v>128</v>
      </c>
      <c r="C1950" t="inlineStr">
        <is>
          <t>Love Cabaret</t>
        </is>
      </c>
      <c r="D1950" s="556" t="n">
        <v>45839</v>
      </c>
      <c r="E1950" t="n">
        <v>18050</v>
      </c>
      <c r="F1950" t="inlineStr">
        <is>
          <t>ESPUMANTE MOET CHANDON IMPERIAL ROSE 750ML</t>
        </is>
      </c>
      <c r="G1950" t="n">
        <v>3553</v>
      </c>
      <c r="H1950" t="n">
        <v>1</v>
      </c>
      <c r="I1950" t="inlineStr">
        <is>
          <t>GR</t>
        </is>
      </c>
      <c r="J1950" t="inlineStr">
        <is>
          <t>BEBIDAS</t>
        </is>
      </c>
      <c r="K1950" t="inlineStr">
        <is>
          <t>06/2025</t>
        </is>
      </c>
      <c r="L1950" t="n">
        <v>0</v>
      </c>
      <c r="M1950" s="556" t="n">
        <v>-693593</v>
      </c>
      <c r="N1950" t="n">
        <v>0</v>
      </c>
      <c r="O1950" t="n">
        <v>391.54</v>
      </c>
      <c r="P1950" t="n">
        <v>478.8</v>
      </c>
    </row>
    <row r="1951">
      <c r="A1951" t="n">
        <v>40567</v>
      </c>
      <c r="B1951" t="n">
        <v>128</v>
      </c>
      <c r="C1951" t="inlineStr">
        <is>
          <t>Love Cabaret</t>
        </is>
      </c>
      <c r="D1951" s="556" t="n">
        <v>45839</v>
      </c>
      <c r="E1951" t="n">
        <v>18212</v>
      </c>
      <c r="F1951" t="inlineStr">
        <is>
          <t>VERMOUTH MARTINI EXTRA DRY 750ML</t>
        </is>
      </c>
      <c r="G1951" t="n">
        <v>3415</v>
      </c>
      <c r="H1951" t="n">
        <v>11</v>
      </c>
      <c r="I1951" t="inlineStr">
        <is>
          <t>GR</t>
        </is>
      </c>
      <c r="J1951" t="inlineStr">
        <is>
          <t>BEBIDAS</t>
        </is>
      </c>
      <c r="K1951" t="inlineStr">
        <is>
          <t>06/2025</t>
        </is>
      </c>
      <c r="L1951" t="n">
        <v>38.3</v>
      </c>
      <c r="M1951" s="556" t="n">
        <v>45824</v>
      </c>
      <c r="N1951" t="n">
        <v>38.3</v>
      </c>
      <c r="O1951" t="n">
        <v>38.3</v>
      </c>
      <c r="P1951" t="n">
        <v>421.3</v>
      </c>
    </row>
    <row r="1952">
      <c r="A1952" t="n">
        <v>40575</v>
      </c>
      <c r="B1952" t="n">
        <v>128</v>
      </c>
      <c r="C1952" t="inlineStr">
        <is>
          <t>Love Cabaret</t>
        </is>
      </c>
      <c r="D1952" s="556" t="n">
        <v>45839</v>
      </c>
      <c r="E1952" t="n">
        <v>18133</v>
      </c>
      <c r="F1952" t="inlineStr">
        <is>
          <t>WHISKY GLENLIVET FOUNDERS RESERVE 750ML</t>
        </is>
      </c>
      <c r="G1952" t="n">
        <v>3484</v>
      </c>
      <c r="H1952" t="n">
        <v>2</v>
      </c>
      <c r="I1952" t="inlineStr">
        <is>
          <t>GR</t>
        </is>
      </c>
      <c r="J1952" t="inlineStr">
        <is>
          <t>BEBIDAS</t>
        </is>
      </c>
      <c r="K1952" t="inlineStr">
        <is>
          <t>06/2025</t>
        </is>
      </c>
      <c r="L1952" t="n">
        <v>0</v>
      </c>
      <c r="M1952" s="556" t="n">
        <v>-693593</v>
      </c>
      <c r="N1952" t="n">
        <v>0</v>
      </c>
      <c r="O1952" t="n">
        <v>193.9</v>
      </c>
      <c r="P1952" t="n">
        <v>414.02</v>
      </c>
    </row>
    <row r="1953">
      <c r="A1953" t="n">
        <v>40559</v>
      </c>
      <c r="B1953" t="n">
        <v>128</v>
      </c>
      <c r="C1953" t="inlineStr">
        <is>
          <t>Love Cabaret</t>
        </is>
      </c>
      <c r="D1953" s="556" t="n">
        <v>45839</v>
      </c>
      <c r="E1953" t="n">
        <v>18306</v>
      </c>
      <c r="F1953" t="inlineStr">
        <is>
          <t>LICOR MARASCHINO LUXARDO 750ML</t>
        </is>
      </c>
      <c r="G1953" t="n">
        <v>3327</v>
      </c>
      <c r="H1953" t="n">
        <v>2</v>
      </c>
      <c r="I1953" t="inlineStr">
        <is>
          <t>GR</t>
        </is>
      </c>
      <c r="J1953" t="inlineStr">
        <is>
          <t>BEBIDAS</t>
        </is>
      </c>
      <c r="K1953" t="inlineStr">
        <is>
          <t>06/2025</t>
        </is>
      </c>
      <c r="L1953" t="n">
        <v>0</v>
      </c>
      <c r="M1953" s="556" t="n">
        <v>-693593</v>
      </c>
      <c r="N1953" t="n">
        <v>0</v>
      </c>
      <c r="O1953" t="n">
        <v>238.8</v>
      </c>
      <c r="P1953" t="n">
        <v>395.1</v>
      </c>
    </row>
    <row r="1954">
      <c r="A1954" t="n">
        <v>40519</v>
      </c>
      <c r="B1954" t="n">
        <v>128</v>
      </c>
      <c r="C1954" t="inlineStr">
        <is>
          <t>Love Cabaret</t>
        </is>
      </c>
      <c r="D1954" s="556" t="n">
        <v>45839</v>
      </c>
      <c r="E1954" t="n">
        <v>19401</v>
      </c>
      <c r="F1954" t="inlineStr">
        <is>
          <t>MANTEIGA SEM SAL SCALA KG</t>
        </is>
      </c>
      <c r="G1954" t="n">
        <v>2761</v>
      </c>
      <c r="H1954" t="n">
        <v>8</v>
      </c>
      <c r="I1954" t="inlineStr">
        <is>
          <t>KG</t>
        </is>
      </c>
      <c r="J1954" t="inlineStr">
        <is>
          <t>ALIMENTOS</t>
        </is>
      </c>
      <c r="K1954" t="inlineStr">
        <is>
          <t>06/2025</t>
        </is>
      </c>
      <c r="L1954" t="n">
        <v>45.98</v>
      </c>
      <c r="M1954" s="556" t="n">
        <v>45824</v>
      </c>
      <c r="N1954" t="n">
        <v>45.98</v>
      </c>
      <c r="O1954" t="n">
        <v>47.98</v>
      </c>
      <c r="P1954" t="n">
        <v>367.84</v>
      </c>
    </row>
    <row r="1955">
      <c r="A1955" t="n">
        <v>40546</v>
      </c>
      <c r="B1955" t="n">
        <v>128</v>
      </c>
      <c r="C1955" t="inlineStr">
        <is>
          <t>Love Cabaret</t>
        </is>
      </c>
      <c r="D1955" s="556" t="n">
        <v>45839</v>
      </c>
      <c r="E1955" t="n">
        <v>18530</v>
      </c>
      <c r="F1955" t="inlineStr">
        <is>
          <t>APERITIVO RAMAZZOTTI ROSATO 700ML</t>
        </is>
      </c>
      <c r="G1955" t="n">
        <v>3145</v>
      </c>
      <c r="H1955" t="n">
        <v>6</v>
      </c>
      <c r="I1955" t="inlineStr">
        <is>
          <t>GR</t>
        </is>
      </c>
      <c r="J1955" t="inlineStr">
        <is>
          <t>BEBIDAS</t>
        </is>
      </c>
      <c r="K1955" t="inlineStr">
        <is>
          <t>06/2025</t>
        </is>
      </c>
      <c r="L1955" t="n">
        <v>0</v>
      </c>
      <c r="M1955" s="556" t="n">
        <v>45502</v>
      </c>
      <c r="N1955" t="n">
        <v>61.12</v>
      </c>
      <c r="O1955" t="n">
        <v>64.56</v>
      </c>
      <c r="P1955" t="n">
        <v>366.72</v>
      </c>
    </row>
    <row r="1956">
      <c r="A1956" t="n">
        <v>40527</v>
      </c>
      <c r="B1956" t="n">
        <v>128</v>
      </c>
      <c r="C1956" t="inlineStr">
        <is>
          <t>Love Cabaret</t>
        </is>
      </c>
      <c r="D1956" s="556" t="n">
        <v>45839</v>
      </c>
      <c r="E1956" t="n">
        <v>23990</v>
      </c>
      <c r="F1956" t="inlineStr">
        <is>
          <t>ACEM MOIDO KG</t>
        </is>
      </c>
      <c r="G1956" t="n">
        <v>2917</v>
      </c>
      <c r="H1956" t="n">
        <v>10</v>
      </c>
      <c r="I1956" t="inlineStr">
        <is>
          <t>KG</t>
        </is>
      </c>
      <c r="J1956" t="inlineStr">
        <is>
          <t>ALIMENTOS</t>
        </is>
      </c>
      <c r="K1956" t="inlineStr">
        <is>
          <t>06/2025</t>
        </is>
      </c>
      <c r="L1956" t="n">
        <v>34.8</v>
      </c>
      <c r="M1956" s="556" t="n">
        <v>45831</v>
      </c>
      <c r="N1956" t="n">
        <v>34.8</v>
      </c>
      <c r="O1956" t="n">
        <v>34.8</v>
      </c>
      <c r="P1956" t="n">
        <v>348</v>
      </c>
    </row>
    <row r="1957">
      <c r="A1957" t="n">
        <v>40495</v>
      </c>
      <c r="B1957" t="n">
        <v>128</v>
      </c>
      <c r="C1957" t="inlineStr">
        <is>
          <t>Love Cabaret</t>
        </is>
      </c>
      <c r="D1957" s="556" t="n">
        <v>45839</v>
      </c>
      <c r="E1957" t="n">
        <v>19667</v>
      </c>
      <c r="F1957" t="inlineStr">
        <is>
          <t>CAMBUCI CONGELADO ASMUSSEN C/1KG</t>
        </is>
      </c>
      <c r="G1957" t="n">
        <v>2572</v>
      </c>
      <c r="H1957" t="n">
        <v>10</v>
      </c>
      <c r="I1957" t="inlineStr">
        <is>
          <t>PC</t>
        </is>
      </c>
      <c r="J1957" t="inlineStr">
        <is>
          <t>ALIMENTOS</t>
        </is>
      </c>
      <c r="K1957" t="inlineStr">
        <is>
          <t>06/2025</t>
        </is>
      </c>
      <c r="L1957" t="n">
        <v>34.5</v>
      </c>
      <c r="M1957" s="556" t="n">
        <v>45826</v>
      </c>
      <c r="N1957" t="n">
        <v>29</v>
      </c>
      <c r="O1957" t="n">
        <v>30</v>
      </c>
      <c r="P1957" t="n">
        <v>345</v>
      </c>
    </row>
    <row r="1958">
      <c r="A1958" t="n">
        <v>40458</v>
      </c>
      <c r="B1958" t="n">
        <v>128</v>
      </c>
      <c r="C1958" t="inlineStr">
        <is>
          <t>Love Cabaret</t>
        </is>
      </c>
      <c r="D1958" s="556" t="n">
        <v>45839</v>
      </c>
      <c r="E1958" t="n">
        <v>21047</v>
      </c>
      <c r="F1958" t="inlineStr">
        <is>
          <t>AZEITE EXTRA VIRGEM GALLO 2L</t>
        </is>
      </c>
      <c r="G1958" t="n">
        <v>1999</v>
      </c>
      <c r="H1958" t="n">
        <v>2</v>
      </c>
      <c r="I1958" t="inlineStr">
        <is>
          <t>GALAO</t>
        </is>
      </c>
      <c r="J1958" t="inlineStr">
        <is>
          <t>ALIMENTOS</t>
        </is>
      </c>
      <c r="K1958" t="inlineStr">
        <is>
          <t>06/2025</t>
        </is>
      </c>
      <c r="L1958" t="n">
        <v>171.38</v>
      </c>
      <c r="M1958" s="556" t="n">
        <v>45838</v>
      </c>
      <c r="N1958" t="n">
        <v>169.9</v>
      </c>
      <c r="O1958" t="n">
        <v>169.9</v>
      </c>
      <c r="P1958" t="n">
        <v>342.76</v>
      </c>
    </row>
    <row r="1959">
      <c r="A1959" t="n">
        <v>40449</v>
      </c>
      <c r="B1959" t="n">
        <v>128</v>
      </c>
      <c r="C1959" t="inlineStr">
        <is>
          <t>Love Cabaret</t>
        </is>
      </c>
      <c r="D1959" s="556" t="n">
        <v>45839</v>
      </c>
      <c r="E1959" t="n">
        <v>25217</v>
      </c>
      <c r="F1959" t="inlineStr">
        <is>
          <t>PASTA DE PIMENTA COREANA C/500G</t>
        </is>
      </c>
      <c r="G1959" t="n">
        <v>5950</v>
      </c>
      <c r="H1959" t="n">
        <v>4</v>
      </c>
      <c r="I1959" t="inlineStr">
        <is>
          <t>PT</t>
        </is>
      </c>
      <c r="J1959" t="inlineStr">
        <is>
          <t>ALIMENTOS</t>
        </is>
      </c>
      <c r="K1959" t="inlineStr">
        <is>
          <t>06/2025</t>
        </is>
      </c>
      <c r="L1959" t="n">
        <v>0</v>
      </c>
      <c r="M1959" s="556" t="n">
        <v>45740</v>
      </c>
      <c r="N1959" t="n">
        <v>77.08</v>
      </c>
      <c r="O1959" t="n">
        <v>40.9</v>
      </c>
      <c r="P1959" t="n">
        <v>308.32</v>
      </c>
    </row>
    <row r="1960">
      <c r="A1960" t="n">
        <v>40568</v>
      </c>
      <c r="B1960" t="n">
        <v>128</v>
      </c>
      <c r="C1960" t="inlineStr">
        <is>
          <t>Love Cabaret</t>
        </is>
      </c>
      <c r="D1960" s="556" t="n">
        <v>45839</v>
      </c>
      <c r="E1960" t="n">
        <v>26150</v>
      </c>
      <c r="F1960" t="inlineStr">
        <is>
          <t xml:space="preserve">VERMOUTH PUNT E MES 750ML </t>
        </is>
      </c>
      <c r="G1960" t="n">
        <v>3409</v>
      </c>
      <c r="H1960" t="n">
        <v>3</v>
      </c>
      <c r="I1960" t="inlineStr">
        <is>
          <t>GR</t>
        </is>
      </c>
      <c r="J1960" t="inlineStr">
        <is>
          <t>BEBIDAS</t>
        </is>
      </c>
      <c r="K1960" t="inlineStr">
        <is>
          <t>06/2025</t>
        </is>
      </c>
      <c r="L1960" t="n">
        <v>101.49</v>
      </c>
      <c r="M1960" s="556" t="n">
        <v>45832</v>
      </c>
      <c r="N1960" t="n">
        <v>101.49</v>
      </c>
      <c r="O1960" t="n">
        <v>101.49</v>
      </c>
      <c r="P1960" t="n">
        <v>304.47</v>
      </c>
    </row>
    <row r="1961">
      <c r="A1961" t="n">
        <v>40601</v>
      </c>
      <c r="B1961" t="n">
        <v>128</v>
      </c>
      <c r="C1961" t="inlineStr">
        <is>
          <t>Love Cabaret</t>
        </is>
      </c>
      <c r="D1961" s="556" t="n">
        <v>45839</v>
      </c>
      <c r="E1961" t="n">
        <v>19663</v>
      </c>
      <c r="F1961" t="inlineStr">
        <is>
          <t>POLPA DE MARACUJA KG</t>
        </is>
      </c>
      <c r="G1961" t="n">
        <v>2577</v>
      </c>
      <c r="H1961" t="n">
        <v>10</v>
      </c>
      <c r="I1961" t="inlineStr">
        <is>
          <t>KG</t>
        </is>
      </c>
      <c r="J1961" t="inlineStr">
        <is>
          <t>ALIMENTOS</t>
        </is>
      </c>
      <c r="K1961" t="inlineStr">
        <is>
          <t>06/2025</t>
        </is>
      </c>
      <c r="L1961" t="n">
        <v>0</v>
      </c>
      <c r="M1961" s="556" t="n">
        <v>-693593</v>
      </c>
      <c r="N1961" t="n">
        <v>0</v>
      </c>
      <c r="O1961" t="n">
        <v>30</v>
      </c>
      <c r="P1961" t="n">
        <v>300</v>
      </c>
    </row>
    <row r="1962">
      <c r="A1962" t="n">
        <v>40570</v>
      </c>
      <c r="B1962" t="n">
        <v>128</v>
      </c>
      <c r="C1962" t="inlineStr">
        <is>
          <t>Love Cabaret</t>
        </is>
      </c>
      <c r="D1962" s="556" t="n">
        <v>45839</v>
      </c>
      <c r="E1962" t="n">
        <v>18186</v>
      </c>
      <c r="F1962" t="inlineStr">
        <is>
          <t>VODKA CIROC NATURAL 750ML</t>
        </is>
      </c>
      <c r="G1962" t="n">
        <v>3437</v>
      </c>
      <c r="H1962" t="n">
        <v>2.2</v>
      </c>
      <c r="I1962" t="inlineStr">
        <is>
          <t>GR</t>
        </is>
      </c>
      <c r="J1962" t="inlineStr">
        <is>
          <t>BEBIDAS</t>
        </is>
      </c>
      <c r="K1962" t="inlineStr">
        <is>
          <t>06/2025</t>
        </is>
      </c>
      <c r="L1962" t="n">
        <v>0</v>
      </c>
      <c r="M1962" s="556" t="n">
        <v>45762</v>
      </c>
      <c r="N1962" t="n">
        <v>136</v>
      </c>
      <c r="O1962" t="n">
        <v>173.44</v>
      </c>
      <c r="P1962" t="n">
        <v>299.2</v>
      </c>
    </row>
    <row r="1963">
      <c r="A1963" t="n">
        <v>40603</v>
      </c>
      <c r="B1963" t="n">
        <v>128</v>
      </c>
      <c r="C1963" t="inlineStr">
        <is>
          <t>Love Cabaret</t>
        </is>
      </c>
      <c r="D1963" s="556" t="n">
        <v>45839</v>
      </c>
      <c r="E1963" t="n">
        <v>26034</v>
      </c>
      <c r="F1963" t="inlineStr">
        <is>
          <t>VINHO BRANCO RUTINI LA RURAL DESTINO CHARDONNAY MENDOZA ARGENTINA 750ML</t>
        </is>
      </c>
      <c r="G1963" t="n">
        <v>6504</v>
      </c>
      <c r="H1963" t="n">
        <v>6</v>
      </c>
      <c r="I1963" t="inlineStr">
        <is>
          <t>GR</t>
        </is>
      </c>
      <c r="J1963" t="inlineStr">
        <is>
          <t>BEBIDAS</t>
        </is>
      </c>
      <c r="K1963" t="inlineStr">
        <is>
          <t>06/2025</t>
        </is>
      </c>
      <c r="L1963" t="n">
        <v>0</v>
      </c>
      <c r="M1963" s="556" t="n">
        <v>-693593</v>
      </c>
      <c r="N1963" t="n">
        <v>0</v>
      </c>
      <c r="O1963" t="n">
        <v>48.45</v>
      </c>
      <c r="P1963" t="n">
        <v>290.7</v>
      </c>
    </row>
    <row r="1964">
      <c r="A1964" t="n">
        <v>40544</v>
      </c>
      <c r="B1964" t="n">
        <v>128</v>
      </c>
      <c r="C1964" t="inlineStr">
        <is>
          <t>Love Cabaret</t>
        </is>
      </c>
      <c r="D1964" s="556" t="n">
        <v>45839</v>
      </c>
      <c r="E1964" t="n">
        <v>18543</v>
      </c>
      <c r="F1964" t="inlineStr">
        <is>
          <t>APERITIVO CYNAR 900ML</t>
        </is>
      </c>
      <c r="G1964" t="n">
        <v>3135</v>
      </c>
      <c r="H1964" t="n">
        <v>12.3</v>
      </c>
      <c r="I1964" t="inlineStr">
        <is>
          <t>GR</t>
        </is>
      </c>
      <c r="J1964" t="inlineStr">
        <is>
          <t>BEBIDAS</t>
        </is>
      </c>
      <c r="K1964" t="inlineStr">
        <is>
          <t>06/2025</t>
        </is>
      </c>
      <c r="L1964" t="n">
        <v>22.85</v>
      </c>
      <c r="M1964" s="556" t="n">
        <v>45832</v>
      </c>
      <c r="N1964" t="n">
        <v>22.96</v>
      </c>
      <c r="O1964" t="n">
        <v>23.9</v>
      </c>
      <c r="P1964" t="n">
        <v>281.06</v>
      </c>
    </row>
    <row r="1965">
      <c r="A1965" t="n">
        <v>40542</v>
      </c>
      <c r="B1965" t="n">
        <v>128</v>
      </c>
      <c r="C1965" t="inlineStr">
        <is>
          <t>Love Cabaret</t>
        </is>
      </c>
      <c r="D1965" s="556" t="n">
        <v>45839</v>
      </c>
      <c r="E1965" t="n">
        <v>18547</v>
      </c>
      <c r="F1965" t="inlineStr">
        <is>
          <t>APERITIVO APEROL 750ML</t>
        </is>
      </c>
      <c r="G1965" t="n">
        <v>3132</v>
      </c>
      <c r="H1965" t="n">
        <v>8</v>
      </c>
      <c r="I1965" t="inlineStr">
        <is>
          <t>GR</t>
        </is>
      </c>
      <c r="J1965" t="inlineStr">
        <is>
          <t>BEBIDAS</t>
        </is>
      </c>
      <c r="K1965" t="inlineStr">
        <is>
          <t>06/2025</t>
        </is>
      </c>
      <c r="L1965" t="n">
        <v>34.75</v>
      </c>
      <c r="M1965" s="556" t="n">
        <v>45824</v>
      </c>
      <c r="N1965" t="n">
        <v>34.75</v>
      </c>
      <c r="O1965" t="n">
        <v>37.52</v>
      </c>
      <c r="P1965" t="n">
        <v>278</v>
      </c>
    </row>
    <row r="1966">
      <c r="A1966" t="n">
        <v>40475</v>
      </c>
      <c r="B1966" t="n">
        <v>128</v>
      </c>
      <c r="C1966" t="inlineStr">
        <is>
          <t>Love Cabaret</t>
        </is>
      </c>
      <c r="D1966" s="556" t="n">
        <v>45839</v>
      </c>
      <c r="E1966" t="n">
        <v>20116</v>
      </c>
      <c r="F1966" t="inlineStr">
        <is>
          <t>MASSA CONGELADA PARA HARUMAKI 450GR</t>
        </is>
      </c>
      <c r="G1966" t="n">
        <v>2291</v>
      </c>
      <c r="H1966" t="n">
        <v>20</v>
      </c>
      <c r="I1966" t="inlineStr">
        <is>
          <t>UN</t>
        </is>
      </c>
      <c r="J1966" t="inlineStr">
        <is>
          <t>ALIMENTOS</t>
        </is>
      </c>
      <c r="K1966" t="inlineStr">
        <is>
          <t>06/2025</t>
        </is>
      </c>
      <c r="L1966" t="n">
        <v>0</v>
      </c>
      <c r="M1966" s="556" t="n">
        <v>45677</v>
      </c>
      <c r="N1966" t="n">
        <v>13.65</v>
      </c>
      <c r="O1966" t="n">
        <v>29</v>
      </c>
      <c r="P1966" t="n">
        <v>273</v>
      </c>
    </row>
    <row r="1967">
      <c r="A1967" t="n">
        <v>40572</v>
      </c>
      <c r="B1967" t="n">
        <v>128</v>
      </c>
      <c r="C1967" t="inlineStr">
        <is>
          <t>Love Cabaret</t>
        </is>
      </c>
      <c r="D1967" s="556" t="n">
        <v>45839</v>
      </c>
      <c r="E1967" t="n">
        <v>18157</v>
      </c>
      <c r="F1967" t="inlineStr">
        <is>
          <t>WHISKY BOURBON BULLEIT 750ML</t>
        </is>
      </c>
      <c r="G1967" t="n">
        <v>3463</v>
      </c>
      <c r="H1967" t="n">
        <v>1.55</v>
      </c>
      <c r="I1967" t="inlineStr">
        <is>
          <t>GR</t>
        </is>
      </c>
      <c r="J1967" t="inlineStr">
        <is>
          <t>BEBIDAS</t>
        </is>
      </c>
      <c r="K1967" t="inlineStr">
        <is>
          <t>06/2025</t>
        </is>
      </c>
      <c r="L1967" t="n">
        <v>0</v>
      </c>
      <c r="M1967" s="556" t="n">
        <v>45770</v>
      </c>
      <c r="N1967" t="n">
        <v>174.6</v>
      </c>
      <c r="O1967" t="n">
        <v>205.61</v>
      </c>
      <c r="P1967" t="n">
        <v>270.63</v>
      </c>
    </row>
    <row r="1968">
      <c r="A1968" t="n">
        <v>40592</v>
      </c>
      <c r="B1968" t="n">
        <v>128</v>
      </c>
      <c r="C1968" t="inlineStr">
        <is>
          <t>Love Cabaret</t>
        </is>
      </c>
      <c r="D1968" s="556" t="n">
        <v>45839</v>
      </c>
      <c r="E1968" t="n">
        <v>24030</v>
      </c>
      <c r="F1968" t="inlineStr">
        <is>
          <t>AGUA TONICA PRATA 269ML</t>
        </is>
      </c>
      <c r="G1968" t="n">
        <v>3593</v>
      </c>
      <c r="H1968" t="n">
        <v>67</v>
      </c>
      <c r="I1968" t="inlineStr">
        <is>
          <t>UN</t>
        </is>
      </c>
      <c r="J1968" t="inlineStr">
        <is>
          <t>BEBIDAS</t>
        </is>
      </c>
      <c r="K1968" t="inlineStr">
        <is>
          <t>06/2025</t>
        </is>
      </c>
      <c r="L1968" t="n">
        <v>3.81</v>
      </c>
      <c r="M1968" s="556" t="n">
        <v>45824</v>
      </c>
      <c r="N1968" t="n">
        <v>3.81</v>
      </c>
      <c r="O1968" t="n">
        <v>3.79</v>
      </c>
      <c r="P1968" t="n">
        <v>255.27</v>
      </c>
    </row>
    <row r="1969">
      <c r="A1969" t="n">
        <v>40540</v>
      </c>
      <c r="B1969" t="n">
        <v>128</v>
      </c>
      <c r="C1969" t="inlineStr">
        <is>
          <t>Love Cabaret</t>
        </is>
      </c>
      <c r="D1969" s="556" t="n">
        <v>45839</v>
      </c>
      <c r="E1969" t="n">
        <v>18550</v>
      </c>
      <c r="F1969" t="inlineStr">
        <is>
          <t>APERITIVO ANGOSTURA 200ML</t>
        </is>
      </c>
      <c r="G1969" t="n">
        <v>3130</v>
      </c>
      <c r="H1969" t="n">
        <v>1.1</v>
      </c>
      <c r="I1969" t="inlineStr">
        <is>
          <t>GR</t>
        </is>
      </c>
      <c r="J1969" t="inlineStr">
        <is>
          <t>BEBIDAS</t>
        </is>
      </c>
      <c r="K1969" t="inlineStr">
        <is>
          <t>06/2025</t>
        </is>
      </c>
      <c r="L1969" t="n">
        <v>0</v>
      </c>
      <c r="M1969" s="556" t="n">
        <v>45782</v>
      </c>
      <c r="N1969" t="n">
        <v>229.9</v>
      </c>
      <c r="O1969" t="n">
        <v>176.96</v>
      </c>
      <c r="P1969" t="n">
        <v>252.89</v>
      </c>
    </row>
    <row r="1970">
      <c r="A1970" t="n">
        <v>40564</v>
      </c>
      <c r="B1970" t="n">
        <v>128</v>
      </c>
      <c r="C1970" t="inlineStr">
        <is>
          <t>Love Cabaret</t>
        </is>
      </c>
      <c r="D1970" s="556" t="n">
        <v>45839</v>
      </c>
      <c r="E1970" t="n">
        <v>18218</v>
      </c>
      <c r="F1970" t="inlineStr">
        <is>
          <t>VERMOUTH CINZANO ROSSO ARGENTINO 1L</t>
        </is>
      </c>
      <c r="G1970" t="n">
        <v>3410</v>
      </c>
      <c r="H1970" t="n">
        <v>8.6</v>
      </c>
      <c r="I1970" t="inlineStr">
        <is>
          <t>GR</t>
        </is>
      </c>
      <c r="J1970" t="inlineStr">
        <is>
          <t>BEBIDAS</t>
        </is>
      </c>
      <c r="K1970" t="inlineStr">
        <is>
          <t>06/2025</t>
        </is>
      </c>
      <c r="L1970" t="n">
        <v>29.35</v>
      </c>
      <c r="M1970" s="556" t="n">
        <v>45824</v>
      </c>
      <c r="N1970" t="n">
        <v>29.35</v>
      </c>
      <c r="O1970" t="n">
        <v>28.52</v>
      </c>
      <c r="P1970" t="n">
        <v>252.41</v>
      </c>
    </row>
    <row r="1971">
      <c r="A1971" t="n">
        <v>40450</v>
      </c>
      <c r="B1971" t="n">
        <v>128</v>
      </c>
      <c r="C1971" t="inlineStr">
        <is>
          <t>Love Cabaret</t>
        </is>
      </c>
      <c r="D1971" s="556" t="n">
        <v>45839</v>
      </c>
      <c r="E1971" t="n">
        <v>21150</v>
      </c>
      <c r="F1971" t="inlineStr">
        <is>
          <t>SORVETE DE BAUNILHA DE MADAGASCAR DIOMIO C/5L</t>
        </is>
      </c>
      <c r="G1971" t="n">
        <v>1951</v>
      </c>
      <c r="H1971" t="n">
        <v>3</v>
      </c>
      <c r="I1971" t="inlineStr">
        <is>
          <t>PT</t>
        </is>
      </c>
      <c r="J1971" t="inlineStr">
        <is>
          <t>ALIMENTOS</t>
        </is>
      </c>
      <c r="K1971" t="inlineStr">
        <is>
          <t>06/2025</t>
        </is>
      </c>
      <c r="L1971" t="n">
        <v>74</v>
      </c>
      <c r="M1971" s="556" t="n">
        <v>45819</v>
      </c>
      <c r="N1971" t="n">
        <v>74</v>
      </c>
      <c r="O1971" t="n">
        <v>74</v>
      </c>
      <c r="P1971" t="n">
        <v>222</v>
      </c>
    </row>
    <row r="1972">
      <c r="A1972" t="n">
        <v>40522</v>
      </c>
      <c r="B1972" t="n">
        <v>128</v>
      </c>
      <c r="C1972" t="inlineStr">
        <is>
          <t>Love Cabaret</t>
        </is>
      </c>
      <c r="D1972" s="556" t="n">
        <v>45839</v>
      </c>
      <c r="E1972" t="n">
        <v>19291</v>
      </c>
      <c r="F1972" t="inlineStr">
        <is>
          <t>QUEIJO PARMESAO CAPA PRETA KG</t>
        </is>
      </c>
      <c r="G1972" t="n">
        <v>2775</v>
      </c>
      <c r="H1972" t="n">
        <v>3</v>
      </c>
      <c r="I1972" t="inlineStr">
        <is>
          <t>KG</t>
        </is>
      </c>
      <c r="J1972" t="inlineStr">
        <is>
          <t>ALIMENTOS</t>
        </is>
      </c>
      <c r="K1972" t="inlineStr">
        <is>
          <t>06/2025</t>
        </is>
      </c>
      <c r="L1972" t="n">
        <v>73.69</v>
      </c>
      <c r="M1972" s="556" t="n">
        <v>45831</v>
      </c>
      <c r="N1972" t="n">
        <v>73.51000000000001</v>
      </c>
      <c r="O1972" t="n">
        <v>73.51000000000001</v>
      </c>
      <c r="P1972" t="n">
        <v>221.07</v>
      </c>
    </row>
    <row r="1973">
      <c r="A1973" t="n">
        <v>40459</v>
      </c>
      <c r="B1973" t="n">
        <v>128</v>
      </c>
      <c r="C1973" t="inlineStr">
        <is>
          <t>Love Cabaret</t>
        </is>
      </c>
      <c r="D1973" s="556" t="n">
        <v>45839</v>
      </c>
      <c r="E1973" t="n">
        <v>20743</v>
      </c>
      <c r="F1973" t="inlineStr">
        <is>
          <t>AZEITONA PRETA S/ CAROCO YGUARA 2KG</t>
        </is>
      </c>
      <c r="G1973" t="n">
        <v>2090</v>
      </c>
      <c r="H1973" t="n">
        <v>2.7</v>
      </c>
      <c r="I1973" t="inlineStr">
        <is>
          <t>UN</t>
        </is>
      </c>
      <c r="J1973" t="inlineStr">
        <is>
          <t>ALIMENTOS</t>
        </is>
      </c>
      <c r="K1973" t="inlineStr">
        <is>
          <t>06/2025</t>
        </is>
      </c>
      <c r="L1973" t="n">
        <v>0</v>
      </c>
      <c r="M1973" s="556" t="n">
        <v>45803</v>
      </c>
      <c r="N1973" t="n">
        <v>81.56999999999999</v>
      </c>
      <c r="O1973" t="n">
        <v>80.73999999999999</v>
      </c>
      <c r="P1973" t="n">
        <v>220.24</v>
      </c>
    </row>
    <row r="1974">
      <c r="A1974" t="n">
        <v>40569</v>
      </c>
      <c r="B1974" t="n">
        <v>128</v>
      </c>
      <c r="C1974" t="inlineStr">
        <is>
          <t>Love Cabaret</t>
        </is>
      </c>
      <c r="D1974" s="556" t="n">
        <v>45839</v>
      </c>
      <c r="E1974" t="n">
        <v>18189</v>
      </c>
      <c r="F1974" t="inlineStr">
        <is>
          <t>VODKA BELVEDERE NATURAL 700ML</t>
        </is>
      </c>
      <c r="G1974" t="n">
        <v>3435</v>
      </c>
      <c r="H1974" t="n">
        <v>2</v>
      </c>
      <c r="I1974" t="inlineStr">
        <is>
          <t>GR</t>
        </is>
      </c>
      <c r="J1974" t="inlineStr">
        <is>
          <t>BEBIDAS</t>
        </is>
      </c>
      <c r="K1974" t="inlineStr">
        <is>
          <t>06/2025</t>
        </is>
      </c>
      <c r="L1974" t="n">
        <v>0</v>
      </c>
      <c r="M1974" s="556" t="n">
        <v>-693593</v>
      </c>
      <c r="N1974" t="n">
        <v>0</v>
      </c>
      <c r="O1974" t="n">
        <v>119.03</v>
      </c>
      <c r="P1974" t="n">
        <v>217.2</v>
      </c>
    </row>
    <row r="1975">
      <c r="A1975" t="n">
        <v>40464</v>
      </c>
      <c r="B1975" t="n">
        <v>128</v>
      </c>
      <c r="C1975" t="inlineStr">
        <is>
          <t>Love Cabaret</t>
        </is>
      </c>
      <c r="D1975" s="556" t="n">
        <v>45839</v>
      </c>
      <c r="E1975" t="n">
        <v>25808</v>
      </c>
      <c r="F1975" t="inlineStr">
        <is>
          <t>CHOCOLATE EM BARRA AO LEITE C/2,1KG SICAO</t>
        </is>
      </c>
      <c r="G1975" t="n">
        <v>6345</v>
      </c>
      <c r="H1975" t="n">
        <v>1.7</v>
      </c>
      <c r="I1975" t="inlineStr">
        <is>
          <t>UN</t>
        </is>
      </c>
      <c r="J1975" t="inlineStr">
        <is>
          <t>ALIMENTOS</t>
        </is>
      </c>
      <c r="K1975" t="inlineStr">
        <is>
          <t>06/2025</t>
        </is>
      </c>
      <c r="L1975" t="n">
        <v>127</v>
      </c>
      <c r="M1975" s="556" t="n">
        <v>45817</v>
      </c>
      <c r="N1975" t="n">
        <v>127</v>
      </c>
      <c r="O1975" t="n">
        <v>84.25</v>
      </c>
      <c r="P1975" t="n">
        <v>215.9</v>
      </c>
    </row>
    <row r="1976">
      <c r="A1976" t="n">
        <v>40529</v>
      </c>
      <c r="B1976" t="n">
        <v>128</v>
      </c>
      <c r="C1976" t="inlineStr">
        <is>
          <t>Love Cabaret</t>
        </is>
      </c>
      <c r="D1976" s="556" t="n">
        <v>45839</v>
      </c>
      <c r="E1976" t="n">
        <v>24116</v>
      </c>
      <c r="F1976" t="inlineStr">
        <is>
          <t>CARNE SECA COXAO DURO KG</t>
        </is>
      </c>
      <c r="G1976" t="n">
        <v>2924</v>
      </c>
      <c r="H1976" t="n">
        <v>4</v>
      </c>
      <c r="I1976" t="inlineStr">
        <is>
          <t>KG</t>
        </is>
      </c>
      <c r="J1976" t="inlineStr">
        <is>
          <t>ALIMENTOS</t>
        </is>
      </c>
      <c r="K1976" t="inlineStr">
        <is>
          <t>06/2025</t>
        </is>
      </c>
      <c r="L1976" t="n">
        <v>53.78</v>
      </c>
      <c r="M1976" s="556" t="n">
        <v>45813</v>
      </c>
      <c r="N1976" t="n">
        <v>54.5</v>
      </c>
      <c r="O1976" t="n">
        <v>44</v>
      </c>
      <c r="P1976" t="n">
        <v>215.12</v>
      </c>
    </row>
    <row r="1977">
      <c r="A1977" t="n">
        <v>40543</v>
      </c>
      <c r="B1977" t="n">
        <v>128</v>
      </c>
      <c r="C1977" t="inlineStr">
        <is>
          <t>Love Cabaret</t>
        </is>
      </c>
      <c r="D1977" s="556" t="n">
        <v>45839</v>
      </c>
      <c r="E1977" t="n">
        <v>18545</v>
      </c>
      <c r="F1977" t="inlineStr">
        <is>
          <t>APERITIVO CAMPARI 998ML</t>
        </is>
      </c>
      <c r="G1977" t="n">
        <v>3134</v>
      </c>
      <c r="H1977" t="n">
        <v>5</v>
      </c>
      <c r="I1977" t="inlineStr">
        <is>
          <t>GR</t>
        </is>
      </c>
      <c r="J1977" t="inlineStr">
        <is>
          <t>BEBIDAS</t>
        </is>
      </c>
      <c r="K1977" t="inlineStr">
        <is>
          <t>06/2025</t>
        </is>
      </c>
      <c r="L1977" t="n">
        <v>43</v>
      </c>
      <c r="M1977" s="556" t="n">
        <v>45832</v>
      </c>
      <c r="N1977" t="n">
        <v>43</v>
      </c>
      <c r="O1977" t="n">
        <v>46.21</v>
      </c>
      <c r="P1977" t="n">
        <v>215</v>
      </c>
    </row>
    <row r="1978">
      <c r="A1978" t="n">
        <v>40598</v>
      </c>
      <c r="B1978" t="n">
        <v>128</v>
      </c>
      <c r="C1978" t="inlineStr">
        <is>
          <t>Love Cabaret</t>
        </is>
      </c>
      <c r="D1978" s="556" t="n">
        <v>45839</v>
      </c>
      <c r="E1978" t="n">
        <v>17716</v>
      </c>
      <c r="F1978" t="inlineStr">
        <is>
          <t>VINHO TINTO ALMADEN CABERNET SAUVIGNON 750ML</t>
        </is>
      </c>
      <c r="G1978" t="n">
        <v>3822</v>
      </c>
      <c r="H1978" t="n">
        <v>8</v>
      </c>
      <c r="I1978" t="inlineStr">
        <is>
          <t>GR</t>
        </is>
      </c>
      <c r="J1978" t="inlineStr">
        <is>
          <t>BEBIDAS</t>
        </is>
      </c>
      <c r="K1978" t="inlineStr">
        <is>
          <t>06/2025</t>
        </is>
      </c>
      <c r="L1978" t="n">
        <v>26.2</v>
      </c>
      <c r="M1978" s="556" t="n">
        <v>45831</v>
      </c>
      <c r="N1978" t="n">
        <v>26.2</v>
      </c>
      <c r="O1978" t="n">
        <v>22.2</v>
      </c>
      <c r="P1978" t="n">
        <v>209.6</v>
      </c>
    </row>
    <row r="1979">
      <c r="A1979" t="n">
        <v>40528</v>
      </c>
      <c r="B1979" t="n">
        <v>128</v>
      </c>
      <c r="C1979" t="inlineStr">
        <is>
          <t>Love Cabaret</t>
        </is>
      </c>
      <c r="D1979" s="556" t="n">
        <v>45839</v>
      </c>
      <c r="E1979" t="n">
        <v>18788</v>
      </c>
      <c r="F1979" t="inlineStr">
        <is>
          <t>CAMARAO CINZA LIMPO 30/40 KG</t>
        </is>
      </c>
      <c r="G1979" t="n">
        <v>2985</v>
      </c>
      <c r="H1979" t="n">
        <v>2</v>
      </c>
      <c r="I1979" t="inlineStr">
        <is>
          <t>KG</t>
        </is>
      </c>
      <c r="J1979" t="inlineStr">
        <is>
          <t>ALIMENTOS</t>
        </is>
      </c>
      <c r="K1979" t="inlineStr">
        <is>
          <t>06/2025</t>
        </is>
      </c>
      <c r="L1979" t="n">
        <v>98</v>
      </c>
      <c r="M1979" s="556" t="n">
        <v>45831</v>
      </c>
      <c r="N1979" t="n">
        <v>98</v>
      </c>
      <c r="O1979" t="n">
        <v>112</v>
      </c>
      <c r="P1979" t="n">
        <v>196</v>
      </c>
    </row>
    <row r="1980">
      <c r="A1980" t="n">
        <v>40521</v>
      </c>
      <c r="B1980" t="n">
        <v>128</v>
      </c>
      <c r="C1980" t="inlineStr">
        <is>
          <t>Love Cabaret</t>
        </is>
      </c>
      <c r="D1980" s="556" t="n">
        <v>45839</v>
      </c>
      <c r="E1980" t="n">
        <v>19322</v>
      </c>
      <c r="F1980" t="inlineStr">
        <is>
          <t>QUEIJO MUSSARELA SCALA KG</t>
        </is>
      </c>
      <c r="G1980" t="n">
        <v>2773</v>
      </c>
      <c r="H1980" t="n">
        <v>4.3</v>
      </c>
      <c r="I1980" t="inlineStr">
        <is>
          <t>KG</t>
        </is>
      </c>
      <c r="J1980" t="inlineStr">
        <is>
          <t>ALIMENTOS</t>
        </is>
      </c>
      <c r="K1980" t="inlineStr">
        <is>
          <t>06/2025</t>
        </is>
      </c>
      <c r="L1980" t="n">
        <v>44.9</v>
      </c>
      <c r="M1980" s="556" t="n">
        <v>45838</v>
      </c>
      <c r="N1980" t="n">
        <v>42.99</v>
      </c>
      <c r="O1980" t="n">
        <v>42.99</v>
      </c>
      <c r="P1980" t="n">
        <v>193.07</v>
      </c>
    </row>
    <row r="1981">
      <c r="A1981" t="n">
        <v>40573</v>
      </c>
      <c r="B1981" t="n">
        <v>128</v>
      </c>
      <c r="C1981" t="inlineStr">
        <is>
          <t>Love Cabaret</t>
        </is>
      </c>
      <c r="D1981" s="556" t="n">
        <v>45839</v>
      </c>
      <c r="E1981" t="n">
        <v>18153</v>
      </c>
      <c r="F1981" t="inlineStr">
        <is>
          <t>WHISKY BOURBON WOODFORD RESERVE 750ML</t>
        </is>
      </c>
      <c r="G1981" t="n">
        <v>3466</v>
      </c>
      <c r="H1981" t="n">
        <v>1</v>
      </c>
      <c r="I1981" t="inlineStr">
        <is>
          <t>GR</t>
        </is>
      </c>
      <c r="J1981" t="inlineStr">
        <is>
          <t>BEBIDAS</t>
        </is>
      </c>
      <c r="K1981" t="inlineStr">
        <is>
          <t>06/2025</t>
        </is>
      </c>
      <c r="L1981" t="n">
        <v>0</v>
      </c>
      <c r="M1981" s="556" t="n">
        <v>-693593</v>
      </c>
      <c r="N1981" t="n">
        <v>0</v>
      </c>
      <c r="O1981" t="n">
        <v>166.58</v>
      </c>
      <c r="P1981" t="n">
        <v>192.33</v>
      </c>
    </row>
    <row r="1982">
      <c r="A1982" t="n">
        <v>40454</v>
      </c>
      <c r="B1982" t="n">
        <v>128</v>
      </c>
      <c r="C1982" t="inlineStr">
        <is>
          <t>Love Cabaret</t>
        </is>
      </c>
      <c r="D1982" s="556" t="n">
        <v>45839</v>
      </c>
      <c r="E1982" t="n">
        <v>24041</v>
      </c>
      <c r="F1982" t="inlineStr">
        <is>
          <t>AMENDOIM CRU S/ PELE KG</t>
        </is>
      </c>
      <c r="G1982" t="n">
        <v>2258</v>
      </c>
      <c r="H1982" t="n">
        <v>10.57</v>
      </c>
      <c r="I1982" t="inlineStr">
        <is>
          <t>KG</t>
        </is>
      </c>
      <c r="J1982" t="inlineStr">
        <is>
          <t>ALIMENTOS</t>
        </is>
      </c>
      <c r="K1982" t="inlineStr">
        <is>
          <t>06/2025</t>
        </is>
      </c>
      <c r="L1982" t="n">
        <v>17.98</v>
      </c>
      <c r="M1982" s="556" t="n">
        <v>45818</v>
      </c>
      <c r="N1982" t="n">
        <v>17.98</v>
      </c>
      <c r="O1982" t="n">
        <v>16.9</v>
      </c>
      <c r="P1982" t="n">
        <v>190.05</v>
      </c>
    </row>
    <row r="1983">
      <c r="A1983" t="n">
        <v>40534</v>
      </c>
      <c r="B1983" t="n">
        <v>128</v>
      </c>
      <c r="C1983" t="inlineStr">
        <is>
          <t>Love Cabaret</t>
        </is>
      </c>
      <c r="D1983" s="556" t="n">
        <v>45839</v>
      </c>
      <c r="E1983" t="n">
        <v>18989</v>
      </c>
      <c r="F1983" t="inlineStr">
        <is>
          <t>SOBRECOXA DESSOSSADA KG</t>
        </is>
      </c>
      <c r="G1983" t="n">
        <v>2901</v>
      </c>
      <c r="H1983" t="n">
        <v>12</v>
      </c>
      <c r="I1983" t="inlineStr">
        <is>
          <t>KG</t>
        </is>
      </c>
      <c r="J1983" t="inlineStr">
        <is>
          <t>ALIMENTOS</t>
        </is>
      </c>
      <c r="K1983" t="inlineStr">
        <is>
          <t>06/2025</t>
        </is>
      </c>
      <c r="L1983" t="n">
        <v>15.11</v>
      </c>
      <c r="M1983" s="556" t="n">
        <v>45824</v>
      </c>
      <c r="N1983" t="n">
        <v>15.4</v>
      </c>
      <c r="O1983" t="n">
        <v>15.4</v>
      </c>
      <c r="P1983" t="n">
        <v>181.32</v>
      </c>
    </row>
    <row r="1984">
      <c r="A1984" t="n">
        <v>40480</v>
      </c>
      <c r="B1984" t="n">
        <v>128</v>
      </c>
      <c r="C1984" t="inlineStr">
        <is>
          <t>Love Cabaret</t>
        </is>
      </c>
      <c r="D1984" s="556" t="n">
        <v>45839</v>
      </c>
      <c r="E1984" t="n">
        <v>20984</v>
      </c>
      <c r="F1984" t="inlineStr">
        <is>
          <t>OLEO DE SOJA LIZA C/900ML</t>
        </is>
      </c>
      <c r="G1984" t="n">
        <v>2011</v>
      </c>
      <c r="H1984" t="n">
        <v>23</v>
      </c>
      <c r="I1984" t="inlineStr">
        <is>
          <t>FR</t>
        </is>
      </c>
      <c r="J1984" t="inlineStr">
        <is>
          <t>ALIMENTOS</t>
        </is>
      </c>
      <c r="K1984" t="inlineStr">
        <is>
          <t>06/2025</t>
        </is>
      </c>
      <c r="L1984" t="n">
        <v>7.83</v>
      </c>
      <c r="M1984" s="556" t="n">
        <v>45831</v>
      </c>
      <c r="N1984" t="n">
        <v>7.8</v>
      </c>
      <c r="O1984" t="n">
        <v>7.8</v>
      </c>
      <c r="P1984" t="n">
        <v>180.09</v>
      </c>
    </row>
    <row r="1985">
      <c r="A1985" t="n">
        <v>40566</v>
      </c>
      <c r="B1985" t="n">
        <v>128</v>
      </c>
      <c r="C1985" t="inlineStr">
        <is>
          <t>Love Cabaret</t>
        </is>
      </c>
      <c r="D1985" s="556" t="n">
        <v>45839</v>
      </c>
      <c r="E1985" t="n">
        <v>18214</v>
      </c>
      <c r="F1985" t="inlineStr">
        <is>
          <t>VERMOUTH MARTINI BIANCO 750ML</t>
        </is>
      </c>
      <c r="G1985" t="n">
        <v>3413</v>
      </c>
      <c r="H1985" t="n">
        <v>5</v>
      </c>
      <c r="I1985" t="inlineStr">
        <is>
          <t>GR</t>
        </is>
      </c>
      <c r="J1985" t="inlineStr">
        <is>
          <t>BEBIDAS</t>
        </is>
      </c>
      <c r="K1985" t="inlineStr">
        <is>
          <t>06/2025</t>
        </is>
      </c>
      <c r="L1985" t="n">
        <v>0</v>
      </c>
      <c r="M1985" s="556" t="n">
        <v>-693593</v>
      </c>
      <c r="N1985" t="n">
        <v>0</v>
      </c>
      <c r="O1985" t="n">
        <v>37.47</v>
      </c>
      <c r="P1985" t="n">
        <v>170.25</v>
      </c>
    </row>
    <row r="1986">
      <c r="A1986" t="n">
        <v>40476</v>
      </c>
      <c r="B1986" t="n">
        <v>128</v>
      </c>
      <c r="C1986" t="inlineStr">
        <is>
          <t>Love Cabaret</t>
        </is>
      </c>
      <c r="D1986" s="556" t="n">
        <v>45839</v>
      </c>
      <c r="E1986" t="n">
        <v>25215</v>
      </c>
      <c r="F1986" t="inlineStr">
        <is>
          <t>MASSA DE GUIOZA C/20 FOLHAS DE 190G</t>
        </is>
      </c>
      <c r="G1986" t="n">
        <v>5949</v>
      </c>
      <c r="H1986" t="n">
        <v>17</v>
      </c>
      <c r="I1986" t="inlineStr">
        <is>
          <t>PC</t>
        </is>
      </c>
      <c r="J1986" t="inlineStr">
        <is>
          <t>ALIMENTOS</t>
        </is>
      </c>
      <c r="K1986" t="inlineStr">
        <is>
          <t>06/2025</t>
        </is>
      </c>
      <c r="L1986" t="n">
        <v>9.800000000000001</v>
      </c>
      <c r="M1986" s="556" t="n">
        <v>45817</v>
      </c>
      <c r="N1986" t="n">
        <v>9.800000000000001</v>
      </c>
      <c r="O1986" t="n">
        <v>9.800000000000001</v>
      </c>
      <c r="P1986" t="n">
        <v>166.6</v>
      </c>
    </row>
    <row r="1987">
      <c r="A1987" t="n">
        <v>40530</v>
      </c>
      <c r="B1987" t="n">
        <v>128</v>
      </c>
      <c r="C1987" t="inlineStr">
        <is>
          <t>Love Cabaret</t>
        </is>
      </c>
      <c r="D1987" s="556" t="n">
        <v>45839</v>
      </c>
      <c r="E1987" t="n">
        <v>19034</v>
      </c>
      <c r="F1987" t="inlineStr">
        <is>
          <t>COXA E SOBRECOXA COM OSSO E COM PELE KG</t>
        </is>
      </c>
      <c r="G1987" t="n">
        <v>2890</v>
      </c>
      <c r="H1987" t="n">
        <v>14</v>
      </c>
      <c r="I1987" t="inlineStr">
        <is>
          <t>KG</t>
        </is>
      </c>
      <c r="J1987" t="inlineStr">
        <is>
          <t>ALIMENTOS</t>
        </is>
      </c>
      <c r="K1987" t="inlineStr">
        <is>
          <t>06/2025</t>
        </is>
      </c>
      <c r="L1987" t="n">
        <v>11.65</v>
      </c>
      <c r="M1987" s="556" t="n">
        <v>45824</v>
      </c>
      <c r="N1987" t="n">
        <v>11.5</v>
      </c>
      <c r="O1987" t="n">
        <v>11.5</v>
      </c>
      <c r="P1987" t="n">
        <v>163.1</v>
      </c>
    </row>
    <row r="1988">
      <c r="A1988" t="n">
        <v>40574</v>
      </c>
      <c r="B1988" t="n">
        <v>128</v>
      </c>
      <c r="C1988" t="inlineStr">
        <is>
          <t>Love Cabaret</t>
        </is>
      </c>
      <c r="D1988" s="556" t="n">
        <v>45839</v>
      </c>
      <c r="E1988" t="n">
        <v>18140</v>
      </c>
      <c r="F1988" t="inlineStr">
        <is>
          <t>WHISKY GENTLEMAN JACK SILVER 1L</t>
        </is>
      </c>
      <c r="G1988" t="n">
        <v>3478</v>
      </c>
      <c r="H1988" t="n">
        <v>1</v>
      </c>
      <c r="I1988" t="inlineStr">
        <is>
          <t>GR</t>
        </is>
      </c>
      <c r="J1988" t="inlineStr">
        <is>
          <t>BEBIDAS</t>
        </is>
      </c>
      <c r="K1988" t="inlineStr">
        <is>
          <t>06/2025</t>
        </is>
      </c>
      <c r="L1988" t="n">
        <v>0</v>
      </c>
      <c r="M1988" s="556" t="n">
        <v>-693593</v>
      </c>
      <c r="N1988" t="n">
        <v>0</v>
      </c>
      <c r="O1988" t="n">
        <v>177.36</v>
      </c>
      <c r="P1988" t="n">
        <v>162.93</v>
      </c>
    </row>
    <row r="1989">
      <c r="A1989" t="n">
        <v>40554</v>
      </c>
      <c r="B1989" t="n">
        <v>128</v>
      </c>
      <c r="C1989" t="inlineStr">
        <is>
          <t>Love Cabaret</t>
        </is>
      </c>
      <c r="D1989" s="556" t="n">
        <v>45839</v>
      </c>
      <c r="E1989" t="n">
        <v>18327</v>
      </c>
      <c r="F1989" t="inlineStr">
        <is>
          <t>LICOR COINTREAU 700ML</t>
        </is>
      </c>
      <c r="G1989" t="n">
        <v>3306</v>
      </c>
      <c r="H1989" t="n">
        <v>1.5</v>
      </c>
      <c r="I1989" t="inlineStr">
        <is>
          <t>GR</t>
        </is>
      </c>
      <c r="J1989" t="inlineStr">
        <is>
          <t>BEBIDAS</t>
        </is>
      </c>
      <c r="K1989" t="inlineStr">
        <is>
          <t>06/2025</t>
        </is>
      </c>
      <c r="L1989" t="n">
        <v>0</v>
      </c>
      <c r="M1989" s="556" t="n">
        <v>-693593</v>
      </c>
      <c r="N1989" t="n">
        <v>0</v>
      </c>
      <c r="O1989" t="n">
        <v>106.9</v>
      </c>
      <c r="P1989" t="n">
        <v>160.5</v>
      </c>
    </row>
    <row r="1990">
      <c r="A1990" t="n">
        <v>40541</v>
      </c>
      <c r="B1990" t="n">
        <v>128</v>
      </c>
      <c r="C1990" t="inlineStr">
        <is>
          <t>Love Cabaret</t>
        </is>
      </c>
      <c r="D1990" s="556" t="n">
        <v>45839</v>
      </c>
      <c r="E1990" t="n">
        <v>22598</v>
      </c>
      <c r="F1990" t="inlineStr">
        <is>
          <t>APERITIVO ANGOSTURA ORANGE 100ML</t>
        </is>
      </c>
      <c r="G1990" t="n">
        <v>3131</v>
      </c>
      <c r="H1990" t="n">
        <v>1.5</v>
      </c>
      <c r="I1990" t="inlineStr">
        <is>
          <t>GR</t>
        </is>
      </c>
      <c r="J1990" t="inlineStr">
        <is>
          <t>BEBIDAS</t>
        </is>
      </c>
      <c r="K1990" t="inlineStr">
        <is>
          <t>06/2025</t>
        </is>
      </c>
      <c r="L1990" t="n">
        <v>0</v>
      </c>
      <c r="M1990" s="556" t="n">
        <v>-693593</v>
      </c>
      <c r="N1990" t="n">
        <v>0</v>
      </c>
      <c r="O1990" t="n">
        <v>188.9</v>
      </c>
      <c r="P1990" t="n">
        <v>159.78</v>
      </c>
    </row>
    <row r="1991">
      <c r="A1991" t="n">
        <v>40558</v>
      </c>
      <c r="B1991" t="n">
        <v>128</v>
      </c>
      <c r="C1991" t="inlineStr">
        <is>
          <t>Love Cabaret</t>
        </is>
      </c>
      <c r="D1991" s="556" t="n">
        <v>45839</v>
      </c>
      <c r="E1991" t="n">
        <v>18312</v>
      </c>
      <c r="F1991" t="inlineStr">
        <is>
          <t>LICOR FRANGELICO 700ML</t>
        </is>
      </c>
      <c r="G1991" t="n">
        <v>3321</v>
      </c>
      <c r="H1991" t="n">
        <v>1.5</v>
      </c>
      <c r="I1991" t="inlineStr">
        <is>
          <t>GR</t>
        </is>
      </c>
      <c r="J1991" t="inlineStr">
        <is>
          <t>BEBIDAS</t>
        </is>
      </c>
      <c r="K1991" t="inlineStr">
        <is>
          <t>06/2025</t>
        </is>
      </c>
      <c r="L1991" t="n">
        <v>0</v>
      </c>
      <c r="M1991" s="556" t="n">
        <v>-693593</v>
      </c>
      <c r="N1991" t="n">
        <v>0</v>
      </c>
      <c r="O1991" t="n">
        <v>105.9</v>
      </c>
      <c r="P1991" t="n">
        <v>158.85</v>
      </c>
    </row>
    <row r="1992">
      <c r="A1992" t="n">
        <v>40462</v>
      </c>
      <c r="B1992" t="n">
        <v>128</v>
      </c>
      <c r="C1992" t="inlineStr">
        <is>
          <t>Love Cabaret</t>
        </is>
      </c>
      <c r="D1992" s="556" t="n">
        <v>45839</v>
      </c>
      <c r="E1992" t="n">
        <v>24118</v>
      </c>
      <c r="F1992" t="inlineStr">
        <is>
          <t>CASTANHA DE CAJU CRUA KG</t>
        </is>
      </c>
      <c r="G1992" t="n">
        <v>2233</v>
      </c>
      <c r="H1992" t="n">
        <v>2.44</v>
      </c>
      <c r="I1992" t="inlineStr">
        <is>
          <t>KG</t>
        </is>
      </c>
      <c r="J1992" t="inlineStr">
        <is>
          <t>ALIMENTOS</t>
        </is>
      </c>
      <c r="K1992" t="inlineStr">
        <is>
          <t>06/2025</t>
        </is>
      </c>
      <c r="L1992" t="n">
        <v>0</v>
      </c>
      <c r="M1992" s="556" t="n">
        <v>45680</v>
      </c>
      <c r="N1992" t="n">
        <v>61</v>
      </c>
      <c r="O1992" t="n">
        <v>78.59999999999999</v>
      </c>
      <c r="P1992" t="n">
        <v>148.84</v>
      </c>
    </row>
    <row r="1993">
      <c r="A1993" t="n">
        <v>40584</v>
      </c>
      <c r="B1993" t="n">
        <v>128</v>
      </c>
      <c r="C1993" t="inlineStr">
        <is>
          <t>Love Cabaret</t>
        </is>
      </c>
      <c r="D1993" s="556" t="n">
        <v>45839</v>
      </c>
      <c r="E1993" t="n">
        <v>18097</v>
      </c>
      <c r="F1993" t="inlineStr">
        <is>
          <t>WHISKY TALISKER SINGLE MALT 10 ANOS 720ML</t>
        </is>
      </c>
      <c r="G1993" t="n">
        <v>3513</v>
      </c>
      <c r="H1993" t="n">
        <v>0.35</v>
      </c>
      <c r="I1993" t="inlineStr">
        <is>
          <t>GR</t>
        </is>
      </c>
      <c r="J1993" t="inlineStr">
        <is>
          <t>BEBIDAS</t>
        </is>
      </c>
      <c r="K1993" t="inlineStr">
        <is>
          <t>06/2025</t>
        </is>
      </c>
      <c r="L1993" t="n">
        <v>0</v>
      </c>
      <c r="M1993" s="556" t="n">
        <v>-693593</v>
      </c>
      <c r="N1993" t="n">
        <v>0</v>
      </c>
      <c r="O1993" t="n">
        <v>409.99</v>
      </c>
      <c r="P1993" t="n">
        <v>137.51</v>
      </c>
    </row>
    <row r="1994">
      <c r="A1994" t="n">
        <v>40561</v>
      </c>
      <c r="B1994" t="n">
        <v>128</v>
      </c>
      <c r="C1994" t="inlineStr">
        <is>
          <t>Love Cabaret</t>
        </is>
      </c>
      <c r="D1994" s="556" t="n">
        <v>45839</v>
      </c>
      <c r="E1994" t="n">
        <v>18268</v>
      </c>
      <c r="F1994" t="inlineStr">
        <is>
          <t>RUM HAVANA CLUB 3 ANOS 750ML</t>
        </is>
      </c>
      <c r="G1994" t="n">
        <v>3362</v>
      </c>
      <c r="H1994" t="n">
        <v>2</v>
      </c>
      <c r="I1994" t="inlineStr">
        <is>
          <t>GR</t>
        </is>
      </c>
      <c r="J1994" t="inlineStr">
        <is>
          <t>BEBIDAS</t>
        </is>
      </c>
      <c r="K1994" t="inlineStr">
        <is>
          <t>06/2025</t>
        </is>
      </c>
      <c r="L1994" t="n">
        <v>0</v>
      </c>
      <c r="M1994" s="556" t="n">
        <v>-693593</v>
      </c>
      <c r="N1994" t="n">
        <v>0</v>
      </c>
      <c r="O1994" t="n">
        <v>68.06999999999999</v>
      </c>
      <c r="P1994" t="n">
        <v>133.33</v>
      </c>
    </row>
    <row r="1995">
      <c r="A1995" t="n">
        <v>40553</v>
      </c>
      <c r="B1995" t="n">
        <v>128</v>
      </c>
      <c r="C1995" t="inlineStr">
        <is>
          <t>Love Cabaret</t>
        </is>
      </c>
      <c r="D1995" s="556" t="n">
        <v>45839</v>
      </c>
      <c r="E1995" t="n">
        <v>18293</v>
      </c>
      <c r="F1995" t="inlineStr">
        <is>
          <t>LICOR BAILEYS 750ML</t>
        </is>
      </c>
      <c r="G1995" t="n">
        <v>3336</v>
      </c>
      <c r="H1995" t="n">
        <v>1</v>
      </c>
      <c r="I1995" t="inlineStr">
        <is>
          <t>GR</t>
        </is>
      </c>
      <c r="J1995" t="inlineStr">
        <is>
          <t>BEBIDAS</t>
        </is>
      </c>
      <c r="K1995" t="inlineStr">
        <is>
          <t>06/2025</t>
        </is>
      </c>
      <c r="L1995" t="n">
        <v>0</v>
      </c>
      <c r="M1995" s="556" t="n">
        <v>-693593</v>
      </c>
      <c r="N1995" t="n">
        <v>0</v>
      </c>
      <c r="O1995" t="n">
        <v>130.81</v>
      </c>
      <c r="P1995" t="n">
        <v>130.81</v>
      </c>
    </row>
    <row r="1996">
      <c r="A1996" t="n">
        <v>40451</v>
      </c>
      <c r="B1996" t="n">
        <v>128</v>
      </c>
      <c r="C1996" t="inlineStr">
        <is>
          <t>Love Cabaret</t>
        </is>
      </c>
      <c r="D1996" s="556" t="n">
        <v>45839</v>
      </c>
      <c r="E1996" t="n">
        <v>25288</v>
      </c>
      <c r="F1996" t="inlineStr">
        <is>
          <t>BURRATA 110G C/5 DE 550 GR UN</t>
        </is>
      </c>
      <c r="G1996" t="n">
        <v>4715</v>
      </c>
      <c r="H1996" t="n">
        <v>2</v>
      </c>
      <c r="I1996" t="inlineStr">
        <is>
          <t>UN</t>
        </is>
      </c>
      <c r="J1996" t="inlineStr">
        <is>
          <t>ALIMENTOS</t>
        </is>
      </c>
      <c r="K1996" t="inlineStr">
        <is>
          <t>06/2025</t>
        </is>
      </c>
      <c r="L1996" t="n">
        <v>65.34999999999999</v>
      </c>
      <c r="M1996" s="556" t="n">
        <v>45838</v>
      </c>
      <c r="N1996" t="n">
        <v>65.34999999999999</v>
      </c>
      <c r="O1996" t="n">
        <v>65.34999999999999</v>
      </c>
      <c r="P1996" t="n">
        <v>130.7</v>
      </c>
    </row>
    <row r="1997">
      <c r="A1997" t="n">
        <v>40524</v>
      </c>
      <c r="B1997" t="n">
        <v>128</v>
      </c>
      <c r="C1997" t="inlineStr">
        <is>
          <t>Love Cabaret</t>
        </is>
      </c>
      <c r="D1997" s="556" t="n">
        <v>45839</v>
      </c>
      <c r="E1997" t="n">
        <v>26465</v>
      </c>
      <c r="F1997" t="inlineStr">
        <is>
          <t>BAGUETE FERMENTACAO NATURAL 30CM C/250G UN</t>
        </is>
      </c>
      <c r="G1997" t="n">
        <v>6746</v>
      </c>
      <c r="H1997" t="n">
        <v>5.1</v>
      </c>
      <c r="I1997" t="inlineStr">
        <is>
          <t>UN</t>
        </is>
      </c>
      <c r="J1997" t="inlineStr">
        <is>
          <t>ALIMENTOS</t>
        </is>
      </c>
      <c r="K1997" t="inlineStr">
        <is>
          <t>06/2025</t>
        </is>
      </c>
      <c r="L1997" t="n">
        <v>25.38</v>
      </c>
      <c r="M1997" s="556" t="n">
        <v>45825</v>
      </c>
      <c r="N1997" t="n">
        <v>25.38</v>
      </c>
      <c r="O1997" t="n">
        <v>25.38</v>
      </c>
      <c r="P1997" t="n">
        <v>129.44</v>
      </c>
    </row>
    <row r="1998">
      <c r="A1998" t="n">
        <v>40523</v>
      </c>
      <c r="B1998" t="n">
        <v>128</v>
      </c>
      <c r="C1998" t="inlineStr">
        <is>
          <t>Love Cabaret</t>
        </is>
      </c>
      <c r="D1998" s="556" t="n">
        <v>45839</v>
      </c>
      <c r="E1998" t="n">
        <v>19235</v>
      </c>
      <c r="F1998" t="inlineStr">
        <is>
          <t>QUEIJO TULHA PECA INTEIRA 5,5KG FAZENDA ATALAIA UN</t>
        </is>
      </c>
      <c r="G1998" t="n">
        <v>2788</v>
      </c>
      <c r="H1998" t="n">
        <v>0.8</v>
      </c>
      <c r="I1998" t="inlineStr">
        <is>
          <t>KG</t>
        </is>
      </c>
      <c r="J1998" t="inlineStr">
        <is>
          <t>ALIMENTOS</t>
        </is>
      </c>
      <c r="K1998" t="inlineStr">
        <is>
          <t>06/2025</t>
        </is>
      </c>
      <c r="L1998" t="n">
        <v>0</v>
      </c>
      <c r="M1998" s="556" t="n">
        <v>45684</v>
      </c>
      <c r="N1998" t="n">
        <v>0</v>
      </c>
      <c r="O1998" t="n">
        <v>137</v>
      </c>
      <c r="P1998" t="n">
        <v>109.6</v>
      </c>
    </row>
    <row r="1999">
      <c r="A1999" t="n">
        <v>40596</v>
      </c>
      <c r="B1999" t="n">
        <v>128</v>
      </c>
      <c r="C1999" t="inlineStr">
        <is>
          <t>Love Cabaret</t>
        </is>
      </c>
      <c r="D1999" s="556" t="n">
        <v>45839</v>
      </c>
      <c r="E1999" t="n">
        <v>17800</v>
      </c>
      <c r="F1999" t="inlineStr">
        <is>
          <t>VINHO BRANCO ALMADEN RIESLING 750ML</t>
        </is>
      </c>
      <c r="G1999" t="n">
        <v>3745</v>
      </c>
      <c r="H1999" t="n">
        <v>4</v>
      </c>
      <c r="I1999" t="inlineStr">
        <is>
          <t>GR</t>
        </is>
      </c>
      <c r="J1999" t="inlineStr">
        <is>
          <t>BEBIDAS</t>
        </is>
      </c>
      <c r="K1999" t="inlineStr">
        <is>
          <t>06/2025</t>
        </is>
      </c>
      <c r="L1999" t="n">
        <v>26.2</v>
      </c>
      <c r="M1999" s="556" t="n">
        <v>45824</v>
      </c>
      <c r="N1999" t="n">
        <v>26.2</v>
      </c>
      <c r="O1999" t="n">
        <v>22.2</v>
      </c>
      <c r="P1999" t="n">
        <v>104.8</v>
      </c>
    </row>
    <row r="2000">
      <c r="A2000" t="n">
        <v>40595</v>
      </c>
      <c r="B2000" t="n">
        <v>128</v>
      </c>
      <c r="C2000" t="inlineStr">
        <is>
          <t>Love Cabaret</t>
        </is>
      </c>
      <c r="D2000" s="556" t="n">
        <v>45839</v>
      </c>
      <c r="E2000" t="n">
        <v>26948</v>
      </c>
      <c r="F2000" t="inlineStr">
        <is>
          <t>REFRIGERANTE LIMAO ZERO FYS 350ML C/12</t>
        </is>
      </c>
      <c r="G2000" t="n">
        <v>7011</v>
      </c>
      <c r="H2000" t="n">
        <v>3.33</v>
      </c>
      <c r="I2000" t="inlineStr">
        <is>
          <t>PC</t>
        </is>
      </c>
      <c r="J2000" t="inlineStr">
        <is>
          <t>BEBIDAS</t>
        </is>
      </c>
      <c r="K2000" t="inlineStr">
        <is>
          <t>06/2025</t>
        </is>
      </c>
      <c r="L2000" t="n">
        <v>28.12</v>
      </c>
      <c r="M2000" s="556" t="n">
        <v>45811</v>
      </c>
      <c r="N2000" t="n">
        <v>28.12</v>
      </c>
      <c r="O2000" t="n">
        <v>28.12</v>
      </c>
      <c r="P2000" t="n">
        <v>93.64</v>
      </c>
    </row>
    <row r="2001">
      <c r="A2001" t="n">
        <v>40525</v>
      </c>
      <c r="B2001" t="n">
        <v>128</v>
      </c>
      <c r="C2001" t="inlineStr">
        <is>
          <t>Love Cabaret</t>
        </is>
      </c>
      <c r="D2001" s="556" t="n">
        <v>45839</v>
      </c>
      <c r="E2001" t="n">
        <v>17039</v>
      </c>
      <c r="F2001" t="inlineStr">
        <is>
          <t>PAO BRIOCHE FORME COM TAMPA UN</t>
        </is>
      </c>
      <c r="G2001" t="n">
        <v>2827</v>
      </c>
      <c r="H2001" t="n">
        <v>3</v>
      </c>
      <c r="I2001" t="inlineStr">
        <is>
          <t>UN</t>
        </is>
      </c>
      <c r="J2001" t="inlineStr">
        <is>
          <t>ALIMENTOS</t>
        </is>
      </c>
      <c r="K2001" t="inlineStr">
        <is>
          <t>06/2025</t>
        </is>
      </c>
      <c r="L2001" t="n">
        <v>31</v>
      </c>
      <c r="M2001" s="556" t="n">
        <v>45818</v>
      </c>
      <c r="N2001" t="n">
        <v>31</v>
      </c>
      <c r="O2001" t="n">
        <v>31</v>
      </c>
      <c r="P2001" t="n">
        <v>93</v>
      </c>
    </row>
    <row r="2002">
      <c r="A2002" t="n">
        <v>40468</v>
      </c>
      <c r="B2002" t="n">
        <v>128</v>
      </c>
      <c r="C2002" t="inlineStr">
        <is>
          <t>Love Cabaret</t>
        </is>
      </c>
      <c r="D2002" s="556" t="n">
        <v>45839</v>
      </c>
      <c r="E2002" t="n">
        <v>20390</v>
      </c>
      <c r="F2002" t="inlineStr">
        <is>
          <t>FARINHA DE MILHO AMARELA YOKI C/2KG</t>
        </is>
      </c>
      <c r="G2002" t="n">
        <v>2194</v>
      </c>
      <c r="H2002" t="n">
        <v>4.5</v>
      </c>
      <c r="I2002" t="inlineStr">
        <is>
          <t>PC</t>
        </is>
      </c>
      <c r="J2002" t="inlineStr">
        <is>
          <t>ALIMENTOS</t>
        </is>
      </c>
      <c r="K2002" t="inlineStr">
        <is>
          <t>06/2025</t>
        </is>
      </c>
      <c r="L2002" t="n">
        <v>20.4</v>
      </c>
      <c r="M2002" s="556" t="n">
        <v>45817</v>
      </c>
      <c r="N2002" t="n">
        <v>20.4</v>
      </c>
      <c r="O2002" t="n">
        <v>17</v>
      </c>
      <c r="P2002" t="n">
        <v>91.8</v>
      </c>
    </row>
    <row r="2003">
      <c r="A2003" t="n">
        <v>40557</v>
      </c>
      <c r="B2003" t="n">
        <v>128</v>
      </c>
      <c r="C2003" t="inlineStr">
        <is>
          <t>Love Cabaret</t>
        </is>
      </c>
      <c r="D2003" s="556" t="n">
        <v>45839</v>
      </c>
      <c r="E2003" t="n">
        <v>18313</v>
      </c>
      <c r="F2003" t="inlineStr">
        <is>
          <t>LICOR DRAMBUIE 750ML</t>
        </is>
      </c>
      <c r="G2003" t="n">
        <v>3320</v>
      </c>
      <c r="H2003" t="n">
        <v>0.5</v>
      </c>
      <c r="I2003" t="inlineStr">
        <is>
          <t>GR</t>
        </is>
      </c>
      <c r="J2003" t="inlineStr">
        <is>
          <t>BEBIDAS</t>
        </is>
      </c>
      <c r="K2003" t="inlineStr">
        <is>
          <t>06/2025</t>
        </is>
      </c>
      <c r="L2003" t="n">
        <v>0</v>
      </c>
      <c r="M2003" s="556" t="n">
        <v>-693593</v>
      </c>
      <c r="N2003" t="n">
        <v>0</v>
      </c>
      <c r="O2003" t="n">
        <v>178.9</v>
      </c>
      <c r="P2003" t="n">
        <v>89.45</v>
      </c>
    </row>
    <row r="2004">
      <c r="A2004" t="n">
        <v>40582</v>
      </c>
      <c r="B2004" t="n">
        <v>128</v>
      </c>
      <c r="C2004" t="inlineStr">
        <is>
          <t>Love Cabaret</t>
        </is>
      </c>
      <c r="D2004" s="556" t="n">
        <v>45839</v>
      </c>
      <c r="E2004" t="n">
        <v>18111</v>
      </c>
      <c r="F2004" t="inlineStr">
        <is>
          <t>WHISKY JOHNNIE WALKER RED LABEL 1L</t>
        </is>
      </c>
      <c r="G2004" t="n">
        <v>3500</v>
      </c>
      <c r="H2004" t="n">
        <v>0.95</v>
      </c>
      <c r="I2004" t="inlineStr">
        <is>
          <t>GR</t>
        </is>
      </c>
      <c r="J2004" t="inlineStr">
        <is>
          <t>BEBIDAS</t>
        </is>
      </c>
      <c r="K2004" t="inlineStr">
        <is>
          <t>06/2025</t>
        </is>
      </c>
      <c r="L2004" t="n">
        <v>0</v>
      </c>
      <c r="M2004" s="556" t="n">
        <v>45569</v>
      </c>
      <c r="N2004" t="n">
        <v>92.47</v>
      </c>
      <c r="O2004" t="n">
        <v>93.41</v>
      </c>
      <c r="P2004" t="n">
        <v>87.84999999999999</v>
      </c>
    </row>
    <row r="2005">
      <c r="A2005" t="n">
        <v>40481</v>
      </c>
      <c r="B2005" t="n">
        <v>128</v>
      </c>
      <c r="C2005" t="inlineStr">
        <is>
          <t>Love Cabaret</t>
        </is>
      </c>
      <c r="D2005" s="556" t="n">
        <v>45839</v>
      </c>
      <c r="E2005" t="n">
        <v>20582</v>
      </c>
      <c r="F2005" t="inlineStr">
        <is>
          <t>PESSEGO EM CALDA MARIZA 450GR</t>
        </is>
      </c>
      <c r="G2005" t="n">
        <v>2122</v>
      </c>
      <c r="H2005" t="n">
        <v>6</v>
      </c>
      <c r="I2005" t="inlineStr">
        <is>
          <t>UN</t>
        </is>
      </c>
      <c r="J2005" t="inlineStr">
        <is>
          <t>ALIMENTOS</t>
        </is>
      </c>
      <c r="K2005" t="inlineStr">
        <is>
          <t>06/2025</t>
        </is>
      </c>
      <c r="L2005" t="n">
        <v>14.2</v>
      </c>
      <c r="M2005" s="556" t="n">
        <v>45825</v>
      </c>
      <c r="N2005" t="n">
        <v>14.2</v>
      </c>
      <c r="O2005" t="n">
        <v>14.2</v>
      </c>
      <c r="P2005" t="n">
        <v>85.2</v>
      </c>
    </row>
    <row r="2006">
      <c r="A2006" t="n">
        <v>40477</v>
      </c>
      <c r="B2006" t="n">
        <v>128</v>
      </c>
      <c r="C2006" t="inlineStr">
        <is>
          <t>Love Cabaret</t>
        </is>
      </c>
      <c r="D2006" s="556" t="n">
        <v>45839</v>
      </c>
      <c r="E2006" t="n">
        <v>25642</v>
      </c>
      <c r="F2006" t="inlineStr">
        <is>
          <t>MISSO AZUMA 500G</t>
        </is>
      </c>
      <c r="G2006" t="n">
        <v>2346</v>
      </c>
      <c r="H2006" t="n">
        <v>3</v>
      </c>
      <c r="I2006" t="inlineStr">
        <is>
          <t>UN</t>
        </is>
      </c>
      <c r="J2006" t="inlineStr">
        <is>
          <t>ALIMENTOS</t>
        </is>
      </c>
      <c r="K2006" t="inlineStr">
        <is>
          <t>06/2025</t>
        </is>
      </c>
      <c r="L2006" t="n">
        <v>27.97</v>
      </c>
      <c r="M2006" s="556" t="n">
        <v>45811</v>
      </c>
      <c r="N2006" t="n">
        <v>27.97</v>
      </c>
      <c r="O2006" t="n">
        <v>32.4</v>
      </c>
      <c r="P2006" t="n">
        <v>83.91</v>
      </c>
    </row>
    <row r="2007">
      <c r="A2007" t="n">
        <v>40460</v>
      </c>
      <c r="B2007" t="n">
        <v>128</v>
      </c>
      <c r="C2007" t="inlineStr">
        <is>
          <t>Love Cabaret</t>
        </is>
      </c>
      <c r="D2007" s="556" t="n">
        <v>45839</v>
      </c>
      <c r="E2007" t="n">
        <v>20809</v>
      </c>
      <c r="F2007" t="inlineStr">
        <is>
          <t>CAFE PILAO ALMOFADA 500G</t>
        </is>
      </c>
      <c r="G2007" t="n">
        <v>2074</v>
      </c>
      <c r="H2007" t="n">
        <v>2</v>
      </c>
      <c r="I2007" t="inlineStr">
        <is>
          <t>PC</t>
        </is>
      </c>
      <c r="J2007" t="inlineStr">
        <is>
          <t>ALIMENTOS</t>
        </is>
      </c>
      <c r="K2007" t="inlineStr">
        <is>
          <t>06/2025</t>
        </is>
      </c>
      <c r="L2007" t="n">
        <v>41.9</v>
      </c>
      <c r="M2007" s="556" t="n">
        <v>45824</v>
      </c>
      <c r="N2007" t="n">
        <v>41.9</v>
      </c>
      <c r="O2007" t="n">
        <v>33.95</v>
      </c>
      <c r="P2007" t="n">
        <v>83.8</v>
      </c>
    </row>
    <row r="2008">
      <c r="A2008" t="n">
        <v>40533</v>
      </c>
      <c r="B2008" t="n">
        <v>128</v>
      </c>
      <c r="C2008" t="inlineStr">
        <is>
          <t>Love Cabaret</t>
        </is>
      </c>
      <c r="D2008" s="556" t="n">
        <v>45839</v>
      </c>
      <c r="E2008" t="n">
        <v>18668</v>
      </c>
      <c r="F2008" t="inlineStr">
        <is>
          <t>PERNIL SUINO SEM OSSO KG</t>
        </is>
      </c>
      <c r="G2008" t="n">
        <v>3051</v>
      </c>
      <c r="H2008" t="n">
        <v>4</v>
      </c>
      <c r="I2008" t="inlineStr">
        <is>
          <t>KG</t>
        </is>
      </c>
      <c r="J2008" t="inlineStr">
        <is>
          <t>ALIMENTOS</t>
        </is>
      </c>
      <c r="K2008" t="inlineStr">
        <is>
          <t>06/2025</t>
        </is>
      </c>
      <c r="L2008" t="n">
        <v>20.8</v>
      </c>
      <c r="M2008" s="556" t="n">
        <v>45811</v>
      </c>
      <c r="N2008" t="n">
        <v>20.8</v>
      </c>
      <c r="O2008" t="n">
        <v>19.9</v>
      </c>
      <c r="P2008" t="n">
        <v>83.2</v>
      </c>
    </row>
    <row r="2009">
      <c r="A2009" t="n">
        <v>40549</v>
      </c>
      <c r="B2009" t="n">
        <v>128</v>
      </c>
      <c r="C2009" t="inlineStr">
        <is>
          <t>Love Cabaret</t>
        </is>
      </c>
      <c r="D2009" s="556" t="n">
        <v>45839</v>
      </c>
      <c r="E2009" t="n">
        <v>18382</v>
      </c>
      <c r="F2009" t="inlineStr">
        <is>
          <t>CONHAQUE BRANDY OSBORNE 700ML</t>
        </is>
      </c>
      <c r="G2009" t="n">
        <v>3257</v>
      </c>
      <c r="H2009" t="n">
        <v>1</v>
      </c>
      <c r="I2009" t="inlineStr">
        <is>
          <t>GR</t>
        </is>
      </c>
      <c r="J2009" t="inlineStr">
        <is>
          <t>BEBIDAS</t>
        </is>
      </c>
      <c r="K2009" t="inlineStr">
        <is>
          <t>06/2025</t>
        </is>
      </c>
      <c r="L2009" t="n">
        <v>82.17</v>
      </c>
      <c r="M2009" s="556" t="n">
        <v>45838</v>
      </c>
      <c r="N2009" t="n">
        <v>86.86</v>
      </c>
      <c r="O2009" t="n">
        <v>86.86</v>
      </c>
      <c r="P2009" t="n">
        <v>82.17</v>
      </c>
    </row>
    <row r="2010">
      <c r="A2010" t="n">
        <v>40479</v>
      </c>
      <c r="B2010" t="n">
        <v>128</v>
      </c>
      <c r="C2010" t="inlineStr">
        <is>
          <t>Love Cabaret</t>
        </is>
      </c>
      <c r="D2010" s="556" t="n">
        <v>45839</v>
      </c>
      <c r="E2010" t="n">
        <v>21004</v>
      </c>
      <c r="F2010" t="inlineStr">
        <is>
          <t>OLEO DE GERGELIM TORRADO HONG KONG 1L</t>
        </is>
      </c>
      <c r="G2010" t="n">
        <v>2007</v>
      </c>
      <c r="H2010" t="n">
        <v>1</v>
      </c>
      <c r="I2010" t="inlineStr">
        <is>
          <t>UN</t>
        </is>
      </c>
      <c r="J2010" t="inlineStr">
        <is>
          <t>ALIMENTOS</t>
        </is>
      </c>
      <c r="K2010" t="inlineStr">
        <is>
          <t>06/2025</t>
        </is>
      </c>
      <c r="L2010" t="n">
        <v>0</v>
      </c>
      <c r="M2010" s="556" t="n">
        <v>45608</v>
      </c>
      <c r="N2010" t="n">
        <v>79.69</v>
      </c>
      <c r="O2010" t="n">
        <v>95.67</v>
      </c>
      <c r="P2010" t="n">
        <v>79.69</v>
      </c>
    </row>
    <row r="2011">
      <c r="A2011" t="n">
        <v>40463</v>
      </c>
      <c r="B2011" t="n">
        <v>128</v>
      </c>
      <c r="C2011" t="inlineStr">
        <is>
          <t>Love Cabaret</t>
        </is>
      </c>
      <c r="D2011" s="556" t="n">
        <v>45839</v>
      </c>
      <c r="E2011" t="n">
        <v>20044</v>
      </c>
      <c r="F2011" t="inlineStr">
        <is>
          <t>CHIMICHURRI KG</t>
        </is>
      </c>
      <c r="G2011" t="n">
        <v>2329</v>
      </c>
      <c r="H2011" t="n">
        <v>0.5</v>
      </c>
      <c r="I2011" t="inlineStr">
        <is>
          <t>KG</t>
        </is>
      </c>
      <c r="J2011" t="inlineStr">
        <is>
          <t>ALIMENTOS</t>
        </is>
      </c>
      <c r="K2011" t="inlineStr">
        <is>
          <t>06/2025</t>
        </is>
      </c>
      <c r="L2011" t="n">
        <v>150</v>
      </c>
      <c r="M2011" s="556" t="n">
        <v>45814</v>
      </c>
      <c r="N2011" t="n">
        <v>150</v>
      </c>
      <c r="O2011" t="n">
        <v>23.9</v>
      </c>
      <c r="P2011" t="n">
        <v>75</v>
      </c>
    </row>
    <row r="2012">
      <c r="A2012" t="n">
        <v>40593</v>
      </c>
      <c r="B2012" t="n">
        <v>128</v>
      </c>
      <c r="C2012" t="inlineStr">
        <is>
          <t>Love Cabaret</t>
        </is>
      </c>
      <c r="D2012" s="556" t="n">
        <v>45839</v>
      </c>
      <c r="E2012" t="n">
        <v>25441</v>
      </c>
      <c r="F2012" t="inlineStr">
        <is>
          <t>AGUA TONICA PRATA ZERO 269ML UN</t>
        </is>
      </c>
      <c r="G2012" t="n">
        <v>7012</v>
      </c>
      <c r="H2012" t="n">
        <v>20</v>
      </c>
      <c r="I2012" t="inlineStr">
        <is>
          <t>UN</t>
        </is>
      </c>
      <c r="J2012" t="inlineStr">
        <is>
          <t>BEBIDAS</t>
        </is>
      </c>
      <c r="K2012" t="inlineStr">
        <is>
          <t>06/2025</t>
        </is>
      </c>
      <c r="L2012" t="n">
        <v>3.68</v>
      </c>
      <c r="M2012" s="556" t="n">
        <v>45838</v>
      </c>
      <c r="N2012" t="n">
        <v>3.51</v>
      </c>
      <c r="O2012" t="n">
        <v>3.51</v>
      </c>
      <c r="P2012" t="n">
        <v>73.59999999999999</v>
      </c>
    </row>
    <row r="2013">
      <c r="A2013" t="n">
        <v>40560</v>
      </c>
      <c r="B2013" t="n">
        <v>128</v>
      </c>
      <c r="C2013" t="inlineStr">
        <is>
          <t>Love Cabaret</t>
        </is>
      </c>
      <c r="D2013" s="556" t="n">
        <v>45839</v>
      </c>
      <c r="E2013" t="n">
        <v>18272</v>
      </c>
      <c r="F2013" t="inlineStr">
        <is>
          <t>RUM BACARDI SUPERIOR CARTA BLANCA 980ML</t>
        </is>
      </c>
      <c r="G2013" t="n">
        <v>3358</v>
      </c>
      <c r="H2013" t="n">
        <v>2</v>
      </c>
      <c r="I2013" t="inlineStr">
        <is>
          <t>GR</t>
        </is>
      </c>
      <c r="J2013" t="inlineStr">
        <is>
          <t>BEBIDAS</t>
        </is>
      </c>
      <c r="K2013" t="inlineStr">
        <is>
          <t>06/2025</t>
        </is>
      </c>
      <c r="L2013" t="n">
        <v>0</v>
      </c>
      <c r="M2013" s="556" t="n">
        <v>-693593</v>
      </c>
      <c r="N2013" t="n">
        <v>0</v>
      </c>
      <c r="O2013" t="n">
        <v>37.3</v>
      </c>
      <c r="P2013" t="n">
        <v>73.16</v>
      </c>
    </row>
    <row r="2014">
      <c r="A2014" t="n">
        <v>40526</v>
      </c>
      <c r="B2014" t="n">
        <v>128</v>
      </c>
      <c r="C2014" t="inlineStr">
        <is>
          <t>Love Cabaret</t>
        </is>
      </c>
      <c r="D2014" s="556" t="n">
        <v>45839</v>
      </c>
      <c r="E2014" t="n">
        <v>25885</v>
      </c>
      <c r="F2014" t="inlineStr">
        <is>
          <t>PAO FOLHA LIBANES MAXIFOUR C/300G</t>
        </is>
      </c>
      <c r="G2014" t="n">
        <v>6422</v>
      </c>
      <c r="H2014" t="n">
        <v>5.7</v>
      </c>
      <c r="I2014" t="inlineStr">
        <is>
          <t>PT</t>
        </is>
      </c>
      <c r="J2014" t="inlineStr">
        <is>
          <t>ALIMENTOS</t>
        </is>
      </c>
      <c r="K2014" t="inlineStr">
        <is>
          <t>06/2025</t>
        </is>
      </c>
      <c r="L2014" t="n">
        <v>12.68</v>
      </c>
      <c r="M2014" s="556" t="n">
        <v>45810</v>
      </c>
      <c r="N2014" t="n">
        <v>12.68</v>
      </c>
      <c r="O2014" t="n">
        <v>12.2</v>
      </c>
      <c r="P2014" t="n">
        <v>72.28</v>
      </c>
    </row>
    <row r="2015">
      <c r="A2015" t="n">
        <v>40482</v>
      </c>
      <c r="B2015" t="n">
        <v>128</v>
      </c>
      <c r="C2015" t="inlineStr">
        <is>
          <t>Love Cabaret</t>
        </is>
      </c>
      <c r="D2015" s="556" t="n">
        <v>45839</v>
      </c>
      <c r="E2015" t="n">
        <v>23489</v>
      </c>
      <c r="F2015" t="inlineStr">
        <is>
          <t>SAL DE PARRILLA KG</t>
        </is>
      </c>
      <c r="G2015" t="n">
        <v>2380</v>
      </c>
      <c r="H2015" t="n">
        <v>3</v>
      </c>
      <c r="I2015" t="inlineStr">
        <is>
          <t>KG</t>
        </is>
      </c>
      <c r="J2015" t="inlineStr">
        <is>
          <t>ALIMENTOS</t>
        </is>
      </c>
      <c r="K2015" t="inlineStr">
        <is>
          <t>06/2025</t>
        </is>
      </c>
      <c r="L2015" t="n">
        <v>22</v>
      </c>
      <c r="M2015" s="556" t="n">
        <v>45824</v>
      </c>
      <c r="N2015" t="n">
        <v>22</v>
      </c>
      <c r="O2015" t="n">
        <v>26</v>
      </c>
      <c r="P2015" t="n">
        <v>66</v>
      </c>
    </row>
    <row r="2016">
      <c r="A2016" t="n">
        <v>40515</v>
      </c>
      <c r="B2016" t="n">
        <v>128</v>
      </c>
      <c r="C2016" t="inlineStr">
        <is>
          <t>Love Cabaret</t>
        </is>
      </c>
      <c r="D2016" s="556" t="n">
        <v>45839</v>
      </c>
      <c r="E2016" t="n">
        <v>19718</v>
      </c>
      <c r="F2016" t="inlineStr">
        <is>
          <t>UVA CRINSON KG</t>
        </is>
      </c>
      <c r="G2016" t="n">
        <v>2536</v>
      </c>
      <c r="H2016" t="n">
        <v>3</v>
      </c>
      <c r="I2016" t="inlineStr">
        <is>
          <t>KG</t>
        </is>
      </c>
      <c r="J2016" t="inlineStr">
        <is>
          <t>ALIMENTOS</t>
        </is>
      </c>
      <c r="K2016" t="inlineStr">
        <is>
          <t>06/2025</t>
        </is>
      </c>
      <c r="L2016" t="n">
        <v>22</v>
      </c>
      <c r="M2016" s="556" t="n">
        <v>45826</v>
      </c>
      <c r="N2016" t="n">
        <v>22</v>
      </c>
      <c r="O2016" t="n">
        <v>21</v>
      </c>
      <c r="P2016" t="n">
        <v>66</v>
      </c>
    </row>
    <row r="2017">
      <c r="A2017" t="n">
        <v>40473</v>
      </c>
      <c r="B2017" t="n">
        <v>128</v>
      </c>
      <c r="C2017" t="inlineStr">
        <is>
          <t>Love Cabaret</t>
        </is>
      </c>
      <c r="D2017" s="556" t="n">
        <v>45839</v>
      </c>
      <c r="E2017" t="n">
        <v>20213</v>
      </c>
      <c r="F2017" t="inlineStr">
        <is>
          <t>GRAO DE BICO CAMIL C/2KG</t>
        </is>
      </c>
      <c r="G2017" t="n">
        <v>2251</v>
      </c>
      <c r="H2017" t="n">
        <v>2</v>
      </c>
      <c r="I2017" t="inlineStr">
        <is>
          <t>PC</t>
        </is>
      </c>
      <c r="J2017" t="inlineStr">
        <is>
          <t>ALIMENTOS</t>
        </is>
      </c>
      <c r="K2017" t="inlineStr">
        <is>
          <t>06/2025</t>
        </is>
      </c>
      <c r="L2017" t="n">
        <v>0</v>
      </c>
      <c r="M2017" s="556" t="n">
        <v>45789</v>
      </c>
      <c r="N2017" t="n">
        <v>31.62</v>
      </c>
      <c r="O2017" t="n">
        <v>31.62</v>
      </c>
      <c r="P2017" t="n">
        <v>63.24</v>
      </c>
    </row>
    <row r="2018">
      <c r="A2018" t="n">
        <v>40547</v>
      </c>
      <c r="B2018" t="n">
        <v>128</v>
      </c>
      <c r="C2018" t="inlineStr">
        <is>
          <t>Love Cabaret</t>
        </is>
      </c>
      <c r="D2018" s="556" t="n">
        <v>45839</v>
      </c>
      <c r="E2018" t="n">
        <v>18486</v>
      </c>
      <c r="F2018" t="inlineStr">
        <is>
          <t>CACHACA FAMIGERADA BRUTA 750ML</t>
        </is>
      </c>
      <c r="G2018" t="n">
        <v>3170</v>
      </c>
      <c r="H2018" t="n">
        <v>2.25</v>
      </c>
      <c r="I2018" t="inlineStr">
        <is>
          <t>GR</t>
        </is>
      </c>
      <c r="J2018" t="inlineStr">
        <is>
          <t>BEBIDAS</t>
        </is>
      </c>
      <c r="K2018" t="inlineStr">
        <is>
          <t>06/2025</t>
        </is>
      </c>
      <c r="L2018" t="n">
        <v>27.5</v>
      </c>
      <c r="M2018" s="556" t="n">
        <v>45825</v>
      </c>
      <c r="N2018" t="n">
        <v>27.5</v>
      </c>
      <c r="O2018" t="n">
        <v>27.5</v>
      </c>
      <c r="P2018" t="n">
        <v>61.88</v>
      </c>
    </row>
    <row r="2019">
      <c r="A2019" t="n">
        <v>40478</v>
      </c>
      <c r="B2019" t="n">
        <v>128</v>
      </c>
      <c r="C2019" t="inlineStr">
        <is>
          <t>Love Cabaret</t>
        </is>
      </c>
      <c r="D2019" s="556" t="n">
        <v>45839</v>
      </c>
      <c r="E2019" t="n">
        <v>19973</v>
      </c>
      <c r="F2019" t="inlineStr">
        <is>
          <t>MOLHO SHOYO TRADICIONAL SAKURA C/1,010L UN</t>
        </is>
      </c>
      <c r="G2019" t="n">
        <v>2354</v>
      </c>
      <c r="H2019" t="n">
        <v>3.5</v>
      </c>
      <c r="I2019" t="inlineStr">
        <is>
          <t>UN</t>
        </is>
      </c>
      <c r="J2019" t="inlineStr">
        <is>
          <t>ALIMENTOS</t>
        </is>
      </c>
      <c r="K2019" t="inlineStr">
        <is>
          <t>06/2025</t>
        </is>
      </c>
      <c r="L2019" t="n">
        <v>15.5</v>
      </c>
      <c r="M2019" s="556" t="n">
        <v>45824</v>
      </c>
      <c r="N2019" t="n">
        <v>15.5</v>
      </c>
      <c r="O2019" t="n">
        <v>19.5</v>
      </c>
      <c r="P2019" t="n">
        <v>54.25</v>
      </c>
    </row>
    <row r="2020">
      <c r="A2020" t="n">
        <v>40502</v>
      </c>
      <c r="B2020" t="n">
        <v>128</v>
      </c>
      <c r="C2020" t="inlineStr">
        <is>
          <t>Love Cabaret</t>
        </is>
      </c>
      <c r="D2020" s="556" t="n">
        <v>45839</v>
      </c>
      <c r="E2020" t="n">
        <v>19607</v>
      </c>
      <c r="F2020" t="inlineStr">
        <is>
          <t>GENGIBRE KG</t>
        </is>
      </c>
      <c r="G2020" t="n">
        <v>2623</v>
      </c>
      <c r="H2020" t="n">
        <v>5</v>
      </c>
      <c r="I2020" t="inlineStr">
        <is>
          <t>KG</t>
        </is>
      </c>
      <c r="J2020" t="inlineStr">
        <is>
          <t>ALIMENTOS</t>
        </is>
      </c>
      <c r="K2020" t="inlineStr">
        <is>
          <t>06/2025</t>
        </is>
      </c>
      <c r="L2020" t="n">
        <v>9.949999999999999</v>
      </c>
      <c r="M2020" s="556" t="n">
        <v>45838</v>
      </c>
      <c r="N2020" t="n">
        <v>8.57</v>
      </c>
      <c r="O2020" t="n">
        <v>8.57</v>
      </c>
      <c r="P2020" t="n">
        <v>49.75</v>
      </c>
    </row>
    <row r="2021">
      <c r="A2021" t="n">
        <v>40491</v>
      </c>
      <c r="B2021" t="n">
        <v>128</v>
      </c>
      <c r="C2021" t="inlineStr">
        <is>
          <t>Love Cabaret</t>
        </is>
      </c>
      <c r="D2021" s="556" t="n">
        <v>45839</v>
      </c>
      <c r="E2021" t="n">
        <v>24083</v>
      </c>
      <c r="F2021" t="inlineStr">
        <is>
          <t>BATATA ASTERIX GRAUDA NOIVA KG</t>
        </is>
      </c>
      <c r="G2021" t="n">
        <v>2592</v>
      </c>
      <c r="H2021" t="n">
        <v>9</v>
      </c>
      <c r="I2021" t="inlineStr">
        <is>
          <t>KG</t>
        </is>
      </c>
      <c r="J2021" t="inlineStr">
        <is>
          <t>ALIMENTOS</t>
        </is>
      </c>
      <c r="K2021" t="inlineStr">
        <is>
          <t>06/2025</t>
        </is>
      </c>
      <c r="L2021" t="n">
        <v>5.29</v>
      </c>
      <c r="M2021" s="556" t="n">
        <v>45838</v>
      </c>
      <c r="N2021" t="n">
        <v>4.8</v>
      </c>
      <c r="O2021" t="n">
        <v>4.27</v>
      </c>
      <c r="P2021" t="n">
        <v>47.61</v>
      </c>
    </row>
    <row r="2022">
      <c r="A2022" t="n">
        <v>40467</v>
      </c>
      <c r="B2022" t="n">
        <v>128</v>
      </c>
      <c r="C2022" t="inlineStr">
        <is>
          <t>Love Cabaret</t>
        </is>
      </c>
      <c r="D2022" s="556" t="n">
        <v>45839</v>
      </c>
      <c r="E2022" t="n">
        <v>20410</v>
      </c>
      <c r="F2022" t="inlineStr">
        <is>
          <t>FARINHA DE MANDIOCA FINA YOKI 1KG</t>
        </is>
      </c>
      <c r="G2022" t="n">
        <v>2190</v>
      </c>
      <c r="H2022" t="n">
        <v>4</v>
      </c>
      <c r="I2022" t="inlineStr">
        <is>
          <t>UN</t>
        </is>
      </c>
      <c r="J2022" t="inlineStr">
        <is>
          <t>ALIMENTOS</t>
        </is>
      </c>
      <c r="K2022" t="inlineStr">
        <is>
          <t>06/2025</t>
        </is>
      </c>
      <c r="L2022" t="n">
        <v>11.86</v>
      </c>
      <c r="M2022" s="556" t="n">
        <v>45810</v>
      </c>
      <c r="N2022" t="n">
        <v>11.86</v>
      </c>
      <c r="O2022" t="n">
        <v>11.78</v>
      </c>
      <c r="P2022" t="n">
        <v>47.44</v>
      </c>
    </row>
    <row r="2023">
      <c r="A2023" t="n">
        <v>40516</v>
      </c>
      <c r="B2023" t="n">
        <v>128</v>
      </c>
      <c r="C2023" t="inlineStr">
        <is>
          <t>Love Cabaret</t>
        </is>
      </c>
      <c r="D2023" s="556" t="n">
        <v>45839</v>
      </c>
      <c r="E2023" t="n">
        <v>19527</v>
      </c>
      <c r="F2023" t="inlineStr">
        <is>
          <t>VAGEM HOLANDESA KG</t>
        </is>
      </c>
      <c r="G2023" t="n">
        <v>2686</v>
      </c>
      <c r="H2023" t="n">
        <v>2</v>
      </c>
      <c r="I2023" t="inlineStr">
        <is>
          <t>KG</t>
        </is>
      </c>
      <c r="J2023" t="inlineStr">
        <is>
          <t>ALIMENTOS</t>
        </is>
      </c>
      <c r="K2023" t="inlineStr">
        <is>
          <t>06/2025</t>
        </is>
      </c>
      <c r="L2023" t="n">
        <v>22.31</v>
      </c>
      <c r="M2023" s="556" t="n">
        <v>45838</v>
      </c>
      <c r="N2023" t="n">
        <v>34.56</v>
      </c>
      <c r="O2023" t="n">
        <v>34.56</v>
      </c>
      <c r="P2023" t="n">
        <v>44.62</v>
      </c>
    </row>
    <row r="2024">
      <c r="A2024" t="n">
        <v>40548</v>
      </c>
      <c r="B2024" t="n">
        <v>128</v>
      </c>
      <c r="C2024" t="inlineStr">
        <is>
          <t>Love Cabaret</t>
        </is>
      </c>
      <c r="D2024" s="556" t="n">
        <v>45839</v>
      </c>
      <c r="E2024" t="n">
        <v>18477</v>
      </c>
      <c r="F2024" t="inlineStr">
        <is>
          <t>CACHACA ORIGINAL OURO ENGENHO CANTAREIRA 750ML</t>
        </is>
      </c>
      <c r="G2024" t="n">
        <v>3179</v>
      </c>
      <c r="H2024" t="n">
        <v>1</v>
      </c>
      <c r="I2024" t="inlineStr">
        <is>
          <t>GR</t>
        </is>
      </c>
      <c r="J2024" t="inlineStr">
        <is>
          <t>BEBIDAS</t>
        </is>
      </c>
      <c r="K2024" t="inlineStr">
        <is>
          <t>06/2025</t>
        </is>
      </c>
      <c r="L2024" t="n">
        <v>0</v>
      </c>
      <c r="M2024" s="556" t="n">
        <v>-693593</v>
      </c>
      <c r="N2024" t="n">
        <v>0</v>
      </c>
      <c r="O2024" t="n">
        <v>43.9</v>
      </c>
      <c r="P2024" t="n">
        <v>43.9</v>
      </c>
    </row>
    <row r="2025">
      <c r="A2025" t="n">
        <v>40490</v>
      </c>
      <c r="B2025" t="n">
        <v>128</v>
      </c>
      <c r="C2025" t="inlineStr">
        <is>
          <t>Love Cabaret</t>
        </is>
      </c>
      <c r="D2025" s="556" t="n">
        <v>45839</v>
      </c>
      <c r="E2025" t="n">
        <v>19649</v>
      </c>
      <c r="F2025" t="inlineStr">
        <is>
          <t>ALHO DESCASCADO KG</t>
        </is>
      </c>
      <c r="G2025" t="n">
        <v>2589</v>
      </c>
      <c r="H2025" t="n">
        <v>1.5</v>
      </c>
      <c r="I2025" t="inlineStr">
        <is>
          <t>KG</t>
        </is>
      </c>
      <c r="J2025" t="inlineStr">
        <is>
          <t>ALIMENTOS</t>
        </is>
      </c>
      <c r="K2025" t="inlineStr">
        <is>
          <t>06/2025</t>
        </is>
      </c>
      <c r="L2025" t="n">
        <v>26.17</v>
      </c>
      <c r="M2025" s="556" t="n">
        <v>45831</v>
      </c>
      <c r="N2025" t="n">
        <v>28</v>
      </c>
      <c r="O2025" t="n">
        <v>26.8</v>
      </c>
      <c r="P2025" t="n">
        <v>39.26</v>
      </c>
    </row>
    <row r="2026">
      <c r="A2026" t="n">
        <v>40465</v>
      </c>
      <c r="B2026" t="n">
        <v>128</v>
      </c>
      <c r="C2026" t="inlineStr">
        <is>
          <t>Love Cabaret</t>
        </is>
      </c>
      <c r="D2026" s="556" t="n">
        <v>45839</v>
      </c>
      <c r="E2026" t="n">
        <v>20689</v>
      </c>
      <c r="F2026" t="inlineStr">
        <is>
          <t>CREME DE LEITE FRESCO QUATA C/1,01LT</t>
        </is>
      </c>
      <c r="G2026" t="n">
        <v>2105</v>
      </c>
      <c r="H2026" t="n">
        <v>1</v>
      </c>
      <c r="I2026" t="inlineStr">
        <is>
          <t>UN</t>
        </is>
      </c>
      <c r="J2026" t="inlineStr">
        <is>
          <t>ALIMENTOS</t>
        </is>
      </c>
      <c r="K2026" t="inlineStr">
        <is>
          <t>06/2025</t>
        </is>
      </c>
      <c r="L2026" t="n">
        <v>37.9</v>
      </c>
      <c r="M2026" s="556" t="n">
        <v>45838</v>
      </c>
      <c r="N2026" t="n">
        <v>37.9</v>
      </c>
      <c r="O2026" t="n">
        <v>37.9</v>
      </c>
      <c r="P2026" t="n">
        <v>37.9</v>
      </c>
    </row>
    <row r="2027">
      <c r="A2027" t="n">
        <v>40483</v>
      </c>
      <c r="B2027" t="n">
        <v>128</v>
      </c>
      <c r="C2027" t="inlineStr">
        <is>
          <t>Love Cabaret</t>
        </is>
      </c>
      <c r="D2027" s="556" t="n">
        <v>45839</v>
      </c>
      <c r="E2027" t="n">
        <v>19907</v>
      </c>
      <c r="F2027" t="inlineStr">
        <is>
          <t>SAL REFINADO CISNE 1KG</t>
        </is>
      </c>
      <c r="G2027" t="n">
        <v>2381</v>
      </c>
      <c r="H2027" t="n">
        <v>12</v>
      </c>
      <c r="I2027" t="inlineStr">
        <is>
          <t>UN</t>
        </is>
      </c>
      <c r="J2027" t="inlineStr">
        <is>
          <t>ALIMENTOS</t>
        </is>
      </c>
      <c r="K2027" t="inlineStr">
        <is>
          <t>06/2025</t>
        </is>
      </c>
      <c r="L2027" t="n">
        <v>0</v>
      </c>
      <c r="M2027" s="556" t="n">
        <v>45671</v>
      </c>
      <c r="N2027" t="n">
        <v>3.09</v>
      </c>
      <c r="O2027" t="n">
        <v>2.8</v>
      </c>
      <c r="P2027" t="n">
        <v>37.08</v>
      </c>
    </row>
    <row r="2028">
      <c r="A2028" t="n">
        <v>40517</v>
      </c>
      <c r="B2028" t="n">
        <v>128</v>
      </c>
      <c r="C2028" t="inlineStr">
        <is>
          <t>Love Cabaret</t>
        </is>
      </c>
      <c r="D2028" s="556" t="n">
        <v>45839</v>
      </c>
      <c r="E2028" t="n">
        <v>19203</v>
      </c>
      <c r="F2028" t="inlineStr">
        <is>
          <t>IOGURTE INTEGRAL NESTLE C/170G UN</t>
        </is>
      </c>
      <c r="G2028" t="n">
        <v>2802</v>
      </c>
      <c r="H2028" t="n">
        <v>11</v>
      </c>
      <c r="I2028" t="inlineStr">
        <is>
          <t>UN</t>
        </is>
      </c>
      <c r="J2028" t="inlineStr">
        <is>
          <t>ALIMENTOS</t>
        </is>
      </c>
      <c r="K2028" t="inlineStr">
        <is>
          <t>06/2025</t>
        </is>
      </c>
      <c r="L2028" t="n">
        <v>3.37</v>
      </c>
      <c r="M2028" s="556" t="n">
        <v>45825</v>
      </c>
      <c r="N2028" t="n">
        <v>3</v>
      </c>
      <c r="O2028" t="n">
        <v>3</v>
      </c>
      <c r="P2028" t="n">
        <v>37.07</v>
      </c>
    </row>
    <row r="2029">
      <c r="A2029" t="n">
        <v>40466</v>
      </c>
      <c r="B2029" t="n">
        <v>128</v>
      </c>
      <c r="C2029" t="inlineStr">
        <is>
          <t>Love Cabaret</t>
        </is>
      </c>
      <c r="D2029" s="556" t="n">
        <v>45839</v>
      </c>
      <c r="E2029" t="n">
        <v>20315</v>
      </c>
      <c r="F2029" t="inlineStr">
        <is>
          <t>FARINHA DE ARROZ MANINHO 1KG</t>
        </is>
      </c>
      <c r="G2029" t="n">
        <v>2218</v>
      </c>
      <c r="H2029" t="n">
        <v>4</v>
      </c>
      <c r="I2029" t="inlineStr">
        <is>
          <t>UN</t>
        </is>
      </c>
      <c r="J2029" t="inlineStr">
        <is>
          <t>ALIMENTOS</t>
        </is>
      </c>
      <c r="K2029" t="inlineStr">
        <is>
          <t>06/2025</t>
        </is>
      </c>
      <c r="L2029" t="n">
        <v>8.59</v>
      </c>
      <c r="M2029" s="556" t="n">
        <v>45831</v>
      </c>
      <c r="N2029" t="n">
        <v>8.199999999999999</v>
      </c>
      <c r="O2029" t="n">
        <v>8</v>
      </c>
      <c r="P2029" t="n">
        <v>34.36</v>
      </c>
    </row>
    <row r="2030">
      <c r="A2030" t="n">
        <v>40455</v>
      </c>
      <c r="B2030" t="n">
        <v>128</v>
      </c>
      <c r="C2030" t="inlineStr">
        <is>
          <t>Love Cabaret</t>
        </is>
      </c>
      <c r="D2030" s="556" t="n">
        <v>45839</v>
      </c>
      <c r="E2030" t="n">
        <v>20308</v>
      </c>
      <c r="F2030" t="inlineStr">
        <is>
          <t>ARROZ ARBORIO CAMIL C/2KG</t>
        </is>
      </c>
      <c r="G2030" t="n">
        <v>2222</v>
      </c>
      <c r="H2030" t="n">
        <v>1</v>
      </c>
      <c r="I2030" t="inlineStr">
        <is>
          <t>PC</t>
        </is>
      </c>
      <c r="J2030" t="inlineStr">
        <is>
          <t>ALIMENTOS</t>
        </is>
      </c>
      <c r="K2030" t="inlineStr">
        <is>
          <t>06/2025</t>
        </is>
      </c>
      <c r="L2030" t="n">
        <v>31.27</v>
      </c>
      <c r="M2030" s="556" t="n">
        <v>45825</v>
      </c>
      <c r="N2030" t="n">
        <v>25.4</v>
      </c>
      <c r="O2030" t="n">
        <v>33.8</v>
      </c>
      <c r="P2030" t="n">
        <v>31.27</v>
      </c>
    </row>
    <row r="2031">
      <c r="A2031" t="n">
        <v>40518</v>
      </c>
      <c r="B2031" t="n">
        <v>128</v>
      </c>
      <c r="C2031" t="inlineStr">
        <is>
          <t>Love Cabaret</t>
        </is>
      </c>
      <c r="D2031" s="556" t="n">
        <v>45839</v>
      </c>
      <c r="E2031" t="n">
        <v>19421</v>
      </c>
      <c r="F2031" t="inlineStr">
        <is>
          <t>LEITE INTEGRAL ITALAC C/12</t>
        </is>
      </c>
      <c r="G2031" t="n">
        <v>2758</v>
      </c>
      <c r="H2031" t="n">
        <v>2</v>
      </c>
      <c r="I2031" t="inlineStr">
        <is>
          <t>CX</t>
        </is>
      </c>
      <c r="J2031" t="inlineStr">
        <is>
          <t>ALIMENTOS</t>
        </is>
      </c>
      <c r="K2031" t="inlineStr">
        <is>
          <t>06/2025</t>
        </is>
      </c>
      <c r="L2031" t="n">
        <v>14.98</v>
      </c>
      <c r="M2031" s="556" t="n">
        <v>45838</v>
      </c>
      <c r="N2031" t="n">
        <v>5.78</v>
      </c>
      <c r="O2031" t="n">
        <v>5.34</v>
      </c>
      <c r="P2031" t="n">
        <v>29.96</v>
      </c>
    </row>
    <row r="2032">
      <c r="A2032" t="n">
        <v>40456</v>
      </c>
      <c r="B2032" t="n">
        <v>128</v>
      </c>
      <c r="C2032" t="inlineStr">
        <is>
          <t>Love Cabaret</t>
        </is>
      </c>
      <c r="D2032" s="556" t="n">
        <v>45839</v>
      </c>
      <c r="E2032" t="n">
        <v>20301</v>
      </c>
      <c r="F2032" t="inlineStr">
        <is>
          <t>ARROZ BRANCO TIPO 1 CAMIL C/5KG</t>
        </is>
      </c>
      <c r="G2032" t="n">
        <v>2223</v>
      </c>
      <c r="H2032" t="n">
        <v>1</v>
      </c>
      <c r="I2032" t="inlineStr">
        <is>
          <t>PC</t>
        </is>
      </c>
      <c r="J2032" t="inlineStr">
        <is>
          <t>ALIMENTOS</t>
        </is>
      </c>
      <c r="K2032" t="inlineStr">
        <is>
          <t>06/2025</t>
        </is>
      </c>
      <c r="L2032" t="n">
        <v>26.47</v>
      </c>
      <c r="M2032" s="556" t="n">
        <v>45838</v>
      </c>
      <c r="N2032" t="n">
        <v>25.96</v>
      </c>
      <c r="O2032" t="n">
        <v>25.96</v>
      </c>
      <c r="P2032" t="n">
        <v>26.47</v>
      </c>
    </row>
    <row r="2033">
      <c r="A2033" t="n">
        <v>40594</v>
      </c>
      <c r="B2033" t="n">
        <v>128</v>
      </c>
      <c r="C2033" t="inlineStr">
        <is>
          <t>Love Cabaret</t>
        </is>
      </c>
      <c r="D2033" s="556" t="n">
        <v>45839</v>
      </c>
      <c r="E2033" t="n">
        <v>24529</v>
      </c>
      <c r="F2033" t="inlineStr">
        <is>
          <t>REFRIGERANTE LIMAO FYS 350ML C/12</t>
        </is>
      </c>
      <c r="G2033" t="n">
        <v>3697</v>
      </c>
      <c r="H2033" t="n">
        <v>1</v>
      </c>
      <c r="I2033" t="inlineStr">
        <is>
          <t>PC</t>
        </is>
      </c>
      <c r="J2033" t="inlineStr">
        <is>
          <t>BEBIDAS</t>
        </is>
      </c>
      <c r="K2033" t="inlineStr">
        <is>
          <t>06/2025</t>
        </is>
      </c>
      <c r="L2033" t="n">
        <v>26.43</v>
      </c>
      <c r="M2033" s="556" t="n">
        <v>45833</v>
      </c>
      <c r="N2033" t="n">
        <v>0</v>
      </c>
      <c r="O2033" t="n">
        <v>0</v>
      </c>
      <c r="P2033" t="n">
        <v>26.43</v>
      </c>
    </row>
    <row r="2034">
      <c r="A2034" t="n">
        <v>40453</v>
      </c>
      <c r="B2034" t="n">
        <v>128</v>
      </c>
      <c r="C2034" t="inlineStr">
        <is>
          <t>Love Cabaret</t>
        </is>
      </c>
      <c r="D2034" s="556" t="n">
        <v>45839</v>
      </c>
      <c r="E2034" t="n">
        <v>19857</v>
      </c>
      <c r="F2034" t="inlineStr">
        <is>
          <t>ACIDO CITRICO KG</t>
        </is>
      </c>
      <c r="G2034" t="n">
        <v>2415</v>
      </c>
      <c r="H2034" t="n">
        <v>0.8</v>
      </c>
      <c r="I2034" t="inlineStr">
        <is>
          <t>KG</t>
        </is>
      </c>
      <c r="J2034" t="inlineStr">
        <is>
          <t>ALIMENTOS</t>
        </is>
      </c>
      <c r="K2034" t="inlineStr">
        <is>
          <t>06/2025</t>
        </is>
      </c>
      <c r="L2034" t="n">
        <v>32.9</v>
      </c>
      <c r="M2034" s="556" t="n">
        <v>45832</v>
      </c>
      <c r="N2034" t="n">
        <v>32.9</v>
      </c>
      <c r="O2034" t="n">
        <v>38.27</v>
      </c>
      <c r="P2034" t="n">
        <v>26.32</v>
      </c>
    </row>
    <row r="2035">
      <c r="A2035" t="n">
        <v>40497</v>
      </c>
      <c r="B2035" t="n">
        <v>128</v>
      </c>
      <c r="C2035" t="inlineStr">
        <is>
          <t>Love Cabaret</t>
        </is>
      </c>
      <c r="D2035" s="556" t="n">
        <v>45839</v>
      </c>
      <c r="E2035" t="n">
        <v>19623</v>
      </c>
      <c r="F2035" t="inlineStr">
        <is>
          <t>CEBOLA ROXA KG</t>
        </is>
      </c>
      <c r="G2035" t="n">
        <v>2611</v>
      </c>
      <c r="H2035" t="n">
        <v>5</v>
      </c>
      <c r="I2035" t="inlineStr">
        <is>
          <t>KG</t>
        </is>
      </c>
      <c r="J2035" t="inlineStr">
        <is>
          <t>ALIMENTOS</t>
        </is>
      </c>
      <c r="K2035" t="inlineStr">
        <is>
          <t>06/2025</t>
        </is>
      </c>
      <c r="L2035" t="n">
        <v>5.13</v>
      </c>
      <c r="M2035" s="556" t="n">
        <v>45831</v>
      </c>
      <c r="N2035" t="n">
        <v>4.8</v>
      </c>
      <c r="O2035" t="n">
        <v>5</v>
      </c>
      <c r="P2035" t="n">
        <v>25.65</v>
      </c>
    </row>
    <row r="2036">
      <c r="A2036" t="n">
        <v>40493</v>
      </c>
      <c r="B2036" t="n">
        <v>128</v>
      </c>
      <c r="C2036" t="inlineStr">
        <is>
          <t>Love Cabaret</t>
        </is>
      </c>
      <c r="D2036" s="556" t="n">
        <v>45839</v>
      </c>
      <c r="E2036" t="n">
        <v>19634</v>
      </c>
      <c r="F2036" t="inlineStr">
        <is>
          <t>BERINJELA KG</t>
        </is>
      </c>
      <c r="G2036" t="n">
        <v>2602</v>
      </c>
      <c r="H2036" t="n">
        <v>5.8</v>
      </c>
      <c r="I2036" t="inlineStr">
        <is>
          <t>KG</t>
        </is>
      </c>
      <c r="J2036" t="inlineStr">
        <is>
          <t>ALIMENTOS</t>
        </is>
      </c>
      <c r="K2036" t="inlineStr">
        <is>
          <t>06/2025</t>
        </is>
      </c>
      <c r="L2036" t="n">
        <v>4.2</v>
      </c>
      <c r="M2036" s="556" t="n">
        <v>45831</v>
      </c>
      <c r="N2036" t="n">
        <v>4</v>
      </c>
      <c r="O2036" t="n">
        <v>5.69</v>
      </c>
      <c r="P2036" t="n">
        <v>24.36</v>
      </c>
    </row>
    <row r="2037">
      <c r="A2037" t="n">
        <v>40461</v>
      </c>
      <c r="B2037" t="n">
        <v>128</v>
      </c>
      <c r="C2037" t="inlineStr">
        <is>
          <t>Love Cabaret</t>
        </is>
      </c>
      <c r="D2037" s="556" t="n">
        <v>45839</v>
      </c>
      <c r="E2037" t="n">
        <v>24110</v>
      </c>
      <c r="F2037" t="inlineStr">
        <is>
          <t>CANELA EM PO KG</t>
        </is>
      </c>
      <c r="G2037" t="n">
        <v>2322</v>
      </c>
      <c r="H2037" t="n">
        <v>0.25</v>
      </c>
      <c r="I2037" t="inlineStr">
        <is>
          <t>KG</t>
        </is>
      </c>
      <c r="J2037" t="inlineStr">
        <is>
          <t>ALIMENTOS</t>
        </is>
      </c>
      <c r="K2037" t="inlineStr">
        <is>
          <t>06/2025</t>
        </is>
      </c>
      <c r="L2037" t="n">
        <v>0</v>
      </c>
      <c r="M2037" s="556" t="n">
        <v>45509</v>
      </c>
      <c r="N2037" t="n">
        <v>92</v>
      </c>
      <c r="O2037" t="n">
        <v>16.9</v>
      </c>
      <c r="P2037" t="n">
        <v>23</v>
      </c>
    </row>
    <row r="2038">
      <c r="A2038" t="n">
        <v>40474</v>
      </c>
      <c r="B2038" t="n">
        <v>128</v>
      </c>
      <c r="C2038" t="inlineStr">
        <is>
          <t>Love Cabaret</t>
        </is>
      </c>
      <c r="D2038" s="556" t="n">
        <v>45839</v>
      </c>
      <c r="E2038" t="n">
        <v>20114</v>
      </c>
      <c r="F2038" t="inlineStr">
        <is>
          <t>MACARRAO LINGUINE GRANO DURO DIVELLA  500GR</t>
        </is>
      </c>
      <c r="G2038" t="n">
        <v>2292</v>
      </c>
      <c r="H2038" t="n">
        <v>2.5</v>
      </c>
      <c r="I2038" t="inlineStr">
        <is>
          <t>UN</t>
        </is>
      </c>
      <c r="J2038" t="inlineStr">
        <is>
          <t>ALIMENTOS</t>
        </is>
      </c>
      <c r="K2038" t="inlineStr">
        <is>
          <t>06/2025</t>
        </is>
      </c>
      <c r="L2038" t="n">
        <v>8.15</v>
      </c>
      <c r="M2038" s="556" t="n">
        <v>45838</v>
      </c>
      <c r="N2038" t="n">
        <v>8.15</v>
      </c>
      <c r="O2038" t="n">
        <v>8.15</v>
      </c>
      <c r="P2038" t="n">
        <v>20.38</v>
      </c>
    </row>
    <row r="2039">
      <c r="A2039" t="n">
        <v>40505</v>
      </c>
      <c r="B2039" t="n">
        <v>128</v>
      </c>
      <c r="C2039" t="inlineStr">
        <is>
          <t>Love Cabaret</t>
        </is>
      </c>
      <c r="D2039" s="556" t="n">
        <v>45839</v>
      </c>
      <c r="E2039" t="n">
        <v>19751</v>
      </c>
      <c r="F2039" t="inlineStr">
        <is>
          <t>LIMAO SICILIANO KG</t>
        </is>
      </c>
      <c r="G2039" t="n">
        <v>2502</v>
      </c>
      <c r="H2039" t="n">
        <v>3</v>
      </c>
      <c r="I2039" t="inlineStr">
        <is>
          <t>KG</t>
        </is>
      </c>
      <c r="J2039" t="inlineStr">
        <is>
          <t>ALIMENTOS</t>
        </is>
      </c>
      <c r="K2039" t="inlineStr">
        <is>
          <t>06/2025</t>
        </is>
      </c>
      <c r="L2039" t="n">
        <v>6.34</v>
      </c>
      <c r="M2039" s="556" t="n">
        <v>45838</v>
      </c>
      <c r="N2039" t="n">
        <v>6.3</v>
      </c>
      <c r="O2039" t="n">
        <v>6.32</v>
      </c>
      <c r="P2039" t="n">
        <v>19.02</v>
      </c>
    </row>
    <row r="2040">
      <c r="A2040" t="n">
        <v>40472</v>
      </c>
      <c r="B2040" t="n">
        <v>128</v>
      </c>
      <c r="C2040" t="inlineStr">
        <is>
          <t>Love Cabaret</t>
        </is>
      </c>
      <c r="D2040" s="556" t="n">
        <v>45839</v>
      </c>
      <c r="E2040" t="n">
        <v>20233</v>
      </c>
      <c r="F2040" t="inlineStr">
        <is>
          <t>FEIJAO DE CORDA KG</t>
        </is>
      </c>
      <c r="G2040" t="n">
        <v>2246</v>
      </c>
      <c r="H2040" t="n">
        <v>1</v>
      </c>
      <c r="I2040" t="inlineStr">
        <is>
          <t>KG</t>
        </is>
      </c>
      <c r="J2040" t="inlineStr">
        <is>
          <t>ALIMENTOS</t>
        </is>
      </c>
      <c r="K2040" t="inlineStr">
        <is>
          <t>06/2025</t>
        </is>
      </c>
      <c r="L2040" t="n">
        <v>17.2</v>
      </c>
      <c r="M2040" s="556" t="n">
        <v>45832</v>
      </c>
      <c r="N2040" t="n">
        <v>17.2</v>
      </c>
      <c r="O2040" t="n">
        <v>17.2</v>
      </c>
      <c r="P2040" t="n">
        <v>17.2</v>
      </c>
    </row>
    <row r="2041">
      <c r="A2041" t="n">
        <v>40532</v>
      </c>
      <c r="B2041" t="n">
        <v>128</v>
      </c>
      <c r="C2041" t="inlineStr">
        <is>
          <t>Love Cabaret</t>
        </is>
      </c>
      <c r="D2041" s="556" t="n">
        <v>45839</v>
      </c>
      <c r="E2041" t="n">
        <v>18812</v>
      </c>
      <c r="F2041" t="inlineStr">
        <is>
          <t>LINGUA BOVINA KG</t>
        </is>
      </c>
      <c r="G2041" t="n">
        <v>2963</v>
      </c>
      <c r="H2041" t="n">
        <v>0.75</v>
      </c>
      <c r="I2041" t="inlineStr">
        <is>
          <t>KG</t>
        </is>
      </c>
      <c r="J2041" t="inlineStr">
        <is>
          <t>ALIMENTOS</t>
        </is>
      </c>
      <c r="K2041" t="inlineStr">
        <is>
          <t>06/2025</t>
        </is>
      </c>
      <c r="L2041" t="n">
        <v>20.56</v>
      </c>
      <c r="M2041" s="556" t="n">
        <v>45831</v>
      </c>
      <c r="N2041" t="n">
        <v>18.5</v>
      </c>
      <c r="O2041" t="n">
        <v>18.5</v>
      </c>
      <c r="P2041" t="n">
        <v>15.42</v>
      </c>
    </row>
    <row r="2042">
      <c r="A2042" t="n">
        <v>40494</v>
      </c>
      <c r="B2042" t="n">
        <v>128</v>
      </c>
      <c r="C2042" t="inlineStr">
        <is>
          <t>Love Cabaret</t>
        </is>
      </c>
      <c r="D2042" s="556" t="n">
        <v>45839</v>
      </c>
      <c r="E2042" t="n">
        <v>19632</v>
      </c>
      <c r="F2042" t="inlineStr">
        <is>
          <t>BETERRABA KG</t>
        </is>
      </c>
      <c r="G2042" t="n">
        <v>2604</v>
      </c>
      <c r="H2042" t="n">
        <v>6.1</v>
      </c>
      <c r="I2042" t="inlineStr">
        <is>
          <t>KG</t>
        </is>
      </c>
      <c r="J2042" t="inlineStr">
        <is>
          <t>ALIMENTOS</t>
        </is>
      </c>
      <c r="K2042" t="inlineStr">
        <is>
          <t>06/2025</t>
        </is>
      </c>
      <c r="L2042" t="n">
        <v>2.48</v>
      </c>
      <c r="M2042" s="556" t="n">
        <v>45831</v>
      </c>
      <c r="N2042" t="n">
        <v>2.5</v>
      </c>
      <c r="O2042" t="n">
        <v>1.92</v>
      </c>
      <c r="P2042" t="n">
        <v>15.13</v>
      </c>
    </row>
    <row r="2043">
      <c r="A2043" t="n">
        <v>40471</v>
      </c>
      <c r="B2043" t="n">
        <v>128</v>
      </c>
      <c r="C2043" t="inlineStr">
        <is>
          <t>Love Cabaret</t>
        </is>
      </c>
      <c r="D2043" s="556" t="n">
        <v>45839</v>
      </c>
      <c r="E2043" t="n">
        <v>20242</v>
      </c>
      <c r="F2043" t="inlineStr">
        <is>
          <t>FEIJAO CARIOCA CAMIL C/2KG</t>
        </is>
      </c>
      <c r="G2043" t="n">
        <v>2242</v>
      </c>
      <c r="H2043" t="n">
        <v>1</v>
      </c>
      <c r="I2043" t="inlineStr">
        <is>
          <t>PC</t>
        </is>
      </c>
      <c r="J2043" t="inlineStr">
        <is>
          <t>ALIMENTOS</t>
        </is>
      </c>
      <c r="K2043" t="inlineStr">
        <is>
          <t>06/2025</t>
        </is>
      </c>
      <c r="L2043" t="n">
        <v>14.11</v>
      </c>
      <c r="M2043" s="556" t="n">
        <v>45838</v>
      </c>
      <c r="N2043" t="n">
        <v>13.99</v>
      </c>
      <c r="O2043" t="n">
        <v>13.99</v>
      </c>
      <c r="P2043" t="n">
        <v>14.11</v>
      </c>
    </row>
    <row r="2044">
      <c r="A2044" t="n">
        <v>40484</v>
      </c>
      <c r="B2044" t="n">
        <v>128</v>
      </c>
      <c r="C2044" t="inlineStr">
        <is>
          <t>Love Cabaret</t>
        </is>
      </c>
      <c r="D2044" s="556" t="n">
        <v>45839</v>
      </c>
      <c r="E2044" t="n">
        <v>20202</v>
      </c>
      <c r="F2044" t="inlineStr">
        <is>
          <t>VINAGRE DE ARROZ CASTELO 750ML UN</t>
        </is>
      </c>
      <c r="G2044" t="n">
        <v>2255</v>
      </c>
      <c r="H2044" t="n">
        <v>2</v>
      </c>
      <c r="I2044" t="inlineStr">
        <is>
          <t>UN</t>
        </is>
      </c>
      <c r="J2044" t="inlineStr">
        <is>
          <t>ALIMENTOS</t>
        </is>
      </c>
      <c r="K2044" t="inlineStr">
        <is>
          <t>06/2025</t>
        </is>
      </c>
      <c r="L2044" t="n">
        <v>6.7</v>
      </c>
      <c r="M2044" s="556" t="n">
        <v>45818</v>
      </c>
      <c r="N2044" t="n">
        <v>6.7</v>
      </c>
      <c r="O2044" t="n">
        <v>6.37</v>
      </c>
      <c r="P2044" t="n">
        <v>13.4</v>
      </c>
    </row>
    <row r="2045">
      <c r="A2045" t="n">
        <v>40513</v>
      </c>
      <c r="B2045" t="n">
        <v>128</v>
      </c>
      <c r="C2045" t="inlineStr">
        <is>
          <t>Love Cabaret</t>
        </is>
      </c>
      <c r="D2045" s="556" t="n">
        <v>45839</v>
      </c>
      <c r="E2045" t="n">
        <v>23179</v>
      </c>
      <c r="F2045" t="inlineStr">
        <is>
          <t>TOMATE ITALIANO KG</t>
        </is>
      </c>
      <c r="G2045" t="n">
        <v>2675</v>
      </c>
      <c r="H2045" t="n">
        <v>3</v>
      </c>
      <c r="I2045" t="inlineStr">
        <is>
          <t>KG</t>
        </is>
      </c>
      <c r="J2045" t="inlineStr">
        <is>
          <t>ALIMENTOS</t>
        </is>
      </c>
      <c r="K2045" t="inlineStr">
        <is>
          <t>06/2025</t>
        </is>
      </c>
      <c r="L2045" t="n">
        <v>0</v>
      </c>
      <c r="M2045" s="556" t="n">
        <v>45684</v>
      </c>
      <c r="N2045" t="n">
        <v>4.33</v>
      </c>
      <c r="O2045" t="n">
        <v>6.44</v>
      </c>
      <c r="P2045" t="n">
        <v>12.99</v>
      </c>
    </row>
    <row r="2046">
      <c r="A2046" t="n">
        <v>40486</v>
      </c>
      <c r="B2046" t="n">
        <v>128</v>
      </c>
      <c r="C2046" t="inlineStr">
        <is>
          <t>Love Cabaret</t>
        </is>
      </c>
      <c r="D2046" s="556" t="n">
        <v>45839</v>
      </c>
      <c r="E2046" t="n">
        <v>19654</v>
      </c>
      <c r="F2046" t="inlineStr">
        <is>
          <t>ABOBRINHA ITALIANA GRAUDA KG</t>
        </is>
      </c>
      <c r="G2046" t="n">
        <v>2586</v>
      </c>
      <c r="H2046" t="n">
        <v>2.8</v>
      </c>
      <c r="I2046" t="inlineStr">
        <is>
          <t>KG</t>
        </is>
      </c>
      <c r="J2046" t="inlineStr">
        <is>
          <t>ALIMENTOS</t>
        </is>
      </c>
      <c r="K2046" t="inlineStr">
        <is>
          <t>06/2025</t>
        </is>
      </c>
      <c r="L2046" t="n">
        <v>4.5</v>
      </c>
      <c r="M2046" s="556" t="n">
        <v>45825</v>
      </c>
      <c r="N2046" t="n">
        <v>4.5</v>
      </c>
      <c r="O2046" t="n">
        <v>4.05</v>
      </c>
      <c r="P2046" t="n">
        <v>12.6</v>
      </c>
    </row>
    <row r="2047">
      <c r="A2047" t="n">
        <v>40470</v>
      </c>
      <c r="B2047" t="n">
        <v>128</v>
      </c>
      <c r="C2047" t="inlineStr">
        <is>
          <t>Love Cabaret</t>
        </is>
      </c>
      <c r="D2047" s="556" t="n">
        <v>45839</v>
      </c>
      <c r="E2047" t="n">
        <v>20358</v>
      </c>
      <c r="F2047" t="inlineStr">
        <is>
          <t>FARINHA PANKO ROMARIZ C/1KG</t>
        </is>
      </c>
      <c r="G2047" t="n">
        <v>2200</v>
      </c>
      <c r="H2047" t="n">
        <v>0.8</v>
      </c>
      <c r="I2047" t="inlineStr">
        <is>
          <t>PC</t>
        </is>
      </c>
      <c r="J2047" t="inlineStr">
        <is>
          <t>ALIMENTOS</t>
        </is>
      </c>
      <c r="K2047" t="inlineStr">
        <is>
          <t>06/2025</t>
        </is>
      </c>
      <c r="L2047" t="n">
        <v>14.3</v>
      </c>
      <c r="M2047" s="556" t="n">
        <v>45838</v>
      </c>
      <c r="N2047" t="n">
        <v>14.3</v>
      </c>
      <c r="O2047" t="n">
        <v>14.3</v>
      </c>
      <c r="P2047" t="n">
        <v>11.44</v>
      </c>
    </row>
    <row r="2048">
      <c r="A2048" t="n">
        <v>40506</v>
      </c>
      <c r="B2048" t="n">
        <v>128</v>
      </c>
      <c r="C2048" t="inlineStr">
        <is>
          <t>Love Cabaret</t>
        </is>
      </c>
      <c r="D2048" s="556" t="n">
        <v>45839</v>
      </c>
      <c r="E2048" t="n">
        <v>19476</v>
      </c>
      <c r="F2048" t="inlineStr">
        <is>
          <t>MANJERICAO KG</t>
        </is>
      </c>
      <c r="G2048" t="n">
        <v>2729</v>
      </c>
      <c r="H2048" t="n">
        <v>0.2</v>
      </c>
      <c r="I2048" t="inlineStr">
        <is>
          <t>KG</t>
        </is>
      </c>
      <c r="J2048" t="inlineStr">
        <is>
          <t>ALIMENTOS</t>
        </is>
      </c>
      <c r="K2048" t="inlineStr">
        <is>
          <t>06/2025</t>
        </is>
      </c>
      <c r="L2048" t="n">
        <v>48.83</v>
      </c>
      <c r="M2048" s="556" t="n">
        <v>45834</v>
      </c>
      <c r="N2048" t="n">
        <v>50</v>
      </c>
      <c r="O2048" t="n">
        <v>49.56</v>
      </c>
      <c r="P2048" t="n">
        <v>9.77</v>
      </c>
    </row>
    <row r="2049">
      <c r="A2049" t="n">
        <v>40508</v>
      </c>
      <c r="B2049" t="n">
        <v>128</v>
      </c>
      <c r="C2049" t="inlineStr">
        <is>
          <t>Love Cabaret</t>
        </is>
      </c>
      <c r="D2049" s="556" t="n">
        <v>45839</v>
      </c>
      <c r="E2049" t="n">
        <v>24394</v>
      </c>
      <c r="F2049" t="inlineStr">
        <is>
          <t>OVO BRANCO UN</t>
        </is>
      </c>
      <c r="G2049" t="n">
        <v>2753</v>
      </c>
      <c r="H2049" t="n">
        <v>13</v>
      </c>
      <c r="I2049" t="inlineStr">
        <is>
          <t>UN</t>
        </is>
      </c>
      <c r="J2049" t="inlineStr">
        <is>
          <t>ALIMENTOS</t>
        </is>
      </c>
      <c r="K2049" t="inlineStr">
        <is>
          <t>06/2025</t>
        </is>
      </c>
      <c r="L2049" t="n">
        <v>0.73</v>
      </c>
      <c r="M2049" s="556" t="n">
        <v>45838</v>
      </c>
      <c r="N2049" t="n">
        <v>0.68</v>
      </c>
      <c r="O2049" t="n">
        <v>0.68</v>
      </c>
      <c r="P2049" t="n">
        <v>9.49</v>
      </c>
    </row>
    <row r="2050">
      <c r="A2050" t="n">
        <v>40469</v>
      </c>
      <c r="B2050" t="n">
        <v>128</v>
      </c>
      <c r="C2050" t="inlineStr">
        <is>
          <t>Love Cabaret</t>
        </is>
      </c>
      <c r="D2050" s="556" t="n">
        <v>45839</v>
      </c>
      <c r="E2050" t="n">
        <v>20359</v>
      </c>
      <c r="F2050" t="inlineStr">
        <is>
          <t>FARINHA DE TRIGO ANACONDA 1KG</t>
        </is>
      </c>
      <c r="G2050" t="n">
        <v>2199</v>
      </c>
      <c r="H2050" t="n">
        <v>1.85</v>
      </c>
      <c r="I2050" t="inlineStr">
        <is>
          <t>UN</t>
        </is>
      </c>
      <c r="J2050" t="inlineStr">
        <is>
          <t>ALIMENTOS</t>
        </is>
      </c>
      <c r="K2050" t="inlineStr">
        <is>
          <t>06/2025</t>
        </is>
      </c>
      <c r="L2050" t="n">
        <v>4.86</v>
      </c>
      <c r="M2050" s="556" t="n">
        <v>45838</v>
      </c>
      <c r="N2050" t="n">
        <v>4.76</v>
      </c>
      <c r="O2050" t="n">
        <v>4.76</v>
      </c>
      <c r="P2050" t="n">
        <v>8.99</v>
      </c>
    </row>
    <row r="2051">
      <c r="A2051" t="n">
        <v>40488</v>
      </c>
      <c r="B2051" t="n">
        <v>128</v>
      </c>
      <c r="C2051" t="inlineStr">
        <is>
          <t>Love Cabaret</t>
        </is>
      </c>
      <c r="D2051" s="556" t="n">
        <v>45839</v>
      </c>
      <c r="E2051" t="n">
        <v>19503</v>
      </c>
      <c r="F2051" t="inlineStr">
        <is>
          <t>ALFACE CRESPA KG</t>
        </is>
      </c>
      <c r="G2051" t="n">
        <v>2707</v>
      </c>
      <c r="H2051" t="n">
        <v>1</v>
      </c>
      <c r="I2051" t="inlineStr">
        <is>
          <t>KG</t>
        </is>
      </c>
      <c r="J2051" t="inlineStr">
        <is>
          <t>ALIMENTOS</t>
        </is>
      </c>
      <c r="K2051" t="inlineStr">
        <is>
          <t>06/2025</t>
        </is>
      </c>
      <c r="L2051" t="n">
        <v>8.69</v>
      </c>
      <c r="M2051" s="556" t="n">
        <v>45834</v>
      </c>
      <c r="N2051" t="n">
        <v>7</v>
      </c>
      <c r="O2051" t="n">
        <v>7.5</v>
      </c>
      <c r="P2051" t="n">
        <v>8.69</v>
      </c>
    </row>
    <row r="2052">
      <c r="A2052" t="n">
        <v>40489</v>
      </c>
      <c r="B2052" t="n">
        <v>128</v>
      </c>
      <c r="C2052" t="inlineStr">
        <is>
          <t>Love Cabaret</t>
        </is>
      </c>
      <c r="D2052" s="556" t="n">
        <v>45839</v>
      </c>
      <c r="E2052" t="n">
        <v>19497</v>
      </c>
      <c r="F2052" t="inlineStr">
        <is>
          <t>ALFACE ROMANA MINI KG</t>
        </is>
      </c>
      <c r="G2052" t="n">
        <v>2713</v>
      </c>
      <c r="H2052" t="n">
        <v>0.2</v>
      </c>
      <c r="I2052" t="inlineStr">
        <is>
          <t>KG</t>
        </is>
      </c>
      <c r="J2052" t="inlineStr">
        <is>
          <t>ALIMENTOS</t>
        </is>
      </c>
      <c r="K2052" t="inlineStr">
        <is>
          <t>06/2025</t>
        </is>
      </c>
      <c r="L2052" t="n">
        <v>43.38</v>
      </c>
      <c r="M2052" s="556" t="n">
        <v>45825</v>
      </c>
      <c r="N2052" t="n">
        <v>24</v>
      </c>
      <c r="O2052" t="n">
        <v>35</v>
      </c>
      <c r="P2052" t="n">
        <v>8.68</v>
      </c>
    </row>
    <row r="2053">
      <c r="A2053" t="n">
        <v>40501</v>
      </c>
      <c r="B2053" t="n">
        <v>128</v>
      </c>
      <c r="C2053" t="inlineStr">
        <is>
          <t>Love Cabaret</t>
        </is>
      </c>
      <c r="D2053" s="556" t="n">
        <v>45839</v>
      </c>
      <c r="E2053" t="n">
        <v>19485</v>
      </c>
      <c r="F2053" t="inlineStr">
        <is>
          <t>ENDRO DILL KG</t>
        </is>
      </c>
      <c r="G2053" t="n">
        <v>2721</v>
      </c>
      <c r="H2053" t="n">
        <v>0.2</v>
      </c>
      <c r="I2053" t="inlineStr">
        <is>
          <t>KG</t>
        </is>
      </c>
      <c r="J2053" t="inlineStr">
        <is>
          <t>ALIMENTOS</t>
        </is>
      </c>
      <c r="K2053" t="inlineStr">
        <is>
          <t>06/2025</t>
        </is>
      </c>
      <c r="L2053" t="n">
        <v>35.83</v>
      </c>
      <c r="M2053" s="556" t="n">
        <v>45831</v>
      </c>
      <c r="N2053" t="n">
        <v>35</v>
      </c>
      <c r="O2053" t="n">
        <v>35</v>
      </c>
      <c r="P2053" t="n">
        <v>7.17</v>
      </c>
    </row>
    <row r="2054">
      <c r="A2054" t="n">
        <v>40504</v>
      </c>
      <c r="B2054" t="n">
        <v>128</v>
      </c>
      <c r="C2054" t="inlineStr">
        <is>
          <t>Love Cabaret</t>
        </is>
      </c>
      <c r="D2054" s="556" t="n">
        <v>45839</v>
      </c>
      <c r="E2054" t="n">
        <v>19756</v>
      </c>
      <c r="F2054" t="inlineStr">
        <is>
          <t>LARANJA PERA KG</t>
        </is>
      </c>
      <c r="G2054" t="n">
        <v>2497</v>
      </c>
      <c r="H2054" t="n">
        <v>2</v>
      </c>
      <c r="I2054" t="inlineStr">
        <is>
          <t>KG</t>
        </is>
      </c>
      <c r="J2054" t="inlineStr">
        <is>
          <t>ALIMENTOS</t>
        </is>
      </c>
      <c r="K2054" t="inlineStr">
        <is>
          <t>06/2025</t>
        </is>
      </c>
      <c r="L2054" t="n">
        <v>3.58</v>
      </c>
      <c r="M2054" s="556" t="n">
        <v>45834</v>
      </c>
      <c r="N2054" t="n">
        <v>2.9</v>
      </c>
      <c r="O2054" t="n">
        <v>2.9</v>
      </c>
      <c r="P2054" t="n">
        <v>7.16</v>
      </c>
    </row>
    <row r="2055">
      <c r="A2055" t="n">
        <v>40487</v>
      </c>
      <c r="B2055" t="n">
        <v>128</v>
      </c>
      <c r="C2055" t="inlineStr">
        <is>
          <t>Love Cabaret</t>
        </is>
      </c>
      <c r="D2055" s="556" t="n">
        <v>45839</v>
      </c>
      <c r="E2055" t="n">
        <v>19506</v>
      </c>
      <c r="F2055" t="inlineStr">
        <is>
          <t>ALECRIM KG</t>
        </is>
      </c>
      <c r="G2055" t="n">
        <v>2705</v>
      </c>
      <c r="H2055" t="n">
        <v>0.1</v>
      </c>
      <c r="I2055" t="inlineStr">
        <is>
          <t>KG</t>
        </is>
      </c>
      <c r="J2055" t="inlineStr">
        <is>
          <t>ALIMENTOS</t>
        </is>
      </c>
      <c r="K2055" t="inlineStr">
        <is>
          <t>06/2025</t>
        </is>
      </c>
      <c r="L2055" t="n">
        <v>67.5</v>
      </c>
      <c r="M2055" s="556" t="n">
        <v>45820</v>
      </c>
      <c r="N2055" t="n">
        <v>45</v>
      </c>
      <c r="O2055" t="n">
        <v>38.4</v>
      </c>
      <c r="P2055" t="n">
        <v>6.75</v>
      </c>
    </row>
    <row r="2056">
      <c r="A2056" t="n">
        <v>40507</v>
      </c>
      <c r="B2056" t="n">
        <v>128</v>
      </c>
      <c r="C2056" t="inlineStr">
        <is>
          <t>Love Cabaret</t>
        </is>
      </c>
      <c r="D2056" s="556" t="n">
        <v>45839</v>
      </c>
      <c r="E2056" t="n">
        <v>19477</v>
      </c>
      <c r="F2056" t="inlineStr">
        <is>
          <t>MANJERICAO ROXO KG</t>
        </is>
      </c>
      <c r="G2056" t="n">
        <v>2729</v>
      </c>
      <c r="H2056" t="n">
        <v>0.1</v>
      </c>
      <c r="I2056" t="inlineStr">
        <is>
          <t>KG</t>
        </is>
      </c>
      <c r="J2056" t="inlineStr">
        <is>
          <t>ALIMENTOS</t>
        </is>
      </c>
      <c r="K2056" t="inlineStr">
        <is>
          <t>06/2025</t>
        </is>
      </c>
      <c r="L2056" t="n">
        <v>65.11</v>
      </c>
      <c r="M2056" s="556" t="n">
        <v>45838</v>
      </c>
      <c r="N2056" t="n">
        <v>70</v>
      </c>
      <c r="O2056" t="n">
        <v>70</v>
      </c>
      <c r="P2056" t="n">
        <v>6.51</v>
      </c>
    </row>
    <row r="2057">
      <c r="A2057" t="n">
        <v>40511</v>
      </c>
      <c r="B2057" t="n">
        <v>128</v>
      </c>
      <c r="C2057" t="inlineStr">
        <is>
          <t>Love Cabaret</t>
        </is>
      </c>
      <c r="D2057" s="556" t="n">
        <v>45839</v>
      </c>
      <c r="E2057" t="n">
        <v>19453</v>
      </c>
      <c r="F2057" t="inlineStr">
        <is>
          <t>RUCULA HIGIENIZADO KG</t>
        </is>
      </c>
      <c r="G2057" t="n">
        <v>2752</v>
      </c>
      <c r="H2057" t="n">
        <v>0.5</v>
      </c>
      <c r="I2057" t="inlineStr">
        <is>
          <t>KG</t>
        </is>
      </c>
      <c r="J2057" t="inlineStr">
        <is>
          <t>ALIMENTOS</t>
        </is>
      </c>
      <c r="K2057" t="inlineStr">
        <is>
          <t>06/2025</t>
        </is>
      </c>
      <c r="L2057" t="n">
        <v>12.78</v>
      </c>
      <c r="M2057" s="556" t="n">
        <v>45831</v>
      </c>
      <c r="N2057" t="n">
        <v>12</v>
      </c>
      <c r="O2057" t="n">
        <v>12</v>
      </c>
      <c r="P2057" t="n">
        <v>6.39</v>
      </c>
    </row>
    <row r="2058">
      <c r="A2058" t="n">
        <v>40485</v>
      </c>
      <c r="B2058" t="n">
        <v>128</v>
      </c>
      <c r="C2058" t="inlineStr">
        <is>
          <t>Love Cabaret</t>
        </is>
      </c>
      <c r="D2058" s="556" t="n">
        <v>45839</v>
      </c>
      <c r="E2058" t="n">
        <v>19787</v>
      </c>
      <c r="F2058" t="inlineStr">
        <is>
          <t>ABACAXI PEROLA KG</t>
        </is>
      </c>
      <c r="G2058" t="n">
        <v>2471</v>
      </c>
      <c r="H2058" t="n">
        <v>1.3</v>
      </c>
      <c r="I2058" t="inlineStr">
        <is>
          <t>KG</t>
        </is>
      </c>
      <c r="J2058" t="inlineStr">
        <is>
          <t>ALIMENTOS</t>
        </is>
      </c>
      <c r="K2058" t="inlineStr">
        <is>
          <t>06/2025</t>
        </is>
      </c>
      <c r="L2058" t="n">
        <v>4.38</v>
      </c>
      <c r="M2058" s="556" t="n">
        <v>45820</v>
      </c>
      <c r="N2058" t="n">
        <v>4.5</v>
      </c>
      <c r="O2058" t="n">
        <v>4.21</v>
      </c>
      <c r="P2058" t="n">
        <v>5.69</v>
      </c>
    </row>
    <row r="2059">
      <c r="A2059" t="n">
        <v>40514</v>
      </c>
      <c r="B2059" t="n">
        <v>128</v>
      </c>
      <c r="C2059" t="inlineStr">
        <is>
          <t>Love Cabaret</t>
        </is>
      </c>
      <c r="D2059" s="556" t="n">
        <v>45839</v>
      </c>
      <c r="E2059" t="n">
        <v>19463</v>
      </c>
      <c r="F2059" t="inlineStr">
        <is>
          <t>TOMILHO KG</t>
        </is>
      </c>
      <c r="G2059" t="n">
        <v>2739</v>
      </c>
      <c r="H2059" t="n">
        <v>0.1</v>
      </c>
      <c r="I2059" t="inlineStr">
        <is>
          <t>KG</t>
        </is>
      </c>
      <c r="J2059" t="inlineStr">
        <is>
          <t>ALIMENTOS</t>
        </is>
      </c>
      <c r="K2059" t="inlineStr">
        <is>
          <t>06/2025</t>
        </is>
      </c>
      <c r="L2059" t="n">
        <v>0</v>
      </c>
      <c r="M2059" s="556" t="n">
        <v>45803</v>
      </c>
      <c r="N2059" t="n">
        <v>55</v>
      </c>
      <c r="O2059" t="n">
        <v>50</v>
      </c>
      <c r="P2059" t="n">
        <v>5.5</v>
      </c>
    </row>
    <row r="2060">
      <c r="A2060" t="n">
        <v>40499</v>
      </c>
      <c r="B2060" t="n">
        <v>128</v>
      </c>
      <c r="C2060" t="inlineStr">
        <is>
          <t>Love Cabaret</t>
        </is>
      </c>
      <c r="D2060" s="556" t="n">
        <v>45839</v>
      </c>
      <c r="E2060" t="n">
        <v>19621</v>
      </c>
      <c r="F2060" t="inlineStr">
        <is>
          <t>CENOURA KG</t>
        </is>
      </c>
      <c r="G2060" t="n">
        <v>2613</v>
      </c>
      <c r="H2060" t="n">
        <v>2</v>
      </c>
      <c r="I2060" t="inlineStr">
        <is>
          <t>KG</t>
        </is>
      </c>
      <c r="J2060" t="inlineStr">
        <is>
          <t>ALIMENTOS</t>
        </is>
      </c>
      <c r="K2060" t="inlineStr">
        <is>
          <t>06/2025</t>
        </is>
      </c>
      <c r="L2060" t="n">
        <v>2.7</v>
      </c>
      <c r="M2060" s="556" t="n">
        <v>45817</v>
      </c>
      <c r="N2060" t="n">
        <v>2.7</v>
      </c>
      <c r="O2060" t="n">
        <v>2.13</v>
      </c>
      <c r="P2060" t="n">
        <v>5.4</v>
      </c>
    </row>
    <row r="2061">
      <c r="A2061" t="n">
        <v>40510</v>
      </c>
      <c r="B2061" t="n">
        <v>128</v>
      </c>
      <c r="C2061" t="inlineStr">
        <is>
          <t>Love Cabaret</t>
        </is>
      </c>
      <c r="D2061" s="556" t="n">
        <v>45839</v>
      </c>
      <c r="E2061" t="n">
        <v>19572</v>
      </c>
      <c r="F2061" t="inlineStr">
        <is>
          <t>PIMENTA DEDO DE MOCA KG</t>
        </is>
      </c>
      <c r="G2061" t="n">
        <v>2646</v>
      </c>
      <c r="H2061" t="n">
        <v>0.2</v>
      </c>
      <c r="I2061" t="inlineStr">
        <is>
          <t>KG</t>
        </is>
      </c>
      <c r="J2061" t="inlineStr">
        <is>
          <t>ALIMENTOS</t>
        </is>
      </c>
      <c r="K2061" t="inlineStr">
        <is>
          <t>06/2025</t>
        </is>
      </c>
      <c r="L2061" t="n">
        <v>17.77</v>
      </c>
      <c r="M2061" s="556" t="n">
        <v>45825</v>
      </c>
      <c r="N2061" t="n">
        <v>14</v>
      </c>
      <c r="O2061" t="n">
        <v>20</v>
      </c>
      <c r="P2061" t="n">
        <v>3.55</v>
      </c>
    </row>
    <row r="2062">
      <c r="A2062" t="n">
        <v>40492</v>
      </c>
      <c r="B2062" t="n">
        <v>128</v>
      </c>
      <c r="C2062" t="inlineStr">
        <is>
          <t>Love Cabaret</t>
        </is>
      </c>
      <c r="D2062" s="556" t="n">
        <v>45839</v>
      </c>
      <c r="E2062" t="n">
        <v>19638</v>
      </c>
      <c r="F2062" t="inlineStr">
        <is>
          <t>BATATA DOCE KG</t>
        </is>
      </c>
      <c r="G2062" t="n">
        <v>2598</v>
      </c>
      <c r="H2062" t="n">
        <v>1.3</v>
      </c>
      <c r="I2062" t="inlineStr">
        <is>
          <t>KG</t>
        </is>
      </c>
      <c r="J2062" t="inlineStr">
        <is>
          <t>ALIMENTOS</t>
        </is>
      </c>
      <c r="K2062" t="inlineStr">
        <is>
          <t>06/2025</t>
        </is>
      </c>
      <c r="L2062" t="n">
        <v>2.6</v>
      </c>
      <c r="M2062" s="556" t="n">
        <v>45831</v>
      </c>
      <c r="N2062" t="n">
        <v>2.7</v>
      </c>
      <c r="O2062" t="n">
        <v>2.7</v>
      </c>
      <c r="P2062" t="n">
        <v>3.38</v>
      </c>
    </row>
    <row r="2063">
      <c r="A2063" t="n">
        <v>40503</v>
      </c>
      <c r="B2063" t="n">
        <v>128</v>
      </c>
      <c r="C2063" t="inlineStr">
        <is>
          <t>Love Cabaret</t>
        </is>
      </c>
      <c r="D2063" s="556" t="n">
        <v>45839</v>
      </c>
      <c r="E2063" t="n">
        <v>19480</v>
      </c>
      <c r="F2063" t="inlineStr">
        <is>
          <t>HORTELA HIDROPONICA KG</t>
        </is>
      </c>
      <c r="G2063" t="n">
        <v>2726</v>
      </c>
      <c r="H2063" t="n">
        <v>0.2</v>
      </c>
      <c r="I2063" t="inlineStr">
        <is>
          <t>KG</t>
        </is>
      </c>
      <c r="J2063" t="inlineStr">
        <is>
          <t>ALIMENTOS</t>
        </is>
      </c>
      <c r="K2063" t="inlineStr">
        <is>
          <t>06/2025</t>
        </is>
      </c>
      <c r="L2063" t="n">
        <v>14.08</v>
      </c>
      <c r="M2063" s="556" t="n">
        <v>45834</v>
      </c>
      <c r="N2063" t="n">
        <v>12</v>
      </c>
      <c r="O2063" t="n">
        <v>12.5</v>
      </c>
      <c r="P2063" t="n">
        <v>2.82</v>
      </c>
    </row>
    <row r="2064">
      <c r="A2064" t="n">
        <v>40512</v>
      </c>
      <c r="B2064" t="n">
        <v>128</v>
      </c>
      <c r="C2064" t="inlineStr">
        <is>
          <t>Love Cabaret</t>
        </is>
      </c>
      <c r="D2064" s="556" t="n">
        <v>45839</v>
      </c>
      <c r="E2064" t="n">
        <v>19468</v>
      </c>
      <c r="F2064" t="inlineStr">
        <is>
          <t>SALSA KG</t>
        </is>
      </c>
      <c r="G2064" t="n">
        <v>2736</v>
      </c>
      <c r="H2064" t="n">
        <v>0.3</v>
      </c>
      <c r="I2064" t="inlineStr">
        <is>
          <t>KG</t>
        </is>
      </c>
      <c r="J2064" t="inlineStr">
        <is>
          <t>ALIMENTOS</t>
        </is>
      </c>
      <c r="K2064" t="inlineStr">
        <is>
          <t>06/2025</t>
        </is>
      </c>
      <c r="L2064" t="n">
        <v>8.98</v>
      </c>
      <c r="M2064" s="556" t="n">
        <v>45831</v>
      </c>
      <c r="N2064" t="n">
        <v>7</v>
      </c>
      <c r="O2064" t="n">
        <v>7</v>
      </c>
      <c r="P2064" t="n">
        <v>2.69</v>
      </c>
    </row>
    <row r="2065">
      <c r="A2065" t="n">
        <v>40496</v>
      </c>
      <c r="B2065" t="n">
        <v>128</v>
      </c>
      <c r="C2065" t="inlineStr">
        <is>
          <t>Love Cabaret</t>
        </is>
      </c>
      <c r="D2065" s="556" t="n">
        <v>45839</v>
      </c>
      <c r="E2065" t="n">
        <v>24509</v>
      </c>
      <c r="F2065" t="inlineStr">
        <is>
          <t>CEBOLA BRANCA KG</t>
        </is>
      </c>
      <c r="G2065" t="n">
        <v>2607</v>
      </c>
      <c r="H2065" t="n">
        <v>1</v>
      </c>
      <c r="I2065" t="inlineStr">
        <is>
          <t>KG</t>
        </is>
      </c>
      <c r="J2065" t="inlineStr">
        <is>
          <t>ALIMENTOS</t>
        </is>
      </c>
      <c r="K2065" t="inlineStr">
        <is>
          <t>06/2025</t>
        </is>
      </c>
      <c r="L2065" t="n">
        <v>2.66</v>
      </c>
      <c r="M2065" s="556" t="n">
        <v>45831</v>
      </c>
      <c r="N2065" t="n">
        <v>2.24</v>
      </c>
      <c r="O2065" t="n">
        <v>2.4</v>
      </c>
      <c r="P2065" t="n">
        <v>2.66</v>
      </c>
    </row>
    <row r="2066">
      <c r="A2066" t="n">
        <v>40498</v>
      </c>
      <c r="B2066" t="n">
        <v>128</v>
      </c>
      <c r="C2066" t="inlineStr">
        <is>
          <t>Love Cabaret</t>
        </is>
      </c>
      <c r="D2066" s="556" t="n">
        <v>45839</v>
      </c>
      <c r="E2066" t="n">
        <v>19488</v>
      </c>
      <c r="F2066" t="inlineStr">
        <is>
          <t>CEBOLINHA KG</t>
        </is>
      </c>
      <c r="G2066" t="n">
        <v>2720</v>
      </c>
      <c r="H2066" t="n">
        <v>0.2</v>
      </c>
      <c r="I2066" t="inlineStr">
        <is>
          <t>KG</t>
        </is>
      </c>
      <c r="J2066" t="inlineStr">
        <is>
          <t>ALIMENTOS</t>
        </is>
      </c>
      <c r="K2066" t="inlineStr">
        <is>
          <t>06/2025</t>
        </is>
      </c>
      <c r="L2066" t="n">
        <v>12</v>
      </c>
      <c r="M2066" s="556" t="n">
        <v>45831</v>
      </c>
      <c r="N2066" t="n">
        <v>12</v>
      </c>
      <c r="O2066" t="n">
        <v>10</v>
      </c>
      <c r="P2066" t="n">
        <v>2.4</v>
      </c>
    </row>
    <row r="2067">
      <c r="A2067" t="n">
        <v>40500</v>
      </c>
      <c r="B2067" t="n">
        <v>128</v>
      </c>
      <c r="C2067" t="inlineStr">
        <is>
          <t>Love Cabaret</t>
        </is>
      </c>
      <c r="D2067" s="556" t="n">
        <v>45839</v>
      </c>
      <c r="E2067" t="n">
        <v>19617</v>
      </c>
      <c r="F2067" t="inlineStr">
        <is>
          <t>COENTRO KG</t>
        </is>
      </c>
      <c r="G2067" t="n">
        <v>2617</v>
      </c>
      <c r="H2067" t="n">
        <v>0.2</v>
      </c>
      <c r="I2067" t="inlineStr">
        <is>
          <t>KG</t>
        </is>
      </c>
      <c r="J2067" t="inlineStr">
        <is>
          <t>ALIMENTOS</t>
        </is>
      </c>
      <c r="K2067" t="inlineStr">
        <is>
          <t>06/2025</t>
        </is>
      </c>
      <c r="L2067" t="n">
        <v>9.199999999999999</v>
      </c>
      <c r="M2067" s="556" t="n">
        <v>45831</v>
      </c>
      <c r="N2067" t="n">
        <v>9</v>
      </c>
      <c r="O2067" t="n">
        <v>18</v>
      </c>
      <c r="P2067" t="n">
        <v>1.84</v>
      </c>
    </row>
    <row r="2068">
      <c r="A2068" t="n">
        <v>40509</v>
      </c>
      <c r="B2068" t="n">
        <v>128</v>
      </c>
      <c r="C2068" t="inlineStr">
        <is>
          <t>Love Cabaret</t>
        </is>
      </c>
      <c r="D2068" s="556" t="n">
        <v>45839</v>
      </c>
      <c r="E2068" t="n">
        <v>19589</v>
      </c>
      <c r="F2068" t="inlineStr">
        <is>
          <t>PEPINO JAPONES KG</t>
        </is>
      </c>
      <c r="G2068" t="n">
        <v>2637</v>
      </c>
      <c r="H2068" t="n">
        <v>0.2</v>
      </c>
      <c r="I2068" t="inlineStr">
        <is>
          <t>KG</t>
        </is>
      </c>
      <c r="J2068" t="inlineStr">
        <is>
          <t>ALIMENTOS</t>
        </is>
      </c>
      <c r="K2068" t="inlineStr">
        <is>
          <t>06/2025</t>
        </is>
      </c>
      <c r="L2068" t="n">
        <v>4.62</v>
      </c>
      <c r="M2068" s="556" t="n">
        <v>45825</v>
      </c>
      <c r="N2068" t="n">
        <v>5.2</v>
      </c>
      <c r="O2068" t="n">
        <v>7</v>
      </c>
      <c r="P2068" t="n">
        <v>0.92</v>
      </c>
    </row>
    <row r="2069">
      <c r="A2069" t="n">
        <v>40550</v>
      </c>
      <c r="B2069" t="n">
        <v>128</v>
      </c>
      <c r="C2069" t="inlineStr">
        <is>
          <t>Love Cabaret</t>
        </is>
      </c>
      <c r="D2069" s="556" t="n">
        <v>45839</v>
      </c>
      <c r="E2069" t="n">
        <v>18393</v>
      </c>
      <c r="F2069" t="inlineStr">
        <is>
          <t>CONHAQUE HENNESSY VERY SPECIAL 700ML</t>
        </is>
      </c>
      <c r="G2069" t="n">
        <v>3247</v>
      </c>
      <c r="H2069" t="n">
        <v>1.65</v>
      </c>
      <c r="I2069" t="inlineStr">
        <is>
          <t>UN</t>
        </is>
      </c>
      <c r="J2069" t="inlineStr">
        <is>
          <t>BEBIDAS</t>
        </is>
      </c>
      <c r="K2069" t="inlineStr">
        <is>
          <t>06/2025</t>
        </is>
      </c>
      <c r="L2069" t="n">
        <v>0</v>
      </c>
      <c r="M2069" s="556" t="n">
        <v>-693593</v>
      </c>
      <c r="N2069" t="n">
        <v>0</v>
      </c>
      <c r="O2069" t="n">
        <v>0</v>
      </c>
      <c r="P2069" t="n">
        <v>0</v>
      </c>
    </row>
    <row r="2070">
      <c r="A2070" t="n">
        <v>40604</v>
      </c>
      <c r="B2070" t="n">
        <v>128</v>
      </c>
      <c r="C2070" t="inlineStr">
        <is>
          <t>Love Cabaret</t>
        </is>
      </c>
      <c r="D2070" s="556" t="n">
        <v>45839</v>
      </c>
      <c r="E2070" t="n">
        <v>25398</v>
      </c>
      <c r="F2070" t="inlineStr">
        <is>
          <t>VINHO VIEJAS TINAJAS CINSAULT DE MARTINO TINTO CINSAULT 750ml</t>
        </is>
      </c>
      <c r="G2070" t="n">
        <v>6087</v>
      </c>
      <c r="H2070" t="n">
        <v>41</v>
      </c>
      <c r="I2070" t="inlineStr">
        <is>
          <t>UN</t>
        </is>
      </c>
      <c r="J2070" t="inlineStr">
        <is>
          <t>BEBIDAS</t>
        </is>
      </c>
      <c r="K2070" t="inlineStr">
        <is>
          <t>06/2025</t>
        </is>
      </c>
      <c r="L2070" t="n">
        <v>0</v>
      </c>
      <c r="M2070" s="556" t="n">
        <v>-693593</v>
      </c>
      <c r="N2070" t="n">
        <v>0</v>
      </c>
      <c r="O2070" t="n">
        <v>0</v>
      </c>
      <c r="P2070" t="n">
        <v>0</v>
      </c>
    </row>
    <row r="2071">
      <c r="A2071" t="n">
        <v>37150</v>
      </c>
      <c r="B2071" t="n">
        <v>128</v>
      </c>
      <c r="C2071" t="inlineStr">
        <is>
          <t>Love Cabaret</t>
        </is>
      </c>
      <c r="D2071" s="556" t="n">
        <v>45809</v>
      </c>
      <c r="E2071" t="n">
        <v>18119</v>
      </c>
      <c r="F2071" t="inlineStr">
        <is>
          <t>WHISKY JOHNNIE WALKER BLACK LABEL 1L</t>
        </is>
      </c>
      <c r="G2071" t="n">
        <v>3494</v>
      </c>
      <c r="H2071" t="n">
        <v>30</v>
      </c>
      <c r="I2071" t="inlineStr">
        <is>
          <t>GR</t>
        </is>
      </c>
      <c r="J2071" t="inlineStr">
        <is>
          <t>BEBIDAS</t>
        </is>
      </c>
      <c r="K2071" t="inlineStr">
        <is>
          <t>05/2025</t>
        </is>
      </c>
      <c r="L2071" t="n">
        <v>156.5</v>
      </c>
      <c r="M2071" s="556" t="n">
        <v>45800</v>
      </c>
      <c r="N2071" t="n">
        <v>155.99</v>
      </c>
      <c r="O2071" t="n">
        <v>172.88</v>
      </c>
      <c r="P2071" t="n">
        <v>4695</v>
      </c>
    </row>
    <row r="2072">
      <c r="A2072" t="n">
        <v>37158</v>
      </c>
      <c r="B2072" t="n">
        <v>128</v>
      </c>
      <c r="C2072" t="inlineStr">
        <is>
          <t>Love Cabaret</t>
        </is>
      </c>
      <c r="D2072" s="556" t="n">
        <v>45809</v>
      </c>
      <c r="E2072" t="n">
        <v>18099</v>
      </c>
      <c r="F2072" t="inlineStr">
        <is>
          <t>WHISKY SINGLETON 12 ANOS SINGLE MALT 750ML</t>
        </is>
      </c>
      <c r="G2072" t="n">
        <v>3511</v>
      </c>
      <c r="H2072" t="n">
        <v>16.1</v>
      </c>
      <c r="I2072" t="inlineStr">
        <is>
          <t>GR</t>
        </is>
      </c>
      <c r="J2072" t="inlineStr">
        <is>
          <t>BEBIDAS</t>
        </is>
      </c>
      <c r="K2072" t="inlineStr">
        <is>
          <t>05/2025</t>
        </is>
      </c>
      <c r="L2072" t="n">
        <v>0</v>
      </c>
      <c r="M2072" s="556" t="n">
        <v>45623</v>
      </c>
      <c r="N2072" t="n">
        <v>225.8</v>
      </c>
      <c r="O2072" t="n">
        <v>220.56</v>
      </c>
      <c r="P2072" t="n">
        <v>3635.38</v>
      </c>
    </row>
    <row r="2073">
      <c r="A2073" t="n">
        <v>37197</v>
      </c>
      <c r="B2073" t="n">
        <v>128</v>
      </c>
      <c r="C2073" t="inlineStr">
        <is>
          <t>Love Cabaret</t>
        </is>
      </c>
      <c r="D2073" s="556" t="n">
        <v>45809</v>
      </c>
      <c r="E2073" t="n">
        <v>24543</v>
      </c>
      <c r="F2073" t="inlineStr">
        <is>
          <t>AGUA MINERAL LINDOIA PREMIUM COPO 200ML C/48</t>
        </is>
      </c>
      <c r="G2073" t="n">
        <v>5661</v>
      </c>
      <c r="H2073" t="n">
        <v>96</v>
      </c>
      <c r="I2073" t="inlineStr">
        <is>
          <t>CX</t>
        </is>
      </c>
      <c r="J2073" t="inlineStr">
        <is>
          <t>BEBIDAS</t>
        </is>
      </c>
      <c r="K2073" t="inlineStr">
        <is>
          <t>05/2025</t>
        </is>
      </c>
      <c r="L2073" t="n">
        <v>37.49</v>
      </c>
      <c r="M2073" s="556" t="n">
        <v>45782</v>
      </c>
      <c r="N2073" t="n">
        <v>37.49</v>
      </c>
      <c r="O2073" t="n">
        <v>33.7</v>
      </c>
      <c r="P2073" t="n">
        <v>3599.04</v>
      </c>
    </row>
    <row r="2074">
      <c r="A2074" t="n">
        <v>37180</v>
      </c>
      <c r="B2074" t="n">
        <v>128</v>
      </c>
      <c r="C2074" t="inlineStr">
        <is>
          <t>Love Cabaret</t>
        </is>
      </c>
      <c r="D2074" s="556" t="n">
        <v>45809</v>
      </c>
      <c r="E2074" t="n">
        <v>18261</v>
      </c>
      <c r="F2074" t="inlineStr">
        <is>
          <t>RUM ZACAPA 23 ANOS 750ML</t>
        </is>
      </c>
      <c r="G2074" t="n">
        <v>3368</v>
      </c>
      <c r="H2074" t="n">
        <v>7</v>
      </c>
      <c r="I2074" t="inlineStr">
        <is>
          <t>GR</t>
        </is>
      </c>
      <c r="J2074" t="inlineStr">
        <is>
          <t>BEBIDAS</t>
        </is>
      </c>
      <c r="K2074" t="inlineStr">
        <is>
          <t>05/2025</t>
        </is>
      </c>
      <c r="L2074" t="n">
        <v>444.5</v>
      </c>
      <c r="M2074" s="556" t="n">
        <v>45782</v>
      </c>
      <c r="N2074" t="n">
        <v>444.5</v>
      </c>
      <c r="O2074" t="n">
        <v>445.9</v>
      </c>
      <c r="P2074" t="n">
        <v>3111.5</v>
      </c>
    </row>
    <row r="2075">
      <c r="A2075" t="n">
        <v>37146</v>
      </c>
      <c r="B2075" t="n">
        <v>128</v>
      </c>
      <c r="C2075" t="inlineStr">
        <is>
          <t>Love Cabaret</t>
        </is>
      </c>
      <c r="D2075" s="556" t="n">
        <v>45809</v>
      </c>
      <c r="E2075" t="n">
        <v>18179</v>
      </c>
      <c r="F2075" t="inlineStr">
        <is>
          <t>VODKA KETEL ONE 1L</t>
        </is>
      </c>
      <c r="G2075" t="n">
        <v>3443</v>
      </c>
      <c r="H2075" t="n">
        <v>34.8</v>
      </c>
      <c r="I2075" t="inlineStr">
        <is>
          <t>GR</t>
        </is>
      </c>
      <c r="J2075" t="inlineStr">
        <is>
          <t>BEBIDAS</t>
        </is>
      </c>
      <c r="K2075" t="inlineStr">
        <is>
          <t>05/2025</t>
        </is>
      </c>
      <c r="L2075" t="n">
        <v>86.5</v>
      </c>
      <c r="M2075" s="556" t="n">
        <v>45800</v>
      </c>
      <c r="N2075" t="n">
        <v>85</v>
      </c>
      <c r="O2075" t="n">
        <v>101.06</v>
      </c>
      <c r="P2075" t="n">
        <v>3010.2</v>
      </c>
    </row>
    <row r="2076">
      <c r="A2076" t="n">
        <v>37149</v>
      </c>
      <c r="B2076" t="n">
        <v>128</v>
      </c>
      <c r="C2076" t="inlineStr">
        <is>
          <t>Love Cabaret</t>
        </is>
      </c>
      <c r="D2076" s="556" t="n">
        <v>45809</v>
      </c>
      <c r="E2076" t="n">
        <v>18359</v>
      </c>
      <c r="F2076" t="inlineStr">
        <is>
          <t>GIN TANQUERAY 750ML</t>
        </is>
      </c>
      <c r="G2076" t="n">
        <v>3278</v>
      </c>
      <c r="H2076" t="n">
        <v>31</v>
      </c>
      <c r="I2076" t="inlineStr">
        <is>
          <t>GR</t>
        </is>
      </c>
      <c r="J2076" t="inlineStr">
        <is>
          <t>BEBIDAS</t>
        </is>
      </c>
      <c r="K2076" t="inlineStr">
        <is>
          <t>05/2025</t>
        </is>
      </c>
      <c r="L2076" t="n">
        <v>92.38</v>
      </c>
      <c r="M2076" s="556" t="n">
        <v>45800</v>
      </c>
      <c r="N2076" t="n">
        <v>92</v>
      </c>
      <c r="O2076" t="n">
        <v>98.93000000000001</v>
      </c>
      <c r="P2076" t="n">
        <v>2863.78</v>
      </c>
    </row>
    <row r="2077">
      <c r="A2077" t="n">
        <v>37233</v>
      </c>
      <c r="B2077" t="n">
        <v>128</v>
      </c>
      <c r="C2077" t="inlineStr">
        <is>
          <t>Love Cabaret</t>
        </is>
      </c>
      <c r="D2077" s="556" t="n">
        <v>45809</v>
      </c>
      <c r="E2077" t="n">
        <v>18118</v>
      </c>
      <c r="F2077" t="inlineStr">
        <is>
          <t>WHISKY JOHNNIE WALKER BLUE LABEL 750ML</t>
        </is>
      </c>
      <c r="G2077" t="n">
        <v>3495</v>
      </c>
      <c r="H2077" t="n">
        <v>2</v>
      </c>
      <c r="I2077" t="inlineStr">
        <is>
          <t>GR</t>
        </is>
      </c>
      <c r="J2077" t="inlineStr">
        <is>
          <t>BEBIDAS</t>
        </is>
      </c>
      <c r="K2077" t="inlineStr">
        <is>
          <t>05/2025</t>
        </is>
      </c>
      <c r="L2077" t="n">
        <v>0</v>
      </c>
      <c r="M2077" s="556" t="n">
        <v>-693593</v>
      </c>
      <c r="N2077" t="n">
        <v>0</v>
      </c>
      <c r="O2077" t="n">
        <v>1292.12</v>
      </c>
      <c r="P2077" t="n">
        <v>2613.22</v>
      </c>
    </row>
    <row r="2078">
      <c r="A2078" t="n">
        <v>37162</v>
      </c>
      <c r="B2078" t="n">
        <v>128</v>
      </c>
      <c r="C2078" t="inlineStr">
        <is>
          <t>Love Cabaret</t>
        </is>
      </c>
      <c r="D2078" s="556" t="n">
        <v>45809</v>
      </c>
      <c r="E2078" t="n">
        <v>18353</v>
      </c>
      <c r="F2078" t="inlineStr">
        <is>
          <t>GIN TANQUERAY TEN 750ML</t>
        </is>
      </c>
      <c r="G2078" t="n">
        <v>3282</v>
      </c>
      <c r="H2078" t="n">
        <v>13</v>
      </c>
      <c r="I2078" t="inlineStr">
        <is>
          <t>GR</t>
        </is>
      </c>
      <c r="J2078" t="inlineStr">
        <is>
          <t>BEBIDAS</t>
        </is>
      </c>
      <c r="K2078" t="inlineStr">
        <is>
          <t>05/2025</t>
        </is>
      </c>
      <c r="L2078" t="n">
        <v>0</v>
      </c>
      <c r="M2078" s="556" t="n">
        <v>45527</v>
      </c>
      <c r="N2078" t="n">
        <v>193.23</v>
      </c>
      <c r="O2078" t="n">
        <v>189.9</v>
      </c>
      <c r="P2078" t="n">
        <v>2511.99</v>
      </c>
    </row>
    <row r="2079">
      <c r="A2079" t="n">
        <v>37175</v>
      </c>
      <c r="B2079" t="n">
        <v>128</v>
      </c>
      <c r="C2079" t="inlineStr">
        <is>
          <t>Love Cabaret</t>
        </is>
      </c>
      <c r="D2079" s="556" t="n">
        <v>45809</v>
      </c>
      <c r="E2079" t="n">
        <v>18114</v>
      </c>
      <c r="F2079" t="inlineStr">
        <is>
          <t>WHISKY JOHNNIE WALKER GOLD LABEL RESERVE 750ML</t>
        </is>
      </c>
      <c r="G2079" t="n">
        <v>3498</v>
      </c>
      <c r="H2079" t="n">
        <v>7.65</v>
      </c>
      <c r="I2079" t="inlineStr">
        <is>
          <t>GR</t>
        </is>
      </c>
      <c r="J2079" t="inlineStr">
        <is>
          <t>BEBIDAS</t>
        </is>
      </c>
      <c r="K2079" t="inlineStr">
        <is>
          <t>05/2025</t>
        </is>
      </c>
      <c r="L2079" t="n">
        <v>234.82</v>
      </c>
      <c r="M2079" s="556" t="n">
        <v>45800</v>
      </c>
      <c r="N2079" t="n">
        <v>225</v>
      </c>
      <c r="O2079" t="n">
        <v>261.79</v>
      </c>
      <c r="P2079" t="n">
        <v>1796.37</v>
      </c>
    </row>
    <row r="2080">
      <c r="A2080" t="n">
        <v>37163</v>
      </c>
      <c r="B2080" t="n">
        <v>128</v>
      </c>
      <c r="C2080" t="inlineStr">
        <is>
          <t>Love Cabaret</t>
        </is>
      </c>
      <c r="D2080" s="556" t="n">
        <v>45809</v>
      </c>
      <c r="E2080" t="n">
        <v>18016</v>
      </c>
      <c r="F2080" t="inlineStr">
        <is>
          <t>ESPUMANTE PERELADA CAVA STARS TOUCH ROSE 750ML</t>
        </is>
      </c>
      <c r="G2080" t="n">
        <v>3581</v>
      </c>
      <c r="H2080" t="n">
        <v>13</v>
      </c>
      <c r="I2080" t="inlineStr">
        <is>
          <t>GR</t>
        </is>
      </c>
      <c r="J2080" t="inlineStr">
        <is>
          <t>BEBIDAS</t>
        </is>
      </c>
      <c r="K2080" t="inlineStr">
        <is>
          <t>05/2025</t>
        </is>
      </c>
      <c r="L2080" t="n">
        <v>116</v>
      </c>
      <c r="M2080" s="556" t="n">
        <v>45786</v>
      </c>
      <c r="N2080" t="n">
        <v>116</v>
      </c>
      <c r="O2080" t="n">
        <v>116</v>
      </c>
      <c r="P2080" t="n">
        <v>1508</v>
      </c>
    </row>
    <row r="2081">
      <c r="A2081" t="n">
        <v>37172</v>
      </c>
      <c r="B2081" t="n">
        <v>128</v>
      </c>
      <c r="C2081" t="inlineStr">
        <is>
          <t>Love Cabaret</t>
        </is>
      </c>
      <c r="D2081" s="556" t="n">
        <v>45809</v>
      </c>
      <c r="E2081" t="n">
        <v>18202</v>
      </c>
      <c r="F2081" t="inlineStr">
        <is>
          <t>VERMOUTH DOLIN DRY 750ML</t>
        </is>
      </c>
      <c r="G2081" t="n">
        <v>3424</v>
      </c>
      <c r="H2081" t="n">
        <v>8</v>
      </c>
      <c r="I2081" t="inlineStr">
        <is>
          <t>GR</t>
        </is>
      </c>
      <c r="J2081" t="inlineStr">
        <is>
          <t>BEBIDAS</t>
        </is>
      </c>
      <c r="K2081" t="inlineStr">
        <is>
          <t>05/2025</t>
        </is>
      </c>
      <c r="L2081" t="n">
        <v>184.47</v>
      </c>
      <c r="M2081" s="556" t="n">
        <v>45798</v>
      </c>
      <c r="N2081" t="n">
        <v>184.47</v>
      </c>
      <c r="O2081" t="n">
        <v>184.47</v>
      </c>
      <c r="P2081" t="n">
        <v>1475.76</v>
      </c>
    </row>
    <row r="2082">
      <c r="A2082" t="n">
        <v>37148</v>
      </c>
      <c r="B2082" t="n">
        <v>128</v>
      </c>
      <c r="C2082" t="inlineStr">
        <is>
          <t>Love Cabaret</t>
        </is>
      </c>
      <c r="D2082" s="556" t="n">
        <v>45809</v>
      </c>
      <c r="E2082" t="n">
        <v>24552</v>
      </c>
      <c r="F2082" t="inlineStr">
        <is>
          <t>ESPUMANTE CASA PERINI BRUT 750ML</t>
        </is>
      </c>
      <c r="G2082" t="n">
        <v>5669</v>
      </c>
      <c r="H2082" t="n">
        <v>31.3</v>
      </c>
      <c r="I2082" t="inlineStr">
        <is>
          <t>GR</t>
        </is>
      </c>
      <c r="J2082" t="inlineStr">
        <is>
          <t>BEBIDAS</t>
        </is>
      </c>
      <c r="K2082" t="inlineStr">
        <is>
          <t>05/2025</t>
        </is>
      </c>
      <c r="L2082" t="n">
        <v>40.45</v>
      </c>
      <c r="M2082" s="556" t="n">
        <v>45800</v>
      </c>
      <c r="N2082" t="n">
        <v>39.3</v>
      </c>
      <c r="O2082" t="n">
        <v>39.8</v>
      </c>
      <c r="P2082" t="n">
        <v>1266.08</v>
      </c>
    </row>
    <row r="2083">
      <c r="A2083" t="n">
        <v>37173</v>
      </c>
      <c r="B2083" t="n">
        <v>128</v>
      </c>
      <c r="C2083" t="inlineStr">
        <is>
          <t>Love Cabaret</t>
        </is>
      </c>
      <c r="D2083" s="556" t="n">
        <v>45809</v>
      </c>
      <c r="E2083" t="n">
        <v>25119</v>
      </c>
      <c r="F2083" t="inlineStr">
        <is>
          <t>ESPUMANTE CHANDON EXCELLENCE BRUT  750ML</t>
        </is>
      </c>
      <c r="G2083" t="n">
        <v>5903</v>
      </c>
      <c r="H2083" t="n">
        <v>8</v>
      </c>
      <c r="I2083" t="inlineStr">
        <is>
          <t>GR</t>
        </is>
      </c>
      <c r="J2083" t="inlineStr">
        <is>
          <t>BEBIDAS</t>
        </is>
      </c>
      <c r="K2083" t="inlineStr">
        <is>
          <t>05/2025</t>
        </is>
      </c>
      <c r="L2083" t="n">
        <v>147.15</v>
      </c>
      <c r="M2083" s="556" t="n">
        <v>45782</v>
      </c>
      <c r="N2083" t="n">
        <v>147.15</v>
      </c>
      <c r="O2083" t="n">
        <v>147.15</v>
      </c>
      <c r="P2083" t="n">
        <v>1177.2</v>
      </c>
    </row>
    <row r="2084">
      <c r="A2084" t="n">
        <v>37165</v>
      </c>
      <c r="B2084" t="n">
        <v>128</v>
      </c>
      <c r="C2084" t="inlineStr">
        <is>
          <t>Love Cabaret</t>
        </is>
      </c>
      <c r="D2084" s="556" t="n">
        <v>45809</v>
      </c>
      <c r="E2084" t="n">
        <v>24259</v>
      </c>
      <c r="F2084" t="inlineStr">
        <is>
          <t>FILE MIGNON 4/5 S/ CORDAO KG</t>
        </is>
      </c>
      <c r="G2084" t="n">
        <v>2938</v>
      </c>
      <c r="H2084" t="n">
        <v>12.12</v>
      </c>
      <c r="I2084" t="inlineStr">
        <is>
          <t>KG</t>
        </is>
      </c>
      <c r="J2084" t="inlineStr">
        <is>
          <t>ALIMENTOS</t>
        </is>
      </c>
      <c r="K2084" t="inlineStr">
        <is>
          <t>05/2025</t>
        </is>
      </c>
      <c r="L2084" t="n">
        <v>72.81</v>
      </c>
      <c r="M2084" s="556" t="n">
        <v>45803</v>
      </c>
      <c r="N2084" t="n">
        <v>69.8</v>
      </c>
      <c r="O2084" t="n">
        <v>69.98999999999999</v>
      </c>
      <c r="P2084" t="n">
        <v>882.46</v>
      </c>
    </row>
    <row r="2085">
      <c r="A2085" t="n">
        <v>37234</v>
      </c>
      <c r="B2085" t="n">
        <v>128</v>
      </c>
      <c r="C2085" t="inlineStr">
        <is>
          <t>Love Cabaret</t>
        </is>
      </c>
      <c r="D2085" s="556" t="n">
        <v>45809</v>
      </c>
      <c r="E2085" t="n">
        <v>18113</v>
      </c>
      <c r="F2085" t="inlineStr">
        <is>
          <t>WHISKY JOHNNIE WALKER GREEN LABEL 750ML</t>
        </is>
      </c>
      <c r="G2085" t="n">
        <v>3499</v>
      </c>
      <c r="H2085" t="n">
        <v>2</v>
      </c>
      <c r="I2085" t="inlineStr">
        <is>
          <t>GR</t>
        </is>
      </c>
      <c r="J2085" t="inlineStr">
        <is>
          <t>BEBIDAS</t>
        </is>
      </c>
      <c r="K2085" t="inlineStr">
        <is>
          <t>05/2025</t>
        </is>
      </c>
      <c r="L2085" t="n">
        <v>0</v>
      </c>
      <c r="M2085" s="556" t="n">
        <v>45740</v>
      </c>
      <c r="N2085" t="n">
        <v>439.9</v>
      </c>
      <c r="O2085" t="n">
        <v>462.35</v>
      </c>
      <c r="P2085" t="n">
        <v>879.8</v>
      </c>
    </row>
    <row r="2086">
      <c r="A2086" t="n">
        <v>37181</v>
      </c>
      <c r="B2086" t="n">
        <v>128</v>
      </c>
      <c r="C2086" t="inlineStr">
        <is>
          <t>Love Cabaret</t>
        </is>
      </c>
      <c r="D2086" s="556" t="n">
        <v>45809</v>
      </c>
      <c r="E2086" t="n">
        <v>18117</v>
      </c>
      <c r="F2086" t="inlineStr">
        <is>
          <t>WHISKY JOHNNIE WALKER BLONDE 750ML</t>
        </is>
      </c>
      <c r="G2086" t="n">
        <v>3496</v>
      </c>
      <c r="H2086" t="n">
        <v>7</v>
      </c>
      <c r="I2086" t="inlineStr">
        <is>
          <t>UN</t>
        </is>
      </c>
      <c r="J2086" t="inlineStr">
        <is>
          <t>BEBIDAS</t>
        </is>
      </c>
      <c r="K2086" t="inlineStr">
        <is>
          <t>05/2025</t>
        </is>
      </c>
      <c r="L2086" t="n">
        <v>0</v>
      </c>
      <c r="M2086" s="556" t="n">
        <v>-693593</v>
      </c>
      <c r="N2086" t="n">
        <v>0</v>
      </c>
      <c r="O2086" t="n">
        <v>82.19</v>
      </c>
      <c r="P2086" t="n">
        <v>839.23</v>
      </c>
    </row>
    <row r="2087">
      <c r="A2087" t="n">
        <v>37154</v>
      </c>
      <c r="B2087" t="n">
        <v>128</v>
      </c>
      <c r="C2087" t="inlineStr">
        <is>
          <t>Love Cabaret</t>
        </is>
      </c>
      <c r="D2087" s="556" t="n">
        <v>45809</v>
      </c>
      <c r="E2087" t="n">
        <v>17933</v>
      </c>
      <c r="F2087" t="inlineStr">
        <is>
          <t>AGUA MINERAL COM GAS MAMBA 350ML C/24</t>
        </is>
      </c>
      <c r="G2087" t="n">
        <v>3636</v>
      </c>
      <c r="H2087" t="n">
        <v>17.33</v>
      </c>
      <c r="I2087" t="inlineStr">
        <is>
          <t>PC</t>
        </is>
      </c>
      <c r="J2087" t="inlineStr">
        <is>
          <t>BEBIDAS</t>
        </is>
      </c>
      <c r="K2087" t="inlineStr">
        <is>
          <t>05/2025</t>
        </is>
      </c>
      <c r="L2087" t="n">
        <v>47.76</v>
      </c>
      <c r="M2087" s="556" t="n">
        <v>45797</v>
      </c>
      <c r="N2087" t="n">
        <v>47.76</v>
      </c>
      <c r="O2087" t="n">
        <v>47.76</v>
      </c>
      <c r="P2087" t="n">
        <v>827.84</v>
      </c>
    </row>
    <row r="2088">
      <c r="A2088" t="n">
        <v>37198</v>
      </c>
      <c r="B2088" t="n">
        <v>128</v>
      </c>
      <c r="C2088" t="inlineStr">
        <is>
          <t>Love Cabaret</t>
        </is>
      </c>
      <c r="D2088" s="556" t="n">
        <v>45809</v>
      </c>
      <c r="E2088" t="n">
        <v>18554</v>
      </c>
      <c r="F2088" t="inlineStr">
        <is>
          <t>CERVEJA LAGUNITAS IPA 355ML C/12</t>
        </is>
      </c>
      <c r="G2088" t="n">
        <v>3126</v>
      </c>
      <c r="H2088" t="n">
        <v>7.67</v>
      </c>
      <c r="I2088" t="inlineStr">
        <is>
          <t>PC</t>
        </is>
      </c>
      <c r="J2088" t="inlineStr">
        <is>
          <t>BEBIDAS</t>
        </is>
      </c>
      <c r="K2088" t="inlineStr">
        <is>
          <t>05/2025</t>
        </is>
      </c>
      <c r="L2088" t="n">
        <v>105.24</v>
      </c>
      <c r="M2088" s="556" t="n">
        <v>45783</v>
      </c>
      <c r="N2088" t="n">
        <v>105.24</v>
      </c>
      <c r="O2088" t="n">
        <v>0</v>
      </c>
      <c r="P2088" t="n">
        <v>806.84</v>
      </c>
    </row>
    <row r="2089">
      <c r="A2089" t="n">
        <v>37157</v>
      </c>
      <c r="B2089" t="n">
        <v>128</v>
      </c>
      <c r="C2089" t="inlineStr">
        <is>
          <t>Love Cabaret</t>
        </is>
      </c>
      <c r="D2089" s="556" t="n">
        <v>45809</v>
      </c>
      <c r="E2089" t="n">
        <v>17092</v>
      </c>
      <c r="F2089" t="inlineStr">
        <is>
          <t>GELO CUBO 50X60MM</t>
        </is>
      </c>
      <c r="G2089" t="n">
        <v>4165</v>
      </c>
      <c r="H2089" t="n">
        <v>16.67</v>
      </c>
      <c r="I2089" t="inlineStr">
        <is>
          <t>UN</t>
        </is>
      </c>
      <c r="J2089" t="inlineStr">
        <is>
          <t>BEBIDAS</t>
        </is>
      </c>
      <c r="K2089" t="inlineStr">
        <is>
          <t>05/2025</t>
        </is>
      </c>
      <c r="L2089" t="n">
        <v>47.5</v>
      </c>
      <c r="M2089" s="556" t="n">
        <v>45803</v>
      </c>
      <c r="N2089" t="n">
        <v>47.5</v>
      </c>
      <c r="O2089" t="n">
        <v>47.5</v>
      </c>
      <c r="P2089" t="n">
        <v>791.8200000000001</v>
      </c>
    </row>
    <row r="2090">
      <c r="A2090" t="n">
        <v>37211</v>
      </c>
      <c r="B2090" t="n">
        <v>128</v>
      </c>
      <c r="C2090" t="inlineStr">
        <is>
          <t>Love Cabaret</t>
        </is>
      </c>
      <c r="D2090" s="556" t="n">
        <v>45809</v>
      </c>
      <c r="E2090" t="n">
        <v>24706</v>
      </c>
      <c r="F2090" t="inlineStr">
        <is>
          <t>LICOR DE MACA VERDE SOUR APPLE PUCKER DE KUYPER 700ML</t>
        </is>
      </c>
      <c r="G2090" t="n">
        <v>5723</v>
      </c>
      <c r="H2090" t="n">
        <v>3</v>
      </c>
      <c r="I2090" t="inlineStr">
        <is>
          <t>GR</t>
        </is>
      </c>
      <c r="J2090" t="inlineStr">
        <is>
          <t>BEBIDAS</t>
        </is>
      </c>
      <c r="K2090" t="inlineStr">
        <is>
          <t>05/2025</t>
        </is>
      </c>
      <c r="L2090" t="n">
        <v>249</v>
      </c>
      <c r="M2090" s="556" t="n">
        <v>45786</v>
      </c>
      <c r="N2090" t="n">
        <v>249</v>
      </c>
      <c r="O2090" t="n">
        <v>249</v>
      </c>
      <c r="P2090" t="n">
        <v>747</v>
      </c>
    </row>
    <row r="2091">
      <c r="A2091" t="n">
        <v>37210</v>
      </c>
      <c r="B2091" t="n">
        <v>128</v>
      </c>
      <c r="C2091" t="inlineStr">
        <is>
          <t>Love Cabaret</t>
        </is>
      </c>
      <c r="D2091" s="556" t="n">
        <v>45809</v>
      </c>
      <c r="E2091" t="n">
        <v>18550</v>
      </c>
      <c r="F2091" t="inlineStr">
        <is>
          <t>APERITIVO ANGOSTURA 200ML</t>
        </is>
      </c>
      <c r="G2091" t="n">
        <v>3130</v>
      </c>
      <c r="H2091" t="n">
        <v>3</v>
      </c>
      <c r="I2091" t="inlineStr">
        <is>
          <t>GR</t>
        </is>
      </c>
      <c r="J2091" t="inlineStr">
        <is>
          <t>BEBIDAS</t>
        </is>
      </c>
      <c r="K2091" t="inlineStr">
        <is>
          <t>05/2025</t>
        </is>
      </c>
      <c r="L2091" t="n">
        <v>229.9</v>
      </c>
      <c r="M2091" s="556" t="n">
        <v>45782</v>
      </c>
      <c r="N2091" t="n">
        <v>229.9</v>
      </c>
      <c r="O2091" t="n">
        <v>171.9</v>
      </c>
      <c r="P2091" t="n">
        <v>689.7</v>
      </c>
    </row>
    <row r="2092">
      <c r="A2092" t="n">
        <v>37195</v>
      </c>
      <c r="B2092" t="n">
        <v>128</v>
      </c>
      <c r="C2092" t="inlineStr">
        <is>
          <t>Love Cabaret</t>
        </is>
      </c>
      <c r="D2092" s="556" t="n">
        <v>45809</v>
      </c>
      <c r="E2092" t="n">
        <v>18540</v>
      </c>
      <c r="F2092" t="inlineStr">
        <is>
          <t>APERITIVO FERNET BRANCA FRATELLI 750ML</t>
        </is>
      </c>
      <c r="G2092" t="n">
        <v>3138</v>
      </c>
      <c r="H2092" t="n">
        <v>4.1</v>
      </c>
      <c r="I2092" t="inlineStr">
        <is>
          <t>GR</t>
        </is>
      </c>
      <c r="J2092" t="inlineStr">
        <is>
          <t>BEBIDAS</t>
        </is>
      </c>
      <c r="K2092" t="inlineStr">
        <is>
          <t>05/2025</t>
        </is>
      </c>
      <c r="L2092" t="n">
        <v>0</v>
      </c>
      <c r="M2092" s="556" t="n">
        <v>-693593</v>
      </c>
      <c r="N2092" t="n">
        <v>0</v>
      </c>
      <c r="O2092" t="n">
        <v>102.35</v>
      </c>
      <c r="P2092" t="n">
        <v>675.89</v>
      </c>
    </row>
    <row r="2093">
      <c r="A2093" t="n">
        <v>37235</v>
      </c>
      <c r="B2093" t="n">
        <v>128</v>
      </c>
      <c r="C2093" t="inlineStr">
        <is>
          <t>Love Cabaret</t>
        </is>
      </c>
      <c r="D2093" s="556" t="n">
        <v>45809</v>
      </c>
      <c r="E2093" t="n">
        <v>18053</v>
      </c>
      <c r="F2093" t="inlineStr">
        <is>
          <t>CHAMPAGNE VEUVE CLICQUOT BRUT 750ML</t>
        </is>
      </c>
      <c r="G2093" t="n">
        <v>3551</v>
      </c>
      <c r="H2093" t="n">
        <v>2</v>
      </c>
      <c r="I2093" t="inlineStr">
        <is>
          <t>UN</t>
        </is>
      </c>
      <c r="J2093" t="inlineStr">
        <is>
          <t>BEBIDAS</t>
        </is>
      </c>
      <c r="K2093" t="inlineStr">
        <is>
          <t>05/2025</t>
        </is>
      </c>
      <c r="L2093" t="n">
        <v>0</v>
      </c>
      <c r="M2093" s="556" t="n">
        <v>45663</v>
      </c>
      <c r="N2093" t="n">
        <v>314.15</v>
      </c>
      <c r="O2093" t="n">
        <v>343</v>
      </c>
      <c r="P2093" t="n">
        <v>628.3</v>
      </c>
    </row>
    <row r="2094">
      <c r="A2094" t="n">
        <v>37182</v>
      </c>
      <c r="B2094" t="n">
        <v>128</v>
      </c>
      <c r="C2094" t="inlineStr">
        <is>
          <t>Love Cabaret</t>
        </is>
      </c>
      <c r="D2094" s="556" t="n">
        <v>45809</v>
      </c>
      <c r="E2094" t="n">
        <v>17778</v>
      </c>
      <c r="F2094" t="inlineStr">
        <is>
          <t>VINHO BRANCO JEREZ FORTIF REAL TESOURO FINO 750ML</t>
        </is>
      </c>
      <c r="G2094" t="n">
        <v>3765</v>
      </c>
      <c r="H2094" t="n">
        <v>7</v>
      </c>
      <c r="I2094" t="inlineStr">
        <is>
          <t>GR</t>
        </is>
      </c>
      <c r="J2094" t="inlineStr">
        <is>
          <t>BEBIDAS</t>
        </is>
      </c>
      <c r="K2094" t="inlineStr">
        <is>
          <t>05/2025</t>
        </is>
      </c>
      <c r="L2094" t="n">
        <v>0</v>
      </c>
      <c r="M2094" s="556" t="n">
        <v>45516</v>
      </c>
      <c r="N2094" t="n">
        <v>88.81999999999999</v>
      </c>
      <c r="O2094" t="n">
        <v>107.97</v>
      </c>
      <c r="P2094" t="n">
        <v>621.74</v>
      </c>
    </row>
    <row r="2095">
      <c r="A2095" t="n">
        <v>37226</v>
      </c>
      <c r="B2095" t="n">
        <v>128</v>
      </c>
      <c r="C2095" t="inlineStr">
        <is>
          <t>Love Cabaret</t>
        </is>
      </c>
      <c r="D2095" s="556" t="n">
        <v>45809</v>
      </c>
      <c r="E2095" t="n">
        <v>18287</v>
      </c>
      <c r="F2095" t="inlineStr">
        <is>
          <t>LICOR DE CEREJA HEERING 700ML</t>
        </is>
      </c>
      <c r="G2095" t="n">
        <v>3341</v>
      </c>
      <c r="H2095" t="n">
        <v>2</v>
      </c>
      <c r="I2095" t="inlineStr">
        <is>
          <t>UN</t>
        </is>
      </c>
      <c r="J2095" t="inlineStr">
        <is>
          <t>BEBIDAS</t>
        </is>
      </c>
      <c r="K2095" t="inlineStr">
        <is>
          <t>05/2025</t>
        </is>
      </c>
      <c r="L2095" t="n">
        <v>0</v>
      </c>
      <c r="M2095" s="556" t="n">
        <v>-693593</v>
      </c>
      <c r="N2095" t="n">
        <v>0</v>
      </c>
      <c r="O2095" t="n">
        <v>0</v>
      </c>
      <c r="P2095" t="n">
        <v>569.98</v>
      </c>
    </row>
    <row r="2096">
      <c r="A2096" t="n">
        <v>37203</v>
      </c>
      <c r="B2096" t="n">
        <v>128</v>
      </c>
      <c r="C2096" t="inlineStr">
        <is>
          <t>Love Cabaret</t>
        </is>
      </c>
      <c r="D2096" s="556" t="n">
        <v>45809</v>
      </c>
      <c r="E2096" t="n">
        <v>18157</v>
      </c>
      <c r="F2096" t="inlineStr">
        <is>
          <t>WHISKY BOURBON BULLEIT 750ML</t>
        </is>
      </c>
      <c r="G2096" t="n">
        <v>3463</v>
      </c>
      <c r="H2096" t="n">
        <v>3.25</v>
      </c>
      <c r="I2096" t="inlineStr">
        <is>
          <t>GR</t>
        </is>
      </c>
      <c r="J2096" t="inlineStr">
        <is>
          <t>BEBIDAS</t>
        </is>
      </c>
      <c r="K2096" t="inlineStr">
        <is>
          <t>05/2025</t>
        </is>
      </c>
      <c r="L2096" t="n">
        <v>0</v>
      </c>
      <c r="M2096" s="556" t="n">
        <v>45770</v>
      </c>
      <c r="N2096" t="n">
        <v>174.6</v>
      </c>
      <c r="O2096" t="n">
        <v>175</v>
      </c>
      <c r="P2096" t="n">
        <v>567.45</v>
      </c>
    </row>
    <row r="2097">
      <c r="A2097" t="n">
        <v>37143</v>
      </c>
      <c r="B2097" t="n">
        <v>128</v>
      </c>
      <c r="C2097" t="inlineStr">
        <is>
          <t>Love Cabaret</t>
        </is>
      </c>
      <c r="D2097" s="556" t="n">
        <v>45809</v>
      </c>
      <c r="E2097" t="n">
        <v>22610</v>
      </c>
      <c r="F2097" t="inlineStr">
        <is>
          <t>CERVEJA HEINEKEN LONG NECK 330ML C/ 24UN</t>
        </is>
      </c>
      <c r="G2097" t="n">
        <v>3120</v>
      </c>
      <c r="H2097" t="n">
        <v>3.59</v>
      </c>
      <c r="I2097" t="inlineStr">
        <is>
          <t>PC</t>
        </is>
      </c>
      <c r="J2097" t="inlineStr">
        <is>
          <t>BEBIDAS</t>
        </is>
      </c>
      <c r="K2097" t="inlineStr">
        <is>
          <t>05/2025</t>
        </is>
      </c>
      <c r="L2097" t="n">
        <v>0</v>
      </c>
      <c r="M2097" s="556" t="n">
        <v>45624</v>
      </c>
      <c r="N2097" t="n">
        <v>146.07</v>
      </c>
      <c r="O2097" t="n">
        <v>146.07</v>
      </c>
      <c r="P2097" t="n">
        <v>524.45</v>
      </c>
    </row>
    <row r="2098">
      <c r="A2098" t="n">
        <v>37202</v>
      </c>
      <c r="B2098" t="n">
        <v>128</v>
      </c>
      <c r="C2098" t="inlineStr">
        <is>
          <t>Love Cabaret</t>
        </is>
      </c>
      <c r="D2098" s="556" t="n">
        <v>45809</v>
      </c>
      <c r="E2098" t="n">
        <v>18242</v>
      </c>
      <c r="F2098" t="inlineStr">
        <is>
          <t>TEQUILA DON JULIO BLANCO 750ML</t>
        </is>
      </c>
      <c r="G2098" t="n">
        <v>3386</v>
      </c>
      <c r="H2098" t="n">
        <v>3.25</v>
      </c>
      <c r="I2098" t="inlineStr">
        <is>
          <t>GR</t>
        </is>
      </c>
      <c r="J2098" t="inlineStr">
        <is>
          <t>BEBIDAS</t>
        </is>
      </c>
      <c r="K2098" t="inlineStr">
        <is>
          <t>05/2025</t>
        </is>
      </c>
      <c r="L2098" t="n">
        <v>158.9</v>
      </c>
      <c r="M2098" s="556" t="n">
        <v>45789</v>
      </c>
      <c r="N2098" t="n">
        <v>158.9</v>
      </c>
      <c r="O2098" t="n">
        <v>171.88</v>
      </c>
      <c r="P2098" t="n">
        <v>516.4299999999999</v>
      </c>
    </row>
    <row r="2099">
      <c r="A2099" t="n">
        <v>37232</v>
      </c>
      <c r="B2099" t="n">
        <v>128</v>
      </c>
      <c r="C2099" t="inlineStr">
        <is>
          <t>Love Cabaret</t>
        </is>
      </c>
      <c r="D2099" s="556" t="n">
        <v>45809</v>
      </c>
      <c r="E2099" t="n">
        <v>18131</v>
      </c>
      <c r="F2099" t="inlineStr">
        <is>
          <t>WHISKY GLENMORANGIE 10 ANOS 750ML</t>
        </is>
      </c>
      <c r="G2099" t="n">
        <v>3485</v>
      </c>
      <c r="H2099" t="n">
        <v>2</v>
      </c>
      <c r="I2099" t="inlineStr">
        <is>
          <t>UN</t>
        </is>
      </c>
      <c r="J2099" t="inlineStr">
        <is>
          <t>BEBIDAS</t>
        </is>
      </c>
      <c r="K2099" t="inlineStr">
        <is>
          <t>05/2025</t>
        </is>
      </c>
      <c r="L2099" t="n">
        <v>0</v>
      </c>
      <c r="M2099" s="556" t="n">
        <v>-693593</v>
      </c>
      <c r="N2099" t="n">
        <v>0</v>
      </c>
      <c r="O2099" t="n">
        <v>298.9</v>
      </c>
      <c r="P2099" t="n">
        <v>500.7</v>
      </c>
    </row>
    <row r="2100">
      <c r="A2100" t="n">
        <v>37256</v>
      </c>
      <c r="B2100" t="n">
        <v>128</v>
      </c>
      <c r="C2100" t="inlineStr">
        <is>
          <t>Love Cabaret</t>
        </is>
      </c>
      <c r="D2100" s="556" t="n">
        <v>45809</v>
      </c>
      <c r="E2100" t="n">
        <v>18050</v>
      </c>
      <c r="F2100" t="inlineStr">
        <is>
          <t>ESPUMANTE MOET CHANDON IMPERIAL ROSE 750ML</t>
        </is>
      </c>
      <c r="G2100" t="n">
        <v>3553</v>
      </c>
      <c r="H2100" t="n">
        <v>1</v>
      </c>
      <c r="I2100" t="inlineStr">
        <is>
          <t>GR</t>
        </is>
      </c>
      <c r="J2100" t="inlineStr">
        <is>
          <t>BEBIDAS</t>
        </is>
      </c>
      <c r="K2100" t="inlineStr">
        <is>
          <t>05/2025</t>
        </is>
      </c>
      <c r="L2100" t="n">
        <v>0</v>
      </c>
      <c r="M2100" s="556" t="n">
        <v>-693593</v>
      </c>
      <c r="N2100" t="n">
        <v>0</v>
      </c>
      <c r="O2100" t="n">
        <v>391.54</v>
      </c>
      <c r="P2100" t="n">
        <v>478.8</v>
      </c>
    </row>
    <row r="2101">
      <c r="A2101" t="n">
        <v>37185</v>
      </c>
      <c r="B2101" t="n">
        <v>128</v>
      </c>
      <c r="C2101" t="inlineStr">
        <is>
          <t>Love Cabaret</t>
        </is>
      </c>
      <c r="D2101" s="556" t="n">
        <v>45809</v>
      </c>
      <c r="E2101" t="n">
        <v>25217</v>
      </c>
      <c r="F2101" t="inlineStr">
        <is>
          <t>PASTA DE PIMENTA COREANA C/500G</t>
        </is>
      </c>
      <c r="G2101" t="n">
        <v>5950</v>
      </c>
      <c r="H2101" t="n">
        <v>6</v>
      </c>
      <c r="I2101" t="inlineStr">
        <is>
          <t>PT</t>
        </is>
      </c>
      <c r="J2101" t="inlineStr">
        <is>
          <t>ALIMENTOS</t>
        </is>
      </c>
      <c r="K2101" t="inlineStr">
        <is>
          <t>05/2025</t>
        </is>
      </c>
      <c r="L2101" t="n">
        <v>0</v>
      </c>
      <c r="M2101" s="556" t="n">
        <v>45740</v>
      </c>
      <c r="N2101" t="n">
        <v>77.08</v>
      </c>
      <c r="O2101" t="n">
        <v>40.9</v>
      </c>
      <c r="P2101" t="n">
        <v>462.48</v>
      </c>
    </row>
    <row r="2102">
      <c r="A2102" t="n">
        <v>37184</v>
      </c>
      <c r="B2102" t="n">
        <v>128</v>
      </c>
      <c r="C2102" t="inlineStr">
        <is>
          <t>Love Cabaret</t>
        </is>
      </c>
      <c r="D2102" s="556" t="n">
        <v>45809</v>
      </c>
      <c r="E2102" t="n">
        <v>19291</v>
      </c>
      <c r="F2102" t="inlineStr">
        <is>
          <t>QUEIJO PARMESAO CAPA PRETA KG</t>
        </is>
      </c>
      <c r="G2102" t="n">
        <v>2775</v>
      </c>
      <c r="H2102" t="n">
        <v>6.1</v>
      </c>
      <c r="I2102" t="inlineStr">
        <is>
          <t>KG</t>
        </is>
      </c>
      <c r="J2102" t="inlineStr">
        <is>
          <t>ALIMENTOS</t>
        </is>
      </c>
      <c r="K2102" t="inlineStr">
        <is>
          <t>05/2025</t>
        </is>
      </c>
      <c r="L2102" t="n">
        <v>73.12</v>
      </c>
      <c r="M2102" s="556" t="n">
        <v>45803</v>
      </c>
      <c r="N2102" t="n">
        <v>73.98</v>
      </c>
      <c r="O2102" t="n">
        <v>72.34999999999999</v>
      </c>
      <c r="P2102" t="n">
        <v>446.03</v>
      </c>
    </row>
    <row r="2103">
      <c r="A2103" t="n">
        <v>37142</v>
      </c>
      <c r="B2103" t="n">
        <v>128</v>
      </c>
      <c r="C2103" t="inlineStr">
        <is>
          <t>Love Cabaret</t>
        </is>
      </c>
      <c r="D2103" s="556" t="n">
        <v>45809</v>
      </c>
      <c r="E2103" t="n">
        <v>17934</v>
      </c>
      <c r="F2103" t="inlineStr">
        <is>
          <t>AGUA MINERAL SEM GAS MAMBA 350ML C/24</t>
        </is>
      </c>
      <c r="G2103" t="n">
        <v>3636</v>
      </c>
      <c r="H2103" t="n">
        <v>9.25</v>
      </c>
      <c r="I2103" t="inlineStr">
        <is>
          <t>PC</t>
        </is>
      </c>
      <c r="J2103" t="inlineStr">
        <is>
          <t>BEBIDAS</t>
        </is>
      </c>
      <c r="K2103" t="inlineStr">
        <is>
          <t>05/2025</t>
        </is>
      </c>
      <c r="L2103" t="n">
        <v>47.76</v>
      </c>
      <c r="M2103" s="556" t="n">
        <v>45783</v>
      </c>
      <c r="N2103" t="n">
        <v>0</v>
      </c>
      <c r="O2103" t="n">
        <v>47.76</v>
      </c>
      <c r="P2103" t="n">
        <v>441.78</v>
      </c>
    </row>
    <row r="2104">
      <c r="A2104" t="n">
        <v>37164</v>
      </c>
      <c r="B2104" t="n">
        <v>128</v>
      </c>
      <c r="C2104" t="inlineStr">
        <is>
          <t>Love Cabaret</t>
        </is>
      </c>
      <c r="D2104" s="556" t="n">
        <v>45809</v>
      </c>
      <c r="E2104" t="n">
        <v>18547</v>
      </c>
      <c r="F2104" t="inlineStr">
        <is>
          <t>APERITIVO APEROL 750ML</t>
        </is>
      </c>
      <c r="G2104" t="n">
        <v>3132</v>
      </c>
      <c r="H2104" t="n">
        <v>12.5</v>
      </c>
      <c r="I2104" t="inlineStr">
        <is>
          <t>GR</t>
        </is>
      </c>
      <c r="J2104" t="inlineStr">
        <is>
          <t>BEBIDAS</t>
        </is>
      </c>
      <c r="K2104" t="inlineStr">
        <is>
          <t>05/2025</t>
        </is>
      </c>
      <c r="L2104" t="n">
        <v>35.33</v>
      </c>
      <c r="M2104" s="556" t="n">
        <v>45800</v>
      </c>
      <c r="N2104" t="n">
        <v>34.75</v>
      </c>
      <c r="O2104" t="n">
        <v>34.75</v>
      </c>
      <c r="P2104" t="n">
        <v>441.62</v>
      </c>
    </row>
    <row r="2105">
      <c r="A2105" t="n">
        <v>37167</v>
      </c>
      <c r="B2105" t="n">
        <v>128</v>
      </c>
      <c r="C2105" t="inlineStr">
        <is>
          <t>Love Cabaret</t>
        </is>
      </c>
      <c r="D2105" s="556" t="n">
        <v>45809</v>
      </c>
      <c r="E2105" t="n">
        <v>18212</v>
      </c>
      <c r="F2105" t="inlineStr">
        <is>
          <t>VERMOUTH MARTINI EXTRA DRY 750ML</t>
        </is>
      </c>
      <c r="G2105" t="n">
        <v>3415</v>
      </c>
      <c r="H2105" t="n">
        <v>11</v>
      </c>
      <c r="I2105" t="inlineStr">
        <is>
          <t>GR</t>
        </is>
      </c>
      <c r="J2105" t="inlineStr">
        <is>
          <t>BEBIDAS</t>
        </is>
      </c>
      <c r="K2105" t="inlineStr">
        <is>
          <t>05/2025</t>
        </is>
      </c>
      <c r="L2105" t="n">
        <v>38.9</v>
      </c>
      <c r="M2105" s="556" t="n">
        <v>45797</v>
      </c>
      <c r="N2105" t="n">
        <v>38.9</v>
      </c>
      <c r="O2105" t="n">
        <v>38.9</v>
      </c>
      <c r="P2105" t="n">
        <v>427.9</v>
      </c>
    </row>
    <row r="2106">
      <c r="A2106" t="n">
        <v>37231</v>
      </c>
      <c r="B2106" t="n">
        <v>128</v>
      </c>
      <c r="C2106" t="inlineStr">
        <is>
          <t>Love Cabaret</t>
        </is>
      </c>
      <c r="D2106" s="556" t="n">
        <v>45809</v>
      </c>
      <c r="E2106" t="n">
        <v>18133</v>
      </c>
      <c r="F2106" t="inlineStr">
        <is>
          <t>WHISKY GLENLIVET FOUNDERS RESERVE 750ML</t>
        </is>
      </c>
      <c r="G2106" t="n">
        <v>3484</v>
      </c>
      <c r="H2106" t="n">
        <v>2</v>
      </c>
      <c r="I2106" t="inlineStr">
        <is>
          <t>GR</t>
        </is>
      </c>
      <c r="J2106" t="inlineStr">
        <is>
          <t>BEBIDAS</t>
        </is>
      </c>
      <c r="K2106" t="inlineStr">
        <is>
          <t>05/2025</t>
        </is>
      </c>
      <c r="L2106" t="n">
        <v>0</v>
      </c>
      <c r="M2106" s="556" t="n">
        <v>-693593</v>
      </c>
      <c r="N2106" t="n">
        <v>0</v>
      </c>
      <c r="O2106" t="n">
        <v>193.9</v>
      </c>
      <c r="P2106" t="n">
        <v>414.02</v>
      </c>
    </row>
    <row r="2107">
      <c r="A2107" t="n">
        <v>37227</v>
      </c>
      <c r="B2107" t="n">
        <v>128</v>
      </c>
      <c r="C2107" t="inlineStr">
        <is>
          <t>Love Cabaret</t>
        </is>
      </c>
      <c r="D2107" s="556" t="n">
        <v>45809</v>
      </c>
      <c r="E2107" t="n">
        <v>18306</v>
      </c>
      <c r="F2107" t="inlineStr">
        <is>
          <t>LICOR MARASCHINO LUXARDO 750ML</t>
        </is>
      </c>
      <c r="G2107" t="n">
        <v>3327</v>
      </c>
      <c r="H2107" t="n">
        <v>2</v>
      </c>
      <c r="I2107" t="inlineStr">
        <is>
          <t>GR</t>
        </is>
      </c>
      <c r="J2107" t="inlineStr">
        <is>
          <t>BEBIDAS</t>
        </is>
      </c>
      <c r="K2107" t="inlineStr">
        <is>
          <t>05/2025</t>
        </is>
      </c>
      <c r="L2107" t="n">
        <v>0</v>
      </c>
      <c r="M2107" s="556" t="n">
        <v>-693593</v>
      </c>
      <c r="N2107" t="n">
        <v>0</v>
      </c>
      <c r="O2107" t="n">
        <v>238.8</v>
      </c>
      <c r="P2107" t="n">
        <v>395.1</v>
      </c>
    </row>
    <row r="2108">
      <c r="A2108" t="n">
        <v>37205</v>
      </c>
      <c r="B2108" t="n">
        <v>128</v>
      </c>
      <c r="C2108" t="inlineStr">
        <is>
          <t>Love Cabaret</t>
        </is>
      </c>
      <c r="D2108" s="556" t="n">
        <v>45809</v>
      </c>
      <c r="E2108" t="n">
        <v>25808</v>
      </c>
      <c r="F2108" t="inlineStr">
        <is>
          <t>CHOCOLATE EM BARRA AO LEITE C/2,1KG SICAO</t>
        </is>
      </c>
      <c r="G2108" t="n">
        <v>6345</v>
      </c>
      <c r="H2108" t="n">
        <v>3</v>
      </c>
      <c r="I2108" t="inlineStr">
        <is>
          <t>UN</t>
        </is>
      </c>
      <c r="J2108" t="inlineStr">
        <is>
          <t>ALIMENTOS</t>
        </is>
      </c>
      <c r="K2108" t="inlineStr">
        <is>
          <t>05/2025</t>
        </is>
      </c>
      <c r="L2108" t="n">
        <v>127</v>
      </c>
      <c r="M2108" s="556" t="n">
        <v>45804</v>
      </c>
      <c r="N2108" t="n">
        <v>127</v>
      </c>
      <c r="O2108" t="n">
        <v>139.53</v>
      </c>
      <c r="P2108" t="n">
        <v>381</v>
      </c>
    </row>
    <row r="2109">
      <c r="A2109" t="n">
        <v>37177</v>
      </c>
      <c r="B2109" t="n">
        <v>128</v>
      </c>
      <c r="C2109" t="inlineStr">
        <is>
          <t>Love Cabaret</t>
        </is>
      </c>
      <c r="D2109" s="556" t="n">
        <v>45809</v>
      </c>
      <c r="E2109" t="n">
        <v>24053</v>
      </c>
      <c r="F2109" t="inlineStr">
        <is>
          <t>ARROZ JAPONEZ KG</t>
        </is>
      </c>
      <c r="G2109" t="n">
        <v>2189</v>
      </c>
      <c r="H2109" t="n">
        <v>7</v>
      </c>
      <c r="I2109" t="inlineStr">
        <is>
          <t>KG</t>
        </is>
      </c>
      <c r="J2109" t="inlineStr">
        <is>
          <t>ALIMENTOS</t>
        </is>
      </c>
      <c r="K2109" t="inlineStr">
        <is>
          <t>05/2025</t>
        </is>
      </c>
      <c r="L2109" t="n">
        <v>0</v>
      </c>
      <c r="M2109" s="556" t="n">
        <v>45770</v>
      </c>
      <c r="N2109" t="n">
        <v>54.38</v>
      </c>
      <c r="O2109" t="n">
        <v>54.38</v>
      </c>
      <c r="P2109" t="n">
        <v>380.66</v>
      </c>
    </row>
    <row r="2110">
      <c r="A2110" t="n">
        <v>37189</v>
      </c>
      <c r="B2110" t="n">
        <v>128</v>
      </c>
      <c r="C2110" t="inlineStr">
        <is>
          <t>Love Cabaret</t>
        </is>
      </c>
      <c r="D2110" s="556" t="n">
        <v>45809</v>
      </c>
      <c r="E2110" t="n">
        <v>18530</v>
      </c>
      <c r="F2110" t="inlineStr">
        <is>
          <t>APERITIVO RAMAZZOTTI ROSATO 700ML</t>
        </is>
      </c>
      <c r="G2110" t="n">
        <v>3145</v>
      </c>
      <c r="H2110" t="n">
        <v>6</v>
      </c>
      <c r="I2110" t="inlineStr">
        <is>
          <t>GR</t>
        </is>
      </c>
      <c r="J2110" t="inlineStr">
        <is>
          <t>BEBIDAS</t>
        </is>
      </c>
      <c r="K2110" t="inlineStr">
        <is>
          <t>05/2025</t>
        </is>
      </c>
      <c r="L2110" t="n">
        <v>0</v>
      </c>
      <c r="M2110" s="556" t="n">
        <v>45502</v>
      </c>
      <c r="N2110" t="n">
        <v>61.12</v>
      </c>
      <c r="O2110" t="n">
        <v>64.56</v>
      </c>
      <c r="P2110" t="n">
        <v>366.72</v>
      </c>
    </row>
    <row r="2111">
      <c r="A2111" t="n">
        <v>37193</v>
      </c>
      <c r="B2111" t="n">
        <v>128</v>
      </c>
      <c r="C2111" t="inlineStr">
        <is>
          <t>Love Cabaret</t>
        </is>
      </c>
      <c r="D2111" s="556" t="n">
        <v>45809</v>
      </c>
      <c r="E2111" t="n">
        <v>24435</v>
      </c>
      <c r="F2111" t="inlineStr">
        <is>
          <t>QUEIJO EMMENTAL KG</t>
        </is>
      </c>
      <c r="G2111" t="n">
        <v>2769</v>
      </c>
      <c r="H2111" t="n">
        <v>4.53</v>
      </c>
      <c r="I2111" t="inlineStr">
        <is>
          <t>KG</t>
        </is>
      </c>
      <c r="J2111" t="inlineStr">
        <is>
          <t>ALIMENTOS</t>
        </is>
      </c>
      <c r="K2111" t="inlineStr">
        <is>
          <t>05/2025</t>
        </is>
      </c>
      <c r="L2111" t="n">
        <v>0</v>
      </c>
      <c r="M2111" s="556" t="n">
        <v>45726</v>
      </c>
      <c r="N2111" t="n">
        <v>78.75</v>
      </c>
      <c r="O2111" t="n">
        <v>70.3</v>
      </c>
      <c r="P2111" t="n">
        <v>356.73</v>
      </c>
    </row>
    <row r="2112">
      <c r="A2112" t="n">
        <v>37176</v>
      </c>
      <c r="B2112" t="n">
        <v>128</v>
      </c>
      <c r="C2112" t="inlineStr">
        <is>
          <t>Love Cabaret</t>
        </is>
      </c>
      <c r="D2112" s="556" t="n">
        <v>45809</v>
      </c>
      <c r="E2112" t="n">
        <v>18545</v>
      </c>
      <c r="F2112" t="inlineStr">
        <is>
          <t>APERITIVO CAMPARI 998ML</t>
        </is>
      </c>
      <c r="G2112" t="n">
        <v>3134</v>
      </c>
      <c r="H2112" t="n">
        <v>7.6</v>
      </c>
      <c r="I2112" t="inlineStr">
        <is>
          <t>GR</t>
        </is>
      </c>
      <c r="J2112" t="inlineStr">
        <is>
          <t>BEBIDAS</t>
        </is>
      </c>
      <c r="K2112" t="inlineStr">
        <is>
          <t>05/2025</t>
        </is>
      </c>
      <c r="L2112" t="n">
        <v>46.29</v>
      </c>
      <c r="M2112" s="556" t="n">
        <v>45800</v>
      </c>
      <c r="N2112" t="n">
        <v>45.5</v>
      </c>
      <c r="O2112" t="n">
        <v>45.54</v>
      </c>
      <c r="P2112" t="n">
        <v>351.8</v>
      </c>
    </row>
    <row r="2113">
      <c r="A2113" t="n">
        <v>37218</v>
      </c>
      <c r="B2113" t="n">
        <v>128</v>
      </c>
      <c r="C2113" t="inlineStr">
        <is>
          <t>Love Cabaret</t>
        </is>
      </c>
      <c r="D2113" s="556" t="n">
        <v>45809</v>
      </c>
      <c r="E2113" t="n">
        <v>21047</v>
      </c>
      <c r="F2113" t="inlineStr">
        <is>
          <t>AZEITE EXTRA VIRGEM GALLO 2L</t>
        </is>
      </c>
      <c r="G2113" t="n">
        <v>1999</v>
      </c>
      <c r="H2113" t="n">
        <v>2</v>
      </c>
      <c r="I2113" t="inlineStr">
        <is>
          <t>GALAO</t>
        </is>
      </c>
      <c r="J2113" t="inlineStr">
        <is>
          <t>ALIMENTOS</t>
        </is>
      </c>
      <c r="K2113" t="inlineStr">
        <is>
          <t>05/2025</t>
        </is>
      </c>
      <c r="L2113" t="n">
        <v>174.4</v>
      </c>
      <c r="M2113" s="556" t="n">
        <v>45789</v>
      </c>
      <c r="N2113" t="n">
        <v>174.4</v>
      </c>
      <c r="O2113" t="n">
        <v>171.8</v>
      </c>
      <c r="P2113" t="n">
        <v>348.8</v>
      </c>
    </row>
    <row r="2114">
      <c r="A2114" t="n">
        <v>37214</v>
      </c>
      <c r="B2114" t="n">
        <v>128</v>
      </c>
      <c r="C2114" t="inlineStr">
        <is>
          <t>Love Cabaret</t>
        </is>
      </c>
      <c r="D2114" s="556" t="n">
        <v>45809</v>
      </c>
      <c r="E2114" t="n">
        <v>18186</v>
      </c>
      <c r="F2114" t="inlineStr">
        <is>
          <t>VODKA CIROC NATURAL 750ML</t>
        </is>
      </c>
      <c r="G2114" t="n">
        <v>3437</v>
      </c>
      <c r="H2114" t="n">
        <v>2.45</v>
      </c>
      <c r="I2114" t="inlineStr">
        <is>
          <t>GR</t>
        </is>
      </c>
      <c r="J2114" t="inlineStr">
        <is>
          <t>BEBIDAS</t>
        </is>
      </c>
      <c r="K2114" t="inlineStr">
        <is>
          <t>05/2025</t>
        </is>
      </c>
      <c r="L2114" t="n">
        <v>0</v>
      </c>
      <c r="M2114" s="556" t="n">
        <v>45762</v>
      </c>
      <c r="N2114" t="n">
        <v>136</v>
      </c>
      <c r="O2114" t="n">
        <v>173.44</v>
      </c>
      <c r="P2114" t="n">
        <v>333.2</v>
      </c>
    </row>
    <row r="2115">
      <c r="A2115" t="n">
        <v>37171</v>
      </c>
      <c r="B2115" t="n">
        <v>128</v>
      </c>
      <c r="C2115" t="inlineStr">
        <is>
          <t>Love Cabaret</t>
        </is>
      </c>
      <c r="D2115" s="556" t="n">
        <v>45809</v>
      </c>
      <c r="E2115" t="n">
        <v>18214</v>
      </c>
      <c r="F2115" t="inlineStr">
        <is>
          <t>VERMOUTH MARTINI BIANCO 750ML</t>
        </is>
      </c>
      <c r="G2115" t="n">
        <v>3413</v>
      </c>
      <c r="H2115" t="n">
        <v>9</v>
      </c>
      <c r="I2115" t="inlineStr">
        <is>
          <t>GR</t>
        </is>
      </c>
      <c r="J2115" t="inlineStr">
        <is>
          <t>BEBIDAS</t>
        </is>
      </c>
      <c r="K2115" t="inlineStr">
        <is>
          <t>05/2025</t>
        </is>
      </c>
      <c r="L2115" t="n">
        <v>0</v>
      </c>
      <c r="M2115" s="556" t="n">
        <v>-693593</v>
      </c>
      <c r="N2115" t="n">
        <v>0</v>
      </c>
      <c r="O2115" t="n">
        <v>33.77</v>
      </c>
      <c r="P2115" t="n">
        <v>306.45</v>
      </c>
    </row>
    <row r="2116">
      <c r="A2116" t="n">
        <v>37169</v>
      </c>
      <c r="B2116" t="n">
        <v>128</v>
      </c>
      <c r="C2116" t="inlineStr">
        <is>
          <t>Love Cabaret</t>
        </is>
      </c>
      <c r="D2116" s="556" t="n">
        <v>45809</v>
      </c>
      <c r="E2116" t="n">
        <v>18218</v>
      </c>
      <c r="F2116" t="inlineStr">
        <is>
          <t>VERMOUTH CINZANO ROSSO ARGENTINO 1L</t>
        </is>
      </c>
      <c r="G2116" t="n">
        <v>3410</v>
      </c>
      <c r="H2116" t="n">
        <v>10</v>
      </c>
      <c r="I2116" t="inlineStr">
        <is>
          <t>GR</t>
        </is>
      </c>
      <c r="J2116" t="inlineStr">
        <is>
          <t>BEBIDAS</t>
        </is>
      </c>
      <c r="K2116" t="inlineStr">
        <is>
          <t>05/2025</t>
        </is>
      </c>
      <c r="L2116" t="n">
        <v>29.43</v>
      </c>
      <c r="M2116" s="556" t="n">
        <v>45785</v>
      </c>
      <c r="N2116" t="n">
        <v>29.43</v>
      </c>
      <c r="O2116" t="n">
        <v>32.9</v>
      </c>
      <c r="P2116" t="n">
        <v>294.3</v>
      </c>
    </row>
    <row r="2117">
      <c r="A2117" t="n">
        <v>37212</v>
      </c>
      <c r="B2117" t="n">
        <v>128</v>
      </c>
      <c r="C2117" t="inlineStr">
        <is>
          <t>Love Cabaret</t>
        </is>
      </c>
      <c r="D2117" s="556" t="n">
        <v>45809</v>
      </c>
      <c r="E2117" t="n">
        <v>18788</v>
      </c>
      <c r="F2117" t="inlineStr">
        <is>
          <t>CAMARAO CINZA LIMPO 30/40 KG</t>
        </is>
      </c>
      <c r="G2117" t="n">
        <v>2985</v>
      </c>
      <c r="H2117" t="n">
        <v>2.9</v>
      </c>
      <c r="I2117" t="inlineStr">
        <is>
          <t>KG</t>
        </is>
      </c>
      <c r="J2117" t="inlineStr">
        <is>
          <t>ALIMENTOS</t>
        </is>
      </c>
      <c r="K2117" t="inlineStr">
        <is>
          <t>05/2025</t>
        </is>
      </c>
      <c r="L2117" t="n">
        <v>98</v>
      </c>
      <c r="M2117" s="556" t="n">
        <v>45796</v>
      </c>
      <c r="N2117" t="n">
        <v>98</v>
      </c>
      <c r="O2117" t="n">
        <v>98</v>
      </c>
      <c r="P2117" t="n">
        <v>284.2</v>
      </c>
    </row>
    <row r="2118">
      <c r="A2118" t="n">
        <v>37204</v>
      </c>
      <c r="B2118" t="n">
        <v>128</v>
      </c>
      <c r="C2118" t="inlineStr">
        <is>
          <t>Love Cabaret</t>
        </is>
      </c>
      <c r="D2118" s="556" t="n">
        <v>45809</v>
      </c>
      <c r="E2118" t="n">
        <v>20743</v>
      </c>
      <c r="F2118" t="inlineStr">
        <is>
          <t>AZEITONA PRETA S/ CAROCO YGUARA 2KG</t>
        </is>
      </c>
      <c r="G2118" t="n">
        <v>2090</v>
      </c>
      <c r="H2118" t="n">
        <v>3</v>
      </c>
      <c r="I2118" t="inlineStr">
        <is>
          <t>UN</t>
        </is>
      </c>
      <c r="J2118" t="inlineStr">
        <is>
          <t>ALIMENTOS</t>
        </is>
      </c>
      <c r="K2118" t="inlineStr">
        <is>
          <t>05/2025</t>
        </is>
      </c>
      <c r="L2118" t="n">
        <v>81.93000000000001</v>
      </c>
      <c r="M2118" s="556" t="n">
        <v>45803</v>
      </c>
      <c r="N2118" t="n">
        <v>81.56999999999999</v>
      </c>
      <c r="O2118" t="n">
        <v>81.56999999999999</v>
      </c>
      <c r="P2118" t="n">
        <v>245.79</v>
      </c>
    </row>
    <row r="2119">
      <c r="A2119" t="n">
        <v>37190</v>
      </c>
      <c r="B2119" t="n">
        <v>128</v>
      </c>
      <c r="C2119" t="inlineStr">
        <is>
          <t>Love Cabaret</t>
        </is>
      </c>
      <c r="D2119" s="556" t="n">
        <v>45809</v>
      </c>
      <c r="E2119" t="n">
        <v>17797</v>
      </c>
      <c r="F2119" t="inlineStr">
        <is>
          <t>VINHO BRANCO MASCARA FUEGO CHARDONNAY 750ML</t>
        </is>
      </c>
      <c r="G2119" t="n">
        <v>3748</v>
      </c>
      <c r="H2119" t="n">
        <v>6</v>
      </c>
      <c r="I2119" t="inlineStr">
        <is>
          <t>GR</t>
        </is>
      </c>
      <c r="J2119" t="inlineStr">
        <is>
          <t>BEBIDAS</t>
        </is>
      </c>
      <c r="K2119" t="inlineStr">
        <is>
          <t>05/2025</t>
        </is>
      </c>
      <c r="L2119" t="n">
        <v>0</v>
      </c>
      <c r="M2119" s="556" t="n">
        <v>45754</v>
      </c>
      <c r="N2119" t="n">
        <v>40.15</v>
      </c>
      <c r="O2119" t="n">
        <v>39.51</v>
      </c>
      <c r="P2119" t="n">
        <v>240.9</v>
      </c>
    </row>
    <row r="2120">
      <c r="A2120" t="n">
        <v>37178</v>
      </c>
      <c r="B2120" t="n">
        <v>128</v>
      </c>
      <c r="C2120" t="inlineStr">
        <is>
          <t>Love Cabaret</t>
        </is>
      </c>
      <c r="D2120" s="556" t="n">
        <v>45809</v>
      </c>
      <c r="E2120" t="n">
        <v>20213</v>
      </c>
      <c r="F2120" t="inlineStr">
        <is>
          <t>GRAO DE BICO CAMIL C/2KG</t>
        </is>
      </c>
      <c r="G2120" t="n">
        <v>2251</v>
      </c>
      <c r="H2120" t="n">
        <v>7</v>
      </c>
      <c r="I2120" t="inlineStr">
        <is>
          <t>PC</t>
        </is>
      </c>
      <c r="J2120" t="inlineStr">
        <is>
          <t>ALIMENTOS</t>
        </is>
      </c>
      <c r="K2120" t="inlineStr">
        <is>
          <t>05/2025</t>
        </is>
      </c>
      <c r="L2120" t="n">
        <v>31.62</v>
      </c>
      <c r="M2120" s="556" t="n">
        <v>45789</v>
      </c>
      <c r="N2120" t="n">
        <v>31.62</v>
      </c>
      <c r="O2120" t="n">
        <v>31.49</v>
      </c>
      <c r="P2120" t="n">
        <v>221.34</v>
      </c>
    </row>
    <row r="2121">
      <c r="A2121" t="n">
        <v>37237</v>
      </c>
      <c r="B2121" t="n">
        <v>128</v>
      </c>
      <c r="C2121" t="inlineStr">
        <is>
          <t>Love Cabaret</t>
        </is>
      </c>
      <c r="D2121" s="556" t="n">
        <v>45809</v>
      </c>
      <c r="E2121" t="n">
        <v>19235</v>
      </c>
      <c r="F2121" t="inlineStr">
        <is>
          <t>QUEIJO TULHA PECA INTEIRA 5,5KG FAZENDA ATALAIA UN</t>
        </is>
      </c>
      <c r="G2121" t="n">
        <v>2788</v>
      </c>
      <c r="H2121" t="n">
        <v>1.6</v>
      </c>
      <c r="I2121" t="inlineStr">
        <is>
          <t>KG</t>
        </is>
      </c>
      <c r="J2121" t="inlineStr">
        <is>
          <t>ALIMENTOS</t>
        </is>
      </c>
      <c r="K2121" t="inlineStr">
        <is>
          <t>05/2025</t>
        </is>
      </c>
      <c r="L2121" t="n">
        <v>0</v>
      </c>
      <c r="M2121" s="556" t="n">
        <v>45684</v>
      </c>
      <c r="N2121" t="n">
        <v>0</v>
      </c>
      <c r="O2121" t="n">
        <v>137</v>
      </c>
      <c r="P2121" t="n">
        <v>219.2</v>
      </c>
    </row>
    <row r="2122">
      <c r="A2122" t="n">
        <v>37230</v>
      </c>
      <c r="B2122" t="n">
        <v>128</v>
      </c>
      <c r="C2122" t="inlineStr">
        <is>
          <t>Love Cabaret</t>
        </is>
      </c>
      <c r="D2122" s="556" t="n">
        <v>45809</v>
      </c>
      <c r="E2122" t="n">
        <v>18189</v>
      </c>
      <c r="F2122" t="inlineStr">
        <is>
          <t>VODKA BELVEDERE NATURAL 700ML</t>
        </is>
      </c>
      <c r="G2122" t="n">
        <v>3435</v>
      </c>
      <c r="H2122" t="n">
        <v>2</v>
      </c>
      <c r="I2122" t="inlineStr">
        <is>
          <t>GR</t>
        </is>
      </c>
      <c r="J2122" t="inlineStr">
        <is>
          <t>BEBIDAS</t>
        </is>
      </c>
      <c r="K2122" t="inlineStr">
        <is>
          <t>05/2025</t>
        </is>
      </c>
      <c r="L2122" t="n">
        <v>0</v>
      </c>
      <c r="M2122" s="556" t="n">
        <v>-693593</v>
      </c>
      <c r="N2122" t="n">
        <v>0</v>
      </c>
      <c r="O2122" t="n">
        <v>112.5</v>
      </c>
      <c r="P2122" t="n">
        <v>217.2</v>
      </c>
    </row>
    <row r="2123">
      <c r="A2123" t="n">
        <v>37170</v>
      </c>
      <c r="B2123" t="n">
        <v>128</v>
      </c>
      <c r="C2123" t="inlineStr">
        <is>
          <t>Love Cabaret</t>
        </is>
      </c>
      <c r="D2123" s="556" t="n">
        <v>45809</v>
      </c>
      <c r="E2123" t="n">
        <v>18543</v>
      </c>
      <c r="F2123" t="inlineStr">
        <is>
          <t>APERITIVO CYNAR 900ML</t>
        </is>
      </c>
      <c r="G2123" t="n">
        <v>3135</v>
      </c>
      <c r="H2123" t="n">
        <v>9.15</v>
      </c>
      <c r="I2123" t="inlineStr">
        <is>
          <t>GR</t>
        </is>
      </c>
      <c r="J2123" t="inlineStr">
        <is>
          <t>BEBIDAS</t>
        </is>
      </c>
      <c r="K2123" t="inlineStr">
        <is>
          <t>05/2025</t>
        </is>
      </c>
      <c r="L2123" t="n">
        <v>22.92</v>
      </c>
      <c r="M2123" s="556" t="n">
        <v>45785</v>
      </c>
      <c r="N2123" t="n">
        <v>22.92</v>
      </c>
      <c r="O2123" t="n">
        <v>0</v>
      </c>
      <c r="P2123" t="n">
        <v>209.72</v>
      </c>
    </row>
    <row r="2124">
      <c r="A2124" t="n">
        <v>37152</v>
      </c>
      <c r="B2124" t="n">
        <v>128</v>
      </c>
      <c r="C2124" t="inlineStr">
        <is>
          <t>Love Cabaret</t>
        </is>
      </c>
      <c r="D2124" s="556" t="n">
        <v>45809</v>
      </c>
      <c r="E2124" t="n">
        <v>20114</v>
      </c>
      <c r="F2124" t="inlineStr">
        <is>
          <t>MACARRAO LINGUINE GRANO DURO DIVELLA  500GR</t>
        </is>
      </c>
      <c r="G2124" t="n">
        <v>2292</v>
      </c>
      <c r="H2124" t="n">
        <v>23.71</v>
      </c>
      <c r="I2124" t="inlineStr">
        <is>
          <t>UN</t>
        </is>
      </c>
      <c r="J2124" t="inlineStr">
        <is>
          <t>ALIMENTOS</t>
        </is>
      </c>
      <c r="K2124" t="inlineStr">
        <is>
          <t>05/2025</t>
        </is>
      </c>
      <c r="L2124" t="n">
        <v>8.800000000000001</v>
      </c>
      <c r="M2124" s="556" t="n">
        <v>45803</v>
      </c>
      <c r="N2124" t="n">
        <v>8.800000000000001</v>
      </c>
      <c r="O2124" t="n">
        <v>8.800000000000001</v>
      </c>
      <c r="P2124" t="n">
        <v>208.65</v>
      </c>
    </row>
    <row r="2125">
      <c r="A2125" t="n">
        <v>37194</v>
      </c>
      <c r="B2125" t="n">
        <v>128</v>
      </c>
      <c r="C2125" t="inlineStr">
        <is>
          <t>Love Cabaret</t>
        </is>
      </c>
      <c r="D2125" s="556" t="n">
        <v>45809</v>
      </c>
      <c r="E2125" t="n">
        <v>19322</v>
      </c>
      <c r="F2125" t="inlineStr">
        <is>
          <t>QUEIJO MUSSARELA SCALA KG</t>
        </is>
      </c>
      <c r="G2125" t="n">
        <v>2773</v>
      </c>
      <c r="H2125" t="n">
        <v>4.31</v>
      </c>
      <c r="I2125" t="inlineStr">
        <is>
          <t>KG</t>
        </is>
      </c>
      <c r="J2125" t="inlineStr">
        <is>
          <t>ALIMENTOS</t>
        </is>
      </c>
      <c r="K2125" t="inlineStr">
        <is>
          <t>05/2025</t>
        </is>
      </c>
      <c r="L2125" t="n">
        <v>45.48</v>
      </c>
      <c r="M2125" s="556" t="n">
        <v>45803</v>
      </c>
      <c r="N2125" t="n">
        <v>45.2</v>
      </c>
      <c r="O2125" t="n">
        <v>45.2</v>
      </c>
      <c r="P2125" t="n">
        <v>196.02</v>
      </c>
    </row>
    <row r="2126">
      <c r="A2126" t="n">
        <v>37254</v>
      </c>
      <c r="B2126" t="n">
        <v>128</v>
      </c>
      <c r="C2126" t="inlineStr">
        <is>
          <t>Love Cabaret</t>
        </is>
      </c>
      <c r="D2126" s="556" t="n">
        <v>45809</v>
      </c>
      <c r="E2126" t="n">
        <v>18153</v>
      </c>
      <c r="F2126" t="inlineStr">
        <is>
          <t>WHISKY BOURBON WOODFORD RESERVE 750ML</t>
        </is>
      </c>
      <c r="G2126" t="n">
        <v>3466</v>
      </c>
      <c r="H2126" t="n">
        <v>1</v>
      </c>
      <c r="I2126" t="inlineStr">
        <is>
          <t>GR</t>
        </is>
      </c>
      <c r="J2126" t="inlineStr">
        <is>
          <t>BEBIDAS</t>
        </is>
      </c>
      <c r="K2126" t="inlineStr">
        <is>
          <t>05/2025</t>
        </is>
      </c>
      <c r="L2126" t="n">
        <v>0</v>
      </c>
      <c r="M2126" s="556" t="n">
        <v>-693593</v>
      </c>
      <c r="N2126" t="n">
        <v>0</v>
      </c>
      <c r="O2126" t="n">
        <v>166.58</v>
      </c>
      <c r="P2126" t="n">
        <v>192.33</v>
      </c>
    </row>
    <row r="2127">
      <c r="A2127" t="n">
        <v>37160</v>
      </c>
      <c r="B2127" t="n">
        <v>128</v>
      </c>
      <c r="C2127" t="inlineStr">
        <is>
          <t>Love Cabaret</t>
        </is>
      </c>
      <c r="D2127" s="556" t="n">
        <v>45809</v>
      </c>
      <c r="E2127" t="n">
        <v>20116</v>
      </c>
      <c r="F2127" t="inlineStr">
        <is>
          <t>MASSA CONGELADA PARA HARUMAKI 450GR</t>
        </is>
      </c>
      <c r="G2127" t="n">
        <v>2291</v>
      </c>
      <c r="H2127" t="n">
        <v>13</v>
      </c>
      <c r="I2127" t="inlineStr">
        <is>
          <t>UN</t>
        </is>
      </c>
      <c r="J2127" t="inlineStr">
        <is>
          <t>ALIMENTOS</t>
        </is>
      </c>
      <c r="K2127" t="inlineStr">
        <is>
          <t>05/2025</t>
        </is>
      </c>
      <c r="L2127" t="n">
        <v>0</v>
      </c>
      <c r="M2127" s="556" t="n">
        <v>45677</v>
      </c>
      <c r="N2127" t="n">
        <v>13.65</v>
      </c>
      <c r="O2127" t="n">
        <v>27.85</v>
      </c>
      <c r="P2127" t="n">
        <v>177.45</v>
      </c>
    </row>
    <row r="2128">
      <c r="A2128" t="n">
        <v>37242</v>
      </c>
      <c r="B2128" t="n">
        <v>128</v>
      </c>
      <c r="C2128" t="inlineStr">
        <is>
          <t>Love Cabaret</t>
        </is>
      </c>
      <c r="D2128" s="556" t="n">
        <v>45809</v>
      </c>
      <c r="E2128" t="n">
        <v>18562</v>
      </c>
      <c r="F2128" t="inlineStr">
        <is>
          <t>CERVEJA HEINEKEN ZERO LONG NECK 330ML C/24</t>
        </is>
      </c>
      <c r="G2128" t="n">
        <v>3120</v>
      </c>
      <c r="H2128" t="n">
        <v>1.17</v>
      </c>
      <c r="I2128" t="inlineStr">
        <is>
          <t>PC</t>
        </is>
      </c>
      <c r="J2128" t="inlineStr">
        <is>
          <t>BEBIDAS</t>
        </is>
      </c>
      <c r="K2128" t="inlineStr">
        <is>
          <t>05/2025</t>
        </is>
      </c>
      <c r="L2128" t="n">
        <v>146.07</v>
      </c>
      <c r="M2128" s="556" t="n">
        <v>45783</v>
      </c>
      <c r="N2128" t="n">
        <v>146.07</v>
      </c>
      <c r="O2128" t="n">
        <v>137.76</v>
      </c>
      <c r="P2128" t="n">
        <v>170.42</v>
      </c>
    </row>
    <row r="2129">
      <c r="A2129" t="n">
        <v>37245</v>
      </c>
      <c r="B2129" t="n">
        <v>128</v>
      </c>
      <c r="C2129" t="inlineStr">
        <is>
          <t>Love Cabaret</t>
        </is>
      </c>
      <c r="D2129" s="556" t="n">
        <v>45809</v>
      </c>
      <c r="E2129" t="n">
        <v>21021</v>
      </c>
      <c r="F2129" t="inlineStr">
        <is>
          <t>GORDURA VEGETAL COAMO FRY C/14,5 KG</t>
        </is>
      </c>
      <c r="G2129" t="n">
        <v>2003</v>
      </c>
      <c r="H2129" t="n">
        <v>1</v>
      </c>
      <c r="I2129" t="inlineStr">
        <is>
          <t>BD</t>
        </is>
      </c>
      <c r="J2129" t="inlineStr">
        <is>
          <t>ALIMENTOS</t>
        </is>
      </c>
      <c r="K2129" t="inlineStr">
        <is>
          <t>05/2025</t>
        </is>
      </c>
      <c r="L2129" t="n">
        <v>168.52</v>
      </c>
      <c r="M2129" s="556" t="n">
        <v>45803</v>
      </c>
      <c r="N2129" t="n">
        <v>168.9</v>
      </c>
      <c r="O2129" t="n">
        <v>168.9</v>
      </c>
      <c r="P2129" t="n">
        <v>168.52</v>
      </c>
    </row>
    <row r="2130">
      <c r="A2130" t="n">
        <v>37255</v>
      </c>
      <c r="B2130" t="n">
        <v>128</v>
      </c>
      <c r="C2130" t="inlineStr">
        <is>
          <t>Love Cabaret</t>
        </is>
      </c>
      <c r="D2130" s="556" t="n">
        <v>45809</v>
      </c>
      <c r="E2130" t="n">
        <v>18140</v>
      </c>
      <c r="F2130" t="inlineStr">
        <is>
          <t>WHISKY GENTLEMAN JACK SILVER 1L</t>
        </is>
      </c>
      <c r="G2130" t="n">
        <v>3478</v>
      </c>
      <c r="H2130" t="n">
        <v>1</v>
      </c>
      <c r="I2130" t="inlineStr">
        <is>
          <t>GR</t>
        </is>
      </c>
      <c r="J2130" t="inlineStr">
        <is>
          <t>BEBIDAS</t>
        </is>
      </c>
      <c r="K2130" t="inlineStr">
        <is>
          <t>05/2025</t>
        </is>
      </c>
      <c r="L2130" t="n">
        <v>0</v>
      </c>
      <c r="M2130" s="556" t="n">
        <v>-693593</v>
      </c>
      <c r="N2130" t="n">
        <v>0</v>
      </c>
      <c r="O2130" t="n">
        <v>0</v>
      </c>
      <c r="P2130" t="n">
        <v>162.93</v>
      </c>
    </row>
    <row r="2131">
      <c r="A2131" t="n">
        <v>37276</v>
      </c>
      <c r="B2131" t="n">
        <v>128</v>
      </c>
      <c r="C2131" t="inlineStr">
        <is>
          <t>Love Cabaret</t>
        </is>
      </c>
      <c r="D2131" s="556" t="n">
        <v>45809</v>
      </c>
      <c r="E2131" t="n">
        <v>18327</v>
      </c>
      <c r="F2131" t="inlineStr">
        <is>
          <t>LICOR COINTREAU 700ML</t>
        </is>
      </c>
      <c r="G2131" t="n">
        <v>3306</v>
      </c>
      <c r="H2131" t="n">
        <v>1.5</v>
      </c>
      <c r="I2131" t="inlineStr">
        <is>
          <t>GR</t>
        </is>
      </c>
      <c r="J2131" t="inlineStr">
        <is>
          <t>BEBIDAS</t>
        </is>
      </c>
      <c r="K2131" t="inlineStr">
        <is>
          <t>05/2025</t>
        </is>
      </c>
      <c r="L2131" t="n">
        <v>0</v>
      </c>
      <c r="M2131" s="556" t="n">
        <v>-693593</v>
      </c>
      <c r="N2131" t="n">
        <v>0</v>
      </c>
      <c r="O2131" t="n">
        <v>107</v>
      </c>
      <c r="P2131" t="n">
        <v>160.5</v>
      </c>
    </row>
    <row r="2132">
      <c r="A2132" t="n">
        <v>37240</v>
      </c>
      <c r="B2132" t="n">
        <v>128</v>
      </c>
      <c r="C2132" t="inlineStr">
        <is>
          <t>Love Cabaret</t>
        </is>
      </c>
      <c r="D2132" s="556" t="n">
        <v>45809</v>
      </c>
      <c r="E2132" t="n">
        <v>22598</v>
      </c>
      <c r="F2132" t="inlineStr">
        <is>
          <t>APERITIVO ANGOSTURA ORANGE 100ML</t>
        </is>
      </c>
      <c r="G2132" t="n">
        <v>3131</v>
      </c>
      <c r="H2132" t="n">
        <v>1.5</v>
      </c>
      <c r="I2132" t="inlineStr">
        <is>
          <t>GR</t>
        </is>
      </c>
      <c r="J2132" t="inlineStr">
        <is>
          <t>BEBIDAS</t>
        </is>
      </c>
      <c r="K2132" t="inlineStr">
        <is>
          <t>05/2025</t>
        </is>
      </c>
      <c r="L2132" t="n">
        <v>0</v>
      </c>
      <c r="M2132" s="556" t="n">
        <v>-693593</v>
      </c>
      <c r="N2132" t="n">
        <v>0</v>
      </c>
      <c r="O2132" t="n">
        <v>94.45</v>
      </c>
      <c r="P2132" t="n">
        <v>159.78</v>
      </c>
    </row>
    <row r="2133">
      <c r="A2133" t="n">
        <v>37219</v>
      </c>
      <c r="B2133" t="n">
        <v>128</v>
      </c>
      <c r="C2133" t="inlineStr">
        <is>
          <t>Love Cabaret</t>
        </is>
      </c>
      <c r="D2133" s="556" t="n">
        <v>45809</v>
      </c>
      <c r="E2133" t="n">
        <v>21004</v>
      </c>
      <c r="F2133" t="inlineStr">
        <is>
          <t>OLEO DE GERGELIM TORRADO HONG KONG 1L</t>
        </is>
      </c>
      <c r="G2133" t="n">
        <v>2007</v>
      </c>
      <c r="H2133" t="n">
        <v>2</v>
      </c>
      <c r="I2133" t="inlineStr">
        <is>
          <t>UN</t>
        </is>
      </c>
      <c r="J2133" t="inlineStr">
        <is>
          <t>ALIMENTOS</t>
        </is>
      </c>
      <c r="K2133" t="inlineStr">
        <is>
          <t>05/2025</t>
        </is>
      </c>
      <c r="L2133" t="n">
        <v>0</v>
      </c>
      <c r="M2133" s="556" t="n">
        <v>45608</v>
      </c>
      <c r="N2133" t="n">
        <v>79.69</v>
      </c>
      <c r="O2133" t="n">
        <v>95.67</v>
      </c>
      <c r="P2133" t="n">
        <v>159.38</v>
      </c>
    </row>
    <row r="2134">
      <c r="A2134" t="n">
        <v>37278</v>
      </c>
      <c r="B2134" t="n">
        <v>128</v>
      </c>
      <c r="C2134" t="inlineStr">
        <is>
          <t>Love Cabaret</t>
        </is>
      </c>
      <c r="D2134" s="556" t="n">
        <v>45809</v>
      </c>
      <c r="E2134" t="n">
        <v>18312</v>
      </c>
      <c r="F2134" t="inlineStr">
        <is>
          <t>LICOR FRANGELICO 700ML</t>
        </is>
      </c>
      <c r="G2134" t="n">
        <v>3321</v>
      </c>
      <c r="H2134" t="n">
        <v>1.5</v>
      </c>
      <c r="I2134" t="inlineStr">
        <is>
          <t>GR</t>
        </is>
      </c>
      <c r="J2134" t="inlineStr">
        <is>
          <t>BEBIDAS</t>
        </is>
      </c>
      <c r="K2134" t="inlineStr">
        <is>
          <t>05/2025</t>
        </is>
      </c>
      <c r="L2134" t="n">
        <v>0</v>
      </c>
      <c r="M2134" s="556" t="n">
        <v>-693593</v>
      </c>
      <c r="N2134" t="n">
        <v>0</v>
      </c>
      <c r="O2134" t="n">
        <v>105.9</v>
      </c>
      <c r="P2134" t="n">
        <v>158.85</v>
      </c>
    </row>
    <row r="2135">
      <c r="A2135" t="n">
        <v>37216</v>
      </c>
      <c r="B2135" t="n">
        <v>128</v>
      </c>
      <c r="C2135" t="inlineStr">
        <is>
          <t>Love Cabaret</t>
        </is>
      </c>
      <c r="D2135" s="556" t="n">
        <v>45809</v>
      </c>
      <c r="E2135" t="n">
        <v>21150</v>
      </c>
      <c r="F2135" t="inlineStr">
        <is>
          <t>SORVETE DE BAUNILHA DE MADAGASCAR DIOMIO C/5L</t>
        </is>
      </c>
      <c r="G2135" t="n">
        <v>1951</v>
      </c>
      <c r="H2135" t="n">
        <v>2</v>
      </c>
      <c r="I2135" t="inlineStr">
        <is>
          <t>PT</t>
        </is>
      </c>
      <c r="J2135" t="inlineStr">
        <is>
          <t>ALIMENTOS</t>
        </is>
      </c>
      <c r="K2135" t="inlineStr">
        <is>
          <t>05/2025</t>
        </is>
      </c>
      <c r="L2135" t="n">
        <v>74</v>
      </c>
      <c r="M2135" s="556" t="n">
        <v>45783</v>
      </c>
      <c r="N2135" t="n">
        <v>74</v>
      </c>
      <c r="O2135" t="n">
        <v>113.31</v>
      </c>
      <c r="P2135" t="n">
        <v>148</v>
      </c>
    </row>
    <row r="2136">
      <c r="A2136" t="n">
        <v>37217</v>
      </c>
      <c r="B2136" t="n">
        <v>128</v>
      </c>
      <c r="C2136" t="inlineStr">
        <is>
          <t>Love Cabaret</t>
        </is>
      </c>
      <c r="D2136" s="556" t="n">
        <v>45809</v>
      </c>
      <c r="E2136" t="n">
        <v>24040</v>
      </c>
      <c r="F2136" t="inlineStr">
        <is>
          <t>AMENDOA LAMINADA KG</t>
        </is>
      </c>
      <c r="G2136" t="n">
        <v>2261</v>
      </c>
      <c r="H2136" t="n">
        <v>2</v>
      </c>
      <c r="I2136" t="inlineStr">
        <is>
          <t>KG</t>
        </is>
      </c>
      <c r="J2136" t="inlineStr">
        <is>
          <t>ALIMENTOS</t>
        </is>
      </c>
      <c r="K2136" t="inlineStr">
        <is>
          <t>05/2025</t>
        </is>
      </c>
      <c r="L2136" t="n">
        <v>0</v>
      </c>
      <c r="M2136" s="556" t="n">
        <v>45775</v>
      </c>
      <c r="N2136" t="n">
        <v>74</v>
      </c>
      <c r="O2136" t="n">
        <v>75.90000000000001</v>
      </c>
      <c r="P2136" t="n">
        <v>148</v>
      </c>
    </row>
    <row r="2137">
      <c r="A2137" t="n">
        <v>37145</v>
      </c>
      <c r="B2137" t="n">
        <v>128</v>
      </c>
      <c r="C2137" t="inlineStr">
        <is>
          <t>Love Cabaret</t>
        </is>
      </c>
      <c r="D2137" s="556" t="n">
        <v>45809</v>
      </c>
      <c r="E2137" t="n">
        <v>19157</v>
      </c>
      <c r="F2137" t="inlineStr">
        <is>
          <t>PAO DE BRIOCHE PARA HAMBURGUER C/ 4UN</t>
        </is>
      </c>
      <c r="G2137" t="n">
        <v>2830</v>
      </c>
      <c r="H2137" t="n">
        <v>60</v>
      </c>
      <c r="I2137" t="inlineStr">
        <is>
          <t>UN</t>
        </is>
      </c>
      <c r="J2137" t="inlineStr">
        <is>
          <t>ALIMENTOS</t>
        </is>
      </c>
      <c r="K2137" t="inlineStr">
        <is>
          <t>05/2025</t>
        </is>
      </c>
      <c r="L2137" t="n">
        <v>0</v>
      </c>
      <c r="M2137" s="556" t="n">
        <v>45496</v>
      </c>
      <c r="N2137" t="n">
        <v>2.45</v>
      </c>
      <c r="O2137" t="n">
        <v>7.84</v>
      </c>
      <c r="P2137" t="n">
        <v>147.25</v>
      </c>
    </row>
    <row r="2138">
      <c r="A2138" t="n">
        <v>37225</v>
      </c>
      <c r="B2138" t="n">
        <v>128</v>
      </c>
      <c r="C2138" t="inlineStr">
        <is>
          <t>Love Cabaret</t>
        </is>
      </c>
      <c r="D2138" s="556" t="n">
        <v>45809</v>
      </c>
      <c r="E2138" t="n">
        <v>18382</v>
      </c>
      <c r="F2138" t="inlineStr">
        <is>
          <t>CONHAQUE BRANDY OSBORNE 700ML</t>
        </is>
      </c>
      <c r="G2138" t="n">
        <v>3257</v>
      </c>
      <c r="H2138" t="n">
        <v>2</v>
      </c>
      <c r="I2138" t="inlineStr">
        <is>
          <t>GR</t>
        </is>
      </c>
      <c r="J2138" t="inlineStr">
        <is>
          <t>BEBIDAS</t>
        </is>
      </c>
      <c r="K2138" t="inlineStr">
        <is>
          <t>05/2025</t>
        </is>
      </c>
      <c r="L2138" t="n">
        <v>72.09999999999999</v>
      </c>
      <c r="M2138" s="556" t="n">
        <v>45782</v>
      </c>
      <c r="N2138" t="n">
        <v>72.09999999999999</v>
      </c>
      <c r="O2138" t="n">
        <v>85.93000000000001</v>
      </c>
      <c r="P2138" t="n">
        <v>144.2</v>
      </c>
    </row>
    <row r="2139">
      <c r="A2139" t="n">
        <v>37144</v>
      </c>
      <c r="B2139" t="n">
        <v>128</v>
      </c>
      <c r="C2139" t="inlineStr">
        <is>
          <t>Love Cabaret</t>
        </is>
      </c>
      <c r="D2139" s="556" t="n">
        <v>45809</v>
      </c>
      <c r="E2139" t="n">
        <v>24561</v>
      </c>
      <c r="F2139" t="inlineStr">
        <is>
          <t xml:space="preserve">REFRIGERANTE GUARANA FYS 350ML C/12 </t>
        </is>
      </c>
      <c r="G2139" t="n">
        <v>5655</v>
      </c>
      <c r="H2139" t="n">
        <v>5.33</v>
      </c>
      <c r="I2139" t="inlineStr">
        <is>
          <t>PC</t>
        </is>
      </c>
      <c r="J2139" t="inlineStr">
        <is>
          <t>BEBIDAS</t>
        </is>
      </c>
      <c r="K2139" t="inlineStr">
        <is>
          <t>05/2025</t>
        </is>
      </c>
      <c r="L2139" t="n">
        <v>26.43</v>
      </c>
      <c r="M2139" s="556" t="n">
        <v>45804</v>
      </c>
      <c r="N2139" t="n">
        <v>26.43</v>
      </c>
      <c r="O2139" t="n">
        <v>26.43</v>
      </c>
      <c r="P2139" t="n">
        <v>140.87</v>
      </c>
    </row>
    <row r="2140">
      <c r="A2140" t="n">
        <v>37215</v>
      </c>
      <c r="B2140" t="n">
        <v>128</v>
      </c>
      <c r="C2140" t="inlineStr">
        <is>
          <t>Love Cabaret</t>
        </is>
      </c>
      <c r="D2140" s="556" t="n">
        <v>45809</v>
      </c>
      <c r="E2140" t="n">
        <v>24118</v>
      </c>
      <c r="F2140" t="inlineStr">
        <is>
          <t>CASTANHA DE CAJU CRUA KG</t>
        </is>
      </c>
      <c r="G2140" t="n">
        <v>2233</v>
      </c>
      <c r="H2140" t="n">
        <v>2.26</v>
      </c>
      <c r="I2140" t="inlineStr">
        <is>
          <t>KG</t>
        </is>
      </c>
      <c r="J2140" t="inlineStr">
        <is>
          <t>ALIMENTOS</t>
        </is>
      </c>
      <c r="K2140" t="inlineStr">
        <is>
          <t>05/2025</t>
        </is>
      </c>
      <c r="L2140" t="n">
        <v>0</v>
      </c>
      <c r="M2140" s="556" t="n">
        <v>45680</v>
      </c>
      <c r="N2140" t="n">
        <v>61</v>
      </c>
      <c r="O2140" t="n">
        <v>58.05</v>
      </c>
      <c r="P2140" t="n">
        <v>137.86</v>
      </c>
    </row>
    <row r="2141">
      <c r="A2141" t="n">
        <v>37265</v>
      </c>
      <c r="B2141" t="n">
        <v>128</v>
      </c>
      <c r="C2141" t="inlineStr">
        <is>
          <t>Love Cabaret</t>
        </is>
      </c>
      <c r="D2141" s="556" t="n">
        <v>45809</v>
      </c>
      <c r="E2141" t="n">
        <v>18097</v>
      </c>
      <c r="F2141" t="inlineStr">
        <is>
          <t>WHISKY TALISKER SINGLE MALT 10 ANOS 720ML</t>
        </is>
      </c>
      <c r="G2141" t="n">
        <v>3513</v>
      </c>
      <c r="H2141" t="n">
        <v>0.35</v>
      </c>
      <c r="I2141" t="inlineStr">
        <is>
          <t>GR</t>
        </is>
      </c>
      <c r="J2141" t="inlineStr">
        <is>
          <t>BEBIDAS</t>
        </is>
      </c>
      <c r="K2141" t="inlineStr">
        <is>
          <t>05/2025</t>
        </is>
      </c>
      <c r="L2141" t="n">
        <v>0</v>
      </c>
      <c r="M2141" s="556" t="n">
        <v>-693593</v>
      </c>
      <c r="N2141" t="n">
        <v>0</v>
      </c>
      <c r="O2141" t="n">
        <v>412.9</v>
      </c>
      <c r="P2141" t="n">
        <v>137.51</v>
      </c>
    </row>
    <row r="2142">
      <c r="A2142" t="n">
        <v>37229</v>
      </c>
      <c r="B2142" t="n">
        <v>128</v>
      </c>
      <c r="C2142" t="inlineStr">
        <is>
          <t>Love Cabaret</t>
        </is>
      </c>
      <c r="D2142" s="556" t="n">
        <v>45809</v>
      </c>
      <c r="E2142" t="n">
        <v>18268</v>
      </c>
      <c r="F2142" t="inlineStr">
        <is>
          <t>RUM HAVANA CLUB 3 ANOS 750ML</t>
        </is>
      </c>
      <c r="G2142" t="n">
        <v>3362</v>
      </c>
      <c r="H2142" t="n">
        <v>2</v>
      </c>
      <c r="I2142" t="inlineStr">
        <is>
          <t>GR</t>
        </is>
      </c>
      <c r="J2142" t="inlineStr">
        <is>
          <t>BEBIDAS</t>
        </is>
      </c>
      <c r="K2142" t="inlineStr">
        <is>
          <t>05/2025</t>
        </is>
      </c>
      <c r="L2142" t="n">
        <v>0</v>
      </c>
      <c r="M2142" s="556" t="n">
        <v>-693593</v>
      </c>
      <c r="N2142" t="n">
        <v>0</v>
      </c>
      <c r="O2142" t="n">
        <v>53</v>
      </c>
      <c r="P2142" t="n">
        <v>133.33</v>
      </c>
    </row>
    <row r="2143">
      <c r="A2143" t="n">
        <v>37275</v>
      </c>
      <c r="B2143" t="n">
        <v>128</v>
      </c>
      <c r="C2143" t="inlineStr">
        <is>
          <t>Love Cabaret</t>
        </is>
      </c>
      <c r="D2143" s="556" t="n">
        <v>45809</v>
      </c>
      <c r="E2143" t="n">
        <v>18293</v>
      </c>
      <c r="F2143" t="inlineStr">
        <is>
          <t>LICOR BAILEYS 750ML</t>
        </is>
      </c>
      <c r="G2143" t="n">
        <v>3336</v>
      </c>
      <c r="H2143" t="n">
        <v>1</v>
      </c>
      <c r="I2143" t="inlineStr">
        <is>
          <t>GR</t>
        </is>
      </c>
      <c r="J2143" t="inlineStr">
        <is>
          <t>BEBIDAS</t>
        </is>
      </c>
      <c r="K2143" t="inlineStr">
        <is>
          <t>05/2025</t>
        </is>
      </c>
      <c r="L2143" t="n">
        <v>0</v>
      </c>
      <c r="M2143" s="556" t="n">
        <v>-693593</v>
      </c>
      <c r="N2143" t="n">
        <v>0</v>
      </c>
      <c r="O2143" t="n">
        <v>130.81</v>
      </c>
      <c r="P2143" t="n">
        <v>130.81</v>
      </c>
    </row>
    <row r="2144">
      <c r="A2144" t="n">
        <v>37200</v>
      </c>
      <c r="B2144" t="n">
        <v>128</v>
      </c>
      <c r="C2144" t="inlineStr">
        <is>
          <t>Love Cabaret</t>
        </is>
      </c>
      <c r="D2144" s="556" t="n">
        <v>45809</v>
      </c>
      <c r="E2144" t="n">
        <v>20809</v>
      </c>
      <c r="F2144" t="inlineStr">
        <is>
          <t>CAFE PILAO ALMOFADA 500G</t>
        </is>
      </c>
      <c r="G2144" t="n">
        <v>2074</v>
      </c>
      <c r="H2144" t="n">
        <v>3.5</v>
      </c>
      <c r="I2144" t="inlineStr">
        <is>
          <t>PC</t>
        </is>
      </c>
      <c r="J2144" t="inlineStr">
        <is>
          <t>ALIMENTOS</t>
        </is>
      </c>
      <c r="K2144" t="inlineStr">
        <is>
          <t>05/2025</t>
        </is>
      </c>
      <c r="L2144" t="n">
        <v>35.5</v>
      </c>
      <c r="M2144" s="556" t="n">
        <v>45803</v>
      </c>
      <c r="N2144" t="n">
        <v>0</v>
      </c>
      <c r="O2144" t="n">
        <v>33.77</v>
      </c>
      <c r="P2144" t="n">
        <v>124.25</v>
      </c>
    </row>
    <row r="2145">
      <c r="A2145" t="n">
        <v>37192</v>
      </c>
      <c r="B2145" t="n">
        <v>128</v>
      </c>
      <c r="C2145" t="inlineStr">
        <is>
          <t>Love Cabaret</t>
        </is>
      </c>
      <c r="D2145" s="556" t="n">
        <v>45809</v>
      </c>
      <c r="E2145" t="n">
        <v>24081</v>
      </c>
      <c r="F2145" t="inlineStr">
        <is>
          <t>BARRIGA SUINA RESFRIADA KG</t>
        </is>
      </c>
      <c r="G2145" t="n">
        <v>3034</v>
      </c>
      <c r="H2145" t="n">
        <v>5</v>
      </c>
      <c r="I2145" t="inlineStr">
        <is>
          <t>KG</t>
        </is>
      </c>
      <c r="J2145" t="inlineStr">
        <is>
          <t>ALIMENTOS</t>
        </is>
      </c>
      <c r="K2145" t="inlineStr">
        <is>
          <t>05/2025</t>
        </is>
      </c>
      <c r="L2145" t="n">
        <v>0</v>
      </c>
      <c r="M2145" s="556" t="n">
        <v>45770</v>
      </c>
      <c r="N2145" t="n">
        <v>23.8</v>
      </c>
      <c r="O2145" t="n">
        <v>37.2</v>
      </c>
      <c r="P2145" t="n">
        <v>119</v>
      </c>
    </row>
    <row r="2146">
      <c r="A2146" t="n">
        <v>37201</v>
      </c>
      <c r="B2146" t="n">
        <v>128</v>
      </c>
      <c r="C2146" t="inlineStr">
        <is>
          <t>Love Cabaret</t>
        </is>
      </c>
      <c r="D2146" s="556" t="n">
        <v>45809</v>
      </c>
      <c r="E2146" t="n">
        <v>18486</v>
      </c>
      <c r="F2146" t="inlineStr">
        <is>
          <t>CACHACA FAMIGERADA BRUTA 750ML</t>
        </is>
      </c>
      <c r="G2146" t="n">
        <v>3170</v>
      </c>
      <c r="H2146" t="n">
        <v>3.5</v>
      </c>
      <c r="I2146" t="inlineStr">
        <is>
          <t>GR</t>
        </is>
      </c>
      <c r="J2146" t="inlineStr">
        <is>
          <t>BEBIDAS</t>
        </is>
      </c>
      <c r="K2146" t="inlineStr">
        <is>
          <t>05/2025</t>
        </is>
      </c>
      <c r="L2146" t="n">
        <v>0</v>
      </c>
      <c r="M2146" s="556" t="n">
        <v>45754</v>
      </c>
      <c r="N2146" t="n">
        <v>32.5</v>
      </c>
      <c r="O2146" t="n">
        <v>27.5</v>
      </c>
      <c r="P2146" t="n">
        <v>113.75</v>
      </c>
    </row>
    <row r="2147">
      <c r="A2147" t="n">
        <v>37151</v>
      </c>
      <c r="B2147" t="n">
        <v>128</v>
      </c>
      <c r="C2147" t="inlineStr">
        <is>
          <t>Love Cabaret</t>
        </is>
      </c>
      <c r="D2147" s="556" t="n">
        <v>45809</v>
      </c>
      <c r="E2147" t="n">
        <v>21093</v>
      </c>
      <c r="F2147" t="inlineStr">
        <is>
          <t>ACUCAR REFINADO UNIAO 1KG UN</t>
        </is>
      </c>
      <c r="G2147" t="n">
        <v>1988</v>
      </c>
      <c r="H2147" t="n">
        <v>23.98</v>
      </c>
      <c r="I2147" t="inlineStr">
        <is>
          <t>KG</t>
        </is>
      </c>
      <c r="J2147" t="inlineStr">
        <is>
          <t>ALIMENTOS</t>
        </is>
      </c>
      <c r="K2147" t="inlineStr">
        <is>
          <t>05/2025</t>
        </is>
      </c>
      <c r="L2147" t="n">
        <v>4.67</v>
      </c>
      <c r="M2147" s="556" t="n">
        <v>45797</v>
      </c>
      <c r="N2147" t="n">
        <v>4.79</v>
      </c>
      <c r="O2147" t="n">
        <v>4.95</v>
      </c>
      <c r="P2147" t="n">
        <v>111.99</v>
      </c>
    </row>
    <row r="2148">
      <c r="A2148" t="n">
        <v>37161</v>
      </c>
      <c r="B2148" t="n">
        <v>128</v>
      </c>
      <c r="C2148" t="inlineStr">
        <is>
          <t>Love Cabaret</t>
        </is>
      </c>
      <c r="D2148" s="556" t="n">
        <v>45809</v>
      </c>
      <c r="E2148" t="n">
        <v>20984</v>
      </c>
      <c r="F2148" t="inlineStr">
        <is>
          <t>OLEO DE SOJA LIZA C/900ML</t>
        </is>
      </c>
      <c r="G2148" t="n">
        <v>2011</v>
      </c>
      <c r="H2148" t="n">
        <v>13</v>
      </c>
      <c r="I2148" t="inlineStr">
        <is>
          <t>FR</t>
        </is>
      </c>
      <c r="J2148" t="inlineStr">
        <is>
          <t>ALIMENTOS</t>
        </is>
      </c>
      <c r="K2148" t="inlineStr">
        <is>
          <t>05/2025</t>
        </is>
      </c>
      <c r="L2148" t="n">
        <v>7.98</v>
      </c>
      <c r="M2148" s="556" t="n">
        <v>45803</v>
      </c>
      <c r="N2148" t="n">
        <v>7.98</v>
      </c>
      <c r="O2148" t="n">
        <v>7.98</v>
      </c>
      <c r="P2148" t="n">
        <v>103.74</v>
      </c>
    </row>
    <row r="2149">
      <c r="A2149" t="n">
        <v>37199</v>
      </c>
      <c r="B2149" t="n">
        <v>128</v>
      </c>
      <c r="C2149" t="inlineStr">
        <is>
          <t>Love Cabaret</t>
        </is>
      </c>
      <c r="D2149" s="556" t="n">
        <v>45809</v>
      </c>
      <c r="E2149" t="n">
        <v>22955</v>
      </c>
      <c r="F2149" t="inlineStr">
        <is>
          <t>BAGUETE ITALIANA 250G UN</t>
        </is>
      </c>
      <c r="G2149" t="n">
        <v>2848</v>
      </c>
      <c r="H2149" t="n">
        <v>3.59</v>
      </c>
      <c r="I2149" t="inlineStr">
        <is>
          <t>UN</t>
        </is>
      </c>
      <c r="J2149" t="inlineStr">
        <is>
          <t>ALIMENTOS</t>
        </is>
      </c>
      <c r="K2149" t="inlineStr">
        <is>
          <t>05/2025</t>
        </is>
      </c>
      <c r="L2149" t="n">
        <v>0</v>
      </c>
      <c r="M2149" s="556" t="n">
        <v>45678</v>
      </c>
      <c r="N2149" t="n">
        <v>25</v>
      </c>
      <c r="O2149" t="n">
        <v>25</v>
      </c>
      <c r="P2149" t="n">
        <v>89.75</v>
      </c>
    </row>
    <row r="2150">
      <c r="A2150" t="n">
        <v>37277</v>
      </c>
      <c r="B2150" t="n">
        <v>128</v>
      </c>
      <c r="C2150" t="inlineStr">
        <is>
          <t>Love Cabaret</t>
        </is>
      </c>
      <c r="D2150" s="556" t="n">
        <v>45809</v>
      </c>
      <c r="E2150" t="n">
        <v>18313</v>
      </c>
      <c r="F2150" t="inlineStr">
        <is>
          <t>LICOR DRAMBUIE 750ML</t>
        </is>
      </c>
      <c r="G2150" t="n">
        <v>3320</v>
      </c>
      <c r="H2150" t="n">
        <v>0.5</v>
      </c>
      <c r="I2150" t="inlineStr">
        <is>
          <t>GR</t>
        </is>
      </c>
      <c r="J2150" t="inlineStr">
        <is>
          <t>BEBIDAS</t>
        </is>
      </c>
      <c r="K2150" t="inlineStr">
        <is>
          <t>05/2025</t>
        </is>
      </c>
      <c r="L2150" t="n">
        <v>0</v>
      </c>
      <c r="M2150" s="556" t="n">
        <v>-693593</v>
      </c>
      <c r="N2150" t="n">
        <v>0</v>
      </c>
      <c r="O2150" t="n">
        <v>178.9</v>
      </c>
      <c r="P2150" t="n">
        <v>89.45</v>
      </c>
    </row>
    <row r="2151">
      <c r="A2151" t="n">
        <v>37153</v>
      </c>
      <c r="B2151" t="n">
        <v>128</v>
      </c>
      <c r="C2151" t="inlineStr">
        <is>
          <t>Love Cabaret</t>
        </is>
      </c>
      <c r="D2151" s="556" t="n">
        <v>45809</v>
      </c>
      <c r="E2151" t="n">
        <v>25215</v>
      </c>
      <c r="F2151" t="inlineStr">
        <is>
          <t>MASSA DE GUIOZA C/20 FOLHAS DE 190G</t>
        </is>
      </c>
      <c r="G2151" t="n">
        <v>5949</v>
      </c>
      <c r="H2151" t="n">
        <v>18</v>
      </c>
      <c r="I2151" t="inlineStr">
        <is>
          <t>PC</t>
        </is>
      </c>
      <c r="J2151" t="inlineStr">
        <is>
          <t>ALIMENTOS</t>
        </is>
      </c>
      <c r="K2151" t="inlineStr">
        <is>
          <t>05/2025</t>
        </is>
      </c>
      <c r="L2151" t="n">
        <v>4.48</v>
      </c>
      <c r="M2151" s="556" t="n">
        <v>45789</v>
      </c>
      <c r="N2151" t="n">
        <v>4.48</v>
      </c>
      <c r="O2151" t="n">
        <v>4.48</v>
      </c>
      <c r="P2151" t="n">
        <v>80.64</v>
      </c>
    </row>
    <row r="2152">
      <c r="A2152" t="n">
        <v>37238</v>
      </c>
      <c r="B2152" t="n">
        <v>128</v>
      </c>
      <c r="C2152" t="inlineStr">
        <is>
          <t>Love Cabaret</t>
        </is>
      </c>
      <c r="D2152" s="556" t="n">
        <v>45809</v>
      </c>
      <c r="E2152" t="n">
        <v>24039</v>
      </c>
      <c r="F2152" t="inlineStr">
        <is>
          <t>AMENDOA INTEIRA CRUA SEM CASCA 1KG</t>
        </is>
      </c>
      <c r="G2152" t="n">
        <v>2048</v>
      </c>
      <c r="H2152" t="n">
        <v>1.58</v>
      </c>
      <c r="I2152" t="inlineStr">
        <is>
          <t>KG</t>
        </is>
      </c>
      <c r="J2152" t="inlineStr">
        <is>
          <t>ALIMENTOS</t>
        </is>
      </c>
      <c r="K2152" t="inlineStr">
        <is>
          <t>05/2025</t>
        </is>
      </c>
      <c r="L2152" t="n">
        <v>0</v>
      </c>
      <c r="M2152" s="556" t="n">
        <v>45516</v>
      </c>
      <c r="N2152" t="n">
        <v>49.9</v>
      </c>
      <c r="O2152" t="n">
        <v>69.90000000000001</v>
      </c>
      <c r="P2152" t="n">
        <v>78.84</v>
      </c>
    </row>
    <row r="2153">
      <c r="A2153" t="n">
        <v>37155</v>
      </c>
      <c r="B2153" t="n">
        <v>128</v>
      </c>
      <c r="C2153" t="inlineStr">
        <is>
          <t>Love Cabaret</t>
        </is>
      </c>
      <c r="D2153" s="556" t="n">
        <v>45809</v>
      </c>
      <c r="E2153" t="n">
        <v>24083</v>
      </c>
      <c r="F2153" t="inlineStr">
        <is>
          <t>BATATA ASTERIX GRAUDA NOIVA KG</t>
        </is>
      </c>
      <c r="G2153" t="n">
        <v>2592</v>
      </c>
      <c r="H2153" t="n">
        <v>17</v>
      </c>
      <c r="I2153" t="inlineStr">
        <is>
          <t>KG</t>
        </is>
      </c>
      <c r="J2153" t="inlineStr">
        <is>
          <t>ALIMENTOS</t>
        </is>
      </c>
      <c r="K2153" t="inlineStr">
        <is>
          <t>05/2025</t>
        </is>
      </c>
      <c r="L2153" t="n">
        <v>4.49</v>
      </c>
      <c r="M2153" s="556" t="n">
        <v>45803</v>
      </c>
      <c r="N2153" t="n">
        <v>5.3</v>
      </c>
      <c r="O2153" t="n">
        <v>5.06</v>
      </c>
      <c r="P2153" t="n">
        <v>76.33</v>
      </c>
    </row>
    <row r="2154">
      <c r="A2154" t="n">
        <v>37159</v>
      </c>
      <c r="B2154" t="n">
        <v>128</v>
      </c>
      <c r="C2154" t="inlineStr">
        <is>
          <t>Love Cabaret</t>
        </is>
      </c>
      <c r="D2154" s="556" t="n">
        <v>45809</v>
      </c>
      <c r="E2154" t="n">
        <v>20680</v>
      </c>
      <c r="F2154" t="inlineStr">
        <is>
          <t>CREME DE LEITE NESTLE C/200G UN</t>
        </is>
      </c>
      <c r="G2154" t="n">
        <v>2106</v>
      </c>
      <c r="H2154" t="n">
        <v>13</v>
      </c>
      <c r="I2154" t="inlineStr">
        <is>
          <t>UN</t>
        </is>
      </c>
      <c r="J2154" t="inlineStr">
        <is>
          <t>ALIMENTOS</t>
        </is>
      </c>
      <c r="K2154" t="inlineStr">
        <is>
          <t>05/2025</t>
        </is>
      </c>
      <c r="L2154" t="n">
        <v>5.85</v>
      </c>
      <c r="M2154" s="556" t="n">
        <v>45796</v>
      </c>
      <c r="N2154" t="n">
        <v>5.85</v>
      </c>
      <c r="O2154" t="n">
        <v>3.77</v>
      </c>
      <c r="P2154" t="n">
        <v>76.05</v>
      </c>
    </row>
    <row r="2155">
      <c r="A2155" t="n">
        <v>37228</v>
      </c>
      <c r="B2155" t="n">
        <v>128</v>
      </c>
      <c r="C2155" t="inlineStr">
        <is>
          <t>Love Cabaret</t>
        </is>
      </c>
      <c r="D2155" s="556" t="n">
        <v>45809</v>
      </c>
      <c r="E2155" t="n">
        <v>18272</v>
      </c>
      <c r="F2155" t="inlineStr">
        <is>
          <t>RUM BACARDI SUPERIOR CARTA BLANCA 980ML</t>
        </is>
      </c>
      <c r="G2155" t="n">
        <v>3358</v>
      </c>
      <c r="H2155" t="n">
        <v>2</v>
      </c>
      <c r="I2155" t="inlineStr">
        <is>
          <t>GR</t>
        </is>
      </c>
      <c r="J2155" t="inlineStr">
        <is>
          <t>BEBIDAS</t>
        </is>
      </c>
      <c r="K2155" t="inlineStr">
        <is>
          <t>05/2025</t>
        </is>
      </c>
      <c r="L2155" t="n">
        <v>0</v>
      </c>
      <c r="M2155" s="556" t="n">
        <v>-693593</v>
      </c>
      <c r="N2155" t="n">
        <v>0</v>
      </c>
      <c r="O2155" t="n">
        <v>35.8</v>
      </c>
      <c r="P2155" t="n">
        <v>73.16</v>
      </c>
    </row>
    <row r="2156">
      <c r="A2156" t="n">
        <v>37147</v>
      </c>
      <c r="B2156" t="n">
        <v>128</v>
      </c>
      <c r="C2156" t="inlineStr">
        <is>
          <t>Love Cabaret</t>
        </is>
      </c>
      <c r="D2156" s="556" t="n">
        <v>45809</v>
      </c>
      <c r="E2156" t="n">
        <v>24529</v>
      </c>
      <c r="F2156" t="inlineStr">
        <is>
          <t>REFRIGERANTE LIMAO FYS 350ML C/12</t>
        </is>
      </c>
      <c r="G2156" t="n">
        <v>3697</v>
      </c>
      <c r="H2156" t="n">
        <v>2.67</v>
      </c>
      <c r="I2156" t="inlineStr">
        <is>
          <t>PC</t>
        </is>
      </c>
      <c r="J2156" t="inlineStr">
        <is>
          <t>BEBIDAS</t>
        </is>
      </c>
      <c r="K2156" t="inlineStr">
        <is>
          <t>05/2025</t>
        </is>
      </c>
      <c r="L2156" t="n">
        <v>26.43</v>
      </c>
      <c r="M2156" s="556" t="n">
        <v>45797</v>
      </c>
      <c r="N2156" t="n">
        <v>26.43</v>
      </c>
      <c r="O2156" t="n">
        <v>26.43</v>
      </c>
      <c r="P2156" t="n">
        <v>70.56999999999999</v>
      </c>
    </row>
    <row r="2157">
      <c r="A2157" t="n">
        <v>37207</v>
      </c>
      <c r="B2157" t="n">
        <v>128</v>
      </c>
      <c r="C2157" t="inlineStr">
        <is>
          <t>Love Cabaret</t>
        </is>
      </c>
      <c r="D2157" s="556" t="n">
        <v>45809</v>
      </c>
      <c r="E2157" t="n">
        <v>20609</v>
      </c>
      <c r="F2157" t="inlineStr">
        <is>
          <t>TOMATE PELADO OLE C/2,5KG</t>
        </is>
      </c>
      <c r="G2157" t="n">
        <v>2120</v>
      </c>
      <c r="H2157" t="n">
        <v>3</v>
      </c>
      <c r="I2157" t="inlineStr">
        <is>
          <t>LT</t>
        </is>
      </c>
      <c r="J2157" t="inlineStr">
        <is>
          <t>ALIMENTOS</t>
        </is>
      </c>
      <c r="K2157" t="inlineStr">
        <is>
          <t>05/2025</t>
        </is>
      </c>
      <c r="L2157" t="n">
        <v>22.03</v>
      </c>
      <c r="M2157" s="556" t="n">
        <v>45796</v>
      </c>
      <c r="N2157" t="n">
        <v>22.03</v>
      </c>
      <c r="O2157" t="n">
        <v>21.59</v>
      </c>
      <c r="P2157" t="n">
        <v>66.09</v>
      </c>
    </row>
    <row r="2158">
      <c r="A2158" t="n">
        <v>37191</v>
      </c>
      <c r="B2158" t="n">
        <v>128</v>
      </c>
      <c r="C2158" t="inlineStr">
        <is>
          <t>Love Cabaret</t>
        </is>
      </c>
      <c r="D2158" s="556" t="n">
        <v>45809</v>
      </c>
      <c r="E2158" t="n">
        <v>20579</v>
      </c>
      <c r="F2158" t="inlineStr">
        <is>
          <t>PESSEGO EM CALDA ANDALUZIA 450G</t>
        </is>
      </c>
      <c r="G2158" t="n">
        <v>2122</v>
      </c>
      <c r="H2158" t="n">
        <v>5</v>
      </c>
      <c r="I2158" t="inlineStr">
        <is>
          <t>UN</t>
        </is>
      </c>
      <c r="J2158" t="inlineStr">
        <is>
          <t>ALIMENTOS</t>
        </is>
      </c>
      <c r="K2158" t="inlineStr">
        <is>
          <t>05/2025</t>
        </is>
      </c>
      <c r="L2158" t="n">
        <v>0</v>
      </c>
      <c r="M2158" s="556" t="n">
        <v>45664</v>
      </c>
      <c r="N2158" t="n">
        <v>13.1</v>
      </c>
      <c r="O2158" t="n">
        <v>13.1</v>
      </c>
      <c r="P2158" t="n">
        <v>65.5</v>
      </c>
    </row>
    <row r="2159">
      <c r="A2159" t="n">
        <v>37260</v>
      </c>
      <c r="B2159" t="n">
        <v>128</v>
      </c>
      <c r="C2159" t="inlineStr">
        <is>
          <t>Love Cabaret</t>
        </is>
      </c>
      <c r="D2159" s="556" t="n">
        <v>45809</v>
      </c>
      <c r="E2159" t="n">
        <v>18111</v>
      </c>
      <c r="F2159" t="inlineStr">
        <is>
          <t>WHISKY JOHNNIE WALKER RED LABEL 1L</t>
        </is>
      </c>
      <c r="G2159" t="n">
        <v>3500</v>
      </c>
      <c r="H2159" t="n">
        <v>0.7</v>
      </c>
      <c r="I2159" t="inlineStr">
        <is>
          <t>GR</t>
        </is>
      </c>
      <c r="J2159" t="inlineStr">
        <is>
          <t>BEBIDAS</t>
        </is>
      </c>
      <c r="K2159" t="inlineStr">
        <is>
          <t>05/2025</t>
        </is>
      </c>
      <c r="L2159" t="n">
        <v>0</v>
      </c>
      <c r="M2159" s="556" t="n">
        <v>45569</v>
      </c>
      <c r="N2159" t="n">
        <v>92.47</v>
      </c>
      <c r="O2159" t="n">
        <v>93.41</v>
      </c>
      <c r="P2159" t="n">
        <v>64.73</v>
      </c>
    </row>
    <row r="2160">
      <c r="A2160" t="n">
        <v>37224</v>
      </c>
      <c r="B2160" t="n">
        <v>128</v>
      </c>
      <c r="C2160" t="inlineStr">
        <is>
          <t>Love Cabaret</t>
        </is>
      </c>
      <c r="D2160" s="556" t="n">
        <v>45809</v>
      </c>
      <c r="E2160" t="n">
        <v>17039</v>
      </c>
      <c r="F2160" t="inlineStr">
        <is>
          <t>PAO BRIOCHE FORME COM TAMPA UN</t>
        </is>
      </c>
      <c r="G2160" t="n">
        <v>2827</v>
      </c>
      <c r="H2160" t="n">
        <v>2</v>
      </c>
      <c r="I2160" t="inlineStr">
        <is>
          <t>UN</t>
        </is>
      </c>
      <c r="J2160" t="inlineStr">
        <is>
          <t>ALIMENTOS</t>
        </is>
      </c>
      <c r="K2160" t="inlineStr">
        <is>
          <t>05/2025</t>
        </is>
      </c>
      <c r="L2160" t="n">
        <v>31</v>
      </c>
      <c r="M2160" s="556" t="n">
        <v>45783</v>
      </c>
      <c r="N2160" t="n">
        <v>31</v>
      </c>
      <c r="O2160" t="n">
        <v>31</v>
      </c>
      <c r="P2160" t="n">
        <v>62</v>
      </c>
    </row>
    <row r="2161">
      <c r="A2161" t="n">
        <v>37196</v>
      </c>
      <c r="B2161" t="n">
        <v>128</v>
      </c>
      <c r="C2161" t="inlineStr">
        <is>
          <t>Love Cabaret</t>
        </is>
      </c>
      <c r="D2161" s="556" t="n">
        <v>45809</v>
      </c>
      <c r="E2161" t="n">
        <v>19973</v>
      </c>
      <c r="F2161" t="inlineStr">
        <is>
          <t>MOLHO SHOYO TRADICIONAL SAKURA C/1,010L UN</t>
        </is>
      </c>
      <c r="G2161" t="n">
        <v>2354</v>
      </c>
      <c r="H2161" t="n">
        <v>4</v>
      </c>
      <c r="I2161" t="inlineStr">
        <is>
          <t>UN</t>
        </is>
      </c>
      <c r="J2161" t="inlineStr">
        <is>
          <t>ALIMENTOS</t>
        </is>
      </c>
      <c r="K2161" t="inlineStr">
        <is>
          <t>05/2025</t>
        </is>
      </c>
      <c r="L2161" t="n">
        <v>15.48</v>
      </c>
      <c r="M2161" s="556" t="n">
        <v>45789</v>
      </c>
      <c r="N2161" t="n">
        <v>15.5</v>
      </c>
      <c r="O2161" t="n">
        <v>15.5</v>
      </c>
      <c r="P2161" t="n">
        <v>61.92</v>
      </c>
    </row>
    <row r="2162">
      <c r="A2162" t="n">
        <v>37168</v>
      </c>
      <c r="B2162" t="n">
        <v>128</v>
      </c>
      <c r="C2162" t="inlineStr">
        <is>
          <t>Love Cabaret</t>
        </is>
      </c>
      <c r="D2162" s="556" t="n">
        <v>45809</v>
      </c>
      <c r="E2162" t="n">
        <v>20359</v>
      </c>
      <c r="F2162" t="inlineStr">
        <is>
          <t>FARINHA DE TRIGO ANACONDA 1KG</t>
        </is>
      </c>
      <c r="G2162" t="n">
        <v>2199</v>
      </c>
      <c r="H2162" t="n">
        <v>10.8</v>
      </c>
      <c r="I2162" t="inlineStr">
        <is>
          <t>UN</t>
        </is>
      </c>
      <c r="J2162" t="inlineStr">
        <is>
          <t>ALIMENTOS</t>
        </is>
      </c>
      <c r="K2162" t="inlineStr">
        <is>
          <t>05/2025</t>
        </is>
      </c>
      <c r="L2162" t="n">
        <v>4.87</v>
      </c>
      <c r="M2162" s="556" t="n">
        <v>45803</v>
      </c>
      <c r="N2162" t="n">
        <v>4.79</v>
      </c>
      <c r="O2162" t="n">
        <v>4.76</v>
      </c>
      <c r="P2162" t="n">
        <v>52.6</v>
      </c>
    </row>
    <row r="2163">
      <c r="A2163" t="n">
        <v>37253</v>
      </c>
      <c r="B2163" t="n">
        <v>128</v>
      </c>
      <c r="C2163" t="inlineStr">
        <is>
          <t>Love Cabaret</t>
        </is>
      </c>
      <c r="D2163" s="556" t="n">
        <v>45809</v>
      </c>
      <c r="E2163" t="n">
        <v>18477</v>
      </c>
      <c r="F2163" t="inlineStr">
        <is>
          <t>CACHACA ORIGINAL OURO ENGENHO CANTAREIRA 750ML</t>
        </is>
      </c>
      <c r="G2163" t="n">
        <v>3179</v>
      </c>
      <c r="H2163" t="n">
        <v>1</v>
      </c>
      <c r="I2163" t="inlineStr">
        <is>
          <t>GR</t>
        </is>
      </c>
      <c r="J2163" t="inlineStr">
        <is>
          <t>BEBIDAS</t>
        </is>
      </c>
      <c r="K2163" t="inlineStr">
        <is>
          <t>05/2025</t>
        </is>
      </c>
      <c r="L2163" t="n">
        <v>0</v>
      </c>
      <c r="M2163" s="556" t="n">
        <v>-693593</v>
      </c>
      <c r="N2163" t="n">
        <v>0</v>
      </c>
      <c r="O2163" t="n">
        <v>43.9</v>
      </c>
      <c r="P2163" t="n">
        <v>43.9</v>
      </c>
    </row>
    <row r="2164">
      <c r="A2164" t="n">
        <v>37241</v>
      </c>
      <c r="B2164" t="n">
        <v>128</v>
      </c>
      <c r="C2164" t="inlineStr">
        <is>
          <t>Love Cabaret</t>
        </is>
      </c>
      <c r="D2164" s="556" t="n">
        <v>45809</v>
      </c>
      <c r="E2164" t="n">
        <v>20308</v>
      </c>
      <c r="F2164" t="inlineStr">
        <is>
          <t>ARROZ ARBORIO CAMIL C/2KG</t>
        </is>
      </c>
      <c r="G2164" t="n">
        <v>2222</v>
      </c>
      <c r="H2164" t="n">
        <v>1.2</v>
      </c>
      <c r="I2164" t="inlineStr">
        <is>
          <t>PC</t>
        </is>
      </c>
      <c r="J2164" t="inlineStr">
        <is>
          <t>ALIMENTOS</t>
        </is>
      </c>
      <c r="K2164" t="inlineStr">
        <is>
          <t>05/2025</t>
        </is>
      </c>
      <c r="L2164" t="n">
        <v>34.9</v>
      </c>
      <c r="M2164" s="556" t="n">
        <v>45782</v>
      </c>
      <c r="N2164" t="n">
        <v>34.9</v>
      </c>
      <c r="O2164" t="n">
        <v>34.9</v>
      </c>
      <c r="P2164" t="n">
        <v>41.88</v>
      </c>
    </row>
    <row r="2165">
      <c r="A2165" t="n">
        <v>37183</v>
      </c>
      <c r="B2165" t="n">
        <v>128</v>
      </c>
      <c r="C2165" t="inlineStr">
        <is>
          <t>Love Cabaret</t>
        </is>
      </c>
      <c r="D2165" s="556" t="n">
        <v>45809</v>
      </c>
      <c r="E2165" t="n">
        <v>19623</v>
      </c>
      <c r="F2165" t="inlineStr">
        <is>
          <t>CEBOLA ROXA KG</t>
        </is>
      </c>
      <c r="G2165" t="n">
        <v>2611</v>
      </c>
      <c r="H2165" t="n">
        <v>6.8</v>
      </c>
      <c r="I2165" t="inlineStr">
        <is>
          <t>KG</t>
        </is>
      </c>
      <c r="J2165" t="inlineStr">
        <is>
          <t>ALIMENTOS</t>
        </is>
      </c>
      <c r="K2165" t="inlineStr">
        <is>
          <t>05/2025</t>
        </is>
      </c>
      <c r="L2165" t="n">
        <v>5.95</v>
      </c>
      <c r="M2165" s="556" t="n">
        <v>45803</v>
      </c>
      <c r="N2165" t="n">
        <v>6.2</v>
      </c>
      <c r="O2165" t="n">
        <v>10.32</v>
      </c>
      <c r="P2165" t="n">
        <v>40.46</v>
      </c>
    </row>
    <row r="2166">
      <c r="A2166" t="n">
        <v>37244</v>
      </c>
      <c r="B2166" t="n">
        <v>128</v>
      </c>
      <c r="C2166" t="inlineStr">
        <is>
          <t>Love Cabaret</t>
        </is>
      </c>
      <c r="D2166" s="556" t="n">
        <v>45809</v>
      </c>
      <c r="E2166" t="n">
        <v>20689</v>
      </c>
      <c r="F2166" t="inlineStr">
        <is>
          <t>CREME DE LEITE FRESCO QUATA C/1,01LT</t>
        </is>
      </c>
      <c r="G2166" t="n">
        <v>2105</v>
      </c>
      <c r="H2166" t="n">
        <v>1</v>
      </c>
      <c r="I2166" t="inlineStr">
        <is>
          <t>UN</t>
        </is>
      </c>
      <c r="J2166" t="inlineStr">
        <is>
          <t>ALIMENTOS</t>
        </is>
      </c>
      <c r="K2166" t="inlineStr">
        <is>
          <t>05/2025</t>
        </is>
      </c>
      <c r="L2166" t="n">
        <v>37.9</v>
      </c>
      <c r="M2166" s="556" t="n">
        <v>45803</v>
      </c>
      <c r="N2166" t="n">
        <v>37.9</v>
      </c>
      <c r="O2166" t="n">
        <v>37.9</v>
      </c>
      <c r="P2166" t="n">
        <v>37.9</v>
      </c>
    </row>
    <row r="2167">
      <c r="A2167" t="n">
        <v>37188</v>
      </c>
      <c r="B2167" t="n">
        <v>128</v>
      </c>
      <c r="C2167" t="inlineStr">
        <is>
          <t>Love Cabaret</t>
        </is>
      </c>
      <c r="D2167" s="556" t="n">
        <v>45809</v>
      </c>
      <c r="E2167" t="n">
        <v>19421</v>
      </c>
      <c r="F2167" t="inlineStr">
        <is>
          <t>LEITE INTEGRAL ITALAC C/12</t>
        </is>
      </c>
      <c r="G2167" t="n">
        <v>2758</v>
      </c>
      <c r="H2167" t="n">
        <v>0.5</v>
      </c>
      <c r="I2167" t="inlineStr">
        <is>
          <t>CX</t>
        </is>
      </c>
      <c r="J2167" t="inlineStr">
        <is>
          <t>ALIMENTOS</t>
        </is>
      </c>
      <c r="K2167" t="inlineStr">
        <is>
          <t>05/2025</t>
        </is>
      </c>
      <c r="L2167" t="n">
        <v>71</v>
      </c>
      <c r="M2167" s="556" t="n">
        <v>45790</v>
      </c>
      <c r="N2167" t="n">
        <v>71</v>
      </c>
      <c r="O2167" t="n">
        <v>5.89</v>
      </c>
      <c r="P2167" t="n">
        <v>35.5</v>
      </c>
    </row>
    <row r="2168">
      <c r="A2168" t="n">
        <v>37166</v>
      </c>
      <c r="B2168" t="n">
        <v>128</v>
      </c>
      <c r="C2168" t="inlineStr">
        <is>
          <t>Love Cabaret</t>
        </is>
      </c>
      <c r="D2168" s="556" t="n">
        <v>45809</v>
      </c>
      <c r="E2168" t="n">
        <v>19907</v>
      </c>
      <c r="F2168" t="inlineStr">
        <is>
          <t>SAL REFINADO CISNE 1KG</t>
        </is>
      </c>
      <c r="G2168" t="n">
        <v>2381</v>
      </c>
      <c r="H2168" t="n">
        <v>11</v>
      </c>
      <c r="I2168" t="inlineStr">
        <is>
          <t>UN</t>
        </is>
      </c>
      <c r="J2168" t="inlineStr">
        <is>
          <t>ALIMENTOS</t>
        </is>
      </c>
      <c r="K2168" t="inlineStr">
        <is>
          <t>05/2025</t>
        </is>
      </c>
      <c r="L2168" t="n">
        <v>0</v>
      </c>
      <c r="M2168" s="556" t="n">
        <v>45671</v>
      </c>
      <c r="N2168" t="n">
        <v>3.09</v>
      </c>
      <c r="O2168" t="n">
        <v>3.01</v>
      </c>
      <c r="P2168" t="n">
        <v>33.99</v>
      </c>
    </row>
    <row r="2169">
      <c r="A2169" t="n">
        <v>37213</v>
      </c>
      <c r="B2169" t="n">
        <v>128</v>
      </c>
      <c r="C2169" t="inlineStr">
        <is>
          <t>Love Cabaret</t>
        </is>
      </c>
      <c r="D2169" s="556" t="n">
        <v>45809</v>
      </c>
      <c r="E2169" t="n">
        <v>25885</v>
      </c>
      <c r="F2169" t="inlineStr">
        <is>
          <t>PAO FOLHA LIBANES MAXIFOUR C/300G</t>
        </is>
      </c>
      <c r="G2169" t="n">
        <v>6422</v>
      </c>
      <c r="H2169" t="n">
        <v>2.76</v>
      </c>
      <c r="I2169" t="inlineStr">
        <is>
          <t>PT</t>
        </is>
      </c>
      <c r="J2169" t="inlineStr">
        <is>
          <t>ALIMENTOS</t>
        </is>
      </c>
      <c r="K2169" t="inlineStr">
        <is>
          <t>05/2025</t>
        </is>
      </c>
      <c r="L2169" t="n">
        <v>0</v>
      </c>
      <c r="M2169" s="556" t="n">
        <v>45770</v>
      </c>
      <c r="N2169" t="n">
        <v>12.2</v>
      </c>
      <c r="O2169" t="n">
        <v>12.2</v>
      </c>
      <c r="P2169" t="n">
        <v>33.67</v>
      </c>
    </row>
    <row r="2170">
      <c r="A2170" t="n">
        <v>37174</v>
      </c>
      <c r="B2170" t="n">
        <v>128</v>
      </c>
      <c r="C2170" t="inlineStr">
        <is>
          <t>Love Cabaret</t>
        </is>
      </c>
      <c r="D2170" s="556" t="n">
        <v>45809</v>
      </c>
      <c r="E2170" t="n">
        <v>24030</v>
      </c>
      <c r="F2170" t="inlineStr">
        <is>
          <t>AGUA TONICA PRATA 269ML</t>
        </is>
      </c>
      <c r="G2170" t="n">
        <v>3593</v>
      </c>
      <c r="H2170" t="n">
        <v>8</v>
      </c>
      <c r="I2170" t="inlineStr">
        <is>
          <t>UN</t>
        </is>
      </c>
      <c r="J2170" t="inlineStr">
        <is>
          <t>BEBIDAS</t>
        </is>
      </c>
      <c r="K2170" t="inlineStr">
        <is>
          <t>05/2025</t>
        </is>
      </c>
      <c r="L2170" t="n">
        <v>0</v>
      </c>
      <c r="M2170" s="556" t="n">
        <v>45754</v>
      </c>
      <c r="N2170" t="n">
        <v>3.79</v>
      </c>
      <c r="O2170" t="n">
        <v>3.51</v>
      </c>
      <c r="P2170" t="n">
        <v>30.32</v>
      </c>
    </row>
    <row r="2171">
      <c r="A2171" t="n">
        <v>37252</v>
      </c>
      <c r="B2171" t="n">
        <v>128</v>
      </c>
      <c r="C2171" t="inlineStr">
        <is>
          <t>Love Cabaret</t>
        </is>
      </c>
      <c r="D2171" s="556" t="n">
        <v>45809</v>
      </c>
      <c r="E2171" t="n">
        <v>19527</v>
      </c>
      <c r="F2171" t="inlineStr">
        <is>
          <t>VAGEM HOLANDESA KG</t>
        </is>
      </c>
      <c r="G2171" t="n">
        <v>2686</v>
      </c>
      <c r="H2171" t="n">
        <v>1</v>
      </c>
      <c r="I2171" t="inlineStr">
        <is>
          <t>KG</t>
        </is>
      </c>
      <c r="J2171" t="inlineStr">
        <is>
          <t>ALIMENTOS</t>
        </is>
      </c>
      <c r="K2171" t="inlineStr">
        <is>
          <t>05/2025</t>
        </is>
      </c>
      <c r="L2171" t="n">
        <v>30.03</v>
      </c>
      <c r="M2171" s="556" t="n">
        <v>45803</v>
      </c>
      <c r="N2171" t="n">
        <v>23</v>
      </c>
      <c r="O2171" t="n">
        <v>22</v>
      </c>
      <c r="P2171" t="n">
        <v>30.03</v>
      </c>
    </row>
    <row r="2172">
      <c r="A2172" t="n">
        <v>37220</v>
      </c>
      <c r="B2172" t="n">
        <v>128</v>
      </c>
      <c r="C2172" t="inlineStr">
        <is>
          <t>Love Cabaret</t>
        </is>
      </c>
      <c r="D2172" s="556" t="n">
        <v>45809</v>
      </c>
      <c r="E2172" t="n">
        <v>19938</v>
      </c>
      <c r="F2172" t="inlineStr">
        <is>
          <t>OREGANO TEMPERABEM 250G</t>
        </is>
      </c>
      <c r="G2172" t="n">
        <v>2366</v>
      </c>
      <c r="H2172" t="n">
        <v>2</v>
      </c>
      <c r="I2172" t="inlineStr">
        <is>
          <t>UN</t>
        </is>
      </c>
      <c r="J2172" t="inlineStr">
        <is>
          <t>ALIMENTOS</t>
        </is>
      </c>
      <c r="K2172" t="inlineStr">
        <is>
          <t>05/2025</t>
        </is>
      </c>
      <c r="L2172" t="n">
        <v>0</v>
      </c>
      <c r="M2172" s="556" t="n">
        <v>45677</v>
      </c>
      <c r="N2172" t="n">
        <v>14</v>
      </c>
      <c r="O2172" t="n">
        <v>14</v>
      </c>
      <c r="P2172" t="n">
        <v>28</v>
      </c>
    </row>
    <row r="2173">
      <c r="A2173" t="n">
        <v>37179</v>
      </c>
      <c r="B2173" t="n">
        <v>128</v>
      </c>
      <c r="C2173" t="inlineStr">
        <is>
          <t>Love Cabaret</t>
        </is>
      </c>
      <c r="D2173" s="556" t="n">
        <v>45809</v>
      </c>
      <c r="E2173" t="n">
        <v>19639</v>
      </c>
      <c r="F2173" t="inlineStr">
        <is>
          <t>BATATA COMUM KG</t>
        </is>
      </c>
      <c r="G2173" t="n">
        <v>2597</v>
      </c>
      <c r="H2173" t="n">
        <v>7</v>
      </c>
      <c r="I2173" t="inlineStr">
        <is>
          <t>KG</t>
        </is>
      </c>
      <c r="J2173" t="inlineStr">
        <is>
          <t>ALIMENTOS</t>
        </is>
      </c>
      <c r="K2173" t="inlineStr">
        <is>
          <t>05/2025</t>
        </is>
      </c>
      <c r="L2173" t="n">
        <v>0</v>
      </c>
      <c r="M2173" s="556" t="n">
        <v>45771</v>
      </c>
      <c r="N2173" t="n">
        <v>0</v>
      </c>
      <c r="O2173" t="n">
        <v>5.07</v>
      </c>
      <c r="P2173" t="n">
        <v>27.44</v>
      </c>
    </row>
    <row r="2174">
      <c r="A2174" t="n">
        <v>37206</v>
      </c>
      <c r="B2174" t="n">
        <v>128</v>
      </c>
      <c r="C2174" t="inlineStr">
        <is>
          <t>Love Cabaret</t>
        </is>
      </c>
      <c r="D2174" s="556" t="n">
        <v>45809</v>
      </c>
      <c r="E2174" t="n">
        <v>20315</v>
      </c>
      <c r="F2174" t="inlineStr">
        <is>
          <t>FARINHA DE ARROZ MANINHO 1KG</t>
        </is>
      </c>
      <c r="G2174" t="n">
        <v>2218</v>
      </c>
      <c r="H2174" t="n">
        <v>3</v>
      </c>
      <c r="I2174" t="inlineStr">
        <is>
          <t>UN</t>
        </is>
      </c>
      <c r="J2174" t="inlineStr">
        <is>
          <t>ALIMENTOS</t>
        </is>
      </c>
      <c r="K2174" t="inlineStr">
        <is>
          <t>05/2025</t>
        </is>
      </c>
      <c r="L2174" t="n">
        <v>8.9</v>
      </c>
      <c r="M2174" s="556" t="n">
        <v>45789</v>
      </c>
      <c r="N2174" t="n">
        <v>8.9</v>
      </c>
      <c r="O2174" t="n">
        <v>8.800000000000001</v>
      </c>
      <c r="P2174" t="n">
        <v>26.7</v>
      </c>
    </row>
    <row r="2175">
      <c r="A2175" t="n">
        <v>37243</v>
      </c>
      <c r="B2175" t="n">
        <v>128</v>
      </c>
      <c r="C2175" t="inlineStr">
        <is>
          <t>Love Cabaret</t>
        </is>
      </c>
      <c r="D2175" s="556" t="n">
        <v>45809</v>
      </c>
      <c r="E2175" t="n">
        <v>20301</v>
      </c>
      <c r="F2175" t="inlineStr">
        <is>
          <t>ARROZ BRANCO TIPO 1 CAMIL C/5KG</t>
        </is>
      </c>
      <c r="G2175" t="n">
        <v>2223</v>
      </c>
      <c r="H2175" t="n">
        <v>1</v>
      </c>
      <c r="I2175" t="inlineStr">
        <is>
          <t>PC</t>
        </is>
      </c>
      <c r="J2175" t="inlineStr">
        <is>
          <t>ALIMENTOS</t>
        </is>
      </c>
      <c r="K2175" t="inlineStr">
        <is>
          <t>05/2025</t>
        </is>
      </c>
      <c r="L2175" t="n">
        <v>25.78</v>
      </c>
      <c r="M2175" s="556" t="n">
        <v>45803</v>
      </c>
      <c r="N2175" t="n">
        <v>26.46</v>
      </c>
      <c r="O2175" t="n">
        <v>26.29</v>
      </c>
      <c r="P2175" t="n">
        <v>25.78</v>
      </c>
    </row>
    <row r="2176">
      <c r="A2176" t="n">
        <v>37280</v>
      </c>
      <c r="B2176" t="n">
        <v>128</v>
      </c>
      <c r="C2176" t="inlineStr">
        <is>
          <t>Love Cabaret</t>
        </is>
      </c>
      <c r="D2176" s="556" t="n">
        <v>45809</v>
      </c>
      <c r="E2176" t="n">
        <v>24110</v>
      </c>
      <c r="F2176" t="inlineStr">
        <is>
          <t>CANELA EM PO KG</t>
        </is>
      </c>
      <c r="G2176" t="n">
        <v>2322</v>
      </c>
      <c r="H2176" t="n">
        <v>0.28</v>
      </c>
      <c r="I2176" t="inlineStr">
        <is>
          <t>KG</t>
        </is>
      </c>
      <c r="J2176" t="inlineStr">
        <is>
          <t>ALIMENTOS</t>
        </is>
      </c>
      <c r="K2176" t="inlineStr">
        <is>
          <t>05/2025</t>
        </is>
      </c>
      <c r="L2176" t="n">
        <v>0</v>
      </c>
      <c r="M2176" s="556" t="n">
        <v>45509</v>
      </c>
      <c r="N2176" t="n">
        <v>92</v>
      </c>
      <c r="O2176" t="n">
        <v>60</v>
      </c>
      <c r="P2176" t="n">
        <v>25.76</v>
      </c>
    </row>
    <row r="2177">
      <c r="A2177" t="n">
        <v>37186</v>
      </c>
      <c r="B2177" t="n">
        <v>128</v>
      </c>
      <c r="C2177" t="inlineStr">
        <is>
          <t>Love Cabaret</t>
        </is>
      </c>
      <c r="D2177" s="556" t="n">
        <v>45809</v>
      </c>
      <c r="E2177" t="n">
        <v>20136</v>
      </c>
      <c r="F2177" t="inlineStr">
        <is>
          <t>MACARRAO ESPAGUETE C/ OVOS ADRIA C/500G</t>
        </is>
      </c>
      <c r="G2177" t="n">
        <v>2284</v>
      </c>
      <c r="H2177" t="n">
        <v>6</v>
      </c>
      <c r="I2177" t="inlineStr">
        <is>
          <t>PC</t>
        </is>
      </c>
      <c r="J2177" t="inlineStr">
        <is>
          <t>ALIMENTOS</t>
        </is>
      </c>
      <c r="K2177" t="inlineStr">
        <is>
          <t>05/2025</t>
        </is>
      </c>
      <c r="L2177" t="n">
        <v>4.2</v>
      </c>
      <c r="M2177" s="556" t="n">
        <v>45796</v>
      </c>
      <c r="N2177" t="n">
        <v>4.2</v>
      </c>
      <c r="O2177" t="n">
        <v>4.2</v>
      </c>
      <c r="P2177" t="n">
        <v>25.2</v>
      </c>
    </row>
    <row r="2178">
      <c r="A2178" t="n">
        <v>37236</v>
      </c>
      <c r="B2178" t="n">
        <v>128</v>
      </c>
      <c r="C2178" t="inlineStr">
        <is>
          <t>Love Cabaret</t>
        </is>
      </c>
      <c r="D2178" s="556" t="n">
        <v>45809</v>
      </c>
      <c r="E2178" t="n">
        <v>20358</v>
      </c>
      <c r="F2178" t="inlineStr">
        <is>
          <t>FARINHA PANKO ROMARIZ C/1KG</t>
        </is>
      </c>
      <c r="G2178" t="n">
        <v>2200</v>
      </c>
      <c r="H2178" t="n">
        <v>1.6</v>
      </c>
      <c r="I2178" t="inlineStr">
        <is>
          <t>PC</t>
        </is>
      </c>
      <c r="J2178" t="inlineStr">
        <is>
          <t>ALIMENTOS</t>
        </is>
      </c>
      <c r="K2178" t="inlineStr">
        <is>
          <t>05/2025</t>
        </is>
      </c>
      <c r="L2178" t="n">
        <v>14.3</v>
      </c>
      <c r="M2178" s="556" t="n">
        <v>45789</v>
      </c>
      <c r="N2178" t="n">
        <v>14.3</v>
      </c>
      <c r="O2178" t="n">
        <v>14.3</v>
      </c>
      <c r="P2178" t="n">
        <v>22.88</v>
      </c>
    </row>
    <row r="2179">
      <c r="A2179" t="n">
        <v>37239</v>
      </c>
      <c r="B2179" t="n">
        <v>128</v>
      </c>
      <c r="C2179" t="inlineStr">
        <is>
          <t>Love Cabaret</t>
        </is>
      </c>
      <c r="D2179" s="556" t="n">
        <v>45809</v>
      </c>
      <c r="E2179" t="n">
        <v>20242</v>
      </c>
      <c r="F2179" t="inlineStr">
        <is>
          <t>FEIJAO CARIOCA CAMIL C/2KG</t>
        </is>
      </c>
      <c r="G2179" t="n">
        <v>2242</v>
      </c>
      <c r="H2179" t="n">
        <v>1.5</v>
      </c>
      <c r="I2179" t="inlineStr">
        <is>
          <t>PC</t>
        </is>
      </c>
      <c r="J2179" t="inlineStr">
        <is>
          <t>ALIMENTOS</t>
        </is>
      </c>
      <c r="K2179" t="inlineStr">
        <is>
          <t>05/2025</t>
        </is>
      </c>
      <c r="L2179" t="n">
        <v>14.19</v>
      </c>
      <c r="M2179" s="556" t="n">
        <v>45803</v>
      </c>
      <c r="N2179" t="n">
        <v>14</v>
      </c>
      <c r="O2179" t="n">
        <v>14.2</v>
      </c>
      <c r="P2179" t="n">
        <v>21.28</v>
      </c>
    </row>
    <row r="2180">
      <c r="A2180" t="n">
        <v>37208</v>
      </c>
      <c r="B2180" t="n">
        <v>128</v>
      </c>
      <c r="C2180" t="inlineStr">
        <is>
          <t>Love Cabaret</t>
        </is>
      </c>
      <c r="D2180" s="556" t="n">
        <v>45809</v>
      </c>
      <c r="E2180" t="n">
        <v>20202</v>
      </c>
      <c r="F2180" t="inlineStr">
        <is>
          <t>VINAGRE DE ARROZ CASTELO 750ML UN</t>
        </is>
      </c>
      <c r="G2180" t="n">
        <v>2255</v>
      </c>
      <c r="H2180" t="n">
        <v>3</v>
      </c>
      <c r="I2180" t="inlineStr">
        <is>
          <t>UN</t>
        </is>
      </c>
      <c r="J2180" t="inlineStr">
        <is>
          <t>ALIMENTOS</t>
        </is>
      </c>
      <c r="K2180" t="inlineStr">
        <is>
          <t>05/2025</t>
        </is>
      </c>
      <c r="L2180" t="n">
        <v>6.75</v>
      </c>
      <c r="M2180" s="556" t="n">
        <v>45803</v>
      </c>
      <c r="N2180" t="n">
        <v>6.7</v>
      </c>
      <c r="O2180" t="n">
        <v>6.29</v>
      </c>
      <c r="P2180" t="n">
        <v>20.25</v>
      </c>
    </row>
    <row r="2181">
      <c r="A2181" t="n">
        <v>37187</v>
      </c>
      <c r="B2181" t="n">
        <v>128</v>
      </c>
      <c r="C2181" t="inlineStr">
        <is>
          <t>Love Cabaret</t>
        </is>
      </c>
      <c r="D2181" s="556" t="n">
        <v>45809</v>
      </c>
      <c r="E2181" t="n">
        <v>19628</v>
      </c>
      <c r="F2181" t="inlineStr">
        <is>
          <t>CEBOLA KG</t>
        </is>
      </c>
      <c r="G2181" t="n">
        <v>2606</v>
      </c>
      <c r="H2181" t="n">
        <v>6</v>
      </c>
      <c r="I2181" t="inlineStr">
        <is>
          <t>KG</t>
        </is>
      </c>
      <c r="J2181" t="inlineStr">
        <is>
          <t>ALIMENTOS</t>
        </is>
      </c>
      <c r="K2181" t="inlineStr">
        <is>
          <t>05/2025</t>
        </is>
      </c>
      <c r="L2181" t="n">
        <v>0</v>
      </c>
      <c r="M2181" s="556" t="n">
        <v>45673</v>
      </c>
      <c r="N2181" t="n">
        <v>3.11</v>
      </c>
      <c r="O2181" t="n">
        <v>3.4</v>
      </c>
      <c r="P2181" t="n">
        <v>18.66</v>
      </c>
    </row>
    <row r="2182">
      <c r="A2182" t="n">
        <v>37222</v>
      </c>
      <c r="B2182" t="n">
        <v>128</v>
      </c>
      <c r="C2182" t="inlineStr">
        <is>
          <t>Love Cabaret</t>
        </is>
      </c>
      <c r="D2182" s="556" t="n">
        <v>45809</v>
      </c>
      <c r="E2182" t="n">
        <v>19751</v>
      </c>
      <c r="F2182" t="inlineStr">
        <is>
          <t>LIMAO SICILIANO KG</t>
        </is>
      </c>
      <c r="G2182" t="n">
        <v>2502</v>
      </c>
      <c r="H2182" t="n">
        <v>2</v>
      </c>
      <c r="I2182" t="inlineStr">
        <is>
          <t>KG</t>
        </is>
      </c>
      <c r="J2182" t="inlineStr">
        <is>
          <t>ALIMENTOS</t>
        </is>
      </c>
      <c r="K2182" t="inlineStr">
        <is>
          <t>05/2025</t>
        </is>
      </c>
      <c r="L2182" t="n">
        <v>8.5</v>
      </c>
      <c r="M2182" s="556" t="n">
        <v>45779</v>
      </c>
      <c r="N2182" t="n">
        <v>8.5</v>
      </c>
      <c r="O2182" t="n">
        <v>6.49</v>
      </c>
      <c r="P2182" t="n">
        <v>17</v>
      </c>
    </row>
    <row r="2183">
      <c r="A2183" t="n">
        <v>37261</v>
      </c>
      <c r="B2183" t="n">
        <v>128</v>
      </c>
      <c r="C2183" t="inlineStr">
        <is>
          <t>Love Cabaret</t>
        </is>
      </c>
      <c r="D2183" s="556" t="n">
        <v>45809</v>
      </c>
      <c r="E2183" t="n">
        <v>20053</v>
      </c>
      <c r="F2183" t="inlineStr">
        <is>
          <t>KETCHUP TRADICIONAL HEMMER C/3,8KG</t>
        </is>
      </c>
      <c r="G2183" t="n">
        <v>2326</v>
      </c>
      <c r="H2183" t="n">
        <v>0.5</v>
      </c>
      <c r="I2183" t="inlineStr">
        <is>
          <t>PC</t>
        </is>
      </c>
      <c r="J2183" t="inlineStr">
        <is>
          <t>ALIMENTOS</t>
        </is>
      </c>
      <c r="K2183" t="inlineStr">
        <is>
          <t>05/2025</t>
        </is>
      </c>
      <c r="L2183" t="n">
        <v>0</v>
      </c>
      <c r="M2183" s="556" t="n">
        <v>45754</v>
      </c>
      <c r="N2183" t="n">
        <v>33.5</v>
      </c>
      <c r="O2183" t="n">
        <v>40.9</v>
      </c>
      <c r="P2183" t="n">
        <v>16.75</v>
      </c>
    </row>
    <row r="2184">
      <c r="A2184" t="n">
        <v>37259</v>
      </c>
      <c r="B2184" t="n">
        <v>128</v>
      </c>
      <c r="C2184" t="inlineStr">
        <is>
          <t>Love Cabaret</t>
        </is>
      </c>
      <c r="D2184" s="556" t="n">
        <v>45809</v>
      </c>
      <c r="E2184" t="n">
        <v>19649</v>
      </c>
      <c r="F2184" t="inlineStr">
        <is>
          <t>ALHO DESCASCADO KG</t>
        </is>
      </c>
      <c r="G2184" t="n">
        <v>2589</v>
      </c>
      <c r="H2184" t="n">
        <v>0.7</v>
      </c>
      <c r="I2184" t="inlineStr">
        <is>
          <t>KG</t>
        </is>
      </c>
      <c r="J2184" t="inlineStr">
        <is>
          <t>ALIMENTOS</t>
        </is>
      </c>
      <c r="K2184" t="inlineStr">
        <is>
          <t>05/2025</t>
        </is>
      </c>
      <c r="L2184" t="n">
        <v>23.75</v>
      </c>
      <c r="M2184" s="556" t="n">
        <v>45803</v>
      </c>
      <c r="N2184" t="n">
        <v>25</v>
      </c>
      <c r="O2184" t="n">
        <v>41.56</v>
      </c>
      <c r="P2184" t="n">
        <v>16.62</v>
      </c>
    </row>
    <row r="2185">
      <c r="A2185" t="n">
        <v>37251</v>
      </c>
      <c r="B2185" t="n">
        <v>128</v>
      </c>
      <c r="C2185" t="inlineStr">
        <is>
          <t>Love Cabaret</t>
        </is>
      </c>
      <c r="D2185" s="556" t="n">
        <v>45809</v>
      </c>
      <c r="E2185" t="n">
        <v>19453</v>
      </c>
      <c r="F2185" t="inlineStr">
        <is>
          <t>RUCULA HIGIENIZADO KG</t>
        </is>
      </c>
      <c r="G2185" t="n">
        <v>2752</v>
      </c>
      <c r="H2185" t="n">
        <v>1</v>
      </c>
      <c r="I2185" t="inlineStr">
        <is>
          <t>KG</t>
        </is>
      </c>
      <c r="J2185" t="inlineStr">
        <is>
          <t>ALIMENTOS</t>
        </is>
      </c>
      <c r="K2185" t="inlineStr">
        <is>
          <t>05/2025</t>
        </is>
      </c>
      <c r="L2185" t="n">
        <v>15.67</v>
      </c>
      <c r="M2185" s="556" t="n">
        <v>45803</v>
      </c>
      <c r="N2185" t="n">
        <v>15</v>
      </c>
      <c r="O2185" t="n">
        <v>46.91</v>
      </c>
      <c r="P2185" t="n">
        <v>15.67</v>
      </c>
    </row>
    <row r="2186">
      <c r="A2186" t="n">
        <v>37258</v>
      </c>
      <c r="B2186" t="n">
        <v>128</v>
      </c>
      <c r="C2186" t="inlineStr">
        <is>
          <t>Love Cabaret</t>
        </is>
      </c>
      <c r="D2186" s="556" t="n">
        <v>45809</v>
      </c>
      <c r="E2186" t="n">
        <v>19936</v>
      </c>
      <c r="F2186" t="inlineStr">
        <is>
          <t>PAPRICA DEFUMADA KG</t>
        </is>
      </c>
      <c r="G2186" t="n">
        <v>2367</v>
      </c>
      <c r="H2186" t="n">
        <v>0.74</v>
      </c>
      <c r="I2186" t="inlineStr">
        <is>
          <t>KG</t>
        </is>
      </c>
      <c r="J2186" t="inlineStr">
        <is>
          <t>ALIMENTOS</t>
        </is>
      </c>
      <c r="K2186" t="inlineStr">
        <is>
          <t>05/2025</t>
        </is>
      </c>
      <c r="L2186" t="n">
        <v>0</v>
      </c>
      <c r="M2186" s="556" t="n">
        <v>45757</v>
      </c>
      <c r="N2186" t="n">
        <v>19.9</v>
      </c>
      <c r="O2186" t="n">
        <v>12.92</v>
      </c>
      <c r="P2186" t="n">
        <v>14.73</v>
      </c>
    </row>
    <row r="2187">
      <c r="A2187" t="n">
        <v>37264</v>
      </c>
      <c r="B2187" t="n">
        <v>128</v>
      </c>
      <c r="C2187" t="inlineStr">
        <is>
          <t>Love Cabaret</t>
        </is>
      </c>
      <c r="D2187" s="556" t="n">
        <v>45809</v>
      </c>
      <c r="E2187" t="n">
        <v>19497</v>
      </c>
      <c r="F2187" t="inlineStr">
        <is>
          <t>ALFACE ROMANA MINI KG</t>
        </is>
      </c>
      <c r="G2187" t="n">
        <v>2713</v>
      </c>
      <c r="H2187" t="n">
        <v>0.4</v>
      </c>
      <c r="I2187" t="inlineStr">
        <is>
          <t>KG</t>
        </is>
      </c>
      <c r="J2187" t="inlineStr">
        <is>
          <t>ALIMENTOS</t>
        </is>
      </c>
      <c r="K2187" t="inlineStr">
        <is>
          <t>05/2025</t>
        </is>
      </c>
      <c r="L2187" t="n">
        <v>35</v>
      </c>
      <c r="M2187" s="556" t="n">
        <v>45796</v>
      </c>
      <c r="N2187" t="n">
        <v>35</v>
      </c>
      <c r="O2187" t="n">
        <v>35</v>
      </c>
      <c r="P2187" t="n">
        <v>14</v>
      </c>
    </row>
    <row r="2188">
      <c r="A2188" t="n">
        <v>37156</v>
      </c>
      <c r="B2188" t="n">
        <v>128</v>
      </c>
      <c r="C2188" t="inlineStr">
        <is>
          <t>Love Cabaret</t>
        </is>
      </c>
      <c r="D2188" s="556" t="n">
        <v>45809</v>
      </c>
      <c r="E2188" t="n">
        <v>24394</v>
      </c>
      <c r="F2188" t="inlineStr">
        <is>
          <t>OVO BRANCO UN</t>
        </is>
      </c>
      <c r="G2188" t="n">
        <v>2753</v>
      </c>
      <c r="H2188" t="n">
        <v>17</v>
      </c>
      <c r="I2188" t="inlineStr">
        <is>
          <t>UN</t>
        </is>
      </c>
      <c r="J2188" t="inlineStr">
        <is>
          <t>ALIMENTOS</t>
        </is>
      </c>
      <c r="K2188" t="inlineStr">
        <is>
          <t>05/2025</t>
        </is>
      </c>
      <c r="L2188" t="n">
        <v>0.78</v>
      </c>
      <c r="M2188" s="556" t="n">
        <v>45793</v>
      </c>
      <c r="N2188" t="n">
        <v>0.78</v>
      </c>
      <c r="O2188" t="n">
        <v>0.75</v>
      </c>
      <c r="P2188" t="n">
        <v>13.26</v>
      </c>
    </row>
    <row r="2189">
      <c r="A2189" t="n">
        <v>37266</v>
      </c>
      <c r="B2189" t="n">
        <v>128</v>
      </c>
      <c r="C2189" t="inlineStr">
        <is>
          <t>Love Cabaret</t>
        </is>
      </c>
      <c r="D2189" s="556" t="n">
        <v>45809</v>
      </c>
      <c r="E2189" t="n">
        <v>20044</v>
      </c>
      <c r="F2189" t="inlineStr">
        <is>
          <t>CHIMICHURRI KG</t>
        </is>
      </c>
      <c r="G2189" t="n">
        <v>2329</v>
      </c>
      <c r="H2189" t="n">
        <v>0.33</v>
      </c>
      <c r="I2189" t="inlineStr">
        <is>
          <t>KG</t>
        </is>
      </c>
      <c r="J2189" t="inlineStr">
        <is>
          <t>ALIMENTOS</t>
        </is>
      </c>
      <c r="K2189" t="inlineStr">
        <is>
          <t>05/2025</t>
        </is>
      </c>
      <c r="L2189" t="n">
        <v>0</v>
      </c>
      <c r="M2189" s="556" t="n">
        <v>45775</v>
      </c>
      <c r="N2189" t="n">
        <v>38.48</v>
      </c>
      <c r="O2189" t="n">
        <v>38.48</v>
      </c>
      <c r="P2189" t="n">
        <v>12.7</v>
      </c>
    </row>
    <row r="2190">
      <c r="A2190" t="n">
        <v>37263</v>
      </c>
      <c r="B2190" t="n">
        <v>128</v>
      </c>
      <c r="C2190" t="inlineStr">
        <is>
          <t>Love Cabaret</t>
        </is>
      </c>
      <c r="D2190" s="556" t="n">
        <v>45809</v>
      </c>
      <c r="E2190" t="n">
        <v>19967</v>
      </c>
      <c r="F2190" t="inlineStr">
        <is>
          <t>MOSTARDA AM HEMMER 3,6KG</t>
        </is>
      </c>
      <c r="G2190" t="n">
        <v>2356</v>
      </c>
      <c r="H2190" t="n">
        <v>0.4</v>
      </c>
      <c r="I2190" t="inlineStr">
        <is>
          <t>FR</t>
        </is>
      </c>
      <c r="J2190" t="inlineStr">
        <is>
          <t>ALIMENTOS</t>
        </is>
      </c>
      <c r="K2190" t="inlineStr">
        <is>
          <t>05/2025</t>
        </is>
      </c>
      <c r="L2190" t="n">
        <v>0</v>
      </c>
      <c r="M2190" s="556" t="n">
        <v>45754</v>
      </c>
      <c r="N2190" t="n">
        <v>30.7</v>
      </c>
      <c r="O2190" t="n">
        <v>37.29</v>
      </c>
      <c r="P2190" t="n">
        <v>12.28</v>
      </c>
    </row>
    <row r="2191">
      <c r="A2191" t="n">
        <v>37279</v>
      </c>
      <c r="B2191" t="n">
        <v>128</v>
      </c>
      <c r="C2191" t="inlineStr">
        <is>
          <t>Love Cabaret</t>
        </is>
      </c>
      <c r="D2191" s="556" t="n">
        <v>45809</v>
      </c>
      <c r="E2191" t="n">
        <v>24041</v>
      </c>
      <c r="F2191" t="inlineStr">
        <is>
          <t>AMENDOIM CRU S/ PELE KG</t>
        </is>
      </c>
      <c r="G2191" t="n">
        <v>2258</v>
      </c>
      <c r="H2191" t="n">
        <v>0.58</v>
      </c>
      <c r="I2191" t="inlineStr">
        <is>
          <t>KG</t>
        </is>
      </c>
      <c r="J2191" t="inlineStr">
        <is>
          <t>ALIMENTOS</t>
        </is>
      </c>
      <c r="K2191" t="inlineStr">
        <is>
          <t>05/2025</t>
        </is>
      </c>
      <c r="L2191" t="n">
        <v>0</v>
      </c>
      <c r="M2191" s="556" t="n">
        <v>45775</v>
      </c>
      <c r="N2191" t="n">
        <v>17.87</v>
      </c>
      <c r="O2191" t="n">
        <v>5.75</v>
      </c>
      <c r="P2191" t="n">
        <v>10.36</v>
      </c>
    </row>
    <row r="2192">
      <c r="A2192" t="n">
        <v>37262</v>
      </c>
      <c r="B2192" t="n">
        <v>128</v>
      </c>
      <c r="C2192" t="inlineStr">
        <is>
          <t>Love Cabaret</t>
        </is>
      </c>
      <c r="D2192" s="556" t="n">
        <v>45809</v>
      </c>
      <c r="E2192" t="n">
        <v>17066</v>
      </c>
      <c r="F2192" t="inlineStr">
        <is>
          <t>UVA THOMPSOM KG</t>
        </is>
      </c>
      <c r="G2192" t="n">
        <v>2543</v>
      </c>
      <c r="H2192" t="n">
        <v>0.46</v>
      </c>
      <c r="I2192" t="inlineStr">
        <is>
          <t>KG</t>
        </is>
      </c>
      <c r="J2192" t="inlineStr">
        <is>
          <t>ALIMENTOS</t>
        </is>
      </c>
      <c r="K2192" t="inlineStr">
        <is>
          <t>05/2025</t>
        </is>
      </c>
      <c r="L2192" t="n">
        <v>0</v>
      </c>
      <c r="M2192" s="556" t="n">
        <v>45772</v>
      </c>
      <c r="N2192" t="n">
        <v>22</v>
      </c>
      <c r="O2192" t="n">
        <v>22</v>
      </c>
      <c r="P2192" t="n">
        <v>10.12</v>
      </c>
    </row>
    <row r="2193">
      <c r="A2193" t="n">
        <v>37247</v>
      </c>
      <c r="B2193" t="n">
        <v>128</v>
      </c>
      <c r="C2193" t="inlineStr">
        <is>
          <t>Love Cabaret</t>
        </is>
      </c>
      <c r="D2193" s="556" t="n">
        <v>45809</v>
      </c>
      <c r="E2193" t="n">
        <v>19503</v>
      </c>
      <c r="F2193" t="inlineStr">
        <is>
          <t>ALFACE CRESPA KG</t>
        </is>
      </c>
      <c r="G2193" t="n">
        <v>2707</v>
      </c>
      <c r="H2193" t="n">
        <v>1</v>
      </c>
      <c r="I2193" t="inlineStr">
        <is>
          <t>KG</t>
        </is>
      </c>
      <c r="J2193" t="inlineStr">
        <is>
          <t>ALIMENTOS</t>
        </is>
      </c>
      <c r="K2193" t="inlineStr">
        <is>
          <t>05/2025</t>
        </is>
      </c>
      <c r="L2193" t="n">
        <v>8.67</v>
      </c>
      <c r="M2193" s="556" t="n">
        <v>45806</v>
      </c>
      <c r="N2193" t="n">
        <v>16</v>
      </c>
      <c r="O2193" t="n">
        <v>8.5</v>
      </c>
      <c r="P2193" t="n">
        <v>8.67</v>
      </c>
    </row>
    <row r="2194">
      <c r="A2194" t="n">
        <v>37223</v>
      </c>
      <c r="B2194" t="n">
        <v>128</v>
      </c>
      <c r="C2194" t="inlineStr">
        <is>
          <t>Love Cabaret</t>
        </is>
      </c>
      <c r="D2194" s="556" t="n">
        <v>45809</v>
      </c>
      <c r="E2194" t="n">
        <v>23179</v>
      </c>
      <c r="F2194" t="inlineStr">
        <is>
          <t>TOMATE ITALIANO KG</t>
        </is>
      </c>
      <c r="G2194" t="n">
        <v>2675</v>
      </c>
      <c r="H2194" t="n">
        <v>2</v>
      </c>
      <c r="I2194" t="inlineStr">
        <is>
          <t>KG</t>
        </is>
      </c>
      <c r="J2194" t="inlineStr">
        <is>
          <t>ALIMENTOS</t>
        </is>
      </c>
      <c r="K2194" t="inlineStr">
        <is>
          <t>05/2025</t>
        </is>
      </c>
      <c r="L2194" t="n">
        <v>0</v>
      </c>
      <c r="M2194" s="556" t="n">
        <v>45684</v>
      </c>
      <c r="N2194" t="n">
        <v>4.33</v>
      </c>
      <c r="O2194" t="n">
        <v>6.44</v>
      </c>
      <c r="P2194" t="n">
        <v>8.66</v>
      </c>
    </row>
    <row r="2195">
      <c r="A2195" t="n">
        <v>37209</v>
      </c>
      <c r="B2195" t="n">
        <v>128</v>
      </c>
      <c r="C2195" t="inlineStr">
        <is>
          <t>Love Cabaret</t>
        </is>
      </c>
      <c r="D2195" s="556" t="n">
        <v>45809</v>
      </c>
      <c r="E2195" t="n">
        <v>24326</v>
      </c>
      <c r="F2195" t="inlineStr">
        <is>
          <t>LIMAO TAHITI KG</t>
        </is>
      </c>
      <c r="G2195" t="n">
        <v>2499</v>
      </c>
      <c r="H2195" t="n">
        <v>3</v>
      </c>
      <c r="I2195" t="inlineStr">
        <is>
          <t>KG</t>
        </is>
      </c>
      <c r="J2195" t="inlineStr">
        <is>
          <t>ALIMENTOS</t>
        </is>
      </c>
      <c r="K2195" t="inlineStr">
        <is>
          <t>05/2025</t>
        </is>
      </c>
      <c r="L2195" t="n">
        <v>2.28</v>
      </c>
      <c r="M2195" s="556" t="n">
        <v>45806</v>
      </c>
      <c r="N2195" t="n">
        <v>2.3</v>
      </c>
      <c r="O2195" t="n">
        <v>32.24</v>
      </c>
      <c r="P2195" t="n">
        <v>6.84</v>
      </c>
    </row>
    <row r="2196">
      <c r="A2196" t="n">
        <v>37246</v>
      </c>
      <c r="B2196" t="n">
        <v>128</v>
      </c>
      <c r="C2196" t="inlineStr">
        <is>
          <t>Love Cabaret</t>
        </is>
      </c>
      <c r="D2196" s="556" t="n">
        <v>45809</v>
      </c>
      <c r="E2196" t="n">
        <v>19982</v>
      </c>
      <c r="F2196" t="inlineStr">
        <is>
          <t>MOLHO INGLES CEPERA C/1L</t>
        </is>
      </c>
      <c r="G2196" t="n">
        <v>2351</v>
      </c>
      <c r="H2196" t="n">
        <v>1</v>
      </c>
      <c r="I2196" t="inlineStr">
        <is>
          <t>FR</t>
        </is>
      </c>
      <c r="J2196" t="inlineStr">
        <is>
          <t>ALIMENTOS</t>
        </is>
      </c>
      <c r="K2196" t="inlineStr">
        <is>
          <t>05/2025</t>
        </is>
      </c>
      <c r="L2196" t="n">
        <v>0</v>
      </c>
      <c r="M2196" s="556" t="n">
        <v>45740</v>
      </c>
      <c r="N2196" t="n">
        <v>5.93</v>
      </c>
      <c r="O2196" t="n">
        <v>6.15</v>
      </c>
      <c r="P2196" t="n">
        <v>5.93</v>
      </c>
    </row>
    <row r="2197">
      <c r="A2197" t="n">
        <v>37221</v>
      </c>
      <c r="B2197" t="n">
        <v>128</v>
      </c>
      <c r="C2197" t="inlineStr">
        <is>
          <t>Love Cabaret</t>
        </is>
      </c>
      <c r="D2197" s="556" t="n">
        <v>45809</v>
      </c>
      <c r="E2197" t="n">
        <v>19632</v>
      </c>
      <c r="F2197" t="inlineStr">
        <is>
          <t>BETERRABA KG</t>
        </is>
      </c>
      <c r="G2197" t="n">
        <v>2604</v>
      </c>
      <c r="H2197" t="n">
        <v>2</v>
      </c>
      <c r="I2197" t="inlineStr">
        <is>
          <t>KG</t>
        </is>
      </c>
      <c r="J2197" t="inlineStr">
        <is>
          <t>ALIMENTOS</t>
        </is>
      </c>
      <c r="K2197" t="inlineStr">
        <is>
          <t>05/2025</t>
        </is>
      </c>
      <c r="L2197" t="n">
        <v>2.28</v>
      </c>
      <c r="M2197" s="556" t="n">
        <v>45803</v>
      </c>
      <c r="N2197" t="n">
        <v>2.5</v>
      </c>
      <c r="O2197" t="n">
        <v>2.8</v>
      </c>
      <c r="P2197" t="n">
        <v>4.56</v>
      </c>
    </row>
    <row r="2198">
      <c r="A2198" t="n">
        <v>37267</v>
      </c>
      <c r="B2198" t="n">
        <v>128</v>
      </c>
      <c r="C2198" t="inlineStr">
        <is>
          <t>Love Cabaret</t>
        </is>
      </c>
      <c r="D2198" s="556" t="n">
        <v>45809</v>
      </c>
      <c r="E2198" t="n">
        <v>19480</v>
      </c>
      <c r="F2198" t="inlineStr">
        <is>
          <t>HORTELA HIDROPONICA KG</t>
        </is>
      </c>
      <c r="G2198" t="n">
        <v>2726</v>
      </c>
      <c r="H2198" t="n">
        <v>0.3</v>
      </c>
      <c r="I2198" t="inlineStr">
        <is>
          <t>KG</t>
        </is>
      </c>
      <c r="J2198" t="inlineStr">
        <is>
          <t>ALIMENTOS</t>
        </is>
      </c>
      <c r="K2198" t="inlineStr">
        <is>
          <t>05/2025</t>
        </is>
      </c>
      <c r="L2198" t="n">
        <v>15.12</v>
      </c>
      <c r="M2198" s="556" t="n">
        <v>45806</v>
      </c>
      <c r="N2198" t="n">
        <v>18</v>
      </c>
      <c r="O2198" t="n">
        <v>12.16</v>
      </c>
      <c r="P2198" t="n">
        <v>4.54</v>
      </c>
    </row>
    <row r="2199">
      <c r="A2199" t="n">
        <v>37272</v>
      </c>
      <c r="B2199" t="n">
        <v>128</v>
      </c>
      <c r="C2199" t="inlineStr">
        <is>
          <t>Love Cabaret</t>
        </is>
      </c>
      <c r="D2199" s="556" t="n">
        <v>45809</v>
      </c>
      <c r="E2199" t="n">
        <v>19463</v>
      </c>
      <c r="F2199" t="inlineStr">
        <is>
          <t>TOMILHO KG</t>
        </is>
      </c>
      <c r="G2199" t="n">
        <v>2739</v>
      </c>
      <c r="H2199" t="n">
        <v>0.08</v>
      </c>
      <c r="I2199" t="inlineStr">
        <is>
          <t>KG</t>
        </is>
      </c>
      <c r="J2199" t="inlineStr">
        <is>
          <t>ALIMENTOS</t>
        </is>
      </c>
      <c r="K2199" t="inlineStr">
        <is>
          <t>05/2025</t>
        </is>
      </c>
      <c r="L2199" t="n">
        <v>55</v>
      </c>
      <c r="M2199" s="556" t="n">
        <v>45803</v>
      </c>
      <c r="N2199" t="n">
        <v>55</v>
      </c>
      <c r="O2199" t="n">
        <v>53.57</v>
      </c>
      <c r="P2199" t="n">
        <v>4.4</v>
      </c>
    </row>
    <row r="2200">
      <c r="A2200" t="n">
        <v>37249</v>
      </c>
      <c r="B2200" t="n">
        <v>128</v>
      </c>
      <c r="C2200" t="inlineStr">
        <is>
          <t>Love Cabaret</t>
        </is>
      </c>
      <c r="D2200" s="556" t="n">
        <v>45809</v>
      </c>
      <c r="E2200" t="n">
        <v>19756</v>
      </c>
      <c r="F2200" t="inlineStr">
        <is>
          <t>LARANJA PERA KG</t>
        </is>
      </c>
      <c r="G2200" t="n">
        <v>2497</v>
      </c>
      <c r="H2200" t="n">
        <v>1</v>
      </c>
      <c r="I2200" t="inlineStr">
        <is>
          <t>KG</t>
        </is>
      </c>
      <c r="J2200" t="inlineStr">
        <is>
          <t>ALIMENTOS</t>
        </is>
      </c>
      <c r="K2200" t="inlineStr">
        <is>
          <t>05/2025</t>
        </is>
      </c>
      <c r="L2200" t="n">
        <v>4.36</v>
      </c>
      <c r="M2200" s="556" t="n">
        <v>45800</v>
      </c>
      <c r="N2200" t="n">
        <v>4.8</v>
      </c>
      <c r="O2200" t="n">
        <v>112.84</v>
      </c>
      <c r="P2200" t="n">
        <v>4.36</v>
      </c>
    </row>
    <row r="2201">
      <c r="A2201" t="n">
        <v>37270</v>
      </c>
      <c r="B2201" t="n">
        <v>128</v>
      </c>
      <c r="C2201" t="inlineStr">
        <is>
          <t>Love Cabaret</t>
        </is>
      </c>
      <c r="D2201" s="556" t="n">
        <v>45809</v>
      </c>
      <c r="E2201" t="n">
        <v>19485</v>
      </c>
      <c r="F2201" t="inlineStr">
        <is>
          <t>ENDRO DILL KG</t>
        </is>
      </c>
      <c r="G2201" t="n">
        <v>2721</v>
      </c>
      <c r="H2201" t="n">
        <v>0.1</v>
      </c>
      <c r="I2201" t="inlineStr">
        <is>
          <t>KG</t>
        </is>
      </c>
      <c r="J2201" t="inlineStr">
        <is>
          <t>ALIMENTOS</t>
        </is>
      </c>
      <c r="K2201" t="inlineStr">
        <is>
          <t>05/2025</t>
        </is>
      </c>
      <c r="L2201" t="n">
        <v>41.25</v>
      </c>
      <c r="M2201" s="556" t="n">
        <v>45803</v>
      </c>
      <c r="N2201" t="n">
        <v>40</v>
      </c>
      <c r="O2201" t="n">
        <v>40</v>
      </c>
      <c r="P2201" t="n">
        <v>4.12</v>
      </c>
    </row>
    <row r="2202">
      <c r="A2202" t="n">
        <v>37250</v>
      </c>
      <c r="B2202" t="n">
        <v>128</v>
      </c>
      <c r="C2202" t="inlineStr">
        <is>
          <t>Love Cabaret</t>
        </is>
      </c>
      <c r="D2202" s="556" t="n">
        <v>45809</v>
      </c>
      <c r="E2202" t="n">
        <v>19589</v>
      </c>
      <c r="F2202" t="inlineStr">
        <is>
          <t>PEPINO JAPONES KG</t>
        </is>
      </c>
      <c r="G2202" t="n">
        <v>2637</v>
      </c>
      <c r="H2202" t="n">
        <v>1</v>
      </c>
      <c r="I2202" t="inlineStr">
        <is>
          <t>KG</t>
        </is>
      </c>
      <c r="J2202" t="inlineStr">
        <is>
          <t>ALIMENTOS</t>
        </is>
      </c>
      <c r="K2202" t="inlineStr">
        <is>
          <t>05/2025</t>
        </is>
      </c>
      <c r="L2202" t="n">
        <v>3.99</v>
      </c>
      <c r="M2202" s="556" t="n">
        <v>45803</v>
      </c>
      <c r="N2202" t="n">
        <v>4</v>
      </c>
      <c r="O2202" t="n">
        <v>3.65</v>
      </c>
      <c r="P2202" t="n">
        <v>3.99</v>
      </c>
    </row>
    <row r="2203">
      <c r="A2203" t="n">
        <v>37248</v>
      </c>
      <c r="B2203" t="n">
        <v>128</v>
      </c>
      <c r="C2203" t="inlineStr">
        <is>
          <t>Love Cabaret</t>
        </is>
      </c>
      <c r="D2203" s="556" t="n">
        <v>45809</v>
      </c>
      <c r="E2203" t="n">
        <v>19621</v>
      </c>
      <c r="F2203" t="inlineStr">
        <is>
          <t>CENOURA KG</t>
        </is>
      </c>
      <c r="G2203" t="n">
        <v>2613</v>
      </c>
      <c r="H2203" t="n">
        <v>1</v>
      </c>
      <c r="I2203" t="inlineStr">
        <is>
          <t>KG</t>
        </is>
      </c>
      <c r="J2203" t="inlineStr">
        <is>
          <t>ALIMENTOS</t>
        </is>
      </c>
      <c r="K2203" t="inlineStr">
        <is>
          <t>05/2025</t>
        </is>
      </c>
      <c r="L2203" t="n">
        <v>3.4</v>
      </c>
      <c r="M2203" s="556" t="n">
        <v>45793</v>
      </c>
      <c r="N2203" t="n">
        <v>3.4</v>
      </c>
      <c r="O2203" t="n">
        <v>2.37</v>
      </c>
      <c r="P2203" t="n">
        <v>3.4</v>
      </c>
    </row>
    <row r="2204">
      <c r="A2204" t="n">
        <v>37268</v>
      </c>
      <c r="B2204" t="n">
        <v>128</v>
      </c>
      <c r="C2204" t="inlineStr">
        <is>
          <t>Love Cabaret</t>
        </is>
      </c>
      <c r="D2204" s="556" t="n">
        <v>45809</v>
      </c>
      <c r="E2204" t="n">
        <v>19468</v>
      </c>
      <c r="F2204" t="inlineStr">
        <is>
          <t>SALSA KG</t>
        </is>
      </c>
      <c r="G2204" t="n">
        <v>2736</v>
      </c>
      <c r="H2204" t="n">
        <v>0.3</v>
      </c>
      <c r="I2204" t="inlineStr">
        <is>
          <t>KG</t>
        </is>
      </c>
      <c r="J2204" t="inlineStr">
        <is>
          <t>ALIMENTOS</t>
        </is>
      </c>
      <c r="K2204" t="inlineStr">
        <is>
          <t>05/2025</t>
        </is>
      </c>
      <c r="L2204" t="n">
        <v>10.62</v>
      </c>
      <c r="M2204" s="556" t="n">
        <v>45806</v>
      </c>
      <c r="N2204" t="n">
        <v>13</v>
      </c>
      <c r="O2204" t="n">
        <v>9</v>
      </c>
      <c r="P2204" t="n">
        <v>3.19</v>
      </c>
    </row>
    <row r="2205">
      <c r="A2205" t="n">
        <v>37269</v>
      </c>
      <c r="B2205" t="n">
        <v>128</v>
      </c>
      <c r="C2205" t="inlineStr">
        <is>
          <t>Love Cabaret</t>
        </is>
      </c>
      <c r="D2205" s="556" t="n">
        <v>45809</v>
      </c>
      <c r="E2205" t="n">
        <v>19939</v>
      </c>
      <c r="F2205" t="inlineStr">
        <is>
          <t>NOZ MOSCADA INTEIRA KG</t>
        </is>
      </c>
      <c r="G2205" t="n">
        <v>2365</v>
      </c>
      <c r="H2205" t="n">
        <v>0.13</v>
      </c>
      <c r="I2205" t="inlineStr">
        <is>
          <t>KG</t>
        </is>
      </c>
      <c r="J2205" t="inlineStr">
        <is>
          <t>ALIMENTOS</t>
        </is>
      </c>
      <c r="K2205" t="inlineStr">
        <is>
          <t>05/2025</t>
        </is>
      </c>
      <c r="L2205" t="n">
        <v>0</v>
      </c>
      <c r="M2205" s="556" t="n">
        <v>45418</v>
      </c>
      <c r="N2205" t="n">
        <v>22</v>
      </c>
      <c r="O2205" t="n">
        <v>79.59999999999999</v>
      </c>
      <c r="P2205" t="n">
        <v>2.86</v>
      </c>
    </row>
    <row r="2206">
      <c r="A2206" t="n">
        <v>37273</v>
      </c>
      <c r="B2206" t="n">
        <v>128</v>
      </c>
      <c r="C2206" t="inlineStr">
        <is>
          <t>Love Cabaret</t>
        </is>
      </c>
      <c r="D2206" s="556" t="n">
        <v>45809</v>
      </c>
      <c r="E2206" t="n">
        <v>19506</v>
      </c>
      <c r="F2206" t="inlineStr">
        <is>
          <t>ALECRIM KG</t>
        </is>
      </c>
      <c r="G2206" t="n">
        <v>2705</v>
      </c>
      <c r="H2206" t="n">
        <v>0.06</v>
      </c>
      <c r="I2206" t="inlineStr">
        <is>
          <t>KG</t>
        </is>
      </c>
      <c r="J2206" t="inlineStr">
        <is>
          <t>ALIMENTOS</t>
        </is>
      </c>
      <c r="K2206" t="inlineStr">
        <is>
          <t>05/2025</t>
        </is>
      </c>
      <c r="L2206" t="n">
        <v>39</v>
      </c>
      <c r="M2206" s="556" t="n">
        <v>45803</v>
      </c>
      <c r="N2206" t="n">
        <v>39</v>
      </c>
      <c r="O2206" t="n">
        <v>35.82</v>
      </c>
      <c r="P2206" t="n">
        <v>2.34</v>
      </c>
    </row>
    <row r="2207">
      <c r="A2207" t="n">
        <v>37271</v>
      </c>
      <c r="B2207" t="n">
        <v>128</v>
      </c>
      <c r="C2207" t="inlineStr">
        <is>
          <t>Love Cabaret</t>
        </is>
      </c>
      <c r="D2207" s="556" t="n">
        <v>45809</v>
      </c>
      <c r="E2207" t="n">
        <v>19572</v>
      </c>
      <c r="F2207" t="inlineStr">
        <is>
          <t>PIMENTA DEDO DE MOCA KG</t>
        </is>
      </c>
      <c r="G2207" t="n">
        <v>2646</v>
      </c>
      <c r="H2207" t="n">
        <v>0.1</v>
      </c>
      <c r="I2207" t="inlineStr">
        <is>
          <t>KG</t>
        </is>
      </c>
      <c r="J2207" t="inlineStr">
        <is>
          <t>ALIMENTOS</t>
        </is>
      </c>
      <c r="K2207" t="inlineStr">
        <is>
          <t>05/2025</t>
        </is>
      </c>
      <c r="L2207" t="n">
        <v>19.8</v>
      </c>
      <c r="M2207" s="556" t="n">
        <v>45803</v>
      </c>
      <c r="N2207" t="n">
        <v>19.8</v>
      </c>
      <c r="O2207" t="n">
        <v>18.74</v>
      </c>
      <c r="P2207" t="n">
        <v>1.98</v>
      </c>
    </row>
    <row r="2208">
      <c r="A2208" t="n">
        <v>37257</v>
      </c>
      <c r="B2208" t="n">
        <v>128</v>
      </c>
      <c r="C2208" t="inlineStr">
        <is>
          <t>Love Cabaret</t>
        </is>
      </c>
      <c r="D2208" s="556" t="n">
        <v>45809</v>
      </c>
      <c r="E2208" t="n">
        <v>20926</v>
      </c>
      <c r="F2208" t="inlineStr">
        <is>
          <t>NIBS DE CACAU BARRY CALLEBAUT 800GR</t>
        </is>
      </c>
      <c r="G2208" t="n">
        <v>2034</v>
      </c>
      <c r="H2208" t="n">
        <v>0.8</v>
      </c>
      <c r="I2208" t="inlineStr">
        <is>
          <t>UN</t>
        </is>
      </c>
      <c r="J2208" t="inlineStr">
        <is>
          <t>ALIMENTOS</t>
        </is>
      </c>
      <c r="K2208" t="inlineStr">
        <is>
          <t>05/2025</t>
        </is>
      </c>
      <c r="L2208" t="n">
        <v>0</v>
      </c>
      <c r="M2208" s="556" t="n">
        <v>-693593</v>
      </c>
      <c r="N2208" t="n">
        <v>0</v>
      </c>
      <c r="O2208" t="n">
        <v>0</v>
      </c>
      <c r="P2208" t="n">
        <v>0</v>
      </c>
    </row>
    <row r="2209">
      <c r="A2209" t="n">
        <v>37274</v>
      </c>
      <c r="B2209" t="n">
        <v>128</v>
      </c>
      <c r="C2209" t="inlineStr">
        <is>
          <t>Love Cabaret</t>
        </is>
      </c>
      <c r="D2209" s="556" t="n">
        <v>45809</v>
      </c>
      <c r="E2209" t="n">
        <v>18393</v>
      </c>
      <c r="F2209" t="inlineStr">
        <is>
          <t>CONHAQUE HENNESSY VERY SPECIAL 700ML</t>
        </is>
      </c>
      <c r="G2209" t="n">
        <v>3247</v>
      </c>
      <c r="H2209" t="n">
        <v>1.6</v>
      </c>
      <c r="I2209" t="inlineStr">
        <is>
          <t>UN</t>
        </is>
      </c>
      <c r="J2209" t="inlineStr">
        <is>
          <t>BEBIDAS</t>
        </is>
      </c>
      <c r="K2209" t="inlineStr">
        <is>
          <t>05/2025</t>
        </is>
      </c>
      <c r="L2209" t="n">
        <v>0</v>
      </c>
      <c r="M2209" s="556" t="n">
        <v>-693593</v>
      </c>
      <c r="N2209" t="n">
        <v>0</v>
      </c>
      <c r="O2209" t="n">
        <v>0</v>
      </c>
      <c r="P2209" t="n">
        <v>0</v>
      </c>
    </row>
    <row r="2210">
      <c r="A2210" t="n">
        <v>31298</v>
      </c>
      <c r="B2210" t="n">
        <v>128</v>
      </c>
      <c r="C2210" t="inlineStr">
        <is>
          <t>Love Cabaret</t>
        </is>
      </c>
      <c r="D2210" s="556" t="n">
        <v>45778</v>
      </c>
      <c r="E2210" t="n">
        <v>18119</v>
      </c>
      <c r="F2210" t="inlineStr">
        <is>
          <t>WHISKY JOHNNIE WALKER BLACK LABEL 1L</t>
        </is>
      </c>
      <c r="G2210" t="n">
        <v>3494</v>
      </c>
      <c r="H2210" t="n">
        <v>41.6</v>
      </c>
      <c r="I2210" t="inlineStr">
        <is>
          <t>GR</t>
        </is>
      </c>
      <c r="J2210" t="inlineStr">
        <is>
          <t>BEBIDAS</t>
        </is>
      </c>
      <c r="K2210" t="inlineStr">
        <is>
          <t>04/2025</t>
        </is>
      </c>
      <c r="L2210" t="n">
        <v>154.05</v>
      </c>
      <c r="M2210" s="556" t="n">
        <v>45775</v>
      </c>
      <c r="N2210" t="n">
        <v>155.09</v>
      </c>
      <c r="O2210" t="n">
        <v>155.09</v>
      </c>
      <c r="P2210" t="n">
        <v>6408.48</v>
      </c>
    </row>
    <row r="2211">
      <c r="A2211" t="n">
        <v>31299</v>
      </c>
      <c r="B2211" t="n">
        <v>128</v>
      </c>
      <c r="C2211" t="inlineStr">
        <is>
          <t>Love Cabaret</t>
        </is>
      </c>
      <c r="D2211" s="556" t="n">
        <v>45778</v>
      </c>
      <c r="E2211" t="n">
        <v>18099</v>
      </c>
      <c r="F2211" t="inlineStr">
        <is>
          <t>WHISKY SINGLETON 12 ANOS SINGLE MALT 750ML</t>
        </is>
      </c>
      <c r="G2211" t="n">
        <v>3511</v>
      </c>
      <c r="H2211" t="n">
        <v>18</v>
      </c>
      <c r="I2211" t="inlineStr">
        <is>
          <t>GR</t>
        </is>
      </c>
      <c r="J2211" t="inlineStr">
        <is>
          <t>BEBIDAS</t>
        </is>
      </c>
      <c r="K2211" t="inlineStr">
        <is>
          <t>04/2025</t>
        </is>
      </c>
      <c r="L2211" t="n">
        <v>0</v>
      </c>
      <c r="M2211" s="556" t="n">
        <v>45623</v>
      </c>
      <c r="N2211" t="n">
        <v>225.8</v>
      </c>
      <c r="O2211" t="n">
        <v>36.76</v>
      </c>
      <c r="P2211" t="n">
        <v>4064.4</v>
      </c>
    </row>
    <row r="2212">
      <c r="A2212" t="n">
        <v>31300</v>
      </c>
      <c r="B2212" t="n">
        <v>128</v>
      </c>
      <c r="C2212" t="inlineStr">
        <is>
          <t>Love Cabaret</t>
        </is>
      </c>
      <c r="D2212" s="556" t="n">
        <v>45778</v>
      </c>
      <c r="E2212" t="n">
        <v>18179</v>
      </c>
      <c r="F2212" t="inlineStr">
        <is>
          <t>VODKA KETEL ONE 1L</t>
        </is>
      </c>
      <c r="G2212" t="n">
        <v>3443</v>
      </c>
      <c r="H2212" t="n">
        <v>33.5</v>
      </c>
      <c r="I2212" t="inlineStr">
        <is>
          <t>GR</t>
        </is>
      </c>
      <c r="J2212" t="inlineStr">
        <is>
          <t>BEBIDAS</t>
        </is>
      </c>
      <c r="K2212" t="inlineStr">
        <is>
          <t>04/2025</t>
        </is>
      </c>
      <c r="L2212" t="n">
        <v>86.56999999999999</v>
      </c>
      <c r="M2212" s="556" t="n">
        <v>45775</v>
      </c>
      <c r="N2212" t="n">
        <v>79.90000000000001</v>
      </c>
      <c r="O2212" t="n">
        <v>4.06</v>
      </c>
      <c r="P2212" t="n">
        <v>2900.1</v>
      </c>
    </row>
    <row r="2213">
      <c r="A2213" t="n">
        <v>31301</v>
      </c>
      <c r="B2213" t="n">
        <v>128</v>
      </c>
      <c r="C2213" t="inlineStr">
        <is>
          <t>Love Cabaret</t>
        </is>
      </c>
      <c r="D2213" s="556" t="n">
        <v>45778</v>
      </c>
      <c r="E2213" t="n">
        <v>18118</v>
      </c>
      <c r="F2213" t="inlineStr">
        <is>
          <t>WHISKY JOHNNIE WALKER BLUE LABEL 750ML</t>
        </is>
      </c>
      <c r="G2213" t="n">
        <v>3495</v>
      </c>
      <c r="H2213" t="n">
        <v>2</v>
      </c>
      <c r="I2213" t="inlineStr">
        <is>
          <t>GR</t>
        </is>
      </c>
      <c r="J2213" t="inlineStr">
        <is>
          <t>BEBIDAS</t>
        </is>
      </c>
      <c r="K2213" t="inlineStr">
        <is>
          <t>04/2025</t>
        </is>
      </c>
      <c r="L2213" t="n">
        <v>0</v>
      </c>
      <c r="M2213" s="556" t="n">
        <v>-693593</v>
      </c>
      <c r="N2213" t="n">
        <v>0</v>
      </c>
      <c r="O2213" t="n">
        <v>1292.12</v>
      </c>
      <c r="P2213" t="n">
        <v>2613.22</v>
      </c>
    </row>
    <row r="2214">
      <c r="A2214" t="n">
        <v>31302</v>
      </c>
      <c r="B2214" t="n">
        <v>128</v>
      </c>
      <c r="C2214" t="inlineStr">
        <is>
          <t>Love Cabaret</t>
        </is>
      </c>
      <c r="D2214" s="556" t="n">
        <v>45778</v>
      </c>
      <c r="E2214" t="n">
        <v>18353</v>
      </c>
      <c r="F2214" t="inlineStr">
        <is>
          <t>GIN TANQUERAY TEN 750ML</t>
        </is>
      </c>
      <c r="G2214" t="n">
        <v>3282</v>
      </c>
      <c r="H2214" t="n">
        <v>13</v>
      </c>
      <c r="I2214" t="inlineStr">
        <is>
          <t>GR</t>
        </is>
      </c>
      <c r="J2214" t="inlineStr">
        <is>
          <t>BEBIDAS</t>
        </is>
      </c>
      <c r="K2214" t="inlineStr">
        <is>
          <t>04/2025</t>
        </is>
      </c>
      <c r="L2214" t="n">
        <v>0</v>
      </c>
      <c r="M2214" s="556" t="n">
        <v>45527</v>
      </c>
      <c r="N2214" t="n">
        <v>193.23</v>
      </c>
      <c r="O2214" t="n">
        <v>195.32</v>
      </c>
      <c r="P2214" t="n">
        <v>2511.99</v>
      </c>
    </row>
    <row r="2215">
      <c r="A2215" t="n">
        <v>31337</v>
      </c>
      <c r="B2215" t="n">
        <v>128</v>
      </c>
      <c r="C2215" t="inlineStr">
        <is>
          <t>Love Cabaret</t>
        </is>
      </c>
      <c r="D2215" s="556" t="n">
        <v>45778</v>
      </c>
      <c r="E2215" t="n">
        <v>21150</v>
      </c>
      <c r="F2215" t="inlineStr">
        <is>
          <t>SORVETE DE BAUNILHA DE MADAGASCAR DIOMIO C/5L</t>
        </is>
      </c>
      <c r="G2215" t="n">
        <v>1951</v>
      </c>
      <c r="H2215" t="n">
        <v>33</v>
      </c>
      <c r="I2215" t="inlineStr">
        <is>
          <t>PT</t>
        </is>
      </c>
      <c r="J2215" t="inlineStr">
        <is>
          <t>ALIMENTOS</t>
        </is>
      </c>
      <c r="K2215" t="inlineStr">
        <is>
          <t>04/2025</t>
        </is>
      </c>
      <c r="L2215" t="n">
        <v>74</v>
      </c>
      <c r="M2215" s="556" t="n">
        <v>45757</v>
      </c>
      <c r="N2215" t="n">
        <v>74</v>
      </c>
      <c r="O2215" t="n">
        <v>113.31</v>
      </c>
      <c r="P2215" t="n">
        <v>2442</v>
      </c>
    </row>
    <row r="2216">
      <c r="A2216" t="n">
        <v>31425</v>
      </c>
      <c r="B2216" t="n">
        <v>128</v>
      </c>
      <c r="C2216" t="inlineStr">
        <is>
          <t>Love Cabaret</t>
        </is>
      </c>
      <c r="D2216" s="556" t="n">
        <v>45778</v>
      </c>
      <c r="E2216" t="n">
        <v>25437</v>
      </c>
      <c r="F2216" t="inlineStr">
        <is>
          <t>GIGI ROSATO SANGIOVESE 2020 FATORIE PARRI 750ML</t>
        </is>
      </c>
      <c r="G2216" t="n">
        <v>6109</v>
      </c>
      <c r="H2216" t="n">
        <v>19</v>
      </c>
      <c r="I2216" t="inlineStr">
        <is>
          <t>UN</t>
        </is>
      </c>
      <c r="J2216" t="inlineStr">
        <is>
          <t>BEBIDAS</t>
        </is>
      </c>
      <c r="K2216" t="inlineStr">
        <is>
          <t>04/2025</t>
        </is>
      </c>
      <c r="L2216" t="n">
        <v>101.25</v>
      </c>
      <c r="M2216" s="556" t="n">
        <v>45763</v>
      </c>
      <c r="N2216" t="n">
        <v>101.25</v>
      </c>
      <c r="O2216" t="n">
        <v>101.25</v>
      </c>
      <c r="P2216" t="n">
        <v>1923.75</v>
      </c>
    </row>
    <row r="2217">
      <c r="A2217" t="n">
        <v>31303</v>
      </c>
      <c r="B2217" t="n">
        <v>128</v>
      </c>
      <c r="C2217" t="inlineStr">
        <is>
          <t>Love Cabaret</t>
        </is>
      </c>
      <c r="D2217" s="556" t="n">
        <v>45778</v>
      </c>
      <c r="E2217" t="n">
        <v>18359</v>
      </c>
      <c r="F2217" t="inlineStr">
        <is>
          <t>GIN TANQUERAY 750ML</t>
        </is>
      </c>
      <c r="G2217" t="n">
        <v>3278</v>
      </c>
      <c r="H2217" t="n">
        <v>20</v>
      </c>
      <c r="I2217" t="inlineStr">
        <is>
          <t>GR</t>
        </is>
      </c>
      <c r="J2217" t="inlineStr">
        <is>
          <t>BEBIDAS</t>
        </is>
      </c>
      <c r="K2217" t="inlineStr">
        <is>
          <t>04/2025</t>
        </is>
      </c>
      <c r="L2217" t="n">
        <v>89.91</v>
      </c>
      <c r="M2217" s="556" t="n">
        <v>45775</v>
      </c>
      <c r="N2217" t="n">
        <v>89.54000000000001</v>
      </c>
      <c r="O2217" t="n">
        <v>1.43</v>
      </c>
      <c r="P2217" t="n">
        <v>1798.2</v>
      </c>
    </row>
    <row r="2218">
      <c r="A2218" t="n">
        <v>31304</v>
      </c>
      <c r="B2218" t="n">
        <v>128</v>
      </c>
      <c r="C2218" t="inlineStr">
        <is>
          <t>Love Cabaret</t>
        </is>
      </c>
      <c r="D2218" s="556" t="n">
        <v>45778</v>
      </c>
      <c r="E2218" t="n">
        <v>18261</v>
      </c>
      <c r="F2218" t="inlineStr">
        <is>
          <t>RUM ZACAPA 23 ANOS 750ML</t>
        </is>
      </c>
      <c r="G2218" t="n">
        <v>3368</v>
      </c>
      <c r="H2218" t="n">
        <v>3.5</v>
      </c>
      <c r="I2218" t="inlineStr">
        <is>
          <t>GR</t>
        </is>
      </c>
      <c r="J2218" t="inlineStr">
        <is>
          <t>BEBIDAS</t>
        </is>
      </c>
      <c r="K2218" t="inlineStr">
        <is>
          <t>04/2025</t>
        </is>
      </c>
      <c r="L2218" t="n">
        <v>427.91</v>
      </c>
      <c r="M2218" s="556" t="n">
        <v>45770</v>
      </c>
      <c r="N2218" t="n">
        <v>427.91</v>
      </c>
      <c r="O2218" t="n">
        <v>427.91</v>
      </c>
      <c r="P2218" t="n">
        <v>1497.69</v>
      </c>
    </row>
    <row r="2219">
      <c r="A2219" t="n">
        <v>31440</v>
      </c>
      <c r="B2219" t="n">
        <v>128</v>
      </c>
      <c r="C2219" t="inlineStr">
        <is>
          <t>Love Cabaret</t>
        </is>
      </c>
      <c r="D2219" s="556" t="n">
        <v>45778</v>
      </c>
      <c r="E2219" t="n">
        <v>20936</v>
      </c>
      <c r="F2219" t="inlineStr">
        <is>
          <t>CHOCOLATE AMARGO CALLEBAUT CALLETS 70,5% 2,01KG</t>
        </is>
      </c>
      <c r="G2219" t="n">
        <v>2031</v>
      </c>
      <c r="H2219" t="n">
        <v>4.4</v>
      </c>
      <c r="I2219" t="inlineStr">
        <is>
          <t>UN</t>
        </is>
      </c>
      <c r="J2219" t="inlineStr">
        <is>
          <t>ALIMENTOS</t>
        </is>
      </c>
      <c r="K2219" t="inlineStr">
        <is>
          <t>04/2025</t>
        </is>
      </c>
      <c r="L2219" t="n">
        <v>329.5</v>
      </c>
      <c r="M2219" s="556" t="n">
        <v>45776</v>
      </c>
      <c r="N2219" t="n">
        <v>329.5</v>
      </c>
      <c r="O2219" t="n">
        <v>329.5</v>
      </c>
      <c r="P2219" t="n">
        <v>1449.8</v>
      </c>
    </row>
    <row r="2220">
      <c r="A2220" t="n">
        <v>31343</v>
      </c>
      <c r="B2220" t="n">
        <v>128</v>
      </c>
      <c r="C2220" t="inlineStr">
        <is>
          <t>Love Cabaret</t>
        </is>
      </c>
      <c r="D2220" s="556" t="n">
        <v>45778</v>
      </c>
      <c r="E2220" t="n">
        <v>24039</v>
      </c>
      <c r="F2220" t="inlineStr">
        <is>
          <t>AMENDOA INTEIRA CRUA SEM CASCA 1KG</t>
        </is>
      </c>
      <c r="G2220" t="n">
        <v>2048</v>
      </c>
      <c r="H2220" t="n">
        <v>27</v>
      </c>
      <c r="I2220" t="inlineStr">
        <is>
          <t>KG</t>
        </is>
      </c>
      <c r="J2220" t="inlineStr">
        <is>
          <t>ALIMENTOS</t>
        </is>
      </c>
      <c r="K2220" t="inlineStr">
        <is>
          <t>04/2025</t>
        </is>
      </c>
      <c r="L2220" t="n">
        <v>0</v>
      </c>
      <c r="M2220" s="556" t="n">
        <v>45516</v>
      </c>
      <c r="N2220" t="n">
        <v>49.9</v>
      </c>
      <c r="O2220" t="n">
        <v>68.17</v>
      </c>
      <c r="P2220" t="n">
        <v>1347.3</v>
      </c>
    </row>
    <row r="2221">
      <c r="A2221" t="n">
        <v>31338</v>
      </c>
      <c r="B2221" t="n">
        <v>128</v>
      </c>
      <c r="C2221" t="inlineStr">
        <is>
          <t>Love Cabaret</t>
        </is>
      </c>
      <c r="D2221" s="556" t="n">
        <v>45778</v>
      </c>
      <c r="E2221" t="n">
        <v>24552</v>
      </c>
      <c r="F2221" t="inlineStr">
        <is>
          <t>ESPUMANTE CASA PERINI BRUT 750ML</t>
        </is>
      </c>
      <c r="G2221" t="n">
        <v>5669</v>
      </c>
      <c r="H2221" t="n">
        <v>33</v>
      </c>
      <c r="I2221" t="inlineStr">
        <is>
          <t>GR</t>
        </is>
      </c>
      <c r="J2221" t="inlineStr">
        <is>
          <t>BEBIDAS</t>
        </is>
      </c>
      <c r="K2221" t="inlineStr">
        <is>
          <t>04/2025</t>
        </is>
      </c>
      <c r="L2221" t="n">
        <v>37.58</v>
      </c>
      <c r="M2221" s="556" t="n">
        <v>45775</v>
      </c>
      <c r="N2221" t="n">
        <v>38.61</v>
      </c>
      <c r="O2221" t="n">
        <v>38.61</v>
      </c>
      <c r="P2221" t="n">
        <v>1240.14</v>
      </c>
    </row>
    <row r="2222">
      <c r="A2222" t="n">
        <v>31339</v>
      </c>
      <c r="B2222" t="n">
        <v>128</v>
      </c>
      <c r="C2222" t="inlineStr">
        <is>
          <t>Love Cabaret</t>
        </is>
      </c>
      <c r="D2222" s="556" t="n">
        <v>45778</v>
      </c>
      <c r="E2222" t="n">
        <v>18016</v>
      </c>
      <c r="F2222" t="inlineStr">
        <is>
          <t>ESPUMANTE PERELADA CAVA STARS TOUCH ROSE 750ML</t>
        </is>
      </c>
      <c r="G2222" t="n">
        <v>3581</v>
      </c>
      <c r="H2222" t="n">
        <v>10</v>
      </c>
      <c r="I2222" t="inlineStr">
        <is>
          <t>GR</t>
        </is>
      </c>
      <c r="J2222" t="inlineStr">
        <is>
          <t>BEBIDAS</t>
        </is>
      </c>
      <c r="K2222" t="inlineStr">
        <is>
          <t>04/2025</t>
        </is>
      </c>
      <c r="L2222" t="n">
        <v>116</v>
      </c>
      <c r="M2222" s="556" t="n">
        <v>45770</v>
      </c>
      <c r="N2222" t="n">
        <v>116</v>
      </c>
      <c r="O2222" t="n">
        <v>116</v>
      </c>
      <c r="P2222" t="n">
        <v>1160</v>
      </c>
    </row>
    <row r="2223">
      <c r="A2223" t="n">
        <v>31284</v>
      </c>
      <c r="B2223" t="n">
        <v>128</v>
      </c>
      <c r="C2223" t="inlineStr">
        <is>
          <t>Love Cabaret</t>
        </is>
      </c>
      <c r="D2223" s="556" t="n">
        <v>45778</v>
      </c>
      <c r="E2223" t="n">
        <v>17092</v>
      </c>
      <c r="F2223" t="inlineStr">
        <is>
          <t>GELO CUBO 50X60MM</t>
        </is>
      </c>
      <c r="G2223" t="n">
        <v>4165</v>
      </c>
      <c r="H2223" t="n">
        <v>24</v>
      </c>
      <c r="I2223" t="inlineStr">
        <is>
          <t>UN</t>
        </is>
      </c>
      <c r="J2223" t="inlineStr">
        <is>
          <t>BEBIDAS</t>
        </is>
      </c>
      <c r="K2223" t="inlineStr">
        <is>
          <t>04/2025</t>
        </is>
      </c>
      <c r="L2223" t="n">
        <v>47.5</v>
      </c>
      <c r="M2223" s="556" t="n">
        <v>45775</v>
      </c>
      <c r="N2223" t="n">
        <v>47.5</v>
      </c>
      <c r="O2223" t="n">
        <v>47.5</v>
      </c>
      <c r="P2223" t="n">
        <v>1140</v>
      </c>
    </row>
    <row r="2224">
      <c r="A2224" t="n">
        <v>31344</v>
      </c>
      <c r="B2224" t="n">
        <v>128</v>
      </c>
      <c r="C2224" t="inlineStr">
        <is>
          <t>Love Cabaret</t>
        </is>
      </c>
      <c r="D2224" s="556" t="n">
        <v>45778</v>
      </c>
      <c r="E2224" t="n">
        <v>24053</v>
      </c>
      <c r="F2224" t="inlineStr">
        <is>
          <t>ARROZ JAPONEZ KG</t>
        </is>
      </c>
      <c r="G2224" t="n">
        <v>2189</v>
      </c>
      <c r="H2224" t="n">
        <v>19</v>
      </c>
      <c r="I2224" t="inlineStr">
        <is>
          <t>KG</t>
        </is>
      </c>
      <c r="J2224" t="inlineStr">
        <is>
          <t>ALIMENTOS</t>
        </is>
      </c>
      <c r="K2224" t="inlineStr">
        <is>
          <t>04/2025</t>
        </is>
      </c>
      <c r="L2224" t="n">
        <v>54.38</v>
      </c>
      <c r="M2224" s="556" t="n">
        <v>45770</v>
      </c>
      <c r="N2224" t="n">
        <v>54.38</v>
      </c>
      <c r="O2224" t="n">
        <v>54.38</v>
      </c>
      <c r="P2224" t="n">
        <v>1033.22</v>
      </c>
    </row>
    <row r="2225">
      <c r="A2225" t="n">
        <v>31305</v>
      </c>
      <c r="B2225" t="n">
        <v>128</v>
      </c>
      <c r="C2225" t="inlineStr">
        <is>
          <t>Love Cabaret</t>
        </is>
      </c>
      <c r="D2225" s="556" t="n">
        <v>45778</v>
      </c>
      <c r="E2225" t="n">
        <v>18113</v>
      </c>
      <c r="F2225" t="inlineStr">
        <is>
          <t>WHISKY JOHNNIE WALKER GREEN LABEL 750ML</t>
        </is>
      </c>
      <c r="G2225" t="n">
        <v>3499</v>
      </c>
      <c r="H2225" t="n">
        <v>2.25</v>
      </c>
      <c r="I2225" t="inlineStr">
        <is>
          <t>GR</t>
        </is>
      </c>
      <c r="J2225" t="inlineStr">
        <is>
          <t>BEBIDAS</t>
        </is>
      </c>
      <c r="K2225" t="inlineStr">
        <is>
          <t>04/2025</t>
        </is>
      </c>
      <c r="L2225" t="n">
        <v>0</v>
      </c>
      <c r="M2225" s="556" t="n">
        <v>45740</v>
      </c>
      <c r="N2225" t="n">
        <v>439.9</v>
      </c>
      <c r="O2225" t="n">
        <v>385</v>
      </c>
      <c r="P2225" t="n">
        <v>989.78</v>
      </c>
    </row>
    <row r="2226">
      <c r="A2226" t="n">
        <v>31306</v>
      </c>
      <c r="B2226" t="n">
        <v>128</v>
      </c>
      <c r="C2226" t="inlineStr">
        <is>
          <t>Love Cabaret</t>
        </is>
      </c>
      <c r="D2226" s="556" t="n">
        <v>45778</v>
      </c>
      <c r="E2226" t="n">
        <v>18157</v>
      </c>
      <c r="F2226" t="inlineStr">
        <is>
          <t>WHISKY BOURBON BULLEIT 750ML</t>
        </is>
      </c>
      <c r="G2226" t="n">
        <v>3463</v>
      </c>
      <c r="H2226" t="n">
        <v>5.35</v>
      </c>
      <c r="I2226" t="inlineStr">
        <is>
          <t>GR</t>
        </is>
      </c>
      <c r="J2226" t="inlineStr">
        <is>
          <t>BEBIDAS</t>
        </is>
      </c>
      <c r="K2226" t="inlineStr">
        <is>
          <t>04/2025</t>
        </is>
      </c>
      <c r="L2226" t="n">
        <v>174.6</v>
      </c>
      <c r="M2226" s="556" t="n">
        <v>45770</v>
      </c>
      <c r="N2226" t="n">
        <v>174.6</v>
      </c>
      <c r="O2226" t="n">
        <v>174.6</v>
      </c>
      <c r="P2226" t="n">
        <v>934.11</v>
      </c>
    </row>
    <row r="2227">
      <c r="A2227" t="n">
        <v>31308</v>
      </c>
      <c r="B2227" t="n">
        <v>128</v>
      </c>
      <c r="C2227" t="inlineStr">
        <is>
          <t>Love Cabaret</t>
        </is>
      </c>
      <c r="D2227" s="556" t="n">
        <v>45778</v>
      </c>
      <c r="E2227" t="n">
        <v>18202</v>
      </c>
      <c r="F2227" t="inlineStr">
        <is>
          <t>VERMOUTH DOLIN DRY 750ML</t>
        </is>
      </c>
      <c r="G2227" t="n">
        <v>3424</v>
      </c>
      <c r="H2227" t="n">
        <v>5</v>
      </c>
      <c r="I2227" t="inlineStr">
        <is>
          <t>GR</t>
        </is>
      </c>
      <c r="J2227" t="inlineStr">
        <is>
          <t>BEBIDAS</t>
        </is>
      </c>
      <c r="K2227" t="inlineStr">
        <is>
          <t>04/2025</t>
        </is>
      </c>
      <c r="L2227" t="n">
        <v>184.47</v>
      </c>
      <c r="M2227" s="556" t="n">
        <v>45770</v>
      </c>
      <c r="N2227" t="n">
        <v>184.47</v>
      </c>
      <c r="O2227" t="n">
        <v>184.47</v>
      </c>
      <c r="P2227" t="n">
        <v>922.35</v>
      </c>
    </row>
    <row r="2228">
      <c r="A2228" t="n">
        <v>31345</v>
      </c>
      <c r="B2228" t="n">
        <v>128</v>
      </c>
      <c r="C2228" t="inlineStr">
        <is>
          <t>Love Cabaret</t>
        </is>
      </c>
      <c r="D2228" s="556" t="n">
        <v>45778</v>
      </c>
      <c r="E2228" t="n">
        <v>21047</v>
      </c>
      <c r="F2228" t="inlineStr">
        <is>
          <t>AZEITE EXTRA VIRGEM GALLO 2L</t>
        </is>
      </c>
      <c r="G2228" t="n">
        <v>1999</v>
      </c>
      <c r="H2228" t="n">
        <v>5</v>
      </c>
      <c r="I2228" t="inlineStr">
        <is>
          <t>GALAO</t>
        </is>
      </c>
      <c r="J2228" t="inlineStr">
        <is>
          <t>ALIMENTOS</t>
        </is>
      </c>
      <c r="K2228" t="inlineStr">
        <is>
          <t>04/2025</t>
        </is>
      </c>
      <c r="L2228" t="n">
        <v>177.68</v>
      </c>
      <c r="M2228" s="556" t="n">
        <v>45775</v>
      </c>
      <c r="N2228" t="n">
        <v>176.6</v>
      </c>
      <c r="O2228" t="n">
        <v>175.12</v>
      </c>
      <c r="P2228" t="n">
        <v>888.4</v>
      </c>
    </row>
    <row r="2229">
      <c r="A2229" t="n">
        <v>31340</v>
      </c>
      <c r="B2229" t="n">
        <v>128</v>
      </c>
      <c r="C2229" t="inlineStr">
        <is>
          <t>Love Cabaret</t>
        </is>
      </c>
      <c r="D2229" s="556" t="n">
        <v>45778</v>
      </c>
      <c r="E2229" t="n">
        <v>25119</v>
      </c>
      <c r="F2229" t="inlineStr">
        <is>
          <t>ESPUMANTE CHANDON EXCELLENCE BRUT  750ML</t>
        </is>
      </c>
      <c r="G2229" t="n">
        <v>5903</v>
      </c>
      <c r="H2229" t="n">
        <v>6</v>
      </c>
      <c r="I2229" t="inlineStr">
        <is>
          <t>GR</t>
        </is>
      </c>
      <c r="J2229" t="inlineStr">
        <is>
          <t>BEBIDAS</t>
        </is>
      </c>
      <c r="K2229" t="inlineStr">
        <is>
          <t>04/2025</t>
        </is>
      </c>
      <c r="L2229" t="n">
        <v>145.4</v>
      </c>
      <c r="M2229" s="556" t="n">
        <v>45770</v>
      </c>
      <c r="N2229" t="n">
        <v>145.4</v>
      </c>
      <c r="O2229" t="n">
        <v>145.4</v>
      </c>
      <c r="P2229" t="n">
        <v>872.4</v>
      </c>
    </row>
    <row r="2230">
      <c r="A2230" t="n">
        <v>31426</v>
      </c>
      <c r="B2230" t="n">
        <v>128</v>
      </c>
      <c r="C2230" t="inlineStr">
        <is>
          <t>Love Cabaret</t>
        </is>
      </c>
      <c r="D2230" s="556" t="n">
        <v>45778</v>
      </c>
      <c r="E2230" t="n">
        <v>24530</v>
      </c>
      <c r="F2230" t="inlineStr">
        <is>
          <t>VINHO TINTO CARVALHAIS MELANGE A TROIS 750ML</t>
        </is>
      </c>
      <c r="G2230" t="n">
        <v>5656</v>
      </c>
      <c r="H2230" t="n">
        <v>7</v>
      </c>
      <c r="I2230" t="inlineStr">
        <is>
          <t>GR</t>
        </is>
      </c>
      <c r="J2230" t="inlineStr">
        <is>
          <t>BEBIDAS</t>
        </is>
      </c>
      <c r="K2230" t="inlineStr">
        <is>
          <t>04/2025</t>
        </is>
      </c>
      <c r="L2230" t="n">
        <v>120.45</v>
      </c>
      <c r="M2230" s="556" t="n">
        <v>45754</v>
      </c>
      <c r="N2230" t="n">
        <v>120.45</v>
      </c>
      <c r="O2230" t="n">
        <v>120.45</v>
      </c>
      <c r="P2230" t="n">
        <v>843.15</v>
      </c>
    </row>
    <row r="2231">
      <c r="A2231" t="n">
        <v>31307</v>
      </c>
      <c r="B2231" t="n">
        <v>128</v>
      </c>
      <c r="C2231" t="inlineStr">
        <is>
          <t>Love Cabaret</t>
        </is>
      </c>
      <c r="D2231" s="556" t="n">
        <v>45778</v>
      </c>
      <c r="E2231" t="n">
        <v>18117</v>
      </c>
      <c r="F2231" t="inlineStr">
        <is>
          <t>WHISKY JOHNNIE WALKER BLONDE 750ML</t>
        </is>
      </c>
      <c r="G2231" t="n">
        <v>3496</v>
      </c>
      <c r="H2231" t="n">
        <v>7</v>
      </c>
      <c r="I2231" t="inlineStr">
        <is>
          <t>UN</t>
        </is>
      </c>
      <c r="J2231" t="inlineStr">
        <is>
          <t>BEBIDAS</t>
        </is>
      </c>
      <c r="K2231" t="inlineStr">
        <is>
          <t>04/2025</t>
        </is>
      </c>
      <c r="L2231" t="n">
        <v>0</v>
      </c>
      <c r="M2231" s="556" t="n">
        <v>-693593</v>
      </c>
      <c r="N2231" t="n">
        <v>0</v>
      </c>
      <c r="O2231" t="n">
        <v>82.19</v>
      </c>
      <c r="P2231" t="n">
        <v>839.23</v>
      </c>
    </row>
    <row r="2232">
      <c r="A2232" t="n">
        <v>31288</v>
      </c>
      <c r="B2232" t="n">
        <v>128</v>
      </c>
      <c r="C2232" t="inlineStr">
        <is>
          <t>Love Cabaret</t>
        </is>
      </c>
      <c r="D2232" s="556" t="n">
        <v>45778</v>
      </c>
      <c r="E2232" t="n">
        <v>17933</v>
      </c>
      <c r="F2232" t="inlineStr">
        <is>
          <t>AGUA MINERAL COM GAS MAMBA 350ML C/24</t>
        </is>
      </c>
      <c r="G2232" t="n">
        <v>3636</v>
      </c>
      <c r="H2232" t="n">
        <v>17.46</v>
      </c>
      <c r="I2232" t="inlineStr">
        <is>
          <t>PC</t>
        </is>
      </c>
      <c r="J2232" t="inlineStr">
        <is>
          <t>BEBIDAS</t>
        </is>
      </c>
      <c r="K2232" t="inlineStr">
        <is>
          <t>04/2025</t>
        </is>
      </c>
      <c r="L2232" t="n">
        <v>47.76</v>
      </c>
      <c r="M2232" s="556" t="n">
        <v>45770</v>
      </c>
      <c r="N2232" t="n">
        <v>47.76</v>
      </c>
      <c r="O2232" t="n">
        <v>47.76</v>
      </c>
      <c r="P2232" t="n">
        <v>833.89</v>
      </c>
    </row>
    <row r="2233">
      <c r="A2233" t="n">
        <v>31291</v>
      </c>
      <c r="B2233" t="n">
        <v>128</v>
      </c>
      <c r="C2233" t="inlineStr">
        <is>
          <t>Love Cabaret</t>
        </is>
      </c>
      <c r="D2233" s="556" t="n">
        <v>45778</v>
      </c>
      <c r="E2233" t="n">
        <v>18554</v>
      </c>
      <c r="F2233" t="inlineStr">
        <is>
          <t>CERVEJA LAGUNITAS IPA 355ML C/12</t>
        </is>
      </c>
      <c r="G2233" t="n">
        <v>3126</v>
      </c>
      <c r="H2233" t="n">
        <v>7.75</v>
      </c>
      <c r="I2233" t="inlineStr">
        <is>
          <t>PC</t>
        </is>
      </c>
      <c r="J2233" t="inlineStr">
        <is>
          <t>BEBIDAS</t>
        </is>
      </c>
      <c r="K2233" t="inlineStr">
        <is>
          <t>04/2025</t>
        </is>
      </c>
      <c r="L2233" t="n">
        <v>105.24</v>
      </c>
      <c r="M2233" s="556" t="n">
        <v>45762</v>
      </c>
      <c r="N2233" t="n">
        <v>105.24</v>
      </c>
      <c r="O2233" t="n">
        <v>105.24</v>
      </c>
      <c r="P2233" t="n">
        <v>815.61</v>
      </c>
    </row>
    <row r="2234">
      <c r="A2234" t="n">
        <v>31346</v>
      </c>
      <c r="B2234" t="n">
        <v>128</v>
      </c>
      <c r="C2234" t="inlineStr">
        <is>
          <t>Love Cabaret</t>
        </is>
      </c>
      <c r="D2234" s="556" t="n">
        <v>45778</v>
      </c>
      <c r="E2234" t="n">
        <v>21092</v>
      </c>
      <c r="F2234" t="inlineStr">
        <is>
          <t>ACUCAR REFINADO UNIAO 10X1KG</t>
        </is>
      </c>
      <c r="G2234" t="n">
        <v>1988</v>
      </c>
      <c r="H2234" t="n">
        <v>167</v>
      </c>
      <c r="I2234" t="inlineStr">
        <is>
          <t>UN</t>
        </is>
      </c>
      <c r="J2234" t="inlineStr">
        <is>
          <t>ALIMENTOS</t>
        </is>
      </c>
      <c r="K2234" t="inlineStr">
        <is>
          <t>04/2025</t>
        </is>
      </c>
      <c r="L2234" t="n">
        <v>0</v>
      </c>
      <c r="M2234" s="556" t="n">
        <v>45684</v>
      </c>
      <c r="N2234" t="n">
        <v>4.79</v>
      </c>
      <c r="O2234" t="n">
        <v>4.79</v>
      </c>
      <c r="P2234" t="n">
        <v>799.9299999999999</v>
      </c>
    </row>
    <row r="2235">
      <c r="A2235" t="n">
        <v>31348</v>
      </c>
      <c r="B2235" t="n">
        <v>128</v>
      </c>
      <c r="C2235" t="inlineStr">
        <is>
          <t>Love Cabaret</t>
        </is>
      </c>
      <c r="D2235" s="556" t="n">
        <v>45778</v>
      </c>
      <c r="E2235" t="n">
        <v>20308</v>
      </c>
      <c r="F2235" t="inlineStr">
        <is>
          <t>ARROZ ARBORIO CAMIL C/2KG</t>
        </is>
      </c>
      <c r="G2235" t="n">
        <v>2222</v>
      </c>
      <c r="H2235" t="n">
        <v>20</v>
      </c>
      <c r="I2235" t="inlineStr">
        <is>
          <t>PC</t>
        </is>
      </c>
      <c r="J2235" t="inlineStr">
        <is>
          <t>ALIMENTOS</t>
        </is>
      </c>
      <c r="K2235" t="inlineStr">
        <is>
          <t>04/2025</t>
        </is>
      </c>
      <c r="L2235" t="n">
        <v>34.9</v>
      </c>
      <c r="M2235" s="556" t="n">
        <v>45754</v>
      </c>
      <c r="N2235" t="n">
        <v>34.9</v>
      </c>
      <c r="O2235" t="n">
        <v>34.69</v>
      </c>
      <c r="P2235" t="n">
        <v>698</v>
      </c>
    </row>
    <row r="2236">
      <c r="A2236" t="n">
        <v>31309</v>
      </c>
      <c r="B2236" t="n">
        <v>128</v>
      </c>
      <c r="C2236" t="inlineStr">
        <is>
          <t>Love Cabaret</t>
        </is>
      </c>
      <c r="D2236" s="556" t="n">
        <v>45778</v>
      </c>
      <c r="E2236" t="n">
        <v>18540</v>
      </c>
      <c r="F2236" t="inlineStr">
        <is>
          <t>APERITIVO FERNET BRANCA FRATELLI 750ML</t>
        </is>
      </c>
      <c r="G2236" t="n">
        <v>3138</v>
      </c>
      <c r="H2236" t="n">
        <v>4.1</v>
      </c>
      <c r="I2236" t="inlineStr">
        <is>
          <t>GR</t>
        </is>
      </c>
      <c r="J2236" t="inlineStr">
        <is>
          <t>BEBIDAS</t>
        </is>
      </c>
      <c r="K2236" t="inlineStr">
        <is>
          <t>04/2025</t>
        </is>
      </c>
      <c r="L2236" t="n">
        <v>0</v>
      </c>
      <c r="M2236" s="556" t="n">
        <v>-693593</v>
      </c>
      <c r="N2236" t="n">
        <v>0</v>
      </c>
      <c r="O2236" t="n">
        <v>91.08</v>
      </c>
      <c r="P2236" t="n">
        <v>675.89</v>
      </c>
    </row>
    <row r="2237">
      <c r="A2237" t="n">
        <v>31349</v>
      </c>
      <c r="B2237" t="n">
        <v>128</v>
      </c>
      <c r="C2237" t="inlineStr">
        <is>
          <t>Love Cabaret</t>
        </is>
      </c>
      <c r="D2237" s="556" t="n">
        <v>45778</v>
      </c>
      <c r="E2237" t="n">
        <v>21021</v>
      </c>
      <c r="F2237" t="inlineStr">
        <is>
          <t>GORDURA VEGETAL COAMO FRY C/14,5 KG</t>
        </is>
      </c>
      <c r="G2237" t="n">
        <v>2003</v>
      </c>
      <c r="H2237" t="n">
        <v>4</v>
      </c>
      <c r="I2237" t="inlineStr">
        <is>
          <t>BD</t>
        </is>
      </c>
      <c r="J2237" t="inlineStr">
        <is>
          <t>ALIMENTOS</t>
        </is>
      </c>
      <c r="K2237" t="inlineStr">
        <is>
          <t>04/2025</t>
        </is>
      </c>
      <c r="L2237" t="n">
        <v>168.87</v>
      </c>
      <c r="M2237" s="556" t="n">
        <v>45775</v>
      </c>
      <c r="N2237" t="n">
        <v>167.98</v>
      </c>
      <c r="O2237" t="n">
        <v>174.99</v>
      </c>
      <c r="P2237" t="n">
        <v>675.48</v>
      </c>
    </row>
    <row r="2238">
      <c r="A2238" t="n">
        <v>31428</v>
      </c>
      <c r="B2238" t="n">
        <v>128</v>
      </c>
      <c r="C2238" t="inlineStr">
        <is>
          <t>Love Cabaret</t>
        </is>
      </c>
      <c r="D2238" s="556" t="n">
        <v>45778</v>
      </c>
      <c r="E2238" t="n">
        <v>17661</v>
      </c>
      <c r="F2238" t="inlineStr">
        <is>
          <t>VINHO TINTO LES FRUITS SAUVAGES PINOT NOIR 750ML</t>
        </is>
      </c>
      <c r="G2238" t="n">
        <v>3868</v>
      </c>
      <c r="H2238" t="n">
        <v>5</v>
      </c>
      <c r="I2238" t="inlineStr">
        <is>
          <t>GR</t>
        </is>
      </c>
      <c r="J2238" t="inlineStr">
        <is>
          <t>BEBIDAS</t>
        </is>
      </c>
      <c r="K2238" t="inlineStr">
        <is>
          <t>04/2025</t>
        </is>
      </c>
      <c r="L2238" t="n">
        <v>128.06</v>
      </c>
      <c r="M2238" s="556" t="n">
        <v>45754</v>
      </c>
      <c r="N2238" t="n">
        <v>128.06</v>
      </c>
      <c r="O2238" t="n">
        <v>128.06</v>
      </c>
      <c r="P2238" t="n">
        <v>640.3</v>
      </c>
    </row>
    <row r="2239">
      <c r="A2239" t="n">
        <v>31341</v>
      </c>
      <c r="B2239" t="n">
        <v>128</v>
      </c>
      <c r="C2239" t="inlineStr">
        <is>
          <t>Love Cabaret</t>
        </is>
      </c>
      <c r="D2239" s="556" t="n">
        <v>45778</v>
      </c>
      <c r="E2239" t="n">
        <v>18053</v>
      </c>
      <c r="F2239" t="inlineStr">
        <is>
          <t>CHAMPAGNE VEUVE CLICQUOT BRUT 750ML</t>
        </is>
      </c>
      <c r="G2239" t="n">
        <v>3551</v>
      </c>
      <c r="H2239" t="n">
        <v>2</v>
      </c>
      <c r="I2239" t="inlineStr">
        <is>
          <t>UN</t>
        </is>
      </c>
      <c r="J2239" t="inlineStr">
        <is>
          <t>BEBIDAS</t>
        </is>
      </c>
      <c r="K2239" t="inlineStr">
        <is>
          <t>04/2025</t>
        </is>
      </c>
      <c r="L2239" t="n">
        <v>0</v>
      </c>
      <c r="M2239" s="556" t="n">
        <v>45663</v>
      </c>
      <c r="N2239" t="n">
        <v>314.15</v>
      </c>
      <c r="O2239" t="n">
        <v>343</v>
      </c>
      <c r="P2239" t="n">
        <v>628.3</v>
      </c>
    </row>
    <row r="2240">
      <c r="A2240" t="n">
        <v>31427</v>
      </c>
      <c r="B2240" t="n">
        <v>128</v>
      </c>
      <c r="C2240" t="inlineStr">
        <is>
          <t>Love Cabaret</t>
        </is>
      </c>
      <c r="D2240" s="556" t="n">
        <v>45778</v>
      </c>
      <c r="E2240" t="n">
        <v>17778</v>
      </c>
      <c r="F2240" t="inlineStr">
        <is>
          <t>VINHO BRANCO JEREZ FORTIF REAL TESOURO FINO 750ML</t>
        </is>
      </c>
      <c r="G2240" t="n">
        <v>3765</v>
      </c>
      <c r="H2240" t="n">
        <v>7</v>
      </c>
      <c r="I2240" t="inlineStr">
        <is>
          <t>GR</t>
        </is>
      </c>
      <c r="J2240" t="inlineStr">
        <is>
          <t>BEBIDAS</t>
        </is>
      </c>
      <c r="K2240" t="inlineStr">
        <is>
          <t>04/2025</t>
        </is>
      </c>
      <c r="L2240" t="n">
        <v>0</v>
      </c>
      <c r="M2240" s="556" t="n">
        <v>45516</v>
      </c>
      <c r="N2240" t="n">
        <v>88.81999999999999</v>
      </c>
      <c r="O2240" t="n">
        <v>0</v>
      </c>
      <c r="P2240" t="n">
        <v>621.74</v>
      </c>
    </row>
    <row r="2241">
      <c r="A2241" t="n">
        <v>31310</v>
      </c>
      <c r="B2241" t="n">
        <v>128</v>
      </c>
      <c r="C2241" t="inlineStr">
        <is>
          <t>Love Cabaret</t>
        </is>
      </c>
      <c r="D2241" s="556" t="n">
        <v>45778</v>
      </c>
      <c r="E2241" t="n">
        <v>18242</v>
      </c>
      <c r="F2241" t="inlineStr">
        <is>
          <t>TEQUILA DON JULIO BLANCO 750ML</t>
        </is>
      </c>
      <c r="G2241" t="n">
        <v>3386</v>
      </c>
      <c r="H2241" t="n">
        <v>4.4</v>
      </c>
      <c r="I2241" t="inlineStr">
        <is>
          <t>GR</t>
        </is>
      </c>
      <c r="J2241" t="inlineStr">
        <is>
          <t>BEBIDAS</t>
        </is>
      </c>
      <c r="K2241" t="inlineStr">
        <is>
          <t>04/2025</t>
        </is>
      </c>
      <c r="L2241" t="n">
        <v>0</v>
      </c>
      <c r="M2241" s="556" t="n">
        <v>45740</v>
      </c>
      <c r="N2241" t="n">
        <v>137</v>
      </c>
      <c r="O2241" t="n">
        <v>45.72</v>
      </c>
      <c r="P2241" t="n">
        <v>602.8</v>
      </c>
    </row>
    <row r="2242">
      <c r="A2242" t="n">
        <v>31429</v>
      </c>
      <c r="B2242" t="n">
        <v>128</v>
      </c>
      <c r="C2242" t="inlineStr">
        <is>
          <t>Love Cabaret</t>
        </is>
      </c>
      <c r="D2242" s="556" t="n">
        <v>45778</v>
      </c>
      <c r="E2242" t="n">
        <v>25435</v>
      </c>
      <c r="F2242" t="inlineStr">
        <is>
          <t>VINHO APPARENTE BLANC CHATEAU PUECH REDON 750ML UN</t>
        </is>
      </c>
      <c r="G2242" t="n">
        <v>6107</v>
      </c>
      <c r="H2242" t="n">
        <v>5</v>
      </c>
      <c r="I2242" t="inlineStr">
        <is>
          <t>UN</t>
        </is>
      </c>
      <c r="J2242" t="inlineStr">
        <is>
          <t>BEBIDAS</t>
        </is>
      </c>
      <c r="K2242" t="inlineStr">
        <is>
          <t>04/2025</t>
        </is>
      </c>
      <c r="L2242" t="n">
        <v>0</v>
      </c>
      <c r="M2242" s="556" t="n">
        <v>45664</v>
      </c>
      <c r="N2242" t="n">
        <v>120</v>
      </c>
      <c r="O2242" t="n">
        <v>120</v>
      </c>
      <c r="P2242" t="n">
        <v>600</v>
      </c>
    </row>
    <row r="2243">
      <c r="A2243" t="n">
        <v>31312</v>
      </c>
      <c r="B2243" t="n">
        <v>128</v>
      </c>
      <c r="C2243" t="inlineStr">
        <is>
          <t>Love Cabaret</t>
        </is>
      </c>
      <c r="D2243" s="556" t="n">
        <v>45778</v>
      </c>
      <c r="E2243" t="n">
        <v>18287</v>
      </c>
      <c r="F2243" t="inlineStr">
        <is>
          <t>LICOR DE CEREJA HEERING 700ML</t>
        </is>
      </c>
      <c r="G2243" t="n">
        <v>3341</v>
      </c>
      <c r="H2243" t="n">
        <v>2</v>
      </c>
      <c r="I2243" t="inlineStr">
        <is>
          <t>UN</t>
        </is>
      </c>
      <c r="J2243" t="inlineStr">
        <is>
          <t>BEBIDAS</t>
        </is>
      </c>
      <c r="K2243" t="inlineStr">
        <is>
          <t>04/2025</t>
        </is>
      </c>
      <c r="L2243" t="n">
        <v>0</v>
      </c>
      <c r="M2243" s="556" t="n">
        <v>-693593</v>
      </c>
      <c r="N2243" t="n">
        <v>0</v>
      </c>
      <c r="O2243" t="n">
        <v>0</v>
      </c>
      <c r="P2243" t="n">
        <v>569.98</v>
      </c>
    </row>
    <row r="2244">
      <c r="A2244" t="n">
        <v>31350</v>
      </c>
      <c r="B2244" t="n">
        <v>128</v>
      </c>
      <c r="C2244" t="inlineStr">
        <is>
          <t>Love Cabaret</t>
        </is>
      </c>
      <c r="D2244" s="556" t="n">
        <v>45778</v>
      </c>
      <c r="E2244" t="n">
        <v>20743</v>
      </c>
      <c r="F2244" t="inlineStr">
        <is>
          <t>AZEITONA PRETA S/ CAROCO YGUARA 2KG</t>
        </is>
      </c>
      <c r="G2244" t="n">
        <v>2090</v>
      </c>
      <c r="H2244" t="n">
        <v>7</v>
      </c>
      <c r="I2244" t="inlineStr">
        <is>
          <t>UN</t>
        </is>
      </c>
      <c r="J2244" t="inlineStr">
        <is>
          <t>ALIMENTOS</t>
        </is>
      </c>
      <c r="K2244" t="inlineStr">
        <is>
          <t>04/2025</t>
        </is>
      </c>
      <c r="L2244" t="n">
        <v>79.2</v>
      </c>
      <c r="M2244" s="556" t="n">
        <v>45776</v>
      </c>
      <c r="N2244" t="n">
        <v>0</v>
      </c>
      <c r="O2244" t="n">
        <v>0</v>
      </c>
      <c r="P2244" t="n">
        <v>554.4</v>
      </c>
    </row>
    <row r="2245">
      <c r="A2245" t="n">
        <v>31286</v>
      </c>
      <c r="B2245" t="n">
        <v>128</v>
      </c>
      <c r="C2245" t="inlineStr">
        <is>
          <t>Love Cabaret</t>
        </is>
      </c>
      <c r="D2245" s="556" t="n">
        <v>45778</v>
      </c>
      <c r="E2245" t="n">
        <v>18557</v>
      </c>
      <c r="F2245" t="inlineStr">
        <is>
          <t>CERVEJA BLUE MOON BELGIAN WHITE 355ML C/24</t>
        </is>
      </c>
      <c r="G2245" t="n">
        <v>3123</v>
      </c>
      <c r="H2245" t="n">
        <v>2.58</v>
      </c>
      <c r="I2245" t="inlineStr">
        <is>
          <t>PC</t>
        </is>
      </c>
      <c r="J2245" t="inlineStr">
        <is>
          <t>BEBIDAS</t>
        </is>
      </c>
      <c r="K2245" t="inlineStr">
        <is>
          <t>04/2025</t>
        </is>
      </c>
      <c r="L2245" t="n">
        <v>0</v>
      </c>
      <c r="M2245" s="556" t="n">
        <v>45624</v>
      </c>
      <c r="N2245" t="n">
        <v>210.46</v>
      </c>
      <c r="O2245" t="n">
        <v>210.47</v>
      </c>
      <c r="P2245" t="n">
        <v>542.99</v>
      </c>
    </row>
    <row r="2246">
      <c r="A2246" t="n">
        <v>31418</v>
      </c>
      <c r="B2246" t="n">
        <v>128</v>
      </c>
      <c r="C2246" t="inlineStr">
        <is>
          <t>Love Cabaret</t>
        </is>
      </c>
      <c r="D2246" s="556" t="n">
        <v>45778</v>
      </c>
      <c r="E2246" t="n">
        <v>22955</v>
      </c>
      <c r="F2246" t="inlineStr">
        <is>
          <t>BAGUETE ITALIANA 250G UN</t>
        </is>
      </c>
      <c r="G2246" t="n">
        <v>2848</v>
      </c>
      <c r="H2246" t="n">
        <v>20.8</v>
      </c>
      <c r="I2246" t="inlineStr">
        <is>
          <t>UN</t>
        </is>
      </c>
      <c r="J2246" t="inlineStr">
        <is>
          <t>ALIMENTOS</t>
        </is>
      </c>
      <c r="K2246" t="inlineStr">
        <is>
          <t>04/2025</t>
        </is>
      </c>
      <c r="L2246" t="n">
        <v>0</v>
      </c>
      <c r="M2246" s="556" t="n">
        <v>45678</v>
      </c>
      <c r="N2246" t="n">
        <v>25</v>
      </c>
      <c r="O2246" t="n">
        <v>25</v>
      </c>
      <c r="P2246" t="n">
        <v>520</v>
      </c>
    </row>
    <row r="2247">
      <c r="A2247" t="n">
        <v>31420</v>
      </c>
      <c r="B2247" t="n">
        <v>128</v>
      </c>
      <c r="C2247" t="inlineStr">
        <is>
          <t>Love Cabaret</t>
        </is>
      </c>
      <c r="D2247" s="556" t="n">
        <v>45778</v>
      </c>
      <c r="E2247" t="n">
        <v>24259</v>
      </c>
      <c r="F2247" t="inlineStr">
        <is>
          <t>FILE MIGNON 4/5 S/ CORDAO KG</t>
        </is>
      </c>
      <c r="G2247" t="n">
        <v>2938</v>
      </c>
      <c r="H2247" t="n">
        <v>7.28</v>
      </c>
      <c r="I2247" t="inlineStr">
        <is>
          <t>KG</t>
        </is>
      </c>
      <c r="J2247" t="inlineStr">
        <is>
          <t>ALIMENTOS</t>
        </is>
      </c>
      <c r="K2247" t="inlineStr">
        <is>
          <t>04/2025</t>
        </is>
      </c>
      <c r="L2247" t="n">
        <v>68.87</v>
      </c>
      <c r="M2247" s="556" t="n">
        <v>45775</v>
      </c>
      <c r="N2247" t="n">
        <v>68.95999999999999</v>
      </c>
      <c r="O2247" t="n">
        <v>41.76</v>
      </c>
      <c r="P2247" t="n">
        <v>501.37</v>
      </c>
    </row>
    <row r="2248">
      <c r="A2248" t="n">
        <v>31314</v>
      </c>
      <c r="B2248" t="n">
        <v>128</v>
      </c>
      <c r="C2248" t="inlineStr">
        <is>
          <t>Love Cabaret</t>
        </is>
      </c>
      <c r="D2248" s="556" t="n">
        <v>45778</v>
      </c>
      <c r="E2248" t="n">
        <v>18131</v>
      </c>
      <c r="F2248" t="inlineStr">
        <is>
          <t>WHISKY GLENMORANGIE 10 ANOS 750ML</t>
        </is>
      </c>
      <c r="G2248" t="n">
        <v>3485</v>
      </c>
      <c r="H2248" t="n">
        <v>2</v>
      </c>
      <c r="I2248" t="inlineStr">
        <is>
          <t>UN</t>
        </is>
      </c>
      <c r="J2248" t="inlineStr">
        <is>
          <t>BEBIDAS</t>
        </is>
      </c>
      <c r="K2248" t="inlineStr">
        <is>
          <t>04/2025</t>
        </is>
      </c>
      <c r="L2248" t="n">
        <v>0</v>
      </c>
      <c r="M2248" s="556" t="n">
        <v>-693593</v>
      </c>
      <c r="N2248" t="n">
        <v>0</v>
      </c>
      <c r="O2248" t="n">
        <v>298.9</v>
      </c>
      <c r="P2248" t="n">
        <v>500.7</v>
      </c>
    </row>
    <row r="2249">
      <c r="A2249" t="n">
        <v>31313</v>
      </c>
      <c r="B2249" t="n">
        <v>128</v>
      </c>
      <c r="C2249" t="inlineStr">
        <is>
          <t>Love Cabaret</t>
        </is>
      </c>
      <c r="D2249" s="556" t="n">
        <v>45778</v>
      </c>
      <c r="E2249" t="n">
        <v>18114</v>
      </c>
      <c r="F2249" t="inlineStr">
        <is>
          <t>WHISKY JOHNNIE WALKER GOLD LABEL RESERVE 750ML</t>
        </is>
      </c>
      <c r="G2249" t="n">
        <v>3498</v>
      </c>
      <c r="H2249" t="n">
        <v>2.15</v>
      </c>
      <c r="I2249" t="inlineStr">
        <is>
          <t>GR</t>
        </is>
      </c>
      <c r="J2249" t="inlineStr">
        <is>
          <t>BEBIDAS</t>
        </is>
      </c>
      <c r="K2249" t="inlineStr">
        <is>
          <t>04/2025</t>
        </is>
      </c>
      <c r="L2249" t="n">
        <v>229</v>
      </c>
      <c r="M2249" s="556" t="n">
        <v>45751</v>
      </c>
      <c r="N2249" t="n">
        <v>229</v>
      </c>
      <c r="O2249" t="n">
        <v>261.71</v>
      </c>
      <c r="P2249" t="n">
        <v>492.35</v>
      </c>
    </row>
    <row r="2250">
      <c r="A2250" t="n">
        <v>31311</v>
      </c>
      <c r="B2250" t="n">
        <v>128</v>
      </c>
      <c r="C2250" t="inlineStr">
        <is>
          <t>Love Cabaret</t>
        </is>
      </c>
      <c r="D2250" s="556" t="n">
        <v>45778</v>
      </c>
      <c r="E2250" t="n">
        <v>18186</v>
      </c>
      <c r="F2250" t="inlineStr">
        <is>
          <t>VODKA CIROC NATURAL 750ML</t>
        </is>
      </c>
      <c r="G2250" t="n">
        <v>3437</v>
      </c>
      <c r="H2250" t="n">
        <v>3.55</v>
      </c>
      <c r="I2250" t="inlineStr">
        <is>
          <t>GR</t>
        </is>
      </c>
      <c r="J2250" t="inlineStr">
        <is>
          <t>BEBIDAS</t>
        </is>
      </c>
      <c r="K2250" t="inlineStr">
        <is>
          <t>04/2025</t>
        </is>
      </c>
      <c r="L2250" t="n">
        <v>136</v>
      </c>
      <c r="M2250" s="556" t="n">
        <v>45762</v>
      </c>
      <c r="N2250" t="n">
        <v>136</v>
      </c>
      <c r="O2250" t="n">
        <v>173.46</v>
      </c>
      <c r="P2250" t="n">
        <v>482.8</v>
      </c>
    </row>
    <row r="2251">
      <c r="A2251" t="n">
        <v>31342</v>
      </c>
      <c r="B2251" t="n">
        <v>128</v>
      </c>
      <c r="C2251" t="inlineStr">
        <is>
          <t>Love Cabaret</t>
        </is>
      </c>
      <c r="D2251" s="556" t="n">
        <v>45778</v>
      </c>
      <c r="E2251" t="n">
        <v>18050</v>
      </c>
      <c r="F2251" t="inlineStr">
        <is>
          <t>ESPUMANTE MOET CHANDON IMPERIAL ROSE 750ML</t>
        </is>
      </c>
      <c r="G2251" t="n">
        <v>3553</v>
      </c>
      <c r="H2251" t="n">
        <v>1</v>
      </c>
      <c r="I2251" t="inlineStr">
        <is>
          <t>GR</t>
        </is>
      </c>
      <c r="J2251" t="inlineStr">
        <is>
          <t>BEBIDAS</t>
        </is>
      </c>
      <c r="K2251" t="inlineStr">
        <is>
          <t>04/2025</t>
        </is>
      </c>
      <c r="L2251" t="n">
        <v>0</v>
      </c>
      <c r="M2251" s="556" t="n">
        <v>-693593</v>
      </c>
      <c r="N2251" t="n">
        <v>0</v>
      </c>
      <c r="O2251" t="n">
        <v>391.54</v>
      </c>
      <c r="P2251" t="n">
        <v>478.8</v>
      </c>
    </row>
    <row r="2252">
      <c r="A2252" t="n">
        <v>31458</v>
      </c>
      <c r="B2252" t="n">
        <v>128</v>
      </c>
      <c r="C2252" t="inlineStr">
        <is>
          <t>Love Cabaret</t>
        </is>
      </c>
      <c r="D2252" s="556" t="n">
        <v>45778</v>
      </c>
      <c r="E2252" t="n">
        <v>26761</v>
      </c>
      <c r="F2252" t="inlineStr">
        <is>
          <t>CERVEJA SOL PREMIUM ZERO 330ML C/6 UN</t>
        </is>
      </c>
      <c r="G2252" t="n">
        <v>6889</v>
      </c>
      <c r="H2252" t="n">
        <v>14.5</v>
      </c>
      <c r="I2252" t="inlineStr">
        <is>
          <t>PC</t>
        </is>
      </c>
      <c r="J2252" t="inlineStr">
        <is>
          <t>BEBIDAS</t>
        </is>
      </c>
      <c r="K2252" t="inlineStr">
        <is>
          <t>04/2025</t>
        </is>
      </c>
      <c r="L2252" t="n">
        <v>0</v>
      </c>
      <c r="M2252" s="556" t="n">
        <v>-693593</v>
      </c>
      <c r="N2252" t="n">
        <v>0</v>
      </c>
      <c r="O2252" t="n">
        <v>31.38</v>
      </c>
      <c r="P2252" t="n">
        <v>455.01</v>
      </c>
    </row>
    <row r="2253">
      <c r="A2253" t="n">
        <v>31430</v>
      </c>
      <c r="B2253" t="n">
        <v>128</v>
      </c>
      <c r="C2253" t="inlineStr">
        <is>
          <t>Love Cabaret</t>
        </is>
      </c>
      <c r="D2253" s="556" t="n">
        <v>45778</v>
      </c>
      <c r="E2253" t="n">
        <v>17713</v>
      </c>
      <c r="F2253" t="inlineStr">
        <is>
          <t>VINHO TINTO RUTINI ENCUENTRO MALBEC 750ML</t>
        </is>
      </c>
      <c r="G2253" t="n">
        <v>3823</v>
      </c>
      <c r="H2253" t="n">
        <v>5</v>
      </c>
      <c r="I2253" t="inlineStr">
        <is>
          <t>GR</t>
        </is>
      </c>
      <c r="J2253" t="inlineStr">
        <is>
          <t>BEBIDAS</t>
        </is>
      </c>
      <c r="K2253" t="inlineStr">
        <is>
          <t>04/2025</t>
        </is>
      </c>
      <c r="L2253" t="n">
        <v>0</v>
      </c>
      <c r="M2253" s="556" t="n">
        <v>45497</v>
      </c>
      <c r="N2253" t="n">
        <v>91</v>
      </c>
      <c r="O2253" t="n">
        <v>91</v>
      </c>
      <c r="P2253" t="n">
        <v>455</v>
      </c>
    </row>
    <row r="2254">
      <c r="A2254" t="n">
        <v>31421</v>
      </c>
      <c r="B2254" t="n">
        <v>128</v>
      </c>
      <c r="C2254" t="inlineStr">
        <is>
          <t>Love Cabaret</t>
        </is>
      </c>
      <c r="D2254" s="556" t="n">
        <v>45778</v>
      </c>
      <c r="E2254" t="n">
        <v>24404</v>
      </c>
      <c r="F2254" t="inlineStr">
        <is>
          <t>PEITO BOVINO KG</t>
        </is>
      </c>
      <c r="G2254" t="n">
        <v>2951</v>
      </c>
      <c r="H2254" t="n">
        <v>13.4</v>
      </c>
      <c r="I2254" t="inlineStr">
        <is>
          <t>KG</t>
        </is>
      </c>
      <c r="J2254" t="inlineStr">
        <is>
          <t>ALIMENTOS</t>
        </is>
      </c>
      <c r="K2254" t="inlineStr">
        <is>
          <t>04/2025</t>
        </is>
      </c>
      <c r="L2254" t="n">
        <v>33.5</v>
      </c>
      <c r="M2254" s="556" t="n">
        <v>45775</v>
      </c>
      <c r="N2254" t="n">
        <v>33.5</v>
      </c>
      <c r="O2254" t="n">
        <v>33.5</v>
      </c>
      <c r="P2254" t="n">
        <v>448.9</v>
      </c>
    </row>
    <row r="2255">
      <c r="A2255" t="n">
        <v>31315</v>
      </c>
      <c r="B2255" t="n">
        <v>128</v>
      </c>
      <c r="C2255" t="inlineStr">
        <is>
          <t>Love Cabaret</t>
        </is>
      </c>
      <c r="D2255" s="556" t="n">
        <v>45778</v>
      </c>
      <c r="E2255" t="n">
        <v>18214</v>
      </c>
      <c r="F2255" t="inlineStr">
        <is>
          <t>VERMOUTH MARTINI BIANCO 750ML</t>
        </is>
      </c>
      <c r="G2255" t="n">
        <v>3413</v>
      </c>
      <c r="H2255" t="n">
        <v>13</v>
      </c>
      <c r="I2255" t="inlineStr">
        <is>
          <t>GR</t>
        </is>
      </c>
      <c r="J2255" t="inlineStr">
        <is>
          <t>BEBIDAS</t>
        </is>
      </c>
      <c r="K2255" t="inlineStr">
        <is>
          <t>04/2025</t>
        </is>
      </c>
      <c r="L2255" t="n">
        <v>0</v>
      </c>
      <c r="M2255" s="556" t="n">
        <v>-693593</v>
      </c>
      <c r="N2255" t="n">
        <v>0</v>
      </c>
      <c r="O2255" t="n">
        <v>16.89</v>
      </c>
      <c r="P2255" t="n">
        <v>442.65</v>
      </c>
    </row>
    <row r="2256">
      <c r="A2256" t="n">
        <v>31431</v>
      </c>
      <c r="B2256" t="n">
        <v>128</v>
      </c>
      <c r="C2256" t="inlineStr">
        <is>
          <t>Love Cabaret</t>
        </is>
      </c>
      <c r="D2256" s="556" t="n">
        <v>45778</v>
      </c>
      <c r="E2256" t="n">
        <v>17603</v>
      </c>
      <c r="F2256" t="inlineStr">
        <is>
          <t>VINHO TINTO UNLITRO COSTA TOSCANA IGT AMP 750ML</t>
        </is>
      </c>
      <c r="G2256" t="n">
        <v>3924</v>
      </c>
      <c r="H2256" t="n">
        <v>2</v>
      </c>
      <c r="I2256" t="inlineStr">
        <is>
          <t>UN</t>
        </is>
      </c>
      <c r="J2256" t="inlineStr">
        <is>
          <t>BEBIDAS</t>
        </is>
      </c>
      <c r="K2256" t="inlineStr">
        <is>
          <t>04/2025</t>
        </is>
      </c>
      <c r="L2256" t="n">
        <v>0</v>
      </c>
      <c r="M2256" s="556" t="n">
        <v>-693593</v>
      </c>
      <c r="N2256" t="n">
        <v>0</v>
      </c>
      <c r="O2256" t="n">
        <v>0</v>
      </c>
      <c r="P2256" t="n">
        <v>440</v>
      </c>
    </row>
    <row r="2257">
      <c r="A2257" t="n">
        <v>31351</v>
      </c>
      <c r="B2257" t="n">
        <v>128</v>
      </c>
      <c r="C2257" t="inlineStr">
        <is>
          <t>Love Cabaret</t>
        </is>
      </c>
      <c r="D2257" s="556" t="n">
        <v>45778</v>
      </c>
      <c r="E2257" t="n">
        <v>20116</v>
      </c>
      <c r="F2257" t="inlineStr">
        <is>
          <t>MASSA CONGELADA PARA HARUMAKI 450GR</t>
        </is>
      </c>
      <c r="G2257" t="n">
        <v>2291</v>
      </c>
      <c r="H2257" t="n">
        <v>32</v>
      </c>
      <c r="I2257" t="inlineStr">
        <is>
          <t>UN</t>
        </is>
      </c>
      <c r="J2257" t="inlineStr">
        <is>
          <t>ALIMENTOS</t>
        </is>
      </c>
      <c r="K2257" t="inlineStr">
        <is>
          <t>04/2025</t>
        </is>
      </c>
      <c r="L2257" t="n">
        <v>0</v>
      </c>
      <c r="M2257" s="556" t="n">
        <v>45677</v>
      </c>
      <c r="N2257" t="n">
        <v>13.65</v>
      </c>
      <c r="O2257" t="n">
        <v>13.65</v>
      </c>
      <c r="P2257" t="n">
        <v>436.8</v>
      </c>
    </row>
    <row r="2258">
      <c r="A2258" t="n">
        <v>31316</v>
      </c>
      <c r="B2258" t="n">
        <v>128</v>
      </c>
      <c r="C2258" t="inlineStr">
        <is>
          <t>Love Cabaret</t>
        </is>
      </c>
      <c r="D2258" s="556" t="n">
        <v>45778</v>
      </c>
      <c r="E2258" t="n">
        <v>18530</v>
      </c>
      <c r="F2258" t="inlineStr">
        <is>
          <t>APERITIVO RAMAZZOTTI ROSATO 700ML</t>
        </is>
      </c>
      <c r="G2258" t="n">
        <v>3145</v>
      </c>
      <c r="H2258" t="n">
        <v>7</v>
      </c>
      <c r="I2258" t="inlineStr">
        <is>
          <t>GR</t>
        </is>
      </c>
      <c r="J2258" t="inlineStr">
        <is>
          <t>BEBIDAS</t>
        </is>
      </c>
      <c r="K2258" t="inlineStr">
        <is>
          <t>04/2025</t>
        </is>
      </c>
      <c r="L2258" t="n">
        <v>0</v>
      </c>
      <c r="M2258" s="556" t="n">
        <v>45502</v>
      </c>
      <c r="N2258" t="n">
        <v>61.12</v>
      </c>
      <c r="O2258" t="n">
        <v>64.56</v>
      </c>
      <c r="P2258" t="n">
        <v>427.84</v>
      </c>
    </row>
    <row r="2259">
      <c r="A2259" t="n">
        <v>31352</v>
      </c>
      <c r="B2259" t="n">
        <v>128</v>
      </c>
      <c r="C2259" t="inlineStr">
        <is>
          <t>Love Cabaret</t>
        </is>
      </c>
      <c r="D2259" s="556" t="n">
        <v>45778</v>
      </c>
      <c r="E2259" t="n">
        <v>24118</v>
      </c>
      <c r="F2259" t="inlineStr">
        <is>
          <t>CASTANHA DE CAJU CRUA KG</t>
        </is>
      </c>
      <c r="G2259" t="n">
        <v>2233</v>
      </c>
      <c r="H2259" t="n">
        <v>7</v>
      </c>
      <c r="I2259" t="inlineStr">
        <is>
          <t>KG</t>
        </is>
      </c>
      <c r="J2259" t="inlineStr">
        <is>
          <t>ALIMENTOS</t>
        </is>
      </c>
      <c r="K2259" t="inlineStr">
        <is>
          <t>04/2025</t>
        </is>
      </c>
      <c r="L2259" t="n">
        <v>0</v>
      </c>
      <c r="M2259" s="556" t="n">
        <v>45680</v>
      </c>
      <c r="N2259" t="n">
        <v>61</v>
      </c>
      <c r="O2259" t="n">
        <v>58.05</v>
      </c>
      <c r="P2259" t="n">
        <v>427</v>
      </c>
    </row>
    <row r="2260">
      <c r="A2260" t="n">
        <v>31317</v>
      </c>
      <c r="B2260" t="n">
        <v>128</v>
      </c>
      <c r="C2260" t="inlineStr">
        <is>
          <t>Love Cabaret</t>
        </is>
      </c>
      <c r="D2260" s="556" t="n">
        <v>45778</v>
      </c>
      <c r="E2260" t="n">
        <v>18133</v>
      </c>
      <c r="F2260" t="inlineStr">
        <is>
          <t>WHISKY GLENLIVET FOUNDERS RESERVE 750ML</t>
        </is>
      </c>
      <c r="G2260" t="n">
        <v>3484</v>
      </c>
      <c r="H2260" t="n">
        <v>2</v>
      </c>
      <c r="I2260" t="inlineStr">
        <is>
          <t>GR</t>
        </is>
      </c>
      <c r="J2260" t="inlineStr">
        <is>
          <t>BEBIDAS</t>
        </is>
      </c>
      <c r="K2260" t="inlineStr">
        <is>
          <t>04/2025</t>
        </is>
      </c>
      <c r="L2260" t="n">
        <v>0</v>
      </c>
      <c r="M2260" s="556" t="n">
        <v>-693593</v>
      </c>
      <c r="N2260" t="n">
        <v>0</v>
      </c>
      <c r="O2260" t="n">
        <v>0</v>
      </c>
      <c r="P2260" t="n">
        <v>414.02</v>
      </c>
    </row>
    <row r="2261">
      <c r="A2261" t="n">
        <v>31353</v>
      </c>
      <c r="B2261" t="n">
        <v>128</v>
      </c>
      <c r="C2261" t="inlineStr">
        <is>
          <t>Love Cabaret</t>
        </is>
      </c>
      <c r="D2261" s="556" t="n">
        <v>45778</v>
      </c>
      <c r="E2261" t="n">
        <v>21093</v>
      </c>
      <c r="F2261" t="inlineStr">
        <is>
          <t>ACUCAR REFINADO UNIAO 1KG UN</t>
        </is>
      </c>
      <c r="G2261" t="n">
        <v>1988</v>
      </c>
      <c r="H2261" t="n">
        <v>84</v>
      </c>
      <c r="I2261" t="inlineStr">
        <is>
          <t>KG</t>
        </is>
      </c>
      <c r="J2261" t="inlineStr">
        <is>
          <t>ALIMENTOS</t>
        </is>
      </c>
      <c r="K2261" t="inlineStr">
        <is>
          <t>04/2025</t>
        </is>
      </c>
      <c r="L2261" t="n">
        <v>4.79</v>
      </c>
      <c r="M2261" s="556" t="n">
        <v>45761</v>
      </c>
      <c r="N2261" t="n">
        <v>4.79</v>
      </c>
      <c r="O2261" t="n">
        <v>4.79</v>
      </c>
      <c r="P2261" t="n">
        <v>402.36</v>
      </c>
    </row>
    <row r="2262">
      <c r="A2262" t="n">
        <v>31422</v>
      </c>
      <c r="B2262" t="n">
        <v>128</v>
      </c>
      <c r="C2262" t="inlineStr">
        <is>
          <t>Love Cabaret</t>
        </is>
      </c>
      <c r="D2262" s="556" t="n">
        <v>45778</v>
      </c>
      <c r="E2262" t="n">
        <v>18788</v>
      </c>
      <c r="F2262" t="inlineStr">
        <is>
          <t>CAMARAO CINZA LIMPO 30/40 KG</t>
        </is>
      </c>
      <c r="G2262" t="n">
        <v>2985</v>
      </c>
      <c r="H2262" t="n">
        <v>4.1</v>
      </c>
      <c r="I2262" t="inlineStr">
        <is>
          <t>KG</t>
        </is>
      </c>
      <c r="J2262" t="inlineStr">
        <is>
          <t>ALIMENTOS</t>
        </is>
      </c>
      <c r="K2262" t="inlineStr">
        <is>
          <t>04/2025</t>
        </is>
      </c>
      <c r="L2262" t="n">
        <v>98</v>
      </c>
      <c r="M2262" s="556" t="n">
        <v>45775</v>
      </c>
      <c r="N2262" t="n">
        <v>98</v>
      </c>
      <c r="O2262" t="n">
        <v>98</v>
      </c>
      <c r="P2262" t="n">
        <v>401.8</v>
      </c>
    </row>
    <row r="2263">
      <c r="A2263" t="n">
        <v>31285</v>
      </c>
      <c r="B2263" t="n">
        <v>128</v>
      </c>
      <c r="C2263" t="inlineStr">
        <is>
          <t>Love Cabaret</t>
        </is>
      </c>
      <c r="D2263" s="556" t="n">
        <v>45778</v>
      </c>
      <c r="E2263" t="n">
        <v>22610</v>
      </c>
      <c r="F2263" t="inlineStr">
        <is>
          <t>CERVEJA HEINEKEN LONG NECK 330ML C/ 24UN</t>
        </is>
      </c>
      <c r="G2263" t="n">
        <v>3120</v>
      </c>
      <c r="H2263" t="n">
        <v>2.73</v>
      </c>
      <c r="I2263" t="inlineStr">
        <is>
          <t>PC</t>
        </is>
      </c>
      <c r="J2263" t="inlineStr">
        <is>
          <t>BEBIDAS</t>
        </is>
      </c>
      <c r="K2263" t="inlineStr">
        <is>
          <t>04/2025</t>
        </is>
      </c>
      <c r="L2263" t="n">
        <v>0</v>
      </c>
      <c r="M2263" s="556" t="n">
        <v>45624</v>
      </c>
      <c r="N2263" t="n">
        <v>146.07</v>
      </c>
      <c r="O2263" t="n">
        <v>146.07</v>
      </c>
      <c r="P2263" t="n">
        <v>399.14</v>
      </c>
    </row>
    <row r="2264">
      <c r="A2264" t="n">
        <v>31318</v>
      </c>
      <c r="B2264" t="n">
        <v>128</v>
      </c>
      <c r="C2264" t="inlineStr">
        <is>
          <t>Love Cabaret</t>
        </is>
      </c>
      <c r="D2264" s="556" t="n">
        <v>45778</v>
      </c>
      <c r="E2264" t="n">
        <v>18306</v>
      </c>
      <c r="F2264" t="inlineStr">
        <is>
          <t>LICOR MARASCHINO LUXARDO 750ML</t>
        </is>
      </c>
      <c r="G2264" t="n">
        <v>3327</v>
      </c>
      <c r="H2264" t="n">
        <v>2</v>
      </c>
      <c r="I2264" t="inlineStr">
        <is>
          <t>GR</t>
        </is>
      </c>
      <c r="J2264" t="inlineStr">
        <is>
          <t>BEBIDAS</t>
        </is>
      </c>
      <c r="K2264" t="inlineStr">
        <is>
          <t>04/2025</t>
        </is>
      </c>
      <c r="L2264" t="n">
        <v>0</v>
      </c>
      <c r="M2264" s="556" t="n">
        <v>-693593</v>
      </c>
      <c r="N2264" t="n">
        <v>0</v>
      </c>
      <c r="O2264" t="n">
        <v>184.14</v>
      </c>
      <c r="P2264" t="n">
        <v>395.1</v>
      </c>
    </row>
    <row r="2265">
      <c r="A2265" t="n">
        <v>31354</v>
      </c>
      <c r="B2265" t="n">
        <v>128</v>
      </c>
      <c r="C2265" t="inlineStr">
        <is>
          <t>Love Cabaret</t>
        </is>
      </c>
      <c r="D2265" s="556" t="n">
        <v>45778</v>
      </c>
      <c r="E2265" t="n">
        <v>20270</v>
      </c>
      <c r="F2265" t="inlineStr">
        <is>
          <t>CASTANHA DE CAJU CRUA W1 C/1KG</t>
        </is>
      </c>
      <c r="G2265" t="n">
        <v>2233</v>
      </c>
      <c r="H2265" t="n">
        <v>5</v>
      </c>
      <c r="I2265" t="inlineStr">
        <is>
          <t>PC</t>
        </is>
      </c>
      <c r="J2265" t="inlineStr">
        <is>
          <t>ALIMENTOS</t>
        </is>
      </c>
      <c r="K2265" t="inlineStr">
        <is>
          <t>04/2025</t>
        </is>
      </c>
      <c r="L2265" t="n">
        <v>78.90000000000001</v>
      </c>
      <c r="M2265" s="556" t="n">
        <v>45761</v>
      </c>
      <c r="N2265" t="n">
        <v>78.90000000000001</v>
      </c>
      <c r="O2265" t="n">
        <v>78.90000000000001</v>
      </c>
      <c r="P2265" t="n">
        <v>394.5</v>
      </c>
    </row>
    <row r="2266">
      <c r="A2266" t="n">
        <v>31319</v>
      </c>
      <c r="B2266" t="n">
        <v>128</v>
      </c>
      <c r="C2266" t="inlineStr">
        <is>
          <t>Love Cabaret</t>
        </is>
      </c>
      <c r="D2266" s="556" t="n">
        <v>45778</v>
      </c>
      <c r="E2266" t="n">
        <v>24706</v>
      </c>
      <c r="F2266" t="inlineStr">
        <is>
          <t>LICOR DE MACA VERDE SOUR APPLE PUCKER DE KUYPER 700ML</t>
        </is>
      </c>
      <c r="G2266" t="n">
        <v>5723</v>
      </c>
      <c r="H2266" t="n">
        <v>1.5</v>
      </c>
      <c r="I2266" t="inlineStr">
        <is>
          <t>GR</t>
        </is>
      </c>
      <c r="J2266" t="inlineStr">
        <is>
          <t>BEBIDAS</t>
        </is>
      </c>
      <c r="K2266" t="inlineStr">
        <is>
          <t>04/2025</t>
        </is>
      </c>
      <c r="L2266" t="n">
        <v>0</v>
      </c>
      <c r="M2266" s="556" t="n">
        <v>45670</v>
      </c>
      <c r="N2266" t="n">
        <v>249</v>
      </c>
      <c r="O2266" t="n">
        <v>249</v>
      </c>
      <c r="P2266" t="n">
        <v>373.5</v>
      </c>
    </row>
    <row r="2267">
      <c r="A2267" t="n">
        <v>31411</v>
      </c>
      <c r="B2267" t="n">
        <v>128</v>
      </c>
      <c r="C2267" t="inlineStr">
        <is>
          <t>Love Cabaret</t>
        </is>
      </c>
      <c r="D2267" s="556" t="n">
        <v>45778</v>
      </c>
      <c r="E2267" t="n">
        <v>24435</v>
      </c>
      <c r="F2267" t="inlineStr">
        <is>
          <t>QUEIJO EMMENTAL KG</t>
        </is>
      </c>
      <c r="G2267" t="n">
        <v>2769</v>
      </c>
      <c r="H2267" t="n">
        <v>4.66</v>
      </c>
      <c r="I2267" t="inlineStr">
        <is>
          <t>KG</t>
        </is>
      </c>
      <c r="J2267" t="inlineStr">
        <is>
          <t>ALIMENTOS</t>
        </is>
      </c>
      <c r="K2267" t="inlineStr">
        <is>
          <t>04/2025</t>
        </is>
      </c>
      <c r="L2267" t="n">
        <v>0</v>
      </c>
      <c r="M2267" s="556" t="n">
        <v>45726</v>
      </c>
      <c r="N2267" t="n">
        <v>78.75</v>
      </c>
      <c r="O2267" t="n">
        <v>70.3</v>
      </c>
      <c r="P2267" t="n">
        <v>366.97</v>
      </c>
    </row>
    <row r="2268">
      <c r="A2268" t="n">
        <v>31455</v>
      </c>
      <c r="B2268" t="n">
        <v>128</v>
      </c>
      <c r="C2268" t="inlineStr">
        <is>
          <t>Love Cabaret</t>
        </is>
      </c>
      <c r="D2268" s="556" t="n">
        <v>45778</v>
      </c>
      <c r="E2268" t="n">
        <v>18219</v>
      </c>
      <c r="F2268" t="inlineStr">
        <is>
          <t>VERMOUTH CARPANO PUNT E MES 1L</t>
        </is>
      </c>
      <c r="G2268" t="n">
        <v>3409</v>
      </c>
      <c r="H2268" t="n">
        <v>3</v>
      </c>
      <c r="I2268" t="inlineStr">
        <is>
          <t>GR</t>
        </is>
      </c>
      <c r="J2268" t="inlineStr">
        <is>
          <t>BEBIDAS</t>
        </is>
      </c>
      <c r="K2268" t="inlineStr">
        <is>
          <t>04/2025</t>
        </is>
      </c>
      <c r="L2268" t="n">
        <v>0</v>
      </c>
      <c r="M2268" s="556" t="n">
        <v>45747</v>
      </c>
      <c r="N2268" t="n">
        <v>112.11</v>
      </c>
      <c r="O2268" t="n">
        <v>46.5</v>
      </c>
      <c r="P2268" t="n">
        <v>336.33</v>
      </c>
    </row>
    <row r="2269">
      <c r="A2269" t="n">
        <v>31355</v>
      </c>
      <c r="B2269" t="n">
        <v>128</v>
      </c>
      <c r="C2269" t="inlineStr">
        <is>
          <t>Love Cabaret</t>
        </is>
      </c>
      <c r="D2269" s="556" t="n">
        <v>45778</v>
      </c>
      <c r="E2269" t="n">
        <v>20301</v>
      </c>
      <c r="F2269" t="inlineStr">
        <is>
          <t>ARROZ BRANCO TIPO 1 CAMIL C/5KG</t>
        </is>
      </c>
      <c r="G2269" t="n">
        <v>2223</v>
      </c>
      <c r="H2269" t="n">
        <v>12</v>
      </c>
      <c r="I2269" t="inlineStr">
        <is>
          <t>PC</t>
        </is>
      </c>
      <c r="J2269" t="inlineStr">
        <is>
          <t>ALIMENTOS</t>
        </is>
      </c>
      <c r="K2269" t="inlineStr">
        <is>
          <t>04/2025</t>
        </is>
      </c>
      <c r="L2269" t="n">
        <v>27.94</v>
      </c>
      <c r="M2269" s="556" t="n">
        <v>45775</v>
      </c>
      <c r="N2269" t="n">
        <v>26.97</v>
      </c>
      <c r="O2269" t="n">
        <v>26.34</v>
      </c>
      <c r="P2269" t="n">
        <v>335.28</v>
      </c>
    </row>
    <row r="2270">
      <c r="A2270" t="n">
        <v>31289</v>
      </c>
      <c r="B2270" t="n">
        <v>128</v>
      </c>
      <c r="C2270" t="inlineStr">
        <is>
          <t>Love Cabaret</t>
        </is>
      </c>
      <c r="D2270" s="556" t="n">
        <v>45778</v>
      </c>
      <c r="E2270" t="n">
        <v>17934</v>
      </c>
      <c r="F2270" t="inlineStr">
        <is>
          <t>AGUA MINERAL SEM GAS MAMBA 350ML C/24</t>
        </is>
      </c>
      <c r="G2270" t="n">
        <v>3636</v>
      </c>
      <c r="H2270" t="n">
        <v>6.96</v>
      </c>
      <c r="I2270" t="inlineStr">
        <is>
          <t>PC</t>
        </is>
      </c>
      <c r="J2270" t="inlineStr">
        <is>
          <t>BEBIDAS</t>
        </is>
      </c>
      <c r="K2270" t="inlineStr">
        <is>
          <t>04/2025</t>
        </is>
      </c>
      <c r="L2270" t="n">
        <v>47.76</v>
      </c>
      <c r="M2270" s="556" t="n">
        <v>45770</v>
      </c>
      <c r="N2270" t="n">
        <v>47.76</v>
      </c>
      <c r="O2270" t="n">
        <v>47.76</v>
      </c>
      <c r="P2270" t="n">
        <v>332.41</v>
      </c>
    </row>
    <row r="2271">
      <c r="A2271" t="n">
        <v>31424</v>
      </c>
      <c r="B2271" t="n">
        <v>128</v>
      </c>
      <c r="C2271" t="inlineStr">
        <is>
          <t>Love Cabaret</t>
        </is>
      </c>
      <c r="D2271" s="556" t="n">
        <v>45778</v>
      </c>
      <c r="E2271" t="n">
        <v>24030</v>
      </c>
      <c r="F2271" t="inlineStr">
        <is>
          <t>AGUA TONICA PRATA 269ML</t>
        </is>
      </c>
      <c r="G2271" t="n">
        <v>3593</v>
      </c>
      <c r="H2271" t="n">
        <v>84</v>
      </c>
      <c r="I2271" t="inlineStr">
        <is>
          <t>UN</t>
        </is>
      </c>
      <c r="J2271" t="inlineStr">
        <is>
          <t>BEBIDAS</t>
        </is>
      </c>
      <c r="K2271" t="inlineStr">
        <is>
          <t>04/2025</t>
        </is>
      </c>
      <c r="L2271" t="n">
        <v>3.79</v>
      </c>
      <c r="M2271" s="556" t="n">
        <v>45754</v>
      </c>
      <c r="N2271" t="n">
        <v>3.79</v>
      </c>
      <c r="O2271" t="n">
        <v>4.36</v>
      </c>
      <c r="P2271" t="n">
        <v>318.36</v>
      </c>
    </row>
    <row r="2272">
      <c r="A2272" t="n">
        <v>31320</v>
      </c>
      <c r="B2272" t="n">
        <v>128</v>
      </c>
      <c r="C2272" t="inlineStr">
        <is>
          <t>Love Cabaret</t>
        </is>
      </c>
      <c r="D2272" s="556" t="n">
        <v>45778</v>
      </c>
      <c r="E2272" t="n">
        <v>18097</v>
      </c>
      <c r="F2272" t="inlineStr">
        <is>
          <t>WHISKY TALISKER SINGLE MALT 10 ANOS 720ML</t>
        </is>
      </c>
      <c r="G2272" t="n">
        <v>3513</v>
      </c>
      <c r="H2272" t="n">
        <v>0.7</v>
      </c>
      <c r="I2272" t="inlineStr">
        <is>
          <t>GR</t>
        </is>
      </c>
      <c r="J2272" t="inlineStr">
        <is>
          <t>BEBIDAS</t>
        </is>
      </c>
      <c r="K2272" t="inlineStr">
        <is>
          <t>04/2025</t>
        </is>
      </c>
      <c r="L2272" t="n">
        <v>0</v>
      </c>
      <c r="M2272" s="556" t="n">
        <v>-693593</v>
      </c>
      <c r="N2272" t="n">
        <v>0</v>
      </c>
      <c r="O2272" t="n">
        <v>410</v>
      </c>
      <c r="P2272" t="n">
        <v>275.03</v>
      </c>
    </row>
    <row r="2273">
      <c r="A2273" t="n">
        <v>31417</v>
      </c>
      <c r="B2273" t="n">
        <v>128</v>
      </c>
      <c r="C2273" t="inlineStr">
        <is>
          <t>Love Cabaret</t>
        </is>
      </c>
      <c r="D2273" s="556" t="n">
        <v>45778</v>
      </c>
      <c r="E2273" t="n">
        <v>25885</v>
      </c>
      <c r="F2273" t="inlineStr">
        <is>
          <t>PAO FOLHA LIBANES MAXIFOUR C/300G</t>
        </is>
      </c>
      <c r="G2273" t="n">
        <v>6422</v>
      </c>
      <c r="H2273" t="n">
        <v>22</v>
      </c>
      <c r="I2273" t="inlineStr">
        <is>
          <t>PT</t>
        </is>
      </c>
      <c r="J2273" t="inlineStr">
        <is>
          <t>ALIMENTOS</t>
        </is>
      </c>
      <c r="K2273" t="inlineStr">
        <is>
          <t>04/2025</t>
        </is>
      </c>
      <c r="L2273" t="n">
        <v>12.2</v>
      </c>
      <c r="M2273" s="556" t="n">
        <v>45770</v>
      </c>
      <c r="N2273" t="n">
        <v>12.2</v>
      </c>
      <c r="O2273" t="n">
        <v>12.2</v>
      </c>
      <c r="P2273" t="n">
        <v>268.4</v>
      </c>
    </row>
    <row r="2274">
      <c r="A2274" t="n">
        <v>31356</v>
      </c>
      <c r="B2274" t="n">
        <v>128</v>
      </c>
      <c r="C2274" t="inlineStr">
        <is>
          <t>Love Cabaret</t>
        </is>
      </c>
      <c r="D2274" s="556" t="n">
        <v>45778</v>
      </c>
      <c r="E2274" t="n">
        <v>25808</v>
      </c>
      <c r="F2274" t="inlineStr">
        <is>
          <t>CHOCOLATE EM BARRA AO LEITE C/2,1KG SICAO</t>
        </is>
      </c>
      <c r="G2274" t="n">
        <v>6345</v>
      </c>
      <c r="H2274" t="n">
        <v>2</v>
      </c>
      <c r="I2274" t="inlineStr">
        <is>
          <t>UN</t>
        </is>
      </c>
      <c r="J2274" t="inlineStr">
        <is>
          <t>ALIMENTOS</t>
        </is>
      </c>
      <c r="K2274" t="inlineStr">
        <is>
          <t>04/2025</t>
        </is>
      </c>
      <c r="L2274" t="n">
        <v>128</v>
      </c>
      <c r="M2274" s="556" t="n">
        <v>45770</v>
      </c>
      <c r="N2274" t="n">
        <v>127</v>
      </c>
      <c r="O2274" t="n">
        <v>127</v>
      </c>
      <c r="P2274" t="n">
        <v>256</v>
      </c>
    </row>
    <row r="2275">
      <c r="A2275" t="n">
        <v>31432</v>
      </c>
      <c r="B2275" t="n">
        <v>128</v>
      </c>
      <c r="C2275" t="inlineStr">
        <is>
          <t>Love Cabaret</t>
        </is>
      </c>
      <c r="D2275" s="556" t="n">
        <v>45778</v>
      </c>
      <c r="E2275" t="n">
        <v>17797</v>
      </c>
      <c r="F2275" t="inlineStr">
        <is>
          <t>VINHO BRANCO MASCARA FUEGO CHARDONNAY 750ML</t>
        </is>
      </c>
      <c r="G2275" t="n">
        <v>3748</v>
      </c>
      <c r="H2275" t="n">
        <v>6.3</v>
      </c>
      <c r="I2275" t="inlineStr">
        <is>
          <t>GR</t>
        </is>
      </c>
      <c r="J2275" t="inlineStr">
        <is>
          <t>BEBIDAS</t>
        </is>
      </c>
      <c r="K2275" t="inlineStr">
        <is>
          <t>04/2025</t>
        </is>
      </c>
      <c r="L2275" t="n">
        <v>40.15</v>
      </c>
      <c r="M2275" s="556" t="n">
        <v>45754</v>
      </c>
      <c r="N2275" t="n">
        <v>40.15</v>
      </c>
      <c r="O2275" t="n">
        <v>39.51</v>
      </c>
      <c r="P2275" t="n">
        <v>252.94</v>
      </c>
    </row>
    <row r="2276">
      <c r="A2276" t="n">
        <v>31357</v>
      </c>
      <c r="B2276" t="n">
        <v>128</v>
      </c>
      <c r="C2276" t="inlineStr">
        <is>
          <t>Love Cabaret</t>
        </is>
      </c>
      <c r="D2276" s="556" t="n">
        <v>45778</v>
      </c>
      <c r="E2276" t="n">
        <v>21004</v>
      </c>
      <c r="F2276" t="inlineStr">
        <is>
          <t>OLEO DE GERGELIM TORRADO HONG KONG 1L</t>
        </is>
      </c>
      <c r="G2276" t="n">
        <v>2007</v>
      </c>
      <c r="H2276" t="n">
        <v>3</v>
      </c>
      <c r="I2276" t="inlineStr">
        <is>
          <t>UN</t>
        </is>
      </c>
      <c r="J2276" t="inlineStr">
        <is>
          <t>ALIMENTOS</t>
        </is>
      </c>
      <c r="K2276" t="inlineStr">
        <is>
          <t>04/2025</t>
        </is>
      </c>
      <c r="L2276" t="n">
        <v>0</v>
      </c>
      <c r="M2276" s="556" t="n">
        <v>45608</v>
      </c>
      <c r="N2276" t="n">
        <v>79.69</v>
      </c>
      <c r="O2276" t="n">
        <v>95.67</v>
      </c>
      <c r="P2276" t="n">
        <v>239.07</v>
      </c>
    </row>
    <row r="2277">
      <c r="A2277" t="n">
        <v>31287</v>
      </c>
      <c r="B2277" t="n">
        <v>128</v>
      </c>
      <c r="C2277" t="inlineStr">
        <is>
          <t>Love Cabaret</t>
        </is>
      </c>
      <c r="D2277" s="556" t="n">
        <v>45778</v>
      </c>
      <c r="E2277" t="n">
        <v>18562</v>
      </c>
      <c r="F2277" t="inlineStr">
        <is>
          <t>CERVEJA HEINEKEN ZERO LONG NECK 330ML C/24</t>
        </is>
      </c>
      <c r="G2277" t="n">
        <v>3120</v>
      </c>
      <c r="H2277" t="n">
        <v>1.58</v>
      </c>
      <c r="I2277" t="inlineStr">
        <is>
          <t>PC</t>
        </is>
      </c>
      <c r="J2277" t="inlineStr">
        <is>
          <t>BEBIDAS</t>
        </is>
      </c>
      <c r="K2277" t="inlineStr">
        <is>
          <t>04/2025</t>
        </is>
      </c>
      <c r="L2277" t="n">
        <v>0</v>
      </c>
      <c r="M2277" s="556" t="n">
        <v>45747</v>
      </c>
      <c r="N2277" t="n">
        <v>146.07</v>
      </c>
      <c r="O2277" t="n">
        <v>140.16</v>
      </c>
      <c r="P2277" t="n">
        <v>230.79</v>
      </c>
    </row>
    <row r="2278">
      <c r="A2278" t="n">
        <v>31457</v>
      </c>
      <c r="B2278" t="n">
        <v>128</v>
      </c>
      <c r="C2278" t="inlineStr">
        <is>
          <t>Love Cabaret</t>
        </is>
      </c>
      <c r="D2278" s="556" t="n">
        <v>45778</v>
      </c>
      <c r="E2278" t="n">
        <v>26757</v>
      </c>
      <c r="F2278" t="inlineStr">
        <is>
          <t>CERVEJA SOL PREMIUM 330ML C/6 UN</t>
        </is>
      </c>
      <c r="G2278" t="n">
        <v>6887</v>
      </c>
      <c r="H2278" t="n">
        <v>7.33</v>
      </c>
      <c r="I2278" t="inlineStr">
        <is>
          <t>PC</t>
        </is>
      </c>
      <c r="J2278" t="inlineStr">
        <is>
          <t>BEBIDAS</t>
        </is>
      </c>
      <c r="K2278" t="inlineStr">
        <is>
          <t>04/2025</t>
        </is>
      </c>
      <c r="L2278" t="n">
        <v>0</v>
      </c>
      <c r="M2278" s="556" t="n">
        <v>-693593</v>
      </c>
      <c r="N2278" t="n">
        <v>0</v>
      </c>
      <c r="O2278" t="n">
        <v>31.38</v>
      </c>
      <c r="P2278" t="n">
        <v>230.12</v>
      </c>
    </row>
    <row r="2279">
      <c r="A2279" t="n">
        <v>31321</v>
      </c>
      <c r="B2279" t="n">
        <v>128</v>
      </c>
      <c r="C2279" t="inlineStr">
        <is>
          <t>Love Cabaret</t>
        </is>
      </c>
      <c r="D2279" s="556" t="n">
        <v>45778</v>
      </c>
      <c r="E2279" t="n">
        <v>18212</v>
      </c>
      <c r="F2279" t="inlineStr">
        <is>
          <t>VERMOUTH MARTINI EXTRA DRY 750ML</t>
        </is>
      </c>
      <c r="G2279" t="n">
        <v>3415</v>
      </c>
      <c r="H2279" t="n">
        <v>6</v>
      </c>
      <c r="I2279" t="inlineStr">
        <is>
          <t>GR</t>
        </is>
      </c>
      <c r="J2279" t="inlineStr">
        <is>
          <t>BEBIDAS</t>
        </is>
      </c>
      <c r="K2279" t="inlineStr">
        <is>
          <t>04/2025</t>
        </is>
      </c>
      <c r="L2279" t="n">
        <v>38.1</v>
      </c>
      <c r="M2279" s="556" t="n">
        <v>45770</v>
      </c>
      <c r="N2279" t="n">
        <v>38.1</v>
      </c>
      <c r="O2279" t="n">
        <v>38.1</v>
      </c>
      <c r="P2279" t="n">
        <v>228.6</v>
      </c>
    </row>
    <row r="2280">
      <c r="A2280" t="n">
        <v>31322</v>
      </c>
      <c r="B2280" t="n">
        <v>128</v>
      </c>
      <c r="C2280" t="inlineStr">
        <is>
          <t>Love Cabaret</t>
        </is>
      </c>
      <c r="D2280" s="556" t="n">
        <v>45778</v>
      </c>
      <c r="E2280" t="n">
        <v>18189</v>
      </c>
      <c r="F2280" t="inlineStr">
        <is>
          <t>VODKA BELVEDERE NATURAL 700ML</t>
        </is>
      </c>
      <c r="G2280" t="n">
        <v>3435</v>
      </c>
      <c r="H2280" t="n">
        <v>2</v>
      </c>
      <c r="I2280" t="inlineStr">
        <is>
          <t>GR</t>
        </is>
      </c>
      <c r="J2280" t="inlineStr">
        <is>
          <t>BEBIDAS</t>
        </is>
      </c>
      <c r="K2280" t="inlineStr">
        <is>
          <t>04/2025</t>
        </is>
      </c>
      <c r="L2280" t="n">
        <v>0</v>
      </c>
      <c r="M2280" s="556" t="n">
        <v>-693593</v>
      </c>
      <c r="N2280" t="n">
        <v>0</v>
      </c>
      <c r="O2280" t="n">
        <v>112.5</v>
      </c>
      <c r="P2280" t="n">
        <v>217.2</v>
      </c>
    </row>
    <row r="2281">
      <c r="A2281" t="n">
        <v>31446</v>
      </c>
      <c r="B2281" t="n">
        <v>128</v>
      </c>
      <c r="C2281" t="inlineStr">
        <is>
          <t>Love Cabaret</t>
        </is>
      </c>
      <c r="D2281" s="556" t="n">
        <v>45778</v>
      </c>
      <c r="E2281" t="n">
        <v>20501</v>
      </c>
      <c r="F2281" t="inlineStr">
        <is>
          <t>LINGUICA TOSCANA AURORA KG</t>
        </is>
      </c>
      <c r="G2281" t="n">
        <v>2154</v>
      </c>
      <c r="H2281" t="n">
        <v>10</v>
      </c>
      <c r="I2281" t="inlineStr">
        <is>
          <t>KG</t>
        </is>
      </c>
      <c r="J2281" t="inlineStr">
        <is>
          <t>ALIMENTOS</t>
        </is>
      </c>
      <c r="K2281" t="inlineStr">
        <is>
          <t>04/2025</t>
        </is>
      </c>
      <c r="L2281" t="n">
        <v>21.64</v>
      </c>
      <c r="M2281" s="556" t="n">
        <v>45775</v>
      </c>
      <c r="N2281" t="n">
        <v>21.64</v>
      </c>
      <c r="O2281" t="n">
        <v>19.99</v>
      </c>
      <c r="P2281" t="n">
        <v>216.4</v>
      </c>
    </row>
    <row r="2282">
      <c r="A2282" t="n">
        <v>31358</v>
      </c>
      <c r="B2282" t="n">
        <v>128</v>
      </c>
      <c r="C2282" t="inlineStr">
        <is>
          <t>Love Cabaret</t>
        </is>
      </c>
      <c r="D2282" s="556" t="n">
        <v>45778</v>
      </c>
      <c r="E2282" t="n">
        <v>20809</v>
      </c>
      <c r="F2282" t="inlineStr">
        <is>
          <t>CAFE PILAO ALMOFADA 500G</t>
        </is>
      </c>
      <c r="G2282" t="n">
        <v>2074</v>
      </c>
      <c r="H2282" t="n">
        <v>6.3</v>
      </c>
      <c r="I2282" t="inlineStr">
        <is>
          <t>PC</t>
        </is>
      </c>
      <c r="J2282" t="inlineStr">
        <is>
          <t>ALIMENTOS</t>
        </is>
      </c>
      <c r="K2282" t="inlineStr">
        <is>
          <t>04/2025</t>
        </is>
      </c>
      <c r="L2282" t="n">
        <v>32.42</v>
      </c>
      <c r="M2282" s="556" t="n">
        <v>45775</v>
      </c>
      <c r="N2282" t="n">
        <v>32.14</v>
      </c>
      <c r="O2282" t="n">
        <v>33.81</v>
      </c>
      <c r="P2282" t="n">
        <v>204.25</v>
      </c>
    </row>
    <row r="2283">
      <c r="A2283" t="n">
        <v>31347</v>
      </c>
      <c r="B2283" t="n">
        <v>128</v>
      </c>
      <c r="C2283" t="inlineStr">
        <is>
          <t>Love Cabaret</t>
        </is>
      </c>
      <c r="D2283" s="556" t="n">
        <v>45778</v>
      </c>
      <c r="E2283" t="n">
        <v>20044</v>
      </c>
      <c r="F2283" t="inlineStr">
        <is>
          <t>CHIMICHURRI KG</t>
        </is>
      </c>
      <c r="G2283" t="n">
        <v>2329</v>
      </c>
      <c r="H2283" t="n">
        <v>5</v>
      </c>
      <c r="I2283" t="inlineStr">
        <is>
          <t>KG</t>
        </is>
      </c>
      <c r="J2283" t="inlineStr">
        <is>
          <t>ALIMENTOS</t>
        </is>
      </c>
      <c r="K2283" t="inlineStr">
        <is>
          <t>04/2025</t>
        </is>
      </c>
      <c r="L2283" t="n">
        <v>38.48</v>
      </c>
      <c r="M2283" s="556" t="n">
        <v>45775</v>
      </c>
      <c r="N2283" t="n">
        <v>38.48</v>
      </c>
      <c r="O2283" t="n">
        <v>38.48</v>
      </c>
      <c r="P2283" t="n">
        <v>192.4</v>
      </c>
    </row>
    <row r="2284">
      <c r="A2284" t="n">
        <v>31323</v>
      </c>
      <c r="B2284" t="n">
        <v>128</v>
      </c>
      <c r="C2284" t="inlineStr">
        <is>
          <t>Love Cabaret</t>
        </is>
      </c>
      <c r="D2284" s="556" t="n">
        <v>45778</v>
      </c>
      <c r="E2284" t="n">
        <v>18153</v>
      </c>
      <c r="F2284" t="inlineStr">
        <is>
          <t>WHISKY BOURBON WOODFORD RESERVE 750ML</t>
        </is>
      </c>
      <c r="G2284" t="n">
        <v>3466</v>
      </c>
      <c r="H2284" t="n">
        <v>1</v>
      </c>
      <c r="I2284" t="inlineStr">
        <is>
          <t>GR</t>
        </is>
      </c>
      <c r="J2284" t="inlineStr">
        <is>
          <t>BEBIDAS</t>
        </is>
      </c>
      <c r="K2284" t="inlineStr">
        <is>
          <t>04/2025</t>
        </is>
      </c>
      <c r="L2284" t="n">
        <v>0</v>
      </c>
      <c r="M2284" s="556" t="n">
        <v>-693593</v>
      </c>
      <c r="N2284" t="n">
        <v>0</v>
      </c>
      <c r="O2284" t="n">
        <v>172.9</v>
      </c>
      <c r="P2284" t="n">
        <v>192.33</v>
      </c>
    </row>
    <row r="2285">
      <c r="A2285" t="n">
        <v>31441</v>
      </c>
      <c r="B2285" t="n">
        <v>128</v>
      </c>
      <c r="C2285" t="inlineStr">
        <is>
          <t>Love Cabaret</t>
        </is>
      </c>
      <c r="D2285" s="556" t="n">
        <v>45778</v>
      </c>
      <c r="E2285" t="n">
        <v>23546</v>
      </c>
      <c r="F2285" t="inlineStr">
        <is>
          <t>CARDAMOMO INTEIRO VERDE KG</t>
        </is>
      </c>
      <c r="G2285" t="n">
        <v>2323</v>
      </c>
      <c r="H2285" t="n">
        <v>0.5</v>
      </c>
      <c r="I2285" t="inlineStr">
        <is>
          <t>KG</t>
        </is>
      </c>
      <c r="J2285" t="inlineStr">
        <is>
          <t>ALIMENTOS</t>
        </is>
      </c>
      <c r="K2285" t="inlineStr">
        <is>
          <t>04/2025</t>
        </is>
      </c>
      <c r="L2285" t="n">
        <v>0</v>
      </c>
      <c r="M2285" s="556" t="n">
        <v>45698</v>
      </c>
      <c r="N2285" t="n">
        <v>365</v>
      </c>
      <c r="O2285" t="n">
        <v>342</v>
      </c>
      <c r="P2285" t="n">
        <v>182.5</v>
      </c>
    </row>
    <row r="2286">
      <c r="A2286" t="n">
        <v>31412</v>
      </c>
      <c r="B2286" t="n">
        <v>128</v>
      </c>
      <c r="C2286" t="inlineStr">
        <is>
          <t>Love Cabaret</t>
        </is>
      </c>
      <c r="D2286" s="556" t="n">
        <v>45778</v>
      </c>
      <c r="E2286" t="n">
        <v>19322</v>
      </c>
      <c r="F2286" t="inlineStr">
        <is>
          <t>QUEIJO MUSSARELA SCALA KG</t>
        </is>
      </c>
      <c r="G2286" t="n">
        <v>2773</v>
      </c>
      <c r="H2286" t="n">
        <v>4.1</v>
      </c>
      <c r="I2286" t="inlineStr">
        <is>
          <t>KG</t>
        </is>
      </c>
      <c r="J2286" t="inlineStr">
        <is>
          <t>ALIMENTOS</t>
        </is>
      </c>
      <c r="K2286" t="inlineStr">
        <is>
          <t>04/2025</t>
        </is>
      </c>
      <c r="L2286" t="n">
        <v>43.9</v>
      </c>
      <c r="M2286" s="556" t="n">
        <v>45761</v>
      </c>
      <c r="N2286" t="n">
        <v>43.9</v>
      </c>
      <c r="O2286" t="n">
        <v>45.78</v>
      </c>
      <c r="P2286" t="n">
        <v>179.99</v>
      </c>
    </row>
    <row r="2287">
      <c r="A2287" t="n">
        <v>31324</v>
      </c>
      <c r="B2287" t="n">
        <v>128</v>
      </c>
      <c r="C2287" t="inlineStr">
        <is>
          <t>Love Cabaret</t>
        </is>
      </c>
      <c r="D2287" s="556" t="n">
        <v>45778</v>
      </c>
      <c r="E2287" t="n">
        <v>18550</v>
      </c>
      <c r="F2287" t="inlineStr">
        <is>
          <t>APERITIVO ANGOSTURA 200ML</t>
        </is>
      </c>
      <c r="G2287" t="n">
        <v>3130</v>
      </c>
      <c r="H2287" t="n">
        <v>1</v>
      </c>
      <c r="I2287" t="inlineStr">
        <is>
          <t>GR</t>
        </is>
      </c>
      <c r="J2287" t="inlineStr">
        <is>
          <t>BEBIDAS</t>
        </is>
      </c>
      <c r="K2287" t="inlineStr">
        <is>
          <t>04/2025</t>
        </is>
      </c>
      <c r="L2287" t="n">
        <v>0</v>
      </c>
      <c r="M2287" s="556" t="n">
        <v>45741</v>
      </c>
      <c r="N2287" t="n">
        <v>175.89</v>
      </c>
      <c r="O2287" t="n">
        <v>12.62</v>
      </c>
      <c r="P2287" t="n">
        <v>175.89</v>
      </c>
    </row>
    <row r="2288">
      <c r="A2288" t="n">
        <v>31452</v>
      </c>
      <c r="B2288" t="n">
        <v>128</v>
      </c>
      <c r="C2288" t="inlineStr">
        <is>
          <t>Love Cabaret</t>
        </is>
      </c>
      <c r="D2288" s="556" t="n">
        <v>45778</v>
      </c>
      <c r="E2288" t="n">
        <v>25184</v>
      </c>
      <c r="F2288" t="inlineStr">
        <is>
          <t>TUCUPI PRETO BAG KG</t>
        </is>
      </c>
      <c r="G2288" t="n">
        <v>5937</v>
      </c>
      <c r="H2288" t="n">
        <v>0.7</v>
      </c>
      <c r="I2288" t="inlineStr">
        <is>
          <t>KG</t>
        </is>
      </c>
      <c r="J2288" t="inlineStr">
        <is>
          <t>ALIMENTOS</t>
        </is>
      </c>
      <c r="K2288" t="inlineStr">
        <is>
          <t>04/2025</t>
        </is>
      </c>
      <c r="L2288" t="n">
        <v>0</v>
      </c>
      <c r="M2288" s="556" t="n">
        <v>-693593</v>
      </c>
      <c r="N2288" t="n">
        <v>0</v>
      </c>
      <c r="O2288" t="n">
        <v>250</v>
      </c>
      <c r="P2288" t="n">
        <v>175</v>
      </c>
    </row>
    <row r="2289">
      <c r="A2289" t="n">
        <v>31325</v>
      </c>
      <c r="B2289" t="n">
        <v>128</v>
      </c>
      <c r="C2289" t="inlineStr">
        <is>
          <t>Love Cabaret</t>
        </is>
      </c>
      <c r="D2289" s="556" t="n">
        <v>45778</v>
      </c>
      <c r="E2289" t="n">
        <v>18486</v>
      </c>
      <c r="F2289" t="inlineStr">
        <is>
          <t>CACHACA FAMIGERADA BRUTA 750ML</t>
        </is>
      </c>
      <c r="G2289" t="n">
        <v>3170</v>
      </c>
      <c r="H2289" t="n">
        <v>5.25</v>
      </c>
      <c r="I2289" t="inlineStr">
        <is>
          <t>GR</t>
        </is>
      </c>
      <c r="J2289" t="inlineStr">
        <is>
          <t>BEBIDAS</t>
        </is>
      </c>
      <c r="K2289" t="inlineStr">
        <is>
          <t>04/2025</t>
        </is>
      </c>
      <c r="L2289" t="n">
        <v>32.5</v>
      </c>
      <c r="M2289" s="556" t="n">
        <v>45754</v>
      </c>
      <c r="N2289" t="n">
        <v>32.5</v>
      </c>
      <c r="O2289" t="n">
        <v>32.5</v>
      </c>
      <c r="P2289" t="n">
        <v>170.62</v>
      </c>
    </row>
    <row r="2290">
      <c r="A2290" t="n">
        <v>31326</v>
      </c>
      <c r="B2290" t="n">
        <v>128</v>
      </c>
      <c r="C2290" t="inlineStr">
        <is>
          <t>Love Cabaret</t>
        </is>
      </c>
      <c r="D2290" s="556" t="n">
        <v>45778</v>
      </c>
      <c r="E2290" t="n">
        <v>18140</v>
      </c>
      <c r="F2290" t="inlineStr">
        <is>
          <t>WHISKY GENTLEMAN JACK SILVER 1L</t>
        </is>
      </c>
      <c r="G2290" t="n">
        <v>3478</v>
      </c>
      <c r="H2290" t="n">
        <v>1</v>
      </c>
      <c r="I2290" t="inlineStr">
        <is>
          <t>GR</t>
        </is>
      </c>
      <c r="J2290" t="inlineStr">
        <is>
          <t>BEBIDAS</t>
        </is>
      </c>
      <c r="K2290" t="inlineStr">
        <is>
          <t>04/2025</t>
        </is>
      </c>
      <c r="L2290" t="n">
        <v>0</v>
      </c>
      <c r="M2290" s="556" t="n">
        <v>-693593</v>
      </c>
      <c r="N2290" t="n">
        <v>0</v>
      </c>
      <c r="O2290" t="n">
        <v>160</v>
      </c>
      <c r="P2290" t="n">
        <v>162.93</v>
      </c>
    </row>
    <row r="2291">
      <c r="A2291" t="n">
        <v>31327</v>
      </c>
      <c r="B2291" t="n">
        <v>128</v>
      </c>
      <c r="C2291" t="inlineStr">
        <is>
          <t>Love Cabaret</t>
        </is>
      </c>
      <c r="D2291" s="556" t="n">
        <v>45778</v>
      </c>
      <c r="E2291" t="n">
        <v>22598</v>
      </c>
      <c r="F2291" t="inlineStr">
        <is>
          <t>APERITIVO ANGOSTURA ORANGE 100ML</t>
        </is>
      </c>
      <c r="G2291" t="n">
        <v>3131</v>
      </c>
      <c r="H2291" t="n">
        <v>1.5</v>
      </c>
      <c r="I2291" t="inlineStr">
        <is>
          <t>GR</t>
        </is>
      </c>
      <c r="J2291" t="inlineStr">
        <is>
          <t>BEBIDAS</t>
        </is>
      </c>
      <c r="K2291" t="inlineStr">
        <is>
          <t>04/2025</t>
        </is>
      </c>
      <c r="L2291" t="n">
        <v>0</v>
      </c>
      <c r="M2291" s="556" t="n">
        <v>-693593</v>
      </c>
      <c r="N2291" t="n">
        <v>0</v>
      </c>
      <c r="O2291" t="n">
        <v>23.61</v>
      </c>
      <c r="P2291" t="n">
        <v>159.78</v>
      </c>
    </row>
    <row r="2292">
      <c r="A2292" t="n">
        <v>31413</v>
      </c>
      <c r="B2292" t="n">
        <v>128</v>
      </c>
      <c r="C2292" t="inlineStr">
        <is>
          <t>Love Cabaret</t>
        </is>
      </c>
      <c r="D2292" s="556" t="n">
        <v>45778</v>
      </c>
      <c r="E2292" t="n">
        <v>19291</v>
      </c>
      <c r="F2292" t="inlineStr">
        <is>
          <t>QUEIJO PARMESAO CAPA PRETA KG</t>
        </is>
      </c>
      <c r="G2292" t="n">
        <v>2775</v>
      </c>
      <c r="H2292" t="n">
        <v>2</v>
      </c>
      <c r="I2292" t="inlineStr">
        <is>
          <t>KG</t>
        </is>
      </c>
      <c r="J2292" t="inlineStr">
        <is>
          <t>ALIMENTOS</t>
        </is>
      </c>
      <c r="K2292" t="inlineStr">
        <is>
          <t>04/2025</t>
        </is>
      </c>
      <c r="L2292" t="n">
        <v>72.25</v>
      </c>
      <c r="M2292" s="556" t="n">
        <v>45770</v>
      </c>
      <c r="N2292" t="n">
        <v>72.25</v>
      </c>
      <c r="O2292" t="n">
        <v>60</v>
      </c>
      <c r="P2292" t="n">
        <v>144.5</v>
      </c>
    </row>
    <row r="2293">
      <c r="A2293" t="n">
        <v>31423</v>
      </c>
      <c r="B2293" t="n">
        <v>128</v>
      </c>
      <c r="C2293" t="inlineStr">
        <is>
          <t>Love Cabaret</t>
        </is>
      </c>
      <c r="D2293" s="556" t="n">
        <v>45778</v>
      </c>
      <c r="E2293" t="n">
        <v>18992</v>
      </c>
      <c r="F2293" t="inlineStr">
        <is>
          <t>PEITO DE FRANGO SEM OSSO E COM PELE KG</t>
        </is>
      </c>
      <c r="G2293" t="n">
        <v>2900</v>
      </c>
      <c r="H2293" t="n">
        <v>8</v>
      </c>
      <c r="I2293" t="inlineStr">
        <is>
          <t>KG</t>
        </is>
      </c>
      <c r="J2293" t="inlineStr">
        <is>
          <t>ALIMENTOS</t>
        </is>
      </c>
      <c r="K2293" t="inlineStr">
        <is>
          <t>04/2025</t>
        </is>
      </c>
      <c r="L2293" t="n">
        <v>17.94</v>
      </c>
      <c r="M2293" s="556" t="n">
        <v>45775</v>
      </c>
      <c r="N2293" t="n">
        <v>18.53</v>
      </c>
      <c r="O2293" t="n">
        <v>18.53</v>
      </c>
      <c r="P2293" t="n">
        <v>143.52</v>
      </c>
    </row>
    <row r="2294">
      <c r="A2294" t="n">
        <v>31361</v>
      </c>
      <c r="B2294" t="n">
        <v>128</v>
      </c>
      <c r="C2294" t="inlineStr">
        <is>
          <t>Love Cabaret</t>
        </is>
      </c>
      <c r="D2294" s="556" t="n">
        <v>45778</v>
      </c>
      <c r="E2294" t="n">
        <v>24040</v>
      </c>
      <c r="F2294" t="inlineStr">
        <is>
          <t>AMENDOA LAMINADA KG</t>
        </is>
      </c>
      <c r="G2294" t="n">
        <v>2261</v>
      </c>
      <c r="H2294" t="n">
        <v>2</v>
      </c>
      <c r="I2294" t="inlineStr">
        <is>
          <t>KG</t>
        </is>
      </c>
      <c r="J2294" t="inlineStr">
        <is>
          <t>ALIMENTOS</t>
        </is>
      </c>
      <c r="K2294" t="inlineStr">
        <is>
          <t>04/2025</t>
        </is>
      </c>
      <c r="L2294" t="n">
        <v>71</v>
      </c>
      <c r="M2294" s="556" t="n">
        <v>45775</v>
      </c>
      <c r="N2294" t="n">
        <v>74</v>
      </c>
      <c r="O2294" t="n">
        <v>74</v>
      </c>
      <c r="P2294" t="n">
        <v>142</v>
      </c>
    </row>
    <row r="2295">
      <c r="A2295" t="n">
        <v>31359</v>
      </c>
      <c r="B2295" t="n">
        <v>128</v>
      </c>
      <c r="C2295" t="inlineStr">
        <is>
          <t>Love Cabaret</t>
        </is>
      </c>
      <c r="D2295" s="556" t="n">
        <v>45778</v>
      </c>
      <c r="E2295" t="n">
        <v>25215</v>
      </c>
      <c r="F2295" t="inlineStr">
        <is>
          <t>MASSA DE GUIOZA C/20 FOLHAS DE 190G</t>
        </is>
      </c>
      <c r="G2295" t="n">
        <v>5949</v>
      </c>
      <c r="H2295" t="n">
        <v>30</v>
      </c>
      <c r="I2295" t="inlineStr">
        <is>
          <t>PC</t>
        </is>
      </c>
      <c r="J2295" t="inlineStr">
        <is>
          <t>ALIMENTOS</t>
        </is>
      </c>
      <c r="K2295" t="inlineStr">
        <is>
          <t>04/2025</t>
        </is>
      </c>
      <c r="L2295" t="n">
        <v>0</v>
      </c>
      <c r="M2295" s="556" t="n">
        <v>45740</v>
      </c>
      <c r="N2295" t="n">
        <v>4.48</v>
      </c>
      <c r="O2295" t="n">
        <v>4.48</v>
      </c>
      <c r="P2295" t="n">
        <v>134.4</v>
      </c>
    </row>
    <row r="2296">
      <c r="A2296" t="n">
        <v>31328</v>
      </c>
      <c r="B2296" t="n">
        <v>128</v>
      </c>
      <c r="C2296" t="inlineStr">
        <is>
          <t>Love Cabaret</t>
        </is>
      </c>
      <c r="D2296" s="556" t="n">
        <v>45778</v>
      </c>
      <c r="E2296" t="n">
        <v>18268</v>
      </c>
      <c r="F2296" t="inlineStr">
        <is>
          <t>RUM HAVANA CLUB 3 ANOS 750ML</t>
        </is>
      </c>
      <c r="G2296" t="n">
        <v>3362</v>
      </c>
      <c r="H2296" t="n">
        <v>2</v>
      </c>
      <c r="I2296" t="inlineStr">
        <is>
          <t>GR</t>
        </is>
      </c>
      <c r="J2296" t="inlineStr">
        <is>
          <t>BEBIDAS</t>
        </is>
      </c>
      <c r="K2296" t="inlineStr">
        <is>
          <t>04/2025</t>
        </is>
      </c>
      <c r="L2296" t="n">
        <v>0</v>
      </c>
      <c r="M2296" s="556" t="n">
        <v>-693593</v>
      </c>
      <c r="N2296" t="n">
        <v>0</v>
      </c>
      <c r="O2296" t="n">
        <v>55.8</v>
      </c>
      <c r="P2296" t="n">
        <v>133.33</v>
      </c>
    </row>
    <row r="2297">
      <c r="A2297" t="n">
        <v>31360</v>
      </c>
      <c r="B2297" t="n">
        <v>128</v>
      </c>
      <c r="C2297" t="inlineStr">
        <is>
          <t>Love Cabaret</t>
        </is>
      </c>
      <c r="D2297" s="556" t="n">
        <v>45778</v>
      </c>
      <c r="E2297" t="n">
        <v>20114</v>
      </c>
      <c r="F2297" t="inlineStr">
        <is>
          <t>MACARRAO LINGUINE GRANO DURO DIVELLA  500GR</t>
        </is>
      </c>
      <c r="G2297" t="n">
        <v>2292</v>
      </c>
      <c r="H2297" t="n">
        <v>16</v>
      </c>
      <c r="I2297" t="inlineStr">
        <is>
          <t>UN</t>
        </is>
      </c>
      <c r="J2297" t="inlineStr">
        <is>
          <t>ALIMENTOS</t>
        </is>
      </c>
      <c r="K2297" t="inlineStr">
        <is>
          <t>04/2025</t>
        </is>
      </c>
      <c r="L2297" t="n">
        <v>7.87</v>
      </c>
      <c r="M2297" s="556" t="n">
        <v>45770</v>
      </c>
      <c r="N2297" t="n">
        <v>7.87</v>
      </c>
      <c r="O2297" t="n">
        <v>7.87</v>
      </c>
      <c r="P2297" t="n">
        <v>125.92</v>
      </c>
    </row>
    <row r="2298">
      <c r="A2298" t="n">
        <v>31447</v>
      </c>
      <c r="B2298" t="n">
        <v>128</v>
      </c>
      <c r="C2298" t="inlineStr">
        <is>
          <t>Love Cabaret</t>
        </is>
      </c>
      <c r="D2298" s="556" t="n">
        <v>45778</v>
      </c>
      <c r="E2298" t="n">
        <v>24081</v>
      </c>
      <c r="F2298" t="inlineStr">
        <is>
          <t>BARRIGA SUINA RESFRIADA KG</t>
        </is>
      </c>
      <c r="G2298" t="n">
        <v>3034</v>
      </c>
      <c r="H2298" t="n">
        <v>5</v>
      </c>
      <c r="I2298" t="inlineStr">
        <is>
          <t>KG</t>
        </is>
      </c>
      <c r="J2298" t="inlineStr">
        <is>
          <t>ALIMENTOS</t>
        </is>
      </c>
      <c r="K2298" t="inlineStr">
        <is>
          <t>04/2025</t>
        </is>
      </c>
      <c r="L2298" t="n">
        <v>23.8</v>
      </c>
      <c r="M2298" s="556" t="n">
        <v>45770</v>
      </c>
      <c r="N2298" t="n">
        <v>23.8</v>
      </c>
      <c r="O2298" t="n">
        <v>2.72</v>
      </c>
      <c r="P2298" t="n">
        <v>119</v>
      </c>
    </row>
    <row r="2299">
      <c r="A2299" t="n">
        <v>31439</v>
      </c>
      <c r="B2299" t="n">
        <v>128</v>
      </c>
      <c r="C2299" t="inlineStr">
        <is>
          <t>Love Cabaret</t>
        </is>
      </c>
      <c r="D2299" s="556" t="n">
        <v>45778</v>
      </c>
      <c r="E2299" t="n">
        <v>17716</v>
      </c>
      <c r="F2299" t="inlineStr">
        <is>
          <t>VINHO TINTO ALMADEN CABERNET SAUVIGNON 750ML</t>
        </is>
      </c>
      <c r="G2299" t="n">
        <v>3822</v>
      </c>
      <c r="H2299" t="n">
        <v>4</v>
      </c>
      <c r="I2299" t="inlineStr">
        <is>
          <t>GR</t>
        </is>
      </c>
      <c r="J2299" t="inlineStr">
        <is>
          <t>BEBIDAS</t>
        </is>
      </c>
      <c r="K2299" t="inlineStr">
        <is>
          <t>04/2025</t>
        </is>
      </c>
      <c r="L2299" t="n">
        <v>29.3</v>
      </c>
      <c r="M2299" s="556" t="n">
        <v>45770</v>
      </c>
      <c r="N2299" t="n">
        <v>29.3</v>
      </c>
      <c r="O2299" t="n">
        <v>26.2</v>
      </c>
      <c r="P2299" t="n">
        <v>117.2</v>
      </c>
    </row>
    <row r="2300">
      <c r="A2300" t="n">
        <v>31362</v>
      </c>
      <c r="B2300" t="n">
        <v>128</v>
      </c>
      <c r="C2300" t="inlineStr">
        <is>
          <t>Love Cabaret</t>
        </is>
      </c>
      <c r="D2300" s="556" t="n">
        <v>45778</v>
      </c>
      <c r="E2300" t="n">
        <v>20689</v>
      </c>
      <c r="F2300" t="inlineStr">
        <is>
          <t>CREME DE LEITE FRESCO QUATA C/1,01LT</t>
        </is>
      </c>
      <c r="G2300" t="n">
        <v>2105</v>
      </c>
      <c r="H2300" t="n">
        <v>3</v>
      </c>
      <c r="I2300" t="inlineStr">
        <is>
          <t>UN</t>
        </is>
      </c>
      <c r="J2300" t="inlineStr">
        <is>
          <t>ALIMENTOS</t>
        </is>
      </c>
      <c r="K2300" t="inlineStr">
        <is>
          <t>04/2025</t>
        </is>
      </c>
      <c r="L2300" t="n">
        <v>37.9</v>
      </c>
      <c r="M2300" s="556" t="n">
        <v>45775</v>
      </c>
      <c r="N2300" t="n">
        <v>37.9</v>
      </c>
      <c r="O2300" t="n">
        <v>37.9</v>
      </c>
      <c r="P2300" t="n">
        <v>113.7</v>
      </c>
    </row>
    <row r="2301">
      <c r="A2301" t="n">
        <v>31386</v>
      </c>
      <c r="B2301" t="n">
        <v>128</v>
      </c>
      <c r="C2301" t="inlineStr">
        <is>
          <t>Love Cabaret</t>
        </is>
      </c>
      <c r="D2301" s="556" t="n">
        <v>45778</v>
      </c>
      <c r="E2301" t="n">
        <v>24083</v>
      </c>
      <c r="F2301" t="inlineStr">
        <is>
          <t>BATATA ASTERIX GRAUDA NOIVA KG</t>
        </is>
      </c>
      <c r="G2301" t="n">
        <v>2592</v>
      </c>
      <c r="H2301" t="n">
        <v>25</v>
      </c>
      <c r="I2301" t="inlineStr">
        <is>
          <t>KG</t>
        </is>
      </c>
      <c r="J2301" t="inlineStr">
        <is>
          <t>ALIMENTOS</t>
        </is>
      </c>
      <c r="K2301" t="inlineStr">
        <is>
          <t>04/2025</t>
        </is>
      </c>
      <c r="L2301" t="n">
        <v>4.2</v>
      </c>
      <c r="M2301" s="556" t="n">
        <v>45772</v>
      </c>
      <c r="N2301" t="n">
        <v>0</v>
      </c>
      <c r="O2301" t="n">
        <v>0.95</v>
      </c>
      <c r="P2301" t="n">
        <v>105</v>
      </c>
    </row>
    <row r="2302">
      <c r="A2302" t="n">
        <v>31456</v>
      </c>
      <c r="B2302" t="n">
        <v>128</v>
      </c>
      <c r="C2302" t="inlineStr">
        <is>
          <t>Love Cabaret</t>
        </is>
      </c>
      <c r="D2302" s="556" t="n">
        <v>45778</v>
      </c>
      <c r="E2302" t="n">
        <v>18220</v>
      </c>
      <c r="F2302" t="inlineStr">
        <is>
          <t>VERMOUTH CARPANO CLASSICO ROSSO ITALIANO 1L</t>
        </is>
      </c>
      <c r="G2302" t="n">
        <v>3408</v>
      </c>
      <c r="H2302" t="n">
        <v>1</v>
      </c>
      <c r="I2302" t="inlineStr">
        <is>
          <t>GR</t>
        </is>
      </c>
      <c r="J2302" t="inlineStr">
        <is>
          <t>BEBIDAS</t>
        </is>
      </c>
      <c r="K2302" t="inlineStr">
        <is>
          <t>04/2025</t>
        </is>
      </c>
      <c r="L2302" t="n">
        <v>0</v>
      </c>
      <c r="M2302" s="556" t="n">
        <v>45747</v>
      </c>
      <c r="N2302" t="n">
        <v>102.76</v>
      </c>
      <c r="O2302" t="n">
        <v>29</v>
      </c>
      <c r="P2302" t="n">
        <v>102.76</v>
      </c>
    </row>
    <row r="2303">
      <c r="A2303" t="n">
        <v>31363</v>
      </c>
      <c r="B2303" t="n">
        <v>128</v>
      </c>
      <c r="C2303" t="inlineStr">
        <is>
          <t>Love Cabaret</t>
        </is>
      </c>
      <c r="D2303" s="556" t="n">
        <v>45778</v>
      </c>
      <c r="E2303" t="n">
        <v>20984</v>
      </c>
      <c r="F2303" t="inlineStr">
        <is>
          <t>OLEO DE SOJA LIZA C/900ML</t>
        </is>
      </c>
      <c r="G2303" t="n">
        <v>2011</v>
      </c>
      <c r="H2303" t="n">
        <v>12</v>
      </c>
      <c r="I2303" t="inlineStr">
        <is>
          <t>FR</t>
        </is>
      </c>
      <c r="J2303" t="inlineStr">
        <is>
          <t>ALIMENTOS</t>
        </is>
      </c>
      <c r="K2303" t="inlineStr">
        <is>
          <t>04/2025</t>
        </is>
      </c>
      <c r="L2303" t="n">
        <v>8.039999999999999</v>
      </c>
      <c r="M2303" s="556" t="n">
        <v>45770</v>
      </c>
      <c r="N2303" t="n">
        <v>7.85</v>
      </c>
      <c r="O2303" t="n">
        <v>8.02</v>
      </c>
      <c r="P2303" t="n">
        <v>96.48</v>
      </c>
    </row>
    <row r="2304">
      <c r="A2304" t="n">
        <v>31419</v>
      </c>
      <c r="B2304" t="n">
        <v>128</v>
      </c>
      <c r="C2304" t="inlineStr">
        <is>
          <t>Love Cabaret</t>
        </is>
      </c>
      <c r="D2304" s="556" t="n">
        <v>45778</v>
      </c>
      <c r="E2304" t="n">
        <v>17039</v>
      </c>
      <c r="F2304" t="inlineStr">
        <is>
          <t>PAO BRIOCHE FORME COM TAMPA UN</t>
        </is>
      </c>
      <c r="G2304" t="n">
        <v>2827</v>
      </c>
      <c r="H2304" t="n">
        <v>3</v>
      </c>
      <c r="I2304" t="inlineStr">
        <is>
          <t>UN</t>
        </is>
      </c>
      <c r="J2304" t="inlineStr">
        <is>
          <t>ALIMENTOS</t>
        </is>
      </c>
      <c r="K2304" t="inlineStr">
        <is>
          <t>04/2025</t>
        </is>
      </c>
      <c r="L2304" t="n">
        <v>31</v>
      </c>
      <c r="M2304" s="556" t="n">
        <v>45770</v>
      </c>
      <c r="N2304" t="n">
        <v>31</v>
      </c>
      <c r="O2304" t="n">
        <v>32.5</v>
      </c>
      <c r="P2304" t="n">
        <v>93</v>
      </c>
    </row>
    <row r="2305">
      <c r="A2305" t="n">
        <v>31329</v>
      </c>
      <c r="B2305" t="n">
        <v>128</v>
      </c>
      <c r="C2305" t="inlineStr">
        <is>
          <t>Love Cabaret</t>
        </is>
      </c>
      <c r="D2305" s="556" t="n">
        <v>45778</v>
      </c>
      <c r="E2305" t="n">
        <v>18111</v>
      </c>
      <c r="F2305" t="inlineStr">
        <is>
          <t>WHISKY JOHNNIE WALKER RED LABEL 1L</t>
        </is>
      </c>
      <c r="G2305" t="n">
        <v>3500</v>
      </c>
      <c r="H2305" t="n">
        <v>1</v>
      </c>
      <c r="I2305" t="inlineStr">
        <is>
          <t>GR</t>
        </is>
      </c>
      <c r="J2305" t="inlineStr">
        <is>
          <t>BEBIDAS</t>
        </is>
      </c>
      <c r="K2305" t="inlineStr">
        <is>
          <t>04/2025</t>
        </is>
      </c>
      <c r="L2305" t="n">
        <v>0</v>
      </c>
      <c r="M2305" s="556" t="n">
        <v>45569</v>
      </c>
      <c r="N2305" t="n">
        <v>92.47</v>
      </c>
      <c r="O2305" t="n">
        <v>93.41</v>
      </c>
      <c r="P2305" t="n">
        <v>92.47</v>
      </c>
    </row>
    <row r="2306">
      <c r="A2306" t="n">
        <v>31365</v>
      </c>
      <c r="B2306" t="n">
        <v>128</v>
      </c>
      <c r="C2306" t="inlineStr">
        <is>
          <t>Love Cabaret</t>
        </is>
      </c>
      <c r="D2306" s="556" t="n">
        <v>45778</v>
      </c>
      <c r="E2306" t="n">
        <v>20486</v>
      </c>
      <c r="F2306" t="inlineStr">
        <is>
          <t>PRESUNTO COZIDO MAGRO PERDIGAO KG</t>
        </is>
      </c>
      <c r="G2306" t="n">
        <v>2157</v>
      </c>
      <c r="H2306" t="n">
        <v>3.4</v>
      </c>
      <c r="I2306" t="inlineStr">
        <is>
          <t>KG</t>
        </is>
      </c>
      <c r="J2306" t="inlineStr">
        <is>
          <t>ALIMENTOS</t>
        </is>
      </c>
      <c r="K2306" t="inlineStr">
        <is>
          <t>04/2025</t>
        </is>
      </c>
      <c r="L2306" t="n">
        <v>27.13</v>
      </c>
      <c r="M2306" s="556" t="n">
        <v>45775</v>
      </c>
      <c r="N2306" t="n">
        <v>28.75</v>
      </c>
      <c r="O2306" t="n">
        <v>28.75</v>
      </c>
      <c r="P2306" t="n">
        <v>92.23999999999999</v>
      </c>
    </row>
    <row r="2307">
      <c r="A2307" t="n">
        <v>31433</v>
      </c>
      <c r="B2307" t="n">
        <v>128</v>
      </c>
      <c r="C2307" t="inlineStr">
        <is>
          <t>Love Cabaret</t>
        </is>
      </c>
      <c r="D2307" s="556" t="n">
        <v>45778</v>
      </c>
      <c r="E2307" t="n">
        <v>19401</v>
      </c>
      <c r="F2307" t="inlineStr">
        <is>
          <t>MANTEIGA SEM SAL SCALA KG</t>
        </is>
      </c>
      <c r="G2307" t="n">
        <v>2761</v>
      </c>
      <c r="H2307" t="n">
        <v>2</v>
      </c>
      <c r="I2307" t="inlineStr">
        <is>
          <t>KG</t>
        </is>
      </c>
      <c r="J2307" t="inlineStr">
        <is>
          <t>ALIMENTOS</t>
        </is>
      </c>
      <c r="K2307" t="inlineStr">
        <is>
          <t>04/2025</t>
        </is>
      </c>
      <c r="L2307" t="n">
        <v>45.98</v>
      </c>
      <c r="M2307" s="556" t="n">
        <v>45775</v>
      </c>
      <c r="N2307" t="n">
        <v>45.98</v>
      </c>
      <c r="O2307" t="n">
        <v>44.32</v>
      </c>
      <c r="P2307" t="n">
        <v>91.95999999999999</v>
      </c>
    </row>
    <row r="2308">
      <c r="A2308" t="n">
        <v>31364</v>
      </c>
      <c r="B2308" t="n">
        <v>128</v>
      </c>
      <c r="C2308" t="inlineStr">
        <is>
          <t>Love Cabaret</t>
        </is>
      </c>
      <c r="D2308" s="556" t="n">
        <v>45778</v>
      </c>
      <c r="E2308" t="n">
        <v>20579</v>
      </c>
      <c r="F2308" t="inlineStr">
        <is>
          <t>PESSEGO EM CALDA ANDALUZIA 450G</t>
        </is>
      </c>
      <c r="G2308" t="n">
        <v>2122</v>
      </c>
      <c r="H2308" t="n">
        <v>7</v>
      </c>
      <c r="I2308" t="inlineStr">
        <is>
          <t>UN</t>
        </is>
      </c>
      <c r="J2308" t="inlineStr">
        <is>
          <t>ALIMENTOS</t>
        </is>
      </c>
      <c r="K2308" t="inlineStr">
        <is>
          <t>04/2025</t>
        </is>
      </c>
      <c r="L2308" t="n">
        <v>0</v>
      </c>
      <c r="M2308" s="556" t="n">
        <v>45664</v>
      </c>
      <c r="N2308" t="n">
        <v>13.1</v>
      </c>
      <c r="O2308" t="n">
        <v>13.1</v>
      </c>
      <c r="P2308" t="n">
        <v>91.7</v>
      </c>
    </row>
    <row r="2309">
      <c r="A2309" t="n">
        <v>31330</v>
      </c>
      <c r="B2309" t="n">
        <v>128</v>
      </c>
      <c r="C2309" t="inlineStr">
        <is>
          <t>Love Cabaret</t>
        </is>
      </c>
      <c r="D2309" s="556" t="n">
        <v>45778</v>
      </c>
      <c r="E2309" t="n">
        <v>18545</v>
      </c>
      <c r="F2309" t="inlineStr">
        <is>
          <t>APERITIVO CAMPARI 998ML</t>
        </is>
      </c>
      <c r="G2309" t="n">
        <v>3134</v>
      </c>
      <c r="H2309" t="n">
        <v>2</v>
      </c>
      <c r="I2309" t="inlineStr">
        <is>
          <t>GR</t>
        </is>
      </c>
      <c r="J2309" t="inlineStr">
        <is>
          <t>BEBIDAS</t>
        </is>
      </c>
      <c r="K2309" t="inlineStr">
        <is>
          <t>04/2025</t>
        </is>
      </c>
      <c r="L2309" t="n">
        <v>45.54</v>
      </c>
      <c r="M2309" s="556" t="n">
        <v>45770</v>
      </c>
      <c r="N2309" t="n">
        <v>45.54</v>
      </c>
      <c r="O2309" t="n">
        <v>2.28</v>
      </c>
      <c r="P2309" t="n">
        <v>91.08</v>
      </c>
    </row>
    <row r="2310">
      <c r="A2310" t="n">
        <v>31297</v>
      </c>
      <c r="B2310" t="n">
        <v>128</v>
      </c>
      <c r="C2310" t="inlineStr">
        <is>
          <t>Love Cabaret</t>
        </is>
      </c>
      <c r="D2310" s="556" t="n">
        <v>45778</v>
      </c>
      <c r="E2310" t="n">
        <v>25217</v>
      </c>
      <c r="F2310" t="inlineStr">
        <is>
          <t>PASTA DE PIMENTA COREANA C/500G</t>
        </is>
      </c>
      <c r="G2310" t="n">
        <v>5950</v>
      </c>
      <c r="H2310" t="n">
        <v>1</v>
      </c>
      <c r="I2310" t="inlineStr">
        <is>
          <t>PT</t>
        </is>
      </c>
      <c r="J2310" t="inlineStr">
        <is>
          <t>ALIMENTOS</t>
        </is>
      </c>
      <c r="K2310" t="inlineStr">
        <is>
          <t>04/2025</t>
        </is>
      </c>
      <c r="L2310" t="n">
        <v>0</v>
      </c>
      <c r="M2310" s="556" t="n">
        <v>45740</v>
      </c>
      <c r="N2310" t="n">
        <v>77.08</v>
      </c>
      <c r="O2310" t="n">
        <v>77.08</v>
      </c>
      <c r="P2310" t="n">
        <v>77.08</v>
      </c>
    </row>
    <row r="2311">
      <c r="A2311" t="n">
        <v>31283</v>
      </c>
      <c r="B2311" t="n">
        <v>128</v>
      </c>
      <c r="C2311" t="inlineStr">
        <is>
          <t>Love Cabaret</t>
        </is>
      </c>
      <c r="D2311" s="556" t="n">
        <v>45778</v>
      </c>
      <c r="E2311" t="n">
        <v>24543</v>
      </c>
      <c r="F2311" t="inlineStr">
        <is>
          <t>AGUA MINERAL LINDOIA PREMIUM COPO 200ML C/48</t>
        </is>
      </c>
      <c r="G2311" t="n">
        <v>5661</v>
      </c>
      <c r="H2311" t="n">
        <v>2</v>
      </c>
      <c r="I2311" t="inlineStr">
        <is>
          <t>CX</t>
        </is>
      </c>
      <c r="J2311" t="inlineStr">
        <is>
          <t>BEBIDAS</t>
        </is>
      </c>
      <c r="K2311" t="inlineStr">
        <is>
          <t>04/2025</t>
        </is>
      </c>
      <c r="L2311" t="n">
        <v>37.49</v>
      </c>
      <c r="M2311" s="556" t="n">
        <v>45756</v>
      </c>
      <c r="N2311" t="n">
        <v>37.49</v>
      </c>
      <c r="O2311" t="n">
        <v>33.7</v>
      </c>
      <c r="P2311" t="n">
        <v>74.98</v>
      </c>
    </row>
    <row r="2312">
      <c r="A2312" t="n">
        <v>31331</v>
      </c>
      <c r="B2312" t="n">
        <v>128</v>
      </c>
      <c r="C2312" t="inlineStr">
        <is>
          <t>Love Cabaret</t>
        </is>
      </c>
      <c r="D2312" s="556" t="n">
        <v>45778</v>
      </c>
      <c r="E2312" t="n">
        <v>18272</v>
      </c>
      <c r="F2312" t="inlineStr">
        <is>
          <t>RUM BACARDI SUPERIOR CARTA BLANCA 980ML</t>
        </is>
      </c>
      <c r="G2312" t="n">
        <v>3358</v>
      </c>
      <c r="H2312" t="n">
        <v>2</v>
      </c>
      <c r="I2312" t="inlineStr">
        <is>
          <t>GR</t>
        </is>
      </c>
      <c r="J2312" t="inlineStr">
        <is>
          <t>BEBIDAS</t>
        </is>
      </c>
      <c r="K2312" t="inlineStr">
        <is>
          <t>04/2025</t>
        </is>
      </c>
      <c r="L2312" t="n">
        <v>0</v>
      </c>
      <c r="M2312" s="556" t="n">
        <v>-693593</v>
      </c>
      <c r="N2312" t="n">
        <v>0</v>
      </c>
      <c r="O2312" t="n">
        <v>36.06</v>
      </c>
      <c r="P2312" t="n">
        <v>73.16</v>
      </c>
    </row>
    <row r="2313">
      <c r="A2313" t="n">
        <v>31416</v>
      </c>
      <c r="B2313" t="n">
        <v>128</v>
      </c>
      <c r="C2313" t="inlineStr">
        <is>
          <t>Love Cabaret</t>
        </is>
      </c>
      <c r="D2313" s="556" t="n">
        <v>45778</v>
      </c>
      <c r="E2313" t="n">
        <v>24708</v>
      </c>
      <c r="F2313" t="inlineStr">
        <is>
          <t>SUCO DE MACA  NATURAL ONE C/900 ML</t>
        </is>
      </c>
      <c r="G2313" t="n">
        <v>5724</v>
      </c>
      <c r="H2313" t="n">
        <v>6</v>
      </c>
      <c r="I2313" t="inlineStr">
        <is>
          <t>UN</t>
        </is>
      </c>
      <c r="J2313" t="inlineStr">
        <is>
          <t>BEBIDAS</t>
        </is>
      </c>
      <c r="K2313" t="inlineStr">
        <is>
          <t>04/2025</t>
        </is>
      </c>
      <c r="L2313" t="n">
        <v>10.99</v>
      </c>
      <c r="M2313" s="556" t="n">
        <v>45754</v>
      </c>
      <c r="N2313" t="n">
        <v>10.99</v>
      </c>
      <c r="O2313" t="n">
        <v>10.99</v>
      </c>
      <c r="P2313" t="n">
        <v>65.94</v>
      </c>
    </row>
    <row r="2314">
      <c r="A2314" t="n">
        <v>31332</v>
      </c>
      <c r="B2314" t="n">
        <v>128</v>
      </c>
      <c r="C2314" t="inlineStr">
        <is>
          <t>Love Cabaret</t>
        </is>
      </c>
      <c r="D2314" s="556" t="n">
        <v>45778</v>
      </c>
      <c r="E2314" t="n">
        <v>25156</v>
      </c>
      <c r="F2314" t="inlineStr">
        <is>
          <t>CACHACA FAMIGERADA CARVALHO OURO 750ML</t>
        </is>
      </c>
      <c r="G2314" t="n">
        <v>5926</v>
      </c>
      <c r="H2314" t="n">
        <v>1</v>
      </c>
      <c r="I2314" t="inlineStr">
        <is>
          <t>GR</t>
        </is>
      </c>
      <c r="J2314" t="inlineStr">
        <is>
          <t>BEBIDAS</t>
        </is>
      </c>
      <c r="K2314" t="inlineStr">
        <is>
          <t>04/2025</t>
        </is>
      </c>
      <c r="L2314" t="n">
        <v>0</v>
      </c>
      <c r="M2314" s="556" t="n">
        <v>-693593</v>
      </c>
      <c r="N2314" t="n">
        <v>0</v>
      </c>
      <c r="O2314" t="n">
        <v>32.5</v>
      </c>
      <c r="P2314" t="n">
        <v>65</v>
      </c>
    </row>
    <row r="2315">
      <c r="A2315" t="n">
        <v>31436</v>
      </c>
      <c r="B2315" t="n">
        <v>128</v>
      </c>
      <c r="C2315" t="inlineStr">
        <is>
          <t>Love Cabaret</t>
        </is>
      </c>
      <c r="D2315" s="556" t="n">
        <v>45778</v>
      </c>
      <c r="E2315" t="n">
        <v>20614</v>
      </c>
      <c r="F2315" t="inlineStr">
        <is>
          <t>PASTA GERGELIM TAHINE ISTAMBUL 5006 LT</t>
        </is>
      </c>
      <c r="G2315" t="n">
        <v>2119</v>
      </c>
      <c r="H2315" t="n">
        <v>2</v>
      </c>
      <c r="I2315" t="inlineStr">
        <is>
          <t>UN</t>
        </is>
      </c>
      <c r="J2315" t="inlineStr">
        <is>
          <t>ALIMENTOS</t>
        </is>
      </c>
      <c r="K2315" t="inlineStr">
        <is>
          <t>04/2025</t>
        </is>
      </c>
      <c r="L2315" t="n">
        <v>0</v>
      </c>
      <c r="M2315" s="556" t="n">
        <v>45453</v>
      </c>
      <c r="N2315" t="n">
        <v>28.62</v>
      </c>
      <c r="O2315" t="n">
        <v>28.7</v>
      </c>
      <c r="P2315" t="n">
        <v>57.24</v>
      </c>
    </row>
    <row r="2316">
      <c r="A2316" t="n">
        <v>31437</v>
      </c>
      <c r="B2316" t="n">
        <v>128</v>
      </c>
      <c r="C2316" t="inlineStr">
        <is>
          <t>Love Cabaret</t>
        </is>
      </c>
      <c r="D2316" s="556" t="n">
        <v>45778</v>
      </c>
      <c r="E2316" t="n">
        <v>21073</v>
      </c>
      <c r="F2316" t="inlineStr">
        <is>
          <t>CALDA DE AGAVE AZUL JASMINE ORGANICO 330ML UN</t>
        </is>
      </c>
      <c r="G2316" t="n">
        <v>1994</v>
      </c>
      <c r="H2316" t="n">
        <v>1</v>
      </c>
      <c r="I2316" t="inlineStr">
        <is>
          <t>UN</t>
        </is>
      </c>
      <c r="J2316" t="inlineStr">
        <is>
          <t>ALIMENTOS</t>
        </is>
      </c>
      <c r="K2316" t="inlineStr">
        <is>
          <t>04/2025</t>
        </is>
      </c>
      <c r="L2316" t="n">
        <v>0</v>
      </c>
      <c r="M2316" s="556" t="n">
        <v>45520</v>
      </c>
      <c r="N2316" t="n">
        <v>50.9</v>
      </c>
      <c r="O2316" t="n">
        <v>47</v>
      </c>
      <c r="P2316" t="n">
        <v>50.9</v>
      </c>
    </row>
    <row r="2317">
      <c r="A2317" t="n">
        <v>31369</v>
      </c>
      <c r="B2317" t="n">
        <v>128</v>
      </c>
      <c r="C2317" t="inlineStr">
        <is>
          <t>Love Cabaret</t>
        </is>
      </c>
      <c r="D2317" s="556" t="n">
        <v>45778</v>
      </c>
      <c r="E2317" t="n">
        <v>20315</v>
      </c>
      <c r="F2317" t="inlineStr">
        <is>
          <t>FARINHA DE ARROZ MANINHO 1KG</t>
        </is>
      </c>
      <c r="G2317" t="n">
        <v>2218</v>
      </c>
      <c r="H2317" t="n">
        <v>5.56</v>
      </c>
      <c r="I2317" t="inlineStr">
        <is>
          <t>UN</t>
        </is>
      </c>
      <c r="J2317" t="inlineStr">
        <is>
          <t>ALIMENTOS</t>
        </is>
      </c>
      <c r="K2317" t="inlineStr">
        <is>
          <t>04/2025</t>
        </is>
      </c>
      <c r="L2317" t="n">
        <v>8.9</v>
      </c>
      <c r="M2317" s="556" t="n">
        <v>45770</v>
      </c>
      <c r="N2317" t="n">
        <v>8.9</v>
      </c>
      <c r="O2317" t="n">
        <v>8.800000000000001</v>
      </c>
      <c r="P2317" t="n">
        <v>49.48</v>
      </c>
    </row>
    <row r="2318">
      <c r="A2318" t="n">
        <v>31333</v>
      </c>
      <c r="B2318" t="n">
        <v>128</v>
      </c>
      <c r="C2318" t="inlineStr">
        <is>
          <t>Love Cabaret</t>
        </is>
      </c>
      <c r="D2318" s="556" t="n">
        <v>45778</v>
      </c>
      <c r="E2318" t="n">
        <v>18218</v>
      </c>
      <c r="F2318" t="inlineStr">
        <is>
          <t>VERMOUTH CINZANO ROSSO ARGENTINO 1L</t>
        </is>
      </c>
      <c r="G2318" t="n">
        <v>3410</v>
      </c>
      <c r="H2318" t="n">
        <v>1.7</v>
      </c>
      <c r="I2318" t="inlineStr">
        <is>
          <t>GR</t>
        </is>
      </c>
      <c r="J2318" t="inlineStr">
        <is>
          <t>BEBIDAS</t>
        </is>
      </c>
      <c r="K2318" t="inlineStr">
        <is>
          <t>04/2025</t>
        </is>
      </c>
      <c r="L2318" t="n">
        <v>0</v>
      </c>
      <c r="M2318" s="556" t="n">
        <v>45741</v>
      </c>
      <c r="N2318" t="n">
        <v>28.89</v>
      </c>
      <c r="O2318" t="n">
        <v>2.03</v>
      </c>
      <c r="P2318" t="n">
        <v>49.11</v>
      </c>
    </row>
    <row r="2319">
      <c r="A2319" t="n">
        <v>31334</v>
      </c>
      <c r="B2319" t="n">
        <v>128</v>
      </c>
      <c r="C2319" t="inlineStr">
        <is>
          <t>Love Cabaret</t>
        </is>
      </c>
      <c r="D2319" s="556" t="n">
        <v>45778</v>
      </c>
      <c r="E2319" t="n">
        <v>18547</v>
      </c>
      <c r="F2319" t="inlineStr">
        <is>
          <t>APERITIVO APEROL 750ML</t>
        </is>
      </c>
      <c r="G2319" t="n">
        <v>3132</v>
      </c>
      <c r="H2319" t="n">
        <v>1.4</v>
      </c>
      <c r="I2319" t="inlineStr">
        <is>
          <t>GR</t>
        </is>
      </c>
      <c r="J2319" t="inlineStr">
        <is>
          <t>BEBIDAS</t>
        </is>
      </c>
      <c r="K2319" t="inlineStr">
        <is>
          <t>04/2025</t>
        </is>
      </c>
      <c r="L2319" t="n">
        <v>34.75</v>
      </c>
      <c r="M2319" s="556" t="n">
        <v>45770</v>
      </c>
      <c r="N2319" t="n">
        <v>34.75</v>
      </c>
      <c r="O2319" t="n">
        <v>1.79</v>
      </c>
      <c r="P2319" t="n">
        <v>48.65</v>
      </c>
    </row>
    <row r="2320">
      <c r="A2320" t="n">
        <v>31368</v>
      </c>
      <c r="B2320" t="n">
        <v>128</v>
      </c>
      <c r="C2320" t="inlineStr">
        <is>
          <t>Love Cabaret</t>
        </is>
      </c>
      <c r="D2320" s="556" t="n">
        <v>45778</v>
      </c>
      <c r="E2320" t="n">
        <v>20680</v>
      </c>
      <c r="F2320" t="inlineStr">
        <is>
          <t>CREME DE LEITE NESTLE C/200G UN</t>
        </is>
      </c>
      <c r="G2320" t="n">
        <v>2106</v>
      </c>
      <c r="H2320" t="n">
        <v>13</v>
      </c>
      <c r="I2320" t="inlineStr">
        <is>
          <t>UN</t>
        </is>
      </c>
      <c r="J2320" t="inlineStr">
        <is>
          <t>ALIMENTOS</t>
        </is>
      </c>
      <c r="K2320" t="inlineStr">
        <is>
          <t>04/2025</t>
        </is>
      </c>
      <c r="L2320" t="n">
        <v>3.7</v>
      </c>
      <c r="M2320" s="556" t="n">
        <v>45776</v>
      </c>
      <c r="N2320" t="n">
        <v>3.7</v>
      </c>
      <c r="O2320" t="n">
        <v>3.7</v>
      </c>
      <c r="P2320" t="n">
        <v>48.1</v>
      </c>
    </row>
    <row r="2321">
      <c r="A2321" t="n">
        <v>31370</v>
      </c>
      <c r="B2321" t="n">
        <v>128</v>
      </c>
      <c r="C2321" t="inlineStr">
        <is>
          <t>Love Cabaret</t>
        </is>
      </c>
      <c r="D2321" s="556" t="n">
        <v>45778</v>
      </c>
      <c r="E2321" t="n">
        <v>20359</v>
      </c>
      <c r="F2321" t="inlineStr">
        <is>
          <t>FARINHA DE TRIGO ANACONDA 1KG</t>
        </is>
      </c>
      <c r="G2321" t="n">
        <v>2199</v>
      </c>
      <c r="H2321" t="n">
        <v>9.460000000000001</v>
      </c>
      <c r="I2321" t="inlineStr">
        <is>
          <t>UN</t>
        </is>
      </c>
      <c r="J2321" t="inlineStr">
        <is>
          <t>ALIMENTOS</t>
        </is>
      </c>
      <c r="K2321" t="inlineStr">
        <is>
          <t>04/2025</t>
        </is>
      </c>
      <c r="L2321" t="n">
        <v>4.77</v>
      </c>
      <c r="M2321" s="556" t="n">
        <v>45775</v>
      </c>
      <c r="N2321" t="n">
        <v>4.78</v>
      </c>
      <c r="O2321" t="n">
        <v>4.76</v>
      </c>
      <c r="P2321" t="n">
        <v>45.12</v>
      </c>
    </row>
    <row r="2322">
      <c r="A2322" t="n">
        <v>31293</v>
      </c>
      <c r="B2322" t="n">
        <v>128</v>
      </c>
      <c r="C2322" t="inlineStr">
        <is>
          <t>Love Cabaret</t>
        </is>
      </c>
      <c r="D2322" s="556" t="n">
        <v>45778</v>
      </c>
      <c r="E2322" t="n">
        <v>24561</v>
      </c>
      <c r="F2322" t="inlineStr">
        <is>
          <t xml:space="preserve">REFRIGERANTE GUARANA FYS 350ML C/12 </t>
        </is>
      </c>
      <c r="G2322" t="n">
        <v>5655</v>
      </c>
      <c r="H2322" t="n">
        <v>1.67</v>
      </c>
      <c r="I2322" t="inlineStr">
        <is>
          <t>PC</t>
        </is>
      </c>
      <c r="J2322" t="inlineStr">
        <is>
          <t>BEBIDAS</t>
        </is>
      </c>
      <c r="K2322" t="inlineStr">
        <is>
          <t>04/2025</t>
        </is>
      </c>
      <c r="L2322" t="n">
        <v>26.43</v>
      </c>
      <c r="M2322" s="556" t="n">
        <v>45755</v>
      </c>
      <c r="N2322" t="n">
        <v>26.43</v>
      </c>
      <c r="O2322" t="n">
        <v>26.43</v>
      </c>
      <c r="P2322" t="n">
        <v>44.14</v>
      </c>
    </row>
    <row r="2323">
      <c r="A2323" t="n">
        <v>31335</v>
      </c>
      <c r="B2323" t="n">
        <v>128</v>
      </c>
      <c r="C2323" t="inlineStr">
        <is>
          <t>Love Cabaret</t>
        </is>
      </c>
      <c r="D2323" s="556" t="n">
        <v>45778</v>
      </c>
      <c r="E2323" t="n">
        <v>18477</v>
      </c>
      <c r="F2323" t="inlineStr">
        <is>
          <t>CACHACA ORIGINAL OURO ENGENHO CANTAREIRA 750ML</t>
        </is>
      </c>
      <c r="G2323" t="n">
        <v>3179</v>
      </c>
      <c r="H2323" t="n">
        <v>1</v>
      </c>
      <c r="I2323" t="inlineStr">
        <is>
          <t>GR</t>
        </is>
      </c>
      <c r="J2323" t="inlineStr">
        <is>
          <t>BEBIDAS</t>
        </is>
      </c>
      <c r="K2323" t="inlineStr">
        <is>
          <t>04/2025</t>
        </is>
      </c>
      <c r="L2323" t="n">
        <v>0</v>
      </c>
      <c r="M2323" s="556" t="n">
        <v>-693593</v>
      </c>
      <c r="N2323" t="n">
        <v>0</v>
      </c>
      <c r="O2323" t="n">
        <v>43.9</v>
      </c>
      <c r="P2323" t="n">
        <v>43.9</v>
      </c>
    </row>
    <row r="2324">
      <c r="A2324" t="n">
        <v>31414</v>
      </c>
      <c r="B2324" t="n">
        <v>128</v>
      </c>
      <c r="C2324" t="inlineStr">
        <is>
          <t>Love Cabaret</t>
        </is>
      </c>
      <c r="D2324" s="556" t="n">
        <v>45778</v>
      </c>
      <c r="E2324" t="n">
        <v>19203</v>
      </c>
      <c r="F2324" t="inlineStr">
        <is>
          <t>IOGURTE INTEGRAL NESTLE C/170G UN</t>
        </is>
      </c>
      <c r="G2324" t="n">
        <v>2802</v>
      </c>
      <c r="H2324" t="n">
        <v>13</v>
      </c>
      <c r="I2324" t="inlineStr">
        <is>
          <t>UN</t>
        </is>
      </c>
      <c r="J2324" t="inlineStr">
        <is>
          <t>ALIMENTOS</t>
        </is>
      </c>
      <c r="K2324" t="inlineStr">
        <is>
          <t>04/2025</t>
        </is>
      </c>
      <c r="L2324" t="n">
        <v>3.25</v>
      </c>
      <c r="M2324" s="556" t="n">
        <v>45776</v>
      </c>
      <c r="N2324" t="n">
        <v>3</v>
      </c>
      <c r="O2324" t="n">
        <v>3</v>
      </c>
      <c r="P2324" t="n">
        <v>42.25</v>
      </c>
    </row>
    <row r="2325">
      <c r="A2325" t="n">
        <v>31367</v>
      </c>
      <c r="B2325" t="n">
        <v>128</v>
      </c>
      <c r="C2325" t="inlineStr">
        <is>
          <t>Love Cabaret</t>
        </is>
      </c>
      <c r="D2325" s="556" t="n">
        <v>45778</v>
      </c>
      <c r="E2325" t="n">
        <v>20242</v>
      </c>
      <c r="F2325" t="inlineStr">
        <is>
          <t>FEIJAO CARIOCA CAMIL C/2KG</t>
        </is>
      </c>
      <c r="G2325" t="n">
        <v>2242</v>
      </c>
      <c r="H2325" t="n">
        <v>3.5</v>
      </c>
      <c r="I2325" t="inlineStr">
        <is>
          <t>PC</t>
        </is>
      </c>
      <c r="J2325" t="inlineStr">
        <is>
          <t>ALIMENTOS</t>
        </is>
      </c>
      <c r="K2325" t="inlineStr">
        <is>
          <t>04/2025</t>
        </is>
      </c>
      <c r="L2325" t="n">
        <v>11.78</v>
      </c>
      <c r="M2325" s="556" t="n">
        <v>45776</v>
      </c>
      <c r="N2325" t="n">
        <v>6.95</v>
      </c>
      <c r="O2325" t="n">
        <v>14.06</v>
      </c>
      <c r="P2325" t="n">
        <v>41.23</v>
      </c>
    </row>
    <row r="2326">
      <c r="A2326" t="n">
        <v>31372</v>
      </c>
      <c r="B2326" t="n">
        <v>128</v>
      </c>
      <c r="C2326" t="inlineStr">
        <is>
          <t>Love Cabaret</t>
        </is>
      </c>
      <c r="D2326" s="556" t="n">
        <v>45778</v>
      </c>
      <c r="E2326" t="n">
        <v>20358</v>
      </c>
      <c r="F2326" t="inlineStr">
        <is>
          <t>FARINHA PANKO ROMARIZ C/1KG</t>
        </is>
      </c>
      <c r="G2326" t="n">
        <v>2200</v>
      </c>
      <c r="H2326" t="n">
        <v>3</v>
      </c>
      <c r="I2326" t="inlineStr">
        <is>
          <t>PC</t>
        </is>
      </c>
      <c r="J2326" t="inlineStr">
        <is>
          <t>ALIMENTOS</t>
        </is>
      </c>
      <c r="K2326" t="inlineStr">
        <is>
          <t>04/2025</t>
        </is>
      </c>
      <c r="L2326" t="n">
        <v>13.51</v>
      </c>
      <c r="M2326" s="556" t="n">
        <v>45770</v>
      </c>
      <c r="N2326" t="n">
        <v>12.5</v>
      </c>
      <c r="O2326" t="n">
        <v>14.3</v>
      </c>
      <c r="P2326" t="n">
        <v>40.53</v>
      </c>
    </row>
    <row r="2327">
      <c r="A2327" t="n">
        <v>31371</v>
      </c>
      <c r="B2327" t="n">
        <v>128</v>
      </c>
      <c r="C2327" t="inlineStr">
        <is>
          <t>Love Cabaret</t>
        </is>
      </c>
      <c r="D2327" s="556" t="n">
        <v>45778</v>
      </c>
      <c r="E2327" t="n">
        <v>23489</v>
      </c>
      <c r="F2327" t="inlineStr">
        <is>
          <t>SAL DE PARRILLA KG</t>
        </is>
      </c>
      <c r="G2327" t="n">
        <v>2380</v>
      </c>
      <c r="H2327" t="n">
        <v>1.62</v>
      </c>
      <c r="I2327" t="inlineStr">
        <is>
          <t>KG</t>
        </is>
      </c>
      <c r="J2327" t="inlineStr">
        <is>
          <t>ALIMENTOS</t>
        </is>
      </c>
      <c r="K2327" t="inlineStr">
        <is>
          <t>04/2025</t>
        </is>
      </c>
      <c r="L2327" t="n">
        <v>0</v>
      </c>
      <c r="M2327" s="556" t="n">
        <v>45713</v>
      </c>
      <c r="N2327" t="n">
        <v>25</v>
      </c>
      <c r="O2327" t="n">
        <v>25</v>
      </c>
      <c r="P2327" t="n">
        <v>40.5</v>
      </c>
    </row>
    <row r="2328">
      <c r="A2328" t="n">
        <v>31296</v>
      </c>
      <c r="B2328" t="n">
        <v>128</v>
      </c>
      <c r="C2328" t="inlineStr">
        <is>
          <t>Love Cabaret</t>
        </is>
      </c>
      <c r="D2328" s="556" t="n">
        <v>45778</v>
      </c>
      <c r="E2328" t="n">
        <v>19157</v>
      </c>
      <c r="F2328" t="inlineStr">
        <is>
          <t>PAO DE BRIOCHE PARA HAMBURGUER C/ 4UN</t>
        </is>
      </c>
      <c r="G2328" t="n">
        <v>2830</v>
      </c>
      <c r="H2328" t="n">
        <v>16.5</v>
      </c>
      <c r="I2328" t="inlineStr">
        <is>
          <t>UN</t>
        </is>
      </c>
      <c r="J2328" t="inlineStr">
        <is>
          <t>ALIMENTOS</t>
        </is>
      </c>
      <c r="K2328" t="inlineStr">
        <is>
          <t>04/2025</t>
        </is>
      </c>
      <c r="L2328" t="n">
        <v>0</v>
      </c>
      <c r="M2328" s="556" t="n">
        <v>45496</v>
      </c>
      <c r="N2328" t="n">
        <v>2.45</v>
      </c>
      <c r="O2328" t="n">
        <v>7.84</v>
      </c>
      <c r="P2328" t="n">
        <v>40.49</v>
      </c>
    </row>
    <row r="2329">
      <c r="A2329" t="n">
        <v>31336</v>
      </c>
      <c r="B2329" t="n">
        <v>128</v>
      </c>
      <c r="C2329" t="inlineStr">
        <is>
          <t>Love Cabaret</t>
        </is>
      </c>
      <c r="D2329" s="556" t="n">
        <v>45778</v>
      </c>
      <c r="E2329" t="n">
        <v>18543</v>
      </c>
      <c r="F2329" t="inlineStr">
        <is>
          <t>APERITIVO CYNAR 900ML</t>
        </is>
      </c>
      <c r="G2329" t="n">
        <v>3135</v>
      </c>
      <c r="H2329" t="n">
        <v>1.7</v>
      </c>
      <c r="I2329" t="inlineStr">
        <is>
          <t>GR</t>
        </is>
      </c>
      <c r="J2329" t="inlineStr">
        <is>
          <t>BEBIDAS</t>
        </is>
      </c>
      <c r="K2329" t="inlineStr">
        <is>
          <t>04/2025</t>
        </is>
      </c>
      <c r="L2329" t="n">
        <v>0</v>
      </c>
      <c r="M2329" s="556" t="n">
        <v>45740</v>
      </c>
      <c r="N2329" t="n">
        <v>23.64</v>
      </c>
      <c r="O2329" t="n">
        <v>5.96</v>
      </c>
      <c r="P2329" t="n">
        <v>40.19</v>
      </c>
    </row>
    <row r="2330">
      <c r="A2330" t="n">
        <v>31387</v>
      </c>
      <c r="B2330" t="n">
        <v>128</v>
      </c>
      <c r="C2330" t="inlineStr">
        <is>
          <t>Love Cabaret</t>
        </is>
      </c>
      <c r="D2330" s="556" t="n">
        <v>45778</v>
      </c>
      <c r="E2330" t="n">
        <v>19649</v>
      </c>
      <c r="F2330" t="inlineStr">
        <is>
          <t>ALHO DESCASCADO KG</t>
        </is>
      </c>
      <c r="G2330" t="n">
        <v>2589</v>
      </c>
      <c r="H2330" t="n">
        <v>1.6</v>
      </c>
      <c r="I2330" t="inlineStr">
        <is>
          <t>KG</t>
        </is>
      </c>
      <c r="J2330" t="inlineStr">
        <is>
          <t>ALIMENTOS</t>
        </is>
      </c>
      <c r="K2330" t="inlineStr">
        <is>
          <t>04/2025</t>
        </is>
      </c>
      <c r="L2330" t="n">
        <v>24.9</v>
      </c>
      <c r="M2330" s="556" t="n">
        <v>45772</v>
      </c>
      <c r="N2330" t="n">
        <v>0</v>
      </c>
      <c r="O2330" t="n">
        <v>27.67</v>
      </c>
      <c r="P2330" t="n">
        <v>39.84</v>
      </c>
    </row>
    <row r="2331">
      <c r="A2331" t="n">
        <v>31373</v>
      </c>
      <c r="B2331" t="n">
        <v>128</v>
      </c>
      <c r="C2331" t="inlineStr">
        <is>
          <t>Love Cabaret</t>
        </is>
      </c>
      <c r="D2331" s="556" t="n">
        <v>45778</v>
      </c>
      <c r="E2331" t="n">
        <v>19907</v>
      </c>
      <c r="F2331" t="inlineStr">
        <is>
          <t>SAL REFINADO CISNE 1KG</t>
        </is>
      </c>
      <c r="G2331" t="n">
        <v>2381</v>
      </c>
      <c r="H2331" t="n">
        <v>12.86</v>
      </c>
      <c r="I2331" t="inlineStr">
        <is>
          <t>UN</t>
        </is>
      </c>
      <c r="J2331" t="inlineStr">
        <is>
          <t>ALIMENTOS</t>
        </is>
      </c>
      <c r="K2331" t="inlineStr">
        <is>
          <t>04/2025</t>
        </is>
      </c>
      <c r="L2331" t="n">
        <v>0</v>
      </c>
      <c r="M2331" s="556" t="n">
        <v>45671</v>
      </c>
      <c r="N2331" t="n">
        <v>3.09</v>
      </c>
      <c r="O2331" t="n">
        <v>3.04</v>
      </c>
      <c r="P2331" t="n">
        <v>39.74</v>
      </c>
    </row>
    <row r="2332">
      <c r="A2332" t="n">
        <v>31388</v>
      </c>
      <c r="B2332" t="n">
        <v>128</v>
      </c>
      <c r="C2332" t="inlineStr">
        <is>
          <t>Love Cabaret</t>
        </is>
      </c>
      <c r="D2332" s="556" t="n">
        <v>45778</v>
      </c>
      <c r="E2332" t="n">
        <v>19541</v>
      </c>
      <c r="F2332" t="inlineStr">
        <is>
          <t>TOMATE ITALIANO SALADA KG</t>
        </is>
      </c>
      <c r="G2332" t="n">
        <v>2675</v>
      </c>
      <c r="H2332" t="n">
        <v>3.3</v>
      </c>
      <c r="I2332" t="inlineStr">
        <is>
          <t>KG</t>
        </is>
      </c>
      <c r="J2332" t="inlineStr">
        <is>
          <t>ALIMENTOS</t>
        </is>
      </c>
      <c r="K2332" t="inlineStr">
        <is>
          <t>04/2025</t>
        </is>
      </c>
      <c r="L2332" t="n">
        <v>12.03</v>
      </c>
      <c r="M2332" s="556" t="n">
        <v>45772</v>
      </c>
      <c r="N2332" t="n">
        <v>0</v>
      </c>
      <c r="O2332" t="n">
        <v>8</v>
      </c>
      <c r="P2332" t="n">
        <v>39.7</v>
      </c>
    </row>
    <row r="2333">
      <c r="A2333" t="n">
        <v>31389</v>
      </c>
      <c r="B2333" t="n">
        <v>128</v>
      </c>
      <c r="C2333" t="inlineStr">
        <is>
          <t>Love Cabaret</t>
        </is>
      </c>
      <c r="D2333" s="556" t="n">
        <v>45778</v>
      </c>
      <c r="E2333" t="n">
        <v>19628</v>
      </c>
      <c r="F2333" t="inlineStr">
        <is>
          <t>CEBOLA KG</t>
        </is>
      </c>
      <c r="G2333" t="n">
        <v>2606</v>
      </c>
      <c r="H2333" t="n">
        <v>12</v>
      </c>
      <c r="I2333" t="inlineStr">
        <is>
          <t>KG</t>
        </is>
      </c>
      <c r="J2333" t="inlineStr">
        <is>
          <t>ALIMENTOS</t>
        </is>
      </c>
      <c r="K2333" t="inlineStr">
        <is>
          <t>04/2025</t>
        </is>
      </c>
      <c r="L2333" t="n">
        <v>0</v>
      </c>
      <c r="M2333" s="556" t="n">
        <v>45673</v>
      </c>
      <c r="N2333" t="n">
        <v>3.11</v>
      </c>
      <c r="O2333" t="n">
        <v>3.08</v>
      </c>
      <c r="P2333" t="n">
        <v>37.32</v>
      </c>
    </row>
    <row r="2334">
      <c r="A2334" t="n">
        <v>31448</v>
      </c>
      <c r="B2334" t="n">
        <v>128</v>
      </c>
      <c r="C2334" t="inlineStr">
        <is>
          <t>Love Cabaret</t>
        </is>
      </c>
      <c r="D2334" s="556" t="n">
        <v>45778</v>
      </c>
      <c r="E2334" t="n">
        <v>24385</v>
      </c>
      <c r="F2334" t="inlineStr">
        <is>
          <t>MORANGO CONGELADO KG</t>
        </is>
      </c>
      <c r="G2334" t="n">
        <v>2524</v>
      </c>
      <c r="H2334" t="n">
        <v>2</v>
      </c>
      <c r="I2334" t="inlineStr">
        <is>
          <t>KG</t>
        </is>
      </c>
      <c r="J2334" t="inlineStr">
        <is>
          <t>ALIMENTOS</t>
        </is>
      </c>
      <c r="K2334" t="inlineStr">
        <is>
          <t>04/2025</t>
        </is>
      </c>
      <c r="L2334" t="n">
        <v>18</v>
      </c>
      <c r="M2334" s="556" t="n">
        <v>45771</v>
      </c>
      <c r="N2334" t="n">
        <v>18</v>
      </c>
      <c r="O2334" t="n">
        <v>13.49</v>
      </c>
      <c r="P2334" t="n">
        <v>36</v>
      </c>
    </row>
    <row r="2335">
      <c r="A2335" t="n">
        <v>31374</v>
      </c>
      <c r="B2335" t="n">
        <v>128</v>
      </c>
      <c r="C2335" t="inlineStr">
        <is>
          <t>Love Cabaret</t>
        </is>
      </c>
      <c r="D2335" s="556" t="n">
        <v>45778</v>
      </c>
      <c r="E2335" t="n">
        <v>20213</v>
      </c>
      <c r="F2335" t="inlineStr">
        <is>
          <t>GRAO DE BICO CAMIL C/2KG</t>
        </is>
      </c>
      <c r="G2335" t="n">
        <v>2251</v>
      </c>
      <c r="H2335" t="n">
        <v>1</v>
      </c>
      <c r="I2335" t="inlineStr">
        <is>
          <t>PC</t>
        </is>
      </c>
      <c r="J2335" t="inlineStr">
        <is>
          <t>ALIMENTOS</t>
        </is>
      </c>
      <c r="K2335" t="inlineStr">
        <is>
          <t>04/2025</t>
        </is>
      </c>
      <c r="L2335" t="n">
        <v>31.34</v>
      </c>
      <c r="M2335" s="556" t="n">
        <v>45755</v>
      </c>
      <c r="N2335" t="n">
        <v>31.34</v>
      </c>
      <c r="O2335" t="n">
        <v>30.54</v>
      </c>
      <c r="P2335" t="n">
        <v>31.34</v>
      </c>
    </row>
    <row r="2336">
      <c r="A2336" t="n">
        <v>31375</v>
      </c>
      <c r="B2336" t="n">
        <v>128</v>
      </c>
      <c r="C2336" t="inlineStr">
        <is>
          <t>Love Cabaret</t>
        </is>
      </c>
      <c r="D2336" s="556" t="n">
        <v>45778</v>
      </c>
      <c r="E2336" t="n">
        <v>19973</v>
      </c>
      <c r="F2336" t="inlineStr">
        <is>
          <t>MOLHO SHOYO TRADICIONAL SAKURA C/1,010L UN</t>
        </is>
      </c>
      <c r="G2336" t="n">
        <v>2354</v>
      </c>
      <c r="H2336" t="n">
        <v>2</v>
      </c>
      <c r="I2336" t="inlineStr">
        <is>
          <t>UN</t>
        </is>
      </c>
      <c r="J2336" t="inlineStr">
        <is>
          <t>ALIMENTOS</t>
        </is>
      </c>
      <c r="K2336" t="inlineStr">
        <is>
          <t>04/2025</t>
        </is>
      </c>
      <c r="L2336" t="n">
        <v>15.5</v>
      </c>
      <c r="M2336" s="556" t="n">
        <v>45761</v>
      </c>
      <c r="N2336" t="n">
        <v>15.5</v>
      </c>
      <c r="O2336" t="n">
        <v>15.2</v>
      </c>
      <c r="P2336" t="n">
        <v>31</v>
      </c>
    </row>
    <row r="2337">
      <c r="A2337" t="n">
        <v>31376</v>
      </c>
      <c r="B2337" t="n">
        <v>128</v>
      </c>
      <c r="C2337" t="inlineStr">
        <is>
          <t>Love Cabaret</t>
        </is>
      </c>
      <c r="D2337" s="556" t="n">
        <v>45778</v>
      </c>
      <c r="E2337" t="n">
        <v>25213</v>
      </c>
      <c r="F2337" t="inlineStr">
        <is>
          <t>MISSO AZUMA C/1KG</t>
        </is>
      </c>
      <c r="G2337" t="n">
        <v>5948</v>
      </c>
      <c r="H2337" t="n">
        <v>1</v>
      </c>
      <c r="I2337" t="inlineStr">
        <is>
          <t>PT</t>
        </is>
      </c>
      <c r="J2337" t="inlineStr">
        <is>
          <t>ALIMENTOS</t>
        </is>
      </c>
      <c r="K2337" t="inlineStr">
        <is>
          <t>04/2025</t>
        </is>
      </c>
      <c r="L2337" t="n">
        <v>0</v>
      </c>
      <c r="M2337" s="556" t="n">
        <v>45545</v>
      </c>
      <c r="N2337" t="n">
        <v>29.54</v>
      </c>
      <c r="O2337" t="n">
        <v>29.54</v>
      </c>
      <c r="P2337" t="n">
        <v>29.54</v>
      </c>
    </row>
    <row r="2338">
      <c r="A2338" t="n">
        <v>31366</v>
      </c>
      <c r="B2338" t="n">
        <v>128</v>
      </c>
      <c r="C2338" t="inlineStr">
        <is>
          <t>Love Cabaret</t>
        </is>
      </c>
      <c r="D2338" s="556" t="n">
        <v>45778</v>
      </c>
      <c r="E2338" t="n">
        <v>19936</v>
      </c>
      <c r="F2338" t="inlineStr">
        <is>
          <t>PAPRICA DEFUMADA KG</t>
        </is>
      </c>
      <c r="G2338" t="n">
        <v>2367</v>
      </c>
      <c r="H2338" t="n">
        <v>1.42</v>
      </c>
      <c r="I2338" t="inlineStr">
        <is>
          <t>KG</t>
        </is>
      </c>
      <c r="J2338" t="inlineStr">
        <is>
          <t>ALIMENTOS</t>
        </is>
      </c>
      <c r="K2338" t="inlineStr">
        <is>
          <t>04/2025</t>
        </is>
      </c>
      <c r="L2338" t="n">
        <v>19.9</v>
      </c>
      <c r="M2338" s="556" t="n">
        <v>45757</v>
      </c>
      <c r="N2338" t="n">
        <v>19.9</v>
      </c>
      <c r="O2338" t="n">
        <v>12.92</v>
      </c>
      <c r="P2338" t="n">
        <v>28.26</v>
      </c>
    </row>
    <row r="2339">
      <c r="A2339" t="n">
        <v>31390</v>
      </c>
      <c r="B2339" t="n">
        <v>128</v>
      </c>
      <c r="C2339" t="inlineStr">
        <is>
          <t>Love Cabaret</t>
        </is>
      </c>
      <c r="D2339" s="556" t="n">
        <v>45778</v>
      </c>
      <c r="E2339" t="n">
        <v>19453</v>
      </c>
      <c r="F2339" t="inlineStr">
        <is>
          <t>RUCULA HIGIENIZADO KG</t>
        </is>
      </c>
      <c r="G2339" t="n">
        <v>2752</v>
      </c>
      <c r="H2339" t="n">
        <v>1.81</v>
      </c>
      <c r="I2339" t="inlineStr">
        <is>
          <t>KG</t>
        </is>
      </c>
      <c r="J2339" t="inlineStr">
        <is>
          <t>ALIMENTOS</t>
        </is>
      </c>
      <c r="K2339" t="inlineStr">
        <is>
          <t>04/2025</t>
        </is>
      </c>
      <c r="L2339" t="n">
        <v>15.11</v>
      </c>
      <c r="M2339" s="556" t="n">
        <v>45775</v>
      </c>
      <c r="N2339" t="n">
        <v>14.4</v>
      </c>
      <c r="O2339" t="n">
        <v>14.4</v>
      </c>
      <c r="P2339" t="n">
        <v>27.35</v>
      </c>
    </row>
    <row r="2340">
      <c r="A2340" t="n">
        <v>31294</v>
      </c>
      <c r="B2340" t="n">
        <v>128</v>
      </c>
      <c r="C2340" t="inlineStr">
        <is>
          <t>Love Cabaret</t>
        </is>
      </c>
      <c r="D2340" s="556" t="n">
        <v>45778</v>
      </c>
      <c r="E2340" t="n">
        <v>24529</v>
      </c>
      <c r="F2340" t="inlineStr">
        <is>
          <t>REFRIGERANTE LIMAO FYS 350ML C/12</t>
        </is>
      </c>
      <c r="G2340" t="n">
        <v>3697</v>
      </c>
      <c r="H2340" t="n">
        <v>1</v>
      </c>
      <c r="I2340" t="inlineStr">
        <is>
          <t>PC</t>
        </is>
      </c>
      <c r="J2340" t="inlineStr">
        <is>
          <t>BEBIDAS</t>
        </is>
      </c>
      <c r="K2340" t="inlineStr">
        <is>
          <t>04/2025</t>
        </is>
      </c>
      <c r="L2340" t="n">
        <v>26.43</v>
      </c>
      <c r="M2340" s="556" t="n">
        <v>45755</v>
      </c>
      <c r="N2340" t="n">
        <v>26.43</v>
      </c>
      <c r="O2340" t="n">
        <v>26.43</v>
      </c>
      <c r="P2340" t="n">
        <v>26.43</v>
      </c>
    </row>
    <row r="2341">
      <c r="A2341" t="n">
        <v>31444</v>
      </c>
      <c r="B2341" t="n">
        <v>128</v>
      </c>
      <c r="C2341" t="inlineStr">
        <is>
          <t>Love Cabaret</t>
        </is>
      </c>
      <c r="D2341" s="556" t="n">
        <v>45778</v>
      </c>
      <c r="E2341" t="n">
        <v>24296</v>
      </c>
      <c r="F2341" t="inlineStr">
        <is>
          <t>GERGELIM BRANCO KG</t>
        </is>
      </c>
      <c r="G2341" t="n">
        <v>2250</v>
      </c>
      <c r="H2341" t="n">
        <v>1</v>
      </c>
      <c r="I2341" t="inlineStr">
        <is>
          <t>KG</t>
        </is>
      </c>
      <c r="J2341" t="inlineStr">
        <is>
          <t>ALIMENTOS</t>
        </is>
      </c>
      <c r="K2341" t="inlineStr">
        <is>
          <t>04/2025</t>
        </is>
      </c>
      <c r="L2341" t="n">
        <v>0</v>
      </c>
      <c r="M2341" s="556" t="n">
        <v>45502</v>
      </c>
      <c r="N2341" t="n">
        <v>24.7</v>
      </c>
      <c r="O2341" t="n">
        <v>21.85</v>
      </c>
      <c r="P2341" t="n">
        <v>24.7</v>
      </c>
    </row>
    <row r="2342">
      <c r="A2342" t="n">
        <v>31415</v>
      </c>
      <c r="B2342" t="n">
        <v>128</v>
      </c>
      <c r="C2342" t="inlineStr">
        <is>
          <t>Love Cabaret</t>
        </is>
      </c>
      <c r="D2342" s="556" t="n">
        <v>45778</v>
      </c>
      <c r="E2342" t="n">
        <v>19235</v>
      </c>
      <c r="F2342" t="inlineStr">
        <is>
          <t>QUEIJO TULHA PECA INTEIRA 5,5KG FAZENDA ATALAIA UN</t>
        </is>
      </c>
      <c r="G2342" t="n">
        <v>2788</v>
      </c>
      <c r="H2342" t="n">
        <v>0.17</v>
      </c>
      <c r="I2342" t="inlineStr">
        <is>
          <t>KG</t>
        </is>
      </c>
      <c r="J2342" t="inlineStr">
        <is>
          <t>ALIMENTOS</t>
        </is>
      </c>
      <c r="K2342" t="inlineStr">
        <is>
          <t>04/2025</t>
        </is>
      </c>
      <c r="L2342" t="n">
        <v>0</v>
      </c>
      <c r="M2342" s="556" t="n">
        <v>45684</v>
      </c>
      <c r="N2342" t="n">
        <v>0</v>
      </c>
      <c r="O2342" t="n">
        <v>137</v>
      </c>
      <c r="P2342" t="n">
        <v>23.29</v>
      </c>
    </row>
    <row r="2343">
      <c r="A2343" t="n">
        <v>31393</v>
      </c>
      <c r="B2343" t="n">
        <v>128</v>
      </c>
      <c r="C2343" t="inlineStr">
        <is>
          <t>Love Cabaret</t>
        </is>
      </c>
      <c r="D2343" s="556" t="n">
        <v>45778</v>
      </c>
      <c r="E2343" t="n">
        <v>19527</v>
      </c>
      <c r="F2343" t="inlineStr">
        <is>
          <t>VAGEM HOLANDESA KG</t>
        </is>
      </c>
      <c r="G2343" t="n">
        <v>2686</v>
      </c>
      <c r="H2343" t="n">
        <v>0.7</v>
      </c>
      <c r="I2343" t="inlineStr">
        <is>
          <t>KG</t>
        </is>
      </c>
      <c r="J2343" t="inlineStr">
        <is>
          <t>ALIMENTOS</t>
        </is>
      </c>
      <c r="K2343" t="inlineStr">
        <is>
          <t>04/2025</t>
        </is>
      </c>
      <c r="L2343" t="n">
        <v>29</v>
      </c>
      <c r="M2343" s="556" t="n">
        <v>45771</v>
      </c>
      <c r="N2343" t="n">
        <v>0</v>
      </c>
      <c r="O2343" t="n">
        <v>32.5</v>
      </c>
      <c r="P2343" t="n">
        <v>20.3</v>
      </c>
    </row>
    <row r="2344">
      <c r="A2344" t="n">
        <v>31392</v>
      </c>
      <c r="B2344" t="n">
        <v>128</v>
      </c>
      <c r="C2344" t="inlineStr">
        <is>
          <t>Love Cabaret</t>
        </is>
      </c>
      <c r="D2344" s="556" t="n">
        <v>45778</v>
      </c>
      <c r="E2344" t="n">
        <v>19639</v>
      </c>
      <c r="F2344" t="inlineStr">
        <is>
          <t>BATATA COMUM KG</t>
        </is>
      </c>
      <c r="G2344" t="n">
        <v>2597</v>
      </c>
      <c r="H2344" t="n">
        <v>5</v>
      </c>
      <c r="I2344" t="inlineStr">
        <is>
          <t>KG</t>
        </is>
      </c>
      <c r="J2344" t="inlineStr">
        <is>
          <t>ALIMENTOS</t>
        </is>
      </c>
      <c r="K2344" t="inlineStr">
        <is>
          <t>04/2025</t>
        </is>
      </c>
      <c r="L2344" t="n">
        <v>3.92</v>
      </c>
      <c r="M2344" s="556" t="n">
        <v>45771</v>
      </c>
      <c r="N2344" t="n">
        <v>0</v>
      </c>
      <c r="O2344" t="n">
        <v>3.5</v>
      </c>
      <c r="P2344" t="n">
        <v>19.6</v>
      </c>
    </row>
    <row r="2345">
      <c r="A2345" t="n">
        <v>31435</v>
      </c>
      <c r="B2345" t="n">
        <v>128</v>
      </c>
      <c r="C2345" t="inlineStr">
        <is>
          <t>Love Cabaret</t>
        </is>
      </c>
      <c r="D2345" s="556" t="n">
        <v>45778</v>
      </c>
      <c r="E2345" t="n">
        <v>19923</v>
      </c>
      <c r="F2345" t="inlineStr">
        <is>
          <t>PIMENTA PRETA EM GRAOS C/500G</t>
        </is>
      </c>
      <c r="G2345" t="n">
        <v>2375</v>
      </c>
      <c r="H2345" t="n">
        <v>0.26</v>
      </c>
      <c r="I2345" t="inlineStr">
        <is>
          <t>PC</t>
        </is>
      </c>
      <c r="J2345" t="inlineStr">
        <is>
          <t>ALIMENTOS</t>
        </is>
      </c>
      <c r="K2345" t="inlineStr">
        <is>
          <t>04/2025</t>
        </is>
      </c>
      <c r="L2345" t="n">
        <v>74</v>
      </c>
      <c r="M2345" s="556" t="n">
        <v>45775</v>
      </c>
      <c r="N2345" t="n">
        <v>74</v>
      </c>
      <c r="O2345" t="n">
        <v>76</v>
      </c>
      <c r="P2345" t="n">
        <v>19.24</v>
      </c>
    </row>
    <row r="2346">
      <c r="A2346" t="n">
        <v>31391</v>
      </c>
      <c r="B2346" t="n">
        <v>128</v>
      </c>
      <c r="C2346" t="inlineStr">
        <is>
          <t>Love Cabaret</t>
        </is>
      </c>
      <c r="D2346" s="556" t="n">
        <v>45778</v>
      </c>
      <c r="E2346" t="n">
        <v>19503</v>
      </c>
      <c r="F2346" t="inlineStr">
        <is>
          <t>ALFACE CRESPA KG</t>
        </is>
      </c>
      <c r="G2346" t="n">
        <v>2707</v>
      </c>
      <c r="H2346" t="n">
        <v>1.8</v>
      </c>
      <c r="I2346" t="inlineStr">
        <is>
          <t>KG</t>
        </is>
      </c>
      <c r="J2346" t="inlineStr">
        <is>
          <t>ALIMENTOS</t>
        </is>
      </c>
      <c r="K2346" t="inlineStr">
        <is>
          <t>04/2025</t>
        </is>
      </c>
      <c r="L2346" t="n">
        <v>9.960000000000001</v>
      </c>
      <c r="M2346" s="556" t="n">
        <v>45772</v>
      </c>
      <c r="N2346" t="n">
        <v>7</v>
      </c>
      <c r="O2346" t="n">
        <v>8</v>
      </c>
      <c r="P2346" t="n">
        <v>17.93</v>
      </c>
    </row>
    <row r="2347">
      <c r="A2347" t="n">
        <v>31394</v>
      </c>
      <c r="B2347" t="n">
        <v>128</v>
      </c>
      <c r="C2347" t="inlineStr">
        <is>
          <t>Love Cabaret</t>
        </is>
      </c>
      <c r="D2347" s="556" t="n">
        <v>45778</v>
      </c>
      <c r="E2347" t="n">
        <v>19623</v>
      </c>
      <c r="F2347" t="inlineStr">
        <is>
          <t>CEBOLA ROXA KG</t>
        </is>
      </c>
      <c r="G2347" t="n">
        <v>2611</v>
      </c>
      <c r="H2347" t="n">
        <v>3.2</v>
      </c>
      <c r="I2347" t="inlineStr">
        <is>
          <t>KG</t>
        </is>
      </c>
      <c r="J2347" t="inlineStr">
        <is>
          <t>ALIMENTOS</t>
        </is>
      </c>
      <c r="K2347" t="inlineStr">
        <is>
          <t>04/2025</t>
        </is>
      </c>
      <c r="L2347" t="n">
        <v>5.51</v>
      </c>
      <c r="M2347" s="556" t="n">
        <v>45772</v>
      </c>
      <c r="N2347" t="n">
        <v>0</v>
      </c>
      <c r="O2347" t="n">
        <v>5.33</v>
      </c>
      <c r="P2347" t="n">
        <v>17.63</v>
      </c>
    </row>
    <row r="2348">
      <c r="A2348" t="n">
        <v>31451</v>
      </c>
      <c r="B2348" t="n">
        <v>128</v>
      </c>
      <c r="C2348" t="inlineStr">
        <is>
          <t>Love Cabaret</t>
        </is>
      </c>
      <c r="D2348" s="556" t="n">
        <v>45778</v>
      </c>
      <c r="E2348" t="n">
        <v>24125</v>
      </c>
      <c r="F2348" t="inlineStr">
        <is>
          <t>CEBOLA EM PO KG</t>
        </is>
      </c>
      <c r="G2348" t="n">
        <v>2328</v>
      </c>
      <c r="H2348" t="n">
        <v>0.44</v>
      </c>
      <c r="I2348" t="inlineStr">
        <is>
          <t>KG</t>
        </is>
      </c>
      <c r="J2348" t="inlineStr">
        <is>
          <t>ALIMENTOS</t>
        </is>
      </c>
      <c r="K2348" t="inlineStr">
        <is>
          <t>04/2025</t>
        </is>
      </c>
      <c r="L2348" t="n">
        <v>39.15</v>
      </c>
      <c r="M2348" s="556" t="n">
        <v>45768</v>
      </c>
      <c r="N2348" t="n">
        <v>39.15</v>
      </c>
      <c r="O2348" t="n">
        <v>39.15</v>
      </c>
      <c r="P2348" t="n">
        <v>17.23</v>
      </c>
    </row>
    <row r="2349">
      <c r="A2349" t="n">
        <v>31377</v>
      </c>
      <c r="B2349" t="n">
        <v>128</v>
      </c>
      <c r="C2349" t="inlineStr">
        <is>
          <t>Love Cabaret</t>
        </is>
      </c>
      <c r="D2349" s="556" t="n">
        <v>45778</v>
      </c>
      <c r="E2349" t="n">
        <v>19938</v>
      </c>
      <c r="F2349" t="inlineStr">
        <is>
          <t>OREGANO TEMPERABEM 250G</t>
        </is>
      </c>
      <c r="G2349" t="n">
        <v>2366</v>
      </c>
      <c r="H2349" t="n">
        <v>1.2</v>
      </c>
      <c r="I2349" t="inlineStr">
        <is>
          <t>UN</t>
        </is>
      </c>
      <c r="J2349" t="inlineStr">
        <is>
          <t>ALIMENTOS</t>
        </is>
      </c>
      <c r="K2349" t="inlineStr">
        <is>
          <t>04/2025</t>
        </is>
      </c>
      <c r="L2349" t="n">
        <v>0</v>
      </c>
      <c r="M2349" s="556" t="n">
        <v>45677</v>
      </c>
      <c r="N2349" t="n">
        <v>14</v>
      </c>
      <c r="O2349" t="n">
        <v>14</v>
      </c>
      <c r="P2349" t="n">
        <v>16.8</v>
      </c>
    </row>
    <row r="2350">
      <c r="A2350" t="n">
        <v>31378</v>
      </c>
      <c r="B2350" t="n">
        <v>128</v>
      </c>
      <c r="C2350" t="inlineStr">
        <is>
          <t>Love Cabaret</t>
        </is>
      </c>
      <c r="D2350" s="556" t="n">
        <v>45778</v>
      </c>
      <c r="E2350" t="n">
        <v>20053</v>
      </c>
      <c r="F2350" t="inlineStr">
        <is>
          <t>KETCHUP TRADICIONAL HEMMER C/3,8KG</t>
        </is>
      </c>
      <c r="G2350" t="n">
        <v>2326</v>
      </c>
      <c r="H2350" t="n">
        <v>0.5</v>
      </c>
      <c r="I2350" t="inlineStr">
        <is>
          <t>PC</t>
        </is>
      </c>
      <c r="J2350" t="inlineStr">
        <is>
          <t>ALIMENTOS</t>
        </is>
      </c>
      <c r="K2350" t="inlineStr">
        <is>
          <t>04/2025</t>
        </is>
      </c>
      <c r="L2350" t="n">
        <v>33.5</v>
      </c>
      <c r="M2350" s="556" t="n">
        <v>45754</v>
      </c>
      <c r="N2350" t="n">
        <v>33.5</v>
      </c>
      <c r="O2350" t="n">
        <v>39.9</v>
      </c>
      <c r="P2350" t="n">
        <v>16.75</v>
      </c>
    </row>
    <row r="2351">
      <c r="A2351" t="n">
        <v>31379</v>
      </c>
      <c r="B2351" t="n">
        <v>128</v>
      </c>
      <c r="C2351" t="inlineStr">
        <is>
          <t>Love Cabaret</t>
        </is>
      </c>
      <c r="D2351" s="556" t="n">
        <v>45778</v>
      </c>
      <c r="E2351" t="n">
        <v>19967</v>
      </c>
      <c r="F2351" t="inlineStr">
        <is>
          <t>MOSTARDA AM HEMMER 3,6KG</t>
        </is>
      </c>
      <c r="G2351" t="n">
        <v>2356</v>
      </c>
      <c r="H2351" t="n">
        <v>0.5</v>
      </c>
      <c r="I2351" t="inlineStr">
        <is>
          <t>FR</t>
        </is>
      </c>
      <c r="J2351" t="inlineStr">
        <is>
          <t>ALIMENTOS</t>
        </is>
      </c>
      <c r="K2351" t="inlineStr">
        <is>
          <t>04/2025</t>
        </is>
      </c>
      <c r="L2351" t="n">
        <v>30.7</v>
      </c>
      <c r="M2351" s="556" t="n">
        <v>45754</v>
      </c>
      <c r="N2351" t="n">
        <v>30.7</v>
      </c>
      <c r="O2351" t="n">
        <v>62.91</v>
      </c>
      <c r="P2351" t="n">
        <v>15.35</v>
      </c>
    </row>
    <row r="2352">
      <c r="A2352" t="n">
        <v>31395</v>
      </c>
      <c r="B2352" t="n">
        <v>128</v>
      </c>
      <c r="C2352" t="inlineStr">
        <is>
          <t>Love Cabaret</t>
        </is>
      </c>
      <c r="D2352" s="556" t="n">
        <v>45778</v>
      </c>
      <c r="E2352" t="n">
        <v>17066</v>
      </c>
      <c r="F2352" t="inlineStr">
        <is>
          <t>UVA THOMPSOM KG</t>
        </is>
      </c>
      <c r="G2352" t="n">
        <v>2543</v>
      </c>
      <c r="H2352" t="n">
        <v>0.68</v>
      </c>
      <c r="I2352" t="inlineStr">
        <is>
          <t>KG</t>
        </is>
      </c>
      <c r="J2352" t="inlineStr">
        <is>
          <t>ALIMENTOS</t>
        </is>
      </c>
      <c r="K2352" t="inlineStr">
        <is>
          <t>04/2025</t>
        </is>
      </c>
      <c r="L2352" t="n">
        <v>22</v>
      </c>
      <c r="M2352" s="556" t="n">
        <v>45772</v>
      </c>
      <c r="N2352" t="n">
        <v>22</v>
      </c>
      <c r="O2352" t="n">
        <v>22</v>
      </c>
      <c r="P2352" t="n">
        <v>14.96</v>
      </c>
    </row>
    <row r="2353">
      <c r="A2353" t="n">
        <v>31397</v>
      </c>
      <c r="B2353" t="n">
        <v>128</v>
      </c>
      <c r="C2353" t="inlineStr">
        <is>
          <t>Love Cabaret</t>
        </is>
      </c>
      <c r="D2353" s="556" t="n">
        <v>45778</v>
      </c>
      <c r="E2353" t="n">
        <v>19476</v>
      </c>
      <c r="F2353" t="inlineStr">
        <is>
          <t>MANJERICAO KG</t>
        </is>
      </c>
      <c r="G2353" t="n">
        <v>2729</v>
      </c>
      <c r="H2353" t="n">
        <v>0.3</v>
      </c>
      <c r="I2353" t="inlineStr">
        <is>
          <t>KG</t>
        </is>
      </c>
      <c r="J2353" t="inlineStr">
        <is>
          <t>ALIMENTOS</t>
        </is>
      </c>
      <c r="K2353" t="inlineStr">
        <is>
          <t>04/2025</t>
        </is>
      </c>
      <c r="L2353" t="n">
        <v>47.33</v>
      </c>
      <c r="M2353" s="556" t="n">
        <v>45772</v>
      </c>
      <c r="N2353" t="n">
        <v>0</v>
      </c>
      <c r="O2353" t="n">
        <v>138.5</v>
      </c>
      <c r="P2353" t="n">
        <v>14.2</v>
      </c>
    </row>
    <row r="2354">
      <c r="A2354" t="n">
        <v>31398</v>
      </c>
      <c r="B2354" t="n">
        <v>128</v>
      </c>
      <c r="C2354" t="inlineStr">
        <is>
          <t>Love Cabaret</t>
        </is>
      </c>
      <c r="D2354" s="556" t="n">
        <v>45778</v>
      </c>
      <c r="E2354" t="n">
        <v>19480</v>
      </c>
      <c r="F2354" t="inlineStr">
        <is>
          <t>HORTELA HIDROPONICA KG</t>
        </is>
      </c>
      <c r="G2354" t="n">
        <v>2726</v>
      </c>
      <c r="H2354" t="n">
        <v>0.73</v>
      </c>
      <c r="I2354" t="inlineStr">
        <is>
          <t>KG</t>
        </is>
      </c>
      <c r="J2354" t="inlineStr">
        <is>
          <t>ALIMENTOS</t>
        </is>
      </c>
      <c r="K2354" t="inlineStr">
        <is>
          <t>04/2025</t>
        </is>
      </c>
      <c r="L2354" t="n">
        <v>19.4</v>
      </c>
      <c r="M2354" s="556" t="n">
        <v>45776</v>
      </c>
      <c r="N2354" t="n">
        <v>13</v>
      </c>
      <c r="O2354" t="n">
        <v>13</v>
      </c>
      <c r="P2354" t="n">
        <v>14.16</v>
      </c>
    </row>
    <row r="2355">
      <c r="A2355" t="n">
        <v>31445</v>
      </c>
      <c r="B2355" t="n">
        <v>128</v>
      </c>
      <c r="C2355" t="inlineStr">
        <is>
          <t>Love Cabaret</t>
        </is>
      </c>
      <c r="D2355" s="556" t="n">
        <v>45778</v>
      </c>
      <c r="E2355" t="n">
        <v>19647</v>
      </c>
      <c r="F2355" t="inlineStr">
        <is>
          <t>ALHO PORO KG</t>
        </is>
      </c>
      <c r="G2355" t="n">
        <v>2591</v>
      </c>
      <c r="H2355" t="n">
        <v>1.1</v>
      </c>
      <c r="I2355" t="inlineStr">
        <is>
          <t>KG</t>
        </is>
      </c>
      <c r="J2355" t="inlineStr">
        <is>
          <t>ALIMENTOS</t>
        </is>
      </c>
      <c r="K2355" t="inlineStr">
        <is>
          <t>04/2025</t>
        </is>
      </c>
      <c r="L2355" t="n">
        <v>12.5</v>
      </c>
      <c r="M2355" s="556" t="n">
        <v>45772</v>
      </c>
      <c r="N2355" t="n">
        <v>0</v>
      </c>
      <c r="O2355" t="n">
        <v>1.71</v>
      </c>
      <c r="P2355" t="n">
        <v>13.75</v>
      </c>
    </row>
    <row r="2356">
      <c r="A2356" t="n">
        <v>31434</v>
      </c>
      <c r="B2356" t="n">
        <v>128</v>
      </c>
      <c r="C2356" t="inlineStr">
        <is>
          <t>Love Cabaret</t>
        </is>
      </c>
      <c r="D2356" s="556" t="n">
        <v>45778</v>
      </c>
      <c r="E2356" t="n">
        <v>19570</v>
      </c>
      <c r="F2356" t="inlineStr">
        <is>
          <t>PIMENTA JALAPENO KG</t>
        </is>
      </c>
      <c r="G2356" t="n">
        <v>2648</v>
      </c>
      <c r="H2356" t="n">
        <v>0.3</v>
      </c>
      <c r="I2356" t="inlineStr">
        <is>
          <t>KG</t>
        </is>
      </c>
      <c r="J2356" t="inlineStr">
        <is>
          <t>ALIMENTOS</t>
        </is>
      </c>
      <c r="K2356" t="inlineStr">
        <is>
          <t>04/2025</t>
        </is>
      </c>
      <c r="L2356" t="n">
        <v>45</v>
      </c>
      <c r="M2356" s="556" t="n">
        <v>45776</v>
      </c>
      <c r="N2356" t="n">
        <v>45</v>
      </c>
      <c r="O2356" t="n">
        <v>179.33</v>
      </c>
      <c r="P2356" t="n">
        <v>13.5</v>
      </c>
    </row>
    <row r="2357">
      <c r="A2357" t="n">
        <v>31380</v>
      </c>
      <c r="B2357" t="n">
        <v>128</v>
      </c>
      <c r="C2357" t="inlineStr">
        <is>
          <t>Love Cabaret</t>
        </is>
      </c>
      <c r="D2357" s="556" t="n">
        <v>45778</v>
      </c>
      <c r="E2357" t="n">
        <v>20219</v>
      </c>
      <c r="F2357" t="inlineStr">
        <is>
          <t>GERGELIM PRETO C/ 1KG</t>
        </is>
      </c>
      <c r="G2357" t="n">
        <v>2250</v>
      </c>
      <c r="H2357" t="n">
        <v>0.8</v>
      </c>
      <c r="I2357" t="inlineStr">
        <is>
          <t>PC</t>
        </is>
      </c>
      <c r="J2357" t="inlineStr">
        <is>
          <t>ALIMENTOS</t>
        </is>
      </c>
      <c r="K2357" t="inlineStr">
        <is>
          <t>04/2025</t>
        </is>
      </c>
      <c r="L2357" t="n">
        <v>0</v>
      </c>
      <c r="M2357" s="556" t="n">
        <v>-693593</v>
      </c>
      <c r="N2357" t="n">
        <v>0</v>
      </c>
      <c r="O2357" t="n">
        <v>21.9</v>
      </c>
      <c r="P2357" t="n">
        <v>13.44</v>
      </c>
    </row>
    <row r="2358">
      <c r="A2358" t="n">
        <v>31396</v>
      </c>
      <c r="B2358" t="n">
        <v>128</v>
      </c>
      <c r="C2358" t="inlineStr">
        <is>
          <t>Love Cabaret</t>
        </is>
      </c>
      <c r="D2358" s="556" t="n">
        <v>45778</v>
      </c>
      <c r="E2358" t="n">
        <v>19485</v>
      </c>
      <c r="F2358" t="inlineStr">
        <is>
          <t>ENDRO DILL KG</t>
        </is>
      </c>
      <c r="G2358" t="n">
        <v>2721</v>
      </c>
      <c r="H2358" t="n">
        <v>0.2</v>
      </c>
      <c r="I2358" t="inlineStr">
        <is>
          <t>KG</t>
        </is>
      </c>
      <c r="J2358" t="inlineStr">
        <is>
          <t>ALIMENTOS</t>
        </is>
      </c>
      <c r="K2358" t="inlineStr">
        <is>
          <t>04/2025</t>
        </is>
      </c>
      <c r="L2358" t="n">
        <v>65</v>
      </c>
      <c r="M2358" s="556" t="n">
        <v>45776</v>
      </c>
      <c r="N2358" t="n">
        <v>55</v>
      </c>
      <c r="O2358" t="n">
        <v>266.67</v>
      </c>
      <c r="P2358" t="n">
        <v>13</v>
      </c>
    </row>
    <row r="2359">
      <c r="A2359" t="n">
        <v>31399</v>
      </c>
      <c r="B2359" t="n">
        <v>128</v>
      </c>
      <c r="C2359" t="inlineStr">
        <is>
          <t>Love Cabaret</t>
        </is>
      </c>
      <c r="D2359" s="556" t="n">
        <v>45778</v>
      </c>
      <c r="E2359" t="n">
        <v>24394</v>
      </c>
      <c r="F2359" t="inlineStr">
        <is>
          <t>OVO BRANCO UN</t>
        </is>
      </c>
      <c r="G2359" t="n">
        <v>2753</v>
      </c>
      <c r="H2359" t="n">
        <v>14</v>
      </c>
      <c r="I2359" t="inlineStr">
        <is>
          <t>UN</t>
        </is>
      </c>
      <c r="J2359" t="inlineStr">
        <is>
          <t>ALIMENTOS</t>
        </is>
      </c>
      <c r="K2359" t="inlineStr">
        <is>
          <t>04/2025</t>
        </is>
      </c>
      <c r="L2359" t="n">
        <v>0.92</v>
      </c>
      <c r="M2359" s="556" t="n">
        <v>45771</v>
      </c>
      <c r="N2359" t="n">
        <v>0</v>
      </c>
      <c r="O2359" t="n">
        <v>0.85</v>
      </c>
      <c r="P2359" t="n">
        <v>12.88</v>
      </c>
    </row>
    <row r="2360">
      <c r="A2360" t="n">
        <v>31402</v>
      </c>
      <c r="B2360" t="n">
        <v>128</v>
      </c>
      <c r="C2360" t="inlineStr">
        <is>
          <t>Love Cabaret</t>
        </is>
      </c>
      <c r="D2360" s="556" t="n">
        <v>45778</v>
      </c>
      <c r="E2360" t="n">
        <v>19477</v>
      </c>
      <c r="F2360" t="inlineStr">
        <is>
          <t>MANJERICAO ROXO KG</t>
        </is>
      </c>
      <c r="G2360" t="n">
        <v>2729</v>
      </c>
      <c r="H2360" t="n">
        <v>0.2</v>
      </c>
      <c r="I2360" t="inlineStr">
        <is>
          <t>KG</t>
        </is>
      </c>
      <c r="J2360" t="inlineStr">
        <is>
          <t>ALIMENTOS</t>
        </is>
      </c>
      <c r="K2360" t="inlineStr">
        <is>
          <t>04/2025</t>
        </is>
      </c>
      <c r="L2360" t="n">
        <v>57.86</v>
      </c>
      <c r="M2360" s="556" t="n">
        <v>45772</v>
      </c>
      <c r="N2360" t="n">
        <v>0</v>
      </c>
      <c r="O2360" t="n">
        <v>0</v>
      </c>
      <c r="P2360" t="n">
        <v>11.57</v>
      </c>
    </row>
    <row r="2361">
      <c r="A2361" t="n">
        <v>31381</v>
      </c>
      <c r="B2361" t="n">
        <v>128</v>
      </c>
      <c r="C2361" t="inlineStr">
        <is>
          <t>Love Cabaret</t>
        </is>
      </c>
      <c r="D2361" s="556" t="n">
        <v>45778</v>
      </c>
      <c r="E2361" t="n">
        <v>20202</v>
      </c>
      <c r="F2361" t="inlineStr">
        <is>
          <t>VINAGRE DE ARROZ CASTELO 750ML UN</t>
        </is>
      </c>
      <c r="G2361" t="n">
        <v>2255</v>
      </c>
      <c r="H2361" t="n">
        <v>2</v>
      </c>
      <c r="I2361" t="inlineStr">
        <is>
          <t>UN</t>
        </is>
      </c>
      <c r="J2361" t="inlineStr">
        <is>
          <t>ALIMENTOS</t>
        </is>
      </c>
      <c r="K2361" t="inlineStr">
        <is>
          <t>04/2025</t>
        </is>
      </c>
      <c r="L2361" t="n">
        <v>0</v>
      </c>
      <c r="M2361" s="556" t="n">
        <v>45741</v>
      </c>
      <c r="N2361" t="n">
        <v>5.78</v>
      </c>
      <c r="O2361" t="n">
        <v>6.78</v>
      </c>
      <c r="P2361" t="n">
        <v>11.56</v>
      </c>
    </row>
    <row r="2362">
      <c r="A2362" t="n">
        <v>31401</v>
      </c>
      <c r="B2362" t="n">
        <v>128</v>
      </c>
      <c r="C2362" t="inlineStr">
        <is>
          <t>Love Cabaret</t>
        </is>
      </c>
      <c r="D2362" s="556" t="n">
        <v>45778</v>
      </c>
      <c r="E2362" t="n">
        <v>19632</v>
      </c>
      <c r="F2362" t="inlineStr">
        <is>
          <t>BETERRABA KG</t>
        </is>
      </c>
      <c r="G2362" t="n">
        <v>2604</v>
      </c>
      <c r="H2362" t="n">
        <v>5</v>
      </c>
      <c r="I2362" t="inlineStr">
        <is>
          <t>KG</t>
        </is>
      </c>
      <c r="J2362" t="inlineStr">
        <is>
          <t>ALIMENTOS</t>
        </is>
      </c>
      <c r="K2362" t="inlineStr">
        <is>
          <t>04/2025</t>
        </is>
      </c>
      <c r="L2362" t="n">
        <v>2.3</v>
      </c>
      <c r="M2362" s="556" t="n">
        <v>45772</v>
      </c>
      <c r="N2362" t="n">
        <v>0</v>
      </c>
      <c r="O2362" t="n">
        <v>2.8</v>
      </c>
      <c r="P2362" t="n">
        <v>11.5</v>
      </c>
    </row>
    <row r="2363">
      <c r="A2363" t="n">
        <v>31400</v>
      </c>
      <c r="B2363" t="n">
        <v>128</v>
      </c>
      <c r="C2363" t="inlineStr">
        <is>
          <t>Love Cabaret</t>
        </is>
      </c>
      <c r="D2363" s="556" t="n">
        <v>45778</v>
      </c>
      <c r="E2363" t="n">
        <v>19497</v>
      </c>
      <c r="F2363" t="inlineStr">
        <is>
          <t>ALFACE ROMANA MINI KG</t>
        </is>
      </c>
      <c r="G2363" t="n">
        <v>2713</v>
      </c>
      <c r="H2363" t="n">
        <v>0.3</v>
      </c>
      <c r="I2363" t="inlineStr">
        <is>
          <t>KG</t>
        </is>
      </c>
      <c r="J2363" t="inlineStr">
        <is>
          <t>ALIMENTOS</t>
        </is>
      </c>
      <c r="K2363" t="inlineStr">
        <is>
          <t>04/2025</t>
        </is>
      </c>
      <c r="L2363" t="n">
        <v>35</v>
      </c>
      <c r="M2363" s="556" t="n">
        <v>45772</v>
      </c>
      <c r="N2363" t="n">
        <v>0</v>
      </c>
      <c r="O2363" t="n">
        <v>29</v>
      </c>
      <c r="P2363" t="n">
        <v>10.5</v>
      </c>
    </row>
    <row r="2364">
      <c r="A2364" t="n">
        <v>31290</v>
      </c>
      <c r="B2364" t="n">
        <v>128</v>
      </c>
      <c r="C2364" t="inlineStr">
        <is>
          <t>Love Cabaret</t>
        </is>
      </c>
      <c r="D2364" s="556" t="n">
        <v>45778</v>
      </c>
      <c r="E2364" t="n">
        <v>17917</v>
      </c>
      <c r="F2364" t="inlineStr">
        <is>
          <t>ENERGETICO RED BULL ORIGINAL 250ML C/24UN</t>
        </is>
      </c>
      <c r="G2364" t="n">
        <v>3647</v>
      </c>
      <c r="H2364" t="n">
        <v>1.12</v>
      </c>
      <c r="I2364" t="inlineStr">
        <is>
          <t>PC</t>
        </is>
      </c>
      <c r="J2364" t="inlineStr">
        <is>
          <t>BEBIDAS</t>
        </is>
      </c>
      <c r="K2364" t="inlineStr">
        <is>
          <t>04/2025</t>
        </is>
      </c>
      <c r="L2364" t="n">
        <v>0</v>
      </c>
      <c r="M2364" s="556" t="n">
        <v>45565</v>
      </c>
      <c r="N2364" t="n">
        <v>7.48</v>
      </c>
      <c r="O2364" t="n">
        <v>162.96</v>
      </c>
      <c r="P2364" t="n">
        <v>8.380000000000001</v>
      </c>
    </row>
    <row r="2365">
      <c r="A2365" t="n">
        <v>31404</v>
      </c>
      <c r="B2365" t="n">
        <v>128</v>
      </c>
      <c r="C2365" t="inlineStr">
        <is>
          <t>Love Cabaret</t>
        </is>
      </c>
      <c r="D2365" s="556" t="n">
        <v>45778</v>
      </c>
      <c r="E2365" t="n">
        <v>19468</v>
      </c>
      <c r="F2365" t="inlineStr">
        <is>
          <t>SALSA KG</t>
        </is>
      </c>
      <c r="G2365" t="n">
        <v>2736</v>
      </c>
      <c r="H2365" t="n">
        <v>0.5</v>
      </c>
      <c r="I2365" t="inlineStr">
        <is>
          <t>KG</t>
        </is>
      </c>
      <c r="J2365" t="inlineStr">
        <is>
          <t>ALIMENTOS</t>
        </is>
      </c>
      <c r="K2365" t="inlineStr">
        <is>
          <t>04/2025</t>
        </is>
      </c>
      <c r="L2365" t="n">
        <v>15.55</v>
      </c>
      <c r="M2365" s="556" t="n">
        <v>45776</v>
      </c>
      <c r="N2365" t="n">
        <v>9</v>
      </c>
      <c r="O2365" t="n">
        <v>8.5</v>
      </c>
      <c r="P2365" t="n">
        <v>7.78</v>
      </c>
    </row>
    <row r="2366">
      <c r="A2366" t="n">
        <v>31295</v>
      </c>
      <c r="B2366" t="n">
        <v>128</v>
      </c>
      <c r="C2366" t="inlineStr">
        <is>
          <t>Love Cabaret</t>
        </is>
      </c>
      <c r="D2366" s="556" t="n">
        <v>45778</v>
      </c>
      <c r="E2366" t="n">
        <v>24512</v>
      </c>
      <c r="F2366" t="inlineStr">
        <is>
          <t xml:space="preserve">REFRIGERANTE DE LIMAO SICILIANO CLASH'D 269ML C/12 </t>
        </is>
      </c>
      <c r="G2366" t="n">
        <v>5671</v>
      </c>
      <c r="H2366" t="n">
        <v>0.17</v>
      </c>
      <c r="I2366" t="inlineStr">
        <is>
          <t>PC</t>
        </is>
      </c>
      <c r="J2366" t="inlineStr">
        <is>
          <t>BEBIDAS</t>
        </is>
      </c>
      <c r="K2366" t="inlineStr">
        <is>
          <t>04/2025</t>
        </is>
      </c>
      <c r="L2366" t="n">
        <v>0</v>
      </c>
      <c r="M2366" s="556" t="n">
        <v>45770</v>
      </c>
      <c r="N2366" t="n">
        <v>0</v>
      </c>
      <c r="O2366" t="n">
        <v>0</v>
      </c>
      <c r="P2366" t="n">
        <v>7.66</v>
      </c>
    </row>
    <row r="2367">
      <c r="A2367" t="n">
        <v>31405</v>
      </c>
      <c r="B2367" t="n">
        <v>128</v>
      </c>
      <c r="C2367" t="inlineStr">
        <is>
          <t>Love Cabaret</t>
        </is>
      </c>
      <c r="D2367" s="556" t="n">
        <v>45778</v>
      </c>
      <c r="E2367" t="n">
        <v>19787</v>
      </c>
      <c r="F2367" t="inlineStr">
        <is>
          <t>ABACAXI PEROLA KG</t>
        </is>
      </c>
      <c r="G2367" t="n">
        <v>2471</v>
      </c>
      <c r="H2367" t="n">
        <v>1.4</v>
      </c>
      <c r="I2367" t="inlineStr">
        <is>
          <t>KG</t>
        </is>
      </c>
      <c r="J2367" t="inlineStr">
        <is>
          <t>ALIMENTOS</t>
        </is>
      </c>
      <c r="K2367" t="inlineStr">
        <is>
          <t>04/2025</t>
        </is>
      </c>
      <c r="L2367" t="n">
        <v>5.2</v>
      </c>
      <c r="M2367" s="556" t="n">
        <v>45776</v>
      </c>
      <c r="N2367" t="n">
        <v>5</v>
      </c>
      <c r="O2367" t="n">
        <v>2.35</v>
      </c>
      <c r="P2367" t="n">
        <v>7.28</v>
      </c>
    </row>
    <row r="2368">
      <c r="A2368" t="n">
        <v>31403</v>
      </c>
      <c r="B2368" t="n">
        <v>128</v>
      </c>
      <c r="C2368" t="inlineStr">
        <is>
          <t>Love Cabaret</t>
        </is>
      </c>
      <c r="D2368" s="556" t="n">
        <v>45778</v>
      </c>
      <c r="E2368" t="n">
        <v>19617</v>
      </c>
      <c r="F2368" t="inlineStr">
        <is>
          <t>COENTRO KG</t>
        </is>
      </c>
      <c r="G2368" t="n">
        <v>2617</v>
      </c>
      <c r="H2368" t="n">
        <v>0.3</v>
      </c>
      <c r="I2368" t="inlineStr">
        <is>
          <t>KG</t>
        </is>
      </c>
      <c r="J2368" t="inlineStr">
        <is>
          <t>ALIMENTOS</t>
        </is>
      </c>
      <c r="K2368" t="inlineStr">
        <is>
          <t>04/2025</t>
        </is>
      </c>
      <c r="L2368" t="n">
        <v>23.17</v>
      </c>
      <c r="M2368" s="556" t="n">
        <v>45772</v>
      </c>
      <c r="N2368" t="n">
        <v>15</v>
      </c>
      <c r="O2368" t="n">
        <v>4.55</v>
      </c>
      <c r="P2368" t="n">
        <v>6.95</v>
      </c>
    </row>
    <row r="2369">
      <c r="A2369" t="n">
        <v>31438</v>
      </c>
      <c r="B2369" t="n">
        <v>128</v>
      </c>
      <c r="C2369" t="inlineStr">
        <is>
          <t>Love Cabaret</t>
        </is>
      </c>
      <c r="D2369" s="556" t="n">
        <v>45778</v>
      </c>
      <c r="E2369" t="n">
        <v>23994</v>
      </c>
      <c r="F2369" t="inlineStr">
        <is>
          <t>ACUCAR DEMERARA KG</t>
        </is>
      </c>
      <c r="G2369" t="n">
        <v>1993</v>
      </c>
      <c r="H2369" t="n">
        <v>1</v>
      </c>
      <c r="I2369" t="inlineStr">
        <is>
          <t>KG</t>
        </is>
      </c>
      <c r="J2369" t="inlineStr">
        <is>
          <t>ALIMENTOS</t>
        </is>
      </c>
      <c r="K2369" t="inlineStr">
        <is>
          <t>04/2025</t>
        </is>
      </c>
      <c r="L2369" t="n">
        <v>0</v>
      </c>
      <c r="M2369" s="556" t="n">
        <v>45706</v>
      </c>
      <c r="N2369" t="n">
        <v>6.2</v>
      </c>
      <c r="O2369" t="n">
        <v>6.33</v>
      </c>
      <c r="P2369" t="n">
        <v>6.2</v>
      </c>
    </row>
    <row r="2370">
      <c r="A2370" t="n">
        <v>31382</v>
      </c>
      <c r="B2370" t="n">
        <v>128</v>
      </c>
      <c r="C2370" t="inlineStr">
        <is>
          <t>Love Cabaret</t>
        </is>
      </c>
      <c r="D2370" s="556" t="n">
        <v>45778</v>
      </c>
      <c r="E2370" t="n">
        <v>19982</v>
      </c>
      <c r="F2370" t="inlineStr">
        <is>
          <t>MOLHO INGLES CEPERA C/1L</t>
        </is>
      </c>
      <c r="G2370" t="n">
        <v>2351</v>
      </c>
      <c r="H2370" t="n">
        <v>1</v>
      </c>
      <c r="I2370" t="inlineStr">
        <is>
          <t>FR</t>
        </is>
      </c>
      <c r="J2370" t="inlineStr">
        <is>
          <t>ALIMENTOS</t>
        </is>
      </c>
      <c r="K2370" t="inlineStr">
        <is>
          <t>04/2025</t>
        </is>
      </c>
      <c r="L2370" t="n">
        <v>0</v>
      </c>
      <c r="M2370" s="556" t="n">
        <v>45740</v>
      </c>
      <c r="N2370" t="n">
        <v>5.93</v>
      </c>
      <c r="O2370" t="n">
        <v>6.15</v>
      </c>
      <c r="P2370" t="n">
        <v>5.93</v>
      </c>
    </row>
    <row r="2371">
      <c r="A2371" t="n">
        <v>31407</v>
      </c>
      <c r="B2371" t="n">
        <v>128</v>
      </c>
      <c r="C2371" t="inlineStr">
        <is>
          <t>Love Cabaret</t>
        </is>
      </c>
      <c r="D2371" s="556" t="n">
        <v>45778</v>
      </c>
      <c r="E2371" t="n">
        <v>19572</v>
      </c>
      <c r="F2371" t="inlineStr">
        <is>
          <t>PIMENTA DEDO DE MOCA KG</t>
        </is>
      </c>
      <c r="G2371" t="n">
        <v>2646</v>
      </c>
      <c r="H2371" t="n">
        <v>0.3</v>
      </c>
      <c r="I2371" t="inlineStr">
        <is>
          <t>KG</t>
        </is>
      </c>
      <c r="J2371" t="inlineStr">
        <is>
          <t>ALIMENTOS</t>
        </is>
      </c>
      <c r="K2371" t="inlineStr">
        <is>
          <t>04/2025</t>
        </is>
      </c>
      <c r="L2371" t="n">
        <v>17.07</v>
      </c>
      <c r="M2371" s="556" t="n">
        <v>45775</v>
      </c>
      <c r="N2371" t="n">
        <v>19.8</v>
      </c>
      <c r="O2371" t="n">
        <v>19.8</v>
      </c>
      <c r="P2371" t="n">
        <v>5.12</v>
      </c>
    </row>
    <row r="2372">
      <c r="A2372" t="n">
        <v>31442</v>
      </c>
      <c r="B2372" t="n">
        <v>128</v>
      </c>
      <c r="C2372" t="inlineStr">
        <is>
          <t>Love Cabaret</t>
        </is>
      </c>
      <c r="D2372" s="556" t="n">
        <v>45778</v>
      </c>
      <c r="E2372" t="n">
        <v>20385</v>
      </c>
      <c r="F2372" t="inlineStr">
        <is>
          <t>FARINHA DE MILHO FLOCAO YOKI 500GR</t>
        </is>
      </c>
      <c r="G2372" t="n">
        <v>2195</v>
      </c>
      <c r="H2372" t="n">
        <v>1</v>
      </c>
      <c r="I2372" t="inlineStr">
        <is>
          <t>UN</t>
        </is>
      </c>
      <c r="J2372" t="inlineStr">
        <is>
          <t>ALIMENTOS</t>
        </is>
      </c>
      <c r="K2372" t="inlineStr">
        <is>
          <t>04/2025</t>
        </is>
      </c>
      <c r="L2372" t="n">
        <v>0</v>
      </c>
      <c r="M2372" s="556" t="n">
        <v>-693593</v>
      </c>
      <c r="N2372" t="n">
        <v>0</v>
      </c>
      <c r="O2372" t="n">
        <v>4.9</v>
      </c>
      <c r="P2372" t="n">
        <v>4.9</v>
      </c>
    </row>
    <row r="2373">
      <c r="A2373" t="n">
        <v>31406</v>
      </c>
      <c r="B2373" t="n">
        <v>128</v>
      </c>
      <c r="C2373" t="inlineStr">
        <is>
          <t>Love Cabaret</t>
        </is>
      </c>
      <c r="D2373" s="556" t="n">
        <v>45778</v>
      </c>
      <c r="E2373" t="n">
        <v>19506</v>
      </c>
      <c r="F2373" t="inlineStr">
        <is>
          <t>ALECRIM KG</t>
        </is>
      </c>
      <c r="G2373" t="n">
        <v>2705</v>
      </c>
      <c r="H2373" t="n">
        <v>0.1</v>
      </c>
      <c r="I2373" t="inlineStr">
        <is>
          <t>KG</t>
        </is>
      </c>
      <c r="J2373" t="inlineStr">
        <is>
          <t>ALIMENTOS</t>
        </is>
      </c>
      <c r="K2373" t="inlineStr">
        <is>
          <t>04/2025</t>
        </is>
      </c>
      <c r="L2373" t="n">
        <v>45</v>
      </c>
      <c r="M2373" s="556" t="n">
        <v>45762</v>
      </c>
      <c r="N2373" t="n">
        <v>45</v>
      </c>
      <c r="O2373" t="n">
        <v>364</v>
      </c>
      <c r="P2373" t="n">
        <v>4.5</v>
      </c>
    </row>
    <row r="2374">
      <c r="A2374" t="n">
        <v>31450</v>
      </c>
      <c r="B2374" t="n">
        <v>128</v>
      </c>
      <c r="C2374" t="inlineStr">
        <is>
          <t>Love Cabaret</t>
        </is>
      </c>
      <c r="D2374" s="556" t="n">
        <v>45778</v>
      </c>
      <c r="E2374" t="n">
        <v>24322</v>
      </c>
      <c r="F2374" t="inlineStr">
        <is>
          <t>LEMON PEPPER KG</t>
        </is>
      </c>
      <c r="G2374" t="n">
        <v>2342</v>
      </c>
      <c r="H2374" t="n">
        <v>0.12</v>
      </c>
      <c r="I2374" t="inlineStr">
        <is>
          <t>KG</t>
        </is>
      </c>
      <c r="J2374" t="inlineStr">
        <is>
          <t>ALIMENTOS</t>
        </is>
      </c>
      <c r="K2374" t="inlineStr">
        <is>
          <t>04/2025</t>
        </is>
      </c>
      <c r="L2374" t="n">
        <v>0</v>
      </c>
      <c r="M2374" s="556" t="n">
        <v>45747</v>
      </c>
      <c r="N2374" t="n">
        <v>35</v>
      </c>
      <c r="O2374" t="n">
        <v>23</v>
      </c>
      <c r="P2374" t="n">
        <v>4.2</v>
      </c>
    </row>
    <row r="2375">
      <c r="A2375" t="n">
        <v>31449</v>
      </c>
      <c r="B2375" t="n">
        <v>128</v>
      </c>
      <c r="C2375" t="inlineStr">
        <is>
          <t>Love Cabaret</t>
        </is>
      </c>
      <c r="D2375" s="556" t="n">
        <v>45778</v>
      </c>
      <c r="E2375" t="n">
        <v>20022</v>
      </c>
      <c r="F2375" t="inlineStr">
        <is>
          <t>FERMENTO QUIMICO ROYAL 250G</t>
        </is>
      </c>
      <c r="G2375" t="n">
        <v>2340</v>
      </c>
      <c r="H2375" t="n">
        <v>0.4</v>
      </c>
      <c r="I2375" t="inlineStr">
        <is>
          <t>UN</t>
        </is>
      </c>
      <c r="J2375" t="inlineStr">
        <is>
          <t>ALIMENTOS</t>
        </is>
      </c>
      <c r="K2375" t="inlineStr">
        <is>
          <t>04/2025</t>
        </is>
      </c>
      <c r="L2375" t="n">
        <v>0</v>
      </c>
      <c r="M2375" s="556" t="n">
        <v>45516</v>
      </c>
      <c r="N2375" t="n">
        <v>8.85</v>
      </c>
      <c r="O2375" t="n">
        <v>9.35</v>
      </c>
      <c r="P2375" t="n">
        <v>3.54</v>
      </c>
    </row>
    <row r="2376">
      <c r="A2376" t="n">
        <v>31383</v>
      </c>
      <c r="B2376" t="n">
        <v>128</v>
      </c>
      <c r="C2376" t="inlineStr">
        <is>
          <t>Love Cabaret</t>
        </is>
      </c>
      <c r="D2376" s="556" t="n">
        <v>45778</v>
      </c>
      <c r="E2376" t="n">
        <v>19939</v>
      </c>
      <c r="F2376" t="inlineStr">
        <is>
          <t>NOZ MOSCADA INTEIRA KG</t>
        </is>
      </c>
      <c r="G2376" t="n">
        <v>2365</v>
      </c>
      <c r="H2376" t="n">
        <v>0.16</v>
      </c>
      <c r="I2376" t="inlineStr">
        <is>
          <t>KG</t>
        </is>
      </c>
      <c r="J2376" t="inlineStr">
        <is>
          <t>ALIMENTOS</t>
        </is>
      </c>
      <c r="K2376" t="inlineStr">
        <is>
          <t>04/2025</t>
        </is>
      </c>
      <c r="L2376" t="n">
        <v>0</v>
      </c>
      <c r="M2376" s="556" t="n">
        <v>45418</v>
      </c>
      <c r="N2376" t="n">
        <v>22</v>
      </c>
      <c r="O2376" t="n">
        <v>79.59999999999999</v>
      </c>
      <c r="P2376" t="n">
        <v>3.52</v>
      </c>
    </row>
    <row r="2377">
      <c r="A2377" t="n">
        <v>31384</v>
      </c>
      <c r="B2377" t="n">
        <v>128</v>
      </c>
      <c r="C2377" t="inlineStr">
        <is>
          <t>Love Cabaret</t>
        </is>
      </c>
      <c r="D2377" s="556" t="n">
        <v>45778</v>
      </c>
      <c r="E2377" t="n">
        <v>20136</v>
      </c>
      <c r="F2377" t="inlineStr">
        <is>
          <t>MACARRAO ESPAGUETE C/ OVOS ADRIA C/500G</t>
        </is>
      </c>
      <c r="G2377" t="n">
        <v>2284</v>
      </c>
      <c r="H2377" t="n">
        <v>1</v>
      </c>
      <c r="I2377" t="inlineStr">
        <is>
          <t>PC</t>
        </is>
      </c>
      <c r="J2377" t="inlineStr">
        <is>
          <t>ALIMENTOS</t>
        </is>
      </c>
      <c r="K2377" t="inlineStr">
        <is>
          <t>04/2025</t>
        </is>
      </c>
      <c r="L2377" t="n">
        <v>3.5</v>
      </c>
      <c r="M2377" s="556" t="n">
        <v>45754</v>
      </c>
      <c r="N2377" t="n">
        <v>3.5</v>
      </c>
      <c r="O2377" t="n">
        <v>4.02</v>
      </c>
      <c r="P2377" t="n">
        <v>3.5</v>
      </c>
    </row>
    <row r="2378">
      <c r="A2378" t="n">
        <v>31409</v>
      </c>
      <c r="B2378" t="n">
        <v>128</v>
      </c>
      <c r="C2378" t="inlineStr">
        <is>
          <t>Love Cabaret</t>
        </is>
      </c>
      <c r="D2378" s="556" t="n">
        <v>45778</v>
      </c>
      <c r="E2378" t="n">
        <v>23179</v>
      </c>
      <c r="F2378" t="inlineStr">
        <is>
          <t>TOMATE ITALIANO KG</t>
        </is>
      </c>
      <c r="G2378" t="n">
        <v>2675</v>
      </c>
      <c r="H2378" t="n">
        <v>0.8</v>
      </c>
      <c r="I2378" t="inlineStr">
        <is>
          <t>KG</t>
        </is>
      </c>
      <c r="J2378" t="inlineStr">
        <is>
          <t>ALIMENTOS</t>
        </is>
      </c>
      <c r="K2378" t="inlineStr">
        <is>
          <t>04/2025</t>
        </is>
      </c>
      <c r="L2378" t="n">
        <v>0</v>
      </c>
      <c r="M2378" s="556" t="n">
        <v>45684</v>
      </c>
      <c r="N2378" t="n">
        <v>4.33</v>
      </c>
      <c r="O2378" t="n">
        <v>6.44</v>
      </c>
      <c r="P2378" t="n">
        <v>3.46</v>
      </c>
    </row>
    <row r="2379">
      <c r="A2379" t="n">
        <v>31408</v>
      </c>
      <c r="B2379" t="n">
        <v>128</v>
      </c>
      <c r="C2379" t="inlineStr">
        <is>
          <t>Love Cabaret</t>
        </is>
      </c>
      <c r="D2379" s="556" t="n">
        <v>45778</v>
      </c>
      <c r="E2379" t="n">
        <v>19621</v>
      </c>
      <c r="F2379" t="inlineStr">
        <is>
          <t>CENOURA KG</t>
        </is>
      </c>
      <c r="G2379" t="n">
        <v>2613</v>
      </c>
      <c r="H2379" t="n">
        <v>1.2</v>
      </c>
      <c r="I2379" t="inlineStr">
        <is>
          <t>KG</t>
        </is>
      </c>
      <c r="J2379" t="inlineStr">
        <is>
          <t>ALIMENTOS</t>
        </is>
      </c>
      <c r="K2379" t="inlineStr">
        <is>
          <t>04/2025</t>
        </is>
      </c>
      <c r="L2379" t="n">
        <v>2.5</v>
      </c>
      <c r="M2379" s="556" t="n">
        <v>45771</v>
      </c>
      <c r="N2379" t="n">
        <v>0</v>
      </c>
      <c r="O2379" t="n">
        <v>0.97</v>
      </c>
      <c r="P2379" t="n">
        <v>3</v>
      </c>
    </row>
    <row r="2380">
      <c r="A2380" t="n">
        <v>31410</v>
      </c>
      <c r="B2380" t="n">
        <v>128</v>
      </c>
      <c r="C2380" t="inlineStr">
        <is>
          <t>Love Cabaret</t>
        </is>
      </c>
      <c r="D2380" s="556" t="n">
        <v>45778</v>
      </c>
      <c r="E2380" t="n">
        <v>19589</v>
      </c>
      <c r="F2380" t="inlineStr">
        <is>
          <t>PEPINO JAPONES KG</t>
        </is>
      </c>
      <c r="G2380" t="n">
        <v>2637</v>
      </c>
      <c r="H2380" t="n">
        <v>0.36</v>
      </c>
      <c r="I2380" t="inlineStr">
        <is>
          <t>KG</t>
        </is>
      </c>
      <c r="J2380" t="inlineStr">
        <is>
          <t>ALIMENTOS</t>
        </is>
      </c>
      <c r="K2380" t="inlineStr">
        <is>
          <t>04/2025</t>
        </is>
      </c>
      <c r="L2380" t="n">
        <v>3.5</v>
      </c>
      <c r="M2380" s="556" t="n">
        <v>45771</v>
      </c>
      <c r="N2380" t="n">
        <v>0</v>
      </c>
      <c r="O2380" t="n">
        <v>4</v>
      </c>
      <c r="P2380" t="n">
        <v>1.26</v>
      </c>
    </row>
    <row r="2381">
      <c r="A2381" t="n">
        <v>31292</v>
      </c>
      <c r="B2381" t="n">
        <v>128</v>
      </c>
      <c r="C2381" t="inlineStr">
        <is>
          <t>Love Cabaret</t>
        </is>
      </c>
      <c r="D2381" s="556" t="n">
        <v>45778</v>
      </c>
      <c r="E2381" t="n">
        <v>19421</v>
      </c>
      <c r="F2381" t="inlineStr">
        <is>
          <t>LEITE INTEGRAL ITALAC C/12</t>
        </is>
      </c>
      <c r="G2381" t="n">
        <v>2758</v>
      </c>
      <c r="H2381" t="n">
        <v>0.12</v>
      </c>
      <c r="I2381" t="inlineStr">
        <is>
          <t>CX</t>
        </is>
      </c>
      <c r="J2381" t="inlineStr">
        <is>
          <t>ALIMENTOS</t>
        </is>
      </c>
      <c r="K2381" t="inlineStr">
        <is>
          <t>04/2025</t>
        </is>
      </c>
      <c r="L2381" t="n">
        <v>8.369999999999999</v>
      </c>
      <c r="M2381" s="556" t="n">
        <v>45775</v>
      </c>
      <c r="N2381" t="n">
        <v>69.16</v>
      </c>
      <c r="O2381" t="n">
        <v>57.24</v>
      </c>
      <c r="P2381" t="n">
        <v>1</v>
      </c>
    </row>
    <row r="2382">
      <c r="A2382" t="n">
        <v>31385</v>
      </c>
      <c r="B2382" t="n">
        <v>128</v>
      </c>
      <c r="C2382" t="inlineStr">
        <is>
          <t>Love Cabaret</t>
        </is>
      </c>
      <c r="D2382" s="556" t="n">
        <v>45778</v>
      </c>
      <c r="E2382" t="n">
        <v>20926</v>
      </c>
      <c r="F2382" t="inlineStr">
        <is>
          <t>NIBS DE CACAU BARRY CALLEBAUT 800GR</t>
        </is>
      </c>
      <c r="G2382" t="n">
        <v>2034</v>
      </c>
      <c r="H2382" t="n">
        <v>0.01</v>
      </c>
      <c r="I2382" t="inlineStr">
        <is>
          <t>UN</t>
        </is>
      </c>
      <c r="J2382" t="inlineStr">
        <is>
          <t>ALIMENTOS</t>
        </is>
      </c>
      <c r="K2382" t="inlineStr">
        <is>
          <t>04/2025</t>
        </is>
      </c>
      <c r="L2382" t="n">
        <v>0</v>
      </c>
      <c r="M2382" s="556" t="n">
        <v>-693593</v>
      </c>
      <c r="N2382" t="n">
        <v>0</v>
      </c>
      <c r="O2382" t="n">
        <v>0</v>
      </c>
      <c r="P2382" t="n">
        <v>0</v>
      </c>
    </row>
    <row r="2383">
      <c r="A2383" t="n">
        <v>31459</v>
      </c>
      <c r="B2383" t="n">
        <v>128</v>
      </c>
      <c r="C2383" t="inlineStr">
        <is>
          <t>Love Cabaret</t>
        </is>
      </c>
      <c r="D2383" s="556" t="n">
        <v>45778</v>
      </c>
      <c r="E2383" t="n">
        <v>26961</v>
      </c>
      <c r="F2383" t="inlineStr">
        <is>
          <t>CERVEJA AMSTEL 269ML</t>
        </is>
      </c>
      <c r="G2383" t="n">
        <v>7025</v>
      </c>
      <c r="H2383" t="n">
        <v>116</v>
      </c>
      <c r="I2383" t="inlineStr">
        <is>
          <t>UN</t>
        </is>
      </c>
      <c r="J2383" t="inlineStr">
        <is>
          <t>BEBIDAS</t>
        </is>
      </c>
      <c r="K2383" t="inlineStr">
        <is>
          <t>04/2025</t>
        </is>
      </c>
      <c r="L2383" t="n">
        <v>0</v>
      </c>
      <c r="M2383" s="556" t="n">
        <v>-693593</v>
      </c>
      <c r="N2383" t="n">
        <v>0</v>
      </c>
      <c r="O2383" t="n">
        <v>0</v>
      </c>
      <c r="P2383" t="n">
        <v>0</v>
      </c>
    </row>
    <row r="2384">
      <c r="A2384" t="n">
        <v>30614</v>
      </c>
      <c r="B2384" t="n">
        <v>128</v>
      </c>
      <c r="C2384" t="inlineStr">
        <is>
          <t>Love Cabaret</t>
        </is>
      </c>
      <c r="D2384" s="556" t="n">
        <v>45748</v>
      </c>
      <c r="E2384" t="n">
        <v>22610</v>
      </c>
      <c r="F2384" t="inlineStr">
        <is>
          <t>CERVEJA HEINEKEN LONG NECK 330ML C/ 24UN</t>
        </is>
      </c>
      <c r="G2384" t="n">
        <v>3120</v>
      </c>
      <c r="H2384" t="n">
        <v>39.12</v>
      </c>
      <c r="I2384" t="inlineStr">
        <is>
          <t>PC</t>
        </is>
      </c>
      <c r="J2384" t="inlineStr">
        <is>
          <t>BEBIDAS</t>
        </is>
      </c>
      <c r="K2384" t="inlineStr">
        <is>
          <t>03/2025</t>
        </is>
      </c>
      <c r="L2384" t="n">
        <v>0</v>
      </c>
      <c r="M2384" s="556" t="n">
        <v>45624</v>
      </c>
      <c r="N2384" t="n">
        <v>146.07</v>
      </c>
      <c r="O2384" t="n">
        <v>146.07</v>
      </c>
      <c r="P2384" t="n">
        <v>5714.26</v>
      </c>
    </row>
    <row r="2385">
      <c r="A2385" t="n">
        <v>30619</v>
      </c>
      <c r="B2385" t="n">
        <v>128</v>
      </c>
      <c r="C2385" t="inlineStr">
        <is>
          <t>Love Cabaret</t>
        </is>
      </c>
      <c r="D2385" s="556" t="n">
        <v>45748</v>
      </c>
      <c r="E2385" t="n">
        <v>18099</v>
      </c>
      <c r="F2385" t="inlineStr">
        <is>
          <t>WHISKY SINGLETON 12 ANOS SINGLE MALT 750ML</t>
        </is>
      </c>
      <c r="G2385" t="n">
        <v>3511</v>
      </c>
      <c r="H2385" t="n">
        <v>18.25</v>
      </c>
      <c r="I2385" t="inlineStr">
        <is>
          <t>GR</t>
        </is>
      </c>
      <c r="J2385" t="inlineStr">
        <is>
          <t>BEBIDAS</t>
        </is>
      </c>
      <c r="K2385" t="inlineStr">
        <is>
          <t>03/2025</t>
        </is>
      </c>
      <c r="L2385" t="n">
        <v>0</v>
      </c>
      <c r="M2385" s="556" t="n">
        <v>45623</v>
      </c>
      <c r="N2385" t="n">
        <v>225.8</v>
      </c>
      <c r="O2385" t="n">
        <v>220.57</v>
      </c>
      <c r="P2385" t="n">
        <v>4120.85</v>
      </c>
    </row>
    <row r="2386">
      <c r="A2386" t="n">
        <v>30620</v>
      </c>
      <c r="B2386" t="n">
        <v>128</v>
      </c>
      <c r="C2386" t="inlineStr">
        <is>
          <t>Love Cabaret</t>
        </is>
      </c>
      <c r="D2386" s="556" t="n">
        <v>45748</v>
      </c>
      <c r="E2386" t="n">
        <v>18261</v>
      </c>
      <c r="F2386" t="inlineStr">
        <is>
          <t>RUM ZACAPA 23 ANOS 750ML</t>
        </is>
      </c>
      <c r="G2386" t="n">
        <v>3368</v>
      </c>
      <c r="H2386" t="n">
        <v>8</v>
      </c>
      <c r="I2386" t="inlineStr">
        <is>
          <t>GR</t>
        </is>
      </c>
      <c r="J2386" t="inlineStr">
        <is>
          <t>BEBIDAS</t>
        </is>
      </c>
      <c r="K2386" t="inlineStr">
        <is>
          <t>03/2025</t>
        </is>
      </c>
      <c r="L2386" t="n">
        <v>0</v>
      </c>
      <c r="M2386" s="556" t="n">
        <v>45674</v>
      </c>
      <c r="N2386" t="n">
        <v>465.64</v>
      </c>
      <c r="O2386" t="n">
        <v>461.8</v>
      </c>
      <c r="P2386" t="n">
        <v>3725.12</v>
      </c>
    </row>
    <row r="2387">
      <c r="A2387" t="n">
        <v>30621</v>
      </c>
      <c r="B2387" t="n">
        <v>128</v>
      </c>
      <c r="C2387" t="inlineStr">
        <is>
          <t>Love Cabaret</t>
        </is>
      </c>
      <c r="D2387" s="556" t="n">
        <v>45748</v>
      </c>
      <c r="E2387" t="n">
        <v>18179</v>
      </c>
      <c r="F2387" t="inlineStr">
        <is>
          <t>VODKA KETEL ONE 1L</t>
        </is>
      </c>
      <c r="G2387" t="n">
        <v>3443</v>
      </c>
      <c r="H2387" t="n">
        <v>33.5</v>
      </c>
      <c r="I2387" t="inlineStr">
        <is>
          <t>GR</t>
        </is>
      </c>
      <c r="J2387" t="inlineStr">
        <is>
          <t>BEBIDAS</t>
        </is>
      </c>
      <c r="K2387" t="inlineStr">
        <is>
          <t>03/2025</t>
        </is>
      </c>
      <c r="L2387" t="n">
        <v>104.72</v>
      </c>
      <c r="M2387" s="556" t="n">
        <v>45740</v>
      </c>
      <c r="N2387" t="n">
        <v>104.8</v>
      </c>
      <c r="O2387" t="n">
        <v>104.63</v>
      </c>
      <c r="P2387" t="n">
        <v>3508.12</v>
      </c>
    </row>
    <row r="2388">
      <c r="A2388" t="n">
        <v>30622</v>
      </c>
      <c r="B2388" t="n">
        <v>128</v>
      </c>
      <c r="C2388" t="inlineStr">
        <is>
          <t>Love Cabaret</t>
        </is>
      </c>
      <c r="D2388" s="556" t="n">
        <v>45748</v>
      </c>
      <c r="E2388" t="n">
        <v>18119</v>
      </c>
      <c r="F2388" t="inlineStr">
        <is>
          <t>WHISKY JOHNNIE WALKER BLACK LABEL 1L</t>
        </is>
      </c>
      <c r="G2388" t="n">
        <v>3494</v>
      </c>
      <c r="H2388" t="n">
        <v>18.1</v>
      </c>
      <c r="I2388" t="inlineStr">
        <is>
          <t>GR</t>
        </is>
      </c>
      <c r="J2388" t="inlineStr">
        <is>
          <t>BEBIDAS</t>
        </is>
      </c>
      <c r="K2388" t="inlineStr">
        <is>
          <t>03/2025</t>
        </is>
      </c>
      <c r="L2388" t="n">
        <v>172.78</v>
      </c>
      <c r="M2388" s="556" t="n">
        <v>45747</v>
      </c>
      <c r="N2388" t="n">
        <v>172.88</v>
      </c>
      <c r="O2388" t="n">
        <v>172.88</v>
      </c>
      <c r="P2388" t="n">
        <v>3127.32</v>
      </c>
    </row>
    <row r="2389">
      <c r="A2389" t="n">
        <v>30623</v>
      </c>
      <c r="B2389" t="n">
        <v>128</v>
      </c>
      <c r="C2389" t="inlineStr">
        <is>
          <t>Love Cabaret</t>
        </is>
      </c>
      <c r="D2389" s="556" t="n">
        <v>45748</v>
      </c>
      <c r="E2389" t="n">
        <v>18118</v>
      </c>
      <c r="F2389" t="inlineStr">
        <is>
          <t>WHISKY JOHNNIE WALKER BLUE LABEL 750ML</t>
        </is>
      </c>
      <c r="G2389" t="n">
        <v>3495</v>
      </c>
      <c r="H2389" t="n">
        <v>2</v>
      </c>
      <c r="I2389" t="inlineStr">
        <is>
          <t>GR</t>
        </is>
      </c>
      <c r="J2389" t="inlineStr">
        <is>
          <t>BEBIDAS</t>
        </is>
      </c>
      <c r="K2389" t="inlineStr">
        <is>
          <t>03/2025</t>
        </is>
      </c>
      <c r="L2389" t="n">
        <v>0</v>
      </c>
      <c r="M2389" s="556" t="n">
        <v>-693593</v>
      </c>
      <c r="N2389" t="n">
        <v>0</v>
      </c>
      <c r="O2389" t="n">
        <v>1306.1</v>
      </c>
      <c r="P2389" t="n">
        <v>2613.22</v>
      </c>
    </row>
    <row r="2390">
      <c r="A2390" t="n">
        <v>30624</v>
      </c>
      <c r="B2390" t="n">
        <v>128</v>
      </c>
      <c r="C2390" t="inlineStr">
        <is>
          <t>Love Cabaret</t>
        </is>
      </c>
      <c r="D2390" s="556" t="n">
        <v>45748</v>
      </c>
      <c r="E2390" t="n">
        <v>18353</v>
      </c>
      <c r="F2390" t="inlineStr">
        <is>
          <t>GIN TANQUERAY TEN 750ML</t>
        </is>
      </c>
      <c r="G2390" t="n">
        <v>3282</v>
      </c>
      <c r="H2390" t="n">
        <v>13</v>
      </c>
      <c r="I2390" t="inlineStr">
        <is>
          <t>GR</t>
        </is>
      </c>
      <c r="J2390" t="inlineStr">
        <is>
          <t>BEBIDAS</t>
        </is>
      </c>
      <c r="K2390" t="inlineStr">
        <is>
          <t>03/2025</t>
        </is>
      </c>
      <c r="L2390" t="n">
        <v>0</v>
      </c>
      <c r="M2390" s="556" t="n">
        <v>45527</v>
      </c>
      <c r="N2390" t="n">
        <v>193.23</v>
      </c>
      <c r="O2390" t="n">
        <v>195.32</v>
      </c>
      <c r="P2390" t="n">
        <v>2511.99</v>
      </c>
    </row>
    <row r="2391">
      <c r="A2391" t="n">
        <v>30664</v>
      </c>
      <c r="B2391" t="n">
        <v>128</v>
      </c>
      <c r="C2391" t="inlineStr">
        <is>
          <t>Love Cabaret</t>
        </is>
      </c>
      <c r="D2391" s="556" t="n">
        <v>45748</v>
      </c>
      <c r="E2391" t="n">
        <v>25119</v>
      </c>
      <c r="F2391" t="inlineStr">
        <is>
          <t>ESPUMANTE CHANDON EXCELLENCE BRUT  750ML</t>
        </is>
      </c>
      <c r="G2391" t="n">
        <v>5903</v>
      </c>
      <c r="H2391" t="n">
        <v>12</v>
      </c>
      <c r="I2391" t="inlineStr">
        <is>
          <t>GR</t>
        </is>
      </c>
      <c r="J2391" t="inlineStr">
        <is>
          <t>BEBIDAS</t>
        </is>
      </c>
      <c r="K2391" t="inlineStr">
        <is>
          <t>03/2025</t>
        </is>
      </c>
      <c r="L2391" t="n">
        <v>0</v>
      </c>
      <c r="M2391" s="556" t="n">
        <v>45712</v>
      </c>
      <c r="N2391" t="n">
        <v>145.5</v>
      </c>
      <c r="O2391" t="n">
        <v>145.5</v>
      </c>
      <c r="P2391" t="n">
        <v>1746</v>
      </c>
    </row>
    <row r="2392">
      <c r="A2392" t="n">
        <v>30665</v>
      </c>
      <c r="B2392" t="n">
        <v>128</v>
      </c>
      <c r="C2392" t="inlineStr">
        <is>
          <t>Love Cabaret</t>
        </is>
      </c>
      <c r="D2392" s="556" t="n">
        <v>45748</v>
      </c>
      <c r="E2392" t="n">
        <v>18016</v>
      </c>
      <c r="F2392" t="inlineStr">
        <is>
          <t>ESPUMANTE PERELADA CAVA STARS TOUCH ROSE 750ML</t>
        </is>
      </c>
      <c r="G2392" t="n">
        <v>3581</v>
      </c>
      <c r="H2392" t="n">
        <v>15</v>
      </c>
      <c r="I2392" t="inlineStr">
        <is>
          <t>GR</t>
        </is>
      </c>
      <c r="J2392" t="inlineStr">
        <is>
          <t>BEBIDAS</t>
        </is>
      </c>
      <c r="K2392" t="inlineStr">
        <is>
          <t>03/2025</t>
        </is>
      </c>
      <c r="L2392" t="n">
        <v>116.3</v>
      </c>
      <c r="M2392" s="556" t="n">
        <v>45733</v>
      </c>
      <c r="N2392" t="n">
        <v>116.3</v>
      </c>
      <c r="O2392" t="n">
        <v>116.3</v>
      </c>
      <c r="P2392" t="n">
        <v>1744.5</v>
      </c>
    </row>
    <row r="2393">
      <c r="A2393" t="n">
        <v>30625</v>
      </c>
      <c r="B2393" t="n">
        <v>128</v>
      </c>
      <c r="C2393" t="inlineStr">
        <is>
          <t>Love Cabaret</t>
        </is>
      </c>
      <c r="D2393" s="556" t="n">
        <v>45748</v>
      </c>
      <c r="E2393" t="n">
        <v>18114</v>
      </c>
      <c r="F2393" t="inlineStr">
        <is>
          <t>WHISKY JOHNNIE WALKER GOLD LABEL RESERVE 750ML</t>
        </is>
      </c>
      <c r="G2393" t="n">
        <v>3498</v>
      </c>
      <c r="H2393" t="n">
        <v>7.25</v>
      </c>
      <c r="I2393" t="inlineStr">
        <is>
          <t>GR</t>
        </is>
      </c>
      <c r="J2393" t="inlineStr">
        <is>
          <t>BEBIDAS</t>
        </is>
      </c>
      <c r="K2393" t="inlineStr">
        <is>
          <t>03/2025</t>
        </is>
      </c>
      <c r="L2393" t="n">
        <v>0</v>
      </c>
      <c r="M2393" s="556" t="n">
        <v>45698</v>
      </c>
      <c r="N2393" t="n">
        <v>238</v>
      </c>
      <c r="O2393" t="n">
        <v>261.71</v>
      </c>
      <c r="P2393" t="n">
        <v>1725.5</v>
      </c>
    </row>
    <row r="2394">
      <c r="A2394" t="n">
        <v>30615</v>
      </c>
      <c r="B2394" t="n">
        <v>128</v>
      </c>
      <c r="C2394" t="inlineStr">
        <is>
          <t>Love Cabaret</t>
        </is>
      </c>
      <c r="D2394" s="556" t="n">
        <v>45748</v>
      </c>
      <c r="E2394" t="n">
        <v>18557</v>
      </c>
      <c r="F2394" t="inlineStr">
        <is>
          <t>CERVEJA BLUE MOON BELGIAN WHITE 355ML C/24</t>
        </is>
      </c>
      <c r="G2394" t="n">
        <v>3123</v>
      </c>
      <c r="H2394" t="n">
        <v>6.08</v>
      </c>
      <c r="I2394" t="inlineStr">
        <is>
          <t>PC</t>
        </is>
      </c>
      <c r="J2394" t="inlineStr">
        <is>
          <t>BEBIDAS</t>
        </is>
      </c>
      <c r="K2394" t="inlineStr">
        <is>
          <t>03/2025</t>
        </is>
      </c>
      <c r="L2394" t="n">
        <v>0</v>
      </c>
      <c r="M2394" s="556" t="n">
        <v>45624</v>
      </c>
      <c r="N2394" t="n">
        <v>210.46</v>
      </c>
      <c r="O2394" t="n">
        <v>210.47</v>
      </c>
      <c r="P2394" t="n">
        <v>1279.6</v>
      </c>
    </row>
    <row r="2395">
      <c r="A2395" t="n">
        <v>30724</v>
      </c>
      <c r="B2395" t="n">
        <v>128</v>
      </c>
      <c r="C2395" t="inlineStr">
        <is>
          <t>Love Cabaret</t>
        </is>
      </c>
      <c r="D2395" s="556" t="n">
        <v>45748</v>
      </c>
      <c r="E2395" t="n">
        <v>25435</v>
      </c>
      <c r="F2395" t="inlineStr">
        <is>
          <t>VINHO APPARENTE BLANC CHATEAU PUECH REDON 750ML UN</t>
        </is>
      </c>
      <c r="G2395" t="n">
        <v>6107</v>
      </c>
      <c r="H2395" t="n">
        <v>10</v>
      </c>
      <c r="I2395" t="inlineStr">
        <is>
          <t>UN</t>
        </is>
      </c>
      <c r="J2395" t="inlineStr">
        <is>
          <t>BEBIDAS</t>
        </is>
      </c>
      <c r="K2395" t="inlineStr">
        <is>
          <t>03/2025</t>
        </is>
      </c>
      <c r="L2395" t="n">
        <v>0</v>
      </c>
      <c r="M2395" s="556" t="n">
        <v>45664</v>
      </c>
      <c r="N2395" t="n">
        <v>120</v>
      </c>
      <c r="O2395" t="n">
        <v>120</v>
      </c>
      <c r="P2395" t="n">
        <v>1200</v>
      </c>
    </row>
    <row r="2396">
      <c r="A2396" t="n">
        <v>30725</v>
      </c>
      <c r="B2396" t="n">
        <v>128</v>
      </c>
      <c r="C2396" t="inlineStr">
        <is>
          <t>Love Cabaret</t>
        </is>
      </c>
      <c r="D2396" s="556" t="n">
        <v>45748</v>
      </c>
      <c r="E2396" t="n">
        <v>25437</v>
      </c>
      <c r="F2396" t="inlineStr">
        <is>
          <t>GIGI ROSATO SANGIOVESE 2020 FATORIE PARRI 750ML</t>
        </is>
      </c>
      <c r="G2396" t="n">
        <v>6109</v>
      </c>
      <c r="H2396" t="n">
        <v>11</v>
      </c>
      <c r="I2396" t="inlineStr">
        <is>
          <t>UN</t>
        </is>
      </c>
      <c r="J2396" t="inlineStr">
        <is>
          <t>BEBIDAS</t>
        </is>
      </c>
      <c r="K2396" t="inlineStr">
        <is>
          <t>03/2025</t>
        </is>
      </c>
      <c r="L2396" t="n">
        <v>101.25</v>
      </c>
      <c r="M2396" s="556" t="n">
        <v>45734</v>
      </c>
      <c r="N2396" t="n">
        <v>101.25</v>
      </c>
      <c r="O2396" t="n">
        <v>101.25</v>
      </c>
      <c r="P2396" t="n">
        <v>1113.75</v>
      </c>
    </row>
    <row r="2397">
      <c r="A2397" t="n">
        <v>30726</v>
      </c>
      <c r="B2397" t="n">
        <v>128</v>
      </c>
      <c r="C2397" t="inlineStr">
        <is>
          <t>Love Cabaret</t>
        </is>
      </c>
      <c r="D2397" s="556" t="n">
        <v>45748</v>
      </c>
      <c r="E2397" t="n">
        <v>17603</v>
      </c>
      <c r="F2397" t="inlineStr">
        <is>
          <t>VINHO TINTO UNLITRO COSTA TOSCANA IGT AMP 750ML</t>
        </is>
      </c>
      <c r="G2397" t="n">
        <v>3924</v>
      </c>
      <c r="H2397" t="n">
        <v>5</v>
      </c>
      <c r="I2397" t="inlineStr">
        <is>
          <t>UN</t>
        </is>
      </c>
      <c r="J2397" t="inlineStr">
        <is>
          <t>BEBIDAS</t>
        </is>
      </c>
      <c r="K2397" t="inlineStr">
        <is>
          <t>03/2025</t>
        </is>
      </c>
      <c r="L2397" t="n">
        <v>0</v>
      </c>
      <c r="M2397" s="556" t="n">
        <v>-693593</v>
      </c>
      <c r="N2397" t="n">
        <v>0</v>
      </c>
      <c r="O2397" t="n">
        <v>0</v>
      </c>
      <c r="P2397" t="n">
        <v>1100</v>
      </c>
    </row>
    <row r="2398">
      <c r="A2398" t="n">
        <v>30627</v>
      </c>
      <c r="B2398" t="n">
        <v>128</v>
      </c>
      <c r="C2398" t="inlineStr">
        <is>
          <t>Love Cabaret</t>
        </is>
      </c>
      <c r="D2398" s="556" t="n">
        <v>45748</v>
      </c>
      <c r="E2398" t="n">
        <v>18359</v>
      </c>
      <c r="F2398" t="inlineStr">
        <is>
          <t>GIN TANQUERAY 750ML</t>
        </is>
      </c>
      <c r="G2398" t="n">
        <v>3278</v>
      </c>
      <c r="H2398" t="n">
        <v>11</v>
      </c>
      <c r="I2398" t="inlineStr">
        <is>
          <t>GR</t>
        </is>
      </c>
      <c r="J2398" t="inlineStr">
        <is>
          <t>BEBIDAS</t>
        </is>
      </c>
      <c r="K2398" t="inlineStr">
        <is>
          <t>03/2025</t>
        </is>
      </c>
      <c r="L2398" t="n">
        <v>99.90000000000001</v>
      </c>
      <c r="M2398" s="556" t="n">
        <v>45747</v>
      </c>
      <c r="N2398" t="n">
        <v>99.90000000000001</v>
      </c>
      <c r="O2398" t="n">
        <v>99.90000000000001</v>
      </c>
      <c r="P2398" t="n">
        <v>1098.9</v>
      </c>
    </row>
    <row r="2399">
      <c r="A2399" t="n">
        <v>30727</v>
      </c>
      <c r="B2399" t="n">
        <v>128</v>
      </c>
      <c r="C2399" t="inlineStr">
        <is>
          <t>Love Cabaret</t>
        </is>
      </c>
      <c r="D2399" s="556" t="n">
        <v>45748</v>
      </c>
      <c r="E2399" t="n">
        <v>17661</v>
      </c>
      <c r="F2399" t="inlineStr">
        <is>
          <t>VINHO TINTO LES FRUITS SAUVAGES PINOT NOIR 750ML</t>
        </is>
      </c>
      <c r="G2399" t="n">
        <v>3868</v>
      </c>
      <c r="H2399" t="n">
        <v>9</v>
      </c>
      <c r="I2399" t="inlineStr">
        <is>
          <t>GR</t>
        </is>
      </c>
      <c r="J2399" t="inlineStr">
        <is>
          <t>BEBIDAS</t>
        </is>
      </c>
      <c r="K2399" t="inlineStr">
        <is>
          <t>03/2025</t>
        </is>
      </c>
      <c r="L2399" t="n">
        <v>0</v>
      </c>
      <c r="M2399" s="556" t="n">
        <v>45671</v>
      </c>
      <c r="N2399" t="n">
        <v>119.75</v>
      </c>
      <c r="O2399" t="n">
        <v>119.75</v>
      </c>
      <c r="P2399" t="n">
        <v>1077.75</v>
      </c>
    </row>
    <row r="2400">
      <c r="A2400" t="n">
        <v>30628</v>
      </c>
      <c r="B2400" t="n">
        <v>128</v>
      </c>
      <c r="C2400" t="inlineStr">
        <is>
          <t>Love Cabaret</t>
        </is>
      </c>
      <c r="D2400" s="556" t="n">
        <v>45748</v>
      </c>
      <c r="E2400" t="n">
        <v>18113</v>
      </c>
      <c r="F2400" t="inlineStr">
        <is>
          <t>WHISKY JOHNNIE WALKER GREEN LABEL 750ML</t>
        </is>
      </c>
      <c r="G2400" t="n">
        <v>3499</v>
      </c>
      <c r="H2400" t="n">
        <v>2.4</v>
      </c>
      <c r="I2400" t="inlineStr">
        <is>
          <t>GR</t>
        </is>
      </c>
      <c r="J2400" t="inlineStr">
        <is>
          <t>BEBIDAS</t>
        </is>
      </c>
      <c r="K2400" t="inlineStr">
        <is>
          <t>03/2025</t>
        </is>
      </c>
      <c r="L2400" t="n">
        <v>439.9</v>
      </c>
      <c r="M2400" s="556" t="n">
        <v>45740</v>
      </c>
      <c r="N2400" t="n">
        <v>439.9</v>
      </c>
      <c r="O2400" t="n">
        <v>385</v>
      </c>
      <c r="P2400" t="n">
        <v>1055.76</v>
      </c>
    </row>
    <row r="2401">
      <c r="A2401" t="n">
        <v>30629</v>
      </c>
      <c r="B2401" t="n">
        <v>128</v>
      </c>
      <c r="C2401" t="inlineStr">
        <is>
          <t>Love Cabaret</t>
        </is>
      </c>
      <c r="D2401" s="556" t="n">
        <v>45748</v>
      </c>
      <c r="E2401" t="n">
        <v>24706</v>
      </c>
      <c r="F2401" t="inlineStr">
        <is>
          <t>LICOR DE MACA VERDE SOUR APPLE PUCKER DE KUYPER 700ML</t>
        </is>
      </c>
      <c r="G2401" t="n">
        <v>5723</v>
      </c>
      <c r="H2401" t="n">
        <v>4</v>
      </c>
      <c r="I2401" t="inlineStr">
        <is>
          <t>GR</t>
        </is>
      </c>
      <c r="J2401" t="inlineStr">
        <is>
          <t>BEBIDAS</t>
        </is>
      </c>
      <c r="K2401" t="inlineStr">
        <is>
          <t>03/2025</t>
        </is>
      </c>
      <c r="L2401" t="n">
        <v>0</v>
      </c>
      <c r="M2401" s="556" t="n">
        <v>45670</v>
      </c>
      <c r="N2401" t="n">
        <v>249</v>
      </c>
      <c r="O2401" t="n">
        <v>249</v>
      </c>
      <c r="P2401" t="n">
        <v>996</v>
      </c>
    </row>
    <row r="2402">
      <c r="A2402" t="n">
        <v>30626</v>
      </c>
      <c r="B2402" t="n">
        <v>128</v>
      </c>
      <c r="C2402" t="inlineStr">
        <is>
          <t>Love Cabaret</t>
        </is>
      </c>
      <c r="D2402" s="556" t="n">
        <v>45748</v>
      </c>
      <c r="E2402" t="n">
        <v>18242</v>
      </c>
      <c r="F2402" t="inlineStr">
        <is>
          <t>TEQUILA DON JULIO BLANCO 750ML</t>
        </is>
      </c>
      <c r="G2402" t="n">
        <v>3386</v>
      </c>
      <c r="H2402" t="n">
        <v>6.3</v>
      </c>
      <c r="I2402" t="inlineStr">
        <is>
          <t>GR</t>
        </is>
      </c>
      <c r="J2402" t="inlineStr">
        <is>
          <t>BEBIDAS</t>
        </is>
      </c>
      <c r="K2402" t="inlineStr">
        <is>
          <t>03/2025</t>
        </is>
      </c>
      <c r="L2402" t="n">
        <v>137</v>
      </c>
      <c r="M2402" s="556" t="n">
        <v>45740</v>
      </c>
      <c r="N2402" t="n">
        <v>137</v>
      </c>
      <c r="O2402" t="n">
        <v>227.11</v>
      </c>
      <c r="P2402" t="n">
        <v>863.1</v>
      </c>
    </row>
    <row r="2403">
      <c r="A2403" t="n">
        <v>30666</v>
      </c>
      <c r="B2403" t="n">
        <v>128</v>
      </c>
      <c r="C2403" t="inlineStr">
        <is>
          <t>Love Cabaret</t>
        </is>
      </c>
      <c r="D2403" s="556" t="n">
        <v>45748</v>
      </c>
      <c r="E2403" t="n">
        <v>24552</v>
      </c>
      <c r="F2403" t="inlineStr">
        <is>
          <t>ESPUMANTE CASA PERINI BRUT 750ML</t>
        </is>
      </c>
      <c r="G2403" t="n">
        <v>5669</v>
      </c>
      <c r="H2403" t="n">
        <v>25</v>
      </c>
      <c r="I2403" t="inlineStr">
        <is>
          <t>GR</t>
        </is>
      </c>
      <c r="J2403" t="inlineStr">
        <is>
          <t>BEBIDAS</t>
        </is>
      </c>
      <c r="K2403" t="inlineStr">
        <is>
          <t>03/2025</t>
        </is>
      </c>
      <c r="L2403" t="n">
        <v>34.5</v>
      </c>
      <c r="M2403" s="556" t="n">
        <v>45747</v>
      </c>
      <c r="N2403" t="n">
        <v>34.49</v>
      </c>
      <c r="O2403" t="n">
        <v>34.49</v>
      </c>
      <c r="P2403" t="n">
        <v>862.5</v>
      </c>
    </row>
    <row r="2404">
      <c r="A2404" t="n">
        <v>30630</v>
      </c>
      <c r="B2404" t="n">
        <v>128</v>
      </c>
      <c r="C2404" t="inlineStr">
        <is>
          <t>Love Cabaret</t>
        </is>
      </c>
      <c r="D2404" s="556" t="n">
        <v>45748</v>
      </c>
      <c r="E2404" t="n">
        <v>18117</v>
      </c>
      <c r="F2404" t="inlineStr">
        <is>
          <t>WHISKY JOHNNIE WALKER BLONDE 750ML</t>
        </is>
      </c>
      <c r="G2404" t="n">
        <v>3496</v>
      </c>
      <c r="H2404" t="n">
        <v>7</v>
      </c>
      <c r="I2404" t="inlineStr">
        <is>
          <t>UN</t>
        </is>
      </c>
      <c r="J2404" t="inlineStr">
        <is>
          <t>BEBIDAS</t>
        </is>
      </c>
      <c r="K2404" t="inlineStr">
        <is>
          <t>03/2025</t>
        </is>
      </c>
      <c r="L2404" t="n">
        <v>0</v>
      </c>
      <c r="M2404" s="556" t="n">
        <v>-693593</v>
      </c>
      <c r="N2404" t="n">
        <v>0</v>
      </c>
      <c r="O2404" t="n">
        <v>82.19</v>
      </c>
      <c r="P2404" t="n">
        <v>839.23</v>
      </c>
    </row>
    <row r="2405">
      <c r="A2405" t="n">
        <v>30728</v>
      </c>
      <c r="B2405" t="n">
        <v>128</v>
      </c>
      <c r="C2405" t="inlineStr">
        <is>
          <t>Love Cabaret</t>
        </is>
      </c>
      <c r="D2405" s="556" t="n">
        <v>45748</v>
      </c>
      <c r="E2405" t="n">
        <v>24530</v>
      </c>
      <c r="F2405" t="inlineStr">
        <is>
          <t>VINHO TINTO CARVALHAIS MELANGE A TROIS 750ML</t>
        </is>
      </c>
      <c r="G2405" t="n">
        <v>5656</v>
      </c>
      <c r="H2405" t="n">
        <v>6</v>
      </c>
      <c r="I2405" t="inlineStr">
        <is>
          <t>GR</t>
        </is>
      </c>
      <c r="J2405" t="inlineStr">
        <is>
          <t>BEBIDAS</t>
        </is>
      </c>
      <c r="K2405" t="inlineStr">
        <is>
          <t>03/2025</t>
        </is>
      </c>
      <c r="L2405" t="n">
        <v>120.45</v>
      </c>
      <c r="M2405" s="556" t="n">
        <v>45740</v>
      </c>
      <c r="N2405" t="n">
        <v>120.45</v>
      </c>
      <c r="O2405" t="n">
        <v>120.45</v>
      </c>
      <c r="P2405" t="n">
        <v>722.7</v>
      </c>
    </row>
    <row r="2406">
      <c r="A2406" t="n">
        <v>30631</v>
      </c>
      <c r="B2406" t="n">
        <v>128</v>
      </c>
      <c r="C2406" t="inlineStr">
        <is>
          <t>Love Cabaret</t>
        </is>
      </c>
      <c r="D2406" s="556" t="n">
        <v>45748</v>
      </c>
      <c r="E2406" t="n">
        <v>18157</v>
      </c>
      <c r="F2406" t="inlineStr">
        <is>
          <t>WHISKY BOURBON BULLEIT 750ML</t>
        </is>
      </c>
      <c r="G2406" t="n">
        <v>3463</v>
      </c>
      <c r="H2406" t="n">
        <v>4.1</v>
      </c>
      <c r="I2406" t="inlineStr">
        <is>
          <t>GR</t>
        </is>
      </c>
      <c r="J2406" t="inlineStr">
        <is>
          <t>BEBIDAS</t>
        </is>
      </c>
      <c r="K2406" t="inlineStr">
        <is>
          <t>03/2025</t>
        </is>
      </c>
      <c r="L2406" t="n">
        <v>174.6</v>
      </c>
      <c r="M2406" s="556" t="n">
        <v>45740</v>
      </c>
      <c r="N2406" t="n">
        <v>174.6</v>
      </c>
      <c r="O2406" t="n">
        <v>174.6</v>
      </c>
      <c r="P2406" t="n">
        <v>715.86</v>
      </c>
    </row>
    <row r="2407">
      <c r="A2407" t="n">
        <v>30632</v>
      </c>
      <c r="B2407" t="n">
        <v>128</v>
      </c>
      <c r="C2407" t="inlineStr">
        <is>
          <t>Love Cabaret</t>
        </is>
      </c>
      <c r="D2407" s="556" t="n">
        <v>45748</v>
      </c>
      <c r="E2407" t="n">
        <v>18540</v>
      </c>
      <c r="F2407" t="inlineStr">
        <is>
          <t>APERITIVO FERNET BRANCA FRATELLI 750ML</t>
        </is>
      </c>
      <c r="G2407" t="n">
        <v>3138</v>
      </c>
      <c r="H2407" t="n">
        <v>4.1</v>
      </c>
      <c r="I2407" t="inlineStr">
        <is>
          <t>GR</t>
        </is>
      </c>
      <c r="J2407" t="inlineStr">
        <is>
          <t>BEBIDAS</t>
        </is>
      </c>
      <c r="K2407" t="inlineStr">
        <is>
          <t>03/2025</t>
        </is>
      </c>
      <c r="L2407" t="n">
        <v>0</v>
      </c>
      <c r="M2407" s="556" t="n">
        <v>-693593</v>
      </c>
      <c r="N2407" t="n">
        <v>0</v>
      </c>
      <c r="O2407" t="n">
        <v>91.08</v>
      </c>
      <c r="P2407" t="n">
        <v>675.89</v>
      </c>
    </row>
    <row r="2408">
      <c r="A2408" t="n">
        <v>30616</v>
      </c>
      <c r="B2408" t="n">
        <v>128</v>
      </c>
      <c r="C2408" t="inlineStr">
        <is>
          <t>Love Cabaret</t>
        </is>
      </c>
      <c r="D2408" s="556" t="n">
        <v>45748</v>
      </c>
      <c r="E2408" t="n">
        <v>18554</v>
      </c>
      <c r="F2408" t="inlineStr">
        <is>
          <t>CERVEJA LAGUNITAS IPA 355ML C/12</t>
        </is>
      </c>
      <c r="G2408" t="n">
        <v>3126</v>
      </c>
      <c r="H2408" t="n">
        <v>6.08</v>
      </c>
      <c r="I2408" t="inlineStr">
        <is>
          <t>PC</t>
        </is>
      </c>
      <c r="J2408" t="inlineStr">
        <is>
          <t>BEBIDAS</t>
        </is>
      </c>
      <c r="K2408" t="inlineStr">
        <is>
          <t>03/2025</t>
        </is>
      </c>
      <c r="L2408" t="n">
        <v>0</v>
      </c>
      <c r="M2408" s="556" t="n">
        <v>45602</v>
      </c>
      <c r="N2408" t="n">
        <v>0</v>
      </c>
      <c r="O2408" t="n">
        <v>105.24</v>
      </c>
      <c r="P2408" t="n">
        <v>639.7</v>
      </c>
    </row>
    <row r="2409">
      <c r="A2409" t="n">
        <v>30667</v>
      </c>
      <c r="B2409" t="n">
        <v>128</v>
      </c>
      <c r="C2409" t="inlineStr">
        <is>
          <t>Love Cabaret</t>
        </is>
      </c>
      <c r="D2409" s="556" t="n">
        <v>45748</v>
      </c>
      <c r="E2409" t="n">
        <v>18053</v>
      </c>
      <c r="F2409" t="inlineStr">
        <is>
          <t>CHAMPAGNE VEUVE CLICQUOT BRUT 750ML</t>
        </is>
      </c>
      <c r="G2409" t="n">
        <v>3551</v>
      </c>
      <c r="H2409" t="n">
        <v>2</v>
      </c>
      <c r="I2409" t="inlineStr">
        <is>
          <t>UN</t>
        </is>
      </c>
      <c r="J2409" t="inlineStr">
        <is>
          <t>BEBIDAS</t>
        </is>
      </c>
      <c r="K2409" t="inlineStr">
        <is>
          <t>03/2025</t>
        </is>
      </c>
      <c r="L2409" t="n">
        <v>0</v>
      </c>
      <c r="M2409" s="556" t="n">
        <v>45663</v>
      </c>
      <c r="N2409" t="n">
        <v>314.15</v>
      </c>
      <c r="O2409" t="n">
        <v>343</v>
      </c>
      <c r="P2409" t="n">
        <v>628.3</v>
      </c>
    </row>
    <row r="2410">
      <c r="A2410" t="n">
        <v>30729</v>
      </c>
      <c r="B2410" t="n">
        <v>128</v>
      </c>
      <c r="C2410" t="inlineStr">
        <is>
          <t>Love Cabaret</t>
        </is>
      </c>
      <c r="D2410" s="556" t="n">
        <v>45748</v>
      </c>
      <c r="E2410" t="n">
        <v>17778</v>
      </c>
      <c r="F2410" t="inlineStr">
        <is>
          <t>VINHO BRANCO JEREZ FORTIF REAL TESOURO FINO 750ML</t>
        </is>
      </c>
      <c r="G2410" t="n">
        <v>3765</v>
      </c>
      <c r="H2410" t="n">
        <v>7</v>
      </c>
      <c r="I2410" t="inlineStr">
        <is>
          <t>GR</t>
        </is>
      </c>
      <c r="J2410" t="inlineStr">
        <is>
          <t>BEBIDAS</t>
        </is>
      </c>
      <c r="K2410" t="inlineStr">
        <is>
          <t>03/2025</t>
        </is>
      </c>
      <c r="L2410" t="n">
        <v>0</v>
      </c>
      <c r="M2410" s="556" t="n">
        <v>45516</v>
      </c>
      <c r="N2410" t="n">
        <v>88.81999999999999</v>
      </c>
      <c r="O2410" t="n">
        <v>95.55</v>
      </c>
      <c r="P2410" t="n">
        <v>621.74</v>
      </c>
    </row>
    <row r="2411">
      <c r="A2411" t="n">
        <v>30716</v>
      </c>
      <c r="B2411" t="n">
        <v>128</v>
      </c>
      <c r="C2411" t="inlineStr">
        <is>
          <t>Love Cabaret</t>
        </is>
      </c>
      <c r="D2411" s="556" t="n">
        <v>45748</v>
      </c>
      <c r="E2411" t="n">
        <v>24512</v>
      </c>
      <c r="F2411" t="inlineStr">
        <is>
          <t xml:space="preserve">REFRIGERANTE DE LIMAO SICILIANO CLASH'D 269ML C/12 </t>
        </is>
      </c>
      <c r="G2411" t="n">
        <v>5671</v>
      </c>
      <c r="H2411" t="n">
        <v>13</v>
      </c>
      <c r="I2411" t="inlineStr">
        <is>
          <t>PC</t>
        </is>
      </c>
      <c r="J2411" t="inlineStr">
        <is>
          <t>BEBIDAS</t>
        </is>
      </c>
      <c r="K2411" t="inlineStr">
        <is>
          <t>03/2025</t>
        </is>
      </c>
      <c r="L2411" t="n">
        <v>0</v>
      </c>
      <c r="M2411" s="556" t="n">
        <v>45747</v>
      </c>
      <c r="N2411" t="n">
        <v>0</v>
      </c>
      <c r="O2411" t="n">
        <v>0</v>
      </c>
      <c r="P2411" t="n">
        <v>585.65</v>
      </c>
    </row>
    <row r="2412">
      <c r="A2412" t="n">
        <v>30634</v>
      </c>
      <c r="B2412" t="n">
        <v>128</v>
      </c>
      <c r="C2412" t="inlineStr">
        <is>
          <t>Love Cabaret</t>
        </is>
      </c>
      <c r="D2412" s="556" t="n">
        <v>45748</v>
      </c>
      <c r="E2412" t="n">
        <v>18287</v>
      </c>
      <c r="F2412" t="inlineStr">
        <is>
          <t>LICOR DE CEREJA HEERING 700ML</t>
        </is>
      </c>
      <c r="G2412" t="n">
        <v>3341</v>
      </c>
      <c r="H2412" t="n">
        <v>2</v>
      </c>
      <c r="I2412" t="inlineStr">
        <is>
          <t>UN</t>
        </is>
      </c>
      <c r="J2412" t="inlineStr">
        <is>
          <t>BEBIDAS</t>
        </is>
      </c>
      <c r="K2412" t="inlineStr">
        <is>
          <t>03/2025</t>
        </is>
      </c>
      <c r="L2412" t="n">
        <v>0</v>
      </c>
      <c r="M2412" s="556" t="n">
        <v>-693593</v>
      </c>
      <c r="N2412" t="n">
        <v>0</v>
      </c>
      <c r="O2412" t="n">
        <v>0</v>
      </c>
      <c r="P2412" t="n">
        <v>569.98</v>
      </c>
    </row>
    <row r="2413">
      <c r="A2413" t="n">
        <v>30633</v>
      </c>
      <c r="B2413" t="n">
        <v>128</v>
      </c>
      <c r="C2413" t="inlineStr">
        <is>
          <t>Love Cabaret</t>
        </is>
      </c>
      <c r="D2413" s="556" t="n">
        <v>45748</v>
      </c>
      <c r="E2413" t="n">
        <v>18550</v>
      </c>
      <c r="F2413" t="inlineStr">
        <is>
          <t>APERITIVO ANGOSTURA 200ML</t>
        </is>
      </c>
      <c r="G2413" t="n">
        <v>3130</v>
      </c>
      <c r="H2413" t="n">
        <v>3.1</v>
      </c>
      <c r="I2413" t="inlineStr">
        <is>
          <t>GR</t>
        </is>
      </c>
      <c r="J2413" t="inlineStr">
        <is>
          <t>BEBIDAS</t>
        </is>
      </c>
      <c r="K2413" t="inlineStr">
        <is>
          <t>03/2025</t>
        </is>
      </c>
      <c r="L2413" t="n">
        <v>175.89</v>
      </c>
      <c r="M2413" s="556" t="n">
        <v>45741</v>
      </c>
      <c r="N2413" t="n">
        <v>175.89</v>
      </c>
      <c r="O2413" t="n">
        <v>175.89</v>
      </c>
      <c r="P2413" t="n">
        <v>545.26</v>
      </c>
    </row>
    <row r="2414">
      <c r="A2414" t="n">
        <v>30635</v>
      </c>
      <c r="B2414" t="n">
        <v>128</v>
      </c>
      <c r="C2414" t="inlineStr">
        <is>
          <t>Love Cabaret</t>
        </is>
      </c>
      <c r="D2414" s="556" t="n">
        <v>45748</v>
      </c>
      <c r="E2414" t="n">
        <v>18131</v>
      </c>
      <c r="F2414" t="inlineStr">
        <is>
          <t>WHISKY GLENMORANGIE 10 ANOS 750ML</t>
        </is>
      </c>
      <c r="G2414" t="n">
        <v>3485</v>
      </c>
      <c r="H2414" t="n">
        <v>2</v>
      </c>
      <c r="I2414" t="inlineStr">
        <is>
          <t>UN</t>
        </is>
      </c>
      <c r="J2414" t="inlineStr">
        <is>
          <t>BEBIDAS</t>
        </is>
      </c>
      <c r="K2414" t="inlineStr">
        <is>
          <t>03/2025</t>
        </is>
      </c>
      <c r="L2414" t="n">
        <v>0</v>
      </c>
      <c r="M2414" s="556" t="n">
        <v>-693593</v>
      </c>
      <c r="N2414" t="n">
        <v>0</v>
      </c>
      <c r="O2414" t="n">
        <v>298.9</v>
      </c>
      <c r="P2414" t="n">
        <v>500.7</v>
      </c>
    </row>
    <row r="2415">
      <c r="A2415" t="n">
        <v>30730</v>
      </c>
      <c r="B2415" t="n">
        <v>128</v>
      </c>
      <c r="C2415" t="inlineStr">
        <is>
          <t>Love Cabaret</t>
        </is>
      </c>
      <c r="D2415" s="556" t="n">
        <v>45748</v>
      </c>
      <c r="E2415" t="n">
        <v>17797</v>
      </c>
      <c r="F2415" t="inlineStr">
        <is>
          <t>VINHO BRANCO MASCARA FUEGO CHARDONNAY 750ML</t>
        </is>
      </c>
      <c r="G2415" t="n">
        <v>3748</v>
      </c>
      <c r="H2415" t="n">
        <v>12</v>
      </c>
      <c r="I2415" t="inlineStr">
        <is>
          <t>GR</t>
        </is>
      </c>
      <c r="J2415" t="inlineStr">
        <is>
          <t>BEBIDAS</t>
        </is>
      </c>
      <c r="K2415" t="inlineStr">
        <is>
          <t>03/2025</t>
        </is>
      </c>
      <c r="L2415" t="n">
        <v>40.15</v>
      </c>
      <c r="M2415" s="556" t="n">
        <v>45733</v>
      </c>
      <c r="N2415" t="n">
        <v>40.15</v>
      </c>
      <c r="O2415" t="n">
        <v>40.15</v>
      </c>
      <c r="P2415" t="n">
        <v>481.8</v>
      </c>
    </row>
    <row r="2416">
      <c r="A2416" t="n">
        <v>30668</v>
      </c>
      <c r="B2416" t="n">
        <v>128</v>
      </c>
      <c r="C2416" t="inlineStr">
        <is>
          <t>Love Cabaret</t>
        </is>
      </c>
      <c r="D2416" s="556" t="n">
        <v>45748</v>
      </c>
      <c r="E2416" t="n">
        <v>18050</v>
      </c>
      <c r="F2416" t="inlineStr">
        <is>
          <t>ESPUMANTE MOET CHANDON IMPERIAL ROSE 750ML</t>
        </is>
      </c>
      <c r="G2416" t="n">
        <v>3553</v>
      </c>
      <c r="H2416" t="n">
        <v>1</v>
      </c>
      <c r="I2416" t="inlineStr">
        <is>
          <t>GR</t>
        </is>
      </c>
      <c r="J2416" t="inlineStr">
        <is>
          <t>BEBIDAS</t>
        </is>
      </c>
      <c r="K2416" t="inlineStr">
        <is>
          <t>03/2025</t>
        </is>
      </c>
      <c r="L2416" t="n">
        <v>0</v>
      </c>
      <c r="M2416" s="556" t="n">
        <v>-693593</v>
      </c>
      <c r="N2416" t="n">
        <v>0</v>
      </c>
      <c r="O2416" t="n">
        <v>391.54</v>
      </c>
      <c r="P2416" t="n">
        <v>478.8</v>
      </c>
    </row>
    <row r="2417">
      <c r="A2417" t="n">
        <v>30613</v>
      </c>
      <c r="B2417" t="n">
        <v>128</v>
      </c>
      <c r="C2417" t="inlineStr">
        <is>
          <t>Love Cabaret</t>
        </is>
      </c>
      <c r="D2417" s="556" t="n">
        <v>45748</v>
      </c>
      <c r="E2417" t="n">
        <v>17092</v>
      </c>
      <c r="F2417" t="inlineStr">
        <is>
          <t>GELO CUBO 50X60MM</t>
        </is>
      </c>
      <c r="G2417" t="n">
        <v>4165</v>
      </c>
      <c r="H2417" t="n">
        <v>10</v>
      </c>
      <c r="I2417" t="inlineStr">
        <is>
          <t>UN</t>
        </is>
      </c>
      <c r="J2417" t="inlineStr">
        <is>
          <t>BEBIDAS</t>
        </is>
      </c>
      <c r="K2417" t="inlineStr">
        <is>
          <t>03/2025</t>
        </is>
      </c>
      <c r="L2417" t="n">
        <v>47.5</v>
      </c>
      <c r="M2417" s="556" t="n">
        <v>45747</v>
      </c>
      <c r="N2417" t="n">
        <v>47.5</v>
      </c>
      <c r="O2417" t="n">
        <v>47.5</v>
      </c>
      <c r="P2417" t="n">
        <v>475</v>
      </c>
    </row>
    <row r="2418">
      <c r="A2418" t="n">
        <v>30636</v>
      </c>
      <c r="B2418" t="n">
        <v>128</v>
      </c>
      <c r="C2418" t="inlineStr">
        <is>
          <t>Love Cabaret</t>
        </is>
      </c>
      <c r="D2418" s="556" t="n">
        <v>45748</v>
      </c>
      <c r="E2418" t="n">
        <v>18393</v>
      </c>
      <c r="F2418" t="inlineStr">
        <is>
          <t>CONHAQUE HENNESSY VERY SPECIAL 700ML</t>
        </is>
      </c>
      <c r="G2418" t="n">
        <v>3247</v>
      </c>
      <c r="H2418" t="n">
        <v>1.6</v>
      </c>
      <c r="I2418" t="inlineStr">
        <is>
          <t>UN</t>
        </is>
      </c>
      <c r="J2418" t="inlineStr">
        <is>
          <t>BEBIDAS</t>
        </is>
      </c>
      <c r="K2418" t="inlineStr">
        <is>
          <t>03/2025</t>
        </is>
      </c>
      <c r="L2418" t="n">
        <v>0</v>
      </c>
      <c r="M2418" s="556" t="n">
        <v>-693593</v>
      </c>
      <c r="N2418" t="n">
        <v>0</v>
      </c>
      <c r="O2418" t="n">
        <v>0</v>
      </c>
      <c r="P2418" t="n">
        <v>463.84</v>
      </c>
    </row>
    <row r="2419">
      <c r="A2419" t="n">
        <v>30731</v>
      </c>
      <c r="B2419" t="n">
        <v>128</v>
      </c>
      <c r="C2419" t="inlineStr">
        <is>
          <t>Love Cabaret</t>
        </is>
      </c>
      <c r="D2419" s="556" t="n">
        <v>45748</v>
      </c>
      <c r="E2419" t="n">
        <v>17713</v>
      </c>
      <c r="F2419" t="inlineStr">
        <is>
          <t>VINHO TINTO RUTINI ENCUENTRO MALBEC 750ML</t>
        </is>
      </c>
      <c r="G2419" t="n">
        <v>3823</v>
      </c>
      <c r="H2419" t="n">
        <v>5</v>
      </c>
      <c r="I2419" t="inlineStr">
        <is>
          <t>GR</t>
        </is>
      </c>
      <c r="J2419" t="inlineStr">
        <is>
          <t>BEBIDAS</t>
        </is>
      </c>
      <c r="K2419" t="inlineStr">
        <is>
          <t>03/2025</t>
        </is>
      </c>
      <c r="L2419" t="n">
        <v>0</v>
      </c>
      <c r="M2419" s="556" t="n">
        <v>45497</v>
      </c>
      <c r="N2419" t="n">
        <v>91</v>
      </c>
      <c r="O2419" t="n">
        <v>91</v>
      </c>
      <c r="P2419" t="n">
        <v>455</v>
      </c>
    </row>
    <row r="2420">
      <c r="A2420" t="n">
        <v>30706</v>
      </c>
      <c r="B2420" t="n">
        <v>128</v>
      </c>
      <c r="C2420" t="inlineStr">
        <is>
          <t>Love Cabaret</t>
        </is>
      </c>
      <c r="D2420" s="556" t="n">
        <v>45748</v>
      </c>
      <c r="E2420" t="n">
        <v>24435</v>
      </c>
      <c r="F2420" t="inlineStr">
        <is>
          <t>QUEIJO EMMENTAL KG</t>
        </is>
      </c>
      <c r="G2420" t="n">
        <v>2769</v>
      </c>
      <c r="H2420" t="n">
        <v>5.7</v>
      </c>
      <c r="I2420" t="inlineStr">
        <is>
          <t>KG</t>
        </is>
      </c>
      <c r="J2420" t="inlineStr">
        <is>
          <t>ALIMENTOS</t>
        </is>
      </c>
      <c r="K2420" t="inlineStr">
        <is>
          <t>03/2025</t>
        </is>
      </c>
      <c r="L2420" t="n">
        <v>78.75</v>
      </c>
      <c r="M2420" s="556" t="n">
        <v>45726</v>
      </c>
      <c r="N2420" t="n">
        <v>78.75</v>
      </c>
      <c r="O2420" t="n">
        <v>71.38</v>
      </c>
      <c r="P2420" t="n">
        <v>448.88</v>
      </c>
    </row>
    <row r="2421">
      <c r="A2421" t="n">
        <v>30637</v>
      </c>
      <c r="B2421" t="n">
        <v>128</v>
      </c>
      <c r="C2421" t="inlineStr">
        <is>
          <t>Love Cabaret</t>
        </is>
      </c>
      <c r="D2421" s="556" t="n">
        <v>45748</v>
      </c>
      <c r="E2421" t="n">
        <v>18214</v>
      </c>
      <c r="F2421" t="inlineStr">
        <is>
          <t>VERMOUTH MARTINI BIANCO 750ML</t>
        </is>
      </c>
      <c r="G2421" t="n">
        <v>3413</v>
      </c>
      <c r="H2421" t="n">
        <v>13</v>
      </c>
      <c r="I2421" t="inlineStr">
        <is>
          <t>GR</t>
        </is>
      </c>
      <c r="J2421" t="inlineStr">
        <is>
          <t>BEBIDAS</t>
        </is>
      </c>
      <c r="K2421" t="inlineStr">
        <is>
          <t>03/2025</t>
        </is>
      </c>
      <c r="L2421" t="n">
        <v>0</v>
      </c>
      <c r="M2421" s="556" t="n">
        <v>-693593</v>
      </c>
      <c r="N2421" t="n">
        <v>0</v>
      </c>
      <c r="O2421" t="n">
        <v>34.1</v>
      </c>
      <c r="P2421" t="n">
        <v>442.65</v>
      </c>
    </row>
    <row r="2422">
      <c r="A2422" t="n">
        <v>30638</v>
      </c>
      <c r="B2422" t="n">
        <v>128</v>
      </c>
      <c r="C2422" t="inlineStr">
        <is>
          <t>Love Cabaret</t>
        </is>
      </c>
      <c r="D2422" s="556" t="n">
        <v>45748</v>
      </c>
      <c r="E2422" t="n">
        <v>18530</v>
      </c>
      <c r="F2422" t="inlineStr">
        <is>
          <t>APERITIVO RAMAZZOTTI ROSATO 700ML</t>
        </is>
      </c>
      <c r="G2422" t="n">
        <v>3145</v>
      </c>
      <c r="H2422" t="n">
        <v>7</v>
      </c>
      <c r="I2422" t="inlineStr">
        <is>
          <t>GR</t>
        </is>
      </c>
      <c r="J2422" t="inlineStr">
        <is>
          <t>BEBIDAS</t>
        </is>
      </c>
      <c r="K2422" t="inlineStr">
        <is>
          <t>03/2025</t>
        </is>
      </c>
      <c r="L2422" t="n">
        <v>0</v>
      </c>
      <c r="M2422" s="556" t="n">
        <v>45502</v>
      </c>
      <c r="N2422" t="n">
        <v>61.12</v>
      </c>
      <c r="O2422" t="n">
        <v>64.56</v>
      </c>
      <c r="P2422" t="n">
        <v>427.84</v>
      </c>
    </row>
    <row r="2423">
      <c r="A2423" t="n">
        <v>30639</v>
      </c>
      <c r="B2423" t="n">
        <v>128</v>
      </c>
      <c r="C2423" t="inlineStr">
        <is>
          <t>Love Cabaret</t>
        </is>
      </c>
      <c r="D2423" s="556" t="n">
        <v>45748</v>
      </c>
      <c r="E2423" t="n">
        <v>18133</v>
      </c>
      <c r="F2423" t="inlineStr">
        <is>
          <t>WHISKY GLENLIVET FOUNDERS RESERVE 750ML</t>
        </is>
      </c>
      <c r="G2423" t="n">
        <v>3484</v>
      </c>
      <c r="H2423" t="n">
        <v>2</v>
      </c>
      <c r="I2423" t="inlineStr">
        <is>
          <t>GR</t>
        </is>
      </c>
      <c r="J2423" t="inlineStr">
        <is>
          <t>BEBIDAS</t>
        </is>
      </c>
      <c r="K2423" t="inlineStr">
        <is>
          <t>03/2025</t>
        </is>
      </c>
      <c r="L2423" t="n">
        <v>0</v>
      </c>
      <c r="M2423" s="556" t="n">
        <v>-693593</v>
      </c>
      <c r="N2423" t="n">
        <v>0</v>
      </c>
      <c r="O2423" t="n">
        <v>0</v>
      </c>
      <c r="P2423" t="n">
        <v>414.02</v>
      </c>
    </row>
    <row r="2424">
      <c r="A2424" t="n">
        <v>30640</v>
      </c>
      <c r="B2424" t="n">
        <v>128</v>
      </c>
      <c r="C2424" t="inlineStr">
        <is>
          <t>Love Cabaret</t>
        </is>
      </c>
      <c r="D2424" s="556" t="n">
        <v>45748</v>
      </c>
      <c r="E2424" t="n">
        <v>18186</v>
      </c>
      <c r="F2424" t="inlineStr">
        <is>
          <t>VODKA CIROC NATURAL 750ML</t>
        </is>
      </c>
      <c r="G2424" t="n">
        <v>3437</v>
      </c>
      <c r="H2424" t="n">
        <v>2.2</v>
      </c>
      <c r="I2424" t="inlineStr">
        <is>
          <t>GR</t>
        </is>
      </c>
      <c r="J2424" t="inlineStr">
        <is>
          <t>BEBIDAS</t>
        </is>
      </c>
      <c r="K2424" t="inlineStr">
        <is>
          <t>03/2025</t>
        </is>
      </c>
      <c r="L2424" t="n">
        <v>0</v>
      </c>
      <c r="M2424" s="556" t="n">
        <v>45655</v>
      </c>
      <c r="N2424" t="n">
        <v>186.92</v>
      </c>
      <c r="O2424" t="n">
        <v>135.05</v>
      </c>
      <c r="P2424" t="n">
        <v>411.22</v>
      </c>
    </row>
    <row r="2425">
      <c r="A2425" t="n">
        <v>30717</v>
      </c>
      <c r="B2425" t="n">
        <v>128</v>
      </c>
      <c r="C2425" t="inlineStr">
        <is>
          <t>Love Cabaret</t>
        </is>
      </c>
      <c r="D2425" s="556" t="n">
        <v>45748</v>
      </c>
      <c r="E2425" t="n">
        <v>24562</v>
      </c>
      <c r="F2425" t="inlineStr">
        <is>
          <t xml:space="preserve">REFRIGERANTE DE MACA CLASH'D 269ML C/12 </t>
        </is>
      </c>
      <c r="G2425" t="n">
        <v>5670</v>
      </c>
      <c r="H2425" t="n">
        <v>9</v>
      </c>
      <c r="I2425" t="inlineStr">
        <is>
          <t>PC</t>
        </is>
      </c>
      <c r="J2425" t="inlineStr">
        <is>
          <t>BEBIDAS</t>
        </is>
      </c>
      <c r="K2425" t="inlineStr">
        <is>
          <t>03/2025</t>
        </is>
      </c>
      <c r="L2425" t="n">
        <v>0</v>
      </c>
      <c r="M2425" s="556" t="n">
        <v>45747</v>
      </c>
      <c r="N2425" t="n">
        <v>0</v>
      </c>
      <c r="O2425" t="n">
        <v>0</v>
      </c>
      <c r="P2425" t="n">
        <v>405.45</v>
      </c>
    </row>
    <row r="2426">
      <c r="A2426" t="n">
        <v>30718</v>
      </c>
      <c r="B2426" t="n">
        <v>128</v>
      </c>
      <c r="C2426" t="inlineStr">
        <is>
          <t>Love Cabaret</t>
        </is>
      </c>
      <c r="D2426" s="556" t="n">
        <v>45748</v>
      </c>
      <c r="E2426" t="n">
        <v>24529</v>
      </c>
      <c r="F2426" t="inlineStr">
        <is>
          <t>REFRIGERANTE LIMAO FYS 350ML C/12</t>
        </is>
      </c>
      <c r="G2426" t="n">
        <v>3697</v>
      </c>
      <c r="H2426" t="n">
        <v>15</v>
      </c>
      <c r="I2426" t="inlineStr">
        <is>
          <t>PC</t>
        </is>
      </c>
      <c r="J2426" t="inlineStr">
        <is>
          <t>BEBIDAS</t>
        </is>
      </c>
      <c r="K2426" t="inlineStr">
        <is>
          <t>03/2025</t>
        </is>
      </c>
      <c r="L2426" t="n">
        <v>0</v>
      </c>
      <c r="M2426" s="556" t="n">
        <v>45747</v>
      </c>
      <c r="N2426" t="n">
        <v>0</v>
      </c>
      <c r="O2426" t="n">
        <v>0</v>
      </c>
      <c r="P2426" t="n">
        <v>396.45</v>
      </c>
    </row>
    <row r="2427">
      <c r="A2427" t="n">
        <v>30641</v>
      </c>
      <c r="B2427" t="n">
        <v>128</v>
      </c>
      <c r="C2427" t="inlineStr">
        <is>
          <t>Love Cabaret</t>
        </is>
      </c>
      <c r="D2427" s="556" t="n">
        <v>45748</v>
      </c>
      <c r="E2427" t="n">
        <v>18306</v>
      </c>
      <c r="F2427" t="inlineStr">
        <is>
          <t>LICOR MARASCHINO LUXARDO 750ML</t>
        </is>
      </c>
      <c r="G2427" t="n">
        <v>3327</v>
      </c>
      <c r="H2427" t="n">
        <v>2</v>
      </c>
      <c r="I2427" t="inlineStr">
        <is>
          <t>GR</t>
        </is>
      </c>
      <c r="J2427" t="inlineStr">
        <is>
          <t>BEBIDAS</t>
        </is>
      </c>
      <c r="K2427" t="inlineStr">
        <is>
          <t>03/2025</t>
        </is>
      </c>
      <c r="L2427" t="n">
        <v>0</v>
      </c>
      <c r="M2427" s="556" t="n">
        <v>-693593</v>
      </c>
      <c r="N2427" t="n">
        <v>0</v>
      </c>
      <c r="O2427" t="n">
        <v>184.14</v>
      </c>
      <c r="P2427" t="n">
        <v>395.1</v>
      </c>
    </row>
    <row r="2428">
      <c r="A2428" t="n">
        <v>30719</v>
      </c>
      <c r="B2428" t="n">
        <v>128</v>
      </c>
      <c r="C2428" t="inlineStr">
        <is>
          <t>Love Cabaret</t>
        </is>
      </c>
      <c r="D2428" s="556" t="n">
        <v>45748</v>
      </c>
      <c r="E2428" t="n">
        <v>17934</v>
      </c>
      <c r="F2428" t="inlineStr">
        <is>
          <t>AGUA MINERAL SEM GAS MAMBA 350ML C/24</t>
        </is>
      </c>
      <c r="G2428" t="n">
        <v>3636</v>
      </c>
      <c r="H2428" t="n">
        <v>7.88</v>
      </c>
      <c r="I2428" t="inlineStr">
        <is>
          <t>PC</t>
        </is>
      </c>
      <c r="J2428" t="inlineStr">
        <is>
          <t>BEBIDAS</t>
        </is>
      </c>
      <c r="K2428" t="inlineStr">
        <is>
          <t>03/2025</t>
        </is>
      </c>
      <c r="L2428" t="n">
        <v>47.76</v>
      </c>
      <c r="M2428" s="556" t="n">
        <v>45747</v>
      </c>
      <c r="N2428" t="n">
        <v>0</v>
      </c>
      <c r="O2428" t="n">
        <v>47.76</v>
      </c>
      <c r="P2428" t="n">
        <v>376.35</v>
      </c>
    </row>
    <row r="2429">
      <c r="A2429" t="n">
        <v>30669</v>
      </c>
      <c r="B2429" t="n">
        <v>128</v>
      </c>
      <c r="C2429" t="inlineStr">
        <is>
          <t>Love Cabaret</t>
        </is>
      </c>
      <c r="D2429" s="556" t="n">
        <v>45748</v>
      </c>
      <c r="E2429" t="n">
        <v>20116</v>
      </c>
      <c r="F2429" t="inlineStr">
        <is>
          <t>MASSA CONGELADA PARA HARUMAKI 450GR</t>
        </is>
      </c>
      <c r="G2429" t="n">
        <v>2291</v>
      </c>
      <c r="H2429" t="n">
        <v>24</v>
      </c>
      <c r="I2429" t="inlineStr">
        <is>
          <t>UN</t>
        </is>
      </c>
      <c r="J2429" t="inlineStr">
        <is>
          <t>ALIMENTOS</t>
        </is>
      </c>
      <c r="K2429" t="inlineStr">
        <is>
          <t>03/2025</t>
        </is>
      </c>
      <c r="L2429" t="n">
        <v>0</v>
      </c>
      <c r="M2429" s="556" t="n">
        <v>45677</v>
      </c>
      <c r="N2429" t="n">
        <v>13.65</v>
      </c>
      <c r="O2429" t="n">
        <v>13.65</v>
      </c>
      <c r="P2429" t="n">
        <v>327.6</v>
      </c>
    </row>
    <row r="2430">
      <c r="A2430" t="n">
        <v>30663</v>
      </c>
      <c r="B2430" t="n">
        <v>128</v>
      </c>
      <c r="C2430" t="inlineStr">
        <is>
          <t>Love Cabaret</t>
        </is>
      </c>
      <c r="D2430" s="556" t="n">
        <v>45748</v>
      </c>
      <c r="E2430" t="n">
        <v>25288</v>
      </c>
      <c r="F2430" t="inlineStr">
        <is>
          <t>BURRATA 110G C/5 DE 550 GR UN</t>
        </is>
      </c>
      <c r="G2430" t="n">
        <v>4715</v>
      </c>
      <c r="H2430" t="n">
        <v>5</v>
      </c>
      <c r="I2430" t="inlineStr">
        <is>
          <t>UN</t>
        </is>
      </c>
      <c r="J2430" t="inlineStr">
        <is>
          <t>ALIMENTOS</t>
        </is>
      </c>
      <c r="K2430" t="inlineStr">
        <is>
          <t>03/2025</t>
        </is>
      </c>
      <c r="L2430" t="n">
        <v>65.34999999999999</v>
      </c>
      <c r="M2430" s="556" t="n">
        <v>45740</v>
      </c>
      <c r="N2430" t="n">
        <v>65.34999999999999</v>
      </c>
      <c r="O2430" t="n">
        <v>65.34999999999999</v>
      </c>
      <c r="P2430" t="n">
        <v>326.75</v>
      </c>
    </row>
    <row r="2431">
      <c r="A2431" t="n">
        <v>30642</v>
      </c>
      <c r="B2431" t="n">
        <v>128</v>
      </c>
      <c r="C2431" t="inlineStr">
        <is>
          <t>Love Cabaret</t>
        </is>
      </c>
      <c r="D2431" s="556" t="n">
        <v>45748</v>
      </c>
      <c r="E2431" t="n">
        <v>18202</v>
      </c>
      <c r="F2431" t="inlineStr">
        <is>
          <t>VERMOUTH DOLIN DRY 750ML</t>
        </is>
      </c>
      <c r="G2431" t="n">
        <v>3424</v>
      </c>
      <c r="H2431" t="n">
        <v>2</v>
      </c>
      <c r="I2431" t="inlineStr">
        <is>
          <t>GR</t>
        </is>
      </c>
      <c r="J2431" t="inlineStr">
        <is>
          <t>BEBIDAS</t>
        </is>
      </c>
      <c r="K2431" t="inlineStr">
        <is>
          <t>03/2025</t>
        </is>
      </c>
      <c r="L2431" t="n">
        <v>0</v>
      </c>
      <c r="M2431" s="556" t="n">
        <v>45677</v>
      </c>
      <c r="N2431" t="n">
        <v>159.51</v>
      </c>
      <c r="O2431" t="n">
        <v>143.69</v>
      </c>
      <c r="P2431" t="n">
        <v>319.02</v>
      </c>
    </row>
    <row r="2432">
      <c r="A2432" t="n">
        <v>30713</v>
      </c>
      <c r="B2432" t="n">
        <v>128</v>
      </c>
      <c r="C2432" t="inlineStr">
        <is>
          <t>Love Cabaret</t>
        </is>
      </c>
      <c r="D2432" s="556" t="n">
        <v>45748</v>
      </c>
      <c r="E2432" t="n">
        <v>24404</v>
      </c>
      <c r="F2432" t="inlineStr">
        <is>
          <t>PEITO BOVINO KG</t>
        </is>
      </c>
      <c r="G2432" t="n">
        <v>2951</v>
      </c>
      <c r="H2432" t="n">
        <v>10</v>
      </c>
      <c r="I2432" t="inlineStr">
        <is>
          <t>KG</t>
        </is>
      </c>
      <c r="J2432" t="inlineStr">
        <is>
          <t>ALIMENTOS</t>
        </is>
      </c>
      <c r="K2432" t="inlineStr">
        <is>
          <t>03/2025</t>
        </is>
      </c>
      <c r="L2432" t="n">
        <v>29.63</v>
      </c>
      <c r="M2432" s="556" t="n">
        <v>45747</v>
      </c>
      <c r="N2432" t="n">
        <v>28.5</v>
      </c>
      <c r="O2432" t="n">
        <v>28.5</v>
      </c>
      <c r="P2432" t="n">
        <v>296.3</v>
      </c>
    </row>
    <row r="2433">
      <c r="A2433" t="n">
        <v>30720</v>
      </c>
      <c r="B2433" t="n">
        <v>128</v>
      </c>
      <c r="C2433" t="inlineStr">
        <is>
          <t>Love Cabaret</t>
        </is>
      </c>
      <c r="D2433" s="556" t="n">
        <v>45748</v>
      </c>
      <c r="E2433" t="n">
        <v>24030</v>
      </c>
      <c r="F2433" t="inlineStr">
        <is>
          <t>AGUA TONICA PRATA 269ML</t>
        </is>
      </c>
      <c r="G2433" t="n">
        <v>3593</v>
      </c>
      <c r="H2433" t="n">
        <v>94</v>
      </c>
      <c r="I2433" t="inlineStr">
        <is>
          <t>UN</t>
        </is>
      </c>
      <c r="J2433" t="inlineStr">
        <is>
          <t>BEBIDAS</t>
        </is>
      </c>
      <c r="K2433" t="inlineStr">
        <is>
          <t>03/2025</t>
        </is>
      </c>
      <c r="L2433" t="n">
        <v>3.04</v>
      </c>
      <c r="M2433" s="556" t="n">
        <v>45735</v>
      </c>
      <c r="N2433" t="n">
        <v>3.04</v>
      </c>
      <c r="O2433" t="n">
        <v>3.41</v>
      </c>
      <c r="P2433" t="n">
        <v>285.76</v>
      </c>
    </row>
    <row r="2434">
      <c r="A2434" t="n">
        <v>30707</v>
      </c>
      <c r="B2434" t="n">
        <v>128</v>
      </c>
      <c r="C2434" t="inlineStr">
        <is>
          <t>Love Cabaret</t>
        </is>
      </c>
      <c r="D2434" s="556" t="n">
        <v>45748</v>
      </c>
      <c r="E2434" t="n">
        <v>19291</v>
      </c>
      <c r="F2434" t="inlineStr">
        <is>
          <t>QUEIJO PARMESAO CAPA PRETA KG</t>
        </is>
      </c>
      <c r="G2434" t="n">
        <v>2775</v>
      </c>
      <c r="H2434" t="n">
        <v>3.8</v>
      </c>
      <c r="I2434" t="inlineStr">
        <is>
          <t>KG</t>
        </is>
      </c>
      <c r="J2434" t="inlineStr">
        <is>
          <t>ALIMENTOS</t>
        </is>
      </c>
      <c r="K2434" t="inlineStr">
        <is>
          <t>03/2025</t>
        </is>
      </c>
      <c r="L2434" t="n">
        <v>72.25</v>
      </c>
      <c r="M2434" s="556" t="n">
        <v>45747</v>
      </c>
      <c r="N2434" t="n">
        <v>72.25</v>
      </c>
      <c r="O2434" t="n">
        <v>72.25</v>
      </c>
      <c r="P2434" t="n">
        <v>274.55</v>
      </c>
    </row>
    <row r="2435">
      <c r="A2435" t="n">
        <v>30643</v>
      </c>
      <c r="B2435" t="n">
        <v>128</v>
      </c>
      <c r="C2435" t="inlineStr">
        <is>
          <t>Love Cabaret</t>
        </is>
      </c>
      <c r="D2435" s="556" t="n">
        <v>45748</v>
      </c>
      <c r="E2435" t="n">
        <v>18545</v>
      </c>
      <c r="F2435" t="inlineStr">
        <is>
          <t>APERITIVO CAMPARI 998ML</t>
        </is>
      </c>
      <c r="G2435" t="n">
        <v>3134</v>
      </c>
      <c r="H2435" t="n">
        <v>6</v>
      </c>
      <c r="I2435" t="inlineStr">
        <is>
          <t>GR</t>
        </is>
      </c>
      <c r="J2435" t="inlineStr">
        <is>
          <t>BEBIDAS</t>
        </is>
      </c>
      <c r="K2435" t="inlineStr">
        <is>
          <t>03/2025</t>
        </is>
      </c>
      <c r="L2435" t="n">
        <v>45.54</v>
      </c>
      <c r="M2435" s="556" t="n">
        <v>45741</v>
      </c>
      <c r="N2435" t="n">
        <v>45.54</v>
      </c>
      <c r="O2435" t="n">
        <v>45.5</v>
      </c>
      <c r="P2435" t="n">
        <v>273.24</v>
      </c>
    </row>
    <row r="2436">
      <c r="A2436" t="n">
        <v>30644</v>
      </c>
      <c r="B2436" t="n">
        <v>128</v>
      </c>
      <c r="C2436" t="inlineStr">
        <is>
          <t>Love Cabaret</t>
        </is>
      </c>
      <c r="D2436" s="556" t="n">
        <v>45748</v>
      </c>
      <c r="E2436" t="n">
        <v>25156</v>
      </c>
      <c r="F2436" t="inlineStr">
        <is>
          <t>CACHACA FAMIGERADA CARVALHO OURO 750ML</t>
        </is>
      </c>
      <c r="G2436" t="n">
        <v>5926</v>
      </c>
      <c r="H2436" t="n">
        <v>4</v>
      </c>
      <c r="I2436" t="inlineStr">
        <is>
          <t>GR</t>
        </is>
      </c>
      <c r="J2436" t="inlineStr">
        <is>
          <t>BEBIDAS</t>
        </is>
      </c>
      <c r="K2436" t="inlineStr">
        <is>
          <t>03/2025</t>
        </is>
      </c>
      <c r="L2436" t="n">
        <v>0</v>
      </c>
      <c r="M2436" s="556" t="n">
        <v>-693593</v>
      </c>
      <c r="N2436" t="n">
        <v>0</v>
      </c>
      <c r="O2436" t="n">
        <v>65</v>
      </c>
      <c r="P2436" t="n">
        <v>260</v>
      </c>
    </row>
    <row r="2437">
      <c r="A2437" t="n">
        <v>30645</v>
      </c>
      <c r="B2437" t="n">
        <v>128</v>
      </c>
      <c r="C2437" t="inlineStr">
        <is>
          <t>Love Cabaret</t>
        </is>
      </c>
      <c r="D2437" s="556" t="n">
        <v>45748</v>
      </c>
      <c r="E2437" t="n">
        <v>18547</v>
      </c>
      <c r="F2437" t="inlineStr">
        <is>
          <t>APERITIVO APEROL 750ML</t>
        </is>
      </c>
      <c r="G2437" t="n">
        <v>3132</v>
      </c>
      <c r="H2437" t="n">
        <v>7.4</v>
      </c>
      <c r="I2437" t="inlineStr">
        <is>
          <t>GR</t>
        </is>
      </c>
      <c r="J2437" t="inlineStr">
        <is>
          <t>BEBIDAS</t>
        </is>
      </c>
      <c r="K2437" t="inlineStr">
        <is>
          <t>03/2025</t>
        </is>
      </c>
      <c r="L2437" t="n">
        <v>34.75</v>
      </c>
      <c r="M2437" s="556" t="n">
        <v>45741</v>
      </c>
      <c r="N2437" t="n">
        <v>34.75</v>
      </c>
      <c r="O2437" t="n">
        <v>34.7</v>
      </c>
      <c r="P2437" t="n">
        <v>257.15</v>
      </c>
    </row>
    <row r="2438">
      <c r="A2438" t="n">
        <v>30646</v>
      </c>
      <c r="B2438" t="n">
        <v>128</v>
      </c>
      <c r="C2438" t="inlineStr">
        <is>
          <t>Love Cabaret</t>
        </is>
      </c>
      <c r="D2438" s="556" t="n">
        <v>45748</v>
      </c>
      <c r="E2438" t="n">
        <v>18097</v>
      </c>
      <c r="F2438" t="inlineStr">
        <is>
          <t>WHISKY TALISKER SINGLE MALT 10 ANOS 720ML</t>
        </is>
      </c>
      <c r="G2438" t="n">
        <v>3513</v>
      </c>
      <c r="H2438" t="n">
        <v>0.6</v>
      </c>
      <c r="I2438" t="inlineStr">
        <is>
          <t>GR</t>
        </is>
      </c>
      <c r="J2438" t="inlineStr">
        <is>
          <t>BEBIDAS</t>
        </is>
      </c>
      <c r="K2438" t="inlineStr">
        <is>
          <t>03/2025</t>
        </is>
      </c>
      <c r="L2438" t="n">
        <v>0</v>
      </c>
      <c r="M2438" s="556" t="n">
        <v>-693593</v>
      </c>
      <c r="N2438" t="n">
        <v>0</v>
      </c>
      <c r="O2438" t="n">
        <v>410</v>
      </c>
      <c r="P2438" t="n">
        <v>235.74</v>
      </c>
    </row>
    <row r="2439">
      <c r="A2439" t="n">
        <v>30738</v>
      </c>
      <c r="B2439" t="n">
        <v>128</v>
      </c>
      <c r="C2439" t="inlineStr">
        <is>
          <t>Love Cabaret</t>
        </is>
      </c>
      <c r="D2439" s="556" t="n">
        <v>45748</v>
      </c>
      <c r="E2439" t="n">
        <v>17917</v>
      </c>
      <c r="F2439" t="inlineStr">
        <is>
          <t>ENERGETICO RED BULL ORIGINAL 250ML C/24UN</t>
        </is>
      </c>
      <c r="G2439" t="n">
        <v>3647</v>
      </c>
      <c r="H2439" t="n">
        <v>31</v>
      </c>
      <c r="I2439" t="inlineStr">
        <is>
          <t>PC</t>
        </is>
      </c>
      <c r="J2439" t="inlineStr">
        <is>
          <t>BEBIDAS</t>
        </is>
      </c>
      <c r="K2439" t="inlineStr">
        <is>
          <t>03/2025</t>
        </is>
      </c>
      <c r="L2439" t="n">
        <v>0</v>
      </c>
      <c r="M2439" s="556" t="n">
        <v>45565</v>
      </c>
      <c r="N2439" t="n">
        <v>7.48</v>
      </c>
      <c r="O2439" t="n">
        <v>162.96</v>
      </c>
      <c r="P2439" t="n">
        <v>231.88</v>
      </c>
    </row>
    <row r="2440">
      <c r="A2440" t="n">
        <v>30710</v>
      </c>
      <c r="B2440" t="n">
        <v>128</v>
      </c>
      <c r="C2440" t="inlineStr">
        <is>
          <t>Love Cabaret</t>
        </is>
      </c>
      <c r="D2440" s="556" t="n">
        <v>45748</v>
      </c>
      <c r="E2440" t="n">
        <v>19157</v>
      </c>
      <c r="F2440" t="inlineStr">
        <is>
          <t>PAO DE BRIOCHE PARA HAMBURGUER C/ 4UN</t>
        </is>
      </c>
      <c r="G2440" t="n">
        <v>2830</v>
      </c>
      <c r="H2440" t="n">
        <v>94</v>
      </c>
      <c r="I2440" t="inlineStr">
        <is>
          <t>UN</t>
        </is>
      </c>
      <c r="J2440" t="inlineStr">
        <is>
          <t>ALIMENTOS</t>
        </is>
      </c>
      <c r="K2440" t="inlineStr">
        <is>
          <t>03/2025</t>
        </is>
      </c>
      <c r="L2440" t="n">
        <v>0</v>
      </c>
      <c r="M2440" s="556" t="n">
        <v>45496</v>
      </c>
      <c r="N2440" t="n">
        <v>2.45</v>
      </c>
      <c r="O2440" t="n">
        <v>7.84</v>
      </c>
      <c r="P2440" t="n">
        <v>230.69</v>
      </c>
    </row>
    <row r="2441">
      <c r="A2441" t="n">
        <v>30734</v>
      </c>
      <c r="B2441" t="n">
        <v>128</v>
      </c>
      <c r="C2441" t="inlineStr">
        <is>
          <t>Love Cabaret</t>
        </is>
      </c>
      <c r="D2441" s="556" t="n">
        <v>45748</v>
      </c>
      <c r="E2441" t="n">
        <v>18189</v>
      </c>
      <c r="F2441" t="inlineStr">
        <is>
          <t>VODKA BELVEDERE NATURAL 700ML</t>
        </is>
      </c>
      <c r="G2441" t="n">
        <v>3435</v>
      </c>
      <c r="H2441" t="n">
        <v>2</v>
      </c>
      <c r="I2441" t="inlineStr">
        <is>
          <t>GR</t>
        </is>
      </c>
      <c r="J2441" t="inlineStr">
        <is>
          <t>BEBIDAS</t>
        </is>
      </c>
      <c r="K2441" t="inlineStr">
        <is>
          <t>03/2025</t>
        </is>
      </c>
      <c r="L2441" t="n">
        <v>0</v>
      </c>
      <c r="M2441" s="556" t="n">
        <v>-693593</v>
      </c>
      <c r="N2441" t="n">
        <v>0</v>
      </c>
      <c r="O2441" t="n">
        <v>108.6</v>
      </c>
      <c r="P2441" t="n">
        <v>217.2</v>
      </c>
    </row>
    <row r="2442">
      <c r="A2442" t="n">
        <v>30647</v>
      </c>
      <c r="B2442" t="n">
        <v>128</v>
      </c>
      <c r="C2442" t="inlineStr">
        <is>
          <t>Love Cabaret</t>
        </is>
      </c>
      <c r="D2442" s="556" t="n">
        <v>45748</v>
      </c>
      <c r="E2442" t="n">
        <v>18382</v>
      </c>
      <c r="F2442" t="inlineStr">
        <is>
          <t>CONHAQUE BRANDY OSBORNE 700ML</t>
        </is>
      </c>
      <c r="G2442" t="n">
        <v>3257</v>
      </c>
      <c r="H2442" t="n">
        <v>3</v>
      </c>
      <c r="I2442" t="inlineStr">
        <is>
          <t>GR</t>
        </is>
      </c>
      <c r="J2442" t="inlineStr">
        <is>
          <t>BEBIDAS</t>
        </is>
      </c>
      <c r="K2442" t="inlineStr">
        <is>
          <t>03/2025</t>
        </is>
      </c>
      <c r="L2442" t="n">
        <v>0</v>
      </c>
      <c r="M2442" s="556" t="n">
        <v>45698</v>
      </c>
      <c r="N2442" t="n">
        <v>71.90000000000001</v>
      </c>
      <c r="O2442" t="n">
        <v>71.2</v>
      </c>
      <c r="P2442" t="n">
        <v>215.7</v>
      </c>
    </row>
    <row r="2443">
      <c r="A2443" t="n">
        <v>30648</v>
      </c>
      <c r="B2443" t="n">
        <v>128</v>
      </c>
      <c r="C2443" t="inlineStr">
        <is>
          <t>Love Cabaret</t>
        </is>
      </c>
      <c r="D2443" s="556" t="n">
        <v>45748</v>
      </c>
      <c r="E2443" t="n">
        <v>18543</v>
      </c>
      <c r="F2443" t="inlineStr">
        <is>
          <t>APERITIVO CYNAR 900ML</t>
        </is>
      </c>
      <c r="G2443" t="n">
        <v>3135</v>
      </c>
      <c r="H2443" t="n">
        <v>8.4</v>
      </c>
      <c r="I2443" t="inlineStr">
        <is>
          <t>GR</t>
        </is>
      </c>
      <c r="J2443" t="inlineStr">
        <is>
          <t>BEBIDAS</t>
        </is>
      </c>
      <c r="K2443" t="inlineStr">
        <is>
          <t>03/2025</t>
        </is>
      </c>
      <c r="L2443" t="n">
        <v>23.64</v>
      </c>
      <c r="M2443" s="556" t="n">
        <v>45740</v>
      </c>
      <c r="N2443" t="n">
        <v>23.64</v>
      </c>
      <c r="O2443" t="n">
        <v>23.63</v>
      </c>
      <c r="P2443" t="n">
        <v>198.58</v>
      </c>
    </row>
    <row r="2444">
      <c r="A2444" t="n">
        <v>30649</v>
      </c>
      <c r="B2444" t="n">
        <v>128</v>
      </c>
      <c r="C2444" t="inlineStr">
        <is>
          <t>Love Cabaret</t>
        </is>
      </c>
      <c r="D2444" s="556" t="n">
        <v>45748</v>
      </c>
      <c r="E2444" t="n">
        <v>18153</v>
      </c>
      <c r="F2444" t="inlineStr">
        <is>
          <t>WHISKY BOURBON WOODFORD RESERVE 750ML</t>
        </is>
      </c>
      <c r="G2444" t="n">
        <v>3466</v>
      </c>
      <c r="H2444" t="n">
        <v>1</v>
      </c>
      <c r="I2444" t="inlineStr">
        <is>
          <t>GR</t>
        </is>
      </c>
      <c r="J2444" t="inlineStr">
        <is>
          <t>BEBIDAS</t>
        </is>
      </c>
      <c r="K2444" t="inlineStr">
        <is>
          <t>03/2025</t>
        </is>
      </c>
      <c r="L2444" t="n">
        <v>0</v>
      </c>
      <c r="M2444" s="556" t="n">
        <v>-693593</v>
      </c>
      <c r="N2444" t="n">
        <v>0</v>
      </c>
      <c r="O2444" t="n">
        <v>161.41</v>
      </c>
      <c r="P2444" t="n">
        <v>192.33</v>
      </c>
    </row>
    <row r="2445">
      <c r="A2445" t="n">
        <v>30651</v>
      </c>
      <c r="B2445" t="n">
        <v>128</v>
      </c>
      <c r="C2445" t="inlineStr">
        <is>
          <t>Love Cabaret</t>
        </is>
      </c>
      <c r="D2445" s="556" t="n">
        <v>45748</v>
      </c>
      <c r="E2445" t="n">
        <v>18312</v>
      </c>
      <c r="F2445" t="inlineStr">
        <is>
          <t>LICOR FRANGELICO 700ML</t>
        </is>
      </c>
      <c r="G2445" t="n">
        <v>3321</v>
      </c>
      <c r="H2445" t="n">
        <v>1.5</v>
      </c>
      <c r="I2445" t="inlineStr">
        <is>
          <t>GR</t>
        </is>
      </c>
      <c r="J2445" t="inlineStr">
        <is>
          <t>BEBIDAS</t>
        </is>
      </c>
      <c r="K2445" t="inlineStr">
        <is>
          <t>03/2025</t>
        </is>
      </c>
      <c r="L2445" t="n">
        <v>0</v>
      </c>
      <c r="M2445" s="556" t="n">
        <v>-693593</v>
      </c>
      <c r="N2445" t="n">
        <v>0</v>
      </c>
      <c r="O2445" t="n">
        <v>135.9</v>
      </c>
      <c r="P2445" t="n">
        <v>175.32</v>
      </c>
    </row>
    <row r="2446">
      <c r="A2446" t="n">
        <v>30617</v>
      </c>
      <c r="B2446" t="n">
        <v>128</v>
      </c>
      <c r="C2446" t="inlineStr">
        <is>
          <t>Love Cabaret</t>
        </is>
      </c>
      <c r="D2446" s="556" t="n">
        <v>45748</v>
      </c>
      <c r="E2446" t="n">
        <v>18562</v>
      </c>
      <c r="F2446" t="inlineStr">
        <is>
          <t>CERVEJA HEINEKEN ZERO LONG NECK 330ML C/24</t>
        </is>
      </c>
      <c r="G2446" t="n">
        <v>3120</v>
      </c>
      <c r="H2446" t="n">
        <v>1.2</v>
      </c>
      <c r="I2446" t="inlineStr">
        <is>
          <t>PC</t>
        </is>
      </c>
      <c r="J2446" t="inlineStr">
        <is>
          <t>BEBIDAS</t>
        </is>
      </c>
      <c r="K2446" t="inlineStr">
        <is>
          <t>03/2025</t>
        </is>
      </c>
      <c r="L2446" t="n">
        <v>146.07</v>
      </c>
      <c r="M2446" s="556" t="n">
        <v>45747</v>
      </c>
      <c r="N2446" t="n">
        <v>146.07</v>
      </c>
      <c r="O2446" t="n">
        <v>146.07</v>
      </c>
      <c r="P2446" t="n">
        <v>175.28</v>
      </c>
    </row>
    <row r="2447">
      <c r="A2447" t="n">
        <v>30650</v>
      </c>
      <c r="B2447" t="n">
        <v>128</v>
      </c>
      <c r="C2447" t="inlineStr">
        <is>
          <t>Love Cabaret</t>
        </is>
      </c>
      <c r="D2447" s="556" t="n">
        <v>45748</v>
      </c>
      <c r="E2447" t="n">
        <v>18218</v>
      </c>
      <c r="F2447" t="inlineStr">
        <is>
          <t>VERMOUTH CINZANO ROSSO ARGENTINO 1L</t>
        </is>
      </c>
      <c r="G2447" t="n">
        <v>3410</v>
      </c>
      <c r="H2447" t="n">
        <v>6</v>
      </c>
      <c r="I2447" t="inlineStr">
        <is>
          <t>GR</t>
        </is>
      </c>
      <c r="J2447" t="inlineStr">
        <is>
          <t>BEBIDAS</t>
        </is>
      </c>
      <c r="K2447" t="inlineStr">
        <is>
          <t>03/2025</t>
        </is>
      </c>
      <c r="L2447" t="n">
        <v>28.89</v>
      </c>
      <c r="M2447" s="556" t="n">
        <v>45741</v>
      </c>
      <c r="N2447" t="n">
        <v>28.89</v>
      </c>
      <c r="O2447" t="n">
        <v>28.79</v>
      </c>
      <c r="P2447" t="n">
        <v>173.34</v>
      </c>
    </row>
    <row r="2448">
      <c r="A2448" t="n">
        <v>30711</v>
      </c>
      <c r="B2448" t="n">
        <v>128</v>
      </c>
      <c r="C2448" t="inlineStr">
        <is>
          <t>Love Cabaret</t>
        </is>
      </c>
      <c r="D2448" s="556" t="n">
        <v>45748</v>
      </c>
      <c r="E2448" t="n">
        <v>25885</v>
      </c>
      <c r="F2448" t="inlineStr">
        <is>
          <t>PAO FOLHA LIBANES MAXIFOUR C/300G</t>
        </is>
      </c>
      <c r="G2448" t="n">
        <v>6422</v>
      </c>
      <c r="H2448" t="n">
        <v>4.7</v>
      </c>
      <c r="I2448" t="inlineStr">
        <is>
          <t>PT</t>
        </is>
      </c>
      <c r="J2448" t="inlineStr">
        <is>
          <t>ALIMENTOS</t>
        </is>
      </c>
      <c r="K2448" t="inlineStr">
        <is>
          <t>03/2025</t>
        </is>
      </c>
      <c r="L2448" t="n">
        <v>0</v>
      </c>
      <c r="M2448" s="556" t="n">
        <v>45684</v>
      </c>
      <c r="N2448" t="n">
        <v>35.5</v>
      </c>
      <c r="O2448" t="n">
        <v>12.2</v>
      </c>
      <c r="P2448" t="n">
        <v>166.85</v>
      </c>
    </row>
    <row r="2449">
      <c r="A2449" t="n">
        <v>30721</v>
      </c>
      <c r="B2449" t="n">
        <v>128</v>
      </c>
      <c r="C2449" t="inlineStr">
        <is>
          <t>Love Cabaret</t>
        </is>
      </c>
      <c r="D2449" s="556" t="n">
        <v>45748</v>
      </c>
      <c r="E2449" t="n">
        <v>22087</v>
      </c>
      <c r="F2449" t="inlineStr">
        <is>
          <t>AGUA MINERAL S/ GAS LINDOIA 200ML</t>
        </is>
      </c>
      <c r="G2449" t="n">
        <v>3622</v>
      </c>
      <c r="H2449" t="n">
        <v>150</v>
      </c>
      <c r="I2449" t="inlineStr">
        <is>
          <t>UN</t>
        </is>
      </c>
      <c r="J2449" t="inlineStr">
        <is>
          <t>BEBIDAS</t>
        </is>
      </c>
      <c r="K2449" t="inlineStr">
        <is>
          <t>03/2025</t>
        </is>
      </c>
      <c r="L2449" t="n">
        <v>0</v>
      </c>
      <c r="M2449" s="556" t="n">
        <v>45671</v>
      </c>
      <c r="N2449" t="n">
        <v>1.11</v>
      </c>
      <c r="O2449" t="n">
        <v>1.11</v>
      </c>
      <c r="P2449" t="n">
        <v>166.5</v>
      </c>
    </row>
    <row r="2450">
      <c r="A2450" t="n">
        <v>30652</v>
      </c>
      <c r="B2450" t="n">
        <v>128</v>
      </c>
      <c r="C2450" t="inlineStr">
        <is>
          <t>Love Cabaret</t>
        </is>
      </c>
      <c r="D2450" s="556" t="n">
        <v>45748</v>
      </c>
      <c r="E2450" t="n">
        <v>18327</v>
      </c>
      <c r="F2450" t="inlineStr">
        <is>
          <t>LICOR COINTREAU 700ML</t>
        </is>
      </c>
      <c r="G2450" t="n">
        <v>3306</v>
      </c>
      <c r="H2450" t="n">
        <v>1.5</v>
      </c>
      <c r="I2450" t="inlineStr">
        <is>
          <t>GR</t>
        </is>
      </c>
      <c r="J2450" t="inlineStr">
        <is>
          <t>BEBIDAS</t>
        </is>
      </c>
      <c r="K2450" t="inlineStr">
        <is>
          <t>03/2025</t>
        </is>
      </c>
      <c r="L2450" t="n">
        <v>0</v>
      </c>
      <c r="M2450" s="556" t="n">
        <v>-693593</v>
      </c>
      <c r="N2450" t="n">
        <v>0</v>
      </c>
      <c r="O2450" t="n">
        <v>108</v>
      </c>
      <c r="P2450" t="n">
        <v>165.88</v>
      </c>
    </row>
    <row r="2451">
      <c r="A2451" t="n">
        <v>30653</v>
      </c>
      <c r="B2451" t="n">
        <v>128</v>
      </c>
      <c r="C2451" t="inlineStr">
        <is>
          <t>Love Cabaret</t>
        </is>
      </c>
      <c r="D2451" s="556" t="n">
        <v>45748</v>
      </c>
      <c r="E2451" t="n">
        <v>18212</v>
      </c>
      <c r="F2451" t="inlineStr">
        <is>
          <t>VERMOUTH MARTINI EXTRA DRY 750ML</t>
        </is>
      </c>
      <c r="G2451" t="n">
        <v>3415</v>
      </c>
      <c r="H2451" t="n">
        <v>4.3</v>
      </c>
      <c r="I2451" t="inlineStr">
        <is>
          <t>GR</t>
        </is>
      </c>
      <c r="J2451" t="inlineStr">
        <is>
          <t>BEBIDAS</t>
        </is>
      </c>
      <c r="K2451" t="inlineStr">
        <is>
          <t>03/2025</t>
        </is>
      </c>
      <c r="L2451" t="n">
        <v>0</v>
      </c>
      <c r="M2451" s="556" t="n">
        <v>45698</v>
      </c>
      <c r="N2451" t="n">
        <v>38.1</v>
      </c>
      <c r="O2451" t="n">
        <v>38.1</v>
      </c>
      <c r="P2451" t="n">
        <v>163.83</v>
      </c>
    </row>
    <row r="2452">
      <c r="A2452" t="n">
        <v>30654</v>
      </c>
      <c r="B2452" t="n">
        <v>128</v>
      </c>
      <c r="C2452" t="inlineStr">
        <is>
          <t>Love Cabaret</t>
        </is>
      </c>
      <c r="D2452" s="556" t="n">
        <v>45748</v>
      </c>
      <c r="E2452" t="n">
        <v>18140</v>
      </c>
      <c r="F2452" t="inlineStr">
        <is>
          <t>WHISKY GENTLEMAN JACK SILVER 1L</t>
        </is>
      </c>
      <c r="G2452" t="n">
        <v>3478</v>
      </c>
      <c r="H2452" t="n">
        <v>1</v>
      </c>
      <c r="I2452" t="inlineStr">
        <is>
          <t>GR</t>
        </is>
      </c>
      <c r="J2452" t="inlineStr">
        <is>
          <t>BEBIDAS</t>
        </is>
      </c>
      <c r="K2452" t="inlineStr">
        <is>
          <t>03/2025</t>
        </is>
      </c>
      <c r="L2452" t="n">
        <v>0</v>
      </c>
      <c r="M2452" s="556" t="n">
        <v>-693593</v>
      </c>
      <c r="N2452" t="n">
        <v>0</v>
      </c>
      <c r="O2452" t="n">
        <v>160</v>
      </c>
      <c r="P2452" t="n">
        <v>162.93</v>
      </c>
    </row>
    <row r="2453">
      <c r="A2453" t="n">
        <v>30655</v>
      </c>
      <c r="B2453" t="n">
        <v>128</v>
      </c>
      <c r="C2453" t="inlineStr">
        <is>
          <t>Love Cabaret</t>
        </is>
      </c>
      <c r="D2453" s="556" t="n">
        <v>45748</v>
      </c>
      <c r="E2453" t="n">
        <v>22598</v>
      </c>
      <c r="F2453" t="inlineStr">
        <is>
          <t>APERITIVO ANGOSTURA ORANGE 100ML</t>
        </is>
      </c>
      <c r="G2453" t="n">
        <v>3131</v>
      </c>
      <c r="H2453" t="n">
        <v>1.5</v>
      </c>
      <c r="I2453" t="inlineStr">
        <is>
          <t>GR</t>
        </is>
      </c>
      <c r="J2453" t="inlineStr">
        <is>
          <t>BEBIDAS</t>
        </is>
      </c>
      <c r="K2453" t="inlineStr">
        <is>
          <t>03/2025</t>
        </is>
      </c>
      <c r="L2453" t="n">
        <v>0</v>
      </c>
      <c r="M2453" s="556" t="n">
        <v>-693593</v>
      </c>
      <c r="N2453" t="n">
        <v>0</v>
      </c>
      <c r="O2453" t="n">
        <v>92.90000000000001</v>
      </c>
      <c r="P2453" t="n">
        <v>159.78</v>
      </c>
    </row>
    <row r="2454">
      <c r="A2454" t="n">
        <v>30736</v>
      </c>
      <c r="B2454" t="n">
        <v>128</v>
      </c>
      <c r="C2454" t="inlineStr">
        <is>
          <t>Love Cabaret</t>
        </is>
      </c>
      <c r="D2454" s="556" t="n">
        <v>45748</v>
      </c>
      <c r="E2454" t="n">
        <v>24543</v>
      </c>
      <c r="F2454" t="inlineStr">
        <is>
          <t>AGUA MINERAL LINDOIA PREMIUM COPO 200ML C/48</t>
        </is>
      </c>
      <c r="G2454" t="n">
        <v>5661</v>
      </c>
      <c r="H2454" t="n">
        <v>11</v>
      </c>
      <c r="I2454" t="inlineStr">
        <is>
          <t>CX</t>
        </is>
      </c>
      <c r="J2454" t="inlineStr">
        <is>
          <t>BEBIDAS</t>
        </is>
      </c>
      <c r="K2454" t="inlineStr">
        <is>
          <t>03/2025</t>
        </is>
      </c>
      <c r="L2454" t="n">
        <v>13.3</v>
      </c>
      <c r="M2454" s="556" t="n">
        <v>45733</v>
      </c>
      <c r="N2454" t="n">
        <v>13.3</v>
      </c>
      <c r="O2454" t="n">
        <v>15.9</v>
      </c>
      <c r="P2454" t="n">
        <v>146.3</v>
      </c>
    </row>
    <row r="2455">
      <c r="A2455" t="n">
        <v>30722</v>
      </c>
      <c r="B2455" t="n">
        <v>128</v>
      </c>
      <c r="C2455" t="inlineStr">
        <is>
          <t>Love Cabaret</t>
        </is>
      </c>
      <c r="D2455" s="556" t="n">
        <v>45748</v>
      </c>
      <c r="E2455" t="n">
        <v>24561</v>
      </c>
      <c r="F2455" t="inlineStr">
        <is>
          <t xml:space="preserve">REFRIGERANTE GUARANA FYS 350ML C/12 </t>
        </is>
      </c>
      <c r="G2455" t="n">
        <v>5655</v>
      </c>
      <c r="H2455" t="n">
        <v>5</v>
      </c>
      <c r="I2455" t="inlineStr">
        <is>
          <t>PC</t>
        </is>
      </c>
      <c r="J2455" t="inlineStr">
        <is>
          <t>BEBIDAS</t>
        </is>
      </c>
      <c r="K2455" t="inlineStr">
        <is>
          <t>03/2025</t>
        </is>
      </c>
      <c r="L2455" t="n">
        <v>26.43</v>
      </c>
      <c r="M2455" s="556" t="n">
        <v>45747</v>
      </c>
      <c r="N2455" t="n">
        <v>26.43</v>
      </c>
      <c r="O2455" t="n">
        <v>26.43</v>
      </c>
      <c r="P2455" t="n">
        <v>132.15</v>
      </c>
    </row>
    <row r="2456">
      <c r="A2456" t="n">
        <v>30714</v>
      </c>
      <c r="B2456" t="n">
        <v>128</v>
      </c>
      <c r="C2456" t="inlineStr">
        <is>
          <t>Love Cabaret</t>
        </is>
      </c>
      <c r="D2456" s="556" t="n">
        <v>45748</v>
      </c>
      <c r="E2456" t="n">
        <v>18788</v>
      </c>
      <c r="F2456" t="inlineStr">
        <is>
          <t>CAMARAO CINZA LIMPO 30/40 KG</t>
        </is>
      </c>
      <c r="G2456" t="n">
        <v>2985</v>
      </c>
      <c r="H2456" t="n">
        <v>1.3</v>
      </c>
      <c r="I2456" t="inlineStr">
        <is>
          <t>KG</t>
        </is>
      </c>
      <c r="J2456" t="inlineStr">
        <is>
          <t>ALIMENTOS</t>
        </is>
      </c>
      <c r="K2456" t="inlineStr">
        <is>
          <t>03/2025</t>
        </is>
      </c>
      <c r="L2456" t="n">
        <v>98</v>
      </c>
      <c r="M2456" s="556" t="n">
        <v>45733</v>
      </c>
      <c r="N2456" t="n">
        <v>98</v>
      </c>
      <c r="O2456" t="n">
        <v>94.75</v>
      </c>
      <c r="P2456" t="n">
        <v>127.4</v>
      </c>
    </row>
    <row r="2457">
      <c r="A2457" t="n">
        <v>30656</v>
      </c>
      <c r="B2457" t="n">
        <v>128</v>
      </c>
      <c r="C2457" t="inlineStr">
        <is>
          <t>Love Cabaret</t>
        </is>
      </c>
      <c r="D2457" s="556" t="n">
        <v>45748</v>
      </c>
      <c r="E2457" t="n">
        <v>18254</v>
      </c>
      <c r="F2457" t="inlineStr">
        <is>
          <t>RUM HAVANA CLUB 7 ANOS 700ML</t>
        </is>
      </c>
      <c r="G2457" t="n">
        <v>3375</v>
      </c>
      <c r="H2457" t="n">
        <v>1</v>
      </c>
      <c r="I2457" t="inlineStr">
        <is>
          <t>GR</t>
        </is>
      </c>
      <c r="J2457" t="inlineStr">
        <is>
          <t>BEBIDAS</t>
        </is>
      </c>
      <c r="K2457" t="inlineStr">
        <is>
          <t>03/2025</t>
        </is>
      </c>
      <c r="L2457" t="n">
        <v>0</v>
      </c>
      <c r="M2457" s="556" t="n">
        <v>45488</v>
      </c>
      <c r="N2457" t="n">
        <v>123.5</v>
      </c>
      <c r="O2457" t="n">
        <v>20.65</v>
      </c>
      <c r="P2457" t="n">
        <v>123.5</v>
      </c>
    </row>
    <row r="2458">
      <c r="A2458" t="n">
        <v>30670</v>
      </c>
      <c r="B2458" t="n">
        <v>128</v>
      </c>
      <c r="C2458" t="inlineStr">
        <is>
          <t>Love Cabaret</t>
        </is>
      </c>
      <c r="D2458" s="556" t="n">
        <v>45748</v>
      </c>
      <c r="E2458" t="n">
        <v>21047</v>
      </c>
      <c r="F2458" t="inlineStr">
        <is>
          <t>AZEITE EXTRA VIRGEM GALLO 2L</t>
        </is>
      </c>
      <c r="G2458" t="n">
        <v>1999</v>
      </c>
      <c r="H2458" t="n">
        <v>0.65</v>
      </c>
      <c r="I2458" t="inlineStr">
        <is>
          <t>GALAO</t>
        </is>
      </c>
      <c r="J2458" t="inlineStr">
        <is>
          <t>ALIMENTOS</t>
        </is>
      </c>
      <c r="K2458" t="inlineStr">
        <is>
          <t>03/2025</t>
        </is>
      </c>
      <c r="L2458" t="n">
        <v>181.21</v>
      </c>
      <c r="M2458" s="556" t="n">
        <v>45747</v>
      </c>
      <c r="N2458" t="n">
        <v>180.27</v>
      </c>
      <c r="O2458" t="n">
        <v>180.27</v>
      </c>
      <c r="P2458" t="n">
        <v>117.79</v>
      </c>
    </row>
    <row r="2459">
      <c r="A2459" t="n">
        <v>30671</v>
      </c>
      <c r="B2459" t="n">
        <v>128</v>
      </c>
      <c r="C2459" t="inlineStr">
        <is>
          <t>Love Cabaret</t>
        </is>
      </c>
      <c r="D2459" s="556" t="n">
        <v>45748</v>
      </c>
      <c r="E2459" t="n">
        <v>20689</v>
      </c>
      <c r="F2459" t="inlineStr">
        <is>
          <t>CREME DE LEITE FRESCO QUATA C/1,01LT</t>
        </is>
      </c>
      <c r="G2459" t="n">
        <v>2105</v>
      </c>
      <c r="H2459" t="n">
        <v>3</v>
      </c>
      <c r="I2459" t="inlineStr">
        <is>
          <t>UN</t>
        </is>
      </c>
      <c r="J2459" t="inlineStr">
        <is>
          <t>ALIMENTOS</t>
        </is>
      </c>
      <c r="K2459" t="inlineStr">
        <is>
          <t>03/2025</t>
        </is>
      </c>
      <c r="L2459" t="n">
        <v>37.9</v>
      </c>
      <c r="M2459" s="556" t="n">
        <v>45740</v>
      </c>
      <c r="N2459" t="n">
        <v>37.9</v>
      </c>
      <c r="O2459" t="n">
        <v>37.9</v>
      </c>
      <c r="P2459" t="n">
        <v>113.7</v>
      </c>
    </row>
    <row r="2460">
      <c r="A2460" t="n">
        <v>30739</v>
      </c>
      <c r="B2460" t="n">
        <v>128</v>
      </c>
      <c r="C2460" t="inlineStr">
        <is>
          <t>Love Cabaret</t>
        </is>
      </c>
      <c r="D2460" s="556" t="n">
        <v>45748</v>
      </c>
      <c r="E2460" t="n">
        <v>20308</v>
      </c>
      <c r="F2460" t="inlineStr">
        <is>
          <t>ARROZ ARBORIO CAMIL C/2KG</t>
        </is>
      </c>
      <c r="G2460" t="n">
        <v>2222</v>
      </c>
      <c r="H2460" t="n">
        <v>3.2</v>
      </c>
      <c r="I2460" t="inlineStr">
        <is>
          <t>PC</t>
        </is>
      </c>
      <c r="J2460" t="inlineStr">
        <is>
          <t>ALIMENTOS</t>
        </is>
      </c>
      <c r="K2460" t="inlineStr">
        <is>
          <t>03/2025</t>
        </is>
      </c>
      <c r="L2460" t="n">
        <v>0</v>
      </c>
      <c r="M2460" s="556" t="n">
        <v>45677</v>
      </c>
      <c r="N2460" t="n">
        <v>34.2</v>
      </c>
      <c r="O2460" t="n">
        <v>33.92</v>
      </c>
      <c r="P2460" t="n">
        <v>109.44</v>
      </c>
    </row>
    <row r="2461">
      <c r="A2461" t="n">
        <v>30715</v>
      </c>
      <c r="B2461" t="n">
        <v>128</v>
      </c>
      <c r="C2461" t="inlineStr">
        <is>
          <t>Love Cabaret</t>
        </is>
      </c>
      <c r="D2461" s="556" t="n">
        <v>45748</v>
      </c>
      <c r="E2461" t="n">
        <v>24537</v>
      </c>
      <c r="F2461" t="inlineStr">
        <is>
          <t xml:space="preserve">ALCATRA BOVINA MOIDA KG </t>
        </is>
      </c>
      <c r="G2461" t="n">
        <v>2958</v>
      </c>
      <c r="H2461" t="n">
        <v>3</v>
      </c>
      <c r="I2461" t="inlineStr">
        <is>
          <t>KG</t>
        </is>
      </c>
      <c r="J2461" t="inlineStr">
        <is>
          <t>ALIMENTOS</t>
        </is>
      </c>
      <c r="K2461" t="inlineStr">
        <is>
          <t>03/2025</t>
        </is>
      </c>
      <c r="L2461" t="n">
        <v>35.9</v>
      </c>
      <c r="M2461" s="556" t="n">
        <v>45740</v>
      </c>
      <c r="N2461" t="n">
        <v>34.9</v>
      </c>
      <c r="O2461" t="n">
        <v>34.9</v>
      </c>
      <c r="P2461" t="n">
        <v>107.7</v>
      </c>
    </row>
    <row r="2462">
      <c r="A2462" t="n">
        <v>30657</v>
      </c>
      <c r="B2462" t="n">
        <v>128</v>
      </c>
      <c r="C2462" t="inlineStr">
        <is>
          <t>Love Cabaret</t>
        </is>
      </c>
      <c r="D2462" s="556" t="n">
        <v>45748</v>
      </c>
      <c r="E2462" t="n">
        <v>18293</v>
      </c>
      <c r="F2462" t="inlineStr">
        <is>
          <t>LICOR BAILEYS 750ML</t>
        </is>
      </c>
      <c r="G2462" t="n">
        <v>3336</v>
      </c>
      <c r="H2462" t="n">
        <v>1</v>
      </c>
      <c r="I2462" t="inlineStr">
        <is>
          <t>GR</t>
        </is>
      </c>
      <c r="J2462" t="inlineStr">
        <is>
          <t>BEBIDAS</t>
        </is>
      </c>
      <c r="K2462" t="inlineStr">
        <is>
          <t>03/2025</t>
        </is>
      </c>
      <c r="L2462" t="n">
        <v>0</v>
      </c>
      <c r="M2462" s="556" t="n">
        <v>-693593</v>
      </c>
      <c r="N2462" t="n">
        <v>0</v>
      </c>
      <c r="O2462" t="n">
        <v>115.89</v>
      </c>
      <c r="P2462" t="n">
        <v>105.66</v>
      </c>
    </row>
    <row r="2463">
      <c r="A2463" t="n">
        <v>30712</v>
      </c>
      <c r="B2463" t="n">
        <v>128</v>
      </c>
      <c r="C2463" t="inlineStr">
        <is>
          <t>Love Cabaret</t>
        </is>
      </c>
      <c r="D2463" s="556" t="n">
        <v>45748</v>
      </c>
      <c r="E2463" t="n">
        <v>22955</v>
      </c>
      <c r="F2463" t="inlineStr">
        <is>
          <t>BAGUETE ITALIANA 250G UN</t>
        </is>
      </c>
      <c r="G2463" t="n">
        <v>2848</v>
      </c>
      <c r="H2463" t="n">
        <v>4.04</v>
      </c>
      <c r="I2463" t="inlineStr">
        <is>
          <t>UN</t>
        </is>
      </c>
      <c r="J2463" t="inlineStr">
        <is>
          <t>ALIMENTOS</t>
        </is>
      </c>
      <c r="K2463" t="inlineStr">
        <is>
          <t>03/2025</t>
        </is>
      </c>
      <c r="L2463" t="n">
        <v>0</v>
      </c>
      <c r="M2463" s="556" t="n">
        <v>45678</v>
      </c>
      <c r="N2463" t="n">
        <v>25</v>
      </c>
      <c r="O2463" t="n">
        <v>25</v>
      </c>
      <c r="P2463" t="n">
        <v>101</v>
      </c>
    </row>
    <row r="2464">
      <c r="A2464" t="n">
        <v>30747</v>
      </c>
      <c r="B2464" t="n">
        <v>128</v>
      </c>
      <c r="C2464" t="inlineStr">
        <is>
          <t>Love Cabaret</t>
        </is>
      </c>
      <c r="D2464" s="556" t="n">
        <v>45748</v>
      </c>
      <c r="E2464" t="n">
        <v>19401</v>
      </c>
      <c r="F2464" t="inlineStr">
        <is>
          <t>MANTEIGA SEM SAL SCALA KG</t>
        </is>
      </c>
      <c r="G2464" t="n">
        <v>2761</v>
      </c>
      <c r="H2464" t="n">
        <v>2.1</v>
      </c>
      <c r="I2464" t="inlineStr">
        <is>
          <t>KG</t>
        </is>
      </c>
      <c r="J2464" t="inlineStr">
        <is>
          <t>ALIMENTOS</t>
        </is>
      </c>
      <c r="K2464" t="inlineStr">
        <is>
          <t>03/2025</t>
        </is>
      </c>
      <c r="L2464" t="n">
        <v>45.98</v>
      </c>
      <c r="M2464" s="556" t="n">
        <v>45747</v>
      </c>
      <c r="N2464" t="n">
        <v>45.98</v>
      </c>
      <c r="O2464" t="n">
        <v>45.98</v>
      </c>
      <c r="P2464" t="n">
        <v>96.56</v>
      </c>
    </row>
    <row r="2465">
      <c r="A2465" t="n">
        <v>30740</v>
      </c>
      <c r="B2465" t="n">
        <v>128</v>
      </c>
      <c r="C2465" t="inlineStr">
        <is>
          <t>Love Cabaret</t>
        </is>
      </c>
      <c r="D2465" s="556" t="n">
        <v>45748</v>
      </c>
      <c r="E2465" t="n">
        <v>20739</v>
      </c>
      <c r="F2465" t="inlineStr">
        <is>
          <t>AZEITONA PRETA S/ CAROCO 2,5KG</t>
        </is>
      </c>
      <c r="G2465" t="n">
        <v>2090</v>
      </c>
      <c r="H2465" t="n">
        <v>1.3</v>
      </c>
      <c r="I2465" t="inlineStr">
        <is>
          <t>UN</t>
        </is>
      </c>
      <c r="J2465" t="inlineStr">
        <is>
          <t>ALIMENTOS</t>
        </is>
      </c>
      <c r="K2465" t="inlineStr">
        <is>
          <t>03/2025</t>
        </is>
      </c>
      <c r="L2465" t="n">
        <v>0</v>
      </c>
      <c r="M2465" s="556" t="n">
        <v>45677</v>
      </c>
      <c r="N2465" t="n">
        <v>71.5</v>
      </c>
      <c r="O2465" t="n">
        <v>75.25</v>
      </c>
      <c r="P2465" t="n">
        <v>92.95</v>
      </c>
    </row>
    <row r="2466">
      <c r="A2466" t="n">
        <v>30658</v>
      </c>
      <c r="B2466" t="n">
        <v>128</v>
      </c>
      <c r="C2466" t="inlineStr">
        <is>
          <t>Love Cabaret</t>
        </is>
      </c>
      <c r="D2466" s="556" t="n">
        <v>45748</v>
      </c>
      <c r="E2466" t="n">
        <v>18111</v>
      </c>
      <c r="F2466" t="inlineStr">
        <is>
          <t>WHISKY JOHNNIE WALKER RED LABEL 1L</t>
        </is>
      </c>
      <c r="G2466" t="n">
        <v>3500</v>
      </c>
      <c r="H2466" t="n">
        <v>1</v>
      </c>
      <c r="I2466" t="inlineStr">
        <is>
          <t>GR</t>
        </is>
      </c>
      <c r="J2466" t="inlineStr">
        <is>
          <t>BEBIDAS</t>
        </is>
      </c>
      <c r="K2466" t="inlineStr">
        <is>
          <t>03/2025</t>
        </is>
      </c>
      <c r="L2466" t="n">
        <v>0</v>
      </c>
      <c r="M2466" s="556" t="n">
        <v>45569</v>
      </c>
      <c r="N2466" t="n">
        <v>92.47</v>
      </c>
      <c r="O2466" t="n">
        <v>92.47</v>
      </c>
      <c r="P2466" t="n">
        <v>92.47</v>
      </c>
    </row>
    <row r="2467">
      <c r="A2467" t="n">
        <v>30737</v>
      </c>
      <c r="B2467" t="n">
        <v>128</v>
      </c>
      <c r="C2467" t="inlineStr">
        <is>
          <t>Love Cabaret</t>
        </is>
      </c>
      <c r="D2467" s="556" t="n">
        <v>45748</v>
      </c>
      <c r="E2467" t="n">
        <v>24708</v>
      </c>
      <c r="F2467" t="inlineStr">
        <is>
          <t>SUCO DE MACA  NATURAL ONE C/900 ML</t>
        </is>
      </c>
      <c r="G2467" t="n">
        <v>5724</v>
      </c>
      <c r="H2467" t="n">
        <v>6</v>
      </c>
      <c r="I2467" t="inlineStr">
        <is>
          <t>UN</t>
        </is>
      </c>
      <c r="J2467" t="inlineStr">
        <is>
          <t>BEBIDAS</t>
        </is>
      </c>
      <c r="K2467" t="inlineStr">
        <is>
          <t>03/2025</t>
        </is>
      </c>
      <c r="L2467" t="n">
        <v>0</v>
      </c>
      <c r="M2467" s="556" t="n">
        <v>45712</v>
      </c>
      <c r="N2467" t="n">
        <v>15</v>
      </c>
      <c r="O2467" t="n">
        <v>15</v>
      </c>
      <c r="P2467" t="n">
        <v>90</v>
      </c>
    </row>
    <row r="2468">
      <c r="A2468" t="n">
        <v>30672</v>
      </c>
      <c r="B2468" t="n">
        <v>128</v>
      </c>
      <c r="C2468" t="inlineStr">
        <is>
          <t>Love Cabaret</t>
        </is>
      </c>
      <c r="D2468" s="556" t="n">
        <v>45748</v>
      </c>
      <c r="E2468" t="n">
        <v>25215</v>
      </c>
      <c r="F2468" t="inlineStr">
        <is>
          <t>MASSA DE GUIOZA C/20 FOLHAS DE 190G</t>
        </is>
      </c>
      <c r="G2468" t="n">
        <v>5949</v>
      </c>
      <c r="H2468" t="n">
        <v>20</v>
      </c>
      <c r="I2468" t="inlineStr">
        <is>
          <t>PC</t>
        </is>
      </c>
      <c r="J2468" t="inlineStr">
        <is>
          <t>ALIMENTOS</t>
        </is>
      </c>
      <c r="K2468" t="inlineStr">
        <is>
          <t>03/2025</t>
        </is>
      </c>
      <c r="L2468" t="n">
        <v>4.48</v>
      </c>
      <c r="M2468" s="556" t="n">
        <v>45740</v>
      </c>
      <c r="N2468" t="n">
        <v>4.48</v>
      </c>
      <c r="O2468" t="n">
        <v>4.48</v>
      </c>
      <c r="P2468" t="n">
        <v>89.59999999999999</v>
      </c>
    </row>
    <row r="2469">
      <c r="A2469" t="n">
        <v>30618</v>
      </c>
      <c r="B2469" t="n">
        <v>128</v>
      </c>
      <c r="C2469" t="inlineStr">
        <is>
          <t>Love Cabaret</t>
        </is>
      </c>
      <c r="D2469" s="556" t="n">
        <v>45748</v>
      </c>
      <c r="E2469" t="n">
        <v>25217</v>
      </c>
      <c r="F2469" t="inlineStr">
        <is>
          <t>PASTA DE PIMENTA COREANA C/500G</t>
        </is>
      </c>
      <c r="G2469" t="n">
        <v>5950</v>
      </c>
      <c r="H2469" t="n">
        <v>1.1</v>
      </c>
      <c r="I2469" t="inlineStr">
        <is>
          <t>PT</t>
        </is>
      </c>
      <c r="J2469" t="inlineStr">
        <is>
          <t>ALIMENTOS</t>
        </is>
      </c>
      <c r="K2469" t="inlineStr">
        <is>
          <t>03/2025</t>
        </is>
      </c>
      <c r="L2469" t="n">
        <v>77.08</v>
      </c>
      <c r="M2469" s="556" t="n">
        <v>45740</v>
      </c>
      <c r="N2469" t="n">
        <v>77.08</v>
      </c>
      <c r="O2469" t="n">
        <v>77.08</v>
      </c>
      <c r="P2469" t="n">
        <v>84.79000000000001</v>
      </c>
    </row>
    <row r="2470">
      <c r="A2470" t="n">
        <v>30708</v>
      </c>
      <c r="B2470" t="n">
        <v>128</v>
      </c>
      <c r="C2470" t="inlineStr">
        <is>
          <t>Love Cabaret</t>
        </is>
      </c>
      <c r="D2470" s="556" t="n">
        <v>45748</v>
      </c>
      <c r="E2470" t="n">
        <v>19242</v>
      </c>
      <c r="F2470" t="inlineStr">
        <is>
          <t>IOGURTE NATURAL VIGOR 12X150G</t>
        </is>
      </c>
      <c r="G2470" t="n">
        <v>2785</v>
      </c>
      <c r="H2470" t="n">
        <v>24</v>
      </c>
      <c r="I2470" t="inlineStr">
        <is>
          <t>UN</t>
        </is>
      </c>
      <c r="J2470" t="inlineStr">
        <is>
          <t>ALIMENTOS</t>
        </is>
      </c>
      <c r="K2470" t="inlineStr">
        <is>
          <t>03/2025</t>
        </is>
      </c>
      <c r="L2470" t="n">
        <v>0</v>
      </c>
      <c r="M2470" s="556" t="n">
        <v>-693593</v>
      </c>
      <c r="N2470" t="n">
        <v>0</v>
      </c>
      <c r="O2470" t="n">
        <v>0</v>
      </c>
      <c r="P2470" t="n">
        <v>81.59999999999999</v>
      </c>
    </row>
    <row r="2471">
      <c r="A2471" t="n">
        <v>30659</v>
      </c>
      <c r="B2471" t="n">
        <v>128</v>
      </c>
      <c r="C2471" t="inlineStr">
        <is>
          <t>Love Cabaret</t>
        </is>
      </c>
      <c r="D2471" s="556" t="n">
        <v>45748</v>
      </c>
      <c r="E2471" t="n">
        <v>18537</v>
      </c>
      <c r="F2471" t="inlineStr">
        <is>
          <t>APERITIVO LILLET BLANC 750ML</t>
        </is>
      </c>
      <c r="G2471" t="n">
        <v>3140</v>
      </c>
      <c r="H2471" t="n">
        <v>1</v>
      </c>
      <c r="I2471" t="inlineStr">
        <is>
          <t>GR</t>
        </is>
      </c>
      <c r="J2471" t="inlineStr">
        <is>
          <t>BEBIDAS</t>
        </is>
      </c>
      <c r="K2471" t="inlineStr">
        <is>
          <t>03/2025</t>
        </is>
      </c>
      <c r="L2471" t="n">
        <v>0</v>
      </c>
      <c r="M2471" s="556" t="n">
        <v>45502</v>
      </c>
      <c r="N2471" t="n">
        <v>79.09999999999999</v>
      </c>
      <c r="O2471" t="n">
        <v>75.5</v>
      </c>
      <c r="P2471" t="n">
        <v>79.09999999999999</v>
      </c>
    </row>
    <row r="2472">
      <c r="A2472" t="n">
        <v>30660</v>
      </c>
      <c r="B2472" t="n">
        <v>128</v>
      </c>
      <c r="C2472" t="inlineStr">
        <is>
          <t>Love Cabaret</t>
        </is>
      </c>
      <c r="D2472" s="556" t="n">
        <v>45748</v>
      </c>
      <c r="E2472" t="n">
        <v>18313</v>
      </c>
      <c r="F2472" t="inlineStr">
        <is>
          <t>LICOR DRAMBUIE 750ML</t>
        </is>
      </c>
      <c r="G2472" t="n">
        <v>3320</v>
      </c>
      <c r="H2472" t="n">
        <v>0.5</v>
      </c>
      <c r="I2472" t="inlineStr">
        <is>
          <t>GR</t>
        </is>
      </c>
      <c r="J2472" t="inlineStr">
        <is>
          <t>BEBIDAS</t>
        </is>
      </c>
      <c r="K2472" t="inlineStr">
        <is>
          <t>03/2025</t>
        </is>
      </c>
      <c r="L2472" t="n">
        <v>0</v>
      </c>
      <c r="M2472" s="556" t="n">
        <v>-693593</v>
      </c>
      <c r="N2472" t="n">
        <v>0</v>
      </c>
      <c r="O2472" t="n">
        <v>148.9</v>
      </c>
      <c r="P2472" t="n">
        <v>74.45</v>
      </c>
    </row>
    <row r="2473">
      <c r="A2473" t="n">
        <v>30673</v>
      </c>
      <c r="B2473" t="n">
        <v>128</v>
      </c>
      <c r="C2473" t="inlineStr">
        <is>
          <t>Love Cabaret</t>
        </is>
      </c>
      <c r="D2473" s="556" t="n">
        <v>45748</v>
      </c>
      <c r="E2473" t="n">
        <v>25213</v>
      </c>
      <c r="F2473" t="inlineStr">
        <is>
          <t>MISSO AZUMA C/1KG</t>
        </is>
      </c>
      <c r="G2473" t="n">
        <v>5948</v>
      </c>
      <c r="H2473" t="n">
        <v>2.5</v>
      </c>
      <c r="I2473" t="inlineStr">
        <is>
          <t>PT</t>
        </is>
      </c>
      <c r="J2473" t="inlineStr">
        <is>
          <t>ALIMENTOS</t>
        </is>
      </c>
      <c r="K2473" t="inlineStr">
        <is>
          <t>03/2025</t>
        </is>
      </c>
      <c r="L2473" t="n">
        <v>0</v>
      </c>
      <c r="M2473" s="556" t="n">
        <v>45545</v>
      </c>
      <c r="N2473" t="n">
        <v>29.54</v>
      </c>
      <c r="O2473" t="n">
        <v>29.54</v>
      </c>
      <c r="P2473" t="n">
        <v>73.84999999999999</v>
      </c>
    </row>
    <row r="2474">
      <c r="A2474" t="n">
        <v>30661</v>
      </c>
      <c r="B2474" t="n">
        <v>128</v>
      </c>
      <c r="C2474" t="inlineStr">
        <is>
          <t>Love Cabaret</t>
        </is>
      </c>
      <c r="D2474" s="556" t="n">
        <v>45748</v>
      </c>
      <c r="E2474" t="n">
        <v>18272</v>
      </c>
      <c r="F2474" t="inlineStr">
        <is>
          <t>RUM BACARDI SUPERIOR CARTA BLANCA 980ML</t>
        </is>
      </c>
      <c r="G2474" t="n">
        <v>3358</v>
      </c>
      <c r="H2474" t="n">
        <v>2</v>
      </c>
      <c r="I2474" t="inlineStr">
        <is>
          <t>GR</t>
        </is>
      </c>
      <c r="J2474" t="inlineStr">
        <is>
          <t>BEBIDAS</t>
        </is>
      </c>
      <c r="K2474" t="inlineStr">
        <is>
          <t>03/2025</t>
        </is>
      </c>
      <c r="L2474" t="n">
        <v>0</v>
      </c>
      <c r="M2474" s="556" t="n">
        <v>-693593</v>
      </c>
      <c r="N2474" t="n">
        <v>0</v>
      </c>
      <c r="O2474" t="n">
        <v>37.3</v>
      </c>
      <c r="P2474" t="n">
        <v>73.16</v>
      </c>
    </row>
    <row r="2475">
      <c r="A2475" t="n">
        <v>30709</v>
      </c>
      <c r="B2475" t="n">
        <v>128</v>
      </c>
      <c r="C2475" t="inlineStr">
        <is>
          <t>Love Cabaret</t>
        </is>
      </c>
      <c r="D2475" s="556" t="n">
        <v>45748</v>
      </c>
      <c r="E2475" t="n">
        <v>19322</v>
      </c>
      <c r="F2475" t="inlineStr">
        <is>
          <t>QUEIJO MUSSARELA SCALA KG</t>
        </is>
      </c>
      <c r="G2475" t="n">
        <v>2773</v>
      </c>
      <c r="H2475" t="n">
        <v>1.4</v>
      </c>
      <c r="I2475" t="inlineStr">
        <is>
          <t>KG</t>
        </is>
      </c>
      <c r="J2475" t="inlineStr">
        <is>
          <t>ALIMENTOS</t>
        </is>
      </c>
      <c r="K2475" t="inlineStr">
        <is>
          <t>03/2025</t>
        </is>
      </c>
      <c r="L2475" t="n">
        <v>47.21</v>
      </c>
      <c r="M2475" s="556" t="n">
        <v>45747</v>
      </c>
      <c r="N2475" t="n">
        <v>48.02</v>
      </c>
      <c r="O2475" t="n">
        <v>48.02</v>
      </c>
      <c r="P2475" t="n">
        <v>66.09</v>
      </c>
    </row>
    <row r="2476">
      <c r="A2476" t="n">
        <v>30723</v>
      </c>
      <c r="B2476" t="n">
        <v>128</v>
      </c>
      <c r="C2476" t="inlineStr">
        <is>
          <t>Love Cabaret</t>
        </is>
      </c>
      <c r="D2476" s="556" t="n">
        <v>45748</v>
      </c>
      <c r="E2476" t="n">
        <v>17933</v>
      </c>
      <c r="F2476" t="inlineStr">
        <is>
          <t>AGUA MINERAL COM GAS MAMBA 350ML C/24</t>
        </is>
      </c>
      <c r="G2476" t="n">
        <v>3636</v>
      </c>
      <c r="H2476" t="n">
        <v>18.71</v>
      </c>
      <c r="I2476" t="inlineStr">
        <is>
          <t>PC</t>
        </is>
      </c>
      <c r="J2476" t="inlineStr">
        <is>
          <t>BEBIDAS</t>
        </is>
      </c>
      <c r="K2476" t="inlineStr">
        <is>
          <t>03/2025</t>
        </is>
      </c>
      <c r="L2476" t="n">
        <v>0</v>
      </c>
      <c r="M2476" s="556" t="n">
        <v>45747</v>
      </c>
      <c r="N2476" t="n">
        <v>0</v>
      </c>
      <c r="O2476" t="n">
        <v>0</v>
      </c>
      <c r="P2476" t="n">
        <v>65.3</v>
      </c>
    </row>
    <row r="2477">
      <c r="A2477" t="n">
        <v>30691</v>
      </c>
      <c r="B2477" t="n">
        <v>128</v>
      </c>
      <c r="C2477" t="inlineStr">
        <is>
          <t>Love Cabaret</t>
        </is>
      </c>
      <c r="D2477" s="556" t="n">
        <v>45748</v>
      </c>
      <c r="E2477" t="n">
        <v>19649</v>
      </c>
      <c r="F2477" t="inlineStr">
        <is>
          <t>ALHO DESCASCADO KG</t>
        </is>
      </c>
      <c r="G2477" t="n">
        <v>2589</v>
      </c>
      <c r="H2477" t="n">
        <v>2.2</v>
      </c>
      <c r="I2477" t="inlineStr">
        <is>
          <t>KG</t>
        </is>
      </c>
      <c r="J2477" t="inlineStr">
        <is>
          <t>ALIMENTOS</t>
        </is>
      </c>
      <c r="K2477" t="inlineStr">
        <is>
          <t>03/2025</t>
        </is>
      </c>
      <c r="L2477" t="n">
        <v>26.95</v>
      </c>
      <c r="M2477" s="556" t="n">
        <v>45740</v>
      </c>
      <c r="N2477" t="n">
        <v>27</v>
      </c>
      <c r="O2477" t="n">
        <v>26.68</v>
      </c>
      <c r="P2477" t="n">
        <v>59.29</v>
      </c>
    </row>
    <row r="2478">
      <c r="A2478" t="n">
        <v>30749</v>
      </c>
      <c r="B2478" t="n">
        <v>128</v>
      </c>
      <c r="C2478" t="inlineStr">
        <is>
          <t>Love Cabaret</t>
        </is>
      </c>
      <c r="D2478" s="556" t="n">
        <v>45748</v>
      </c>
      <c r="E2478" t="n">
        <v>18477</v>
      </c>
      <c r="F2478" t="inlineStr">
        <is>
          <t>CACHACA ORIGINAL OURO ENGENHO CANTAREIRA 750ML</t>
        </is>
      </c>
      <c r="G2478" t="n">
        <v>3179</v>
      </c>
      <c r="H2478" t="n">
        <v>1</v>
      </c>
      <c r="I2478" t="inlineStr">
        <is>
          <t>GR</t>
        </is>
      </c>
      <c r="J2478" t="inlineStr">
        <is>
          <t>BEBIDAS</t>
        </is>
      </c>
      <c r="K2478" t="inlineStr">
        <is>
          <t>03/2025</t>
        </is>
      </c>
      <c r="L2478" t="n">
        <v>0</v>
      </c>
      <c r="M2478" s="556" t="n">
        <v>-693593</v>
      </c>
      <c r="N2478" t="n">
        <v>0</v>
      </c>
      <c r="O2478" t="n">
        <v>43.9</v>
      </c>
      <c r="P2478" t="n">
        <v>43.9</v>
      </c>
    </row>
    <row r="2479">
      <c r="A2479" t="n">
        <v>30674</v>
      </c>
      <c r="B2479" t="n">
        <v>128</v>
      </c>
      <c r="C2479" t="inlineStr">
        <is>
          <t>Love Cabaret</t>
        </is>
      </c>
      <c r="D2479" s="556" t="n">
        <v>45748</v>
      </c>
      <c r="E2479" t="n">
        <v>19936</v>
      </c>
      <c r="F2479" t="inlineStr">
        <is>
          <t>PAPRICA DEFUMADA KG</t>
        </is>
      </c>
      <c r="G2479" t="n">
        <v>2367</v>
      </c>
      <c r="H2479" t="n">
        <v>0.5</v>
      </c>
      <c r="I2479" t="inlineStr">
        <is>
          <t>KG</t>
        </is>
      </c>
      <c r="J2479" t="inlineStr">
        <is>
          <t>ALIMENTOS</t>
        </is>
      </c>
      <c r="K2479" t="inlineStr">
        <is>
          <t>03/2025</t>
        </is>
      </c>
      <c r="L2479" t="n">
        <v>84.45</v>
      </c>
      <c r="M2479" s="556" t="n">
        <v>45737</v>
      </c>
      <c r="N2479" t="n">
        <v>150</v>
      </c>
      <c r="O2479" t="n">
        <v>12.52</v>
      </c>
      <c r="P2479" t="n">
        <v>42.22</v>
      </c>
    </row>
    <row r="2480">
      <c r="A2480" t="n">
        <v>30662</v>
      </c>
      <c r="B2480" t="n">
        <v>128</v>
      </c>
      <c r="C2480" t="inlineStr">
        <is>
          <t>Love Cabaret</t>
        </is>
      </c>
      <c r="D2480" s="556" t="n">
        <v>45748</v>
      </c>
      <c r="E2480" t="n">
        <v>18268</v>
      </c>
      <c r="F2480" t="inlineStr">
        <is>
          <t>RUM HAVANA CLUB 3 ANOS 750ML</t>
        </is>
      </c>
      <c r="G2480" t="n">
        <v>3362</v>
      </c>
      <c r="H2480" t="n">
        <v>0.6</v>
      </c>
      <c r="I2480" t="inlineStr">
        <is>
          <t>GR</t>
        </is>
      </c>
      <c r="J2480" t="inlineStr">
        <is>
          <t>BEBIDAS</t>
        </is>
      </c>
      <c r="K2480" t="inlineStr">
        <is>
          <t>03/2025</t>
        </is>
      </c>
      <c r="L2480" t="n">
        <v>0</v>
      </c>
      <c r="M2480" s="556" t="n">
        <v>-693593</v>
      </c>
      <c r="N2480" t="n">
        <v>0</v>
      </c>
      <c r="O2480" t="n">
        <v>33.56</v>
      </c>
      <c r="P2480" t="n">
        <v>40</v>
      </c>
    </row>
    <row r="2481">
      <c r="A2481" t="n">
        <v>30732</v>
      </c>
      <c r="B2481" t="n">
        <v>128</v>
      </c>
      <c r="C2481" t="inlineStr">
        <is>
          <t>Love Cabaret</t>
        </is>
      </c>
      <c r="D2481" s="556" t="n">
        <v>45748</v>
      </c>
      <c r="E2481" t="n">
        <v>17800</v>
      </c>
      <c r="F2481" t="inlineStr">
        <is>
          <t>VINHO BRANCO ALMADEN RIESLING 750ML</t>
        </is>
      </c>
      <c r="G2481" t="n">
        <v>3745</v>
      </c>
      <c r="H2481" t="n">
        <v>1.5</v>
      </c>
      <c r="I2481" t="inlineStr">
        <is>
          <t>GR</t>
        </is>
      </c>
      <c r="J2481" t="inlineStr">
        <is>
          <t>BEBIDAS</t>
        </is>
      </c>
      <c r="K2481" t="inlineStr">
        <is>
          <t>03/2025</t>
        </is>
      </c>
      <c r="L2481" t="n">
        <v>26.2</v>
      </c>
      <c r="M2481" s="556" t="n">
        <v>45740</v>
      </c>
      <c r="N2481" t="n">
        <v>26.2</v>
      </c>
      <c r="O2481" t="n">
        <v>26.2</v>
      </c>
      <c r="P2481" t="n">
        <v>39.3</v>
      </c>
    </row>
    <row r="2482">
      <c r="A2482" t="n">
        <v>30692</v>
      </c>
      <c r="B2482" t="n">
        <v>128</v>
      </c>
      <c r="C2482" t="inlineStr">
        <is>
          <t>Love Cabaret</t>
        </is>
      </c>
      <c r="D2482" s="556" t="n">
        <v>45748</v>
      </c>
      <c r="E2482" t="n">
        <v>19634</v>
      </c>
      <c r="F2482" t="inlineStr">
        <is>
          <t>BERINJELA KG</t>
        </is>
      </c>
      <c r="G2482" t="n">
        <v>2602</v>
      </c>
      <c r="H2482" t="n">
        <v>5</v>
      </c>
      <c r="I2482" t="inlineStr">
        <is>
          <t>KG</t>
        </is>
      </c>
      <c r="J2482" t="inlineStr">
        <is>
          <t>ALIMENTOS</t>
        </is>
      </c>
      <c r="K2482" t="inlineStr">
        <is>
          <t>03/2025</t>
        </is>
      </c>
      <c r="L2482" t="n">
        <v>6.94</v>
      </c>
      <c r="M2482" s="556" t="n">
        <v>45740</v>
      </c>
      <c r="N2482" t="n">
        <v>7.5</v>
      </c>
      <c r="O2482" t="n">
        <v>4.5</v>
      </c>
      <c r="P2482" t="n">
        <v>34.7</v>
      </c>
    </row>
    <row r="2483">
      <c r="A2483" t="n">
        <v>30748</v>
      </c>
      <c r="B2483" t="n">
        <v>128</v>
      </c>
      <c r="C2483" t="inlineStr">
        <is>
          <t>Love Cabaret</t>
        </is>
      </c>
      <c r="D2483" s="556" t="n">
        <v>45748</v>
      </c>
      <c r="E2483" t="n">
        <v>19235</v>
      </c>
      <c r="F2483" t="inlineStr">
        <is>
          <t>QUEIJO TULHA PECA INTEIRA 5,5KG FAZENDA ATALAIA UN</t>
        </is>
      </c>
      <c r="G2483" t="n">
        <v>2788</v>
      </c>
      <c r="H2483" t="n">
        <v>0.25</v>
      </c>
      <c r="I2483" t="inlineStr">
        <is>
          <t>KG</t>
        </is>
      </c>
      <c r="J2483" t="inlineStr">
        <is>
          <t>ALIMENTOS</t>
        </is>
      </c>
      <c r="K2483" t="inlineStr">
        <is>
          <t>03/2025</t>
        </is>
      </c>
      <c r="L2483" t="n">
        <v>0</v>
      </c>
      <c r="M2483" s="556" t="n">
        <v>45684</v>
      </c>
      <c r="N2483" t="n">
        <v>0</v>
      </c>
      <c r="O2483" t="n">
        <v>137</v>
      </c>
      <c r="P2483" t="n">
        <v>34.25</v>
      </c>
    </row>
    <row r="2484">
      <c r="A2484" t="n">
        <v>30675</v>
      </c>
      <c r="B2484" t="n">
        <v>128</v>
      </c>
      <c r="C2484" t="inlineStr">
        <is>
          <t>Love Cabaret</t>
        </is>
      </c>
      <c r="D2484" s="556" t="n">
        <v>45748</v>
      </c>
      <c r="E2484" t="n">
        <v>24110</v>
      </c>
      <c r="F2484" t="inlineStr">
        <is>
          <t>CANELA EM PO KG</t>
        </is>
      </c>
      <c r="G2484" t="n">
        <v>2322</v>
      </c>
      <c r="H2484" t="n">
        <v>0.33</v>
      </c>
      <c r="I2484" t="inlineStr">
        <is>
          <t>KG</t>
        </is>
      </c>
      <c r="J2484" t="inlineStr">
        <is>
          <t>ALIMENTOS</t>
        </is>
      </c>
      <c r="K2484" t="inlineStr">
        <is>
          <t>03/2025</t>
        </is>
      </c>
      <c r="L2484" t="n">
        <v>0</v>
      </c>
      <c r="M2484" s="556" t="n">
        <v>45509</v>
      </c>
      <c r="N2484" t="n">
        <v>92</v>
      </c>
      <c r="O2484" t="n">
        <v>32</v>
      </c>
      <c r="P2484" t="n">
        <v>30.36</v>
      </c>
    </row>
    <row r="2485">
      <c r="A2485" t="n">
        <v>30693</v>
      </c>
      <c r="B2485" t="n">
        <v>128</v>
      </c>
      <c r="C2485" t="inlineStr">
        <is>
          <t>Love Cabaret</t>
        </is>
      </c>
      <c r="D2485" s="556" t="n">
        <v>45748</v>
      </c>
      <c r="E2485" t="n">
        <v>19628</v>
      </c>
      <c r="F2485" t="inlineStr">
        <is>
          <t>CEBOLA KG</t>
        </is>
      </c>
      <c r="G2485" t="n">
        <v>2606</v>
      </c>
      <c r="H2485" t="n">
        <v>8</v>
      </c>
      <c r="I2485" t="inlineStr">
        <is>
          <t>KG</t>
        </is>
      </c>
      <c r="J2485" t="inlineStr">
        <is>
          <t>ALIMENTOS</t>
        </is>
      </c>
      <c r="K2485" t="inlineStr">
        <is>
          <t>03/2025</t>
        </is>
      </c>
      <c r="L2485" t="n">
        <v>0</v>
      </c>
      <c r="M2485" s="556" t="n">
        <v>45673</v>
      </c>
      <c r="N2485" t="n">
        <v>3.11</v>
      </c>
      <c r="O2485" t="n">
        <v>3.08</v>
      </c>
      <c r="P2485" t="n">
        <v>24.88</v>
      </c>
    </row>
    <row r="2486">
      <c r="A2486" t="n">
        <v>30733</v>
      </c>
      <c r="B2486" t="n">
        <v>128</v>
      </c>
      <c r="C2486" t="inlineStr">
        <is>
          <t>Love Cabaret</t>
        </is>
      </c>
      <c r="D2486" s="556" t="n">
        <v>45748</v>
      </c>
      <c r="E2486" t="n">
        <v>23489</v>
      </c>
      <c r="F2486" t="inlineStr">
        <is>
          <t>SAL DE PARRILLA KG</t>
        </is>
      </c>
      <c r="G2486" t="n">
        <v>2380</v>
      </c>
      <c r="H2486" t="n">
        <v>0.95</v>
      </c>
      <c r="I2486" t="inlineStr">
        <is>
          <t>KG</t>
        </is>
      </c>
      <c r="J2486" t="inlineStr">
        <is>
          <t>ALIMENTOS</t>
        </is>
      </c>
      <c r="K2486" t="inlineStr">
        <is>
          <t>03/2025</t>
        </is>
      </c>
      <c r="L2486" t="n">
        <v>0</v>
      </c>
      <c r="M2486" s="556" t="n">
        <v>45713</v>
      </c>
      <c r="N2486" t="n">
        <v>25</v>
      </c>
      <c r="O2486" t="n">
        <v>25</v>
      </c>
      <c r="P2486" t="n">
        <v>23.75</v>
      </c>
    </row>
    <row r="2487">
      <c r="A2487" t="n">
        <v>30676</v>
      </c>
      <c r="B2487" t="n">
        <v>128</v>
      </c>
      <c r="C2487" t="inlineStr">
        <is>
          <t>Love Cabaret</t>
        </is>
      </c>
      <c r="D2487" s="556" t="n">
        <v>45748</v>
      </c>
      <c r="E2487" t="n">
        <v>20114</v>
      </c>
      <c r="F2487" t="inlineStr">
        <is>
          <t>MACARRAO LINGUINE GRANO DURO DIVELLA  500GR</t>
        </is>
      </c>
      <c r="G2487" t="n">
        <v>2292</v>
      </c>
      <c r="H2487" t="n">
        <v>3.1</v>
      </c>
      <c r="I2487" t="inlineStr">
        <is>
          <t>UN</t>
        </is>
      </c>
      <c r="J2487" t="inlineStr">
        <is>
          <t>ALIMENTOS</t>
        </is>
      </c>
      <c r="K2487" t="inlineStr">
        <is>
          <t>03/2025</t>
        </is>
      </c>
      <c r="L2487" t="n">
        <v>7.36</v>
      </c>
      <c r="M2487" s="556" t="n">
        <v>45734</v>
      </c>
      <c r="N2487" t="n">
        <v>7.36</v>
      </c>
      <c r="O2487" t="n">
        <v>7.36</v>
      </c>
      <c r="P2487" t="n">
        <v>22.82</v>
      </c>
    </row>
    <row r="2488">
      <c r="A2488" t="n">
        <v>30677</v>
      </c>
      <c r="B2488" t="n">
        <v>128</v>
      </c>
      <c r="C2488" t="inlineStr">
        <is>
          <t>Love Cabaret</t>
        </is>
      </c>
      <c r="D2488" s="556" t="n">
        <v>45748</v>
      </c>
      <c r="E2488" t="n">
        <v>20044</v>
      </c>
      <c r="F2488" t="inlineStr">
        <is>
          <t>CHIMICHURRI KG</t>
        </is>
      </c>
      <c r="G2488" t="n">
        <v>2329</v>
      </c>
      <c r="H2488" t="n">
        <v>0.15</v>
      </c>
      <c r="I2488" t="inlineStr">
        <is>
          <t>KG</t>
        </is>
      </c>
      <c r="J2488" t="inlineStr">
        <is>
          <t>ALIMENTOS</t>
        </is>
      </c>
      <c r="K2488" t="inlineStr">
        <is>
          <t>03/2025</t>
        </is>
      </c>
      <c r="L2488" t="n">
        <v>150</v>
      </c>
      <c r="M2488" s="556" t="n">
        <v>45737</v>
      </c>
      <c r="N2488" t="n">
        <v>150</v>
      </c>
      <c r="O2488" t="n">
        <v>150</v>
      </c>
      <c r="P2488" t="n">
        <v>22.5</v>
      </c>
    </row>
    <row r="2489">
      <c r="A2489" t="n">
        <v>30694</v>
      </c>
      <c r="B2489" t="n">
        <v>128</v>
      </c>
      <c r="C2489" t="inlineStr">
        <is>
          <t>Love Cabaret</t>
        </is>
      </c>
      <c r="D2489" s="556" t="n">
        <v>45748</v>
      </c>
      <c r="E2489" t="n">
        <v>19623</v>
      </c>
      <c r="F2489" t="inlineStr">
        <is>
          <t>CEBOLA ROXA KG</t>
        </is>
      </c>
      <c r="G2489" t="n">
        <v>2611</v>
      </c>
      <c r="H2489" t="n">
        <v>4</v>
      </c>
      <c r="I2489" t="inlineStr">
        <is>
          <t>KG</t>
        </is>
      </c>
      <c r="J2489" t="inlineStr">
        <is>
          <t>ALIMENTOS</t>
        </is>
      </c>
      <c r="K2489" t="inlineStr">
        <is>
          <t>03/2025</t>
        </is>
      </c>
      <c r="L2489" t="n">
        <v>5.3</v>
      </c>
      <c r="M2489" s="556" t="n">
        <v>45734</v>
      </c>
      <c r="N2489" t="n">
        <v>4.9</v>
      </c>
      <c r="O2489" t="n">
        <v>5</v>
      </c>
      <c r="P2489" t="n">
        <v>21.2</v>
      </c>
    </row>
    <row r="2490">
      <c r="A2490" t="n">
        <v>30695</v>
      </c>
      <c r="B2490" t="n">
        <v>128</v>
      </c>
      <c r="C2490" t="inlineStr">
        <is>
          <t>Love Cabaret</t>
        </is>
      </c>
      <c r="D2490" s="556" t="n">
        <v>45748</v>
      </c>
      <c r="E2490" t="n">
        <v>25555</v>
      </c>
      <c r="F2490" t="inlineStr">
        <is>
          <t>BATATA LAVADA KG</t>
        </is>
      </c>
      <c r="G2490" t="n">
        <v>6166</v>
      </c>
      <c r="H2490" t="n">
        <v>5</v>
      </c>
      <c r="I2490" t="inlineStr">
        <is>
          <t>KG</t>
        </is>
      </c>
      <c r="J2490" t="inlineStr">
        <is>
          <t>ALIMENTOS</t>
        </is>
      </c>
      <c r="K2490" t="inlineStr">
        <is>
          <t>03/2025</t>
        </is>
      </c>
      <c r="L2490" t="n">
        <v>3.71</v>
      </c>
      <c r="M2490" s="556" t="n">
        <v>45747</v>
      </c>
      <c r="N2490" t="n">
        <v>3.5</v>
      </c>
      <c r="O2490" t="n">
        <v>3.5</v>
      </c>
      <c r="P2490" t="n">
        <v>18.55</v>
      </c>
    </row>
    <row r="2491">
      <c r="A2491" t="n">
        <v>30696</v>
      </c>
      <c r="B2491" t="n">
        <v>128</v>
      </c>
      <c r="C2491" t="inlineStr">
        <is>
          <t>Love Cabaret</t>
        </is>
      </c>
      <c r="D2491" s="556" t="n">
        <v>45748</v>
      </c>
      <c r="E2491" t="n">
        <v>23179</v>
      </c>
      <c r="F2491" t="inlineStr">
        <is>
          <t>TOMATE ITALIANO KG</t>
        </is>
      </c>
      <c r="G2491" t="n">
        <v>2675</v>
      </c>
      <c r="H2491" t="n">
        <v>4</v>
      </c>
      <c r="I2491" t="inlineStr">
        <is>
          <t>KG</t>
        </is>
      </c>
      <c r="J2491" t="inlineStr">
        <is>
          <t>ALIMENTOS</t>
        </is>
      </c>
      <c r="K2491" t="inlineStr">
        <is>
          <t>03/2025</t>
        </is>
      </c>
      <c r="L2491" t="n">
        <v>0</v>
      </c>
      <c r="M2491" s="556" t="n">
        <v>45684</v>
      </c>
      <c r="N2491" t="n">
        <v>4.33</v>
      </c>
      <c r="O2491" t="n">
        <v>6.5</v>
      </c>
      <c r="P2491" t="n">
        <v>17.32</v>
      </c>
    </row>
    <row r="2492">
      <c r="A2492" t="n">
        <v>30678</v>
      </c>
      <c r="B2492" t="n">
        <v>128</v>
      </c>
      <c r="C2492" t="inlineStr">
        <is>
          <t>Love Cabaret</t>
        </is>
      </c>
      <c r="D2492" s="556" t="n">
        <v>45748</v>
      </c>
      <c r="E2492" t="n">
        <v>24118</v>
      </c>
      <c r="F2492" t="inlineStr">
        <is>
          <t>CASTANHA DE CAJU CRUA KG</t>
        </is>
      </c>
      <c r="G2492" t="n">
        <v>2233</v>
      </c>
      <c r="H2492" t="n">
        <v>0.28</v>
      </c>
      <c r="I2492" t="inlineStr">
        <is>
          <t>KG</t>
        </is>
      </c>
      <c r="J2492" t="inlineStr">
        <is>
          <t>ALIMENTOS</t>
        </is>
      </c>
      <c r="K2492" t="inlineStr">
        <is>
          <t>03/2025</t>
        </is>
      </c>
      <c r="L2492" t="n">
        <v>0</v>
      </c>
      <c r="M2492" s="556" t="n">
        <v>45680</v>
      </c>
      <c r="N2492" t="n">
        <v>61</v>
      </c>
      <c r="O2492" t="n">
        <v>58.05</v>
      </c>
      <c r="P2492" t="n">
        <v>17.08</v>
      </c>
    </row>
    <row r="2493">
      <c r="A2493" t="n">
        <v>30679</v>
      </c>
      <c r="B2493" t="n">
        <v>128</v>
      </c>
      <c r="C2493" t="inlineStr">
        <is>
          <t>Love Cabaret</t>
        </is>
      </c>
      <c r="D2493" s="556" t="n">
        <v>45748</v>
      </c>
      <c r="E2493" t="n">
        <v>19973</v>
      </c>
      <c r="F2493" t="inlineStr">
        <is>
          <t>MOLHO SHOYO TRADICIONAL SAKURA C/1,010L UN</t>
        </is>
      </c>
      <c r="G2493" t="n">
        <v>2354</v>
      </c>
      <c r="H2493" t="n">
        <v>1.07</v>
      </c>
      <c r="I2493" t="inlineStr">
        <is>
          <t>UN</t>
        </is>
      </c>
      <c r="J2493" t="inlineStr">
        <is>
          <t>ALIMENTOS</t>
        </is>
      </c>
      <c r="K2493" t="inlineStr">
        <is>
          <t>03/2025</t>
        </is>
      </c>
      <c r="L2493" t="n">
        <v>15.6</v>
      </c>
      <c r="M2493" s="556" t="n">
        <v>45740</v>
      </c>
      <c r="N2493" t="n">
        <v>15.6</v>
      </c>
      <c r="O2493" t="n">
        <v>15.6</v>
      </c>
      <c r="P2493" t="n">
        <v>16.69</v>
      </c>
    </row>
    <row r="2494">
      <c r="A2494" t="n">
        <v>30680</v>
      </c>
      <c r="B2494" t="n">
        <v>128</v>
      </c>
      <c r="C2494" t="inlineStr">
        <is>
          <t>Love Cabaret</t>
        </is>
      </c>
      <c r="D2494" s="556" t="n">
        <v>45748</v>
      </c>
      <c r="E2494" t="n">
        <v>24039</v>
      </c>
      <c r="F2494" t="inlineStr">
        <is>
          <t>AMENDOA INTEIRA CRUA SEM CASCA 1KG</t>
        </is>
      </c>
      <c r="G2494" t="n">
        <v>2048</v>
      </c>
      <c r="H2494" t="n">
        <v>0.28</v>
      </c>
      <c r="I2494" t="inlineStr">
        <is>
          <t>KG</t>
        </is>
      </c>
      <c r="J2494" t="inlineStr">
        <is>
          <t>ALIMENTOS</t>
        </is>
      </c>
      <c r="K2494" t="inlineStr">
        <is>
          <t>03/2025</t>
        </is>
      </c>
      <c r="L2494" t="n">
        <v>0</v>
      </c>
      <c r="M2494" s="556" t="n">
        <v>45516</v>
      </c>
      <c r="N2494" t="n">
        <v>49.9</v>
      </c>
      <c r="O2494" t="n">
        <v>0</v>
      </c>
      <c r="P2494" t="n">
        <v>13.97</v>
      </c>
    </row>
    <row r="2495">
      <c r="A2495" t="n">
        <v>30697</v>
      </c>
      <c r="B2495" t="n">
        <v>128</v>
      </c>
      <c r="C2495" t="inlineStr">
        <is>
          <t>Love Cabaret</t>
        </is>
      </c>
      <c r="D2495" s="556" t="n">
        <v>45748</v>
      </c>
      <c r="E2495" t="n">
        <v>19527</v>
      </c>
      <c r="F2495" t="inlineStr">
        <is>
          <t>VAGEM HOLANDESA KG</t>
        </is>
      </c>
      <c r="G2495" t="n">
        <v>2686</v>
      </c>
      <c r="H2495" t="n">
        <v>0.5</v>
      </c>
      <c r="I2495" t="inlineStr">
        <is>
          <t>KG</t>
        </is>
      </c>
      <c r="J2495" t="inlineStr">
        <is>
          <t>ALIMENTOS</t>
        </is>
      </c>
      <c r="K2495" t="inlineStr">
        <is>
          <t>03/2025</t>
        </is>
      </c>
      <c r="L2495" t="n">
        <v>24.49</v>
      </c>
      <c r="M2495" s="556" t="n">
        <v>45747</v>
      </c>
      <c r="N2495" t="n">
        <v>25</v>
      </c>
      <c r="O2495" t="n">
        <v>25</v>
      </c>
      <c r="P2495" t="n">
        <v>12.24</v>
      </c>
    </row>
    <row r="2496">
      <c r="A2496" t="n">
        <v>30699</v>
      </c>
      <c r="B2496" t="n">
        <v>128</v>
      </c>
      <c r="C2496" t="inlineStr">
        <is>
          <t>Love Cabaret</t>
        </is>
      </c>
      <c r="D2496" s="556" t="n">
        <v>45748</v>
      </c>
      <c r="E2496" t="n">
        <v>24394</v>
      </c>
      <c r="F2496" t="inlineStr">
        <is>
          <t>OVO BRANCO UN</t>
        </is>
      </c>
      <c r="G2496" t="n">
        <v>2753</v>
      </c>
      <c r="H2496" t="n">
        <v>11</v>
      </c>
      <c r="I2496" t="inlineStr">
        <is>
          <t>UN</t>
        </is>
      </c>
      <c r="J2496" t="inlineStr">
        <is>
          <t>ALIMENTOS</t>
        </is>
      </c>
      <c r="K2496" t="inlineStr">
        <is>
          <t>03/2025</t>
        </is>
      </c>
      <c r="L2496" t="n">
        <v>1.1</v>
      </c>
      <c r="M2496" s="556" t="n">
        <v>45737</v>
      </c>
      <c r="N2496" t="n">
        <v>1.1</v>
      </c>
      <c r="O2496" t="n">
        <v>0.84</v>
      </c>
      <c r="P2496" t="n">
        <v>12.1</v>
      </c>
    </row>
    <row r="2497">
      <c r="A2497" t="n">
        <v>30743</v>
      </c>
      <c r="B2497" t="n">
        <v>128</v>
      </c>
      <c r="C2497" t="inlineStr">
        <is>
          <t>Love Cabaret</t>
        </is>
      </c>
      <c r="D2497" s="556" t="n">
        <v>45748</v>
      </c>
      <c r="E2497" t="n">
        <v>21004</v>
      </c>
      <c r="F2497" t="inlineStr">
        <is>
          <t>OLEO DE GERGELIM TORRADO HONG KONG 1L</t>
        </is>
      </c>
      <c r="G2497" t="n">
        <v>2007</v>
      </c>
      <c r="H2497" t="n">
        <v>0.14</v>
      </c>
      <c r="I2497" t="inlineStr">
        <is>
          <t>UN</t>
        </is>
      </c>
      <c r="J2497" t="inlineStr">
        <is>
          <t>ALIMENTOS</t>
        </is>
      </c>
      <c r="K2497" t="inlineStr">
        <is>
          <t>03/2025</t>
        </is>
      </c>
      <c r="L2497" t="n">
        <v>0</v>
      </c>
      <c r="M2497" s="556" t="n">
        <v>45608</v>
      </c>
      <c r="N2497" t="n">
        <v>79.69</v>
      </c>
      <c r="O2497" t="n">
        <v>95.67</v>
      </c>
      <c r="P2497" t="n">
        <v>11.16</v>
      </c>
    </row>
    <row r="2498">
      <c r="A2498" t="n">
        <v>30700</v>
      </c>
      <c r="B2498" t="n">
        <v>128</v>
      </c>
      <c r="C2498" t="inlineStr">
        <is>
          <t>Love Cabaret</t>
        </is>
      </c>
      <c r="D2498" s="556" t="n">
        <v>45748</v>
      </c>
      <c r="E2498" t="n">
        <v>19632</v>
      </c>
      <c r="F2498" t="inlineStr">
        <is>
          <t>BETERRABA KG</t>
        </is>
      </c>
      <c r="G2498" t="n">
        <v>2604</v>
      </c>
      <c r="H2498" t="n">
        <v>4</v>
      </c>
      <c r="I2498" t="inlineStr">
        <is>
          <t>KG</t>
        </is>
      </c>
      <c r="J2498" t="inlineStr">
        <is>
          <t>ALIMENTOS</t>
        </is>
      </c>
      <c r="K2498" t="inlineStr">
        <is>
          <t>03/2025</t>
        </is>
      </c>
      <c r="L2498" t="n">
        <v>2.67</v>
      </c>
      <c r="M2498" s="556" t="n">
        <v>45747</v>
      </c>
      <c r="N2498" t="n">
        <v>2.3</v>
      </c>
      <c r="O2498" t="n">
        <v>2.23</v>
      </c>
      <c r="P2498" t="n">
        <v>10.68</v>
      </c>
    </row>
    <row r="2499">
      <c r="A2499" t="n">
        <v>30745</v>
      </c>
      <c r="B2499" t="n">
        <v>128</v>
      </c>
      <c r="C2499" t="inlineStr">
        <is>
          <t>Love Cabaret</t>
        </is>
      </c>
      <c r="D2499" s="556" t="n">
        <v>45748</v>
      </c>
      <c r="E2499" t="n">
        <v>20579</v>
      </c>
      <c r="F2499" t="inlineStr">
        <is>
          <t>PESSEGO EM CALDA ANDALUZIA 450G</t>
        </is>
      </c>
      <c r="G2499" t="n">
        <v>2122</v>
      </c>
      <c r="H2499" t="n">
        <v>0.8</v>
      </c>
      <c r="I2499" t="inlineStr">
        <is>
          <t>UN</t>
        </is>
      </c>
      <c r="J2499" t="inlineStr">
        <is>
          <t>ALIMENTOS</t>
        </is>
      </c>
      <c r="K2499" t="inlineStr">
        <is>
          <t>03/2025</t>
        </is>
      </c>
      <c r="L2499" t="n">
        <v>0</v>
      </c>
      <c r="M2499" s="556" t="n">
        <v>45664</v>
      </c>
      <c r="N2499" t="n">
        <v>13.1</v>
      </c>
      <c r="O2499" t="n">
        <v>13.1</v>
      </c>
      <c r="P2499" t="n">
        <v>10.48</v>
      </c>
    </row>
    <row r="2500">
      <c r="A2500" t="n">
        <v>30698</v>
      </c>
      <c r="B2500" t="n">
        <v>128</v>
      </c>
      <c r="C2500" t="inlineStr">
        <is>
          <t>Love Cabaret</t>
        </is>
      </c>
      <c r="D2500" s="556" t="n">
        <v>45748</v>
      </c>
      <c r="E2500" t="n">
        <v>19787</v>
      </c>
      <c r="F2500" t="inlineStr">
        <is>
          <t>ABACAXI PEROLA KG</t>
        </is>
      </c>
      <c r="G2500" t="n">
        <v>2471</v>
      </c>
      <c r="H2500" t="n">
        <v>1.6</v>
      </c>
      <c r="I2500" t="inlineStr">
        <is>
          <t>KG</t>
        </is>
      </c>
      <c r="J2500" t="inlineStr">
        <is>
          <t>ALIMENTOS</t>
        </is>
      </c>
      <c r="K2500" t="inlineStr">
        <is>
          <t>03/2025</t>
        </is>
      </c>
      <c r="L2500" t="n">
        <v>6.12</v>
      </c>
      <c r="M2500" s="556" t="n">
        <v>45740</v>
      </c>
      <c r="N2500" t="n">
        <v>5.75</v>
      </c>
      <c r="O2500" t="n">
        <v>5.68</v>
      </c>
      <c r="P2500" t="n">
        <v>9.789999999999999</v>
      </c>
    </row>
    <row r="2501">
      <c r="A2501" t="n">
        <v>30701</v>
      </c>
      <c r="B2501" t="n">
        <v>128</v>
      </c>
      <c r="C2501" t="inlineStr">
        <is>
          <t>Love Cabaret</t>
        </is>
      </c>
      <c r="D2501" s="556" t="n">
        <v>45748</v>
      </c>
      <c r="E2501" t="n">
        <v>19497</v>
      </c>
      <c r="F2501" t="inlineStr">
        <is>
          <t>ALFACE ROMANA MINI KG</t>
        </is>
      </c>
      <c r="G2501" t="n">
        <v>2713</v>
      </c>
      <c r="H2501" t="n">
        <v>0.15</v>
      </c>
      <c r="I2501" t="inlineStr">
        <is>
          <t>KG</t>
        </is>
      </c>
      <c r="J2501" t="inlineStr">
        <is>
          <t>ALIMENTOS</t>
        </is>
      </c>
      <c r="K2501" t="inlineStr">
        <is>
          <t>03/2025</t>
        </is>
      </c>
      <c r="L2501" t="n">
        <v>54.23</v>
      </c>
      <c r="M2501" s="556" t="n">
        <v>45747</v>
      </c>
      <c r="N2501" t="n">
        <v>35</v>
      </c>
      <c r="O2501" t="n">
        <v>35</v>
      </c>
      <c r="P2501" t="n">
        <v>8.130000000000001</v>
      </c>
    </row>
    <row r="2502">
      <c r="A2502" t="n">
        <v>30702</v>
      </c>
      <c r="B2502" t="n">
        <v>128</v>
      </c>
      <c r="C2502" t="inlineStr">
        <is>
          <t>Love Cabaret</t>
        </is>
      </c>
      <c r="D2502" s="556" t="n">
        <v>45748</v>
      </c>
      <c r="E2502" t="n">
        <v>19621</v>
      </c>
      <c r="F2502" t="inlineStr">
        <is>
          <t>CENOURA KG</t>
        </is>
      </c>
      <c r="G2502" t="n">
        <v>2613</v>
      </c>
      <c r="H2502" t="n">
        <v>2</v>
      </c>
      <c r="I2502" t="inlineStr">
        <is>
          <t>KG</t>
        </is>
      </c>
      <c r="J2502" t="inlineStr">
        <is>
          <t>ALIMENTOS</t>
        </is>
      </c>
      <c r="K2502" t="inlineStr">
        <is>
          <t>03/2025</t>
        </is>
      </c>
      <c r="L2502" t="n">
        <v>3.8</v>
      </c>
      <c r="M2502" s="556" t="n">
        <v>45734</v>
      </c>
      <c r="N2502" t="n">
        <v>3.8</v>
      </c>
      <c r="O2502" t="n">
        <v>3.5</v>
      </c>
      <c r="P2502" t="n">
        <v>7.6</v>
      </c>
    </row>
    <row r="2503">
      <c r="A2503" t="n">
        <v>30682</v>
      </c>
      <c r="B2503" t="n">
        <v>128</v>
      </c>
      <c r="C2503" t="inlineStr">
        <is>
          <t>Love Cabaret</t>
        </is>
      </c>
      <c r="D2503" s="556" t="n">
        <v>45748</v>
      </c>
      <c r="E2503" t="n">
        <v>20809</v>
      </c>
      <c r="F2503" t="inlineStr">
        <is>
          <t>CAFE PILAO ALMOFADA 500G</t>
        </is>
      </c>
      <c r="G2503" t="n">
        <v>2074</v>
      </c>
      <c r="H2503" t="n">
        <v>0.16</v>
      </c>
      <c r="I2503" t="inlineStr">
        <is>
          <t>PC</t>
        </is>
      </c>
      <c r="J2503" t="inlineStr">
        <is>
          <t>ALIMENTOS</t>
        </is>
      </c>
      <c r="K2503" t="inlineStr">
        <is>
          <t>03/2025</t>
        </is>
      </c>
      <c r="L2503" t="n">
        <v>31.98</v>
      </c>
      <c r="M2503" s="556" t="n">
        <v>45747</v>
      </c>
      <c r="N2503" t="n">
        <v>33.59</v>
      </c>
      <c r="O2503" t="n">
        <v>33.55</v>
      </c>
      <c r="P2503" t="n">
        <v>5.12</v>
      </c>
    </row>
    <row r="2504">
      <c r="A2504" t="n">
        <v>30681</v>
      </c>
      <c r="B2504" t="n">
        <v>128</v>
      </c>
      <c r="C2504" t="inlineStr">
        <is>
          <t>Love Cabaret</t>
        </is>
      </c>
      <c r="D2504" s="556" t="n">
        <v>45748</v>
      </c>
      <c r="E2504" t="n">
        <v>20359</v>
      </c>
      <c r="F2504" t="inlineStr">
        <is>
          <t>FARINHA DE TRIGO ANACONDA 1KG</t>
        </is>
      </c>
      <c r="G2504" t="n">
        <v>2199</v>
      </c>
      <c r="H2504" t="n">
        <v>1.02</v>
      </c>
      <c r="I2504" t="inlineStr">
        <is>
          <t>UN</t>
        </is>
      </c>
      <c r="J2504" t="inlineStr">
        <is>
          <t>ALIMENTOS</t>
        </is>
      </c>
      <c r="K2504" t="inlineStr">
        <is>
          <t>03/2025</t>
        </is>
      </c>
      <c r="L2504" t="n">
        <v>4.75</v>
      </c>
      <c r="M2504" s="556" t="n">
        <v>45741</v>
      </c>
      <c r="N2504" t="n">
        <v>4.75</v>
      </c>
      <c r="O2504" t="n">
        <v>4.95</v>
      </c>
      <c r="P2504" t="n">
        <v>4.84</v>
      </c>
    </row>
    <row r="2505">
      <c r="A2505" t="n">
        <v>30683</v>
      </c>
      <c r="B2505" t="n">
        <v>128</v>
      </c>
      <c r="C2505" t="inlineStr">
        <is>
          <t>Love Cabaret</t>
        </is>
      </c>
      <c r="D2505" s="556" t="n">
        <v>45748</v>
      </c>
      <c r="E2505" t="n">
        <v>19982</v>
      </c>
      <c r="F2505" t="inlineStr">
        <is>
          <t>MOLHO INGLES CEPERA C/1L</t>
        </is>
      </c>
      <c r="G2505" t="n">
        <v>2351</v>
      </c>
      <c r="H2505" t="n">
        <v>0.78</v>
      </c>
      <c r="I2505" t="inlineStr">
        <is>
          <t>FR</t>
        </is>
      </c>
      <c r="J2505" t="inlineStr">
        <is>
          <t>ALIMENTOS</t>
        </is>
      </c>
      <c r="K2505" t="inlineStr">
        <is>
          <t>03/2025</t>
        </is>
      </c>
      <c r="L2505" t="n">
        <v>5.93</v>
      </c>
      <c r="M2505" s="556" t="n">
        <v>45740</v>
      </c>
      <c r="N2505" t="n">
        <v>5.93</v>
      </c>
      <c r="O2505" t="n">
        <v>5.95</v>
      </c>
      <c r="P2505" t="n">
        <v>4.63</v>
      </c>
    </row>
    <row r="2506">
      <c r="A2506" t="n">
        <v>30703</v>
      </c>
      <c r="B2506" t="n">
        <v>128</v>
      </c>
      <c r="C2506" t="inlineStr">
        <is>
          <t>Love Cabaret</t>
        </is>
      </c>
      <c r="D2506" s="556" t="n">
        <v>45748</v>
      </c>
      <c r="E2506" t="n">
        <v>19589</v>
      </c>
      <c r="F2506" t="inlineStr">
        <is>
          <t>PEPINO JAPONES KG</t>
        </is>
      </c>
      <c r="G2506" t="n">
        <v>2637</v>
      </c>
      <c r="H2506" t="n">
        <v>1</v>
      </c>
      <c r="I2506" t="inlineStr">
        <is>
          <t>KG</t>
        </is>
      </c>
      <c r="J2506" t="inlineStr">
        <is>
          <t>ALIMENTOS</t>
        </is>
      </c>
      <c r="K2506" t="inlineStr">
        <is>
          <t>03/2025</t>
        </is>
      </c>
      <c r="L2506" t="n">
        <v>4.57</v>
      </c>
      <c r="M2506" s="556" t="n">
        <v>45747</v>
      </c>
      <c r="N2506" t="n">
        <v>5</v>
      </c>
      <c r="O2506" t="n">
        <v>4.9</v>
      </c>
      <c r="P2506" t="n">
        <v>4.57</v>
      </c>
    </row>
    <row r="2507">
      <c r="A2507" t="n">
        <v>30684</v>
      </c>
      <c r="B2507" t="n">
        <v>128</v>
      </c>
      <c r="C2507" t="inlineStr">
        <is>
          <t>Love Cabaret</t>
        </is>
      </c>
      <c r="D2507" s="556" t="n">
        <v>45748</v>
      </c>
      <c r="E2507" t="n">
        <v>19939</v>
      </c>
      <c r="F2507" t="inlineStr">
        <is>
          <t>NOZ MOSCADA INTEIRA KG</t>
        </is>
      </c>
      <c r="G2507" t="n">
        <v>2365</v>
      </c>
      <c r="H2507" t="n">
        <v>0.2</v>
      </c>
      <c r="I2507" t="inlineStr">
        <is>
          <t>KG</t>
        </is>
      </c>
      <c r="J2507" t="inlineStr">
        <is>
          <t>ALIMENTOS</t>
        </is>
      </c>
      <c r="K2507" t="inlineStr">
        <is>
          <t>03/2025</t>
        </is>
      </c>
      <c r="L2507" t="n">
        <v>0</v>
      </c>
      <c r="M2507" s="556" t="n">
        <v>45418</v>
      </c>
      <c r="N2507" t="n">
        <v>22</v>
      </c>
      <c r="O2507" t="n">
        <v>79.59999999999999</v>
      </c>
      <c r="P2507" t="n">
        <v>4.4</v>
      </c>
    </row>
    <row r="2508">
      <c r="A2508" t="n">
        <v>30685</v>
      </c>
      <c r="B2508" t="n">
        <v>128</v>
      </c>
      <c r="C2508" t="inlineStr">
        <is>
          <t>Love Cabaret</t>
        </is>
      </c>
      <c r="D2508" s="556" t="n">
        <v>45748</v>
      </c>
      <c r="E2508" t="n">
        <v>20984</v>
      </c>
      <c r="F2508" t="inlineStr">
        <is>
          <t>OLEO DE SOJA LIZA C/900ML</t>
        </is>
      </c>
      <c r="G2508" t="n">
        <v>2011</v>
      </c>
      <c r="H2508" t="n">
        <v>0.52</v>
      </c>
      <c r="I2508" t="inlineStr">
        <is>
          <t>FR</t>
        </is>
      </c>
      <c r="J2508" t="inlineStr">
        <is>
          <t>ALIMENTOS</t>
        </is>
      </c>
      <c r="K2508" t="inlineStr">
        <is>
          <t>03/2025</t>
        </is>
      </c>
      <c r="L2508" t="n">
        <v>8.16</v>
      </c>
      <c r="M2508" s="556" t="n">
        <v>45747</v>
      </c>
      <c r="N2508" t="n">
        <v>8.050000000000001</v>
      </c>
      <c r="O2508" t="n">
        <v>8.050000000000001</v>
      </c>
      <c r="P2508" t="n">
        <v>4.24</v>
      </c>
    </row>
    <row r="2509">
      <c r="A2509" t="n">
        <v>30686</v>
      </c>
      <c r="B2509" t="n">
        <v>128</v>
      </c>
      <c r="C2509" t="inlineStr">
        <is>
          <t>Love Cabaret</t>
        </is>
      </c>
      <c r="D2509" s="556" t="n">
        <v>45748</v>
      </c>
      <c r="E2509" t="n">
        <v>20315</v>
      </c>
      <c r="F2509" t="inlineStr">
        <is>
          <t>FARINHA DE ARROZ MANINHO 1KG</t>
        </is>
      </c>
      <c r="G2509" t="n">
        <v>2218</v>
      </c>
      <c r="H2509" t="n">
        <v>0.5</v>
      </c>
      <c r="I2509" t="inlineStr">
        <is>
          <t>UN</t>
        </is>
      </c>
      <c r="J2509" t="inlineStr">
        <is>
          <t>ALIMENTOS</t>
        </is>
      </c>
      <c r="K2509" t="inlineStr">
        <is>
          <t>03/2025</t>
        </is>
      </c>
      <c r="L2509" t="n">
        <v>8.199999999999999</v>
      </c>
      <c r="M2509" s="556" t="n">
        <v>45740</v>
      </c>
      <c r="N2509" t="n">
        <v>8.199999999999999</v>
      </c>
      <c r="O2509" t="n">
        <v>8.199999999999999</v>
      </c>
      <c r="P2509" t="n">
        <v>4.1</v>
      </c>
    </row>
    <row r="2510">
      <c r="A2510" t="n">
        <v>30704</v>
      </c>
      <c r="B2510" t="n">
        <v>128</v>
      </c>
      <c r="C2510" t="inlineStr">
        <is>
          <t>Love Cabaret</t>
        </is>
      </c>
      <c r="D2510" s="556" t="n">
        <v>45748</v>
      </c>
      <c r="E2510" t="n">
        <v>19506</v>
      </c>
      <c r="F2510" t="inlineStr">
        <is>
          <t>ALECRIM KG</t>
        </is>
      </c>
      <c r="G2510" t="n">
        <v>2705</v>
      </c>
      <c r="H2510" t="n">
        <v>0.06</v>
      </c>
      <c r="I2510" t="inlineStr">
        <is>
          <t>KG</t>
        </is>
      </c>
      <c r="J2510" t="inlineStr">
        <is>
          <t>ALIMENTOS</t>
        </is>
      </c>
      <c r="K2510" t="inlineStr">
        <is>
          <t>03/2025</t>
        </is>
      </c>
      <c r="L2510" t="n">
        <v>68.2</v>
      </c>
      <c r="M2510" s="556" t="n">
        <v>45737</v>
      </c>
      <c r="N2510" t="n">
        <v>95</v>
      </c>
      <c r="O2510" t="n">
        <v>36.66</v>
      </c>
      <c r="P2510" t="n">
        <v>4.09</v>
      </c>
    </row>
    <row r="2511">
      <c r="A2511" t="n">
        <v>30746</v>
      </c>
      <c r="B2511" t="n">
        <v>128</v>
      </c>
      <c r="C2511" t="inlineStr">
        <is>
          <t>Love Cabaret</t>
        </is>
      </c>
      <c r="D2511" s="556" t="n">
        <v>45748</v>
      </c>
      <c r="E2511" t="n">
        <v>19907</v>
      </c>
      <c r="F2511" t="inlineStr">
        <is>
          <t>SAL REFINADO CISNE 1KG</t>
        </is>
      </c>
      <c r="G2511" t="n">
        <v>2381</v>
      </c>
      <c r="H2511" t="n">
        <v>1.26</v>
      </c>
      <c r="I2511" t="inlineStr">
        <is>
          <t>UN</t>
        </is>
      </c>
      <c r="J2511" t="inlineStr">
        <is>
          <t>ALIMENTOS</t>
        </is>
      </c>
      <c r="K2511" t="inlineStr">
        <is>
          <t>03/2025</t>
        </is>
      </c>
      <c r="L2511" t="n">
        <v>0</v>
      </c>
      <c r="M2511" s="556" t="n">
        <v>45671</v>
      </c>
      <c r="N2511" t="n">
        <v>3.09</v>
      </c>
      <c r="O2511" t="n">
        <v>3.04</v>
      </c>
      <c r="P2511" t="n">
        <v>3.89</v>
      </c>
    </row>
    <row r="2512">
      <c r="A2512" t="n">
        <v>30705</v>
      </c>
      <c r="B2512" t="n">
        <v>128</v>
      </c>
      <c r="C2512" t="inlineStr">
        <is>
          <t>Love Cabaret</t>
        </is>
      </c>
      <c r="D2512" s="556" t="n">
        <v>45748</v>
      </c>
      <c r="E2512" t="n">
        <v>19463</v>
      </c>
      <c r="F2512" t="inlineStr">
        <is>
          <t>TOMILHO KG</t>
        </is>
      </c>
      <c r="G2512" t="n">
        <v>2739</v>
      </c>
      <c r="H2512" t="n">
        <v>0.05</v>
      </c>
      <c r="I2512" t="inlineStr">
        <is>
          <t>KG</t>
        </is>
      </c>
      <c r="J2512" t="inlineStr">
        <is>
          <t>ALIMENTOS</t>
        </is>
      </c>
      <c r="K2512" t="inlineStr">
        <is>
          <t>03/2025</t>
        </is>
      </c>
      <c r="L2512" t="n">
        <v>65</v>
      </c>
      <c r="M2512" s="556" t="n">
        <v>45726</v>
      </c>
      <c r="N2512" t="n">
        <v>65</v>
      </c>
      <c r="O2512" t="n">
        <v>55</v>
      </c>
      <c r="P2512" t="n">
        <v>3.25</v>
      </c>
    </row>
    <row r="2513">
      <c r="A2513" t="n">
        <v>30744</v>
      </c>
      <c r="B2513" t="n">
        <v>128</v>
      </c>
      <c r="C2513" t="inlineStr">
        <is>
          <t>Love Cabaret</t>
        </is>
      </c>
      <c r="D2513" s="556" t="n">
        <v>45748</v>
      </c>
      <c r="E2513" t="n">
        <v>19938</v>
      </c>
      <c r="F2513" t="inlineStr">
        <is>
          <t>OREGANO TEMPERABEM 250G</t>
        </is>
      </c>
      <c r="G2513" t="n">
        <v>2366</v>
      </c>
      <c r="H2513" t="n">
        <v>0.18</v>
      </c>
      <c r="I2513" t="inlineStr">
        <is>
          <t>UN</t>
        </is>
      </c>
      <c r="J2513" t="inlineStr">
        <is>
          <t>ALIMENTOS</t>
        </is>
      </c>
      <c r="K2513" t="inlineStr">
        <is>
          <t>03/2025</t>
        </is>
      </c>
      <c r="L2513" t="n">
        <v>0</v>
      </c>
      <c r="M2513" s="556" t="n">
        <v>45677</v>
      </c>
      <c r="N2513" t="n">
        <v>14</v>
      </c>
      <c r="O2513" t="n">
        <v>14</v>
      </c>
      <c r="P2513" t="n">
        <v>2.52</v>
      </c>
    </row>
    <row r="2514">
      <c r="A2514" t="n">
        <v>30687</v>
      </c>
      <c r="B2514" t="n">
        <v>128</v>
      </c>
      <c r="C2514" t="inlineStr">
        <is>
          <t>Love Cabaret</t>
        </is>
      </c>
      <c r="D2514" s="556" t="n">
        <v>45748</v>
      </c>
      <c r="E2514" t="n">
        <v>21092</v>
      </c>
      <c r="F2514" t="inlineStr">
        <is>
          <t>ACUCAR REFINADO UNIAO 10X1KG</t>
        </is>
      </c>
      <c r="G2514" t="n">
        <v>1988</v>
      </c>
      <c r="H2514" t="n">
        <v>0.48</v>
      </c>
      <c r="I2514" t="inlineStr">
        <is>
          <t>UN</t>
        </is>
      </c>
      <c r="J2514" t="inlineStr">
        <is>
          <t>ALIMENTOS</t>
        </is>
      </c>
      <c r="K2514" t="inlineStr">
        <is>
          <t>03/2025</t>
        </is>
      </c>
      <c r="L2514" t="n">
        <v>0</v>
      </c>
      <c r="M2514" s="556" t="n">
        <v>45684</v>
      </c>
      <c r="N2514" t="n">
        <v>4.79</v>
      </c>
      <c r="O2514" t="n">
        <v>4.79</v>
      </c>
      <c r="P2514" t="n">
        <v>2.3</v>
      </c>
    </row>
    <row r="2515">
      <c r="A2515" t="n">
        <v>30688</v>
      </c>
      <c r="B2515" t="n">
        <v>128</v>
      </c>
      <c r="C2515" t="inlineStr">
        <is>
          <t>Love Cabaret</t>
        </is>
      </c>
      <c r="D2515" s="556" t="n">
        <v>45748</v>
      </c>
      <c r="E2515" t="n">
        <v>20680</v>
      </c>
      <c r="F2515" t="inlineStr">
        <is>
          <t>CREME DE LEITE NESTLE C/200G UN</t>
        </is>
      </c>
      <c r="G2515" t="n">
        <v>2106</v>
      </c>
      <c r="H2515" t="n">
        <v>0.6</v>
      </c>
      <c r="I2515" t="inlineStr">
        <is>
          <t>UN</t>
        </is>
      </c>
      <c r="J2515" t="inlineStr">
        <is>
          <t>ALIMENTOS</t>
        </is>
      </c>
      <c r="K2515" t="inlineStr">
        <is>
          <t>03/2025</t>
        </is>
      </c>
      <c r="L2515" t="n">
        <v>3.7</v>
      </c>
      <c r="M2515" s="556" t="n">
        <v>45740</v>
      </c>
      <c r="N2515" t="n">
        <v>3.7</v>
      </c>
      <c r="O2515" t="n">
        <v>3.7</v>
      </c>
      <c r="P2515" t="n">
        <v>2.22</v>
      </c>
    </row>
    <row r="2516">
      <c r="A2516" t="n">
        <v>30689</v>
      </c>
      <c r="B2516" t="n">
        <v>128</v>
      </c>
      <c r="C2516" t="inlineStr">
        <is>
          <t>Love Cabaret</t>
        </is>
      </c>
      <c r="D2516" s="556" t="n">
        <v>45748</v>
      </c>
      <c r="E2516" t="n">
        <v>24041</v>
      </c>
      <c r="F2516" t="inlineStr">
        <is>
          <t>AMENDOIM CRU S/ PELE KG</t>
        </is>
      </c>
      <c r="G2516" t="n">
        <v>2258</v>
      </c>
      <c r="H2516" t="n">
        <v>0.09</v>
      </c>
      <c r="I2516" t="inlineStr">
        <is>
          <t>KG</t>
        </is>
      </c>
      <c r="J2516" t="inlineStr">
        <is>
          <t>ALIMENTOS</t>
        </is>
      </c>
      <c r="K2516" t="inlineStr">
        <is>
          <t>03/2025</t>
        </is>
      </c>
      <c r="L2516" t="n">
        <v>0</v>
      </c>
      <c r="M2516" s="556" t="n">
        <v>45677</v>
      </c>
      <c r="N2516" t="n">
        <v>17.4</v>
      </c>
      <c r="O2516" t="n">
        <v>0</v>
      </c>
      <c r="P2516" t="n">
        <v>1.57</v>
      </c>
    </row>
    <row r="2517">
      <c r="A2517" t="n">
        <v>30690</v>
      </c>
      <c r="B2517" t="n">
        <v>128</v>
      </c>
      <c r="C2517" t="inlineStr">
        <is>
          <t>Love Cabaret</t>
        </is>
      </c>
      <c r="D2517" s="556" t="n">
        <v>45748</v>
      </c>
      <c r="E2517" t="n">
        <v>20202</v>
      </c>
      <c r="F2517" t="inlineStr">
        <is>
          <t>VINAGRE DE ARROZ CASTELO 750ML UN</t>
        </is>
      </c>
      <c r="G2517" t="n">
        <v>2255</v>
      </c>
      <c r="H2517" t="n">
        <v>0.2</v>
      </c>
      <c r="I2517" t="inlineStr">
        <is>
          <t>UN</t>
        </is>
      </c>
      <c r="J2517" t="inlineStr">
        <is>
          <t>ALIMENTOS</t>
        </is>
      </c>
      <c r="K2517" t="inlineStr">
        <is>
          <t>03/2025</t>
        </is>
      </c>
      <c r="L2517" t="n">
        <v>5.78</v>
      </c>
      <c r="M2517" s="556" t="n">
        <v>45741</v>
      </c>
      <c r="N2517" t="n">
        <v>5.78</v>
      </c>
      <c r="O2517" t="n">
        <v>5.59</v>
      </c>
      <c r="P2517" t="n">
        <v>1.16</v>
      </c>
    </row>
    <row r="2518">
      <c r="A2518" t="n">
        <v>30741</v>
      </c>
      <c r="B2518" t="n">
        <v>128</v>
      </c>
      <c r="C2518" t="inlineStr">
        <is>
          <t>Love Cabaret</t>
        </is>
      </c>
      <c r="D2518" s="556" t="n">
        <v>45748</v>
      </c>
      <c r="E2518" t="n">
        <v>20219</v>
      </c>
      <c r="F2518" t="inlineStr">
        <is>
          <t>GERGELIM PRETO C/ 1KG</t>
        </is>
      </c>
      <c r="G2518" t="n">
        <v>2250</v>
      </c>
      <c r="H2518" t="n">
        <v>0.05</v>
      </c>
      <c r="I2518" t="inlineStr">
        <is>
          <t>PC</t>
        </is>
      </c>
      <c r="J2518" t="inlineStr">
        <is>
          <t>ALIMENTOS</t>
        </is>
      </c>
      <c r="K2518" t="inlineStr">
        <is>
          <t>03/2025</t>
        </is>
      </c>
      <c r="L2518" t="n">
        <v>0</v>
      </c>
      <c r="M2518" s="556" t="n">
        <v>-693593</v>
      </c>
      <c r="N2518" t="n">
        <v>0</v>
      </c>
      <c r="O2518" t="n">
        <v>16.9</v>
      </c>
      <c r="P2518" t="n">
        <v>0.84</v>
      </c>
    </row>
    <row r="2519">
      <c r="A2519" t="n">
        <v>30735</v>
      </c>
      <c r="B2519" t="n">
        <v>128</v>
      </c>
      <c r="C2519" t="inlineStr">
        <is>
          <t>Love Cabaret</t>
        </is>
      </c>
      <c r="D2519" s="556" t="n">
        <v>45748</v>
      </c>
      <c r="E2519" t="n">
        <v>17583</v>
      </c>
      <c r="F2519" t="inlineStr">
        <is>
          <t>VINHO ROSE CASAS DEL MAIPO SAUVIGNON BLANC 750ML</t>
        </is>
      </c>
      <c r="G2519" t="n">
        <v>3943</v>
      </c>
      <c r="H2519" t="n">
        <v>48</v>
      </c>
      <c r="I2519" t="inlineStr">
        <is>
          <t>UN</t>
        </is>
      </c>
      <c r="J2519" t="inlineStr">
        <is>
          <t>BEBIDAS</t>
        </is>
      </c>
      <c r="K2519" t="inlineStr">
        <is>
          <t>03/2025</t>
        </is>
      </c>
      <c r="L2519" t="n">
        <v>0</v>
      </c>
      <c r="M2519" s="556" t="n">
        <v>-693593</v>
      </c>
      <c r="N2519" t="n">
        <v>0</v>
      </c>
      <c r="O2519" t="n">
        <v>0</v>
      </c>
      <c r="P2519" t="n">
        <v>0</v>
      </c>
    </row>
    <row r="2520">
      <c r="A2520" t="n">
        <v>30742</v>
      </c>
      <c r="B2520" t="n">
        <v>128</v>
      </c>
      <c r="C2520" t="inlineStr">
        <is>
          <t>Love Cabaret</t>
        </is>
      </c>
      <c r="D2520" s="556" t="n">
        <v>45748</v>
      </c>
      <c r="E2520" t="n">
        <v>20926</v>
      </c>
      <c r="F2520" t="inlineStr">
        <is>
          <t>NIBS DE CACAU BARRY CALLEBAUT 800GR</t>
        </is>
      </c>
      <c r="G2520" t="n">
        <v>2034</v>
      </c>
      <c r="H2520" t="n">
        <v>0.22</v>
      </c>
      <c r="I2520" t="inlineStr">
        <is>
          <t>UN</t>
        </is>
      </c>
      <c r="J2520" t="inlineStr">
        <is>
          <t>ALIMENTOS</t>
        </is>
      </c>
      <c r="K2520" t="inlineStr">
        <is>
          <t>03/2025</t>
        </is>
      </c>
      <c r="L2520" t="n">
        <v>0</v>
      </c>
      <c r="M2520" s="556" t="n">
        <v>-693593</v>
      </c>
      <c r="N2520" t="n">
        <v>0</v>
      </c>
      <c r="O2520" t="n">
        <v>0</v>
      </c>
      <c r="P2520" t="n">
        <v>0</v>
      </c>
    </row>
    <row r="2521">
      <c r="A2521" t="n">
        <v>22810</v>
      </c>
      <c r="B2521" t="n">
        <v>128</v>
      </c>
      <c r="C2521" t="inlineStr">
        <is>
          <t>Love Cabaret</t>
        </is>
      </c>
      <c r="D2521" s="556" t="n">
        <v>45717</v>
      </c>
      <c r="E2521" t="n">
        <v>22610</v>
      </c>
      <c r="F2521" t="inlineStr">
        <is>
          <t>CERVEJA HEINEKEN LONG NECK 330ML C/ 24UN</t>
        </is>
      </c>
      <c r="G2521" t="n">
        <v>3120</v>
      </c>
      <c r="H2521" t="n">
        <v>105.33</v>
      </c>
      <c r="I2521" t="inlineStr">
        <is>
          <t>PC</t>
        </is>
      </c>
      <c r="J2521" t="inlineStr">
        <is>
          <t>BEBIDAS</t>
        </is>
      </c>
      <c r="K2521" t="inlineStr">
        <is>
          <t>02/2025</t>
        </is>
      </c>
      <c r="L2521" t="n">
        <v>0</v>
      </c>
      <c r="M2521" s="556" t="n">
        <v>45624</v>
      </c>
      <c r="N2521" t="n">
        <v>146.07</v>
      </c>
      <c r="O2521" t="n">
        <v>146.07</v>
      </c>
      <c r="P2521" t="n">
        <v>15386.04</v>
      </c>
    </row>
    <row r="2522">
      <c r="A2522" t="n">
        <v>22814</v>
      </c>
      <c r="B2522" t="n">
        <v>128</v>
      </c>
      <c r="C2522" t="inlineStr">
        <is>
          <t>Love Cabaret</t>
        </is>
      </c>
      <c r="D2522" s="556" t="n">
        <v>45717</v>
      </c>
      <c r="E2522" t="n">
        <v>18119</v>
      </c>
      <c r="F2522" t="inlineStr">
        <is>
          <t>WHISKY JOHNNIE WALKER BLACK LABEL 1L</t>
        </is>
      </c>
      <c r="G2522" t="n">
        <v>3494</v>
      </c>
      <c r="H2522" t="n">
        <v>31.3</v>
      </c>
      <c r="I2522" t="inlineStr">
        <is>
          <t>GR</t>
        </is>
      </c>
      <c r="J2522" t="inlineStr">
        <is>
          <t>BEBIDAS</t>
        </is>
      </c>
      <c r="K2522" t="inlineStr">
        <is>
          <t>02/2025</t>
        </is>
      </c>
      <c r="L2522" t="n">
        <v>172.83</v>
      </c>
      <c r="M2522" s="556" t="n">
        <v>45712</v>
      </c>
      <c r="N2522" t="n">
        <v>172.89</v>
      </c>
      <c r="O2522" t="n">
        <v>172.88</v>
      </c>
      <c r="P2522" t="n">
        <v>5409.58</v>
      </c>
    </row>
    <row r="2523">
      <c r="A2523" t="n">
        <v>22817</v>
      </c>
      <c r="B2523" t="n">
        <v>128</v>
      </c>
      <c r="C2523" t="inlineStr">
        <is>
          <t>Love Cabaret</t>
        </is>
      </c>
      <c r="D2523" s="556" t="n">
        <v>45717</v>
      </c>
      <c r="E2523" t="n">
        <v>18099</v>
      </c>
      <c r="F2523" t="inlineStr">
        <is>
          <t>WHISKY SINGLETON 12 ANOS SINGLE MALT 750ML</t>
        </is>
      </c>
      <c r="G2523" t="n">
        <v>3511</v>
      </c>
      <c r="H2523" t="n">
        <v>19</v>
      </c>
      <c r="I2523" t="inlineStr">
        <is>
          <t>GR</t>
        </is>
      </c>
      <c r="J2523" t="inlineStr">
        <is>
          <t>BEBIDAS</t>
        </is>
      </c>
      <c r="K2523" t="inlineStr">
        <is>
          <t>02/2025</t>
        </is>
      </c>
      <c r="L2523" t="n">
        <v>0</v>
      </c>
      <c r="M2523" s="556" t="n">
        <v>45623</v>
      </c>
      <c r="N2523" t="n">
        <v>225.8</v>
      </c>
      <c r="O2523" t="n">
        <v>0</v>
      </c>
      <c r="P2523" t="n">
        <v>4290.2</v>
      </c>
    </row>
    <row r="2524">
      <c r="A2524" t="n">
        <v>22823</v>
      </c>
      <c r="B2524" t="n">
        <v>128</v>
      </c>
      <c r="C2524" t="inlineStr">
        <is>
          <t>Love Cabaret</t>
        </is>
      </c>
      <c r="D2524" s="556" t="n">
        <v>45717</v>
      </c>
      <c r="E2524" t="n">
        <v>18261</v>
      </c>
      <c r="F2524" t="inlineStr">
        <is>
          <t>RUM ZACAPA 23 ANOS 750ML</t>
        </is>
      </c>
      <c r="G2524" t="n">
        <v>3368</v>
      </c>
      <c r="H2524" t="n">
        <v>9.199999999999999</v>
      </c>
      <c r="I2524" t="inlineStr">
        <is>
          <t>GR</t>
        </is>
      </c>
      <c r="J2524" t="inlineStr">
        <is>
          <t>BEBIDAS</t>
        </is>
      </c>
      <c r="K2524" t="inlineStr">
        <is>
          <t>02/2025</t>
        </is>
      </c>
      <c r="L2524" t="n">
        <v>0</v>
      </c>
      <c r="M2524" s="556" t="n">
        <v>45674</v>
      </c>
      <c r="N2524" t="n">
        <v>465.64</v>
      </c>
      <c r="O2524" t="n">
        <v>461.8</v>
      </c>
      <c r="P2524" t="n">
        <v>4283.89</v>
      </c>
    </row>
    <row r="2525">
      <c r="A2525" t="n">
        <v>22902</v>
      </c>
      <c r="B2525" t="n">
        <v>128</v>
      </c>
      <c r="C2525" t="inlineStr">
        <is>
          <t>Love Cabaret</t>
        </is>
      </c>
      <c r="D2525" s="556" t="n">
        <v>45717</v>
      </c>
      <c r="E2525" t="n">
        <v>19401</v>
      </c>
      <c r="F2525" t="inlineStr">
        <is>
          <t>MANTEIGA SEM SAL SCALA KG</t>
        </is>
      </c>
      <c r="G2525" t="n">
        <v>2761</v>
      </c>
      <c r="H2525" t="n">
        <v>13.21</v>
      </c>
      <c r="I2525" t="inlineStr">
        <is>
          <t>KG</t>
        </is>
      </c>
      <c r="J2525" t="inlineStr">
        <is>
          <t>ALIMENTOS</t>
        </is>
      </c>
      <c r="K2525" t="inlineStr">
        <is>
          <t>02/2025</t>
        </is>
      </c>
      <c r="L2525" t="n">
        <v>229.9</v>
      </c>
      <c r="M2525" s="556" t="n">
        <v>45691</v>
      </c>
      <c r="N2525" t="n">
        <v>229.9</v>
      </c>
      <c r="O2525" t="n">
        <v>45.98</v>
      </c>
      <c r="P2525" t="n">
        <v>3036.98</v>
      </c>
    </row>
    <row r="2526">
      <c r="A2526" t="n">
        <v>22815</v>
      </c>
      <c r="B2526" t="n">
        <v>128</v>
      </c>
      <c r="C2526" t="inlineStr">
        <is>
          <t>Love Cabaret</t>
        </is>
      </c>
      <c r="D2526" s="556" t="n">
        <v>45717</v>
      </c>
      <c r="E2526" t="n">
        <v>18179</v>
      </c>
      <c r="F2526" t="inlineStr">
        <is>
          <t>VODKA KETEL ONE 1L</t>
        </is>
      </c>
      <c r="G2526" t="n">
        <v>3443</v>
      </c>
      <c r="H2526" t="n">
        <v>28.8</v>
      </c>
      <c r="I2526" t="inlineStr">
        <is>
          <t>GR</t>
        </is>
      </c>
      <c r="J2526" t="inlineStr">
        <is>
          <t>BEBIDAS</t>
        </is>
      </c>
      <c r="K2526" t="inlineStr">
        <is>
          <t>02/2025</t>
        </is>
      </c>
      <c r="L2526" t="n">
        <v>104.63</v>
      </c>
      <c r="M2526" s="556" t="n">
        <v>45695</v>
      </c>
      <c r="N2526" t="n">
        <v>104.63</v>
      </c>
      <c r="O2526" t="n">
        <v>104.07</v>
      </c>
      <c r="P2526" t="n">
        <v>3013.34</v>
      </c>
    </row>
    <row r="2527">
      <c r="A2527" t="n">
        <v>22840</v>
      </c>
      <c r="B2527" t="n">
        <v>128</v>
      </c>
      <c r="C2527" t="inlineStr">
        <is>
          <t>Love Cabaret</t>
        </is>
      </c>
      <c r="D2527" s="556" t="n">
        <v>45717</v>
      </c>
      <c r="E2527" t="n">
        <v>18118</v>
      </c>
      <c r="F2527" t="inlineStr">
        <is>
          <t>WHISKY JOHNNIE WALKER BLUE LABEL 750ML</t>
        </is>
      </c>
      <c r="G2527" t="n">
        <v>3495</v>
      </c>
      <c r="H2527" t="n">
        <v>2.1</v>
      </c>
      <c r="I2527" t="inlineStr">
        <is>
          <t>GR</t>
        </is>
      </c>
      <c r="J2527" t="inlineStr">
        <is>
          <t>BEBIDAS</t>
        </is>
      </c>
      <c r="K2527" t="inlineStr">
        <is>
          <t>02/2025</t>
        </is>
      </c>
      <c r="L2527" t="n">
        <v>0</v>
      </c>
      <c r="M2527" s="556" t="n">
        <v>-693593</v>
      </c>
      <c r="N2527" t="n">
        <v>0</v>
      </c>
      <c r="O2527" t="n">
        <v>1306.1</v>
      </c>
      <c r="P2527" t="n">
        <v>2743.88</v>
      </c>
    </row>
    <row r="2528">
      <c r="A2528" t="n">
        <v>22820</v>
      </c>
      <c r="B2528" t="n">
        <v>128</v>
      </c>
      <c r="C2528" t="inlineStr">
        <is>
          <t>Love Cabaret</t>
        </is>
      </c>
      <c r="D2528" s="556" t="n">
        <v>45717</v>
      </c>
      <c r="E2528" t="n">
        <v>18114</v>
      </c>
      <c r="F2528" t="inlineStr">
        <is>
          <t>WHISKY JOHNNIE WALKER GOLD LABEL RESERVE 750ML</t>
        </is>
      </c>
      <c r="G2528" t="n">
        <v>3498</v>
      </c>
      <c r="H2528" t="n">
        <v>11.4</v>
      </c>
      <c r="I2528" t="inlineStr">
        <is>
          <t>GR</t>
        </is>
      </c>
      <c r="J2528" t="inlineStr">
        <is>
          <t>BEBIDAS</t>
        </is>
      </c>
      <c r="K2528" t="inlineStr">
        <is>
          <t>02/2025</t>
        </is>
      </c>
      <c r="L2528" t="n">
        <v>238</v>
      </c>
      <c r="M2528" s="556" t="n">
        <v>45698</v>
      </c>
      <c r="N2528" t="n">
        <v>238</v>
      </c>
      <c r="O2528" t="n">
        <v>269.9</v>
      </c>
      <c r="P2528" t="n">
        <v>2713.2</v>
      </c>
    </row>
    <row r="2529">
      <c r="A2529" t="n">
        <v>22914</v>
      </c>
      <c r="B2529" t="n">
        <v>128</v>
      </c>
      <c r="C2529" t="inlineStr">
        <is>
          <t>Love Cabaret</t>
        </is>
      </c>
      <c r="D2529" s="556" t="n">
        <v>45717</v>
      </c>
      <c r="E2529" t="n">
        <v>17933</v>
      </c>
      <c r="F2529" t="inlineStr">
        <is>
          <t>AGUA MINERAL COM GAS MAMBA 350ML C/24</t>
        </is>
      </c>
      <c r="G2529" t="n">
        <v>3636</v>
      </c>
      <c r="H2529" t="n">
        <v>767</v>
      </c>
      <c r="I2529" t="inlineStr">
        <is>
          <t>PC</t>
        </is>
      </c>
      <c r="J2529" t="inlineStr">
        <is>
          <t>BEBIDAS</t>
        </is>
      </c>
      <c r="K2529" t="inlineStr">
        <is>
          <t>02/2025</t>
        </is>
      </c>
      <c r="L2529" t="n">
        <v>3.49</v>
      </c>
      <c r="M2529" s="556" t="n">
        <v>45716</v>
      </c>
      <c r="N2529" t="n">
        <v>0</v>
      </c>
      <c r="O2529" t="n">
        <v>0</v>
      </c>
      <c r="P2529" t="n">
        <v>2676.83</v>
      </c>
    </row>
    <row r="2530">
      <c r="A2530" t="n">
        <v>22819</v>
      </c>
      <c r="B2530" t="n">
        <v>128</v>
      </c>
      <c r="C2530" t="inlineStr">
        <is>
          <t>Love Cabaret</t>
        </is>
      </c>
      <c r="D2530" s="556" t="n">
        <v>45717</v>
      </c>
      <c r="E2530" t="n">
        <v>18353</v>
      </c>
      <c r="F2530" t="inlineStr">
        <is>
          <t>GIN TANQUERAY TEN 750ML</t>
        </is>
      </c>
      <c r="G2530" t="n">
        <v>3282</v>
      </c>
      <c r="H2530" t="n">
        <v>13</v>
      </c>
      <c r="I2530" t="inlineStr">
        <is>
          <t>GR</t>
        </is>
      </c>
      <c r="J2530" t="inlineStr">
        <is>
          <t>BEBIDAS</t>
        </is>
      </c>
      <c r="K2530" t="inlineStr">
        <is>
          <t>02/2025</t>
        </is>
      </c>
      <c r="L2530" t="n">
        <v>0</v>
      </c>
      <c r="M2530" s="556" t="n">
        <v>45527</v>
      </c>
      <c r="N2530" t="n">
        <v>193.23</v>
      </c>
      <c r="O2530" t="n">
        <v>195.32</v>
      </c>
      <c r="P2530" t="n">
        <v>2511.99</v>
      </c>
    </row>
    <row r="2531">
      <c r="A2531" t="n">
        <v>22816</v>
      </c>
      <c r="B2531" t="n">
        <v>128</v>
      </c>
      <c r="C2531" t="inlineStr">
        <is>
          <t>Love Cabaret</t>
        </is>
      </c>
      <c r="D2531" s="556" t="n">
        <v>45717</v>
      </c>
      <c r="E2531" t="n">
        <v>18359</v>
      </c>
      <c r="F2531" t="inlineStr">
        <is>
          <t>GIN TANQUERAY 750ML</t>
        </is>
      </c>
      <c r="G2531" t="n">
        <v>3278</v>
      </c>
      <c r="H2531" t="n">
        <v>25</v>
      </c>
      <c r="I2531" t="inlineStr">
        <is>
          <t>GR</t>
        </is>
      </c>
      <c r="J2531" t="inlineStr">
        <is>
          <t>BEBIDAS</t>
        </is>
      </c>
      <c r="K2531" t="inlineStr">
        <is>
          <t>02/2025</t>
        </is>
      </c>
      <c r="L2531" t="n">
        <v>99.90000000000001</v>
      </c>
      <c r="M2531" s="556" t="n">
        <v>45712</v>
      </c>
      <c r="N2531" t="n">
        <v>99.90000000000001</v>
      </c>
      <c r="O2531" t="n">
        <v>99.90000000000001</v>
      </c>
      <c r="P2531" t="n">
        <v>2497.5</v>
      </c>
    </row>
    <row r="2532">
      <c r="A2532" t="n">
        <v>22917</v>
      </c>
      <c r="B2532" t="n">
        <v>128</v>
      </c>
      <c r="C2532" t="inlineStr">
        <is>
          <t>Love Cabaret</t>
        </is>
      </c>
      <c r="D2532" s="556" t="n">
        <v>45717</v>
      </c>
      <c r="E2532" t="n">
        <v>24561</v>
      </c>
      <c r="F2532" t="inlineStr">
        <is>
          <t xml:space="preserve">REFRIGERANTE GUARANA FYS 350ML C/12 </t>
        </is>
      </c>
      <c r="G2532" t="n">
        <v>5655</v>
      </c>
      <c r="H2532" t="n">
        <v>84</v>
      </c>
      <c r="I2532" t="inlineStr">
        <is>
          <t>PC</t>
        </is>
      </c>
      <c r="J2532" t="inlineStr">
        <is>
          <t>BEBIDAS</t>
        </is>
      </c>
      <c r="K2532" t="inlineStr">
        <is>
          <t>02/2025</t>
        </is>
      </c>
      <c r="L2532" t="n">
        <v>26.43</v>
      </c>
      <c r="M2532" s="556" t="n">
        <v>45706</v>
      </c>
      <c r="N2532" t="n">
        <v>26.43</v>
      </c>
      <c r="O2532" t="n">
        <v>26.43</v>
      </c>
      <c r="P2532" t="n">
        <v>2220.12</v>
      </c>
    </row>
    <row r="2533">
      <c r="A2533" t="n">
        <v>22918</v>
      </c>
      <c r="B2533" t="n">
        <v>128</v>
      </c>
      <c r="C2533" t="inlineStr">
        <is>
          <t>Love Cabaret</t>
        </is>
      </c>
      <c r="D2533" s="556" t="n">
        <v>45717</v>
      </c>
      <c r="E2533" t="n">
        <v>24529</v>
      </c>
      <c r="F2533" t="inlineStr">
        <is>
          <t>REFRIGERANTE LIMAO FYS 350ML C/12</t>
        </is>
      </c>
      <c r="G2533" t="n">
        <v>3697</v>
      </c>
      <c r="H2533" t="n">
        <v>72</v>
      </c>
      <c r="I2533" t="inlineStr">
        <is>
          <t>PC</t>
        </is>
      </c>
      <c r="J2533" t="inlineStr">
        <is>
          <t>BEBIDAS</t>
        </is>
      </c>
      <c r="K2533" t="inlineStr">
        <is>
          <t>02/2025</t>
        </is>
      </c>
      <c r="L2533" t="n">
        <v>26.43</v>
      </c>
      <c r="M2533" s="556" t="n">
        <v>45706</v>
      </c>
      <c r="N2533" t="n">
        <v>26.43</v>
      </c>
      <c r="O2533" t="n">
        <v>26.43</v>
      </c>
      <c r="P2533" t="n">
        <v>1902.96</v>
      </c>
    </row>
    <row r="2534">
      <c r="A2534" t="n">
        <v>22864</v>
      </c>
      <c r="B2534" t="n">
        <v>128</v>
      </c>
      <c r="C2534" t="inlineStr">
        <is>
          <t>Love Cabaret</t>
        </is>
      </c>
      <c r="D2534" s="556" t="n">
        <v>45717</v>
      </c>
      <c r="E2534" t="n">
        <v>25119</v>
      </c>
      <c r="F2534" t="inlineStr">
        <is>
          <t>ESPUMANTE CHANDON EXCELLENCE BRUT  750ML</t>
        </is>
      </c>
      <c r="G2534" t="n">
        <v>5903</v>
      </c>
      <c r="H2534" t="n">
        <v>12</v>
      </c>
      <c r="I2534" t="inlineStr">
        <is>
          <t>GR</t>
        </is>
      </c>
      <c r="J2534" t="inlineStr">
        <is>
          <t>BEBIDAS</t>
        </is>
      </c>
      <c r="K2534" t="inlineStr">
        <is>
          <t>02/2025</t>
        </is>
      </c>
      <c r="L2534" t="n">
        <v>145.5</v>
      </c>
      <c r="M2534" s="556" t="n">
        <v>45712</v>
      </c>
      <c r="N2534" t="n">
        <v>145.5</v>
      </c>
      <c r="O2534" t="n">
        <v>145.5</v>
      </c>
      <c r="P2534" t="n">
        <v>1746</v>
      </c>
    </row>
    <row r="2535">
      <c r="A2535" t="n">
        <v>22919</v>
      </c>
      <c r="B2535" t="n">
        <v>128</v>
      </c>
      <c r="C2535" t="inlineStr">
        <is>
          <t>Love Cabaret</t>
        </is>
      </c>
      <c r="D2535" s="556" t="n">
        <v>45717</v>
      </c>
      <c r="E2535" t="n">
        <v>24512</v>
      </c>
      <c r="F2535" t="inlineStr">
        <is>
          <t xml:space="preserve">REFRIGERANTE DE LIMAO SICILIANO CLASH'D 269ML C/12 </t>
        </is>
      </c>
      <c r="G2535" t="n">
        <v>5671</v>
      </c>
      <c r="H2535" t="n">
        <v>37</v>
      </c>
      <c r="I2535" t="inlineStr">
        <is>
          <t>PC</t>
        </is>
      </c>
      <c r="J2535" t="inlineStr">
        <is>
          <t>BEBIDAS</t>
        </is>
      </c>
      <c r="K2535" t="inlineStr">
        <is>
          <t>02/2025</t>
        </is>
      </c>
      <c r="L2535" t="n">
        <v>45.05</v>
      </c>
      <c r="M2535" s="556" t="n">
        <v>45714</v>
      </c>
      <c r="N2535" t="n">
        <v>0</v>
      </c>
      <c r="O2535" t="n">
        <v>0</v>
      </c>
      <c r="P2535" t="n">
        <v>1666.85</v>
      </c>
    </row>
    <row r="2536">
      <c r="A2536" t="n">
        <v>22863</v>
      </c>
      <c r="B2536" t="n">
        <v>128</v>
      </c>
      <c r="C2536" t="inlineStr">
        <is>
          <t>Love Cabaret</t>
        </is>
      </c>
      <c r="D2536" s="556" t="n">
        <v>45717</v>
      </c>
      <c r="E2536" t="n">
        <v>24552</v>
      </c>
      <c r="F2536" t="inlineStr">
        <is>
          <t>ESPUMANTE CASA PERINI BRUT 750ML</t>
        </is>
      </c>
      <c r="G2536" t="n">
        <v>5669</v>
      </c>
      <c r="H2536" t="n">
        <v>42</v>
      </c>
      <c r="I2536" t="inlineStr">
        <is>
          <t>GR</t>
        </is>
      </c>
      <c r="J2536" t="inlineStr">
        <is>
          <t>BEBIDAS</t>
        </is>
      </c>
      <c r="K2536" t="inlineStr">
        <is>
          <t>02/2025</t>
        </is>
      </c>
      <c r="L2536" t="n">
        <v>39.47</v>
      </c>
      <c r="M2536" s="556" t="n">
        <v>45712</v>
      </c>
      <c r="N2536" t="n">
        <v>39.04</v>
      </c>
      <c r="O2536" t="n">
        <v>39.04</v>
      </c>
      <c r="P2536" t="n">
        <v>1657.74</v>
      </c>
    </row>
    <row r="2537">
      <c r="A2537" t="n">
        <v>22811</v>
      </c>
      <c r="B2537" t="n">
        <v>128</v>
      </c>
      <c r="C2537" t="inlineStr">
        <is>
          <t>Love Cabaret</t>
        </is>
      </c>
      <c r="D2537" s="556" t="n">
        <v>45717</v>
      </c>
      <c r="E2537" t="n">
        <v>18557</v>
      </c>
      <c r="F2537" t="inlineStr">
        <is>
          <t>CERVEJA BLUE MOON BELGIAN WHITE 355ML C/24</t>
        </is>
      </c>
      <c r="G2537" t="n">
        <v>3123</v>
      </c>
      <c r="H2537" t="n">
        <v>7.83</v>
      </c>
      <c r="I2537" t="inlineStr">
        <is>
          <t>PC</t>
        </is>
      </c>
      <c r="J2537" t="inlineStr">
        <is>
          <t>BEBIDAS</t>
        </is>
      </c>
      <c r="K2537" t="inlineStr">
        <is>
          <t>02/2025</t>
        </is>
      </c>
      <c r="L2537" t="n">
        <v>0</v>
      </c>
      <c r="M2537" s="556" t="n">
        <v>45624</v>
      </c>
      <c r="N2537" t="n">
        <v>210.46</v>
      </c>
      <c r="O2537" t="n">
        <v>210.47</v>
      </c>
      <c r="P2537" t="n">
        <v>1648.6</v>
      </c>
    </row>
    <row r="2538">
      <c r="A2538" t="n">
        <v>22829</v>
      </c>
      <c r="B2538" t="n">
        <v>128</v>
      </c>
      <c r="C2538" t="inlineStr">
        <is>
          <t>Love Cabaret</t>
        </is>
      </c>
      <c r="D2538" s="556" t="n">
        <v>45717</v>
      </c>
      <c r="E2538" t="n">
        <v>18242</v>
      </c>
      <c r="F2538" t="inlineStr">
        <is>
          <t>TEQUILA DON JULIO BLANCO 750ML</t>
        </is>
      </c>
      <c r="G2538" t="n">
        <v>3386</v>
      </c>
      <c r="H2538" t="n">
        <v>6.4</v>
      </c>
      <c r="I2538" t="inlineStr">
        <is>
          <t>GR</t>
        </is>
      </c>
      <c r="J2538" t="inlineStr">
        <is>
          <t>BEBIDAS</t>
        </is>
      </c>
      <c r="K2538" t="inlineStr">
        <is>
          <t>02/2025</t>
        </is>
      </c>
      <c r="L2538" t="n">
        <v>0</v>
      </c>
      <c r="M2538" s="556" t="n">
        <v>45681</v>
      </c>
      <c r="N2538" t="n">
        <v>227.11</v>
      </c>
      <c r="O2538" t="n">
        <v>227.11</v>
      </c>
      <c r="P2538" t="n">
        <v>1453.5</v>
      </c>
    </row>
    <row r="2539">
      <c r="A2539" t="n">
        <v>22922</v>
      </c>
      <c r="B2539" t="n">
        <v>128</v>
      </c>
      <c r="C2539" t="inlineStr">
        <is>
          <t>Love Cabaret</t>
        </is>
      </c>
      <c r="D2539" s="556" t="n">
        <v>45717</v>
      </c>
      <c r="E2539" t="n">
        <v>17661</v>
      </c>
      <c r="F2539" t="inlineStr">
        <is>
          <t>VINHO TINTO LES FRUITS SAUVAGES PINOT NOIR 750ML</t>
        </is>
      </c>
      <c r="G2539" t="n">
        <v>3868</v>
      </c>
      <c r="H2539" t="n">
        <v>12</v>
      </c>
      <c r="I2539" t="inlineStr">
        <is>
          <t>GR</t>
        </is>
      </c>
      <c r="J2539" t="inlineStr">
        <is>
          <t>BEBIDAS</t>
        </is>
      </c>
      <c r="K2539" t="inlineStr">
        <is>
          <t>02/2025</t>
        </is>
      </c>
      <c r="L2539" t="n">
        <v>0</v>
      </c>
      <c r="M2539" s="556" t="n">
        <v>45671</v>
      </c>
      <c r="N2539" t="n">
        <v>119.75</v>
      </c>
      <c r="O2539" t="n">
        <v>119.75</v>
      </c>
      <c r="P2539" t="n">
        <v>1437</v>
      </c>
    </row>
    <row r="2540">
      <c r="A2540" t="n">
        <v>22812</v>
      </c>
      <c r="B2540" t="n">
        <v>128</v>
      </c>
      <c r="C2540" t="inlineStr">
        <is>
          <t>Love Cabaret</t>
        </is>
      </c>
      <c r="D2540" s="556" t="n">
        <v>45717</v>
      </c>
      <c r="E2540" t="n">
        <v>18554</v>
      </c>
      <c r="F2540" t="inlineStr">
        <is>
          <t>CERVEJA LAGUNITAS IPA 355ML C/12</t>
        </is>
      </c>
      <c r="G2540" t="n">
        <v>3126</v>
      </c>
      <c r="H2540" t="n">
        <v>13.42</v>
      </c>
      <c r="I2540" t="inlineStr">
        <is>
          <t>PC</t>
        </is>
      </c>
      <c r="J2540" t="inlineStr">
        <is>
          <t>BEBIDAS</t>
        </is>
      </c>
      <c r="K2540" t="inlineStr">
        <is>
          <t>02/2025</t>
        </is>
      </c>
      <c r="L2540" t="n">
        <v>0</v>
      </c>
      <c r="M2540" s="556" t="n">
        <v>45602</v>
      </c>
      <c r="N2540" t="n">
        <v>0</v>
      </c>
      <c r="O2540" t="n">
        <v>105.24</v>
      </c>
      <c r="P2540" t="n">
        <v>1411.97</v>
      </c>
    </row>
    <row r="2541">
      <c r="A2541" t="n">
        <v>22923</v>
      </c>
      <c r="B2541" t="n">
        <v>128</v>
      </c>
      <c r="C2541" t="inlineStr">
        <is>
          <t>Love Cabaret</t>
        </is>
      </c>
      <c r="D2541" s="556" t="n">
        <v>45717</v>
      </c>
      <c r="E2541" t="n">
        <v>25435</v>
      </c>
      <c r="F2541" t="inlineStr">
        <is>
          <t>VINHO APPARENTE BLANC CHATEAU PUECH REDON 750ML UN</t>
        </is>
      </c>
      <c r="G2541" t="n">
        <v>6107</v>
      </c>
      <c r="H2541" t="n">
        <v>11</v>
      </c>
      <c r="I2541" t="inlineStr">
        <is>
          <t>UN</t>
        </is>
      </c>
      <c r="J2541" t="inlineStr">
        <is>
          <t>BEBIDAS</t>
        </is>
      </c>
      <c r="K2541" t="inlineStr">
        <is>
          <t>02/2025</t>
        </is>
      </c>
      <c r="L2541" t="n">
        <v>0</v>
      </c>
      <c r="M2541" s="556" t="n">
        <v>45664</v>
      </c>
      <c r="N2541" t="n">
        <v>120</v>
      </c>
      <c r="O2541" t="n">
        <v>120</v>
      </c>
      <c r="P2541" t="n">
        <v>1320</v>
      </c>
    </row>
    <row r="2542">
      <c r="A2542" t="n">
        <v>22915</v>
      </c>
      <c r="B2542" t="n">
        <v>128</v>
      </c>
      <c r="C2542" t="inlineStr">
        <is>
          <t>Love Cabaret</t>
        </is>
      </c>
      <c r="D2542" s="556" t="n">
        <v>45717</v>
      </c>
      <c r="E2542" t="n">
        <v>17934</v>
      </c>
      <c r="F2542" t="inlineStr">
        <is>
          <t>AGUA MINERAL SEM GAS MAMBA 350ML C/24</t>
        </is>
      </c>
      <c r="G2542" t="n">
        <v>3636</v>
      </c>
      <c r="H2542" t="n">
        <v>25.42</v>
      </c>
      <c r="I2542" t="inlineStr">
        <is>
          <t>PC</t>
        </is>
      </c>
      <c r="J2542" t="inlineStr">
        <is>
          <t>BEBIDAS</t>
        </is>
      </c>
      <c r="K2542" t="inlineStr">
        <is>
          <t>02/2025</t>
        </is>
      </c>
      <c r="L2542" t="n">
        <v>48.29</v>
      </c>
      <c r="M2542" s="556" t="n">
        <v>45716</v>
      </c>
      <c r="N2542" t="n">
        <v>0</v>
      </c>
      <c r="O2542" t="n">
        <v>0</v>
      </c>
      <c r="P2542" t="n">
        <v>1213.75</v>
      </c>
    </row>
    <row r="2543">
      <c r="A2543" t="n">
        <v>22927</v>
      </c>
      <c r="B2543" t="n">
        <v>128</v>
      </c>
      <c r="C2543" t="inlineStr">
        <is>
          <t>Love Cabaret</t>
        </is>
      </c>
      <c r="D2543" s="556" t="n">
        <v>45717</v>
      </c>
      <c r="E2543" t="n">
        <v>17603</v>
      </c>
      <c r="F2543" t="inlineStr">
        <is>
          <t>VINHO TINTO UNLITRO COSTA TOSCANA IGT AMP 750ML</t>
        </is>
      </c>
      <c r="G2543" t="n">
        <v>3924</v>
      </c>
      <c r="H2543" t="n">
        <v>5</v>
      </c>
      <c r="I2543" t="inlineStr">
        <is>
          <t>UN</t>
        </is>
      </c>
      <c r="J2543" t="inlineStr">
        <is>
          <t>BEBIDAS</t>
        </is>
      </c>
      <c r="K2543" t="inlineStr">
        <is>
          <t>02/2025</t>
        </is>
      </c>
      <c r="L2543" t="n">
        <v>0</v>
      </c>
      <c r="M2543" s="556" t="n">
        <v>-693593</v>
      </c>
      <c r="N2543" t="n">
        <v>0</v>
      </c>
      <c r="O2543" t="n">
        <v>0</v>
      </c>
      <c r="P2543" t="n">
        <v>1100</v>
      </c>
    </row>
    <row r="2544">
      <c r="A2544" t="n">
        <v>22833</v>
      </c>
      <c r="B2544" t="n">
        <v>128</v>
      </c>
      <c r="C2544" t="inlineStr">
        <is>
          <t>Love Cabaret</t>
        </is>
      </c>
      <c r="D2544" s="556" t="n">
        <v>45717</v>
      </c>
      <c r="E2544" t="n">
        <v>24706</v>
      </c>
      <c r="F2544" t="inlineStr">
        <is>
          <t>LICOR DE MACA VERDE SOUR APPLE PUCKER DE KUYPER 700ML</t>
        </is>
      </c>
      <c r="G2544" t="n">
        <v>5723</v>
      </c>
      <c r="H2544" t="n">
        <v>4</v>
      </c>
      <c r="I2544" t="inlineStr">
        <is>
          <t>GR</t>
        </is>
      </c>
      <c r="J2544" t="inlineStr">
        <is>
          <t>BEBIDAS</t>
        </is>
      </c>
      <c r="K2544" t="inlineStr">
        <is>
          <t>02/2025</t>
        </is>
      </c>
      <c r="L2544" t="n">
        <v>0</v>
      </c>
      <c r="M2544" s="556" t="n">
        <v>45670</v>
      </c>
      <c r="N2544" t="n">
        <v>249</v>
      </c>
      <c r="O2544" t="n">
        <v>249</v>
      </c>
      <c r="P2544" t="n">
        <v>996</v>
      </c>
    </row>
    <row r="2545">
      <c r="A2545" t="n">
        <v>22924</v>
      </c>
      <c r="B2545" t="n">
        <v>128</v>
      </c>
      <c r="C2545" t="inlineStr">
        <is>
          <t>Love Cabaret</t>
        </is>
      </c>
      <c r="D2545" s="556" t="n">
        <v>45717</v>
      </c>
      <c r="E2545" t="n">
        <v>25437</v>
      </c>
      <c r="F2545" t="inlineStr">
        <is>
          <t>GIGI ROSATO SANGIOVESE 2020 FATORIE PARRI 750ML</t>
        </is>
      </c>
      <c r="G2545" t="n">
        <v>6109</v>
      </c>
      <c r="H2545" t="n">
        <v>9</v>
      </c>
      <c r="I2545" t="inlineStr">
        <is>
          <t>UN</t>
        </is>
      </c>
      <c r="J2545" t="inlineStr">
        <is>
          <t>BEBIDAS</t>
        </is>
      </c>
      <c r="K2545" t="inlineStr">
        <is>
          <t>02/2025</t>
        </is>
      </c>
      <c r="L2545" t="n">
        <v>101.25</v>
      </c>
      <c r="M2545" s="556" t="n">
        <v>45698</v>
      </c>
      <c r="N2545" t="n">
        <v>101.25</v>
      </c>
      <c r="O2545" t="n">
        <v>101.25</v>
      </c>
      <c r="P2545" t="n">
        <v>911.25</v>
      </c>
    </row>
    <row r="2546">
      <c r="A2546" t="n">
        <v>22828</v>
      </c>
      <c r="B2546" t="n">
        <v>128</v>
      </c>
      <c r="C2546" t="inlineStr">
        <is>
          <t>Love Cabaret</t>
        </is>
      </c>
      <c r="D2546" s="556" t="n">
        <v>45717</v>
      </c>
      <c r="E2546" t="n">
        <v>18117</v>
      </c>
      <c r="F2546" t="inlineStr">
        <is>
          <t>WHISKY JOHNNIE WALKER BLONDE 750ML</t>
        </is>
      </c>
      <c r="G2546" t="n">
        <v>3496</v>
      </c>
      <c r="H2546" t="n">
        <v>7</v>
      </c>
      <c r="I2546" t="inlineStr">
        <is>
          <t>UN</t>
        </is>
      </c>
      <c r="J2546" t="inlineStr">
        <is>
          <t>BEBIDAS</t>
        </is>
      </c>
      <c r="K2546" t="inlineStr">
        <is>
          <t>02/2025</t>
        </is>
      </c>
      <c r="L2546" t="n">
        <v>0</v>
      </c>
      <c r="M2546" s="556" t="n">
        <v>-693593</v>
      </c>
      <c r="N2546" t="n">
        <v>0</v>
      </c>
      <c r="O2546" t="n">
        <v>82.19</v>
      </c>
      <c r="P2546" t="n">
        <v>839.23</v>
      </c>
    </row>
    <row r="2547">
      <c r="A2547" t="n">
        <v>22911</v>
      </c>
      <c r="B2547" t="n">
        <v>128</v>
      </c>
      <c r="C2547" t="inlineStr">
        <is>
          <t>Love Cabaret</t>
        </is>
      </c>
      <c r="D2547" s="556" t="n">
        <v>45717</v>
      </c>
      <c r="E2547" t="n">
        <v>18884</v>
      </c>
      <c r="F2547" t="inlineStr">
        <is>
          <t>FILE MIGNON 4/5 S/ CORDAO ASTRA KG</t>
        </is>
      </c>
      <c r="G2547" t="n">
        <v>2938</v>
      </c>
      <c r="H2547" t="n">
        <v>12.34</v>
      </c>
      <c r="I2547" t="inlineStr">
        <is>
          <t>KG</t>
        </is>
      </c>
      <c r="J2547" t="inlineStr">
        <is>
          <t>ALIMENTOS</t>
        </is>
      </c>
      <c r="K2547" t="inlineStr">
        <is>
          <t>02/2025</t>
        </is>
      </c>
      <c r="L2547" t="n">
        <v>0</v>
      </c>
      <c r="M2547" s="556" t="n">
        <v>-693593</v>
      </c>
      <c r="N2547" t="n">
        <v>0</v>
      </c>
      <c r="O2547" t="n">
        <v>62</v>
      </c>
      <c r="P2547" t="n">
        <v>765.08</v>
      </c>
    </row>
    <row r="2548">
      <c r="A2548" t="n">
        <v>22831</v>
      </c>
      <c r="B2548" t="n">
        <v>128</v>
      </c>
      <c r="C2548" t="inlineStr">
        <is>
          <t>Love Cabaret</t>
        </is>
      </c>
      <c r="D2548" s="556" t="n">
        <v>45717</v>
      </c>
      <c r="E2548" t="n">
        <v>18157</v>
      </c>
      <c r="F2548" t="inlineStr">
        <is>
          <t>WHISKY BOURBON BULLEIT 750ML</t>
        </is>
      </c>
      <c r="G2548" t="n">
        <v>3463</v>
      </c>
      <c r="H2548" t="n">
        <v>4.2</v>
      </c>
      <c r="I2548" t="inlineStr">
        <is>
          <t>GR</t>
        </is>
      </c>
      <c r="J2548" t="inlineStr">
        <is>
          <t>BEBIDAS</t>
        </is>
      </c>
      <c r="K2548" t="inlineStr">
        <is>
          <t>02/2025</t>
        </is>
      </c>
      <c r="L2548" t="n">
        <v>0</v>
      </c>
      <c r="M2548" s="556" t="n">
        <v>45674</v>
      </c>
      <c r="N2548" t="n">
        <v>172</v>
      </c>
      <c r="O2548" t="n">
        <v>185.47</v>
      </c>
      <c r="P2548" t="n">
        <v>722.4</v>
      </c>
    </row>
    <row r="2549">
      <c r="A2549" t="n">
        <v>22832</v>
      </c>
      <c r="B2549" t="n">
        <v>128</v>
      </c>
      <c r="C2549" t="inlineStr">
        <is>
          <t>Love Cabaret</t>
        </is>
      </c>
      <c r="D2549" s="556" t="n">
        <v>45717</v>
      </c>
      <c r="E2549" t="n">
        <v>18540</v>
      </c>
      <c r="F2549" t="inlineStr">
        <is>
          <t>APERITIVO FERNET BRANCA FRATELLI 750ML</t>
        </is>
      </c>
      <c r="G2549" t="n">
        <v>3138</v>
      </c>
      <c r="H2549" t="n">
        <v>4.1</v>
      </c>
      <c r="I2549" t="inlineStr">
        <is>
          <t>GR</t>
        </is>
      </c>
      <c r="J2549" t="inlineStr">
        <is>
          <t>BEBIDAS</t>
        </is>
      </c>
      <c r="K2549" t="inlineStr">
        <is>
          <t>02/2025</t>
        </is>
      </c>
      <c r="L2549" t="n">
        <v>0</v>
      </c>
      <c r="M2549" s="556" t="n">
        <v>-693593</v>
      </c>
      <c r="N2549" t="n">
        <v>0</v>
      </c>
      <c r="O2549" t="n">
        <v>91.08</v>
      </c>
      <c r="P2549" t="n">
        <v>675.89</v>
      </c>
    </row>
    <row r="2550">
      <c r="A2550" t="n">
        <v>22847</v>
      </c>
      <c r="B2550" t="n">
        <v>128</v>
      </c>
      <c r="C2550" t="inlineStr">
        <is>
          <t>Love Cabaret</t>
        </is>
      </c>
      <c r="D2550" s="556" t="n">
        <v>45717</v>
      </c>
      <c r="E2550" t="n">
        <v>18113</v>
      </c>
      <c r="F2550" t="inlineStr">
        <is>
          <t>WHISKY JOHNNIE WALKER GREEN LABEL 750ML</t>
        </is>
      </c>
      <c r="G2550" t="n">
        <v>3499</v>
      </c>
      <c r="H2550" t="n">
        <v>1.65</v>
      </c>
      <c r="I2550" t="inlineStr">
        <is>
          <t>GR</t>
        </is>
      </c>
      <c r="J2550" t="inlineStr">
        <is>
          <t>BEBIDAS</t>
        </is>
      </c>
      <c r="K2550" t="inlineStr">
        <is>
          <t>02/2025</t>
        </is>
      </c>
      <c r="L2550" t="n">
        <v>0</v>
      </c>
      <c r="M2550" s="556" t="n">
        <v>45510</v>
      </c>
      <c r="N2550" t="n">
        <v>390.74</v>
      </c>
      <c r="O2550" t="n">
        <v>436.4</v>
      </c>
      <c r="P2550" t="n">
        <v>644.71</v>
      </c>
    </row>
    <row r="2551">
      <c r="A2551" t="n">
        <v>22818</v>
      </c>
      <c r="B2551" t="n">
        <v>128</v>
      </c>
      <c r="C2551" t="inlineStr">
        <is>
          <t>Love Cabaret</t>
        </is>
      </c>
      <c r="D2551" s="556" t="n">
        <v>45717</v>
      </c>
      <c r="E2551" t="n">
        <v>18214</v>
      </c>
      <c r="F2551" t="inlineStr">
        <is>
          <t>VERMOUTH MARTINI BIANCO 750ML</t>
        </is>
      </c>
      <c r="G2551" t="n">
        <v>3413</v>
      </c>
      <c r="H2551" t="n">
        <v>18.5</v>
      </c>
      <c r="I2551" t="inlineStr">
        <is>
          <t>GR</t>
        </is>
      </c>
      <c r="J2551" t="inlineStr">
        <is>
          <t>BEBIDAS</t>
        </is>
      </c>
      <c r="K2551" t="inlineStr">
        <is>
          <t>02/2025</t>
        </is>
      </c>
      <c r="L2551" t="n">
        <v>0</v>
      </c>
      <c r="M2551" s="556" t="n">
        <v>-693593</v>
      </c>
      <c r="N2551" t="n">
        <v>0</v>
      </c>
      <c r="O2551" t="n">
        <v>34.1</v>
      </c>
      <c r="P2551" t="n">
        <v>629.92</v>
      </c>
    </row>
    <row r="2552">
      <c r="A2552" t="n">
        <v>22866</v>
      </c>
      <c r="B2552" t="n">
        <v>128</v>
      </c>
      <c r="C2552" t="inlineStr">
        <is>
          <t>Love Cabaret</t>
        </is>
      </c>
      <c r="D2552" s="556" t="n">
        <v>45717</v>
      </c>
      <c r="E2552" t="n">
        <v>18053</v>
      </c>
      <c r="F2552" t="inlineStr">
        <is>
          <t>CHAMPAGNE VEUVE CLICQUOT BRUT 750ML</t>
        </is>
      </c>
      <c r="G2552" t="n">
        <v>3551</v>
      </c>
      <c r="H2552" t="n">
        <v>2</v>
      </c>
      <c r="I2552" t="inlineStr">
        <is>
          <t>UN</t>
        </is>
      </c>
      <c r="J2552" t="inlineStr">
        <is>
          <t>BEBIDAS</t>
        </is>
      </c>
      <c r="K2552" t="inlineStr">
        <is>
          <t>02/2025</t>
        </is>
      </c>
      <c r="L2552" t="n">
        <v>0</v>
      </c>
      <c r="M2552" s="556" t="n">
        <v>45663</v>
      </c>
      <c r="N2552" t="n">
        <v>314.15</v>
      </c>
      <c r="O2552" t="n">
        <v>343</v>
      </c>
      <c r="P2552" t="n">
        <v>628.3</v>
      </c>
    </row>
    <row r="2553">
      <c r="A2553" t="n">
        <v>22925</v>
      </c>
      <c r="B2553" t="n">
        <v>128</v>
      </c>
      <c r="C2553" t="inlineStr">
        <is>
          <t>Love Cabaret</t>
        </is>
      </c>
      <c r="D2553" s="556" t="n">
        <v>45717</v>
      </c>
      <c r="E2553" t="n">
        <v>17778</v>
      </c>
      <c r="F2553" t="inlineStr">
        <is>
          <t>VINHO BRANCO JEREZ FORTIF REAL TESOURO FINO 750ML</t>
        </is>
      </c>
      <c r="G2553" t="n">
        <v>3765</v>
      </c>
      <c r="H2553" t="n">
        <v>7</v>
      </c>
      <c r="I2553" t="inlineStr">
        <is>
          <t>GR</t>
        </is>
      </c>
      <c r="J2553" t="inlineStr">
        <is>
          <t>BEBIDAS</t>
        </is>
      </c>
      <c r="K2553" t="inlineStr">
        <is>
          <t>02/2025</t>
        </is>
      </c>
      <c r="L2553" t="n">
        <v>0</v>
      </c>
      <c r="M2553" s="556" t="n">
        <v>45516</v>
      </c>
      <c r="N2553" t="n">
        <v>88.81999999999999</v>
      </c>
      <c r="O2553" t="n">
        <v>113.09</v>
      </c>
      <c r="P2553" t="n">
        <v>621.74</v>
      </c>
    </row>
    <row r="2554">
      <c r="A2554" t="n">
        <v>22813</v>
      </c>
      <c r="B2554" t="n">
        <v>128</v>
      </c>
      <c r="C2554" t="inlineStr">
        <is>
          <t>Love Cabaret</t>
        </is>
      </c>
      <c r="D2554" s="556" t="n">
        <v>45717</v>
      </c>
      <c r="E2554" t="n">
        <v>18562</v>
      </c>
      <c r="F2554" t="inlineStr">
        <is>
          <t>CERVEJA HEINEKEN ZERO LONG NECK 330ML C/24</t>
        </is>
      </c>
      <c r="G2554" t="n">
        <v>3120</v>
      </c>
      <c r="H2554" t="n">
        <v>3.92</v>
      </c>
      <c r="I2554" t="inlineStr">
        <is>
          <t>PC</t>
        </is>
      </c>
      <c r="J2554" t="inlineStr">
        <is>
          <t>BEBIDAS</t>
        </is>
      </c>
      <c r="K2554" t="inlineStr">
        <is>
          <t>02/2025</t>
        </is>
      </c>
      <c r="L2554" t="n">
        <v>0</v>
      </c>
      <c r="M2554" s="556" t="n">
        <v>45624</v>
      </c>
      <c r="N2554" t="n">
        <v>146.06</v>
      </c>
      <c r="O2554" t="n">
        <v>146.07</v>
      </c>
      <c r="P2554" t="n">
        <v>572.0700000000001</v>
      </c>
    </row>
    <row r="2555">
      <c r="A2555" t="n">
        <v>22841</v>
      </c>
      <c r="B2555" t="n">
        <v>128</v>
      </c>
      <c r="C2555" t="inlineStr">
        <is>
          <t>Love Cabaret</t>
        </is>
      </c>
      <c r="D2555" s="556" t="n">
        <v>45717</v>
      </c>
      <c r="E2555" t="n">
        <v>18287</v>
      </c>
      <c r="F2555" t="inlineStr">
        <is>
          <t>LICOR DE CEREJA HEERING 700ML</t>
        </is>
      </c>
      <c r="G2555" t="n">
        <v>3341</v>
      </c>
      <c r="H2555" t="n">
        <v>2</v>
      </c>
      <c r="I2555" t="inlineStr">
        <is>
          <t>UN</t>
        </is>
      </c>
      <c r="J2555" t="inlineStr">
        <is>
          <t>BEBIDAS</t>
        </is>
      </c>
      <c r="K2555" t="inlineStr">
        <is>
          <t>02/2025</t>
        </is>
      </c>
      <c r="L2555" t="n">
        <v>0</v>
      </c>
      <c r="M2555" s="556" t="n">
        <v>-693593</v>
      </c>
      <c r="N2555" t="n">
        <v>0</v>
      </c>
      <c r="O2555" t="n">
        <v>0</v>
      </c>
      <c r="P2555" t="n">
        <v>569.98</v>
      </c>
    </row>
    <row r="2556">
      <c r="A2556" t="n">
        <v>22839</v>
      </c>
      <c r="B2556" t="n">
        <v>128</v>
      </c>
      <c r="C2556" t="inlineStr">
        <is>
          <t>Love Cabaret</t>
        </is>
      </c>
      <c r="D2556" s="556" t="n">
        <v>45717</v>
      </c>
      <c r="E2556" t="n">
        <v>18550</v>
      </c>
      <c r="F2556" t="inlineStr">
        <is>
          <t>APERITIVO ANGOSTURA 200ML</t>
        </is>
      </c>
      <c r="G2556" t="n">
        <v>3130</v>
      </c>
      <c r="H2556" t="n">
        <v>2.1</v>
      </c>
      <c r="I2556" t="inlineStr">
        <is>
          <t>GR</t>
        </is>
      </c>
      <c r="J2556" t="inlineStr">
        <is>
          <t>BEBIDAS</t>
        </is>
      </c>
      <c r="K2556" t="inlineStr">
        <is>
          <t>02/2025</t>
        </is>
      </c>
      <c r="L2556" t="n">
        <v>259.9</v>
      </c>
      <c r="M2556" s="556" t="n">
        <v>45691</v>
      </c>
      <c r="N2556" t="n">
        <v>259.9</v>
      </c>
      <c r="O2556" t="n">
        <v>168</v>
      </c>
      <c r="P2556" t="n">
        <v>545.79</v>
      </c>
    </row>
    <row r="2557">
      <c r="A2557" t="n">
        <v>22865</v>
      </c>
      <c r="B2557" t="n">
        <v>128</v>
      </c>
      <c r="C2557" t="inlineStr">
        <is>
          <t>Love Cabaret</t>
        </is>
      </c>
      <c r="D2557" s="556" t="n">
        <v>45717</v>
      </c>
      <c r="E2557" t="n">
        <v>18017</v>
      </c>
      <c r="F2557" t="inlineStr">
        <is>
          <t>ESPUMANTE CAVA BRUT STARS TOUCH OF ROSE 750ML</t>
        </is>
      </c>
      <c r="G2557" t="n">
        <v>3580</v>
      </c>
      <c r="H2557" t="n">
        <v>4</v>
      </c>
      <c r="I2557" t="inlineStr">
        <is>
          <t>GR</t>
        </is>
      </c>
      <c r="J2557" t="inlineStr">
        <is>
          <t>BEBIDAS</t>
        </is>
      </c>
      <c r="K2557" t="inlineStr">
        <is>
          <t>02/2025</t>
        </is>
      </c>
      <c r="L2557" t="n">
        <v>0</v>
      </c>
      <c r="M2557" s="556" t="n">
        <v>45384</v>
      </c>
      <c r="N2557" t="n">
        <v>130.84</v>
      </c>
      <c r="O2557" t="n">
        <v>0.9399999999999999</v>
      </c>
      <c r="P2557" t="n">
        <v>523.36</v>
      </c>
    </row>
    <row r="2558">
      <c r="A2558" t="n">
        <v>22827</v>
      </c>
      <c r="B2558" t="n">
        <v>128</v>
      </c>
      <c r="C2558" t="inlineStr">
        <is>
          <t>Love Cabaret</t>
        </is>
      </c>
      <c r="D2558" s="556" t="n">
        <v>45717</v>
      </c>
      <c r="E2558" t="n">
        <v>18382</v>
      </c>
      <c r="F2558" t="inlineStr">
        <is>
          <t>CONHAQUE BRANDY OSBORNE 700ML</t>
        </is>
      </c>
      <c r="G2558" t="n">
        <v>3257</v>
      </c>
      <c r="H2558" t="n">
        <v>7</v>
      </c>
      <c r="I2558" t="inlineStr">
        <is>
          <t>GR</t>
        </is>
      </c>
      <c r="J2558" t="inlineStr">
        <is>
          <t>BEBIDAS</t>
        </is>
      </c>
      <c r="K2558" t="inlineStr">
        <is>
          <t>02/2025</t>
        </is>
      </c>
      <c r="L2558" t="n">
        <v>71.90000000000001</v>
      </c>
      <c r="M2558" s="556" t="n">
        <v>45698</v>
      </c>
      <c r="N2558" t="n">
        <v>71.90000000000001</v>
      </c>
      <c r="O2558" t="n">
        <v>69.92</v>
      </c>
      <c r="P2558" t="n">
        <v>503.3</v>
      </c>
    </row>
    <row r="2559">
      <c r="A2559" t="n">
        <v>22846</v>
      </c>
      <c r="B2559" t="n">
        <v>128</v>
      </c>
      <c r="C2559" t="inlineStr">
        <is>
          <t>Love Cabaret</t>
        </is>
      </c>
      <c r="D2559" s="556" t="n">
        <v>45717</v>
      </c>
      <c r="E2559" t="n">
        <v>18131</v>
      </c>
      <c r="F2559" t="inlineStr">
        <is>
          <t>WHISKY GLENMORANGIE 10 ANOS 750ML</t>
        </is>
      </c>
      <c r="G2559" t="n">
        <v>3485</v>
      </c>
      <c r="H2559" t="n">
        <v>2</v>
      </c>
      <c r="I2559" t="inlineStr">
        <is>
          <t>UN</t>
        </is>
      </c>
      <c r="J2559" t="inlineStr">
        <is>
          <t>BEBIDAS</t>
        </is>
      </c>
      <c r="K2559" t="inlineStr">
        <is>
          <t>02/2025</t>
        </is>
      </c>
      <c r="L2559" t="n">
        <v>0</v>
      </c>
      <c r="M2559" s="556" t="n">
        <v>-693593</v>
      </c>
      <c r="N2559" t="n">
        <v>0</v>
      </c>
      <c r="O2559" t="n">
        <v>298.9</v>
      </c>
      <c r="P2559" t="n">
        <v>500.7</v>
      </c>
    </row>
    <row r="2560">
      <c r="A2560" t="n">
        <v>22867</v>
      </c>
      <c r="B2560" t="n">
        <v>128</v>
      </c>
      <c r="C2560" t="inlineStr">
        <is>
          <t>Love Cabaret</t>
        </is>
      </c>
      <c r="D2560" s="556" t="n">
        <v>45717</v>
      </c>
      <c r="E2560" t="n">
        <v>18050</v>
      </c>
      <c r="F2560" t="inlineStr">
        <is>
          <t>ESPUMANTE MOET CHANDON IMPERIAL ROSE 750ML</t>
        </is>
      </c>
      <c r="G2560" t="n">
        <v>3553</v>
      </c>
      <c r="H2560" t="n">
        <v>1</v>
      </c>
      <c r="I2560" t="inlineStr">
        <is>
          <t>GR</t>
        </is>
      </c>
      <c r="J2560" t="inlineStr">
        <is>
          <t>BEBIDAS</t>
        </is>
      </c>
      <c r="K2560" t="inlineStr">
        <is>
          <t>02/2025</t>
        </is>
      </c>
      <c r="L2560" t="n">
        <v>0</v>
      </c>
      <c r="M2560" s="556" t="n">
        <v>-693593</v>
      </c>
      <c r="N2560" t="n">
        <v>0</v>
      </c>
      <c r="O2560" t="n">
        <v>391.54</v>
      </c>
      <c r="P2560" t="n">
        <v>478.8</v>
      </c>
    </row>
    <row r="2561">
      <c r="A2561" t="n">
        <v>22837</v>
      </c>
      <c r="B2561" t="n">
        <v>128</v>
      </c>
      <c r="C2561" t="inlineStr">
        <is>
          <t>Love Cabaret</t>
        </is>
      </c>
      <c r="D2561" s="556" t="n">
        <v>45717</v>
      </c>
      <c r="E2561" t="n">
        <v>18202</v>
      </c>
      <c r="F2561" t="inlineStr">
        <is>
          <t>VERMOUTH DOLIN DRY 750ML</t>
        </is>
      </c>
      <c r="G2561" t="n">
        <v>3424</v>
      </c>
      <c r="H2561" t="n">
        <v>3</v>
      </c>
      <c r="I2561" t="inlineStr">
        <is>
          <t>GR</t>
        </is>
      </c>
      <c r="J2561" t="inlineStr">
        <is>
          <t>BEBIDAS</t>
        </is>
      </c>
      <c r="K2561" t="inlineStr">
        <is>
          <t>02/2025</t>
        </is>
      </c>
      <c r="L2561" t="n">
        <v>0</v>
      </c>
      <c r="M2561" s="556" t="n">
        <v>45677</v>
      </c>
      <c r="N2561" t="n">
        <v>159.51</v>
      </c>
      <c r="O2561" t="n">
        <v>143.69</v>
      </c>
      <c r="P2561" t="n">
        <v>478.53</v>
      </c>
    </row>
    <row r="2562">
      <c r="A2562" t="n">
        <v>22848</v>
      </c>
      <c r="B2562" t="n">
        <v>128</v>
      </c>
      <c r="C2562" t="inlineStr">
        <is>
          <t>Love Cabaret</t>
        </is>
      </c>
      <c r="D2562" s="556" t="n">
        <v>45717</v>
      </c>
      <c r="E2562" t="n">
        <v>18393</v>
      </c>
      <c r="F2562" t="inlineStr">
        <is>
          <t>CONHAQUE HENNESSY VERY SPECIAL 700ML</t>
        </is>
      </c>
      <c r="G2562" t="n">
        <v>3247</v>
      </c>
      <c r="H2562" t="n">
        <v>1.6</v>
      </c>
      <c r="I2562" t="inlineStr">
        <is>
          <t>UN</t>
        </is>
      </c>
      <c r="J2562" t="inlineStr">
        <is>
          <t>BEBIDAS</t>
        </is>
      </c>
      <c r="K2562" t="inlineStr">
        <is>
          <t>02/2025</t>
        </is>
      </c>
      <c r="L2562" t="n">
        <v>0</v>
      </c>
      <c r="M2562" s="556" t="n">
        <v>-693593</v>
      </c>
      <c r="N2562" t="n">
        <v>0</v>
      </c>
      <c r="O2562" t="n">
        <v>0</v>
      </c>
      <c r="P2562" t="n">
        <v>463.84</v>
      </c>
    </row>
    <row r="2563">
      <c r="A2563" t="n">
        <v>22926</v>
      </c>
      <c r="B2563" t="n">
        <v>128</v>
      </c>
      <c r="C2563" t="inlineStr">
        <is>
          <t>Love Cabaret</t>
        </is>
      </c>
      <c r="D2563" s="556" t="n">
        <v>45717</v>
      </c>
      <c r="E2563" t="n">
        <v>17713</v>
      </c>
      <c r="F2563" t="inlineStr">
        <is>
          <t>VINHO TINTO RUTINI ENCUENTRO MALBEC 750ML</t>
        </is>
      </c>
      <c r="G2563" t="n">
        <v>3823</v>
      </c>
      <c r="H2563" t="n">
        <v>5</v>
      </c>
      <c r="I2563" t="inlineStr">
        <is>
          <t>GR</t>
        </is>
      </c>
      <c r="J2563" t="inlineStr">
        <is>
          <t>BEBIDAS</t>
        </is>
      </c>
      <c r="K2563" t="inlineStr">
        <is>
          <t>02/2025</t>
        </is>
      </c>
      <c r="L2563" t="n">
        <v>0</v>
      </c>
      <c r="M2563" s="556" t="n">
        <v>45497</v>
      </c>
      <c r="N2563" t="n">
        <v>91</v>
      </c>
      <c r="O2563" t="n">
        <v>91</v>
      </c>
      <c r="P2563" t="n">
        <v>455</v>
      </c>
    </row>
    <row r="2564">
      <c r="A2564" t="n">
        <v>22908</v>
      </c>
      <c r="B2564" t="n">
        <v>128</v>
      </c>
      <c r="C2564" t="inlineStr">
        <is>
          <t>Love Cabaret</t>
        </is>
      </c>
      <c r="D2564" s="556" t="n">
        <v>45717</v>
      </c>
      <c r="E2564" t="n">
        <v>22955</v>
      </c>
      <c r="F2564" t="inlineStr">
        <is>
          <t>BAGUETE ITALIANA 250G UN</t>
        </is>
      </c>
      <c r="G2564" t="n">
        <v>2848</v>
      </c>
      <c r="H2564" t="n">
        <v>18</v>
      </c>
      <c r="I2564" t="inlineStr">
        <is>
          <t>UN</t>
        </is>
      </c>
      <c r="J2564" t="inlineStr">
        <is>
          <t>ALIMENTOS</t>
        </is>
      </c>
      <c r="K2564" t="inlineStr">
        <is>
          <t>02/2025</t>
        </is>
      </c>
      <c r="L2564" t="n">
        <v>0</v>
      </c>
      <c r="M2564" s="556" t="n">
        <v>45678</v>
      </c>
      <c r="N2564" t="n">
        <v>25</v>
      </c>
      <c r="O2564" t="n">
        <v>25</v>
      </c>
      <c r="P2564" t="n">
        <v>450</v>
      </c>
    </row>
    <row r="2565">
      <c r="A2565" t="n">
        <v>22838</v>
      </c>
      <c r="B2565" t="n">
        <v>128</v>
      </c>
      <c r="C2565" t="inlineStr">
        <is>
          <t>Love Cabaret</t>
        </is>
      </c>
      <c r="D2565" s="556" t="n">
        <v>45717</v>
      </c>
      <c r="E2565" t="n">
        <v>18186</v>
      </c>
      <c r="F2565" t="inlineStr">
        <is>
          <t>VODKA CIROC NATURAL 750ML</t>
        </is>
      </c>
      <c r="G2565" t="n">
        <v>3437</v>
      </c>
      <c r="H2565" t="n">
        <v>2.4</v>
      </c>
      <c r="I2565" t="inlineStr">
        <is>
          <t>GR</t>
        </is>
      </c>
      <c r="J2565" t="inlineStr">
        <is>
          <t>BEBIDAS</t>
        </is>
      </c>
      <c r="K2565" t="inlineStr">
        <is>
          <t>02/2025</t>
        </is>
      </c>
      <c r="L2565" t="n">
        <v>0</v>
      </c>
      <c r="M2565" s="556" t="n">
        <v>45655</v>
      </c>
      <c r="N2565" t="n">
        <v>186.92</v>
      </c>
      <c r="O2565" t="n">
        <v>135.9</v>
      </c>
      <c r="P2565" t="n">
        <v>448.61</v>
      </c>
    </row>
    <row r="2566">
      <c r="A2566" t="n">
        <v>22821</v>
      </c>
      <c r="B2566" t="n">
        <v>128</v>
      </c>
      <c r="C2566" t="inlineStr">
        <is>
          <t>Love Cabaret</t>
        </is>
      </c>
      <c r="D2566" s="556" t="n">
        <v>45717</v>
      </c>
      <c r="E2566" t="n">
        <v>18212</v>
      </c>
      <c r="F2566" t="inlineStr">
        <is>
          <t>VERMOUTH MARTINI EXTRA DRY 750ML</t>
        </is>
      </c>
      <c r="G2566" t="n">
        <v>3415</v>
      </c>
      <c r="H2566" t="n">
        <v>11.35</v>
      </c>
      <c r="I2566" t="inlineStr">
        <is>
          <t>GR</t>
        </is>
      </c>
      <c r="J2566" t="inlineStr">
        <is>
          <t>BEBIDAS</t>
        </is>
      </c>
      <c r="K2566" t="inlineStr">
        <is>
          <t>02/2025</t>
        </is>
      </c>
      <c r="L2566" t="n">
        <v>38.1</v>
      </c>
      <c r="M2566" s="556" t="n">
        <v>45698</v>
      </c>
      <c r="N2566" t="n">
        <v>38.1</v>
      </c>
      <c r="O2566" t="n">
        <v>38.1</v>
      </c>
      <c r="P2566" t="n">
        <v>432.44</v>
      </c>
    </row>
    <row r="2567">
      <c r="A2567" t="n">
        <v>22928</v>
      </c>
      <c r="B2567" t="n">
        <v>128</v>
      </c>
      <c r="C2567" t="inlineStr">
        <is>
          <t>Love Cabaret</t>
        </is>
      </c>
      <c r="D2567" s="556" t="n">
        <v>45717</v>
      </c>
      <c r="E2567" t="n">
        <v>24530</v>
      </c>
      <c r="F2567" t="inlineStr">
        <is>
          <t>VINHO TINTO CARVALHAIS MELANGE A TROIS 750ML</t>
        </is>
      </c>
      <c r="G2567" t="n">
        <v>5656</v>
      </c>
      <c r="H2567" t="n">
        <v>4</v>
      </c>
      <c r="I2567" t="inlineStr">
        <is>
          <t>GR</t>
        </is>
      </c>
      <c r="J2567" t="inlineStr">
        <is>
          <t>BEBIDAS</t>
        </is>
      </c>
      <c r="K2567" t="inlineStr">
        <is>
          <t>02/2025</t>
        </is>
      </c>
      <c r="L2567" t="n">
        <v>0</v>
      </c>
      <c r="M2567" s="556" t="n">
        <v>45663</v>
      </c>
      <c r="N2567" t="n">
        <v>107.29</v>
      </c>
      <c r="O2567" t="n">
        <v>107.29</v>
      </c>
      <c r="P2567" t="n">
        <v>429.16</v>
      </c>
    </row>
    <row r="2568">
      <c r="A2568" t="n">
        <v>22826</v>
      </c>
      <c r="B2568" t="n">
        <v>128</v>
      </c>
      <c r="C2568" t="inlineStr">
        <is>
          <t>Love Cabaret</t>
        </is>
      </c>
      <c r="D2568" s="556" t="n">
        <v>45717</v>
      </c>
      <c r="E2568" t="n">
        <v>18530</v>
      </c>
      <c r="F2568" t="inlineStr">
        <is>
          <t>APERITIVO RAMAZZOTTI ROSATO 700ML</t>
        </is>
      </c>
      <c r="G2568" t="n">
        <v>3145</v>
      </c>
      <c r="H2568" t="n">
        <v>7</v>
      </c>
      <c r="I2568" t="inlineStr">
        <is>
          <t>GR</t>
        </is>
      </c>
      <c r="J2568" t="inlineStr">
        <is>
          <t>BEBIDAS</t>
        </is>
      </c>
      <c r="K2568" t="inlineStr">
        <is>
          <t>02/2025</t>
        </is>
      </c>
      <c r="L2568" t="n">
        <v>0</v>
      </c>
      <c r="M2568" s="556" t="n">
        <v>45502</v>
      </c>
      <c r="N2568" t="n">
        <v>61.12</v>
      </c>
      <c r="O2568" t="n">
        <v>64.56</v>
      </c>
      <c r="P2568" t="n">
        <v>427.84</v>
      </c>
    </row>
    <row r="2569">
      <c r="A2569" t="n">
        <v>22845</v>
      </c>
      <c r="B2569" t="n">
        <v>128</v>
      </c>
      <c r="C2569" t="inlineStr">
        <is>
          <t>Love Cabaret</t>
        </is>
      </c>
      <c r="D2569" s="556" t="n">
        <v>45717</v>
      </c>
      <c r="E2569" t="n">
        <v>18133</v>
      </c>
      <c r="F2569" t="inlineStr">
        <is>
          <t>WHISKY GLENLIVET FOUNDERS RESERVE 750ML</t>
        </is>
      </c>
      <c r="G2569" t="n">
        <v>3484</v>
      </c>
      <c r="H2569" t="n">
        <v>2</v>
      </c>
      <c r="I2569" t="inlineStr">
        <is>
          <t>GR</t>
        </is>
      </c>
      <c r="J2569" t="inlineStr">
        <is>
          <t>BEBIDAS</t>
        </is>
      </c>
      <c r="K2569" t="inlineStr">
        <is>
          <t>02/2025</t>
        </is>
      </c>
      <c r="L2569" t="n">
        <v>0</v>
      </c>
      <c r="M2569" s="556" t="n">
        <v>-693593</v>
      </c>
      <c r="N2569" t="n">
        <v>0</v>
      </c>
      <c r="O2569" t="n">
        <v>0</v>
      </c>
      <c r="P2569" t="n">
        <v>414.02</v>
      </c>
    </row>
    <row r="2570">
      <c r="A2570" t="n">
        <v>22822</v>
      </c>
      <c r="B2570" t="n">
        <v>128</v>
      </c>
      <c r="C2570" t="inlineStr">
        <is>
          <t>Love Cabaret</t>
        </is>
      </c>
      <c r="D2570" s="556" t="n">
        <v>45717</v>
      </c>
      <c r="E2570" t="n">
        <v>18547</v>
      </c>
      <c r="F2570" t="inlineStr">
        <is>
          <t>APERITIVO APEROL 750ML</t>
        </is>
      </c>
      <c r="G2570" t="n">
        <v>3132</v>
      </c>
      <c r="H2570" t="n">
        <v>11.2</v>
      </c>
      <c r="I2570" t="inlineStr">
        <is>
          <t>GR</t>
        </is>
      </c>
      <c r="J2570" t="inlineStr">
        <is>
          <t>BEBIDAS</t>
        </is>
      </c>
      <c r="K2570" t="inlineStr">
        <is>
          <t>02/2025</t>
        </is>
      </c>
      <c r="L2570" t="n">
        <v>35.5</v>
      </c>
      <c r="M2570" s="556" t="n">
        <v>45712</v>
      </c>
      <c r="N2570" t="n">
        <v>35.5</v>
      </c>
      <c r="O2570" t="n">
        <v>35.98</v>
      </c>
      <c r="P2570" t="n">
        <v>397.6</v>
      </c>
    </row>
    <row r="2571">
      <c r="A2571" t="n">
        <v>22842</v>
      </c>
      <c r="B2571" t="n">
        <v>128</v>
      </c>
      <c r="C2571" t="inlineStr">
        <is>
          <t>Love Cabaret</t>
        </is>
      </c>
      <c r="D2571" s="556" t="n">
        <v>45717</v>
      </c>
      <c r="E2571" t="n">
        <v>18306</v>
      </c>
      <c r="F2571" t="inlineStr">
        <is>
          <t>LICOR MARASCHINO LUXARDO 750ML</t>
        </is>
      </c>
      <c r="G2571" t="n">
        <v>3327</v>
      </c>
      <c r="H2571" t="n">
        <v>2</v>
      </c>
      <c r="I2571" t="inlineStr">
        <is>
          <t>GR</t>
        </is>
      </c>
      <c r="J2571" t="inlineStr">
        <is>
          <t>BEBIDAS</t>
        </is>
      </c>
      <c r="K2571" t="inlineStr">
        <is>
          <t>02/2025</t>
        </is>
      </c>
      <c r="L2571" t="n">
        <v>0</v>
      </c>
      <c r="M2571" s="556" t="n">
        <v>-693593</v>
      </c>
      <c r="N2571" t="n">
        <v>0</v>
      </c>
      <c r="O2571" t="n">
        <v>184.14</v>
      </c>
      <c r="P2571" t="n">
        <v>395.1</v>
      </c>
    </row>
    <row r="2572">
      <c r="A2572" t="n">
        <v>22909</v>
      </c>
      <c r="B2572" t="n">
        <v>128</v>
      </c>
      <c r="C2572" t="inlineStr">
        <is>
          <t>Love Cabaret</t>
        </is>
      </c>
      <c r="D2572" s="556" t="n">
        <v>45717</v>
      </c>
      <c r="E2572" t="n">
        <v>25885</v>
      </c>
      <c r="F2572" t="inlineStr">
        <is>
          <t>PAO FOLHA LIBANES MAXIFOUR C/300G</t>
        </is>
      </c>
      <c r="G2572" t="n">
        <v>6422</v>
      </c>
      <c r="H2572" t="n">
        <v>10</v>
      </c>
      <c r="I2572" t="inlineStr">
        <is>
          <t>PT</t>
        </is>
      </c>
      <c r="J2572" t="inlineStr">
        <is>
          <t>ALIMENTOS</t>
        </is>
      </c>
      <c r="K2572" t="inlineStr">
        <is>
          <t>02/2025</t>
        </is>
      </c>
      <c r="L2572" t="n">
        <v>0</v>
      </c>
      <c r="M2572" s="556" t="n">
        <v>45684</v>
      </c>
      <c r="N2572" t="n">
        <v>35.5</v>
      </c>
      <c r="O2572" t="n">
        <v>12.2</v>
      </c>
      <c r="P2572" t="n">
        <v>355</v>
      </c>
    </row>
    <row r="2573">
      <c r="A2573" t="n">
        <v>22916</v>
      </c>
      <c r="B2573" t="n">
        <v>128</v>
      </c>
      <c r="C2573" t="inlineStr">
        <is>
          <t>Love Cabaret</t>
        </is>
      </c>
      <c r="D2573" s="556" t="n">
        <v>45717</v>
      </c>
      <c r="E2573" t="n">
        <v>24030</v>
      </c>
      <c r="F2573" t="inlineStr">
        <is>
          <t>AGUA TONICA PRATA 269ML</t>
        </is>
      </c>
      <c r="G2573" t="n">
        <v>3593</v>
      </c>
      <c r="H2573" t="n">
        <v>109</v>
      </c>
      <c r="I2573" t="inlineStr">
        <is>
          <t>UN</t>
        </is>
      </c>
      <c r="J2573" t="inlineStr">
        <is>
          <t>BEBIDAS</t>
        </is>
      </c>
      <c r="K2573" t="inlineStr">
        <is>
          <t>02/2025</t>
        </is>
      </c>
      <c r="L2573" t="n">
        <v>3.23</v>
      </c>
      <c r="M2573" s="556" t="n">
        <v>45712</v>
      </c>
      <c r="N2573" t="n">
        <v>3.03</v>
      </c>
      <c r="O2573" t="n">
        <v>3.04</v>
      </c>
      <c r="P2573" t="n">
        <v>352.07</v>
      </c>
    </row>
    <row r="2574">
      <c r="A2574" t="n">
        <v>22912</v>
      </c>
      <c r="B2574" t="n">
        <v>128</v>
      </c>
      <c r="C2574" t="inlineStr">
        <is>
          <t>Love Cabaret</t>
        </is>
      </c>
      <c r="D2574" s="556" t="n">
        <v>45717</v>
      </c>
      <c r="E2574" t="n">
        <v>23990</v>
      </c>
      <c r="F2574" t="inlineStr">
        <is>
          <t>ACEM MOIDO KG</t>
        </is>
      </c>
      <c r="G2574" t="n">
        <v>2917</v>
      </c>
      <c r="H2574" t="n">
        <v>10</v>
      </c>
      <c r="I2574" t="inlineStr">
        <is>
          <t>KG</t>
        </is>
      </c>
      <c r="J2574" t="inlineStr">
        <is>
          <t>ALIMENTOS</t>
        </is>
      </c>
      <c r="K2574" t="inlineStr">
        <is>
          <t>02/2025</t>
        </is>
      </c>
      <c r="L2574" t="n">
        <v>32.79</v>
      </c>
      <c r="M2574" s="556" t="n">
        <v>45715</v>
      </c>
      <c r="N2574" t="n">
        <v>34.9</v>
      </c>
      <c r="O2574" t="n">
        <v>34.9</v>
      </c>
      <c r="P2574" t="n">
        <v>327.9</v>
      </c>
    </row>
    <row r="2575">
      <c r="A2575" t="n">
        <v>22903</v>
      </c>
      <c r="B2575" t="n">
        <v>128</v>
      </c>
      <c r="C2575" t="inlineStr">
        <is>
          <t>Love Cabaret</t>
        </is>
      </c>
      <c r="D2575" s="556" t="n">
        <v>45717</v>
      </c>
      <c r="E2575" t="n">
        <v>19291</v>
      </c>
      <c r="F2575" t="inlineStr">
        <is>
          <t>QUEIJO PARMESAO CAPA PRETA KG</t>
        </is>
      </c>
      <c r="G2575" t="n">
        <v>2775</v>
      </c>
      <c r="H2575" t="n">
        <v>4.54</v>
      </c>
      <c r="I2575" t="inlineStr">
        <is>
          <t>KG</t>
        </is>
      </c>
      <c r="J2575" t="inlineStr">
        <is>
          <t>ALIMENTOS</t>
        </is>
      </c>
      <c r="K2575" t="inlineStr">
        <is>
          <t>02/2025</t>
        </is>
      </c>
      <c r="L2575" t="n">
        <v>72.13</v>
      </c>
      <c r="M2575" s="556" t="n">
        <v>45712</v>
      </c>
      <c r="N2575" t="n">
        <v>72.25</v>
      </c>
      <c r="O2575" t="n">
        <v>72</v>
      </c>
      <c r="P2575" t="n">
        <v>327.47</v>
      </c>
    </row>
    <row r="2576">
      <c r="A2576" t="n">
        <v>22830</v>
      </c>
      <c r="B2576" t="n">
        <v>128</v>
      </c>
      <c r="C2576" t="inlineStr">
        <is>
          <t>Love Cabaret</t>
        </is>
      </c>
      <c r="D2576" s="556" t="n">
        <v>45717</v>
      </c>
      <c r="E2576" t="n">
        <v>25156</v>
      </c>
      <c r="F2576" t="inlineStr">
        <is>
          <t>CACHACA FAMIGERADA CARVALHO OURO 750ML</t>
        </is>
      </c>
      <c r="G2576" t="n">
        <v>5926</v>
      </c>
      <c r="H2576" t="n">
        <v>5</v>
      </c>
      <c r="I2576" t="inlineStr">
        <is>
          <t>GR</t>
        </is>
      </c>
      <c r="J2576" t="inlineStr">
        <is>
          <t>BEBIDAS</t>
        </is>
      </c>
      <c r="K2576" t="inlineStr">
        <is>
          <t>02/2025</t>
        </is>
      </c>
      <c r="L2576" t="n">
        <v>0</v>
      </c>
      <c r="M2576" s="556" t="n">
        <v>-693593</v>
      </c>
      <c r="N2576" t="n">
        <v>0</v>
      </c>
      <c r="O2576" t="n">
        <v>65</v>
      </c>
      <c r="P2576" t="n">
        <v>325</v>
      </c>
    </row>
    <row r="2577">
      <c r="A2577" t="n">
        <v>22834</v>
      </c>
      <c r="B2577" t="n">
        <v>128</v>
      </c>
      <c r="C2577" t="inlineStr">
        <is>
          <t>Love Cabaret</t>
        </is>
      </c>
      <c r="D2577" s="556" t="n">
        <v>45717</v>
      </c>
      <c r="E2577" t="n">
        <v>18220</v>
      </c>
      <c r="F2577" t="inlineStr">
        <is>
          <t>VERMOUTH CARPANO CLASSICO ROSSO ITALIANO 1L</t>
        </is>
      </c>
      <c r="G2577" t="n">
        <v>3408</v>
      </c>
      <c r="H2577" t="n">
        <v>4</v>
      </c>
      <c r="I2577" t="inlineStr">
        <is>
          <t>GR</t>
        </is>
      </c>
      <c r="J2577" t="inlineStr">
        <is>
          <t>BEBIDAS</t>
        </is>
      </c>
      <c r="K2577" t="inlineStr">
        <is>
          <t>02/2025</t>
        </is>
      </c>
      <c r="L2577" t="n">
        <v>79.03</v>
      </c>
      <c r="M2577" s="556" t="n">
        <v>45712</v>
      </c>
      <c r="N2577" t="n">
        <v>79.03</v>
      </c>
      <c r="O2577" t="n">
        <v>79.03</v>
      </c>
      <c r="P2577" t="n">
        <v>316.12</v>
      </c>
    </row>
    <row r="2578">
      <c r="A2578" t="n">
        <v>22921</v>
      </c>
      <c r="B2578" t="n">
        <v>128</v>
      </c>
      <c r="C2578" t="inlineStr">
        <is>
          <t>Love Cabaret</t>
        </is>
      </c>
      <c r="D2578" s="556" t="n">
        <v>45717</v>
      </c>
      <c r="E2578" t="n">
        <v>24562</v>
      </c>
      <c r="F2578" t="inlineStr">
        <is>
          <t xml:space="preserve">REFRIGERANTE DE MACA CLASH'D 269ML C/12 </t>
        </is>
      </c>
      <c r="G2578" t="n">
        <v>5670</v>
      </c>
      <c r="H2578" t="n">
        <v>7</v>
      </c>
      <c r="I2578" t="inlineStr">
        <is>
          <t>PC</t>
        </is>
      </c>
      <c r="J2578" t="inlineStr">
        <is>
          <t>BEBIDAS</t>
        </is>
      </c>
      <c r="K2578" t="inlineStr">
        <is>
          <t>02/2025</t>
        </is>
      </c>
      <c r="L2578" t="n">
        <v>45.05</v>
      </c>
      <c r="M2578" s="556" t="n">
        <v>45714</v>
      </c>
      <c r="N2578" t="n">
        <v>0</v>
      </c>
      <c r="O2578" t="n">
        <v>0</v>
      </c>
      <c r="P2578" t="n">
        <v>315.35</v>
      </c>
    </row>
    <row r="2579">
      <c r="A2579" t="n">
        <v>22824</v>
      </c>
      <c r="B2579" t="n">
        <v>128</v>
      </c>
      <c r="C2579" t="inlineStr">
        <is>
          <t>Love Cabaret</t>
        </is>
      </c>
      <c r="D2579" s="556" t="n">
        <v>45717</v>
      </c>
      <c r="E2579" t="n">
        <v>18475</v>
      </c>
      <c r="F2579" t="inlineStr">
        <is>
          <t>CACHACA ORIGINAL PRATA ENGENHO CANTAREIRA 750ML</t>
        </is>
      </c>
      <c r="G2579" t="n">
        <v>3181</v>
      </c>
      <c r="H2579" t="n">
        <v>9</v>
      </c>
      <c r="I2579" t="inlineStr">
        <is>
          <t>GR</t>
        </is>
      </c>
      <c r="J2579" t="inlineStr">
        <is>
          <t>BEBIDAS</t>
        </is>
      </c>
      <c r="K2579" t="inlineStr">
        <is>
          <t>02/2025</t>
        </is>
      </c>
      <c r="L2579" t="n">
        <v>0</v>
      </c>
      <c r="M2579" s="556" t="n">
        <v>-693593</v>
      </c>
      <c r="N2579" t="n">
        <v>0</v>
      </c>
      <c r="O2579" t="n">
        <v>32.9</v>
      </c>
      <c r="P2579" t="n">
        <v>296.1</v>
      </c>
    </row>
    <row r="2580">
      <c r="A2580" t="n">
        <v>22933</v>
      </c>
      <c r="B2580" t="n">
        <v>128</v>
      </c>
      <c r="C2580" t="inlineStr">
        <is>
          <t>Love Cabaret</t>
        </is>
      </c>
      <c r="D2580" s="556" t="n">
        <v>45717</v>
      </c>
      <c r="E2580" t="n">
        <v>25185</v>
      </c>
      <c r="F2580" t="inlineStr">
        <is>
          <t>TUCUPI PRETO KG</t>
        </is>
      </c>
      <c r="G2580" t="n">
        <v>5937</v>
      </c>
      <c r="H2580" t="n">
        <v>0.99</v>
      </c>
      <c r="I2580" t="inlineStr">
        <is>
          <t>KG</t>
        </is>
      </c>
      <c r="J2580" t="inlineStr">
        <is>
          <t>ALIMENTOS</t>
        </is>
      </c>
      <c r="K2580" t="inlineStr">
        <is>
          <t>02/2025</t>
        </is>
      </c>
      <c r="L2580" t="n">
        <v>0</v>
      </c>
      <c r="M2580" s="556" t="n">
        <v>45579</v>
      </c>
      <c r="N2580" t="n">
        <v>250</v>
      </c>
      <c r="O2580" t="n">
        <v>250</v>
      </c>
      <c r="P2580" t="n">
        <v>247.5</v>
      </c>
    </row>
    <row r="2581">
      <c r="A2581" t="n">
        <v>22861</v>
      </c>
      <c r="B2581" t="n">
        <v>128</v>
      </c>
      <c r="C2581" t="inlineStr">
        <is>
          <t>Love Cabaret</t>
        </is>
      </c>
      <c r="D2581" s="556" t="n">
        <v>45717</v>
      </c>
      <c r="E2581" t="n">
        <v>18097</v>
      </c>
      <c r="F2581" t="inlineStr">
        <is>
          <t>WHISKY TALISKER SINGLE MALT 10 ANOS 720ML</t>
        </is>
      </c>
      <c r="G2581" t="n">
        <v>3513</v>
      </c>
      <c r="H2581" t="n">
        <v>0.6</v>
      </c>
      <c r="I2581" t="inlineStr">
        <is>
          <t>GR</t>
        </is>
      </c>
      <c r="J2581" t="inlineStr">
        <is>
          <t>BEBIDAS</t>
        </is>
      </c>
      <c r="K2581" t="inlineStr">
        <is>
          <t>02/2025</t>
        </is>
      </c>
      <c r="L2581" t="n">
        <v>0</v>
      </c>
      <c r="M2581" s="556" t="n">
        <v>-693593</v>
      </c>
      <c r="N2581" t="n">
        <v>0</v>
      </c>
      <c r="O2581" t="n">
        <v>410</v>
      </c>
      <c r="P2581" t="n">
        <v>235.74</v>
      </c>
    </row>
    <row r="2582">
      <c r="A2582" t="n">
        <v>22905</v>
      </c>
      <c r="B2582" t="n">
        <v>128</v>
      </c>
      <c r="C2582" t="inlineStr">
        <is>
          <t>Love Cabaret</t>
        </is>
      </c>
      <c r="D2582" s="556" t="n">
        <v>45717</v>
      </c>
      <c r="E2582" t="n">
        <v>24435</v>
      </c>
      <c r="F2582" t="inlineStr">
        <is>
          <t>QUEIJO EMMENTAL KG</t>
        </is>
      </c>
      <c r="G2582" t="n">
        <v>2769</v>
      </c>
      <c r="H2582" t="n">
        <v>3.1</v>
      </c>
      <c r="I2582" t="inlineStr">
        <is>
          <t>KG</t>
        </is>
      </c>
      <c r="J2582" t="inlineStr">
        <is>
          <t>ALIMENTOS</t>
        </is>
      </c>
      <c r="K2582" t="inlineStr">
        <is>
          <t>02/2025</t>
        </is>
      </c>
      <c r="L2582" t="n">
        <v>0</v>
      </c>
      <c r="M2582" s="556" t="n">
        <v>45677</v>
      </c>
      <c r="N2582" t="n">
        <v>73.90000000000001</v>
      </c>
      <c r="O2582" t="n">
        <v>73.90000000000001</v>
      </c>
      <c r="P2582" t="n">
        <v>229.09</v>
      </c>
    </row>
    <row r="2583">
      <c r="A2583" t="n">
        <v>22858</v>
      </c>
      <c r="B2583" t="n">
        <v>128</v>
      </c>
      <c r="C2583" t="inlineStr">
        <is>
          <t>Love Cabaret</t>
        </is>
      </c>
      <c r="D2583" s="556" t="n">
        <v>45717</v>
      </c>
      <c r="E2583" t="n">
        <v>18153</v>
      </c>
      <c r="F2583" t="inlineStr">
        <is>
          <t>WHISKY BOURBON WOODFORD RESERVE 750ML</t>
        </is>
      </c>
      <c r="G2583" t="n">
        <v>3466</v>
      </c>
      <c r="H2583" t="n">
        <v>1</v>
      </c>
      <c r="I2583" t="inlineStr">
        <is>
          <t>GR</t>
        </is>
      </c>
      <c r="J2583" t="inlineStr">
        <is>
          <t>BEBIDAS</t>
        </is>
      </c>
      <c r="K2583" t="inlineStr">
        <is>
          <t>02/2025</t>
        </is>
      </c>
      <c r="L2583" t="n">
        <v>0</v>
      </c>
      <c r="M2583" s="556" t="n">
        <v>-693593</v>
      </c>
      <c r="N2583" t="n">
        <v>0</v>
      </c>
      <c r="O2583" t="n">
        <v>161.41</v>
      </c>
      <c r="P2583" t="n">
        <v>192.33</v>
      </c>
    </row>
    <row r="2584">
      <c r="A2584" t="n">
        <v>22904</v>
      </c>
      <c r="B2584" t="n">
        <v>128</v>
      </c>
      <c r="C2584" t="inlineStr">
        <is>
          <t>Love Cabaret</t>
        </is>
      </c>
      <c r="D2584" s="556" t="n">
        <v>45717</v>
      </c>
      <c r="E2584" t="n">
        <v>19322</v>
      </c>
      <c r="F2584" t="inlineStr">
        <is>
          <t>QUEIJO MUSSARELA SCALA KG</t>
        </is>
      </c>
      <c r="G2584" t="n">
        <v>2773</v>
      </c>
      <c r="H2584" t="n">
        <v>3.84</v>
      </c>
      <c r="I2584" t="inlineStr">
        <is>
          <t>KG</t>
        </is>
      </c>
      <c r="J2584" t="inlineStr">
        <is>
          <t>ALIMENTOS</t>
        </is>
      </c>
      <c r="K2584" t="inlineStr">
        <is>
          <t>02/2025</t>
        </is>
      </c>
      <c r="L2584" t="n">
        <v>46.08</v>
      </c>
      <c r="M2584" s="556" t="n">
        <v>45712</v>
      </c>
      <c r="N2584" t="n">
        <v>48.02</v>
      </c>
      <c r="O2584" t="n">
        <v>48.02</v>
      </c>
      <c r="P2584" t="n">
        <v>176.95</v>
      </c>
    </row>
    <row r="2585">
      <c r="A2585" t="n">
        <v>22851</v>
      </c>
      <c r="B2585" t="n">
        <v>128</v>
      </c>
      <c r="C2585" t="inlineStr">
        <is>
          <t>Love Cabaret</t>
        </is>
      </c>
      <c r="D2585" s="556" t="n">
        <v>45717</v>
      </c>
      <c r="E2585" t="n">
        <v>18312</v>
      </c>
      <c r="F2585" t="inlineStr">
        <is>
          <t>LICOR FRANGELICO 700ML</t>
        </is>
      </c>
      <c r="G2585" t="n">
        <v>3321</v>
      </c>
      <c r="H2585" t="n">
        <v>1.5</v>
      </c>
      <c r="I2585" t="inlineStr">
        <is>
          <t>GR</t>
        </is>
      </c>
      <c r="J2585" t="inlineStr">
        <is>
          <t>BEBIDAS</t>
        </is>
      </c>
      <c r="K2585" t="inlineStr">
        <is>
          <t>02/2025</t>
        </is>
      </c>
      <c r="L2585" t="n">
        <v>0</v>
      </c>
      <c r="M2585" s="556" t="n">
        <v>-693593</v>
      </c>
      <c r="N2585" t="n">
        <v>0</v>
      </c>
      <c r="O2585" t="n">
        <v>135.9</v>
      </c>
      <c r="P2585" t="n">
        <v>175.32</v>
      </c>
    </row>
    <row r="2586">
      <c r="A2586" t="n">
        <v>22836</v>
      </c>
      <c r="B2586" t="n">
        <v>128</v>
      </c>
      <c r="C2586" t="inlineStr">
        <is>
          <t>Love Cabaret</t>
        </is>
      </c>
      <c r="D2586" s="556" t="n">
        <v>45717</v>
      </c>
      <c r="E2586" t="n">
        <v>18545</v>
      </c>
      <c r="F2586" t="inlineStr">
        <is>
          <t>APERITIVO CAMPARI 998ML</t>
        </is>
      </c>
      <c r="G2586" t="n">
        <v>3134</v>
      </c>
      <c r="H2586" t="n">
        <v>3.45</v>
      </c>
      <c r="I2586" t="inlineStr">
        <is>
          <t>GR</t>
        </is>
      </c>
      <c r="J2586" t="inlineStr">
        <is>
          <t>BEBIDAS</t>
        </is>
      </c>
      <c r="K2586" t="inlineStr">
        <is>
          <t>02/2025</t>
        </is>
      </c>
      <c r="L2586" t="n">
        <v>49.9</v>
      </c>
      <c r="M2586" s="556" t="n">
        <v>45698</v>
      </c>
      <c r="N2586" t="n">
        <v>49.9</v>
      </c>
      <c r="O2586" t="n">
        <v>45.91</v>
      </c>
      <c r="P2586" t="n">
        <v>172.16</v>
      </c>
    </row>
    <row r="2587">
      <c r="A2587" t="n">
        <v>22825</v>
      </c>
      <c r="B2587" t="n">
        <v>128</v>
      </c>
      <c r="C2587" t="inlineStr">
        <is>
          <t>Love Cabaret</t>
        </is>
      </c>
      <c r="D2587" s="556" t="n">
        <v>45717</v>
      </c>
      <c r="E2587" t="n">
        <v>18543</v>
      </c>
      <c r="F2587" t="inlineStr">
        <is>
          <t>APERITIVO CYNAR 900ML</t>
        </is>
      </c>
      <c r="G2587" t="n">
        <v>3135</v>
      </c>
      <c r="H2587" t="n">
        <v>7</v>
      </c>
      <c r="I2587" t="inlineStr">
        <is>
          <t>GR</t>
        </is>
      </c>
      <c r="J2587" t="inlineStr">
        <is>
          <t>BEBIDAS</t>
        </is>
      </c>
      <c r="K2587" t="inlineStr">
        <is>
          <t>02/2025</t>
        </is>
      </c>
      <c r="L2587" t="n">
        <v>24.5</v>
      </c>
      <c r="M2587" s="556" t="n">
        <v>45712</v>
      </c>
      <c r="N2587" t="n">
        <v>24.5</v>
      </c>
      <c r="O2587" t="n">
        <v>24.5</v>
      </c>
      <c r="P2587" t="n">
        <v>171.5</v>
      </c>
    </row>
    <row r="2588">
      <c r="A2588" t="n">
        <v>22850</v>
      </c>
      <c r="B2588" t="n">
        <v>128</v>
      </c>
      <c r="C2588" t="inlineStr">
        <is>
          <t>Love Cabaret</t>
        </is>
      </c>
      <c r="D2588" s="556" t="n">
        <v>45717</v>
      </c>
      <c r="E2588" t="n">
        <v>18327</v>
      </c>
      <c r="F2588" t="inlineStr">
        <is>
          <t>LICOR COINTREAU 700ML</t>
        </is>
      </c>
      <c r="G2588" t="n">
        <v>3306</v>
      </c>
      <c r="H2588" t="n">
        <v>1.5</v>
      </c>
      <c r="I2588" t="inlineStr">
        <is>
          <t>GR</t>
        </is>
      </c>
      <c r="J2588" t="inlineStr">
        <is>
          <t>BEBIDAS</t>
        </is>
      </c>
      <c r="K2588" t="inlineStr">
        <is>
          <t>02/2025</t>
        </is>
      </c>
      <c r="L2588" t="n">
        <v>0</v>
      </c>
      <c r="M2588" s="556" t="n">
        <v>-693593</v>
      </c>
      <c r="N2588" t="n">
        <v>0</v>
      </c>
      <c r="O2588" t="n">
        <v>98.64</v>
      </c>
      <c r="P2588" t="n">
        <v>165.88</v>
      </c>
    </row>
    <row r="2589">
      <c r="A2589" t="n">
        <v>22859</v>
      </c>
      <c r="B2589" t="n">
        <v>128</v>
      </c>
      <c r="C2589" t="inlineStr">
        <is>
          <t>Love Cabaret</t>
        </is>
      </c>
      <c r="D2589" s="556" t="n">
        <v>45717</v>
      </c>
      <c r="E2589" t="n">
        <v>18140</v>
      </c>
      <c r="F2589" t="inlineStr">
        <is>
          <t>WHISKY GENTLEMAN JACK SILVER 1L</t>
        </is>
      </c>
      <c r="G2589" t="n">
        <v>3478</v>
      </c>
      <c r="H2589" t="n">
        <v>1</v>
      </c>
      <c r="I2589" t="inlineStr">
        <is>
          <t>GR</t>
        </is>
      </c>
      <c r="J2589" t="inlineStr">
        <is>
          <t>BEBIDAS</t>
        </is>
      </c>
      <c r="K2589" t="inlineStr">
        <is>
          <t>02/2025</t>
        </is>
      </c>
      <c r="L2589" t="n">
        <v>0</v>
      </c>
      <c r="M2589" s="556" t="n">
        <v>-693593</v>
      </c>
      <c r="N2589" t="n">
        <v>0</v>
      </c>
      <c r="O2589" t="n">
        <v>160</v>
      </c>
      <c r="P2589" t="n">
        <v>162.93</v>
      </c>
    </row>
    <row r="2590">
      <c r="A2590" t="n">
        <v>22907</v>
      </c>
      <c r="B2590" t="n">
        <v>128</v>
      </c>
      <c r="C2590" t="inlineStr">
        <is>
          <t>Love Cabaret</t>
        </is>
      </c>
      <c r="D2590" s="556" t="n">
        <v>45717</v>
      </c>
      <c r="E2590" t="n">
        <v>19157</v>
      </c>
      <c r="F2590" t="inlineStr">
        <is>
          <t>PAO DE BRIOCHE PARA HAMBURGUER C/ 4UN</t>
        </is>
      </c>
      <c r="G2590" t="n">
        <v>2830</v>
      </c>
      <c r="H2590" t="n">
        <v>66</v>
      </c>
      <c r="I2590" t="inlineStr">
        <is>
          <t>UN</t>
        </is>
      </c>
      <c r="J2590" t="inlineStr">
        <is>
          <t>ALIMENTOS</t>
        </is>
      </c>
      <c r="K2590" t="inlineStr">
        <is>
          <t>02/2025</t>
        </is>
      </c>
      <c r="L2590" t="n">
        <v>0</v>
      </c>
      <c r="M2590" s="556" t="n">
        <v>45496</v>
      </c>
      <c r="N2590" t="n">
        <v>2.45</v>
      </c>
      <c r="O2590" t="n">
        <v>7.84</v>
      </c>
      <c r="P2590" t="n">
        <v>161.98</v>
      </c>
    </row>
    <row r="2591">
      <c r="A2591" t="n">
        <v>22849</v>
      </c>
      <c r="B2591" t="n">
        <v>128</v>
      </c>
      <c r="C2591" t="inlineStr">
        <is>
          <t>Love Cabaret</t>
        </is>
      </c>
      <c r="D2591" s="556" t="n">
        <v>45717</v>
      </c>
      <c r="E2591" t="n">
        <v>22598</v>
      </c>
      <c r="F2591" t="inlineStr">
        <is>
          <t>APERITIVO ANGOSTURA ORANGE 100ML</t>
        </is>
      </c>
      <c r="G2591" t="n">
        <v>3131</v>
      </c>
      <c r="H2591" t="n">
        <v>1.5</v>
      </c>
      <c r="I2591" t="inlineStr">
        <is>
          <t>GR</t>
        </is>
      </c>
      <c r="J2591" t="inlineStr">
        <is>
          <t>BEBIDAS</t>
        </is>
      </c>
      <c r="K2591" t="inlineStr">
        <is>
          <t>02/2025</t>
        </is>
      </c>
      <c r="L2591" t="n">
        <v>0</v>
      </c>
      <c r="M2591" s="556" t="n">
        <v>-693593</v>
      </c>
      <c r="N2591" t="n">
        <v>0</v>
      </c>
      <c r="O2591" t="n">
        <v>92.90000000000001</v>
      </c>
      <c r="P2591" t="n">
        <v>159.78</v>
      </c>
    </row>
    <row r="2592">
      <c r="A2592" t="n">
        <v>22870</v>
      </c>
      <c r="B2592" t="n">
        <v>128</v>
      </c>
      <c r="C2592" t="inlineStr">
        <is>
          <t>Love Cabaret</t>
        </is>
      </c>
      <c r="D2592" s="556" t="n">
        <v>45717</v>
      </c>
      <c r="E2592" t="n">
        <v>20116</v>
      </c>
      <c r="F2592" t="inlineStr">
        <is>
          <t>MASSA CONGELADA PARA HARUMAKI 450GR</t>
        </is>
      </c>
      <c r="G2592" t="n">
        <v>2291</v>
      </c>
      <c r="H2592" t="n">
        <v>10</v>
      </c>
      <c r="I2592" t="inlineStr">
        <is>
          <t>UN</t>
        </is>
      </c>
      <c r="J2592" t="inlineStr">
        <is>
          <t>ALIMENTOS</t>
        </is>
      </c>
      <c r="K2592" t="inlineStr">
        <is>
          <t>02/2025</t>
        </is>
      </c>
      <c r="L2592" t="n">
        <v>0</v>
      </c>
      <c r="M2592" s="556" t="n">
        <v>45677</v>
      </c>
      <c r="N2592" t="n">
        <v>13.65</v>
      </c>
      <c r="O2592" t="n">
        <v>13.65</v>
      </c>
      <c r="P2592" t="n">
        <v>136.5</v>
      </c>
    </row>
    <row r="2593">
      <c r="A2593" t="n">
        <v>22844</v>
      </c>
      <c r="B2593" t="n">
        <v>128</v>
      </c>
      <c r="C2593" t="inlineStr">
        <is>
          <t>Love Cabaret</t>
        </is>
      </c>
      <c r="D2593" s="556" t="n">
        <v>45717</v>
      </c>
      <c r="E2593" t="n">
        <v>18268</v>
      </c>
      <c r="F2593" t="inlineStr">
        <is>
          <t>RUM HAVANA CLUB 3 ANOS 750ML</t>
        </is>
      </c>
      <c r="G2593" t="n">
        <v>3362</v>
      </c>
      <c r="H2593" t="n">
        <v>2</v>
      </c>
      <c r="I2593" t="inlineStr">
        <is>
          <t>GR</t>
        </is>
      </c>
      <c r="J2593" t="inlineStr">
        <is>
          <t>BEBIDAS</t>
        </is>
      </c>
      <c r="K2593" t="inlineStr">
        <is>
          <t>02/2025</t>
        </is>
      </c>
      <c r="L2593" t="n">
        <v>0</v>
      </c>
      <c r="M2593" s="556" t="n">
        <v>-693593</v>
      </c>
      <c r="N2593" t="n">
        <v>0</v>
      </c>
      <c r="O2593" t="n">
        <v>67.13</v>
      </c>
      <c r="P2593" t="n">
        <v>133.34</v>
      </c>
    </row>
    <row r="2594">
      <c r="A2594" t="n">
        <v>22852</v>
      </c>
      <c r="B2594" t="n">
        <v>128</v>
      </c>
      <c r="C2594" t="inlineStr">
        <is>
          <t>Love Cabaret</t>
        </is>
      </c>
      <c r="D2594" s="556" t="n">
        <v>45717</v>
      </c>
      <c r="E2594" t="n">
        <v>18241</v>
      </c>
      <c r="F2594" t="inlineStr">
        <is>
          <t>TEQUILA EL JIMADOR BLANCO 750ML</t>
        </is>
      </c>
      <c r="G2594" t="n">
        <v>3387</v>
      </c>
      <c r="H2594" t="n">
        <v>1.4</v>
      </c>
      <c r="I2594" t="inlineStr">
        <is>
          <t>GR</t>
        </is>
      </c>
      <c r="J2594" t="inlineStr">
        <is>
          <t>BEBIDAS</t>
        </is>
      </c>
      <c r="K2594" t="inlineStr">
        <is>
          <t>02/2025</t>
        </is>
      </c>
      <c r="L2594" t="n">
        <v>0</v>
      </c>
      <c r="M2594" s="556" t="n">
        <v>45583</v>
      </c>
      <c r="N2594" t="n">
        <v>95</v>
      </c>
      <c r="O2594" t="n">
        <v>102</v>
      </c>
      <c r="P2594" t="n">
        <v>133</v>
      </c>
    </row>
    <row r="2595">
      <c r="A2595" t="n">
        <v>22856</v>
      </c>
      <c r="B2595" t="n">
        <v>128</v>
      </c>
      <c r="C2595" t="inlineStr">
        <is>
          <t>Love Cabaret</t>
        </is>
      </c>
      <c r="D2595" s="556" t="n">
        <v>45717</v>
      </c>
      <c r="E2595" t="n">
        <v>18254</v>
      </c>
      <c r="F2595" t="inlineStr">
        <is>
          <t>RUM HAVANA CLUB 7 ANOS 700ML</t>
        </is>
      </c>
      <c r="G2595" t="n">
        <v>3375</v>
      </c>
      <c r="H2595" t="n">
        <v>1</v>
      </c>
      <c r="I2595" t="inlineStr">
        <is>
          <t>GR</t>
        </is>
      </c>
      <c r="J2595" t="inlineStr">
        <is>
          <t>BEBIDAS</t>
        </is>
      </c>
      <c r="K2595" t="inlineStr">
        <is>
          <t>02/2025</t>
        </is>
      </c>
      <c r="L2595" t="n">
        <v>0</v>
      </c>
      <c r="M2595" s="556" t="n">
        <v>45488</v>
      </c>
      <c r="N2595" t="n">
        <v>123.5</v>
      </c>
      <c r="O2595" t="n">
        <v>123.9</v>
      </c>
      <c r="P2595" t="n">
        <v>123.5</v>
      </c>
    </row>
    <row r="2596">
      <c r="A2596" t="n">
        <v>22835</v>
      </c>
      <c r="B2596" t="n">
        <v>128</v>
      </c>
      <c r="C2596" t="inlineStr">
        <is>
          <t>Love Cabaret</t>
        </is>
      </c>
      <c r="D2596" s="556" t="n">
        <v>45717</v>
      </c>
      <c r="E2596" t="n">
        <v>18218</v>
      </c>
      <c r="F2596" t="inlineStr">
        <is>
          <t>VERMOUTH CINZANO ROSSO ARGENTINO 1L</t>
        </is>
      </c>
      <c r="G2596" t="n">
        <v>3410</v>
      </c>
      <c r="H2596" t="n">
        <v>4</v>
      </c>
      <c r="I2596" t="inlineStr">
        <is>
          <t>GR</t>
        </is>
      </c>
      <c r="J2596" t="inlineStr">
        <is>
          <t>BEBIDAS</t>
        </is>
      </c>
      <c r="K2596" t="inlineStr">
        <is>
          <t>02/2025</t>
        </is>
      </c>
      <c r="L2596" t="n">
        <v>0</v>
      </c>
      <c r="M2596" s="556" t="n">
        <v>45670</v>
      </c>
      <c r="N2596" t="n">
        <v>29.96</v>
      </c>
      <c r="O2596" t="n">
        <v>38.9</v>
      </c>
      <c r="P2596" t="n">
        <v>119.84</v>
      </c>
    </row>
    <row r="2597">
      <c r="A2597" t="n">
        <v>22872</v>
      </c>
      <c r="B2597" t="n">
        <v>128</v>
      </c>
      <c r="C2597" t="inlineStr">
        <is>
          <t>Love Cabaret</t>
        </is>
      </c>
      <c r="D2597" s="556" t="n">
        <v>45717</v>
      </c>
      <c r="E2597" t="n">
        <v>20689</v>
      </c>
      <c r="F2597" t="inlineStr">
        <is>
          <t>CREME DE LEITE FRESCO QUATA C/1,01LT</t>
        </is>
      </c>
      <c r="G2597" t="n">
        <v>2105</v>
      </c>
      <c r="H2597" t="n">
        <v>3</v>
      </c>
      <c r="I2597" t="inlineStr">
        <is>
          <t>UN</t>
        </is>
      </c>
      <c r="J2597" t="inlineStr">
        <is>
          <t>ALIMENTOS</t>
        </is>
      </c>
      <c r="K2597" t="inlineStr">
        <is>
          <t>02/2025</t>
        </is>
      </c>
      <c r="L2597" t="n">
        <v>37.6</v>
      </c>
      <c r="M2597" s="556" t="n">
        <v>45712</v>
      </c>
      <c r="N2597" t="n">
        <v>37.5</v>
      </c>
      <c r="O2597" t="n">
        <v>37.5</v>
      </c>
      <c r="P2597" t="n">
        <v>112.8</v>
      </c>
    </row>
    <row r="2598">
      <c r="A2598" t="n">
        <v>22857</v>
      </c>
      <c r="B2598" t="n">
        <v>128</v>
      </c>
      <c r="C2598" t="inlineStr">
        <is>
          <t>Love Cabaret</t>
        </is>
      </c>
      <c r="D2598" s="556" t="n">
        <v>45717</v>
      </c>
      <c r="E2598" t="n">
        <v>18219</v>
      </c>
      <c r="F2598" t="inlineStr">
        <is>
          <t>VERMOUTH CARPANO PUNT E MES 1L</t>
        </is>
      </c>
      <c r="G2598" t="n">
        <v>3409</v>
      </c>
      <c r="H2598" t="n">
        <v>1</v>
      </c>
      <c r="I2598" t="inlineStr">
        <is>
          <t>GR</t>
        </is>
      </c>
      <c r="J2598" t="inlineStr">
        <is>
          <t>BEBIDAS</t>
        </is>
      </c>
      <c r="K2598" t="inlineStr">
        <is>
          <t>02/2025</t>
        </is>
      </c>
      <c r="L2598" t="n">
        <v>112.11</v>
      </c>
      <c r="M2598" s="556" t="n">
        <v>45692</v>
      </c>
      <c r="N2598" t="n">
        <v>112.11</v>
      </c>
      <c r="O2598" t="n">
        <v>95.95</v>
      </c>
      <c r="P2598" t="n">
        <v>112.11</v>
      </c>
    </row>
    <row r="2599">
      <c r="A2599" t="n">
        <v>22855</v>
      </c>
      <c r="B2599" t="n">
        <v>128</v>
      </c>
      <c r="C2599" t="inlineStr">
        <is>
          <t>Love Cabaret</t>
        </is>
      </c>
      <c r="D2599" s="556" t="n">
        <v>45717</v>
      </c>
      <c r="E2599" t="n">
        <v>18293</v>
      </c>
      <c r="F2599" t="inlineStr">
        <is>
          <t>LICOR BAILEYS 750ML</t>
        </is>
      </c>
      <c r="G2599" t="n">
        <v>3336</v>
      </c>
      <c r="H2599" t="n">
        <v>1</v>
      </c>
      <c r="I2599" t="inlineStr">
        <is>
          <t>GR</t>
        </is>
      </c>
      <c r="J2599" t="inlineStr">
        <is>
          <t>BEBIDAS</t>
        </is>
      </c>
      <c r="K2599" t="inlineStr">
        <is>
          <t>02/2025</t>
        </is>
      </c>
      <c r="L2599" t="n">
        <v>0</v>
      </c>
      <c r="M2599" s="556" t="n">
        <v>-693593</v>
      </c>
      <c r="N2599" t="n">
        <v>0</v>
      </c>
      <c r="O2599" t="n">
        <v>107.83</v>
      </c>
      <c r="P2599" t="n">
        <v>105.66</v>
      </c>
    </row>
    <row r="2600">
      <c r="A2600" t="n">
        <v>22860</v>
      </c>
      <c r="B2600" t="n">
        <v>128</v>
      </c>
      <c r="C2600" t="inlineStr">
        <is>
          <t>Love Cabaret</t>
        </is>
      </c>
      <c r="D2600" s="556" t="n">
        <v>45717</v>
      </c>
      <c r="E2600" t="n">
        <v>18111</v>
      </c>
      <c r="F2600" t="inlineStr">
        <is>
          <t>WHISKY JOHNNIE WALKER RED LABEL 1L</t>
        </is>
      </c>
      <c r="G2600" t="n">
        <v>3500</v>
      </c>
      <c r="H2600" t="n">
        <v>1</v>
      </c>
      <c r="I2600" t="inlineStr">
        <is>
          <t>GR</t>
        </is>
      </c>
      <c r="J2600" t="inlineStr">
        <is>
          <t>BEBIDAS</t>
        </is>
      </c>
      <c r="K2600" t="inlineStr">
        <is>
          <t>02/2025</t>
        </is>
      </c>
      <c r="L2600" t="n">
        <v>0</v>
      </c>
      <c r="M2600" s="556" t="n">
        <v>45569</v>
      </c>
      <c r="N2600" t="n">
        <v>92.47</v>
      </c>
      <c r="O2600" t="n">
        <v>92.47</v>
      </c>
      <c r="P2600" t="n">
        <v>92.47</v>
      </c>
    </row>
    <row r="2601">
      <c r="A2601" t="n">
        <v>22910</v>
      </c>
      <c r="B2601" t="n">
        <v>128</v>
      </c>
      <c r="C2601" t="inlineStr">
        <is>
          <t>Love Cabaret</t>
        </is>
      </c>
      <c r="D2601" s="556" t="n">
        <v>45717</v>
      </c>
      <c r="E2601" t="n">
        <v>19154</v>
      </c>
      <c r="F2601" t="inlineStr">
        <is>
          <t>PAO QUADRADO BRIOCHE BATARD UN</t>
        </is>
      </c>
      <c r="G2601" t="n">
        <v>2831</v>
      </c>
      <c r="H2601" t="n">
        <v>3</v>
      </c>
      <c r="I2601" t="inlineStr">
        <is>
          <t>UN</t>
        </is>
      </c>
      <c r="J2601" t="inlineStr">
        <is>
          <t>ALIMENTOS</t>
        </is>
      </c>
      <c r="K2601" t="inlineStr">
        <is>
          <t>02/2025</t>
        </is>
      </c>
      <c r="L2601" t="n">
        <v>0</v>
      </c>
      <c r="M2601" s="556" t="n">
        <v>45524</v>
      </c>
      <c r="N2601" t="n">
        <v>28.5</v>
      </c>
      <c r="O2601" t="n">
        <v>28.5</v>
      </c>
      <c r="P2601" t="n">
        <v>85.5</v>
      </c>
    </row>
    <row r="2602">
      <c r="A2602" t="n">
        <v>22871</v>
      </c>
      <c r="B2602" t="n">
        <v>128</v>
      </c>
      <c r="C2602" t="inlineStr">
        <is>
          <t>Love Cabaret</t>
        </is>
      </c>
      <c r="D2602" s="556" t="n">
        <v>45717</v>
      </c>
      <c r="E2602" t="n">
        <v>20487</v>
      </c>
      <c r="F2602" t="inlineStr">
        <is>
          <t>PRESUNTO COZIDO MAGRO AURORA KG</t>
        </is>
      </c>
      <c r="G2602" t="n">
        <v>2157</v>
      </c>
      <c r="H2602" t="n">
        <v>3.2</v>
      </c>
      <c r="I2602" t="inlineStr">
        <is>
          <t>KG</t>
        </is>
      </c>
      <c r="J2602" t="inlineStr">
        <is>
          <t>ALIMENTOS</t>
        </is>
      </c>
      <c r="K2602" t="inlineStr">
        <is>
          <t>02/2025</t>
        </is>
      </c>
      <c r="L2602" t="n">
        <v>0</v>
      </c>
      <c r="M2602" s="556" t="n">
        <v>45670</v>
      </c>
      <c r="N2602" t="n">
        <v>25.9</v>
      </c>
      <c r="O2602" t="n">
        <v>24.2</v>
      </c>
      <c r="P2602" t="n">
        <v>82.88</v>
      </c>
    </row>
    <row r="2603">
      <c r="A2603" t="n">
        <v>22913</v>
      </c>
      <c r="B2603" t="n">
        <v>128</v>
      </c>
      <c r="C2603" t="inlineStr">
        <is>
          <t>Love Cabaret</t>
        </is>
      </c>
      <c r="D2603" s="556" t="n">
        <v>45717</v>
      </c>
      <c r="E2603" t="n">
        <v>18788</v>
      </c>
      <c r="F2603" t="inlineStr">
        <is>
          <t>CAMARAO CINZA LIMPO 30/40 KG</t>
        </is>
      </c>
      <c r="G2603" t="n">
        <v>2985</v>
      </c>
      <c r="H2603" t="n">
        <v>0.83</v>
      </c>
      <c r="I2603" t="inlineStr">
        <is>
          <t>KG</t>
        </is>
      </c>
      <c r="J2603" t="inlineStr">
        <is>
          <t>ALIMENTOS</t>
        </is>
      </c>
      <c r="K2603" t="inlineStr">
        <is>
          <t>02/2025</t>
        </is>
      </c>
      <c r="L2603" t="n">
        <v>98</v>
      </c>
      <c r="M2603" s="556" t="n">
        <v>45691</v>
      </c>
      <c r="N2603" t="n">
        <v>98</v>
      </c>
      <c r="O2603" t="n">
        <v>98</v>
      </c>
      <c r="P2603" t="n">
        <v>81.34</v>
      </c>
    </row>
    <row r="2604">
      <c r="A2604" t="n">
        <v>22854</v>
      </c>
      <c r="B2604" t="n">
        <v>128</v>
      </c>
      <c r="C2604" t="inlineStr">
        <is>
          <t>Love Cabaret</t>
        </is>
      </c>
      <c r="D2604" s="556" t="n">
        <v>45717</v>
      </c>
      <c r="E2604" t="n">
        <v>18537</v>
      </c>
      <c r="F2604" t="inlineStr">
        <is>
          <t>APERITIVO LILLET BLANC 750ML</t>
        </is>
      </c>
      <c r="G2604" t="n">
        <v>3140</v>
      </c>
      <c r="H2604" t="n">
        <v>1</v>
      </c>
      <c r="I2604" t="inlineStr">
        <is>
          <t>GR</t>
        </is>
      </c>
      <c r="J2604" t="inlineStr">
        <is>
          <t>BEBIDAS</t>
        </is>
      </c>
      <c r="K2604" t="inlineStr">
        <is>
          <t>02/2025</t>
        </is>
      </c>
      <c r="L2604" t="n">
        <v>0</v>
      </c>
      <c r="M2604" s="556" t="n">
        <v>45502</v>
      </c>
      <c r="N2604" t="n">
        <v>79.09999999999999</v>
      </c>
      <c r="O2604" t="n">
        <v>80.5</v>
      </c>
      <c r="P2604" t="n">
        <v>79.09999999999999</v>
      </c>
    </row>
    <row r="2605">
      <c r="A2605" t="n">
        <v>22862</v>
      </c>
      <c r="B2605" t="n">
        <v>128</v>
      </c>
      <c r="C2605" t="inlineStr">
        <is>
          <t>Love Cabaret</t>
        </is>
      </c>
      <c r="D2605" s="556" t="n">
        <v>45717</v>
      </c>
      <c r="E2605" t="n">
        <v>18313</v>
      </c>
      <c r="F2605" t="inlineStr">
        <is>
          <t>LICOR DRAMBUIE 750ML</t>
        </is>
      </c>
      <c r="G2605" t="n">
        <v>3320</v>
      </c>
      <c r="H2605" t="n">
        <v>0.5</v>
      </c>
      <c r="I2605" t="inlineStr">
        <is>
          <t>GR</t>
        </is>
      </c>
      <c r="J2605" t="inlineStr">
        <is>
          <t>BEBIDAS</t>
        </is>
      </c>
      <c r="K2605" t="inlineStr">
        <is>
          <t>02/2025</t>
        </is>
      </c>
      <c r="L2605" t="n">
        <v>0</v>
      </c>
      <c r="M2605" s="556" t="n">
        <v>-693593</v>
      </c>
      <c r="N2605" t="n">
        <v>0</v>
      </c>
      <c r="O2605" t="n">
        <v>148.9</v>
      </c>
      <c r="P2605" t="n">
        <v>74.45</v>
      </c>
    </row>
    <row r="2606">
      <c r="A2606" t="n">
        <v>22843</v>
      </c>
      <c r="B2606" t="n">
        <v>128</v>
      </c>
      <c r="C2606" t="inlineStr">
        <is>
          <t>Love Cabaret</t>
        </is>
      </c>
      <c r="D2606" s="556" t="n">
        <v>45717</v>
      </c>
      <c r="E2606" t="n">
        <v>18272</v>
      </c>
      <c r="F2606" t="inlineStr">
        <is>
          <t>RUM BACARDI SUPERIOR CARTA BLANCA 980ML</t>
        </is>
      </c>
      <c r="G2606" t="n">
        <v>3358</v>
      </c>
      <c r="H2606" t="n">
        <v>2</v>
      </c>
      <c r="I2606" t="inlineStr">
        <is>
          <t>GR</t>
        </is>
      </c>
      <c r="J2606" t="inlineStr">
        <is>
          <t>BEBIDAS</t>
        </is>
      </c>
      <c r="K2606" t="inlineStr">
        <is>
          <t>02/2025</t>
        </is>
      </c>
      <c r="L2606" t="n">
        <v>0</v>
      </c>
      <c r="M2606" s="556" t="n">
        <v>-693593</v>
      </c>
      <c r="N2606" t="n">
        <v>0</v>
      </c>
      <c r="O2606" t="n">
        <v>40.77</v>
      </c>
      <c r="P2606" t="n">
        <v>73.16</v>
      </c>
    </row>
    <row r="2607">
      <c r="A2607" t="n">
        <v>22869</v>
      </c>
      <c r="B2607" t="n">
        <v>128</v>
      </c>
      <c r="C2607" t="inlineStr">
        <is>
          <t>Love Cabaret</t>
        </is>
      </c>
      <c r="D2607" s="556" t="n">
        <v>45717</v>
      </c>
      <c r="E2607" t="n">
        <v>25215</v>
      </c>
      <c r="F2607" t="inlineStr">
        <is>
          <t>MASSA DE GUIOZA C/20 FOLHAS DE 190G</t>
        </is>
      </c>
      <c r="G2607" t="n">
        <v>5949</v>
      </c>
      <c r="H2607" t="n">
        <v>15</v>
      </c>
      <c r="I2607" t="inlineStr">
        <is>
          <t>PC</t>
        </is>
      </c>
      <c r="J2607" t="inlineStr">
        <is>
          <t>ALIMENTOS</t>
        </is>
      </c>
      <c r="K2607" t="inlineStr">
        <is>
          <t>02/2025</t>
        </is>
      </c>
      <c r="L2607" t="n">
        <v>0</v>
      </c>
      <c r="M2607" s="556" t="n">
        <v>45684</v>
      </c>
      <c r="N2607" t="n">
        <v>4.48</v>
      </c>
      <c r="O2607" t="n">
        <v>4.48</v>
      </c>
      <c r="P2607" t="n">
        <v>67.2</v>
      </c>
    </row>
    <row r="2608">
      <c r="A2608" t="n">
        <v>22873</v>
      </c>
      <c r="B2608" t="n">
        <v>128</v>
      </c>
      <c r="C2608" t="inlineStr">
        <is>
          <t>Love Cabaret</t>
        </is>
      </c>
      <c r="D2608" s="556" t="n">
        <v>45717</v>
      </c>
      <c r="E2608" t="n">
        <v>25213</v>
      </c>
      <c r="F2608" t="inlineStr">
        <is>
          <t>MISSO AZUMA C/1KG</t>
        </is>
      </c>
      <c r="G2608" t="n">
        <v>5948</v>
      </c>
      <c r="H2608" t="n">
        <v>1.97</v>
      </c>
      <c r="I2608" t="inlineStr">
        <is>
          <t>PT</t>
        </is>
      </c>
      <c r="J2608" t="inlineStr">
        <is>
          <t>ALIMENTOS</t>
        </is>
      </c>
      <c r="K2608" t="inlineStr">
        <is>
          <t>02/2025</t>
        </is>
      </c>
      <c r="L2608" t="n">
        <v>0</v>
      </c>
      <c r="M2608" s="556" t="n">
        <v>45545</v>
      </c>
      <c r="N2608" t="n">
        <v>29.54</v>
      </c>
      <c r="O2608" t="n">
        <v>29.54</v>
      </c>
      <c r="P2608" t="n">
        <v>58.19</v>
      </c>
    </row>
    <row r="2609">
      <c r="A2609" t="n">
        <v>22882</v>
      </c>
      <c r="B2609" t="n">
        <v>128</v>
      </c>
      <c r="C2609" t="inlineStr">
        <is>
          <t>Love Cabaret</t>
        </is>
      </c>
      <c r="D2609" s="556" t="n">
        <v>45717</v>
      </c>
      <c r="E2609" t="n">
        <v>24083</v>
      </c>
      <c r="F2609" t="inlineStr">
        <is>
          <t>BATATA ASTERIX GRAUDA NOIVA KG</t>
        </is>
      </c>
      <c r="G2609" t="n">
        <v>2592</v>
      </c>
      <c r="H2609" t="n">
        <v>12</v>
      </c>
      <c r="I2609" t="inlineStr">
        <is>
          <t>KG</t>
        </is>
      </c>
      <c r="J2609" t="inlineStr">
        <is>
          <t>ALIMENTOS</t>
        </is>
      </c>
      <c r="K2609" t="inlineStr">
        <is>
          <t>02/2025</t>
        </is>
      </c>
      <c r="L2609" t="n">
        <v>4.67</v>
      </c>
      <c r="M2609" s="556" t="n">
        <v>45705</v>
      </c>
      <c r="N2609" t="n">
        <v>4.42</v>
      </c>
      <c r="O2609" t="n">
        <v>4.65</v>
      </c>
      <c r="P2609" t="n">
        <v>56.04</v>
      </c>
    </row>
    <row r="2610">
      <c r="A2610" t="n">
        <v>22886</v>
      </c>
      <c r="B2610" t="n">
        <v>128</v>
      </c>
      <c r="C2610" t="inlineStr">
        <is>
          <t>Love Cabaret</t>
        </is>
      </c>
      <c r="D2610" s="556" t="n">
        <v>45717</v>
      </c>
      <c r="E2610" t="n">
        <v>25555</v>
      </c>
      <c r="F2610" t="inlineStr">
        <is>
          <t>BATATA LAVADA KG</t>
        </is>
      </c>
      <c r="G2610" t="n">
        <v>6166</v>
      </c>
      <c r="H2610" t="n">
        <v>13.7</v>
      </c>
      <c r="I2610" t="inlineStr">
        <is>
          <t>KG</t>
        </is>
      </c>
      <c r="J2610" t="inlineStr">
        <is>
          <t>ALIMENTOS</t>
        </is>
      </c>
      <c r="K2610" t="inlineStr">
        <is>
          <t>02/2025</t>
        </is>
      </c>
      <c r="L2610" t="n">
        <v>3.99</v>
      </c>
      <c r="M2610" s="556" t="n">
        <v>45713</v>
      </c>
      <c r="N2610" t="n">
        <v>4.16</v>
      </c>
      <c r="O2610" t="n">
        <v>3.3</v>
      </c>
      <c r="P2610" t="n">
        <v>54.66</v>
      </c>
    </row>
    <row r="2611">
      <c r="A2611" t="n">
        <v>22889</v>
      </c>
      <c r="B2611" t="n">
        <v>128</v>
      </c>
      <c r="C2611" t="inlineStr">
        <is>
          <t>Love Cabaret</t>
        </is>
      </c>
      <c r="D2611" s="556" t="n">
        <v>45717</v>
      </c>
      <c r="E2611" t="n">
        <v>19649</v>
      </c>
      <c r="F2611" t="inlineStr">
        <is>
          <t>ALHO DESCASCADO KG</t>
        </is>
      </c>
      <c r="G2611" t="n">
        <v>2589</v>
      </c>
      <c r="H2611" t="n">
        <v>2</v>
      </c>
      <c r="I2611" t="inlineStr">
        <is>
          <t>KG</t>
        </is>
      </c>
      <c r="J2611" t="inlineStr">
        <is>
          <t>ALIMENTOS</t>
        </is>
      </c>
      <c r="K2611" t="inlineStr">
        <is>
          <t>02/2025</t>
        </is>
      </c>
      <c r="L2611" t="n">
        <v>26.5</v>
      </c>
      <c r="M2611" s="556" t="n">
        <v>45712</v>
      </c>
      <c r="N2611" t="n">
        <v>27</v>
      </c>
      <c r="O2611" t="n">
        <v>26.75</v>
      </c>
      <c r="P2611" t="n">
        <v>53</v>
      </c>
    </row>
    <row r="2612">
      <c r="A2612" t="n">
        <v>22929</v>
      </c>
      <c r="B2612" t="n">
        <v>128</v>
      </c>
      <c r="C2612" t="inlineStr">
        <is>
          <t>Love Cabaret</t>
        </is>
      </c>
      <c r="D2612" s="556" t="n">
        <v>45717</v>
      </c>
      <c r="E2612" t="n">
        <v>17797</v>
      </c>
      <c r="F2612" t="inlineStr">
        <is>
          <t>VINHO BRANCO MASCARA FUEGO CHARDONNAY 750ML</t>
        </is>
      </c>
      <c r="G2612" t="n">
        <v>3748</v>
      </c>
      <c r="H2612" t="n">
        <v>1</v>
      </c>
      <c r="I2612" t="inlineStr">
        <is>
          <t>GR</t>
        </is>
      </c>
      <c r="J2612" t="inlineStr">
        <is>
          <t>BEBIDAS</t>
        </is>
      </c>
      <c r="K2612" t="inlineStr">
        <is>
          <t>02/2025</t>
        </is>
      </c>
      <c r="L2612" t="n">
        <v>0</v>
      </c>
      <c r="M2612" s="556" t="n">
        <v>45671</v>
      </c>
      <c r="N2612" t="n">
        <v>41.53</v>
      </c>
      <c r="O2612" t="n">
        <v>37.7</v>
      </c>
      <c r="P2612" t="n">
        <v>41.53</v>
      </c>
    </row>
    <row r="2613">
      <c r="A2613" t="n">
        <v>22853</v>
      </c>
      <c r="B2613" t="n">
        <v>128</v>
      </c>
      <c r="C2613" t="inlineStr">
        <is>
          <t>Love Cabaret</t>
        </is>
      </c>
      <c r="D2613" s="556" t="n">
        <v>45717</v>
      </c>
      <c r="E2613" t="n">
        <v>25154</v>
      </c>
      <c r="F2613" t="inlineStr">
        <is>
          <t>CACHACA FAMIGERADA BRUTA PRATA 750ML</t>
        </is>
      </c>
      <c r="G2613" t="n">
        <v>5925</v>
      </c>
      <c r="H2613" t="n">
        <v>1.2</v>
      </c>
      <c r="I2613" t="inlineStr">
        <is>
          <t>GR</t>
        </is>
      </c>
      <c r="J2613" t="inlineStr">
        <is>
          <t>BEBIDAS</t>
        </is>
      </c>
      <c r="K2613" t="inlineStr">
        <is>
          <t>02/2025</t>
        </is>
      </c>
      <c r="L2613" t="n">
        <v>0</v>
      </c>
      <c r="M2613" s="556" t="n">
        <v>-693593</v>
      </c>
      <c r="N2613" t="n">
        <v>0</v>
      </c>
      <c r="O2613" t="n">
        <v>27.5</v>
      </c>
      <c r="P2613" t="n">
        <v>39</v>
      </c>
    </row>
    <row r="2614">
      <c r="A2614" t="n">
        <v>22880</v>
      </c>
      <c r="B2614" t="n">
        <v>128</v>
      </c>
      <c r="C2614" t="inlineStr">
        <is>
          <t>Love Cabaret</t>
        </is>
      </c>
      <c r="D2614" s="556" t="n">
        <v>45717</v>
      </c>
      <c r="E2614" t="n">
        <v>24110</v>
      </c>
      <c r="F2614" t="inlineStr">
        <is>
          <t>CANELA EM PO KG</t>
        </is>
      </c>
      <c r="G2614" t="n">
        <v>2322</v>
      </c>
      <c r="H2614" t="n">
        <v>0.29</v>
      </c>
      <c r="I2614" t="inlineStr">
        <is>
          <t>KG</t>
        </is>
      </c>
      <c r="J2614" t="inlineStr">
        <is>
          <t>ALIMENTOS</t>
        </is>
      </c>
      <c r="K2614" t="inlineStr">
        <is>
          <t>02/2025</t>
        </is>
      </c>
      <c r="L2614" t="n">
        <v>0</v>
      </c>
      <c r="M2614" s="556" t="n">
        <v>45509</v>
      </c>
      <c r="N2614" t="n">
        <v>92</v>
      </c>
      <c r="O2614" t="n">
        <v>32</v>
      </c>
      <c r="P2614" t="n">
        <v>26.68</v>
      </c>
    </row>
    <row r="2615">
      <c r="A2615" t="n">
        <v>22887</v>
      </c>
      <c r="B2615" t="n">
        <v>128</v>
      </c>
      <c r="C2615" t="inlineStr">
        <is>
          <t>Love Cabaret</t>
        </is>
      </c>
      <c r="D2615" s="556" t="n">
        <v>45717</v>
      </c>
      <c r="E2615" t="n">
        <v>23179</v>
      </c>
      <c r="F2615" t="inlineStr">
        <is>
          <t>TOMATE ITALIANO KG</t>
        </is>
      </c>
      <c r="G2615" t="n">
        <v>2675</v>
      </c>
      <c r="H2615" t="n">
        <v>6.08</v>
      </c>
      <c r="I2615" t="inlineStr">
        <is>
          <t>KG</t>
        </is>
      </c>
      <c r="J2615" t="inlineStr">
        <is>
          <t>ALIMENTOS</t>
        </is>
      </c>
      <c r="K2615" t="inlineStr">
        <is>
          <t>02/2025</t>
        </is>
      </c>
      <c r="L2615" t="n">
        <v>0</v>
      </c>
      <c r="M2615" s="556" t="n">
        <v>45684</v>
      </c>
      <c r="N2615" t="n">
        <v>4.33</v>
      </c>
      <c r="O2615" t="n">
        <v>0.12</v>
      </c>
      <c r="P2615" t="n">
        <v>26.33</v>
      </c>
    </row>
    <row r="2616">
      <c r="A2616" t="n">
        <v>22934</v>
      </c>
      <c r="B2616" t="n">
        <v>128</v>
      </c>
      <c r="C2616" t="inlineStr">
        <is>
          <t>Love Cabaret</t>
        </is>
      </c>
      <c r="D2616" s="556" t="n">
        <v>45717</v>
      </c>
      <c r="E2616" t="n">
        <v>24039</v>
      </c>
      <c r="F2616" t="inlineStr">
        <is>
          <t>AMENDOA INTEIRA CRUA SEM CASCA 1KG</t>
        </is>
      </c>
      <c r="G2616" t="n">
        <v>2048</v>
      </c>
      <c r="H2616" t="n">
        <v>0.47</v>
      </c>
      <c r="I2616" t="inlineStr">
        <is>
          <t>KG</t>
        </is>
      </c>
      <c r="J2616" t="inlineStr">
        <is>
          <t>ALIMENTOS</t>
        </is>
      </c>
      <c r="K2616" t="inlineStr">
        <is>
          <t>02/2025</t>
        </is>
      </c>
      <c r="L2616" t="n">
        <v>0</v>
      </c>
      <c r="M2616" s="556" t="n">
        <v>45516</v>
      </c>
      <c r="N2616" t="n">
        <v>49.9</v>
      </c>
      <c r="O2616" t="n">
        <v>70.09999999999999</v>
      </c>
      <c r="P2616" t="n">
        <v>23.45</v>
      </c>
    </row>
    <row r="2617">
      <c r="A2617" t="n">
        <v>22809</v>
      </c>
      <c r="B2617" t="n">
        <v>128</v>
      </c>
      <c r="C2617" t="inlineStr">
        <is>
          <t>Love Cabaret</t>
        </is>
      </c>
      <c r="D2617" s="556" t="n">
        <v>45717</v>
      </c>
      <c r="E2617" t="n">
        <v>17092</v>
      </c>
      <c r="F2617" t="inlineStr">
        <is>
          <t>GELO CUBO 50X60MM</t>
        </is>
      </c>
      <c r="G2617" t="n">
        <v>4165</v>
      </c>
      <c r="H2617" t="n">
        <v>12</v>
      </c>
      <c r="I2617" t="inlineStr">
        <is>
          <t>UN</t>
        </is>
      </c>
      <c r="J2617" t="inlineStr">
        <is>
          <t>BEBIDAS</t>
        </is>
      </c>
      <c r="K2617" t="inlineStr">
        <is>
          <t>02/2025</t>
        </is>
      </c>
      <c r="L2617" t="n">
        <v>0</v>
      </c>
      <c r="M2617" s="556" t="n">
        <v>45684</v>
      </c>
      <c r="N2617" t="n">
        <v>1.9</v>
      </c>
      <c r="O2617" t="n">
        <v>1.9</v>
      </c>
      <c r="P2617" t="n">
        <v>22.8</v>
      </c>
    </row>
    <row r="2618">
      <c r="A2618" t="n">
        <v>22935</v>
      </c>
      <c r="B2618" t="n">
        <v>128</v>
      </c>
      <c r="C2618" t="inlineStr">
        <is>
          <t>Love Cabaret</t>
        </is>
      </c>
      <c r="D2618" s="556" t="n">
        <v>45717</v>
      </c>
      <c r="E2618" t="n">
        <v>19962</v>
      </c>
      <c r="F2618" t="inlineStr">
        <is>
          <t>MOSTARDA AMARELA CEPERA C/3,3KG</t>
        </is>
      </c>
      <c r="G2618" t="n">
        <v>2356</v>
      </c>
      <c r="H2618" t="n">
        <v>1</v>
      </c>
      <c r="I2618" t="inlineStr">
        <is>
          <t>FR</t>
        </is>
      </c>
      <c r="J2618" t="inlineStr">
        <is>
          <t>ALIMENTOS</t>
        </is>
      </c>
      <c r="K2618" t="inlineStr">
        <is>
          <t>02/2025</t>
        </is>
      </c>
      <c r="L2618" t="n">
        <v>0</v>
      </c>
      <c r="M2618" s="556" t="n">
        <v>45579</v>
      </c>
      <c r="N2618" t="n">
        <v>21.9</v>
      </c>
      <c r="O2618" t="n">
        <v>21.9</v>
      </c>
      <c r="P2618" t="n">
        <v>21.9</v>
      </c>
    </row>
    <row r="2619">
      <c r="A2619" t="n">
        <v>22879</v>
      </c>
      <c r="B2619" t="n">
        <v>128</v>
      </c>
      <c r="C2619" t="inlineStr">
        <is>
          <t>Love Cabaret</t>
        </is>
      </c>
      <c r="D2619" s="556" t="n">
        <v>45717</v>
      </c>
      <c r="E2619" t="n">
        <v>24118</v>
      </c>
      <c r="F2619" t="inlineStr">
        <is>
          <t>CASTANHA DE CAJU CRUA KG</t>
        </is>
      </c>
      <c r="G2619" t="n">
        <v>2233</v>
      </c>
      <c r="H2619" t="n">
        <v>0.34</v>
      </c>
      <c r="I2619" t="inlineStr">
        <is>
          <t>KG</t>
        </is>
      </c>
      <c r="J2619" t="inlineStr">
        <is>
          <t>ALIMENTOS</t>
        </is>
      </c>
      <c r="K2619" t="inlineStr">
        <is>
          <t>02/2025</t>
        </is>
      </c>
      <c r="L2619" t="n">
        <v>0</v>
      </c>
      <c r="M2619" s="556" t="n">
        <v>45680</v>
      </c>
      <c r="N2619" t="n">
        <v>61</v>
      </c>
      <c r="O2619" t="n">
        <v>58.05</v>
      </c>
      <c r="P2619" t="n">
        <v>20.74</v>
      </c>
    </row>
    <row r="2620">
      <c r="A2620" t="n">
        <v>22885</v>
      </c>
      <c r="B2620" t="n">
        <v>128</v>
      </c>
      <c r="C2620" t="inlineStr">
        <is>
          <t>Love Cabaret</t>
        </is>
      </c>
      <c r="D2620" s="556" t="n">
        <v>45717</v>
      </c>
      <c r="E2620" t="n">
        <v>24394</v>
      </c>
      <c r="F2620" t="inlineStr">
        <is>
          <t>OVO BRANCO UN</t>
        </is>
      </c>
      <c r="G2620" t="n">
        <v>2753</v>
      </c>
      <c r="H2620" t="n">
        <v>29</v>
      </c>
      <c r="I2620" t="inlineStr">
        <is>
          <t>UN</t>
        </is>
      </c>
      <c r="J2620" t="inlineStr">
        <is>
          <t>ALIMENTOS</t>
        </is>
      </c>
      <c r="K2620" t="inlineStr">
        <is>
          <t>02/2025</t>
        </is>
      </c>
      <c r="L2620" t="n">
        <v>0.67</v>
      </c>
      <c r="M2620" s="556" t="n">
        <v>45705</v>
      </c>
      <c r="N2620" t="n">
        <v>0.73</v>
      </c>
      <c r="O2620" t="n">
        <v>0.16</v>
      </c>
      <c r="P2620" t="n">
        <v>19.43</v>
      </c>
    </row>
    <row r="2621">
      <c r="A2621" t="n">
        <v>22931</v>
      </c>
      <c r="B2621" t="n">
        <v>128</v>
      </c>
      <c r="C2621" t="inlineStr">
        <is>
          <t>Love Cabaret</t>
        </is>
      </c>
      <c r="D2621" s="556" t="n">
        <v>45717</v>
      </c>
      <c r="E2621" t="n">
        <v>19628</v>
      </c>
      <c r="F2621" t="inlineStr">
        <is>
          <t>CEBOLA KG</t>
        </is>
      </c>
      <c r="G2621" t="n">
        <v>2606</v>
      </c>
      <c r="H2621" t="n">
        <v>5.68</v>
      </c>
      <c r="I2621" t="inlineStr">
        <is>
          <t>KG</t>
        </is>
      </c>
      <c r="J2621" t="inlineStr">
        <is>
          <t>ALIMENTOS</t>
        </is>
      </c>
      <c r="K2621" t="inlineStr">
        <is>
          <t>02/2025</t>
        </is>
      </c>
      <c r="L2621" t="n">
        <v>0</v>
      </c>
      <c r="M2621" s="556" t="n">
        <v>45673</v>
      </c>
      <c r="N2621" t="n">
        <v>3.11</v>
      </c>
      <c r="O2621" t="n">
        <v>2.4</v>
      </c>
      <c r="P2621" t="n">
        <v>17.66</v>
      </c>
    </row>
    <row r="2622">
      <c r="A2622" t="n">
        <v>22920</v>
      </c>
      <c r="B2622" t="n">
        <v>128</v>
      </c>
      <c r="C2622" t="inlineStr">
        <is>
          <t>Love Cabaret</t>
        </is>
      </c>
      <c r="D2622" s="556" t="n">
        <v>45717</v>
      </c>
      <c r="E2622" t="n">
        <v>22087</v>
      </c>
      <c r="F2622" t="inlineStr">
        <is>
          <t>AGUA MINERAL S/ GAS LINDOIA 200ML</t>
        </is>
      </c>
      <c r="G2622" t="n">
        <v>3622</v>
      </c>
      <c r="H2622" t="n">
        <v>11</v>
      </c>
      <c r="I2622" t="inlineStr">
        <is>
          <t>UN</t>
        </is>
      </c>
      <c r="J2622" t="inlineStr">
        <is>
          <t>BEBIDAS</t>
        </is>
      </c>
      <c r="K2622" t="inlineStr">
        <is>
          <t>02/2025</t>
        </is>
      </c>
      <c r="L2622" t="n">
        <v>0</v>
      </c>
      <c r="M2622" s="556" t="n">
        <v>45671</v>
      </c>
      <c r="N2622" t="n">
        <v>1.11</v>
      </c>
      <c r="O2622" t="n">
        <v>1.11</v>
      </c>
      <c r="P2622" t="n">
        <v>12.21</v>
      </c>
    </row>
    <row r="2623">
      <c r="A2623" t="n">
        <v>22868</v>
      </c>
      <c r="B2623" t="n">
        <v>128</v>
      </c>
      <c r="C2623" t="inlineStr">
        <is>
          <t>Love Cabaret</t>
        </is>
      </c>
      <c r="D2623" s="556" t="n">
        <v>45717</v>
      </c>
      <c r="E2623" t="n">
        <v>20358</v>
      </c>
      <c r="F2623" t="inlineStr">
        <is>
          <t>FARINHA PANKO ROMARIZ C/1KG</t>
        </is>
      </c>
      <c r="G2623" t="n">
        <v>2200</v>
      </c>
      <c r="H2623" t="n">
        <v>0.8100000000000001</v>
      </c>
      <c r="I2623" t="inlineStr">
        <is>
          <t>PC</t>
        </is>
      </c>
      <c r="J2623" t="inlineStr">
        <is>
          <t>ALIMENTOS</t>
        </is>
      </c>
      <c r="K2623" t="inlineStr">
        <is>
          <t>02/2025</t>
        </is>
      </c>
      <c r="L2623" t="n">
        <v>14.5</v>
      </c>
      <c r="M2623" s="556" t="n">
        <v>45698</v>
      </c>
      <c r="N2623" t="n">
        <v>14.5</v>
      </c>
      <c r="O2623" t="n">
        <v>14.4</v>
      </c>
      <c r="P2623" t="n">
        <v>11.74</v>
      </c>
    </row>
    <row r="2624">
      <c r="A2624" t="n">
        <v>22895</v>
      </c>
      <c r="B2624" t="n">
        <v>128</v>
      </c>
      <c r="C2624" t="inlineStr">
        <is>
          <t>Love Cabaret</t>
        </is>
      </c>
      <c r="D2624" s="556" t="n">
        <v>45717</v>
      </c>
      <c r="E2624" t="n">
        <v>19617</v>
      </c>
      <c r="F2624" t="inlineStr">
        <is>
          <t>COENTRO KG</t>
        </is>
      </c>
      <c r="G2624" t="n">
        <v>2617</v>
      </c>
      <c r="H2624" t="n">
        <v>0.34</v>
      </c>
      <c r="I2624" t="inlineStr">
        <is>
          <t>KG</t>
        </is>
      </c>
      <c r="J2624" t="inlineStr">
        <is>
          <t>ALIMENTOS</t>
        </is>
      </c>
      <c r="K2624" t="inlineStr">
        <is>
          <t>02/2025</t>
        </is>
      </c>
      <c r="L2624" t="n">
        <v>33.45</v>
      </c>
      <c r="M2624" s="556" t="n">
        <v>45716</v>
      </c>
      <c r="N2624" t="n">
        <v>46</v>
      </c>
      <c r="O2624" t="n">
        <v>25.79</v>
      </c>
      <c r="P2624" t="n">
        <v>11.37</v>
      </c>
    </row>
    <row r="2625">
      <c r="A2625" t="n">
        <v>22878</v>
      </c>
      <c r="B2625" t="n">
        <v>128</v>
      </c>
      <c r="C2625" t="inlineStr">
        <is>
          <t>Love Cabaret</t>
        </is>
      </c>
      <c r="D2625" s="556" t="n">
        <v>45717</v>
      </c>
      <c r="E2625" t="n">
        <v>20809</v>
      </c>
      <c r="F2625" t="inlineStr">
        <is>
          <t>CAFE PILAO ALMOFADA 500G</t>
        </is>
      </c>
      <c r="G2625" t="n">
        <v>2074</v>
      </c>
      <c r="H2625" t="n">
        <v>0.4</v>
      </c>
      <c r="I2625" t="inlineStr">
        <is>
          <t>PC</t>
        </is>
      </c>
      <c r="J2625" t="inlineStr">
        <is>
          <t>ALIMENTOS</t>
        </is>
      </c>
      <c r="K2625" t="inlineStr">
        <is>
          <t>02/2025</t>
        </is>
      </c>
      <c r="L2625" t="n">
        <v>27.99</v>
      </c>
      <c r="M2625" s="556" t="n">
        <v>45698</v>
      </c>
      <c r="N2625" t="n">
        <v>27.99</v>
      </c>
      <c r="O2625" t="n">
        <v>30.65</v>
      </c>
      <c r="P2625" t="n">
        <v>11.2</v>
      </c>
    </row>
    <row r="2626">
      <c r="A2626" t="n">
        <v>22888</v>
      </c>
      <c r="B2626" t="n">
        <v>128</v>
      </c>
      <c r="C2626" t="inlineStr">
        <is>
          <t>Love Cabaret</t>
        </is>
      </c>
      <c r="D2626" s="556" t="n">
        <v>45717</v>
      </c>
      <c r="E2626" t="n">
        <v>19638</v>
      </c>
      <c r="F2626" t="inlineStr">
        <is>
          <t>BATATA DOCE KG</t>
        </is>
      </c>
      <c r="G2626" t="n">
        <v>2598</v>
      </c>
      <c r="H2626" t="n">
        <v>3.18</v>
      </c>
      <c r="I2626" t="inlineStr">
        <is>
          <t>KG</t>
        </is>
      </c>
      <c r="J2626" t="inlineStr">
        <is>
          <t>ALIMENTOS</t>
        </is>
      </c>
      <c r="K2626" t="inlineStr">
        <is>
          <t>02/2025</t>
        </is>
      </c>
      <c r="L2626" t="n">
        <v>3.42</v>
      </c>
      <c r="M2626" s="556" t="n">
        <v>45708</v>
      </c>
      <c r="N2626" t="n">
        <v>5.2</v>
      </c>
      <c r="O2626" t="n">
        <v>3.54</v>
      </c>
      <c r="P2626" t="n">
        <v>10.88</v>
      </c>
    </row>
    <row r="2627">
      <c r="A2627" t="n">
        <v>22884</v>
      </c>
      <c r="B2627" t="n">
        <v>128</v>
      </c>
      <c r="C2627" t="inlineStr">
        <is>
          <t>Love Cabaret</t>
        </is>
      </c>
      <c r="D2627" s="556" t="n">
        <v>45717</v>
      </c>
      <c r="E2627" t="n">
        <v>19570</v>
      </c>
      <c r="F2627" t="inlineStr">
        <is>
          <t>PIMENTA JALAPENO KG</t>
        </is>
      </c>
      <c r="G2627" t="n">
        <v>2648</v>
      </c>
      <c r="H2627" t="n">
        <v>0.24</v>
      </c>
      <c r="I2627" t="inlineStr">
        <is>
          <t>KG</t>
        </is>
      </c>
      <c r="J2627" t="inlineStr">
        <is>
          <t>ALIMENTOS</t>
        </is>
      </c>
      <c r="K2627" t="inlineStr">
        <is>
          <t>02/2025</t>
        </is>
      </c>
      <c r="L2627" t="n">
        <v>44.68</v>
      </c>
      <c r="M2627" s="556" t="n">
        <v>45716</v>
      </c>
      <c r="N2627" t="n">
        <v>51</v>
      </c>
      <c r="O2627" t="n">
        <v>51</v>
      </c>
      <c r="P2627" t="n">
        <v>10.72</v>
      </c>
    </row>
    <row r="2628">
      <c r="A2628" t="n">
        <v>22932</v>
      </c>
      <c r="B2628" t="n">
        <v>128</v>
      </c>
      <c r="C2628" t="inlineStr">
        <is>
          <t>Love Cabaret</t>
        </is>
      </c>
      <c r="D2628" s="556" t="n">
        <v>45717</v>
      </c>
      <c r="E2628" t="n">
        <v>19623</v>
      </c>
      <c r="F2628" t="inlineStr">
        <is>
          <t>CEBOLA ROXA KG</t>
        </is>
      </c>
      <c r="G2628" t="n">
        <v>2611</v>
      </c>
      <c r="H2628" t="n">
        <v>1.93</v>
      </c>
      <c r="I2628" t="inlineStr">
        <is>
          <t>KG</t>
        </is>
      </c>
      <c r="J2628" t="inlineStr">
        <is>
          <t>ALIMENTOS</t>
        </is>
      </c>
      <c r="K2628" t="inlineStr">
        <is>
          <t>02/2025</t>
        </is>
      </c>
      <c r="L2628" t="n">
        <v>4.94</v>
      </c>
      <c r="M2628" s="556" t="n">
        <v>45713</v>
      </c>
      <c r="N2628" t="n">
        <v>4.94</v>
      </c>
      <c r="O2628" t="n">
        <v>5.54</v>
      </c>
      <c r="P2628" t="n">
        <v>9.529999999999999</v>
      </c>
    </row>
    <row r="2629">
      <c r="A2629" t="n">
        <v>22874</v>
      </c>
      <c r="B2629" t="n">
        <v>128</v>
      </c>
      <c r="C2629" t="inlineStr">
        <is>
          <t>Love Cabaret</t>
        </is>
      </c>
      <c r="D2629" s="556" t="n">
        <v>45717</v>
      </c>
      <c r="E2629" t="n">
        <v>21092</v>
      </c>
      <c r="F2629" t="inlineStr">
        <is>
          <t>ACUCAR REFINADO UNIAO 10X1KG</t>
        </is>
      </c>
      <c r="G2629" t="n">
        <v>1988</v>
      </c>
      <c r="H2629" t="n">
        <v>1.81</v>
      </c>
      <c r="I2629" t="inlineStr">
        <is>
          <t>UN</t>
        </is>
      </c>
      <c r="J2629" t="inlineStr">
        <is>
          <t>ALIMENTOS</t>
        </is>
      </c>
      <c r="K2629" t="inlineStr">
        <is>
          <t>02/2025</t>
        </is>
      </c>
      <c r="L2629" t="n">
        <v>0</v>
      </c>
      <c r="M2629" s="556" t="n">
        <v>45684</v>
      </c>
      <c r="N2629" t="n">
        <v>4.79</v>
      </c>
      <c r="O2629" t="n">
        <v>4.79</v>
      </c>
      <c r="P2629" t="n">
        <v>8.67</v>
      </c>
    </row>
    <row r="2630">
      <c r="A2630" t="n">
        <v>22897</v>
      </c>
      <c r="B2630" t="n">
        <v>128</v>
      </c>
      <c r="C2630" t="inlineStr">
        <is>
          <t>Love Cabaret</t>
        </is>
      </c>
      <c r="D2630" s="556" t="n">
        <v>45717</v>
      </c>
      <c r="E2630" t="n">
        <v>19476</v>
      </c>
      <c r="F2630" t="inlineStr">
        <is>
          <t>MANJERICAO KG</t>
        </is>
      </c>
      <c r="G2630" t="n">
        <v>2729</v>
      </c>
      <c r="H2630" t="n">
        <v>0.18</v>
      </c>
      <c r="I2630" t="inlineStr">
        <is>
          <t>KG</t>
        </is>
      </c>
      <c r="J2630" t="inlineStr">
        <is>
          <t>ALIMENTOS</t>
        </is>
      </c>
      <c r="K2630" t="inlineStr">
        <is>
          <t>02/2025</t>
        </is>
      </c>
      <c r="L2630" t="n">
        <v>47.05</v>
      </c>
      <c r="M2630" s="556" t="n">
        <v>45716</v>
      </c>
      <c r="N2630" t="n">
        <v>46.8</v>
      </c>
      <c r="O2630" t="n">
        <v>45.6</v>
      </c>
      <c r="P2630" t="n">
        <v>8.470000000000001</v>
      </c>
    </row>
    <row r="2631">
      <c r="A2631" t="n">
        <v>22893</v>
      </c>
      <c r="B2631" t="n">
        <v>128</v>
      </c>
      <c r="C2631" t="inlineStr">
        <is>
          <t>Love Cabaret</t>
        </is>
      </c>
      <c r="D2631" s="556" t="n">
        <v>45717</v>
      </c>
      <c r="E2631" t="n">
        <v>19468</v>
      </c>
      <c r="F2631" t="inlineStr">
        <is>
          <t>SALSA KG</t>
        </is>
      </c>
      <c r="G2631" t="n">
        <v>2736</v>
      </c>
      <c r="H2631" t="n">
        <v>0.62</v>
      </c>
      <c r="I2631" t="inlineStr">
        <is>
          <t>KG</t>
        </is>
      </c>
      <c r="J2631" t="inlineStr">
        <is>
          <t>ALIMENTOS</t>
        </is>
      </c>
      <c r="K2631" t="inlineStr">
        <is>
          <t>02/2025</t>
        </is>
      </c>
      <c r="L2631" t="n">
        <v>12.77</v>
      </c>
      <c r="M2631" s="556" t="n">
        <v>45716</v>
      </c>
      <c r="N2631" t="n">
        <v>19.8</v>
      </c>
      <c r="O2631" t="n">
        <v>11.89</v>
      </c>
      <c r="P2631" t="n">
        <v>7.92</v>
      </c>
    </row>
    <row r="2632">
      <c r="A2632" t="n">
        <v>22877</v>
      </c>
      <c r="B2632" t="n">
        <v>128</v>
      </c>
      <c r="C2632" t="inlineStr">
        <is>
          <t>Love Cabaret</t>
        </is>
      </c>
      <c r="D2632" s="556" t="n">
        <v>45717</v>
      </c>
      <c r="E2632" t="n">
        <v>24041</v>
      </c>
      <c r="F2632" t="inlineStr">
        <is>
          <t>AMENDOIM CRU S/ PELE KG</t>
        </is>
      </c>
      <c r="G2632" t="n">
        <v>2258</v>
      </c>
      <c r="H2632" t="n">
        <v>0.4</v>
      </c>
      <c r="I2632" t="inlineStr">
        <is>
          <t>KG</t>
        </is>
      </c>
      <c r="J2632" t="inlineStr">
        <is>
          <t>ALIMENTOS</t>
        </is>
      </c>
      <c r="K2632" t="inlineStr">
        <is>
          <t>02/2025</t>
        </is>
      </c>
      <c r="L2632" t="n">
        <v>0</v>
      </c>
      <c r="M2632" s="556" t="n">
        <v>45677</v>
      </c>
      <c r="N2632" t="n">
        <v>17.4</v>
      </c>
      <c r="O2632" t="n">
        <v>33</v>
      </c>
      <c r="P2632" t="n">
        <v>6.96</v>
      </c>
    </row>
    <row r="2633">
      <c r="A2633" t="n">
        <v>22891</v>
      </c>
      <c r="B2633" t="n">
        <v>128</v>
      </c>
      <c r="C2633" t="inlineStr">
        <is>
          <t>Love Cabaret</t>
        </is>
      </c>
      <c r="D2633" s="556" t="n">
        <v>45717</v>
      </c>
      <c r="E2633" t="n">
        <v>19589</v>
      </c>
      <c r="F2633" t="inlineStr">
        <is>
          <t>PEPINO JAPONES KG</t>
        </is>
      </c>
      <c r="G2633" t="n">
        <v>2637</v>
      </c>
      <c r="H2633" t="n">
        <v>0.97</v>
      </c>
      <c r="I2633" t="inlineStr">
        <is>
          <t>KG</t>
        </is>
      </c>
      <c r="J2633" t="inlineStr">
        <is>
          <t>ALIMENTOS</t>
        </is>
      </c>
      <c r="K2633" t="inlineStr">
        <is>
          <t>02/2025</t>
        </is>
      </c>
      <c r="L2633" t="n">
        <v>7.12</v>
      </c>
      <c r="M2633" s="556" t="n">
        <v>45716</v>
      </c>
      <c r="N2633" t="n">
        <v>7.2</v>
      </c>
      <c r="O2633" t="n">
        <v>8.130000000000001</v>
      </c>
      <c r="P2633" t="n">
        <v>6.91</v>
      </c>
    </row>
    <row r="2634">
      <c r="A2634" t="n">
        <v>22894</v>
      </c>
      <c r="B2634" t="n">
        <v>128</v>
      </c>
      <c r="C2634" t="inlineStr">
        <is>
          <t>Love Cabaret</t>
        </is>
      </c>
      <c r="D2634" s="556" t="n">
        <v>45717</v>
      </c>
      <c r="E2634" t="n">
        <v>19480</v>
      </c>
      <c r="F2634" t="inlineStr">
        <is>
          <t>HORTELA HIDROPONICA KG</t>
        </is>
      </c>
      <c r="G2634" t="n">
        <v>2726</v>
      </c>
      <c r="H2634" t="n">
        <v>0.34</v>
      </c>
      <c r="I2634" t="inlineStr">
        <is>
          <t>KG</t>
        </is>
      </c>
      <c r="J2634" t="inlineStr">
        <is>
          <t>ALIMENTOS</t>
        </is>
      </c>
      <c r="K2634" t="inlineStr">
        <is>
          <t>02/2025</t>
        </is>
      </c>
      <c r="L2634" t="n">
        <v>19.48</v>
      </c>
      <c r="M2634" s="556" t="n">
        <v>45716</v>
      </c>
      <c r="N2634" t="n">
        <v>19.8</v>
      </c>
      <c r="O2634" t="n">
        <v>23.68</v>
      </c>
      <c r="P2634" t="n">
        <v>6.62</v>
      </c>
    </row>
    <row r="2635">
      <c r="A2635" t="n">
        <v>22890</v>
      </c>
      <c r="B2635" t="n">
        <v>128</v>
      </c>
      <c r="C2635" t="inlineStr">
        <is>
          <t>Love Cabaret</t>
        </is>
      </c>
      <c r="D2635" s="556" t="n">
        <v>45717</v>
      </c>
      <c r="E2635" t="n">
        <v>19553</v>
      </c>
      <c r="F2635" t="inlineStr">
        <is>
          <t>REPOLHO BRANCO KG</t>
        </is>
      </c>
      <c r="G2635" t="n">
        <v>2663</v>
      </c>
      <c r="H2635" t="n">
        <v>1.98</v>
      </c>
      <c r="I2635" t="inlineStr">
        <is>
          <t>KG</t>
        </is>
      </c>
      <c r="J2635" t="inlineStr">
        <is>
          <t>ALIMENTOS</t>
        </is>
      </c>
      <c r="K2635" t="inlineStr">
        <is>
          <t>02/2025</t>
        </is>
      </c>
      <c r="L2635" t="n">
        <v>3.2</v>
      </c>
      <c r="M2635" s="556" t="n">
        <v>45712</v>
      </c>
      <c r="N2635" t="n">
        <v>3.2</v>
      </c>
      <c r="O2635" t="n">
        <v>4.4</v>
      </c>
      <c r="P2635" t="n">
        <v>6.34</v>
      </c>
    </row>
    <row r="2636">
      <c r="A2636" t="n">
        <v>22883</v>
      </c>
      <c r="B2636" t="n">
        <v>128</v>
      </c>
      <c r="C2636" t="inlineStr">
        <is>
          <t>Love Cabaret</t>
        </is>
      </c>
      <c r="D2636" s="556" t="n">
        <v>45717</v>
      </c>
      <c r="E2636" t="n">
        <v>19575</v>
      </c>
      <c r="F2636" t="inlineStr">
        <is>
          <t>PIMENTA DE CHEIRO VERDE KG</t>
        </is>
      </c>
      <c r="G2636" t="n">
        <v>2643</v>
      </c>
      <c r="H2636" t="n">
        <v>0.2</v>
      </c>
      <c r="I2636" t="inlineStr">
        <is>
          <t>KG</t>
        </is>
      </c>
      <c r="J2636" t="inlineStr">
        <is>
          <t>ALIMENTOS</t>
        </is>
      </c>
      <c r="K2636" t="inlineStr">
        <is>
          <t>02/2025</t>
        </is>
      </c>
      <c r="L2636" t="n">
        <v>30</v>
      </c>
      <c r="M2636" s="556" t="n">
        <v>45698</v>
      </c>
      <c r="N2636" t="n">
        <v>30</v>
      </c>
      <c r="O2636" t="n">
        <v>28.33</v>
      </c>
      <c r="P2636" t="n">
        <v>6</v>
      </c>
    </row>
    <row r="2637">
      <c r="A2637" t="n">
        <v>22898</v>
      </c>
      <c r="B2637" t="n">
        <v>128</v>
      </c>
      <c r="C2637" t="inlineStr">
        <is>
          <t>Love Cabaret</t>
        </is>
      </c>
      <c r="D2637" s="556" t="n">
        <v>45717</v>
      </c>
      <c r="E2637" t="n">
        <v>19506</v>
      </c>
      <c r="F2637" t="inlineStr">
        <is>
          <t>ALECRIM KG</t>
        </is>
      </c>
      <c r="G2637" t="n">
        <v>2705</v>
      </c>
      <c r="H2637" t="n">
        <v>0.14</v>
      </c>
      <c r="I2637" t="inlineStr">
        <is>
          <t>KG</t>
        </is>
      </c>
      <c r="J2637" t="inlineStr">
        <is>
          <t>ALIMENTOS</t>
        </is>
      </c>
      <c r="K2637" t="inlineStr">
        <is>
          <t>02/2025</t>
        </is>
      </c>
      <c r="L2637" t="n">
        <v>41.4</v>
      </c>
      <c r="M2637" s="556" t="n">
        <v>45708</v>
      </c>
      <c r="N2637" t="n">
        <v>41.4</v>
      </c>
      <c r="O2637" t="n">
        <v>65.19</v>
      </c>
      <c r="P2637" t="n">
        <v>5.8</v>
      </c>
    </row>
    <row r="2638">
      <c r="A2638" t="n">
        <v>22901</v>
      </c>
      <c r="B2638" t="n">
        <v>128</v>
      </c>
      <c r="C2638" t="inlineStr">
        <is>
          <t>Love Cabaret</t>
        </is>
      </c>
      <c r="D2638" s="556" t="n">
        <v>45717</v>
      </c>
      <c r="E2638" t="n">
        <v>19463</v>
      </c>
      <c r="F2638" t="inlineStr">
        <is>
          <t>TOMILHO KG</t>
        </is>
      </c>
      <c r="G2638" t="n">
        <v>2739</v>
      </c>
      <c r="H2638" t="n">
        <v>0.08</v>
      </c>
      <c r="I2638" t="inlineStr">
        <is>
          <t>KG</t>
        </is>
      </c>
      <c r="J2638" t="inlineStr">
        <is>
          <t>ALIMENTOS</t>
        </is>
      </c>
      <c r="K2638" t="inlineStr">
        <is>
          <t>02/2025</t>
        </is>
      </c>
      <c r="L2638" t="n">
        <v>0</v>
      </c>
      <c r="M2638" s="556" t="n">
        <v>45684</v>
      </c>
      <c r="N2638" t="n">
        <v>60</v>
      </c>
      <c r="O2638" t="n">
        <v>110</v>
      </c>
      <c r="P2638" t="n">
        <v>4.8</v>
      </c>
    </row>
    <row r="2639">
      <c r="A2639" t="n">
        <v>22875</v>
      </c>
      <c r="B2639" t="n">
        <v>128</v>
      </c>
      <c r="C2639" t="inlineStr">
        <is>
          <t>Love Cabaret</t>
        </is>
      </c>
      <c r="D2639" s="556" t="n">
        <v>45717</v>
      </c>
      <c r="E2639" t="n">
        <v>20359</v>
      </c>
      <c r="F2639" t="inlineStr">
        <is>
          <t>FARINHA DE TRIGO ANACONDA 1KG</t>
        </is>
      </c>
      <c r="G2639" t="n">
        <v>2199</v>
      </c>
      <c r="H2639" t="n">
        <v>1</v>
      </c>
      <c r="I2639" t="inlineStr">
        <is>
          <t>UN</t>
        </is>
      </c>
      <c r="J2639" t="inlineStr">
        <is>
          <t>ALIMENTOS</t>
        </is>
      </c>
      <c r="K2639" t="inlineStr">
        <is>
          <t>02/2025</t>
        </is>
      </c>
      <c r="L2639" t="n">
        <v>4.73</v>
      </c>
      <c r="M2639" s="556" t="n">
        <v>45712</v>
      </c>
      <c r="N2639" t="n">
        <v>4.73</v>
      </c>
      <c r="O2639" t="n">
        <v>4.72</v>
      </c>
      <c r="P2639" t="n">
        <v>4.73</v>
      </c>
    </row>
    <row r="2640">
      <c r="A2640" t="n">
        <v>22900</v>
      </c>
      <c r="B2640" t="n">
        <v>128</v>
      </c>
      <c r="C2640" t="inlineStr">
        <is>
          <t>Love Cabaret</t>
        </is>
      </c>
      <c r="D2640" s="556" t="n">
        <v>45717</v>
      </c>
      <c r="E2640" t="n">
        <v>19477</v>
      </c>
      <c r="F2640" t="inlineStr">
        <is>
          <t>MANJERICAO ROXO KG</t>
        </is>
      </c>
      <c r="G2640" t="n">
        <v>2729</v>
      </c>
      <c r="H2640" t="n">
        <v>0.08</v>
      </c>
      <c r="I2640" t="inlineStr">
        <is>
          <t>KG</t>
        </is>
      </c>
      <c r="J2640" t="inlineStr">
        <is>
          <t>ALIMENTOS</t>
        </is>
      </c>
      <c r="K2640" t="inlineStr">
        <is>
          <t>02/2025</t>
        </is>
      </c>
      <c r="L2640" t="n">
        <v>57</v>
      </c>
      <c r="M2640" s="556" t="n">
        <v>45716</v>
      </c>
      <c r="N2640" t="n">
        <v>60</v>
      </c>
      <c r="O2640" t="n">
        <v>60</v>
      </c>
      <c r="P2640" t="n">
        <v>4.56</v>
      </c>
    </row>
    <row r="2641">
      <c r="A2641" t="n">
        <v>22881</v>
      </c>
      <c r="B2641" t="n">
        <v>128</v>
      </c>
      <c r="C2641" t="inlineStr">
        <is>
          <t>Love Cabaret</t>
        </is>
      </c>
      <c r="D2641" s="556" t="n">
        <v>45717</v>
      </c>
      <c r="E2641" t="n">
        <v>19939</v>
      </c>
      <c r="F2641" t="inlineStr">
        <is>
          <t>NOZ MOSCADA INTEIRA KG</t>
        </is>
      </c>
      <c r="G2641" t="n">
        <v>2365</v>
      </c>
      <c r="H2641" t="n">
        <v>0.2</v>
      </c>
      <c r="I2641" t="inlineStr">
        <is>
          <t>KG</t>
        </is>
      </c>
      <c r="J2641" t="inlineStr">
        <is>
          <t>ALIMENTOS</t>
        </is>
      </c>
      <c r="K2641" t="inlineStr">
        <is>
          <t>02/2025</t>
        </is>
      </c>
      <c r="L2641" t="n">
        <v>0</v>
      </c>
      <c r="M2641" s="556" t="n">
        <v>45418</v>
      </c>
      <c r="N2641" t="n">
        <v>22</v>
      </c>
      <c r="O2641" t="n">
        <v>79.59999999999999</v>
      </c>
      <c r="P2641" t="n">
        <v>4.4</v>
      </c>
    </row>
    <row r="2642">
      <c r="A2642" t="n">
        <v>22876</v>
      </c>
      <c r="B2642" t="n">
        <v>128</v>
      </c>
      <c r="C2642" t="inlineStr">
        <is>
          <t>Love Cabaret</t>
        </is>
      </c>
      <c r="D2642" s="556" t="n">
        <v>45717</v>
      </c>
      <c r="E2642" t="n">
        <v>20202</v>
      </c>
      <c r="F2642" t="inlineStr">
        <is>
          <t>VINAGRE DE ARROZ CASTELO 750ML UN</t>
        </is>
      </c>
      <c r="G2642" t="n">
        <v>2255</v>
      </c>
      <c r="H2642" t="n">
        <v>0.59</v>
      </c>
      <c r="I2642" t="inlineStr">
        <is>
          <t>UN</t>
        </is>
      </c>
      <c r="J2642" t="inlineStr">
        <is>
          <t>ALIMENTOS</t>
        </is>
      </c>
      <c r="K2642" t="inlineStr">
        <is>
          <t>02/2025</t>
        </is>
      </c>
      <c r="L2642" t="n">
        <v>5.79</v>
      </c>
      <c r="M2642" s="556" t="n">
        <v>45706</v>
      </c>
      <c r="N2642" t="n">
        <v>5.79</v>
      </c>
      <c r="O2642" t="n">
        <v>5.78</v>
      </c>
      <c r="P2642" t="n">
        <v>3.42</v>
      </c>
    </row>
    <row r="2643">
      <c r="A2643" t="n">
        <v>22896</v>
      </c>
      <c r="B2643" t="n">
        <v>128</v>
      </c>
      <c r="C2643" t="inlineStr">
        <is>
          <t>Love Cabaret</t>
        </is>
      </c>
      <c r="D2643" s="556" t="n">
        <v>45717</v>
      </c>
      <c r="E2643" t="n">
        <v>19503</v>
      </c>
      <c r="F2643" t="inlineStr">
        <is>
          <t>ALFACE CRESPA KG</t>
        </is>
      </c>
      <c r="G2643" t="n">
        <v>2707</v>
      </c>
      <c r="H2643" t="n">
        <v>0.25</v>
      </c>
      <c r="I2643" t="inlineStr">
        <is>
          <t>KG</t>
        </is>
      </c>
      <c r="J2643" t="inlineStr">
        <is>
          <t>ALIMENTOS</t>
        </is>
      </c>
      <c r="K2643" t="inlineStr">
        <is>
          <t>02/2025</t>
        </is>
      </c>
      <c r="L2643" t="n">
        <v>12.85</v>
      </c>
      <c r="M2643" s="556" t="n">
        <v>45716</v>
      </c>
      <c r="N2643" t="n">
        <v>18.41</v>
      </c>
      <c r="O2643" t="n">
        <v>18.41</v>
      </c>
      <c r="P2643" t="n">
        <v>3.21</v>
      </c>
    </row>
    <row r="2644">
      <c r="A2644" t="n">
        <v>22899</v>
      </c>
      <c r="B2644" t="n">
        <v>128</v>
      </c>
      <c r="C2644" t="inlineStr">
        <is>
          <t>Love Cabaret</t>
        </is>
      </c>
      <c r="D2644" s="556" t="n">
        <v>45717</v>
      </c>
      <c r="E2644" t="n">
        <v>19572</v>
      </c>
      <c r="F2644" t="inlineStr">
        <is>
          <t>PIMENTA DEDO DE MOCA KG</t>
        </is>
      </c>
      <c r="G2644" t="n">
        <v>2646</v>
      </c>
      <c r="H2644" t="n">
        <v>0.12</v>
      </c>
      <c r="I2644" t="inlineStr">
        <is>
          <t>KG</t>
        </is>
      </c>
      <c r="J2644" t="inlineStr">
        <is>
          <t>ALIMENTOS</t>
        </is>
      </c>
      <c r="K2644" t="inlineStr">
        <is>
          <t>02/2025</t>
        </is>
      </c>
      <c r="L2644" t="n">
        <v>15</v>
      </c>
      <c r="M2644" s="556" t="n">
        <v>45698</v>
      </c>
      <c r="N2644" t="n">
        <v>15</v>
      </c>
      <c r="O2644" t="n">
        <v>85</v>
      </c>
      <c r="P2644" t="n">
        <v>1.8</v>
      </c>
    </row>
    <row r="2645">
      <c r="A2645" t="n">
        <v>22892</v>
      </c>
      <c r="B2645" t="n">
        <v>128</v>
      </c>
      <c r="C2645" t="inlineStr">
        <is>
          <t>Love Cabaret</t>
        </is>
      </c>
      <c r="D2645" s="556" t="n">
        <v>45717</v>
      </c>
      <c r="E2645" t="n">
        <v>19632</v>
      </c>
      <c r="F2645" t="inlineStr">
        <is>
          <t>BETERRABA KG</t>
        </is>
      </c>
      <c r="G2645" t="n">
        <v>2604</v>
      </c>
      <c r="H2645" t="n">
        <v>0.74</v>
      </c>
      <c r="I2645" t="inlineStr">
        <is>
          <t>KG</t>
        </is>
      </c>
      <c r="J2645" t="inlineStr">
        <is>
          <t>ALIMENTOS</t>
        </is>
      </c>
      <c r="K2645" t="inlineStr">
        <is>
          <t>02/2025</t>
        </is>
      </c>
      <c r="L2645" t="n">
        <v>1.9</v>
      </c>
      <c r="M2645" s="556" t="n">
        <v>45691</v>
      </c>
      <c r="N2645" t="n">
        <v>1.9</v>
      </c>
      <c r="O2645" t="n">
        <v>2.8</v>
      </c>
      <c r="P2645" t="n">
        <v>1.41</v>
      </c>
    </row>
    <row r="2646">
      <c r="A2646" t="n">
        <v>22906</v>
      </c>
      <c r="B2646" t="n">
        <v>128</v>
      </c>
      <c r="C2646" t="inlineStr">
        <is>
          <t>Love Cabaret</t>
        </is>
      </c>
      <c r="D2646" s="556" t="n">
        <v>45717</v>
      </c>
      <c r="E2646" t="n">
        <v>19242</v>
      </c>
      <c r="F2646" t="inlineStr">
        <is>
          <t>IOGURTE NATURAL VIGOR 12X150G</t>
        </is>
      </c>
      <c r="G2646" t="n">
        <v>2785</v>
      </c>
      <c r="H2646" t="n">
        <v>0.3</v>
      </c>
      <c r="I2646" t="inlineStr">
        <is>
          <t>UN</t>
        </is>
      </c>
      <c r="J2646" t="inlineStr">
        <is>
          <t>ALIMENTOS</t>
        </is>
      </c>
      <c r="K2646" t="inlineStr">
        <is>
          <t>02/2025</t>
        </is>
      </c>
      <c r="L2646" t="n">
        <v>0</v>
      </c>
      <c r="M2646" s="556" t="n">
        <v>-693593</v>
      </c>
      <c r="N2646" t="n">
        <v>0</v>
      </c>
      <c r="O2646" t="n">
        <v>0</v>
      </c>
      <c r="P2646" t="n">
        <v>1.02</v>
      </c>
    </row>
    <row r="2647">
      <c r="A2647" t="n">
        <v>22930</v>
      </c>
      <c r="B2647" t="n">
        <v>128</v>
      </c>
      <c r="C2647" t="inlineStr">
        <is>
          <t>Love Cabaret</t>
        </is>
      </c>
      <c r="D2647" s="556" t="n">
        <v>45717</v>
      </c>
      <c r="E2647" t="n">
        <v>25341</v>
      </c>
      <c r="F2647" t="inlineStr">
        <is>
          <t>PIMENTA COREANA EM PO (GOCHUGARU) C/500G UN</t>
        </is>
      </c>
      <c r="G2647" t="n">
        <v>6031</v>
      </c>
      <c r="H2647" t="n">
        <v>0.85</v>
      </c>
      <c r="I2647" t="inlineStr">
        <is>
          <t>UN</t>
        </is>
      </c>
      <c r="J2647" t="inlineStr">
        <is>
          <t>ALIMENTOS</t>
        </is>
      </c>
      <c r="K2647" t="inlineStr">
        <is>
          <t>02/2025</t>
        </is>
      </c>
      <c r="L2647" t="n">
        <v>0</v>
      </c>
      <c r="M2647" s="556" t="n">
        <v>-693593</v>
      </c>
      <c r="N2647" t="n">
        <v>0</v>
      </c>
      <c r="O2647" t="n">
        <v>0</v>
      </c>
      <c r="P2647" t="n">
        <v>0</v>
      </c>
    </row>
    <row r="2648">
      <c r="A2648" t="n">
        <v>22936</v>
      </c>
      <c r="B2648" t="n">
        <v>128</v>
      </c>
      <c r="C2648" t="inlineStr">
        <is>
          <t>Love Cabaret</t>
        </is>
      </c>
      <c r="D2648" s="556" t="n">
        <v>45717</v>
      </c>
      <c r="E2648" t="n">
        <v>20058</v>
      </c>
      <c r="F2648" t="inlineStr">
        <is>
          <t>CATCHUP CEPERA GALAO 3,5KG</t>
        </is>
      </c>
      <c r="G2648" t="n">
        <v>2324</v>
      </c>
      <c r="H2648" t="n">
        <v>1.3</v>
      </c>
      <c r="I2648" t="inlineStr">
        <is>
          <t>UN</t>
        </is>
      </c>
      <c r="J2648" t="inlineStr">
        <is>
          <t>ALIMENTOS</t>
        </is>
      </c>
      <c r="K2648" t="inlineStr">
        <is>
          <t>02/2025</t>
        </is>
      </c>
      <c r="L2648" t="n">
        <v>0</v>
      </c>
      <c r="M2648" s="556" t="n">
        <v>-693593</v>
      </c>
      <c r="N2648" t="n">
        <v>0</v>
      </c>
      <c r="O2648" t="n">
        <v>0</v>
      </c>
      <c r="P2648" t="n">
        <v>0</v>
      </c>
    </row>
    <row r="2649">
      <c r="A2649" t="n">
        <v>17105</v>
      </c>
      <c r="B2649" t="n">
        <v>128</v>
      </c>
      <c r="C2649" t="inlineStr">
        <is>
          <t>Love Cabaret</t>
        </is>
      </c>
      <c r="D2649" s="556" t="n">
        <v>45689</v>
      </c>
      <c r="E2649" t="n">
        <v>22610</v>
      </c>
      <c r="F2649" t="inlineStr">
        <is>
          <t>CERVEJA HEINEKEN LONG NECK 330ML C/ 24UN</t>
        </is>
      </c>
      <c r="G2649" t="n">
        <v>3120</v>
      </c>
      <c r="H2649" t="n">
        <v>48.21</v>
      </c>
      <c r="I2649" t="inlineStr">
        <is>
          <t>PC</t>
        </is>
      </c>
      <c r="J2649" t="inlineStr">
        <is>
          <t>BEBIDAS</t>
        </is>
      </c>
      <c r="K2649" t="inlineStr">
        <is>
          <t>01/2025</t>
        </is>
      </c>
      <c r="L2649" t="n">
        <v>0</v>
      </c>
      <c r="M2649" s="556" t="n">
        <v>45624</v>
      </c>
      <c r="N2649" t="n">
        <v>146.07</v>
      </c>
      <c r="O2649" t="n">
        <v>146.07</v>
      </c>
      <c r="P2649" t="n">
        <v>7041.79</v>
      </c>
    </row>
    <row r="2650">
      <c r="A2650" t="n">
        <v>17150</v>
      </c>
      <c r="B2650" t="n">
        <v>128</v>
      </c>
      <c r="C2650" t="inlineStr">
        <is>
          <t>Love Cabaret</t>
        </is>
      </c>
      <c r="D2650" s="556" t="n">
        <v>45689</v>
      </c>
      <c r="E2650" t="n">
        <v>18119</v>
      </c>
      <c r="F2650" t="inlineStr">
        <is>
          <t>WHISKY JOHNNIE WALKER BLACK LABEL 1L</t>
        </is>
      </c>
      <c r="G2650" t="n">
        <v>3494</v>
      </c>
      <c r="H2650" t="n">
        <v>40</v>
      </c>
      <c r="I2650" t="inlineStr">
        <is>
          <t>GR</t>
        </is>
      </c>
      <c r="J2650" t="inlineStr">
        <is>
          <t>BEBIDAS</t>
        </is>
      </c>
      <c r="K2650" t="inlineStr">
        <is>
          <t>01/2025</t>
        </is>
      </c>
      <c r="L2650" t="n">
        <v>172.56</v>
      </c>
      <c r="M2650" s="556" t="n">
        <v>45681</v>
      </c>
      <c r="N2650" t="n">
        <v>172.8</v>
      </c>
      <c r="O2650" t="n">
        <v>172.85</v>
      </c>
      <c r="P2650" t="n">
        <v>6902.4</v>
      </c>
    </row>
    <row r="2651">
      <c r="A2651" t="n">
        <v>17134</v>
      </c>
      <c r="B2651" t="n">
        <v>128</v>
      </c>
      <c r="C2651" t="inlineStr">
        <is>
          <t>Love Cabaret</t>
        </is>
      </c>
      <c r="D2651" s="556" t="n">
        <v>45689</v>
      </c>
      <c r="E2651" t="n">
        <v>18261</v>
      </c>
      <c r="F2651" t="inlineStr">
        <is>
          <t>RUM ZACAPA 23 ANOS 750ML</t>
        </is>
      </c>
      <c r="G2651" t="n">
        <v>3368</v>
      </c>
      <c r="H2651" t="n">
        <v>12</v>
      </c>
      <c r="I2651" t="inlineStr">
        <is>
          <t>GR</t>
        </is>
      </c>
      <c r="J2651" t="inlineStr">
        <is>
          <t>BEBIDAS</t>
        </is>
      </c>
      <c r="K2651" t="inlineStr">
        <is>
          <t>01/2025</t>
        </is>
      </c>
      <c r="L2651" t="n">
        <v>465.64</v>
      </c>
      <c r="M2651" s="556" t="n">
        <v>45674</v>
      </c>
      <c r="N2651" t="n">
        <v>465.64</v>
      </c>
      <c r="O2651" t="n">
        <v>460</v>
      </c>
      <c r="P2651" t="n">
        <v>5587.68</v>
      </c>
    </row>
    <row r="2652">
      <c r="A2652" t="n">
        <v>17156</v>
      </c>
      <c r="B2652" t="n">
        <v>128</v>
      </c>
      <c r="C2652" t="inlineStr">
        <is>
          <t>Love Cabaret</t>
        </is>
      </c>
      <c r="D2652" s="556" t="n">
        <v>45689</v>
      </c>
      <c r="E2652" t="n">
        <v>18099</v>
      </c>
      <c r="F2652" t="inlineStr">
        <is>
          <t>WHISKY SINGLETON 12 ANOS SINGLE MALT 750ML</t>
        </is>
      </c>
      <c r="G2652" t="n">
        <v>3511</v>
      </c>
      <c r="H2652" t="n">
        <v>19.3</v>
      </c>
      <c r="I2652" t="inlineStr">
        <is>
          <t>GR</t>
        </is>
      </c>
      <c r="J2652" t="inlineStr">
        <is>
          <t>BEBIDAS</t>
        </is>
      </c>
      <c r="K2652" t="inlineStr">
        <is>
          <t>01/2025</t>
        </is>
      </c>
      <c r="L2652" t="n">
        <v>0</v>
      </c>
      <c r="M2652" s="556" t="n">
        <v>45623</v>
      </c>
      <c r="N2652" t="n">
        <v>225.8</v>
      </c>
      <c r="O2652" t="n">
        <v>0</v>
      </c>
      <c r="P2652" t="n">
        <v>4357.94</v>
      </c>
    </row>
    <row r="2653">
      <c r="A2653" t="n">
        <v>17122</v>
      </c>
      <c r="B2653" t="n">
        <v>128</v>
      </c>
      <c r="C2653" t="inlineStr">
        <is>
          <t>Love Cabaret</t>
        </is>
      </c>
      <c r="D2653" s="556" t="n">
        <v>45689</v>
      </c>
      <c r="E2653" t="n">
        <v>18359</v>
      </c>
      <c r="F2653" t="inlineStr">
        <is>
          <t>GIN TANQUERAY 750ML</t>
        </is>
      </c>
      <c r="G2653" t="n">
        <v>3278</v>
      </c>
      <c r="H2653" t="n">
        <v>43.5</v>
      </c>
      <c r="I2653" t="inlineStr">
        <is>
          <t>GR</t>
        </is>
      </c>
      <c r="J2653" t="inlineStr">
        <is>
          <t>BEBIDAS</t>
        </is>
      </c>
      <c r="K2653" t="inlineStr">
        <is>
          <t>01/2025</t>
        </is>
      </c>
      <c r="L2653" t="n">
        <v>99.90000000000001</v>
      </c>
      <c r="M2653" s="556" t="n">
        <v>45681</v>
      </c>
      <c r="N2653" t="n">
        <v>99.90000000000001</v>
      </c>
      <c r="O2653" t="n">
        <v>93.90000000000001</v>
      </c>
      <c r="P2653" t="n">
        <v>4345.65</v>
      </c>
    </row>
    <row r="2654">
      <c r="A2654" t="n">
        <v>17144</v>
      </c>
      <c r="B2654" t="n">
        <v>128</v>
      </c>
      <c r="C2654" t="inlineStr">
        <is>
          <t>Love Cabaret</t>
        </is>
      </c>
      <c r="D2654" s="556" t="n">
        <v>45689</v>
      </c>
      <c r="E2654" t="n">
        <v>18179</v>
      </c>
      <c r="F2654" t="inlineStr">
        <is>
          <t>VODKA KETEL ONE 1L</t>
        </is>
      </c>
      <c r="G2654" t="n">
        <v>3443</v>
      </c>
      <c r="H2654" t="n">
        <v>32.5</v>
      </c>
      <c r="I2654" t="inlineStr">
        <is>
          <t>GR</t>
        </is>
      </c>
      <c r="J2654" t="inlineStr">
        <is>
          <t>BEBIDAS</t>
        </is>
      </c>
      <c r="K2654" t="inlineStr">
        <is>
          <t>01/2025</t>
        </is>
      </c>
      <c r="L2654" t="n">
        <v>103.69</v>
      </c>
      <c r="M2654" s="556" t="n">
        <v>45674</v>
      </c>
      <c r="N2654" t="n">
        <v>103.69</v>
      </c>
      <c r="O2654" t="n">
        <v>119.9</v>
      </c>
      <c r="P2654" t="n">
        <v>3369.92</v>
      </c>
    </row>
    <row r="2655">
      <c r="A2655" t="n">
        <v>17152</v>
      </c>
      <c r="B2655" t="n">
        <v>128</v>
      </c>
      <c r="C2655" t="inlineStr">
        <is>
          <t>Love Cabaret</t>
        </is>
      </c>
      <c r="D2655" s="556" t="n">
        <v>45689</v>
      </c>
      <c r="E2655" t="n">
        <v>18118</v>
      </c>
      <c r="F2655" t="inlineStr">
        <is>
          <t>WHISKY JOHNNIE WALKER BLUE LABEL 750ML</t>
        </is>
      </c>
      <c r="G2655" t="n">
        <v>3495</v>
      </c>
      <c r="H2655" t="n">
        <v>2.1</v>
      </c>
      <c r="I2655" t="inlineStr">
        <is>
          <t>GR</t>
        </is>
      </c>
      <c r="J2655" t="inlineStr">
        <is>
          <t>BEBIDAS</t>
        </is>
      </c>
      <c r="K2655" t="inlineStr">
        <is>
          <t>01/2025</t>
        </is>
      </c>
      <c r="L2655" t="n">
        <v>0</v>
      </c>
      <c r="M2655" s="556" t="n">
        <v>-693593</v>
      </c>
      <c r="N2655" t="n">
        <v>0</v>
      </c>
      <c r="O2655" t="n">
        <v>1232</v>
      </c>
      <c r="P2655" t="n">
        <v>2743.88</v>
      </c>
    </row>
    <row r="2656">
      <c r="A2656" t="n">
        <v>17075</v>
      </c>
      <c r="B2656" t="n">
        <v>128</v>
      </c>
      <c r="C2656" t="inlineStr">
        <is>
          <t>Love Cabaret</t>
        </is>
      </c>
      <c r="D2656" s="556" t="n">
        <v>45689</v>
      </c>
      <c r="E2656" t="n">
        <v>19401</v>
      </c>
      <c r="F2656" t="inlineStr">
        <is>
          <t>MANTEIGA SEM SAL SCALA KG</t>
        </is>
      </c>
      <c r="G2656" t="n">
        <v>2761</v>
      </c>
      <c r="H2656" t="n">
        <v>12.2</v>
      </c>
      <c r="I2656" t="inlineStr">
        <is>
          <t>KG</t>
        </is>
      </c>
      <c r="J2656" t="inlineStr">
        <is>
          <t>ALIMENTOS</t>
        </is>
      </c>
      <c r="K2656" t="inlineStr">
        <is>
          <t>01/2025</t>
        </is>
      </c>
      <c r="L2656" t="n">
        <v>0</v>
      </c>
      <c r="M2656" s="556" t="n">
        <v>45405</v>
      </c>
      <c r="N2656" t="n">
        <v>216.9</v>
      </c>
      <c r="O2656" t="n">
        <v>243.94</v>
      </c>
      <c r="P2656" t="n">
        <v>2646.18</v>
      </c>
    </row>
    <row r="2657">
      <c r="A2657" t="n">
        <v>17123</v>
      </c>
      <c r="B2657" t="n">
        <v>128</v>
      </c>
      <c r="C2657" t="inlineStr">
        <is>
          <t>Love Cabaret</t>
        </is>
      </c>
      <c r="D2657" s="556" t="n">
        <v>45689</v>
      </c>
      <c r="E2657" t="n">
        <v>18353</v>
      </c>
      <c r="F2657" t="inlineStr">
        <is>
          <t>GIN TANQUERAY TEN 750ML</t>
        </is>
      </c>
      <c r="G2657" t="n">
        <v>3282</v>
      </c>
      <c r="H2657" t="n">
        <v>13</v>
      </c>
      <c r="I2657" t="inlineStr">
        <is>
          <t>GR</t>
        </is>
      </c>
      <c r="J2657" t="inlineStr">
        <is>
          <t>BEBIDAS</t>
        </is>
      </c>
      <c r="K2657" t="inlineStr">
        <is>
          <t>01/2025</t>
        </is>
      </c>
      <c r="L2657" t="n">
        <v>0</v>
      </c>
      <c r="M2657" s="556" t="n">
        <v>45527</v>
      </c>
      <c r="N2657" t="n">
        <v>193.23</v>
      </c>
      <c r="O2657" t="n">
        <v>99.98999999999999</v>
      </c>
      <c r="P2657" t="n">
        <v>2511.99</v>
      </c>
    </row>
    <row r="2658">
      <c r="A2658" t="n">
        <v>17104</v>
      </c>
      <c r="B2658" t="n">
        <v>128</v>
      </c>
      <c r="C2658" t="inlineStr">
        <is>
          <t>Love Cabaret</t>
        </is>
      </c>
      <c r="D2658" s="556" t="n">
        <v>45689</v>
      </c>
      <c r="E2658" t="n">
        <v>18557</v>
      </c>
      <c r="F2658" t="inlineStr">
        <is>
          <t>CERVEJA BLUE MOON BELGIAN WHITE 355ML C/24</t>
        </is>
      </c>
      <c r="G2658" t="n">
        <v>3123</v>
      </c>
      <c r="H2658" t="n">
        <v>11.54</v>
      </c>
      <c r="I2658" t="inlineStr">
        <is>
          <t>PC</t>
        </is>
      </c>
      <c r="J2658" t="inlineStr">
        <is>
          <t>BEBIDAS</t>
        </is>
      </c>
      <c r="K2658" t="inlineStr">
        <is>
          <t>01/2025</t>
        </is>
      </c>
      <c r="L2658" t="n">
        <v>0</v>
      </c>
      <c r="M2658" s="556" t="n">
        <v>45624</v>
      </c>
      <c r="N2658" t="n">
        <v>210.46</v>
      </c>
      <c r="O2658" t="n">
        <v>210.47</v>
      </c>
      <c r="P2658" t="n">
        <v>2429.17</v>
      </c>
    </row>
    <row r="2659">
      <c r="A2659" t="n">
        <v>17107</v>
      </c>
      <c r="B2659" t="n">
        <v>128</v>
      </c>
      <c r="C2659" t="inlineStr">
        <is>
          <t>Love Cabaret</t>
        </is>
      </c>
      <c r="D2659" s="556" t="n">
        <v>45689</v>
      </c>
      <c r="E2659" t="n">
        <v>18554</v>
      </c>
      <c r="F2659" t="inlineStr">
        <is>
          <t>CERVEJA LAGUNITAS IPA 355ML C/12</t>
        </is>
      </c>
      <c r="G2659" t="n">
        <v>3126</v>
      </c>
      <c r="H2659" t="n">
        <v>21</v>
      </c>
      <c r="I2659" t="inlineStr">
        <is>
          <t>PC</t>
        </is>
      </c>
      <c r="J2659" t="inlineStr">
        <is>
          <t>BEBIDAS</t>
        </is>
      </c>
      <c r="K2659" t="inlineStr">
        <is>
          <t>01/2025</t>
        </is>
      </c>
      <c r="L2659" t="n">
        <v>0</v>
      </c>
      <c r="M2659" s="556" t="n">
        <v>45602</v>
      </c>
      <c r="N2659" t="n">
        <v>0</v>
      </c>
      <c r="O2659" t="n">
        <v>105.24</v>
      </c>
      <c r="P2659" t="n">
        <v>2210.04</v>
      </c>
    </row>
    <row r="2660">
      <c r="A2660" t="n">
        <v>17167</v>
      </c>
      <c r="B2660" t="n">
        <v>128</v>
      </c>
      <c r="C2660" t="inlineStr">
        <is>
          <t>Love Cabaret</t>
        </is>
      </c>
      <c r="D2660" s="556" t="n">
        <v>45689</v>
      </c>
      <c r="E2660" t="n">
        <v>17934</v>
      </c>
      <c r="F2660" t="inlineStr">
        <is>
          <t>AGUA MINERAL SEM GAS MAMBA 350ML C/24</t>
        </is>
      </c>
      <c r="G2660" t="n">
        <v>3636</v>
      </c>
      <c r="H2660" t="n">
        <v>40.63</v>
      </c>
      <c r="I2660" t="inlineStr">
        <is>
          <t>PC</t>
        </is>
      </c>
      <c r="J2660" t="inlineStr">
        <is>
          <t>BEBIDAS</t>
        </is>
      </c>
      <c r="K2660" t="inlineStr">
        <is>
          <t>01/2025</t>
        </is>
      </c>
      <c r="L2660" t="n">
        <v>47.76</v>
      </c>
      <c r="M2660" s="556" t="n">
        <v>45685</v>
      </c>
      <c r="N2660" t="n">
        <v>47.76</v>
      </c>
      <c r="O2660" t="n">
        <v>47.76</v>
      </c>
      <c r="P2660" t="n">
        <v>1940.25</v>
      </c>
    </row>
    <row r="2661">
      <c r="A2661" t="n">
        <v>17162</v>
      </c>
      <c r="B2661" t="n">
        <v>128</v>
      </c>
      <c r="C2661" t="inlineStr">
        <is>
          <t>Love Cabaret</t>
        </is>
      </c>
      <c r="D2661" s="556" t="n">
        <v>45689</v>
      </c>
      <c r="E2661" t="n">
        <v>25119</v>
      </c>
      <c r="F2661" t="inlineStr">
        <is>
          <t>ESPUMANTE CHANDON EXCELLENCE BRUT  750ML</t>
        </is>
      </c>
      <c r="G2661" t="n">
        <v>5903</v>
      </c>
      <c r="H2661" t="n">
        <v>13</v>
      </c>
      <c r="I2661" t="inlineStr">
        <is>
          <t>GR</t>
        </is>
      </c>
      <c r="J2661" t="inlineStr">
        <is>
          <t>BEBIDAS</t>
        </is>
      </c>
      <c r="K2661" t="inlineStr">
        <is>
          <t>01/2025</t>
        </is>
      </c>
      <c r="L2661" t="n">
        <v>0</v>
      </c>
      <c r="M2661" s="556" t="n">
        <v>45621</v>
      </c>
      <c r="N2661" t="n">
        <v>146.9</v>
      </c>
      <c r="O2661" t="n">
        <v>146.9</v>
      </c>
      <c r="P2661" t="n">
        <v>1909.7</v>
      </c>
    </row>
    <row r="2662">
      <c r="A2662" t="n">
        <v>17175</v>
      </c>
      <c r="B2662" t="n">
        <v>128</v>
      </c>
      <c r="C2662" t="inlineStr">
        <is>
          <t>Love Cabaret</t>
        </is>
      </c>
      <c r="D2662" s="556" t="n">
        <v>45689</v>
      </c>
      <c r="E2662" t="n">
        <v>25435</v>
      </c>
      <c r="F2662" t="inlineStr">
        <is>
          <t>VINHO APPARENTE BLANC CHATEAU PUECH REDON 750ML UN</t>
        </is>
      </c>
      <c r="G2662" t="n">
        <v>6107</v>
      </c>
      <c r="H2662" t="n">
        <v>15</v>
      </c>
      <c r="I2662" t="inlineStr">
        <is>
          <t>UN</t>
        </is>
      </c>
      <c r="J2662" t="inlineStr">
        <is>
          <t>BEBIDAS</t>
        </is>
      </c>
      <c r="K2662" t="inlineStr">
        <is>
          <t>01/2025</t>
        </is>
      </c>
      <c r="L2662" t="n">
        <v>120</v>
      </c>
      <c r="M2662" s="556" t="n">
        <v>45664</v>
      </c>
      <c r="N2662" t="n">
        <v>120</v>
      </c>
      <c r="O2662" t="n">
        <v>120</v>
      </c>
      <c r="P2662" t="n">
        <v>1800</v>
      </c>
    </row>
    <row r="2663">
      <c r="A2663" t="n">
        <v>17182</v>
      </c>
      <c r="B2663" t="n">
        <v>128</v>
      </c>
      <c r="C2663" t="inlineStr">
        <is>
          <t>Love Cabaret</t>
        </is>
      </c>
      <c r="D2663" s="556" t="n">
        <v>45689</v>
      </c>
      <c r="E2663" t="n">
        <v>17661</v>
      </c>
      <c r="F2663" t="inlineStr">
        <is>
          <t>VINHO TINTO LES FRUITS SAUVAGES PINOT NOIR 750ML</t>
        </is>
      </c>
      <c r="G2663" t="n">
        <v>3868</v>
      </c>
      <c r="H2663" t="n">
        <v>15</v>
      </c>
      <c r="I2663" t="inlineStr">
        <is>
          <t>GR</t>
        </is>
      </c>
      <c r="J2663" t="inlineStr">
        <is>
          <t>BEBIDAS</t>
        </is>
      </c>
      <c r="K2663" t="inlineStr">
        <is>
          <t>01/2025</t>
        </is>
      </c>
      <c r="L2663" t="n">
        <v>119.75</v>
      </c>
      <c r="M2663" s="556" t="n">
        <v>45671</v>
      </c>
      <c r="N2663" t="n">
        <v>119.75</v>
      </c>
      <c r="O2663" t="n">
        <v>119.75</v>
      </c>
      <c r="P2663" t="n">
        <v>1796.25</v>
      </c>
    </row>
    <row r="2664">
      <c r="A2664" t="n">
        <v>16967</v>
      </c>
      <c r="B2664" t="n">
        <v>128</v>
      </c>
      <c r="C2664" t="inlineStr">
        <is>
          <t>Love Cabaret</t>
        </is>
      </c>
      <c r="D2664" s="556" t="n">
        <v>45689</v>
      </c>
      <c r="E2664" t="n">
        <v>25288</v>
      </c>
      <c r="F2664" t="inlineStr">
        <is>
          <t>BURRATA 110G C/5 DE 550 GR UN</t>
        </is>
      </c>
      <c r="G2664" t="n">
        <v>4715</v>
      </c>
      <c r="H2664" t="n">
        <v>25</v>
      </c>
      <c r="I2664" t="inlineStr">
        <is>
          <t>UN</t>
        </is>
      </c>
      <c r="J2664" t="inlineStr">
        <is>
          <t>ALIMENTOS</t>
        </is>
      </c>
      <c r="K2664" t="inlineStr">
        <is>
          <t>01/2025</t>
        </is>
      </c>
      <c r="L2664" t="n">
        <v>65.34999999999999</v>
      </c>
      <c r="M2664" s="556" t="n">
        <v>45673</v>
      </c>
      <c r="N2664" t="n">
        <v>65.34999999999999</v>
      </c>
      <c r="O2664" t="n">
        <v>65.34999999999999</v>
      </c>
      <c r="P2664" t="n">
        <v>1633.75</v>
      </c>
    </row>
    <row r="2665">
      <c r="A2665" t="n">
        <v>17135</v>
      </c>
      <c r="B2665" t="n">
        <v>128</v>
      </c>
      <c r="C2665" t="inlineStr">
        <is>
          <t>Love Cabaret</t>
        </is>
      </c>
      <c r="D2665" s="556" t="n">
        <v>45689</v>
      </c>
      <c r="E2665" t="n">
        <v>18242</v>
      </c>
      <c r="F2665" t="inlineStr">
        <is>
          <t>TEQUILA DON JULIO BLANCO 750ML</t>
        </is>
      </c>
      <c r="G2665" t="n">
        <v>3386</v>
      </c>
      <c r="H2665" t="n">
        <v>7.15</v>
      </c>
      <c r="I2665" t="inlineStr">
        <is>
          <t>GR</t>
        </is>
      </c>
      <c r="J2665" t="inlineStr">
        <is>
          <t>BEBIDAS</t>
        </is>
      </c>
      <c r="K2665" t="inlineStr">
        <is>
          <t>01/2025</t>
        </is>
      </c>
      <c r="L2665" t="n">
        <v>227.11</v>
      </c>
      <c r="M2665" s="556" t="n">
        <v>45681</v>
      </c>
      <c r="N2665" t="n">
        <v>227.11</v>
      </c>
      <c r="O2665" t="n">
        <v>227.11</v>
      </c>
      <c r="P2665" t="n">
        <v>1623.84</v>
      </c>
    </row>
    <row r="2666">
      <c r="A2666" t="n">
        <v>17127</v>
      </c>
      <c r="B2666" t="n">
        <v>128</v>
      </c>
      <c r="C2666" t="inlineStr">
        <is>
          <t>Love Cabaret</t>
        </is>
      </c>
      <c r="D2666" s="556" t="n">
        <v>45689</v>
      </c>
      <c r="E2666" t="n">
        <v>24706</v>
      </c>
      <c r="F2666" t="inlineStr">
        <is>
          <t>LICOR DE MACA VERDE SOUR APPLE PUCKER DE KUYPER 700ML</t>
        </is>
      </c>
      <c r="G2666" t="n">
        <v>5723</v>
      </c>
      <c r="H2666" t="n">
        <v>5.5</v>
      </c>
      <c r="I2666" t="inlineStr">
        <is>
          <t>GR</t>
        </is>
      </c>
      <c r="J2666" t="inlineStr">
        <is>
          <t>BEBIDAS</t>
        </is>
      </c>
      <c r="K2666" t="inlineStr">
        <is>
          <t>01/2025</t>
        </is>
      </c>
      <c r="L2666" t="n">
        <v>249</v>
      </c>
      <c r="M2666" s="556" t="n">
        <v>45670</v>
      </c>
      <c r="N2666" t="n">
        <v>249</v>
      </c>
      <c r="O2666" t="n">
        <v>249</v>
      </c>
      <c r="P2666" t="n">
        <v>1369.5</v>
      </c>
    </row>
    <row r="2667">
      <c r="A2667" t="n">
        <v>17153</v>
      </c>
      <c r="B2667" t="n">
        <v>128</v>
      </c>
      <c r="C2667" t="inlineStr">
        <is>
          <t>Love Cabaret</t>
        </is>
      </c>
      <c r="D2667" s="556" t="n">
        <v>45689</v>
      </c>
      <c r="E2667" t="n">
        <v>18114</v>
      </c>
      <c r="F2667" t="inlineStr">
        <is>
          <t>WHISKY JOHNNIE WALKER GOLD LABEL RESERVE 750ML</t>
        </is>
      </c>
      <c r="G2667" t="n">
        <v>3498</v>
      </c>
      <c r="H2667" t="n">
        <v>5.45</v>
      </c>
      <c r="I2667" t="inlineStr">
        <is>
          <t>GR</t>
        </is>
      </c>
      <c r="J2667" t="inlineStr">
        <is>
          <t>BEBIDAS</t>
        </is>
      </c>
      <c r="K2667" t="inlineStr">
        <is>
          <t>01/2025</t>
        </is>
      </c>
      <c r="L2667" t="n">
        <v>240.38</v>
      </c>
      <c r="M2667" s="556" t="n">
        <v>45670</v>
      </c>
      <c r="N2667" t="n">
        <v>240.38</v>
      </c>
      <c r="O2667" t="n">
        <v>235</v>
      </c>
      <c r="P2667" t="n">
        <v>1310.07</v>
      </c>
    </row>
    <row r="2668">
      <c r="A2668" t="n">
        <v>17160</v>
      </c>
      <c r="B2668" t="n">
        <v>128</v>
      </c>
      <c r="C2668" t="inlineStr">
        <is>
          <t>Love Cabaret</t>
        </is>
      </c>
      <c r="D2668" s="556" t="n">
        <v>45689</v>
      </c>
      <c r="E2668" t="n">
        <v>18017</v>
      </c>
      <c r="F2668" t="inlineStr">
        <is>
          <t>ESPUMANTE CAVA BRUT STARS TOUCH OF ROSE 750ML</t>
        </is>
      </c>
      <c r="G2668" t="n">
        <v>3580</v>
      </c>
      <c r="H2668" t="n">
        <v>10</v>
      </c>
      <c r="I2668" t="inlineStr">
        <is>
          <t>GR</t>
        </is>
      </c>
      <c r="J2668" t="inlineStr">
        <is>
          <t>BEBIDAS</t>
        </is>
      </c>
      <c r="K2668" t="inlineStr">
        <is>
          <t>01/2025</t>
        </is>
      </c>
      <c r="L2668" t="n">
        <v>0</v>
      </c>
      <c r="M2668" s="556" t="n">
        <v>45384</v>
      </c>
      <c r="N2668" t="n">
        <v>130.84</v>
      </c>
      <c r="O2668" t="n">
        <v>0.9399999999999999</v>
      </c>
      <c r="P2668" t="n">
        <v>1308.4</v>
      </c>
    </row>
    <row r="2669">
      <c r="A2669" t="n">
        <v>17102</v>
      </c>
      <c r="B2669" t="n">
        <v>128</v>
      </c>
      <c r="C2669" t="inlineStr">
        <is>
          <t>Love Cabaret</t>
        </is>
      </c>
      <c r="D2669" s="556" t="n">
        <v>45689</v>
      </c>
      <c r="E2669" t="n">
        <v>17092</v>
      </c>
      <c r="F2669" t="inlineStr">
        <is>
          <t>GELO CUBO 50X60MM</t>
        </is>
      </c>
      <c r="G2669" t="n">
        <v>4165</v>
      </c>
      <c r="H2669" t="n">
        <v>675</v>
      </c>
      <c r="I2669" t="inlineStr">
        <is>
          <t>UN</t>
        </is>
      </c>
      <c r="J2669" t="inlineStr">
        <is>
          <t>BEBIDAS</t>
        </is>
      </c>
      <c r="K2669" t="inlineStr">
        <is>
          <t>01/2025</t>
        </is>
      </c>
      <c r="L2669" t="n">
        <v>1.9</v>
      </c>
      <c r="M2669" s="556" t="n">
        <v>45684</v>
      </c>
      <c r="N2669" t="n">
        <v>1.9</v>
      </c>
      <c r="O2669" t="n">
        <v>1.9</v>
      </c>
      <c r="P2669" t="n">
        <v>1282.5</v>
      </c>
    </row>
    <row r="2670">
      <c r="A2670" t="n">
        <v>17159</v>
      </c>
      <c r="B2670" t="n">
        <v>128</v>
      </c>
      <c r="C2670" t="inlineStr">
        <is>
          <t>Love Cabaret</t>
        </is>
      </c>
      <c r="D2670" s="556" t="n">
        <v>45689</v>
      </c>
      <c r="E2670" t="n">
        <v>24552</v>
      </c>
      <c r="F2670" t="inlineStr">
        <is>
          <t>ESPUMANTE CASA PERINI BRUT 750ML</t>
        </is>
      </c>
      <c r="G2670" t="n">
        <v>5669</v>
      </c>
      <c r="H2670" t="n">
        <v>32</v>
      </c>
      <c r="I2670" t="inlineStr">
        <is>
          <t>GR</t>
        </is>
      </c>
      <c r="J2670" t="inlineStr">
        <is>
          <t>BEBIDAS</t>
        </is>
      </c>
      <c r="K2670" t="inlineStr">
        <is>
          <t>01/2025</t>
        </is>
      </c>
      <c r="L2670" t="n">
        <v>39.09</v>
      </c>
      <c r="M2670" s="556" t="n">
        <v>45684</v>
      </c>
      <c r="N2670" t="n">
        <v>39.8</v>
      </c>
      <c r="O2670" t="n">
        <v>39.89</v>
      </c>
      <c r="P2670" t="n">
        <v>1250.88</v>
      </c>
    </row>
    <row r="2671">
      <c r="A2671" t="n">
        <v>17169</v>
      </c>
      <c r="B2671" t="n">
        <v>128</v>
      </c>
      <c r="C2671" t="inlineStr">
        <is>
          <t>Love Cabaret</t>
        </is>
      </c>
      <c r="D2671" s="556" t="n">
        <v>45689</v>
      </c>
      <c r="E2671" t="n">
        <v>17915</v>
      </c>
      <c r="F2671" t="inlineStr">
        <is>
          <t>ENERGETICO RED BULL TROPICAL 250ML  C/24UN</t>
        </is>
      </c>
      <c r="G2671" t="n">
        <v>3648</v>
      </c>
      <c r="H2671" t="n">
        <v>6</v>
      </c>
      <c r="I2671" t="inlineStr">
        <is>
          <t>PC</t>
        </is>
      </c>
      <c r="J2671" t="inlineStr">
        <is>
          <t>BEBIDAS</t>
        </is>
      </c>
      <c r="K2671" t="inlineStr">
        <is>
          <t>01/2025</t>
        </is>
      </c>
      <c r="L2671" t="n">
        <v>0</v>
      </c>
      <c r="M2671" s="556" t="n">
        <v>45569</v>
      </c>
      <c r="N2671" t="n">
        <v>196.82</v>
      </c>
      <c r="O2671" t="n">
        <v>7.65</v>
      </c>
      <c r="P2671" t="n">
        <v>1180.92</v>
      </c>
    </row>
    <row r="2672">
      <c r="A2672" t="n">
        <v>17184</v>
      </c>
      <c r="B2672" t="n">
        <v>128</v>
      </c>
      <c r="C2672" t="inlineStr">
        <is>
          <t>Love Cabaret</t>
        </is>
      </c>
      <c r="D2672" s="556" t="n">
        <v>45689</v>
      </c>
      <c r="E2672" t="n">
        <v>17603</v>
      </c>
      <c r="F2672" t="inlineStr">
        <is>
          <t>VINHO TINTO UNLITRO COSTA TOSCANA IGT AMP 750ML</t>
        </is>
      </c>
      <c r="G2672" t="n">
        <v>3924</v>
      </c>
      <c r="H2672" t="n">
        <v>5</v>
      </c>
      <c r="I2672" t="inlineStr">
        <is>
          <t>UN</t>
        </is>
      </c>
      <c r="J2672" t="inlineStr">
        <is>
          <t>BEBIDAS</t>
        </is>
      </c>
      <c r="K2672" t="inlineStr">
        <is>
          <t>01/2025</t>
        </is>
      </c>
      <c r="L2672" t="n">
        <v>0</v>
      </c>
      <c r="M2672" s="556" t="n">
        <v>-693593</v>
      </c>
      <c r="N2672" t="n">
        <v>0</v>
      </c>
      <c r="O2672" t="n">
        <v>0</v>
      </c>
      <c r="P2672" t="n">
        <v>1100</v>
      </c>
    </row>
    <row r="2673">
      <c r="A2673" t="n">
        <v>17181</v>
      </c>
      <c r="B2673" t="n">
        <v>128</v>
      </c>
      <c r="C2673" t="inlineStr">
        <is>
          <t>Love Cabaret</t>
        </is>
      </c>
      <c r="D2673" s="556" t="n">
        <v>45689</v>
      </c>
      <c r="E2673" t="n">
        <v>24530</v>
      </c>
      <c r="F2673" t="inlineStr">
        <is>
          <t>VINHO TINTO CARVALHAIS MELANGE A TROIS 750ML</t>
        </is>
      </c>
      <c r="G2673" t="n">
        <v>5656</v>
      </c>
      <c r="H2673" t="n">
        <v>10</v>
      </c>
      <c r="I2673" t="inlineStr">
        <is>
          <t>GR</t>
        </is>
      </c>
      <c r="J2673" t="inlineStr">
        <is>
          <t>BEBIDAS</t>
        </is>
      </c>
      <c r="K2673" t="inlineStr">
        <is>
          <t>01/2025</t>
        </is>
      </c>
      <c r="L2673" t="n">
        <v>107.29</v>
      </c>
      <c r="M2673" s="556" t="n">
        <v>45663</v>
      </c>
      <c r="N2673" t="n">
        <v>107.29</v>
      </c>
      <c r="O2673" t="n">
        <v>107.29</v>
      </c>
      <c r="P2673" t="n">
        <v>1072.9</v>
      </c>
    </row>
    <row r="2674">
      <c r="A2674" t="n">
        <v>17106</v>
      </c>
      <c r="B2674" t="n">
        <v>128</v>
      </c>
      <c r="C2674" t="inlineStr">
        <is>
          <t>Love Cabaret</t>
        </is>
      </c>
      <c r="D2674" s="556" t="n">
        <v>45689</v>
      </c>
      <c r="E2674" t="n">
        <v>18562</v>
      </c>
      <c r="F2674" t="inlineStr">
        <is>
          <t>CERVEJA HEINEKEN ZERO LONG NECK 330ML C/24</t>
        </is>
      </c>
      <c r="G2674" t="n">
        <v>3120</v>
      </c>
      <c r="H2674" t="n">
        <v>6.17</v>
      </c>
      <c r="I2674" t="inlineStr">
        <is>
          <t>PC</t>
        </is>
      </c>
      <c r="J2674" t="inlineStr">
        <is>
          <t>BEBIDAS</t>
        </is>
      </c>
      <c r="K2674" t="inlineStr">
        <is>
          <t>01/2025</t>
        </is>
      </c>
      <c r="L2674" t="n">
        <v>0</v>
      </c>
      <c r="M2674" s="556" t="n">
        <v>45624</v>
      </c>
      <c r="N2674" t="n">
        <v>146.06</v>
      </c>
      <c r="O2674" t="n">
        <v>143.76</v>
      </c>
      <c r="P2674" t="n">
        <v>886.52</v>
      </c>
    </row>
    <row r="2675">
      <c r="A2675" t="n">
        <v>17094</v>
      </c>
      <c r="B2675" t="n">
        <v>128</v>
      </c>
      <c r="C2675" t="inlineStr">
        <is>
          <t>Love Cabaret</t>
        </is>
      </c>
      <c r="D2675" s="556" t="n">
        <v>45689</v>
      </c>
      <c r="E2675" t="n">
        <v>18884</v>
      </c>
      <c r="F2675" t="inlineStr">
        <is>
          <t>FILE MIGNON 4/5 S/ CORDAO ASTRA KG</t>
        </is>
      </c>
      <c r="G2675" t="n">
        <v>2938</v>
      </c>
      <c r="H2675" t="n">
        <v>14</v>
      </c>
      <c r="I2675" t="inlineStr">
        <is>
          <t>KG</t>
        </is>
      </c>
      <c r="J2675" t="inlineStr">
        <is>
          <t>ALIMENTOS</t>
        </is>
      </c>
      <c r="K2675" t="inlineStr">
        <is>
          <t>01/2025</t>
        </is>
      </c>
      <c r="L2675" t="n">
        <v>0</v>
      </c>
      <c r="M2675" s="556" t="n">
        <v>-693593</v>
      </c>
      <c r="N2675" t="n">
        <v>0</v>
      </c>
      <c r="O2675" t="n">
        <v>62</v>
      </c>
      <c r="P2675" t="n">
        <v>868</v>
      </c>
    </row>
    <row r="2676">
      <c r="A2676" t="n">
        <v>17145</v>
      </c>
      <c r="B2676" t="n">
        <v>128</v>
      </c>
      <c r="C2676" t="inlineStr">
        <is>
          <t>Love Cabaret</t>
        </is>
      </c>
      <c r="D2676" s="556" t="n">
        <v>45689</v>
      </c>
      <c r="E2676" t="n">
        <v>18157</v>
      </c>
      <c r="F2676" t="inlineStr">
        <is>
          <t>WHISKY BOURBON BULLEIT 750ML</t>
        </is>
      </c>
      <c r="G2676" t="n">
        <v>3463</v>
      </c>
      <c r="H2676" t="n">
        <v>5</v>
      </c>
      <c r="I2676" t="inlineStr">
        <is>
          <t>GR</t>
        </is>
      </c>
      <c r="J2676" t="inlineStr">
        <is>
          <t>BEBIDAS</t>
        </is>
      </c>
      <c r="K2676" t="inlineStr">
        <is>
          <t>01/2025</t>
        </is>
      </c>
      <c r="L2676" t="n">
        <v>172</v>
      </c>
      <c r="M2676" s="556" t="n">
        <v>45674</v>
      </c>
      <c r="N2676" t="n">
        <v>172</v>
      </c>
      <c r="O2676" t="n">
        <v>205.61</v>
      </c>
      <c r="P2676" t="n">
        <v>860</v>
      </c>
    </row>
    <row r="2677">
      <c r="A2677" t="n">
        <v>17165</v>
      </c>
      <c r="B2677" t="n">
        <v>128</v>
      </c>
      <c r="C2677" t="inlineStr">
        <is>
          <t>Love Cabaret</t>
        </is>
      </c>
      <c r="D2677" s="556" t="n">
        <v>45689</v>
      </c>
      <c r="E2677" t="n">
        <v>17933</v>
      </c>
      <c r="F2677" t="inlineStr">
        <is>
          <t>AGUA MINERAL COM GAS MAMBA 350ML C/24</t>
        </is>
      </c>
      <c r="G2677" t="n">
        <v>3636</v>
      </c>
      <c r="H2677" t="n">
        <v>426</v>
      </c>
      <c r="I2677" t="inlineStr">
        <is>
          <t>PC</t>
        </is>
      </c>
      <c r="J2677" t="inlineStr">
        <is>
          <t>BEBIDAS</t>
        </is>
      </c>
      <c r="K2677" t="inlineStr">
        <is>
          <t>01/2025</t>
        </is>
      </c>
      <c r="L2677" t="n">
        <v>0</v>
      </c>
      <c r="M2677" s="556" t="n">
        <v>45685</v>
      </c>
      <c r="N2677" t="n">
        <v>0</v>
      </c>
      <c r="O2677" t="n">
        <v>0</v>
      </c>
      <c r="P2677" t="n">
        <v>847.75</v>
      </c>
    </row>
    <row r="2678">
      <c r="A2678" t="n">
        <v>17154</v>
      </c>
      <c r="B2678" t="n">
        <v>128</v>
      </c>
      <c r="C2678" t="inlineStr">
        <is>
          <t>Love Cabaret</t>
        </is>
      </c>
      <c r="D2678" s="556" t="n">
        <v>45689</v>
      </c>
      <c r="E2678" t="n">
        <v>18113</v>
      </c>
      <c r="F2678" t="inlineStr">
        <is>
          <t>WHISKY JOHNNIE WALKER GREEN LABEL 750ML</t>
        </is>
      </c>
      <c r="G2678" t="n">
        <v>3499</v>
      </c>
      <c r="H2678" t="n">
        <v>2.15</v>
      </c>
      <c r="I2678" t="inlineStr">
        <is>
          <t>GR</t>
        </is>
      </c>
      <c r="J2678" t="inlineStr">
        <is>
          <t>BEBIDAS</t>
        </is>
      </c>
      <c r="K2678" t="inlineStr">
        <is>
          <t>01/2025</t>
        </is>
      </c>
      <c r="L2678" t="n">
        <v>0</v>
      </c>
      <c r="M2678" s="556" t="n">
        <v>45510</v>
      </c>
      <c r="N2678" t="n">
        <v>390.74</v>
      </c>
      <c r="O2678" t="n">
        <v>402.49</v>
      </c>
      <c r="P2678" t="n">
        <v>840.08</v>
      </c>
    </row>
    <row r="2679">
      <c r="A2679" t="n">
        <v>17151</v>
      </c>
      <c r="B2679" t="n">
        <v>128</v>
      </c>
      <c r="C2679" t="inlineStr">
        <is>
          <t>Love Cabaret</t>
        </is>
      </c>
      <c r="D2679" s="556" t="n">
        <v>45689</v>
      </c>
      <c r="E2679" t="n">
        <v>18117</v>
      </c>
      <c r="F2679" t="inlineStr">
        <is>
          <t>WHISKY JOHNNIE WALKER BLONDE 750ML</t>
        </is>
      </c>
      <c r="G2679" t="n">
        <v>3496</v>
      </c>
      <c r="H2679" t="n">
        <v>7</v>
      </c>
      <c r="I2679" t="inlineStr">
        <is>
          <t>UN</t>
        </is>
      </c>
      <c r="J2679" t="inlineStr">
        <is>
          <t>BEBIDAS</t>
        </is>
      </c>
      <c r="K2679" t="inlineStr">
        <is>
          <t>01/2025</t>
        </is>
      </c>
      <c r="L2679" t="n">
        <v>0</v>
      </c>
      <c r="M2679" s="556" t="n">
        <v>-693593</v>
      </c>
      <c r="N2679" t="n">
        <v>0</v>
      </c>
      <c r="O2679" t="n">
        <v>82.19</v>
      </c>
      <c r="P2679" t="n">
        <v>839.23</v>
      </c>
    </row>
    <row r="2680">
      <c r="A2680" t="n">
        <v>17174</v>
      </c>
      <c r="B2680" t="n">
        <v>128</v>
      </c>
      <c r="C2680" t="inlineStr">
        <is>
          <t>Love Cabaret</t>
        </is>
      </c>
      <c r="D2680" s="556" t="n">
        <v>45689</v>
      </c>
      <c r="E2680" t="n">
        <v>25437</v>
      </c>
      <c r="F2680" t="inlineStr">
        <is>
          <t>GIGI ROSATO SANGIOVESE 2020 FATORIE PARRI 750ML</t>
        </is>
      </c>
      <c r="G2680" t="n">
        <v>6109</v>
      </c>
      <c r="H2680" t="n">
        <v>8</v>
      </c>
      <c r="I2680" t="inlineStr">
        <is>
          <t>UN</t>
        </is>
      </c>
      <c r="J2680" t="inlineStr">
        <is>
          <t>BEBIDAS</t>
        </is>
      </c>
      <c r="K2680" t="inlineStr">
        <is>
          <t>01/2025</t>
        </is>
      </c>
      <c r="L2680" t="n">
        <v>101.25</v>
      </c>
      <c r="M2680" s="556" t="n">
        <v>45664</v>
      </c>
      <c r="N2680" t="n">
        <v>101.25</v>
      </c>
      <c r="O2680" t="n">
        <v>101.25</v>
      </c>
      <c r="P2680" t="n">
        <v>810</v>
      </c>
    </row>
    <row r="2681">
      <c r="A2681" t="n">
        <v>17076</v>
      </c>
      <c r="B2681" t="n">
        <v>128</v>
      </c>
      <c r="C2681" t="inlineStr">
        <is>
          <t>Love Cabaret</t>
        </is>
      </c>
      <c r="D2681" s="556" t="n">
        <v>45689</v>
      </c>
      <c r="E2681" t="n">
        <v>24435</v>
      </c>
      <c r="F2681" t="inlineStr">
        <is>
          <t>QUEIJO EMMENTAL KG</t>
        </is>
      </c>
      <c r="G2681" t="n">
        <v>2769</v>
      </c>
      <c r="H2681" t="n">
        <v>10.73</v>
      </c>
      <c r="I2681" t="inlineStr">
        <is>
          <t>KG</t>
        </is>
      </c>
      <c r="J2681" t="inlineStr">
        <is>
          <t>ALIMENTOS</t>
        </is>
      </c>
      <c r="K2681" t="inlineStr">
        <is>
          <t>01/2025</t>
        </is>
      </c>
      <c r="L2681" t="n">
        <v>73.90000000000001</v>
      </c>
      <c r="M2681" s="556" t="n">
        <v>45677</v>
      </c>
      <c r="N2681" t="n">
        <v>73.90000000000001</v>
      </c>
      <c r="O2681" t="n">
        <v>73.90000000000001</v>
      </c>
      <c r="P2681" t="n">
        <v>792.95</v>
      </c>
    </row>
    <row r="2682">
      <c r="A2682" t="n">
        <v>17141</v>
      </c>
      <c r="B2682" t="n">
        <v>128</v>
      </c>
      <c r="C2682" t="inlineStr">
        <is>
          <t>Love Cabaret</t>
        </is>
      </c>
      <c r="D2682" s="556" t="n">
        <v>45689</v>
      </c>
      <c r="E2682" t="n">
        <v>18214</v>
      </c>
      <c r="F2682" t="inlineStr">
        <is>
          <t>VERMOUTH MARTINI BIANCO 750ML</t>
        </is>
      </c>
      <c r="G2682" t="n">
        <v>3413</v>
      </c>
      <c r="H2682" t="n">
        <v>21</v>
      </c>
      <c r="I2682" t="inlineStr">
        <is>
          <t>GR</t>
        </is>
      </c>
      <c r="J2682" t="inlineStr">
        <is>
          <t>BEBIDAS</t>
        </is>
      </c>
      <c r="K2682" t="inlineStr">
        <is>
          <t>01/2025</t>
        </is>
      </c>
      <c r="L2682" t="n">
        <v>0</v>
      </c>
      <c r="M2682" s="556" t="n">
        <v>-693593</v>
      </c>
      <c r="N2682" t="n">
        <v>0</v>
      </c>
      <c r="O2682" t="n">
        <v>34.45</v>
      </c>
      <c r="P2682" t="n">
        <v>715.05</v>
      </c>
    </row>
    <row r="2683">
      <c r="A2683" t="n">
        <v>17113</v>
      </c>
      <c r="B2683" t="n">
        <v>128</v>
      </c>
      <c r="C2683" t="inlineStr">
        <is>
          <t>Love Cabaret</t>
        </is>
      </c>
      <c r="D2683" s="556" t="n">
        <v>45689</v>
      </c>
      <c r="E2683" t="n">
        <v>18540</v>
      </c>
      <c r="F2683" t="inlineStr">
        <is>
          <t>APERITIVO FERNET BRANCA FRATELLI 750ML</t>
        </is>
      </c>
      <c r="G2683" t="n">
        <v>3138</v>
      </c>
      <c r="H2683" t="n">
        <v>4.1</v>
      </c>
      <c r="I2683" t="inlineStr">
        <is>
          <t>GR</t>
        </is>
      </c>
      <c r="J2683" t="inlineStr">
        <is>
          <t>BEBIDAS</t>
        </is>
      </c>
      <c r="K2683" t="inlineStr">
        <is>
          <t>01/2025</t>
        </is>
      </c>
      <c r="L2683" t="n">
        <v>0</v>
      </c>
      <c r="M2683" s="556" t="n">
        <v>-693593</v>
      </c>
      <c r="N2683" t="n">
        <v>0</v>
      </c>
      <c r="O2683" t="n">
        <v>91.08</v>
      </c>
      <c r="P2683" t="n">
        <v>675.89</v>
      </c>
    </row>
    <row r="2684">
      <c r="A2684" t="n">
        <v>17108</v>
      </c>
      <c r="B2684" t="n">
        <v>128</v>
      </c>
      <c r="C2684" t="inlineStr">
        <is>
          <t>Love Cabaret</t>
        </is>
      </c>
      <c r="D2684" s="556" t="n">
        <v>45689</v>
      </c>
      <c r="E2684" t="n">
        <v>18550</v>
      </c>
      <c r="F2684" t="inlineStr">
        <is>
          <t>APERITIVO ANGOSTURA 200ML</t>
        </is>
      </c>
      <c r="G2684" t="n">
        <v>3130</v>
      </c>
      <c r="H2684" t="n">
        <v>2.5</v>
      </c>
      <c r="I2684" t="inlineStr">
        <is>
          <t>GR</t>
        </is>
      </c>
      <c r="J2684" t="inlineStr">
        <is>
          <t>BEBIDAS</t>
        </is>
      </c>
      <c r="K2684" t="inlineStr">
        <is>
          <t>01/2025</t>
        </is>
      </c>
      <c r="L2684" t="n">
        <v>259.9</v>
      </c>
      <c r="M2684" s="556" t="n">
        <v>45670</v>
      </c>
      <c r="N2684" t="n">
        <v>259.9</v>
      </c>
      <c r="O2684" t="n">
        <v>168</v>
      </c>
      <c r="P2684" t="n">
        <v>649.75</v>
      </c>
    </row>
    <row r="2685">
      <c r="A2685" t="n">
        <v>17140</v>
      </c>
      <c r="B2685" t="n">
        <v>128</v>
      </c>
      <c r="C2685" t="inlineStr">
        <is>
          <t>Love Cabaret</t>
        </is>
      </c>
      <c r="D2685" s="556" t="n">
        <v>45689</v>
      </c>
      <c r="E2685" t="n">
        <v>18202</v>
      </c>
      <c r="F2685" t="inlineStr">
        <is>
          <t>VERMOUTH DOLIN DRY 750ML</t>
        </is>
      </c>
      <c r="G2685" t="n">
        <v>3424</v>
      </c>
      <c r="H2685" t="n">
        <v>4</v>
      </c>
      <c r="I2685" t="inlineStr">
        <is>
          <t>GR</t>
        </is>
      </c>
      <c r="J2685" t="inlineStr">
        <is>
          <t>BEBIDAS</t>
        </is>
      </c>
      <c r="K2685" t="inlineStr">
        <is>
          <t>01/2025</t>
        </is>
      </c>
      <c r="L2685" t="n">
        <v>159.51</v>
      </c>
      <c r="M2685" s="556" t="n">
        <v>45677</v>
      </c>
      <c r="N2685" t="n">
        <v>159.51</v>
      </c>
      <c r="O2685" t="n">
        <v>143.69</v>
      </c>
      <c r="P2685" t="n">
        <v>638.04</v>
      </c>
    </row>
    <row r="2686">
      <c r="A2686" t="n">
        <v>17158</v>
      </c>
      <c r="B2686" t="n">
        <v>128</v>
      </c>
      <c r="C2686" t="inlineStr">
        <is>
          <t>Love Cabaret</t>
        </is>
      </c>
      <c r="D2686" s="556" t="n">
        <v>45689</v>
      </c>
      <c r="E2686" t="n">
        <v>18053</v>
      </c>
      <c r="F2686" t="inlineStr">
        <is>
          <t>CHAMPAGNE VEUVE CLICQUOT BRUT 750ML</t>
        </is>
      </c>
      <c r="G2686" t="n">
        <v>3551</v>
      </c>
      <c r="H2686" t="n">
        <v>2</v>
      </c>
      <c r="I2686" t="inlineStr">
        <is>
          <t>UN</t>
        </is>
      </c>
      <c r="J2686" t="inlineStr">
        <is>
          <t>BEBIDAS</t>
        </is>
      </c>
      <c r="K2686" t="inlineStr">
        <is>
          <t>01/2025</t>
        </is>
      </c>
      <c r="L2686" t="n">
        <v>314.15</v>
      </c>
      <c r="M2686" s="556" t="n">
        <v>45663</v>
      </c>
      <c r="N2686" t="n">
        <v>314.15</v>
      </c>
      <c r="O2686" t="n">
        <v>343</v>
      </c>
      <c r="P2686" t="n">
        <v>628.3</v>
      </c>
    </row>
    <row r="2687">
      <c r="A2687" t="n">
        <v>17177</v>
      </c>
      <c r="B2687" t="n">
        <v>128</v>
      </c>
      <c r="C2687" t="inlineStr">
        <is>
          <t>Love Cabaret</t>
        </is>
      </c>
      <c r="D2687" s="556" t="n">
        <v>45689</v>
      </c>
      <c r="E2687" t="n">
        <v>17778</v>
      </c>
      <c r="F2687" t="inlineStr">
        <is>
          <t>VINHO BRANCO JEREZ FORTIF REAL TESOURO FINO 750ML</t>
        </is>
      </c>
      <c r="G2687" t="n">
        <v>3765</v>
      </c>
      <c r="H2687" t="n">
        <v>7</v>
      </c>
      <c r="I2687" t="inlineStr">
        <is>
          <t>GR</t>
        </is>
      </c>
      <c r="J2687" t="inlineStr">
        <is>
          <t>BEBIDAS</t>
        </is>
      </c>
      <c r="K2687" t="inlineStr">
        <is>
          <t>01/2025</t>
        </is>
      </c>
      <c r="L2687" t="n">
        <v>0</v>
      </c>
      <c r="M2687" s="556" t="n">
        <v>45516</v>
      </c>
      <c r="N2687" t="n">
        <v>88.81999999999999</v>
      </c>
      <c r="O2687" t="n">
        <v>95.55</v>
      </c>
      <c r="P2687" t="n">
        <v>621.74</v>
      </c>
    </row>
    <row r="2688">
      <c r="A2688" t="n">
        <v>17179</v>
      </c>
      <c r="B2688" t="n">
        <v>128</v>
      </c>
      <c r="C2688" t="inlineStr">
        <is>
          <t>Love Cabaret</t>
        </is>
      </c>
      <c r="D2688" s="556" t="n">
        <v>45689</v>
      </c>
      <c r="E2688" t="n">
        <v>17797</v>
      </c>
      <c r="F2688" t="inlineStr">
        <is>
          <t>VINHO BRANCO MASCARA FUEGO CHARDONNAY 750ML</t>
        </is>
      </c>
      <c r="G2688" t="n">
        <v>3748</v>
      </c>
      <c r="H2688" t="n">
        <v>14</v>
      </c>
      <c r="I2688" t="inlineStr">
        <is>
          <t>GR</t>
        </is>
      </c>
      <c r="J2688" t="inlineStr">
        <is>
          <t>BEBIDAS</t>
        </is>
      </c>
      <c r="K2688" t="inlineStr">
        <is>
          <t>01/2025</t>
        </is>
      </c>
      <c r="L2688" t="n">
        <v>41.53</v>
      </c>
      <c r="M2688" s="556" t="n">
        <v>45671</v>
      </c>
      <c r="N2688" t="n">
        <v>41.53</v>
      </c>
      <c r="O2688" t="n">
        <v>37.7</v>
      </c>
      <c r="P2688" t="n">
        <v>581.42</v>
      </c>
    </row>
    <row r="2689">
      <c r="A2689" t="n">
        <v>17126</v>
      </c>
      <c r="B2689" t="n">
        <v>128</v>
      </c>
      <c r="C2689" t="inlineStr">
        <is>
          <t>Love Cabaret</t>
        </is>
      </c>
      <c r="D2689" s="556" t="n">
        <v>45689</v>
      </c>
      <c r="E2689" t="n">
        <v>18287</v>
      </c>
      <c r="F2689" t="inlineStr">
        <is>
          <t>LICOR DE CEREJA HEERING 700ML</t>
        </is>
      </c>
      <c r="G2689" t="n">
        <v>3341</v>
      </c>
      <c r="H2689" t="n">
        <v>2</v>
      </c>
      <c r="I2689" t="inlineStr">
        <is>
          <t>UN</t>
        </is>
      </c>
      <c r="J2689" t="inlineStr">
        <is>
          <t>BEBIDAS</t>
        </is>
      </c>
      <c r="K2689" t="inlineStr">
        <is>
          <t>01/2025</t>
        </is>
      </c>
      <c r="L2689" t="n">
        <v>0</v>
      </c>
      <c r="M2689" s="556" t="n">
        <v>-693593</v>
      </c>
      <c r="N2689" t="n">
        <v>0</v>
      </c>
      <c r="O2689" t="n">
        <v>0</v>
      </c>
      <c r="P2689" t="n">
        <v>569.98</v>
      </c>
    </row>
    <row r="2690">
      <c r="A2690" t="n">
        <v>17143</v>
      </c>
      <c r="B2690" t="n">
        <v>128</v>
      </c>
      <c r="C2690" t="inlineStr">
        <is>
          <t>Love Cabaret</t>
        </is>
      </c>
      <c r="D2690" s="556" t="n">
        <v>45689</v>
      </c>
      <c r="E2690" t="n">
        <v>18186</v>
      </c>
      <c r="F2690" t="inlineStr">
        <is>
          <t>VODKA CIROC NATURAL 750ML</t>
        </is>
      </c>
      <c r="G2690" t="n">
        <v>3437</v>
      </c>
      <c r="H2690" t="n">
        <v>3</v>
      </c>
      <c r="I2690" t="inlineStr">
        <is>
          <t>GR</t>
        </is>
      </c>
      <c r="J2690" t="inlineStr">
        <is>
          <t>BEBIDAS</t>
        </is>
      </c>
      <c r="K2690" t="inlineStr">
        <is>
          <t>01/2025</t>
        </is>
      </c>
      <c r="L2690" t="n">
        <v>0</v>
      </c>
      <c r="M2690" s="556" t="n">
        <v>45655</v>
      </c>
      <c r="N2690" t="n">
        <v>186.92</v>
      </c>
      <c r="O2690" t="n">
        <v>173.44</v>
      </c>
      <c r="P2690" t="n">
        <v>560.76</v>
      </c>
    </row>
    <row r="2691">
      <c r="A2691" t="n">
        <v>17149</v>
      </c>
      <c r="B2691" t="n">
        <v>128</v>
      </c>
      <c r="C2691" t="inlineStr">
        <is>
          <t>Love Cabaret</t>
        </is>
      </c>
      <c r="D2691" s="556" t="n">
        <v>45689</v>
      </c>
      <c r="E2691" t="n">
        <v>18131</v>
      </c>
      <c r="F2691" t="inlineStr">
        <is>
          <t>WHISKY GLENMORANGIE 10 ANOS 750ML</t>
        </is>
      </c>
      <c r="G2691" t="n">
        <v>3485</v>
      </c>
      <c r="H2691" t="n">
        <v>2</v>
      </c>
      <c r="I2691" t="inlineStr">
        <is>
          <t>UN</t>
        </is>
      </c>
      <c r="J2691" t="inlineStr">
        <is>
          <t>BEBIDAS</t>
        </is>
      </c>
      <c r="K2691" t="inlineStr">
        <is>
          <t>01/2025</t>
        </is>
      </c>
      <c r="L2691" t="n">
        <v>0</v>
      </c>
      <c r="M2691" s="556" t="n">
        <v>-693593</v>
      </c>
      <c r="N2691" t="n">
        <v>0</v>
      </c>
      <c r="O2691" t="n">
        <v>298.9</v>
      </c>
      <c r="P2691" t="n">
        <v>500.7</v>
      </c>
    </row>
    <row r="2692">
      <c r="A2692" t="n">
        <v>16968</v>
      </c>
      <c r="B2692" t="n">
        <v>128</v>
      </c>
      <c r="C2692" t="inlineStr">
        <is>
          <t>Love Cabaret</t>
        </is>
      </c>
      <c r="D2692" s="556" t="n">
        <v>45689</v>
      </c>
      <c r="E2692" t="n">
        <v>24556</v>
      </c>
      <c r="F2692" t="inlineStr">
        <is>
          <t>PAO DE HAMBURGUER NA MASSA DE BRIOCHE PINCELADO CAIXA C/72 UN 18 PACOTES X 4 UN COD 111</t>
        </is>
      </c>
      <c r="G2692" t="n">
        <v>5659</v>
      </c>
      <c r="H2692" t="n">
        <v>4</v>
      </c>
      <c r="I2692" t="inlineStr">
        <is>
          <t>CX</t>
        </is>
      </c>
      <c r="J2692" t="inlineStr">
        <is>
          <t>ALIMENTOS</t>
        </is>
      </c>
      <c r="K2692" t="inlineStr">
        <is>
          <t>01/2025</t>
        </is>
      </c>
      <c r="L2692" t="n">
        <v>124.85</v>
      </c>
      <c r="M2692" s="556" t="n">
        <v>45664</v>
      </c>
      <c r="N2692" t="n">
        <v>124.85</v>
      </c>
      <c r="O2692" t="n">
        <v>124.85</v>
      </c>
      <c r="P2692" t="n">
        <v>499.4</v>
      </c>
    </row>
    <row r="2693">
      <c r="A2693" t="n">
        <v>17163</v>
      </c>
      <c r="B2693" t="n">
        <v>128</v>
      </c>
      <c r="C2693" t="inlineStr">
        <is>
          <t>Love Cabaret</t>
        </is>
      </c>
      <c r="D2693" s="556" t="n">
        <v>45689</v>
      </c>
      <c r="E2693" t="n">
        <v>18050</v>
      </c>
      <c r="F2693" t="inlineStr">
        <is>
          <t>ESPUMANTE MOET CHANDON IMPERIAL ROSE 750ML</t>
        </is>
      </c>
      <c r="G2693" t="n">
        <v>3553</v>
      </c>
      <c r="H2693" t="n">
        <v>1</v>
      </c>
      <c r="I2693" t="inlineStr">
        <is>
          <t>GR</t>
        </is>
      </c>
      <c r="J2693" t="inlineStr">
        <is>
          <t>BEBIDAS</t>
        </is>
      </c>
      <c r="K2693" t="inlineStr">
        <is>
          <t>01/2025</t>
        </is>
      </c>
      <c r="L2693" t="n">
        <v>0</v>
      </c>
      <c r="M2693" s="556" t="n">
        <v>-693593</v>
      </c>
      <c r="N2693" t="n">
        <v>0</v>
      </c>
      <c r="O2693" t="n">
        <v>391.54</v>
      </c>
      <c r="P2693" t="n">
        <v>478.8</v>
      </c>
    </row>
    <row r="2694">
      <c r="A2694" t="n">
        <v>17121</v>
      </c>
      <c r="B2694" t="n">
        <v>128</v>
      </c>
      <c r="C2694" t="inlineStr">
        <is>
          <t>Love Cabaret</t>
        </is>
      </c>
      <c r="D2694" s="556" t="n">
        <v>45689</v>
      </c>
      <c r="E2694" t="n">
        <v>18393</v>
      </c>
      <c r="F2694" t="inlineStr">
        <is>
          <t>CONHAQUE HENNESSY VERY SPECIAL 700ML</t>
        </is>
      </c>
      <c r="G2694" t="n">
        <v>3247</v>
      </c>
      <c r="H2694" t="n">
        <v>1.6</v>
      </c>
      <c r="I2694" t="inlineStr">
        <is>
          <t>UN</t>
        </is>
      </c>
      <c r="J2694" t="inlineStr">
        <is>
          <t>BEBIDAS</t>
        </is>
      </c>
      <c r="K2694" t="inlineStr">
        <is>
          <t>01/2025</t>
        </is>
      </c>
      <c r="L2694" t="n">
        <v>0</v>
      </c>
      <c r="M2694" s="556" t="n">
        <v>-693593</v>
      </c>
      <c r="N2694" t="n">
        <v>0</v>
      </c>
      <c r="O2694" t="n">
        <v>0</v>
      </c>
      <c r="P2694" t="n">
        <v>463.84</v>
      </c>
    </row>
    <row r="2695">
      <c r="A2695" t="n">
        <v>17183</v>
      </c>
      <c r="B2695" t="n">
        <v>128</v>
      </c>
      <c r="C2695" t="inlineStr">
        <is>
          <t>Love Cabaret</t>
        </is>
      </c>
      <c r="D2695" s="556" t="n">
        <v>45689</v>
      </c>
      <c r="E2695" t="n">
        <v>17713</v>
      </c>
      <c r="F2695" t="inlineStr">
        <is>
          <t>VINHO TINTO RUTINI ENCUENTRO MALBEC 750ML</t>
        </is>
      </c>
      <c r="G2695" t="n">
        <v>3823</v>
      </c>
      <c r="H2695" t="n">
        <v>5</v>
      </c>
      <c r="I2695" t="inlineStr">
        <is>
          <t>GR</t>
        </is>
      </c>
      <c r="J2695" t="inlineStr">
        <is>
          <t>BEBIDAS</t>
        </is>
      </c>
      <c r="K2695" t="inlineStr">
        <is>
          <t>01/2025</t>
        </is>
      </c>
      <c r="L2695" t="n">
        <v>0</v>
      </c>
      <c r="M2695" s="556" t="n">
        <v>45497</v>
      </c>
      <c r="N2695" t="n">
        <v>91</v>
      </c>
      <c r="O2695" t="n">
        <v>91</v>
      </c>
      <c r="P2695" t="n">
        <v>455</v>
      </c>
    </row>
    <row r="2696">
      <c r="A2696" t="n">
        <v>17084</v>
      </c>
      <c r="B2696" t="n">
        <v>128</v>
      </c>
      <c r="C2696" t="inlineStr">
        <is>
          <t>Love Cabaret</t>
        </is>
      </c>
      <c r="D2696" s="556" t="n">
        <v>45689</v>
      </c>
      <c r="E2696" t="n">
        <v>25885</v>
      </c>
      <c r="F2696" t="inlineStr">
        <is>
          <t>PAO FOLHA LIBANES MAXIFOUR C/300G</t>
        </is>
      </c>
      <c r="G2696" t="n">
        <v>6422</v>
      </c>
      <c r="H2696" t="n">
        <v>12.54</v>
      </c>
      <c r="I2696" t="inlineStr">
        <is>
          <t>PT</t>
        </is>
      </c>
      <c r="J2696" t="inlineStr">
        <is>
          <t>ALIMENTOS</t>
        </is>
      </c>
      <c r="K2696" t="inlineStr">
        <is>
          <t>01/2025</t>
        </is>
      </c>
      <c r="L2696" t="n">
        <v>35.5</v>
      </c>
      <c r="M2696" s="556" t="n">
        <v>45684</v>
      </c>
      <c r="N2696" t="n">
        <v>35.5</v>
      </c>
      <c r="O2696" t="n">
        <v>35.5</v>
      </c>
      <c r="P2696" t="n">
        <v>445.17</v>
      </c>
    </row>
    <row r="2697">
      <c r="A2697" t="n">
        <v>17115</v>
      </c>
      <c r="B2697" t="n">
        <v>128</v>
      </c>
      <c r="C2697" t="inlineStr">
        <is>
          <t>Love Cabaret</t>
        </is>
      </c>
      <c r="D2697" s="556" t="n">
        <v>45689</v>
      </c>
      <c r="E2697" t="n">
        <v>18530</v>
      </c>
      <c r="F2697" t="inlineStr">
        <is>
          <t>APERITIVO RAMAZZOTTI ROSATO 700ML</t>
        </is>
      </c>
      <c r="G2697" t="n">
        <v>3145</v>
      </c>
      <c r="H2697" t="n">
        <v>7</v>
      </c>
      <c r="I2697" t="inlineStr">
        <is>
          <t>GR</t>
        </is>
      </c>
      <c r="J2697" t="inlineStr">
        <is>
          <t>BEBIDAS</t>
        </is>
      </c>
      <c r="K2697" t="inlineStr">
        <is>
          <t>01/2025</t>
        </is>
      </c>
      <c r="L2697" t="n">
        <v>0</v>
      </c>
      <c r="M2697" s="556" t="n">
        <v>45502</v>
      </c>
      <c r="N2697" t="n">
        <v>61.12</v>
      </c>
      <c r="O2697" t="n">
        <v>64.56</v>
      </c>
      <c r="P2697" t="n">
        <v>427.84</v>
      </c>
    </row>
    <row r="2698">
      <c r="A2698" t="n">
        <v>17148</v>
      </c>
      <c r="B2698" t="n">
        <v>128</v>
      </c>
      <c r="C2698" t="inlineStr">
        <is>
          <t>Love Cabaret</t>
        </is>
      </c>
      <c r="D2698" s="556" t="n">
        <v>45689</v>
      </c>
      <c r="E2698" t="n">
        <v>18133</v>
      </c>
      <c r="F2698" t="inlineStr">
        <is>
          <t>WHISKY GLENLIVET FOUNDERS RESERVE 750ML</t>
        </is>
      </c>
      <c r="G2698" t="n">
        <v>3484</v>
      </c>
      <c r="H2698" t="n">
        <v>2</v>
      </c>
      <c r="I2698" t="inlineStr">
        <is>
          <t>GR</t>
        </is>
      </c>
      <c r="J2698" t="inlineStr">
        <is>
          <t>BEBIDAS</t>
        </is>
      </c>
      <c r="K2698" t="inlineStr">
        <is>
          <t>01/2025</t>
        </is>
      </c>
      <c r="L2698" t="n">
        <v>0</v>
      </c>
      <c r="M2698" s="556" t="n">
        <v>-693593</v>
      </c>
      <c r="N2698" t="n">
        <v>0</v>
      </c>
      <c r="O2698" t="n">
        <v>0</v>
      </c>
      <c r="P2698" t="n">
        <v>414.02</v>
      </c>
    </row>
    <row r="2699">
      <c r="A2699" t="n">
        <v>16998</v>
      </c>
      <c r="B2699" t="n">
        <v>128</v>
      </c>
      <c r="C2699" t="inlineStr">
        <is>
          <t>Love Cabaret</t>
        </is>
      </c>
      <c r="D2699" s="556" t="n">
        <v>45689</v>
      </c>
      <c r="E2699" t="n">
        <v>20116</v>
      </c>
      <c r="F2699" t="inlineStr">
        <is>
          <t>MASSA CONGELADA PARA HARUMAKI 450GR</t>
        </is>
      </c>
      <c r="G2699" t="n">
        <v>2291</v>
      </c>
      <c r="H2699" t="n">
        <v>30</v>
      </c>
      <c r="I2699" t="inlineStr">
        <is>
          <t>UN</t>
        </is>
      </c>
      <c r="J2699" t="inlineStr">
        <is>
          <t>ALIMENTOS</t>
        </is>
      </c>
      <c r="K2699" t="inlineStr">
        <is>
          <t>01/2025</t>
        </is>
      </c>
      <c r="L2699" t="n">
        <v>13.65</v>
      </c>
      <c r="M2699" s="556" t="n">
        <v>45677</v>
      </c>
      <c r="N2699" t="n">
        <v>13.65</v>
      </c>
      <c r="O2699" t="n">
        <v>13.65</v>
      </c>
      <c r="P2699" t="n">
        <v>409.5</v>
      </c>
    </row>
    <row r="2700">
      <c r="A2700" t="n">
        <v>17130</v>
      </c>
      <c r="B2700" t="n">
        <v>128</v>
      </c>
      <c r="C2700" t="inlineStr">
        <is>
          <t>Love Cabaret</t>
        </is>
      </c>
      <c r="D2700" s="556" t="n">
        <v>45689</v>
      </c>
      <c r="E2700" t="n">
        <v>18306</v>
      </c>
      <c r="F2700" t="inlineStr">
        <is>
          <t>LICOR MARASCHINO LUXARDO 750ML</t>
        </is>
      </c>
      <c r="G2700" t="n">
        <v>3327</v>
      </c>
      <c r="H2700" t="n">
        <v>2</v>
      </c>
      <c r="I2700" t="inlineStr">
        <is>
          <t>GR</t>
        </is>
      </c>
      <c r="J2700" t="inlineStr">
        <is>
          <t>BEBIDAS</t>
        </is>
      </c>
      <c r="K2700" t="inlineStr">
        <is>
          <t>01/2025</t>
        </is>
      </c>
      <c r="L2700" t="n">
        <v>0</v>
      </c>
      <c r="M2700" s="556" t="n">
        <v>-693593</v>
      </c>
      <c r="N2700" t="n">
        <v>0</v>
      </c>
      <c r="O2700" t="n">
        <v>184.14</v>
      </c>
      <c r="P2700" t="n">
        <v>395.1</v>
      </c>
    </row>
    <row r="2701">
      <c r="A2701" t="n">
        <v>17119</v>
      </c>
      <c r="B2701" t="n">
        <v>128</v>
      </c>
      <c r="C2701" t="inlineStr">
        <is>
          <t>Love Cabaret</t>
        </is>
      </c>
      <c r="D2701" s="556" t="n">
        <v>45689</v>
      </c>
      <c r="E2701" t="n">
        <v>18475</v>
      </c>
      <c r="F2701" t="inlineStr">
        <is>
          <t>CACHACA ORIGINAL PRATA ENGENHO CANTAREIRA 750ML</t>
        </is>
      </c>
      <c r="G2701" t="n">
        <v>3181</v>
      </c>
      <c r="H2701" t="n">
        <v>12</v>
      </c>
      <c r="I2701" t="inlineStr">
        <is>
          <t>GR</t>
        </is>
      </c>
      <c r="J2701" t="inlineStr">
        <is>
          <t>BEBIDAS</t>
        </is>
      </c>
      <c r="K2701" t="inlineStr">
        <is>
          <t>01/2025</t>
        </is>
      </c>
      <c r="L2701" t="n">
        <v>0</v>
      </c>
      <c r="M2701" s="556" t="n">
        <v>-693593</v>
      </c>
      <c r="N2701" t="n">
        <v>0</v>
      </c>
      <c r="O2701" t="n">
        <v>32.9</v>
      </c>
      <c r="P2701" t="n">
        <v>394.8</v>
      </c>
    </row>
    <row r="2702">
      <c r="A2702" t="n">
        <v>17110</v>
      </c>
      <c r="B2702" t="n">
        <v>128</v>
      </c>
      <c r="C2702" t="inlineStr">
        <is>
          <t>Love Cabaret</t>
        </is>
      </c>
      <c r="D2702" s="556" t="n">
        <v>45689</v>
      </c>
      <c r="E2702" t="n">
        <v>18547</v>
      </c>
      <c r="F2702" t="inlineStr">
        <is>
          <t>APERITIVO APEROL 750ML</t>
        </is>
      </c>
      <c r="G2702" t="n">
        <v>3132</v>
      </c>
      <c r="H2702" t="n">
        <v>10.5</v>
      </c>
      <c r="I2702" t="inlineStr">
        <is>
          <t>GR</t>
        </is>
      </c>
      <c r="J2702" t="inlineStr">
        <is>
          <t>BEBIDAS</t>
        </is>
      </c>
      <c r="K2702" t="inlineStr">
        <is>
          <t>01/2025</t>
        </is>
      </c>
      <c r="L2702" t="n">
        <v>35.63</v>
      </c>
      <c r="M2702" s="556" t="n">
        <v>45684</v>
      </c>
      <c r="N2702" t="n">
        <v>35.5</v>
      </c>
      <c r="O2702" t="n">
        <v>38.19</v>
      </c>
      <c r="P2702" t="n">
        <v>374.12</v>
      </c>
    </row>
    <row r="2703">
      <c r="A2703" t="n">
        <v>17168</v>
      </c>
      <c r="B2703" t="n">
        <v>128</v>
      </c>
      <c r="C2703" t="inlineStr">
        <is>
          <t>Love Cabaret</t>
        </is>
      </c>
      <c r="D2703" s="556" t="n">
        <v>45689</v>
      </c>
      <c r="E2703" t="n">
        <v>24030</v>
      </c>
      <c r="F2703" t="inlineStr">
        <is>
          <t>AGUA TONICA PRATA 269ML</t>
        </is>
      </c>
      <c r="G2703" t="n">
        <v>3593</v>
      </c>
      <c r="H2703" t="n">
        <v>117</v>
      </c>
      <c r="I2703" t="inlineStr">
        <is>
          <t>UN</t>
        </is>
      </c>
      <c r="J2703" t="inlineStr">
        <is>
          <t>BEBIDAS</t>
        </is>
      </c>
      <c r="K2703" t="inlineStr">
        <is>
          <t>01/2025</t>
        </is>
      </c>
      <c r="L2703" t="n">
        <v>0</v>
      </c>
      <c r="M2703" s="556" t="n">
        <v>45643</v>
      </c>
      <c r="N2703" t="n">
        <v>3.03</v>
      </c>
      <c r="O2703" t="n">
        <v>3.03</v>
      </c>
      <c r="P2703" t="n">
        <v>354.51</v>
      </c>
    </row>
    <row r="2704">
      <c r="A2704" t="n">
        <v>17111</v>
      </c>
      <c r="B2704" t="n">
        <v>128</v>
      </c>
      <c r="C2704" t="inlineStr">
        <is>
          <t>Love Cabaret</t>
        </is>
      </c>
      <c r="D2704" s="556" t="n">
        <v>45689</v>
      </c>
      <c r="E2704" t="n">
        <v>18545</v>
      </c>
      <c r="F2704" t="inlineStr">
        <is>
          <t>APERITIVO CAMPARI 998ML</t>
        </is>
      </c>
      <c r="G2704" t="n">
        <v>3134</v>
      </c>
      <c r="H2704" t="n">
        <v>7.5</v>
      </c>
      <c r="I2704" t="inlineStr">
        <is>
          <t>GR</t>
        </is>
      </c>
      <c r="J2704" t="inlineStr">
        <is>
          <t>BEBIDAS</t>
        </is>
      </c>
      <c r="K2704" t="inlineStr">
        <is>
          <t>01/2025</t>
        </is>
      </c>
      <c r="L2704" t="n">
        <v>45.95</v>
      </c>
      <c r="M2704" s="556" t="n">
        <v>45684</v>
      </c>
      <c r="N2704" t="n">
        <v>45.91</v>
      </c>
      <c r="O2704" t="n">
        <v>45.91</v>
      </c>
      <c r="P2704" t="n">
        <v>344.62</v>
      </c>
    </row>
    <row r="2705">
      <c r="A2705" t="n">
        <v>17098</v>
      </c>
      <c r="B2705" t="n">
        <v>128</v>
      </c>
      <c r="C2705" t="inlineStr">
        <is>
          <t>Love Cabaret</t>
        </is>
      </c>
      <c r="D2705" s="556" t="n">
        <v>45689</v>
      </c>
      <c r="E2705" t="n">
        <v>18826</v>
      </c>
      <c r="F2705" t="inlineStr">
        <is>
          <t>PEITO BOVINO MOIDO KG</t>
        </is>
      </c>
      <c r="G2705" t="n">
        <v>2952</v>
      </c>
      <c r="H2705" t="n">
        <v>10</v>
      </c>
      <c r="I2705" t="inlineStr">
        <is>
          <t>KG</t>
        </is>
      </c>
      <c r="J2705" t="inlineStr">
        <is>
          <t>ALIMENTOS</t>
        </is>
      </c>
      <c r="K2705" t="inlineStr">
        <is>
          <t>01/2025</t>
        </is>
      </c>
      <c r="L2705" t="n">
        <v>33.27</v>
      </c>
      <c r="M2705" s="556" t="n">
        <v>45684</v>
      </c>
      <c r="N2705" t="n">
        <v>33.8</v>
      </c>
      <c r="O2705" t="n">
        <v>33.8</v>
      </c>
      <c r="P2705" t="n">
        <v>332.7</v>
      </c>
    </row>
    <row r="2706">
      <c r="A2706" t="n">
        <v>17117</v>
      </c>
      <c r="B2706" t="n">
        <v>128</v>
      </c>
      <c r="C2706" t="inlineStr">
        <is>
          <t>Love Cabaret</t>
        </is>
      </c>
      <c r="D2706" s="556" t="n">
        <v>45689</v>
      </c>
      <c r="E2706" t="n">
        <v>25156</v>
      </c>
      <c r="F2706" t="inlineStr">
        <is>
          <t>CACHACA FAMIGERADA CARVALHO OURO 750ML</t>
        </is>
      </c>
      <c r="G2706" t="n">
        <v>5926</v>
      </c>
      <c r="H2706" t="n">
        <v>5</v>
      </c>
      <c r="I2706" t="inlineStr">
        <is>
          <t>GR</t>
        </is>
      </c>
      <c r="J2706" t="inlineStr">
        <is>
          <t>BEBIDAS</t>
        </is>
      </c>
      <c r="K2706" t="inlineStr">
        <is>
          <t>01/2025</t>
        </is>
      </c>
      <c r="L2706" t="n">
        <v>0</v>
      </c>
      <c r="M2706" s="556" t="n">
        <v>-693593</v>
      </c>
      <c r="N2706" t="n">
        <v>0</v>
      </c>
      <c r="O2706" t="n">
        <v>65</v>
      </c>
      <c r="P2706" t="n">
        <v>325</v>
      </c>
    </row>
    <row r="2707">
      <c r="A2707" t="n">
        <v>17079</v>
      </c>
      <c r="B2707" t="n">
        <v>128</v>
      </c>
      <c r="C2707" t="inlineStr">
        <is>
          <t>Love Cabaret</t>
        </is>
      </c>
      <c r="D2707" s="556" t="n">
        <v>45689</v>
      </c>
      <c r="E2707" t="n">
        <v>19291</v>
      </c>
      <c r="F2707" t="inlineStr">
        <is>
          <t>QUEIJO PARMESAO CAPA PRETA KG</t>
        </is>
      </c>
      <c r="G2707" t="n">
        <v>2775</v>
      </c>
      <c r="H2707" t="n">
        <v>4.45</v>
      </c>
      <c r="I2707" t="inlineStr">
        <is>
          <t>KG</t>
        </is>
      </c>
      <c r="J2707" t="inlineStr">
        <is>
          <t>ALIMENTOS</t>
        </is>
      </c>
      <c r="K2707" t="inlineStr">
        <is>
          <t>01/2025</t>
        </is>
      </c>
      <c r="L2707" t="n">
        <v>0</v>
      </c>
      <c r="M2707" s="556" t="n">
        <v>45670</v>
      </c>
      <c r="N2707" t="n">
        <v>0</v>
      </c>
      <c r="O2707" t="n">
        <v>98</v>
      </c>
      <c r="P2707" t="n">
        <v>304.65</v>
      </c>
    </row>
    <row r="2708">
      <c r="A2708" t="n">
        <v>17606</v>
      </c>
      <c r="B2708" t="n">
        <v>128</v>
      </c>
      <c r="C2708" t="inlineStr">
        <is>
          <t>Love Cabaret</t>
        </is>
      </c>
      <c r="D2708" s="556" t="n">
        <v>45689</v>
      </c>
      <c r="E2708" t="n">
        <v>18189</v>
      </c>
      <c r="F2708" t="inlineStr">
        <is>
          <t>VODKA BELVEDERE NATURAL 700ML</t>
        </is>
      </c>
      <c r="G2708" t="n">
        <v>3435</v>
      </c>
      <c r="H2708" t="n">
        <v>2</v>
      </c>
      <c r="I2708" t="inlineStr">
        <is>
          <t>GR</t>
        </is>
      </c>
      <c r="J2708" t="inlineStr">
        <is>
          <t>BEBIDAS</t>
        </is>
      </c>
      <c r="K2708" t="inlineStr">
        <is>
          <t>01/2025</t>
        </is>
      </c>
      <c r="L2708" t="n">
        <v>0</v>
      </c>
      <c r="M2708" s="556" t="n">
        <v>-693593</v>
      </c>
      <c r="N2708" t="n">
        <v>0</v>
      </c>
      <c r="O2708" t="n">
        <v>125.9</v>
      </c>
      <c r="P2708" t="n">
        <v>299.8</v>
      </c>
    </row>
    <row r="2709">
      <c r="A2709" t="n">
        <v>17142</v>
      </c>
      <c r="B2709" t="n">
        <v>128</v>
      </c>
      <c r="C2709" t="inlineStr">
        <is>
          <t>Love Cabaret</t>
        </is>
      </c>
      <c r="D2709" s="556" t="n">
        <v>45689</v>
      </c>
      <c r="E2709" t="n">
        <v>18212</v>
      </c>
      <c r="F2709" t="inlineStr">
        <is>
          <t>VERMOUTH MARTINI EXTRA DRY 750ML</t>
        </is>
      </c>
      <c r="G2709" t="n">
        <v>3415</v>
      </c>
      <c r="H2709" t="n">
        <v>8</v>
      </c>
      <c r="I2709" t="inlineStr">
        <is>
          <t>GR</t>
        </is>
      </c>
      <c r="J2709" t="inlineStr">
        <is>
          <t>BEBIDAS</t>
        </is>
      </c>
      <c r="K2709" t="inlineStr">
        <is>
          <t>01/2025</t>
        </is>
      </c>
      <c r="L2709" t="n">
        <v>37</v>
      </c>
      <c r="M2709" s="556" t="n">
        <v>45670</v>
      </c>
      <c r="N2709" t="n">
        <v>37</v>
      </c>
      <c r="O2709" t="n">
        <v>37</v>
      </c>
      <c r="P2709" t="n">
        <v>296</v>
      </c>
    </row>
    <row r="2710">
      <c r="A2710" t="n">
        <v>17136</v>
      </c>
      <c r="B2710" t="n">
        <v>128</v>
      </c>
      <c r="C2710" t="inlineStr">
        <is>
          <t>Love Cabaret</t>
        </is>
      </c>
      <c r="D2710" s="556" t="n">
        <v>45689</v>
      </c>
      <c r="E2710" t="n">
        <v>18241</v>
      </c>
      <c r="F2710" t="inlineStr">
        <is>
          <t>TEQUILA EL JIMADOR BLANCO 750ML</t>
        </is>
      </c>
      <c r="G2710" t="n">
        <v>3387</v>
      </c>
      <c r="H2710" t="n">
        <v>3.1</v>
      </c>
      <c r="I2710" t="inlineStr">
        <is>
          <t>GR</t>
        </is>
      </c>
      <c r="J2710" t="inlineStr">
        <is>
          <t>BEBIDAS</t>
        </is>
      </c>
      <c r="K2710" t="inlineStr">
        <is>
          <t>01/2025</t>
        </is>
      </c>
      <c r="L2710" t="n">
        <v>0</v>
      </c>
      <c r="M2710" s="556" t="n">
        <v>45583</v>
      </c>
      <c r="N2710" t="n">
        <v>95</v>
      </c>
      <c r="O2710" t="n">
        <v>96</v>
      </c>
      <c r="P2710" t="n">
        <v>294.5</v>
      </c>
    </row>
    <row r="2711">
      <c r="A2711" t="n">
        <v>17078</v>
      </c>
      <c r="B2711" t="n">
        <v>128</v>
      </c>
      <c r="C2711" t="inlineStr">
        <is>
          <t>Love Cabaret</t>
        </is>
      </c>
      <c r="D2711" s="556" t="n">
        <v>45689</v>
      </c>
      <c r="E2711" t="n">
        <v>19322</v>
      </c>
      <c r="F2711" t="inlineStr">
        <is>
          <t>QUEIJO MUSSARELA SCALA KG</t>
        </is>
      </c>
      <c r="G2711" t="n">
        <v>2773</v>
      </c>
      <c r="H2711" t="n">
        <v>5.88</v>
      </c>
      <c r="I2711" t="inlineStr">
        <is>
          <t>KG</t>
        </is>
      </c>
      <c r="J2711" t="inlineStr">
        <is>
          <t>ALIMENTOS</t>
        </is>
      </c>
      <c r="K2711" t="inlineStr">
        <is>
          <t>01/2025</t>
        </is>
      </c>
      <c r="L2711" t="n">
        <v>46.99</v>
      </c>
      <c r="M2711" s="556" t="n">
        <v>45684</v>
      </c>
      <c r="N2711" t="n">
        <v>49.9</v>
      </c>
      <c r="O2711" t="n">
        <v>49.9</v>
      </c>
      <c r="P2711" t="n">
        <v>276.3</v>
      </c>
    </row>
    <row r="2712">
      <c r="A2712" t="n">
        <v>17112</v>
      </c>
      <c r="B2712" t="n">
        <v>128</v>
      </c>
      <c r="C2712" t="inlineStr">
        <is>
          <t>Love Cabaret</t>
        </is>
      </c>
      <c r="D2712" s="556" t="n">
        <v>45689</v>
      </c>
      <c r="E2712" t="n">
        <v>18543</v>
      </c>
      <c r="F2712" t="inlineStr">
        <is>
          <t>APERITIVO CYNAR 900ML</t>
        </is>
      </c>
      <c r="G2712" t="n">
        <v>3135</v>
      </c>
      <c r="H2712" t="n">
        <v>9.699999999999999</v>
      </c>
      <c r="I2712" t="inlineStr">
        <is>
          <t>GR</t>
        </is>
      </c>
      <c r="J2712" t="inlineStr">
        <is>
          <t>BEBIDAS</t>
        </is>
      </c>
      <c r="K2712" t="inlineStr">
        <is>
          <t>01/2025</t>
        </is>
      </c>
      <c r="L2712" t="n">
        <v>27.9</v>
      </c>
      <c r="M2712" s="556" t="n">
        <v>45684</v>
      </c>
      <c r="N2712" t="n">
        <v>27.9</v>
      </c>
      <c r="O2712" t="n">
        <v>23.5</v>
      </c>
      <c r="P2712" t="n">
        <v>270.63</v>
      </c>
    </row>
    <row r="2713">
      <c r="A2713" t="n">
        <v>17139</v>
      </c>
      <c r="B2713" t="n">
        <v>128</v>
      </c>
      <c r="C2713" t="inlineStr">
        <is>
          <t>Love Cabaret</t>
        </is>
      </c>
      <c r="D2713" s="556" t="n">
        <v>45689</v>
      </c>
      <c r="E2713" t="n">
        <v>18218</v>
      </c>
      <c r="F2713" t="inlineStr">
        <is>
          <t>VERMOUTH CINZANO ROSSO ARGENTINO 1L</t>
        </is>
      </c>
      <c r="G2713" t="n">
        <v>3410</v>
      </c>
      <c r="H2713" t="n">
        <v>8</v>
      </c>
      <c r="I2713" t="inlineStr">
        <is>
          <t>GR</t>
        </is>
      </c>
      <c r="J2713" t="inlineStr">
        <is>
          <t>BEBIDAS</t>
        </is>
      </c>
      <c r="K2713" t="inlineStr">
        <is>
          <t>01/2025</t>
        </is>
      </c>
      <c r="L2713" t="n">
        <v>29.96</v>
      </c>
      <c r="M2713" s="556" t="n">
        <v>45670</v>
      </c>
      <c r="N2713" t="n">
        <v>29.96</v>
      </c>
      <c r="O2713" t="n">
        <v>30.9</v>
      </c>
      <c r="P2713" t="n">
        <v>239.68</v>
      </c>
    </row>
    <row r="2714">
      <c r="A2714" t="n">
        <v>17008</v>
      </c>
      <c r="B2714" t="n">
        <v>128</v>
      </c>
      <c r="C2714" t="inlineStr">
        <is>
          <t>Love Cabaret</t>
        </is>
      </c>
      <c r="D2714" s="556" t="n">
        <v>45689</v>
      </c>
      <c r="E2714" t="n">
        <v>21004</v>
      </c>
      <c r="F2714" t="inlineStr">
        <is>
          <t>OLEO DE GERGELIM TORRADO HONG KONG 1L</t>
        </is>
      </c>
      <c r="G2714" t="n">
        <v>2007</v>
      </c>
      <c r="H2714" t="n">
        <v>3</v>
      </c>
      <c r="I2714" t="inlineStr">
        <is>
          <t>UN</t>
        </is>
      </c>
      <c r="J2714" t="inlineStr">
        <is>
          <t>ALIMENTOS</t>
        </is>
      </c>
      <c r="K2714" t="inlineStr">
        <is>
          <t>01/2025</t>
        </is>
      </c>
      <c r="L2714" t="n">
        <v>0</v>
      </c>
      <c r="M2714" s="556" t="n">
        <v>45608</v>
      </c>
      <c r="N2714" t="n">
        <v>79.69</v>
      </c>
      <c r="O2714" t="n">
        <v>95.67</v>
      </c>
      <c r="P2714" t="n">
        <v>239.07</v>
      </c>
    </row>
    <row r="2715">
      <c r="A2715" t="n">
        <v>17157</v>
      </c>
      <c r="B2715" t="n">
        <v>128</v>
      </c>
      <c r="C2715" t="inlineStr">
        <is>
          <t>Love Cabaret</t>
        </is>
      </c>
      <c r="D2715" s="556" t="n">
        <v>45689</v>
      </c>
      <c r="E2715" t="n">
        <v>18097</v>
      </c>
      <c r="F2715" t="inlineStr">
        <is>
          <t>WHISKY TALISKER SINGLE MALT 10 ANOS 720ML</t>
        </is>
      </c>
      <c r="G2715" t="n">
        <v>3513</v>
      </c>
      <c r="H2715" t="n">
        <v>0.6</v>
      </c>
      <c r="I2715" t="inlineStr">
        <is>
          <t>GR</t>
        </is>
      </c>
      <c r="J2715" t="inlineStr">
        <is>
          <t>BEBIDAS</t>
        </is>
      </c>
      <c r="K2715" t="inlineStr">
        <is>
          <t>01/2025</t>
        </is>
      </c>
      <c r="L2715" t="n">
        <v>0</v>
      </c>
      <c r="M2715" s="556" t="n">
        <v>-693593</v>
      </c>
      <c r="N2715" t="n">
        <v>0</v>
      </c>
      <c r="O2715" t="n">
        <v>409.9</v>
      </c>
      <c r="P2715" t="n">
        <v>235.74</v>
      </c>
    </row>
    <row r="2716">
      <c r="A2716" t="n">
        <v>16975</v>
      </c>
      <c r="B2716" t="n">
        <v>128</v>
      </c>
      <c r="C2716" t="inlineStr">
        <is>
          <t>Love Cabaret</t>
        </is>
      </c>
      <c r="D2716" s="556" t="n">
        <v>45689</v>
      </c>
      <c r="E2716" t="n">
        <v>20301</v>
      </c>
      <c r="F2716" t="inlineStr">
        <is>
          <t>ARROZ BRANCO TIPO 1 CAMIL C/5KG</t>
        </is>
      </c>
      <c r="G2716" t="n">
        <v>2223</v>
      </c>
      <c r="H2716" t="n">
        <v>7</v>
      </c>
      <c r="I2716" t="inlineStr">
        <is>
          <t>PC</t>
        </is>
      </c>
      <c r="J2716" t="inlineStr">
        <is>
          <t>ALIMENTOS</t>
        </is>
      </c>
      <c r="K2716" t="inlineStr">
        <is>
          <t>01/2025</t>
        </is>
      </c>
      <c r="L2716" t="n">
        <v>32</v>
      </c>
      <c r="M2716" s="556" t="n">
        <v>45684</v>
      </c>
      <c r="N2716" t="n">
        <v>30.99</v>
      </c>
      <c r="O2716" t="n">
        <v>31.12</v>
      </c>
      <c r="P2716" t="n">
        <v>224</v>
      </c>
    </row>
    <row r="2717">
      <c r="A2717" t="n">
        <v>16979</v>
      </c>
      <c r="B2717" t="n">
        <v>128</v>
      </c>
      <c r="C2717" t="inlineStr">
        <is>
          <t>Love Cabaret</t>
        </is>
      </c>
      <c r="D2717" s="556" t="n">
        <v>45689</v>
      </c>
      <c r="E2717" t="n">
        <v>20809</v>
      </c>
      <c r="F2717" t="inlineStr">
        <is>
          <t>CAFE PILAO ALMOFADA 500G</t>
        </is>
      </c>
      <c r="G2717" t="n">
        <v>2074</v>
      </c>
      <c r="H2717" t="n">
        <v>8</v>
      </c>
      <c r="I2717" t="inlineStr">
        <is>
          <t>PC</t>
        </is>
      </c>
      <c r="J2717" t="inlineStr">
        <is>
          <t>ALIMENTOS</t>
        </is>
      </c>
      <c r="K2717" t="inlineStr">
        <is>
          <t>01/2025</t>
        </is>
      </c>
      <c r="L2717" t="n">
        <v>26.42</v>
      </c>
      <c r="M2717" s="556" t="n">
        <v>45670</v>
      </c>
      <c r="N2717" t="n">
        <v>28.29</v>
      </c>
      <c r="O2717" t="n">
        <v>27.7</v>
      </c>
      <c r="P2717" t="n">
        <v>211.36</v>
      </c>
    </row>
    <row r="2718">
      <c r="A2718" t="n">
        <v>17026</v>
      </c>
      <c r="B2718" t="n">
        <v>128</v>
      </c>
      <c r="C2718" t="inlineStr">
        <is>
          <t>Love Cabaret</t>
        </is>
      </c>
      <c r="D2718" s="556" t="n">
        <v>45689</v>
      </c>
      <c r="E2718" t="n">
        <v>19497</v>
      </c>
      <c r="F2718" t="inlineStr">
        <is>
          <t>ALFACE ROMANA MINI KG</t>
        </is>
      </c>
      <c r="G2718" t="n">
        <v>2713</v>
      </c>
      <c r="H2718" t="n">
        <v>5</v>
      </c>
      <c r="I2718" t="inlineStr">
        <is>
          <t>KG</t>
        </is>
      </c>
      <c r="J2718" t="inlineStr">
        <is>
          <t>ALIMENTOS</t>
        </is>
      </c>
      <c r="K2718" t="inlineStr">
        <is>
          <t>01/2025</t>
        </is>
      </c>
      <c r="L2718" t="n">
        <v>58.39</v>
      </c>
      <c r="M2718" s="556" t="n">
        <v>45677</v>
      </c>
      <c r="N2718" t="n">
        <v>60</v>
      </c>
      <c r="O2718" t="n">
        <v>39</v>
      </c>
      <c r="P2718" t="n">
        <v>195</v>
      </c>
    </row>
    <row r="2719">
      <c r="A2719" t="n">
        <v>17146</v>
      </c>
      <c r="B2719" t="n">
        <v>128</v>
      </c>
      <c r="C2719" t="inlineStr">
        <is>
          <t>Love Cabaret</t>
        </is>
      </c>
      <c r="D2719" s="556" t="n">
        <v>45689</v>
      </c>
      <c r="E2719" t="n">
        <v>18153</v>
      </c>
      <c r="F2719" t="inlineStr">
        <is>
          <t>WHISKY BOURBON WOODFORD RESERVE 750ML</t>
        </is>
      </c>
      <c r="G2719" t="n">
        <v>3466</v>
      </c>
      <c r="H2719" t="n">
        <v>1</v>
      </c>
      <c r="I2719" t="inlineStr">
        <is>
          <t>GR</t>
        </is>
      </c>
      <c r="J2719" t="inlineStr">
        <is>
          <t>BEBIDAS</t>
        </is>
      </c>
      <c r="K2719" t="inlineStr">
        <is>
          <t>01/2025</t>
        </is>
      </c>
      <c r="L2719" t="n">
        <v>0</v>
      </c>
      <c r="M2719" s="556" t="n">
        <v>-693593</v>
      </c>
      <c r="N2719" t="n">
        <v>0</v>
      </c>
      <c r="O2719" t="n">
        <v>164.9</v>
      </c>
      <c r="P2719" t="n">
        <v>192.33</v>
      </c>
    </row>
    <row r="2720">
      <c r="A2720" t="n">
        <v>17001</v>
      </c>
      <c r="B2720" t="n">
        <v>128</v>
      </c>
      <c r="C2720" t="inlineStr">
        <is>
          <t>Love Cabaret</t>
        </is>
      </c>
      <c r="D2720" s="556" t="n">
        <v>45689</v>
      </c>
      <c r="E2720" t="n">
        <v>20642</v>
      </c>
      <c r="F2720" t="inlineStr">
        <is>
          <t>MILHO VERDE  BONDUELLE 2KG</t>
        </is>
      </c>
      <c r="G2720" t="n">
        <v>2113</v>
      </c>
      <c r="H2720" t="n">
        <v>7</v>
      </c>
      <c r="I2720" t="inlineStr">
        <is>
          <t>UN</t>
        </is>
      </c>
      <c r="J2720" t="inlineStr">
        <is>
          <t>ALIMENTOS</t>
        </is>
      </c>
      <c r="K2720" t="inlineStr">
        <is>
          <t>01/2025</t>
        </is>
      </c>
      <c r="L2720" t="n">
        <v>26.8</v>
      </c>
      <c r="M2720" s="556" t="n">
        <v>45677</v>
      </c>
      <c r="N2720" t="n">
        <v>26.8</v>
      </c>
      <c r="O2720" t="n">
        <v>26.8</v>
      </c>
      <c r="P2720" t="n">
        <v>187.6</v>
      </c>
    </row>
    <row r="2721">
      <c r="A2721" t="n">
        <v>17170</v>
      </c>
      <c r="B2721" t="n">
        <v>128</v>
      </c>
      <c r="C2721" t="inlineStr">
        <is>
          <t>Love Cabaret</t>
        </is>
      </c>
      <c r="D2721" s="556" t="n">
        <v>45689</v>
      </c>
      <c r="E2721" t="n">
        <v>24512</v>
      </c>
      <c r="F2721" t="inlineStr">
        <is>
          <t xml:space="preserve">REFRIGERANTE DE LIMAO SICILIANO CLASH'D 269ML C/12 </t>
        </is>
      </c>
      <c r="G2721" t="n">
        <v>5671</v>
      </c>
      <c r="H2721" t="n">
        <v>50</v>
      </c>
      <c r="I2721" t="inlineStr">
        <is>
          <t>PC</t>
        </is>
      </c>
      <c r="J2721" t="inlineStr">
        <is>
          <t>BEBIDAS</t>
        </is>
      </c>
      <c r="K2721" t="inlineStr">
        <is>
          <t>01/2025</t>
        </is>
      </c>
      <c r="L2721" t="n">
        <v>3.75</v>
      </c>
      <c r="M2721" s="556" t="n">
        <v>45685</v>
      </c>
      <c r="N2721" t="n">
        <v>3.75</v>
      </c>
      <c r="O2721" t="n">
        <v>3.75</v>
      </c>
      <c r="P2721" t="n">
        <v>187.5</v>
      </c>
    </row>
    <row r="2722">
      <c r="A2722" t="n">
        <v>16976</v>
      </c>
      <c r="B2722" t="n">
        <v>128</v>
      </c>
      <c r="C2722" t="inlineStr">
        <is>
          <t>Love Cabaret</t>
        </is>
      </c>
      <c r="D2722" s="556" t="n">
        <v>45689</v>
      </c>
      <c r="E2722" t="n">
        <v>21047</v>
      </c>
      <c r="F2722" t="inlineStr">
        <is>
          <t>AZEITE EXTRA VIRGEM GALLO 2L</t>
        </is>
      </c>
      <c r="G2722" t="n">
        <v>1999</v>
      </c>
      <c r="H2722" t="n">
        <v>1</v>
      </c>
      <c r="I2722" t="inlineStr">
        <is>
          <t>GALAO</t>
        </is>
      </c>
      <c r="J2722" t="inlineStr">
        <is>
          <t>ALIMENTOS</t>
        </is>
      </c>
      <c r="K2722" t="inlineStr">
        <is>
          <t>01/2025</t>
        </is>
      </c>
      <c r="L2722" t="n">
        <v>184.9</v>
      </c>
      <c r="M2722" s="556" t="n">
        <v>45665</v>
      </c>
      <c r="N2722" t="n">
        <v>184.9</v>
      </c>
      <c r="O2722" t="n">
        <v>183.09</v>
      </c>
      <c r="P2722" t="n">
        <v>184.9</v>
      </c>
    </row>
    <row r="2723">
      <c r="A2723" t="n">
        <v>17029</v>
      </c>
      <c r="B2723" t="n">
        <v>128</v>
      </c>
      <c r="C2723" t="inlineStr">
        <is>
          <t>Love Cabaret</t>
        </is>
      </c>
      <c r="D2723" s="556" t="n">
        <v>45689</v>
      </c>
      <c r="E2723" t="n">
        <v>23268</v>
      </c>
      <c r="F2723" t="inlineStr">
        <is>
          <t>BATATA ASTERIX GRAUDA KG</t>
        </is>
      </c>
      <c r="G2723" t="n">
        <v>2592</v>
      </c>
      <c r="H2723" t="n">
        <v>38</v>
      </c>
      <c r="I2723" t="inlineStr">
        <is>
          <t>KG</t>
        </is>
      </c>
      <c r="J2723" t="inlineStr">
        <is>
          <t>ALIMENTOS</t>
        </is>
      </c>
      <c r="K2723" t="inlineStr">
        <is>
          <t>01/2025</t>
        </is>
      </c>
      <c r="L2723" t="n">
        <v>4.67</v>
      </c>
      <c r="M2723" s="556" t="n">
        <v>45684</v>
      </c>
      <c r="N2723" t="n">
        <v>4.16</v>
      </c>
      <c r="O2723" t="n">
        <v>4.16</v>
      </c>
      <c r="P2723" t="n">
        <v>177.46</v>
      </c>
    </row>
    <row r="2724">
      <c r="A2724" t="n">
        <v>17129</v>
      </c>
      <c r="B2724" t="n">
        <v>128</v>
      </c>
      <c r="C2724" t="inlineStr">
        <is>
          <t>Love Cabaret</t>
        </is>
      </c>
      <c r="D2724" s="556" t="n">
        <v>45689</v>
      </c>
      <c r="E2724" t="n">
        <v>18312</v>
      </c>
      <c r="F2724" t="inlineStr">
        <is>
          <t>LICOR FRANGELICO 700ML</t>
        </is>
      </c>
      <c r="G2724" t="n">
        <v>3321</v>
      </c>
      <c r="H2724" t="n">
        <v>1.5</v>
      </c>
      <c r="I2724" t="inlineStr">
        <is>
          <t>GR</t>
        </is>
      </c>
      <c r="J2724" t="inlineStr">
        <is>
          <t>BEBIDAS</t>
        </is>
      </c>
      <c r="K2724" t="inlineStr">
        <is>
          <t>01/2025</t>
        </is>
      </c>
      <c r="L2724" t="n">
        <v>0</v>
      </c>
      <c r="M2724" s="556" t="n">
        <v>-693593</v>
      </c>
      <c r="N2724" t="n">
        <v>0</v>
      </c>
      <c r="O2724" t="n">
        <v>135.9</v>
      </c>
      <c r="P2724" t="n">
        <v>175.32</v>
      </c>
    </row>
    <row r="2725">
      <c r="A2725" t="n">
        <v>17093</v>
      </c>
      <c r="B2725" t="n">
        <v>128</v>
      </c>
      <c r="C2725" t="inlineStr">
        <is>
          <t>Love Cabaret</t>
        </is>
      </c>
      <c r="D2725" s="556" t="n">
        <v>45689</v>
      </c>
      <c r="E2725" t="n">
        <v>22903</v>
      </c>
      <c r="F2725" t="inlineStr">
        <is>
          <t>COXA E SOBRECOXA KG</t>
        </is>
      </c>
      <c r="G2725" t="n">
        <v>2890</v>
      </c>
      <c r="H2725" t="n">
        <v>15</v>
      </c>
      <c r="I2725" t="inlineStr">
        <is>
          <t>KG</t>
        </is>
      </c>
      <c r="J2725" t="inlineStr">
        <is>
          <t>ALIMENTOS</t>
        </is>
      </c>
      <c r="K2725" t="inlineStr">
        <is>
          <t>01/2025</t>
        </is>
      </c>
      <c r="L2725" t="n">
        <v>11.5</v>
      </c>
      <c r="M2725" s="556" t="n">
        <v>45665</v>
      </c>
      <c r="N2725" t="n">
        <v>11.5</v>
      </c>
      <c r="O2725" t="n">
        <v>9.890000000000001</v>
      </c>
      <c r="P2725" t="n">
        <v>172.5</v>
      </c>
    </row>
    <row r="2726">
      <c r="A2726" t="n">
        <v>17125</v>
      </c>
      <c r="B2726" t="n">
        <v>128</v>
      </c>
      <c r="C2726" t="inlineStr">
        <is>
          <t>Love Cabaret</t>
        </is>
      </c>
      <c r="D2726" s="556" t="n">
        <v>45689</v>
      </c>
      <c r="E2726" t="n">
        <v>18327</v>
      </c>
      <c r="F2726" t="inlineStr">
        <is>
          <t>LICOR COINTREAU 700ML</t>
        </is>
      </c>
      <c r="G2726" t="n">
        <v>3306</v>
      </c>
      <c r="H2726" t="n">
        <v>1.5</v>
      </c>
      <c r="I2726" t="inlineStr">
        <is>
          <t>GR</t>
        </is>
      </c>
      <c r="J2726" t="inlineStr">
        <is>
          <t>BEBIDAS</t>
        </is>
      </c>
      <c r="K2726" t="inlineStr">
        <is>
          <t>01/2025</t>
        </is>
      </c>
      <c r="L2726" t="n">
        <v>0</v>
      </c>
      <c r="M2726" s="556" t="n">
        <v>-693593</v>
      </c>
      <c r="N2726" t="n">
        <v>0</v>
      </c>
      <c r="O2726" t="n">
        <v>112.9</v>
      </c>
      <c r="P2726" t="n">
        <v>165.88</v>
      </c>
    </row>
    <row r="2727">
      <c r="A2727" t="n">
        <v>17009</v>
      </c>
      <c r="B2727" t="n">
        <v>128</v>
      </c>
      <c r="C2727" t="inlineStr">
        <is>
          <t>Love Cabaret</t>
        </is>
      </c>
      <c r="D2727" s="556" t="n">
        <v>45689</v>
      </c>
      <c r="E2727" t="n">
        <v>20984</v>
      </c>
      <c r="F2727" t="inlineStr">
        <is>
          <t>OLEO DE SOJA LIZA C/900ML</t>
        </is>
      </c>
      <c r="G2727" t="n">
        <v>2011</v>
      </c>
      <c r="H2727" t="n">
        <v>19</v>
      </c>
      <c r="I2727" t="inlineStr">
        <is>
          <t>FR</t>
        </is>
      </c>
      <c r="J2727" t="inlineStr">
        <is>
          <t>ALIMENTOS</t>
        </is>
      </c>
      <c r="K2727" t="inlineStr">
        <is>
          <t>01/2025</t>
        </is>
      </c>
      <c r="L2727" t="n">
        <v>8.609999999999999</v>
      </c>
      <c r="M2727" s="556" t="n">
        <v>45677</v>
      </c>
      <c r="N2727" t="n">
        <v>8.720000000000001</v>
      </c>
      <c r="O2727" t="n">
        <v>8.35</v>
      </c>
      <c r="P2727" t="n">
        <v>163.59</v>
      </c>
    </row>
    <row r="2728">
      <c r="A2728" t="n">
        <v>17147</v>
      </c>
      <c r="B2728" t="n">
        <v>128</v>
      </c>
      <c r="C2728" t="inlineStr">
        <is>
          <t>Love Cabaret</t>
        </is>
      </c>
      <c r="D2728" s="556" t="n">
        <v>45689</v>
      </c>
      <c r="E2728" t="n">
        <v>18140</v>
      </c>
      <c r="F2728" t="inlineStr">
        <is>
          <t>WHISKY GENTLEMAN JACK SILVER 1L</t>
        </is>
      </c>
      <c r="G2728" t="n">
        <v>3478</v>
      </c>
      <c r="H2728" t="n">
        <v>1</v>
      </c>
      <c r="I2728" t="inlineStr">
        <is>
          <t>GR</t>
        </is>
      </c>
      <c r="J2728" t="inlineStr">
        <is>
          <t>BEBIDAS</t>
        </is>
      </c>
      <c r="K2728" t="inlineStr">
        <is>
          <t>01/2025</t>
        </is>
      </c>
      <c r="L2728" t="n">
        <v>0</v>
      </c>
      <c r="M2728" s="556" t="n">
        <v>-693593</v>
      </c>
      <c r="N2728" t="n">
        <v>0</v>
      </c>
      <c r="O2728" t="n">
        <v>160</v>
      </c>
      <c r="P2728" t="n">
        <v>162.93</v>
      </c>
    </row>
    <row r="2729">
      <c r="A2729" t="n">
        <v>17109</v>
      </c>
      <c r="B2729" t="n">
        <v>128</v>
      </c>
      <c r="C2729" t="inlineStr">
        <is>
          <t>Love Cabaret</t>
        </is>
      </c>
      <c r="D2729" s="556" t="n">
        <v>45689</v>
      </c>
      <c r="E2729" t="n">
        <v>22598</v>
      </c>
      <c r="F2729" t="inlineStr">
        <is>
          <t>APERITIVO ANGOSTURA ORANGE 100ML</t>
        </is>
      </c>
      <c r="G2729" t="n">
        <v>3131</v>
      </c>
      <c r="H2729" t="n">
        <v>1.5</v>
      </c>
      <c r="I2729" t="inlineStr">
        <is>
          <t>GR</t>
        </is>
      </c>
      <c r="J2729" t="inlineStr">
        <is>
          <t>BEBIDAS</t>
        </is>
      </c>
      <c r="K2729" t="inlineStr">
        <is>
          <t>01/2025</t>
        </is>
      </c>
      <c r="L2729" t="n">
        <v>0</v>
      </c>
      <c r="M2729" s="556" t="n">
        <v>-693593</v>
      </c>
      <c r="N2729" t="n">
        <v>0</v>
      </c>
      <c r="O2729" t="n">
        <v>92.90000000000001</v>
      </c>
      <c r="P2729" t="n">
        <v>159.78</v>
      </c>
    </row>
    <row r="2730">
      <c r="A2730" t="n">
        <v>17171</v>
      </c>
      <c r="B2730" t="n">
        <v>128</v>
      </c>
      <c r="C2730" t="inlineStr">
        <is>
          <t>Love Cabaret</t>
        </is>
      </c>
      <c r="D2730" s="556" t="n">
        <v>45689</v>
      </c>
      <c r="E2730" t="n">
        <v>24562</v>
      </c>
      <c r="F2730" t="inlineStr">
        <is>
          <t xml:space="preserve">REFRIGERANTE DE MACA CLASH'D 269ML C/12 </t>
        </is>
      </c>
      <c r="G2730" t="n">
        <v>5670</v>
      </c>
      <c r="H2730" t="n">
        <v>37</v>
      </c>
      <c r="I2730" t="inlineStr">
        <is>
          <t>PC</t>
        </is>
      </c>
      <c r="J2730" t="inlineStr">
        <is>
          <t>BEBIDAS</t>
        </is>
      </c>
      <c r="K2730" t="inlineStr">
        <is>
          <t>01/2025</t>
        </is>
      </c>
      <c r="L2730" t="n">
        <v>3.75</v>
      </c>
      <c r="M2730" s="556" t="n">
        <v>45685</v>
      </c>
      <c r="N2730" t="n">
        <v>3.75</v>
      </c>
      <c r="O2730" t="n">
        <v>3.75</v>
      </c>
      <c r="P2730" t="n">
        <v>138.75</v>
      </c>
    </row>
    <row r="2731">
      <c r="A2731" t="n">
        <v>17132</v>
      </c>
      <c r="B2731" t="n">
        <v>128</v>
      </c>
      <c r="C2731" t="inlineStr">
        <is>
          <t>Love Cabaret</t>
        </is>
      </c>
      <c r="D2731" s="556" t="n">
        <v>45689</v>
      </c>
      <c r="E2731" t="n">
        <v>18268</v>
      </c>
      <c r="F2731" t="inlineStr">
        <is>
          <t>RUM HAVANA CLUB 3 ANOS 750ML</t>
        </is>
      </c>
      <c r="G2731" t="n">
        <v>3362</v>
      </c>
      <c r="H2731" t="n">
        <v>2</v>
      </c>
      <c r="I2731" t="inlineStr">
        <is>
          <t>GR</t>
        </is>
      </c>
      <c r="J2731" t="inlineStr">
        <is>
          <t>BEBIDAS</t>
        </is>
      </c>
      <c r="K2731" t="inlineStr">
        <is>
          <t>01/2025</t>
        </is>
      </c>
      <c r="L2731" t="n">
        <v>0</v>
      </c>
      <c r="M2731" s="556" t="n">
        <v>-693593</v>
      </c>
      <c r="N2731" t="n">
        <v>0</v>
      </c>
      <c r="O2731" t="n">
        <v>67.13</v>
      </c>
      <c r="P2731" t="n">
        <v>133.34</v>
      </c>
    </row>
    <row r="2732">
      <c r="A2732" t="n">
        <v>16983</v>
      </c>
      <c r="B2732" t="n">
        <v>128</v>
      </c>
      <c r="C2732" t="inlineStr">
        <is>
          <t>Love Cabaret</t>
        </is>
      </c>
      <c r="D2732" s="556" t="n">
        <v>45689</v>
      </c>
      <c r="E2732" t="n">
        <v>20932</v>
      </c>
      <c r="F2732" t="inlineStr">
        <is>
          <t>CHOCOLATE AO LEITE GOTAS SICAO 2,1KG UN</t>
        </is>
      </c>
      <c r="G2732" t="n">
        <v>2032</v>
      </c>
      <c r="H2732" t="n">
        <v>1</v>
      </c>
      <c r="I2732" t="inlineStr">
        <is>
          <t>UN</t>
        </is>
      </c>
      <c r="J2732" t="inlineStr">
        <is>
          <t>ALIMENTOS</t>
        </is>
      </c>
      <c r="K2732" t="inlineStr">
        <is>
          <t>01/2025</t>
        </is>
      </c>
      <c r="L2732" t="n">
        <v>132</v>
      </c>
      <c r="M2732" s="556" t="n">
        <v>45685</v>
      </c>
      <c r="N2732" t="n">
        <v>132</v>
      </c>
      <c r="O2732" t="n">
        <v>132</v>
      </c>
      <c r="P2732" t="n">
        <v>132</v>
      </c>
    </row>
    <row r="2733">
      <c r="A2733" t="n">
        <v>17116</v>
      </c>
      <c r="B2733" t="n">
        <v>128</v>
      </c>
      <c r="C2733" t="inlineStr">
        <is>
          <t>Love Cabaret</t>
        </is>
      </c>
      <c r="D2733" s="556" t="n">
        <v>45689</v>
      </c>
      <c r="E2733" t="n">
        <v>25154</v>
      </c>
      <c r="F2733" t="inlineStr">
        <is>
          <t>CACHACA FAMIGERADA BRUTA PRATA 750ML</t>
        </is>
      </c>
      <c r="G2733" t="n">
        <v>5925</v>
      </c>
      <c r="H2733" t="n">
        <v>4</v>
      </c>
      <c r="I2733" t="inlineStr">
        <is>
          <t>GR</t>
        </is>
      </c>
      <c r="J2733" t="inlineStr">
        <is>
          <t>BEBIDAS</t>
        </is>
      </c>
      <c r="K2733" t="inlineStr">
        <is>
          <t>01/2025</t>
        </is>
      </c>
      <c r="L2733" t="n">
        <v>0</v>
      </c>
      <c r="M2733" s="556" t="n">
        <v>-693593</v>
      </c>
      <c r="N2733" t="n">
        <v>0</v>
      </c>
      <c r="O2733" t="n">
        <v>32.5</v>
      </c>
      <c r="P2733" t="n">
        <v>130</v>
      </c>
    </row>
    <row r="2734">
      <c r="A2734" t="n">
        <v>17173</v>
      </c>
      <c r="B2734" t="n">
        <v>128</v>
      </c>
      <c r="C2734" t="inlineStr">
        <is>
          <t>Love Cabaret</t>
        </is>
      </c>
      <c r="D2734" s="556" t="n">
        <v>45689</v>
      </c>
      <c r="E2734" t="n">
        <v>24529</v>
      </c>
      <c r="F2734" t="inlineStr">
        <is>
          <t>REFRIGERANTE LIMAO FYS 350ML C/12</t>
        </is>
      </c>
      <c r="G2734" t="n">
        <v>3697</v>
      </c>
      <c r="H2734" t="n">
        <v>57</v>
      </c>
      <c r="I2734" t="inlineStr">
        <is>
          <t>PC</t>
        </is>
      </c>
      <c r="J2734" t="inlineStr">
        <is>
          <t>BEBIDAS</t>
        </is>
      </c>
      <c r="K2734" t="inlineStr">
        <is>
          <t>01/2025</t>
        </is>
      </c>
      <c r="L2734" t="n">
        <v>0</v>
      </c>
      <c r="M2734" s="556" t="n">
        <v>45645</v>
      </c>
      <c r="N2734" t="n">
        <v>2.2</v>
      </c>
      <c r="O2734" t="n">
        <v>2.2</v>
      </c>
      <c r="P2734" t="n">
        <v>125.4</v>
      </c>
    </row>
    <row r="2735">
      <c r="A2735" t="n">
        <v>17133</v>
      </c>
      <c r="B2735" t="n">
        <v>128</v>
      </c>
      <c r="C2735" t="inlineStr">
        <is>
          <t>Love Cabaret</t>
        </is>
      </c>
      <c r="D2735" s="556" t="n">
        <v>45689</v>
      </c>
      <c r="E2735" t="n">
        <v>18254</v>
      </c>
      <c r="F2735" t="inlineStr">
        <is>
          <t>RUM HAVANA CLUB 7 ANOS 700ML</t>
        </is>
      </c>
      <c r="G2735" t="n">
        <v>3375</v>
      </c>
      <c r="H2735" t="n">
        <v>1</v>
      </c>
      <c r="I2735" t="inlineStr">
        <is>
          <t>GR</t>
        </is>
      </c>
      <c r="J2735" t="inlineStr">
        <is>
          <t>BEBIDAS</t>
        </is>
      </c>
      <c r="K2735" t="inlineStr">
        <is>
          <t>01/2025</t>
        </is>
      </c>
      <c r="L2735" t="n">
        <v>0</v>
      </c>
      <c r="M2735" s="556" t="n">
        <v>45488</v>
      </c>
      <c r="N2735" t="n">
        <v>123.5</v>
      </c>
      <c r="O2735" t="n">
        <v>124.9</v>
      </c>
      <c r="P2735" t="n">
        <v>123.5</v>
      </c>
    </row>
    <row r="2736">
      <c r="A2736" t="n">
        <v>17087</v>
      </c>
      <c r="B2736" t="n">
        <v>128</v>
      </c>
      <c r="C2736" t="inlineStr">
        <is>
          <t>Love Cabaret</t>
        </is>
      </c>
      <c r="D2736" s="556" t="n">
        <v>45689</v>
      </c>
      <c r="E2736" t="n">
        <v>24537</v>
      </c>
      <c r="F2736" t="inlineStr">
        <is>
          <t xml:space="preserve">ALCATRA BOVINA MOIDA KG </t>
        </is>
      </c>
      <c r="G2736" t="n">
        <v>2958</v>
      </c>
      <c r="H2736" t="n">
        <v>3</v>
      </c>
      <c r="I2736" t="inlineStr">
        <is>
          <t>KG</t>
        </is>
      </c>
      <c r="J2736" t="inlineStr">
        <is>
          <t>ALIMENTOS</t>
        </is>
      </c>
      <c r="K2736" t="inlineStr">
        <is>
          <t>01/2025</t>
        </is>
      </c>
      <c r="L2736" t="n">
        <v>40.63</v>
      </c>
      <c r="M2736" s="556" t="n">
        <v>45684</v>
      </c>
      <c r="N2736" t="n">
        <v>40.9</v>
      </c>
      <c r="O2736" t="n">
        <v>40.9</v>
      </c>
      <c r="P2736" t="n">
        <v>121.89</v>
      </c>
    </row>
    <row r="2737">
      <c r="A2737" t="n">
        <v>17019</v>
      </c>
      <c r="B2737" t="n">
        <v>128</v>
      </c>
      <c r="C2737" t="inlineStr">
        <is>
          <t>Love Cabaret</t>
        </is>
      </c>
      <c r="D2737" s="556" t="n">
        <v>45689</v>
      </c>
      <c r="E2737" t="n">
        <v>20600</v>
      </c>
      <c r="F2737" t="inlineStr">
        <is>
          <t>TOMATE PELADO PAGANINI C/2,55KG</t>
        </is>
      </c>
      <c r="G2737" t="n">
        <v>2120</v>
      </c>
      <c r="H2737" t="n">
        <v>3</v>
      </c>
      <c r="I2737" t="inlineStr">
        <is>
          <t>LT</t>
        </is>
      </c>
      <c r="J2737" t="inlineStr">
        <is>
          <t>ALIMENTOS</t>
        </is>
      </c>
      <c r="K2737" t="inlineStr">
        <is>
          <t>01/2025</t>
        </is>
      </c>
      <c r="L2737" t="n">
        <v>39.97</v>
      </c>
      <c r="M2737" s="556" t="n">
        <v>45684</v>
      </c>
      <c r="N2737" t="n">
        <v>44.98</v>
      </c>
      <c r="O2737" t="n">
        <v>44.98</v>
      </c>
      <c r="P2737" t="n">
        <v>119.91</v>
      </c>
    </row>
    <row r="2738">
      <c r="A2738" t="n">
        <v>16993</v>
      </c>
      <c r="B2738" t="n">
        <v>128</v>
      </c>
      <c r="C2738" t="inlineStr">
        <is>
          <t>Love Cabaret</t>
        </is>
      </c>
      <c r="D2738" s="556" t="n">
        <v>45689</v>
      </c>
      <c r="E2738" t="n">
        <v>20213</v>
      </c>
      <c r="F2738" t="inlineStr">
        <is>
          <t>GRAO DE BICO CAMIL C/2KG</t>
        </is>
      </c>
      <c r="G2738" t="n">
        <v>2251</v>
      </c>
      <c r="H2738" t="n">
        <v>4</v>
      </c>
      <c r="I2738" t="inlineStr">
        <is>
          <t>PC</t>
        </is>
      </c>
      <c r="J2738" t="inlineStr">
        <is>
          <t>ALIMENTOS</t>
        </is>
      </c>
      <c r="K2738" t="inlineStr">
        <is>
          <t>01/2025</t>
        </is>
      </c>
      <c r="L2738" t="n">
        <v>29.8</v>
      </c>
      <c r="M2738" s="556" t="n">
        <v>45677</v>
      </c>
      <c r="N2738" t="n">
        <v>29.8</v>
      </c>
      <c r="O2738" t="n">
        <v>32.2</v>
      </c>
      <c r="P2738" t="n">
        <v>119.2</v>
      </c>
    </row>
    <row r="2739">
      <c r="A2739" t="n">
        <v>16980</v>
      </c>
      <c r="B2739" t="n">
        <v>128</v>
      </c>
      <c r="C2739" t="inlineStr">
        <is>
          <t>Love Cabaret</t>
        </is>
      </c>
      <c r="D2739" s="556" t="n">
        <v>45689</v>
      </c>
      <c r="E2739" t="n">
        <v>24110</v>
      </c>
      <c r="F2739" t="inlineStr">
        <is>
          <t>CANELA EM PO KG</t>
        </is>
      </c>
      <c r="G2739" t="n">
        <v>2322</v>
      </c>
      <c r="H2739" t="n">
        <v>3.65</v>
      </c>
      <c r="I2739" t="inlineStr">
        <is>
          <t>KG</t>
        </is>
      </c>
      <c r="J2739" t="inlineStr">
        <is>
          <t>ALIMENTOS</t>
        </is>
      </c>
      <c r="K2739" t="inlineStr">
        <is>
          <t>01/2025</t>
        </is>
      </c>
      <c r="L2739" t="n">
        <v>0</v>
      </c>
      <c r="M2739" s="556" t="n">
        <v>45509</v>
      </c>
      <c r="N2739" t="n">
        <v>92</v>
      </c>
      <c r="O2739" t="n">
        <v>32</v>
      </c>
      <c r="P2739" t="n">
        <v>116.8</v>
      </c>
    </row>
    <row r="2740">
      <c r="A2740" t="n">
        <v>17085</v>
      </c>
      <c r="B2740" t="n">
        <v>128</v>
      </c>
      <c r="C2740" t="inlineStr">
        <is>
          <t>Love Cabaret</t>
        </is>
      </c>
      <c r="D2740" s="556" t="n">
        <v>45689</v>
      </c>
      <c r="E2740" t="n">
        <v>19154</v>
      </c>
      <c r="F2740" t="inlineStr">
        <is>
          <t>PAO QUADRADO BRIOCHE BATARD UN</t>
        </is>
      </c>
      <c r="G2740" t="n">
        <v>2831</v>
      </c>
      <c r="H2740" t="n">
        <v>4</v>
      </c>
      <c r="I2740" t="inlineStr">
        <is>
          <t>UN</t>
        </is>
      </c>
      <c r="J2740" t="inlineStr">
        <is>
          <t>ALIMENTOS</t>
        </is>
      </c>
      <c r="K2740" t="inlineStr">
        <is>
          <t>01/2025</t>
        </is>
      </c>
      <c r="L2740" t="n">
        <v>0</v>
      </c>
      <c r="M2740" s="556" t="n">
        <v>45524</v>
      </c>
      <c r="N2740" t="n">
        <v>28.5</v>
      </c>
      <c r="O2740" t="n">
        <v>28.5</v>
      </c>
      <c r="P2740" t="n">
        <v>114</v>
      </c>
    </row>
    <row r="2741">
      <c r="A2741" t="n">
        <v>17070</v>
      </c>
      <c r="B2741" t="n">
        <v>128</v>
      </c>
      <c r="C2741" t="inlineStr">
        <is>
          <t>Love Cabaret</t>
        </is>
      </c>
      <c r="D2741" s="556" t="n">
        <v>45689</v>
      </c>
      <c r="E2741" t="n">
        <v>17066</v>
      </c>
      <c r="F2741" t="inlineStr">
        <is>
          <t>UVA THOMPSOM KG</t>
        </is>
      </c>
      <c r="G2741" t="n">
        <v>2543</v>
      </c>
      <c r="H2741" t="n">
        <v>5</v>
      </c>
      <c r="I2741" t="inlineStr">
        <is>
          <t>KG</t>
        </is>
      </c>
      <c r="J2741" t="inlineStr">
        <is>
          <t>ALIMENTOS</t>
        </is>
      </c>
      <c r="K2741" t="inlineStr">
        <is>
          <t>01/2025</t>
        </is>
      </c>
      <c r="L2741" t="n">
        <v>23.5</v>
      </c>
      <c r="M2741" s="556" t="n">
        <v>45677</v>
      </c>
      <c r="N2741" t="n">
        <v>24</v>
      </c>
      <c r="O2741" t="n">
        <v>22.5</v>
      </c>
      <c r="P2741" t="n">
        <v>112.5</v>
      </c>
    </row>
    <row r="2742">
      <c r="A2742" t="n">
        <v>17138</v>
      </c>
      <c r="B2742" t="n">
        <v>128</v>
      </c>
      <c r="C2742" t="inlineStr">
        <is>
          <t>Love Cabaret</t>
        </is>
      </c>
      <c r="D2742" s="556" t="n">
        <v>45689</v>
      </c>
      <c r="E2742" t="n">
        <v>18219</v>
      </c>
      <c r="F2742" t="inlineStr">
        <is>
          <t>VERMOUTH CARPANO PUNT E MES 1L</t>
        </is>
      </c>
      <c r="G2742" t="n">
        <v>3409</v>
      </c>
      <c r="H2742" t="n">
        <v>1</v>
      </c>
      <c r="I2742" t="inlineStr">
        <is>
          <t>GR</t>
        </is>
      </c>
      <c r="J2742" t="inlineStr">
        <is>
          <t>BEBIDAS</t>
        </is>
      </c>
      <c r="K2742" t="inlineStr">
        <is>
          <t>01/2025</t>
        </is>
      </c>
      <c r="L2742" t="n">
        <v>0</v>
      </c>
      <c r="M2742" s="556" t="n">
        <v>45643</v>
      </c>
      <c r="N2742" t="n">
        <v>112.11</v>
      </c>
      <c r="O2742" t="n">
        <v>112.11</v>
      </c>
      <c r="P2742" t="n">
        <v>112.11</v>
      </c>
    </row>
    <row r="2743">
      <c r="A2743" t="n">
        <v>17161</v>
      </c>
      <c r="B2743" t="n">
        <v>128</v>
      </c>
      <c r="C2743" t="inlineStr">
        <is>
          <t>Love Cabaret</t>
        </is>
      </c>
      <c r="D2743" s="556" t="n">
        <v>45689</v>
      </c>
      <c r="E2743" t="n">
        <v>18018</v>
      </c>
      <c r="F2743" t="inlineStr">
        <is>
          <t>ESPUMANTE CAVA STARS BRUT RESERVA 750ML</t>
        </is>
      </c>
      <c r="G2743" t="n">
        <v>3580</v>
      </c>
      <c r="H2743" t="n">
        <v>1</v>
      </c>
      <c r="I2743" t="inlineStr">
        <is>
          <t>GR</t>
        </is>
      </c>
      <c r="J2743" t="inlineStr">
        <is>
          <t>BEBIDAS</t>
        </is>
      </c>
      <c r="K2743" t="inlineStr">
        <is>
          <t>01/2025</t>
        </is>
      </c>
      <c r="L2743" t="n">
        <v>0</v>
      </c>
      <c r="M2743" s="556" t="n">
        <v>45481</v>
      </c>
      <c r="N2743" t="n">
        <v>109.2</v>
      </c>
      <c r="O2743" t="n">
        <v>116.3</v>
      </c>
      <c r="P2743" t="n">
        <v>109.2</v>
      </c>
    </row>
    <row r="2744">
      <c r="A2744" t="n">
        <v>17124</v>
      </c>
      <c r="B2744" t="n">
        <v>128</v>
      </c>
      <c r="C2744" t="inlineStr">
        <is>
          <t>Love Cabaret</t>
        </is>
      </c>
      <c r="D2744" s="556" t="n">
        <v>45689</v>
      </c>
      <c r="E2744" t="n">
        <v>18293</v>
      </c>
      <c r="F2744" t="inlineStr">
        <is>
          <t>LICOR BAILEYS 750ML</t>
        </is>
      </c>
      <c r="G2744" t="n">
        <v>3336</v>
      </c>
      <c r="H2744" t="n">
        <v>1</v>
      </c>
      <c r="I2744" t="inlineStr">
        <is>
          <t>GR</t>
        </is>
      </c>
      <c r="J2744" t="inlineStr">
        <is>
          <t>BEBIDAS</t>
        </is>
      </c>
      <c r="K2744" t="inlineStr">
        <is>
          <t>01/2025</t>
        </is>
      </c>
      <c r="L2744" t="n">
        <v>0</v>
      </c>
      <c r="M2744" s="556" t="n">
        <v>-693593</v>
      </c>
      <c r="N2744" t="n">
        <v>0</v>
      </c>
      <c r="O2744" t="n">
        <v>122.9</v>
      </c>
      <c r="P2744" t="n">
        <v>105.66</v>
      </c>
    </row>
    <row r="2745">
      <c r="A2745" t="n">
        <v>16984</v>
      </c>
      <c r="B2745" t="n">
        <v>128</v>
      </c>
      <c r="C2745" t="inlineStr">
        <is>
          <t>Love Cabaret</t>
        </is>
      </c>
      <c r="D2745" s="556" t="n">
        <v>45689</v>
      </c>
      <c r="E2745" t="n">
        <v>20689</v>
      </c>
      <c r="F2745" t="inlineStr">
        <is>
          <t>CREME DE LEITE FRESCO QUATA C/1,01LT</t>
        </is>
      </c>
      <c r="G2745" t="n">
        <v>2105</v>
      </c>
      <c r="H2745" t="n">
        <v>3</v>
      </c>
      <c r="I2745" t="inlineStr">
        <is>
          <t>UN</t>
        </is>
      </c>
      <c r="J2745" t="inlineStr">
        <is>
          <t>ALIMENTOS</t>
        </is>
      </c>
      <c r="K2745" t="inlineStr">
        <is>
          <t>01/2025</t>
        </is>
      </c>
      <c r="L2745" t="n">
        <v>34.55</v>
      </c>
      <c r="M2745" s="556" t="n">
        <v>45684</v>
      </c>
      <c r="N2745" t="n">
        <v>31.9</v>
      </c>
      <c r="O2745" t="n">
        <v>31.9</v>
      </c>
      <c r="P2745" t="n">
        <v>103.65</v>
      </c>
    </row>
    <row r="2746">
      <c r="A2746" t="n">
        <v>16997</v>
      </c>
      <c r="B2746" t="n">
        <v>128</v>
      </c>
      <c r="C2746" t="inlineStr">
        <is>
          <t>Love Cabaret</t>
        </is>
      </c>
      <c r="D2746" s="556" t="n">
        <v>45689</v>
      </c>
      <c r="E2746" t="n">
        <v>20114</v>
      </c>
      <c r="F2746" t="inlineStr">
        <is>
          <t>MACARRAO LINGUINE GRANO DURO DIVELLA  500GR</t>
        </is>
      </c>
      <c r="G2746" t="n">
        <v>2292</v>
      </c>
      <c r="H2746" t="n">
        <v>14</v>
      </c>
      <c r="I2746" t="inlineStr">
        <is>
          <t>UN</t>
        </is>
      </c>
      <c r="J2746" t="inlineStr">
        <is>
          <t>ALIMENTOS</t>
        </is>
      </c>
      <c r="K2746" t="inlineStr">
        <is>
          <t>01/2025</t>
        </is>
      </c>
      <c r="L2746" t="n">
        <v>7.25</v>
      </c>
      <c r="M2746" s="556" t="n">
        <v>45664</v>
      </c>
      <c r="N2746" t="n">
        <v>7.25</v>
      </c>
      <c r="O2746" t="n">
        <v>7.25</v>
      </c>
      <c r="P2746" t="n">
        <v>101.5</v>
      </c>
    </row>
    <row r="2747">
      <c r="A2747" t="n">
        <v>17006</v>
      </c>
      <c r="B2747" t="n">
        <v>128</v>
      </c>
      <c r="C2747" t="inlineStr">
        <is>
          <t>Love Cabaret</t>
        </is>
      </c>
      <c r="D2747" s="556" t="n">
        <v>45689</v>
      </c>
      <c r="E2747" t="n">
        <v>20926</v>
      </c>
      <c r="F2747" t="inlineStr">
        <is>
          <t>NIBS DE CACAU BARRY CALLEBAUT 800GR</t>
        </is>
      </c>
      <c r="G2747" t="n">
        <v>2034</v>
      </c>
      <c r="H2747" t="n">
        <v>0.75</v>
      </c>
      <c r="I2747" t="inlineStr">
        <is>
          <t>UN</t>
        </is>
      </c>
      <c r="J2747" t="inlineStr">
        <is>
          <t>ALIMENTOS</t>
        </is>
      </c>
      <c r="K2747" t="inlineStr">
        <is>
          <t>01/2025</t>
        </is>
      </c>
      <c r="L2747" t="n">
        <v>0</v>
      </c>
      <c r="M2747" s="556" t="n">
        <v>-693593</v>
      </c>
      <c r="N2747" t="n">
        <v>0</v>
      </c>
      <c r="O2747" t="n">
        <v>0</v>
      </c>
      <c r="P2747" t="n">
        <v>101.24</v>
      </c>
    </row>
    <row r="2748">
      <c r="A2748" t="n">
        <v>17137</v>
      </c>
      <c r="B2748" t="n">
        <v>128</v>
      </c>
      <c r="C2748" t="inlineStr">
        <is>
          <t>Love Cabaret</t>
        </is>
      </c>
      <c r="D2748" s="556" t="n">
        <v>45689</v>
      </c>
      <c r="E2748" t="n">
        <v>18220</v>
      </c>
      <c r="F2748" t="inlineStr">
        <is>
          <t>VERMOUTH CARPANO CLASSICO ROSSO ITALIANO 1L</t>
        </is>
      </c>
      <c r="G2748" t="n">
        <v>3408</v>
      </c>
      <c r="H2748" t="n">
        <v>1</v>
      </c>
      <c r="I2748" t="inlineStr">
        <is>
          <t>GR</t>
        </is>
      </c>
      <c r="J2748" t="inlineStr">
        <is>
          <t>BEBIDAS</t>
        </is>
      </c>
      <c r="K2748" t="inlineStr">
        <is>
          <t>01/2025</t>
        </is>
      </c>
      <c r="L2748" t="n">
        <v>0</v>
      </c>
      <c r="M2748" s="556" t="n">
        <v>45637</v>
      </c>
      <c r="N2748" t="n">
        <v>100.89</v>
      </c>
      <c r="O2748" t="n">
        <v>115.9</v>
      </c>
      <c r="P2748" t="n">
        <v>100.89</v>
      </c>
    </row>
    <row r="2749">
      <c r="A2749" t="n">
        <v>17083</v>
      </c>
      <c r="B2749" t="n">
        <v>128</v>
      </c>
      <c r="C2749" t="inlineStr">
        <is>
          <t>Love Cabaret</t>
        </is>
      </c>
      <c r="D2749" s="556" t="n">
        <v>45689</v>
      </c>
      <c r="E2749" t="n">
        <v>19157</v>
      </c>
      <c r="F2749" t="inlineStr">
        <is>
          <t>PAO DE BRIOCHE PARA HAMBURGUER C/ 4UN</t>
        </is>
      </c>
      <c r="G2749" t="n">
        <v>2830</v>
      </c>
      <c r="H2749" t="n">
        <v>41</v>
      </c>
      <c r="I2749" t="inlineStr">
        <is>
          <t>UN</t>
        </is>
      </c>
      <c r="J2749" t="inlineStr">
        <is>
          <t>ALIMENTOS</t>
        </is>
      </c>
      <c r="K2749" t="inlineStr">
        <is>
          <t>01/2025</t>
        </is>
      </c>
      <c r="L2749" t="n">
        <v>0</v>
      </c>
      <c r="M2749" s="556" t="n">
        <v>45496</v>
      </c>
      <c r="N2749" t="n">
        <v>2.45</v>
      </c>
      <c r="O2749" t="n">
        <v>7.84</v>
      </c>
      <c r="P2749" t="n">
        <v>100.62</v>
      </c>
    </row>
    <row r="2750">
      <c r="A2750" t="n">
        <v>17073</v>
      </c>
      <c r="B2750" t="n">
        <v>128</v>
      </c>
      <c r="C2750" t="inlineStr">
        <is>
          <t>Love Cabaret</t>
        </is>
      </c>
      <c r="D2750" s="556" t="n">
        <v>45689</v>
      </c>
      <c r="E2750" t="n">
        <v>19242</v>
      </c>
      <c r="F2750" t="inlineStr">
        <is>
          <t>IOGURTE NATURAL VIGOR 12X150G</t>
        </is>
      </c>
      <c r="G2750" t="n">
        <v>2785</v>
      </c>
      <c r="H2750" t="n">
        <v>28</v>
      </c>
      <c r="I2750" t="inlineStr">
        <is>
          <t>UN</t>
        </is>
      </c>
      <c r="J2750" t="inlineStr">
        <is>
          <t>ALIMENTOS</t>
        </is>
      </c>
      <c r="K2750" t="inlineStr">
        <is>
          <t>01/2025</t>
        </is>
      </c>
      <c r="L2750" t="n">
        <v>0</v>
      </c>
      <c r="M2750" s="556" t="n">
        <v>-693593</v>
      </c>
      <c r="N2750" t="n">
        <v>0</v>
      </c>
      <c r="O2750" t="n">
        <v>0</v>
      </c>
      <c r="P2750" t="n">
        <v>94.92</v>
      </c>
    </row>
    <row r="2751">
      <c r="A2751" t="n">
        <v>16999</v>
      </c>
      <c r="B2751" t="n">
        <v>128</v>
      </c>
      <c r="C2751" t="inlineStr">
        <is>
          <t>Love Cabaret</t>
        </is>
      </c>
      <c r="D2751" s="556" t="n">
        <v>45689</v>
      </c>
      <c r="E2751" t="n">
        <v>25215</v>
      </c>
      <c r="F2751" t="inlineStr">
        <is>
          <t>MASSA DE GUIOZA C/20 FOLHAS DE 190G</t>
        </is>
      </c>
      <c r="G2751" t="n">
        <v>5949</v>
      </c>
      <c r="H2751" t="n">
        <v>21</v>
      </c>
      <c r="I2751" t="inlineStr">
        <is>
          <t>PC</t>
        </is>
      </c>
      <c r="J2751" t="inlineStr">
        <is>
          <t>ALIMENTOS</t>
        </is>
      </c>
      <c r="K2751" t="inlineStr">
        <is>
          <t>01/2025</t>
        </is>
      </c>
      <c r="L2751" t="n">
        <v>4.48</v>
      </c>
      <c r="M2751" s="556" t="n">
        <v>45684</v>
      </c>
      <c r="N2751" t="n">
        <v>4.48</v>
      </c>
      <c r="O2751" t="n">
        <v>4.48</v>
      </c>
      <c r="P2751" t="n">
        <v>94.08</v>
      </c>
    </row>
    <row r="2752">
      <c r="A2752" t="n">
        <v>17166</v>
      </c>
      <c r="B2752" t="n">
        <v>128</v>
      </c>
      <c r="C2752" t="inlineStr">
        <is>
          <t>Love Cabaret</t>
        </is>
      </c>
      <c r="D2752" s="556" t="n">
        <v>45689</v>
      </c>
      <c r="E2752" t="n">
        <v>22087</v>
      </c>
      <c r="F2752" t="inlineStr">
        <is>
          <t>AGUA MINERAL S/ GAS LINDOIA 200ML</t>
        </is>
      </c>
      <c r="G2752" t="n">
        <v>3622</v>
      </c>
      <c r="H2752" t="n">
        <v>84</v>
      </c>
      <c r="I2752" t="inlineStr">
        <is>
          <t>UN</t>
        </is>
      </c>
      <c r="J2752" t="inlineStr">
        <is>
          <t>BEBIDAS</t>
        </is>
      </c>
      <c r="K2752" t="inlineStr">
        <is>
          <t>01/2025</t>
        </is>
      </c>
      <c r="L2752" t="n">
        <v>1.11</v>
      </c>
      <c r="M2752" s="556" t="n">
        <v>45671</v>
      </c>
      <c r="N2752" t="n">
        <v>1.11</v>
      </c>
      <c r="O2752" t="n">
        <v>1.11</v>
      </c>
      <c r="P2752" t="n">
        <v>93.23999999999999</v>
      </c>
    </row>
    <row r="2753">
      <c r="A2753" t="n">
        <v>17155</v>
      </c>
      <c r="B2753" t="n">
        <v>128</v>
      </c>
      <c r="C2753" t="inlineStr">
        <is>
          <t>Love Cabaret</t>
        </is>
      </c>
      <c r="D2753" s="556" t="n">
        <v>45689</v>
      </c>
      <c r="E2753" t="n">
        <v>18111</v>
      </c>
      <c r="F2753" t="inlineStr">
        <is>
          <t>WHISKY JOHNNIE WALKER RED LABEL 1L</t>
        </is>
      </c>
      <c r="G2753" t="n">
        <v>3500</v>
      </c>
      <c r="H2753" t="n">
        <v>1</v>
      </c>
      <c r="I2753" t="inlineStr">
        <is>
          <t>GR</t>
        </is>
      </c>
      <c r="J2753" t="inlineStr">
        <is>
          <t>BEBIDAS</t>
        </is>
      </c>
      <c r="K2753" t="inlineStr">
        <is>
          <t>01/2025</t>
        </is>
      </c>
      <c r="L2753" t="n">
        <v>0</v>
      </c>
      <c r="M2753" s="556" t="n">
        <v>45569</v>
      </c>
      <c r="N2753" t="n">
        <v>92.47</v>
      </c>
      <c r="O2753" t="n">
        <v>79.90000000000001</v>
      </c>
      <c r="P2753" t="n">
        <v>92.47</v>
      </c>
    </row>
    <row r="2754">
      <c r="A2754" t="n">
        <v>16981</v>
      </c>
      <c r="B2754" t="n">
        <v>128</v>
      </c>
      <c r="C2754" t="inlineStr">
        <is>
          <t>Love Cabaret</t>
        </is>
      </c>
      <c r="D2754" s="556" t="n">
        <v>45689</v>
      </c>
      <c r="E2754" t="n">
        <v>24118</v>
      </c>
      <c r="F2754" t="inlineStr">
        <is>
          <t>CASTANHA DE CAJU CRUA KG</t>
        </is>
      </c>
      <c r="G2754" t="n">
        <v>2233</v>
      </c>
      <c r="H2754" t="n">
        <v>1.5</v>
      </c>
      <c r="I2754" t="inlineStr">
        <is>
          <t>KG</t>
        </is>
      </c>
      <c r="J2754" t="inlineStr">
        <is>
          <t>ALIMENTOS</t>
        </is>
      </c>
      <c r="K2754" t="inlineStr">
        <is>
          <t>01/2025</t>
        </is>
      </c>
      <c r="L2754" t="n">
        <v>61</v>
      </c>
      <c r="M2754" s="556" t="n">
        <v>45680</v>
      </c>
      <c r="N2754" t="n">
        <v>61</v>
      </c>
      <c r="O2754" t="n">
        <v>58.05</v>
      </c>
      <c r="P2754" t="n">
        <v>91.5</v>
      </c>
    </row>
    <row r="2755">
      <c r="A2755" t="n">
        <v>17172</v>
      </c>
      <c r="B2755" t="n">
        <v>128</v>
      </c>
      <c r="C2755" t="inlineStr">
        <is>
          <t>Love Cabaret</t>
        </is>
      </c>
      <c r="D2755" s="556" t="n">
        <v>45689</v>
      </c>
      <c r="E2755" t="n">
        <v>24561</v>
      </c>
      <c r="F2755" t="inlineStr">
        <is>
          <t xml:space="preserve">REFRIGERANTE GUARANA FYS 350ML C/12 </t>
        </is>
      </c>
      <c r="G2755" t="n">
        <v>5655</v>
      </c>
      <c r="H2755" t="n">
        <v>41</v>
      </c>
      <c r="I2755" t="inlineStr">
        <is>
          <t>PC</t>
        </is>
      </c>
      <c r="J2755" t="inlineStr">
        <is>
          <t>BEBIDAS</t>
        </is>
      </c>
      <c r="K2755" t="inlineStr">
        <is>
          <t>01/2025</t>
        </is>
      </c>
      <c r="L2755" t="n">
        <v>2.2</v>
      </c>
      <c r="M2755" s="556" t="n">
        <v>45685</v>
      </c>
      <c r="N2755" t="n">
        <v>2.2</v>
      </c>
      <c r="O2755" t="n">
        <v>2.2</v>
      </c>
      <c r="P2755" t="n">
        <v>90.2</v>
      </c>
    </row>
    <row r="2756">
      <c r="A2756" t="n">
        <v>16971</v>
      </c>
      <c r="B2756" t="n">
        <v>128</v>
      </c>
      <c r="C2756" t="inlineStr">
        <is>
          <t>Love Cabaret</t>
        </is>
      </c>
      <c r="D2756" s="556" t="n">
        <v>45689</v>
      </c>
      <c r="E2756" t="n">
        <v>21092</v>
      </c>
      <c r="F2756" t="inlineStr">
        <is>
          <t>ACUCAR REFINADO UNIAO 10X1KG</t>
        </is>
      </c>
      <c r="G2756" t="n">
        <v>1988</v>
      </c>
      <c r="H2756" t="n">
        <v>18</v>
      </c>
      <c r="I2756" t="inlineStr">
        <is>
          <t>UN</t>
        </is>
      </c>
      <c r="J2756" t="inlineStr">
        <is>
          <t>ALIMENTOS</t>
        </is>
      </c>
      <c r="K2756" t="inlineStr">
        <is>
          <t>01/2025</t>
        </is>
      </c>
      <c r="L2756" t="n">
        <v>4.81</v>
      </c>
      <c r="M2756" s="556" t="n">
        <v>45684</v>
      </c>
      <c r="N2756" t="n">
        <v>4.79</v>
      </c>
      <c r="O2756" t="n">
        <v>4.79</v>
      </c>
      <c r="P2756" t="n">
        <v>86.58</v>
      </c>
    </row>
    <row r="2757">
      <c r="A2757" t="n">
        <v>17033</v>
      </c>
      <c r="B2757" t="n">
        <v>128</v>
      </c>
      <c r="C2757" t="inlineStr">
        <is>
          <t>Love Cabaret</t>
        </is>
      </c>
      <c r="D2757" s="556" t="n">
        <v>45689</v>
      </c>
      <c r="E2757" t="n">
        <v>25555</v>
      </c>
      <c r="F2757" t="inlineStr">
        <is>
          <t>BATATA LAVADA KG</t>
        </is>
      </c>
      <c r="G2757" t="n">
        <v>6166</v>
      </c>
      <c r="H2757" t="n">
        <v>22</v>
      </c>
      <c r="I2757" t="inlineStr">
        <is>
          <t>KG</t>
        </is>
      </c>
      <c r="J2757" t="inlineStr">
        <is>
          <t>ALIMENTOS</t>
        </is>
      </c>
      <c r="K2757" t="inlineStr">
        <is>
          <t>01/2025</t>
        </is>
      </c>
      <c r="L2757" t="n">
        <v>3.67</v>
      </c>
      <c r="M2757" s="556" t="n">
        <v>45684</v>
      </c>
      <c r="N2757" t="n">
        <v>3.25</v>
      </c>
      <c r="O2757" t="n">
        <v>5</v>
      </c>
      <c r="P2757" t="n">
        <v>80.73999999999999</v>
      </c>
    </row>
    <row r="2758">
      <c r="A2758" t="n">
        <v>17082</v>
      </c>
      <c r="B2758" t="n">
        <v>128</v>
      </c>
      <c r="C2758" t="inlineStr">
        <is>
          <t>Love Cabaret</t>
        </is>
      </c>
      <c r="D2758" s="556" t="n">
        <v>45689</v>
      </c>
      <c r="E2758" t="n">
        <v>22955</v>
      </c>
      <c r="F2758" t="inlineStr">
        <is>
          <t>BAGUETE ITALIANA 250G UN</t>
        </is>
      </c>
      <c r="G2758" t="n">
        <v>2848</v>
      </c>
      <c r="H2758" t="n">
        <v>3.2</v>
      </c>
      <c r="I2758" t="inlineStr">
        <is>
          <t>UN</t>
        </is>
      </c>
      <c r="J2758" t="inlineStr">
        <is>
          <t>ALIMENTOS</t>
        </is>
      </c>
      <c r="K2758" t="inlineStr">
        <is>
          <t>01/2025</t>
        </is>
      </c>
      <c r="L2758" t="n">
        <v>25</v>
      </c>
      <c r="M2758" s="556" t="n">
        <v>45678</v>
      </c>
      <c r="N2758" t="n">
        <v>25</v>
      </c>
      <c r="O2758" t="n">
        <v>25</v>
      </c>
      <c r="P2758" t="n">
        <v>80</v>
      </c>
    </row>
    <row r="2759">
      <c r="A2759" t="n">
        <v>17114</v>
      </c>
      <c r="B2759" t="n">
        <v>128</v>
      </c>
      <c r="C2759" t="inlineStr">
        <is>
          <t>Love Cabaret</t>
        </is>
      </c>
      <c r="D2759" s="556" t="n">
        <v>45689</v>
      </c>
      <c r="E2759" t="n">
        <v>18537</v>
      </c>
      <c r="F2759" t="inlineStr">
        <is>
          <t>APERITIVO LILLET BLANC 750ML</t>
        </is>
      </c>
      <c r="G2759" t="n">
        <v>3140</v>
      </c>
      <c r="H2759" t="n">
        <v>1</v>
      </c>
      <c r="I2759" t="inlineStr">
        <is>
          <t>GR</t>
        </is>
      </c>
      <c r="J2759" t="inlineStr">
        <is>
          <t>BEBIDAS</t>
        </is>
      </c>
      <c r="K2759" t="inlineStr">
        <is>
          <t>01/2025</t>
        </is>
      </c>
      <c r="L2759" t="n">
        <v>0</v>
      </c>
      <c r="M2759" s="556" t="n">
        <v>45502</v>
      </c>
      <c r="N2759" t="n">
        <v>79.09999999999999</v>
      </c>
      <c r="O2759" t="n">
        <v>79.09999999999999</v>
      </c>
      <c r="P2759" t="n">
        <v>79.09999999999999</v>
      </c>
    </row>
    <row r="2760">
      <c r="A2760" t="n">
        <v>17012</v>
      </c>
      <c r="B2760" t="n">
        <v>128</v>
      </c>
      <c r="C2760" t="inlineStr">
        <is>
          <t>Love Cabaret</t>
        </is>
      </c>
      <c r="D2760" s="556" t="n">
        <v>45689</v>
      </c>
      <c r="E2760" t="n">
        <v>20579</v>
      </c>
      <c r="F2760" t="inlineStr">
        <is>
          <t>PESSEGO EM CALDA ANDALUZIA 450G</t>
        </is>
      </c>
      <c r="G2760" t="n">
        <v>2122</v>
      </c>
      <c r="H2760" t="n">
        <v>6</v>
      </c>
      <c r="I2760" t="inlineStr">
        <is>
          <t>UN</t>
        </is>
      </c>
      <c r="J2760" t="inlineStr">
        <is>
          <t>ALIMENTOS</t>
        </is>
      </c>
      <c r="K2760" t="inlineStr">
        <is>
          <t>01/2025</t>
        </is>
      </c>
      <c r="L2760" t="n">
        <v>13.1</v>
      </c>
      <c r="M2760" s="556" t="n">
        <v>45664</v>
      </c>
      <c r="N2760" t="n">
        <v>13.1</v>
      </c>
      <c r="O2760" t="n">
        <v>13.1</v>
      </c>
      <c r="P2760" t="n">
        <v>78.59999999999999</v>
      </c>
    </row>
    <row r="2761">
      <c r="A2761" t="n">
        <v>17128</v>
      </c>
      <c r="B2761" t="n">
        <v>128</v>
      </c>
      <c r="C2761" t="inlineStr">
        <is>
          <t>Love Cabaret</t>
        </is>
      </c>
      <c r="D2761" s="556" t="n">
        <v>45689</v>
      </c>
      <c r="E2761" t="n">
        <v>18313</v>
      </c>
      <c r="F2761" t="inlineStr">
        <is>
          <t>LICOR DRAMBUIE 750ML</t>
        </is>
      </c>
      <c r="G2761" t="n">
        <v>3320</v>
      </c>
      <c r="H2761" t="n">
        <v>0.5</v>
      </c>
      <c r="I2761" t="inlineStr">
        <is>
          <t>GR</t>
        </is>
      </c>
      <c r="J2761" t="inlineStr">
        <is>
          <t>BEBIDAS</t>
        </is>
      </c>
      <c r="K2761" t="inlineStr">
        <is>
          <t>01/2025</t>
        </is>
      </c>
      <c r="L2761" t="n">
        <v>0</v>
      </c>
      <c r="M2761" s="556" t="n">
        <v>-693593</v>
      </c>
      <c r="N2761" t="n">
        <v>0</v>
      </c>
      <c r="O2761" t="n">
        <v>148.9</v>
      </c>
      <c r="P2761" t="n">
        <v>74.45</v>
      </c>
    </row>
    <row r="2762">
      <c r="A2762" t="n">
        <v>17131</v>
      </c>
      <c r="B2762" t="n">
        <v>128</v>
      </c>
      <c r="C2762" t="inlineStr">
        <is>
          <t>Love Cabaret</t>
        </is>
      </c>
      <c r="D2762" s="556" t="n">
        <v>45689</v>
      </c>
      <c r="E2762" t="n">
        <v>18272</v>
      </c>
      <c r="F2762" t="inlineStr">
        <is>
          <t>RUM BACARDI SUPERIOR CARTA BLANCA 980ML</t>
        </is>
      </c>
      <c r="G2762" t="n">
        <v>3358</v>
      </c>
      <c r="H2762" t="n">
        <v>2</v>
      </c>
      <c r="I2762" t="inlineStr">
        <is>
          <t>GR</t>
        </is>
      </c>
      <c r="J2762" t="inlineStr">
        <is>
          <t>BEBIDAS</t>
        </is>
      </c>
      <c r="K2762" t="inlineStr">
        <is>
          <t>01/2025</t>
        </is>
      </c>
      <c r="L2762" t="n">
        <v>0</v>
      </c>
      <c r="M2762" s="556" t="n">
        <v>-693593</v>
      </c>
      <c r="N2762" t="n">
        <v>0</v>
      </c>
      <c r="O2762" t="n">
        <v>37.95</v>
      </c>
      <c r="P2762" t="n">
        <v>73.16</v>
      </c>
    </row>
    <row r="2763">
      <c r="A2763" t="n">
        <v>17120</v>
      </c>
      <c r="B2763" t="n">
        <v>128</v>
      </c>
      <c r="C2763" t="inlineStr">
        <is>
          <t>Love Cabaret</t>
        </is>
      </c>
      <c r="D2763" s="556" t="n">
        <v>45689</v>
      </c>
      <c r="E2763" t="n">
        <v>18382</v>
      </c>
      <c r="F2763" t="inlineStr">
        <is>
          <t>CONHAQUE BRANDY OSBORNE 700ML</t>
        </is>
      </c>
      <c r="G2763" t="n">
        <v>3257</v>
      </c>
      <c r="H2763" t="n">
        <v>1</v>
      </c>
      <c r="I2763" t="inlineStr">
        <is>
          <t>GR</t>
        </is>
      </c>
      <c r="J2763" t="inlineStr">
        <is>
          <t>BEBIDAS</t>
        </is>
      </c>
      <c r="K2763" t="inlineStr">
        <is>
          <t>01/2025</t>
        </is>
      </c>
      <c r="L2763" t="n">
        <v>70.34999999999999</v>
      </c>
      <c r="M2763" s="556" t="n">
        <v>45677</v>
      </c>
      <c r="N2763" t="n">
        <v>70.34999999999999</v>
      </c>
      <c r="O2763" t="n">
        <v>71.5</v>
      </c>
      <c r="P2763" t="n">
        <v>70.34999999999999</v>
      </c>
    </row>
    <row r="2764">
      <c r="A2764" t="n">
        <v>16986</v>
      </c>
      <c r="B2764" t="n">
        <v>128</v>
      </c>
      <c r="C2764" t="inlineStr">
        <is>
          <t>Love Cabaret</t>
        </is>
      </c>
      <c r="D2764" s="556" t="n">
        <v>45689</v>
      </c>
      <c r="E2764" t="n">
        <v>20315</v>
      </c>
      <c r="F2764" t="inlineStr">
        <is>
          <t>FARINHA DE ARROZ MANINHO 1KG</t>
        </is>
      </c>
      <c r="G2764" t="n">
        <v>2218</v>
      </c>
      <c r="H2764" t="n">
        <v>8</v>
      </c>
      <c r="I2764" t="inlineStr">
        <is>
          <t>UN</t>
        </is>
      </c>
      <c r="J2764" t="inlineStr">
        <is>
          <t>ALIMENTOS</t>
        </is>
      </c>
      <c r="K2764" t="inlineStr">
        <is>
          <t>01/2025</t>
        </is>
      </c>
      <c r="L2764" t="n">
        <v>8.199999999999999</v>
      </c>
      <c r="M2764" s="556" t="n">
        <v>45670</v>
      </c>
      <c r="N2764" t="n">
        <v>8.199999999999999</v>
      </c>
      <c r="O2764" t="n">
        <v>8.199999999999999</v>
      </c>
      <c r="P2764" t="n">
        <v>65.59999999999999</v>
      </c>
    </row>
    <row r="2765">
      <c r="A2765" t="n">
        <v>17069</v>
      </c>
      <c r="B2765" t="n">
        <v>128</v>
      </c>
      <c r="C2765" t="inlineStr">
        <is>
          <t>Love Cabaret</t>
        </is>
      </c>
      <c r="D2765" s="556" t="n">
        <v>45689</v>
      </c>
      <c r="E2765" t="n">
        <v>19718</v>
      </c>
      <c r="F2765" t="inlineStr">
        <is>
          <t>UVA CRINSON KG</t>
        </is>
      </c>
      <c r="G2765" t="n">
        <v>2536</v>
      </c>
      <c r="H2765" t="n">
        <v>3</v>
      </c>
      <c r="I2765" t="inlineStr">
        <is>
          <t>KG</t>
        </is>
      </c>
      <c r="J2765" t="inlineStr">
        <is>
          <t>ALIMENTOS</t>
        </is>
      </c>
      <c r="K2765" t="inlineStr">
        <is>
          <t>01/2025</t>
        </is>
      </c>
      <c r="L2765" t="n">
        <v>20.75</v>
      </c>
      <c r="M2765" s="556" t="n">
        <v>45685</v>
      </c>
      <c r="N2765" t="n">
        <v>22</v>
      </c>
      <c r="O2765" t="n">
        <v>15</v>
      </c>
      <c r="P2765" t="n">
        <v>62.25</v>
      </c>
    </row>
    <row r="2766">
      <c r="A2766" t="n">
        <v>17002</v>
      </c>
      <c r="B2766" t="n">
        <v>128</v>
      </c>
      <c r="C2766" t="inlineStr">
        <is>
          <t>Love Cabaret</t>
        </is>
      </c>
      <c r="D2766" s="556" t="n">
        <v>45689</v>
      </c>
      <c r="E2766" t="n">
        <v>25213</v>
      </c>
      <c r="F2766" t="inlineStr">
        <is>
          <t>MISSO AZUMA C/1KG</t>
        </is>
      </c>
      <c r="G2766" t="n">
        <v>5948</v>
      </c>
      <c r="H2766" t="n">
        <v>2</v>
      </c>
      <c r="I2766" t="inlineStr">
        <is>
          <t>PT</t>
        </is>
      </c>
      <c r="J2766" t="inlineStr">
        <is>
          <t>ALIMENTOS</t>
        </is>
      </c>
      <c r="K2766" t="inlineStr">
        <is>
          <t>01/2025</t>
        </is>
      </c>
      <c r="L2766" t="n">
        <v>0</v>
      </c>
      <c r="M2766" s="556" t="n">
        <v>45545</v>
      </c>
      <c r="N2766" t="n">
        <v>29.54</v>
      </c>
      <c r="O2766" t="n">
        <v>29.54</v>
      </c>
      <c r="P2766" t="n">
        <v>59.08</v>
      </c>
    </row>
    <row r="2767">
      <c r="A2767" t="n">
        <v>17018</v>
      </c>
      <c r="B2767" t="n">
        <v>128</v>
      </c>
      <c r="C2767" t="inlineStr">
        <is>
          <t>Love Cabaret</t>
        </is>
      </c>
      <c r="D2767" s="556" t="n">
        <v>45689</v>
      </c>
      <c r="E2767" t="n">
        <v>20614</v>
      </c>
      <c r="F2767" t="inlineStr">
        <is>
          <t>PASTA GERGELIM TAHINE ISTAMBUL 5006 LT</t>
        </is>
      </c>
      <c r="G2767" t="n">
        <v>2119</v>
      </c>
      <c r="H2767" t="n">
        <v>2</v>
      </c>
      <c r="I2767" t="inlineStr">
        <is>
          <t>UN</t>
        </is>
      </c>
      <c r="J2767" t="inlineStr">
        <is>
          <t>ALIMENTOS</t>
        </is>
      </c>
      <c r="K2767" t="inlineStr">
        <is>
          <t>01/2025</t>
        </is>
      </c>
      <c r="L2767" t="n">
        <v>0</v>
      </c>
      <c r="M2767" s="556" t="n">
        <v>45453</v>
      </c>
      <c r="N2767" t="n">
        <v>28.62</v>
      </c>
      <c r="O2767" t="n">
        <v>28.52</v>
      </c>
      <c r="P2767" t="n">
        <v>57.24</v>
      </c>
    </row>
    <row r="2768">
      <c r="A2768" t="n">
        <v>17027</v>
      </c>
      <c r="B2768" t="n">
        <v>128</v>
      </c>
      <c r="C2768" t="inlineStr">
        <is>
          <t>Love Cabaret</t>
        </is>
      </c>
      <c r="D2768" s="556" t="n">
        <v>45689</v>
      </c>
      <c r="E2768" t="n">
        <v>19649</v>
      </c>
      <c r="F2768" t="inlineStr">
        <is>
          <t>ALHO DESCASCADO KG</t>
        </is>
      </c>
      <c r="G2768" t="n">
        <v>2589</v>
      </c>
      <c r="H2768" t="n">
        <v>2</v>
      </c>
      <c r="I2768" t="inlineStr">
        <is>
          <t>KG</t>
        </is>
      </c>
      <c r="J2768" t="inlineStr">
        <is>
          <t>ALIMENTOS</t>
        </is>
      </c>
      <c r="K2768" t="inlineStr">
        <is>
          <t>01/2025</t>
        </is>
      </c>
      <c r="L2768" t="n">
        <v>26.88</v>
      </c>
      <c r="M2768" s="556" t="n">
        <v>45684</v>
      </c>
      <c r="N2768" t="n">
        <v>27</v>
      </c>
      <c r="O2768" t="n">
        <v>26.62</v>
      </c>
      <c r="P2768" t="n">
        <v>53.76</v>
      </c>
    </row>
    <row r="2769">
      <c r="A2769" t="n">
        <v>16973</v>
      </c>
      <c r="B2769" t="n">
        <v>128</v>
      </c>
      <c r="C2769" t="inlineStr">
        <is>
          <t>Love Cabaret</t>
        </is>
      </c>
      <c r="D2769" s="556" t="n">
        <v>45689</v>
      </c>
      <c r="E2769" t="n">
        <v>20307</v>
      </c>
      <c r="F2769" t="inlineStr">
        <is>
          <t>ARROZ ARBORIO CAMIL C/1KG</t>
        </is>
      </c>
      <c r="G2769" t="n">
        <v>2222</v>
      </c>
      <c r="H2769" t="n">
        <v>2</v>
      </c>
      <c r="I2769" t="inlineStr">
        <is>
          <t>CX</t>
        </is>
      </c>
      <c r="J2769" t="inlineStr">
        <is>
          <t>ALIMENTOS</t>
        </is>
      </c>
      <c r="K2769" t="inlineStr">
        <is>
          <t>01/2025</t>
        </is>
      </c>
      <c r="L2769" t="n">
        <v>0</v>
      </c>
      <c r="M2769" s="556" t="n">
        <v>45629</v>
      </c>
      <c r="N2769" t="n">
        <v>18.9</v>
      </c>
      <c r="O2769" t="n">
        <v>18.9</v>
      </c>
      <c r="P2769" t="n">
        <v>37.8</v>
      </c>
    </row>
    <row r="2770">
      <c r="A2770" t="n">
        <v>17015</v>
      </c>
      <c r="B2770" t="n">
        <v>128</v>
      </c>
      <c r="C2770" t="inlineStr">
        <is>
          <t>Love Cabaret</t>
        </is>
      </c>
      <c r="D2770" s="556" t="n">
        <v>45689</v>
      </c>
      <c r="E2770" t="n">
        <v>20487</v>
      </c>
      <c r="F2770" t="inlineStr">
        <is>
          <t>PRESUNTO COZIDO MAGRO AURORA KG</t>
        </is>
      </c>
      <c r="G2770" t="n">
        <v>2157</v>
      </c>
      <c r="H2770" t="n">
        <v>1.36</v>
      </c>
      <c r="I2770" t="inlineStr">
        <is>
          <t>KG</t>
        </is>
      </c>
      <c r="J2770" t="inlineStr">
        <is>
          <t>ALIMENTOS</t>
        </is>
      </c>
      <c r="K2770" t="inlineStr">
        <is>
          <t>01/2025</t>
        </is>
      </c>
      <c r="L2770" t="n">
        <v>25.9</v>
      </c>
      <c r="M2770" s="556" t="n">
        <v>45670</v>
      </c>
      <c r="N2770" t="n">
        <v>25.9</v>
      </c>
      <c r="O2770" t="n">
        <v>23.84</v>
      </c>
      <c r="P2770" t="n">
        <v>35.22</v>
      </c>
    </row>
    <row r="2771">
      <c r="A2771" t="n">
        <v>17064</v>
      </c>
      <c r="B2771" t="n">
        <v>128</v>
      </c>
      <c r="C2771" t="inlineStr">
        <is>
          <t>Love Cabaret</t>
        </is>
      </c>
      <c r="D2771" s="556" t="n">
        <v>45689</v>
      </c>
      <c r="E2771" t="n">
        <v>19472</v>
      </c>
      <c r="F2771" t="inlineStr">
        <is>
          <t>RUCULA KG</t>
        </is>
      </c>
      <c r="G2771" t="n">
        <v>2733</v>
      </c>
      <c r="H2771" t="n">
        <v>8</v>
      </c>
      <c r="I2771" t="inlineStr">
        <is>
          <t>KG</t>
        </is>
      </c>
      <c r="J2771" t="inlineStr">
        <is>
          <t>ALIMENTOS</t>
        </is>
      </c>
      <c r="K2771" t="inlineStr">
        <is>
          <t>01/2025</t>
        </is>
      </c>
      <c r="L2771" t="n">
        <v>13.53</v>
      </c>
      <c r="M2771" s="556" t="n">
        <v>45684</v>
      </c>
      <c r="N2771" t="n">
        <v>13</v>
      </c>
      <c r="O2771" t="n">
        <v>13</v>
      </c>
      <c r="P2771" t="n">
        <v>34.64</v>
      </c>
    </row>
    <row r="2772">
      <c r="A2772" t="n">
        <v>16972</v>
      </c>
      <c r="B2772" t="n">
        <v>128</v>
      </c>
      <c r="C2772" t="inlineStr">
        <is>
          <t>Love Cabaret</t>
        </is>
      </c>
      <c r="D2772" s="556" t="n">
        <v>45689</v>
      </c>
      <c r="E2772" t="n">
        <v>24041</v>
      </c>
      <c r="F2772" t="inlineStr">
        <is>
          <t>AMENDOIM CRU S/ PELE KG</t>
        </is>
      </c>
      <c r="G2772" t="n">
        <v>2258</v>
      </c>
      <c r="H2772" t="n">
        <v>1.97</v>
      </c>
      <c r="I2772" t="inlineStr">
        <is>
          <t>KG</t>
        </is>
      </c>
      <c r="J2772" t="inlineStr">
        <is>
          <t>ALIMENTOS</t>
        </is>
      </c>
      <c r="K2772" t="inlineStr">
        <is>
          <t>01/2025</t>
        </is>
      </c>
      <c r="L2772" t="n">
        <v>17.4</v>
      </c>
      <c r="M2772" s="556" t="n">
        <v>45677</v>
      </c>
      <c r="N2772" t="n">
        <v>17.4</v>
      </c>
      <c r="O2772" t="n">
        <v>17.5</v>
      </c>
      <c r="P2772" t="n">
        <v>34.28</v>
      </c>
    </row>
    <row r="2773">
      <c r="A2773" t="n">
        <v>17034</v>
      </c>
      <c r="B2773" t="n">
        <v>128</v>
      </c>
      <c r="C2773" t="inlineStr">
        <is>
          <t>Love Cabaret</t>
        </is>
      </c>
      <c r="D2773" s="556" t="n">
        <v>45689</v>
      </c>
      <c r="E2773" t="n">
        <v>19634</v>
      </c>
      <c r="F2773" t="inlineStr">
        <is>
          <t>BERINJELA KG</t>
        </is>
      </c>
      <c r="G2773" t="n">
        <v>2602</v>
      </c>
      <c r="H2773" t="n">
        <v>5</v>
      </c>
      <c r="I2773" t="inlineStr">
        <is>
          <t>KG</t>
        </is>
      </c>
      <c r="J2773" t="inlineStr">
        <is>
          <t>ALIMENTOS</t>
        </is>
      </c>
      <c r="K2773" t="inlineStr">
        <is>
          <t>01/2025</t>
        </is>
      </c>
      <c r="L2773" t="n">
        <v>6.68</v>
      </c>
      <c r="M2773" s="556" t="n">
        <v>45684</v>
      </c>
      <c r="N2773" t="n">
        <v>7.5</v>
      </c>
      <c r="O2773" t="n">
        <v>6.5</v>
      </c>
      <c r="P2773" t="n">
        <v>33.4</v>
      </c>
    </row>
    <row r="2774">
      <c r="A2774" t="n">
        <v>17004</v>
      </c>
      <c r="B2774" t="n">
        <v>128</v>
      </c>
      <c r="C2774" t="inlineStr">
        <is>
          <t>Love Cabaret</t>
        </is>
      </c>
      <c r="D2774" s="556" t="n">
        <v>45689</v>
      </c>
      <c r="E2774" t="n">
        <v>19973</v>
      </c>
      <c r="F2774" t="inlineStr">
        <is>
          <t>MOLHO SHOYO TRADICIONAL SAKURA C/1,010L UN</t>
        </is>
      </c>
      <c r="G2774" t="n">
        <v>2354</v>
      </c>
      <c r="H2774" t="n">
        <v>2</v>
      </c>
      <c r="I2774" t="inlineStr">
        <is>
          <t>UN</t>
        </is>
      </c>
      <c r="J2774" t="inlineStr">
        <is>
          <t>ALIMENTOS</t>
        </is>
      </c>
      <c r="K2774" t="inlineStr">
        <is>
          <t>01/2025</t>
        </is>
      </c>
      <c r="L2774" t="n">
        <v>15.8</v>
      </c>
      <c r="M2774" s="556" t="n">
        <v>45677</v>
      </c>
      <c r="N2774" t="n">
        <v>15.8</v>
      </c>
      <c r="O2774" t="n">
        <v>15.8</v>
      </c>
      <c r="P2774" t="n">
        <v>31.6</v>
      </c>
    </row>
    <row r="2775">
      <c r="A2775" t="n">
        <v>16988</v>
      </c>
      <c r="B2775" t="n">
        <v>128</v>
      </c>
      <c r="C2775" t="inlineStr">
        <is>
          <t>Love Cabaret</t>
        </is>
      </c>
      <c r="D2775" s="556" t="n">
        <v>45689</v>
      </c>
      <c r="E2775" t="n">
        <v>20359</v>
      </c>
      <c r="F2775" t="inlineStr">
        <is>
          <t>FARINHA DE TRIGO ANACONDA 1KG</t>
        </is>
      </c>
      <c r="G2775" t="n">
        <v>2199</v>
      </c>
      <c r="H2775" t="n">
        <v>6</v>
      </c>
      <c r="I2775" t="inlineStr">
        <is>
          <t>UN</t>
        </is>
      </c>
      <c r="J2775" t="inlineStr">
        <is>
          <t>ALIMENTOS</t>
        </is>
      </c>
      <c r="K2775" t="inlineStr">
        <is>
          <t>01/2025</t>
        </is>
      </c>
      <c r="L2775" t="n">
        <v>4.59</v>
      </c>
      <c r="M2775" s="556" t="n">
        <v>45670</v>
      </c>
      <c r="N2775" t="n">
        <v>4.59</v>
      </c>
      <c r="O2775" t="n">
        <v>4.69</v>
      </c>
      <c r="P2775" t="n">
        <v>27.54</v>
      </c>
    </row>
    <row r="2776">
      <c r="A2776" t="n">
        <v>17071</v>
      </c>
      <c r="B2776" t="n">
        <v>128</v>
      </c>
      <c r="C2776" t="inlineStr">
        <is>
          <t>Love Cabaret</t>
        </is>
      </c>
      <c r="D2776" s="556" t="n">
        <v>45689</v>
      </c>
      <c r="E2776" t="n">
        <v>19527</v>
      </c>
      <c r="F2776" t="inlineStr">
        <is>
          <t>VAGEM HOLANDESA KG</t>
        </is>
      </c>
      <c r="G2776" t="n">
        <v>2686</v>
      </c>
      <c r="H2776" t="n">
        <v>1.35</v>
      </c>
      <c r="I2776" t="inlineStr">
        <is>
          <t>KG</t>
        </is>
      </c>
      <c r="J2776" t="inlineStr">
        <is>
          <t>ALIMENTOS</t>
        </is>
      </c>
      <c r="K2776" t="inlineStr">
        <is>
          <t>01/2025</t>
        </is>
      </c>
      <c r="L2776" t="n">
        <v>19.78</v>
      </c>
      <c r="M2776" s="556" t="n">
        <v>45684</v>
      </c>
      <c r="N2776" t="n">
        <v>20</v>
      </c>
      <c r="O2776" t="n">
        <v>17.5</v>
      </c>
      <c r="P2776" t="n">
        <v>26.7</v>
      </c>
    </row>
    <row r="2777">
      <c r="A2777" t="n">
        <v>17038</v>
      </c>
      <c r="B2777" t="n">
        <v>128</v>
      </c>
      <c r="C2777" t="inlineStr">
        <is>
          <t>Love Cabaret</t>
        </is>
      </c>
      <c r="D2777" s="556" t="n">
        <v>45689</v>
      </c>
      <c r="E2777" t="n">
        <v>24509</v>
      </c>
      <c r="F2777" t="inlineStr">
        <is>
          <t>CEBOLA BRANCA KG</t>
        </is>
      </c>
      <c r="G2777" t="n">
        <v>2607</v>
      </c>
      <c r="H2777" t="n">
        <v>7</v>
      </c>
      <c r="I2777" t="inlineStr">
        <is>
          <t>KG</t>
        </is>
      </c>
      <c r="J2777" t="inlineStr">
        <is>
          <t>ALIMENTOS</t>
        </is>
      </c>
      <c r="K2777" t="inlineStr">
        <is>
          <t>01/2025</t>
        </is>
      </c>
      <c r="L2777" t="n">
        <v>0</v>
      </c>
      <c r="M2777" s="556" t="n">
        <v>45539</v>
      </c>
      <c r="N2777" t="n">
        <v>3.75</v>
      </c>
      <c r="O2777" t="n">
        <v>3.14</v>
      </c>
      <c r="P2777" t="n">
        <v>26.25</v>
      </c>
    </row>
    <row r="2778">
      <c r="A2778" t="n">
        <v>16991</v>
      </c>
      <c r="B2778" t="n">
        <v>128</v>
      </c>
      <c r="C2778" t="inlineStr">
        <is>
          <t>Love Cabaret</t>
        </is>
      </c>
      <c r="D2778" s="556" t="n">
        <v>45689</v>
      </c>
      <c r="E2778" t="n">
        <v>20219</v>
      </c>
      <c r="F2778" t="inlineStr">
        <is>
          <t>GERGELIM PRETO C/ 1KG</t>
        </is>
      </c>
      <c r="G2778" t="n">
        <v>2250</v>
      </c>
      <c r="H2778" t="n">
        <v>1</v>
      </c>
      <c r="I2778" t="inlineStr">
        <is>
          <t>PC</t>
        </is>
      </c>
      <c r="J2778" t="inlineStr">
        <is>
          <t>ALIMENTOS</t>
        </is>
      </c>
      <c r="K2778" t="inlineStr">
        <is>
          <t>01/2025</t>
        </is>
      </c>
      <c r="L2778" t="n">
        <v>0</v>
      </c>
      <c r="M2778" s="556" t="n">
        <v>-693593</v>
      </c>
      <c r="N2778" t="n">
        <v>0</v>
      </c>
      <c r="O2778" t="n">
        <v>23.95</v>
      </c>
      <c r="P2778" t="n">
        <v>23.21</v>
      </c>
    </row>
    <row r="2779">
      <c r="A2779" t="n">
        <v>16987</v>
      </c>
      <c r="B2779" t="n">
        <v>128</v>
      </c>
      <c r="C2779" t="inlineStr">
        <is>
          <t>Love Cabaret</t>
        </is>
      </c>
      <c r="D2779" s="556" t="n">
        <v>45689</v>
      </c>
      <c r="E2779" t="n">
        <v>20390</v>
      </c>
      <c r="F2779" t="inlineStr">
        <is>
          <t>FARINHA DE MILHO AMARELA YOKI C/2KG</t>
        </is>
      </c>
      <c r="G2779" t="n">
        <v>2194</v>
      </c>
      <c r="H2779" t="n">
        <v>1</v>
      </c>
      <c r="I2779" t="inlineStr">
        <is>
          <t>PC</t>
        </is>
      </c>
      <c r="J2779" t="inlineStr">
        <is>
          <t>ALIMENTOS</t>
        </is>
      </c>
      <c r="K2779" t="inlineStr">
        <is>
          <t>01/2025</t>
        </is>
      </c>
      <c r="L2779" t="n">
        <v>19.25</v>
      </c>
      <c r="M2779" s="556" t="n">
        <v>45677</v>
      </c>
      <c r="N2779" t="n">
        <v>19.25</v>
      </c>
      <c r="O2779" t="n">
        <v>19.25</v>
      </c>
      <c r="P2779" t="n">
        <v>19.25</v>
      </c>
    </row>
    <row r="2780">
      <c r="A2780" t="n">
        <v>17067</v>
      </c>
      <c r="B2780" t="n">
        <v>128</v>
      </c>
      <c r="C2780" t="inlineStr">
        <is>
          <t>Love Cabaret</t>
        </is>
      </c>
      <c r="D2780" s="556" t="n">
        <v>45689</v>
      </c>
      <c r="E2780" t="n">
        <v>23179</v>
      </c>
      <c r="F2780" t="inlineStr">
        <is>
          <t>TOMATE ITALIANO KG</t>
        </is>
      </c>
      <c r="G2780" t="n">
        <v>2675</v>
      </c>
      <c r="H2780" t="n">
        <v>3.2</v>
      </c>
      <c r="I2780" t="inlineStr">
        <is>
          <t>KG</t>
        </is>
      </c>
      <c r="J2780" t="inlineStr">
        <is>
          <t>ALIMENTOS</t>
        </is>
      </c>
      <c r="K2780" t="inlineStr">
        <is>
          <t>01/2025</t>
        </is>
      </c>
      <c r="L2780" t="n">
        <v>5.52</v>
      </c>
      <c r="M2780" s="556" t="n">
        <v>45684</v>
      </c>
      <c r="N2780" t="n">
        <v>4.33</v>
      </c>
      <c r="O2780" t="n">
        <v>2.02</v>
      </c>
      <c r="P2780" t="n">
        <v>17.66</v>
      </c>
    </row>
    <row r="2781">
      <c r="A2781" t="n">
        <v>17059</v>
      </c>
      <c r="B2781" t="n">
        <v>128</v>
      </c>
      <c r="C2781" t="inlineStr">
        <is>
          <t>Love Cabaret</t>
        </is>
      </c>
      <c r="D2781" s="556" t="n">
        <v>45689</v>
      </c>
      <c r="E2781" t="n">
        <v>24394</v>
      </c>
      <c r="F2781" t="inlineStr">
        <is>
          <t>OVO BRANCO UN</t>
        </is>
      </c>
      <c r="G2781" t="n">
        <v>2753</v>
      </c>
      <c r="H2781" t="n">
        <v>23</v>
      </c>
      <c r="I2781" t="inlineStr">
        <is>
          <t>UN</t>
        </is>
      </c>
      <c r="J2781" t="inlineStr">
        <is>
          <t>ALIMENTOS</t>
        </is>
      </c>
      <c r="K2781" t="inlineStr">
        <is>
          <t>01/2025</t>
        </is>
      </c>
      <c r="L2781" t="n">
        <v>0.6</v>
      </c>
      <c r="M2781" s="556" t="n">
        <v>45684</v>
      </c>
      <c r="N2781" t="n">
        <v>0.6</v>
      </c>
      <c r="O2781" t="n">
        <v>0.7</v>
      </c>
      <c r="P2781" t="n">
        <v>13.8</v>
      </c>
    </row>
    <row r="2782">
      <c r="A2782" t="n">
        <v>17017</v>
      </c>
      <c r="B2782" t="n">
        <v>128</v>
      </c>
      <c r="C2782" t="inlineStr">
        <is>
          <t>Love Cabaret</t>
        </is>
      </c>
      <c r="D2782" s="556" t="n">
        <v>45689</v>
      </c>
      <c r="E2782" t="n">
        <v>19907</v>
      </c>
      <c r="F2782" t="inlineStr">
        <is>
          <t>SAL REFINADO CISNE 1KG</t>
        </is>
      </c>
      <c r="G2782" t="n">
        <v>2381</v>
      </c>
      <c r="H2782" t="n">
        <v>4</v>
      </c>
      <c r="I2782" t="inlineStr">
        <is>
          <t>UN</t>
        </is>
      </c>
      <c r="J2782" t="inlineStr">
        <is>
          <t>ALIMENTOS</t>
        </is>
      </c>
      <c r="K2782" t="inlineStr">
        <is>
          <t>01/2025</t>
        </is>
      </c>
      <c r="L2782" t="n">
        <v>3.09</v>
      </c>
      <c r="M2782" s="556" t="n">
        <v>45671</v>
      </c>
      <c r="N2782" t="n">
        <v>3.09</v>
      </c>
      <c r="O2782" t="n">
        <v>3.04</v>
      </c>
      <c r="P2782" t="n">
        <v>12.36</v>
      </c>
    </row>
    <row r="2783">
      <c r="A2783" t="n">
        <v>16990</v>
      </c>
      <c r="B2783" t="n">
        <v>128</v>
      </c>
      <c r="C2783" t="inlineStr">
        <is>
          <t>Love Cabaret</t>
        </is>
      </c>
      <c r="D2783" s="556" t="n">
        <v>45689</v>
      </c>
      <c r="E2783" t="n">
        <v>20241</v>
      </c>
      <c r="F2783" t="inlineStr">
        <is>
          <t>FEIJAO CARIOCA CAMIL 2KG</t>
        </is>
      </c>
      <c r="G2783" t="n">
        <v>2242</v>
      </c>
      <c r="H2783" t="n">
        <v>1</v>
      </c>
      <c r="I2783" t="inlineStr">
        <is>
          <t>UN</t>
        </is>
      </c>
      <c r="J2783" t="inlineStr">
        <is>
          <t>ALIMENTOS</t>
        </is>
      </c>
      <c r="K2783" t="inlineStr">
        <is>
          <t>01/2025</t>
        </is>
      </c>
      <c r="L2783" t="n">
        <v>12.35</v>
      </c>
      <c r="M2783" s="556" t="n">
        <v>45684</v>
      </c>
      <c r="N2783" t="n">
        <v>14</v>
      </c>
      <c r="O2783" t="n">
        <v>14</v>
      </c>
      <c r="P2783" t="n">
        <v>12.35</v>
      </c>
    </row>
    <row r="2784">
      <c r="A2784" t="n">
        <v>17020</v>
      </c>
      <c r="B2784" t="n">
        <v>128</v>
      </c>
      <c r="C2784" t="inlineStr">
        <is>
          <t>Love Cabaret</t>
        </is>
      </c>
      <c r="D2784" s="556" t="n">
        <v>45689</v>
      </c>
      <c r="E2784" t="n">
        <v>20202</v>
      </c>
      <c r="F2784" t="inlineStr">
        <is>
          <t>VINAGRE DE ARROZ CASTELO 750ML UN</t>
        </is>
      </c>
      <c r="G2784" t="n">
        <v>2255</v>
      </c>
      <c r="H2784" t="n">
        <v>2</v>
      </c>
      <c r="I2784" t="inlineStr">
        <is>
          <t>UN</t>
        </is>
      </c>
      <c r="J2784" t="inlineStr">
        <is>
          <t>ALIMENTOS</t>
        </is>
      </c>
      <c r="K2784" t="inlineStr">
        <is>
          <t>01/2025</t>
        </is>
      </c>
      <c r="L2784" t="n">
        <v>6</v>
      </c>
      <c r="M2784" s="556" t="n">
        <v>45671</v>
      </c>
      <c r="N2784" t="n">
        <v>6</v>
      </c>
      <c r="O2784" t="n">
        <v>6.2</v>
      </c>
      <c r="P2784" t="n">
        <v>12</v>
      </c>
    </row>
    <row r="2785">
      <c r="A2785" t="n">
        <v>17060</v>
      </c>
      <c r="B2785" t="n">
        <v>128</v>
      </c>
      <c r="C2785" t="inlineStr">
        <is>
          <t>Love Cabaret</t>
        </is>
      </c>
      <c r="D2785" s="556" t="n">
        <v>45689</v>
      </c>
      <c r="E2785" t="n">
        <v>19589</v>
      </c>
      <c r="F2785" t="inlineStr">
        <is>
          <t>PEPINO JAPONES KG</t>
        </is>
      </c>
      <c r="G2785" t="n">
        <v>2637</v>
      </c>
      <c r="H2785" t="n">
        <v>2.3</v>
      </c>
      <c r="I2785" t="inlineStr">
        <is>
          <t>KG</t>
        </is>
      </c>
      <c r="J2785" t="inlineStr">
        <is>
          <t>ALIMENTOS</t>
        </is>
      </c>
      <c r="K2785" t="inlineStr">
        <is>
          <t>01/2025</t>
        </is>
      </c>
      <c r="L2785" t="n">
        <v>5.21</v>
      </c>
      <c r="M2785" s="556" t="n">
        <v>45684</v>
      </c>
      <c r="N2785" t="n">
        <v>5.5</v>
      </c>
      <c r="O2785" t="n">
        <v>5</v>
      </c>
      <c r="P2785" t="n">
        <v>11.98</v>
      </c>
    </row>
    <row r="2786">
      <c r="A2786" t="n">
        <v>16985</v>
      </c>
      <c r="B2786" t="n">
        <v>128</v>
      </c>
      <c r="C2786" t="inlineStr">
        <is>
          <t>Love Cabaret</t>
        </is>
      </c>
      <c r="D2786" s="556" t="n">
        <v>45689</v>
      </c>
      <c r="E2786" t="n">
        <v>20680</v>
      </c>
      <c r="F2786" t="inlineStr">
        <is>
          <t>CREME DE LEITE NESTLE C/200G UN</t>
        </is>
      </c>
      <c r="G2786" t="n">
        <v>2106</v>
      </c>
      <c r="H2786" t="n">
        <v>2</v>
      </c>
      <c r="I2786" t="inlineStr">
        <is>
          <t>UN</t>
        </is>
      </c>
      <c r="J2786" t="inlineStr">
        <is>
          <t>ALIMENTOS</t>
        </is>
      </c>
      <c r="K2786" t="inlineStr">
        <is>
          <t>01/2025</t>
        </is>
      </c>
      <c r="L2786" t="n">
        <v>5.95</v>
      </c>
      <c r="M2786" s="556" t="n">
        <v>45685</v>
      </c>
      <c r="N2786" t="n">
        <v>3.7</v>
      </c>
      <c r="O2786" t="n">
        <v>3.7</v>
      </c>
      <c r="P2786" t="n">
        <v>11.9</v>
      </c>
    </row>
    <row r="2787">
      <c r="A2787" t="n">
        <v>17023</v>
      </c>
      <c r="B2787" t="n">
        <v>128</v>
      </c>
      <c r="C2787" t="inlineStr">
        <is>
          <t>Love Cabaret</t>
        </is>
      </c>
      <c r="D2787" s="556" t="n">
        <v>45689</v>
      </c>
      <c r="E2787" t="n">
        <v>19509</v>
      </c>
      <c r="F2787" t="inlineStr">
        <is>
          <t>ACELGA KG</t>
        </is>
      </c>
      <c r="G2787" t="n">
        <v>2703</v>
      </c>
      <c r="H2787" t="n">
        <v>1.5</v>
      </c>
      <c r="I2787" t="inlineStr">
        <is>
          <t>KG</t>
        </is>
      </c>
      <c r="J2787" t="inlineStr">
        <is>
          <t>ALIMENTOS</t>
        </is>
      </c>
      <c r="K2787" t="inlineStr">
        <is>
          <t>01/2025</t>
        </is>
      </c>
      <c r="L2787" t="n">
        <v>5.02</v>
      </c>
      <c r="M2787" s="556" t="n">
        <v>45684</v>
      </c>
      <c r="N2787" t="n">
        <v>3.2</v>
      </c>
      <c r="O2787" t="n">
        <v>3.2</v>
      </c>
      <c r="P2787" t="n">
        <v>7.53</v>
      </c>
    </row>
    <row r="2788">
      <c r="A2788" t="n">
        <v>17035</v>
      </c>
      <c r="B2788" t="n">
        <v>128</v>
      </c>
      <c r="C2788" t="inlineStr">
        <is>
          <t>Love Cabaret</t>
        </is>
      </c>
      <c r="D2788" s="556" t="n">
        <v>45689</v>
      </c>
      <c r="E2788" t="n">
        <v>19632</v>
      </c>
      <c r="F2788" t="inlineStr">
        <is>
          <t>BETERRABA KG</t>
        </is>
      </c>
      <c r="G2788" t="n">
        <v>2604</v>
      </c>
      <c r="H2788" t="n">
        <v>2</v>
      </c>
      <c r="I2788" t="inlineStr">
        <is>
          <t>KG</t>
        </is>
      </c>
      <c r="J2788" t="inlineStr">
        <is>
          <t>ALIMENTOS</t>
        </is>
      </c>
      <c r="K2788" t="inlineStr">
        <is>
          <t>01/2025</t>
        </is>
      </c>
      <c r="L2788" t="n">
        <v>3.14</v>
      </c>
      <c r="M2788" s="556" t="n">
        <v>45680</v>
      </c>
      <c r="N2788" t="n">
        <v>1.9</v>
      </c>
      <c r="O2788" t="n">
        <v>2.8</v>
      </c>
      <c r="P2788" t="n">
        <v>6.28</v>
      </c>
    </row>
    <row r="2789">
      <c r="A2789" t="n">
        <v>17068</v>
      </c>
      <c r="B2789" t="n">
        <v>128</v>
      </c>
      <c r="C2789" t="inlineStr">
        <is>
          <t>Love Cabaret</t>
        </is>
      </c>
      <c r="D2789" s="556" t="n">
        <v>45689</v>
      </c>
      <c r="E2789" t="n">
        <v>19463</v>
      </c>
      <c r="F2789" t="inlineStr">
        <is>
          <t>TOMILHO KG</t>
        </is>
      </c>
      <c r="G2789" t="n">
        <v>2739</v>
      </c>
      <c r="H2789" t="n">
        <v>0.09</v>
      </c>
      <c r="I2789" t="inlineStr">
        <is>
          <t>KG</t>
        </is>
      </c>
      <c r="J2789" t="inlineStr">
        <is>
          <t>ALIMENTOS</t>
        </is>
      </c>
      <c r="K2789" t="inlineStr">
        <is>
          <t>01/2025</t>
        </is>
      </c>
      <c r="L2789" t="n">
        <v>65.3</v>
      </c>
      <c r="M2789" s="556" t="n">
        <v>45684</v>
      </c>
      <c r="N2789" t="n">
        <v>60</v>
      </c>
      <c r="O2789" t="n">
        <v>76</v>
      </c>
      <c r="P2789" t="n">
        <v>5.88</v>
      </c>
    </row>
    <row r="2790">
      <c r="A2790" t="n">
        <v>17003</v>
      </c>
      <c r="B2790" t="n">
        <v>128</v>
      </c>
      <c r="C2790" t="inlineStr">
        <is>
          <t>Love Cabaret</t>
        </is>
      </c>
      <c r="D2790" s="556" t="n">
        <v>45689</v>
      </c>
      <c r="E2790" t="n">
        <v>19982</v>
      </c>
      <c r="F2790" t="inlineStr">
        <is>
          <t>MOLHO INGLES CEPERA C/1L</t>
        </is>
      </c>
      <c r="G2790" t="n">
        <v>2351</v>
      </c>
      <c r="H2790" t="n">
        <v>1</v>
      </c>
      <c r="I2790" t="inlineStr">
        <is>
          <t>FR</t>
        </is>
      </c>
      <c r="J2790" t="inlineStr">
        <is>
          <t>ALIMENTOS</t>
        </is>
      </c>
      <c r="K2790" t="inlineStr">
        <is>
          <t>01/2025</t>
        </is>
      </c>
      <c r="L2790" t="n">
        <v>5.7</v>
      </c>
      <c r="M2790" s="556" t="n">
        <v>45664</v>
      </c>
      <c r="N2790" t="n">
        <v>5.7</v>
      </c>
      <c r="O2790" t="n">
        <v>5.92</v>
      </c>
      <c r="P2790" t="n">
        <v>5.7</v>
      </c>
    </row>
    <row r="2791">
      <c r="A2791" t="n">
        <v>17007</v>
      </c>
      <c r="B2791" t="n">
        <v>128</v>
      </c>
      <c r="C2791" t="inlineStr">
        <is>
          <t>Love Cabaret</t>
        </is>
      </c>
      <c r="D2791" s="556" t="n">
        <v>45689</v>
      </c>
      <c r="E2791" t="n">
        <v>19939</v>
      </c>
      <c r="F2791" t="inlineStr">
        <is>
          <t>NOZ MOSCADA INTEIRA KG</t>
        </is>
      </c>
      <c r="G2791" t="n">
        <v>2365</v>
      </c>
      <c r="H2791" t="n">
        <v>0.21</v>
      </c>
      <c r="I2791" t="inlineStr">
        <is>
          <t>KG</t>
        </is>
      </c>
      <c r="J2791" t="inlineStr">
        <is>
          <t>ALIMENTOS</t>
        </is>
      </c>
      <c r="K2791" t="inlineStr">
        <is>
          <t>01/2025</t>
        </is>
      </c>
      <c r="L2791" t="n">
        <v>0</v>
      </c>
      <c r="M2791" s="556" t="n">
        <v>45418</v>
      </c>
      <c r="N2791" t="n">
        <v>22</v>
      </c>
      <c r="O2791" t="n">
        <v>79.59999999999999</v>
      </c>
      <c r="P2791" t="n">
        <v>4.62</v>
      </c>
    </row>
    <row r="2792">
      <c r="A2792" t="n">
        <v>17055</v>
      </c>
      <c r="B2792" t="n">
        <v>128</v>
      </c>
      <c r="C2792" t="inlineStr">
        <is>
          <t>Love Cabaret</t>
        </is>
      </c>
      <c r="D2792" s="556" t="n">
        <v>45689</v>
      </c>
      <c r="E2792" t="n">
        <v>19476</v>
      </c>
      <c r="F2792" t="inlineStr">
        <is>
          <t>MANJERICAO KG</t>
        </is>
      </c>
      <c r="G2792" t="n">
        <v>2729</v>
      </c>
      <c r="H2792" t="n">
        <v>0.1</v>
      </c>
      <c r="I2792" t="inlineStr">
        <is>
          <t>KG</t>
        </is>
      </c>
      <c r="J2792" t="inlineStr">
        <is>
          <t>ALIMENTOS</t>
        </is>
      </c>
      <c r="K2792" t="inlineStr">
        <is>
          <t>01/2025</t>
        </is>
      </c>
      <c r="L2792" t="n">
        <v>42.16</v>
      </c>
      <c r="M2792" s="556" t="n">
        <v>45684</v>
      </c>
      <c r="N2792" t="n">
        <v>40</v>
      </c>
      <c r="O2792" t="n">
        <v>42</v>
      </c>
      <c r="P2792" t="n">
        <v>4.22</v>
      </c>
    </row>
    <row r="2793">
      <c r="A2793" t="n">
        <v>17056</v>
      </c>
      <c r="B2793" t="n">
        <v>128</v>
      </c>
      <c r="C2793" t="inlineStr">
        <is>
          <t>Love Cabaret</t>
        </is>
      </c>
      <c r="D2793" s="556" t="n">
        <v>45689</v>
      </c>
      <c r="E2793" t="n">
        <v>19477</v>
      </c>
      <c r="F2793" t="inlineStr">
        <is>
          <t>MANJERICAO ROXO KG</t>
        </is>
      </c>
      <c r="G2793" t="n">
        <v>2729</v>
      </c>
      <c r="H2793" t="n">
        <v>0.07000000000000001</v>
      </c>
      <c r="I2793" t="inlineStr">
        <is>
          <t>KG</t>
        </is>
      </c>
      <c r="J2793" t="inlineStr">
        <is>
          <t>ALIMENTOS</t>
        </is>
      </c>
      <c r="K2793" t="inlineStr">
        <is>
          <t>01/2025</t>
        </is>
      </c>
      <c r="L2793" t="n">
        <v>60</v>
      </c>
      <c r="M2793" s="556" t="n">
        <v>45684</v>
      </c>
      <c r="N2793" t="n">
        <v>60</v>
      </c>
      <c r="O2793" t="n">
        <v>51.7</v>
      </c>
      <c r="P2793" t="n">
        <v>4.2</v>
      </c>
    </row>
    <row r="2794">
      <c r="A2794" t="n">
        <v>17050</v>
      </c>
      <c r="B2794" t="n">
        <v>128</v>
      </c>
      <c r="C2794" t="inlineStr">
        <is>
          <t>Love Cabaret</t>
        </is>
      </c>
      <c r="D2794" s="556" t="n">
        <v>45689</v>
      </c>
      <c r="E2794" t="n">
        <v>19480</v>
      </c>
      <c r="F2794" t="inlineStr">
        <is>
          <t>HORTELA HIDROPONICA KG</t>
        </is>
      </c>
      <c r="G2794" t="n">
        <v>2726</v>
      </c>
      <c r="H2794" t="n">
        <v>0.2</v>
      </c>
      <c r="I2794" t="inlineStr">
        <is>
          <t>KG</t>
        </is>
      </c>
      <c r="J2794" t="inlineStr">
        <is>
          <t>ALIMENTOS</t>
        </is>
      </c>
      <c r="K2794" t="inlineStr">
        <is>
          <t>01/2025</t>
        </is>
      </c>
      <c r="L2794" t="n">
        <v>15.02</v>
      </c>
      <c r="M2794" s="556" t="n">
        <v>45684</v>
      </c>
      <c r="N2794" t="n">
        <v>15</v>
      </c>
      <c r="O2794" t="n">
        <v>19.15</v>
      </c>
      <c r="P2794" t="n">
        <v>3</v>
      </c>
    </row>
    <row r="2795">
      <c r="A2795" t="n">
        <v>16982</v>
      </c>
      <c r="B2795" t="n">
        <v>128</v>
      </c>
      <c r="C2795" t="inlineStr">
        <is>
          <t>Love Cabaret</t>
        </is>
      </c>
      <c r="D2795" s="556" t="n">
        <v>45689</v>
      </c>
      <c r="E2795" t="n">
        <v>20044</v>
      </c>
      <c r="F2795" t="inlineStr">
        <is>
          <t>CHIMICHURRI KG</t>
        </is>
      </c>
      <c r="G2795" t="n">
        <v>2329</v>
      </c>
      <c r="H2795" t="n">
        <v>0.05</v>
      </c>
      <c r="I2795" t="inlineStr">
        <is>
          <t>KG</t>
        </is>
      </c>
      <c r="J2795" t="inlineStr">
        <is>
          <t>ALIMENTOS</t>
        </is>
      </c>
      <c r="K2795" t="inlineStr">
        <is>
          <t>01/2025</t>
        </is>
      </c>
      <c r="L2795" t="n">
        <v>58</v>
      </c>
      <c r="M2795" s="556" t="n">
        <v>45677</v>
      </c>
      <c r="N2795" t="n">
        <v>58</v>
      </c>
      <c r="O2795" t="n">
        <v>58</v>
      </c>
      <c r="P2795" t="n">
        <v>2.9</v>
      </c>
    </row>
    <row r="2796">
      <c r="A2796" t="n">
        <v>17063</v>
      </c>
      <c r="B2796" t="n">
        <v>128</v>
      </c>
      <c r="C2796" t="inlineStr">
        <is>
          <t>Love Cabaret</t>
        </is>
      </c>
      <c r="D2796" s="556" t="n">
        <v>45689</v>
      </c>
      <c r="E2796" t="n">
        <v>19553</v>
      </c>
      <c r="F2796" t="inlineStr">
        <is>
          <t>REPOLHO BRANCO KG</t>
        </is>
      </c>
      <c r="G2796" t="n">
        <v>2663</v>
      </c>
      <c r="H2796" t="n">
        <v>1</v>
      </c>
      <c r="I2796" t="inlineStr">
        <is>
          <t>KG</t>
        </is>
      </c>
      <c r="J2796" t="inlineStr">
        <is>
          <t>ALIMENTOS</t>
        </is>
      </c>
      <c r="K2796" t="inlineStr">
        <is>
          <t>01/2025</t>
        </is>
      </c>
      <c r="L2796" t="n">
        <v>2.5</v>
      </c>
      <c r="M2796" s="556" t="n">
        <v>45670</v>
      </c>
      <c r="N2796" t="n">
        <v>2.5</v>
      </c>
      <c r="O2796" t="n">
        <v>2.6</v>
      </c>
      <c r="P2796" t="n">
        <v>2.5</v>
      </c>
    </row>
    <row r="2797">
      <c r="A2797" t="n">
        <v>17062</v>
      </c>
      <c r="B2797" t="n">
        <v>128</v>
      </c>
      <c r="C2797" t="inlineStr">
        <is>
          <t>Love Cabaret</t>
        </is>
      </c>
      <c r="D2797" s="556" t="n">
        <v>45689</v>
      </c>
      <c r="E2797" t="n">
        <v>19571</v>
      </c>
      <c r="F2797" t="inlineStr">
        <is>
          <t>PIMENTA DO REINO GRAO KG</t>
        </is>
      </c>
      <c r="G2797" t="n">
        <v>2647</v>
      </c>
      <c r="H2797" t="n">
        <v>0.13</v>
      </c>
      <c r="I2797" t="inlineStr">
        <is>
          <t>KG</t>
        </is>
      </c>
      <c r="J2797" t="inlineStr">
        <is>
          <t>ALIMENTOS</t>
        </is>
      </c>
      <c r="K2797" t="inlineStr">
        <is>
          <t>01/2025</t>
        </is>
      </c>
      <c r="L2797" t="n">
        <v>0</v>
      </c>
      <c r="M2797" s="556" t="n">
        <v>45467</v>
      </c>
      <c r="N2797" t="n">
        <v>15.5</v>
      </c>
      <c r="O2797" t="n">
        <v>78</v>
      </c>
      <c r="P2797" t="n">
        <v>2.02</v>
      </c>
    </row>
    <row r="2798">
      <c r="A2798" t="n">
        <v>17061</v>
      </c>
      <c r="B2798" t="n">
        <v>128</v>
      </c>
      <c r="C2798" t="inlineStr">
        <is>
          <t>Love Cabaret</t>
        </is>
      </c>
      <c r="D2798" s="556" t="n">
        <v>45689</v>
      </c>
      <c r="E2798" t="n">
        <v>19572</v>
      </c>
      <c r="F2798" t="inlineStr">
        <is>
          <t>PIMENTA DEDO DE MOCA KG</t>
        </is>
      </c>
      <c r="G2798" t="n">
        <v>2646</v>
      </c>
      <c r="H2798" t="n">
        <v>0.1</v>
      </c>
      <c r="I2798" t="inlineStr">
        <is>
          <t>KG</t>
        </is>
      </c>
      <c r="J2798" t="inlineStr">
        <is>
          <t>ALIMENTOS</t>
        </is>
      </c>
      <c r="K2798" t="inlineStr">
        <is>
          <t>01/2025</t>
        </is>
      </c>
      <c r="L2798" t="n">
        <v>15.25</v>
      </c>
      <c r="M2798" s="556" t="n">
        <v>45684</v>
      </c>
      <c r="N2798" t="n">
        <v>8.5</v>
      </c>
      <c r="O2798" t="n">
        <v>10</v>
      </c>
      <c r="P2798" t="n">
        <v>1.52</v>
      </c>
    </row>
    <row r="2799">
      <c r="A2799" t="n">
        <v>17065</v>
      </c>
      <c r="B2799" t="n">
        <v>128</v>
      </c>
      <c r="C2799" t="inlineStr">
        <is>
          <t>Love Cabaret</t>
        </is>
      </c>
      <c r="D2799" s="556" t="n">
        <v>45689</v>
      </c>
      <c r="E2799" t="n">
        <v>19468</v>
      </c>
      <c r="F2799" t="inlineStr">
        <is>
          <t>SALSA KG</t>
        </is>
      </c>
      <c r="G2799" t="n">
        <v>2736</v>
      </c>
      <c r="H2799" t="n">
        <v>0.1</v>
      </c>
      <c r="I2799" t="inlineStr">
        <is>
          <t>KG</t>
        </is>
      </c>
      <c r="J2799" t="inlineStr">
        <is>
          <t>ALIMENTOS</t>
        </is>
      </c>
      <c r="K2799" t="inlineStr">
        <is>
          <t>01/2025</t>
        </is>
      </c>
      <c r="L2799" t="n">
        <v>11.15</v>
      </c>
      <c r="M2799" s="556" t="n">
        <v>45684</v>
      </c>
      <c r="N2799" t="n">
        <v>10</v>
      </c>
      <c r="O2799" t="n">
        <v>12.57</v>
      </c>
      <c r="P2799" t="n">
        <v>1.11</v>
      </c>
    </row>
    <row r="2800">
      <c r="A2800" t="n">
        <v>12355</v>
      </c>
      <c r="B2800" t="n">
        <v>128</v>
      </c>
      <c r="C2800" t="inlineStr">
        <is>
          <t>Love Cabaret</t>
        </is>
      </c>
      <c r="D2800" s="556" t="n">
        <v>45658</v>
      </c>
      <c r="E2800" t="n">
        <v>22610</v>
      </c>
      <c r="F2800" t="inlineStr">
        <is>
          <t>CERVEJA HEINEKEN LONG NECK 330ML C/ 24UN</t>
        </is>
      </c>
      <c r="G2800" t="n">
        <v>3120</v>
      </c>
      <c r="H2800" t="n">
        <v>80.37</v>
      </c>
      <c r="I2800" t="inlineStr">
        <is>
          <t>PC</t>
        </is>
      </c>
      <c r="J2800" t="inlineStr">
        <is>
          <t>BEBIDAS</t>
        </is>
      </c>
      <c r="K2800" t="inlineStr">
        <is>
          <t>12/2024</t>
        </is>
      </c>
      <c r="L2800" t="n">
        <v>0</v>
      </c>
      <c r="M2800" s="556" t="n">
        <v>45624</v>
      </c>
      <c r="N2800" t="n">
        <v>146.07</v>
      </c>
      <c r="O2800" t="n">
        <v>146.07</v>
      </c>
      <c r="P2800" t="n">
        <v>11739.65</v>
      </c>
    </row>
    <row r="2801">
      <c r="A2801" t="n">
        <v>12301</v>
      </c>
      <c r="B2801" t="n">
        <v>128</v>
      </c>
      <c r="C2801" t="inlineStr">
        <is>
          <t>Love Cabaret</t>
        </is>
      </c>
      <c r="D2801" s="556" t="n">
        <v>45658</v>
      </c>
      <c r="E2801" t="n">
        <v>18179</v>
      </c>
      <c r="F2801" t="inlineStr">
        <is>
          <t>VODKA KETEL ONE 1L</t>
        </is>
      </c>
      <c r="G2801" t="n">
        <v>3443</v>
      </c>
      <c r="H2801" t="n">
        <v>43.5</v>
      </c>
      <c r="I2801" t="inlineStr">
        <is>
          <t>GR</t>
        </is>
      </c>
      <c r="J2801" t="inlineStr">
        <is>
          <t>BEBIDAS</t>
        </is>
      </c>
      <c r="K2801" t="inlineStr">
        <is>
          <t>12/2024</t>
        </is>
      </c>
      <c r="L2801" t="n">
        <v>103.69</v>
      </c>
      <c r="M2801" s="556" t="n">
        <v>45655</v>
      </c>
      <c r="N2801" t="n">
        <v>103.69</v>
      </c>
      <c r="O2801" t="n">
        <v>103.69</v>
      </c>
      <c r="P2801" t="n">
        <v>4510.52</v>
      </c>
    </row>
    <row r="2802">
      <c r="A2802" t="n">
        <v>12310</v>
      </c>
      <c r="B2802" t="n">
        <v>128</v>
      </c>
      <c r="C2802" t="inlineStr">
        <is>
          <t>Love Cabaret</t>
        </is>
      </c>
      <c r="D2802" s="556" t="n">
        <v>45658</v>
      </c>
      <c r="E2802" t="n">
        <v>18099</v>
      </c>
      <c r="F2802" t="inlineStr">
        <is>
          <t>WHISKY SINGLETON 12 ANOS SINGLE MALT 750ML</t>
        </is>
      </c>
      <c r="G2802" t="n">
        <v>3511</v>
      </c>
      <c r="H2802" t="n">
        <v>19.6</v>
      </c>
      <c r="I2802" t="inlineStr">
        <is>
          <t>GR</t>
        </is>
      </c>
      <c r="J2802" t="inlineStr">
        <is>
          <t>BEBIDAS</t>
        </is>
      </c>
      <c r="K2802" t="inlineStr">
        <is>
          <t>12/2024</t>
        </is>
      </c>
      <c r="L2802" t="n">
        <v>0</v>
      </c>
      <c r="M2802" s="556" t="n">
        <v>45623</v>
      </c>
      <c r="N2802" t="n">
        <v>225.8</v>
      </c>
      <c r="O2802" t="n">
        <v>221.13</v>
      </c>
      <c r="P2802" t="n">
        <v>4425.68</v>
      </c>
    </row>
    <row r="2803">
      <c r="A2803" t="n">
        <v>12305</v>
      </c>
      <c r="B2803" t="n">
        <v>128</v>
      </c>
      <c r="C2803" t="inlineStr">
        <is>
          <t>Love Cabaret</t>
        </is>
      </c>
      <c r="D2803" s="556" t="n">
        <v>45658</v>
      </c>
      <c r="E2803" t="n">
        <v>18119</v>
      </c>
      <c r="F2803" t="inlineStr">
        <is>
          <t>WHISKY JOHNNIE WALKER BLACK LABEL 1L</t>
        </is>
      </c>
      <c r="G2803" t="n">
        <v>3494</v>
      </c>
      <c r="H2803" t="n">
        <v>25.4</v>
      </c>
      <c r="I2803" t="inlineStr">
        <is>
          <t>GR</t>
        </is>
      </c>
      <c r="J2803" t="inlineStr">
        <is>
          <t>BEBIDAS</t>
        </is>
      </c>
      <c r="K2803" t="inlineStr">
        <is>
          <t>12/2024</t>
        </is>
      </c>
      <c r="L2803" t="n">
        <v>171.85</v>
      </c>
      <c r="M2803" s="556" t="n">
        <v>45655</v>
      </c>
      <c r="N2803" t="n">
        <v>171.7</v>
      </c>
      <c r="O2803" t="n">
        <v>171.7</v>
      </c>
      <c r="P2803" t="n">
        <v>4364.99</v>
      </c>
    </row>
    <row r="2804">
      <c r="A2804" t="n">
        <v>12292</v>
      </c>
      <c r="B2804" t="n">
        <v>128</v>
      </c>
      <c r="C2804" t="inlineStr">
        <is>
          <t>Love Cabaret</t>
        </is>
      </c>
      <c r="D2804" s="556" t="n">
        <v>45658</v>
      </c>
      <c r="E2804" t="n">
        <v>18261</v>
      </c>
      <c r="F2804" t="inlineStr">
        <is>
          <t>RUM ZACAPA 23 ANOS 750ML</t>
        </is>
      </c>
      <c r="G2804" t="n">
        <v>3368</v>
      </c>
      <c r="H2804" t="n">
        <v>8.35</v>
      </c>
      <c r="I2804" t="inlineStr">
        <is>
          <t>GR</t>
        </is>
      </c>
      <c r="J2804" t="inlineStr">
        <is>
          <t>BEBIDAS</t>
        </is>
      </c>
      <c r="K2804" t="inlineStr">
        <is>
          <t>12/2024</t>
        </is>
      </c>
      <c r="L2804" t="n">
        <v>465.64</v>
      </c>
      <c r="M2804" s="556" t="n">
        <v>45637</v>
      </c>
      <c r="N2804" t="n">
        <v>465.64</v>
      </c>
      <c r="O2804" t="n">
        <v>465.64</v>
      </c>
      <c r="P2804" t="n">
        <v>3888.09</v>
      </c>
    </row>
    <row r="2805">
      <c r="A2805" t="n">
        <v>12343</v>
      </c>
      <c r="B2805" t="n">
        <v>128</v>
      </c>
      <c r="C2805" t="inlineStr">
        <is>
          <t>Love Cabaret</t>
        </is>
      </c>
      <c r="D2805" s="556" t="n">
        <v>45658</v>
      </c>
      <c r="E2805" t="n">
        <v>18554</v>
      </c>
      <c r="F2805" t="inlineStr">
        <is>
          <t>CERVEJA LAGUNITAS IPA 355ML C/12</t>
        </is>
      </c>
      <c r="G2805" t="n">
        <v>3126</v>
      </c>
      <c r="H2805" t="n">
        <v>28.92</v>
      </c>
      <c r="I2805" t="inlineStr">
        <is>
          <t>PC</t>
        </is>
      </c>
      <c r="J2805" t="inlineStr">
        <is>
          <t>BEBIDAS</t>
        </is>
      </c>
      <c r="K2805" t="inlineStr">
        <is>
          <t>12/2024</t>
        </is>
      </c>
      <c r="L2805" t="n">
        <v>0</v>
      </c>
      <c r="M2805" s="556" t="n">
        <v>45602</v>
      </c>
      <c r="N2805" t="n">
        <v>0</v>
      </c>
      <c r="O2805" t="n">
        <v>105.24</v>
      </c>
      <c r="P2805" t="n">
        <v>3570.47</v>
      </c>
    </row>
    <row r="2806">
      <c r="A2806" t="n">
        <v>12341</v>
      </c>
      <c r="B2806" t="n">
        <v>128</v>
      </c>
      <c r="C2806" t="inlineStr">
        <is>
          <t>Love Cabaret</t>
        </is>
      </c>
      <c r="D2806" s="556" t="n">
        <v>45658</v>
      </c>
      <c r="E2806" t="n">
        <v>18557</v>
      </c>
      <c r="F2806" t="inlineStr">
        <is>
          <t>CERVEJA BLUE MOON BELGIAN WHITE 355ML C/24</t>
        </is>
      </c>
      <c r="G2806" t="n">
        <v>3123</v>
      </c>
      <c r="H2806" t="n">
        <v>16.67</v>
      </c>
      <c r="I2806" t="inlineStr">
        <is>
          <t>PC</t>
        </is>
      </c>
      <c r="J2806" t="inlineStr">
        <is>
          <t>BEBIDAS</t>
        </is>
      </c>
      <c r="K2806" t="inlineStr">
        <is>
          <t>12/2024</t>
        </is>
      </c>
      <c r="L2806" t="n">
        <v>0</v>
      </c>
      <c r="M2806" s="556" t="n">
        <v>45624</v>
      </c>
      <c r="N2806" t="n">
        <v>210.46</v>
      </c>
      <c r="O2806" t="n">
        <v>210.47</v>
      </c>
      <c r="P2806" t="n">
        <v>3508.37</v>
      </c>
    </row>
    <row r="2807">
      <c r="A2807" t="n">
        <v>12306</v>
      </c>
      <c r="B2807" t="n">
        <v>128</v>
      </c>
      <c r="C2807" t="inlineStr">
        <is>
          <t>Love Cabaret</t>
        </is>
      </c>
      <c r="D2807" s="556" t="n">
        <v>45658</v>
      </c>
      <c r="E2807" t="n">
        <v>18118</v>
      </c>
      <c r="F2807" t="inlineStr">
        <is>
          <t>WHISKY JOHNNIE WALKER BLUE LABEL 750ML</t>
        </is>
      </c>
      <c r="G2807" t="n">
        <v>3495</v>
      </c>
      <c r="H2807" t="n">
        <v>2.1</v>
      </c>
      <c r="I2807" t="inlineStr">
        <is>
          <t>GR</t>
        </is>
      </c>
      <c r="J2807" t="inlineStr">
        <is>
          <t>BEBIDAS</t>
        </is>
      </c>
      <c r="K2807" t="inlineStr">
        <is>
          <t>12/2024</t>
        </is>
      </c>
      <c r="L2807" t="n">
        <v>0</v>
      </c>
      <c r="M2807" s="556" t="n">
        <v>-693593</v>
      </c>
      <c r="N2807" t="n">
        <v>0</v>
      </c>
      <c r="O2807" t="n">
        <v>1306.61</v>
      </c>
      <c r="P2807" t="n">
        <v>2743.88</v>
      </c>
    </row>
    <row r="2808">
      <c r="A2808" t="n">
        <v>12361</v>
      </c>
      <c r="B2808" t="n">
        <v>128</v>
      </c>
      <c r="C2808" t="inlineStr">
        <is>
          <t>Love Cabaret</t>
        </is>
      </c>
      <c r="D2808" s="556" t="n">
        <v>45658</v>
      </c>
      <c r="E2808" t="n">
        <v>25119</v>
      </c>
      <c r="F2808" t="inlineStr">
        <is>
          <t>ESPUMANTE CHANDON EXCELLENCE BRUT  750ML</t>
        </is>
      </c>
      <c r="G2808" t="n">
        <v>5903</v>
      </c>
      <c r="H2808" t="n">
        <v>17</v>
      </c>
      <c r="I2808" t="inlineStr">
        <is>
          <t>GR</t>
        </is>
      </c>
      <c r="J2808" t="inlineStr">
        <is>
          <t>BEBIDAS</t>
        </is>
      </c>
      <c r="K2808" t="inlineStr">
        <is>
          <t>12/2024</t>
        </is>
      </c>
      <c r="L2808" t="n">
        <v>0</v>
      </c>
      <c r="M2808" s="556" t="n">
        <v>45621</v>
      </c>
      <c r="N2808" t="n">
        <v>146.9</v>
      </c>
      <c r="O2808" t="n">
        <v>146.9</v>
      </c>
      <c r="P2808" t="n">
        <v>2497.3</v>
      </c>
    </row>
    <row r="2809">
      <c r="A2809" t="n">
        <v>12282</v>
      </c>
      <c r="B2809" t="n">
        <v>128</v>
      </c>
      <c r="C2809" t="inlineStr">
        <is>
          <t>Love Cabaret</t>
        </is>
      </c>
      <c r="D2809" s="556" t="n">
        <v>45658</v>
      </c>
      <c r="E2809" t="n">
        <v>18353</v>
      </c>
      <c r="F2809" t="inlineStr">
        <is>
          <t>GIN TANQUERAY TEN 750ML</t>
        </is>
      </c>
      <c r="G2809" t="n">
        <v>3282</v>
      </c>
      <c r="H2809" t="n">
        <v>12</v>
      </c>
      <c r="I2809" t="inlineStr">
        <is>
          <t>GR</t>
        </is>
      </c>
      <c r="J2809" t="inlineStr">
        <is>
          <t>BEBIDAS</t>
        </is>
      </c>
      <c r="K2809" t="inlineStr">
        <is>
          <t>12/2024</t>
        </is>
      </c>
      <c r="L2809" t="n">
        <v>0</v>
      </c>
      <c r="M2809" s="556" t="n">
        <v>45527</v>
      </c>
      <c r="N2809" t="n">
        <v>193.23</v>
      </c>
      <c r="O2809" t="n">
        <v>195.32</v>
      </c>
      <c r="P2809" t="n">
        <v>2318.76</v>
      </c>
    </row>
    <row r="2810">
      <c r="A2810" t="n">
        <v>12293</v>
      </c>
      <c r="B2810" t="n">
        <v>128</v>
      </c>
      <c r="C2810" t="inlineStr">
        <is>
          <t>Love Cabaret</t>
        </is>
      </c>
      <c r="D2810" s="556" t="n">
        <v>45658</v>
      </c>
      <c r="E2810" t="n">
        <v>18242</v>
      </c>
      <c r="F2810" t="inlineStr">
        <is>
          <t>TEQUILA DON JULIO BLANCO 750ML</t>
        </is>
      </c>
      <c r="G2810" t="n">
        <v>3386</v>
      </c>
      <c r="H2810" t="n">
        <v>5.25</v>
      </c>
      <c r="I2810" t="inlineStr">
        <is>
          <t>GR</t>
        </is>
      </c>
      <c r="J2810" t="inlineStr">
        <is>
          <t>BEBIDAS</t>
        </is>
      </c>
      <c r="K2810" t="inlineStr">
        <is>
          <t>12/2024</t>
        </is>
      </c>
      <c r="L2810" t="n">
        <v>0</v>
      </c>
      <c r="M2810" s="556" t="n">
        <v>45623</v>
      </c>
      <c r="N2810" t="n">
        <v>227.11</v>
      </c>
      <c r="O2810" t="n">
        <v>227.13</v>
      </c>
      <c r="P2810" t="n">
        <v>1192.33</v>
      </c>
    </row>
    <row r="2811">
      <c r="A2811" t="n">
        <v>12373</v>
      </c>
      <c r="B2811" t="n">
        <v>128</v>
      </c>
      <c r="C2811" t="inlineStr">
        <is>
          <t>Love Cabaret</t>
        </is>
      </c>
      <c r="D2811" s="556" t="n">
        <v>45658</v>
      </c>
      <c r="E2811" t="n">
        <v>17603</v>
      </c>
      <c r="F2811" t="inlineStr">
        <is>
          <t>VINHO TINTO UNLITRO COSTA TOSCANA IGT AMP 750ML</t>
        </is>
      </c>
      <c r="G2811" t="n">
        <v>3924</v>
      </c>
      <c r="H2811" t="n">
        <v>5</v>
      </c>
      <c r="I2811" t="inlineStr">
        <is>
          <t>UN</t>
        </is>
      </c>
      <c r="J2811" t="inlineStr">
        <is>
          <t>BEBIDAS</t>
        </is>
      </c>
      <c r="K2811" t="inlineStr">
        <is>
          <t>12/2024</t>
        </is>
      </c>
      <c r="L2811" t="n">
        <v>0</v>
      </c>
      <c r="M2811" s="556" t="n">
        <v>-693593</v>
      </c>
      <c r="N2811" t="n">
        <v>0</v>
      </c>
      <c r="O2811" t="n">
        <v>0</v>
      </c>
      <c r="P2811" t="n">
        <v>1100</v>
      </c>
    </row>
    <row r="2812">
      <c r="A2812" t="n">
        <v>12342</v>
      </c>
      <c r="B2812" t="n">
        <v>128</v>
      </c>
      <c r="C2812" t="inlineStr">
        <is>
          <t>Love Cabaret</t>
        </is>
      </c>
      <c r="D2812" s="556" t="n">
        <v>45658</v>
      </c>
      <c r="E2812" t="n">
        <v>18562</v>
      </c>
      <c r="F2812" t="inlineStr">
        <is>
          <t>CERVEJA HEINEKEN ZERO LONG NECK 330ML C/24</t>
        </is>
      </c>
      <c r="G2812" t="n">
        <v>3120</v>
      </c>
      <c r="H2812" t="n">
        <v>7.25</v>
      </c>
      <c r="I2812" t="inlineStr">
        <is>
          <t>PC</t>
        </is>
      </c>
      <c r="J2812" t="inlineStr">
        <is>
          <t>BEBIDAS</t>
        </is>
      </c>
      <c r="K2812" t="inlineStr">
        <is>
          <t>12/2024</t>
        </is>
      </c>
      <c r="L2812" t="n">
        <v>0</v>
      </c>
      <c r="M2812" s="556" t="n">
        <v>45624</v>
      </c>
      <c r="N2812" t="n">
        <v>146.06</v>
      </c>
      <c r="O2812" t="n">
        <v>144</v>
      </c>
      <c r="P2812" t="n">
        <v>1058.94</v>
      </c>
    </row>
    <row r="2813">
      <c r="A2813" t="n">
        <v>12362</v>
      </c>
      <c r="B2813" t="n">
        <v>128</v>
      </c>
      <c r="C2813" t="inlineStr">
        <is>
          <t>Love Cabaret</t>
        </is>
      </c>
      <c r="D2813" s="556" t="n">
        <v>45658</v>
      </c>
      <c r="E2813" t="n">
        <v>18050</v>
      </c>
      <c r="F2813" t="inlineStr">
        <is>
          <t>ESPUMANTE MOET CHANDON IMPERIAL ROSE 750ML</t>
        </is>
      </c>
      <c r="G2813" t="n">
        <v>3553</v>
      </c>
      <c r="H2813" t="n">
        <v>2</v>
      </c>
      <c r="I2813" t="inlineStr">
        <is>
          <t>GR</t>
        </is>
      </c>
      <c r="J2813" t="inlineStr">
        <is>
          <t>BEBIDAS</t>
        </is>
      </c>
      <c r="K2813" t="inlineStr">
        <is>
          <t>12/2024</t>
        </is>
      </c>
      <c r="L2813" t="n">
        <v>0</v>
      </c>
      <c r="M2813" s="556" t="n">
        <v>-693593</v>
      </c>
      <c r="N2813" t="n">
        <v>0</v>
      </c>
      <c r="O2813" t="n">
        <v>391.54</v>
      </c>
      <c r="P2813" t="n">
        <v>957.6</v>
      </c>
    </row>
    <row r="2814">
      <c r="A2814" t="n">
        <v>12307</v>
      </c>
      <c r="B2814" t="n">
        <v>128</v>
      </c>
      <c r="C2814" t="inlineStr">
        <is>
          <t>Love Cabaret</t>
        </is>
      </c>
      <c r="D2814" s="556" t="n">
        <v>45658</v>
      </c>
      <c r="E2814" t="n">
        <v>18114</v>
      </c>
      <c r="F2814" t="inlineStr">
        <is>
          <t>WHISKY JOHNNIE WALKER GOLD LABEL RESERVE 750ML</t>
        </is>
      </c>
      <c r="G2814" t="n">
        <v>3498</v>
      </c>
      <c r="H2814" t="n">
        <v>3.35</v>
      </c>
      <c r="I2814" t="inlineStr">
        <is>
          <t>GR</t>
        </is>
      </c>
      <c r="J2814" t="inlineStr">
        <is>
          <t>BEBIDAS</t>
        </is>
      </c>
      <c r="K2814" t="inlineStr">
        <is>
          <t>12/2024</t>
        </is>
      </c>
      <c r="L2814" t="n">
        <v>0</v>
      </c>
      <c r="M2814" s="556" t="n">
        <v>45623</v>
      </c>
      <c r="N2814" t="n">
        <v>261.71</v>
      </c>
      <c r="O2814" t="n">
        <v>240</v>
      </c>
      <c r="P2814" t="n">
        <v>876.73</v>
      </c>
    </row>
    <row r="2815">
      <c r="A2815" t="n">
        <v>14930</v>
      </c>
      <c r="B2815" t="n">
        <v>128</v>
      </c>
      <c r="C2815" t="inlineStr">
        <is>
          <t>Love Cabaret</t>
        </is>
      </c>
      <c r="D2815" s="556" t="n">
        <v>45658</v>
      </c>
      <c r="E2815" t="n">
        <v>24530</v>
      </c>
      <c r="F2815" t="inlineStr">
        <is>
          <t>VINHO TINTO CARVALHAIS MELANGE A TROIS 750ML</t>
        </is>
      </c>
      <c r="G2815" t="n">
        <v>5656</v>
      </c>
      <c r="H2815" t="n">
        <v>8</v>
      </c>
      <c r="I2815" t="inlineStr">
        <is>
          <t>GR</t>
        </is>
      </c>
      <c r="J2815" t="inlineStr">
        <is>
          <t>BEBIDAS</t>
        </is>
      </c>
      <c r="K2815" t="inlineStr">
        <is>
          <t>12/2024</t>
        </is>
      </c>
      <c r="L2815" t="n">
        <v>0</v>
      </c>
      <c r="M2815" s="556" t="n">
        <v>45569</v>
      </c>
      <c r="N2815" t="n">
        <v>107.29</v>
      </c>
      <c r="O2815" t="n">
        <v>107.29</v>
      </c>
      <c r="P2815" t="n">
        <v>858.3200000000001</v>
      </c>
    </row>
    <row r="2816">
      <c r="A2816" t="n">
        <v>12308</v>
      </c>
      <c r="B2816" t="n">
        <v>128</v>
      </c>
      <c r="C2816" t="inlineStr">
        <is>
          <t>Love Cabaret</t>
        </is>
      </c>
      <c r="D2816" s="556" t="n">
        <v>45658</v>
      </c>
      <c r="E2816" t="n">
        <v>18113</v>
      </c>
      <c r="F2816" t="inlineStr">
        <is>
          <t>WHISKY JOHNNIE WALKER GREEN LABEL 750ML</t>
        </is>
      </c>
      <c r="G2816" t="n">
        <v>3499</v>
      </c>
      <c r="H2816" t="n">
        <v>2.15</v>
      </c>
      <c r="I2816" t="inlineStr">
        <is>
          <t>GR</t>
        </is>
      </c>
      <c r="J2816" t="inlineStr">
        <is>
          <t>BEBIDAS</t>
        </is>
      </c>
      <c r="K2816" t="inlineStr">
        <is>
          <t>12/2024</t>
        </is>
      </c>
      <c r="L2816" t="n">
        <v>0</v>
      </c>
      <c r="M2816" s="556" t="n">
        <v>45510</v>
      </c>
      <c r="N2816" t="n">
        <v>390.74</v>
      </c>
      <c r="O2816" t="n">
        <v>481.05</v>
      </c>
      <c r="P2816" t="n">
        <v>840.08</v>
      </c>
    </row>
    <row r="2817">
      <c r="A2817" t="n">
        <v>12360</v>
      </c>
      <c r="B2817" t="n">
        <v>128</v>
      </c>
      <c r="C2817" t="inlineStr">
        <is>
          <t>Love Cabaret</t>
        </is>
      </c>
      <c r="D2817" s="556" t="n">
        <v>45658</v>
      </c>
      <c r="E2817" t="n">
        <v>18117</v>
      </c>
      <c r="F2817" t="inlineStr">
        <is>
          <t>WHISKY JOHNNIE WALKER BLONDE 750ML</t>
        </is>
      </c>
      <c r="G2817" t="n">
        <v>3496</v>
      </c>
      <c r="H2817" t="n">
        <v>7</v>
      </c>
      <c r="I2817" t="inlineStr">
        <is>
          <t>UN</t>
        </is>
      </c>
      <c r="J2817" t="inlineStr">
        <is>
          <t>BEBIDAS</t>
        </is>
      </c>
      <c r="K2817" t="inlineStr">
        <is>
          <t>12/2024</t>
        </is>
      </c>
      <c r="L2817" t="n">
        <v>0</v>
      </c>
      <c r="M2817" s="556" t="n">
        <v>-693593</v>
      </c>
      <c r="N2817" t="n">
        <v>0</v>
      </c>
      <c r="O2817" t="n">
        <v>0</v>
      </c>
      <c r="P2817" t="n">
        <v>839.23</v>
      </c>
    </row>
    <row r="2818">
      <c r="A2818" t="n">
        <v>12332</v>
      </c>
      <c r="B2818" t="n">
        <v>128</v>
      </c>
      <c r="C2818" t="inlineStr">
        <is>
          <t>Love Cabaret</t>
        </is>
      </c>
      <c r="D2818" s="556" t="n">
        <v>45658</v>
      </c>
      <c r="E2818" t="n">
        <v>19349</v>
      </c>
      <c r="F2818" t="inlineStr">
        <is>
          <t>QUEIJO EMMENTAL QUATA KG</t>
        </is>
      </c>
      <c r="G2818" t="n">
        <v>2769</v>
      </c>
      <c r="H2818" t="n">
        <v>11.3</v>
      </c>
      <c r="I2818" t="inlineStr">
        <is>
          <t>KG</t>
        </is>
      </c>
      <c r="J2818" t="inlineStr">
        <is>
          <t>ALIMENTOS</t>
        </is>
      </c>
      <c r="K2818" t="inlineStr">
        <is>
          <t>12/2024</t>
        </is>
      </c>
      <c r="L2818" t="n">
        <v>71.89</v>
      </c>
      <c r="M2818" s="556" t="n">
        <v>45642</v>
      </c>
      <c r="N2818" t="n">
        <v>72.90000000000001</v>
      </c>
      <c r="O2818" t="n">
        <v>72.90000000000001</v>
      </c>
      <c r="P2818" t="n">
        <v>812.36</v>
      </c>
    </row>
    <row r="2819">
      <c r="A2819" t="n">
        <v>12312</v>
      </c>
      <c r="B2819" t="n">
        <v>128</v>
      </c>
      <c r="C2819" t="inlineStr">
        <is>
          <t>Love Cabaret</t>
        </is>
      </c>
      <c r="D2819" s="556" t="n">
        <v>45658</v>
      </c>
      <c r="E2819" t="n">
        <v>18017</v>
      </c>
      <c r="F2819" t="inlineStr">
        <is>
          <t>ESPUMANTE CAVA BRUT STARS TOUCH OF ROSE 750ML</t>
        </is>
      </c>
      <c r="G2819" t="n">
        <v>3580</v>
      </c>
      <c r="H2819" t="n">
        <v>6</v>
      </c>
      <c r="I2819" t="inlineStr">
        <is>
          <t>GR</t>
        </is>
      </c>
      <c r="J2819" t="inlineStr">
        <is>
          <t>BEBIDAS</t>
        </is>
      </c>
      <c r="K2819" t="inlineStr">
        <is>
          <t>12/2024</t>
        </is>
      </c>
      <c r="L2819" t="n">
        <v>0</v>
      </c>
      <c r="M2819" s="556" t="n">
        <v>45384</v>
      </c>
      <c r="N2819" t="n">
        <v>130.84</v>
      </c>
      <c r="O2819" t="n">
        <v>0.9399999999999999</v>
      </c>
      <c r="P2819" t="n">
        <v>785.04</v>
      </c>
    </row>
    <row r="2820">
      <c r="A2820" t="n">
        <v>12302</v>
      </c>
      <c r="B2820" t="n">
        <v>128</v>
      </c>
      <c r="C2820" t="inlineStr">
        <is>
          <t>Love Cabaret</t>
        </is>
      </c>
      <c r="D2820" s="556" t="n">
        <v>45658</v>
      </c>
      <c r="E2820" t="n">
        <v>18157</v>
      </c>
      <c r="F2820" t="inlineStr">
        <is>
          <t>WHISKY BOURBON BULLEIT 750ML</t>
        </is>
      </c>
      <c r="G2820" t="n">
        <v>3463</v>
      </c>
      <c r="H2820" t="n">
        <v>3.35</v>
      </c>
      <c r="I2820" t="inlineStr">
        <is>
          <t>GR</t>
        </is>
      </c>
      <c r="J2820" t="inlineStr">
        <is>
          <t>BEBIDAS</t>
        </is>
      </c>
      <c r="K2820" t="inlineStr">
        <is>
          <t>12/2024</t>
        </is>
      </c>
      <c r="L2820" t="n">
        <v>0</v>
      </c>
      <c r="M2820" s="556" t="n">
        <v>45597</v>
      </c>
      <c r="N2820" t="n">
        <v>217.39</v>
      </c>
      <c r="O2820" t="n">
        <v>217.38</v>
      </c>
      <c r="P2820" t="n">
        <v>728.26</v>
      </c>
    </row>
    <row r="2821">
      <c r="A2821" t="n">
        <v>12337</v>
      </c>
      <c r="B2821" t="n">
        <v>128</v>
      </c>
      <c r="C2821" t="inlineStr">
        <is>
          <t>Love Cabaret</t>
        </is>
      </c>
      <c r="D2821" s="556" t="n">
        <v>45658</v>
      </c>
      <c r="E2821" t="n">
        <v>18884</v>
      </c>
      <c r="F2821" t="inlineStr">
        <is>
          <t>FILE MIGNON 4/5 S/ CORDAO ASTRA KG</t>
        </is>
      </c>
      <c r="G2821" t="n">
        <v>2938</v>
      </c>
      <c r="H2821" t="n">
        <v>11.7</v>
      </c>
      <c r="I2821" t="inlineStr">
        <is>
          <t>KG</t>
        </is>
      </c>
      <c r="J2821" t="inlineStr">
        <is>
          <t>ALIMENTOS</t>
        </is>
      </c>
      <c r="K2821" t="inlineStr">
        <is>
          <t>12/2024</t>
        </is>
      </c>
      <c r="L2821" t="n">
        <v>0</v>
      </c>
      <c r="M2821" s="556" t="n">
        <v>-693593</v>
      </c>
      <c r="N2821" t="n">
        <v>0</v>
      </c>
      <c r="O2821" t="n">
        <v>62</v>
      </c>
      <c r="P2821" t="n">
        <v>725.4</v>
      </c>
    </row>
    <row r="2822">
      <c r="A2822" t="n">
        <v>12299</v>
      </c>
      <c r="B2822" t="n">
        <v>128</v>
      </c>
      <c r="C2822" t="inlineStr">
        <is>
          <t>Love Cabaret</t>
        </is>
      </c>
      <c r="D2822" s="556" t="n">
        <v>45658</v>
      </c>
      <c r="E2822" t="n">
        <v>18214</v>
      </c>
      <c r="F2822" t="inlineStr">
        <is>
          <t>VERMOUTH MARTINI BIANCO 750ML</t>
        </is>
      </c>
      <c r="G2822" t="n">
        <v>3413</v>
      </c>
      <c r="H2822" t="n">
        <v>21</v>
      </c>
      <c r="I2822" t="inlineStr">
        <is>
          <t>GR</t>
        </is>
      </c>
      <c r="J2822" t="inlineStr">
        <is>
          <t>BEBIDAS</t>
        </is>
      </c>
      <c r="K2822" t="inlineStr">
        <is>
          <t>12/2024</t>
        </is>
      </c>
      <c r="L2822" t="n">
        <v>0</v>
      </c>
      <c r="M2822" s="556" t="n">
        <v>-693593</v>
      </c>
      <c r="N2822" t="n">
        <v>0</v>
      </c>
      <c r="O2822" t="n">
        <v>34.3</v>
      </c>
      <c r="P2822" t="n">
        <v>715.05</v>
      </c>
    </row>
    <row r="2823">
      <c r="A2823" t="n">
        <v>12273</v>
      </c>
      <c r="B2823" t="n">
        <v>128</v>
      </c>
      <c r="C2823" t="inlineStr">
        <is>
          <t>Love Cabaret</t>
        </is>
      </c>
      <c r="D2823" s="556" t="n">
        <v>45658</v>
      </c>
      <c r="E2823" t="n">
        <v>18540</v>
      </c>
      <c r="F2823" t="inlineStr">
        <is>
          <t>APERITIVO FERNET BRANCA FRATELLI 750ML</t>
        </is>
      </c>
      <c r="G2823" t="n">
        <v>3138</v>
      </c>
      <c r="H2823" t="n">
        <v>4.1</v>
      </c>
      <c r="I2823" t="inlineStr">
        <is>
          <t>GR</t>
        </is>
      </c>
      <c r="J2823" t="inlineStr">
        <is>
          <t>BEBIDAS</t>
        </is>
      </c>
      <c r="K2823" t="inlineStr">
        <is>
          <t>12/2024</t>
        </is>
      </c>
      <c r="L2823" t="n">
        <v>0</v>
      </c>
      <c r="M2823" s="556" t="n">
        <v>-693593</v>
      </c>
      <c r="N2823" t="n">
        <v>0</v>
      </c>
      <c r="O2823" t="n">
        <v>0</v>
      </c>
      <c r="P2823" t="n">
        <v>675.89</v>
      </c>
    </row>
    <row r="2824">
      <c r="A2824" t="n">
        <v>12314</v>
      </c>
      <c r="B2824" t="n">
        <v>128</v>
      </c>
      <c r="C2824" t="inlineStr">
        <is>
          <t>Love Cabaret</t>
        </is>
      </c>
      <c r="D2824" s="556" t="n">
        <v>45658</v>
      </c>
      <c r="E2824" t="n">
        <v>17778</v>
      </c>
      <c r="F2824" t="inlineStr">
        <is>
          <t>VINHO BRANCO JEREZ FORTIF REAL TESOURO FINO 750ML</t>
        </is>
      </c>
      <c r="G2824" t="n">
        <v>3765</v>
      </c>
      <c r="H2824" t="n">
        <v>7</v>
      </c>
      <c r="I2824" t="inlineStr">
        <is>
          <t>GR</t>
        </is>
      </c>
      <c r="J2824" t="inlineStr">
        <is>
          <t>BEBIDAS</t>
        </is>
      </c>
      <c r="K2824" t="inlineStr">
        <is>
          <t>12/2024</t>
        </is>
      </c>
      <c r="L2824" t="n">
        <v>0</v>
      </c>
      <c r="M2824" s="556" t="n">
        <v>45516</v>
      </c>
      <c r="N2824" t="n">
        <v>88.81999999999999</v>
      </c>
      <c r="O2824" t="n">
        <v>83.70999999999999</v>
      </c>
      <c r="P2824" t="n">
        <v>621.74</v>
      </c>
    </row>
    <row r="2825">
      <c r="A2825" t="n">
        <v>14929</v>
      </c>
      <c r="B2825" t="n">
        <v>128</v>
      </c>
      <c r="C2825" t="inlineStr">
        <is>
          <t>Love Cabaret</t>
        </is>
      </c>
      <c r="D2825" s="556" t="n">
        <v>45658</v>
      </c>
      <c r="E2825" t="n">
        <v>25435</v>
      </c>
      <c r="F2825" t="inlineStr">
        <is>
          <t>VINHO APPARENTE BLANC CHATEAU PUECH REDON 750ML UN</t>
        </is>
      </c>
      <c r="G2825" t="n">
        <v>6107</v>
      </c>
      <c r="H2825" t="n">
        <v>5</v>
      </c>
      <c r="I2825" t="inlineStr">
        <is>
          <t>UN</t>
        </is>
      </c>
      <c r="J2825" t="inlineStr">
        <is>
          <t>BEBIDAS</t>
        </is>
      </c>
      <c r="K2825" t="inlineStr">
        <is>
          <t>12/2024</t>
        </is>
      </c>
      <c r="L2825" t="n">
        <v>0</v>
      </c>
      <c r="M2825" s="556" t="n">
        <v>45565</v>
      </c>
      <c r="N2825" t="n">
        <v>120</v>
      </c>
      <c r="O2825" t="n">
        <v>120</v>
      </c>
      <c r="P2825" t="n">
        <v>600</v>
      </c>
    </row>
    <row r="2826">
      <c r="A2826" t="n">
        <v>12300</v>
      </c>
      <c r="B2826" t="n">
        <v>128</v>
      </c>
      <c r="C2826" t="inlineStr">
        <is>
          <t>Love Cabaret</t>
        </is>
      </c>
      <c r="D2826" s="556" t="n">
        <v>45658</v>
      </c>
      <c r="E2826" t="n">
        <v>18186</v>
      </c>
      <c r="F2826" t="inlineStr">
        <is>
          <t>VODKA CIROC NATURAL 750ML</t>
        </is>
      </c>
      <c r="G2826" t="n">
        <v>3437</v>
      </c>
      <c r="H2826" t="n">
        <v>3.2</v>
      </c>
      <c r="I2826" t="inlineStr">
        <is>
          <t>GR</t>
        </is>
      </c>
      <c r="J2826" t="inlineStr">
        <is>
          <t>BEBIDAS</t>
        </is>
      </c>
      <c r="K2826" t="inlineStr">
        <is>
          <t>12/2024</t>
        </is>
      </c>
      <c r="L2826" t="n">
        <v>186.92</v>
      </c>
      <c r="M2826" s="556" t="n">
        <v>45655</v>
      </c>
      <c r="N2826" t="n">
        <v>186.92</v>
      </c>
      <c r="O2826" t="n">
        <v>186.92</v>
      </c>
      <c r="P2826" t="n">
        <v>598.14</v>
      </c>
    </row>
    <row r="2827">
      <c r="A2827" t="n">
        <v>12357</v>
      </c>
      <c r="B2827" t="n">
        <v>128</v>
      </c>
      <c r="C2827" t="inlineStr">
        <is>
          <t>Love Cabaret</t>
        </is>
      </c>
      <c r="D2827" s="556" t="n">
        <v>45658</v>
      </c>
      <c r="E2827" t="n">
        <v>18287</v>
      </c>
      <c r="F2827" t="inlineStr">
        <is>
          <t>LICOR DE CEREJA HEERING 700ML</t>
        </is>
      </c>
      <c r="G2827" t="n">
        <v>3341</v>
      </c>
      <c r="H2827" t="n">
        <v>2</v>
      </c>
      <c r="I2827" t="inlineStr">
        <is>
          <t>UN</t>
        </is>
      </c>
      <c r="J2827" t="inlineStr">
        <is>
          <t>BEBIDAS</t>
        </is>
      </c>
      <c r="K2827" t="inlineStr">
        <is>
          <t>12/2024</t>
        </is>
      </c>
      <c r="L2827" t="n">
        <v>0</v>
      </c>
      <c r="M2827" s="556" t="n">
        <v>-693593</v>
      </c>
      <c r="N2827" t="n">
        <v>0</v>
      </c>
      <c r="O2827" t="n">
        <v>0</v>
      </c>
      <c r="P2827" t="n">
        <v>569.98</v>
      </c>
    </row>
    <row r="2828">
      <c r="A2828" t="n">
        <v>12354</v>
      </c>
      <c r="B2828" t="n">
        <v>128</v>
      </c>
      <c r="C2828" t="inlineStr">
        <is>
          <t>Love Cabaret</t>
        </is>
      </c>
      <c r="D2828" s="556" t="n">
        <v>45658</v>
      </c>
      <c r="E2828" t="n">
        <v>19401</v>
      </c>
      <c r="F2828" t="inlineStr">
        <is>
          <t>MANTEIGA SEM SAL SCALA KG</t>
        </is>
      </c>
      <c r="G2828" t="n">
        <v>2761</v>
      </c>
      <c r="H2828" t="n">
        <v>2.39</v>
      </c>
      <c r="I2828" t="inlineStr">
        <is>
          <t>KG</t>
        </is>
      </c>
      <c r="J2828" t="inlineStr">
        <is>
          <t>ALIMENTOS</t>
        </is>
      </c>
      <c r="K2828" t="inlineStr">
        <is>
          <t>12/2024</t>
        </is>
      </c>
      <c r="L2828" t="n">
        <v>0</v>
      </c>
      <c r="M2828" s="556" t="n">
        <v>45405</v>
      </c>
      <c r="N2828" t="n">
        <v>216.9</v>
      </c>
      <c r="O2828" t="n">
        <v>201.27</v>
      </c>
      <c r="P2828" t="n">
        <v>518.39</v>
      </c>
    </row>
    <row r="2829">
      <c r="A2829" t="n">
        <v>12315</v>
      </c>
      <c r="B2829" t="n">
        <v>128</v>
      </c>
      <c r="C2829" t="inlineStr">
        <is>
          <t>Love Cabaret</t>
        </is>
      </c>
      <c r="D2829" s="556" t="n">
        <v>45658</v>
      </c>
      <c r="E2829" t="n">
        <v>17793</v>
      </c>
      <c r="F2829" t="inlineStr">
        <is>
          <t>VINHO BRANCO LES FLEURS SAUVAGES VIOGNIER 750ML</t>
        </is>
      </c>
      <c r="G2829" t="n">
        <v>3751</v>
      </c>
      <c r="H2829" t="n">
        <v>8</v>
      </c>
      <c r="I2829" t="inlineStr">
        <is>
          <t>GR</t>
        </is>
      </c>
      <c r="J2829" t="inlineStr">
        <is>
          <t>BEBIDAS</t>
        </is>
      </c>
      <c r="K2829" t="inlineStr">
        <is>
          <t>12/2024</t>
        </is>
      </c>
      <c r="L2829" t="n">
        <v>0</v>
      </c>
      <c r="M2829" s="556" t="n">
        <v>-693593</v>
      </c>
      <c r="N2829" t="n">
        <v>0</v>
      </c>
      <c r="O2829" t="n">
        <v>64.38</v>
      </c>
      <c r="P2829" t="n">
        <v>515.04</v>
      </c>
    </row>
    <row r="2830">
      <c r="A2830" t="n">
        <v>12359</v>
      </c>
      <c r="B2830" t="n">
        <v>128</v>
      </c>
      <c r="C2830" t="inlineStr">
        <is>
          <t>Love Cabaret</t>
        </is>
      </c>
      <c r="D2830" s="556" t="n">
        <v>45658</v>
      </c>
      <c r="E2830" t="n">
        <v>18131</v>
      </c>
      <c r="F2830" t="inlineStr">
        <is>
          <t>WHISKY GLENMORANGIE 10 ANOS 750ML</t>
        </is>
      </c>
      <c r="G2830" t="n">
        <v>3485</v>
      </c>
      <c r="H2830" t="n">
        <v>2</v>
      </c>
      <c r="I2830" t="inlineStr">
        <is>
          <t>UN</t>
        </is>
      </c>
      <c r="J2830" t="inlineStr">
        <is>
          <t>BEBIDAS</t>
        </is>
      </c>
      <c r="K2830" t="inlineStr">
        <is>
          <t>12/2024</t>
        </is>
      </c>
      <c r="L2830" t="n">
        <v>0</v>
      </c>
      <c r="M2830" s="556" t="n">
        <v>-693593</v>
      </c>
      <c r="N2830" t="n">
        <v>0</v>
      </c>
      <c r="O2830" t="n">
        <v>0</v>
      </c>
      <c r="P2830" t="n">
        <v>500.7</v>
      </c>
    </row>
    <row r="2831">
      <c r="A2831" t="n">
        <v>12372</v>
      </c>
      <c r="B2831" t="n">
        <v>128</v>
      </c>
      <c r="C2831" t="inlineStr">
        <is>
          <t>Love Cabaret</t>
        </is>
      </c>
      <c r="D2831" s="556" t="n">
        <v>45658</v>
      </c>
      <c r="E2831" t="n">
        <v>24030</v>
      </c>
      <c r="F2831" t="inlineStr">
        <is>
          <t>AGUA TONICA PRATA 269ML</t>
        </is>
      </c>
      <c r="G2831" t="n">
        <v>3593</v>
      </c>
      <c r="H2831" t="n">
        <v>162</v>
      </c>
      <c r="I2831" t="inlineStr">
        <is>
          <t>UN</t>
        </is>
      </c>
      <c r="J2831" t="inlineStr">
        <is>
          <t>BEBIDAS</t>
        </is>
      </c>
      <c r="K2831" t="inlineStr">
        <is>
          <t>12/2024</t>
        </is>
      </c>
      <c r="L2831" t="n">
        <v>3.03</v>
      </c>
      <c r="M2831" s="556" t="n">
        <v>45643</v>
      </c>
      <c r="N2831" t="n">
        <v>3.03</v>
      </c>
      <c r="O2831" t="n">
        <v>3.03</v>
      </c>
      <c r="P2831" t="n">
        <v>490.86</v>
      </c>
    </row>
    <row r="2832">
      <c r="A2832" t="n">
        <v>12356</v>
      </c>
      <c r="B2832" t="n">
        <v>128</v>
      </c>
      <c r="C2832" t="inlineStr">
        <is>
          <t>Love Cabaret</t>
        </is>
      </c>
      <c r="D2832" s="556" t="n">
        <v>45658</v>
      </c>
      <c r="E2832" t="n">
        <v>18393</v>
      </c>
      <c r="F2832" t="inlineStr">
        <is>
          <t>CONHAQUE HENNESSY VERY SPECIAL 700ML</t>
        </is>
      </c>
      <c r="G2832" t="n">
        <v>3247</v>
      </c>
      <c r="H2832" t="n">
        <v>1.6</v>
      </c>
      <c r="I2832" t="inlineStr">
        <is>
          <t>UN</t>
        </is>
      </c>
      <c r="J2832" t="inlineStr">
        <is>
          <t>BEBIDAS</t>
        </is>
      </c>
      <c r="K2832" t="inlineStr">
        <is>
          <t>12/2024</t>
        </is>
      </c>
      <c r="L2832" t="n">
        <v>0</v>
      </c>
      <c r="M2832" s="556" t="n">
        <v>-693593</v>
      </c>
      <c r="N2832" t="n">
        <v>0</v>
      </c>
      <c r="O2832" t="n">
        <v>0</v>
      </c>
      <c r="P2832" t="n">
        <v>463.84</v>
      </c>
    </row>
    <row r="2833">
      <c r="A2833" t="n">
        <v>12317</v>
      </c>
      <c r="B2833" t="n">
        <v>128</v>
      </c>
      <c r="C2833" t="inlineStr">
        <is>
          <t>Love Cabaret</t>
        </is>
      </c>
      <c r="D2833" s="556" t="n">
        <v>45658</v>
      </c>
      <c r="E2833" t="n">
        <v>17713</v>
      </c>
      <c r="F2833" t="inlineStr">
        <is>
          <t>VINHO TINTO RUTINI ENCUENTRO MALBEC 750ML</t>
        </is>
      </c>
      <c r="G2833" t="n">
        <v>3823</v>
      </c>
      <c r="H2833" t="n">
        <v>5</v>
      </c>
      <c r="I2833" t="inlineStr">
        <is>
          <t>GR</t>
        </is>
      </c>
      <c r="J2833" t="inlineStr">
        <is>
          <t>BEBIDAS</t>
        </is>
      </c>
      <c r="K2833" t="inlineStr">
        <is>
          <t>12/2024</t>
        </is>
      </c>
      <c r="L2833" t="n">
        <v>0</v>
      </c>
      <c r="M2833" s="556" t="n">
        <v>45497</v>
      </c>
      <c r="N2833" t="n">
        <v>91</v>
      </c>
      <c r="O2833" t="n">
        <v>91</v>
      </c>
      <c r="P2833" t="n">
        <v>455</v>
      </c>
    </row>
    <row r="2834">
      <c r="A2834" t="n">
        <v>12280</v>
      </c>
      <c r="B2834" t="n">
        <v>128</v>
      </c>
      <c r="C2834" t="inlineStr">
        <is>
          <t>Love Cabaret</t>
        </is>
      </c>
      <c r="D2834" s="556" t="n">
        <v>45658</v>
      </c>
      <c r="E2834" t="n">
        <v>18382</v>
      </c>
      <c r="F2834" t="inlineStr">
        <is>
          <t>CONHAQUE BRANDY OSBORNE 700ML</t>
        </is>
      </c>
      <c r="G2834" t="n">
        <v>3257</v>
      </c>
      <c r="H2834" t="n">
        <v>6.35</v>
      </c>
      <c r="I2834" t="inlineStr">
        <is>
          <t>GR</t>
        </is>
      </c>
      <c r="J2834" t="inlineStr">
        <is>
          <t>BEBIDAS</t>
        </is>
      </c>
      <c r="K2834" t="inlineStr">
        <is>
          <t>12/2024</t>
        </is>
      </c>
      <c r="L2834" t="n">
        <v>70.69</v>
      </c>
      <c r="M2834" s="556" t="n">
        <v>45642</v>
      </c>
      <c r="N2834" t="n">
        <v>71.2</v>
      </c>
      <c r="O2834" t="n">
        <v>70.34999999999999</v>
      </c>
      <c r="P2834" t="n">
        <v>448.88</v>
      </c>
    </row>
    <row r="2835">
      <c r="A2835" t="n">
        <v>12296</v>
      </c>
      <c r="B2835" t="n">
        <v>128</v>
      </c>
      <c r="C2835" t="inlineStr">
        <is>
          <t>Love Cabaret</t>
        </is>
      </c>
      <c r="D2835" s="556" t="n">
        <v>45658</v>
      </c>
      <c r="E2835" t="n">
        <v>18219</v>
      </c>
      <c r="F2835" t="inlineStr">
        <is>
          <t>VERMOUTH CARPANO PUNT E MES 1L</t>
        </is>
      </c>
      <c r="G2835" t="n">
        <v>3409</v>
      </c>
      <c r="H2835" t="n">
        <v>4</v>
      </c>
      <c r="I2835" t="inlineStr">
        <is>
          <t>GR</t>
        </is>
      </c>
      <c r="J2835" t="inlineStr">
        <is>
          <t>BEBIDAS</t>
        </is>
      </c>
      <c r="K2835" t="inlineStr">
        <is>
          <t>12/2024</t>
        </is>
      </c>
      <c r="L2835" t="n">
        <v>111.56</v>
      </c>
      <c r="M2835" s="556" t="n">
        <v>45643</v>
      </c>
      <c r="N2835" t="n">
        <v>112.11</v>
      </c>
      <c r="O2835" t="n">
        <v>112.11</v>
      </c>
      <c r="P2835" t="n">
        <v>446.24</v>
      </c>
    </row>
    <row r="2836">
      <c r="A2836" t="n">
        <v>12268</v>
      </c>
      <c r="B2836" t="n">
        <v>128</v>
      </c>
      <c r="C2836" t="inlineStr">
        <is>
          <t>Love Cabaret</t>
        </is>
      </c>
      <c r="D2836" s="556" t="n">
        <v>45658</v>
      </c>
      <c r="E2836" t="n">
        <v>18550</v>
      </c>
      <c r="F2836" t="inlineStr">
        <is>
          <t>APERITIVO ANGOSTURA 200ML</t>
        </is>
      </c>
      <c r="G2836" t="n">
        <v>3130</v>
      </c>
      <c r="H2836" t="n">
        <v>2</v>
      </c>
      <c r="I2836" t="inlineStr">
        <is>
          <t>GR</t>
        </is>
      </c>
      <c r="J2836" t="inlineStr">
        <is>
          <t>BEBIDAS</t>
        </is>
      </c>
      <c r="K2836" t="inlineStr">
        <is>
          <t>12/2024</t>
        </is>
      </c>
      <c r="L2836" t="n">
        <v>219.9</v>
      </c>
      <c r="M2836" s="556" t="n">
        <v>45642</v>
      </c>
      <c r="N2836" t="n">
        <v>219.9</v>
      </c>
      <c r="O2836" t="n">
        <v>229.9</v>
      </c>
      <c r="P2836" t="n">
        <v>439.8</v>
      </c>
    </row>
    <row r="2837">
      <c r="A2837" t="n">
        <v>12313</v>
      </c>
      <c r="B2837" t="n">
        <v>128</v>
      </c>
      <c r="C2837" t="inlineStr">
        <is>
          <t>Love Cabaret</t>
        </is>
      </c>
      <c r="D2837" s="556" t="n">
        <v>45658</v>
      </c>
      <c r="E2837" t="n">
        <v>18018</v>
      </c>
      <c r="F2837" t="inlineStr">
        <is>
          <t>ESPUMANTE CAVA STARS BRUT RESERVA 750ML</t>
        </is>
      </c>
      <c r="G2837" t="n">
        <v>3580</v>
      </c>
      <c r="H2837" t="n">
        <v>4</v>
      </c>
      <c r="I2837" t="inlineStr">
        <is>
          <t>GR</t>
        </is>
      </c>
      <c r="J2837" t="inlineStr">
        <is>
          <t>BEBIDAS</t>
        </is>
      </c>
      <c r="K2837" t="inlineStr">
        <is>
          <t>12/2024</t>
        </is>
      </c>
      <c r="L2837" t="n">
        <v>0</v>
      </c>
      <c r="M2837" s="556" t="n">
        <v>45481</v>
      </c>
      <c r="N2837" t="n">
        <v>109.2</v>
      </c>
      <c r="O2837" t="n">
        <v>119.29</v>
      </c>
      <c r="P2837" t="n">
        <v>436.8</v>
      </c>
    </row>
    <row r="2838">
      <c r="A2838" t="n">
        <v>12281</v>
      </c>
      <c r="B2838" t="n">
        <v>128</v>
      </c>
      <c r="C2838" t="inlineStr">
        <is>
          <t>Love Cabaret</t>
        </is>
      </c>
      <c r="D2838" s="556" t="n">
        <v>45658</v>
      </c>
      <c r="E2838" t="n">
        <v>18359</v>
      </c>
      <c r="F2838" t="inlineStr">
        <is>
          <t>GIN TANQUERAY 750ML</t>
        </is>
      </c>
      <c r="G2838" t="n">
        <v>3278</v>
      </c>
      <c r="H2838" t="n">
        <v>4.2</v>
      </c>
      <c r="I2838" t="inlineStr">
        <is>
          <t>GR</t>
        </is>
      </c>
      <c r="J2838" t="inlineStr">
        <is>
          <t>BEBIDAS</t>
        </is>
      </c>
      <c r="K2838" t="inlineStr">
        <is>
          <t>12/2024</t>
        </is>
      </c>
      <c r="L2838" t="n">
        <v>99.90000000000001</v>
      </c>
      <c r="M2838" s="556" t="n">
        <v>45655</v>
      </c>
      <c r="N2838" t="n">
        <v>99.90000000000001</v>
      </c>
      <c r="O2838" t="n">
        <v>99.90000000000001</v>
      </c>
      <c r="P2838" t="n">
        <v>419.58</v>
      </c>
    </row>
    <row r="2839">
      <c r="A2839" t="n">
        <v>12316</v>
      </c>
      <c r="B2839" t="n">
        <v>128</v>
      </c>
      <c r="C2839" t="inlineStr">
        <is>
          <t>Love Cabaret</t>
        </is>
      </c>
      <c r="D2839" s="556" t="n">
        <v>45658</v>
      </c>
      <c r="E2839" t="n">
        <v>17797</v>
      </c>
      <c r="F2839" t="inlineStr">
        <is>
          <t>VINHO BRANCO MASCARA FUEGO CHARDONNAY 750ML</t>
        </is>
      </c>
      <c r="G2839" t="n">
        <v>3748</v>
      </c>
      <c r="H2839" t="n">
        <v>10</v>
      </c>
      <c r="I2839" t="inlineStr">
        <is>
          <t>GR</t>
        </is>
      </c>
      <c r="J2839" t="inlineStr">
        <is>
          <t>BEBIDAS</t>
        </is>
      </c>
      <c r="K2839" t="inlineStr">
        <is>
          <t>12/2024</t>
        </is>
      </c>
      <c r="L2839" t="n">
        <v>0</v>
      </c>
      <c r="M2839" s="556" t="n">
        <v>45530</v>
      </c>
      <c r="N2839" t="n">
        <v>41.53</v>
      </c>
      <c r="O2839" t="n">
        <v>35.75</v>
      </c>
      <c r="P2839" t="n">
        <v>415.3</v>
      </c>
    </row>
    <row r="2840">
      <c r="A2840" t="n">
        <v>12358</v>
      </c>
      <c r="B2840" t="n">
        <v>128</v>
      </c>
      <c r="C2840" t="inlineStr">
        <is>
          <t>Love Cabaret</t>
        </is>
      </c>
      <c r="D2840" s="556" t="n">
        <v>45658</v>
      </c>
      <c r="E2840" t="n">
        <v>18133</v>
      </c>
      <c r="F2840" t="inlineStr">
        <is>
          <t>WHISKY GLENLIVET FOUNDERS RESERVE 750ML</t>
        </is>
      </c>
      <c r="G2840" t="n">
        <v>3484</v>
      </c>
      <c r="H2840" t="n">
        <v>2</v>
      </c>
      <c r="I2840" t="inlineStr">
        <is>
          <t>GR</t>
        </is>
      </c>
      <c r="J2840" t="inlineStr">
        <is>
          <t>BEBIDAS</t>
        </is>
      </c>
      <c r="K2840" t="inlineStr">
        <is>
          <t>12/2024</t>
        </is>
      </c>
      <c r="L2840" t="n">
        <v>0</v>
      </c>
      <c r="M2840" s="556" t="n">
        <v>-693593</v>
      </c>
      <c r="N2840" t="n">
        <v>0</v>
      </c>
      <c r="O2840" t="n">
        <v>0</v>
      </c>
      <c r="P2840" t="n">
        <v>414.02</v>
      </c>
    </row>
    <row r="2841">
      <c r="A2841" t="n">
        <v>12288</v>
      </c>
      <c r="B2841" t="n">
        <v>128</v>
      </c>
      <c r="C2841" t="inlineStr">
        <is>
          <t>Love Cabaret</t>
        </is>
      </c>
      <c r="D2841" s="556" t="n">
        <v>45658</v>
      </c>
      <c r="E2841" t="n">
        <v>18306</v>
      </c>
      <c r="F2841" t="inlineStr">
        <is>
          <t>LICOR MARASCHINO LUXARDO 750ML</t>
        </is>
      </c>
      <c r="G2841" t="n">
        <v>3327</v>
      </c>
      <c r="H2841" t="n">
        <v>2</v>
      </c>
      <c r="I2841" t="inlineStr">
        <is>
          <t>GR</t>
        </is>
      </c>
      <c r="J2841" t="inlineStr">
        <is>
          <t>BEBIDAS</t>
        </is>
      </c>
      <c r="K2841" t="inlineStr">
        <is>
          <t>12/2024</t>
        </is>
      </c>
      <c r="L2841" t="n">
        <v>0</v>
      </c>
      <c r="M2841" s="556" t="n">
        <v>-693593</v>
      </c>
      <c r="N2841" t="n">
        <v>0</v>
      </c>
      <c r="O2841" t="n">
        <v>0</v>
      </c>
      <c r="P2841" t="n">
        <v>395.1</v>
      </c>
    </row>
    <row r="2842">
      <c r="A2842" t="n">
        <v>12279</v>
      </c>
      <c r="B2842" t="n">
        <v>128</v>
      </c>
      <c r="C2842" t="inlineStr">
        <is>
          <t>Love Cabaret</t>
        </is>
      </c>
      <c r="D2842" s="556" t="n">
        <v>45658</v>
      </c>
      <c r="E2842" t="n">
        <v>18475</v>
      </c>
      <c r="F2842" t="inlineStr">
        <is>
          <t>CACHACA ORIGINAL PRATA ENGENHO CANTAREIRA 750ML</t>
        </is>
      </c>
      <c r="G2842" t="n">
        <v>3181</v>
      </c>
      <c r="H2842" t="n">
        <v>12</v>
      </c>
      <c r="I2842" t="inlineStr">
        <is>
          <t>GR</t>
        </is>
      </c>
      <c r="J2842" t="inlineStr">
        <is>
          <t>BEBIDAS</t>
        </is>
      </c>
      <c r="K2842" t="inlineStr">
        <is>
          <t>12/2024</t>
        </is>
      </c>
      <c r="L2842" t="n">
        <v>0</v>
      </c>
      <c r="M2842" s="556" t="n">
        <v>-693593</v>
      </c>
      <c r="N2842" t="n">
        <v>0</v>
      </c>
      <c r="O2842" t="n">
        <v>32.9</v>
      </c>
      <c r="P2842" t="n">
        <v>394.8</v>
      </c>
    </row>
    <row r="2843">
      <c r="A2843" t="n">
        <v>12294</v>
      </c>
      <c r="B2843" t="n">
        <v>128</v>
      </c>
      <c r="C2843" t="inlineStr">
        <is>
          <t>Love Cabaret</t>
        </is>
      </c>
      <c r="D2843" s="556" t="n">
        <v>45658</v>
      </c>
      <c r="E2843" t="n">
        <v>18241</v>
      </c>
      <c r="F2843" t="inlineStr">
        <is>
          <t>TEQUILA EL JIMADOR BLANCO 750ML</t>
        </is>
      </c>
      <c r="G2843" t="n">
        <v>3387</v>
      </c>
      <c r="H2843" t="n">
        <v>4</v>
      </c>
      <c r="I2843" t="inlineStr">
        <is>
          <t>GR</t>
        </is>
      </c>
      <c r="J2843" t="inlineStr">
        <is>
          <t>BEBIDAS</t>
        </is>
      </c>
      <c r="K2843" t="inlineStr">
        <is>
          <t>12/2024</t>
        </is>
      </c>
      <c r="L2843" t="n">
        <v>0</v>
      </c>
      <c r="M2843" s="556" t="n">
        <v>45583</v>
      </c>
      <c r="N2843" t="n">
        <v>95</v>
      </c>
      <c r="O2843" t="n">
        <v>96</v>
      </c>
      <c r="P2843" t="n">
        <v>380</v>
      </c>
    </row>
    <row r="2844">
      <c r="A2844" t="n">
        <v>12275</v>
      </c>
      <c r="B2844" t="n">
        <v>128</v>
      </c>
      <c r="C2844" t="inlineStr">
        <is>
          <t>Love Cabaret</t>
        </is>
      </c>
      <c r="D2844" s="556" t="n">
        <v>45658</v>
      </c>
      <c r="E2844" t="n">
        <v>18530</v>
      </c>
      <c r="F2844" t="inlineStr">
        <is>
          <t>APERITIVO RAMAZZOTTI ROSATO 700ML</t>
        </is>
      </c>
      <c r="G2844" t="n">
        <v>3145</v>
      </c>
      <c r="H2844" t="n">
        <v>6</v>
      </c>
      <c r="I2844" t="inlineStr">
        <is>
          <t>GR</t>
        </is>
      </c>
      <c r="J2844" t="inlineStr">
        <is>
          <t>BEBIDAS</t>
        </is>
      </c>
      <c r="K2844" t="inlineStr">
        <is>
          <t>12/2024</t>
        </is>
      </c>
      <c r="L2844" t="n">
        <v>0</v>
      </c>
      <c r="M2844" s="556" t="n">
        <v>45502</v>
      </c>
      <c r="N2844" t="n">
        <v>61.12</v>
      </c>
      <c r="O2844" t="n">
        <v>64.56</v>
      </c>
      <c r="P2844" t="n">
        <v>366.72</v>
      </c>
    </row>
    <row r="2845">
      <c r="A2845" t="n">
        <v>14928</v>
      </c>
      <c r="B2845" t="n">
        <v>128</v>
      </c>
      <c r="C2845" t="inlineStr">
        <is>
          <t>Love Cabaret</t>
        </is>
      </c>
      <c r="D2845" s="556" t="n">
        <v>45658</v>
      </c>
      <c r="E2845" t="n">
        <v>17632</v>
      </c>
      <c r="F2845" t="inlineStr">
        <is>
          <t>VINHO TINTO VALVIRGINIO ROSSOTOSCANO SECRETO 750ML</t>
        </is>
      </c>
      <c r="G2845" t="n">
        <v>3897</v>
      </c>
      <c r="H2845" t="n">
        <v>7</v>
      </c>
      <c r="I2845" t="inlineStr">
        <is>
          <t>UN</t>
        </is>
      </c>
      <c r="J2845" t="inlineStr">
        <is>
          <t>BEBIDAS</t>
        </is>
      </c>
      <c r="K2845" t="inlineStr">
        <is>
          <t>12/2024</t>
        </is>
      </c>
      <c r="L2845" t="n">
        <v>0</v>
      </c>
      <c r="M2845" s="556" t="n">
        <v>-693593</v>
      </c>
      <c r="N2845" t="n">
        <v>0</v>
      </c>
      <c r="O2845" t="n">
        <v>0</v>
      </c>
      <c r="P2845" t="n">
        <v>363.3</v>
      </c>
    </row>
    <row r="2846">
      <c r="A2846" t="n">
        <v>12333</v>
      </c>
      <c r="B2846" t="n">
        <v>128</v>
      </c>
      <c r="C2846" t="inlineStr">
        <is>
          <t>Love Cabaret</t>
        </is>
      </c>
      <c r="D2846" s="556" t="n">
        <v>45658</v>
      </c>
      <c r="E2846" t="n">
        <v>19291</v>
      </c>
      <c r="F2846" t="inlineStr">
        <is>
          <t>QUEIJO PARMESAO CAPA PRETA KG</t>
        </is>
      </c>
      <c r="G2846" t="n">
        <v>2775</v>
      </c>
      <c r="H2846" t="n">
        <v>5.2</v>
      </c>
      <c r="I2846" t="inlineStr">
        <is>
          <t>KG</t>
        </is>
      </c>
      <c r="J2846" t="inlineStr">
        <is>
          <t>ALIMENTOS</t>
        </is>
      </c>
      <c r="K2846" t="inlineStr">
        <is>
          <t>12/2024</t>
        </is>
      </c>
      <c r="L2846" t="n">
        <v>68.45999999999999</v>
      </c>
      <c r="M2846" s="556" t="n">
        <v>45643</v>
      </c>
      <c r="N2846" t="n">
        <v>69.98999999999999</v>
      </c>
      <c r="O2846" t="n">
        <v>69.98999999999999</v>
      </c>
      <c r="P2846" t="n">
        <v>355.99</v>
      </c>
    </row>
    <row r="2847">
      <c r="A2847" t="n">
        <v>12277</v>
      </c>
      <c r="B2847" t="n">
        <v>128</v>
      </c>
      <c r="C2847" t="inlineStr">
        <is>
          <t>Love Cabaret</t>
        </is>
      </c>
      <c r="D2847" s="556" t="n">
        <v>45658</v>
      </c>
      <c r="E2847" t="n">
        <v>25156</v>
      </c>
      <c r="F2847" t="inlineStr">
        <is>
          <t>CACHACA FAMIGERADA CARVALHO OURO 750ML</t>
        </is>
      </c>
      <c r="G2847" t="n">
        <v>5926</v>
      </c>
      <c r="H2847" t="n">
        <v>5</v>
      </c>
      <c r="I2847" t="inlineStr">
        <is>
          <t>GR</t>
        </is>
      </c>
      <c r="J2847" t="inlineStr">
        <is>
          <t>BEBIDAS</t>
        </is>
      </c>
      <c r="K2847" t="inlineStr">
        <is>
          <t>12/2024</t>
        </is>
      </c>
      <c r="L2847" t="n">
        <v>0</v>
      </c>
      <c r="M2847" s="556" t="n">
        <v>-693593</v>
      </c>
      <c r="N2847" t="n">
        <v>0</v>
      </c>
      <c r="O2847" t="n">
        <v>65</v>
      </c>
      <c r="P2847" t="n">
        <v>325</v>
      </c>
    </row>
    <row r="2848">
      <c r="A2848" t="n">
        <v>12364</v>
      </c>
      <c r="B2848" t="n">
        <v>128</v>
      </c>
      <c r="C2848" t="inlineStr">
        <is>
          <t>Love Cabaret</t>
        </is>
      </c>
      <c r="D2848" s="556" t="n">
        <v>45658</v>
      </c>
      <c r="E2848" t="n">
        <v>20116</v>
      </c>
      <c r="F2848" t="inlineStr">
        <is>
          <t>MASSA CONGELADA PARA HARUMAKI 450GR</t>
        </is>
      </c>
      <c r="G2848" t="n">
        <v>2291</v>
      </c>
      <c r="H2848" t="n">
        <v>16</v>
      </c>
      <c r="I2848" t="inlineStr">
        <is>
          <t>UN</t>
        </is>
      </c>
      <c r="J2848" t="inlineStr">
        <is>
          <t>ALIMENTOS</t>
        </is>
      </c>
      <c r="K2848" t="inlineStr">
        <is>
          <t>12/2024</t>
        </is>
      </c>
      <c r="L2848" t="n">
        <v>0</v>
      </c>
      <c r="M2848" s="556" t="n">
        <v>-693593</v>
      </c>
      <c r="N2848" t="n">
        <v>0</v>
      </c>
      <c r="O2848" t="n">
        <v>0</v>
      </c>
      <c r="P2848" t="n">
        <v>312</v>
      </c>
    </row>
    <row r="2849">
      <c r="A2849" t="n">
        <v>12338</v>
      </c>
      <c r="B2849" t="n">
        <v>128</v>
      </c>
      <c r="C2849" t="inlineStr">
        <is>
          <t>Love Cabaret</t>
        </is>
      </c>
      <c r="D2849" s="556" t="n">
        <v>45658</v>
      </c>
      <c r="E2849" t="n">
        <v>18989</v>
      </c>
      <c r="F2849" t="inlineStr">
        <is>
          <t>SOBRECOXA DESSOSSADA KG</t>
        </is>
      </c>
      <c r="G2849" t="n">
        <v>2901</v>
      </c>
      <c r="H2849" t="n">
        <v>15</v>
      </c>
      <c r="I2849" t="inlineStr">
        <is>
          <t>KG</t>
        </is>
      </c>
      <c r="J2849" t="inlineStr">
        <is>
          <t>ALIMENTOS</t>
        </is>
      </c>
      <c r="K2849" t="inlineStr">
        <is>
          <t>12/2024</t>
        </is>
      </c>
      <c r="L2849" t="n">
        <v>19.3</v>
      </c>
      <c r="M2849" s="556" t="n">
        <v>45643</v>
      </c>
      <c r="N2849" t="n">
        <v>19.3</v>
      </c>
      <c r="O2849" t="n">
        <v>19.3</v>
      </c>
      <c r="P2849" t="n">
        <v>289.5</v>
      </c>
    </row>
    <row r="2850">
      <c r="A2850" t="n">
        <v>12311</v>
      </c>
      <c r="B2850" t="n">
        <v>128</v>
      </c>
      <c r="C2850" t="inlineStr">
        <is>
          <t>Love Cabaret</t>
        </is>
      </c>
      <c r="D2850" s="556" t="n">
        <v>45658</v>
      </c>
      <c r="E2850" t="n">
        <v>18097</v>
      </c>
      <c r="F2850" t="inlineStr">
        <is>
          <t>WHISKY TALISKER SINGLE MALT 10 ANOS 720ML</t>
        </is>
      </c>
      <c r="G2850" t="n">
        <v>3513</v>
      </c>
      <c r="H2850" t="n">
        <v>0.6</v>
      </c>
      <c r="I2850" t="inlineStr">
        <is>
          <t>GR</t>
        </is>
      </c>
      <c r="J2850" t="inlineStr">
        <is>
          <t>BEBIDAS</t>
        </is>
      </c>
      <c r="K2850" t="inlineStr">
        <is>
          <t>12/2024</t>
        </is>
      </c>
      <c r="L2850" t="n">
        <v>0</v>
      </c>
      <c r="M2850" s="556" t="n">
        <v>-693593</v>
      </c>
      <c r="N2850" t="n">
        <v>0</v>
      </c>
      <c r="O2850" t="n">
        <v>392.9</v>
      </c>
      <c r="P2850" t="n">
        <v>235.74</v>
      </c>
    </row>
    <row r="2851">
      <c r="A2851" t="n">
        <v>14933</v>
      </c>
      <c r="B2851" t="n">
        <v>128</v>
      </c>
      <c r="C2851" t="inlineStr">
        <is>
          <t>Love Cabaret</t>
        </is>
      </c>
      <c r="D2851" s="556" t="n">
        <v>45658</v>
      </c>
      <c r="E2851" t="n">
        <v>18812</v>
      </c>
      <c r="F2851" t="inlineStr">
        <is>
          <t>LINGUA BOVINA KG</t>
        </is>
      </c>
      <c r="G2851" t="n">
        <v>2963</v>
      </c>
      <c r="H2851" t="n">
        <v>5.7</v>
      </c>
      <c r="I2851" t="inlineStr">
        <is>
          <t>KG</t>
        </is>
      </c>
      <c r="J2851" t="inlineStr">
        <is>
          <t>ALIMENTOS</t>
        </is>
      </c>
      <c r="K2851" t="inlineStr">
        <is>
          <t>12/2024</t>
        </is>
      </c>
      <c r="L2851" t="n">
        <v>38</v>
      </c>
      <c r="M2851" s="556" t="n">
        <v>45636</v>
      </c>
      <c r="N2851" t="n">
        <v>38</v>
      </c>
      <c r="O2851" t="n">
        <v>38</v>
      </c>
      <c r="P2851" t="n">
        <v>216.6</v>
      </c>
    </row>
    <row r="2852">
      <c r="A2852" t="n">
        <v>12348</v>
      </c>
      <c r="B2852" t="n">
        <v>128</v>
      </c>
      <c r="C2852" t="inlineStr">
        <is>
          <t>Love Cabaret</t>
        </is>
      </c>
      <c r="D2852" s="556" t="n">
        <v>45658</v>
      </c>
      <c r="E2852" t="n">
        <v>17915</v>
      </c>
      <c r="F2852" t="inlineStr">
        <is>
          <t>ENERGETICO RED BULL TROPICAL 250ML  C/24UN</t>
        </is>
      </c>
      <c r="G2852" t="n">
        <v>3648</v>
      </c>
      <c r="H2852" t="n">
        <v>1.08</v>
      </c>
      <c r="I2852" t="inlineStr">
        <is>
          <t>PC</t>
        </is>
      </c>
      <c r="J2852" t="inlineStr">
        <is>
          <t>BEBIDAS</t>
        </is>
      </c>
      <c r="K2852" t="inlineStr">
        <is>
          <t>12/2024</t>
        </is>
      </c>
      <c r="L2852" t="n">
        <v>0</v>
      </c>
      <c r="M2852" s="556" t="n">
        <v>45569</v>
      </c>
      <c r="N2852" t="n">
        <v>196.82</v>
      </c>
      <c r="O2852" t="n">
        <v>163.68</v>
      </c>
      <c r="P2852" t="n">
        <v>212.57</v>
      </c>
    </row>
    <row r="2853">
      <c r="A2853" t="n">
        <v>12371</v>
      </c>
      <c r="B2853" t="n">
        <v>128</v>
      </c>
      <c r="C2853" t="inlineStr">
        <is>
          <t>Love Cabaret</t>
        </is>
      </c>
      <c r="D2853" s="556" t="n">
        <v>45658</v>
      </c>
      <c r="E2853" t="n">
        <v>19154</v>
      </c>
      <c r="F2853" t="inlineStr">
        <is>
          <t>PAO QUADRADO BRIOCHE BATARD UN</t>
        </is>
      </c>
      <c r="G2853" t="n">
        <v>2831</v>
      </c>
      <c r="H2853" t="n">
        <v>7</v>
      </c>
      <c r="I2853" t="inlineStr">
        <is>
          <t>UN</t>
        </is>
      </c>
      <c r="J2853" t="inlineStr">
        <is>
          <t>ALIMENTOS</t>
        </is>
      </c>
      <c r="K2853" t="inlineStr">
        <is>
          <t>12/2024</t>
        </is>
      </c>
      <c r="L2853" t="n">
        <v>0</v>
      </c>
      <c r="M2853" s="556" t="n">
        <v>45524</v>
      </c>
      <c r="N2853" t="n">
        <v>28.5</v>
      </c>
      <c r="O2853" t="n">
        <v>28.5</v>
      </c>
      <c r="P2853" t="n">
        <v>199.5</v>
      </c>
    </row>
    <row r="2854">
      <c r="A2854" t="n">
        <v>12276</v>
      </c>
      <c r="B2854" t="n">
        <v>128</v>
      </c>
      <c r="C2854" t="inlineStr">
        <is>
          <t>Love Cabaret</t>
        </is>
      </c>
      <c r="D2854" s="556" t="n">
        <v>45658</v>
      </c>
      <c r="E2854" t="n">
        <v>25154</v>
      </c>
      <c r="F2854" t="inlineStr">
        <is>
          <t>CACHACA FAMIGERADA BRUTA PRATA 750ML</t>
        </is>
      </c>
      <c r="G2854" t="n">
        <v>5925</v>
      </c>
      <c r="H2854" t="n">
        <v>6</v>
      </c>
      <c r="I2854" t="inlineStr">
        <is>
          <t>GR</t>
        </is>
      </c>
      <c r="J2854" t="inlineStr">
        <is>
          <t>BEBIDAS</t>
        </is>
      </c>
      <c r="K2854" t="inlineStr">
        <is>
          <t>12/2024</t>
        </is>
      </c>
      <c r="L2854" t="n">
        <v>0</v>
      </c>
      <c r="M2854" s="556" t="n">
        <v>-693593</v>
      </c>
      <c r="N2854" t="n">
        <v>0</v>
      </c>
      <c r="O2854" t="n">
        <v>32.5</v>
      </c>
      <c r="P2854" t="n">
        <v>195</v>
      </c>
    </row>
    <row r="2855">
      <c r="A2855" t="n">
        <v>12303</v>
      </c>
      <c r="B2855" t="n">
        <v>128</v>
      </c>
      <c r="C2855" t="inlineStr">
        <is>
          <t>Love Cabaret</t>
        </is>
      </c>
      <c r="D2855" s="556" t="n">
        <v>45658</v>
      </c>
      <c r="E2855" t="n">
        <v>18153</v>
      </c>
      <c r="F2855" t="inlineStr">
        <is>
          <t>WHISKY BOURBON WOODFORD RESERVE 750ML</t>
        </is>
      </c>
      <c r="G2855" t="n">
        <v>3466</v>
      </c>
      <c r="H2855" t="n">
        <v>1</v>
      </c>
      <c r="I2855" t="inlineStr">
        <is>
          <t>GR</t>
        </is>
      </c>
      <c r="J2855" t="inlineStr">
        <is>
          <t>BEBIDAS</t>
        </is>
      </c>
      <c r="K2855" t="inlineStr">
        <is>
          <t>12/2024</t>
        </is>
      </c>
      <c r="L2855" t="n">
        <v>0</v>
      </c>
      <c r="M2855" s="556" t="n">
        <v>-693593</v>
      </c>
      <c r="N2855" t="n">
        <v>0</v>
      </c>
      <c r="O2855" t="n">
        <v>164.9</v>
      </c>
      <c r="P2855" t="n">
        <v>192.33</v>
      </c>
    </row>
    <row r="2856">
      <c r="A2856" t="n">
        <v>12336</v>
      </c>
      <c r="B2856" t="n">
        <v>128</v>
      </c>
      <c r="C2856" t="inlineStr">
        <is>
          <t>Love Cabaret</t>
        </is>
      </c>
      <c r="D2856" s="556" t="n">
        <v>45658</v>
      </c>
      <c r="E2856" t="n">
        <v>18788</v>
      </c>
      <c r="F2856" t="inlineStr">
        <is>
          <t>CAMARAO CINZA LIMPO 30/40 KG</t>
        </is>
      </c>
      <c r="G2856" t="n">
        <v>2985</v>
      </c>
      <c r="H2856" t="n">
        <v>1.92</v>
      </c>
      <c r="I2856" t="inlineStr">
        <is>
          <t>KG</t>
        </is>
      </c>
      <c r="J2856" t="inlineStr">
        <is>
          <t>ALIMENTOS</t>
        </is>
      </c>
      <c r="K2856" t="inlineStr">
        <is>
          <t>12/2024</t>
        </is>
      </c>
      <c r="L2856" t="n">
        <v>0</v>
      </c>
      <c r="M2856" s="556" t="n">
        <v>45614</v>
      </c>
      <c r="N2856" t="n">
        <v>98</v>
      </c>
      <c r="O2856" t="n">
        <v>98</v>
      </c>
      <c r="P2856" t="n">
        <v>188.16</v>
      </c>
    </row>
    <row r="2857">
      <c r="A2857" t="n">
        <v>12270</v>
      </c>
      <c r="B2857" t="n">
        <v>128</v>
      </c>
      <c r="C2857" t="inlineStr">
        <is>
          <t>Love Cabaret</t>
        </is>
      </c>
      <c r="D2857" s="556" t="n">
        <v>45658</v>
      </c>
      <c r="E2857" t="n">
        <v>18547</v>
      </c>
      <c r="F2857" t="inlineStr">
        <is>
          <t>APERITIVO APEROL 750ML</t>
        </is>
      </c>
      <c r="G2857" t="n">
        <v>3132</v>
      </c>
      <c r="H2857" t="n">
        <v>5</v>
      </c>
      <c r="I2857" t="inlineStr">
        <is>
          <t>GR</t>
        </is>
      </c>
      <c r="J2857" t="inlineStr">
        <is>
          <t>BEBIDAS</t>
        </is>
      </c>
      <c r="K2857" t="inlineStr">
        <is>
          <t>12/2024</t>
        </is>
      </c>
      <c r="L2857" t="n">
        <v>0</v>
      </c>
      <c r="M2857" s="556" t="n">
        <v>45618</v>
      </c>
      <c r="N2857" t="n">
        <v>36.9</v>
      </c>
      <c r="O2857" t="n">
        <v>35.9</v>
      </c>
      <c r="P2857" t="n">
        <v>184.5</v>
      </c>
    </row>
    <row r="2858">
      <c r="A2858" t="n">
        <v>12287</v>
      </c>
      <c r="B2858" t="n">
        <v>128</v>
      </c>
      <c r="C2858" t="inlineStr">
        <is>
          <t>Love Cabaret</t>
        </is>
      </c>
      <c r="D2858" s="556" t="n">
        <v>45658</v>
      </c>
      <c r="E2858" t="n">
        <v>18312</v>
      </c>
      <c r="F2858" t="inlineStr">
        <is>
          <t>LICOR FRANGELICO 700ML</t>
        </is>
      </c>
      <c r="G2858" t="n">
        <v>3321</v>
      </c>
      <c r="H2858" t="n">
        <v>1.5</v>
      </c>
      <c r="I2858" t="inlineStr">
        <is>
          <t>GR</t>
        </is>
      </c>
      <c r="J2858" t="inlineStr">
        <is>
          <t>BEBIDAS</t>
        </is>
      </c>
      <c r="K2858" t="inlineStr">
        <is>
          <t>12/2024</t>
        </is>
      </c>
      <c r="L2858" t="n">
        <v>0</v>
      </c>
      <c r="M2858" s="556" t="n">
        <v>-693593</v>
      </c>
      <c r="N2858" t="n">
        <v>0</v>
      </c>
      <c r="O2858" t="n">
        <v>135.9</v>
      </c>
      <c r="P2858" t="n">
        <v>175.32</v>
      </c>
    </row>
    <row r="2859">
      <c r="A2859" t="n">
        <v>12284</v>
      </c>
      <c r="B2859" t="n">
        <v>128</v>
      </c>
      <c r="C2859" t="inlineStr">
        <is>
          <t>Love Cabaret</t>
        </is>
      </c>
      <c r="D2859" s="556" t="n">
        <v>45658</v>
      </c>
      <c r="E2859" t="n">
        <v>18327</v>
      </c>
      <c r="F2859" t="inlineStr">
        <is>
          <t>LICOR COINTREAU 700ML</t>
        </is>
      </c>
      <c r="G2859" t="n">
        <v>3306</v>
      </c>
      <c r="H2859" t="n">
        <v>1.5</v>
      </c>
      <c r="I2859" t="inlineStr">
        <is>
          <t>GR</t>
        </is>
      </c>
      <c r="J2859" t="inlineStr">
        <is>
          <t>BEBIDAS</t>
        </is>
      </c>
      <c r="K2859" t="inlineStr">
        <is>
          <t>12/2024</t>
        </is>
      </c>
      <c r="L2859" t="n">
        <v>0</v>
      </c>
      <c r="M2859" s="556" t="n">
        <v>-693593</v>
      </c>
      <c r="N2859" t="n">
        <v>0</v>
      </c>
      <c r="O2859" t="n">
        <v>113.45</v>
      </c>
      <c r="P2859" t="n">
        <v>165.88</v>
      </c>
    </row>
    <row r="2860">
      <c r="A2860" t="n">
        <v>12304</v>
      </c>
      <c r="B2860" t="n">
        <v>128</v>
      </c>
      <c r="C2860" t="inlineStr">
        <is>
          <t>Love Cabaret</t>
        </is>
      </c>
      <c r="D2860" s="556" t="n">
        <v>45658</v>
      </c>
      <c r="E2860" t="n">
        <v>18140</v>
      </c>
      <c r="F2860" t="inlineStr">
        <is>
          <t>WHISKY GENTLEMAN JACK SILVER 1L</t>
        </is>
      </c>
      <c r="G2860" t="n">
        <v>3478</v>
      </c>
      <c r="H2860" t="n">
        <v>1</v>
      </c>
      <c r="I2860" t="inlineStr">
        <is>
          <t>GR</t>
        </is>
      </c>
      <c r="J2860" t="inlineStr">
        <is>
          <t>BEBIDAS</t>
        </is>
      </c>
      <c r="K2860" t="inlineStr">
        <is>
          <t>12/2024</t>
        </is>
      </c>
      <c r="L2860" t="n">
        <v>0</v>
      </c>
      <c r="M2860" s="556" t="n">
        <v>-693593</v>
      </c>
      <c r="N2860" t="n">
        <v>0</v>
      </c>
      <c r="O2860" t="n">
        <v>162.93</v>
      </c>
      <c r="P2860" t="n">
        <v>162.93</v>
      </c>
    </row>
    <row r="2861">
      <c r="A2861" t="n">
        <v>12297</v>
      </c>
      <c r="B2861" t="n">
        <v>128</v>
      </c>
      <c r="C2861" t="inlineStr">
        <is>
          <t>Love Cabaret</t>
        </is>
      </c>
      <c r="D2861" s="556" t="n">
        <v>45658</v>
      </c>
      <c r="E2861" t="n">
        <v>18218</v>
      </c>
      <c r="F2861" t="inlineStr">
        <is>
          <t>VERMOUTH CINZANO ROSSO ARGENTINO 1L</t>
        </is>
      </c>
      <c r="G2861" t="n">
        <v>3410</v>
      </c>
      <c r="H2861" t="n">
        <v>4.5</v>
      </c>
      <c r="I2861" t="inlineStr">
        <is>
          <t>GR</t>
        </is>
      </c>
      <c r="J2861" t="inlineStr">
        <is>
          <t>BEBIDAS</t>
        </is>
      </c>
      <c r="K2861" t="inlineStr">
        <is>
          <t>12/2024</t>
        </is>
      </c>
      <c r="L2861" t="n">
        <v>34.5</v>
      </c>
      <c r="M2861" s="556" t="n">
        <v>45635</v>
      </c>
      <c r="N2861" t="n">
        <v>34.5</v>
      </c>
      <c r="O2861" t="n">
        <v>41.48</v>
      </c>
      <c r="P2861" t="n">
        <v>155.25</v>
      </c>
    </row>
    <row r="2862">
      <c r="A2862" t="n">
        <v>12271</v>
      </c>
      <c r="B2862" t="n">
        <v>128</v>
      </c>
      <c r="C2862" t="inlineStr">
        <is>
          <t>Love Cabaret</t>
        </is>
      </c>
      <c r="D2862" s="556" t="n">
        <v>45658</v>
      </c>
      <c r="E2862" t="n">
        <v>18545</v>
      </c>
      <c r="F2862" t="inlineStr">
        <is>
          <t>APERITIVO CAMPARI 998ML</t>
        </is>
      </c>
      <c r="G2862" t="n">
        <v>3134</v>
      </c>
      <c r="H2862" t="n">
        <v>3</v>
      </c>
      <c r="I2862" t="inlineStr">
        <is>
          <t>GR</t>
        </is>
      </c>
      <c r="J2862" t="inlineStr">
        <is>
          <t>BEBIDAS</t>
        </is>
      </c>
      <c r="K2862" t="inlineStr">
        <is>
          <t>12/2024</t>
        </is>
      </c>
      <c r="L2862" t="n">
        <v>49.9</v>
      </c>
      <c r="M2862" s="556" t="n">
        <v>45642</v>
      </c>
      <c r="N2862" t="n">
        <v>49.9</v>
      </c>
      <c r="O2862" t="n">
        <v>49.99</v>
      </c>
      <c r="P2862" t="n">
        <v>149.7</v>
      </c>
    </row>
    <row r="2863">
      <c r="A2863" t="n">
        <v>12298</v>
      </c>
      <c r="B2863" t="n">
        <v>128</v>
      </c>
      <c r="C2863" t="inlineStr">
        <is>
          <t>Love Cabaret</t>
        </is>
      </c>
      <c r="D2863" s="556" t="n">
        <v>45658</v>
      </c>
      <c r="E2863" t="n">
        <v>18202</v>
      </c>
      <c r="F2863" t="inlineStr">
        <is>
          <t>VERMOUTH DOLIN DRY 750ML</t>
        </is>
      </c>
      <c r="G2863" t="n">
        <v>3424</v>
      </c>
      <c r="H2863" t="n">
        <v>1</v>
      </c>
      <c r="I2863" t="inlineStr">
        <is>
          <t>GR</t>
        </is>
      </c>
      <c r="J2863" t="inlineStr">
        <is>
          <t>BEBIDAS</t>
        </is>
      </c>
      <c r="K2863" t="inlineStr">
        <is>
          <t>12/2024</t>
        </is>
      </c>
      <c r="L2863" t="n">
        <v>0</v>
      </c>
      <c r="M2863" s="556" t="n">
        <v>45618</v>
      </c>
      <c r="N2863" t="n">
        <v>147.63</v>
      </c>
      <c r="O2863" t="n">
        <v>159.51</v>
      </c>
      <c r="P2863" t="n">
        <v>147.63</v>
      </c>
    </row>
    <row r="2864">
      <c r="A2864" t="n">
        <v>12349</v>
      </c>
      <c r="B2864" t="n">
        <v>128</v>
      </c>
      <c r="C2864" t="inlineStr">
        <is>
          <t>Love Cabaret</t>
        </is>
      </c>
      <c r="D2864" s="556" t="n">
        <v>45658</v>
      </c>
      <c r="E2864" t="n">
        <v>24512</v>
      </c>
      <c r="F2864" t="inlineStr">
        <is>
          <t xml:space="preserve">REFRIGERANTE DE LIMAO SICILIANO CLASH'D 269ML C/12 </t>
        </is>
      </c>
      <c r="G2864" t="n">
        <v>5671</v>
      </c>
      <c r="H2864" t="n">
        <v>3</v>
      </c>
      <c r="I2864" t="inlineStr">
        <is>
          <t>PC</t>
        </is>
      </c>
      <c r="J2864" t="inlineStr">
        <is>
          <t>BEBIDAS</t>
        </is>
      </c>
      <c r="K2864" t="inlineStr">
        <is>
          <t>12/2024</t>
        </is>
      </c>
      <c r="L2864" t="n">
        <v>0</v>
      </c>
      <c r="M2864" s="556" t="n">
        <v>45615</v>
      </c>
      <c r="N2864" t="n">
        <v>45.05</v>
      </c>
      <c r="O2864" t="n">
        <v>45.05</v>
      </c>
      <c r="P2864" t="n">
        <v>135.15</v>
      </c>
    </row>
    <row r="2865">
      <c r="A2865" t="n">
        <v>12290</v>
      </c>
      <c r="B2865" t="n">
        <v>128</v>
      </c>
      <c r="C2865" t="inlineStr">
        <is>
          <t>Love Cabaret</t>
        </is>
      </c>
      <c r="D2865" s="556" t="n">
        <v>45658</v>
      </c>
      <c r="E2865" t="n">
        <v>18268</v>
      </c>
      <c r="F2865" t="inlineStr">
        <is>
          <t>RUM HAVANA CLUB 3 ANOS 750ML</t>
        </is>
      </c>
      <c r="G2865" t="n">
        <v>3362</v>
      </c>
      <c r="H2865" t="n">
        <v>2</v>
      </c>
      <c r="I2865" t="inlineStr">
        <is>
          <t>GR</t>
        </is>
      </c>
      <c r="J2865" t="inlineStr">
        <is>
          <t>BEBIDAS</t>
        </is>
      </c>
      <c r="K2865" t="inlineStr">
        <is>
          <t>12/2024</t>
        </is>
      </c>
      <c r="L2865" t="n">
        <v>0</v>
      </c>
      <c r="M2865" s="556" t="n">
        <v>-693593</v>
      </c>
      <c r="N2865" t="n">
        <v>0</v>
      </c>
      <c r="O2865" t="n">
        <v>67.13</v>
      </c>
      <c r="P2865" t="n">
        <v>133.34</v>
      </c>
    </row>
    <row r="2866">
      <c r="A2866" t="n">
        <v>12291</v>
      </c>
      <c r="B2866" t="n">
        <v>128</v>
      </c>
      <c r="C2866" t="inlineStr">
        <is>
          <t>Love Cabaret</t>
        </is>
      </c>
      <c r="D2866" s="556" t="n">
        <v>45658</v>
      </c>
      <c r="E2866" t="n">
        <v>18254</v>
      </c>
      <c r="F2866" t="inlineStr">
        <is>
          <t>RUM HAVANA CLUB 7 ANOS 700ML</t>
        </is>
      </c>
      <c r="G2866" t="n">
        <v>3375</v>
      </c>
      <c r="H2866" t="n">
        <v>1</v>
      </c>
      <c r="I2866" t="inlineStr">
        <is>
          <t>GR</t>
        </is>
      </c>
      <c r="J2866" t="inlineStr">
        <is>
          <t>BEBIDAS</t>
        </is>
      </c>
      <c r="K2866" t="inlineStr">
        <is>
          <t>12/2024</t>
        </is>
      </c>
      <c r="L2866" t="n">
        <v>0</v>
      </c>
      <c r="M2866" s="556" t="n">
        <v>45488</v>
      </c>
      <c r="N2866" t="n">
        <v>123.5</v>
      </c>
      <c r="O2866" t="n">
        <v>119.9</v>
      </c>
      <c r="P2866" t="n">
        <v>123.5</v>
      </c>
    </row>
    <row r="2867">
      <c r="A2867" t="n">
        <v>12353</v>
      </c>
      <c r="B2867" t="n">
        <v>128</v>
      </c>
      <c r="C2867" t="inlineStr">
        <is>
          <t>Love Cabaret</t>
        </is>
      </c>
      <c r="D2867" s="556" t="n">
        <v>45658</v>
      </c>
      <c r="E2867" t="n">
        <v>25213</v>
      </c>
      <c r="F2867" t="inlineStr">
        <is>
          <t>MISSO AZUMA C/1KG</t>
        </is>
      </c>
      <c r="G2867" t="n">
        <v>5948</v>
      </c>
      <c r="H2867" t="n">
        <v>4</v>
      </c>
      <c r="I2867" t="inlineStr">
        <is>
          <t>PT</t>
        </is>
      </c>
      <c r="J2867" t="inlineStr">
        <is>
          <t>ALIMENTOS</t>
        </is>
      </c>
      <c r="K2867" t="inlineStr">
        <is>
          <t>12/2024</t>
        </is>
      </c>
      <c r="L2867" t="n">
        <v>0</v>
      </c>
      <c r="M2867" s="556" t="n">
        <v>45545</v>
      </c>
      <c r="N2867" t="n">
        <v>29.54</v>
      </c>
      <c r="O2867" t="n">
        <v>29.54</v>
      </c>
      <c r="P2867" t="n">
        <v>118.16</v>
      </c>
    </row>
    <row r="2868">
      <c r="A2868" t="n">
        <v>12272</v>
      </c>
      <c r="B2868" t="n">
        <v>128</v>
      </c>
      <c r="C2868" t="inlineStr">
        <is>
          <t>Love Cabaret</t>
        </is>
      </c>
      <c r="D2868" s="556" t="n">
        <v>45658</v>
      </c>
      <c r="E2868" t="n">
        <v>18543</v>
      </c>
      <c r="F2868" t="inlineStr">
        <is>
          <t>APERITIVO CYNAR 900ML</t>
        </is>
      </c>
      <c r="G2868" t="n">
        <v>3135</v>
      </c>
      <c r="H2868" t="n">
        <v>5</v>
      </c>
      <c r="I2868" t="inlineStr">
        <is>
          <t>GR</t>
        </is>
      </c>
      <c r="J2868" t="inlineStr">
        <is>
          <t>BEBIDAS</t>
        </is>
      </c>
      <c r="K2868" t="inlineStr">
        <is>
          <t>12/2024</t>
        </is>
      </c>
      <c r="L2868" t="n">
        <v>22.45</v>
      </c>
      <c r="M2868" s="556" t="n">
        <v>45642</v>
      </c>
      <c r="N2868" t="n">
        <v>22.45</v>
      </c>
      <c r="O2868" t="n">
        <v>21.06</v>
      </c>
      <c r="P2868" t="n">
        <v>112.25</v>
      </c>
    </row>
    <row r="2869">
      <c r="A2869" t="n">
        <v>12365</v>
      </c>
      <c r="B2869" t="n">
        <v>128</v>
      </c>
      <c r="C2869" t="inlineStr">
        <is>
          <t>Love Cabaret</t>
        </is>
      </c>
      <c r="D2869" s="556" t="n">
        <v>45658</v>
      </c>
      <c r="E2869" t="n">
        <v>20926</v>
      </c>
      <c r="F2869" t="inlineStr">
        <is>
          <t>NIBS DE CACAU BARRY CALLEBAUT 800GR</t>
        </is>
      </c>
      <c r="G2869" t="n">
        <v>2034</v>
      </c>
      <c r="H2869" t="n">
        <v>0.82</v>
      </c>
      <c r="I2869" t="inlineStr">
        <is>
          <t>UN</t>
        </is>
      </c>
      <c r="J2869" t="inlineStr">
        <is>
          <t>ALIMENTOS</t>
        </is>
      </c>
      <c r="K2869" t="inlineStr">
        <is>
          <t>12/2024</t>
        </is>
      </c>
      <c r="L2869" t="n">
        <v>0</v>
      </c>
      <c r="M2869" s="556" t="n">
        <v>-693593</v>
      </c>
      <c r="N2869" t="n">
        <v>0</v>
      </c>
      <c r="O2869" t="n">
        <v>0</v>
      </c>
      <c r="P2869" t="n">
        <v>110.69</v>
      </c>
    </row>
    <row r="2870">
      <c r="A2870" t="n">
        <v>12269</v>
      </c>
      <c r="B2870" t="n">
        <v>128</v>
      </c>
      <c r="C2870" t="inlineStr">
        <is>
          <t>Love Cabaret</t>
        </is>
      </c>
      <c r="D2870" s="556" t="n">
        <v>45658</v>
      </c>
      <c r="E2870" t="n">
        <v>22598</v>
      </c>
      <c r="F2870" t="inlineStr">
        <is>
          <t>APERITIVO ANGOSTURA ORANGE 100ML</t>
        </is>
      </c>
      <c r="G2870" t="n">
        <v>3131</v>
      </c>
      <c r="H2870" t="n">
        <v>1</v>
      </c>
      <c r="I2870" t="inlineStr">
        <is>
          <t>GR</t>
        </is>
      </c>
      <c r="J2870" t="inlineStr">
        <is>
          <t>BEBIDAS</t>
        </is>
      </c>
      <c r="K2870" t="inlineStr">
        <is>
          <t>12/2024</t>
        </is>
      </c>
      <c r="L2870" t="n">
        <v>0</v>
      </c>
      <c r="M2870" s="556" t="n">
        <v>-693593</v>
      </c>
      <c r="N2870" t="n">
        <v>0</v>
      </c>
      <c r="O2870" t="n">
        <v>97.90000000000001</v>
      </c>
      <c r="P2870" t="n">
        <v>106.52</v>
      </c>
    </row>
    <row r="2871">
      <c r="A2871" t="n">
        <v>12283</v>
      </c>
      <c r="B2871" t="n">
        <v>128</v>
      </c>
      <c r="C2871" t="inlineStr">
        <is>
          <t>Love Cabaret</t>
        </is>
      </c>
      <c r="D2871" s="556" t="n">
        <v>45658</v>
      </c>
      <c r="E2871" t="n">
        <v>18293</v>
      </c>
      <c r="F2871" t="inlineStr">
        <is>
          <t>LICOR BAILEYS 750ML</t>
        </is>
      </c>
      <c r="G2871" t="n">
        <v>3336</v>
      </c>
      <c r="H2871" t="n">
        <v>1</v>
      </c>
      <c r="I2871" t="inlineStr">
        <is>
          <t>GR</t>
        </is>
      </c>
      <c r="J2871" t="inlineStr">
        <is>
          <t>BEBIDAS</t>
        </is>
      </c>
      <c r="K2871" t="inlineStr">
        <is>
          <t>12/2024</t>
        </is>
      </c>
      <c r="L2871" t="n">
        <v>0</v>
      </c>
      <c r="M2871" s="556" t="n">
        <v>-693593</v>
      </c>
      <c r="N2871" t="n">
        <v>0</v>
      </c>
      <c r="O2871" t="n">
        <v>116.01</v>
      </c>
      <c r="P2871" t="n">
        <v>105.66</v>
      </c>
    </row>
    <row r="2872">
      <c r="A2872" t="n">
        <v>12295</v>
      </c>
      <c r="B2872" t="n">
        <v>128</v>
      </c>
      <c r="C2872" t="inlineStr">
        <is>
          <t>Love Cabaret</t>
        </is>
      </c>
      <c r="D2872" s="556" t="n">
        <v>45658</v>
      </c>
      <c r="E2872" t="n">
        <v>18220</v>
      </c>
      <c r="F2872" t="inlineStr">
        <is>
          <t>VERMOUTH CARPANO CLASSICO ROSSO ITALIANO 1L</t>
        </is>
      </c>
      <c r="G2872" t="n">
        <v>3408</v>
      </c>
      <c r="H2872" t="n">
        <v>1</v>
      </c>
      <c r="I2872" t="inlineStr">
        <is>
          <t>GR</t>
        </is>
      </c>
      <c r="J2872" t="inlineStr">
        <is>
          <t>BEBIDAS</t>
        </is>
      </c>
      <c r="K2872" t="inlineStr">
        <is>
          <t>12/2024</t>
        </is>
      </c>
      <c r="L2872" t="n">
        <v>100.89</v>
      </c>
      <c r="M2872" s="556" t="n">
        <v>45637</v>
      </c>
      <c r="N2872" t="n">
        <v>100.89</v>
      </c>
      <c r="O2872" t="n">
        <v>134.68</v>
      </c>
      <c r="P2872" t="n">
        <v>100.89</v>
      </c>
    </row>
    <row r="2873">
      <c r="A2873" t="n">
        <v>14931</v>
      </c>
      <c r="B2873" t="n">
        <v>128</v>
      </c>
      <c r="C2873" t="inlineStr">
        <is>
          <t>Love Cabaret</t>
        </is>
      </c>
      <c r="D2873" s="556" t="n">
        <v>45658</v>
      </c>
      <c r="E2873" t="n">
        <v>20488</v>
      </c>
      <c r="F2873" t="inlineStr">
        <is>
          <t>PRESUNTO COZIDO MAGRO SADIA KG</t>
        </is>
      </c>
      <c r="G2873" t="n">
        <v>2157</v>
      </c>
      <c r="H2873" t="n">
        <v>3.7</v>
      </c>
      <c r="I2873" t="inlineStr">
        <is>
          <t>KG</t>
        </is>
      </c>
      <c r="J2873" t="inlineStr">
        <is>
          <t>ALIMENTOS</t>
        </is>
      </c>
      <c r="K2873" t="inlineStr">
        <is>
          <t>12/2024</t>
        </is>
      </c>
      <c r="L2873" t="n">
        <v>0</v>
      </c>
      <c r="M2873" s="556" t="n">
        <v>45600</v>
      </c>
      <c r="N2873" t="n">
        <v>26.75</v>
      </c>
      <c r="O2873" t="n">
        <v>26.75</v>
      </c>
      <c r="P2873" t="n">
        <v>98.98</v>
      </c>
    </row>
    <row r="2874">
      <c r="A2874" t="n">
        <v>12309</v>
      </c>
      <c r="B2874" t="n">
        <v>128</v>
      </c>
      <c r="C2874" t="inlineStr">
        <is>
          <t>Love Cabaret</t>
        </is>
      </c>
      <c r="D2874" s="556" t="n">
        <v>45658</v>
      </c>
      <c r="E2874" t="n">
        <v>18111</v>
      </c>
      <c r="F2874" t="inlineStr">
        <is>
          <t>WHISKY JOHNNIE WALKER RED LABEL 1L</t>
        </is>
      </c>
      <c r="G2874" t="n">
        <v>3500</v>
      </c>
      <c r="H2874" t="n">
        <v>1</v>
      </c>
      <c r="I2874" t="inlineStr">
        <is>
          <t>GR</t>
        </is>
      </c>
      <c r="J2874" t="inlineStr">
        <is>
          <t>BEBIDAS</t>
        </is>
      </c>
      <c r="K2874" t="inlineStr">
        <is>
          <t>12/2024</t>
        </is>
      </c>
      <c r="L2874" t="n">
        <v>0</v>
      </c>
      <c r="M2874" s="556" t="n">
        <v>45569</v>
      </c>
      <c r="N2874" t="n">
        <v>92.47</v>
      </c>
      <c r="O2874" t="n">
        <v>92.47</v>
      </c>
      <c r="P2874" t="n">
        <v>92.47</v>
      </c>
    </row>
    <row r="2875">
      <c r="A2875" t="n">
        <v>12327</v>
      </c>
      <c r="B2875" t="n">
        <v>128</v>
      </c>
      <c r="C2875" t="inlineStr">
        <is>
          <t>Love Cabaret</t>
        </is>
      </c>
      <c r="D2875" s="556" t="n">
        <v>45658</v>
      </c>
      <c r="E2875" t="n">
        <v>19623</v>
      </c>
      <c r="F2875" t="inlineStr">
        <is>
          <t>CEBOLA ROXA KG</t>
        </is>
      </c>
      <c r="G2875" t="n">
        <v>2611</v>
      </c>
      <c r="H2875" t="n">
        <v>4</v>
      </c>
      <c r="I2875" t="inlineStr">
        <is>
          <t>KG</t>
        </is>
      </c>
      <c r="J2875" t="inlineStr">
        <is>
          <t>ALIMENTOS</t>
        </is>
      </c>
      <c r="K2875" t="inlineStr">
        <is>
          <t>12/2024</t>
        </is>
      </c>
      <c r="L2875" t="n">
        <v>21.87</v>
      </c>
      <c r="M2875" s="556" t="n">
        <v>45642</v>
      </c>
      <c r="N2875" t="n">
        <v>4.05</v>
      </c>
      <c r="O2875" t="n">
        <v>6</v>
      </c>
      <c r="P2875" t="n">
        <v>87.48</v>
      </c>
    </row>
    <row r="2876">
      <c r="A2876" t="n">
        <v>12274</v>
      </c>
      <c r="B2876" t="n">
        <v>128</v>
      </c>
      <c r="C2876" t="inlineStr">
        <is>
          <t>Love Cabaret</t>
        </is>
      </c>
      <c r="D2876" s="556" t="n">
        <v>45658</v>
      </c>
      <c r="E2876" t="n">
        <v>18537</v>
      </c>
      <c r="F2876" t="inlineStr">
        <is>
          <t>APERITIVO LILLET BLANC 750ML</t>
        </is>
      </c>
      <c r="G2876" t="n">
        <v>3140</v>
      </c>
      <c r="H2876" t="n">
        <v>1</v>
      </c>
      <c r="I2876" t="inlineStr">
        <is>
          <t>GR</t>
        </is>
      </c>
      <c r="J2876" t="inlineStr">
        <is>
          <t>BEBIDAS</t>
        </is>
      </c>
      <c r="K2876" t="inlineStr">
        <is>
          <t>12/2024</t>
        </is>
      </c>
      <c r="L2876" t="n">
        <v>0</v>
      </c>
      <c r="M2876" s="556" t="n">
        <v>45502</v>
      </c>
      <c r="N2876" t="n">
        <v>79.09999999999999</v>
      </c>
      <c r="O2876" t="n">
        <v>79.09999999999999</v>
      </c>
      <c r="P2876" t="n">
        <v>79.09999999999999</v>
      </c>
    </row>
    <row r="2877">
      <c r="A2877" t="n">
        <v>12285</v>
      </c>
      <c r="B2877" t="n">
        <v>128</v>
      </c>
      <c r="C2877" t="inlineStr">
        <is>
          <t>Love Cabaret</t>
        </is>
      </c>
      <c r="D2877" s="556" t="n">
        <v>45658</v>
      </c>
      <c r="E2877" t="n">
        <v>24706</v>
      </c>
      <c r="F2877" t="inlineStr">
        <is>
          <t>LICOR DE MACA VERDE SOUR APPLE PUCKER DE KUYPER 700ML</t>
        </is>
      </c>
      <c r="G2877" t="n">
        <v>5723</v>
      </c>
      <c r="H2877" t="n">
        <v>0.3</v>
      </c>
      <c r="I2877" t="inlineStr">
        <is>
          <t>GR</t>
        </is>
      </c>
      <c r="J2877" t="inlineStr">
        <is>
          <t>BEBIDAS</t>
        </is>
      </c>
      <c r="K2877" t="inlineStr">
        <is>
          <t>12/2024</t>
        </is>
      </c>
      <c r="L2877" t="n">
        <v>0</v>
      </c>
      <c r="M2877" s="556" t="n">
        <v>45524</v>
      </c>
      <c r="N2877" t="n">
        <v>249</v>
      </c>
      <c r="O2877" t="n">
        <v>249</v>
      </c>
      <c r="P2877" t="n">
        <v>74.7</v>
      </c>
    </row>
    <row r="2878">
      <c r="A2878" t="n">
        <v>12286</v>
      </c>
      <c r="B2878" t="n">
        <v>128</v>
      </c>
      <c r="C2878" t="inlineStr">
        <is>
          <t>Love Cabaret</t>
        </is>
      </c>
      <c r="D2878" s="556" t="n">
        <v>45658</v>
      </c>
      <c r="E2878" t="n">
        <v>18313</v>
      </c>
      <c r="F2878" t="inlineStr">
        <is>
          <t>LICOR DRAMBUIE 750ML</t>
        </is>
      </c>
      <c r="G2878" t="n">
        <v>3320</v>
      </c>
      <c r="H2878" t="n">
        <v>0.5</v>
      </c>
      <c r="I2878" t="inlineStr">
        <is>
          <t>GR</t>
        </is>
      </c>
      <c r="J2878" t="inlineStr">
        <is>
          <t>BEBIDAS</t>
        </is>
      </c>
      <c r="K2878" t="inlineStr">
        <is>
          <t>12/2024</t>
        </is>
      </c>
      <c r="L2878" t="n">
        <v>0</v>
      </c>
      <c r="M2878" s="556" t="n">
        <v>-693593</v>
      </c>
      <c r="N2878" t="n">
        <v>0</v>
      </c>
      <c r="O2878" t="n">
        <v>148.9</v>
      </c>
      <c r="P2878" t="n">
        <v>74.45</v>
      </c>
    </row>
    <row r="2879">
      <c r="A2879" t="n">
        <v>12370</v>
      </c>
      <c r="B2879" t="n">
        <v>128</v>
      </c>
      <c r="C2879" t="inlineStr">
        <is>
          <t>Love Cabaret</t>
        </is>
      </c>
      <c r="D2879" s="556" t="n">
        <v>45658</v>
      </c>
      <c r="E2879" t="n">
        <v>19157</v>
      </c>
      <c r="F2879" t="inlineStr">
        <is>
          <t>PAO DE BRIOCHE PARA HAMBURGUER C/ 4UN</t>
        </is>
      </c>
      <c r="G2879" t="n">
        <v>2830</v>
      </c>
      <c r="H2879" t="n">
        <v>30</v>
      </c>
      <c r="I2879" t="inlineStr">
        <is>
          <t>UN</t>
        </is>
      </c>
      <c r="J2879" t="inlineStr">
        <is>
          <t>ALIMENTOS</t>
        </is>
      </c>
      <c r="K2879" t="inlineStr">
        <is>
          <t>12/2024</t>
        </is>
      </c>
      <c r="L2879" t="n">
        <v>0</v>
      </c>
      <c r="M2879" s="556" t="n">
        <v>45496</v>
      </c>
      <c r="N2879" t="n">
        <v>2.45</v>
      </c>
      <c r="O2879" t="n">
        <v>7.84</v>
      </c>
      <c r="P2879" t="n">
        <v>73.63</v>
      </c>
    </row>
    <row r="2880">
      <c r="A2880" t="n">
        <v>12289</v>
      </c>
      <c r="B2880" t="n">
        <v>128</v>
      </c>
      <c r="C2880" t="inlineStr">
        <is>
          <t>Love Cabaret</t>
        </is>
      </c>
      <c r="D2880" s="556" t="n">
        <v>45658</v>
      </c>
      <c r="E2880" t="n">
        <v>18272</v>
      </c>
      <c r="F2880" t="inlineStr">
        <is>
          <t>RUM BACARDI SUPERIOR CARTA BLANCA 980ML</t>
        </is>
      </c>
      <c r="G2880" t="n">
        <v>3358</v>
      </c>
      <c r="H2880" t="n">
        <v>2</v>
      </c>
      <c r="I2880" t="inlineStr">
        <is>
          <t>GR</t>
        </is>
      </c>
      <c r="J2880" t="inlineStr">
        <is>
          <t>BEBIDAS</t>
        </is>
      </c>
      <c r="K2880" t="inlineStr">
        <is>
          <t>12/2024</t>
        </is>
      </c>
      <c r="L2880" t="n">
        <v>0</v>
      </c>
      <c r="M2880" s="556" t="n">
        <v>-693593</v>
      </c>
      <c r="N2880" t="n">
        <v>0</v>
      </c>
      <c r="O2880" t="n">
        <v>36.57</v>
      </c>
      <c r="P2880" t="n">
        <v>73.16</v>
      </c>
    </row>
    <row r="2881">
      <c r="A2881" t="n">
        <v>12335</v>
      </c>
      <c r="B2881" t="n">
        <v>128</v>
      </c>
      <c r="C2881" t="inlineStr">
        <is>
          <t>Love Cabaret</t>
        </is>
      </c>
      <c r="D2881" s="556" t="n">
        <v>45658</v>
      </c>
      <c r="E2881" t="n">
        <v>19235</v>
      </c>
      <c r="F2881" t="inlineStr">
        <is>
          <t>QUEIJO TULHA PECA INTEIRA 5,5KG FAZENDA ATALAIA UN</t>
        </is>
      </c>
      <c r="G2881" t="n">
        <v>2788</v>
      </c>
      <c r="H2881" t="n">
        <v>0.48</v>
      </c>
      <c r="I2881" t="inlineStr">
        <is>
          <t>KG</t>
        </is>
      </c>
      <c r="J2881" t="inlineStr">
        <is>
          <t>ALIMENTOS</t>
        </is>
      </c>
      <c r="K2881" t="inlineStr">
        <is>
          <t>12/2024</t>
        </is>
      </c>
      <c r="L2881" t="n">
        <v>0</v>
      </c>
      <c r="M2881" s="556" t="n">
        <v>45516</v>
      </c>
      <c r="N2881" t="n">
        <v>145</v>
      </c>
      <c r="O2881" t="n">
        <v>137</v>
      </c>
      <c r="P2881" t="n">
        <v>69.59999999999999</v>
      </c>
    </row>
    <row r="2882">
      <c r="A2882" t="n">
        <v>12346</v>
      </c>
      <c r="B2882" t="n">
        <v>128</v>
      </c>
      <c r="C2882" t="inlineStr">
        <is>
          <t>Love Cabaret</t>
        </is>
      </c>
      <c r="D2882" s="556" t="n">
        <v>45658</v>
      </c>
      <c r="E2882" t="n">
        <v>17933</v>
      </c>
      <c r="F2882" t="inlineStr">
        <is>
          <t>AGUA MINERAL COM GAS MAMBA 350ML C/24</t>
        </is>
      </c>
      <c r="G2882" t="n">
        <v>3636</v>
      </c>
      <c r="H2882" t="n">
        <v>34.04</v>
      </c>
      <c r="I2882" t="inlineStr">
        <is>
          <t>PC</t>
        </is>
      </c>
      <c r="J2882" t="inlineStr">
        <is>
          <t>BEBIDAS</t>
        </is>
      </c>
      <c r="K2882" t="inlineStr">
        <is>
          <t>12/2024</t>
        </is>
      </c>
      <c r="L2882" t="n">
        <v>0</v>
      </c>
      <c r="M2882" s="556" t="n">
        <v>45626</v>
      </c>
      <c r="N2882" t="n">
        <v>1.99</v>
      </c>
      <c r="O2882" t="n">
        <v>1.99</v>
      </c>
      <c r="P2882" t="n">
        <v>67.73999999999999</v>
      </c>
    </row>
    <row r="2883">
      <c r="A2883" t="n">
        <v>12351</v>
      </c>
      <c r="B2883" t="n">
        <v>128</v>
      </c>
      <c r="C2883" t="inlineStr">
        <is>
          <t>Love Cabaret</t>
        </is>
      </c>
      <c r="D2883" s="556" t="n">
        <v>45658</v>
      </c>
      <c r="E2883" t="n">
        <v>24561</v>
      </c>
      <c r="F2883" t="inlineStr">
        <is>
          <t xml:space="preserve">REFRIGERANTE GUARANA FYS 350ML C/12 </t>
        </is>
      </c>
      <c r="G2883" t="n">
        <v>5655</v>
      </c>
      <c r="H2883" t="n">
        <v>2</v>
      </c>
      <c r="I2883" t="inlineStr">
        <is>
          <t>PC</t>
        </is>
      </c>
      <c r="J2883" t="inlineStr">
        <is>
          <t>BEBIDAS</t>
        </is>
      </c>
      <c r="K2883" t="inlineStr">
        <is>
          <t>12/2024</t>
        </is>
      </c>
      <c r="L2883" t="n">
        <v>0</v>
      </c>
      <c r="M2883" s="556" t="n">
        <v>45615</v>
      </c>
      <c r="N2883" t="n">
        <v>26.43</v>
      </c>
      <c r="O2883" t="n">
        <v>26.43</v>
      </c>
      <c r="P2883" t="n">
        <v>52.86</v>
      </c>
    </row>
    <row r="2884">
      <c r="A2884" t="n">
        <v>12367</v>
      </c>
      <c r="B2884" t="n">
        <v>128</v>
      </c>
      <c r="C2884" t="inlineStr">
        <is>
          <t>Love Cabaret</t>
        </is>
      </c>
      <c r="D2884" s="556" t="n">
        <v>45658</v>
      </c>
      <c r="E2884" t="n">
        <v>25341</v>
      </c>
      <c r="F2884" t="inlineStr">
        <is>
          <t>PIMENTA COREANA EM PO (GOCHUGARU) C/500G UN</t>
        </is>
      </c>
      <c r="G2884" t="n">
        <v>6031</v>
      </c>
      <c r="H2884" t="n">
        <v>0.9</v>
      </c>
      <c r="I2884" t="inlineStr">
        <is>
          <t>UN</t>
        </is>
      </c>
      <c r="J2884" t="inlineStr">
        <is>
          <t>ALIMENTOS</t>
        </is>
      </c>
      <c r="K2884" t="inlineStr">
        <is>
          <t>12/2024</t>
        </is>
      </c>
      <c r="L2884" t="n">
        <v>0</v>
      </c>
      <c r="M2884" s="556" t="n">
        <v>-693593</v>
      </c>
      <c r="N2884" t="n">
        <v>0</v>
      </c>
      <c r="O2884" t="n">
        <v>0</v>
      </c>
      <c r="P2884" t="n">
        <v>52.19</v>
      </c>
    </row>
    <row r="2885">
      <c r="A2885" t="n">
        <v>12334</v>
      </c>
      <c r="B2885" t="n">
        <v>128</v>
      </c>
      <c r="C2885" t="inlineStr">
        <is>
          <t>Love Cabaret</t>
        </is>
      </c>
      <c r="D2885" s="556" t="n">
        <v>45658</v>
      </c>
      <c r="E2885" t="n">
        <v>24449</v>
      </c>
      <c r="F2885" t="inlineStr">
        <is>
          <t>QUEIJO PARMESAO KG</t>
        </is>
      </c>
      <c r="G2885" t="n">
        <v>2775</v>
      </c>
      <c r="H2885" t="n">
        <v>0.8</v>
      </c>
      <c r="I2885" t="inlineStr">
        <is>
          <t>KG</t>
        </is>
      </c>
      <c r="J2885" t="inlineStr">
        <is>
          <t>ALIMENTOS</t>
        </is>
      </c>
      <c r="K2885" t="inlineStr">
        <is>
          <t>12/2024</t>
        </is>
      </c>
      <c r="L2885" t="n">
        <v>0</v>
      </c>
      <c r="M2885" s="556" t="n">
        <v>45600</v>
      </c>
      <c r="N2885" t="n">
        <v>64.98999999999999</v>
      </c>
      <c r="O2885" t="n">
        <v>70.86</v>
      </c>
      <c r="P2885" t="n">
        <v>51.99</v>
      </c>
    </row>
    <row r="2886">
      <c r="A2886" t="n">
        <v>12368</v>
      </c>
      <c r="B2886" t="n">
        <v>128</v>
      </c>
      <c r="C2886" t="inlineStr">
        <is>
          <t>Love Cabaret</t>
        </is>
      </c>
      <c r="D2886" s="556" t="n">
        <v>45658</v>
      </c>
      <c r="E2886" t="n">
        <v>19242</v>
      </c>
      <c r="F2886" t="inlineStr">
        <is>
          <t>IOGURTE NATURAL VIGOR 12X150G</t>
        </is>
      </c>
      <c r="G2886" t="n">
        <v>2785</v>
      </c>
      <c r="H2886" t="n">
        <v>15</v>
      </c>
      <c r="I2886" t="inlineStr">
        <is>
          <t>UN</t>
        </is>
      </c>
      <c r="J2886" t="inlineStr">
        <is>
          <t>ALIMENTOS</t>
        </is>
      </c>
      <c r="K2886" t="inlineStr">
        <is>
          <t>12/2024</t>
        </is>
      </c>
      <c r="L2886" t="n">
        <v>0</v>
      </c>
      <c r="M2886" s="556" t="n">
        <v>-693593</v>
      </c>
      <c r="N2886" t="n">
        <v>0</v>
      </c>
      <c r="O2886" t="n">
        <v>0</v>
      </c>
      <c r="P2886" t="n">
        <v>50.85</v>
      </c>
    </row>
    <row r="2887">
      <c r="A2887" t="n">
        <v>14934</v>
      </c>
      <c r="B2887" t="n">
        <v>128</v>
      </c>
      <c r="C2887" t="inlineStr">
        <is>
          <t>Love Cabaret</t>
        </is>
      </c>
      <c r="D2887" s="556" t="n">
        <v>45658</v>
      </c>
      <c r="E2887" t="n">
        <v>24116</v>
      </c>
      <c r="F2887" t="inlineStr">
        <is>
          <t>CARNE SECA COXAO DURO KG</t>
        </is>
      </c>
      <c r="G2887" t="n">
        <v>2924</v>
      </c>
      <c r="H2887" t="n">
        <v>1.2</v>
      </c>
      <c r="I2887" t="inlineStr">
        <is>
          <t>KG</t>
        </is>
      </c>
      <c r="J2887" t="inlineStr">
        <is>
          <t>ALIMENTOS</t>
        </is>
      </c>
      <c r="K2887" t="inlineStr">
        <is>
          <t>12/2024</t>
        </is>
      </c>
      <c r="L2887" t="n">
        <v>0</v>
      </c>
      <c r="M2887" s="556" t="n">
        <v>-693593</v>
      </c>
      <c r="N2887" t="n">
        <v>0</v>
      </c>
      <c r="O2887" t="n">
        <v>41.9</v>
      </c>
      <c r="P2887" t="n">
        <v>50.28</v>
      </c>
    </row>
    <row r="2888">
      <c r="A2888" t="n">
        <v>12323</v>
      </c>
      <c r="B2888" t="n">
        <v>128</v>
      </c>
      <c r="C2888" t="inlineStr">
        <is>
          <t>Love Cabaret</t>
        </is>
      </c>
      <c r="D2888" s="556" t="n">
        <v>45658</v>
      </c>
      <c r="E2888" t="n">
        <v>19645</v>
      </c>
      <c r="F2888" t="inlineStr">
        <is>
          <t>BATATA ASTERIX NOIVA KG</t>
        </is>
      </c>
      <c r="G2888" t="n">
        <v>2593</v>
      </c>
      <c r="H2888" t="n">
        <v>9</v>
      </c>
      <c r="I2888" t="inlineStr">
        <is>
          <t>KG</t>
        </is>
      </c>
      <c r="J2888" t="inlineStr">
        <is>
          <t>ALIMENTOS</t>
        </is>
      </c>
      <c r="K2888" t="inlineStr">
        <is>
          <t>12/2024</t>
        </is>
      </c>
      <c r="L2888" t="n">
        <v>5.4</v>
      </c>
      <c r="M2888" s="556" t="n">
        <v>45635</v>
      </c>
      <c r="N2888" t="n">
        <v>5.4</v>
      </c>
      <c r="O2888" t="n">
        <v>5.94</v>
      </c>
      <c r="P2888" t="n">
        <v>48.6</v>
      </c>
    </row>
    <row r="2889">
      <c r="A2889" t="n">
        <v>12369</v>
      </c>
      <c r="B2889" t="n">
        <v>128</v>
      </c>
      <c r="C2889" t="inlineStr">
        <is>
          <t>Love Cabaret</t>
        </is>
      </c>
      <c r="D2889" s="556" t="n">
        <v>45658</v>
      </c>
      <c r="E2889" t="n">
        <v>22955</v>
      </c>
      <c r="F2889" t="inlineStr">
        <is>
          <t>BAGUETE ITALIANA 250G UN</t>
        </is>
      </c>
      <c r="G2889" t="n">
        <v>2848</v>
      </c>
      <c r="H2889" t="n">
        <v>1.9</v>
      </c>
      <c r="I2889" t="inlineStr">
        <is>
          <t>UN</t>
        </is>
      </c>
      <c r="J2889" t="inlineStr">
        <is>
          <t>ALIMENTOS</t>
        </is>
      </c>
      <c r="K2889" t="inlineStr">
        <is>
          <t>12/2024</t>
        </is>
      </c>
      <c r="L2889" t="n">
        <v>25</v>
      </c>
      <c r="M2889" s="556" t="n">
        <v>45643</v>
      </c>
      <c r="N2889" t="n">
        <v>25</v>
      </c>
      <c r="O2889" t="n">
        <v>25</v>
      </c>
      <c r="P2889" t="n">
        <v>47.5</v>
      </c>
    </row>
    <row r="2890">
      <c r="A2890" t="n">
        <v>12278</v>
      </c>
      <c r="B2890" t="n">
        <v>128</v>
      </c>
      <c r="C2890" t="inlineStr">
        <is>
          <t>Love Cabaret</t>
        </is>
      </c>
      <c r="D2890" s="556" t="n">
        <v>45658</v>
      </c>
      <c r="E2890" t="n">
        <v>18477</v>
      </c>
      <c r="F2890" t="inlineStr">
        <is>
          <t>CACHACA ORIGINAL OURO ENGENHO CANTAREIRA 750ML</t>
        </is>
      </c>
      <c r="G2890" t="n">
        <v>3179</v>
      </c>
      <c r="H2890" t="n">
        <v>1</v>
      </c>
      <c r="I2890" t="inlineStr">
        <is>
          <t>GR</t>
        </is>
      </c>
      <c r="J2890" t="inlineStr">
        <is>
          <t>BEBIDAS</t>
        </is>
      </c>
      <c r="K2890" t="inlineStr">
        <is>
          <t>12/2024</t>
        </is>
      </c>
      <c r="L2890" t="n">
        <v>0</v>
      </c>
      <c r="M2890" s="556" t="n">
        <v>-693593</v>
      </c>
      <c r="N2890" t="n">
        <v>0</v>
      </c>
      <c r="O2890" t="n">
        <v>43.9</v>
      </c>
      <c r="P2890" t="n">
        <v>43.9</v>
      </c>
    </row>
    <row r="2891">
      <c r="A2891" t="n">
        <v>12366</v>
      </c>
      <c r="B2891" t="n">
        <v>128</v>
      </c>
      <c r="C2891" t="inlineStr">
        <is>
          <t>Love Cabaret</t>
        </is>
      </c>
      <c r="D2891" s="556" t="n">
        <v>45658</v>
      </c>
      <c r="E2891" t="n">
        <v>21004</v>
      </c>
      <c r="F2891" t="inlineStr">
        <is>
          <t>OLEO DE GERGELIM TORRADO HONG KONG 1L</t>
        </is>
      </c>
      <c r="G2891" t="n">
        <v>2007</v>
      </c>
      <c r="H2891" t="n">
        <v>0.5</v>
      </c>
      <c r="I2891" t="inlineStr">
        <is>
          <t>UN</t>
        </is>
      </c>
      <c r="J2891" t="inlineStr">
        <is>
          <t>ALIMENTOS</t>
        </is>
      </c>
      <c r="K2891" t="inlineStr">
        <is>
          <t>12/2024</t>
        </is>
      </c>
      <c r="L2891" t="n">
        <v>0</v>
      </c>
      <c r="M2891" s="556" t="n">
        <v>45608</v>
      </c>
      <c r="N2891" t="n">
        <v>79.69</v>
      </c>
      <c r="O2891" t="n">
        <v>79.69</v>
      </c>
      <c r="P2891" t="n">
        <v>39.84</v>
      </c>
    </row>
    <row r="2892">
      <c r="A2892" t="n">
        <v>12345</v>
      </c>
      <c r="B2892" t="n">
        <v>128</v>
      </c>
      <c r="C2892" t="inlineStr">
        <is>
          <t>Love Cabaret</t>
        </is>
      </c>
      <c r="D2892" s="556" t="n">
        <v>45658</v>
      </c>
      <c r="E2892" t="n">
        <v>25215</v>
      </c>
      <c r="F2892" t="inlineStr">
        <is>
          <t>MASSA DE GUIOZA C/20 FOLHAS DE 190G</t>
        </is>
      </c>
      <c r="G2892" t="n">
        <v>5949</v>
      </c>
      <c r="H2892" t="n">
        <v>8</v>
      </c>
      <c r="I2892" t="inlineStr">
        <is>
          <t>PC</t>
        </is>
      </c>
      <c r="J2892" t="inlineStr">
        <is>
          <t>ALIMENTOS</t>
        </is>
      </c>
      <c r="K2892" t="inlineStr">
        <is>
          <t>12/2024</t>
        </is>
      </c>
      <c r="L2892" t="n">
        <v>0</v>
      </c>
      <c r="M2892" s="556" t="n">
        <v>45593</v>
      </c>
      <c r="N2892" t="n">
        <v>4.48</v>
      </c>
      <c r="O2892" t="n">
        <v>4.48</v>
      </c>
      <c r="P2892" t="n">
        <v>35.84</v>
      </c>
    </row>
    <row r="2893">
      <c r="A2893" t="n">
        <v>12326</v>
      </c>
      <c r="B2893" t="n">
        <v>128</v>
      </c>
      <c r="C2893" t="inlineStr">
        <is>
          <t>Love Cabaret</t>
        </is>
      </c>
      <c r="D2893" s="556" t="n">
        <v>45658</v>
      </c>
      <c r="E2893" t="n">
        <v>24509</v>
      </c>
      <c r="F2893" t="inlineStr">
        <is>
          <t>CEBOLA BRANCA KG</t>
        </is>
      </c>
      <c r="G2893" t="n">
        <v>2607</v>
      </c>
      <c r="H2893" t="n">
        <v>9.5</v>
      </c>
      <c r="I2893" t="inlineStr">
        <is>
          <t>KG</t>
        </is>
      </c>
      <c r="J2893" t="inlineStr">
        <is>
          <t>ALIMENTOS</t>
        </is>
      </c>
      <c r="K2893" t="inlineStr">
        <is>
          <t>12/2024</t>
        </is>
      </c>
      <c r="L2893" t="n">
        <v>0</v>
      </c>
      <c r="M2893" s="556" t="n">
        <v>45539</v>
      </c>
      <c r="N2893" t="n">
        <v>3.75</v>
      </c>
      <c r="O2893" t="n">
        <v>3.3</v>
      </c>
      <c r="P2893" t="n">
        <v>35.62</v>
      </c>
    </row>
    <row r="2894">
      <c r="A2894" t="n">
        <v>12318</v>
      </c>
      <c r="B2894" t="n">
        <v>128</v>
      </c>
      <c r="C2894" t="inlineStr">
        <is>
          <t>Love Cabaret</t>
        </is>
      </c>
      <c r="D2894" s="556" t="n">
        <v>45658</v>
      </c>
      <c r="E2894" t="n">
        <v>24110</v>
      </c>
      <c r="F2894" t="inlineStr">
        <is>
          <t>CANELA EM PO KG</t>
        </is>
      </c>
      <c r="G2894" t="n">
        <v>2322</v>
      </c>
      <c r="H2894" t="n">
        <v>0.37</v>
      </c>
      <c r="I2894" t="inlineStr">
        <is>
          <t>KG</t>
        </is>
      </c>
      <c r="J2894" t="inlineStr">
        <is>
          <t>ALIMENTOS</t>
        </is>
      </c>
      <c r="K2894" t="inlineStr">
        <is>
          <t>12/2024</t>
        </is>
      </c>
      <c r="L2894" t="n">
        <v>0</v>
      </c>
      <c r="M2894" s="556" t="n">
        <v>45509</v>
      </c>
      <c r="N2894" t="n">
        <v>92</v>
      </c>
      <c r="O2894" t="n">
        <v>32</v>
      </c>
      <c r="P2894" t="n">
        <v>34.04</v>
      </c>
    </row>
    <row r="2895">
      <c r="A2895" t="n">
        <v>12347</v>
      </c>
      <c r="B2895" t="n">
        <v>128</v>
      </c>
      <c r="C2895" t="inlineStr">
        <is>
          <t>Love Cabaret</t>
        </is>
      </c>
      <c r="D2895" s="556" t="n">
        <v>45658</v>
      </c>
      <c r="E2895" t="n">
        <v>17934</v>
      </c>
      <c r="F2895" t="inlineStr">
        <is>
          <t>AGUA MINERAL SEM GAS MAMBA 350ML C/24</t>
        </is>
      </c>
      <c r="G2895" t="n">
        <v>3636</v>
      </c>
      <c r="H2895" t="n">
        <v>15.54</v>
      </c>
      <c r="I2895" t="inlineStr">
        <is>
          <t>PC</t>
        </is>
      </c>
      <c r="J2895" t="inlineStr">
        <is>
          <t>BEBIDAS</t>
        </is>
      </c>
      <c r="K2895" t="inlineStr">
        <is>
          <t>12/2024</t>
        </is>
      </c>
      <c r="L2895" t="n">
        <v>0</v>
      </c>
      <c r="M2895" s="556" t="n">
        <v>45626</v>
      </c>
      <c r="N2895" t="n">
        <v>1.99</v>
      </c>
      <c r="O2895" t="n">
        <v>1.99</v>
      </c>
      <c r="P2895" t="n">
        <v>30.92</v>
      </c>
    </row>
    <row r="2896">
      <c r="A2896" t="n">
        <v>12352</v>
      </c>
      <c r="B2896" t="n">
        <v>128</v>
      </c>
      <c r="C2896" t="inlineStr">
        <is>
          <t>Love Cabaret</t>
        </is>
      </c>
      <c r="D2896" s="556" t="n">
        <v>45658</v>
      </c>
      <c r="E2896" t="n">
        <v>24529</v>
      </c>
      <c r="F2896" t="inlineStr">
        <is>
          <t>REFRIGERANTE LIMAO FYS 350ML C/12</t>
        </is>
      </c>
      <c r="G2896" t="n">
        <v>3697</v>
      </c>
      <c r="H2896" t="n">
        <v>12.67</v>
      </c>
      <c r="I2896" t="inlineStr">
        <is>
          <t>PC</t>
        </is>
      </c>
      <c r="J2896" t="inlineStr">
        <is>
          <t>BEBIDAS</t>
        </is>
      </c>
      <c r="K2896" t="inlineStr">
        <is>
          <t>12/2024</t>
        </is>
      </c>
      <c r="L2896" t="n">
        <v>2.2</v>
      </c>
      <c r="M2896" s="556" t="n">
        <v>45645</v>
      </c>
      <c r="N2896" t="n">
        <v>2.2</v>
      </c>
      <c r="O2896" t="n">
        <v>2.2</v>
      </c>
      <c r="P2896" t="n">
        <v>27.87</v>
      </c>
    </row>
    <row r="2897">
      <c r="A2897" t="n">
        <v>12319</v>
      </c>
      <c r="B2897" t="n">
        <v>128</v>
      </c>
      <c r="C2897" t="inlineStr">
        <is>
          <t>Love Cabaret</t>
        </is>
      </c>
      <c r="D2897" s="556" t="n">
        <v>45658</v>
      </c>
      <c r="E2897" t="n">
        <v>24118</v>
      </c>
      <c r="F2897" t="inlineStr">
        <is>
          <t>CASTANHA DE CAJU CRUA KG</t>
        </is>
      </c>
      <c r="G2897" t="n">
        <v>2233</v>
      </c>
      <c r="H2897" t="n">
        <v>0.38</v>
      </c>
      <c r="I2897" t="inlineStr">
        <is>
          <t>KG</t>
        </is>
      </c>
      <c r="J2897" t="inlineStr">
        <is>
          <t>ALIMENTOS</t>
        </is>
      </c>
      <c r="K2897" t="inlineStr">
        <is>
          <t>12/2024</t>
        </is>
      </c>
      <c r="L2897" t="n">
        <v>0</v>
      </c>
      <c r="M2897" s="556" t="n">
        <v>45530</v>
      </c>
      <c r="N2897" t="n">
        <v>68.90000000000001</v>
      </c>
      <c r="O2897" t="n">
        <v>69.8</v>
      </c>
      <c r="P2897" t="n">
        <v>26.18</v>
      </c>
    </row>
    <row r="2898">
      <c r="A2898" t="n">
        <v>12350</v>
      </c>
      <c r="B2898" t="n">
        <v>128</v>
      </c>
      <c r="C2898" t="inlineStr">
        <is>
          <t>Love Cabaret</t>
        </is>
      </c>
      <c r="D2898" s="556" t="n">
        <v>45658</v>
      </c>
      <c r="E2898" t="n">
        <v>24562</v>
      </c>
      <c r="F2898" t="inlineStr">
        <is>
          <t xml:space="preserve">REFRIGERANTE DE MACA CLASH'D 269ML C/12 </t>
        </is>
      </c>
      <c r="G2898" t="n">
        <v>5670</v>
      </c>
      <c r="H2898" t="n">
        <v>6.5</v>
      </c>
      <c r="I2898" t="inlineStr">
        <is>
          <t>PC</t>
        </is>
      </c>
      <c r="J2898" t="inlineStr">
        <is>
          <t>BEBIDAS</t>
        </is>
      </c>
      <c r="K2898" t="inlineStr">
        <is>
          <t>12/2024</t>
        </is>
      </c>
      <c r="L2898" t="n">
        <v>0</v>
      </c>
      <c r="M2898" s="556" t="n">
        <v>45588</v>
      </c>
      <c r="N2898" t="n">
        <v>0</v>
      </c>
      <c r="O2898" t="n">
        <v>0</v>
      </c>
      <c r="P2898" t="n">
        <v>25.94</v>
      </c>
    </row>
    <row r="2899">
      <c r="A2899" t="n">
        <v>14932</v>
      </c>
      <c r="B2899" t="n">
        <v>128</v>
      </c>
      <c r="C2899" t="inlineStr">
        <is>
          <t>Love Cabaret</t>
        </is>
      </c>
      <c r="D2899" s="556" t="n">
        <v>45658</v>
      </c>
      <c r="E2899" t="n">
        <v>25885</v>
      </c>
      <c r="F2899" t="inlineStr">
        <is>
          <t>PAO FOLHA LIBANES MAXIFOUR C/300G</t>
        </is>
      </c>
      <c r="G2899" t="n">
        <v>6422</v>
      </c>
      <c r="H2899" t="n">
        <v>1.42</v>
      </c>
      <c r="I2899" t="inlineStr">
        <is>
          <t>PT</t>
        </is>
      </c>
      <c r="J2899" t="inlineStr">
        <is>
          <t>ALIMENTOS</t>
        </is>
      </c>
      <c r="K2899" t="inlineStr">
        <is>
          <t>12/2024</t>
        </is>
      </c>
      <c r="L2899" t="n">
        <v>0</v>
      </c>
      <c r="M2899" s="556" t="n">
        <v>-693593</v>
      </c>
      <c r="N2899" t="n">
        <v>0</v>
      </c>
      <c r="O2899" t="n">
        <v>0</v>
      </c>
      <c r="P2899" t="n">
        <v>20.59</v>
      </c>
    </row>
    <row r="2900">
      <c r="A2900" t="n">
        <v>12266</v>
      </c>
      <c r="B2900" t="n">
        <v>128</v>
      </c>
      <c r="C2900" t="inlineStr">
        <is>
          <t>Love Cabaret</t>
        </is>
      </c>
      <c r="D2900" s="556" t="n">
        <v>45658</v>
      </c>
      <c r="E2900" t="n">
        <v>20307</v>
      </c>
      <c r="F2900" t="inlineStr">
        <is>
          <t>ARROZ ARBORIO CAMIL C/1KG</t>
        </is>
      </c>
      <c r="G2900" t="n">
        <v>2222</v>
      </c>
      <c r="H2900" t="n">
        <v>1</v>
      </c>
      <c r="I2900" t="inlineStr">
        <is>
          <t>CX</t>
        </is>
      </c>
      <c r="J2900" t="inlineStr">
        <is>
          <t>ALIMENTOS</t>
        </is>
      </c>
      <c r="K2900" t="inlineStr">
        <is>
          <t>12/2024</t>
        </is>
      </c>
      <c r="L2900" t="n">
        <v>18.9</v>
      </c>
      <c r="M2900" s="556" t="n">
        <v>45629</v>
      </c>
      <c r="N2900" t="n">
        <v>18.9</v>
      </c>
      <c r="O2900" t="n">
        <v>18.9</v>
      </c>
      <c r="P2900" t="n">
        <v>18.9</v>
      </c>
    </row>
    <row r="2901">
      <c r="A2901" t="n">
        <v>12340</v>
      </c>
      <c r="B2901" t="n">
        <v>128</v>
      </c>
      <c r="C2901" t="inlineStr">
        <is>
          <t>Love Cabaret</t>
        </is>
      </c>
      <c r="D2901" s="556" t="n">
        <v>45658</v>
      </c>
      <c r="E2901" t="n">
        <v>23974</v>
      </c>
      <c r="F2901" t="inlineStr">
        <is>
          <t>GELO RETANGULO 50X65MM</t>
        </is>
      </c>
      <c r="G2901" t="n">
        <v>4163</v>
      </c>
      <c r="H2901" t="n">
        <v>8.75</v>
      </c>
      <c r="I2901" t="inlineStr">
        <is>
          <t>UN</t>
        </is>
      </c>
      <c r="J2901" t="inlineStr">
        <is>
          <t>BEBIDAS</t>
        </is>
      </c>
      <c r="K2901" t="inlineStr">
        <is>
          <t>12/2024</t>
        </is>
      </c>
      <c r="L2901" t="n">
        <v>0</v>
      </c>
      <c r="M2901" s="556" t="n">
        <v>45461</v>
      </c>
      <c r="N2901" t="n">
        <v>1.9</v>
      </c>
      <c r="O2901" t="n">
        <v>1.9</v>
      </c>
      <c r="P2901" t="n">
        <v>16.62</v>
      </c>
    </row>
    <row r="2902">
      <c r="A2902" t="n">
        <v>12339</v>
      </c>
      <c r="B2902" t="n">
        <v>128</v>
      </c>
      <c r="C2902" t="inlineStr">
        <is>
          <t>Love Cabaret</t>
        </is>
      </c>
      <c r="D2902" s="556" t="n">
        <v>45658</v>
      </c>
      <c r="E2902" t="n">
        <v>20614</v>
      </c>
      <c r="F2902" t="inlineStr">
        <is>
          <t>PASTA GERGELIM TAHINE ISTAMBUL 5006 LT</t>
        </is>
      </c>
      <c r="G2902" t="n">
        <v>2119</v>
      </c>
      <c r="H2902" t="n">
        <v>0.4</v>
      </c>
      <c r="I2902" t="inlineStr">
        <is>
          <t>UN</t>
        </is>
      </c>
      <c r="J2902" t="inlineStr">
        <is>
          <t>ALIMENTOS</t>
        </is>
      </c>
      <c r="K2902" t="inlineStr">
        <is>
          <t>12/2024</t>
        </is>
      </c>
      <c r="L2902" t="n">
        <v>0</v>
      </c>
      <c r="M2902" s="556" t="n">
        <v>45453</v>
      </c>
      <c r="N2902" t="n">
        <v>28.62</v>
      </c>
      <c r="O2902" t="n">
        <v>29.6</v>
      </c>
      <c r="P2902" t="n">
        <v>11.45</v>
      </c>
    </row>
    <row r="2903">
      <c r="A2903" t="n">
        <v>12321</v>
      </c>
      <c r="B2903" t="n">
        <v>128</v>
      </c>
      <c r="C2903" t="inlineStr">
        <is>
          <t>Love Cabaret</t>
        </is>
      </c>
      <c r="D2903" s="556" t="n">
        <v>45658</v>
      </c>
      <c r="E2903" t="n">
        <v>19936</v>
      </c>
      <c r="F2903" t="inlineStr">
        <is>
          <t>PAPRICA DEFUMADA KG</t>
        </is>
      </c>
      <c r="G2903" t="n">
        <v>2367</v>
      </c>
      <c r="H2903" t="n">
        <v>0.45</v>
      </c>
      <c r="I2903" t="inlineStr">
        <is>
          <t>KG</t>
        </is>
      </c>
      <c r="J2903" t="inlineStr">
        <is>
          <t>ALIMENTOS</t>
        </is>
      </c>
      <c r="K2903" t="inlineStr">
        <is>
          <t>12/2024</t>
        </is>
      </c>
      <c r="L2903" t="n">
        <v>18.17</v>
      </c>
      <c r="M2903" s="556" t="n">
        <v>45635</v>
      </c>
      <c r="N2903" t="n">
        <v>15.5</v>
      </c>
      <c r="O2903" t="n">
        <v>13.5</v>
      </c>
      <c r="P2903" t="n">
        <v>8.18</v>
      </c>
    </row>
    <row r="2904">
      <c r="A2904" t="n">
        <v>12328</v>
      </c>
      <c r="B2904" t="n">
        <v>128</v>
      </c>
      <c r="C2904" t="inlineStr">
        <is>
          <t>Love Cabaret</t>
        </is>
      </c>
      <c r="D2904" s="556" t="n">
        <v>45658</v>
      </c>
      <c r="E2904" t="n">
        <v>19842</v>
      </c>
      <c r="F2904" t="inlineStr">
        <is>
          <t>COGUMELO SHIITAKE GRANEL KG</t>
        </is>
      </c>
      <c r="G2904" t="n">
        <v>2425</v>
      </c>
      <c r="H2904" t="n">
        <v>0.2</v>
      </c>
      <c r="I2904" t="inlineStr">
        <is>
          <t>KG</t>
        </is>
      </c>
      <c r="J2904" t="inlineStr">
        <is>
          <t>ALIMENTOS</t>
        </is>
      </c>
      <c r="K2904" t="inlineStr">
        <is>
          <t>12/2024</t>
        </is>
      </c>
      <c r="L2904" t="n">
        <v>0</v>
      </c>
      <c r="M2904" s="556" t="n">
        <v>45355</v>
      </c>
      <c r="N2904" t="n">
        <v>40.5</v>
      </c>
      <c r="O2904" t="n">
        <v>46.62</v>
      </c>
      <c r="P2904" t="n">
        <v>8.1</v>
      </c>
    </row>
    <row r="2905">
      <c r="A2905" t="n">
        <v>12331</v>
      </c>
      <c r="B2905" t="n">
        <v>128</v>
      </c>
      <c r="C2905" t="inlineStr">
        <is>
          <t>Love Cabaret</t>
        </is>
      </c>
      <c r="D2905" s="556" t="n">
        <v>45658</v>
      </c>
      <c r="E2905" t="n">
        <v>24489</v>
      </c>
      <c r="F2905" t="inlineStr">
        <is>
          <t>VAGEM KG</t>
        </is>
      </c>
      <c r="G2905" t="n">
        <v>2686</v>
      </c>
      <c r="H2905" t="n">
        <v>0.52</v>
      </c>
      <c r="I2905" t="inlineStr">
        <is>
          <t>KG</t>
        </is>
      </c>
      <c r="J2905" t="inlineStr">
        <is>
          <t>ALIMENTOS</t>
        </is>
      </c>
      <c r="K2905" t="inlineStr">
        <is>
          <t>12/2024</t>
        </is>
      </c>
      <c r="L2905" t="n">
        <v>0</v>
      </c>
      <c r="M2905" s="556" t="n">
        <v>-693593</v>
      </c>
      <c r="N2905" t="n">
        <v>0</v>
      </c>
      <c r="O2905" t="n">
        <v>15</v>
      </c>
      <c r="P2905" t="n">
        <v>7.8</v>
      </c>
    </row>
    <row r="2906">
      <c r="A2906" t="n">
        <v>12320</v>
      </c>
      <c r="B2906" t="n">
        <v>128</v>
      </c>
      <c r="C2906" t="inlineStr">
        <is>
          <t>Love Cabaret</t>
        </is>
      </c>
      <c r="D2906" s="556" t="n">
        <v>45658</v>
      </c>
      <c r="E2906" t="n">
        <v>19939</v>
      </c>
      <c r="F2906" t="inlineStr">
        <is>
          <t>NOZ MOSCADA INTEIRA KG</t>
        </is>
      </c>
      <c r="G2906" t="n">
        <v>2365</v>
      </c>
      <c r="H2906" t="n">
        <v>0.27</v>
      </c>
      <c r="I2906" t="inlineStr">
        <is>
          <t>KG</t>
        </is>
      </c>
      <c r="J2906" t="inlineStr">
        <is>
          <t>ALIMENTOS</t>
        </is>
      </c>
      <c r="K2906" t="inlineStr">
        <is>
          <t>12/2024</t>
        </is>
      </c>
      <c r="L2906" t="n">
        <v>0</v>
      </c>
      <c r="M2906" s="556" t="n">
        <v>45418</v>
      </c>
      <c r="N2906" t="n">
        <v>22</v>
      </c>
      <c r="O2906" t="n">
        <v>22</v>
      </c>
      <c r="P2906" t="n">
        <v>5.94</v>
      </c>
    </row>
    <row r="2907">
      <c r="A2907" t="n">
        <v>12344</v>
      </c>
      <c r="B2907" t="n">
        <v>128</v>
      </c>
      <c r="C2907" t="inlineStr">
        <is>
          <t>Love Cabaret</t>
        </is>
      </c>
      <c r="D2907" s="556" t="n">
        <v>45658</v>
      </c>
      <c r="E2907" t="n">
        <v>20219</v>
      </c>
      <c r="F2907" t="inlineStr">
        <is>
          <t>GERGELIM PRETO C/ 1KG</t>
        </is>
      </c>
      <c r="G2907" t="n">
        <v>2250</v>
      </c>
      <c r="H2907" t="n">
        <v>0.19</v>
      </c>
      <c r="I2907" t="inlineStr">
        <is>
          <t>PC</t>
        </is>
      </c>
      <c r="J2907" t="inlineStr">
        <is>
          <t>ALIMENTOS</t>
        </is>
      </c>
      <c r="K2907" t="inlineStr">
        <is>
          <t>12/2024</t>
        </is>
      </c>
      <c r="L2907" t="n">
        <v>0</v>
      </c>
      <c r="M2907" s="556" t="n">
        <v>-693593</v>
      </c>
      <c r="N2907" t="n">
        <v>0</v>
      </c>
      <c r="O2907" t="n">
        <v>23.2</v>
      </c>
      <c r="P2907" t="n">
        <v>4.41</v>
      </c>
    </row>
    <row r="2908">
      <c r="A2908" t="n">
        <v>12324</v>
      </c>
      <c r="B2908" t="n">
        <v>128</v>
      </c>
      <c r="C2908" t="inlineStr">
        <is>
          <t>Love Cabaret</t>
        </is>
      </c>
      <c r="D2908" s="556" t="n">
        <v>45658</v>
      </c>
      <c r="E2908" t="n">
        <v>19638</v>
      </c>
      <c r="F2908" t="inlineStr">
        <is>
          <t>BATATA DOCE KG</t>
        </is>
      </c>
      <c r="G2908" t="n">
        <v>2598</v>
      </c>
      <c r="H2908" t="n">
        <v>1.2</v>
      </c>
      <c r="I2908" t="inlineStr">
        <is>
          <t>KG</t>
        </is>
      </c>
      <c r="J2908" t="inlineStr">
        <is>
          <t>ALIMENTOS</t>
        </is>
      </c>
      <c r="K2908" t="inlineStr">
        <is>
          <t>12/2024</t>
        </is>
      </c>
      <c r="L2908" t="n">
        <v>3.67</v>
      </c>
      <c r="M2908" s="556" t="n">
        <v>45642</v>
      </c>
      <c r="N2908" t="n">
        <v>2.25</v>
      </c>
      <c r="O2908" t="n">
        <v>4</v>
      </c>
      <c r="P2908" t="n">
        <v>4.4</v>
      </c>
    </row>
    <row r="2909">
      <c r="A2909" t="n">
        <v>12329</v>
      </c>
      <c r="B2909" t="n">
        <v>128</v>
      </c>
      <c r="C2909" t="inlineStr">
        <is>
          <t>Love Cabaret</t>
        </is>
      </c>
      <c r="D2909" s="556" t="n">
        <v>45658</v>
      </c>
      <c r="E2909" t="n">
        <v>19589</v>
      </c>
      <c r="F2909" t="inlineStr">
        <is>
          <t>PEPINO JAPONES KG</t>
        </is>
      </c>
      <c r="G2909" t="n">
        <v>2637</v>
      </c>
      <c r="H2909" t="n">
        <v>1</v>
      </c>
      <c r="I2909" t="inlineStr">
        <is>
          <t>KG</t>
        </is>
      </c>
      <c r="J2909" t="inlineStr">
        <is>
          <t>ALIMENTOS</t>
        </is>
      </c>
      <c r="K2909" t="inlineStr">
        <is>
          <t>12/2024</t>
        </is>
      </c>
      <c r="L2909" t="n">
        <v>4.28</v>
      </c>
      <c r="M2909" s="556" t="n">
        <v>45642</v>
      </c>
      <c r="N2909" t="n">
        <v>5.46</v>
      </c>
      <c r="O2909" t="n">
        <v>4.48</v>
      </c>
      <c r="P2909" t="n">
        <v>4.28</v>
      </c>
    </row>
    <row r="2910">
      <c r="A2910" t="n">
        <v>12267</v>
      </c>
      <c r="B2910" t="n">
        <v>128</v>
      </c>
      <c r="C2910" t="inlineStr">
        <is>
          <t>Love Cabaret</t>
        </is>
      </c>
      <c r="D2910" s="556" t="n">
        <v>45658</v>
      </c>
      <c r="E2910" t="n">
        <v>19982</v>
      </c>
      <c r="F2910" t="inlineStr">
        <is>
          <t>MOLHO INGLES CEPERA C/1L</t>
        </is>
      </c>
      <c r="G2910" t="n">
        <v>2351</v>
      </c>
      <c r="H2910" t="n">
        <v>0.5</v>
      </c>
      <c r="I2910" t="inlineStr">
        <is>
          <t>FR</t>
        </is>
      </c>
      <c r="J2910" t="inlineStr">
        <is>
          <t>ALIMENTOS</t>
        </is>
      </c>
      <c r="K2910" t="inlineStr">
        <is>
          <t>12/2024</t>
        </is>
      </c>
      <c r="L2910" t="n">
        <v>0</v>
      </c>
      <c r="M2910" s="556" t="n">
        <v>45608</v>
      </c>
      <c r="N2910" t="n">
        <v>5.7</v>
      </c>
      <c r="O2910" t="n">
        <v>5.7</v>
      </c>
      <c r="P2910" t="n">
        <v>2.85</v>
      </c>
    </row>
    <row r="2911">
      <c r="A2911" t="n">
        <v>12363</v>
      </c>
      <c r="B2911" t="n">
        <v>128</v>
      </c>
      <c r="C2911" t="inlineStr">
        <is>
          <t>Love Cabaret</t>
        </is>
      </c>
      <c r="D2911" s="556" t="n">
        <v>45658</v>
      </c>
      <c r="E2911" t="n">
        <v>20014</v>
      </c>
      <c r="F2911" t="inlineStr">
        <is>
          <t>LEMON PEPPER 500GR</t>
        </is>
      </c>
      <c r="G2911" t="n">
        <v>2342</v>
      </c>
      <c r="H2911" t="n">
        <v>0.25</v>
      </c>
      <c r="I2911" t="inlineStr">
        <is>
          <t>UN</t>
        </is>
      </c>
      <c r="J2911" t="inlineStr">
        <is>
          <t>ALIMENTOS</t>
        </is>
      </c>
      <c r="K2911" t="inlineStr">
        <is>
          <t>12/2024</t>
        </is>
      </c>
      <c r="L2911" t="n">
        <v>0</v>
      </c>
      <c r="M2911" s="556" t="n">
        <v>-693593</v>
      </c>
      <c r="N2911" t="n">
        <v>0</v>
      </c>
      <c r="O2911" t="n">
        <v>22</v>
      </c>
      <c r="P2911" t="n">
        <v>2.75</v>
      </c>
    </row>
    <row r="2912">
      <c r="A2912" t="n">
        <v>12325</v>
      </c>
      <c r="B2912" t="n">
        <v>128</v>
      </c>
      <c r="C2912" t="inlineStr">
        <is>
          <t>Love Cabaret</t>
        </is>
      </c>
      <c r="D2912" s="556" t="n">
        <v>45658</v>
      </c>
      <c r="E2912" t="n">
        <v>19632</v>
      </c>
      <c r="F2912" t="inlineStr">
        <is>
          <t>BETERRABA KG</t>
        </is>
      </c>
      <c r="G2912" t="n">
        <v>2604</v>
      </c>
      <c r="H2912" t="n">
        <v>1.2</v>
      </c>
      <c r="I2912" t="inlineStr">
        <is>
          <t>KG</t>
        </is>
      </c>
      <c r="J2912" t="inlineStr">
        <is>
          <t>ALIMENTOS</t>
        </is>
      </c>
      <c r="K2912" t="inlineStr">
        <is>
          <t>12/2024</t>
        </is>
      </c>
      <c r="L2912" t="n">
        <v>1.75</v>
      </c>
      <c r="M2912" s="556" t="n">
        <v>45628</v>
      </c>
      <c r="N2912" t="n">
        <v>1.75</v>
      </c>
      <c r="O2912" t="n">
        <v>3.38</v>
      </c>
      <c r="P2912" t="n">
        <v>2.1</v>
      </c>
    </row>
    <row r="2913">
      <c r="A2913" t="n">
        <v>12330</v>
      </c>
      <c r="B2913" t="n">
        <v>128</v>
      </c>
      <c r="C2913" t="inlineStr">
        <is>
          <t>Love Cabaret</t>
        </is>
      </c>
      <c r="D2913" s="556" t="n">
        <v>45658</v>
      </c>
      <c r="E2913" t="n">
        <v>19571</v>
      </c>
      <c r="F2913" t="inlineStr">
        <is>
          <t>PIMENTA DO REINO GRAO KG</t>
        </is>
      </c>
      <c r="G2913" t="n">
        <v>2647</v>
      </c>
      <c r="H2913" t="n">
        <v>0.08</v>
      </c>
      <c r="I2913" t="inlineStr">
        <is>
          <t>KG</t>
        </is>
      </c>
      <c r="J2913" t="inlineStr">
        <is>
          <t>ALIMENTOS</t>
        </is>
      </c>
      <c r="K2913" t="inlineStr">
        <is>
          <t>12/2024</t>
        </is>
      </c>
      <c r="L2913" t="n">
        <v>0</v>
      </c>
      <c r="M2913" s="556" t="n">
        <v>45467</v>
      </c>
      <c r="N2913" t="n">
        <v>15.5</v>
      </c>
      <c r="O2913" t="n">
        <v>26</v>
      </c>
      <c r="P2913" t="n">
        <v>1.24</v>
      </c>
    </row>
    <row r="2914">
      <c r="A2914" t="n">
        <v>9542</v>
      </c>
      <c r="B2914" t="n">
        <v>128</v>
      </c>
      <c r="C2914" t="inlineStr">
        <is>
          <t>Love Cabaret</t>
        </is>
      </c>
      <c r="D2914" s="556" t="n">
        <v>45627</v>
      </c>
      <c r="E2914" t="n">
        <v>24138</v>
      </c>
      <c r="F2914" t="inlineStr">
        <is>
          <t>CERVEJA HEINEKEN LONG NECK 330ML C/24</t>
        </is>
      </c>
      <c r="G2914" t="n">
        <v>3120</v>
      </c>
      <c r="H2914" t="n">
        <v>108.5</v>
      </c>
      <c r="I2914" t="inlineStr">
        <is>
          <t>PC</t>
        </is>
      </c>
      <c r="J2914" t="inlineStr">
        <is>
          <t>BEBIDAS</t>
        </is>
      </c>
      <c r="K2914" t="inlineStr">
        <is>
          <t>11/2024</t>
        </is>
      </c>
      <c r="L2914" t="n">
        <v>146.07</v>
      </c>
      <c r="M2914" s="556" t="n">
        <v>45624</v>
      </c>
      <c r="N2914" t="n">
        <v>146.07</v>
      </c>
      <c r="O2914" t="n">
        <v>146.07</v>
      </c>
      <c r="P2914" t="n">
        <v>15848.6</v>
      </c>
    </row>
    <row r="2915">
      <c r="A2915" t="n">
        <v>9591</v>
      </c>
      <c r="B2915" t="n">
        <v>128</v>
      </c>
      <c r="C2915" t="inlineStr">
        <is>
          <t>Love Cabaret</t>
        </is>
      </c>
      <c r="D2915" s="556" t="n">
        <v>45627</v>
      </c>
      <c r="E2915" t="n">
        <v>18099</v>
      </c>
      <c r="F2915" t="inlineStr">
        <is>
          <t>WHISKY SINGLETON 12 ANOS SINGLE MALT 750ML</t>
        </is>
      </c>
      <c r="G2915" t="n">
        <v>3511</v>
      </c>
      <c r="H2915" t="n">
        <v>20.1</v>
      </c>
      <c r="I2915" t="inlineStr">
        <is>
          <t>GR</t>
        </is>
      </c>
      <c r="J2915" t="inlineStr">
        <is>
          <t>BEBIDAS</t>
        </is>
      </c>
      <c r="K2915" t="inlineStr">
        <is>
          <t>11/2024</t>
        </is>
      </c>
      <c r="L2915" t="n">
        <v>225.8</v>
      </c>
      <c r="M2915" s="556" t="n">
        <v>45623</v>
      </c>
      <c r="N2915" t="n">
        <v>225.8</v>
      </c>
      <c r="O2915" t="n">
        <v>225.8</v>
      </c>
      <c r="P2915" t="n">
        <v>4538.58</v>
      </c>
    </row>
    <row r="2916">
      <c r="A2916" t="n">
        <v>9559</v>
      </c>
      <c r="B2916" t="n">
        <v>128</v>
      </c>
      <c r="C2916" t="inlineStr">
        <is>
          <t>Love Cabaret</t>
        </is>
      </c>
      <c r="D2916" s="556" t="n">
        <v>45627</v>
      </c>
      <c r="E2916" t="n">
        <v>18359</v>
      </c>
      <c r="F2916" t="inlineStr">
        <is>
          <t>GIN TANQUERAY 750ML</t>
        </is>
      </c>
      <c r="G2916" t="n">
        <v>3278</v>
      </c>
      <c r="H2916" t="n">
        <v>32.3</v>
      </c>
      <c r="I2916" t="inlineStr">
        <is>
          <t>GR</t>
        </is>
      </c>
      <c r="J2916" t="inlineStr">
        <is>
          <t>BEBIDAS</t>
        </is>
      </c>
      <c r="K2916" t="inlineStr">
        <is>
          <t>11/2024</t>
        </is>
      </c>
      <c r="L2916" t="n">
        <v>99.90000000000001</v>
      </c>
      <c r="M2916" s="556" t="n">
        <v>45623</v>
      </c>
      <c r="N2916" t="n">
        <v>99.90000000000001</v>
      </c>
      <c r="O2916" t="n">
        <v>99.81</v>
      </c>
      <c r="P2916" t="n">
        <v>3226.77</v>
      </c>
    </row>
    <row r="2917">
      <c r="A2917" t="n">
        <v>9580</v>
      </c>
      <c r="B2917" t="n">
        <v>128</v>
      </c>
      <c r="C2917" t="inlineStr">
        <is>
          <t>Love Cabaret</t>
        </is>
      </c>
      <c r="D2917" s="556" t="n">
        <v>45627</v>
      </c>
      <c r="E2917" t="n">
        <v>18179</v>
      </c>
      <c r="F2917" t="inlineStr">
        <is>
          <t>VODKA KETEL ONE 1L</t>
        </is>
      </c>
      <c r="G2917" t="n">
        <v>3443</v>
      </c>
      <c r="H2917" t="n">
        <v>26.2</v>
      </c>
      <c r="I2917" t="inlineStr">
        <is>
          <t>GR</t>
        </is>
      </c>
      <c r="J2917" t="inlineStr">
        <is>
          <t>BEBIDAS</t>
        </is>
      </c>
      <c r="K2917" t="inlineStr">
        <is>
          <t>11/2024</t>
        </is>
      </c>
      <c r="L2917" t="n">
        <v>103.28</v>
      </c>
      <c r="M2917" s="556" t="n">
        <v>45623</v>
      </c>
      <c r="N2917" t="n">
        <v>103.13</v>
      </c>
      <c r="O2917" t="n">
        <v>73</v>
      </c>
      <c r="P2917" t="n">
        <v>2705.94</v>
      </c>
    </row>
    <row r="2918">
      <c r="A2918" t="n">
        <v>9544</v>
      </c>
      <c r="B2918" t="n">
        <v>128</v>
      </c>
      <c r="C2918" t="inlineStr">
        <is>
          <t>Love Cabaret</t>
        </is>
      </c>
      <c r="D2918" s="556" t="n">
        <v>45627</v>
      </c>
      <c r="E2918" t="n">
        <v>18554</v>
      </c>
      <c r="F2918" t="inlineStr">
        <is>
          <t>CERVEJA LAGUNITAS IPA 355ML C/12</t>
        </is>
      </c>
      <c r="G2918" t="n">
        <v>3126</v>
      </c>
      <c r="H2918" t="n">
        <v>21.67</v>
      </c>
      <c r="I2918" t="inlineStr">
        <is>
          <t>PC</t>
        </is>
      </c>
      <c r="J2918" t="inlineStr">
        <is>
          <t>BEBIDAS</t>
        </is>
      </c>
      <c r="K2918" t="inlineStr">
        <is>
          <t>11/2024</t>
        </is>
      </c>
      <c r="L2918" t="n">
        <v>0</v>
      </c>
      <c r="M2918" s="556" t="n">
        <v>45602</v>
      </c>
      <c r="N2918" t="n">
        <v>0</v>
      </c>
      <c r="O2918" t="n">
        <v>0</v>
      </c>
      <c r="P2918" t="n">
        <v>2675.38</v>
      </c>
    </row>
    <row r="2919">
      <c r="A2919" t="n">
        <v>9560</v>
      </c>
      <c r="B2919" t="n">
        <v>128</v>
      </c>
      <c r="C2919" t="inlineStr">
        <is>
          <t>Love Cabaret</t>
        </is>
      </c>
      <c r="D2919" s="556" t="n">
        <v>45627</v>
      </c>
      <c r="E2919" t="n">
        <v>18353</v>
      </c>
      <c r="F2919" t="inlineStr">
        <is>
          <t>GIN TANQUERAY TEN 750ML</t>
        </is>
      </c>
      <c r="G2919" t="n">
        <v>3282</v>
      </c>
      <c r="H2919" t="n">
        <v>13</v>
      </c>
      <c r="I2919" t="inlineStr">
        <is>
          <t>GR</t>
        </is>
      </c>
      <c r="J2919" t="inlineStr">
        <is>
          <t>BEBIDAS</t>
        </is>
      </c>
      <c r="K2919" t="inlineStr">
        <is>
          <t>11/2024</t>
        </is>
      </c>
      <c r="L2919" t="n">
        <v>0</v>
      </c>
      <c r="M2919" s="556" t="n">
        <v>45527</v>
      </c>
      <c r="N2919" t="n">
        <v>193.23</v>
      </c>
      <c r="O2919" t="n">
        <v>195.32</v>
      </c>
      <c r="P2919" t="n">
        <v>2511.99</v>
      </c>
    </row>
    <row r="2920">
      <c r="A2920" t="n">
        <v>9586</v>
      </c>
      <c r="B2920" t="n">
        <v>128</v>
      </c>
      <c r="C2920" t="inlineStr">
        <is>
          <t>Love Cabaret</t>
        </is>
      </c>
      <c r="D2920" s="556" t="n">
        <v>45627</v>
      </c>
      <c r="E2920" t="n">
        <v>18119</v>
      </c>
      <c r="F2920" t="inlineStr">
        <is>
          <t>WHISKY JOHNNIE WALKER BLACK LABEL 1L</t>
        </is>
      </c>
      <c r="G2920" t="n">
        <v>3494</v>
      </c>
      <c r="H2920" t="n">
        <v>14</v>
      </c>
      <c r="I2920" t="inlineStr">
        <is>
          <t>GR</t>
        </is>
      </c>
      <c r="J2920" t="inlineStr">
        <is>
          <t>BEBIDAS</t>
        </is>
      </c>
      <c r="K2920" t="inlineStr">
        <is>
          <t>11/2024</t>
        </is>
      </c>
      <c r="L2920" t="n">
        <v>171.27</v>
      </c>
      <c r="M2920" s="556" t="n">
        <v>45623</v>
      </c>
      <c r="N2920" t="n">
        <v>171.7</v>
      </c>
      <c r="O2920" t="n">
        <v>171.7</v>
      </c>
      <c r="P2920" t="n">
        <v>2397.78</v>
      </c>
    </row>
    <row r="2921">
      <c r="A2921" t="n">
        <v>9588</v>
      </c>
      <c r="B2921" t="n">
        <v>128</v>
      </c>
      <c r="C2921" t="inlineStr">
        <is>
          <t>Love Cabaret</t>
        </is>
      </c>
      <c r="D2921" s="556" t="n">
        <v>45627</v>
      </c>
      <c r="E2921" t="n">
        <v>18114</v>
      </c>
      <c r="F2921" t="inlineStr">
        <is>
          <t>WHISKY JOHNNIE WALKER GOLD LABEL RESERVE 750ML</t>
        </is>
      </c>
      <c r="G2921" t="n">
        <v>3498</v>
      </c>
      <c r="H2921" t="n">
        <v>8.1</v>
      </c>
      <c r="I2921" t="inlineStr">
        <is>
          <t>GR</t>
        </is>
      </c>
      <c r="J2921" t="inlineStr">
        <is>
          <t>BEBIDAS</t>
        </is>
      </c>
      <c r="K2921" t="inlineStr">
        <is>
          <t>11/2024</t>
        </is>
      </c>
      <c r="L2921" t="n">
        <v>259.34</v>
      </c>
      <c r="M2921" s="556" t="n">
        <v>45623</v>
      </c>
      <c r="N2921" t="n">
        <v>261.71</v>
      </c>
      <c r="O2921" t="n">
        <v>261.71</v>
      </c>
      <c r="P2921" t="n">
        <v>2100.65</v>
      </c>
    </row>
    <row r="2922">
      <c r="A2922" t="n">
        <v>9649</v>
      </c>
      <c r="B2922" t="n">
        <v>128</v>
      </c>
      <c r="C2922" t="inlineStr">
        <is>
          <t>Love Cabaret</t>
        </is>
      </c>
      <c r="D2922" s="556" t="n">
        <v>45627</v>
      </c>
      <c r="E2922" t="n">
        <v>19254</v>
      </c>
      <c r="F2922" t="inlineStr">
        <is>
          <t>QUEIJO TIPO BURRATA C/170G UN</t>
        </is>
      </c>
      <c r="G2922" t="n">
        <v>2784</v>
      </c>
      <c r="H2922" t="n">
        <v>36</v>
      </c>
      <c r="I2922" t="inlineStr">
        <is>
          <t>UN</t>
        </is>
      </c>
      <c r="J2922" t="inlineStr">
        <is>
          <t>ALIMENTOS</t>
        </is>
      </c>
      <c r="K2922" t="inlineStr">
        <is>
          <t>11/2024</t>
        </is>
      </c>
      <c r="L2922" t="n">
        <v>0</v>
      </c>
      <c r="M2922" s="556" t="n">
        <v>45551</v>
      </c>
      <c r="N2922" t="n">
        <v>54.45</v>
      </c>
      <c r="O2922" t="n">
        <v>15.67</v>
      </c>
      <c r="P2922" t="n">
        <v>1960.2</v>
      </c>
    </row>
    <row r="2923">
      <c r="A2923" t="n">
        <v>9596</v>
      </c>
      <c r="B2923" t="n">
        <v>128</v>
      </c>
      <c r="C2923" t="inlineStr">
        <is>
          <t>Love Cabaret</t>
        </is>
      </c>
      <c r="D2923" s="556" t="n">
        <v>45627</v>
      </c>
      <c r="E2923" t="n">
        <v>25119</v>
      </c>
      <c r="F2923" t="inlineStr">
        <is>
          <t>ESPUMANTE CHANDON EXCELLENCE BRUT  750ML</t>
        </is>
      </c>
      <c r="G2923" t="n">
        <v>5903</v>
      </c>
      <c r="H2923" t="n">
        <v>12.75</v>
      </c>
      <c r="I2923" t="inlineStr">
        <is>
          <t>GR</t>
        </is>
      </c>
      <c r="J2923" t="inlineStr">
        <is>
          <t>BEBIDAS</t>
        </is>
      </c>
      <c r="K2923" t="inlineStr">
        <is>
          <t>11/2024</t>
        </is>
      </c>
      <c r="L2923" t="n">
        <v>146.9</v>
      </c>
      <c r="M2923" s="556" t="n">
        <v>45621</v>
      </c>
      <c r="N2923" t="n">
        <v>146.9</v>
      </c>
      <c r="O2923" t="n">
        <v>146.9</v>
      </c>
      <c r="P2923" t="n">
        <v>1872.98</v>
      </c>
    </row>
    <row r="2924">
      <c r="A2924" t="n">
        <v>9673</v>
      </c>
      <c r="B2924" t="n">
        <v>128</v>
      </c>
      <c r="C2924" t="inlineStr">
        <is>
          <t>Love Cabaret</t>
        </is>
      </c>
      <c r="D2924" s="556" t="n">
        <v>45627</v>
      </c>
      <c r="E2924" t="n">
        <v>25435</v>
      </c>
      <c r="F2924" t="inlineStr">
        <is>
          <t>VINHO APPARENTE BLANC CHATEAU PUECH REDON 750ML UN</t>
        </is>
      </c>
      <c r="G2924" t="n">
        <v>6107</v>
      </c>
      <c r="H2924" t="n">
        <v>11</v>
      </c>
      <c r="I2924" t="inlineStr">
        <is>
          <t>UN</t>
        </is>
      </c>
      <c r="J2924" t="inlineStr">
        <is>
          <t>BEBIDAS</t>
        </is>
      </c>
      <c r="K2924" t="inlineStr">
        <is>
          <t>11/2024</t>
        </is>
      </c>
      <c r="L2924" t="n">
        <v>0</v>
      </c>
      <c r="M2924" s="556" t="n">
        <v>45565</v>
      </c>
      <c r="N2924" t="n">
        <v>120</v>
      </c>
      <c r="O2924" t="n">
        <v>120</v>
      </c>
      <c r="P2924" t="n">
        <v>1320</v>
      </c>
    </row>
    <row r="2925">
      <c r="A2925" t="n">
        <v>9572</v>
      </c>
      <c r="B2925" t="n">
        <v>128</v>
      </c>
      <c r="C2925" t="inlineStr">
        <is>
          <t>Love Cabaret</t>
        </is>
      </c>
      <c r="D2925" s="556" t="n">
        <v>45627</v>
      </c>
      <c r="E2925" t="n">
        <v>18242</v>
      </c>
      <c r="F2925" t="inlineStr">
        <is>
          <t>TEQUILA DON JULIO BLANCO 750ML</t>
        </is>
      </c>
      <c r="G2925" t="n">
        <v>3386</v>
      </c>
      <c r="H2925" t="n">
        <v>5.2</v>
      </c>
      <c r="I2925" t="inlineStr">
        <is>
          <t>GR</t>
        </is>
      </c>
      <c r="J2925" t="inlineStr">
        <is>
          <t>BEBIDAS</t>
        </is>
      </c>
      <c r="K2925" t="inlineStr">
        <is>
          <t>11/2024</t>
        </is>
      </c>
      <c r="L2925" t="n">
        <v>227.11</v>
      </c>
      <c r="M2925" s="556" t="n">
        <v>45623</v>
      </c>
      <c r="N2925" t="n">
        <v>227.11</v>
      </c>
      <c r="O2925" t="n">
        <v>227.11</v>
      </c>
      <c r="P2925" t="n">
        <v>1180.97</v>
      </c>
    </row>
    <row r="2926">
      <c r="A2926" t="n">
        <v>9541</v>
      </c>
      <c r="B2926" t="n">
        <v>128</v>
      </c>
      <c r="C2926" t="inlineStr">
        <is>
          <t>Love Cabaret</t>
        </is>
      </c>
      <c r="D2926" s="556" t="n">
        <v>45627</v>
      </c>
      <c r="E2926" t="n">
        <v>18557</v>
      </c>
      <c r="F2926" t="inlineStr">
        <is>
          <t>CERVEJA BLUE MOON BELGIAN WHITE 355ML C/24</t>
        </is>
      </c>
      <c r="G2926" t="n">
        <v>3123</v>
      </c>
      <c r="H2926" t="n">
        <v>5.46</v>
      </c>
      <c r="I2926" t="inlineStr">
        <is>
          <t>PC</t>
        </is>
      </c>
      <c r="J2926" t="inlineStr">
        <is>
          <t>BEBIDAS</t>
        </is>
      </c>
      <c r="K2926" t="inlineStr">
        <is>
          <t>11/2024</t>
        </is>
      </c>
      <c r="L2926" t="n">
        <v>210.47</v>
      </c>
      <c r="M2926" s="556" t="n">
        <v>45624</v>
      </c>
      <c r="N2926" t="n">
        <v>210.46</v>
      </c>
      <c r="O2926" t="n">
        <v>210.46</v>
      </c>
      <c r="P2926" t="n">
        <v>1149.17</v>
      </c>
    </row>
    <row r="2927">
      <c r="A2927" t="n">
        <v>9571</v>
      </c>
      <c r="B2927" t="n">
        <v>128</v>
      </c>
      <c r="C2927" t="inlineStr">
        <is>
          <t>Love Cabaret</t>
        </is>
      </c>
      <c r="D2927" s="556" t="n">
        <v>45627</v>
      </c>
      <c r="E2927" t="n">
        <v>18261</v>
      </c>
      <c r="F2927" t="inlineStr">
        <is>
          <t>RUM ZACAPA 23 ANOS 750ML</t>
        </is>
      </c>
      <c r="G2927" t="n">
        <v>3368</v>
      </c>
      <c r="H2927" t="n">
        <v>2.4</v>
      </c>
      <c r="I2927" t="inlineStr">
        <is>
          <t>GR</t>
        </is>
      </c>
      <c r="J2927" t="inlineStr">
        <is>
          <t>BEBIDAS</t>
        </is>
      </c>
      <c r="K2927" t="inlineStr">
        <is>
          <t>11/2024</t>
        </is>
      </c>
      <c r="L2927" t="n">
        <v>465.54</v>
      </c>
      <c r="M2927" s="556" t="n">
        <v>45623</v>
      </c>
      <c r="N2927" t="n">
        <v>465.54</v>
      </c>
      <c r="O2927" t="n">
        <v>465.54</v>
      </c>
      <c r="P2927" t="n">
        <v>1117.3</v>
      </c>
    </row>
    <row r="2928">
      <c r="A2928" t="n">
        <v>9597</v>
      </c>
      <c r="B2928" t="n">
        <v>128</v>
      </c>
      <c r="C2928" t="inlineStr">
        <is>
          <t>Love Cabaret</t>
        </is>
      </c>
      <c r="D2928" s="556" t="n">
        <v>45627</v>
      </c>
      <c r="E2928" t="n">
        <v>18050</v>
      </c>
      <c r="F2928" t="inlineStr">
        <is>
          <t>ESPUMANTE MOET CHANDON IMPERIAL ROSE 750ML</t>
        </is>
      </c>
      <c r="G2928" t="n">
        <v>3553</v>
      </c>
      <c r="H2928" t="n">
        <v>2.25</v>
      </c>
      <c r="I2928" t="inlineStr">
        <is>
          <t>GR</t>
        </is>
      </c>
      <c r="J2928" t="inlineStr">
        <is>
          <t>BEBIDAS</t>
        </is>
      </c>
      <c r="K2928" t="inlineStr">
        <is>
          <t>11/2024</t>
        </is>
      </c>
      <c r="L2928" t="n">
        <v>0</v>
      </c>
      <c r="M2928" s="556" t="n">
        <v>-693593</v>
      </c>
      <c r="N2928" t="n">
        <v>0</v>
      </c>
      <c r="O2928" t="n">
        <v>0</v>
      </c>
      <c r="P2928" t="n">
        <v>1077.3</v>
      </c>
    </row>
    <row r="2929">
      <c r="A2929" t="n">
        <v>9674</v>
      </c>
      <c r="B2929" t="n">
        <v>128</v>
      </c>
      <c r="C2929" t="inlineStr">
        <is>
          <t>Love Cabaret</t>
        </is>
      </c>
      <c r="D2929" s="556" t="n">
        <v>45627</v>
      </c>
      <c r="E2929" t="n">
        <v>25437</v>
      </c>
      <c r="F2929" t="inlineStr">
        <is>
          <t>GIGI ROSATO SANGIOVESE 2020 FATORIE PARRI 750ML</t>
        </is>
      </c>
      <c r="G2929" t="n">
        <v>6109</v>
      </c>
      <c r="H2929" t="n">
        <v>9</v>
      </c>
      <c r="I2929" t="inlineStr">
        <is>
          <t>UN</t>
        </is>
      </c>
      <c r="J2929" t="inlineStr">
        <is>
          <t>BEBIDAS</t>
        </is>
      </c>
      <c r="K2929" t="inlineStr">
        <is>
          <t>11/2024</t>
        </is>
      </c>
      <c r="L2929" t="n">
        <v>0</v>
      </c>
      <c r="M2929" s="556" t="n">
        <v>45565</v>
      </c>
      <c r="N2929" t="n">
        <v>101.25</v>
      </c>
      <c r="O2929" t="n">
        <v>101.25</v>
      </c>
      <c r="P2929" t="n">
        <v>911.25</v>
      </c>
    </row>
    <row r="2930">
      <c r="A2930" t="n">
        <v>9668</v>
      </c>
      <c r="B2930" t="n">
        <v>128</v>
      </c>
      <c r="C2930" t="inlineStr">
        <is>
          <t>Love Cabaret</t>
        </is>
      </c>
      <c r="D2930" s="556" t="n">
        <v>45627</v>
      </c>
      <c r="E2930" t="n">
        <v>17603</v>
      </c>
      <c r="F2930" t="inlineStr">
        <is>
          <t>VINHO TINTO UNLITRO COSTA TOSCANA IGT AMP 750ML</t>
        </is>
      </c>
      <c r="G2930" t="n">
        <v>3924</v>
      </c>
      <c r="H2930" t="n">
        <v>6</v>
      </c>
      <c r="I2930" t="inlineStr">
        <is>
          <t>UN</t>
        </is>
      </c>
      <c r="J2930" t="inlineStr">
        <is>
          <t>BEBIDAS</t>
        </is>
      </c>
      <c r="K2930" t="inlineStr">
        <is>
          <t>11/2024</t>
        </is>
      </c>
      <c r="L2930" t="n">
        <v>0</v>
      </c>
      <c r="M2930" s="556" t="n">
        <v>-693593</v>
      </c>
      <c r="N2930" t="n">
        <v>0</v>
      </c>
      <c r="O2930" t="n">
        <v>0</v>
      </c>
      <c r="P2930" t="n">
        <v>880.4400000000001</v>
      </c>
    </row>
    <row r="2931">
      <c r="A2931" t="n">
        <v>9581</v>
      </c>
      <c r="B2931" t="n">
        <v>128</v>
      </c>
      <c r="C2931" t="inlineStr">
        <is>
          <t>Love Cabaret</t>
        </is>
      </c>
      <c r="D2931" s="556" t="n">
        <v>45627</v>
      </c>
      <c r="E2931" t="n">
        <v>18157</v>
      </c>
      <c r="F2931" t="inlineStr">
        <is>
          <t>WHISKY BOURBON BULLEIT 750ML</t>
        </is>
      </c>
      <c r="G2931" t="n">
        <v>3463</v>
      </c>
      <c r="H2931" t="n">
        <v>3.6</v>
      </c>
      <c r="I2931" t="inlineStr">
        <is>
          <t>GR</t>
        </is>
      </c>
      <c r="J2931" t="inlineStr">
        <is>
          <t>BEBIDAS</t>
        </is>
      </c>
      <c r="K2931" t="inlineStr">
        <is>
          <t>11/2024</t>
        </is>
      </c>
      <c r="L2931" t="n">
        <v>217.39</v>
      </c>
      <c r="M2931" s="556" t="n">
        <v>45597</v>
      </c>
      <c r="N2931" t="n">
        <v>217.39</v>
      </c>
      <c r="O2931" t="n">
        <v>198.9</v>
      </c>
      <c r="P2931" t="n">
        <v>782.6</v>
      </c>
    </row>
    <row r="2932">
      <c r="A2932" t="n">
        <v>9589</v>
      </c>
      <c r="B2932" t="n">
        <v>128</v>
      </c>
      <c r="C2932" t="inlineStr">
        <is>
          <t>Love Cabaret</t>
        </is>
      </c>
      <c r="D2932" s="556" t="n">
        <v>45627</v>
      </c>
      <c r="E2932" t="n">
        <v>18113</v>
      </c>
      <c r="F2932" t="inlineStr">
        <is>
          <t>WHISKY JOHNNIE WALKER GREEN LABEL 750ML</t>
        </is>
      </c>
      <c r="G2932" t="n">
        <v>3499</v>
      </c>
      <c r="H2932" t="n">
        <v>2</v>
      </c>
      <c r="I2932" t="inlineStr">
        <is>
          <t>GR</t>
        </is>
      </c>
      <c r="J2932" t="inlineStr">
        <is>
          <t>BEBIDAS</t>
        </is>
      </c>
      <c r="K2932" t="inlineStr">
        <is>
          <t>11/2024</t>
        </is>
      </c>
      <c r="L2932" t="n">
        <v>0</v>
      </c>
      <c r="M2932" s="556" t="n">
        <v>45510</v>
      </c>
      <c r="N2932" t="n">
        <v>390.74</v>
      </c>
      <c r="O2932" t="n">
        <v>422.01</v>
      </c>
      <c r="P2932" t="n">
        <v>781.47</v>
      </c>
    </row>
    <row r="2933">
      <c r="A2933" t="n">
        <v>9653</v>
      </c>
      <c r="B2933" t="n">
        <v>128</v>
      </c>
      <c r="C2933" t="inlineStr">
        <is>
          <t>Love Cabaret</t>
        </is>
      </c>
      <c r="D2933" s="556" t="n">
        <v>45627</v>
      </c>
      <c r="E2933" t="n">
        <v>18788</v>
      </c>
      <c r="F2933" t="inlineStr">
        <is>
          <t>CAMARAO CINZA LIMPO 30/40 KG</t>
        </is>
      </c>
      <c r="G2933" t="n">
        <v>2985</v>
      </c>
      <c r="H2933" t="n">
        <v>7.82</v>
      </c>
      <c r="I2933" t="inlineStr">
        <is>
          <t>KG</t>
        </is>
      </c>
      <c r="J2933" t="inlineStr">
        <is>
          <t>ALIMENTOS</t>
        </is>
      </c>
      <c r="K2933" t="inlineStr">
        <is>
          <t>11/2024</t>
        </is>
      </c>
      <c r="L2933" t="n">
        <v>98</v>
      </c>
      <c r="M2933" s="556" t="n">
        <v>45614</v>
      </c>
      <c r="N2933" t="n">
        <v>98</v>
      </c>
      <c r="O2933" t="n">
        <v>98</v>
      </c>
      <c r="P2933" t="n">
        <v>766.36</v>
      </c>
    </row>
    <row r="2934">
      <c r="A2934" t="n">
        <v>9595</v>
      </c>
      <c r="B2934" t="n">
        <v>128</v>
      </c>
      <c r="C2934" t="inlineStr">
        <is>
          <t>Love Cabaret</t>
        </is>
      </c>
      <c r="D2934" s="556" t="n">
        <v>45627</v>
      </c>
      <c r="E2934" t="n">
        <v>18018</v>
      </c>
      <c r="F2934" t="inlineStr">
        <is>
          <t>ESPUMANTE CAVA STARS BRUT RESERVA 750ML</t>
        </is>
      </c>
      <c r="G2934" t="n">
        <v>3580</v>
      </c>
      <c r="H2934" t="n">
        <v>7</v>
      </c>
      <c r="I2934" t="inlineStr">
        <is>
          <t>GR</t>
        </is>
      </c>
      <c r="J2934" t="inlineStr">
        <is>
          <t>BEBIDAS</t>
        </is>
      </c>
      <c r="K2934" t="inlineStr">
        <is>
          <t>11/2024</t>
        </is>
      </c>
      <c r="L2934" t="n">
        <v>0</v>
      </c>
      <c r="M2934" s="556" t="n">
        <v>45481</v>
      </c>
      <c r="N2934" t="n">
        <v>109.2</v>
      </c>
      <c r="O2934" t="n">
        <v>116.3</v>
      </c>
      <c r="P2934" t="n">
        <v>764.4</v>
      </c>
    </row>
    <row r="2935">
      <c r="A2935" t="n">
        <v>9665</v>
      </c>
      <c r="B2935" t="n">
        <v>128</v>
      </c>
      <c r="C2935" t="inlineStr">
        <is>
          <t>Love Cabaret</t>
        </is>
      </c>
      <c r="D2935" s="556" t="n">
        <v>45627</v>
      </c>
      <c r="E2935" t="n">
        <v>17797</v>
      </c>
      <c r="F2935" t="inlineStr">
        <is>
          <t>VINHO BRANCO MASCARA FUEGO CHARDONNAY 750ML</t>
        </is>
      </c>
      <c r="G2935" t="n">
        <v>3748</v>
      </c>
      <c r="H2935" t="n">
        <v>18</v>
      </c>
      <c r="I2935" t="inlineStr">
        <is>
          <t>GR</t>
        </is>
      </c>
      <c r="J2935" t="inlineStr">
        <is>
          <t>BEBIDAS</t>
        </is>
      </c>
      <c r="K2935" t="inlineStr">
        <is>
          <t>11/2024</t>
        </is>
      </c>
      <c r="L2935" t="n">
        <v>0</v>
      </c>
      <c r="M2935" s="556" t="n">
        <v>45530</v>
      </c>
      <c r="N2935" t="n">
        <v>41.53</v>
      </c>
      <c r="O2935" t="n">
        <v>35.75</v>
      </c>
      <c r="P2935" t="n">
        <v>747.54</v>
      </c>
    </row>
    <row r="2936">
      <c r="A2936" t="n">
        <v>9577</v>
      </c>
      <c r="B2936" t="n">
        <v>128</v>
      </c>
      <c r="C2936" t="inlineStr">
        <is>
          <t>Love Cabaret</t>
        </is>
      </c>
      <c r="D2936" s="556" t="n">
        <v>45627</v>
      </c>
      <c r="E2936" t="n">
        <v>18214</v>
      </c>
      <c r="F2936" t="inlineStr">
        <is>
          <t>VERMOUTH MARTINI BIANCO 750ML</t>
        </is>
      </c>
      <c r="G2936" t="n">
        <v>3413</v>
      </c>
      <c r="H2936" t="n">
        <v>21.35</v>
      </c>
      <c r="I2936" t="inlineStr">
        <is>
          <t>GR</t>
        </is>
      </c>
      <c r="J2936" t="inlineStr">
        <is>
          <t>BEBIDAS</t>
        </is>
      </c>
      <c r="K2936" t="inlineStr">
        <is>
          <t>11/2024</t>
        </is>
      </c>
      <c r="L2936" t="n">
        <v>0</v>
      </c>
      <c r="M2936" s="556" t="n">
        <v>-693593</v>
      </c>
      <c r="N2936" t="n">
        <v>0</v>
      </c>
      <c r="O2936" t="n">
        <v>34.05</v>
      </c>
      <c r="P2936" t="n">
        <v>726.97</v>
      </c>
    </row>
    <row r="2937">
      <c r="A2937" t="n">
        <v>9550</v>
      </c>
      <c r="B2937" t="n">
        <v>128</v>
      </c>
      <c r="C2937" t="inlineStr">
        <is>
          <t>Love Cabaret</t>
        </is>
      </c>
      <c r="D2937" s="556" t="n">
        <v>45627</v>
      </c>
      <c r="E2937" t="n">
        <v>18540</v>
      </c>
      <c r="F2937" t="inlineStr">
        <is>
          <t>APERITIVO FERNET BRANCA FRATELLI 750ML</t>
        </is>
      </c>
      <c r="G2937" t="n">
        <v>3138</v>
      </c>
      <c r="H2937" t="n">
        <v>4.2</v>
      </c>
      <c r="I2937" t="inlineStr">
        <is>
          <t>GR</t>
        </is>
      </c>
      <c r="J2937" t="inlineStr">
        <is>
          <t>BEBIDAS</t>
        </is>
      </c>
      <c r="K2937" t="inlineStr">
        <is>
          <t>11/2024</t>
        </is>
      </c>
      <c r="L2937" t="n">
        <v>0</v>
      </c>
      <c r="M2937" s="556" t="n">
        <v>-693593</v>
      </c>
      <c r="N2937" t="n">
        <v>0</v>
      </c>
      <c r="O2937" t="n">
        <v>0</v>
      </c>
      <c r="P2937" t="n">
        <v>680.8200000000001</v>
      </c>
    </row>
    <row r="2938">
      <c r="A2938" t="n">
        <v>9594</v>
      </c>
      <c r="B2938" t="n">
        <v>128</v>
      </c>
      <c r="C2938" t="inlineStr">
        <is>
          <t>Love Cabaret</t>
        </is>
      </c>
      <c r="D2938" s="556" t="n">
        <v>45627</v>
      </c>
      <c r="E2938" t="n">
        <v>18017</v>
      </c>
      <c r="F2938" t="inlineStr">
        <is>
          <t>ESPUMANTE CAVA BRUT STARS TOUCH OF ROSE 750ML</t>
        </is>
      </c>
      <c r="G2938" t="n">
        <v>3580</v>
      </c>
      <c r="H2938" t="n">
        <v>5</v>
      </c>
      <c r="I2938" t="inlineStr">
        <is>
          <t>GR</t>
        </is>
      </c>
      <c r="J2938" t="inlineStr">
        <is>
          <t>BEBIDAS</t>
        </is>
      </c>
      <c r="K2938" t="inlineStr">
        <is>
          <t>11/2024</t>
        </is>
      </c>
      <c r="L2938" t="n">
        <v>0</v>
      </c>
      <c r="M2938" s="556" t="n">
        <v>45384</v>
      </c>
      <c r="N2938" t="n">
        <v>130.84</v>
      </c>
      <c r="O2938" t="n">
        <v>0.9399999999999999</v>
      </c>
      <c r="P2938" t="n">
        <v>654.2</v>
      </c>
    </row>
    <row r="2939">
      <c r="A2939" t="n">
        <v>9664</v>
      </c>
      <c r="B2939" t="n">
        <v>128</v>
      </c>
      <c r="C2939" t="inlineStr">
        <is>
          <t>Love Cabaret</t>
        </is>
      </c>
      <c r="D2939" s="556" t="n">
        <v>45627</v>
      </c>
      <c r="E2939" t="n">
        <v>17778</v>
      </c>
      <c r="F2939" t="inlineStr">
        <is>
          <t>VINHO BRANCO JEREZ FORTIF REAL TESOURO FINO 750ML</t>
        </is>
      </c>
      <c r="G2939" t="n">
        <v>3765</v>
      </c>
      <c r="H2939" t="n">
        <v>7</v>
      </c>
      <c r="I2939" t="inlineStr">
        <is>
          <t>GR</t>
        </is>
      </c>
      <c r="J2939" t="inlineStr">
        <is>
          <t>BEBIDAS</t>
        </is>
      </c>
      <c r="K2939" t="inlineStr">
        <is>
          <t>11/2024</t>
        </is>
      </c>
      <c r="L2939" t="n">
        <v>0</v>
      </c>
      <c r="M2939" s="556" t="n">
        <v>45516</v>
      </c>
      <c r="N2939" t="n">
        <v>88.81999999999999</v>
      </c>
      <c r="O2939" t="n">
        <v>101.36</v>
      </c>
      <c r="P2939" t="n">
        <v>621.74</v>
      </c>
    </row>
    <row r="2940">
      <c r="A2940" t="n">
        <v>9563</v>
      </c>
      <c r="B2940" t="n">
        <v>128</v>
      </c>
      <c r="C2940" t="inlineStr">
        <is>
          <t>Love Cabaret</t>
        </is>
      </c>
      <c r="D2940" s="556" t="n">
        <v>45627</v>
      </c>
      <c r="E2940" t="n">
        <v>18287</v>
      </c>
      <c r="F2940" t="inlineStr">
        <is>
          <t>LICOR DE CEREJA HEERING 700ML</t>
        </is>
      </c>
      <c r="G2940" t="n">
        <v>3341</v>
      </c>
      <c r="H2940" t="n">
        <v>2</v>
      </c>
      <c r="I2940" t="inlineStr">
        <is>
          <t>UN</t>
        </is>
      </c>
      <c r="J2940" t="inlineStr">
        <is>
          <t>BEBIDAS</t>
        </is>
      </c>
      <c r="K2940" t="inlineStr">
        <is>
          <t>11/2024</t>
        </is>
      </c>
      <c r="L2940" t="n">
        <v>0</v>
      </c>
      <c r="M2940" s="556" t="n">
        <v>-693593</v>
      </c>
      <c r="N2940" t="n">
        <v>0</v>
      </c>
      <c r="O2940" t="n">
        <v>0</v>
      </c>
      <c r="P2940" t="n">
        <v>590</v>
      </c>
    </row>
    <row r="2941">
      <c r="A2941" t="n">
        <v>9587</v>
      </c>
      <c r="B2941" t="n">
        <v>128</v>
      </c>
      <c r="C2941" t="inlineStr">
        <is>
          <t>Love Cabaret</t>
        </is>
      </c>
      <c r="D2941" s="556" t="n">
        <v>45627</v>
      </c>
      <c r="E2941" t="n">
        <v>18117</v>
      </c>
      <c r="F2941" t="inlineStr">
        <is>
          <t>WHISKY JOHNNIE WALKER BLONDE 750ML</t>
        </is>
      </c>
      <c r="G2941" t="n">
        <v>3496</v>
      </c>
      <c r="H2941" t="n">
        <v>5.25</v>
      </c>
      <c r="I2941" t="inlineStr">
        <is>
          <t>UN</t>
        </is>
      </c>
      <c r="J2941" t="inlineStr">
        <is>
          <t>BEBIDAS</t>
        </is>
      </c>
      <c r="K2941" t="inlineStr">
        <is>
          <t>11/2024</t>
        </is>
      </c>
      <c r="L2941" t="n">
        <v>0</v>
      </c>
      <c r="M2941" s="556" t="n">
        <v>-693593</v>
      </c>
      <c r="N2941" t="n">
        <v>0</v>
      </c>
      <c r="O2941" t="n">
        <v>0</v>
      </c>
      <c r="P2941" t="n">
        <v>535.5</v>
      </c>
    </row>
    <row r="2942">
      <c r="A2942" t="n">
        <v>9585</v>
      </c>
      <c r="B2942" t="n">
        <v>128</v>
      </c>
      <c r="C2942" t="inlineStr">
        <is>
          <t>Love Cabaret</t>
        </is>
      </c>
      <c r="D2942" s="556" t="n">
        <v>45627</v>
      </c>
      <c r="E2942" t="n">
        <v>18131</v>
      </c>
      <c r="F2942" t="inlineStr">
        <is>
          <t>WHISKY GLENMORANGIE 10 ANOS 750ML</t>
        </is>
      </c>
      <c r="G2942" t="n">
        <v>3485</v>
      </c>
      <c r="H2942" t="n">
        <v>1.5</v>
      </c>
      <c r="I2942" t="inlineStr">
        <is>
          <t>UN</t>
        </is>
      </c>
      <c r="J2942" t="inlineStr">
        <is>
          <t>BEBIDAS</t>
        </is>
      </c>
      <c r="K2942" t="inlineStr">
        <is>
          <t>11/2024</t>
        </is>
      </c>
      <c r="L2942" t="n">
        <v>0</v>
      </c>
      <c r="M2942" s="556" t="n">
        <v>-693593</v>
      </c>
      <c r="N2942" t="n">
        <v>0</v>
      </c>
      <c r="O2942" t="n">
        <v>0</v>
      </c>
      <c r="P2942" t="n">
        <v>508.88</v>
      </c>
    </row>
    <row r="2943">
      <c r="A2943" t="n">
        <v>9558</v>
      </c>
      <c r="B2943" t="n">
        <v>128</v>
      </c>
      <c r="C2943" t="inlineStr">
        <is>
          <t>Love Cabaret</t>
        </is>
      </c>
      <c r="D2943" s="556" t="n">
        <v>45627</v>
      </c>
      <c r="E2943" t="n">
        <v>18393</v>
      </c>
      <c r="F2943" t="inlineStr">
        <is>
          <t>CONHAQUE HENNESSY VERY SPECIAL 700ML</t>
        </is>
      </c>
      <c r="G2943" t="n">
        <v>3247</v>
      </c>
      <c r="H2943" t="n">
        <v>1.6</v>
      </c>
      <c r="I2943" t="inlineStr">
        <is>
          <t>UN</t>
        </is>
      </c>
      <c r="J2943" t="inlineStr">
        <is>
          <t>BEBIDAS</t>
        </is>
      </c>
      <c r="K2943" t="inlineStr">
        <is>
          <t>11/2024</t>
        </is>
      </c>
      <c r="L2943" t="n">
        <v>0</v>
      </c>
      <c r="M2943" s="556" t="n">
        <v>-693593</v>
      </c>
      <c r="N2943" t="n">
        <v>0</v>
      </c>
      <c r="O2943" t="n">
        <v>0</v>
      </c>
      <c r="P2943" t="n">
        <v>459.04</v>
      </c>
    </row>
    <row r="2944">
      <c r="A2944" t="n">
        <v>9667</v>
      </c>
      <c r="B2944" t="n">
        <v>128</v>
      </c>
      <c r="C2944" t="inlineStr">
        <is>
          <t>Love Cabaret</t>
        </is>
      </c>
      <c r="D2944" s="556" t="n">
        <v>45627</v>
      </c>
      <c r="E2944" t="n">
        <v>17713</v>
      </c>
      <c r="F2944" t="inlineStr">
        <is>
          <t>VINHO TINTO RUTINI ENCUENTRO MALBEC 750ML</t>
        </is>
      </c>
      <c r="G2944" t="n">
        <v>3823</v>
      </c>
      <c r="H2944" t="n">
        <v>5</v>
      </c>
      <c r="I2944" t="inlineStr">
        <is>
          <t>GR</t>
        </is>
      </c>
      <c r="J2944" t="inlineStr">
        <is>
          <t>BEBIDAS</t>
        </is>
      </c>
      <c r="K2944" t="inlineStr">
        <is>
          <t>11/2024</t>
        </is>
      </c>
      <c r="L2944" t="n">
        <v>0</v>
      </c>
      <c r="M2944" s="556" t="n">
        <v>45497</v>
      </c>
      <c r="N2944" t="n">
        <v>91</v>
      </c>
      <c r="O2944" t="n">
        <v>91</v>
      </c>
      <c r="P2944" t="n">
        <v>455</v>
      </c>
    </row>
    <row r="2945">
      <c r="A2945" t="n">
        <v>9573</v>
      </c>
      <c r="B2945" t="n">
        <v>128</v>
      </c>
      <c r="C2945" t="inlineStr">
        <is>
          <t>Love Cabaret</t>
        </is>
      </c>
      <c r="D2945" s="556" t="n">
        <v>45627</v>
      </c>
      <c r="E2945" t="n">
        <v>18241</v>
      </c>
      <c r="F2945" t="inlineStr">
        <is>
          <t>TEQUILA EL JIMADOR BLANCO 750ML</t>
        </is>
      </c>
      <c r="G2945" t="n">
        <v>3387</v>
      </c>
      <c r="H2945" t="n">
        <v>4.45</v>
      </c>
      <c r="I2945" t="inlineStr">
        <is>
          <t>GR</t>
        </is>
      </c>
      <c r="J2945" t="inlineStr">
        <is>
          <t>BEBIDAS</t>
        </is>
      </c>
      <c r="K2945" t="inlineStr">
        <is>
          <t>11/2024</t>
        </is>
      </c>
      <c r="L2945" t="n">
        <v>0</v>
      </c>
      <c r="M2945" s="556" t="n">
        <v>45583</v>
      </c>
      <c r="N2945" t="n">
        <v>95</v>
      </c>
      <c r="O2945" t="n">
        <v>89.90000000000001</v>
      </c>
      <c r="P2945" t="n">
        <v>422.75</v>
      </c>
    </row>
    <row r="2946">
      <c r="A2946" t="n">
        <v>9557</v>
      </c>
      <c r="B2946" t="n">
        <v>128</v>
      </c>
      <c r="C2946" t="inlineStr">
        <is>
          <t>Love Cabaret</t>
        </is>
      </c>
      <c r="D2946" s="556" t="n">
        <v>45627</v>
      </c>
      <c r="E2946" t="n">
        <v>18382</v>
      </c>
      <c r="F2946" t="inlineStr">
        <is>
          <t>CONHAQUE BRANDY OSBORNE 700ML</t>
        </is>
      </c>
      <c r="G2946" t="n">
        <v>3257</v>
      </c>
      <c r="H2946" t="n">
        <v>6</v>
      </c>
      <c r="I2946" t="inlineStr">
        <is>
          <t>GR</t>
        </is>
      </c>
      <c r="J2946" t="inlineStr">
        <is>
          <t>BEBIDAS</t>
        </is>
      </c>
      <c r="K2946" t="inlineStr">
        <is>
          <t>11/2024</t>
        </is>
      </c>
      <c r="L2946" t="n">
        <v>70.34999999999999</v>
      </c>
      <c r="M2946" s="556" t="n">
        <v>45618</v>
      </c>
      <c r="N2946" t="n">
        <v>70.34999999999999</v>
      </c>
      <c r="O2946" t="n">
        <v>71.2</v>
      </c>
      <c r="P2946" t="n">
        <v>422.1</v>
      </c>
    </row>
    <row r="2947">
      <c r="A2947" t="n">
        <v>9552</v>
      </c>
      <c r="B2947" t="n">
        <v>128</v>
      </c>
      <c r="C2947" t="inlineStr">
        <is>
          <t>Love Cabaret</t>
        </is>
      </c>
      <c r="D2947" s="556" t="n">
        <v>45627</v>
      </c>
      <c r="E2947" t="n">
        <v>18530</v>
      </c>
      <c r="F2947" t="inlineStr">
        <is>
          <t>APERITIVO RAMAZZOTTI ROSATO 700ML</t>
        </is>
      </c>
      <c r="G2947" t="n">
        <v>3145</v>
      </c>
      <c r="H2947" t="n">
        <v>6.55</v>
      </c>
      <c r="I2947" t="inlineStr">
        <is>
          <t>GR</t>
        </is>
      </c>
      <c r="J2947" t="inlineStr">
        <is>
          <t>BEBIDAS</t>
        </is>
      </c>
      <c r="K2947" t="inlineStr">
        <is>
          <t>11/2024</t>
        </is>
      </c>
      <c r="L2947" t="n">
        <v>0</v>
      </c>
      <c r="M2947" s="556" t="n">
        <v>45502</v>
      </c>
      <c r="N2947" t="n">
        <v>61.12</v>
      </c>
      <c r="O2947" t="n">
        <v>64.56</v>
      </c>
      <c r="P2947" t="n">
        <v>400.34</v>
      </c>
    </row>
    <row r="2948">
      <c r="A2948" t="n">
        <v>9556</v>
      </c>
      <c r="B2948" t="n">
        <v>128</v>
      </c>
      <c r="C2948" t="inlineStr">
        <is>
          <t>Love Cabaret</t>
        </is>
      </c>
      <c r="D2948" s="556" t="n">
        <v>45627</v>
      </c>
      <c r="E2948" t="n">
        <v>18475</v>
      </c>
      <c r="F2948" t="inlineStr">
        <is>
          <t>CACHACA ORIGINAL PRATA ENGENHO CANTAREIRA 750ML</t>
        </is>
      </c>
      <c r="G2948" t="n">
        <v>3181</v>
      </c>
      <c r="H2948" t="n">
        <v>12</v>
      </c>
      <c r="I2948" t="inlineStr">
        <is>
          <t>GR</t>
        </is>
      </c>
      <c r="J2948" t="inlineStr">
        <is>
          <t>BEBIDAS</t>
        </is>
      </c>
      <c r="K2948" t="inlineStr">
        <is>
          <t>11/2024</t>
        </is>
      </c>
      <c r="L2948" t="n">
        <v>0</v>
      </c>
      <c r="M2948" s="556" t="n">
        <v>-693593</v>
      </c>
      <c r="N2948" t="n">
        <v>0</v>
      </c>
      <c r="O2948" t="n">
        <v>32.9</v>
      </c>
      <c r="P2948" t="n">
        <v>394.8</v>
      </c>
    </row>
    <row r="2949">
      <c r="A2949" t="n">
        <v>9655</v>
      </c>
      <c r="B2949" t="n">
        <v>128</v>
      </c>
      <c r="C2949" t="inlineStr">
        <is>
          <t>Love Cabaret</t>
        </is>
      </c>
      <c r="D2949" s="556" t="n">
        <v>45627</v>
      </c>
      <c r="E2949" t="n">
        <v>18989</v>
      </c>
      <c r="F2949" t="inlineStr">
        <is>
          <t>SOBRECOXA DESSOSSADA KG</t>
        </is>
      </c>
      <c r="G2949" t="n">
        <v>2901</v>
      </c>
      <c r="H2949" t="n">
        <v>15</v>
      </c>
      <c r="I2949" t="inlineStr">
        <is>
          <t>KG</t>
        </is>
      </c>
      <c r="J2949" t="inlineStr">
        <is>
          <t>ALIMENTOS</t>
        </is>
      </c>
      <c r="K2949" t="inlineStr">
        <is>
          <t>11/2024</t>
        </is>
      </c>
      <c r="L2949" t="n">
        <v>25.64</v>
      </c>
      <c r="M2949" s="556" t="n">
        <v>45621</v>
      </c>
      <c r="N2949" t="n">
        <v>32.8</v>
      </c>
      <c r="O2949" t="n">
        <v>32.8</v>
      </c>
      <c r="P2949" t="n">
        <v>384.6</v>
      </c>
    </row>
    <row r="2950">
      <c r="A2950" t="n">
        <v>9547</v>
      </c>
      <c r="B2950" t="n">
        <v>128</v>
      </c>
      <c r="C2950" t="inlineStr">
        <is>
          <t>Love Cabaret</t>
        </is>
      </c>
      <c r="D2950" s="556" t="n">
        <v>45627</v>
      </c>
      <c r="E2950" t="n">
        <v>18547</v>
      </c>
      <c r="F2950" t="inlineStr">
        <is>
          <t>APERITIVO APEROL 750ML</t>
        </is>
      </c>
      <c r="G2950" t="n">
        <v>3132</v>
      </c>
      <c r="H2950" t="n">
        <v>10.2</v>
      </c>
      <c r="I2950" t="inlineStr">
        <is>
          <t>GR</t>
        </is>
      </c>
      <c r="J2950" t="inlineStr">
        <is>
          <t>BEBIDAS</t>
        </is>
      </c>
      <c r="K2950" t="inlineStr">
        <is>
          <t>11/2024</t>
        </is>
      </c>
      <c r="L2950" t="n">
        <v>36.7</v>
      </c>
      <c r="M2950" s="556" t="n">
        <v>45618</v>
      </c>
      <c r="N2950" t="n">
        <v>36.9</v>
      </c>
      <c r="O2950" t="n">
        <v>36.9</v>
      </c>
      <c r="P2950" t="n">
        <v>374.34</v>
      </c>
    </row>
    <row r="2951">
      <c r="A2951" t="n">
        <v>9610</v>
      </c>
      <c r="B2951" t="n">
        <v>128</v>
      </c>
      <c r="C2951" t="inlineStr">
        <is>
          <t>Love Cabaret</t>
        </is>
      </c>
      <c r="D2951" s="556" t="n">
        <v>45627</v>
      </c>
      <c r="E2951" t="n">
        <v>25213</v>
      </c>
      <c r="F2951" t="inlineStr">
        <is>
          <t>MISSO AZUMA C/1KG</t>
        </is>
      </c>
      <c r="G2951" t="n">
        <v>5948</v>
      </c>
      <c r="H2951" t="n">
        <v>12</v>
      </c>
      <c r="I2951" t="inlineStr">
        <is>
          <t>PT</t>
        </is>
      </c>
      <c r="J2951" t="inlineStr">
        <is>
          <t>ALIMENTOS</t>
        </is>
      </c>
      <c r="K2951" t="inlineStr">
        <is>
          <t>11/2024</t>
        </is>
      </c>
      <c r="L2951" t="n">
        <v>0</v>
      </c>
      <c r="M2951" s="556" t="n">
        <v>45545</v>
      </c>
      <c r="N2951" t="n">
        <v>29.54</v>
      </c>
      <c r="O2951" t="n">
        <v>29.54</v>
      </c>
      <c r="P2951" t="n">
        <v>354.48</v>
      </c>
    </row>
    <row r="2952">
      <c r="A2952" t="n">
        <v>9593</v>
      </c>
      <c r="B2952" t="n">
        <v>128</v>
      </c>
      <c r="C2952" t="inlineStr">
        <is>
          <t>Love Cabaret</t>
        </is>
      </c>
      <c r="D2952" s="556" t="n">
        <v>45627</v>
      </c>
      <c r="E2952" t="n">
        <v>18049</v>
      </c>
      <c r="F2952" t="inlineStr">
        <is>
          <t>CHAMPAGNE MOET &amp; CHANDON BRUT IMPERIAL 750ML</t>
        </is>
      </c>
      <c r="G2952" t="n">
        <v>3553</v>
      </c>
      <c r="H2952" t="n">
        <v>1</v>
      </c>
      <c r="I2952" t="inlineStr">
        <is>
          <t>GR</t>
        </is>
      </c>
      <c r="J2952" t="inlineStr">
        <is>
          <t>BEBIDAS</t>
        </is>
      </c>
      <c r="K2952" t="inlineStr">
        <is>
          <t>11/2024</t>
        </is>
      </c>
      <c r="L2952" t="n">
        <v>0</v>
      </c>
      <c r="M2952" s="556" t="n">
        <v>-693593</v>
      </c>
      <c r="N2952" t="n">
        <v>0</v>
      </c>
      <c r="O2952" t="n">
        <v>330.68</v>
      </c>
      <c r="P2952" t="n">
        <v>330.68</v>
      </c>
    </row>
    <row r="2953">
      <c r="A2953" t="n">
        <v>9646</v>
      </c>
      <c r="B2953" t="n">
        <v>128</v>
      </c>
      <c r="C2953" t="inlineStr">
        <is>
          <t>Love Cabaret</t>
        </is>
      </c>
      <c r="D2953" s="556" t="n">
        <v>45627</v>
      </c>
      <c r="E2953" t="n">
        <v>19349</v>
      </c>
      <c r="F2953" t="inlineStr">
        <is>
          <t>QUEIJO EMMENTAL QUATA KG</t>
        </is>
      </c>
      <c r="G2953" t="n">
        <v>2769</v>
      </c>
      <c r="H2953" t="n">
        <v>4.42</v>
      </c>
      <c r="I2953" t="inlineStr">
        <is>
          <t>KG</t>
        </is>
      </c>
      <c r="J2953" t="inlineStr">
        <is>
          <t>ALIMENTOS</t>
        </is>
      </c>
      <c r="K2953" t="inlineStr">
        <is>
          <t>11/2024</t>
        </is>
      </c>
      <c r="L2953" t="n">
        <v>73.90000000000001</v>
      </c>
      <c r="M2953" s="556" t="n">
        <v>45615</v>
      </c>
      <c r="N2953" t="n">
        <v>73.90000000000001</v>
      </c>
      <c r="O2953" t="n">
        <v>73.90000000000001</v>
      </c>
      <c r="P2953" t="n">
        <v>326.64</v>
      </c>
    </row>
    <row r="2954">
      <c r="A2954" t="n">
        <v>9554</v>
      </c>
      <c r="B2954" t="n">
        <v>128</v>
      </c>
      <c r="C2954" t="inlineStr">
        <is>
          <t>Love Cabaret</t>
        </is>
      </c>
      <c r="D2954" s="556" t="n">
        <v>45627</v>
      </c>
      <c r="E2954" t="n">
        <v>25152</v>
      </c>
      <c r="F2954" t="inlineStr">
        <is>
          <t>CACHACA FAMIGERADA JEQUITIBA ROSA 750ML</t>
        </is>
      </c>
      <c r="G2954" t="n">
        <v>5924</v>
      </c>
      <c r="H2954" t="n">
        <v>5</v>
      </c>
      <c r="I2954" t="inlineStr">
        <is>
          <t>GR</t>
        </is>
      </c>
      <c r="J2954" t="inlineStr">
        <is>
          <t>BEBIDAS</t>
        </is>
      </c>
      <c r="K2954" t="inlineStr">
        <is>
          <t>11/2024</t>
        </is>
      </c>
      <c r="L2954" t="n">
        <v>0</v>
      </c>
      <c r="M2954" s="556" t="n">
        <v>45524</v>
      </c>
      <c r="N2954" t="n">
        <v>65</v>
      </c>
      <c r="O2954" t="n">
        <v>65</v>
      </c>
      <c r="P2954" t="n">
        <v>325</v>
      </c>
    </row>
    <row r="2955">
      <c r="A2955" t="n">
        <v>9654</v>
      </c>
      <c r="B2955" t="n">
        <v>128</v>
      </c>
      <c r="C2955" t="inlineStr">
        <is>
          <t>Love Cabaret</t>
        </is>
      </c>
      <c r="D2955" s="556" t="n">
        <v>45627</v>
      </c>
      <c r="E2955" t="n">
        <v>18884</v>
      </c>
      <c r="F2955" t="inlineStr">
        <is>
          <t>FILE MIGNON 4/5 S/ CORDAO ASTRA KG</t>
        </is>
      </c>
      <c r="G2955" t="n">
        <v>2938</v>
      </c>
      <c r="H2955" t="n">
        <v>5.2</v>
      </c>
      <c r="I2955" t="inlineStr">
        <is>
          <t>KG</t>
        </is>
      </c>
      <c r="J2955" t="inlineStr">
        <is>
          <t>ALIMENTOS</t>
        </is>
      </c>
      <c r="K2955" t="inlineStr">
        <is>
          <t>11/2024</t>
        </is>
      </c>
      <c r="L2955" t="n">
        <v>0</v>
      </c>
      <c r="M2955" s="556" t="n">
        <v>-693593</v>
      </c>
      <c r="N2955" t="n">
        <v>0</v>
      </c>
      <c r="O2955" t="n">
        <v>62</v>
      </c>
      <c r="P2955" t="n">
        <v>322.4</v>
      </c>
    </row>
    <row r="2956">
      <c r="A2956" t="n">
        <v>9660</v>
      </c>
      <c r="B2956" t="n">
        <v>128</v>
      </c>
      <c r="C2956" t="inlineStr">
        <is>
          <t>Love Cabaret</t>
        </is>
      </c>
      <c r="D2956" s="556" t="n">
        <v>45627</v>
      </c>
      <c r="E2956" t="n">
        <v>24512</v>
      </c>
      <c r="F2956" t="inlineStr">
        <is>
          <t xml:space="preserve">REFRIGERANTE DE LIMAO SICILIANO CLASH'D 269ML C/12 </t>
        </is>
      </c>
      <c r="G2956" t="n">
        <v>5671</v>
      </c>
      <c r="H2956" t="n">
        <v>6.67</v>
      </c>
      <c r="I2956" t="inlineStr">
        <is>
          <t>PC</t>
        </is>
      </c>
      <c r="J2956" t="inlineStr">
        <is>
          <t>BEBIDAS</t>
        </is>
      </c>
      <c r="K2956" t="inlineStr">
        <is>
          <t>11/2024</t>
        </is>
      </c>
      <c r="L2956" t="n">
        <v>45.05</v>
      </c>
      <c r="M2956" s="556" t="n">
        <v>45615</v>
      </c>
      <c r="N2956" t="n">
        <v>0</v>
      </c>
      <c r="O2956" t="n">
        <v>45.05</v>
      </c>
      <c r="P2956" t="n">
        <v>300.48</v>
      </c>
    </row>
    <row r="2957">
      <c r="A2957" t="n">
        <v>9576</v>
      </c>
      <c r="B2957" t="n">
        <v>128</v>
      </c>
      <c r="C2957" t="inlineStr">
        <is>
          <t>Love Cabaret</t>
        </is>
      </c>
      <c r="D2957" s="556" t="n">
        <v>45627</v>
      </c>
      <c r="E2957" t="n">
        <v>18202</v>
      </c>
      <c r="F2957" t="inlineStr">
        <is>
          <t>VERMOUTH DOLIN DRY 750ML</t>
        </is>
      </c>
      <c r="G2957" t="n">
        <v>3424</v>
      </c>
      <c r="H2957" t="n">
        <v>2</v>
      </c>
      <c r="I2957" t="inlineStr">
        <is>
          <t>GR</t>
        </is>
      </c>
      <c r="J2957" t="inlineStr">
        <is>
          <t>BEBIDAS</t>
        </is>
      </c>
      <c r="K2957" t="inlineStr">
        <is>
          <t>11/2024</t>
        </is>
      </c>
      <c r="L2957" t="n">
        <v>147.63</v>
      </c>
      <c r="M2957" s="556" t="n">
        <v>45618</v>
      </c>
      <c r="N2957" t="n">
        <v>147.63</v>
      </c>
      <c r="O2957" t="n">
        <v>147.63</v>
      </c>
      <c r="P2957" t="n">
        <v>295.26</v>
      </c>
    </row>
    <row r="2958">
      <c r="A2958" t="n">
        <v>9584</v>
      </c>
      <c r="B2958" t="n">
        <v>128</v>
      </c>
      <c r="C2958" t="inlineStr">
        <is>
          <t>Love Cabaret</t>
        </is>
      </c>
      <c r="D2958" s="556" t="n">
        <v>45627</v>
      </c>
      <c r="E2958" t="n">
        <v>18133</v>
      </c>
      <c r="F2958" t="inlineStr">
        <is>
          <t>WHISKY GLENLIVET FOUNDERS RESERVE 750ML</t>
        </is>
      </c>
      <c r="G2958" t="n">
        <v>3484</v>
      </c>
      <c r="H2958" t="n">
        <v>1.5</v>
      </c>
      <c r="I2958" t="inlineStr">
        <is>
          <t>GR</t>
        </is>
      </c>
      <c r="J2958" t="inlineStr">
        <is>
          <t>BEBIDAS</t>
        </is>
      </c>
      <c r="K2958" t="inlineStr">
        <is>
          <t>11/2024</t>
        </is>
      </c>
      <c r="L2958" t="n">
        <v>0</v>
      </c>
      <c r="M2958" s="556" t="n">
        <v>-693593</v>
      </c>
      <c r="N2958" t="n">
        <v>0</v>
      </c>
      <c r="O2958" t="n">
        <v>0</v>
      </c>
      <c r="P2958" t="n">
        <v>279.05</v>
      </c>
    </row>
    <row r="2959">
      <c r="A2959" t="n">
        <v>9567</v>
      </c>
      <c r="B2959" t="n">
        <v>128</v>
      </c>
      <c r="C2959" t="inlineStr">
        <is>
          <t>Love Cabaret</t>
        </is>
      </c>
      <c r="D2959" s="556" t="n">
        <v>45627</v>
      </c>
      <c r="E2959" t="n">
        <v>18306</v>
      </c>
      <c r="F2959" t="inlineStr">
        <is>
          <t>LICOR MARASCHINO LUXARDO 750ML</t>
        </is>
      </c>
      <c r="G2959" t="n">
        <v>3327</v>
      </c>
      <c r="H2959" t="n">
        <v>1.5</v>
      </c>
      <c r="I2959" t="inlineStr">
        <is>
          <t>GR</t>
        </is>
      </c>
      <c r="J2959" t="inlineStr">
        <is>
          <t>BEBIDAS</t>
        </is>
      </c>
      <c r="K2959" t="inlineStr">
        <is>
          <t>11/2024</t>
        </is>
      </c>
      <c r="L2959" t="n">
        <v>0</v>
      </c>
      <c r="M2959" s="556" t="n">
        <v>-693593</v>
      </c>
      <c r="N2959" t="n">
        <v>0</v>
      </c>
      <c r="O2959" t="n">
        <v>0</v>
      </c>
      <c r="P2959" t="n">
        <v>271.34</v>
      </c>
    </row>
    <row r="2960">
      <c r="A2960" t="n">
        <v>9579</v>
      </c>
      <c r="B2960" t="n">
        <v>128</v>
      </c>
      <c r="C2960" t="inlineStr">
        <is>
          <t>Love Cabaret</t>
        </is>
      </c>
      <c r="D2960" s="556" t="n">
        <v>45627</v>
      </c>
      <c r="E2960" t="n">
        <v>18186</v>
      </c>
      <c r="F2960" t="inlineStr">
        <is>
          <t>VODKA CIROC NATURAL 750ML</t>
        </is>
      </c>
      <c r="G2960" t="n">
        <v>3437</v>
      </c>
      <c r="H2960" t="n">
        <v>1.45</v>
      </c>
      <c r="I2960" t="inlineStr">
        <is>
          <t>GR</t>
        </is>
      </c>
      <c r="J2960" t="inlineStr">
        <is>
          <t>BEBIDAS</t>
        </is>
      </c>
      <c r="K2960" t="inlineStr">
        <is>
          <t>11/2024</t>
        </is>
      </c>
      <c r="L2960" t="n">
        <v>0</v>
      </c>
      <c r="M2960" s="556" t="n">
        <v>45538</v>
      </c>
      <c r="N2960" t="n">
        <v>186.91</v>
      </c>
      <c r="O2960" t="n">
        <v>186.91</v>
      </c>
      <c r="P2960" t="n">
        <v>271.02</v>
      </c>
    </row>
    <row r="2961">
      <c r="A2961" t="n">
        <v>9608</v>
      </c>
      <c r="B2961" t="n">
        <v>128</v>
      </c>
      <c r="C2961" t="inlineStr">
        <is>
          <t>Love Cabaret</t>
        </is>
      </c>
      <c r="D2961" s="556" t="n">
        <v>45627</v>
      </c>
      <c r="E2961" t="n">
        <v>20500</v>
      </c>
      <c r="F2961" t="inlineStr">
        <is>
          <t>LINGUICA TOSCANA AURORA 5KG</t>
        </is>
      </c>
      <c r="G2961" t="n">
        <v>2154</v>
      </c>
      <c r="H2961" t="n">
        <v>10</v>
      </c>
      <c r="I2961" t="inlineStr">
        <is>
          <t>UN</t>
        </is>
      </c>
      <c r="J2961" t="inlineStr">
        <is>
          <t>ALIMENTOS</t>
        </is>
      </c>
      <c r="K2961" t="inlineStr">
        <is>
          <t>11/2024</t>
        </is>
      </c>
      <c r="L2961" t="n">
        <v>24.8</v>
      </c>
      <c r="M2961" s="556" t="n">
        <v>45618</v>
      </c>
      <c r="N2961" t="n">
        <v>24.8</v>
      </c>
      <c r="O2961" t="n">
        <v>24.8</v>
      </c>
      <c r="P2961" t="n">
        <v>248</v>
      </c>
    </row>
    <row r="2962">
      <c r="A2962" t="n">
        <v>9592</v>
      </c>
      <c r="B2962" t="n">
        <v>128</v>
      </c>
      <c r="C2962" t="inlineStr">
        <is>
          <t>Love Cabaret</t>
        </is>
      </c>
      <c r="D2962" s="556" t="n">
        <v>45627</v>
      </c>
      <c r="E2962" t="n">
        <v>18097</v>
      </c>
      <c r="F2962" t="inlineStr">
        <is>
          <t>WHISKY TALISKER SINGLE MALT 10 ANOS 720ML</t>
        </is>
      </c>
      <c r="G2962" t="n">
        <v>3513</v>
      </c>
      <c r="H2962" t="n">
        <v>0.6</v>
      </c>
      <c r="I2962" t="inlineStr">
        <is>
          <t>GR</t>
        </is>
      </c>
      <c r="J2962" t="inlineStr">
        <is>
          <t>BEBIDAS</t>
        </is>
      </c>
      <c r="K2962" t="inlineStr">
        <is>
          <t>11/2024</t>
        </is>
      </c>
      <c r="L2962" t="n">
        <v>0</v>
      </c>
      <c r="M2962" s="556" t="n">
        <v>-693593</v>
      </c>
      <c r="N2962" t="n">
        <v>0</v>
      </c>
      <c r="O2962" t="n">
        <v>392.9</v>
      </c>
      <c r="P2962" t="n">
        <v>235.74</v>
      </c>
    </row>
    <row r="2963">
      <c r="A2963" t="n">
        <v>9545</v>
      </c>
      <c r="B2963" t="n">
        <v>128</v>
      </c>
      <c r="C2963" t="inlineStr">
        <is>
          <t>Love Cabaret</t>
        </is>
      </c>
      <c r="D2963" s="556" t="n">
        <v>45627</v>
      </c>
      <c r="E2963" t="n">
        <v>18550</v>
      </c>
      <c r="F2963" t="inlineStr">
        <is>
          <t>APERITIVO ANGOSTURA 200ML</t>
        </is>
      </c>
      <c r="G2963" t="n">
        <v>3130</v>
      </c>
      <c r="H2963" t="n">
        <v>2.05</v>
      </c>
      <c r="I2963" t="inlineStr">
        <is>
          <t>GR</t>
        </is>
      </c>
      <c r="J2963" t="inlineStr">
        <is>
          <t>BEBIDAS</t>
        </is>
      </c>
      <c r="K2963" t="inlineStr">
        <is>
          <t>11/2024</t>
        </is>
      </c>
      <c r="L2963" t="n">
        <v>0</v>
      </c>
      <c r="M2963" s="556" t="n">
        <v>45565</v>
      </c>
      <c r="N2963" t="n">
        <v>112.1</v>
      </c>
      <c r="O2963" t="n">
        <v>165.45</v>
      </c>
      <c r="P2963" t="n">
        <v>229.8</v>
      </c>
    </row>
    <row r="2964">
      <c r="A2964" t="n">
        <v>9648</v>
      </c>
      <c r="B2964" t="n">
        <v>128</v>
      </c>
      <c r="C2964" t="inlineStr">
        <is>
          <t>Love Cabaret</t>
        </is>
      </c>
      <c r="D2964" s="556" t="n">
        <v>45627</v>
      </c>
      <c r="E2964" t="n">
        <v>19291</v>
      </c>
      <c r="F2964" t="inlineStr">
        <is>
          <t>QUEIJO PARMESAO CAPA PRETA KG</t>
        </is>
      </c>
      <c r="G2964" t="n">
        <v>2775</v>
      </c>
      <c r="H2964" t="n">
        <v>3.43</v>
      </c>
      <c r="I2964" t="inlineStr">
        <is>
          <t>KG</t>
        </is>
      </c>
      <c r="J2964" t="inlineStr">
        <is>
          <t>ALIMENTOS</t>
        </is>
      </c>
      <c r="K2964" t="inlineStr">
        <is>
          <t>11/2024</t>
        </is>
      </c>
      <c r="L2964" t="n">
        <v>64.98999999999999</v>
      </c>
      <c r="M2964" s="556" t="n">
        <v>45615</v>
      </c>
      <c r="N2964" t="n">
        <v>64.98999999999999</v>
      </c>
      <c r="O2964" t="n">
        <v>66</v>
      </c>
      <c r="P2964" t="n">
        <v>222.92</v>
      </c>
    </row>
    <row r="2965">
      <c r="A2965" t="n">
        <v>9578</v>
      </c>
      <c r="B2965" t="n">
        <v>128</v>
      </c>
      <c r="C2965" t="inlineStr">
        <is>
          <t>Love Cabaret</t>
        </is>
      </c>
      <c r="D2965" s="556" t="n">
        <v>45627</v>
      </c>
      <c r="E2965" t="n">
        <v>18212</v>
      </c>
      <c r="F2965" t="inlineStr">
        <is>
          <t>VERMOUTH MARTINI EXTRA DRY 750ML</t>
        </is>
      </c>
      <c r="G2965" t="n">
        <v>3415</v>
      </c>
      <c r="H2965" t="n">
        <v>6</v>
      </c>
      <c r="I2965" t="inlineStr">
        <is>
          <t>GR</t>
        </is>
      </c>
      <c r="J2965" t="inlineStr">
        <is>
          <t>BEBIDAS</t>
        </is>
      </c>
      <c r="K2965" t="inlineStr">
        <is>
          <t>11/2024</t>
        </is>
      </c>
      <c r="L2965" t="n">
        <v>36.3</v>
      </c>
      <c r="M2965" s="556" t="n">
        <v>45621</v>
      </c>
      <c r="N2965" t="n">
        <v>38.1</v>
      </c>
      <c r="O2965" t="n">
        <v>33.99</v>
      </c>
      <c r="P2965" t="n">
        <v>217.8</v>
      </c>
    </row>
    <row r="2966">
      <c r="A2966" t="n">
        <v>9656</v>
      </c>
      <c r="B2966" t="n">
        <v>128</v>
      </c>
      <c r="C2966" t="inlineStr">
        <is>
          <t>Love Cabaret</t>
        </is>
      </c>
      <c r="D2966" s="556" t="n">
        <v>45627</v>
      </c>
      <c r="E2966" t="n">
        <v>17929</v>
      </c>
      <c r="F2966" t="inlineStr">
        <is>
          <t>AGUA DE COCO SOCOCO 1L</t>
        </is>
      </c>
      <c r="G2966" t="n">
        <v>3639</v>
      </c>
      <c r="H2966" t="n">
        <v>15</v>
      </c>
      <c r="I2966" t="inlineStr">
        <is>
          <t>UN</t>
        </is>
      </c>
      <c r="J2966" t="inlineStr">
        <is>
          <t>BEBIDAS</t>
        </is>
      </c>
      <c r="K2966" t="inlineStr">
        <is>
          <t>11/2024</t>
        </is>
      </c>
      <c r="L2966" t="n">
        <v>13.26</v>
      </c>
      <c r="M2966" s="556" t="n">
        <v>45615</v>
      </c>
      <c r="N2966" t="n">
        <v>11.7</v>
      </c>
      <c r="O2966" t="n">
        <v>0</v>
      </c>
      <c r="P2966" t="n">
        <v>198.9</v>
      </c>
    </row>
    <row r="2967">
      <c r="A2967" t="n">
        <v>9582</v>
      </c>
      <c r="B2967" t="n">
        <v>128</v>
      </c>
      <c r="C2967" t="inlineStr">
        <is>
          <t>Love Cabaret</t>
        </is>
      </c>
      <c r="D2967" s="556" t="n">
        <v>45627</v>
      </c>
      <c r="E2967" t="n">
        <v>18153</v>
      </c>
      <c r="F2967" t="inlineStr">
        <is>
          <t>WHISKY BOURBON WOODFORD RESERVE 750ML</t>
        </is>
      </c>
      <c r="G2967" t="n">
        <v>3466</v>
      </c>
      <c r="H2967" t="n">
        <v>1</v>
      </c>
      <c r="I2967" t="inlineStr">
        <is>
          <t>GR</t>
        </is>
      </c>
      <c r="J2967" t="inlineStr">
        <is>
          <t>BEBIDAS</t>
        </is>
      </c>
      <c r="K2967" t="inlineStr">
        <is>
          <t>11/2024</t>
        </is>
      </c>
      <c r="L2967" t="n">
        <v>0</v>
      </c>
      <c r="M2967" s="556" t="n">
        <v>-693593</v>
      </c>
      <c r="N2967" t="n">
        <v>0</v>
      </c>
      <c r="O2967" t="n">
        <v>192.33</v>
      </c>
      <c r="P2967" t="n">
        <v>192.33</v>
      </c>
    </row>
    <row r="2968">
      <c r="A2968" t="n">
        <v>9657</v>
      </c>
      <c r="B2968" t="n">
        <v>128</v>
      </c>
      <c r="C2968" t="inlineStr">
        <is>
          <t>Love Cabaret</t>
        </is>
      </c>
      <c r="D2968" s="556" t="n">
        <v>45627</v>
      </c>
      <c r="E2968" t="n">
        <v>17933</v>
      </c>
      <c r="F2968" t="inlineStr">
        <is>
          <t>AGUA MINERAL COM GAS MAMBA 350ML C/24</t>
        </is>
      </c>
      <c r="G2968" t="n">
        <v>3636</v>
      </c>
      <c r="H2968" t="n">
        <v>34.88</v>
      </c>
      <c r="I2968" t="inlineStr">
        <is>
          <t>PC</t>
        </is>
      </c>
      <c r="J2968" t="inlineStr">
        <is>
          <t>BEBIDAS</t>
        </is>
      </c>
      <c r="K2968" t="inlineStr">
        <is>
          <t>11/2024</t>
        </is>
      </c>
      <c r="L2968" t="n">
        <v>5.26</v>
      </c>
      <c r="M2968" s="556" t="n">
        <v>45626</v>
      </c>
      <c r="N2968" t="n">
        <v>1.99</v>
      </c>
      <c r="O2968" t="n">
        <v>1.99</v>
      </c>
      <c r="P2968" t="n">
        <v>183.47</v>
      </c>
    </row>
    <row r="2969">
      <c r="A2969" t="n">
        <v>9548</v>
      </c>
      <c r="B2969" t="n">
        <v>128</v>
      </c>
      <c r="C2969" t="inlineStr">
        <is>
          <t>Love Cabaret</t>
        </is>
      </c>
      <c r="D2969" s="556" t="n">
        <v>45627</v>
      </c>
      <c r="E2969" t="n">
        <v>18545</v>
      </c>
      <c r="F2969" t="inlineStr">
        <is>
          <t>APERITIVO CAMPARI 998ML</t>
        </is>
      </c>
      <c r="G2969" t="n">
        <v>3134</v>
      </c>
      <c r="H2969" t="n">
        <v>3.65</v>
      </c>
      <c r="I2969" t="inlineStr">
        <is>
          <t>GR</t>
        </is>
      </c>
      <c r="J2969" t="inlineStr">
        <is>
          <t>BEBIDAS</t>
        </is>
      </c>
      <c r="K2969" t="inlineStr">
        <is>
          <t>11/2024</t>
        </is>
      </c>
      <c r="L2969" t="n">
        <v>49.9</v>
      </c>
      <c r="M2969" s="556" t="n">
        <v>45621</v>
      </c>
      <c r="N2969" t="n">
        <v>49.9</v>
      </c>
      <c r="O2969" t="n">
        <v>48.39</v>
      </c>
      <c r="P2969" t="n">
        <v>182.14</v>
      </c>
    </row>
    <row r="2970">
      <c r="A2970" t="n">
        <v>9562</v>
      </c>
      <c r="B2970" t="n">
        <v>128</v>
      </c>
      <c r="C2970" t="inlineStr">
        <is>
          <t>Love Cabaret</t>
        </is>
      </c>
      <c r="D2970" s="556" t="n">
        <v>45627</v>
      </c>
      <c r="E2970" t="n">
        <v>18327</v>
      </c>
      <c r="F2970" t="inlineStr">
        <is>
          <t>LICOR COINTREAU 700ML</t>
        </is>
      </c>
      <c r="G2970" t="n">
        <v>3306</v>
      </c>
      <c r="H2970" t="n">
        <v>1.5</v>
      </c>
      <c r="I2970" t="inlineStr">
        <is>
          <t>GR</t>
        </is>
      </c>
      <c r="J2970" t="inlineStr">
        <is>
          <t>BEBIDAS</t>
        </is>
      </c>
      <c r="K2970" t="inlineStr">
        <is>
          <t>11/2024</t>
        </is>
      </c>
      <c r="L2970" t="n">
        <v>0</v>
      </c>
      <c r="M2970" s="556" t="n">
        <v>-693593</v>
      </c>
      <c r="N2970" t="n">
        <v>0</v>
      </c>
      <c r="O2970" t="n">
        <v>110.59</v>
      </c>
      <c r="P2970" t="n">
        <v>165.88</v>
      </c>
    </row>
    <row r="2971">
      <c r="A2971" t="n">
        <v>9583</v>
      </c>
      <c r="B2971" t="n">
        <v>128</v>
      </c>
      <c r="C2971" t="inlineStr">
        <is>
          <t>Love Cabaret</t>
        </is>
      </c>
      <c r="D2971" s="556" t="n">
        <v>45627</v>
      </c>
      <c r="E2971" t="n">
        <v>18140</v>
      </c>
      <c r="F2971" t="inlineStr">
        <is>
          <t>WHISKY GENTLEMAN JACK SILVER 1L</t>
        </is>
      </c>
      <c r="G2971" t="n">
        <v>3478</v>
      </c>
      <c r="H2971" t="n">
        <v>1</v>
      </c>
      <c r="I2971" t="inlineStr">
        <is>
          <t>GR</t>
        </is>
      </c>
      <c r="J2971" t="inlineStr">
        <is>
          <t>BEBIDAS</t>
        </is>
      </c>
      <c r="K2971" t="inlineStr">
        <is>
          <t>11/2024</t>
        </is>
      </c>
      <c r="L2971" t="n">
        <v>0</v>
      </c>
      <c r="M2971" s="556" t="n">
        <v>-693593</v>
      </c>
      <c r="N2971" t="n">
        <v>0</v>
      </c>
      <c r="O2971" t="n">
        <v>162.93</v>
      </c>
      <c r="P2971" t="n">
        <v>162.93</v>
      </c>
    </row>
    <row r="2972">
      <c r="A2972" t="n">
        <v>9553</v>
      </c>
      <c r="B2972" t="n">
        <v>128</v>
      </c>
      <c r="C2972" t="inlineStr">
        <is>
          <t>Love Cabaret</t>
        </is>
      </c>
      <c r="D2972" s="556" t="n">
        <v>45627</v>
      </c>
      <c r="E2972" t="n">
        <v>25154</v>
      </c>
      <c r="F2972" t="inlineStr">
        <is>
          <t>CACHACA FAMIGERADA BRUTA PRATA 750ML</t>
        </is>
      </c>
      <c r="G2972" t="n">
        <v>5925</v>
      </c>
      <c r="H2972" t="n">
        <v>5</v>
      </c>
      <c r="I2972" t="inlineStr">
        <is>
          <t>GR</t>
        </is>
      </c>
      <c r="J2972" t="inlineStr">
        <is>
          <t>BEBIDAS</t>
        </is>
      </c>
      <c r="K2972" t="inlineStr">
        <is>
          <t>11/2024</t>
        </is>
      </c>
      <c r="L2972" t="n">
        <v>0</v>
      </c>
      <c r="M2972" s="556" t="n">
        <v>-693593</v>
      </c>
      <c r="N2972" t="n">
        <v>0</v>
      </c>
      <c r="O2972" t="n">
        <v>32.5</v>
      </c>
      <c r="P2972" t="n">
        <v>162.5</v>
      </c>
    </row>
    <row r="2973">
      <c r="A2973" t="n">
        <v>9651</v>
      </c>
      <c r="B2973" t="n">
        <v>128</v>
      </c>
      <c r="C2973" t="inlineStr">
        <is>
          <t>Love Cabaret</t>
        </is>
      </c>
      <c r="D2973" s="556" t="n">
        <v>45627</v>
      </c>
      <c r="E2973" t="n">
        <v>22955</v>
      </c>
      <c r="F2973" t="inlineStr">
        <is>
          <t>BAGUETE ITALIANA 250G UN</t>
        </is>
      </c>
      <c r="G2973" t="n">
        <v>2848</v>
      </c>
      <c r="H2973" t="n">
        <v>6.5</v>
      </c>
      <c r="I2973" t="inlineStr">
        <is>
          <t>UN</t>
        </is>
      </c>
      <c r="J2973" t="inlineStr">
        <is>
          <t>ALIMENTOS</t>
        </is>
      </c>
      <c r="K2973" t="inlineStr">
        <is>
          <t>11/2024</t>
        </is>
      </c>
      <c r="L2973" t="n">
        <v>25</v>
      </c>
      <c r="M2973" s="556" t="n">
        <v>45618</v>
      </c>
      <c r="N2973" t="n">
        <v>25</v>
      </c>
      <c r="O2973" t="n">
        <v>25</v>
      </c>
      <c r="P2973" t="n">
        <v>162.5</v>
      </c>
    </row>
    <row r="2974">
      <c r="A2974" t="n">
        <v>9575</v>
      </c>
      <c r="B2974" t="n">
        <v>128</v>
      </c>
      <c r="C2974" t="inlineStr">
        <is>
          <t>Love Cabaret</t>
        </is>
      </c>
      <c r="D2974" s="556" t="n">
        <v>45627</v>
      </c>
      <c r="E2974" t="n">
        <v>18218</v>
      </c>
      <c r="F2974" t="inlineStr">
        <is>
          <t>VERMOUTH CINZANO ROSSO ARGENTINO 1L</t>
        </is>
      </c>
      <c r="G2974" t="n">
        <v>3410</v>
      </c>
      <c r="H2974" t="n">
        <v>4</v>
      </c>
      <c r="I2974" t="inlineStr">
        <is>
          <t>GR</t>
        </is>
      </c>
      <c r="J2974" t="inlineStr">
        <is>
          <t>BEBIDAS</t>
        </is>
      </c>
      <c r="K2974" t="inlineStr">
        <is>
          <t>11/2024</t>
        </is>
      </c>
      <c r="L2974" t="n">
        <v>38.9</v>
      </c>
      <c r="M2974" s="556" t="n">
        <v>45621</v>
      </c>
      <c r="N2974" t="n">
        <v>38.9</v>
      </c>
      <c r="O2974" t="n">
        <v>34.5</v>
      </c>
      <c r="P2974" t="n">
        <v>155.6</v>
      </c>
    </row>
    <row r="2975">
      <c r="A2975" t="n">
        <v>9644</v>
      </c>
      <c r="B2975" t="n">
        <v>128</v>
      </c>
      <c r="C2975" t="inlineStr">
        <is>
          <t>Love Cabaret</t>
        </is>
      </c>
      <c r="D2975" s="556" t="n">
        <v>45627</v>
      </c>
      <c r="E2975" t="n">
        <v>25184</v>
      </c>
      <c r="F2975" t="inlineStr">
        <is>
          <t>TUCUPI PRETO BAG KG</t>
        </is>
      </c>
      <c r="G2975" t="n">
        <v>5937</v>
      </c>
      <c r="H2975" t="n">
        <v>0.59</v>
      </c>
      <c r="I2975" t="inlineStr">
        <is>
          <t>KG</t>
        </is>
      </c>
      <c r="J2975" t="inlineStr">
        <is>
          <t>ALIMENTOS</t>
        </is>
      </c>
      <c r="K2975" t="inlineStr">
        <is>
          <t>11/2024</t>
        </is>
      </c>
      <c r="L2975" t="n">
        <v>0</v>
      </c>
      <c r="M2975" s="556" t="n">
        <v>-693593</v>
      </c>
      <c r="N2975" t="n">
        <v>0</v>
      </c>
      <c r="O2975" t="n">
        <v>250</v>
      </c>
      <c r="P2975" t="n">
        <v>147.5</v>
      </c>
    </row>
    <row r="2976">
      <c r="A2976" t="n">
        <v>9604</v>
      </c>
      <c r="B2976" t="n">
        <v>128</v>
      </c>
      <c r="C2976" t="inlineStr">
        <is>
          <t>Love Cabaret</t>
        </is>
      </c>
      <c r="D2976" s="556" t="n">
        <v>45627</v>
      </c>
      <c r="E2976" t="n">
        <v>20689</v>
      </c>
      <c r="F2976" t="inlineStr">
        <is>
          <t>CREME DE LEITE FRESCO QUATA C/1,01LT</t>
        </is>
      </c>
      <c r="G2976" t="n">
        <v>2105</v>
      </c>
      <c r="H2976" t="n">
        <v>4</v>
      </c>
      <c r="I2976" t="inlineStr">
        <is>
          <t>UN</t>
        </is>
      </c>
      <c r="J2976" t="inlineStr">
        <is>
          <t>ALIMENTOS</t>
        </is>
      </c>
      <c r="K2976" t="inlineStr">
        <is>
          <t>11/2024</t>
        </is>
      </c>
      <c r="L2976" t="n">
        <v>36.1</v>
      </c>
      <c r="M2976" s="556" t="n">
        <v>45621</v>
      </c>
      <c r="N2976" t="n">
        <v>36.9</v>
      </c>
      <c r="O2976" t="n">
        <v>36.9</v>
      </c>
      <c r="P2976" t="n">
        <v>144.4</v>
      </c>
    </row>
    <row r="2977">
      <c r="A2977" t="n">
        <v>9569</v>
      </c>
      <c r="B2977" t="n">
        <v>128</v>
      </c>
      <c r="C2977" t="inlineStr">
        <is>
          <t>Love Cabaret</t>
        </is>
      </c>
      <c r="D2977" s="556" t="n">
        <v>45627</v>
      </c>
      <c r="E2977" t="n">
        <v>18268</v>
      </c>
      <c r="F2977" t="inlineStr">
        <is>
          <t>RUM HAVANA CLUB 3 ANOS 750ML</t>
        </is>
      </c>
      <c r="G2977" t="n">
        <v>3362</v>
      </c>
      <c r="H2977" t="n">
        <v>2.15</v>
      </c>
      <c r="I2977" t="inlineStr">
        <is>
          <t>GR</t>
        </is>
      </c>
      <c r="J2977" t="inlineStr">
        <is>
          <t>BEBIDAS</t>
        </is>
      </c>
      <c r="K2977" t="inlineStr">
        <is>
          <t>11/2024</t>
        </is>
      </c>
      <c r="L2977" t="n">
        <v>0</v>
      </c>
      <c r="M2977" s="556" t="n">
        <v>-693593</v>
      </c>
      <c r="N2977" t="n">
        <v>0</v>
      </c>
      <c r="O2977" t="n">
        <v>66.67</v>
      </c>
      <c r="P2977" t="n">
        <v>143.34</v>
      </c>
    </row>
    <row r="2978">
      <c r="A2978" t="n">
        <v>9549</v>
      </c>
      <c r="B2978" t="n">
        <v>128</v>
      </c>
      <c r="C2978" t="inlineStr">
        <is>
          <t>Love Cabaret</t>
        </is>
      </c>
      <c r="D2978" s="556" t="n">
        <v>45627</v>
      </c>
      <c r="E2978" t="n">
        <v>18543</v>
      </c>
      <c r="F2978" t="inlineStr">
        <is>
          <t>APERITIVO CYNAR 900ML</t>
        </is>
      </c>
      <c r="G2978" t="n">
        <v>3135</v>
      </c>
      <c r="H2978" t="n">
        <v>7.5</v>
      </c>
      <c r="I2978" t="inlineStr">
        <is>
          <t>GR</t>
        </is>
      </c>
      <c r="J2978" t="inlineStr">
        <is>
          <t>BEBIDAS</t>
        </is>
      </c>
      <c r="K2978" t="inlineStr">
        <is>
          <t>11/2024</t>
        </is>
      </c>
      <c r="L2978" t="n">
        <v>0</v>
      </c>
      <c r="M2978" s="556" t="n">
        <v>45569</v>
      </c>
      <c r="N2978" t="n">
        <v>19</v>
      </c>
      <c r="O2978" t="n">
        <v>19</v>
      </c>
      <c r="P2978" t="n">
        <v>142.5</v>
      </c>
    </row>
    <row r="2979">
      <c r="A2979" t="n">
        <v>9601</v>
      </c>
      <c r="B2979" t="n">
        <v>128</v>
      </c>
      <c r="C2979" t="inlineStr">
        <is>
          <t>Love Cabaret</t>
        </is>
      </c>
      <c r="D2979" s="556" t="n">
        <v>45627</v>
      </c>
      <c r="E2979" t="n">
        <v>21054</v>
      </c>
      <c r="F2979" t="inlineStr">
        <is>
          <t>AZEITE GALLO 2L</t>
        </is>
      </c>
      <c r="G2979" t="n">
        <v>1999</v>
      </c>
      <c r="H2979" t="n">
        <v>0.7</v>
      </c>
      <c r="I2979" t="inlineStr">
        <is>
          <t>UN</t>
        </is>
      </c>
      <c r="J2979" t="inlineStr">
        <is>
          <t>ALIMENTOS</t>
        </is>
      </c>
      <c r="K2979" t="inlineStr">
        <is>
          <t>11/2024</t>
        </is>
      </c>
      <c r="L2979" t="n">
        <v>183.82</v>
      </c>
      <c r="M2979" s="556" t="n">
        <v>45618</v>
      </c>
      <c r="N2979" t="n">
        <v>183.72</v>
      </c>
      <c r="O2979" t="n">
        <v>183.84</v>
      </c>
      <c r="P2979" t="n">
        <v>128.67</v>
      </c>
    </row>
    <row r="2980">
      <c r="A2980" t="n">
        <v>9647</v>
      </c>
      <c r="B2980" t="n">
        <v>128</v>
      </c>
      <c r="C2980" t="inlineStr">
        <is>
          <t>Love Cabaret</t>
        </is>
      </c>
      <c r="D2980" s="556" t="n">
        <v>45627</v>
      </c>
      <c r="E2980" t="n">
        <v>19324</v>
      </c>
      <c r="F2980" t="inlineStr">
        <is>
          <t>QUEIJO MUSSARELA TRES MARIAS KG</t>
        </is>
      </c>
      <c r="G2980" t="n">
        <v>2773</v>
      </c>
      <c r="H2980" t="n">
        <v>2.9</v>
      </c>
      <c r="I2980" t="inlineStr">
        <is>
          <t>KG</t>
        </is>
      </c>
      <c r="J2980" t="inlineStr">
        <is>
          <t>ALIMENTOS</t>
        </is>
      </c>
      <c r="K2980" t="inlineStr">
        <is>
          <t>11/2024</t>
        </is>
      </c>
      <c r="L2980" t="n">
        <v>0</v>
      </c>
      <c r="M2980" s="556" t="n">
        <v>45551</v>
      </c>
      <c r="N2980" t="n">
        <v>43.2</v>
      </c>
      <c r="O2980" t="n">
        <v>39.96</v>
      </c>
      <c r="P2980" t="n">
        <v>125.28</v>
      </c>
    </row>
    <row r="2981">
      <c r="A2981" t="n">
        <v>9570</v>
      </c>
      <c r="B2981" t="n">
        <v>128</v>
      </c>
      <c r="C2981" t="inlineStr">
        <is>
          <t>Love Cabaret</t>
        </is>
      </c>
      <c r="D2981" s="556" t="n">
        <v>45627</v>
      </c>
      <c r="E2981" t="n">
        <v>18254</v>
      </c>
      <c r="F2981" t="inlineStr">
        <is>
          <t>RUM HAVANA CLUB 7 ANOS 700ML</t>
        </is>
      </c>
      <c r="G2981" t="n">
        <v>3375</v>
      </c>
      <c r="H2981" t="n">
        <v>1</v>
      </c>
      <c r="I2981" t="inlineStr">
        <is>
          <t>GR</t>
        </is>
      </c>
      <c r="J2981" t="inlineStr">
        <is>
          <t>BEBIDAS</t>
        </is>
      </c>
      <c r="K2981" t="inlineStr">
        <is>
          <t>11/2024</t>
        </is>
      </c>
      <c r="L2981" t="n">
        <v>0</v>
      </c>
      <c r="M2981" s="556" t="n">
        <v>45488</v>
      </c>
      <c r="N2981" t="n">
        <v>123.5</v>
      </c>
      <c r="O2981" t="n">
        <v>120</v>
      </c>
      <c r="P2981" t="n">
        <v>123.5</v>
      </c>
    </row>
    <row r="2982">
      <c r="A2982" t="n">
        <v>9658</v>
      </c>
      <c r="B2982" t="n">
        <v>128</v>
      </c>
      <c r="C2982" t="inlineStr">
        <is>
          <t>Love Cabaret</t>
        </is>
      </c>
      <c r="D2982" s="556" t="n">
        <v>45627</v>
      </c>
      <c r="E2982" t="n">
        <v>17934</v>
      </c>
      <c r="F2982" t="inlineStr">
        <is>
          <t>AGUA MINERAL SEM GAS MAMBA 350ML C/24</t>
        </is>
      </c>
      <c r="G2982" t="n">
        <v>3636</v>
      </c>
      <c r="H2982" t="n">
        <v>22.5</v>
      </c>
      <c r="I2982" t="inlineStr">
        <is>
          <t>PC</t>
        </is>
      </c>
      <c r="J2982" t="inlineStr">
        <is>
          <t>BEBIDAS</t>
        </is>
      </c>
      <c r="K2982" t="inlineStr">
        <is>
          <t>11/2024</t>
        </is>
      </c>
      <c r="L2982" t="n">
        <v>5.38</v>
      </c>
      <c r="M2982" s="556" t="n">
        <v>45626</v>
      </c>
      <c r="N2982" t="n">
        <v>1.99</v>
      </c>
      <c r="O2982" t="n">
        <v>1.99</v>
      </c>
      <c r="P2982" t="n">
        <v>121.05</v>
      </c>
    </row>
    <row r="2983">
      <c r="A2983" t="n">
        <v>9612</v>
      </c>
      <c r="B2983" t="n">
        <v>128</v>
      </c>
      <c r="C2983" t="inlineStr">
        <is>
          <t>Love Cabaret</t>
        </is>
      </c>
      <c r="D2983" s="556" t="n">
        <v>45627</v>
      </c>
      <c r="E2983" t="n">
        <v>20926</v>
      </c>
      <c r="F2983" t="inlineStr">
        <is>
          <t>NIBS DE CACAU BARRY CALLEBAUT 800GR</t>
        </is>
      </c>
      <c r="G2983" t="n">
        <v>2034</v>
      </c>
      <c r="H2983" t="n">
        <v>0.9399999999999999</v>
      </c>
      <c r="I2983" t="inlineStr">
        <is>
          <t>UN</t>
        </is>
      </c>
      <c r="J2983" t="inlineStr">
        <is>
          <t>ALIMENTOS</t>
        </is>
      </c>
      <c r="K2983" t="inlineStr">
        <is>
          <t>11/2024</t>
        </is>
      </c>
      <c r="L2983" t="n">
        <v>0</v>
      </c>
      <c r="M2983" s="556" t="n">
        <v>-693593</v>
      </c>
      <c r="N2983" t="n">
        <v>0</v>
      </c>
      <c r="O2983" t="n">
        <v>0</v>
      </c>
      <c r="P2983" t="n">
        <v>118.84</v>
      </c>
    </row>
    <row r="2984">
      <c r="A2984" t="n">
        <v>9650</v>
      </c>
      <c r="B2984" t="n">
        <v>128</v>
      </c>
      <c r="C2984" t="inlineStr">
        <is>
          <t>Love Cabaret</t>
        </is>
      </c>
      <c r="D2984" s="556" t="n">
        <v>45627</v>
      </c>
      <c r="E2984" t="n">
        <v>19235</v>
      </c>
      <c r="F2984" t="inlineStr">
        <is>
          <t>QUEIJO TULHA PECA INTEIRA 5,5KG FAZENDA ATALAIA UN</t>
        </is>
      </c>
      <c r="G2984" t="n">
        <v>2788</v>
      </c>
      <c r="H2984" t="n">
        <v>0.8</v>
      </c>
      <c r="I2984" t="inlineStr">
        <is>
          <t>KG</t>
        </is>
      </c>
      <c r="J2984" t="inlineStr">
        <is>
          <t>ALIMENTOS</t>
        </is>
      </c>
      <c r="K2984" t="inlineStr">
        <is>
          <t>11/2024</t>
        </is>
      </c>
      <c r="L2984" t="n">
        <v>0</v>
      </c>
      <c r="M2984" s="556" t="n">
        <v>45516</v>
      </c>
      <c r="N2984" t="n">
        <v>145</v>
      </c>
      <c r="O2984" t="n">
        <v>137</v>
      </c>
      <c r="P2984" t="n">
        <v>116</v>
      </c>
    </row>
    <row r="2985">
      <c r="A2985" t="n">
        <v>9662</v>
      </c>
      <c r="B2985" t="n">
        <v>128</v>
      </c>
      <c r="C2985" t="inlineStr">
        <is>
          <t>Love Cabaret</t>
        </is>
      </c>
      <c r="D2985" s="556" t="n">
        <v>45627</v>
      </c>
      <c r="E2985" t="n">
        <v>24561</v>
      </c>
      <c r="F2985" t="inlineStr">
        <is>
          <t xml:space="preserve">REFRIGERANTE GUARANA FYS 350ML C/12 </t>
        </is>
      </c>
      <c r="G2985" t="n">
        <v>5655</v>
      </c>
      <c r="H2985" t="n">
        <v>4.25</v>
      </c>
      <c r="I2985" t="inlineStr">
        <is>
          <t>PC</t>
        </is>
      </c>
      <c r="J2985" t="inlineStr">
        <is>
          <t>BEBIDAS</t>
        </is>
      </c>
      <c r="K2985" t="inlineStr">
        <is>
          <t>11/2024</t>
        </is>
      </c>
      <c r="L2985" t="n">
        <v>26.43</v>
      </c>
      <c r="M2985" s="556" t="n">
        <v>45615</v>
      </c>
      <c r="N2985" t="n">
        <v>26.43</v>
      </c>
      <c r="O2985" t="n">
        <v>26.43</v>
      </c>
      <c r="P2985" t="n">
        <v>112.33</v>
      </c>
    </row>
    <row r="2986">
      <c r="A2986" t="n">
        <v>9574</v>
      </c>
      <c r="B2986" t="n">
        <v>128</v>
      </c>
      <c r="C2986" t="inlineStr">
        <is>
          <t>Love Cabaret</t>
        </is>
      </c>
      <c r="D2986" s="556" t="n">
        <v>45627</v>
      </c>
      <c r="E2986" t="n">
        <v>18219</v>
      </c>
      <c r="F2986" t="inlineStr">
        <is>
          <t>VERMOUTH CARPANO PUNT E MES 1L</t>
        </is>
      </c>
      <c r="G2986" t="n">
        <v>3409</v>
      </c>
      <c r="H2986" t="n">
        <v>1</v>
      </c>
      <c r="I2986" t="inlineStr">
        <is>
          <t>GR</t>
        </is>
      </c>
      <c r="J2986" t="inlineStr">
        <is>
          <t>BEBIDAS</t>
        </is>
      </c>
      <c r="K2986" t="inlineStr">
        <is>
          <t>11/2024</t>
        </is>
      </c>
      <c r="L2986" t="n">
        <v>112.11</v>
      </c>
      <c r="M2986" s="556" t="n">
        <v>45618</v>
      </c>
      <c r="N2986" t="n">
        <v>112.11</v>
      </c>
      <c r="O2986" t="n">
        <v>112.11</v>
      </c>
      <c r="P2986" t="n">
        <v>112.11</v>
      </c>
    </row>
    <row r="2987">
      <c r="A2987" t="n">
        <v>9546</v>
      </c>
      <c r="B2987" t="n">
        <v>128</v>
      </c>
      <c r="C2987" t="inlineStr">
        <is>
          <t>Love Cabaret</t>
        </is>
      </c>
      <c r="D2987" s="556" t="n">
        <v>45627</v>
      </c>
      <c r="E2987" t="n">
        <v>22598</v>
      </c>
      <c r="F2987" t="inlineStr">
        <is>
          <t>APERITIVO ANGOSTURA ORANGE 100ML</t>
        </is>
      </c>
      <c r="G2987" t="n">
        <v>3131</v>
      </c>
      <c r="H2987" t="n">
        <v>1.05</v>
      </c>
      <c r="I2987" t="inlineStr">
        <is>
          <t>GR</t>
        </is>
      </c>
      <c r="J2987" t="inlineStr">
        <is>
          <t>BEBIDAS</t>
        </is>
      </c>
      <c r="K2987" t="inlineStr">
        <is>
          <t>11/2024</t>
        </is>
      </c>
      <c r="L2987" t="n">
        <v>0</v>
      </c>
      <c r="M2987" s="556" t="n">
        <v>-693593</v>
      </c>
      <c r="N2987" t="n">
        <v>0</v>
      </c>
      <c r="O2987" t="n">
        <v>88.90000000000001</v>
      </c>
      <c r="P2987" t="n">
        <v>111.85</v>
      </c>
    </row>
    <row r="2988">
      <c r="A2988" t="n">
        <v>9561</v>
      </c>
      <c r="B2988" t="n">
        <v>128</v>
      </c>
      <c r="C2988" t="inlineStr">
        <is>
          <t>Love Cabaret</t>
        </is>
      </c>
      <c r="D2988" s="556" t="n">
        <v>45627</v>
      </c>
      <c r="E2988" t="n">
        <v>18293</v>
      </c>
      <c r="F2988" t="inlineStr">
        <is>
          <t>LICOR BAILEYS 750ML</t>
        </is>
      </c>
      <c r="G2988" t="n">
        <v>3336</v>
      </c>
      <c r="H2988" t="n">
        <v>1</v>
      </c>
      <c r="I2988" t="inlineStr">
        <is>
          <t>GR</t>
        </is>
      </c>
      <c r="J2988" t="inlineStr">
        <is>
          <t>BEBIDAS</t>
        </is>
      </c>
      <c r="K2988" t="inlineStr">
        <is>
          <t>11/2024</t>
        </is>
      </c>
      <c r="L2988" t="n">
        <v>0</v>
      </c>
      <c r="M2988" s="556" t="n">
        <v>-693593</v>
      </c>
      <c r="N2988" t="n">
        <v>0</v>
      </c>
      <c r="O2988" t="n">
        <v>105.66</v>
      </c>
      <c r="P2988" t="n">
        <v>105.66</v>
      </c>
    </row>
    <row r="2989">
      <c r="A2989" t="n">
        <v>9551</v>
      </c>
      <c r="B2989" t="n">
        <v>128</v>
      </c>
      <c r="C2989" t="inlineStr">
        <is>
          <t>Love Cabaret</t>
        </is>
      </c>
      <c r="D2989" s="556" t="n">
        <v>45627</v>
      </c>
      <c r="E2989" t="n">
        <v>18537</v>
      </c>
      <c r="F2989" t="inlineStr">
        <is>
          <t>APERITIVO LILLET BLANC 750ML</t>
        </is>
      </c>
      <c r="G2989" t="n">
        <v>3140</v>
      </c>
      <c r="H2989" t="n">
        <v>1.3</v>
      </c>
      <c r="I2989" t="inlineStr">
        <is>
          <t>GR</t>
        </is>
      </c>
      <c r="J2989" t="inlineStr">
        <is>
          <t>BEBIDAS</t>
        </is>
      </c>
      <c r="K2989" t="inlineStr">
        <is>
          <t>11/2024</t>
        </is>
      </c>
      <c r="L2989" t="n">
        <v>0</v>
      </c>
      <c r="M2989" s="556" t="n">
        <v>45502</v>
      </c>
      <c r="N2989" t="n">
        <v>79.09999999999999</v>
      </c>
      <c r="O2989" t="n">
        <v>79.09999999999999</v>
      </c>
      <c r="P2989" t="n">
        <v>102.83</v>
      </c>
    </row>
    <row r="2990">
      <c r="A2990" t="n">
        <v>9663</v>
      </c>
      <c r="B2990" t="n">
        <v>128</v>
      </c>
      <c r="C2990" t="inlineStr">
        <is>
          <t>Love Cabaret</t>
        </is>
      </c>
      <c r="D2990" s="556" t="n">
        <v>45627</v>
      </c>
      <c r="E2990" t="n">
        <v>24529</v>
      </c>
      <c r="F2990" t="inlineStr">
        <is>
          <t>REFRIGERANTE LIMAO FYS 350ML C/12</t>
        </is>
      </c>
      <c r="G2990" t="n">
        <v>3697</v>
      </c>
      <c r="H2990" t="n">
        <v>3.5</v>
      </c>
      <c r="I2990" t="inlineStr">
        <is>
          <t>PC</t>
        </is>
      </c>
      <c r="J2990" t="inlineStr">
        <is>
          <t>BEBIDAS</t>
        </is>
      </c>
      <c r="K2990" t="inlineStr">
        <is>
          <t>11/2024</t>
        </is>
      </c>
      <c r="L2990" t="n">
        <v>26.43</v>
      </c>
      <c r="M2990" s="556" t="n">
        <v>45602</v>
      </c>
      <c r="N2990" t="n">
        <v>26.43</v>
      </c>
      <c r="O2990" t="n">
        <v>26.43</v>
      </c>
      <c r="P2990" t="n">
        <v>92.5</v>
      </c>
    </row>
    <row r="2991">
      <c r="A2991" t="n">
        <v>9590</v>
      </c>
      <c r="B2991" t="n">
        <v>128</v>
      </c>
      <c r="C2991" t="inlineStr">
        <is>
          <t>Love Cabaret</t>
        </is>
      </c>
      <c r="D2991" s="556" t="n">
        <v>45627</v>
      </c>
      <c r="E2991" t="n">
        <v>18111</v>
      </c>
      <c r="F2991" t="inlineStr">
        <is>
          <t>WHISKY JOHNNIE WALKER RED LABEL 1L</t>
        </is>
      </c>
      <c r="G2991" t="n">
        <v>3500</v>
      </c>
      <c r="H2991" t="n">
        <v>1</v>
      </c>
      <c r="I2991" t="inlineStr">
        <is>
          <t>GR</t>
        </is>
      </c>
      <c r="J2991" t="inlineStr">
        <is>
          <t>BEBIDAS</t>
        </is>
      </c>
      <c r="K2991" t="inlineStr">
        <is>
          <t>11/2024</t>
        </is>
      </c>
      <c r="L2991" t="n">
        <v>0</v>
      </c>
      <c r="M2991" s="556" t="n">
        <v>45569</v>
      </c>
      <c r="N2991" t="n">
        <v>92.47</v>
      </c>
      <c r="O2991" t="n">
        <v>92.47</v>
      </c>
      <c r="P2991" t="n">
        <v>92.47</v>
      </c>
    </row>
    <row r="2992">
      <c r="A2992" t="n">
        <v>9618</v>
      </c>
      <c r="B2992" t="n">
        <v>128</v>
      </c>
      <c r="C2992" t="inlineStr">
        <is>
          <t>Love Cabaret</t>
        </is>
      </c>
      <c r="D2992" s="556" t="n">
        <v>45627</v>
      </c>
      <c r="E2992" t="n">
        <v>25341</v>
      </c>
      <c r="F2992" t="inlineStr">
        <is>
          <t>PIMENTA COREANA EM PO (GOCHUGARU) C/500G UN</t>
        </is>
      </c>
      <c r="G2992" t="n">
        <v>6031</v>
      </c>
      <c r="H2992" t="n">
        <v>1</v>
      </c>
      <c r="I2992" t="inlineStr">
        <is>
          <t>UN</t>
        </is>
      </c>
      <c r="J2992" t="inlineStr">
        <is>
          <t>ALIMENTOS</t>
        </is>
      </c>
      <c r="K2992" t="inlineStr">
        <is>
          <t>11/2024</t>
        </is>
      </c>
      <c r="L2992" t="n">
        <v>0</v>
      </c>
      <c r="M2992" s="556" t="n">
        <v>-693593</v>
      </c>
      <c r="N2992" t="n">
        <v>0</v>
      </c>
      <c r="O2992" t="n">
        <v>0</v>
      </c>
      <c r="P2992" t="n">
        <v>88.65000000000001</v>
      </c>
    </row>
    <row r="2993">
      <c r="A2993" t="n">
        <v>9652</v>
      </c>
      <c r="B2993" t="n">
        <v>128</v>
      </c>
      <c r="C2993" t="inlineStr">
        <is>
          <t>Love Cabaret</t>
        </is>
      </c>
      <c r="D2993" s="556" t="n">
        <v>45627</v>
      </c>
      <c r="E2993" t="n">
        <v>19157</v>
      </c>
      <c r="F2993" t="inlineStr">
        <is>
          <t>PAO DE BRIOCHE PARA HAMBURGUER C/ 4UN</t>
        </is>
      </c>
      <c r="G2993" t="n">
        <v>2830</v>
      </c>
      <c r="H2993" t="n">
        <v>35</v>
      </c>
      <c r="I2993" t="inlineStr">
        <is>
          <t>UN</t>
        </is>
      </c>
      <c r="J2993" t="inlineStr">
        <is>
          <t>ALIMENTOS</t>
        </is>
      </c>
      <c r="K2993" t="inlineStr">
        <is>
          <t>11/2024</t>
        </is>
      </c>
      <c r="L2993" t="n">
        <v>0</v>
      </c>
      <c r="M2993" s="556" t="n">
        <v>45496</v>
      </c>
      <c r="N2993" t="n">
        <v>2.45</v>
      </c>
      <c r="O2993" t="n">
        <v>7.84</v>
      </c>
      <c r="P2993" t="n">
        <v>85.90000000000001</v>
      </c>
    </row>
    <row r="2994">
      <c r="A2994" t="n">
        <v>9645</v>
      </c>
      <c r="B2994" t="n">
        <v>128</v>
      </c>
      <c r="C2994" t="inlineStr">
        <is>
          <t>Love Cabaret</t>
        </is>
      </c>
      <c r="D2994" s="556" t="n">
        <v>45627</v>
      </c>
      <c r="E2994" t="n">
        <v>19405</v>
      </c>
      <c r="F2994" t="inlineStr">
        <is>
          <t>MANTEIGA S/ SAL TRES MARIAS 5KG</t>
        </is>
      </c>
      <c r="G2994" t="n">
        <v>2761</v>
      </c>
      <c r="H2994" t="n">
        <v>1.82</v>
      </c>
      <c r="I2994" t="inlineStr">
        <is>
          <t>KG</t>
        </is>
      </c>
      <c r="J2994" t="inlineStr">
        <is>
          <t>ALIMENTOS</t>
        </is>
      </c>
      <c r="K2994" t="inlineStr">
        <is>
          <t>11/2024</t>
        </is>
      </c>
      <c r="L2994" t="n">
        <v>0</v>
      </c>
      <c r="M2994" s="556" t="n">
        <v>-693593</v>
      </c>
      <c r="N2994" t="n">
        <v>0</v>
      </c>
      <c r="O2994" t="n">
        <v>41.98</v>
      </c>
      <c r="P2994" t="n">
        <v>76.40000000000001</v>
      </c>
    </row>
    <row r="2995">
      <c r="A2995" t="n">
        <v>9565</v>
      </c>
      <c r="B2995" t="n">
        <v>128</v>
      </c>
      <c r="C2995" t="inlineStr">
        <is>
          <t>Love Cabaret</t>
        </is>
      </c>
      <c r="D2995" s="556" t="n">
        <v>45627</v>
      </c>
      <c r="E2995" t="n">
        <v>18313</v>
      </c>
      <c r="F2995" t="inlineStr">
        <is>
          <t>LICOR DRAMBUIE 750ML</t>
        </is>
      </c>
      <c r="G2995" t="n">
        <v>3320</v>
      </c>
      <c r="H2995" t="n">
        <v>0.5</v>
      </c>
      <c r="I2995" t="inlineStr">
        <is>
          <t>GR</t>
        </is>
      </c>
      <c r="J2995" t="inlineStr">
        <is>
          <t>BEBIDAS</t>
        </is>
      </c>
      <c r="K2995" t="inlineStr">
        <is>
          <t>11/2024</t>
        </is>
      </c>
      <c r="L2995" t="n">
        <v>0</v>
      </c>
      <c r="M2995" s="556" t="n">
        <v>-693593</v>
      </c>
      <c r="N2995" t="n">
        <v>0</v>
      </c>
      <c r="O2995" t="n">
        <v>148.9</v>
      </c>
      <c r="P2995" t="n">
        <v>74.45</v>
      </c>
    </row>
    <row r="2996">
      <c r="A2996" t="n">
        <v>9568</v>
      </c>
      <c r="B2996" t="n">
        <v>128</v>
      </c>
      <c r="C2996" t="inlineStr">
        <is>
          <t>Love Cabaret</t>
        </is>
      </c>
      <c r="D2996" s="556" t="n">
        <v>45627</v>
      </c>
      <c r="E2996" t="n">
        <v>18272</v>
      </c>
      <c r="F2996" t="inlineStr">
        <is>
          <t>RUM BACARDI SUPERIOR CARTA BLANCA 980ML</t>
        </is>
      </c>
      <c r="G2996" t="n">
        <v>3358</v>
      </c>
      <c r="H2996" t="n">
        <v>2</v>
      </c>
      <c r="I2996" t="inlineStr">
        <is>
          <t>GR</t>
        </is>
      </c>
      <c r="J2996" t="inlineStr">
        <is>
          <t>BEBIDAS</t>
        </is>
      </c>
      <c r="K2996" t="inlineStr">
        <is>
          <t>11/2024</t>
        </is>
      </c>
      <c r="L2996" t="n">
        <v>0</v>
      </c>
      <c r="M2996" s="556" t="n">
        <v>-693593</v>
      </c>
      <c r="N2996" t="n">
        <v>0</v>
      </c>
      <c r="O2996" t="n">
        <v>36.58</v>
      </c>
      <c r="P2996" t="n">
        <v>73.16</v>
      </c>
    </row>
    <row r="2997">
      <c r="A2997" t="n">
        <v>9642</v>
      </c>
      <c r="B2997" t="n">
        <v>128</v>
      </c>
      <c r="C2997" t="inlineStr">
        <is>
          <t>Love Cabaret</t>
        </is>
      </c>
      <c r="D2997" s="556" t="n">
        <v>45627</v>
      </c>
      <c r="E2997" t="n">
        <v>19718</v>
      </c>
      <c r="F2997" t="inlineStr">
        <is>
          <t>UVA CRINSON KG</t>
        </is>
      </c>
      <c r="G2997" t="n">
        <v>2536</v>
      </c>
      <c r="H2997" t="n">
        <v>3</v>
      </c>
      <c r="I2997" t="inlineStr">
        <is>
          <t>KG</t>
        </is>
      </c>
      <c r="J2997" t="inlineStr">
        <is>
          <t>ALIMENTOS</t>
        </is>
      </c>
      <c r="K2997" t="inlineStr">
        <is>
          <t>11/2024</t>
        </is>
      </c>
      <c r="L2997" t="n">
        <v>20.43</v>
      </c>
      <c r="M2997" s="556" t="n">
        <v>45618</v>
      </c>
      <c r="N2997" t="n">
        <v>21.6</v>
      </c>
      <c r="O2997" t="n">
        <v>15.5</v>
      </c>
      <c r="P2997" t="n">
        <v>61.29</v>
      </c>
    </row>
    <row r="2998">
      <c r="A2998" t="n">
        <v>9543</v>
      </c>
      <c r="B2998" t="n">
        <v>128</v>
      </c>
      <c r="C2998" t="inlineStr">
        <is>
          <t>Love Cabaret</t>
        </is>
      </c>
      <c r="D2998" s="556" t="n">
        <v>45627</v>
      </c>
      <c r="E2998" t="n">
        <v>18562</v>
      </c>
      <c r="F2998" t="inlineStr">
        <is>
          <t>CERVEJA HEINEKEN ZERO LONG NECK 330ML C/24</t>
        </is>
      </c>
      <c r="G2998" t="n">
        <v>3120</v>
      </c>
      <c r="H2998" t="n">
        <v>0.41</v>
      </c>
      <c r="I2998" t="inlineStr">
        <is>
          <t>PC</t>
        </is>
      </c>
      <c r="J2998" t="inlineStr">
        <is>
          <t>BEBIDAS</t>
        </is>
      </c>
      <c r="K2998" t="inlineStr">
        <is>
          <t>11/2024</t>
        </is>
      </c>
      <c r="L2998" t="n">
        <v>146.07</v>
      </c>
      <c r="M2998" s="556" t="n">
        <v>45624</v>
      </c>
      <c r="N2998" t="n">
        <v>146.06</v>
      </c>
      <c r="O2998" t="n">
        <v>146.06</v>
      </c>
      <c r="P2998" t="n">
        <v>59.89</v>
      </c>
    </row>
    <row r="2999">
      <c r="A2999" t="n">
        <v>9566</v>
      </c>
      <c r="B2999" t="n">
        <v>128</v>
      </c>
      <c r="C2999" t="inlineStr">
        <is>
          <t>Love Cabaret</t>
        </is>
      </c>
      <c r="D2999" s="556" t="n">
        <v>45627</v>
      </c>
      <c r="E2999" t="n">
        <v>18312</v>
      </c>
      <c r="F2999" t="inlineStr">
        <is>
          <t>LICOR FRANGELICO 700ML</t>
        </is>
      </c>
      <c r="G2999" t="n">
        <v>3321</v>
      </c>
      <c r="H2999" t="n">
        <v>0.5</v>
      </c>
      <c r="I2999" t="inlineStr">
        <is>
          <t>GR</t>
        </is>
      </c>
      <c r="J2999" t="inlineStr">
        <is>
          <t>BEBIDAS</t>
        </is>
      </c>
      <c r="K2999" t="inlineStr">
        <is>
          <t>11/2024</t>
        </is>
      </c>
      <c r="L2999" t="n">
        <v>0</v>
      </c>
      <c r="M2999" s="556" t="n">
        <v>-693593</v>
      </c>
      <c r="N2999" t="n">
        <v>0</v>
      </c>
      <c r="O2999" t="n">
        <v>116.89</v>
      </c>
      <c r="P2999" t="n">
        <v>58.44</v>
      </c>
    </row>
    <row r="3000">
      <c r="A3000" t="n">
        <v>9670</v>
      </c>
      <c r="B3000" t="n">
        <v>128</v>
      </c>
      <c r="C3000" t="inlineStr">
        <is>
          <t>Love Cabaret</t>
        </is>
      </c>
      <c r="D3000" s="556" t="n">
        <v>45627</v>
      </c>
      <c r="E3000" t="n">
        <v>24421</v>
      </c>
      <c r="F3000" t="inlineStr">
        <is>
          <t>PRESUNTO COZIDO KG</t>
        </is>
      </c>
      <c r="G3000" t="n">
        <v>2157</v>
      </c>
      <c r="H3000" t="n">
        <v>2.32</v>
      </c>
      <c r="I3000" t="inlineStr">
        <is>
          <t>KG</t>
        </is>
      </c>
      <c r="J3000" t="inlineStr">
        <is>
          <t>ALIMENTOS</t>
        </is>
      </c>
      <c r="K3000" t="inlineStr">
        <is>
          <t>11/2024</t>
        </is>
      </c>
      <c r="L3000" t="n">
        <v>0</v>
      </c>
      <c r="M3000" s="556" t="n">
        <v>45503</v>
      </c>
      <c r="N3000" t="n">
        <v>23.55</v>
      </c>
      <c r="O3000" t="n">
        <v>22.2</v>
      </c>
      <c r="P3000" t="n">
        <v>54.63</v>
      </c>
    </row>
    <row r="3001">
      <c r="A3001" t="n">
        <v>9564</v>
      </c>
      <c r="B3001" t="n">
        <v>128</v>
      </c>
      <c r="C3001" t="inlineStr">
        <is>
          <t>Love Cabaret</t>
        </is>
      </c>
      <c r="D3001" s="556" t="n">
        <v>45627</v>
      </c>
      <c r="E3001" t="n">
        <v>24706</v>
      </c>
      <c r="F3001" t="inlineStr">
        <is>
          <t>LICOR DE MACA VERDE SOUR APPLE PUCKER DE KUYPER 700ML</t>
        </is>
      </c>
      <c r="G3001" t="n">
        <v>5723</v>
      </c>
      <c r="H3001" t="n">
        <v>0.2</v>
      </c>
      <c r="I3001" t="inlineStr">
        <is>
          <t>GR</t>
        </is>
      </c>
      <c r="J3001" t="inlineStr">
        <is>
          <t>BEBIDAS</t>
        </is>
      </c>
      <c r="K3001" t="inlineStr">
        <is>
          <t>11/2024</t>
        </is>
      </c>
      <c r="L3001" t="n">
        <v>0</v>
      </c>
      <c r="M3001" s="556" t="n">
        <v>45524</v>
      </c>
      <c r="N3001" t="n">
        <v>249</v>
      </c>
      <c r="O3001" t="n">
        <v>249</v>
      </c>
      <c r="P3001" t="n">
        <v>49.8</v>
      </c>
    </row>
    <row r="3002">
      <c r="A3002" t="n">
        <v>9626</v>
      </c>
      <c r="B3002" t="n">
        <v>128</v>
      </c>
      <c r="C3002" t="inlineStr">
        <is>
          <t>Love Cabaret</t>
        </is>
      </c>
      <c r="D3002" s="556" t="n">
        <v>45627</v>
      </c>
      <c r="E3002" t="n">
        <v>19639</v>
      </c>
      <c r="F3002" t="inlineStr">
        <is>
          <t>BATATA COMUM KG</t>
        </is>
      </c>
      <c r="G3002" t="n">
        <v>2597</v>
      </c>
      <c r="H3002" t="n">
        <v>9</v>
      </c>
      <c r="I3002" t="inlineStr">
        <is>
          <t>KG</t>
        </is>
      </c>
      <c r="J3002" t="inlineStr">
        <is>
          <t>ALIMENTOS</t>
        </is>
      </c>
      <c r="K3002" t="inlineStr">
        <is>
          <t>11/2024</t>
        </is>
      </c>
      <c r="L3002" t="n">
        <v>5.4</v>
      </c>
      <c r="M3002" s="556" t="n">
        <v>45618</v>
      </c>
      <c r="N3002" t="n">
        <v>5.4</v>
      </c>
      <c r="O3002" t="n">
        <v>4.32</v>
      </c>
      <c r="P3002" t="n">
        <v>48.6</v>
      </c>
    </row>
    <row r="3003">
      <c r="A3003" t="n">
        <v>9624</v>
      </c>
      <c r="B3003" t="n">
        <v>128</v>
      </c>
      <c r="C3003" t="inlineStr">
        <is>
          <t>Love Cabaret</t>
        </is>
      </c>
      <c r="D3003" s="556" t="n">
        <v>45627</v>
      </c>
      <c r="E3003" t="n">
        <v>19649</v>
      </c>
      <c r="F3003" t="inlineStr">
        <is>
          <t>ALHO DESCASCADO KG</t>
        </is>
      </c>
      <c r="G3003" t="n">
        <v>2589</v>
      </c>
      <c r="H3003" t="n">
        <v>2</v>
      </c>
      <c r="I3003" t="inlineStr">
        <is>
          <t>KG</t>
        </is>
      </c>
      <c r="J3003" t="inlineStr">
        <is>
          <t>ALIMENTOS</t>
        </is>
      </c>
      <c r="K3003" t="inlineStr">
        <is>
          <t>11/2024</t>
        </is>
      </c>
      <c r="L3003" t="n">
        <v>24.27</v>
      </c>
      <c r="M3003" s="556" t="n">
        <v>45624</v>
      </c>
      <c r="N3003" t="n">
        <v>26.6</v>
      </c>
      <c r="O3003" t="n">
        <v>25</v>
      </c>
      <c r="P3003" t="n">
        <v>48.54</v>
      </c>
    </row>
    <row r="3004">
      <c r="A3004" t="n">
        <v>9619</v>
      </c>
      <c r="B3004" t="n">
        <v>128</v>
      </c>
      <c r="C3004" t="inlineStr">
        <is>
          <t>Love Cabaret</t>
        </is>
      </c>
      <c r="D3004" s="556" t="n">
        <v>45627</v>
      </c>
      <c r="E3004" t="n">
        <v>19922</v>
      </c>
      <c r="F3004" t="inlineStr">
        <is>
          <t>PIMENTA PRETA EM GRAO CONDBRAS C/1KG</t>
        </is>
      </c>
      <c r="G3004" t="n">
        <v>2375</v>
      </c>
      <c r="H3004" t="n">
        <v>0.53</v>
      </c>
      <c r="I3004" t="inlineStr">
        <is>
          <t>PC</t>
        </is>
      </c>
      <c r="J3004" t="inlineStr">
        <is>
          <t>ALIMENTOS</t>
        </is>
      </c>
      <c r="K3004" t="inlineStr">
        <is>
          <t>11/2024</t>
        </is>
      </c>
      <c r="L3004" t="n">
        <v>0</v>
      </c>
      <c r="M3004" s="556" t="n">
        <v>-693593</v>
      </c>
      <c r="N3004" t="n">
        <v>0</v>
      </c>
      <c r="O3004" t="n">
        <v>73.43000000000001</v>
      </c>
      <c r="P3004" t="n">
        <v>38.92</v>
      </c>
    </row>
    <row r="3005">
      <c r="A3005" t="n">
        <v>9661</v>
      </c>
      <c r="B3005" t="n">
        <v>128</v>
      </c>
      <c r="C3005" t="inlineStr">
        <is>
          <t>Love Cabaret</t>
        </is>
      </c>
      <c r="D3005" s="556" t="n">
        <v>45627</v>
      </c>
      <c r="E3005" t="n">
        <v>24562</v>
      </c>
      <c r="F3005" t="inlineStr">
        <is>
          <t xml:space="preserve">REFRIGERANTE DE MACA CLASH'D 269ML C/12 </t>
        </is>
      </c>
      <c r="G3005" t="n">
        <v>5670</v>
      </c>
      <c r="H3005" t="n">
        <v>7.67</v>
      </c>
      <c r="I3005" t="inlineStr">
        <is>
          <t>PC</t>
        </is>
      </c>
      <c r="J3005" t="inlineStr">
        <is>
          <t>BEBIDAS</t>
        </is>
      </c>
      <c r="K3005" t="inlineStr">
        <is>
          <t>11/2024</t>
        </is>
      </c>
      <c r="L3005" t="n">
        <v>0</v>
      </c>
      <c r="M3005" s="556" t="n">
        <v>45588</v>
      </c>
      <c r="N3005" t="n">
        <v>0</v>
      </c>
      <c r="O3005" t="n">
        <v>0</v>
      </c>
      <c r="P3005" t="n">
        <v>35.97</v>
      </c>
    </row>
    <row r="3006">
      <c r="A3006" t="n">
        <v>9620</v>
      </c>
      <c r="B3006" t="n">
        <v>128</v>
      </c>
      <c r="C3006" t="inlineStr">
        <is>
          <t>Love Cabaret</t>
        </is>
      </c>
      <c r="D3006" s="556" t="n">
        <v>45627</v>
      </c>
      <c r="E3006" t="n">
        <v>19914</v>
      </c>
      <c r="F3006" t="inlineStr">
        <is>
          <t>SAL DE PARRILHA BOMBAY C/600G</t>
        </is>
      </c>
      <c r="G3006" t="n">
        <v>2380</v>
      </c>
      <c r="H3006" t="n">
        <v>1</v>
      </c>
      <c r="I3006" t="inlineStr">
        <is>
          <t>PC</t>
        </is>
      </c>
      <c r="J3006" t="inlineStr">
        <is>
          <t>ALIMENTOS</t>
        </is>
      </c>
      <c r="K3006" t="inlineStr">
        <is>
          <t>11/2024</t>
        </is>
      </c>
      <c r="L3006" t="n">
        <v>0</v>
      </c>
      <c r="M3006" s="556" t="n">
        <v>45531</v>
      </c>
      <c r="N3006" t="n">
        <v>35.7</v>
      </c>
      <c r="O3006" t="n">
        <v>35.7</v>
      </c>
      <c r="P3006" t="n">
        <v>35.7</v>
      </c>
    </row>
    <row r="3007">
      <c r="A3007" t="n">
        <v>9641</v>
      </c>
      <c r="B3007" t="n">
        <v>128</v>
      </c>
      <c r="C3007" t="inlineStr">
        <is>
          <t>Love Cabaret</t>
        </is>
      </c>
      <c r="D3007" s="556" t="n">
        <v>45627</v>
      </c>
      <c r="E3007" t="n">
        <v>19541</v>
      </c>
      <c r="F3007" t="inlineStr">
        <is>
          <t>TOMATE ITALIANO SALADA KG</t>
        </is>
      </c>
      <c r="G3007" t="n">
        <v>2675</v>
      </c>
      <c r="H3007" t="n">
        <v>5.07</v>
      </c>
      <c r="I3007" t="inlineStr">
        <is>
          <t>KG</t>
        </is>
      </c>
      <c r="J3007" t="inlineStr">
        <is>
          <t>ALIMENTOS</t>
        </is>
      </c>
      <c r="K3007" t="inlineStr">
        <is>
          <t>11/2024</t>
        </is>
      </c>
      <c r="L3007" t="n">
        <v>0</v>
      </c>
      <c r="M3007" s="556" t="n">
        <v>45561</v>
      </c>
      <c r="N3007" t="n">
        <v>6.8</v>
      </c>
      <c r="O3007" t="n">
        <v>4.6</v>
      </c>
      <c r="P3007" t="n">
        <v>34.48</v>
      </c>
    </row>
    <row r="3008">
      <c r="A3008" t="n">
        <v>9600</v>
      </c>
      <c r="B3008" t="n">
        <v>128</v>
      </c>
      <c r="C3008" t="inlineStr">
        <is>
          <t>Love Cabaret</t>
        </is>
      </c>
      <c r="D3008" s="556" t="n">
        <v>45627</v>
      </c>
      <c r="E3008" t="n">
        <v>24051</v>
      </c>
      <c r="F3008" t="inlineStr">
        <is>
          <t>ARROZ ARBORIO KG</t>
        </is>
      </c>
      <c r="G3008" t="n">
        <v>2222</v>
      </c>
      <c r="H3008" t="n">
        <v>2</v>
      </c>
      <c r="I3008" t="inlineStr">
        <is>
          <t>KG</t>
        </is>
      </c>
      <c r="J3008" t="inlineStr">
        <is>
          <t>ALIMENTOS</t>
        </is>
      </c>
      <c r="K3008" t="inlineStr">
        <is>
          <t>11/2024</t>
        </is>
      </c>
      <c r="L3008" t="n">
        <v>0</v>
      </c>
      <c r="M3008" s="556" t="n">
        <v>45544</v>
      </c>
      <c r="N3008" t="n">
        <v>17.11</v>
      </c>
      <c r="O3008" t="n">
        <v>17.86</v>
      </c>
      <c r="P3008" t="n">
        <v>34.22</v>
      </c>
    </row>
    <row r="3009">
      <c r="A3009" t="n">
        <v>9631</v>
      </c>
      <c r="B3009" t="n">
        <v>128</v>
      </c>
      <c r="C3009" t="inlineStr">
        <is>
          <t>Love Cabaret</t>
        </is>
      </c>
      <c r="D3009" s="556" t="n">
        <v>45627</v>
      </c>
      <c r="E3009" t="n">
        <v>24175</v>
      </c>
      <c r="F3009" t="inlineStr">
        <is>
          <t>COGUMELO SHITAKE KG</t>
        </is>
      </c>
      <c r="G3009" t="n">
        <v>2425</v>
      </c>
      <c r="H3009" t="n">
        <v>0.8</v>
      </c>
      <c r="I3009" t="inlineStr">
        <is>
          <t>KG</t>
        </is>
      </c>
      <c r="J3009" t="inlineStr">
        <is>
          <t>ALIMENTOS</t>
        </is>
      </c>
      <c r="K3009" t="inlineStr">
        <is>
          <t>11/2024</t>
        </is>
      </c>
      <c r="L3009" t="n">
        <v>0</v>
      </c>
      <c r="M3009" s="556" t="n">
        <v>45554</v>
      </c>
      <c r="N3009" t="n">
        <v>42</v>
      </c>
      <c r="O3009" t="n">
        <v>40.5</v>
      </c>
      <c r="P3009" t="n">
        <v>33.6</v>
      </c>
    </row>
    <row r="3010">
      <c r="A3010" t="n">
        <v>9540</v>
      </c>
      <c r="B3010" t="n">
        <v>128</v>
      </c>
      <c r="C3010" t="inlineStr">
        <is>
          <t>Love Cabaret</t>
        </is>
      </c>
      <c r="D3010" s="556" t="n">
        <v>45627</v>
      </c>
      <c r="E3010" t="n">
        <v>23974</v>
      </c>
      <c r="F3010" t="inlineStr">
        <is>
          <t>GELO RETANGULO 50X65MM</t>
        </is>
      </c>
      <c r="G3010" t="n">
        <v>4163</v>
      </c>
      <c r="H3010" t="n">
        <v>17</v>
      </c>
      <c r="I3010" t="inlineStr">
        <is>
          <t>UN</t>
        </is>
      </c>
      <c r="J3010" t="inlineStr">
        <is>
          <t>BEBIDAS</t>
        </is>
      </c>
      <c r="K3010" t="inlineStr">
        <is>
          <t>11/2024</t>
        </is>
      </c>
      <c r="L3010" t="n">
        <v>0</v>
      </c>
      <c r="M3010" s="556" t="n">
        <v>45461</v>
      </c>
      <c r="N3010" t="n">
        <v>1.9</v>
      </c>
      <c r="O3010" t="n">
        <v>1.9</v>
      </c>
      <c r="P3010" t="n">
        <v>32.3</v>
      </c>
    </row>
    <row r="3011">
      <c r="A3011" t="n">
        <v>9672</v>
      </c>
      <c r="B3011" t="n">
        <v>128</v>
      </c>
      <c r="C3011" t="inlineStr">
        <is>
          <t>Love Cabaret</t>
        </is>
      </c>
      <c r="D3011" s="556" t="n">
        <v>45627</v>
      </c>
      <c r="E3011" t="n">
        <v>25885</v>
      </c>
      <c r="F3011" t="inlineStr">
        <is>
          <t>PAO FOLHA LIBANES MAXIFOUR C/300G</t>
        </is>
      </c>
      <c r="G3011" t="n">
        <v>6422</v>
      </c>
      <c r="H3011" t="n">
        <v>2</v>
      </c>
      <c r="I3011" t="inlineStr">
        <is>
          <t>PT</t>
        </is>
      </c>
      <c r="J3011" t="inlineStr">
        <is>
          <t>ALIMENTOS</t>
        </is>
      </c>
      <c r="K3011" t="inlineStr">
        <is>
          <t>11/2024</t>
        </is>
      </c>
      <c r="L3011" t="n">
        <v>0</v>
      </c>
      <c r="M3011" s="556" t="n">
        <v>-693593</v>
      </c>
      <c r="N3011" t="n">
        <v>0</v>
      </c>
      <c r="O3011" t="n">
        <v>0</v>
      </c>
      <c r="P3011" t="n">
        <v>29</v>
      </c>
    </row>
    <row r="3012">
      <c r="A3012" t="n">
        <v>9643</v>
      </c>
      <c r="B3012" t="n">
        <v>128</v>
      </c>
      <c r="C3012" t="inlineStr">
        <is>
          <t>Love Cabaret</t>
        </is>
      </c>
      <c r="D3012" s="556" t="n">
        <v>45627</v>
      </c>
      <c r="E3012" t="n">
        <v>19527</v>
      </c>
      <c r="F3012" t="inlineStr">
        <is>
          <t>VAGEM HOLANDESA KG</t>
        </is>
      </c>
      <c r="G3012" t="n">
        <v>2686</v>
      </c>
      <c r="H3012" t="n">
        <v>1.09</v>
      </c>
      <c r="I3012" t="inlineStr">
        <is>
          <t>KG</t>
        </is>
      </c>
      <c r="J3012" t="inlineStr">
        <is>
          <t>ALIMENTOS</t>
        </is>
      </c>
      <c r="K3012" t="inlineStr">
        <is>
          <t>11/2024</t>
        </is>
      </c>
      <c r="L3012" t="n">
        <v>25.81</v>
      </c>
      <c r="M3012" s="556" t="n">
        <v>45618</v>
      </c>
      <c r="N3012" t="n">
        <v>22.95</v>
      </c>
      <c r="O3012" t="n">
        <v>11.67</v>
      </c>
      <c r="P3012" t="n">
        <v>28.13</v>
      </c>
    </row>
    <row r="3013">
      <c r="A3013" t="n">
        <v>9628</v>
      </c>
      <c r="B3013" t="n">
        <v>128</v>
      </c>
      <c r="C3013" t="inlineStr">
        <is>
          <t>Love Cabaret</t>
        </is>
      </c>
      <c r="D3013" s="556" t="n">
        <v>45627</v>
      </c>
      <c r="E3013" t="n">
        <v>19628</v>
      </c>
      <c r="F3013" t="inlineStr">
        <is>
          <t>CEBOLA KG</t>
        </is>
      </c>
      <c r="G3013" t="n">
        <v>2606</v>
      </c>
      <c r="H3013" t="n">
        <v>11.8</v>
      </c>
      <c r="I3013" t="inlineStr">
        <is>
          <t>KG</t>
        </is>
      </c>
      <c r="J3013" t="inlineStr">
        <is>
          <t>ALIMENTOS</t>
        </is>
      </c>
      <c r="K3013" t="inlineStr">
        <is>
          <t>11/2024</t>
        </is>
      </c>
      <c r="L3013" t="n">
        <v>2.09</v>
      </c>
      <c r="M3013" s="556" t="n">
        <v>45614</v>
      </c>
      <c r="N3013" t="n">
        <v>2.03</v>
      </c>
      <c r="O3013" t="n">
        <v>1.84</v>
      </c>
      <c r="P3013" t="n">
        <v>24.66</v>
      </c>
    </row>
    <row r="3014">
      <c r="A3014" t="n">
        <v>9636</v>
      </c>
      <c r="B3014" t="n">
        <v>128</v>
      </c>
      <c r="C3014" t="inlineStr">
        <is>
          <t>Love Cabaret</t>
        </is>
      </c>
      <c r="D3014" s="556" t="n">
        <v>45627</v>
      </c>
      <c r="E3014" t="n">
        <v>24394</v>
      </c>
      <c r="F3014" t="inlineStr">
        <is>
          <t>OVO BRANCO UN</t>
        </is>
      </c>
      <c r="G3014" t="n">
        <v>2753</v>
      </c>
      <c r="H3014" t="n">
        <v>40</v>
      </c>
      <c r="I3014" t="inlineStr">
        <is>
          <t>UN</t>
        </is>
      </c>
      <c r="J3014" t="inlineStr">
        <is>
          <t>ALIMENTOS</t>
        </is>
      </c>
      <c r="K3014" t="inlineStr">
        <is>
          <t>11/2024</t>
        </is>
      </c>
      <c r="L3014" t="n">
        <v>0</v>
      </c>
      <c r="M3014" s="556" t="n">
        <v>45582</v>
      </c>
      <c r="N3014" t="n">
        <v>0.5</v>
      </c>
      <c r="O3014" t="n">
        <v>0.59</v>
      </c>
      <c r="P3014" t="n">
        <v>20</v>
      </c>
    </row>
    <row r="3015">
      <c r="A3015" t="n">
        <v>9603</v>
      </c>
      <c r="B3015" t="n">
        <v>128</v>
      </c>
      <c r="C3015" t="inlineStr">
        <is>
          <t>Love Cabaret</t>
        </is>
      </c>
      <c r="D3015" s="556" t="n">
        <v>45627</v>
      </c>
      <c r="E3015" t="n">
        <v>24118</v>
      </c>
      <c r="F3015" t="inlineStr">
        <is>
          <t>CASTANHA DE CAJU CRUA KG</t>
        </is>
      </c>
      <c r="G3015" t="n">
        <v>2233</v>
      </c>
      <c r="H3015" t="n">
        <v>0.28</v>
      </c>
      <c r="I3015" t="inlineStr">
        <is>
          <t>KG</t>
        </is>
      </c>
      <c r="J3015" t="inlineStr">
        <is>
          <t>ALIMENTOS</t>
        </is>
      </c>
      <c r="K3015" t="inlineStr">
        <is>
          <t>11/2024</t>
        </is>
      </c>
      <c r="L3015" t="n">
        <v>0</v>
      </c>
      <c r="M3015" s="556" t="n">
        <v>45530</v>
      </c>
      <c r="N3015" t="n">
        <v>68.90000000000001</v>
      </c>
      <c r="O3015" t="n">
        <v>69.8</v>
      </c>
      <c r="P3015" t="n">
        <v>19.29</v>
      </c>
    </row>
    <row r="3016">
      <c r="A3016" t="n">
        <v>9614</v>
      </c>
      <c r="B3016" t="n">
        <v>128</v>
      </c>
      <c r="C3016" t="inlineStr">
        <is>
          <t>Love Cabaret</t>
        </is>
      </c>
      <c r="D3016" s="556" t="n">
        <v>45627</v>
      </c>
      <c r="E3016" t="n">
        <v>21004</v>
      </c>
      <c r="F3016" t="inlineStr">
        <is>
          <t>OLEO DE GERGELIM TORRADO HONG KONG 1L</t>
        </is>
      </c>
      <c r="G3016" t="n">
        <v>2007</v>
      </c>
      <c r="H3016" t="n">
        <v>0.24</v>
      </c>
      <c r="I3016" t="inlineStr">
        <is>
          <t>UN</t>
        </is>
      </c>
      <c r="J3016" t="inlineStr">
        <is>
          <t>ALIMENTOS</t>
        </is>
      </c>
      <c r="K3016" t="inlineStr">
        <is>
          <t>11/2024</t>
        </is>
      </c>
      <c r="L3016" t="n">
        <v>79.69</v>
      </c>
      <c r="M3016" s="556" t="n">
        <v>45608</v>
      </c>
      <c r="N3016" t="n">
        <v>79.69</v>
      </c>
      <c r="O3016" t="n">
        <v>79.69</v>
      </c>
      <c r="P3016" t="n">
        <v>19.13</v>
      </c>
    </row>
    <row r="3017">
      <c r="A3017" t="n">
        <v>9659</v>
      </c>
      <c r="B3017" t="n">
        <v>128</v>
      </c>
      <c r="C3017" t="inlineStr">
        <is>
          <t>Love Cabaret</t>
        </is>
      </c>
      <c r="D3017" s="556" t="n">
        <v>45627</v>
      </c>
      <c r="E3017" t="n">
        <v>24030</v>
      </c>
      <c r="F3017" t="inlineStr">
        <is>
          <t>AGUA TONICA PRATA 269ML</t>
        </is>
      </c>
      <c r="G3017" t="n">
        <v>3593</v>
      </c>
      <c r="H3017" t="n">
        <v>6</v>
      </c>
      <c r="I3017" t="inlineStr">
        <is>
          <t>UN</t>
        </is>
      </c>
      <c r="J3017" t="inlineStr">
        <is>
          <t>BEBIDAS</t>
        </is>
      </c>
      <c r="K3017" t="inlineStr">
        <is>
          <t>11/2024</t>
        </is>
      </c>
      <c r="L3017" t="n">
        <v>3.03</v>
      </c>
      <c r="M3017" s="556" t="n">
        <v>45618</v>
      </c>
      <c r="N3017" t="n">
        <v>3.03</v>
      </c>
      <c r="O3017" t="n">
        <v>3.03</v>
      </c>
      <c r="P3017" t="n">
        <v>18.18</v>
      </c>
    </row>
    <row r="3018">
      <c r="A3018" t="n">
        <v>9625</v>
      </c>
      <c r="B3018" t="n">
        <v>128</v>
      </c>
      <c r="C3018" t="inlineStr">
        <is>
          <t>Love Cabaret</t>
        </is>
      </c>
      <c r="D3018" s="556" t="n">
        <v>45627</v>
      </c>
      <c r="E3018" t="n">
        <v>19647</v>
      </c>
      <c r="F3018" t="inlineStr">
        <is>
          <t>ALHO PORO KG</t>
        </is>
      </c>
      <c r="G3018" t="n">
        <v>2591</v>
      </c>
      <c r="H3018" t="n">
        <v>1.96</v>
      </c>
      <c r="I3018" t="inlineStr">
        <is>
          <t>KG</t>
        </is>
      </c>
      <c r="J3018" t="inlineStr">
        <is>
          <t>ALIMENTOS</t>
        </is>
      </c>
      <c r="K3018" t="inlineStr">
        <is>
          <t>11/2024</t>
        </is>
      </c>
      <c r="L3018" t="n">
        <v>7</v>
      </c>
      <c r="M3018" s="556" t="n">
        <v>45621</v>
      </c>
      <c r="N3018" t="n">
        <v>7</v>
      </c>
      <c r="O3018" t="n">
        <v>6.19</v>
      </c>
      <c r="P3018" t="n">
        <v>13.72</v>
      </c>
    </row>
    <row r="3019">
      <c r="A3019" t="n">
        <v>9622</v>
      </c>
      <c r="B3019" t="n">
        <v>128</v>
      </c>
      <c r="C3019" t="inlineStr">
        <is>
          <t>Love Cabaret</t>
        </is>
      </c>
      <c r="D3019" s="556" t="n">
        <v>45627</v>
      </c>
      <c r="E3019" t="n">
        <v>20614</v>
      </c>
      <c r="F3019" t="inlineStr">
        <is>
          <t>PASTA GERGELIM TAHINE ISTAMBUL 5006 LT</t>
        </is>
      </c>
      <c r="G3019" t="n">
        <v>2119</v>
      </c>
      <c r="H3019" t="n">
        <v>0.44</v>
      </c>
      <c r="I3019" t="inlineStr">
        <is>
          <t>UN</t>
        </is>
      </c>
      <c r="J3019" t="inlineStr">
        <is>
          <t>ALIMENTOS</t>
        </is>
      </c>
      <c r="K3019" t="inlineStr">
        <is>
          <t>11/2024</t>
        </is>
      </c>
      <c r="L3019" t="n">
        <v>0</v>
      </c>
      <c r="M3019" s="556" t="n">
        <v>45453</v>
      </c>
      <c r="N3019" t="n">
        <v>28.62</v>
      </c>
      <c r="O3019" t="n">
        <v>29.4</v>
      </c>
      <c r="P3019" t="n">
        <v>12.59</v>
      </c>
    </row>
    <row r="3020">
      <c r="A3020" t="n">
        <v>9639</v>
      </c>
      <c r="B3020" t="n">
        <v>128</v>
      </c>
      <c r="C3020" t="inlineStr">
        <is>
          <t>Love Cabaret</t>
        </is>
      </c>
      <c r="D3020" s="556" t="n">
        <v>45627</v>
      </c>
      <c r="E3020" t="n">
        <v>19472</v>
      </c>
      <c r="F3020" t="inlineStr">
        <is>
          <t>RUCULA KG</t>
        </is>
      </c>
      <c r="G3020" t="n">
        <v>2733</v>
      </c>
      <c r="H3020" t="n">
        <v>0.95</v>
      </c>
      <c r="I3020" t="inlineStr">
        <is>
          <t>KG</t>
        </is>
      </c>
      <c r="J3020" t="inlineStr">
        <is>
          <t>ALIMENTOS</t>
        </is>
      </c>
      <c r="K3020" t="inlineStr">
        <is>
          <t>11/2024</t>
        </is>
      </c>
      <c r="L3020" t="n">
        <v>12.8</v>
      </c>
      <c r="M3020" s="556" t="n">
        <v>45621</v>
      </c>
      <c r="N3020" t="n">
        <v>19</v>
      </c>
      <c r="O3020" t="n">
        <v>8</v>
      </c>
      <c r="P3020" t="n">
        <v>12.16</v>
      </c>
    </row>
    <row r="3021">
      <c r="A3021" t="n">
        <v>9599</v>
      </c>
      <c r="B3021" t="n">
        <v>128</v>
      </c>
      <c r="C3021" t="inlineStr">
        <is>
          <t>Love Cabaret</t>
        </is>
      </c>
      <c r="D3021" s="556" t="n">
        <v>45627</v>
      </c>
      <c r="E3021" t="n">
        <v>24041</v>
      </c>
      <c r="F3021" t="inlineStr">
        <is>
          <t>AMENDOIM CRU S/ PELE KG</t>
        </is>
      </c>
      <c r="G3021" t="n">
        <v>2258</v>
      </c>
      <c r="H3021" t="n">
        <v>0.51</v>
      </c>
      <c r="I3021" t="inlineStr">
        <is>
          <t>KG</t>
        </is>
      </c>
      <c r="J3021" t="inlineStr">
        <is>
          <t>ALIMENTOS</t>
        </is>
      </c>
      <c r="K3021" t="inlineStr">
        <is>
          <t>11/2024</t>
        </is>
      </c>
      <c r="L3021" t="n">
        <v>0</v>
      </c>
      <c r="M3021" s="556" t="n">
        <v>-693593</v>
      </c>
      <c r="N3021" t="n">
        <v>0</v>
      </c>
      <c r="O3021" t="n">
        <v>22</v>
      </c>
      <c r="P3021" t="n">
        <v>11.22</v>
      </c>
    </row>
    <row r="3022">
      <c r="A3022" t="n">
        <v>9638</v>
      </c>
      <c r="B3022" t="n">
        <v>128</v>
      </c>
      <c r="C3022" t="inlineStr">
        <is>
          <t>Love Cabaret</t>
        </is>
      </c>
      <c r="D3022" s="556" t="n">
        <v>45627</v>
      </c>
      <c r="E3022" t="n">
        <v>19570</v>
      </c>
      <c r="F3022" t="inlineStr">
        <is>
          <t>PIMENTA JALAPENO KG</t>
        </is>
      </c>
      <c r="G3022" t="n">
        <v>2648</v>
      </c>
      <c r="H3022" t="n">
        <v>0.2</v>
      </c>
      <c r="I3022" t="inlineStr">
        <is>
          <t>KG</t>
        </is>
      </c>
      <c r="J3022" t="inlineStr">
        <is>
          <t>ALIMENTOS</t>
        </is>
      </c>
      <c r="K3022" t="inlineStr">
        <is>
          <t>11/2024</t>
        </is>
      </c>
      <c r="L3022" t="n">
        <v>54</v>
      </c>
      <c r="M3022" s="556" t="n">
        <v>45617</v>
      </c>
      <c r="N3022" t="n">
        <v>54</v>
      </c>
      <c r="O3022" t="n">
        <v>45</v>
      </c>
      <c r="P3022" t="n">
        <v>10.8</v>
      </c>
    </row>
    <row r="3023">
      <c r="A3023" t="n">
        <v>9632</v>
      </c>
      <c r="B3023" t="n">
        <v>128</v>
      </c>
      <c r="C3023" t="inlineStr">
        <is>
          <t>Love Cabaret</t>
        </is>
      </c>
      <c r="D3023" s="556" t="n">
        <v>45627</v>
      </c>
      <c r="E3023" t="n">
        <v>19607</v>
      </c>
      <c r="F3023" t="inlineStr">
        <is>
          <t>GENGIBRE KG</t>
        </is>
      </c>
      <c r="G3023" t="n">
        <v>2623</v>
      </c>
      <c r="H3023" t="n">
        <v>0.88</v>
      </c>
      <c r="I3023" t="inlineStr">
        <is>
          <t>KG</t>
        </is>
      </c>
      <c r="J3023" t="inlineStr">
        <is>
          <t>ALIMENTOS</t>
        </is>
      </c>
      <c r="K3023" t="inlineStr">
        <is>
          <t>11/2024</t>
        </is>
      </c>
      <c r="L3023" t="n">
        <v>12</v>
      </c>
      <c r="M3023" s="556" t="n">
        <v>45603</v>
      </c>
      <c r="N3023" t="n">
        <v>12</v>
      </c>
      <c r="O3023" t="n">
        <v>16.2</v>
      </c>
      <c r="P3023" t="n">
        <v>10.56</v>
      </c>
    </row>
    <row r="3024">
      <c r="A3024" t="n">
        <v>9640</v>
      </c>
      <c r="B3024" t="n">
        <v>128</v>
      </c>
      <c r="C3024" t="inlineStr">
        <is>
          <t>Love Cabaret</t>
        </is>
      </c>
      <c r="D3024" s="556" t="n">
        <v>45627</v>
      </c>
      <c r="E3024" t="n">
        <v>19465</v>
      </c>
      <c r="F3024" t="inlineStr">
        <is>
          <t>SALSAO KG</t>
        </is>
      </c>
      <c r="G3024" t="n">
        <v>2737</v>
      </c>
      <c r="H3024" t="n">
        <v>1.61</v>
      </c>
      <c r="I3024" t="inlineStr">
        <is>
          <t>KG</t>
        </is>
      </c>
      <c r="J3024" t="inlineStr">
        <is>
          <t>ALIMENTOS</t>
        </is>
      </c>
      <c r="K3024" t="inlineStr">
        <is>
          <t>11/2024</t>
        </is>
      </c>
      <c r="L3024" t="n">
        <v>6.3</v>
      </c>
      <c r="M3024" s="556" t="n">
        <v>45624</v>
      </c>
      <c r="N3024" t="n">
        <v>6.3</v>
      </c>
      <c r="O3024" t="n">
        <v>5</v>
      </c>
      <c r="P3024" t="n">
        <v>10.14</v>
      </c>
    </row>
    <row r="3025">
      <c r="A3025" t="n">
        <v>9666</v>
      </c>
      <c r="B3025" t="n">
        <v>128</v>
      </c>
      <c r="C3025" t="inlineStr">
        <is>
          <t>Love Cabaret</t>
        </is>
      </c>
      <c r="D3025" s="556" t="n">
        <v>45627</v>
      </c>
      <c r="E3025" t="n">
        <v>17716</v>
      </c>
      <c r="F3025" t="inlineStr">
        <is>
          <t>VINHO TINTO ALMADEN CABERNET SAUVIGNON 750ML</t>
        </is>
      </c>
      <c r="G3025" t="n">
        <v>3822</v>
      </c>
      <c r="H3025" t="n">
        <v>0.35</v>
      </c>
      <c r="I3025" t="inlineStr">
        <is>
          <t>GR</t>
        </is>
      </c>
      <c r="J3025" t="inlineStr">
        <is>
          <t>BEBIDAS</t>
        </is>
      </c>
      <c r="K3025" t="inlineStr">
        <is>
          <t>11/2024</t>
        </is>
      </c>
      <c r="L3025" t="n">
        <v>26.5</v>
      </c>
      <c r="M3025" s="556" t="n">
        <v>45600</v>
      </c>
      <c r="N3025" t="n">
        <v>26.5</v>
      </c>
      <c r="O3025" t="n">
        <v>26.5</v>
      </c>
      <c r="P3025" t="n">
        <v>9.27</v>
      </c>
    </row>
    <row r="3026">
      <c r="A3026" t="n">
        <v>9602</v>
      </c>
      <c r="B3026" t="n">
        <v>128</v>
      </c>
      <c r="C3026" t="inlineStr">
        <is>
          <t>Love Cabaret</t>
        </is>
      </c>
      <c r="D3026" s="556" t="n">
        <v>45627</v>
      </c>
      <c r="E3026" t="n">
        <v>24110</v>
      </c>
      <c r="F3026" t="inlineStr">
        <is>
          <t>CANELA EM PO KG</t>
        </is>
      </c>
      <c r="G3026" t="n">
        <v>2322</v>
      </c>
      <c r="H3026" t="n">
        <v>0.1</v>
      </c>
      <c r="I3026" t="inlineStr">
        <is>
          <t>KG</t>
        </is>
      </c>
      <c r="J3026" t="inlineStr">
        <is>
          <t>ALIMENTOS</t>
        </is>
      </c>
      <c r="K3026" t="inlineStr">
        <is>
          <t>11/2024</t>
        </is>
      </c>
      <c r="L3026" t="n">
        <v>0</v>
      </c>
      <c r="M3026" s="556" t="n">
        <v>45509</v>
      </c>
      <c r="N3026" t="n">
        <v>92</v>
      </c>
      <c r="O3026" t="n">
        <v>32</v>
      </c>
      <c r="P3026" t="n">
        <v>9.199999999999999</v>
      </c>
    </row>
    <row r="3027">
      <c r="A3027" t="n">
        <v>9671</v>
      </c>
      <c r="B3027" t="n">
        <v>128</v>
      </c>
      <c r="C3027" t="inlineStr">
        <is>
          <t>Love Cabaret</t>
        </is>
      </c>
      <c r="D3027" s="556" t="n">
        <v>45627</v>
      </c>
      <c r="E3027" t="n">
        <v>17066</v>
      </c>
      <c r="F3027" t="inlineStr">
        <is>
          <t>UVA THOMPSOM KG</t>
        </is>
      </c>
      <c r="G3027" t="n">
        <v>2543</v>
      </c>
      <c r="H3027" t="n">
        <v>0.4</v>
      </c>
      <c r="I3027" t="inlineStr">
        <is>
          <t>KG</t>
        </is>
      </c>
      <c r="J3027" t="inlineStr">
        <is>
          <t>ALIMENTOS</t>
        </is>
      </c>
      <c r="K3027" t="inlineStr">
        <is>
          <t>11/2024</t>
        </is>
      </c>
      <c r="L3027" t="n">
        <v>22.94</v>
      </c>
      <c r="M3027" s="556" t="n">
        <v>45617</v>
      </c>
      <c r="N3027" t="n">
        <v>22.94</v>
      </c>
      <c r="O3027" t="n">
        <v>18.5</v>
      </c>
      <c r="P3027" t="n">
        <v>9.18</v>
      </c>
    </row>
    <row r="3028">
      <c r="A3028" t="n">
        <v>9611</v>
      </c>
      <c r="B3028" t="n">
        <v>128</v>
      </c>
      <c r="C3028" t="inlineStr">
        <is>
          <t>Love Cabaret</t>
        </is>
      </c>
      <c r="D3028" s="556" t="n">
        <v>45627</v>
      </c>
      <c r="E3028" t="n">
        <v>19969</v>
      </c>
      <c r="F3028" t="inlineStr">
        <is>
          <t>MOLHO SHOYO CEPERA C/1,010L</t>
        </is>
      </c>
      <c r="G3028" t="n">
        <v>2354</v>
      </c>
      <c r="H3028" t="n">
        <v>0.9</v>
      </c>
      <c r="I3028" t="inlineStr">
        <is>
          <t>FR</t>
        </is>
      </c>
      <c r="J3028" t="inlineStr">
        <is>
          <t>ALIMENTOS</t>
        </is>
      </c>
      <c r="K3028" t="inlineStr">
        <is>
          <t>11/2024</t>
        </is>
      </c>
      <c r="L3028" t="n">
        <v>0</v>
      </c>
      <c r="M3028" s="556" t="n">
        <v>45516</v>
      </c>
      <c r="N3028" t="n">
        <v>9.6</v>
      </c>
      <c r="O3028" t="n">
        <v>9.5</v>
      </c>
      <c r="P3028" t="n">
        <v>8.640000000000001</v>
      </c>
    </row>
    <row r="3029">
      <c r="A3029" t="n">
        <v>9609</v>
      </c>
      <c r="B3029" t="n">
        <v>128</v>
      </c>
      <c r="C3029" t="inlineStr">
        <is>
          <t>Love Cabaret</t>
        </is>
      </c>
      <c r="D3029" s="556" t="n">
        <v>45627</v>
      </c>
      <c r="E3029" t="n">
        <v>25215</v>
      </c>
      <c r="F3029" t="inlineStr">
        <is>
          <t>MASSA DE GUIOZA C/20 FOLHAS DE 190G</t>
        </is>
      </c>
      <c r="G3029" t="n">
        <v>5949</v>
      </c>
      <c r="H3029" t="n">
        <v>1.92</v>
      </c>
      <c r="I3029" t="inlineStr">
        <is>
          <t>PC</t>
        </is>
      </c>
      <c r="J3029" t="inlineStr">
        <is>
          <t>ALIMENTOS</t>
        </is>
      </c>
      <c r="K3029" t="inlineStr">
        <is>
          <t>11/2024</t>
        </is>
      </c>
      <c r="L3029" t="n">
        <v>0</v>
      </c>
      <c r="M3029" s="556" t="n">
        <v>45593</v>
      </c>
      <c r="N3029" t="n">
        <v>4.48</v>
      </c>
      <c r="O3029" t="n">
        <v>4.48</v>
      </c>
      <c r="P3029" t="n">
        <v>8.6</v>
      </c>
    </row>
    <row r="3030">
      <c r="A3030" t="n">
        <v>9616</v>
      </c>
      <c r="B3030" t="n">
        <v>128</v>
      </c>
      <c r="C3030" t="inlineStr">
        <is>
          <t>Love Cabaret</t>
        </is>
      </c>
      <c r="D3030" s="556" t="n">
        <v>45627</v>
      </c>
      <c r="E3030" t="n">
        <v>19936</v>
      </c>
      <c r="F3030" t="inlineStr">
        <is>
          <t>PAPRICA DEFUMADA KG</t>
        </is>
      </c>
      <c r="G3030" t="n">
        <v>2367</v>
      </c>
      <c r="H3030" t="n">
        <v>0.38</v>
      </c>
      <c r="I3030" t="inlineStr">
        <is>
          <t>KG</t>
        </is>
      </c>
      <c r="J3030" t="inlineStr">
        <is>
          <t>ALIMENTOS</t>
        </is>
      </c>
      <c r="K3030" t="inlineStr">
        <is>
          <t>11/2024</t>
        </is>
      </c>
      <c r="L3030" t="n">
        <v>20.27</v>
      </c>
      <c r="M3030" s="556" t="n">
        <v>45617</v>
      </c>
      <c r="N3030" t="n">
        <v>20.27</v>
      </c>
      <c r="O3030" t="n">
        <v>13.5</v>
      </c>
      <c r="P3030" t="n">
        <v>7.7</v>
      </c>
    </row>
    <row r="3031">
      <c r="A3031" t="n">
        <v>9633</v>
      </c>
      <c r="B3031" t="n">
        <v>128</v>
      </c>
      <c r="C3031" t="inlineStr">
        <is>
          <t>Love Cabaret</t>
        </is>
      </c>
      <c r="D3031" s="556" t="n">
        <v>45627</v>
      </c>
      <c r="E3031" t="n">
        <v>19480</v>
      </c>
      <c r="F3031" t="inlineStr">
        <is>
          <t>HORTELA HIDROPONICA KG</t>
        </is>
      </c>
      <c r="G3031" t="n">
        <v>2726</v>
      </c>
      <c r="H3031" t="n">
        <v>0.4</v>
      </c>
      <c r="I3031" t="inlineStr">
        <is>
          <t>KG</t>
        </is>
      </c>
      <c r="J3031" t="inlineStr">
        <is>
          <t>ALIMENTOS</t>
        </is>
      </c>
      <c r="K3031" t="inlineStr">
        <is>
          <t>11/2024</t>
        </is>
      </c>
      <c r="L3031" t="n">
        <v>16.55</v>
      </c>
      <c r="M3031" s="556" t="n">
        <v>45624</v>
      </c>
      <c r="N3031" t="n">
        <v>15.4</v>
      </c>
      <c r="O3031" t="n">
        <v>15.4</v>
      </c>
      <c r="P3031" t="n">
        <v>6.62</v>
      </c>
    </row>
    <row r="3032">
      <c r="A3032" t="n">
        <v>9637</v>
      </c>
      <c r="B3032" t="n">
        <v>128</v>
      </c>
      <c r="C3032" t="inlineStr">
        <is>
          <t>Love Cabaret</t>
        </is>
      </c>
      <c r="D3032" s="556" t="n">
        <v>45627</v>
      </c>
      <c r="E3032" t="n">
        <v>19589</v>
      </c>
      <c r="F3032" t="inlineStr">
        <is>
          <t>PEPINO JAPONES KG</t>
        </is>
      </c>
      <c r="G3032" t="n">
        <v>2637</v>
      </c>
      <c r="H3032" t="n">
        <v>1.14</v>
      </c>
      <c r="I3032" t="inlineStr">
        <is>
          <t>KG</t>
        </is>
      </c>
      <c r="J3032" t="inlineStr">
        <is>
          <t>ALIMENTOS</t>
        </is>
      </c>
      <c r="K3032" t="inlineStr">
        <is>
          <t>11/2024</t>
        </is>
      </c>
      <c r="L3032" t="n">
        <v>5.64</v>
      </c>
      <c r="M3032" s="556" t="n">
        <v>45610</v>
      </c>
      <c r="N3032" t="n">
        <v>5</v>
      </c>
      <c r="O3032" t="n">
        <v>3.55</v>
      </c>
      <c r="P3032" t="n">
        <v>6.43</v>
      </c>
    </row>
    <row r="3033">
      <c r="A3033" t="n">
        <v>9555</v>
      </c>
      <c r="B3033" t="n">
        <v>128</v>
      </c>
      <c r="C3033" t="inlineStr">
        <is>
          <t>Love Cabaret</t>
        </is>
      </c>
      <c r="D3033" s="556" t="n">
        <v>45627</v>
      </c>
      <c r="E3033" t="n">
        <v>18446</v>
      </c>
      <c r="F3033" t="inlineStr">
        <is>
          <t>CACHACA MATO DENTRO PRATA 980ML</t>
        </is>
      </c>
      <c r="G3033" t="n">
        <v>3205</v>
      </c>
      <c r="H3033" t="n">
        <v>0.2</v>
      </c>
      <c r="I3033" t="inlineStr">
        <is>
          <t>UN</t>
        </is>
      </c>
      <c r="J3033" t="inlineStr">
        <is>
          <t>BEBIDAS</t>
        </is>
      </c>
      <c r="K3033" t="inlineStr">
        <is>
          <t>11/2024</t>
        </is>
      </c>
      <c r="L3033" t="n">
        <v>0</v>
      </c>
      <c r="M3033" s="556" t="n">
        <v>-693593</v>
      </c>
      <c r="N3033" t="n">
        <v>0</v>
      </c>
      <c r="O3033" t="n">
        <v>30</v>
      </c>
      <c r="P3033" t="n">
        <v>6</v>
      </c>
    </row>
    <row r="3034">
      <c r="A3034" t="n">
        <v>9629</v>
      </c>
      <c r="B3034" t="n">
        <v>128</v>
      </c>
      <c r="C3034" t="inlineStr">
        <is>
          <t>Love Cabaret</t>
        </is>
      </c>
      <c r="D3034" s="556" t="n">
        <v>45627</v>
      </c>
      <c r="E3034" t="n">
        <v>19623</v>
      </c>
      <c r="F3034" t="inlineStr">
        <is>
          <t>CEBOLA ROXA KG</t>
        </is>
      </c>
      <c r="G3034" t="n">
        <v>2611</v>
      </c>
      <c r="H3034" t="n">
        <v>1.9</v>
      </c>
      <c r="I3034" t="inlineStr">
        <is>
          <t>KG</t>
        </is>
      </c>
      <c r="J3034" t="inlineStr">
        <is>
          <t>ALIMENTOS</t>
        </is>
      </c>
      <c r="K3034" t="inlineStr">
        <is>
          <t>11/2024</t>
        </is>
      </c>
      <c r="L3034" t="n">
        <v>3.15</v>
      </c>
      <c r="M3034" s="556" t="n">
        <v>45624</v>
      </c>
      <c r="N3034" t="n">
        <v>3.08</v>
      </c>
      <c r="O3034" t="n">
        <v>2.97</v>
      </c>
      <c r="P3034" t="n">
        <v>5.98</v>
      </c>
    </row>
    <row r="3035">
      <c r="A3035" t="n">
        <v>9617</v>
      </c>
      <c r="B3035" t="n">
        <v>128</v>
      </c>
      <c r="C3035" t="inlineStr">
        <is>
          <t>Love Cabaret</t>
        </is>
      </c>
      <c r="D3035" s="556" t="n">
        <v>45627</v>
      </c>
      <c r="E3035" t="n">
        <v>20579</v>
      </c>
      <c r="F3035" t="inlineStr">
        <is>
          <t>PESSEGO EM CALDA ANDALUZIA 450G</t>
        </is>
      </c>
      <c r="G3035" t="n">
        <v>2122</v>
      </c>
      <c r="H3035" t="n">
        <v>0.45</v>
      </c>
      <c r="I3035" t="inlineStr">
        <is>
          <t>UN</t>
        </is>
      </c>
      <c r="J3035" t="inlineStr">
        <is>
          <t>ALIMENTOS</t>
        </is>
      </c>
      <c r="K3035" t="inlineStr">
        <is>
          <t>11/2024</t>
        </is>
      </c>
      <c r="L3035" t="n">
        <v>0</v>
      </c>
      <c r="M3035" s="556" t="n">
        <v>45537</v>
      </c>
      <c r="N3035" t="n">
        <v>13.1</v>
      </c>
      <c r="O3035" t="n">
        <v>13.1</v>
      </c>
      <c r="P3035" t="n">
        <v>5.9</v>
      </c>
    </row>
    <row r="3036">
      <c r="A3036" t="n">
        <v>9634</v>
      </c>
      <c r="B3036" t="n">
        <v>128</v>
      </c>
      <c r="C3036" t="inlineStr">
        <is>
          <t>Love Cabaret</t>
        </is>
      </c>
      <c r="D3036" s="556" t="n">
        <v>45627</v>
      </c>
      <c r="E3036" t="n">
        <v>19476</v>
      </c>
      <c r="F3036" t="inlineStr">
        <is>
          <t>MANJERICAO KG</t>
        </is>
      </c>
      <c r="G3036" t="n">
        <v>2729</v>
      </c>
      <c r="H3036" t="n">
        <v>0.1</v>
      </c>
      <c r="I3036" t="inlineStr">
        <is>
          <t>KG</t>
        </is>
      </c>
      <c r="J3036" t="inlineStr">
        <is>
          <t>ALIMENTOS</t>
        </is>
      </c>
      <c r="K3036" t="inlineStr">
        <is>
          <t>11/2024</t>
        </is>
      </c>
      <c r="L3036" t="n">
        <v>52</v>
      </c>
      <c r="M3036" s="556" t="n">
        <v>45618</v>
      </c>
      <c r="N3036" t="n">
        <v>54</v>
      </c>
      <c r="O3036" t="n">
        <v>41.81</v>
      </c>
      <c r="P3036" t="n">
        <v>5.2</v>
      </c>
    </row>
    <row r="3037">
      <c r="A3037" t="n">
        <v>9627</v>
      </c>
      <c r="B3037" t="n">
        <v>128</v>
      </c>
      <c r="C3037" t="inlineStr">
        <is>
          <t>Love Cabaret</t>
        </is>
      </c>
      <c r="D3037" s="556" t="n">
        <v>45627</v>
      </c>
      <c r="E3037" t="n">
        <v>19632</v>
      </c>
      <c r="F3037" t="inlineStr">
        <is>
          <t>BETERRABA KG</t>
        </is>
      </c>
      <c r="G3037" t="n">
        <v>2604</v>
      </c>
      <c r="H3037" t="n">
        <v>2.21</v>
      </c>
      <c r="I3037" t="inlineStr">
        <is>
          <t>KG</t>
        </is>
      </c>
      <c r="J3037" t="inlineStr">
        <is>
          <t>ALIMENTOS</t>
        </is>
      </c>
      <c r="K3037" t="inlineStr">
        <is>
          <t>11/2024</t>
        </is>
      </c>
      <c r="L3037" t="n">
        <v>2.25</v>
      </c>
      <c r="M3037" s="556" t="n">
        <v>45611</v>
      </c>
      <c r="N3037" t="n">
        <v>2.5</v>
      </c>
      <c r="O3037" t="n">
        <v>1.4</v>
      </c>
      <c r="P3037" t="n">
        <v>4.97</v>
      </c>
    </row>
    <row r="3038">
      <c r="A3038" t="n">
        <v>9635</v>
      </c>
      <c r="B3038" t="n">
        <v>128</v>
      </c>
      <c r="C3038" t="inlineStr">
        <is>
          <t>Love Cabaret</t>
        </is>
      </c>
      <c r="D3038" s="556" t="n">
        <v>45627</v>
      </c>
      <c r="E3038" t="n">
        <v>19477</v>
      </c>
      <c r="F3038" t="inlineStr">
        <is>
          <t>MANJERICAO ROXO KG</t>
        </is>
      </c>
      <c r="G3038" t="n">
        <v>2729</v>
      </c>
      <c r="H3038" t="n">
        <v>0.09</v>
      </c>
      <c r="I3038" t="inlineStr">
        <is>
          <t>KG</t>
        </is>
      </c>
      <c r="J3038" t="inlineStr">
        <is>
          <t>ALIMENTOS</t>
        </is>
      </c>
      <c r="K3038" t="inlineStr">
        <is>
          <t>11/2024</t>
        </is>
      </c>
      <c r="L3038" t="n">
        <v>52</v>
      </c>
      <c r="M3038" s="556" t="n">
        <v>45621</v>
      </c>
      <c r="N3038" t="n">
        <v>55</v>
      </c>
      <c r="O3038" t="n">
        <v>51.48</v>
      </c>
      <c r="P3038" t="n">
        <v>4.68</v>
      </c>
    </row>
    <row r="3039">
      <c r="A3039" t="n">
        <v>9613</v>
      </c>
      <c r="B3039" t="n">
        <v>128</v>
      </c>
      <c r="C3039" t="inlineStr">
        <is>
          <t>Love Cabaret</t>
        </is>
      </c>
      <c r="D3039" s="556" t="n">
        <v>45627</v>
      </c>
      <c r="E3039" t="n">
        <v>19939</v>
      </c>
      <c r="F3039" t="inlineStr">
        <is>
          <t>NOZ MOSCADA INTEIRA KG</t>
        </is>
      </c>
      <c r="G3039" t="n">
        <v>2365</v>
      </c>
      <c r="H3039" t="n">
        <v>0.2</v>
      </c>
      <c r="I3039" t="inlineStr">
        <is>
          <t>KG</t>
        </is>
      </c>
      <c r="J3039" t="inlineStr">
        <is>
          <t>ALIMENTOS</t>
        </is>
      </c>
      <c r="K3039" t="inlineStr">
        <is>
          <t>11/2024</t>
        </is>
      </c>
      <c r="L3039" t="n">
        <v>0</v>
      </c>
      <c r="M3039" s="556" t="n">
        <v>45418</v>
      </c>
      <c r="N3039" t="n">
        <v>22</v>
      </c>
      <c r="O3039" t="n">
        <v>22</v>
      </c>
      <c r="P3039" t="n">
        <v>4.4</v>
      </c>
    </row>
    <row r="3040">
      <c r="A3040" t="n">
        <v>9623</v>
      </c>
      <c r="B3040" t="n">
        <v>128</v>
      </c>
      <c r="C3040" t="inlineStr">
        <is>
          <t>Love Cabaret</t>
        </is>
      </c>
      <c r="D3040" s="556" t="n">
        <v>45627</v>
      </c>
      <c r="E3040" t="n">
        <v>19506</v>
      </c>
      <c r="F3040" t="inlineStr">
        <is>
          <t>ALECRIM KG</t>
        </is>
      </c>
      <c r="G3040" t="n">
        <v>2705</v>
      </c>
      <c r="H3040" t="n">
        <v>0.08</v>
      </c>
      <c r="I3040" t="inlineStr">
        <is>
          <t>KG</t>
        </is>
      </c>
      <c r="J3040" t="inlineStr">
        <is>
          <t>ALIMENTOS</t>
        </is>
      </c>
      <c r="K3040" t="inlineStr">
        <is>
          <t>11/2024</t>
        </is>
      </c>
      <c r="L3040" t="n">
        <v>47.5</v>
      </c>
      <c r="M3040" s="556" t="n">
        <v>45618</v>
      </c>
      <c r="N3040" t="n">
        <v>47.5</v>
      </c>
      <c r="O3040" t="n">
        <v>60</v>
      </c>
      <c r="P3040" t="n">
        <v>3.8</v>
      </c>
    </row>
    <row r="3041">
      <c r="A3041" t="n">
        <v>9615</v>
      </c>
      <c r="B3041" t="n">
        <v>128</v>
      </c>
      <c r="C3041" t="inlineStr">
        <is>
          <t>Love Cabaret</t>
        </is>
      </c>
      <c r="D3041" s="556" t="n">
        <v>45627</v>
      </c>
      <c r="E3041" t="n">
        <v>20985</v>
      </c>
      <c r="F3041" t="inlineStr">
        <is>
          <t>OLEO DE SOJA LIZA 900ML</t>
        </is>
      </c>
      <c r="G3041" t="n">
        <v>2011</v>
      </c>
      <c r="H3041" t="n">
        <v>0.43</v>
      </c>
      <c r="I3041" t="inlineStr">
        <is>
          <t>UN</t>
        </is>
      </c>
      <c r="J3041" t="inlineStr">
        <is>
          <t>ALIMENTOS</t>
        </is>
      </c>
      <c r="K3041" t="inlineStr">
        <is>
          <t>11/2024</t>
        </is>
      </c>
      <c r="L3041" t="n">
        <v>8.44</v>
      </c>
      <c r="M3041" s="556" t="n">
        <v>45615</v>
      </c>
      <c r="N3041" t="n">
        <v>8.44</v>
      </c>
      <c r="O3041" t="n">
        <v>8.98</v>
      </c>
      <c r="P3041" t="n">
        <v>3.63</v>
      </c>
    </row>
    <row r="3042">
      <c r="A3042" t="n">
        <v>9605</v>
      </c>
      <c r="B3042" t="n">
        <v>128</v>
      </c>
      <c r="C3042" t="inlineStr">
        <is>
          <t>Love Cabaret</t>
        </is>
      </c>
      <c r="D3042" s="556" t="n">
        <v>45627</v>
      </c>
      <c r="E3042" t="n">
        <v>20315</v>
      </c>
      <c r="F3042" t="inlineStr">
        <is>
          <t>FARINHA DE ARROZ MANINHO 1KG</t>
        </is>
      </c>
      <c r="G3042" t="n">
        <v>2218</v>
      </c>
      <c r="H3042" t="n">
        <v>0.42</v>
      </c>
      <c r="I3042" t="inlineStr">
        <is>
          <t>UN</t>
        </is>
      </c>
      <c r="J3042" t="inlineStr">
        <is>
          <t>ALIMENTOS</t>
        </is>
      </c>
      <c r="K3042" t="inlineStr">
        <is>
          <t>11/2024</t>
        </is>
      </c>
      <c r="L3042" t="n">
        <v>8.199999999999999</v>
      </c>
      <c r="M3042" s="556" t="n">
        <v>45600</v>
      </c>
      <c r="N3042" t="n">
        <v>8.199999999999999</v>
      </c>
      <c r="O3042" t="n">
        <v>8.199999999999999</v>
      </c>
      <c r="P3042" t="n">
        <v>3.44</v>
      </c>
    </row>
    <row r="3043">
      <c r="A3043" t="n">
        <v>9598</v>
      </c>
      <c r="B3043" t="n">
        <v>128</v>
      </c>
      <c r="C3043" t="inlineStr">
        <is>
          <t>Love Cabaret</t>
        </is>
      </c>
      <c r="D3043" s="556" t="n">
        <v>45627</v>
      </c>
      <c r="E3043" t="n">
        <v>21093</v>
      </c>
      <c r="F3043" t="inlineStr">
        <is>
          <t>ACUCAR REFINADO UNIAO 1KG UN</t>
        </is>
      </c>
      <c r="G3043" t="n">
        <v>1988</v>
      </c>
      <c r="H3043" t="n">
        <v>0.44</v>
      </c>
      <c r="I3043" t="inlineStr">
        <is>
          <t>KG</t>
        </is>
      </c>
      <c r="J3043" t="inlineStr">
        <is>
          <t>ALIMENTOS</t>
        </is>
      </c>
      <c r="K3043" t="inlineStr">
        <is>
          <t>11/2024</t>
        </is>
      </c>
      <c r="L3043" t="n">
        <v>4.75</v>
      </c>
      <c r="M3043" s="556" t="n">
        <v>45622</v>
      </c>
      <c r="N3043" t="n">
        <v>4.75</v>
      </c>
      <c r="O3043" t="n">
        <v>4.7</v>
      </c>
      <c r="P3043" t="n">
        <v>2.09</v>
      </c>
    </row>
    <row r="3044">
      <c r="A3044" t="n">
        <v>9606</v>
      </c>
      <c r="B3044" t="n">
        <v>128</v>
      </c>
      <c r="C3044" t="inlineStr">
        <is>
          <t>Love Cabaret</t>
        </is>
      </c>
      <c r="D3044" s="556" t="n">
        <v>45627</v>
      </c>
      <c r="E3044" t="n">
        <v>20022</v>
      </c>
      <c r="F3044" t="inlineStr">
        <is>
          <t>FERMENTO QUIMICO ROYAL 250G</t>
        </is>
      </c>
      <c r="G3044" t="n">
        <v>2340</v>
      </c>
      <c r="H3044" t="n">
        <v>0.23</v>
      </c>
      <c r="I3044" t="inlineStr">
        <is>
          <t>UN</t>
        </is>
      </c>
      <c r="J3044" t="inlineStr">
        <is>
          <t>ALIMENTOS</t>
        </is>
      </c>
      <c r="K3044" t="inlineStr">
        <is>
          <t>11/2024</t>
        </is>
      </c>
      <c r="L3044" t="n">
        <v>0</v>
      </c>
      <c r="M3044" s="556" t="n">
        <v>45516</v>
      </c>
      <c r="N3044" t="n">
        <v>8.85</v>
      </c>
      <c r="O3044" t="n">
        <v>9.359999999999999</v>
      </c>
      <c r="P3044" t="n">
        <v>2.04</v>
      </c>
    </row>
    <row r="3045">
      <c r="A3045" t="n">
        <v>9607</v>
      </c>
      <c r="B3045" t="n">
        <v>128</v>
      </c>
      <c r="C3045" t="inlineStr">
        <is>
          <t>Love Cabaret</t>
        </is>
      </c>
      <c r="D3045" s="556" t="n">
        <v>45627</v>
      </c>
      <c r="E3045" t="n">
        <v>20014</v>
      </c>
      <c r="F3045" t="inlineStr">
        <is>
          <t>LEMON PEPPER 500GR</t>
        </is>
      </c>
      <c r="G3045" t="n">
        <v>2342</v>
      </c>
      <c r="H3045" t="n">
        <v>0.17</v>
      </c>
      <c r="I3045" t="inlineStr">
        <is>
          <t>UN</t>
        </is>
      </c>
      <c r="J3045" t="inlineStr">
        <is>
          <t>ALIMENTOS</t>
        </is>
      </c>
      <c r="K3045" t="inlineStr">
        <is>
          <t>11/2024</t>
        </is>
      </c>
      <c r="L3045" t="n">
        <v>0</v>
      </c>
      <c r="M3045" s="556" t="n">
        <v>-693593</v>
      </c>
      <c r="N3045" t="n">
        <v>0</v>
      </c>
      <c r="O3045" t="n">
        <v>11</v>
      </c>
      <c r="P3045" t="n">
        <v>1.87</v>
      </c>
    </row>
    <row r="3046">
      <c r="A3046" t="n">
        <v>9669</v>
      </c>
      <c r="B3046" t="n">
        <v>128</v>
      </c>
      <c r="C3046" t="inlineStr">
        <is>
          <t>Love Cabaret</t>
        </is>
      </c>
      <c r="D3046" s="556" t="n">
        <v>45627</v>
      </c>
      <c r="E3046" t="n">
        <v>20202</v>
      </c>
      <c r="F3046" t="inlineStr">
        <is>
          <t>VINAGRE DE ARROZ CASTELO 750ML UN</t>
        </is>
      </c>
      <c r="G3046" t="n">
        <v>2255</v>
      </c>
      <c r="H3046" t="n">
        <v>0.32</v>
      </c>
      <c r="I3046" t="inlineStr">
        <is>
          <t>UN</t>
        </is>
      </c>
      <c r="J3046" t="inlineStr">
        <is>
          <t>ALIMENTOS</t>
        </is>
      </c>
      <c r="K3046" t="inlineStr">
        <is>
          <t>11/2024</t>
        </is>
      </c>
      <c r="L3046" t="n">
        <v>5.69</v>
      </c>
      <c r="M3046" s="556" t="n">
        <v>45610</v>
      </c>
      <c r="N3046" t="n">
        <v>5.69</v>
      </c>
      <c r="O3046" t="n">
        <v>5.52</v>
      </c>
      <c r="P3046" t="n">
        <v>1.82</v>
      </c>
    </row>
    <row r="3047">
      <c r="A3047" t="n">
        <v>9630</v>
      </c>
      <c r="B3047" t="n">
        <v>128</v>
      </c>
      <c r="C3047" t="inlineStr">
        <is>
          <t>Love Cabaret</t>
        </is>
      </c>
      <c r="D3047" s="556" t="n">
        <v>45627</v>
      </c>
      <c r="E3047" t="n">
        <v>19621</v>
      </c>
      <c r="F3047" t="inlineStr">
        <is>
          <t>CENOURA KG</t>
        </is>
      </c>
      <c r="G3047" t="n">
        <v>2613</v>
      </c>
      <c r="H3047" t="n">
        <v>0.62</v>
      </c>
      <c r="I3047" t="inlineStr">
        <is>
          <t>KG</t>
        </is>
      </c>
      <c r="J3047" t="inlineStr">
        <is>
          <t>ALIMENTOS</t>
        </is>
      </c>
      <c r="K3047" t="inlineStr">
        <is>
          <t>11/2024</t>
        </is>
      </c>
      <c r="L3047" t="n">
        <v>2.59</v>
      </c>
      <c r="M3047" s="556" t="n">
        <v>45607</v>
      </c>
      <c r="N3047" t="n">
        <v>2.59</v>
      </c>
      <c r="O3047" t="n">
        <v>2.28</v>
      </c>
      <c r="P3047" t="n">
        <v>1.61</v>
      </c>
    </row>
    <row r="3048">
      <c r="A3048" t="n">
        <v>9621</v>
      </c>
      <c r="B3048" t="n">
        <v>128</v>
      </c>
      <c r="C3048" t="inlineStr">
        <is>
          <t>Love Cabaret</t>
        </is>
      </c>
      <c r="D3048" s="556" t="n">
        <v>45627</v>
      </c>
      <c r="E3048" t="n">
        <v>19907</v>
      </c>
      <c r="F3048" t="inlineStr">
        <is>
          <t>SAL REFINADO CISNE 1KG</t>
        </is>
      </c>
      <c r="G3048" t="n">
        <v>2381</v>
      </c>
      <c r="H3048" t="n">
        <v>0.53</v>
      </c>
      <c r="I3048" t="inlineStr">
        <is>
          <t>UN</t>
        </is>
      </c>
      <c r="J3048" t="inlineStr">
        <is>
          <t>ALIMENTOS</t>
        </is>
      </c>
      <c r="K3048" t="inlineStr">
        <is>
          <t>11/2024</t>
        </is>
      </c>
      <c r="L3048" t="n">
        <v>0</v>
      </c>
      <c r="M3048" s="556" t="n">
        <v>45621</v>
      </c>
      <c r="N3048" t="n">
        <v>0</v>
      </c>
      <c r="O3048" t="n">
        <v>2.49</v>
      </c>
      <c r="P3048" t="n">
        <v>1.32</v>
      </c>
    </row>
    <row r="3049">
      <c r="A3049" t="n">
        <v>5926</v>
      </c>
      <c r="B3049" t="n">
        <v>128</v>
      </c>
      <c r="C3049" t="inlineStr">
        <is>
          <t>Love Cabaret</t>
        </is>
      </c>
      <c r="D3049" s="556" t="n">
        <v>45597</v>
      </c>
      <c r="E3049" t="n">
        <v>24138</v>
      </c>
      <c r="F3049" t="inlineStr">
        <is>
          <t>CERVEJA HEINEKEN LONG NECK 330ML C/24</t>
        </is>
      </c>
      <c r="G3049" t="n">
        <v>3120</v>
      </c>
      <c r="H3049" t="n">
        <v>44.79</v>
      </c>
      <c r="I3049" t="inlineStr">
        <is>
          <t>PC</t>
        </is>
      </c>
      <c r="J3049" t="inlineStr">
        <is>
          <t>BEBIDAS</t>
        </is>
      </c>
      <c r="K3049" t="inlineStr">
        <is>
          <t>10/2024</t>
        </is>
      </c>
      <c r="L3049" t="n">
        <v>146.07</v>
      </c>
      <c r="M3049" s="556" t="n">
        <v>45595</v>
      </c>
      <c r="N3049" t="n">
        <v>146.07</v>
      </c>
      <c r="O3049" t="n">
        <v>146.07</v>
      </c>
      <c r="P3049" t="n">
        <v>6542.48</v>
      </c>
    </row>
    <row r="3050">
      <c r="A3050" t="n">
        <v>5927</v>
      </c>
      <c r="B3050" t="n">
        <v>128</v>
      </c>
      <c r="C3050" t="inlineStr">
        <is>
          <t>Love Cabaret</t>
        </is>
      </c>
      <c r="D3050" s="556" t="n">
        <v>45597</v>
      </c>
      <c r="E3050" t="n">
        <v>18562</v>
      </c>
      <c r="F3050" t="inlineStr">
        <is>
          <t>CERVEJA HEINEKEN ZERO LONG NECK 330ML C/24</t>
        </is>
      </c>
      <c r="G3050" t="n">
        <v>3120</v>
      </c>
      <c r="H3050" t="n">
        <v>44</v>
      </c>
      <c r="I3050" t="inlineStr">
        <is>
          <t>PC</t>
        </is>
      </c>
      <c r="J3050" t="inlineStr">
        <is>
          <t>BEBIDAS</t>
        </is>
      </c>
      <c r="K3050" t="inlineStr">
        <is>
          <t>10/2024</t>
        </is>
      </c>
      <c r="L3050" t="n">
        <v>0</v>
      </c>
      <c r="M3050" s="556" t="n">
        <v>45560</v>
      </c>
      <c r="N3050" t="n">
        <v>132.55</v>
      </c>
      <c r="O3050" t="n">
        <v>132.55</v>
      </c>
      <c r="P3050" t="n">
        <v>5832.2</v>
      </c>
    </row>
    <row r="3051">
      <c r="A3051" t="n">
        <v>5976</v>
      </c>
      <c r="B3051" t="n">
        <v>128</v>
      </c>
      <c r="C3051" t="inlineStr">
        <is>
          <t>Love Cabaret</t>
        </is>
      </c>
      <c r="D3051" s="556" t="n">
        <v>45597</v>
      </c>
      <c r="E3051" t="n">
        <v>18099</v>
      </c>
      <c r="F3051" t="inlineStr">
        <is>
          <t>WHISKY SINGLETON 12 ANOS SINGLE MALT 750ML</t>
        </is>
      </c>
      <c r="G3051" t="n">
        <v>3511</v>
      </c>
      <c r="H3051" t="n">
        <v>20.35</v>
      </c>
      <c r="I3051" t="inlineStr">
        <is>
          <t>GR</t>
        </is>
      </c>
      <c r="J3051" t="inlineStr">
        <is>
          <t>BEBIDAS</t>
        </is>
      </c>
      <c r="K3051" t="inlineStr">
        <is>
          <t>10/2024</t>
        </is>
      </c>
      <c r="L3051" t="n">
        <v>0</v>
      </c>
      <c r="M3051" s="556" t="n">
        <v>45527</v>
      </c>
      <c r="N3051" t="n">
        <v>245.81</v>
      </c>
      <c r="O3051" t="n">
        <v>233.66</v>
      </c>
      <c r="P3051" t="n">
        <v>5002.23</v>
      </c>
    </row>
    <row r="3052">
      <c r="A3052" t="n">
        <v>5970</v>
      </c>
      <c r="B3052" t="n">
        <v>128</v>
      </c>
      <c r="C3052" t="inlineStr">
        <is>
          <t>Love Cabaret</t>
        </is>
      </c>
      <c r="D3052" s="556" t="n">
        <v>45597</v>
      </c>
      <c r="E3052" t="n">
        <v>18119</v>
      </c>
      <c r="F3052" t="inlineStr">
        <is>
          <t>WHISKY JOHNNIE WALKER BLACK LABEL 1L</t>
        </is>
      </c>
      <c r="G3052" t="n">
        <v>3494</v>
      </c>
      <c r="H3052" t="n">
        <v>27.3</v>
      </c>
      <c r="I3052" t="inlineStr">
        <is>
          <t>GR</t>
        </is>
      </c>
      <c r="J3052" t="inlineStr">
        <is>
          <t>BEBIDAS</t>
        </is>
      </c>
      <c r="K3052" t="inlineStr">
        <is>
          <t>10/2024</t>
        </is>
      </c>
      <c r="L3052" t="n">
        <v>171.01</v>
      </c>
      <c r="M3052" s="556" t="n">
        <v>45590</v>
      </c>
      <c r="N3052" t="n">
        <v>171.01</v>
      </c>
      <c r="O3052" t="n">
        <v>171.01</v>
      </c>
      <c r="P3052" t="n">
        <v>4668.57</v>
      </c>
    </row>
    <row r="3053">
      <c r="A3053" t="n">
        <v>5943</v>
      </c>
      <c r="B3053" t="n">
        <v>128</v>
      </c>
      <c r="C3053" t="inlineStr">
        <is>
          <t>Love Cabaret</t>
        </is>
      </c>
      <c r="D3053" s="556" t="n">
        <v>45597</v>
      </c>
      <c r="E3053" t="n">
        <v>18359</v>
      </c>
      <c r="F3053" t="inlineStr">
        <is>
          <t>GIN TANQUERAY 750ML</t>
        </is>
      </c>
      <c r="G3053" t="n">
        <v>3278</v>
      </c>
      <c r="H3053" t="n">
        <v>41</v>
      </c>
      <c r="I3053" t="inlineStr">
        <is>
          <t>GR</t>
        </is>
      </c>
      <c r="J3053" t="inlineStr">
        <is>
          <t>BEBIDAS</t>
        </is>
      </c>
      <c r="K3053" t="inlineStr">
        <is>
          <t>10/2024</t>
        </is>
      </c>
      <c r="L3053" t="n">
        <v>0</v>
      </c>
      <c r="M3053" s="556" t="n">
        <v>45539</v>
      </c>
      <c r="N3053" t="n">
        <v>98.08</v>
      </c>
      <c r="O3053" t="n">
        <v>99.90000000000001</v>
      </c>
      <c r="P3053" t="n">
        <v>4021.35</v>
      </c>
    </row>
    <row r="3054">
      <c r="A3054" t="n">
        <v>5928</v>
      </c>
      <c r="B3054" t="n">
        <v>128</v>
      </c>
      <c r="C3054" t="inlineStr">
        <is>
          <t>Love Cabaret</t>
        </is>
      </c>
      <c r="D3054" s="556" t="n">
        <v>45597</v>
      </c>
      <c r="E3054" t="n">
        <v>18554</v>
      </c>
      <c r="F3054" t="inlineStr">
        <is>
          <t>CERVEJA LAGUNITAS IPA 355ML C/12</t>
        </is>
      </c>
      <c r="G3054" t="n">
        <v>3126</v>
      </c>
      <c r="H3054" t="n">
        <v>29.42</v>
      </c>
      <c r="I3054" t="inlineStr">
        <is>
          <t>PC</t>
        </is>
      </c>
      <c r="J3054" t="inlineStr">
        <is>
          <t>BEBIDAS</t>
        </is>
      </c>
      <c r="K3054" t="inlineStr">
        <is>
          <t>10/2024</t>
        </is>
      </c>
      <c r="L3054" t="n">
        <v>123.46</v>
      </c>
      <c r="M3054" s="556" t="n">
        <v>45595</v>
      </c>
      <c r="N3054" t="n">
        <v>135.62</v>
      </c>
      <c r="O3054" t="n">
        <v>135.62</v>
      </c>
      <c r="P3054" t="n">
        <v>3632.19</v>
      </c>
    </row>
    <row r="3055">
      <c r="A3055" t="n">
        <v>5972</v>
      </c>
      <c r="B3055" t="n">
        <v>128</v>
      </c>
      <c r="C3055" t="inlineStr">
        <is>
          <t>Love Cabaret</t>
        </is>
      </c>
      <c r="D3055" s="556" t="n">
        <v>45597</v>
      </c>
      <c r="E3055" t="n">
        <v>18118</v>
      </c>
      <c r="F3055" t="inlineStr">
        <is>
          <t>WHISKY JOHNNIE WALKER BLUE LABEL 750ML</t>
        </is>
      </c>
      <c r="G3055" t="n">
        <v>3495</v>
      </c>
      <c r="H3055" t="n">
        <v>2.1</v>
      </c>
      <c r="I3055" t="inlineStr">
        <is>
          <t>GR</t>
        </is>
      </c>
      <c r="J3055" t="inlineStr">
        <is>
          <t>BEBIDAS</t>
        </is>
      </c>
      <c r="K3055" t="inlineStr">
        <is>
          <t>10/2024</t>
        </is>
      </c>
      <c r="L3055" t="n">
        <v>0</v>
      </c>
      <c r="M3055" s="556" t="n">
        <v>-693593</v>
      </c>
      <c r="N3055" t="n">
        <v>0</v>
      </c>
      <c r="O3055" t="n">
        <v>1387</v>
      </c>
      <c r="P3055" t="n">
        <v>2912.7</v>
      </c>
    </row>
    <row r="3056">
      <c r="A3056" t="n">
        <v>5944</v>
      </c>
      <c r="B3056" t="n">
        <v>128</v>
      </c>
      <c r="C3056" t="inlineStr">
        <is>
          <t>Love Cabaret</t>
        </is>
      </c>
      <c r="D3056" s="556" t="n">
        <v>45597</v>
      </c>
      <c r="E3056" t="n">
        <v>18353</v>
      </c>
      <c r="F3056" t="inlineStr">
        <is>
          <t>GIN TANQUERAY TEN 750ML</t>
        </is>
      </c>
      <c r="G3056" t="n">
        <v>3282</v>
      </c>
      <c r="H3056" t="n">
        <v>13.5</v>
      </c>
      <c r="I3056" t="inlineStr">
        <is>
          <t>GR</t>
        </is>
      </c>
      <c r="J3056" t="inlineStr">
        <is>
          <t>BEBIDAS</t>
        </is>
      </c>
      <c r="K3056" t="inlineStr">
        <is>
          <t>10/2024</t>
        </is>
      </c>
      <c r="L3056" t="n">
        <v>0</v>
      </c>
      <c r="M3056" s="556" t="n">
        <v>45527</v>
      </c>
      <c r="N3056" t="n">
        <v>193.23</v>
      </c>
      <c r="O3056" t="n">
        <v>195.32</v>
      </c>
      <c r="P3056" t="n">
        <v>2608.6</v>
      </c>
    </row>
    <row r="3057">
      <c r="A3057" t="n">
        <v>5955</v>
      </c>
      <c r="B3057" t="n">
        <v>128</v>
      </c>
      <c r="C3057" t="inlineStr">
        <is>
          <t>Love Cabaret</t>
        </is>
      </c>
      <c r="D3057" s="556" t="n">
        <v>45597</v>
      </c>
      <c r="E3057" t="n">
        <v>18261</v>
      </c>
      <c r="F3057" t="inlineStr">
        <is>
          <t>RUM ZACAPA 23 ANOS 750ML</t>
        </is>
      </c>
      <c r="G3057" t="n">
        <v>3368</v>
      </c>
      <c r="H3057" t="n">
        <v>4.5</v>
      </c>
      <c r="I3057" t="inlineStr">
        <is>
          <t>GR</t>
        </is>
      </c>
      <c r="J3057" t="inlineStr">
        <is>
          <t>BEBIDAS</t>
        </is>
      </c>
      <c r="K3057" t="inlineStr">
        <is>
          <t>10/2024</t>
        </is>
      </c>
      <c r="L3057" t="n">
        <v>465.64</v>
      </c>
      <c r="M3057" s="556" t="n">
        <v>45569</v>
      </c>
      <c r="N3057" t="n">
        <v>465.64</v>
      </c>
      <c r="O3057" t="n">
        <v>488</v>
      </c>
      <c r="P3057" t="n">
        <v>2095.38</v>
      </c>
    </row>
    <row r="3058">
      <c r="A3058" t="n">
        <v>5964</v>
      </c>
      <c r="B3058" t="n">
        <v>128</v>
      </c>
      <c r="C3058" t="inlineStr">
        <is>
          <t>Love Cabaret</t>
        </is>
      </c>
      <c r="D3058" s="556" t="n">
        <v>45597</v>
      </c>
      <c r="E3058" t="n">
        <v>18179</v>
      </c>
      <c r="F3058" t="inlineStr">
        <is>
          <t>VODKA KETEL ONE 1L</t>
        </is>
      </c>
      <c r="G3058" t="n">
        <v>3443</v>
      </c>
      <c r="H3058" t="n">
        <v>18.8</v>
      </c>
      <c r="I3058" t="inlineStr">
        <is>
          <t>GR</t>
        </is>
      </c>
      <c r="J3058" t="inlineStr">
        <is>
          <t>BEBIDAS</t>
        </is>
      </c>
      <c r="K3058" t="inlineStr">
        <is>
          <t>10/2024</t>
        </is>
      </c>
      <c r="L3058" t="n">
        <v>103.69</v>
      </c>
      <c r="M3058" s="556" t="n">
        <v>45590</v>
      </c>
      <c r="N3058" t="n">
        <v>103.69</v>
      </c>
      <c r="O3058" t="n">
        <v>103.69</v>
      </c>
      <c r="P3058" t="n">
        <v>1949.37</v>
      </c>
    </row>
    <row r="3059">
      <c r="A3059" t="n">
        <v>5981</v>
      </c>
      <c r="B3059" t="n">
        <v>128</v>
      </c>
      <c r="C3059" t="inlineStr">
        <is>
          <t>Love Cabaret</t>
        </is>
      </c>
      <c r="D3059" s="556" t="n">
        <v>45597</v>
      </c>
      <c r="E3059" t="n">
        <v>25119</v>
      </c>
      <c r="F3059" t="inlineStr">
        <is>
          <t>ESPUMANTE CHANDON EXCELLENCE BRUT  750ML</t>
        </is>
      </c>
      <c r="G3059" t="n">
        <v>5903</v>
      </c>
      <c r="H3059" t="n">
        <v>15</v>
      </c>
      <c r="I3059" t="inlineStr">
        <is>
          <t>GR</t>
        </is>
      </c>
      <c r="J3059" t="inlineStr">
        <is>
          <t>BEBIDAS</t>
        </is>
      </c>
      <c r="K3059" t="inlineStr">
        <is>
          <t>10/2024</t>
        </is>
      </c>
      <c r="L3059" t="n">
        <v>112.16</v>
      </c>
      <c r="M3059" s="556" t="n">
        <v>45574</v>
      </c>
      <c r="N3059" t="n">
        <v>150</v>
      </c>
      <c r="O3059" t="n">
        <v>150</v>
      </c>
      <c r="P3059" t="n">
        <v>1682.4</v>
      </c>
    </row>
    <row r="3060">
      <c r="A3060" t="n">
        <v>5956</v>
      </c>
      <c r="B3060" t="n">
        <v>128</v>
      </c>
      <c r="C3060" t="inlineStr">
        <is>
          <t>Love Cabaret</t>
        </is>
      </c>
      <c r="D3060" s="556" t="n">
        <v>45597</v>
      </c>
      <c r="E3060" t="n">
        <v>18242</v>
      </c>
      <c r="F3060" t="inlineStr">
        <is>
          <t>TEQUILA DON JULIO BLANCO 750ML</t>
        </is>
      </c>
      <c r="G3060" t="n">
        <v>3386</v>
      </c>
      <c r="H3060" t="n">
        <v>6.5</v>
      </c>
      <c r="I3060" t="inlineStr">
        <is>
          <t>GR</t>
        </is>
      </c>
      <c r="J3060" t="inlineStr">
        <is>
          <t>BEBIDAS</t>
        </is>
      </c>
      <c r="K3060" t="inlineStr">
        <is>
          <t>10/2024</t>
        </is>
      </c>
      <c r="L3060" t="n">
        <v>0</v>
      </c>
      <c r="M3060" s="556" t="n">
        <v>45539</v>
      </c>
      <c r="N3060" t="n">
        <v>228.05</v>
      </c>
      <c r="O3060" t="n">
        <v>227.11</v>
      </c>
      <c r="P3060" t="n">
        <v>1482.3</v>
      </c>
    </row>
    <row r="3061">
      <c r="A3061" t="n">
        <v>5982</v>
      </c>
      <c r="B3061" t="n">
        <v>128</v>
      </c>
      <c r="C3061" t="inlineStr">
        <is>
          <t>Love Cabaret</t>
        </is>
      </c>
      <c r="D3061" s="556" t="n">
        <v>45597</v>
      </c>
      <c r="E3061" t="n">
        <v>18050</v>
      </c>
      <c r="F3061" t="inlineStr">
        <is>
          <t>ESPUMANTE MOET CHANDON IMPERIAL ROSE 750ML</t>
        </is>
      </c>
      <c r="G3061" t="n">
        <v>3553</v>
      </c>
      <c r="H3061" t="n">
        <v>3</v>
      </c>
      <c r="I3061" t="inlineStr">
        <is>
          <t>GR</t>
        </is>
      </c>
      <c r="J3061" t="inlineStr">
        <is>
          <t>BEBIDAS</t>
        </is>
      </c>
      <c r="K3061" t="inlineStr">
        <is>
          <t>10/2024</t>
        </is>
      </c>
      <c r="L3061" t="n">
        <v>0</v>
      </c>
      <c r="M3061" s="556" t="n">
        <v>-693593</v>
      </c>
      <c r="N3061" t="n">
        <v>0</v>
      </c>
      <c r="O3061" t="n">
        <v>0</v>
      </c>
      <c r="P3061" t="n">
        <v>1436.4</v>
      </c>
    </row>
    <row r="3062">
      <c r="A3062" t="n">
        <v>6064</v>
      </c>
      <c r="B3062" t="n">
        <v>128</v>
      </c>
      <c r="C3062" t="inlineStr">
        <is>
          <t>Love Cabaret</t>
        </is>
      </c>
      <c r="D3062" s="556" t="n">
        <v>45597</v>
      </c>
      <c r="E3062" t="n">
        <v>19401</v>
      </c>
      <c r="F3062" t="inlineStr">
        <is>
          <t>MANTEIGA SEM SAL SCALA KG</t>
        </is>
      </c>
      <c r="G3062" t="n">
        <v>2761</v>
      </c>
      <c r="H3062" t="n">
        <v>6.3</v>
      </c>
      <c r="I3062" t="inlineStr">
        <is>
          <t>KG</t>
        </is>
      </c>
      <c r="J3062" t="inlineStr">
        <is>
          <t>ALIMENTOS</t>
        </is>
      </c>
      <c r="K3062" t="inlineStr">
        <is>
          <t>10/2024</t>
        </is>
      </c>
      <c r="L3062" t="n">
        <v>0</v>
      </c>
      <c r="M3062" s="556" t="n">
        <v>45405</v>
      </c>
      <c r="N3062" t="n">
        <v>216.9</v>
      </c>
      <c r="O3062" t="n">
        <v>228.9</v>
      </c>
      <c r="P3062" t="n">
        <v>1366.47</v>
      </c>
    </row>
    <row r="3063">
      <c r="A3063" t="n">
        <v>6068</v>
      </c>
      <c r="B3063" t="n">
        <v>128</v>
      </c>
      <c r="C3063" t="inlineStr">
        <is>
          <t>Love Cabaret</t>
        </is>
      </c>
      <c r="D3063" s="556" t="n">
        <v>45597</v>
      </c>
      <c r="E3063" t="n">
        <v>19254</v>
      </c>
      <c r="F3063" t="inlineStr">
        <is>
          <t>QUEIJO TIPO BURRATA C/170G UN</t>
        </is>
      </c>
      <c r="G3063" t="n">
        <v>2784</v>
      </c>
      <c r="H3063" t="n">
        <v>25</v>
      </c>
      <c r="I3063" t="inlineStr">
        <is>
          <t>UN</t>
        </is>
      </c>
      <c r="J3063" t="inlineStr">
        <is>
          <t>ALIMENTOS</t>
        </is>
      </c>
      <c r="K3063" t="inlineStr">
        <is>
          <t>10/2024</t>
        </is>
      </c>
      <c r="L3063" t="n">
        <v>0</v>
      </c>
      <c r="M3063" s="556" t="n">
        <v>45551</v>
      </c>
      <c r="N3063" t="n">
        <v>54.45</v>
      </c>
      <c r="O3063" t="n">
        <v>15.67</v>
      </c>
      <c r="P3063" t="n">
        <v>1361.25</v>
      </c>
    </row>
    <row r="3064">
      <c r="A3064" t="n">
        <v>6078</v>
      </c>
      <c r="B3064" t="n">
        <v>128</v>
      </c>
      <c r="C3064" t="inlineStr">
        <is>
          <t>Love Cabaret</t>
        </is>
      </c>
      <c r="D3064" s="556" t="n">
        <v>45597</v>
      </c>
      <c r="E3064" t="n">
        <v>17934</v>
      </c>
      <c r="F3064" t="inlineStr">
        <is>
          <t>AGUA MINERAL SEM GAS MAMBA 350ML C/24</t>
        </is>
      </c>
      <c r="G3064" t="n">
        <v>3636</v>
      </c>
      <c r="H3064" t="n">
        <v>18.71</v>
      </c>
      <c r="I3064" t="inlineStr">
        <is>
          <t>PC</t>
        </is>
      </c>
      <c r="J3064" t="inlineStr">
        <is>
          <t>BEBIDAS</t>
        </is>
      </c>
      <c r="K3064" t="inlineStr">
        <is>
          <t>10/2024</t>
        </is>
      </c>
      <c r="L3064" t="n">
        <v>71.28</v>
      </c>
      <c r="M3064" s="556" t="n">
        <v>45595</v>
      </c>
      <c r="N3064" t="n">
        <v>71.28</v>
      </c>
      <c r="O3064" t="n">
        <v>71.28</v>
      </c>
      <c r="P3064" t="n">
        <v>1333.65</v>
      </c>
    </row>
    <row r="3065">
      <c r="A3065" t="n">
        <v>5980</v>
      </c>
      <c r="B3065" t="n">
        <v>128</v>
      </c>
      <c r="C3065" t="inlineStr">
        <is>
          <t>Love Cabaret</t>
        </is>
      </c>
      <c r="D3065" s="556" t="n">
        <v>45597</v>
      </c>
      <c r="E3065" t="n">
        <v>18018</v>
      </c>
      <c r="F3065" t="inlineStr">
        <is>
          <t>ESPUMANTE CAVA STARS BRUT RESERVA 750ML</t>
        </is>
      </c>
      <c r="G3065" t="n">
        <v>3580</v>
      </c>
      <c r="H3065" t="n">
        <v>11</v>
      </c>
      <c r="I3065" t="inlineStr">
        <is>
          <t>GR</t>
        </is>
      </c>
      <c r="J3065" t="inlineStr">
        <is>
          <t>BEBIDAS</t>
        </is>
      </c>
      <c r="K3065" t="inlineStr">
        <is>
          <t>10/2024</t>
        </is>
      </c>
      <c r="L3065" t="n">
        <v>0</v>
      </c>
      <c r="M3065" s="556" t="n">
        <v>45481</v>
      </c>
      <c r="N3065" t="n">
        <v>109.2</v>
      </c>
      <c r="O3065" t="n">
        <v>116.3</v>
      </c>
      <c r="P3065" t="n">
        <v>1201.2</v>
      </c>
    </row>
    <row r="3066">
      <c r="A3066" t="n">
        <v>5965</v>
      </c>
      <c r="B3066" t="n">
        <v>128</v>
      </c>
      <c r="C3066" t="inlineStr">
        <is>
          <t>Love Cabaret</t>
        </is>
      </c>
      <c r="D3066" s="556" t="n">
        <v>45597</v>
      </c>
      <c r="E3066" t="n">
        <v>18157</v>
      </c>
      <c r="F3066" t="inlineStr">
        <is>
          <t>WHISKY BOURBON BULLEIT 750ML</t>
        </is>
      </c>
      <c r="G3066" t="n">
        <v>3463</v>
      </c>
      <c r="H3066" t="n">
        <v>5.1</v>
      </c>
      <c r="I3066" t="inlineStr">
        <is>
          <t>GR</t>
        </is>
      </c>
      <c r="J3066" t="inlineStr">
        <is>
          <t>BEBIDAS</t>
        </is>
      </c>
      <c r="K3066" t="inlineStr">
        <is>
          <t>10/2024</t>
        </is>
      </c>
      <c r="L3066" t="n">
        <v>217.38</v>
      </c>
      <c r="M3066" s="556" t="n">
        <v>45583</v>
      </c>
      <c r="N3066" t="n">
        <v>217.38</v>
      </c>
      <c r="O3066" t="n">
        <v>217.39</v>
      </c>
      <c r="P3066" t="n">
        <v>1108.64</v>
      </c>
    </row>
    <row r="3067">
      <c r="A3067" t="n">
        <v>6077</v>
      </c>
      <c r="B3067" t="n">
        <v>128</v>
      </c>
      <c r="C3067" t="inlineStr">
        <is>
          <t>Love Cabaret</t>
        </is>
      </c>
      <c r="D3067" s="556" t="n">
        <v>45597</v>
      </c>
      <c r="E3067" t="n">
        <v>17933</v>
      </c>
      <c r="F3067" t="inlineStr">
        <is>
          <t>AGUA MINERAL COM GAS MAMBA 350ML C/24</t>
        </is>
      </c>
      <c r="G3067" t="n">
        <v>3636</v>
      </c>
      <c r="H3067" t="n">
        <v>17</v>
      </c>
      <c r="I3067" t="inlineStr">
        <is>
          <t>PC</t>
        </is>
      </c>
      <c r="J3067" t="inlineStr">
        <is>
          <t>BEBIDAS</t>
        </is>
      </c>
      <c r="K3067" t="inlineStr">
        <is>
          <t>10/2024</t>
        </is>
      </c>
      <c r="L3067" t="n">
        <v>62.46</v>
      </c>
      <c r="M3067" s="556" t="n">
        <v>45595</v>
      </c>
      <c r="N3067" t="n">
        <v>71.28</v>
      </c>
      <c r="O3067" t="n">
        <v>71.28</v>
      </c>
      <c r="P3067" t="n">
        <v>1061.82</v>
      </c>
    </row>
    <row r="3068">
      <c r="A3068" t="n">
        <v>5979</v>
      </c>
      <c r="B3068" t="n">
        <v>128</v>
      </c>
      <c r="C3068" t="inlineStr">
        <is>
          <t>Love Cabaret</t>
        </is>
      </c>
      <c r="D3068" s="556" t="n">
        <v>45597</v>
      </c>
      <c r="E3068" t="n">
        <v>18017</v>
      </c>
      <c r="F3068" t="inlineStr">
        <is>
          <t>ESPUMANTE CAVA BRUT STARS TOUCH OF ROSE 750ML</t>
        </is>
      </c>
      <c r="G3068" t="n">
        <v>3580</v>
      </c>
      <c r="H3068" t="n">
        <v>8</v>
      </c>
      <c r="I3068" t="inlineStr">
        <is>
          <t>GR</t>
        </is>
      </c>
      <c r="J3068" t="inlineStr">
        <is>
          <t>BEBIDAS</t>
        </is>
      </c>
      <c r="K3068" t="inlineStr">
        <is>
          <t>10/2024</t>
        </is>
      </c>
      <c r="L3068" t="n">
        <v>0</v>
      </c>
      <c r="M3068" s="556" t="n">
        <v>45384</v>
      </c>
      <c r="N3068" t="n">
        <v>130.84</v>
      </c>
      <c r="O3068" t="n">
        <v>128.7</v>
      </c>
      <c r="P3068" t="n">
        <v>1046.72</v>
      </c>
    </row>
    <row r="3069">
      <c r="A3069" t="n">
        <v>6090</v>
      </c>
      <c r="B3069" t="n">
        <v>128</v>
      </c>
      <c r="C3069" t="inlineStr">
        <is>
          <t>Love Cabaret</t>
        </is>
      </c>
      <c r="D3069" s="556" t="n">
        <v>45597</v>
      </c>
      <c r="E3069" t="n">
        <v>17603</v>
      </c>
      <c r="F3069" t="inlineStr">
        <is>
          <t>VINHO TINTO UNLITRO COSTA TOSCANA IGT AMP 750ML</t>
        </is>
      </c>
      <c r="G3069" t="n">
        <v>3924</v>
      </c>
      <c r="H3069" t="n">
        <v>7</v>
      </c>
      <c r="I3069" t="inlineStr">
        <is>
          <t>UN</t>
        </is>
      </c>
      <c r="J3069" t="inlineStr">
        <is>
          <t>BEBIDAS</t>
        </is>
      </c>
      <c r="K3069" t="inlineStr">
        <is>
          <t>10/2024</t>
        </is>
      </c>
      <c r="L3069" t="n">
        <v>0</v>
      </c>
      <c r="M3069" s="556" t="n">
        <v>-693593</v>
      </c>
      <c r="N3069" t="n">
        <v>0</v>
      </c>
      <c r="O3069" t="n">
        <v>0</v>
      </c>
      <c r="P3069" t="n">
        <v>1027.18</v>
      </c>
    </row>
    <row r="3070">
      <c r="A3070" t="n">
        <v>6061</v>
      </c>
      <c r="B3070" t="n">
        <v>128</v>
      </c>
      <c r="C3070" t="inlineStr">
        <is>
          <t>Love Cabaret</t>
        </is>
      </c>
      <c r="D3070" s="556" t="n">
        <v>45597</v>
      </c>
      <c r="E3070" t="n">
        <v>25184</v>
      </c>
      <c r="F3070" t="inlineStr">
        <is>
          <t>TUCUPI PRETO BAG KG</t>
        </is>
      </c>
      <c r="G3070" t="n">
        <v>5937</v>
      </c>
      <c r="H3070" t="n">
        <v>2.85</v>
      </c>
      <c r="I3070" t="inlineStr">
        <is>
          <t>KG</t>
        </is>
      </c>
      <c r="J3070" t="inlineStr">
        <is>
          <t>ALIMENTOS</t>
        </is>
      </c>
      <c r="K3070" t="inlineStr">
        <is>
          <t>10/2024</t>
        </is>
      </c>
      <c r="L3070" t="n">
        <v>0</v>
      </c>
      <c r="M3070" s="556" t="n">
        <v>-693593</v>
      </c>
      <c r="N3070" t="n">
        <v>0</v>
      </c>
      <c r="O3070" t="n">
        <v>350</v>
      </c>
      <c r="P3070" t="n">
        <v>997.5</v>
      </c>
    </row>
    <row r="3071">
      <c r="A3071" t="n">
        <v>6082</v>
      </c>
      <c r="B3071" t="n">
        <v>128</v>
      </c>
      <c r="C3071" t="inlineStr">
        <is>
          <t>Love Cabaret</t>
        </is>
      </c>
      <c r="D3071" s="556" t="n">
        <v>45597</v>
      </c>
      <c r="E3071" t="n">
        <v>24561</v>
      </c>
      <c r="F3071" t="inlineStr">
        <is>
          <t xml:space="preserve">REFRIGERANTE GUARANA FYS 350ML C/12 </t>
        </is>
      </c>
      <c r="G3071" t="n">
        <v>5655</v>
      </c>
      <c r="H3071" t="n">
        <v>21.67</v>
      </c>
      <c r="I3071" t="inlineStr">
        <is>
          <t>PC</t>
        </is>
      </c>
      <c r="J3071" t="inlineStr">
        <is>
          <t>BEBIDAS</t>
        </is>
      </c>
      <c r="K3071" t="inlineStr">
        <is>
          <t>10/2024</t>
        </is>
      </c>
      <c r="L3071" t="n">
        <v>45.05</v>
      </c>
      <c r="M3071" s="556" t="n">
        <v>45588</v>
      </c>
      <c r="N3071" t="n">
        <v>45.05</v>
      </c>
      <c r="O3071" t="n">
        <v>45.05</v>
      </c>
      <c r="P3071" t="n">
        <v>976.23</v>
      </c>
    </row>
    <row r="3072">
      <c r="A3072" t="n">
        <v>6073</v>
      </c>
      <c r="B3072" t="n">
        <v>128</v>
      </c>
      <c r="C3072" t="inlineStr">
        <is>
          <t>Love Cabaret</t>
        </is>
      </c>
      <c r="D3072" s="556" t="n">
        <v>45597</v>
      </c>
      <c r="E3072" t="n">
        <v>18788</v>
      </c>
      <c r="F3072" t="inlineStr">
        <is>
          <t>CAMARAO CINZA LIMPO 30/40 KG</t>
        </is>
      </c>
      <c r="G3072" t="n">
        <v>2985</v>
      </c>
      <c r="H3072" t="n">
        <v>8.710000000000001</v>
      </c>
      <c r="I3072" t="inlineStr">
        <is>
          <t>KG</t>
        </is>
      </c>
      <c r="J3072" t="inlineStr">
        <is>
          <t>ALIMENTOS</t>
        </is>
      </c>
      <c r="K3072" t="inlineStr">
        <is>
          <t>10/2024</t>
        </is>
      </c>
      <c r="L3072" t="n">
        <v>98</v>
      </c>
      <c r="M3072" s="556" t="n">
        <v>45593</v>
      </c>
      <c r="N3072" t="n">
        <v>98</v>
      </c>
      <c r="O3072" t="n">
        <v>98</v>
      </c>
      <c r="P3072" t="n">
        <v>853.58</v>
      </c>
    </row>
    <row r="3073">
      <c r="A3073" t="n">
        <v>5948</v>
      </c>
      <c r="B3073" t="n">
        <v>128</v>
      </c>
      <c r="C3073" t="inlineStr">
        <is>
          <t>Love Cabaret</t>
        </is>
      </c>
      <c r="D3073" s="556" t="n">
        <v>45597</v>
      </c>
      <c r="E3073" t="n">
        <v>24706</v>
      </c>
      <c r="F3073" t="inlineStr">
        <is>
          <t>LICOR DE MACA VERDE SOUR APPLE PUCKER DE KUYPER 700ML</t>
        </is>
      </c>
      <c r="G3073" t="n">
        <v>5723</v>
      </c>
      <c r="H3073" t="n">
        <v>3.4</v>
      </c>
      <c r="I3073" t="inlineStr">
        <is>
          <t>GR</t>
        </is>
      </c>
      <c r="J3073" t="inlineStr">
        <is>
          <t>BEBIDAS</t>
        </is>
      </c>
      <c r="K3073" t="inlineStr">
        <is>
          <t>10/2024</t>
        </is>
      </c>
      <c r="L3073" t="n">
        <v>0</v>
      </c>
      <c r="M3073" s="556" t="n">
        <v>45524</v>
      </c>
      <c r="N3073" t="n">
        <v>249</v>
      </c>
      <c r="O3073" t="n">
        <v>249</v>
      </c>
      <c r="P3073" t="n">
        <v>846.6</v>
      </c>
    </row>
    <row r="3074">
      <c r="A3074" t="n">
        <v>5974</v>
      </c>
      <c r="B3074" t="n">
        <v>128</v>
      </c>
      <c r="C3074" t="inlineStr">
        <is>
          <t>Love Cabaret</t>
        </is>
      </c>
      <c r="D3074" s="556" t="n">
        <v>45597</v>
      </c>
      <c r="E3074" t="n">
        <v>18113</v>
      </c>
      <c r="F3074" t="inlineStr">
        <is>
          <t>WHISKY JOHNNIE WALKER GREEN LABEL 750ML</t>
        </is>
      </c>
      <c r="G3074" t="n">
        <v>3499</v>
      </c>
      <c r="H3074" t="n">
        <v>2.15</v>
      </c>
      <c r="I3074" t="inlineStr">
        <is>
          <t>GR</t>
        </is>
      </c>
      <c r="J3074" t="inlineStr">
        <is>
          <t>BEBIDAS</t>
        </is>
      </c>
      <c r="K3074" t="inlineStr">
        <is>
          <t>10/2024</t>
        </is>
      </c>
      <c r="L3074" t="n">
        <v>0</v>
      </c>
      <c r="M3074" s="556" t="n">
        <v>45510</v>
      </c>
      <c r="N3074" t="n">
        <v>390.74</v>
      </c>
      <c r="O3074" t="n">
        <v>481.05</v>
      </c>
      <c r="P3074" t="n">
        <v>840.08</v>
      </c>
    </row>
    <row r="3075">
      <c r="A3075" t="n">
        <v>5973</v>
      </c>
      <c r="B3075" t="n">
        <v>128</v>
      </c>
      <c r="C3075" t="inlineStr">
        <is>
          <t>Love Cabaret</t>
        </is>
      </c>
      <c r="D3075" s="556" t="n">
        <v>45597</v>
      </c>
      <c r="E3075" t="n">
        <v>18114</v>
      </c>
      <c r="F3075" t="inlineStr">
        <is>
          <t>WHISKY JOHNNIE WALKER GOLD LABEL RESERVE 750ML</t>
        </is>
      </c>
      <c r="G3075" t="n">
        <v>3498</v>
      </c>
      <c r="H3075" t="n">
        <v>3.15</v>
      </c>
      <c r="I3075" t="inlineStr">
        <is>
          <t>GR</t>
        </is>
      </c>
      <c r="J3075" t="inlineStr">
        <is>
          <t>BEBIDAS</t>
        </is>
      </c>
      <c r="K3075" t="inlineStr">
        <is>
          <t>10/2024</t>
        </is>
      </c>
      <c r="L3075" t="n">
        <v>259.84</v>
      </c>
      <c r="M3075" s="556" t="n">
        <v>45569</v>
      </c>
      <c r="N3075" t="n">
        <v>259.84</v>
      </c>
      <c r="O3075" t="n">
        <v>259.84</v>
      </c>
      <c r="P3075" t="n">
        <v>818.5</v>
      </c>
    </row>
    <row r="3076">
      <c r="A3076" t="n">
        <v>5961</v>
      </c>
      <c r="B3076" t="n">
        <v>128</v>
      </c>
      <c r="C3076" t="inlineStr">
        <is>
          <t>Love Cabaret</t>
        </is>
      </c>
      <c r="D3076" s="556" t="n">
        <v>45597</v>
      </c>
      <c r="E3076" t="n">
        <v>18214</v>
      </c>
      <c r="F3076" t="inlineStr">
        <is>
          <t>VERMOUTH MARTINI BIANCO 750ML</t>
        </is>
      </c>
      <c r="G3076" t="n">
        <v>3413</v>
      </c>
      <c r="H3076" t="n">
        <v>21</v>
      </c>
      <c r="I3076" t="inlineStr">
        <is>
          <t>GR</t>
        </is>
      </c>
      <c r="J3076" t="inlineStr">
        <is>
          <t>BEBIDAS</t>
        </is>
      </c>
      <c r="K3076" t="inlineStr">
        <is>
          <t>10/2024</t>
        </is>
      </c>
      <c r="L3076" t="n">
        <v>0</v>
      </c>
      <c r="M3076" s="556" t="n">
        <v>-693593</v>
      </c>
      <c r="N3076" t="n">
        <v>0</v>
      </c>
      <c r="O3076" t="n">
        <v>35.4</v>
      </c>
      <c r="P3076" t="n">
        <v>743.4</v>
      </c>
    </row>
    <row r="3077">
      <c r="A3077" t="n">
        <v>5971</v>
      </c>
      <c r="B3077" t="n">
        <v>128</v>
      </c>
      <c r="C3077" t="inlineStr">
        <is>
          <t>Love Cabaret</t>
        </is>
      </c>
      <c r="D3077" s="556" t="n">
        <v>45597</v>
      </c>
      <c r="E3077" t="n">
        <v>18117</v>
      </c>
      <c r="F3077" t="inlineStr">
        <is>
          <t>WHISKY JOHNNIE WALKER BLONDE 750ML</t>
        </is>
      </c>
      <c r="G3077" t="n">
        <v>3496</v>
      </c>
      <c r="H3077" t="n">
        <v>7</v>
      </c>
      <c r="I3077" t="inlineStr">
        <is>
          <t>UN</t>
        </is>
      </c>
      <c r="J3077" t="inlineStr">
        <is>
          <t>BEBIDAS</t>
        </is>
      </c>
      <c r="K3077" t="inlineStr">
        <is>
          <t>10/2024</t>
        </is>
      </c>
      <c r="L3077" t="n">
        <v>0</v>
      </c>
      <c r="M3077" s="556" t="n">
        <v>-693593</v>
      </c>
      <c r="N3077" t="n">
        <v>0</v>
      </c>
      <c r="O3077" t="n">
        <v>0</v>
      </c>
      <c r="P3077" t="n">
        <v>714</v>
      </c>
    </row>
    <row r="3078">
      <c r="A3078" t="n">
        <v>5969</v>
      </c>
      <c r="B3078" t="n">
        <v>128</v>
      </c>
      <c r="C3078" t="inlineStr">
        <is>
          <t>Love Cabaret</t>
        </is>
      </c>
      <c r="D3078" s="556" t="n">
        <v>45597</v>
      </c>
      <c r="E3078" t="n">
        <v>18131</v>
      </c>
      <c r="F3078" t="inlineStr">
        <is>
          <t>WHISKY GLENMORANGIE 10 ANOS 750ML</t>
        </is>
      </c>
      <c r="G3078" t="n">
        <v>3485</v>
      </c>
      <c r="H3078" t="n">
        <v>2</v>
      </c>
      <c r="I3078" t="inlineStr">
        <is>
          <t>UN</t>
        </is>
      </c>
      <c r="J3078" t="inlineStr">
        <is>
          <t>BEBIDAS</t>
        </is>
      </c>
      <c r="K3078" t="inlineStr">
        <is>
          <t>10/2024</t>
        </is>
      </c>
      <c r="L3078" t="n">
        <v>0</v>
      </c>
      <c r="M3078" s="556" t="n">
        <v>-693593</v>
      </c>
      <c r="N3078" t="n">
        <v>0</v>
      </c>
      <c r="O3078" t="n">
        <v>0</v>
      </c>
      <c r="P3078" t="n">
        <v>678.5</v>
      </c>
    </row>
    <row r="3079">
      <c r="A3079" t="n">
        <v>5934</v>
      </c>
      <c r="B3079" t="n">
        <v>128</v>
      </c>
      <c r="C3079" t="inlineStr">
        <is>
          <t>Love Cabaret</t>
        </is>
      </c>
      <c r="D3079" s="556" t="n">
        <v>45597</v>
      </c>
      <c r="E3079" t="n">
        <v>18540</v>
      </c>
      <c r="F3079" t="inlineStr">
        <is>
          <t>APERITIVO FERNET BRANCA FRATELLI 750ML</t>
        </is>
      </c>
      <c r="G3079" t="n">
        <v>3138</v>
      </c>
      <c r="H3079" t="n">
        <v>4.1</v>
      </c>
      <c r="I3079" t="inlineStr">
        <is>
          <t>GR</t>
        </is>
      </c>
      <c r="J3079" t="inlineStr">
        <is>
          <t>BEBIDAS</t>
        </is>
      </c>
      <c r="K3079" t="inlineStr">
        <is>
          <t>10/2024</t>
        </is>
      </c>
      <c r="L3079" t="n">
        <v>0</v>
      </c>
      <c r="M3079" s="556" t="n">
        <v>-693593</v>
      </c>
      <c r="N3079" t="n">
        <v>0</v>
      </c>
      <c r="O3079" t="n">
        <v>0</v>
      </c>
      <c r="P3079" t="n">
        <v>664.61</v>
      </c>
    </row>
    <row r="3080">
      <c r="A3080" t="n">
        <v>5978</v>
      </c>
      <c r="B3080" t="n">
        <v>128</v>
      </c>
      <c r="C3080" t="inlineStr">
        <is>
          <t>Love Cabaret</t>
        </is>
      </c>
      <c r="D3080" s="556" t="n">
        <v>45597</v>
      </c>
      <c r="E3080" t="n">
        <v>18049</v>
      </c>
      <c r="F3080" t="inlineStr">
        <is>
          <t>CHAMPAGNE MOET &amp; CHANDON BRUT IMPERIAL 750ML</t>
        </is>
      </c>
      <c r="G3080" t="n">
        <v>3553</v>
      </c>
      <c r="H3080" t="n">
        <v>2</v>
      </c>
      <c r="I3080" t="inlineStr">
        <is>
          <t>GR</t>
        </is>
      </c>
      <c r="J3080" t="inlineStr">
        <is>
          <t>BEBIDAS</t>
        </is>
      </c>
      <c r="K3080" t="inlineStr">
        <is>
          <t>10/2024</t>
        </is>
      </c>
      <c r="L3080" t="n">
        <v>0</v>
      </c>
      <c r="M3080" s="556" t="n">
        <v>-693593</v>
      </c>
      <c r="N3080" t="n">
        <v>0</v>
      </c>
      <c r="O3080" t="n">
        <v>330.68</v>
      </c>
      <c r="P3080" t="n">
        <v>661.36</v>
      </c>
    </row>
    <row r="3081">
      <c r="A3081" t="n">
        <v>5957</v>
      </c>
      <c r="B3081" t="n">
        <v>128</v>
      </c>
      <c r="C3081" t="inlineStr">
        <is>
          <t>Love Cabaret</t>
        </is>
      </c>
      <c r="D3081" s="556" t="n">
        <v>45597</v>
      </c>
      <c r="E3081" t="n">
        <v>18241</v>
      </c>
      <c r="F3081" t="inlineStr">
        <is>
          <t>TEQUILA EL JIMADOR BLANCO 750ML</t>
        </is>
      </c>
      <c r="G3081" t="n">
        <v>3387</v>
      </c>
      <c r="H3081" t="n">
        <v>7</v>
      </c>
      <c r="I3081" t="inlineStr">
        <is>
          <t>GR</t>
        </is>
      </c>
      <c r="J3081" t="inlineStr">
        <is>
          <t>BEBIDAS</t>
        </is>
      </c>
      <c r="K3081" t="inlineStr">
        <is>
          <t>10/2024</t>
        </is>
      </c>
      <c r="L3081" t="n">
        <v>94.33</v>
      </c>
      <c r="M3081" s="556" t="n">
        <v>45583</v>
      </c>
      <c r="N3081" t="n">
        <v>95</v>
      </c>
      <c r="O3081" t="n">
        <v>96</v>
      </c>
      <c r="P3081" t="n">
        <v>660.3099999999999</v>
      </c>
    </row>
    <row r="3082">
      <c r="A3082" t="n">
        <v>6085</v>
      </c>
      <c r="B3082" t="n">
        <v>128</v>
      </c>
      <c r="C3082" t="inlineStr">
        <is>
          <t>Love Cabaret</t>
        </is>
      </c>
      <c r="D3082" s="556" t="n">
        <v>45597</v>
      </c>
      <c r="E3082" t="n">
        <v>17793</v>
      </c>
      <c r="F3082" t="inlineStr">
        <is>
          <t>VINHO BRANCO LES FLEURS SAUVAGES VIOGNIER 750ML</t>
        </is>
      </c>
      <c r="G3082" t="n">
        <v>3751</v>
      </c>
      <c r="H3082" t="n">
        <v>10</v>
      </c>
      <c r="I3082" t="inlineStr">
        <is>
          <t>GR</t>
        </is>
      </c>
      <c r="J3082" t="inlineStr">
        <is>
          <t>BEBIDAS</t>
        </is>
      </c>
      <c r="K3082" t="inlineStr">
        <is>
          <t>10/2024</t>
        </is>
      </c>
      <c r="L3082" t="n">
        <v>0</v>
      </c>
      <c r="M3082" s="556" t="n">
        <v>-693593</v>
      </c>
      <c r="N3082" t="n">
        <v>0</v>
      </c>
      <c r="O3082" t="n">
        <v>64.38</v>
      </c>
      <c r="P3082" t="n">
        <v>643.8</v>
      </c>
    </row>
    <row r="3083">
      <c r="A3083" t="n">
        <v>6086</v>
      </c>
      <c r="B3083" t="n">
        <v>128</v>
      </c>
      <c r="C3083" t="inlineStr">
        <is>
          <t>Love Cabaret</t>
        </is>
      </c>
      <c r="D3083" s="556" t="n">
        <v>45597</v>
      </c>
      <c r="E3083" t="n">
        <v>17797</v>
      </c>
      <c r="F3083" t="inlineStr">
        <is>
          <t>VINHO BRANCO MASCARA FUEGO CHARDONNAY 750ML</t>
        </is>
      </c>
      <c r="G3083" t="n">
        <v>3748</v>
      </c>
      <c r="H3083" t="n">
        <v>15.1</v>
      </c>
      <c r="I3083" t="inlineStr">
        <is>
          <t>GR</t>
        </is>
      </c>
      <c r="J3083" t="inlineStr">
        <is>
          <t>BEBIDAS</t>
        </is>
      </c>
      <c r="K3083" t="inlineStr">
        <is>
          <t>10/2024</t>
        </is>
      </c>
      <c r="L3083" t="n">
        <v>0</v>
      </c>
      <c r="M3083" s="556" t="n">
        <v>45530</v>
      </c>
      <c r="N3083" t="n">
        <v>41.53</v>
      </c>
      <c r="O3083" t="n">
        <v>35.75</v>
      </c>
      <c r="P3083" t="n">
        <v>627.1</v>
      </c>
    </row>
    <row r="3084">
      <c r="A3084" t="n">
        <v>6084</v>
      </c>
      <c r="B3084" t="n">
        <v>128</v>
      </c>
      <c r="C3084" t="inlineStr">
        <is>
          <t>Love Cabaret</t>
        </is>
      </c>
      <c r="D3084" s="556" t="n">
        <v>45597</v>
      </c>
      <c r="E3084" t="n">
        <v>17778</v>
      </c>
      <c r="F3084" t="inlineStr">
        <is>
          <t>VINHO BRANCO JEREZ FORTIF REAL TESOURO FINO 750ML</t>
        </is>
      </c>
      <c r="G3084" t="n">
        <v>3765</v>
      </c>
      <c r="H3084" t="n">
        <v>7</v>
      </c>
      <c r="I3084" t="inlineStr">
        <is>
          <t>GR</t>
        </is>
      </c>
      <c r="J3084" t="inlineStr">
        <is>
          <t>BEBIDAS</t>
        </is>
      </c>
      <c r="K3084" t="inlineStr">
        <is>
          <t>10/2024</t>
        </is>
      </c>
      <c r="L3084" t="n">
        <v>0</v>
      </c>
      <c r="M3084" s="556" t="n">
        <v>45516</v>
      </c>
      <c r="N3084" t="n">
        <v>88.81999999999999</v>
      </c>
      <c r="O3084" t="n">
        <v>75.34</v>
      </c>
      <c r="P3084" t="n">
        <v>621.74</v>
      </c>
    </row>
    <row r="3085">
      <c r="A3085" t="n">
        <v>5925</v>
      </c>
      <c r="B3085" t="n">
        <v>128</v>
      </c>
      <c r="C3085" t="inlineStr">
        <is>
          <t>Love Cabaret</t>
        </is>
      </c>
      <c r="D3085" s="556" t="n">
        <v>45597</v>
      </c>
      <c r="E3085" t="n">
        <v>18557</v>
      </c>
      <c r="F3085" t="inlineStr">
        <is>
          <t>CERVEJA BLUE MOON BELGIAN WHITE 355ML C/24</t>
        </is>
      </c>
      <c r="G3085" t="n">
        <v>3123</v>
      </c>
      <c r="H3085" t="n">
        <v>2.87</v>
      </c>
      <c r="I3085" t="inlineStr">
        <is>
          <t>PC</t>
        </is>
      </c>
      <c r="J3085" t="inlineStr">
        <is>
          <t>BEBIDAS</t>
        </is>
      </c>
      <c r="K3085" t="inlineStr">
        <is>
          <t>10/2024</t>
        </is>
      </c>
      <c r="L3085" t="n">
        <v>210.47</v>
      </c>
      <c r="M3085" s="556" t="n">
        <v>45595</v>
      </c>
      <c r="N3085" t="n">
        <v>0</v>
      </c>
      <c r="O3085" t="n">
        <v>210.47</v>
      </c>
      <c r="P3085" t="n">
        <v>604.05</v>
      </c>
    </row>
    <row r="3086">
      <c r="A3086" t="n">
        <v>5947</v>
      </c>
      <c r="B3086" t="n">
        <v>128</v>
      </c>
      <c r="C3086" t="inlineStr">
        <is>
          <t>Love Cabaret</t>
        </is>
      </c>
      <c r="D3086" s="556" t="n">
        <v>45597</v>
      </c>
      <c r="E3086" t="n">
        <v>18287</v>
      </c>
      <c r="F3086" t="inlineStr">
        <is>
          <t>LICOR DE CEREJA HEERING 700ML</t>
        </is>
      </c>
      <c r="G3086" t="n">
        <v>3341</v>
      </c>
      <c r="H3086" t="n">
        <v>2</v>
      </c>
      <c r="I3086" t="inlineStr">
        <is>
          <t>UN</t>
        </is>
      </c>
      <c r="J3086" t="inlineStr">
        <is>
          <t>BEBIDAS</t>
        </is>
      </c>
      <c r="K3086" t="inlineStr">
        <is>
          <t>10/2024</t>
        </is>
      </c>
      <c r="L3086" t="n">
        <v>0</v>
      </c>
      <c r="M3086" s="556" t="n">
        <v>-693593</v>
      </c>
      <c r="N3086" t="n">
        <v>0</v>
      </c>
      <c r="O3086" t="n">
        <v>0</v>
      </c>
      <c r="P3086" t="n">
        <v>590</v>
      </c>
    </row>
    <row r="3087">
      <c r="A3087" t="n">
        <v>5963</v>
      </c>
      <c r="B3087" t="n">
        <v>128</v>
      </c>
      <c r="C3087" t="inlineStr">
        <is>
          <t>Love Cabaret</t>
        </is>
      </c>
      <c r="D3087" s="556" t="n">
        <v>45597</v>
      </c>
      <c r="E3087" t="n">
        <v>18186</v>
      </c>
      <c r="F3087" t="inlineStr">
        <is>
          <t>VODKA CIROC NATURAL 750ML</t>
        </is>
      </c>
      <c r="G3087" t="n">
        <v>3437</v>
      </c>
      <c r="H3087" t="n">
        <v>2.7</v>
      </c>
      <c r="I3087" t="inlineStr">
        <is>
          <t>GR</t>
        </is>
      </c>
      <c r="J3087" t="inlineStr">
        <is>
          <t>BEBIDAS</t>
        </is>
      </c>
      <c r="K3087" t="inlineStr">
        <is>
          <t>10/2024</t>
        </is>
      </c>
      <c r="L3087" t="n">
        <v>0</v>
      </c>
      <c r="M3087" s="556" t="n">
        <v>45538</v>
      </c>
      <c r="N3087" t="n">
        <v>186.91</v>
      </c>
      <c r="O3087" t="n">
        <v>186.91</v>
      </c>
      <c r="P3087" t="n">
        <v>504.66</v>
      </c>
    </row>
    <row r="3088">
      <c r="A3088" t="n">
        <v>5997</v>
      </c>
      <c r="B3088" t="n">
        <v>128</v>
      </c>
      <c r="C3088" t="inlineStr">
        <is>
          <t>Love Cabaret</t>
        </is>
      </c>
      <c r="D3088" s="556" t="n">
        <v>45597</v>
      </c>
      <c r="E3088" t="n">
        <v>20936</v>
      </c>
      <c r="F3088" t="inlineStr">
        <is>
          <t>CHOCOLATE AMARGO CALLEBAUT CALLETS 70,5% 2,01KG</t>
        </is>
      </c>
      <c r="G3088" t="n">
        <v>2031</v>
      </c>
      <c r="H3088" t="n">
        <v>2.3</v>
      </c>
      <c r="I3088" t="inlineStr">
        <is>
          <t>UN</t>
        </is>
      </c>
      <c r="J3088" t="inlineStr">
        <is>
          <t>ALIMENTOS</t>
        </is>
      </c>
      <c r="K3088" t="inlineStr">
        <is>
          <t>10/2024</t>
        </is>
      </c>
      <c r="L3088" t="n">
        <v>0</v>
      </c>
      <c r="M3088" s="556" t="n">
        <v>45558</v>
      </c>
      <c r="N3088" t="n">
        <v>199.87</v>
      </c>
      <c r="O3088" t="n">
        <v>199.96</v>
      </c>
      <c r="P3088" t="n">
        <v>459.7</v>
      </c>
    </row>
    <row r="3089">
      <c r="A3089" t="n">
        <v>5942</v>
      </c>
      <c r="B3089" t="n">
        <v>128</v>
      </c>
      <c r="C3089" t="inlineStr">
        <is>
          <t>Love Cabaret</t>
        </is>
      </c>
      <c r="D3089" s="556" t="n">
        <v>45597</v>
      </c>
      <c r="E3089" t="n">
        <v>18393</v>
      </c>
      <c r="F3089" t="inlineStr">
        <is>
          <t>CONHAQUE HENNESSY VERY SPECIAL 700ML</t>
        </is>
      </c>
      <c r="G3089" t="n">
        <v>3247</v>
      </c>
      <c r="H3089" t="n">
        <v>1.6</v>
      </c>
      <c r="I3089" t="inlineStr">
        <is>
          <t>UN</t>
        </is>
      </c>
      <c r="J3089" t="inlineStr">
        <is>
          <t>BEBIDAS</t>
        </is>
      </c>
      <c r="K3089" t="inlineStr">
        <is>
          <t>10/2024</t>
        </is>
      </c>
      <c r="L3089" t="n">
        <v>0</v>
      </c>
      <c r="M3089" s="556" t="n">
        <v>-693593</v>
      </c>
      <c r="N3089" t="n">
        <v>0</v>
      </c>
      <c r="O3089" t="n">
        <v>0</v>
      </c>
      <c r="P3089" t="n">
        <v>459.04</v>
      </c>
    </row>
    <row r="3090">
      <c r="A3090" t="n">
        <v>6089</v>
      </c>
      <c r="B3090" t="n">
        <v>128</v>
      </c>
      <c r="C3090" t="inlineStr">
        <is>
          <t>Love Cabaret</t>
        </is>
      </c>
      <c r="D3090" s="556" t="n">
        <v>45597</v>
      </c>
      <c r="E3090" t="n">
        <v>17713</v>
      </c>
      <c r="F3090" t="inlineStr">
        <is>
          <t>VINHO TINTO RUTINI ENCUENTRO MALBEC 750ML</t>
        </is>
      </c>
      <c r="G3090" t="n">
        <v>3823</v>
      </c>
      <c r="H3090" t="n">
        <v>5</v>
      </c>
      <c r="I3090" t="inlineStr">
        <is>
          <t>GR</t>
        </is>
      </c>
      <c r="J3090" t="inlineStr">
        <is>
          <t>BEBIDAS</t>
        </is>
      </c>
      <c r="K3090" t="inlineStr">
        <is>
          <t>10/2024</t>
        </is>
      </c>
      <c r="L3090" t="n">
        <v>0</v>
      </c>
      <c r="M3090" s="556" t="n">
        <v>45497</v>
      </c>
      <c r="N3090" t="n">
        <v>91</v>
      </c>
      <c r="O3090" t="n">
        <v>91</v>
      </c>
      <c r="P3090" t="n">
        <v>455</v>
      </c>
    </row>
    <row r="3091">
      <c r="A3091" t="n">
        <v>6074</v>
      </c>
      <c r="B3091" t="n">
        <v>128</v>
      </c>
      <c r="C3091" t="inlineStr">
        <is>
          <t>Love Cabaret</t>
        </is>
      </c>
      <c r="D3091" s="556" t="n">
        <v>45597</v>
      </c>
      <c r="E3091" t="n">
        <v>18898</v>
      </c>
      <c r="F3091" t="inlineStr">
        <is>
          <t>FILE MIGNON 4/5 S/ CORDAO MATABOI KG</t>
        </is>
      </c>
      <c r="G3091" t="n">
        <v>2938</v>
      </c>
      <c r="H3091" t="n">
        <v>6.95</v>
      </c>
      <c r="I3091" t="inlineStr">
        <is>
          <t>KG</t>
        </is>
      </c>
      <c r="J3091" t="inlineStr">
        <is>
          <t>ALIMENTOS</t>
        </is>
      </c>
      <c r="K3091" t="inlineStr">
        <is>
          <t>10/2024</t>
        </is>
      </c>
      <c r="L3091" t="n">
        <v>63</v>
      </c>
      <c r="M3091" s="556" t="n">
        <v>45586</v>
      </c>
      <c r="N3091" t="n">
        <v>63</v>
      </c>
      <c r="O3091" t="n">
        <v>63</v>
      </c>
      <c r="P3091" t="n">
        <v>437.85</v>
      </c>
    </row>
    <row r="3092">
      <c r="A3092" t="n">
        <v>5960</v>
      </c>
      <c r="B3092" t="n">
        <v>128</v>
      </c>
      <c r="C3092" t="inlineStr">
        <is>
          <t>Love Cabaret</t>
        </is>
      </c>
      <c r="D3092" s="556" t="n">
        <v>45597</v>
      </c>
      <c r="E3092" t="n">
        <v>18202</v>
      </c>
      <c r="F3092" t="inlineStr">
        <is>
          <t>VERMOUTH DOLIN DRY 750ML</t>
        </is>
      </c>
      <c r="G3092" t="n">
        <v>3424</v>
      </c>
      <c r="H3092" t="n">
        <v>3</v>
      </c>
      <c r="I3092" t="inlineStr">
        <is>
          <t>GR</t>
        </is>
      </c>
      <c r="J3092" t="inlineStr">
        <is>
          <t>BEBIDAS</t>
        </is>
      </c>
      <c r="K3092" t="inlineStr">
        <is>
          <t>10/2024</t>
        </is>
      </c>
      <c r="L3092" t="n">
        <v>0</v>
      </c>
      <c r="M3092" s="556" t="n">
        <v>45551</v>
      </c>
      <c r="N3092" t="n">
        <v>145.53</v>
      </c>
      <c r="O3092" t="n">
        <v>145.9</v>
      </c>
      <c r="P3092" t="n">
        <v>436.59</v>
      </c>
    </row>
    <row r="3093">
      <c r="A3093" t="n">
        <v>5936</v>
      </c>
      <c r="B3093" t="n">
        <v>128</v>
      </c>
      <c r="C3093" t="inlineStr">
        <is>
          <t>Love Cabaret</t>
        </is>
      </c>
      <c r="D3093" s="556" t="n">
        <v>45597</v>
      </c>
      <c r="E3093" t="n">
        <v>18530</v>
      </c>
      <c r="F3093" t="inlineStr">
        <is>
          <t>APERITIVO RAMAZZOTTI ROSATO 700ML</t>
        </is>
      </c>
      <c r="G3093" t="n">
        <v>3145</v>
      </c>
      <c r="H3093" t="n">
        <v>7</v>
      </c>
      <c r="I3093" t="inlineStr">
        <is>
          <t>GR</t>
        </is>
      </c>
      <c r="J3093" t="inlineStr">
        <is>
          <t>BEBIDAS</t>
        </is>
      </c>
      <c r="K3093" t="inlineStr">
        <is>
          <t>10/2024</t>
        </is>
      </c>
      <c r="L3093" t="n">
        <v>0</v>
      </c>
      <c r="M3093" s="556" t="n">
        <v>45502</v>
      </c>
      <c r="N3093" t="n">
        <v>61.12</v>
      </c>
      <c r="O3093" t="n">
        <v>64.56</v>
      </c>
      <c r="P3093" t="n">
        <v>427.84</v>
      </c>
    </row>
    <row r="3094">
      <c r="A3094" t="n">
        <v>5932</v>
      </c>
      <c r="B3094" t="n">
        <v>128</v>
      </c>
      <c r="C3094" t="inlineStr">
        <is>
          <t>Love Cabaret</t>
        </is>
      </c>
      <c r="D3094" s="556" t="n">
        <v>45597</v>
      </c>
      <c r="E3094" t="n">
        <v>18545</v>
      </c>
      <c r="F3094" t="inlineStr">
        <is>
          <t>APERITIVO CAMPARI 998ML</t>
        </is>
      </c>
      <c r="G3094" t="n">
        <v>3134</v>
      </c>
      <c r="H3094" t="n">
        <v>8.4</v>
      </c>
      <c r="I3094" t="inlineStr">
        <is>
          <t>GR</t>
        </is>
      </c>
      <c r="J3094" t="inlineStr">
        <is>
          <t>BEBIDAS</t>
        </is>
      </c>
      <c r="K3094" t="inlineStr">
        <is>
          <t>10/2024</t>
        </is>
      </c>
      <c r="L3094" t="n">
        <v>48.65</v>
      </c>
      <c r="M3094" s="556" t="n">
        <v>45586</v>
      </c>
      <c r="N3094" t="n">
        <v>48</v>
      </c>
      <c r="O3094" t="n">
        <v>49.9</v>
      </c>
      <c r="P3094" t="n">
        <v>408.66</v>
      </c>
    </row>
    <row r="3095">
      <c r="A3095" t="n">
        <v>5940</v>
      </c>
      <c r="B3095" t="n">
        <v>128</v>
      </c>
      <c r="C3095" t="inlineStr">
        <is>
          <t>Love Cabaret</t>
        </is>
      </c>
      <c r="D3095" s="556" t="n">
        <v>45597</v>
      </c>
      <c r="E3095" t="n">
        <v>18475</v>
      </c>
      <c r="F3095" t="inlineStr">
        <is>
          <t>CACHACA ORIGINAL PRATA ENGENHO CANTAREIRA 750ML</t>
        </is>
      </c>
      <c r="G3095" t="n">
        <v>3181</v>
      </c>
      <c r="H3095" t="n">
        <v>12</v>
      </c>
      <c r="I3095" t="inlineStr">
        <is>
          <t>GR</t>
        </is>
      </c>
      <c r="J3095" t="inlineStr">
        <is>
          <t>BEBIDAS</t>
        </is>
      </c>
      <c r="K3095" t="inlineStr">
        <is>
          <t>10/2024</t>
        </is>
      </c>
      <c r="L3095" t="n">
        <v>0</v>
      </c>
      <c r="M3095" s="556" t="n">
        <v>-693593</v>
      </c>
      <c r="N3095" t="n">
        <v>0</v>
      </c>
      <c r="O3095" t="n">
        <v>32.9</v>
      </c>
      <c r="P3095" t="n">
        <v>394.8</v>
      </c>
    </row>
    <row r="3096">
      <c r="A3096" t="n">
        <v>5977</v>
      </c>
      <c r="B3096" t="n">
        <v>128</v>
      </c>
      <c r="C3096" t="inlineStr">
        <is>
          <t>Love Cabaret</t>
        </is>
      </c>
      <c r="D3096" s="556" t="n">
        <v>45597</v>
      </c>
      <c r="E3096" t="n">
        <v>18097</v>
      </c>
      <c r="F3096" t="inlineStr">
        <is>
          <t>WHISKY TALISKER SINGLE MALT 10 ANOS 720ML</t>
        </is>
      </c>
      <c r="G3096" t="n">
        <v>3513</v>
      </c>
      <c r="H3096" t="n">
        <v>1</v>
      </c>
      <c r="I3096" t="inlineStr">
        <is>
          <t>GR</t>
        </is>
      </c>
      <c r="J3096" t="inlineStr">
        <is>
          <t>BEBIDAS</t>
        </is>
      </c>
      <c r="K3096" t="inlineStr">
        <is>
          <t>10/2024</t>
        </is>
      </c>
      <c r="L3096" t="n">
        <v>0</v>
      </c>
      <c r="M3096" s="556" t="n">
        <v>-693593</v>
      </c>
      <c r="N3096" t="n">
        <v>0</v>
      </c>
      <c r="O3096" t="n">
        <v>392.9</v>
      </c>
      <c r="P3096" t="n">
        <v>392.9</v>
      </c>
    </row>
    <row r="3097">
      <c r="A3097" t="n">
        <v>5938</v>
      </c>
      <c r="B3097" t="n">
        <v>128</v>
      </c>
      <c r="C3097" t="inlineStr">
        <is>
          <t>Love Cabaret</t>
        </is>
      </c>
      <c r="D3097" s="556" t="n">
        <v>45597</v>
      </c>
      <c r="E3097" t="n">
        <v>25156</v>
      </c>
      <c r="F3097" t="inlineStr">
        <is>
          <t>CACHACA FAMIGERADA CARVALHO OURO 750ML</t>
        </is>
      </c>
      <c r="G3097" t="n">
        <v>5926</v>
      </c>
      <c r="H3097" t="n">
        <v>6</v>
      </c>
      <c r="I3097" t="inlineStr">
        <is>
          <t>GR</t>
        </is>
      </c>
      <c r="J3097" t="inlineStr">
        <is>
          <t>BEBIDAS</t>
        </is>
      </c>
      <c r="K3097" t="inlineStr">
        <is>
          <t>10/2024</t>
        </is>
      </c>
      <c r="L3097" t="n">
        <v>0</v>
      </c>
      <c r="M3097" s="556" t="n">
        <v>-693593</v>
      </c>
      <c r="N3097" t="n">
        <v>0</v>
      </c>
      <c r="O3097" t="n">
        <v>65</v>
      </c>
      <c r="P3097" t="n">
        <v>390</v>
      </c>
    </row>
    <row r="3098">
      <c r="A3098" t="n">
        <v>5968</v>
      </c>
      <c r="B3098" t="n">
        <v>128</v>
      </c>
      <c r="C3098" t="inlineStr">
        <is>
          <t>Love Cabaret</t>
        </is>
      </c>
      <c r="D3098" s="556" t="n">
        <v>45597</v>
      </c>
      <c r="E3098" t="n">
        <v>18133</v>
      </c>
      <c r="F3098" t="inlineStr">
        <is>
          <t>WHISKY GLENLIVET FOUNDERS RESERVE 750ML</t>
        </is>
      </c>
      <c r="G3098" t="n">
        <v>3484</v>
      </c>
      <c r="H3098" t="n">
        <v>2</v>
      </c>
      <c r="I3098" t="inlineStr">
        <is>
          <t>GR</t>
        </is>
      </c>
      <c r="J3098" t="inlineStr">
        <is>
          <t>BEBIDAS</t>
        </is>
      </c>
      <c r="K3098" t="inlineStr">
        <is>
          <t>10/2024</t>
        </is>
      </c>
      <c r="L3098" t="n">
        <v>0</v>
      </c>
      <c r="M3098" s="556" t="n">
        <v>-693593</v>
      </c>
      <c r="N3098" t="n">
        <v>0</v>
      </c>
      <c r="O3098" t="n">
        <v>0</v>
      </c>
      <c r="P3098" t="n">
        <v>372.06</v>
      </c>
    </row>
    <row r="3099">
      <c r="A3099" t="n">
        <v>5951</v>
      </c>
      <c r="B3099" t="n">
        <v>128</v>
      </c>
      <c r="C3099" t="inlineStr">
        <is>
          <t>Love Cabaret</t>
        </is>
      </c>
      <c r="D3099" s="556" t="n">
        <v>45597</v>
      </c>
      <c r="E3099" t="n">
        <v>18306</v>
      </c>
      <c r="F3099" t="inlineStr">
        <is>
          <t>LICOR MARASCHINO LUXARDO 750ML</t>
        </is>
      </c>
      <c r="G3099" t="n">
        <v>3327</v>
      </c>
      <c r="H3099" t="n">
        <v>2</v>
      </c>
      <c r="I3099" t="inlineStr">
        <is>
          <t>GR</t>
        </is>
      </c>
      <c r="J3099" t="inlineStr">
        <is>
          <t>BEBIDAS</t>
        </is>
      </c>
      <c r="K3099" t="inlineStr">
        <is>
          <t>10/2024</t>
        </is>
      </c>
      <c r="L3099" t="n">
        <v>0</v>
      </c>
      <c r="M3099" s="556" t="n">
        <v>-693593</v>
      </c>
      <c r="N3099" t="n">
        <v>0</v>
      </c>
      <c r="O3099" t="n">
        <v>0</v>
      </c>
      <c r="P3099" t="n">
        <v>361.78</v>
      </c>
    </row>
    <row r="3100">
      <c r="A3100" t="n">
        <v>5993</v>
      </c>
      <c r="B3100" t="n">
        <v>128</v>
      </c>
      <c r="C3100" t="inlineStr">
        <is>
          <t>Love Cabaret</t>
        </is>
      </c>
      <c r="D3100" s="556" t="n">
        <v>45597</v>
      </c>
      <c r="E3100" t="n">
        <v>21047</v>
      </c>
      <c r="F3100" t="inlineStr">
        <is>
          <t>AZEITE EXTRA VIRGEM GALLO 2L</t>
        </is>
      </c>
      <c r="G3100" t="n">
        <v>1999</v>
      </c>
      <c r="H3100" t="n">
        <v>2.05</v>
      </c>
      <c r="I3100" t="inlineStr">
        <is>
          <t>GALAO</t>
        </is>
      </c>
      <c r="J3100" t="inlineStr">
        <is>
          <t>ALIMENTOS</t>
        </is>
      </c>
      <c r="K3100" t="inlineStr">
        <is>
          <t>10/2024</t>
        </is>
      </c>
      <c r="L3100" t="n">
        <v>175.9</v>
      </c>
      <c r="M3100" s="556" t="n">
        <v>45572</v>
      </c>
      <c r="N3100" t="n">
        <v>175.9</v>
      </c>
      <c r="O3100" t="n">
        <v>161.15</v>
      </c>
      <c r="P3100" t="n">
        <v>360.6</v>
      </c>
    </row>
    <row r="3101">
      <c r="A3101" t="n">
        <v>6079</v>
      </c>
      <c r="B3101" t="n">
        <v>128</v>
      </c>
      <c r="C3101" t="inlineStr">
        <is>
          <t>Love Cabaret</t>
        </is>
      </c>
      <c r="D3101" s="556" t="n">
        <v>45597</v>
      </c>
      <c r="E3101" t="n">
        <v>24030</v>
      </c>
      <c r="F3101" t="inlineStr">
        <is>
          <t>AGUA TONICA PRATA 269ML</t>
        </is>
      </c>
      <c r="G3101" t="n">
        <v>3593</v>
      </c>
      <c r="H3101" t="n">
        <v>100</v>
      </c>
      <c r="I3101" t="inlineStr">
        <is>
          <t>UN</t>
        </is>
      </c>
      <c r="J3101" t="inlineStr">
        <is>
          <t>BEBIDAS</t>
        </is>
      </c>
      <c r="K3101" t="inlineStr">
        <is>
          <t>10/2024</t>
        </is>
      </c>
      <c r="L3101" t="n">
        <v>3.43</v>
      </c>
      <c r="M3101" s="556" t="n">
        <v>45576</v>
      </c>
      <c r="N3101" t="n">
        <v>3.43</v>
      </c>
      <c r="O3101" t="n">
        <v>3.03</v>
      </c>
      <c r="P3101" t="n">
        <v>343</v>
      </c>
    </row>
    <row r="3102">
      <c r="A3102" t="n">
        <v>5933</v>
      </c>
      <c r="B3102" t="n">
        <v>128</v>
      </c>
      <c r="C3102" t="inlineStr">
        <is>
          <t>Love Cabaret</t>
        </is>
      </c>
      <c r="D3102" s="556" t="n">
        <v>45597</v>
      </c>
      <c r="E3102" t="n">
        <v>18543</v>
      </c>
      <c r="F3102" t="inlineStr">
        <is>
          <t>APERITIVO CYNAR 900ML</t>
        </is>
      </c>
      <c r="G3102" t="n">
        <v>3135</v>
      </c>
      <c r="H3102" t="n">
        <v>17.8</v>
      </c>
      <c r="I3102" t="inlineStr">
        <is>
          <t>GR</t>
        </is>
      </c>
      <c r="J3102" t="inlineStr">
        <is>
          <t>BEBIDAS</t>
        </is>
      </c>
      <c r="K3102" t="inlineStr">
        <is>
          <t>10/2024</t>
        </is>
      </c>
      <c r="L3102" t="n">
        <v>19</v>
      </c>
      <c r="M3102" s="556" t="n">
        <v>45569</v>
      </c>
      <c r="N3102" t="n">
        <v>19</v>
      </c>
      <c r="O3102" t="n">
        <v>18.7</v>
      </c>
      <c r="P3102" t="n">
        <v>338.2</v>
      </c>
    </row>
    <row r="3103">
      <c r="A3103" t="n">
        <v>5995</v>
      </c>
      <c r="B3103" t="n">
        <v>128</v>
      </c>
      <c r="C3103" t="inlineStr">
        <is>
          <t>Love Cabaret</t>
        </is>
      </c>
      <c r="D3103" s="556" t="n">
        <v>45597</v>
      </c>
      <c r="E3103" t="n">
        <v>21073</v>
      </c>
      <c r="F3103" t="inlineStr">
        <is>
          <t>CALDA DE AGAVE AZUL JASMINE ORGANICO 330ML UN</t>
        </is>
      </c>
      <c r="G3103" t="n">
        <v>1994</v>
      </c>
      <c r="H3103" t="n">
        <v>6</v>
      </c>
      <c r="I3103" t="inlineStr">
        <is>
          <t>UN</t>
        </is>
      </c>
      <c r="J3103" t="inlineStr">
        <is>
          <t>ALIMENTOS</t>
        </is>
      </c>
      <c r="K3103" t="inlineStr">
        <is>
          <t>10/2024</t>
        </is>
      </c>
      <c r="L3103" t="n">
        <v>0</v>
      </c>
      <c r="M3103" s="556" t="n">
        <v>45520</v>
      </c>
      <c r="N3103" t="n">
        <v>50.9</v>
      </c>
      <c r="O3103" t="n">
        <v>50.9</v>
      </c>
      <c r="P3103" t="n">
        <v>305.4</v>
      </c>
    </row>
    <row r="3104">
      <c r="A3104" t="n">
        <v>6011</v>
      </c>
      <c r="B3104" t="n">
        <v>128</v>
      </c>
      <c r="C3104" t="inlineStr">
        <is>
          <t>Love Cabaret</t>
        </is>
      </c>
      <c r="D3104" s="556" t="n">
        <v>45597</v>
      </c>
      <c r="E3104" t="n">
        <v>20116</v>
      </c>
      <c r="F3104" t="inlineStr">
        <is>
          <t>MASSA CONGELADA PARA HARUMAKI 450GR</t>
        </is>
      </c>
      <c r="G3104" t="n">
        <v>2291</v>
      </c>
      <c r="H3104" t="n">
        <v>28</v>
      </c>
      <c r="I3104" t="inlineStr">
        <is>
          <t>UN</t>
        </is>
      </c>
      <c r="J3104" t="inlineStr">
        <is>
          <t>ALIMENTOS</t>
        </is>
      </c>
      <c r="K3104" t="inlineStr">
        <is>
          <t>10/2024</t>
        </is>
      </c>
      <c r="L3104" t="n">
        <v>0</v>
      </c>
      <c r="M3104" s="556" t="n">
        <v>-693593</v>
      </c>
      <c r="N3104" t="n">
        <v>0</v>
      </c>
      <c r="O3104" t="n">
        <v>0</v>
      </c>
      <c r="P3104" t="n">
        <v>305.2</v>
      </c>
    </row>
    <row r="3105">
      <c r="A3105" t="n">
        <v>5937</v>
      </c>
      <c r="B3105" t="n">
        <v>128</v>
      </c>
      <c r="C3105" t="inlineStr">
        <is>
          <t>Love Cabaret</t>
        </is>
      </c>
      <c r="D3105" s="556" t="n">
        <v>45597</v>
      </c>
      <c r="E3105" t="n">
        <v>18486</v>
      </c>
      <c r="F3105" t="inlineStr">
        <is>
          <t>CACHACA FAMIGERADA BRUTA 750ML</t>
        </is>
      </c>
      <c r="G3105" t="n">
        <v>3170</v>
      </c>
      <c r="H3105" t="n">
        <v>9</v>
      </c>
      <c r="I3105" t="inlineStr">
        <is>
          <t>GR</t>
        </is>
      </c>
      <c r="J3105" t="inlineStr">
        <is>
          <t>BEBIDAS</t>
        </is>
      </c>
      <c r="K3105" t="inlineStr">
        <is>
          <t>10/2024</t>
        </is>
      </c>
      <c r="L3105" t="n">
        <v>0</v>
      </c>
      <c r="M3105" s="556" t="n">
        <v>45524</v>
      </c>
      <c r="N3105" t="n">
        <v>32.5</v>
      </c>
      <c r="O3105" t="n">
        <v>29.31</v>
      </c>
      <c r="P3105" t="n">
        <v>292.5</v>
      </c>
    </row>
    <row r="3106">
      <c r="A3106" t="n">
        <v>6000</v>
      </c>
      <c r="B3106" t="n">
        <v>128</v>
      </c>
      <c r="C3106" t="inlineStr">
        <is>
          <t>Love Cabaret</t>
        </is>
      </c>
      <c r="D3106" s="556" t="n">
        <v>45597</v>
      </c>
      <c r="E3106" t="n">
        <v>24172</v>
      </c>
      <c r="F3106" t="inlineStr">
        <is>
          <t>COGUMELO FUNGHI CHILENO KG</t>
        </is>
      </c>
      <c r="G3106" t="n">
        <v>2103</v>
      </c>
      <c r="H3106" t="n">
        <v>2</v>
      </c>
      <c r="I3106" t="inlineStr">
        <is>
          <t>KG</t>
        </is>
      </c>
      <c r="J3106" t="inlineStr">
        <is>
          <t>ALIMENTOS</t>
        </is>
      </c>
      <c r="K3106" t="inlineStr">
        <is>
          <t>10/2024</t>
        </is>
      </c>
      <c r="L3106" t="n">
        <v>0</v>
      </c>
      <c r="M3106" s="556" t="n">
        <v>45495</v>
      </c>
      <c r="N3106" t="n">
        <v>139</v>
      </c>
      <c r="O3106" t="n">
        <v>0</v>
      </c>
      <c r="P3106" t="n">
        <v>278</v>
      </c>
    </row>
    <row r="3107">
      <c r="A3107" t="n">
        <v>6067</v>
      </c>
      <c r="B3107" t="n">
        <v>128</v>
      </c>
      <c r="C3107" t="inlineStr">
        <is>
          <t>Love Cabaret</t>
        </is>
      </c>
      <c r="D3107" s="556" t="n">
        <v>45597</v>
      </c>
      <c r="E3107" t="n">
        <v>19291</v>
      </c>
      <c r="F3107" t="inlineStr">
        <is>
          <t>QUEIJO PARMESAO CAPA PRETA KG</t>
        </is>
      </c>
      <c r="G3107" t="n">
        <v>2775</v>
      </c>
      <c r="H3107" t="n">
        <v>3.58</v>
      </c>
      <c r="I3107" t="inlineStr">
        <is>
          <t>KG</t>
        </is>
      </c>
      <c r="J3107" t="inlineStr">
        <is>
          <t>ALIMENTOS</t>
        </is>
      </c>
      <c r="K3107" t="inlineStr">
        <is>
          <t>10/2024</t>
        </is>
      </c>
      <c r="L3107" t="n">
        <v>64.98</v>
      </c>
      <c r="M3107" s="556" t="n">
        <v>45586</v>
      </c>
      <c r="N3107" t="n">
        <v>64.98</v>
      </c>
      <c r="O3107" t="n">
        <v>64.98999999999999</v>
      </c>
      <c r="P3107" t="n">
        <v>232.63</v>
      </c>
    </row>
    <row r="3108">
      <c r="A3108" t="n">
        <v>6069</v>
      </c>
      <c r="B3108" t="n">
        <v>128</v>
      </c>
      <c r="C3108" t="inlineStr">
        <is>
          <t>Love Cabaret</t>
        </is>
      </c>
      <c r="D3108" s="556" t="n">
        <v>45597</v>
      </c>
      <c r="E3108" t="n">
        <v>19235</v>
      </c>
      <c r="F3108" t="inlineStr">
        <is>
          <t>QUEIJO TULHA PECA INTEIRA 5,5KG FAZENDA ATALAIA UN</t>
        </is>
      </c>
      <c r="G3108" t="n">
        <v>2788</v>
      </c>
      <c r="H3108" t="n">
        <v>1.6</v>
      </c>
      <c r="I3108" t="inlineStr">
        <is>
          <t>KG</t>
        </is>
      </c>
      <c r="J3108" t="inlineStr">
        <is>
          <t>ALIMENTOS</t>
        </is>
      </c>
      <c r="K3108" t="inlineStr">
        <is>
          <t>10/2024</t>
        </is>
      </c>
      <c r="L3108" t="n">
        <v>0</v>
      </c>
      <c r="M3108" s="556" t="n">
        <v>45516</v>
      </c>
      <c r="N3108" t="n">
        <v>145</v>
      </c>
      <c r="O3108" t="n">
        <v>142.88</v>
      </c>
      <c r="P3108" t="n">
        <v>232</v>
      </c>
    </row>
    <row r="3109">
      <c r="A3109" t="n">
        <v>6088</v>
      </c>
      <c r="B3109" t="n">
        <v>128</v>
      </c>
      <c r="C3109" t="inlineStr">
        <is>
          <t>Love Cabaret</t>
        </is>
      </c>
      <c r="D3109" s="556" t="n">
        <v>45597</v>
      </c>
      <c r="E3109" t="n">
        <v>17716</v>
      </c>
      <c r="F3109" t="inlineStr">
        <is>
          <t>VINHO TINTO ALMADEN CABERNET SAUVIGNON 750ML</t>
        </is>
      </c>
      <c r="G3109" t="n">
        <v>3822</v>
      </c>
      <c r="H3109" t="n">
        <v>8.699999999999999</v>
      </c>
      <c r="I3109" t="inlineStr">
        <is>
          <t>GR</t>
        </is>
      </c>
      <c r="J3109" t="inlineStr">
        <is>
          <t>BEBIDAS</t>
        </is>
      </c>
      <c r="K3109" t="inlineStr">
        <is>
          <t>10/2024</t>
        </is>
      </c>
      <c r="L3109" t="n">
        <v>26.5</v>
      </c>
      <c r="M3109" s="556" t="n">
        <v>45579</v>
      </c>
      <c r="N3109" t="n">
        <v>26.5</v>
      </c>
      <c r="O3109" t="n">
        <v>26.5</v>
      </c>
      <c r="P3109" t="n">
        <v>230.55</v>
      </c>
    </row>
    <row r="3110">
      <c r="A3110" t="n">
        <v>5929</v>
      </c>
      <c r="B3110" t="n">
        <v>128</v>
      </c>
      <c r="C3110" t="inlineStr">
        <is>
          <t>Love Cabaret</t>
        </is>
      </c>
      <c r="D3110" s="556" t="n">
        <v>45597</v>
      </c>
      <c r="E3110" t="n">
        <v>18550</v>
      </c>
      <c r="F3110" t="inlineStr">
        <is>
          <t>APERITIVO ANGOSTURA 200ML</t>
        </is>
      </c>
      <c r="G3110" t="n">
        <v>3130</v>
      </c>
      <c r="H3110" t="n">
        <v>2</v>
      </c>
      <c r="I3110" t="inlineStr">
        <is>
          <t>GR</t>
        </is>
      </c>
      <c r="J3110" t="inlineStr">
        <is>
          <t>BEBIDAS</t>
        </is>
      </c>
      <c r="K3110" t="inlineStr">
        <is>
          <t>10/2024</t>
        </is>
      </c>
      <c r="L3110" t="n">
        <v>0</v>
      </c>
      <c r="M3110" s="556" t="n">
        <v>45565</v>
      </c>
      <c r="N3110" t="n">
        <v>112.1</v>
      </c>
      <c r="O3110" t="n">
        <v>140.1</v>
      </c>
      <c r="P3110" t="n">
        <v>224.2</v>
      </c>
    </row>
    <row r="3111">
      <c r="A3111" t="n">
        <v>5958</v>
      </c>
      <c r="B3111" t="n">
        <v>128</v>
      </c>
      <c r="C3111" t="inlineStr">
        <is>
          <t>Love Cabaret</t>
        </is>
      </c>
      <c r="D3111" s="556" t="n">
        <v>45597</v>
      </c>
      <c r="E3111" t="n">
        <v>18220</v>
      </c>
      <c r="F3111" t="inlineStr">
        <is>
          <t>VERMOUTH CARPANO CLASSICO ROSSO ITALIANO 1L</t>
        </is>
      </c>
      <c r="G3111" t="n">
        <v>3408</v>
      </c>
      <c r="H3111" t="n">
        <v>1</v>
      </c>
      <c r="I3111" t="inlineStr">
        <is>
          <t>GR</t>
        </is>
      </c>
      <c r="J3111" t="inlineStr">
        <is>
          <t>BEBIDAS</t>
        </is>
      </c>
      <c r="K3111" t="inlineStr">
        <is>
          <t>10/2024</t>
        </is>
      </c>
      <c r="L3111" t="n">
        <v>219</v>
      </c>
      <c r="M3111" s="556" t="n">
        <v>45569</v>
      </c>
      <c r="N3111" t="n">
        <v>219</v>
      </c>
      <c r="O3111" t="n">
        <v>159.9</v>
      </c>
      <c r="P3111" t="n">
        <v>219</v>
      </c>
    </row>
    <row r="3112">
      <c r="A3112" t="n">
        <v>5998</v>
      </c>
      <c r="B3112" t="n">
        <v>128</v>
      </c>
      <c r="C3112" t="inlineStr">
        <is>
          <t>Love Cabaret</t>
        </is>
      </c>
      <c r="D3112" s="556" t="n">
        <v>45597</v>
      </c>
      <c r="E3112" t="n">
        <v>20907</v>
      </c>
      <c r="F3112" t="inlineStr">
        <is>
          <t>CHOCOLATE CALLEBAUT MEIO AMARGO KG</t>
        </is>
      </c>
      <c r="G3112" t="n">
        <v>2035</v>
      </c>
      <c r="H3112" t="n">
        <v>1</v>
      </c>
      <c r="I3112" t="inlineStr">
        <is>
          <t>KG</t>
        </is>
      </c>
      <c r="J3112" t="inlineStr">
        <is>
          <t>ALIMENTOS</t>
        </is>
      </c>
      <c r="K3112" t="inlineStr">
        <is>
          <t>10/2024</t>
        </is>
      </c>
      <c r="L3112" t="n">
        <v>0</v>
      </c>
      <c r="M3112" s="556" t="n">
        <v>-693593</v>
      </c>
      <c r="N3112" t="n">
        <v>0</v>
      </c>
      <c r="O3112" t="n">
        <v>216.98</v>
      </c>
      <c r="P3112" t="n">
        <v>216.98</v>
      </c>
    </row>
    <row r="3113">
      <c r="A3113" t="n">
        <v>6080</v>
      </c>
      <c r="B3113" t="n">
        <v>128</v>
      </c>
      <c r="C3113" t="inlineStr">
        <is>
          <t>Love Cabaret</t>
        </is>
      </c>
      <c r="D3113" s="556" t="n">
        <v>45597</v>
      </c>
      <c r="E3113" t="n">
        <v>17915</v>
      </c>
      <c r="F3113" t="inlineStr">
        <is>
          <t>ENERGETICO RED BULL TROPICAL 250ML  C/24UN</t>
        </is>
      </c>
      <c r="G3113" t="n">
        <v>3648</v>
      </c>
      <c r="H3113" t="n">
        <v>1.08</v>
      </c>
      <c r="I3113" t="inlineStr">
        <is>
          <t>PC</t>
        </is>
      </c>
      <c r="J3113" t="inlineStr">
        <is>
          <t>BEBIDAS</t>
        </is>
      </c>
      <c r="K3113" t="inlineStr">
        <is>
          <t>10/2024</t>
        </is>
      </c>
      <c r="L3113" t="n">
        <v>196.82</v>
      </c>
      <c r="M3113" s="556" t="n">
        <v>45569</v>
      </c>
      <c r="N3113" t="n">
        <v>196.82</v>
      </c>
      <c r="O3113" t="n">
        <v>27.16</v>
      </c>
      <c r="P3113" t="n">
        <v>212.57</v>
      </c>
    </row>
    <row r="3114">
      <c r="A3114" t="n">
        <v>5941</v>
      </c>
      <c r="B3114" t="n">
        <v>128</v>
      </c>
      <c r="C3114" t="inlineStr">
        <is>
          <t>Love Cabaret</t>
        </is>
      </c>
      <c r="D3114" s="556" t="n">
        <v>45597</v>
      </c>
      <c r="E3114" t="n">
        <v>18382</v>
      </c>
      <c r="F3114" t="inlineStr">
        <is>
          <t>CONHAQUE BRANDY OSBORNE 700ML</t>
        </is>
      </c>
      <c r="G3114" t="n">
        <v>3257</v>
      </c>
      <c r="H3114" t="n">
        <v>3</v>
      </c>
      <c r="I3114" t="inlineStr">
        <is>
          <t>GR</t>
        </is>
      </c>
      <c r="J3114" t="inlineStr">
        <is>
          <t>BEBIDAS</t>
        </is>
      </c>
      <c r="K3114" t="inlineStr">
        <is>
          <t>10/2024</t>
        </is>
      </c>
      <c r="L3114" t="n">
        <v>0</v>
      </c>
      <c r="M3114" s="556" t="n">
        <v>45554</v>
      </c>
      <c r="N3114" t="n">
        <v>70.34999999999999</v>
      </c>
      <c r="O3114" t="n">
        <v>77</v>
      </c>
      <c r="P3114" t="n">
        <v>211.05</v>
      </c>
    </row>
    <row r="3115">
      <c r="A3115" t="n">
        <v>5959</v>
      </c>
      <c r="B3115" t="n">
        <v>128</v>
      </c>
      <c r="C3115" t="inlineStr">
        <is>
          <t>Love Cabaret</t>
        </is>
      </c>
      <c r="D3115" s="556" t="n">
        <v>45597</v>
      </c>
      <c r="E3115" t="n">
        <v>18218</v>
      </c>
      <c r="F3115" t="inlineStr">
        <is>
          <t>VERMOUTH CINZANO ROSSO ARGENTINO 1L</t>
        </is>
      </c>
      <c r="G3115" t="n">
        <v>3410</v>
      </c>
      <c r="H3115" t="n">
        <v>5</v>
      </c>
      <c r="I3115" t="inlineStr">
        <is>
          <t>GR</t>
        </is>
      </c>
      <c r="J3115" t="inlineStr">
        <is>
          <t>BEBIDAS</t>
        </is>
      </c>
      <c r="K3115" t="inlineStr">
        <is>
          <t>10/2024</t>
        </is>
      </c>
      <c r="L3115" t="n">
        <v>0</v>
      </c>
      <c r="M3115" s="556" t="n">
        <v>45551</v>
      </c>
      <c r="N3115" t="n">
        <v>41</v>
      </c>
      <c r="O3115" t="n">
        <v>38.9</v>
      </c>
      <c r="P3115" t="n">
        <v>205</v>
      </c>
    </row>
    <row r="3116">
      <c r="A3116" t="n">
        <v>6075</v>
      </c>
      <c r="B3116" t="n">
        <v>128</v>
      </c>
      <c r="C3116" t="inlineStr">
        <is>
          <t>Love Cabaret</t>
        </is>
      </c>
      <c r="D3116" s="556" t="n">
        <v>45597</v>
      </c>
      <c r="E3116" t="n">
        <v>18986</v>
      </c>
      <c r="F3116" t="inlineStr">
        <is>
          <t>SOBRECOXA DE FRANCO C/ OSSO E C/ PELE KG</t>
        </is>
      </c>
      <c r="G3116" t="n">
        <v>2901</v>
      </c>
      <c r="H3116" t="n">
        <v>15</v>
      </c>
      <c r="I3116" t="inlineStr">
        <is>
          <t>KG</t>
        </is>
      </c>
      <c r="J3116" t="inlineStr">
        <is>
          <t>ALIMENTOS</t>
        </is>
      </c>
      <c r="K3116" t="inlineStr">
        <is>
          <t>10/2024</t>
        </is>
      </c>
      <c r="L3116" t="n">
        <v>0</v>
      </c>
      <c r="M3116" s="556" t="n">
        <v>-693593</v>
      </c>
      <c r="N3116" t="n">
        <v>0</v>
      </c>
      <c r="O3116" t="n">
        <v>13.24</v>
      </c>
      <c r="P3116" t="n">
        <v>198.59</v>
      </c>
    </row>
    <row r="3117">
      <c r="A3117" t="n">
        <v>6081</v>
      </c>
      <c r="B3117" t="n">
        <v>128</v>
      </c>
      <c r="C3117" t="inlineStr">
        <is>
          <t>Love Cabaret</t>
        </is>
      </c>
      <c r="D3117" s="556" t="n">
        <v>45597</v>
      </c>
      <c r="E3117" t="n">
        <v>24512</v>
      </c>
      <c r="F3117" t="inlineStr">
        <is>
          <t xml:space="preserve">REFRIGERANTE DE LIMAO SICILIANO CLASH'D 269ML C/12 </t>
        </is>
      </c>
      <c r="G3117" t="n">
        <v>5671</v>
      </c>
      <c r="H3117" t="n">
        <v>38</v>
      </c>
      <c r="I3117" t="inlineStr">
        <is>
          <t>PC</t>
        </is>
      </c>
      <c r="J3117" t="inlineStr">
        <is>
          <t>BEBIDAS</t>
        </is>
      </c>
      <c r="K3117" t="inlineStr">
        <is>
          <t>10/2024</t>
        </is>
      </c>
      <c r="L3117" t="n">
        <v>0</v>
      </c>
      <c r="M3117" s="556" t="n">
        <v>45560</v>
      </c>
      <c r="N3117" t="n">
        <v>45.55</v>
      </c>
      <c r="O3117" t="n">
        <v>45.55</v>
      </c>
      <c r="P3117" t="n">
        <v>197.6</v>
      </c>
    </row>
    <row r="3118">
      <c r="A3118" t="n">
        <v>6019</v>
      </c>
      <c r="B3118" t="n">
        <v>128</v>
      </c>
      <c r="C3118" t="inlineStr">
        <is>
          <t>Love Cabaret</t>
        </is>
      </c>
      <c r="D3118" s="556" t="n">
        <v>45597</v>
      </c>
      <c r="E3118" t="n">
        <v>21004</v>
      </c>
      <c r="F3118" t="inlineStr">
        <is>
          <t>OLEO DE GERGELIM TORRADO HONG KONG 1L</t>
        </is>
      </c>
      <c r="G3118" t="n">
        <v>2007</v>
      </c>
      <c r="H3118" t="n">
        <v>1.8</v>
      </c>
      <c r="I3118" t="inlineStr">
        <is>
          <t>UN</t>
        </is>
      </c>
      <c r="J3118" t="inlineStr">
        <is>
          <t>ALIMENTOS</t>
        </is>
      </c>
      <c r="K3118" t="inlineStr">
        <is>
          <t>10/2024</t>
        </is>
      </c>
      <c r="L3118" t="n">
        <v>0</v>
      </c>
      <c r="M3118" s="556" t="n">
        <v>45555</v>
      </c>
      <c r="N3118" t="n">
        <v>106.9</v>
      </c>
      <c r="O3118" t="n">
        <v>106.9</v>
      </c>
      <c r="P3118" t="n">
        <v>192.42</v>
      </c>
    </row>
    <row r="3119">
      <c r="A3119" t="n">
        <v>6736</v>
      </c>
      <c r="B3119" t="n">
        <v>128</v>
      </c>
      <c r="C3119" t="inlineStr">
        <is>
          <t>Love Cabaret</t>
        </is>
      </c>
      <c r="D3119" s="556" t="n">
        <v>45597</v>
      </c>
      <c r="E3119" t="n">
        <v>24053</v>
      </c>
      <c r="F3119" t="inlineStr">
        <is>
          <t>ARROZ JAPONEZ KG</t>
        </is>
      </c>
      <c r="G3119" t="n">
        <v>2189</v>
      </c>
      <c r="H3119" t="n">
        <v>3</v>
      </c>
      <c r="I3119" t="inlineStr">
        <is>
          <t>KG</t>
        </is>
      </c>
      <c r="J3119" t="inlineStr">
        <is>
          <t>ALIMENTOS</t>
        </is>
      </c>
      <c r="K3119" t="inlineStr">
        <is>
          <t>10/2024</t>
        </is>
      </c>
      <c r="L3119" t="n">
        <v>0</v>
      </c>
      <c r="M3119" s="556" t="n">
        <v>45545</v>
      </c>
      <c r="N3119" t="n">
        <v>63.55</v>
      </c>
      <c r="O3119" t="n">
        <v>63.55</v>
      </c>
      <c r="P3119" t="n">
        <v>190.65</v>
      </c>
    </row>
    <row r="3120">
      <c r="A3120" t="n">
        <v>5950</v>
      </c>
      <c r="B3120" t="n">
        <v>128</v>
      </c>
      <c r="C3120" t="inlineStr">
        <is>
          <t>Love Cabaret</t>
        </is>
      </c>
      <c r="D3120" s="556" t="n">
        <v>45597</v>
      </c>
      <c r="E3120" t="n">
        <v>18312</v>
      </c>
      <c r="F3120" t="inlineStr">
        <is>
          <t>LICOR FRANGELICO 700ML</t>
        </is>
      </c>
      <c r="G3120" t="n">
        <v>3321</v>
      </c>
      <c r="H3120" t="n">
        <v>1.5</v>
      </c>
      <c r="I3120" t="inlineStr">
        <is>
          <t>GR</t>
        </is>
      </c>
      <c r="J3120" t="inlineStr">
        <is>
          <t>BEBIDAS</t>
        </is>
      </c>
      <c r="K3120" t="inlineStr">
        <is>
          <t>10/2024</t>
        </is>
      </c>
      <c r="L3120" t="n">
        <v>0</v>
      </c>
      <c r="M3120" s="556" t="n">
        <v>-693593</v>
      </c>
      <c r="N3120" t="n">
        <v>0</v>
      </c>
      <c r="O3120" t="n">
        <v>116.89</v>
      </c>
      <c r="P3120" t="n">
        <v>175.34</v>
      </c>
    </row>
    <row r="3121">
      <c r="A3121" t="n">
        <v>6066</v>
      </c>
      <c r="B3121" t="n">
        <v>128</v>
      </c>
      <c r="C3121" t="inlineStr">
        <is>
          <t>Love Cabaret</t>
        </is>
      </c>
      <c r="D3121" s="556" t="n">
        <v>45597</v>
      </c>
      <c r="E3121" t="n">
        <v>19324</v>
      </c>
      <c r="F3121" t="inlineStr">
        <is>
          <t>QUEIJO MUSSARELA TRES MARIAS KG</t>
        </is>
      </c>
      <c r="G3121" t="n">
        <v>2773</v>
      </c>
      <c r="H3121" t="n">
        <v>3.9</v>
      </c>
      <c r="I3121" t="inlineStr">
        <is>
          <t>KG</t>
        </is>
      </c>
      <c r="J3121" t="inlineStr">
        <is>
          <t>ALIMENTOS</t>
        </is>
      </c>
      <c r="K3121" t="inlineStr">
        <is>
          <t>10/2024</t>
        </is>
      </c>
      <c r="L3121" t="n">
        <v>0</v>
      </c>
      <c r="M3121" s="556" t="n">
        <v>45551</v>
      </c>
      <c r="N3121" t="n">
        <v>43.2</v>
      </c>
      <c r="O3121" t="n">
        <v>45.43</v>
      </c>
      <c r="P3121" t="n">
        <v>168.48</v>
      </c>
    </row>
    <row r="3122">
      <c r="A3122" t="n">
        <v>5966</v>
      </c>
      <c r="B3122" t="n">
        <v>128</v>
      </c>
      <c r="C3122" t="inlineStr">
        <is>
          <t>Love Cabaret</t>
        </is>
      </c>
      <c r="D3122" s="556" t="n">
        <v>45597</v>
      </c>
      <c r="E3122" t="n">
        <v>18153</v>
      </c>
      <c r="F3122" t="inlineStr">
        <is>
          <t>WHISKY BOURBON WOODFORD RESERVE 750ML</t>
        </is>
      </c>
      <c r="G3122" t="n">
        <v>3466</v>
      </c>
      <c r="H3122" t="n">
        <v>1</v>
      </c>
      <c r="I3122" t="inlineStr">
        <is>
          <t>GR</t>
        </is>
      </c>
      <c r="J3122" t="inlineStr">
        <is>
          <t>BEBIDAS</t>
        </is>
      </c>
      <c r="K3122" t="inlineStr">
        <is>
          <t>10/2024</t>
        </is>
      </c>
      <c r="L3122" t="n">
        <v>0</v>
      </c>
      <c r="M3122" s="556" t="n">
        <v>-693593</v>
      </c>
      <c r="N3122" t="n">
        <v>0</v>
      </c>
      <c r="O3122" t="n">
        <v>167.9</v>
      </c>
      <c r="P3122" t="n">
        <v>167.9</v>
      </c>
    </row>
    <row r="3123">
      <c r="A3123" t="n">
        <v>6083</v>
      </c>
      <c r="B3123" t="n">
        <v>128</v>
      </c>
      <c r="C3123" t="inlineStr">
        <is>
          <t>Love Cabaret</t>
        </is>
      </c>
      <c r="D3123" s="556" t="n">
        <v>45597</v>
      </c>
      <c r="E3123" t="n">
        <v>24529</v>
      </c>
      <c r="F3123" t="inlineStr">
        <is>
          <t>REFRIGERANTE LIMAO FYS 350ML C/12</t>
        </is>
      </c>
      <c r="G3123" t="n">
        <v>3697</v>
      </c>
      <c r="H3123" t="n">
        <v>5.5</v>
      </c>
      <c r="I3123" t="inlineStr">
        <is>
          <t>PC</t>
        </is>
      </c>
      <c r="J3123" t="inlineStr">
        <is>
          <t>BEBIDAS</t>
        </is>
      </c>
      <c r="K3123" t="inlineStr">
        <is>
          <t>10/2024</t>
        </is>
      </c>
      <c r="L3123" t="n">
        <v>29.77</v>
      </c>
      <c r="M3123" s="556" t="n">
        <v>45595</v>
      </c>
      <c r="N3123" t="n">
        <v>0</v>
      </c>
      <c r="O3123" t="n">
        <v>0</v>
      </c>
      <c r="P3123" t="n">
        <v>163.73</v>
      </c>
    </row>
    <row r="3124">
      <c r="A3124" t="n">
        <v>5967</v>
      </c>
      <c r="B3124" t="n">
        <v>128</v>
      </c>
      <c r="C3124" t="inlineStr">
        <is>
          <t>Love Cabaret</t>
        </is>
      </c>
      <c r="D3124" s="556" t="n">
        <v>45597</v>
      </c>
      <c r="E3124" t="n">
        <v>18140</v>
      </c>
      <c r="F3124" t="inlineStr">
        <is>
          <t>WHISKY GENTLEMAN JACK SILVER 1L</t>
        </is>
      </c>
      <c r="G3124" t="n">
        <v>3478</v>
      </c>
      <c r="H3124" t="n">
        <v>1</v>
      </c>
      <c r="I3124" t="inlineStr">
        <is>
          <t>GR</t>
        </is>
      </c>
      <c r="J3124" t="inlineStr">
        <is>
          <t>BEBIDAS</t>
        </is>
      </c>
      <c r="K3124" t="inlineStr">
        <is>
          <t>10/2024</t>
        </is>
      </c>
      <c r="L3124" t="n">
        <v>0</v>
      </c>
      <c r="M3124" s="556" t="n">
        <v>-693593</v>
      </c>
      <c r="N3124" t="n">
        <v>0</v>
      </c>
      <c r="O3124" t="n">
        <v>162.93</v>
      </c>
      <c r="P3124" t="n">
        <v>162.93</v>
      </c>
    </row>
    <row r="3125">
      <c r="A3125" t="n">
        <v>5946</v>
      </c>
      <c r="B3125" t="n">
        <v>128</v>
      </c>
      <c r="C3125" t="inlineStr">
        <is>
          <t>Love Cabaret</t>
        </is>
      </c>
      <c r="D3125" s="556" t="n">
        <v>45597</v>
      </c>
      <c r="E3125" t="n">
        <v>18327</v>
      </c>
      <c r="F3125" t="inlineStr">
        <is>
          <t>LICOR COINTREAU 700ML</t>
        </is>
      </c>
      <c r="G3125" t="n">
        <v>3306</v>
      </c>
      <c r="H3125" t="n">
        <v>1.5</v>
      </c>
      <c r="I3125" t="inlineStr">
        <is>
          <t>GR</t>
        </is>
      </c>
      <c r="J3125" t="inlineStr">
        <is>
          <t>BEBIDAS</t>
        </is>
      </c>
      <c r="K3125" t="inlineStr">
        <is>
          <t>10/2024</t>
        </is>
      </c>
      <c r="L3125" t="n">
        <v>0</v>
      </c>
      <c r="M3125" s="556" t="n">
        <v>-693593</v>
      </c>
      <c r="N3125" t="n">
        <v>0</v>
      </c>
      <c r="O3125" t="n">
        <v>104.6</v>
      </c>
      <c r="P3125" t="n">
        <v>156.9</v>
      </c>
    </row>
    <row r="3126">
      <c r="A3126" t="n">
        <v>6065</v>
      </c>
      <c r="B3126" t="n">
        <v>128</v>
      </c>
      <c r="C3126" t="inlineStr">
        <is>
          <t>Love Cabaret</t>
        </is>
      </c>
      <c r="D3126" s="556" t="n">
        <v>45597</v>
      </c>
      <c r="E3126" t="n">
        <v>19349</v>
      </c>
      <c r="F3126" t="inlineStr">
        <is>
          <t>QUEIJO EMMENTAL QUATA KG</t>
        </is>
      </c>
      <c r="G3126" t="n">
        <v>2769</v>
      </c>
      <c r="H3126" t="n">
        <v>2.1</v>
      </c>
      <c r="I3126" t="inlineStr">
        <is>
          <t>KG</t>
        </is>
      </c>
      <c r="J3126" t="inlineStr">
        <is>
          <t>ALIMENTOS</t>
        </is>
      </c>
      <c r="K3126" t="inlineStr">
        <is>
          <t>10/2024</t>
        </is>
      </c>
      <c r="L3126" t="n">
        <v>73.90000000000001</v>
      </c>
      <c r="M3126" s="556" t="n">
        <v>45572</v>
      </c>
      <c r="N3126" t="n">
        <v>73.90000000000001</v>
      </c>
      <c r="O3126" t="n">
        <v>73.90000000000001</v>
      </c>
      <c r="P3126" t="n">
        <v>155.19</v>
      </c>
    </row>
    <row r="3127">
      <c r="A3127" t="n">
        <v>5986</v>
      </c>
      <c r="B3127" t="n">
        <v>128</v>
      </c>
      <c r="C3127" t="inlineStr">
        <is>
          <t>Love Cabaret</t>
        </is>
      </c>
      <c r="D3127" s="556" t="n">
        <v>45597</v>
      </c>
      <c r="E3127" t="n">
        <v>21093</v>
      </c>
      <c r="F3127" t="inlineStr">
        <is>
          <t>ACUCAR REFINADO UNIAO 1KG UN</t>
        </is>
      </c>
      <c r="G3127" t="n">
        <v>1988</v>
      </c>
      <c r="H3127" t="n">
        <v>32.7</v>
      </c>
      <c r="I3127" t="inlineStr">
        <is>
          <t>KG</t>
        </is>
      </c>
      <c r="J3127" t="inlineStr">
        <is>
          <t>ALIMENTOS</t>
        </is>
      </c>
      <c r="K3127" t="inlineStr">
        <is>
          <t>10/2024</t>
        </is>
      </c>
      <c r="L3127" t="n">
        <v>0</v>
      </c>
      <c r="M3127" s="556" t="n">
        <v>45503</v>
      </c>
      <c r="N3127" t="n">
        <v>4.6</v>
      </c>
      <c r="O3127" t="n">
        <v>4.75</v>
      </c>
      <c r="P3127" t="n">
        <v>150.42</v>
      </c>
    </row>
    <row r="3128">
      <c r="A3128" t="n">
        <v>6012</v>
      </c>
      <c r="B3128" t="n">
        <v>128</v>
      </c>
      <c r="C3128" t="inlineStr">
        <is>
          <t>Love Cabaret</t>
        </is>
      </c>
      <c r="D3128" s="556" t="n">
        <v>45597</v>
      </c>
      <c r="E3128" t="n">
        <v>25215</v>
      </c>
      <c r="F3128" t="inlineStr">
        <is>
          <t>MASSA DE GUIOZA C/20 FOLHAS DE 190G</t>
        </is>
      </c>
      <c r="G3128" t="n">
        <v>5949</v>
      </c>
      <c r="H3128" t="n">
        <v>33</v>
      </c>
      <c r="I3128" t="inlineStr">
        <is>
          <t>PC</t>
        </is>
      </c>
      <c r="J3128" t="inlineStr">
        <is>
          <t>ALIMENTOS</t>
        </is>
      </c>
      <c r="K3128" t="inlineStr">
        <is>
          <t>10/2024</t>
        </is>
      </c>
      <c r="L3128" t="n">
        <v>4.48</v>
      </c>
      <c r="M3128" s="556" t="n">
        <v>45593</v>
      </c>
      <c r="N3128" t="n">
        <v>4.48</v>
      </c>
      <c r="O3128" t="n">
        <v>4.48</v>
      </c>
      <c r="P3128" t="n">
        <v>147.84</v>
      </c>
    </row>
    <row r="3129">
      <c r="A3129" t="n">
        <v>6072</v>
      </c>
      <c r="B3129" t="n">
        <v>128</v>
      </c>
      <c r="C3129" t="inlineStr">
        <is>
          <t>Love Cabaret</t>
        </is>
      </c>
      <c r="D3129" s="556" t="n">
        <v>45597</v>
      </c>
      <c r="E3129" t="n">
        <v>19154</v>
      </c>
      <c r="F3129" t="inlineStr">
        <is>
          <t>PAO QUADRADO BRIOCHE BATARD UN</t>
        </is>
      </c>
      <c r="G3129" t="n">
        <v>2831</v>
      </c>
      <c r="H3129" t="n">
        <v>5</v>
      </c>
      <c r="I3129" t="inlineStr">
        <is>
          <t>UN</t>
        </is>
      </c>
      <c r="J3129" t="inlineStr">
        <is>
          <t>ALIMENTOS</t>
        </is>
      </c>
      <c r="K3129" t="inlineStr">
        <is>
          <t>10/2024</t>
        </is>
      </c>
      <c r="L3129" t="n">
        <v>0</v>
      </c>
      <c r="M3129" s="556" t="n">
        <v>45524</v>
      </c>
      <c r="N3129" t="n">
        <v>28.5</v>
      </c>
      <c r="O3129" t="n">
        <v>28.5</v>
      </c>
      <c r="P3129" t="n">
        <v>142.5</v>
      </c>
    </row>
    <row r="3130">
      <c r="A3130" t="n">
        <v>6025</v>
      </c>
      <c r="B3130" t="n">
        <v>128</v>
      </c>
      <c r="C3130" t="inlineStr">
        <is>
          <t>Love Cabaret</t>
        </is>
      </c>
      <c r="D3130" s="556" t="n">
        <v>45597</v>
      </c>
      <c r="E3130" t="n">
        <v>20579</v>
      </c>
      <c r="F3130" t="inlineStr">
        <is>
          <t>PESSEGO EM CALDA ANDALUZIA 450G</t>
        </is>
      </c>
      <c r="G3130" t="n">
        <v>2122</v>
      </c>
      <c r="H3130" t="n">
        <v>10.74</v>
      </c>
      <c r="I3130" t="inlineStr">
        <is>
          <t>UN</t>
        </is>
      </c>
      <c r="J3130" t="inlineStr">
        <is>
          <t>ALIMENTOS</t>
        </is>
      </c>
      <c r="K3130" t="inlineStr">
        <is>
          <t>10/2024</t>
        </is>
      </c>
      <c r="L3130" t="n">
        <v>0</v>
      </c>
      <c r="M3130" s="556" t="n">
        <v>45537</v>
      </c>
      <c r="N3130" t="n">
        <v>13.1</v>
      </c>
      <c r="O3130" t="n">
        <v>13.1</v>
      </c>
      <c r="P3130" t="n">
        <v>140.69</v>
      </c>
    </row>
    <row r="3131">
      <c r="A3131" t="n">
        <v>6017</v>
      </c>
      <c r="B3131" t="n">
        <v>128</v>
      </c>
      <c r="C3131" t="inlineStr">
        <is>
          <t>Love Cabaret</t>
        </is>
      </c>
      <c r="D3131" s="556" t="n">
        <v>45597</v>
      </c>
      <c r="E3131" t="n">
        <v>19967</v>
      </c>
      <c r="F3131" t="inlineStr">
        <is>
          <t>MOSTARDA AM HEMMER 3,6KG</t>
        </is>
      </c>
      <c r="G3131" t="n">
        <v>2356</v>
      </c>
      <c r="H3131" t="n">
        <v>2.9</v>
      </c>
      <c r="I3131" t="inlineStr">
        <is>
          <t>FR</t>
        </is>
      </c>
      <c r="J3131" t="inlineStr">
        <is>
          <t>ALIMENTOS</t>
        </is>
      </c>
      <c r="K3131" t="inlineStr">
        <is>
          <t>10/2024</t>
        </is>
      </c>
      <c r="L3131" t="n">
        <v>0</v>
      </c>
      <c r="M3131" s="556" t="n">
        <v>-693593</v>
      </c>
      <c r="N3131" t="n">
        <v>0</v>
      </c>
      <c r="O3131" t="n">
        <v>47.46</v>
      </c>
      <c r="P3131" t="n">
        <v>137.62</v>
      </c>
    </row>
    <row r="3132">
      <c r="A3132" t="n">
        <v>6018</v>
      </c>
      <c r="B3132" t="n">
        <v>128</v>
      </c>
      <c r="C3132" t="inlineStr">
        <is>
          <t>Love Cabaret</t>
        </is>
      </c>
      <c r="D3132" s="556" t="n">
        <v>45597</v>
      </c>
      <c r="E3132" t="n">
        <v>20926</v>
      </c>
      <c r="F3132" t="inlineStr">
        <is>
          <t>NIBS DE CACAU BARRY CALLEBAUT 800GR</t>
        </is>
      </c>
      <c r="G3132" t="n">
        <v>2034</v>
      </c>
      <c r="H3132" t="n">
        <v>1</v>
      </c>
      <c r="I3132" t="inlineStr">
        <is>
          <t>UN</t>
        </is>
      </c>
      <c r="J3132" t="inlineStr">
        <is>
          <t>ALIMENTOS</t>
        </is>
      </c>
      <c r="K3132" t="inlineStr">
        <is>
          <t>10/2024</t>
        </is>
      </c>
      <c r="L3132" t="n">
        <v>0</v>
      </c>
      <c r="M3132" s="556" t="n">
        <v>-693593</v>
      </c>
      <c r="N3132" t="n">
        <v>0</v>
      </c>
      <c r="O3132" t="n">
        <v>0</v>
      </c>
      <c r="P3132" t="n">
        <v>126.43</v>
      </c>
    </row>
    <row r="3133">
      <c r="A3133" t="n">
        <v>6070</v>
      </c>
      <c r="B3133" t="n">
        <v>128</v>
      </c>
      <c r="C3133" t="inlineStr">
        <is>
          <t>Love Cabaret</t>
        </is>
      </c>
      <c r="D3133" s="556" t="n">
        <v>45597</v>
      </c>
      <c r="E3133" t="n">
        <v>22955</v>
      </c>
      <c r="F3133" t="inlineStr">
        <is>
          <t>BAGUETE ITALIANA 250G UN</t>
        </is>
      </c>
      <c r="G3133" t="n">
        <v>2848</v>
      </c>
      <c r="H3133" t="n">
        <v>5.03</v>
      </c>
      <c r="I3133" t="inlineStr">
        <is>
          <t>UN</t>
        </is>
      </c>
      <c r="J3133" t="inlineStr">
        <is>
          <t>ALIMENTOS</t>
        </is>
      </c>
      <c r="K3133" t="inlineStr">
        <is>
          <t>10/2024</t>
        </is>
      </c>
      <c r="L3133" t="n">
        <v>25</v>
      </c>
      <c r="M3133" s="556" t="n">
        <v>45573</v>
      </c>
      <c r="N3133" t="n">
        <v>25</v>
      </c>
      <c r="O3133" t="n">
        <v>25</v>
      </c>
      <c r="P3133" t="n">
        <v>125.75</v>
      </c>
    </row>
    <row r="3134">
      <c r="A3134" t="n">
        <v>5954</v>
      </c>
      <c r="B3134" t="n">
        <v>128</v>
      </c>
      <c r="C3134" t="inlineStr">
        <is>
          <t>Love Cabaret</t>
        </is>
      </c>
      <c r="D3134" s="556" t="n">
        <v>45597</v>
      </c>
      <c r="E3134" t="n">
        <v>18254</v>
      </c>
      <c r="F3134" t="inlineStr">
        <is>
          <t>RUM HAVANA CLUB 7 ANOS 700ML</t>
        </is>
      </c>
      <c r="G3134" t="n">
        <v>3375</v>
      </c>
      <c r="H3134" t="n">
        <v>1</v>
      </c>
      <c r="I3134" t="inlineStr">
        <is>
          <t>GR</t>
        </is>
      </c>
      <c r="J3134" t="inlineStr">
        <is>
          <t>BEBIDAS</t>
        </is>
      </c>
      <c r="K3134" t="inlineStr">
        <is>
          <t>10/2024</t>
        </is>
      </c>
      <c r="L3134" t="n">
        <v>0</v>
      </c>
      <c r="M3134" s="556" t="n">
        <v>45488</v>
      </c>
      <c r="N3134" t="n">
        <v>123.5</v>
      </c>
      <c r="O3134" t="n">
        <v>125.9</v>
      </c>
      <c r="P3134" t="n">
        <v>123.5</v>
      </c>
    </row>
    <row r="3135">
      <c r="A3135" t="n">
        <v>6010</v>
      </c>
      <c r="B3135" t="n">
        <v>128</v>
      </c>
      <c r="C3135" t="inlineStr">
        <is>
          <t>Love Cabaret</t>
        </is>
      </c>
      <c r="D3135" s="556" t="n">
        <v>45597</v>
      </c>
      <c r="E3135" t="n">
        <v>20114</v>
      </c>
      <c r="F3135" t="inlineStr">
        <is>
          <t>MACARRAO LINGUINE GRANO DURO DIVELLA  500GR</t>
        </is>
      </c>
      <c r="G3135" t="n">
        <v>2292</v>
      </c>
      <c r="H3135" t="n">
        <v>17</v>
      </c>
      <c r="I3135" t="inlineStr">
        <is>
          <t>UN</t>
        </is>
      </c>
      <c r="J3135" t="inlineStr">
        <is>
          <t>ALIMENTOS</t>
        </is>
      </c>
      <c r="K3135" t="inlineStr">
        <is>
          <t>10/2024</t>
        </is>
      </c>
      <c r="L3135" t="n">
        <v>0</v>
      </c>
      <c r="M3135" s="556" t="n">
        <v>45565</v>
      </c>
      <c r="N3135" t="n">
        <v>7.25</v>
      </c>
      <c r="O3135" t="n">
        <v>7.25</v>
      </c>
      <c r="P3135" t="n">
        <v>123.25</v>
      </c>
    </row>
    <row r="3136">
      <c r="A3136" t="n">
        <v>5953</v>
      </c>
      <c r="B3136" t="n">
        <v>128</v>
      </c>
      <c r="C3136" t="inlineStr">
        <is>
          <t>Love Cabaret</t>
        </is>
      </c>
      <c r="D3136" s="556" t="n">
        <v>45597</v>
      </c>
      <c r="E3136" t="n">
        <v>18268</v>
      </c>
      <c r="F3136" t="inlineStr">
        <is>
          <t>RUM HAVANA CLUB 3 ANOS 750ML</t>
        </is>
      </c>
      <c r="G3136" t="n">
        <v>3362</v>
      </c>
      <c r="H3136" t="n">
        <v>2</v>
      </c>
      <c r="I3136" t="inlineStr">
        <is>
          <t>GR</t>
        </is>
      </c>
      <c r="J3136" t="inlineStr">
        <is>
          <t>BEBIDAS</t>
        </is>
      </c>
      <c r="K3136" t="inlineStr">
        <is>
          <t>10/2024</t>
        </is>
      </c>
      <c r="L3136" t="n">
        <v>0</v>
      </c>
      <c r="M3136" s="556" t="n">
        <v>-693593</v>
      </c>
      <c r="N3136" t="n">
        <v>0</v>
      </c>
      <c r="O3136" t="n">
        <v>61.34</v>
      </c>
      <c r="P3136" t="n">
        <v>122.68</v>
      </c>
    </row>
    <row r="3137">
      <c r="A3137" t="n">
        <v>6087</v>
      </c>
      <c r="B3137" t="n">
        <v>128</v>
      </c>
      <c r="C3137" t="inlineStr">
        <is>
          <t>Love Cabaret</t>
        </is>
      </c>
      <c r="D3137" s="556" t="n">
        <v>45597</v>
      </c>
      <c r="E3137" t="n">
        <v>17748</v>
      </c>
      <c r="F3137" t="inlineStr">
        <is>
          <t>VINHO BRANCO PFAFFMANN RIESLING TROCKEN 2021 1LT</t>
        </is>
      </c>
      <c r="G3137" t="n">
        <v>3794</v>
      </c>
      <c r="H3137" t="n">
        <v>1</v>
      </c>
      <c r="I3137" t="inlineStr">
        <is>
          <t>GR</t>
        </is>
      </c>
      <c r="J3137" t="inlineStr">
        <is>
          <t>BEBIDAS</t>
        </is>
      </c>
      <c r="K3137" t="inlineStr">
        <is>
          <t>10/2024</t>
        </is>
      </c>
      <c r="L3137" t="n">
        <v>0</v>
      </c>
      <c r="M3137" s="556" t="n">
        <v>45565</v>
      </c>
      <c r="N3137" t="n">
        <v>0</v>
      </c>
      <c r="O3137" t="n">
        <v>0</v>
      </c>
      <c r="P3137" t="n">
        <v>119</v>
      </c>
    </row>
    <row r="3138">
      <c r="A3138" t="n">
        <v>5987</v>
      </c>
      <c r="B3138" t="n">
        <v>128</v>
      </c>
      <c r="C3138" t="inlineStr">
        <is>
          <t>Love Cabaret</t>
        </is>
      </c>
      <c r="D3138" s="556" t="n">
        <v>45597</v>
      </c>
      <c r="E3138" t="n">
        <v>24034</v>
      </c>
      <c r="F3138" t="inlineStr">
        <is>
          <t>ALCAPARRA MEDIA KG</t>
        </is>
      </c>
      <c r="G3138" t="n">
        <v>2086</v>
      </c>
      <c r="H3138" t="n">
        <v>1.6</v>
      </c>
      <c r="I3138" t="inlineStr">
        <is>
          <t>KG</t>
        </is>
      </c>
      <c r="J3138" t="inlineStr">
        <is>
          <t>ALIMENTOS</t>
        </is>
      </c>
      <c r="K3138" t="inlineStr">
        <is>
          <t>10/2024</t>
        </is>
      </c>
      <c r="L3138" t="n">
        <v>0</v>
      </c>
      <c r="M3138" s="556" t="n">
        <v>45418</v>
      </c>
      <c r="N3138" t="n">
        <v>69</v>
      </c>
      <c r="O3138" t="n">
        <v>77.40000000000001</v>
      </c>
      <c r="P3138" t="n">
        <v>110.4</v>
      </c>
    </row>
    <row r="3139">
      <c r="A3139" t="n">
        <v>5962</v>
      </c>
      <c r="B3139" t="n">
        <v>128</v>
      </c>
      <c r="C3139" t="inlineStr">
        <is>
          <t>Love Cabaret</t>
        </is>
      </c>
      <c r="D3139" s="556" t="n">
        <v>45597</v>
      </c>
      <c r="E3139" t="n">
        <v>18213</v>
      </c>
      <c r="F3139" t="inlineStr">
        <is>
          <t>VERMOUTH MARTINI DRY 750ML</t>
        </is>
      </c>
      <c r="G3139" t="n">
        <v>3414</v>
      </c>
      <c r="H3139" t="n">
        <v>4</v>
      </c>
      <c r="I3139" t="inlineStr">
        <is>
          <t>GR</t>
        </is>
      </c>
      <c r="J3139" t="inlineStr">
        <is>
          <t>BEBIDAS</t>
        </is>
      </c>
      <c r="K3139" t="inlineStr">
        <is>
          <t>10/2024</t>
        </is>
      </c>
      <c r="L3139" t="n">
        <v>0</v>
      </c>
      <c r="M3139" s="556" t="n">
        <v>45527</v>
      </c>
      <c r="N3139" t="n">
        <v>27.39</v>
      </c>
      <c r="O3139" t="n">
        <v>27.39</v>
      </c>
      <c r="P3139" t="n">
        <v>109.56</v>
      </c>
    </row>
    <row r="3140">
      <c r="A3140" t="n">
        <v>5945</v>
      </c>
      <c r="B3140" t="n">
        <v>128</v>
      </c>
      <c r="C3140" t="inlineStr">
        <is>
          <t>Love Cabaret</t>
        </is>
      </c>
      <c r="D3140" s="556" t="n">
        <v>45597</v>
      </c>
      <c r="E3140" t="n">
        <v>18293</v>
      </c>
      <c r="F3140" t="inlineStr">
        <is>
          <t>LICOR BAILEYS 750ML</t>
        </is>
      </c>
      <c r="G3140" t="n">
        <v>3336</v>
      </c>
      <c r="H3140" t="n">
        <v>1</v>
      </c>
      <c r="I3140" t="inlineStr">
        <is>
          <t>GR</t>
        </is>
      </c>
      <c r="J3140" t="inlineStr">
        <is>
          <t>BEBIDAS</t>
        </is>
      </c>
      <c r="K3140" t="inlineStr">
        <is>
          <t>10/2024</t>
        </is>
      </c>
      <c r="L3140" t="n">
        <v>0</v>
      </c>
      <c r="M3140" s="556" t="n">
        <v>-693593</v>
      </c>
      <c r="N3140" t="n">
        <v>0</v>
      </c>
      <c r="O3140" t="n">
        <v>106.97</v>
      </c>
      <c r="P3140" t="n">
        <v>106.97</v>
      </c>
    </row>
    <row r="3141">
      <c r="A3141" t="n">
        <v>6026</v>
      </c>
      <c r="B3141" t="n">
        <v>128</v>
      </c>
      <c r="C3141" t="inlineStr">
        <is>
          <t>Love Cabaret</t>
        </is>
      </c>
      <c r="D3141" s="556" t="n">
        <v>45597</v>
      </c>
      <c r="E3141" t="n">
        <v>25341</v>
      </c>
      <c r="F3141" t="inlineStr">
        <is>
          <t>PIMENTA COREANA EM PO (GOCHUGARU) C/500G UN</t>
        </is>
      </c>
      <c r="G3141" t="n">
        <v>6031</v>
      </c>
      <c r="H3141" t="n">
        <v>1.18</v>
      </c>
      <c r="I3141" t="inlineStr">
        <is>
          <t>UN</t>
        </is>
      </c>
      <c r="J3141" t="inlineStr">
        <is>
          <t>ALIMENTOS</t>
        </is>
      </c>
      <c r="K3141" t="inlineStr">
        <is>
          <t>10/2024</t>
        </is>
      </c>
      <c r="L3141" t="n">
        <v>0</v>
      </c>
      <c r="M3141" s="556" t="n">
        <v>-693593</v>
      </c>
      <c r="N3141" t="n">
        <v>0</v>
      </c>
      <c r="O3141" t="n">
        <v>0</v>
      </c>
      <c r="P3141" t="n">
        <v>104.61</v>
      </c>
    </row>
    <row r="3142">
      <c r="A3142" t="n">
        <v>6032</v>
      </c>
      <c r="B3142" t="n">
        <v>128</v>
      </c>
      <c r="C3142" t="inlineStr">
        <is>
          <t>Love Cabaret</t>
        </is>
      </c>
      <c r="D3142" s="556" t="n">
        <v>45597</v>
      </c>
      <c r="E3142" t="n">
        <v>20603</v>
      </c>
      <c r="F3142" t="inlineStr">
        <is>
          <t>TOMATE PELADO ITALIANO LA PASTINA 2,5KG</t>
        </is>
      </c>
      <c r="G3142" t="n">
        <v>2120</v>
      </c>
      <c r="H3142" t="n">
        <v>3.6</v>
      </c>
      <c r="I3142" t="inlineStr">
        <is>
          <t>UN</t>
        </is>
      </c>
      <c r="J3142" t="inlineStr">
        <is>
          <t>ALIMENTOS</t>
        </is>
      </c>
      <c r="K3142" t="inlineStr">
        <is>
          <t>10/2024</t>
        </is>
      </c>
      <c r="L3142" t="n">
        <v>0</v>
      </c>
      <c r="M3142" s="556" t="n">
        <v>45551</v>
      </c>
      <c r="N3142" t="n">
        <v>27.5</v>
      </c>
      <c r="O3142" t="n">
        <v>27.5</v>
      </c>
      <c r="P3142" t="n">
        <v>99</v>
      </c>
    </row>
    <row r="3143">
      <c r="A3143" t="n">
        <v>5994</v>
      </c>
      <c r="B3143" t="n">
        <v>128</v>
      </c>
      <c r="C3143" t="inlineStr">
        <is>
          <t>Love Cabaret</t>
        </is>
      </c>
      <c r="D3143" s="556" t="n">
        <v>45597</v>
      </c>
      <c r="E3143" t="n">
        <v>20752</v>
      </c>
      <c r="F3143" t="inlineStr">
        <is>
          <t>AZEITONA PTA AZAPA 90/110 DISALERNO 2KG</t>
        </is>
      </c>
      <c r="G3143" t="n">
        <v>2088</v>
      </c>
      <c r="H3143" t="n">
        <v>1.15</v>
      </c>
      <c r="I3143" t="inlineStr">
        <is>
          <t>PT</t>
        </is>
      </c>
      <c r="J3143" t="inlineStr">
        <is>
          <t>ALIMENTOS</t>
        </is>
      </c>
      <c r="K3143" t="inlineStr">
        <is>
          <t>10/2024</t>
        </is>
      </c>
      <c r="L3143" t="n">
        <v>0</v>
      </c>
      <c r="M3143" s="556" t="n">
        <v>45468</v>
      </c>
      <c r="N3143" t="n">
        <v>85.90000000000001</v>
      </c>
      <c r="O3143" t="n">
        <v>92.59999999999999</v>
      </c>
      <c r="P3143" t="n">
        <v>98.78</v>
      </c>
    </row>
    <row r="3144">
      <c r="A3144" t="n">
        <v>5975</v>
      </c>
      <c r="B3144" t="n">
        <v>128</v>
      </c>
      <c r="C3144" t="inlineStr">
        <is>
          <t>Love Cabaret</t>
        </is>
      </c>
      <c r="D3144" s="556" t="n">
        <v>45597</v>
      </c>
      <c r="E3144" t="n">
        <v>18111</v>
      </c>
      <c r="F3144" t="inlineStr">
        <is>
          <t>WHISKY JOHNNIE WALKER RED LABEL 1L</t>
        </is>
      </c>
      <c r="G3144" t="n">
        <v>3500</v>
      </c>
      <c r="H3144" t="n">
        <v>1</v>
      </c>
      <c r="I3144" t="inlineStr">
        <is>
          <t>GR</t>
        </is>
      </c>
      <c r="J3144" t="inlineStr">
        <is>
          <t>BEBIDAS</t>
        </is>
      </c>
      <c r="K3144" t="inlineStr">
        <is>
          <t>10/2024</t>
        </is>
      </c>
      <c r="L3144" t="n">
        <v>92.47</v>
      </c>
      <c r="M3144" s="556" t="n">
        <v>45569</v>
      </c>
      <c r="N3144" t="n">
        <v>92.47</v>
      </c>
      <c r="O3144" t="n">
        <v>92.47</v>
      </c>
      <c r="P3144" t="n">
        <v>92.47</v>
      </c>
    </row>
    <row r="3145">
      <c r="A3145" t="n">
        <v>5930</v>
      </c>
      <c r="B3145" t="n">
        <v>128</v>
      </c>
      <c r="C3145" t="inlineStr">
        <is>
          <t>Love Cabaret</t>
        </is>
      </c>
      <c r="D3145" s="556" t="n">
        <v>45597</v>
      </c>
      <c r="E3145" t="n">
        <v>22598</v>
      </c>
      <c r="F3145" t="inlineStr">
        <is>
          <t>APERITIVO ANGOSTURA ORANGE 100ML</t>
        </is>
      </c>
      <c r="G3145" t="n">
        <v>3131</v>
      </c>
      <c r="H3145" t="n">
        <v>1</v>
      </c>
      <c r="I3145" t="inlineStr">
        <is>
          <t>GR</t>
        </is>
      </c>
      <c r="J3145" t="inlineStr">
        <is>
          <t>BEBIDAS</t>
        </is>
      </c>
      <c r="K3145" t="inlineStr">
        <is>
          <t>10/2024</t>
        </is>
      </c>
      <c r="L3145" t="n">
        <v>0</v>
      </c>
      <c r="M3145" s="556" t="n">
        <v>-693593</v>
      </c>
      <c r="N3145" t="n">
        <v>0</v>
      </c>
      <c r="O3145" t="n">
        <v>86.90000000000001</v>
      </c>
      <c r="P3145" t="n">
        <v>86.90000000000001</v>
      </c>
    </row>
    <row r="3146">
      <c r="A3146" t="n">
        <v>6021</v>
      </c>
      <c r="B3146" t="n">
        <v>128</v>
      </c>
      <c r="C3146" t="inlineStr">
        <is>
          <t>Love Cabaret</t>
        </is>
      </c>
      <c r="D3146" s="556" t="n">
        <v>45597</v>
      </c>
      <c r="E3146" t="n">
        <v>20985</v>
      </c>
      <c r="F3146" t="inlineStr">
        <is>
          <t>OLEO DE SOJA LIZA 900ML</t>
        </is>
      </c>
      <c r="G3146" t="n">
        <v>2011</v>
      </c>
      <c r="H3146" t="n">
        <v>12</v>
      </c>
      <c r="I3146" t="inlineStr">
        <is>
          <t>UN</t>
        </is>
      </c>
      <c r="J3146" t="inlineStr">
        <is>
          <t>ALIMENTOS</t>
        </is>
      </c>
      <c r="K3146" t="inlineStr">
        <is>
          <t>10/2024</t>
        </is>
      </c>
      <c r="L3146" t="n">
        <v>0</v>
      </c>
      <c r="M3146" s="556" t="n">
        <v>45509</v>
      </c>
      <c r="N3146" t="n">
        <v>7.16</v>
      </c>
      <c r="O3146" t="n">
        <v>7.27</v>
      </c>
      <c r="P3146" t="n">
        <v>85.92</v>
      </c>
    </row>
    <row r="3147">
      <c r="A3147" t="n">
        <v>6739</v>
      </c>
      <c r="B3147" t="n">
        <v>128</v>
      </c>
      <c r="C3147" t="inlineStr">
        <is>
          <t>Love Cabaret</t>
        </is>
      </c>
      <c r="D3147" s="556" t="n">
        <v>45597</v>
      </c>
      <c r="E3147" t="n">
        <v>25207</v>
      </c>
      <c r="F3147" t="inlineStr">
        <is>
          <t>PAO TIPO FOLHA TRADICIONAL PCT 1 KG C/20 UN DE 50G</t>
        </is>
      </c>
      <c r="G3147" t="n">
        <v>5945</v>
      </c>
      <c r="H3147" t="n">
        <v>2.4</v>
      </c>
      <c r="I3147" t="inlineStr">
        <is>
          <t>PC</t>
        </is>
      </c>
      <c r="J3147" t="inlineStr">
        <is>
          <t>ALIMENTOS</t>
        </is>
      </c>
      <c r="K3147" t="inlineStr">
        <is>
          <t>10/2024</t>
        </is>
      </c>
      <c r="L3147" t="n">
        <v>0</v>
      </c>
      <c r="M3147" s="556" t="n">
        <v>45525</v>
      </c>
      <c r="N3147" t="n">
        <v>35.5</v>
      </c>
      <c r="O3147" t="n">
        <v>35.5</v>
      </c>
      <c r="P3147" t="n">
        <v>85.2</v>
      </c>
    </row>
    <row r="3148">
      <c r="A3148" t="n">
        <v>6741</v>
      </c>
      <c r="B3148" t="n">
        <v>128</v>
      </c>
      <c r="C3148" t="inlineStr">
        <is>
          <t>Love Cabaret</t>
        </is>
      </c>
      <c r="D3148" s="556" t="n">
        <v>45597</v>
      </c>
      <c r="E3148" t="n">
        <v>24267</v>
      </c>
      <c r="F3148" t="inlineStr">
        <is>
          <t>FLOR DE HIBISCO KG</t>
        </is>
      </c>
      <c r="G3148" t="n">
        <v>2249</v>
      </c>
      <c r="H3148" t="n">
        <v>1</v>
      </c>
      <c r="I3148" t="inlineStr">
        <is>
          <t>KG</t>
        </is>
      </c>
      <c r="J3148" t="inlineStr">
        <is>
          <t>ALIMENTOS</t>
        </is>
      </c>
      <c r="K3148" t="inlineStr">
        <is>
          <t>10/2024</t>
        </is>
      </c>
      <c r="L3148" t="n">
        <v>0</v>
      </c>
      <c r="M3148" s="556" t="n">
        <v>-693593</v>
      </c>
      <c r="N3148" t="n">
        <v>0</v>
      </c>
      <c r="O3148" t="n">
        <v>85</v>
      </c>
      <c r="P3148" t="n">
        <v>85</v>
      </c>
    </row>
    <row r="3149">
      <c r="A3149" t="n">
        <v>5988</v>
      </c>
      <c r="B3149" t="n">
        <v>128</v>
      </c>
      <c r="C3149" t="inlineStr">
        <is>
          <t>Love Cabaret</t>
        </is>
      </c>
      <c r="D3149" s="556" t="n">
        <v>45597</v>
      </c>
      <c r="E3149" t="n">
        <v>24038</v>
      </c>
      <c r="F3149" t="inlineStr">
        <is>
          <t>AMENDOA CHILENA S/ PELE LAMINADA KG</t>
        </is>
      </c>
      <c r="G3149" t="n">
        <v>2048</v>
      </c>
      <c r="H3149" t="n">
        <v>1.46</v>
      </c>
      <c r="I3149" t="inlineStr">
        <is>
          <t>KG</t>
        </is>
      </c>
      <c r="J3149" t="inlineStr">
        <is>
          <t>ALIMENTOS</t>
        </is>
      </c>
      <c r="K3149" t="inlineStr">
        <is>
          <t>10/2024</t>
        </is>
      </c>
      <c r="L3149" t="n">
        <v>0</v>
      </c>
      <c r="M3149" s="556" t="n">
        <v>-693593</v>
      </c>
      <c r="N3149" t="n">
        <v>0</v>
      </c>
      <c r="O3149" t="n">
        <v>54.9</v>
      </c>
      <c r="P3149" t="n">
        <v>80.15000000000001</v>
      </c>
    </row>
    <row r="3150">
      <c r="A3150" t="n">
        <v>5935</v>
      </c>
      <c r="B3150" t="n">
        <v>128</v>
      </c>
      <c r="C3150" t="inlineStr">
        <is>
          <t>Love Cabaret</t>
        </is>
      </c>
      <c r="D3150" s="556" t="n">
        <v>45597</v>
      </c>
      <c r="E3150" t="n">
        <v>18537</v>
      </c>
      <c r="F3150" t="inlineStr">
        <is>
          <t>APERITIVO LILLET BLANC 750ML</t>
        </is>
      </c>
      <c r="G3150" t="n">
        <v>3140</v>
      </c>
      <c r="H3150" t="n">
        <v>1</v>
      </c>
      <c r="I3150" t="inlineStr">
        <is>
          <t>GR</t>
        </is>
      </c>
      <c r="J3150" t="inlineStr">
        <is>
          <t>BEBIDAS</t>
        </is>
      </c>
      <c r="K3150" t="inlineStr">
        <is>
          <t>10/2024</t>
        </is>
      </c>
      <c r="L3150" t="n">
        <v>0</v>
      </c>
      <c r="M3150" s="556" t="n">
        <v>45502</v>
      </c>
      <c r="N3150" t="n">
        <v>79.09999999999999</v>
      </c>
      <c r="O3150" t="n">
        <v>79.09999999999999</v>
      </c>
      <c r="P3150" t="n">
        <v>79.09999999999999</v>
      </c>
    </row>
    <row r="3151">
      <c r="A3151" t="n">
        <v>6022</v>
      </c>
      <c r="B3151" t="n">
        <v>128</v>
      </c>
      <c r="C3151" t="inlineStr">
        <is>
          <t>Love Cabaret</t>
        </is>
      </c>
      <c r="D3151" s="556" t="n">
        <v>45597</v>
      </c>
      <c r="E3151" t="n">
        <v>20989</v>
      </c>
      <c r="F3151" t="inlineStr">
        <is>
          <t>OLEO DE SOJA SOYA 900ML</t>
        </is>
      </c>
      <c r="G3151" t="n">
        <v>2011</v>
      </c>
      <c r="H3151" t="n">
        <v>11</v>
      </c>
      <c r="I3151" t="inlineStr">
        <is>
          <t>UN</t>
        </is>
      </c>
      <c r="J3151" t="inlineStr">
        <is>
          <t>ALIMENTOS</t>
        </is>
      </c>
      <c r="K3151" t="inlineStr">
        <is>
          <t>10/2024</t>
        </is>
      </c>
      <c r="L3151" t="n">
        <v>7.06</v>
      </c>
      <c r="M3151" s="556" t="n">
        <v>45586</v>
      </c>
      <c r="N3151" t="n">
        <v>7.25</v>
      </c>
      <c r="O3151" t="n">
        <v>7.25</v>
      </c>
      <c r="P3151" t="n">
        <v>77.66</v>
      </c>
    </row>
    <row r="3152">
      <c r="A3152" t="n">
        <v>6071</v>
      </c>
      <c r="B3152" t="n">
        <v>128</v>
      </c>
      <c r="C3152" t="inlineStr">
        <is>
          <t>Love Cabaret</t>
        </is>
      </c>
      <c r="D3152" s="556" t="n">
        <v>45597</v>
      </c>
      <c r="E3152" t="n">
        <v>19157</v>
      </c>
      <c r="F3152" t="inlineStr">
        <is>
          <t>PAO DE BRIOCHE PARA HAMBURGUER C/ 4UN</t>
        </is>
      </c>
      <c r="G3152" t="n">
        <v>2830</v>
      </c>
      <c r="H3152" t="n">
        <v>31</v>
      </c>
      <c r="I3152" t="inlineStr">
        <is>
          <t>UN</t>
        </is>
      </c>
      <c r="J3152" t="inlineStr">
        <is>
          <t>ALIMENTOS</t>
        </is>
      </c>
      <c r="K3152" t="inlineStr">
        <is>
          <t>10/2024</t>
        </is>
      </c>
      <c r="L3152" t="n">
        <v>0</v>
      </c>
      <c r="M3152" s="556" t="n">
        <v>45496</v>
      </c>
      <c r="N3152" t="n">
        <v>2.45</v>
      </c>
      <c r="O3152" t="n">
        <v>7.84</v>
      </c>
      <c r="P3152" t="n">
        <v>76.08</v>
      </c>
    </row>
    <row r="3153">
      <c r="A3153" t="n">
        <v>6003</v>
      </c>
      <c r="B3153" t="n">
        <v>128</v>
      </c>
      <c r="C3153" t="inlineStr">
        <is>
          <t>Love Cabaret</t>
        </is>
      </c>
      <c r="D3153" s="556" t="n">
        <v>45597</v>
      </c>
      <c r="E3153" t="n">
        <v>20315</v>
      </c>
      <c r="F3153" t="inlineStr">
        <is>
          <t>FARINHA DE ARROZ MANINHO 1KG</t>
        </is>
      </c>
      <c r="G3153" t="n">
        <v>2218</v>
      </c>
      <c r="H3153" t="n">
        <v>9.25</v>
      </c>
      <c r="I3153" t="inlineStr">
        <is>
          <t>UN</t>
        </is>
      </c>
      <c r="J3153" t="inlineStr">
        <is>
          <t>ALIMENTOS</t>
        </is>
      </c>
      <c r="K3153" t="inlineStr">
        <is>
          <t>10/2024</t>
        </is>
      </c>
      <c r="L3153" t="n">
        <v>0</v>
      </c>
      <c r="M3153" s="556" t="n">
        <v>45558</v>
      </c>
      <c r="N3153" t="n">
        <v>7.9</v>
      </c>
      <c r="O3153" t="n">
        <v>7.9</v>
      </c>
      <c r="P3153" t="n">
        <v>73.08</v>
      </c>
    </row>
    <row r="3154">
      <c r="A3154" t="n">
        <v>5931</v>
      </c>
      <c r="B3154" t="n">
        <v>128</v>
      </c>
      <c r="C3154" t="inlineStr">
        <is>
          <t>Love Cabaret</t>
        </is>
      </c>
      <c r="D3154" s="556" t="n">
        <v>45597</v>
      </c>
      <c r="E3154" t="n">
        <v>18547</v>
      </c>
      <c r="F3154" t="inlineStr">
        <is>
          <t>APERITIVO APEROL 750ML</t>
        </is>
      </c>
      <c r="G3154" t="n">
        <v>3132</v>
      </c>
      <c r="H3154" t="n">
        <v>2</v>
      </c>
      <c r="I3154" t="inlineStr">
        <is>
          <t>GR</t>
        </is>
      </c>
      <c r="J3154" t="inlineStr">
        <is>
          <t>BEBIDAS</t>
        </is>
      </c>
      <c r="K3154" t="inlineStr">
        <is>
          <t>10/2024</t>
        </is>
      </c>
      <c r="L3154" t="n">
        <v>36</v>
      </c>
      <c r="M3154" s="556" t="n">
        <v>45569</v>
      </c>
      <c r="N3154" t="n">
        <v>36</v>
      </c>
      <c r="O3154" t="n">
        <v>37.5</v>
      </c>
      <c r="P3154" t="n">
        <v>72</v>
      </c>
    </row>
    <row r="3155">
      <c r="A3155" t="n">
        <v>5952</v>
      </c>
      <c r="B3155" t="n">
        <v>128</v>
      </c>
      <c r="C3155" t="inlineStr">
        <is>
          <t>Love Cabaret</t>
        </is>
      </c>
      <c r="D3155" s="556" t="n">
        <v>45597</v>
      </c>
      <c r="E3155" t="n">
        <v>18272</v>
      </c>
      <c r="F3155" t="inlineStr">
        <is>
          <t>RUM BACARDI SUPERIOR CARTA BLANCA 980ML</t>
        </is>
      </c>
      <c r="G3155" t="n">
        <v>3358</v>
      </c>
      <c r="H3155" t="n">
        <v>2</v>
      </c>
      <c r="I3155" t="inlineStr">
        <is>
          <t>GR</t>
        </is>
      </c>
      <c r="J3155" t="inlineStr">
        <is>
          <t>BEBIDAS</t>
        </is>
      </c>
      <c r="K3155" t="inlineStr">
        <is>
          <t>10/2024</t>
        </is>
      </c>
      <c r="L3155" t="n">
        <v>0</v>
      </c>
      <c r="M3155" s="556" t="n">
        <v>-693593</v>
      </c>
      <c r="N3155" t="n">
        <v>0</v>
      </c>
      <c r="O3155" t="n">
        <v>35.9</v>
      </c>
      <c r="P3155" t="n">
        <v>71.8</v>
      </c>
    </row>
    <row r="3156">
      <c r="A3156" t="n">
        <v>6063</v>
      </c>
      <c r="B3156" t="n">
        <v>128</v>
      </c>
      <c r="C3156" t="inlineStr">
        <is>
          <t>Love Cabaret</t>
        </is>
      </c>
      <c r="D3156" s="556" t="n">
        <v>45597</v>
      </c>
      <c r="E3156" t="n">
        <v>19420</v>
      </c>
      <c r="F3156" t="inlineStr">
        <is>
          <t>LEITE INTEGRAL ITALAC 1L</t>
        </is>
      </c>
      <c r="G3156" t="n">
        <v>2758</v>
      </c>
      <c r="H3156" t="n">
        <v>10.4</v>
      </c>
      <c r="I3156" t="inlineStr">
        <is>
          <t>UN</t>
        </is>
      </c>
      <c r="J3156" t="inlineStr">
        <is>
          <t>ALIMENTOS</t>
        </is>
      </c>
      <c r="K3156" t="inlineStr">
        <is>
          <t>10/2024</t>
        </is>
      </c>
      <c r="L3156" t="n">
        <v>6.65</v>
      </c>
      <c r="M3156" s="556" t="n">
        <v>45579</v>
      </c>
      <c r="N3156" t="n">
        <v>6.84</v>
      </c>
      <c r="O3156" t="n">
        <v>6.1</v>
      </c>
      <c r="P3156" t="n">
        <v>69.16</v>
      </c>
    </row>
    <row r="3157">
      <c r="A3157" t="n">
        <v>6036</v>
      </c>
      <c r="B3157" t="n">
        <v>128</v>
      </c>
      <c r="C3157" t="inlineStr">
        <is>
          <t>Love Cabaret</t>
        </is>
      </c>
      <c r="D3157" s="556" t="n">
        <v>45597</v>
      </c>
      <c r="E3157" t="n">
        <v>19649</v>
      </c>
      <c r="F3157" t="inlineStr">
        <is>
          <t>ALHO DESCASCADO KG</t>
        </is>
      </c>
      <c r="G3157" t="n">
        <v>2589</v>
      </c>
      <c r="H3157" t="n">
        <v>2.6</v>
      </c>
      <c r="I3157" t="inlineStr">
        <is>
          <t>KG</t>
        </is>
      </c>
      <c r="J3157" t="inlineStr">
        <is>
          <t>ALIMENTOS</t>
        </is>
      </c>
      <c r="K3157" t="inlineStr">
        <is>
          <t>10/2024</t>
        </is>
      </c>
      <c r="L3157" t="n">
        <v>26.57</v>
      </c>
      <c r="M3157" s="556" t="n">
        <v>45596</v>
      </c>
      <c r="N3157" t="n">
        <v>26</v>
      </c>
      <c r="O3157" t="n">
        <v>24.79</v>
      </c>
      <c r="P3157" t="n">
        <v>69.08</v>
      </c>
    </row>
    <row r="3158">
      <c r="A3158" t="n">
        <v>6004</v>
      </c>
      <c r="B3158" t="n">
        <v>128</v>
      </c>
      <c r="C3158" t="inlineStr">
        <is>
          <t>Love Cabaret</t>
        </is>
      </c>
      <c r="D3158" s="556" t="n">
        <v>45597</v>
      </c>
      <c r="E3158" t="n">
        <v>20359</v>
      </c>
      <c r="F3158" t="inlineStr">
        <is>
          <t>FARINHA DE TRIGO ANACONDA 1KG</t>
        </is>
      </c>
      <c r="G3158" t="n">
        <v>2199</v>
      </c>
      <c r="H3158" t="n">
        <v>14.8</v>
      </c>
      <c r="I3158" t="inlineStr">
        <is>
          <t>UN</t>
        </is>
      </c>
      <c r="J3158" t="inlineStr">
        <is>
          <t>ALIMENTOS</t>
        </is>
      </c>
      <c r="K3158" t="inlineStr">
        <is>
          <t>10/2024</t>
        </is>
      </c>
      <c r="L3158" t="n">
        <v>4.33</v>
      </c>
      <c r="M3158" s="556" t="n">
        <v>45572</v>
      </c>
      <c r="N3158" t="n">
        <v>4.33</v>
      </c>
      <c r="O3158" t="n">
        <v>4.32</v>
      </c>
      <c r="P3158" t="n">
        <v>64.08</v>
      </c>
    </row>
    <row r="3159">
      <c r="A3159" t="n">
        <v>5984</v>
      </c>
      <c r="B3159" t="n">
        <v>128</v>
      </c>
      <c r="C3159" t="inlineStr">
        <is>
          <t>Love Cabaret</t>
        </is>
      </c>
      <c r="D3159" s="556" t="n">
        <v>45597</v>
      </c>
      <c r="E3159" t="n">
        <v>23992</v>
      </c>
      <c r="F3159" t="inlineStr">
        <is>
          <t>ACIDO MALICO KG</t>
        </is>
      </c>
      <c r="G3159" t="n">
        <v>2216</v>
      </c>
      <c r="H3159" t="n">
        <v>1</v>
      </c>
      <c r="I3159" t="inlineStr">
        <is>
          <t>KG</t>
        </is>
      </c>
      <c r="J3159" t="inlineStr">
        <is>
          <t>ALIMENTOS</t>
        </is>
      </c>
      <c r="K3159" t="inlineStr">
        <is>
          <t>10/2024</t>
        </is>
      </c>
      <c r="L3159" t="n">
        <v>0</v>
      </c>
      <c r="M3159" s="556" t="n">
        <v>45537</v>
      </c>
      <c r="N3159" t="n">
        <v>59.78</v>
      </c>
      <c r="O3159" t="n">
        <v>59.78</v>
      </c>
      <c r="P3159" t="n">
        <v>59.78</v>
      </c>
    </row>
    <row r="3160">
      <c r="A3160" t="n">
        <v>6031</v>
      </c>
      <c r="B3160" t="n">
        <v>128</v>
      </c>
      <c r="C3160" t="inlineStr">
        <is>
          <t>Love Cabaret</t>
        </is>
      </c>
      <c r="D3160" s="556" t="n">
        <v>45597</v>
      </c>
      <c r="E3160" t="n">
        <v>20614</v>
      </c>
      <c r="F3160" t="inlineStr">
        <is>
          <t>PASTA GERGELIM TAHINE ISTAMBUL 5006 LT</t>
        </is>
      </c>
      <c r="G3160" t="n">
        <v>2119</v>
      </c>
      <c r="H3160" t="n">
        <v>2</v>
      </c>
      <c r="I3160" t="inlineStr">
        <is>
          <t>UN</t>
        </is>
      </c>
      <c r="J3160" t="inlineStr">
        <is>
          <t>ALIMENTOS</t>
        </is>
      </c>
      <c r="K3160" t="inlineStr">
        <is>
          <t>10/2024</t>
        </is>
      </c>
      <c r="L3160" t="n">
        <v>0</v>
      </c>
      <c r="M3160" s="556" t="n">
        <v>45453</v>
      </c>
      <c r="N3160" t="n">
        <v>28.62</v>
      </c>
      <c r="O3160" t="n">
        <v>28.96</v>
      </c>
      <c r="P3160" t="n">
        <v>57.24</v>
      </c>
    </row>
    <row r="3161">
      <c r="A3161" t="n">
        <v>6059</v>
      </c>
      <c r="B3161" t="n">
        <v>128</v>
      </c>
      <c r="C3161" t="inlineStr">
        <is>
          <t>Love Cabaret</t>
        </is>
      </c>
      <c r="D3161" s="556" t="n">
        <v>45597</v>
      </c>
      <c r="E3161" t="n">
        <v>19718</v>
      </c>
      <c r="F3161" t="inlineStr">
        <is>
          <t>UVA CRINSON KG</t>
        </is>
      </c>
      <c r="G3161" t="n">
        <v>2536</v>
      </c>
      <c r="H3161" t="n">
        <v>3</v>
      </c>
      <c r="I3161" t="inlineStr">
        <is>
          <t>KG</t>
        </is>
      </c>
      <c r="J3161" t="inlineStr">
        <is>
          <t>ALIMENTOS</t>
        </is>
      </c>
      <c r="K3161" t="inlineStr">
        <is>
          <t>10/2024</t>
        </is>
      </c>
      <c r="L3161" t="n">
        <v>17.7</v>
      </c>
      <c r="M3161" s="556" t="n">
        <v>45596</v>
      </c>
      <c r="N3161" t="n">
        <v>20.25</v>
      </c>
      <c r="O3161" t="n">
        <v>18.61</v>
      </c>
      <c r="P3161" t="n">
        <v>53.1</v>
      </c>
    </row>
    <row r="3162">
      <c r="A3162" t="n">
        <v>6737</v>
      </c>
      <c r="B3162" t="n">
        <v>128</v>
      </c>
      <c r="C3162" t="inlineStr">
        <is>
          <t>Love Cabaret</t>
        </is>
      </c>
      <c r="D3162" s="556" t="n">
        <v>45597</v>
      </c>
      <c r="E3162" t="n">
        <v>19976</v>
      </c>
      <c r="F3162" t="inlineStr">
        <is>
          <t>MOLHO SHOYU SAKURA TRADICIONAL 1LT UN</t>
        </is>
      </c>
      <c r="G3162" t="n">
        <v>2354</v>
      </c>
      <c r="H3162" t="n">
        <v>3</v>
      </c>
      <c r="I3162" t="inlineStr">
        <is>
          <t>UN</t>
        </is>
      </c>
      <c r="J3162" t="inlineStr">
        <is>
          <t>ALIMENTOS</t>
        </is>
      </c>
      <c r="K3162" t="inlineStr">
        <is>
          <t>10/2024</t>
        </is>
      </c>
      <c r="L3162" t="n">
        <v>0</v>
      </c>
      <c r="M3162" s="556" t="n">
        <v>45461</v>
      </c>
      <c r="N3162" t="n">
        <v>16.8</v>
      </c>
      <c r="O3162" t="n">
        <v>16.8</v>
      </c>
      <c r="P3162" t="n">
        <v>50.4</v>
      </c>
    </row>
    <row r="3163">
      <c r="A3163" t="n">
        <v>5989</v>
      </c>
      <c r="B3163" t="n">
        <v>128</v>
      </c>
      <c r="C3163" t="inlineStr">
        <is>
          <t>Love Cabaret</t>
        </is>
      </c>
      <c r="D3163" s="556" t="n">
        <v>45597</v>
      </c>
      <c r="E3163" t="n">
        <v>24039</v>
      </c>
      <c r="F3163" t="inlineStr">
        <is>
          <t>AMENDOA INTEIRA CRUA SEM CASCA 1KG</t>
        </is>
      </c>
      <c r="G3163" t="n">
        <v>2048</v>
      </c>
      <c r="H3163" t="n">
        <v>1</v>
      </c>
      <c r="I3163" t="inlineStr">
        <is>
          <t>KG</t>
        </is>
      </c>
      <c r="J3163" t="inlineStr">
        <is>
          <t>ALIMENTOS</t>
        </is>
      </c>
      <c r="K3163" t="inlineStr">
        <is>
          <t>10/2024</t>
        </is>
      </c>
      <c r="L3163" t="n">
        <v>0</v>
      </c>
      <c r="M3163" s="556" t="n">
        <v>45516</v>
      </c>
      <c r="N3163" t="n">
        <v>49.9</v>
      </c>
      <c r="O3163" t="n">
        <v>54.74</v>
      </c>
      <c r="P3163" t="n">
        <v>49.9</v>
      </c>
    </row>
    <row r="3164">
      <c r="A3164" t="n">
        <v>6062</v>
      </c>
      <c r="B3164" t="n">
        <v>128</v>
      </c>
      <c r="C3164" t="inlineStr">
        <is>
          <t>Love Cabaret</t>
        </is>
      </c>
      <c r="D3164" s="556" t="n">
        <v>45597</v>
      </c>
      <c r="E3164" t="n">
        <v>19242</v>
      </c>
      <c r="F3164" t="inlineStr">
        <is>
          <t>IOGURTE NATURAL VIGOR 12X150G</t>
        </is>
      </c>
      <c r="G3164" t="n">
        <v>2785</v>
      </c>
      <c r="H3164" t="n">
        <v>16</v>
      </c>
      <c r="I3164" t="inlineStr">
        <is>
          <t>UN</t>
        </is>
      </c>
      <c r="J3164" t="inlineStr">
        <is>
          <t>ALIMENTOS</t>
        </is>
      </c>
      <c r="K3164" t="inlineStr">
        <is>
          <t>10/2024</t>
        </is>
      </c>
      <c r="L3164" t="n">
        <v>0</v>
      </c>
      <c r="M3164" s="556" t="n">
        <v>-693593</v>
      </c>
      <c r="N3164" t="n">
        <v>0</v>
      </c>
      <c r="O3164" t="n">
        <v>0</v>
      </c>
      <c r="P3164" t="n">
        <v>48.32</v>
      </c>
    </row>
    <row r="3165">
      <c r="A3165" t="n">
        <v>6040</v>
      </c>
      <c r="B3165" t="n">
        <v>128</v>
      </c>
      <c r="C3165" t="inlineStr">
        <is>
          <t>Love Cabaret</t>
        </is>
      </c>
      <c r="D3165" s="556" t="n">
        <v>45597</v>
      </c>
      <c r="E3165" t="n">
        <v>19639</v>
      </c>
      <c r="F3165" t="inlineStr">
        <is>
          <t>BATATA COMUM KG</t>
        </is>
      </c>
      <c r="G3165" t="n">
        <v>2597</v>
      </c>
      <c r="H3165" t="n">
        <v>8.699999999999999</v>
      </c>
      <c r="I3165" t="inlineStr">
        <is>
          <t>KG</t>
        </is>
      </c>
      <c r="J3165" t="inlineStr">
        <is>
          <t>ALIMENTOS</t>
        </is>
      </c>
      <c r="K3165" t="inlineStr">
        <is>
          <t>10/2024</t>
        </is>
      </c>
      <c r="L3165" t="n">
        <v>5.47</v>
      </c>
      <c r="M3165" s="556" t="n">
        <v>45589</v>
      </c>
      <c r="N3165" t="n">
        <v>5.4</v>
      </c>
      <c r="O3165" t="n">
        <v>4.68</v>
      </c>
      <c r="P3165" t="n">
        <v>47.59</v>
      </c>
    </row>
    <row r="3166">
      <c r="A3166" t="n">
        <v>5996</v>
      </c>
      <c r="B3166" t="n">
        <v>128</v>
      </c>
      <c r="C3166" t="inlineStr">
        <is>
          <t>Love Cabaret</t>
        </is>
      </c>
      <c r="D3166" s="556" t="n">
        <v>45597</v>
      </c>
      <c r="E3166" t="n">
        <v>24118</v>
      </c>
      <c r="F3166" t="inlineStr">
        <is>
          <t>CASTANHA DE CAJU CRUA KG</t>
        </is>
      </c>
      <c r="G3166" t="n">
        <v>2233</v>
      </c>
      <c r="H3166" t="n">
        <v>0.64</v>
      </c>
      <c r="I3166" t="inlineStr">
        <is>
          <t>KG</t>
        </is>
      </c>
      <c r="J3166" t="inlineStr">
        <is>
          <t>ALIMENTOS</t>
        </is>
      </c>
      <c r="K3166" t="inlineStr">
        <is>
          <t>10/2024</t>
        </is>
      </c>
      <c r="L3166" t="n">
        <v>0</v>
      </c>
      <c r="M3166" s="556" t="n">
        <v>45530</v>
      </c>
      <c r="N3166" t="n">
        <v>68.90000000000001</v>
      </c>
      <c r="O3166" t="n">
        <v>69.8</v>
      </c>
      <c r="P3166" t="n">
        <v>44.1</v>
      </c>
    </row>
    <row r="3167">
      <c r="A3167" t="n">
        <v>5939</v>
      </c>
      <c r="B3167" t="n">
        <v>128</v>
      </c>
      <c r="C3167" t="inlineStr">
        <is>
          <t>Love Cabaret</t>
        </is>
      </c>
      <c r="D3167" s="556" t="n">
        <v>45597</v>
      </c>
      <c r="E3167" t="n">
        <v>18477</v>
      </c>
      <c r="F3167" t="inlineStr">
        <is>
          <t>CACHACA ORIGINAL OURO ENGENHO CANTAREIRA 750ML</t>
        </is>
      </c>
      <c r="G3167" t="n">
        <v>3179</v>
      </c>
      <c r="H3167" t="n">
        <v>1</v>
      </c>
      <c r="I3167" t="inlineStr">
        <is>
          <t>GR</t>
        </is>
      </c>
      <c r="J3167" t="inlineStr">
        <is>
          <t>BEBIDAS</t>
        </is>
      </c>
      <c r="K3167" t="inlineStr">
        <is>
          <t>10/2024</t>
        </is>
      </c>
      <c r="L3167" t="n">
        <v>0</v>
      </c>
      <c r="M3167" s="556" t="n">
        <v>-693593</v>
      </c>
      <c r="N3167" t="n">
        <v>0</v>
      </c>
      <c r="O3167" t="n">
        <v>43.9</v>
      </c>
      <c r="P3167" t="n">
        <v>43.9</v>
      </c>
    </row>
    <row r="3168">
      <c r="A3168" t="n">
        <v>6005</v>
      </c>
      <c r="B3168" t="n">
        <v>128</v>
      </c>
      <c r="C3168" t="inlineStr">
        <is>
          <t>Love Cabaret</t>
        </is>
      </c>
      <c r="D3168" s="556" t="n">
        <v>45597</v>
      </c>
      <c r="E3168" t="n">
        <v>24244</v>
      </c>
      <c r="F3168" t="inlineStr">
        <is>
          <t>FARINHA PANKO KG</t>
        </is>
      </c>
      <c r="G3168" t="n">
        <v>2200</v>
      </c>
      <c r="H3168" t="n">
        <v>3</v>
      </c>
      <c r="I3168" t="inlineStr">
        <is>
          <t>KG</t>
        </is>
      </c>
      <c r="J3168" t="inlineStr">
        <is>
          <t>ALIMENTOS</t>
        </is>
      </c>
      <c r="K3168" t="inlineStr">
        <is>
          <t>10/2024</t>
        </is>
      </c>
      <c r="L3168" t="n">
        <v>0</v>
      </c>
      <c r="M3168" s="556" t="n">
        <v>45523</v>
      </c>
      <c r="N3168" t="n">
        <v>14.45</v>
      </c>
      <c r="O3168" t="n">
        <v>14.45</v>
      </c>
      <c r="P3168" t="n">
        <v>43.35</v>
      </c>
    </row>
    <row r="3169">
      <c r="A3169" t="n">
        <v>5991</v>
      </c>
      <c r="B3169" t="n">
        <v>128</v>
      </c>
      <c r="C3169" t="inlineStr">
        <is>
          <t>Love Cabaret</t>
        </is>
      </c>
      <c r="D3169" s="556" t="n">
        <v>45597</v>
      </c>
      <c r="E3169" t="n">
        <v>20307</v>
      </c>
      <c r="F3169" t="inlineStr">
        <is>
          <t>ARROZ ARBORIO CAMIL C/1KG</t>
        </is>
      </c>
      <c r="G3169" t="n">
        <v>2222</v>
      </c>
      <c r="H3169" t="n">
        <v>2.4</v>
      </c>
      <c r="I3169" t="inlineStr">
        <is>
          <t>CX</t>
        </is>
      </c>
      <c r="J3169" t="inlineStr">
        <is>
          <t>ALIMENTOS</t>
        </is>
      </c>
      <c r="K3169" t="inlineStr">
        <is>
          <t>10/2024</t>
        </is>
      </c>
      <c r="L3169" t="n">
        <v>0</v>
      </c>
      <c r="M3169" s="556" t="n">
        <v>45509</v>
      </c>
      <c r="N3169" t="n">
        <v>17.45</v>
      </c>
      <c r="O3169" t="n">
        <v>17.15</v>
      </c>
      <c r="P3169" t="n">
        <v>41.88</v>
      </c>
    </row>
    <row r="3170">
      <c r="A3170" t="n">
        <v>5924</v>
      </c>
      <c r="B3170" t="n">
        <v>128</v>
      </c>
      <c r="C3170" t="inlineStr">
        <is>
          <t>Love Cabaret</t>
        </is>
      </c>
      <c r="D3170" s="556" t="n">
        <v>45597</v>
      </c>
      <c r="E3170" t="n">
        <v>23974</v>
      </c>
      <c r="F3170" t="inlineStr">
        <is>
          <t>GELO RETANGULO 50X65MM</t>
        </is>
      </c>
      <c r="G3170" t="n">
        <v>4163</v>
      </c>
      <c r="H3170" t="n">
        <v>21.67</v>
      </c>
      <c r="I3170" t="inlineStr">
        <is>
          <t>UN</t>
        </is>
      </c>
      <c r="J3170" t="inlineStr">
        <is>
          <t>BEBIDAS</t>
        </is>
      </c>
      <c r="K3170" t="inlineStr">
        <is>
          <t>10/2024</t>
        </is>
      </c>
      <c r="L3170" t="n">
        <v>0</v>
      </c>
      <c r="M3170" s="556" t="n">
        <v>45461</v>
      </c>
      <c r="N3170" t="n">
        <v>1.9</v>
      </c>
      <c r="O3170" t="n">
        <v>45.6</v>
      </c>
      <c r="P3170" t="n">
        <v>41.17</v>
      </c>
    </row>
    <row r="3171">
      <c r="A3171" t="n">
        <v>6035</v>
      </c>
      <c r="B3171" t="n">
        <v>128</v>
      </c>
      <c r="C3171" t="inlineStr">
        <is>
          <t>Love Cabaret</t>
        </is>
      </c>
      <c r="D3171" s="556" t="n">
        <v>45597</v>
      </c>
      <c r="E3171" t="n">
        <v>19497</v>
      </c>
      <c r="F3171" t="inlineStr">
        <is>
          <t>ALFACE ROMANA MINI KG</t>
        </is>
      </c>
      <c r="G3171" t="n">
        <v>2713</v>
      </c>
      <c r="H3171" t="n">
        <v>0.75</v>
      </c>
      <c r="I3171" t="inlineStr">
        <is>
          <t>KG</t>
        </is>
      </c>
      <c r="J3171" t="inlineStr">
        <is>
          <t>ALIMENTOS</t>
        </is>
      </c>
      <c r="K3171" t="inlineStr">
        <is>
          <t>10/2024</t>
        </is>
      </c>
      <c r="L3171" t="n">
        <v>54.62</v>
      </c>
      <c r="M3171" s="556" t="n">
        <v>45596</v>
      </c>
      <c r="N3171" t="n">
        <v>92.40000000000001</v>
      </c>
      <c r="O3171" t="n">
        <v>92.40000000000001</v>
      </c>
      <c r="P3171" t="n">
        <v>40.96</v>
      </c>
    </row>
    <row r="3172">
      <c r="A3172" t="n">
        <v>6743</v>
      </c>
      <c r="B3172" t="n">
        <v>128</v>
      </c>
      <c r="C3172" t="inlineStr">
        <is>
          <t>Love Cabaret</t>
        </is>
      </c>
      <c r="D3172" s="556" t="n">
        <v>45597</v>
      </c>
      <c r="E3172" t="n">
        <v>24807</v>
      </c>
      <c r="F3172" t="inlineStr">
        <is>
          <t>VINAGRE DE MACA ORGANICO 500ML UN</t>
        </is>
      </c>
      <c r="G3172" t="n">
        <v>5769</v>
      </c>
      <c r="H3172" t="n">
        <v>2</v>
      </c>
      <c r="I3172" t="inlineStr">
        <is>
          <t>UN</t>
        </is>
      </c>
      <c r="J3172" t="inlineStr">
        <is>
          <t>ALIMENTOS</t>
        </is>
      </c>
      <c r="K3172" t="inlineStr">
        <is>
          <t>10/2024</t>
        </is>
      </c>
      <c r="L3172" t="n">
        <v>0</v>
      </c>
      <c r="M3172" s="556" t="n">
        <v>45538</v>
      </c>
      <c r="N3172" t="n">
        <v>19.9</v>
      </c>
      <c r="O3172" t="n">
        <v>19.9</v>
      </c>
      <c r="P3172" t="n">
        <v>39.8</v>
      </c>
    </row>
    <row r="3173">
      <c r="A3173" t="n">
        <v>6060</v>
      </c>
      <c r="B3173" t="n">
        <v>128</v>
      </c>
      <c r="C3173" t="inlineStr">
        <is>
          <t>Love Cabaret</t>
        </is>
      </c>
      <c r="D3173" s="556" t="n">
        <v>45597</v>
      </c>
      <c r="E3173" t="n">
        <v>19527</v>
      </c>
      <c r="F3173" t="inlineStr">
        <is>
          <t>VAGEM HOLANDESA KG</t>
        </is>
      </c>
      <c r="G3173" t="n">
        <v>2686</v>
      </c>
      <c r="H3173" t="n">
        <v>1.4</v>
      </c>
      <c r="I3173" t="inlineStr">
        <is>
          <t>KG</t>
        </is>
      </c>
      <c r="J3173" t="inlineStr">
        <is>
          <t>ALIMENTOS</t>
        </is>
      </c>
      <c r="K3173" t="inlineStr">
        <is>
          <t>10/2024</t>
        </is>
      </c>
      <c r="L3173" t="n">
        <v>27.12</v>
      </c>
      <c r="M3173" s="556" t="n">
        <v>45596</v>
      </c>
      <c r="N3173" t="n">
        <v>28.35</v>
      </c>
      <c r="O3173" t="n">
        <v>16.27</v>
      </c>
      <c r="P3173" t="n">
        <v>37.97</v>
      </c>
    </row>
    <row r="3174">
      <c r="A3174" t="n">
        <v>6009</v>
      </c>
      <c r="B3174" t="n">
        <v>128</v>
      </c>
      <c r="C3174" t="inlineStr">
        <is>
          <t>Love Cabaret</t>
        </is>
      </c>
      <c r="D3174" s="556" t="n">
        <v>45597</v>
      </c>
      <c r="E3174" t="n">
        <v>20140</v>
      </c>
      <c r="F3174" t="inlineStr">
        <is>
          <t>MACARRAO ESPAGUETE C/ OVOS DIVELLA N8 C/500G</t>
        </is>
      </c>
      <c r="G3174" t="n">
        <v>2284</v>
      </c>
      <c r="H3174" t="n">
        <v>5</v>
      </c>
      <c r="I3174" t="inlineStr">
        <is>
          <t>UN</t>
        </is>
      </c>
      <c r="J3174" t="inlineStr">
        <is>
          <t>ALIMENTOS</t>
        </is>
      </c>
      <c r="K3174" t="inlineStr">
        <is>
          <t>10/2024</t>
        </is>
      </c>
      <c r="L3174" t="n">
        <v>0</v>
      </c>
      <c r="M3174" s="556" t="n">
        <v>-693593</v>
      </c>
      <c r="N3174" t="n">
        <v>0</v>
      </c>
      <c r="O3174" t="n">
        <v>7.25</v>
      </c>
      <c r="P3174" t="n">
        <v>36.25</v>
      </c>
    </row>
    <row r="3175">
      <c r="A3175" t="n">
        <v>6039</v>
      </c>
      <c r="B3175" t="n">
        <v>128</v>
      </c>
      <c r="C3175" t="inlineStr">
        <is>
          <t>Love Cabaret</t>
        </is>
      </c>
      <c r="D3175" s="556" t="n">
        <v>45597</v>
      </c>
      <c r="E3175" t="n">
        <v>19645</v>
      </c>
      <c r="F3175" t="inlineStr">
        <is>
          <t>BATATA ASTERIX NOIVA KG</t>
        </is>
      </c>
      <c r="G3175" t="n">
        <v>2593</v>
      </c>
      <c r="H3175" t="n">
        <v>7</v>
      </c>
      <c r="I3175" t="inlineStr">
        <is>
          <t>KG</t>
        </is>
      </c>
      <c r="J3175" t="inlineStr">
        <is>
          <t>ALIMENTOS</t>
        </is>
      </c>
      <c r="K3175" t="inlineStr">
        <is>
          <t>10/2024</t>
        </is>
      </c>
      <c r="L3175" t="n">
        <v>5</v>
      </c>
      <c r="M3175" s="556" t="n">
        <v>45593</v>
      </c>
      <c r="N3175" t="n">
        <v>4.6</v>
      </c>
      <c r="O3175" t="n">
        <v>4.6</v>
      </c>
      <c r="P3175" t="n">
        <v>35</v>
      </c>
    </row>
    <row r="3176">
      <c r="A3176" t="n">
        <v>6030</v>
      </c>
      <c r="B3176" t="n">
        <v>128</v>
      </c>
      <c r="C3176" t="inlineStr">
        <is>
          <t>Love Cabaret</t>
        </is>
      </c>
      <c r="D3176" s="556" t="n">
        <v>45597</v>
      </c>
      <c r="E3176" t="n">
        <v>19907</v>
      </c>
      <c r="F3176" t="inlineStr">
        <is>
          <t>SAL REFINADO CISNE 1KG</t>
        </is>
      </c>
      <c r="G3176" t="n">
        <v>2381</v>
      </c>
      <c r="H3176" t="n">
        <v>11</v>
      </c>
      <c r="I3176" t="inlineStr">
        <is>
          <t>UN</t>
        </is>
      </c>
      <c r="J3176" t="inlineStr">
        <is>
          <t>ALIMENTOS</t>
        </is>
      </c>
      <c r="K3176" t="inlineStr">
        <is>
          <t>10/2024</t>
        </is>
      </c>
      <c r="L3176" t="n">
        <v>0</v>
      </c>
      <c r="M3176" s="556" t="n">
        <v>45551</v>
      </c>
      <c r="N3176" t="n">
        <v>3.1</v>
      </c>
      <c r="O3176" t="n">
        <v>2.96</v>
      </c>
      <c r="P3176" t="n">
        <v>34.1</v>
      </c>
    </row>
    <row r="3177">
      <c r="A3177" t="n">
        <v>6013</v>
      </c>
      <c r="B3177" t="n">
        <v>128</v>
      </c>
      <c r="C3177" t="inlineStr">
        <is>
          <t>Love Cabaret</t>
        </is>
      </c>
      <c r="D3177" s="556" t="n">
        <v>45597</v>
      </c>
      <c r="E3177" t="n">
        <v>20876</v>
      </c>
      <c r="F3177" t="inlineStr">
        <is>
          <t>MEL FLORES SILVESTRE 1KG</t>
        </is>
      </c>
      <c r="G3177" t="n">
        <v>2041</v>
      </c>
      <c r="H3177" t="n">
        <v>1</v>
      </c>
      <c r="I3177" t="inlineStr">
        <is>
          <t>UN</t>
        </is>
      </c>
      <c r="J3177" t="inlineStr">
        <is>
          <t>ALIMENTOS</t>
        </is>
      </c>
      <c r="K3177" t="inlineStr">
        <is>
          <t>10/2024</t>
        </is>
      </c>
      <c r="L3177" t="n">
        <v>33.9</v>
      </c>
      <c r="M3177" s="556" t="n">
        <v>45586</v>
      </c>
      <c r="N3177" t="n">
        <v>33.9</v>
      </c>
      <c r="O3177" t="n">
        <v>33.9</v>
      </c>
      <c r="P3177" t="n">
        <v>33.9</v>
      </c>
    </row>
    <row r="3178">
      <c r="A3178" t="n">
        <v>6053</v>
      </c>
      <c r="B3178" t="n">
        <v>128</v>
      </c>
      <c r="C3178" t="inlineStr">
        <is>
          <t>Love Cabaret</t>
        </is>
      </c>
      <c r="D3178" s="556" t="n">
        <v>45597</v>
      </c>
      <c r="E3178" t="n">
        <v>19567</v>
      </c>
      <c r="F3178" t="inlineStr">
        <is>
          <t>PIMENTA JAMAICA EM GRAO KG</t>
        </is>
      </c>
      <c r="G3178" t="n">
        <v>2650</v>
      </c>
      <c r="H3178" t="n">
        <v>1</v>
      </c>
      <c r="I3178" t="inlineStr">
        <is>
          <t>KG</t>
        </is>
      </c>
      <c r="J3178" t="inlineStr">
        <is>
          <t>ALIMENTOS</t>
        </is>
      </c>
      <c r="K3178" t="inlineStr">
        <is>
          <t>10/2024</t>
        </is>
      </c>
      <c r="L3178" t="n">
        <v>33.75</v>
      </c>
      <c r="M3178" s="556" t="n">
        <v>45586</v>
      </c>
      <c r="N3178" t="n">
        <v>33.75</v>
      </c>
      <c r="O3178" t="n">
        <v>156</v>
      </c>
      <c r="P3178" t="n">
        <v>33.75</v>
      </c>
    </row>
    <row r="3179">
      <c r="A3179" t="n">
        <v>6041</v>
      </c>
      <c r="B3179" t="n">
        <v>128</v>
      </c>
      <c r="C3179" t="inlineStr">
        <is>
          <t>Love Cabaret</t>
        </is>
      </c>
      <c r="D3179" s="556" t="n">
        <v>45597</v>
      </c>
      <c r="E3179" t="n">
        <v>24509</v>
      </c>
      <c r="F3179" t="inlineStr">
        <is>
          <t>CEBOLA BRANCA KG</t>
        </is>
      </c>
      <c r="G3179" t="n">
        <v>2607</v>
      </c>
      <c r="H3179" t="n">
        <v>8</v>
      </c>
      <c r="I3179" t="inlineStr">
        <is>
          <t>KG</t>
        </is>
      </c>
      <c r="J3179" t="inlineStr">
        <is>
          <t>ALIMENTOS</t>
        </is>
      </c>
      <c r="K3179" t="inlineStr">
        <is>
          <t>10/2024</t>
        </is>
      </c>
      <c r="L3179" t="n">
        <v>0</v>
      </c>
      <c r="M3179" s="556" t="n">
        <v>45539</v>
      </c>
      <c r="N3179" t="n">
        <v>3.75</v>
      </c>
      <c r="O3179" t="n">
        <v>3.21</v>
      </c>
      <c r="P3179" t="n">
        <v>30</v>
      </c>
    </row>
    <row r="3180">
      <c r="A3180" t="n">
        <v>6037</v>
      </c>
      <c r="B3180" t="n">
        <v>128</v>
      </c>
      <c r="C3180" t="inlineStr">
        <is>
          <t>Love Cabaret</t>
        </is>
      </c>
      <c r="D3180" s="556" t="n">
        <v>45597</v>
      </c>
      <c r="E3180" t="n">
        <v>24037</v>
      </c>
      <c r="F3180" t="inlineStr">
        <is>
          <t>ALHO TRITURADO FRITO</t>
        </is>
      </c>
      <c r="G3180" t="n">
        <v>2590</v>
      </c>
      <c r="H3180" t="n">
        <v>0.7</v>
      </c>
      <c r="I3180" t="inlineStr">
        <is>
          <t>KG</t>
        </is>
      </c>
      <c r="J3180" t="inlineStr">
        <is>
          <t>ALIMENTOS</t>
        </is>
      </c>
      <c r="K3180" t="inlineStr">
        <is>
          <t>10/2024</t>
        </is>
      </c>
      <c r="L3180" t="n">
        <v>0</v>
      </c>
      <c r="M3180" s="556" t="n">
        <v>-693593</v>
      </c>
      <c r="N3180" t="n">
        <v>0</v>
      </c>
      <c r="O3180" t="n">
        <v>40</v>
      </c>
      <c r="P3180" t="n">
        <v>28</v>
      </c>
    </row>
    <row r="3181">
      <c r="A3181" t="n">
        <v>6057</v>
      </c>
      <c r="B3181" t="n">
        <v>128</v>
      </c>
      <c r="C3181" t="inlineStr">
        <is>
          <t>Love Cabaret</t>
        </is>
      </c>
      <c r="D3181" s="556" t="n">
        <v>45597</v>
      </c>
      <c r="E3181" t="n">
        <v>19541</v>
      </c>
      <c r="F3181" t="inlineStr">
        <is>
          <t>TOMATE ITALIANO SALADA KG</t>
        </is>
      </c>
      <c r="G3181" t="n">
        <v>2675</v>
      </c>
      <c r="H3181" t="n">
        <v>4</v>
      </c>
      <c r="I3181" t="inlineStr">
        <is>
          <t>KG</t>
        </is>
      </c>
      <c r="J3181" t="inlineStr">
        <is>
          <t>ALIMENTOS</t>
        </is>
      </c>
      <c r="K3181" t="inlineStr">
        <is>
          <t>10/2024</t>
        </is>
      </c>
      <c r="L3181" t="n">
        <v>0</v>
      </c>
      <c r="M3181" s="556" t="n">
        <v>45561</v>
      </c>
      <c r="N3181" t="n">
        <v>6.8</v>
      </c>
      <c r="O3181" t="n">
        <v>5.76</v>
      </c>
      <c r="P3181" t="n">
        <v>27.2</v>
      </c>
    </row>
    <row r="3182">
      <c r="A3182" t="n">
        <v>5990</v>
      </c>
      <c r="B3182" t="n">
        <v>128</v>
      </c>
      <c r="C3182" t="inlineStr">
        <is>
          <t>Love Cabaret</t>
        </is>
      </c>
      <c r="D3182" s="556" t="n">
        <v>45597</v>
      </c>
      <c r="E3182" t="n">
        <v>24041</v>
      </c>
      <c r="F3182" t="inlineStr">
        <is>
          <t>AMENDOIM CRU S/ PELE KG</t>
        </is>
      </c>
      <c r="G3182" t="n">
        <v>2258</v>
      </c>
      <c r="H3182" t="n">
        <v>1.2</v>
      </c>
      <c r="I3182" t="inlineStr">
        <is>
          <t>KG</t>
        </is>
      </c>
      <c r="J3182" t="inlineStr">
        <is>
          <t>ALIMENTOS</t>
        </is>
      </c>
      <c r="K3182" t="inlineStr">
        <is>
          <t>10/2024</t>
        </is>
      </c>
      <c r="L3182" t="n">
        <v>0</v>
      </c>
      <c r="M3182" s="556" t="n">
        <v>-693593</v>
      </c>
      <c r="N3182" t="n">
        <v>0</v>
      </c>
      <c r="O3182" t="n">
        <v>22</v>
      </c>
      <c r="P3182" t="n">
        <v>26.4</v>
      </c>
    </row>
    <row r="3183">
      <c r="A3183" t="n">
        <v>5983</v>
      </c>
      <c r="B3183" t="n">
        <v>128</v>
      </c>
      <c r="C3183" t="inlineStr">
        <is>
          <t>Love Cabaret</t>
        </is>
      </c>
      <c r="D3183" s="556" t="n">
        <v>45597</v>
      </c>
      <c r="E3183" t="n">
        <v>19857</v>
      </c>
      <c r="F3183" t="inlineStr">
        <is>
          <t>ACIDO CITRICO KG</t>
        </is>
      </c>
      <c r="G3183" t="n">
        <v>2415</v>
      </c>
      <c r="H3183" t="n">
        <v>1</v>
      </c>
      <c r="I3183" t="inlineStr">
        <is>
          <t>KG</t>
        </is>
      </c>
      <c r="J3183" t="inlineStr">
        <is>
          <t>ALIMENTOS</t>
        </is>
      </c>
      <c r="K3183" t="inlineStr">
        <is>
          <t>10/2024</t>
        </is>
      </c>
      <c r="L3183" t="n">
        <v>25.48</v>
      </c>
      <c r="M3183" s="556" t="n">
        <v>45580</v>
      </c>
      <c r="N3183" t="n">
        <v>25.48</v>
      </c>
      <c r="O3183" t="n">
        <v>32.4</v>
      </c>
      <c r="P3183" t="n">
        <v>25.48</v>
      </c>
    </row>
    <row r="3184">
      <c r="A3184" t="n">
        <v>6050</v>
      </c>
      <c r="B3184" t="n">
        <v>128</v>
      </c>
      <c r="C3184" t="inlineStr">
        <is>
          <t>Love Cabaret</t>
        </is>
      </c>
      <c r="D3184" s="556" t="n">
        <v>45597</v>
      </c>
      <c r="E3184" t="n">
        <v>19586</v>
      </c>
      <c r="F3184" t="inlineStr">
        <is>
          <t>PICLES EM CONSERVA YGUARA 2KG</t>
        </is>
      </c>
      <c r="G3184" t="n">
        <v>2638</v>
      </c>
      <c r="H3184" t="n">
        <v>0.8</v>
      </c>
      <c r="I3184" t="inlineStr">
        <is>
          <t>UN</t>
        </is>
      </c>
      <c r="J3184" t="inlineStr">
        <is>
          <t>ALIMENTOS</t>
        </is>
      </c>
      <c r="K3184" t="inlineStr">
        <is>
          <t>10/2024</t>
        </is>
      </c>
      <c r="L3184" t="n">
        <v>0</v>
      </c>
      <c r="M3184" s="556" t="n">
        <v>-693593</v>
      </c>
      <c r="N3184" t="n">
        <v>0</v>
      </c>
      <c r="O3184" t="n">
        <v>30.94</v>
      </c>
      <c r="P3184" t="n">
        <v>24.75</v>
      </c>
    </row>
    <row r="3185">
      <c r="A3185" t="n">
        <v>6742</v>
      </c>
      <c r="B3185" t="n">
        <v>128</v>
      </c>
      <c r="C3185" t="inlineStr">
        <is>
          <t>Love Cabaret</t>
        </is>
      </c>
      <c r="D3185" s="556" t="n">
        <v>45597</v>
      </c>
      <c r="E3185" t="n">
        <v>20202</v>
      </c>
      <c r="F3185" t="inlineStr">
        <is>
          <t>VINAGRE DE ARROZ CASTELO 750ML UN</t>
        </is>
      </c>
      <c r="G3185" t="n">
        <v>2255</v>
      </c>
      <c r="H3185" t="n">
        <v>4</v>
      </c>
      <c r="I3185" t="inlineStr">
        <is>
          <t>UN</t>
        </is>
      </c>
      <c r="J3185" t="inlineStr">
        <is>
          <t>ALIMENTOS</t>
        </is>
      </c>
      <c r="K3185" t="inlineStr">
        <is>
          <t>10/2024</t>
        </is>
      </c>
      <c r="L3185" t="n">
        <v>5.59</v>
      </c>
      <c r="M3185" s="556" t="n">
        <v>45590</v>
      </c>
      <c r="N3185" t="n">
        <v>5.43</v>
      </c>
      <c r="O3185" t="n">
        <v>5.75</v>
      </c>
      <c r="P3185" t="n">
        <v>22.36</v>
      </c>
    </row>
    <row r="3186">
      <c r="A3186" t="n">
        <v>5992</v>
      </c>
      <c r="B3186" t="n">
        <v>128</v>
      </c>
      <c r="C3186" t="inlineStr">
        <is>
          <t>Love Cabaret</t>
        </is>
      </c>
      <c r="D3186" s="556" t="n">
        <v>45597</v>
      </c>
      <c r="E3186" t="n">
        <v>20311</v>
      </c>
      <c r="F3186" t="inlineStr">
        <is>
          <t>ARROZ ARBORIO PAGANINI C/1KG</t>
        </is>
      </c>
      <c r="G3186" t="n">
        <v>2222</v>
      </c>
      <c r="H3186" t="n">
        <v>1</v>
      </c>
      <c r="I3186" t="inlineStr">
        <is>
          <t>CX</t>
        </is>
      </c>
      <c r="J3186" t="inlineStr">
        <is>
          <t>ALIMENTOS</t>
        </is>
      </c>
      <c r="K3186" t="inlineStr">
        <is>
          <t>10/2024</t>
        </is>
      </c>
      <c r="L3186" t="n">
        <v>0</v>
      </c>
      <c r="M3186" s="556" t="n">
        <v>-693593</v>
      </c>
      <c r="N3186" t="n">
        <v>0</v>
      </c>
      <c r="O3186" t="n">
        <v>22.2</v>
      </c>
      <c r="P3186" t="n">
        <v>22.2</v>
      </c>
    </row>
    <row r="3187">
      <c r="A3187" t="n">
        <v>6014</v>
      </c>
      <c r="B3187" t="n">
        <v>128</v>
      </c>
      <c r="C3187" t="inlineStr">
        <is>
          <t>Love Cabaret</t>
        </is>
      </c>
      <c r="D3187" s="556" t="n">
        <v>45597</v>
      </c>
      <c r="E3187" t="n">
        <v>25213</v>
      </c>
      <c r="F3187" t="inlineStr">
        <is>
          <t>MISSO AZUMA C/1KG</t>
        </is>
      </c>
      <c r="G3187" t="n">
        <v>5948</v>
      </c>
      <c r="H3187" t="n">
        <v>0.7</v>
      </c>
      <c r="I3187" t="inlineStr">
        <is>
          <t>PT</t>
        </is>
      </c>
      <c r="J3187" t="inlineStr">
        <is>
          <t>ALIMENTOS</t>
        </is>
      </c>
      <c r="K3187" t="inlineStr">
        <is>
          <t>10/2024</t>
        </is>
      </c>
      <c r="L3187" t="n">
        <v>0</v>
      </c>
      <c r="M3187" s="556" t="n">
        <v>45545</v>
      </c>
      <c r="N3187" t="n">
        <v>29.54</v>
      </c>
      <c r="O3187" t="n">
        <v>29.54</v>
      </c>
      <c r="P3187" t="n">
        <v>20.68</v>
      </c>
    </row>
    <row r="3188">
      <c r="A3188" t="n">
        <v>6006</v>
      </c>
      <c r="B3188" t="n">
        <v>128</v>
      </c>
      <c r="C3188" t="inlineStr">
        <is>
          <t>Love Cabaret</t>
        </is>
      </c>
      <c r="D3188" s="556" t="n">
        <v>45597</v>
      </c>
      <c r="E3188" t="n">
        <v>20022</v>
      </c>
      <c r="F3188" t="inlineStr">
        <is>
          <t>FERMENTO QUIMICO ROYAL 250G</t>
        </is>
      </c>
      <c r="G3188" t="n">
        <v>2340</v>
      </c>
      <c r="H3188" t="n">
        <v>2.2</v>
      </c>
      <c r="I3188" t="inlineStr">
        <is>
          <t>UN</t>
        </is>
      </c>
      <c r="J3188" t="inlineStr">
        <is>
          <t>ALIMENTOS</t>
        </is>
      </c>
      <c r="K3188" t="inlineStr">
        <is>
          <t>10/2024</t>
        </is>
      </c>
      <c r="L3188" t="n">
        <v>0</v>
      </c>
      <c r="M3188" s="556" t="n">
        <v>45516</v>
      </c>
      <c r="N3188" t="n">
        <v>8.85</v>
      </c>
      <c r="O3188" t="n">
        <v>9.5</v>
      </c>
      <c r="P3188" t="n">
        <v>19.47</v>
      </c>
    </row>
    <row r="3189">
      <c r="A3189" t="n">
        <v>6038</v>
      </c>
      <c r="B3189" t="n">
        <v>128</v>
      </c>
      <c r="C3189" t="inlineStr">
        <is>
          <t>Love Cabaret</t>
        </is>
      </c>
      <c r="D3189" s="556" t="n">
        <v>45597</v>
      </c>
      <c r="E3189" t="n">
        <v>19647</v>
      </c>
      <c r="F3189" t="inlineStr">
        <is>
          <t>ALHO PORO KG</t>
        </is>
      </c>
      <c r="G3189" t="n">
        <v>2591</v>
      </c>
      <c r="H3189" t="n">
        <v>2</v>
      </c>
      <c r="I3189" t="inlineStr">
        <is>
          <t>KG</t>
        </is>
      </c>
      <c r="J3189" t="inlineStr">
        <is>
          <t>ALIMENTOS</t>
        </is>
      </c>
      <c r="K3189" t="inlineStr">
        <is>
          <t>10/2024</t>
        </is>
      </c>
      <c r="L3189" t="n">
        <v>9.4</v>
      </c>
      <c r="M3189" s="556" t="n">
        <v>45593</v>
      </c>
      <c r="N3189" t="n">
        <v>8</v>
      </c>
      <c r="O3189" t="n">
        <v>5.21</v>
      </c>
      <c r="P3189" t="n">
        <v>18.8</v>
      </c>
    </row>
    <row r="3190">
      <c r="A3190" t="n">
        <v>6016</v>
      </c>
      <c r="B3190" t="n">
        <v>128</v>
      </c>
      <c r="C3190" t="inlineStr">
        <is>
          <t>Love Cabaret</t>
        </is>
      </c>
      <c r="D3190" s="556" t="n">
        <v>45597</v>
      </c>
      <c r="E3190" t="n">
        <v>19969</v>
      </c>
      <c r="F3190" t="inlineStr">
        <is>
          <t>MOLHO SHOYO CEPERA C/1,010L</t>
        </is>
      </c>
      <c r="G3190" t="n">
        <v>2354</v>
      </c>
      <c r="H3190" t="n">
        <v>1.7</v>
      </c>
      <c r="I3190" t="inlineStr">
        <is>
          <t>FR</t>
        </is>
      </c>
      <c r="J3190" t="inlineStr">
        <is>
          <t>ALIMENTOS</t>
        </is>
      </c>
      <c r="K3190" t="inlineStr">
        <is>
          <t>10/2024</t>
        </is>
      </c>
      <c r="L3190" t="n">
        <v>0</v>
      </c>
      <c r="M3190" s="556" t="n">
        <v>45516</v>
      </c>
      <c r="N3190" t="n">
        <v>9.6</v>
      </c>
      <c r="O3190" t="n">
        <v>9.699999999999999</v>
      </c>
      <c r="P3190" t="n">
        <v>16.32</v>
      </c>
    </row>
    <row r="3191">
      <c r="A3191" t="n">
        <v>6052</v>
      </c>
      <c r="B3191" t="n">
        <v>128</v>
      </c>
      <c r="C3191" t="inlineStr">
        <is>
          <t>Love Cabaret</t>
        </is>
      </c>
      <c r="D3191" s="556" t="n">
        <v>45597</v>
      </c>
      <c r="E3191" t="n">
        <v>19571</v>
      </c>
      <c r="F3191" t="inlineStr">
        <is>
          <t>PIMENTA DO REINO GRAO KG</t>
        </is>
      </c>
      <c r="G3191" t="n">
        <v>2647</v>
      </c>
      <c r="H3191" t="n">
        <v>1</v>
      </c>
      <c r="I3191" t="inlineStr">
        <is>
          <t>KG</t>
        </is>
      </c>
      <c r="J3191" t="inlineStr">
        <is>
          <t>ALIMENTOS</t>
        </is>
      </c>
      <c r="K3191" t="inlineStr">
        <is>
          <t>10/2024</t>
        </is>
      </c>
      <c r="L3191" t="n">
        <v>0</v>
      </c>
      <c r="M3191" s="556" t="n">
        <v>45467</v>
      </c>
      <c r="N3191" t="n">
        <v>15.5</v>
      </c>
      <c r="O3191" t="n">
        <v>26</v>
      </c>
      <c r="P3191" t="n">
        <v>15.5</v>
      </c>
    </row>
    <row r="3192">
      <c r="A3192" t="n">
        <v>6027</v>
      </c>
      <c r="B3192" t="n">
        <v>128</v>
      </c>
      <c r="C3192" t="inlineStr">
        <is>
          <t>Love Cabaret</t>
        </is>
      </c>
      <c r="D3192" s="556" t="n">
        <v>45597</v>
      </c>
      <c r="E3192" t="n">
        <v>19922</v>
      </c>
      <c r="F3192" t="inlineStr">
        <is>
          <t>PIMENTA PRETA EM GRAO CONDBRAS C/1KG</t>
        </is>
      </c>
      <c r="G3192" t="n">
        <v>2375</v>
      </c>
      <c r="H3192" t="n">
        <v>0.19</v>
      </c>
      <c r="I3192" t="inlineStr">
        <is>
          <t>PC</t>
        </is>
      </c>
      <c r="J3192" t="inlineStr">
        <is>
          <t>ALIMENTOS</t>
        </is>
      </c>
      <c r="K3192" t="inlineStr">
        <is>
          <t>10/2024</t>
        </is>
      </c>
      <c r="L3192" t="n">
        <v>0</v>
      </c>
      <c r="M3192" s="556" t="n">
        <v>-693593</v>
      </c>
      <c r="N3192" t="n">
        <v>0</v>
      </c>
      <c r="O3192" t="n">
        <v>78</v>
      </c>
      <c r="P3192" t="n">
        <v>14.82</v>
      </c>
    </row>
    <row r="3193">
      <c r="A3193" t="n">
        <v>6076</v>
      </c>
      <c r="B3193" t="n">
        <v>128</v>
      </c>
      <c r="C3193" t="inlineStr">
        <is>
          <t>Love Cabaret</t>
        </is>
      </c>
      <c r="D3193" s="556" t="n">
        <v>45597</v>
      </c>
      <c r="E3193" t="n">
        <v>17974</v>
      </c>
      <c r="F3193" t="inlineStr">
        <is>
          <t>AGUA DE COCO KERO COCO 1L</t>
        </is>
      </c>
      <c r="G3193" t="n">
        <v>3613</v>
      </c>
      <c r="H3193" t="n">
        <v>1</v>
      </c>
      <c r="I3193" t="inlineStr">
        <is>
          <t>UN</t>
        </is>
      </c>
      <c r="J3193" t="inlineStr">
        <is>
          <t>BEBIDAS</t>
        </is>
      </c>
      <c r="K3193" t="inlineStr">
        <is>
          <t>10/2024</t>
        </is>
      </c>
      <c r="L3193" t="n">
        <v>0</v>
      </c>
      <c r="M3193" s="556" t="n">
        <v>-693593</v>
      </c>
      <c r="N3193" t="n">
        <v>0</v>
      </c>
      <c r="O3193" t="n">
        <v>14.5</v>
      </c>
      <c r="P3193" t="n">
        <v>14.5</v>
      </c>
    </row>
    <row r="3194">
      <c r="A3194" t="n">
        <v>6055</v>
      </c>
      <c r="B3194" t="n">
        <v>128</v>
      </c>
      <c r="C3194" t="inlineStr">
        <is>
          <t>Love Cabaret</t>
        </is>
      </c>
      <c r="D3194" s="556" t="n">
        <v>45597</v>
      </c>
      <c r="E3194" t="n">
        <v>19473</v>
      </c>
      <c r="F3194" t="inlineStr">
        <is>
          <t>RUCULA HIDROPONICA KG</t>
        </is>
      </c>
      <c r="G3194" t="n">
        <v>2732</v>
      </c>
      <c r="H3194" t="n">
        <v>1.8</v>
      </c>
      <c r="I3194" t="inlineStr">
        <is>
          <t>KG</t>
        </is>
      </c>
      <c r="J3194" t="inlineStr">
        <is>
          <t>ALIMENTOS</t>
        </is>
      </c>
      <c r="K3194" t="inlineStr">
        <is>
          <t>10/2024</t>
        </is>
      </c>
      <c r="L3194" t="n">
        <v>0</v>
      </c>
      <c r="M3194" s="556" t="n">
        <v>45539</v>
      </c>
      <c r="N3194" t="n">
        <v>8</v>
      </c>
      <c r="O3194" t="n">
        <v>10</v>
      </c>
      <c r="P3194" t="n">
        <v>14.4</v>
      </c>
    </row>
    <row r="3195">
      <c r="A3195" t="n">
        <v>6042</v>
      </c>
      <c r="B3195" t="n">
        <v>128</v>
      </c>
      <c r="C3195" t="inlineStr">
        <is>
          <t>Love Cabaret</t>
        </is>
      </c>
      <c r="D3195" s="556" t="n">
        <v>45597</v>
      </c>
      <c r="E3195" t="n">
        <v>19623</v>
      </c>
      <c r="F3195" t="inlineStr">
        <is>
          <t>CEBOLA ROXA KG</t>
        </is>
      </c>
      <c r="G3195" t="n">
        <v>2611</v>
      </c>
      <c r="H3195" t="n">
        <v>4.2</v>
      </c>
      <c r="I3195" t="inlineStr">
        <is>
          <t>KG</t>
        </is>
      </c>
      <c r="J3195" t="inlineStr">
        <is>
          <t>ALIMENTOS</t>
        </is>
      </c>
      <c r="K3195" t="inlineStr">
        <is>
          <t>10/2024</t>
        </is>
      </c>
      <c r="L3195" t="n">
        <v>3.2</v>
      </c>
      <c r="M3195" s="556" t="n">
        <v>45593</v>
      </c>
      <c r="N3195" t="n">
        <v>3.2</v>
      </c>
      <c r="O3195" t="n">
        <v>3.05</v>
      </c>
      <c r="P3195" t="n">
        <v>13.44</v>
      </c>
    </row>
    <row r="3196">
      <c r="A3196" t="n">
        <v>6047</v>
      </c>
      <c r="B3196" t="n">
        <v>128</v>
      </c>
      <c r="C3196" t="inlineStr">
        <is>
          <t>Love Cabaret</t>
        </is>
      </c>
      <c r="D3196" s="556" t="n">
        <v>45597</v>
      </c>
      <c r="E3196" t="n">
        <v>19477</v>
      </c>
      <c r="F3196" t="inlineStr">
        <is>
          <t>MANJERICAO ROXO KG</t>
        </is>
      </c>
      <c r="G3196" t="n">
        <v>2729</v>
      </c>
      <c r="H3196" t="n">
        <v>0.2</v>
      </c>
      <c r="I3196" t="inlineStr">
        <is>
          <t>KG</t>
        </is>
      </c>
      <c r="J3196" t="inlineStr">
        <is>
          <t>ALIMENTOS</t>
        </is>
      </c>
      <c r="K3196" t="inlineStr">
        <is>
          <t>10/2024</t>
        </is>
      </c>
      <c r="L3196" t="n">
        <v>62.7</v>
      </c>
      <c r="M3196" s="556" t="n">
        <v>45596</v>
      </c>
      <c r="N3196" t="n">
        <v>65</v>
      </c>
      <c r="O3196" t="n">
        <v>50.92</v>
      </c>
      <c r="P3196" t="n">
        <v>12.54</v>
      </c>
    </row>
    <row r="3197">
      <c r="A3197" t="n">
        <v>6033</v>
      </c>
      <c r="B3197" t="n">
        <v>128</v>
      </c>
      <c r="C3197" t="inlineStr">
        <is>
          <t>Love Cabaret</t>
        </is>
      </c>
      <c r="D3197" s="556" t="n">
        <v>45597</v>
      </c>
      <c r="E3197" t="n">
        <v>19787</v>
      </c>
      <c r="F3197" t="inlineStr">
        <is>
          <t>ABACAXI PEROLA KG</t>
        </is>
      </c>
      <c r="G3197" t="n">
        <v>2471</v>
      </c>
      <c r="H3197" t="n">
        <v>1.8</v>
      </c>
      <c r="I3197" t="inlineStr">
        <is>
          <t>KG</t>
        </is>
      </c>
      <c r="J3197" t="inlineStr">
        <is>
          <t>ALIMENTOS</t>
        </is>
      </c>
      <c r="K3197" t="inlineStr">
        <is>
          <t>10/2024</t>
        </is>
      </c>
      <c r="L3197" t="n">
        <v>6.25</v>
      </c>
      <c r="M3197" s="556" t="n">
        <v>45596</v>
      </c>
      <c r="N3197" t="n">
        <v>6.08</v>
      </c>
      <c r="O3197" t="n">
        <v>4.93</v>
      </c>
      <c r="P3197" t="n">
        <v>11.25</v>
      </c>
    </row>
    <row r="3198">
      <c r="A3198" t="n">
        <v>6051</v>
      </c>
      <c r="B3198" t="n">
        <v>128</v>
      </c>
      <c r="C3198" t="inlineStr">
        <is>
          <t>Love Cabaret</t>
        </is>
      </c>
      <c r="D3198" s="556" t="n">
        <v>45597</v>
      </c>
      <c r="E3198" t="n">
        <v>19572</v>
      </c>
      <c r="F3198" t="inlineStr">
        <is>
          <t>PIMENTA DEDO DE MOCA KG</t>
        </is>
      </c>
      <c r="G3198" t="n">
        <v>2646</v>
      </c>
      <c r="H3198" t="n">
        <v>0.7</v>
      </c>
      <c r="I3198" t="inlineStr">
        <is>
          <t>KG</t>
        </is>
      </c>
      <c r="J3198" t="inlineStr">
        <is>
          <t>ALIMENTOS</t>
        </is>
      </c>
      <c r="K3198" t="inlineStr">
        <is>
          <t>10/2024</t>
        </is>
      </c>
      <c r="L3198" t="n">
        <v>14.83</v>
      </c>
      <c r="M3198" s="556" t="n">
        <v>45593</v>
      </c>
      <c r="N3198" t="n">
        <v>12.5</v>
      </c>
      <c r="O3198" t="n">
        <v>17.77</v>
      </c>
      <c r="P3198" t="n">
        <v>10.38</v>
      </c>
    </row>
    <row r="3199">
      <c r="A3199" t="n">
        <v>6001</v>
      </c>
      <c r="B3199" t="n">
        <v>128</v>
      </c>
      <c r="C3199" t="inlineStr">
        <is>
          <t>Love Cabaret</t>
        </is>
      </c>
      <c r="D3199" s="556" t="n">
        <v>45597</v>
      </c>
      <c r="E3199" t="n">
        <v>20689</v>
      </c>
      <c r="F3199" t="inlineStr">
        <is>
          <t>CREME DE LEITE FRESCO QUATA C/1,01LT</t>
        </is>
      </c>
      <c r="G3199" t="n">
        <v>2105</v>
      </c>
      <c r="H3199" t="n">
        <v>0.3</v>
      </c>
      <c r="I3199" t="inlineStr">
        <is>
          <t>UN</t>
        </is>
      </c>
      <c r="J3199" t="inlineStr">
        <is>
          <t>ALIMENTOS</t>
        </is>
      </c>
      <c r="K3199" t="inlineStr">
        <is>
          <t>10/2024</t>
        </is>
      </c>
      <c r="L3199" t="n">
        <v>34.31</v>
      </c>
      <c r="M3199" s="556" t="n">
        <v>45593</v>
      </c>
      <c r="N3199" t="n">
        <v>36.9</v>
      </c>
      <c r="O3199" t="n">
        <v>36.9</v>
      </c>
      <c r="P3199" t="n">
        <v>10.29</v>
      </c>
    </row>
    <row r="3200">
      <c r="A3200" t="n">
        <v>6008</v>
      </c>
      <c r="B3200" t="n">
        <v>128</v>
      </c>
      <c r="C3200" t="inlineStr">
        <is>
          <t>Love Cabaret</t>
        </is>
      </c>
      <c r="D3200" s="556" t="n">
        <v>45597</v>
      </c>
      <c r="E3200" t="n">
        <v>24322</v>
      </c>
      <c r="F3200" t="inlineStr">
        <is>
          <t>LEMON PEPPER KG</t>
        </is>
      </c>
      <c r="G3200" t="n">
        <v>2342</v>
      </c>
      <c r="H3200" t="n">
        <v>0.32</v>
      </c>
      <c r="I3200" t="inlineStr">
        <is>
          <t>KG</t>
        </is>
      </c>
      <c r="J3200" t="inlineStr">
        <is>
          <t>ALIMENTOS</t>
        </is>
      </c>
      <c r="K3200" t="inlineStr">
        <is>
          <t>10/2024</t>
        </is>
      </c>
      <c r="L3200" t="n">
        <v>0</v>
      </c>
      <c r="M3200" s="556" t="n">
        <v>45544</v>
      </c>
      <c r="N3200" t="n">
        <v>28.9</v>
      </c>
      <c r="O3200" t="n">
        <v>22</v>
      </c>
      <c r="P3200" t="n">
        <v>9.25</v>
      </c>
    </row>
    <row r="3201">
      <c r="A3201" t="n">
        <v>6058</v>
      </c>
      <c r="B3201" t="n">
        <v>128</v>
      </c>
      <c r="C3201" t="inlineStr">
        <is>
          <t>Love Cabaret</t>
        </is>
      </c>
      <c r="D3201" s="556" t="n">
        <v>45597</v>
      </c>
      <c r="E3201" t="n">
        <v>19463</v>
      </c>
      <c r="F3201" t="inlineStr">
        <is>
          <t>TOMILHO KG</t>
        </is>
      </c>
      <c r="G3201" t="n">
        <v>2739</v>
      </c>
      <c r="H3201" t="n">
        <v>0.1</v>
      </c>
      <c r="I3201" t="inlineStr">
        <is>
          <t>KG</t>
        </is>
      </c>
      <c r="J3201" t="inlineStr">
        <is>
          <t>ALIMENTOS</t>
        </is>
      </c>
      <c r="K3201" t="inlineStr">
        <is>
          <t>10/2024</t>
        </is>
      </c>
      <c r="L3201" t="n">
        <v>78</v>
      </c>
      <c r="M3201" s="556" t="n">
        <v>45593</v>
      </c>
      <c r="N3201" t="n">
        <v>75</v>
      </c>
      <c r="O3201" t="n">
        <v>61.67</v>
      </c>
      <c r="P3201" t="n">
        <v>7.8</v>
      </c>
    </row>
    <row r="3202">
      <c r="A3202" t="n">
        <v>6049</v>
      </c>
      <c r="B3202" t="n">
        <v>128</v>
      </c>
      <c r="C3202" t="inlineStr">
        <is>
          <t>Love Cabaret</t>
        </is>
      </c>
      <c r="D3202" s="556" t="n">
        <v>45597</v>
      </c>
      <c r="E3202" t="n">
        <v>19589</v>
      </c>
      <c r="F3202" t="inlineStr">
        <is>
          <t>PEPINO JAPONES KG</t>
        </is>
      </c>
      <c r="G3202" t="n">
        <v>2637</v>
      </c>
      <c r="H3202" t="n">
        <v>1</v>
      </c>
      <c r="I3202" t="inlineStr">
        <is>
          <t>KG</t>
        </is>
      </c>
      <c r="J3202" t="inlineStr">
        <is>
          <t>ALIMENTOS</t>
        </is>
      </c>
      <c r="K3202" t="inlineStr">
        <is>
          <t>10/2024</t>
        </is>
      </c>
      <c r="L3202" t="n">
        <v>7.46</v>
      </c>
      <c r="M3202" s="556" t="n">
        <v>45593</v>
      </c>
      <c r="N3202" t="n">
        <v>6.5</v>
      </c>
      <c r="O3202" t="n">
        <v>5.21</v>
      </c>
      <c r="P3202" t="n">
        <v>7.46</v>
      </c>
    </row>
    <row r="3203">
      <c r="A3203" t="n">
        <v>6046</v>
      </c>
      <c r="B3203" t="n">
        <v>128</v>
      </c>
      <c r="C3203" t="inlineStr">
        <is>
          <t>Love Cabaret</t>
        </is>
      </c>
      <c r="D3203" s="556" t="n">
        <v>45597</v>
      </c>
      <c r="E3203" t="n">
        <v>19476</v>
      </c>
      <c r="F3203" t="inlineStr">
        <is>
          <t>MANJERICAO KG</t>
        </is>
      </c>
      <c r="G3203" t="n">
        <v>2729</v>
      </c>
      <c r="H3203" t="n">
        <v>0.15</v>
      </c>
      <c r="I3203" t="inlineStr">
        <is>
          <t>KG</t>
        </is>
      </c>
      <c r="J3203" t="inlineStr">
        <is>
          <t>ALIMENTOS</t>
        </is>
      </c>
      <c r="K3203" t="inlineStr">
        <is>
          <t>10/2024</t>
        </is>
      </c>
      <c r="L3203" t="n">
        <v>49.67</v>
      </c>
      <c r="M3203" s="556" t="n">
        <v>45596</v>
      </c>
      <c r="N3203" t="n">
        <v>54</v>
      </c>
      <c r="O3203" t="n">
        <v>44.73</v>
      </c>
      <c r="P3203" t="n">
        <v>7.45</v>
      </c>
    </row>
    <row r="3204">
      <c r="A3204" t="n">
        <v>6048</v>
      </c>
      <c r="B3204" t="n">
        <v>128</v>
      </c>
      <c r="C3204" t="inlineStr">
        <is>
          <t>Love Cabaret</t>
        </is>
      </c>
      <c r="D3204" s="556" t="n">
        <v>45597</v>
      </c>
      <c r="E3204" t="n">
        <v>24394</v>
      </c>
      <c r="F3204" t="inlineStr">
        <is>
          <t>OVO BRANCO UN</t>
        </is>
      </c>
      <c r="G3204" t="n">
        <v>2753</v>
      </c>
      <c r="H3204" t="n">
        <v>14</v>
      </c>
      <c r="I3204" t="inlineStr">
        <is>
          <t>UN</t>
        </is>
      </c>
      <c r="J3204" t="inlineStr">
        <is>
          <t>ALIMENTOS</t>
        </is>
      </c>
      <c r="K3204" t="inlineStr">
        <is>
          <t>10/2024</t>
        </is>
      </c>
      <c r="L3204" t="n">
        <v>0.5</v>
      </c>
      <c r="M3204" s="556" t="n">
        <v>45582</v>
      </c>
      <c r="N3204" t="n">
        <v>0.5</v>
      </c>
      <c r="O3204" t="n">
        <v>0.6</v>
      </c>
      <c r="P3204" t="n">
        <v>7</v>
      </c>
    </row>
    <row r="3205">
      <c r="A3205" t="n">
        <v>6044</v>
      </c>
      <c r="B3205" t="n">
        <v>128</v>
      </c>
      <c r="C3205" t="inlineStr">
        <is>
          <t>Love Cabaret</t>
        </is>
      </c>
      <c r="D3205" s="556" t="n">
        <v>45597</v>
      </c>
      <c r="E3205" t="n">
        <v>19485</v>
      </c>
      <c r="F3205" t="inlineStr">
        <is>
          <t>ENDRO DILL KG</t>
        </is>
      </c>
      <c r="G3205" t="n">
        <v>2721</v>
      </c>
      <c r="H3205" t="n">
        <v>0.1</v>
      </c>
      <c r="I3205" t="inlineStr">
        <is>
          <t>KG</t>
        </is>
      </c>
      <c r="J3205" t="inlineStr">
        <is>
          <t>ALIMENTOS</t>
        </is>
      </c>
      <c r="K3205" t="inlineStr">
        <is>
          <t>10/2024</t>
        </is>
      </c>
      <c r="L3205" t="n">
        <v>65.8</v>
      </c>
      <c r="M3205" s="556" t="n">
        <v>45596</v>
      </c>
      <c r="N3205" t="n">
        <v>54</v>
      </c>
      <c r="O3205" t="n">
        <v>23.12</v>
      </c>
      <c r="P3205" t="n">
        <v>6.58</v>
      </c>
    </row>
    <row r="3206">
      <c r="A3206" t="n">
        <v>6007</v>
      </c>
      <c r="B3206" t="n">
        <v>128</v>
      </c>
      <c r="C3206" t="inlineStr">
        <is>
          <t>Love Cabaret</t>
        </is>
      </c>
      <c r="D3206" s="556" t="n">
        <v>45597</v>
      </c>
      <c r="E3206" t="n">
        <v>20219</v>
      </c>
      <c r="F3206" t="inlineStr">
        <is>
          <t>GERGELIM PRETO C/ 1KG</t>
        </is>
      </c>
      <c r="G3206" t="n">
        <v>2250</v>
      </c>
      <c r="H3206" t="n">
        <v>0.27</v>
      </c>
      <c r="I3206" t="inlineStr">
        <is>
          <t>PC</t>
        </is>
      </c>
      <c r="J3206" t="inlineStr">
        <is>
          <t>ALIMENTOS</t>
        </is>
      </c>
      <c r="K3206" t="inlineStr">
        <is>
          <t>10/2024</t>
        </is>
      </c>
      <c r="L3206" t="n">
        <v>0</v>
      </c>
      <c r="M3206" s="556" t="n">
        <v>-693593</v>
      </c>
      <c r="N3206" t="n">
        <v>0</v>
      </c>
      <c r="O3206" t="n">
        <v>23.2</v>
      </c>
      <c r="P3206" t="n">
        <v>6.26</v>
      </c>
    </row>
    <row r="3207">
      <c r="A3207" t="n">
        <v>6045</v>
      </c>
      <c r="B3207" t="n">
        <v>128</v>
      </c>
      <c r="C3207" t="inlineStr">
        <is>
          <t>Love Cabaret</t>
        </is>
      </c>
      <c r="D3207" s="556" t="n">
        <v>45597</v>
      </c>
      <c r="E3207" t="n">
        <v>19480</v>
      </c>
      <c r="F3207" t="inlineStr">
        <is>
          <t>HORTELA HIDROPONICA KG</t>
        </is>
      </c>
      <c r="G3207" t="n">
        <v>2726</v>
      </c>
      <c r="H3207" t="n">
        <v>0.4</v>
      </c>
      <c r="I3207" t="inlineStr">
        <is>
          <t>KG</t>
        </is>
      </c>
      <c r="J3207" t="inlineStr">
        <is>
          <t>ALIMENTOS</t>
        </is>
      </c>
      <c r="K3207" t="inlineStr">
        <is>
          <t>10/2024</t>
        </is>
      </c>
      <c r="L3207" t="n">
        <v>14.29</v>
      </c>
      <c r="M3207" s="556" t="n">
        <v>45596</v>
      </c>
      <c r="N3207" t="n">
        <v>18</v>
      </c>
      <c r="O3207" t="n">
        <v>14.48</v>
      </c>
      <c r="P3207" t="n">
        <v>5.72</v>
      </c>
    </row>
    <row r="3208">
      <c r="A3208" t="n">
        <v>5999</v>
      </c>
      <c r="B3208" t="n">
        <v>128</v>
      </c>
      <c r="C3208" t="inlineStr">
        <is>
          <t>Love Cabaret</t>
        </is>
      </c>
      <c r="D3208" s="556" t="n">
        <v>45597</v>
      </c>
      <c r="E3208" t="n">
        <v>24170</v>
      </c>
      <c r="F3208" t="inlineStr">
        <is>
          <t>COENTRO EM GRAO KG</t>
        </is>
      </c>
      <c r="G3208" t="n">
        <v>2330</v>
      </c>
      <c r="H3208" t="n">
        <v>0.5</v>
      </c>
      <c r="I3208" t="inlineStr">
        <is>
          <t>KG</t>
        </is>
      </c>
      <c r="J3208" t="inlineStr">
        <is>
          <t>ALIMENTOS</t>
        </is>
      </c>
      <c r="K3208" t="inlineStr">
        <is>
          <t>10/2024</t>
        </is>
      </c>
      <c r="L3208" t="n">
        <v>0</v>
      </c>
      <c r="M3208" s="556" t="n">
        <v>45343</v>
      </c>
      <c r="N3208" t="n">
        <v>11</v>
      </c>
      <c r="O3208" t="n">
        <v>11</v>
      </c>
      <c r="P3208" t="n">
        <v>5.5</v>
      </c>
    </row>
    <row r="3209">
      <c r="A3209" t="n">
        <v>6054</v>
      </c>
      <c r="B3209" t="n">
        <v>128</v>
      </c>
      <c r="C3209" t="inlineStr">
        <is>
          <t>Love Cabaret</t>
        </is>
      </c>
      <c r="D3209" s="556" t="n">
        <v>45597</v>
      </c>
      <c r="E3209" t="n">
        <v>19553</v>
      </c>
      <c r="F3209" t="inlineStr">
        <is>
          <t>REPOLHO BRANCO KG</t>
        </is>
      </c>
      <c r="G3209" t="n">
        <v>2663</v>
      </c>
      <c r="H3209" t="n">
        <v>1.7</v>
      </c>
      <c r="I3209" t="inlineStr">
        <is>
          <t>KG</t>
        </is>
      </c>
      <c r="J3209" t="inlineStr">
        <is>
          <t>ALIMENTOS</t>
        </is>
      </c>
      <c r="K3209" t="inlineStr">
        <is>
          <t>10/2024</t>
        </is>
      </c>
      <c r="L3209" t="n">
        <v>2.94</v>
      </c>
      <c r="M3209" s="556" t="n">
        <v>45586</v>
      </c>
      <c r="N3209" t="n">
        <v>2.94</v>
      </c>
      <c r="O3209" t="n">
        <v>1.8</v>
      </c>
      <c r="P3209" t="n">
        <v>5</v>
      </c>
    </row>
    <row r="3210">
      <c r="A3210" t="n">
        <v>6034</v>
      </c>
      <c r="B3210" t="n">
        <v>128</v>
      </c>
      <c r="C3210" t="inlineStr">
        <is>
          <t>Love Cabaret</t>
        </is>
      </c>
      <c r="D3210" s="556" t="n">
        <v>45597</v>
      </c>
      <c r="E3210" t="n">
        <v>19506</v>
      </c>
      <c r="F3210" t="inlineStr">
        <is>
          <t>ALECRIM KG</t>
        </is>
      </c>
      <c r="G3210" t="n">
        <v>2705</v>
      </c>
      <c r="H3210" t="n">
        <v>0.1</v>
      </c>
      <c r="I3210" t="inlineStr">
        <is>
          <t>KG</t>
        </is>
      </c>
      <c r="J3210" t="inlineStr">
        <is>
          <t>ALIMENTOS</t>
        </is>
      </c>
      <c r="K3210" t="inlineStr">
        <is>
          <t>10/2024</t>
        </is>
      </c>
      <c r="L3210" t="n">
        <v>47.3</v>
      </c>
      <c r="M3210" s="556" t="n">
        <v>45579</v>
      </c>
      <c r="N3210" t="n">
        <v>47.3</v>
      </c>
      <c r="O3210" t="n">
        <v>50.78</v>
      </c>
      <c r="P3210" t="n">
        <v>4.73</v>
      </c>
    </row>
    <row r="3211">
      <c r="A3211" t="n">
        <v>6028</v>
      </c>
      <c r="B3211" t="n">
        <v>128</v>
      </c>
      <c r="C3211" t="inlineStr">
        <is>
          <t>Love Cabaret</t>
        </is>
      </c>
      <c r="D3211" s="556" t="n">
        <v>45597</v>
      </c>
      <c r="E3211" t="n">
        <v>19914</v>
      </c>
      <c r="F3211" t="inlineStr">
        <is>
          <t>SAL DE PARRILHA BOMBAY C/600G</t>
        </is>
      </c>
      <c r="G3211" t="n">
        <v>2380</v>
      </c>
      <c r="H3211" t="n">
        <v>0.13</v>
      </c>
      <c r="I3211" t="inlineStr">
        <is>
          <t>PC</t>
        </is>
      </c>
      <c r="J3211" t="inlineStr">
        <is>
          <t>ALIMENTOS</t>
        </is>
      </c>
      <c r="K3211" t="inlineStr">
        <is>
          <t>10/2024</t>
        </is>
      </c>
      <c r="L3211" t="n">
        <v>0</v>
      </c>
      <c r="M3211" s="556" t="n">
        <v>45531</v>
      </c>
      <c r="N3211" t="n">
        <v>35.7</v>
      </c>
      <c r="O3211" t="n">
        <v>35.7</v>
      </c>
      <c r="P3211" t="n">
        <v>4.64</v>
      </c>
    </row>
    <row r="3212">
      <c r="A3212" t="n">
        <v>6738</v>
      </c>
      <c r="B3212" t="n">
        <v>128</v>
      </c>
      <c r="C3212" t="inlineStr">
        <is>
          <t>Love Cabaret</t>
        </is>
      </c>
      <c r="D3212" s="556" t="n">
        <v>45597</v>
      </c>
      <c r="E3212" t="n">
        <v>17066</v>
      </c>
      <c r="F3212" t="inlineStr">
        <is>
          <t>UVA THOMPSOM KG</t>
        </is>
      </c>
      <c r="G3212" t="n">
        <v>2543</v>
      </c>
      <c r="H3212" t="n">
        <v>0.25</v>
      </c>
      <c r="I3212" t="inlineStr">
        <is>
          <t>KG</t>
        </is>
      </c>
      <c r="J3212" t="inlineStr">
        <is>
          <t>ALIMENTOS</t>
        </is>
      </c>
      <c r="K3212" t="inlineStr">
        <is>
          <t>10/2024</t>
        </is>
      </c>
      <c r="L3212" t="n">
        <v>18.5</v>
      </c>
      <c r="M3212" s="556" t="n">
        <v>45593</v>
      </c>
      <c r="N3212" t="n">
        <v>18.5</v>
      </c>
      <c r="O3212" t="n">
        <v>18.5</v>
      </c>
      <c r="P3212" t="n">
        <v>4.62</v>
      </c>
    </row>
    <row r="3213">
      <c r="A3213" t="n">
        <v>6024</v>
      </c>
      <c r="B3213" t="n">
        <v>128</v>
      </c>
      <c r="C3213" t="inlineStr">
        <is>
          <t>Love Cabaret</t>
        </is>
      </c>
      <c r="D3213" s="556" t="n">
        <v>45597</v>
      </c>
      <c r="E3213" t="n">
        <v>19936</v>
      </c>
      <c r="F3213" t="inlineStr">
        <is>
          <t>PAPRICA DEFUMADA KG</t>
        </is>
      </c>
      <c r="G3213" t="n">
        <v>2367</v>
      </c>
      <c r="H3213" t="n">
        <v>0.18</v>
      </c>
      <c r="I3213" t="inlineStr">
        <is>
          <t>KG</t>
        </is>
      </c>
      <c r="J3213" t="inlineStr">
        <is>
          <t>ALIMENTOS</t>
        </is>
      </c>
      <c r="K3213" t="inlineStr">
        <is>
          <t>10/2024</t>
        </is>
      </c>
      <c r="L3213" t="n">
        <v>20.51</v>
      </c>
      <c r="M3213" s="556" t="n">
        <v>45596</v>
      </c>
      <c r="N3213" t="n">
        <v>21</v>
      </c>
      <c r="O3213" t="n">
        <v>21</v>
      </c>
      <c r="P3213" t="n">
        <v>3.69</v>
      </c>
    </row>
    <row r="3214">
      <c r="A3214" t="n">
        <v>6029</v>
      </c>
      <c r="B3214" t="n">
        <v>128</v>
      </c>
      <c r="C3214" t="inlineStr">
        <is>
          <t>Love Cabaret</t>
        </is>
      </c>
      <c r="D3214" s="556" t="n">
        <v>45597</v>
      </c>
      <c r="E3214" t="n">
        <v>19917</v>
      </c>
      <c r="F3214" t="inlineStr">
        <is>
          <t>SAL GROSSO CISNE C/1KG</t>
        </is>
      </c>
      <c r="G3214" t="n">
        <v>2379</v>
      </c>
      <c r="H3214" t="n">
        <v>1</v>
      </c>
      <c r="I3214" t="inlineStr">
        <is>
          <t>PC</t>
        </is>
      </c>
      <c r="J3214" t="inlineStr">
        <is>
          <t>ALIMENTOS</t>
        </is>
      </c>
      <c r="K3214" t="inlineStr">
        <is>
          <t>10/2024</t>
        </is>
      </c>
      <c r="L3214" t="n">
        <v>0</v>
      </c>
      <c r="M3214" s="556" t="n">
        <v>-693593</v>
      </c>
      <c r="N3214" t="n">
        <v>0</v>
      </c>
      <c r="O3214" t="n">
        <v>2.96</v>
      </c>
      <c r="P3214" t="n">
        <v>2.96</v>
      </c>
    </row>
    <row r="3215">
      <c r="A3215" t="n">
        <v>6023</v>
      </c>
      <c r="B3215" t="n">
        <v>128</v>
      </c>
      <c r="C3215" t="inlineStr">
        <is>
          <t>Love Cabaret</t>
        </is>
      </c>
      <c r="D3215" s="556" t="n">
        <v>45597</v>
      </c>
      <c r="E3215" t="n">
        <v>17032</v>
      </c>
      <c r="F3215" t="inlineStr">
        <is>
          <t>OREGANO GRANEL KG</t>
        </is>
      </c>
      <c r="G3215" t="n">
        <v>2366</v>
      </c>
      <c r="H3215" t="n">
        <v>0.07000000000000001</v>
      </c>
      <c r="I3215" t="inlineStr">
        <is>
          <t>KG</t>
        </is>
      </c>
      <c r="J3215" t="inlineStr">
        <is>
          <t>ALIMENTOS</t>
        </is>
      </c>
      <c r="K3215" t="inlineStr">
        <is>
          <t>10/2024</t>
        </is>
      </c>
      <c r="L3215" t="n">
        <v>0</v>
      </c>
      <c r="M3215" s="556" t="n">
        <v>-693593</v>
      </c>
      <c r="N3215" t="n">
        <v>0</v>
      </c>
      <c r="O3215" t="n">
        <v>38.9</v>
      </c>
      <c r="P3215" t="n">
        <v>2.72</v>
      </c>
    </row>
    <row r="3216">
      <c r="A3216" t="n">
        <v>6056</v>
      </c>
      <c r="B3216" t="n">
        <v>128</v>
      </c>
      <c r="C3216" t="inlineStr">
        <is>
          <t>Love Cabaret</t>
        </is>
      </c>
      <c r="D3216" s="556" t="n">
        <v>45597</v>
      </c>
      <c r="E3216" t="n">
        <v>19468</v>
      </c>
      <c r="F3216" t="inlineStr">
        <is>
          <t>SALSA KG</t>
        </is>
      </c>
      <c r="G3216" t="n">
        <v>2736</v>
      </c>
      <c r="H3216" t="n">
        <v>0.37</v>
      </c>
      <c r="I3216" t="inlineStr">
        <is>
          <t>KG</t>
        </is>
      </c>
      <c r="J3216" t="inlineStr">
        <is>
          <t>ALIMENTOS</t>
        </is>
      </c>
      <c r="K3216" t="inlineStr">
        <is>
          <t>10/2024</t>
        </is>
      </c>
      <c r="L3216" t="n">
        <v>7.09</v>
      </c>
      <c r="M3216" s="556" t="n">
        <v>45596</v>
      </c>
      <c r="N3216" t="n">
        <v>8.1</v>
      </c>
      <c r="O3216" t="n">
        <v>6.52</v>
      </c>
      <c r="P3216" t="n">
        <v>2.62</v>
      </c>
    </row>
    <row r="3217">
      <c r="A3217" t="n">
        <v>6015</v>
      </c>
      <c r="B3217" t="n">
        <v>128</v>
      </c>
      <c r="C3217" t="inlineStr">
        <is>
          <t>Love Cabaret</t>
        </is>
      </c>
      <c r="D3217" s="556" t="n">
        <v>45597</v>
      </c>
      <c r="E3217" t="n">
        <v>19982</v>
      </c>
      <c r="F3217" t="inlineStr">
        <is>
          <t>MOLHO INGLES CEPERA C/1L</t>
        </is>
      </c>
      <c r="G3217" t="n">
        <v>2351</v>
      </c>
      <c r="H3217" t="n">
        <v>0.28</v>
      </c>
      <c r="I3217" t="inlineStr">
        <is>
          <t>FR</t>
        </is>
      </c>
      <c r="J3217" t="inlineStr">
        <is>
          <t>ALIMENTOS</t>
        </is>
      </c>
      <c r="K3217" t="inlineStr">
        <is>
          <t>10/2024</t>
        </is>
      </c>
      <c r="L3217" t="n">
        <v>0</v>
      </c>
      <c r="M3217" s="556" t="n">
        <v>45516</v>
      </c>
      <c r="N3217" t="n">
        <v>5.65</v>
      </c>
      <c r="O3217" t="n">
        <v>5.7</v>
      </c>
      <c r="P3217" t="n">
        <v>1.58</v>
      </c>
    </row>
    <row r="3218">
      <c r="A3218" t="n">
        <v>6020</v>
      </c>
      <c r="B3218" t="n">
        <v>128</v>
      </c>
      <c r="C3218" t="inlineStr">
        <is>
          <t>Love Cabaret</t>
        </is>
      </c>
      <c r="D3218" s="556" t="n">
        <v>45597</v>
      </c>
      <c r="E3218" t="n">
        <v>20981</v>
      </c>
      <c r="F3218" t="inlineStr">
        <is>
          <t>OLEO DE SOJA LEVE C/900ML</t>
        </is>
      </c>
      <c r="G3218" t="n">
        <v>2011</v>
      </c>
      <c r="H3218" t="n">
        <v>0.2</v>
      </c>
      <c r="I3218" t="inlineStr">
        <is>
          <t>FR</t>
        </is>
      </c>
      <c r="J3218" t="inlineStr">
        <is>
          <t>ALIMENTOS</t>
        </is>
      </c>
      <c r="K3218" t="inlineStr">
        <is>
          <t>10/2024</t>
        </is>
      </c>
      <c r="L3218" t="n">
        <v>0</v>
      </c>
      <c r="M3218" s="556" t="n">
        <v>45474</v>
      </c>
      <c r="N3218" t="n">
        <v>6.28</v>
      </c>
      <c r="O3218" t="n">
        <v>6.9</v>
      </c>
      <c r="P3218" t="n">
        <v>1.26</v>
      </c>
    </row>
    <row r="3219">
      <c r="A3219" t="n">
        <v>6043</v>
      </c>
      <c r="B3219" t="n">
        <v>128</v>
      </c>
      <c r="C3219" t="inlineStr">
        <is>
          <t>Love Cabaret</t>
        </is>
      </c>
      <c r="D3219" s="556" t="n">
        <v>45597</v>
      </c>
      <c r="E3219" t="n">
        <v>19621</v>
      </c>
      <c r="F3219" t="inlineStr">
        <is>
          <t>CENOURA KG</t>
        </is>
      </c>
      <c r="G3219" t="n">
        <v>2613</v>
      </c>
      <c r="H3219" t="n">
        <v>0.3</v>
      </c>
      <c r="I3219" t="inlineStr">
        <is>
          <t>KG</t>
        </is>
      </c>
      <c r="J3219" t="inlineStr">
        <is>
          <t>ALIMENTOS</t>
        </is>
      </c>
      <c r="K3219" t="inlineStr">
        <is>
          <t>10/2024</t>
        </is>
      </c>
      <c r="L3219" t="n">
        <v>2.4</v>
      </c>
      <c r="M3219" s="556" t="n">
        <v>45593</v>
      </c>
      <c r="N3219" t="n">
        <v>2.4</v>
      </c>
      <c r="O3219" t="n">
        <v>2.43</v>
      </c>
      <c r="P3219" t="n">
        <v>0.72</v>
      </c>
    </row>
    <row r="3220">
      <c r="A3220" t="n">
        <v>6002</v>
      </c>
      <c r="B3220" t="n">
        <v>128</v>
      </c>
      <c r="C3220" t="inlineStr">
        <is>
          <t>Love Cabaret</t>
        </is>
      </c>
      <c r="D3220" s="556" t="n">
        <v>45597</v>
      </c>
      <c r="E3220" t="n">
        <v>24219</v>
      </c>
      <c r="F3220" t="inlineStr">
        <is>
          <t>CURRY EM PO KG</t>
        </is>
      </c>
      <c r="G3220" t="n">
        <v>2387</v>
      </c>
      <c r="H3220" t="n">
        <v>0.03</v>
      </c>
      <c r="I3220" t="inlineStr">
        <is>
          <t>KG</t>
        </is>
      </c>
      <c r="J3220" t="inlineStr">
        <is>
          <t>ALIMENTOS</t>
        </is>
      </c>
      <c r="K3220" t="inlineStr">
        <is>
          <t>10/2024</t>
        </is>
      </c>
      <c r="L3220" t="n">
        <v>0</v>
      </c>
      <c r="M3220" s="556" t="n">
        <v>-693593</v>
      </c>
      <c r="N3220" t="n">
        <v>0</v>
      </c>
      <c r="O3220" t="n">
        <v>12</v>
      </c>
      <c r="P3220" t="n">
        <v>0.36</v>
      </c>
    </row>
    <row r="3221">
      <c r="A3221" t="n">
        <v>5949</v>
      </c>
      <c r="B3221" t="n">
        <v>128</v>
      </c>
      <c r="C3221" t="inlineStr">
        <is>
          <t>Love Cabaret</t>
        </is>
      </c>
      <c r="D3221" s="556" t="n">
        <v>45597</v>
      </c>
      <c r="E3221" t="n">
        <v>18313</v>
      </c>
      <c r="F3221" t="inlineStr">
        <is>
          <t>LICOR DRAMBUIE 750ML</t>
        </is>
      </c>
      <c r="G3221" t="n">
        <v>3320</v>
      </c>
      <c r="H3221" t="n">
        <v>0.5</v>
      </c>
      <c r="I3221" t="inlineStr">
        <is>
          <t>GR</t>
        </is>
      </c>
      <c r="J3221" t="inlineStr">
        <is>
          <t>BEBIDAS</t>
        </is>
      </c>
      <c r="K3221" t="inlineStr">
        <is>
          <t>10/2024</t>
        </is>
      </c>
      <c r="L3221" t="n">
        <v>0</v>
      </c>
      <c r="M3221" s="556" t="n">
        <v>-693593</v>
      </c>
      <c r="N3221" t="n">
        <v>0</v>
      </c>
      <c r="O3221" t="n">
        <v>0</v>
      </c>
      <c r="P3221" t="n">
        <v>0</v>
      </c>
    </row>
    <row r="3222">
      <c r="A3222" t="n">
        <v>6744</v>
      </c>
      <c r="B3222" t="n">
        <v>128</v>
      </c>
      <c r="C3222" t="inlineStr">
        <is>
          <t>Love Cabaret</t>
        </is>
      </c>
      <c r="D3222" s="556" t="n">
        <v>45597</v>
      </c>
      <c r="E3222" t="n">
        <v>20685</v>
      </c>
      <c r="F3222" t="inlineStr">
        <is>
          <t>CREME DE LEITE UHT ITALAC 200ML</t>
        </is>
      </c>
      <c r="G3222" t="n">
        <v>2106</v>
      </c>
      <c r="H3222" t="n">
        <v>10</v>
      </c>
      <c r="I3222" t="inlineStr">
        <is>
          <t>UN</t>
        </is>
      </c>
      <c r="J3222" t="inlineStr">
        <is>
          <t>ALIMENTOS</t>
        </is>
      </c>
      <c r="K3222" t="inlineStr">
        <is>
          <t>10/2024</t>
        </is>
      </c>
      <c r="L3222" t="n">
        <v>0</v>
      </c>
      <c r="M3222" s="556" t="n">
        <v>-693593</v>
      </c>
      <c r="N3222" t="n">
        <v>0</v>
      </c>
      <c r="O3222" t="n">
        <v>0</v>
      </c>
      <c r="P3222" t="n">
        <v>0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11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Loja</t>
        </is>
      </c>
      <c r="B1" t="inlineStr">
        <is>
          <t>ID_Insumo_Nivel_5</t>
        </is>
      </c>
      <c r="C1" t="inlineStr">
        <is>
          <t>Nome_Insumo_Nivel_5</t>
        </is>
      </c>
      <c r="D1" t="inlineStr">
        <is>
          <t>Mes_Texto</t>
        </is>
      </c>
      <c r="E1" t="inlineStr">
        <is>
          <t>Quantidade_Comprada_no_Mes</t>
        </is>
      </c>
      <c r="F1" t="inlineStr">
        <is>
          <t>Valor_Total_Pago_no_Mes</t>
        </is>
      </c>
      <c r="G1" t="inlineStr">
        <is>
          <t>Preco_Medio_Pago_no_Mes</t>
        </is>
      </c>
    </row>
    <row r="2">
      <c r="A2" t="inlineStr">
        <is>
          <t>Love Cabaret</t>
        </is>
      </c>
      <c r="B2" t="n">
        <v>19658</v>
      </c>
      <c r="C2" t="inlineStr">
        <is>
          <t>ABOBORA JAPONESA / CABOTIAN KG</t>
        </is>
      </c>
      <c r="D2" t="inlineStr">
        <is>
          <t>12/2025</t>
        </is>
      </c>
      <c r="E2" t="n">
        <v>8</v>
      </c>
      <c r="F2" t="n">
        <v>22</v>
      </c>
      <c r="G2" t="n">
        <v>2.75</v>
      </c>
    </row>
    <row r="3">
      <c r="A3" t="inlineStr">
        <is>
          <t>Love Cabaret</t>
        </is>
      </c>
      <c r="B3" t="n">
        <v>19654</v>
      </c>
      <c r="C3" t="inlineStr">
        <is>
          <t>ABOBRINHA ITALIANA GRAUDA KG</t>
        </is>
      </c>
      <c r="D3" t="inlineStr">
        <is>
          <t>12/2025</t>
        </is>
      </c>
      <c r="E3" t="n">
        <v>4</v>
      </c>
      <c r="F3" t="n">
        <v>7</v>
      </c>
      <c r="G3" t="n">
        <v>1.75</v>
      </c>
    </row>
    <row r="4">
      <c r="A4" t="inlineStr">
        <is>
          <t>Love Cabaret</t>
        </is>
      </c>
      <c r="B4" t="n">
        <v>18964</v>
      </c>
      <c r="C4" t="inlineStr">
        <is>
          <t>ACEM EM CUBOS KG</t>
        </is>
      </c>
      <c r="D4" t="inlineStr">
        <is>
          <t>12/2025</t>
        </is>
      </c>
      <c r="E4" t="n">
        <v>12.3</v>
      </c>
      <c r="F4" t="n">
        <v>415.74</v>
      </c>
      <c r="G4" t="n">
        <v>33.8</v>
      </c>
    </row>
    <row r="5">
      <c r="A5" t="inlineStr">
        <is>
          <t>Love Cabaret</t>
        </is>
      </c>
      <c r="B5" t="n">
        <v>23990</v>
      </c>
      <c r="C5" t="inlineStr">
        <is>
          <t>ACEM MOIDO KG</t>
        </is>
      </c>
      <c r="D5" t="inlineStr">
        <is>
          <t>12/2025</t>
        </is>
      </c>
      <c r="E5" t="n">
        <v>10.4</v>
      </c>
      <c r="F5" t="n">
        <v>351.52</v>
      </c>
      <c r="G5" t="n">
        <v>33.8</v>
      </c>
    </row>
    <row r="6">
      <c r="A6" t="inlineStr">
        <is>
          <t>Love Cabaret</t>
        </is>
      </c>
      <c r="B6" t="n">
        <v>19857</v>
      </c>
      <c r="C6" t="inlineStr">
        <is>
          <t>ACIDO CITRICO KG</t>
        </is>
      </c>
      <c r="D6" t="inlineStr">
        <is>
          <t>12/2025</t>
        </is>
      </c>
      <c r="E6" t="n">
        <v>1</v>
      </c>
      <c r="F6" t="n">
        <v>49.85</v>
      </c>
      <c r="G6" t="n">
        <v>49.85</v>
      </c>
    </row>
    <row r="7">
      <c r="A7" t="inlineStr">
        <is>
          <t>Love Cabaret</t>
        </is>
      </c>
      <c r="B7" t="n">
        <v>23992</v>
      </c>
      <c r="C7" t="inlineStr">
        <is>
          <t>ACIDO MALICO KG</t>
        </is>
      </c>
      <c r="D7" t="inlineStr">
        <is>
          <t>12/2025</t>
        </is>
      </c>
      <c r="E7" t="n">
        <v>1</v>
      </c>
      <c r="F7" t="n">
        <v>68.11</v>
      </c>
      <c r="G7" t="n">
        <v>68.11</v>
      </c>
    </row>
    <row r="8">
      <c r="A8" t="inlineStr">
        <is>
          <t>Love Cabaret</t>
        </is>
      </c>
      <c r="B8" t="n">
        <v>21093</v>
      </c>
      <c r="C8" t="inlineStr">
        <is>
          <t>ACUCAR REFINADO UNIAO 1KG UN</t>
        </is>
      </c>
      <c r="D8" t="inlineStr">
        <is>
          <t>12/2025</t>
        </is>
      </c>
      <c r="E8" t="n">
        <v>40</v>
      </c>
      <c r="F8" t="n">
        <v>193.5</v>
      </c>
      <c r="G8" t="n">
        <v>4.84</v>
      </c>
    </row>
    <row r="9">
      <c r="A9" t="inlineStr">
        <is>
          <t>Love Cabaret</t>
        </is>
      </c>
      <c r="B9" t="n">
        <v>17950</v>
      </c>
      <c r="C9" t="inlineStr">
        <is>
          <t>AGUA MINERAL COM GAS LINDOIA PREMIUM  310ML C/12</t>
        </is>
      </c>
      <c r="D9" t="inlineStr">
        <is>
          <t>12/2025</t>
        </is>
      </c>
      <c r="E9" t="n">
        <v>59</v>
      </c>
      <c r="F9" t="n">
        <v>1008.9</v>
      </c>
      <c r="G9" t="n">
        <v>17.1</v>
      </c>
    </row>
    <row r="10">
      <c r="A10" t="inlineStr">
        <is>
          <t>Love Cabaret</t>
        </is>
      </c>
      <c r="B10" t="n">
        <v>17933</v>
      </c>
      <c r="C10" t="inlineStr">
        <is>
          <t>AGUA MINERAL COM GAS MAMBA 350ML C/24</t>
        </is>
      </c>
      <c r="D10" t="inlineStr">
        <is>
          <t>12/2025</t>
        </is>
      </c>
      <c r="E10" t="n">
        <v>5</v>
      </c>
      <c r="F10" t="n">
        <v>376.55</v>
      </c>
      <c r="G10" t="n">
        <v>75.31</v>
      </c>
    </row>
    <row r="11">
      <c r="A11" t="inlineStr">
        <is>
          <t>Love Cabaret</t>
        </is>
      </c>
      <c r="B11" t="n">
        <v>24543</v>
      </c>
      <c r="C11" t="inlineStr">
        <is>
          <t>AGUA MINERAL LINDOIA PREMIUM COPO 200ML C/48</t>
        </is>
      </c>
      <c r="D11" t="inlineStr">
        <is>
          <t>12/2025</t>
        </is>
      </c>
      <c r="E11" t="n">
        <v>8</v>
      </c>
      <c r="F11" t="n">
        <v>276</v>
      </c>
      <c r="G11" t="n">
        <v>34.5</v>
      </c>
    </row>
    <row r="12">
      <c r="A12" t="inlineStr">
        <is>
          <t>Love Cabaret</t>
        </is>
      </c>
      <c r="B12" t="n">
        <v>17958</v>
      </c>
      <c r="C12" t="inlineStr">
        <is>
          <t>AGUA MINERAL SEM GAS LINDOIA PREMIUM  310ML C/12</t>
        </is>
      </c>
      <c r="D12" t="inlineStr">
        <is>
          <t>12/2025</t>
        </is>
      </c>
      <c r="E12" t="n">
        <v>129</v>
      </c>
      <c r="F12" t="n">
        <v>2051.1</v>
      </c>
      <c r="G12" t="n">
        <v>15.9</v>
      </c>
    </row>
    <row r="13">
      <c r="A13" t="inlineStr">
        <is>
          <t>Love Cabaret</t>
        </is>
      </c>
      <c r="B13" t="n">
        <v>17934</v>
      </c>
      <c r="C13" t="inlineStr">
        <is>
          <t>AGUA MINERAL SEM GAS MAMBA 350ML C/24</t>
        </is>
      </c>
      <c r="D13" t="inlineStr">
        <is>
          <t>12/2025</t>
        </is>
      </c>
      <c r="E13" t="n">
        <v>25</v>
      </c>
      <c r="F13" t="n">
        <v>1882.75</v>
      </c>
      <c r="G13" t="n">
        <v>75.31</v>
      </c>
    </row>
    <row r="14">
      <c r="A14" t="inlineStr">
        <is>
          <t>Love Cabaret</t>
        </is>
      </c>
      <c r="B14" t="n">
        <v>24537</v>
      </c>
      <c r="C14" t="inlineStr">
        <is>
          <t xml:space="preserve">ALCATRA BOVINA MOIDA KG </t>
        </is>
      </c>
      <c r="D14" t="inlineStr">
        <is>
          <t>12/2025</t>
        </is>
      </c>
      <c r="E14" t="n">
        <v>9</v>
      </c>
      <c r="F14" t="n">
        <v>361.2</v>
      </c>
      <c r="G14" t="n">
        <v>40.13</v>
      </c>
    </row>
    <row r="15">
      <c r="A15" t="inlineStr">
        <is>
          <t>Love Cabaret</t>
        </is>
      </c>
      <c r="B15" t="n">
        <v>19506</v>
      </c>
      <c r="C15" t="inlineStr">
        <is>
          <t>ALECRIM KG</t>
        </is>
      </c>
      <c r="D15" t="inlineStr">
        <is>
          <t>12/2025</t>
        </is>
      </c>
      <c r="E15" t="n">
        <v>0.1</v>
      </c>
      <c r="F15" t="n">
        <v>4</v>
      </c>
      <c r="G15" t="n">
        <v>40</v>
      </c>
    </row>
    <row r="16">
      <c r="A16" t="inlineStr">
        <is>
          <t>Love Cabaret</t>
        </is>
      </c>
      <c r="B16" t="n">
        <v>19503</v>
      </c>
      <c r="C16" t="inlineStr">
        <is>
          <t>ALFACE CRESPA KG</t>
        </is>
      </c>
      <c r="D16" t="inlineStr">
        <is>
          <t>12/2025</t>
        </is>
      </c>
      <c r="E16" t="n">
        <v>10.5</v>
      </c>
      <c r="F16" t="n">
        <v>52.9</v>
      </c>
      <c r="G16" t="n">
        <v>5.04</v>
      </c>
    </row>
    <row r="17">
      <c r="A17" t="inlineStr">
        <is>
          <t>Love Cabaret</t>
        </is>
      </c>
      <c r="B17" t="n">
        <v>19497</v>
      </c>
      <c r="C17" t="inlineStr">
        <is>
          <t>ALFACE ROMANA MINI KG</t>
        </is>
      </c>
      <c r="D17" t="inlineStr">
        <is>
          <t>12/2025</t>
        </is>
      </c>
      <c r="E17" t="n">
        <v>1.1</v>
      </c>
      <c r="F17" t="n">
        <v>57.2</v>
      </c>
      <c r="G17" t="n">
        <v>52</v>
      </c>
    </row>
    <row r="18">
      <c r="A18" t="inlineStr">
        <is>
          <t>Love Cabaret</t>
        </is>
      </c>
      <c r="B18" t="n">
        <v>24037</v>
      </c>
      <c r="C18" t="inlineStr">
        <is>
          <t>ALHO TRITURADO FRITO</t>
        </is>
      </c>
      <c r="D18" t="inlineStr">
        <is>
          <t>12/2025</t>
        </is>
      </c>
      <c r="E18" t="n">
        <v>5</v>
      </c>
      <c r="F18" t="n">
        <v>100</v>
      </c>
      <c r="G18" t="n">
        <v>20</v>
      </c>
    </row>
    <row r="19">
      <c r="A19" t="inlineStr">
        <is>
          <t>Love Cabaret</t>
        </is>
      </c>
      <c r="B19" t="n">
        <v>24040</v>
      </c>
      <c r="C19" t="inlineStr">
        <is>
          <t>AMENDOA LAMINADA KG</t>
        </is>
      </c>
      <c r="D19" t="inlineStr">
        <is>
          <t>12/2025</t>
        </is>
      </c>
      <c r="E19" t="n">
        <v>2</v>
      </c>
      <c r="F19" t="n">
        <v>161</v>
      </c>
      <c r="G19" t="n">
        <v>80.5</v>
      </c>
    </row>
    <row r="20">
      <c r="A20" t="inlineStr">
        <is>
          <t>Love Cabaret</t>
        </is>
      </c>
      <c r="B20" t="n">
        <v>24041</v>
      </c>
      <c r="C20" t="inlineStr">
        <is>
          <t>AMENDOIM CRU S/ PELE KG</t>
        </is>
      </c>
      <c r="D20" t="inlineStr">
        <is>
          <t>12/2025</t>
        </is>
      </c>
      <c r="E20" t="n">
        <v>1</v>
      </c>
      <c r="F20" t="n">
        <v>15.89</v>
      </c>
      <c r="G20" t="n">
        <v>15.89</v>
      </c>
    </row>
    <row r="21">
      <c r="A21" t="inlineStr">
        <is>
          <t>Love Cabaret</t>
        </is>
      </c>
      <c r="B21" t="n">
        <v>18547</v>
      </c>
      <c r="C21" t="inlineStr">
        <is>
          <t>APERITIVO APEROL 750ML</t>
        </is>
      </c>
      <c r="D21" t="inlineStr">
        <is>
          <t>12/2025</t>
        </is>
      </c>
      <c r="E21" t="n">
        <v>6</v>
      </c>
      <c r="F21" t="n">
        <v>211.74</v>
      </c>
      <c r="G21" t="n">
        <v>35.29</v>
      </c>
    </row>
    <row r="22">
      <c r="A22" t="inlineStr">
        <is>
          <t>Love Cabaret</t>
        </is>
      </c>
      <c r="B22" t="n">
        <v>20307</v>
      </c>
      <c r="C22" t="inlineStr">
        <is>
          <t>ARROZ ARBORIO CAMIL C/1KG</t>
        </is>
      </c>
      <c r="D22" t="inlineStr">
        <is>
          <t>12/2025</t>
        </is>
      </c>
      <c r="E22" t="n">
        <v>4</v>
      </c>
      <c r="F22" t="n">
        <v>138.36</v>
      </c>
      <c r="G22" t="n">
        <v>34.59</v>
      </c>
    </row>
    <row r="23">
      <c r="A23" t="inlineStr">
        <is>
          <t>Love Cabaret</t>
        </is>
      </c>
      <c r="B23" t="n">
        <v>20301</v>
      </c>
      <c r="C23" t="inlineStr">
        <is>
          <t>ARROZ BRANCO TIPO 1 CAMIL C/5KG</t>
        </is>
      </c>
      <c r="D23" t="inlineStr">
        <is>
          <t>12/2025</t>
        </is>
      </c>
      <c r="E23" t="n">
        <v>6</v>
      </c>
      <c r="F23" t="n">
        <v>127.8</v>
      </c>
      <c r="G23" t="n">
        <v>21.3</v>
      </c>
    </row>
    <row r="24">
      <c r="A24" t="inlineStr">
        <is>
          <t>Love Cabaret</t>
        </is>
      </c>
      <c r="B24" t="n">
        <v>28295</v>
      </c>
      <c r="C24" t="inlineStr">
        <is>
          <t>ARROZ JAPONES MOMIJI 5KG</t>
        </is>
      </c>
      <c r="D24" t="inlineStr">
        <is>
          <t>12/2025</t>
        </is>
      </c>
      <c r="E24" t="n">
        <v>2</v>
      </c>
      <c r="F24" t="n">
        <v>99.95999999999999</v>
      </c>
      <c r="G24" t="n">
        <v>49.98</v>
      </c>
    </row>
    <row r="25">
      <c r="A25" t="inlineStr">
        <is>
          <t>Love Cabaret</t>
        </is>
      </c>
      <c r="B25" t="n">
        <v>21047</v>
      </c>
      <c r="C25" t="inlineStr">
        <is>
          <t>AZEITE EXTRA VIRGEM GALLO 2L</t>
        </is>
      </c>
      <c r="D25" t="inlineStr">
        <is>
          <t>12/2025</t>
        </is>
      </c>
      <c r="E25" t="n">
        <v>4</v>
      </c>
      <c r="F25" t="n">
        <v>492.4</v>
      </c>
      <c r="G25" t="n">
        <v>123.1</v>
      </c>
    </row>
    <row r="26">
      <c r="A26" t="inlineStr">
        <is>
          <t>Love Cabaret</t>
        </is>
      </c>
      <c r="B26" t="n">
        <v>20739</v>
      </c>
      <c r="C26" t="inlineStr">
        <is>
          <t>AZEITONA PRETA S/ CAROCO 2,5KG</t>
        </is>
      </c>
      <c r="D26" t="inlineStr">
        <is>
          <t>12/2025</t>
        </is>
      </c>
      <c r="E26" t="n">
        <v>2</v>
      </c>
      <c r="F26" t="n">
        <v>159.14</v>
      </c>
      <c r="G26" t="n">
        <v>79.56999999999999</v>
      </c>
    </row>
    <row r="27">
      <c r="A27" t="inlineStr">
        <is>
          <t>Love Cabaret</t>
        </is>
      </c>
      <c r="B27" t="n">
        <v>24943</v>
      </c>
      <c r="C27" t="inlineStr">
        <is>
          <t>BAGUETE 570G - BATARD</t>
        </is>
      </c>
      <c r="D27" t="inlineStr">
        <is>
          <t>12/2025</t>
        </is>
      </c>
      <c r="E27" t="n">
        <v>20</v>
      </c>
      <c r="F27" t="n">
        <v>382</v>
      </c>
      <c r="G27" t="n">
        <v>19.1</v>
      </c>
    </row>
    <row r="28">
      <c r="A28" t="inlineStr">
        <is>
          <t>Love Cabaret</t>
        </is>
      </c>
      <c r="B28" t="n">
        <v>26465</v>
      </c>
      <c r="C28" t="inlineStr">
        <is>
          <t>BAGUETE FERMENTACAO NATURAL 30CM C/250G UN</t>
        </is>
      </c>
      <c r="D28" t="inlineStr">
        <is>
          <t>12/2025</t>
        </is>
      </c>
      <c r="E28" t="n">
        <v>7.06</v>
      </c>
      <c r="F28" t="n">
        <v>176.5</v>
      </c>
      <c r="G28" t="n">
        <v>25</v>
      </c>
    </row>
    <row r="29">
      <c r="A29" t="inlineStr">
        <is>
          <t>Love Cabaret</t>
        </is>
      </c>
      <c r="B29" t="n">
        <v>24083</v>
      </c>
      <c r="C29" t="inlineStr">
        <is>
          <t>BATATA ASTERIX GRAUDA NOIVA KG</t>
        </is>
      </c>
      <c r="D29" t="inlineStr">
        <is>
          <t>12/2025</t>
        </is>
      </c>
      <c r="E29" t="n">
        <v>41</v>
      </c>
      <c r="F29" t="n">
        <v>150.72</v>
      </c>
      <c r="G29" t="n">
        <v>3.68</v>
      </c>
    </row>
    <row r="30">
      <c r="A30" t="inlineStr">
        <is>
          <t>Love Cabaret</t>
        </is>
      </c>
      <c r="B30" t="n">
        <v>19636</v>
      </c>
      <c r="C30" t="inlineStr">
        <is>
          <t>BATATA DOCE ROXA KG</t>
        </is>
      </c>
      <c r="D30" t="inlineStr">
        <is>
          <t>12/2025</t>
        </is>
      </c>
      <c r="E30" t="n">
        <v>7</v>
      </c>
      <c r="F30" t="n">
        <v>84</v>
      </c>
      <c r="G30" t="n">
        <v>12</v>
      </c>
    </row>
    <row r="31">
      <c r="A31" t="inlineStr">
        <is>
          <t>Love Cabaret</t>
        </is>
      </c>
      <c r="B31" t="n">
        <v>25555</v>
      </c>
      <c r="C31" t="inlineStr">
        <is>
          <t>BATATA LAVADA KG</t>
        </is>
      </c>
      <c r="D31" t="inlineStr">
        <is>
          <t>12/2025</t>
        </is>
      </c>
      <c r="E31" t="n">
        <v>63</v>
      </c>
      <c r="F31" t="n">
        <v>202.95</v>
      </c>
      <c r="G31" t="n">
        <v>3.22</v>
      </c>
    </row>
    <row r="32">
      <c r="A32" t="inlineStr">
        <is>
          <t>Love Cabaret</t>
        </is>
      </c>
      <c r="B32" t="n">
        <v>19634</v>
      </c>
      <c r="C32" t="inlineStr">
        <is>
          <t>BERINJELA KG</t>
        </is>
      </c>
      <c r="D32" t="inlineStr">
        <is>
          <t>12/2025</t>
        </is>
      </c>
      <c r="E32" t="n">
        <v>13</v>
      </c>
      <c r="F32" t="n">
        <v>63.4</v>
      </c>
      <c r="G32" t="n">
        <v>4.88</v>
      </c>
    </row>
    <row r="33">
      <c r="A33" t="inlineStr">
        <is>
          <t>Love Cabaret</t>
        </is>
      </c>
      <c r="B33" t="n">
        <v>19632</v>
      </c>
      <c r="C33" t="inlineStr">
        <is>
          <t>BETERRABA KG</t>
        </is>
      </c>
      <c r="D33" t="inlineStr">
        <is>
          <t>12/2025</t>
        </is>
      </c>
      <c r="E33" t="n">
        <v>23</v>
      </c>
      <c r="F33" t="n">
        <v>49.48</v>
      </c>
      <c r="G33" t="n">
        <v>2.15</v>
      </c>
    </row>
    <row r="34">
      <c r="A34" t="inlineStr">
        <is>
          <t>Love Cabaret</t>
        </is>
      </c>
      <c r="B34" t="n">
        <v>18696</v>
      </c>
      <c r="C34" t="inlineStr">
        <is>
          <t>BISTECA SUINA KG</t>
        </is>
      </c>
      <c r="D34" t="inlineStr">
        <is>
          <t>12/2025</t>
        </is>
      </c>
      <c r="E34" t="n">
        <v>10</v>
      </c>
      <c r="F34" t="n">
        <v>179.9</v>
      </c>
      <c r="G34" t="n">
        <v>17.99</v>
      </c>
    </row>
    <row r="35">
      <c r="A35" t="inlineStr">
        <is>
          <t>Love Cabaret</t>
        </is>
      </c>
      <c r="B35" t="n">
        <v>17565</v>
      </c>
      <c r="C35" t="inlineStr">
        <is>
          <t>BOBINA DE PAPEL FILME PVC 40CMX400M UN</t>
        </is>
      </c>
      <c r="D35" t="inlineStr">
        <is>
          <t>12/2025</t>
        </is>
      </c>
      <c r="E35" t="n">
        <v>3</v>
      </c>
      <c r="F35" t="n">
        <v>336</v>
      </c>
      <c r="G35" t="n">
        <v>112</v>
      </c>
    </row>
    <row r="36">
      <c r="A36" t="inlineStr">
        <is>
          <t>Love Cabaret</t>
        </is>
      </c>
      <c r="B36" t="n">
        <v>25288</v>
      </c>
      <c r="C36" t="inlineStr">
        <is>
          <t>BURRATA 110G C/5 DE 550 GR UN</t>
        </is>
      </c>
      <c r="D36" t="inlineStr">
        <is>
          <t>12/2025</t>
        </is>
      </c>
      <c r="E36" t="n">
        <v>5</v>
      </c>
      <c r="F36" t="n">
        <v>326.75</v>
      </c>
      <c r="G36" t="n">
        <v>65.34999999999999</v>
      </c>
    </row>
    <row r="37">
      <c r="A37" t="inlineStr">
        <is>
          <t>Love Cabaret</t>
        </is>
      </c>
      <c r="B37" t="n">
        <v>20809</v>
      </c>
      <c r="C37" t="inlineStr">
        <is>
          <t>CAFE PILAO ALMOFADA 500G</t>
        </is>
      </c>
      <c r="D37" t="inlineStr">
        <is>
          <t>12/2025</t>
        </is>
      </c>
      <c r="E37" t="n">
        <v>3</v>
      </c>
      <c r="F37" t="n">
        <v>218.4</v>
      </c>
      <c r="G37" t="n">
        <v>72.8</v>
      </c>
    </row>
    <row r="38">
      <c r="A38" t="inlineStr">
        <is>
          <t>Love Cabaret</t>
        </is>
      </c>
      <c r="B38" t="n">
        <v>18781</v>
      </c>
      <c r="C38" t="inlineStr">
        <is>
          <t>CAMARAO CINZA LIMPO 25/30 KG</t>
        </is>
      </c>
      <c r="D38" t="inlineStr">
        <is>
          <t>12/2025</t>
        </is>
      </c>
      <c r="E38" t="n">
        <v>12</v>
      </c>
      <c r="F38" t="n">
        <v>1176</v>
      </c>
      <c r="G38" t="n">
        <v>98</v>
      </c>
    </row>
    <row r="39">
      <c r="A39" t="inlineStr">
        <is>
          <t>Love Cabaret</t>
        </is>
      </c>
      <c r="B39" t="n">
        <v>23377</v>
      </c>
      <c r="C39" t="inlineStr">
        <is>
          <t>CAMBUCI CONGELADO KG</t>
        </is>
      </c>
      <c r="D39" t="inlineStr">
        <is>
          <t>12/2025</t>
        </is>
      </c>
      <c r="E39" t="n">
        <v>20</v>
      </c>
      <c r="F39" t="n">
        <v>600</v>
      </c>
      <c r="G39" t="n">
        <v>30</v>
      </c>
    </row>
    <row r="40">
      <c r="A40" t="inlineStr">
        <is>
          <t>Love Cabaret</t>
        </is>
      </c>
      <c r="B40" t="n">
        <v>19490</v>
      </c>
      <c r="C40" t="inlineStr">
        <is>
          <t>CAPIM SANTO KG</t>
        </is>
      </c>
      <c r="D40" t="inlineStr">
        <is>
          <t>12/2025</t>
        </is>
      </c>
      <c r="E40" t="n">
        <v>1</v>
      </c>
      <c r="F40" t="n">
        <v>62.5</v>
      </c>
      <c r="G40" t="n">
        <v>62.5</v>
      </c>
    </row>
    <row r="41">
      <c r="A41" t="inlineStr">
        <is>
          <t>Love Cabaret</t>
        </is>
      </c>
      <c r="B41" t="n">
        <v>24118</v>
      </c>
      <c r="C41" t="inlineStr">
        <is>
          <t>CASTANHA DE CAJU CRUA KG</t>
        </is>
      </c>
      <c r="D41" t="inlineStr">
        <is>
          <t>12/2025</t>
        </is>
      </c>
      <c r="E41" t="n">
        <v>2</v>
      </c>
      <c r="F41" t="n">
        <v>148.6</v>
      </c>
      <c r="G41" t="n">
        <v>74.3</v>
      </c>
    </row>
    <row r="42">
      <c r="A42" t="inlineStr">
        <is>
          <t>Love Cabaret</t>
        </is>
      </c>
      <c r="B42" t="n">
        <v>24509</v>
      </c>
      <c r="C42" t="inlineStr">
        <is>
          <t>CEBOLA BRANCA KG</t>
        </is>
      </c>
      <c r="D42" t="inlineStr">
        <is>
          <t>12/2025</t>
        </is>
      </c>
      <c r="E42" t="n">
        <v>40.15</v>
      </c>
      <c r="F42" t="n">
        <v>91.64</v>
      </c>
      <c r="G42" t="n">
        <v>2.28</v>
      </c>
    </row>
    <row r="43">
      <c r="A43" t="inlineStr">
        <is>
          <t>Love Cabaret</t>
        </is>
      </c>
      <c r="B43" t="n">
        <v>19621</v>
      </c>
      <c r="C43" t="inlineStr">
        <is>
          <t>CENOURA KG</t>
        </is>
      </c>
      <c r="D43" t="inlineStr">
        <is>
          <t>12/2025</t>
        </is>
      </c>
      <c r="E43" t="n">
        <v>3.5</v>
      </c>
      <c r="F43" t="n">
        <v>9</v>
      </c>
      <c r="G43" t="n">
        <v>2.57</v>
      </c>
    </row>
    <row r="44">
      <c r="A44" t="inlineStr">
        <is>
          <t>Love Cabaret</t>
        </is>
      </c>
      <c r="B44" t="n">
        <v>18557</v>
      </c>
      <c r="C44" t="inlineStr">
        <is>
          <t>CERVEJA BLUE MOON BELGIAN WHITE 355ML C/24</t>
        </is>
      </c>
      <c r="D44" t="inlineStr">
        <is>
          <t>12/2025</t>
        </is>
      </c>
      <c r="E44" t="n">
        <v>2</v>
      </c>
      <c r="F44" t="n">
        <v>608.6</v>
      </c>
      <c r="G44" t="n">
        <v>304.3</v>
      </c>
    </row>
    <row r="45">
      <c r="A45" t="inlineStr">
        <is>
          <t>Love Cabaret</t>
        </is>
      </c>
      <c r="B45" t="n">
        <v>24138</v>
      </c>
      <c r="C45" t="inlineStr">
        <is>
          <t>CERVEJA HEINEKEN LONG NECK 330ML C/24</t>
        </is>
      </c>
      <c r="D45" t="inlineStr">
        <is>
          <t>12/2025</t>
        </is>
      </c>
      <c r="E45" t="n">
        <v>95</v>
      </c>
      <c r="F45" t="n">
        <v>19667.85</v>
      </c>
      <c r="G45" t="n">
        <v>207.03</v>
      </c>
    </row>
    <row r="46">
      <c r="A46" t="inlineStr">
        <is>
          <t>Love Cabaret</t>
        </is>
      </c>
      <c r="B46" t="n">
        <v>18554</v>
      </c>
      <c r="C46" t="inlineStr">
        <is>
          <t>CERVEJA LAGUNITAS IPA 355ML C/12</t>
        </is>
      </c>
      <c r="D46" t="inlineStr">
        <is>
          <t>12/2025</t>
        </is>
      </c>
      <c r="E46" t="n">
        <v>8</v>
      </c>
      <c r="F46" t="n">
        <v>1213.12</v>
      </c>
      <c r="G46" t="n">
        <v>151.64</v>
      </c>
    </row>
    <row r="47">
      <c r="A47" t="inlineStr">
        <is>
          <t>Love Cabaret</t>
        </is>
      </c>
      <c r="B47" t="n">
        <v>20936</v>
      </c>
      <c r="C47" t="inlineStr">
        <is>
          <t>CHOCOLATE AMARGO CALLEBAUT CALLETS 70,5% 2,01KG</t>
        </is>
      </c>
      <c r="D47" t="inlineStr">
        <is>
          <t>12/2025</t>
        </is>
      </c>
      <c r="E47" t="n">
        <v>2</v>
      </c>
      <c r="F47" t="n">
        <v>797.25</v>
      </c>
      <c r="G47" t="n">
        <v>398.63</v>
      </c>
    </row>
    <row r="48">
      <c r="A48" t="inlineStr">
        <is>
          <t>Love Cabaret</t>
        </is>
      </c>
      <c r="B48" t="n">
        <v>20932</v>
      </c>
      <c r="C48" t="inlineStr">
        <is>
          <t>CHOCOLATE AO LEITE GOTAS SICAO 2,1KG UN</t>
        </is>
      </c>
      <c r="D48" t="inlineStr">
        <is>
          <t>12/2025</t>
        </is>
      </c>
      <c r="E48" t="n">
        <v>3</v>
      </c>
      <c r="F48" t="n">
        <v>509.68</v>
      </c>
      <c r="G48" t="n">
        <v>169.89</v>
      </c>
    </row>
    <row r="49">
      <c r="A49" t="inlineStr">
        <is>
          <t>Love Cabaret</t>
        </is>
      </c>
      <c r="B49" t="n">
        <v>23241</v>
      </c>
      <c r="C49" t="inlineStr">
        <is>
          <t>CHUCHU KG</t>
        </is>
      </c>
      <c r="D49" t="inlineStr">
        <is>
          <t>12/2025</t>
        </is>
      </c>
      <c r="E49" t="n">
        <v>5</v>
      </c>
      <c r="F49" t="n">
        <v>12.5</v>
      </c>
      <c r="G49" t="n">
        <v>2.5</v>
      </c>
    </row>
    <row r="50">
      <c r="A50" t="inlineStr">
        <is>
          <t>Love Cabaret</t>
        </is>
      </c>
      <c r="B50" t="n">
        <v>20256</v>
      </c>
      <c r="C50" t="inlineStr">
        <is>
          <t>COCO RALADO FINO 1KG</t>
        </is>
      </c>
      <c r="D50" t="inlineStr">
        <is>
          <t>12/2025</t>
        </is>
      </c>
      <c r="E50" t="n">
        <v>1</v>
      </c>
      <c r="F50" t="n">
        <v>35.9</v>
      </c>
      <c r="G50" t="n">
        <v>35.9</v>
      </c>
    </row>
    <row r="51">
      <c r="A51" t="inlineStr">
        <is>
          <t>Love Cabaret</t>
        </is>
      </c>
      <c r="B51" t="n">
        <v>19617</v>
      </c>
      <c r="C51" t="inlineStr">
        <is>
          <t>COENTRO KG</t>
        </is>
      </c>
      <c r="D51" t="inlineStr">
        <is>
          <t>12/2025</t>
        </is>
      </c>
      <c r="E51" t="n">
        <v>0.6</v>
      </c>
      <c r="F51" t="n">
        <v>6.6</v>
      </c>
      <c r="G51" t="n">
        <v>11</v>
      </c>
    </row>
    <row r="52">
      <c r="A52" t="inlineStr">
        <is>
          <t>Love Cabaret</t>
        </is>
      </c>
      <c r="B52" t="n">
        <v>23440</v>
      </c>
      <c r="C52" t="inlineStr">
        <is>
          <t>COGUMELO PORTO BELLO GRANEL KG</t>
        </is>
      </c>
      <c r="D52" t="inlineStr">
        <is>
          <t>12/2025</t>
        </is>
      </c>
      <c r="E52" t="n">
        <v>9</v>
      </c>
      <c r="F52" t="n">
        <v>495</v>
      </c>
      <c r="G52" t="n">
        <v>55</v>
      </c>
    </row>
    <row r="53">
      <c r="A53" t="inlineStr">
        <is>
          <t>Love Cabaret</t>
        </is>
      </c>
      <c r="B53" t="n">
        <v>19842</v>
      </c>
      <c r="C53" t="inlineStr">
        <is>
          <t>COGUMELO SHIITAKE GRANEL KG</t>
        </is>
      </c>
      <c r="D53" t="inlineStr">
        <is>
          <t>12/2025</t>
        </is>
      </c>
      <c r="E53" t="n">
        <v>6</v>
      </c>
      <c r="F53" t="n">
        <v>340.14</v>
      </c>
      <c r="G53" t="n">
        <v>56.69</v>
      </c>
    </row>
    <row r="54">
      <c r="A54" t="inlineStr">
        <is>
          <t>Love Cabaret</t>
        </is>
      </c>
      <c r="B54" t="n">
        <v>28466</v>
      </c>
      <c r="C54" t="inlineStr">
        <is>
          <t>COPO BIO 400ML AMERICANO VERM C/25UN</t>
        </is>
      </c>
      <c r="D54" t="inlineStr">
        <is>
          <t>12/2025</t>
        </is>
      </c>
      <c r="E54" t="n">
        <v>24</v>
      </c>
      <c r="F54" t="n">
        <v>576</v>
      </c>
      <c r="G54" t="n">
        <v>24</v>
      </c>
    </row>
    <row r="55">
      <c r="A55" t="inlineStr">
        <is>
          <t>Love Cabaret</t>
        </is>
      </c>
      <c r="B55" t="n">
        <v>17535</v>
      </c>
      <c r="C55" t="inlineStr">
        <is>
          <t>COPO DESCARTAVEL ULTRACOPOS 330ML C/2000UN</t>
        </is>
      </c>
      <c r="D55" t="inlineStr">
        <is>
          <t>12/2025</t>
        </is>
      </c>
      <c r="E55" t="n">
        <v>2</v>
      </c>
      <c r="F55" t="n">
        <v>249.8</v>
      </c>
      <c r="G55" t="n">
        <v>124.9</v>
      </c>
    </row>
    <row r="56">
      <c r="A56" t="inlineStr">
        <is>
          <t>Love Cabaret</t>
        </is>
      </c>
      <c r="B56" t="n">
        <v>25103</v>
      </c>
      <c r="C56" t="inlineStr">
        <is>
          <t xml:space="preserve">COPO PAPEL 330ML P2 20X50 GP            </t>
        </is>
      </c>
      <c r="D56" t="inlineStr">
        <is>
          <t>12/2025</t>
        </is>
      </c>
      <c r="E56" t="n">
        <v>5</v>
      </c>
      <c r="F56" t="n">
        <v>2096</v>
      </c>
      <c r="G56" t="n">
        <v>419.2</v>
      </c>
    </row>
    <row r="57">
      <c r="A57" t="inlineStr">
        <is>
          <t>Love Cabaret</t>
        </is>
      </c>
      <c r="B57" t="n">
        <v>27686</v>
      </c>
      <c r="C57" t="inlineStr">
        <is>
          <t>COPO VICRILA AIALA LONG DRINK 310ML UN</t>
        </is>
      </c>
      <c r="D57" t="inlineStr">
        <is>
          <t>12/2025</t>
        </is>
      </c>
      <c r="E57" t="n">
        <v>6</v>
      </c>
      <c r="F57" t="n">
        <v>1030.98</v>
      </c>
      <c r="G57" t="n">
        <v>171.83</v>
      </c>
    </row>
    <row r="58">
      <c r="A58" t="inlineStr">
        <is>
          <t>Love Cabaret</t>
        </is>
      </c>
      <c r="B58" t="n">
        <v>24199</v>
      </c>
      <c r="C58" t="inlineStr">
        <is>
          <t>COSTELINHA SUINA</t>
        </is>
      </c>
      <c r="D58" t="inlineStr">
        <is>
          <t>12/2025</t>
        </is>
      </c>
      <c r="E58" t="n">
        <v>15</v>
      </c>
      <c r="F58" t="n">
        <v>299.85</v>
      </c>
      <c r="G58" t="n">
        <v>19.99</v>
      </c>
    </row>
    <row r="59">
      <c r="A59" t="inlineStr">
        <is>
          <t>Love Cabaret</t>
        </is>
      </c>
      <c r="B59" t="n">
        <v>19034</v>
      </c>
      <c r="C59" t="inlineStr">
        <is>
          <t>COXA E SOBRECOXA COM OSSO E COM PELE KG</t>
        </is>
      </c>
      <c r="D59" t="inlineStr">
        <is>
          <t>12/2025</t>
        </is>
      </c>
      <c r="E59" t="n">
        <v>36</v>
      </c>
      <c r="F59" t="n">
        <v>390.6</v>
      </c>
      <c r="G59" t="n">
        <v>10.85</v>
      </c>
    </row>
    <row r="60">
      <c r="A60" t="inlineStr">
        <is>
          <t>Love Cabaret</t>
        </is>
      </c>
      <c r="B60" t="n">
        <v>22843</v>
      </c>
      <c r="C60" t="inlineStr">
        <is>
          <t>COXAO MOLE KG</t>
        </is>
      </c>
      <c r="D60" t="inlineStr">
        <is>
          <t>12/2025</t>
        </is>
      </c>
      <c r="E60" t="n">
        <v>14.1</v>
      </c>
      <c r="F60" t="n">
        <v>603.48</v>
      </c>
      <c r="G60" t="n">
        <v>42.8</v>
      </c>
    </row>
    <row r="61">
      <c r="A61" t="inlineStr">
        <is>
          <t>Love Cabaret</t>
        </is>
      </c>
      <c r="B61" t="n">
        <v>28206</v>
      </c>
      <c r="C61" t="inlineStr">
        <is>
          <t>COXINHA 35G THE CAVERN</t>
        </is>
      </c>
      <c r="D61" t="inlineStr">
        <is>
          <t>12/2025</t>
        </is>
      </c>
      <c r="E61" t="n">
        <v>60</v>
      </c>
      <c r="F61" t="n">
        <v>1440</v>
      </c>
      <c r="G61" t="n">
        <v>24</v>
      </c>
    </row>
    <row r="62">
      <c r="A62" t="inlineStr">
        <is>
          <t>Love Cabaret</t>
        </is>
      </c>
      <c r="B62" t="n">
        <v>20689</v>
      </c>
      <c r="C62" t="inlineStr">
        <is>
          <t>CREME DE LEITE FRESCO QUATA C/1,01LT</t>
        </is>
      </c>
      <c r="D62" t="inlineStr">
        <is>
          <t>12/2025</t>
        </is>
      </c>
      <c r="E62" t="n">
        <v>5</v>
      </c>
      <c r="F62" t="n">
        <v>184.5</v>
      </c>
      <c r="G62" t="n">
        <v>36.9</v>
      </c>
    </row>
    <row r="63">
      <c r="A63" t="inlineStr">
        <is>
          <t>Love Cabaret</t>
        </is>
      </c>
      <c r="B63" t="n">
        <v>20680</v>
      </c>
      <c r="C63" t="inlineStr">
        <is>
          <t>CREME DE LEITE NESTLE C/200G UN</t>
        </is>
      </c>
      <c r="D63" t="inlineStr">
        <is>
          <t>12/2025</t>
        </is>
      </c>
      <c r="E63" t="n">
        <v>11</v>
      </c>
      <c r="F63" t="n">
        <v>120.45</v>
      </c>
      <c r="G63" t="n">
        <v>10.95</v>
      </c>
    </row>
    <row r="64">
      <c r="A64" t="inlineStr">
        <is>
          <t>Love Cabaret</t>
        </is>
      </c>
      <c r="B64" t="n">
        <v>17303</v>
      </c>
      <c r="C64" t="inlineStr">
        <is>
          <t>DESINFETANTE LAVANDA KIMI 5L</t>
        </is>
      </c>
      <c r="D64" t="inlineStr">
        <is>
          <t>12/2025</t>
        </is>
      </c>
      <c r="E64" t="n">
        <v>5</v>
      </c>
      <c r="F64" t="n">
        <v>600.25</v>
      </c>
      <c r="G64" t="n">
        <v>120.05</v>
      </c>
    </row>
    <row r="65">
      <c r="A65" t="inlineStr">
        <is>
          <t>Love Cabaret</t>
        </is>
      </c>
      <c r="B65" t="n">
        <v>19485</v>
      </c>
      <c r="C65" t="inlineStr">
        <is>
          <t>ENDRO DILL KG</t>
        </is>
      </c>
      <c r="D65" t="inlineStr">
        <is>
          <t>12/2025</t>
        </is>
      </c>
      <c r="E65" t="n">
        <v>0.2</v>
      </c>
      <c r="F65" t="n">
        <v>10.5</v>
      </c>
      <c r="G65" t="n">
        <v>52.5</v>
      </c>
    </row>
    <row r="66">
      <c r="A66" t="inlineStr">
        <is>
          <t>Love Cabaret</t>
        </is>
      </c>
      <c r="B66" t="n">
        <v>24552</v>
      </c>
      <c r="C66" t="inlineStr">
        <is>
          <t>ESPUMANTE CASA PERINI BRUT 750ML</t>
        </is>
      </c>
      <c r="D66" t="inlineStr">
        <is>
          <t>12/2025</t>
        </is>
      </c>
      <c r="E66" t="n">
        <v>42</v>
      </c>
      <c r="F66" t="n">
        <v>1477.5</v>
      </c>
      <c r="G66" t="n">
        <v>35.18</v>
      </c>
    </row>
    <row r="67">
      <c r="A67" t="inlineStr">
        <is>
          <t>Love Cabaret</t>
        </is>
      </c>
      <c r="B67" t="n">
        <v>18017</v>
      </c>
      <c r="C67" t="inlineStr">
        <is>
          <t>ESPUMANTE CAVA BRUT STARS TOUCH OF ROSE 750ML</t>
        </is>
      </c>
      <c r="D67" t="inlineStr">
        <is>
          <t>12/2025</t>
        </is>
      </c>
      <c r="E67" t="n">
        <v>6</v>
      </c>
      <c r="F67" t="n">
        <v>826.8</v>
      </c>
      <c r="G67" t="n">
        <v>137.8</v>
      </c>
    </row>
    <row r="68">
      <c r="A68" t="inlineStr">
        <is>
          <t>Love Cabaret</t>
        </is>
      </c>
      <c r="B68" t="n">
        <v>25119</v>
      </c>
      <c r="C68" t="inlineStr">
        <is>
          <t>ESPUMANTE CHANDON EXCELLENCE BRUT  750ML</t>
        </is>
      </c>
      <c r="D68" t="inlineStr">
        <is>
          <t>12/2025</t>
        </is>
      </c>
      <c r="E68" t="n">
        <v>18</v>
      </c>
      <c r="F68" t="n">
        <v>2836.2</v>
      </c>
      <c r="G68" t="n">
        <v>157.57</v>
      </c>
    </row>
    <row r="69">
      <c r="A69" t="inlineStr">
        <is>
          <t>Love Cabaret</t>
        </is>
      </c>
      <c r="B69" t="n">
        <v>25237</v>
      </c>
      <c r="C69" t="inlineStr">
        <is>
          <t>FARINHA DE TRIGO ANACONDA TIPO 1 PREMIUM C/1KG</t>
        </is>
      </c>
      <c r="D69" t="inlineStr">
        <is>
          <t>12/2025</t>
        </is>
      </c>
      <c r="E69" t="n">
        <v>10</v>
      </c>
      <c r="F69" t="n">
        <v>54.9</v>
      </c>
      <c r="G69" t="n">
        <v>5.49</v>
      </c>
    </row>
    <row r="70">
      <c r="A70" t="inlineStr">
        <is>
          <t>Love Cabaret</t>
        </is>
      </c>
      <c r="B70" t="n">
        <v>20358</v>
      </c>
      <c r="C70" t="inlineStr">
        <is>
          <t>FARINHA PANKO ROMARIZ C/1KG</t>
        </is>
      </c>
      <c r="D70" t="inlineStr">
        <is>
          <t>12/2025</t>
        </is>
      </c>
      <c r="E70" t="n">
        <v>2</v>
      </c>
      <c r="F70" t="n">
        <v>28.6</v>
      </c>
      <c r="G70" t="n">
        <v>14.3</v>
      </c>
    </row>
    <row r="71">
      <c r="A71" t="inlineStr">
        <is>
          <t>Love Cabaret</t>
        </is>
      </c>
      <c r="B71" t="n">
        <v>20242</v>
      </c>
      <c r="C71" t="inlineStr">
        <is>
          <t>FEIJAO CARIOCA CAMIL C/2KG</t>
        </is>
      </c>
      <c r="D71" t="inlineStr">
        <is>
          <t>12/2025</t>
        </is>
      </c>
      <c r="E71" t="n">
        <v>4</v>
      </c>
      <c r="F71" t="n">
        <v>56.8</v>
      </c>
      <c r="G71" t="n">
        <v>14.2</v>
      </c>
    </row>
    <row r="72">
      <c r="A72" t="inlineStr">
        <is>
          <t>Love Cabaret</t>
        </is>
      </c>
      <c r="B72" t="n">
        <v>24259</v>
      </c>
      <c r="C72" t="inlineStr">
        <is>
          <t>FILE MIGNON 4/5 S/ CORDAO KG</t>
        </is>
      </c>
      <c r="D72" t="inlineStr">
        <is>
          <t>12/2025</t>
        </is>
      </c>
      <c r="E72" t="n">
        <v>36.31</v>
      </c>
      <c r="F72" t="n">
        <v>3026.84</v>
      </c>
      <c r="G72" t="n">
        <v>83.36</v>
      </c>
    </row>
    <row r="73">
      <c r="A73" t="inlineStr">
        <is>
          <t>Love Cabaret</t>
        </is>
      </c>
      <c r="B73" t="n">
        <v>23633</v>
      </c>
      <c r="C73" t="inlineStr">
        <is>
          <t>FLOR DE HIBISCO KG</t>
        </is>
      </c>
      <c r="D73" t="inlineStr">
        <is>
          <t>12/2025</t>
        </is>
      </c>
      <c r="E73" t="n">
        <v>2</v>
      </c>
      <c r="F73" t="n">
        <v>53.2</v>
      </c>
      <c r="G73" t="n">
        <v>26.6</v>
      </c>
    </row>
    <row r="74">
      <c r="A74" t="inlineStr">
        <is>
          <t>Love Cabaret</t>
        </is>
      </c>
      <c r="B74" t="n">
        <v>25282</v>
      </c>
      <c r="C74" t="inlineStr">
        <is>
          <t>FRUTOSE CRISTAL KG</t>
        </is>
      </c>
      <c r="D74" t="inlineStr">
        <is>
          <t>12/2025</t>
        </is>
      </c>
      <c r="E74" t="n">
        <v>1</v>
      </c>
      <c r="F74" t="n">
        <v>47.33</v>
      </c>
      <c r="G74" t="n">
        <v>47.33</v>
      </c>
    </row>
    <row r="75">
      <c r="A75" t="inlineStr">
        <is>
          <t>Love Cabaret</t>
        </is>
      </c>
      <c r="B75" t="n">
        <v>17092</v>
      </c>
      <c r="C75" t="inlineStr">
        <is>
          <t>GELO CUBO 50X60MM</t>
        </is>
      </c>
      <c r="D75" t="inlineStr">
        <is>
          <t>12/2025</t>
        </is>
      </c>
      <c r="E75" t="n">
        <v>20</v>
      </c>
      <c r="F75" t="n">
        <v>1085</v>
      </c>
      <c r="G75" t="n">
        <v>54.25</v>
      </c>
    </row>
    <row r="76">
      <c r="A76" t="inlineStr">
        <is>
          <t>Love Cabaret</t>
        </is>
      </c>
      <c r="B76" t="n">
        <v>19607</v>
      </c>
      <c r="C76" t="inlineStr">
        <is>
          <t>GENGIBRE KG</t>
        </is>
      </c>
      <c r="D76" t="inlineStr">
        <is>
          <t>12/2025</t>
        </is>
      </c>
      <c r="E76" t="n">
        <v>10</v>
      </c>
      <c r="F76" t="n">
        <v>87.5</v>
      </c>
      <c r="G76" t="n">
        <v>8.75</v>
      </c>
    </row>
    <row r="77">
      <c r="A77" t="inlineStr">
        <is>
          <t>Love Cabaret</t>
        </is>
      </c>
      <c r="B77" t="n">
        <v>25437</v>
      </c>
      <c r="C77" t="inlineStr">
        <is>
          <t>GIGI ROSATO SANGIOVESE 2020 FATORIE PARRI 750ML</t>
        </is>
      </c>
      <c r="D77" t="inlineStr">
        <is>
          <t>12/2025</t>
        </is>
      </c>
      <c r="E77" t="n">
        <v>6</v>
      </c>
      <c r="F77" t="n">
        <v>688.5</v>
      </c>
      <c r="G77" t="n">
        <v>114.75</v>
      </c>
    </row>
    <row r="78">
      <c r="A78" t="inlineStr">
        <is>
          <t>Love Cabaret</t>
        </is>
      </c>
      <c r="B78" t="n">
        <v>20213</v>
      </c>
      <c r="C78" t="inlineStr">
        <is>
          <t>GRAO DE BICO CAMIL C/2KG</t>
        </is>
      </c>
      <c r="D78" t="inlineStr">
        <is>
          <t>12/2025</t>
        </is>
      </c>
      <c r="E78" t="n">
        <v>4</v>
      </c>
      <c r="F78" t="n">
        <v>126.92</v>
      </c>
      <c r="G78" t="n">
        <v>31.73</v>
      </c>
    </row>
    <row r="79">
      <c r="A79" t="inlineStr">
        <is>
          <t>Love Cabaret</t>
        </is>
      </c>
      <c r="B79" t="n">
        <v>17515</v>
      </c>
      <c r="C79" t="inlineStr">
        <is>
          <t>GUARDANAPO FOLHA DUPLA 23,5X24 C/100X50UN</t>
        </is>
      </c>
      <c r="D79" t="inlineStr">
        <is>
          <t>12/2025</t>
        </is>
      </c>
      <c r="E79" t="n">
        <v>2</v>
      </c>
      <c r="F79" t="n">
        <v>580</v>
      </c>
      <c r="G79" t="n">
        <v>290</v>
      </c>
    </row>
    <row r="80">
      <c r="A80" t="inlineStr">
        <is>
          <t>Love Cabaret</t>
        </is>
      </c>
      <c r="B80" t="n">
        <v>26592</v>
      </c>
      <c r="C80" t="inlineStr">
        <is>
          <t>HAMBURGUER BOVINO FREDDI PORCIONADO EM 50G KG 60% ACEM 40% PEITO BOVINO ARCOS</t>
        </is>
      </c>
      <c r="D80" t="inlineStr">
        <is>
          <t>12/2025</t>
        </is>
      </c>
      <c r="E80" t="n">
        <v>26.2</v>
      </c>
      <c r="F80" t="n">
        <v>969.4</v>
      </c>
      <c r="G80" t="n">
        <v>37</v>
      </c>
    </row>
    <row r="81">
      <c r="A81" t="inlineStr">
        <is>
          <t>Love Cabaret</t>
        </is>
      </c>
      <c r="B81" t="n">
        <v>19480</v>
      </c>
      <c r="C81" t="inlineStr">
        <is>
          <t>HORTELA HIDROPONICA KG</t>
        </is>
      </c>
      <c r="D81" t="inlineStr">
        <is>
          <t>12/2025</t>
        </is>
      </c>
      <c r="E81" t="n">
        <v>1.8</v>
      </c>
      <c r="F81" t="n">
        <v>21.65</v>
      </c>
      <c r="G81" t="n">
        <v>12.03</v>
      </c>
    </row>
    <row r="82">
      <c r="A82" t="inlineStr">
        <is>
          <t>Love Cabaret</t>
        </is>
      </c>
      <c r="B82" t="n">
        <v>19203</v>
      </c>
      <c r="C82" t="inlineStr">
        <is>
          <t>IOGURTE INTEGRAL NESTLE C/170G UN</t>
        </is>
      </c>
      <c r="D82" t="inlineStr">
        <is>
          <t>12/2025</t>
        </is>
      </c>
      <c r="E82" t="n">
        <v>1</v>
      </c>
      <c r="F82" t="n">
        <v>83.72</v>
      </c>
      <c r="G82" t="n">
        <v>83.72</v>
      </c>
    </row>
    <row r="83">
      <c r="A83" t="inlineStr">
        <is>
          <t>Love Cabaret</t>
        </is>
      </c>
      <c r="B83" t="n">
        <v>19205</v>
      </c>
      <c r="C83" t="inlineStr">
        <is>
          <t>IOGURTE NATURAL INTEGRAL 28X170G</t>
        </is>
      </c>
      <c r="D83" t="inlineStr">
        <is>
          <t>12/2025</t>
        </is>
      </c>
      <c r="E83" t="n">
        <v>1</v>
      </c>
      <c r="F83" t="n">
        <v>83.90000000000001</v>
      </c>
      <c r="G83" t="n">
        <v>83.90000000000001</v>
      </c>
    </row>
    <row r="84">
      <c r="A84" t="inlineStr">
        <is>
          <t>Love Cabaret</t>
        </is>
      </c>
      <c r="B84" t="n">
        <v>19759</v>
      </c>
      <c r="C84" t="inlineStr">
        <is>
          <t>LARANJA BAHIA KG</t>
        </is>
      </c>
      <c r="D84" t="inlineStr">
        <is>
          <t>12/2025</t>
        </is>
      </c>
      <c r="E84" t="n">
        <v>5</v>
      </c>
      <c r="F84" t="n">
        <v>46.9</v>
      </c>
      <c r="G84" t="n">
        <v>9.380000000000001</v>
      </c>
    </row>
    <row r="85">
      <c r="A85" t="inlineStr">
        <is>
          <t>Love Cabaret</t>
        </is>
      </c>
      <c r="B85" t="n">
        <v>23361</v>
      </c>
      <c r="C85" t="inlineStr">
        <is>
          <t>LARANJA PERA KG</t>
        </is>
      </c>
      <c r="D85" t="inlineStr">
        <is>
          <t>12/2025</t>
        </is>
      </c>
      <c r="E85" t="n">
        <v>10</v>
      </c>
      <c r="F85" t="n">
        <v>31</v>
      </c>
      <c r="G85" t="n">
        <v>3.1</v>
      </c>
    </row>
    <row r="86">
      <c r="A86" t="inlineStr">
        <is>
          <t>Love Cabaret</t>
        </is>
      </c>
      <c r="B86" t="n">
        <v>20660</v>
      </c>
      <c r="C86" t="inlineStr">
        <is>
          <t>LEITE CONDENSADO MOCA C/2,6KG</t>
        </is>
      </c>
      <c r="D86" t="inlineStr">
        <is>
          <t>12/2025</t>
        </is>
      </c>
      <c r="E86" t="n">
        <v>4</v>
      </c>
      <c r="F86" t="n">
        <v>247.6</v>
      </c>
      <c r="G86" t="n">
        <v>61.9</v>
      </c>
    </row>
    <row r="87">
      <c r="A87" t="inlineStr">
        <is>
          <t>Love Cabaret</t>
        </is>
      </c>
      <c r="B87" t="n">
        <v>20653</v>
      </c>
      <c r="C87" t="inlineStr">
        <is>
          <t>LEITE DE COCO SOCOCO C/1L UN</t>
        </is>
      </c>
      <c r="D87" t="inlineStr">
        <is>
          <t>12/2025</t>
        </is>
      </c>
      <c r="E87" t="n">
        <v>1</v>
      </c>
      <c r="F87" t="n">
        <v>24.72</v>
      </c>
      <c r="G87" t="n">
        <v>24.72</v>
      </c>
    </row>
    <row r="88">
      <c r="A88" t="inlineStr">
        <is>
          <t>Love Cabaret</t>
        </is>
      </c>
      <c r="B88" t="n">
        <v>19421</v>
      </c>
      <c r="C88" t="inlineStr">
        <is>
          <t>LEITE INTEGRAL ITALAC C/12</t>
        </is>
      </c>
      <c r="D88" t="inlineStr">
        <is>
          <t>12/2025</t>
        </is>
      </c>
      <c r="E88" t="n">
        <v>2</v>
      </c>
      <c r="F88" t="n">
        <v>132.08</v>
      </c>
      <c r="G88" t="n">
        <v>66.04000000000001</v>
      </c>
    </row>
    <row r="89">
      <c r="A89" t="inlineStr">
        <is>
          <t>Love Cabaret</t>
        </is>
      </c>
      <c r="B89" t="n">
        <v>24706</v>
      </c>
      <c r="C89" t="inlineStr">
        <is>
          <t>LICOR DE MACA VERDE SOUR APPLE PUCKER DE KUYPER 700ML</t>
        </is>
      </c>
      <c r="D89" t="inlineStr">
        <is>
          <t>12/2025</t>
        </is>
      </c>
      <c r="E89" t="n">
        <v>2</v>
      </c>
      <c r="F89" t="n">
        <v>490</v>
      </c>
      <c r="G89" t="n">
        <v>245</v>
      </c>
    </row>
    <row r="90">
      <c r="A90" t="inlineStr">
        <is>
          <t>Love Cabaret</t>
        </is>
      </c>
      <c r="B90" t="n">
        <v>19751</v>
      </c>
      <c r="C90" t="inlineStr">
        <is>
          <t>LIMAO SICILIANO KG</t>
        </is>
      </c>
      <c r="D90" t="inlineStr">
        <is>
          <t>12/2025</t>
        </is>
      </c>
      <c r="E90" t="n">
        <v>15</v>
      </c>
      <c r="F90" t="n">
        <v>157.5</v>
      </c>
      <c r="G90" t="n">
        <v>10.5</v>
      </c>
    </row>
    <row r="91">
      <c r="A91" t="inlineStr">
        <is>
          <t>Love Cabaret</t>
        </is>
      </c>
      <c r="B91" t="n">
        <v>23359</v>
      </c>
      <c r="C91" t="inlineStr">
        <is>
          <t>LIMAO TAHITI KG</t>
        </is>
      </c>
      <c r="D91" t="inlineStr">
        <is>
          <t>12/2025</t>
        </is>
      </c>
      <c r="E91" t="n">
        <v>20</v>
      </c>
      <c r="F91" t="n">
        <v>62.55</v>
      </c>
      <c r="G91" t="n">
        <v>3.13</v>
      </c>
    </row>
    <row r="92">
      <c r="A92" t="inlineStr">
        <is>
          <t>Love Cabaret</t>
        </is>
      </c>
      <c r="B92" t="n">
        <v>18812</v>
      </c>
      <c r="C92" t="inlineStr">
        <is>
          <t>LINGUA BOVINA KG</t>
        </is>
      </c>
      <c r="D92" t="inlineStr">
        <is>
          <t>12/2025</t>
        </is>
      </c>
      <c r="E92" t="n">
        <v>5.97</v>
      </c>
      <c r="F92" t="n">
        <v>130.74</v>
      </c>
      <c r="G92" t="n">
        <v>21.9</v>
      </c>
    </row>
    <row r="93">
      <c r="A93" t="inlineStr">
        <is>
          <t>Love Cabaret</t>
        </is>
      </c>
      <c r="B93" t="n">
        <v>17019</v>
      </c>
      <c r="C93" t="inlineStr">
        <is>
          <t>LUVA EMBORRACHADA M AMARELA UN</t>
        </is>
      </c>
      <c r="D93" t="inlineStr">
        <is>
          <t>12/2025</t>
        </is>
      </c>
      <c r="E93" t="n">
        <v>4</v>
      </c>
      <c r="F93" t="n">
        <v>10.4</v>
      </c>
      <c r="G93" t="n">
        <v>2.6</v>
      </c>
    </row>
    <row r="94">
      <c r="A94" t="inlineStr">
        <is>
          <t>Love Cabaret</t>
        </is>
      </c>
      <c r="B94" t="n">
        <v>17504</v>
      </c>
      <c r="C94" t="inlineStr">
        <is>
          <t>LUVA LATEX G SEM TALCO C/100UN</t>
        </is>
      </c>
      <c r="D94" t="inlineStr">
        <is>
          <t>12/2025</t>
        </is>
      </c>
      <c r="E94" t="n">
        <v>3</v>
      </c>
      <c r="F94" t="n">
        <v>69</v>
      </c>
      <c r="G94" t="n">
        <v>23</v>
      </c>
    </row>
    <row r="95">
      <c r="A95" t="inlineStr">
        <is>
          <t>Love Cabaret</t>
        </is>
      </c>
      <c r="B95" t="n">
        <v>17488</v>
      </c>
      <c r="C95" t="inlineStr">
        <is>
          <t>LUVA LATEX SEM TALCO M C/100UN</t>
        </is>
      </c>
      <c r="D95" t="inlineStr">
        <is>
          <t>12/2025</t>
        </is>
      </c>
      <c r="E95" t="n">
        <v>7</v>
      </c>
      <c r="F95" t="n">
        <v>161</v>
      </c>
      <c r="G95" t="n">
        <v>23</v>
      </c>
    </row>
    <row r="96">
      <c r="A96" t="inlineStr">
        <is>
          <t>Love Cabaret</t>
        </is>
      </c>
      <c r="B96" t="n">
        <v>19743</v>
      </c>
      <c r="C96" t="inlineStr">
        <is>
          <t>MACA VERDE KG</t>
        </is>
      </c>
      <c r="D96" t="inlineStr">
        <is>
          <t>12/2025</t>
        </is>
      </c>
      <c r="E96" t="n">
        <v>0.6</v>
      </c>
      <c r="F96" t="n">
        <v>8.699999999999999</v>
      </c>
      <c r="G96" t="n">
        <v>14.5</v>
      </c>
    </row>
    <row r="97">
      <c r="A97" t="inlineStr">
        <is>
          <t>Love Cabaret</t>
        </is>
      </c>
      <c r="B97" t="n">
        <v>20140</v>
      </c>
      <c r="C97" t="inlineStr">
        <is>
          <t>MACARRAO ESPAGUETE C/ OVOS DIVELLA N8 C/500G</t>
        </is>
      </c>
      <c r="D97" t="inlineStr">
        <is>
          <t>12/2025</t>
        </is>
      </c>
      <c r="E97" t="n">
        <v>15</v>
      </c>
      <c r="F97" t="n">
        <v>130.8</v>
      </c>
      <c r="G97" t="n">
        <v>8.720000000000001</v>
      </c>
    </row>
    <row r="98">
      <c r="A98" t="inlineStr">
        <is>
          <t>Love Cabaret</t>
        </is>
      </c>
      <c r="B98" t="n">
        <v>20145</v>
      </c>
      <c r="C98" t="inlineStr">
        <is>
          <t>MACARRAO ESPAGUETE C/ OVOS RENATA N8 500GR</t>
        </is>
      </c>
      <c r="D98" t="inlineStr">
        <is>
          <t>12/2025</t>
        </is>
      </c>
      <c r="E98" t="n">
        <v>6</v>
      </c>
      <c r="F98" t="n">
        <v>25.2</v>
      </c>
      <c r="G98" t="n">
        <v>4.2</v>
      </c>
    </row>
    <row r="99">
      <c r="A99" t="inlineStr">
        <is>
          <t>Love Cabaret</t>
        </is>
      </c>
      <c r="B99" t="n">
        <v>28207</v>
      </c>
      <c r="C99" t="inlineStr">
        <is>
          <t>MANDIOCA COM CARNE SECA 35G</t>
        </is>
      </c>
      <c r="D99" t="inlineStr">
        <is>
          <t>12/2025</t>
        </is>
      </c>
      <c r="E99" t="n">
        <v>60</v>
      </c>
      <c r="F99" t="n">
        <v>1800</v>
      </c>
      <c r="G99" t="n">
        <v>30</v>
      </c>
    </row>
    <row r="100">
      <c r="A100" t="inlineStr">
        <is>
          <t>Love Cabaret</t>
        </is>
      </c>
      <c r="B100" t="n">
        <v>19476</v>
      </c>
      <c r="C100" t="inlineStr">
        <is>
          <t>MANJERICAO KG</t>
        </is>
      </c>
      <c r="D100" t="inlineStr">
        <is>
          <t>12/2025</t>
        </is>
      </c>
      <c r="E100" t="n">
        <v>1.2</v>
      </c>
      <c r="F100" t="n">
        <v>83.84999999999999</v>
      </c>
      <c r="G100" t="n">
        <v>69.88</v>
      </c>
    </row>
    <row r="101">
      <c r="A101" t="inlineStr">
        <is>
          <t>Love Cabaret</t>
        </is>
      </c>
      <c r="B101" t="n">
        <v>19477</v>
      </c>
      <c r="C101" t="inlineStr">
        <is>
          <t>MANJERICAO ROXO KG</t>
        </is>
      </c>
      <c r="D101" t="inlineStr">
        <is>
          <t>12/2025</t>
        </is>
      </c>
      <c r="E101" t="n">
        <v>0.78</v>
      </c>
      <c r="F101" t="n">
        <v>60.89</v>
      </c>
      <c r="G101" t="n">
        <v>78.06</v>
      </c>
    </row>
    <row r="102">
      <c r="A102" t="inlineStr">
        <is>
          <t>Love Cabaret</t>
        </is>
      </c>
      <c r="B102" t="n">
        <v>19224</v>
      </c>
      <c r="C102" t="inlineStr">
        <is>
          <t>MANTEIGA SCALA C/5KG</t>
        </is>
      </c>
      <c r="D102" t="inlineStr">
        <is>
          <t>12/2025</t>
        </is>
      </c>
      <c r="E102" t="n">
        <v>4</v>
      </c>
      <c r="F102" t="n">
        <v>991.6</v>
      </c>
      <c r="G102" t="n">
        <v>247.9</v>
      </c>
    </row>
    <row r="103">
      <c r="A103" t="inlineStr">
        <is>
          <t>Love Cabaret</t>
        </is>
      </c>
      <c r="B103" t="n">
        <v>19740</v>
      </c>
      <c r="C103" t="inlineStr">
        <is>
          <t>MARACUJA AZEDO KG</t>
        </is>
      </c>
      <c r="D103" t="inlineStr">
        <is>
          <t>12/2025</t>
        </is>
      </c>
      <c r="E103" t="n">
        <v>20</v>
      </c>
      <c r="F103" t="n">
        <v>300</v>
      </c>
      <c r="G103" t="n">
        <v>15</v>
      </c>
    </row>
    <row r="104">
      <c r="A104" t="inlineStr">
        <is>
          <t>Love Cabaret</t>
        </is>
      </c>
      <c r="B104" t="n">
        <v>20832</v>
      </c>
      <c r="C104" t="inlineStr">
        <is>
          <t>MEL FLORISMEL SILVESTRE C/1KG</t>
        </is>
      </c>
      <c r="D104" t="inlineStr">
        <is>
          <t>12/2025</t>
        </is>
      </c>
      <c r="E104" t="n">
        <v>10</v>
      </c>
      <c r="F104" t="n">
        <v>365</v>
      </c>
      <c r="G104" t="n">
        <v>36.5</v>
      </c>
    </row>
    <row r="105">
      <c r="A105" t="inlineStr">
        <is>
          <t>Love Cabaret</t>
        </is>
      </c>
      <c r="B105" t="n">
        <v>20871</v>
      </c>
      <c r="C105" t="inlineStr">
        <is>
          <t>MELADO DE CANA JR C/1,3KG</t>
        </is>
      </c>
      <c r="D105" t="inlineStr">
        <is>
          <t>12/2025</t>
        </is>
      </c>
      <c r="E105" t="n">
        <v>2</v>
      </c>
      <c r="F105" t="n">
        <v>39.6</v>
      </c>
      <c r="G105" t="n">
        <v>19.8</v>
      </c>
    </row>
    <row r="106">
      <c r="A106" t="inlineStr">
        <is>
          <t>Love Cabaret</t>
        </is>
      </c>
      <c r="B106" t="n">
        <v>20645</v>
      </c>
      <c r="C106" t="inlineStr">
        <is>
          <t>MILHO VERDE QUERO C/2KG</t>
        </is>
      </c>
      <c r="D106" t="inlineStr">
        <is>
          <t>12/2025</t>
        </is>
      </c>
      <c r="E106" t="n">
        <v>1</v>
      </c>
      <c r="F106" t="n">
        <v>22.6</v>
      </c>
      <c r="G106" t="n">
        <v>22.6</v>
      </c>
    </row>
    <row r="107">
      <c r="A107" t="inlineStr">
        <is>
          <t>Love Cabaret</t>
        </is>
      </c>
      <c r="B107" t="n">
        <v>27704</v>
      </c>
      <c r="C107" t="inlineStr">
        <is>
          <t>MINI PAO DE HAMBURGUER BRIOCHE 30G C/40 CX</t>
        </is>
      </c>
      <c r="D107" t="inlineStr">
        <is>
          <t>12/2025</t>
        </is>
      </c>
      <c r="E107" t="n">
        <v>13</v>
      </c>
      <c r="F107" t="n">
        <v>657.28</v>
      </c>
      <c r="G107" t="n">
        <v>50.56</v>
      </c>
    </row>
    <row r="108">
      <c r="A108" t="inlineStr">
        <is>
          <t>Love Cabaret</t>
        </is>
      </c>
      <c r="B108" t="n">
        <v>19973</v>
      </c>
      <c r="C108" t="inlineStr">
        <is>
          <t>MOLHO SHOYO TRADICIONAL SAKURA C/1,010L UN</t>
        </is>
      </c>
      <c r="D108" t="inlineStr">
        <is>
          <t>12/2025</t>
        </is>
      </c>
      <c r="E108" t="n">
        <v>2</v>
      </c>
      <c r="F108" t="n">
        <v>30.4</v>
      </c>
      <c r="G108" t="n">
        <v>15.2</v>
      </c>
    </row>
    <row r="109">
      <c r="A109" t="inlineStr">
        <is>
          <t>Love Cabaret</t>
        </is>
      </c>
      <c r="B109" t="n">
        <v>24385</v>
      </c>
      <c r="C109" t="inlineStr">
        <is>
          <t>MORANGO CONGELADO KG</t>
        </is>
      </c>
      <c r="D109" t="inlineStr">
        <is>
          <t>12/2025</t>
        </is>
      </c>
      <c r="E109" t="n">
        <v>8</v>
      </c>
      <c r="F109" t="n">
        <v>134.6</v>
      </c>
      <c r="G109" t="n">
        <v>16.83</v>
      </c>
    </row>
    <row r="110">
      <c r="A110" t="inlineStr">
        <is>
          <t>Love Cabaret</t>
        </is>
      </c>
      <c r="B110" t="n">
        <v>24387</v>
      </c>
      <c r="C110" t="inlineStr">
        <is>
          <t>MORTADELA DEFUMADA KG</t>
        </is>
      </c>
      <c r="D110" t="inlineStr">
        <is>
          <t>12/2025</t>
        </is>
      </c>
      <c r="E110" t="n">
        <v>8.199999999999999</v>
      </c>
      <c r="F110" t="n">
        <v>220.58</v>
      </c>
      <c r="G110" t="n">
        <v>26.9</v>
      </c>
    </row>
    <row r="111">
      <c r="A111" t="inlineStr">
        <is>
          <t>Love Cabaret</t>
        </is>
      </c>
      <c r="B111" t="n">
        <v>21017</v>
      </c>
      <c r="C111" t="inlineStr">
        <is>
          <t>OLEO DE ALGODAO SAUDE C/14,5KG</t>
        </is>
      </c>
      <c r="D111" t="inlineStr">
        <is>
          <t>12/2025</t>
        </is>
      </c>
      <c r="E111" t="n">
        <v>7</v>
      </c>
      <c r="F111" t="n">
        <v>1245.26</v>
      </c>
      <c r="G111" t="n">
        <v>177.89</v>
      </c>
    </row>
    <row r="112">
      <c r="A112" t="inlineStr">
        <is>
          <t>Love Cabaret</t>
        </is>
      </c>
      <c r="B112" t="n">
        <v>20984</v>
      </c>
      <c r="C112" t="inlineStr">
        <is>
          <t>OLEO DE SOJA LIZA C/900ML</t>
        </is>
      </c>
      <c r="D112" t="inlineStr">
        <is>
          <t>12/2025</t>
        </is>
      </c>
      <c r="E112" t="n">
        <v>12</v>
      </c>
      <c r="F112" t="n">
        <v>108</v>
      </c>
      <c r="G112" t="n">
        <v>9</v>
      </c>
    </row>
    <row r="113">
      <c r="A113" t="inlineStr">
        <is>
          <t>Love Cabaret</t>
        </is>
      </c>
      <c r="B113" t="n">
        <v>23096</v>
      </c>
      <c r="C113" t="inlineStr">
        <is>
          <t>OVO BRANCO UN</t>
        </is>
      </c>
      <c r="D113" t="inlineStr">
        <is>
          <t>12/2025</t>
        </is>
      </c>
      <c r="E113" t="n">
        <v>60</v>
      </c>
      <c r="F113" t="n">
        <v>33</v>
      </c>
      <c r="G113" t="n">
        <v>0.55</v>
      </c>
    </row>
    <row r="114">
      <c r="A114" t="inlineStr">
        <is>
          <t>Love Cabaret</t>
        </is>
      </c>
      <c r="B114" t="n">
        <v>17162</v>
      </c>
      <c r="C114" t="inlineStr">
        <is>
          <t>PANO MULTIUSO 28X240 C/600PANOS UM</t>
        </is>
      </c>
      <c r="D114" t="inlineStr">
        <is>
          <t>12/2025</t>
        </is>
      </c>
      <c r="E114" t="n">
        <v>2</v>
      </c>
      <c r="F114" t="n">
        <v>118</v>
      </c>
      <c r="G114" t="n">
        <v>59</v>
      </c>
    </row>
    <row r="115">
      <c r="A115" t="inlineStr">
        <is>
          <t>Love Cabaret</t>
        </is>
      </c>
      <c r="B115" t="n">
        <v>24556</v>
      </c>
      <c r="C115" t="inlineStr">
        <is>
          <t>PAO DE HAMBURGUER NA MASSA DE BRIOCHE PINCELADO CAIXA C/72 UN 18 PACOTES X 4 UN COD 111</t>
        </is>
      </c>
      <c r="D115" t="inlineStr">
        <is>
          <t>12/2025</t>
        </is>
      </c>
      <c r="E115" t="n">
        <v>2</v>
      </c>
      <c r="F115" t="n">
        <v>331.2</v>
      </c>
      <c r="G115" t="n">
        <v>165.6</v>
      </c>
    </row>
    <row r="116">
      <c r="A116" t="inlineStr">
        <is>
          <t>Love Cabaret</t>
        </is>
      </c>
      <c r="B116" t="n">
        <v>25885</v>
      </c>
      <c r="C116" t="inlineStr">
        <is>
          <t>PAO FOLHA LIBANES MAXIFOUR C/300G</t>
        </is>
      </c>
      <c r="D116" t="inlineStr">
        <is>
          <t>12/2025</t>
        </is>
      </c>
      <c r="E116" t="n">
        <v>30</v>
      </c>
      <c r="F116" t="n">
        <v>366</v>
      </c>
      <c r="G116" t="n">
        <v>12.2</v>
      </c>
    </row>
    <row r="117">
      <c r="A117" t="inlineStr">
        <is>
          <t>Love Cabaret</t>
        </is>
      </c>
      <c r="B117" t="n">
        <v>17341</v>
      </c>
      <c r="C117" t="inlineStr">
        <is>
          <t>PAPEL HIGIENICO ROLAO NOBRE 300M C/8</t>
        </is>
      </c>
      <c r="D117" t="inlineStr">
        <is>
          <t>12/2025</t>
        </is>
      </c>
      <c r="E117" t="n">
        <v>1</v>
      </c>
      <c r="F117" t="n">
        <v>85</v>
      </c>
      <c r="G117" t="n">
        <v>85</v>
      </c>
    </row>
    <row r="118">
      <c r="A118" t="inlineStr">
        <is>
          <t>Love Cabaret</t>
        </is>
      </c>
      <c r="B118" t="n">
        <v>24843</v>
      </c>
      <c r="C118" t="inlineStr">
        <is>
          <t>PAPEL TOALHA BOBINA NOBRE 08/26 C/6UN</t>
        </is>
      </c>
      <c r="D118" t="inlineStr">
        <is>
          <t>12/2025</t>
        </is>
      </c>
      <c r="E118" t="n">
        <v>3</v>
      </c>
      <c r="F118" t="n">
        <v>186</v>
      </c>
      <c r="G118" t="n">
        <v>62</v>
      </c>
    </row>
    <row r="119">
      <c r="A119" t="inlineStr">
        <is>
          <t>Love Cabaret</t>
        </is>
      </c>
      <c r="B119" t="n">
        <v>25920</v>
      </c>
      <c r="C119" t="inlineStr">
        <is>
          <t>PAPEL TOALHA INTERFOLHADO FOLHA DUPLA C/2.400 UN INOVATTA</t>
        </is>
      </c>
      <c r="D119" t="inlineStr">
        <is>
          <t>12/2025</t>
        </is>
      </c>
      <c r="E119" t="n">
        <v>9</v>
      </c>
      <c r="F119" t="n">
        <v>1150.6</v>
      </c>
      <c r="G119" t="n">
        <v>127.84</v>
      </c>
    </row>
    <row r="120">
      <c r="A120" t="inlineStr">
        <is>
          <t>Love Cabaret</t>
        </is>
      </c>
      <c r="B120" t="n">
        <v>23502</v>
      </c>
      <c r="C120" t="inlineStr">
        <is>
          <t>PAPRICA DEFUMADA PCT 500G UN</t>
        </is>
      </c>
      <c r="D120" t="inlineStr">
        <is>
          <t>12/2025</t>
        </is>
      </c>
      <c r="E120" t="n">
        <v>1</v>
      </c>
      <c r="F120" t="n">
        <v>14</v>
      </c>
      <c r="G120" t="n">
        <v>14</v>
      </c>
    </row>
    <row r="121">
      <c r="A121" t="inlineStr">
        <is>
          <t>Love Cabaret</t>
        </is>
      </c>
      <c r="B121" t="n">
        <v>18826</v>
      </c>
      <c r="C121" t="inlineStr">
        <is>
          <t>PEITO BOVINO MOIDO KG</t>
        </is>
      </c>
      <c r="D121" t="inlineStr">
        <is>
          <t>12/2025</t>
        </is>
      </c>
      <c r="E121" t="n">
        <v>23.3</v>
      </c>
      <c r="F121" t="n">
        <v>722.3</v>
      </c>
      <c r="G121" t="n">
        <v>31</v>
      </c>
    </row>
    <row r="122">
      <c r="A122" t="inlineStr">
        <is>
          <t>Love Cabaret</t>
        </is>
      </c>
      <c r="B122" t="n">
        <v>18996</v>
      </c>
      <c r="C122" t="inlineStr">
        <is>
          <t>PEITO DE FRANGO SEM OSSO E SEM PELE KG</t>
        </is>
      </c>
      <c r="D122" t="inlineStr">
        <is>
          <t>12/2025</t>
        </is>
      </c>
      <c r="E122" t="n">
        <v>18.85</v>
      </c>
      <c r="F122" t="n">
        <v>379.32</v>
      </c>
      <c r="G122" t="n">
        <v>20.12</v>
      </c>
    </row>
    <row r="123">
      <c r="A123" t="inlineStr">
        <is>
          <t>Love Cabaret</t>
        </is>
      </c>
      <c r="B123" t="n">
        <v>18984</v>
      </c>
      <c r="C123" t="inlineStr">
        <is>
          <t>PEITO DE PERU DEFUMADO SEARA KG</t>
        </is>
      </c>
      <c r="D123" t="inlineStr">
        <is>
          <t>12/2025</t>
        </is>
      </c>
      <c r="E123" t="n">
        <v>3</v>
      </c>
      <c r="F123" t="n">
        <v>194.7</v>
      </c>
      <c r="G123" t="n">
        <v>64.90000000000001</v>
      </c>
    </row>
    <row r="124">
      <c r="A124" t="inlineStr">
        <is>
          <t>Love Cabaret</t>
        </is>
      </c>
      <c r="B124" t="n">
        <v>19589</v>
      </c>
      <c r="C124" t="inlineStr">
        <is>
          <t>PEPINO JAPONES KG</t>
        </is>
      </c>
      <c r="D124" t="inlineStr">
        <is>
          <t>12/2025</t>
        </is>
      </c>
      <c r="E124" t="n">
        <v>5.3</v>
      </c>
      <c r="F124" t="n">
        <v>19.87</v>
      </c>
      <c r="G124" t="n">
        <v>3.75</v>
      </c>
    </row>
    <row r="125">
      <c r="A125" t="inlineStr">
        <is>
          <t>Love Cabaret</t>
        </is>
      </c>
      <c r="B125" t="n">
        <v>18668</v>
      </c>
      <c r="C125" t="inlineStr">
        <is>
          <t>PERNIL SUINO SEM OSSO KG</t>
        </is>
      </c>
      <c r="D125" t="inlineStr">
        <is>
          <t>12/2025</t>
        </is>
      </c>
      <c r="E125" t="n">
        <v>13.2</v>
      </c>
      <c r="F125" t="n">
        <v>263.87</v>
      </c>
      <c r="G125" t="n">
        <v>19.99</v>
      </c>
    </row>
    <row r="126">
      <c r="A126" t="inlineStr">
        <is>
          <t>Love Cabaret</t>
        </is>
      </c>
      <c r="B126" t="n">
        <v>20582</v>
      </c>
      <c r="C126" t="inlineStr">
        <is>
          <t>PESSEGO EM CALDA MARIZA 450GR</t>
        </is>
      </c>
      <c r="D126" t="inlineStr">
        <is>
          <t>12/2025</t>
        </is>
      </c>
      <c r="E126" t="n">
        <v>6</v>
      </c>
      <c r="F126" t="n">
        <v>97.2</v>
      </c>
      <c r="G126" t="n">
        <v>16.2</v>
      </c>
    </row>
    <row r="127">
      <c r="A127" t="inlineStr">
        <is>
          <t>Love Cabaret</t>
        </is>
      </c>
      <c r="B127" t="n">
        <v>19562</v>
      </c>
      <c r="C127" t="inlineStr">
        <is>
          <t>PIMENTAO AMARELO KG</t>
        </is>
      </c>
      <c r="D127" t="inlineStr">
        <is>
          <t>12/2025</t>
        </is>
      </c>
      <c r="E127" t="n">
        <v>0.6</v>
      </c>
      <c r="F127" t="n">
        <v>8.699999999999999</v>
      </c>
      <c r="G127" t="n">
        <v>14.5</v>
      </c>
    </row>
    <row r="128">
      <c r="A128" t="inlineStr">
        <is>
          <t>Love Cabaret</t>
        </is>
      </c>
      <c r="B128" t="n">
        <v>19561</v>
      </c>
      <c r="C128" t="inlineStr">
        <is>
          <t>PIMENTAO VERDE KG</t>
        </is>
      </c>
      <c r="D128" t="inlineStr">
        <is>
          <t>12/2025</t>
        </is>
      </c>
      <c r="E128" t="n">
        <v>0.38</v>
      </c>
      <c r="F128" t="n">
        <v>3.31</v>
      </c>
      <c r="G128" t="n">
        <v>8.710000000000001</v>
      </c>
    </row>
    <row r="129">
      <c r="A129" t="inlineStr">
        <is>
          <t>Love Cabaret</t>
        </is>
      </c>
      <c r="B129" t="n">
        <v>23198</v>
      </c>
      <c r="C129" t="inlineStr">
        <is>
          <t>PIMENTAO VERMELHO KG</t>
        </is>
      </c>
      <c r="D129" t="inlineStr">
        <is>
          <t>12/2025</t>
        </is>
      </c>
      <c r="E129" t="n">
        <v>0.6</v>
      </c>
      <c r="F129" t="n">
        <v>8.699999999999999</v>
      </c>
      <c r="G129" t="n">
        <v>14.5</v>
      </c>
    </row>
    <row r="130">
      <c r="A130" t="inlineStr">
        <is>
          <t>Love Cabaret</t>
        </is>
      </c>
      <c r="B130" t="n">
        <v>23732</v>
      </c>
      <c r="C130" t="inlineStr">
        <is>
          <t>PRESUNTO COZIDO KG</t>
        </is>
      </c>
      <c r="D130" t="inlineStr">
        <is>
          <t>12/2025</t>
        </is>
      </c>
      <c r="E130" t="n">
        <v>13.8</v>
      </c>
      <c r="F130" t="n">
        <v>426.42</v>
      </c>
      <c r="G130" t="n">
        <v>30.9</v>
      </c>
    </row>
    <row r="131">
      <c r="A131" t="inlineStr">
        <is>
          <t>Love Cabaret</t>
        </is>
      </c>
      <c r="B131" t="n">
        <v>21400</v>
      </c>
      <c r="C131" t="inlineStr">
        <is>
          <t>PRESUNTO COZIDO MAGRO KG</t>
        </is>
      </c>
      <c r="D131" t="inlineStr">
        <is>
          <t>12/2025</t>
        </is>
      </c>
      <c r="E131" t="n">
        <v>7.1</v>
      </c>
      <c r="F131" t="n">
        <v>204.13</v>
      </c>
      <c r="G131" t="n">
        <v>28.75</v>
      </c>
    </row>
    <row r="132">
      <c r="A132" t="inlineStr">
        <is>
          <t>Love Cabaret</t>
        </is>
      </c>
      <c r="B132" t="n">
        <v>23074</v>
      </c>
      <c r="C132" t="inlineStr">
        <is>
          <t>QUEIJO EMMENTAL KG</t>
        </is>
      </c>
      <c r="D132" t="inlineStr">
        <is>
          <t>12/2025</t>
        </is>
      </c>
      <c r="E132" t="n">
        <v>12.82</v>
      </c>
      <c r="F132" t="n">
        <v>1024.77</v>
      </c>
      <c r="G132" t="n">
        <v>79.94</v>
      </c>
    </row>
    <row r="133">
      <c r="A133" t="inlineStr">
        <is>
          <t>Love Cabaret</t>
        </is>
      </c>
      <c r="B133" t="n">
        <v>24390</v>
      </c>
      <c r="C133" t="inlineStr">
        <is>
          <t>QUEIJO MUSSARELA KG</t>
        </is>
      </c>
      <c r="D133" t="inlineStr">
        <is>
          <t>12/2025</t>
        </is>
      </c>
      <c r="E133" t="n">
        <v>12.3</v>
      </c>
      <c r="F133" t="n">
        <v>407.25</v>
      </c>
      <c r="G133" t="n">
        <v>33.11</v>
      </c>
    </row>
    <row r="134">
      <c r="A134" t="inlineStr">
        <is>
          <t>Love Cabaret</t>
        </is>
      </c>
      <c r="B134" t="n">
        <v>19322</v>
      </c>
      <c r="C134" t="inlineStr">
        <is>
          <t>QUEIJO MUSSARELA SCALA KG</t>
        </is>
      </c>
      <c r="D134" t="inlineStr">
        <is>
          <t>12/2025</t>
        </is>
      </c>
      <c r="E134" t="n">
        <v>8.32</v>
      </c>
      <c r="F134" t="n">
        <v>345.28</v>
      </c>
      <c r="G134" t="n">
        <v>41.5</v>
      </c>
    </row>
    <row r="135">
      <c r="A135" t="inlineStr">
        <is>
          <t>Love Cabaret</t>
        </is>
      </c>
      <c r="B135" t="n">
        <v>24449</v>
      </c>
      <c r="C135" t="inlineStr">
        <is>
          <t>QUEIJO PARMESAO KG</t>
        </is>
      </c>
      <c r="D135" t="inlineStr">
        <is>
          <t>12/2025</t>
        </is>
      </c>
      <c r="E135" t="n">
        <v>4.82</v>
      </c>
      <c r="F135" t="n">
        <v>338.12</v>
      </c>
      <c r="G135" t="n">
        <v>70.15000000000001</v>
      </c>
    </row>
    <row r="136">
      <c r="A136" t="inlineStr">
        <is>
          <t>Love Cabaret</t>
        </is>
      </c>
      <c r="B136" t="n">
        <v>19264</v>
      </c>
      <c r="C136" t="inlineStr">
        <is>
          <t>REQUEIJAO CATUPIRY BISNAGA C/1,5KG</t>
        </is>
      </c>
      <c r="D136" t="inlineStr">
        <is>
          <t>12/2025</t>
        </is>
      </c>
      <c r="E136" t="n">
        <v>2</v>
      </c>
      <c r="F136" t="n">
        <v>129.98</v>
      </c>
      <c r="G136" t="n">
        <v>64.98999999999999</v>
      </c>
    </row>
    <row r="137">
      <c r="A137" t="inlineStr">
        <is>
          <t>Love Cabaret</t>
        </is>
      </c>
      <c r="B137" t="n">
        <v>19472</v>
      </c>
      <c r="C137" t="inlineStr">
        <is>
          <t>RUCULA KG</t>
        </is>
      </c>
      <c r="D137" t="inlineStr">
        <is>
          <t>12/2025</t>
        </is>
      </c>
      <c r="E137" t="n">
        <v>4</v>
      </c>
      <c r="F137" t="n">
        <v>48.5</v>
      </c>
      <c r="G137" t="n">
        <v>12.13</v>
      </c>
    </row>
    <row r="138">
      <c r="A138" t="inlineStr">
        <is>
          <t>Love Cabaret</t>
        </is>
      </c>
      <c r="B138" t="n">
        <v>18261</v>
      </c>
      <c r="C138" t="inlineStr">
        <is>
          <t>RUM ZACAPA 23 ANOS 750ML</t>
        </is>
      </c>
      <c r="D138" t="inlineStr">
        <is>
          <t>12/2025</t>
        </is>
      </c>
      <c r="E138" t="n">
        <v>2</v>
      </c>
      <c r="F138" t="n">
        <v>965.04</v>
      </c>
      <c r="G138" t="n">
        <v>482.52</v>
      </c>
    </row>
    <row r="139">
      <c r="A139" t="inlineStr">
        <is>
          <t>Love Cabaret</t>
        </is>
      </c>
      <c r="B139" t="n">
        <v>17437</v>
      </c>
      <c r="C139" t="inlineStr">
        <is>
          <t>SACO ALVEJADO BRANCO 45X65 UN</t>
        </is>
      </c>
      <c r="D139" t="inlineStr">
        <is>
          <t>12/2025</t>
        </is>
      </c>
      <c r="E139" t="n">
        <v>52</v>
      </c>
      <c r="F139" t="n">
        <v>175</v>
      </c>
      <c r="G139" t="n">
        <v>3.37</v>
      </c>
    </row>
    <row r="140">
      <c r="A140" t="inlineStr">
        <is>
          <t>Love Cabaret</t>
        </is>
      </c>
      <c r="B140" t="n">
        <v>21423</v>
      </c>
      <c r="C140" t="inlineStr">
        <is>
          <t>SACO DE LIXO 100L BL PRETO GROSSO 95X120 4K UN</t>
        </is>
      </c>
      <c r="D140" t="inlineStr">
        <is>
          <t>12/2025</t>
        </is>
      </c>
      <c r="E140" t="n">
        <v>6</v>
      </c>
      <c r="F140" t="n">
        <v>211.28</v>
      </c>
      <c r="G140" t="n">
        <v>35.21</v>
      </c>
    </row>
    <row r="141">
      <c r="A141" t="inlineStr">
        <is>
          <t>Love Cabaret</t>
        </is>
      </c>
      <c r="B141" t="n">
        <v>17397</v>
      </c>
      <c r="C141" t="inlineStr">
        <is>
          <t>SACO DE LIXO 60L PRETO GROSSO 65X80CM (ENTRE 3KG A 4KG)</t>
        </is>
      </c>
      <c r="D141" t="inlineStr">
        <is>
          <t>12/2025</t>
        </is>
      </c>
      <c r="E141" t="n">
        <v>4</v>
      </c>
      <c r="F141" t="n">
        <v>127.28</v>
      </c>
      <c r="G141" t="n">
        <v>31.82</v>
      </c>
    </row>
    <row r="142">
      <c r="A142" t="inlineStr">
        <is>
          <t>Love Cabaret</t>
        </is>
      </c>
      <c r="B142" t="n">
        <v>19906</v>
      </c>
      <c r="C142" t="inlineStr">
        <is>
          <t>SAL REFINADO CISNE 10X1KG</t>
        </is>
      </c>
      <c r="D142" t="inlineStr">
        <is>
          <t>12/2025</t>
        </is>
      </c>
      <c r="E142" t="n">
        <v>1</v>
      </c>
      <c r="F142" t="n">
        <v>26</v>
      </c>
      <c r="G142" t="n">
        <v>26</v>
      </c>
    </row>
    <row r="143">
      <c r="A143" t="inlineStr">
        <is>
          <t>Love Cabaret</t>
        </is>
      </c>
      <c r="B143" t="n">
        <v>24458</v>
      </c>
      <c r="C143" t="inlineStr">
        <is>
          <t>SALAME ITALIANO KG</t>
        </is>
      </c>
      <c r="D143" t="inlineStr">
        <is>
          <t>12/2025</t>
        </is>
      </c>
      <c r="E143" t="n">
        <v>2.48</v>
      </c>
      <c r="F143" t="n">
        <v>248</v>
      </c>
      <c r="G143" t="n">
        <v>100</v>
      </c>
    </row>
    <row r="144">
      <c r="A144" t="inlineStr">
        <is>
          <t>Love Cabaret</t>
        </is>
      </c>
      <c r="B144" t="n">
        <v>23113</v>
      </c>
      <c r="C144" t="inlineStr">
        <is>
          <t>SALSA KG</t>
        </is>
      </c>
      <c r="D144" t="inlineStr">
        <is>
          <t>12/2025</t>
        </is>
      </c>
      <c r="E144" t="n">
        <v>2.6</v>
      </c>
      <c r="F144" t="n">
        <v>18.5</v>
      </c>
      <c r="G144" t="n">
        <v>7.12</v>
      </c>
    </row>
    <row r="145">
      <c r="A145" t="inlineStr">
        <is>
          <t>Love Cabaret</t>
        </is>
      </c>
      <c r="B145" t="n">
        <v>19465</v>
      </c>
      <c r="C145" t="inlineStr">
        <is>
          <t>SALSAO KG</t>
        </is>
      </c>
      <c r="D145" t="inlineStr">
        <is>
          <t>12/2025</t>
        </is>
      </c>
      <c r="E145" t="n">
        <v>1</v>
      </c>
      <c r="F145" t="n">
        <v>5</v>
      </c>
      <c r="G145" t="n">
        <v>5</v>
      </c>
    </row>
    <row r="146">
      <c r="A146" t="inlineStr">
        <is>
          <t>Love Cabaret</t>
        </is>
      </c>
      <c r="B146" t="n">
        <v>18989</v>
      </c>
      <c r="C146" t="inlineStr">
        <is>
          <t>SOBRECOXA DESSOSSADA KG</t>
        </is>
      </c>
      <c r="D146" t="inlineStr">
        <is>
          <t>12/2025</t>
        </is>
      </c>
      <c r="E146" t="n">
        <v>36.22</v>
      </c>
      <c r="F146" t="n">
        <v>755.9299999999999</v>
      </c>
      <c r="G146" t="n">
        <v>20.87</v>
      </c>
    </row>
    <row r="147">
      <c r="A147" t="inlineStr">
        <is>
          <t>Love Cabaret</t>
        </is>
      </c>
      <c r="B147" t="n">
        <v>24867</v>
      </c>
      <c r="C147" t="inlineStr">
        <is>
          <t>TACA NICK &amp; NORA 120ML</t>
        </is>
      </c>
      <c r="D147" t="inlineStr">
        <is>
          <t>12/2025</t>
        </is>
      </c>
      <c r="E147" t="n">
        <v>16</v>
      </c>
      <c r="F147" t="n">
        <v>2860.96</v>
      </c>
      <c r="G147" t="n">
        <v>178.81</v>
      </c>
    </row>
    <row r="148">
      <c r="A148" t="inlineStr">
        <is>
          <t>Love Cabaret</t>
        </is>
      </c>
      <c r="B148" t="n">
        <v>18242</v>
      </c>
      <c r="C148" t="inlineStr">
        <is>
          <t>TEQUILA DON JULIO BLANCO 750ML</t>
        </is>
      </c>
      <c r="D148" t="inlineStr">
        <is>
          <t>12/2025</t>
        </is>
      </c>
      <c r="E148" t="n">
        <v>8</v>
      </c>
      <c r="F148" t="n">
        <v>1966.5</v>
      </c>
      <c r="G148" t="n">
        <v>245.81</v>
      </c>
    </row>
    <row r="149">
      <c r="A149" t="inlineStr">
        <is>
          <t>Love Cabaret</t>
        </is>
      </c>
      <c r="B149" t="n">
        <v>23184</v>
      </c>
      <c r="C149" t="inlineStr">
        <is>
          <t>TOMATE CEREJA KG</t>
        </is>
      </c>
      <c r="D149" t="inlineStr">
        <is>
          <t>12/2025</t>
        </is>
      </c>
      <c r="E149" t="n">
        <v>6</v>
      </c>
      <c r="F149" t="n">
        <v>50</v>
      </c>
      <c r="G149" t="n">
        <v>8.33</v>
      </c>
    </row>
    <row r="150">
      <c r="A150" t="inlineStr">
        <is>
          <t>Love Cabaret</t>
        </is>
      </c>
      <c r="B150" t="n">
        <v>20590</v>
      </c>
      <c r="C150" t="inlineStr">
        <is>
          <t>TOMATE PELADO ARCOBELLO 2,55KG</t>
        </is>
      </c>
      <c r="D150" t="inlineStr">
        <is>
          <t>12/2025</t>
        </is>
      </c>
      <c r="E150" t="n">
        <v>12</v>
      </c>
      <c r="F150" t="n">
        <v>300</v>
      </c>
      <c r="G150" t="n">
        <v>25</v>
      </c>
    </row>
    <row r="151">
      <c r="A151" t="inlineStr">
        <is>
          <t>Love Cabaret</t>
        </is>
      </c>
      <c r="B151" t="n">
        <v>19532</v>
      </c>
      <c r="C151" t="inlineStr">
        <is>
          <t>TOMATE SALADA ITALIANO KG</t>
        </is>
      </c>
      <c r="D151" t="inlineStr">
        <is>
          <t>12/2025</t>
        </is>
      </c>
      <c r="E151" t="n">
        <v>14.2</v>
      </c>
      <c r="F151" t="n">
        <v>79.19</v>
      </c>
      <c r="G151" t="n">
        <v>5.58</v>
      </c>
    </row>
    <row r="152">
      <c r="A152" t="inlineStr">
        <is>
          <t>Love Cabaret</t>
        </is>
      </c>
      <c r="B152" t="n">
        <v>17066</v>
      </c>
      <c r="C152" t="inlineStr">
        <is>
          <t>UVA THOMPSOM KG</t>
        </is>
      </c>
      <c r="D152" t="inlineStr">
        <is>
          <t>12/2025</t>
        </is>
      </c>
      <c r="E152" t="n">
        <v>0.5</v>
      </c>
      <c r="F152" t="n">
        <v>9.43</v>
      </c>
      <c r="G152" t="n">
        <v>18.86</v>
      </c>
    </row>
    <row r="153">
      <c r="A153" t="inlineStr">
        <is>
          <t>Love Cabaret</t>
        </is>
      </c>
      <c r="B153" t="n">
        <v>25591</v>
      </c>
      <c r="C153" t="inlineStr">
        <is>
          <t>UVA VITORIA SEM CAROCO KG</t>
        </is>
      </c>
      <c r="D153" t="inlineStr">
        <is>
          <t>12/2025</t>
        </is>
      </c>
      <c r="E153" t="n">
        <v>3</v>
      </c>
      <c r="F153" t="n">
        <v>45.24</v>
      </c>
      <c r="G153" t="n">
        <v>15.08</v>
      </c>
    </row>
    <row r="154">
      <c r="A154" t="inlineStr">
        <is>
          <t>Love Cabaret</t>
        </is>
      </c>
      <c r="B154" t="n">
        <v>19527</v>
      </c>
      <c r="C154" t="inlineStr">
        <is>
          <t>VAGEM HOLANDESA KG</t>
        </is>
      </c>
      <c r="D154" t="inlineStr">
        <is>
          <t>12/2025</t>
        </is>
      </c>
      <c r="E154" t="n">
        <v>6</v>
      </c>
      <c r="F154" t="n">
        <v>94.5</v>
      </c>
      <c r="G154" t="n">
        <v>15.75</v>
      </c>
    </row>
    <row r="155">
      <c r="A155" t="inlineStr">
        <is>
          <t>Love Cabaret</t>
        </is>
      </c>
      <c r="B155" t="n">
        <v>18220</v>
      </c>
      <c r="C155" t="inlineStr">
        <is>
          <t>VERMOUTH CARPANO CLASSICO ROSSO ITALIANO 1L</t>
        </is>
      </c>
      <c r="D155" t="inlineStr">
        <is>
          <t>12/2025</t>
        </is>
      </c>
      <c r="E155" t="n">
        <v>6</v>
      </c>
      <c r="F155" t="n">
        <v>451.86</v>
      </c>
      <c r="G155" t="n">
        <v>75.31</v>
      </c>
    </row>
    <row r="156">
      <c r="A156" t="inlineStr">
        <is>
          <t>Love Cabaret</t>
        </is>
      </c>
      <c r="B156" t="n">
        <v>20202</v>
      </c>
      <c r="C156" t="inlineStr">
        <is>
          <t>VINAGRE DE ARROZ CASTELO 750ML UN</t>
        </is>
      </c>
      <c r="D156" t="inlineStr">
        <is>
          <t>12/2025</t>
        </is>
      </c>
      <c r="E156" t="n">
        <v>4</v>
      </c>
      <c r="F156" t="n">
        <v>31</v>
      </c>
      <c r="G156" t="n">
        <v>7.75</v>
      </c>
    </row>
    <row r="157">
      <c r="A157" t="inlineStr">
        <is>
          <t>Love Cabaret</t>
        </is>
      </c>
      <c r="B157" t="n">
        <v>17794</v>
      </c>
      <c r="C157" t="inlineStr">
        <is>
          <t>VINHO BRANCO JAJA DE JAU SAUVIGNON BLANC 750ML</t>
        </is>
      </c>
      <c r="D157" t="inlineStr">
        <is>
          <t>12/2025</t>
        </is>
      </c>
      <c r="E157" t="n">
        <v>18</v>
      </c>
      <c r="F157" t="n">
        <v>1170</v>
      </c>
      <c r="G157" t="n">
        <v>65</v>
      </c>
    </row>
    <row r="158">
      <c r="A158" t="inlineStr">
        <is>
          <t>Love Cabaret</t>
        </is>
      </c>
      <c r="B158" t="n">
        <v>27858</v>
      </c>
      <c r="C158" t="inlineStr">
        <is>
          <t>VINHO ROSE CHATEAU DE JAU / LE JAJA DE JAU ROSÉ DE SYRAH PAYS D'OC IGP LANGUEDOC</t>
        </is>
      </c>
      <c r="D158" t="inlineStr">
        <is>
          <t>12/2025</t>
        </is>
      </c>
      <c r="E158" t="n">
        <v>19</v>
      </c>
      <c r="F158" t="n">
        <v>1235</v>
      </c>
      <c r="G158" t="n">
        <v>65</v>
      </c>
    </row>
    <row r="159">
      <c r="A159" t="inlineStr">
        <is>
          <t>Love Cabaret</t>
        </is>
      </c>
      <c r="B159" t="n">
        <v>17716</v>
      </c>
      <c r="C159" t="inlineStr">
        <is>
          <t>VINHO TINTO ALMADEN CABERNET SAUVIGNON 750ML</t>
        </is>
      </c>
      <c r="D159" t="inlineStr">
        <is>
          <t>12/2025</t>
        </is>
      </c>
      <c r="E159" t="n">
        <v>6</v>
      </c>
      <c r="F159" t="n">
        <v>157.2</v>
      </c>
      <c r="G159" t="n">
        <v>26.2</v>
      </c>
    </row>
    <row r="160">
      <c r="A160" t="inlineStr">
        <is>
          <t>Love Cabaret</t>
        </is>
      </c>
      <c r="B160" t="n">
        <v>17594</v>
      </c>
      <c r="C160" t="inlineStr">
        <is>
          <t>VINHO TINTO LE JAJA DE JAU DE SYRAH 750ML FRANCA</t>
        </is>
      </c>
      <c r="D160" t="inlineStr">
        <is>
          <t>12/2025</t>
        </is>
      </c>
      <c r="E160" t="n">
        <v>15</v>
      </c>
      <c r="F160" t="n">
        <v>975</v>
      </c>
      <c r="G160" t="n">
        <v>65</v>
      </c>
    </row>
    <row r="161">
      <c r="A161" t="inlineStr">
        <is>
          <t>Love Cabaret</t>
        </is>
      </c>
      <c r="B161" t="n">
        <v>19787</v>
      </c>
      <c r="C161" t="inlineStr">
        <is>
          <t>ABACAXI PEROLA KG</t>
        </is>
      </c>
      <c r="D161" t="inlineStr">
        <is>
          <t>06/2026</t>
        </is>
      </c>
      <c r="E161" t="n">
        <v>3</v>
      </c>
      <c r="F161" t="n">
        <v>17.55</v>
      </c>
      <c r="G161" t="n">
        <v>5.85</v>
      </c>
    </row>
    <row r="162">
      <c r="A162" t="inlineStr">
        <is>
          <t>Love Cabaret</t>
        </is>
      </c>
      <c r="B162" t="n">
        <v>19658</v>
      </c>
      <c r="C162" t="inlineStr">
        <is>
          <t>ABOBORA JAPONESA / CABOTIAN KG</t>
        </is>
      </c>
      <c r="D162" t="inlineStr">
        <is>
          <t>06/2026</t>
        </is>
      </c>
      <c r="E162" t="n">
        <v>14</v>
      </c>
      <c r="F162" t="n">
        <v>51.8</v>
      </c>
      <c r="G162" t="n">
        <v>3.7</v>
      </c>
    </row>
    <row r="163">
      <c r="A163" t="inlineStr">
        <is>
          <t>Love Cabaret</t>
        </is>
      </c>
      <c r="B163" t="n">
        <v>19654</v>
      </c>
      <c r="C163" t="inlineStr">
        <is>
          <t>ABOBRINHA ITALIANA GRAUDA KG</t>
        </is>
      </c>
      <c r="D163" t="inlineStr">
        <is>
          <t>06/2026</t>
        </is>
      </c>
      <c r="E163" t="n">
        <v>9</v>
      </c>
      <c r="F163" t="n">
        <v>46</v>
      </c>
      <c r="G163" t="n">
        <v>5.11</v>
      </c>
    </row>
    <row r="164">
      <c r="A164" t="inlineStr">
        <is>
          <t>Love Cabaret</t>
        </is>
      </c>
      <c r="B164" t="n">
        <v>18964</v>
      </c>
      <c r="C164" t="inlineStr">
        <is>
          <t>ACEM EM CUBOS KG</t>
        </is>
      </c>
      <c r="D164" t="inlineStr">
        <is>
          <t>06/2026</t>
        </is>
      </c>
      <c r="E164" t="n">
        <v>15.8</v>
      </c>
      <c r="F164" t="n">
        <v>524.5599999999999</v>
      </c>
      <c r="G164" t="n">
        <v>33.2</v>
      </c>
    </row>
    <row r="165">
      <c r="A165" t="inlineStr">
        <is>
          <t>Love Cabaret</t>
        </is>
      </c>
      <c r="B165" t="n">
        <v>23990</v>
      </c>
      <c r="C165" t="inlineStr">
        <is>
          <t>ACEM MOIDO KG</t>
        </is>
      </c>
      <c r="D165" t="inlineStr">
        <is>
          <t>06/2026</t>
        </is>
      </c>
      <c r="E165" t="n">
        <v>21</v>
      </c>
      <c r="F165" t="n">
        <v>672</v>
      </c>
      <c r="G165" t="n">
        <v>32</v>
      </c>
    </row>
    <row r="166">
      <c r="A166" t="inlineStr">
        <is>
          <t>Love Cabaret</t>
        </is>
      </c>
      <c r="B166" t="n">
        <v>21093</v>
      </c>
      <c r="C166" t="inlineStr">
        <is>
          <t>ACUCAR REFINADO UNIAO 1KG UN</t>
        </is>
      </c>
      <c r="D166" t="inlineStr">
        <is>
          <t>06/2026</t>
        </is>
      </c>
      <c r="E166" t="n">
        <v>3</v>
      </c>
      <c r="F166" t="n">
        <v>118.5</v>
      </c>
      <c r="G166" t="n">
        <v>39.5</v>
      </c>
    </row>
    <row r="167">
      <c r="A167" t="inlineStr">
        <is>
          <t>Love Cabaret</t>
        </is>
      </c>
      <c r="B167" t="n">
        <v>28954</v>
      </c>
      <c r="C167" t="inlineStr">
        <is>
          <t>AGUA MINERAL COM GAS MAMBA 350ML C/12</t>
        </is>
      </c>
      <c r="D167" t="inlineStr">
        <is>
          <t>06/2026</t>
        </is>
      </c>
      <c r="E167" t="n">
        <v>16</v>
      </c>
      <c r="F167" t="n">
        <v>722.4</v>
      </c>
      <c r="G167" t="n">
        <v>45.15</v>
      </c>
    </row>
    <row r="168">
      <c r="A168" t="inlineStr">
        <is>
          <t>Love Cabaret</t>
        </is>
      </c>
      <c r="B168" t="n">
        <v>17955</v>
      </c>
      <c r="C168" t="inlineStr">
        <is>
          <t>AGUA MINERAL GALAO  20L</t>
        </is>
      </c>
      <c r="D168" t="inlineStr">
        <is>
          <t>06/2026</t>
        </is>
      </c>
      <c r="E168" t="n">
        <v>4</v>
      </c>
      <c r="F168" t="n">
        <v>56</v>
      </c>
      <c r="G168" t="n">
        <v>14</v>
      </c>
    </row>
    <row r="169">
      <c r="A169" t="inlineStr">
        <is>
          <t>Love Cabaret</t>
        </is>
      </c>
      <c r="B169" t="n">
        <v>24543</v>
      </c>
      <c r="C169" t="inlineStr">
        <is>
          <t>AGUA MINERAL LINDOIA PREMIUM COPO 200ML C/48</t>
        </is>
      </c>
      <c r="D169" t="inlineStr">
        <is>
          <t>06/2026</t>
        </is>
      </c>
      <c r="E169" t="n">
        <v>9</v>
      </c>
      <c r="F169" t="n">
        <v>270</v>
      </c>
      <c r="G169" t="n">
        <v>30</v>
      </c>
    </row>
    <row r="170">
      <c r="A170" t="inlineStr">
        <is>
          <t>Love Cabaret</t>
        </is>
      </c>
      <c r="B170" t="n">
        <v>28955</v>
      </c>
      <c r="C170" t="inlineStr">
        <is>
          <t>AGUA MINERAL SEM GAS MAMBA 350ML C/12</t>
        </is>
      </c>
      <c r="D170" t="inlineStr">
        <is>
          <t>06/2026</t>
        </is>
      </c>
      <c r="E170" t="n">
        <v>32</v>
      </c>
      <c r="F170" t="n">
        <v>1317.28</v>
      </c>
      <c r="G170" t="n">
        <v>41.17</v>
      </c>
    </row>
    <row r="171">
      <c r="A171" t="inlineStr">
        <is>
          <t>Love Cabaret</t>
        </is>
      </c>
      <c r="B171" t="n">
        <v>24537</v>
      </c>
      <c r="C171" t="inlineStr">
        <is>
          <t xml:space="preserve">ALCATRA BOVINA MOIDA KG </t>
        </is>
      </c>
      <c r="D171" t="inlineStr">
        <is>
          <t>06/2026</t>
        </is>
      </c>
      <c r="E171" t="n">
        <v>12.8</v>
      </c>
      <c r="F171" t="n">
        <v>550.4</v>
      </c>
      <c r="G171" t="n">
        <v>43</v>
      </c>
    </row>
    <row r="172">
      <c r="A172" t="inlineStr">
        <is>
          <t>Love Cabaret</t>
        </is>
      </c>
      <c r="B172" t="n">
        <v>19503</v>
      </c>
      <c r="C172" t="inlineStr">
        <is>
          <t>ALFACE CRESPA KG</t>
        </is>
      </c>
      <c r="D172" t="inlineStr">
        <is>
          <t>06/2026</t>
        </is>
      </c>
      <c r="E172" t="n">
        <v>7</v>
      </c>
      <c r="F172" t="n">
        <v>86.5</v>
      </c>
      <c r="G172" t="n">
        <v>12.36</v>
      </c>
    </row>
    <row r="173">
      <c r="A173" t="inlineStr">
        <is>
          <t>Love Cabaret</t>
        </is>
      </c>
      <c r="B173" t="n">
        <v>19502</v>
      </c>
      <c r="C173" t="inlineStr">
        <is>
          <t>ALFACE CRESPA ROXA KG</t>
        </is>
      </c>
      <c r="D173" t="inlineStr">
        <is>
          <t>06/2026</t>
        </is>
      </c>
      <c r="E173" t="n">
        <v>8</v>
      </c>
      <c r="F173" t="n">
        <v>122.4</v>
      </c>
      <c r="G173" t="n">
        <v>15.3</v>
      </c>
    </row>
    <row r="174">
      <c r="A174" t="inlineStr">
        <is>
          <t>Love Cabaret</t>
        </is>
      </c>
      <c r="B174" t="n">
        <v>24036</v>
      </c>
      <c r="C174" t="inlineStr">
        <is>
          <t>ALHO EM PO 1KG UN</t>
        </is>
      </c>
      <c r="D174" t="inlineStr">
        <is>
          <t>06/2026</t>
        </is>
      </c>
      <c r="E174" t="n">
        <v>2</v>
      </c>
      <c r="F174" t="n">
        <v>18.5</v>
      </c>
      <c r="G174" t="n">
        <v>9.25</v>
      </c>
    </row>
    <row r="175">
      <c r="A175" t="inlineStr">
        <is>
          <t>Love Cabaret</t>
        </is>
      </c>
      <c r="B175" t="n">
        <v>19647</v>
      </c>
      <c r="C175" t="inlineStr">
        <is>
          <t>ALHO PORO KG</t>
        </is>
      </c>
      <c r="D175" t="inlineStr">
        <is>
          <t>06/2026</t>
        </is>
      </c>
      <c r="E175" t="n">
        <v>1</v>
      </c>
      <c r="F175" t="n">
        <v>16</v>
      </c>
      <c r="G175" t="n">
        <v>16</v>
      </c>
    </row>
    <row r="176">
      <c r="A176" t="inlineStr">
        <is>
          <t>Love Cabaret</t>
        </is>
      </c>
      <c r="B176" t="n">
        <v>24037</v>
      </c>
      <c r="C176" t="inlineStr">
        <is>
          <t>ALHO TRITURADO FRITO</t>
        </is>
      </c>
      <c r="D176" t="inlineStr">
        <is>
          <t>06/2026</t>
        </is>
      </c>
      <c r="E176" t="n">
        <v>9</v>
      </c>
      <c r="F176" t="n">
        <v>157.54</v>
      </c>
      <c r="G176" t="n">
        <v>17.5</v>
      </c>
    </row>
    <row r="177">
      <c r="A177" t="inlineStr">
        <is>
          <t>Love Cabaret</t>
        </is>
      </c>
      <c r="B177" t="n">
        <v>29934</v>
      </c>
      <c r="C177" t="inlineStr">
        <is>
          <t>AMASSADOR DE BATATAS/FEIJAO - TRAMONTINA</t>
        </is>
      </c>
      <c r="D177" t="inlineStr">
        <is>
          <t>06/2026</t>
        </is>
      </c>
      <c r="E177" t="n">
        <v>1</v>
      </c>
      <c r="F177" t="n">
        <v>32.56</v>
      </c>
      <c r="G177" t="n">
        <v>32.56</v>
      </c>
    </row>
    <row r="178">
      <c r="A178" t="inlineStr">
        <is>
          <t>Love Cabaret</t>
        </is>
      </c>
      <c r="B178" t="n">
        <v>24040</v>
      </c>
      <c r="C178" t="inlineStr">
        <is>
          <t>AMENDOA LAMINADA KG</t>
        </is>
      </c>
      <c r="D178" t="inlineStr">
        <is>
          <t>06/2026</t>
        </is>
      </c>
      <c r="E178" t="n">
        <v>2</v>
      </c>
      <c r="F178" t="n">
        <v>166.4</v>
      </c>
      <c r="G178" t="n">
        <v>83.2</v>
      </c>
    </row>
    <row r="179">
      <c r="A179" t="inlineStr">
        <is>
          <t>Love Cabaret</t>
        </is>
      </c>
      <c r="B179" t="n">
        <v>24044</v>
      </c>
      <c r="C179" t="inlineStr">
        <is>
          <t>AMORA CONGELADA KG</t>
        </is>
      </c>
      <c r="D179" t="inlineStr">
        <is>
          <t>06/2026</t>
        </is>
      </c>
      <c r="E179" t="n">
        <v>18</v>
      </c>
      <c r="F179" t="n">
        <v>326.34</v>
      </c>
      <c r="G179" t="n">
        <v>18.13</v>
      </c>
    </row>
    <row r="180">
      <c r="A180" t="inlineStr">
        <is>
          <t>Love Cabaret</t>
        </is>
      </c>
      <c r="B180" t="n">
        <v>18545</v>
      </c>
      <c r="C180" t="inlineStr">
        <is>
          <t>APERITIVO CAMPARI 998ML</t>
        </is>
      </c>
      <c r="D180" t="inlineStr">
        <is>
          <t>06/2026</t>
        </is>
      </c>
      <c r="E180" t="n">
        <v>13</v>
      </c>
      <c r="F180" t="n">
        <v>563.5</v>
      </c>
      <c r="G180" t="n">
        <v>43.35</v>
      </c>
    </row>
    <row r="181">
      <c r="A181" t="inlineStr">
        <is>
          <t>Love Cabaret</t>
        </is>
      </c>
      <c r="B181" t="n">
        <v>18543</v>
      </c>
      <c r="C181" t="inlineStr">
        <is>
          <t>APERITIVO CYNAR 900ML</t>
        </is>
      </c>
      <c r="D181" t="inlineStr">
        <is>
          <t>06/2026</t>
        </is>
      </c>
      <c r="E181" t="n">
        <v>2</v>
      </c>
      <c r="F181" t="n">
        <v>38.8</v>
      </c>
      <c r="G181" t="n">
        <v>19.4</v>
      </c>
    </row>
    <row r="182">
      <c r="A182" t="inlineStr">
        <is>
          <t>Love Cabaret</t>
        </is>
      </c>
      <c r="B182" t="n">
        <v>18537</v>
      </c>
      <c r="C182" t="inlineStr">
        <is>
          <t>APERITIVO LILLET BLANC 750ML</t>
        </is>
      </c>
      <c r="D182" t="inlineStr">
        <is>
          <t>06/2026</t>
        </is>
      </c>
      <c r="E182" t="n">
        <v>12</v>
      </c>
      <c r="F182" t="n">
        <v>1556.22</v>
      </c>
      <c r="G182" t="n">
        <v>129.69</v>
      </c>
    </row>
    <row r="183">
      <c r="A183" t="inlineStr">
        <is>
          <t>Love Cabaret</t>
        </is>
      </c>
      <c r="B183" t="n">
        <v>20301</v>
      </c>
      <c r="C183" t="inlineStr">
        <is>
          <t>ARROZ BRANCO TIPO 1 CAMIL C/5KG</t>
        </is>
      </c>
      <c r="D183" t="inlineStr">
        <is>
          <t>06/2026</t>
        </is>
      </c>
      <c r="E183" t="n">
        <v>12</v>
      </c>
      <c r="F183" t="n">
        <v>302</v>
      </c>
      <c r="G183" t="n">
        <v>25.17</v>
      </c>
    </row>
    <row r="184">
      <c r="A184" t="inlineStr">
        <is>
          <t>Love Cabaret</t>
        </is>
      </c>
      <c r="B184" t="n">
        <v>25209</v>
      </c>
      <c r="C184" t="inlineStr">
        <is>
          <t>ARROZ REI ARTHUR GRAO CURTO PCT C/5KG</t>
        </is>
      </c>
      <c r="D184" t="inlineStr">
        <is>
          <t>06/2026</t>
        </is>
      </c>
      <c r="E184" t="n">
        <v>1</v>
      </c>
      <c r="F184" t="n">
        <v>45</v>
      </c>
      <c r="G184" t="n">
        <v>45</v>
      </c>
    </row>
    <row r="185">
      <c r="A185" t="inlineStr">
        <is>
          <t>Love Cabaret</t>
        </is>
      </c>
      <c r="B185" t="n">
        <v>21047</v>
      </c>
      <c r="C185" t="inlineStr">
        <is>
          <t>AZEITE EXTRA VIRGEM GALLO 2L</t>
        </is>
      </c>
      <c r="D185" t="inlineStr">
        <is>
          <t>06/2026</t>
        </is>
      </c>
      <c r="E185" t="n">
        <v>8</v>
      </c>
      <c r="F185" t="n">
        <v>982.4</v>
      </c>
      <c r="G185" t="n">
        <v>122.8</v>
      </c>
    </row>
    <row r="186">
      <c r="A186" t="inlineStr">
        <is>
          <t>Love Cabaret</t>
        </is>
      </c>
      <c r="B186" t="n">
        <v>20751</v>
      </c>
      <c r="C186" t="inlineStr">
        <is>
          <t>AZEITONA PRETA AZAPA ARCOBELLO C/2KG</t>
        </is>
      </c>
      <c r="D186" t="inlineStr">
        <is>
          <t>06/2026</t>
        </is>
      </c>
      <c r="E186" t="n">
        <v>3</v>
      </c>
      <c r="F186" t="n">
        <v>355.96</v>
      </c>
      <c r="G186" t="n">
        <v>118.65</v>
      </c>
    </row>
    <row r="187">
      <c r="A187" t="inlineStr">
        <is>
          <t>Love Cabaret</t>
        </is>
      </c>
      <c r="B187" t="n">
        <v>20739</v>
      </c>
      <c r="C187" t="inlineStr">
        <is>
          <t>AZEITONA PRETA S/ CAROCO 2,5KG</t>
        </is>
      </c>
      <c r="D187" t="inlineStr">
        <is>
          <t>06/2026</t>
        </is>
      </c>
      <c r="E187" t="n">
        <v>3</v>
      </c>
      <c r="F187" t="n">
        <v>238.44</v>
      </c>
      <c r="G187" t="n">
        <v>79.48</v>
      </c>
    </row>
    <row r="188">
      <c r="A188" t="inlineStr">
        <is>
          <t>Love Cabaret</t>
        </is>
      </c>
      <c r="B188" t="n">
        <v>26465</v>
      </c>
      <c r="C188" t="inlineStr">
        <is>
          <t>BAGUETE FERMENTACAO NATURAL 30CM C/250G UN</t>
        </is>
      </c>
      <c r="D188" t="inlineStr">
        <is>
          <t>06/2026</t>
        </is>
      </c>
      <c r="E188" t="n">
        <v>1.51</v>
      </c>
      <c r="F188" t="n">
        <v>37.75</v>
      </c>
      <c r="G188" t="n">
        <v>25</v>
      </c>
    </row>
    <row r="189">
      <c r="A189" t="inlineStr">
        <is>
          <t>Love Cabaret</t>
        </is>
      </c>
      <c r="B189" t="n">
        <v>23390</v>
      </c>
      <c r="C189" t="inlineStr">
        <is>
          <t>BANANA DA TERRA KG</t>
        </is>
      </c>
      <c r="D189" t="inlineStr">
        <is>
          <t>06/2026</t>
        </is>
      </c>
      <c r="E189" t="n">
        <v>1</v>
      </c>
      <c r="F189" t="n">
        <v>8</v>
      </c>
      <c r="G189" t="n">
        <v>8</v>
      </c>
    </row>
    <row r="190">
      <c r="A190" t="inlineStr">
        <is>
          <t>Love Cabaret</t>
        </is>
      </c>
      <c r="B190" t="n">
        <v>24083</v>
      </c>
      <c r="C190" t="inlineStr">
        <is>
          <t>BATATA ASTERIX GRAUDA NOIVA KG</t>
        </is>
      </c>
      <c r="D190" t="inlineStr">
        <is>
          <t>06/2026</t>
        </is>
      </c>
      <c r="E190" t="n">
        <v>35</v>
      </c>
      <c r="F190" t="n">
        <v>336.4</v>
      </c>
      <c r="G190" t="n">
        <v>9.609999999999999</v>
      </c>
    </row>
    <row r="191">
      <c r="A191" t="inlineStr">
        <is>
          <t>Love Cabaret</t>
        </is>
      </c>
      <c r="B191" t="n">
        <v>29205</v>
      </c>
      <c r="C191" t="inlineStr">
        <is>
          <t xml:space="preserve">BATATA BARRACA GRAUDA </t>
        </is>
      </c>
      <c r="D191" t="inlineStr">
        <is>
          <t>06/2026</t>
        </is>
      </c>
      <c r="E191" t="n">
        <v>45</v>
      </c>
      <c r="F191" t="n">
        <v>357.6</v>
      </c>
      <c r="G191" t="n">
        <v>7.95</v>
      </c>
    </row>
    <row r="192">
      <c r="A192" t="inlineStr">
        <is>
          <t>Love Cabaret</t>
        </is>
      </c>
      <c r="B192" t="n">
        <v>19635</v>
      </c>
      <c r="C192" t="inlineStr">
        <is>
          <t>BATATA DOCE ROSADA KG</t>
        </is>
      </c>
      <c r="D192" t="inlineStr">
        <is>
          <t>06/2026</t>
        </is>
      </c>
      <c r="E192" t="n">
        <v>6</v>
      </c>
      <c r="F192" t="n">
        <v>27</v>
      </c>
      <c r="G192" t="n">
        <v>4.5</v>
      </c>
    </row>
    <row r="193">
      <c r="A193" t="inlineStr">
        <is>
          <t>Love Cabaret</t>
        </is>
      </c>
      <c r="B193" t="n">
        <v>25555</v>
      </c>
      <c r="C193" t="inlineStr">
        <is>
          <t>BATATA LAVADA KG</t>
        </is>
      </c>
      <c r="D193" t="inlineStr">
        <is>
          <t>06/2026</t>
        </is>
      </c>
      <c r="E193" t="n">
        <v>130.3</v>
      </c>
      <c r="F193" t="n">
        <v>1077.24</v>
      </c>
      <c r="G193" t="n">
        <v>8.27</v>
      </c>
    </row>
    <row r="194">
      <c r="A194" t="inlineStr">
        <is>
          <t>Love Cabaret</t>
        </is>
      </c>
      <c r="B194" t="n">
        <v>19634</v>
      </c>
      <c r="C194" t="inlineStr">
        <is>
          <t>BERINJELA KG</t>
        </is>
      </c>
      <c r="D194" t="inlineStr">
        <is>
          <t>06/2026</t>
        </is>
      </c>
      <c r="E194" t="n">
        <v>18.4</v>
      </c>
      <c r="F194" t="n">
        <v>137.28</v>
      </c>
      <c r="G194" t="n">
        <v>7.46</v>
      </c>
    </row>
    <row r="195">
      <c r="A195" t="inlineStr">
        <is>
          <t>Love Cabaret</t>
        </is>
      </c>
      <c r="B195" t="n">
        <v>19632</v>
      </c>
      <c r="C195" t="inlineStr">
        <is>
          <t>BETERRABA KG</t>
        </is>
      </c>
      <c r="D195" t="inlineStr">
        <is>
          <t>06/2026</t>
        </is>
      </c>
      <c r="E195" t="n">
        <v>14</v>
      </c>
      <c r="F195" t="n">
        <v>61.2</v>
      </c>
      <c r="G195" t="n">
        <v>4.37</v>
      </c>
    </row>
    <row r="196">
      <c r="A196" t="inlineStr">
        <is>
          <t>Love Cabaret</t>
        </is>
      </c>
      <c r="B196" t="n">
        <v>18696</v>
      </c>
      <c r="C196" t="inlineStr">
        <is>
          <t>BISTECA SUINA KG</t>
        </is>
      </c>
      <c r="D196" t="inlineStr">
        <is>
          <t>06/2026</t>
        </is>
      </c>
      <c r="E196" t="n">
        <v>14.1</v>
      </c>
      <c r="F196" t="n">
        <v>253.66</v>
      </c>
      <c r="G196" t="n">
        <v>17.99</v>
      </c>
    </row>
    <row r="197">
      <c r="A197" t="inlineStr">
        <is>
          <t>Love Cabaret</t>
        </is>
      </c>
      <c r="B197" t="n">
        <v>25288</v>
      </c>
      <c r="C197" t="inlineStr">
        <is>
          <t>BURRATA 110G C/5 DE 550 GR UN</t>
        </is>
      </c>
      <c r="D197" t="inlineStr">
        <is>
          <t>06/2026</t>
        </is>
      </c>
      <c r="E197" t="n">
        <v>14</v>
      </c>
      <c r="F197" t="n">
        <v>914.9</v>
      </c>
      <c r="G197" t="n">
        <v>65.34999999999999</v>
      </c>
    </row>
    <row r="198">
      <c r="A198" t="inlineStr">
        <is>
          <t>Love Cabaret</t>
        </is>
      </c>
      <c r="B198" t="n">
        <v>20809</v>
      </c>
      <c r="C198" t="inlineStr">
        <is>
          <t>CAFE PILAO ALMOFADA 500G</t>
        </is>
      </c>
      <c r="D198" t="inlineStr">
        <is>
          <t>06/2026</t>
        </is>
      </c>
      <c r="E198" t="n">
        <v>8</v>
      </c>
      <c r="F198" t="n">
        <v>239.92</v>
      </c>
      <c r="G198" t="n">
        <v>29.99</v>
      </c>
    </row>
    <row r="199">
      <c r="A199" t="inlineStr">
        <is>
          <t>Love Cabaret</t>
        </is>
      </c>
      <c r="B199" t="n">
        <v>28184</v>
      </c>
      <c r="C199" t="inlineStr">
        <is>
          <t>CAIXA FREEZER EMPILHAVEL 6,5L UN</t>
        </is>
      </c>
      <c r="D199" t="inlineStr">
        <is>
          <t>06/2026</t>
        </is>
      </c>
      <c r="E199" t="n">
        <v>6</v>
      </c>
      <c r="F199" t="n">
        <v>217.38</v>
      </c>
      <c r="G199" t="n">
        <v>36.23</v>
      </c>
    </row>
    <row r="200">
      <c r="A200" t="inlineStr">
        <is>
          <t>Love Cabaret</t>
        </is>
      </c>
      <c r="B200" t="n">
        <v>27692</v>
      </c>
      <c r="C200" t="inlineStr">
        <is>
          <t>CAMARAO CINZA 25/30 LIMPO EVISCERADO COM COLA KG</t>
        </is>
      </c>
      <c r="D200" t="inlineStr">
        <is>
          <t>06/2026</t>
        </is>
      </c>
      <c r="E200" t="n">
        <v>21</v>
      </c>
      <c r="F200" t="n">
        <v>2352</v>
      </c>
      <c r="G200" t="n">
        <v>112</v>
      </c>
    </row>
    <row r="201">
      <c r="A201" t="inlineStr">
        <is>
          <t>Love Cabaret</t>
        </is>
      </c>
      <c r="B201" t="n">
        <v>26713</v>
      </c>
      <c r="C201" t="inlineStr">
        <is>
          <t>CAMOMILA DESIDRATADA KG</t>
        </is>
      </c>
      <c r="D201" t="inlineStr">
        <is>
          <t>06/2026</t>
        </is>
      </c>
      <c r="E201" t="n">
        <v>3</v>
      </c>
      <c r="F201" t="n">
        <v>165</v>
      </c>
      <c r="G201" t="n">
        <v>55</v>
      </c>
    </row>
    <row r="202">
      <c r="A202" t="inlineStr">
        <is>
          <t>Love Cabaret</t>
        </is>
      </c>
      <c r="B202" t="n">
        <v>24118</v>
      </c>
      <c r="C202" t="inlineStr">
        <is>
          <t>CASTANHA DE CAJU CRUA KG</t>
        </is>
      </c>
      <c r="D202" t="inlineStr">
        <is>
          <t>06/2026</t>
        </is>
      </c>
      <c r="E202" t="n">
        <v>6</v>
      </c>
      <c r="F202" t="n">
        <v>479.4</v>
      </c>
      <c r="G202" t="n">
        <v>79.90000000000001</v>
      </c>
    </row>
    <row r="203">
      <c r="A203" t="inlineStr">
        <is>
          <t>Love Cabaret</t>
        </is>
      </c>
      <c r="B203" t="n">
        <v>24509</v>
      </c>
      <c r="C203" t="inlineStr">
        <is>
          <t>CEBOLA BRANCA KG</t>
        </is>
      </c>
      <c r="D203" t="inlineStr">
        <is>
          <t>06/2026</t>
        </is>
      </c>
      <c r="E203" t="n">
        <v>50</v>
      </c>
      <c r="F203" t="n">
        <v>225.7</v>
      </c>
      <c r="G203" t="n">
        <v>4.51</v>
      </c>
    </row>
    <row r="204">
      <c r="A204" t="inlineStr">
        <is>
          <t>Love Cabaret</t>
        </is>
      </c>
      <c r="B204" t="n">
        <v>19623</v>
      </c>
      <c r="C204" t="inlineStr">
        <is>
          <t>CEBOLA ROXA KG</t>
        </is>
      </c>
      <c r="D204" t="inlineStr">
        <is>
          <t>06/2026</t>
        </is>
      </c>
      <c r="E204" t="n">
        <v>8</v>
      </c>
      <c r="F204" t="n">
        <v>48.54</v>
      </c>
      <c r="G204" t="n">
        <v>6.07</v>
      </c>
    </row>
    <row r="205">
      <c r="A205" t="inlineStr">
        <is>
          <t>Love Cabaret</t>
        </is>
      </c>
      <c r="B205" t="n">
        <v>19488</v>
      </c>
      <c r="C205" t="inlineStr">
        <is>
          <t>CEBOLINHA KG</t>
        </is>
      </c>
      <c r="D205" t="inlineStr">
        <is>
          <t>06/2026</t>
        </is>
      </c>
      <c r="E205" t="n">
        <v>0.6</v>
      </c>
      <c r="F205" t="n">
        <v>8.699999999999999</v>
      </c>
      <c r="G205" t="n">
        <v>14.5</v>
      </c>
    </row>
    <row r="206">
      <c r="A206" t="inlineStr">
        <is>
          <t>Love Cabaret</t>
        </is>
      </c>
      <c r="B206" t="n">
        <v>19621</v>
      </c>
      <c r="C206" t="inlineStr">
        <is>
          <t>CENOURA KG</t>
        </is>
      </c>
      <c r="D206" t="inlineStr">
        <is>
          <t>06/2026</t>
        </is>
      </c>
      <c r="E206" t="n">
        <v>2</v>
      </c>
      <c r="F206" t="n">
        <v>15</v>
      </c>
      <c r="G206" t="n">
        <v>7.5</v>
      </c>
    </row>
    <row r="207">
      <c r="A207" t="inlineStr">
        <is>
          <t>Love Cabaret</t>
        </is>
      </c>
      <c r="B207" t="n">
        <v>18557</v>
      </c>
      <c r="C207" t="inlineStr">
        <is>
          <t>CERVEJA BLUE MOON BELGIAN WHITE 355ML C/24</t>
        </is>
      </c>
      <c r="D207" t="inlineStr">
        <is>
          <t>06/2026</t>
        </is>
      </c>
      <c r="E207" t="n">
        <v>5</v>
      </c>
      <c r="F207" t="n">
        <v>1533.63</v>
      </c>
      <c r="G207" t="n">
        <v>306.73</v>
      </c>
    </row>
    <row r="208">
      <c r="A208" t="inlineStr">
        <is>
          <t>Love Cabaret</t>
        </is>
      </c>
      <c r="B208" t="n">
        <v>24138</v>
      </c>
      <c r="C208" t="inlineStr">
        <is>
          <t>CERVEJA HEINEKEN LONG NECK 330ML C/24</t>
        </is>
      </c>
      <c r="D208" t="inlineStr">
        <is>
          <t>06/2026</t>
        </is>
      </c>
      <c r="E208" t="n">
        <v>56</v>
      </c>
      <c r="F208" t="n">
        <v>11972.09</v>
      </c>
      <c r="G208" t="n">
        <v>213.79</v>
      </c>
    </row>
    <row r="209">
      <c r="A209" t="inlineStr">
        <is>
          <t>Love Cabaret</t>
        </is>
      </c>
      <c r="B209" t="n">
        <v>18554</v>
      </c>
      <c r="C209" t="inlineStr">
        <is>
          <t>CERVEJA LAGUNITAS IPA 355ML C/12</t>
        </is>
      </c>
      <c r="D209" t="inlineStr">
        <is>
          <t>06/2026</t>
        </is>
      </c>
      <c r="E209" t="n">
        <v>3</v>
      </c>
      <c r="F209" t="n">
        <v>459.34</v>
      </c>
      <c r="G209" t="n">
        <v>153.11</v>
      </c>
    </row>
    <row r="210">
      <c r="A210" t="inlineStr">
        <is>
          <t>Love Cabaret</t>
        </is>
      </c>
      <c r="B210" t="n">
        <v>27622</v>
      </c>
      <c r="C210" t="inlineStr">
        <is>
          <t>CHA VERDE KG</t>
        </is>
      </c>
      <c r="D210" t="inlineStr">
        <is>
          <t>06/2026</t>
        </is>
      </c>
      <c r="E210" t="n">
        <v>2</v>
      </c>
      <c r="F210" t="n">
        <v>127.4</v>
      </c>
      <c r="G210" t="n">
        <v>63.7</v>
      </c>
    </row>
    <row r="211">
      <c r="A211" t="inlineStr">
        <is>
          <t>Love Cabaret</t>
        </is>
      </c>
      <c r="B211" t="n">
        <v>29745</v>
      </c>
      <c r="C211" t="inlineStr">
        <is>
          <t>CHANTILLY SPRAY TIPO CREME VIGOR UN</t>
        </is>
      </c>
      <c r="D211" t="inlineStr">
        <is>
          <t>06/2026</t>
        </is>
      </c>
      <c r="E211" t="n">
        <v>4</v>
      </c>
      <c r="F211" t="n">
        <v>113.2</v>
      </c>
      <c r="G211" t="n">
        <v>28.3</v>
      </c>
    </row>
    <row r="212">
      <c r="A212" t="inlineStr">
        <is>
          <t>Love Cabaret</t>
        </is>
      </c>
      <c r="B212" t="n">
        <v>20044</v>
      </c>
      <c r="C212" t="inlineStr">
        <is>
          <t>CHIMICHURRI KG</t>
        </is>
      </c>
      <c r="D212" t="inlineStr">
        <is>
          <t>06/2026</t>
        </is>
      </c>
      <c r="E212" t="n">
        <v>1</v>
      </c>
      <c r="F212" t="n">
        <v>19.9</v>
      </c>
      <c r="G212" t="n">
        <v>19.9</v>
      </c>
    </row>
    <row r="213">
      <c r="A213" t="inlineStr">
        <is>
          <t>Love Cabaret</t>
        </is>
      </c>
      <c r="B213" t="n">
        <v>20932</v>
      </c>
      <c r="C213" t="inlineStr">
        <is>
          <t>CHOCOLATE AO LEITE GOTAS SICAO 2,1KG UN</t>
        </is>
      </c>
      <c r="D213" t="inlineStr">
        <is>
          <t>06/2026</t>
        </is>
      </c>
      <c r="E213" t="n">
        <v>3</v>
      </c>
      <c r="F213" t="n">
        <v>497.7</v>
      </c>
      <c r="G213" t="n">
        <v>165.9</v>
      </c>
    </row>
    <row r="214">
      <c r="A214" t="inlineStr">
        <is>
          <t>Love Cabaret</t>
        </is>
      </c>
      <c r="B214" t="n">
        <v>26187</v>
      </c>
      <c r="C214" t="inlineStr">
        <is>
          <t>CHOCOLATE BRANCO EM GOTAS SICAO</t>
        </is>
      </c>
      <c r="D214" t="inlineStr">
        <is>
          <t>06/2026</t>
        </is>
      </c>
      <c r="E214" t="n">
        <v>3</v>
      </c>
      <c r="F214" t="n">
        <v>629.7</v>
      </c>
      <c r="G214" t="n">
        <v>209.9</v>
      </c>
    </row>
    <row r="215">
      <c r="A215" t="inlineStr">
        <is>
          <t>Love Cabaret</t>
        </is>
      </c>
      <c r="B215" t="n">
        <v>25325</v>
      </c>
      <c r="C215" t="inlineStr">
        <is>
          <t>CHOCOLATE CALLEBAUT BELGA BRANCO VELVET 32% C/2,01KG</t>
        </is>
      </c>
      <c r="D215" t="inlineStr">
        <is>
          <t>06/2026</t>
        </is>
      </c>
      <c r="E215" t="n">
        <v>2</v>
      </c>
      <c r="F215" t="n">
        <v>666.1</v>
      </c>
      <c r="G215" t="n">
        <v>333.05</v>
      </c>
    </row>
    <row r="216">
      <c r="A216" t="inlineStr">
        <is>
          <t>Love Cabaret</t>
        </is>
      </c>
      <c r="B216" t="n">
        <v>23241</v>
      </c>
      <c r="C216" t="inlineStr">
        <is>
          <t>CHUCHU KG</t>
        </is>
      </c>
      <c r="D216" t="inlineStr">
        <is>
          <t>06/2026</t>
        </is>
      </c>
      <c r="E216" t="n">
        <v>4</v>
      </c>
      <c r="F216" t="n">
        <v>18</v>
      </c>
      <c r="G216" t="n">
        <v>4.5</v>
      </c>
    </row>
    <row r="217">
      <c r="A217" t="inlineStr">
        <is>
          <t>Love Cabaret</t>
        </is>
      </c>
      <c r="B217" t="n">
        <v>27761</v>
      </c>
      <c r="C217" t="inlineStr">
        <is>
          <t>CLICHE ART PARA PAPEL MANTEIGA  UN</t>
        </is>
      </c>
      <c r="D217" t="inlineStr">
        <is>
          <t>06/2026</t>
        </is>
      </c>
      <c r="E217" t="n">
        <v>1</v>
      </c>
      <c r="F217" t="n">
        <v>300</v>
      </c>
      <c r="G217" t="n">
        <v>300</v>
      </c>
    </row>
    <row r="218">
      <c r="A218" t="inlineStr">
        <is>
          <t>Love Cabaret</t>
        </is>
      </c>
      <c r="B218" t="n">
        <v>19617</v>
      </c>
      <c r="C218" t="inlineStr">
        <is>
          <t>COENTRO KG</t>
        </is>
      </c>
      <c r="D218" t="inlineStr">
        <is>
          <t>06/2026</t>
        </is>
      </c>
      <c r="E218" t="n">
        <v>1.1</v>
      </c>
      <c r="F218" t="n">
        <v>34</v>
      </c>
      <c r="G218" t="n">
        <v>30.91</v>
      </c>
    </row>
    <row r="219">
      <c r="A219" t="inlineStr">
        <is>
          <t>Love Cabaret</t>
        </is>
      </c>
      <c r="B219" t="n">
        <v>28220</v>
      </c>
      <c r="C219" t="inlineStr">
        <is>
          <t>COGUMELO PARIS MURANAKA KG</t>
        </is>
      </c>
      <c r="D219" t="inlineStr">
        <is>
          <t>06/2026</t>
        </is>
      </c>
      <c r="E219" t="n">
        <v>2</v>
      </c>
      <c r="F219" t="n">
        <v>64</v>
      </c>
      <c r="G219" t="n">
        <v>32</v>
      </c>
    </row>
    <row r="220">
      <c r="A220" t="inlineStr">
        <is>
          <t>Love Cabaret</t>
        </is>
      </c>
      <c r="B220" t="n">
        <v>23440</v>
      </c>
      <c r="C220" t="inlineStr">
        <is>
          <t>COGUMELO PORTO BELLO GRANEL KG</t>
        </is>
      </c>
      <c r="D220" t="inlineStr">
        <is>
          <t>06/2026</t>
        </is>
      </c>
      <c r="E220" t="n">
        <v>5</v>
      </c>
      <c r="F220" t="n">
        <v>292.5</v>
      </c>
      <c r="G220" t="n">
        <v>58.5</v>
      </c>
    </row>
    <row r="221">
      <c r="A221" t="inlineStr">
        <is>
          <t>Love Cabaret</t>
        </is>
      </c>
      <c r="B221" t="n">
        <v>28221</v>
      </c>
      <c r="C221" t="inlineStr">
        <is>
          <t>COGUMELO PORTO BELLO MURANAKA KG</t>
        </is>
      </c>
      <c r="D221" t="inlineStr">
        <is>
          <t>06/2026</t>
        </is>
      </c>
      <c r="E221" t="n">
        <v>5</v>
      </c>
      <c r="F221" t="n">
        <v>190</v>
      </c>
      <c r="G221" t="n">
        <v>38</v>
      </c>
    </row>
    <row r="222">
      <c r="A222" t="inlineStr">
        <is>
          <t>Love Cabaret</t>
        </is>
      </c>
      <c r="B222" t="n">
        <v>28222</v>
      </c>
      <c r="C222" t="inlineStr">
        <is>
          <t>COGUMELO SHIITAKE MURANAKA KG</t>
        </is>
      </c>
      <c r="D222" t="inlineStr">
        <is>
          <t>06/2026</t>
        </is>
      </c>
      <c r="E222" t="n">
        <v>3</v>
      </c>
      <c r="F222" t="n">
        <v>126</v>
      </c>
      <c r="G222" t="n">
        <v>42</v>
      </c>
    </row>
    <row r="223">
      <c r="A223" t="inlineStr">
        <is>
          <t>Love Cabaret</t>
        </is>
      </c>
      <c r="B223" t="n">
        <v>18382</v>
      </c>
      <c r="C223" t="inlineStr">
        <is>
          <t>CONHAQUE BRANDY OSBORNE 700ML</t>
        </is>
      </c>
      <c r="D223" t="inlineStr">
        <is>
          <t>06/2026</t>
        </is>
      </c>
      <c r="E223" t="n">
        <v>11</v>
      </c>
      <c r="F223" t="n">
        <v>698.39</v>
      </c>
      <c r="G223" t="n">
        <v>63.49</v>
      </c>
    </row>
    <row r="224">
      <c r="A224" t="inlineStr">
        <is>
          <t>Love Cabaret</t>
        </is>
      </c>
      <c r="B224" t="n">
        <v>17535</v>
      </c>
      <c r="C224" t="inlineStr">
        <is>
          <t>COPO DESCARTAVEL ULTRACOPOS 330ML C/2000UN</t>
        </is>
      </c>
      <c r="D224" t="inlineStr">
        <is>
          <t>06/2026</t>
        </is>
      </c>
      <c r="E224" t="n">
        <v>2</v>
      </c>
      <c r="F224" t="n">
        <v>264</v>
      </c>
      <c r="G224" t="n">
        <v>132</v>
      </c>
    </row>
    <row r="225">
      <c r="A225" t="inlineStr">
        <is>
          <t>Love Cabaret</t>
        </is>
      </c>
      <c r="B225" t="n">
        <v>24199</v>
      </c>
      <c r="C225" t="inlineStr">
        <is>
          <t>COSTELINHA SUINA</t>
        </is>
      </c>
      <c r="D225" t="inlineStr">
        <is>
          <t>06/2026</t>
        </is>
      </c>
      <c r="E225" t="n">
        <v>15</v>
      </c>
      <c r="F225" t="n">
        <v>299.85</v>
      </c>
      <c r="G225" t="n">
        <v>19.99</v>
      </c>
    </row>
    <row r="226">
      <c r="A226" t="inlineStr">
        <is>
          <t>Love Cabaret</t>
        </is>
      </c>
      <c r="B226" t="n">
        <v>19034</v>
      </c>
      <c r="C226" t="inlineStr">
        <is>
          <t>COXA E SOBRECOXA COM OSSO E COM PELE KG</t>
        </is>
      </c>
      <c r="D226" t="inlineStr">
        <is>
          <t>06/2026</t>
        </is>
      </c>
      <c r="E226" t="n">
        <v>20</v>
      </c>
      <c r="F226" t="n">
        <v>167.8</v>
      </c>
      <c r="G226" t="n">
        <v>8.390000000000001</v>
      </c>
    </row>
    <row r="227">
      <c r="A227" t="inlineStr">
        <is>
          <t>Love Cabaret</t>
        </is>
      </c>
      <c r="B227" t="n">
        <v>19041</v>
      </c>
      <c r="C227" t="inlineStr">
        <is>
          <t>COXA E SOBRECOXA SEM OSSO E COM PELE KG</t>
        </is>
      </c>
      <c r="D227" t="inlineStr">
        <is>
          <t>06/2026</t>
        </is>
      </c>
      <c r="E227" t="n">
        <v>28.8</v>
      </c>
      <c r="F227" t="n">
        <v>440.35</v>
      </c>
      <c r="G227" t="n">
        <v>15.29</v>
      </c>
    </row>
    <row r="228">
      <c r="A228" t="inlineStr">
        <is>
          <t>Love Cabaret</t>
        </is>
      </c>
      <c r="B228" t="n">
        <v>29946</v>
      </c>
      <c r="C228" t="inlineStr">
        <is>
          <t>CREME DE CEBOLA PENINA 1KG</t>
        </is>
      </c>
      <c r="D228" t="inlineStr">
        <is>
          <t>06/2026</t>
        </is>
      </c>
      <c r="E228" t="n">
        <v>1</v>
      </c>
      <c r="F228" t="n">
        <v>21.8</v>
      </c>
      <c r="G228" t="n">
        <v>21.8</v>
      </c>
    </row>
    <row r="229">
      <c r="A229" t="inlineStr">
        <is>
          <t>Love Cabaret</t>
        </is>
      </c>
      <c r="B229" t="n">
        <v>20689</v>
      </c>
      <c r="C229" t="inlineStr">
        <is>
          <t>CREME DE LEITE FRESCO QUATA C/1,01LT</t>
        </is>
      </c>
      <c r="D229" t="inlineStr">
        <is>
          <t>06/2026</t>
        </is>
      </c>
      <c r="E229" t="n">
        <v>11</v>
      </c>
      <c r="F229" t="n">
        <v>356.4</v>
      </c>
      <c r="G229" t="n">
        <v>32.4</v>
      </c>
    </row>
    <row r="230">
      <c r="A230" t="inlineStr">
        <is>
          <t>Love Cabaret</t>
        </is>
      </c>
      <c r="B230" t="n">
        <v>26020</v>
      </c>
      <c r="C230" t="inlineStr">
        <is>
          <t>CREME DE LEITE PIRACANJUBA TP 1,030 KG  UN</t>
        </is>
      </c>
      <c r="D230" t="inlineStr">
        <is>
          <t>06/2026</t>
        </is>
      </c>
      <c r="E230" t="n">
        <v>13</v>
      </c>
      <c r="F230" t="n">
        <v>173.33</v>
      </c>
      <c r="G230" t="n">
        <v>13.33</v>
      </c>
    </row>
    <row r="231">
      <c r="A231" t="inlineStr">
        <is>
          <t>Love Cabaret</t>
        </is>
      </c>
      <c r="B231" t="n">
        <v>17303</v>
      </c>
      <c r="C231" t="inlineStr">
        <is>
          <t>DESINFETANTE LAVANDA KIMI 5L</t>
        </is>
      </c>
      <c r="D231" t="inlineStr">
        <is>
          <t>06/2026</t>
        </is>
      </c>
      <c r="E231" t="n">
        <v>5</v>
      </c>
      <c r="F231" t="n">
        <v>627.6</v>
      </c>
      <c r="G231" t="n">
        <v>125.52</v>
      </c>
    </row>
    <row r="232">
      <c r="A232" t="inlineStr">
        <is>
          <t>Love Cabaret</t>
        </is>
      </c>
      <c r="B232" t="n">
        <v>26552</v>
      </c>
      <c r="C232" t="inlineStr">
        <is>
          <t>DISPENSER PAPEL TOALHA BOBINA AUTO CORTE TOALHEIRO UN</t>
        </is>
      </c>
      <c r="D232" t="inlineStr">
        <is>
          <t>06/2026</t>
        </is>
      </c>
      <c r="E232" t="n">
        <v>6</v>
      </c>
      <c r="F232" t="n">
        <v>237.6</v>
      </c>
      <c r="G232" t="n">
        <v>39.6</v>
      </c>
    </row>
    <row r="233">
      <c r="A233" t="inlineStr">
        <is>
          <t>Love Cabaret</t>
        </is>
      </c>
      <c r="B233" t="n">
        <v>19485</v>
      </c>
      <c r="C233" t="inlineStr">
        <is>
          <t>ENDRO DILL KG</t>
        </is>
      </c>
      <c r="D233" t="inlineStr">
        <is>
          <t>06/2026</t>
        </is>
      </c>
      <c r="E233" t="n">
        <v>0.8</v>
      </c>
      <c r="F233" t="n">
        <v>52</v>
      </c>
      <c r="G233" t="n">
        <v>65</v>
      </c>
    </row>
    <row r="234">
      <c r="A234" t="inlineStr">
        <is>
          <t>Love Cabaret</t>
        </is>
      </c>
      <c r="B234" t="n">
        <v>17196</v>
      </c>
      <c r="C234" t="inlineStr">
        <is>
          <t xml:space="preserve">ESPONJA DUPLA FACE TININDO 3M C/10 UN </t>
        </is>
      </c>
      <c r="D234" t="inlineStr">
        <is>
          <t>06/2026</t>
        </is>
      </c>
      <c r="E234" t="n">
        <v>3</v>
      </c>
      <c r="F234" t="n">
        <v>19.14</v>
      </c>
      <c r="G234" t="n">
        <v>6.38</v>
      </c>
    </row>
    <row r="235">
      <c r="A235" t="inlineStr">
        <is>
          <t>Love Cabaret</t>
        </is>
      </c>
      <c r="B235" t="n">
        <v>17190</v>
      </c>
      <c r="C235" t="inlineStr">
        <is>
          <t>ESPONJA FIBRACO TININDO 3M C/5 UN</t>
        </is>
      </c>
      <c r="D235" t="inlineStr">
        <is>
          <t>06/2026</t>
        </is>
      </c>
      <c r="E235" t="n">
        <v>3</v>
      </c>
      <c r="F235" t="n">
        <v>24.3</v>
      </c>
      <c r="G235" t="n">
        <v>8.1</v>
      </c>
    </row>
    <row r="236">
      <c r="A236" t="inlineStr">
        <is>
          <t>Love Cabaret</t>
        </is>
      </c>
      <c r="B236" t="n">
        <v>24552</v>
      </c>
      <c r="C236" t="inlineStr">
        <is>
          <t>ESPUMANTE CASA PERINI BRUT 750ML</t>
        </is>
      </c>
      <c r="D236" t="inlineStr">
        <is>
          <t>06/2026</t>
        </is>
      </c>
      <c r="E236" t="n">
        <v>60</v>
      </c>
      <c r="F236" t="n">
        <v>2251.2</v>
      </c>
      <c r="G236" t="n">
        <v>37.52</v>
      </c>
    </row>
    <row r="237">
      <c r="A237" t="inlineStr">
        <is>
          <t>Love Cabaret</t>
        </is>
      </c>
      <c r="B237" t="n">
        <v>18017</v>
      </c>
      <c r="C237" t="inlineStr">
        <is>
          <t>ESPUMANTE CAVA BRUT STARS TOUCH OF ROSE 750ML</t>
        </is>
      </c>
      <c r="D237" t="inlineStr">
        <is>
          <t>06/2026</t>
        </is>
      </c>
      <c r="E237" t="n">
        <v>6</v>
      </c>
      <c r="F237" t="n">
        <v>865.8</v>
      </c>
      <c r="G237" t="n">
        <v>144.3</v>
      </c>
    </row>
    <row r="238">
      <c r="A238" t="inlineStr">
        <is>
          <t>Love Cabaret</t>
        </is>
      </c>
      <c r="B238" t="n">
        <v>25119</v>
      </c>
      <c r="C238" t="inlineStr">
        <is>
          <t>ESPUMANTE CHANDON EXCELLENCE BRUT  750ML</t>
        </is>
      </c>
      <c r="D238" t="inlineStr">
        <is>
          <t>06/2026</t>
        </is>
      </c>
      <c r="E238" t="n">
        <v>6</v>
      </c>
      <c r="F238" t="n">
        <v>959.4</v>
      </c>
      <c r="G238" t="n">
        <v>159.9</v>
      </c>
    </row>
    <row r="239">
      <c r="A239" t="inlineStr">
        <is>
          <t>Love Cabaret</t>
        </is>
      </c>
      <c r="B239" t="n">
        <v>20670</v>
      </c>
      <c r="C239" t="inlineStr">
        <is>
          <t>EXTRATO DE TOMATE ELEFANTE POUCH 1,7KG</t>
        </is>
      </c>
      <c r="D239" t="inlineStr">
        <is>
          <t>06/2026</t>
        </is>
      </c>
      <c r="E239" t="n">
        <v>1</v>
      </c>
      <c r="F239" t="n">
        <v>29.55</v>
      </c>
      <c r="G239" t="n">
        <v>29.55</v>
      </c>
    </row>
    <row r="240">
      <c r="A240" t="inlineStr">
        <is>
          <t>Love Cabaret</t>
        </is>
      </c>
      <c r="B240" t="n">
        <v>20315</v>
      </c>
      <c r="C240" t="inlineStr">
        <is>
          <t>FARINHA DE ARROZ MANINHO 1KG</t>
        </is>
      </c>
      <c r="D240" t="inlineStr">
        <is>
          <t>06/2026</t>
        </is>
      </c>
      <c r="E240" t="n">
        <v>4</v>
      </c>
      <c r="F240" t="n">
        <v>32.8</v>
      </c>
      <c r="G240" t="n">
        <v>8.199999999999999</v>
      </c>
    </row>
    <row r="241">
      <c r="A241" t="inlineStr">
        <is>
          <t>Love Cabaret</t>
        </is>
      </c>
      <c r="B241" t="n">
        <v>24233</v>
      </c>
      <c r="C241" t="inlineStr">
        <is>
          <t>FARINHA DE MANDIOCA CRUA GROSSA YOKI C/1KG</t>
        </is>
      </c>
      <c r="D241" t="inlineStr">
        <is>
          <t>06/2026</t>
        </is>
      </c>
      <c r="E241" t="n">
        <v>4</v>
      </c>
      <c r="F241" t="n">
        <v>54</v>
      </c>
      <c r="G241" t="n">
        <v>13.5</v>
      </c>
    </row>
    <row r="242">
      <c r="A242" t="inlineStr">
        <is>
          <t>Love Cabaret</t>
        </is>
      </c>
      <c r="B242" t="n">
        <v>20365</v>
      </c>
      <c r="C242" t="inlineStr">
        <is>
          <t>FARINHA DE TRIGO TP1 ANACONDA 1KG</t>
        </is>
      </c>
      <c r="D242" t="inlineStr">
        <is>
          <t>06/2026</t>
        </is>
      </c>
      <c r="E242" t="n">
        <v>10</v>
      </c>
      <c r="F242" t="n">
        <v>53</v>
      </c>
      <c r="G242" t="n">
        <v>5.3</v>
      </c>
    </row>
    <row r="243">
      <c r="A243" t="inlineStr">
        <is>
          <t>Love Cabaret</t>
        </is>
      </c>
      <c r="B243" t="n">
        <v>20358</v>
      </c>
      <c r="C243" t="inlineStr">
        <is>
          <t>FARINHA PANKO ROMARIZ C/1KG</t>
        </is>
      </c>
      <c r="D243" t="inlineStr">
        <is>
          <t>06/2026</t>
        </is>
      </c>
      <c r="E243" t="n">
        <v>3</v>
      </c>
      <c r="F243" t="n">
        <v>44.7</v>
      </c>
      <c r="G243" t="n">
        <v>14.9</v>
      </c>
    </row>
    <row r="244">
      <c r="A244" t="inlineStr">
        <is>
          <t>Love Cabaret</t>
        </is>
      </c>
      <c r="B244" t="n">
        <v>20242</v>
      </c>
      <c r="C244" t="inlineStr">
        <is>
          <t>FEIJAO CARIOCA CAMIL C/2KG</t>
        </is>
      </c>
      <c r="D244" t="inlineStr">
        <is>
          <t>06/2026</t>
        </is>
      </c>
      <c r="E244" t="n">
        <v>9</v>
      </c>
      <c r="F244" t="n">
        <v>185.36</v>
      </c>
      <c r="G244" t="n">
        <v>20.6</v>
      </c>
    </row>
    <row r="245">
      <c r="A245" t="inlineStr">
        <is>
          <t>Love Cabaret</t>
        </is>
      </c>
      <c r="B245" t="n">
        <v>19017</v>
      </c>
      <c r="C245" t="inlineStr">
        <is>
          <t>FILE DE FRANGO KG</t>
        </is>
      </c>
      <c r="D245" t="inlineStr">
        <is>
          <t>06/2026</t>
        </is>
      </c>
      <c r="E245" t="n">
        <v>35.5</v>
      </c>
      <c r="F245" t="n">
        <v>552</v>
      </c>
      <c r="G245" t="n">
        <v>15.55</v>
      </c>
    </row>
    <row r="246">
      <c r="A246" t="inlineStr">
        <is>
          <t>Love Cabaret</t>
        </is>
      </c>
      <c r="B246" t="n">
        <v>24259</v>
      </c>
      <c r="C246" t="inlineStr">
        <is>
          <t>FILE MIGNON 4/5 S/ CORDAO KG</t>
        </is>
      </c>
      <c r="D246" t="inlineStr">
        <is>
          <t>06/2026</t>
        </is>
      </c>
      <c r="E246" t="n">
        <v>63.1</v>
      </c>
      <c r="F246" t="n">
        <v>5110.46</v>
      </c>
      <c r="G246" t="n">
        <v>80.98999999999999</v>
      </c>
    </row>
    <row r="247">
      <c r="A247" t="inlineStr">
        <is>
          <t>Love Cabaret</t>
        </is>
      </c>
      <c r="B247" t="n">
        <v>19883</v>
      </c>
      <c r="C247" t="inlineStr">
        <is>
          <t>FLOR DE JAMBU C/40</t>
        </is>
      </c>
      <c r="D247" t="inlineStr">
        <is>
          <t>06/2026</t>
        </is>
      </c>
      <c r="E247" t="n">
        <v>13</v>
      </c>
      <c r="F247" t="n">
        <v>819.65</v>
      </c>
      <c r="G247" t="n">
        <v>63.05</v>
      </c>
    </row>
    <row r="248">
      <c r="A248" t="inlineStr">
        <is>
          <t>Love Cabaret</t>
        </is>
      </c>
      <c r="B248" t="n">
        <v>24277</v>
      </c>
      <c r="C248" t="inlineStr">
        <is>
          <t>FRANGO A PASSARINHO KG</t>
        </is>
      </c>
      <c r="D248" t="inlineStr">
        <is>
          <t>06/2026</t>
        </is>
      </c>
      <c r="E248" t="n">
        <v>15.6</v>
      </c>
      <c r="F248" t="n">
        <v>187.04</v>
      </c>
      <c r="G248" t="n">
        <v>11.99</v>
      </c>
    </row>
    <row r="249">
      <c r="A249" t="inlineStr">
        <is>
          <t>Love Cabaret</t>
        </is>
      </c>
      <c r="B249" t="n">
        <v>28084</v>
      </c>
      <c r="C249" t="inlineStr">
        <is>
          <t>GARRAFA TERMICA TERMOLAR 1,8L</t>
        </is>
      </c>
      <c r="D249" t="inlineStr">
        <is>
          <t>06/2026</t>
        </is>
      </c>
      <c r="E249" t="n">
        <v>1</v>
      </c>
      <c r="F249" t="n">
        <v>89.73999999999999</v>
      </c>
      <c r="G249" t="n">
        <v>89.73999999999999</v>
      </c>
    </row>
    <row r="250">
      <c r="A250" t="inlineStr">
        <is>
          <t>Love Cabaret</t>
        </is>
      </c>
      <c r="B250" t="n">
        <v>27340</v>
      </c>
      <c r="C250" t="inlineStr">
        <is>
          <t>GELO RETANGULO 50X65MM C/25 UN YCECODE</t>
        </is>
      </c>
      <c r="D250" t="inlineStr">
        <is>
          <t>06/2026</t>
        </is>
      </c>
      <c r="E250" t="n">
        <v>40</v>
      </c>
      <c r="F250" t="n">
        <v>2144</v>
      </c>
      <c r="G250" t="n">
        <v>53.6</v>
      </c>
    </row>
    <row r="251">
      <c r="A251" t="inlineStr">
        <is>
          <t>Love Cabaret</t>
        </is>
      </c>
      <c r="B251" t="n">
        <v>19607</v>
      </c>
      <c r="C251" t="inlineStr">
        <is>
          <t>GENGIBRE KG</t>
        </is>
      </c>
      <c r="D251" t="inlineStr">
        <is>
          <t>06/2026</t>
        </is>
      </c>
      <c r="E251" t="n">
        <v>2.7</v>
      </c>
      <c r="F251" t="n">
        <v>21.57</v>
      </c>
      <c r="G251" t="n">
        <v>7.99</v>
      </c>
    </row>
    <row r="252">
      <c r="A252" t="inlineStr">
        <is>
          <t>Love Cabaret</t>
        </is>
      </c>
      <c r="B252" t="n">
        <v>25437</v>
      </c>
      <c r="C252" t="inlineStr">
        <is>
          <t>GIGI ROSATO SANGIOVESE 2020 FATORIE PARRI 750ML</t>
        </is>
      </c>
      <c r="D252" t="inlineStr">
        <is>
          <t>06/2026</t>
        </is>
      </c>
      <c r="E252" t="n">
        <v>7</v>
      </c>
      <c r="F252" t="n">
        <v>803.25</v>
      </c>
      <c r="G252" t="n">
        <v>114.75</v>
      </c>
    </row>
    <row r="253">
      <c r="A253" t="inlineStr">
        <is>
          <t>Love Cabaret</t>
        </is>
      </c>
      <c r="B253" t="n">
        <v>18359</v>
      </c>
      <c r="C253" t="inlineStr">
        <is>
          <t>GIN TANQUERAY 750ML</t>
        </is>
      </c>
      <c r="D253" t="inlineStr">
        <is>
          <t>06/2026</t>
        </is>
      </c>
      <c r="E253" t="n">
        <v>72</v>
      </c>
      <c r="F253" t="n">
        <v>6448.8</v>
      </c>
      <c r="G253" t="n">
        <v>89.56999999999999</v>
      </c>
    </row>
    <row r="254">
      <c r="A254" t="inlineStr">
        <is>
          <t>Love Cabaret</t>
        </is>
      </c>
      <c r="B254" t="n">
        <v>20213</v>
      </c>
      <c r="C254" t="inlineStr">
        <is>
          <t>GRAO DE BICO CAMIL C/2KG</t>
        </is>
      </c>
      <c r="D254" t="inlineStr">
        <is>
          <t>06/2026</t>
        </is>
      </c>
      <c r="E254" t="n">
        <v>2</v>
      </c>
      <c r="F254" t="n">
        <v>65.18000000000001</v>
      </c>
      <c r="G254" t="n">
        <v>32.59</v>
      </c>
    </row>
    <row r="255">
      <c r="A255" t="inlineStr">
        <is>
          <t>Love Cabaret</t>
        </is>
      </c>
      <c r="B255" t="n">
        <v>19762</v>
      </c>
      <c r="C255" t="inlineStr">
        <is>
          <t>GRAPE FRUIT KG</t>
        </is>
      </c>
      <c r="D255" t="inlineStr">
        <is>
          <t>06/2026</t>
        </is>
      </c>
      <c r="E255" t="n">
        <v>5</v>
      </c>
      <c r="F255" t="n">
        <v>49.65</v>
      </c>
      <c r="G255" t="n">
        <v>9.93</v>
      </c>
    </row>
    <row r="256">
      <c r="A256" t="inlineStr">
        <is>
          <t>Love Cabaret</t>
        </is>
      </c>
      <c r="B256" t="n">
        <v>28658</v>
      </c>
      <c r="C256" t="inlineStr">
        <is>
          <t>GUARDANAPO QUADRADO FOLHA DUPLA BRANCO E BORDA CALANDRA 24X22 C/5000 UN</t>
        </is>
      </c>
      <c r="D256" t="inlineStr">
        <is>
          <t>06/2026</t>
        </is>
      </c>
      <c r="E256" t="n">
        <v>1</v>
      </c>
      <c r="F256" t="n">
        <v>247</v>
      </c>
      <c r="G256" t="n">
        <v>247</v>
      </c>
    </row>
    <row r="257">
      <c r="A257" t="inlineStr">
        <is>
          <t>Love Cabaret</t>
        </is>
      </c>
      <c r="B257" t="n">
        <v>19480</v>
      </c>
      <c r="C257" t="inlineStr">
        <is>
          <t>HORTELA HIDROPONICA KG</t>
        </is>
      </c>
      <c r="D257" t="inlineStr">
        <is>
          <t>06/2026</t>
        </is>
      </c>
      <c r="E257" t="n">
        <v>2.9</v>
      </c>
      <c r="F257" t="n">
        <v>63.55</v>
      </c>
      <c r="G257" t="n">
        <v>21.91</v>
      </c>
    </row>
    <row r="258">
      <c r="A258" t="inlineStr">
        <is>
          <t>Love Cabaret</t>
        </is>
      </c>
      <c r="B258" t="n">
        <v>19203</v>
      </c>
      <c r="C258" t="inlineStr">
        <is>
          <t>IOGURTE INTEGRAL NESTLE C/170G UN</t>
        </is>
      </c>
      <c r="D258" t="inlineStr">
        <is>
          <t>06/2026</t>
        </is>
      </c>
      <c r="E258" t="n">
        <v>30</v>
      </c>
      <c r="F258" t="n">
        <v>311.88</v>
      </c>
      <c r="G258" t="n">
        <v>10.4</v>
      </c>
    </row>
    <row r="259">
      <c r="A259" t="inlineStr">
        <is>
          <t>Love Cabaret</t>
        </is>
      </c>
      <c r="B259" t="n">
        <v>19759</v>
      </c>
      <c r="C259" t="inlineStr">
        <is>
          <t>LARANJA BAHIA KG</t>
        </is>
      </c>
      <c r="D259" t="inlineStr">
        <is>
          <t>06/2026</t>
        </is>
      </c>
      <c r="E259" t="n">
        <v>32</v>
      </c>
      <c r="F259" t="n">
        <v>280.55</v>
      </c>
      <c r="G259" t="n">
        <v>8.77</v>
      </c>
    </row>
    <row r="260">
      <c r="A260" t="inlineStr">
        <is>
          <t>Love Cabaret</t>
        </is>
      </c>
      <c r="B260" t="n">
        <v>19421</v>
      </c>
      <c r="C260" t="inlineStr">
        <is>
          <t>LEITE INTEGRAL ITALAC C/12</t>
        </is>
      </c>
      <c r="D260" t="inlineStr">
        <is>
          <t>06/2026</t>
        </is>
      </c>
      <c r="E260" t="n">
        <v>24</v>
      </c>
      <c r="F260" t="n">
        <v>163.68</v>
      </c>
      <c r="G260" t="n">
        <v>6.82</v>
      </c>
    </row>
    <row r="261">
      <c r="A261" t="inlineStr">
        <is>
          <t>Love Cabaret</t>
        </is>
      </c>
      <c r="B261" t="n">
        <v>19428</v>
      </c>
      <c r="C261" t="inlineStr">
        <is>
          <t>LEITE INTEGRAL QUATA 1L UN</t>
        </is>
      </c>
      <c r="D261" t="inlineStr">
        <is>
          <t>06/2026</t>
        </is>
      </c>
      <c r="E261" t="n">
        <v>48</v>
      </c>
      <c r="F261" t="n">
        <v>259.2</v>
      </c>
      <c r="G261" t="n">
        <v>5.4</v>
      </c>
    </row>
    <row r="262">
      <c r="A262" t="inlineStr">
        <is>
          <t>Love Cabaret</t>
        </is>
      </c>
      <c r="B262" t="n">
        <v>24322</v>
      </c>
      <c r="C262" t="inlineStr">
        <is>
          <t>LEMON PEPPER KG</t>
        </is>
      </c>
      <c r="D262" t="inlineStr">
        <is>
          <t>06/2026</t>
        </is>
      </c>
      <c r="E262" t="n">
        <v>2</v>
      </c>
      <c r="F262" t="n">
        <v>22</v>
      </c>
      <c r="G262" t="n">
        <v>11</v>
      </c>
    </row>
    <row r="263">
      <c r="A263" t="inlineStr">
        <is>
          <t>Love Cabaret</t>
        </is>
      </c>
      <c r="B263" t="n">
        <v>27876</v>
      </c>
      <c r="C263" t="inlineStr">
        <is>
          <t>LICOR AMARENTTO SAN BASILI 700ML UN</t>
        </is>
      </c>
      <c r="D263" t="inlineStr">
        <is>
          <t>06/2026</t>
        </is>
      </c>
      <c r="E263" t="n">
        <v>6</v>
      </c>
      <c r="F263" t="n">
        <v>340.62</v>
      </c>
      <c r="G263" t="n">
        <v>56.77</v>
      </c>
    </row>
    <row r="264">
      <c r="A264" t="inlineStr">
        <is>
          <t>Love Cabaret</t>
        </is>
      </c>
      <c r="B264" t="n">
        <v>19751</v>
      </c>
      <c r="C264" t="inlineStr">
        <is>
          <t>LIMAO SICILIANO KG</t>
        </is>
      </c>
      <c r="D264" t="inlineStr">
        <is>
          <t>06/2026</t>
        </is>
      </c>
      <c r="E264" t="n">
        <v>37</v>
      </c>
      <c r="F264" t="n">
        <v>327.4</v>
      </c>
      <c r="G264" t="n">
        <v>8.85</v>
      </c>
    </row>
    <row r="265">
      <c r="A265" t="inlineStr">
        <is>
          <t>Love Cabaret</t>
        </is>
      </c>
      <c r="B265" t="n">
        <v>23359</v>
      </c>
      <c r="C265" t="inlineStr">
        <is>
          <t>LIMAO TAHITI KG</t>
        </is>
      </c>
      <c r="D265" t="inlineStr">
        <is>
          <t>06/2026</t>
        </is>
      </c>
      <c r="E265" t="n">
        <v>46.1</v>
      </c>
      <c r="F265" t="n">
        <v>122.59</v>
      </c>
      <c r="G265" t="n">
        <v>2.66</v>
      </c>
    </row>
    <row r="266">
      <c r="A266" t="inlineStr">
        <is>
          <t>Love Cabaret</t>
        </is>
      </c>
      <c r="B266" t="n">
        <v>18812</v>
      </c>
      <c r="C266" t="inlineStr">
        <is>
          <t>LINGUA BOVINA KG</t>
        </is>
      </c>
      <c r="D266" t="inlineStr">
        <is>
          <t>06/2026</t>
        </is>
      </c>
      <c r="E266" t="n">
        <v>5.17</v>
      </c>
      <c r="F266" t="n">
        <v>113.14</v>
      </c>
      <c r="G266" t="n">
        <v>21.88</v>
      </c>
    </row>
    <row r="267">
      <c r="A267" t="inlineStr">
        <is>
          <t>Love Cabaret</t>
        </is>
      </c>
      <c r="B267" t="n">
        <v>24331</v>
      </c>
      <c r="C267" t="inlineStr">
        <is>
          <t>LINGUICA CALABRESA KG</t>
        </is>
      </c>
      <c r="D267" t="inlineStr">
        <is>
          <t>06/2026</t>
        </is>
      </c>
      <c r="E267" t="n">
        <v>10</v>
      </c>
      <c r="F267" t="n">
        <v>219.7</v>
      </c>
      <c r="G267" t="n">
        <v>21.97</v>
      </c>
    </row>
    <row r="268">
      <c r="A268" t="inlineStr">
        <is>
          <t>Love Cabaret</t>
        </is>
      </c>
      <c r="B268" t="n">
        <v>20501</v>
      </c>
      <c r="C268" t="inlineStr">
        <is>
          <t>LINGUICA TOSCANA AURORA KG</t>
        </is>
      </c>
      <c r="D268" t="inlineStr">
        <is>
          <t>06/2026</t>
        </is>
      </c>
      <c r="E268" t="n">
        <v>5</v>
      </c>
      <c r="F268" t="n">
        <v>110.6</v>
      </c>
      <c r="G268" t="n">
        <v>22.12</v>
      </c>
    </row>
    <row r="269">
      <c r="A269" t="inlineStr">
        <is>
          <t>Love Cabaret</t>
        </is>
      </c>
      <c r="B269" t="n">
        <v>17488</v>
      </c>
      <c r="C269" t="inlineStr">
        <is>
          <t>LUVA LATEX SEM TALCO M C/100UN</t>
        </is>
      </c>
      <c r="D269" t="inlineStr">
        <is>
          <t>06/2026</t>
        </is>
      </c>
      <c r="E269" t="n">
        <v>8</v>
      </c>
      <c r="F269" t="n">
        <v>216</v>
      </c>
      <c r="G269" t="n">
        <v>27</v>
      </c>
    </row>
    <row r="270">
      <c r="A270" t="inlineStr">
        <is>
          <t>Love Cabaret</t>
        </is>
      </c>
      <c r="B270" t="n">
        <v>20136</v>
      </c>
      <c r="C270" t="inlineStr">
        <is>
          <t>MACARRAO ESPAGUETE C/ OVOS ADRIA C/500G</t>
        </is>
      </c>
      <c r="D270" t="inlineStr">
        <is>
          <t>06/2026</t>
        </is>
      </c>
      <c r="E270" t="n">
        <v>10</v>
      </c>
      <c r="F270" t="n">
        <v>42</v>
      </c>
      <c r="G270" t="n">
        <v>4.2</v>
      </c>
    </row>
    <row r="271">
      <c r="A271" t="inlineStr">
        <is>
          <t>Love Cabaret</t>
        </is>
      </c>
      <c r="B271" t="n">
        <v>20114</v>
      </c>
      <c r="C271" t="inlineStr">
        <is>
          <t>MACARRAO LINGUINE GRANO DURO DIVELLA  500GR</t>
        </is>
      </c>
      <c r="D271" t="inlineStr">
        <is>
          <t>06/2026</t>
        </is>
      </c>
      <c r="E271" t="n">
        <v>15</v>
      </c>
      <c r="F271" t="n">
        <v>130.5</v>
      </c>
      <c r="G271" t="n">
        <v>8.699999999999999</v>
      </c>
    </row>
    <row r="272">
      <c r="A272" t="inlineStr">
        <is>
          <t>Love Cabaret</t>
        </is>
      </c>
      <c r="B272" t="n">
        <v>19476</v>
      </c>
      <c r="C272" t="inlineStr">
        <is>
          <t>MANJERICAO KG</t>
        </is>
      </c>
      <c r="D272" t="inlineStr">
        <is>
          <t>06/2026</t>
        </is>
      </c>
      <c r="E272" t="n">
        <v>1.9</v>
      </c>
      <c r="F272" t="n">
        <v>127.24</v>
      </c>
      <c r="G272" t="n">
        <v>66.97</v>
      </c>
    </row>
    <row r="273">
      <c r="A273" t="inlineStr">
        <is>
          <t>Love Cabaret</t>
        </is>
      </c>
      <c r="B273" t="n">
        <v>19477</v>
      </c>
      <c r="C273" t="inlineStr">
        <is>
          <t>MANJERICAO ROXO KG</t>
        </is>
      </c>
      <c r="D273" t="inlineStr">
        <is>
          <t>06/2026</t>
        </is>
      </c>
      <c r="E273" t="n">
        <v>1.6</v>
      </c>
      <c r="F273" t="n">
        <v>129.87</v>
      </c>
      <c r="G273" t="n">
        <v>81.17</v>
      </c>
    </row>
    <row r="274">
      <c r="A274" t="inlineStr">
        <is>
          <t>Love Cabaret</t>
        </is>
      </c>
      <c r="B274" t="n">
        <v>19401</v>
      </c>
      <c r="C274" t="inlineStr">
        <is>
          <t>MANTEIGA SEM SAL SCALA KG</t>
        </is>
      </c>
      <c r="D274" t="inlineStr">
        <is>
          <t>06/2026</t>
        </is>
      </c>
      <c r="E274" t="n">
        <v>6</v>
      </c>
      <c r="F274" t="n">
        <v>1123.05</v>
      </c>
      <c r="G274" t="n">
        <v>187.18</v>
      </c>
    </row>
    <row r="275">
      <c r="A275" t="inlineStr">
        <is>
          <t>Love Cabaret</t>
        </is>
      </c>
      <c r="B275" t="n">
        <v>19415</v>
      </c>
      <c r="C275" t="inlineStr">
        <is>
          <t>MARGARINA COM SAL QUALY 500G UN</t>
        </is>
      </c>
      <c r="D275" t="inlineStr">
        <is>
          <t>06/2026</t>
        </is>
      </c>
      <c r="E275" t="n">
        <v>4</v>
      </c>
      <c r="F275" t="n">
        <v>35.2</v>
      </c>
      <c r="G275" t="n">
        <v>8.800000000000001</v>
      </c>
    </row>
    <row r="276">
      <c r="A276" t="inlineStr">
        <is>
          <t>Love Cabaret</t>
        </is>
      </c>
      <c r="B276" t="n">
        <v>17473</v>
      </c>
      <c r="C276" t="inlineStr">
        <is>
          <t>MARMITEX D7 750ML COM TAMPA THERMOPRAT C/100</t>
        </is>
      </c>
      <c r="D276" t="inlineStr">
        <is>
          <t>06/2026</t>
        </is>
      </c>
      <c r="E276" t="n">
        <v>2</v>
      </c>
      <c r="F276" t="n">
        <v>170</v>
      </c>
      <c r="G276" t="n">
        <v>85</v>
      </c>
    </row>
    <row r="277">
      <c r="A277" t="inlineStr">
        <is>
          <t>Love Cabaret</t>
        </is>
      </c>
      <c r="B277" t="n">
        <v>25215</v>
      </c>
      <c r="C277" t="inlineStr">
        <is>
          <t>MASSA DE GUIOZA C/20 FOLHAS DE 190G</t>
        </is>
      </c>
      <c r="D277" t="inlineStr">
        <is>
          <t>06/2026</t>
        </is>
      </c>
      <c r="E277" t="n">
        <v>20</v>
      </c>
      <c r="F277" t="n">
        <v>101.6</v>
      </c>
      <c r="G277" t="n">
        <v>5.08</v>
      </c>
    </row>
    <row r="278">
      <c r="A278" t="inlineStr">
        <is>
          <t>Love Cabaret</t>
        </is>
      </c>
      <c r="B278" t="n">
        <v>20121</v>
      </c>
      <c r="C278" t="inlineStr">
        <is>
          <t>MASSA ROLINHO PRIMAVERA 30 FOLHAS 20X450G</t>
        </is>
      </c>
      <c r="D278" t="inlineStr">
        <is>
          <t>06/2026</t>
        </is>
      </c>
      <c r="E278" t="n">
        <v>30</v>
      </c>
      <c r="F278" t="n">
        <v>413.4</v>
      </c>
      <c r="G278" t="n">
        <v>13.78</v>
      </c>
    </row>
    <row r="279">
      <c r="A279" t="inlineStr">
        <is>
          <t>Love Cabaret</t>
        </is>
      </c>
      <c r="B279" t="n">
        <v>20871</v>
      </c>
      <c r="C279" t="inlineStr">
        <is>
          <t>MELADO DE CANA JR C/1,3KG</t>
        </is>
      </c>
      <c r="D279" t="inlineStr">
        <is>
          <t>06/2026</t>
        </is>
      </c>
      <c r="E279" t="n">
        <v>4</v>
      </c>
      <c r="F279" t="n">
        <v>79.95999999999999</v>
      </c>
      <c r="G279" t="n">
        <v>19.99</v>
      </c>
    </row>
    <row r="280">
      <c r="A280" t="inlineStr">
        <is>
          <t>Love Cabaret</t>
        </is>
      </c>
      <c r="B280" t="n">
        <v>24674</v>
      </c>
      <c r="C280" t="inlineStr">
        <is>
          <t>MINI PAO FRANCES KG</t>
        </is>
      </c>
      <c r="D280" t="inlineStr">
        <is>
          <t>06/2026</t>
        </is>
      </c>
      <c r="E280" t="n">
        <v>68.11</v>
      </c>
      <c r="F280" t="n">
        <v>1532.37</v>
      </c>
      <c r="G280" t="n">
        <v>22.5</v>
      </c>
    </row>
    <row r="281">
      <c r="A281" t="inlineStr">
        <is>
          <t>Love Cabaret</t>
        </is>
      </c>
      <c r="B281" t="n">
        <v>19969</v>
      </c>
      <c r="C281" t="inlineStr">
        <is>
          <t>MOLHO SHOYO CEPERA C/1,010L</t>
        </is>
      </c>
      <c r="D281" t="inlineStr">
        <is>
          <t>06/2026</t>
        </is>
      </c>
      <c r="E281" t="n">
        <v>4</v>
      </c>
      <c r="F281" t="n">
        <v>43.04</v>
      </c>
      <c r="G281" t="n">
        <v>10.76</v>
      </c>
    </row>
    <row r="282">
      <c r="A282" t="inlineStr">
        <is>
          <t>Love Cabaret</t>
        </is>
      </c>
      <c r="B282" t="n">
        <v>24385</v>
      </c>
      <c r="C282" t="inlineStr">
        <is>
          <t>MORANGO CONGELADO KG</t>
        </is>
      </c>
      <c r="D282" t="inlineStr">
        <is>
          <t>06/2026</t>
        </is>
      </c>
      <c r="E282" t="n">
        <v>2</v>
      </c>
      <c r="F282" t="n">
        <v>30.44</v>
      </c>
      <c r="G282" t="n">
        <v>15.22</v>
      </c>
    </row>
    <row r="283">
      <c r="A283" t="inlineStr">
        <is>
          <t>Love Cabaret</t>
        </is>
      </c>
      <c r="B283" t="n">
        <v>23335</v>
      </c>
      <c r="C283" t="inlineStr">
        <is>
          <t>MORANGO KG</t>
        </is>
      </c>
      <c r="D283" t="inlineStr">
        <is>
          <t>06/2026</t>
        </is>
      </c>
      <c r="E283" t="n">
        <v>8.199999999999999</v>
      </c>
      <c r="F283" t="n">
        <v>333.26</v>
      </c>
      <c r="G283" t="n">
        <v>40.64</v>
      </c>
    </row>
    <row r="284">
      <c r="A284" t="inlineStr">
        <is>
          <t>Love Cabaret</t>
        </is>
      </c>
      <c r="B284" t="n">
        <v>23511</v>
      </c>
      <c r="C284" t="inlineStr">
        <is>
          <t>MOSTARDA AMARELA KG</t>
        </is>
      </c>
      <c r="D284" t="inlineStr">
        <is>
          <t>06/2026</t>
        </is>
      </c>
      <c r="E284" t="n">
        <v>2</v>
      </c>
      <c r="F284" t="n">
        <v>45.8</v>
      </c>
      <c r="G284" t="n">
        <v>22.9</v>
      </c>
    </row>
    <row r="285">
      <c r="A285" t="inlineStr">
        <is>
          <t>Love Cabaret</t>
        </is>
      </c>
      <c r="B285" t="n">
        <v>23868</v>
      </c>
      <c r="C285" t="inlineStr">
        <is>
          <t>NIBS DE CACAU KG</t>
        </is>
      </c>
      <c r="D285" t="inlineStr">
        <is>
          <t>06/2026</t>
        </is>
      </c>
      <c r="E285" t="n">
        <v>0.5</v>
      </c>
      <c r="F285" t="n">
        <v>70.95</v>
      </c>
      <c r="G285" t="n">
        <v>141.9</v>
      </c>
    </row>
    <row r="286">
      <c r="A286" t="inlineStr">
        <is>
          <t>Love Cabaret</t>
        </is>
      </c>
      <c r="B286" t="n">
        <v>21017</v>
      </c>
      <c r="C286" t="inlineStr">
        <is>
          <t>OLEO DE ALGODAO SAUDE C/14,5KG</t>
        </is>
      </c>
      <c r="D286" t="inlineStr">
        <is>
          <t>06/2026</t>
        </is>
      </c>
      <c r="E286" t="n">
        <v>9</v>
      </c>
      <c r="F286" t="n">
        <v>1430.1</v>
      </c>
      <c r="G286" t="n">
        <v>158.9</v>
      </c>
    </row>
    <row r="287">
      <c r="A287" t="inlineStr">
        <is>
          <t>Love Cabaret</t>
        </is>
      </c>
      <c r="B287" t="n">
        <v>20984</v>
      </c>
      <c r="C287" t="inlineStr">
        <is>
          <t>OLEO DE SOJA LIZA C/900ML</t>
        </is>
      </c>
      <c r="D287" t="inlineStr">
        <is>
          <t>06/2026</t>
        </is>
      </c>
      <c r="E287" t="n">
        <v>30</v>
      </c>
      <c r="F287" t="n">
        <v>244.5</v>
      </c>
      <c r="G287" t="n">
        <v>8.15</v>
      </c>
    </row>
    <row r="288">
      <c r="A288" t="inlineStr">
        <is>
          <t>Love Cabaret</t>
        </is>
      </c>
      <c r="B288" t="n">
        <v>23096</v>
      </c>
      <c r="C288" t="inlineStr">
        <is>
          <t>OVO BRANCO UN</t>
        </is>
      </c>
      <c r="D288" t="inlineStr">
        <is>
          <t>06/2026</t>
        </is>
      </c>
      <c r="E288" t="n">
        <v>60</v>
      </c>
      <c r="F288" t="n">
        <v>39</v>
      </c>
      <c r="G288" t="n">
        <v>0.65</v>
      </c>
    </row>
    <row r="289">
      <c r="A289" t="inlineStr">
        <is>
          <t>Love Cabaret</t>
        </is>
      </c>
      <c r="B289" t="n">
        <v>17162</v>
      </c>
      <c r="C289" t="inlineStr">
        <is>
          <t>PANO MULTIUSO 28X240 C/600PANOS UM</t>
        </is>
      </c>
      <c r="D289" t="inlineStr">
        <is>
          <t>06/2026</t>
        </is>
      </c>
      <c r="E289" t="n">
        <v>3</v>
      </c>
      <c r="F289" t="n">
        <v>162</v>
      </c>
      <c r="G289" t="n">
        <v>54</v>
      </c>
    </row>
    <row r="290">
      <c r="A290" t="inlineStr">
        <is>
          <t>Love Cabaret</t>
        </is>
      </c>
      <c r="B290" t="n">
        <v>24556</v>
      </c>
      <c r="C290" t="inlineStr">
        <is>
          <t>PAO DE HAMBURGUER NA MASSA DE BRIOCHE PINCELADO CAIXA C/72 UN 18 PACOTES X 4 UN COD 111</t>
        </is>
      </c>
      <c r="D290" t="inlineStr">
        <is>
          <t>06/2026</t>
        </is>
      </c>
      <c r="E290" t="n">
        <v>8</v>
      </c>
      <c r="F290" t="n">
        <v>1324.8</v>
      </c>
      <c r="G290" t="n">
        <v>165.6</v>
      </c>
    </row>
    <row r="291">
      <c r="A291" t="inlineStr">
        <is>
          <t>Love Cabaret</t>
        </is>
      </c>
      <c r="B291" t="n">
        <v>17413</v>
      </c>
      <c r="C291" t="inlineStr">
        <is>
          <t>PAPEL HIGIENICO INTER/ FOLHA DUPLA INOVATTA C/2400 FOLHAS</t>
        </is>
      </c>
      <c r="D291" t="inlineStr">
        <is>
          <t>06/2026</t>
        </is>
      </c>
      <c r="E291" t="n">
        <v>2</v>
      </c>
      <c r="F291" t="n">
        <v>510</v>
      </c>
      <c r="G291" t="n">
        <v>255</v>
      </c>
    </row>
    <row r="292">
      <c r="A292" t="inlineStr">
        <is>
          <t>Love Cabaret</t>
        </is>
      </c>
      <c r="B292" t="n">
        <v>17342</v>
      </c>
      <c r="C292" t="inlineStr">
        <is>
          <t>PAPEL HIGIENICO ROLAO PREMIUM SULLEG 300M C/8UN</t>
        </is>
      </c>
      <c r="D292" t="inlineStr">
        <is>
          <t>06/2026</t>
        </is>
      </c>
      <c r="E292" t="n">
        <v>1</v>
      </c>
      <c r="F292" t="n">
        <v>34.23</v>
      </c>
      <c r="G292" t="n">
        <v>34.23</v>
      </c>
    </row>
    <row r="293">
      <c r="A293" t="inlineStr">
        <is>
          <t>Love Cabaret</t>
        </is>
      </c>
      <c r="B293" t="n">
        <v>29175</v>
      </c>
      <c r="C293" t="inlineStr">
        <is>
          <t>PAPEL MANTEIGA PERSONALIZADO ARCOS C/600 FOLHAS UN</t>
        </is>
      </c>
      <c r="D293" t="inlineStr">
        <is>
          <t>06/2026</t>
        </is>
      </c>
      <c r="E293" t="n">
        <v>6</v>
      </c>
      <c r="F293" t="n">
        <v>1050</v>
      </c>
      <c r="G293" t="n">
        <v>175</v>
      </c>
    </row>
    <row r="294">
      <c r="A294" t="inlineStr">
        <is>
          <t>Love Cabaret</t>
        </is>
      </c>
      <c r="B294" t="n">
        <v>17418</v>
      </c>
      <c r="C294" t="inlineStr">
        <is>
          <t>PAPEL TOALHA BOBINA LUXO BIA PAPER C/6X20X200M C/6 ROLOS</t>
        </is>
      </c>
      <c r="D294" t="inlineStr">
        <is>
          <t>06/2026</t>
        </is>
      </c>
      <c r="E294" t="n">
        <v>8</v>
      </c>
      <c r="F294" t="n">
        <v>471.2</v>
      </c>
      <c r="G294" t="n">
        <v>58.9</v>
      </c>
    </row>
    <row r="295">
      <c r="A295" t="inlineStr">
        <is>
          <t>Love Cabaret</t>
        </is>
      </c>
      <c r="B295" t="n">
        <v>28603</v>
      </c>
      <c r="C295" t="inlineStr">
        <is>
          <t>PAPEL TOALHA INTERF. FOLHA DUPLA NOBRE C/2000FLS UN</t>
        </is>
      </c>
      <c r="D295" t="inlineStr">
        <is>
          <t>06/2026</t>
        </is>
      </c>
      <c r="E295" t="n">
        <v>3</v>
      </c>
      <c r="F295" t="n">
        <v>145.74</v>
      </c>
      <c r="G295" t="n">
        <v>48.58</v>
      </c>
    </row>
    <row r="296">
      <c r="A296" t="inlineStr">
        <is>
          <t>Love Cabaret</t>
        </is>
      </c>
      <c r="B296" t="n">
        <v>28880</v>
      </c>
      <c r="C296" t="inlineStr">
        <is>
          <t>PAPEL TOALHA INTERFOLHA NOBRE PAPER FOLHA DUPLA  2000 FOLHAS</t>
        </is>
      </c>
      <c r="D296" t="inlineStr">
        <is>
          <t>06/2026</t>
        </is>
      </c>
      <c r="E296" t="n">
        <v>7</v>
      </c>
      <c r="F296" t="n">
        <v>595</v>
      </c>
      <c r="G296" t="n">
        <v>85</v>
      </c>
    </row>
    <row r="297">
      <c r="A297" t="inlineStr">
        <is>
          <t>Love Cabaret</t>
        </is>
      </c>
      <c r="B297" t="n">
        <v>29947</v>
      </c>
      <c r="C297" t="inlineStr">
        <is>
          <t>PAPRICA DEFUMADA TEMPERABEM 1,01KG</t>
        </is>
      </c>
      <c r="D297" t="inlineStr">
        <is>
          <t>06/2026</t>
        </is>
      </c>
      <c r="E297" t="n">
        <v>1</v>
      </c>
      <c r="F297" t="n">
        <v>14.8</v>
      </c>
      <c r="G297" t="n">
        <v>14.8</v>
      </c>
    </row>
    <row r="298">
      <c r="A298" t="inlineStr">
        <is>
          <t>Love Cabaret</t>
        </is>
      </c>
      <c r="B298" t="n">
        <v>20614</v>
      </c>
      <c r="C298" t="inlineStr">
        <is>
          <t>PASTA GERGELIM TAHINE ISTAMBUL 5006 LT</t>
        </is>
      </c>
      <c r="D298" t="inlineStr">
        <is>
          <t>06/2026</t>
        </is>
      </c>
      <c r="E298" t="n">
        <v>1</v>
      </c>
      <c r="F298" t="n">
        <v>32.43</v>
      </c>
      <c r="G298" t="n">
        <v>32.43</v>
      </c>
    </row>
    <row r="299">
      <c r="A299" t="inlineStr">
        <is>
          <t>Love Cabaret</t>
        </is>
      </c>
      <c r="B299" t="n">
        <v>24404</v>
      </c>
      <c r="C299" t="inlineStr">
        <is>
          <t>PEITO BOVINO KG</t>
        </is>
      </c>
      <c r="D299" t="inlineStr">
        <is>
          <t>06/2026</t>
        </is>
      </c>
      <c r="E299" t="n">
        <v>15.8</v>
      </c>
      <c r="F299" t="n">
        <v>492.96</v>
      </c>
      <c r="G299" t="n">
        <v>31.2</v>
      </c>
    </row>
    <row r="300">
      <c r="A300" t="inlineStr">
        <is>
          <t>Love Cabaret</t>
        </is>
      </c>
      <c r="B300" t="n">
        <v>18826</v>
      </c>
      <c r="C300" t="inlineStr">
        <is>
          <t>PEITO BOVINO MOIDO KG</t>
        </is>
      </c>
      <c r="D300" t="inlineStr">
        <is>
          <t>06/2026</t>
        </is>
      </c>
      <c r="E300" t="n">
        <v>37.8</v>
      </c>
      <c r="F300" t="n">
        <v>1189.86</v>
      </c>
      <c r="G300" t="n">
        <v>31.48</v>
      </c>
    </row>
    <row r="301">
      <c r="A301" t="inlineStr">
        <is>
          <t>Love Cabaret</t>
        </is>
      </c>
      <c r="B301" t="n">
        <v>19589</v>
      </c>
      <c r="C301" t="inlineStr">
        <is>
          <t>PEPINO JAPONES KG</t>
        </is>
      </c>
      <c r="D301" t="inlineStr">
        <is>
          <t>06/2026</t>
        </is>
      </c>
      <c r="E301" t="n">
        <v>2.8</v>
      </c>
      <c r="F301" t="n">
        <v>26.46</v>
      </c>
      <c r="G301" t="n">
        <v>9.449999999999999</v>
      </c>
    </row>
    <row r="302">
      <c r="A302" t="inlineStr">
        <is>
          <t>Love Cabaret</t>
        </is>
      </c>
      <c r="B302" t="n">
        <v>18668</v>
      </c>
      <c r="C302" t="inlineStr">
        <is>
          <t>PERNIL SUINO SEM OSSO KG</t>
        </is>
      </c>
      <c r="D302" t="inlineStr">
        <is>
          <t>06/2026</t>
        </is>
      </c>
      <c r="E302" t="n">
        <v>14.5</v>
      </c>
      <c r="F302" t="n">
        <v>289.85</v>
      </c>
      <c r="G302" t="n">
        <v>19.99</v>
      </c>
    </row>
    <row r="303">
      <c r="A303" t="inlineStr">
        <is>
          <t>Love Cabaret</t>
        </is>
      </c>
      <c r="B303" t="n">
        <v>20582</v>
      </c>
      <c r="C303" t="inlineStr">
        <is>
          <t>PESSEGO EM CALDA MARIZA 450GR</t>
        </is>
      </c>
      <c r="D303" t="inlineStr">
        <is>
          <t>06/2026</t>
        </is>
      </c>
      <c r="E303" t="n">
        <v>6</v>
      </c>
      <c r="F303" t="n">
        <v>87</v>
      </c>
      <c r="G303" t="n">
        <v>14.5</v>
      </c>
    </row>
    <row r="304">
      <c r="A304" t="inlineStr">
        <is>
          <t>Love Cabaret</t>
        </is>
      </c>
      <c r="B304" t="n">
        <v>19575</v>
      </c>
      <c r="C304" t="inlineStr">
        <is>
          <t>PIMENTA DE CHEIRO VERDE KG</t>
        </is>
      </c>
      <c r="D304" t="inlineStr">
        <is>
          <t>06/2026</t>
        </is>
      </c>
      <c r="E304" t="n">
        <v>2</v>
      </c>
      <c r="F304" t="n">
        <v>68</v>
      </c>
      <c r="G304" t="n">
        <v>34</v>
      </c>
    </row>
    <row r="305">
      <c r="A305" t="inlineStr">
        <is>
          <t>Love Cabaret</t>
        </is>
      </c>
      <c r="B305" t="n">
        <v>19572</v>
      </c>
      <c r="C305" t="inlineStr">
        <is>
          <t>PIMENTA DEDO DE MOCA KG</t>
        </is>
      </c>
      <c r="D305" t="inlineStr">
        <is>
          <t>06/2026</t>
        </is>
      </c>
      <c r="E305" t="n">
        <v>3.02</v>
      </c>
      <c r="F305" t="n">
        <v>28.81</v>
      </c>
      <c r="G305" t="n">
        <v>9.539999999999999</v>
      </c>
    </row>
    <row r="306">
      <c r="A306" t="inlineStr">
        <is>
          <t>Love Cabaret</t>
        </is>
      </c>
      <c r="B306" t="n">
        <v>19570</v>
      </c>
      <c r="C306" t="inlineStr">
        <is>
          <t>PIMENTA JALAPENO KG</t>
        </is>
      </c>
      <c r="D306" t="inlineStr">
        <is>
          <t>06/2026</t>
        </is>
      </c>
      <c r="E306" t="n">
        <v>0.3</v>
      </c>
      <c r="F306" t="n">
        <v>10.5</v>
      </c>
      <c r="G306" t="n">
        <v>35</v>
      </c>
    </row>
    <row r="307">
      <c r="A307" t="inlineStr">
        <is>
          <t>Love Cabaret</t>
        </is>
      </c>
      <c r="B307" t="n">
        <v>19561</v>
      </c>
      <c r="C307" t="inlineStr">
        <is>
          <t>PIMENTAO VERDE KG</t>
        </is>
      </c>
      <c r="D307" t="inlineStr">
        <is>
          <t>06/2026</t>
        </is>
      </c>
      <c r="E307" t="n">
        <v>0.4</v>
      </c>
      <c r="F307" t="n">
        <v>3.64</v>
      </c>
      <c r="G307" t="n">
        <v>9.1</v>
      </c>
    </row>
    <row r="308">
      <c r="A308" t="inlineStr">
        <is>
          <t>Love Cabaret</t>
        </is>
      </c>
      <c r="B308" t="n">
        <v>29933</v>
      </c>
      <c r="C308" t="inlineStr">
        <is>
          <t xml:space="preserve">POTE MODULINE OLASUTIL 510ML </t>
        </is>
      </c>
      <c r="D308" t="inlineStr">
        <is>
          <t>06/2026</t>
        </is>
      </c>
      <c r="E308" t="n">
        <v>10</v>
      </c>
      <c r="F308" t="n">
        <v>77</v>
      </c>
      <c r="G308" t="n">
        <v>7.7</v>
      </c>
    </row>
    <row r="309">
      <c r="A309" t="inlineStr">
        <is>
          <t>Love Cabaret</t>
        </is>
      </c>
      <c r="B309" t="n">
        <v>29932</v>
      </c>
      <c r="C309" t="inlineStr">
        <is>
          <t xml:space="preserve">POTE MODULINE PLASUTIL </t>
        </is>
      </c>
      <c r="D309" t="inlineStr">
        <is>
          <t>06/2026</t>
        </is>
      </c>
      <c r="E309" t="n">
        <v>5</v>
      </c>
      <c r="F309" t="n">
        <v>44.15</v>
      </c>
      <c r="G309" t="n">
        <v>8.83</v>
      </c>
    </row>
    <row r="310">
      <c r="A310" t="inlineStr">
        <is>
          <t>Love Cabaret</t>
        </is>
      </c>
      <c r="B310" t="n">
        <v>23732</v>
      </c>
      <c r="C310" t="inlineStr">
        <is>
          <t>PRESUNTO COZIDO KG</t>
        </is>
      </c>
      <c r="D310" t="inlineStr">
        <is>
          <t>06/2026</t>
        </is>
      </c>
      <c r="E310" t="n">
        <v>17.76</v>
      </c>
      <c r="F310" t="n">
        <v>450.79</v>
      </c>
      <c r="G310" t="n">
        <v>25.38</v>
      </c>
    </row>
    <row r="311">
      <c r="A311" t="inlineStr">
        <is>
          <t>Love Cabaret</t>
        </is>
      </c>
      <c r="B311" t="n">
        <v>20487</v>
      </c>
      <c r="C311" t="inlineStr">
        <is>
          <t>PRESUNTO COZIDO MAGRO AURORA KG</t>
        </is>
      </c>
      <c r="D311" t="inlineStr">
        <is>
          <t>06/2026</t>
        </is>
      </c>
      <c r="E311" t="n">
        <v>3.5</v>
      </c>
      <c r="F311" t="n">
        <v>101.33</v>
      </c>
      <c r="G311" t="n">
        <v>28.95</v>
      </c>
    </row>
    <row r="312">
      <c r="A312" t="inlineStr">
        <is>
          <t>Love Cabaret</t>
        </is>
      </c>
      <c r="B312" t="n">
        <v>24507</v>
      </c>
      <c r="C312" t="inlineStr">
        <is>
          <t>PROAUTO ALCOOL LIQUIDO 70% KIMI LIQUID 1L UN</t>
        </is>
      </c>
      <c r="D312" t="inlineStr">
        <is>
          <t>06/2026</t>
        </is>
      </c>
      <c r="E312" t="n">
        <v>8</v>
      </c>
      <c r="F312" t="n">
        <v>681.36</v>
      </c>
      <c r="G312" t="n">
        <v>85.17</v>
      </c>
    </row>
    <row r="313">
      <c r="A313" t="inlineStr">
        <is>
          <t>Love Cabaret</t>
        </is>
      </c>
      <c r="B313" t="n">
        <v>26395</v>
      </c>
      <c r="C313" t="inlineStr">
        <is>
          <t>PROAUTO DETERGENTE CLORADO PRO HA 3000CL 5L</t>
        </is>
      </c>
      <c r="D313" t="inlineStr">
        <is>
          <t>06/2026</t>
        </is>
      </c>
      <c r="E313" t="n">
        <v>4</v>
      </c>
      <c r="F313" t="n">
        <v>514.84</v>
      </c>
      <c r="G313" t="n">
        <v>128.71</v>
      </c>
    </row>
    <row r="314">
      <c r="A314" t="inlineStr">
        <is>
          <t>Love Cabaret</t>
        </is>
      </c>
      <c r="B314" t="n">
        <v>26391</v>
      </c>
      <c r="C314" t="inlineStr">
        <is>
          <t>PROAUTO DETERGENTE NEUTRO KIMI DEEP 5 L</t>
        </is>
      </c>
      <c r="D314" t="inlineStr">
        <is>
          <t>06/2026</t>
        </is>
      </c>
      <c r="E314" t="n">
        <v>4</v>
      </c>
      <c r="F314" t="n">
        <v>494.16</v>
      </c>
      <c r="G314" t="n">
        <v>123.54</v>
      </c>
    </row>
    <row r="315">
      <c r="A315" t="inlineStr">
        <is>
          <t>Love Cabaret</t>
        </is>
      </c>
      <c r="B315" t="n">
        <v>23074</v>
      </c>
      <c r="C315" t="inlineStr">
        <is>
          <t>QUEIJO EMMENTAL KG</t>
        </is>
      </c>
      <c r="D315" t="inlineStr">
        <is>
          <t>06/2026</t>
        </is>
      </c>
      <c r="E315" t="n">
        <v>12</v>
      </c>
      <c r="F315" t="n">
        <v>943.2</v>
      </c>
      <c r="G315" t="n">
        <v>78.59999999999999</v>
      </c>
    </row>
    <row r="316">
      <c r="A316" t="inlineStr">
        <is>
          <t>Love Cabaret</t>
        </is>
      </c>
      <c r="B316" t="n">
        <v>24390</v>
      </c>
      <c r="C316" t="inlineStr">
        <is>
          <t>QUEIJO MUSSARELA KG</t>
        </is>
      </c>
      <c r="D316" t="inlineStr">
        <is>
          <t>06/2026</t>
        </is>
      </c>
      <c r="E316" t="n">
        <v>16.56</v>
      </c>
      <c r="F316" t="n">
        <v>680.87</v>
      </c>
      <c r="G316" t="n">
        <v>41.12</v>
      </c>
    </row>
    <row r="317">
      <c r="A317" t="inlineStr">
        <is>
          <t>Love Cabaret</t>
        </is>
      </c>
      <c r="B317" t="n">
        <v>19322</v>
      </c>
      <c r="C317" t="inlineStr">
        <is>
          <t>QUEIJO MUSSARELA SCALA KG</t>
        </is>
      </c>
      <c r="D317" t="inlineStr">
        <is>
          <t>06/2026</t>
        </is>
      </c>
      <c r="E317" t="n">
        <v>8.119999999999999</v>
      </c>
      <c r="F317" t="n">
        <v>385.94</v>
      </c>
      <c r="G317" t="n">
        <v>47.53</v>
      </c>
    </row>
    <row r="318">
      <c r="A318" t="inlineStr">
        <is>
          <t>Love Cabaret</t>
        </is>
      </c>
      <c r="B318" t="n">
        <v>19297</v>
      </c>
      <c r="C318" t="inlineStr">
        <is>
          <t>QUEIJO PARMESAO LA SERENISSIMA KG</t>
        </is>
      </c>
      <c r="D318" t="inlineStr">
        <is>
          <t>06/2026</t>
        </is>
      </c>
      <c r="E318" t="n">
        <v>7.5</v>
      </c>
      <c r="F318" t="n">
        <v>535.5</v>
      </c>
      <c r="G318" t="n">
        <v>71.40000000000001</v>
      </c>
    </row>
    <row r="319">
      <c r="A319" t="inlineStr">
        <is>
          <t>Love Cabaret</t>
        </is>
      </c>
      <c r="B319" t="n">
        <v>19235</v>
      </c>
      <c r="C319" t="inlineStr">
        <is>
          <t>QUEIJO TULHA PECA INTEIRA 5,5KG FAZENDA ATALAIA UN</t>
        </is>
      </c>
      <c r="D319" t="inlineStr">
        <is>
          <t>06/2026</t>
        </is>
      </c>
      <c r="E319" t="n">
        <v>4.9</v>
      </c>
      <c r="F319" t="n">
        <v>671.3</v>
      </c>
      <c r="G319" t="n">
        <v>137</v>
      </c>
    </row>
    <row r="320">
      <c r="A320" t="inlineStr">
        <is>
          <t>Love Cabaret</t>
        </is>
      </c>
      <c r="B320" t="n">
        <v>22813</v>
      </c>
      <c r="C320" t="inlineStr">
        <is>
          <t>RABO BOVINO CORTADO KG</t>
        </is>
      </c>
      <c r="D320" t="inlineStr">
        <is>
          <t>06/2026</t>
        </is>
      </c>
      <c r="E320" t="n">
        <v>4.7</v>
      </c>
      <c r="F320" t="n">
        <v>168.26</v>
      </c>
      <c r="G320" t="n">
        <v>35.8</v>
      </c>
    </row>
    <row r="321">
      <c r="A321" t="inlineStr">
        <is>
          <t>Love Cabaret</t>
        </is>
      </c>
      <c r="B321" t="n">
        <v>17850</v>
      </c>
      <c r="C321" t="inlineStr">
        <is>
          <t>REFRIGERANTE FYS LARANJA 350ML C/ 12</t>
        </is>
      </c>
      <c r="D321" t="inlineStr">
        <is>
          <t>06/2026</t>
        </is>
      </c>
      <c r="E321" t="n">
        <v>3</v>
      </c>
      <c r="F321" t="n">
        <v>134.94</v>
      </c>
      <c r="G321" t="n">
        <v>44.98</v>
      </c>
    </row>
    <row r="322">
      <c r="A322" t="inlineStr">
        <is>
          <t>Love Cabaret</t>
        </is>
      </c>
      <c r="B322" t="n">
        <v>24561</v>
      </c>
      <c r="C322" t="inlineStr">
        <is>
          <t xml:space="preserve">REFRIGERANTE GUARANA FYS 350ML C/12 </t>
        </is>
      </c>
      <c r="D322" t="inlineStr">
        <is>
          <t>06/2026</t>
        </is>
      </c>
      <c r="E322" t="n">
        <v>4</v>
      </c>
      <c r="F322" t="n">
        <v>180.64</v>
      </c>
      <c r="G322" t="n">
        <v>45.16</v>
      </c>
    </row>
    <row r="323">
      <c r="A323" t="inlineStr">
        <is>
          <t>Love Cabaret</t>
        </is>
      </c>
      <c r="B323" t="n">
        <v>26947</v>
      </c>
      <c r="C323" t="inlineStr">
        <is>
          <t>REFRIGERANTE GUARANA ZERO FYS 350ML C/12</t>
        </is>
      </c>
      <c r="D323" t="inlineStr">
        <is>
          <t>06/2026</t>
        </is>
      </c>
      <c r="E323" t="n">
        <v>4</v>
      </c>
      <c r="F323" t="n">
        <v>180.64</v>
      </c>
      <c r="G323" t="n">
        <v>45.16</v>
      </c>
    </row>
    <row r="324">
      <c r="A324" t="inlineStr">
        <is>
          <t>Love Cabaret</t>
        </is>
      </c>
      <c r="B324" t="n">
        <v>24529</v>
      </c>
      <c r="C324" t="inlineStr">
        <is>
          <t>REFRIGERANTE LIMAO FYS 350ML C/12</t>
        </is>
      </c>
      <c r="D324" t="inlineStr">
        <is>
          <t>06/2026</t>
        </is>
      </c>
      <c r="E324" t="n">
        <v>3</v>
      </c>
      <c r="F324" t="n">
        <v>134.94</v>
      </c>
      <c r="G324" t="n">
        <v>44.98</v>
      </c>
    </row>
    <row r="325">
      <c r="A325" t="inlineStr">
        <is>
          <t>Love Cabaret</t>
        </is>
      </c>
      <c r="B325" t="n">
        <v>26948</v>
      </c>
      <c r="C325" t="inlineStr">
        <is>
          <t>REFRIGERANTE LIMAO ZERO FYS 350ML C/12</t>
        </is>
      </c>
      <c r="D325" t="inlineStr">
        <is>
          <t>06/2026</t>
        </is>
      </c>
      <c r="E325" t="n">
        <v>2</v>
      </c>
      <c r="F325" t="n">
        <v>89.95999999999999</v>
      </c>
      <c r="G325" t="n">
        <v>44.98</v>
      </c>
    </row>
    <row r="326">
      <c r="A326" t="inlineStr">
        <is>
          <t>Love Cabaret</t>
        </is>
      </c>
      <c r="B326" t="n">
        <v>19552</v>
      </c>
      <c r="C326" t="inlineStr">
        <is>
          <t>REPOLHO ROXO KG</t>
        </is>
      </c>
      <c r="D326" t="inlineStr">
        <is>
          <t>06/2026</t>
        </is>
      </c>
      <c r="E326" t="n">
        <v>2</v>
      </c>
      <c r="F326" t="n">
        <v>19.6</v>
      </c>
      <c r="G326" t="n">
        <v>9.800000000000001</v>
      </c>
    </row>
    <row r="327">
      <c r="A327" t="inlineStr">
        <is>
          <t>Love Cabaret</t>
        </is>
      </c>
      <c r="B327" t="n">
        <v>19472</v>
      </c>
      <c r="C327" t="inlineStr">
        <is>
          <t>RUCULA KG</t>
        </is>
      </c>
      <c r="D327" t="inlineStr">
        <is>
          <t>06/2026</t>
        </is>
      </c>
      <c r="E327" t="n">
        <v>6.5</v>
      </c>
      <c r="F327" t="n">
        <v>127</v>
      </c>
      <c r="G327" t="n">
        <v>19.54</v>
      </c>
    </row>
    <row r="328">
      <c r="A328" t="inlineStr">
        <is>
          <t>Love Cabaret</t>
        </is>
      </c>
      <c r="B328" t="n">
        <v>17437</v>
      </c>
      <c r="C328" t="inlineStr">
        <is>
          <t>SACO ALVEJADO BRANCO 45X65 UN</t>
        </is>
      </c>
      <c r="D328" t="inlineStr">
        <is>
          <t>06/2026</t>
        </is>
      </c>
      <c r="E328" t="n">
        <v>60</v>
      </c>
      <c r="F328" t="n">
        <v>138</v>
      </c>
      <c r="G328" t="n">
        <v>2.3</v>
      </c>
    </row>
    <row r="329">
      <c r="A329" t="inlineStr">
        <is>
          <t>Love Cabaret</t>
        </is>
      </c>
      <c r="B329" t="n">
        <v>25457</v>
      </c>
      <c r="C329" t="inlineStr">
        <is>
          <t>SACO DE CONFEITEIRO MEDIO C/50UN</t>
        </is>
      </c>
      <c r="D329" t="inlineStr">
        <is>
          <t>06/2026</t>
        </is>
      </c>
      <c r="E329" t="n">
        <v>2</v>
      </c>
      <c r="F329" t="n">
        <v>90</v>
      </c>
      <c r="G329" t="n">
        <v>45</v>
      </c>
    </row>
    <row r="330">
      <c r="A330" t="inlineStr">
        <is>
          <t>Love Cabaret</t>
        </is>
      </c>
      <c r="B330" t="n">
        <v>21423</v>
      </c>
      <c r="C330" t="inlineStr">
        <is>
          <t>SACO DE LIXO 100L BL PRETO GROSSO 95X120 4K UN</t>
        </is>
      </c>
      <c r="D330" t="inlineStr">
        <is>
          <t>06/2026</t>
        </is>
      </c>
      <c r="E330" t="n">
        <v>3</v>
      </c>
      <c r="F330" t="n">
        <v>99.3</v>
      </c>
      <c r="G330" t="n">
        <v>33.1</v>
      </c>
    </row>
    <row r="331">
      <c r="A331" t="inlineStr">
        <is>
          <t>Love Cabaret</t>
        </is>
      </c>
      <c r="B331" t="n">
        <v>17397</v>
      </c>
      <c r="C331" t="inlineStr">
        <is>
          <t>SACO DE LIXO 60L PRETO GROSSO 65X80CM (ENTRE 3KG A 4KG)</t>
        </is>
      </c>
      <c r="D331" t="inlineStr">
        <is>
          <t>06/2026</t>
        </is>
      </c>
      <c r="E331" t="n">
        <v>6</v>
      </c>
      <c r="F331" t="n">
        <v>198.6</v>
      </c>
      <c r="G331" t="n">
        <v>33.1</v>
      </c>
    </row>
    <row r="332">
      <c r="A332" t="inlineStr">
        <is>
          <t>Love Cabaret</t>
        </is>
      </c>
      <c r="B332" t="n">
        <v>19906</v>
      </c>
      <c r="C332" t="inlineStr">
        <is>
          <t>SAL REFINADO CISNE 10X1KG</t>
        </is>
      </c>
      <c r="D332" t="inlineStr">
        <is>
          <t>06/2026</t>
        </is>
      </c>
      <c r="E332" t="n">
        <v>2</v>
      </c>
      <c r="F332" t="n">
        <v>76</v>
      </c>
      <c r="G332" t="n">
        <v>38</v>
      </c>
    </row>
    <row r="333">
      <c r="A333" t="inlineStr">
        <is>
          <t>Love Cabaret</t>
        </is>
      </c>
      <c r="B333" t="n">
        <v>23113</v>
      </c>
      <c r="C333" t="inlineStr">
        <is>
          <t>SALSA KG</t>
        </is>
      </c>
      <c r="D333" t="inlineStr">
        <is>
          <t>06/2026</t>
        </is>
      </c>
      <c r="E333" t="n">
        <v>3.45</v>
      </c>
      <c r="F333" t="n">
        <v>34.74</v>
      </c>
      <c r="G333" t="n">
        <v>10.07</v>
      </c>
    </row>
    <row r="334">
      <c r="A334" t="inlineStr">
        <is>
          <t>Love Cabaret</t>
        </is>
      </c>
      <c r="B334" t="n">
        <v>19465</v>
      </c>
      <c r="C334" t="inlineStr">
        <is>
          <t>SALSAO KG</t>
        </is>
      </c>
      <c r="D334" t="inlineStr">
        <is>
          <t>06/2026</t>
        </is>
      </c>
      <c r="E334" t="n">
        <v>1</v>
      </c>
      <c r="F334" t="n">
        <v>7.8</v>
      </c>
      <c r="G334" t="n">
        <v>7.8</v>
      </c>
    </row>
    <row r="335">
      <c r="A335" t="inlineStr">
        <is>
          <t>Love Cabaret</t>
        </is>
      </c>
      <c r="B335" t="n">
        <v>18989</v>
      </c>
      <c r="C335" t="inlineStr">
        <is>
          <t>SOBRECOXA DESSOSSADA KG</t>
        </is>
      </c>
      <c r="D335" t="inlineStr">
        <is>
          <t>06/2026</t>
        </is>
      </c>
      <c r="E335" t="n">
        <v>44.9</v>
      </c>
      <c r="F335" t="n">
        <v>691.01</v>
      </c>
      <c r="G335" t="n">
        <v>15.39</v>
      </c>
    </row>
    <row r="336">
      <c r="A336" t="inlineStr">
        <is>
          <t>Love Cabaret</t>
        </is>
      </c>
      <c r="B336" t="n">
        <v>18242</v>
      </c>
      <c r="C336" t="inlineStr">
        <is>
          <t>TEQUILA DON JULIO BLANCO 750ML</t>
        </is>
      </c>
      <c r="D336" t="inlineStr">
        <is>
          <t>06/2026</t>
        </is>
      </c>
      <c r="E336" t="n">
        <v>36</v>
      </c>
      <c r="F336" t="n">
        <v>7652.7</v>
      </c>
      <c r="G336" t="n">
        <v>212.58</v>
      </c>
    </row>
    <row r="337">
      <c r="A337" t="inlineStr">
        <is>
          <t>Love Cabaret</t>
        </is>
      </c>
      <c r="B337" t="n">
        <v>20610</v>
      </c>
      <c r="C337" t="inlineStr">
        <is>
          <t>TOMATE PELADO OLIVATTO C/2,55KG</t>
        </is>
      </c>
      <c r="D337" t="inlineStr">
        <is>
          <t>06/2026</t>
        </is>
      </c>
      <c r="E337" t="n">
        <v>15</v>
      </c>
      <c r="F337" t="n">
        <v>478.5</v>
      </c>
      <c r="G337" t="n">
        <v>31.9</v>
      </c>
    </row>
    <row r="338">
      <c r="A338" t="inlineStr">
        <is>
          <t>Love Cabaret</t>
        </is>
      </c>
      <c r="B338" t="n">
        <v>19532</v>
      </c>
      <c r="C338" t="inlineStr">
        <is>
          <t>TOMATE SALADA ITALIANO KG</t>
        </is>
      </c>
      <c r="D338" t="inlineStr">
        <is>
          <t>06/2026</t>
        </is>
      </c>
      <c r="E338" t="n">
        <v>18</v>
      </c>
      <c r="F338" t="n">
        <v>198</v>
      </c>
      <c r="G338" t="n">
        <v>11</v>
      </c>
    </row>
    <row r="339">
      <c r="A339" t="inlineStr">
        <is>
          <t>Love Cabaret</t>
        </is>
      </c>
      <c r="B339" t="n">
        <v>17361</v>
      </c>
      <c r="C339" t="inlineStr">
        <is>
          <t>TOUCA TNT BRANCA C/100UN</t>
        </is>
      </c>
      <c r="D339" t="inlineStr">
        <is>
          <t>06/2026</t>
        </is>
      </c>
      <c r="E339" t="n">
        <v>4</v>
      </c>
      <c r="F339" t="n">
        <v>30.52</v>
      </c>
      <c r="G339" t="n">
        <v>7.63</v>
      </c>
    </row>
    <row r="340">
      <c r="A340" t="inlineStr">
        <is>
          <t>Love Cabaret</t>
        </is>
      </c>
      <c r="B340" t="n">
        <v>25683</v>
      </c>
      <c r="C340" t="inlineStr">
        <is>
          <t>TRINCA BOLOTAS TINTO 750ML</t>
        </is>
      </c>
      <c r="D340" t="inlineStr">
        <is>
          <t>06/2026</t>
        </is>
      </c>
      <c r="E340" t="n">
        <v>6</v>
      </c>
      <c r="F340" t="n">
        <v>635.7</v>
      </c>
      <c r="G340" t="n">
        <v>105.95</v>
      </c>
    </row>
    <row r="341">
      <c r="A341" t="inlineStr">
        <is>
          <t>Love Cabaret</t>
        </is>
      </c>
      <c r="B341" t="n">
        <v>25203</v>
      </c>
      <c r="C341" t="inlineStr">
        <is>
          <t xml:space="preserve">UVA VERDE KG </t>
        </is>
      </c>
      <c r="D341" t="inlineStr">
        <is>
          <t>06/2026</t>
        </is>
      </c>
      <c r="E341" t="n">
        <v>0.5</v>
      </c>
      <c r="F341" t="n">
        <v>11.89</v>
      </c>
      <c r="G341" t="n">
        <v>23.78</v>
      </c>
    </row>
    <row r="342">
      <c r="A342" t="inlineStr">
        <is>
          <t>Love Cabaret</t>
        </is>
      </c>
      <c r="B342" t="n">
        <v>25589</v>
      </c>
      <c r="C342" t="inlineStr">
        <is>
          <t>UVA VERDE SEM CAROCO KG</t>
        </is>
      </c>
      <c r="D342" t="inlineStr">
        <is>
          <t>06/2026</t>
        </is>
      </c>
      <c r="E342" t="n">
        <v>1</v>
      </c>
      <c r="F342" t="n">
        <v>24.24</v>
      </c>
      <c r="G342" t="n">
        <v>24.24</v>
      </c>
    </row>
    <row r="343">
      <c r="A343" t="inlineStr">
        <is>
          <t>Love Cabaret</t>
        </is>
      </c>
      <c r="B343" t="n">
        <v>25591</v>
      </c>
      <c r="C343" t="inlineStr">
        <is>
          <t>UVA VITORIA SEM CAROCO KG</t>
        </is>
      </c>
      <c r="D343" t="inlineStr">
        <is>
          <t>06/2026</t>
        </is>
      </c>
      <c r="E343" t="n">
        <v>7</v>
      </c>
      <c r="F343" t="n">
        <v>111.65</v>
      </c>
      <c r="G343" t="n">
        <v>15.95</v>
      </c>
    </row>
    <row r="344">
      <c r="A344" t="inlineStr">
        <is>
          <t>Love Cabaret</t>
        </is>
      </c>
      <c r="B344" t="n">
        <v>19527</v>
      </c>
      <c r="C344" t="inlineStr">
        <is>
          <t>VAGEM HOLANDESA KG</t>
        </is>
      </c>
      <c r="D344" t="inlineStr">
        <is>
          <t>06/2026</t>
        </is>
      </c>
      <c r="E344" t="n">
        <v>10</v>
      </c>
      <c r="F344" t="n">
        <v>281.88</v>
      </c>
      <c r="G344" t="n">
        <v>28.19</v>
      </c>
    </row>
    <row r="345">
      <c r="A345" t="inlineStr">
        <is>
          <t>Love Cabaret</t>
        </is>
      </c>
      <c r="B345" t="n">
        <v>18220</v>
      </c>
      <c r="C345" t="inlineStr">
        <is>
          <t>VERMOUTH CARPANO CLASSICO ROSSO ITALIANO 1L</t>
        </is>
      </c>
      <c r="D345" t="inlineStr">
        <is>
          <t>06/2026</t>
        </is>
      </c>
      <c r="E345" t="n">
        <v>6</v>
      </c>
      <c r="F345" t="n">
        <v>466.8</v>
      </c>
      <c r="G345" t="n">
        <v>77.8</v>
      </c>
    </row>
    <row r="346">
      <c r="A346" t="inlineStr">
        <is>
          <t>Love Cabaret</t>
        </is>
      </c>
      <c r="B346" t="n">
        <v>18218</v>
      </c>
      <c r="C346" t="inlineStr">
        <is>
          <t>VERMOUTH CINZANO ROSSO ARGENTINO 1L</t>
        </is>
      </c>
      <c r="D346" t="inlineStr">
        <is>
          <t>06/2026</t>
        </is>
      </c>
      <c r="E346" t="n">
        <v>4</v>
      </c>
      <c r="F346" t="n">
        <v>123.6</v>
      </c>
      <c r="G346" t="n">
        <v>30.9</v>
      </c>
    </row>
    <row r="347">
      <c r="A347" t="inlineStr">
        <is>
          <t>Love Cabaret</t>
        </is>
      </c>
      <c r="B347" t="n">
        <v>27877</v>
      </c>
      <c r="C347" t="inlineStr">
        <is>
          <t>VERMOUTH DRY APERITIVO SAN BASILI 750ML UN</t>
        </is>
      </c>
      <c r="D347" t="inlineStr">
        <is>
          <t>06/2026</t>
        </is>
      </c>
      <c r="E347" t="n">
        <v>12</v>
      </c>
      <c r="F347" t="n">
        <v>681.24</v>
      </c>
      <c r="G347" t="n">
        <v>56.77</v>
      </c>
    </row>
    <row r="348">
      <c r="A348" t="inlineStr">
        <is>
          <t>Love Cabaret</t>
        </is>
      </c>
      <c r="B348" t="n">
        <v>23884</v>
      </c>
      <c r="C348" t="inlineStr">
        <is>
          <t>VINAGRE DE MACA L</t>
        </is>
      </c>
      <c r="D348" t="inlineStr">
        <is>
          <t>06/2026</t>
        </is>
      </c>
      <c r="E348" t="n">
        <v>6</v>
      </c>
      <c r="F348" t="n">
        <v>54.6</v>
      </c>
      <c r="G348" t="n">
        <v>9.1</v>
      </c>
    </row>
    <row r="349">
      <c r="A349" t="inlineStr">
        <is>
          <t>Love Cabaret</t>
        </is>
      </c>
      <c r="B349" t="n">
        <v>17800</v>
      </c>
      <c r="C349" t="inlineStr">
        <is>
          <t>VINHO BRANCO ALMADEN RIESLING 750ML</t>
        </is>
      </c>
      <c r="D349" t="inlineStr">
        <is>
          <t>06/2026</t>
        </is>
      </c>
      <c r="E349" t="n">
        <v>6</v>
      </c>
      <c r="F349" t="n">
        <v>159</v>
      </c>
      <c r="G349" t="n">
        <v>26.5</v>
      </c>
    </row>
    <row r="350">
      <c r="A350" t="inlineStr">
        <is>
          <t>Love Cabaret</t>
        </is>
      </c>
      <c r="B350" t="n">
        <v>17794</v>
      </c>
      <c r="C350" t="inlineStr">
        <is>
          <t>VINHO BRANCO JAJA DE JAU SAUVIGNON BLANC 750ML</t>
        </is>
      </c>
      <c r="D350" t="inlineStr">
        <is>
          <t>06/2026</t>
        </is>
      </c>
      <c r="E350" t="n">
        <v>46</v>
      </c>
      <c r="F350" t="n">
        <v>3109.6</v>
      </c>
      <c r="G350" t="n">
        <v>67.59999999999999</v>
      </c>
    </row>
    <row r="351">
      <c r="A351" t="inlineStr">
        <is>
          <t>Love Cabaret</t>
        </is>
      </c>
      <c r="B351" t="n">
        <v>21945</v>
      </c>
      <c r="C351" t="inlineStr">
        <is>
          <t>VINHO BRANCO MASCARA FUEGO CHARDONNAY 750ML</t>
        </is>
      </c>
      <c r="D351" t="inlineStr">
        <is>
          <t>06/2026</t>
        </is>
      </c>
      <c r="E351" t="n">
        <v>18</v>
      </c>
      <c r="F351" t="n">
        <v>713.7</v>
      </c>
      <c r="G351" t="n">
        <v>39.65</v>
      </c>
    </row>
    <row r="352">
      <c r="A352" t="inlineStr">
        <is>
          <t>Love Cabaret</t>
        </is>
      </c>
      <c r="B352" t="n">
        <v>27858</v>
      </c>
      <c r="C352" t="inlineStr">
        <is>
          <t>VINHO ROSE CHATEAU DE JAU / LE JAJA DE JAU ROSÉ DE SYRAH PAYS D'OC IGP LANGUEDOC</t>
        </is>
      </c>
      <c r="D352" t="inlineStr">
        <is>
          <t>06/2026</t>
        </is>
      </c>
      <c r="E352" t="n">
        <v>38</v>
      </c>
      <c r="F352" t="n">
        <v>2568.8</v>
      </c>
      <c r="G352" t="n">
        <v>67.59999999999999</v>
      </c>
    </row>
    <row r="353">
      <c r="A353" t="inlineStr">
        <is>
          <t>Love Cabaret</t>
        </is>
      </c>
      <c r="B353" t="n">
        <v>17716</v>
      </c>
      <c r="C353" t="inlineStr">
        <is>
          <t>VINHO TINTO ALMADEN CABERNET SAUVIGNON 750ML</t>
        </is>
      </c>
      <c r="D353" t="inlineStr">
        <is>
          <t>06/2026</t>
        </is>
      </c>
      <c r="E353" t="n">
        <v>6</v>
      </c>
      <c r="F353" t="n">
        <v>159</v>
      </c>
      <c r="G353" t="n">
        <v>26.5</v>
      </c>
    </row>
    <row r="354">
      <c r="A354" t="inlineStr">
        <is>
          <t>Love Cabaret</t>
        </is>
      </c>
      <c r="B354" t="n">
        <v>17594</v>
      </c>
      <c r="C354" t="inlineStr">
        <is>
          <t>VINHO TINTO LE JAJA DE JAU DE SYRAH 750ML FRANCA</t>
        </is>
      </c>
      <c r="D354" t="inlineStr">
        <is>
          <t>06/2026</t>
        </is>
      </c>
      <c r="E354" t="n">
        <v>45</v>
      </c>
      <c r="F354" t="n">
        <v>3042</v>
      </c>
      <c r="G354" t="n">
        <v>67.59999999999999</v>
      </c>
    </row>
    <row r="355">
      <c r="A355" t="inlineStr">
        <is>
          <t>Love Cabaret</t>
        </is>
      </c>
      <c r="B355" t="n">
        <v>17661</v>
      </c>
      <c r="C355" t="inlineStr">
        <is>
          <t>VINHO TINTO LES FRUITS SAUVAGES PINOT NOIR 750ML</t>
        </is>
      </c>
      <c r="D355" t="inlineStr">
        <is>
          <t>06/2026</t>
        </is>
      </c>
      <c r="E355" t="n">
        <v>10</v>
      </c>
      <c r="F355" t="n">
        <v>1261</v>
      </c>
      <c r="G355" t="n">
        <v>126.1</v>
      </c>
    </row>
    <row r="356">
      <c r="A356" t="inlineStr">
        <is>
          <t>Love Cabaret</t>
        </is>
      </c>
      <c r="B356" t="n">
        <v>18179</v>
      </c>
      <c r="C356" t="inlineStr">
        <is>
          <t>VODKA KETEL ONE 1L</t>
        </is>
      </c>
      <c r="D356" t="inlineStr">
        <is>
          <t>06/2026</t>
        </is>
      </c>
      <c r="E356" t="n">
        <v>42</v>
      </c>
      <c r="F356" t="n">
        <v>4851.96</v>
      </c>
      <c r="G356" t="n">
        <v>115.52</v>
      </c>
    </row>
    <row r="357">
      <c r="A357" t="inlineStr">
        <is>
          <t>Love Cabaret</t>
        </is>
      </c>
      <c r="B357" t="n">
        <v>18119</v>
      </c>
      <c r="C357" t="inlineStr">
        <is>
          <t>WHISKY JOHNNIE WALKER BLACK LABEL 1L</t>
        </is>
      </c>
      <c r="D357" t="inlineStr">
        <is>
          <t>06/2026</t>
        </is>
      </c>
      <c r="E357" t="n">
        <v>6</v>
      </c>
      <c r="F357" t="n">
        <v>999.72</v>
      </c>
      <c r="G357" t="n">
        <v>166.62</v>
      </c>
    </row>
    <row r="358">
      <c r="A358" t="inlineStr">
        <is>
          <t>Love Cabaret</t>
        </is>
      </c>
      <c r="B358" t="n">
        <v>18103</v>
      </c>
      <c r="C358" t="inlineStr">
        <is>
          <t>WHISKY MAKERS MARK BOURBON 750ML</t>
        </is>
      </c>
      <c r="D358" t="inlineStr">
        <is>
          <t>06/2026</t>
        </is>
      </c>
      <c r="E358" t="n">
        <v>12</v>
      </c>
      <c r="F358" t="n">
        <v>1642.8</v>
      </c>
      <c r="G358" t="n">
        <v>136.9</v>
      </c>
    </row>
    <row r="359">
      <c r="A359" t="inlineStr">
        <is>
          <t>Love Cabaret</t>
        </is>
      </c>
      <c r="B359" t="n">
        <v>19787</v>
      </c>
      <c r="C359" t="inlineStr">
        <is>
          <t>ABACAXI PEROLA KG</t>
        </is>
      </c>
      <c r="D359" t="inlineStr">
        <is>
          <t>05/2026</t>
        </is>
      </c>
      <c r="E359" t="n">
        <v>1.5</v>
      </c>
      <c r="F359" t="n">
        <v>9.449999999999999</v>
      </c>
      <c r="G359" t="n">
        <v>6.3</v>
      </c>
    </row>
    <row r="360">
      <c r="A360" t="inlineStr">
        <is>
          <t>Love Cabaret</t>
        </is>
      </c>
      <c r="B360" t="n">
        <v>19658</v>
      </c>
      <c r="C360" t="inlineStr">
        <is>
          <t>ABOBORA JAPONESA / CABOTIAN KG</t>
        </is>
      </c>
      <c r="D360" t="inlineStr">
        <is>
          <t>05/2026</t>
        </is>
      </c>
      <c r="E360" t="n">
        <v>8</v>
      </c>
      <c r="F360" t="n">
        <v>28</v>
      </c>
      <c r="G360" t="n">
        <v>3.5</v>
      </c>
    </row>
    <row r="361">
      <c r="A361" t="inlineStr">
        <is>
          <t>Love Cabaret</t>
        </is>
      </c>
      <c r="B361" t="n">
        <v>19654</v>
      </c>
      <c r="C361" t="inlineStr">
        <is>
          <t>ABOBRINHA ITALIANA GRAUDA KG</t>
        </is>
      </c>
      <c r="D361" t="inlineStr">
        <is>
          <t>05/2026</t>
        </is>
      </c>
      <c r="E361" t="n">
        <v>8.199999999999999</v>
      </c>
      <c r="F361" t="n">
        <v>47.57</v>
      </c>
      <c r="G361" t="n">
        <v>5.8</v>
      </c>
    </row>
    <row r="362">
      <c r="A362" t="inlineStr">
        <is>
          <t>Love Cabaret</t>
        </is>
      </c>
      <c r="B362" t="n">
        <v>19509</v>
      </c>
      <c r="C362" t="inlineStr">
        <is>
          <t>ACELGA KG</t>
        </is>
      </c>
      <c r="D362" t="inlineStr">
        <is>
          <t>05/2026</t>
        </is>
      </c>
      <c r="E362" t="n">
        <v>2</v>
      </c>
      <c r="F362" t="n">
        <v>9.6</v>
      </c>
      <c r="G362" t="n">
        <v>4.8</v>
      </c>
    </row>
    <row r="363">
      <c r="A363" t="inlineStr">
        <is>
          <t>Love Cabaret</t>
        </is>
      </c>
      <c r="B363" t="n">
        <v>18964</v>
      </c>
      <c r="C363" t="inlineStr">
        <is>
          <t>ACEM EM CUBOS KG</t>
        </is>
      </c>
      <c r="D363" t="inlineStr">
        <is>
          <t>05/2026</t>
        </is>
      </c>
      <c r="E363" t="n">
        <v>16</v>
      </c>
      <c r="F363" t="n">
        <v>556.8</v>
      </c>
      <c r="G363" t="n">
        <v>34.8</v>
      </c>
    </row>
    <row r="364">
      <c r="A364" t="inlineStr">
        <is>
          <t>Love Cabaret</t>
        </is>
      </c>
      <c r="B364" t="n">
        <v>23990</v>
      </c>
      <c r="C364" t="inlineStr">
        <is>
          <t>ACEM MOIDO KG</t>
        </is>
      </c>
      <c r="D364" t="inlineStr">
        <is>
          <t>05/2026</t>
        </is>
      </c>
      <c r="E364" t="n">
        <v>10.5</v>
      </c>
      <c r="F364" t="n">
        <v>336</v>
      </c>
      <c r="G364" t="n">
        <v>32</v>
      </c>
    </row>
    <row r="365">
      <c r="A365" t="inlineStr">
        <is>
          <t>Love Cabaret</t>
        </is>
      </c>
      <c r="B365" t="n">
        <v>24676</v>
      </c>
      <c r="C365" t="inlineStr">
        <is>
          <t>ACIDO ASCORBICO C/1KG</t>
        </is>
      </c>
      <c r="D365" t="inlineStr">
        <is>
          <t>05/2026</t>
        </is>
      </c>
      <c r="E365" t="n">
        <v>1</v>
      </c>
      <c r="F365" t="n">
        <v>55.25</v>
      </c>
      <c r="G365" t="n">
        <v>55.25</v>
      </c>
    </row>
    <row r="366">
      <c r="A366" t="inlineStr">
        <is>
          <t>Love Cabaret</t>
        </is>
      </c>
      <c r="B366" t="n">
        <v>19857</v>
      </c>
      <c r="C366" t="inlineStr">
        <is>
          <t>ACIDO CITRICO KG</t>
        </is>
      </c>
      <c r="D366" t="inlineStr">
        <is>
          <t>05/2026</t>
        </is>
      </c>
      <c r="E366" t="n">
        <v>1</v>
      </c>
      <c r="F366" t="n">
        <v>55.25</v>
      </c>
      <c r="G366" t="n">
        <v>55.25</v>
      </c>
    </row>
    <row r="367">
      <c r="A367" t="inlineStr">
        <is>
          <t>Love Cabaret</t>
        </is>
      </c>
      <c r="B367" t="n">
        <v>23992</v>
      </c>
      <c r="C367" t="inlineStr">
        <is>
          <t>ACIDO MALICO KG</t>
        </is>
      </c>
      <c r="D367" t="inlineStr">
        <is>
          <t>05/2026</t>
        </is>
      </c>
      <c r="E367" t="n">
        <v>1</v>
      </c>
      <c r="F367" t="n">
        <v>66.23</v>
      </c>
      <c r="G367" t="n">
        <v>66.23</v>
      </c>
    </row>
    <row r="368">
      <c r="A368" t="inlineStr">
        <is>
          <t>Love Cabaret</t>
        </is>
      </c>
      <c r="B368" t="n">
        <v>21093</v>
      </c>
      <c r="C368" t="inlineStr">
        <is>
          <t>ACUCAR REFINADO UNIAO 1KG UN</t>
        </is>
      </c>
      <c r="D368" t="inlineStr">
        <is>
          <t>05/2026</t>
        </is>
      </c>
      <c r="E368" t="n">
        <v>70</v>
      </c>
      <c r="F368" t="n">
        <v>307.3</v>
      </c>
      <c r="G368" t="n">
        <v>4.39</v>
      </c>
    </row>
    <row r="369">
      <c r="A369" t="inlineStr">
        <is>
          <t>Love Cabaret</t>
        </is>
      </c>
      <c r="B369" t="n">
        <v>28954</v>
      </c>
      <c r="C369" t="inlineStr">
        <is>
          <t>AGUA MINERAL COM GAS MAMBA 350ML C/12</t>
        </is>
      </c>
      <c r="D369" t="inlineStr">
        <is>
          <t>05/2026</t>
        </is>
      </c>
      <c r="E369" t="n">
        <v>18</v>
      </c>
      <c r="F369" t="n">
        <v>812.7</v>
      </c>
      <c r="G369" t="n">
        <v>45.15</v>
      </c>
    </row>
    <row r="370">
      <c r="A370" t="inlineStr">
        <is>
          <t>Love Cabaret</t>
        </is>
      </c>
      <c r="B370" t="n">
        <v>28896</v>
      </c>
      <c r="C370" t="inlineStr">
        <is>
          <t>AGUA MINERAL CRISTAL COPO 200ML C/48UN</t>
        </is>
      </c>
      <c r="D370" t="inlineStr">
        <is>
          <t>05/2026</t>
        </is>
      </c>
      <c r="E370" t="n">
        <v>10</v>
      </c>
      <c r="F370" t="n">
        <v>332.7</v>
      </c>
      <c r="G370" t="n">
        <v>33.27</v>
      </c>
    </row>
    <row r="371">
      <c r="A371" t="inlineStr">
        <is>
          <t>Love Cabaret</t>
        </is>
      </c>
      <c r="B371" t="n">
        <v>17958</v>
      </c>
      <c r="C371" t="inlineStr">
        <is>
          <t>AGUA MINERAL SEM GAS LINDOIA PREMIUM  310ML C/12</t>
        </is>
      </c>
      <c r="D371" t="inlineStr">
        <is>
          <t>05/2026</t>
        </is>
      </c>
      <c r="E371" t="n">
        <v>28</v>
      </c>
      <c r="F371" t="n">
        <v>463.96</v>
      </c>
      <c r="G371" t="n">
        <v>16.57</v>
      </c>
    </row>
    <row r="372">
      <c r="A372" t="inlineStr">
        <is>
          <t>Love Cabaret</t>
        </is>
      </c>
      <c r="B372" t="n">
        <v>28955</v>
      </c>
      <c r="C372" t="inlineStr">
        <is>
          <t>AGUA MINERAL SEM GAS MAMBA 350ML C/12</t>
        </is>
      </c>
      <c r="D372" t="inlineStr">
        <is>
          <t>05/2026</t>
        </is>
      </c>
      <c r="E372" t="n">
        <v>24</v>
      </c>
      <c r="F372" t="n">
        <v>984.84</v>
      </c>
      <c r="G372" t="n">
        <v>41.04</v>
      </c>
    </row>
    <row r="373">
      <c r="A373" t="inlineStr">
        <is>
          <t>Love Cabaret</t>
        </is>
      </c>
      <c r="B373" t="n">
        <v>24537</v>
      </c>
      <c r="C373" t="inlineStr">
        <is>
          <t xml:space="preserve">ALCATRA BOVINA MOIDA KG </t>
        </is>
      </c>
      <c r="D373" t="inlineStr">
        <is>
          <t>05/2026</t>
        </is>
      </c>
      <c r="E373" t="n">
        <v>12</v>
      </c>
      <c r="F373" t="n">
        <v>523.65</v>
      </c>
      <c r="G373" t="n">
        <v>43.64</v>
      </c>
    </row>
    <row r="374">
      <c r="A374" t="inlineStr">
        <is>
          <t>Love Cabaret</t>
        </is>
      </c>
      <c r="B374" t="n">
        <v>19506</v>
      </c>
      <c r="C374" t="inlineStr">
        <is>
          <t>ALECRIM KG</t>
        </is>
      </c>
      <c r="D374" t="inlineStr">
        <is>
          <t>05/2026</t>
        </is>
      </c>
      <c r="E374" t="n">
        <v>0.1</v>
      </c>
      <c r="F374" t="n">
        <v>3.58</v>
      </c>
      <c r="G374" t="n">
        <v>35.8</v>
      </c>
    </row>
    <row r="375">
      <c r="A375" t="inlineStr">
        <is>
          <t>Love Cabaret</t>
        </is>
      </c>
      <c r="B375" t="n">
        <v>19503</v>
      </c>
      <c r="C375" t="inlineStr">
        <is>
          <t>ALFACE CRESPA KG</t>
        </is>
      </c>
      <c r="D375" t="inlineStr">
        <is>
          <t>05/2026</t>
        </is>
      </c>
      <c r="E375" t="n">
        <v>5</v>
      </c>
      <c r="F375" t="n">
        <v>51.2</v>
      </c>
      <c r="G375" t="n">
        <v>10.24</v>
      </c>
    </row>
    <row r="376">
      <c r="A376" t="inlineStr">
        <is>
          <t>Love Cabaret</t>
        </is>
      </c>
      <c r="B376" t="n">
        <v>19502</v>
      </c>
      <c r="C376" t="inlineStr">
        <is>
          <t>ALFACE CRESPA ROXA KG</t>
        </is>
      </c>
      <c r="D376" t="inlineStr">
        <is>
          <t>05/2026</t>
        </is>
      </c>
      <c r="E376" t="n">
        <v>6.2</v>
      </c>
      <c r="F376" t="n">
        <v>103.78</v>
      </c>
      <c r="G376" t="n">
        <v>16.74</v>
      </c>
    </row>
    <row r="377">
      <c r="A377" t="inlineStr">
        <is>
          <t>Love Cabaret</t>
        </is>
      </c>
      <c r="B377" t="n">
        <v>24037</v>
      </c>
      <c r="C377" t="inlineStr">
        <is>
          <t>ALHO TRITURADO FRITO</t>
        </is>
      </c>
      <c r="D377" t="inlineStr">
        <is>
          <t>05/2026</t>
        </is>
      </c>
      <c r="E377" t="n">
        <v>6</v>
      </c>
      <c r="F377" t="n">
        <v>106.9</v>
      </c>
      <c r="G377" t="n">
        <v>17.82</v>
      </c>
    </row>
    <row r="378">
      <c r="A378" t="inlineStr">
        <is>
          <t>Love Cabaret</t>
        </is>
      </c>
      <c r="B378" t="n">
        <v>24044</v>
      </c>
      <c r="C378" t="inlineStr">
        <is>
          <t>AMORA CONGELADA KG</t>
        </is>
      </c>
      <c r="D378" t="inlineStr">
        <is>
          <t>05/2026</t>
        </is>
      </c>
      <c r="E378" t="n">
        <v>4</v>
      </c>
      <c r="F378" t="n">
        <v>72.52</v>
      </c>
      <c r="G378" t="n">
        <v>18.13</v>
      </c>
    </row>
    <row r="379">
      <c r="A379" t="inlineStr">
        <is>
          <t>Love Cabaret</t>
        </is>
      </c>
      <c r="B379" t="n">
        <v>20301</v>
      </c>
      <c r="C379" t="inlineStr">
        <is>
          <t>ARROZ BRANCO TIPO 1 CAMIL C/5KG</t>
        </is>
      </c>
      <c r="D379" t="inlineStr">
        <is>
          <t>05/2026</t>
        </is>
      </c>
      <c r="E379" t="n">
        <v>10</v>
      </c>
      <c r="F379" t="n">
        <v>210</v>
      </c>
      <c r="G379" t="n">
        <v>21</v>
      </c>
    </row>
    <row r="380">
      <c r="A380" t="inlineStr">
        <is>
          <t>Love Cabaret</t>
        </is>
      </c>
      <c r="B380" t="n">
        <v>21783</v>
      </c>
      <c r="C380" t="inlineStr">
        <is>
          <t>AVENTAL DE PVC BRANCO 1,20X0,70 UN</t>
        </is>
      </c>
      <c r="D380" t="inlineStr">
        <is>
          <t>05/2026</t>
        </is>
      </c>
      <c r="E380" t="n">
        <v>9</v>
      </c>
      <c r="F380" t="n">
        <v>144</v>
      </c>
      <c r="G380" t="n">
        <v>16</v>
      </c>
    </row>
    <row r="381">
      <c r="A381" t="inlineStr">
        <is>
          <t>Love Cabaret</t>
        </is>
      </c>
      <c r="B381" t="n">
        <v>21047</v>
      </c>
      <c r="C381" t="inlineStr">
        <is>
          <t>AZEITE EXTRA VIRGEM GALLO 2L</t>
        </is>
      </c>
      <c r="D381" t="inlineStr">
        <is>
          <t>05/2026</t>
        </is>
      </c>
      <c r="E381" t="n">
        <v>4</v>
      </c>
      <c r="F381" t="n">
        <v>491.2</v>
      </c>
      <c r="G381" t="n">
        <v>122.8</v>
      </c>
    </row>
    <row r="382">
      <c r="A382" t="inlineStr">
        <is>
          <t>Love Cabaret</t>
        </is>
      </c>
      <c r="B382" t="n">
        <v>28169</v>
      </c>
      <c r="C382" t="inlineStr">
        <is>
          <t>BALDE DE LIMPEZA 20L UN</t>
        </is>
      </c>
      <c r="D382" t="inlineStr">
        <is>
          <t>05/2026</t>
        </is>
      </c>
      <c r="E382" t="n">
        <v>1</v>
      </c>
      <c r="F382" t="n">
        <v>94.34999999999999</v>
      </c>
      <c r="G382" t="n">
        <v>94.34999999999999</v>
      </c>
    </row>
    <row r="383">
      <c r="A383" t="inlineStr">
        <is>
          <t>Love Cabaret</t>
        </is>
      </c>
      <c r="B383" t="n">
        <v>28226</v>
      </c>
      <c r="C383" t="inlineStr">
        <is>
          <t>BATATA ASTERIX FLORAO KG</t>
        </is>
      </c>
      <c r="D383" t="inlineStr">
        <is>
          <t>05/2026</t>
        </is>
      </c>
      <c r="E383" t="n">
        <v>15</v>
      </c>
      <c r="F383" t="n">
        <v>134.85</v>
      </c>
      <c r="G383" t="n">
        <v>8.99</v>
      </c>
    </row>
    <row r="384">
      <c r="A384" t="inlineStr">
        <is>
          <t>Love Cabaret</t>
        </is>
      </c>
      <c r="B384" t="n">
        <v>24083</v>
      </c>
      <c r="C384" t="inlineStr">
        <is>
          <t>BATATA ASTERIX GRAUDA NOIVA KG</t>
        </is>
      </c>
      <c r="D384" t="inlineStr">
        <is>
          <t>05/2026</t>
        </is>
      </c>
      <c r="E384" t="n">
        <v>40.7</v>
      </c>
      <c r="F384" t="n">
        <v>306.21</v>
      </c>
      <c r="G384" t="n">
        <v>7.52</v>
      </c>
    </row>
    <row r="385">
      <c r="A385" t="inlineStr">
        <is>
          <t>Love Cabaret</t>
        </is>
      </c>
      <c r="B385" t="n">
        <v>29205</v>
      </c>
      <c r="C385" t="inlineStr">
        <is>
          <t xml:space="preserve">BATATA BARRACA GRAUDA </t>
        </is>
      </c>
      <c r="D385" t="inlineStr">
        <is>
          <t>05/2026</t>
        </is>
      </c>
      <c r="E385" t="n">
        <v>15</v>
      </c>
      <c r="F385" t="n">
        <v>115.5</v>
      </c>
      <c r="G385" t="n">
        <v>7.7</v>
      </c>
    </row>
    <row r="386">
      <c r="A386" t="inlineStr">
        <is>
          <t>Love Cabaret</t>
        </is>
      </c>
      <c r="B386" t="n">
        <v>19635</v>
      </c>
      <c r="C386" t="inlineStr">
        <is>
          <t>BATATA DOCE ROSADA KG</t>
        </is>
      </c>
      <c r="D386" t="inlineStr">
        <is>
          <t>05/2026</t>
        </is>
      </c>
      <c r="E386" t="n">
        <v>5</v>
      </c>
      <c r="F386" t="n">
        <v>26</v>
      </c>
      <c r="G386" t="n">
        <v>5.2</v>
      </c>
    </row>
    <row r="387">
      <c r="A387" t="inlineStr">
        <is>
          <t>Love Cabaret</t>
        </is>
      </c>
      <c r="B387" t="n">
        <v>25555</v>
      </c>
      <c r="C387" t="inlineStr">
        <is>
          <t>BATATA LAVADA KG</t>
        </is>
      </c>
      <c r="D387" t="inlineStr">
        <is>
          <t>05/2026</t>
        </is>
      </c>
      <c r="E387" t="n">
        <v>80.09999999999999</v>
      </c>
      <c r="F387" t="n">
        <v>598.48</v>
      </c>
      <c r="G387" t="n">
        <v>7.47</v>
      </c>
    </row>
    <row r="388">
      <c r="A388" t="inlineStr">
        <is>
          <t>Love Cabaret</t>
        </is>
      </c>
      <c r="B388" t="n">
        <v>19634</v>
      </c>
      <c r="C388" t="inlineStr">
        <is>
          <t>BERINJELA KG</t>
        </is>
      </c>
      <c r="D388" t="inlineStr">
        <is>
          <t>05/2026</t>
        </is>
      </c>
      <c r="E388" t="n">
        <v>10</v>
      </c>
      <c r="F388" t="n">
        <v>78.05</v>
      </c>
      <c r="G388" t="n">
        <v>7.81</v>
      </c>
    </row>
    <row r="389">
      <c r="A389" t="inlineStr">
        <is>
          <t>Love Cabaret</t>
        </is>
      </c>
      <c r="B389" t="n">
        <v>19632</v>
      </c>
      <c r="C389" t="inlineStr">
        <is>
          <t>BETERRABA KG</t>
        </is>
      </c>
      <c r="D389" t="inlineStr">
        <is>
          <t>05/2026</t>
        </is>
      </c>
      <c r="E389" t="n">
        <v>10.1</v>
      </c>
      <c r="F389" t="n">
        <v>55.6</v>
      </c>
      <c r="G389" t="n">
        <v>5.5</v>
      </c>
    </row>
    <row r="390">
      <c r="A390" t="inlineStr">
        <is>
          <t>Love Cabaret</t>
        </is>
      </c>
      <c r="B390" t="n">
        <v>18696</v>
      </c>
      <c r="C390" t="inlineStr">
        <is>
          <t>BISTECA SUINA KG</t>
        </is>
      </c>
      <c r="D390" t="inlineStr">
        <is>
          <t>05/2026</t>
        </is>
      </c>
      <c r="E390" t="n">
        <v>14</v>
      </c>
      <c r="F390" t="n">
        <v>251.86</v>
      </c>
      <c r="G390" t="n">
        <v>17.99</v>
      </c>
    </row>
    <row r="391">
      <c r="A391" t="inlineStr">
        <is>
          <t>Love Cabaret</t>
        </is>
      </c>
      <c r="B391" t="n">
        <v>17565</v>
      </c>
      <c r="C391" t="inlineStr">
        <is>
          <t>BOBINA DE PAPEL FILME PVC 40CMX400M UN</t>
        </is>
      </c>
      <c r="D391" t="inlineStr">
        <is>
          <t>05/2026</t>
        </is>
      </c>
      <c r="E391" t="n">
        <v>3</v>
      </c>
      <c r="F391" t="n">
        <v>327.3</v>
      </c>
      <c r="G391" t="n">
        <v>109.1</v>
      </c>
    </row>
    <row r="392">
      <c r="A392" t="inlineStr">
        <is>
          <t>Love Cabaret</t>
        </is>
      </c>
      <c r="B392" t="n">
        <v>25288</v>
      </c>
      <c r="C392" t="inlineStr">
        <is>
          <t>BURRATA 110G C/5 DE 550 GR UN</t>
        </is>
      </c>
      <c r="D392" t="inlineStr">
        <is>
          <t>05/2026</t>
        </is>
      </c>
      <c r="E392" t="n">
        <v>12</v>
      </c>
      <c r="F392" t="n">
        <v>784.2</v>
      </c>
      <c r="G392" t="n">
        <v>65.34999999999999</v>
      </c>
    </row>
    <row r="393">
      <c r="A393" t="inlineStr">
        <is>
          <t>Love Cabaret</t>
        </is>
      </c>
      <c r="B393" t="n">
        <v>18486</v>
      </c>
      <c r="C393" t="inlineStr">
        <is>
          <t>CACHACA FAMIGERADA BRUTA 750ML</t>
        </is>
      </c>
      <c r="D393" t="inlineStr">
        <is>
          <t>05/2026</t>
        </is>
      </c>
      <c r="E393" t="n">
        <v>6</v>
      </c>
      <c r="F393" t="n">
        <v>165</v>
      </c>
      <c r="G393" t="n">
        <v>27.5</v>
      </c>
    </row>
    <row r="394">
      <c r="A394" t="inlineStr">
        <is>
          <t>Love Cabaret</t>
        </is>
      </c>
      <c r="B394" t="n">
        <v>20809</v>
      </c>
      <c r="C394" t="inlineStr">
        <is>
          <t>CAFE PILAO ALMOFADA 500G</t>
        </is>
      </c>
      <c r="D394" t="inlineStr">
        <is>
          <t>05/2026</t>
        </is>
      </c>
      <c r="E394" t="n">
        <v>8</v>
      </c>
      <c r="F394" t="n">
        <v>239.92</v>
      </c>
      <c r="G394" t="n">
        <v>29.99</v>
      </c>
    </row>
    <row r="395">
      <c r="A395" t="inlineStr">
        <is>
          <t>Love Cabaret</t>
        </is>
      </c>
      <c r="B395" t="n">
        <v>27692</v>
      </c>
      <c r="C395" t="inlineStr">
        <is>
          <t>CAMARAO CINZA 25/30 LIMPO EVISCERADO COM COLA KG</t>
        </is>
      </c>
      <c r="D395" t="inlineStr">
        <is>
          <t>05/2026</t>
        </is>
      </c>
      <c r="E395" t="n">
        <v>15</v>
      </c>
      <c r="F395" t="n">
        <v>1680</v>
      </c>
      <c r="G395" t="n">
        <v>112</v>
      </c>
    </row>
    <row r="396">
      <c r="A396" t="inlineStr">
        <is>
          <t>Love Cabaret</t>
        </is>
      </c>
      <c r="B396" t="n">
        <v>23377</v>
      </c>
      <c r="C396" t="inlineStr">
        <is>
          <t>CAMBUCI CONGELADO KG</t>
        </is>
      </c>
      <c r="D396" t="inlineStr">
        <is>
          <t>05/2026</t>
        </is>
      </c>
      <c r="E396" t="n">
        <v>6</v>
      </c>
      <c r="F396" t="n">
        <v>192</v>
      </c>
      <c r="G396" t="n">
        <v>32</v>
      </c>
    </row>
    <row r="397">
      <c r="A397" t="inlineStr">
        <is>
          <t>Love Cabaret</t>
        </is>
      </c>
      <c r="B397" t="n">
        <v>26713</v>
      </c>
      <c r="C397" t="inlineStr">
        <is>
          <t>CAMOMILA DESIDRATADA KG</t>
        </is>
      </c>
      <c r="D397" t="inlineStr">
        <is>
          <t>05/2026</t>
        </is>
      </c>
      <c r="E397" t="n">
        <v>1</v>
      </c>
      <c r="F397" t="n">
        <v>55</v>
      </c>
      <c r="G397" t="n">
        <v>55</v>
      </c>
    </row>
    <row r="398">
      <c r="A398" t="inlineStr">
        <is>
          <t>Love Cabaret</t>
        </is>
      </c>
      <c r="B398" t="n">
        <v>24110</v>
      </c>
      <c r="C398" t="inlineStr">
        <is>
          <t>CANELA EM PO KG</t>
        </is>
      </c>
      <c r="D398" t="inlineStr">
        <is>
          <t>05/2026</t>
        </is>
      </c>
      <c r="E398" t="n">
        <v>1</v>
      </c>
      <c r="F398" t="n">
        <v>8.25</v>
      </c>
      <c r="G398" t="n">
        <v>8.25</v>
      </c>
    </row>
    <row r="399">
      <c r="A399" t="inlineStr">
        <is>
          <t>Love Cabaret</t>
        </is>
      </c>
      <c r="B399" t="n">
        <v>26222</v>
      </c>
      <c r="C399" t="inlineStr">
        <is>
          <t>CANETA ESFEROGRAFICA BIC ESCRITA MEDIA CRISTAL DURA MAIS AZUL C/50 UN</t>
        </is>
      </c>
      <c r="D399" t="inlineStr">
        <is>
          <t>05/2026</t>
        </is>
      </c>
      <c r="E399" t="n">
        <v>1</v>
      </c>
      <c r="F399" t="n">
        <v>49.9</v>
      </c>
      <c r="G399" t="n">
        <v>49.9</v>
      </c>
    </row>
    <row r="400">
      <c r="A400" t="inlineStr">
        <is>
          <t>Love Cabaret</t>
        </is>
      </c>
      <c r="B400" t="n">
        <v>20270</v>
      </c>
      <c r="C400" t="inlineStr">
        <is>
          <t>CASTANHA DE CAJU CRUA W1 C/1KG</t>
        </is>
      </c>
      <c r="D400" t="inlineStr">
        <is>
          <t>05/2026</t>
        </is>
      </c>
      <c r="E400" t="n">
        <v>3</v>
      </c>
      <c r="F400" t="n">
        <v>253.8</v>
      </c>
      <c r="G400" t="n">
        <v>84.59999999999999</v>
      </c>
    </row>
    <row r="401">
      <c r="A401" t="inlineStr">
        <is>
          <t>Love Cabaret</t>
        </is>
      </c>
      <c r="B401" t="n">
        <v>24509</v>
      </c>
      <c r="C401" t="inlineStr">
        <is>
          <t>CEBOLA BRANCA KG</t>
        </is>
      </c>
      <c r="D401" t="inlineStr">
        <is>
          <t>05/2026</t>
        </is>
      </c>
      <c r="E401" t="n">
        <v>35</v>
      </c>
      <c r="F401" t="n">
        <v>158.75</v>
      </c>
      <c r="G401" t="n">
        <v>4.54</v>
      </c>
    </row>
    <row r="402">
      <c r="A402" t="inlineStr">
        <is>
          <t>Love Cabaret</t>
        </is>
      </c>
      <c r="B402" t="n">
        <v>19623</v>
      </c>
      <c r="C402" t="inlineStr">
        <is>
          <t>CEBOLA ROXA KG</t>
        </is>
      </c>
      <c r="D402" t="inlineStr">
        <is>
          <t>05/2026</t>
        </is>
      </c>
      <c r="E402" t="n">
        <v>2</v>
      </c>
      <c r="F402" t="n">
        <v>11.7</v>
      </c>
      <c r="G402" t="n">
        <v>5.85</v>
      </c>
    </row>
    <row r="403">
      <c r="A403" t="inlineStr">
        <is>
          <t>Love Cabaret</t>
        </is>
      </c>
      <c r="B403" t="n">
        <v>19488</v>
      </c>
      <c r="C403" t="inlineStr">
        <is>
          <t>CEBOLINHA KG</t>
        </is>
      </c>
      <c r="D403" t="inlineStr">
        <is>
          <t>05/2026</t>
        </is>
      </c>
      <c r="E403" t="n">
        <v>0.5</v>
      </c>
      <c r="F403" t="n">
        <v>6.7</v>
      </c>
      <c r="G403" t="n">
        <v>13.4</v>
      </c>
    </row>
    <row r="404">
      <c r="A404" t="inlineStr">
        <is>
          <t>Love Cabaret</t>
        </is>
      </c>
      <c r="B404" t="n">
        <v>18557</v>
      </c>
      <c r="C404" t="inlineStr">
        <is>
          <t>CERVEJA BLUE MOON BELGIAN WHITE 355ML C/24</t>
        </is>
      </c>
      <c r="D404" t="inlineStr">
        <is>
          <t>05/2026</t>
        </is>
      </c>
      <c r="E404" t="n">
        <v>5</v>
      </c>
      <c r="F404" t="n">
        <v>1509.05</v>
      </c>
      <c r="G404" t="n">
        <v>301.81</v>
      </c>
    </row>
    <row r="405">
      <c r="A405" t="inlineStr">
        <is>
          <t>Love Cabaret</t>
        </is>
      </c>
      <c r="B405" t="n">
        <v>24138</v>
      </c>
      <c r="C405" t="inlineStr">
        <is>
          <t>CERVEJA HEINEKEN LONG NECK 330ML C/24</t>
        </is>
      </c>
      <c r="D405" t="inlineStr">
        <is>
          <t>05/2026</t>
        </is>
      </c>
      <c r="E405" t="n">
        <v>53</v>
      </c>
      <c r="F405" t="n">
        <v>10858.01</v>
      </c>
      <c r="G405" t="n">
        <v>204.87</v>
      </c>
    </row>
    <row r="406">
      <c r="A406" t="inlineStr">
        <is>
          <t>Love Cabaret</t>
        </is>
      </c>
      <c r="B406" t="n">
        <v>18562</v>
      </c>
      <c r="C406" t="inlineStr">
        <is>
          <t>CERVEJA HEINEKEN ZERO LONG NECK 330ML C/24</t>
        </is>
      </c>
      <c r="D406" t="inlineStr">
        <is>
          <t>05/2026</t>
        </is>
      </c>
      <c r="E406" t="n">
        <v>8</v>
      </c>
      <c r="F406" t="n">
        <v>1680.86</v>
      </c>
      <c r="G406" t="n">
        <v>210.11</v>
      </c>
    </row>
    <row r="407">
      <c r="A407" t="inlineStr">
        <is>
          <t>Love Cabaret</t>
        </is>
      </c>
      <c r="B407" t="n">
        <v>18554</v>
      </c>
      <c r="C407" t="inlineStr">
        <is>
          <t>CERVEJA LAGUNITAS IPA 355ML C/12</t>
        </is>
      </c>
      <c r="D407" t="inlineStr">
        <is>
          <t>05/2026</t>
        </is>
      </c>
      <c r="E407" t="n">
        <v>16</v>
      </c>
      <c r="F407" t="n">
        <v>2410.46</v>
      </c>
      <c r="G407" t="n">
        <v>150.65</v>
      </c>
    </row>
    <row r="408">
      <c r="A408" t="inlineStr">
        <is>
          <t>Love Cabaret</t>
        </is>
      </c>
      <c r="B408" t="n">
        <v>29702</v>
      </c>
      <c r="C408" t="inlineStr">
        <is>
          <t xml:space="preserve">CESTO PLASTICO RETANGULAR COM PEDAL ARO INTERNO BRANCO 50L - JSN - PR50F </t>
        </is>
      </c>
      <c r="D408" t="inlineStr">
        <is>
          <t>05/2026</t>
        </is>
      </c>
      <c r="E408" t="n">
        <v>1</v>
      </c>
      <c r="F408" t="n">
        <v>144.91</v>
      </c>
      <c r="G408" t="n">
        <v>144.91</v>
      </c>
    </row>
    <row r="409">
      <c r="A409" t="inlineStr">
        <is>
          <t>Love Cabaret</t>
        </is>
      </c>
      <c r="B409" t="n">
        <v>27622</v>
      </c>
      <c r="C409" t="inlineStr">
        <is>
          <t>CHA VERDE KG</t>
        </is>
      </c>
      <c r="D409" t="inlineStr">
        <is>
          <t>05/2026</t>
        </is>
      </c>
      <c r="E409" t="n">
        <v>2</v>
      </c>
      <c r="F409" t="n">
        <v>129.85</v>
      </c>
      <c r="G409" t="n">
        <v>64.93000000000001</v>
      </c>
    </row>
    <row r="410">
      <c r="A410" t="inlineStr">
        <is>
          <t>Love Cabaret</t>
        </is>
      </c>
      <c r="B410" t="n">
        <v>27729</v>
      </c>
      <c r="C410" t="inlineStr">
        <is>
          <t>CHINOY AI308 24,0CM (C/BANHO ESTANHO) 122/24 UN</t>
        </is>
      </c>
      <c r="D410" t="inlineStr">
        <is>
          <t>05/2026</t>
        </is>
      </c>
      <c r="E410" t="n">
        <v>2</v>
      </c>
      <c r="F410" t="n">
        <v>166.9</v>
      </c>
      <c r="G410" t="n">
        <v>83.45</v>
      </c>
    </row>
    <row r="411">
      <c r="A411" t="inlineStr">
        <is>
          <t>Love Cabaret</t>
        </is>
      </c>
      <c r="B411" t="n">
        <v>20936</v>
      </c>
      <c r="C411" t="inlineStr">
        <is>
          <t>CHOCOLATE AMARGO CALLEBAUT CALLETS 70,5% 2,01KG</t>
        </is>
      </c>
      <c r="D411" t="inlineStr">
        <is>
          <t>05/2026</t>
        </is>
      </c>
      <c r="E411" t="n">
        <v>3</v>
      </c>
      <c r="F411" t="n">
        <v>988.85</v>
      </c>
      <c r="G411" t="n">
        <v>329.62</v>
      </c>
    </row>
    <row r="412">
      <c r="A412" t="inlineStr">
        <is>
          <t>Love Cabaret</t>
        </is>
      </c>
      <c r="B412" t="n">
        <v>20932</v>
      </c>
      <c r="C412" t="inlineStr">
        <is>
          <t>CHOCOLATE AO LEITE GOTAS SICAO 2,1KG UN</t>
        </is>
      </c>
      <c r="D412" t="inlineStr">
        <is>
          <t>05/2026</t>
        </is>
      </c>
      <c r="E412" t="n">
        <v>3</v>
      </c>
      <c r="F412" t="n">
        <v>497.7</v>
      </c>
      <c r="G412" t="n">
        <v>165.9</v>
      </c>
    </row>
    <row r="413">
      <c r="A413" t="inlineStr">
        <is>
          <t>Love Cabaret</t>
        </is>
      </c>
      <c r="B413" t="n">
        <v>23241</v>
      </c>
      <c r="C413" t="inlineStr">
        <is>
          <t>CHUCHU KG</t>
        </is>
      </c>
      <c r="D413" t="inlineStr">
        <is>
          <t>05/2026</t>
        </is>
      </c>
      <c r="E413" t="n">
        <v>5</v>
      </c>
      <c r="F413" t="n">
        <v>13</v>
      </c>
      <c r="G413" t="n">
        <v>2.6</v>
      </c>
    </row>
    <row r="414">
      <c r="A414" t="inlineStr">
        <is>
          <t>Love Cabaret</t>
        </is>
      </c>
      <c r="B414" t="n">
        <v>29701</v>
      </c>
      <c r="C414" t="inlineStr">
        <is>
          <t xml:space="preserve">COADOR CHINOY CHAPA INOX - 23x20ALT </t>
        </is>
      </c>
      <c r="D414" t="inlineStr">
        <is>
          <t>05/2026</t>
        </is>
      </c>
      <c r="E414" t="n">
        <v>2</v>
      </c>
      <c r="F414" t="n">
        <v>126</v>
      </c>
      <c r="G414" t="n">
        <v>63</v>
      </c>
    </row>
    <row r="415">
      <c r="A415" t="inlineStr">
        <is>
          <t>Love Cabaret</t>
        </is>
      </c>
      <c r="B415" t="n">
        <v>19617</v>
      </c>
      <c r="C415" t="inlineStr">
        <is>
          <t>COENTRO KG</t>
        </is>
      </c>
      <c r="D415" t="inlineStr">
        <is>
          <t>05/2026</t>
        </is>
      </c>
      <c r="E415" t="n">
        <v>1.5</v>
      </c>
      <c r="F415" t="n">
        <v>44.34</v>
      </c>
      <c r="G415" t="n">
        <v>29.56</v>
      </c>
    </row>
    <row r="416">
      <c r="A416" t="inlineStr">
        <is>
          <t>Love Cabaret</t>
        </is>
      </c>
      <c r="B416" t="n">
        <v>28221</v>
      </c>
      <c r="C416" t="inlineStr">
        <is>
          <t>COGUMELO PORTO BELLO MURANAKA KG</t>
        </is>
      </c>
      <c r="D416" t="inlineStr">
        <is>
          <t>05/2026</t>
        </is>
      </c>
      <c r="E416" t="n">
        <v>7</v>
      </c>
      <c r="F416" t="n">
        <v>270</v>
      </c>
      <c r="G416" t="n">
        <v>38.57</v>
      </c>
    </row>
    <row r="417">
      <c r="A417" t="inlineStr">
        <is>
          <t>Love Cabaret</t>
        </is>
      </c>
      <c r="B417" t="n">
        <v>28222</v>
      </c>
      <c r="C417" t="inlineStr">
        <is>
          <t>COGUMELO SHIITAKE MURANAKA KG</t>
        </is>
      </c>
      <c r="D417" t="inlineStr">
        <is>
          <t>05/2026</t>
        </is>
      </c>
      <c r="E417" t="n">
        <v>5</v>
      </c>
      <c r="F417" t="n">
        <v>210</v>
      </c>
      <c r="G417" t="n">
        <v>42</v>
      </c>
    </row>
    <row r="418">
      <c r="A418" t="inlineStr">
        <is>
          <t>Love Cabaret</t>
        </is>
      </c>
      <c r="B418" t="n">
        <v>18382</v>
      </c>
      <c r="C418" t="inlineStr">
        <is>
          <t>CONHAQUE BRANDY OSBORNE 700ML</t>
        </is>
      </c>
      <c r="D418" t="inlineStr">
        <is>
          <t>05/2026</t>
        </is>
      </c>
      <c r="E418" t="n">
        <v>4</v>
      </c>
      <c r="F418" t="n">
        <v>216</v>
      </c>
      <c r="G418" t="n">
        <v>54</v>
      </c>
    </row>
    <row r="419">
      <c r="A419" t="inlineStr">
        <is>
          <t>Love Cabaret</t>
        </is>
      </c>
      <c r="B419" t="n">
        <v>17535</v>
      </c>
      <c r="C419" t="inlineStr">
        <is>
          <t>COPO DESCARTAVEL ULTRACOPOS 330ML C/2000UN</t>
        </is>
      </c>
      <c r="D419" t="inlineStr">
        <is>
          <t>05/2026</t>
        </is>
      </c>
      <c r="E419" t="n">
        <v>2</v>
      </c>
      <c r="F419" t="n">
        <v>256</v>
      </c>
      <c r="G419" t="n">
        <v>128</v>
      </c>
    </row>
    <row r="420">
      <c r="A420" t="inlineStr">
        <is>
          <t>Love Cabaret</t>
        </is>
      </c>
      <c r="B420" t="n">
        <v>29272</v>
      </c>
      <c r="C420" t="inlineStr">
        <is>
          <t>COPO YORK APERITIVO 210ml - CAIXA COM 12</t>
        </is>
      </c>
      <c r="D420" t="inlineStr">
        <is>
          <t>05/2026</t>
        </is>
      </c>
      <c r="E420" t="n">
        <v>8</v>
      </c>
      <c r="F420" t="n">
        <v>1238.32</v>
      </c>
      <c r="G420" t="n">
        <v>154.79</v>
      </c>
    </row>
    <row r="421">
      <c r="A421" t="inlineStr">
        <is>
          <t>Love Cabaret</t>
        </is>
      </c>
      <c r="B421" t="n">
        <v>19034</v>
      </c>
      <c r="C421" t="inlineStr">
        <is>
          <t>COXA E SOBRECOXA COM OSSO E COM PELE KG</t>
        </is>
      </c>
      <c r="D421" t="inlineStr">
        <is>
          <t>05/2026</t>
        </is>
      </c>
      <c r="E421" t="n">
        <v>20</v>
      </c>
      <c r="F421" t="n">
        <v>180</v>
      </c>
      <c r="G421" t="n">
        <v>9</v>
      </c>
    </row>
    <row r="422">
      <c r="A422" t="inlineStr">
        <is>
          <t>Love Cabaret</t>
        </is>
      </c>
      <c r="B422" t="n">
        <v>20689</v>
      </c>
      <c r="C422" t="inlineStr">
        <is>
          <t>CREME DE LEITE FRESCO QUATA C/1,01LT</t>
        </is>
      </c>
      <c r="D422" t="inlineStr">
        <is>
          <t>05/2026</t>
        </is>
      </c>
      <c r="E422" t="n">
        <v>2</v>
      </c>
      <c r="F422" t="n">
        <v>64.8</v>
      </c>
      <c r="G422" t="n">
        <v>32.4</v>
      </c>
    </row>
    <row r="423">
      <c r="A423" t="inlineStr">
        <is>
          <t>Love Cabaret</t>
        </is>
      </c>
      <c r="B423" t="n">
        <v>26020</v>
      </c>
      <c r="C423" t="inlineStr">
        <is>
          <t>CREME DE LEITE PIRACANJUBA TP 1,030 KG  UN</t>
        </is>
      </c>
      <c r="D423" t="inlineStr">
        <is>
          <t>05/2026</t>
        </is>
      </c>
      <c r="E423" t="n">
        <v>5</v>
      </c>
      <c r="F423" t="n">
        <v>69.75</v>
      </c>
      <c r="G423" t="n">
        <v>13.95</v>
      </c>
    </row>
    <row r="424">
      <c r="A424" t="inlineStr">
        <is>
          <t>Love Cabaret</t>
        </is>
      </c>
      <c r="B424" t="n">
        <v>17303</v>
      </c>
      <c r="C424" t="inlineStr">
        <is>
          <t>DESINFETANTE LAVANDA KIMI 5L</t>
        </is>
      </c>
      <c r="D424" t="inlineStr">
        <is>
          <t>05/2026</t>
        </is>
      </c>
      <c r="E424" t="n">
        <v>4</v>
      </c>
      <c r="F424" t="n">
        <v>502.12</v>
      </c>
      <c r="G424" t="n">
        <v>125.53</v>
      </c>
    </row>
    <row r="425">
      <c r="A425" t="inlineStr">
        <is>
          <t>Love Cabaret</t>
        </is>
      </c>
      <c r="B425" t="n">
        <v>19485</v>
      </c>
      <c r="C425" t="inlineStr">
        <is>
          <t>ENDRO DILL KG</t>
        </is>
      </c>
      <c r="D425" t="inlineStr">
        <is>
          <t>05/2026</t>
        </is>
      </c>
      <c r="E425" t="n">
        <v>0.5</v>
      </c>
      <c r="F425" t="n">
        <v>35.27</v>
      </c>
      <c r="G425" t="n">
        <v>70.54000000000001</v>
      </c>
    </row>
    <row r="426">
      <c r="A426" t="inlineStr">
        <is>
          <t>Love Cabaret</t>
        </is>
      </c>
      <c r="B426" t="n">
        <v>28386</v>
      </c>
      <c r="C426" t="inlineStr">
        <is>
          <t>ENXAGUANTE BUCAL SABOR MENTA HALITO PURO 1L</t>
        </is>
      </c>
      <c r="D426" t="inlineStr">
        <is>
          <t>05/2026</t>
        </is>
      </c>
      <c r="E426" t="n">
        <v>6</v>
      </c>
      <c r="F426" t="n">
        <v>250.02</v>
      </c>
      <c r="G426" t="n">
        <v>41.67</v>
      </c>
    </row>
    <row r="427">
      <c r="A427" t="inlineStr">
        <is>
          <t>Love Cabaret</t>
        </is>
      </c>
      <c r="B427" t="n">
        <v>27356</v>
      </c>
      <c r="C427" t="inlineStr">
        <is>
          <t>ESFREGAO MOP GIRATORIO</t>
        </is>
      </c>
      <c r="D427" t="inlineStr">
        <is>
          <t>05/2026</t>
        </is>
      </c>
      <c r="E427" t="n">
        <v>4</v>
      </c>
      <c r="F427" t="n">
        <v>316.56</v>
      </c>
      <c r="G427" t="n">
        <v>79.14</v>
      </c>
    </row>
    <row r="428">
      <c r="A428" t="inlineStr">
        <is>
          <t>Love Cabaret</t>
        </is>
      </c>
      <c r="B428" t="n">
        <v>27843</v>
      </c>
      <c r="C428" t="inlineStr">
        <is>
          <t>ESPETO DE BAMBU APERITIVO NÓ 9CM C/50 UN</t>
        </is>
      </c>
      <c r="D428" t="inlineStr">
        <is>
          <t>05/2026</t>
        </is>
      </c>
      <c r="E428" t="n">
        <v>6</v>
      </c>
      <c r="F428" t="n">
        <v>49.44</v>
      </c>
      <c r="G428" t="n">
        <v>8.24</v>
      </c>
    </row>
    <row r="429">
      <c r="A429" t="inlineStr">
        <is>
          <t>Love Cabaret</t>
        </is>
      </c>
      <c r="B429" t="n">
        <v>17196</v>
      </c>
      <c r="C429" t="inlineStr">
        <is>
          <t xml:space="preserve">ESPONJA DUPLA FACE TININDO 3M C/10 UN </t>
        </is>
      </c>
      <c r="D429" t="inlineStr">
        <is>
          <t>05/2026</t>
        </is>
      </c>
      <c r="E429" t="n">
        <v>1</v>
      </c>
      <c r="F429" t="n">
        <v>6.38</v>
      </c>
      <c r="G429" t="n">
        <v>6.38</v>
      </c>
    </row>
    <row r="430">
      <c r="A430" t="inlineStr">
        <is>
          <t>Love Cabaret</t>
        </is>
      </c>
      <c r="B430" t="n">
        <v>17190</v>
      </c>
      <c r="C430" t="inlineStr">
        <is>
          <t>ESPONJA FIBRACO TININDO 3M C/5 UN</t>
        </is>
      </c>
      <c r="D430" t="inlineStr">
        <is>
          <t>05/2026</t>
        </is>
      </c>
      <c r="E430" t="n">
        <v>1</v>
      </c>
      <c r="F430" t="n">
        <v>8.1</v>
      </c>
      <c r="G430" t="n">
        <v>8.1</v>
      </c>
    </row>
    <row r="431">
      <c r="A431" t="inlineStr">
        <is>
          <t>Love Cabaret</t>
        </is>
      </c>
      <c r="B431" t="n">
        <v>20670</v>
      </c>
      <c r="C431" t="inlineStr">
        <is>
          <t>EXTRATO DE TOMATE ELEFANTE POUCH 1,7KG</t>
        </is>
      </c>
      <c r="D431" t="inlineStr">
        <is>
          <t>05/2026</t>
        </is>
      </c>
      <c r="E431" t="n">
        <v>1</v>
      </c>
      <c r="F431" t="n">
        <v>29.55</v>
      </c>
      <c r="G431" t="n">
        <v>29.55</v>
      </c>
    </row>
    <row r="432">
      <c r="A432" t="inlineStr">
        <is>
          <t>Love Cabaret</t>
        </is>
      </c>
      <c r="B432" t="n">
        <v>25153</v>
      </c>
      <c r="C432" t="inlineStr">
        <is>
          <t>FAMIGERADA MANSA JEQUITIBA ROSA 750 ML</t>
        </is>
      </c>
      <c r="D432" t="inlineStr">
        <is>
          <t>05/2026</t>
        </is>
      </c>
      <c r="E432" t="n">
        <v>6</v>
      </c>
      <c r="F432" t="n">
        <v>390</v>
      </c>
      <c r="G432" t="n">
        <v>65</v>
      </c>
    </row>
    <row r="433">
      <c r="A433" t="inlineStr">
        <is>
          <t>Love Cabaret</t>
        </is>
      </c>
      <c r="B433" t="n">
        <v>20315</v>
      </c>
      <c r="C433" t="inlineStr">
        <is>
          <t>FARINHA DE ARROZ MANINHO 1KG</t>
        </is>
      </c>
      <c r="D433" t="inlineStr">
        <is>
          <t>05/2026</t>
        </is>
      </c>
      <c r="E433" t="n">
        <v>9</v>
      </c>
      <c r="F433" t="n">
        <v>73.8</v>
      </c>
      <c r="G433" t="n">
        <v>8.199999999999999</v>
      </c>
    </row>
    <row r="434">
      <c r="A434" t="inlineStr">
        <is>
          <t>Love Cabaret</t>
        </is>
      </c>
      <c r="B434" t="n">
        <v>24233</v>
      </c>
      <c r="C434" t="inlineStr">
        <is>
          <t>FARINHA DE MANDIOCA CRUA GROSSA YOKI C/1KG</t>
        </is>
      </c>
      <c r="D434" t="inlineStr">
        <is>
          <t>05/2026</t>
        </is>
      </c>
      <c r="E434" t="n">
        <v>4</v>
      </c>
      <c r="F434" t="n">
        <v>54</v>
      </c>
      <c r="G434" t="n">
        <v>13.5</v>
      </c>
    </row>
    <row r="435">
      <c r="A435" t="inlineStr">
        <is>
          <t>Love Cabaret</t>
        </is>
      </c>
      <c r="B435" t="n">
        <v>25237</v>
      </c>
      <c r="C435" t="inlineStr">
        <is>
          <t>FARINHA DE TRIGO ANACONDA TIPO 1 PREMIUM C/1KG</t>
        </is>
      </c>
      <c r="D435" t="inlineStr">
        <is>
          <t>05/2026</t>
        </is>
      </c>
      <c r="E435" t="n">
        <v>2</v>
      </c>
      <c r="F435" t="n">
        <v>105.8</v>
      </c>
      <c r="G435" t="n">
        <v>52.9</v>
      </c>
    </row>
    <row r="436">
      <c r="A436" t="inlineStr">
        <is>
          <t>Love Cabaret</t>
        </is>
      </c>
      <c r="B436" t="n">
        <v>20242</v>
      </c>
      <c r="C436" t="inlineStr">
        <is>
          <t>FEIJAO CARIOCA CAMIL C/2KG</t>
        </is>
      </c>
      <c r="D436" t="inlineStr">
        <is>
          <t>05/2026</t>
        </is>
      </c>
      <c r="E436" t="n">
        <v>12</v>
      </c>
      <c r="F436" t="n">
        <v>241.76</v>
      </c>
      <c r="G436" t="n">
        <v>20.15</v>
      </c>
    </row>
    <row r="437">
      <c r="A437" t="inlineStr">
        <is>
          <t>Love Cabaret</t>
        </is>
      </c>
      <c r="B437" t="n">
        <v>16998</v>
      </c>
      <c r="C437" t="inlineStr">
        <is>
          <t>FILE DE COXA E SOBRECOXA DE FRANGO KG</t>
        </is>
      </c>
      <c r="D437" t="inlineStr">
        <is>
          <t>05/2026</t>
        </is>
      </c>
      <c r="E437" t="n">
        <v>16.1</v>
      </c>
      <c r="F437" t="n">
        <v>239.89</v>
      </c>
      <c r="G437" t="n">
        <v>14.9</v>
      </c>
    </row>
    <row r="438">
      <c r="A438" t="inlineStr">
        <is>
          <t>Love Cabaret</t>
        </is>
      </c>
      <c r="B438" t="n">
        <v>19017</v>
      </c>
      <c r="C438" t="inlineStr">
        <is>
          <t>FILE DE FRANGO KG</t>
        </is>
      </c>
      <c r="D438" t="inlineStr">
        <is>
          <t>05/2026</t>
        </is>
      </c>
      <c r="E438" t="n">
        <v>35.6</v>
      </c>
      <c r="F438" t="n">
        <v>534</v>
      </c>
      <c r="G438" t="n">
        <v>15</v>
      </c>
    </row>
    <row r="439">
      <c r="A439" t="inlineStr">
        <is>
          <t>Love Cabaret</t>
        </is>
      </c>
      <c r="B439" t="n">
        <v>24259</v>
      </c>
      <c r="C439" t="inlineStr">
        <is>
          <t>FILE MIGNON 4/5 S/ CORDAO KG</t>
        </is>
      </c>
      <c r="D439" t="inlineStr">
        <is>
          <t>05/2026</t>
        </is>
      </c>
      <c r="E439" t="n">
        <v>20.72</v>
      </c>
      <c r="F439" t="n">
        <v>1678.11</v>
      </c>
      <c r="G439" t="n">
        <v>80.98999999999999</v>
      </c>
    </row>
    <row r="440">
      <c r="A440" t="inlineStr">
        <is>
          <t>Love Cabaret</t>
        </is>
      </c>
      <c r="B440" t="n">
        <v>27824</v>
      </c>
      <c r="C440" t="inlineStr">
        <is>
          <t>FITA  ISOLANTE PRETA 19MMX20M UN</t>
        </is>
      </c>
      <c r="D440" t="inlineStr">
        <is>
          <t>05/2026</t>
        </is>
      </c>
      <c r="E440" t="n">
        <v>2</v>
      </c>
      <c r="F440" t="n">
        <v>30</v>
      </c>
      <c r="G440" t="n">
        <v>15</v>
      </c>
    </row>
    <row r="441">
      <c r="A441" t="inlineStr">
        <is>
          <t>Love Cabaret</t>
        </is>
      </c>
      <c r="B441" t="n">
        <v>28682</v>
      </c>
      <c r="C441" t="inlineStr">
        <is>
          <t>FITA CREPE 18X50MM C/2UN</t>
        </is>
      </c>
      <c r="D441" t="inlineStr">
        <is>
          <t>05/2026</t>
        </is>
      </c>
      <c r="E441" t="n">
        <v>3</v>
      </c>
      <c r="F441" t="n">
        <v>54</v>
      </c>
      <c r="G441" t="n">
        <v>18</v>
      </c>
    </row>
    <row r="442">
      <c r="A442" t="inlineStr">
        <is>
          <t>Love Cabaret</t>
        </is>
      </c>
      <c r="B442" t="n">
        <v>24750</v>
      </c>
      <c r="C442" t="inlineStr">
        <is>
          <t>FITA DUPLA FACE 1 ROLO 12MMX2M UN</t>
        </is>
      </c>
      <c r="D442" t="inlineStr">
        <is>
          <t>05/2026</t>
        </is>
      </c>
      <c r="E442" t="n">
        <v>2</v>
      </c>
      <c r="F442" t="n">
        <v>19.8</v>
      </c>
      <c r="G442" t="n">
        <v>9.9</v>
      </c>
    </row>
    <row r="443">
      <c r="A443" t="inlineStr">
        <is>
          <t>Love Cabaret</t>
        </is>
      </c>
      <c r="B443" t="n">
        <v>24277</v>
      </c>
      <c r="C443" t="inlineStr">
        <is>
          <t>FRANGO A PASSARINHO KG</t>
        </is>
      </c>
      <c r="D443" t="inlineStr">
        <is>
          <t>05/2026</t>
        </is>
      </c>
      <c r="E443" t="n">
        <v>15.6</v>
      </c>
      <c r="F443" t="n">
        <v>171.6</v>
      </c>
      <c r="G443" t="n">
        <v>11</v>
      </c>
    </row>
    <row r="444">
      <c r="A444" t="inlineStr">
        <is>
          <t>Love Cabaret</t>
        </is>
      </c>
      <c r="B444" t="n">
        <v>25282</v>
      </c>
      <c r="C444" t="inlineStr">
        <is>
          <t>FRUTOSE CRISTAL KG</t>
        </is>
      </c>
      <c r="D444" t="inlineStr">
        <is>
          <t>05/2026</t>
        </is>
      </c>
      <c r="E444" t="n">
        <v>1</v>
      </c>
      <c r="F444" t="n">
        <v>45.25</v>
      </c>
      <c r="G444" t="n">
        <v>45.25</v>
      </c>
    </row>
    <row r="445">
      <c r="A445" t="inlineStr">
        <is>
          <t>Love Cabaret</t>
        </is>
      </c>
      <c r="B445" t="n">
        <v>27340</v>
      </c>
      <c r="C445" t="inlineStr">
        <is>
          <t>GELO RETANGULO 50X65MM C/25 UN YCECODE</t>
        </is>
      </c>
      <c r="D445" t="inlineStr">
        <is>
          <t>05/2026</t>
        </is>
      </c>
      <c r="E445" t="n">
        <v>55</v>
      </c>
      <c r="F445" t="n">
        <v>2949.1</v>
      </c>
      <c r="G445" t="n">
        <v>53.62</v>
      </c>
    </row>
    <row r="446">
      <c r="A446" t="inlineStr">
        <is>
          <t>Love Cabaret</t>
        </is>
      </c>
      <c r="B446" t="n">
        <v>19607</v>
      </c>
      <c r="C446" t="inlineStr">
        <is>
          <t>GENGIBRE KG</t>
        </is>
      </c>
      <c r="D446" t="inlineStr">
        <is>
          <t>05/2026</t>
        </is>
      </c>
      <c r="E446" t="n">
        <v>0.4</v>
      </c>
      <c r="F446" t="n">
        <v>4.61</v>
      </c>
      <c r="G446" t="n">
        <v>11.53</v>
      </c>
    </row>
    <row r="447">
      <c r="A447" t="inlineStr">
        <is>
          <t>Love Cabaret</t>
        </is>
      </c>
      <c r="B447" t="n">
        <v>25437</v>
      </c>
      <c r="C447" t="inlineStr">
        <is>
          <t>GIGI ROSATO SANGIOVESE 2020 FATORIE PARRI 750ML</t>
        </is>
      </c>
      <c r="D447" t="inlineStr">
        <is>
          <t>05/2026</t>
        </is>
      </c>
      <c r="E447" t="n">
        <v>7</v>
      </c>
      <c r="F447" t="n">
        <v>803.25</v>
      </c>
      <c r="G447" t="n">
        <v>114.75</v>
      </c>
    </row>
    <row r="448">
      <c r="A448" t="inlineStr">
        <is>
          <t>Love Cabaret</t>
        </is>
      </c>
      <c r="B448" t="n">
        <v>18359</v>
      </c>
      <c r="C448" t="inlineStr">
        <is>
          <t>GIN TANQUERAY 750ML</t>
        </is>
      </c>
      <c r="D448" t="inlineStr">
        <is>
          <t>05/2026</t>
        </is>
      </c>
      <c r="E448" t="n">
        <v>30</v>
      </c>
      <c r="F448" t="n">
        <v>2847</v>
      </c>
      <c r="G448" t="n">
        <v>94.90000000000001</v>
      </c>
    </row>
    <row r="449">
      <c r="A449" t="inlineStr">
        <is>
          <t>Love Cabaret</t>
        </is>
      </c>
      <c r="B449" t="n">
        <v>18353</v>
      </c>
      <c r="C449" t="inlineStr">
        <is>
          <t>GIN TANQUERAY TEN 750ML</t>
        </is>
      </c>
      <c r="D449" t="inlineStr">
        <is>
          <t>05/2026</t>
        </is>
      </c>
      <c r="E449" t="n">
        <v>12</v>
      </c>
      <c r="F449" t="n">
        <v>1662.84</v>
      </c>
      <c r="G449" t="n">
        <v>138.57</v>
      </c>
    </row>
    <row r="450">
      <c r="A450" t="inlineStr">
        <is>
          <t>Love Cabaret</t>
        </is>
      </c>
      <c r="B450" t="n">
        <v>20213</v>
      </c>
      <c r="C450" t="inlineStr">
        <is>
          <t>GRAO DE BICO CAMIL C/2KG</t>
        </is>
      </c>
      <c r="D450" t="inlineStr">
        <is>
          <t>05/2026</t>
        </is>
      </c>
      <c r="E450" t="n">
        <v>2</v>
      </c>
      <c r="F450" t="n">
        <v>65.88</v>
      </c>
      <c r="G450" t="n">
        <v>32.94</v>
      </c>
    </row>
    <row r="451">
      <c r="A451" t="inlineStr">
        <is>
          <t>Love Cabaret</t>
        </is>
      </c>
      <c r="B451" t="n">
        <v>19480</v>
      </c>
      <c r="C451" t="inlineStr">
        <is>
          <t>HORTELA HIDROPONICA KG</t>
        </is>
      </c>
      <c r="D451" t="inlineStr">
        <is>
          <t>05/2026</t>
        </is>
      </c>
      <c r="E451" t="n">
        <v>2.3</v>
      </c>
      <c r="F451" t="n">
        <v>39</v>
      </c>
      <c r="G451" t="n">
        <v>16.96</v>
      </c>
    </row>
    <row r="452">
      <c r="A452" t="inlineStr">
        <is>
          <t>Love Cabaret</t>
        </is>
      </c>
      <c r="B452" t="n">
        <v>19203</v>
      </c>
      <c r="C452" t="inlineStr">
        <is>
          <t>IOGURTE INTEGRAL NESTLE C/170G UN</t>
        </is>
      </c>
      <c r="D452" t="inlineStr">
        <is>
          <t>05/2026</t>
        </is>
      </c>
      <c r="E452" t="n">
        <v>27</v>
      </c>
      <c r="F452" t="n">
        <v>207.9</v>
      </c>
      <c r="G452" t="n">
        <v>7.7</v>
      </c>
    </row>
    <row r="453">
      <c r="A453" t="inlineStr">
        <is>
          <t>Love Cabaret</t>
        </is>
      </c>
      <c r="B453" t="n">
        <v>27082</v>
      </c>
      <c r="C453" t="inlineStr">
        <is>
          <t>JARRA GRADUADA 5L UN</t>
        </is>
      </c>
      <c r="D453" t="inlineStr">
        <is>
          <t>05/2026</t>
        </is>
      </c>
      <c r="E453" t="n">
        <v>3</v>
      </c>
      <c r="F453" t="n">
        <v>111.51</v>
      </c>
      <c r="G453" t="n">
        <v>37.17</v>
      </c>
    </row>
    <row r="454">
      <c r="A454" t="inlineStr">
        <is>
          <t>Love Cabaret</t>
        </is>
      </c>
      <c r="B454" t="n">
        <v>29012</v>
      </c>
      <c r="C454" t="inlineStr">
        <is>
          <t>JARRA MEDIDORA 1L V</t>
        </is>
      </c>
      <c r="D454" t="inlineStr">
        <is>
          <t>05/2026</t>
        </is>
      </c>
      <c r="E454" t="n">
        <v>1</v>
      </c>
      <c r="F454" t="n">
        <v>25.8</v>
      </c>
      <c r="G454" t="n">
        <v>25.8</v>
      </c>
    </row>
    <row r="455">
      <c r="A455" t="inlineStr">
        <is>
          <t>Love Cabaret</t>
        </is>
      </c>
      <c r="B455" t="n">
        <v>19759</v>
      </c>
      <c r="C455" t="inlineStr">
        <is>
          <t>LARANJA BAHIA KG</t>
        </is>
      </c>
      <c r="D455" t="inlineStr">
        <is>
          <t>05/2026</t>
        </is>
      </c>
      <c r="E455" t="n">
        <v>36</v>
      </c>
      <c r="F455" t="n">
        <v>334.5</v>
      </c>
      <c r="G455" t="n">
        <v>9.289999999999999</v>
      </c>
    </row>
    <row r="456">
      <c r="A456" t="inlineStr">
        <is>
          <t>Love Cabaret</t>
        </is>
      </c>
      <c r="B456" t="n">
        <v>19421</v>
      </c>
      <c r="C456" t="inlineStr">
        <is>
          <t>LEITE INTEGRAL ITALAC C/12</t>
        </is>
      </c>
      <c r="D456" t="inlineStr">
        <is>
          <t>05/2026</t>
        </is>
      </c>
      <c r="E456" t="n">
        <v>24</v>
      </c>
      <c r="F456" t="n">
        <v>163.68</v>
      </c>
      <c r="G456" t="n">
        <v>6.82</v>
      </c>
    </row>
    <row r="457">
      <c r="A457" t="inlineStr">
        <is>
          <t>Love Cabaret</t>
        </is>
      </c>
      <c r="B457" t="n">
        <v>27876</v>
      </c>
      <c r="C457" t="inlineStr">
        <is>
          <t>LICOR AMARENTTO SAN BASILI 700ML UN</t>
        </is>
      </c>
      <c r="D457" t="inlineStr">
        <is>
          <t>05/2026</t>
        </is>
      </c>
      <c r="E457" t="n">
        <v>12</v>
      </c>
      <c r="F457" t="n">
        <v>681.24</v>
      </c>
      <c r="G457" t="n">
        <v>56.77</v>
      </c>
    </row>
    <row r="458">
      <c r="A458" t="inlineStr">
        <is>
          <t>Love Cabaret</t>
        </is>
      </c>
      <c r="B458" t="n">
        <v>19751</v>
      </c>
      <c r="C458" t="inlineStr">
        <is>
          <t>LIMAO SICILIANO KG</t>
        </is>
      </c>
      <c r="D458" t="inlineStr">
        <is>
          <t>05/2026</t>
        </is>
      </c>
      <c r="E458" t="n">
        <v>15</v>
      </c>
      <c r="F458" t="n">
        <v>132</v>
      </c>
      <c r="G458" t="n">
        <v>8.800000000000001</v>
      </c>
    </row>
    <row r="459">
      <c r="A459" t="inlineStr">
        <is>
          <t>Love Cabaret</t>
        </is>
      </c>
      <c r="B459" t="n">
        <v>23359</v>
      </c>
      <c r="C459" t="inlineStr">
        <is>
          <t>LIMAO TAHITI KG</t>
        </is>
      </c>
      <c r="D459" t="inlineStr">
        <is>
          <t>05/2026</t>
        </is>
      </c>
      <c r="E459" t="n">
        <v>46</v>
      </c>
      <c r="F459" t="n">
        <v>102.9</v>
      </c>
      <c r="G459" t="n">
        <v>2.24</v>
      </c>
    </row>
    <row r="460">
      <c r="A460" t="inlineStr">
        <is>
          <t>Love Cabaret</t>
        </is>
      </c>
      <c r="B460" t="n">
        <v>18812</v>
      </c>
      <c r="C460" t="inlineStr">
        <is>
          <t>LINGUA BOVINA KG</t>
        </is>
      </c>
      <c r="D460" t="inlineStr">
        <is>
          <t>05/2026</t>
        </is>
      </c>
      <c r="E460" t="n">
        <v>5.89</v>
      </c>
      <c r="F460" t="n">
        <v>152.55</v>
      </c>
      <c r="G460" t="n">
        <v>25.9</v>
      </c>
    </row>
    <row r="461">
      <c r="A461" t="inlineStr">
        <is>
          <t>Love Cabaret</t>
        </is>
      </c>
      <c r="B461" t="n">
        <v>20501</v>
      </c>
      <c r="C461" t="inlineStr">
        <is>
          <t>LINGUICA TOSCANA AURORA KG</t>
        </is>
      </c>
      <c r="D461" t="inlineStr">
        <is>
          <t>05/2026</t>
        </is>
      </c>
      <c r="E461" t="n">
        <v>10</v>
      </c>
      <c r="F461" t="n">
        <v>219</v>
      </c>
      <c r="G461" t="n">
        <v>21.9</v>
      </c>
    </row>
    <row r="462">
      <c r="A462" t="inlineStr">
        <is>
          <t>Love Cabaret</t>
        </is>
      </c>
      <c r="B462" t="n">
        <v>26794</v>
      </c>
      <c r="C462" t="inlineStr">
        <is>
          <t>LUVA DE LATEX AMARELA MULTIUSO SLIM COM FORRO</t>
        </is>
      </c>
      <c r="D462" t="inlineStr">
        <is>
          <t>05/2026</t>
        </is>
      </c>
      <c r="E462" t="n">
        <v>3</v>
      </c>
      <c r="F462" t="n">
        <v>9</v>
      </c>
      <c r="G462" t="n">
        <v>3</v>
      </c>
    </row>
    <row r="463">
      <c r="A463" t="inlineStr">
        <is>
          <t>Love Cabaret</t>
        </is>
      </c>
      <c r="B463" t="n">
        <v>17019</v>
      </c>
      <c r="C463" t="inlineStr">
        <is>
          <t>LUVA EMBORRACHADA M AMARELA UN</t>
        </is>
      </c>
      <c r="D463" t="inlineStr">
        <is>
          <t>05/2026</t>
        </is>
      </c>
      <c r="E463" t="n">
        <v>4</v>
      </c>
      <c r="F463" t="n">
        <v>12</v>
      </c>
      <c r="G463" t="n">
        <v>3</v>
      </c>
    </row>
    <row r="464">
      <c r="A464" t="inlineStr">
        <is>
          <t>Love Cabaret</t>
        </is>
      </c>
      <c r="B464" t="n">
        <v>17488</v>
      </c>
      <c r="C464" t="inlineStr">
        <is>
          <t>LUVA LATEX SEM TALCO M C/100UN</t>
        </is>
      </c>
      <c r="D464" t="inlineStr">
        <is>
          <t>05/2026</t>
        </is>
      </c>
      <c r="E464" t="n">
        <v>9</v>
      </c>
      <c r="F464" t="n">
        <v>243</v>
      </c>
      <c r="G464" t="n">
        <v>27</v>
      </c>
    </row>
    <row r="465">
      <c r="A465" t="inlineStr">
        <is>
          <t>Love Cabaret</t>
        </is>
      </c>
      <c r="B465" t="n">
        <v>20114</v>
      </c>
      <c r="C465" t="inlineStr">
        <is>
          <t>MACARRAO LINGUINE GRANO DURO DIVELLA  500GR</t>
        </is>
      </c>
      <c r="D465" t="inlineStr">
        <is>
          <t>05/2026</t>
        </is>
      </c>
      <c r="E465" t="n">
        <v>15</v>
      </c>
      <c r="F465" t="n">
        <v>133.2</v>
      </c>
      <c r="G465" t="n">
        <v>8.880000000000001</v>
      </c>
    </row>
    <row r="466">
      <c r="A466" t="inlineStr">
        <is>
          <t>Love Cabaret</t>
        </is>
      </c>
      <c r="B466" t="n">
        <v>19476</v>
      </c>
      <c r="C466" t="inlineStr">
        <is>
          <t>MANJERICAO KG</t>
        </is>
      </c>
      <c r="D466" t="inlineStr">
        <is>
          <t>05/2026</t>
        </is>
      </c>
      <c r="E466" t="n">
        <v>1.5</v>
      </c>
      <c r="F466" t="n">
        <v>94.51000000000001</v>
      </c>
      <c r="G466" t="n">
        <v>63.01</v>
      </c>
    </row>
    <row r="467">
      <c r="A467" t="inlineStr">
        <is>
          <t>Love Cabaret</t>
        </is>
      </c>
      <c r="B467" t="n">
        <v>19477</v>
      </c>
      <c r="C467" t="inlineStr">
        <is>
          <t>MANJERICAO ROXO KG</t>
        </is>
      </c>
      <c r="D467" t="inlineStr">
        <is>
          <t>05/2026</t>
        </is>
      </c>
      <c r="E467" t="n">
        <v>1.44</v>
      </c>
      <c r="F467" t="n">
        <v>114.02</v>
      </c>
      <c r="G467" t="n">
        <v>79.18000000000001</v>
      </c>
    </row>
    <row r="468">
      <c r="A468" t="inlineStr">
        <is>
          <t>Love Cabaret</t>
        </is>
      </c>
      <c r="B468" t="n">
        <v>19401</v>
      </c>
      <c r="C468" t="inlineStr">
        <is>
          <t>MANTEIGA SEM SAL SCALA KG</t>
        </is>
      </c>
      <c r="D468" t="inlineStr">
        <is>
          <t>05/2026</t>
        </is>
      </c>
      <c r="E468" t="n">
        <v>1</v>
      </c>
      <c r="F468" t="n">
        <v>198</v>
      </c>
      <c r="G468" t="n">
        <v>198</v>
      </c>
    </row>
    <row r="469">
      <c r="A469" t="inlineStr">
        <is>
          <t>Love Cabaret</t>
        </is>
      </c>
      <c r="B469" t="n">
        <v>19415</v>
      </c>
      <c r="C469" t="inlineStr">
        <is>
          <t>MARGARINA COM SAL QUALY 500G UN</t>
        </is>
      </c>
      <c r="D469" t="inlineStr">
        <is>
          <t>05/2026</t>
        </is>
      </c>
      <c r="E469" t="n">
        <v>4</v>
      </c>
      <c r="F469" t="n">
        <v>35.2</v>
      </c>
      <c r="G469" t="n">
        <v>8.800000000000001</v>
      </c>
    </row>
    <row r="470">
      <c r="A470" t="inlineStr">
        <is>
          <t>Love Cabaret</t>
        </is>
      </c>
      <c r="B470" t="n">
        <v>25215</v>
      </c>
      <c r="C470" t="inlineStr">
        <is>
          <t>MASSA DE GUIOZA C/20 FOLHAS DE 190G</t>
        </is>
      </c>
      <c r="D470" t="inlineStr">
        <is>
          <t>05/2026</t>
        </is>
      </c>
      <c r="E470" t="n">
        <v>20</v>
      </c>
      <c r="F470" t="n">
        <v>90</v>
      </c>
      <c r="G470" t="n">
        <v>4.5</v>
      </c>
    </row>
    <row r="471">
      <c r="A471" t="inlineStr">
        <is>
          <t>Love Cabaret</t>
        </is>
      </c>
      <c r="B471" t="n">
        <v>29250</v>
      </c>
      <c r="C471" t="inlineStr">
        <is>
          <t>MASSA DE SOJA MISSO SAKURA 500GR</t>
        </is>
      </c>
      <c r="D471" t="inlineStr">
        <is>
          <t>05/2026</t>
        </is>
      </c>
      <c r="E471" t="n">
        <v>3</v>
      </c>
      <c r="F471" t="n">
        <v>93.90000000000001</v>
      </c>
      <c r="G471" t="n">
        <v>31.3</v>
      </c>
    </row>
    <row r="472">
      <c r="A472" t="inlineStr">
        <is>
          <t>Love Cabaret</t>
        </is>
      </c>
      <c r="B472" t="n">
        <v>20832</v>
      </c>
      <c r="C472" t="inlineStr">
        <is>
          <t>MEL FLORISMEL SILVESTRE C/1KG</t>
        </is>
      </c>
      <c r="D472" t="inlineStr">
        <is>
          <t>05/2026</t>
        </is>
      </c>
      <c r="E472" t="n">
        <v>5</v>
      </c>
      <c r="F472" t="n">
        <v>170</v>
      </c>
      <c r="G472" t="n">
        <v>34</v>
      </c>
    </row>
    <row r="473">
      <c r="A473" t="inlineStr">
        <is>
          <t>Love Cabaret</t>
        </is>
      </c>
      <c r="B473" t="n">
        <v>24674</v>
      </c>
      <c r="C473" t="inlineStr">
        <is>
          <t>MINI PAO FRANCES KG</t>
        </is>
      </c>
      <c r="D473" t="inlineStr">
        <is>
          <t>05/2026</t>
        </is>
      </c>
      <c r="E473" t="n">
        <v>47.39</v>
      </c>
      <c r="F473" t="n">
        <v>1066.04</v>
      </c>
      <c r="G473" t="n">
        <v>22.5</v>
      </c>
    </row>
    <row r="474">
      <c r="A474" t="inlineStr">
        <is>
          <t>Love Cabaret</t>
        </is>
      </c>
      <c r="B474" t="n">
        <v>24385</v>
      </c>
      <c r="C474" t="inlineStr">
        <is>
          <t>MORANGO CONGELADO KG</t>
        </is>
      </c>
      <c r="D474" t="inlineStr">
        <is>
          <t>05/2026</t>
        </is>
      </c>
      <c r="E474" t="n">
        <v>5</v>
      </c>
      <c r="F474" t="n">
        <v>76.09999999999999</v>
      </c>
      <c r="G474" t="n">
        <v>15.22</v>
      </c>
    </row>
    <row r="475">
      <c r="A475" t="inlineStr">
        <is>
          <t>Love Cabaret</t>
        </is>
      </c>
      <c r="B475" t="n">
        <v>23335</v>
      </c>
      <c r="C475" t="inlineStr">
        <is>
          <t>MORANGO KG</t>
        </is>
      </c>
      <c r="D475" t="inlineStr">
        <is>
          <t>05/2026</t>
        </is>
      </c>
      <c r="E475" t="n">
        <v>7</v>
      </c>
      <c r="F475" t="n">
        <v>268</v>
      </c>
      <c r="G475" t="n">
        <v>38.29</v>
      </c>
    </row>
    <row r="476">
      <c r="A476" t="inlineStr">
        <is>
          <t>Love Cabaret</t>
        </is>
      </c>
      <c r="B476" t="n">
        <v>19939</v>
      </c>
      <c r="C476" t="inlineStr">
        <is>
          <t>NOZ MOSCADA INTEIRA KG</t>
        </is>
      </c>
      <c r="D476" t="inlineStr">
        <is>
          <t>05/2026</t>
        </is>
      </c>
      <c r="E476" t="n">
        <v>1</v>
      </c>
      <c r="F476" t="n">
        <v>22.55</v>
      </c>
      <c r="G476" t="n">
        <v>22.55</v>
      </c>
    </row>
    <row r="477">
      <c r="A477" t="inlineStr">
        <is>
          <t>Love Cabaret</t>
        </is>
      </c>
      <c r="B477" t="n">
        <v>21017</v>
      </c>
      <c r="C477" t="inlineStr">
        <is>
          <t>OLEO DE ALGODAO SAUDE C/14,5KG</t>
        </is>
      </c>
      <c r="D477" t="inlineStr">
        <is>
          <t>05/2026</t>
        </is>
      </c>
      <c r="E477" t="n">
        <v>5</v>
      </c>
      <c r="F477" t="n">
        <v>794.5</v>
      </c>
      <c r="G477" t="n">
        <v>158.9</v>
      </c>
    </row>
    <row r="478">
      <c r="A478" t="inlineStr">
        <is>
          <t>Love Cabaret</t>
        </is>
      </c>
      <c r="B478" t="n">
        <v>20984</v>
      </c>
      <c r="C478" t="inlineStr">
        <is>
          <t>OLEO DE SOJA LIZA C/900ML</t>
        </is>
      </c>
      <c r="D478" t="inlineStr">
        <is>
          <t>05/2026</t>
        </is>
      </c>
      <c r="E478" t="n">
        <v>42</v>
      </c>
      <c r="F478" t="n">
        <v>342.3</v>
      </c>
      <c r="G478" t="n">
        <v>8.15</v>
      </c>
    </row>
    <row r="479">
      <c r="A479" t="inlineStr">
        <is>
          <t>Love Cabaret</t>
        </is>
      </c>
      <c r="B479" t="n">
        <v>23096</v>
      </c>
      <c r="C479" t="inlineStr">
        <is>
          <t>OVO BRANCO UN</t>
        </is>
      </c>
      <c r="D479" t="inlineStr">
        <is>
          <t>05/2026</t>
        </is>
      </c>
      <c r="E479" t="n">
        <v>60</v>
      </c>
      <c r="F479" t="n">
        <v>37.8</v>
      </c>
      <c r="G479" t="n">
        <v>0.63</v>
      </c>
    </row>
    <row r="480">
      <c r="A480" t="inlineStr">
        <is>
          <t>Love Cabaret</t>
        </is>
      </c>
      <c r="B480" t="n">
        <v>17162</v>
      </c>
      <c r="C480" t="inlineStr">
        <is>
          <t>PANO MULTIUSO 28X240 C/600PANOS UM</t>
        </is>
      </c>
      <c r="D480" t="inlineStr">
        <is>
          <t>05/2026</t>
        </is>
      </c>
      <c r="E480" t="n">
        <v>2</v>
      </c>
      <c r="F480" t="n">
        <v>108</v>
      </c>
      <c r="G480" t="n">
        <v>54</v>
      </c>
    </row>
    <row r="481">
      <c r="A481" t="inlineStr">
        <is>
          <t>Love Cabaret</t>
        </is>
      </c>
      <c r="B481" t="n">
        <v>24556</v>
      </c>
      <c r="C481" t="inlineStr">
        <is>
          <t>PAO DE HAMBURGUER NA MASSA DE BRIOCHE PINCELADO CAIXA C/72 UN 18 PACOTES X 4 UN COD 111</t>
        </is>
      </c>
      <c r="D481" t="inlineStr">
        <is>
          <t>05/2026</t>
        </is>
      </c>
      <c r="E481" t="n">
        <v>4</v>
      </c>
      <c r="F481" t="n">
        <v>662.4</v>
      </c>
      <c r="G481" t="n">
        <v>165.6</v>
      </c>
    </row>
    <row r="482">
      <c r="A482" t="inlineStr">
        <is>
          <t>Love Cabaret</t>
        </is>
      </c>
      <c r="B482" t="n">
        <v>25885</v>
      </c>
      <c r="C482" t="inlineStr">
        <is>
          <t>PAO FOLHA LIBANES MAXIFOUR C/300G</t>
        </is>
      </c>
      <c r="D482" t="inlineStr">
        <is>
          <t>05/2026</t>
        </is>
      </c>
      <c r="E482" t="n">
        <v>40</v>
      </c>
      <c r="F482" t="n">
        <v>364</v>
      </c>
      <c r="G482" t="n">
        <v>9.1</v>
      </c>
    </row>
    <row r="483">
      <c r="A483" t="inlineStr">
        <is>
          <t>Love Cabaret</t>
        </is>
      </c>
      <c r="B483" t="n">
        <v>17413</v>
      </c>
      <c r="C483" t="inlineStr">
        <is>
          <t>PAPEL HIGIENICO INTER/ FOLHA DUPLA INOVATTA C/2400 FOLHAS</t>
        </is>
      </c>
      <c r="D483" t="inlineStr">
        <is>
          <t>05/2026</t>
        </is>
      </c>
      <c r="E483" t="n">
        <v>1</v>
      </c>
      <c r="F483" t="n">
        <v>215</v>
      </c>
      <c r="G483" t="n">
        <v>215</v>
      </c>
    </row>
    <row r="484">
      <c r="A484" t="inlineStr">
        <is>
          <t>Love Cabaret</t>
        </is>
      </c>
      <c r="B484" t="n">
        <v>17333</v>
      </c>
      <c r="C484" t="inlineStr">
        <is>
          <t>PAPEL HIGIENICO INTER/ FOLHA DUPLA SULLEG  C/8000 FOLHAS</t>
        </is>
      </c>
      <c r="D484" t="inlineStr">
        <is>
          <t>05/2026</t>
        </is>
      </c>
      <c r="E484" t="n">
        <v>1</v>
      </c>
      <c r="F484" t="n">
        <v>34.23</v>
      </c>
      <c r="G484" t="n">
        <v>34.23</v>
      </c>
    </row>
    <row r="485">
      <c r="A485" t="inlineStr">
        <is>
          <t>Love Cabaret</t>
        </is>
      </c>
      <c r="B485" t="n">
        <v>17342</v>
      </c>
      <c r="C485" t="inlineStr">
        <is>
          <t>PAPEL HIGIENICO ROLAO PREMIUM SULLEG 300M C/8UN</t>
        </is>
      </c>
      <c r="D485" t="inlineStr">
        <is>
          <t>05/2026</t>
        </is>
      </c>
      <c r="E485" t="n">
        <v>1</v>
      </c>
      <c r="F485" t="n">
        <v>34.23</v>
      </c>
      <c r="G485" t="n">
        <v>34.23</v>
      </c>
    </row>
    <row r="486">
      <c r="A486" t="inlineStr">
        <is>
          <t>Love Cabaret</t>
        </is>
      </c>
      <c r="B486" t="n">
        <v>17418</v>
      </c>
      <c r="C486" t="inlineStr">
        <is>
          <t>PAPEL TOALHA BOBINA LUXO BIA PAPER C/6X20X200M C/6 ROLOS</t>
        </is>
      </c>
      <c r="D486" t="inlineStr">
        <is>
          <t>05/2026</t>
        </is>
      </c>
      <c r="E486" t="n">
        <v>7</v>
      </c>
      <c r="F486" t="n">
        <v>412.3</v>
      </c>
      <c r="G486" t="n">
        <v>58.9</v>
      </c>
    </row>
    <row r="487">
      <c r="A487" t="inlineStr">
        <is>
          <t>Love Cabaret</t>
        </is>
      </c>
      <c r="B487" t="n">
        <v>17416</v>
      </c>
      <c r="C487" t="inlineStr">
        <is>
          <t>PAPEL TOALHA INTER/ 100% CELULOSE SULLEG C/2000</t>
        </is>
      </c>
      <c r="D487" t="inlineStr">
        <is>
          <t>05/2026</t>
        </is>
      </c>
      <c r="E487" t="n">
        <v>2</v>
      </c>
      <c r="F487" t="n">
        <v>97.16</v>
      </c>
      <c r="G487" t="n">
        <v>48.58</v>
      </c>
    </row>
    <row r="488">
      <c r="A488" t="inlineStr">
        <is>
          <t>Love Cabaret</t>
        </is>
      </c>
      <c r="B488" t="n">
        <v>28603</v>
      </c>
      <c r="C488" t="inlineStr">
        <is>
          <t>PAPEL TOALHA INTERF. FOLHA DUPLA NOBRE C/2000FLS UN</t>
        </is>
      </c>
      <c r="D488" t="inlineStr">
        <is>
          <t>05/2026</t>
        </is>
      </c>
      <c r="E488" t="n">
        <v>1</v>
      </c>
      <c r="F488" t="n">
        <v>48.58</v>
      </c>
      <c r="G488" t="n">
        <v>48.58</v>
      </c>
    </row>
    <row r="489">
      <c r="A489" t="inlineStr">
        <is>
          <t>Love Cabaret</t>
        </is>
      </c>
      <c r="B489" t="n">
        <v>28880</v>
      </c>
      <c r="C489" t="inlineStr">
        <is>
          <t>PAPEL TOALHA INTERFOLHA NOBRE PAPER FOLHA DUPLA  2000 FOLHAS</t>
        </is>
      </c>
      <c r="D489" t="inlineStr">
        <is>
          <t>05/2026</t>
        </is>
      </c>
      <c r="E489" t="n">
        <v>10</v>
      </c>
      <c r="F489" t="n">
        <v>850</v>
      </c>
      <c r="G489" t="n">
        <v>85</v>
      </c>
    </row>
    <row r="490">
      <c r="A490" t="inlineStr">
        <is>
          <t>Love Cabaret</t>
        </is>
      </c>
      <c r="B490" t="n">
        <v>24505</v>
      </c>
      <c r="C490" t="inlineStr">
        <is>
          <t>PAPEL TOALHA SNOB 1X2 UN</t>
        </is>
      </c>
      <c r="D490" t="inlineStr">
        <is>
          <t>05/2026</t>
        </is>
      </c>
      <c r="E490" t="n">
        <v>3</v>
      </c>
      <c r="F490" t="n">
        <v>14.94</v>
      </c>
      <c r="G490" t="n">
        <v>4.98</v>
      </c>
    </row>
    <row r="491">
      <c r="A491" t="inlineStr">
        <is>
          <t>Love Cabaret</t>
        </is>
      </c>
      <c r="B491" t="n">
        <v>18832</v>
      </c>
      <c r="C491" t="inlineStr">
        <is>
          <t>PATINHO MOIDO KG</t>
        </is>
      </c>
      <c r="D491" t="inlineStr">
        <is>
          <t>05/2026</t>
        </is>
      </c>
      <c r="E491" t="n">
        <v>10.4</v>
      </c>
      <c r="F491" t="n">
        <v>324.48</v>
      </c>
      <c r="G491" t="n">
        <v>31.2</v>
      </c>
    </row>
    <row r="492">
      <c r="A492" t="inlineStr">
        <is>
          <t>Love Cabaret</t>
        </is>
      </c>
      <c r="B492" t="n">
        <v>24404</v>
      </c>
      <c r="C492" t="inlineStr">
        <is>
          <t>PEITO BOVINO KG</t>
        </is>
      </c>
      <c r="D492" t="inlineStr">
        <is>
          <t>05/2026</t>
        </is>
      </c>
      <c r="E492" t="n">
        <v>29.7</v>
      </c>
      <c r="F492" t="n">
        <v>926.64</v>
      </c>
      <c r="G492" t="n">
        <v>31.2</v>
      </c>
    </row>
    <row r="493">
      <c r="A493" t="inlineStr">
        <is>
          <t>Love Cabaret</t>
        </is>
      </c>
      <c r="B493" t="n">
        <v>18826</v>
      </c>
      <c r="C493" t="inlineStr">
        <is>
          <t>PEITO BOVINO MOIDO KG</t>
        </is>
      </c>
      <c r="D493" t="inlineStr">
        <is>
          <t>05/2026</t>
        </is>
      </c>
      <c r="E493" t="n">
        <v>27.6</v>
      </c>
      <c r="F493" t="n">
        <v>861.12</v>
      </c>
      <c r="G493" t="n">
        <v>31.2</v>
      </c>
    </row>
    <row r="494">
      <c r="A494" t="inlineStr">
        <is>
          <t>Love Cabaret</t>
        </is>
      </c>
      <c r="B494" t="n">
        <v>19589</v>
      </c>
      <c r="C494" t="inlineStr">
        <is>
          <t>PEPINO JAPONES KG</t>
        </is>
      </c>
      <c r="D494" t="inlineStr">
        <is>
          <t>05/2026</t>
        </is>
      </c>
      <c r="E494" t="n">
        <v>2.34</v>
      </c>
      <c r="F494" t="n">
        <v>20.83</v>
      </c>
      <c r="G494" t="n">
        <v>8.9</v>
      </c>
    </row>
    <row r="495">
      <c r="A495" t="inlineStr">
        <is>
          <t>Love Cabaret</t>
        </is>
      </c>
      <c r="B495" t="n">
        <v>18668</v>
      </c>
      <c r="C495" t="inlineStr">
        <is>
          <t>PERNIL SUINO SEM OSSO KG</t>
        </is>
      </c>
      <c r="D495" t="inlineStr">
        <is>
          <t>05/2026</t>
        </is>
      </c>
      <c r="E495" t="n">
        <v>15</v>
      </c>
      <c r="F495" t="n">
        <v>299.85</v>
      </c>
      <c r="G495" t="n">
        <v>19.99</v>
      </c>
    </row>
    <row r="496">
      <c r="A496" t="inlineStr">
        <is>
          <t>Love Cabaret</t>
        </is>
      </c>
      <c r="B496" t="n">
        <v>20582</v>
      </c>
      <c r="C496" t="inlineStr">
        <is>
          <t>PESSEGO EM CALDA MARIZA 450GR</t>
        </is>
      </c>
      <c r="D496" t="inlineStr">
        <is>
          <t>05/2026</t>
        </is>
      </c>
      <c r="E496" t="n">
        <v>10</v>
      </c>
      <c r="F496" t="n">
        <v>138</v>
      </c>
      <c r="G496" t="n">
        <v>13.8</v>
      </c>
    </row>
    <row r="497">
      <c r="A497" t="inlineStr">
        <is>
          <t>Love Cabaret</t>
        </is>
      </c>
      <c r="B497" t="n">
        <v>19570</v>
      </c>
      <c r="C497" t="inlineStr">
        <is>
          <t>PIMENTA JALAPENO KG</t>
        </is>
      </c>
      <c r="D497" t="inlineStr">
        <is>
          <t>05/2026</t>
        </is>
      </c>
      <c r="E497" t="n">
        <v>0.2</v>
      </c>
      <c r="F497" t="n">
        <v>5</v>
      </c>
      <c r="G497" t="n">
        <v>25</v>
      </c>
    </row>
    <row r="498">
      <c r="A498" t="inlineStr">
        <is>
          <t>Love Cabaret</t>
        </is>
      </c>
      <c r="B498" t="n">
        <v>23493</v>
      </c>
      <c r="C498" t="inlineStr">
        <is>
          <t>PIMENTA PRETA EM PO KG</t>
        </is>
      </c>
      <c r="D498" t="inlineStr">
        <is>
          <t>05/2026</t>
        </is>
      </c>
      <c r="E498" t="n">
        <v>2</v>
      </c>
      <c r="F498" t="n">
        <v>23.98</v>
      </c>
      <c r="G498" t="n">
        <v>11.99</v>
      </c>
    </row>
    <row r="499">
      <c r="A499" t="inlineStr">
        <is>
          <t>Love Cabaret</t>
        </is>
      </c>
      <c r="B499" t="n">
        <v>21400</v>
      </c>
      <c r="C499" t="inlineStr">
        <is>
          <t>PRESUNTO COZIDO MAGRO KG</t>
        </is>
      </c>
      <c r="D499" t="inlineStr">
        <is>
          <t>05/2026</t>
        </is>
      </c>
      <c r="E499" t="n">
        <v>6.8</v>
      </c>
      <c r="F499" t="n">
        <v>157.9</v>
      </c>
      <c r="G499" t="n">
        <v>23.22</v>
      </c>
    </row>
    <row r="500">
      <c r="A500" t="inlineStr">
        <is>
          <t>Love Cabaret</t>
        </is>
      </c>
      <c r="B500" t="n">
        <v>20488</v>
      </c>
      <c r="C500" t="inlineStr">
        <is>
          <t>PRESUNTO COZIDO MAGRO SADIA KG</t>
        </is>
      </c>
      <c r="D500" t="inlineStr">
        <is>
          <t>05/2026</t>
        </is>
      </c>
      <c r="E500" t="n">
        <v>3.6</v>
      </c>
      <c r="F500" t="n">
        <v>104.22</v>
      </c>
      <c r="G500" t="n">
        <v>28.95</v>
      </c>
    </row>
    <row r="501">
      <c r="A501" t="inlineStr">
        <is>
          <t>Love Cabaret</t>
        </is>
      </c>
      <c r="B501" t="n">
        <v>24507</v>
      </c>
      <c r="C501" t="inlineStr">
        <is>
          <t>PROAUTO ALCOOL LIQUIDO 70% KIMI LIQUID 1L UN</t>
        </is>
      </c>
      <c r="D501" t="inlineStr">
        <is>
          <t>05/2026</t>
        </is>
      </c>
      <c r="E501" t="n">
        <v>9</v>
      </c>
      <c r="F501" t="n">
        <v>766.48</v>
      </c>
      <c r="G501" t="n">
        <v>85.16</v>
      </c>
    </row>
    <row r="502">
      <c r="A502" t="inlineStr">
        <is>
          <t>Love Cabaret</t>
        </is>
      </c>
      <c r="B502" t="n">
        <v>26395</v>
      </c>
      <c r="C502" t="inlineStr">
        <is>
          <t>PROAUTO DETERGENTE CLORADO PRO HA 3000CL 5L</t>
        </is>
      </c>
      <c r="D502" t="inlineStr">
        <is>
          <t>05/2026</t>
        </is>
      </c>
      <c r="E502" t="n">
        <v>8</v>
      </c>
      <c r="F502" t="n">
        <v>1029.68</v>
      </c>
      <c r="G502" t="n">
        <v>128.71</v>
      </c>
    </row>
    <row r="503">
      <c r="A503" t="inlineStr">
        <is>
          <t>Love Cabaret</t>
        </is>
      </c>
      <c r="B503" t="n">
        <v>24514</v>
      </c>
      <c r="C503" t="inlineStr">
        <is>
          <t>PROAUTO DETERGENTE NEUTRO NEUTER SUPER 5 L</t>
        </is>
      </c>
      <c r="D503" t="inlineStr">
        <is>
          <t>05/2026</t>
        </is>
      </c>
      <c r="E503" t="n">
        <v>6</v>
      </c>
      <c r="F503" t="n">
        <v>741.24</v>
      </c>
      <c r="G503" t="n">
        <v>123.54</v>
      </c>
    </row>
    <row r="504">
      <c r="A504" t="inlineStr">
        <is>
          <t>Love Cabaret</t>
        </is>
      </c>
      <c r="B504" t="n">
        <v>23074</v>
      </c>
      <c r="C504" t="inlineStr">
        <is>
          <t>QUEIJO EMMENTAL KG</t>
        </is>
      </c>
      <c r="D504" t="inlineStr">
        <is>
          <t>05/2026</t>
        </is>
      </c>
      <c r="E504" t="n">
        <v>6.08</v>
      </c>
      <c r="F504" t="n">
        <v>476.67</v>
      </c>
      <c r="G504" t="n">
        <v>78.40000000000001</v>
      </c>
    </row>
    <row r="505">
      <c r="A505" t="inlineStr">
        <is>
          <t>Love Cabaret</t>
        </is>
      </c>
      <c r="B505" t="n">
        <v>24390</v>
      </c>
      <c r="C505" t="inlineStr">
        <is>
          <t>QUEIJO MUSSARELA KG</t>
        </is>
      </c>
      <c r="D505" t="inlineStr">
        <is>
          <t>05/2026</t>
        </is>
      </c>
      <c r="E505" t="n">
        <v>8.279999999999999</v>
      </c>
      <c r="F505" t="n">
        <v>329.54</v>
      </c>
      <c r="G505" t="n">
        <v>39.8</v>
      </c>
    </row>
    <row r="506">
      <c r="A506" t="inlineStr">
        <is>
          <t>Love Cabaret</t>
        </is>
      </c>
      <c r="B506" t="n">
        <v>19322</v>
      </c>
      <c r="C506" t="inlineStr">
        <is>
          <t>QUEIJO MUSSARELA SCALA KG</t>
        </is>
      </c>
      <c r="D506" t="inlineStr">
        <is>
          <t>05/2026</t>
        </is>
      </c>
      <c r="E506" t="n">
        <v>15.89</v>
      </c>
      <c r="F506" t="n">
        <v>833.4</v>
      </c>
      <c r="G506" t="n">
        <v>52.45</v>
      </c>
    </row>
    <row r="507">
      <c r="A507" t="inlineStr">
        <is>
          <t>Love Cabaret</t>
        </is>
      </c>
      <c r="B507" t="n">
        <v>19297</v>
      </c>
      <c r="C507" t="inlineStr">
        <is>
          <t>QUEIJO PARMESAO LA SERENISSIMA KG</t>
        </is>
      </c>
      <c r="D507" t="inlineStr">
        <is>
          <t>05/2026</t>
        </is>
      </c>
      <c r="E507" t="n">
        <v>7</v>
      </c>
      <c r="F507" t="n">
        <v>535.5</v>
      </c>
      <c r="G507" t="n">
        <v>76.5</v>
      </c>
    </row>
    <row r="508">
      <c r="A508" t="inlineStr">
        <is>
          <t>Love Cabaret</t>
        </is>
      </c>
      <c r="B508" t="n">
        <v>24561</v>
      </c>
      <c r="C508" t="inlineStr">
        <is>
          <t xml:space="preserve">REFRIGERANTE GUARANA FYS 350ML C/12 </t>
        </is>
      </c>
      <c r="D508" t="inlineStr">
        <is>
          <t>05/2026</t>
        </is>
      </c>
      <c r="E508" t="n">
        <v>12</v>
      </c>
      <c r="F508" t="n">
        <v>541.87</v>
      </c>
      <c r="G508" t="n">
        <v>45.16</v>
      </c>
    </row>
    <row r="509">
      <c r="A509" t="inlineStr">
        <is>
          <t>Love Cabaret</t>
        </is>
      </c>
      <c r="B509" t="n">
        <v>26947</v>
      </c>
      <c r="C509" t="inlineStr">
        <is>
          <t>REFRIGERANTE GUARANA ZERO FYS 350ML C/12</t>
        </is>
      </c>
      <c r="D509" t="inlineStr">
        <is>
          <t>05/2026</t>
        </is>
      </c>
      <c r="E509" t="n">
        <v>3</v>
      </c>
      <c r="F509" t="n">
        <v>135.48</v>
      </c>
      <c r="G509" t="n">
        <v>45.16</v>
      </c>
    </row>
    <row r="510">
      <c r="A510" t="inlineStr">
        <is>
          <t>Love Cabaret</t>
        </is>
      </c>
      <c r="B510" t="n">
        <v>24529</v>
      </c>
      <c r="C510" t="inlineStr">
        <is>
          <t>REFRIGERANTE LIMAO FYS 350ML C/12</t>
        </is>
      </c>
      <c r="D510" t="inlineStr">
        <is>
          <t>05/2026</t>
        </is>
      </c>
      <c r="E510" t="n">
        <v>6</v>
      </c>
      <c r="F510" t="n">
        <v>269.88</v>
      </c>
      <c r="G510" t="n">
        <v>44.98</v>
      </c>
    </row>
    <row r="511">
      <c r="A511" t="inlineStr">
        <is>
          <t>Love Cabaret</t>
        </is>
      </c>
      <c r="B511" t="n">
        <v>26948</v>
      </c>
      <c r="C511" t="inlineStr">
        <is>
          <t>REFRIGERANTE LIMAO ZERO FYS 350ML C/12</t>
        </is>
      </c>
      <c r="D511" t="inlineStr">
        <is>
          <t>05/2026</t>
        </is>
      </c>
      <c r="E511" t="n">
        <v>3</v>
      </c>
      <c r="F511" t="n">
        <v>134.94</v>
      </c>
      <c r="G511" t="n">
        <v>44.98</v>
      </c>
    </row>
    <row r="512">
      <c r="A512" t="inlineStr">
        <is>
          <t>Love Cabaret</t>
        </is>
      </c>
      <c r="B512" t="n">
        <v>28171</v>
      </c>
      <c r="C512" t="inlineStr">
        <is>
          <t>RODO DE ALUMINIO 60CM COM CABO UN</t>
        </is>
      </c>
      <c r="D512" t="inlineStr">
        <is>
          <t>05/2026</t>
        </is>
      </c>
      <c r="E512" t="n">
        <v>2</v>
      </c>
      <c r="F512" t="n">
        <v>94.40000000000001</v>
      </c>
      <c r="G512" t="n">
        <v>47.2</v>
      </c>
    </row>
    <row r="513">
      <c r="A513" t="inlineStr">
        <is>
          <t>Love Cabaret</t>
        </is>
      </c>
      <c r="B513" t="n">
        <v>17138</v>
      </c>
      <c r="C513" t="inlineStr">
        <is>
          <t>RODO DE PLASTICO COM CABO CONDOR 40CM UN</t>
        </is>
      </c>
      <c r="D513" t="inlineStr">
        <is>
          <t>05/2026</t>
        </is>
      </c>
      <c r="E513" t="n">
        <v>10</v>
      </c>
      <c r="F513" t="n">
        <v>86</v>
      </c>
      <c r="G513" t="n">
        <v>8.6</v>
      </c>
    </row>
    <row r="514">
      <c r="A514" t="inlineStr">
        <is>
          <t>Love Cabaret</t>
        </is>
      </c>
      <c r="B514" t="n">
        <v>19472</v>
      </c>
      <c r="C514" t="inlineStr">
        <is>
          <t>RUCULA KG</t>
        </is>
      </c>
      <c r="D514" t="inlineStr">
        <is>
          <t>05/2026</t>
        </is>
      </c>
      <c r="E514" t="n">
        <v>4</v>
      </c>
      <c r="F514" t="n">
        <v>74</v>
      </c>
      <c r="G514" t="n">
        <v>18.5</v>
      </c>
    </row>
    <row r="515">
      <c r="A515" t="inlineStr">
        <is>
          <t>Love Cabaret</t>
        </is>
      </c>
      <c r="B515" t="n">
        <v>18254</v>
      </c>
      <c r="C515" t="inlineStr">
        <is>
          <t>RUM HAVANA CLUB 7 ANOS 700ML</t>
        </is>
      </c>
      <c r="D515" t="inlineStr">
        <is>
          <t>05/2026</t>
        </is>
      </c>
      <c r="E515" t="n">
        <v>1</v>
      </c>
      <c r="F515" t="n">
        <v>124.9</v>
      </c>
      <c r="G515" t="n">
        <v>124.9</v>
      </c>
    </row>
    <row r="516">
      <c r="A516" t="inlineStr">
        <is>
          <t>Love Cabaret</t>
        </is>
      </c>
      <c r="B516" t="n">
        <v>17437</v>
      </c>
      <c r="C516" t="inlineStr">
        <is>
          <t>SACO ALVEJADO BRANCO 45X65 UN</t>
        </is>
      </c>
      <c r="D516" t="inlineStr">
        <is>
          <t>05/2026</t>
        </is>
      </c>
      <c r="E516" t="n">
        <v>90</v>
      </c>
      <c r="F516" t="n">
        <v>207</v>
      </c>
      <c r="G516" t="n">
        <v>2.3</v>
      </c>
    </row>
    <row r="517">
      <c r="A517" t="inlineStr">
        <is>
          <t>Love Cabaret</t>
        </is>
      </c>
      <c r="B517" t="n">
        <v>21423</v>
      </c>
      <c r="C517" t="inlineStr">
        <is>
          <t>SACO DE LIXO 100L BL PRETO GROSSO 95X120 4K UN</t>
        </is>
      </c>
      <c r="D517" t="inlineStr">
        <is>
          <t>05/2026</t>
        </is>
      </c>
      <c r="E517" t="n">
        <v>9</v>
      </c>
      <c r="F517" t="n">
        <v>297.9</v>
      </c>
      <c r="G517" t="n">
        <v>33.1</v>
      </c>
    </row>
    <row r="518">
      <c r="A518" t="inlineStr">
        <is>
          <t>Love Cabaret</t>
        </is>
      </c>
      <c r="B518" t="n">
        <v>17397</v>
      </c>
      <c r="C518" t="inlineStr">
        <is>
          <t>SACO DE LIXO 60L PRETO GROSSO 65X80CM (ENTRE 3KG A 4KG)</t>
        </is>
      </c>
      <c r="D518" t="inlineStr">
        <is>
          <t>05/2026</t>
        </is>
      </c>
      <c r="E518" t="n">
        <v>3</v>
      </c>
      <c r="F518" t="n">
        <v>99.3</v>
      </c>
      <c r="G518" t="n">
        <v>33.1</v>
      </c>
    </row>
    <row r="519">
      <c r="A519" t="inlineStr">
        <is>
          <t>Love Cabaret</t>
        </is>
      </c>
      <c r="B519" t="n">
        <v>17405</v>
      </c>
      <c r="C519" t="inlineStr">
        <is>
          <t>SACO PLASTICO BOBINA PICOTADA ROLL 20X30 KG</t>
        </is>
      </c>
      <c r="D519" t="inlineStr">
        <is>
          <t>05/2026</t>
        </is>
      </c>
      <c r="E519" t="n">
        <v>5</v>
      </c>
      <c r="F519" t="n">
        <v>70</v>
      </c>
      <c r="G519" t="n">
        <v>14</v>
      </c>
    </row>
    <row r="520">
      <c r="A520" t="inlineStr">
        <is>
          <t>Love Cabaret</t>
        </is>
      </c>
      <c r="B520" t="n">
        <v>17383</v>
      </c>
      <c r="C520" t="inlineStr">
        <is>
          <t>SACO PLASTICO BOBINA PICOTADA ROLL 40X60 KG</t>
        </is>
      </c>
      <c r="D520" t="inlineStr">
        <is>
          <t>05/2026</t>
        </is>
      </c>
      <c r="E520" t="n">
        <v>4</v>
      </c>
      <c r="F520" t="n">
        <v>180</v>
      </c>
      <c r="G520" t="n">
        <v>45</v>
      </c>
    </row>
    <row r="521">
      <c r="A521" t="inlineStr">
        <is>
          <t>Love Cabaret</t>
        </is>
      </c>
      <c r="B521" t="n">
        <v>23113</v>
      </c>
      <c r="C521" t="inlineStr">
        <is>
          <t>SALSA KG</t>
        </is>
      </c>
      <c r="D521" t="inlineStr">
        <is>
          <t>05/2026</t>
        </is>
      </c>
      <c r="E521" t="n">
        <v>2.95</v>
      </c>
      <c r="F521" t="n">
        <v>41.23</v>
      </c>
      <c r="G521" t="n">
        <v>13.98</v>
      </c>
    </row>
    <row r="522">
      <c r="A522" t="inlineStr">
        <is>
          <t>Love Cabaret</t>
        </is>
      </c>
      <c r="B522" t="n">
        <v>17116</v>
      </c>
      <c r="C522" t="inlineStr">
        <is>
          <t>SANITIZANTE EM PO P/ ALIMENTOS PROKITC 1KG UN</t>
        </is>
      </c>
      <c r="D522" t="inlineStr">
        <is>
          <t>05/2026</t>
        </is>
      </c>
      <c r="E522" t="n">
        <v>2</v>
      </c>
      <c r="F522" t="n">
        <v>41.18</v>
      </c>
      <c r="G522" t="n">
        <v>20.59</v>
      </c>
    </row>
    <row r="523">
      <c r="A523" t="inlineStr">
        <is>
          <t>Love Cabaret</t>
        </is>
      </c>
      <c r="B523" t="n">
        <v>18989</v>
      </c>
      <c r="C523" t="inlineStr">
        <is>
          <t>SOBRECOXA DESSOSSADA KG</t>
        </is>
      </c>
      <c r="D523" t="inlineStr">
        <is>
          <t>05/2026</t>
        </is>
      </c>
      <c r="E523" t="n">
        <v>20</v>
      </c>
      <c r="F523" t="n">
        <v>277.8</v>
      </c>
      <c r="G523" t="n">
        <v>13.89</v>
      </c>
    </row>
    <row r="524">
      <c r="A524" t="inlineStr">
        <is>
          <t>Love Cabaret</t>
        </is>
      </c>
      <c r="B524" t="n">
        <v>26051</v>
      </c>
      <c r="C524" t="inlineStr">
        <is>
          <t>SUCO DE MACA INTEGRAL RAIZES DO CAMPO UN</t>
        </is>
      </c>
      <c r="D524" t="inlineStr">
        <is>
          <t>05/2026</t>
        </is>
      </c>
      <c r="E524" t="n">
        <v>3</v>
      </c>
      <c r="F524" t="n">
        <v>295.02</v>
      </c>
      <c r="G524" t="n">
        <v>98.34</v>
      </c>
    </row>
    <row r="525">
      <c r="A525" t="inlineStr">
        <is>
          <t>Love Cabaret</t>
        </is>
      </c>
      <c r="B525" t="n">
        <v>18242</v>
      </c>
      <c r="C525" t="inlineStr">
        <is>
          <t>TEQUILA DON JULIO BLANCO 750ML</t>
        </is>
      </c>
      <c r="D525" t="inlineStr">
        <is>
          <t>05/2026</t>
        </is>
      </c>
      <c r="E525" t="n">
        <v>12</v>
      </c>
      <c r="F525" t="n">
        <v>2683.14</v>
      </c>
      <c r="G525" t="n">
        <v>223.6</v>
      </c>
    </row>
    <row r="526">
      <c r="A526" t="inlineStr">
        <is>
          <t>Love Cabaret</t>
        </is>
      </c>
      <c r="B526" t="n">
        <v>20590</v>
      </c>
      <c r="C526" t="inlineStr">
        <is>
          <t>TOMATE PELADO ARCOBELLO 2,55KG</t>
        </is>
      </c>
      <c r="D526" t="inlineStr">
        <is>
          <t>05/2026</t>
        </is>
      </c>
      <c r="E526" t="n">
        <v>18</v>
      </c>
      <c r="F526" t="n">
        <v>616.86</v>
      </c>
      <c r="G526" t="n">
        <v>34.27</v>
      </c>
    </row>
    <row r="527">
      <c r="A527" t="inlineStr">
        <is>
          <t>Love Cabaret</t>
        </is>
      </c>
      <c r="B527" t="n">
        <v>19532</v>
      </c>
      <c r="C527" t="inlineStr">
        <is>
          <t>TOMATE SALADA ITALIANO KG</t>
        </is>
      </c>
      <c r="D527" t="inlineStr">
        <is>
          <t>05/2026</t>
        </is>
      </c>
      <c r="E527" t="n">
        <v>13.2</v>
      </c>
      <c r="F527" t="n">
        <v>134.72</v>
      </c>
      <c r="G527" t="n">
        <v>10.21</v>
      </c>
    </row>
    <row r="528">
      <c r="A528" t="inlineStr">
        <is>
          <t>Love Cabaret</t>
        </is>
      </c>
      <c r="B528" t="n">
        <v>23108</v>
      </c>
      <c r="C528" t="inlineStr">
        <is>
          <t>TOMILHO KG</t>
        </is>
      </c>
      <c r="D528" t="inlineStr">
        <is>
          <t>05/2026</t>
        </is>
      </c>
      <c r="E528" t="n">
        <v>0.1</v>
      </c>
      <c r="F528" t="n">
        <v>7.15</v>
      </c>
      <c r="G528" t="n">
        <v>71.5</v>
      </c>
    </row>
    <row r="529">
      <c r="A529" t="inlineStr">
        <is>
          <t>Love Cabaret</t>
        </is>
      </c>
      <c r="B529" t="n">
        <v>25591</v>
      </c>
      <c r="C529" t="inlineStr">
        <is>
          <t>UVA VITORIA SEM CAROCO KG</t>
        </is>
      </c>
      <c r="D529" t="inlineStr">
        <is>
          <t>05/2026</t>
        </is>
      </c>
      <c r="E529" t="n">
        <v>6</v>
      </c>
      <c r="F529" t="n">
        <v>127.65</v>
      </c>
      <c r="G529" t="n">
        <v>21.28</v>
      </c>
    </row>
    <row r="530">
      <c r="A530" t="inlineStr">
        <is>
          <t>Love Cabaret</t>
        </is>
      </c>
      <c r="B530" t="n">
        <v>19527</v>
      </c>
      <c r="C530" t="inlineStr">
        <is>
          <t>VAGEM HOLANDESA KG</t>
        </is>
      </c>
      <c r="D530" t="inlineStr">
        <is>
          <t>05/2026</t>
        </is>
      </c>
      <c r="E530" t="n">
        <v>5.8</v>
      </c>
      <c r="F530" t="n">
        <v>178.17</v>
      </c>
      <c r="G530" t="n">
        <v>30.72</v>
      </c>
    </row>
    <row r="531">
      <c r="A531" t="inlineStr">
        <is>
          <t>Love Cabaret</t>
        </is>
      </c>
      <c r="B531" t="n">
        <v>27877</v>
      </c>
      <c r="C531" t="inlineStr">
        <is>
          <t>VERMOUTH DRY APERITIVO SAN BASILI 750ML UN</t>
        </is>
      </c>
      <c r="D531" t="inlineStr">
        <is>
          <t>05/2026</t>
        </is>
      </c>
      <c r="E531" t="n">
        <v>6</v>
      </c>
      <c r="F531" t="n">
        <v>340.62</v>
      </c>
      <c r="G531" t="n">
        <v>56.77</v>
      </c>
    </row>
    <row r="532">
      <c r="A532" t="inlineStr">
        <is>
          <t>Love Cabaret</t>
        </is>
      </c>
      <c r="B532" t="n">
        <v>17800</v>
      </c>
      <c r="C532" t="inlineStr">
        <is>
          <t>VINHO BRANCO ALMADEN RIESLING 750ML</t>
        </is>
      </c>
      <c r="D532" t="inlineStr">
        <is>
          <t>05/2026</t>
        </is>
      </c>
      <c r="E532" t="n">
        <v>6</v>
      </c>
      <c r="F532" t="n">
        <v>159</v>
      </c>
      <c r="G532" t="n">
        <v>26.5</v>
      </c>
    </row>
    <row r="533">
      <c r="A533" t="inlineStr">
        <is>
          <t>Love Cabaret</t>
        </is>
      </c>
      <c r="B533" t="n">
        <v>17794</v>
      </c>
      <c r="C533" t="inlineStr">
        <is>
          <t>VINHO BRANCO JAJA DE JAU SAUVIGNON BLANC 750ML</t>
        </is>
      </c>
      <c r="D533" t="inlineStr">
        <is>
          <t>05/2026</t>
        </is>
      </c>
      <c r="E533" t="n">
        <v>42</v>
      </c>
      <c r="F533" t="n">
        <v>2839.2</v>
      </c>
      <c r="G533" t="n">
        <v>67.59999999999999</v>
      </c>
    </row>
    <row r="534">
      <c r="A534" t="inlineStr">
        <is>
          <t>Love Cabaret</t>
        </is>
      </c>
      <c r="B534" t="n">
        <v>17778</v>
      </c>
      <c r="C534" t="inlineStr">
        <is>
          <t>VINHO BRANCO JEREZ FORTIF REAL TESOURO FINO 750ML</t>
        </is>
      </c>
      <c r="D534" t="inlineStr">
        <is>
          <t>05/2026</t>
        </is>
      </c>
      <c r="E534" t="n">
        <v>6</v>
      </c>
      <c r="F534" t="n">
        <v>690.3</v>
      </c>
      <c r="G534" t="n">
        <v>115.05</v>
      </c>
    </row>
    <row r="535">
      <c r="A535" t="inlineStr">
        <is>
          <t>Love Cabaret</t>
        </is>
      </c>
      <c r="B535" t="n">
        <v>17797</v>
      </c>
      <c r="C535" t="inlineStr">
        <is>
          <t>VINHO BRANCO MASCARA FUEGO CHARDONNAY 750ML</t>
        </is>
      </c>
      <c r="D535" t="inlineStr">
        <is>
          <t>05/2026</t>
        </is>
      </c>
      <c r="E535" t="n">
        <v>12</v>
      </c>
      <c r="F535" t="n">
        <v>475.8</v>
      </c>
      <c r="G535" t="n">
        <v>39.65</v>
      </c>
    </row>
    <row r="536">
      <c r="A536" t="inlineStr">
        <is>
          <t>Love Cabaret</t>
        </is>
      </c>
      <c r="B536" t="n">
        <v>27858</v>
      </c>
      <c r="C536" t="inlineStr">
        <is>
          <t>VINHO ROSE CHATEAU DE JAU / LE JAJA DE JAU ROSÉ DE SYRAH PAYS D'OC IGP LANGUEDOC</t>
        </is>
      </c>
      <c r="D536" t="inlineStr">
        <is>
          <t>05/2026</t>
        </is>
      </c>
      <c r="E536" t="n">
        <v>42</v>
      </c>
      <c r="F536" t="n">
        <v>2839.2</v>
      </c>
      <c r="G536" t="n">
        <v>67.59999999999999</v>
      </c>
    </row>
    <row r="537">
      <c r="A537" t="inlineStr">
        <is>
          <t>Love Cabaret</t>
        </is>
      </c>
      <c r="B537" t="n">
        <v>17594</v>
      </c>
      <c r="C537" t="inlineStr">
        <is>
          <t>VINHO TINTO LE JAJA DE JAU DE SYRAH 750ML FRANCA</t>
        </is>
      </c>
      <c r="D537" t="inlineStr">
        <is>
          <t>05/2026</t>
        </is>
      </c>
      <c r="E537" t="n">
        <v>36</v>
      </c>
      <c r="F537" t="n">
        <v>2433.6</v>
      </c>
      <c r="G537" t="n">
        <v>67.59999999999999</v>
      </c>
    </row>
    <row r="538">
      <c r="A538" t="inlineStr">
        <is>
          <t>Love Cabaret</t>
        </is>
      </c>
      <c r="B538" t="n">
        <v>18179</v>
      </c>
      <c r="C538" t="inlineStr">
        <is>
          <t>VODKA KETEL ONE 1L</t>
        </is>
      </c>
      <c r="D538" t="inlineStr">
        <is>
          <t>05/2026</t>
        </is>
      </c>
      <c r="E538" t="n">
        <v>36</v>
      </c>
      <c r="F538" t="n">
        <v>4190.64</v>
      </c>
      <c r="G538" t="n">
        <v>116.41</v>
      </c>
    </row>
    <row r="539">
      <c r="A539" t="inlineStr">
        <is>
          <t>Love Cabaret</t>
        </is>
      </c>
      <c r="B539" t="n">
        <v>18119</v>
      </c>
      <c r="C539" t="inlineStr">
        <is>
          <t>WHISKY JOHNNIE WALKER BLACK LABEL 1L</t>
        </is>
      </c>
      <c r="D539" t="inlineStr">
        <is>
          <t>05/2026</t>
        </is>
      </c>
      <c r="E539" t="n">
        <v>6</v>
      </c>
      <c r="F539" t="n">
        <v>999.72</v>
      </c>
      <c r="G539" t="n">
        <v>166.62</v>
      </c>
    </row>
    <row r="540">
      <c r="A540" t="inlineStr">
        <is>
          <t>Love Cabaret</t>
        </is>
      </c>
      <c r="B540" t="n">
        <v>19787</v>
      </c>
      <c r="C540" t="inlineStr">
        <is>
          <t>ABACAXI PEROLA KG</t>
        </is>
      </c>
      <c r="D540" t="inlineStr">
        <is>
          <t>04/2026</t>
        </is>
      </c>
      <c r="E540" t="n">
        <v>2.8</v>
      </c>
      <c r="F540" t="n">
        <v>16.77</v>
      </c>
      <c r="G540" t="n">
        <v>5.99</v>
      </c>
    </row>
    <row r="541">
      <c r="A541" t="inlineStr">
        <is>
          <t>Love Cabaret</t>
        </is>
      </c>
      <c r="B541" t="n">
        <v>19658</v>
      </c>
      <c r="C541" t="inlineStr">
        <is>
          <t>ABOBORA JAPONESA / CABOTIAN KG</t>
        </is>
      </c>
      <c r="D541" t="inlineStr">
        <is>
          <t>04/2026</t>
        </is>
      </c>
      <c r="E541" t="n">
        <v>18.6</v>
      </c>
      <c r="F541" t="n">
        <v>70.31</v>
      </c>
      <c r="G541" t="n">
        <v>3.78</v>
      </c>
    </row>
    <row r="542">
      <c r="A542" t="inlineStr">
        <is>
          <t>Love Cabaret</t>
        </is>
      </c>
      <c r="B542" t="n">
        <v>19654</v>
      </c>
      <c r="C542" t="inlineStr">
        <is>
          <t>ABOBRINHA ITALIANA GRAUDA KG</t>
        </is>
      </c>
      <c r="D542" t="inlineStr">
        <is>
          <t>04/2026</t>
        </is>
      </c>
      <c r="E542" t="n">
        <v>8</v>
      </c>
      <c r="F542" t="n">
        <v>60.24</v>
      </c>
      <c r="G542" t="n">
        <v>7.53</v>
      </c>
    </row>
    <row r="543">
      <c r="A543" t="inlineStr">
        <is>
          <t>Love Cabaret</t>
        </is>
      </c>
      <c r="B543" t="n">
        <v>23990</v>
      </c>
      <c r="C543" t="inlineStr">
        <is>
          <t>ACEM MOIDO KG</t>
        </is>
      </c>
      <c r="D543" t="inlineStr">
        <is>
          <t>04/2026</t>
        </is>
      </c>
      <c r="E543" t="n">
        <v>10.4</v>
      </c>
      <c r="F543" t="n">
        <v>332.8</v>
      </c>
      <c r="G543" t="n">
        <v>32</v>
      </c>
    </row>
    <row r="544">
      <c r="A544" t="inlineStr">
        <is>
          <t>Love Cabaret</t>
        </is>
      </c>
      <c r="B544" t="n">
        <v>19857</v>
      </c>
      <c r="C544" t="inlineStr">
        <is>
          <t>ACIDO CITRICO KG</t>
        </is>
      </c>
      <c r="D544" t="inlineStr">
        <is>
          <t>04/2026</t>
        </is>
      </c>
      <c r="E544" t="n">
        <v>1</v>
      </c>
      <c r="F544" t="n">
        <v>49</v>
      </c>
      <c r="G544" t="n">
        <v>49</v>
      </c>
    </row>
    <row r="545">
      <c r="A545" t="inlineStr">
        <is>
          <t>Love Cabaret</t>
        </is>
      </c>
      <c r="B545" t="n">
        <v>24831</v>
      </c>
      <c r="C545" t="inlineStr">
        <is>
          <t>ACIDO TARTARICO KG</t>
        </is>
      </c>
      <c r="D545" t="inlineStr">
        <is>
          <t>04/2026</t>
        </is>
      </c>
      <c r="E545" t="n">
        <v>1</v>
      </c>
      <c r="F545" t="n">
        <v>126</v>
      </c>
      <c r="G545" t="n">
        <v>126</v>
      </c>
    </row>
    <row r="546">
      <c r="A546" t="inlineStr">
        <is>
          <t>Love Cabaret</t>
        </is>
      </c>
      <c r="B546" t="n">
        <v>21093</v>
      </c>
      <c r="C546" t="inlineStr">
        <is>
          <t>ACUCAR REFINADO UNIAO 1KG UN</t>
        </is>
      </c>
      <c r="D546" t="inlineStr">
        <is>
          <t>04/2026</t>
        </is>
      </c>
      <c r="E546" t="n">
        <v>90</v>
      </c>
      <c r="F546" t="n">
        <v>395.1</v>
      </c>
      <c r="G546" t="n">
        <v>4.39</v>
      </c>
    </row>
    <row r="547">
      <c r="A547" t="inlineStr">
        <is>
          <t>Love Cabaret</t>
        </is>
      </c>
      <c r="B547" t="n">
        <v>28896</v>
      </c>
      <c r="C547" t="inlineStr">
        <is>
          <t>AGUA MINERAL CRISTAL COPO 200ML C/48UN</t>
        </is>
      </c>
      <c r="D547" t="inlineStr">
        <is>
          <t>04/2026</t>
        </is>
      </c>
      <c r="E547" t="n">
        <v>14</v>
      </c>
      <c r="F547" t="n">
        <v>465.78</v>
      </c>
      <c r="G547" t="n">
        <v>33.27</v>
      </c>
    </row>
    <row r="548">
      <c r="A548" t="inlineStr">
        <is>
          <t>Love Cabaret</t>
        </is>
      </c>
      <c r="B548" t="n">
        <v>17958</v>
      </c>
      <c r="C548" t="inlineStr">
        <is>
          <t>AGUA MINERAL SEM GAS LINDOIA PREMIUM  310ML C/12</t>
        </is>
      </c>
      <c r="D548" t="inlineStr">
        <is>
          <t>04/2026</t>
        </is>
      </c>
      <c r="E548" t="n">
        <v>20</v>
      </c>
      <c r="F548" t="n">
        <v>331.4</v>
      </c>
      <c r="G548" t="n">
        <v>16.57</v>
      </c>
    </row>
    <row r="549">
      <c r="A549" t="inlineStr">
        <is>
          <t>Love Cabaret</t>
        </is>
      </c>
      <c r="B549" t="n">
        <v>28278</v>
      </c>
      <c r="C549" t="inlineStr">
        <is>
          <t>AGUA TONICA FYS 350ML C/12UN</t>
        </is>
      </c>
      <c r="D549" t="inlineStr">
        <is>
          <t>04/2026</t>
        </is>
      </c>
      <c r="E549" t="n">
        <v>4</v>
      </c>
      <c r="F549" t="n">
        <v>161.1</v>
      </c>
      <c r="G549" t="n">
        <v>40.28</v>
      </c>
    </row>
    <row r="550">
      <c r="A550" t="inlineStr">
        <is>
          <t>Love Cabaret</t>
        </is>
      </c>
      <c r="B550" t="n">
        <v>28277</v>
      </c>
      <c r="C550" t="inlineStr">
        <is>
          <t>AGUA TONICA ZERO FYS 350ML C/12 UN</t>
        </is>
      </c>
      <c r="D550" t="inlineStr">
        <is>
          <t>04/2026</t>
        </is>
      </c>
      <c r="E550" t="n">
        <v>2</v>
      </c>
      <c r="F550" t="n">
        <v>95.45999999999999</v>
      </c>
      <c r="G550" t="n">
        <v>47.73</v>
      </c>
    </row>
    <row r="551">
      <c r="A551" t="inlineStr">
        <is>
          <t>Love Cabaret</t>
        </is>
      </c>
      <c r="B551" t="n">
        <v>24537</v>
      </c>
      <c r="C551" t="inlineStr">
        <is>
          <t xml:space="preserve">ALCATRA BOVINA MOIDA KG </t>
        </is>
      </c>
      <c r="D551" t="inlineStr">
        <is>
          <t>04/2026</t>
        </is>
      </c>
      <c r="E551" t="n">
        <v>13.7</v>
      </c>
      <c r="F551" t="n">
        <v>612.25</v>
      </c>
      <c r="G551" t="n">
        <v>44.69</v>
      </c>
    </row>
    <row r="552">
      <c r="A552" t="inlineStr">
        <is>
          <t>Love Cabaret</t>
        </is>
      </c>
      <c r="B552" t="n">
        <v>19506</v>
      </c>
      <c r="C552" t="inlineStr">
        <is>
          <t>ALECRIM KG</t>
        </is>
      </c>
      <c r="D552" t="inlineStr">
        <is>
          <t>04/2026</t>
        </is>
      </c>
      <c r="E552" t="n">
        <v>0.2</v>
      </c>
      <c r="F552" t="n">
        <v>12.25</v>
      </c>
      <c r="G552" t="n">
        <v>61.25</v>
      </c>
    </row>
    <row r="553">
      <c r="A553" t="inlineStr">
        <is>
          <t>Love Cabaret</t>
        </is>
      </c>
      <c r="B553" t="n">
        <v>19505</v>
      </c>
      <c r="C553" t="inlineStr">
        <is>
          <t>ALFACE AMERICANA KG</t>
        </is>
      </c>
      <c r="D553" t="inlineStr">
        <is>
          <t>04/2026</t>
        </is>
      </c>
      <c r="E553" t="n">
        <v>2.5</v>
      </c>
      <c r="F553" t="n">
        <v>25.55</v>
      </c>
      <c r="G553" t="n">
        <v>10.22</v>
      </c>
    </row>
    <row r="554">
      <c r="A554" t="inlineStr">
        <is>
          <t>Love Cabaret</t>
        </is>
      </c>
      <c r="B554" t="n">
        <v>19503</v>
      </c>
      <c r="C554" t="inlineStr">
        <is>
          <t>ALFACE CRESPA KG</t>
        </is>
      </c>
      <c r="D554" t="inlineStr">
        <is>
          <t>04/2026</t>
        </is>
      </c>
      <c r="E554" t="n">
        <v>10</v>
      </c>
      <c r="F554" t="n">
        <v>100</v>
      </c>
      <c r="G554" t="n">
        <v>10</v>
      </c>
    </row>
    <row r="555">
      <c r="A555" t="inlineStr">
        <is>
          <t>Love Cabaret</t>
        </is>
      </c>
      <c r="B555" t="n">
        <v>19502</v>
      </c>
      <c r="C555" t="inlineStr">
        <is>
          <t>ALFACE CRESPA ROXA KG</t>
        </is>
      </c>
      <c r="D555" t="inlineStr">
        <is>
          <t>04/2026</t>
        </is>
      </c>
      <c r="E555" t="n">
        <v>2.8</v>
      </c>
      <c r="F555" t="n">
        <v>58</v>
      </c>
      <c r="G555" t="n">
        <v>20.71</v>
      </c>
    </row>
    <row r="556">
      <c r="A556" t="inlineStr">
        <is>
          <t>Love Cabaret</t>
        </is>
      </c>
      <c r="B556" t="n">
        <v>19647</v>
      </c>
      <c r="C556" t="inlineStr">
        <is>
          <t>ALHO PORO KG</t>
        </is>
      </c>
      <c r="D556" t="inlineStr">
        <is>
          <t>04/2026</t>
        </is>
      </c>
      <c r="E556" t="n">
        <v>0.8</v>
      </c>
      <c r="F556" t="n">
        <v>11.2</v>
      </c>
      <c r="G556" t="n">
        <v>14</v>
      </c>
    </row>
    <row r="557">
      <c r="A557" t="inlineStr">
        <is>
          <t>Love Cabaret</t>
        </is>
      </c>
      <c r="B557" t="n">
        <v>24037</v>
      </c>
      <c r="C557" t="inlineStr">
        <is>
          <t>ALHO TRITURADO FRITO</t>
        </is>
      </c>
      <c r="D557" t="inlineStr">
        <is>
          <t>04/2026</t>
        </is>
      </c>
      <c r="E557" t="n">
        <v>3</v>
      </c>
      <c r="F557" t="n">
        <v>54.3</v>
      </c>
      <c r="G557" t="n">
        <v>18.1</v>
      </c>
    </row>
    <row r="558">
      <c r="A558" t="inlineStr">
        <is>
          <t>Love Cabaret</t>
        </is>
      </c>
      <c r="B558" t="n">
        <v>20715</v>
      </c>
      <c r="C558" t="inlineStr">
        <is>
          <t>AMARENA FABBRI FRUTO C/3,2KG</t>
        </is>
      </c>
      <c r="D558" t="inlineStr">
        <is>
          <t>04/2026</t>
        </is>
      </c>
      <c r="E558" t="n">
        <v>1</v>
      </c>
      <c r="F558" t="n">
        <v>404.32</v>
      </c>
      <c r="G558" t="n">
        <v>404.32</v>
      </c>
    </row>
    <row r="559">
      <c r="A559" t="inlineStr">
        <is>
          <t>Love Cabaret</t>
        </is>
      </c>
      <c r="B559" t="n">
        <v>24039</v>
      </c>
      <c r="C559" t="inlineStr">
        <is>
          <t>AMENDOA INTEIRA CRUA SEM CASCA 1KG</t>
        </is>
      </c>
      <c r="D559" t="inlineStr">
        <is>
          <t>04/2026</t>
        </is>
      </c>
      <c r="E559" t="n">
        <v>2</v>
      </c>
      <c r="F559" t="n">
        <v>139.8</v>
      </c>
      <c r="G559" t="n">
        <v>69.90000000000001</v>
      </c>
    </row>
    <row r="560">
      <c r="A560" t="inlineStr">
        <is>
          <t>Love Cabaret</t>
        </is>
      </c>
      <c r="B560" t="n">
        <v>24040</v>
      </c>
      <c r="C560" t="inlineStr">
        <is>
          <t>AMENDOA LAMINADA KG</t>
        </is>
      </c>
      <c r="D560" t="inlineStr">
        <is>
          <t>04/2026</t>
        </is>
      </c>
      <c r="E560" t="n">
        <v>2</v>
      </c>
      <c r="F560" t="n">
        <v>161.8</v>
      </c>
      <c r="G560" t="n">
        <v>80.90000000000001</v>
      </c>
    </row>
    <row r="561">
      <c r="A561" t="inlineStr">
        <is>
          <t>Love Cabaret</t>
        </is>
      </c>
      <c r="B561" t="n">
        <v>20190</v>
      </c>
      <c r="C561" t="inlineStr">
        <is>
          <t>AMENDOIM CRU S/ SAL S/ PELE 1KG</t>
        </is>
      </c>
      <c r="D561" t="inlineStr">
        <is>
          <t>04/2026</t>
        </is>
      </c>
      <c r="E561" t="n">
        <v>3</v>
      </c>
      <c r="F561" t="n">
        <v>53.7</v>
      </c>
      <c r="G561" t="n">
        <v>17.9</v>
      </c>
    </row>
    <row r="562">
      <c r="A562" t="inlineStr">
        <is>
          <t>Love Cabaret</t>
        </is>
      </c>
      <c r="B562" t="n">
        <v>24044</v>
      </c>
      <c r="C562" t="inlineStr">
        <is>
          <t>AMORA CONGELADA KG</t>
        </is>
      </c>
      <c r="D562" t="inlineStr">
        <is>
          <t>04/2026</t>
        </is>
      </c>
      <c r="E562" t="n">
        <v>10</v>
      </c>
      <c r="F562" t="n">
        <v>181.3</v>
      </c>
      <c r="G562" t="n">
        <v>18.13</v>
      </c>
    </row>
    <row r="563">
      <c r="A563" t="inlineStr">
        <is>
          <t>Love Cabaret</t>
        </is>
      </c>
      <c r="B563" t="n">
        <v>22598</v>
      </c>
      <c r="C563" t="inlineStr">
        <is>
          <t>APERITIVO ANGOSTURA ORANGE 100ML</t>
        </is>
      </c>
      <c r="D563" t="inlineStr">
        <is>
          <t>04/2026</t>
        </is>
      </c>
      <c r="E563" t="n">
        <v>5</v>
      </c>
      <c r="F563" t="n">
        <v>513.28</v>
      </c>
      <c r="G563" t="n">
        <v>102.66</v>
      </c>
    </row>
    <row r="564">
      <c r="A564" t="inlineStr">
        <is>
          <t>Love Cabaret</t>
        </is>
      </c>
      <c r="B564" t="n">
        <v>18543</v>
      </c>
      <c r="C564" t="inlineStr">
        <is>
          <t>APERITIVO CYNAR 900ML</t>
        </is>
      </c>
      <c r="D564" t="inlineStr">
        <is>
          <t>04/2026</t>
        </is>
      </c>
      <c r="E564" t="n">
        <v>24</v>
      </c>
      <c r="F564" t="n">
        <v>446.68</v>
      </c>
      <c r="G564" t="n">
        <v>18.61</v>
      </c>
    </row>
    <row r="565">
      <c r="A565" t="inlineStr">
        <is>
          <t>Love Cabaret</t>
        </is>
      </c>
      <c r="B565" t="n">
        <v>18537</v>
      </c>
      <c r="C565" t="inlineStr">
        <is>
          <t>APERITIVO LILLET BLANC 750ML</t>
        </is>
      </c>
      <c r="D565" t="inlineStr">
        <is>
          <t>04/2026</t>
        </is>
      </c>
      <c r="E565" t="n">
        <v>24</v>
      </c>
      <c r="F565" t="n">
        <v>2849.4</v>
      </c>
      <c r="G565" t="n">
        <v>118.73</v>
      </c>
    </row>
    <row r="566">
      <c r="A566" t="inlineStr">
        <is>
          <t>Love Cabaret</t>
        </is>
      </c>
      <c r="B566" t="n">
        <v>27875</v>
      </c>
      <c r="C566" t="inlineStr">
        <is>
          <t>APERITIVO MOONSHINE WHITE DUCK 700ML</t>
        </is>
      </c>
      <c r="D566" t="inlineStr">
        <is>
          <t>04/2026</t>
        </is>
      </c>
      <c r="E566" t="n">
        <v>6</v>
      </c>
      <c r="F566" t="n">
        <v>460.44</v>
      </c>
      <c r="G566" t="n">
        <v>76.73999999999999</v>
      </c>
    </row>
    <row r="567">
      <c r="A567" t="inlineStr">
        <is>
          <t>Love Cabaret</t>
        </is>
      </c>
      <c r="B567" t="n">
        <v>26224</v>
      </c>
      <c r="C567" t="inlineStr">
        <is>
          <t>ARQUIVO MORTO PAPELAO RECICLADO 350MM X 135MM X 240MM UN</t>
        </is>
      </c>
      <c r="D567" t="inlineStr">
        <is>
          <t>04/2026</t>
        </is>
      </c>
      <c r="E567" t="n">
        <v>5</v>
      </c>
      <c r="F567" t="n">
        <v>37.5</v>
      </c>
      <c r="G567" t="n">
        <v>7.5</v>
      </c>
    </row>
    <row r="568">
      <c r="A568" t="inlineStr">
        <is>
          <t>Love Cabaret</t>
        </is>
      </c>
      <c r="B568" t="n">
        <v>20307</v>
      </c>
      <c r="C568" t="inlineStr">
        <is>
          <t>ARROZ ARBORIO CAMIL C/1KG</t>
        </is>
      </c>
      <c r="D568" t="inlineStr">
        <is>
          <t>04/2026</t>
        </is>
      </c>
      <c r="E568" t="n">
        <v>10</v>
      </c>
      <c r="F568" t="n">
        <v>167</v>
      </c>
      <c r="G568" t="n">
        <v>16.7</v>
      </c>
    </row>
    <row r="569">
      <c r="A569" t="inlineStr">
        <is>
          <t>Love Cabaret</t>
        </is>
      </c>
      <c r="B569" t="n">
        <v>20301</v>
      </c>
      <c r="C569" t="inlineStr">
        <is>
          <t>ARROZ BRANCO TIPO 1 CAMIL C/5KG</t>
        </is>
      </c>
      <c r="D569" t="inlineStr">
        <is>
          <t>04/2026</t>
        </is>
      </c>
      <c r="E569" t="n">
        <v>15</v>
      </c>
      <c r="F569" t="n">
        <v>326.25</v>
      </c>
      <c r="G569" t="n">
        <v>21.75</v>
      </c>
    </row>
    <row r="570">
      <c r="A570" t="inlineStr">
        <is>
          <t>Love Cabaret</t>
        </is>
      </c>
      <c r="B570" t="n">
        <v>21783</v>
      </c>
      <c r="C570" t="inlineStr">
        <is>
          <t>AVENTAL DE PVC BRANCO 1,20X0,70 UN</t>
        </is>
      </c>
      <c r="D570" t="inlineStr">
        <is>
          <t>04/2026</t>
        </is>
      </c>
      <c r="E570" t="n">
        <v>3</v>
      </c>
      <c r="F570" t="n">
        <v>48</v>
      </c>
      <c r="G570" t="n">
        <v>16</v>
      </c>
    </row>
    <row r="571">
      <c r="A571" t="inlineStr">
        <is>
          <t>Love Cabaret</t>
        </is>
      </c>
      <c r="B571" t="n">
        <v>20751</v>
      </c>
      <c r="C571" t="inlineStr">
        <is>
          <t>AZEITONA PRETA AZAPA ARCOBELLO C/2KG</t>
        </is>
      </c>
      <c r="D571" t="inlineStr">
        <is>
          <t>04/2026</t>
        </is>
      </c>
      <c r="E571" t="n">
        <v>1</v>
      </c>
      <c r="F571" t="n">
        <v>108.9</v>
      </c>
      <c r="G571" t="n">
        <v>108.9</v>
      </c>
    </row>
    <row r="572">
      <c r="A572" t="inlineStr">
        <is>
          <t>Love Cabaret</t>
        </is>
      </c>
      <c r="B572" t="n">
        <v>20743</v>
      </c>
      <c r="C572" t="inlineStr">
        <is>
          <t>AZEITONA PRETA S/ CAROCO YGUARA 2KG</t>
        </is>
      </c>
      <c r="D572" t="inlineStr">
        <is>
          <t>04/2026</t>
        </is>
      </c>
      <c r="E572" t="n">
        <v>1</v>
      </c>
      <c r="F572" t="n">
        <v>96.90000000000001</v>
      </c>
      <c r="G572" t="n">
        <v>96.90000000000001</v>
      </c>
    </row>
    <row r="573">
      <c r="A573" t="inlineStr">
        <is>
          <t>Love Cabaret</t>
        </is>
      </c>
      <c r="B573" t="n">
        <v>26465</v>
      </c>
      <c r="C573" t="inlineStr">
        <is>
          <t>BAGUETE FERMENTACAO NATURAL 30CM C/250G UN</t>
        </is>
      </c>
      <c r="D573" t="inlineStr">
        <is>
          <t>04/2026</t>
        </is>
      </c>
      <c r="E573" t="n">
        <v>25</v>
      </c>
      <c r="F573" t="n">
        <v>91.75</v>
      </c>
      <c r="G573" t="n">
        <v>3.67</v>
      </c>
    </row>
    <row r="574">
      <c r="A574" t="inlineStr">
        <is>
          <t>Love Cabaret</t>
        </is>
      </c>
      <c r="B574" t="n">
        <v>24083</v>
      </c>
      <c r="C574" t="inlineStr">
        <is>
          <t>BATATA ASTERIX GRAUDA NOIVA KG</t>
        </is>
      </c>
      <c r="D574" t="inlineStr">
        <is>
          <t>04/2026</t>
        </is>
      </c>
      <c r="E574" t="n">
        <v>105.7</v>
      </c>
      <c r="F574" t="n">
        <v>572.72</v>
      </c>
      <c r="G574" t="n">
        <v>5.42</v>
      </c>
    </row>
    <row r="575">
      <c r="A575" t="inlineStr">
        <is>
          <t>Love Cabaret</t>
        </is>
      </c>
      <c r="B575" t="n">
        <v>19635</v>
      </c>
      <c r="C575" t="inlineStr">
        <is>
          <t>BATATA DOCE ROSADA KG</t>
        </is>
      </c>
      <c r="D575" t="inlineStr">
        <is>
          <t>04/2026</t>
        </is>
      </c>
      <c r="E575" t="n">
        <v>6</v>
      </c>
      <c r="F575" t="n">
        <v>26.52</v>
      </c>
      <c r="G575" t="n">
        <v>4.42</v>
      </c>
    </row>
    <row r="576">
      <c r="A576" t="inlineStr">
        <is>
          <t>Love Cabaret</t>
        </is>
      </c>
      <c r="B576" t="n">
        <v>25555</v>
      </c>
      <c r="C576" t="inlineStr">
        <is>
          <t>BATATA LAVADA KG</t>
        </is>
      </c>
      <c r="D576" t="inlineStr">
        <is>
          <t>04/2026</t>
        </is>
      </c>
      <c r="E576" t="n">
        <v>61.7</v>
      </c>
      <c r="F576" t="n">
        <v>317.93</v>
      </c>
      <c r="G576" t="n">
        <v>5.15</v>
      </c>
    </row>
    <row r="577">
      <c r="A577" t="inlineStr">
        <is>
          <t>Love Cabaret</t>
        </is>
      </c>
      <c r="B577" t="n">
        <v>19634</v>
      </c>
      <c r="C577" t="inlineStr">
        <is>
          <t>BERINJELA KG</t>
        </is>
      </c>
      <c r="D577" t="inlineStr">
        <is>
          <t>04/2026</t>
        </is>
      </c>
      <c r="E577" t="n">
        <v>13</v>
      </c>
      <c r="F577" t="n">
        <v>99</v>
      </c>
      <c r="G577" t="n">
        <v>7.62</v>
      </c>
    </row>
    <row r="578">
      <c r="A578" t="inlineStr">
        <is>
          <t>Love Cabaret</t>
        </is>
      </c>
      <c r="B578" t="n">
        <v>19632</v>
      </c>
      <c r="C578" t="inlineStr">
        <is>
          <t>BETERRABA KG</t>
        </is>
      </c>
      <c r="D578" t="inlineStr">
        <is>
          <t>04/2026</t>
        </is>
      </c>
      <c r="E578" t="n">
        <v>11.35</v>
      </c>
      <c r="F578" t="n">
        <v>65.29000000000001</v>
      </c>
      <c r="G578" t="n">
        <v>5.75</v>
      </c>
    </row>
    <row r="579">
      <c r="A579" t="inlineStr">
        <is>
          <t>Love Cabaret</t>
        </is>
      </c>
      <c r="B579" t="n">
        <v>29214</v>
      </c>
      <c r="C579" t="inlineStr">
        <is>
          <t>BISNAGA DOCE PADARIA AURORA UN</t>
        </is>
      </c>
      <c r="D579" t="inlineStr">
        <is>
          <t>04/2026</t>
        </is>
      </c>
      <c r="E579" t="n">
        <v>15</v>
      </c>
      <c r="F579" t="n">
        <v>37.5</v>
      </c>
      <c r="G579" t="n">
        <v>2.5</v>
      </c>
    </row>
    <row r="580">
      <c r="A580" t="inlineStr">
        <is>
          <t>Love Cabaret</t>
        </is>
      </c>
      <c r="B580" t="n">
        <v>18696</v>
      </c>
      <c r="C580" t="inlineStr">
        <is>
          <t>BISTECA SUINA KG</t>
        </is>
      </c>
      <c r="D580" t="inlineStr">
        <is>
          <t>04/2026</t>
        </is>
      </c>
      <c r="E580" t="n">
        <v>20.2</v>
      </c>
      <c r="F580" t="n">
        <v>363.4</v>
      </c>
      <c r="G580" t="n">
        <v>17.99</v>
      </c>
    </row>
    <row r="581">
      <c r="A581" t="inlineStr">
        <is>
          <t>Love Cabaret</t>
        </is>
      </c>
      <c r="B581" t="n">
        <v>18509</v>
      </c>
      <c r="C581" t="inlineStr">
        <is>
          <t>BITTER ANGOSTURA COCOA 100ML</t>
        </is>
      </c>
      <c r="D581" t="inlineStr">
        <is>
          <t>04/2026</t>
        </is>
      </c>
      <c r="E581" t="n">
        <v>6</v>
      </c>
      <c r="F581" t="n">
        <v>780</v>
      </c>
      <c r="G581" t="n">
        <v>130</v>
      </c>
    </row>
    <row r="582">
      <c r="A582" t="inlineStr">
        <is>
          <t>Love Cabaret</t>
        </is>
      </c>
      <c r="B582" t="n">
        <v>25288</v>
      </c>
      <c r="C582" t="inlineStr">
        <is>
          <t>BURRATA 110G C/5 DE 550 GR UN</t>
        </is>
      </c>
      <c r="D582" t="inlineStr">
        <is>
          <t>04/2026</t>
        </is>
      </c>
      <c r="E582" t="n">
        <v>12</v>
      </c>
      <c r="F582" t="n">
        <v>784.2</v>
      </c>
      <c r="G582" t="n">
        <v>65.34999999999999</v>
      </c>
    </row>
    <row r="583">
      <c r="A583" t="inlineStr">
        <is>
          <t>Love Cabaret</t>
        </is>
      </c>
      <c r="B583" t="n">
        <v>24594</v>
      </c>
      <c r="C583" t="inlineStr">
        <is>
          <t>CABECOTE ENCAIXE MACARICO UN</t>
        </is>
      </c>
      <c r="D583" t="inlineStr">
        <is>
          <t>04/2026</t>
        </is>
      </c>
      <c r="E583" t="n">
        <v>4</v>
      </c>
      <c r="F583" t="n">
        <v>96</v>
      </c>
      <c r="G583" t="n">
        <v>24</v>
      </c>
    </row>
    <row r="584">
      <c r="A584" t="inlineStr">
        <is>
          <t>Love Cabaret</t>
        </is>
      </c>
      <c r="B584" t="n">
        <v>20809</v>
      </c>
      <c r="C584" t="inlineStr">
        <is>
          <t>CAFE PILAO ALMOFADA 500G</t>
        </is>
      </c>
      <c r="D584" t="inlineStr">
        <is>
          <t>04/2026</t>
        </is>
      </c>
      <c r="E584" t="n">
        <v>4</v>
      </c>
      <c r="F584" t="n">
        <v>119.6</v>
      </c>
      <c r="G584" t="n">
        <v>29.9</v>
      </c>
    </row>
    <row r="585">
      <c r="A585" t="inlineStr">
        <is>
          <t>Love Cabaret</t>
        </is>
      </c>
      <c r="B585" t="n">
        <v>21073</v>
      </c>
      <c r="C585" t="inlineStr">
        <is>
          <t>CALDA DE AGAVE AZUL JASMINE ORGANICO 330ML UN</t>
        </is>
      </c>
      <c r="D585" t="inlineStr">
        <is>
          <t>04/2026</t>
        </is>
      </c>
      <c r="E585" t="n">
        <v>12</v>
      </c>
      <c r="F585" t="n">
        <v>586.8</v>
      </c>
      <c r="G585" t="n">
        <v>48.9</v>
      </c>
    </row>
    <row r="586">
      <c r="A586" t="inlineStr">
        <is>
          <t>Love Cabaret</t>
        </is>
      </c>
      <c r="B586" t="n">
        <v>27692</v>
      </c>
      <c r="C586" t="inlineStr">
        <is>
          <t>CAMARAO CINZA 25/30 LIMPO EVISCERADO COM COLA KG</t>
        </is>
      </c>
      <c r="D586" t="inlineStr">
        <is>
          <t>04/2026</t>
        </is>
      </c>
      <c r="E586" t="n">
        <v>12</v>
      </c>
      <c r="F586" t="n">
        <v>1344</v>
      </c>
      <c r="G586" t="n">
        <v>112</v>
      </c>
    </row>
    <row r="587">
      <c r="A587" t="inlineStr">
        <is>
          <t>Love Cabaret</t>
        </is>
      </c>
      <c r="B587" t="n">
        <v>26222</v>
      </c>
      <c r="C587" t="inlineStr">
        <is>
          <t>CANETA ESFEROGRAFICA BIC ESCRITA MEDIA CRISTAL DURA MAIS AZUL C/50 UN</t>
        </is>
      </c>
      <c r="D587" t="inlineStr">
        <is>
          <t>04/2026</t>
        </is>
      </c>
      <c r="E587" t="n">
        <v>1</v>
      </c>
      <c r="F587" t="n">
        <v>49.9</v>
      </c>
      <c r="G587" t="n">
        <v>49.9</v>
      </c>
    </row>
    <row r="588">
      <c r="A588" t="inlineStr">
        <is>
          <t>Love Cabaret</t>
        </is>
      </c>
      <c r="B588" t="n">
        <v>27879</v>
      </c>
      <c r="C588" t="inlineStr">
        <is>
          <t>CANETA PRETA PERMANENTE  PONTA 0.5 UN</t>
        </is>
      </c>
      <c r="D588" t="inlineStr">
        <is>
          <t>04/2026</t>
        </is>
      </c>
      <c r="E588" t="n">
        <v>10</v>
      </c>
      <c r="F588" t="n">
        <v>79</v>
      </c>
      <c r="G588" t="n">
        <v>7.9</v>
      </c>
    </row>
    <row r="589">
      <c r="A589" t="inlineStr">
        <is>
          <t>Love Cabaret</t>
        </is>
      </c>
      <c r="B589" t="n">
        <v>24118</v>
      </c>
      <c r="C589" t="inlineStr">
        <is>
          <t>CASTANHA DE CAJU CRUA KG</t>
        </is>
      </c>
      <c r="D589" t="inlineStr">
        <is>
          <t>04/2026</t>
        </is>
      </c>
      <c r="E589" t="n">
        <v>6</v>
      </c>
      <c r="F589" t="n">
        <v>467.4</v>
      </c>
      <c r="G589" t="n">
        <v>77.90000000000001</v>
      </c>
    </row>
    <row r="590">
      <c r="A590" t="inlineStr">
        <is>
          <t>Love Cabaret</t>
        </is>
      </c>
      <c r="B590" t="n">
        <v>24509</v>
      </c>
      <c r="C590" t="inlineStr">
        <is>
          <t>CEBOLA BRANCA KG</t>
        </is>
      </c>
      <c r="D590" t="inlineStr">
        <is>
          <t>04/2026</t>
        </is>
      </c>
      <c r="E590" t="n">
        <v>35</v>
      </c>
      <c r="F590" t="n">
        <v>133.65</v>
      </c>
      <c r="G590" t="n">
        <v>3.82</v>
      </c>
    </row>
    <row r="591">
      <c r="A591" t="inlineStr">
        <is>
          <t>Love Cabaret</t>
        </is>
      </c>
      <c r="B591" t="n">
        <v>19623</v>
      </c>
      <c r="C591" t="inlineStr">
        <is>
          <t>CEBOLA ROXA KG</t>
        </is>
      </c>
      <c r="D591" t="inlineStr">
        <is>
          <t>04/2026</t>
        </is>
      </c>
      <c r="E591" t="n">
        <v>5</v>
      </c>
      <c r="F591" t="n">
        <v>24.8</v>
      </c>
      <c r="G591" t="n">
        <v>4.96</v>
      </c>
    </row>
    <row r="592">
      <c r="A592" t="inlineStr">
        <is>
          <t>Love Cabaret</t>
        </is>
      </c>
      <c r="B592" t="n">
        <v>19488</v>
      </c>
      <c r="C592" t="inlineStr">
        <is>
          <t>CEBOLINHA KG</t>
        </is>
      </c>
      <c r="D592" t="inlineStr">
        <is>
          <t>04/2026</t>
        </is>
      </c>
      <c r="E592" t="n">
        <v>0.4</v>
      </c>
      <c r="F592" t="n">
        <v>4.8</v>
      </c>
      <c r="G592" t="n">
        <v>12</v>
      </c>
    </row>
    <row r="593">
      <c r="A593" t="inlineStr">
        <is>
          <t>Love Cabaret</t>
        </is>
      </c>
      <c r="B593" t="n">
        <v>19621</v>
      </c>
      <c r="C593" t="inlineStr">
        <is>
          <t>CENOURA KG</t>
        </is>
      </c>
      <c r="D593" t="inlineStr">
        <is>
          <t>04/2026</t>
        </is>
      </c>
      <c r="E593" t="n">
        <v>12.15</v>
      </c>
      <c r="F593" t="n">
        <v>70.47</v>
      </c>
      <c r="G593" t="n">
        <v>5.8</v>
      </c>
    </row>
    <row r="594">
      <c r="A594" t="inlineStr">
        <is>
          <t>Love Cabaret</t>
        </is>
      </c>
      <c r="B594" t="n">
        <v>18557</v>
      </c>
      <c r="C594" t="inlineStr">
        <is>
          <t>CERVEJA BLUE MOON BELGIAN WHITE 355ML C/24</t>
        </is>
      </c>
      <c r="D594" t="inlineStr">
        <is>
          <t>04/2026</t>
        </is>
      </c>
      <c r="E594" t="n">
        <v>4</v>
      </c>
      <c r="F594" t="n">
        <v>1207.28</v>
      </c>
      <c r="G594" t="n">
        <v>301.82</v>
      </c>
    </row>
    <row r="595">
      <c r="A595" t="inlineStr">
        <is>
          <t>Love Cabaret</t>
        </is>
      </c>
      <c r="B595" t="n">
        <v>24138</v>
      </c>
      <c r="C595" t="inlineStr">
        <is>
          <t>CERVEJA HEINEKEN LONG NECK 330ML C/24</t>
        </is>
      </c>
      <c r="D595" t="inlineStr">
        <is>
          <t>04/2026</t>
        </is>
      </c>
      <c r="E595" t="n">
        <v>30</v>
      </c>
      <c r="F595" t="n">
        <v>6145.8</v>
      </c>
      <c r="G595" t="n">
        <v>204.86</v>
      </c>
    </row>
    <row r="596">
      <c r="A596" t="inlineStr">
        <is>
          <t>Love Cabaret</t>
        </is>
      </c>
      <c r="B596" t="n">
        <v>18562</v>
      </c>
      <c r="C596" t="inlineStr">
        <is>
          <t>CERVEJA HEINEKEN ZERO LONG NECK 330ML C/24</t>
        </is>
      </c>
      <c r="D596" t="inlineStr">
        <is>
          <t>04/2026</t>
        </is>
      </c>
      <c r="E596" t="n">
        <v>2</v>
      </c>
      <c r="F596" t="n">
        <v>414.98</v>
      </c>
      <c r="G596" t="n">
        <v>207.49</v>
      </c>
    </row>
    <row r="597">
      <c r="A597" t="inlineStr">
        <is>
          <t>Love Cabaret</t>
        </is>
      </c>
      <c r="B597" t="n">
        <v>18554</v>
      </c>
      <c r="C597" t="inlineStr">
        <is>
          <t>CERVEJA LAGUNITAS IPA 355ML C/12</t>
        </is>
      </c>
      <c r="D597" t="inlineStr">
        <is>
          <t>04/2026</t>
        </is>
      </c>
      <c r="E597" t="n">
        <v>4</v>
      </c>
      <c r="F597" t="n">
        <v>602.6</v>
      </c>
      <c r="G597" t="n">
        <v>150.65</v>
      </c>
    </row>
    <row r="598">
      <c r="A598" t="inlineStr">
        <is>
          <t>Love Cabaret</t>
        </is>
      </c>
      <c r="B598" t="n">
        <v>27622</v>
      </c>
      <c r="C598" t="inlineStr">
        <is>
          <t>CHA VERDE KG</t>
        </is>
      </c>
      <c r="D598" t="inlineStr">
        <is>
          <t>04/2026</t>
        </is>
      </c>
      <c r="E598" t="n">
        <v>1</v>
      </c>
      <c r="F598" t="n">
        <v>70</v>
      </c>
      <c r="G598" t="n">
        <v>70</v>
      </c>
    </row>
    <row r="599">
      <c r="A599" t="inlineStr">
        <is>
          <t>Love Cabaret</t>
        </is>
      </c>
      <c r="B599" t="n">
        <v>26187</v>
      </c>
      <c r="C599" t="inlineStr">
        <is>
          <t>CHOCOLATE BRANCO EM GOTAS SICAO</t>
        </is>
      </c>
      <c r="D599" t="inlineStr">
        <is>
          <t>04/2026</t>
        </is>
      </c>
      <c r="E599" t="n">
        <v>5</v>
      </c>
      <c r="F599" t="n">
        <v>852.7</v>
      </c>
      <c r="G599" t="n">
        <v>170.54</v>
      </c>
    </row>
    <row r="600">
      <c r="A600" t="inlineStr">
        <is>
          <t>Love Cabaret</t>
        </is>
      </c>
      <c r="B600" t="n">
        <v>19617</v>
      </c>
      <c r="C600" t="inlineStr">
        <is>
          <t>COENTRO KG</t>
        </is>
      </c>
      <c r="D600" t="inlineStr">
        <is>
          <t>04/2026</t>
        </is>
      </c>
      <c r="E600" t="n">
        <v>0.6</v>
      </c>
      <c r="F600" t="n">
        <v>11</v>
      </c>
      <c r="G600" t="n">
        <v>18.33</v>
      </c>
    </row>
    <row r="601">
      <c r="A601" t="inlineStr">
        <is>
          <t>Love Cabaret</t>
        </is>
      </c>
      <c r="B601" t="n">
        <v>28221</v>
      </c>
      <c r="C601" t="inlineStr">
        <is>
          <t>COGUMELO PORTO BELLO MURANAKA KG</t>
        </is>
      </c>
      <c r="D601" t="inlineStr">
        <is>
          <t>04/2026</t>
        </is>
      </c>
      <c r="E601" t="n">
        <v>5</v>
      </c>
      <c r="F601" t="n">
        <v>194</v>
      </c>
      <c r="G601" t="n">
        <v>38.8</v>
      </c>
    </row>
    <row r="602">
      <c r="A602" t="inlineStr">
        <is>
          <t>Love Cabaret</t>
        </is>
      </c>
      <c r="B602" t="n">
        <v>28222</v>
      </c>
      <c r="C602" t="inlineStr">
        <is>
          <t>COGUMELO SHIITAKE MURANAKA KG</t>
        </is>
      </c>
      <c r="D602" t="inlineStr">
        <is>
          <t>04/2026</t>
        </is>
      </c>
      <c r="E602" t="n">
        <v>3</v>
      </c>
      <c r="F602" t="n">
        <v>122</v>
      </c>
      <c r="G602" t="n">
        <v>40.67</v>
      </c>
    </row>
    <row r="603">
      <c r="A603" t="inlineStr">
        <is>
          <t>Love Cabaret</t>
        </is>
      </c>
      <c r="B603" t="n">
        <v>18382</v>
      </c>
      <c r="C603" t="inlineStr">
        <is>
          <t>CONHAQUE BRANDY OSBORNE 700ML</t>
        </is>
      </c>
      <c r="D603" t="inlineStr">
        <is>
          <t>04/2026</t>
        </is>
      </c>
      <c r="E603" t="n">
        <v>30</v>
      </c>
      <c r="F603" t="n">
        <v>2085.24</v>
      </c>
      <c r="G603" t="n">
        <v>69.51000000000001</v>
      </c>
    </row>
    <row r="604">
      <c r="A604" t="inlineStr">
        <is>
          <t>Love Cabaret</t>
        </is>
      </c>
      <c r="B604" t="n">
        <v>27581</v>
      </c>
      <c r="C604" t="inlineStr">
        <is>
          <t>COPO AIALA ON THE ROCKS 300ML CX C/6UN</t>
        </is>
      </c>
      <c r="D604" t="inlineStr">
        <is>
          <t>04/2026</t>
        </is>
      </c>
      <c r="E604" t="n">
        <v>17</v>
      </c>
      <c r="F604" t="n">
        <v>1784.83</v>
      </c>
      <c r="G604" t="n">
        <v>104.99</v>
      </c>
    </row>
    <row r="605">
      <c r="A605" t="inlineStr">
        <is>
          <t>Love Cabaret</t>
        </is>
      </c>
      <c r="B605" t="n">
        <v>17532</v>
      </c>
      <c r="C605" t="inlineStr">
        <is>
          <t>COPO DESCARTAVEL KEROCOPO 200ML C/25X100</t>
        </is>
      </c>
      <c r="D605" t="inlineStr">
        <is>
          <t>04/2026</t>
        </is>
      </c>
      <c r="E605" t="n">
        <v>3</v>
      </c>
      <c r="F605" t="n">
        <v>384</v>
      </c>
      <c r="G605" t="n">
        <v>128</v>
      </c>
    </row>
    <row r="606">
      <c r="A606" t="inlineStr">
        <is>
          <t>Love Cabaret</t>
        </is>
      </c>
      <c r="B606" t="n">
        <v>17535</v>
      </c>
      <c r="C606" t="inlineStr">
        <is>
          <t>COPO DESCARTAVEL ULTRACOPOS 330ML C/2000UN</t>
        </is>
      </c>
      <c r="D606" t="inlineStr">
        <is>
          <t>04/2026</t>
        </is>
      </c>
      <c r="E606" t="n">
        <v>2</v>
      </c>
      <c r="F606" t="n">
        <v>240</v>
      </c>
      <c r="G606" t="n">
        <v>120</v>
      </c>
    </row>
    <row r="607">
      <c r="A607" t="inlineStr">
        <is>
          <t>Love Cabaret</t>
        </is>
      </c>
      <c r="B607" t="n">
        <v>27683</v>
      </c>
      <c r="C607" t="inlineStr">
        <is>
          <t>COPO LIBBEY STARK LONG DRINK 350ML UN</t>
        </is>
      </c>
      <c r="D607" t="inlineStr">
        <is>
          <t>04/2026</t>
        </is>
      </c>
      <c r="E607" t="n">
        <v>42</v>
      </c>
      <c r="F607" t="n">
        <v>1365</v>
      </c>
      <c r="G607" t="n">
        <v>32.5</v>
      </c>
    </row>
    <row r="608">
      <c r="A608" t="inlineStr">
        <is>
          <t>Love Cabaret</t>
        </is>
      </c>
      <c r="B608" t="n">
        <v>24199</v>
      </c>
      <c r="C608" t="inlineStr">
        <is>
          <t>COSTELINHA SUINA</t>
        </is>
      </c>
      <c r="D608" t="inlineStr">
        <is>
          <t>04/2026</t>
        </is>
      </c>
      <c r="E608" t="n">
        <v>20</v>
      </c>
      <c r="F608" t="n">
        <v>399.8</v>
      </c>
      <c r="G608" t="n">
        <v>19.99</v>
      </c>
    </row>
    <row r="609">
      <c r="A609" t="inlineStr">
        <is>
          <t>Love Cabaret</t>
        </is>
      </c>
      <c r="B609" t="n">
        <v>25128</v>
      </c>
      <c r="C609" t="inlineStr">
        <is>
          <t>COXAO MOLE EM CUBOS KG</t>
        </is>
      </c>
      <c r="D609" t="inlineStr">
        <is>
          <t>04/2026</t>
        </is>
      </c>
      <c r="E609" t="n">
        <v>16.7</v>
      </c>
      <c r="F609" t="n">
        <v>649.63</v>
      </c>
      <c r="G609" t="n">
        <v>38.9</v>
      </c>
    </row>
    <row r="610">
      <c r="A610" t="inlineStr">
        <is>
          <t>Love Cabaret</t>
        </is>
      </c>
      <c r="B610" t="n">
        <v>20689</v>
      </c>
      <c r="C610" t="inlineStr">
        <is>
          <t>CREME DE LEITE FRESCO QUATA C/1,01LT</t>
        </is>
      </c>
      <c r="D610" t="inlineStr">
        <is>
          <t>04/2026</t>
        </is>
      </c>
      <c r="E610" t="n">
        <v>8</v>
      </c>
      <c r="F610" t="n">
        <v>252.8</v>
      </c>
      <c r="G610" t="n">
        <v>31.6</v>
      </c>
    </row>
    <row r="611">
      <c r="A611" t="inlineStr">
        <is>
          <t>Love Cabaret</t>
        </is>
      </c>
      <c r="B611" t="n">
        <v>26020</v>
      </c>
      <c r="C611" t="inlineStr">
        <is>
          <t>CREME DE LEITE PIRACANJUBA TP 1,030 KG  UN</t>
        </is>
      </c>
      <c r="D611" t="inlineStr">
        <is>
          <t>04/2026</t>
        </is>
      </c>
      <c r="E611" t="n">
        <v>6</v>
      </c>
      <c r="F611" t="n">
        <v>82.14</v>
      </c>
      <c r="G611" t="n">
        <v>13.69</v>
      </c>
    </row>
    <row r="612">
      <c r="A612" t="inlineStr">
        <is>
          <t>Love Cabaret</t>
        </is>
      </c>
      <c r="B612" t="n">
        <v>24216</v>
      </c>
      <c r="C612" t="inlineStr">
        <is>
          <t>CUMARU KG</t>
        </is>
      </c>
      <c r="D612" t="inlineStr">
        <is>
          <t>04/2026</t>
        </is>
      </c>
      <c r="E612" t="n">
        <v>0.1</v>
      </c>
      <c r="F612" t="n">
        <v>85</v>
      </c>
      <c r="G612" t="n">
        <v>850</v>
      </c>
    </row>
    <row r="613">
      <c r="A613" t="inlineStr">
        <is>
          <t>Love Cabaret</t>
        </is>
      </c>
      <c r="B613" t="n">
        <v>17303</v>
      </c>
      <c r="C613" t="inlineStr">
        <is>
          <t>DESINFETANTE LAVANDA KIMI 5L</t>
        </is>
      </c>
      <c r="D613" t="inlineStr">
        <is>
          <t>04/2026</t>
        </is>
      </c>
      <c r="E613" t="n">
        <v>8</v>
      </c>
      <c r="F613" t="n">
        <v>1004.24</v>
      </c>
      <c r="G613" t="n">
        <v>125.53</v>
      </c>
    </row>
    <row r="614">
      <c r="A614" t="inlineStr">
        <is>
          <t>Love Cabaret</t>
        </is>
      </c>
      <c r="B614" t="n">
        <v>19485</v>
      </c>
      <c r="C614" t="inlineStr">
        <is>
          <t>ENDRO DILL KG</t>
        </is>
      </c>
      <c r="D614" t="inlineStr">
        <is>
          <t>04/2026</t>
        </is>
      </c>
      <c r="E614" t="n">
        <v>0.7</v>
      </c>
      <c r="F614" t="n">
        <v>67</v>
      </c>
      <c r="G614" t="n">
        <v>95.70999999999999</v>
      </c>
    </row>
    <row r="615">
      <c r="A615" t="inlineStr">
        <is>
          <t>Love Cabaret</t>
        </is>
      </c>
      <c r="B615" t="n">
        <v>26536</v>
      </c>
      <c r="C615" t="inlineStr">
        <is>
          <t>ENVELOPE DE SEGURANCA PARA DINHEIRO SANGRIA 13X16 5 C/300</t>
        </is>
      </c>
      <c r="D615" t="inlineStr">
        <is>
          <t>04/2026</t>
        </is>
      </c>
      <c r="E615" t="n">
        <v>2</v>
      </c>
      <c r="F615" t="n">
        <v>54</v>
      </c>
      <c r="G615" t="n">
        <v>27</v>
      </c>
    </row>
    <row r="616">
      <c r="A616" t="inlineStr">
        <is>
          <t>Love Cabaret</t>
        </is>
      </c>
      <c r="B616" t="n">
        <v>27843</v>
      </c>
      <c r="C616" t="inlineStr">
        <is>
          <t>ESPETO DE BAMBU APERITIVO NÓ 9CM C/50 UN</t>
        </is>
      </c>
      <c r="D616" t="inlineStr">
        <is>
          <t>04/2026</t>
        </is>
      </c>
      <c r="E616" t="n">
        <v>10</v>
      </c>
      <c r="F616" t="n">
        <v>82.40000000000001</v>
      </c>
      <c r="G616" t="n">
        <v>8.24</v>
      </c>
    </row>
    <row r="617">
      <c r="A617" t="inlineStr">
        <is>
          <t>Love Cabaret</t>
        </is>
      </c>
      <c r="B617" t="n">
        <v>17196</v>
      </c>
      <c r="C617" t="inlineStr">
        <is>
          <t xml:space="preserve">ESPONJA DUPLA FACE TININDO 3M C/10 UN </t>
        </is>
      </c>
      <c r="D617" t="inlineStr">
        <is>
          <t>04/2026</t>
        </is>
      </c>
      <c r="E617" t="n">
        <v>4</v>
      </c>
      <c r="F617" t="n">
        <v>25.52</v>
      </c>
      <c r="G617" t="n">
        <v>6.38</v>
      </c>
    </row>
    <row r="618">
      <c r="A618" t="inlineStr">
        <is>
          <t>Love Cabaret</t>
        </is>
      </c>
      <c r="B618" t="n">
        <v>17190</v>
      </c>
      <c r="C618" t="inlineStr">
        <is>
          <t>ESPONJA FIBRACO TININDO 3M C/5 UN</t>
        </is>
      </c>
      <c r="D618" t="inlineStr">
        <is>
          <t>04/2026</t>
        </is>
      </c>
      <c r="E618" t="n">
        <v>4</v>
      </c>
      <c r="F618" t="n">
        <v>32.4</v>
      </c>
      <c r="G618" t="n">
        <v>8.1</v>
      </c>
    </row>
    <row r="619">
      <c r="A619" t="inlineStr">
        <is>
          <t>Love Cabaret</t>
        </is>
      </c>
      <c r="B619" t="n">
        <v>25119</v>
      </c>
      <c r="C619" t="inlineStr">
        <is>
          <t>ESPUMANTE CHANDON EXCELLENCE BRUT  750ML</t>
        </is>
      </c>
      <c r="D619" t="inlineStr">
        <is>
          <t>04/2026</t>
        </is>
      </c>
      <c r="E619" t="n">
        <v>12</v>
      </c>
      <c r="F619" t="n">
        <v>1918.8</v>
      </c>
      <c r="G619" t="n">
        <v>159.9</v>
      </c>
    </row>
    <row r="620">
      <c r="A620" t="inlineStr">
        <is>
          <t>Love Cabaret</t>
        </is>
      </c>
      <c r="B620" t="n">
        <v>20315</v>
      </c>
      <c r="C620" t="inlineStr">
        <is>
          <t>FARINHA DE ARROZ MANINHO 1KG</t>
        </is>
      </c>
      <c r="D620" t="inlineStr">
        <is>
          <t>04/2026</t>
        </is>
      </c>
      <c r="E620" t="n">
        <v>6</v>
      </c>
      <c r="F620" t="n">
        <v>49.2</v>
      </c>
      <c r="G620" t="n">
        <v>8.199999999999999</v>
      </c>
    </row>
    <row r="621">
      <c r="A621" t="inlineStr">
        <is>
          <t>Love Cabaret</t>
        </is>
      </c>
      <c r="B621" t="n">
        <v>20395</v>
      </c>
      <c r="C621" t="inlineStr">
        <is>
          <t>FARINHA DE MANDIOCA CRUA YOKI 5KG</t>
        </is>
      </c>
      <c r="D621" t="inlineStr">
        <is>
          <t>04/2026</t>
        </is>
      </c>
      <c r="E621" t="n">
        <v>1</v>
      </c>
      <c r="F621" t="n">
        <v>26.8</v>
      </c>
      <c r="G621" t="n">
        <v>26.8</v>
      </c>
    </row>
    <row r="622">
      <c r="A622" t="inlineStr">
        <is>
          <t>Love Cabaret</t>
        </is>
      </c>
      <c r="B622" t="n">
        <v>25237</v>
      </c>
      <c r="C622" t="inlineStr">
        <is>
          <t>FARINHA DE TRIGO ANACONDA TIPO 1 PREMIUM C/1KG</t>
        </is>
      </c>
      <c r="D622" t="inlineStr">
        <is>
          <t>04/2026</t>
        </is>
      </c>
      <c r="E622" t="n">
        <v>10</v>
      </c>
      <c r="F622" t="n">
        <v>52.9</v>
      </c>
      <c r="G622" t="n">
        <v>5.29</v>
      </c>
    </row>
    <row r="623">
      <c r="A623" t="inlineStr">
        <is>
          <t>Love Cabaret</t>
        </is>
      </c>
      <c r="B623" t="n">
        <v>20358</v>
      </c>
      <c r="C623" t="inlineStr">
        <is>
          <t>FARINHA PANKO ROMARIZ C/1KG</t>
        </is>
      </c>
      <c r="D623" t="inlineStr">
        <is>
          <t>04/2026</t>
        </is>
      </c>
      <c r="E623" t="n">
        <v>6</v>
      </c>
      <c r="F623" t="n">
        <v>85.5</v>
      </c>
      <c r="G623" t="n">
        <v>14.25</v>
      </c>
    </row>
    <row r="624">
      <c r="A624" t="inlineStr">
        <is>
          <t>Love Cabaret</t>
        </is>
      </c>
      <c r="B624" t="n">
        <v>20242</v>
      </c>
      <c r="C624" t="inlineStr">
        <is>
          <t>FEIJAO CARIOCA CAMIL C/2KG</t>
        </is>
      </c>
      <c r="D624" t="inlineStr">
        <is>
          <t>04/2026</t>
        </is>
      </c>
      <c r="E624" t="n">
        <v>8</v>
      </c>
      <c r="F624" t="n">
        <v>144.87</v>
      </c>
      <c r="G624" t="n">
        <v>18.11</v>
      </c>
    </row>
    <row r="625">
      <c r="A625" t="inlineStr">
        <is>
          <t>Love Cabaret</t>
        </is>
      </c>
      <c r="B625" t="n">
        <v>24259</v>
      </c>
      <c r="C625" t="inlineStr">
        <is>
          <t>FILE MIGNON 4/5 S/ CORDAO KG</t>
        </is>
      </c>
      <c r="D625" t="inlineStr">
        <is>
          <t>04/2026</t>
        </is>
      </c>
      <c r="E625" t="n">
        <v>31.4</v>
      </c>
      <c r="F625" t="n">
        <v>2439.78</v>
      </c>
      <c r="G625" t="n">
        <v>77.7</v>
      </c>
    </row>
    <row r="626">
      <c r="A626" t="inlineStr">
        <is>
          <t>Love Cabaret</t>
        </is>
      </c>
      <c r="B626" t="n">
        <v>28827</v>
      </c>
      <c r="C626" t="inlineStr">
        <is>
          <t>FLOR DE FEIJÃO (CLITORIA) C/40UN</t>
        </is>
      </c>
      <c r="D626" t="inlineStr">
        <is>
          <t>04/2026</t>
        </is>
      </c>
      <c r="E626" t="n">
        <v>7</v>
      </c>
      <c r="F626" t="n">
        <v>942.5</v>
      </c>
      <c r="G626" t="n">
        <v>134.64</v>
      </c>
    </row>
    <row r="627">
      <c r="A627" t="inlineStr">
        <is>
          <t>Love Cabaret</t>
        </is>
      </c>
      <c r="B627" t="n">
        <v>19883</v>
      </c>
      <c r="C627" t="inlineStr">
        <is>
          <t>FLOR DE JAMBU C/40</t>
        </is>
      </c>
      <c r="D627" t="inlineStr">
        <is>
          <t>04/2026</t>
        </is>
      </c>
      <c r="E627" t="n">
        <v>18</v>
      </c>
      <c r="F627" t="n">
        <v>1055.7</v>
      </c>
      <c r="G627" t="n">
        <v>58.65</v>
      </c>
    </row>
    <row r="628">
      <c r="A628" t="inlineStr">
        <is>
          <t>Love Cabaret</t>
        </is>
      </c>
      <c r="B628" t="n">
        <v>21738</v>
      </c>
      <c r="C628" t="inlineStr">
        <is>
          <t>FOLHA DE PAPEL FILTRO 60X60 C/100</t>
        </is>
      </c>
      <c r="D628" t="inlineStr">
        <is>
          <t>04/2026</t>
        </is>
      </c>
      <c r="E628" t="n">
        <v>2</v>
      </c>
      <c r="F628" t="n">
        <v>651.6</v>
      </c>
      <c r="G628" t="n">
        <v>325.8</v>
      </c>
    </row>
    <row r="629">
      <c r="A629" t="inlineStr">
        <is>
          <t>Love Cabaret</t>
        </is>
      </c>
      <c r="B629" t="n">
        <v>25282</v>
      </c>
      <c r="C629" t="inlineStr">
        <is>
          <t>FRUTOSE CRISTAL KG</t>
        </is>
      </c>
      <c r="D629" t="inlineStr">
        <is>
          <t>04/2026</t>
        </is>
      </c>
      <c r="E629" t="n">
        <v>1</v>
      </c>
      <c r="F629" t="n">
        <v>39</v>
      </c>
      <c r="G629" t="n">
        <v>39</v>
      </c>
    </row>
    <row r="630">
      <c r="A630" t="inlineStr">
        <is>
          <t>Love Cabaret</t>
        </is>
      </c>
      <c r="B630" t="n">
        <v>27340</v>
      </c>
      <c r="C630" t="inlineStr">
        <is>
          <t>GELO RETANGULO 50X65MM C/25 UN YCECODE</t>
        </is>
      </c>
      <c r="D630" t="inlineStr">
        <is>
          <t>04/2026</t>
        </is>
      </c>
      <c r="E630" t="n">
        <v>60</v>
      </c>
      <c r="F630" t="n">
        <v>3216.4</v>
      </c>
      <c r="G630" t="n">
        <v>53.61</v>
      </c>
    </row>
    <row r="631">
      <c r="A631" t="inlineStr">
        <is>
          <t>Love Cabaret</t>
        </is>
      </c>
      <c r="B631" t="n">
        <v>19607</v>
      </c>
      <c r="C631" t="inlineStr">
        <is>
          <t>GENGIBRE KG</t>
        </is>
      </c>
      <c r="D631" t="inlineStr">
        <is>
          <t>04/2026</t>
        </is>
      </c>
      <c r="E631" t="n">
        <v>18.6</v>
      </c>
      <c r="F631" t="n">
        <v>198.55</v>
      </c>
      <c r="G631" t="n">
        <v>10.67</v>
      </c>
    </row>
    <row r="632">
      <c r="A632" t="inlineStr">
        <is>
          <t>Love Cabaret</t>
        </is>
      </c>
      <c r="B632" t="n">
        <v>25437</v>
      </c>
      <c r="C632" t="inlineStr">
        <is>
          <t>GIGI ROSATO SANGIOVESE 2020 FATORIE PARRI 750ML</t>
        </is>
      </c>
      <c r="D632" t="inlineStr">
        <is>
          <t>04/2026</t>
        </is>
      </c>
      <c r="E632" t="n">
        <v>9</v>
      </c>
      <c r="F632" t="n">
        <v>1032.75</v>
      </c>
      <c r="G632" t="n">
        <v>114.75</v>
      </c>
    </row>
    <row r="633">
      <c r="A633" t="inlineStr">
        <is>
          <t>Love Cabaret</t>
        </is>
      </c>
      <c r="B633" t="n">
        <v>18359</v>
      </c>
      <c r="C633" t="inlineStr">
        <is>
          <t>GIN TANQUERAY 750ML</t>
        </is>
      </c>
      <c r="D633" t="inlineStr">
        <is>
          <t>04/2026</t>
        </is>
      </c>
      <c r="E633" t="n">
        <v>48</v>
      </c>
      <c r="F633" t="n">
        <v>4555.2</v>
      </c>
      <c r="G633" t="n">
        <v>94.90000000000001</v>
      </c>
    </row>
    <row r="634">
      <c r="A634" t="inlineStr">
        <is>
          <t>Love Cabaret</t>
        </is>
      </c>
      <c r="B634" t="n">
        <v>18353</v>
      </c>
      <c r="C634" t="inlineStr">
        <is>
          <t>GIN TANQUERAY TEN 750ML</t>
        </is>
      </c>
      <c r="D634" t="inlineStr">
        <is>
          <t>04/2026</t>
        </is>
      </c>
      <c r="E634" t="n">
        <v>12</v>
      </c>
      <c r="F634" t="n">
        <v>1662.72</v>
      </c>
      <c r="G634" t="n">
        <v>138.56</v>
      </c>
    </row>
    <row r="635">
      <c r="A635" t="inlineStr">
        <is>
          <t>Love Cabaret</t>
        </is>
      </c>
      <c r="B635" t="n">
        <v>26953</v>
      </c>
      <c r="C635" t="inlineStr">
        <is>
          <t>GRAMPEADOR 24/6 E 26/6 PARA ATA 20 FOLHAS PRETO 2933A SPIRAL UN</t>
        </is>
      </c>
      <c r="D635" t="inlineStr">
        <is>
          <t>04/2026</t>
        </is>
      </c>
      <c r="E635" t="n">
        <v>2</v>
      </c>
      <c r="F635" t="n">
        <v>98</v>
      </c>
      <c r="G635" t="n">
        <v>49</v>
      </c>
    </row>
    <row r="636">
      <c r="A636" t="inlineStr">
        <is>
          <t>Love Cabaret</t>
        </is>
      </c>
      <c r="B636" t="n">
        <v>27557</v>
      </c>
      <c r="C636" t="inlineStr">
        <is>
          <t>GRAMPEADOR PAPEL PEQUENO ESCRITORIO ESCOLAR PROFISSIONAL</t>
        </is>
      </c>
      <c r="D636" t="inlineStr">
        <is>
          <t>04/2026</t>
        </is>
      </c>
      <c r="E636" t="n">
        <v>1</v>
      </c>
      <c r="F636" t="n">
        <v>39.9</v>
      </c>
      <c r="G636" t="n">
        <v>39.9</v>
      </c>
    </row>
    <row r="637">
      <c r="A637" t="inlineStr">
        <is>
          <t>Love Cabaret</t>
        </is>
      </c>
      <c r="B637" t="n">
        <v>20213</v>
      </c>
      <c r="C637" t="inlineStr">
        <is>
          <t>GRAO DE BICO CAMIL C/2KG</t>
        </is>
      </c>
      <c r="D637" t="inlineStr">
        <is>
          <t>04/2026</t>
        </is>
      </c>
      <c r="E637" t="n">
        <v>2</v>
      </c>
      <c r="F637" t="n">
        <v>63.2</v>
      </c>
      <c r="G637" t="n">
        <v>31.6</v>
      </c>
    </row>
    <row r="638">
      <c r="A638" t="inlineStr">
        <is>
          <t>Love Cabaret</t>
        </is>
      </c>
      <c r="B638" t="n">
        <v>19762</v>
      </c>
      <c r="C638" t="inlineStr">
        <is>
          <t>GRAPE FRUIT KG</t>
        </is>
      </c>
      <c r="D638" t="inlineStr">
        <is>
          <t>04/2026</t>
        </is>
      </c>
      <c r="E638" t="n">
        <v>45</v>
      </c>
      <c r="F638" t="n">
        <v>600</v>
      </c>
      <c r="G638" t="n">
        <v>13.33</v>
      </c>
    </row>
    <row r="639">
      <c r="A639" t="inlineStr">
        <is>
          <t>Love Cabaret</t>
        </is>
      </c>
      <c r="B639" t="n">
        <v>28658</v>
      </c>
      <c r="C639" t="inlineStr">
        <is>
          <t>GUARDANAPO QUADRADO FOLHA DUPLA BRANCO E BORDA CALANDRA 24X22 C/5000 UN</t>
        </is>
      </c>
      <c r="D639" t="inlineStr">
        <is>
          <t>04/2026</t>
        </is>
      </c>
      <c r="E639" t="n">
        <v>2</v>
      </c>
      <c r="F639" t="n">
        <v>494</v>
      </c>
      <c r="G639" t="n">
        <v>247</v>
      </c>
    </row>
    <row r="640">
      <c r="A640" t="inlineStr">
        <is>
          <t>Love Cabaret</t>
        </is>
      </c>
      <c r="B640" t="n">
        <v>19480</v>
      </c>
      <c r="C640" t="inlineStr">
        <is>
          <t>HORTELA HIDROPONICA KG</t>
        </is>
      </c>
      <c r="D640" t="inlineStr">
        <is>
          <t>04/2026</t>
        </is>
      </c>
      <c r="E640" t="n">
        <v>2.6</v>
      </c>
      <c r="F640" t="n">
        <v>44.6</v>
      </c>
      <c r="G640" t="n">
        <v>17.15</v>
      </c>
    </row>
    <row r="641">
      <c r="A641" t="inlineStr">
        <is>
          <t>Love Cabaret</t>
        </is>
      </c>
      <c r="B641" t="n">
        <v>19203</v>
      </c>
      <c r="C641" t="inlineStr">
        <is>
          <t>IOGURTE INTEGRAL NESTLE C/170G UN</t>
        </is>
      </c>
      <c r="D641" t="inlineStr">
        <is>
          <t>04/2026</t>
        </is>
      </c>
      <c r="E641" t="n">
        <v>112</v>
      </c>
      <c r="F641" t="n">
        <v>358.4</v>
      </c>
      <c r="G641" t="n">
        <v>3.2</v>
      </c>
    </row>
    <row r="642">
      <c r="A642" t="inlineStr">
        <is>
          <t>Love Cabaret</t>
        </is>
      </c>
      <c r="B642" t="n">
        <v>20056</v>
      </c>
      <c r="C642" t="inlineStr">
        <is>
          <t>KETCHUP HEINZ C/1,033 KG</t>
        </is>
      </c>
      <c r="D642" t="inlineStr">
        <is>
          <t>04/2026</t>
        </is>
      </c>
      <c r="E642" t="n">
        <v>1</v>
      </c>
      <c r="F642" t="n">
        <v>42.95</v>
      </c>
      <c r="G642" t="n">
        <v>42.95</v>
      </c>
    </row>
    <row r="643">
      <c r="A643" t="inlineStr">
        <is>
          <t>Love Cabaret</t>
        </is>
      </c>
      <c r="B643" t="n">
        <v>29161</v>
      </c>
      <c r="C643" t="inlineStr">
        <is>
          <t>KIT 10 CABOS CELULAR TIPO C CARREGAR E DADOS ATACADO REVENDA</t>
        </is>
      </c>
      <c r="D643" t="inlineStr">
        <is>
          <t>04/2026</t>
        </is>
      </c>
      <c r="E643" t="n">
        <v>10</v>
      </c>
      <c r="F643" t="n">
        <v>189</v>
      </c>
      <c r="G643" t="n">
        <v>18.9</v>
      </c>
    </row>
    <row r="644">
      <c r="A644" t="inlineStr">
        <is>
          <t>Love Cabaret</t>
        </is>
      </c>
      <c r="B644" t="n">
        <v>19759</v>
      </c>
      <c r="C644" t="inlineStr">
        <is>
          <t>LARANJA BAHIA KG</t>
        </is>
      </c>
      <c r="D644" t="inlineStr">
        <is>
          <t>04/2026</t>
        </is>
      </c>
      <c r="E644" t="n">
        <v>50</v>
      </c>
      <c r="F644" t="n">
        <v>534.5</v>
      </c>
      <c r="G644" t="n">
        <v>10.69</v>
      </c>
    </row>
    <row r="645">
      <c r="A645" t="inlineStr">
        <is>
          <t>Love Cabaret</t>
        </is>
      </c>
      <c r="B645" t="n">
        <v>19421</v>
      </c>
      <c r="C645" t="inlineStr">
        <is>
          <t>LEITE INTEGRAL ITALAC C/12</t>
        </is>
      </c>
      <c r="D645" t="inlineStr">
        <is>
          <t>04/2026</t>
        </is>
      </c>
      <c r="E645" t="n">
        <v>5</v>
      </c>
      <c r="F645" t="n">
        <v>409.2</v>
      </c>
      <c r="G645" t="n">
        <v>81.84</v>
      </c>
    </row>
    <row r="646">
      <c r="A646" t="inlineStr">
        <is>
          <t>Love Cabaret</t>
        </is>
      </c>
      <c r="B646" t="n">
        <v>20647</v>
      </c>
      <c r="C646" t="inlineStr">
        <is>
          <t>LICHIA EM CALDA BARAO LALI C/567G</t>
        </is>
      </c>
      <c r="D646" t="inlineStr">
        <is>
          <t>04/2026</t>
        </is>
      </c>
      <c r="E646" t="n">
        <v>25</v>
      </c>
      <c r="F646" t="n">
        <v>431.31</v>
      </c>
      <c r="G646" t="n">
        <v>17.25</v>
      </c>
    </row>
    <row r="647">
      <c r="A647" t="inlineStr">
        <is>
          <t>Love Cabaret</t>
        </is>
      </c>
      <c r="B647" t="n">
        <v>27876</v>
      </c>
      <c r="C647" t="inlineStr">
        <is>
          <t>LICOR AMARENTTO SAN BASILI 700ML UN</t>
        </is>
      </c>
      <c r="D647" t="inlineStr">
        <is>
          <t>04/2026</t>
        </is>
      </c>
      <c r="E647" t="n">
        <v>6</v>
      </c>
      <c r="F647" t="n">
        <v>377.22</v>
      </c>
      <c r="G647" t="n">
        <v>62.87</v>
      </c>
    </row>
    <row r="648">
      <c r="A648" t="inlineStr">
        <is>
          <t>Love Cabaret</t>
        </is>
      </c>
      <c r="B648" t="n">
        <v>19751</v>
      </c>
      <c r="C648" t="inlineStr">
        <is>
          <t>LIMAO SICILIANO KG</t>
        </is>
      </c>
      <c r="D648" t="inlineStr">
        <is>
          <t>04/2026</t>
        </is>
      </c>
      <c r="E648" t="n">
        <v>51</v>
      </c>
      <c r="F648" t="n">
        <v>531.54</v>
      </c>
      <c r="G648" t="n">
        <v>10.42</v>
      </c>
    </row>
    <row r="649">
      <c r="A649" t="inlineStr">
        <is>
          <t>Love Cabaret</t>
        </is>
      </c>
      <c r="B649" t="n">
        <v>23359</v>
      </c>
      <c r="C649" t="inlineStr">
        <is>
          <t>LIMAO TAHITI KG</t>
        </is>
      </c>
      <c r="D649" t="inlineStr">
        <is>
          <t>04/2026</t>
        </is>
      </c>
      <c r="E649" t="n">
        <v>63</v>
      </c>
      <c r="F649" t="n">
        <v>137.65</v>
      </c>
      <c r="G649" t="n">
        <v>2.18</v>
      </c>
    </row>
    <row r="650">
      <c r="A650" t="inlineStr">
        <is>
          <t>Love Cabaret</t>
        </is>
      </c>
      <c r="B650" t="n">
        <v>18812</v>
      </c>
      <c r="C650" t="inlineStr">
        <is>
          <t>LINGUA BOVINA KG</t>
        </is>
      </c>
      <c r="D650" t="inlineStr">
        <is>
          <t>04/2026</t>
        </is>
      </c>
      <c r="E650" t="n">
        <v>5.99</v>
      </c>
      <c r="F650" t="n">
        <v>131.18</v>
      </c>
      <c r="G650" t="n">
        <v>21.9</v>
      </c>
    </row>
    <row r="651">
      <c r="A651" t="inlineStr">
        <is>
          <t>Love Cabaret</t>
        </is>
      </c>
      <c r="B651" t="n">
        <v>24331</v>
      </c>
      <c r="C651" t="inlineStr">
        <is>
          <t>LINGUICA CALABRESA KG</t>
        </is>
      </c>
      <c r="D651" t="inlineStr">
        <is>
          <t>04/2026</t>
        </is>
      </c>
      <c r="E651" t="n">
        <v>20</v>
      </c>
      <c r="F651" t="n">
        <v>438</v>
      </c>
      <c r="G651" t="n">
        <v>21.9</v>
      </c>
    </row>
    <row r="652">
      <c r="A652" t="inlineStr">
        <is>
          <t>Love Cabaret</t>
        </is>
      </c>
      <c r="B652" t="n">
        <v>20501</v>
      </c>
      <c r="C652" t="inlineStr">
        <is>
          <t>LINGUICA TOSCANA AURORA KG</t>
        </is>
      </c>
      <c r="D652" t="inlineStr">
        <is>
          <t>04/2026</t>
        </is>
      </c>
      <c r="E652" t="n">
        <v>35</v>
      </c>
      <c r="F652" t="n">
        <v>767.6</v>
      </c>
      <c r="G652" t="n">
        <v>21.93</v>
      </c>
    </row>
    <row r="653">
      <c r="A653" t="inlineStr">
        <is>
          <t>Love Cabaret</t>
        </is>
      </c>
      <c r="B653" t="n">
        <v>17017</v>
      </c>
      <c r="C653" t="inlineStr">
        <is>
          <t>LUVA EMBORRACHADA G AMARELA UN</t>
        </is>
      </c>
      <c r="D653" t="inlineStr">
        <is>
          <t>04/2026</t>
        </is>
      </c>
      <c r="E653" t="n">
        <v>2</v>
      </c>
      <c r="F653" t="n">
        <v>6</v>
      </c>
      <c r="G653" t="n">
        <v>3</v>
      </c>
    </row>
    <row r="654">
      <c r="A654" t="inlineStr">
        <is>
          <t>Love Cabaret</t>
        </is>
      </c>
      <c r="B654" t="n">
        <v>17019</v>
      </c>
      <c r="C654" t="inlineStr">
        <is>
          <t>LUVA EMBORRACHADA M AMARELA UN</t>
        </is>
      </c>
      <c r="D654" t="inlineStr">
        <is>
          <t>04/2026</t>
        </is>
      </c>
      <c r="E654" t="n">
        <v>2</v>
      </c>
      <c r="F654" t="n">
        <v>6</v>
      </c>
      <c r="G654" t="n">
        <v>3</v>
      </c>
    </row>
    <row r="655">
      <c r="A655" t="inlineStr">
        <is>
          <t>Love Cabaret</t>
        </is>
      </c>
      <c r="B655" t="n">
        <v>17504</v>
      </c>
      <c r="C655" t="inlineStr">
        <is>
          <t>LUVA LATEX G SEM TALCO C/100UN</t>
        </is>
      </c>
      <c r="D655" t="inlineStr">
        <is>
          <t>04/2026</t>
        </is>
      </c>
      <c r="E655" t="n">
        <v>5</v>
      </c>
      <c r="F655" t="n">
        <v>129</v>
      </c>
      <c r="G655" t="n">
        <v>25.8</v>
      </c>
    </row>
    <row r="656">
      <c r="A656" t="inlineStr">
        <is>
          <t>Love Cabaret</t>
        </is>
      </c>
      <c r="B656" t="n">
        <v>17476</v>
      </c>
      <c r="C656" t="inlineStr">
        <is>
          <t>LUVA LATEX P SEM TALCO C/100</t>
        </is>
      </c>
      <c r="D656" t="inlineStr">
        <is>
          <t>04/2026</t>
        </is>
      </c>
      <c r="E656" t="n">
        <v>4</v>
      </c>
      <c r="F656" t="n">
        <v>96</v>
      </c>
      <c r="G656" t="n">
        <v>24</v>
      </c>
    </row>
    <row r="657">
      <c r="A657" t="inlineStr">
        <is>
          <t>Love Cabaret</t>
        </is>
      </c>
      <c r="B657" t="n">
        <v>17488</v>
      </c>
      <c r="C657" t="inlineStr">
        <is>
          <t>LUVA LATEX SEM TALCO M C/100UN</t>
        </is>
      </c>
      <c r="D657" t="inlineStr">
        <is>
          <t>04/2026</t>
        </is>
      </c>
      <c r="E657" t="n">
        <v>9</v>
      </c>
      <c r="F657" t="n">
        <v>231</v>
      </c>
      <c r="G657" t="n">
        <v>25.67</v>
      </c>
    </row>
    <row r="658">
      <c r="A658" t="inlineStr">
        <is>
          <t>Love Cabaret</t>
        </is>
      </c>
      <c r="B658" t="n">
        <v>20136</v>
      </c>
      <c r="C658" t="inlineStr">
        <is>
          <t>MACARRAO ESPAGUETE C/ OVOS ADRIA C/500G</t>
        </is>
      </c>
      <c r="D658" t="inlineStr">
        <is>
          <t>04/2026</t>
        </is>
      </c>
      <c r="E658" t="n">
        <v>10</v>
      </c>
      <c r="F658" t="n">
        <v>42</v>
      </c>
      <c r="G658" t="n">
        <v>4.2</v>
      </c>
    </row>
    <row r="659">
      <c r="A659" t="inlineStr">
        <is>
          <t>Love Cabaret</t>
        </is>
      </c>
      <c r="B659" t="n">
        <v>20140</v>
      </c>
      <c r="C659" t="inlineStr">
        <is>
          <t>MACARRAO ESPAGUETE C/ OVOS DIVELLA N8 C/500G</t>
        </is>
      </c>
      <c r="D659" t="inlineStr">
        <is>
          <t>04/2026</t>
        </is>
      </c>
      <c r="E659" t="n">
        <v>10</v>
      </c>
      <c r="F659" t="n">
        <v>88.2</v>
      </c>
      <c r="G659" t="n">
        <v>8.82</v>
      </c>
    </row>
    <row r="660">
      <c r="A660" t="inlineStr">
        <is>
          <t>Love Cabaret</t>
        </is>
      </c>
      <c r="B660" t="n">
        <v>19476</v>
      </c>
      <c r="C660" t="inlineStr">
        <is>
          <t>MANJERICAO KG</t>
        </is>
      </c>
      <c r="D660" t="inlineStr">
        <is>
          <t>04/2026</t>
        </is>
      </c>
      <c r="E660" t="n">
        <v>1.8</v>
      </c>
      <c r="F660" t="n">
        <v>122.22</v>
      </c>
      <c r="G660" t="n">
        <v>67.90000000000001</v>
      </c>
    </row>
    <row r="661">
      <c r="A661" t="inlineStr">
        <is>
          <t>Love Cabaret</t>
        </is>
      </c>
      <c r="B661" t="n">
        <v>19477</v>
      </c>
      <c r="C661" t="inlineStr">
        <is>
          <t>MANJERICAO ROXO KG</t>
        </is>
      </c>
      <c r="D661" t="inlineStr">
        <is>
          <t>04/2026</t>
        </is>
      </c>
      <c r="E661" t="n">
        <v>1.4</v>
      </c>
      <c r="F661" t="n">
        <v>112.7</v>
      </c>
      <c r="G661" t="n">
        <v>80.5</v>
      </c>
    </row>
    <row r="662">
      <c r="A662" t="inlineStr">
        <is>
          <t>Love Cabaret</t>
        </is>
      </c>
      <c r="B662" t="n">
        <v>19401</v>
      </c>
      <c r="C662" t="inlineStr">
        <is>
          <t>MANTEIGA SEM SAL SCALA KG</t>
        </is>
      </c>
      <c r="D662" t="inlineStr">
        <is>
          <t>04/2026</t>
        </is>
      </c>
      <c r="E662" t="n">
        <v>1</v>
      </c>
      <c r="F662" t="n">
        <v>209.08</v>
      </c>
      <c r="G662" t="n">
        <v>209.08</v>
      </c>
    </row>
    <row r="663">
      <c r="A663" t="inlineStr">
        <is>
          <t>Love Cabaret</t>
        </is>
      </c>
      <c r="B663" t="n">
        <v>19740</v>
      </c>
      <c r="C663" t="inlineStr">
        <is>
          <t>MARACUJA AZEDO KG</t>
        </is>
      </c>
      <c r="D663" t="inlineStr">
        <is>
          <t>04/2026</t>
        </is>
      </c>
      <c r="E663" t="n">
        <v>10</v>
      </c>
      <c r="F663" t="n">
        <v>91</v>
      </c>
      <c r="G663" t="n">
        <v>9.1</v>
      </c>
    </row>
    <row r="664">
      <c r="A664" t="inlineStr">
        <is>
          <t>Love Cabaret</t>
        </is>
      </c>
      <c r="B664" t="n">
        <v>17473</v>
      </c>
      <c r="C664" t="inlineStr">
        <is>
          <t>MARMITEX D7 750ML COM TAMPA THERMOPRAT C/100</t>
        </is>
      </c>
      <c r="D664" t="inlineStr">
        <is>
          <t>04/2026</t>
        </is>
      </c>
      <c r="E664" t="n">
        <v>2</v>
      </c>
      <c r="F664" t="n">
        <v>170</v>
      </c>
      <c r="G664" t="n">
        <v>85</v>
      </c>
    </row>
    <row r="665">
      <c r="A665" t="inlineStr">
        <is>
          <t>Love Cabaret</t>
        </is>
      </c>
      <c r="B665" t="n">
        <v>25215</v>
      </c>
      <c r="C665" t="inlineStr">
        <is>
          <t>MASSA DE GUIOZA C/20 FOLHAS DE 190G</t>
        </is>
      </c>
      <c r="D665" t="inlineStr">
        <is>
          <t>04/2026</t>
        </is>
      </c>
      <c r="E665" t="n">
        <v>25</v>
      </c>
      <c r="F665" t="n">
        <v>112.5</v>
      </c>
      <c r="G665" t="n">
        <v>4.5</v>
      </c>
    </row>
    <row r="666">
      <c r="A666" t="inlineStr">
        <is>
          <t>Love Cabaret</t>
        </is>
      </c>
      <c r="B666" t="n">
        <v>25075</v>
      </c>
      <c r="C666" t="inlineStr">
        <is>
          <t>MASSA PARA LASANHA ADRIA C/500G</t>
        </is>
      </c>
      <c r="D666" t="inlineStr">
        <is>
          <t>04/2026</t>
        </is>
      </c>
      <c r="E666" t="n">
        <v>6</v>
      </c>
      <c r="F666" t="n">
        <v>101.4</v>
      </c>
      <c r="G666" t="n">
        <v>16.9</v>
      </c>
    </row>
    <row r="667">
      <c r="A667" t="inlineStr">
        <is>
          <t>Love Cabaret</t>
        </is>
      </c>
      <c r="B667" t="n">
        <v>24364</v>
      </c>
      <c r="C667" t="inlineStr">
        <is>
          <t>MELADO DE CANA KG</t>
        </is>
      </c>
      <c r="D667" t="inlineStr">
        <is>
          <t>04/2026</t>
        </is>
      </c>
      <c r="E667" t="n">
        <v>8</v>
      </c>
      <c r="F667" t="n">
        <v>159.47</v>
      </c>
      <c r="G667" t="n">
        <v>19.93</v>
      </c>
    </row>
    <row r="668">
      <c r="A668" t="inlineStr">
        <is>
          <t>Love Cabaret</t>
        </is>
      </c>
      <c r="B668" t="n">
        <v>20645</v>
      </c>
      <c r="C668" t="inlineStr">
        <is>
          <t>MILHO VERDE QUERO C/2KG</t>
        </is>
      </c>
      <c r="D668" t="inlineStr">
        <is>
          <t>04/2026</t>
        </is>
      </c>
      <c r="E668" t="n">
        <v>4</v>
      </c>
      <c r="F668" t="n">
        <v>93.59999999999999</v>
      </c>
      <c r="G668" t="n">
        <v>23.4</v>
      </c>
    </row>
    <row r="669">
      <c r="A669" t="inlineStr">
        <is>
          <t>Love Cabaret</t>
        </is>
      </c>
      <c r="B669" t="n">
        <v>24674</v>
      </c>
      <c r="C669" t="inlineStr">
        <is>
          <t>MINI PAO FRANCES KG</t>
        </is>
      </c>
      <c r="D669" t="inlineStr">
        <is>
          <t>04/2026</t>
        </is>
      </c>
      <c r="E669" t="n">
        <v>33.29</v>
      </c>
      <c r="F669" t="n">
        <v>748.96</v>
      </c>
      <c r="G669" t="n">
        <v>22.5</v>
      </c>
    </row>
    <row r="670">
      <c r="A670" t="inlineStr">
        <is>
          <t>Love Cabaret</t>
        </is>
      </c>
      <c r="B670" t="n">
        <v>19969</v>
      </c>
      <c r="C670" t="inlineStr">
        <is>
          <t>MOLHO SHOYO CEPERA C/1,010L</t>
        </is>
      </c>
      <c r="D670" t="inlineStr">
        <is>
          <t>04/2026</t>
        </is>
      </c>
      <c r="E670" t="n">
        <v>4</v>
      </c>
      <c r="F670" t="n">
        <v>42.6</v>
      </c>
      <c r="G670" t="n">
        <v>10.65</v>
      </c>
    </row>
    <row r="671">
      <c r="A671" t="inlineStr">
        <is>
          <t>Love Cabaret</t>
        </is>
      </c>
      <c r="B671" t="n">
        <v>24385</v>
      </c>
      <c r="C671" t="inlineStr">
        <is>
          <t>MORANGO CONGELADO KG</t>
        </is>
      </c>
      <c r="D671" t="inlineStr">
        <is>
          <t>04/2026</t>
        </is>
      </c>
      <c r="E671" t="n">
        <v>17</v>
      </c>
      <c r="F671" t="n">
        <v>258.74</v>
      </c>
      <c r="G671" t="n">
        <v>15.22</v>
      </c>
    </row>
    <row r="672">
      <c r="A672" t="inlineStr">
        <is>
          <t>Love Cabaret</t>
        </is>
      </c>
      <c r="B672" t="n">
        <v>23335</v>
      </c>
      <c r="C672" t="inlineStr">
        <is>
          <t>MORANGO KG</t>
        </is>
      </c>
      <c r="D672" t="inlineStr">
        <is>
          <t>04/2026</t>
        </is>
      </c>
      <c r="E672" t="n">
        <v>5</v>
      </c>
      <c r="F672" t="n">
        <v>210.47</v>
      </c>
      <c r="G672" t="n">
        <v>42.09</v>
      </c>
    </row>
    <row r="673">
      <c r="A673" t="inlineStr">
        <is>
          <t>Love Cabaret</t>
        </is>
      </c>
      <c r="B673" t="n">
        <v>21017</v>
      </c>
      <c r="C673" t="inlineStr">
        <is>
          <t>OLEO DE ALGODAO SAUDE C/14,5KG</t>
        </is>
      </c>
      <c r="D673" t="inlineStr">
        <is>
          <t>04/2026</t>
        </is>
      </c>
      <c r="E673" t="n">
        <v>8</v>
      </c>
      <c r="F673" t="n">
        <v>1271.2</v>
      </c>
      <c r="G673" t="n">
        <v>158.9</v>
      </c>
    </row>
    <row r="674">
      <c r="A674" t="inlineStr">
        <is>
          <t>Love Cabaret</t>
        </is>
      </c>
      <c r="B674" t="n">
        <v>20984</v>
      </c>
      <c r="C674" t="inlineStr">
        <is>
          <t>OLEO DE SOJA LIZA C/900ML</t>
        </is>
      </c>
      <c r="D674" t="inlineStr">
        <is>
          <t>04/2026</t>
        </is>
      </c>
      <c r="E674" t="n">
        <v>10</v>
      </c>
      <c r="F674" t="n">
        <v>97.8</v>
      </c>
      <c r="G674" t="n">
        <v>9.779999999999999</v>
      </c>
    </row>
    <row r="675">
      <c r="A675" t="inlineStr">
        <is>
          <t>Love Cabaret</t>
        </is>
      </c>
      <c r="B675" t="n">
        <v>23096</v>
      </c>
      <c r="C675" t="inlineStr">
        <is>
          <t>OVO BRANCO UN</t>
        </is>
      </c>
      <c r="D675" t="inlineStr">
        <is>
          <t>04/2026</t>
        </is>
      </c>
      <c r="E675" t="n">
        <v>60</v>
      </c>
      <c r="F675" t="n">
        <v>46.5</v>
      </c>
      <c r="G675" t="n">
        <v>0.78</v>
      </c>
    </row>
    <row r="676">
      <c r="A676" t="inlineStr">
        <is>
          <t>Love Cabaret</t>
        </is>
      </c>
      <c r="B676" t="n">
        <v>17162</v>
      </c>
      <c r="C676" t="inlineStr">
        <is>
          <t>PANO MULTIUSO 28X240 C/600PANOS UM</t>
        </is>
      </c>
      <c r="D676" t="inlineStr">
        <is>
          <t>04/2026</t>
        </is>
      </c>
      <c r="E676" t="n">
        <v>3</v>
      </c>
      <c r="F676" t="n">
        <v>176.8</v>
      </c>
      <c r="G676" t="n">
        <v>58.93</v>
      </c>
    </row>
    <row r="677">
      <c r="A677" t="inlineStr">
        <is>
          <t>Love Cabaret</t>
        </is>
      </c>
      <c r="B677" t="n">
        <v>24556</v>
      </c>
      <c r="C677" t="inlineStr">
        <is>
          <t>PAO DE HAMBURGUER NA MASSA DE BRIOCHE PINCELADO CAIXA C/72 UN 18 PACOTES X 4 UN COD 111</t>
        </is>
      </c>
      <c r="D677" t="inlineStr">
        <is>
          <t>04/2026</t>
        </is>
      </c>
      <c r="E677" t="n">
        <v>6</v>
      </c>
      <c r="F677" t="n">
        <v>1036.94</v>
      </c>
      <c r="G677" t="n">
        <v>172.82</v>
      </c>
    </row>
    <row r="678">
      <c r="A678" t="inlineStr">
        <is>
          <t>Love Cabaret</t>
        </is>
      </c>
      <c r="B678" t="n">
        <v>25885</v>
      </c>
      <c r="C678" t="inlineStr">
        <is>
          <t>PAO FOLHA LIBANES MAXIFOUR C/300G</t>
        </is>
      </c>
      <c r="D678" t="inlineStr">
        <is>
          <t>04/2026</t>
        </is>
      </c>
      <c r="E678" t="n">
        <v>43</v>
      </c>
      <c r="F678" t="n">
        <v>352.6</v>
      </c>
      <c r="G678" t="n">
        <v>8.199999999999999</v>
      </c>
    </row>
    <row r="679">
      <c r="A679" t="inlineStr">
        <is>
          <t>Love Cabaret</t>
        </is>
      </c>
      <c r="B679" t="n">
        <v>19130</v>
      </c>
      <c r="C679" t="inlineStr">
        <is>
          <t>PAO FRANCES KG</t>
        </is>
      </c>
      <c r="D679" t="inlineStr">
        <is>
          <t>04/2026</t>
        </is>
      </c>
      <c r="E679" t="n">
        <v>15.63</v>
      </c>
      <c r="F679" t="n">
        <v>351.52</v>
      </c>
      <c r="G679" t="n">
        <v>22.49</v>
      </c>
    </row>
    <row r="680">
      <c r="A680" t="inlineStr">
        <is>
          <t>Love Cabaret</t>
        </is>
      </c>
      <c r="B680" t="n">
        <v>24758</v>
      </c>
      <c r="C680" t="inlineStr">
        <is>
          <t>PAPEL SULFITE BRANCO A4 75 GRAMAS 210MMX297MM C/500</t>
        </is>
      </c>
      <c r="D680" t="inlineStr">
        <is>
          <t>04/2026</t>
        </is>
      </c>
      <c r="E680" t="n">
        <v>10</v>
      </c>
      <c r="F680" t="n">
        <v>280</v>
      </c>
      <c r="G680" t="n">
        <v>28</v>
      </c>
    </row>
    <row r="681">
      <c r="A681" t="inlineStr">
        <is>
          <t>Love Cabaret</t>
        </is>
      </c>
      <c r="B681" t="n">
        <v>17418</v>
      </c>
      <c r="C681" t="inlineStr">
        <is>
          <t>PAPEL TOALHA BOBINA LUXO BIA PAPER C/6X20X200M C/6 ROLOS</t>
        </is>
      </c>
      <c r="D681" t="inlineStr">
        <is>
          <t>04/2026</t>
        </is>
      </c>
      <c r="E681" t="n">
        <v>4</v>
      </c>
      <c r="F681" t="n">
        <v>235.6</v>
      </c>
      <c r="G681" t="n">
        <v>58.9</v>
      </c>
    </row>
    <row r="682">
      <c r="A682" t="inlineStr">
        <is>
          <t>Love Cabaret</t>
        </is>
      </c>
      <c r="B682" t="n">
        <v>28297</v>
      </c>
      <c r="C682" t="inlineStr">
        <is>
          <t>PAPEL TOALHA BOBINA NOBREPAPPER 9X250X8 UN</t>
        </is>
      </c>
      <c r="D682" t="inlineStr">
        <is>
          <t>04/2026</t>
        </is>
      </c>
      <c r="E682" t="n">
        <v>4</v>
      </c>
      <c r="F682" t="n">
        <v>450.56</v>
      </c>
      <c r="G682" t="n">
        <v>112.64</v>
      </c>
    </row>
    <row r="683">
      <c r="A683" t="inlineStr">
        <is>
          <t>Love Cabaret</t>
        </is>
      </c>
      <c r="B683" t="n">
        <v>28603</v>
      </c>
      <c r="C683" t="inlineStr">
        <is>
          <t>PAPEL TOALHA INTERF. FOLHA DUPLA NOBRE C/2000FLS UN</t>
        </is>
      </c>
      <c r="D683" t="inlineStr">
        <is>
          <t>04/2026</t>
        </is>
      </c>
      <c r="E683" t="n">
        <v>5</v>
      </c>
      <c r="F683" t="n">
        <v>242.9</v>
      </c>
      <c r="G683" t="n">
        <v>48.58</v>
      </c>
    </row>
    <row r="684">
      <c r="A684" t="inlineStr">
        <is>
          <t>Love Cabaret</t>
        </is>
      </c>
      <c r="B684" t="n">
        <v>28880</v>
      </c>
      <c r="C684" t="inlineStr">
        <is>
          <t>PAPEL TOALHA INTERFOLHA NOBRE PAPER FOLHA DUPLA  2000 FOLHAS</t>
        </is>
      </c>
      <c r="D684" t="inlineStr">
        <is>
          <t>04/2026</t>
        </is>
      </c>
      <c r="E684" t="n">
        <v>12</v>
      </c>
      <c r="F684" t="n">
        <v>1020</v>
      </c>
      <c r="G684" t="n">
        <v>85</v>
      </c>
    </row>
    <row r="685">
      <c r="A685" t="inlineStr">
        <is>
          <t>Love Cabaret</t>
        </is>
      </c>
      <c r="B685" t="n">
        <v>24505</v>
      </c>
      <c r="C685" t="inlineStr">
        <is>
          <t>PAPEL TOALHA SNOB 1X2 UN</t>
        </is>
      </c>
      <c r="D685" t="inlineStr">
        <is>
          <t>04/2026</t>
        </is>
      </c>
      <c r="E685" t="n">
        <v>5</v>
      </c>
      <c r="F685" t="n">
        <v>24.9</v>
      </c>
      <c r="G685" t="n">
        <v>4.98</v>
      </c>
    </row>
    <row r="686">
      <c r="A686" t="inlineStr">
        <is>
          <t>Love Cabaret</t>
        </is>
      </c>
      <c r="B686" t="n">
        <v>23502</v>
      </c>
      <c r="C686" t="inlineStr">
        <is>
          <t>PAPRICA DEFUMADA PCT 500G UN</t>
        </is>
      </c>
      <c r="D686" t="inlineStr">
        <is>
          <t>04/2026</t>
        </is>
      </c>
      <c r="E686" t="n">
        <v>1</v>
      </c>
      <c r="F686" t="n">
        <v>14.9</v>
      </c>
      <c r="G686" t="n">
        <v>14.9</v>
      </c>
    </row>
    <row r="687">
      <c r="A687" t="inlineStr">
        <is>
          <t>Love Cabaret</t>
        </is>
      </c>
      <c r="B687" t="n">
        <v>25217</v>
      </c>
      <c r="C687" t="inlineStr">
        <is>
          <t>PASTA DE PIMENTA COREANA C/500G</t>
        </is>
      </c>
      <c r="D687" t="inlineStr">
        <is>
          <t>04/2026</t>
        </is>
      </c>
      <c r="E687" t="n">
        <v>4</v>
      </c>
      <c r="F687" t="n">
        <v>239.96</v>
      </c>
      <c r="G687" t="n">
        <v>59.99</v>
      </c>
    </row>
    <row r="688">
      <c r="A688" t="inlineStr">
        <is>
          <t>Love Cabaret</t>
        </is>
      </c>
      <c r="B688" t="n">
        <v>18826</v>
      </c>
      <c r="C688" t="inlineStr">
        <is>
          <t>PEITO BOVINO MOIDO KG</t>
        </is>
      </c>
      <c r="D688" t="inlineStr">
        <is>
          <t>04/2026</t>
        </is>
      </c>
      <c r="E688" t="n">
        <v>41.8</v>
      </c>
      <c r="F688" t="n">
        <v>1304.16</v>
      </c>
      <c r="G688" t="n">
        <v>31.2</v>
      </c>
    </row>
    <row r="689">
      <c r="A689" t="inlineStr">
        <is>
          <t>Love Cabaret</t>
        </is>
      </c>
      <c r="B689" t="n">
        <v>19589</v>
      </c>
      <c r="C689" t="inlineStr">
        <is>
          <t>PEPINO JAPONES KG</t>
        </is>
      </c>
      <c r="D689" t="inlineStr">
        <is>
          <t>04/2026</t>
        </is>
      </c>
      <c r="E689" t="n">
        <v>2.6</v>
      </c>
      <c r="F689" t="n">
        <v>20.11</v>
      </c>
      <c r="G689" t="n">
        <v>7.73</v>
      </c>
    </row>
    <row r="690">
      <c r="A690" t="inlineStr">
        <is>
          <t>Love Cabaret</t>
        </is>
      </c>
      <c r="B690" t="n">
        <v>20582</v>
      </c>
      <c r="C690" t="inlineStr">
        <is>
          <t>PESSEGO EM CALDA MARIZA 450GR</t>
        </is>
      </c>
      <c r="D690" t="inlineStr">
        <is>
          <t>04/2026</t>
        </is>
      </c>
      <c r="E690" t="n">
        <v>3</v>
      </c>
      <c r="F690" t="n">
        <v>38.4</v>
      </c>
      <c r="G690" t="n">
        <v>12.8</v>
      </c>
    </row>
    <row r="691">
      <c r="A691" t="inlineStr">
        <is>
          <t>Love Cabaret</t>
        </is>
      </c>
      <c r="B691" t="n">
        <v>24927</v>
      </c>
      <c r="C691" t="inlineStr">
        <is>
          <t>PILHA ALCALINA PEQUENA AA C/8</t>
        </is>
      </c>
      <c r="D691" t="inlineStr">
        <is>
          <t>04/2026</t>
        </is>
      </c>
      <c r="E691" t="n">
        <v>2</v>
      </c>
      <c r="F691" t="n">
        <v>37.8</v>
      </c>
      <c r="G691" t="n">
        <v>18.9</v>
      </c>
    </row>
    <row r="692">
      <c r="A692" t="inlineStr">
        <is>
          <t>Love Cabaret</t>
        </is>
      </c>
      <c r="B692" t="n">
        <v>24928</v>
      </c>
      <c r="C692" t="inlineStr">
        <is>
          <t>PILHA ALCALINA PEQUENA AAA C/4</t>
        </is>
      </c>
      <c r="D692" t="inlineStr">
        <is>
          <t>04/2026</t>
        </is>
      </c>
      <c r="E692" t="n">
        <v>4</v>
      </c>
      <c r="F692" t="n">
        <v>75.59999999999999</v>
      </c>
      <c r="G692" t="n">
        <v>18.9</v>
      </c>
    </row>
    <row r="693">
      <c r="A693" t="inlineStr">
        <is>
          <t>Love Cabaret</t>
        </is>
      </c>
      <c r="B693" t="n">
        <v>19583</v>
      </c>
      <c r="C693" t="inlineStr">
        <is>
          <t>PIMENTA BIQUINHO KG</t>
        </is>
      </c>
      <c r="D693" t="inlineStr">
        <is>
          <t>04/2026</t>
        </is>
      </c>
      <c r="E693" t="n">
        <v>7</v>
      </c>
      <c r="F693" t="n">
        <v>372.25</v>
      </c>
      <c r="G693" t="n">
        <v>53.18</v>
      </c>
    </row>
    <row r="694">
      <c r="A694" t="inlineStr">
        <is>
          <t>Love Cabaret</t>
        </is>
      </c>
      <c r="B694" t="n">
        <v>29053</v>
      </c>
      <c r="C694" t="inlineStr">
        <is>
          <t>PIMENTA COREANA EM PO (GOCHUGARU) C/1KG UN</t>
        </is>
      </c>
      <c r="D694" t="inlineStr">
        <is>
          <t>04/2026</t>
        </is>
      </c>
      <c r="E694" t="n">
        <v>1</v>
      </c>
      <c r="F694" t="n">
        <v>91.40000000000001</v>
      </c>
      <c r="G694" t="n">
        <v>91.40000000000001</v>
      </c>
    </row>
    <row r="695">
      <c r="A695" t="inlineStr">
        <is>
          <t>Love Cabaret</t>
        </is>
      </c>
      <c r="B695" t="n">
        <v>19575</v>
      </c>
      <c r="C695" t="inlineStr">
        <is>
          <t>PIMENTA DE CHEIRO VERDE KG</t>
        </is>
      </c>
      <c r="D695" t="inlineStr">
        <is>
          <t>04/2026</t>
        </is>
      </c>
      <c r="E695" t="n">
        <v>3.5</v>
      </c>
      <c r="F695" t="n">
        <v>137</v>
      </c>
      <c r="G695" t="n">
        <v>39.14</v>
      </c>
    </row>
    <row r="696">
      <c r="A696" t="inlineStr">
        <is>
          <t>Love Cabaret</t>
        </is>
      </c>
      <c r="B696" t="n">
        <v>19572</v>
      </c>
      <c r="C696" t="inlineStr">
        <is>
          <t>PIMENTA DEDO DE MOCA KG</t>
        </is>
      </c>
      <c r="D696" t="inlineStr">
        <is>
          <t>04/2026</t>
        </is>
      </c>
      <c r="E696" t="n">
        <v>4</v>
      </c>
      <c r="F696" t="n">
        <v>48.02</v>
      </c>
      <c r="G696" t="n">
        <v>12.01</v>
      </c>
    </row>
    <row r="697">
      <c r="A697" t="inlineStr">
        <is>
          <t>Love Cabaret</t>
        </is>
      </c>
      <c r="B697" t="n">
        <v>19567</v>
      </c>
      <c r="C697" t="inlineStr">
        <is>
          <t>PIMENTA JAMAICA EM GRAO KG</t>
        </is>
      </c>
      <c r="D697" t="inlineStr">
        <is>
          <t>04/2026</t>
        </is>
      </c>
      <c r="E697" t="n">
        <v>2</v>
      </c>
      <c r="F697" t="n">
        <v>380</v>
      </c>
      <c r="G697" t="n">
        <v>190</v>
      </c>
    </row>
    <row r="698">
      <c r="A698" t="inlineStr">
        <is>
          <t>Love Cabaret</t>
        </is>
      </c>
      <c r="B698" t="n">
        <v>19561</v>
      </c>
      <c r="C698" t="inlineStr">
        <is>
          <t>PIMENTAO VERDE KG</t>
        </is>
      </c>
      <c r="D698" t="inlineStr">
        <is>
          <t>04/2026</t>
        </is>
      </c>
      <c r="E698" t="n">
        <v>0.6</v>
      </c>
      <c r="F698" t="n">
        <v>6.09</v>
      </c>
      <c r="G698" t="n">
        <v>10.15</v>
      </c>
    </row>
    <row r="699">
      <c r="A699" t="inlineStr">
        <is>
          <t>Love Cabaret</t>
        </is>
      </c>
      <c r="B699" t="n">
        <v>23732</v>
      </c>
      <c r="C699" t="inlineStr">
        <is>
          <t>PRESUNTO COZIDO KG</t>
        </is>
      </c>
      <c r="D699" t="inlineStr">
        <is>
          <t>04/2026</t>
        </is>
      </c>
      <c r="E699" t="n">
        <v>3.6</v>
      </c>
      <c r="F699" t="n">
        <v>107.32</v>
      </c>
      <c r="G699" t="n">
        <v>29.81</v>
      </c>
    </row>
    <row r="700">
      <c r="A700" t="inlineStr">
        <is>
          <t>Love Cabaret</t>
        </is>
      </c>
      <c r="B700" t="n">
        <v>21400</v>
      </c>
      <c r="C700" t="inlineStr">
        <is>
          <t>PRESUNTO COZIDO MAGRO KG</t>
        </is>
      </c>
      <c r="D700" t="inlineStr">
        <is>
          <t>04/2026</t>
        </is>
      </c>
      <c r="E700" t="n">
        <v>5</v>
      </c>
      <c r="F700" t="n">
        <v>117.95</v>
      </c>
      <c r="G700" t="n">
        <v>23.59</v>
      </c>
    </row>
    <row r="701">
      <c r="A701" t="inlineStr">
        <is>
          <t>Love Cabaret</t>
        </is>
      </c>
      <c r="B701" t="n">
        <v>20488</v>
      </c>
      <c r="C701" t="inlineStr">
        <is>
          <t>PRESUNTO COZIDO MAGRO SADIA KG</t>
        </is>
      </c>
      <c r="D701" t="inlineStr">
        <is>
          <t>04/2026</t>
        </is>
      </c>
      <c r="E701" t="n">
        <v>3.6</v>
      </c>
      <c r="F701" t="n">
        <v>104.22</v>
      </c>
      <c r="G701" t="n">
        <v>28.95</v>
      </c>
    </row>
    <row r="702">
      <c r="A702" t="inlineStr">
        <is>
          <t>Love Cabaret</t>
        </is>
      </c>
      <c r="B702" t="n">
        <v>24507</v>
      </c>
      <c r="C702" t="inlineStr">
        <is>
          <t>PROAUTO ALCOOL LIQUIDO 70% KIMI LIQUID 1L UN</t>
        </is>
      </c>
      <c r="D702" t="inlineStr">
        <is>
          <t>04/2026</t>
        </is>
      </c>
      <c r="E702" t="n">
        <v>8</v>
      </c>
      <c r="F702" t="n">
        <v>681.36</v>
      </c>
      <c r="G702" t="n">
        <v>85.17</v>
      </c>
    </row>
    <row r="703">
      <c r="A703" t="inlineStr">
        <is>
          <t>Love Cabaret</t>
        </is>
      </c>
      <c r="B703" t="n">
        <v>26393</v>
      </c>
      <c r="C703" t="inlineStr">
        <is>
          <t>PROAUTO DESINCRUSTANTE KLINBE 5L</t>
        </is>
      </c>
      <c r="D703" t="inlineStr">
        <is>
          <t>04/2026</t>
        </is>
      </c>
      <c r="E703" t="n">
        <v>9</v>
      </c>
      <c r="F703" t="n">
        <v>988.11</v>
      </c>
      <c r="G703" t="n">
        <v>109.79</v>
      </c>
    </row>
    <row r="704">
      <c r="A704" t="inlineStr">
        <is>
          <t>Love Cabaret</t>
        </is>
      </c>
      <c r="B704" t="n">
        <v>26395</v>
      </c>
      <c r="C704" t="inlineStr">
        <is>
          <t>PROAUTO DETERGENTE CLORADO PRO HA 3000CL 5L</t>
        </is>
      </c>
      <c r="D704" t="inlineStr">
        <is>
          <t>04/2026</t>
        </is>
      </c>
      <c r="E704" t="n">
        <v>4</v>
      </c>
      <c r="F704" t="n">
        <v>514.84</v>
      </c>
      <c r="G704" t="n">
        <v>128.71</v>
      </c>
    </row>
    <row r="705">
      <c r="A705" t="inlineStr">
        <is>
          <t>Love Cabaret</t>
        </is>
      </c>
      <c r="B705" t="n">
        <v>24514</v>
      </c>
      <c r="C705" t="inlineStr">
        <is>
          <t>PROAUTO DETERGENTE NEUTRO NEUTER SUPER 5 L</t>
        </is>
      </c>
      <c r="D705" t="inlineStr">
        <is>
          <t>04/2026</t>
        </is>
      </c>
      <c r="E705" t="n">
        <v>4</v>
      </c>
      <c r="F705" t="n">
        <v>494.16</v>
      </c>
      <c r="G705" t="n">
        <v>123.54</v>
      </c>
    </row>
    <row r="706">
      <c r="A706" t="inlineStr">
        <is>
          <t>Love Cabaret</t>
        </is>
      </c>
      <c r="B706" t="n">
        <v>23074</v>
      </c>
      <c r="C706" t="inlineStr">
        <is>
          <t>QUEIJO EMMENTAL KG</t>
        </is>
      </c>
      <c r="D706" t="inlineStr">
        <is>
          <t>04/2026</t>
        </is>
      </c>
      <c r="E706" t="n">
        <v>6.72</v>
      </c>
      <c r="F706" t="n">
        <v>553.0599999999999</v>
      </c>
      <c r="G706" t="n">
        <v>82.3</v>
      </c>
    </row>
    <row r="707">
      <c r="A707" t="inlineStr">
        <is>
          <t>Love Cabaret</t>
        </is>
      </c>
      <c r="B707" t="n">
        <v>24390</v>
      </c>
      <c r="C707" t="inlineStr">
        <is>
          <t>QUEIJO MUSSARELA KG</t>
        </is>
      </c>
      <c r="D707" t="inlineStr">
        <is>
          <t>04/2026</t>
        </is>
      </c>
      <c r="E707" t="n">
        <v>9.1</v>
      </c>
      <c r="F707" t="n">
        <v>369.65</v>
      </c>
      <c r="G707" t="n">
        <v>40.62</v>
      </c>
    </row>
    <row r="708">
      <c r="A708" t="inlineStr">
        <is>
          <t>Love Cabaret</t>
        </is>
      </c>
      <c r="B708" t="n">
        <v>19291</v>
      </c>
      <c r="C708" t="inlineStr">
        <is>
          <t>QUEIJO PARMESAO CAPA PRETA KG</t>
        </is>
      </c>
      <c r="D708" t="inlineStr">
        <is>
          <t>04/2026</t>
        </is>
      </c>
      <c r="E708" t="n">
        <v>15.18</v>
      </c>
      <c r="F708" t="n">
        <v>1136.91</v>
      </c>
      <c r="G708" t="n">
        <v>74.90000000000001</v>
      </c>
    </row>
    <row r="709">
      <c r="A709" t="inlineStr">
        <is>
          <t>Love Cabaret</t>
        </is>
      </c>
      <c r="B709" t="n">
        <v>26938</v>
      </c>
      <c r="C709" t="inlineStr">
        <is>
          <t>RADIO UHF 16 CANAIS COMUNICADOR FONE WALKTALK BF-777S C/10 UN</t>
        </is>
      </c>
      <c r="D709" t="inlineStr">
        <is>
          <t>04/2026</t>
        </is>
      </c>
      <c r="E709" t="n">
        <v>2</v>
      </c>
      <c r="F709" t="n">
        <v>857.7</v>
      </c>
      <c r="G709" t="n">
        <v>428.85</v>
      </c>
    </row>
    <row r="710">
      <c r="A710" t="inlineStr">
        <is>
          <t>Love Cabaret</t>
        </is>
      </c>
      <c r="B710" t="n">
        <v>24561</v>
      </c>
      <c r="C710" t="inlineStr">
        <is>
          <t xml:space="preserve">REFRIGERANTE GUARANA FYS 350ML C/12 </t>
        </is>
      </c>
      <c r="D710" t="inlineStr">
        <is>
          <t>04/2026</t>
        </is>
      </c>
      <c r="E710" t="n">
        <v>7</v>
      </c>
      <c r="F710" t="n">
        <v>222.61</v>
      </c>
      <c r="G710" t="n">
        <v>31.8</v>
      </c>
    </row>
    <row r="711">
      <c r="A711" t="inlineStr">
        <is>
          <t>Love Cabaret</t>
        </is>
      </c>
      <c r="B711" t="n">
        <v>26947</v>
      </c>
      <c r="C711" t="inlineStr">
        <is>
          <t>REFRIGERANTE GUARANA ZERO FYS 350ML C/12</t>
        </is>
      </c>
      <c r="D711" t="inlineStr">
        <is>
          <t>04/2026</t>
        </is>
      </c>
      <c r="E711" t="n">
        <v>3</v>
      </c>
      <c r="F711" t="n">
        <v>129.36</v>
      </c>
      <c r="G711" t="n">
        <v>43.12</v>
      </c>
    </row>
    <row r="712">
      <c r="A712" t="inlineStr">
        <is>
          <t>Love Cabaret</t>
        </is>
      </c>
      <c r="B712" t="n">
        <v>26948</v>
      </c>
      <c r="C712" t="inlineStr">
        <is>
          <t>REFRIGERANTE LIMAO ZERO FYS 350ML C/12</t>
        </is>
      </c>
      <c r="D712" t="inlineStr">
        <is>
          <t>04/2026</t>
        </is>
      </c>
      <c r="E712" t="n">
        <v>1</v>
      </c>
      <c r="F712" t="n">
        <v>42.95</v>
      </c>
      <c r="G712" t="n">
        <v>42.95</v>
      </c>
    </row>
    <row r="713">
      <c r="A713" t="inlineStr">
        <is>
          <t>Love Cabaret</t>
        </is>
      </c>
      <c r="B713" t="n">
        <v>19472</v>
      </c>
      <c r="C713" t="inlineStr">
        <is>
          <t>RUCULA KG</t>
        </is>
      </c>
      <c r="D713" t="inlineStr">
        <is>
          <t>04/2026</t>
        </is>
      </c>
      <c r="E713" t="n">
        <v>4.1</v>
      </c>
      <c r="F713" t="n">
        <v>81</v>
      </c>
      <c r="G713" t="n">
        <v>19.76</v>
      </c>
    </row>
    <row r="714">
      <c r="A714" t="inlineStr">
        <is>
          <t>Love Cabaret</t>
        </is>
      </c>
      <c r="B714" t="n">
        <v>17437</v>
      </c>
      <c r="C714" t="inlineStr">
        <is>
          <t>SACO ALVEJADO BRANCO 45X65 UN</t>
        </is>
      </c>
      <c r="D714" t="inlineStr">
        <is>
          <t>04/2026</t>
        </is>
      </c>
      <c r="E714" t="n">
        <v>100</v>
      </c>
      <c r="F714" t="n">
        <v>230</v>
      </c>
      <c r="G714" t="n">
        <v>2.3</v>
      </c>
    </row>
    <row r="715">
      <c r="A715" t="inlineStr">
        <is>
          <t>Love Cabaret</t>
        </is>
      </c>
      <c r="B715" t="n">
        <v>17406</v>
      </c>
      <c r="C715" t="inlineStr">
        <is>
          <t>SACO CRISTAL 15X20 0,20 (PACOTE C/5KG)</t>
        </is>
      </c>
      <c r="D715" t="inlineStr">
        <is>
          <t>04/2026</t>
        </is>
      </c>
      <c r="E715" t="n">
        <v>1</v>
      </c>
      <c r="F715" t="n">
        <v>95</v>
      </c>
      <c r="G715" t="n">
        <v>95</v>
      </c>
    </row>
    <row r="716">
      <c r="A716" t="inlineStr">
        <is>
          <t>Love Cabaret</t>
        </is>
      </c>
      <c r="B716" t="n">
        <v>25457</v>
      </c>
      <c r="C716" t="inlineStr">
        <is>
          <t>SACO DE CONFEITEIRO MEDIO C/50UN</t>
        </is>
      </c>
      <c r="D716" t="inlineStr">
        <is>
          <t>04/2026</t>
        </is>
      </c>
      <c r="E716" t="n">
        <v>2</v>
      </c>
      <c r="F716" t="n">
        <v>66.88</v>
      </c>
      <c r="G716" t="n">
        <v>33.44</v>
      </c>
    </row>
    <row r="717">
      <c r="A717" t="inlineStr">
        <is>
          <t>Love Cabaret</t>
        </is>
      </c>
      <c r="B717" t="n">
        <v>21423</v>
      </c>
      <c r="C717" t="inlineStr">
        <is>
          <t>SACO DE LIXO 100L BL PRETO GROSSO 95X120 4K UN</t>
        </is>
      </c>
      <c r="D717" t="inlineStr">
        <is>
          <t>04/2026</t>
        </is>
      </c>
      <c r="E717" t="n">
        <v>7</v>
      </c>
      <c r="F717" t="n">
        <v>222.74</v>
      </c>
      <c r="G717" t="n">
        <v>31.82</v>
      </c>
    </row>
    <row r="718">
      <c r="A718" t="inlineStr">
        <is>
          <t>Love Cabaret</t>
        </is>
      </c>
      <c r="B718" t="n">
        <v>17397</v>
      </c>
      <c r="C718" t="inlineStr">
        <is>
          <t>SACO DE LIXO 60L PRETO GROSSO 65X80CM (ENTRE 3KG A 4KG)</t>
        </is>
      </c>
      <c r="D718" t="inlineStr">
        <is>
          <t>04/2026</t>
        </is>
      </c>
      <c r="E718" t="n">
        <v>5</v>
      </c>
      <c r="F718" t="n">
        <v>159.1</v>
      </c>
      <c r="G718" t="n">
        <v>31.82</v>
      </c>
    </row>
    <row r="719">
      <c r="A719" t="inlineStr">
        <is>
          <t>Love Cabaret</t>
        </is>
      </c>
      <c r="B719" t="n">
        <v>17405</v>
      </c>
      <c r="C719" t="inlineStr">
        <is>
          <t>SACO PLASTICO BOBINA PICOTADA ROLL 20X30 KG</t>
        </is>
      </c>
      <c r="D719" t="inlineStr">
        <is>
          <t>04/2026</t>
        </is>
      </c>
      <c r="E719" t="n">
        <v>1</v>
      </c>
      <c r="F719" t="n">
        <v>14</v>
      </c>
      <c r="G719" t="n">
        <v>14</v>
      </c>
    </row>
    <row r="720">
      <c r="A720" t="inlineStr">
        <is>
          <t>Love Cabaret</t>
        </is>
      </c>
      <c r="B720" t="n">
        <v>17383</v>
      </c>
      <c r="C720" t="inlineStr">
        <is>
          <t>SACO PLASTICO BOBINA PICOTADA ROLL 40X60 KG</t>
        </is>
      </c>
      <c r="D720" t="inlineStr">
        <is>
          <t>04/2026</t>
        </is>
      </c>
      <c r="E720" t="n">
        <v>1</v>
      </c>
      <c r="F720" t="n">
        <v>45</v>
      </c>
      <c r="G720" t="n">
        <v>45</v>
      </c>
    </row>
    <row r="721">
      <c r="A721" t="inlineStr">
        <is>
          <t>Love Cabaret</t>
        </is>
      </c>
      <c r="B721" t="n">
        <v>23489</v>
      </c>
      <c r="C721" t="inlineStr">
        <is>
          <t>SAL DE PARRILLA KG</t>
        </is>
      </c>
      <c r="D721" t="inlineStr">
        <is>
          <t>04/2026</t>
        </is>
      </c>
      <c r="E721" t="n">
        <v>2</v>
      </c>
      <c r="F721" t="n">
        <v>39.1</v>
      </c>
      <c r="G721" t="n">
        <v>19.55</v>
      </c>
    </row>
    <row r="722">
      <c r="A722" t="inlineStr">
        <is>
          <t>Love Cabaret</t>
        </is>
      </c>
      <c r="B722" t="n">
        <v>19906</v>
      </c>
      <c r="C722" t="inlineStr">
        <is>
          <t>SAL REFINADO CISNE 10X1KG</t>
        </is>
      </c>
      <c r="D722" t="inlineStr">
        <is>
          <t>04/2026</t>
        </is>
      </c>
      <c r="E722" t="n">
        <v>1</v>
      </c>
      <c r="F722" t="n">
        <v>38.9</v>
      </c>
      <c r="G722" t="n">
        <v>38.9</v>
      </c>
    </row>
    <row r="723">
      <c r="A723" t="inlineStr">
        <is>
          <t>Love Cabaret</t>
        </is>
      </c>
      <c r="B723" t="n">
        <v>23113</v>
      </c>
      <c r="C723" t="inlineStr">
        <is>
          <t>SALSA KG</t>
        </is>
      </c>
      <c r="D723" t="inlineStr">
        <is>
          <t>04/2026</t>
        </is>
      </c>
      <c r="E723" t="n">
        <v>3.25</v>
      </c>
      <c r="F723" t="n">
        <v>42.59</v>
      </c>
      <c r="G723" t="n">
        <v>13.1</v>
      </c>
    </row>
    <row r="724">
      <c r="A724" t="inlineStr">
        <is>
          <t>Love Cabaret</t>
        </is>
      </c>
      <c r="B724" t="n">
        <v>19465</v>
      </c>
      <c r="C724" t="inlineStr">
        <is>
          <t>SALSAO KG</t>
        </is>
      </c>
      <c r="D724" t="inlineStr">
        <is>
          <t>04/2026</t>
        </is>
      </c>
      <c r="E724" t="n">
        <v>2.15</v>
      </c>
      <c r="F724" t="n">
        <v>12.47</v>
      </c>
      <c r="G724" t="n">
        <v>5.8</v>
      </c>
    </row>
    <row r="725">
      <c r="A725" t="inlineStr">
        <is>
          <t>Love Cabaret</t>
        </is>
      </c>
      <c r="B725" t="n">
        <v>24464</v>
      </c>
      <c r="C725" t="inlineStr">
        <is>
          <t>SOBRECOXA DE FRANGO COM PELE E COM OSSO KG</t>
        </is>
      </c>
      <c r="D725" t="inlineStr">
        <is>
          <t>04/2026</t>
        </is>
      </c>
      <c r="E725" t="n">
        <v>1</v>
      </c>
      <c r="F725" t="n">
        <v>201.79</v>
      </c>
      <c r="G725" t="n">
        <v>201.79</v>
      </c>
    </row>
    <row r="726">
      <c r="A726" t="inlineStr">
        <is>
          <t>Love Cabaret</t>
        </is>
      </c>
      <c r="B726" t="n">
        <v>18989</v>
      </c>
      <c r="C726" t="inlineStr">
        <is>
          <t>SOBRECOXA DESSOSSADA KG</t>
        </is>
      </c>
      <c r="D726" t="inlineStr">
        <is>
          <t>04/2026</t>
        </is>
      </c>
      <c r="E726" t="n">
        <v>40</v>
      </c>
      <c r="F726" t="n">
        <v>559.2</v>
      </c>
      <c r="G726" t="n">
        <v>13.98</v>
      </c>
    </row>
    <row r="727">
      <c r="A727" t="inlineStr">
        <is>
          <t>Love Cabaret</t>
        </is>
      </c>
      <c r="B727" t="n">
        <v>24708</v>
      </c>
      <c r="C727" t="inlineStr">
        <is>
          <t>SUCO DE MACA  NATURAL ONE C/900 ML</t>
        </is>
      </c>
      <c r="D727" t="inlineStr">
        <is>
          <t>04/2026</t>
        </is>
      </c>
      <c r="E727" t="n">
        <v>13</v>
      </c>
      <c r="F727" t="n">
        <v>432.93</v>
      </c>
      <c r="G727" t="n">
        <v>33.3</v>
      </c>
    </row>
    <row r="728">
      <c r="A728" t="inlineStr">
        <is>
          <t>Love Cabaret</t>
        </is>
      </c>
      <c r="B728" t="n">
        <v>27685</v>
      </c>
      <c r="C728" t="inlineStr">
        <is>
          <t>TAÇA LIBBEY BESPOKE COUPETTE 120ML UN</t>
        </is>
      </c>
      <c r="D728" t="inlineStr">
        <is>
          <t>04/2026</t>
        </is>
      </c>
      <c r="E728" t="n">
        <v>48</v>
      </c>
      <c r="F728" t="n">
        <v>2726.4</v>
      </c>
      <c r="G728" t="n">
        <v>56.8</v>
      </c>
    </row>
    <row r="729">
      <c r="A729" t="inlineStr">
        <is>
          <t>Love Cabaret</t>
        </is>
      </c>
      <c r="B729" t="n">
        <v>18242</v>
      </c>
      <c r="C729" t="inlineStr">
        <is>
          <t>TEQUILA DON JULIO BLANCO 750ML</t>
        </is>
      </c>
      <c r="D729" t="inlineStr">
        <is>
          <t>04/2026</t>
        </is>
      </c>
      <c r="E729" t="n">
        <v>74</v>
      </c>
      <c r="F729" t="n">
        <v>16656.65</v>
      </c>
      <c r="G729" t="n">
        <v>225.09</v>
      </c>
    </row>
    <row r="730">
      <c r="A730" t="inlineStr">
        <is>
          <t>Love Cabaret</t>
        </is>
      </c>
      <c r="B730" t="n">
        <v>20590</v>
      </c>
      <c r="C730" t="inlineStr">
        <is>
          <t>TOMATE PELADO ARCOBELLO 2,55KG</t>
        </is>
      </c>
      <c r="D730" t="inlineStr">
        <is>
          <t>04/2026</t>
        </is>
      </c>
      <c r="E730" t="n">
        <v>7</v>
      </c>
      <c r="F730" t="n">
        <v>268.73</v>
      </c>
      <c r="G730" t="n">
        <v>38.39</v>
      </c>
    </row>
    <row r="731">
      <c r="A731" t="inlineStr">
        <is>
          <t>Love Cabaret</t>
        </is>
      </c>
      <c r="B731" t="n">
        <v>23171</v>
      </c>
      <c r="C731" t="inlineStr">
        <is>
          <t>TOMATE SALADA DEBORA GRAUDO KG</t>
        </is>
      </c>
      <c r="D731" t="inlineStr">
        <is>
          <t>04/2026</t>
        </is>
      </c>
      <c r="E731" t="n">
        <v>15</v>
      </c>
      <c r="F731" t="n">
        <v>162</v>
      </c>
      <c r="G731" t="n">
        <v>10.8</v>
      </c>
    </row>
    <row r="732">
      <c r="A732" t="inlineStr">
        <is>
          <t>Love Cabaret</t>
        </is>
      </c>
      <c r="B732" t="n">
        <v>19532</v>
      </c>
      <c r="C732" t="inlineStr">
        <is>
          <t>TOMATE SALADA ITALIANO KG</t>
        </is>
      </c>
      <c r="D732" t="inlineStr">
        <is>
          <t>04/2026</t>
        </is>
      </c>
      <c r="E732" t="n">
        <v>10</v>
      </c>
      <c r="F732" t="n">
        <v>85.5</v>
      </c>
      <c r="G732" t="n">
        <v>8.550000000000001</v>
      </c>
    </row>
    <row r="733">
      <c r="A733" t="inlineStr">
        <is>
          <t>Love Cabaret</t>
        </is>
      </c>
      <c r="B733" t="n">
        <v>17361</v>
      </c>
      <c r="C733" t="inlineStr">
        <is>
          <t>TOUCA TNT BRANCA C/100UN</t>
        </is>
      </c>
      <c r="D733" t="inlineStr">
        <is>
          <t>04/2026</t>
        </is>
      </c>
      <c r="E733" t="n">
        <v>4</v>
      </c>
      <c r="F733" t="n">
        <v>29.8</v>
      </c>
      <c r="G733" t="n">
        <v>7.45</v>
      </c>
    </row>
    <row r="734">
      <c r="A734" t="inlineStr">
        <is>
          <t>Love Cabaret</t>
        </is>
      </c>
      <c r="B734" t="n">
        <v>25683</v>
      </c>
      <c r="C734" t="inlineStr">
        <is>
          <t>TRINCA BOLOTAS TINTO 750ML</t>
        </is>
      </c>
      <c r="D734" t="inlineStr">
        <is>
          <t>04/2026</t>
        </is>
      </c>
      <c r="E734" t="n">
        <v>6</v>
      </c>
      <c r="F734" t="n">
        <v>635.7</v>
      </c>
      <c r="G734" t="n">
        <v>105.95</v>
      </c>
    </row>
    <row r="735">
      <c r="A735" t="inlineStr">
        <is>
          <t>Love Cabaret</t>
        </is>
      </c>
      <c r="B735" t="n">
        <v>25589</v>
      </c>
      <c r="C735" t="inlineStr">
        <is>
          <t>UVA VERDE SEM CAROCO KG</t>
        </is>
      </c>
      <c r="D735" t="inlineStr">
        <is>
          <t>04/2026</t>
        </is>
      </c>
      <c r="E735" t="n">
        <v>1.5</v>
      </c>
      <c r="F735" t="n">
        <v>37.54</v>
      </c>
      <c r="G735" t="n">
        <v>25.03</v>
      </c>
    </row>
    <row r="736">
      <c r="A736" t="inlineStr">
        <is>
          <t>Love Cabaret</t>
        </is>
      </c>
      <c r="B736" t="n">
        <v>19707</v>
      </c>
      <c r="C736" t="inlineStr">
        <is>
          <t>UVA VITORIA KG</t>
        </is>
      </c>
      <c r="D736" t="inlineStr">
        <is>
          <t>04/2026</t>
        </is>
      </c>
      <c r="E736" t="n">
        <v>3</v>
      </c>
      <c r="F736" t="n">
        <v>66.3</v>
      </c>
      <c r="G736" t="n">
        <v>22.1</v>
      </c>
    </row>
    <row r="737">
      <c r="A737" t="inlineStr">
        <is>
          <t>Love Cabaret</t>
        </is>
      </c>
      <c r="B737" t="n">
        <v>19527</v>
      </c>
      <c r="C737" t="inlineStr">
        <is>
          <t>VAGEM HOLANDESA KG</t>
        </is>
      </c>
      <c r="D737" t="inlineStr">
        <is>
          <t>04/2026</t>
        </is>
      </c>
      <c r="E737" t="n">
        <v>3.7</v>
      </c>
      <c r="F737" t="n">
        <v>122.38</v>
      </c>
      <c r="G737" t="n">
        <v>33.08</v>
      </c>
    </row>
    <row r="738">
      <c r="A738" t="inlineStr">
        <is>
          <t>Love Cabaret</t>
        </is>
      </c>
      <c r="B738" t="n">
        <v>17354</v>
      </c>
      <c r="C738" t="inlineStr">
        <is>
          <t>VELA REFIL LUZART 3X50 EMBALADA COM CELOFANE C/300 UN</t>
        </is>
      </c>
      <c r="D738" t="inlineStr">
        <is>
          <t>04/2026</t>
        </is>
      </c>
      <c r="E738" t="n">
        <v>5</v>
      </c>
      <c r="F738" t="n">
        <v>3450</v>
      </c>
      <c r="G738" t="n">
        <v>690</v>
      </c>
    </row>
    <row r="739">
      <c r="A739" t="inlineStr">
        <is>
          <t>Love Cabaret</t>
        </is>
      </c>
      <c r="B739" t="n">
        <v>18202</v>
      </c>
      <c r="C739" t="inlineStr">
        <is>
          <t>VERMOUTH DOLIN DRY 750ML</t>
        </is>
      </c>
      <c r="D739" t="inlineStr">
        <is>
          <t>04/2026</t>
        </is>
      </c>
      <c r="E739" t="n">
        <v>6</v>
      </c>
      <c r="F739" t="n">
        <v>960</v>
      </c>
      <c r="G739" t="n">
        <v>160</v>
      </c>
    </row>
    <row r="740">
      <c r="A740" t="inlineStr">
        <is>
          <t>Love Cabaret</t>
        </is>
      </c>
      <c r="B740" t="n">
        <v>27877</v>
      </c>
      <c r="C740" t="inlineStr">
        <is>
          <t>VERMOUTH DRY APERITIVO SAN BASILI 750ML UN</t>
        </is>
      </c>
      <c r="D740" t="inlineStr">
        <is>
          <t>04/2026</t>
        </is>
      </c>
      <c r="E740" t="n">
        <v>16</v>
      </c>
      <c r="F740" t="n">
        <v>1023.38</v>
      </c>
      <c r="G740" t="n">
        <v>63.96</v>
      </c>
    </row>
    <row r="741">
      <c r="A741" t="inlineStr">
        <is>
          <t>Love Cabaret</t>
        </is>
      </c>
      <c r="B741" t="n">
        <v>20970</v>
      </c>
      <c r="C741" t="inlineStr">
        <is>
          <t>VINAGRE DE ALCOOL CASTELO 750ML UN</t>
        </is>
      </c>
      <c r="D741" t="inlineStr">
        <is>
          <t>04/2026</t>
        </is>
      </c>
      <c r="E741" t="n">
        <v>1</v>
      </c>
      <c r="F741" t="n">
        <v>9.1</v>
      </c>
      <c r="G741" t="n">
        <v>9.1</v>
      </c>
    </row>
    <row r="742">
      <c r="A742" t="inlineStr">
        <is>
          <t>Love Cabaret</t>
        </is>
      </c>
      <c r="B742" t="n">
        <v>20202</v>
      </c>
      <c r="C742" t="inlineStr">
        <is>
          <t>VINAGRE DE ARROZ CASTELO 750ML UN</t>
        </is>
      </c>
      <c r="D742" t="inlineStr">
        <is>
          <t>04/2026</t>
        </is>
      </c>
      <c r="E742" t="n">
        <v>5</v>
      </c>
      <c r="F742" t="n">
        <v>36</v>
      </c>
      <c r="G742" t="n">
        <v>7.2</v>
      </c>
    </row>
    <row r="743">
      <c r="A743" t="inlineStr">
        <is>
          <t>Love Cabaret</t>
        </is>
      </c>
      <c r="B743" t="n">
        <v>23884</v>
      </c>
      <c r="C743" t="inlineStr">
        <is>
          <t>VINAGRE DE MACA L</t>
        </is>
      </c>
      <c r="D743" t="inlineStr">
        <is>
          <t>04/2026</t>
        </is>
      </c>
      <c r="E743" t="n">
        <v>2</v>
      </c>
      <c r="F743" t="n">
        <v>17.74</v>
      </c>
      <c r="G743" t="n">
        <v>8.869999999999999</v>
      </c>
    </row>
    <row r="744">
      <c r="A744" t="inlineStr">
        <is>
          <t>Love Cabaret</t>
        </is>
      </c>
      <c r="B744" t="n">
        <v>17794</v>
      </c>
      <c r="C744" t="inlineStr">
        <is>
          <t>VINHO BRANCO JAJA DE JAU SAUVIGNON BLANC 750ML</t>
        </is>
      </c>
      <c r="D744" t="inlineStr">
        <is>
          <t>04/2026</t>
        </is>
      </c>
      <c r="E744" t="n">
        <v>30</v>
      </c>
      <c r="F744" t="n">
        <v>2028</v>
      </c>
      <c r="G744" t="n">
        <v>67.59999999999999</v>
      </c>
    </row>
    <row r="745">
      <c r="A745" t="inlineStr">
        <is>
          <t>Love Cabaret</t>
        </is>
      </c>
      <c r="B745" t="n">
        <v>21945</v>
      </c>
      <c r="C745" t="inlineStr">
        <is>
          <t>VINHO BRANCO MASCARA FUEGO CHARDONNAY 750ML</t>
        </is>
      </c>
      <c r="D745" t="inlineStr">
        <is>
          <t>04/2026</t>
        </is>
      </c>
      <c r="E745" t="n">
        <v>22</v>
      </c>
      <c r="F745" t="n">
        <v>872.3</v>
      </c>
      <c r="G745" t="n">
        <v>39.65</v>
      </c>
    </row>
    <row r="746">
      <c r="A746" t="inlineStr">
        <is>
          <t>Love Cabaret</t>
        </is>
      </c>
      <c r="B746" t="n">
        <v>27858</v>
      </c>
      <c r="C746" t="inlineStr">
        <is>
          <t>VINHO ROSE CHATEAU DE JAU / LE JAJA DE JAU ROSÉ DE SYRAH PAYS D'OC IGP LANGUEDOC</t>
        </is>
      </c>
      <c r="D746" t="inlineStr">
        <is>
          <t>04/2026</t>
        </is>
      </c>
      <c r="E746" t="n">
        <v>6</v>
      </c>
      <c r="F746" t="n">
        <v>405.6</v>
      </c>
      <c r="G746" t="n">
        <v>67.59999999999999</v>
      </c>
    </row>
    <row r="747">
      <c r="A747" t="inlineStr">
        <is>
          <t>Love Cabaret</t>
        </is>
      </c>
      <c r="B747" t="n">
        <v>17716</v>
      </c>
      <c r="C747" t="inlineStr">
        <is>
          <t>VINHO TINTO ALMADEN CABERNET SAUVIGNON 750ML</t>
        </is>
      </c>
      <c r="D747" t="inlineStr">
        <is>
          <t>04/2026</t>
        </is>
      </c>
      <c r="E747" t="n">
        <v>6</v>
      </c>
      <c r="F747" t="n">
        <v>159</v>
      </c>
      <c r="G747" t="n">
        <v>26.5</v>
      </c>
    </row>
    <row r="748">
      <c r="A748" t="inlineStr">
        <is>
          <t>Love Cabaret</t>
        </is>
      </c>
      <c r="B748" t="n">
        <v>17594</v>
      </c>
      <c r="C748" t="inlineStr">
        <is>
          <t>VINHO TINTO LE JAJA DE JAU DE SYRAH 750ML FRANCA</t>
        </is>
      </c>
      <c r="D748" t="inlineStr">
        <is>
          <t>04/2026</t>
        </is>
      </c>
      <c r="E748" t="n">
        <v>24</v>
      </c>
      <c r="F748" t="n">
        <v>1622.4</v>
      </c>
      <c r="G748" t="n">
        <v>67.59999999999999</v>
      </c>
    </row>
    <row r="749">
      <c r="A749" t="inlineStr">
        <is>
          <t>Love Cabaret</t>
        </is>
      </c>
      <c r="B749" t="n">
        <v>17661</v>
      </c>
      <c r="C749" t="inlineStr">
        <is>
          <t>VINHO TINTO LES FRUITS SAUVAGES PINOT NOIR 750ML</t>
        </is>
      </c>
      <c r="D749" t="inlineStr">
        <is>
          <t>04/2026</t>
        </is>
      </c>
      <c r="E749" t="n">
        <v>18</v>
      </c>
      <c r="F749" t="n">
        <v>2269.8</v>
      </c>
      <c r="G749" t="n">
        <v>126.1</v>
      </c>
    </row>
    <row r="750">
      <c r="A750" t="inlineStr">
        <is>
          <t>Love Cabaret</t>
        </is>
      </c>
      <c r="B750" t="n">
        <v>18179</v>
      </c>
      <c r="C750" t="inlineStr">
        <is>
          <t>VODKA KETEL ONE 1L</t>
        </is>
      </c>
      <c r="D750" t="inlineStr">
        <is>
          <t>04/2026</t>
        </is>
      </c>
      <c r="E750" t="n">
        <v>72</v>
      </c>
      <c r="F750" t="n">
        <v>8252.4</v>
      </c>
      <c r="G750" t="n">
        <v>114.62</v>
      </c>
    </row>
    <row r="751">
      <c r="A751" t="inlineStr">
        <is>
          <t>Love Cabaret</t>
        </is>
      </c>
      <c r="B751" t="n">
        <v>18119</v>
      </c>
      <c r="C751" t="inlineStr">
        <is>
          <t>WHISKY JOHNNIE WALKER BLACK LABEL 1L</t>
        </is>
      </c>
      <c r="D751" t="inlineStr">
        <is>
          <t>04/2026</t>
        </is>
      </c>
      <c r="E751" t="n">
        <v>24</v>
      </c>
      <c r="F751" t="n">
        <v>3945.3</v>
      </c>
      <c r="G751" t="n">
        <v>164.39</v>
      </c>
    </row>
    <row r="752">
      <c r="A752" t="inlineStr">
        <is>
          <t>Love Cabaret</t>
        </is>
      </c>
      <c r="B752" t="n">
        <v>18114</v>
      </c>
      <c r="C752" t="inlineStr">
        <is>
          <t>WHISKY JOHNNIE WALKER GOLD LABEL RESERVE 750ML</t>
        </is>
      </c>
      <c r="D752" t="inlineStr">
        <is>
          <t>04/2026</t>
        </is>
      </c>
      <c r="E752" t="n">
        <v>7</v>
      </c>
      <c r="F752" t="n">
        <v>1924.65</v>
      </c>
      <c r="G752" t="n">
        <v>274.95</v>
      </c>
    </row>
    <row r="753">
      <c r="A753" t="inlineStr">
        <is>
          <t>Love Cabaret</t>
        </is>
      </c>
      <c r="B753" t="n">
        <v>18103</v>
      </c>
      <c r="C753" t="inlineStr">
        <is>
          <t>WHISKY MAKERS MARK BOURBON 750ML</t>
        </is>
      </c>
      <c r="D753" t="inlineStr">
        <is>
          <t>04/2026</t>
        </is>
      </c>
      <c r="E753" t="n">
        <v>32</v>
      </c>
      <c r="F753" t="n">
        <v>4381.22</v>
      </c>
      <c r="G753" t="n">
        <v>136.91</v>
      </c>
    </row>
    <row r="754">
      <c r="A754" t="inlineStr">
        <is>
          <t>Love Cabaret</t>
        </is>
      </c>
      <c r="B754" t="n">
        <v>19787</v>
      </c>
      <c r="C754" t="inlineStr">
        <is>
          <t>ABACAXI PEROLA KG</t>
        </is>
      </c>
      <c r="D754" t="inlineStr">
        <is>
          <t>03/2026</t>
        </is>
      </c>
      <c r="E754" t="n">
        <v>1</v>
      </c>
      <c r="F754" t="n">
        <v>5.35</v>
      </c>
      <c r="G754" t="n">
        <v>5.35</v>
      </c>
    </row>
    <row r="755">
      <c r="A755" t="inlineStr">
        <is>
          <t>Love Cabaret</t>
        </is>
      </c>
      <c r="B755" t="n">
        <v>19658</v>
      </c>
      <c r="C755" t="inlineStr">
        <is>
          <t>ABOBORA JAPONESA / CABOTIAN KG</t>
        </is>
      </c>
      <c r="D755" t="inlineStr">
        <is>
          <t>03/2026</t>
        </is>
      </c>
      <c r="E755" t="n">
        <v>8.5</v>
      </c>
      <c r="F755" t="n">
        <v>31.45</v>
      </c>
      <c r="G755" t="n">
        <v>3.7</v>
      </c>
    </row>
    <row r="756">
      <c r="A756" t="inlineStr">
        <is>
          <t>Love Cabaret</t>
        </is>
      </c>
      <c r="B756" t="n">
        <v>19654</v>
      </c>
      <c r="C756" t="inlineStr">
        <is>
          <t>ABOBRINHA ITALIANA GRAUDA KG</t>
        </is>
      </c>
      <c r="D756" t="inlineStr">
        <is>
          <t>03/2026</t>
        </is>
      </c>
      <c r="E756" t="n">
        <v>2</v>
      </c>
      <c r="F756" t="n">
        <v>17</v>
      </c>
      <c r="G756" t="n">
        <v>8.5</v>
      </c>
    </row>
    <row r="757">
      <c r="A757" t="inlineStr">
        <is>
          <t>Love Cabaret</t>
        </is>
      </c>
      <c r="B757" t="n">
        <v>23990</v>
      </c>
      <c r="C757" t="inlineStr">
        <is>
          <t>ACEM MOIDO KG</t>
        </is>
      </c>
      <c r="D757" t="inlineStr">
        <is>
          <t>03/2026</t>
        </is>
      </c>
      <c r="E757" t="n">
        <v>15.6</v>
      </c>
      <c r="F757" t="n">
        <v>483.6</v>
      </c>
      <c r="G757" t="n">
        <v>31</v>
      </c>
    </row>
    <row r="758">
      <c r="A758" t="inlineStr">
        <is>
          <t>Love Cabaret</t>
        </is>
      </c>
      <c r="B758" t="n">
        <v>21093</v>
      </c>
      <c r="C758" t="inlineStr">
        <is>
          <t>ACUCAR REFINADO UNIAO 1KG UN</t>
        </is>
      </c>
      <c r="D758" t="inlineStr">
        <is>
          <t>03/2026</t>
        </is>
      </c>
      <c r="E758" t="n">
        <v>20</v>
      </c>
      <c r="F758" t="n">
        <v>87.8</v>
      </c>
      <c r="G758" t="n">
        <v>4.39</v>
      </c>
    </row>
    <row r="759">
      <c r="A759" t="inlineStr">
        <is>
          <t>Love Cabaret</t>
        </is>
      </c>
      <c r="B759" t="n">
        <v>24002</v>
      </c>
      <c r="C759" t="inlineStr">
        <is>
          <t>AGUA DE COCO KERO COCO 330ML</t>
        </is>
      </c>
      <c r="D759" t="inlineStr">
        <is>
          <t>03/2026</t>
        </is>
      </c>
      <c r="E759" t="n">
        <v>60</v>
      </c>
      <c r="F759" t="n">
        <v>296.4</v>
      </c>
      <c r="G759" t="n">
        <v>4.94</v>
      </c>
    </row>
    <row r="760">
      <c r="A760" t="inlineStr">
        <is>
          <t>Love Cabaret</t>
        </is>
      </c>
      <c r="B760" t="n">
        <v>17950</v>
      </c>
      <c r="C760" t="inlineStr">
        <is>
          <t>AGUA MINERAL COM GAS LINDOIA PREMIUM  310ML C/12</t>
        </is>
      </c>
      <c r="D760" t="inlineStr">
        <is>
          <t>03/2026</t>
        </is>
      </c>
      <c r="E760" t="n">
        <v>40</v>
      </c>
      <c r="F760" t="n">
        <v>679.6</v>
      </c>
      <c r="G760" t="n">
        <v>16.99</v>
      </c>
    </row>
    <row r="761">
      <c r="A761" t="inlineStr">
        <is>
          <t>Love Cabaret</t>
        </is>
      </c>
      <c r="B761" t="n">
        <v>24543</v>
      </c>
      <c r="C761" t="inlineStr">
        <is>
          <t>AGUA MINERAL LINDOIA PREMIUM COPO 200ML C/48</t>
        </is>
      </c>
      <c r="D761" t="inlineStr">
        <is>
          <t>03/2026</t>
        </is>
      </c>
      <c r="E761" t="n">
        <v>4</v>
      </c>
      <c r="F761" t="n">
        <v>127.96</v>
      </c>
      <c r="G761" t="n">
        <v>31.99</v>
      </c>
    </row>
    <row r="762">
      <c r="A762" t="inlineStr">
        <is>
          <t>Love Cabaret</t>
        </is>
      </c>
      <c r="B762" t="n">
        <v>17958</v>
      </c>
      <c r="C762" t="inlineStr">
        <is>
          <t>AGUA MINERAL SEM GAS LINDOIA PREMIUM  310ML C/12</t>
        </is>
      </c>
      <c r="D762" t="inlineStr">
        <is>
          <t>03/2026</t>
        </is>
      </c>
      <c r="E762" t="n">
        <v>110</v>
      </c>
      <c r="F762" t="n">
        <v>1791.9</v>
      </c>
      <c r="G762" t="n">
        <v>16.29</v>
      </c>
    </row>
    <row r="763">
      <c r="A763" t="inlineStr">
        <is>
          <t>Love Cabaret</t>
        </is>
      </c>
      <c r="B763" t="n">
        <v>24030</v>
      </c>
      <c r="C763" t="inlineStr">
        <is>
          <t>AGUA TONICA PRATA 269ML</t>
        </is>
      </c>
      <c r="D763" t="inlineStr">
        <is>
          <t>03/2026</t>
        </is>
      </c>
      <c r="E763" t="n">
        <v>47</v>
      </c>
      <c r="F763" t="n">
        <v>1071.6</v>
      </c>
      <c r="G763" t="n">
        <v>22.8</v>
      </c>
    </row>
    <row r="764">
      <c r="A764" t="inlineStr">
        <is>
          <t>Love Cabaret</t>
        </is>
      </c>
      <c r="B764" t="n">
        <v>24537</v>
      </c>
      <c r="C764" t="inlineStr">
        <is>
          <t xml:space="preserve">ALCATRA BOVINA MOIDA KG </t>
        </is>
      </c>
      <c r="D764" t="inlineStr">
        <is>
          <t>03/2026</t>
        </is>
      </c>
      <c r="E764" t="n">
        <v>6.6</v>
      </c>
      <c r="F764" t="n">
        <v>296.34</v>
      </c>
      <c r="G764" t="n">
        <v>44.9</v>
      </c>
    </row>
    <row r="765">
      <c r="A765" t="inlineStr">
        <is>
          <t>Love Cabaret</t>
        </is>
      </c>
      <c r="B765" t="n">
        <v>19506</v>
      </c>
      <c r="C765" t="inlineStr">
        <is>
          <t>ALECRIM KG</t>
        </is>
      </c>
      <c r="D765" t="inlineStr">
        <is>
          <t>03/2026</t>
        </is>
      </c>
      <c r="E765" t="n">
        <v>0.3</v>
      </c>
      <c r="F765" t="n">
        <v>17</v>
      </c>
      <c r="G765" t="n">
        <v>56.67</v>
      </c>
    </row>
    <row r="766">
      <c r="A766" t="inlineStr">
        <is>
          <t>Love Cabaret</t>
        </is>
      </c>
      <c r="B766" t="n">
        <v>19505</v>
      </c>
      <c r="C766" t="inlineStr">
        <is>
          <t>ALFACE AMERICANA KG</t>
        </is>
      </c>
      <c r="D766" t="inlineStr">
        <is>
          <t>03/2026</t>
        </is>
      </c>
      <c r="E766" t="n">
        <v>1.3</v>
      </c>
      <c r="F766" t="n">
        <v>14.84</v>
      </c>
      <c r="G766" t="n">
        <v>11.42</v>
      </c>
    </row>
    <row r="767">
      <c r="A767" t="inlineStr">
        <is>
          <t>Love Cabaret</t>
        </is>
      </c>
      <c r="B767" t="n">
        <v>19503</v>
      </c>
      <c r="C767" t="inlineStr">
        <is>
          <t>ALFACE CRESPA KG</t>
        </is>
      </c>
      <c r="D767" t="inlineStr">
        <is>
          <t>03/2026</t>
        </is>
      </c>
      <c r="E767" t="n">
        <v>7</v>
      </c>
      <c r="F767" t="n">
        <v>94</v>
      </c>
      <c r="G767" t="n">
        <v>13.43</v>
      </c>
    </row>
    <row r="768">
      <c r="A768" t="inlineStr">
        <is>
          <t>Love Cabaret</t>
        </is>
      </c>
      <c r="B768" t="n">
        <v>19502</v>
      </c>
      <c r="C768" t="inlineStr">
        <is>
          <t>ALFACE CRESPA ROXA KG</t>
        </is>
      </c>
      <c r="D768" t="inlineStr">
        <is>
          <t>03/2026</t>
        </is>
      </c>
      <c r="E768" t="n">
        <v>1.3</v>
      </c>
      <c r="F768" t="n">
        <v>26.06</v>
      </c>
      <c r="G768" t="n">
        <v>20.05</v>
      </c>
    </row>
    <row r="769">
      <c r="A769" t="inlineStr">
        <is>
          <t>Love Cabaret</t>
        </is>
      </c>
      <c r="B769" t="n">
        <v>24036</v>
      </c>
      <c r="C769" t="inlineStr">
        <is>
          <t>ALHO EM PO 1KG UN</t>
        </is>
      </c>
      <c r="D769" t="inlineStr">
        <is>
          <t>03/2026</t>
        </is>
      </c>
      <c r="E769" t="n">
        <v>1</v>
      </c>
      <c r="F769" t="n">
        <v>19</v>
      </c>
      <c r="G769" t="n">
        <v>19</v>
      </c>
    </row>
    <row r="770">
      <c r="A770" t="inlineStr">
        <is>
          <t>Love Cabaret</t>
        </is>
      </c>
      <c r="B770" t="n">
        <v>19647</v>
      </c>
      <c r="C770" t="inlineStr">
        <is>
          <t>ALHO PORO KG</t>
        </is>
      </c>
      <c r="D770" t="inlineStr">
        <is>
          <t>03/2026</t>
        </is>
      </c>
      <c r="E770" t="n">
        <v>0.4</v>
      </c>
      <c r="F770" t="n">
        <v>5</v>
      </c>
      <c r="G770" t="n">
        <v>12.5</v>
      </c>
    </row>
    <row r="771">
      <c r="A771" t="inlineStr">
        <is>
          <t>Love Cabaret</t>
        </is>
      </c>
      <c r="B771" t="n">
        <v>24037</v>
      </c>
      <c r="C771" t="inlineStr">
        <is>
          <t>ALHO TRITURADO FRITO</t>
        </is>
      </c>
      <c r="D771" t="inlineStr">
        <is>
          <t>03/2026</t>
        </is>
      </c>
      <c r="E771" t="n">
        <v>5</v>
      </c>
      <c r="F771" t="n">
        <v>92.90000000000001</v>
      </c>
      <c r="G771" t="n">
        <v>18.58</v>
      </c>
    </row>
    <row r="772">
      <c r="A772" t="inlineStr">
        <is>
          <t>Love Cabaret</t>
        </is>
      </c>
      <c r="B772" t="n">
        <v>24039</v>
      </c>
      <c r="C772" t="inlineStr">
        <is>
          <t>AMENDOA INTEIRA CRUA SEM CASCA 1KG</t>
        </is>
      </c>
      <c r="D772" t="inlineStr">
        <is>
          <t>03/2026</t>
        </is>
      </c>
      <c r="E772" t="n">
        <v>2</v>
      </c>
      <c r="F772" t="n">
        <v>139.8</v>
      </c>
      <c r="G772" t="n">
        <v>69.90000000000001</v>
      </c>
    </row>
    <row r="773">
      <c r="A773" t="inlineStr">
        <is>
          <t>Love Cabaret</t>
        </is>
      </c>
      <c r="B773" t="n">
        <v>24040</v>
      </c>
      <c r="C773" t="inlineStr">
        <is>
          <t>AMENDOA LAMINADA KG</t>
        </is>
      </c>
      <c r="D773" t="inlineStr">
        <is>
          <t>03/2026</t>
        </is>
      </c>
      <c r="E773" t="n">
        <v>1</v>
      </c>
      <c r="F773" t="n">
        <v>79.90000000000001</v>
      </c>
      <c r="G773" t="n">
        <v>79.90000000000001</v>
      </c>
    </row>
    <row r="774">
      <c r="A774" t="inlineStr">
        <is>
          <t>Love Cabaret</t>
        </is>
      </c>
      <c r="B774" t="n">
        <v>24041</v>
      </c>
      <c r="C774" t="inlineStr">
        <is>
          <t>AMENDOIM CRU S/ PELE KG</t>
        </is>
      </c>
      <c r="D774" t="inlineStr">
        <is>
          <t>03/2026</t>
        </is>
      </c>
      <c r="E774" t="n">
        <v>1</v>
      </c>
      <c r="F774" t="n">
        <v>17.9</v>
      </c>
      <c r="G774" t="n">
        <v>17.9</v>
      </c>
    </row>
    <row r="775">
      <c r="A775" t="inlineStr">
        <is>
          <t>Love Cabaret</t>
        </is>
      </c>
      <c r="B775" t="n">
        <v>24044</v>
      </c>
      <c r="C775" t="inlineStr">
        <is>
          <t>AMORA CONGELADA KG</t>
        </is>
      </c>
      <c r="D775" t="inlineStr">
        <is>
          <t>03/2026</t>
        </is>
      </c>
      <c r="E775" t="n">
        <v>10</v>
      </c>
      <c r="F775" t="n">
        <v>181.3</v>
      </c>
      <c r="G775" t="n">
        <v>18.13</v>
      </c>
    </row>
    <row r="776">
      <c r="A776" t="inlineStr">
        <is>
          <t>Love Cabaret</t>
        </is>
      </c>
      <c r="B776" t="n">
        <v>26014</v>
      </c>
      <c r="C776" t="inlineStr">
        <is>
          <t>APERITIVO ANGOSTURA 473ML</t>
        </is>
      </c>
      <c r="D776" t="inlineStr">
        <is>
          <t>03/2026</t>
        </is>
      </c>
      <c r="E776" t="n">
        <v>6</v>
      </c>
      <c r="F776" t="n">
        <v>2254.8</v>
      </c>
      <c r="G776" t="n">
        <v>375.8</v>
      </c>
    </row>
    <row r="777">
      <c r="A777" t="inlineStr">
        <is>
          <t>Love Cabaret</t>
        </is>
      </c>
      <c r="B777" t="n">
        <v>18547</v>
      </c>
      <c r="C777" t="inlineStr">
        <is>
          <t>APERITIVO APEROL 750ML</t>
        </is>
      </c>
      <c r="D777" t="inlineStr">
        <is>
          <t>03/2026</t>
        </is>
      </c>
      <c r="E777" t="n">
        <v>60</v>
      </c>
      <c r="F777" t="n">
        <v>2334</v>
      </c>
      <c r="G777" t="n">
        <v>38.9</v>
      </c>
    </row>
    <row r="778">
      <c r="A778" t="inlineStr">
        <is>
          <t>Love Cabaret</t>
        </is>
      </c>
      <c r="B778" t="n">
        <v>18545</v>
      </c>
      <c r="C778" t="inlineStr">
        <is>
          <t>APERITIVO CAMPARI 998ML</t>
        </is>
      </c>
      <c r="D778" t="inlineStr">
        <is>
          <t>03/2026</t>
        </is>
      </c>
      <c r="E778" t="n">
        <v>24</v>
      </c>
      <c r="F778" t="n">
        <v>1147.2</v>
      </c>
      <c r="G778" t="n">
        <v>47.8</v>
      </c>
    </row>
    <row r="779">
      <c r="A779" t="inlineStr">
        <is>
          <t>Love Cabaret</t>
        </is>
      </c>
      <c r="B779" t="n">
        <v>20307</v>
      </c>
      <c r="C779" t="inlineStr">
        <is>
          <t>ARROZ ARBORIO CAMIL C/1KG</t>
        </is>
      </c>
      <c r="D779" t="inlineStr">
        <is>
          <t>03/2026</t>
        </is>
      </c>
      <c r="E779" t="n">
        <v>2</v>
      </c>
      <c r="F779" t="n">
        <v>33.4</v>
      </c>
      <c r="G779" t="n">
        <v>16.7</v>
      </c>
    </row>
    <row r="780">
      <c r="A780" t="inlineStr">
        <is>
          <t>Love Cabaret</t>
        </is>
      </c>
      <c r="B780" t="n">
        <v>20301</v>
      </c>
      <c r="C780" t="inlineStr">
        <is>
          <t>ARROZ BRANCO TIPO 1 CAMIL C/5KG</t>
        </is>
      </c>
      <c r="D780" t="inlineStr">
        <is>
          <t>03/2026</t>
        </is>
      </c>
      <c r="E780" t="n">
        <v>10</v>
      </c>
      <c r="F780" t="n">
        <v>189</v>
      </c>
      <c r="G780" t="n">
        <v>18.9</v>
      </c>
    </row>
    <row r="781">
      <c r="A781" t="inlineStr">
        <is>
          <t>Love Cabaret</t>
        </is>
      </c>
      <c r="B781" t="n">
        <v>21783</v>
      </c>
      <c r="C781" t="inlineStr">
        <is>
          <t>AVENTAL DE PVC BRANCO 1,20X0,70 UN</t>
        </is>
      </c>
      <c r="D781" t="inlineStr">
        <is>
          <t>03/2026</t>
        </is>
      </c>
      <c r="E781" t="n">
        <v>4</v>
      </c>
      <c r="F781" t="n">
        <v>64</v>
      </c>
      <c r="G781" t="n">
        <v>16</v>
      </c>
    </row>
    <row r="782">
      <c r="A782" t="inlineStr">
        <is>
          <t>Love Cabaret</t>
        </is>
      </c>
      <c r="B782" t="n">
        <v>21047</v>
      </c>
      <c r="C782" t="inlineStr">
        <is>
          <t>AZEITE EXTRA VIRGEM GALLO 2L</t>
        </is>
      </c>
      <c r="D782" t="inlineStr">
        <is>
          <t>03/2026</t>
        </is>
      </c>
      <c r="E782" t="n">
        <v>2</v>
      </c>
      <c r="F782" t="n">
        <v>236.4</v>
      </c>
      <c r="G782" t="n">
        <v>118.2</v>
      </c>
    </row>
    <row r="783">
      <c r="A783" t="inlineStr">
        <is>
          <t>Love Cabaret</t>
        </is>
      </c>
      <c r="B783" t="n">
        <v>20739</v>
      </c>
      <c r="C783" t="inlineStr">
        <is>
          <t>AZEITONA PRETA S/ CAROCO 2,5KG</t>
        </is>
      </c>
      <c r="D783" t="inlineStr">
        <is>
          <t>03/2026</t>
        </is>
      </c>
      <c r="E783" t="n">
        <v>3</v>
      </c>
      <c r="F783" t="n">
        <v>236.7</v>
      </c>
      <c r="G783" t="n">
        <v>78.90000000000001</v>
      </c>
    </row>
    <row r="784">
      <c r="A784" t="inlineStr">
        <is>
          <t>Love Cabaret</t>
        </is>
      </c>
      <c r="B784" t="n">
        <v>26465</v>
      </c>
      <c r="C784" t="inlineStr">
        <is>
          <t>BAGUETE FERMENTACAO NATURAL 30CM C/250G UN</t>
        </is>
      </c>
      <c r="D784" t="inlineStr">
        <is>
          <t>03/2026</t>
        </is>
      </c>
      <c r="E784" t="n">
        <v>20.08</v>
      </c>
      <c r="F784" t="n">
        <v>222.55</v>
      </c>
      <c r="G784" t="n">
        <v>11.08</v>
      </c>
    </row>
    <row r="785">
      <c r="A785" t="inlineStr">
        <is>
          <t>Love Cabaret</t>
        </is>
      </c>
      <c r="B785" t="n">
        <v>23390</v>
      </c>
      <c r="C785" t="inlineStr">
        <is>
          <t>BANANA DA TERRA KG</t>
        </is>
      </c>
      <c r="D785" t="inlineStr">
        <is>
          <t>03/2026</t>
        </is>
      </c>
      <c r="E785" t="n">
        <v>1</v>
      </c>
      <c r="F785" t="n">
        <v>8.5</v>
      </c>
      <c r="G785" t="n">
        <v>8.5</v>
      </c>
    </row>
    <row r="786">
      <c r="A786" t="inlineStr">
        <is>
          <t>Love Cabaret</t>
        </is>
      </c>
      <c r="B786" t="n">
        <v>23389</v>
      </c>
      <c r="C786" t="inlineStr">
        <is>
          <t>BANANA NANICA KG</t>
        </is>
      </c>
      <c r="D786" t="inlineStr">
        <is>
          <t>03/2026</t>
        </is>
      </c>
      <c r="E786" t="n">
        <v>1</v>
      </c>
      <c r="F786" t="n">
        <v>4.84</v>
      </c>
      <c r="G786" t="n">
        <v>4.84</v>
      </c>
    </row>
    <row r="787">
      <c r="A787" t="inlineStr">
        <is>
          <t>Love Cabaret</t>
        </is>
      </c>
      <c r="B787" t="n">
        <v>24083</v>
      </c>
      <c r="C787" t="inlineStr">
        <is>
          <t>BATATA ASTERIX GRAUDA NOIVA KG</t>
        </is>
      </c>
      <c r="D787" t="inlineStr">
        <is>
          <t>03/2026</t>
        </is>
      </c>
      <c r="E787" t="n">
        <v>10</v>
      </c>
      <c r="F787" t="n">
        <v>63</v>
      </c>
      <c r="G787" t="n">
        <v>6.3</v>
      </c>
    </row>
    <row r="788">
      <c r="A788" t="inlineStr">
        <is>
          <t>Love Cabaret</t>
        </is>
      </c>
      <c r="B788" t="n">
        <v>25555</v>
      </c>
      <c r="C788" t="inlineStr">
        <is>
          <t>BATATA LAVADA KG</t>
        </is>
      </c>
      <c r="D788" t="inlineStr">
        <is>
          <t>03/2026</t>
        </is>
      </c>
      <c r="E788" t="n">
        <v>42</v>
      </c>
      <c r="F788" t="n">
        <v>179.66</v>
      </c>
      <c r="G788" t="n">
        <v>4.28</v>
      </c>
    </row>
    <row r="789">
      <c r="A789" t="inlineStr">
        <is>
          <t>Love Cabaret</t>
        </is>
      </c>
      <c r="B789" t="n">
        <v>19634</v>
      </c>
      <c r="C789" t="inlineStr">
        <is>
          <t>BERINJELA KG</t>
        </is>
      </c>
      <c r="D789" t="inlineStr">
        <is>
          <t>03/2026</t>
        </is>
      </c>
      <c r="E789" t="n">
        <v>8</v>
      </c>
      <c r="F789" t="n">
        <v>60</v>
      </c>
      <c r="G789" t="n">
        <v>7.5</v>
      </c>
    </row>
    <row r="790">
      <c r="A790" t="inlineStr">
        <is>
          <t>Love Cabaret</t>
        </is>
      </c>
      <c r="B790" t="n">
        <v>19632</v>
      </c>
      <c r="C790" t="inlineStr">
        <is>
          <t>BETERRABA KG</t>
        </is>
      </c>
      <c r="D790" t="inlineStr">
        <is>
          <t>03/2026</t>
        </is>
      </c>
      <c r="E790" t="n">
        <v>5</v>
      </c>
      <c r="F790" t="n">
        <v>30</v>
      </c>
      <c r="G790" t="n">
        <v>6</v>
      </c>
    </row>
    <row r="791">
      <c r="A791" t="inlineStr">
        <is>
          <t>Love Cabaret</t>
        </is>
      </c>
      <c r="B791" t="n">
        <v>18696</v>
      </c>
      <c r="C791" t="inlineStr">
        <is>
          <t>BISTECA SUINA KG</t>
        </is>
      </c>
      <c r="D791" t="inlineStr">
        <is>
          <t>03/2026</t>
        </is>
      </c>
      <c r="E791" t="n">
        <v>4.4</v>
      </c>
      <c r="F791" t="n">
        <v>87.95999999999999</v>
      </c>
      <c r="G791" t="n">
        <v>19.99</v>
      </c>
    </row>
    <row r="792">
      <c r="A792" t="inlineStr">
        <is>
          <t>Love Cabaret</t>
        </is>
      </c>
      <c r="B792" t="n">
        <v>25288</v>
      </c>
      <c r="C792" t="inlineStr">
        <is>
          <t>BURRATA 110G C/5 DE 550 GR UN</t>
        </is>
      </c>
      <c r="D792" t="inlineStr">
        <is>
          <t>03/2026</t>
        </is>
      </c>
      <c r="E792" t="n">
        <v>4</v>
      </c>
      <c r="F792" t="n">
        <v>261.4</v>
      </c>
      <c r="G792" t="n">
        <v>65.34999999999999</v>
      </c>
    </row>
    <row r="793">
      <c r="A793" t="inlineStr">
        <is>
          <t>Love Cabaret</t>
        </is>
      </c>
      <c r="B793" t="n">
        <v>20809</v>
      </c>
      <c r="C793" t="inlineStr">
        <is>
          <t>CAFE PILAO ALMOFADA 500G</t>
        </is>
      </c>
      <c r="D793" t="inlineStr">
        <is>
          <t>03/2026</t>
        </is>
      </c>
      <c r="E793" t="n">
        <v>10</v>
      </c>
      <c r="F793" t="n">
        <v>299</v>
      </c>
      <c r="G793" t="n">
        <v>29.9</v>
      </c>
    </row>
    <row r="794">
      <c r="A794" t="inlineStr">
        <is>
          <t>Love Cabaret</t>
        </is>
      </c>
      <c r="B794" t="n">
        <v>27692</v>
      </c>
      <c r="C794" t="inlineStr">
        <is>
          <t>CAMARAO CINZA 25/30 LIMPO EVISCERADO COM COLA KG</t>
        </is>
      </c>
      <c r="D794" t="inlineStr">
        <is>
          <t>03/2026</t>
        </is>
      </c>
      <c r="E794" t="n">
        <v>6</v>
      </c>
      <c r="F794" t="n">
        <v>672</v>
      </c>
      <c r="G794" t="n">
        <v>112</v>
      </c>
    </row>
    <row r="795">
      <c r="A795" t="inlineStr">
        <is>
          <t>Love Cabaret</t>
        </is>
      </c>
      <c r="B795" t="n">
        <v>23377</v>
      </c>
      <c r="C795" t="inlineStr">
        <is>
          <t>CAMBUCI CONGELADO KG</t>
        </is>
      </c>
      <c r="D795" t="inlineStr">
        <is>
          <t>03/2026</t>
        </is>
      </c>
      <c r="E795" t="n">
        <v>4</v>
      </c>
      <c r="F795" t="n">
        <v>140</v>
      </c>
      <c r="G795" t="n">
        <v>35</v>
      </c>
    </row>
    <row r="796">
      <c r="A796" t="inlineStr">
        <is>
          <t>Love Cabaret</t>
        </is>
      </c>
      <c r="B796" t="n">
        <v>24509</v>
      </c>
      <c r="C796" t="inlineStr">
        <is>
          <t>CEBOLA BRANCA KG</t>
        </is>
      </c>
      <c r="D796" t="inlineStr">
        <is>
          <t>03/2026</t>
        </is>
      </c>
      <c r="E796" t="n">
        <v>30</v>
      </c>
      <c r="F796" t="n">
        <v>96.5</v>
      </c>
      <c r="G796" t="n">
        <v>3.22</v>
      </c>
    </row>
    <row r="797">
      <c r="A797" t="inlineStr">
        <is>
          <t>Love Cabaret</t>
        </is>
      </c>
      <c r="B797" t="n">
        <v>24125</v>
      </c>
      <c r="C797" t="inlineStr">
        <is>
          <t>CEBOLA EM PO KG</t>
        </is>
      </c>
      <c r="D797" t="inlineStr">
        <is>
          <t>03/2026</t>
        </is>
      </c>
      <c r="E797" t="n">
        <v>1</v>
      </c>
      <c r="F797" t="n">
        <v>21.9</v>
      </c>
      <c r="G797" t="n">
        <v>21.9</v>
      </c>
    </row>
    <row r="798">
      <c r="A798" t="inlineStr">
        <is>
          <t>Love Cabaret</t>
        </is>
      </c>
      <c r="B798" t="n">
        <v>19623</v>
      </c>
      <c r="C798" t="inlineStr">
        <is>
          <t>CEBOLA ROXA KG</t>
        </is>
      </c>
      <c r="D798" t="inlineStr">
        <is>
          <t>03/2026</t>
        </is>
      </c>
      <c r="E798" t="n">
        <v>7</v>
      </c>
      <c r="F798" t="n">
        <v>27.5</v>
      </c>
      <c r="G798" t="n">
        <v>3.93</v>
      </c>
    </row>
    <row r="799">
      <c r="A799" t="inlineStr">
        <is>
          <t>Love Cabaret</t>
        </is>
      </c>
      <c r="B799" t="n">
        <v>19621</v>
      </c>
      <c r="C799" t="inlineStr">
        <is>
          <t>CENOURA KG</t>
        </is>
      </c>
      <c r="D799" t="inlineStr">
        <is>
          <t>03/2026</t>
        </is>
      </c>
      <c r="E799" t="n">
        <v>4.1</v>
      </c>
      <c r="F799" t="n">
        <v>24.18</v>
      </c>
      <c r="G799" t="n">
        <v>5.9</v>
      </c>
    </row>
    <row r="800">
      <c r="A800" t="inlineStr">
        <is>
          <t>Love Cabaret</t>
        </is>
      </c>
      <c r="B800" t="n">
        <v>24138</v>
      </c>
      <c r="C800" t="inlineStr">
        <is>
          <t>CERVEJA HEINEKEN LONG NECK 330ML C/24</t>
        </is>
      </c>
      <c r="D800" t="inlineStr">
        <is>
          <t>03/2026</t>
        </is>
      </c>
      <c r="E800" t="n">
        <v>50</v>
      </c>
      <c r="F800" t="n">
        <v>10243.5</v>
      </c>
      <c r="G800" t="n">
        <v>204.87</v>
      </c>
    </row>
    <row r="801">
      <c r="A801" t="inlineStr">
        <is>
          <t>Love Cabaret</t>
        </is>
      </c>
      <c r="B801" t="n">
        <v>27622</v>
      </c>
      <c r="C801" t="inlineStr">
        <is>
          <t>CHA VERDE KG</t>
        </is>
      </c>
      <c r="D801" t="inlineStr">
        <is>
          <t>03/2026</t>
        </is>
      </c>
      <c r="E801" t="n">
        <v>2</v>
      </c>
      <c r="F801" t="n">
        <v>76</v>
      </c>
      <c r="G801" t="n">
        <v>38</v>
      </c>
    </row>
    <row r="802">
      <c r="A802" t="inlineStr">
        <is>
          <t>Love Cabaret</t>
        </is>
      </c>
      <c r="B802" t="n">
        <v>20044</v>
      </c>
      <c r="C802" t="inlineStr">
        <is>
          <t>CHIMICHURRI KG</t>
        </is>
      </c>
      <c r="D802" t="inlineStr">
        <is>
          <t>03/2026</t>
        </is>
      </c>
      <c r="E802" t="n">
        <v>1</v>
      </c>
      <c r="F802" t="n">
        <v>19.9</v>
      </c>
      <c r="G802" t="n">
        <v>19.9</v>
      </c>
    </row>
    <row r="803">
      <c r="A803" t="inlineStr">
        <is>
          <t>Love Cabaret</t>
        </is>
      </c>
      <c r="B803" t="n">
        <v>20932</v>
      </c>
      <c r="C803" t="inlineStr">
        <is>
          <t>CHOCOLATE AO LEITE GOTAS SICAO 2,1KG UN</t>
        </is>
      </c>
      <c r="D803" t="inlineStr">
        <is>
          <t>03/2026</t>
        </is>
      </c>
      <c r="E803" t="n">
        <v>4</v>
      </c>
      <c r="F803" t="n">
        <v>663.6</v>
      </c>
      <c r="G803" t="n">
        <v>165.9</v>
      </c>
    </row>
    <row r="804">
      <c r="A804" t="inlineStr">
        <is>
          <t>Love Cabaret</t>
        </is>
      </c>
      <c r="B804" t="n">
        <v>17893</v>
      </c>
      <c r="C804" t="inlineStr">
        <is>
          <t>COCA-COLA LATA 350ML C/12UN</t>
        </is>
      </c>
      <c r="D804" t="inlineStr">
        <is>
          <t>03/2026</t>
        </is>
      </c>
      <c r="E804" t="n">
        <v>15</v>
      </c>
      <c r="F804" t="n">
        <v>669.6</v>
      </c>
      <c r="G804" t="n">
        <v>44.64</v>
      </c>
    </row>
    <row r="805">
      <c r="A805" t="inlineStr">
        <is>
          <t>Love Cabaret</t>
        </is>
      </c>
      <c r="B805" t="n">
        <v>17885</v>
      </c>
      <c r="C805" t="inlineStr">
        <is>
          <t>COCA-COLA ZERO LATA 350ML C/12UN</t>
        </is>
      </c>
      <c r="D805" t="inlineStr">
        <is>
          <t>03/2026</t>
        </is>
      </c>
      <c r="E805" t="n">
        <v>13</v>
      </c>
      <c r="F805" t="n">
        <v>580.3200000000001</v>
      </c>
      <c r="G805" t="n">
        <v>44.64</v>
      </c>
    </row>
    <row r="806">
      <c r="A806" t="inlineStr">
        <is>
          <t>Love Cabaret</t>
        </is>
      </c>
      <c r="B806" t="n">
        <v>28914</v>
      </c>
      <c r="C806" t="inlineStr">
        <is>
          <t>CÓDIGO DE DEFESA DO CONSUMIDOR 2026 LIVRO CDC ATUALIZADO</t>
        </is>
      </c>
      <c r="D806" t="inlineStr">
        <is>
          <t>03/2026</t>
        </is>
      </c>
      <c r="E806" t="n">
        <v>1</v>
      </c>
      <c r="F806" t="n">
        <v>27.9</v>
      </c>
      <c r="G806" t="n">
        <v>27.9</v>
      </c>
    </row>
    <row r="807">
      <c r="A807" t="inlineStr">
        <is>
          <t>Love Cabaret</t>
        </is>
      </c>
      <c r="B807" t="n">
        <v>19617</v>
      </c>
      <c r="C807" t="inlineStr">
        <is>
          <t>COENTRO KG</t>
        </is>
      </c>
      <c r="D807" t="inlineStr">
        <is>
          <t>03/2026</t>
        </is>
      </c>
      <c r="E807" t="n">
        <v>0.6</v>
      </c>
      <c r="F807" t="n">
        <v>12.5</v>
      </c>
      <c r="G807" t="n">
        <v>20.83</v>
      </c>
    </row>
    <row r="808">
      <c r="A808" t="inlineStr">
        <is>
          <t>Love Cabaret</t>
        </is>
      </c>
      <c r="B808" t="n">
        <v>17535</v>
      </c>
      <c r="C808" t="inlineStr">
        <is>
          <t>COPO DESCARTAVEL ULTRACOPOS 330ML C/2000UN</t>
        </is>
      </c>
      <c r="D808" t="inlineStr">
        <is>
          <t>03/2026</t>
        </is>
      </c>
      <c r="E808" t="n">
        <v>3</v>
      </c>
      <c r="F808" t="n">
        <v>360</v>
      </c>
      <c r="G808" t="n">
        <v>120</v>
      </c>
    </row>
    <row r="809">
      <c r="A809" t="inlineStr">
        <is>
          <t>Love Cabaret</t>
        </is>
      </c>
      <c r="B809" t="n">
        <v>19034</v>
      </c>
      <c r="C809" t="inlineStr">
        <is>
          <t>COXA E SOBRECOXA COM OSSO E COM PELE KG</t>
        </is>
      </c>
      <c r="D809" t="inlineStr">
        <is>
          <t>03/2026</t>
        </is>
      </c>
      <c r="E809" t="n">
        <v>44.8</v>
      </c>
      <c r="F809" t="n">
        <v>402.75</v>
      </c>
      <c r="G809" t="n">
        <v>8.99</v>
      </c>
    </row>
    <row r="810">
      <c r="A810" t="inlineStr">
        <is>
          <t>Love Cabaret</t>
        </is>
      </c>
      <c r="B810" t="n">
        <v>20689</v>
      </c>
      <c r="C810" t="inlineStr">
        <is>
          <t>CREME DE LEITE FRESCO QUATA C/1,01LT</t>
        </is>
      </c>
      <c r="D810" t="inlineStr">
        <is>
          <t>03/2026</t>
        </is>
      </c>
      <c r="E810" t="n">
        <v>3</v>
      </c>
      <c r="F810" t="n">
        <v>98.09999999999999</v>
      </c>
      <c r="G810" t="n">
        <v>32.7</v>
      </c>
    </row>
    <row r="811">
      <c r="A811" t="inlineStr">
        <is>
          <t>Love Cabaret</t>
        </is>
      </c>
      <c r="B811" t="n">
        <v>20680</v>
      </c>
      <c r="C811" t="inlineStr">
        <is>
          <t>CREME DE LEITE NESTLE C/200G UN</t>
        </is>
      </c>
      <c r="D811" t="inlineStr">
        <is>
          <t>03/2026</t>
        </is>
      </c>
      <c r="E811" t="n">
        <v>10</v>
      </c>
      <c r="F811" t="n">
        <v>53</v>
      </c>
      <c r="G811" t="n">
        <v>5.3</v>
      </c>
    </row>
    <row r="812">
      <c r="A812" t="inlineStr">
        <is>
          <t>Love Cabaret</t>
        </is>
      </c>
      <c r="B812" t="n">
        <v>26020</v>
      </c>
      <c r="C812" t="inlineStr">
        <is>
          <t>CREME DE LEITE PIRACANJUBA TP 1,030 KG  UN</t>
        </is>
      </c>
      <c r="D812" t="inlineStr">
        <is>
          <t>03/2026</t>
        </is>
      </c>
      <c r="E812" t="n">
        <v>10</v>
      </c>
      <c r="F812" t="n">
        <v>136.9</v>
      </c>
      <c r="G812" t="n">
        <v>13.69</v>
      </c>
    </row>
    <row r="813">
      <c r="A813" t="inlineStr">
        <is>
          <t>Love Cabaret</t>
        </is>
      </c>
      <c r="B813" t="n">
        <v>19485</v>
      </c>
      <c r="C813" t="inlineStr">
        <is>
          <t>ENDRO DILL KG</t>
        </is>
      </c>
      <c r="D813" t="inlineStr">
        <is>
          <t>03/2026</t>
        </is>
      </c>
      <c r="E813" t="n">
        <v>0.3</v>
      </c>
      <c r="F813" t="n">
        <v>39</v>
      </c>
      <c r="G813" t="n">
        <v>130</v>
      </c>
    </row>
    <row r="814">
      <c r="A814" t="inlineStr">
        <is>
          <t>Love Cabaret</t>
        </is>
      </c>
      <c r="B814" t="n">
        <v>17913</v>
      </c>
      <c r="C814" t="inlineStr">
        <is>
          <t>ENERGETICO RED BULL MELANCIA 250ML  C/24UN</t>
        </is>
      </c>
      <c r="D814" t="inlineStr">
        <is>
          <t>03/2026</t>
        </is>
      </c>
      <c r="E814" t="n">
        <v>6</v>
      </c>
      <c r="F814" t="n">
        <v>1157.76</v>
      </c>
      <c r="G814" t="n">
        <v>192.96</v>
      </c>
    </row>
    <row r="815">
      <c r="A815" t="inlineStr">
        <is>
          <t>Love Cabaret</t>
        </is>
      </c>
      <c r="B815" t="n">
        <v>17917</v>
      </c>
      <c r="C815" t="inlineStr">
        <is>
          <t>ENERGETICO RED BULL ORIGINAL 250ML C/24UN</t>
        </is>
      </c>
      <c r="D815" t="inlineStr">
        <is>
          <t>03/2026</t>
        </is>
      </c>
      <c r="E815" t="n">
        <v>7</v>
      </c>
      <c r="F815" t="n">
        <v>1350.72</v>
      </c>
      <c r="G815" t="n">
        <v>192.96</v>
      </c>
    </row>
    <row r="816">
      <c r="A816" t="inlineStr">
        <is>
          <t>Love Cabaret</t>
        </is>
      </c>
      <c r="B816" t="n">
        <v>17915</v>
      </c>
      <c r="C816" t="inlineStr">
        <is>
          <t>ENERGETICO RED BULL TROPICAL 250ML  C/24UN</t>
        </is>
      </c>
      <c r="D816" t="inlineStr">
        <is>
          <t>03/2026</t>
        </is>
      </c>
      <c r="E816" t="n">
        <v>2</v>
      </c>
      <c r="F816" t="n">
        <v>385.92</v>
      </c>
      <c r="G816" t="n">
        <v>192.96</v>
      </c>
    </row>
    <row r="817">
      <c r="A817" t="inlineStr">
        <is>
          <t>Love Cabaret</t>
        </is>
      </c>
      <c r="B817" t="n">
        <v>28572</v>
      </c>
      <c r="C817" t="inlineStr">
        <is>
          <t>ENERGETICO RED BULL ZERO 250ML C/24UN</t>
        </is>
      </c>
      <c r="D817" t="inlineStr">
        <is>
          <t>03/2026</t>
        </is>
      </c>
      <c r="E817" t="n">
        <v>15</v>
      </c>
      <c r="F817" t="n">
        <v>2894.4</v>
      </c>
      <c r="G817" t="n">
        <v>192.96</v>
      </c>
    </row>
    <row r="818">
      <c r="A818" t="inlineStr">
        <is>
          <t>Love Cabaret</t>
        </is>
      </c>
      <c r="B818" t="n">
        <v>28386</v>
      </c>
      <c r="C818" t="inlineStr">
        <is>
          <t>ENXAGUANTE BUCAL SABOR MENTA HALITO PURO 1L</t>
        </is>
      </c>
      <c r="D818" t="inlineStr">
        <is>
          <t>03/2026</t>
        </is>
      </c>
      <c r="E818" t="n">
        <v>8</v>
      </c>
      <c r="F818" t="n">
        <v>333.36</v>
      </c>
      <c r="G818" t="n">
        <v>41.67</v>
      </c>
    </row>
    <row r="819">
      <c r="A819" t="inlineStr">
        <is>
          <t>Love Cabaret</t>
        </is>
      </c>
      <c r="B819" t="n">
        <v>17196</v>
      </c>
      <c r="C819" t="inlineStr">
        <is>
          <t xml:space="preserve">ESPONJA DUPLA FACE TININDO 3M C/10 UN </t>
        </is>
      </c>
      <c r="D819" t="inlineStr">
        <is>
          <t>03/2026</t>
        </is>
      </c>
      <c r="E819" t="n">
        <v>1</v>
      </c>
      <c r="F819" t="n">
        <v>6.38</v>
      </c>
      <c r="G819" t="n">
        <v>6.38</v>
      </c>
    </row>
    <row r="820">
      <c r="A820" t="inlineStr">
        <is>
          <t>Love Cabaret</t>
        </is>
      </c>
      <c r="B820" t="n">
        <v>24552</v>
      </c>
      <c r="C820" t="inlineStr">
        <is>
          <t>ESPUMANTE CASA PERINI BRUT 750ML</t>
        </is>
      </c>
      <c r="D820" t="inlineStr">
        <is>
          <t>03/2026</t>
        </is>
      </c>
      <c r="E820" t="n">
        <v>120</v>
      </c>
      <c r="F820" t="n">
        <v>4021.2</v>
      </c>
      <c r="G820" t="n">
        <v>33.51</v>
      </c>
    </row>
    <row r="821">
      <c r="A821" t="inlineStr">
        <is>
          <t>Love Cabaret</t>
        </is>
      </c>
      <c r="B821" t="n">
        <v>25119</v>
      </c>
      <c r="C821" t="inlineStr">
        <is>
          <t>ESPUMANTE CHANDON EXCELLENCE BRUT  750ML</t>
        </is>
      </c>
      <c r="D821" t="inlineStr">
        <is>
          <t>03/2026</t>
        </is>
      </c>
      <c r="E821" t="n">
        <v>8</v>
      </c>
      <c r="F821" t="n">
        <v>1414.8</v>
      </c>
      <c r="G821" t="n">
        <v>176.85</v>
      </c>
    </row>
    <row r="822">
      <c r="A822" t="inlineStr">
        <is>
          <t>Love Cabaret</t>
        </is>
      </c>
      <c r="B822" t="n">
        <v>20672</v>
      </c>
      <c r="C822" t="inlineStr">
        <is>
          <t>EXTRATO DE TOMATE ELEFANTE C/1,7KG</t>
        </is>
      </c>
      <c r="D822" t="inlineStr">
        <is>
          <t>03/2026</t>
        </is>
      </c>
      <c r="E822" t="n">
        <v>1</v>
      </c>
      <c r="F822" t="n">
        <v>27</v>
      </c>
      <c r="G822" t="n">
        <v>27</v>
      </c>
    </row>
    <row r="823">
      <c r="A823" t="inlineStr">
        <is>
          <t>Love Cabaret</t>
        </is>
      </c>
      <c r="B823" t="n">
        <v>20358</v>
      </c>
      <c r="C823" t="inlineStr">
        <is>
          <t>FARINHA PANKO ROMARIZ C/1KG</t>
        </is>
      </c>
      <c r="D823" t="inlineStr">
        <is>
          <t>03/2026</t>
        </is>
      </c>
      <c r="E823" t="n">
        <v>2</v>
      </c>
      <c r="F823" t="n">
        <v>28.5</v>
      </c>
      <c r="G823" t="n">
        <v>14.25</v>
      </c>
    </row>
    <row r="824">
      <c r="A824" t="inlineStr">
        <is>
          <t>Love Cabaret</t>
        </is>
      </c>
      <c r="B824" t="n">
        <v>20242</v>
      </c>
      <c r="C824" t="inlineStr">
        <is>
          <t>FEIJAO CARIOCA CAMIL C/2KG</t>
        </is>
      </c>
      <c r="D824" t="inlineStr">
        <is>
          <t>03/2026</t>
        </is>
      </c>
      <c r="E824" t="n">
        <v>4</v>
      </c>
      <c r="F824" t="n">
        <v>68.59999999999999</v>
      </c>
      <c r="G824" t="n">
        <v>17.15</v>
      </c>
    </row>
    <row r="825">
      <c r="A825" t="inlineStr">
        <is>
          <t>Love Cabaret</t>
        </is>
      </c>
      <c r="B825" t="n">
        <v>20022</v>
      </c>
      <c r="C825" t="inlineStr">
        <is>
          <t>FERMENTO QUIMICO ROYAL 250G</t>
        </is>
      </c>
      <c r="D825" t="inlineStr">
        <is>
          <t>03/2026</t>
        </is>
      </c>
      <c r="E825" t="n">
        <v>2</v>
      </c>
      <c r="F825" t="n">
        <v>21</v>
      </c>
      <c r="G825" t="n">
        <v>10.5</v>
      </c>
    </row>
    <row r="826">
      <c r="A826" t="inlineStr">
        <is>
          <t>Love Cabaret</t>
        </is>
      </c>
      <c r="B826" t="n">
        <v>19017</v>
      </c>
      <c r="C826" t="inlineStr">
        <is>
          <t>FILE DE FRANGO KG</t>
        </is>
      </c>
      <c r="D826" t="inlineStr">
        <is>
          <t>03/2026</t>
        </is>
      </c>
      <c r="E826" t="n">
        <v>20</v>
      </c>
      <c r="F826" t="n">
        <v>276</v>
      </c>
      <c r="G826" t="n">
        <v>13.8</v>
      </c>
    </row>
    <row r="827">
      <c r="A827" t="inlineStr">
        <is>
          <t>Love Cabaret</t>
        </is>
      </c>
      <c r="B827" t="n">
        <v>24259</v>
      </c>
      <c r="C827" t="inlineStr">
        <is>
          <t>FILE MIGNON 4/5 S/ CORDAO KG</t>
        </is>
      </c>
      <c r="D827" t="inlineStr">
        <is>
          <t>03/2026</t>
        </is>
      </c>
      <c r="E827" t="n">
        <v>23.92</v>
      </c>
      <c r="F827" t="n">
        <v>1856.91</v>
      </c>
      <c r="G827" t="n">
        <v>77.63</v>
      </c>
    </row>
    <row r="828">
      <c r="A828" t="inlineStr">
        <is>
          <t>Love Cabaret</t>
        </is>
      </c>
      <c r="B828" t="n">
        <v>17343</v>
      </c>
      <c r="C828" t="inlineStr">
        <is>
          <t>FIO DENTAL HALITO PURO 200M</t>
        </is>
      </c>
      <c r="D828" t="inlineStr">
        <is>
          <t>03/2026</t>
        </is>
      </c>
      <c r="E828" t="n">
        <v>8</v>
      </c>
      <c r="F828" t="n">
        <v>192.56</v>
      </c>
      <c r="G828" t="n">
        <v>24.07</v>
      </c>
    </row>
    <row r="829">
      <c r="A829" t="inlineStr">
        <is>
          <t>Love Cabaret</t>
        </is>
      </c>
      <c r="B829" t="n">
        <v>28827</v>
      </c>
      <c r="C829" t="inlineStr">
        <is>
          <t>FLOR DE FEIJÃO (CLITORIA) C/40UN</t>
        </is>
      </c>
      <c r="D829" t="inlineStr">
        <is>
          <t>03/2026</t>
        </is>
      </c>
      <c r="E829" t="n">
        <v>2</v>
      </c>
      <c r="F829" t="n">
        <v>105</v>
      </c>
      <c r="G829" t="n">
        <v>52.5</v>
      </c>
    </row>
    <row r="830">
      <c r="A830" t="inlineStr">
        <is>
          <t>Love Cabaret</t>
        </is>
      </c>
      <c r="B830" t="n">
        <v>19883</v>
      </c>
      <c r="C830" t="inlineStr">
        <is>
          <t>FLOR DE JAMBU C/40</t>
        </is>
      </c>
      <c r="D830" t="inlineStr">
        <is>
          <t>03/2026</t>
        </is>
      </c>
      <c r="E830" t="n">
        <v>10</v>
      </c>
      <c r="F830" t="n">
        <v>586.5</v>
      </c>
      <c r="G830" t="n">
        <v>58.65</v>
      </c>
    </row>
    <row r="831">
      <c r="A831" t="inlineStr">
        <is>
          <t>Love Cabaret</t>
        </is>
      </c>
      <c r="B831" t="n">
        <v>28801</v>
      </c>
      <c r="C831" t="inlineStr">
        <is>
          <t>FRASCO GRADUADO 1L PROAUTO BONIFICADO</t>
        </is>
      </c>
      <c r="D831" t="inlineStr">
        <is>
          <t>03/2026</t>
        </is>
      </c>
      <c r="E831" t="n">
        <v>6</v>
      </c>
      <c r="F831" t="n">
        <v>48.3</v>
      </c>
      <c r="G831" t="n">
        <v>8.050000000000001</v>
      </c>
    </row>
    <row r="832">
      <c r="A832" t="inlineStr">
        <is>
          <t>Love Cabaret</t>
        </is>
      </c>
      <c r="B832" t="n">
        <v>19765</v>
      </c>
      <c r="C832" t="inlineStr">
        <is>
          <t>FRUTAS VERMELHAS CONGELADA KG</t>
        </is>
      </c>
      <c r="D832" t="inlineStr">
        <is>
          <t>03/2026</t>
        </is>
      </c>
      <c r="E832" t="n">
        <v>3</v>
      </c>
      <c r="F832" t="n">
        <v>105</v>
      </c>
      <c r="G832" t="n">
        <v>35</v>
      </c>
    </row>
    <row r="833">
      <c r="A833" t="inlineStr">
        <is>
          <t>Love Cabaret</t>
        </is>
      </c>
      <c r="B833" t="n">
        <v>28802</v>
      </c>
      <c r="C833" t="inlineStr">
        <is>
          <t>GALAO DE 5L PROAUTO BONIFICADO</t>
        </is>
      </c>
      <c r="D833" t="inlineStr">
        <is>
          <t>03/2026</t>
        </is>
      </c>
      <c r="E833" t="n">
        <v>4</v>
      </c>
      <c r="F833" t="n">
        <v>33.96</v>
      </c>
      <c r="G833" t="n">
        <v>8.49</v>
      </c>
    </row>
    <row r="834">
      <c r="A834" t="inlineStr">
        <is>
          <t>Love Cabaret</t>
        </is>
      </c>
      <c r="B834" t="n">
        <v>17942</v>
      </c>
      <c r="C834" t="inlineStr">
        <is>
          <t>GALAO DE AGUA 20L UN</t>
        </is>
      </c>
      <c r="D834" t="inlineStr">
        <is>
          <t>03/2026</t>
        </is>
      </c>
      <c r="E834" t="n">
        <v>6</v>
      </c>
      <c r="F834" t="n">
        <v>84</v>
      </c>
      <c r="G834" t="n">
        <v>14</v>
      </c>
    </row>
    <row r="835">
      <c r="A835" t="inlineStr">
        <is>
          <t>Love Cabaret</t>
        </is>
      </c>
      <c r="B835" t="n">
        <v>28803</v>
      </c>
      <c r="C835" t="inlineStr">
        <is>
          <t>GATILHO BORRIFADOR PROAUTO BONIFICADO</t>
        </is>
      </c>
      <c r="D835" t="inlineStr">
        <is>
          <t>03/2026</t>
        </is>
      </c>
      <c r="E835" t="n">
        <v>6</v>
      </c>
      <c r="F835" t="n">
        <v>18</v>
      </c>
      <c r="G835" t="n">
        <v>3</v>
      </c>
    </row>
    <row r="836">
      <c r="A836" t="inlineStr">
        <is>
          <t>Love Cabaret</t>
        </is>
      </c>
      <c r="B836" t="n">
        <v>17093</v>
      </c>
      <c r="C836" t="inlineStr">
        <is>
          <t>GELO EM CUBO C/5KG</t>
        </is>
      </c>
      <c r="D836" t="inlineStr">
        <is>
          <t>03/2026</t>
        </is>
      </c>
      <c r="E836" t="n">
        <v>65</v>
      </c>
      <c r="F836" t="n">
        <v>585</v>
      </c>
      <c r="G836" t="n">
        <v>9</v>
      </c>
    </row>
    <row r="837">
      <c r="A837" t="inlineStr">
        <is>
          <t>Love Cabaret</t>
        </is>
      </c>
      <c r="B837" t="n">
        <v>19607</v>
      </c>
      <c r="C837" t="inlineStr">
        <is>
          <t>GENGIBRE KG</t>
        </is>
      </c>
      <c r="D837" t="inlineStr">
        <is>
          <t>03/2026</t>
        </is>
      </c>
      <c r="E837" t="n">
        <v>20.3</v>
      </c>
      <c r="F837" t="n">
        <v>296.7</v>
      </c>
      <c r="G837" t="n">
        <v>14.62</v>
      </c>
    </row>
    <row r="838">
      <c r="A838" t="inlineStr">
        <is>
          <t>Love Cabaret</t>
        </is>
      </c>
      <c r="B838" t="n">
        <v>18373</v>
      </c>
      <c r="C838" t="inlineStr">
        <is>
          <t>GIN GORDONS 750ML</t>
        </is>
      </c>
      <c r="D838" t="inlineStr">
        <is>
          <t>03/2026</t>
        </is>
      </c>
      <c r="E838" t="n">
        <v>18</v>
      </c>
      <c r="F838" t="n">
        <v>1067.94</v>
      </c>
      <c r="G838" t="n">
        <v>59.33</v>
      </c>
    </row>
    <row r="839">
      <c r="A839" t="inlineStr">
        <is>
          <t>Love Cabaret</t>
        </is>
      </c>
      <c r="B839" t="n">
        <v>18359</v>
      </c>
      <c r="C839" t="inlineStr">
        <is>
          <t>GIN TANQUERAY 750ML</t>
        </is>
      </c>
      <c r="D839" t="inlineStr">
        <is>
          <t>03/2026</t>
        </is>
      </c>
      <c r="E839" t="n">
        <v>96</v>
      </c>
      <c r="F839" t="n">
        <v>9206.4</v>
      </c>
      <c r="G839" t="n">
        <v>95.90000000000001</v>
      </c>
    </row>
    <row r="840">
      <c r="A840" t="inlineStr">
        <is>
          <t>Love Cabaret</t>
        </is>
      </c>
      <c r="B840" t="n">
        <v>19762</v>
      </c>
      <c r="C840" t="inlineStr">
        <is>
          <t>GRAPE FRUIT KG</t>
        </is>
      </c>
      <c r="D840" t="inlineStr">
        <is>
          <t>03/2026</t>
        </is>
      </c>
      <c r="E840" t="n">
        <v>20</v>
      </c>
      <c r="F840" t="n">
        <v>240</v>
      </c>
      <c r="G840" t="n">
        <v>12</v>
      </c>
    </row>
    <row r="841">
      <c r="A841" t="inlineStr">
        <is>
          <t>Love Cabaret</t>
        </is>
      </c>
      <c r="B841" t="n">
        <v>17905</v>
      </c>
      <c r="C841" t="inlineStr">
        <is>
          <t>GUARANA ANTARCTICA DIET LATA 350ML C/12</t>
        </is>
      </c>
      <c r="D841" t="inlineStr">
        <is>
          <t>03/2026</t>
        </is>
      </c>
      <c r="E841" t="n">
        <v>8</v>
      </c>
      <c r="F841" t="n">
        <v>306.24</v>
      </c>
      <c r="G841" t="n">
        <v>38.28</v>
      </c>
    </row>
    <row r="842">
      <c r="A842" t="inlineStr">
        <is>
          <t>Love Cabaret</t>
        </is>
      </c>
      <c r="B842" t="n">
        <v>17903</v>
      </c>
      <c r="C842" t="inlineStr">
        <is>
          <t>GUARANA ANTARCTICA LATA 350ML C/12 PC</t>
        </is>
      </c>
      <c r="D842" t="inlineStr">
        <is>
          <t>03/2026</t>
        </is>
      </c>
      <c r="E842" t="n">
        <v>9</v>
      </c>
      <c r="F842" t="n">
        <v>344.52</v>
      </c>
      <c r="G842" t="n">
        <v>38.28</v>
      </c>
    </row>
    <row r="843">
      <c r="A843" t="inlineStr">
        <is>
          <t>Love Cabaret</t>
        </is>
      </c>
      <c r="B843" t="n">
        <v>19480</v>
      </c>
      <c r="C843" t="inlineStr">
        <is>
          <t>HORTELA HIDROPONICA KG</t>
        </is>
      </c>
      <c r="D843" t="inlineStr">
        <is>
          <t>03/2026</t>
        </is>
      </c>
      <c r="E843" t="n">
        <v>0.7</v>
      </c>
      <c r="F843" t="n">
        <v>11.3</v>
      </c>
      <c r="G843" t="n">
        <v>16.14</v>
      </c>
    </row>
    <row r="844">
      <c r="A844" t="inlineStr">
        <is>
          <t>Love Cabaret</t>
        </is>
      </c>
      <c r="B844" t="n">
        <v>19203</v>
      </c>
      <c r="C844" t="inlineStr">
        <is>
          <t>IOGURTE INTEGRAL NESTLE C/170G UN</t>
        </is>
      </c>
      <c r="D844" t="inlineStr">
        <is>
          <t>03/2026</t>
        </is>
      </c>
      <c r="E844" t="n">
        <v>84</v>
      </c>
      <c r="F844" t="n">
        <v>268.52</v>
      </c>
      <c r="G844" t="n">
        <v>3.2</v>
      </c>
    </row>
    <row r="845">
      <c r="A845" t="inlineStr">
        <is>
          <t>Love Cabaret</t>
        </is>
      </c>
      <c r="B845" t="n">
        <v>19759</v>
      </c>
      <c r="C845" t="inlineStr">
        <is>
          <t>LARANJA BAHIA KG</t>
        </is>
      </c>
      <c r="D845" t="inlineStr">
        <is>
          <t>03/2026</t>
        </is>
      </c>
      <c r="E845" t="n">
        <v>5</v>
      </c>
      <c r="F845" t="n">
        <v>51</v>
      </c>
      <c r="G845" t="n">
        <v>10.2</v>
      </c>
    </row>
    <row r="846">
      <c r="A846" t="inlineStr">
        <is>
          <t>Love Cabaret</t>
        </is>
      </c>
      <c r="B846" t="n">
        <v>19421</v>
      </c>
      <c r="C846" t="inlineStr">
        <is>
          <t>LEITE INTEGRAL ITALAC C/12</t>
        </is>
      </c>
      <c r="D846" t="inlineStr">
        <is>
          <t>03/2026</t>
        </is>
      </c>
      <c r="E846" t="n">
        <v>1</v>
      </c>
      <c r="F846" t="n">
        <v>66.12</v>
      </c>
      <c r="G846" t="n">
        <v>66.12</v>
      </c>
    </row>
    <row r="847">
      <c r="A847" t="inlineStr">
        <is>
          <t>Love Cabaret</t>
        </is>
      </c>
      <c r="B847" t="n">
        <v>20014</v>
      </c>
      <c r="C847" t="inlineStr">
        <is>
          <t>LEMON PEPPER 500GR</t>
        </is>
      </c>
      <c r="D847" t="inlineStr">
        <is>
          <t>03/2026</t>
        </is>
      </c>
      <c r="E847" t="n">
        <v>1</v>
      </c>
      <c r="F847" t="n">
        <v>11</v>
      </c>
      <c r="G847" t="n">
        <v>11</v>
      </c>
    </row>
    <row r="848">
      <c r="A848" t="inlineStr">
        <is>
          <t>Love Cabaret</t>
        </is>
      </c>
      <c r="B848" t="n">
        <v>19751</v>
      </c>
      <c r="C848" t="inlineStr">
        <is>
          <t>LIMAO SICILIANO KG</t>
        </is>
      </c>
      <c r="D848" t="inlineStr">
        <is>
          <t>03/2026</t>
        </is>
      </c>
      <c r="E848" t="n">
        <v>16</v>
      </c>
      <c r="F848" t="n">
        <v>199.6</v>
      </c>
      <c r="G848" t="n">
        <v>12.48</v>
      </c>
    </row>
    <row r="849">
      <c r="A849" t="inlineStr">
        <is>
          <t>Love Cabaret</t>
        </is>
      </c>
      <c r="B849" t="n">
        <v>23359</v>
      </c>
      <c r="C849" t="inlineStr">
        <is>
          <t>LIMAO TAHITI KG</t>
        </is>
      </c>
      <c r="D849" t="inlineStr">
        <is>
          <t>03/2026</t>
        </is>
      </c>
      <c r="E849" t="n">
        <v>21</v>
      </c>
      <c r="F849" t="n">
        <v>51.84</v>
      </c>
      <c r="G849" t="n">
        <v>2.47</v>
      </c>
    </row>
    <row r="850">
      <c r="A850" t="inlineStr">
        <is>
          <t>Love Cabaret</t>
        </is>
      </c>
      <c r="B850" t="n">
        <v>18812</v>
      </c>
      <c r="C850" t="inlineStr">
        <is>
          <t>LINGUA BOVINA KG</t>
        </is>
      </c>
      <c r="D850" t="inlineStr">
        <is>
          <t>03/2026</t>
        </is>
      </c>
      <c r="E850" t="n">
        <v>12.19</v>
      </c>
      <c r="F850" t="n">
        <v>266.96</v>
      </c>
      <c r="G850" t="n">
        <v>21.9</v>
      </c>
    </row>
    <row r="851">
      <c r="A851" t="inlineStr">
        <is>
          <t>Love Cabaret</t>
        </is>
      </c>
      <c r="B851" t="n">
        <v>20501</v>
      </c>
      <c r="C851" t="inlineStr">
        <is>
          <t>LINGUICA TOSCANA AURORA KG</t>
        </is>
      </c>
      <c r="D851" t="inlineStr">
        <is>
          <t>03/2026</t>
        </is>
      </c>
      <c r="E851" t="n">
        <v>5</v>
      </c>
      <c r="F851" t="n">
        <v>109.5</v>
      </c>
      <c r="G851" t="n">
        <v>21.9</v>
      </c>
    </row>
    <row r="852">
      <c r="A852" t="inlineStr">
        <is>
          <t>Love Cabaret</t>
        </is>
      </c>
      <c r="B852" t="n">
        <v>26614</v>
      </c>
      <c r="C852" t="inlineStr">
        <is>
          <t xml:space="preserve">LIXEIRA BRANCA 30L COM PEDAL </t>
        </is>
      </c>
      <c r="D852" t="inlineStr">
        <is>
          <t>03/2026</t>
        </is>
      </c>
      <c r="E852" t="n">
        <v>2</v>
      </c>
      <c r="F852" t="n">
        <v>163.74</v>
      </c>
      <c r="G852" t="n">
        <v>81.87</v>
      </c>
    </row>
    <row r="853">
      <c r="A853" t="inlineStr">
        <is>
          <t>Love Cabaret</t>
        </is>
      </c>
      <c r="B853" t="n">
        <v>17504</v>
      </c>
      <c r="C853" t="inlineStr">
        <is>
          <t>LUVA LATEX G SEM TALCO C/100UN</t>
        </is>
      </c>
      <c r="D853" t="inlineStr">
        <is>
          <t>03/2026</t>
        </is>
      </c>
      <c r="E853" t="n">
        <v>3</v>
      </c>
      <c r="F853" t="n">
        <v>63</v>
      </c>
      <c r="G853" t="n">
        <v>21</v>
      </c>
    </row>
    <row r="854">
      <c r="A854" t="inlineStr">
        <is>
          <t>Love Cabaret</t>
        </is>
      </c>
      <c r="B854" t="n">
        <v>17488</v>
      </c>
      <c r="C854" t="inlineStr">
        <is>
          <t>LUVA LATEX SEM TALCO M C/100UN</t>
        </is>
      </c>
      <c r="D854" t="inlineStr">
        <is>
          <t>03/2026</t>
        </is>
      </c>
      <c r="E854" t="n">
        <v>5</v>
      </c>
      <c r="F854" t="n">
        <v>105</v>
      </c>
      <c r="G854" t="n">
        <v>21</v>
      </c>
    </row>
    <row r="855">
      <c r="A855" t="inlineStr">
        <is>
          <t>Love Cabaret</t>
        </is>
      </c>
      <c r="B855" t="n">
        <v>23584</v>
      </c>
      <c r="C855" t="inlineStr">
        <is>
          <t>MACARRAO ESPAGUETE DONA BENTA 500G</t>
        </is>
      </c>
      <c r="D855" t="inlineStr">
        <is>
          <t>03/2026</t>
        </is>
      </c>
      <c r="E855" t="n">
        <v>10</v>
      </c>
      <c r="F855" t="n">
        <v>37.7</v>
      </c>
      <c r="G855" t="n">
        <v>3.77</v>
      </c>
    </row>
    <row r="856">
      <c r="A856" t="inlineStr">
        <is>
          <t>Love Cabaret</t>
        </is>
      </c>
      <c r="B856" t="n">
        <v>20114</v>
      </c>
      <c r="C856" t="inlineStr">
        <is>
          <t>MACARRAO LINGUINE GRANO DURO DIVELLA  500GR</t>
        </is>
      </c>
      <c r="D856" t="inlineStr">
        <is>
          <t>03/2026</t>
        </is>
      </c>
      <c r="E856" t="n">
        <v>25</v>
      </c>
      <c r="F856" t="n">
        <v>217.7</v>
      </c>
      <c r="G856" t="n">
        <v>8.710000000000001</v>
      </c>
    </row>
    <row r="857">
      <c r="A857" t="inlineStr">
        <is>
          <t>Love Cabaret</t>
        </is>
      </c>
      <c r="B857" t="n">
        <v>19476</v>
      </c>
      <c r="C857" t="inlineStr">
        <is>
          <t>MANJERICAO KG</t>
        </is>
      </c>
      <c r="D857" t="inlineStr">
        <is>
          <t>03/2026</t>
        </is>
      </c>
      <c r="E857" t="n">
        <v>2.5</v>
      </c>
      <c r="F857" t="n">
        <v>162.5</v>
      </c>
      <c r="G857" t="n">
        <v>65</v>
      </c>
    </row>
    <row r="858">
      <c r="A858" t="inlineStr">
        <is>
          <t>Love Cabaret</t>
        </is>
      </c>
      <c r="B858" t="n">
        <v>19477</v>
      </c>
      <c r="C858" t="inlineStr">
        <is>
          <t>MANJERICAO ROXO KG</t>
        </is>
      </c>
      <c r="D858" t="inlineStr">
        <is>
          <t>03/2026</t>
        </is>
      </c>
      <c r="E858" t="n">
        <v>0.48</v>
      </c>
      <c r="F858" t="n">
        <v>38.28</v>
      </c>
      <c r="G858" t="n">
        <v>79.75</v>
      </c>
    </row>
    <row r="859">
      <c r="A859" t="inlineStr">
        <is>
          <t>Love Cabaret</t>
        </is>
      </c>
      <c r="B859" t="n">
        <v>19401</v>
      </c>
      <c r="C859" t="inlineStr">
        <is>
          <t>MANTEIGA SEM SAL SCALA KG</t>
        </is>
      </c>
      <c r="D859" t="inlineStr">
        <is>
          <t>03/2026</t>
        </is>
      </c>
      <c r="E859" t="n">
        <v>1</v>
      </c>
      <c r="F859" t="n">
        <v>239.9</v>
      </c>
      <c r="G859" t="n">
        <v>239.9</v>
      </c>
    </row>
    <row r="860">
      <c r="A860" t="inlineStr">
        <is>
          <t>Love Cabaret</t>
        </is>
      </c>
      <c r="B860" t="n">
        <v>19740</v>
      </c>
      <c r="C860" t="inlineStr">
        <is>
          <t>MARACUJA AZEDO KG</t>
        </is>
      </c>
      <c r="D860" t="inlineStr">
        <is>
          <t>03/2026</t>
        </is>
      </c>
      <c r="E860" t="n">
        <v>20</v>
      </c>
      <c r="F860" t="n">
        <v>154.7</v>
      </c>
      <c r="G860" t="n">
        <v>7.74</v>
      </c>
    </row>
    <row r="861">
      <c r="A861" t="inlineStr">
        <is>
          <t>Love Cabaret</t>
        </is>
      </c>
      <c r="B861" t="n">
        <v>19415</v>
      </c>
      <c r="C861" t="inlineStr">
        <is>
          <t>MARGARINA COM SAL QUALY 500G UN</t>
        </is>
      </c>
      <c r="D861" t="inlineStr">
        <is>
          <t>03/2026</t>
        </is>
      </c>
      <c r="E861" t="n">
        <v>6</v>
      </c>
      <c r="F861" t="n">
        <v>52.8</v>
      </c>
      <c r="G861" t="n">
        <v>8.800000000000001</v>
      </c>
    </row>
    <row r="862">
      <c r="A862" t="inlineStr">
        <is>
          <t>Love Cabaret</t>
        </is>
      </c>
      <c r="B862" t="n">
        <v>20832</v>
      </c>
      <c r="C862" t="inlineStr">
        <is>
          <t>MEL FLORISMEL SILVESTRE C/1KG</t>
        </is>
      </c>
      <c r="D862" t="inlineStr">
        <is>
          <t>03/2026</t>
        </is>
      </c>
      <c r="E862" t="n">
        <v>6</v>
      </c>
      <c r="F862" t="n">
        <v>204</v>
      </c>
      <c r="G862" t="n">
        <v>34</v>
      </c>
    </row>
    <row r="863">
      <c r="A863" t="inlineStr">
        <is>
          <t>Love Cabaret</t>
        </is>
      </c>
      <c r="B863" t="n">
        <v>19982</v>
      </c>
      <c r="C863" t="inlineStr">
        <is>
          <t>MOLHO INGLES CEPERA C/1L</t>
        </is>
      </c>
      <c r="D863" t="inlineStr">
        <is>
          <t>03/2026</t>
        </is>
      </c>
      <c r="E863" t="n">
        <v>2</v>
      </c>
      <c r="F863" t="n">
        <v>14.58</v>
      </c>
      <c r="G863" t="n">
        <v>7.29</v>
      </c>
    </row>
    <row r="864">
      <c r="A864" t="inlineStr">
        <is>
          <t>Love Cabaret</t>
        </is>
      </c>
      <c r="B864" t="n">
        <v>19969</v>
      </c>
      <c r="C864" t="inlineStr">
        <is>
          <t>MOLHO SHOYO CEPERA C/1,010L</t>
        </is>
      </c>
      <c r="D864" t="inlineStr">
        <is>
          <t>03/2026</t>
        </is>
      </c>
      <c r="E864" t="n">
        <v>2</v>
      </c>
      <c r="F864" t="n">
        <v>21.3</v>
      </c>
      <c r="G864" t="n">
        <v>10.65</v>
      </c>
    </row>
    <row r="865">
      <c r="A865" t="inlineStr">
        <is>
          <t>Love Cabaret</t>
        </is>
      </c>
      <c r="B865" t="n">
        <v>24385</v>
      </c>
      <c r="C865" t="inlineStr">
        <is>
          <t>MORANGO CONGELADO KG</t>
        </is>
      </c>
      <c r="D865" t="inlineStr">
        <is>
          <t>03/2026</t>
        </is>
      </c>
      <c r="E865" t="n">
        <v>10</v>
      </c>
      <c r="F865" t="n">
        <v>152.2</v>
      </c>
      <c r="G865" t="n">
        <v>15.22</v>
      </c>
    </row>
    <row r="866">
      <c r="A866" t="inlineStr">
        <is>
          <t>Love Cabaret</t>
        </is>
      </c>
      <c r="B866" t="n">
        <v>23511</v>
      </c>
      <c r="C866" t="inlineStr">
        <is>
          <t>MOSTARDA AMARELA KG</t>
        </is>
      </c>
      <c r="D866" t="inlineStr">
        <is>
          <t>03/2026</t>
        </is>
      </c>
      <c r="E866" t="n">
        <v>2</v>
      </c>
      <c r="F866" t="n">
        <v>38.6</v>
      </c>
      <c r="G866" t="n">
        <v>19.3</v>
      </c>
    </row>
    <row r="867">
      <c r="A867" t="inlineStr">
        <is>
          <t>Love Cabaret</t>
        </is>
      </c>
      <c r="B867" t="n">
        <v>20984</v>
      </c>
      <c r="C867" t="inlineStr">
        <is>
          <t>OLEO DE SOJA LIZA C/900ML</t>
        </is>
      </c>
      <c r="D867" t="inlineStr">
        <is>
          <t>03/2026</t>
        </is>
      </c>
      <c r="E867" t="n">
        <v>30</v>
      </c>
      <c r="F867" t="n">
        <v>228.3</v>
      </c>
      <c r="G867" t="n">
        <v>7.61</v>
      </c>
    </row>
    <row r="868">
      <c r="A868" t="inlineStr">
        <is>
          <t>Love Cabaret</t>
        </is>
      </c>
      <c r="B868" t="n">
        <v>23096</v>
      </c>
      <c r="C868" t="inlineStr">
        <is>
          <t>OVO BRANCO UN</t>
        </is>
      </c>
      <c r="D868" t="inlineStr">
        <is>
          <t>03/2026</t>
        </is>
      </c>
      <c r="E868" t="n">
        <v>120</v>
      </c>
      <c r="F868" t="n">
        <v>88.2</v>
      </c>
      <c r="G868" t="n">
        <v>0.74</v>
      </c>
    </row>
    <row r="869">
      <c r="A869" t="inlineStr">
        <is>
          <t>Love Cabaret</t>
        </is>
      </c>
      <c r="B869" t="n">
        <v>17162</v>
      </c>
      <c r="C869" t="inlineStr">
        <is>
          <t>PANO MULTIUSO 28X240 C/600PANOS UM</t>
        </is>
      </c>
      <c r="D869" t="inlineStr">
        <is>
          <t>03/2026</t>
        </is>
      </c>
      <c r="E869" t="n">
        <v>2</v>
      </c>
      <c r="F869" t="n">
        <v>108</v>
      </c>
      <c r="G869" t="n">
        <v>54</v>
      </c>
    </row>
    <row r="870">
      <c r="A870" t="inlineStr">
        <is>
          <t>Love Cabaret</t>
        </is>
      </c>
      <c r="B870" t="n">
        <v>21372</v>
      </c>
      <c r="C870" t="inlineStr">
        <is>
          <t>PAO BRIOCHE FORME C/ TAMPA UN</t>
        </is>
      </c>
      <c r="D870" t="inlineStr">
        <is>
          <t>03/2026</t>
        </is>
      </c>
      <c r="E870" t="n">
        <v>7</v>
      </c>
      <c r="F870" t="n">
        <v>217</v>
      </c>
      <c r="G870" t="n">
        <v>31</v>
      </c>
    </row>
    <row r="871">
      <c r="A871" t="inlineStr">
        <is>
          <t>Love Cabaret</t>
        </is>
      </c>
      <c r="B871" t="n">
        <v>17341</v>
      </c>
      <c r="C871" t="inlineStr">
        <is>
          <t>PAPEL HIGIENICO ROLAO NOBRE 300M C/8</t>
        </is>
      </c>
      <c r="D871" t="inlineStr">
        <is>
          <t>03/2026</t>
        </is>
      </c>
      <c r="E871" t="n">
        <v>1</v>
      </c>
      <c r="F871" t="n">
        <v>74.8</v>
      </c>
      <c r="G871" t="n">
        <v>74.8</v>
      </c>
    </row>
    <row r="872">
      <c r="A872" t="inlineStr">
        <is>
          <t>Love Cabaret</t>
        </is>
      </c>
      <c r="B872" t="n">
        <v>17418</v>
      </c>
      <c r="C872" t="inlineStr">
        <is>
          <t>PAPEL TOALHA BOBINA LUXO BIA PAPER C/6X20X200M C/6 ROLOS</t>
        </is>
      </c>
      <c r="D872" t="inlineStr">
        <is>
          <t>03/2026</t>
        </is>
      </c>
      <c r="E872" t="n">
        <v>3</v>
      </c>
      <c r="F872" t="n">
        <v>176.7</v>
      </c>
      <c r="G872" t="n">
        <v>58.9</v>
      </c>
    </row>
    <row r="873">
      <c r="A873" t="inlineStr">
        <is>
          <t>Love Cabaret</t>
        </is>
      </c>
      <c r="B873" t="n">
        <v>28297</v>
      </c>
      <c r="C873" t="inlineStr">
        <is>
          <t>PAPEL TOALHA BOBINA NOBREPAPPER 9X250X8 UN</t>
        </is>
      </c>
      <c r="D873" t="inlineStr">
        <is>
          <t>03/2026</t>
        </is>
      </c>
      <c r="E873" t="n">
        <v>1</v>
      </c>
      <c r="F873" t="n">
        <v>112.64</v>
      </c>
      <c r="G873" t="n">
        <v>112.64</v>
      </c>
    </row>
    <row r="874">
      <c r="A874" t="inlineStr">
        <is>
          <t>Love Cabaret</t>
        </is>
      </c>
      <c r="B874" t="n">
        <v>28603</v>
      </c>
      <c r="C874" t="inlineStr">
        <is>
          <t>PAPEL TOALHA INTERF. FOLHA DUPLA NOBRE C/2000FLS UN</t>
        </is>
      </c>
      <c r="D874" t="inlineStr">
        <is>
          <t>03/2026</t>
        </is>
      </c>
      <c r="E874" t="n">
        <v>2</v>
      </c>
      <c r="F874" t="n">
        <v>97.16</v>
      </c>
      <c r="G874" t="n">
        <v>48.58</v>
      </c>
    </row>
    <row r="875">
      <c r="A875" t="inlineStr">
        <is>
          <t>Love Cabaret</t>
        </is>
      </c>
      <c r="B875" t="n">
        <v>28880</v>
      </c>
      <c r="C875" t="inlineStr">
        <is>
          <t>PAPEL TOALHA INTERFOLHA NOBRE PAPER FOLHA DUPLA  2000 FOLHAS</t>
        </is>
      </c>
      <c r="D875" t="inlineStr">
        <is>
          <t>03/2026</t>
        </is>
      </c>
      <c r="E875" t="n">
        <v>2</v>
      </c>
      <c r="F875" t="n">
        <v>170</v>
      </c>
      <c r="G875" t="n">
        <v>85</v>
      </c>
    </row>
    <row r="876">
      <c r="A876" t="inlineStr">
        <is>
          <t>Love Cabaret</t>
        </is>
      </c>
      <c r="B876" t="n">
        <v>24505</v>
      </c>
      <c r="C876" t="inlineStr">
        <is>
          <t>PAPEL TOALHA SNOB 1X2 UN</t>
        </is>
      </c>
      <c r="D876" t="inlineStr">
        <is>
          <t>03/2026</t>
        </is>
      </c>
      <c r="E876" t="n">
        <v>4</v>
      </c>
      <c r="F876" t="n">
        <v>19.92</v>
      </c>
      <c r="G876" t="n">
        <v>4.98</v>
      </c>
    </row>
    <row r="877">
      <c r="A877" t="inlineStr">
        <is>
          <t>Love Cabaret</t>
        </is>
      </c>
      <c r="B877" t="n">
        <v>23502</v>
      </c>
      <c r="C877" t="inlineStr">
        <is>
          <t>PAPRICA DEFUMADA PCT 500G UN</t>
        </is>
      </c>
      <c r="D877" t="inlineStr">
        <is>
          <t>03/2026</t>
        </is>
      </c>
      <c r="E877" t="n">
        <v>2</v>
      </c>
      <c r="F877" t="n">
        <v>29.8</v>
      </c>
      <c r="G877" t="n">
        <v>14.9</v>
      </c>
    </row>
    <row r="878">
      <c r="A878" t="inlineStr">
        <is>
          <t>Love Cabaret</t>
        </is>
      </c>
      <c r="B878" t="n">
        <v>19932</v>
      </c>
      <c r="C878" t="inlineStr">
        <is>
          <t>PAPRICA DOCE 500GR</t>
        </is>
      </c>
      <c r="D878" t="inlineStr">
        <is>
          <t>03/2026</t>
        </is>
      </c>
      <c r="E878" t="n">
        <v>2</v>
      </c>
      <c r="F878" t="n">
        <v>15</v>
      </c>
      <c r="G878" t="n">
        <v>7.5</v>
      </c>
    </row>
    <row r="879">
      <c r="A879" t="inlineStr">
        <is>
          <t>Love Cabaret</t>
        </is>
      </c>
      <c r="B879" t="n">
        <v>24404</v>
      </c>
      <c r="C879" t="inlineStr">
        <is>
          <t>PEITO BOVINO KG</t>
        </is>
      </c>
      <c r="D879" t="inlineStr">
        <is>
          <t>03/2026</t>
        </is>
      </c>
      <c r="E879" t="n">
        <v>17.3</v>
      </c>
      <c r="F879" t="n">
        <v>517.27</v>
      </c>
      <c r="G879" t="n">
        <v>29.9</v>
      </c>
    </row>
    <row r="880">
      <c r="A880" t="inlineStr">
        <is>
          <t>Love Cabaret</t>
        </is>
      </c>
      <c r="B880" t="n">
        <v>18826</v>
      </c>
      <c r="C880" t="inlineStr">
        <is>
          <t>PEITO BOVINO MOIDO KG</t>
        </is>
      </c>
      <c r="D880" t="inlineStr">
        <is>
          <t>03/2026</t>
        </is>
      </c>
      <c r="E880" t="n">
        <v>21.2</v>
      </c>
      <c r="F880" t="n">
        <v>661.4400000000001</v>
      </c>
      <c r="G880" t="n">
        <v>31.2</v>
      </c>
    </row>
    <row r="881">
      <c r="A881" t="inlineStr">
        <is>
          <t>Love Cabaret</t>
        </is>
      </c>
      <c r="B881" t="n">
        <v>18992</v>
      </c>
      <c r="C881" t="inlineStr">
        <is>
          <t>PEITO DE FRANGO SEM OSSO E COM PELE KG</t>
        </is>
      </c>
      <c r="D881" t="inlineStr">
        <is>
          <t>03/2026</t>
        </is>
      </c>
      <c r="E881" t="n">
        <v>12</v>
      </c>
      <c r="F881" t="n">
        <v>179.88</v>
      </c>
      <c r="G881" t="n">
        <v>14.99</v>
      </c>
    </row>
    <row r="882">
      <c r="A882" t="inlineStr">
        <is>
          <t>Love Cabaret</t>
        </is>
      </c>
      <c r="B882" t="n">
        <v>19589</v>
      </c>
      <c r="C882" t="inlineStr">
        <is>
          <t>PEPINO JAPONES KG</t>
        </is>
      </c>
      <c r="D882" t="inlineStr">
        <is>
          <t>03/2026</t>
        </is>
      </c>
      <c r="E882" t="n">
        <v>0.9</v>
      </c>
      <c r="F882" t="n">
        <v>4.94</v>
      </c>
      <c r="G882" t="n">
        <v>5.49</v>
      </c>
    </row>
    <row r="883">
      <c r="A883" t="inlineStr">
        <is>
          <t>Love Cabaret</t>
        </is>
      </c>
      <c r="B883" t="n">
        <v>19728</v>
      </c>
      <c r="C883" t="inlineStr">
        <is>
          <t>PERA WILLIAM KG</t>
        </is>
      </c>
      <c r="D883" t="inlineStr">
        <is>
          <t>03/2026</t>
        </is>
      </c>
      <c r="E883" t="n">
        <v>1.1</v>
      </c>
      <c r="F883" t="n">
        <v>13.79</v>
      </c>
      <c r="G883" t="n">
        <v>12.54</v>
      </c>
    </row>
    <row r="884">
      <c r="A884" t="inlineStr">
        <is>
          <t>Love Cabaret</t>
        </is>
      </c>
      <c r="B884" t="n">
        <v>18668</v>
      </c>
      <c r="C884" t="inlineStr">
        <is>
          <t>PERNIL SUINO SEM OSSO KG</t>
        </is>
      </c>
      <c r="D884" t="inlineStr">
        <is>
          <t>03/2026</t>
        </is>
      </c>
      <c r="E884" t="n">
        <v>17</v>
      </c>
      <c r="F884" t="n">
        <v>339.83</v>
      </c>
      <c r="G884" t="n">
        <v>19.99</v>
      </c>
    </row>
    <row r="885">
      <c r="A885" t="inlineStr">
        <is>
          <t>Love Cabaret</t>
        </is>
      </c>
      <c r="B885" t="n">
        <v>20582</v>
      </c>
      <c r="C885" t="inlineStr">
        <is>
          <t>PESSEGO EM CALDA MARIZA 450GR</t>
        </is>
      </c>
      <c r="D885" t="inlineStr">
        <is>
          <t>03/2026</t>
        </is>
      </c>
      <c r="E885" t="n">
        <v>3</v>
      </c>
      <c r="F885" t="n">
        <v>33.6</v>
      </c>
      <c r="G885" t="n">
        <v>11.2</v>
      </c>
    </row>
    <row r="886">
      <c r="A886" t="inlineStr">
        <is>
          <t>Love Cabaret</t>
        </is>
      </c>
      <c r="B886" t="n">
        <v>19574</v>
      </c>
      <c r="C886" t="inlineStr">
        <is>
          <t>PIMENTA CHOCOLATE KG</t>
        </is>
      </c>
      <c r="D886" t="inlineStr">
        <is>
          <t>03/2026</t>
        </is>
      </c>
      <c r="E886" t="n">
        <v>0.7</v>
      </c>
      <c r="F886" t="n">
        <v>63</v>
      </c>
      <c r="G886" t="n">
        <v>90</v>
      </c>
    </row>
    <row r="887">
      <c r="A887" t="inlineStr">
        <is>
          <t>Love Cabaret</t>
        </is>
      </c>
      <c r="B887" t="n">
        <v>19575</v>
      </c>
      <c r="C887" t="inlineStr">
        <is>
          <t>PIMENTA DE CHEIRO VERDE KG</t>
        </is>
      </c>
      <c r="D887" t="inlineStr">
        <is>
          <t>03/2026</t>
        </is>
      </c>
      <c r="E887" t="n">
        <v>1.3</v>
      </c>
      <c r="F887" t="n">
        <v>39.2</v>
      </c>
      <c r="G887" t="n">
        <v>30.15</v>
      </c>
    </row>
    <row r="888">
      <c r="A888" t="inlineStr">
        <is>
          <t>Love Cabaret</t>
        </is>
      </c>
      <c r="B888" t="n">
        <v>19572</v>
      </c>
      <c r="C888" t="inlineStr">
        <is>
          <t>PIMENTA DEDO DE MOCA KG</t>
        </is>
      </c>
      <c r="D888" t="inlineStr">
        <is>
          <t>03/2026</t>
        </is>
      </c>
      <c r="E888" t="n">
        <v>0.9</v>
      </c>
      <c r="F888" t="n">
        <v>12.8</v>
      </c>
      <c r="G888" t="n">
        <v>14.22</v>
      </c>
    </row>
    <row r="889">
      <c r="A889" t="inlineStr">
        <is>
          <t>Love Cabaret</t>
        </is>
      </c>
      <c r="B889" t="n">
        <v>19570</v>
      </c>
      <c r="C889" t="inlineStr">
        <is>
          <t>PIMENTA JALAPENO KG</t>
        </is>
      </c>
      <c r="D889" t="inlineStr">
        <is>
          <t>03/2026</t>
        </is>
      </c>
      <c r="E889" t="n">
        <v>0.4</v>
      </c>
      <c r="F889" t="n">
        <v>10.8</v>
      </c>
      <c r="G889" t="n">
        <v>27</v>
      </c>
    </row>
    <row r="890">
      <c r="A890" t="inlineStr">
        <is>
          <t>Love Cabaret</t>
        </is>
      </c>
      <c r="B890" t="n">
        <v>19565</v>
      </c>
      <c r="C890" t="inlineStr">
        <is>
          <t>PIMENTA MALAGUETA VERMELHA KG</t>
        </is>
      </c>
      <c r="D890" t="inlineStr">
        <is>
          <t>03/2026</t>
        </is>
      </c>
      <c r="E890" t="n">
        <v>0.2</v>
      </c>
      <c r="F890" t="n">
        <v>9.6</v>
      </c>
      <c r="G890" t="n">
        <v>48</v>
      </c>
    </row>
    <row r="891">
      <c r="A891" t="inlineStr">
        <is>
          <t>Love Cabaret</t>
        </is>
      </c>
      <c r="B891" t="n">
        <v>23732</v>
      </c>
      <c r="C891" t="inlineStr">
        <is>
          <t>PRESUNTO COZIDO KG</t>
        </is>
      </c>
      <c r="D891" t="inlineStr">
        <is>
          <t>03/2026</t>
        </is>
      </c>
      <c r="E891" t="n">
        <v>7.18</v>
      </c>
      <c r="F891" t="n">
        <v>164.78</v>
      </c>
      <c r="G891" t="n">
        <v>22.95</v>
      </c>
    </row>
    <row r="892">
      <c r="A892" t="inlineStr">
        <is>
          <t>Love Cabaret</t>
        </is>
      </c>
      <c r="B892" t="n">
        <v>24514</v>
      </c>
      <c r="C892" t="inlineStr">
        <is>
          <t>PROAUTO DETERGENTE NEUTRO NEUTER SUPER 5 L</t>
        </is>
      </c>
      <c r="D892" t="inlineStr">
        <is>
          <t>03/2026</t>
        </is>
      </c>
      <c r="E892" t="n">
        <v>4</v>
      </c>
      <c r="F892" t="n">
        <v>494.16</v>
      </c>
      <c r="G892" t="n">
        <v>123.54</v>
      </c>
    </row>
    <row r="893">
      <c r="A893" t="inlineStr">
        <is>
          <t>Love Cabaret</t>
        </is>
      </c>
      <c r="B893" t="n">
        <v>23074</v>
      </c>
      <c r="C893" t="inlineStr">
        <is>
          <t>QUEIJO EMMENTAL KG</t>
        </is>
      </c>
      <c r="D893" t="inlineStr">
        <is>
          <t>03/2026</t>
        </is>
      </c>
      <c r="E893" t="n">
        <v>6.56</v>
      </c>
      <c r="F893" t="n">
        <v>539.89</v>
      </c>
      <c r="G893" t="n">
        <v>82.3</v>
      </c>
    </row>
    <row r="894">
      <c r="A894" t="inlineStr">
        <is>
          <t>Love Cabaret</t>
        </is>
      </c>
      <c r="B894" t="n">
        <v>19322</v>
      </c>
      <c r="C894" t="inlineStr">
        <is>
          <t>QUEIJO MUSSARELA SCALA KG</t>
        </is>
      </c>
      <c r="D894" t="inlineStr">
        <is>
          <t>03/2026</t>
        </is>
      </c>
      <c r="E894" t="n">
        <v>12.26</v>
      </c>
      <c r="F894" t="n">
        <v>505.57</v>
      </c>
      <c r="G894" t="n">
        <v>41.24</v>
      </c>
    </row>
    <row r="895">
      <c r="A895" t="inlineStr">
        <is>
          <t>Love Cabaret</t>
        </is>
      </c>
      <c r="B895" t="n">
        <v>24449</v>
      </c>
      <c r="C895" t="inlineStr">
        <is>
          <t>QUEIJO PARMESAO KG</t>
        </is>
      </c>
      <c r="D895" t="inlineStr">
        <is>
          <t>03/2026</t>
        </is>
      </c>
      <c r="E895" t="n">
        <v>5.46</v>
      </c>
      <c r="F895" t="n">
        <v>408.9</v>
      </c>
      <c r="G895" t="n">
        <v>74.89</v>
      </c>
    </row>
    <row r="896">
      <c r="A896" t="inlineStr">
        <is>
          <t>Love Cabaret</t>
        </is>
      </c>
      <c r="B896" t="n">
        <v>19558</v>
      </c>
      <c r="C896" t="inlineStr">
        <is>
          <t>QUIABO KG</t>
        </is>
      </c>
      <c r="D896" t="inlineStr">
        <is>
          <t>03/2026</t>
        </is>
      </c>
      <c r="E896" t="n">
        <v>1</v>
      </c>
      <c r="F896" t="n">
        <v>14</v>
      </c>
      <c r="G896" t="n">
        <v>14</v>
      </c>
    </row>
    <row r="897">
      <c r="A897" t="inlineStr">
        <is>
          <t>Love Cabaret</t>
        </is>
      </c>
      <c r="B897" t="n">
        <v>23195</v>
      </c>
      <c r="C897" t="inlineStr">
        <is>
          <t>RABANETE KG</t>
        </is>
      </c>
      <c r="D897" t="inlineStr">
        <is>
          <t>03/2026</t>
        </is>
      </c>
      <c r="E897" t="n">
        <v>0.55</v>
      </c>
      <c r="F897" t="n">
        <v>7.98</v>
      </c>
      <c r="G897" t="n">
        <v>14.51</v>
      </c>
    </row>
    <row r="898">
      <c r="A898" t="inlineStr">
        <is>
          <t>Love Cabaret</t>
        </is>
      </c>
      <c r="B898" t="n">
        <v>17850</v>
      </c>
      <c r="C898" t="inlineStr">
        <is>
          <t>REFRIGERANTE FYS LARANJA 350ML C/ 12</t>
        </is>
      </c>
      <c r="D898" t="inlineStr">
        <is>
          <t>03/2026</t>
        </is>
      </c>
      <c r="E898" t="n">
        <v>9</v>
      </c>
      <c r="F898" t="n">
        <v>353.88</v>
      </c>
      <c r="G898" t="n">
        <v>39.32</v>
      </c>
    </row>
    <row r="899">
      <c r="A899" t="inlineStr">
        <is>
          <t>Love Cabaret</t>
        </is>
      </c>
      <c r="B899" t="n">
        <v>26947</v>
      </c>
      <c r="C899" t="inlineStr">
        <is>
          <t>REFRIGERANTE GUARANA ZERO FYS 350ML C/12</t>
        </is>
      </c>
      <c r="D899" t="inlineStr">
        <is>
          <t>03/2026</t>
        </is>
      </c>
      <c r="E899" t="n">
        <v>5</v>
      </c>
      <c r="F899" t="n">
        <v>215.55</v>
      </c>
      <c r="G899" t="n">
        <v>43.11</v>
      </c>
    </row>
    <row r="900">
      <c r="A900" t="inlineStr">
        <is>
          <t>Love Cabaret</t>
        </is>
      </c>
      <c r="B900" t="n">
        <v>19472</v>
      </c>
      <c r="C900" t="inlineStr">
        <is>
          <t>RUCULA KG</t>
        </is>
      </c>
      <c r="D900" t="inlineStr">
        <is>
          <t>03/2026</t>
        </is>
      </c>
      <c r="E900" t="n">
        <v>1.7</v>
      </c>
      <c r="F900" t="n">
        <v>46.84</v>
      </c>
      <c r="G900" t="n">
        <v>27.55</v>
      </c>
    </row>
    <row r="901">
      <c r="A901" t="inlineStr">
        <is>
          <t>Love Cabaret</t>
        </is>
      </c>
      <c r="B901" t="n">
        <v>28140</v>
      </c>
      <c r="C901" t="inlineStr">
        <is>
          <t>SABONETE ANTISSEPTICO KIMI CREAM PROAUTO 5L UN</t>
        </is>
      </c>
      <c r="D901" t="inlineStr">
        <is>
          <t>03/2026</t>
        </is>
      </c>
      <c r="E901" t="n">
        <v>4</v>
      </c>
      <c r="F901" t="n">
        <v>451.72</v>
      </c>
      <c r="G901" t="n">
        <v>112.93</v>
      </c>
    </row>
    <row r="902">
      <c r="A902" t="inlineStr">
        <is>
          <t>Love Cabaret</t>
        </is>
      </c>
      <c r="B902" t="n">
        <v>29113</v>
      </c>
      <c r="C902" t="inlineStr">
        <is>
          <t>SABONETEIRA RESERVATORIO PROAUTO BONIFICADA UN</t>
        </is>
      </c>
      <c r="D902" t="inlineStr">
        <is>
          <t>03/2026</t>
        </is>
      </c>
      <c r="E902" t="n">
        <v>4</v>
      </c>
      <c r="F902" t="n">
        <v>436</v>
      </c>
      <c r="G902" t="n">
        <v>109</v>
      </c>
    </row>
    <row r="903">
      <c r="A903" t="inlineStr">
        <is>
          <t>Love Cabaret</t>
        </is>
      </c>
      <c r="B903" t="n">
        <v>17437</v>
      </c>
      <c r="C903" t="inlineStr">
        <is>
          <t>SACO ALVEJADO BRANCO 45X65 UN</t>
        </is>
      </c>
      <c r="D903" t="inlineStr">
        <is>
          <t>03/2026</t>
        </is>
      </c>
      <c r="E903" t="n">
        <v>40</v>
      </c>
      <c r="F903" t="n">
        <v>92</v>
      </c>
      <c r="G903" t="n">
        <v>2.3</v>
      </c>
    </row>
    <row r="904">
      <c r="A904" t="inlineStr">
        <is>
          <t>Love Cabaret</t>
        </is>
      </c>
      <c r="B904" t="n">
        <v>21423</v>
      </c>
      <c r="C904" t="inlineStr">
        <is>
          <t>SACO DE LIXO 100L BL PRETO GROSSO 95X120 4K UN</t>
        </is>
      </c>
      <c r="D904" t="inlineStr">
        <is>
          <t>03/2026</t>
        </is>
      </c>
      <c r="E904" t="n">
        <v>4</v>
      </c>
      <c r="F904" t="n">
        <v>127.28</v>
      </c>
      <c r="G904" t="n">
        <v>31.82</v>
      </c>
    </row>
    <row r="905">
      <c r="A905" t="inlineStr">
        <is>
          <t>Love Cabaret</t>
        </is>
      </c>
      <c r="B905" t="n">
        <v>17373</v>
      </c>
      <c r="C905" t="inlineStr">
        <is>
          <t>SACO DE LIXO 40L PRETO C/100</t>
        </is>
      </c>
      <c r="D905" t="inlineStr">
        <is>
          <t>03/2026</t>
        </is>
      </c>
      <c r="E905" t="n">
        <v>1</v>
      </c>
      <c r="F905" t="n">
        <v>20.8</v>
      </c>
      <c r="G905" t="n">
        <v>20.8</v>
      </c>
    </row>
    <row r="906">
      <c r="A906" t="inlineStr">
        <is>
          <t>Love Cabaret</t>
        </is>
      </c>
      <c r="B906" t="n">
        <v>17397</v>
      </c>
      <c r="C906" t="inlineStr">
        <is>
          <t>SACO DE LIXO 60L PRETO GROSSO 65X80CM (ENTRE 3KG A 4KG)</t>
        </is>
      </c>
      <c r="D906" t="inlineStr">
        <is>
          <t>03/2026</t>
        </is>
      </c>
      <c r="E906" t="n">
        <v>5</v>
      </c>
      <c r="F906" t="n">
        <v>159.1</v>
      </c>
      <c r="G906" t="n">
        <v>31.82</v>
      </c>
    </row>
    <row r="907">
      <c r="A907" t="inlineStr">
        <is>
          <t>Love Cabaret</t>
        </is>
      </c>
      <c r="B907" t="n">
        <v>23489</v>
      </c>
      <c r="C907" t="inlineStr">
        <is>
          <t>SAL DE PARRILLA KG</t>
        </is>
      </c>
      <c r="D907" t="inlineStr">
        <is>
          <t>03/2026</t>
        </is>
      </c>
      <c r="E907" t="n">
        <v>2</v>
      </c>
      <c r="F907" t="n">
        <v>39.1</v>
      </c>
      <c r="G907" t="n">
        <v>19.55</v>
      </c>
    </row>
    <row r="908">
      <c r="A908" t="inlineStr">
        <is>
          <t>Love Cabaret</t>
        </is>
      </c>
      <c r="B908" t="n">
        <v>19906</v>
      </c>
      <c r="C908" t="inlineStr">
        <is>
          <t>SAL REFINADO CISNE 10X1KG</t>
        </is>
      </c>
      <c r="D908" t="inlineStr">
        <is>
          <t>03/2026</t>
        </is>
      </c>
      <c r="E908" t="n">
        <v>1</v>
      </c>
      <c r="F908" t="n">
        <v>37</v>
      </c>
      <c r="G908" t="n">
        <v>37</v>
      </c>
    </row>
    <row r="909">
      <c r="A909" t="inlineStr">
        <is>
          <t>Love Cabaret</t>
        </is>
      </c>
      <c r="B909" t="n">
        <v>23113</v>
      </c>
      <c r="C909" t="inlineStr">
        <is>
          <t>SALSA KG</t>
        </is>
      </c>
      <c r="D909" t="inlineStr">
        <is>
          <t>03/2026</t>
        </is>
      </c>
      <c r="E909" t="n">
        <v>1.9</v>
      </c>
      <c r="F909" t="n">
        <v>20.95</v>
      </c>
      <c r="G909" t="n">
        <v>11.03</v>
      </c>
    </row>
    <row r="910">
      <c r="A910" t="inlineStr">
        <is>
          <t>Love Cabaret</t>
        </is>
      </c>
      <c r="B910" t="n">
        <v>19465</v>
      </c>
      <c r="C910" t="inlineStr">
        <is>
          <t>SALSAO KG</t>
        </is>
      </c>
      <c r="D910" t="inlineStr">
        <is>
          <t>03/2026</t>
        </is>
      </c>
      <c r="E910" t="n">
        <v>1</v>
      </c>
      <c r="F910" t="n">
        <v>7.5</v>
      </c>
      <c r="G910" t="n">
        <v>7.5</v>
      </c>
    </row>
    <row r="911">
      <c r="A911" t="inlineStr">
        <is>
          <t>Love Cabaret</t>
        </is>
      </c>
      <c r="B911" t="n">
        <v>18989</v>
      </c>
      <c r="C911" t="inlineStr">
        <is>
          <t>SOBRECOXA DESSOSSADA KG</t>
        </is>
      </c>
      <c r="D911" t="inlineStr">
        <is>
          <t>03/2026</t>
        </is>
      </c>
      <c r="E911" t="n">
        <v>20</v>
      </c>
      <c r="F911" t="n">
        <v>279.6</v>
      </c>
      <c r="G911" t="n">
        <v>13.98</v>
      </c>
    </row>
    <row r="912">
      <c r="A912" t="inlineStr">
        <is>
          <t>Love Cabaret</t>
        </is>
      </c>
      <c r="B912" t="n">
        <v>24708</v>
      </c>
      <c r="C912" t="inlineStr">
        <is>
          <t>SUCO DE MACA  NATURAL ONE C/900 ML</t>
        </is>
      </c>
      <c r="D912" t="inlineStr">
        <is>
          <t>03/2026</t>
        </is>
      </c>
      <c r="E912" t="n">
        <v>12</v>
      </c>
      <c r="F912" t="n">
        <v>288.6</v>
      </c>
      <c r="G912" t="n">
        <v>24.05</v>
      </c>
    </row>
    <row r="913">
      <c r="A913" t="inlineStr">
        <is>
          <t>Love Cabaret</t>
        </is>
      </c>
      <c r="B913" t="n">
        <v>28884</v>
      </c>
      <c r="C913" t="inlineStr">
        <is>
          <t>TAPETE REDONDO PELUCIA 1,40X1,40 VERMELHO UN</t>
        </is>
      </c>
      <c r="D913" t="inlineStr">
        <is>
          <t>03/2026</t>
        </is>
      </c>
      <c r="E913" t="n">
        <v>1</v>
      </c>
      <c r="F913" t="n">
        <v>122.15</v>
      </c>
      <c r="G913" t="n">
        <v>122.15</v>
      </c>
    </row>
    <row r="914">
      <c r="A914" t="inlineStr">
        <is>
          <t>Love Cabaret</t>
        </is>
      </c>
      <c r="B914" t="n">
        <v>20590</v>
      </c>
      <c r="C914" t="inlineStr">
        <is>
          <t>TOMATE PELADO ARCOBELLO 2,55KG</t>
        </is>
      </c>
      <c r="D914" t="inlineStr">
        <is>
          <t>03/2026</t>
        </is>
      </c>
      <c r="E914" t="n">
        <v>6</v>
      </c>
      <c r="F914" t="n">
        <v>187.2</v>
      </c>
      <c r="G914" t="n">
        <v>31.2</v>
      </c>
    </row>
    <row r="915">
      <c r="A915" t="inlineStr">
        <is>
          <t>Love Cabaret</t>
        </is>
      </c>
      <c r="B915" t="n">
        <v>19532</v>
      </c>
      <c r="C915" t="inlineStr">
        <is>
          <t>TOMATE SALADA ITALIANO KG</t>
        </is>
      </c>
      <c r="D915" t="inlineStr">
        <is>
          <t>03/2026</t>
        </is>
      </c>
      <c r="E915" t="n">
        <v>7.3</v>
      </c>
      <c r="F915" t="n">
        <v>66.17</v>
      </c>
      <c r="G915" t="n">
        <v>9.06</v>
      </c>
    </row>
    <row r="916">
      <c r="A916" t="inlineStr">
        <is>
          <t>Love Cabaret</t>
        </is>
      </c>
      <c r="B916" t="n">
        <v>23108</v>
      </c>
      <c r="C916" t="inlineStr">
        <is>
          <t>TOMILHO KG</t>
        </is>
      </c>
      <c r="D916" t="inlineStr">
        <is>
          <t>03/2026</t>
        </is>
      </c>
      <c r="E916" t="n">
        <v>0.1</v>
      </c>
      <c r="F916" t="n">
        <v>6</v>
      </c>
      <c r="G916" t="n">
        <v>60</v>
      </c>
    </row>
    <row r="917">
      <c r="A917" t="inlineStr">
        <is>
          <t>Love Cabaret</t>
        </is>
      </c>
      <c r="B917" t="n">
        <v>25591</v>
      </c>
      <c r="C917" t="inlineStr">
        <is>
          <t>UVA VITORIA SEM CAROCO KG</t>
        </is>
      </c>
      <c r="D917" t="inlineStr">
        <is>
          <t>03/2026</t>
        </is>
      </c>
      <c r="E917" t="n">
        <v>8</v>
      </c>
      <c r="F917" t="n">
        <v>172.55</v>
      </c>
      <c r="G917" t="n">
        <v>21.57</v>
      </c>
    </row>
    <row r="918">
      <c r="A918" t="inlineStr">
        <is>
          <t>Love Cabaret</t>
        </is>
      </c>
      <c r="B918" t="n">
        <v>19527</v>
      </c>
      <c r="C918" t="inlineStr">
        <is>
          <t>VAGEM HOLANDESA KG</t>
        </is>
      </c>
      <c r="D918" t="inlineStr">
        <is>
          <t>03/2026</t>
        </is>
      </c>
      <c r="E918" t="n">
        <v>1</v>
      </c>
      <c r="F918" t="n">
        <v>29</v>
      </c>
      <c r="G918" t="n">
        <v>29</v>
      </c>
    </row>
    <row r="919">
      <c r="A919" t="inlineStr">
        <is>
          <t>Love Cabaret</t>
        </is>
      </c>
      <c r="B919" t="n">
        <v>29114</v>
      </c>
      <c r="C919" t="inlineStr">
        <is>
          <t>VALVULA PUMP FRASCO BONIFICADO UN</t>
        </is>
      </c>
      <c r="D919" t="inlineStr">
        <is>
          <t>03/2026</t>
        </is>
      </c>
      <c r="E919" t="n">
        <v>4</v>
      </c>
      <c r="F919" t="n">
        <v>8.199999999999999</v>
      </c>
      <c r="G919" t="n">
        <v>2.05</v>
      </c>
    </row>
    <row r="920">
      <c r="A920" t="inlineStr">
        <is>
          <t>Love Cabaret</t>
        </is>
      </c>
      <c r="B920" t="n">
        <v>28804</v>
      </c>
      <c r="C920" t="inlineStr">
        <is>
          <t>VALVULA PUMP PARA GALAO DE 5L PROAUTO BONIFICADO</t>
        </is>
      </c>
      <c r="D920" t="inlineStr">
        <is>
          <t>03/2026</t>
        </is>
      </c>
      <c r="E920" t="n">
        <v>4</v>
      </c>
      <c r="F920" t="n">
        <v>37.76</v>
      </c>
      <c r="G920" t="n">
        <v>9.44</v>
      </c>
    </row>
    <row r="921">
      <c r="A921" t="inlineStr">
        <is>
          <t>Love Cabaret</t>
        </is>
      </c>
      <c r="B921" t="n">
        <v>18220</v>
      </c>
      <c r="C921" t="inlineStr">
        <is>
          <t>VERMOUTH CARPANO CLASSICO ROSSO ITALIANO 1L</t>
        </is>
      </c>
      <c r="D921" t="inlineStr">
        <is>
          <t>03/2026</t>
        </is>
      </c>
      <c r="E921" t="n">
        <v>18</v>
      </c>
      <c r="F921" t="n">
        <v>1386</v>
      </c>
      <c r="G921" t="n">
        <v>77</v>
      </c>
    </row>
    <row r="922">
      <c r="A922" t="inlineStr">
        <is>
          <t>Love Cabaret</t>
        </is>
      </c>
      <c r="B922" t="n">
        <v>18218</v>
      </c>
      <c r="C922" t="inlineStr">
        <is>
          <t>VERMOUTH CINZANO ROSSO ARGENTINO 1L</t>
        </is>
      </c>
      <c r="D922" t="inlineStr">
        <is>
          <t>03/2026</t>
        </is>
      </c>
      <c r="E922" t="n">
        <v>18</v>
      </c>
      <c r="F922" t="n">
        <v>468</v>
      </c>
      <c r="G922" t="n">
        <v>26</v>
      </c>
    </row>
    <row r="923">
      <c r="A923" t="inlineStr">
        <is>
          <t>Love Cabaret</t>
        </is>
      </c>
      <c r="B923" t="n">
        <v>20202</v>
      </c>
      <c r="C923" t="inlineStr">
        <is>
          <t>VINAGRE DE ARROZ CASTELO 750ML UN</t>
        </is>
      </c>
      <c r="D923" t="inlineStr">
        <is>
          <t>03/2026</t>
        </is>
      </c>
      <c r="E923" t="n">
        <v>6</v>
      </c>
      <c r="F923" t="n">
        <v>43.74</v>
      </c>
      <c r="G923" t="n">
        <v>7.29</v>
      </c>
    </row>
    <row r="924">
      <c r="A924" t="inlineStr">
        <is>
          <t>Love Cabaret</t>
        </is>
      </c>
      <c r="B924" t="n">
        <v>27858</v>
      </c>
      <c r="C924" t="inlineStr">
        <is>
          <t>VINHO ROSE CHATEAU DE JAU / LE JAJA DE JAU ROSÉ DE SYRAH PAYS D'OC IGP LANGUEDOC</t>
        </is>
      </c>
      <c r="D924" t="inlineStr">
        <is>
          <t>03/2026</t>
        </is>
      </c>
      <c r="E924" t="n">
        <v>24</v>
      </c>
      <c r="F924" t="n">
        <v>1622.4</v>
      </c>
      <c r="G924" t="n">
        <v>67.59999999999999</v>
      </c>
    </row>
    <row r="925">
      <c r="A925" t="inlineStr">
        <is>
          <t>Love Cabaret</t>
        </is>
      </c>
      <c r="B925" t="n">
        <v>18172</v>
      </c>
      <c r="C925" t="inlineStr">
        <is>
          <t>VODKA SMIRNOFF RED 998ML</t>
        </is>
      </c>
      <c r="D925" t="inlineStr">
        <is>
          <t>03/2026</t>
        </is>
      </c>
      <c r="E925" t="n">
        <v>18</v>
      </c>
      <c r="F925" t="n">
        <v>571.86</v>
      </c>
      <c r="G925" t="n">
        <v>31.77</v>
      </c>
    </row>
    <row r="926">
      <c r="A926" t="inlineStr">
        <is>
          <t>Love Cabaret</t>
        </is>
      </c>
      <c r="B926" t="n">
        <v>18119</v>
      </c>
      <c r="C926" t="inlineStr">
        <is>
          <t>WHISKY JOHNNIE WALKER BLACK LABEL 1L</t>
        </is>
      </c>
      <c r="D926" t="inlineStr">
        <is>
          <t>03/2026</t>
        </is>
      </c>
      <c r="E926" t="n">
        <v>24</v>
      </c>
      <c r="F926" t="n">
        <v>4156.32</v>
      </c>
      <c r="G926" t="n">
        <v>173.18</v>
      </c>
    </row>
    <row r="927">
      <c r="A927" t="inlineStr">
        <is>
          <t>Love Cabaret</t>
        </is>
      </c>
      <c r="B927" t="n">
        <v>18964</v>
      </c>
      <c r="C927" t="inlineStr">
        <is>
          <t>ACEM EM CUBOS KG</t>
        </is>
      </c>
      <c r="D927" t="inlineStr">
        <is>
          <t>02/2026</t>
        </is>
      </c>
      <c r="E927" t="n">
        <v>25.3</v>
      </c>
      <c r="F927" t="n">
        <v>758.75</v>
      </c>
      <c r="G927" t="n">
        <v>29.99</v>
      </c>
    </row>
    <row r="928">
      <c r="A928" t="inlineStr">
        <is>
          <t>Love Cabaret</t>
        </is>
      </c>
      <c r="B928" t="n">
        <v>21093</v>
      </c>
      <c r="C928" t="inlineStr">
        <is>
          <t>ACUCAR REFINADO UNIAO 1KG UN</t>
        </is>
      </c>
      <c r="D928" t="inlineStr">
        <is>
          <t>02/2026</t>
        </is>
      </c>
      <c r="E928" t="n">
        <v>20</v>
      </c>
      <c r="F928" t="n">
        <v>90.3</v>
      </c>
      <c r="G928" t="n">
        <v>4.52</v>
      </c>
    </row>
    <row r="929">
      <c r="A929" t="inlineStr">
        <is>
          <t>Love Cabaret</t>
        </is>
      </c>
      <c r="B929" t="n">
        <v>17950</v>
      </c>
      <c r="C929" t="inlineStr">
        <is>
          <t>AGUA MINERAL COM GAS LINDOIA PREMIUM  310ML C/12</t>
        </is>
      </c>
      <c r="D929" t="inlineStr">
        <is>
          <t>02/2026</t>
        </is>
      </c>
      <c r="E929" t="n">
        <v>30</v>
      </c>
      <c r="F929" t="n">
        <v>561</v>
      </c>
      <c r="G929" t="n">
        <v>18.7</v>
      </c>
    </row>
    <row r="930">
      <c r="A930" t="inlineStr">
        <is>
          <t>Love Cabaret</t>
        </is>
      </c>
      <c r="B930" t="n">
        <v>17958</v>
      </c>
      <c r="C930" t="inlineStr">
        <is>
          <t>AGUA MINERAL SEM GAS LINDOIA PREMIUM  310ML C/12</t>
        </is>
      </c>
      <c r="D930" t="inlineStr">
        <is>
          <t>02/2026</t>
        </is>
      </c>
      <c r="E930" t="n">
        <v>65</v>
      </c>
      <c r="F930" t="n">
        <v>1129.35</v>
      </c>
      <c r="G930" t="n">
        <v>17.37</v>
      </c>
    </row>
    <row r="931">
      <c r="A931" t="inlineStr">
        <is>
          <t>Love Cabaret</t>
        </is>
      </c>
      <c r="B931" t="n">
        <v>24537</v>
      </c>
      <c r="C931" t="inlineStr">
        <is>
          <t xml:space="preserve">ALCATRA BOVINA MOIDA KG </t>
        </is>
      </c>
      <c r="D931" t="inlineStr">
        <is>
          <t>02/2026</t>
        </is>
      </c>
      <c r="E931" t="n">
        <v>5.5</v>
      </c>
      <c r="F931" t="n">
        <v>274.45</v>
      </c>
      <c r="G931" t="n">
        <v>49.9</v>
      </c>
    </row>
    <row r="932">
      <c r="A932" t="inlineStr">
        <is>
          <t>Love Cabaret</t>
        </is>
      </c>
      <c r="B932" t="n">
        <v>19506</v>
      </c>
      <c r="C932" t="inlineStr">
        <is>
          <t>ALECRIM KG</t>
        </is>
      </c>
      <c r="D932" t="inlineStr">
        <is>
          <t>02/2026</t>
        </is>
      </c>
      <c r="E932" t="n">
        <v>0.1</v>
      </c>
      <c r="F932" t="n">
        <v>4</v>
      </c>
      <c r="G932" t="n">
        <v>40</v>
      </c>
    </row>
    <row r="933">
      <c r="A933" t="inlineStr">
        <is>
          <t>Love Cabaret</t>
        </is>
      </c>
      <c r="B933" t="n">
        <v>19505</v>
      </c>
      <c r="C933" t="inlineStr">
        <is>
          <t>ALFACE AMERICANA KG</t>
        </is>
      </c>
      <c r="D933" t="inlineStr">
        <is>
          <t>02/2026</t>
        </is>
      </c>
      <c r="E933" t="n">
        <v>0.5</v>
      </c>
      <c r="F933" t="n">
        <v>8.6</v>
      </c>
      <c r="G933" t="n">
        <v>17.2</v>
      </c>
    </row>
    <row r="934">
      <c r="A934" t="inlineStr">
        <is>
          <t>Love Cabaret</t>
        </is>
      </c>
      <c r="B934" t="n">
        <v>19503</v>
      </c>
      <c r="C934" t="inlineStr">
        <is>
          <t>ALFACE CRESPA KG</t>
        </is>
      </c>
      <c r="D934" t="inlineStr">
        <is>
          <t>02/2026</t>
        </is>
      </c>
      <c r="E934" t="n">
        <v>3.5</v>
      </c>
      <c r="F934" t="n">
        <v>55.5</v>
      </c>
      <c r="G934" t="n">
        <v>15.86</v>
      </c>
    </row>
    <row r="935">
      <c r="A935" t="inlineStr">
        <is>
          <t>Love Cabaret</t>
        </is>
      </c>
      <c r="B935" t="n">
        <v>19502</v>
      </c>
      <c r="C935" t="inlineStr">
        <is>
          <t>ALFACE CRESPA ROXA KG</t>
        </is>
      </c>
      <c r="D935" t="inlineStr">
        <is>
          <t>02/2026</t>
        </is>
      </c>
      <c r="E935" t="n">
        <v>0.5</v>
      </c>
      <c r="F935" t="n">
        <v>12.5</v>
      </c>
      <c r="G935" t="n">
        <v>25</v>
      </c>
    </row>
    <row r="936">
      <c r="A936" t="inlineStr">
        <is>
          <t>Love Cabaret</t>
        </is>
      </c>
      <c r="B936" t="n">
        <v>24037</v>
      </c>
      <c r="C936" t="inlineStr">
        <is>
          <t>ALHO TRITURADO FRITO</t>
        </is>
      </c>
      <c r="D936" t="inlineStr">
        <is>
          <t>02/2026</t>
        </is>
      </c>
      <c r="E936" t="n">
        <v>1</v>
      </c>
      <c r="F936" t="n">
        <v>19.5</v>
      </c>
      <c r="G936" t="n">
        <v>19.5</v>
      </c>
    </row>
    <row r="937">
      <c r="A937" t="inlineStr">
        <is>
          <t>Love Cabaret</t>
        </is>
      </c>
      <c r="B937" t="n">
        <v>24041</v>
      </c>
      <c r="C937" t="inlineStr">
        <is>
          <t>AMENDOIM CRU S/ PELE KG</t>
        </is>
      </c>
      <c r="D937" t="inlineStr">
        <is>
          <t>02/2026</t>
        </is>
      </c>
      <c r="E937" t="n">
        <v>1</v>
      </c>
      <c r="F937" t="n">
        <v>17.9</v>
      </c>
      <c r="G937" t="n">
        <v>17.9</v>
      </c>
    </row>
    <row r="938">
      <c r="A938" t="inlineStr">
        <is>
          <t>Love Cabaret</t>
        </is>
      </c>
      <c r="B938" t="n">
        <v>18545</v>
      </c>
      <c r="C938" t="inlineStr">
        <is>
          <t>APERITIVO CAMPARI 998ML</t>
        </is>
      </c>
      <c r="D938" t="inlineStr">
        <is>
          <t>02/2026</t>
        </is>
      </c>
      <c r="E938" t="n">
        <v>12</v>
      </c>
      <c r="F938" t="n">
        <v>555</v>
      </c>
      <c r="G938" t="n">
        <v>46.25</v>
      </c>
    </row>
    <row r="939">
      <c r="A939" t="inlineStr">
        <is>
          <t>Love Cabaret</t>
        </is>
      </c>
      <c r="B939" t="n">
        <v>20307</v>
      </c>
      <c r="C939" t="inlineStr">
        <is>
          <t>ARROZ ARBORIO CAMIL C/1KG</t>
        </is>
      </c>
      <c r="D939" t="inlineStr">
        <is>
          <t>02/2026</t>
        </is>
      </c>
      <c r="E939" t="n">
        <v>6</v>
      </c>
      <c r="F939" t="n">
        <v>105</v>
      </c>
      <c r="G939" t="n">
        <v>17.5</v>
      </c>
    </row>
    <row r="940">
      <c r="A940" t="inlineStr">
        <is>
          <t>Love Cabaret</t>
        </is>
      </c>
      <c r="B940" t="n">
        <v>28295</v>
      </c>
      <c r="C940" t="inlineStr">
        <is>
          <t>ARROZ JAPONES MOMIJI 5KG</t>
        </is>
      </c>
      <c r="D940" t="inlineStr">
        <is>
          <t>02/2026</t>
        </is>
      </c>
      <c r="E940" t="n">
        <v>2</v>
      </c>
      <c r="F940" t="n">
        <v>128.48</v>
      </c>
      <c r="G940" t="n">
        <v>64.23999999999999</v>
      </c>
    </row>
    <row r="941">
      <c r="A941" t="inlineStr">
        <is>
          <t>Love Cabaret</t>
        </is>
      </c>
      <c r="B941" t="n">
        <v>21047</v>
      </c>
      <c r="C941" t="inlineStr">
        <is>
          <t>AZEITE EXTRA VIRGEM GALLO 2L</t>
        </is>
      </c>
      <c r="D941" t="inlineStr">
        <is>
          <t>02/2026</t>
        </is>
      </c>
      <c r="E941" t="n">
        <v>4</v>
      </c>
      <c r="F941" t="n">
        <v>491.6</v>
      </c>
      <c r="G941" t="n">
        <v>122.9</v>
      </c>
    </row>
    <row r="942">
      <c r="A942" t="inlineStr">
        <is>
          <t>Love Cabaret</t>
        </is>
      </c>
      <c r="B942" t="n">
        <v>20739</v>
      </c>
      <c r="C942" t="inlineStr">
        <is>
          <t>AZEITONA PRETA S/ CAROCO 2,5KG</t>
        </is>
      </c>
      <c r="D942" t="inlineStr">
        <is>
          <t>02/2026</t>
        </is>
      </c>
      <c r="E942" t="n">
        <v>1</v>
      </c>
      <c r="F942" t="n">
        <v>78.98999999999999</v>
      </c>
      <c r="G942" t="n">
        <v>78.98999999999999</v>
      </c>
    </row>
    <row r="943">
      <c r="A943" t="inlineStr">
        <is>
          <t>Love Cabaret</t>
        </is>
      </c>
      <c r="B943" t="n">
        <v>24943</v>
      </c>
      <c r="C943" t="inlineStr">
        <is>
          <t>BAGUETE 570G - BATARD</t>
        </is>
      </c>
      <c r="D943" t="inlineStr">
        <is>
          <t>02/2026</t>
        </is>
      </c>
      <c r="E943" t="n">
        <v>11</v>
      </c>
      <c r="F943" t="n">
        <v>210.1</v>
      </c>
      <c r="G943" t="n">
        <v>19.1</v>
      </c>
    </row>
    <row r="944">
      <c r="A944" t="inlineStr">
        <is>
          <t>Love Cabaret</t>
        </is>
      </c>
      <c r="B944" t="n">
        <v>26465</v>
      </c>
      <c r="C944" t="inlineStr">
        <is>
          <t>BAGUETE FERMENTACAO NATURAL 30CM C/250G UN</t>
        </is>
      </c>
      <c r="D944" t="inlineStr">
        <is>
          <t>02/2026</t>
        </is>
      </c>
      <c r="E944" t="n">
        <v>2.53</v>
      </c>
      <c r="F944" t="n">
        <v>63.25</v>
      </c>
      <c r="G944" t="n">
        <v>25</v>
      </c>
    </row>
    <row r="945">
      <c r="A945" t="inlineStr">
        <is>
          <t>Love Cabaret</t>
        </is>
      </c>
      <c r="B945" t="n">
        <v>23389</v>
      </c>
      <c r="C945" t="inlineStr">
        <is>
          <t>BANANA NANICA KG</t>
        </is>
      </c>
      <c r="D945" t="inlineStr">
        <is>
          <t>02/2026</t>
        </is>
      </c>
      <c r="E945" t="n">
        <v>2</v>
      </c>
      <c r="F945" t="n">
        <v>9.66</v>
      </c>
      <c r="G945" t="n">
        <v>4.83</v>
      </c>
    </row>
    <row r="946">
      <c r="A946" t="inlineStr">
        <is>
          <t>Love Cabaret</t>
        </is>
      </c>
      <c r="B946" t="n">
        <v>24083</v>
      </c>
      <c r="C946" t="inlineStr">
        <is>
          <t>BATATA ASTERIX GRAUDA NOIVA KG</t>
        </is>
      </c>
      <c r="D946" t="inlineStr">
        <is>
          <t>02/2026</t>
        </is>
      </c>
      <c r="E946" t="n">
        <v>10</v>
      </c>
      <c r="F946" t="n">
        <v>45</v>
      </c>
      <c r="G946" t="n">
        <v>4.5</v>
      </c>
    </row>
    <row r="947">
      <c r="A947" t="inlineStr">
        <is>
          <t>Love Cabaret</t>
        </is>
      </c>
      <c r="B947" t="n">
        <v>20278</v>
      </c>
      <c r="C947" t="inlineStr">
        <is>
          <t>BATATA BEM BRASIL FINA FAST FOOD CONGELADA 2KG UN</t>
        </is>
      </c>
      <c r="D947" t="inlineStr">
        <is>
          <t>02/2026</t>
        </is>
      </c>
      <c r="E947" t="n">
        <v>3</v>
      </c>
      <c r="F947" t="n">
        <v>99.81</v>
      </c>
      <c r="G947" t="n">
        <v>33.27</v>
      </c>
    </row>
    <row r="948">
      <c r="A948" t="inlineStr">
        <is>
          <t>Love Cabaret</t>
        </is>
      </c>
      <c r="B948" t="n">
        <v>25555</v>
      </c>
      <c r="C948" t="inlineStr">
        <is>
          <t>BATATA LAVADA KG</t>
        </is>
      </c>
      <c r="D948" t="inlineStr">
        <is>
          <t>02/2026</t>
        </is>
      </c>
      <c r="E948" t="n">
        <v>24</v>
      </c>
      <c r="F948" t="n">
        <v>85.05</v>
      </c>
      <c r="G948" t="n">
        <v>3.54</v>
      </c>
    </row>
    <row r="949">
      <c r="A949" t="inlineStr">
        <is>
          <t>Love Cabaret</t>
        </is>
      </c>
      <c r="B949" t="n">
        <v>19634</v>
      </c>
      <c r="C949" t="inlineStr">
        <is>
          <t>BERINJELA KG</t>
        </is>
      </c>
      <c r="D949" t="inlineStr">
        <is>
          <t>02/2026</t>
        </is>
      </c>
      <c r="E949" t="n">
        <v>5</v>
      </c>
      <c r="F949" t="n">
        <v>31.25</v>
      </c>
      <c r="G949" t="n">
        <v>6.25</v>
      </c>
    </row>
    <row r="950">
      <c r="A950" t="inlineStr">
        <is>
          <t>Love Cabaret</t>
        </is>
      </c>
      <c r="B950" t="n">
        <v>19632</v>
      </c>
      <c r="C950" t="inlineStr">
        <is>
          <t>BETERRABA KG</t>
        </is>
      </c>
      <c r="D950" t="inlineStr">
        <is>
          <t>02/2026</t>
        </is>
      </c>
      <c r="E950" t="n">
        <v>4.3</v>
      </c>
      <c r="F950" t="n">
        <v>14.02</v>
      </c>
      <c r="G950" t="n">
        <v>3.26</v>
      </c>
    </row>
    <row r="951">
      <c r="A951" t="inlineStr">
        <is>
          <t>Love Cabaret</t>
        </is>
      </c>
      <c r="B951" t="n">
        <v>17565</v>
      </c>
      <c r="C951" t="inlineStr">
        <is>
          <t>BOBINA DE PAPEL FILME PVC 40CMX400M UN</t>
        </is>
      </c>
      <c r="D951" t="inlineStr">
        <is>
          <t>02/2026</t>
        </is>
      </c>
      <c r="E951" t="n">
        <v>2</v>
      </c>
      <c r="F951" t="n">
        <v>224</v>
      </c>
      <c r="G951" t="n">
        <v>112</v>
      </c>
    </row>
    <row r="952">
      <c r="A952" t="inlineStr">
        <is>
          <t>Love Cabaret</t>
        </is>
      </c>
      <c r="B952" t="n">
        <v>28383</v>
      </c>
      <c r="C952" t="inlineStr">
        <is>
          <t>BURRATA LEVITARE 150G  CX C/6 UNID</t>
        </is>
      </c>
      <c r="D952" t="inlineStr">
        <is>
          <t>02/2026</t>
        </is>
      </c>
      <c r="E952" t="n">
        <v>1</v>
      </c>
      <c r="F952" t="n">
        <v>12.25</v>
      </c>
      <c r="G952" t="n">
        <v>12.25</v>
      </c>
    </row>
    <row r="953">
      <c r="A953" t="inlineStr">
        <is>
          <t>Love Cabaret</t>
        </is>
      </c>
      <c r="B953" t="n">
        <v>20809</v>
      </c>
      <c r="C953" t="inlineStr">
        <is>
          <t>CAFE PILAO ALMOFADA 500G</t>
        </is>
      </c>
      <c r="D953" t="inlineStr">
        <is>
          <t>02/2026</t>
        </is>
      </c>
      <c r="E953" t="n">
        <v>3</v>
      </c>
      <c r="F953" t="n">
        <v>201</v>
      </c>
      <c r="G953" t="n">
        <v>67</v>
      </c>
    </row>
    <row r="954">
      <c r="A954" t="inlineStr">
        <is>
          <t>Love Cabaret</t>
        </is>
      </c>
      <c r="B954" t="n">
        <v>18787</v>
      </c>
      <c r="C954" t="inlineStr">
        <is>
          <t>CAMARÃO CINZA 25/30 KG</t>
        </is>
      </c>
      <c r="D954" t="inlineStr">
        <is>
          <t>02/2026</t>
        </is>
      </c>
      <c r="E954" t="n">
        <v>6</v>
      </c>
      <c r="F954" t="n">
        <v>588</v>
      </c>
      <c r="G954" t="n">
        <v>98</v>
      </c>
    </row>
    <row r="955">
      <c r="A955" t="inlineStr">
        <is>
          <t>Love Cabaret</t>
        </is>
      </c>
      <c r="B955" t="n">
        <v>19490</v>
      </c>
      <c r="C955" t="inlineStr">
        <is>
          <t>CAPIM SANTO KG</t>
        </is>
      </c>
      <c r="D955" t="inlineStr">
        <is>
          <t>02/2026</t>
        </is>
      </c>
      <c r="E955" t="n">
        <v>2</v>
      </c>
      <c r="F955" t="n">
        <v>150</v>
      </c>
      <c r="G955" t="n">
        <v>75</v>
      </c>
    </row>
    <row r="956">
      <c r="A956" t="inlineStr">
        <is>
          <t>Love Cabaret</t>
        </is>
      </c>
      <c r="B956" t="n">
        <v>24118</v>
      </c>
      <c r="C956" t="inlineStr">
        <is>
          <t>CASTANHA DE CAJU CRUA KG</t>
        </is>
      </c>
      <c r="D956" t="inlineStr">
        <is>
          <t>02/2026</t>
        </is>
      </c>
      <c r="E956" t="n">
        <v>3</v>
      </c>
      <c r="F956" t="n">
        <v>216</v>
      </c>
      <c r="G956" t="n">
        <v>72</v>
      </c>
    </row>
    <row r="957">
      <c r="A957" t="inlineStr">
        <is>
          <t>Love Cabaret</t>
        </is>
      </c>
      <c r="B957" t="n">
        <v>24509</v>
      </c>
      <c r="C957" t="inlineStr">
        <is>
          <t>CEBOLA BRANCA KG</t>
        </is>
      </c>
      <c r="D957" t="inlineStr">
        <is>
          <t>02/2026</t>
        </is>
      </c>
      <c r="E957" t="n">
        <v>5</v>
      </c>
      <c r="F957" t="n">
        <v>8.75</v>
      </c>
      <c r="G957" t="n">
        <v>1.75</v>
      </c>
    </row>
    <row r="958">
      <c r="A958" t="inlineStr">
        <is>
          <t>Love Cabaret</t>
        </is>
      </c>
      <c r="B958" t="n">
        <v>19623</v>
      </c>
      <c r="C958" t="inlineStr">
        <is>
          <t>CEBOLA ROXA KG</t>
        </is>
      </c>
      <c r="D958" t="inlineStr">
        <is>
          <t>02/2026</t>
        </is>
      </c>
      <c r="E958" t="n">
        <v>2</v>
      </c>
      <c r="F958" t="n">
        <v>7.6</v>
      </c>
      <c r="G958" t="n">
        <v>3.8</v>
      </c>
    </row>
    <row r="959">
      <c r="A959" t="inlineStr">
        <is>
          <t>Love Cabaret</t>
        </is>
      </c>
      <c r="B959" t="n">
        <v>19488</v>
      </c>
      <c r="C959" t="inlineStr">
        <is>
          <t>CEBOLINHA KG</t>
        </is>
      </c>
      <c r="D959" t="inlineStr">
        <is>
          <t>02/2026</t>
        </is>
      </c>
      <c r="E959" t="n">
        <v>0.3</v>
      </c>
      <c r="F959" t="n">
        <v>3.6</v>
      </c>
      <c r="G959" t="n">
        <v>12</v>
      </c>
    </row>
    <row r="960">
      <c r="A960" t="inlineStr">
        <is>
          <t>Love Cabaret</t>
        </is>
      </c>
      <c r="B960" t="n">
        <v>24138</v>
      </c>
      <c r="C960" t="inlineStr">
        <is>
          <t>CERVEJA HEINEKEN LONG NECK 330ML C/24</t>
        </is>
      </c>
      <c r="D960" t="inlineStr">
        <is>
          <t>02/2026</t>
        </is>
      </c>
      <c r="E960" t="n">
        <v>45</v>
      </c>
      <c r="F960" t="n">
        <v>9218.700000000001</v>
      </c>
      <c r="G960" t="n">
        <v>204.86</v>
      </c>
    </row>
    <row r="961">
      <c r="A961" t="inlineStr">
        <is>
          <t>Love Cabaret</t>
        </is>
      </c>
      <c r="B961" t="n">
        <v>20936</v>
      </c>
      <c r="C961" t="inlineStr">
        <is>
          <t>CHOCOLATE AMARGO CALLEBAUT CALLETS 70,5% 2,01KG</t>
        </is>
      </c>
      <c r="D961" t="inlineStr">
        <is>
          <t>02/2026</t>
        </is>
      </c>
      <c r="E961" t="n">
        <v>1</v>
      </c>
      <c r="F961" t="n">
        <v>389.9</v>
      </c>
      <c r="G961" t="n">
        <v>389.9</v>
      </c>
    </row>
    <row r="962">
      <c r="A962" t="inlineStr">
        <is>
          <t>Love Cabaret</t>
        </is>
      </c>
      <c r="B962" t="n">
        <v>20932</v>
      </c>
      <c r="C962" t="inlineStr">
        <is>
          <t>CHOCOLATE AO LEITE GOTAS SICAO 2,1KG UN</t>
        </is>
      </c>
      <c r="D962" t="inlineStr">
        <is>
          <t>02/2026</t>
        </is>
      </c>
      <c r="E962" t="n">
        <v>1</v>
      </c>
      <c r="F962" t="n">
        <v>212</v>
      </c>
      <c r="G962" t="n">
        <v>212</v>
      </c>
    </row>
    <row r="963">
      <c r="A963" t="inlineStr">
        <is>
          <t>Love Cabaret</t>
        </is>
      </c>
      <c r="B963" t="n">
        <v>20257</v>
      </c>
      <c r="C963" t="inlineStr">
        <is>
          <t>COCO RALADO FRESCO CONGELADO VITA COCO C/1KG</t>
        </is>
      </c>
      <c r="D963" t="inlineStr">
        <is>
          <t>02/2026</t>
        </is>
      </c>
      <c r="E963" t="n">
        <v>1</v>
      </c>
      <c r="F963" t="n">
        <v>27.5</v>
      </c>
      <c r="G963" t="n">
        <v>27.5</v>
      </c>
    </row>
    <row r="964">
      <c r="A964" t="inlineStr">
        <is>
          <t>Love Cabaret</t>
        </is>
      </c>
      <c r="B964" t="n">
        <v>19617</v>
      </c>
      <c r="C964" t="inlineStr">
        <is>
          <t>COENTRO KG</t>
        </is>
      </c>
      <c r="D964" t="inlineStr">
        <is>
          <t>02/2026</t>
        </is>
      </c>
      <c r="E964" t="n">
        <v>0.3</v>
      </c>
      <c r="F964" t="n">
        <v>9</v>
      </c>
      <c r="G964" t="n">
        <v>30</v>
      </c>
    </row>
    <row r="965">
      <c r="A965" t="inlineStr">
        <is>
          <t>Love Cabaret</t>
        </is>
      </c>
      <c r="B965" t="n">
        <v>23440</v>
      </c>
      <c r="C965" t="inlineStr">
        <is>
          <t>COGUMELO PORTO BELLO GRANEL KG</t>
        </is>
      </c>
      <c r="D965" t="inlineStr">
        <is>
          <t>02/2026</t>
        </is>
      </c>
      <c r="E965" t="n">
        <v>2</v>
      </c>
      <c r="F965" t="n">
        <v>112.5</v>
      </c>
      <c r="G965" t="n">
        <v>56.25</v>
      </c>
    </row>
    <row r="966">
      <c r="A966" t="inlineStr">
        <is>
          <t>Love Cabaret</t>
        </is>
      </c>
      <c r="B966" t="n">
        <v>23439</v>
      </c>
      <c r="C966" t="inlineStr">
        <is>
          <t>COGUMELO SHITAKE KG</t>
        </is>
      </c>
      <c r="D966" t="inlineStr">
        <is>
          <t>02/2026</t>
        </is>
      </c>
      <c r="E966" t="n">
        <v>2</v>
      </c>
      <c r="F966" t="n">
        <v>125</v>
      </c>
      <c r="G966" t="n">
        <v>62.5</v>
      </c>
    </row>
    <row r="967">
      <c r="A967" t="inlineStr">
        <is>
          <t>Love Cabaret</t>
        </is>
      </c>
      <c r="B967" t="n">
        <v>24199</v>
      </c>
      <c r="C967" t="inlineStr">
        <is>
          <t>COSTELINHA SUINA</t>
        </is>
      </c>
      <c r="D967" t="inlineStr">
        <is>
          <t>02/2026</t>
        </is>
      </c>
      <c r="E967" t="n">
        <v>5.6</v>
      </c>
      <c r="F967" t="n">
        <v>111.94</v>
      </c>
      <c r="G967" t="n">
        <v>19.99</v>
      </c>
    </row>
    <row r="968">
      <c r="A968" t="inlineStr">
        <is>
          <t>Love Cabaret</t>
        </is>
      </c>
      <c r="B968" t="n">
        <v>20689</v>
      </c>
      <c r="C968" t="inlineStr">
        <is>
          <t>CREME DE LEITE FRESCO QUATA C/1,01LT</t>
        </is>
      </c>
      <c r="D968" t="inlineStr">
        <is>
          <t>02/2026</t>
        </is>
      </c>
      <c r="E968" t="n">
        <v>2</v>
      </c>
      <c r="F968" t="n">
        <v>69.8</v>
      </c>
      <c r="G968" t="n">
        <v>34.9</v>
      </c>
    </row>
    <row r="969">
      <c r="A969" t="inlineStr">
        <is>
          <t>Love Cabaret</t>
        </is>
      </c>
      <c r="B969" t="n">
        <v>17303</v>
      </c>
      <c r="C969" t="inlineStr">
        <is>
          <t>DESINFETANTE LAVANDA KIMI 5L</t>
        </is>
      </c>
      <c r="D969" t="inlineStr">
        <is>
          <t>02/2026</t>
        </is>
      </c>
      <c r="E969" t="n">
        <v>4</v>
      </c>
      <c r="F969" t="n">
        <v>502.12</v>
      </c>
      <c r="G969" t="n">
        <v>125.53</v>
      </c>
    </row>
    <row r="970">
      <c r="A970" t="inlineStr">
        <is>
          <t>Love Cabaret</t>
        </is>
      </c>
      <c r="B970" t="n">
        <v>24552</v>
      </c>
      <c r="C970" t="inlineStr">
        <is>
          <t>ESPUMANTE CASA PERINI BRUT 750ML</t>
        </is>
      </c>
      <c r="D970" t="inlineStr">
        <is>
          <t>02/2026</t>
        </is>
      </c>
      <c r="E970" t="n">
        <v>54</v>
      </c>
      <c r="F970" t="n">
        <v>1971.96</v>
      </c>
      <c r="G970" t="n">
        <v>36.52</v>
      </c>
    </row>
    <row r="971">
      <c r="A971" t="inlineStr">
        <is>
          <t>Love Cabaret</t>
        </is>
      </c>
      <c r="B971" t="n">
        <v>20315</v>
      </c>
      <c r="C971" t="inlineStr">
        <is>
          <t>FARINHA DE ARROZ MANINHO 1KG</t>
        </is>
      </c>
      <c r="D971" t="inlineStr">
        <is>
          <t>02/2026</t>
        </is>
      </c>
      <c r="E971" t="n">
        <v>8</v>
      </c>
      <c r="F971" t="n">
        <v>65.59999999999999</v>
      </c>
      <c r="G971" t="n">
        <v>8.199999999999999</v>
      </c>
    </row>
    <row r="972">
      <c r="A972" t="inlineStr">
        <is>
          <t>Love Cabaret</t>
        </is>
      </c>
      <c r="B972" t="n">
        <v>25237</v>
      </c>
      <c r="C972" t="inlineStr">
        <is>
          <t>FARINHA DE TRIGO ANACONDA TIPO 1 PREMIUM C/1KG</t>
        </is>
      </c>
      <c r="D972" t="inlineStr">
        <is>
          <t>02/2026</t>
        </is>
      </c>
      <c r="E972" t="n">
        <v>10</v>
      </c>
      <c r="F972" t="n">
        <v>55.9</v>
      </c>
      <c r="G972" t="n">
        <v>5.59</v>
      </c>
    </row>
    <row r="973">
      <c r="A973" t="inlineStr">
        <is>
          <t>Love Cabaret</t>
        </is>
      </c>
      <c r="B973" t="n">
        <v>20358</v>
      </c>
      <c r="C973" t="inlineStr">
        <is>
          <t>FARINHA PANKO ROMARIZ C/1KG</t>
        </is>
      </c>
      <c r="D973" t="inlineStr">
        <is>
          <t>02/2026</t>
        </is>
      </c>
      <c r="E973" t="n">
        <v>2</v>
      </c>
      <c r="F973" t="n">
        <v>28.46</v>
      </c>
      <c r="G973" t="n">
        <v>14.23</v>
      </c>
    </row>
    <row r="974">
      <c r="A974" t="inlineStr">
        <is>
          <t>Love Cabaret</t>
        </is>
      </c>
      <c r="B974" t="n">
        <v>20242</v>
      </c>
      <c r="C974" t="inlineStr">
        <is>
          <t>FEIJAO CARIOCA CAMIL C/2KG</t>
        </is>
      </c>
      <c r="D974" t="inlineStr">
        <is>
          <t>02/2026</t>
        </is>
      </c>
      <c r="E974" t="n">
        <v>2</v>
      </c>
      <c r="F974" t="n">
        <v>28.18</v>
      </c>
      <c r="G974" t="n">
        <v>14.09</v>
      </c>
    </row>
    <row r="975">
      <c r="A975" t="inlineStr">
        <is>
          <t>Love Cabaret</t>
        </is>
      </c>
      <c r="B975" t="n">
        <v>16998</v>
      </c>
      <c r="C975" t="inlineStr">
        <is>
          <t>FILE DE COXA E SOBRECOXA DE FRANGO KG</t>
        </is>
      </c>
      <c r="D975" t="inlineStr">
        <is>
          <t>02/2026</t>
        </is>
      </c>
      <c r="E975" t="n">
        <v>25.1</v>
      </c>
      <c r="F975" t="n">
        <v>373.99</v>
      </c>
      <c r="G975" t="n">
        <v>14.9</v>
      </c>
    </row>
    <row r="976">
      <c r="A976" t="inlineStr">
        <is>
          <t>Love Cabaret</t>
        </is>
      </c>
      <c r="B976" t="n">
        <v>24259</v>
      </c>
      <c r="C976" t="inlineStr">
        <is>
          <t>FILE MIGNON 4/5 S/ CORDAO KG</t>
        </is>
      </c>
      <c r="D976" t="inlineStr">
        <is>
          <t>02/2026</t>
        </is>
      </c>
      <c r="E976" t="n">
        <v>10.7</v>
      </c>
      <c r="F976" t="n">
        <v>833.53</v>
      </c>
      <c r="G976" t="n">
        <v>77.90000000000001</v>
      </c>
    </row>
    <row r="977">
      <c r="A977" t="inlineStr">
        <is>
          <t>Love Cabaret</t>
        </is>
      </c>
      <c r="B977" t="n">
        <v>24277</v>
      </c>
      <c r="C977" t="inlineStr">
        <is>
          <t>FRANGO A PASSARINHO KG</t>
        </is>
      </c>
      <c r="D977" t="inlineStr">
        <is>
          <t>02/2026</t>
        </is>
      </c>
      <c r="E977" t="n">
        <v>16.5</v>
      </c>
      <c r="F977" t="n">
        <v>197.84</v>
      </c>
      <c r="G977" t="n">
        <v>11.99</v>
      </c>
    </row>
    <row r="978">
      <c r="A978" t="inlineStr">
        <is>
          <t>Love Cabaret</t>
        </is>
      </c>
      <c r="B978" t="n">
        <v>19765</v>
      </c>
      <c r="C978" t="inlineStr">
        <is>
          <t>FRUTAS VERMELHAS CONGELADA KG</t>
        </is>
      </c>
      <c r="D978" t="inlineStr">
        <is>
          <t>02/2026</t>
        </is>
      </c>
      <c r="E978" t="n">
        <v>1</v>
      </c>
      <c r="F978" t="n">
        <v>34.08</v>
      </c>
      <c r="G978" t="n">
        <v>34.08</v>
      </c>
    </row>
    <row r="979">
      <c r="A979" t="inlineStr">
        <is>
          <t>Love Cabaret</t>
        </is>
      </c>
      <c r="B979" t="n">
        <v>23971</v>
      </c>
      <c r="C979" t="inlineStr">
        <is>
          <t>GAS DE MACARICO REFIL UN</t>
        </is>
      </c>
      <c r="D979" t="inlineStr">
        <is>
          <t>02/2026</t>
        </is>
      </c>
      <c r="E979" t="n">
        <v>3</v>
      </c>
      <c r="F979" t="n">
        <v>37.5</v>
      </c>
      <c r="G979" t="n">
        <v>12.5</v>
      </c>
    </row>
    <row r="980">
      <c r="A980" t="inlineStr">
        <is>
          <t>Love Cabaret</t>
        </is>
      </c>
      <c r="B980" t="n">
        <v>17093</v>
      </c>
      <c r="C980" t="inlineStr">
        <is>
          <t>GELO EM CUBO C/5KG</t>
        </is>
      </c>
      <c r="D980" t="inlineStr">
        <is>
          <t>02/2026</t>
        </is>
      </c>
      <c r="E980" t="n">
        <v>20</v>
      </c>
      <c r="F980" t="n">
        <v>180</v>
      </c>
      <c r="G980" t="n">
        <v>9</v>
      </c>
    </row>
    <row r="981">
      <c r="A981" t="inlineStr">
        <is>
          <t>Love Cabaret</t>
        </is>
      </c>
      <c r="B981" t="n">
        <v>27340</v>
      </c>
      <c r="C981" t="inlineStr">
        <is>
          <t>GELO RETANGULO 50X65MM C/25 UN YCECODE</t>
        </is>
      </c>
      <c r="D981" t="inlineStr">
        <is>
          <t>02/2026</t>
        </is>
      </c>
      <c r="E981" t="n">
        <v>20</v>
      </c>
      <c r="F981" t="n">
        <v>1072.4</v>
      </c>
      <c r="G981" t="n">
        <v>53.62</v>
      </c>
    </row>
    <row r="982">
      <c r="A982" t="inlineStr">
        <is>
          <t>Love Cabaret</t>
        </is>
      </c>
      <c r="B982" t="n">
        <v>18359</v>
      </c>
      <c r="C982" t="inlineStr">
        <is>
          <t>GIN TANQUERAY 750ML</t>
        </is>
      </c>
      <c r="D982" t="inlineStr">
        <is>
          <t>02/2026</t>
        </is>
      </c>
      <c r="E982" t="n">
        <v>168</v>
      </c>
      <c r="F982" t="n">
        <v>16111.2</v>
      </c>
      <c r="G982" t="n">
        <v>95.90000000000001</v>
      </c>
    </row>
    <row r="983">
      <c r="A983" t="inlineStr">
        <is>
          <t>Love Cabaret</t>
        </is>
      </c>
      <c r="B983" t="n">
        <v>18353</v>
      </c>
      <c r="C983" t="inlineStr">
        <is>
          <t>GIN TANQUERAY TEN 750ML</t>
        </is>
      </c>
      <c r="D983" t="inlineStr">
        <is>
          <t>02/2026</t>
        </is>
      </c>
      <c r="E983" t="n">
        <v>36</v>
      </c>
      <c r="F983" t="n">
        <v>5324.4</v>
      </c>
      <c r="G983" t="n">
        <v>147.9</v>
      </c>
    </row>
    <row r="984">
      <c r="A984" t="inlineStr">
        <is>
          <t>Love Cabaret</t>
        </is>
      </c>
      <c r="B984" t="n">
        <v>20213</v>
      </c>
      <c r="C984" t="inlineStr">
        <is>
          <t>GRAO DE BICO CAMIL C/2KG</t>
        </is>
      </c>
      <c r="D984" t="inlineStr">
        <is>
          <t>02/2026</t>
        </is>
      </c>
      <c r="E984" t="n">
        <v>3</v>
      </c>
      <c r="F984" t="n">
        <v>94.8</v>
      </c>
      <c r="G984" t="n">
        <v>31.6</v>
      </c>
    </row>
    <row r="985">
      <c r="A985" t="inlineStr">
        <is>
          <t>Love Cabaret</t>
        </is>
      </c>
      <c r="B985" t="n">
        <v>26592</v>
      </c>
      <c r="C985" t="inlineStr">
        <is>
          <t>HAMBURGUER BOVINO FREDDI PORCIONADO EM 50G KG 60% ACEM 40% PEITO BOVINO ARCOS</t>
        </is>
      </c>
      <c r="D985" t="inlineStr">
        <is>
          <t>02/2026</t>
        </is>
      </c>
      <c r="E985" t="n">
        <v>46.18</v>
      </c>
      <c r="F985" t="n">
        <v>1708.66</v>
      </c>
      <c r="G985" t="n">
        <v>37</v>
      </c>
    </row>
    <row r="986">
      <c r="A986" t="inlineStr">
        <is>
          <t>Love Cabaret</t>
        </is>
      </c>
      <c r="B986" t="n">
        <v>19480</v>
      </c>
      <c r="C986" t="inlineStr">
        <is>
          <t>HORTELA HIDROPONICA KG</t>
        </is>
      </c>
      <c r="D986" t="inlineStr">
        <is>
          <t>02/2026</t>
        </is>
      </c>
      <c r="E986" t="n">
        <v>0.7</v>
      </c>
      <c r="F986" t="n">
        <v>12.43</v>
      </c>
      <c r="G986" t="n">
        <v>17.76</v>
      </c>
    </row>
    <row r="987">
      <c r="A987" t="inlineStr">
        <is>
          <t>Love Cabaret</t>
        </is>
      </c>
      <c r="B987" t="n">
        <v>23361</v>
      </c>
      <c r="C987" t="inlineStr">
        <is>
          <t>LARANJA PERA KG</t>
        </is>
      </c>
      <c r="D987" t="inlineStr">
        <is>
          <t>02/2026</t>
        </is>
      </c>
      <c r="E987" t="n">
        <v>5</v>
      </c>
      <c r="F987" t="n">
        <v>16</v>
      </c>
      <c r="G987" t="n">
        <v>3.2</v>
      </c>
    </row>
    <row r="988">
      <c r="A988" t="inlineStr">
        <is>
          <t>Love Cabaret</t>
        </is>
      </c>
      <c r="B988" t="n">
        <v>20653</v>
      </c>
      <c r="C988" t="inlineStr">
        <is>
          <t>LEITE DE COCO SOCOCO C/1L UN</t>
        </is>
      </c>
      <c r="D988" t="inlineStr">
        <is>
          <t>02/2026</t>
        </is>
      </c>
      <c r="E988" t="n">
        <v>2</v>
      </c>
      <c r="F988" t="n">
        <v>55</v>
      </c>
      <c r="G988" t="n">
        <v>27.5</v>
      </c>
    </row>
    <row r="989">
      <c r="A989" t="inlineStr">
        <is>
          <t>Love Cabaret</t>
        </is>
      </c>
      <c r="B989" t="n">
        <v>19421</v>
      </c>
      <c r="C989" t="inlineStr">
        <is>
          <t>LEITE INTEGRAL ITALAC C/12</t>
        </is>
      </c>
      <c r="D989" t="inlineStr">
        <is>
          <t>02/2026</t>
        </is>
      </c>
      <c r="E989" t="n">
        <v>2</v>
      </c>
      <c r="F989" t="n">
        <v>105.9</v>
      </c>
      <c r="G989" t="n">
        <v>52.95</v>
      </c>
    </row>
    <row r="990">
      <c r="A990" t="inlineStr">
        <is>
          <t>Love Cabaret</t>
        </is>
      </c>
      <c r="B990" t="n">
        <v>19751</v>
      </c>
      <c r="C990" t="inlineStr">
        <is>
          <t>LIMAO SICILIANO KG</t>
        </is>
      </c>
      <c r="D990" t="inlineStr">
        <is>
          <t>02/2026</t>
        </is>
      </c>
      <c r="E990" t="n">
        <v>10</v>
      </c>
      <c r="F990" t="n">
        <v>187.5</v>
      </c>
      <c r="G990" t="n">
        <v>18.75</v>
      </c>
    </row>
    <row r="991">
      <c r="A991" t="inlineStr">
        <is>
          <t>Love Cabaret</t>
        </is>
      </c>
      <c r="B991" t="n">
        <v>23359</v>
      </c>
      <c r="C991" t="inlineStr">
        <is>
          <t>LIMAO TAHITI KG</t>
        </is>
      </c>
      <c r="D991" t="inlineStr">
        <is>
          <t>02/2026</t>
        </is>
      </c>
      <c r="E991" t="n">
        <v>13</v>
      </c>
      <c r="F991" t="n">
        <v>34</v>
      </c>
      <c r="G991" t="n">
        <v>2.62</v>
      </c>
    </row>
    <row r="992">
      <c r="A992" t="inlineStr">
        <is>
          <t>Love Cabaret</t>
        </is>
      </c>
      <c r="B992" t="n">
        <v>18812</v>
      </c>
      <c r="C992" t="inlineStr">
        <is>
          <t>LINGUA BOVINA KG</t>
        </is>
      </c>
      <c r="D992" t="inlineStr">
        <is>
          <t>02/2026</t>
        </is>
      </c>
      <c r="E992" t="n">
        <v>5.8</v>
      </c>
      <c r="F992" t="n">
        <v>127.02</v>
      </c>
      <c r="G992" t="n">
        <v>21.9</v>
      </c>
    </row>
    <row r="993">
      <c r="A993" t="inlineStr">
        <is>
          <t>Love Cabaret</t>
        </is>
      </c>
      <c r="B993" t="n">
        <v>27014</v>
      </c>
      <c r="C993" t="inlineStr">
        <is>
          <t xml:space="preserve">LIXEIRA 60 LITROS BRANCA COM RODA E PEDAL COM TAMPA CLICK UN </t>
        </is>
      </c>
      <c r="D993" t="inlineStr">
        <is>
          <t>02/2026</t>
        </is>
      </c>
      <c r="E993" t="n">
        <v>5</v>
      </c>
      <c r="F993" t="n">
        <v>620</v>
      </c>
      <c r="G993" t="n">
        <v>124</v>
      </c>
    </row>
    <row r="994">
      <c r="A994" t="inlineStr">
        <is>
          <t>Love Cabaret</t>
        </is>
      </c>
      <c r="B994" t="n">
        <v>17504</v>
      </c>
      <c r="C994" t="inlineStr">
        <is>
          <t>LUVA LATEX G SEM TALCO C/100UN</t>
        </is>
      </c>
      <c r="D994" t="inlineStr">
        <is>
          <t>02/2026</t>
        </is>
      </c>
      <c r="E994" t="n">
        <v>2</v>
      </c>
      <c r="F994" t="n">
        <v>45.38</v>
      </c>
      <c r="G994" t="n">
        <v>22.69</v>
      </c>
    </row>
    <row r="995">
      <c r="A995" t="inlineStr">
        <is>
          <t>Love Cabaret</t>
        </is>
      </c>
      <c r="B995" t="n">
        <v>17488</v>
      </c>
      <c r="C995" t="inlineStr">
        <is>
          <t>LUVA LATEX SEM TALCO M C/100UN</t>
        </is>
      </c>
      <c r="D995" t="inlineStr">
        <is>
          <t>02/2026</t>
        </is>
      </c>
      <c r="E995" t="n">
        <v>4</v>
      </c>
      <c r="F995" t="n">
        <v>90.76000000000001</v>
      </c>
      <c r="G995" t="n">
        <v>22.69</v>
      </c>
    </row>
    <row r="996">
      <c r="A996" t="inlineStr">
        <is>
          <t>Love Cabaret</t>
        </is>
      </c>
      <c r="B996" t="n">
        <v>19476</v>
      </c>
      <c r="C996" t="inlineStr">
        <is>
          <t>MANJERICAO KG</t>
        </is>
      </c>
      <c r="D996" t="inlineStr">
        <is>
          <t>02/2026</t>
        </is>
      </c>
      <c r="E996" t="n">
        <v>0.1</v>
      </c>
      <c r="F996" t="n">
        <v>8.130000000000001</v>
      </c>
      <c r="G996" t="n">
        <v>81.3</v>
      </c>
    </row>
    <row r="997">
      <c r="A997" t="inlineStr">
        <is>
          <t>Love Cabaret</t>
        </is>
      </c>
      <c r="B997" t="n">
        <v>19477</v>
      </c>
      <c r="C997" t="inlineStr">
        <is>
          <t>MANJERICAO ROXO KG</t>
        </is>
      </c>
      <c r="D997" t="inlineStr">
        <is>
          <t>02/2026</t>
        </is>
      </c>
      <c r="E997" t="n">
        <v>0.1</v>
      </c>
      <c r="F997" t="n">
        <v>10.63</v>
      </c>
      <c r="G997" t="n">
        <v>106.3</v>
      </c>
    </row>
    <row r="998">
      <c r="A998" t="inlineStr">
        <is>
          <t>Love Cabaret</t>
        </is>
      </c>
      <c r="B998" t="n">
        <v>26685</v>
      </c>
      <c r="C998" t="inlineStr">
        <is>
          <t>MANTEIGA SEM SAL PRESIDENTE OU ATALAIA KG</t>
        </is>
      </c>
      <c r="D998" t="inlineStr">
        <is>
          <t>02/2026</t>
        </is>
      </c>
      <c r="E998" t="n">
        <v>5</v>
      </c>
      <c r="F998" t="n">
        <v>242.5</v>
      </c>
      <c r="G998" t="n">
        <v>48.5</v>
      </c>
    </row>
    <row r="999">
      <c r="A999" t="inlineStr">
        <is>
          <t>Love Cabaret</t>
        </is>
      </c>
      <c r="B999" t="n">
        <v>19415</v>
      </c>
      <c r="C999" t="inlineStr">
        <is>
          <t>MARGARINA COM SAL QUALY 500G UN</t>
        </is>
      </c>
      <c r="D999" t="inlineStr">
        <is>
          <t>02/2026</t>
        </is>
      </c>
      <c r="E999" t="n">
        <v>2</v>
      </c>
      <c r="F999" t="n">
        <v>17.6</v>
      </c>
      <c r="G999" t="n">
        <v>8.800000000000001</v>
      </c>
    </row>
    <row r="1000">
      <c r="A1000" t="inlineStr">
        <is>
          <t>Love Cabaret</t>
        </is>
      </c>
      <c r="B1000" t="n">
        <v>25215</v>
      </c>
      <c r="C1000" t="inlineStr">
        <is>
          <t>MASSA DE GUIOZA C/20 FOLHAS DE 190G</t>
        </is>
      </c>
      <c r="D1000" t="inlineStr">
        <is>
          <t>02/2026</t>
        </is>
      </c>
      <c r="E1000" t="n">
        <v>20</v>
      </c>
      <c r="F1000" t="n">
        <v>99.40000000000001</v>
      </c>
      <c r="G1000" t="n">
        <v>4.97</v>
      </c>
    </row>
    <row r="1001">
      <c r="A1001" t="inlineStr">
        <is>
          <t>Love Cabaret</t>
        </is>
      </c>
      <c r="B1001" t="n">
        <v>20121</v>
      </c>
      <c r="C1001" t="inlineStr">
        <is>
          <t>MASSA ROLINHO PRIMAVERA 30 FOLHAS 20X450G</t>
        </is>
      </c>
      <c r="D1001" t="inlineStr">
        <is>
          <t>02/2026</t>
        </is>
      </c>
      <c r="E1001" t="n">
        <v>30</v>
      </c>
      <c r="F1001" t="n">
        <v>409.5</v>
      </c>
      <c r="G1001" t="n">
        <v>13.65</v>
      </c>
    </row>
    <row r="1002">
      <c r="A1002" t="inlineStr">
        <is>
          <t>Love Cabaret</t>
        </is>
      </c>
      <c r="B1002" t="n">
        <v>27704</v>
      </c>
      <c r="C1002" t="inlineStr">
        <is>
          <t>MINI PAO DE HAMBURGUER BRIOCHE 30G C/40 CX</t>
        </is>
      </c>
      <c r="D1002" t="inlineStr">
        <is>
          <t>02/2026</t>
        </is>
      </c>
      <c r="E1002" t="n">
        <v>19</v>
      </c>
      <c r="F1002" t="n">
        <v>960.64</v>
      </c>
      <c r="G1002" t="n">
        <v>50.56</v>
      </c>
    </row>
    <row r="1003">
      <c r="A1003" t="inlineStr">
        <is>
          <t>Love Cabaret</t>
        </is>
      </c>
      <c r="B1003" t="n">
        <v>28484</v>
      </c>
      <c r="C1003" t="inlineStr">
        <is>
          <t>MUSSARELA DE BUFALA CEREJA EM SORO 400G LEVITARE C/10 PCT</t>
        </is>
      </c>
      <c r="D1003" t="inlineStr">
        <is>
          <t>02/2026</t>
        </is>
      </c>
      <c r="E1003" t="n">
        <v>2</v>
      </c>
      <c r="F1003" t="n">
        <v>33.14</v>
      </c>
      <c r="G1003" t="n">
        <v>16.57</v>
      </c>
    </row>
    <row r="1004">
      <c r="A1004" t="inlineStr">
        <is>
          <t>Love Cabaret</t>
        </is>
      </c>
      <c r="B1004" t="n">
        <v>21017</v>
      </c>
      <c r="C1004" t="inlineStr">
        <is>
          <t>OLEO DE ALGODAO SAUDE C/14,5KG</t>
        </is>
      </c>
      <c r="D1004" t="inlineStr">
        <is>
          <t>02/2026</t>
        </is>
      </c>
      <c r="E1004" t="n">
        <v>5</v>
      </c>
      <c r="F1004" t="n">
        <v>779.5</v>
      </c>
      <c r="G1004" t="n">
        <v>155.9</v>
      </c>
    </row>
    <row r="1005">
      <c r="A1005" t="inlineStr">
        <is>
          <t>Love Cabaret</t>
        </is>
      </c>
      <c r="B1005" t="n">
        <v>23893</v>
      </c>
      <c r="C1005" t="inlineStr">
        <is>
          <t>OLEO DE GERGELIM TORRADO L</t>
        </is>
      </c>
      <c r="D1005" t="inlineStr">
        <is>
          <t>02/2026</t>
        </is>
      </c>
      <c r="E1005" t="n">
        <v>1</v>
      </c>
      <c r="F1005" t="n">
        <v>32.9</v>
      </c>
      <c r="G1005" t="n">
        <v>32.9</v>
      </c>
    </row>
    <row r="1006">
      <c r="A1006" t="inlineStr">
        <is>
          <t>Love Cabaret</t>
        </is>
      </c>
      <c r="B1006" t="n">
        <v>20984</v>
      </c>
      <c r="C1006" t="inlineStr">
        <is>
          <t>OLEO DE SOJA LIZA C/900ML</t>
        </is>
      </c>
      <c r="D1006" t="inlineStr">
        <is>
          <t>02/2026</t>
        </is>
      </c>
      <c r="E1006" t="n">
        <v>18</v>
      </c>
      <c r="F1006" t="n">
        <v>143.1</v>
      </c>
      <c r="G1006" t="n">
        <v>7.95</v>
      </c>
    </row>
    <row r="1007">
      <c r="A1007" t="inlineStr">
        <is>
          <t>Love Cabaret</t>
        </is>
      </c>
      <c r="B1007" t="n">
        <v>23096</v>
      </c>
      <c r="C1007" t="inlineStr">
        <is>
          <t>OVO BRANCO UN</t>
        </is>
      </c>
      <c r="D1007" t="inlineStr">
        <is>
          <t>02/2026</t>
        </is>
      </c>
      <c r="E1007" t="n">
        <v>60</v>
      </c>
      <c r="F1007" t="n">
        <v>36.6</v>
      </c>
      <c r="G1007" t="n">
        <v>0.61</v>
      </c>
    </row>
    <row r="1008">
      <c r="A1008" t="inlineStr">
        <is>
          <t>Love Cabaret</t>
        </is>
      </c>
      <c r="B1008" t="n">
        <v>24556</v>
      </c>
      <c r="C1008" t="inlineStr">
        <is>
          <t>PAO DE HAMBURGUER NA MASSA DE BRIOCHE PINCELADO CAIXA C/72 UN 18 PACOTES X 4 UN COD 111</t>
        </is>
      </c>
      <c r="D1008" t="inlineStr">
        <is>
          <t>02/2026</t>
        </is>
      </c>
      <c r="E1008" t="n">
        <v>2</v>
      </c>
      <c r="F1008" t="n">
        <v>331.2</v>
      </c>
      <c r="G1008" t="n">
        <v>165.6</v>
      </c>
    </row>
    <row r="1009">
      <c r="A1009" t="inlineStr">
        <is>
          <t>Love Cabaret</t>
        </is>
      </c>
      <c r="B1009" t="n">
        <v>24843</v>
      </c>
      <c r="C1009" t="inlineStr">
        <is>
          <t>PAPEL TOALHA BOBINA NOBRE 08/26 C/6UN</t>
        </is>
      </c>
      <c r="D1009" t="inlineStr">
        <is>
          <t>02/2026</t>
        </is>
      </c>
      <c r="E1009" t="n">
        <v>2</v>
      </c>
      <c r="F1009" t="n">
        <v>117.8</v>
      </c>
      <c r="G1009" t="n">
        <v>58.9</v>
      </c>
    </row>
    <row r="1010">
      <c r="A1010" t="inlineStr">
        <is>
          <t>Love Cabaret</t>
        </is>
      </c>
      <c r="B1010" t="n">
        <v>28603</v>
      </c>
      <c r="C1010" t="inlineStr">
        <is>
          <t>PAPEL TOALHA INTERF. FOLHA DUPLA NOBRE C/2000FLS UN</t>
        </is>
      </c>
      <c r="D1010" t="inlineStr">
        <is>
          <t>02/2026</t>
        </is>
      </c>
      <c r="E1010" t="n">
        <v>8</v>
      </c>
      <c r="F1010" t="n">
        <v>696</v>
      </c>
      <c r="G1010" t="n">
        <v>87</v>
      </c>
    </row>
    <row r="1011">
      <c r="A1011" t="inlineStr">
        <is>
          <t>Love Cabaret</t>
        </is>
      </c>
      <c r="B1011" t="n">
        <v>18826</v>
      </c>
      <c r="C1011" t="inlineStr">
        <is>
          <t>PEITO BOVINO MOIDO KG</t>
        </is>
      </c>
      <c r="D1011" t="inlineStr">
        <is>
          <t>02/2026</t>
        </is>
      </c>
      <c r="E1011" t="n">
        <v>11.3</v>
      </c>
      <c r="F1011" t="n">
        <v>350.3</v>
      </c>
      <c r="G1011" t="n">
        <v>31</v>
      </c>
    </row>
    <row r="1012">
      <c r="A1012" t="inlineStr">
        <is>
          <t>Love Cabaret</t>
        </is>
      </c>
      <c r="B1012" t="n">
        <v>18992</v>
      </c>
      <c r="C1012" t="inlineStr">
        <is>
          <t>PEITO DE FRANGO SEM OSSO E COM PELE KG</t>
        </is>
      </c>
      <c r="D1012" t="inlineStr">
        <is>
          <t>02/2026</t>
        </is>
      </c>
      <c r="E1012" t="n">
        <v>7.2</v>
      </c>
      <c r="F1012" t="n">
        <v>107.93</v>
      </c>
      <c r="G1012" t="n">
        <v>14.99</v>
      </c>
    </row>
    <row r="1013">
      <c r="A1013" t="inlineStr">
        <is>
          <t>Love Cabaret</t>
        </is>
      </c>
      <c r="B1013" t="n">
        <v>19572</v>
      </c>
      <c r="C1013" t="inlineStr">
        <is>
          <t>PIMENTA DEDO DE MOCA KG</t>
        </is>
      </c>
      <c r="D1013" t="inlineStr">
        <is>
          <t>02/2026</t>
        </is>
      </c>
      <c r="E1013" t="n">
        <v>0.2</v>
      </c>
      <c r="F1013" t="n">
        <v>3</v>
      </c>
      <c r="G1013" t="n">
        <v>15</v>
      </c>
    </row>
    <row r="1014">
      <c r="A1014" t="inlineStr">
        <is>
          <t>Love Cabaret</t>
        </is>
      </c>
      <c r="B1014" t="n">
        <v>19570</v>
      </c>
      <c r="C1014" t="inlineStr">
        <is>
          <t>PIMENTA JALAPENO KG</t>
        </is>
      </c>
      <c r="D1014" t="inlineStr">
        <is>
          <t>02/2026</t>
        </is>
      </c>
      <c r="E1014" t="n">
        <v>0.3</v>
      </c>
      <c r="F1014" t="n">
        <v>6.9</v>
      </c>
      <c r="G1014" t="n">
        <v>23</v>
      </c>
    </row>
    <row r="1015">
      <c r="A1015" t="inlineStr">
        <is>
          <t>Love Cabaret</t>
        </is>
      </c>
      <c r="B1015" t="n">
        <v>19561</v>
      </c>
      <c r="C1015" t="inlineStr">
        <is>
          <t>PIMENTAO VERDE KG</t>
        </is>
      </c>
      <c r="D1015" t="inlineStr">
        <is>
          <t>02/2026</t>
        </is>
      </c>
      <c r="E1015" t="n">
        <v>0.5</v>
      </c>
      <c r="F1015" t="n">
        <v>3.13</v>
      </c>
      <c r="G1015" t="n">
        <v>6.26</v>
      </c>
    </row>
    <row r="1016">
      <c r="A1016" t="inlineStr">
        <is>
          <t>Love Cabaret</t>
        </is>
      </c>
      <c r="B1016" t="n">
        <v>23732</v>
      </c>
      <c r="C1016" t="inlineStr">
        <is>
          <t>PRESUNTO COZIDO KG</t>
        </is>
      </c>
      <c r="D1016" t="inlineStr">
        <is>
          <t>02/2026</t>
        </is>
      </c>
      <c r="E1016" t="n">
        <v>3.6</v>
      </c>
      <c r="F1016" t="n">
        <v>104.22</v>
      </c>
      <c r="G1016" t="n">
        <v>28.95</v>
      </c>
    </row>
    <row r="1017">
      <c r="A1017" t="inlineStr">
        <is>
          <t>Love Cabaret</t>
        </is>
      </c>
      <c r="B1017" t="n">
        <v>24507</v>
      </c>
      <c r="C1017" t="inlineStr">
        <is>
          <t>PROAUTO ALCOOL LIQUIDO 70% KIMI LIQUID 1L UN</t>
        </is>
      </c>
      <c r="D1017" t="inlineStr">
        <is>
          <t>02/2026</t>
        </is>
      </c>
      <c r="E1017" t="n">
        <v>4</v>
      </c>
      <c r="F1017" t="n">
        <v>340.68</v>
      </c>
      <c r="G1017" t="n">
        <v>85.17</v>
      </c>
    </row>
    <row r="1018">
      <c r="A1018" t="inlineStr">
        <is>
          <t>Love Cabaret</t>
        </is>
      </c>
      <c r="B1018" t="n">
        <v>24606</v>
      </c>
      <c r="C1018" t="inlineStr">
        <is>
          <t>QUEIJO MUSSARELA DE BUFALA BARRA KG</t>
        </is>
      </c>
      <c r="D1018" t="inlineStr">
        <is>
          <t>02/2026</t>
        </is>
      </c>
      <c r="E1018" t="n">
        <v>1</v>
      </c>
      <c r="F1018" t="n">
        <v>25.08</v>
      </c>
      <c r="G1018" t="n">
        <v>25.08</v>
      </c>
    </row>
    <row r="1019">
      <c r="A1019" t="inlineStr">
        <is>
          <t>Love Cabaret</t>
        </is>
      </c>
      <c r="B1019" t="n">
        <v>19322</v>
      </c>
      <c r="C1019" t="inlineStr">
        <is>
          <t>QUEIJO MUSSARELA SCALA KG</t>
        </is>
      </c>
      <c r="D1019" t="inlineStr">
        <is>
          <t>02/2026</t>
        </is>
      </c>
      <c r="E1019" t="n">
        <v>12.25</v>
      </c>
      <c r="F1019" t="n">
        <v>488.77</v>
      </c>
      <c r="G1019" t="n">
        <v>39.9</v>
      </c>
    </row>
    <row r="1020">
      <c r="A1020" t="inlineStr">
        <is>
          <t>Love Cabaret</t>
        </is>
      </c>
      <c r="B1020" t="n">
        <v>24449</v>
      </c>
      <c r="C1020" t="inlineStr">
        <is>
          <t>QUEIJO PARMESAO KG</t>
        </is>
      </c>
      <c r="D1020" t="inlineStr">
        <is>
          <t>02/2026</t>
        </is>
      </c>
      <c r="E1020" t="n">
        <v>5.16</v>
      </c>
      <c r="F1020" t="n">
        <v>386.43</v>
      </c>
      <c r="G1020" t="n">
        <v>74.89</v>
      </c>
    </row>
    <row r="1021">
      <c r="A1021" t="inlineStr">
        <is>
          <t>Love Cabaret</t>
        </is>
      </c>
      <c r="B1021" t="n">
        <v>19284</v>
      </c>
      <c r="C1021" t="inlineStr">
        <is>
          <t>QUEIJO PROVOLONE TRES MARIAS KG</t>
        </is>
      </c>
      <c r="D1021" t="inlineStr">
        <is>
          <t>02/2026</t>
        </is>
      </c>
      <c r="E1021" t="n">
        <v>5.54</v>
      </c>
      <c r="F1021" t="n">
        <v>224.37</v>
      </c>
      <c r="G1021" t="n">
        <v>40.5</v>
      </c>
    </row>
    <row r="1022">
      <c r="A1022" t="inlineStr">
        <is>
          <t>Love Cabaret</t>
        </is>
      </c>
      <c r="B1022" t="n">
        <v>17850</v>
      </c>
      <c r="C1022" t="inlineStr">
        <is>
          <t>REFRIGERANTE FYS LARANJA 350ML C/ 12</t>
        </is>
      </c>
      <c r="D1022" t="inlineStr">
        <is>
          <t>02/2026</t>
        </is>
      </c>
      <c r="E1022" t="n">
        <v>1</v>
      </c>
      <c r="F1022" t="n">
        <v>39.32</v>
      </c>
      <c r="G1022" t="n">
        <v>39.32</v>
      </c>
    </row>
    <row r="1023">
      <c r="A1023" t="inlineStr">
        <is>
          <t>Love Cabaret</t>
        </is>
      </c>
      <c r="B1023" t="n">
        <v>24561</v>
      </c>
      <c r="C1023" t="inlineStr">
        <is>
          <t xml:space="preserve">REFRIGERANTE GUARANA FYS 350ML C/12 </t>
        </is>
      </c>
      <c r="D1023" t="inlineStr">
        <is>
          <t>02/2026</t>
        </is>
      </c>
      <c r="E1023" t="n">
        <v>4</v>
      </c>
      <c r="F1023" t="n">
        <v>104.2</v>
      </c>
      <c r="G1023" t="n">
        <v>26.05</v>
      </c>
    </row>
    <row r="1024">
      <c r="A1024" t="inlineStr">
        <is>
          <t>Love Cabaret</t>
        </is>
      </c>
      <c r="B1024" t="n">
        <v>26947</v>
      </c>
      <c r="C1024" t="inlineStr">
        <is>
          <t>REFRIGERANTE GUARANA ZERO FYS 350ML C/12</t>
        </is>
      </c>
      <c r="D1024" t="inlineStr">
        <is>
          <t>02/2026</t>
        </is>
      </c>
      <c r="E1024" t="n">
        <v>4</v>
      </c>
      <c r="F1024" t="n">
        <v>172.44</v>
      </c>
      <c r="G1024" t="n">
        <v>43.11</v>
      </c>
    </row>
    <row r="1025">
      <c r="A1025" t="inlineStr">
        <is>
          <t>Love Cabaret</t>
        </is>
      </c>
      <c r="B1025" t="n">
        <v>19472</v>
      </c>
      <c r="C1025" t="inlineStr">
        <is>
          <t>RUCULA KG</t>
        </is>
      </c>
      <c r="D1025" t="inlineStr">
        <is>
          <t>02/2026</t>
        </is>
      </c>
      <c r="E1025" t="n">
        <v>1</v>
      </c>
      <c r="F1025" t="n">
        <v>33.76</v>
      </c>
      <c r="G1025" t="n">
        <v>33.76</v>
      </c>
    </row>
    <row r="1026">
      <c r="A1026" t="inlineStr">
        <is>
          <t>Love Cabaret</t>
        </is>
      </c>
      <c r="B1026" t="n">
        <v>17437</v>
      </c>
      <c r="C1026" t="inlineStr">
        <is>
          <t>SACO ALVEJADO BRANCO 45X65 UN</t>
        </is>
      </c>
      <c r="D1026" t="inlineStr">
        <is>
          <t>02/2026</t>
        </is>
      </c>
      <c r="E1026" t="n">
        <v>20</v>
      </c>
      <c r="F1026" t="n">
        <v>46</v>
      </c>
      <c r="G1026" t="n">
        <v>2.3</v>
      </c>
    </row>
    <row r="1027">
      <c r="A1027" t="inlineStr">
        <is>
          <t>Love Cabaret</t>
        </is>
      </c>
      <c r="B1027" t="n">
        <v>25457</v>
      </c>
      <c r="C1027" t="inlineStr">
        <is>
          <t>SACO DE CONFEITEIRO MEDIO C/50UN</t>
        </is>
      </c>
      <c r="D1027" t="inlineStr">
        <is>
          <t>02/2026</t>
        </is>
      </c>
      <c r="E1027" t="n">
        <v>3</v>
      </c>
      <c r="F1027" t="n">
        <v>116.7</v>
      </c>
      <c r="G1027" t="n">
        <v>38.9</v>
      </c>
    </row>
    <row r="1028">
      <c r="A1028" t="inlineStr">
        <is>
          <t>Love Cabaret</t>
        </is>
      </c>
      <c r="B1028" t="n">
        <v>21423</v>
      </c>
      <c r="C1028" t="inlineStr">
        <is>
          <t>SACO DE LIXO 100L BL PRETO GROSSO 95X120 4K UN</t>
        </is>
      </c>
      <c r="D1028" t="inlineStr">
        <is>
          <t>02/2026</t>
        </is>
      </c>
      <c r="E1028" t="n">
        <v>3</v>
      </c>
      <c r="F1028" t="n">
        <v>95.45999999999999</v>
      </c>
      <c r="G1028" t="n">
        <v>31.82</v>
      </c>
    </row>
    <row r="1029">
      <c r="A1029" t="inlineStr">
        <is>
          <t>Love Cabaret</t>
        </is>
      </c>
      <c r="B1029" t="n">
        <v>17397</v>
      </c>
      <c r="C1029" t="inlineStr">
        <is>
          <t>SACO DE LIXO 60L PRETO GROSSO 65X80CM (ENTRE 3KG A 4KG)</t>
        </is>
      </c>
      <c r="D1029" t="inlineStr">
        <is>
          <t>02/2026</t>
        </is>
      </c>
      <c r="E1029" t="n">
        <v>3</v>
      </c>
      <c r="F1029" t="n">
        <v>95.45999999999999</v>
      </c>
      <c r="G1029" t="n">
        <v>31.82</v>
      </c>
    </row>
    <row r="1030">
      <c r="A1030" t="inlineStr">
        <is>
          <t>Love Cabaret</t>
        </is>
      </c>
      <c r="B1030" t="n">
        <v>17383</v>
      </c>
      <c r="C1030" t="inlineStr">
        <is>
          <t>SACO PLASTICO BOBINA PICOTADA ROLL 40X60 KG</t>
        </is>
      </c>
      <c r="D1030" t="inlineStr">
        <is>
          <t>02/2026</t>
        </is>
      </c>
      <c r="E1030" t="n">
        <v>2</v>
      </c>
      <c r="F1030" t="n">
        <v>84</v>
      </c>
      <c r="G1030" t="n">
        <v>42</v>
      </c>
    </row>
    <row r="1031">
      <c r="A1031" t="inlineStr">
        <is>
          <t>Love Cabaret</t>
        </is>
      </c>
      <c r="B1031" t="n">
        <v>23113</v>
      </c>
      <c r="C1031" t="inlineStr">
        <is>
          <t>SALSA KG</t>
        </is>
      </c>
      <c r="D1031" t="inlineStr">
        <is>
          <t>02/2026</t>
        </is>
      </c>
      <c r="E1031" t="n">
        <v>1.2</v>
      </c>
      <c r="F1031" t="n">
        <v>15.75</v>
      </c>
      <c r="G1031" t="n">
        <v>13.13</v>
      </c>
    </row>
    <row r="1032">
      <c r="A1032" t="inlineStr">
        <is>
          <t>Love Cabaret</t>
        </is>
      </c>
      <c r="B1032" t="n">
        <v>23184</v>
      </c>
      <c r="C1032" t="inlineStr">
        <is>
          <t>TOMATE CEREJA KG</t>
        </is>
      </c>
      <c r="D1032" t="inlineStr">
        <is>
          <t>02/2026</t>
        </is>
      </c>
      <c r="E1032" t="n">
        <v>1</v>
      </c>
      <c r="F1032" t="n">
        <v>12.5</v>
      </c>
      <c r="G1032" t="n">
        <v>12.5</v>
      </c>
    </row>
    <row r="1033">
      <c r="A1033" t="inlineStr">
        <is>
          <t>Love Cabaret</t>
        </is>
      </c>
      <c r="B1033" t="n">
        <v>20590</v>
      </c>
      <c r="C1033" t="inlineStr">
        <is>
          <t>TOMATE PELADO ARCOBELLO 2,55KG</t>
        </is>
      </c>
      <c r="D1033" t="inlineStr">
        <is>
          <t>02/2026</t>
        </is>
      </c>
      <c r="E1033" t="n">
        <v>5</v>
      </c>
      <c r="F1033" t="n">
        <v>124</v>
      </c>
      <c r="G1033" t="n">
        <v>24.8</v>
      </c>
    </row>
    <row r="1034">
      <c r="A1034" t="inlineStr">
        <is>
          <t>Love Cabaret</t>
        </is>
      </c>
      <c r="B1034" t="n">
        <v>23108</v>
      </c>
      <c r="C1034" t="inlineStr">
        <is>
          <t>TOMILHO KG</t>
        </is>
      </c>
      <c r="D1034" t="inlineStr">
        <is>
          <t>02/2026</t>
        </is>
      </c>
      <c r="E1034" t="n">
        <v>0.1</v>
      </c>
      <c r="F1034" t="n">
        <v>5.5</v>
      </c>
      <c r="G1034" t="n">
        <v>55</v>
      </c>
    </row>
    <row r="1035">
      <c r="A1035" t="inlineStr">
        <is>
          <t>Love Cabaret</t>
        </is>
      </c>
      <c r="B1035" t="n">
        <v>25591</v>
      </c>
      <c r="C1035" t="inlineStr">
        <is>
          <t>UVA VITORIA SEM CAROCO KG</t>
        </is>
      </c>
      <c r="D1035" t="inlineStr">
        <is>
          <t>02/2026</t>
        </is>
      </c>
      <c r="E1035" t="n">
        <v>14</v>
      </c>
      <c r="F1035" t="n">
        <v>223.3</v>
      </c>
      <c r="G1035" t="n">
        <v>15.95</v>
      </c>
    </row>
    <row r="1036">
      <c r="A1036" t="inlineStr">
        <is>
          <t>Love Cabaret</t>
        </is>
      </c>
      <c r="B1036" t="n">
        <v>19527</v>
      </c>
      <c r="C1036" t="inlineStr">
        <is>
          <t>VAGEM HOLANDESA KG</t>
        </is>
      </c>
      <c r="D1036" t="inlineStr">
        <is>
          <t>02/2026</t>
        </is>
      </c>
      <c r="E1036" t="n">
        <v>0.5</v>
      </c>
      <c r="F1036" t="n">
        <v>18.75</v>
      </c>
      <c r="G1036" t="n">
        <v>37.5</v>
      </c>
    </row>
    <row r="1037">
      <c r="A1037" t="inlineStr">
        <is>
          <t>Love Cabaret</t>
        </is>
      </c>
      <c r="B1037" t="n">
        <v>18212</v>
      </c>
      <c r="C1037" t="inlineStr">
        <is>
          <t>VERMOUTH MARTINI EXTRA DRY 750ML</t>
        </is>
      </c>
      <c r="D1037" t="inlineStr">
        <is>
          <t>02/2026</t>
        </is>
      </c>
      <c r="E1037" t="n">
        <v>4</v>
      </c>
      <c r="F1037" t="n">
        <v>142.04</v>
      </c>
      <c r="G1037" t="n">
        <v>35.51</v>
      </c>
    </row>
    <row r="1038">
      <c r="A1038" t="inlineStr">
        <is>
          <t>Love Cabaret</t>
        </is>
      </c>
      <c r="B1038" t="n">
        <v>20202</v>
      </c>
      <c r="C1038" t="inlineStr">
        <is>
          <t>VINAGRE DE ARROZ CASTELO 750ML UN</t>
        </is>
      </c>
      <c r="D1038" t="inlineStr">
        <is>
          <t>02/2026</t>
        </is>
      </c>
      <c r="E1038" t="n">
        <v>4</v>
      </c>
      <c r="F1038" t="n">
        <v>29.8</v>
      </c>
      <c r="G1038" t="n">
        <v>7.45</v>
      </c>
    </row>
    <row r="1039">
      <c r="A1039" t="inlineStr">
        <is>
          <t>Love Cabaret</t>
        </is>
      </c>
      <c r="B1039" t="n">
        <v>17800</v>
      </c>
      <c r="C1039" t="inlineStr">
        <is>
          <t>VINHO BRANCO ALMADEN RIESLING 750ML</t>
        </is>
      </c>
      <c r="D1039" t="inlineStr">
        <is>
          <t>02/2026</t>
        </is>
      </c>
      <c r="E1039" t="n">
        <v>8</v>
      </c>
      <c r="F1039" t="n">
        <v>206.4</v>
      </c>
      <c r="G1039" t="n">
        <v>25.8</v>
      </c>
    </row>
    <row r="1040">
      <c r="A1040" t="inlineStr">
        <is>
          <t>Love Cabaret</t>
        </is>
      </c>
      <c r="B1040" t="n">
        <v>17794</v>
      </c>
      <c r="C1040" t="inlineStr">
        <is>
          <t>VINHO BRANCO JAJA DE JAU SAUVIGNON BLANC 750ML</t>
        </is>
      </c>
      <c r="D1040" t="inlineStr">
        <is>
          <t>02/2026</t>
        </is>
      </c>
      <c r="E1040" t="n">
        <v>6</v>
      </c>
      <c r="F1040" t="n">
        <v>405.6</v>
      </c>
      <c r="G1040" t="n">
        <v>67.59999999999999</v>
      </c>
    </row>
    <row r="1041">
      <c r="A1041" t="inlineStr">
        <is>
          <t>Love Cabaret</t>
        </is>
      </c>
      <c r="B1041" t="n">
        <v>17594</v>
      </c>
      <c r="C1041" t="inlineStr">
        <is>
          <t>VINHO TINTO LE JAJA DE JAU DE SYRAH 750ML FRANCA</t>
        </is>
      </c>
      <c r="D1041" t="inlineStr">
        <is>
          <t>02/2026</t>
        </is>
      </c>
      <c r="E1041" t="n">
        <v>6</v>
      </c>
      <c r="F1041" t="n">
        <v>405.6</v>
      </c>
      <c r="G1041" t="n">
        <v>67.59999999999999</v>
      </c>
    </row>
    <row r="1042">
      <c r="A1042" t="inlineStr">
        <is>
          <t>Love Cabaret</t>
        </is>
      </c>
      <c r="B1042" t="n">
        <v>17661</v>
      </c>
      <c r="C1042" t="inlineStr">
        <is>
          <t>VINHO TINTO LES FRUITS SAUVAGES PINOT NOIR 750ML</t>
        </is>
      </c>
      <c r="D1042" t="inlineStr">
        <is>
          <t>02/2026</t>
        </is>
      </c>
      <c r="E1042" t="n">
        <v>2</v>
      </c>
      <c r="F1042" t="n">
        <v>252.2</v>
      </c>
      <c r="G1042" t="n">
        <v>126.1</v>
      </c>
    </row>
    <row r="1043">
      <c r="A1043" t="inlineStr">
        <is>
          <t>Love Cabaret</t>
        </is>
      </c>
      <c r="B1043" t="n">
        <v>18179</v>
      </c>
      <c r="C1043" t="inlineStr">
        <is>
          <t>VODKA KETEL ONE 1L</t>
        </is>
      </c>
      <c r="D1043" t="inlineStr">
        <is>
          <t>02/2026</t>
        </is>
      </c>
      <c r="E1043" t="n">
        <v>24</v>
      </c>
      <c r="F1043" t="n">
        <v>2659.68</v>
      </c>
      <c r="G1043" t="n">
        <v>110.82</v>
      </c>
    </row>
    <row r="1044">
      <c r="A1044" t="inlineStr">
        <is>
          <t>Love Cabaret</t>
        </is>
      </c>
      <c r="B1044" t="n">
        <v>18120</v>
      </c>
      <c r="C1044" t="inlineStr">
        <is>
          <t>WHISKY JOHNNIE WALKER BLACK LABEL 750ML</t>
        </is>
      </c>
      <c r="D1044" t="inlineStr">
        <is>
          <t>02/2026</t>
        </is>
      </c>
      <c r="E1044" t="n">
        <v>24</v>
      </c>
      <c r="F1044" t="n">
        <v>4315.44</v>
      </c>
      <c r="G1044" t="n">
        <v>179.81</v>
      </c>
    </row>
    <row r="1045">
      <c r="A1045" t="inlineStr">
        <is>
          <t>Love Cabaret</t>
        </is>
      </c>
      <c r="B1045" t="n">
        <v>18099</v>
      </c>
      <c r="C1045" t="inlineStr">
        <is>
          <t>WHISKY SINGLETON 12 ANOS SINGLE MALT 750ML</t>
        </is>
      </c>
      <c r="D1045" t="inlineStr">
        <is>
          <t>02/2026</t>
        </is>
      </c>
      <c r="E1045" t="n">
        <v>12</v>
      </c>
      <c r="F1045" t="n">
        <v>2673</v>
      </c>
      <c r="G1045" t="n">
        <v>222.75</v>
      </c>
    </row>
    <row r="1046">
      <c r="A1046" t="inlineStr">
        <is>
          <t>Love Cabaret</t>
        </is>
      </c>
      <c r="B1046" t="n">
        <v>19787</v>
      </c>
      <c r="C1046" t="inlineStr">
        <is>
          <t>ABACAXI PEROLA KG</t>
        </is>
      </c>
      <c r="D1046" t="inlineStr">
        <is>
          <t>01/2026</t>
        </is>
      </c>
      <c r="E1046" t="n">
        <v>2</v>
      </c>
      <c r="F1046" t="n">
        <v>9.800000000000001</v>
      </c>
      <c r="G1046" t="n">
        <v>4.9</v>
      </c>
    </row>
    <row r="1047">
      <c r="A1047" t="inlineStr">
        <is>
          <t>Love Cabaret</t>
        </is>
      </c>
      <c r="B1047" t="n">
        <v>19654</v>
      </c>
      <c r="C1047" t="inlineStr">
        <is>
          <t>ABOBRINHA ITALIANA GRAUDA KG</t>
        </is>
      </c>
      <c r="D1047" t="inlineStr">
        <is>
          <t>01/2026</t>
        </is>
      </c>
      <c r="E1047" t="n">
        <v>4</v>
      </c>
      <c r="F1047" t="n">
        <v>26</v>
      </c>
      <c r="G1047" t="n">
        <v>6.5</v>
      </c>
    </row>
    <row r="1048">
      <c r="A1048" t="inlineStr">
        <is>
          <t>Love Cabaret</t>
        </is>
      </c>
      <c r="B1048" t="n">
        <v>18964</v>
      </c>
      <c r="C1048" t="inlineStr">
        <is>
          <t>ACEM EM CUBOS KG</t>
        </is>
      </c>
      <c r="D1048" t="inlineStr">
        <is>
          <t>01/2026</t>
        </is>
      </c>
      <c r="E1048" t="n">
        <v>12.5</v>
      </c>
      <c r="F1048" t="n">
        <v>386.25</v>
      </c>
      <c r="G1048" t="n">
        <v>30.9</v>
      </c>
    </row>
    <row r="1049">
      <c r="A1049" t="inlineStr">
        <is>
          <t>Love Cabaret</t>
        </is>
      </c>
      <c r="B1049" t="n">
        <v>23990</v>
      </c>
      <c r="C1049" t="inlineStr">
        <is>
          <t>ACEM MOIDO KG</t>
        </is>
      </c>
      <c r="D1049" t="inlineStr">
        <is>
          <t>01/2026</t>
        </is>
      </c>
      <c r="E1049" t="n">
        <v>14.2</v>
      </c>
      <c r="F1049" t="n">
        <v>445.67</v>
      </c>
      <c r="G1049" t="n">
        <v>31.39</v>
      </c>
    </row>
    <row r="1050">
      <c r="A1050" t="inlineStr">
        <is>
          <t>Love Cabaret</t>
        </is>
      </c>
      <c r="B1050" t="n">
        <v>21093</v>
      </c>
      <c r="C1050" t="inlineStr">
        <is>
          <t>ACUCAR REFINADO UNIAO 1KG UN</t>
        </is>
      </c>
      <c r="D1050" t="inlineStr">
        <is>
          <t>01/2026</t>
        </is>
      </c>
      <c r="E1050" t="n">
        <v>10</v>
      </c>
      <c r="F1050" t="n">
        <v>46.9</v>
      </c>
      <c r="G1050" t="n">
        <v>4.69</v>
      </c>
    </row>
    <row r="1051">
      <c r="A1051" t="inlineStr">
        <is>
          <t>Love Cabaret</t>
        </is>
      </c>
      <c r="B1051" t="n">
        <v>24543</v>
      </c>
      <c r="C1051" t="inlineStr">
        <is>
          <t>AGUA MINERAL LINDOIA PREMIUM COPO 200ML C/48</t>
        </is>
      </c>
      <c r="D1051" t="inlineStr">
        <is>
          <t>01/2026</t>
        </is>
      </c>
      <c r="E1051" t="n">
        <v>4</v>
      </c>
      <c r="F1051" t="n">
        <v>184</v>
      </c>
      <c r="G1051" t="n">
        <v>46</v>
      </c>
    </row>
    <row r="1052">
      <c r="A1052" t="inlineStr">
        <is>
          <t>Love Cabaret</t>
        </is>
      </c>
      <c r="B1052" t="n">
        <v>17958</v>
      </c>
      <c r="C1052" t="inlineStr">
        <is>
          <t>AGUA MINERAL SEM GAS LINDOIA PREMIUM  310ML C/12</t>
        </is>
      </c>
      <c r="D1052" t="inlineStr">
        <is>
          <t>01/2026</t>
        </is>
      </c>
      <c r="E1052" t="n">
        <v>20</v>
      </c>
      <c r="F1052" t="n">
        <v>354</v>
      </c>
      <c r="G1052" t="n">
        <v>17.7</v>
      </c>
    </row>
    <row r="1053">
      <c r="A1053" t="inlineStr">
        <is>
          <t>Love Cabaret</t>
        </is>
      </c>
      <c r="B1053" t="n">
        <v>24537</v>
      </c>
      <c r="C1053" t="inlineStr">
        <is>
          <t xml:space="preserve">ALCATRA BOVINA MOIDA KG </t>
        </is>
      </c>
      <c r="D1053" t="inlineStr">
        <is>
          <t>01/2026</t>
        </is>
      </c>
      <c r="E1053" t="n">
        <v>9.199999999999999</v>
      </c>
      <c r="F1053" t="n">
        <v>432.87</v>
      </c>
      <c r="G1053" t="n">
        <v>47.05</v>
      </c>
    </row>
    <row r="1054">
      <c r="A1054" t="inlineStr">
        <is>
          <t>Love Cabaret</t>
        </is>
      </c>
      <c r="B1054" t="n">
        <v>19506</v>
      </c>
      <c r="C1054" t="inlineStr">
        <is>
          <t>ALECRIM KG</t>
        </is>
      </c>
      <c r="D1054" t="inlineStr">
        <is>
          <t>01/2026</t>
        </is>
      </c>
      <c r="E1054" t="n">
        <v>0.1</v>
      </c>
      <c r="F1054" t="n">
        <v>4</v>
      </c>
      <c r="G1054" t="n">
        <v>40</v>
      </c>
    </row>
    <row r="1055">
      <c r="A1055" t="inlineStr">
        <is>
          <t>Love Cabaret</t>
        </is>
      </c>
      <c r="B1055" t="n">
        <v>19503</v>
      </c>
      <c r="C1055" t="inlineStr">
        <is>
          <t>ALFACE CRESPA KG</t>
        </is>
      </c>
      <c r="D1055" t="inlineStr">
        <is>
          <t>01/2026</t>
        </is>
      </c>
      <c r="E1055" t="n">
        <v>8.5</v>
      </c>
      <c r="F1055" t="n">
        <v>82.7</v>
      </c>
      <c r="G1055" t="n">
        <v>9.73</v>
      </c>
    </row>
    <row r="1056">
      <c r="A1056" t="inlineStr">
        <is>
          <t>Love Cabaret</t>
        </is>
      </c>
      <c r="B1056" t="n">
        <v>19497</v>
      </c>
      <c r="C1056" t="inlineStr">
        <is>
          <t>ALFACE ROMANA MINI KG</t>
        </is>
      </c>
      <c r="D1056" t="inlineStr">
        <is>
          <t>01/2026</t>
        </is>
      </c>
      <c r="E1056" t="n">
        <v>0.75</v>
      </c>
      <c r="F1056" t="n">
        <v>42.75</v>
      </c>
      <c r="G1056" t="n">
        <v>57</v>
      </c>
    </row>
    <row r="1057">
      <c r="A1057" t="inlineStr">
        <is>
          <t>Love Cabaret</t>
        </is>
      </c>
      <c r="B1057" t="n">
        <v>24036</v>
      </c>
      <c r="C1057" t="inlineStr">
        <is>
          <t>ALHO EM PO 1KG UN</t>
        </is>
      </c>
      <c r="D1057" t="inlineStr">
        <is>
          <t>01/2026</t>
        </is>
      </c>
      <c r="E1057" t="n">
        <v>0.5</v>
      </c>
      <c r="F1057" t="n">
        <v>10</v>
      </c>
      <c r="G1057" t="n">
        <v>20</v>
      </c>
    </row>
    <row r="1058">
      <c r="A1058" t="inlineStr">
        <is>
          <t>Love Cabaret</t>
        </is>
      </c>
      <c r="B1058" t="n">
        <v>19647</v>
      </c>
      <c r="C1058" t="inlineStr">
        <is>
          <t>ALHO PORO KG</t>
        </is>
      </c>
      <c r="D1058" t="inlineStr">
        <is>
          <t>01/2026</t>
        </is>
      </c>
      <c r="E1058" t="n">
        <v>1</v>
      </c>
      <c r="F1058" t="n">
        <v>12</v>
      </c>
      <c r="G1058" t="n">
        <v>12</v>
      </c>
    </row>
    <row r="1059">
      <c r="A1059" t="inlineStr">
        <is>
          <t>Love Cabaret</t>
        </is>
      </c>
      <c r="B1059" t="n">
        <v>24037</v>
      </c>
      <c r="C1059" t="inlineStr">
        <is>
          <t>ALHO TRITURADO FRITO</t>
        </is>
      </c>
      <c r="D1059" t="inlineStr">
        <is>
          <t>01/2026</t>
        </is>
      </c>
      <c r="E1059" t="n">
        <v>4</v>
      </c>
      <c r="F1059" t="n">
        <v>82</v>
      </c>
      <c r="G1059" t="n">
        <v>20.5</v>
      </c>
    </row>
    <row r="1060">
      <c r="A1060" t="inlineStr">
        <is>
          <t>Love Cabaret</t>
        </is>
      </c>
      <c r="B1060" t="n">
        <v>18547</v>
      </c>
      <c r="C1060" t="inlineStr">
        <is>
          <t>APERITIVO APEROL 750ML</t>
        </is>
      </c>
      <c r="D1060" t="inlineStr">
        <is>
          <t>01/2026</t>
        </is>
      </c>
      <c r="E1060" t="n">
        <v>10</v>
      </c>
      <c r="F1060" t="n">
        <v>372.44</v>
      </c>
      <c r="G1060" t="n">
        <v>37.24</v>
      </c>
    </row>
    <row r="1061">
      <c r="A1061" t="inlineStr">
        <is>
          <t>Love Cabaret</t>
        </is>
      </c>
      <c r="B1061" t="n">
        <v>18545</v>
      </c>
      <c r="C1061" t="inlineStr">
        <is>
          <t>APERITIVO CAMPARI 998ML</t>
        </is>
      </c>
      <c r="D1061" t="inlineStr">
        <is>
          <t>01/2026</t>
        </is>
      </c>
      <c r="E1061" t="n">
        <v>6</v>
      </c>
      <c r="F1061" t="n">
        <v>266.7</v>
      </c>
      <c r="G1061" t="n">
        <v>44.45</v>
      </c>
    </row>
    <row r="1062">
      <c r="A1062" t="inlineStr">
        <is>
          <t>Love Cabaret</t>
        </is>
      </c>
      <c r="B1062" t="n">
        <v>18543</v>
      </c>
      <c r="C1062" t="inlineStr">
        <is>
          <t>APERITIVO CYNAR 900ML</t>
        </is>
      </c>
      <c r="D1062" t="inlineStr">
        <is>
          <t>01/2026</t>
        </is>
      </c>
      <c r="E1062" t="n">
        <v>9</v>
      </c>
      <c r="F1062" t="n">
        <v>185.3</v>
      </c>
      <c r="G1062" t="n">
        <v>20.59</v>
      </c>
    </row>
    <row r="1063">
      <c r="A1063" t="inlineStr">
        <is>
          <t>Love Cabaret</t>
        </is>
      </c>
      <c r="B1063" t="n">
        <v>20301</v>
      </c>
      <c r="C1063" t="inlineStr">
        <is>
          <t>ARROZ BRANCO TIPO 1 CAMIL C/5KG</t>
        </is>
      </c>
      <c r="D1063" t="inlineStr">
        <is>
          <t>01/2026</t>
        </is>
      </c>
      <c r="E1063" t="n">
        <v>14</v>
      </c>
      <c r="F1063" t="n">
        <v>290.68</v>
      </c>
      <c r="G1063" t="n">
        <v>20.76</v>
      </c>
    </row>
    <row r="1064">
      <c r="A1064" t="inlineStr">
        <is>
          <t>Love Cabaret</t>
        </is>
      </c>
      <c r="B1064" t="n">
        <v>21783</v>
      </c>
      <c r="C1064" t="inlineStr">
        <is>
          <t>AVENTAL DE PVC BRANCO 1,20X0,70 UN</t>
        </is>
      </c>
      <c r="D1064" t="inlineStr">
        <is>
          <t>01/2026</t>
        </is>
      </c>
      <c r="E1064" t="n">
        <v>6</v>
      </c>
      <c r="F1064" t="n">
        <v>75</v>
      </c>
      <c r="G1064" t="n">
        <v>12.5</v>
      </c>
    </row>
    <row r="1065">
      <c r="A1065" t="inlineStr">
        <is>
          <t>Love Cabaret</t>
        </is>
      </c>
      <c r="B1065" t="n">
        <v>21047</v>
      </c>
      <c r="C1065" t="inlineStr">
        <is>
          <t>AZEITE EXTRA VIRGEM GALLO 2L</t>
        </is>
      </c>
      <c r="D1065" t="inlineStr">
        <is>
          <t>01/2026</t>
        </is>
      </c>
      <c r="E1065" t="n">
        <v>5</v>
      </c>
      <c r="F1065" t="n">
        <v>610.4</v>
      </c>
      <c r="G1065" t="n">
        <v>122.08</v>
      </c>
    </row>
    <row r="1066">
      <c r="A1066" t="inlineStr">
        <is>
          <t>Love Cabaret</t>
        </is>
      </c>
      <c r="B1066" t="n">
        <v>24083</v>
      </c>
      <c r="C1066" t="inlineStr">
        <is>
          <t>BATATA ASTERIX GRAUDA NOIVA KG</t>
        </is>
      </c>
      <c r="D1066" t="inlineStr">
        <is>
          <t>01/2026</t>
        </is>
      </c>
      <c r="E1066" t="n">
        <v>40</v>
      </c>
      <c r="F1066" t="n">
        <v>161.8</v>
      </c>
      <c r="G1066" t="n">
        <v>4.05</v>
      </c>
    </row>
    <row r="1067">
      <c r="A1067" t="inlineStr">
        <is>
          <t>Love Cabaret</t>
        </is>
      </c>
      <c r="B1067" t="n">
        <v>19635</v>
      </c>
      <c r="C1067" t="inlineStr">
        <is>
          <t>BATATA DOCE ROSADA KG</t>
        </is>
      </c>
      <c r="D1067" t="inlineStr">
        <is>
          <t>01/2026</t>
        </is>
      </c>
      <c r="E1067" t="n">
        <v>5</v>
      </c>
      <c r="F1067" t="n">
        <v>21</v>
      </c>
      <c r="G1067" t="n">
        <v>4.2</v>
      </c>
    </row>
    <row r="1068">
      <c r="A1068" t="inlineStr">
        <is>
          <t>Love Cabaret</t>
        </is>
      </c>
      <c r="B1068" t="n">
        <v>25555</v>
      </c>
      <c r="C1068" t="inlineStr">
        <is>
          <t>BATATA LAVADA KG</t>
        </is>
      </c>
      <c r="D1068" t="inlineStr">
        <is>
          <t>01/2026</t>
        </is>
      </c>
      <c r="E1068" t="n">
        <v>56</v>
      </c>
      <c r="F1068" t="n">
        <v>203.6</v>
      </c>
      <c r="G1068" t="n">
        <v>3.64</v>
      </c>
    </row>
    <row r="1069">
      <c r="A1069" t="inlineStr">
        <is>
          <t>Love Cabaret</t>
        </is>
      </c>
      <c r="B1069" t="n">
        <v>19634</v>
      </c>
      <c r="C1069" t="inlineStr">
        <is>
          <t>BERINJELA KG</t>
        </is>
      </c>
      <c r="D1069" t="inlineStr">
        <is>
          <t>01/2026</t>
        </is>
      </c>
      <c r="E1069" t="n">
        <v>9</v>
      </c>
      <c r="F1069" t="n">
        <v>60.2</v>
      </c>
      <c r="G1069" t="n">
        <v>6.69</v>
      </c>
    </row>
    <row r="1070">
      <c r="A1070" t="inlineStr">
        <is>
          <t>Love Cabaret</t>
        </is>
      </c>
      <c r="B1070" t="n">
        <v>19632</v>
      </c>
      <c r="C1070" t="inlineStr">
        <is>
          <t>BETERRABA KG</t>
        </is>
      </c>
      <c r="D1070" t="inlineStr">
        <is>
          <t>01/2026</t>
        </is>
      </c>
      <c r="E1070" t="n">
        <v>9</v>
      </c>
      <c r="F1070" t="n">
        <v>20.88</v>
      </c>
      <c r="G1070" t="n">
        <v>2.32</v>
      </c>
    </row>
    <row r="1071">
      <c r="A1071" t="inlineStr">
        <is>
          <t>Love Cabaret</t>
        </is>
      </c>
      <c r="B1071" t="n">
        <v>17565</v>
      </c>
      <c r="C1071" t="inlineStr">
        <is>
          <t>BOBINA DE PAPEL FILME PVC 40CMX400M UN</t>
        </is>
      </c>
      <c r="D1071" t="inlineStr">
        <is>
          <t>01/2026</t>
        </is>
      </c>
      <c r="E1071" t="n">
        <v>1</v>
      </c>
      <c r="F1071" t="n">
        <v>112</v>
      </c>
      <c r="G1071" t="n">
        <v>112</v>
      </c>
    </row>
    <row r="1072">
      <c r="A1072" t="inlineStr">
        <is>
          <t>Love Cabaret</t>
        </is>
      </c>
      <c r="B1072" t="n">
        <v>25288</v>
      </c>
      <c r="C1072" t="inlineStr">
        <is>
          <t>BURRATA 110G C/5 DE 550 GR UN</t>
        </is>
      </c>
      <c r="D1072" t="inlineStr">
        <is>
          <t>01/2026</t>
        </is>
      </c>
      <c r="E1072" t="n">
        <v>10</v>
      </c>
      <c r="F1072" t="n">
        <v>653.5</v>
      </c>
      <c r="G1072" t="n">
        <v>65.34999999999999</v>
      </c>
    </row>
    <row r="1073">
      <c r="A1073" t="inlineStr">
        <is>
          <t>Love Cabaret</t>
        </is>
      </c>
      <c r="B1073" t="n">
        <v>20809</v>
      </c>
      <c r="C1073" t="inlineStr">
        <is>
          <t>CAFE PILAO ALMOFADA 500G</t>
        </is>
      </c>
      <c r="D1073" t="inlineStr">
        <is>
          <t>01/2026</t>
        </is>
      </c>
      <c r="E1073" t="n">
        <v>4</v>
      </c>
      <c r="F1073" t="n">
        <v>132.92</v>
      </c>
      <c r="G1073" t="n">
        <v>33.23</v>
      </c>
    </row>
    <row r="1074">
      <c r="A1074" t="inlineStr">
        <is>
          <t>Love Cabaret</t>
        </is>
      </c>
      <c r="B1074" t="n">
        <v>23377</v>
      </c>
      <c r="C1074" t="inlineStr">
        <is>
          <t>CAMBUCI CONGELADO KG</t>
        </is>
      </c>
      <c r="D1074" t="inlineStr">
        <is>
          <t>01/2026</t>
        </is>
      </c>
      <c r="E1074" t="n">
        <v>20</v>
      </c>
      <c r="F1074" t="n">
        <v>640</v>
      </c>
      <c r="G1074" t="n">
        <v>32</v>
      </c>
    </row>
    <row r="1075">
      <c r="A1075" t="inlineStr">
        <is>
          <t>Love Cabaret</t>
        </is>
      </c>
      <c r="B1075" t="n">
        <v>24118</v>
      </c>
      <c r="C1075" t="inlineStr">
        <is>
          <t>CASTANHA DE CAJU CRUA KG</t>
        </is>
      </c>
      <c r="D1075" t="inlineStr">
        <is>
          <t>01/2026</t>
        </is>
      </c>
      <c r="E1075" t="n">
        <v>5</v>
      </c>
      <c r="F1075" t="n">
        <v>371.5</v>
      </c>
      <c r="G1075" t="n">
        <v>74.3</v>
      </c>
    </row>
    <row r="1076">
      <c r="A1076" t="inlineStr">
        <is>
          <t>Love Cabaret</t>
        </is>
      </c>
      <c r="B1076" t="n">
        <v>24509</v>
      </c>
      <c r="C1076" t="inlineStr">
        <is>
          <t>CEBOLA BRANCA KG</t>
        </is>
      </c>
      <c r="D1076" t="inlineStr">
        <is>
          <t>01/2026</t>
        </is>
      </c>
      <c r="E1076" t="n">
        <v>26</v>
      </c>
      <c r="F1076" t="n">
        <v>45.2</v>
      </c>
      <c r="G1076" t="n">
        <v>1.74</v>
      </c>
    </row>
    <row r="1077">
      <c r="A1077" t="inlineStr">
        <is>
          <t>Love Cabaret</t>
        </is>
      </c>
      <c r="B1077" t="n">
        <v>19623</v>
      </c>
      <c r="C1077" t="inlineStr">
        <is>
          <t>CEBOLA ROXA KG</t>
        </is>
      </c>
      <c r="D1077" t="inlineStr">
        <is>
          <t>01/2026</t>
        </is>
      </c>
      <c r="E1077" t="n">
        <v>3</v>
      </c>
      <c r="F1077" t="n">
        <v>13.8</v>
      </c>
      <c r="G1077" t="n">
        <v>4.6</v>
      </c>
    </row>
    <row r="1078">
      <c r="A1078" t="inlineStr">
        <is>
          <t>Love Cabaret</t>
        </is>
      </c>
      <c r="B1078" t="n">
        <v>19488</v>
      </c>
      <c r="C1078" t="inlineStr">
        <is>
          <t>CEBOLINHA KG</t>
        </is>
      </c>
      <c r="D1078" t="inlineStr">
        <is>
          <t>01/2026</t>
        </is>
      </c>
      <c r="E1078" t="n">
        <v>0.3</v>
      </c>
      <c r="F1078" t="n">
        <v>4.2</v>
      </c>
      <c r="G1078" t="n">
        <v>14</v>
      </c>
    </row>
    <row r="1079">
      <c r="A1079" t="inlineStr">
        <is>
          <t>Love Cabaret</t>
        </is>
      </c>
      <c r="B1079" t="n">
        <v>19621</v>
      </c>
      <c r="C1079" t="inlineStr">
        <is>
          <t>CENOURA KG</t>
        </is>
      </c>
      <c r="D1079" t="inlineStr">
        <is>
          <t>01/2026</t>
        </is>
      </c>
      <c r="E1079" t="n">
        <v>2</v>
      </c>
      <c r="F1079" t="n">
        <v>5.6</v>
      </c>
      <c r="G1079" t="n">
        <v>2.8</v>
      </c>
    </row>
    <row r="1080">
      <c r="A1080" t="inlineStr">
        <is>
          <t>Love Cabaret</t>
        </is>
      </c>
      <c r="B1080" t="n">
        <v>18557</v>
      </c>
      <c r="C1080" t="inlineStr">
        <is>
          <t>CERVEJA BLUE MOON BELGIAN WHITE 355ML C/24</t>
        </is>
      </c>
      <c r="D1080" t="inlineStr">
        <is>
          <t>01/2026</t>
        </is>
      </c>
      <c r="E1080" t="n">
        <v>5</v>
      </c>
      <c r="F1080" t="n">
        <v>1509.09</v>
      </c>
      <c r="G1080" t="n">
        <v>301.82</v>
      </c>
    </row>
    <row r="1081">
      <c r="A1081" t="inlineStr">
        <is>
          <t>Love Cabaret</t>
        </is>
      </c>
      <c r="B1081" t="n">
        <v>18554</v>
      </c>
      <c r="C1081" t="inlineStr">
        <is>
          <t>CERVEJA LAGUNITAS IPA 355ML C/12</t>
        </is>
      </c>
      <c r="D1081" t="inlineStr">
        <is>
          <t>01/2026</t>
        </is>
      </c>
      <c r="E1081" t="n">
        <v>6</v>
      </c>
      <c r="F1081" t="n">
        <v>903.9400000000001</v>
      </c>
      <c r="G1081" t="n">
        <v>150.66</v>
      </c>
    </row>
    <row r="1082">
      <c r="A1082" t="inlineStr">
        <is>
          <t>Love Cabaret</t>
        </is>
      </c>
      <c r="B1082" t="n">
        <v>20044</v>
      </c>
      <c r="C1082" t="inlineStr">
        <is>
          <t>CHIMICHURRI KG</t>
        </is>
      </c>
      <c r="D1082" t="inlineStr">
        <is>
          <t>01/2026</t>
        </is>
      </c>
      <c r="E1082" t="n">
        <v>1</v>
      </c>
      <c r="F1082" t="n">
        <v>21</v>
      </c>
      <c r="G1082" t="n">
        <v>21</v>
      </c>
    </row>
    <row r="1083">
      <c r="A1083" t="inlineStr">
        <is>
          <t>Love Cabaret</t>
        </is>
      </c>
      <c r="B1083" t="n">
        <v>20936</v>
      </c>
      <c r="C1083" t="inlineStr">
        <is>
          <t>CHOCOLATE AMARGO CALLEBAUT CALLETS 70,5% 2,01KG</t>
        </is>
      </c>
      <c r="D1083" t="inlineStr">
        <is>
          <t>01/2026</t>
        </is>
      </c>
      <c r="E1083" t="n">
        <v>1</v>
      </c>
      <c r="F1083" t="n">
        <v>389.9</v>
      </c>
      <c r="G1083" t="n">
        <v>389.9</v>
      </c>
    </row>
    <row r="1084">
      <c r="A1084" t="inlineStr">
        <is>
          <t>Love Cabaret</t>
        </is>
      </c>
      <c r="B1084" t="n">
        <v>20932</v>
      </c>
      <c r="C1084" t="inlineStr">
        <is>
          <t>CHOCOLATE AO LEITE GOTAS SICAO 2,1KG UN</t>
        </is>
      </c>
      <c r="D1084" t="inlineStr">
        <is>
          <t>01/2026</t>
        </is>
      </c>
      <c r="E1084" t="n">
        <v>2</v>
      </c>
      <c r="F1084" t="n">
        <v>368.79</v>
      </c>
      <c r="G1084" t="n">
        <v>184.4</v>
      </c>
    </row>
    <row r="1085">
      <c r="A1085" t="inlineStr">
        <is>
          <t>Love Cabaret</t>
        </is>
      </c>
      <c r="B1085" t="n">
        <v>19617</v>
      </c>
      <c r="C1085" t="inlineStr">
        <is>
          <t>COENTRO KG</t>
        </is>
      </c>
      <c r="D1085" t="inlineStr">
        <is>
          <t>01/2026</t>
        </is>
      </c>
      <c r="E1085" t="n">
        <v>1.2</v>
      </c>
      <c r="F1085" t="n">
        <v>31.66</v>
      </c>
      <c r="G1085" t="n">
        <v>26.38</v>
      </c>
    </row>
    <row r="1086">
      <c r="A1086" t="inlineStr">
        <is>
          <t>Love Cabaret</t>
        </is>
      </c>
      <c r="B1086" t="n">
        <v>23440</v>
      </c>
      <c r="C1086" t="inlineStr">
        <is>
          <t>COGUMELO PORTO BELLO GRANEL KG</t>
        </is>
      </c>
      <c r="D1086" t="inlineStr">
        <is>
          <t>01/2026</t>
        </is>
      </c>
      <c r="E1086" t="n">
        <v>3</v>
      </c>
      <c r="F1086" t="n">
        <v>168</v>
      </c>
      <c r="G1086" t="n">
        <v>56</v>
      </c>
    </row>
    <row r="1087">
      <c r="A1087" t="inlineStr">
        <is>
          <t>Love Cabaret</t>
        </is>
      </c>
      <c r="B1087" t="n">
        <v>18382</v>
      </c>
      <c r="C1087" t="inlineStr">
        <is>
          <t>CONHAQUE BRANDY OSBORNE 700ML</t>
        </is>
      </c>
      <c r="D1087" t="inlineStr">
        <is>
          <t>01/2026</t>
        </is>
      </c>
      <c r="E1087" t="n">
        <v>2</v>
      </c>
      <c r="F1087" t="n">
        <v>138</v>
      </c>
      <c r="G1087" t="n">
        <v>69</v>
      </c>
    </row>
    <row r="1088">
      <c r="A1088" t="inlineStr">
        <is>
          <t>Love Cabaret</t>
        </is>
      </c>
      <c r="B1088" t="n">
        <v>17535</v>
      </c>
      <c r="C1088" t="inlineStr">
        <is>
          <t>COPO DESCARTAVEL ULTRACOPOS 330ML C/2000UN</t>
        </is>
      </c>
      <c r="D1088" t="inlineStr">
        <is>
          <t>01/2026</t>
        </is>
      </c>
      <c r="E1088" t="n">
        <v>2</v>
      </c>
      <c r="F1088" t="n">
        <v>276</v>
      </c>
      <c r="G1088" t="n">
        <v>138</v>
      </c>
    </row>
    <row r="1089">
      <c r="A1089" t="inlineStr">
        <is>
          <t>Love Cabaret</t>
        </is>
      </c>
      <c r="B1089" t="n">
        <v>24199</v>
      </c>
      <c r="C1089" t="inlineStr">
        <is>
          <t>COSTELINHA SUINA</t>
        </is>
      </c>
      <c r="D1089" t="inlineStr">
        <is>
          <t>01/2026</t>
        </is>
      </c>
      <c r="E1089" t="n">
        <v>15</v>
      </c>
      <c r="F1089" t="n">
        <v>299.85</v>
      </c>
      <c r="G1089" t="n">
        <v>19.99</v>
      </c>
    </row>
    <row r="1090">
      <c r="A1090" t="inlineStr">
        <is>
          <t>Love Cabaret</t>
        </is>
      </c>
      <c r="B1090" t="n">
        <v>19034</v>
      </c>
      <c r="C1090" t="inlineStr">
        <is>
          <t>COXA E SOBRECOXA COM OSSO E COM PELE KG</t>
        </is>
      </c>
      <c r="D1090" t="inlineStr">
        <is>
          <t>01/2026</t>
        </is>
      </c>
      <c r="E1090" t="n">
        <v>18</v>
      </c>
      <c r="F1090" t="n">
        <v>196.2</v>
      </c>
      <c r="G1090" t="n">
        <v>10.9</v>
      </c>
    </row>
    <row r="1091">
      <c r="A1091" t="inlineStr">
        <is>
          <t>Love Cabaret</t>
        </is>
      </c>
      <c r="B1091" t="n">
        <v>19041</v>
      </c>
      <c r="C1091" t="inlineStr">
        <is>
          <t>COXA E SOBRECOXA SEM OSSO E COM PELE KG</t>
        </is>
      </c>
      <c r="D1091" t="inlineStr">
        <is>
          <t>01/2026</t>
        </is>
      </c>
      <c r="E1091" t="n">
        <v>15.7</v>
      </c>
      <c r="F1091" t="n">
        <v>233.93</v>
      </c>
      <c r="G1091" t="n">
        <v>14.9</v>
      </c>
    </row>
    <row r="1092">
      <c r="A1092" t="inlineStr">
        <is>
          <t>Love Cabaret</t>
        </is>
      </c>
      <c r="B1092" t="n">
        <v>20689</v>
      </c>
      <c r="C1092" t="inlineStr">
        <is>
          <t>CREME DE LEITE FRESCO QUATA C/1,01LT</t>
        </is>
      </c>
      <c r="D1092" t="inlineStr">
        <is>
          <t>01/2026</t>
        </is>
      </c>
      <c r="E1092" t="n">
        <v>8</v>
      </c>
      <c r="F1092" t="n">
        <v>289.2</v>
      </c>
      <c r="G1092" t="n">
        <v>36.15</v>
      </c>
    </row>
    <row r="1093">
      <c r="A1093" t="inlineStr">
        <is>
          <t>Love Cabaret</t>
        </is>
      </c>
      <c r="B1093" t="n">
        <v>20680</v>
      </c>
      <c r="C1093" t="inlineStr">
        <is>
          <t>CREME DE LEITE NESTLE C/200G UN</t>
        </is>
      </c>
      <c r="D1093" t="inlineStr">
        <is>
          <t>01/2026</t>
        </is>
      </c>
      <c r="E1093" t="n">
        <v>10</v>
      </c>
      <c r="F1093" t="n">
        <v>109.5</v>
      </c>
      <c r="G1093" t="n">
        <v>10.95</v>
      </c>
    </row>
    <row r="1094">
      <c r="A1094" t="inlineStr">
        <is>
          <t>Love Cabaret</t>
        </is>
      </c>
      <c r="B1094" t="n">
        <v>19485</v>
      </c>
      <c r="C1094" t="inlineStr">
        <is>
          <t>ENDRO DILL KG</t>
        </is>
      </c>
      <c r="D1094" t="inlineStr">
        <is>
          <t>01/2026</t>
        </is>
      </c>
      <c r="E1094" t="n">
        <v>0.5</v>
      </c>
      <c r="F1094" t="n">
        <v>58</v>
      </c>
      <c r="G1094" t="n">
        <v>116</v>
      </c>
    </row>
    <row r="1095">
      <c r="A1095" t="inlineStr">
        <is>
          <t>Love Cabaret</t>
        </is>
      </c>
      <c r="B1095" t="n">
        <v>17196</v>
      </c>
      <c r="C1095" t="inlineStr">
        <is>
          <t xml:space="preserve">ESPONJA DUPLA FACE TININDO 3M C/10 UN </t>
        </is>
      </c>
      <c r="D1095" t="inlineStr">
        <is>
          <t>01/2026</t>
        </is>
      </c>
      <c r="E1095" t="n">
        <v>3</v>
      </c>
      <c r="F1095" t="n">
        <v>26.7</v>
      </c>
      <c r="G1095" t="n">
        <v>8.9</v>
      </c>
    </row>
    <row r="1096">
      <c r="A1096" t="inlineStr">
        <is>
          <t>Love Cabaret</t>
        </is>
      </c>
      <c r="B1096" t="n">
        <v>17190</v>
      </c>
      <c r="C1096" t="inlineStr">
        <is>
          <t>ESPONJA FIBRACO TININDO 3M C/5 UN</t>
        </is>
      </c>
      <c r="D1096" t="inlineStr">
        <is>
          <t>01/2026</t>
        </is>
      </c>
      <c r="E1096" t="n">
        <v>3</v>
      </c>
      <c r="F1096" t="n">
        <v>31.5</v>
      </c>
      <c r="G1096" t="n">
        <v>10.5</v>
      </c>
    </row>
    <row r="1097">
      <c r="A1097" t="inlineStr">
        <is>
          <t>Love Cabaret</t>
        </is>
      </c>
      <c r="B1097" t="n">
        <v>24552</v>
      </c>
      <c r="C1097" t="inlineStr">
        <is>
          <t>ESPUMANTE CASA PERINI BRUT 750ML</t>
        </is>
      </c>
      <c r="D1097" t="inlineStr">
        <is>
          <t>01/2026</t>
        </is>
      </c>
      <c r="E1097" t="n">
        <v>60</v>
      </c>
      <c r="F1097" t="n">
        <v>2127.96</v>
      </c>
      <c r="G1097" t="n">
        <v>35.47</v>
      </c>
    </row>
    <row r="1098">
      <c r="A1098" t="inlineStr">
        <is>
          <t>Love Cabaret</t>
        </is>
      </c>
      <c r="B1098" t="n">
        <v>18017</v>
      </c>
      <c r="C1098" t="inlineStr">
        <is>
          <t>ESPUMANTE CAVA BRUT STARS TOUCH OF ROSE 750ML</t>
        </is>
      </c>
      <c r="D1098" t="inlineStr">
        <is>
          <t>01/2026</t>
        </is>
      </c>
      <c r="E1098" t="n">
        <v>6</v>
      </c>
      <c r="F1098" t="n">
        <v>826.8</v>
      </c>
      <c r="G1098" t="n">
        <v>137.8</v>
      </c>
    </row>
    <row r="1099">
      <c r="A1099" t="inlineStr">
        <is>
          <t>Love Cabaret</t>
        </is>
      </c>
      <c r="B1099" t="n">
        <v>28057</v>
      </c>
      <c r="C1099" t="inlineStr">
        <is>
          <t>EXAGUANTE BUCAL LISTERINE 1,5L C/6 UN</t>
        </is>
      </c>
      <c r="D1099" t="inlineStr">
        <is>
          <t>01/2026</t>
        </is>
      </c>
      <c r="E1099" t="n">
        <v>1</v>
      </c>
      <c r="F1099" t="n">
        <v>342</v>
      </c>
      <c r="G1099" t="n">
        <v>342</v>
      </c>
    </row>
    <row r="1100">
      <c r="A1100" t="inlineStr">
        <is>
          <t>Love Cabaret</t>
        </is>
      </c>
      <c r="B1100" t="n">
        <v>25814</v>
      </c>
      <c r="C1100" t="inlineStr">
        <is>
          <t>EXTRATO DE BAUNILHA CEPERA 480ML UN</t>
        </is>
      </c>
      <c r="D1100" t="inlineStr">
        <is>
          <t>01/2026</t>
        </is>
      </c>
      <c r="E1100" t="n">
        <v>1</v>
      </c>
      <c r="F1100" t="n">
        <v>32</v>
      </c>
      <c r="G1100" t="n">
        <v>32</v>
      </c>
    </row>
    <row r="1101">
      <c r="A1101" t="inlineStr">
        <is>
          <t>Love Cabaret</t>
        </is>
      </c>
      <c r="B1101" t="n">
        <v>20315</v>
      </c>
      <c r="C1101" t="inlineStr">
        <is>
          <t>FARINHA DE ARROZ MANINHO 1KG</t>
        </is>
      </c>
      <c r="D1101" t="inlineStr">
        <is>
          <t>01/2026</t>
        </is>
      </c>
      <c r="E1101" t="n">
        <v>4</v>
      </c>
      <c r="F1101" t="n">
        <v>35.2</v>
      </c>
      <c r="G1101" t="n">
        <v>8.800000000000001</v>
      </c>
    </row>
    <row r="1102">
      <c r="A1102" t="inlineStr">
        <is>
          <t>Love Cabaret</t>
        </is>
      </c>
      <c r="B1102" t="n">
        <v>24233</v>
      </c>
      <c r="C1102" t="inlineStr">
        <is>
          <t>FARINHA DE MANDIOCA CRUA GROSSA YOKI C/1KG</t>
        </is>
      </c>
      <c r="D1102" t="inlineStr">
        <is>
          <t>01/2026</t>
        </is>
      </c>
      <c r="E1102" t="n">
        <v>2</v>
      </c>
      <c r="F1102" t="n">
        <v>29.82</v>
      </c>
      <c r="G1102" t="n">
        <v>14.91</v>
      </c>
    </row>
    <row r="1103">
      <c r="A1103" t="inlineStr">
        <is>
          <t>Love Cabaret</t>
        </is>
      </c>
      <c r="B1103" t="n">
        <v>20365</v>
      </c>
      <c r="C1103" t="inlineStr">
        <is>
          <t>FARINHA DE TRIGO TP1 ANACONDA 1KG</t>
        </is>
      </c>
      <c r="D1103" t="inlineStr">
        <is>
          <t>01/2026</t>
        </is>
      </c>
      <c r="E1103" t="n">
        <v>10</v>
      </c>
      <c r="F1103" t="n">
        <v>47.1</v>
      </c>
      <c r="G1103" t="n">
        <v>4.71</v>
      </c>
    </row>
    <row r="1104">
      <c r="A1104" t="inlineStr">
        <is>
          <t>Love Cabaret</t>
        </is>
      </c>
      <c r="B1104" t="n">
        <v>20358</v>
      </c>
      <c r="C1104" t="inlineStr">
        <is>
          <t>FARINHA PANKO ROMARIZ C/1KG</t>
        </is>
      </c>
      <c r="D1104" t="inlineStr">
        <is>
          <t>01/2026</t>
        </is>
      </c>
      <c r="E1104" t="n">
        <v>2</v>
      </c>
      <c r="F1104" t="n">
        <v>28.5</v>
      </c>
      <c r="G1104" t="n">
        <v>14.25</v>
      </c>
    </row>
    <row r="1105">
      <c r="A1105" t="inlineStr">
        <is>
          <t>Love Cabaret</t>
        </is>
      </c>
      <c r="B1105" t="n">
        <v>20242</v>
      </c>
      <c r="C1105" t="inlineStr">
        <is>
          <t>FEIJAO CARIOCA CAMIL C/2KG</t>
        </is>
      </c>
      <c r="D1105" t="inlineStr">
        <is>
          <t>01/2026</t>
        </is>
      </c>
      <c r="E1105" t="n">
        <v>8</v>
      </c>
      <c r="F1105" t="n">
        <v>113.24</v>
      </c>
      <c r="G1105" t="n">
        <v>14.16</v>
      </c>
    </row>
    <row r="1106">
      <c r="A1106" t="inlineStr">
        <is>
          <t>Love Cabaret</t>
        </is>
      </c>
      <c r="B1106" t="n">
        <v>16998</v>
      </c>
      <c r="C1106" t="inlineStr">
        <is>
          <t>FILE DE COXA E SOBRECOXA DE FRANGO KG</t>
        </is>
      </c>
      <c r="D1106" t="inlineStr">
        <is>
          <t>01/2026</t>
        </is>
      </c>
      <c r="E1106" t="n">
        <v>15.4</v>
      </c>
      <c r="F1106" t="n">
        <v>398.86</v>
      </c>
      <c r="G1106" t="n">
        <v>25.9</v>
      </c>
    </row>
    <row r="1107">
      <c r="A1107" t="inlineStr">
        <is>
          <t>Love Cabaret</t>
        </is>
      </c>
      <c r="B1107" t="n">
        <v>27223</v>
      </c>
      <c r="C1107" t="inlineStr">
        <is>
          <t>FITA ADESIVA ANTIDERRAPANTE 15M UN</t>
        </is>
      </c>
      <c r="D1107" t="inlineStr">
        <is>
          <t>01/2026</t>
        </is>
      </c>
      <c r="E1107" t="n">
        <v>1</v>
      </c>
      <c r="F1107" t="n">
        <v>120</v>
      </c>
      <c r="G1107" t="n">
        <v>120</v>
      </c>
    </row>
    <row r="1108">
      <c r="A1108" t="inlineStr">
        <is>
          <t>Love Cabaret</t>
        </is>
      </c>
      <c r="B1108" t="n">
        <v>27818</v>
      </c>
      <c r="C1108" t="inlineStr">
        <is>
          <t>FITA CREPE BRANCA 25MMX50M UN</t>
        </is>
      </c>
      <c r="D1108" t="inlineStr">
        <is>
          <t>01/2026</t>
        </is>
      </c>
      <c r="E1108" t="n">
        <v>3</v>
      </c>
      <c r="F1108" t="n">
        <v>24</v>
      </c>
      <c r="G1108" t="n">
        <v>8</v>
      </c>
    </row>
    <row r="1109">
      <c r="A1109" t="inlineStr">
        <is>
          <t>Love Cabaret</t>
        </is>
      </c>
      <c r="B1109" t="n">
        <v>27817</v>
      </c>
      <c r="C1109" t="inlineStr">
        <is>
          <t>FITA CREPE BRANCA 50MMX50M UN</t>
        </is>
      </c>
      <c r="D1109" t="inlineStr">
        <is>
          <t>01/2026</t>
        </is>
      </c>
      <c r="E1109" t="n">
        <v>3</v>
      </c>
      <c r="F1109" t="n">
        <v>48</v>
      </c>
      <c r="G1109" t="n">
        <v>16</v>
      </c>
    </row>
    <row r="1110">
      <c r="A1110" t="inlineStr">
        <is>
          <t>Love Cabaret</t>
        </is>
      </c>
      <c r="B1110" t="n">
        <v>27753</v>
      </c>
      <c r="C1110" t="inlineStr">
        <is>
          <t>FITA SILVER TAPE PRETA 48MM X 50M UN</t>
        </is>
      </c>
      <c r="D1110" t="inlineStr">
        <is>
          <t>01/2026</t>
        </is>
      </c>
      <c r="E1110" t="n">
        <v>6</v>
      </c>
      <c r="F1110" t="n">
        <v>330</v>
      </c>
      <c r="G1110" t="n">
        <v>55</v>
      </c>
    </row>
    <row r="1111">
      <c r="A1111" t="inlineStr">
        <is>
          <t>Love Cabaret</t>
        </is>
      </c>
      <c r="B1111" t="n">
        <v>17092</v>
      </c>
      <c r="C1111" t="inlineStr">
        <is>
          <t>GELO CUBO 50X60MM</t>
        </is>
      </c>
      <c r="D1111" t="inlineStr">
        <is>
          <t>01/2026</t>
        </is>
      </c>
      <c r="E1111" t="n">
        <v>10</v>
      </c>
      <c r="F1111" t="n">
        <v>536.2</v>
      </c>
      <c r="G1111" t="n">
        <v>53.62</v>
      </c>
    </row>
    <row r="1112">
      <c r="A1112" t="inlineStr">
        <is>
          <t>Love Cabaret</t>
        </is>
      </c>
      <c r="B1112" t="n">
        <v>19607</v>
      </c>
      <c r="C1112" t="inlineStr">
        <is>
          <t>GENGIBRE KG</t>
        </is>
      </c>
      <c r="D1112" t="inlineStr">
        <is>
          <t>01/2026</t>
        </is>
      </c>
      <c r="E1112" t="n">
        <v>26</v>
      </c>
      <c r="F1112" t="n">
        <v>440</v>
      </c>
      <c r="G1112" t="n">
        <v>16.92</v>
      </c>
    </row>
    <row r="1113">
      <c r="A1113" t="inlineStr">
        <is>
          <t>Love Cabaret</t>
        </is>
      </c>
      <c r="B1113" t="n">
        <v>25437</v>
      </c>
      <c r="C1113" t="inlineStr">
        <is>
          <t>GIGI ROSATO SANGIOVESE 2020 FATORIE PARRI 750ML</t>
        </is>
      </c>
      <c r="D1113" t="inlineStr">
        <is>
          <t>01/2026</t>
        </is>
      </c>
      <c r="E1113" t="n">
        <v>12</v>
      </c>
      <c r="F1113" t="n">
        <v>1377</v>
      </c>
      <c r="G1113" t="n">
        <v>114.75</v>
      </c>
    </row>
    <row r="1114">
      <c r="A1114" t="inlineStr">
        <is>
          <t>Love Cabaret</t>
        </is>
      </c>
      <c r="B1114" t="n">
        <v>28563</v>
      </c>
      <c r="C1114" t="inlineStr">
        <is>
          <t>GIN TANQUERAY 375ML</t>
        </is>
      </c>
      <c r="D1114" t="inlineStr">
        <is>
          <t>01/2026</t>
        </is>
      </c>
      <c r="E1114" t="n">
        <v>48</v>
      </c>
      <c r="F1114" t="n">
        <v>2592</v>
      </c>
      <c r="G1114" t="n">
        <v>54</v>
      </c>
    </row>
    <row r="1115">
      <c r="A1115" t="inlineStr">
        <is>
          <t>Love Cabaret</t>
        </is>
      </c>
      <c r="B1115" t="n">
        <v>18359</v>
      </c>
      <c r="C1115" t="inlineStr">
        <is>
          <t>GIN TANQUERAY 750ML</t>
        </is>
      </c>
      <c r="D1115" t="inlineStr">
        <is>
          <t>01/2026</t>
        </is>
      </c>
      <c r="E1115" t="n">
        <v>24</v>
      </c>
      <c r="F1115" t="n">
        <v>2362.8</v>
      </c>
      <c r="G1115" t="n">
        <v>98.45</v>
      </c>
    </row>
    <row r="1116">
      <c r="A1116" t="inlineStr">
        <is>
          <t>Love Cabaret</t>
        </is>
      </c>
      <c r="B1116" t="n">
        <v>19480</v>
      </c>
      <c r="C1116" t="inlineStr">
        <is>
          <t>HORTELA HIDROPONICA KG</t>
        </is>
      </c>
      <c r="D1116" t="inlineStr">
        <is>
          <t>01/2026</t>
        </is>
      </c>
      <c r="E1116" t="n">
        <v>2.7</v>
      </c>
      <c r="F1116" t="n">
        <v>34.85</v>
      </c>
      <c r="G1116" t="n">
        <v>12.91</v>
      </c>
    </row>
    <row r="1117">
      <c r="A1117" t="inlineStr">
        <is>
          <t>Love Cabaret</t>
        </is>
      </c>
      <c r="B1117" t="n">
        <v>19203</v>
      </c>
      <c r="C1117" t="inlineStr">
        <is>
          <t>IOGURTE INTEGRAL NESTLE C/170G UN</t>
        </is>
      </c>
      <c r="D1117" t="inlineStr">
        <is>
          <t>01/2026</t>
        </is>
      </c>
      <c r="E1117" t="n">
        <v>56</v>
      </c>
      <c r="F1117" t="n">
        <v>173.88</v>
      </c>
      <c r="G1117" t="n">
        <v>3.11</v>
      </c>
    </row>
    <row r="1118">
      <c r="A1118" t="inlineStr">
        <is>
          <t>Love Cabaret</t>
        </is>
      </c>
      <c r="B1118" t="n">
        <v>19759</v>
      </c>
      <c r="C1118" t="inlineStr">
        <is>
          <t>LARANJA BAHIA KG</t>
        </is>
      </c>
      <c r="D1118" t="inlineStr">
        <is>
          <t>01/2026</t>
        </is>
      </c>
      <c r="E1118" t="n">
        <v>10.6</v>
      </c>
      <c r="F1118" t="n">
        <v>116.07</v>
      </c>
      <c r="G1118" t="n">
        <v>10.95</v>
      </c>
    </row>
    <row r="1119">
      <c r="A1119" t="inlineStr">
        <is>
          <t>Love Cabaret</t>
        </is>
      </c>
      <c r="B1119" t="n">
        <v>23361</v>
      </c>
      <c r="C1119" t="inlineStr">
        <is>
          <t>LARANJA PERA KG</t>
        </is>
      </c>
      <c r="D1119" t="inlineStr">
        <is>
          <t>01/2026</t>
        </is>
      </c>
      <c r="E1119" t="n">
        <v>5</v>
      </c>
      <c r="F1119" t="n">
        <v>15.5</v>
      </c>
      <c r="G1119" t="n">
        <v>3.1</v>
      </c>
    </row>
    <row r="1120">
      <c r="A1120" t="inlineStr">
        <is>
          <t>Love Cabaret</t>
        </is>
      </c>
      <c r="B1120" t="n">
        <v>19421</v>
      </c>
      <c r="C1120" t="inlineStr">
        <is>
          <t>LEITE INTEGRAL ITALAC C/12</t>
        </is>
      </c>
      <c r="D1120" t="inlineStr">
        <is>
          <t>01/2026</t>
        </is>
      </c>
      <c r="E1120" t="n">
        <v>3</v>
      </c>
      <c r="F1120" t="n">
        <v>180.38</v>
      </c>
      <c r="G1120" t="n">
        <v>60.13</v>
      </c>
    </row>
    <row r="1121">
      <c r="A1121" t="inlineStr">
        <is>
          <t>Love Cabaret</t>
        </is>
      </c>
      <c r="B1121" t="n">
        <v>24706</v>
      </c>
      <c r="C1121" t="inlineStr">
        <is>
          <t>LICOR DE MACA VERDE SOUR APPLE PUCKER DE KUYPER 700ML</t>
        </is>
      </c>
      <c r="D1121" t="inlineStr">
        <is>
          <t>01/2026</t>
        </is>
      </c>
      <c r="E1121" t="n">
        <v>4</v>
      </c>
      <c r="F1121" t="n">
        <v>980</v>
      </c>
      <c r="G1121" t="n">
        <v>245</v>
      </c>
    </row>
    <row r="1122">
      <c r="A1122" t="inlineStr">
        <is>
          <t>Love Cabaret</t>
        </is>
      </c>
      <c r="B1122" t="n">
        <v>19751</v>
      </c>
      <c r="C1122" t="inlineStr">
        <is>
          <t>LIMAO SICILIANO KG</t>
        </is>
      </c>
      <c r="D1122" t="inlineStr">
        <is>
          <t>01/2026</t>
        </is>
      </c>
      <c r="E1122" t="n">
        <v>26.7</v>
      </c>
      <c r="F1122" t="n">
        <v>333.86</v>
      </c>
      <c r="G1122" t="n">
        <v>12.5</v>
      </c>
    </row>
    <row r="1123">
      <c r="A1123" t="inlineStr">
        <is>
          <t>Love Cabaret</t>
        </is>
      </c>
      <c r="B1123" t="n">
        <v>23359</v>
      </c>
      <c r="C1123" t="inlineStr">
        <is>
          <t>LIMAO TAHITI KG</t>
        </is>
      </c>
      <c r="D1123" t="inlineStr">
        <is>
          <t>01/2026</t>
        </is>
      </c>
      <c r="E1123" t="n">
        <v>28</v>
      </c>
      <c r="F1123" t="n">
        <v>80.40000000000001</v>
      </c>
      <c r="G1123" t="n">
        <v>2.87</v>
      </c>
    </row>
    <row r="1124">
      <c r="A1124" t="inlineStr">
        <is>
          <t>Love Cabaret</t>
        </is>
      </c>
      <c r="B1124" t="n">
        <v>18812</v>
      </c>
      <c r="C1124" t="inlineStr">
        <is>
          <t>LINGUA BOVINA KG</t>
        </is>
      </c>
      <c r="D1124" t="inlineStr">
        <is>
          <t>01/2026</t>
        </is>
      </c>
      <c r="E1124" t="n">
        <v>11.3</v>
      </c>
      <c r="F1124" t="n">
        <v>247.47</v>
      </c>
      <c r="G1124" t="n">
        <v>21.9</v>
      </c>
    </row>
    <row r="1125">
      <c r="A1125" t="inlineStr">
        <is>
          <t>Love Cabaret</t>
        </is>
      </c>
      <c r="B1125" t="n">
        <v>20501</v>
      </c>
      <c r="C1125" t="inlineStr">
        <is>
          <t>LINGUICA TOSCANA AURORA KG</t>
        </is>
      </c>
      <c r="D1125" t="inlineStr">
        <is>
          <t>01/2026</t>
        </is>
      </c>
      <c r="E1125" t="n">
        <v>15</v>
      </c>
      <c r="F1125" t="n">
        <v>315</v>
      </c>
      <c r="G1125" t="n">
        <v>21</v>
      </c>
    </row>
    <row r="1126">
      <c r="A1126" t="inlineStr">
        <is>
          <t>Love Cabaret</t>
        </is>
      </c>
      <c r="B1126" t="n">
        <v>26623</v>
      </c>
      <c r="C1126" t="inlineStr">
        <is>
          <t>LIXEIRA 100LT COM PEDAL</t>
        </is>
      </c>
      <c r="D1126" t="inlineStr">
        <is>
          <t>01/2026</t>
        </is>
      </c>
      <c r="E1126" t="n">
        <v>2</v>
      </c>
      <c r="F1126" t="n">
        <v>277.4</v>
      </c>
      <c r="G1126" t="n">
        <v>138.7</v>
      </c>
    </row>
    <row r="1127">
      <c r="A1127" t="inlineStr">
        <is>
          <t>Love Cabaret</t>
        </is>
      </c>
      <c r="B1127" t="n">
        <v>17253</v>
      </c>
      <c r="C1127" t="inlineStr">
        <is>
          <t>LUSTRA MOVEIS LAVANDA DESTAC 500ML UN</t>
        </is>
      </c>
      <c r="D1127" t="inlineStr">
        <is>
          <t>01/2026</t>
        </is>
      </c>
      <c r="E1127" t="n">
        <v>1</v>
      </c>
      <c r="F1127" t="n">
        <v>22.9</v>
      </c>
      <c r="G1127" t="n">
        <v>22.9</v>
      </c>
    </row>
    <row r="1128">
      <c r="A1128" t="inlineStr">
        <is>
          <t>Love Cabaret</t>
        </is>
      </c>
      <c r="B1128" t="n">
        <v>17017</v>
      </c>
      <c r="C1128" t="inlineStr">
        <is>
          <t>LUVA EMBORRACHADA G AMARELA UN</t>
        </is>
      </c>
      <c r="D1128" t="inlineStr">
        <is>
          <t>01/2026</t>
        </is>
      </c>
      <c r="E1128" t="n">
        <v>6</v>
      </c>
      <c r="F1128" t="n">
        <v>21</v>
      </c>
      <c r="G1128" t="n">
        <v>3.5</v>
      </c>
    </row>
    <row r="1129">
      <c r="A1129" t="inlineStr">
        <is>
          <t>Love Cabaret</t>
        </is>
      </c>
      <c r="B1129" t="n">
        <v>17019</v>
      </c>
      <c r="C1129" t="inlineStr">
        <is>
          <t>LUVA EMBORRACHADA M AMARELA UN</t>
        </is>
      </c>
      <c r="D1129" t="inlineStr">
        <is>
          <t>01/2026</t>
        </is>
      </c>
      <c r="E1129" t="n">
        <v>2</v>
      </c>
      <c r="F1129" t="n">
        <v>7</v>
      </c>
      <c r="G1129" t="n">
        <v>3.5</v>
      </c>
    </row>
    <row r="1130">
      <c r="A1130" t="inlineStr">
        <is>
          <t>Love Cabaret</t>
        </is>
      </c>
      <c r="B1130" t="n">
        <v>17504</v>
      </c>
      <c r="C1130" t="inlineStr">
        <is>
          <t>LUVA LATEX G SEM TALCO C/100UN</t>
        </is>
      </c>
      <c r="D1130" t="inlineStr">
        <is>
          <t>01/2026</t>
        </is>
      </c>
      <c r="E1130" t="n">
        <v>2</v>
      </c>
      <c r="F1130" t="n">
        <v>45.36</v>
      </c>
      <c r="G1130" t="n">
        <v>22.68</v>
      </c>
    </row>
    <row r="1131">
      <c r="A1131" t="inlineStr">
        <is>
          <t>Love Cabaret</t>
        </is>
      </c>
      <c r="B1131" t="n">
        <v>17488</v>
      </c>
      <c r="C1131" t="inlineStr">
        <is>
          <t>LUVA LATEX SEM TALCO M C/100UN</t>
        </is>
      </c>
      <c r="D1131" t="inlineStr">
        <is>
          <t>01/2026</t>
        </is>
      </c>
      <c r="E1131" t="n">
        <v>8</v>
      </c>
      <c r="F1131" t="n">
        <v>184.72</v>
      </c>
      <c r="G1131" t="n">
        <v>23.09</v>
      </c>
    </row>
    <row r="1132">
      <c r="A1132" t="inlineStr">
        <is>
          <t>Love Cabaret</t>
        </is>
      </c>
      <c r="B1132" t="n">
        <v>20114</v>
      </c>
      <c r="C1132" t="inlineStr">
        <is>
          <t>MACARRAO LINGUINE GRANO DURO DIVELLA  500GR</t>
        </is>
      </c>
      <c r="D1132" t="inlineStr">
        <is>
          <t>01/2026</t>
        </is>
      </c>
      <c r="E1132" t="n">
        <v>15</v>
      </c>
      <c r="F1132" t="n">
        <v>132</v>
      </c>
      <c r="G1132" t="n">
        <v>8.800000000000001</v>
      </c>
    </row>
    <row r="1133">
      <c r="A1133" t="inlineStr">
        <is>
          <t>Love Cabaret</t>
        </is>
      </c>
      <c r="B1133" t="n">
        <v>19476</v>
      </c>
      <c r="C1133" t="inlineStr">
        <is>
          <t>MANJERICAO KG</t>
        </is>
      </c>
      <c r="D1133" t="inlineStr">
        <is>
          <t>01/2026</t>
        </is>
      </c>
      <c r="E1133" t="n">
        <v>1</v>
      </c>
      <c r="F1133" t="n">
        <v>67.48999999999999</v>
      </c>
      <c r="G1133" t="n">
        <v>67.48999999999999</v>
      </c>
    </row>
    <row r="1134">
      <c r="A1134" t="inlineStr">
        <is>
          <t>Love Cabaret</t>
        </is>
      </c>
      <c r="B1134" t="n">
        <v>19477</v>
      </c>
      <c r="C1134" t="inlineStr">
        <is>
          <t>MANJERICAO ROXO KG</t>
        </is>
      </c>
      <c r="D1134" t="inlineStr">
        <is>
          <t>01/2026</t>
        </is>
      </c>
      <c r="E1134" t="n">
        <v>0.7</v>
      </c>
      <c r="F1134" t="n">
        <v>58.08</v>
      </c>
      <c r="G1134" t="n">
        <v>82.97</v>
      </c>
    </row>
    <row r="1135">
      <c r="A1135" t="inlineStr">
        <is>
          <t>Love Cabaret</t>
        </is>
      </c>
      <c r="B1135" t="n">
        <v>19740</v>
      </c>
      <c r="C1135" t="inlineStr">
        <is>
          <t>MARACUJA AZEDO KG</t>
        </is>
      </c>
      <c r="D1135" t="inlineStr">
        <is>
          <t>01/2026</t>
        </is>
      </c>
      <c r="E1135" t="n">
        <v>15</v>
      </c>
      <c r="F1135" t="n">
        <v>140</v>
      </c>
      <c r="G1135" t="n">
        <v>9.33</v>
      </c>
    </row>
    <row r="1136">
      <c r="A1136" t="inlineStr">
        <is>
          <t>Love Cabaret</t>
        </is>
      </c>
      <c r="B1136" t="n">
        <v>25215</v>
      </c>
      <c r="C1136" t="inlineStr">
        <is>
          <t>MASSA DE GUIOZA C/20 FOLHAS DE 190G</t>
        </is>
      </c>
      <c r="D1136" t="inlineStr">
        <is>
          <t>01/2026</t>
        </is>
      </c>
      <c r="E1136" t="n">
        <v>20</v>
      </c>
      <c r="F1136" t="n">
        <v>89.59999999999999</v>
      </c>
      <c r="G1136" t="n">
        <v>4.48</v>
      </c>
    </row>
    <row r="1137">
      <c r="A1137" t="inlineStr">
        <is>
          <t>Love Cabaret</t>
        </is>
      </c>
      <c r="B1137" t="n">
        <v>20121</v>
      </c>
      <c r="C1137" t="inlineStr">
        <is>
          <t>MASSA ROLINHO PRIMAVERA 30 FOLHAS 20X450G</t>
        </is>
      </c>
      <c r="D1137" t="inlineStr">
        <is>
          <t>01/2026</t>
        </is>
      </c>
      <c r="E1137" t="n">
        <v>24</v>
      </c>
      <c r="F1137" t="n">
        <v>327.6</v>
      </c>
      <c r="G1137" t="n">
        <v>13.65</v>
      </c>
    </row>
    <row r="1138">
      <c r="A1138" t="inlineStr">
        <is>
          <t>Love Cabaret</t>
        </is>
      </c>
      <c r="B1138" t="n">
        <v>20871</v>
      </c>
      <c r="C1138" t="inlineStr">
        <is>
          <t>MELADO DE CANA JR C/1,3KG</t>
        </is>
      </c>
      <c r="D1138" t="inlineStr">
        <is>
          <t>01/2026</t>
        </is>
      </c>
      <c r="E1138" t="n">
        <v>2</v>
      </c>
      <c r="F1138" t="n">
        <v>37.8</v>
      </c>
      <c r="G1138" t="n">
        <v>18.9</v>
      </c>
    </row>
    <row r="1139">
      <c r="A1139" t="inlineStr">
        <is>
          <t>Love Cabaret</t>
        </is>
      </c>
      <c r="B1139" t="n">
        <v>19969</v>
      </c>
      <c r="C1139" t="inlineStr">
        <is>
          <t>MOLHO SHOYO CEPERA C/1,010L</t>
        </is>
      </c>
      <c r="D1139" t="inlineStr">
        <is>
          <t>01/2026</t>
        </is>
      </c>
      <c r="E1139" t="n">
        <v>4</v>
      </c>
      <c r="F1139" t="n">
        <v>54</v>
      </c>
      <c r="G1139" t="n">
        <v>13.5</v>
      </c>
    </row>
    <row r="1140">
      <c r="A1140" t="inlineStr">
        <is>
          <t>Love Cabaret</t>
        </is>
      </c>
      <c r="B1140" t="n">
        <v>24385</v>
      </c>
      <c r="C1140" t="inlineStr">
        <is>
          <t>MORANGO CONGELADO KG</t>
        </is>
      </c>
      <c r="D1140" t="inlineStr">
        <is>
          <t>01/2026</t>
        </is>
      </c>
      <c r="E1140" t="n">
        <v>2</v>
      </c>
      <c r="F1140" t="n">
        <v>37.5</v>
      </c>
      <c r="G1140" t="n">
        <v>18.75</v>
      </c>
    </row>
    <row r="1141">
      <c r="A1141" t="inlineStr">
        <is>
          <t>Love Cabaret</t>
        </is>
      </c>
      <c r="B1141" t="n">
        <v>21017</v>
      </c>
      <c r="C1141" t="inlineStr">
        <is>
          <t>OLEO DE ALGODAO SAUDE C/14,5KG</t>
        </is>
      </c>
      <c r="D1141" t="inlineStr">
        <is>
          <t>01/2026</t>
        </is>
      </c>
      <c r="E1141" t="n">
        <v>5</v>
      </c>
      <c r="F1141" t="n">
        <v>836.4</v>
      </c>
      <c r="G1141" t="n">
        <v>167.28</v>
      </c>
    </row>
    <row r="1142">
      <c r="A1142" t="inlineStr">
        <is>
          <t>Love Cabaret</t>
        </is>
      </c>
      <c r="B1142" t="n">
        <v>23893</v>
      </c>
      <c r="C1142" t="inlineStr">
        <is>
          <t>OLEO DE GERGELIM TORRADO L</t>
        </is>
      </c>
      <c r="D1142" t="inlineStr">
        <is>
          <t>01/2026</t>
        </is>
      </c>
      <c r="E1142" t="n">
        <v>1</v>
      </c>
      <c r="F1142" t="n">
        <v>79.69</v>
      </c>
      <c r="G1142" t="n">
        <v>79.69</v>
      </c>
    </row>
    <row r="1143">
      <c r="A1143" t="inlineStr">
        <is>
          <t>Love Cabaret</t>
        </is>
      </c>
      <c r="B1143" t="n">
        <v>20984</v>
      </c>
      <c r="C1143" t="inlineStr">
        <is>
          <t>OLEO DE SOJA LIZA C/900ML</t>
        </is>
      </c>
      <c r="D1143" t="inlineStr">
        <is>
          <t>01/2026</t>
        </is>
      </c>
      <c r="E1143" t="n">
        <v>30</v>
      </c>
      <c r="F1143" t="n">
        <v>267.42</v>
      </c>
      <c r="G1143" t="n">
        <v>8.91</v>
      </c>
    </row>
    <row r="1144">
      <c r="A1144" t="inlineStr">
        <is>
          <t>Love Cabaret</t>
        </is>
      </c>
      <c r="B1144" t="n">
        <v>23096</v>
      </c>
      <c r="C1144" t="inlineStr">
        <is>
          <t>OVO BRANCO UN</t>
        </is>
      </c>
      <c r="D1144" t="inlineStr">
        <is>
          <t>01/2026</t>
        </is>
      </c>
      <c r="E1144" t="n">
        <v>60</v>
      </c>
      <c r="F1144" t="n">
        <v>30</v>
      </c>
      <c r="G1144" t="n">
        <v>0.5</v>
      </c>
    </row>
    <row r="1145">
      <c r="A1145" t="inlineStr">
        <is>
          <t>Love Cabaret</t>
        </is>
      </c>
      <c r="B1145" t="n">
        <v>24556</v>
      </c>
      <c r="C1145" t="inlineStr">
        <is>
          <t>PAO DE HAMBURGUER NA MASSA DE BRIOCHE PINCELADO CAIXA C/72 UN 18 PACOTES X 4 UN COD 111</t>
        </is>
      </c>
      <c r="D1145" t="inlineStr">
        <is>
          <t>01/2026</t>
        </is>
      </c>
      <c r="E1145" t="n">
        <v>2</v>
      </c>
      <c r="F1145" t="n">
        <v>331.2</v>
      </c>
      <c r="G1145" t="n">
        <v>165.6</v>
      </c>
    </row>
    <row r="1146">
      <c r="A1146" t="inlineStr">
        <is>
          <t>Love Cabaret</t>
        </is>
      </c>
      <c r="B1146" t="n">
        <v>24843</v>
      </c>
      <c r="C1146" t="inlineStr">
        <is>
          <t>PAPEL TOALHA BOBINA NOBRE 08/26 C/6UN</t>
        </is>
      </c>
      <c r="D1146" t="inlineStr">
        <is>
          <t>01/2026</t>
        </is>
      </c>
      <c r="E1146" t="n">
        <v>9</v>
      </c>
      <c r="F1146" t="n">
        <v>539.4</v>
      </c>
      <c r="G1146" t="n">
        <v>59.93</v>
      </c>
    </row>
    <row r="1147">
      <c r="A1147" t="inlineStr">
        <is>
          <t>Love Cabaret</t>
        </is>
      </c>
      <c r="B1147" t="n">
        <v>28603</v>
      </c>
      <c r="C1147" t="inlineStr">
        <is>
          <t>PAPEL TOALHA INTERF. FOLHA DUPLA NOBRE C/2000FLS UN</t>
        </is>
      </c>
      <c r="D1147" t="inlineStr">
        <is>
          <t>01/2026</t>
        </is>
      </c>
      <c r="E1147" t="n">
        <v>4</v>
      </c>
      <c r="F1147" t="n">
        <v>356</v>
      </c>
      <c r="G1147" t="n">
        <v>89</v>
      </c>
    </row>
    <row r="1148">
      <c r="A1148" t="inlineStr">
        <is>
          <t>Love Cabaret</t>
        </is>
      </c>
      <c r="B1148" t="n">
        <v>25920</v>
      </c>
      <c r="C1148" t="inlineStr">
        <is>
          <t>PAPEL TOALHA INTERFOLHADO FOLHA DUPLA C/2.400 UN INOVATTA</t>
        </is>
      </c>
      <c r="D1148" t="inlineStr">
        <is>
          <t>01/2026</t>
        </is>
      </c>
      <c r="E1148" t="n">
        <v>4</v>
      </c>
      <c r="F1148" t="n">
        <v>709.91</v>
      </c>
      <c r="G1148" t="n">
        <v>177.48</v>
      </c>
    </row>
    <row r="1149">
      <c r="A1149" t="inlineStr">
        <is>
          <t>Love Cabaret</t>
        </is>
      </c>
      <c r="B1149" t="n">
        <v>23502</v>
      </c>
      <c r="C1149" t="inlineStr">
        <is>
          <t>PAPRICA DEFUMADA PCT 500G UN</t>
        </is>
      </c>
      <c r="D1149" t="inlineStr">
        <is>
          <t>01/2026</t>
        </is>
      </c>
      <c r="E1149" t="n">
        <v>0.5</v>
      </c>
      <c r="F1149" t="n">
        <v>7.25</v>
      </c>
      <c r="G1149" t="n">
        <v>14.5</v>
      </c>
    </row>
    <row r="1150">
      <c r="A1150" t="inlineStr">
        <is>
          <t>Love Cabaret</t>
        </is>
      </c>
      <c r="B1150" t="n">
        <v>24404</v>
      </c>
      <c r="C1150" t="inlineStr">
        <is>
          <t>PEITO BOVINO KG</t>
        </is>
      </c>
      <c r="D1150" t="inlineStr">
        <is>
          <t>01/2026</t>
        </is>
      </c>
      <c r="E1150" t="n">
        <v>17.2</v>
      </c>
      <c r="F1150" t="n">
        <v>490.2</v>
      </c>
      <c r="G1150" t="n">
        <v>28.5</v>
      </c>
    </row>
    <row r="1151">
      <c r="A1151" t="inlineStr">
        <is>
          <t>Love Cabaret</t>
        </is>
      </c>
      <c r="B1151" t="n">
        <v>18826</v>
      </c>
      <c r="C1151" t="inlineStr">
        <is>
          <t>PEITO BOVINO MOIDO KG</t>
        </is>
      </c>
      <c r="D1151" t="inlineStr">
        <is>
          <t>01/2026</t>
        </is>
      </c>
      <c r="E1151" t="n">
        <v>31.8</v>
      </c>
      <c r="F1151" t="n">
        <v>991</v>
      </c>
      <c r="G1151" t="n">
        <v>31.16</v>
      </c>
    </row>
    <row r="1152">
      <c r="A1152" t="inlineStr">
        <is>
          <t>Love Cabaret</t>
        </is>
      </c>
      <c r="B1152" t="n">
        <v>18996</v>
      </c>
      <c r="C1152" t="inlineStr">
        <is>
          <t>PEITO DE FRANGO SEM OSSO E SEM PELE KG</t>
        </is>
      </c>
      <c r="D1152" t="inlineStr">
        <is>
          <t>01/2026</t>
        </is>
      </c>
      <c r="E1152" t="n">
        <v>17.7</v>
      </c>
      <c r="F1152" t="n">
        <v>294.51</v>
      </c>
      <c r="G1152" t="n">
        <v>16.64</v>
      </c>
    </row>
    <row r="1153">
      <c r="A1153" t="inlineStr">
        <is>
          <t>Love Cabaret</t>
        </is>
      </c>
      <c r="B1153" t="n">
        <v>19589</v>
      </c>
      <c r="C1153" t="inlineStr">
        <is>
          <t>PEPINO JAPONES KG</t>
        </is>
      </c>
      <c r="D1153" t="inlineStr">
        <is>
          <t>01/2026</t>
        </is>
      </c>
      <c r="E1153" t="n">
        <v>2</v>
      </c>
      <c r="F1153" t="n">
        <v>19.12</v>
      </c>
      <c r="G1153" t="n">
        <v>9.56</v>
      </c>
    </row>
    <row r="1154">
      <c r="A1154" t="inlineStr">
        <is>
          <t>Love Cabaret</t>
        </is>
      </c>
      <c r="B1154" t="n">
        <v>24927</v>
      </c>
      <c r="C1154" t="inlineStr">
        <is>
          <t>PILHA ALCALINA PEQUENA AA C/8</t>
        </is>
      </c>
      <c r="D1154" t="inlineStr">
        <is>
          <t>01/2026</t>
        </is>
      </c>
      <c r="E1154" t="n">
        <v>4</v>
      </c>
      <c r="F1154" t="n">
        <v>103.6</v>
      </c>
      <c r="G1154" t="n">
        <v>25.9</v>
      </c>
    </row>
    <row r="1155">
      <c r="A1155" t="inlineStr">
        <is>
          <t>Love Cabaret</t>
        </is>
      </c>
      <c r="B1155" t="n">
        <v>19572</v>
      </c>
      <c r="C1155" t="inlineStr">
        <is>
          <t>PIMENTA DEDO DE MOCA KG</t>
        </is>
      </c>
      <c r="D1155" t="inlineStr">
        <is>
          <t>01/2026</t>
        </is>
      </c>
      <c r="E1155" t="n">
        <v>0.4</v>
      </c>
      <c r="F1155" t="n">
        <v>8</v>
      </c>
      <c r="G1155" t="n">
        <v>20</v>
      </c>
    </row>
    <row r="1156">
      <c r="A1156" t="inlineStr">
        <is>
          <t>Love Cabaret</t>
        </is>
      </c>
      <c r="B1156" t="n">
        <v>19570</v>
      </c>
      <c r="C1156" t="inlineStr">
        <is>
          <t>PIMENTA JALAPENO KG</t>
        </is>
      </c>
      <c r="D1156" t="inlineStr">
        <is>
          <t>01/2026</t>
        </is>
      </c>
      <c r="E1156" t="n">
        <v>0.3</v>
      </c>
      <c r="F1156" t="n">
        <v>9</v>
      </c>
      <c r="G1156" t="n">
        <v>30</v>
      </c>
    </row>
    <row r="1157">
      <c r="A1157" t="inlineStr">
        <is>
          <t>Love Cabaret</t>
        </is>
      </c>
      <c r="B1157" t="n">
        <v>19561</v>
      </c>
      <c r="C1157" t="inlineStr">
        <is>
          <t>PIMENTAO VERDE KG</t>
        </is>
      </c>
      <c r="D1157" t="inlineStr">
        <is>
          <t>01/2026</t>
        </is>
      </c>
      <c r="E1157" t="n">
        <v>0.5</v>
      </c>
      <c r="F1157" t="n">
        <v>3.13</v>
      </c>
      <c r="G1157" t="n">
        <v>6.26</v>
      </c>
    </row>
    <row r="1158">
      <c r="A1158" t="inlineStr">
        <is>
          <t>Love Cabaret</t>
        </is>
      </c>
      <c r="B1158" t="n">
        <v>24507</v>
      </c>
      <c r="C1158" t="inlineStr">
        <is>
          <t>PROAUTO ALCOOL LIQUIDO 70% KIMI LIQUID 1L UN</t>
        </is>
      </c>
      <c r="D1158" t="inlineStr">
        <is>
          <t>01/2026</t>
        </is>
      </c>
      <c r="E1158" t="n">
        <v>6</v>
      </c>
      <c r="F1158" t="n">
        <v>545.64</v>
      </c>
      <c r="G1158" t="n">
        <v>90.94</v>
      </c>
    </row>
    <row r="1159">
      <c r="A1159" t="inlineStr">
        <is>
          <t>Love Cabaret</t>
        </is>
      </c>
      <c r="B1159" t="n">
        <v>24845</v>
      </c>
      <c r="C1159" t="inlineStr">
        <is>
          <t>PROAUTO SABONETE LIQUIDO ERVA DOCE KREAM SOAP 5L</t>
        </is>
      </c>
      <c r="D1159" t="inlineStr">
        <is>
          <t>01/2026</t>
        </is>
      </c>
      <c r="E1159" t="n">
        <v>4</v>
      </c>
      <c r="F1159" t="n">
        <v>502.24</v>
      </c>
      <c r="G1159" t="n">
        <v>125.56</v>
      </c>
    </row>
    <row r="1160">
      <c r="A1160" t="inlineStr">
        <is>
          <t>Love Cabaret</t>
        </is>
      </c>
      <c r="B1160" t="n">
        <v>23074</v>
      </c>
      <c r="C1160" t="inlineStr">
        <is>
          <t>QUEIJO EMMENTAL KG</t>
        </is>
      </c>
      <c r="D1160" t="inlineStr">
        <is>
          <t>01/2026</t>
        </is>
      </c>
      <c r="E1160" t="n">
        <v>6.8</v>
      </c>
      <c r="F1160" t="n">
        <v>550.12</v>
      </c>
      <c r="G1160" t="n">
        <v>80.90000000000001</v>
      </c>
    </row>
    <row r="1161">
      <c r="A1161" t="inlineStr">
        <is>
          <t>Love Cabaret</t>
        </is>
      </c>
      <c r="B1161" t="n">
        <v>24390</v>
      </c>
      <c r="C1161" t="inlineStr">
        <is>
          <t>QUEIJO MUSSARELA KG</t>
        </is>
      </c>
      <c r="D1161" t="inlineStr">
        <is>
          <t>01/2026</t>
        </is>
      </c>
      <c r="E1161" t="n">
        <v>4</v>
      </c>
      <c r="F1161" t="n">
        <v>135.2</v>
      </c>
      <c r="G1161" t="n">
        <v>33.8</v>
      </c>
    </row>
    <row r="1162">
      <c r="A1162" t="inlineStr">
        <is>
          <t>Love Cabaret</t>
        </is>
      </c>
      <c r="B1162" t="n">
        <v>19322</v>
      </c>
      <c r="C1162" t="inlineStr">
        <is>
          <t>QUEIJO MUSSARELA SCALA KG</t>
        </is>
      </c>
      <c r="D1162" t="inlineStr">
        <is>
          <t>01/2026</t>
        </is>
      </c>
      <c r="E1162" t="n">
        <v>4</v>
      </c>
      <c r="F1162" t="n">
        <v>166</v>
      </c>
      <c r="G1162" t="n">
        <v>41.5</v>
      </c>
    </row>
    <row r="1163">
      <c r="A1163" t="inlineStr">
        <is>
          <t>Love Cabaret</t>
        </is>
      </c>
      <c r="B1163" t="n">
        <v>19291</v>
      </c>
      <c r="C1163" t="inlineStr">
        <is>
          <t>QUEIJO PARMESAO CAPA PRETA KG</t>
        </is>
      </c>
      <c r="D1163" t="inlineStr">
        <is>
          <t>01/2026</t>
        </is>
      </c>
      <c r="E1163" t="n">
        <v>1</v>
      </c>
      <c r="F1163" t="n">
        <v>591.7</v>
      </c>
      <c r="G1163" t="n">
        <v>591.7</v>
      </c>
    </row>
    <row r="1164">
      <c r="A1164" t="inlineStr">
        <is>
          <t>Love Cabaret</t>
        </is>
      </c>
      <c r="B1164" t="n">
        <v>28605</v>
      </c>
      <c r="C1164" t="inlineStr">
        <is>
          <t>QUEIJO TULHA PECA INTEIRA 2,750KG FAZENDA ATALAIA KG</t>
        </is>
      </c>
      <c r="D1164" t="inlineStr">
        <is>
          <t>01/2026</t>
        </is>
      </c>
      <c r="E1164" t="n">
        <v>2.5</v>
      </c>
      <c r="F1164" t="n">
        <v>342.5</v>
      </c>
      <c r="G1164" t="n">
        <v>137</v>
      </c>
    </row>
    <row r="1165">
      <c r="A1165" t="inlineStr">
        <is>
          <t>Love Cabaret</t>
        </is>
      </c>
      <c r="B1165" t="n">
        <v>22813</v>
      </c>
      <c r="C1165" t="inlineStr">
        <is>
          <t>RABO BOVINO CORTADO KG</t>
        </is>
      </c>
      <c r="D1165" t="inlineStr">
        <is>
          <t>01/2026</t>
        </is>
      </c>
      <c r="E1165" t="n">
        <v>4.1</v>
      </c>
      <c r="F1165" t="n">
        <v>134.48</v>
      </c>
      <c r="G1165" t="n">
        <v>32.8</v>
      </c>
    </row>
    <row r="1166">
      <c r="A1166" t="inlineStr">
        <is>
          <t>Love Cabaret</t>
        </is>
      </c>
      <c r="B1166" t="n">
        <v>24561</v>
      </c>
      <c r="C1166" t="inlineStr">
        <is>
          <t xml:space="preserve">REFRIGERANTE GUARANA FYS 350ML C/12 </t>
        </is>
      </c>
      <c r="D1166" t="inlineStr">
        <is>
          <t>01/2026</t>
        </is>
      </c>
      <c r="E1166" t="n">
        <v>7</v>
      </c>
      <c r="F1166" t="n">
        <v>236.03</v>
      </c>
      <c r="G1166" t="n">
        <v>33.72</v>
      </c>
    </row>
    <row r="1167">
      <c r="A1167" t="inlineStr">
        <is>
          <t>Love Cabaret</t>
        </is>
      </c>
      <c r="B1167" t="n">
        <v>26947</v>
      </c>
      <c r="C1167" t="inlineStr">
        <is>
          <t>REFRIGERANTE GUARANA ZERO FYS 350ML C/12</t>
        </is>
      </c>
      <c r="D1167" t="inlineStr">
        <is>
          <t>01/2026</t>
        </is>
      </c>
      <c r="E1167" t="n">
        <v>2</v>
      </c>
      <c r="F1167" t="n">
        <v>57.34</v>
      </c>
      <c r="G1167" t="n">
        <v>28.67</v>
      </c>
    </row>
    <row r="1168">
      <c r="A1168" t="inlineStr">
        <is>
          <t>Love Cabaret</t>
        </is>
      </c>
      <c r="B1168" t="n">
        <v>19552</v>
      </c>
      <c r="C1168" t="inlineStr">
        <is>
          <t>REPOLHO ROXO KG</t>
        </is>
      </c>
      <c r="D1168" t="inlineStr">
        <is>
          <t>01/2026</t>
        </is>
      </c>
      <c r="E1168" t="n">
        <v>1</v>
      </c>
      <c r="F1168" t="n">
        <v>3.5</v>
      </c>
      <c r="G1168" t="n">
        <v>3.5</v>
      </c>
    </row>
    <row r="1169">
      <c r="A1169" t="inlineStr">
        <is>
          <t>Love Cabaret</t>
        </is>
      </c>
      <c r="B1169" t="n">
        <v>19472</v>
      </c>
      <c r="C1169" t="inlineStr">
        <is>
          <t>RUCULA KG</t>
        </is>
      </c>
      <c r="D1169" t="inlineStr">
        <is>
          <t>01/2026</t>
        </is>
      </c>
      <c r="E1169" t="n">
        <v>3.5</v>
      </c>
      <c r="F1169" t="n">
        <v>84.26000000000001</v>
      </c>
      <c r="G1169" t="n">
        <v>24.07</v>
      </c>
    </row>
    <row r="1170">
      <c r="A1170" t="inlineStr">
        <is>
          <t>Love Cabaret</t>
        </is>
      </c>
      <c r="B1170" t="n">
        <v>18261</v>
      </c>
      <c r="C1170" t="inlineStr">
        <is>
          <t>RUM ZACAPA 23 ANOS 750ML</t>
        </is>
      </c>
      <c r="D1170" t="inlineStr">
        <is>
          <t>01/2026</t>
        </is>
      </c>
      <c r="E1170" t="n">
        <v>2</v>
      </c>
      <c r="F1170" t="n">
        <v>926.4</v>
      </c>
      <c r="G1170" t="n">
        <v>463.2</v>
      </c>
    </row>
    <row r="1171">
      <c r="A1171" t="inlineStr">
        <is>
          <t>Love Cabaret</t>
        </is>
      </c>
      <c r="B1171" t="n">
        <v>28140</v>
      </c>
      <c r="C1171" t="inlineStr">
        <is>
          <t>SABONETE ANTISSEPTICO KIMI CREAM PROAUTO 5L UN</t>
        </is>
      </c>
      <c r="D1171" t="inlineStr">
        <is>
          <t>01/2026</t>
        </is>
      </c>
      <c r="E1171" t="n">
        <v>5</v>
      </c>
      <c r="F1171" t="n">
        <v>564.8</v>
      </c>
      <c r="G1171" t="n">
        <v>112.96</v>
      </c>
    </row>
    <row r="1172">
      <c r="A1172" t="inlineStr">
        <is>
          <t>Love Cabaret</t>
        </is>
      </c>
      <c r="B1172" t="n">
        <v>17437</v>
      </c>
      <c r="C1172" t="inlineStr">
        <is>
          <t>SACO ALVEJADO BRANCO 45X65 UN</t>
        </is>
      </c>
      <c r="D1172" t="inlineStr">
        <is>
          <t>01/2026</t>
        </is>
      </c>
      <c r="E1172" t="n">
        <v>80</v>
      </c>
      <c r="F1172" t="n">
        <v>200</v>
      </c>
      <c r="G1172" t="n">
        <v>2.5</v>
      </c>
    </row>
    <row r="1173">
      <c r="A1173" t="inlineStr">
        <is>
          <t>Love Cabaret</t>
        </is>
      </c>
      <c r="B1173" t="n">
        <v>17401</v>
      </c>
      <c r="C1173" t="inlineStr">
        <is>
          <t>SACO CRISTAL 60X80 0,20 (PACOTE C/5KG)</t>
        </is>
      </c>
      <c r="D1173" t="inlineStr">
        <is>
          <t>01/2026</t>
        </is>
      </c>
      <c r="E1173" t="n">
        <v>2</v>
      </c>
      <c r="F1173" t="n">
        <v>170</v>
      </c>
      <c r="G1173" t="n">
        <v>85</v>
      </c>
    </row>
    <row r="1174">
      <c r="A1174" t="inlineStr">
        <is>
          <t>Love Cabaret</t>
        </is>
      </c>
      <c r="B1174" t="n">
        <v>21423</v>
      </c>
      <c r="C1174" t="inlineStr">
        <is>
          <t>SACO DE LIXO 100L BL PRETO GROSSO 95X120 4K UN</t>
        </is>
      </c>
      <c r="D1174" t="inlineStr">
        <is>
          <t>01/2026</t>
        </is>
      </c>
      <c r="E1174" t="n">
        <v>5</v>
      </c>
      <c r="F1174" t="n">
        <v>159.1</v>
      </c>
      <c r="G1174" t="n">
        <v>31.82</v>
      </c>
    </row>
    <row r="1175">
      <c r="A1175" t="inlineStr">
        <is>
          <t>Love Cabaret</t>
        </is>
      </c>
      <c r="B1175" t="n">
        <v>19906</v>
      </c>
      <c r="C1175" t="inlineStr">
        <is>
          <t>SAL REFINADO CISNE 10X1KG</t>
        </is>
      </c>
      <c r="D1175" t="inlineStr">
        <is>
          <t>01/2026</t>
        </is>
      </c>
      <c r="E1175" t="n">
        <v>10</v>
      </c>
      <c r="F1175" t="n">
        <v>29</v>
      </c>
      <c r="G1175" t="n">
        <v>2.9</v>
      </c>
    </row>
    <row r="1176">
      <c r="A1176" t="inlineStr">
        <is>
          <t>Love Cabaret</t>
        </is>
      </c>
      <c r="B1176" t="n">
        <v>23113</v>
      </c>
      <c r="C1176" t="inlineStr">
        <is>
          <t>SALSA KG</t>
        </is>
      </c>
      <c r="D1176" t="inlineStr">
        <is>
          <t>01/2026</t>
        </is>
      </c>
      <c r="E1176" t="n">
        <v>2.5</v>
      </c>
      <c r="F1176" t="n">
        <v>27.42</v>
      </c>
      <c r="G1176" t="n">
        <v>10.97</v>
      </c>
    </row>
    <row r="1177">
      <c r="A1177" t="inlineStr">
        <is>
          <t>Love Cabaret</t>
        </is>
      </c>
      <c r="B1177" t="n">
        <v>24708</v>
      </c>
      <c r="C1177" t="inlineStr">
        <is>
          <t>SUCO DE MACA  NATURAL ONE C/900 ML</t>
        </is>
      </c>
      <c r="D1177" t="inlineStr">
        <is>
          <t>01/2026</t>
        </is>
      </c>
      <c r="E1177" t="n">
        <v>6</v>
      </c>
      <c r="F1177" t="n">
        <v>89.40000000000001</v>
      </c>
      <c r="G1177" t="n">
        <v>14.9</v>
      </c>
    </row>
    <row r="1178">
      <c r="A1178" t="inlineStr">
        <is>
          <t>Love Cabaret</t>
        </is>
      </c>
      <c r="B1178" t="n">
        <v>18242</v>
      </c>
      <c r="C1178" t="inlineStr">
        <is>
          <t>TEQUILA DON JULIO BLANCO 750ML</t>
        </is>
      </c>
      <c r="D1178" t="inlineStr">
        <is>
          <t>01/2026</t>
        </is>
      </c>
      <c r="E1178" t="n">
        <v>14</v>
      </c>
      <c r="F1178" t="n">
        <v>3241.2</v>
      </c>
      <c r="G1178" t="n">
        <v>231.51</v>
      </c>
    </row>
    <row r="1179">
      <c r="A1179" t="inlineStr">
        <is>
          <t>Love Cabaret</t>
        </is>
      </c>
      <c r="B1179" t="n">
        <v>20590</v>
      </c>
      <c r="C1179" t="inlineStr">
        <is>
          <t>TOMATE PELADO ARCOBELLO 2,55KG</t>
        </is>
      </c>
      <c r="D1179" t="inlineStr">
        <is>
          <t>01/2026</t>
        </is>
      </c>
      <c r="E1179" t="n">
        <v>5</v>
      </c>
      <c r="F1179" t="n">
        <v>124</v>
      </c>
      <c r="G1179" t="n">
        <v>24.8</v>
      </c>
    </row>
    <row r="1180">
      <c r="A1180" t="inlineStr">
        <is>
          <t>Love Cabaret</t>
        </is>
      </c>
      <c r="B1180" t="n">
        <v>19532</v>
      </c>
      <c r="C1180" t="inlineStr">
        <is>
          <t>TOMATE SALADA ITALIANO KG</t>
        </is>
      </c>
      <c r="D1180" t="inlineStr">
        <is>
          <t>01/2026</t>
        </is>
      </c>
      <c r="E1180" t="n">
        <v>12.6</v>
      </c>
      <c r="F1180" t="n">
        <v>78.59999999999999</v>
      </c>
      <c r="G1180" t="n">
        <v>6.24</v>
      </c>
    </row>
    <row r="1181">
      <c r="A1181" t="inlineStr">
        <is>
          <t>Love Cabaret</t>
        </is>
      </c>
      <c r="B1181" t="n">
        <v>23108</v>
      </c>
      <c r="C1181" t="inlineStr">
        <is>
          <t>TOMILHO KG</t>
        </is>
      </c>
      <c r="D1181" t="inlineStr">
        <is>
          <t>01/2026</t>
        </is>
      </c>
      <c r="E1181" t="n">
        <v>0.1</v>
      </c>
      <c r="F1181" t="n">
        <v>5.5</v>
      </c>
      <c r="G1181" t="n">
        <v>55</v>
      </c>
    </row>
    <row r="1182">
      <c r="A1182" t="inlineStr">
        <is>
          <t>Love Cabaret</t>
        </is>
      </c>
      <c r="B1182" t="n">
        <v>17361</v>
      </c>
      <c r="C1182" t="inlineStr">
        <is>
          <t>TOUCA TNT BRANCA C/100UN</t>
        </is>
      </c>
      <c r="D1182" t="inlineStr">
        <is>
          <t>01/2026</t>
        </is>
      </c>
      <c r="E1182" t="n">
        <v>4</v>
      </c>
      <c r="F1182" t="n">
        <v>35.6</v>
      </c>
      <c r="G1182" t="n">
        <v>8.9</v>
      </c>
    </row>
    <row r="1183">
      <c r="A1183" t="inlineStr">
        <is>
          <t>Love Cabaret</t>
        </is>
      </c>
      <c r="B1183" t="n">
        <v>25683</v>
      </c>
      <c r="C1183" t="inlineStr">
        <is>
          <t>TRINCA BOLOTAS TINTO 750ML</t>
        </is>
      </c>
      <c r="D1183" t="inlineStr">
        <is>
          <t>01/2026</t>
        </is>
      </c>
      <c r="E1183" t="n">
        <v>6</v>
      </c>
      <c r="F1183" t="n">
        <v>608.4</v>
      </c>
      <c r="G1183" t="n">
        <v>101.4</v>
      </c>
    </row>
    <row r="1184">
      <c r="A1184" t="inlineStr">
        <is>
          <t>Love Cabaret</t>
        </is>
      </c>
      <c r="B1184" t="n">
        <v>25591</v>
      </c>
      <c r="C1184" t="inlineStr">
        <is>
          <t>UVA VITORIA SEM CAROCO KG</t>
        </is>
      </c>
      <c r="D1184" t="inlineStr">
        <is>
          <t>01/2026</t>
        </is>
      </c>
      <c r="E1184" t="n">
        <v>3</v>
      </c>
      <c r="F1184" t="n">
        <v>48.75</v>
      </c>
      <c r="G1184" t="n">
        <v>16.25</v>
      </c>
    </row>
    <row r="1185">
      <c r="A1185" t="inlineStr">
        <is>
          <t>Love Cabaret</t>
        </is>
      </c>
      <c r="B1185" t="n">
        <v>19527</v>
      </c>
      <c r="C1185" t="inlineStr">
        <is>
          <t>VAGEM HOLANDESA KG</t>
        </is>
      </c>
      <c r="D1185" t="inlineStr">
        <is>
          <t>01/2026</t>
        </is>
      </c>
      <c r="E1185" t="n">
        <v>4</v>
      </c>
      <c r="F1185" t="n">
        <v>98.5</v>
      </c>
      <c r="G1185" t="n">
        <v>24.63</v>
      </c>
    </row>
    <row r="1186">
      <c r="A1186" t="inlineStr">
        <is>
          <t>Love Cabaret</t>
        </is>
      </c>
      <c r="B1186" t="n">
        <v>18220</v>
      </c>
      <c r="C1186" t="inlineStr">
        <is>
          <t>VERMOUTH CARPANO CLASSICO ROSSO ITALIANO 1L</t>
        </is>
      </c>
      <c r="D1186" t="inlineStr">
        <is>
          <t>01/2026</t>
        </is>
      </c>
      <c r="E1186" t="n">
        <v>6</v>
      </c>
      <c r="F1186" t="n">
        <v>459</v>
      </c>
      <c r="G1186" t="n">
        <v>76.5</v>
      </c>
    </row>
    <row r="1187">
      <c r="A1187" t="inlineStr">
        <is>
          <t>Love Cabaret</t>
        </is>
      </c>
      <c r="B1187" t="n">
        <v>18218</v>
      </c>
      <c r="C1187" t="inlineStr">
        <is>
          <t>VERMOUTH CINZANO ROSSO ARGENTINO 1L</t>
        </is>
      </c>
      <c r="D1187" t="inlineStr">
        <is>
          <t>01/2026</t>
        </is>
      </c>
      <c r="E1187" t="n">
        <v>11</v>
      </c>
      <c r="F1187" t="n">
        <v>285.89</v>
      </c>
      <c r="G1187" t="n">
        <v>25.99</v>
      </c>
    </row>
    <row r="1188">
      <c r="A1188" t="inlineStr">
        <is>
          <t>Love Cabaret</t>
        </is>
      </c>
      <c r="B1188" t="n">
        <v>17800</v>
      </c>
      <c r="C1188" t="inlineStr">
        <is>
          <t>VINHO BRANCO ALMADEN RIESLING 750ML</t>
        </is>
      </c>
      <c r="D1188" t="inlineStr">
        <is>
          <t>01/2026</t>
        </is>
      </c>
      <c r="E1188" t="n">
        <v>6</v>
      </c>
      <c r="F1188" t="n">
        <v>153.78</v>
      </c>
      <c r="G1188" t="n">
        <v>25.63</v>
      </c>
    </row>
    <row r="1189">
      <c r="A1189" t="inlineStr">
        <is>
          <t>Love Cabaret</t>
        </is>
      </c>
      <c r="B1189" t="n">
        <v>17794</v>
      </c>
      <c r="C1189" t="inlineStr">
        <is>
          <t>VINHO BRANCO JAJA DE JAU SAUVIGNON BLANC 750ML</t>
        </is>
      </c>
      <c r="D1189" t="inlineStr">
        <is>
          <t>01/2026</t>
        </is>
      </c>
      <c r="E1189" t="n">
        <v>22</v>
      </c>
      <c r="F1189" t="n">
        <v>1430</v>
      </c>
      <c r="G1189" t="n">
        <v>65</v>
      </c>
    </row>
    <row r="1190">
      <c r="A1190" t="inlineStr">
        <is>
          <t>Love Cabaret</t>
        </is>
      </c>
      <c r="B1190" t="n">
        <v>21945</v>
      </c>
      <c r="C1190" t="inlineStr">
        <is>
          <t>VINHO BRANCO MASCARA FUEGO CHARDONNAY 750ML</t>
        </is>
      </c>
      <c r="D1190" t="inlineStr">
        <is>
          <t>01/2026</t>
        </is>
      </c>
      <c r="E1190" t="n">
        <v>10</v>
      </c>
      <c r="F1190" t="n">
        <v>377</v>
      </c>
      <c r="G1190" t="n">
        <v>37.7</v>
      </c>
    </row>
    <row r="1191">
      <c r="A1191" t="inlineStr">
        <is>
          <t>Love Cabaret</t>
        </is>
      </c>
      <c r="B1191" t="n">
        <v>17797</v>
      </c>
      <c r="C1191" t="inlineStr">
        <is>
          <t>VINHO BRANCO MASCARA FUEGO CHARDONNAY 750ML</t>
        </is>
      </c>
      <c r="D1191" t="inlineStr">
        <is>
          <t>01/2026</t>
        </is>
      </c>
      <c r="E1191" t="n">
        <v>8</v>
      </c>
      <c r="F1191" t="n">
        <v>301.6</v>
      </c>
      <c r="G1191" t="n">
        <v>37.7</v>
      </c>
    </row>
    <row r="1192">
      <c r="A1192" t="inlineStr">
        <is>
          <t>Love Cabaret</t>
        </is>
      </c>
      <c r="B1192" t="n">
        <v>27858</v>
      </c>
      <c r="C1192" t="inlineStr">
        <is>
          <t>VINHO ROSE CHATEAU DE JAU / LE JAJA DE JAU ROSÉ DE SYRAH PAYS D'OC IGP LANGUEDOC</t>
        </is>
      </c>
      <c r="D1192" t="inlineStr">
        <is>
          <t>01/2026</t>
        </is>
      </c>
      <c r="E1192" t="n">
        <v>19</v>
      </c>
      <c r="F1192" t="n">
        <v>1235</v>
      </c>
      <c r="G1192" t="n">
        <v>65</v>
      </c>
    </row>
    <row r="1193">
      <c r="A1193" t="inlineStr">
        <is>
          <t>Love Cabaret</t>
        </is>
      </c>
      <c r="B1193" t="n">
        <v>17716</v>
      </c>
      <c r="C1193" t="inlineStr">
        <is>
          <t>VINHO TINTO ALMADEN CABERNET SAUVIGNON 750ML</t>
        </is>
      </c>
      <c r="D1193" t="inlineStr">
        <is>
          <t>01/2026</t>
        </is>
      </c>
      <c r="E1193" t="n">
        <v>6</v>
      </c>
      <c r="F1193" t="n">
        <v>157.2</v>
      </c>
      <c r="G1193" t="n">
        <v>26.2</v>
      </c>
    </row>
    <row r="1194">
      <c r="A1194" t="inlineStr">
        <is>
          <t>Love Cabaret</t>
        </is>
      </c>
      <c r="B1194" t="n">
        <v>17594</v>
      </c>
      <c r="C1194" t="inlineStr">
        <is>
          <t>VINHO TINTO LE JAJA DE JAU DE SYRAH 750ML FRANCA</t>
        </is>
      </c>
      <c r="D1194" t="inlineStr">
        <is>
          <t>01/2026</t>
        </is>
      </c>
      <c r="E1194" t="n">
        <v>15</v>
      </c>
      <c r="F1194" t="n">
        <v>975</v>
      </c>
      <c r="G1194" t="n">
        <v>65</v>
      </c>
    </row>
    <row r="1195">
      <c r="A1195" t="inlineStr">
        <is>
          <t>Love Cabaret</t>
        </is>
      </c>
      <c r="B1195" t="n">
        <v>17661</v>
      </c>
      <c r="C1195" t="inlineStr">
        <is>
          <t>VINHO TINTO LES FRUITS SAUVAGES PINOT NOIR 750ML</t>
        </is>
      </c>
      <c r="D1195" t="inlineStr">
        <is>
          <t>01/2026</t>
        </is>
      </c>
      <c r="E1195" t="n">
        <v>12</v>
      </c>
      <c r="F1195" t="n">
        <v>1443</v>
      </c>
      <c r="G1195" t="n">
        <v>120.25</v>
      </c>
    </row>
    <row r="1196">
      <c r="A1196" t="inlineStr">
        <is>
          <t>Love Cabaret</t>
        </is>
      </c>
      <c r="B1196" t="n">
        <v>18179</v>
      </c>
      <c r="C1196" t="inlineStr">
        <is>
          <t>VODKA KETEL ONE 1L</t>
        </is>
      </c>
      <c r="D1196" t="inlineStr">
        <is>
          <t>01/2026</t>
        </is>
      </c>
      <c r="E1196" t="n">
        <v>18</v>
      </c>
      <c r="F1196" t="n">
        <v>1996.68</v>
      </c>
      <c r="G1196" t="n">
        <v>110.93</v>
      </c>
    </row>
    <row r="1197">
      <c r="A1197" t="inlineStr">
        <is>
          <t>Love Cabaret</t>
        </is>
      </c>
      <c r="B1197" t="n">
        <v>18119</v>
      </c>
      <c r="C1197" t="inlineStr">
        <is>
          <t>WHISKY JOHNNIE WALKER BLACK LABEL 1L</t>
        </is>
      </c>
      <c r="D1197" t="inlineStr">
        <is>
          <t>01/2026</t>
        </is>
      </c>
      <c r="E1197" t="n">
        <v>18</v>
      </c>
      <c r="F1197" t="n">
        <v>3258</v>
      </c>
      <c r="G1197" t="n">
        <v>181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Evento_CMV_ID</t>
        </is>
      </c>
      <c r="B1" t="inlineStr">
        <is>
          <t>Casa</t>
        </is>
      </c>
      <c r="C1" t="inlineStr">
        <is>
          <t>Data_Evento</t>
        </is>
      </c>
      <c r="D1" t="inlineStr">
        <is>
          <t>Valor_A_B</t>
        </is>
      </c>
      <c r="E1" t="inlineStr">
        <is>
          <t>Mes_Texto</t>
        </is>
      </c>
    </row>
    <row r="2">
      <c r="A2" t="n">
        <v>207</v>
      </c>
      <c r="B2" t="inlineStr">
        <is>
          <t>Love Cabaret</t>
        </is>
      </c>
      <c r="C2" s="556" t="n">
        <v>46021</v>
      </c>
      <c r="D2" t="n">
        <v>201818</v>
      </c>
      <c r="E2" t="inlineStr">
        <is>
          <t>12/2025</t>
        </is>
      </c>
    </row>
    <row r="3">
      <c r="A3" t="n">
        <v>229</v>
      </c>
      <c r="B3" t="inlineStr">
        <is>
          <t>Love Cabaret</t>
        </is>
      </c>
      <c r="C3" s="556" t="n">
        <v>46081</v>
      </c>
      <c r="D3" t="n">
        <v>128000</v>
      </c>
      <c r="E3" t="inlineStr">
        <is>
          <t>02/2026</t>
        </is>
      </c>
    </row>
    <row r="4">
      <c r="A4" t="n">
        <v>234</v>
      </c>
      <c r="B4" t="inlineStr">
        <is>
          <t>Love Cabaret</t>
        </is>
      </c>
      <c r="C4" s="556" t="n">
        <v>46112</v>
      </c>
      <c r="D4" t="n">
        <v>90000</v>
      </c>
      <c r="E4" t="inlineStr">
        <is>
          <t>03/2026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ID_Transferencia</t>
        </is>
      </c>
      <c r="B1" t="inlineStr">
        <is>
          <t>Empresa_Saida</t>
        </is>
      </c>
      <c r="C1" t="inlineStr">
        <is>
          <t>Empresa_Entrada</t>
        </is>
      </c>
      <c r="D1" t="inlineStr">
        <is>
          <t>ID_Insumo</t>
        </is>
      </c>
      <c r="E1" t="inlineStr">
        <is>
          <t>Nome_Insumo</t>
        </is>
      </c>
      <c r="F1" t="inlineStr">
        <is>
          <t>Insumo_Nivel_4</t>
        </is>
      </c>
      <c r="G1" t="inlineStr">
        <is>
          <t>Insumo_Nivel_1</t>
        </is>
      </c>
      <c r="H1" t="inlineStr">
        <is>
          <t>Unidade_Medida</t>
        </is>
      </c>
      <c r="I1" t="inlineStr">
        <is>
          <t>Quantidade</t>
        </is>
      </c>
      <c r="J1" t="inlineStr">
        <is>
          <t>Mes_Texto</t>
        </is>
      </c>
      <c r="K1" t="inlineStr">
        <is>
          <t>Valor_da_Transferencia</t>
        </is>
      </c>
      <c r="L1" t="inlineStr">
        <is>
          <t>Observacao</t>
        </is>
      </c>
    </row>
    <row r="2">
      <c r="A2" t="n">
        <v>2226</v>
      </c>
      <c r="B2" t="inlineStr">
        <is>
          <t>Bar Brahma - Centro</t>
        </is>
      </c>
      <c r="C2" t="inlineStr">
        <is>
          <t>Love Cabaret</t>
        </is>
      </c>
      <c r="D2" t="n">
        <v>27120</v>
      </c>
      <c r="E2" t="inlineStr">
        <is>
          <t>MANGOTE TERMICO ALTA TEMPERATURA CA 50077</t>
        </is>
      </c>
      <c r="F2" t="inlineStr">
        <is>
          <t>MANGOTE TERMICO ALTA TEMPERATURA CA 50077</t>
        </is>
      </c>
      <c r="G2" t="inlineStr">
        <is>
          <t>UTENSILIOS</t>
        </is>
      </c>
      <c r="H2" t="inlineStr">
        <is>
          <t>UN</t>
        </is>
      </c>
      <c r="I2" t="n">
        <v>1</v>
      </c>
      <c r="J2" t="inlineStr">
        <is>
          <t>12/2025</t>
        </is>
      </c>
      <c r="K2" t="n">
        <v>36.9</v>
      </c>
      <c r="L2" t="inlineStr">
        <is>
          <t xml:space="preserve">ENTREGA RAZAO SOCIAL ERRADA </t>
        </is>
      </c>
    </row>
    <row r="3">
      <c r="A3" t="n">
        <v>2243</v>
      </c>
      <c r="B3" t="inlineStr">
        <is>
          <t>Arcos</t>
        </is>
      </c>
      <c r="C3" t="inlineStr">
        <is>
          <t>Love Cabaret</t>
        </is>
      </c>
      <c r="D3" t="n">
        <v>18547</v>
      </c>
      <c r="E3" t="inlineStr">
        <is>
          <t>APERITIVO APEROL 750ML</t>
        </is>
      </c>
      <c r="F3" t="inlineStr">
        <is>
          <t>APERITIVO APEROL</t>
        </is>
      </c>
      <c r="G3" t="inlineStr">
        <is>
          <t>BEBIDAS</t>
        </is>
      </c>
      <c r="H3" t="inlineStr">
        <is>
          <t>GR</t>
        </is>
      </c>
      <c r="I3" t="n">
        <v>18</v>
      </c>
      <c r="J3" t="inlineStr">
        <is>
          <t>12/2025</t>
        </is>
      </c>
      <c r="K3" t="n">
        <v>629.8200000000001</v>
      </c>
      <c r="L3" t="inlineStr">
        <is>
          <t>Falta de produto</t>
        </is>
      </c>
    </row>
    <row r="4">
      <c r="A4" t="n">
        <v>2244</v>
      </c>
      <c r="B4" t="inlineStr">
        <is>
          <t>Arcos</t>
        </is>
      </c>
      <c r="C4" t="inlineStr">
        <is>
          <t>Love Cabaret</t>
        </is>
      </c>
      <c r="D4" t="n">
        <v>24552</v>
      </c>
      <c r="E4" t="inlineStr">
        <is>
          <t>ESPUMANTE CASA PERINI BRUT 750ML</t>
        </is>
      </c>
      <c r="F4" t="inlineStr">
        <is>
          <t>ESPUMANTE CASA PERINI BRUT 750ML</t>
        </is>
      </c>
      <c r="G4" t="inlineStr">
        <is>
          <t>BEBIDAS</t>
        </is>
      </c>
      <c r="H4" t="inlineStr">
        <is>
          <t>GR</t>
        </is>
      </c>
      <c r="I4" t="n">
        <v>72</v>
      </c>
      <c r="J4" t="inlineStr">
        <is>
          <t>12/2025</t>
        </is>
      </c>
      <c r="K4" t="n">
        <v>2566.8</v>
      </c>
      <c r="L4" t="inlineStr">
        <is>
          <t>Falta de produto</t>
        </is>
      </c>
    </row>
    <row r="5">
      <c r="A5" t="n">
        <v>2245</v>
      </c>
      <c r="B5" t="inlineStr">
        <is>
          <t>Arcos</t>
        </is>
      </c>
      <c r="C5" t="inlineStr">
        <is>
          <t>Love Cabaret</t>
        </is>
      </c>
      <c r="D5" t="n">
        <v>18545</v>
      </c>
      <c r="E5" t="inlineStr">
        <is>
          <t>APERITIVO CAMPARI 998ML</t>
        </is>
      </c>
      <c r="F5" t="inlineStr">
        <is>
          <t>APERITIVO CAMPARI</t>
        </is>
      </c>
      <c r="G5" t="inlineStr">
        <is>
          <t>BEBIDAS</t>
        </is>
      </c>
      <c r="H5" t="inlineStr">
        <is>
          <t>GR</t>
        </is>
      </c>
      <c r="I5" t="n">
        <v>2</v>
      </c>
      <c r="J5" t="inlineStr">
        <is>
          <t>12/2025</t>
        </is>
      </c>
      <c r="K5" t="n">
        <v>89</v>
      </c>
      <c r="L5" t="inlineStr">
        <is>
          <t>Falta de produto</t>
        </is>
      </c>
    </row>
    <row r="6">
      <c r="A6" t="n">
        <v>2246</v>
      </c>
      <c r="B6" t="inlineStr">
        <is>
          <t>Arcos</t>
        </is>
      </c>
      <c r="C6" t="inlineStr">
        <is>
          <t>Love Cabaret</t>
        </is>
      </c>
      <c r="D6" t="n">
        <v>18296</v>
      </c>
      <c r="E6" t="inlineStr">
        <is>
          <t>LICOR SAN BASILE TRIPLE SEC 700ML</t>
        </is>
      </c>
      <c r="F6" t="inlineStr">
        <is>
          <t>LICOR SAN BASILE TRIPLE SEC</t>
        </is>
      </c>
      <c r="G6" t="inlineStr">
        <is>
          <t>BEBIDAS</t>
        </is>
      </c>
      <c r="H6" t="inlineStr">
        <is>
          <t>GR</t>
        </is>
      </c>
      <c r="I6" t="n">
        <v>8</v>
      </c>
      <c r="J6" t="inlineStr">
        <is>
          <t>12/2025</t>
        </is>
      </c>
      <c r="K6" t="n">
        <v>467.2</v>
      </c>
      <c r="L6" t="inlineStr">
        <is>
          <t>Falta de produto</t>
        </is>
      </c>
    </row>
    <row r="7">
      <c r="A7" t="n">
        <v>2247</v>
      </c>
      <c r="B7" t="inlineStr">
        <is>
          <t>Arcos</t>
        </is>
      </c>
      <c r="C7" t="inlineStr">
        <is>
          <t>Love Cabaret</t>
        </is>
      </c>
      <c r="D7" t="n">
        <v>18179</v>
      </c>
      <c r="E7" t="inlineStr">
        <is>
          <t>VODKA KETEL ONE 1L</t>
        </is>
      </c>
      <c r="F7" t="inlineStr">
        <is>
          <t>VODKA KETEL ONE</t>
        </is>
      </c>
      <c r="G7" t="inlineStr">
        <is>
          <t>BEBIDAS</t>
        </is>
      </c>
      <c r="H7" t="inlineStr">
        <is>
          <t>GR</t>
        </is>
      </c>
      <c r="I7" t="n">
        <v>12</v>
      </c>
      <c r="J7" t="inlineStr">
        <is>
          <t>12/2025</t>
        </is>
      </c>
      <c r="K7" t="n">
        <v>1330.82</v>
      </c>
      <c r="L7" t="inlineStr">
        <is>
          <t>Falta de produto</t>
        </is>
      </c>
    </row>
    <row r="8">
      <c r="A8" t="n">
        <v>2603</v>
      </c>
      <c r="B8" t="inlineStr">
        <is>
          <t>Love Cabaret</t>
        </is>
      </c>
      <c r="C8" t="inlineStr">
        <is>
          <t>Bar Brahma - Centro</t>
        </is>
      </c>
      <c r="D8" t="n">
        <v>24002</v>
      </c>
      <c r="E8" t="inlineStr">
        <is>
          <t>AGUA DE COCO KERO COCO 330ML</t>
        </is>
      </c>
      <c r="F8" t="inlineStr">
        <is>
          <t>AGUA DE COCO KERO COCO 330ML</t>
        </is>
      </c>
      <c r="G8" t="inlineStr">
        <is>
          <t>BEBIDAS</t>
        </is>
      </c>
      <c r="H8" t="inlineStr">
        <is>
          <t>UN</t>
        </is>
      </c>
      <c r="I8" t="n">
        <v>40</v>
      </c>
      <c r="J8" t="inlineStr">
        <is>
          <t>03/2026</t>
        </is>
      </c>
      <c r="K8" t="n">
        <v>197.6</v>
      </c>
      <c r="L8" t="inlineStr">
        <is>
          <t>Falta de produto</t>
        </is>
      </c>
    </row>
    <row r="9">
      <c r="A9" t="n">
        <v>2604</v>
      </c>
      <c r="B9" t="inlineStr">
        <is>
          <t>Love Cabaret</t>
        </is>
      </c>
      <c r="C9" t="inlineStr">
        <is>
          <t>Bar Brahma - Centro</t>
        </is>
      </c>
      <c r="D9" t="n">
        <v>17918</v>
      </c>
      <c r="E9" t="inlineStr">
        <is>
          <t>ENERGETICO RED BULL ORIGINAL 250ML C/6</t>
        </is>
      </c>
      <c r="F9" t="inlineStr">
        <is>
          <t>ENERGETICO RED BULL ORIGINAL</t>
        </is>
      </c>
      <c r="G9" t="inlineStr">
        <is>
          <t>BEBIDAS</t>
        </is>
      </c>
      <c r="H9" t="inlineStr">
        <is>
          <t>PC</t>
        </is>
      </c>
      <c r="I9" t="n">
        <v>3</v>
      </c>
      <c r="J9" t="inlineStr">
        <is>
          <t>03/2026</t>
        </is>
      </c>
      <c r="K9" t="n">
        <v>129.6</v>
      </c>
      <c r="L9" t="inlineStr">
        <is>
          <t>Falta de produto</t>
        </is>
      </c>
    </row>
    <row r="10">
      <c r="A10" t="n">
        <v>2605</v>
      </c>
      <c r="B10" t="inlineStr">
        <is>
          <t>Love Cabaret</t>
        </is>
      </c>
      <c r="C10" t="inlineStr">
        <is>
          <t>Bar Brahma - Centro</t>
        </is>
      </c>
      <c r="D10" t="n">
        <v>24226</v>
      </c>
      <c r="E10" t="inlineStr">
        <is>
          <t>ENERGETICO RED BULL ORIGINAL 250ML</t>
        </is>
      </c>
      <c r="F10" t="inlineStr">
        <is>
          <t>ENERGETICO RED BULL ORIGINAL</t>
        </is>
      </c>
      <c r="G10" t="inlineStr">
        <is>
          <t>BEBIDAS</t>
        </is>
      </c>
      <c r="H10" t="inlineStr">
        <is>
          <t>UN</t>
        </is>
      </c>
      <c r="I10" t="n">
        <v>12</v>
      </c>
      <c r="J10" t="inlineStr">
        <is>
          <t>03/2026</t>
        </is>
      </c>
      <c r="K10" t="n">
        <v>64.8</v>
      </c>
      <c r="L10" t="inlineStr">
        <is>
          <t>Falta de produto</t>
        </is>
      </c>
    </row>
    <row r="11">
      <c r="A11" t="n">
        <v>2606</v>
      </c>
      <c r="B11" t="inlineStr">
        <is>
          <t>Love Cabaret</t>
        </is>
      </c>
      <c r="C11" t="inlineStr">
        <is>
          <t>Bar Brahma - Centro</t>
        </is>
      </c>
      <c r="D11" t="n">
        <v>28572</v>
      </c>
      <c r="E11" t="inlineStr">
        <is>
          <t>ENERGETICO RED BULL ZERO 250ML C/24UN</t>
        </is>
      </c>
      <c r="F11" t="inlineStr">
        <is>
          <t>ENERGETICO RED BULL ZERO 250ML C/24UN</t>
        </is>
      </c>
      <c r="G11" t="inlineStr">
        <is>
          <t>BEBIDAS</t>
        </is>
      </c>
      <c r="H11" t="inlineStr">
        <is>
          <t>PC</t>
        </is>
      </c>
      <c r="I11" t="n">
        <v>11</v>
      </c>
      <c r="J11" t="inlineStr">
        <is>
          <t>03/2026</t>
        </is>
      </c>
      <c r="K11" t="n">
        <v>354.64</v>
      </c>
      <c r="L11" t="inlineStr">
        <is>
          <t>Falta de produto</t>
        </is>
      </c>
    </row>
    <row r="12">
      <c r="A12" t="n">
        <v>2616</v>
      </c>
      <c r="B12" t="inlineStr">
        <is>
          <t>Love Cabaret</t>
        </is>
      </c>
      <c r="C12" t="inlineStr">
        <is>
          <t xml:space="preserve">Ultra Evil Premium Ltda </t>
        </is>
      </c>
      <c r="D12" t="n">
        <v>18172</v>
      </c>
      <c r="E12" t="inlineStr">
        <is>
          <t>VODKA SMIRNOFF RED 998ML</t>
        </is>
      </c>
      <c r="F12" t="inlineStr">
        <is>
          <t>VODKA SMIRNOFF RED</t>
        </is>
      </c>
      <c r="G12" t="inlineStr">
        <is>
          <t>BEBIDAS</t>
        </is>
      </c>
      <c r="H12" t="inlineStr">
        <is>
          <t>GR</t>
        </is>
      </c>
      <c r="I12" t="n">
        <v>18</v>
      </c>
      <c r="J12" t="inlineStr">
        <is>
          <t>03/2026</t>
        </is>
      </c>
      <c r="K12" t="n">
        <v>565.2</v>
      </c>
      <c r="L12" t="inlineStr">
        <is>
          <t>Falta de produto</t>
        </is>
      </c>
    </row>
    <row r="13">
      <c r="A13" t="n">
        <v>2617</v>
      </c>
      <c r="B13" t="inlineStr">
        <is>
          <t>Love Cabaret</t>
        </is>
      </c>
      <c r="C13" t="inlineStr">
        <is>
          <t xml:space="preserve">Ultra Evil Premium Ltda </t>
        </is>
      </c>
      <c r="D13" t="n">
        <v>18373</v>
      </c>
      <c r="E13" t="inlineStr">
        <is>
          <t>GIN GORDONS 750ML</t>
        </is>
      </c>
      <c r="F13" t="inlineStr">
        <is>
          <t>GIN GORDONS</t>
        </is>
      </c>
      <c r="G13" t="inlineStr">
        <is>
          <t>BEBIDAS</t>
        </is>
      </c>
      <c r="H13" t="inlineStr">
        <is>
          <t>GR</t>
        </is>
      </c>
      <c r="I13" t="n">
        <v>18</v>
      </c>
      <c r="J13" t="inlineStr">
        <is>
          <t>03/2026</t>
        </is>
      </c>
      <c r="K13" t="n">
        <v>1144.98</v>
      </c>
      <c r="L13" t="inlineStr">
        <is>
          <t>Falta de produto</t>
        </is>
      </c>
    </row>
    <row r="14">
      <c r="A14" t="n">
        <v>2618</v>
      </c>
      <c r="B14" t="inlineStr">
        <is>
          <t>Love Cabaret</t>
        </is>
      </c>
      <c r="C14" t="inlineStr">
        <is>
          <t xml:space="preserve">Ultra Evil Premium Ltda </t>
        </is>
      </c>
      <c r="D14" t="n">
        <v>24706</v>
      </c>
      <c r="E14" t="inlineStr">
        <is>
          <t>LICOR DE MACA VERDE SOUR APPLE PUCKER DE KUYPER 700ML</t>
        </is>
      </c>
      <c r="F14" t="inlineStr">
        <is>
          <t>LICOR DE MACA VERDE SOUR APPLE PUCKER  - DE KUYPER</t>
        </is>
      </c>
      <c r="G14" t="inlineStr">
        <is>
          <t>BEBIDAS</t>
        </is>
      </c>
      <c r="H14" t="inlineStr">
        <is>
          <t>GR</t>
        </is>
      </c>
      <c r="I14" t="n">
        <v>6</v>
      </c>
      <c r="J14" t="inlineStr">
        <is>
          <t>03/2026</t>
        </is>
      </c>
      <c r="K14" t="n">
        <v>1470</v>
      </c>
      <c r="L14" t="inlineStr">
        <is>
          <t>Falta de produto</t>
        </is>
      </c>
    </row>
    <row r="15">
      <c r="A15" t="n">
        <v>2619</v>
      </c>
      <c r="B15" t="inlineStr">
        <is>
          <t>Love Cabaret</t>
        </is>
      </c>
      <c r="C15" t="inlineStr">
        <is>
          <t>Arcos</t>
        </is>
      </c>
      <c r="D15" t="n">
        <v>19150</v>
      </c>
      <c r="E15" t="inlineStr">
        <is>
          <t>PAO DA CASA BATARD UN</t>
        </is>
      </c>
      <c r="F15" t="inlineStr">
        <is>
          <t>PAO DE MIGA BRIOCHE</t>
        </is>
      </c>
      <c r="G15" t="inlineStr">
        <is>
          <t>ALIMENTOS</t>
        </is>
      </c>
      <c r="H15" t="inlineStr">
        <is>
          <t>UN</t>
        </is>
      </c>
      <c r="I15" t="n">
        <v>20</v>
      </c>
      <c r="J15" t="inlineStr">
        <is>
          <t>03/2026</t>
        </is>
      </c>
      <c r="K15" t="n">
        <v>483</v>
      </c>
      <c r="L15" t="inlineStr">
        <is>
          <t>Falta de produto</t>
        </is>
      </c>
    </row>
    <row r="16">
      <c r="A16" t="n">
        <v>2620</v>
      </c>
      <c r="B16" t="inlineStr">
        <is>
          <t>Love Cabaret</t>
        </is>
      </c>
      <c r="C16" t="inlineStr">
        <is>
          <t>Arcos</t>
        </is>
      </c>
      <c r="D16" t="n">
        <v>24308</v>
      </c>
      <c r="E16" t="inlineStr">
        <is>
          <t>GUARANA ANTARCTICA LATA 350ML UN</t>
        </is>
      </c>
      <c r="F16" t="inlineStr">
        <is>
          <t>GUARANA ANTARCTICA LATA 350ML</t>
        </is>
      </c>
      <c r="G16" t="inlineStr">
        <is>
          <t>BEBIDAS</t>
        </is>
      </c>
      <c r="H16" t="inlineStr">
        <is>
          <t>UN</t>
        </is>
      </c>
      <c r="I16" t="n">
        <v>34</v>
      </c>
      <c r="J16" t="inlineStr">
        <is>
          <t>03/2026</t>
        </is>
      </c>
      <c r="K16" t="n">
        <v>72.34</v>
      </c>
      <c r="L16" t="inlineStr">
        <is>
          <t>Falta de produto</t>
        </is>
      </c>
    </row>
    <row r="17">
      <c r="A17" t="n">
        <v>2621</v>
      </c>
      <c r="B17" t="inlineStr">
        <is>
          <t>Love Cabaret</t>
        </is>
      </c>
      <c r="C17" t="inlineStr">
        <is>
          <t>Arcos</t>
        </is>
      </c>
      <c r="D17" t="n">
        <v>17903</v>
      </c>
      <c r="E17" t="inlineStr">
        <is>
          <t>GUARANA ANTARCTICA LATA 350ML C/12 PC</t>
        </is>
      </c>
      <c r="F17" t="inlineStr">
        <is>
          <t>GUARANA ANTARCTICA LATA 350ML</t>
        </is>
      </c>
      <c r="G17" t="inlineStr">
        <is>
          <t>BEBIDAS</t>
        </is>
      </c>
      <c r="H17" t="inlineStr">
        <is>
          <t>PC</t>
        </is>
      </c>
      <c r="I17" t="n">
        <v>4</v>
      </c>
      <c r="J17" t="inlineStr">
        <is>
          <t>03/2026</t>
        </is>
      </c>
      <c r="K17" t="n">
        <v>102.12</v>
      </c>
      <c r="L17" t="inlineStr">
        <is>
          <t>Falta de produto</t>
        </is>
      </c>
    </row>
    <row r="18">
      <c r="A18" t="n">
        <v>2622</v>
      </c>
      <c r="B18" t="inlineStr">
        <is>
          <t>Love Cabaret</t>
        </is>
      </c>
      <c r="C18" t="inlineStr">
        <is>
          <t>Arcos</t>
        </is>
      </c>
      <c r="D18" t="n">
        <v>24307</v>
      </c>
      <c r="E18" t="inlineStr">
        <is>
          <t>GUARANA ANTARCTICA DIET LATA 350ML UN</t>
        </is>
      </c>
      <c r="F18" t="inlineStr">
        <is>
          <t>GUARANA ANTARCTICA  DIET LATA</t>
        </is>
      </c>
      <c r="G18" t="inlineStr">
        <is>
          <t>BEBIDAS</t>
        </is>
      </c>
      <c r="H18" t="inlineStr">
        <is>
          <t>UN</t>
        </is>
      </c>
      <c r="I18" t="n">
        <v>18</v>
      </c>
      <c r="J18" t="inlineStr">
        <is>
          <t>03/2026</t>
        </is>
      </c>
      <c r="K18" t="n">
        <v>38.3</v>
      </c>
      <c r="L18" t="inlineStr">
        <is>
          <t>Falta de produto</t>
        </is>
      </c>
    </row>
    <row r="19">
      <c r="A19" t="n">
        <v>2623</v>
      </c>
      <c r="B19" t="inlineStr">
        <is>
          <t>Love Cabaret</t>
        </is>
      </c>
      <c r="C19" t="inlineStr">
        <is>
          <t>Arcos</t>
        </is>
      </c>
      <c r="D19" t="n">
        <v>17905</v>
      </c>
      <c r="E19" t="inlineStr">
        <is>
          <t>GUARANA ANTARCTICA DIET LATA 350ML C/12</t>
        </is>
      </c>
      <c r="F19" t="inlineStr">
        <is>
          <t>GUARANA ANTARCTICA  DIET LATA</t>
        </is>
      </c>
      <c r="G19" t="inlineStr">
        <is>
          <t>BEBIDAS</t>
        </is>
      </c>
      <c r="H19" t="inlineStr">
        <is>
          <t>PC</t>
        </is>
      </c>
      <c r="I19" t="n">
        <v>5</v>
      </c>
      <c r="J19" t="inlineStr">
        <is>
          <t>03/2026</t>
        </is>
      </c>
      <c r="K19" t="n">
        <v>127.65</v>
      </c>
      <c r="L19" t="inlineStr">
        <is>
          <t>Falta de produto</t>
        </is>
      </c>
    </row>
    <row r="20">
      <c r="A20" t="n">
        <v>2624</v>
      </c>
      <c r="B20" t="inlineStr">
        <is>
          <t>Love Cabaret</t>
        </is>
      </c>
      <c r="C20" t="inlineStr">
        <is>
          <t>Arcos</t>
        </is>
      </c>
      <c r="D20" t="n">
        <v>18099</v>
      </c>
      <c r="E20" t="inlineStr">
        <is>
          <t>WHISKY SINGLETON 12 ANOS SINGLE MALT 750ML</t>
        </is>
      </c>
      <c r="F20" t="inlineStr">
        <is>
          <t>WHISKY SINGLETON 12 ANOS SINGLE MALT</t>
        </is>
      </c>
      <c r="G20" t="inlineStr">
        <is>
          <t>BEBIDAS</t>
        </is>
      </c>
      <c r="H20" t="inlineStr">
        <is>
          <t>GR</t>
        </is>
      </c>
      <c r="I20" t="n">
        <v>25</v>
      </c>
      <c r="J20" t="inlineStr">
        <is>
          <t>03/2026</t>
        </is>
      </c>
      <c r="K20" t="n">
        <v>5947.5</v>
      </c>
      <c r="L20" t="inlineStr">
        <is>
          <t>Falta de produto</t>
        </is>
      </c>
    </row>
    <row r="21">
      <c r="A21" t="n">
        <v>3077</v>
      </c>
      <c r="B21" t="inlineStr">
        <is>
          <t>Arcos</t>
        </is>
      </c>
      <c r="C21" t="inlineStr">
        <is>
          <t>Love Cabaret</t>
        </is>
      </c>
      <c r="D21" t="n">
        <v>18179</v>
      </c>
      <c r="E21" t="inlineStr">
        <is>
          <t>VODKA KETEL ONE 1L</t>
        </is>
      </c>
      <c r="F21" t="inlineStr">
        <is>
          <t>VODKA KETEL ONE</t>
        </is>
      </c>
      <c r="G21" t="inlineStr">
        <is>
          <t>BEBIDAS</t>
        </is>
      </c>
      <c r="H21" t="inlineStr">
        <is>
          <t>GR</t>
        </is>
      </c>
      <c r="I21" t="n">
        <v>12</v>
      </c>
      <c r="J21" t="inlineStr">
        <is>
          <t>04/2026</t>
        </is>
      </c>
      <c r="K21" t="n">
        <v>1396.8</v>
      </c>
      <c r="L21" t="inlineStr">
        <is>
          <t>Falta de produto</t>
        </is>
      </c>
    </row>
    <row r="22">
      <c r="A22" t="n">
        <v>3078</v>
      </c>
      <c r="B22" t="inlineStr">
        <is>
          <t>Arcos</t>
        </is>
      </c>
      <c r="C22" t="inlineStr">
        <is>
          <t>Love Cabaret</t>
        </is>
      </c>
      <c r="D22" t="n">
        <v>18242</v>
      </c>
      <c r="E22" t="inlineStr">
        <is>
          <t>TEQUILA DON JULIO BLANCO 750ML</t>
        </is>
      </c>
      <c r="F22" t="inlineStr">
        <is>
          <t>TEQUILA DON JULIO BLANCO</t>
        </is>
      </c>
      <c r="G22" t="inlineStr">
        <is>
          <t>BEBIDAS</t>
        </is>
      </c>
      <c r="H22" t="inlineStr">
        <is>
          <t>GR</t>
        </is>
      </c>
      <c r="I22" t="n">
        <v>6</v>
      </c>
      <c r="J22" t="inlineStr">
        <is>
          <t>04/2026</t>
        </is>
      </c>
      <c r="K22" t="n">
        <v>1271.22</v>
      </c>
      <c r="L22" t="inlineStr">
        <is>
          <t>Falta de produto</t>
        </is>
      </c>
    </row>
    <row r="23">
      <c r="A23" t="n">
        <v>3079</v>
      </c>
      <c r="B23" t="inlineStr">
        <is>
          <t>Arcos</t>
        </is>
      </c>
      <c r="C23" t="inlineStr">
        <is>
          <t>Love Cabaret</t>
        </is>
      </c>
      <c r="D23" t="n">
        <v>26713</v>
      </c>
      <c r="E23" t="inlineStr">
        <is>
          <t>CAMOMILA DESIDRATADA KG</t>
        </is>
      </c>
      <c r="F23" t="inlineStr">
        <is>
          <t>CAMOMILA DESIDRATADA KG</t>
        </is>
      </c>
      <c r="G23" t="inlineStr">
        <is>
          <t>ALIMENTOS</t>
        </is>
      </c>
      <c r="H23" t="inlineStr">
        <is>
          <t>KG</t>
        </is>
      </c>
      <c r="I23" t="n">
        <v>1</v>
      </c>
      <c r="J23" t="inlineStr">
        <is>
          <t>04/2026</t>
        </is>
      </c>
      <c r="K23" t="n">
        <v>27.99</v>
      </c>
      <c r="L23" t="inlineStr">
        <is>
          <t>Falta de produto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ID_Consumo_Funcionarios</t>
        </is>
      </c>
      <c r="B1" t="inlineStr">
        <is>
          <t>Casa</t>
        </is>
      </c>
      <c r="C1" t="inlineStr">
        <is>
          <t>Data_Baixa</t>
        </is>
      </c>
      <c r="D1" t="inlineStr">
        <is>
          <t>Mes_Texto</t>
        </is>
      </c>
      <c r="E1" t="inlineStr">
        <is>
          <t>Motivo</t>
        </is>
      </c>
      <c r="F1" t="inlineStr">
        <is>
          <t>Valor</t>
        </is>
      </c>
      <c r="G1" t="inlineStr">
        <is>
          <t>Observacoes</t>
        </is>
      </c>
    </row>
    <row r="2">
      <c r="A2" t="n">
        <v>309</v>
      </c>
      <c r="B2" t="inlineStr">
        <is>
          <t>Love Cabaret</t>
        </is>
      </c>
      <c r="C2" s="556" t="n">
        <v>46172</v>
      </c>
      <c r="D2" t="inlineStr">
        <is>
          <t>05/2026</t>
        </is>
      </c>
      <c r="E2" t="inlineStr">
        <is>
          <t>CONSUMO INTERNO</t>
        </is>
      </c>
      <c r="F2" t="n">
        <v>4408.91</v>
      </c>
      <c r="G2" t="inlineStr">
        <is>
          <t>Alimentação Funcionários</t>
        </is>
      </c>
    </row>
    <row r="3">
      <c r="A3" t="n">
        <v>304</v>
      </c>
      <c r="B3" t="inlineStr">
        <is>
          <t>Love Cabaret</t>
        </is>
      </c>
      <c r="C3" s="556" t="n">
        <v>46142</v>
      </c>
      <c r="D3" t="inlineStr">
        <is>
          <t>04/2026</t>
        </is>
      </c>
      <c r="E3" t="inlineStr">
        <is>
          <t>CONSUMO INTERNO</t>
        </is>
      </c>
      <c r="F3" t="n">
        <v>7280.76</v>
      </c>
      <c r="G3" t="inlineStr">
        <is>
          <t>Alimentação Funcionários</t>
        </is>
      </c>
    </row>
    <row r="4">
      <c r="A4" t="n">
        <v>294</v>
      </c>
      <c r="B4" t="inlineStr">
        <is>
          <t>Love Cabaret</t>
        </is>
      </c>
      <c r="C4" s="556" t="n">
        <v>46112</v>
      </c>
      <c r="D4" t="inlineStr">
        <is>
          <t>03/2026</t>
        </is>
      </c>
      <c r="E4" t="inlineStr">
        <is>
          <t>CONSUMO INTERNO</t>
        </is>
      </c>
      <c r="F4" t="n">
        <v>1340.88</v>
      </c>
      <c r="G4" t="inlineStr">
        <is>
          <t>Alimentação Funcionários</t>
        </is>
      </c>
    </row>
    <row r="5">
      <c r="A5" t="n">
        <v>287</v>
      </c>
      <c r="B5" t="inlineStr">
        <is>
          <t>Love Cabaret</t>
        </is>
      </c>
      <c r="C5" s="556" t="n">
        <v>46081</v>
      </c>
      <c r="D5" t="inlineStr">
        <is>
          <t>02/2026</t>
        </is>
      </c>
      <c r="E5" t="inlineStr">
        <is>
          <t>CONSUMO INTERNO</t>
        </is>
      </c>
      <c r="F5" t="n">
        <v>2764.27</v>
      </c>
      <c r="G5" t="inlineStr">
        <is>
          <t>Alimentação Funcionários</t>
        </is>
      </c>
    </row>
    <row r="6">
      <c r="A6" t="n">
        <v>269</v>
      </c>
      <c r="B6" t="inlineStr">
        <is>
          <t>Love Cabaret</t>
        </is>
      </c>
      <c r="C6" s="556" t="n">
        <v>46052</v>
      </c>
      <c r="D6" t="inlineStr">
        <is>
          <t>01/2026</t>
        </is>
      </c>
      <c r="E6" t="inlineStr">
        <is>
          <t>CONSUMO INTERNO</t>
        </is>
      </c>
      <c r="F6" t="n">
        <v>3619.54</v>
      </c>
      <c r="G6" t="inlineStr">
        <is>
          <t>Alimentação Funcionários</t>
        </is>
      </c>
    </row>
    <row r="7">
      <c r="A7" t="n">
        <v>258</v>
      </c>
      <c r="B7" t="inlineStr">
        <is>
          <t>Love Cabaret</t>
        </is>
      </c>
      <c r="C7" s="556" t="n">
        <v>46021</v>
      </c>
      <c r="D7" t="inlineStr">
        <is>
          <t>12/2025</t>
        </is>
      </c>
      <c r="E7" t="inlineStr">
        <is>
          <t>CONSUMO INTERNO</t>
        </is>
      </c>
      <c r="F7" t="n">
        <v>1567.42</v>
      </c>
      <c r="G7" t="inlineStr">
        <is>
          <t>Alimentação Funcionários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J9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ID_Contagem_Producao</t>
        </is>
      </c>
      <c r="B1" t="inlineStr">
        <is>
          <t>Casa</t>
        </is>
      </c>
      <c r="C1" t="inlineStr">
        <is>
          <t>Data_Contagem</t>
        </is>
      </c>
      <c r="D1" t="inlineStr">
        <is>
          <t>Mes_Texto</t>
        </is>
      </c>
      <c r="E1" t="inlineStr">
        <is>
          <t>Nome_Item_Produzido</t>
        </is>
      </c>
      <c r="F1" t="inlineStr">
        <is>
          <t>Unidade_Medida</t>
        </is>
      </c>
      <c r="G1" t="inlineStr">
        <is>
          <t>Quantidade</t>
        </is>
      </c>
      <c r="H1" t="inlineStr">
        <is>
          <t>Nivel_1</t>
        </is>
      </c>
      <c r="I1" t="inlineStr">
        <is>
          <t>Valor_Unidade_Medida</t>
        </is>
      </c>
      <c r="J1" t="inlineStr">
        <is>
          <t>Valor_Total</t>
        </is>
      </c>
    </row>
    <row r="2">
      <c r="A2" t="n">
        <v>101</v>
      </c>
      <c r="B2" t="inlineStr">
        <is>
          <t>Love Cabaret</t>
        </is>
      </c>
      <c r="C2" s="556" t="n">
        <v>45597</v>
      </c>
      <c r="D2" t="inlineStr">
        <is>
          <t>10/2024</t>
        </is>
      </c>
      <c r="E2" t="inlineStr">
        <is>
          <t>AIOLI BASE</t>
        </is>
      </c>
      <c r="F2" t="inlineStr">
        <is>
          <t>QUILOGRAMA</t>
        </is>
      </c>
      <c r="G2" t="n">
        <v>2.7</v>
      </c>
      <c r="H2" t="inlineStr">
        <is>
          <t>ALIMENTOS</t>
        </is>
      </c>
      <c r="I2" t="n">
        <v>10.03</v>
      </c>
      <c r="J2" t="n">
        <v>27.08</v>
      </c>
    </row>
    <row r="3">
      <c r="A3" t="n">
        <v>1273</v>
      </c>
      <c r="B3" t="inlineStr">
        <is>
          <t>Love Cabaret</t>
        </is>
      </c>
      <c r="C3" s="556" t="n">
        <v>45689</v>
      </c>
      <c r="D3" t="inlineStr">
        <is>
          <t>01/2025</t>
        </is>
      </c>
      <c r="E3" t="inlineStr">
        <is>
          <t>AIOLI BASE</t>
        </is>
      </c>
      <c r="F3" t="inlineStr">
        <is>
          <t>QUILOGRAMA</t>
        </is>
      </c>
      <c r="G3" t="n">
        <v>7.35</v>
      </c>
      <c r="H3" t="inlineStr">
        <is>
          <t>ALIMENTOS</t>
        </is>
      </c>
      <c r="I3" t="n">
        <v>10.03</v>
      </c>
      <c r="J3" t="n">
        <v>73.72</v>
      </c>
    </row>
    <row r="4">
      <c r="A4" t="n">
        <v>3071</v>
      </c>
      <c r="B4" t="inlineStr">
        <is>
          <t>Love Cabaret</t>
        </is>
      </c>
      <c r="C4" s="556" t="n">
        <v>45717</v>
      </c>
      <c r="D4" t="inlineStr">
        <is>
          <t>02/2025</t>
        </is>
      </c>
      <c r="E4" t="inlineStr">
        <is>
          <t>AIOLI BASE</t>
        </is>
      </c>
      <c r="F4" t="inlineStr">
        <is>
          <t>QUILOGRAMA</t>
        </is>
      </c>
      <c r="G4" t="n">
        <v>0.7</v>
      </c>
      <c r="H4" t="inlineStr">
        <is>
          <t>ALIMENTOS</t>
        </is>
      </c>
      <c r="I4" t="n">
        <v>10.03</v>
      </c>
      <c r="J4" t="n">
        <v>7.02</v>
      </c>
    </row>
    <row r="5">
      <c r="A5" t="n">
        <v>9659</v>
      </c>
      <c r="B5" t="inlineStr">
        <is>
          <t>Love Cabaret</t>
        </is>
      </c>
      <c r="C5" s="556" t="n">
        <v>46113</v>
      </c>
      <c r="D5" t="inlineStr">
        <is>
          <t>03/2026</t>
        </is>
      </c>
      <c r="E5" t="inlineStr">
        <is>
          <t>AIOLI BASE</t>
        </is>
      </c>
      <c r="F5" t="inlineStr">
        <is>
          <t>QUILOGRAMA</t>
        </is>
      </c>
      <c r="G5" t="n">
        <v>1.25</v>
      </c>
      <c r="H5" t="inlineStr">
        <is>
          <t>ALIMENTOS</t>
        </is>
      </c>
      <c r="I5" t="n">
        <v>10.03</v>
      </c>
      <c r="J5" t="n">
        <v>12.54</v>
      </c>
    </row>
    <row r="6">
      <c r="A6" t="n">
        <v>10264</v>
      </c>
      <c r="B6" t="inlineStr">
        <is>
          <t>Love Cabaret</t>
        </is>
      </c>
      <c r="C6" s="556" t="n">
        <v>46143</v>
      </c>
      <c r="D6" t="inlineStr">
        <is>
          <t>04/2026</t>
        </is>
      </c>
      <c r="E6" t="inlineStr">
        <is>
          <t>AIOLI BASE</t>
        </is>
      </c>
      <c r="F6" t="inlineStr">
        <is>
          <t>QUILOGRAMA</t>
        </is>
      </c>
      <c r="G6" t="n">
        <v>1.4</v>
      </c>
      <c r="H6" t="inlineStr">
        <is>
          <t>ALIMENTOS</t>
        </is>
      </c>
      <c r="I6" t="n">
        <v>10.03</v>
      </c>
      <c r="J6" t="n">
        <v>14.04</v>
      </c>
    </row>
    <row r="7">
      <c r="A7" t="n">
        <v>102</v>
      </c>
      <c r="B7" t="inlineStr">
        <is>
          <t>Love Cabaret</t>
        </is>
      </c>
      <c r="C7" s="556" t="n">
        <v>45597</v>
      </c>
      <c r="D7" t="inlineStr">
        <is>
          <t>10/2024</t>
        </is>
      </c>
      <c r="E7" t="inlineStr">
        <is>
          <t>AJI BRANCO</t>
        </is>
      </c>
      <c r="F7" t="inlineStr">
        <is>
          <t>QUILOGRAMA</t>
        </is>
      </c>
      <c r="G7" t="n">
        <v>1.04</v>
      </c>
      <c r="H7" t="inlineStr">
        <is>
          <t>ALIMENTOS</t>
        </is>
      </c>
      <c r="I7" t="n">
        <v>40.53</v>
      </c>
      <c r="J7" t="n">
        <v>42.15</v>
      </c>
    </row>
    <row r="8">
      <c r="A8" t="n">
        <v>320</v>
      </c>
      <c r="B8" t="inlineStr">
        <is>
          <t>Love Cabaret</t>
        </is>
      </c>
      <c r="C8" s="556" t="n">
        <v>45627</v>
      </c>
      <c r="D8" t="inlineStr">
        <is>
          <t>11/2024</t>
        </is>
      </c>
      <c r="E8" t="inlineStr">
        <is>
          <t>AJI BRANCO</t>
        </is>
      </c>
      <c r="F8" t="inlineStr">
        <is>
          <t>QUILOGRAMA</t>
        </is>
      </c>
      <c r="G8" t="n">
        <v>1.96</v>
      </c>
      <c r="H8" t="inlineStr">
        <is>
          <t>ALIMENTOS</t>
        </is>
      </c>
      <c r="I8" t="n">
        <v>40.53</v>
      </c>
      <c r="J8" t="n">
        <v>79.44</v>
      </c>
    </row>
    <row r="9">
      <c r="A9" t="n">
        <v>1274</v>
      </c>
      <c r="B9" t="inlineStr">
        <is>
          <t>Love Cabaret</t>
        </is>
      </c>
      <c r="C9" s="556" t="n">
        <v>45689</v>
      </c>
      <c r="D9" t="inlineStr">
        <is>
          <t>01/2025</t>
        </is>
      </c>
      <c r="E9" t="inlineStr">
        <is>
          <t>AJI BRANCO</t>
        </is>
      </c>
      <c r="F9" t="inlineStr">
        <is>
          <t>QUILOGRAMA</t>
        </is>
      </c>
      <c r="G9" t="n">
        <v>1.1</v>
      </c>
      <c r="H9" t="inlineStr">
        <is>
          <t>ALIMENTOS</t>
        </is>
      </c>
      <c r="I9" t="n">
        <v>40.53</v>
      </c>
      <c r="J9" t="n">
        <v>44.58</v>
      </c>
    </row>
    <row r="10">
      <c r="A10" t="n">
        <v>3072</v>
      </c>
      <c r="B10" t="inlineStr">
        <is>
          <t>Love Cabaret</t>
        </is>
      </c>
      <c r="C10" s="556" t="n">
        <v>45717</v>
      </c>
      <c r="D10" t="inlineStr">
        <is>
          <t>02/2025</t>
        </is>
      </c>
      <c r="E10" t="inlineStr">
        <is>
          <t>AJI BRANCO</t>
        </is>
      </c>
      <c r="F10" t="inlineStr">
        <is>
          <t>QUILOGRAMA</t>
        </is>
      </c>
      <c r="G10" t="n">
        <v>0</v>
      </c>
      <c r="H10" t="inlineStr">
        <is>
          <t>ALIMENTOS</t>
        </is>
      </c>
      <c r="I10" t="n">
        <v>40.53</v>
      </c>
      <c r="J10" t="n">
        <v>0</v>
      </c>
    </row>
    <row r="11">
      <c r="A11" t="n">
        <v>7116</v>
      </c>
      <c r="B11" t="inlineStr">
        <is>
          <t>Love Cabaret</t>
        </is>
      </c>
      <c r="C11" s="556" t="n">
        <v>45931</v>
      </c>
      <c r="D11" t="inlineStr">
        <is>
          <t>09/2025</t>
        </is>
      </c>
      <c r="E11" t="inlineStr">
        <is>
          <t>AJI BRANCO</t>
        </is>
      </c>
      <c r="F11" t="inlineStr">
        <is>
          <t>QUILOGRAMA</t>
        </is>
      </c>
      <c r="G11" t="n">
        <v>0.23</v>
      </c>
      <c r="H11" t="inlineStr">
        <is>
          <t>ALIMENTOS</t>
        </is>
      </c>
      <c r="I11" t="n">
        <v>14.57</v>
      </c>
      <c r="J11" t="n">
        <v>3.35</v>
      </c>
    </row>
    <row r="12">
      <c r="A12" t="n">
        <v>7468</v>
      </c>
      <c r="B12" t="inlineStr">
        <is>
          <t>Love Cabaret</t>
        </is>
      </c>
      <c r="C12" s="556" t="n">
        <v>45962</v>
      </c>
      <c r="D12" t="inlineStr">
        <is>
          <t>10/2025</t>
        </is>
      </c>
      <c r="E12" t="inlineStr">
        <is>
          <t>AJI BRANCO</t>
        </is>
      </c>
      <c r="F12" t="inlineStr">
        <is>
          <t>QUILOGRAMA</t>
        </is>
      </c>
      <c r="G12" t="n">
        <v>0.23</v>
      </c>
      <c r="H12" t="inlineStr">
        <is>
          <t>ALIMENTOS</t>
        </is>
      </c>
      <c r="I12" t="n">
        <v>14.57</v>
      </c>
      <c r="J12" t="n">
        <v>3.35</v>
      </c>
    </row>
    <row r="13">
      <c r="A13" t="n">
        <v>7817</v>
      </c>
      <c r="B13" t="inlineStr">
        <is>
          <t>Love Cabaret</t>
        </is>
      </c>
      <c r="C13" s="556" t="n">
        <v>45992</v>
      </c>
      <c r="D13" t="inlineStr">
        <is>
          <t>11/2025</t>
        </is>
      </c>
      <c r="E13" t="inlineStr">
        <is>
          <t>AJI BRANCO</t>
        </is>
      </c>
      <c r="F13" t="inlineStr">
        <is>
          <t>QUILOGRAMA</t>
        </is>
      </c>
      <c r="G13" t="n">
        <v>1.1</v>
      </c>
      <c r="H13" t="inlineStr">
        <is>
          <t>ALIMENTOS</t>
        </is>
      </c>
      <c r="I13" t="n">
        <v>14.57</v>
      </c>
      <c r="J13" t="n">
        <v>16.03</v>
      </c>
    </row>
    <row r="14">
      <c r="A14" t="n">
        <v>10265</v>
      </c>
      <c r="B14" t="inlineStr">
        <is>
          <t>Love Cabaret</t>
        </is>
      </c>
      <c r="C14" s="556" t="n">
        <v>46143</v>
      </c>
      <c r="D14" t="inlineStr">
        <is>
          <t>04/2026</t>
        </is>
      </c>
      <c r="E14" t="inlineStr">
        <is>
          <t>AJI BRANCO</t>
        </is>
      </c>
      <c r="F14" t="inlineStr">
        <is>
          <t>QUILOGRAMA</t>
        </is>
      </c>
      <c r="G14" t="n">
        <v>0.78</v>
      </c>
      <c r="H14" t="inlineStr">
        <is>
          <t>ALIMENTOS</t>
        </is>
      </c>
      <c r="I14" t="n">
        <v>40.53</v>
      </c>
      <c r="J14" t="n">
        <v>31.61</v>
      </c>
    </row>
    <row r="15">
      <c r="A15" t="n">
        <v>10539</v>
      </c>
      <c r="B15" t="inlineStr">
        <is>
          <t>Love Cabaret</t>
        </is>
      </c>
      <c r="C15" s="556" t="n">
        <v>46174</v>
      </c>
      <c r="D15" t="inlineStr">
        <is>
          <t>05/2026</t>
        </is>
      </c>
      <c r="E15" t="inlineStr">
        <is>
          <t>AJI BRANCO</t>
        </is>
      </c>
      <c r="F15" t="inlineStr">
        <is>
          <t>QUILOGRAMA</t>
        </is>
      </c>
      <c r="G15" t="n">
        <v>0.78</v>
      </c>
      <c r="H15" t="inlineStr">
        <is>
          <t>ALIMENTOS</t>
        </is>
      </c>
      <c r="I15" t="n">
        <v>40.53</v>
      </c>
      <c r="J15" t="n">
        <v>31.61</v>
      </c>
    </row>
    <row r="16">
      <c r="A16" t="n">
        <v>103</v>
      </c>
      <c r="B16" t="inlineStr">
        <is>
          <t>Love Cabaret</t>
        </is>
      </c>
      <c r="C16" s="556" t="n">
        <v>45597</v>
      </c>
      <c r="D16" t="inlineStr">
        <is>
          <t>10/2024</t>
        </is>
      </c>
      <c r="E16" t="inlineStr">
        <is>
          <t>BOLINHO DE ARROZ BASE</t>
        </is>
      </c>
      <c r="F16" t="inlineStr">
        <is>
          <t>QUILOGRAMA</t>
        </is>
      </c>
      <c r="G16" t="n">
        <v>9.699999999999999</v>
      </c>
      <c r="H16" t="inlineStr">
        <is>
          <t>ALIMENTOS</t>
        </is>
      </c>
      <c r="I16" t="n">
        <v>5.78</v>
      </c>
      <c r="J16" t="n">
        <v>56.07</v>
      </c>
    </row>
    <row r="17">
      <c r="A17" t="n">
        <v>321</v>
      </c>
      <c r="B17" t="inlineStr">
        <is>
          <t>Love Cabaret</t>
        </is>
      </c>
      <c r="C17" s="556" t="n">
        <v>45627</v>
      </c>
      <c r="D17" t="inlineStr">
        <is>
          <t>11/2024</t>
        </is>
      </c>
      <c r="E17" t="inlineStr">
        <is>
          <t>BOLINHO DE ARROZ BASE</t>
        </is>
      </c>
      <c r="F17" t="inlineStr">
        <is>
          <t>QUILOGRAMA</t>
        </is>
      </c>
      <c r="G17" t="n">
        <v>12.5</v>
      </c>
      <c r="H17" t="inlineStr">
        <is>
          <t>ALIMENTOS</t>
        </is>
      </c>
      <c r="I17" t="n">
        <v>5.78</v>
      </c>
      <c r="J17" t="n">
        <v>72.25</v>
      </c>
    </row>
    <row r="18">
      <c r="A18" t="n">
        <v>926</v>
      </c>
      <c r="B18" t="inlineStr">
        <is>
          <t>Love Cabaret</t>
        </is>
      </c>
      <c r="C18" s="556" t="n">
        <v>45658</v>
      </c>
      <c r="D18" t="inlineStr">
        <is>
          <t>12/2024</t>
        </is>
      </c>
      <c r="E18" t="inlineStr">
        <is>
          <t>BOLINHO DE ARROZ BASE</t>
        </is>
      </c>
      <c r="F18" t="inlineStr">
        <is>
          <t>QUILOGRAMA</t>
        </is>
      </c>
      <c r="G18" t="n">
        <v>3</v>
      </c>
      <c r="H18" t="inlineStr">
        <is>
          <t>ALIMENTOS</t>
        </is>
      </c>
      <c r="I18" t="n">
        <v>5.78</v>
      </c>
      <c r="J18" t="n">
        <v>17.34</v>
      </c>
    </row>
    <row r="19">
      <c r="A19" t="n">
        <v>1275</v>
      </c>
      <c r="B19" t="inlineStr">
        <is>
          <t>Love Cabaret</t>
        </is>
      </c>
      <c r="C19" s="556" t="n">
        <v>45689</v>
      </c>
      <c r="D19" t="inlineStr">
        <is>
          <t>01/2025</t>
        </is>
      </c>
      <c r="E19" t="inlineStr">
        <is>
          <t>BOLINHO DE ARROZ BASE</t>
        </is>
      </c>
      <c r="F19" t="inlineStr">
        <is>
          <t>QUILOGRAMA</t>
        </is>
      </c>
      <c r="G19" t="n">
        <v>12.6</v>
      </c>
      <c r="H19" t="inlineStr">
        <is>
          <t>ALIMENTOS</t>
        </is>
      </c>
      <c r="I19" t="n">
        <v>5.78</v>
      </c>
      <c r="J19" t="n">
        <v>72.83</v>
      </c>
    </row>
    <row r="20">
      <c r="A20" t="n">
        <v>3073</v>
      </c>
      <c r="B20" t="inlineStr">
        <is>
          <t>Love Cabaret</t>
        </is>
      </c>
      <c r="C20" s="556" t="n">
        <v>45717</v>
      </c>
      <c r="D20" t="inlineStr">
        <is>
          <t>02/2025</t>
        </is>
      </c>
      <c r="E20" t="inlineStr">
        <is>
          <t>BOLINHO DE ARROZ BASE</t>
        </is>
      </c>
      <c r="F20" t="inlineStr">
        <is>
          <t>QUILOGRAMA</t>
        </is>
      </c>
      <c r="G20" t="n">
        <v>21.7</v>
      </c>
      <c r="H20" t="inlineStr">
        <is>
          <t>ALIMENTOS</t>
        </is>
      </c>
      <c r="I20" t="n">
        <v>5.78</v>
      </c>
      <c r="J20" t="n">
        <v>125.43</v>
      </c>
    </row>
    <row r="21">
      <c r="A21" t="n">
        <v>3779</v>
      </c>
      <c r="B21" t="inlineStr">
        <is>
          <t>Love Cabaret</t>
        </is>
      </c>
      <c r="C21" s="556" t="n">
        <v>45748</v>
      </c>
      <c r="D21" t="inlineStr">
        <is>
          <t>03/2025</t>
        </is>
      </c>
      <c r="E21" t="inlineStr">
        <is>
          <t>BOLINHO DE ARROZ BASE</t>
        </is>
      </c>
      <c r="F21" t="inlineStr">
        <is>
          <t>QUILOGRAMA</t>
        </is>
      </c>
      <c r="G21" t="n">
        <v>10.3</v>
      </c>
      <c r="H21" t="inlineStr">
        <is>
          <t>ALIMENTOS</t>
        </is>
      </c>
      <c r="I21" t="n">
        <v>5.78</v>
      </c>
      <c r="J21" t="n">
        <v>59.53</v>
      </c>
    </row>
    <row r="22">
      <c r="A22" t="n">
        <v>3779</v>
      </c>
      <c r="B22" t="inlineStr">
        <is>
          <t>Love Cabaret</t>
        </is>
      </c>
      <c r="C22" s="556" t="n">
        <v>45748</v>
      </c>
      <c r="D22" t="inlineStr">
        <is>
          <t>03/2025</t>
        </is>
      </c>
      <c r="E22" t="inlineStr">
        <is>
          <t>BOLINHO DE ARROZ BASE</t>
        </is>
      </c>
      <c r="F22" t="inlineStr">
        <is>
          <t>QUILOGRAMA</t>
        </is>
      </c>
      <c r="G22" t="n">
        <v>10.3</v>
      </c>
      <c r="H22" t="inlineStr">
        <is>
          <t>ALIMENTOS</t>
        </is>
      </c>
      <c r="I22" t="n">
        <v>5.78</v>
      </c>
      <c r="J22" t="n">
        <v>59.53</v>
      </c>
    </row>
    <row r="23">
      <c r="A23" t="n">
        <v>3852</v>
      </c>
      <c r="B23" t="inlineStr">
        <is>
          <t>Love Cabaret</t>
        </is>
      </c>
      <c r="C23" s="556" t="n">
        <v>45778</v>
      </c>
      <c r="D23" t="inlineStr">
        <is>
          <t>04/2025</t>
        </is>
      </c>
      <c r="E23" t="inlineStr">
        <is>
          <t>BOLINHO DE ARROZ BASE</t>
        </is>
      </c>
      <c r="F23" t="inlineStr">
        <is>
          <t>QUILOGRAMA</t>
        </is>
      </c>
      <c r="G23" t="n">
        <v>17.3</v>
      </c>
      <c r="H23" t="inlineStr">
        <is>
          <t>ALIMENTOS</t>
        </is>
      </c>
      <c r="I23" t="n">
        <v>5.78</v>
      </c>
      <c r="J23" t="n">
        <v>99.98999999999999</v>
      </c>
    </row>
    <row r="24">
      <c r="A24" t="n">
        <v>4660</v>
      </c>
      <c r="B24" t="inlineStr">
        <is>
          <t>Love Cabaret</t>
        </is>
      </c>
      <c r="C24" s="556" t="n">
        <v>45809</v>
      </c>
      <c r="D24" t="inlineStr">
        <is>
          <t>05/2025</t>
        </is>
      </c>
      <c r="E24" t="inlineStr">
        <is>
          <t>BOLINHO DE ARROZ BASE</t>
        </is>
      </c>
      <c r="F24" t="inlineStr">
        <is>
          <t>QUILOGRAMA</t>
        </is>
      </c>
      <c r="G24" t="n">
        <v>8.6</v>
      </c>
      <c r="H24" t="inlineStr">
        <is>
          <t>ALIMENTOS</t>
        </is>
      </c>
      <c r="I24" t="n">
        <v>5.78</v>
      </c>
      <c r="J24" t="n">
        <v>49.71</v>
      </c>
    </row>
    <row r="25">
      <c r="A25" t="n">
        <v>7117</v>
      </c>
      <c r="B25" t="inlineStr">
        <is>
          <t>Love Cabaret</t>
        </is>
      </c>
      <c r="C25" s="556" t="n">
        <v>45931</v>
      </c>
      <c r="D25" t="inlineStr">
        <is>
          <t>09/2025</t>
        </is>
      </c>
      <c r="E25" t="inlineStr">
        <is>
          <t>BOLINHO DE ARROZ BASE</t>
        </is>
      </c>
      <c r="F25" t="inlineStr">
        <is>
          <t>QUILOGRAMA</t>
        </is>
      </c>
      <c r="G25" t="n">
        <v>14</v>
      </c>
      <c r="H25" t="inlineStr">
        <is>
          <t>ALIMENTOS</t>
        </is>
      </c>
      <c r="I25" t="n">
        <v>6.13</v>
      </c>
      <c r="J25" t="n">
        <v>85.81999999999999</v>
      </c>
    </row>
    <row r="26">
      <c r="A26" t="n">
        <v>7469</v>
      </c>
      <c r="B26" t="inlineStr">
        <is>
          <t>Love Cabaret</t>
        </is>
      </c>
      <c r="C26" s="556" t="n">
        <v>45962</v>
      </c>
      <c r="D26" t="inlineStr">
        <is>
          <t>10/2025</t>
        </is>
      </c>
      <c r="E26" t="inlineStr">
        <is>
          <t>BOLINHO DE ARROZ BASE</t>
        </is>
      </c>
      <c r="F26" t="inlineStr">
        <is>
          <t>QUILOGRAMA</t>
        </is>
      </c>
      <c r="G26" t="n">
        <v>15</v>
      </c>
      <c r="H26" t="inlineStr">
        <is>
          <t>ALIMENTOS</t>
        </is>
      </c>
      <c r="I26" t="n">
        <v>6.13</v>
      </c>
      <c r="J26" t="n">
        <v>91.95</v>
      </c>
    </row>
    <row r="27">
      <c r="A27" t="n">
        <v>7818</v>
      </c>
      <c r="B27" t="inlineStr">
        <is>
          <t>Love Cabaret</t>
        </is>
      </c>
      <c r="C27" s="556" t="n">
        <v>45992</v>
      </c>
      <c r="D27" t="inlineStr">
        <is>
          <t>11/2025</t>
        </is>
      </c>
      <c r="E27" t="inlineStr">
        <is>
          <t>BOLINHO DE ARROZ BASE</t>
        </is>
      </c>
      <c r="F27" t="inlineStr">
        <is>
          <t>QUILOGRAMA</t>
        </is>
      </c>
      <c r="G27" t="n">
        <v>11</v>
      </c>
      <c r="H27" t="inlineStr">
        <is>
          <t>ALIMENTOS</t>
        </is>
      </c>
      <c r="I27" t="n">
        <v>6.13</v>
      </c>
      <c r="J27" t="n">
        <v>67.43000000000001</v>
      </c>
    </row>
    <row r="28">
      <c r="A28" t="n">
        <v>7939</v>
      </c>
      <c r="B28" t="inlineStr">
        <is>
          <t>Love Cabaret</t>
        </is>
      </c>
      <c r="C28" s="556" t="n">
        <v>46023</v>
      </c>
      <c r="D28" t="inlineStr">
        <is>
          <t>12/2025</t>
        </is>
      </c>
      <c r="E28" t="inlineStr">
        <is>
          <t>BOLINHO DE ARROZ BASE</t>
        </is>
      </c>
      <c r="F28" t="inlineStr">
        <is>
          <t>QUILOGRAMA</t>
        </is>
      </c>
      <c r="G28" t="n">
        <v>8.9</v>
      </c>
      <c r="H28" t="inlineStr">
        <is>
          <t>ALIMENTOS</t>
        </is>
      </c>
      <c r="I28" t="n">
        <v>6.13</v>
      </c>
      <c r="J28" t="n">
        <v>54.56</v>
      </c>
    </row>
    <row r="29">
      <c r="A29" t="n">
        <v>8428</v>
      </c>
      <c r="B29" t="inlineStr">
        <is>
          <t>Love Cabaret</t>
        </is>
      </c>
      <c r="C29" s="556" t="n">
        <v>46054</v>
      </c>
      <c r="D29" t="inlineStr">
        <is>
          <t>01/2026</t>
        </is>
      </c>
      <c r="E29" t="inlineStr">
        <is>
          <t>BOLINHO DE ARROZ BASE</t>
        </is>
      </c>
      <c r="F29" t="inlineStr">
        <is>
          <t>QUILOGRAMA</t>
        </is>
      </c>
      <c r="G29" t="n">
        <v>7</v>
      </c>
      <c r="H29" t="inlineStr">
        <is>
          <t>ALIMENTOS</t>
        </is>
      </c>
      <c r="I29" t="n">
        <v>6.13</v>
      </c>
      <c r="J29" t="n">
        <v>42.91</v>
      </c>
    </row>
    <row r="30">
      <c r="A30" t="n">
        <v>9014</v>
      </c>
      <c r="B30" t="inlineStr">
        <is>
          <t>Love Cabaret</t>
        </is>
      </c>
      <c r="C30" s="556" t="n">
        <v>46082</v>
      </c>
      <c r="D30" t="inlineStr">
        <is>
          <t>02/2026</t>
        </is>
      </c>
      <c r="E30" t="inlineStr">
        <is>
          <t>BOLINHO DE ARROZ BASE</t>
        </is>
      </c>
      <c r="F30" t="inlineStr">
        <is>
          <t>QUILOGRAMA</t>
        </is>
      </c>
      <c r="G30" t="n">
        <v>8</v>
      </c>
      <c r="H30" t="inlineStr">
        <is>
          <t>ALIMENTOS</t>
        </is>
      </c>
      <c r="I30" t="n">
        <v>6.13</v>
      </c>
      <c r="J30" t="n">
        <v>49.04</v>
      </c>
    </row>
    <row r="31">
      <c r="A31" t="n">
        <v>9660</v>
      </c>
      <c r="B31" t="inlineStr">
        <is>
          <t>Love Cabaret</t>
        </is>
      </c>
      <c r="C31" s="556" t="n">
        <v>46113</v>
      </c>
      <c r="D31" t="inlineStr">
        <is>
          <t>03/2026</t>
        </is>
      </c>
      <c r="E31" t="inlineStr">
        <is>
          <t>BOLINHO DE ARROZ BASE</t>
        </is>
      </c>
      <c r="F31" t="inlineStr">
        <is>
          <t>QUILOGRAMA</t>
        </is>
      </c>
      <c r="G31" t="n">
        <v>12.55</v>
      </c>
      <c r="H31" t="inlineStr">
        <is>
          <t>ALIMENTOS</t>
        </is>
      </c>
      <c r="I31" t="n">
        <v>6.13</v>
      </c>
      <c r="J31" t="n">
        <v>76.93000000000001</v>
      </c>
    </row>
    <row r="32">
      <c r="A32" t="n">
        <v>10266</v>
      </c>
      <c r="B32" t="inlineStr">
        <is>
          <t>Love Cabaret</t>
        </is>
      </c>
      <c r="C32" s="556" t="n">
        <v>46143</v>
      </c>
      <c r="D32" t="inlineStr">
        <is>
          <t>04/2026</t>
        </is>
      </c>
      <c r="E32" t="inlineStr">
        <is>
          <t>BOLINHO DE ARROZ BASE</t>
        </is>
      </c>
      <c r="F32" t="inlineStr">
        <is>
          <t>QUILOGRAMA</t>
        </is>
      </c>
      <c r="G32" t="n">
        <v>5.8</v>
      </c>
      <c r="H32" t="inlineStr">
        <is>
          <t>ALIMENTOS</t>
        </is>
      </c>
      <c r="I32" t="n">
        <v>6.13</v>
      </c>
      <c r="J32" t="n">
        <v>35.55</v>
      </c>
    </row>
    <row r="33">
      <c r="A33" t="n">
        <v>10540</v>
      </c>
      <c r="B33" t="inlineStr">
        <is>
          <t>Love Cabaret</t>
        </is>
      </c>
      <c r="C33" s="556" t="n">
        <v>46174</v>
      </c>
      <c r="D33" t="inlineStr">
        <is>
          <t>05/2026</t>
        </is>
      </c>
      <c r="E33" t="inlineStr">
        <is>
          <t>BOLINHO DE ARROZ BASE</t>
        </is>
      </c>
      <c r="F33" t="inlineStr">
        <is>
          <t>QUILOGRAMA</t>
        </is>
      </c>
      <c r="G33" t="n">
        <v>16.8</v>
      </c>
      <c r="H33" t="inlineStr">
        <is>
          <t>ALIMENTOS</t>
        </is>
      </c>
      <c r="I33" t="n">
        <v>6.13</v>
      </c>
      <c r="J33" t="n">
        <v>102.98</v>
      </c>
    </row>
    <row r="34">
      <c r="A34" t="n">
        <v>104</v>
      </c>
      <c r="B34" t="inlineStr">
        <is>
          <t>Love Cabaret</t>
        </is>
      </c>
      <c r="C34" s="556" t="n">
        <v>45597</v>
      </c>
      <c r="D34" t="inlineStr">
        <is>
          <t>10/2024</t>
        </is>
      </c>
      <c r="E34" t="inlineStr">
        <is>
          <t>BOLO DE CANELA BASE</t>
        </is>
      </c>
      <c r="F34" t="inlineStr">
        <is>
          <t>QUILOGRAMA</t>
        </is>
      </c>
      <c r="G34" t="n">
        <v>6</v>
      </c>
      <c r="H34" t="inlineStr">
        <is>
          <t>ALIMENTOS</t>
        </is>
      </c>
      <c r="I34" t="n">
        <v>14.04</v>
      </c>
      <c r="J34" t="n">
        <v>84.23999999999999</v>
      </c>
    </row>
    <row r="35">
      <c r="A35" t="n">
        <v>322</v>
      </c>
      <c r="B35" t="inlineStr">
        <is>
          <t>Love Cabaret</t>
        </is>
      </c>
      <c r="C35" s="556" t="n">
        <v>45627</v>
      </c>
      <c r="D35" t="inlineStr">
        <is>
          <t>11/2024</t>
        </is>
      </c>
      <c r="E35" t="inlineStr">
        <is>
          <t>BOLO DE CANELA BASE</t>
        </is>
      </c>
      <c r="F35" t="inlineStr">
        <is>
          <t>QUILOGRAMA</t>
        </is>
      </c>
      <c r="G35" t="n">
        <v>2.5</v>
      </c>
      <c r="H35" t="inlineStr">
        <is>
          <t>ALIMENTOS</t>
        </is>
      </c>
      <c r="I35" t="n">
        <v>14.04</v>
      </c>
      <c r="J35" t="n">
        <v>35.1</v>
      </c>
    </row>
    <row r="36">
      <c r="A36" t="n">
        <v>927</v>
      </c>
      <c r="B36" t="inlineStr">
        <is>
          <t>Love Cabaret</t>
        </is>
      </c>
      <c r="C36" s="556" t="n">
        <v>45658</v>
      </c>
      <c r="D36" t="inlineStr">
        <is>
          <t>12/2024</t>
        </is>
      </c>
      <c r="E36" t="inlineStr">
        <is>
          <t>BOLO DE CANELA BASE</t>
        </is>
      </c>
      <c r="F36" t="inlineStr">
        <is>
          <t>QUILOGRAMA</t>
        </is>
      </c>
      <c r="G36" t="n">
        <v>3.2</v>
      </c>
      <c r="H36" t="inlineStr">
        <is>
          <t>ALIMENTOS</t>
        </is>
      </c>
      <c r="I36" t="n">
        <v>14.04</v>
      </c>
      <c r="J36" t="n">
        <v>44.93</v>
      </c>
    </row>
    <row r="37">
      <c r="A37" t="n">
        <v>1276</v>
      </c>
      <c r="B37" t="inlineStr">
        <is>
          <t>Love Cabaret</t>
        </is>
      </c>
      <c r="C37" s="556" t="n">
        <v>45689</v>
      </c>
      <c r="D37" t="inlineStr">
        <is>
          <t>01/2025</t>
        </is>
      </c>
      <c r="E37" t="inlineStr">
        <is>
          <t>BOLO DE CANELA BASE</t>
        </is>
      </c>
      <c r="F37" t="inlineStr">
        <is>
          <t>QUILOGRAMA</t>
        </is>
      </c>
      <c r="G37" t="n">
        <v>9.9</v>
      </c>
      <c r="H37" t="inlineStr">
        <is>
          <t>ALIMENTOS</t>
        </is>
      </c>
      <c r="I37" t="n">
        <v>14.04</v>
      </c>
      <c r="J37" t="n">
        <v>139</v>
      </c>
    </row>
    <row r="38">
      <c r="A38" t="n">
        <v>3074</v>
      </c>
      <c r="B38" t="inlineStr">
        <is>
          <t>Love Cabaret</t>
        </is>
      </c>
      <c r="C38" s="556" t="n">
        <v>45717</v>
      </c>
      <c r="D38" t="inlineStr">
        <is>
          <t>02/2025</t>
        </is>
      </c>
      <c r="E38" t="inlineStr">
        <is>
          <t>BOLO DE CANELA BASE</t>
        </is>
      </c>
      <c r="F38" t="inlineStr">
        <is>
          <t>QUILOGRAMA</t>
        </is>
      </c>
      <c r="G38" t="n">
        <v>2</v>
      </c>
      <c r="H38" t="inlineStr">
        <is>
          <t>ALIMENTOS</t>
        </is>
      </c>
      <c r="I38" t="n">
        <v>14.04</v>
      </c>
      <c r="J38" t="n">
        <v>28.08</v>
      </c>
    </row>
    <row r="39">
      <c r="A39" t="n">
        <v>3780</v>
      </c>
      <c r="B39" t="inlineStr">
        <is>
          <t>Love Cabaret</t>
        </is>
      </c>
      <c r="C39" s="556" t="n">
        <v>45748</v>
      </c>
      <c r="D39" t="inlineStr">
        <is>
          <t>03/2025</t>
        </is>
      </c>
      <c r="E39" t="inlineStr">
        <is>
          <t>BOLO DE CANELA BASE</t>
        </is>
      </c>
      <c r="F39" t="inlineStr">
        <is>
          <t>QUILOGRAMA</t>
        </is>
      </c>
      <c r="G39" t="n">
        <v>1.2</v>
      </c>
      <c r="H39" t="inlineStr">
        <is>
          <t>ALIMENTOS</t>
        </is>
      </c>
      <c r="I39" t="n">
        <v>14.04</v>
      </c>
      <c r="J39" t="n">
        <v>16.85</v>
      </c>
    </row>
    <row r="40">
      <c r="A40" t="n">
        <v>3780</v>
      </c>
      <c r="B40" t="inlineStr">
        <is>
          <t>Love Cabaret</t>
        </is>
      </c>
      <c r="C40" s="556" t="n">
        <v>45748</v>
      </c>
      <c r="D40" t="inlineStr">
        <is>
          <t>03/2025</t>
        </is>
      </c>
      <c r="E40" t="inlineStr">
        <is>
          <t>BOLO DE CANELA BASE</t>
        </is>
      </c>
      <c r="F40" t="inlineStr">
        <is>
          <t>QUILOGRAMA</t>
        </is>
      </c>
      <c r="G40" t="n">
        <v>1.2</v>
      </c>
      <c r="H40" t="inlineStr">
        <is>
          <t>ALIMENTOS</t>
        </is>
      </c>
      <c r="I40" t="n">
        <v>14.04</v>
      </c>
      <c r="J40" t="n">
        <v>16.85</v>
      </c>
    </row>
    <row r="41">
      <c r="A41" t="n">
        <v>3853</v>
      </c>
      <c r="B41" t="inlineStr">
        <is>
          <t>Love Cabaret</t>
        </is>
      </c>
      <c r="C41" s="556" t="n">
        <v>45778</v>
      </c>
      <c r="D41" t="inlineStr">
        <is>
          <t>04/2025</t>
        </is>
      </c>
      <c r="E41" t="inlineStr">
        <is>
          <t>BOLO DE CANELA BASE</t>
        </is>
      </c>
      <c r="F41" t="inlineStr">
        <is>
          <t>QUILOGRAMA</t>
        </is>
      </c>
      <c r="G41" t="n">
        <v>0.66</v>
      </c>
      <c r="H41" t="inlineStr">
        <is>
          <t>ALIMENTOS</t>
        </is>
      </c>
      <c r="I41" t="n">
        <v>14.04</v>
      </c>
      <c r="J41" t="n">
        <v>9.27</v>
      </c>
    </row>
    <row r="42">
      <c r="A42" t="n">
        <v>4661</v>
      </c>
      <c r="B42" t="inlineStr">
        <is>
          <t>Love Cabaret</t>
        </is>
      </c>
      <c r="C42" s="556" t="n">
        <v>45809</v>
      </c>
      <c r="D42" t="inlineStr">
        <is>
          <t>05/2025</t>
        </is>
      </c>
      <c r="E42" t="inlineStr">
        <is>
          <t>BOLO DE CANELA BASE</t>
        </is>
      </c>
      <c r="F42" t="inlineStr">
        <is>
          <t>QUILOGRAMA</t>
        </is>
      </c>
      <c r="G42" t="n">
        <v>0.7</v>
      </c>
      <c r="H42" t="inlineStr">
        <is>
          <t>ALIMENTOS</t>
        </is>
      </c>
      <c r="I42" t="n">
        <v>14.04</v>
      </c>
      <c r="J42" t="n">
        <v>9.83</v>
      </c>
    </row>
    <row r="43">
      <c r="A43" t="n">
        <v>5138</v>
      </c>
      <c r="B43" t="inlineStr">
        <is>
          <t>Love Cabaret</t>
        </is>
      </c>
      <c r="C43" s="556" t="n">
        <v>45839</v>
      </c>
      <c r="D43" t="inlineStr">
        <is>
          <t>06/2025</t>
        </is>
      </c>
      <c r="E43" t="inlineStr">
        <is>
          <t>BOLO DE CANELA BASE</t>
        </is>
      </c>
      <c r="F43" t="inlineStr">
        <is>
          <t>QUILOGRAMA</t>
        </is>
      </c>
      <c r="G43" t="n">
        <v>3.4</v>
      </c>
      <c r="H43" t="inlineStr">
        <is>
          <t>ALIMENTOS</t>
        </is>
      </c>
      <c r="I43" t="n">
        <v>14.04</v>
      </c>
      <c r="J43" t="n">
        <v>47.74</v>
      </c>
    </row>
    <row r="44">
      <c r="A44" t="n">
        <v>5887</v>
      </c>
      <c r="B44" t="inlineStr">
        <is>
          <t>Love Cabaret</t>
        </is>
      </c>
      <c r="C44" s="556" t="n">
        <v>45870</v>
      </c>
      <c r="D44" t="inlineStr">
        <is>
          <t>07/2025</t>
        </is>
      </c>
      <c r="E44" t="inlineStr">
        <is>
          <t>BOLO DE CANELA BASE</t>
        </is>
      </c>
      <c r="F44" t="inlineStr">
        <is>
          <t>QUILOGRAMA</t>
        </is>
      </c>
      <c r="G44" t="n">
        <v>0.4</v>
      </c>
      <c r="H44" t="inlineStr">
        <is>
          <t>ALIMENTOS</t>
        </is>
      </c>
      <c r="I44" t="n">
        <v>14.04</v>
      </c>
      <c r="J44" t="n">
        <v>5.62</v>
      </c>
    </row>
    <row r="45">
      <c r="A45" t="n">
        <v>6708</v>
      </c>
      <c r="B45" t="inlineStr">
        <is>
          <t>Love Cabaret</t>
        </is>
      </c>
      <c r="C45" s="556" t="n">
        <v>45901</v>
      </c>
      <c r="D45" t="inlineStr">
        <is>
          <t>08/2025</t>
        </is>
      </c>
      <c r="E45" t="inlineStr">
        <is>
          <t>BOLO DE CANELA BASE</t>
        </is>
      </c>
      <c r="F45" t="inlineStr">
        <is>
          <t>QUILOGRAMA</t>
        </is>
      </c>
      <c r="G45" t="n">
        <v>1</v>
      </c>
      <c r="H45" t="inlineStr">
        <is>
          <t>ALIMENTOS</t>
        </is>
      </c>
      <c r="I45" t="n">
        <v>14.04</v>
      </c>
      <c r="J45" t="n">
        <v>14.04</v>
      </c>
    </row>
    <row r="46">
      <c r="A46" t="n">
        <v>7118</v>
      </c>
      <c r="B46" t="inlineStr">
        <is>
          <t>Love Cabaret</t>
        </is>
      </c>
      <c r="C46" s="556" t="n">
        <v>45931</v>
      </c>
      <c r="D46" t="inlineStr">
        <is>
          <t>09/2025</t>
        </is>
      </c>
      <c r="E46" t="inlineStr">
        <is>
          <t>BOLO DE CANELA BASE</t>
        </is>
      </c>
      <c r="F46" t="inlineStr">
        <is>
          <t>QUILOGRAMA</t>
        </is>
      </c>
      <c r="G46" t="n">
        <v>0.17</v>
      </c>
      <c r="H46" t="inlineStr">
        <is>
          <t>ALIMENTOS</t>
        </is>
      </c>
      <c r="I46" t="n">
        <v>14.04</v>
      </c>
      <c r="J46" t="n">
        <v>2.39</v>
      </c>
    </row>
    <row r="47">
      <c r="A47" t="n">
        <v>7819</v>
      </c>
      <c r="B47" t="inlineStr">
        <is>
          <t>Love Cabaret</t>
        </is>
      </c>
      <c r="C47" s="556" t="n">
        <v>45992</v>
      </c>
      <c r="D47" t="inlineStr">
        <is>
          <t>11/2025</t>
        </is>
      </c>
      <c r="E47" t="inlineStr">
        <is>
          <t>BOLO DE CANELA BASE</t>
        </is>
      </c>
      <c r="F47" t="inlineStr">
        <is>
          <t>QUILOGRAMA</t>
        </is>
      </c>
      <c r="G47" t="n">
        <v>0.26</v>
      </c>
      <c r="H47" t="inlineStr">
        <is>
          <t>ALIMENTOS</t>
        </is>
      </c>
      <c r="I47" t="n">
        <v>14.04</v>
      </c>
      <c r="J47" t="n">
        <v>3.65</v>
      </c>
    </row>
    <row r="48">
      <c r="A48" t="n">
        <v>105</v>
      </c>
      <c r="B48" t="inlineStr">
        <is>
          <t>Love Cabaret</t>
        </is>
      </c>
      <c r="C48" s="556" t="n">
        <v>45597</v>
      </c>
      <c r="D48" t="inlineStr">
        <is>
          <t>10/2024</t>
        </is>
      </c>
      <c r="E48" t="inlineStr">
        <is>
          <t>CALDA DE MORANGO</t>
        </is>
      </c>
      <c r="F48" t="inlineStr">
        <is>
          <t>QUILOGRAMA</t>
        </is>
      </c>
      <c r="G48" t="n">
        <v>1.64</v>
      </c>
      <c r="H48" t="inlineStr">
        <is>
          <t>ALIMENTOS</t>
        </is>
      </c>
      <c r="I48" t="n">
        <v>15.46</v>
      </c>
      <c r="J48" t="n">
        <v>25.35</v>
      </c>
    </row>
    <row r="49">
      <c r="A49" t="n">
        <v>323</v>
      </c>
      <c r="B49" t="inlineStr">
        <is>
          <t>Love Cabaret</t>
        </is>
      </c>
      <c r="C49" s="556" t="n">
        <v>45627</v>
      </c>
      <c r="D49" t="inlineStr">
        <is>
          <t>11/2024</t>
        </is>
      </c>
      <c r="E49" t="inlineStr">
        <is>
          <t>CALDA DE MORANGO</t>
        </is>
      </c>
      <c r="F49" t="inlineStr">
        <is>
          <t>QUILOGRAMA</t>
        </is>
      </c>
      <c r="G49" t="n">
        <v>1</v>
      </c>
      <c r="H49" t="inlineStr">
        <is>
          <t>ALIMENTOS</t>
        </is>
      </c>
      <c r="I49" t="n">
        <v>15.46</v>
      </c>
      <c r="J49" t="n">
        <v>15.46</v>
      </c>
    </row>
    <row r="50">
      <c r="A50" t="n">
        <v>928</v>
      </c>
      <c r="B50" t="inlineStr">
        <is>
          <t>Love Cabaret</t>
        </is>
      </c>
      <c r="C50" s="556" t="n">
        <v>45658</v>
      </c>
      <c r="D50" t="inlineStr">
        <is>
          <t>12/2024</t>
        </is>
      </c>
      <c r="E50" t="inlineStr">
        <is>
          <t>CALDA DE MORANGO</t>
        </is>
      </c>
      <c r="F50" t="inlineStr">
        <is>
          <t>QUILOGRAMA</t>
        </is>
      </c>
      <c r="G50" t="n">
        <v>1.2</v>
      </c>
      <c r="H50" t="inlineStr">
        <is>
          <t>ALIMENTOS</t>
        </is>
      </c>
      <c r="I50" t="n">
        <v>15.46</v>
      </c>
      <c r="J50" t="n">
        <v>18.55</v>
      </c>
    </row>
    <row r="51">
      <c r="A51" t="n">
        <v>1277</v>
      </c>
      <c r="B51" t="inlineStr">
        <is>
          <t>Love Cabaret</t>
        </is>
      </c>
      <c r="C51" s="556" t="n">
        <v>45689</v>
      </c>
      <c r="D51" t="inlineStr">
        <is>
          <t>01/2025</t>
        </is>
      </c>
      <c r="E51" t="inlineStr">
        <is>
          <t>CALDA DE MORANGO</t>
        </is>
      </c>
      <c r="F51" t="inlineStr">
        <is>
          <t>QUILOGRAMA</t>
        </is>
      </c>
      <c r="G51" t="n">
        <v>5.1</v>
      </c>
      <c r="H51" t="inlineStr">
        <is>
          <t>ALIMENTOS</t>
        </is>
      </c>
      <c r="I51" t="n">
        <v>15.46</v>
      </c>
      <c r="J51" t="n">
        <v>78.84999999999999</v>
      </c>
    </row>
    <row r="52">
      <c r="A52" t="n">
        <v>3075</v>
      </c>
      <c r="B52" t="inlineStr">
        <is>
          <t>Love Cabaret</t>
        </is>
      </c>
      <c r="C52" s="556" t="n">
        <v>45717</v>
      </c>
      <c r="D52" t="inlineStr">
        <is>
          <t>02/2025</t>
        </is>
      </c>
      <c r="E52" t="inlineStr">
        <is>
          <t>CALDA DE MORANGO</t>
        </is>
      </c>
      <c r="F52" t="inlineStr">
        <is>
          <t>QUILOGRAMA</t>
        </is>
      </c>
      <c r="G52" t="n">
        <v>0.4</v>
      </c>
      <c r="H52" t="inlineStr">
        <is>
          <t>ALIMENTOS</t>
        </is>
      </c>
      <c r="I52" t="n">
        <v>15.46</v>
      </c>
      <c r="J52" t="n">
        <v>6.18</v>
      </c>
    </row>
    <row r="53">
      <c r="A53" t="n">
        <v>3781</v>
      </c>
      <c r="B53" t="inlineStr">
        <is>
          <t>Love Cabaret</t>
        </is>
      </c>
      <c r="C53" s="556" t="n">
        <v>45748</v>
      </c>
      <c r="D53" t="inlineStr">
        <is>
          <t>03/2025</t>
        </is>
      </c>
      <c r="E53" t="inlineStr">
        <is>
          <t>CALDA DE MORANGO</t>
        </is>
      </c>
      <c r="F53" t="inlineStr">
        <is>
          <t>QUILOGRAMA</t>
        </is>
      </c>
      <c r="G53" t="n">
        <v>0.48</v>
      </c>
      <c r="H53" t="inlineStr">
        <is>
          <t>ALIMENTOS</t>
        </is>
      </c>
      <c r="I53" t="n">
        <v>15.46</v>
      </c>
      <c r="J53" t="n">
        <v>7.42</v>
      </c>
    </row>
    <row r="54">
      <c r="A54" t="n">
        <v>3781</v>
      </c>
      <c r="B54" t="inlineStr">
        <is>
          <t>Love Cabaret</t>
        </is>
      </c>
      <c r="C54" s="556" t="n">
        <v>45748</v>
      </c>
      <c r="D54" t="inlineStr">
        <is>
          <t>03/2025</t>
        </is>
      </c>
      <c r="E54" t="inlineStr">
        <is>
          <t>CALDA DE MORANGO</t>
        </is>
      </c>
      <c r="F54" t="inlineStr">
        <is>
          <t>QUILOGRAMA</t>
        </is>
      </c>
      <c r="G54" t="n">
        <v>0.48</v>
      </c>
      <c r="H54" t="inlineStr">
        <is>
          <t>ALIMENTOS</t>
        </is>
      </c>
      <c r="I54" t="n">
        <v>15.46</v>
      </c>
      <c r="J54" t="n">
        <v>7.42</v>
      </c>
    </row>
    <row r="55">
      <c r="A55" t="n">
        <v>3854</v>
      </c>
      <c r="B55" t="inlineStr">
        <is>
          <t>Love Cabaret</t>
        </is>
      </c>
      <c r="C55" s="556" t="n">
        <v>45778</v>
      </c>
      <c r="D55" t="inlineStr">
        <is>
          <t>04/2025</t>
        </is>
      </c>
      <c r="E55" t="inlineStr">
        <is>
          <t>CALDA DE MORANGO</t>
        </is>
      </c>
      <c r="F55" t="inlineStr">
        <is>
          <t>QUILOGRAMA</t>
        </is>
      </c>
      <c r="G55" t="n">
        <v>1.08</v>
      </c>
      <c r="H55" t="inlineStr">
        <is>
          <t>ALIMENTOS</t>
        </is>
      </c>
      <c r="I55" t="n">
        <v>15.46</v>
      </c>
      <c r="J55" t="n">
        <v>16.7</v>
      </c>
    </row>
    <row r="56">
      <c r="A56" t="n">
        <v>4662</v>
      </c>
      <c r="B56" t="inlineStr">
        <is>
          <t>Love Cabaret</t>
        </is>
      </c>
      <c r="C56" s="556" t="n">
        <v>45809</v>
      </c>
      <c r="D56" t="inlineStr">
        <is>
          <t>05/2025</t>
        </is>
      </c>
      <c r="E56" t="inlineStr">
        <is>
          <t>CALDA DE MORANGO</t>
        </is>
      </c>
      <c r="F56" t="inlineStr">
        <is>
          <t>QUILOGRAMA</t>
        </is>
      </c>
      <c r="G56" t="n">
        <v>0.25</v>
      </c>
      <c r="H56" t="inlineStr">
        <is>
          <t>ALIMENTOS</t>
        </is>
      </c>
      <c r="I56" t="n">
        <v>15.46</v>
      </c>
      <c r="J56" t="n">
        <v>3.87</v>
      </c>
    </row>
    <row r="57">
      <c r="A57" t="n">
        <v>5139</v>
      </c>
      <c r="B57" t="inlineStr">
        <is>
          <t>Love Cabaret</t>
        </is>
      </c>
      <c r="C57" s="556" t="n">
        <v>45839</v>
      </c>
      <c r="D57" t="inlineStr">
        <is>
          <t>06/2025</t>
        </is>
      </c>
      <c r="E57" t="inlineStr">
        <is>
          <t>CALDA DE MORANGO</t>
        </is>
      </c>
      <c r="F57" t="inlineStr">
        <is>
          <t>QUILOGRAMA</t>
        </is>
      </c>
      <c r="G57" t="n">
        <v>1</v>
      </c>
      <c r="H57" t="inlineStr">
        <is>
          <t>ALIMENTOS</t>
        </is>
      </c>
      <c r="I57" t="n">
        <v>15.46</v>
      </c>
      <c r="J57" t="n">
        <v>15.46</v>
      </c>
    </row>
    <row r="58">
      <c r="A58" t="n">
        <v>7119</v>
      </c>
      <c r="B58" t="inlineStr">
        <is>
          <t>Love Cabaret</t>
        </is>
      </c>
      <c r="C58" s="556" t="n">
        <v>45931</v>
      </c>
      <c r="D58" t="inlineStr">
        <is>
          <t>09/2025</t>
        </is>
      </c>
      <c r="E58" t="inlineStr">
        <is>
          <t>CALDA DE MORANGO</t>
        </is>
      </c>
      <c r="F58" t="inlineStr">
        <is>
          <t>QUILOGRAMA</t>
        </is>
      </c>
      <c r="G58" t="n">
        <v>0.75</v>
      </c>
      <c r="H58" t="inlineStr">
        <is>
          <t>ALIMENTOS</t>
        </is>
      </c>
      <c r="I58" t="n">
        <v>15</v>
      </c>
      <c r="J58" t="n">
        <v>11.25</v>
      </c>
    </row>
    <row r="59">
      <c r="A59" t="n">
        <v>7470</v>
      </c>
      <c r="B59" t="inlineStr">
        <is>
          <t>Love Cabaret</t>
        </is>
      </c>
      <c r="C59" s="556" t="n">
        <v>45962</v>
      </c>
      <c r="D59" t="inlineStr">
        <is>
          <t>10/2025</t>
        </is>
      </c>
      <c r="E59" t="inlineStr">
        <is>
          <t>CALDA DE MORANGO</t>
        </is>
      </c>
      <c r="F59" t="inlineStr">
        <is>
          <t>QUILOGRAMA</t>
        </is>
      </c>
      <c r="G59" t="n">
        <v>0.75</v>
      </c>
      <c r="H59" t="inlineStr">
        <is>
          <t>ALIMENTOS</t>
        </is>
      </c>
      <c r="I59" t="n">
        <v>15</v>
      </c>
      <c r="J59" t="n">
        <v>11.25</v>
      </c>
    </row>
    <row r="60">
      <c r="A60" t="n">
        <v>7820</v>
      </c>
      <c r="B60" t="inlineStr">
        <is>
          <t>Love Cabaret</t>
        </is>
      </c>
      <c r="C60" s="556" t="n">
        <v>45992</v>
      </c>
      <c r="D60" t="inlineStr">
        <is>
          <t>11/2025</t>
        </is>
      </c>
      <c r="E60" t="inlineStr">
        <is>
          <t>CALDA DE MORANGO</t>
        </is>
      </c>
      <c r="F60" t="inlineStr">
        <is>
          <t>QUILOGRAMA</t>
        </is>
      </c>
      <c r="G60" t="n">
        <v>0.57</v>
      </c>
      <c r="H60" t="inlineStr">
        <is>
          <t>ALIMENTOS</t>
        </is>
      </c>
      <c r="I60" t="n">
        <v>15</v>
      </c>
      <c r="J60" t="n">
        <v>8.550000000000001</v>
      </c>
    </row>
    <row r="61">
      <c r="A61" t="n">
        <v>9015</v>
      </c>
      <c r="B61" t="inlineStr">
        <is>
          <t>Love Cabaret</t>
        </is>
      </c>
      <c r="C61" s="556" t="n">
        <v>46082</v>
      </c>
      <c r="D61" t="inlineStr">
        <is>
          <t>02/2026</t>
        </is>
      </c>
      <c r="E61" t="inlineStr">
        <is>
          <t>CALDA DE MORANGO</t>
        </is>
      </c>
      <c r="F61" t="inlineStr">
        <is>
          <t>QUILOGRAMA</t>
        </is>
      </c>
      <c r="G61" t="n">
        <v>0.9</v>
      </c>
      <c r="H61" t="inlineStr">
        <is>
          <t>ALIMENTOS</t>
        </is>
      </c>
      <c r="I61" t="n">
        <v>13.73</v>
      </c>
      <c r="J61" t="n">
        <v>12.36</v>
      </c>
    </row>
    <row r="62">
      <c r="A62" t="n">
        <v>9661</v>
      </c>
      <c r="B62" t="inlineStr">
        <is>
          <t>Love Cabaret</t>
        </is>
      </c>
      <c r="C62" s="556" t="n">
        <v>46113</v>
      </c>
      <c r="D62" t="inlineStr">
        <is>
          <t>03/2026</t>
        </is>
      </c>
      <c r="E62" t="inlineStr">
        <is>
          <t>CALDA DE MORANGO</t>
        </is>
      </c>
      <c r="F62" t="inlineStr">
        <is>
          <t>QUILOGRAMA</t>
        </is>
      </c>
      <c r="G62" t="n">
        <v>1.32</v>
      </c>
      <c r="H62" t="inlineStr">
        <is>
          <t>ALIMENTOS</t>
        </is>
      </c>
      <c r="I62" t="n">
        <v>13.73</v>
      </c>
      <c r="J62" t="n">
        <v>18.12</v>
      </c>
    </row>
    <row r="63">
      <c r="A63" t="n">
        <v>10541</v>
      </c>
      <c r="B63" t="inlineStr">
        <is>
          <t>Love Cabaret</t>
        </is>
      </c>
      <c r="C63" s="556" t="n">
        <v>46174</v>
      </c>
      <c r="D63" t="inlineStr">
        <is>
          <t>05/2026</t>
        </is>
      </c>
      <c r="E63" t="inlineStr">
        <is>
          <t>CALDA DE MORANGO</t>
        </is>
      </c>
      <c r="F63" t="inlineStr">
        <is>
          <t>QUILOGRAMA</t>
        </is>
      </c>
      <c r="G63" t="n">
        <v>0.7</v>
      </c>
      <c r="H63" t="inlineStr">
        <is>
          <t>ALIMENTOS</t>
        </is>
      </c>
      <c r="I63" t="n">
        <v>37.1</v>
      </c>
      <c r="J63" t="n">
        <v>25.97</v>
      </c>
    </row>
    <row r="64">
      <c r="A64" t="n">
        <v>106</v>
      </c>
      <c r="B64" t="inlineStr">
        <is>
          <t>Love Cabaret</t>
        </is>
      </c>
      <c r="C64" s="556" t="n">
        <v>45597</v>
      </c>
      <c r="D64" t="inlineStr">
        <is>
          <t>10/2024</t>
        </is>
      </c>
      <c r="E64" t="inlineStr">
        <is>
          <t>CALDO DE LEGUMES</t>
        </is>
      </c>
      <c r="F64" t="inlineStr">
        <is>
          <t>QUILOGRAMA</t>
        </is>
      </c>
      <c r="G64" t="n">
        <v>8</v>
      </c>
      <c r="H64" t="inlineStr">
        <is>
          <t>ALIMENTOS</t>
        </is>
      </c>
      <c r="I64" t="n">
        <v>1.72</v>
      </c>
      <c r="J64" t="n">
        <v>13.76</v>
      </c>
    </row>
    <row r="65">
      <c r="A65" t="n">
        <v>1278</v>
      </c>
      <c r="B65" t="inlineStr">
        <is>
          <t>Love Cabaret</t>
        </is>
      </c>
      <c r="C65" s="556" t="n">
        <v>45689</v>
      </c>
      <c r="D65" t="inlineStr">
        <is>
          <t>01/2025</t>
        </is>
      </c>
      <c r="E65" t="inlineStr">
        <is>
          <t>CALDO DE LEGUMES</t>
        </is>
      </c>
      <c r="F65" t="inlineStr">
        <is>
          <t>QUILOGRAMA</t>
        </is>
      </c>
      <c r="G65" t="n">
        <v>500</v>
      </c>
      <c r="H65" t="inlineStr">
        <is>
          <t>ALIMENTOS</t>
        </is>
      </c>
      <c r="I65" t="n">
        <v>1.72</v>
      </c>
      <c r="J65" t="n">
        <v>860</v>
      </c>
    </row>
    <row r="66">
      <c r="A66" t="n">
        <v>3076</v>
      </c>
      <c r="B66" t="inlineStr">
        <is>
          <t>Love Cabaret</t>
        </is>
      </c>
      <c r="C66" s="556" t="n">
        <v>45717</v>
      </c>
      <c r="D66" t="inlineStr">
        <is>
          <t>02/2025</t>
        </is>
      </c>
      <c r="E66" t="inlineStr">
        <is>
          <t>CALDO DE LEGUMES</t>
        </is>
      </c>
      <c r="F66" t="inlineStr">
        <is>
          <t>QUILOGRAMA</t>
        </is>
      </c>
      <c r="G66" t="n">
        <v>0</v>
      </c>
      <c r="H66" t="inlineStr">
        <is>
          <t>ALIMENTOS</t>
        </is>
      </c>
      <c r="I66" t="n">
        <v>1.72</v>
      </c>
      <c r="J66" t="n">
        <v>0</v>
      </c>
    </row>
    <row r="67">
      <c r="A67" t="n">
        <v>10267</v>
      </c>
      <c r="B67" t="inlineStr">
        <is>
          <t>Love Cabaret</t>
        </is>
      </c>
      <c r="C67" s="556" t="n">
        <v>46143</v>
      </c>
      <c r="D67" t="inlineStr">
        <is>
          <t>04/2026</t>
        </is>
      </c>
      <c r="E67" t="inlineStr">
        <is>
          <t>CALDO DE LEGUMES</t>
        </is>
      </c>
      <c r="F67" t="inlineStr">
        <is>
          <t>QUILOGRAMA</t>
        </is>
      </c>
      <c r="G67" t="n">
        <v>9</v>
      </c>
      <c r="H67" t="inlineStr">
        <is>
          <t>ALIMENTOS</t>
        </is>
      </c>
      <c r="I67" t="n">
        <v>1.17</v>
      </c>
      <c r="J67" t="n">
        <v>10.53</v>
      </c>
    </row>
    <row r="68">
      <c r="A68" t="n">
        <v>10542</v>
      </c>
      <c r="B68" t="inlineStr">
        <is>
          <t>Love Cabaret</t>
        </is>
      </c>
      <c r="C68" s="556" t="n">
        <v>46174</v>
      </c>
      <c r="D68" t="inlineStr">
        <is>
          <t>05/2026</t>
        </is>
      </c>
      <c r="E68" t="inlineStr">
        <is>
          <t>CALDO DE LEGUMES</t>
        </is>
      </c>
      <c r="F68" t="inlineStr">
        <is>
          <t>QUILOGRAMA</t>
        </is>
      </c>
      <c r="G68" t="n">
        <v>3</v>
      </c>
      <c r="H68" t="inlineStr">
        <is>
          <t>ALIMENTOS</t>
        </is>
      </c>
      <c r="I68" t="n">
        <v>1.17</v>
      </c>
      <c r="J68" t="n">
        <v>3.51</v>
      </c>
    </row>
    <row r="69">
      <c r="A69" t="n">
        <v>107</v>
      </c>
      <c r="B69" t="inlineStr">
        <is>
          <t>Love Cabaret</t>
        </is>
      </c>
      <c r="C69" s="556" t="n">
        <v>45597</v>
      </c>
      <c r="D69" t="inlineStr">
        <is>
          <t>10/2024</t>
        </is>
      </c>
      <c r="E69" t="inlineStr">
        <is>
          <t>CAPONATAS DE OLIVA BASE</t>
        </is>
      </c>
      <c r="F69" t="inlineStr">
        <is>
          <t>QUILOGRAMA</t>
        </is>
      </c>
      <c r="G69" t="n">
        <v>2.3</v>
      </c>
      <c r="H69" t="inlineStr">
        <is>
          <t>ALIMENTOS</t>
        </is>
      </c>
      <c r="I69" t="n">
        <v>66.05</v>
      </c>
      <c r="J69" t="n">
        <v>151.92</v>
      </c>
    </row>
    <row r="70">
      <c r="A70" t="n">
        <v>324</v>
      </c>
      <c r="B70" t="inlineStr">
        <is>
          <t>Love Cabaret</t>
        </is>
      </c>
      <c r="C70" s="556" t="n">
        <v>45627</v>
      </c>
      <c r="D70" t="inlineStr">
        <is>
          <t>11/2024</t>
        </is>
      </c>
      <c r="E70" t="inlineStr">
        <is>
          <t>CAPONATAS DE OLIVA BASE</t>
        </is>
      </c>
      <c r="F70" t="inlineStr">
        <is>
          <t>QUILOGRAMA</t>
        </is>
      </c>
      <c r="G70" t="n">
        <v>3.4</v>
      </c>
      <c r="H70" t="inlineStr">
        <is>
          <t>ALIMENTOS</t>
        </is>
      </c>
      <c r="I70" t="n">
        <v>66.05</v>
      </c>
      <c r="J70" t="n">
        <v>224.57</v>
      </c>
    </row>
    <row r="71">
      <c r="A71" t="n">
        <v>929</v>
      </c>
      <c r="B71" t="inlineStr">
        <is>
          <t>Love Cabaret</t>
        </is>
      </c>
      <c r="C71" s="556" t="n">
        <v>45658</v>
      </c>
      <c r="D71" t="inlineStr">
        <is>
          <t>12/2024</t>
        </is>
      </c>
      <c r="E71" t="inlineStr">
        <is>
          <t>CAPONATAS DE OLIVA BASE</t>
        </is>
      </c>
      <c r="F71" t="inlineStr">
        <is>
          <t>QUILOGRAMA</t>
        </is>
      </c>
      <c r="G71" t="n">
        <v>0.85</v>
      </c>
      <c r="H71" t="inlineStr">
        <is>
          <t>ALIMENTOS</t>
        </is>
      </c>
      <c r="I71" t="n">
        <v>66.05</v>
      </c>
      <c r="J71" t="n">
        <v>56.14</v>
      </c>
    </row>
    <row r="72">
      <c r="A72" t="n">
        <v>1279</v>
      </c>
      <c r="B72" t="inlineStr">
        <is>
          <t>Love Cabaret</t>
        </is>
      </c>
      <c r="C72" s="556" t="n">
        <v>45689</v>
      </c>
      <c r="D72" t="inlineStr">
        <is>
          <t>01/2025</t>
        </is>
      </c>
      <c r="E72" t="inlineStr">
        <is>
          <t>CAPONATAS DE OLIVA BASE</t>
        </is>
      </c>
      <c r="F72" t="inlineStr">
        <is>
          <t>QUILOGRAMA</t>
        </is>
      </c>
      <c r="G72" t="n">
        <v>7</v>
      </c>
      <c r="H72" t="inlineStr">
        <is>
          <t>ALIMENTOS</t>
        </is>
      </c>
      <c r="I72" t="n">
        <v>66.05</v>
      </c>
      <c r="J72" t="n">
        <v>462.35</v>
      </c>
    </row>
    <row r="73">
      <c r="A73" t="n">
        <v>3077</v>
      </c>
      <c r="B73" t="inlineStr">
        <is>
          <t>Love Cabaret</t>
        </is>
      </c>
      <c r="C73" s="556" t="n">
        <v>45717</v>
      </c>
      <c r="D73" t="inlineStr">
        <is>
          <t>02/2025</t>
        </is>
      </c>
      <c r="E73" t="inlineStr">
        <is>
          <t>CAPONATAS DE OLIVA BASE</t>
        </is>
      </c>
      <c r="F73" t="inlineStr">
        <is>
          <t>QUILOGRAMA</t>
        </is>
      </c>
      <c r="G73" t="n">
        <v>1.82</v>
      </c>
      <c r="H73" t="inlineStr">
        <is>
          <t>ALIMENTOS</t>
        </is>
      </c>
      <c r="I73" t="n">
        <v>66.05</v>
      </c>
      <c r="J73" t="n">
        <v>120.21</v>
      </c>
    </row>
    <row r="74">
      <c r="A74" t="n">
        <v>3782</v>
      </c>
      <c r="B74" t="inlineStr">
        <is>
          <t>Love Cabaret</t>
        </is>
      </c>
      <c r="C74" s="556" t="n">
        <v>45748</v>
      </c>
      <c r="D74" t="inlineStr">
        <is>
          <t>03/2025</t>
        </is>
      </c>
      <c r="E74" t="inlineStr">
        <is>
          <t>CAPONATAS DE OLIVA BASE</t>
        </is>
      </c>
      <c r="F74" t="inlineStr">
        <is>
          <t>QUILOGRAMA</t>
        </is>
      </c>
      <c r="G74" t="n">
        <v>2.7</v>
      </c>
      <c r="H74" t="inlineStr">
        <is>
          <t>ALIMENTOS</t>
        </is>
      </c>
      <c r="I74" t="n">
        <v>66.05</v>
      </c>
      <c r="J74" t="n">
        <v>178.34</v>
      </c>
    </row>
    <row r="75">
      <c r="A75" t="n">
        <v>3782</v>
      </c>
      <c r="B75" t="inlineStr">
        <is>
          <t>Love Cabaret</t>
        </is>
      </c>
      <c r="C75" s="556" t="n">
        <v>45748</v>
      </c>
      <c r="D75" t="inlineStr">
        <is>
          <t>03/2025</t>
        </is>
      </c>
      <c r="E75" t="inlineStr">
        <is>
          <t>CAPONATAS DE OLIVA BASE</t>
        </is>
      </c>
      <c r="F75" t="inlineStr">
        <is>
          <t>QUILOGRAMA</t>
        </is>
      </c>
      <c r="G75" t="n">
        <v>2.7</v>
      </c>
      <c r="H75" t="inlineStr">
        <is>
          <t>ALIMENTOS</t>
        </is>
      </c>
      <c r="I75" t="n">
        <v>66.05</v>
      </c>
      <c r="J75" t="n">
        <v>178.34</v>
      </c>
    </row>
    <row r="76">
      <c r="A76" t="n">
        <v>3855</v>
      </c>
      <c r="B76" t="inlineStr">
        <is>
          <t>Love Cabaret</t>
        </is>
      </c>
      <c r="C76" s="556" t="n">
        <v>45778</v>
      </c>
      <c r="D76" t="inlineStr">
        <is>
          <t>04/2025</t>
        </is>
      </c>
      <c r="E76" t="inlineStr">
        <is>
          <t>CAPONATAS DE OLIVA BASE</t>
        </is>
      </c>
      <c r="F76" t="inlineStr">
        <is>
          <t>QUILOGRAMA</t>
        </is>
      </c>
      <c r="G76" t="n">
        <v>4.9</v>
      </c>
      <c r="H76" t="inlineStr">
        <is>
          <t>ALIMENTOS</t>
        </is>
      </c>
      <c r="I76" t="n">
        <v>66.05</v>
      </c>
      <c r="J76" t="n">
        <v>323.65</v>
      </c>
    </row>
    <row r="77">
      <c r="A77" t="n">
        <v>4663</v>
      </c>
      <c r="B77" t="inlineStr">
        <is>
          <t>Love Cabaret</t>
        </is>
      </c>
      <c r="C77" s="556" t="n">
        <v>45809</v>
      </c>
      <c r="D77" t="inlineStr">
        <is>
          <t>05/2025</t>
        </is>
      </c>
      <c r="E77" t="inlineStr">
        <is>
          <t>CAPONATAS DE OLIVA BASE</t>
        </is>
      </c>
      <c r="F77" t="inlineStr">
        <is>
          <t>QUILOGRAMA</t>
        </is>
      </c>
      <c r="G77" t="n">
        <v>3.5</v>
      </c>
      <c r="H77" t="inlineStr">
        <is>
          <t>ALIMENTOS</t>
        </is>
      </c>
      <c r="I77" t="n">
        <v>66.05</v>
      </c>
      <c r="J77" t="n">
        <v>231.18</v>
      </c>
    </row>
    <row r="78">
      <c r="A78" t="n">
        <v>7120</v>
      </c>
      <c r="B78" t="inlineStr">
        <is>
          <t>Love Cabaret</t>
        </is>
      </c>
      <c r="C78" s="556" t="n">
        <v>45931</v>
      </c>
      <c r="D78" t="inlineStr">
        <is>
          <t>09/2025</t>
        </is>
      </c>
      <c r="E78" t="inlineStr">
        <is>
          <t>CAPONATAS DE OLIVA BASE</t>
        </is>
      </c>
      <c r="F78" t="inlineStr">
        <is>
          <t>QUILOGRAMA</t>
        </is>
      </c>
      <c r="G78" t="n">
        <v>1.65</v>
      </c>
      <c r="H78" t="inlineStr">
        <is>
          <t>ALIMENTOS</t>
        </is>
      </c>
      <c r="I78" t="n">
        <v>45.47</v>
      </c>
      <c r="J78" t="n">
        <v>75.03</v>
      </c>
    </row>
    <row r="79">
      <c r="A79" t="n">
        <v>7471</v>
      </c>
      <c r="B79" t="inlineStr">
        <is>
          <t>Love Cabaret</t>
        </is>
      </c>
      <c r="C79" s="556" t="n">
        <v>45962</v>
      </c>
      <c r="D79" t="inlineStr">
        <is>
          <t>10/2025</t>
        </is>
      </c>
      <c r="E79" t="inlineStr">
        <is>
          <t>CAPONATAS DE OLIVA BASE</t>
        </is>
      </c>
      <c r="F79" t="inlineStr">
        <is>
          <t>QUILOGRAMA</t>
        </is>
      </c>
      <c r="G79" t="n">
        <v>1.65</v>
      </c>
      <c r="H79" t="inlineStr">
        <is>
          <t>ALIMENTOS</t>
        </is>
      </c>
      <c r="I79" t="n">
        <v>45.47</v>
      </c>
      <c r="J79" t="n">
        <v>75.03</v>
      </c>
    </row>
    <row r="80">
      <c r="A80" t="n">
        <v>7821</v>
      </c>
      <c r="B80" t="inlineStr">
        <is>
          <t>Love Cabaret</t>
        </is>
      </c>
      <c r="C80" s="556" t="n">
        <v>45992</v>
      </c>
      <c r="D80" t="inlineStr">
        <is>
          <t>11/2025</t>
        </is>
      </c>
      <c r="E80" t="inlineStr">
        <is>
          <t>CAPONATAS DE OLIVA BASE</t>
        </is>
      </c>
      <c r="F80" t="inlineStr">
        <is>
          <t>QUILOGRAMA</t>
        </is>
      </c>
      <c r="G80" t="n">
        <v>3.3</v>
      </c>
      <c r="H80" t="inlineStr">
        <is>
          <t>ALIMENTOS</t>
        </is>
      </c>
      <c r="I80" t="n">
        <v>45.47</v>
      </c>
      <c r="J80" t="n">
        <v>150.05</v>
      </c>
    </row>
    <row r="81">
      <c r="A81" t="n">
        <v>7940</v>
      </c>
      <c r="B81" t="inlineStr">
        <is>
          <t>Love Cabaret</t>
        </is>
      </c>
      <c r="C81" s="556" t="n">
        <v>46023</v>
      </c>
      <c r="D81" t="inlineStr">
        <is>
          <t>12/2025</t>
        </is>
      </c>
      <c r="E81" t="inlineStr">
        <is>
          <t>CAPONATAS DE OLIVA BASE</t>
        </is>
      </c>
      <c r="F81" t="inlineStr">
        <is>
          <t>QUILOGRAMA</t>
        </is>
      </c>
      <c r="G81" t="n">
        <v>2</v>
      </c>
      <c r="H81" t="inlineStr">
        <is>
          <t>ALIMENTOS</t>
        </is>
      </c>
      <c r="I81" t="n">
        <v>45.47</v>
      </c>
      <c r="J81" t="n">
        <v>90.94</v>
      </c>
    </row>
    <row r="82">
      <c r="A82" t="n">
        <v>9016</v>
      </c>
      <c r="B82" t="inlineStr">
        <is>
          <t>Love Cabaret</t>
        </is>
      </c>
      <c r="C82" s="556" t="n">
        <v>46082</v>
      </c>
      <c r="D82" t="inlineStr">
        <is>
          <t>02/2026</t>
        </is>
      </c>
      <c r="E82" t="inlineStr">
        <is>
          <t>CAPONATAS DE OLIVA BASE</t>
        </is>
      </c>
      <c r="F82" t="inlineStr">
        <is>
          <t>QUILOGRAMA</t>
        </is>
      </c>
      <c r="G82" t="n">
        <v>1.3</v>
      </c>
      <c r="H82" t="inlineStr">
        <is>
          <t>ALIMENTOS</t>
        </is>
      </c>
      <c r="I82" t="n">
        <v>45.47</v>
      </c>
      <c r="J82" t="n">
        <v>59.11</v>
      </c>
    </row>
    <row r="83">
      <c r="A83" t="n">
        <v>9662</v>
      </c>
      <c r="B83" t="inlineStr">
        <is>
          <t>Love Cabaret</t>
        </is>
      </c>
      <c r="C83" s="556" t="n">
        <v>46113</v>
      </c>
      <c r="D83" t="inlineStr">
        <is>
          <t>03/2026</t>
        </is>
      </c>
      <c r="E83" t="inlineStr">
        <is>
          <t>CAPONATAS DE OLIVA BASE</t>
        </is>
      </c>
      <c r="F83" t="inlineStr">
        <is>
          <t>QUILOGRAMA</t>
        </is>
      </c>
      <c r="G83" t="n">
        <v>3.52</v>
      </c>
      <c r="H83" t="inlineStr">
        <is>
          <t>ALIMENTOS</t>
        </is>
      </c>
      <c r="I83" t="n">
        <v>45.47</v>
      </c>
      <c r="J83" t="n">
        <v>160.05</v>
      </c>
    </row>
    <row r="84">
      <c r="A84" t="n">
        <v>10268</v>
      </c>
      <c r="B84" t="inlineStr">
        <is>
          <t>Love Cabaret</t>
        </is>
      </c>
      <c r="C84" s="556" t="n">
        <v>46143</v>
      </c>
      <c r="D84" t="inlineStr">
        <is>
          <t>04/2026</t>
        </is>
      </c>
      <c r="E84" t="inlineStr">
        <is>
          <t>CAPONATAS DE OLIVA BASE</t>
        </is>
      </c>
      <c r="F84" t="inlineStr">
        <is>
          <t>QUILOGRAMA</t>
        </is>
      </c>
      <c r="G84" t="n">
        <v>2.64</v>
      </c>
      <c r="H84" t="inlineStr">
        <is>
          <t>ALIMENTOS</t>
        </is>
      </c>
      <c r="I84" t="n">
        <v>45.47</v>
      </c>
      <c r="J84" t="n">
        <v>120.04</v>
      </c>
    </row>
    <row r="85">
      <c r="A85" t="n">
        <v>10543</v>
      </c>
      <c r="B85" t="inlineStr">
        <is>
          <t>Love Cabaret</t>
        </is>
      </c>
      <c r="C85" s="556" t="n">
        <v>46174</v>
      </c>
      <c r="D85" t="inlineStr">
        <is>
          <t>05/2026</t>
        </is>
      </c>
      <c r="E85" t="inlineStr">
        <is>
          <t>CAPONATAS DE OLIVA BASE</t>
        </is>
      </c>
      <c r="F85" t="inlineStr">
        <is>
          <t>QUILOGRAMA</t>
        </is>
      </c>
      <c r="G85" t="n">
        <v>2.1</v>
      </c>
      <c r="H85" t="inlineStr">
        <is>
          <t>ALIMENTOS</t>
        </is>
      </c>
      <c r="I85" t="n">
        <v>45.47</v>
      </c>
      <c r="J85" t="n">
        <v>95.48999999999999</v>
      </c>
    </row>
    <row r="86">
      <c r="A86" t="n">
        <v>108</v>
      </c>
      <c r="B86" t="inlineStr">
        <is>
          <t>Love Cabaret</t>
        </is>
      </c>
      <c r="C86" s="556" t="n">
        <v>45597</v>
      </c>
      <c r="D86" t="inlineStr">
        <is>
          <t>10/2024</t>
        </is>
      </c>
      <c r="E86" t="inlineStr">
        <is>
          <t>CHIPS DA CASA</t>
        </is>
      </c>
      <c r="F86" t="inlineStr">
        <is>
          <t>QUILOGRAMA</t>
        </is>
      </c>
      <c r="G86" t="n">
        <v>4.2</v>
      </c>
      <c r="H86" t="inlineStr">
        <is>
          <t>ALIMENTOS</t>
        </is>
      </c>
      <c r="I86" t="n">
        <v>20.62</v>
      </c>
      <c r="J86" t="n">
        <v>86.59999999999999</v>
      </c>
    </row>
    <row r="87">
      <c r="A87" t="n">
        <v>325</v>
      </c>
      <c r="B87" t="inlineStr">
        <is>
          <t>Love Cabaret</t>
        </is>
      </c>
      <c r="C87" s="556" t="n">
        <v>45627</v>
      </c>
      <c r="D87" t="inlineStr">
        <is>
          <t>11/2024</t>
        </is>
      </c>
      <c r="E87" t="inlineStr">
        <is>
          <t>CHIPS DA CASA</t>
        </is>
      </c>
      <c r="F87" t="inlineStr">
        <is>
          <t>QUILOGRAMA</t>
        </is>
      </c>
      <c r="G87" t="n">
        <v>2</v>
      </c>
      <c r="H87" t="inlineStr">
        <is>
          <t>ALIMENTOS</t>
        </is>
      </c>
      <c r="I87" t="n">
        <v>20.62</v>
      </c>
      <c r="J87" t="n">
        <v>41.24</v>
      </c>
    </row>
    <row r="88">
      <c r="A88" t="n">
        <v>1280</v>
      </c>
      <c r="B88" t="inlineStr">
        <is>
          <t>Love Cabaret</t>
        </is>
      </c>
      <c r="C88" s="556" t="n">
        <v>45689</v>
      </c>
      <c r="D88" t="inlineStr">
        <is>
          <t>01/2025</t>
        </is>
      </c>
      <c r="E88" t="inlineStr">
        <is>
          <t>CHIPS DA CASA</t>
        </is>
      </c>
      <c r="F88" t="inlineStr">
        <is>
          <t>QUILOGRAMA</t>
        </is>
      </c>
      <c r="G88" t="n">
        <v>3.3</v>
      </c>
      <c r="H88" t="inlineStr">
        <is>
          <t>ALIMENTOS</t>
        </is>
      </c>
      <c r="I88" t="n">
        <v>20.62</v>
      </c>
      <c r="J88" t="n">
        <v>68.05</v>
      </c>
    </row>
    <row r="89">
      <c r="A89" t="n">
        <v>3078</v>
      </c>
      <c r="B89" t="inlineStr">
        <is>
          <t>Love Cabaret</t>
        </is>
      </c>
      <c r="C89" s="556" t="n">
        <v>45717</v>
      </c>
      <c r="D89" t="inlineStr">
        <is>
          <t>02/2025</t>
        </is>
      </c>
      <c r="E89" t="inlineStr">
        <is>
          <t>CHIPS DA CASA</t>
        </is>
      </c>
      <c r="F89" t="inlineStr">
        <is>
          <t>QUILOGRAMA</t>
        </is>
      </c>
      <c r="G89" t="n">
        <v>0</v>
      </c>
      <c r="H89" t="inlineStr">
        <is>
          <t>ALIMENTOS</t>
        </is>
      </c>
      <c r="I89" t="n">
        <v>20.62</v>
      </c>
      <c r="J89" t="n">
        <v>0</v>
      </c>
    </row>
    <row r="90">
      <c r="A90" t="n">
        <v>7121</v>
      </c>
      <c r="B90" t="inlineStr">
        <is>
          <t>Love Cabaret</t>
        </is>
      </c>
      <c r="C90" s="556" t="n">
        <v>45931</v>
      </c>
      <c r="D90" t="inlineStr">
        <is>
          <t>09/2025</t>
        </is>
      </c>
      <c r="E90" t="inlineStr">
        <is>
          <t>CHIPS DA CASA</t>
        </is>
      </c>
      <c r="F90" t="inlineStr">
        <is>
          <t>QUILOGRAMA</t>
        </is>
      </c>
      <c r="G90" t="n">
        <v>1.8</v>
      </c>
      <c r="H90" t="inlineStr">
        <is>
          <t>ALIMENTOS</t>
        </is>
      </c>
      <c r="I90" t="n">
        <v>18.28</v>
      </c>
      <c r="J90" t="n">
        <v>32.9</v>
      </c>
    </row>
    <row r="91">
      <c r="A91" t="n">
        <v>7472</v>
      </c>
      <c r="B91" t="inlineStr">
        <is>
          <t>Love Cabaret</t>
        </is>
      </c>
      <c r="C91" s="556" t="n">
        <v>45962</v>
      </c>
      <c r="D91" t="inlineStr">
        <is>
          <t>10/2025</t>
        </is>
      </c>
      <c r="E91" t="inlineStr">
        <is>
          <t>CHIPS DA CASA</t>
        </is>
      </c>
      <c r="F91" t="inlineStr">
        <is>
          <t>QUILOGRAMA</t>
        </is>
      </c>
      <c r="G91" t="n">
        <v>1.8</v>
      </c>
      <c r="H91" t="inlineStr">
        <is>
          <t>ALIMENTOS</t>
        </is>
      </c>
      <c r="I91" t="n">
        <v>18.28</v>
      </c>
      <c r="J91" t="n">
        <v>32.9</v>
      </c>
    </row>
    <row r="92">
      <c r="A92" t="n">
        <v>109</v>
      </c>
      <c r="B92" t="inlineStr">
        <is>
          <t>Love Cabaret</t>
        </is>
      </c>
      <c r="C92" s="556" t="n">
        <v>45597</v>
      </c>
      <c r="D92" t="inlineStr">
        <is>
          <t>10/2024</t>
        </is>
      </c>
      <c r="E92" t="inlineStr">
        <is>
          <t>COALHADA BASE</t>
        </is>
      </c>
      <c r="F92" t="inlineStr">
        <is>
          <t>QUILOGRAMA</t>
        </is>
      </c>
      <c r="G92" t="n">
        <v>1.3</v>
      </c>
      <c r="H92" t="inlineStr">
        <is>
          <t>ALIMENTOS</t>
        </is>
      </c>
      <c r="I92" t="n">
        <v>46.41</v>
      </c>
      <c r="J92" t="n">
        <v>60.33</v>
      </c>
    </row>
    <row r="93">
      <c r="A93" t="n">
        <v>326</v>
      </c>
      <c r="B93" t="inlineStr">
        <is>
          <t>Love Cabaret</t>
        </is>
      </c>
      <c r="C93" s="556" t="n">
        <v>45627</v>
      </c>
      <c r="D93" t="inlineStr">
        <is>
          <t>11/2024</t>
        </is>
      </c>
      <c r="E93" t="inlineStr">
        <is>
          <t>COALHADA BASE</t>
        </is>
      </c>
      <c r="F93" t="inlineStr">
        <is>
          <t>QUILOGRAMA</t>
        </is>
      </c>
      <c r="G93" t="n">
        <v>1.5</v>
      </c>
      <c r="H93" t="inlineStr">
        <is>
          <t>ALIMENTOS</t>
        </is>
      </c>
      <c r="I93" t="n">
        <v>46.41</v>
      </c>
      <c r="J93" t="n">
        <v>69.62</v>
      </c>
    </row>
    <row r="94">
      <c r="A94" t="n">
        <v>930</v>
      </c>
      <c r="B94" t="inlineStr">
        <is>
          <t>Love Cabaret</t>
        </is>
      </c>
      <c r="C94" s="556" t="n">
        <v>45658</v>
      </c>
      <c r="D94" t="inlineStr">
        <is>
          <t>12/2024</t>
        </is>
      </c>
      <c r="E94" t="inlineStr">
        <is>
          <t>COALHADA BASE</t>
        </is>
      </c>
      <c r="F94" t="inlineStr">
        <is>
          <t>QUILOGRAMA</t>
        </is>
      </c>
      <c r="G94" t="n">
        <v>1.03</v>
      </c>
      <c r="H94" t="inlineStr">
        <is>
          <t>ALIMENTOS</t>
        </is>
      </c>
      <c r="I94" t="n">
        <v>46.41</v>
      </c>
      <c r="J94" t="n">
        <v>47.8</v>
      </c>
    </row>
    <row r="95">
      <c r="A95" t="n">
        <v>1281</v>
      </c>
      <c r="B95" t="inlineStr">
        <is>
          <t>Love Cabaret</t>
        </is>
      </c>
      <c r="C95" s="556" t="n">
        <v>45689</v>
      </c>
      <c r="D95" t="inlineStr">
        <is>
          <t>01/2025</t>
        </is>
      </c>
      <c r="E95" t="inlineStr">
        <is>
          <t>COALHADA BASE</t>
        </is>
      </c>
      <c r="F95" t="inlineStr">
        <is>
          <t>QUILOGRAMA</t>
        </is>
      </c>
      <c r="G95" t="n">
        <v>5.39</v>
      </c>
      <c r="H95" t="inlineStr">
        <is>
          <t>ALIMENTOS</t>
        </is>
      </c>
      <c r="I95" t="n">
        <v>46.41</v>
      </c>
      <c r="J95" t="n">
        <v>250.15</v>
      </c>
    </row>
    <row r="96">
      <c r="A96" t="n">
        <v>3079</v>
      </c>
      <c r="B96" t="inlineStr">
        <is>
          <t>Love Cabaret</t>
        </is>
      </c>
      <c r="C96" s="556" t="n">
        <v>45717</v>
      </c>
      <c r="D96" t="inlineStr">
        <is>
          <t>02/2025</t>
        </is>
      </c>
      <c r="E96" t="inlineStr">
        <is>
          <t>COALHADA BASE</t>
        </is>
      </c>
      <c r="F96" t="inlineStr">
        <is>
          <t>QUILOGRAMA</t>
        </is>
      </c>
      <c r="G96" t="n">
        <v>0.7</v>
      </c>
      <c r="H96" t="inlineStr">
        <is>
          <t>ALIMENTOS</t>
        </is>
      </c>
      <c r="I96" t="n">
        <v>46.41</v>
      </c>
      <c r="J96" t="n">
        <v>32.49</v>
      </c>
    </row>
    <row r="97">
      <c r="A97" t="n">
        <v>3783</v>
      </c>
      <c r="B97" t="inlineStr">
        <is>
          <t>Love Cabaret</t>
        </is>
      </c>
      <c r="C97" s="556" t="n">
        <v>45748</v>
      </c>
      <c r="D97" t="inlineStr">
        <is>
          <t>03/2025</t>
        </is>
      </c>
      <c r="E97" t="inlineStr">
        <is>
          <t>COALHADA BASE</t>
        </is>
      </c>
      <c r="F97" t="inlineStr">
        <is>
          <t>QUILOGRAMA</t>
        </is>
      </c>
      <c r="G97" t="n">
        <v>0.47</v>
      </c>
      <c r="H97" t="inlineStr">
        <is>
          <t>ALIMENTOS</t>
        </is>
      </c>
      <c r="I97" t="n">
        <v>46.41</v>
      </c>
      <c r="J97" t="n">
        <v>21.81</v>
      </c>
    </row>
    <row r="98">
      <c r="A98" t="n">
        <v>3783</v>
      </c>
      <c r="B98" t="inlineStr">
        <is>
          <t>Love Cabaret</t>
        </is>
      </c>
      <c r="C98" s="556" t="n">
        <v>45748</v>
      </c>
      <c r="D98" t="inlineStr">
        <is>
          <t>03/2025</t>
        </is>
      </c>
      <c r="E98" t="inlineStr">
        <is>
          <t>COALHADA BASE</t>
        </is>
      </c>
      <c r="F98" t="inlineStr">
        <is>
          <t>QUILOGRAMA</t>
        </is>
      </c>
      <c r="G98" t="n">
        <v>0.47</v>
      </c>
      <c r="H98" t="inlineStr">
        <is>
          <t>ALIMENTOS</t>
        </is>
      </c>
      <c r="I98" t="n">
        <v>46.41</v>
      </c>
      <c r="J98" t="n">
        <v>21.81</v>
      </c>
    </row>
    <row r="99">
      <c r="A99" t="n">
        <v>3856</v>
      </c>
      <c r="B99" t="inlineStr">
        <is>
          <t>Love Cabaret</t>
        </is>
      </c>
      <c r="C99" s="556" t="n">
        <v>45778</v>
      </c>
      <c r="D99" t="inlineStr">
        <is>
          <t>04/2025</t>
        </is>
      </c>
      <c r="E99" t="inlineStr">
        <is>
          <t>COALHADA BASE</t>
        </is>
      </c>
      <c r="F99" t="inlineStr">
        <is>
          <t>QUILOGRAMA</t>
        </is>
      </c>
      <c r="G99" t="n">
        <v>1.22</v>
      </c>
      <c r="H99" t="inlineStr">
        <is>
          <t>ALIMENTOS</t>
        </is>
      </c>
      <c r="I99" t="n">
        <v>46.41</v>
      </c>
      <c r="J99" t="n">
        <v>56.62</v>
      </c>
    </row>
    <row r="100">
      <c r="A100" t="n">
        <v>4664</v>
      </c>
      <c r="B100" t="inlineStr">
        <is>
          <t>Love Cabaret</t>
        </is>
      </c>
      <c r="C100" s="556" t="n">
        <v>45809</v>
      </c>
      <c r="D100" t="inlineStr">
        <is>
          <t>05/2025</t>
        </is>
      </c>
      <c r="E100" t="inlineStr">
        <is>
          <t>COALHADA BASE</t>
        </is>
      </c>
      <c r="F100" t="inlineStr">
        <is>
          <t>QUILOGRAMA</t>
        </is>
      </c>
      <c r="G100" t="n">
        <v>2</v>
      </c>
      <c r="H100" t="inlineStr">
        <is>
          <t>ALIMENTOS</t>
        </is>
      </c>
      <c r="I100" t="n">
        <v>46.41</v>
      </c>
      <c r="J100" t="n">
        <v>92.81999999999999</v>
      </c>
    </row>
    <row r="101">
      <c r="A101" t="n">
        <v>5140</v>
      </c>
      <c r="B101" t="inlineStr">
        <is>
          <t>Love Cabaret</t>
        </is>
      </c>
      <c r="C101" s="556" t="n">
        <v>45839</v>
      </c>
      <c r="D101" t="inlineStr">
        <is>
          <t>06/2025</t>
        </is>
      </c>
      <c r="E101" t="inlineStr">
        <is>
          <t>COALHADA BASE</t>
        </is>
      </c>
      <c r="F101" t="inlineStr">
        <is>
          <t>QUILOGRAMA</t>
        </is>
      </c>
      <c r="G101" t="n">
        <v>4.5</v>
      </c>
      <c r="H101" t="inlineStr">
        <is>
          <t>ALIMENTOS</t>
        </is>
      </c>
      <c r="I101" t="n">
        <v>46.41</v>
      </c>
      <c r="J101" t="n">
        <v>208.85</v>
      </c>
    </row>
    <row r="102">
      <c r="A102" t="n">
        <v>7122</v>
      </c>
      <c r="B102" t="inlineStr">
        <is>
          <t>Love Cabaret</t>
        </is>
      </c>
      <c r="C102" s="556" t="n">
        <v>45931</v>
      </c>
      <c r="D102" t="inlineStr">
        <is>
          <t>09/2025</t>
        </is>
      </c>
      <c r="E102" t="inlineStr">
        <is>
          <t>COALHADA BASE</t>
        </is>
      </c>
      <c r="F102" t="inlineStr">
        <is>
          <t>QUILOGRAMA</t>
        </is>
      </c>
      <c r="G102" t="n">
        <v>1.29</v>
      </c>
      <c r="H102" t="inlineStr">
        <is>
          <t>ALIMENTOS</t>
        </is>
      </c>
      <c r="I102" t="n">
        <v>65.12</v>
      </c>
      <c r="J102" t="n">
        <v>84</v>
      </c>
    </row>
    <row r="103">
      <c r="A103" t="n">
        <v>7473</v>
      </c>
      <c r="B103" t="inlineStr">
        <is>
          <t>Love Cabaret</t>
        </is>
      </c>
      <c r="C103" s="556" t="n">
        <v>45962</v>
      </c>
      <c r="D103" t="inlineStr">
        <is>
          <t>10/2025</t>
        </is>
      </c>
      <c r="E103" t="inlineStr">
        <is>
          <t>COALHADA BASE</t>
        </is>
      </c>
      <c r="F103" t="inlineStr">
        <is>
          <t>QUILOGRAMA</t>
        </is>
      </c>
      <c r="G103" t="n">
        <v>1.29</v>
      </c>
      <c r="H103" t="inlineStr">
        <is>
          <t>ALIMENTOS</t>
        </is>
      </c>
      <c r="I103" t="n">
        <v>65.12</v>
      </c>
      <c r="J103" t="n">
        <v>84</v>
      </c>
    </row>
    <row r="104">
      <c r="A104" t="n">
        <v>7822</v>
      </c>
      <c r="B104" t="inlineStr">
        <is>
          <t>Love Cabaret</t>
        </is>
      </c>
      <c r="C104" s="556" t="n">
        <v>45992</v>
      </c>
      <c r="D104" t="inlineStr">
        <is>
          <t>11/2025</t>
        </is>
      </c>
      <c r="E104" t="inlineStr">
        <is>
          <t>COALHADA BASE</t>
        </is>
      </c>
      <c r="F104" t="inlineStr">
        <is>
          <t>QUILOGRAMA</t>
        </is>
      </c>
      <c r="G104" t="n">
        <v>0.9</v>
      </c>
      <c r="H104" t="inlineStr">
        <is>
          <t>ALIMENTOS</t>
        </is>
      </c>
      <c r="I104" t="n">
        <v>65.12</v>
      </c>
      <c r="J104" t="n">
        <v>58.61</v>
      </c>
    </row>
    <row r="105">
      <c r="A105" t="n">
        <v>7941</v>
      </c>
      <c r="B105" t="inlineStr">
        <is>
          <t>Love Cabaret</t>
        </is>
      </c>
      <c r="C105" s="556" t="n">
        <v>46023</v>
      </c>
      <c r="D105" t="inlineStr">
        <is>
          <t>12/2025</t>
        </is>
      </c>
      <c r="E105" t="inlineStr">
        <is>
          <t>COALHADA BASE</t>
        </is>
      </c>
      <c r="F105" t="inlineStr">
        <is>
          <t>QUILOGRAMA</t>
        </is>
      </c>
      <c r="G105" t="n">
        <v>1.3</v>
      </c>
      <c r="H105" t="inlineStr">
        <is>
          <t>ALIMENTOS</t>
        </is>
      </c>
      <c r="I105" t="n">
        <v>65.12</v>
      </c>
      <c r="J105" t="n">
        <v>84.66</v>
      </c>
    </row>
    <row r="106">
      <c r="A106" t="n">
        <v>9017</v>
      </c>
      <c r="B106" t="inlineStr">
        <is>
          <t>Love Cabaret</t>
        </is>
      </c>
      <c r="C106" s="556" t="n">
        <v>46082</v>
      </c>
      <c r="D106" t="inlineStr">
        <is>
          <t>02/2026</t>
        </is>
      </c>
      <c r="E106" t="inlineStr">
        <is>
          <t>COALHADA BASE</t>
        </is>
      </c>
      <c r="F106" t="inlineStr">
        <is>
          <t>QUILOGRAMA</t>
        </is>
      </c>
      <c r="G106" t="n">
        <v>1</v>
      </c>
      <c r="H106" t="inlineStr">
        <is>
          <t>ALIMENTOS</t>
        </is>
      </c>
      <c r="I106" t="n">
        <v>65.12</v>
      </c>
      <c r="J106" t="n">
        <v>65.12</v>
      </c>
    </row>
    <row r="107">
      <c r="A107" t="n">
        <v>9663</v>
      </c>
      <c r="B107" t="inlineStr">
        <is>
          <t>Love Cabaret</t>
        </is>
      </c>
      <c r="C107" s="556" t="n">
        <v>46113</v>
      </c>
      <c r="D107" t="inlineStr">
        <is>
          <t>03/2026</t>
        </is>
      </c>
      <c r="E107" t="inlineStr">
        <is>
          <t>COALHADA BASE</t>
        </is>
      </c>
      <c r="F107" t="inlineStr">
        <is>
          <t>QUILOGRAMA</t>
        </is>
      </c>
      <c r="G107" t="n">
        <v>1.5</v>
      </c>
      <c r="H107" t="inlineStr">
        <is>
          <t>ALIMENTOS</t>
        </is>
      </c>
      <c r="I107" t="n">
        <v>65.12</v>
      </c>
      <c r="J107" t="n">
        <v>97.68000000000001</v>
      </c>
    </row>
    <row r="108">
      <c r="A108" t="n">
        <v>10269</v>
      </c>
      <c r="B108" t="inlineStr">
        <is>
          <t>Love Cabaret</t>
        </is>
      </c>
      <c r="C108" s="556" t="n">
        <v>46143</v>
      </c>
      <c r="D108" t="inlineStr">
        <is>
          <t>04/2026</t>
        </is>
      </c>
      <c r="E108" t="inlineStr">
        <is>
          <t>COALHADA BASE</t>
        </is>
      </c>
      <c r="F108" t="inlineStr">
        <is>
          <t>QUILOGRAMA</t>
        </is>
      </c>
      <c r="G108" t="n">
        <v>0.44</v>
      </c>
      <c r="H108" t="inlineStr">
        <is>
          <t>ALIMENTOS</t>
        </is>
      </c>
      <c r="I108" t="n">
        <v>65.12</v>
      </c>
      <c r="J108" t="n">
        <v>28.65</v>
      </c>
    </row>
    <row r="109">
      <c r="A109" t="n">
        <v>10544</v>
      </c>
      <c r="B109" t="inlineStr">
        <is>
          <t>Love Cabaret</t>
        </is>
      </c>
      <c r="C109" s="556" t="n">
        <v>46174</v>
      </c>
      <c r="D109" t="inlineStr">
        <is>
          <t>05/2026</t>
        </is>
      </c>
      <c r="E109" t="inlineStr">
        <is>
          <t>COALHADA BASE</t>
        </is>
      </c>
      <c r="F109" t="inlineStr">
        <is>
          <t>QUILOGRAMA</t>
        </is>
      </c>
      <c r="G109" t="n">
        <v>0.48</v>
      </c>
      <c r="H109" t="inlineStr">
        <is>
          <t>ALIMENTOS</t>
        </is>
      </c>
      <c r="I109" t="n">
        <v>65.12</v>
      </c>
      <c r="J109" t="n">
        <v>31.26</v>
      </c>
    </row>
    <row r="110">
      <c r="A110" t="n">
        <v>110</v>
      </c>
      <c r="B110" t="inlineStr">
        <is>
          <t>Love Cabaret</t>
        </is>
      </c>
      <c r="C110" s="556" t="n">
        <v>45597</v>
      </c>
      <c r="D110" t="inlineStr">
        <is>
          <t>10/2024</t>
        </is>
      </c>
      <c r="E110" t="inlineStr">
        <is>
          <t>COGUMELO ASSADO</t>
        </is>
      </c>
      <c r="F110" t="inlineStr">
        <is>
          <t>QUILOGRAMA</t>
        </is>
      </c>
      <c r="G110" t="n">
        <v>2.3</v>
      </c>
      <c r="H110" t="inlineStr">
        <is>
          <t>ALIMENTOS</t>
        </is>
      </c>
      <c r="I110" t="n">
        <v>144.01</v>
      </c>
      <c r="J110" t="n">
        <v>331.22</v>
      </c>
    </row>
    <row r="111">
      <c r="A111" t="n">
        <v>327</v>
      </c>
      <c r="B111" t="inlineStr">
        <is>
          <t>Love Cabaret</t>
        </is>
      </c>
      <c r="C111" s="556" t="n">
        <v>45627</v>
      </c>
      <c r="D111" t="inlineStr">
        <is>
          <t>11/2024</t>
        </is>
      </c>
      <c r="E111" t="inlineStr">
        <is>
          <t>COGUMELO ASSADO</t>
        </is>
      </c>
      <c r="F111" t="inlineStr">
        <is>
          <t>QUILOGRAMA</t>
        </is>
      </c>
      <c r="G111" t="n">
        <v>1.72</v>
      </c>
      <c r="H111" t="inlineStr">
        <is>
          <t>ALIMENTOS</t>
        </is>
      </c>
      <c r="I111" t="n">
        <v>144.01</v>
      </c>
      <c r="J111" t="n">
        <v>247.7</v>
      </c>
    </row>
    <row r="112">
      <c r="A112" t="n">
        <v>931</v>
      </c>
      <c r="B112" t="inlineStr">
        <is>
          <t>Love Cabaret</t>
        </is>
      </c>
      <c r="C112" s="556" t="n">
        <v>45658</v>
      </c>
      <c r="D112" t="inlineStr">
        <is>
          <t>12/2024</t>
        </is>
      </c>
      <c r="E112" t="inlineStr">
        <is>
          <t>COGUMELO ASSADO</t>
        </is>
      </c>
      <c r="F112" t="inlineStr">
        <is>
          <t>QUILOGRAMA</t>
        </is>
      </c>
      <c r="G112" t="n">
        <v>1</v>
      </c>
      <c r="H112" t="inlineStr">
        <is>
          <t>ALIMENTOS</t>
        </is>
      </c>
      <c r="I112" t="n">
        <v>144.01</v>
      </c>
      <c r="J112" t="n">
        <v>144.01</v>
      </c>
    </row>
    <row r="113">
      <c r="A113" t="n">
        <v>1282</v>
      </c>
      <c r="B113" t="inlineStr">
        <is>
          <t>Love Cabaret</t>
        </is>
      </c>
      <c r="C113" s="556" t="n">
        <v>45689</v>
      </c>
      <c r="D113" t="inlineStr">
        <is>
          <t>01/2025</t>
        </is>
      </c>
      <c r="E113" t="inlineStr">
        <is>
          <t>COGUMELO ASSADO</t>
        </is>
      </c>
      <c r="F113" t="inlineStr">
        <is>
          <t>QUILOGRAMA</t>
        </is>
      </c>
      <c r="G113" t="n">
        <v>2.78</v>
      </c>
      <c r="H113" t="inlineStr">
        <is>
          <t>ALIMENTOS</t>
        </is>
      </c>
      <c r="I113" t="n">
        <v>144.01</v>
      </c>
      <c r="J113" t="n">
        <v>400.35</v>
      </c>
    </row>
    <row r="114">
      <c r="A114" t="n">
        <v>3080</v>
      </c>
      <c r="B114" t="inlineStr">
        <is>
          <t>Love Cabaret</t>
        </is>
      </c>
      <c r="C114" s="556" t="n">
        <v>45717</v>
      </c>
      <c r="D114" t="inlineStr">
        <is>
          <t>02/2025</t>
        </is>
      </c>
      <c r="E114" t="inlineStr">
        <is>
          <t>COGUMELO ASSADO</t>
        </is>
      </c>
      <c r="F114" t="inlineStr">
        <is>
          <t>QUILOGRAMA</t>
        </is>
      </c>
      <c r="G114" t="n">
        <v>0.5</v>
      </c>
      <c r="H114" t="inlineStr">
        <is>
          <t>ALIMENTOS</t>
        </is>
      </c>
      <c r="I114" t="n">
        <v>144.01</v>
      </c>
      <c r="J114" t="n">
        <v>72.01000000000001</v>
      </c>
    </row>
    <row r="115">
      <c r="A115" t="n">
        <v>3785</v>
      </c>
      <c r="B115" t="inlineStr">
        <is>
          <t>Love Cabaret</t>
        </is>
      </c>
      <c r="C115" s="556" t="n">
        <v>45748</v>
      </c>
      <c r="D115" t="inlineStr">
        <is>
          <t>03/2025</t>
        </is>
      </c>
      <c r="E115" t="inlineStr">
        <is>
          <t>COGUMELO ASSADO</t>
        </is>
      </c>
      <c r="F115" t="inlineStr">
        <is>
          <t>QUILOGRAMA</t>
        </is>
      </c>
      <c r="G115" t="n">
        <v>1.4</v>
      </c>
      <c r="H115" t="inlineStr">
        <is>
          <t>ALIMENTOS</t>
        </is>
      </c>
      <c r="I115" t="n">
        <v>144.01</v>
      </c>
      <c r="J115" t="n">
        <v>201.61</v>
      </c>
    </row>
    <row r="116">
      <c r="A116" t="n">
        <v>3785</v>
      </c>
      <c r="B116" t="inlineStr">
        <is>
          <t>Love Cabaret</t>
        </is>
      </c>
      <c r="C116" s="556" t="n">
        <v>45748</v>
      </c>
      <c r="D116" t="inlineStr">
        <is>
          <t>03/2025</t>
        </is>
      </c>
      <c r="E116" t="inlineStr">
        <is>
          <t>COGUMELO ASSADO</t>
        </is>
      </c>
      <c r="F116" t="inlineStr">
        <is>
          <t>QUILOGRAMA</t>
        </is>
      </c>
      <c r="G116" t="n">
        <v>1.4</v>
      </c>
      <c r="H116" t="inlineStr">
        <is>
          <t>ALIMENTOS</t>
        </is>
      </c>
      <c r="I116" t="n">
        <v>144.01</v>
      </c>
      <c r="J116" t="n">
        <v>201.61</v>
      </c>
    </row>
    <row r="117">
      <c r="A117" t="n">
        <v>3857</v>
      </c>
      <c r="B117" t="inlineStr">
        <is>
          <t>Love Cabaret</t>
        </is>
      </c>
      <c r="C117" s="556" t="n">
        <v>45778</v>
      </c>
      <c r="D117" t="inlineStr">
        <is>
          <t>04/2025</t>
        </is>
      </c>
      <c r="E117" t="inlineStr">
        <is>
          <t>COGUMELO ASSADO</t>
        </is>
      </c>
      <c r="F117" t="inlineStr">
        <is>
          <t>QUILOGRAMA</t>
        </is>
      </c>
      <c r="G117" t="n">
        <v>2</v>
      </c>
      <c r="H117" t="inlineStr">
        <is>
          <t>ALIMENTOS</t>
        </is>
      </c>
      <c r="I117" t="n">
        <v>144.01</v>
      </c>
      <c r="J117" t="n">
        <v>288.02</v>
      </c>
    </row>
    <row r="118">
      <c r="A118" t="n">
        <v>4665</v>
      </c>
      <c r="B118" t="inlineStr">
        <is>
          <t>Love Cabaret</t>
        </is>
      </c>
      <c r="C118" s="556" t="n">
        <v>45809</v>
      </c>
      <c r="D118" t="inlineStr">
        <is>
          <t>05/2025</t>
        </is>
      </c>
      <c r="E118" t="inlineStr">
        <is>
          <t>COGUMELO ASSADO</t>
        </is>
      </c>
      <c r="F118" t="inlineStr">
        <is>
          <t>QUILOGRAMA</t>
        </is>
      </c>
      <c r="G118" t="n">
        <v>1.33</v>
      </c>
      <c r="H118" t="inlineStr">
        <is>
          <t>ALIMENTOS</t>
        </is>
      </c>
      <c r="I118" t="n">
        <v>144.01</v>
      </c>
      <c r="J118" t="n">
        <v>191.53</v>
      </c>
    </row>
    <row r="119">
      <c r="A119" t="n">
        <v>5141</v>
      </c>
      <c r="B119" t="inlineStr">
        <is>
          <t>Love Cabaret</t>
        </is>
      </c>
      <c r="C119" s="556" t="n">
        <v>45839</v>
      </c>
      <c r="D119" t="inlineStr">
        <is>
          <t>06/2025</t>
        </is>
      </c>
      <c r="E119" t="inlineStr">
        <is>
          <t>COGUMELO ASSADO</t>
        </is>
      </c>
      <c r="F119" t="inlineStr">
        <is>
          <t>QUILOGRAMA</t>
        </is>
      </c>
      <c r="G119" t="n">
        <v>1</v>
      </c>
      <c r="H119" t="inlineStr">
        <is>
          <t>ALIMENTOS</t>
        </is>
      </c>
      <c r="I119" t="n">
        <v>144.01</v>
      </c>
      <c r="J119" t="n">
        <v>144.01</v>
      </c>
    </row>
    <row r="120">
      <c r="A120" t="n">
        <v>5888</v>
      </c>
      <c r="B120" t="inlineStr">
        <is>
          <t>Love Cabaret</t>
        </is>
      </c>
      <c r="C120" s="556" t="n">
        <v>45870</v>
      </c>
      <c r="D120" t="inlineStr">
        <is>
          <t>07/2025</t>
        </is>
      </c>
      <c r="E120" t="inlineStr">
        <is>
          <t>COGUMELO ASSADO</t>
        </is>
      </c>
      <c r="F120" t="inlineStr">
        <is>
          <t>QUILOGRAMA</t>
        </is>
      </c>
      <c r="G120" t="n">
        <v>1.7</v>
      </c>
      <c r="H120" t="inlineStr">
        <is>
          <t>ALIMENTOS</t>
        </is>
      </c>
      <c r="I120" t="n">
        <v>144.01</v>
      </c>
      <c r="J120" t="n">
        <v>244.82</v>
      </c>
    </row>
    <row r="121">
      <c r="A121" t="n">
        <v>7123</v>
      </c>
      <c r="B121" t="inlineStr">
        <is>
          <t>Love Cabaret</t>
        </is>
      </c>
      <c r="C121" s="556" t="n">
        <v>45931</v>
      </c>
      <c r="D121" t="inlineStr">
        <is>
          <t>09/2025</t>
        </is>
      </c>
      <c r="E121" t="inlineStr">
        <is>
          <t>COGUMELO ASSADO</t>
        </is>
      </c>
      <c r="F121" t="inlineStr">
        <is>
          <t>QUILOGRAMA</t>
        </is>
      </c>
      <c r="G121" t="n">
        <v>0.65</v>
      </c>
      <c r="H121" t="inlineStr">
        <is>
          <t>ALIMENTOS</t>
        </is>
      </c>
      <c r="I121" t="n">
        <v>8.949999999999999</v>
      </c>
      <c r="J121" t="n">
        <v>5.82</v>
      </c>
    </row>
    <row r="122">
      <c r="A122" t="n">
        <v>7942</v>
      </c>
      <c r="B122" t="inlineStr">
        <is>
          <t>Love Cabaret</t>
        </is>
      </c>
      <c r="C122" s="556" t="n">
        <v>46023</v>
      </c>
      <c r="D122" t="inlineStr">
        <is>
          <t>12/2025</t>
        </is>
      </c>
      <c r="E122" t="inlineStr">
        <is>
          <t>COGUMELO ASSADO</t>
        </is>
      </c>
      <c r="F122" t="inlineStr">
        <is>
          <t>QUILOGRAMA</t>
        </is>
      </c>
      <c r="G122" t="n">
        <v>1.2</v>
      </c>
      <c r="H122" t="inlineStr">
        <is>
          <t>ALIMENTOS</t>
        </is>
      </c>
      <c r="I122" t="n">
        <v>77.43000000000001</v>
      </c>
      <c r="J122" t="n">
        <v>92.92</v>
      </c>
    </row>
    <row r="123">
      <c r="A123" t="n">
        <v>111</v>
      </c>
      <c r="B123" t="inlineStr">
        <is>
          <t>Love Cabaret</t>
        </is>
      </c>
      <c r="C123" s="556" t="n">
        <v>45597</v>
      </c>
      <c r="D123" t="inlineStr">
        <is>
          <t>10/2024</t>
        </is>
      </c>
      <c r="E123" t="inlineStr">
        <is>
          <t>CREME DE CASTANHA VEGANO SALGADO</t>
        </is>
      </c>
      <c r="F123" t="inlineStr">
        <is>
          <t>QUILOGRAMA</t>
        </is>
      </c>
      <c r="G123" t="n">
        <v>2.1</v>
      </c>
      <c r="H123" t="inlineStr">
        <is>
          <t>ALIMENTOS</t>
        </is>
      </c>
      <c r="I123" t="n">
        <v>32.3</v>
      </c>
      <c r="J123" t="n">
        <v>67.83</v>
      </c>
    </row>
    <row r="124">
      <c r="A124" t="n">
        <v>1283</v>
      </c>
      <c r="B124" t="inlineStr">
        <is>
          <t>Love Cabaret</t>
        </is>
      </c>
      <c r="C124" s="556" t="n">
        <v>45689</v>
      </c>
      <c r="D124" t="inlineStr">
        <is>
          <t>01/2025</t>
        </is>
      </c>
      <c r="E124" t="inlineStr">
        <is>
          <t>CREME DE CASTANHA VEGANO SALGADO</t>
        </is>
      </c>
      <c r="F124" t="inlineStr">
        <is>
          <t>QUILOGRAMA</t>
        </is>
      </c>
      <c r="G124" t="n">
        <v>1.2</v>
      </c>
      <c r="H124" t="inlineStr">
        <is>
          <t>ALIMENTOS</t>
        </is>
      </c>
      <c r="I124" t="n">
        <v>32.3</v>
      </c>
      <c r="J124" t="n">
        <v>38.76</v>
      </c>
    </row>
    <row r="125">
      <c r="A125" t="n">
        <v>3081</v>
      </c>
      <c r="B125" t="inlineStr">
        <is>
          <t>Love Cabaret</t>
        </is>
      </c>
      <c r="C125" s="556" t="n">
        <v>45717</v>
      </c>
      <c r="D125" t="inlineStr">
        <is>
          <t>02/2025</t>
        </is>
      </c>
      <c r="E125" t="inlineStr">
        <is>
          <t>CREME DE CASTANHA VEGANO SALGADO</t>
        </is>
      </c>
      <c r="F125" t="inlineStr">
        <is>
          <t>QUILOGRAMA</t>
        </is>
      </c>
      <c r="G125" t="n">
        <v>0.7</v>
      </c>
      <c r="H125" t="inlineStr">
        <is>
          <t>ALIMENTOS</t>
        </is>
      </c>
      <c r="I125" t="n">
        <v>32.3</v>
      </c>
      <c r="J125" t="n">
        <v>22.61</v>
      </c>
    </row>
    <row r="126">
      <c r="A126" t="n">
        <v>3786</v>
      </c>
      <c r="B126" t="inlineStr">
        <is>
          <t>Love Cabaret</t>
        </is>
      </c>
      <c r="C126" s="556" t="n">
        <v>45748</v>
      </c>
      <c r="D126" t="inlineStr">
        <is>
          <t>03/2025</t>
        </is>
      </c>
      <c r="E126" t="inlineStr">
        <is>
          <t>CREME DE CASTANHA VEGANO SALGADO</t>
        </is>
      </c>
      <c r="F126" t="inlineStr">
        <is>
          <t>QUILOGRAMA</t>
        </is>
      </c>
      <c r="G126" t="n">
        <v>1.1</v>
      </c>
      <c r="H126" t="inlineStr">
        <is>
          <t>ALIMENTOS</t>
        </is>
      </c>
      <c r="I126" t="n">
        <v>32.3</v>
      </c>
      <c r="J126" t="n">
        <v>35.53</v>
      </c>
    </row>
    <row r="127">
      <c r="A127" t="n">
        <v>3786</v>
      </c>
      <c r="B127" t="inlineStr">
        <is>
          <t>Love Cabaret</t>
        </is>
      </c>
      <c r="C127" s="556" t="n">
        <v>45748</v>
      </c>
      <c r="D127" t="inlineStr">
        <is>
          <t>03/2025</t>
        </is>
      </c>
      <c r="E127" t="inlineStr">
        <is>
          <t>CREME DE CASTANHA VEGANO SALGADO</t>
        </is>
      </c>
      <c r="F127" t="inlineStr">
        <is>
          <t>QUILOGRAMA</t>
        </is>
      </c>
      <c r="G127" t="n">
        <v>1.1</v>
      </c>
      <c r="H127" t="inlineStr">
        <is>
          <t>ALIMENTOS</t>
        </is>
      </c>
      <c r="I127" t="n">
        <v>32.3</v>
      </c>
      <c r="J127" t="n">
        <v>35.53</v>
      </c>
    </row>
    <row r="128">
      <c r="A128" t="n">
        <v>7124</v>
      </c>
      <c r="B128" t="inlineStr">
        <is>
          <t>Love Cabaret</t>
        </is>
      </c>
      <c r="C128" s="556" t="n">
        <v>45931</v>
      </c>
      <c r="D128" t="inlineStr">
        <is>
          <t>09/2025</t>
        </is>
      </c>
      <c r="E128" t="inlineStr">
        <is>
          <t>CREME DE CASTANHA VEGANO SALGADO</t>
        </is>
      </c>
      <c r="F128" t="inlineStr">
        <is>
          <t>QUILOGRAMA</t>
        </is>
      </c>
      <c r="G128" t="n">
        <v>1.24</v>
      </c>
      <c r="H128" t="inlineStr">
        <is>
          <t>ALIMENTOS</t>
        </is>
      </c>
      <c r="I128" t="n">
        <v>12.79</v>
      </c>
      <c r="J128" t="n">
        <v>15.86</v>
      </c>
    </row>
    <row r="129">
      <c r="A129" t="n">
        <v>10270</v>
      </c>
      <c r="B129" t="inlineStr">
        <is>
          <t>Love Cabaret</t>
        </is>
      </c>
      <c r="C129" s="556" t="n">
        <v>46143</v>
      </c>
      <c r="D129" t="inlineStr">
        <is>
          <t>04/2026</t>
        </is>
      </c>
      <c r="E129" t="inlineStr">
        <is>
          <t>CREME DE CASTANHA VEGANO SALGADO</t>
        </is>
      </c>
      <c r="F129" t="inlineStr">
        <is>
          <t>QUILOGRAMA</t>
        </is>
      </c>
      <c r="G129" t="n">
        <v>0.35</v>
      </c>
      <c r="H129" t="inlineStr">
        <is>
          <t>ALIMENTOS</t>
        </is>
      </c>
      <c r="I129" t="n">
        <v>32.3</v>
      </c>
      <c r="J129" t="n">
        <v>11.31</v>
      </c>
    </row>
    <row r="130">
      <c r="A130" t="n">
        <v>10545</v>
      </c>
      <c r="B130" t="inlineStr">
        <is>
          <t>Love Cabaret</t>
        </is>
      </c>
      <c r="C130" s="556" t="n">
        <v>46174</v>
      </c>
      <c r="D130" t="inlineStr">
        <is>
          <t>05/2026</t>
        </is>
      </c>
      <c r="E130" t="inlineStr">
        <is>
          <t>CREME DE CASTANHA VEGANO SALGADO</t>
        </is>
      </c>
      <c r="F130" t="inlineStr">
        <is>
          <t>QUILOGRAMA</t>
        </is>
      </c>
      <c r="G130" t="n">
        <v>0.8</v>
      </c>
      <c r="H130" t="inlineStr">
        <is>
          <t>ALIMENTOS</t>
        </is>
      </c>
      <c r="I130" t="n">
        <v>32.3</v>
      </c>
      <c r="J130" t="n">
        <v>25.84</v>
      </c>
    </row>
    <row r="131">
      <c r="A131" t="n">
        <v>112</v>
      </c>
      <c r="B131" t="inlineStr">
        <is>
          <t>Love Cabaret</t>
        </is>
      </c>
      <c r="C131" s="556" t="n">
        <v>45597</v>
      </c>
      <c r="D131" t="inlineStr">
        <is>
          <t>10/2024</t>
        </is>
      </c>
      <c r="E131" t="inlineStr">
        <is>
          <t>CREME DE TAHINE</t>
        </is>
      </c>
      <c r="F131" t="inlineStr">
        <is>
          <t>QUILOGRAMA</t>
        </is>
      </c>
      <c r="G131" t="n">
        <v>0.7</v>
      </c>
      <c r="H131" t="inlineStr">
        <is>
          <t>ALIMENTOS</t>
        </is>
      </c>
      <c r="I131" t="n">
        <v>23.37</v>
      </c>
      <c r="J131" t="n">
        <v>16.36</v>
      </c>
    </row>
    <row r="132">
      <c r="A132" t="n">
        <v>328</v>
      </c>
      <c r="B132" t="inlineStr">
        <is>
          <t>Love Cabaret</t>
        </is>
      </c>
      <c r="C132" s="556" t="n">
        <v>45627</v>
      </c>
      <c r="D132" t="inlineStr">
        <is>
          <t>11/2024</t>
        </is>
      </c>
      <c r="E132" t="inlineStr">
        <is>
          <t>CREME DE TAHINE</t>
        </is>
      </c>
      <c r="F132" t="inlineStr">
        <is>
          <t>QUILOGRAMA</t>
        </is>
      </c>
      <c r="G132" t="n">
        <v>0.7</v>
      </c>
      <c r="H132" t="inlineStr">
        <is>
          <t>ALIMENTOS</t>
        </is>
      </c>
      <c r="I132" t="n">
        <v>23.37</v>
      </c>
      <c r="J132" t="n">
        <v>16.36</v>
      </c>
    </row>
    <row r="133">
      <c r="A133" t="n">
        <v>1284</v>
      </c>
      <c r="B133" t="inlineStr">
        <is>
          <t>Love Cabaret</t>
        </is>
      </c>
      <c r="C133" s="556" t="n">
        <v>45689</v>
      </c>
      <c r="D133" t="inlineStr">
        <is>
          <t>01/2025</t>
        </is>
      </c>
      <c r="E133" t="inlineStr">
        <is>
          <t>CREME DE TAHINE</t>
        </is>
      </c>
      <c r="F133" t="inlineStr">
        <is>
          <t>QUILOGRAMA</t>
        </is>
      </c>
      <c r="G133" t="n">
        <v>1.1</v>
      </c>
      <c r="H133" t="inlineStr">
        <is>
          <t>ALIMENTOS</t>
        </is>
      </c>
      <c r="I133" t="n">
        <v>23.37</v>
      </c>
      <c r="J133" t="n">
        <v>25.71</v>
      </c>
    </row>
    <row r="134">
      <c r="A134" t="n">
        <v>3082</v>
      </c>
      <c r="B134" t="inlineStr">
        <is>
          <t>Love Cabaret</t>
        </is>
      </c>
      <c r="C134" s="556" t="n">
        <v>45717</v>
      </c>
      <c r="D134" t="inlineStr">
        <is>
          <t>02/2025</t>
        </is>
      </c>
      <c r="E134" t="inlineStr">
        <is>
          <t>CREME DE TAHINE</t>
        </is>
      </c>
      <c r="F134" t="inlineStr">
        <is>
          <t>QUILOGRAMA</t>
        </is>
      </c>
      <c r="G134" t="n">
        <v>0</v>
      </c>
      <c r="H134" t="inlineStr">
        <is>
          <t>ALIMENTOS</t>
        </is>
      </c>
      <c r="I134" t="n">
        <v>23.37</v>
      </c>
      <c r="J134" t="n">
        <v>0</v>
      </c>
    </row>
    <row r="135">
      <c r="A135" t="n">
        <v>3787</v>
      </c>
      <c r="B135" t="inlineStr">
        <is>
          <t>Love Cabaret</t>
        </is>
      </c>
      <c r="C135" s="556" t="n">
        <v>45748</v>
      </c>
      <c r="D135" t="inlineStr">
        <is>
          <t>03/2025</t>
        </is>
      </c>
      <c r="E135" t="inlineStr">
        <is>
          <t>CREME DE TAHINE</t>
        </is>
      </c>
      <c r="F135" t="inlineStr">
        <is>
          <t>QUILOGRAMA</t>
        </is>
      </c>
      <c r="G135" t="n">
        <v>1.3</v>
      </c>
      <c r="H135" t="inlineStr">
        <is>
          <t>ALIMENTOS</t>
        </is>
      </c>
      <c r="I135" t="n">
        <v>23.37</v>
      </c>
      <c r="J135" t="n">
        <v>30.38</v>
      </c>
    </row>
    <row r="136">
      <c r="A136" t="n">
        <v>3787</v>
      </c>
      <c r="B136" t="inlineStr">
        <is>
          <t>Love Cabaret</t>
        </is>
      </c>
      <c r="C136" s="556" t="n">
        <v>45748</v>
      </c>
      <c r="D136" t="inlineStr">
        <is>
          <t>03/2025</t>
        </is>
      </c>
      <c r="E136" t="inlineStr">
        <is>
          <t>CREME DE TAHINE</t>
        </is>
      </c>
      <c r="F136" t="inlineStr">
        <is>
          <t>QUILOGRAMA</t>
        </is>
      </c>
      <c r="G136" t="n">
        <v>1.3</v>
      </c>
      <c r="H136" t="inlineStr">
        <is>
          <t>ALIMENTOS</t>
        </is>
      </c>
      <c r="I136" t="n">
        <v>23.37</v>
      </c>
      <c r="J136" t="n">
        <v>30.38</v>
      </c>
    </row>
    <row r="137">
      <c r="A137" t="n">
        <v>3858</v>
      </c>
      <c r="B137" t="inlineStr">
        <is>
          <t>Love Cabaret</t>
        </is>
      </c>
      <c r="C137" s="556" t="n">
        <v>45778</v>
      </c>
      <c r="D137" t="inlineStr">
        <is>
          <t>04/2025</t>
        </is>
      </c>
      <c r="E137" t="inlineStr">
        <is>
          <t>CREME DE TAHINE</t>
        </is>
      </c>
      <c r="F137" t="inlineStr">
        <is>
          <t>QUILOGRAMA</t>
        </is>
      </c>
      <c r="G137" t="n">
        <v>0.29</v>
      </c>
      <c r="H137" t="inlineStr">
        <is>
          <t>ALIMENTOS</t>
        </is>
      </c>
      <c r="I137" t="n">
        <v>23.37</v>
      </c>
      <c r="J137" t="n">
        <v>6.78</v>
      </c>
    </row>
    <row r="138">
      <c r="A138" t="n">
        <v>4666</v>
      </c>
      <c r="B138" t="inlineStr">
        <is>
          <t>Love Cabaret</t>
        </is>
      </c>
      <c r="C138" s="556" t="n">
        <v>45809</v>
      </c>
      <c r="D138" t="inlineStr">
        <is>
          <t>05/2025</t>
        </is>
      </c>
      <c r="E138" t="inlineStr">
        <is>
          <t>CREME DE TAHINE</t>
        </is>
      </c>
      <c r="F138" t="inlineStr">
        <is>
          <t>QUILOGRAMA</t>
        </is>
      </c>
      <c r="G138" t="n">
        <v>0.4</v>
      </c>
      <c r="H138" t="inlineStr">
        <is>
          <t>ALIMENTOS</t>
        </is>
      </c>
      <c r="I138" t="n">
        <v>23.37</v>
      </c>
      <c r="J138" t="n">
        <v>9.35</v>
      </c>
    </row>
    <row r="139">
      <c r="A139" t="n">
        <v>5142</v>
      </c>
      <c r="B139" t="inlineStr">
        <is>
          <t>Love Cabaret</t>
        </is>
      </c>
      <c r="C139" s="556" t="n">
        <v>45839</v>
      </c>
      <c r="D139" t="inlineStr">
        <is>
          <t>06/2025</t>
        </is>
      </c>
      <c r="E139" t="inlineStr">
        <is>
          <t>CREME DE TAHINE</t>
        </is>
      </c>
      <c r="F139" t="inlineStr">
        <is>
          <t>QUILOGRAMA</t>
        </is>
      </c>
      <c r="G139" t="n">
        <v>1</v>
      </c>
      <c r="H139" t="inlineStr">
        <is>
          <t>ALIMENTOS</t>
        </is>
      </c>
      <c r="I139" t="n">
        <v>23.37</v>
      </c>
      <c r="J139" t="n">
        <v>23.37</v>
      </c>
    </row>
    <row r="140">
      <c r="A140" t="n">
        <v>7125</v>
      </c>
      <c r="B140" t="inlineStr">
        <is>
          <t>Love Cabaret</t>
        </is>
      </c>
      <c r="C140" s="556" t="n">
        <v>45931</v>
      </c>
      <c r="D140" t="inlineStr">
        <is>
          <t>09/2025</t>
        </is>
      </c>
      <c r="E140" t="inlineStr">
        <is>
          <t>CREME DE TAHINE</t>
        </is>
      </c>
      <c r="F140" t="inlineStr">
        <is>
          <t>QUILOGRAMA</t>
        </is>
      </c>
      <c r="G140" t="n">
        <v>0.52</v>
      </c>
      <c r="H140" t="inlineStr">
        <is>
          <t>ALIMENTOS</t>
        </is>
      </c>
      <c r="I140" t="n">
        <v>10.28</v>
      </c>
      <c r="J140" t="n">
        <v>5.35</v>
      </c>
    </row>
    <row r="141">
      <c r="A141" t="n">
        <v>7474</v>
      </c>
      <c r="B141" t="inlineStr">
        <is>
          <t>Love Cabaret</t>
        </is>
      </c>
      <c r="C141" s="556" t="n">
        <v>45962</v>
      </c>
      <c r="D141" t="inlineStr">
        <is>
          <t>10/2025</t>
        </is>
      </c>
      <c r="E141" t="inlineStr">
        <is>
          <t>CREME DE TAHINE</t>
        </is>
      </c>
      <c r="F141" t="inlineStr">
        <is>
          <t>QUILOGRAMA</t>
        </is>
      </c>
      <c r="G141" t="n">
        <v>1</v>
      </c>
      <c r="H141" t="inlineStr">
        <is>
          <t>ALIMENTOS</t>
        </is>
      </c>
      <c r="I141" t="n">
        <v>10.28</v>
      </c>
      <c r="J141" t="n">
        <v>10.28</v>
      </c>
    </row>
    <row r="142">
      <c r="A142" t="n">
        <v>113</v>
      </c>
      <c r="B142" t="inlineStr">
        <is>
          <t>Love Cabaret</t>
        </is>
      </c>
      <c r="C142" s="556" t="n">
        <v>45597</v>
      </c>
      <c r="D142" t="inlineStr">
        <is>
          <t>10/2024</t>
        </is>
      </c>
      <c r="E142" t="inlineStr">
        <is>
          <t>CRIPS DE CEBOLA</t>
        </is>
      </c>
      <c r="F142" t="inlineStr">
        <is>
          <t>QUILOGRAMA</t>
        </is>
      </c>
      <c r="G142" t="n">
        <v>2.2</v>
      </c>
      <c r="H142" t="inlineStr">
        <is>
          <t>ALIMENTOS</t>
        </is>
      </c>
      <c r="I142" t="n">
        <v>25.51</v>
      </c>
      <c r="J142" t="n">
        <v>56.12</v>
      </c>
    </row>
    <row r="143">
      <c r="A143" t="n">
        <v>1285</v>
      </c>
      <c r="B143" t="inlineStr">
        <is>
          <t>Love Cabaret</t>
        </is>
      </c>
      <c r="C143" s="556" t="n">
        <v>45689</v>
      </c>
      <c r="D143" t="inlineStr">
        <is>
          <t>01/2025</t>
        </is>
      </c>
      <c r="E143" t="inlineStr">
        <is>
          <t>CRIPS DE CEBOLA</t>
        </is>
      </c>
      <c r="F143" t="inlineStr">
        <is>
          <t>QUILOGRAMA</t>
        </is>
      </c>
      <c r="G143" t="n">
        <v>3.5</v>
      </c>
      <c r="H143" t="inlineStr">
        <is>
          <t>ALIMENTOS</t>
        </is>
      </c>
      <c r="I143" t="n">
        <v>25.51</v>
      </c>
      <c r="J143" t="n">
        <v>89.29000000000001</v>
      </c>
    </row>
    <row r="144">
      <c r="A144" t="n">
        <v>3083</v>
      </c>
      <c r="B144" t="inlineStr">
        <is>
          <t>Love Cabaret</t>
        </is>
      </c>
      <c r="C144" s="556" t="n">
        <v>45717</v>
      </c>
      <c r="D144" t="inlineStr">
        <is>
          <t>02/2025</t>
        </is>
      </c>
      <c r="E144" t="inlineStr">
        <is>
          <t>CRIPS DE CEBOLA</t>
        </is>
      </c>
      <c r="F144" t="inlineStr">
        <is>
          <t>QUILOGRAMA</t>
        </is>
      </c>
      <c r="G144" t="n">
        <v>0</v>
      </c>
      <c r="H144" t="inlineStr">
        <is>
          <t>ALIMENTOS</t>
        </is>
      </c>
      <c r="I144" t="n">
        <v>25.51</v>
      </c>
      <c r="J144" t="n">
        <v>0</v>
      </c>
    </row>
    <row r="145">
      <c r="A145" t="n">
        <v>3788</v>
      </c>
      <c r="B145" t="inlineStr">
        <is>
          <t>Love Cabaret</t>
        </is>
      </c>
      <c r="C145" s="556" t="n">
        <v>45748</v>
      </c>
      <c r="D145" t="inlineStr">
        <is>
          <t>03/2025</t>
        </is>
      </c>
      <c r="E145" t="inlineStr">
        <is>
          <t>CRIPS DE CEBOLA</t>
        </is>
      </c>
      <c r="F145" t="inlineStr">
        <is>
          <t>QUILOGRAMA</t>
        </is>
      </c>
      <c r="G145" t="n">
        <v>0.9</v>
      </c>
      <c r="H145" t="inlineStr">
        <is>
          <t>ALIMENTOS</t>
        </is>
      </c>
      <c r="I145" t="n">
        <v>25.51</v>
      </c>
      <c r="J145" t="n">
        <v>22.96</v>
      </c>
    </row>
    <row r="146">
      <c r="A146" t="n">
        <v>3788</v>
      </c>
      <c r="B146" t="inlineStr">
        <is>
          <t>Love Cabaret</t>
        </is>
      </c>
      <c r="C146" s="556" t="n">
        <v>45748</v>
      </c>
      <c r="D146" t="inlineStr">
        <is>
          <t>03/2025</t>
        </is>
      </c>
      <c r="E146" t="inlineStr">
        <is>
          <t>CRIPS DE CEBOLA</t>
        </is>
      </c>
      <c r="F146" t="inlineStr">
        <is>
          <t>QUILOGRAMA</t>
        </is>
      </c>
      <c r="G146" t="n">
        <v>0.9</v>
      </c>
      <c r="H146" t="inlineStr">
        <is>
          <t>ALIMENTOS</t>
        </is>
      </c>
      <c r="I146" t="n">
        <v>25.51</v>
      </c>
      <c r="J146" t="n">
        <v>22.96</v>
      </c>
    </row>
    <row r="147">
      <c r="A147" t="n">
        <v>114</v>
      </c>
      <c r="B147" t="inlineStr">
        <is>
          <t>Love Cabaret</t>
        </is>
      </c>
      <c r="C147" s="556" t="n">
        <v>45597</v>
      </c>
      <c r="D147" t="inlineStr">
        <is>
          <t>10/2024</t>
        </is>
      </c>
      <c r="E147" t="inlineStr">
        <is>
          <t>CROCANTE DE ARROZ</t>
        </is>
      </c>
      <c r="F147" t="inlineStr">
        <is>
          <t>QUILOGRAMA</t>
        </is>
      </c>
      <c r="G147" t="n">
        <v>4</v>
      </c>
      <c r="H147" t="inlineStr">
        <is>
          <t>ALIMENTOS</t>
        </is>
      </c>
      <c r="I147" t="n">
        <v>16.22</v>
      </c>
      <c r="J147" t="n">
        <v>64.88</v>
      </c>
    </row>
    <row r="148">
      <c r="A148" t="n">
        <v>329</v>
      </c>
      <c r="B148" t="inlineStr">
        <is>
          <t>Love Cabaret</t>
        </is>
      </c>
      <c r="C148" s="556" t="n">
        <v>45627</v>
      </c>
      <c r="D148" t="inlineStr">
        <is>
          <t>11/2024</t>
        </is>
      </c>
      <c r="E148" t="inlineStr">
        <is>
          <t>CROCANTE DE ARROZ</t>
        </is>
      </c>
      <c r="F148" t="inlineStr">
        <is>
          <t>QUILOGRAMA</t>
        </is>
      </c>
      <c r="G148" t="n">
        <v>1.18</v>
      </c>
      <c r="H148" t="inlineStr">
        <is>
          <t>ALIMENTOS</t>
        </is>
      </c>
      <c r="I148" t="n">
        <v>16.22</v>
      </c>
      <c r="J148" t="n">
        <v>19.14</v>
      </c>
    </row>
    <row r="149">
      <c r="A149" t="n">
        <v>1286</v>
      </c>
      <c r="B149" t="inlineStr">
        <is>
          <t>Love Cabaret</t>
        </is>
      </c>
      <c r="C149" s="556" t="n">
        <v>45689</v>
      </c>
      <c r="D149" t="inlineStr">
        <is>
          <t>01/2025</t>
        </is>
      </c>
      <c r="E149" t="inlineStr">
        <is>
          <t>CROCANTE DE ARROZ</t>
        </is>
      </c>
      <c r="F149" t="inlineStr">
        <is>
          <t>QUILOGRAMA</t>
        </is>
      </c>
      <c r="G149" t="n">
        <v>1.84</v>
      </c>
      <c r="H149" t="inlineStr">
        <is>
          <t>ALIMENTOS</t>
        </is>
      </c>
      <c r="I149" t="n">
        <v>16.22</v>
      </c>
      <c r="J149" t="n">
        <v>29.84</v>
      </c>
    </row>
    <row r="150">
      <c r="A150" t="n">
        <v>3084</v>
      </c>
      <c r="B150" t="inlineStr">
        <is>
          <t>Love Cabaret</t>
        </is>
      </c>
      <c r="C150" s="556" t="n">
        <v>45717</v>
      </c>
      <c r="D150" t="inlineStr">
        <is>
          <t>02/2025</t>
        </is>
      </c>
      <c r="E150" t="inlineStr">
        <is>
          <t>CROCANTE DE ARROZ</t>
        </is>
      </c>
      <c r="F150" t="inlineStr">
        <is>
          <t>QUILOGRAMA</t>
        </is>
      </c>
      <c r="G150" t="n">
        <v>5.6</v>
      </c>
      <c r="H150" t="inlineStr">
        <is>
          <t>ALIMENTOS</t>
        </is>
      </c>
      <c r="I150" t="n">
        <v>16.22</v>
      </c>
      <c r="J150" t="n">
        <v>90.83</v>
      </c>
    </row>
    <row r="151">
      <c r="A151" t="n">
        <v>3789</v>
      </c>
      <c r="B151" t="inlineStr">
        <is>
          <t>Love Cabaret</t>
        </is>
      </c>
      <c r="C151" s="556" t="n">
        <v>45748</v>
      </c>
      <c r="D151" t="inlineStr">
        <is>
          <t>03/2025</t>
        </is>
      </c>
      <c r="E151" t="inlineStr">
        <is>
          <t>CROCANTE DE ARROZ</t>
        </is>
      </c>
      <c r="F151" t="inlineStr">
        <is>
          <t>QUILOGRAMA</t>
        </is>
      </c>
      <c r="G151" t="n">
        <v>0.4</v>
      </c>
      <c r="H151" t="inlineStr">
        <is>
          <t>ALIMENTOS</t>
        </is>
      </c>
      <c r="I151" t="n">
        <v>16.22</v>
      </c>
      <c r="J151" t="n">
        <v>6.49</v>
      </c>
    </row>
    <row r="152">
      <c r="A152" t="n">
        <v>3789</v>
      </c>
      <c r="B152" t="inlineStr">
        <is>
          <t>Love Cabaret</t>
        </is>
      </c>
      <c r="C152" s="556" t="n">
        <v>45748</v>
      </c>
      <c r="D152" t="inlineStr">
        <is>
          <t>03/2025</t>
        </is>
      </c>
      <c r="E152" t="inlineStr">
        <is>
          <t>CROCANTE DE ARROZ</t>
        </is>
      </c>
      <c r="F152" t="inlineStr">
        <is>
          <t>QUILOGRAMA</t>
        </is>
      </c>
      <c r="G152" t="n">
        <v>0.4</v>
      </c>
      <c r="H152" t="inlineStr">
        <is>
          <t>ALIMENTOS</t>
        </is>
      </c>
      <c r="I152" t="n">
        <v>16.22</v>
      </c>
      <c r="J152" t="n">
        <v>6.49</v>
      </c>
    </row>
    <row r="153">
      <c r="A153" t="n">
        <v>3859</v>
      </c>
      <c r="B153" t="inlineStr">
        <is>
          <t>Love Cabaret</t>
        </is>
      </c>
      <c r="C153" s="556" t="n">
        <v>45778</v>
      </c>
      <c r="D153" t="inlineStr">
        <is>
          <t>04/2025</t>
        </is>
      </c>
      <c r="E153" t="inlineStr">
        <is>
          <t>CROCANTE DE ARROZ</t>
        </is>
      </c>
      <c r="F153" t="inlineStr">
        <is>
          <t>QUILOGRAMA</t>
        </is>
      </c>
      <c r="G153" t="n">
        <v>1.4</v>
      </c>
      <c r="H153" t="inlineStr">
        <is>
          <t>ALIMENTOS</t>
        </is>
      </c>
      <c r="I153" t="n">
        <v>16.22</v>
      </c>
      <c r="J153" t="n">
        <v>22.71</v>
      </c>
    </row>
    <row r="154">
      <c r="A154" t="n">
        <v>9018</v>
      </c>
      <c r="B154" t="inlineStr">
        <is>
          <t>Love Cabaret</t>
        </is>
      </c>
      <c r="C154" s="556" t="n">
        <v>46082</v>
      </c>
      <c r="D154" t="inlineStr">
        <is>
          <t>02/2026</t>
        </is>
      </c>
      <c r="E154" t="inlineStr">
        <is>
          <t>CROCANTE DE ARROZ</t>
        </is>
      </c>
      <c r="F154" t="inlineStr">
        <is>
          <t>QUILOGRAMA</t>
        </is>
      </c>
      <c r="G154" t="n">
        <v>6</v>
      </c>
      <c r="H154" t="inlineStr">
        <is>
          <t>ALIMENTOS</t>
        </is>
      </c>
      <c r="I154" t="n">
        <v>16.22</v>
      </c>
      <c r="J154" t="n">
        <v>97.31999999999999</v>
      </c>
    </row>
    <row r="155">
      <c r="A155" t="n">
        <v>9664</v>
      </c>
      <c r="B155" t="inlineStr">
        <is>
          <t>Love Cabaret</t>
        </is>
      </c>
      <c r="C155" s="556" t="n">
        <v>46113</v>
      </c>
      <c r="D155" t="inlineStr">
        <is>
          <t>03/2026</t>
        </is>
      </c>
      <c r="E155" t="inlineStr">
        <is>
          <t>CROCANTE DE ARROZ</t>
        </is>
      </c>
      <c r="F155" t="inlineStr">
        <is>
          <t>QUILOGRAMA</t>
        </is>
      </c>
      <c r="G155" t="n">
        <v>13.22</v>
      </c>
      <c r="H155" t="inlineStr">
        <is>
          <t>ALIMENTOS</t>
        </is>
      </c>
      <c r="I155" t="n">
        <v>16.22</v>
      </c>
      <c r="J155" t="n">
        <v>214.43</v>
      </c>
    </row>
    <row r="156">
      <c r="A156" t="n">
        <v>10271</v>
      </c>
      <c r="B156" t="inlineStr">
        <is>
          <t>Love Cabaret</t>
        </is>
      </c>
      <c r="C156" s="556" t="n">
        <v>46143</v>
      </c>
      <c r="D156" t="inlineStr">
        <is>
          <t>04/2026</t>
        </is>
      </c>
      <c r="E156" t="inlineStr">
        <is>
          <t>CROCANTE DE ARROZ</t>
        </is>
      </c>
      <c r="F156" t="inlineStr">
        <is>
          <t>QUILOGRAMA</t>
        </is>
      </c>
      <c r="G156" t="n">
        <v>5.4</v>
      </c>
      <c r="H156" t="inlineStr">
        <is>
          <t>ALIMENTOS</t>
        </is>
      </c>
      <c r="I156" t="n">
        <v>16.22</v>
      </c>
      <c r="J156" t="n">
        <v>87.59</v>
      </c>
    </row>
    <row r="157">
      <c r="A157" t="n">
        <v>115</v>
      </c>
      <c r="B157" t="inlineStr">
        <is>
          <t>Love Cabaret</t>
        </is>
      </c>
      <c r="C157" s="556" t="n">
        <v>45597</v>
      </c>
      <c r="D157" t="inlineStr">
        <is>
          <t>10/2024</t>
        </is>
      </c>
      <c r="E157" t="inlineStr">
        <is>
          <t>CRUDA DE CARNE</t>
        </is>
      </c>
      <c r="F157" t="inlineStr">
        <is>
          <t>QUILOGRAMA</t>
        </is>
      </c>
      <c r="G157" t="n">
        <v>1.36</v>
      </c>
      <c r="H157" t="inlineStr">
        <is>
          <t>ALIMENTOS</t>
        </is>
      </c>
      <c r="I157" t="n">
        <v>74.45999999999999</v>
      </c>
      <c r="J157" t="n">
        <v>101.27</v>
      </c>
    </row>
    <row r="158">
      <c r="A158" t="n">
        <v>1287</v>
      </c>
      <c r="B158" t="inlineStr">
        <is>
          <t>Love Cabaret</t>
        </is>
      </c>
      <c r="C158" s="556" t="n">
        <v>45689</v>
      </c>
      <c r="D158" t="inlineStr">
        <is>
          <t>01/2025</t>
        </is>
      </c>
      <c r="E158" t="inlineStr">
        <is>
          <t>CRUDA DE CARNE</t>
        </is>
      </c>
      <c r="F158" t="inlineStr">
        <is>
          <t>QUILOGRAMA</t>
        </is>
      </c>
      <c r="G158" t="n">
        <v>2</v>
      </c>
      <c r="H158" t="inlineStr">
        <is>
          <t>ALIMENTOS</t>
        </is>
      </c>
      <c r="I158" t="n">
        <v>74.45999999999999</v>
      </c>
      <c r="J158" t="n">
        <v>148.92</v>
      </c>
    </row>
    <row r="159">
      <c r="A159" t="n">
        <v>3085</v>
      </c>
      <c r="B159" t="inlineStr">
        <is>
          <t>Love Cabaret</t>
        </is>
      </c>
      <c r="C159" s="556" t="n">
        <v>45717</v>
      </c>
      <c r="D159" t="inlineStr">
        <is>
          <t>02/2025</t>
        </is>
      </c>
      <c r="E159" t="inlineStr">
        <is>
          <t>CRUDA DE CARNE</t>
        </is>
      </c>
      <c r="F159" t="inlineStr">
        <is>
          <t>QUILOGRAMA</t>
        </is>
      </c>
      <c r="G159" t="n">
        <v>0</v>
      </c>
      <c r="H159" t="inlineStr">
        <is>
          <t>ALIMENTOS</t>
        </is>
      </c>
      <c r="I159" t="n">
        <v>74.45999999999999</v>
      </c>
      <c r="J159" t="n">
        <v>0</v>
      </c>
    </row>
    <row r="160">
      <c r="A160" t="n">
        <v>7126</v>
      </c>
      <c r="B160" t="inlineStr">
        <is>
          <t>Love Cabaret</t>
        </is>
      </c>
      <c r="C160" s="556" t="n">
        <v>45931</v>
      </c>
      <c r="D160" t="inlineStr">
        <is>
          <t>09/2025</t>
        </is>
      </c>
      <c r="E160" t="inlineStr">
        <is>
          <t>CRUDA DE CARNE</t>
        </is>
      </c>
      <c r="F160" t="inlineStr">
        <is>
          <t>QUILOGRAMA</t>
        </is>
      </c>
      <c r="G160" t="n">
        <v>0.75</v>
      </c>
      <c r="H160" t="inlineStr">
        <is>
          <t>ALIMENTOS</t>
        </is>
      </c>
      <c r="I160" t="n">
        <v>19.01</v>
      </c>
      <c r="J160" t="n">
        <v>14.26</v>
      </c>
    </row>
    <row r="161">
      <c r="A161" t="n">
        <v>116</v>
      </c>
      <c r="B161" t="inlineStr">
        <is>
          <t>Love Cabaret</t>
        </is>
      </c>
      <c r="C161" s="556" t="n">
        <v>45597</v>
      </c>
      <c r="D161" t="inlineStr">
        <is>
          <t>10/2024</t>
        </is>
      </c>
      <c r="E161" t="inlineStr">
        <is>
          <t>CRUMBLE DE CASTANHA</t>
        </is>
      </c>
      <c r="F161" t="inlineStr">
        <is>
          <t>QUILOGRAMA</t>
        </is>
      </c>
      <c r="G161" t="n">
        <v>0.4</v>
      </c>
      <c r="H161" t="inlineStr">
        <is>
          <t>ALIMENTOS</t>
        </is>
      </c>
      <c r="I161" t="n">
        <v>18.95</v>
      </c>
      <c r="J161" t="n">
        <v>7.58</v>
      </c>
    </row>
    <row r="162">
      <c r="A162" t="n">
        <v>330</v>
      </c>
      <c r="B162" t="inlineStr">
        <is>
          <t>Love Cabaret</t>
        </is>
      </c>
      <c r="C162" s="556" t="n">
        <v>45627</v>
      </c>
      <c r="D162" t="inlineStr">
        <is>
          <t>11/2024</t>
        </is>
      </c>
      <c r="E162" t="inlineStr">
        <is>
          <t>CRUMBLE DE CASTANHA</t>
        </is>
      </c>
      <c r="F162" t="inlineStr">
        <is>
          <t>QUILOGRAMA</t>
        </is>
      </c>
      <c r="G162" t="n">
        <v>0.75</v>
      </c>
      <c r="H162" t="inlineStr">
        <is>
          <t>ALIMENTOS</t>
        </is>
      </c>
      <c r="I162" t="n">
        <v>18.95</v>
      </c>
      <c r="J162" t="n">
        <v>14.21</v>
      </c>
    </row>
    <row r="163">
      <c r="A163" t="n">
        <v>932</v>
      </c>
      <c r="B163" t="inlineStr">
        <is>
          <t>Love Cabaret</t>
        </is>
      </c>
      <c r="C163" s="556" t="n">
        <v>45658</v>
      </c>
      <c r="D163" t="inlineStr">
        <is>
          <t>12/2024</t>
        </is>
      </c>
      <c r="E163" t="inlineStr">
        <is>
          <t>CRUMBLE DE CASTANHA</t>
        </is>
      </c>
      <c r="F163" t="inlineStr">
        <is>
          <t>QUILOGRAMA</t>
        </is>
      </c>
      <c r="G163" t="n">
        <v>0.44</v>
      </c>
      <c r="H163" t="inlineStr">
        <is>
          <t>ALIMENTOS</t>
        </is>
      </c>
      <c r="I163" t="n">
        <v>18.95</v>
      </c>
      <c r="J163" t="n">
        <v>8.34</v>
      </c>
    </row>
    <row r="164">
      <c r="A164" t="n">
        <v>1288</v>
      </c>
      <c r="B164" t="inlineStr">
        <is>
          <t>Love Cabaret</t>
        </is>
      </c>
      <c r="C164" s="556" t="n">
        <v>45689</v>
      </c>
      <c r="D164" t="inlineStr">
        <is>
          <t>01/2025</t>
        </is>
      </c>
      <c r="E164" t="inlineStr">
        <is>
          <t>CRUMBLE DE CASTANHA</t>
        </is>
      </c>
      <c r="F164" t="inlineStr">
        <is>
          <t>QUILOGRAMA</t>
        </is>
      </c>
      <c r="G164" t="n">
        <v>4</v>
      </c>
      <c r="H164" t="inlineStr">
        <is>
          <t>ALIMENTOS</t>
        </is>
      </c>
      <c r="I164" t="n">
        <v>18.95</v>
      </c>
      <c r="J164" t="n">
        <v>75.8</v>
      </c>
    </row>
    <row r="165">
      <c r="A165" t="n">
        <v>3086</v>
      </c>
      <c r="B165" t="inlineStr">
        <is>
          <t>Love Cabaret</t>
        </is>
      </c>
      <c r="C165" s="556" t="n">
        <v>45717</v>
      </c>
      <c r="D165" t="inlineStr">
        <is>
          <t>02/2025</t>
        </is>
      </c>
      <c r="E165" t="inlineStr">
        <is>
          <t>CRUMBLE DE CASTANHA</t>
        </is>
      </c>
      <c r="F165" t="inlineStr">
        <is>
          <t>QUILOGRAMA</t>
        </is>
      </c>
      <c r="G165" t="n">
        <v>0.2</v>
      </c>
      <c r="H165" t="inlineStr">
        <is>
          <t>ALIMENTOS</t>
        </is>
      </c>
      <c r="I165" t="n">
        <v>18.95</v>
      </c>
      <c r="J165" t="n">
        <v>3.79</v>
      </c>
    </row>
    <row r="166">
      <c r="A166" t="n">
        <v>3790</v>
      </c>
      <c r="B166" t="inlineStr">
        <is>
          <t>Love Cabaret</t>
        </is>
      </c>
      <c r="C166" s="556" t="n">
        <v>45748</v>
      </c>
      <c r="D166" t="inlineStr">
        <is>
          <t>03/2025</t>
        </is>
      </c>
      <c r="E166" t="inlineStr">
        <is>
          <t>CRUMBLE DE CASTANHA</t>
        </is>
      </c>
      <c r="F166" t="inlineStr">
        <is>
          <t>QUILOGRAMA</t>
        </is>
      </c>
      <c r="G166" t="n">
        <v>0.64</v>
      </c>
      <c r="H166" t="inlineStr">
        <is>
          <t>ALIMENTOS</t>
        </is>
      </c>
      <c r="I166" t="n">
        <v>18.95</v>
      </c>
      <c r="J166" t="n">
        <v>12.13</v>
      </c>
    </row>
    <row r="167">
      <c r="A167" t="n">
        <v>3790</v>
      </c>
      <c r="B167" t="inlineStr">
        <is>
          <t>Love Cabaret</t>
        </is>
      </c>
      <c r="C167" s="556" t="n">
        <v>45748</v>
      </c>
      <c r="D167" t="inlineStr">
        <is>
          <t>03/2025</t>
        </is>
      </c>
      <c r="E167" t="inlineStr">
        <is>
          <t>CRUMBLE DE CASTANHA</t>
        </is>
      </c>
      <c r="F167" t="inlineStr">
        <is>
          <t>QUILOGRAMA</t>
        </is>
      </c>
      <c r="G167" t="n">
        <v>0.64</v>
      </c>
      <c r="H167" t="inlineStr">
        <is>
          <t>ALIMENTOS</t>
        </is>
      </c>
      <c r="I167" t="n">
        <v>18.95</v>
      </c>
      <c r="J167" t="n">
        <v>12.13</v>
      </c>
    </row>
    <row r="168">
      <c r="A168" t="n">
        <v>3860</v>
      </c>
      <c r="B168" t="inlineStr">
        <is>
          <t>Love Cabaret</t>
        </is>
      </c>
      <c r="C168" s="556" t="n">
        <v>45778</v>
      </c>
      <c r="D168" t="inlineStr">
        <is>
          <t>04/2025</t>
        </is>
      </c>
      <c r="E168" t="inlineStr">
        <is>
          <t>CRUMBLE DE CASTANHA</t>
        </is>
      </c>
      <c r="F168" t="inlineStr">
        <is>
          <t>QUILOGRAMA</t>
        </is>
      </c>
      <c r="G168" t="n">
        <v>0.38</v>
      </c>
      <c r="H168" t="inlineStr">
        <is>
          <t>ALIMENTOS</t>
        </is>
      </c>
      <c r="I168" t="n">
        <v>18.95</v>
      </c>
      <c r="J168" t="n">
        <v>7.2</v>
      </c>
    </row>
    <row r="169">
      <c r="A169" t="n">
        <v>7127</v>
      </c>
      <c r="B169" t="inlineStr">
        <is>
          <t>Love Cabaret</t>
        </is>
      </c>
      <c r="C169" s="556" t="n">
        <v>45931</v>
      </c>
      <c r="D169" t="inlineStr">
        <is>
          <t>09/2025</t>
        </is>
      </c>
      <c r="E169" t="inlineStr">
        <is>
          <t>CRUMBLE DE CASTANHA</t>
        </is>
      </c>
      <c r="F169" t="inlineStr">
        <is>
          <t>QUILOGRAMA</t>
        </is>
      </c>
      <c r="G169" t="n">
        <v>0.62</v>
      </c>
      <c r="H169" t="inlineStr">
        <is>
          <t>ALIMENTOS</t>
        </is>
      </c>
      <c r="I169" t="n">
        <v>4.08</v>
      </c>
      <c r="J169" t="n">
        <v>2.53</v>
      </c>
    </row>
    <row r="170">
      <c r="A170" t="n">
        <v>7475</v>
      </c>
      <c r="B170" t="inlineStr">
        <is>
          <t>Love Cabaret</t>
        </is>
      </c>
      <c r="C170" s="556" t="n">
        <v>45962</v>
      </c>
      <c r="D170" t="inlineStr">
        <is>
          <t>10/2025</t>
        </is>
      </c>
      <c r="E170" t="inlineStr">
        <is>
          <t>CRUMBLE DE CASTANHA</t>
        </is>
      </c>
      <c r="F170" t="inlineStr">
        <is>
          <t>QUILOGRAMA</t>
        </is>
      </c>
      <c r="G170" t="n">
        <v>0.15</v>
      </c>
      <c r="H170" t="inlineStr">
        <is>
          <t>ALIMENTOS</t>
        </is>
      </c>
      <c r="I170" t="n">
        <v>4.08</v>
      </c>
      <c r="J170" t="n">
        <v>0.61</v>
      </c>
    </row>
    <row r="171">
      <c r="A171" t="n">
        <v>7823</v>
      </c>
      <c r="B171" t="inlineStr">
        <is>
          <t>Love Cabaret</t>
        </is>
      </c>
      <c r="C171" s="556" t="n">
        <v>45992</v>
      </c>
      <c r="D171" t="inlineStr">
        <is>
          <t>11/2025</t>
        </is>
      </c>
      <c r="E171" t="inlineStr">
        <is>
          <t>CRUMBLE DE CASTANHA</t>
        </is>
      </c>
      <c r="F171" t="inlineStr">
        <is>
          <t>QUILOGRAMA</t>
        </is>
      </c>
      <c r="G171" t="n">
        <v>0.51</v>
      </c>
      <c r="H171" t="inlineStr">
        <is>
          <t>ALIMENTOS</t>
        </is>
      </c>
      <c r="I171" t="n">
        <v>4.08</v>
      </c>
      <c r="J171" t="n">
        <v>2.08</v>
      </c>
    </row>
    <row r="172">
      <c r="A172" t="n">
        <v>7943</v>
      </c>
      <c r="B172" t="inlineStr">
        <is>
          <t>Love Cabaret</t>
        </is>
      </c>
      <c r="C172" s="556" t="n">
        <v>46023</v>
      </c>
      <c r="D172" t="inlineStr">
        <is>
          <t>12/2025</t>
        </is>
      </c>
      <c r="E172" t="inlineStr">
        <is>
          <t>CRUMBLE DE CASTANHA</t>
        </is>
      </c>
      <c r="F172" t="inlineStr">
        <is>
          <t>QUILOGRAMA</t>
        </is>
      </c>
      <c r="G172" t="n">
        <v>0.26</v>
      </c>
      <c r="H172" t="inlineStr">
        <is>
          <t>ALIMENTOS</t>
        </is>
      </c>
      <c r="I172" t="n">
        <v>4.08</v>
      </c>
      <c r="J172" t="n">
        <v>1.06</v>
      </c>
    </row>
    <row r="173">
      <c r="A173" t="n">
        <v>8429</v>
      </c>
      <c r="B173" t="inlineStr">
        <is>
          <t>Love Cabaret</t>
        </is>
      </c>
      <c r="C173" s="556" t="n">
        <v>46054</v>
      </c>
      <c r="D173" t="inlineStr">
        <is>
          <t>01/2026</t>
        </is>
      </c>
      <c r="E173" t="inlineStr">
        <is>
          <t>CRUMBLE DE CASTANHA</t>
        </is>
      </c>
      <c r="F173" t="inlineStr">
        <is>
          <t>QUILOGRAMA</t>
        </is>
      </c>
      <c r="G173" t="n">
        <v>0.47</v>
      </c>
      <c r="H173" t="inlineStr">
        <is>
          <t>ALIMENTOS</t>
        </is>
      </c>
      <c r="I173" t="n">
        <v>4.08</v>
      </c>
      <c r="J173" t="n">
        <v>1.92</v>
      </c>
    </row>
    <row r="174">
      <c r="A174" t="n">
        <v>9019</v>
      </c>
      <c r="B174" t="inlineStr">
        <is>
          <t>Love Cabaret</t>
        </is>
      </c>
      <c r="C174" s="556" t="n">
        <v>46082</v>
      </c>
      <c r="D174" t="inlineStr">
        <is>
          <t>02/2026</t>
        </is>
      </c>
      <c r="E174" t="inlineStr">
        <is>
          <t>CRUMBLE DE CASTANHA</t>
        </is>
      </c>
      <c r="F174" t="inlineStr">
        <is>
          <t>QUILOGRAMA</t>
        </is>
      </c>
      <c r="G174" t="n">
        <v>0.3</v>
      </c>
      <c r="H174" t="inlineStr">
        <is>
          <t>ALIMENTOS</t>
        </is>
      </c>
      <c r="I174" t="n">
        <v>4.08</v>
      </c>
      <c r="J174" t="n">
        <v>1.22</v>
      </c>
    </row>
    <row r="175">
      <c r="A175" t="n">
        <v>9665</v>
      </c>
      <c r="B175" t="inlineStr">
        <is>
          <t>Love Cabaret</t>
        </is>
      </c>
      <c r="C175" s="556" t="n">
        <v>46113</v>
      </c>
      <c r="D175" t="inlineStr">
        <is>
          <t>03/2026</t>
        </is>
      </c>
      <c r="E175" t="inlineStr">
        <is>
          <t>CRUMBLE DE CASTANHA</t>
        </is>
      </c>
      <c r="F175" t="inlineStr">
        <is>
          <t>QUILOGRAMA</t>
        </is>
      </c>
      <c r="G175" t="n">
        <v>0.38</v>
      </c>
      <c r="H175" t="inlineStr">
        <is>
          <t>ALIMENTOS</t>
        </is>
      </c>
      <c r="I175" t="n">
        <v>4.08</v>
      </c>
      <c r="J175" t="n">
        <v>1.55</v>
      </c>
    </row>
    <row r="176">
      <c r="A176" t="n">
        <v>10272</v>
      </c>
      <c r="B176" t="inlineStr">
        <is>
          <t>Love Cabaret</t>
        </is>
      </c>
      <c r="C176" s="556" t="n">
        <v>46143</v>
      </c>
      <c r="D176" t="inlineStr">
        <is>
          <t>04/2026</t>
        </is>
      </c>
      <c r="E176" t="inlineStr">
        <is>
          <t>CRUMBLE DE CASTANHA</t>
        </is>
      </c>
      <c r="F176" t="inlineStr">
        <is>
          <t>QUILOGRAMA</t>
        </is>
      </c>
      <c r="G176" t="n">
        <v>0.47</v>
      </c>
      <c r="H176" t="inlineStr">
        <is>
          <t>ALIMENTOS</t>
        </is>
      </c>
      <c r="I176" t="n">
        <v>4.08</v>
      </c>
      <c r="J176" t="n">
        <v>1.92</v>
      </c>
    </row>
    <row r="177">
      <c r="A177" t="n">
        <v>10546</v>
      </c>
      <c r="B177" t="inlineStr">
        <is>
          <t>Love Cabaret</t>
        </is>
      </c>
      <c r="C177" s="556" t="n">
        <v>46174</v>
      </c>
      <c r="D177" t="inlineStr">
        <is>
          <t>05/2026</t>
        </is>
      </c>
      <c r="E177" t="inlineStr">
        <is>
          <t>CRUMBLE DE CASTANHA</t>
        </is>
      </c>
      <c r="F177" t="inlineStr">
        <is>
          <t>QUILOGRAMA</t>
        </is>
      </c>
      <c r="G177" t="n">
        <v>0.2</v>
      </c>
      <c r="H177" t="inlineStr">
        <is>
          <t>ALIMENTOS</t>
        </is>
      </c>
      <c r="I177" t="n">
        <v>4.08</v>
      </c>
      <c r="J177" t="n">
        <v>0.82</v>
      </c>
    </row>
    <row r="178">
      <c r="A178" t="n">
        <v>117</v>
      </c>
      <c r="B178" t="inlineStr">
        <is>
          <t>Love Cabaret</t>
        </is>
      </c>
      <c r="C178" s="556" t="n">
        <v>45597</v>
      </c>
      <c r="D178" t="inlineStr">
        <is>
          <t>10/2024</t>
        </is>
      </c>
      <c r="E178" t="inlineStr">
        <is>
          <t>ERVAS AROMATICAS</t>
        </is>
      </c>
      <c r="F178" t="inlineStr">
        <is>
          <t>QUILOGRAMA</t>
        </is>
      </c>
      <c r="G178" t="n">
        <v>0.37</v>
      </c>
      <c r="H178" t="inlineStr">
        <is>
          <t>ALIMENTOS</t>
        </is>
      </c>
      <c r="I178" t="n">
        <v>55.13</v>
      </c>
      <c r="J178" t="n">
        <v>20.4</v>
      </c>
    </row>
    <row r="179">
      <c r="A179" t="n">
        <v>1289</v>
      </c>
      <c r="B179" t="inlineStr">
        <is>
          <t>Love Cabaret</t>
        </is>
      </c>
      <c r="C179" s="556" t="n">
        <v>45689</v>
      </c>
      <c r="D179" t="inlineStr">
        <is>
          <t>01/2025</t>
        </is>
      </c>
      <c r="E179" t="inlineStr">
        <is>
          <t>ERVAS AROMATICAS</t>
        </is>
      </c>
      <c r="F179" t="inlineStr">
        <is>
          <t>QUILOGRAMA</t>
        </is>
      </c>
      <c r="G179" t="n">
        <v>0</v>
      </c>
      <c r="H179" t="inlineStr">
        <is>
          <t>ALIMENTOS</t>
        </is>
      </c>
      <c r="I179" t="n">
        <v>55.13</v>
      </c>
      <c r="J179" t="n">
        <v>0</v>
      </c>
    </row>
    <row r="180">
      <c r="A180" t="n">
        <v>3087</v>
      </c>
      <c r="B180" t="inlineStr">
        <is>
          <t>Love Cabaret</t>
        </is>
      </c>
      <c r="C180" s="556" t="n">
        <v>45717</v>
      </c>
      <c r="D180" t="inlineStr">
        <is>
          <t>02/2025</t>
        </is>
      </c>
      <c r="E180" t="inlineStr">
        <is>
          <t>ERVAS AROMATICAS</t>
        </is>
      </c>
      <c r="F180" t="inlineStr">
        <is>
          <t>QUILOGRAMA</t>
        </is>
      </c>
      <c r="G180" t="n">
        <v>0</v>
      </c>
      <c r="H180" t="inlineStr">
        <is>
          <t>ALIMENTOS</t>
        </is>
      </c>
      <c r="I180" t="n">
        <v>55.13</v>
      </c>
      <c r="J180" t="n">
        <v>0</v>
      </c>
    </row>
    <row r="181">
      <c r="A181" t="n">
        <v>3795</v>
      </c>
      <c r="B181" t="inlineStr">
        <is>
          <t>Love Cabaret</t>
        </is>
      </c>
      <c r="C181" s="556" t="n">
        <v>45748</v>
      </c>
      <c r="D181" t="inlineStr">
        <is>
          <t>03/2025</t>
        </is>
      </c>
      <c r="E181" t="inlineStr">
        <is>
          <t>ERVAS AROMATICAS</t>
        </is>
      </c>
      <c r="F181" t="inlineStr">
        <is>
          <t>QUILOGRAMA</t>
        </is>
      </c>
      <c r="G181" t="n">
        <v>0.1</v>
      </c>
      <c r="H181" t="inlineStr">
        <is>
          <t>ALIMENTOS</t>
        </is>
      </c>
      <c r="I181" t="n">
        <v>55.13</v>
      </c>
      <c r="J181" t="n">
        <v>5.51</v>
      </c>
    </row>
    <row r="182">
      <c r="A182" t="n">
        <v>3795</v>
      </c>
      <c r="B182" t="inlineStr">
        <is>
          <t>Love Cabaret</t>
        </is>
      </c>
      <c r="C182" s="556" t="n">
        <v>45748</v>
      </c>
      <c r="D182" t="inlineStr">
        <is>
          <t>03/2025</t>
        </is>
      </c>
      <c r="E182" t="inlineStr">
        <is>
          <t>ERVAS AROMATICAS</t>
        </is>
      </c>
      <c r="F182" t="inlineStr">
        <is>
          <t>QUILOGRAMA</t>
        </is>
      </c>
      <c r="G182" t="n">
        <v>0.1</v>
      </c>
      <c r="H182" t="inlineStr">
        <is>
          <t>ALIMENTOS</t>
        </is>
      </c>
      <c r="I182" t="n">
        <v>55.13</v>
      </c>
      <c r="J182" t="n">
        <v>5.51</v>
      </c>
    </row>
    <row r="183">
      <c r="A183" t="n">
        <v>118</v>
      </c>
      <c r="B183" t="inlineStr">
        <is>
          <t>Love Cabaret</t>
        </is>
      </c>
      <c r="C183" s="556" t="n">
        <v>45597</v>
      </c>
      <c r="D183" t="inlineStr">
        <is>
          <t>10/2024</t>
        </is>
      </c>
      <c r="E183" t="inlineStr">
        <is>
          <t>FALAFEL DE BETERRABA BASE</t>
        </is>
      </c>
      <c r="F183" t="inlineStr">
        <is>
          <t>QUILOGRAMA</t>
        </is>
      </c>
      <c r="G183" t="n">
        <v>3.18</v>
      </c>
      <c r="H183" t="inlineStr">
        <is>
          <t>ALIMENTOS</t>
        </is>
      </c>
      <c r="I183" t="n">
        <v>11.75</v>
      </c>
      <c r="J183" t="n">
        <v>37.37</v>
      </c>
    </row>
    <row r="184">
      <c r="A184" t="n">
        <v>331</v>
      </c>
      <c r="B184" t="inlineStr">
        <is>
          <t>Love Cabaret</t>
        </is>
      </c>
      <c r="C184" s="556" t="n">
        <v>45627</v>
      </c>
      <c r="D184" t="inlineStr">
        <is>
          <t>11/2024</t>
        </is>
      </c>
      <c r="E184" t="inlineStr">
        <is>
          <t>FALAFEL DE BETERRABA BASE</t>
        </is>
      </c>
      <c r="F184" t="inlineStr">
        <is>
          <t>QUILOGRAMA</t>
        </is>
      </c>
      <c r="G184" t="n">
        <v>1.2</v>
      </c>
      <c r="H184" t="inlineStr">
        <is>
          <t>ALIMENTOS</t>
        </is>
      </c>
      <c r="I184" t="n">
        <v>11.75</v>
      </c>
      <c r="J184" t="n">
        <v>14.1</v>
      </c>
    </row>
    <row r="185">
      <c r="A185" t="n">
        <v>933</v>
      </c>
      <c r="B185" t="inlineStr">
        <is>
          <t>Love Cabaret</t>
        </is>
      </c>
      <c r="C185" s="556" t="n">
        <v>45658</v>
      </c>
      <c r="D185" t="inlineStr">
        <is>
          <t>12/2024</t>
        </is>
      </c>
      <c r="E185" t="inlineStr">
        <is>
          <t>FALAFEL DE BETERRABA BASE</t>
        </is>
      </c>
      <c r="F185" t="inlineStr">
        <is>
          <t>QUILOGRAMA</t>
        </is>
      </c>
      <c r="G185" t="n">
        <v>0.5600000000000001</v>
      </c>
      <c r="H185" t="inlineStr">
        <is>
          <t>ALIMENTOS</t>
        </is>
      </c>
      <c r="I185" t="n">
        <v>11.75</v>
      </c>
      <c r="J185" t="n">
        <v>6.58</v>
      </c>
    </row>
    <row r="186">
      <c r="A186" t="n">
        <v>1290</v>
      </c>
      <c r="B186" t="inlineStr">
        <is>
          <t>Love Cabaret</t>
        </is>
      </c>
      <c r="C186" s="556" t="n">
        <v>45689</v>
      </c>
      <c r="D186" t="inlineStr">
        <is>
          <t>01/2025</t>
        </is>
      </c>
      <c r="E186" t="inlineStr">
        <is>
          <t>FALAFEL DE BETERRABA BASE</t>
        </is>
      </c>
      <c r="F186" t="inlineStr">
        <is>
          <t>QUILOGRAMA</t>
        </is>
      </c>
      <c r="G186" t="n">
        <v>5.9</v>
      </c>
      <c r="H186" t="inlineStr">
        <is>
          <t>ALIMENTOS</t>
        </is>
      </c>
      <c r="I186" t="n">
        <v>11.75</v>
      </c>
      <c r="J186" t="n">
        <v>69.33</v>
      </c>
    </row>
    <row r="187">
      <c r="A187" t="n">
        <v>3088</v>
      </c>
      <c r="B187" t="inlineStr">
        <is>
          <t>Love Cabaret</t>
        </is>
      </c>
      <c r="C187" s="556" t="n">
        <v>45717</v>
      </c>
      <c r="D187" t="inlineStr">
        <is>
          <t>02/2025</t>
        </is>
      </c>
      <c r="E187" t="inlineStr">
        <is>
          <t>FALAFEL DE BETERRABA BASE</t>
        </is>
      </c>
      <c r="F187" t="inlineStr">
        <is>
          <t>QUILOGRAMA</t>
        </is>
      </c>
      <c r="G187" t="n">
        <v>0</v>
      </c>
      <c r="H187" t="inlineStr">
        <is>
          <t>ALIMENTOS</t>
        </is>
      </c>
      <c r="I187" t="n">
        <v>11.75</v>
      </c>
      <c r="J187" t="n">
        <v>0</v>
      </c>
    </row>
    <row r="188">
      <c r="A188" t="n">
        <v>3797</v>
      </c>
      <c r="B188" t="inlineStr">
        <is>
          <t>Love Cabaret</t>
        </is>
      </c>
      <c r="C188" s="556" t="n">
        <v>45748</v>
      </c>
      <c r="D188" t="inlineStr">
        <is>
          <t>03/2025</t>
        </is>
      </c>
      <c r="E188" t="inlineStr">
        <is>
          <t>FALAFEL DE BETERRABA BASE</t>
        </is>
      </c>
      <c r="F188" t="inlineStr">
        <is>
          <t>QUILOGRAMA</t>
        </is>
      </c>
      <c r="G188" t="n">
        <v>1.7</v>
      </c>
      <c r="H188" t="inlineStr">
        <is>
          <t>ALIMENTOS</t>
        </is>
      </c>
      <c r="I188" t="n">
        <v>11.75</v>
      </c>
      <c r="J188" t="n">
        <v>19.98</v>
      </c>
    </row>
    <row r="189">
      <c r="A189" t="n">
        <v>3797</v>
      </c>
      <c r="B189" t="inlineStr">
        <is>
          <t>Love Cabaret</t>
        </is>
      </c>
      <c r="C189" s="556" t="n">
        <v>45748</v>
      </c>
      <c r="D189" t="inlineStr">
        <is>
          <t>03/2025</t>
        </is>
      </c>
      <c r="E189" t="inlineStr">
        <is>
          <t>FALAFEL DE BETERRABA BASE</t>
        </is>
      </c>
      <c r="F189" t="inlineStr">
        <is>
          <t>QUILOGRAMA</t>
        </is>
      </c>
      <c r="G189" t="n">
        <v>1.7</v>
      </c>
      <c r="H189" t="inlineStr">
        <is>
          <t>ALIMENTOS</t>
        </is>
      </c>
      <c r="I189" t="n">
        <v>11.75</v>
      </c>
      <c r="J189" t="n">
        <v>19.98</v>
      </c>
    </row>
    <row r="190">
      <c r="A190" t="n">
        <v>3861</v>
      </c>
      <c r="B190" t="inlineStr">
        <is>
          <t>Love Cabaret</t>
        </is>
      </c>
      <c r="C190" s="556" t="n">
        <v>45778</v>
      </c>
      <c r="D190" t="inlineStr">
        <is>
          <t>04/2025</t>
        </is>
      </c>
      <c r="E190" t="inlineStr">
        <is>
          <t>FALAFEL DE BETERRABA BASE</t>
        </is>
      </c>
      <c r="F190" t="inlineStr">
        <is>
          <t>QUILOGRAMA</t>
        </is>
      </c>
      <c r="G190" t="n">
        <v>7.75</v>
      </c>
      <c r="H190" t="inlineStr">
        <is>
          <t>ALIMENTOS</t>
        </is>
      </c>
      <c r="I190" t="n">
        <v>11.75</v>
      </c>
      <c r="J190" t="n">
        <v>91.06</v>
      </c>
    </row>
    <row r="191">
      <c r="A191" t="n">
        <v>4667</v>
      </c>
      <c r="B191" t="inlineStr">
        <is>
          <t>Love Cabaret</t>
        </is>
      </c>
      <c r="C191" s="556" t="n">
        <v>45809</v>
      </c>
      <c r="D191" t="inlineStr">
        <is>
          <t>05/2025</t>
        </is>
      </c>
      <c r="E191" t="inlineStr">
        <is>
          <t>FALAFEL DE BETERRABA BASE</t>
        </is>
      </c>
      <c r="F191" t="inlineStr">
        <is>
          <t>QUILOGRAMA</t>
        </is>
      </c>
      <c r="G191" t="n">
        <v>5.4</v>
      </c>
      <c r="H191" t="inlineStr">
        <is>
          <t>ALIMENTOS</t>
        </is>
      </c>
      <c r="I191" t="n">
        <v>11.75</v>
      </c>
      <c r="J191" t="n">
        <v>63.45</v>
      </c>
    </row>
    <row r="192">
      <c r="A192" t="n">
        <v>7128</v>
      </c>
      <c r="B192" t="inlineStr">
        <is>
          <t>Love Cabaret</t>
        </is>
      </c>
      <c r="C192" s="556" t="n">
        <v>45931</v>
      </c>
      <c r="D192" t="inlineStr">
        <is>
          <t>09/2025</t>
        </is>
      </c>
      <c r="E192" t="inlineStr">
        <is>
          <t>FALAFEL DE BETERRABA BASE</t>
        </is>
      </c>
      <c r="F192" t="inlineStr">
        <is>
          <t>QUILOGRAMA</t>
        </is>
      </c>
      <c r="G192" t="n">
        <v>2.3</v>
      </c>
      <c r="H192" t="inlineStr">
        <is>
          <t>ALIMENTOS</t>
        </is>
      </c>
      <c r="I192" t="n">
        <v>5.41</v>
      </c>
      <c r="J192" t="n">
        <v>12.44</v>
      </c>
    </row>
    <row r="193">
      <c r="A193" t="n">
        <v>7476</v>
      </c>
      <c r="B193" t="inlineStr">
        <is>
          <t>Love Cabaret</t>
        </is>
      </c>
      <c r="C193" s="556" t="n">
        <v>45962</v>
      </c>
      <c r="D193" t="inlineStr">
        <is>
          <t>10/2025</t>
        </is>
      </c>
      <c r="E193" t="inlineStr">
        <is>
          <t>FALAFEL DE BETERRABA BASE</t>
        </is>
      </c>
      <c r="F193" t="inlineStr">
        <is>
          <t>QUILOGRAMA</t>
        </is>
      </c>
      <c r="G193" t="n">
        <v>9</v>
      </c>
      <c r="H193" t="inlineStr">
        <is>
          <t>ALIMENTOS</t>
        </is>
      </c>
      <c r="I193" t="n">
        <v>5.41</v>
      </c>
      <c r="J193" t="n">
        <v>48.69</v>
      </c>
    </row>
    <row r="194">
      <c r="A194" t="n">
        <v>7824</v>
      </c>
      <c r="B194" t="inlineStr">
        <is>
          <t>Love Cabaret</t>
        </is>
      </c>
      <c r="C194" s="556" t="n">
        <v>45992</v>
      </c>
      <c r="D194" t="inlineStr">
        <is>
          <t>11/2025</t>
        </is>
      </c>
      <c r="E194" t="inlineStr">
        <is>
          <t>FALAFEL DE BETERRABA BASE</t>
        </is>
      </c>
      <c r="F194" t="inlineStr">
        <is>
          <t>QUILOGRAMA</t>
        </is>
      </c>
      <c r="G194" t="n">
        <v>1.2</v>
      </c>
      <c r="H194" t="inlineStr">
        <is>
          <t>ALIMENTOS</t>
        </is>
      </c>
      <c r="I194" t="n">
        <v>5.41</v>
      </c>
      <c r="J194" t="n">
        <v>6.49</v>
      </c>
    </row>
    <row r="195">
      <c r="A195" t="n">
        <v>7944</v>
      </c>
      <c r="B195" t="inlineStr">
        <is>
          <t>Love Cabaret</t>
        </is>
      </c>
      <c r="C195" s="556" t="n">
        <v>46023</v>
      </c>
      <c r="D195" t="inlineStr">
        <is>
          <t>12/2025</t>
        </is>
      </c>
      <c r="E195" t="inlineStr">
        <is>
          <t>FALAFEL DE BETERRABA BASE</t>
        </is>
      </c>
      <c r="F195" t="inlineStr">
        <is>
          <t>QUILOGRAMA</t>
        </is>
      </c>
      <c r="G195" t="n">
        <v>5.6</v>
      </c>
      <c r="H195" t="inlineStr">
        <is>
          <t>ALIMENTOS</t>
        </is>
      </c>
      <c r="I195" t="n">
        <v>5.41</v>
      </c>
      <c r="J195" t="n">
        <v>30.3</v>
      </c>
    </row>
    <row r="196">
      <c r="A196" t="n">
        <v>8430</v>
      </c>
      <c r="B196" t="inlineStr">
        <is>
          <t>Love Cabaret</t>
        </is>
      </c>
      <c r="C196" s="556" t="n">
        <v>46054</v>
      </c>
      <c r="D196" t="inlineStr">
        <is>
          <t>01/2026</t>
        </is>
      </c>
      <c r="E196" t="inlineStr">
        <is>
          <t>FALAFEL DE BETERRABA BASE</t>
        </is>
      </c>
      <c r="F196" t="inlineStr">
        <is>
          <t>QUILOGRAMA</t>
        </is>
      </c>
      <c r="G196" t="n">
        <v>3.8</v>
      </c>
      <c r="H196" t="inlineStr">
        <is>
          <t>ALIMENTOS</t>
        </is>
      </c>
      <c r="I196" t="n">
        <v>5.41</v>
      </c>
      <c r="J196" t="n">
        <v>20.56</v>
      </c>
    </row>
    <row r="197">
      <c r="A197" t="n">
        <v>9020</v>
      </c>
      <c r="B197" t="inlineStr">
        <is>
          <t>Love Cabaret</t>
        </is>
      </c>
      <c r="C197" s="556" t="n">
        <v>46082</v>
      </c>
      <c r="D197" t="inlineStr">
        <is>
          <t>02/2026</t>
        </is>
      </c>
      <c r="E197" t="inlineStr">
        <is>
          <t>FALAFEL DE BETERRABA BASE</t>
        </is>
      </c>
      <c r="F197" t="inlineStr">
        <is>
          <t>QUILOGRAMA</t>
        </is>
      </c>
      <c r="G197" t="n">
        <v>7.8</v>
      </c>
      <c r="H197" t="inlineStr">
        <is>
          <t>ALIMENTOS</t>
        </is>
      </c>
      <c r="I197" t="n">
        <v>5.41</v>
      </c>
      <c r="J197" t="n">
        <v>42.2</v>
      </c>
    </row>
    <row r="198">
      <c r="A198" t="n">
        <v>9666</v>
      </c>
      <c r="B198" t="inlineStr">
        <is>
          <t>Love Cabaret</t>
        </is>
      </c>
      <c r="C198" s="556" t="n">
        <v>46113</v>
      </c>
      <c r="D198" t="inlineStr">
        <is>
          <t>03/2026</t>
        </is>
      </c>
      <c r="E198" t="inlineStr">
        <is>
          <t>FALAFEL DE BETERRABA BASE</t>
        </is>
      </c>
      <c r="F198" t="inlineStr">
        <is>
          <t>QUILOGRAMA</t>
        </is>
      </c>
      <c r="G198" t="n">
        <v>11.96</v>
      </c>
      <c r="H198" t="inlineStr">
        <is>
          <t>ALIMENTOS</t>
        </is>
      </c>
      <c r="I198" t="n">
        <v>5.41</v>
      </c>
      <c r="J198" t="n">
        <v>64.7</v>
      </c>
    </row>
    <row r="199">
      <c r="A199" t="n">
        <v>10273</v>
      </c>
      <c r="B199" t="inlineStr">
        <is>
          <t>Love Cabaret</t>
        </is>
      </c>
      <c r="C199" s="556" t="n">
        <v>46143</v>
      </c>
      <c r="D199" t="inlineStr">
        <is>
          <t>04/2026</t>
        </is>
      </c>
      <c r="E199" t="inlineStr">
        <is>
          <t>FALAFEL DE BETERRABA BASE</t>
        </is>
      </c>
      <c r="F199" t="inlineStr">
        <is>
          <t>QUILOGRAMA</t>
        </is>
      </c>
      <c r="G199" t="n">
        <v>9.4</v>
      </c>
      <c r="H199" t="inlineStr">
        <is>
          <t>ALIMENTOS</t>
        </is>
      </c>
      <c r="I199" t="n">
        <v>5.41</v>
      </c>
      <c r="J199" t="n">
        <v>50.85</v>
      </c>
    </row>
    <row r="200">
      <c r="A200" t="n">
        <v>10547</v>
      </c>
      <c r="B200" t="inlineStr">
        <is>
          <t>Love Cabaret</t>
        </is>
      </c>
      <c r="C200" s="556" t="n">
        <v>46174</v>
      </c>
      <c r="D200" t="inlineStr">
        <is>
          <t>05/2026</t>
        </is>
      </c>
      <c r="E200" t="inlineStr">
        <is>
          <t>FALAFEL DE BETERRABA BASE</t>
        </is>
      </c>
      <c r="F200" t="inlineStr">
        <is>
          <t>QUILOGRAMA</t>
        </is>
      </c>
      <c r="G200" t="n">
        <v>8</v>
      </c>
      <c r="H200" t="inlineStr">
        <is>
          <t>ALIMENTOS</t>
        </is>
      </c>
      <c r="I200" t="n">
        <v>5.41</v>
      </c>
      <c r="J200" t="n">
        <v>43.28</v>
      </c>
    </row>
    <row r="201">
      <c r="A201" t="n">
        <v>119</v>
      </c>
      <c r="B201" t="inlineStr">
        <is>
          <t>Love Cabaret</t>
        </is>
      </c>
      <c r="C201" s="556" t="n">
        <v>45597</v>
      </c>
      <c r="D201" t="inlineStr">
        <is>
          <t>10/2024</t>
        </is>
      </c>
      <c r="E201" t="inlineStr">
        <is>
          <t>GELEIA DE CAMBUCI E PIMENTA</t>
        </is>
      </c>
      <c r="F201" t="inlineStr">
        <is>
          <t>QUILOGRAMA</t>
        </is>
      </c>
      <c r="G201" t="n">
        <v>0.8</v>
      </c>
      <c r="H201" t="inlineStr">
        <is>
          <t>ALIMENTOS</t>
        </is>
      </c>
      <c r="I201" t="n">
        <v>32.1</v>
      </c>
      <c r="J201" t="n">
        <v>25.68</v>
      </c>
    </row>
    <row r="202">
      <c r="A202" t="n">
        <v>332</v>
      </c>
      <c r="B202" t="inlineStr">
        <is>
          <t>Love Cabaret</t>
        </is>
      </c>
      <c r="C202" s="556" t="n">
        <v>45627</v>
      </c>
      <c r="D202" t="inlineStr">
        <is>
          <t>11/2024</t>
        </is>
      </c>
      <c r="E202" t="inlineStr">
        <is>
          <t>GELEIA DE CAMBUCI E PIMENTA</t>
        </is>
      </c>
      <c r="F202" t="inlineStr">
        <is>
          <t>QUILOGRAMA</t>
        </is>
      </c>
      <c r="G202" t="n">
        <v>1.11</v>
      </c>
      <c r="H202" t="inlineStr">
        <is>
          <t>ALIMENTOS</t>
        </is>
      </c>
      <c r="I202" t="n">
        <v>32.1</v>
      </c>
      <c r="J202" t="n">
        <v>35.63</v>
      </c>
    </row>
    <row r="203">
      <c r="A203" t="n">
        <v>1291</v>
      </c>
      <c r="B203" t="inlineStr">
        <is>
          <t>Love Cabaret</t>
        </is>
      </c>
      <c r="C203" s="556" t="n">
        <v>45689</v>
      </c>
      <c r="D203" t="inlineStr">
        <is>
          <t>01/2025</t>
        </is>
      </c>
      <c r="E203" t="inlineStr">
        <is>
          <t>GELEIA DE CAMBUCI E PIMENTA</t>
        </is>
      </c>
      <c r="F203" t="inlineStr">
        <is>
          <t>QUILOGRAMA</t>
        </is>
      </c>
      <c r="G203" t="n">
        <v>1</v>
      </c>
      <c r="H203" t="inlineStr">
        <is>
          <t>ALIMENTOS</t>
        </is>
      </c>
      <c r="I203" t="n">
        <v>32.1</v>
      </c>
      <c r="J203" t="n">
        <v>32.1</v>
      </c>
    </row>
    <row r="204">
      <c r="A204" t="n">
        <v>3089</v>
      </c>
      <c r="B204" t="inlineStr">
        <is>
          <t>Love Cabaret</t>
        </is>
      </c>
      <c r="C204" s="556" t="n">
        <v>45717</v>
      </c>
      <c r="D204" t="inlineStr">
        <is>
          <t>02/2025</t>
        </is>
      </c>
      <c r="E204" t="inlineStr">
        <is>
          <t>GELEIA DE CAMBUCI E PIMENTA</t>
        </is>
      </c>
      <c r="F204" t="inlineStr">
        <is>
          <t>QUILOGRAMA</t>
        </is>
      </c>
      <c r="G204" t="n">
        <v>0.3</v>
      </c>
      <c r="H204" t="inlineStr">
        <is>
          <t>ALIMENTOS</t>
        </is>
      </c>
      <c r="I204" t="n">
        <v>32.1</v>
      </c>
      <c r="J204" t="n">
        <v>9.630000000000001</v>
      </c>
    </row>
    <row r="205">
      <c r="A205" t="n">
        <v>7129</v>
      </c>
      <c r="B205" t="inlineStr">
        <is>
          <t>Love Cabaret</t>
        </is>
      </c>
      <c r="C205" s="556" t="n">
        <v>45931</v>
      </c>
      <c r="D205" t="inlineStr">
        <is>
          <t>09/2025</t>
        </is>
      </c>
      <c r="E205" t="inlineStr">
        <is>
          <t>GELEIA DE CAMBUCI E PIMENTA</t>
        </is>
      </c>
      <c r="F205" t="inlineStr">
        <is>
          <t>QUILOGRAMA</t>
        </is>
      </c>
      <c r="G205" t="n">
        <v>1.23</v>
      </c>
      <c r="H205" t="inlineStr">
        <is>
          <t>ALIMENTOS</t>
        </is>
      </c>
      <c r="I205" t="n">
        <v>30.17</v>
      </c>
      <c r="J205" t="n">
        <v>37.11</v>
      </c>
    </row>
    <row r="206">
      <c r="A206" t="n">
        <v>7477</v>
      </c>
      <c r="B206" t="inlineStr">
        <is>
          <t>Love Cabaret</t>
        </is>
      </c>
      <c r="C206" s="556" t="n">
        <v>45962</v>
      </c>
      <c r="D206" t="inlineStr">
        <is>
          <t>10/2025</t>
        </is>
      </c>
      <c r="E206" t="inlineStr">
        <is>
          <t>GELEIA DE CAMBUCI E PIMENTA</t>
        </is>
      </c>
      <c r="F206" t="inlineStr">
        <is>
          <t>QUILOGRAMA</t>
        </is>
      </c>
      <c r="G206" t="n">
        <v>1.23</v>
      </c>
      <c r="H206" t="inlineStr">
        <is>
          <t>ALIMENTOS</t>
        </is>
      </c>
      <c r="I206" t="n">
        <v>30.17</v>
      </c>
      <c r="J206" t="n">
        <v>37.11</v>
      </c>
    </row>
    <row r="207">
      <c r="A207" t="n">
        <v>7825</v>
      </c>
      <c r="B207" t="inlineStr">
        <is>
          <t>Love Cabaret</t>
        </is>
      </c>
      <c r="C207" s="556" t="n">
        <v>45992</v>
      </c>
      <c r="D207" t="inlineStr">
        <is>
          <t>11/2025</t>
        </is>
      </c>
      <c r="E207" t="inlineStr">
        <is>
          <t>GELEIA DE CAMBUCI E PIMENTA</t>
        </is>
      </c>
      <c r="F207" t="inlineStr">
        <is>
          <t>QUILOGRAMA</t>
        </is>
      </c>
      <c r="G207" t="n">
        <v>3</v>
      </c>
      <c r="H207" t="inlineStr">
        <is>
          <t>ALIMENTOS</t>
        </is>
      </c>
      <c r="I207" t="n">
        <v>30.17</v>
      </c>
      <c r="J207" t="n">
        <v>90.51000000000001</v>
      </c>
    </row>
    <row r="208">
      <c r="A208" t="n">
        <v>9021</v>
      </c>
      <c r="B208" t="inlineStr">
        <is>
          <t>Love Cabaret</t>
        </is>
      </c>
      <c r="C208" s="556" t="n">
        <v>46082</v>
      </c>
      <c r="D208" t="inlineStr">
        <is>
          <t>02/2026</t>
        </is>
      </c>
      <c r="E208" t="inlineStr">
        <is>
          <t>GELEIA DE CAMBUCI E PIMENTA</t>
        </is>
      </c>
      <c r="F208" t="inlineStr">
        <is>
          <t>QUILOGRAMA</t>
        </is>
      </c>
      <c r="G208" t="n">
        <v>0.5</v>
      </c>
      <c r="H208" t="inlineStr">
        <is>
          <t>ALIMENTOS</t>
        </is>
      </c>
      <c r="I208" t="n">
        <v>30.17</v>
      </c>
      <c r="J208" t="n">
        <v>15.09</v>
      </c>
    </row>
    <row r="209">
      <c r="A209" t="n">
        <v>9667</v>
      </c>
      <c r="B209" t="inlineStr">
        <is>
          <t>Love Cabaret</t>
        </is>
      </c>
      <c r="C209" s="556" t="n">
        <v>46113</v>
      </c>
      <c r="D209" t="inlineStr">
        <is>
          <t>03/2026</t>
        </is>
      </c>
      <c r="E209" t="inlineStr">
        <is>
          <t>GELEIA DE CAMBUCI E PIMENTA</t>
        </is>
      </c>
      <c r="F209" t="inlineStr">
        <is>
          <t>QUILOGRAMA</t>
        </is>
      </c>
      <c r="G209" t="n">
        <v>3.16</v>
      </c>
      <c r="H209" t="inlineStr">
        <is>
          <t>ALIMENTOS</t>
        </is>
      </c>
      <c r="I209" t="n">
        <v>30.17</v>
      </c>
      <c r="J209" t="n">
        <v>95.34</v>
      </c>
    </row>
    <row r="210">
      <c r="A210" t="n">
        <v>10274</v>
      </c>
      <c r="B210" t="inlineStr">
        <is>
          <t>Love Cabaret</t>
        </is>
      </c>
      <c r="C210" s="556" t="n">
        <v>46143</v>
      </c>
      <c r="D210" t="inlineStr">
        <is>
          <t>04/2026</t>
        </is>
      </c>
      <c r="E210" t="inlineStr">
        <is>
          <t>GELEIA DE CAMBUCI E PIMENTA</t>
        </is>
      </c>
      <c r="F210" t="inlineStr">
        <is>
          <t>QUILOGRAMA</t>
        </is>
      </c>
      <c r="G210" t="n">
        <v>1.6</v>
      </c>
      <c r="H210" t="inlineStr">
        <is>
          <t>ALIMENTOS</t>
        </is>
      </c>
      <c r="I210" t="n">
        <v>30.17</v>
      </c>
      <c r="J210" t="n">
        <v>48.27</v>
      </c>
    </row>
    <row r="211">
      <c r="A211" t="n">
        <v>10548</v>
      </c>
      <c r="B211" t="inlineStr">
        <is>
          <t>Love Cabaret</t>
        </is>
      </c>
      <c r="C211" s="556" t="n">
        <v>46174</v>
      </c>
      <c r="D211" t="inlineStr">
        <is>
          <t>05/2026</t>
        </is>
      </c>
      <c r="E211" t="inlineStr">
        <is>
          <t>GELEIA DE CAMBUCI E PIMENTA</t>
        </is>
      </c>
      <c r="F211" t="inlineStr">
        <is>
          <t>QUILOGRAMA</t>
        </is>
      </c>
      <c r="G211" t="n">
        <v>1.3</v>
      </c>
      <c r="H211" t="inlineStr">
        <is>
          <t>ALIMENTOS</t>
        </is>
      </c>
      <c r="I211" t="n">
        <v>30.17</v>
      </c>
      <c r="J211" t="n">
        <v>39.22</v>
      </c>
    </row>
    <row r="212">
      <c r="A212" t="n">
        <v>120</v>
      </c>
      <c r="B212" t="inlineStr">
        <is>
          <t>Love Cabaret</t>
        </is>
      </c>
      <c r="C212" s="556" t="n">
        <v>45597</v>
      </c>
      <c r="D212" t="inlineStr">
        <is>
          <t>10/2024</t>
        </is>
      </c>
      <c r="E212" t="inlineStr">
        <is>
          <t>HAMBURGUER BLEND</t>
        </is>
      </c>
      <c r="F212" t="inlineStr">
        <is>
          <t>QUILOGRAMA</t>
        </is>
      </c>
      <c r="G212" t="n">
        <v>13</v>
      </c>
      <c r="H212" t="inlineStr">
        <is>
          <t>ALIMENTOS</t>
        </is>
      </c>
      <c r="I212" t="n">
        <v>37.3</v>
      </c>
      <c r="J212" t="n">
        <v>484.9</v>
      </c>
    </row>
    <row r="213">
      <c r="A213" t="n">
        <v>333</v>
      </c>
      <c r="B213" t="inlineStr">
        <is>
          <t>Love Cabaret</t>
        </is>
      </c>
      <c r="C213" s="556" t="n">
        <v>45627</v>
      </c>
      <c r="D213" t="inlineStr">
        <is>
          <t>11/2024</t>
        </is>
      </c>
      <c r="E213" t="inlineStr">
        <is>
          <t>HAMBURGUER BLEND</t>
        </is>
      </c>
      <c r="F213" t="inlineStr">
        <is>
          <t>QUILOGRAMA</t>
        </is>
      </c>
      <c r="G213" t="n">
        <v>8.9</v>
      </c>
      <c r="H213" t="inlineStr">
        <is>
          <t>ALIMENTOS</t>
        </is>
      </c>
      <c r="I213" t="n">
        <v>37.3</v>
      </c>
      <c r="J213" t="n">
        <v>331.97</v>
      </c>
    </row>
    <row r="214">
      <c r="A214" t="n">
        <v>934</v>
      </c>
      <c r="B214" t="inlineStr">
        <is>
          <t>Love Cabaret</t>
        </is>
      </c>
      <c r="C214" s="556" t="n">
        <v>45658</v>
      </c>
      <c r="D214" t="inlineStr">
        <is>
          <t>12/2024</t>
        </is>
      </c>
      <c r="E214" t="inlineStr">
        <is>
          <t>HAMBURGUER BLEND</t>
        </is>
      </c>
      <c r="F214" t="inlineStr">
        <is>
          <t>QUILOGRAMA</t>
        </is>
      </c>
      <c r="G214" t="n">
        <v>16.5</v>
      </c>
      <c r="H214" t="inlineStr">
        <is>
          <t>ALIMENTOS</t>
        </is>
      </c>
      <c r="I214" t="n">
        <v>37.3</v>
      </c>
      <c r="J214" t="n">
        <v>615.45</v>
      </c>
    </row>
    <row r="215">
      <c r="A215" t="n">
        <v>1292</v>
      </c>
      <c r="B215" t="inlineStr">
        <is>
          <t>Love Cabaret</t>
        </is>
      </c>
      <c r="C215" s="556" t="n">
        <v>45689</v>
      </c>
      <c r="D215" t="inlineStr">
        <is>
          <t>01/2025</t>
        </is>
      </c>
      <c r="E215" t="inlineStr">
        <is>
          <t>HAMBURGUER BLEND</t>
        </is>
      </c>
      <c r="F215" t="inlineStr">
        <is>
          <t>QUILOGRAMA</t>
        </is>
      </c>
      <c r="G215" t="n">
        <v>12.1</v>
      </c>
      <c r="H215" t="inlineStr">
        <is>
          <t>ALIMENTOS</t>
        </is>
      </c>
      <c r="I215" t="n">
        <v>37.3</v>
      </c>
      <c r="J215" t="n">
        <v>451.33</v>
      </c>
    </row>
    <row r="216">
      <c r="A216" t="n">
        <v>3090</v>
      </c>
      <c r="B216" t="inlineStr">
        <is>
          <t>Love Cabaret</t>
        </is>
      </c>
      <c r="C216" s="556" t="n">
        <v>45717</v>
      </c>
      <c r="D216" t="inlineStr">
        <is>
          <t>02/2025</t>
        </is>
      </c>
      <c r="E216" t="inlineStr">
        <is>
          <t>HAMBURGUER BLEND</t>
        </is>
      </c>
      <c r="F216" t="inlineStr">
        <is>
          <t>QUILOGRAMA</t>
        </is>
      </c>
      <c r="G216" t="n">
        <v>23</v>
      </c>
      <c r="H216" t="inlineStr">
        <is>
          <t>ALIMENTOS</t>
        </is>
      </c>
      <c r="I216" t="n">
        <v>37.3</v>
      </c>
      <c r="J216" t="n">
        <v>857.9</v>
      </c>
    </row>
    <row r="217">
      <c r="A217" t="n">
        <v>3800</v>
      </c>
      <c r="B217" t="inlineStr">
        <is>
          <t>Love Cabaret</t>
        </is>
      </c>
      <c r="C217" s="556" t="n">
        <v>45748</v>
      </c>
      <c r="D217" t="inlineStr">
        <is>
          <t>03/2025</t>
        </is>
      </c>
      <c r="E217" t="inlineStr">
        <is>
          <t>HAMBURGUER BLEND</t>
        </is>
      </c>
      <c r="F217" t="inlineStr">
        <is>
          <t>QUILOGRAMA</t>
        </is>
      </c>
      <c r="G217" t="n">
        <v>3.6</v>
      </c>
      <c r="H217" t="inlineStr">
        <is>
          <t>ALIMENTOS</t>
        </is>
      </c>
      <c r="I217" t="n">
        <v>37.3</v>
      </c>
      <c r="J217" t="n">
        <v>134.28</v>
      </c>
    </row>
    <row r="218">
      <c r="A218" t="n">
        <v>3800</v>
      </c>
      <c r="B218" t="inlineStr">
        <is>
          <t>Love Cabaret</t>
        </is>
      </c>
      <c r="C218" s="556" t="n">
        <v>45748</v>
      </c>
      <c r="D218" t="inlineStr">
        <is>
          <t>03/2025</t>
        </is>
      </c>
      <c r="E218" t="inlineStr">
        <is>
          <t>HAMBURGUER BLEND</t>
        </is>
      </c>
      <c r="F218" t="inlineStr">
        <is>
          <t>QUILOGRAMA</t>
        </is>
      </c>
      <c r="G218" t="n">
        <v>3.6</v>
      </c>
      <c r="H218" t="inlineStr">
        <is>
          <t>ALIMENTOS</t>
        </is>
      </c>
      <c r="I218" t="n">
        <v>37.3</v>
      </c>
      <c r="J218" t="n">
        <v>134.28</v>
      </c>
    </row>
    <row r="219">
      <c r="A219" t="n">
        <v>3862</v>
      </c>
      <c r="B219" t="inlineStr">
        <is>
          <t>Love Cabaret</t>
        </is>
      </c>
      <c r="C219" s="556" t="n">
        <v>45778</v>
      </c>
      <c r="D219" t="inlineStr">
        <is>
          <t>04/2025</t>
        </is>
      </c>
      <c r="E219" t="inlineStr">
        <is>
          <t>HAMBURGUER BLEND</t>
        </is>
      </c>
      <c r="F219" t="inlineStr">
        <is>
          <t>QUILOGRAMA</t>
        </is>
      </c>
      <c r="G219" t="n">
        <v>9.5</v>
      </c>
      <c r="H219" t="inlineStr">
        <is>
          <t>ALIMENTOS</t>
        </is>
      </c>
      <c r="I219" t="n">
        <v>37.3</v>
      </c>
      <c r="J219" t="n">
        <v>354.35</v>
      </c>
    </row>
    <row r="220">
      <c r="A220" t="n">
        <v>4668</v>
      </c>
      <c r="B220" t="inlineStr">
        <is>
          <t>Love Cabaret</t>
        </is>
      </c>
      <c r="C220" s="556" t="n">
        <v>45809</v>
      </c>
      <c r="D220" t="inlineStr">
        <is>
          <t>05/2025</t>
        </is>
      </c>
      <c r="E220" t="inlineStr">
        <is>
          <t>HAMBURGUER BLEND</t>
        </is>
      </c>
      <c r="F220" t="inlineStr">
        <is>
          <t>QUILOGRAMA</t>
        </is>
      </c>
      <c r="G220" t="n">
        <v>18.7</v>
      </c>
      <c r="H220" t="inlineStr">
        <is>
          <t>ALIMENTOS</t>
        </is>
      </c>
      <c r="I220" t="n">
        <v>37.3</v>
      </c>
      <c r="J220" t="n">
        <v>697.51</v>
      </c>
    </row>
    <row r="221">
      <c r="A221" t="n">
        <v>5143</v>
      </c>
      <c r="B221" t="inlineStr">
        <is>
          <t>Love Cabaret</t>
        </is>
      </c>
      <c r="C221" s="556" t="n">
        <v>45839</v>
      </c>
      <c r="D221" t="inlineStr">
        <is>
          <t>06/2025</t>
        </is>
      </c>
      <c r="E221" t="inlineStr">
        <is>
          <t>HAMBURGUER BLEND</t>
        </is>
      </c>
      <c r="F221" t="inlineStr">
        <is>
          <t>QUILOGRAMA</t>
        </is>
      </c>
      <c r="G221" t="n">
        <v>2.74</v>
      </c>
      <c r="H221" t="inlineStr">
        <is>
          <t>ALIMENTOS</t>
        </is>
      </c>
      <c r="I221" t="n">
        <v>37.3</v>
      </c>
      <c r="J221" t="n">
        <v>102.2</v>
      </c>
    </row>
    <row r="222">
      <c r="A222" t="n">
        <v>5889</v>
      </c>
      <c r="B222" t="inlineStr">
        <is>
          <t>Love Cabaret</t>
        </is>
      </c>
      <c r="C222" s="556" t="n">
        <v>45870</v>
      </c>
      <c r="D222" t="inlineStr">
        <is>
          <t>07/2025</t>
        </is>
      </c>
      <c r="E222" t="inlineStr">
        <is>
          <t>HAMBURGUER BLEND</t>
        </is>
      </c>
      <c r="F222" t="inlineStr">
        <is>
          <t>QUILOGRAMA</t>
        </is>
      </c>
      <c r="G222" t="n">
        <v>13</v>
      </c>
      <c r="H222" t="inlineStr">
        <is>
          <t>ALIMENTOS</t>
        </is>
      </c>
      <c r="I222" t="n">
        <v>37.3</v>
      </c>
      <c r="J222" t="n">
        <v>484.9</v>
      </c>
    </row>
    <row r="223">
      <c r="A223" t="n">
        <v>6709</v>
      </c>
      <c r="B223" t="inlineStr">
        <is>
          <t>Love Cabaret</t>
        </is>
      </c>
      <c r="C223" s="556" t="n">
        <v>45901</v>
      </c>
      <c r="D223" t="inlineStr">
        <is>
          <t>08/2025</t>
        </is>
      </c>
      <c r="E223" t="inlineStr">
        <is>
          <t>HAMBURGUER BLEND</t>
        </is>
      </c>
      <c r="F223" t="inlineStr">
        <is>
          <t>QUILOGRAMA</t>
        </is>
      </c>
      <c r="G223" t="n">
        <v>18</v>
      </c>
      <c r="H223" t="inlineStr">
        <is>
          <t>ALIMENTOS</t>
        </is>
      </c>
      <c r="I223" t="n">
        <v>37.3</v>
      </c>
      <c r="J223" t="n">
        <v>671.4</v>
      </c>
    </row>
    <row r="224">
      <c r="A224" t="n">
        <v>7130</v>
      </c>
      <c r="B224" t="inlineStr">
        <is>
          <t>Love Cabaret</t>
        </is>
      </c>
      <c r="C224" s="556" t="n">
        <v>45931</v>
      </c>
      <c r="D224" t="inlineStr">
        <is>
          <t>09/2025</t>
        </is>
      </c>
      <c r="E224" t="inlineStr">
        <is>
          <t>HAMBURGUER BLEND</t>
        </is>
      </c>
      <c r="F224" t="inlineStr">
        <is>
          <t>QUILOGRAMA</t>
        </is>
      </c>
      <c r="G224" t="n">
        <v>14.5</v>
      </c>
      <c r="H224" t="inlineStr">
        <is>
          <t>ALIMENTOS</t>
        </is>
      </c>
      <c r="I224" t="n">
        <v>37.3</v>
      </c>
      <c r="J224" t="n">
        <v>540.85</v>
      </c>
    </row>
    <row r="225">
      <c r="A225" t="n">
        <v>7827</v>
      </c>
      <c r="B225" t="inlineStr">
        <is>
          <t>Love Cabaret</t>
        </is>
      </c>
      <c r="C225" s="556" t="n">
        <v>45992</v>
      </c>
      <c r="D225" t="inlineStr">
        <is>
          <t>11/2025</t>
        </is>
      </c>
      <c r="E225" t="inlineStr">
        <is>
          <t>HAMBURGUER BLEND</t>
        </is>
      </c>
      <c r="F225" t="inlineStr">
        <is>
          <t>QUILOGRAMA</t>
        </is>
      </c>
      <c r="G225" t="n">
        <v>6</v>
      </c>
      <c r="H225" t="inlineStr">
        <is>
          <t>ALIMENTOS</t>
        </is>
      </c>
      <c r="I225" t="n">
        <v>37.3</v>
      </c>
      <c r="J225" t="n">
        <v>223.8</v>
      </c>
    </row>
    <row r="226">
      <c r="A226" t="n">
        <v>7946</v>
      </c>
      <c r="B226" t="inlineStr">
        <is>
          <t>Love Cabaret</t>
        </is>
      </c>
      <c r="C226" s="556" t="n">
        <v>46023</v>
      </c>
      <c r="D226" t="inlineStr">
        <is>
          <t>12/2025</t>
        </is>
      </c>
      <c r="E226" t="inlineStr">
        <is>
          <t>HAMBURGUER BLEND</t>
        </is>
      </c>
      <c r="F226" t="inlineStr">
        <is>
          <t>QUILOGRAMA</t>
        </is>
      </c>
      <c r="G226" t="n">
        <v>4.9</v>
      </c>
      <c r="H226" t="inlineStr">
        <is>
          <t>ALIMENTOS</t>
        </is>
      </c>
      <c r="I226" t="n">
        <v>37.3</v>
      </c>
      <c r="J226" t="n">
        <v>182.77</v>
      </c>
    </row>
    <row r="227">
      <c r="A227" t="n">
        <v>8432</v>
      </c>
      <c r="B227" t="inlineStr">
        <is>
          <t>Love Cabaret</t>
        </is>
      </c>
      <c r="C227" s="556" t="n">
        <v>46054</v>
      </c>
      <c r="D227" t="inlineStr">
        <is>
          <t>01/2026</t>
        </is>
      </c>
      <c r="E227" t="inlineStr">
        <is>
          <t>HAMBURGUER BLEND</t>
        </is>
      </c>
      <c r="F227" t="inlineStr">
        <is>
          <t>QUILOGRAMA</t>
        </is>
      </c>
      <c r="G227" t="n">
        <v>11</v>
      </c>
      <c r="H227" t="inlineStr">
        <is>
          <t>ALIMENTOS</t>
        </is>
      </c>
      <c r="I227" t="n">
        <v>37.3</v>
      </c>
      <c r="J227" t="n">
        <v>410.3</v>
      </c>
    </row>
    <row r="228">
      <c r="A228" t="n">
        <v>9023</v>
      </c>
      <c r="B228" t="inlineStr">
        <is>
          <t>Love Cabaret</t>
        </is>
      </c>
      <c r="C228" s="556" t="n">
        <v>46082</v>
      </c>
      <c r="D228" t="inlineStr">
        <is>
          <t>02/2026</t>
        </is>
      </c>
      <c r="E228" t="inlineStr">
        <is>
          <t>HAMBURGUER BLEND</t>
        </is>
      </c>
      <c r="F228" t="inlineStr">
        <is>
          <t>QUILOGRAMA</t>
        </is>
      </c>
      <c r="G228" t="n">
        <v>22</v>
      </c>
      <c r="H228" t="inlineStr">
        <is>
          <t>ALIMENTOS</t>
        </is>
      </c>
      <c r="I228" t="n">
        <v>37.3</v>
      </c>
      <c r="J228" t="n">
        <v>820.6</v>
      </c>
    </row>
    <row r="229">
      <c r="A229" t="n">
        <v>9669</v>
      </c>
      <c r="B229" t="inlineStr">
        <is>
          <t>Love Cabaret</t>
        </is>
      </c>
      <c r="C229" s="556" t="n">
        <v>46113</v>
      </c>
      <c r="D229" t="inlineStr">
        <is>
          <t>03/2026</t>
        </is>
      </c>
      <c r="E229" t="inlineStr">
        <is>
          <t>HAMBURGUER BLEND</t>
        </is>
      </c>
      <c r="F229" t="inlineStr">
        <is>
          <t>QUILOGRAMA</t>
        </is>
      </c>
      <c r="G229" t="n">
        <v>42.78</v>
      </c>
      <c r="H229" t="inlineStr">
        <is>
          <t>ALIMENTOS</t>
        </is>
      </c>
      <c r="I229" t="n">
        <v>37.3</v>
      </c>
      <c r="J229" t="n">
        <v>1595.69</v>
      </c>
    </row>
    <row r="230">
      <c r="A230" t="n">
        <v>10276</v>
      </c>
      <c r="B230" t="inlineStr">
        <is>
          <t>Love Cabaret</t>
        </is>
      </c>
      <c r="C230" s="556" t="n">
        <v>46143</v>
      </c>
      <c r="D230" t="inlineStr">
        <is>
          <t>04/2026</t>
        </is>
      </c>
      <c r="E230" t="inlineStr">
        <is>
          <t>HAMBURGUER BLEND</t>
        </is>
      </c>
      <c r="F230" t="inlineStr">
        <is>
          <t>QUILOGRAMA</t>
        </is>
      </c>
      <c r="G230" t="n">
        <v>15</v>
      </c>
      <c r="H230" t="inlineStr">
        <is>
          <t>ALIMENTOS</t>
        </is>
      </c>
      <c r="I230" t="n">
        <v>37.3</v>
      </c>
      <c r="J230" t="n">
        <v>559.5</v>
      </c>
    </row>
    <row r="231">
      <c r="A231" t="n">
        <v>10549</v>
      </c>
      <c r="B231" t="inlineStr">
        <is>
          <t>Love Cabaret</t>
        </is>
      </c>
      <c r="C231" s="556" t="n">
        <v>46174</v>
      </c>
      <c r="D231" t="inlineStr">
        <is>
          <t>05/2026</t>
        </is>
      </c>
      <c r="E231" t="inlineStr">
        <is>
          <t>HAMBURGUER BLEND</t>
        </is>
      </c>
      <c r="F231" t="inlineStr">
        <is>
          <t>QUILOGRAMA</t>
        </is>
      </c>
      <c r="G231" t="n">
        <v>13</v>
      </c>
      <c r="H231" t="inlineStr">
        <is>
          <t>ALIMENTOS</t>
        </is>
      </c>
      <c r="I231" t="n">
        <v>37.3</v>
      </c>
      <c r="J231" t="n">
        <v>484.9</v>
      </c>
    </row>
    <row r="232">
      <c r="A232" t="n">
        <v>121</v>
      </c>
      <c r="B232" t="inlineStr">
        <is>
          <t>Love Cabaret</t>
        </is>
      </c>
      <c r="C232" s="556" t="n">
        <v>45597</v>
      </c>
      <c r="D232" t="inlineStr">
        <is>
          <t>10/2024</t>
        </is>
      </c>
      <c r="E232" t="inlineStr">
        <is>
          <t>KARAAGE BASE</t>
        </is>
      </c>
      <c r="F232" t="inlineStr">
        <is>
          <t>QUILOGRAMA</t>
        </is>
      </c>
      <c r="G232" t="n">
        <v>18.94</v>
      </c>
      <c r="H232" t="inlineStr">
        <is>
          <t>ALIMENTOS</t>
        </is>
      </c>
      <c r="I232" t="n">
        <v>36.9</v>
      </c>
      <c r="J232" t="n">
        <v>698.89</v>
      </c>
    </row>
    <row r="233">
      <c r="A233" t="n">
        <v>334</v>
      </c>
      <c r="B233" t="inlineStr">
        <is>
          <t>Love Cabaret</t>
        </is>
      </c>
      <c r="C233" s="556" t="n">
        <v>45627</v>
      </c>
      <c r="D233" t="inlineStr">
        <is>
          <t>11/2024</t>
        </is>
      </c>
      <c r="E233" t="inlineStr">
        <is>
          <t>KARAAGE BASE</t>
        </is>
      </c>
      <c r="F233" t="inlineStr">
        <is>
          <t>QUILOGRAMA</t>
        </is>
      </c>
      <c r="G233" t="n">
        <v>3.96</v>
      </c>
      <c r="H233" t="inlineStr">
        <is>
          <t>ALIMENTOS</t>
        </is>
      </c>
      <c r="I233" t="n">
        <v>36.9</v>
      </c>
      <c r="J233" t="n">
        <v>146.12</v>
      </c>
    </row>
    <row r="234">
      <c r="A234" t="n">
        <v>935</v>
      </c>
      <c r="B234" t="inlineStr">
        <is>
          <t>Love Cabaret</t>
        </is>
      </c>
      <c r="C234" s="556" t="n">
        <v>45658</v>
      </c>
      <c r="D234" t="inlineStr">
        <is>
          <t>12/2024</t>
        </is>
      </c>
      <c r="E234" t="inlineStr">
        <is>
          <t>KARAAGE BASE</t>
        </is>
      </c>
      <c r="F234" t="inlineStr">
        <is>
          <t>QUILOGRAMA</t>
        </is>
      </c>
      <c r="G234" t="n">
        <v>4</v>
      </c>
      <c r="H234" t="inlineStr">
        <is>
          <t>ALIMENTOS</t>
        </is>
      </c>
      <c r="I234" t="n">
        <v>36.9</v>
      </c>
      <c r="J234" t="n">
        <v>147.6</v>
      </c>
    </row>
    <row r="235">
      <c r="A235" t="n">
        <v>1293</v>
      </c>
      <c r="B235" t="inlineStr">
        <is>
          <t>Love Cabaret</t>
        </is>
      </c>
      <c r="C235" s="556" t="n">
        <v>45689</v>
      </c>
      <c r="D235" t="inlineStr">
        <is>
          <t>01/2025</t>
        </is>
      </c>
      <c r="E235" t="inlineStr">
        <is>
          <t>KARAAGE BASE</t>
        </is>
      </c>
      <c r="F235" t="inlineStr">
        <is>
          <t>QUILOGRAMA</t>
        </is>
      </c>
      <c r="G235" t="n">
        <v>12.24</v>
      </c>
      <c r="H235" t="inlineStr">
        <is>
          <t>ALIMENTOS</t>
        </is>
      </c>
      <c r="I235" t="n">
        <v>36.9</v>
      </c>
      <c r="J235" t="n">
        <v>451.66</v>
      </c>
    </row>
    <row r="236">
      <c r="A236" t="n">
        <v>3091</v>
      </c>
      <c r="B236" t="inlineStr">
        <is>
          <t>Love Cabaret</t>
        </is>
      </c>
      <c r="C236" s="556" t="n">
        <v>45717</v>
      </c>
      <c r="D236" t="inlineStr">
        <is>
          <t>02/2025</t>
        </is>
      </c>
      <c r="E236" t="inlineStr">
        <is>
          <t>KARAAGE BASE</t>
        </is>
      </c>
      <c r="F236" t="inlineStr">
        <is>
          <t>QUILOGRAMA</t>
        </is>
      </c>
      <c r="G236" t="n">
        <v>13.8</v>
      </c>
      <c r="H236" t="inlineStr">
        <is>
          <t>ALIMENTOS</t>
        </is>
      </c>
      <c r="I236" t="n">
        <v>36.9</v>
      </c>
      <c r="J236" t="n">
        <v>509.22</v>
      </c>
    </row>
    <row r="237">
      <c r="A237" t="n">
        <v>3802</v>
      </c>
      <c r="B237" t="inlineStr">
        <is>
          <t>Love Cabaret</t>
        </is>
      </c>
      <c r="C237" s="556" t="n">
        <v>45748</v>
      </c>
      <c r="D237" t="inlineStr">
        <is>
          <t>03/2025</t>
        </is>
      </c>
      <c r="E237" t="inlineStr">
        <is>
          <t>KARAAGE BASE</t>
        </is>
      </c>
      <c r="F237" t="inlineStr">
        <is>
          <t>QUILOGRAMA</t>
        </is>
      </c>
      <c r="G237" t="n">
        <v>7.8</v>
      </c>
      <c r="H237" t="inlineStr">
        <is>
          <t>ALIMENTOS</t>
        </is>
      </c>
      <c r="I237" t="n">
        <v>36.9</v>
      </c>
      <c r="J237" t="n">
        <v>287.82</v>
      </c>
    </row>
    <row r="238">
      <c r="A238" t="n">
        <v>3802</v>
      </c>
      <c r="B238" t="inlineStr">
        <is>
          <t>Love Cabaret</t>
        </is>
      </c>
      <c r="C238" s="556" t="n">
        <v>45748</v>
      </c>
      <c r="D238" t="inlineStr">
        <is>
          <t>03/2025</t>
        </is>
      </c>
      <c r="E238" t="inlineStr">
        <is>
          <t>KARAAGE BASE</t>
        </is>
      </c>
      <c r="F238" t="inlineStr">
        <is>
          <t>QUILOGRAMA</t>
        </is>
      </c>
      <c r="G238" t="n">
        <v>7.8</v>
      </c>
      <c r="H238" t="inlineStr">
        <is>
          <t>ALIMENTOS</t>
        </is>
      </c>
      <c r="I238" t="n">
        <v>36.9</v>
      </c>
      <c r="J238" t="n">
        <v>287.82</v>
      </c>
    </row>
    <row r="239">
      <c r="A239" t="n">
        <v>3863</v>
      </c>
      <c r="B239" t="inlineStr">
        <is>
          <t>Love Cabaret</t>
        </is>
      </c>
      <c r="C239" s="556" t="n">
        <v>45778</v>
      </c>
      <c r="D239" t="inlineStr">
        <is>
          <t>04/2025</t>
        </is>
      </c>
      <c r="E239" t="inlineStr">
        <is>
          <t>KARAAGE BASE</t>
        </is>
      </c>
      <c r="F239" t="inlineStr">
        <is>
          <t>QUILOGRAMA</t>
        </is>
      </c>
      <c r="G239" t="n">
        <v>9.699999999999999</v>
      </c>
      <c r="H239" t="inlineStr">
        <is>
          <t>ALIMENTOS</t>
        </is>
      </c>
      <c r="I239" t="n">
        <v>36.9</v>
      </c>
      <c r="J239" t="n">
        <v>357.93</v>
      </c>
    </row>
    <row r="240">
      <c r="A240" t="n">
        <v>4669</v>
      </c>
      <c r="B240" t="inlineStr">
        <is>
          <t>Love Cabaret</t>
        </is>
      </c>
      <c r="C240" s="556" t="n">
        <v>45809</v>
      </c>
      <c r="D240" t="inlineStr">
        <is>
          <t>05/2025</t>
        </is>
      </c>
      <c r="E240" t="inlineStr">
        <is>
          <t>KARAAGE BASE</t>
        </is>
      </c>
      <c r="F240" t="inlineStr">
        <is>
          <t>QUILOGRAMA</t>
        </is>
      </c>
      <c r="G240" t="n">
        <v>6.28</v>
      </c>
      <c r="H240" t="inlineStr">
        <is>
          <t>ALIMENTOS</t>
        </is>
      </c>
      <c r="I240" t="n">
        <v>36.9</v>
      </c>
      <c r="J240" t="n">
        <v>231.73</v>
      </c>
    </row>
    <row r="241">
      <c r="A241" t="n">
        <v>5144</v>
      </c>
      <c r="B241" t="inlineStr">
        <is>
          <t>Love Cabaret</t>
        </is>
      </c>
      <c r="C241" s="556" t="n">
        <v>45839</v>
      </c>
      <c r="D241" t="inlineStr">
        <is>
          <t>06/2025</t>
        </is>
      </c>
      <c r="E241" t="inlineStr">
        <is>
          <t>KARAAGE BASE</t>
        </is>
      </c>
      <c r="F241" t="inlineStr">
        <is>
          <t>QUILOGRAMA</t>
        </is>
      </c>
      <c r="G241" t="n">
        <v>13</v>
      </c>
      <c r="H241" t="inlineStr">
        <is>
          <t>ALIMENTOS</t>
        </is>
      </c>
      <c r="I241" t="n">
        <v>36.9</v>
      </c>
      <c r="J241" t="n">
        <v>479.7</v>
      </c>
    </row>
    <row r="242">
      <c r="A242" t="n">
        <v>5890</v>
      </c>
      <c r="B242" t="inlineStr">
        <is>
          <t>Love Cabaret</t>
        </is>
      </c>
      <c r="C242" s="556" t="n">
        <v>45870</v>
      </c>
      <c r="D242" t="inlineStr">
        <is>
          <t>07/2025</t>
        </is>
      </c>
      <c r="E242" t="inlineStr">
        <is>
          <t>KARAAGE BASE</t>
        </is>
      </c>
      <c r="F242" t="inlineStr">
        <is>
          <t>QUILOGRAMA</t>
        </is>
      </c>
      <c r="G242" t="n">
        <v>11.5</v>
      </c>
      <c r="H242" t="inlineStr">
        <is>
          <t>ALIMENTOS</t>
        </is>
      </c>
      <c r="I242" t="n">
        <v>36.9</v>
      </c>
      <c r="J242" t="n">
        <v>424.35</v>
      </c>
    </row>
    <row r="243">
      <c r="A243" t="n">
        <v>6710</v>
      </c>
      <c r="B243" t="inlineStr">
        <is>
          <t>Love Cabaret</t>
        </is>
      </c>
      <c r="C243" s="556" t="n">
        <v>45901</v>
      </c>
      <c r="D243" t="inlineStr">
        <is>
          <t>08/2025</t>
        </is>
      </c>
      <c r="E243" t="inlineStr">
        <is>
          <t>KARAAGE BASE</t>
        </is>
      </c>
      <c r="F243" t="inlineStr">
        <is>
          <t>QUILOGRAMA</t>
        </is>
      </c>
      <c r="G243" t="n">
        <v>7</v>
      </c>
      <c r="H243" t="inlineStr">
        <is>
          <t>ALIMENTOS</t>
        </is>
      </c>
      <c r="I243" t="n">
        <v>36.9</v>
      </c>
      <c r="J243" t="n">
        <v>258.3</v>
      </c>
    </row>
    <row r="244">
      <c r="A244" t="n">
        <v>7131</v>
      </c>
      <c r="B244" t="inlineStr">
        <is>
          <t>Love Cabaret</t>
        </is>
      </c>
      <c r="C244" s="556" t="n">
        <v>45931</v>
      </c>
      <c r="D244" t="inlineStr">
        <is>
          <t>09/2025</t>
        </is>
      </c>
      <c r="E244" t="inlineStr">
        <is>
          <t>KARAAGE BASE</t>
        </is>
      </c>
      <c r="F244" t="inlineStr">
        <is>
          <t>QUILOGRAMA</t>
        </is>
      </c>
      <c r="G244" t="n">
        <v>8.41</v>
      </c>
      <c r="H244" t="inlineStr">
        <is>
          <t>ALIMENTOS</t>
        </is>
      </c>
      <c r="I244" t="n">
        <v>36.9</v>
      </c>
      <c r="J244" t="n">
        <v>310.33</v>
      </c>
    </row>
    <row r="245">
      <c r="A245" t="n">
        <v>7478</v>
      </c>
      <c r="B245" t="inlineStr">
        <is>
          <t>Love Cabaret</t>
        </is>
      </c>
      <c r="C245" s="556" t="n">
        <v>45962</v>
      </c>
      <c r="D245" t="inlineStr">
        <is>
          <t>10/2025</t>
        </is>
      </c>
      <c r="E245" t="inlineStr">
        <is>
          <t>KARAAGE BASE</t>
        </is>
      </c>
      <c r="F245" t="inlineStr">
        <is>
          <t>QUILOGRAMA</t>
        </is>
      </c>
      <c r="G245" t="n">
        <v>17.5</v>
      </c>
      <c r="H245" t="inlineStr">
        <is>
          <t>ALIMENTOS</t>
        </is>
      </c>
      <c r="I245" t="n">
        <v>36.9</v>
      </c>
      <c r="J245" t="n">
        <v>645.75</v>
      </c>
    </row>
    <row r="246">
      <c r="A246" t="n">
        <v>7828</v>
      </c>
      <c r="B246" t="inlineStr">
        <is>
          <t>Love Cabaret</t>
        </is>
      </c>
      <c r="C246" s="556" t="n">
        <v>45992</v>
      </c>
      <c r="D246" t="inlineStr">
        <is>
          <t>11/2025</t>
        </is>
      </c>
      <c r="E246" t="inlineStr">
        <is>
          <t>KARAAGE BASE</t>
        </is>
      </c>
      <c r="F246" t="inlineStr">
        <is>
          <t>QUILOGRAMA</t>
        </is>
      </c>
      <c r="G246" t="n">
        <v>5.03</v>
      </c>
      <c r="H246" t="inlineStr">
        <is>
          <t>ALIMENTOS</t>
        </is>
      </c>
      <c r="I246" t="n">
        <v>36.9</v>
      </c>
      <c r="J246" t="n">
        <v>185.61</v>
      </c>
    </row>
    <row r="247">
      <c r="A247" t="n">
        <v>8433</v>
      </c>
      <c r="B247" t="inlineStr">
        <is>
          <t>Love Cabaret</t>
        </is>
      </c>
      <c r="C247" s="556" t="n">
        <v>46054</v>
      </c>
      <c r="D247" t="inlineStr">
        <is>
          <t>01/2026</t>
        </is>
      </c>
      <c r="E247" t="inlineStr">
        <is>
          <t>KARAAGE BASE</t>
        </is>
      </c>
      <c r="F247" t="inlineStr">
        <is>
          <t>QUILOGRAMA</t>
        </is>
      </c>
      <c r="G247" t="n">
        <v>4.3</v>
      </c>
      <c r="H247" t="inlineStr">
        <is>
          <t>ALIMENTOS</t>
        </is>
      </c>
      <c r="I247" t="n">
        <v>36.9</v>
      </c>
      <c r="J247" t="n">
        <v>158.67</v>
      </c>
    </row>
    <row r="248">
      <c r="A248" t="n">
        <v>9024</v>
      </c>
      <c r="B248" t="inlineStr">
        <is>
          <t>Love Cabaret</t>
        </is>
      </c>
      <c r="C248" s="556" t="n">
        <v>46082</v>
      </c>
      <c r="D248" t="inlineStr">
        <is>
          <t>02/2026</t>
        </is>
      </c>
      <c r="E248" t="inlineStr">
        <is>
          <t>KARAAGE BASE</t>
        </is>
      </c>
      <c r="F248" t="inlineStr">
        <is>
          <t>QUILOGRAMA</t>
        </is>
      </c>
      <c r="G248" t="n">
        <v>19</v>
      </c>
      <c r="H248" t="inlineStr">
        <is>
          <t>ALIMENTOS</t>
        </is>
      </c>
      <c r="I248" t="n">
        <v>36.9</v>
      </c>
      <c r="J248" t="n">
        <v>701.1</v>
      </c>
    </row>
    <row r="249">
      <c r="A249" t="n">
        <v>9670</v>
      </c>
      <c r="B249" t="inlineStr">
        <is>
          <t>Love Cabaret</t>
        </is>
      </c>
      <c r="C249" s="556" t="n">
        <v>46113</v>
      </c>
      <c r="D249" t="inlineStr">
        <is>
          <t>03/2026</t>
        </is>
      </c>
      <c r="E249" t="inlineStr">
        <is>
          <t>KARAAGE BASE</t>
        </is>
      </c>
      <c r="F249" t="inlineStr">
        <is>
          <t>QUILOGRAMA</t>
        </is>
      </c>
      <c r="G249" t="n">
        <v>24.2</v>
      </c>
      <c r="H249" t="inlineStr">
        <is>
          <t>ALIMENTOS</t>
        </is>
      </c>
      <c r="I249" t="n">
        <v>36.9</v>
      </c>
      <c r="J249" t="n">
        <v>892.98</v>
      </c>
    </row>
    <row r="250">
      <c r="A250" t="n">
        <v>10277</v>
      </c>
      <c r="B250" t="inlineStr">
        <is>
          <t>Love Cabaret</t>
        </is>
      </c>
      <c r="C250" s="556" t="n">
        <v>46143</v>
      </c>
      <c r="D250" t="inlineStr">
        <is>
          <t>04/2026</t>
        </is>
      </c>
      <c r="E250" t="inlineStr">
        <is>
          <t>KARAAGE BASE</t>
        </is>
      </c>
      <c r="F250" t="inlineStr">
        <is>
          <t>QUILOGRAMA</t>
        </is>
      </c>
      <c r="G250" t="n">
        <v>24.8</v>
      </c>
      <c r="H250" t="inlineStr">
        <is>
          <t>ALIMENTOS</t>
        </is>
      </c>
      <c r="I250" t="n">
        <v>36.9</v>
      </c>
      <c r="J250" t="n">
        <v>915.12</v>
      </c>
    </row>
    <row r="251">
      <c r="A251" t="n">
        <v>122</v>
      </c>
      <c r="B251" t="inlineStr">
        <is>
          <t>Love Cabaret</t>
        </is>
      </c>
      <c r="C251" s="556" t="n">
        <v>45597</v>
      </c>
      <c r="D251" t="inlineStr">
        <is>
          <t>10/2024</t>
        </is>
      </c>
      <c r="E251" t="inlineStr">
        <is>
          <t>MELADO DE GENGIBRE</t>
        </is>
      </c>
      <c r="F251" t="inlineStr">
        <is>
          <t>QUILOGRAMA</t>
        </is>
      </c>
      <c r="G251" t="n">
        <v>3.9</v>
      </c>
      <c r="H251" t="inlineStr">
        <is>
          <t>ALIMENTOS</t>
        </is>
      </c>
      <c r="I251" t="n">
        <v>20.63</v>
      </c>
      <c r="J251" t="n">
        <v>80.45999999999999</v>
      </c>
    </row>
    <row r="252">
      <c r="A252" t="n">
        <v>335</v>
      </c>
      <c r="B252" t="inlineStr">
        <is>
          <t>Love Cabaret</t>
        </is>
      </c>
      <c r="C252" s="556" t="n">
        <v>45627</v>
      </c>
      <c r="D252" t="inlineStr">
        <is>
          <t>11/2024</t>
        </is>
      </c>
      <c r="E252" t="inlineStr">
        <is>
          <t>MELADO DE GENGIBRE</t>
        </is>
      </c>
      <c r="F252" t="inlineStr">
        <is>
          <t>QUILOGRAMA</t>
        </is>
      </c>
      <c r="G252" t="n">
        <v>1.95</v>
      </c>
      <c r="H252" t="inlineStr">
        <is>
          <t>ALIMENTOS</t>
        </is>
      </c>
      <c r="I252" t="n">
        <v>20.63</v>
      </c>
      <c r="J252" t="n">
        <v>40.23</v>
      </c>
    </row>
    <row r="253">
      <c r="A253" t="n">
        <v>936</v>
      </c>
      <c r="B253" t="inlineStr">
        <is>
          <t>Love Cabaret</t>
        </is>
      </c>
      <c r="C253" s="556" t="n">
        <v>45658</v>
      </c>
      <c r="D253" t="inlineStr">
        <is>
          <t>12/2024</t>
        </is>
      </c>
      <c r="E253" t="inlineStr">
        <is>
          <t>MELADO DE GENGIBRE</t>
        </is>
      </c>
      <c r="F253" t="inlineStr">
        <is>
          <t>QUILOGRAMA</t>
        </is>
      </c>
      <c r="G253" t="n">
        <v>1.6</v>
      </c>
      <c r="H253" t="inlineStr">
        <is>
          <t>ALIMENTOS</t>
        </is>
      </c>
      <c r="I253" t="n">
        <v>20.63</v>
      </c>
      <c r="J253" t="n">
        <v>33.01</v>
      </c>
    </row>
    <row r="254">
      <c r="A254" t="n">
        <v>1294</v>
      </c>
      <c r="B254" t="inlineStr">
        <is>
          <t>Love Cabaret</t>
        </is>
      </c>
      <c r="C254" s="556" t="n">
        <v>45689</v>
      </c>
      <c r="D254" t="inlineStr">
        <is>
          <t>01/2025</t>
        </is>
      </c>
      <c r="E254" t="inlineStr">
        <is>
          <t>MELADO DE GENGIBRE</t>
        </is>
      </c>
      <c r="F254" t="inlineStr">
        <is>
          <t>QUILOGRAMA</t>
        </is>
      </c>
      <c r="G254" t="n">
        <v>3</v>
      </c>
      <c r="H254" t="inlineStr">
        <is>
          <t>ALIMENTOS</t>
        </is>
      </c>
      <c r="I254" t="n">
        <v>20.63</v>
      </c>
      <c r="J254" t="n">
        <v>61.89</v>
      </c>
    </row>
    <row r="255">
      <c r="A255" t="n">
        <v>3092</v>
      </c>
      <c r="B255" t="inlineStr">
        <is>
          <t>Love Cabaret</t>
        </is>
      </c>
      <c r="C255" s="556" t="n">
        <v>45717</v>
      </c>
      <c r="D255" t="inlineStr">
        <is>
          <t>02/2025</t>
        </is>
      </c>
      <c r="E255" t="inlineStr">
        <is>
          <t>MELADO DE GENGIBRE</t>
        </is>
      </c>
      <c r="F255" t="inlineStr">
        <is>
          <t>QUILOGRAMA</t>
        </is>
      </c>
      <c r="G255" t="n">
        <v>0.5</v>
      </c>
      <c r="H255" t="inlineStr">
        <is>
          <t>ALIMENTOS</t>
        </is>
      </c>
      <c r="I255" t="n">
        <v>20.63</v>
      </c>
      <c r="J255" t="n">
        <v>10.32</v>
      </c>
    </row>
    <row r="256">
      <c r="A256" t="n">
        <v>7132</v>
      </c>
      <c r="B256" t="inlineStr">
        <is>
          <t>Love Cabaret</t>
        </is>
      </c>
      <c r="C256" s="556" t="n">
        <v>45931</v>
      </c>
      <c r="D256" t="inlineStr">
        <is>
          <t>09/2025</t>
        </is>
      </c>
      <c r="E256" t="inlineStr">
        <is>
          <t>MELADO DE GENGIBRE</t>
        </is>
      </c>
      <c r="F256" t="inlineStr">
        <is>
          <t>QUILOGRAMA</t>
        </is>
      </c>
      <c r="G256" t="n">
        <v>0.84</v>
      </c>
      <c r="H256" t="inlineStr">
        <is>
          <t>ALIMENTOS</t>
        </is>
      </c>
      <c r="I256" t="n">
        <v>2.31</v>
      </c>
      <c r="J256" t="n">
        <v>1.94</v>
      </c>
    </row>
    <row r="257">
      <c r="A257" t="n">
        <v>7829</v>
      </c>
      <c r="B257" t="inlineStr">
        <is>
          <t>Love Cabaret</t>
        </is>
      </c>
      <c r="C257" s="556" t="n">
        <v>45992</v>
      </c>
      <c r="D257" t="inlineStr">
        <is>
          <t>11/2025</t>
        </is>
      </c>
      <c r="E257" t="inlineStr">
        <is>
          <t>MELADO DE GENGIBRE</t>
        </is>
      </c>
      <c r="F257" t="inlineStr">
        <is>
          <t>QUILOGRAMA</t>
        </is>
      </c>
      <c r="G257" t="n">
        <v>0.5</v>
      </c>
      <c r="H257" t="inlineStr">
        <is>
          <t>ALIMENTOS</t>
        </is>
      </c>
      <c r="I257" t="n">
        <v>2.31</v>
      </c>
      <c r="J257" t="n">
        <v>1.16</v>
      </c>
    </row>
    <row r="258">
      <c r="A258" t="n">
        <v>9026</v>
      </c>
      <c r="B258" t="inlineStr">
        <is>
          <t>Love Cabaret</t>
        </is>
      </c>
      <c r="C258" s="556" t="n">
        <v>46082</v>
      </c>
      <c r="D258" t="inlineStr">
        <is>
          <t>02/2026</t>
        </is>
      </c>
      <c r="E258" t="inlineStr">
        <is>
          <t>MELADO DE GENGIBRE</t>
        </is>
      </c>
      <c r="F258" t="inlineStr">
        <is>
          <t>QUILOGRAMA</t>
        </is>
      </c>
      <c r="G258" t="n">
        <v>1.8</v>
      </c>
      <c r="H258" t="inlineStr">
        <is>
          <t>ALIMENTOS</t>
        </is>
      </c>
      <c r="I258" t="n">
        <v>2.31</v>
      </c>
      <c r="J258" t="n">
        <v>4.16</v>
      </c>
    </row>
    <row r="259">
      <c r="A259" t="n">
        <v>123</v>
      </c>
      <c r="B259" t="inlineStr">
        <is>
          <t>Love Cabaret</t>
        </is>
      </c>
      <c r="C259" s="556" t="n">
        <v>45597</v>
      </c>
      <c r="D259" t="inlineStr">
        <is>
          <t>10/2024</t>
        </is>
      </c>
      <c r="E259" t="inlineStr">
        <is>
          <t>MIX DE COGUMELOS</t>
        </is>
      </c>
      <c r="F259" t="inlineStr">
        <is>
          <t>QUILOGRAMA</t>
        </is>
      </c>
      <c r="G259" t="n">
        <v>3.48</v>
      </c>
      <c r="H259" t="inlineStr">
        <is>
          <t>ALIMENTOS</t>
        </is>
      </c>
      <c r="I259" t="n">
        <v>77.8</v>
      </c>
      <c r="J259" t="n">
        <v>270.74</v>
      </c>
    </row>
    <row r="260">
      <c r="A260" t="n">
        <v>336</v>
      </c>
      <c r="B260" t="inlineStr">
        <is>
          <t>Love Cabaret</t>
        </is>
      </c>
      <c r="C260" s="556" t="n">
        <v>45627</v>
      </c>
      <c r="D260" t="inlineStr">
        <is>
          <t>11/2024</t>
        </is>
      </c>
      <c r="E260" t="inlineStr">
        <is>
          <t>MIX DE COGUMELOS</t>
        </is>
      </c>
      <c r="F260" t="inlineStr">
        <is>
          <t>QUILOGRAMA</t>
        </is>
      </c>
      <c r="G260" t="n">
        <v>1.75</v>
      </c>
      <c r="H260" t="inlineStr">
        <is>
          <t>ALIMENTOS</t>
        </is>
      </c>
      <c r="I260" t="n">
        <v>77.8</v>
      </c>
      <c r="J260" t="n">
        <v>136.15</v>
      </c>
    </row>
    <row r="261">
      <c r="A261" t="n">
        <v>937</v>
      </c>
      <c r="B261" t="inlineStr">
        <is>
          <t>Love Cabaret</t>
        </is>
      </c>
      <c r="C261" s="556" t="n">
        <v>45658</v>
      </c>
      <c r="D261" t="inlineStr">
        <is>
          <t>12/2024</t>
        </is>
      </c>
      <c r="E261" t="inlineStr">
        <is>
          <t>MIX DE COGUMELOS</t>
        </is>
      </c>
      <c r="F261" t="inlineStr">
        <is>
          <t>QUILOGRAMA</t>
        </is>
      </c>
      <c r="G261" t="n">
        <v>1</v>
      </c>
      <c r="H261" t="inlineStr">
        <is>
          <t>ALIMENTOS</t>
        </is>
      </c>
      <c r="I261" t="n">
        <v>77.8</v>
      </c>
      <c r="J261" t="n">
        <v>77.8</v>
      </c>
    </row>
    <row r="262">
      <c r="A262" t="n">
        <v>1295</v>
      </c>
      <c r="B262" t="inlineStr">
        <is>
          <t>Love Cabaret</t>
        </is>
      </c>
      <c r="C262" s="556" t="n">
        <v>45689</v>
      </c>
      <c r="D262" t="inlineStr">
        <is>
          <t>01/2025</t>
        </is>
      </c>
      <c r="E262" t="inlineStr">
        <is>
          <t>MIX DE COGUMELOS</t>
        </is>
      </c>
      <c r="F262" t="inlineStr">
        <is>
          <t>QUILOGRAMA</t>
        </is>
      </c>
      <c r="G262" t="n">
        <v>2.05</v>
      </c>
      <c r="H262" t="inlineStr">
        <is>
          <t>ALIMENTOS</t>
        </is>
      </c>
      <c r="I262" t="n">
        <v>77.8</v>
      </c>
      <c r="J262" t="n">
        <v>159.49</v>
      </c>
    </row>
    <row r="263">
      <c r="A263" t="n">
        <v>3093</v>
      </c>
      <c r="B263" t="inlineStr">
        <is>
          <t>Love Cabaret</t>
        </is>
      </c>
      <c r="C263" s="556" t="n">
        <v>45717</v>
      </c>
      <c r="D263" t="inlineStr">
        <is>
          <t>02/2025</t>
        </is>
      </c>
      <c r="E263" t="inlineStr">
        <is>
          <t>MIX DE COGUMELOS</t>
        </is>
      </c>
      <c r="F263" t="inlineStr">
        <is>
          <t>QUILOGRAMA</t>
        </is>
      </c>
      <c r="G263" t="n">
        <v>0.5</v>
      </c>
      <c r="H263" t="inlineStr">
        <is>
          <t>ALIMENTOS</t>
        </is>
      </c>
      <c r="I263" t="n">
        <v>77.8</v>
      </c>
      <c r="J263" t="n">
        <v>38.9</v>
      </c>
    </row>
    <row r="264">
      <c r="A264" t="n">
        <v>3808</v>
      </c>
      <c r="B264" t="inlineStr">
        <is>
          <t>Love Cabaret</t>
        </is>
      </c>
      <c r="C264" s="556" t="n">
        <v>45748</v>
      </c>
      <c r="D264" t="inlineStr">
        <is>
          <t>03/2025</t>
        </is>
      </c>
      <c r="E264" t="inlineStr">
        <is>
          <t>MIX DE COGUMELOS</t>
        </is>
      </c>
      <c r="F264" t="inlineStr">
        <is>
          <t>QUILOGRAMA</t>
        </is>
      </c>
      <c r="G264" t="n">
        <v>3.9</v>
      </c>
      <c r="H264" t="inlineStr">
        <is>
          <t>ALIMENTOS</t>
        </is>
      </c>
      <c r="I264" t="n">
        <v>77.8</v>
      </c>
      <c r="J264" t="n">
        <v>303.42</v>
      </c>
    </row>
    <row r="265">
      <c r="A265" t="n">
        <v>3808</v>
      </c>
      <c r="B265" t="inlineStr">
        <is>
          <t>Love Cabaret</t>
        </is>
      </c>
      <c r="C265" s="556" t="n">
        <v>45748</v>
      </c>
      <c r="D265" t="inlineStr">
        <is>
          <t>03/2025</t>
        </is>
      </c>
      <c r="E265" t="inlineStr">
        <is>
          <t>MIX DE COGUMELOS</t>
        </is>
      </c>
      <c r="F265" t="inlineStr">
        <is>
          <t>QUILOGRAMA</t>
        </is>
      </c>
      <c r="G265" t="n">
        <v>3.9</v>
      </c>
      <c r="H265" t="inlineStr">
        <is>
          <t>ALIMENTOS</t>
        </is>
      </c>
      <c r="I265" t="n">
        <v>77.8</v>
      </c>
      <c r="J265" t="n">
        <v>303.42</v>
      </c>
    </row>
    <row r="266">
      <c r="A266" t="n">
        <v>3864</v>
      </c>
      <c r="B266" t="inlineStr">
        <is>
          <t>Love Cabaret</t>
        </is>
      </c>
      <c r="C266" s="556" t="n">
        <v>45778</v>
      </c>
      <c r="D266" t="inlineStr">
        <is>
          <t>04/2025</t>
        </is>
      </c>
      <c r="E266" t="inlineStr">
        <is>
          <t>MIX DE COGUMELOS</t>
        </is>
      </c>
      <c r="F266" t="inlineStr">
        <is>
          <t>QUILOGRAMA</t>
        </is>
      </c>
      <c r="G266" t="n">
        <v>1.5</v>
      </c>
      <c r="H266" t="inlineStr">
        <is>
          <t>ALIMENTOS</t>
        </is>
      </c>
      <c r="I266" t="n">
        <v>77.8</v>
      </c>
      <c r="J266" t="n">
        <v>116.7</v>
      </c>
    </row>
    <row r="267">
      <c r="A267" t="n">
        <v>4670</v>
      </c>
      <c r="B267" t="inlineStr">
        <is>
          <t>Love Cabaret</t>
        </is>
      </c>
      <c r="C267" s="556" t="n">
        <v>45809</v>
      </c>
      <c r="D267" t="inlineStr">
        <is>
          <t>05/2025</t>
        </is>
      </c>
      <c r="E267" t="inlineStr">
        <is>
          <t>MIX DE COGUMELOS</t>
        </is>
      </c>
      <c r="F267" t="inlineStr">
        <is>
          <t>QUILOGRAMA</t>
        </is>
      </c>
      <c r="G267" t="n">
        <v>1</v>
      </c>
      <c r="H267" t="inlineStr">
        <is>
          <t>ALIMENTOS</t>
        </is>
      </c>
      <c r="I267" t="n">
        <v>77.8</v>
      </c>
      <c r="J267" t="n">
        <v>77.8</v>
      </c>
    </row>
    <row r="268">
      <c r="A268" t="n">
        <v>5145</v>
      </c>
      <c r="B268" t="inlineStr">
        <is>
          <t>Love Cabaret</t>
        </is>
      </c>
      <c r="C268" s="556" t="n">
        <v>45839</v>
      </c>
      <c r="D268" t="inlineStr">
        <is>
          <t>06/2025</t>
        </is>
      </c>
      <c r="E268" t="inlineStr">
        <is>
          <t>MIX DE COGUMELOS</t>
        </is>
      </c>
      <c r="F268" t="inlineStr">
        <is>
          <t>QUILOGRAMA</t>
        </is>
      </c>
      <c r="G268" t="n">
        <v>0.8</v>
      </c>
      <c r="H268" t="inlineStr">
        <is>
          <t>ALIMENTOS</t>
        </is>
      </c>
      <c r="I268" t="n">
        <v>77.8</v>
      </c>
      <c r="J268" t="n">
        <v>62.24</v>
      </c>
    </row>
    <row r="269">
      <c r="A269" t="n">
        <v>5891</v>
      </c>
      <c r="B269" t="inlineStr">
        <is>
          <t>Love Cabaret</t>
        </is>
      </c>
      <c r="C269" s="556" t="n">
        <v>45870</v>
      </c>
      <c r="D269" t="inlineStr">
        <is>
          <t>07/2025</t>
        </is>
      </c>
      <c r="E269" t="inlineStr">
        <is>
          <t>MIX DE COGUMELOS</t>
        </is>
      </c>
      <c r="F269" t="inlineStr">
        <is>
          <t>QUILOGRAMA</t>
        </is>
      </c>
      <c r="G269" t="n">
        <v>2.55</v>
      </c>
      <c r="H269" t="inlineStr">
        <is>
          <t>ALIMENTOS</t>
        </is>
      </c>
      <c r="I269" t="n">
        <v>77.8</v>
      </c>
      <c r="J269" t="n">
        <v>198.39</v>
      </c>
    </row>
    <row r="270">
      <c r="A270" t="n">
        <v>6711</v>
      </c>
      <c r="B270" t="inlineStr">
        <is>
          <t>Love Cabaret</t>
        </is>
      </c>
      <c r="C270" s="556" t="n">
        <v>45901</v>
      </c>
      <c r="D270" t="inlineStr">
        <is>
          <t>08/2025</t>
        </is>
      </c>
      <c r="E270" t="inlineStr">
        <is>
          <t>MIX DE COGUMELOS</t>
        </is>
      </c>
      <c r="F270" t="inlineStr">
        <is>
          <t>QUILOGRAMA</t>
        </is>
      </c>
      <c r="G270" t="n">
        <v>2.3</v>
      </c>
      <c r="H270" t="inlineStr">
        <is>
          <t>ALIMENTOS</t>
        </is>
      </c>
      <c r="I270" t="n">
        <v>77.8</v>
      </c>
      <c r="J270" t="n">
        <v>178.94</v>
      </c>
    </row>
    <row r="271">
      <c r="A271" t="n">
        <v>7133</v>
      </c>
      <c r="B271" t="inlineStr">
        <is>
          <t>Love Cabaret</t>
        </is>
      </c>
      <c r="C271" s="556" t="n">
        <v>45931</v>
      </c>
      <c r="D271" t="inlineStr">
        <is>
          <t>09/2025</t>
        </is>
      </c>
      <c r="E271" t="inlineStr">
        <is>
          <t>MIX DE COGUMELOS</t>
        </is>
      </c>
      <c r="F271" t="inlineStr">
        <is>
          <t>QUILOGRAMA</t>
        </is>
      </c>
      <c r="G271" t="n">
        <v>2.3</v>
      </c>
      <c r="H271" t="inlineStr">
        <is>
          <t>ALIMENTOS</t>
        </is>
      </c>
      <c r="I271" t="n">
        <v>77.8</v>
      </c>
      <c r="J271" t="n">
        <v>178.94</v>
      </c>
    </row>
    <row r="272">
      <c r="A272" t="n">
        <v>7830</v>
      </c>
      <c r="B272" t="inlineStr">
        <is>
          <t>Love Cabaret</t>
        </is>
      </c>
      <c r="C272" s="556" t="n">
        <v>45992</v>
      </c>
      <c r="D272" t="inlineStr">
        <is>
          <t>11/2025</t>
        </is>
      </c>
      <c r="E272" t="inlineStr">
        <is>
          <t>MIX DE COGUMELOS</t>
        </is>
      </c>
      <c r="F272" t="inlineStr">
        <is>
          <t>QUILOGRAMA</t>
        </is>
      </c>
      <c r="G272" t="n">
        <v>0.4</v>
      </c>
      <c r="H272" t="inlineStr">
        <is>
          <t>ALIMENTOS</t>
        </is>
      </c>
      <c r="I272" t="n">
        <v>77.8</v>
      </c>
      <c r="J272" t="n">
        <v>31.12</v>
      </c>
    </row>
    <row r="273">
      <c r="A273" t="n">
        <v>7948</v>
      </c>
      <c r="B273" t="inlineStr">
        <is>
          <t>Love Cabaret</t>
        </is>
      </c>
      <c r="C273" s="556" t="n">
        <v>46023</v>
      </c>
      <c r="D273" t="inlineStr">
        <is>
          <t>12/2025</t>
        </is>
      </c>
      <c r="E273" t="inlineStr">
        <is>
          <t>MIX DE COGUMELOS</t>
        </is>
      </c>
      <c r="F273" t="inlineStr">
        <is>
          <t>QUILOGRAMA</t>
        </is>
      </c>
      <c r="G273" t="n">
        <v>3</v>
      </c>
      <c r="H273" t="inlineStr">
        <is>
          <t>ALIMENTOS</t>
        </is>
      </c>
      <c r="I273" t="n">
        <v>77.8</v>
      </c>
      <c r="J273" t="n">
        <v>233.4</v>
      </c>
    </row>
    <row r="274">
      <c r="A274" t="n">
        <v>8435</v>
      </c>
      <c r="B274" t="inlineStr">
        <is>
          <t>Love Cabaret</t>
        </is>
      </c>
      <c r="C274" s="556" t="n">
        <v>46054</v>
      </c>
      <c r="D274" t="inlineStr">
        <is>
          <t>01/2026</t>
        </is>
      </c>
      <c r="E274" t="inlineStr">
        <is>
          <t>MIX DE COGUMELOS</t>
        </is>
      </c>
      <c r="F274" t="inlineStr">
        <is>
          <t>QUILOGRAMA</t>
        </is>
      </c>
      <c r="G274" t="n">
        <v>0.7</v>
      </c>
      <c r="H274" t="inlineStr">
        <is>
          <t>ALIMENTOS</t>
        </is>
      </c>
      <c r="I274" t="n">
        <v>77.8</v>
      </c>
      <c r="J274" t="n">
        <v>54.46</v>
      </c>
    </row>
    <row r="275">
      <c r="A275" t="n">
        <v>9027</v>
      </c>
      <c r="B275" t="inlineStr">
        <is>
          <t>Love Cabaret</t>
        </is>
      </c>
      <c r="C275" s="556" t="n">
        <v>46082</v>
      </c>
      <c r="D275" t="inlineStr">
        <is>
          <t>02/2026</t>
        </is>
      </c>
      <c r="E275" t="inlineStr">
        <is>
          <t>MIX DE COGUMELOS</t>
        </is>
      </c>
      <c r="F275" t="inlineStr">
        <is>
          <t>QUILOGRAMA</t>
        </is>
      </c>
      <c r="G275" t="n">
        <v>3.6</v>
      </c>
      <c r="H275" t="inlineStr">
        <is>
          <t>ALIMENTOS</t>
        </is>
      </c>
      <c r="I275" t="n">
        <v>77.8</v>
      </c>
      <c r="J275" t="n">
        <v>280.08</v>
      </c>
    </row>
    <row r="276">
      <c r="A276" t="n">
        <v>10279</v>
      </c>
      <c r="B276" t="inlineStr">
        <is>
          <t>Love Cabaret</t>
        </is>
      </c>
      <c r="C276" s="556" t="n">
        <v>46143</v>
      </c>
      <c r="D276" t="inlineStr">
        <is>
          <t>04/2026</t>
        </is>
      </c>
      <c r="E276" t="inlineStr">
        <is>
          <t>MIX DE COGUMELOS</t>
        </is>
      </c>
      <c r="F276" t="inlineStr">
        <is>
          <t>QUILOGRAMA</t>
        </is>
      </c>
      <c r="G276" t="n">
        <v>3.2</v>
      </c>
      <c r="H276" t="inlineStr">
        <is>
          <t>ALIMENTOS</t>
        </is>
      </c>
      <c r="I276" t="n">
        <v>77.8</v>
      </c>
      <c r="J276" t="n">
        <v>248.96</v>
      </c>
    </row>
    <row r="277">
      <c r="A277" t="n">
        <v>124</v>
      </c>
      <c r="B277" t="inlineStr">
        <is>
          <t>Love Cabaret</t>
        </is>
      </c>
      <c r="C277" s="556" t="n">
        <v>45597</v>
      </c>
      <c r="D277" t="inlineStr">
        <is>
          <t>10/2024</t>
        </is>
      </c>
      <c r="E277" t="inlineStr">
        <is>
          <t>MOLHO DE TOMATE</t>
        </is>
      </c>
      <c r="F277" t="inlineStr">
        <is>
          <t>QUILOGRAMA</t>
        </is>
      </c>
      <c r="G277" t="n">
        <v>6.8</v>
      </c>
      <c r="H277" t="inlineStr">
        <is>
          <t>ALIMENTOS</t>
        </is>
      </c>
      <c r="I277" t="n">
        <v>13.7</v>
      </c>
      <c r="J277" t="n">
        <v>93.16</v>
      </c>
    </row>
    <row r="278">
      <c r="A278" t="n">
        <v>337</v>
      </c>
      <c r="B278" t="inlineStr">
        <is>
          <t>Love Cabaret</t>
        </is>
      </c>
      <c r="C278" s="556" t="n">
        <v>45627</v>
      </c>
      <c r="D278" t="inlineStr">
        <is>
          <t>11/2024</t>
        </is>
      </c>
      <c r="E278" t="inlineStr">
        <is>
          <t>MOLHO DE TOMATE</t>
        </is>
      </c>
      <c r="F278" t="inlineStr">
        <is>
          <t>QUILOGRAMA</t>
        </is>
      </c>
      <c r="G278" t="n">
        <v>3</v>
      </c>
      <c r="H278" t="inlineStr">
        <is>
          <t>ALIMENTOS</t>
        </is>
      </c>
      <c r="I278" t="n">
        <v>13.7</v>
      </c>
      <c r="J278" t="n">
        <v>41.1</v>
      </c>
    </row>
    <row r="279">
      <c r="A279" t="n">
        <v>938</v>
      </c>
      <c r="B279" t="inlineStr">
        <is>
          <t>Love Cabaret</t>
        </is>
      </c>
      <c r="C279" s="556" t="n">
        <v>45658</v>
      </c>
      <c r="D279" t="inlineStr">
        <is>
          <t>12/2024</t>
        </is>
      </c>
      <c r="E279" t="inlineStr">
        <is>
          <t>MOLHO DE TOMATE</t>
        </is>
      </c>
      <c r="F279" t="inlineStr">
        <is>
          <t>QUILOGRAMA</t>
        </is>
      </c>
      <c r="G279" t="n">
        <v>2.68</v>
      </c>
      <c r="H279" t="inlineStr">
        <is>
          <t>ALIMENTOS</t>
        </is>
      </c>
      <c r="I279" t="n">
        <v>13.7</v>
      </c>
      <c r="J279" t="n">
        <v>36.72</v>
      </c>
    </row>
    <row r="280">
      <c r="A280" t="n">
        <v>1296</v>
      </c>
      <c r="B280" t="inlineStr">
        <is>
          <t>Love Cabaret</t>
        </is>
      </c>
      <c r="C280" s="556" t="n">
        <v>45689</v>
      </c>
      <c r="D280" t="inlineStr">
        <is>
          <t>01/2025</t>
        </is>
      </c>
      <c r="E280" t="inlineStr">
        <is>
          <t>MOLHO DE TOMATE</t>
        </is>
      </c>
      <c r="F280" t="inlineStr">
        <is>
          <t>QUILOGRAMA</t>
        </is>
      </c>
      <c r="G280" t="n">
        <v>1</v>
      </c>
      <c r="H280" t="inlineStr">
        <is>
          <t>ALIMENTOS</t>
        </is>
      </c>
      <c r="I280" t="n">
        <v>13.7</v>
      </c>
      <c r="J280" t="n">
        <v>13.7</v>
      </c>
    </row>
    <row r="281">
      <c r="A281" t="n">
        <v>3094</v>
      </c>
      <c r="B281" t="inlineStr">
        <is>
          <t>Love Cabaret</t>
        </is>
      </c>
      <c r="C281" s="556" t="n">
        <v>45717</v>
      </c>
      <c r="D281" t="inlineStr">
        <is>
          <t>02/2025</t>
        </is>
      </c>
      <c r="E281" t="inlineStr">
        <is>
          <t>MOLHO DE TOMATE</t>
        </is>
      </c>
      <c r="F281" t="inlineStr">
        <is>
          <t>QUILOGRAMA</t>
        </is>
      </c>
      <c r="G281" t="n">
        <v>0</v>
      </c>
      <c r="H281" t="inlineStr">
        <is>
          <t>ALIMENTOS</t>
        </is>
      </c>
      <c r="I281" t="n">
        <v>13.7</v>
      </c>
      <c r="J281" t="n">
        <v>0</v>
      </c>
    </row>
    <row r="282">
      <c r="A282" t="n">
        <v>3809</v>
      </c>
      <c r="B282" t="inlineStr">
        <is>
          <t>Love Cabaret</t>
        </is>
      </c>
      <c r="C282" s="556" t="n">
        <v>45748</v>
      </c>
      <c r="D282" t="inlineStr">
        <is>
          <t>03/2025</t>
        </is>
      </c>
      <c r="E282" t="inlineStr">
        <is>
          <t>MOLHO DE TOMATE</t>
        </is>
      </c>
      <c r="F282" t="inlineStr">
        <is>
          <t>QUILOGRAMA</t>
        </is>
      </c>
      <c r="G282" t="n">
        <v>2.5</v>
      </c>
      <c r="H282" t="inlineStr">
        <is>
          <t>ALIMENTOS</t>
        </is>
      </c>
      <c r="I282" t="n">
        <v>13.7</v>
      </c>
      <c r="J282" t="n">
        <v>34.25</v>
      </c>
    </row>
    <row r="283">
      <c r="A283" t="n">
        <v>3809</v>
      </c>
      <c r="B283" t="inlineStr">
        <is>
          <t>Love Cabaret</t>
        </is>
      </c>
      <c r="C283" s="556" t="n">
        <v>45748</v>
      </c>
      <c r="D283" t="inlineStr">
        <is>
          <t>03/2025</t>
        </is>
      </c>
      <c r="E283" t="inlineStr">
        <is>
          <t>MOLHO DE TOMATE</t>
        </is>
      </c>
      <c r="F283" t="inlineStr">
        <is>
          <t>QUILOGRAMA</t>
        </is>
      </c>
      <c r="G283" t="n">
        <v>2.5</v>
      </c>
      <c r="H283" t="inlineStr">
        <is>
          <t>ALIMENTOS</t>
        </is>
      </c>
      <c r="I283" t="n">
        <v>13.7</v>
      </c>
      <c r="J283" t="n">
        <v>34.25</v>
      </c>
    </row>
    <row r="284">
      <c r="A284" t="n">
        <v>3865</v>
      </c>
      <c r="B284" t="inlineStr">
        <is>
          <t>Love Cabaret</t>
        </is>
      </c>
      <c r="C284" s="556" t="n">
        <v>45778</v>
      </c>
      <c r="D284" t="inlineStr">
        <is>
          <t>04/2025</t>
        </is>
      </c>
      <c r="E284" t="inlineStr">
        <is>
          <t>MOLHO DE TOMATE</t>
        </is>
      </c>
      <c r="F284" t="inlineStr">
        <is>
          <t>QUILOGRAMA</t>
        </is>
      </c>
      <c r="G284" t="n">
        <v>1.58</v>
      </c>
      <c r="H284" t="inlineStr">
        <is>
          <t>ALIMENTOS</t>
        </is>
      </c>
      <c r="I284" t="n">
        <v>13.7</v>
      </c>
      <c r="J284" t="n">
        <v>21.65</v>
      </c>
    </row>
    <row r="285">
      <c r="A285" t="n">
        <v>4671</v>
      </c>
      <c r="B285" t="inlineStr">
        <is>
          <t>Love Cabaret</t>
        </is>
      </c>
      <c r="C285" s="556" t="n">
        <v>45809</v>
      </c>
      <c r="D285" t="inlineStr">
        <is>
          <t>05/2025</t>
        </is>
      </c>
      <c r="E285" t="inlineStr">
        <is>
          <t>MOLHO DE TOMATE</t>
        </is>
      </c>
      <c r="F285" t="inlineStr">
        <is>
          <t>QUILOGRAMA</t>
        </is>
      </c>
      <c r="G285" t="n">
        <v>3</v>
      </c>
      <c r="H285" t="inlineStr">
        <is>
          <t>ALIMENTOS</t>
        </is>
      </c>
      <c r="I285" t="n">
        <v>13.7</v>
      </c>
      <c r="J285" t="n">
        <v>41.1</v>
      </c>
    </row>
    <row r="286">
      <c r="A286" t="n">
        <v>5146</v>
      </c>
      <c r="B286" t="inlineStr">
        <is>
          <t>Love Cabaret</t>
        </is>
      </c>
      <c r="C286" s="556" t="n">
        <v>45839</v>
      </c>
      <c r="D286" t="inlineStr">
        <is>
          <t>06/2025</t>
        </is>
      </c>
      <c r="E286" t="inlineStr">
        <is>
          <t>MOLHO DE TOMATE</t>
        </is>
      </c>
      <c r="F286" t="inlineStr">
        <is>
          <t>QUILOGRAMA</t>
        </is>
      </c>
      <c r="G286" t="n">
        <v>1.3</v>
      </c>
      <c r="H286" t="inlineStr">
        <is>
          <t>ALIMENTOS</t>
        </is>
      </c>
      <c r="I286" t="n">
        <v>13.7</v>
      </c>
      <c r="J286" t="n">
        <v>17.81</v>
      </c>
    </row>
    <row r="287">
      <c r="A287" t="n">
        <v>5892</v>
      </c>
      <c r="B287" t="inlineStr">
        <is>
          <t>Love Cabaret</t>
        </is>
      </c>
      <c r="C287" s="556" t="n">
        <v>45870</v>
      </c>
      <c r="D287" t="inlineStr">
        <is>
          <t>07/2025</t>
        </is>
      </c>
      <c r="E287" t="inlineStr">
        <is>
          <t>MOLHO DE TOMATE</t>
        </is>
      </c>
      <c r="F287" t="inlineStr">
        <is>
          <t>QUILOGRAMA</t>
        </is>
      </c>
      <c r="G287" t="n">
        <v>5.1</v>
      </c>
      <c r="H287" t="inlineStr">
        <is>
          <t>ALIMENTOS</t>
        </is>
      </c>
      <c r="I287" t="n">
        <v>13.7</v>
      </c>
      <c r="J287" t="n">
        <v>69.87</v>
      </c>
    </row>
    <row r="288">
      <c r="A288" t="n">
        <v>6712</v>
      </c>
      <c r="B288" t="inlineStr">
        <is>
          <t>Love Cabaret</t>
        </is>
      </c>
      <c r="C288" s="556" t="n">
        <v>45901</v>
      </c>
      <c r="D288" t="inlineStr">
        <is>
          <t>08/2025</t>
        </is>
      </c>
      <c r="E288" t="inlineStr">
        <is>
          <t>MOLHO DE TOMATE</t>
        </is>
      </c>
      <c r="F288" t="inlineStr">
        <is>
          <t>QUILOGRAMA</t>
        </is>
      </c>
      <c r="G288" t="n">
        <v>0.8</v>
      </c>
      <c r="H288" t="inlineStr">
        <is>
          <t>ALIMENTOS</t>
        </is>
      </c>
      <c r="I288" t="n">
        <v>13.7</v>
      </c>
      <c r="J288" t="n">
        <v>10.96</v>
      </c>
    </row>
    <row r="289">
      <c r="A289" t="n">
        <v>7134</v>
      </c>
      <c r="B289" t="inlineStr">
        <is>
          <t>Love Cabaret</t>
        </is>
      </c>
      <c r="C289" s="556" t="n">
        <v>45931</v>
      </c>
      <c r="D289" t="inlineStr">
        <is>
          <t>09/2025</t>
        </is>
      </c>
      <c r="E289" t="inlineStr">
        <is>
          <t>MOLHO DE TOMATE</t>
        </is>
      </c>
      <c r="F289" t="inlineStr">
        <is>
          <t>QUILOGRAMA</t>
        </is>
      </c>
      <c r="G289" t="n">
        <v>9.4</v>
      </c>
      <c r="H289" t="inlineStr">
        <is>
          <t>ALIMENTOS</t>
        </is>
      </c>
      <c r="I289" t="n">
        <v>13.7</v>
      </c>
      <c r="J289" t="n">
        <v>128.78</v>
      </c>
    </row>
    <row r="290">
      <c r="A290" t="n">
        <v>7479</v>
      </c>
      <c r="B290" t="inlineStr">
        <is>
          <t>Love Cabaret</t>
        </is>
      </c>
      <c r="C290" s="556" t="n">
        <v>45962</v>
      </c>
      <c r="D290" t="inlineStr">
        <is>
          <t>10/2025</t>
        </is>
      </c>
      <c r="E290" t="inlineStr">
        <is>
          <t>MOLHO DE TOMATE</t>
        </is>
      </c>
      <c r="F290" t="inlineStr">
        <is>
          <t>QUILOGRAMA</t>
        </is>
      </c>
      <c r="G290" t="n">
        <v>2</v>
      </c>
      <c r="H290" t="inlineStr">
        <is>
          <t>ALIMENTOS</t>
        </is>
      </c>
      <c r="I290" t="n">
        <v>13.7</v>
      </c>
      <c r="J290" t="n">
        <v>27.4</v>
      </c>
    </row>
    <row r="291">
      <c r="A291" t="n">
        <v>7831</v>
      </c>
      <c r="B291" t="inlineStr">
        <is>
          <t>Love Cabaret</t>
        </is>
      </c>
      <c r="C291" s="556" t="n">
        <v>45992</v>
      </c>
      <c r="D291" t="inlineStr">
        <is>
          <t>11/2025</t>
        </is>
      </c>
      <c r="E291" t="inlineStr">
        <is>
          <t>MOLHO DE TOMATE</t>
        </is>
      </c>
      <c r="F291" t="inlineStr">
        <is>
          <t>QUILOGRAMA</t>
        </is>
      </c>
      <c r="G291" t="n">
        <v>4.1</v>
      </c>
      <c r="H291" t="inlineStr">
        <is>
          <t>ALIMENTOS</t>
        </is>
      </c>
      <c r="I291" t="n">
        <v>13.7</v>
      </c>
      <c r="J291" t="n">
        <v>56.17</v>
      </c>
    </row>
    <row r="292">
      <c r="A292" t="n">
        <v>8436</v>
      </c>
      <c r="B292" t="inlineStr">
        <is>
          <t>Love Cabaret</t>
        </is>
      </c>
      <c r="C292" s="556" t="n">
        <v>46054</v>
      </c>
      <c r="D292" t="inlineStr">
        <is>
          <t>01/2026</t>
        </is>
      </c>
      <c r="E292" t="inlineStr">
        <is>
          <t>MOLHO DE TOMATE</t>
        </is>
      </c>
      <c r="F292" t="inlineStr">
        <is>
          <t>QUILOGRAMA</t>
        </is>
      </c>
      <c r="G292" t="n">
        <v>0.8</v>
      </c>
      <c r="H292" t="inlineStr">
        <is>
          <t>ALIMENTOS</t>
        </is>
      </c>
      <c r="I292" t="n">
        <v>13.7</v>
      </c>
      <c r="J292" t="n">
        <v>10.96</v>
      </c>
    </row>
    <row r="293">
      <c r="A293" t="n">
        <v>9672</v>
      </c>
      <c r="B293" t="inlineStr">
        <is>
          <t>Love Cabaret</t>
        </is>
      </c>
      <c r="C293" s="556" t="n">
        <v>46113</v>
      </c>
      <c r="D293" t="inlineStr">
        <is>
          <t>03/2026</t>
        </is>
      </c>
      <c r="E293" t="inlineStr">
        <is>
          <t>MOLHO DE TOMATE</t>
        </is>
      </c>
      <c r="F293" t="inlineStr">
        <is>
          <t>QUILOGRAMA</t>
        </is>
      </c>
      <c r="G293" t="n">
        <v>4.5</v>
      </c>
      <c r="H293" t="inlineStr">
        <is>
          <t>ALIMENTOS</t>
        </is>
      </c>
      <c r="I293" t="n">
        <v>13.7</v>
      </c>
      <c r="J293" t="n">
        <v>61.65</v>
      </c>
    </row>
    <row r="294">
      <c r="A294" t="n">
        <v>10280</v>
      </c>
      <c r="B294" t="inlineStr">
        <is>
          <t>Love Cabaret</t>
        </is>
      </c>
      <c r="C294" s="556" t="n">
        <v>46143</v>
      </c>
      <c r="D294" t="inlineStr">
        <is>
          <t>04/2026</t>
        </is>
      </c>
      <c r="E294" t="inlineStr">
        <is>
          <t>MOLHO DE TOMATE</t>
        </is>
      </c>
      <c r="F294" t="inlineStr">
        <is>
          <t>QUILOGRAMA</t>
        </is>
      </c>
      <c r="G294" t="n">
        <v>3</v>
      </c>
      <c r="H294" t="inlineStr">
        <is>
          <t>ALIMENTOS</t>
        </is>
      </c>
      <c r="I294" t="n">
        <v>13.7</v>
      </c>
      <c r="J294" t="n">
        <v>41.1</v>
      </c>
    </row>
    <row r="295">
      <c r="A295" t="n">
        <v>125</v>
      </c>
      <c r="B295" t="inlineStr">
        <is>
          <t>Love Cabaret</t>
        </is>
      </c>
      <c r="C295" s="556" t="n">
        <v>45597</v>
      </c>
      <c r="D295" t="inlineStr">
        <is>
          <t>10/2024</t>
        </is>
      </c>
      <c r="E295" t="inlineStr">
        <is>
          <t>MOLHO DE TUCUPI PRETO</t>
        </is>
      </c>
      <c r="F295" t="inlineStr">
        <is>
          <t>QUILOGRAMA</t>
        </is>
      </c>
      <c r="G295" t="n">
        <v>0.64</v>
      </c>
      <c r="H295" t="inlineStr">
        <is>
          <t>ALIMENTOS</t>
        </is>
      </c>
      <c r="I295" t="n">
        <v>110.36</v>
      </c>
      <c r="J295" t="n">
        <v>70.63</v>
      </c>
    </row>
    <row r="296">
      <c r="A296" t="n">
        <v>1297</v>
      </c>
      <c r="B296" t="inlineStr">
        <is>
          <t>Love Cabaret</t>
        </is>
      </c>
      <c r="C296" s="556" t="n">
        <v>45689</v>
      </c>
      <c r="D296" t="inlineStr">
        <is>
          <t>01/2025</t>
        </is>
      </c>
      <c r="E296" t="inlineStr">
        <is>
          <t>MOLHO DE TUCUPI PRETO</t>
        </is>
      </c>
      <c r="F296" t="inlineStr">
        <is>
          <t>QUILOGRAMA</t>
        </is>
      </c>
      <c r="G296" t="n">
        <v>1.1</v>
      </c>
      <c r="H296" t="inlineStr">
        <is>
          <t>ALIMENTOS</t>
        </is>
      </c>
      <c r="I296" t="n">
        <v>110.36</v>
      </c>
      <c r="J296" t="n">
        <v>121.4</v>
      </c>
    </row>
    <row r="297">
      <c r="A297" t="n">
        <v>3095</v>
      </c>
      <c r="B297" t="inlineStr">
        <is>
          <t>Love Cabaret</t>
        </is>
      </c>
      <c r="C297" s="556" t="n">
        <v>45717</v>
      </c>
      <c r="D297" t="inlineStr">
        <is>
          <t>02/2025</t>
        </is>
      </c>
      <c r="E297" t="inlineStr">
        <is>
          <t>MOLHO DE TUCUPI PRETO</t>
        </is>
      </c>
      <c r="F297" t="inlineStr">
        <is>
          <t>QUILOGRAMA</t>
        </is>
      </c>
      <c r="G297" t="n">
        <v>0.09</v>
      </c>
      <c r="H297" t="inlineStr">
        <is>
          <t>ALIMENTOS</t>
        </is>
      </c>
      <c r="I297" t="n">
        <v>110.36</v>
      </c>
      <c r="J297" t="n">
        <v>9.93</v>
      </c>
    </row>
    <row r="298">
      <c r="A298" t="n">
        <v>7135</v>
      </c>
      <c r="B298" t="inlineStr">
        <is>
          <t>Love Cabaret</t>
        </is>
      </c>
      <c r="C298" s="556" t="n">
        <v>45931</v>
      </c>
      <c r="D298" t="inlineStr">
        <is>
          <t>09/2025</t>
        </is>
      </c>
      <c r="E298" t="inlineStr">
        <is>
          <t>MOLHO DE TUCUPI PRETO</t>
        </is>
      </c>
      <c r="F298" t="inlineStr">
        <is>
          <t>QUILOGRAMA</t>
        </is>
      </c>
      <c r="G298" t="n">
        <v>0.93</v>
      </c>
      <c r="H298" t="inlineStr">
        <is>
          <t>ALIMENTOS</t>
        </is>
      </c>
      <c r="I298" t="n">
        <v>9.91</v>
      </c>
      <c r="J298" t="n">
        <v>9.220000000000001</v>
      </c>
    </row>
    <row r="299">
      <c r="A299" t="n">
        <v>7480</v>
      </c>
      <c r="B299" t="inlineStr">
        <is>
          <t>Love Cabaret</t>
        </is>
      </c>
      <c r="C299" s="556" t="n">
        <v>45962</v>
      </c>
      <c r="D299" t="inlineStr">
        <is>
          <t>10/2025</t>
        </is>
      </c>
      <c r="E299" t="inlineStr">
        <is>
          <t>MOLHO DE TUCUPI PRETO</t>
        </is>
      </c>
      <c r="F299" t="inlineStr">
        <is>
          <t>QUILOGRAMA</t>
        </is>
      </c>
      <c r="G299" t="n">
        <v>0.22</v>
      </c>
      <c r="H299" t="inlineStr">
        <is>
          <t>ALIMENTOS</t>
        </is>
      </c>
      <c r="I299" t="n">
        <v>9.91</v>
      </c>
      <c r="J299" t="n">
        <v>2.18</v>
      </c>
    </row>
    <row r="300">
      <c r="A300" t="n">
        <v>7832</v>
      </c>
      <c r="B300" t="inlineStr">
        <is>
          <t>Love Cabaret</t>
        </is>
      </c>
      <c r="C300" s="556" t="n">
        <v>45992</v>
      </c>
      <c r="D300" t="inlineStr">
        <is>
          <t>11/2025</t>
        </is>
      </c>
      <c r="E300" t="inlineStr">
        <is>
          <t>MOLHO DE TUCUPI PRETO</t>
        </is>
      </c>
      <c r="F300" t="inlineStr">
        <is>
          <t>QUILOGRAMA</t>
        </is>
      </c>
      <c r="G300" t="n">
        <v>0.3</v>
      </c>
      <c r="H300" t="inlineStr">
        <is>
          <t>ALIMENTOS</t>
        </is>
      </c>
      <c r="I300" t="n">
        <v>9.91</v>
      </c>
      <c r="J300" t="n">
        <v>2.97</v>
      </c>
    </row>
    <row r="301">
      <c r="A301" t="n">
        <v>126</v>
      </c>
      <c r="B301" t="inlineStr">
        <is>
          <t>Love Cabaret</t>
        </is>
      </c>
      <c r="C301" s="556" t="n">
        <v>45597</v>
      </c>
      <c r="D301" t="inlineStr">
        <is>
          <t>10/2024</t>
        </is>
      </c>
      <c r="E301" t="inlineStr">
        <is>
          <t>NHOQUE BASE</t>
        </is>
      </c>
      <c r="F301" t="inlineStr">
        <is>
          <t>QUILOGRAMA</t>
        </is>
      </c>
      <c r="G301" t="n">
        <v>3.6</v>
      </c>
      <c r="H301" t="inlineStr">
        <is>
          <t>ALIMENTOS</t>
        </is>
      </c>
      <c r="I301" t="n">
        <v>22.16</v>
      </c>
      <c r="J301" t="n">
        <v>79.78</v>
      </c>
    </row>
    <row r="302">
      <c r="A302" t="n">
        <v>338</v>
      </c>
      <c r="B302" t="inlineStr">
        <is>
          <t>Love Cabaret</t>
        </is>
      </c>
      <c r="C302" s="556" t="n">
        <v>45627</v>
      </c>
      <c r="D302" t="inlineStr">
        <is>
          <t>11/2024</t>
        </is>
      </c>
      <c r="E302" t="inlineStr">
        <is>
          <t>NHOQUE BASE</t>
        </is>
      </c>
      <c r="F302" t="inlineStr">
        <is>
          <t>QUILOGRAMA</t>
        </is>
      </c>
      <c r="G302" t="n">
        <v>4.2</v>
      </c>
      <c r="H302" t="inlineStr">
        <is>
          <t>ALIMENTOS</t>
        </is>
      </c>
      <c r="I302" t="n">
        <v>22.16</v>
      </c>
      <c r="J302" t="n">
        <v>93.06999999999999</v>
      </c>
    </row>
    <row r="303">
      <c r="A303" t="n">
        <v>1298</v>
      </c>
      <c r="B303" t="inlineStr">
        <is>
          <t>Love Cabaret</t>
        </is>
      </c>
      <c r="C303" s="556" t="n">
        <v>45689</v>
      </c>
      <c r="D303" t="inlineStr">
        <is>
          <t>01/2025</t>
        </is>
      </c>
      <c r="E303" t="inlineStr">
        <is>
          <t>NHOQUE BASE</t>
        </is>
      </c>
      <c r="F303" t="inlineStr">
        <is>
          <t>QUILOGRAMA</t>
        </is>
      </c>
      <c r="G303" t="n">
        <v>2.85</v>
      </c>
      <c r="H303" t="inlineStr">
        <is>
          <t>ALIMENTOS</t>
        </is>
      </c>
      <c r="I303" t="n">
        <v>22.16</v>
      </c>
      <c r="J303" t="n">
        <v>63.16</v>
      </c>
    </row>
    <row r="304">
      <c r="A304" t="n">
        <v>3096</v>
      </c>
      <c r="B304" t="inlineStr">
        <is>
          <t>Love Cabaret</t>
        </is>
      </c>
      <c r="C304" s="556" t="n">
        <v>45717</v>
      </c>
      <c r="D304" t="inlineStr">
        <is>
          <t>02/2025</t>
        </is>
      </c>
      <c r="E304" t="inlineStr">
        <is>
          <t>NHOQUE BASE</t>
        </is>
      </c>
      <c r="F304" t="inlineStr">
        <is>
          <t>QUILOGRAMA</t>
        </is>
      </c>
      <c r="G304" t="n">
        <v>6</v>
      </c>
      <c r="H304" t="inlineStr">
        <is>
          <t>ALIMENTOS</t>
        </is>
      </c>
      <c r="I304" t="n">
        <v>22.16</v>
      </c>
      <c r="J304" t="n">
        <v>132.96</v>
      </c>
    </row>
    <row r="305">
      <c r="A305" t="n">
        <v>3811</v>
      </c>
      <c r="B305" t="inlineStr">
        <is>
          <t>Love Cabaret</t>
        </is>
      </c>
      <c r="C305" s="556" t="n">
        <v>45748</v>
      </c>
      <c r="D305" t="inlineStr">
        <is>
          <t>03/2025</t>
        </is>
      </c>
      <c r="E305" t="inlineStr">
        <is>
          <t>NHOQUE BASE</t>
        </is>
      </c>
      <c r="F305" t="inlineStr">
        <is>
          <t>QUILOGRAMA</t>
        </is>
      </c>
      <c r="G305" t="n">
        <v>5.6</v>
      </c>
      <c r="H305" t="inlineStr">
        <is>
          <t>ALIMENTOS</t>
        </is>
      </c>
      <c r="I305" t="n">
        <v>22.16</v>
      </c>
      <c r="J305" t="n">
        <v>124.1</v>
      </c>
    </row>
    <row r="306">
      <c r="A306" t="n">
        <v>3811</v>
      </c>
      <c r="B306" t="inlineStr">
        <is>
          <t>Love Cabaret</t>
        </is>
      </c>
      <c r="C306" s="556" t="n">
        <v>45748</v>
      </c>
      <c r="D306" t="inlineStr">
        <is>
          <t>03/2025</t>
        </is>
      </c>
      <c r="E306" t="inlineStr">
        <is>
          <t>NHOQUE BASE</t>
        </is>
      </c>
      <c r="F306" t="inlineStr">
        <is>
          <t>QUILOGRAMA</t>
        </is>
      </c>
      <c r="G306" t="n">
        <v>5.6</v>
      </c>
      <c r="H306" t="inlineStr">
        <is>
          <t>ALIMENTOS</t>
        </is>
      </c>
      <c r="I306" t="n">
        <v>22.16</v>
      </c>
      <c r="J306" t="n">
        <v>124.1</v>
      </c>
    </row>
    <row r="307">
      <c r="A307" t="n">
        <v>3866</v>
      </c>
      <c r="B307" t="inlineStr">
        <is>
          <t>Love Cabaret</t>
        </is>
      </c>
      <c r="C307" s="556" t="n">
        <v>45778</v>
      </c>
      <c r="D307" t="inlineStr">
        <is>
          <t>04/2025</t>
        </is>
      </c>
      <c r="E307" t="inlineStr">
        <is>
          <t>NHOQUE BASE</t>
        </is>
      </c>
      <c r="F307" t="inlineStr">
        <is>
          <t>QUILOGRAMA</t>
        </is>
      </c>
      <c r="G307" t="n">
        <v>9.380000000000001</v>
      </c>
      <c r="H307" t="inlineStr">
        <is>
          <t>ALIMENTOS</t>
        </is>
      </c>
      <c r="I307" t="n">
        <v>22.16</v>
      </c>
      <c r="J307" t="n">
        <v>207.86</v>
      </c>
    </row>
    <row r="308">
      <c r="A308" t="n">
        <v>4672</v>
      </c>
      <c r="B308" t="inlineStr">
        <is>
          <t>Love Cabaret</t>
        </is>
      </c>
      <c r="C308" s="556" t="n">
        <v>45809</v>
      </c>
      <c r="D308" t="inlineStr">
        <is>
          <t>05/2025</t>
        </is>
      </c>
      <c r="E308" t="inlineStr">
        <is>
          <t>NHOQUE BASE</t>
        </is>
      </c>
      <c r="F308" t="inlineStr">
        <is>
          <t>QUILOGRAMA</t>
        </is>
      </c>
      <c r="G308" t="n">
        <v>0.83</v>
      </c>
      <c r="H308" t="inlineStr">
        <is>
          <t>ALIMENTOS</t>
        </is>
      </c>
      <c r="I308" t="n">
        <v>22.16</v>
      </c>
      <c r="J308" t="n">
        <v>18.39</v>
      </c>
    </row>
    <row r="309">
      <c r="A309" t="n">
        <v>5147</v>
      </c>
      <c r="B309" t="inlineStr">
        <is>
          <t>Love Cabaret</t>
        </is>
      </c>
      <c r="C309" s="556" t="n">
        <v>45839</v>
      </c>
      <c r="D309" t="inlineStr">
        <is>
          <t>06/2025</t>
        </is>
      </c>
      <c r="E309" t="inlineStr">
        <is>
          <t>NHOQUE BASE</t>
        </is>
      </c>
      <c r="F309" t="inlineStr">
        <is>
          <t>QUILOGRAMA</t>
        </is>
      </c>
      <c r="G309" t="n">
        <v>15</v>
      </c>
      <c r="H309" t="inlineStr">
        <is>
          <t>ALIMENTOS</t>
        </is>
      </c>
      <c r="I309" t="n">
        <v>22.16</v>
      </c>
      <c r="J309" t="n">
        <v>332.4</v>
      </c>
    </row>
    <row r="310">
      <c r="A310" t="n">
        <v>5893</v>
      </c>
      <c r="B310" t="inlineStr">
        <is>
          <t>Love Cabaret</t>
        </is>
      </c>
      <c r="C310" s="556" t="n">
        <v>45870</v>
      </c>
      <c r="D310" t="inlineStr">
        <is>
          <t>07/2025</t>
        </is>
      </c>
      <c r="E310" t="inlineStr">
        <is>
          <t>NHOQUE BASE</t>
        </is>
      </c>
      <c r="F310" t="inlineStr">
        <is>
          <t>QUILOGRAMA</t>
        </is>
      </c>
      <c r="G310" t="n">
        <v>8</v>
      </c>
      <c r="H310" t="inlineStr">
        <is>
          <t>ALIMENTOS</t>
        </is>
      </c>
      <c r="I310" t="n">
        <v>22.16</v>
      </c>
      <c r="J310" t="n">
        <v>177.28</v>
      </c>
    </row>
    <row r="311">
      <c r="A311" t="n">
        <v>6713</v>
      </c>
      <c r="B311" t="inlineStr">
        <is>
          <t>Love Cabaret</t>
        </is>
      </c>
      <c r="C311" s="556" t="n">
        <v>45901</v>
      </c>
      <c r="D311" t="inlineStr">
        <is>
          <t>08/2025</t>
        </is>
      </c>
      <c r="E311" t="inlineStr">
        <is>
          <t>NHOQUE BASE</t>
        </is>
      </c>
      <c r="F311" t="inlineStr">
        <is>
          <t>QUILOGRAMA</t>
        </is>
      </c>
      <c r="G311" t="n">
        <v>4.2</v>
      </c>
      <c r="H311" t="inlineStr">
        <is>
          <t>ALIMENTOS</t>
        </is>
      </c>
      <c r="I311" t="n">
        <v>22.16</v>
      </c>
      <c r="J311" t="n">
        <v>93.06999999999999</v>
      </c>
    </row>
    <row r="312">
      <c r="A312" t="n">
        <v>7136</v>
      </c>
      <c r="B312" t="inlineStr">
        <is>
          <t>Love Cabaret</t>
        </is>
      </c>
      <c r="C312" s="556" t="n">
        <v>45931</v>
      </c>
      <c r="D312" t="inlineStr">
        <is>
          <t>09/2025</t>
        </is>
      </c>
      <c r="E312" t="inlineStr">
        <is>
          <t>NHOQUE BASE</t>
        </is>
      </c>
      <c r="F312" t="inlineStr">
        <is>
          <t>QUILOGRAMA</t>
        </is>
      </c>
      <c r="G312" t="n">
        <v>7.8</v>
      </c>
      <c r="H312" t="inlineStr">
        <is>
          <t>ALIMENTOS</t>
        </is>
      </c>
      <c r="I312" t="n">
        <v>22.16</v>
      </c>
      <c r="J312" t="n">
        <v>172.85</v>
      </c>
    </row>
    <row r="313">
      <c r="A313" t="n">
        <v>7481</v>
      </c>
      <c r="B313" t="inlineStr">
        <is>
          <t>Love Cabaret</t>
        </is>
      </c>
      <c r="C313" s="556" t="n">
        <v>45962</v>
      </c>
      <c r="D313" t="inlineStr">
        <is>
          <t>10/2025</t>
        </is>
      </c>
      <c r="E313" t="inlineStr">
        <is>
          <t>NHOQUE BASE</t>
        </is>
      </c>
      <c r="F313" t="inlineStr">
        <is>
          <t>QUILOGRAMA</t>
        </is>
      </c>
      <c r="G313" t="n">
        <v>12</v>
      </c>
      <c r="H313" t="inlineStr">
        <is>
          <t>ALIMENTOS</t>
        </is>
      </c>
      <c r="I313" t="n">
        <v>22.16</v>
      </c>
      <c r="J313" t="n">
        <v>265.92</v>
      </c>
    </row>
    <row r="314">
      <c r="A314" t="n">
        <v>7833</v>
      </c>
      <c r="B314" t="inlineStr">
        <is>
          <t>Love Cabaret</t>
        </is>
      </c>
      <c r="C314" s="556" t="n">
        <v>45992</v>
      </c>
      <c r="D314" t="inlineStr">
        <is>
          <t>11/2025</t>
        </is>
      </c>
      <c r="E314" t="inlineStr">
        <is>
          <t>NHOQUE BASE</t>
        </is>
      </c>
      <c r="F314" t="inlineStr">
        <is>
          <t>QUILOGRAMA</t>
        </is>
      </c>
      <c r="G314" t="n">
        <v>10</v>
      </c>
      <c r="H314" t="inlineStr">
        <is>
          <t>ALIMENTOS</t>
        </is>
      </c>
      <c r="I314" t="n">
        <v>22.16</v>
      </c>
      <c r="J314" t="n">
        <v>221.6</v>
      </c>
    </row>
    <row r="315">
      <c r="A315" t="n">
        <v>7949</v>
      </c>
      <c r="B315" t="inlineStr">
        <is>
          <t>Love Cabaret</t>
        </is>
      </c>
      <c r="C315" s="556" t="n">
        <v>46023</v>
      </c>
      <c r="D315" t="inlineStr">
        <is>
          <t>12/2025</t>
        </is>
      </c>
      <c r="E315" t="inlineStr">
        <is>
          <t>NHOQUE BASE</t>
        </is>
      </c>
      <c r="F315" t="inlineStr">
        <is>
          <t>QUILOGRAMA</t>
        </is>
      </c>
      <c r="G315" t="n">
        <v>6.9</v>
      </c>
      <c r="H315" t="inlineStr">
        <is>
          <t>ALIMENTOS</t>
        </is>
      </c>
      <c r="I315" t="n">
        <v>22.16</v>
      </c>
      <c r="J315" t="n">
        <v>152.9</v>
      </c>
    </row>
    <row r="316">
      <c r="A316" t="n">
        <v>8437</v>
      </c>
      <c r="B316" t="inlineStr">
        <is>
          <t>Love Cabaret</t>
        </is>
      </c>
      <c r="C316" s="556" t="n">
        <v>46054</v>
      </c>
      <c r="D316" t="inlineStr">
        <is>
          <t>01/2026</t>
        </is>
      </c>
      <c r="E316" t="inlineStr">
        <is>
          <t>NHOQUE BASE</t>
        </is>
      </c>
      <c r="F316" t="inlineStr">
        <is>
          <t>QUILOGRAMA</t>
        </is>
      </c>
      <c r="G316" t="n">
        <v>6.4</v>
      </c>
      <c r="H316" t="inlineStr">
        <is>
          <t>ALIMENTOS</t>
        </is>
      </c>
      <c r="I316" t="n">
        <v>22.16</v>
      </c>
      <c r="J316" t="n">
        <v>141.82</v>
      </c>
    </row>
    <row r="317">
      <c r="A317" t="n">
        <v>9028</v>
      </c>
      <c r="B317" t="inlineStr">
        <is>
          <t>Love Cabaret</t>
        </is>
      </c>
      <c r="C317" s="556" t="n">
        <v>46082</v>
      </c>
      <c r="D317" t="inlineStr">
        <is>
          <t>02/2026</t>
        </is>
      </c>
      <c r="E317" t="inlineStr">
        <is>
          <t>NHOQUE BASE</t>
        </is>
      </c>
      <c r="F317" t="inlineStr">
        <is>
          <t>QUILOGRAMA</t>
        </is>
      </c>
      <c r="G317" t="n">
        <v>12.5</v>
      </c>
      <c r="H317" t="inlineStr">
        <is>
          <t>ALIMENTOS</t>
        </is>
      </c>
      <c r="I317" t="n">
        <v>22.16</v>
      </c>
      <c r="J317" t="n">
        <v>277</v>
      </c>
    </row>
    <row r="318">
      <c r="A318" t="n">
        <v>9673</v>
      </c>
      <c r="B318" t="inlineStr">
        <is>
          <t>Love Cabaret</t>
        </is>
      </c>
      <c r="C318" s="556" t="n">
        <v>46113</v>
      </c>
      <c r="D318" t="inlineStr">
        <is>
          <t>03/2026</t>
        </is>
      </c>
      <c r="E318" t="inlineStr">
        <is>
          <t>NHOQUE BASE</t>
        </is>
      </c>
      <c r="F318" t="inlineStr">
        <is>
          <t>QUILOGRAMA</t>
        </is>
      </c>
      <c r="G318" t="n">
        <v>24.91</v>
      </c>
      <c r="H318" t="inlineStr">
        <is>
          <t>ALIMENTOS</t>
        </is>
      </c>
      <c r="I318" t="n">
        <v>22.16</v>
      </c>
      <c r="J318" t="n">
        <v>552.01</v>
      </c>
    </row>
    <row r="319">
      <c r="A319" t="n">
        <v>10281</v>
      </c>
      <c r="B319" t="inlineStr">
        <is>
          <t>Love Cabaret</t>
        </is>
      </c>
      <c r="C319" s="556" t="n">
        <v>46143</v>
      </c>
      <c r="D319" t="inlineStr">
        <is>
          <t>04/2026</t>
        </is>
      </c>
      <c r="E319" t="inlineStr">
        <is>
          <t>NHOQUE BASE</t>
        </is>
      </c>
      <c r="F319" t="inlineStr">
        <is>
          <t>QUILOGRAMA</t>
        </is>
      </c>
      <c r="G319" t="n">
        <v>10.2</v>
      </c>
      <c r="H319" t="inlineStr">
        <is>
          <t>ALIMENTOS</t>
        </is>
      </c>
      <c r="I319" t="n">
        <v>22.16</v>
      </c>
      <c r="J319" t="n">
        <v>226.03</v>
      </c>
    </row>
    <row r="320">
      <c r="A320" t="n">
        <v>127</v>
      </c>
      <c r="B320" t="inlineStr">
        <is>
          <t>Love Cabaret</t>
        </is>
      </c>
      <c r="C320" s="556" t="n">
        <v>45597</v>
      </c>
      <c r="D320" t="inlineStr">
        <is>
          <t>10/2024</t>
        </is>
      </c>
      <c r="E320" t="inlineStr">
        <is>
          <t>OLEO DE ALHO PORO</t>
        </is>
      </c>
      <c r="F320" t="inlineStr">
        <is>
          <t>QUILOGRAMA</t>
        </is>
      </c>
      <c r="G320" t="n">
        <v>2</v>
      </c>
      <c r="H320" t="inlineStr">
        <is>
          <t>ALIMENTOS</t>
        </is>
      </c>
      <c r="I320" t="n">
        <v>16.64</v>
      </c>
      <c r="J320" t="n">
        <v>33.28</v>
      </c>
    </row>
    <row r="321">
      <c r="A321" t="n">
        <v>339</v>
      </c>
      <c r="B321" t="inlineStr">
        <is>
          <t>Love Cabaret</t>
        </is>
      </c>
      <c r="C321" s="556" t="n">
        <v>45627</v>
      </c>
      <c r="D321" t="inlineStr">
        <is>
          <t>11/2024</t>
        </is>
      </c>
      <c r="E321" t="inlineStr">
        <is>
          <t>OLEO DE ALHO PORO</t>
        </is>
      </c>
      <c r="F321" t="inlineStr">
        <is>
          <t>QUILOGRAMA</t>
        </is>
      </c>
      <c r="G321" t="n">
        <v>1.68</v>
      </c>
      <c r="H321" t="inlineStr">
        <is>
          <t>ALIMENTOS</t>
        </is>
      </c>
      <c r="I321" t="n">
        <v>16.64</v>
      </c>
      <c r="J321" t="n">
        <v>27.96</v>
      </c>
    </row>
    <row r="322">
      <c r="A322" t="n">
        <v>939</v>
      </c>
      <c r="B322" t="inlineStr">
        <is>
          <t>Love Cabaret</t>
        </is>
      </c>
      <c r="C322" s="556" t="n">
        <v>45658</v>
      </c>
      <c r="D322" t="inlineStr">
        <is>
          <t>12/2024</t>
        </is>
      </c>
      <c r="E322" t="inlineStr">
        <is>
          <t>OLEO DE ALHO PORO</t>
        </is>
      </c>
      <c r="F322" t="inlineStr">
        <is>
          <t>QUILOGRAMA</t>
        </is>
      </c>
      <c r="G322" t="n">
        <v>0.3</v>
      </c>
      <c r="H322" t="inlineStr">
        <is>
          <t>ALIMENTOS</t>
        </is>
      </c>
      <c r="I322" t="n">
        <v>16.64</v>
      </c>
      <c r="J322" t="n">
        <v>4.99</v>
      </c>
    </row>
    <row r="323">
      <c r="A323" t="n">
        <v>1299</v>
      </c>
      <c r="B323" t="inlineStr">
        <is>
          <t>Love Cabaret</t>
        </is>
      </c>
      <c r="C323" s="556" t="n">
        <v>45689</v>
      </c>
      <c r="D323" t="inlineStr">
        <is>
          <t>01/2025</t>
        </is>
      </c>
      <c r="E323" t="inlineStr">
        <is>
          <t>OLEO DE ALHO PORO</t>
        </is>
      </c>
      <c r="F323" t="inlineStr">
        <is>
          <t>QUILOGRAMA</t>
        </is>
      </c>
      <c r="G323" t="n">
        <v>3.8</v>
      </c>
      <c r="H323" t="inlineStr">
        <is>
          <t>ALIMENTOS</t>
        </is>
      </c>
      <c r="I323" t="n">
        <v>16.64</v>
      </c>
      <c r="J323" t="n">
        <v>63.23</v>
      </c>
    </row>
    <row r="324">
      <c r="A324" t="n">
        <v>3097</v>
      </c>
      <c r="B324" t="inlineStr">
        <is>
          <t>Love Cabaret</t>
        </is>
      </c>
      <c r="C324" s="556" t="n">
        <v>45717</v>
      </c>
      <c r="D324" t="inlineStr">
        <is>
          <t>02/2025</t>
        </is>
      </c>
      <c r="E324" t="inlineStr">
        <is>
          <t>OLEO DE ALHO PORO</t>
        </is>
      </c>
      <c r="F324" t="inlineStr">
        <is>
          <t>QUILOGRAMA</t>
        </is>
      </c>
      <c r="G324" t="n">
        <v>0</v>
      </c>
      <c r="H324" t="inlineStr">
        <is>
          <t>ALIMENTOS</t>
        </is>
      </c>
      <c r="I324" t="n">
        <v>16.64</v>
      </c>
      <c r="J324" t="n">
        <v>0</v>
      </c>
    </row>
    <row r="325">
      <c r="A325" t="n">
        <v>3812</v>
      </c>
      <c r="B325" t="inlineStr">
        <is>
          <t>Love Cabaret</t>
        </is>
      </c>
      <c r="C325" s="556" t="n">
        <v>45748</v>
      </c>
      <c r="D325" t="inlineStr">
        <is>
          <t>03/2025</t>
        </is>
      </c>
      <c r="E325" t="inlineStr">
        <is>
          <t>OLEO DE ALHO PORO</t>
        </is>
      </c>
      <c r="F325" t="inlineStr">
        <is>
          <t>QUILOGRAMA</t>
        </is>
      </c>
      <c r="G325" t="n">
        <v>0.15</v>
      </c>
      <c r="H325" t="inlineStr">
        <is>
          <t>ALIMENTOS</t>
        </is>
      </c>
      <c r="I325" t="n">
        <v>16.64</v>
      </c>
      <c r="J325" t="n">
        <v>2.5</v>
      </c>
    </row>
    <row r="326">
      <c r="A326" t="n">
        <v>3812</v>
      </c>
      <c r="B326" t="inlineStr">
        <is>
          <t>Love Cabaret</t>
        </is>
      </c>
      <c r="C326" s="556" t="n">
        <v>45748</v>
      </c>
      <c r="D326" t="inlineStr">
        <is>
          <t>03/2025</t>
        </is>
      </c>
      <c r="E326" t="inlineStr">
        <is>
          <t>OLEO DE ALHO PORO</t>
        </is>
      </c>
      <c r="F326" t="inlineStr">
        <is>
          <t>QUILOGRAMA</t>
        </is>
      </c>
      <c r="G326" t="n">
        <v>0.15</v>
      </c>
      <c r="H326" t="inlineStr">
        <is>
          <t>ALIMENTOS</t>
        </is>
      </c>
      <c r="I326" t="n">
        <v>16.64</v>
      </c>
      <c r="J326" t="n">
        <v>2.5</v>
      </c>
    </row>
    <row r="327">
      <c r="A327" t="n">
        <v>3867</v>
      </c>
      <c r="B327" t="inlineStr">
        <is>
          <t>Love Cabaret</t>
        </is>
      </c>
      <c r="C327" s="556" t="n">
        <v>45778</v>
      </c>
      <c r="D327" t="inlineStr">
        <is>
          <t>04/2025</t>
        </is>
      </c>
      <c r="E327" t="inlineStr">
        <is>
          <t>OLEO DE ALHO PORO</t>
        </is>
      </c>
      <c r="F327" t="inlineStr">
        <is>
          <t>QUILOGRAMA</t>
        </is>
      </c>
      <c r="G327" t="n">
        <v>0.92</v>
      </c>
      <c r="H327" t="inlineStr">
        <is>
          <t>ALIMENTOS</t>
        </is>
      </c>
      <c r="I327" t="n">
        <v>16.64</v>
      </c>
      <c r="J327" t="n">
        <v>15.31</v>
      </c>
    </row>
    <row r="328">
      <c r="A328" t="n">
        <v>7137</v>
      </c>
      <c r="B328" t="inlineStr">
        <is>
          <t>Love Cabaret</t>
        </is>
      </c>
      <c r="C328" s="556" t="n">
        <v>45931</v>
      </c>
      <c r="D328" t="inlineStr">
        <is>
          <t>09/2025</t>
        </is>
      </c>
      <c r="E328" t="inlineStr">
        <is>
          <t>OLEO DE ALHO PORO</t>
        </is>
      </c>
      <c r="F328" t="inlineStr">
        <is>
          <t>QUILOGRAMA</t>
        </is>
      </c>
      <c r="G328" t="n">
        <v>0.8</v>
      </c>
      <c r="H328" t="inlineStr">
        <is>
          <t>ALIMENTOS</t>
        </is>
      </c>
      <c r="I328" t="n">
        <v>6.18</v>
      </c>
      <c r="J328" t="n">
        <v>4.94</v>
      </c>
    </row>
    <row r="329">
      <c r="A329" t="n">
        <v>7482</v>
      </c>
      <c r="B329" t="inlineStr">
        <is>
          <t>Love Cabaret</t>
        </is>
      </c>
      <c r="C329" s="556" t="n">
        <v>45962</v>
      </c>
      <c r="D329" t="inlineStr">
        <is>
          <t>10/2025</t>
        </is>
      </c>
      <c r="E329" t="inlineStr">
        <is>
          <t>OLEO DE ALHO PORO</t>
        </is>
      </c>
      <c r="F329" t="inlineStr">
        <is>
          <t>QUILOGRAMA</t>
        </is>
      </c>
      <c r="G329" t="n">
        <v>0.1</v>
      </c>
      <c r="H329" t="inlineStr">
        <is>
          <t>ALIMENTOS</t>
        </is>
      </c>
      <c r="I329" t="n">
        <v>6.18</v>
      </c>
      <c r="J329" t="n">
        <v>0.62</v>
      </c>
    </row>
    <row r="330">
      <c r="A330" t="n">
        <v>7834</v>
      </c>
      <c r="B330" t="inlineStr">
        <is>
          <t>Love Cabaret</t>
        </is>
      </c>
      <c r="C330" s="556" t="n">
        <v>45992</v>
      </c>
      <c r="D330" t="inlineStr">
        <is>
          <t>11/2025</t>
        </is>
      </c>
      <c r="E330" t="inlineStr">
        <is>
          <t>OLEO DE ALHO PORO</t>
        </is>
      </c>
      <c r="F330" t="inlineStr">
        <is>
          <t>QUILOGRAMA</t>
        </is>
      </c>
      <c r="G330" t="n">
        <v>0.4</v>
      </c>
      <c r="H330" t="inlineStr">
        <is>
          <t>ALIMENTOS</t>
        </is>
      </c>
      <c r="I330" t="n">
        <v>6.18</v>
      </c>
      <c r="J330" t="n">
        <v>2.47</v>
      </c>
    </row>
    <row r="331">
      <c r="A331" t="n">
        <v>128</v>
      </c>
      <c r="B331" t="inlineStr">
        <is>
          <t>Love Cabaret</t>
        </is>
      </c>
      <c r="C331" s="556" t="n">
        <v>45597</v>
      </c>
      <c r="D331" t="inlineStr">
        <is>
          <t>10/2024</t>
        </is>
      </c>
      <c r="E331" t="inlineStr">
        <is>
          <t>PANGRATATTO DE LIMAO SICILIANO</t>
        </is>
      </c>
      <c r="F331" t="inlineStr">
        <is>
          <t>QUILOGRAMA</t>
        </is>
      </c>
      <c r="G331" t="n">
        <v>1.27</v>
      </c>
      <c r="H331" t="inlineStr">
        <is>
          <t>ALIMENTOS</t>
        </is>
      </c>
      <c r="I331" t="n">
        <v>29.47</v>
      </c>
      <c r="J331" t="n">
        <v>37.43</v>
      </c>
    </row>
    <row r="332">
      <c r="A332" t="n">
        <v>340</v>
      </c>
      <c r="B332" t="inlineStr">
        <is>
          <t>Love Cabaret</t>
        </is>
      </c>
      <c r="C332" s="556" t="n">
        <v>45627</v>
      </c>
      <c r="D332" t="inlineStr">
        <is>
          <t>11/2024</t>
        </is>
      </c>
      <c r="E332" t="inlineStr">
        <is>
          <t>PANGRATATTO DE LIMAO SICILIANO</t>
        </is>
      </c>
      <c r="F332" t="inlineStr">
        <is>
          <t>QUILOGRAMA</t>
        </is>
      </c>
      <c r="G332" t="n">
        <v>0.3</v>
      </c>
      <c r="H332" t="inlineStr">
        <is>
          <t>ALIMENTOS</t>
        </is>
      </c>
      <c r="I332" t="n">
        <v>29.47</v>
      </c>
      <c r="J332" t="n">
        <v>8.84</v>
      </c>
    </row>
    <row r="333">
      <c r="A333" t="n">
        <v>1300</v>
      </c>
      <c r="B333" t="inlineStr">
        <is>
          <t>Love Cabaret</t>
        </is>
      </c>
      <c r="C333" s="556" t="n">
        <v>45689</v>
      </c>
      <c r="D333" t="inlineStr">
        <is>
          <t>01/2025</t>
        </is>
      </c>
      <c r="E333" t="inlineStr">
        <is>
          <t>PANGRATATTO DE LIMAO SICILIANO</t>
        </is>
      </c>
      <c r="F333" t="inlineStr">
        <is>
          <t>QUILOGRAMA</t>
        </is>
      </c>
      <c r="G333" t="n">
        <v>1.45</v>
      </c>
      <c r="H333" t="inlineStr">
        <is>
          <t>ALIMENTOS</t>
        </is>
      </c>
      <c r="I333" t="n">
        <v>29.47</v>
      </c>
      <c r="J333" t="n">
        <v>42.73</v>
      </c>
    </row>
    <row r="334">
      <c r="A334" t="n">
        <v>3098</v>
      </c>
      <c r="B334" t="inlineStr">
        <is>
          <t>Love Cabaret</t>
        </is>
      </c>
      <c r="C334" s="556" t="n">
        <v>45717</v>
      </c>
      <c r="D334" t="inlineStr">
        <is>
          <t>02/2025</t>
        </is>
      </c>
      <c r="E334" t="inlineStr">
        <is>
          <t>PANGRATATTO DE LIMAO SICILIANO</t>
        </is>
      </c>
      <c r="F334" t="inlineStr">
        <is>
          <t>QUILOGRAMA</t>
        </is>
      </c>
      <c r="G334" t="n">
        <v>0.35</v>
      </c>
      <c r="H334" t="inlineStr">
        <is>
          <t>ALIMENTOS</t>
        </is>
      </c>
      <c r="I334" t="n">
        <v>29.47</v>
      </c>
      <c r="J334" t="n">
        <v>10.31</v>
      </c>
    </row>
    <row r="335">
      <c r="A335" t="n">
        <v>3813</v>
      </c>
      <c r="B335" t="inlineStr">
        <is>
          <t>Love Cabaret</t>
        </is>
      </c>
      <c r="C335" s="556" t="n">
        <v>45748</v>
      </c>
      <c r="D335" t="inlineStr">
        <is>
          <t>03/2025</t>
        </is>
      </c>
      <c r="E335" t="inlineStr">
        <is>
          <t>PANGRATATTO DE LIMAO SICILIANO</t>
        </is>
      </c>
      <c r="F335" t="inlineStr">
        <is>
          <t>QUILOGRAMA</t>
        </is>
      </c>
      <c r="G335" t="n">
        <v>0.62</v>
      </c>
      <c r="H335" t="inlineStr">
        <is>
          <t>ALIMENTOS</t>
        </is>
      </c>
      <c r="I335" t="n">
        <v>29.47</v>
      </c>
      <c r="J335" t="n">
        <v>18.27</v>
      </c>
    </row>
    <row r="336">
      <c r="A336" t="n">
        <v>3813</v>
      </c>
      <c r="B336" t="inlineStr">
        <is>
          <t>Love Cabaret</t>
        </is>
      </c>
      <c r="C336" s="556" t="n">
        <v>45748</v>
      </c>
      <c r="D336" t="inlineStr">
        <is>
          <t>03/2025</t>
        </is>
      </c>
      <c r="E336" t="inlineStr">
        <is>
          <t>PANGRATATTO DE LIMAO SICILIANO</t>
        </is>
      </c>
      <c r="F336" t="inlineStr">
        <is>
          <t>QUILOGRAMA</t>
        </is>
      </c>
      <c r="G336" t="n">
        <v>0.62</v>
      </c>
      <c r="H336" t="inlineStr">
        <is>
          <t>ALIMENTOS</t>
        </is>
      </c>
      <c r="I336" t="n">
        <v>29.47</v>
      </c>
      <c r="J336" t="n">
        <v>18.27</v>
      </c>
    </row>
    <row r="337">
      <c r="A337" t="n">
        <v>3868</v>
      </c>
      <c r="B337" t="inlineStr">
        <is>
          <t>Love Cabaret</t>
        </is>
      </c>
      <c r="C337" s="556" t="n">
        <v>45778</v>
      </c>
      <c r="D337" t="inlineStr">
        <is>
          <t>04/2025</t>
        </is>
      </c>
      <c r="E337" t="inlineStr">
        <is>
          <t>PANGRATATTO DE LIMAO SICILIANO</t>
        </is>
      </c>
      <c r="F337" t="inlineStr">
        <is>
          <t>QUILOGRAMA</t>
        </is>
      </c>
      <c r="G337" t="n">
        <v>0.42</v>
      </c>
      <c r="H337" t="inlineStr">
        <is>
          <t>ALIMENTOS</t>
        </is>
      </c>
      <c r="I337" t="n">
        <v>29.47</v>
      </c>
      <c r="J337" t="n">
        <v>12.38</v>
      </c>
    </row>
    <row r="338">
      <c r="A338" t="n">
        <v>4673</v>
      </c>
      <c r="B338" t="inlineStr">
        <is>
          <t>Love Cabaret</t>
        </is>
      </c>
      <c r="C338" s="556" t="n">
        <v>45809</v>
      </c>
      <c r="D338" t="inlineStr">
        <is>
          <t>05/2025</t>
        </is>
      </c>
      <c r="E338" t="inlineStr">
        <is>
          <t>PANGRATATTO DE LIMAO SICILIANO</t>
        </is>
      </c>
      <c r="F338" t="inlineStr">
        <is>
          <t>QUILOGRAMA</t>
        </is>
      </c>
      <c r="G338" t="n">
        <v>1.23</v>
      </c>
      <c r="H338" t="inlineStr">
        <is>
          <t>ALIMENTOS</t>
        </is>
      </c>
      <c r="I338" t="n">
        <v>29.47</v>
      </c>
      <c r="J338" t="n">
        <v>36.25</v>
      </c>
    </row>
    <row r="339">
      <c r="A339" t="n">
        <v>5148</v>
      </c>
      <c r="B339" t="inlineStr">
        <is>
          <t>Love Cabaret</t>
        </is>
      </c>
      <c r="C339" s="556" t="n">
        <v>45839</v>
      </c>
      <c r="D339" t="inlineStr">
        <is>
          <t>06/2025</t>
        </is>
      </c>
      <c r="E339" t="inlineStr">
        <is>
          <t>PANGRATATTO DE LIMAO SICILIANO</t>
        </is>
      </c>
      <c r="F339" t="inlineStr">
        <is>
          <t>QUILOGRAMA</t>
        </is>
      </c>
      <c r="G339" t="n">
        <v>0.8</v>
      </c>
      <c r="H339" t="inlineStr">
        <is>
          <t>ALIMENTOS</t>
        </is>
      </c>
      <c r="I339" t="n">
        <v>29.47</v>
      </c>
      <c r="J339" t="n">
        <v>23.58</v>
      </c>
    </row>
    <row r="340">
      <c r="A340" t="n">
        <v>5894</v>
      </c>
      <c r="B340" t="inlineStr">
        <is>
          <t>Love Cabaret</t>
        </is>
      </c>
      <c r="C340" s="556" t="n">
        <v>45870</v>
      </c>
      <c r="D340" t="inlineStr">
        <is>
          <t>07/2025</t>
        </is>
      </c>
      <c r="E340" t="inlineStr">
        <is>
          <t>PANGRATATTO DE LIMAO SICILIANO</t>
        </is>
      </c>
      <c r="F340" t="inlineStr">
        <is>
          <t>QUILOGRAMA</t>
        </is>
      </c>
      <c r="G340" t="n">
        <v>1.18</v>
      </c>
      <c r="H340" t="inlineStr">
        <is>
          <t>ALIMENTOS</t>
        </is>
      </c>
      <c r="I340" t="n">
        <v>29.47</v>
      </c>
      <c r="J340" t="n">
        <v>34.77</v>
      </c>
    </row>
    <row r="341">
      <c r="A341" t="n">
        <v>6714</v>
      </c>
      <c r="B341" t="inlineStr">
        <is>
          <t>Love Cabaret</t>
        </is>
      </c>
      <c r="C341" s="556" t="n">
        <v>45901</v>
      </c>
      <c r="D341" t="inlineStr">
        <is>
          <t>08/2025</t>
        </is>
      </c>
      <c r="E341" t="inlineStr">
        <is>
          <t>PANGRATATTO DE LIMAO SICILIANO</t>
        </is>
      </c>
      <c r="F341" t="inlineStr">
        <is>
          <t>QUILOGRAMA</t>
        </is>
      </c>
      <c r="G341" t="n">
        <v>0.59</v>
      </c>
      <c r="H341" t="inlineStr">
        <is>
          <t>ALIMENTOS</t>
        </is>
      </c>
      <c r="I341" t="n">
        <v>29.47</v>
      </c>
      <c r="J341" t="n">
        <v>17.39</v>
      </c>
    </row>
    <row r="342">
      <c r="A342" t="n">
        <v>7138</v>
      </c>
      <c r="B342" t="inlineStr">
        <is>
          <t>Love Cabaret</t>
        </is>
      </c>
      <c r="C342" s="556" t="n">
        <v>45931</v>
      </c>
      <c r="D342" t="inlineStr">
        <is>
          <t>09/2025</t>
        </is>
      </c>
      <c r="E342" t="inlineStr">
        <is>
          <t>PANGRATATTO DE LIMAO SICILIANO</t>
        </is>
      </c>
      <c r="F342" t="inlineStr">
        <is>
          <t>QUILOGRAMA</t>
        </is>
      </c>
      <c r="G342" t="n">
        <v>1.06</v>
      </c>
      <c r="H342" t="inlineStr">
        <is>
          <t>ALIMENTOS</t>
        </is>
      </c>
      <c r="I342" t="n">
        <v>29.47</v>
      </c>
      <c r="J342" t="n">
        <v>31.24</v>
      </c>
    </row>
    <row r="343">
      <c r="A343" t="n">
        <v>7483</v>
      </c>
      <c r="B343" t="inlineStr">
        <is>
          <t>Love Cabaret</t>
        </is>
      </c>
      <c r="C343" s="556" t="n">
        <v>45962</v>
      </c>
      <c r="D343" t="inlineStr">
        <is>
          <t>10/2025</t>
        </is>
      </c>
      <c r="E343" t="inlineStr">
        <is>
          <t>PANGRATATTO DE LIMAO SICILIANO</t>
        </is>
      </c>
      <c r="F343" t="inlineStr">
        <is>
          <t>QUILOGRAMA</t>
        </is>
      </c>
      <c r="G343" t="n">
        <v>1.06</v>
      </c>
      <c r="H343" t="inlineStr">
        <is>
          <t>ALIMENTOS</t>
        </is>
      </c>
      <c r="I343" t="n">
        <v>29.47</v>
      </c>
      <c r="J343" t="n">
        <v>31.24</v>
      </c>
    </row>
    <row r="344">
      <c r="A344" t="n">
        <v>7835</v>
      </c>
      <c r="B344" t="inlineStr">
        <is>
          <t>Love Cabaret</t>
        </is>
      </c>
      <c r="C344" s="556" t="n">
        <v>45992</v>
      </c>
      <c r="D344" t="inlineStr">
        <is>
          <t>11/2025</t>
        </is>
      </c>
      <c r="E344" t="inlineStr">
        <is>
          <t>PANGRATATTO DE LIMAO SICILIANO</t>
        </is>
      </c>
      <c r="F344" t="inlineStr">
        <is>
          <t>QUILOGRAMA</t>
        </is>
      </c>
      <c r="G344" t="n">
        <v>1.75</v>
      </c>
      <c r="H344" t="inlineStr">
        <is>
          <t>ALIMENTOS</t>
        </is>
      </c>
      <c r="I344" t="n">
        <v>29.47</v>
      </c>
      <c r="J344" t="n">
        <v>51.57</v>
      </c>
    </row>
    <row r="345">
      <c r="A345" t="n">
        <v>7950</v>
      </c>
      <c r="B345" t="inlineStr">
        <is>
          <t>Love Cabaret</t>
        </is>
      </c>
      <c r="C345" s="556" t="n">
        <v>46023</v>
      </c>
      <c r="D345" t="inlineStr">
        <is>
          <t>12/2025</t>
        </is>
      </c>
      <c r="E345" t="inlineStr">
        <is>
          <t>PANGRATATTO DE LIMAO SICILIANO</t>
        </is>
      </c>
      <c r="F345" t="inlineStr">
        <is>
          <t>QUILOGRAMA</t>
        </is>
      </c>
      <c r="G345" t="n">
        <v>0.62</v>
      </c>
      <c r="H345" t="inlineStr">
        <is>
          <t>ALIMENTOS</t>
        </is>
      </c>
      <c r="I345" t="n">
        <v>29.47</v>
      </c>
      <c r="J345" t="n">
        <v>18.27</v>
      </c>
    </row>
    <row r="346">
      <c r="A346" t="n">
        <v>8438</v>
      </c>
      <c r="B346" t="inlineStr">
        <is>
          <t>Love Cabaret</t>
        </is>
      </c>
      <c r="C346" s="556" t="n">
        <v>46054</v>
      </c>
      <c r="D346" t="inlineStr">
        <is>
          <t>01/2026</t>
        </is>
      </c>
      <c r="E346" t="inlineStr">
        <is>
          <t>PANGRATATTO DE LIMAO SICILIANO</t>
        </is>
      </c>
      <c r="F346" t="inlineStr">
        <is>
          <t>QUILOGRAMA</t>
        </is>
      </c>
      <c r="G346" t="n">
        <v>1.06</v>
      </c>
      <c r="H346" t="inlineStr">
        <is>
          <t>ALIMENTOS</t>
        </is>
      </c>
      <c r="I346" t="n">
        <v>29.47</v>
      </c>
      <c r="J346" t="n">
        <v>31.24</v>
      </c>
    </row>
    <row r="347">
      <c r="A347" t="n">
        <v>9029</v>
      </c>
      <c r="B347" t="inlineStr">
        <is>
          <t>Love Cabaret</t>
        </is>
      </c>
      <c r="C347" s="556" t="n">
        <v>46082</v>
      </c>
      <c r="D347" t="inlineStr">
        <is>
          <t>02/2026</t>
        </is>
      </c>
      <c r="E347" t="inlineStr">
        <is>
          <t>PANGRATATTO DE LIMAO SICILIANO</t>
        </is>
      </c>
      <c r="F347" t="inlineStr">
        <is>
          <t>QUILOGRAMA</t>
        </is>
      </c>
      <c r="G347" t="n">
        <v>0.6</v>
      </c>
      <c r="H347" t="inlineStr">
        <is>
          <t>ALIMENTOS</t>
        </is>
      </c>
      <c r="I347" t="n">
        <v>29.47</v>
      </c>
      <c r="J347" t="n">
        <v>17.68</v>
      </c>
    </row>
    <row r="348">
      <c r="A348" t="n">
        <v>9674</v>
      </c>
      <c r="B348" t="inlineStr">
        <is>
          <t>Love Cabaret</t>
        </is>
      </c>
      <c r="C348" s="556" t="n">
        <v>46113</v>
      </c>
      <c r="D348" t="inlineStr">
        <is>
          <t>03/2026</t>
        </is>
      </c>
      <c r="E348" t="inlineStr">
        <is>
          <t>PANGRATATTO DE LIMAO SICILIANO</t>
        </is>
      </c>
      <c r="F348" t="inlineStr">
        <is>
          <t>QUILOGRAMA</t>
        </is>
      </c>
      <c r="G348" t="n">
        <v>0.4</v>
      </c>
      <c r="H348" t="inlineStr">
        <is>
          <t>ALIMENTOS</t>
        </is>
      </c>
      <c r="I348" t="n">
        <v>29.47</v>
      </c>
      <c r="J348" t="n">
        <v>11.79</v>
      </c>
    </row>
    <row r="349">
      <c r="A349" t="n">
        <v>10282</v>
      </c>
      <c r="B349" t="inlineStr">
        <is>
          <t>Love Cabaret</t>
        </is>
      </c>
      <c r="C349" s="556" t="n">
        <v>46143</v>
      </c>
      <c r="D349" t="inlineStr">
        <is>
          <t>04/2026</t>
        </is>
      </c>
      <c r="E349" t="inlineStr">
        <is>
          <t>PANGRATATTO DE LIMAO SICILIANO</t>
        </is>
      </c>
      <c r="F349" t="inlineStr">
        <is>
          <t>QUILOGRAMA</t>
        </is>
      </c>
      <c r="G349" t="n">
        <v>0.2</v>
      </c>
      <c r="H349" t="inlineStr">
        <is>
          <t>ALIMENTOS</t>
        </is>
      </c>
      <c r="I349" t="n">
        <v>29.47</v>
      </c>
      <c r="J349" t="n">
        <v>5.89</v>
      </c>
    </row>
    <row r="350">
      <c r="A350" t="n">
        <v>10550</v>
      </c>
      <c r="B350" t="inlineStr">
        <is>
          <t>Love Cabaret</t>
        </is>
      </c>
      <c r="C350" s="556" t="n">
        <v>46174</v>
      </c>
      <c r="D350" t="inlineStr">
        <is>
          <t>05/2026</t>
        </is>
      </c>
      <c r="E350" t="inlineStr">
        <is>
          <t>PANGRATATTO DE LIMAO SICILIANO</t>
        </is>
      </c>
      <c r="F350" t="inlineStr">
        <is>
          <t>QUILOGRAMA</t>
        </is>
      </c>
      <c r="G350" t="n">
        <v>1.2</v>
      </c>
      <c r="H350" t="inlineStr">
        <is>
          <t>ALIMENTOS</t>
        </is>
      </c>
      <c r="I350" t="n">
        <v>29.47</v>
      </c>
      <c r="J350" t="n">
        <v>35.36</v>
      </c>
    </row>
    <row r="351">
      <c r="A351" t="n">
        <v>129</v>
      </c>
      <c r="B351" t="inlineStr">
        <is>
          <t>Love Cabaret</t>
        </is>
      </c>
      <c r="C351" s="556" t="n">
        <v>45597</v>
      </c>
      <c r="D351" t="inlineStr">
        <is>
          <t>10/2024</t>
        </is>
      </c>
      <c r="E351" t="inlineStr">
        <is>
          <t>PESTO DE JAPAPEÑO</t>
        </is>
      </c>
      <c r="F351" t="inlineStr">
        <is>
          <t>QUILOGRAMA</t>
        </is>
      </c>
      <c r="G351" t="n">
        <v>0.7</v>
      </c>
      <c r="H351" t="inlineStr">
        <is>
          <t>ALIMENTOS</t>
        </is>
      </c>
      <c r="I351" t="n">
        <v>55.5</v>
      </c>
      <c r="J351" t="n">
        <v>38.85</v>
      </c>
    </row>
    <row r="352">
      <c r="A352" t="n">
        <v>940</v>
      </c>
      <c r="B352" t="inlineStr">
        <is>
          <t>Love Cabaret</t>
        </is>
      </c>
      <c r="C352" s="556" t="n">
        <v>45658</v>
      </c>
      <c r="D352" t="inlineStr">
        <is>
          <t>12/2024</t>
        </is>
      </c>
      <c r="E352" t="inlineStr">
        <is>
          <t>PESTO DE JAPAPEÑO</t>
        </is>
      </c>
      <c r="F352" t="inlineStr">
        <is>
          <t>QUILOGRAMA</t>
        </is>
      </c>
      <c r="G352" t="n">
        <v>2.4</v>
      </c>
      <c r="H352" t="inlineStr">
        <is>
          <t>ALIMENTOS</t>
        </is>
      </c>
      <c r="I352" t="n">
        <v>55.5</v>
      </c>
      <c r="J352" t="n">
        <v>133.2</v>
      </c>
    </row>
    <row r="353">
      <c r="A353" t="n">
        <v>1301</v>
      </c>
      <c r="B353" t="inlineStr">
        <is>
          <t>Love Cabaret</t>
        </is>
      </c>
      <c r="C353" s="556" t="n">
        <v>45689</v>
      </c>
      <c r="D353" t="inlineStr">
        <is>
          <t>01/2025</t>
        </is>
      </c>
      <c r="E353" t="inlineStr">
        <is>
          <t>PESTO DE JAPAPEÑO</t>
        </is>
      </c>
      <c r="F353" t="inlineStr">
        <is>
          <t>QUILOGRAMA</t>
        </is>
      </c>
      <c r="G353" t="n">
        <v>1.5</v>
      </c>
      <c r="H353" t="inlineStr">
        <is>
          <t>ALIMENTOS</t>
        </is>
      </c>
      <c r="I353" t="n">
        <v>55.5</v>
      </c>
      <c r="J353" t="n">
        <v>83.25</v>
      </c>
    </row>
    <row r="354">
      <c r="A354" t="n">
        <v>3099</v>
      </c>
      <c r="B354" t="inlineStr">
        <is>
          <t>Love Cabaret</t>
        </is>
      </c>
      <c r="C354" s="556" t="n">
        <v>45717</v>
      </c>
      <c r="D354" t="inlineStr">
        <is>
          <t>02/2025</t>
        </is>
      </c>
      <c r="E354" t="inlineStr">
        <is>
          <t>PESTO DE JAPAPEÑO</t>
        </is>
      </c>
      <c r="F354" t="inlineStr">
        <is>
          <t>QUILOGRAMA</t>
        </is>
      </c>
      <c r="G354" t="n">
        <v>0.3</v>
      </c>
      <c r="H354" t="inlineStr">
        <is>
          <t>ALIMENTOS</t>
        </is>
      </c>
      <c r="I354" t="n">
        <v>55.5</v>
      </c>
      <c r="J354" t="n">
        <v>16.65</v>
      </c>
    </row>
    <row r="355">
      <c r="A355" t="n">
        <v>7139</v>
      </c>
      <c r="B355" t="inlineStr">
        <is>
          <t>Love Cabaret</t>
        </is>
      </c>
      <c r="C355" s="556" t="n">
        <v>45931</v>
      </c>
      <c r="D355" t="inlineStr">
        <is>
          <t>09/2025</t>
        </is>
      </c>
      <c r="E355" t="inlineStr">
        <is>
          <t>PESTO DE JAPAPEÑO</t>
        </is>
      </c>
      <c r="F355" t="inlineStr">
        <is>
          <t>QUILOGRAMA</t>
        </is>
      </c>
      <c r="G355" t="n">
        <v>1.1</v>
      </c>
      <c r="H355" t="inlineStr">
        <is>
          <t>ALIMENTOS</t>
        </is>
      </c>
      <c r="I355" t="n">
        <v>35.54</v>
      </c>
      <c r="J355" t="n">
        <v>39.09</v>
      </c>
    </row>
    <row r="356">
      <c r="A356" t="n">
        <v>7484</v>
      </c>
      <c r="B356" t="inlineStr">
        <is>
          <t>Love Cabaret</t>
        </is>
      </c>
      <c r="C356" s="556" t="n">
        <v>45962</v>
      </c>
      <c r="D356" t="inlineStr">
        <is>
          <t>10/2025</t>
        </is>
      </c>
      <c r="E356" t="inlineStr">
        <is>
          <t>PESTO DE JAPAPEÑO</t>
        </is>
      </c>
      <c r="F356" t="inlineStr">
        <is>
          <t>QUILOGRAMA</t>
        </is>
      </c>
      <c r="G356" t="n">
        <v>1.1</v>
      </c>
      <c r="H356" t="inlineStr">
        <is>
          <t>ALIMENTOS</t>
        </is>
      </c>
      <c r="I356" t="n">
        <v>35.54</v>
      </c>
      <c r="J356" t="n">
        <v>39.09</v>
      </c>
    </row>
    <row r="357">
      <c r="A357" t="n">
        <v>9030</v>
      </c>
      <c r="B357" t="inlineStr">
        <is>
          <t>Love Cabaret</t>
        </is>
      </c>
      <c r="C357" s="556" t="n">
        <v>46082</v>
      </c>
      <c r="D357" t="inlineStr">
        <is>
          <t>02/2026</t>
        </is>
      </c>
      <c r="E357" t="inlineStr">
        <is>
          <t>PESTO DE JAPAPEÑO</t>
        </is>
      </c>
      <c r="F357" t="inlineStr">
        <is>
          <t>QUILOGRAMA</t>
        </is>
      </c>
      <c r="G357" t="n">
        <v>0.8</v>
      </c>
      <c r="H357" t="inlineStr">
        <is>
          <t>ALIMENTOS</t>
        </is>
      </c>
      <c r="I357" t="n">
        <v>68.83</v>
      </c>
      <c r="J357" t="n">
        <v>55.06</v>
      </c>
    </row>
    <row r="358">
      <c r="A358" t="n">
        <v>9675</v>
      </c>
      <c r="B358" t="inlineStr">
        <is>
          <t>Love Cabaret</t>
        </is>
      </c>
      <c r="C358" s="556" t="n">
        <v>46113</v>
      </c>
      <c r="D358" t="inlineStr">
        <is>
          <t>03/2026</t>
        </is>
      </c>
      <c r="E358" t="inlineStr">
        <is>
          <t>PESTO DE JAPAPEÑO</t>
        </is>
      </c>
      <c r="F358" t="inlineStr">
        <is>
          <t>QUILOGRAMA</t>
        </is>
      </c>
      <c r="G358" t="n">
        <v>2.4</v>
      </c>
      <c r="H358" t="inlineStr">
        <is>
          <t>ALIMENTOS</t>
        </is>
      </c>
      <c r="I358" t="n">
        <v>68.83</v>
      </c>
      <c r="J358" t="n">
        <v>165.19</v>
      </c>
    </row>
    <row r="359">
      <c r="A359" t="n">
        <v>10283</v>
      </c>
      <c r="B359" t="inlineStr">
        <is>
          <t>Love Cabaret</t>
        </is>
      </c>
      <c r="C359" s="556" t="n">
        <v>46143</v>
      </c>
      <c r="D359" t="inlineStr">
        <is>
          <t>04/2026</t>
        </is>
      </c>
      <c r="E359" t="inlineStr">
        <is>
          <t>PESTO DE JAPAPEÑO</t>
        </is>
      </c>
      <c r="F359" t="inlineStr">
        <is>
          <t>QUILOGRAMA</t>
        </is>
      </c>
      <c r="G359" t="n">
        <v>0.8</v>
      </c>
      <c r="H359" t="inlineStr">
        <is>
          <t>ALIMENTOS</t>
        </is>
      </c>
      <c r="I359" t="n">
        <v>68.83</v>
      </c>
      <c r="J359" t="n">
        <v>55.06</v>
      </c>
    </row>
    <row r="360">
      <c r="A360" t="n">
        <v>10551</v>
      </c>
      <c r="B360" t="inlineStr">
        <is>
          <t>Love Cabaret</t>
        </is>
      </c>
      <c r="C360" s="556" t="n">
        <v>46174</v>
      </c>
      <c r="D360" t="inlineStr">
        <is>
          <t>05/2026</t>
        </is>
      </c>
      <c r="E360" t="inlineStr">
        <is>
          <t>PESTO DE JAPAPEÑO</t>
        </is>
      </c>
      <c r="F360" t="inlineStr">
        <is>
          <t>QUILOGRAMA</t>
        </is>
      </c>
      <c r="G360" t="n">
        <v>0.8</v>
      </c>
      <c r="H360" t="inlineStr">
        <is>
          <t>ALIMENTOS</t>
        </is>
      </c>
      <c r="I360" t="n">
        <v>68.83</v>
      </c>
      <c r="J360" t="n">
        <v>55.06</v>
      </c>
    </row>
    <row r="361">
      <c r="A361" t="n">
        <v>130</v>
      </c>
      <c r="B361" t="inlineStr">
        <is>
          <t>Love Cabaret</t>
        </is>
      </c>
      <c r="C361" s="556" t="n">
        <v>45597</v>
      </c>
      <c r="D361" t="inlineStr">
        <is>
          <t>10/2024</t>
        </is>
      </c>
      <c r="E361" t="inlineStr">
        <is>
          <t>PICLES DE CEBOLA BASE</t>
        </is>
      </c>
      <c r="F361" t="inlineStr">
        <is>
          <t>QUILOGRAMA</t>
        </is>
      </c>
      <c r="G361" t="n">
        <v>5.78</v>
      </c>
      <c r="H361" t="inlineStr">
        <is>
          <t>ALIMENTOS</t>
        </is>
      </c>
      <c r="I361" t="n">
        <v>13.72</v>
      </c>
      <c r="J361" t="n">
        <v>79.3</v>
      </c>
    </row>
    <row r="362">
      <c r="A362" t="n">
        <v>341</v>
      </c>
      <c r="B362" t="inlineStr">
        <is>
          <t>Love Cabaret</t>
        </is>
      </c>
      <c r="C362" s="556" t="n">
        <v>45627</v>
      </c>
      <c r="D362" t="inlineStr">
        <is>
          <t>11/2024</t>
        </is>
      </c>
      <c r="E362" t="inlineStr">
        <is>
          <t>PICLES DE CEBOLA BASE</t>
        </is>
      </c>
      <c r="F362" t="inlineStr">
        <is>
          <t>QUILOGRAMA</t>
        </is>
      </c>
      <c r="G362" t="n">
        <v>4</v>
      </c>
      <c r="H362" t="inlineStr">
        <is>
          <t>ALIMENTOS</t>
        </is>
      </c>
      <c r="I362" t="n">
        <v>13.72</v>
      </c>
      <c r="J362" t="n">
        <v>54.88</v>
      </c>
    </row>
    <row r="363">
      <c r="A363" t="n">
        <v>941</v>
      </c>
      <c r="B363" t="inlineStr">
        <is>
          <t>Love Cabaret</t>
        </is>
      </c>
      <c r="C363" s="556" t="n">
        <v>45658</v>
      </c>
      <c r="D363" t="inlineStr">
        <is>
          <t>12/2024</t>
        </is>
      </c>
      <c r="E363" t="inlineStr">
        <is>
          <t>PICLES DE CEBOLA BASE</t>
        </is>
      </c>
      <c r="F363" t="inlineStr">
        <is>
          <t>QUILOGRAMA</t>
        </is>
      </c>
      <c r="G363" t="n">
        <v>1.45</v>
      </c>
      <c r="H363" t="inlineStr">
        <is>
          <t>ALIMENTOS</t>
        </is>
      </c>
      <c r="I363" t="n">
        <v>13.72</v>
      </c>
      <c r="J363" t="n">
        <v>19.89</v>
      </c>
    </row>
    <row r="364">
      <c r="A364" t="n">
        <v>1302</v>
      </c>
      <c r="B364" t="inlineStr">
        <is>
          <t>Love Cabaret</t>
        </is>
      </c>
      <c r="C364" s="556" t="n">
        <v>45689</v>
      </c>
      <c r="D364" t="inlineStr">
        <is>
          <t>01/2025</t>
        </is>
      </c>
      <c r="E364" t="inlineStr">
        <is>
          <t>PICLES DE CEBOLA BASE</t>
        </is>
      </c>
      <c r="F364" t="inlineStr">
        <is>
          <t>QUILOGRAMA</t>
        </is>
      </c>
      <c r="G364" t="n">
        <v>3.8</v>
      </c>
      <c r="H364" t="inlineStr">
        <is>
          <t>ALIMENTOS</t>
        </is>
      </c>
      <c r="I364" t="n">
        <v>13.72</v>
      </c>
      <c r="J364" t="n">
        <v>52.14</v>
      </c>
    </row>
    <row r="365">
      <c r="A365" t="n">
        <v>3100</v>
      </c>
      <c r="B365" t="inlineStr">
        <is>
          <t>Love Cabaret</t>
        </is>
      </c>
      <c r="C365" s="556" t="n">
        <v>45717</v>
      </c>
      <c r="D365" t="inlineStr">
        <is>
          <t>02/2025</t>
        </is>
      </c>
      <c r="E365" t="inlineStr">
        <is>
          <t>PICLES DE CEBOLA BASE</t>
        </is>
      </c>
      <c r="F365" t="inlineStr">
        <is>
          <t>QUILOGRAMA</t>
        </is>
      </c>
      <c r="G365" t="n">
        <v>4.9</v>
      </c>
      <c r="H365" t="inlineStr">
        <is>
          <t>ALIMENTOS</t>
        </is>
      </c>
      <c r="I365" t="n">
        <v>13.72</v>
      </c>
      <c r="J365" t="n">
        <v>67.23</v>
      </c>
    </row>
    <row r="366">
      <c r="A366" t="n">
        <v>3816</v>
      </c>
      <c r="B366" t="inlineStr">
        <is>
          <t>Love Cabaret</t>
        </is>
      </c>
      <c r="C366" s="556" t="n">
        <v>45748</v>
      </c>
      <c r="D366" t="inlineStr">
        <is>
          <t>03/2025</t>
        </is>
      </c>
      <c r="E366" t="inlineStr">
        <is>
          <t>PICLES DE CEBOLA BASE</t>
        </is>
      </c>
      <c r="F366" t="inlineStr">
        <is>
          <t>QUILOGRAMA</t>
        </is>
      </c>
      <c r="G366" t="n">
        <v>2</v>
      </c>
      <c r="H366" t="inlineStr">
        <is>
          <t>ALIMENTOS</t>
        </is>
      </c>
      <c r="I366" t="n">
        <v>13.72</v>
      </c>
      <c r="J366" t="n">
        <v>27.44</v>
      </c>
    </row>
    <row r="367">
      <c r="A367" t="n">
        <v>3816</v>
      </c>
      <c r="B367" t="inlineStr">
        <is>
          <t>Love Cabaret</t>
        </is>
      </c>
      <c r="C367" s="556" t="n">
        <v>45748</v>
      </c>
      <c r="D367" t="inlineStr">
        <is>
          <t>03/2025</t>
        </is>
      </c>
      <c r="E367" t="inlineStr">
        <is>
          <t>PICLES DE CEBOLA BASE</t>
        </is>
      </c>
      <c r="F367" t="inlineStr">
        <is>
          <t>QUILOGRAMA</t>
        </is>
      </c>
      <c r="G367" t="n">
        <v>2</v>
      </c>
      <c r="H367" t="inlineStr">
        <is>
          <t>ALIMENTOS</t>
        </is>
      </c>
      <c r="I367" t="n">
        <v>13.72</v>
      </c>
      <c r="J367" t="n">
        <v>27.44</v>
      </c>
    </row>
    <row r="368">
      <c r="A368" t="n">
        <v>3869</v>
      </c>
      <c r="B368" t="inlineStr">
        <is>
          <t>Love Cabaret</t>
        </is>
      </c>
      <c r="C368" s="556" t="n">
        <v>45778</v>
      </c>
      <c r="D368" t="inlineStr">
        <is>
          <t>04/2025</t>
        </is>
      </c>
      <c r="E368" t="inlineStr">
        <is>
          <t>PICLES DE CEBOLA BASE</t>
        </is>
      </c>
      <c r="F368" t="inlineStr">
        <is>
          <t>QUILOGRAMA</t>
        </is>
      </c>
      <c r="G368" t="n">
        <v>3.82</v>
      </c>
      <c r="H368" t="inlineStr">
        <is>
          <t>ALIMENTOS</t>
        </is>
      </c>
      <c r="I368" t="n">
        <v>13.72</v>
      </c>
      <c r="J368" t="n">
        <v>52.41</v>
      </c>
    </row>
    <row r="369">
      <c r="A369" t="n">
        <v>4674</v>
      </c>
      <c r="B369" t="inlineStr">
        <is>
          <t>Love Cabaret</t>
        </is>
      </c>
      <c r="C369" s="556" t="n">
        <v>45809</v>
      </c>
      <c r="D369" t="inlineStr">
        <is>
          <t>05/2025</t>
        </is>
      </c>
      <c r="E369" t="inlineStr">
        <is>
          <t>PICLES DE CEBOLA BASE</t>
        </is>
      </c>
      <c r="F369" t="inlineStr">
        <is>
          <t>QUILOGRAMA</t>
        </is>
      </c>
      <c r="G369" t="n">
        <v>3.78</v>
      </c>
      <c r="H369" t="inlineStr">
        <is>
          <t>ALIMENTOS</t>
        </is>
      </c>
      <c r="I369" t="n">
        <v>13.72</v>
      </c>
      <c r="J369" t="n">
        <v>51.86</v>
      </c>
    </row>
    <row r="370">
      <c r="A370" t="n">
        <v>5149</v>
      </c>
      <c r="B370" t="inlineStr">
        <is>
          <t>Love Cabaret</t>
        </is>
      </c>
      <c r="C370" s="556" t="n">
        <v>45839</v>
      </c>
      <c r="D370" t="inlineStr">
        <is>
          <t>06/2025</t>
        </is>
      </c>
      <c r="E370" t="inlineStr">
        <is>
          <t>PICLES DE CEBOLA BASE</t>
        </is>
      </c>
      <c r="F370" t="inlineStr">
        <is>
          <t>QUILOGRAMA</t>
        </is>
      </c>
      <c r="G370" t="n">
        <v>0.3</v>
      </c>
      <c r="H370" t="inlineStr">
        <is>
          <t>ALIMENTOS</t>
        </is>
      </c>
      <c r="I370" t="n">
        <v>13.72</v>
      </c>
      <c r="J370" t="n">
        <v>4.12</v>
      </c>
    </row>
    <row r="371">
      <c r="A371" t="n">
        <v>7140</v>
      </c>
      <c r="B371" t="inlineStr">
        <is>
          <t>Love Cabaret</t>
        </is>
      </c>
      <c r="C371" s="556" t="n">
        <v>45931</v>
      </c>
      <c r="D371" t="inlineStr">
        <is>
          <t>09/2025</t>
        </is>
      </c>
      <c r="E371" t="inlineStr">
        <is>
          <t>PICLES DE CEBOLA BASE</t>
        </is>
      </c>
      <c r="F371" t="inlineStr">
        <is>
          <t>QUILOGRAMA</t>
        </is>
      </c>
      <c r="G371" t="n">
        <v>2.18</v>
      </c>
      <c r="H371" t="inlineStr">
        <is>
          <t>ALIMENTOS</t>
        </is>
      </c>
      <c r="I371" t="n">
        <v>6.45</v>
      </c>
      <c r="J371" t="n">
        <v>14.06</v>
      </c>
    </row>
    <row r="372">
      <c r="A372" t="n">
        <v>7485</v>
      </c>
      <c r="B372" t="inlineStr">
        <is>
          <t>Love Cabaret</t>
        </is>
      </c>
      <c r="C372" s="556" t="n">
        <v>45962</v>
      </c>
      <c r="D372" t="inlineStr">
        <is>
          <t>10/2025</t>
        </is>
      </c>
      <c r="E372" t="inlineStr">
        <is>
          <t>PICLES DE CEBOLA BASE</t>
        </is>
      </c>
      <c r="F372" t="inlineStr">
        <is>
          <t>QUILOGRAMA</t>
        </is>
      </c>
      <c r="G372" t="n">
        <v>2.18</v>
      </c>
      <c r="H372" t="inlineStr">
        <is>
          <t>ALIMENTOS</t>
        </is>
      </c>
      <c r="I372" t="n">
        <v>6.45</v>
      </c>
      <c r="J372" t="n">
        <v>14.06</v>
      </c>
    </row>
    <row r="373">
      <c r="A373" t="n">
        <v>7836</v>
      </c>
      <c r="B373" t="inlineStr">
        <is>
          <t>Love Cabaret</t>
        </is>
      </c>
      <c r="C373" s="556" t="n">
        <v>45992</v>
      </c>
      <c r="D373" t="inlineStr">
        <is>
          <t>11/2025</t>
        </is>
      </c>
      <c r="E373" t="inlineStr">
        <is>
          <t>PICLES DE CEBOLA BASE</t>
        </is>
      </c>
      <c r="F373" t="inlineStr">
        <is>
          <t>QUILOGRAMA</t>
        </is>
      </c>
      <c r="G373" t="n">
        <v>0.53</v>
      </c>
      <c r="H373" t="inlineStr">
        <is>
          <t>ALIMENTOS</t>
        </is>
      </c>
      <c r="I373" t="n">
        <v>6.45</v>
      </c>
      <c r="J373" t="n">
        <v>3.42</v>
      </c>
    </row>
    <row r="374">
      <c r="A374" t="n">
        <v>7951</v>
      </c>
      <c r="B374" t="inlineStr">
        <is>
          <t>Love Cabaret</t>
        </is>
      </c>
      <c r="C374" s="556" t="n">
        <v>46023</v>
      </c>
      <c r="D374" t="inlineStr">
        <is>
          <t>12/2025</t>
        </is>
      </c>
      <c r="E374" t="inlineStr">
        <is>
          <t>PICLES DE CEBOLA BASE</t>
        </is>
      </c>
      <c r="F374" t="inlineStr">
        <is>
          <t>QUILOGRAMA</t>
        </is>
      </c>
      <c r="G374" t="n">
        <v>1.2</v>
      </c>
      <c r="H374" t="inlineStr">
        <is>
          <t>ALIMENTOS</t>
        </is>
      </c>
      <c r="I374" t="n">
        <v>6.45</v>
      </c>
      <c r="J374" t="n">
        <v>7.74</v>
      </c>
    </row>
    <row r="375">
      <c r="A375" t="n">
        <v>9031</v>
      </c>
      <c r="B375" t="inlineStr">
        <is>
          <t>Love Cabaret</t>
        </is>
      </c>
      <c r="C375" s="556" t="n">
        <v>46082</v>
      </c>
      <c r="D375" t="inlineStr">
        <is>
          <t>02/2026</t>
        </is>
      </c>
      <c r="E375" t="inlineStr">
        <is>
          <t>PICLES DE CEBOLA BASE</t>
        </is>
      </c>
      <c r="F375" t="inlineStr">
        <is>
          <t>QUILOGRAMA</t>
        </is>
      </c>
      <c r="G375" t="n">
        <v>1.8</v>
      </c>
      <c r="H375" t="inlineStr">
        <is>
          <t>ALIMENTOS</t>
        </is>
      </c>
      <c r="I375" t="n">
        <v>15.2</v>
      </c>
      <c r="J375" t="n">
        <v>27.36</v>
      </c>
    </row>
    <row r="376">
      <c r="A376" t="n">
        <v>9676</v>
      </c>
      <c r="B376" t="inlineStr">
        <is>
          <t>Love Cabaret</t>
        </is>
      </c>
      <c r="C376" s="556" t="n">
        <v>46113</v>
      </c>
      <c r="D376" t="inlineStr">
        <is>
          <t>03/2026</t>
        </is>
      </c>
      <c r="E376" t="inlineStr">
        <is>
          <t>PICLES DE CEBOLA BASE</t>
        </is>
      </c>
      <c r="F376" t="inlineStr">
        <is>
          <t>QUILOGRAMA</t>
        </is>
      </c>
      <c r="G376" t="n">
        <v>3.66</v>
      </c>
      <c r="H376" t="inlineStr">
        <is>
          <t>ALIMENTOS</t>
        </is>
      </c>
      <c r="I376" t="n">
        <v>15.2</v>
      </c>
      <c r="J376" t="n">
        <v>55.63</v>
      </c>
    </row>
    <row r="377">
      <c r="A377" t="n">
        <v>10284</v>
      </c>
      <c r="B377" t="inlineStr">
        <is>
          <t>Love Cabaret</t>
        </is>
      </c>
      <c r="C377" s="556" t="n">
        <v>46143</v>
      </c>
      <c r="D377" t="inlineStr">
        <is>
          <t>04/2026</t>
        </is>
      </c>
      <c r="E377" t="inlineStr">
        <is>
          <t>PICLES DE CEBOLA BASE</t>
        </is>
      </c>
      <c r="F377" t="inlineStr">
        <is>
          <t>QUILOGRAMA</t>
        </is>
      </c>
      <c r="G377" t="n">
        <v>4.51</v>
      </c>
      <c r="H377" t="inlineStr">
        <is>
          <t>ALIMENTOS</t>
        </is>
      </c>
      <c r="I377" t="n">
        <v>15.2</v>
      </c>
      <c r="J377" t="n">
        <v>68.55</v>
      </c>
    </row>
    <row r="378">
      <c r="A378" t="n">
        <v>10552</v>
      </c>
      <c r="B378" t="inlineStr">
        <is>
          <t>Love Cabaret</t>
        </is>
      </c>
      <c r="C378" s="556" t="n">
        <v>46174</v>
      </c>
      <c r="D378" t="inlineStr">
        <is>
          <t>05/2026</t>
        </is>
      </c>
      <c r="E378" t="inlineStr">
        <is>
          <t>PICLES DE CEBOLA BASE</t>
        </is>
      </c>
      <c r="F378" t="inlineStr">
        <is>
          <t>QUILOGRAMA</t>
        </is>
      </c>
      <c r="G378" t="n">
        <v>3</v>
      </c>
      <c r="H378" t="inlineStr">
        <is>
          <t>ALIMENTOS</t>
        </is>
      </c>
      <c r="I378" t="n">
        <v>15.2</v>
      </c>
      <c r="J378" t="n">
        <v>45.6</v>
      </c>
    </row>
    <row r="379">
      <c r="A379" t="n">
        <v>131</v>
      </c>
      <c r="B379" t="inlineStr">
        <is>
          <t>Love Cabaret</t>
        </is>
      </c>
      <c r="C379" s="556" t="n">
        <v>45597</v>
      </c>
      <c r="D379" t="inlineStr">
        <is>
          <t>10/2024</t>
        </is>
      </c>
      <c r="E379" t="inlineStr">
        <is>
          <t>POIVRE DE PIMENTA DEDO DE MOÇA</t>
        </is>
      </c>
      <c r="F379" t="inlineStr">
        <is>
          <t>QUILOGRAMA</t>
        </is>
      </c>
      <c r="G379" t="n">
        <v>0.98</v>
      </c>
      <c r="H379" t="inlineStr">
        <is>
          <t>ALIMENTOS</t>
        </is>
      </c>
      <c r="I379" t="n">
        <v>63.37</v>
      </c>
      <c r="J379" t="n">
        <v>62.1</v>
      </c>
    </row>
    <row r="380">
      <c r="A380" t="n">
        <v>1303</v>
      </c>
      <c r="B380" t="inlineStr">
        <is>
          <t>Love Cabaret</t>
        </is>
      </c>
      <c r="C380" s="556" t="n">
        <v>45689</v>
      </c>
      <c r="D380" t="inlineStr">
        <is>
          <t>01/2025</t>
        </is>
      </c>
      <c r="E380" t="inlineStr">
        <is>
          <t>POIVRE DE PIMENTA DEDO DE MOÇA</t>
        </is>
      </c>
      <c r="F380" t="inlineStr">
        <is>
          <t>QUILOGRAMA</t>
        </is>
      </c>
      <c r="G380" t="n">
        <v>2</v>
      </c>
      <c r="H380" t="inlineStr">
        <is>
          <t>ALIMENTOS</t>
        </is>
      </c>
      <c r="I380" t="n">
        <v>63.37</v>
      </c>
      <c r="J380" t="n">
        <v>126.74</v>
      </c>
    </row>
    <row r="381">
      <c r="A381" t="n">
        <v>3101</v>
      </c>
      <c r="B381" t="inlineStr">
        <is>
          <t>Love Cabaret</t>
        </is>
      </c>
      <c r="C381" s="556" t="n">
        <v>45717</v>
      </c>
      <c r="D381" t="inlineStr">
        <is>
          <t>02/2025</t>
        </is>
      </c>
      <c r="E381" t="inlineStr">
        <is>
          <t>POIVRE DE PIMENTA DEDO DE MOÇA</t>
        </is>
      </c>
      <c r="F381" t="inlineStr">
        <is>
          <t>QUILOGRAMA</t>
        </is>
      </c>
      <c r="G381" t="n">
        <v>0</v>
      </c>
      <c r="H381" t="inlineStr">
        <is>
          <t>ALIMENTOS</t>
        </is>
      </c>
      <c r="I381" t="n">
        <v>63.37</v>
      </c>
      <c r="J381" t="n">
        <v>0</v>
      </c>
    </row>
    <row r="382">
      <c r="A382" t="n">
        <v>3817</v>
      </c>
      <c r="B382" t="inlineStr">
        <is>
          <t>Love Cabaret</t>
        </is>
      </c>
      <c r="C382" s="556" t="n">
        <v>45748</v>
      </c>
      <c r="D382" t="inlineStr">
        <is>
          <t>03/2025</t>
        </is>
      </c>
      <c r="E382" t="inlineStr">
        <is>
          <t>POIVRE DE PIMENTA DEDO DE MOÇA</t>
        </is>
      </c>
      <c r="F382" t="inlineStr">
        <is>
          <t>QUILOGRAMA</t>
        </is>
      </c>
      <c r="G382" t="n">
        <v>0.8</v>
      </c>
      <c r="H382" t="inlineStr">
        <is>
          <t>ALIMENTOS</t>
        </is>
      </c>
      <c r="I382" t="n">
        <v>63.37</v>
      </c>
      <c r="J382" t="n">
        <v>50.7</v>
      </c>
    </row>
    <row r="383">
      <c r="A383" t="n">
        <v>3817</v>
      </c>
      <c r="B383" t="inlineStr">
        <is>
          <t>Love Cabaret</t>
        </is>
      </c>
      <c r="C383" s="556" t="n">
        <v>45748</v>
      </c>
      <c r="D383" t="inlineStr">
        <is>
          <t>03/2025</t>
        </is>
      </c>
      <c r="E383" t="inlineStr">
        <is>
          <t>POIVRE DE PIMENTA DEDO DE MOÇA</t>
        </is>
      </c>
      <c r="F383" t="inlineStr">
        <is>
          <t>QUILOGRAMA</t>
        </is>
      </c>
      <c r="G383" t="n">
        <v>0.8</v>
      </c>
      <c r="H383" t="inlineStr">
        <is>
          <t>ALIMENTOS</t>
        </is>
      </c>
      <c r="I383" t="n">
        <v>63.37</v>
      </c>
      <c r="J383" t="n">
        <v>50.7</v>
      </c>
    </row>
    <row r="384">
      <c r="A384" t="n">
        <v>3870</v>
      </c>
      <c r="B384" t="inlineStr">
        <is>
          <t>Love Cabaret</t>
        </is>
      </c>
      <c r="C384" s="556" t="n">
        <v>45778</v>
      </c>
      <c r="D384" t="inlineStr">
        <is>
          <t>04/2025</t>
        </is>
      </c>
      <c r="E384" t="inlineStr">
        <is>
          <t>POIVRE DE PIMENTA DEDO DE MOÇA</t>
        </is>
      </c>
      <c r="F384" t="inlineStr">
        <is>
          <t>QUILOGRAMA</t>
        </is>
      </c>
      <c r="G384" t="n">
        <v>1.54</v>
      </c>
      <c r="H384" t="inlineStr">
        <is>
          <t>ALIMENTOS</t>
        </is>
      </c>
      <c r="I384" t="n">
        <v>63.37</v>
      </c>
      <c r="J384" t="n">
        <v>97.59</v>
      </c>
    </row>
    <row r="385">
      <c r="A385" t="n">
        <v>7141</v>
      </c>
      <c r="B385" t="inlineStr">
        <is>
          <t>Love Cabaret</t>
        </is>
      </c>
      <c r="C385" s="556" t="n">
        <v>45931</v>
      </c>
      <c r="D385" t="inlineStr">
        <is>
          <t>09/2025</t>
        </is>
      </c>
      <c r="E385" t="inlineStr">
        <is>
          <t>POIVRE DE PIMENTA DEDO DE MOÇA</t>
        </is>
      </c>
      <c r="F385" t="inlineStr">
        <is>
          <t>QUILOGRAMA</t>
        </is>
      </c>
      <c r="G385" t="n">
        <v>1.27</v>
      </c>
      <c r="H385" t="inlineStr">
        <is>
          <t>ALIMENTOS</t>
        </is>
      </c>
      <c r="I385" t="n">
        <v>11.61</v>
      </c>
      <c r="J385" t="n">
        <v>14.74</v>
      </c>
    </row>
    <row r="386">
      <c r="A386" t="n">
        <v>7837</v>
      </c>
      <c r="B386" t="inlineStr">
        <is>
          <t>Love Cabaret</t>
        </is>
      </c>
      <c r="C386" s="556" t="n">
        <v>45992</v>
      </c>
      <c r="D386" t="inlineStr">
        <is>
          <t>11/2025</t>
        </is>
      </c>
      <c r="E386" t="inlineStr">
        <is>
          <t>POIVRE DE PIMENTA DEDO DE MOÇA</t>
        </is>
      </c>
      <c r="F386" t="inlineStr">
        <is>
          <t>QUILOGRAMA</t>
        </is>
      </c>
      <c r="G386" t="n">
        <v>1.9</v>
      </c>
      <c r="H386" t="inlineStr">
        <is>
          <t>ALIMENTOS</t>
        </is>
      </c>
      <c r="I386" t="n">
        <v>11.61</v>
      </c>
      <c r="J386" t="n">
        <v>22.06</v>
      </c>
    </row>
    <row r="387">
      <c r="A387" t="n">
        <v>9032</v>
      </c>
      <c r="B387" t="inlineStr">
        <is>
          <t>Love Cabaret</t>
        </is>
      </c>
      <c r="C387" s="556" t="n">
        <v>46082</v>
      </c>
      <c r="D387" t="inlineStr">
        <is>
          <t>02/2026</t>
        </is>
      </c>
      <c r="E387" t="inlineStr">
        <is>
          <t>POIVRE DE PIMENTA DEDO DE MOÇA</t>
        </is>
      </c>
      <c r="F387" t="inlineStr">
        <is>
          <t>QUILOGRAMA</t>
        </is>
      </c>
      <c r="G387" t="n">
        <v>2.6</v>
      </c>
      <c r="H387" t="inlineStr">
        <is>
          <t>ALIMENTOS</t>
        </is>
      </c>
      <c r="I387" t="n">
        <v>63.87</v>
      </c>
      <c r="J387" t="n">
        <v>166.06</v>
      </c>
    </row>
    <row r="388">
      <c r="A388" t="n">
        <v>9677</v>
      </c>
      <c r="B388" t="inlineStr">
        <is>
          <t>Love Cabaret</t>
        </is>
      </c>
      <c r="C388" s="556" t="n">
        <v>46113</v>
      </c>
      <c r="D388" t="inlineStr">
        <is>
          <t>03/2026</t>
        </is>
      </c>
      <c r="E388" t="inlineStr">
        <is>
          <t>POIVRE DE PIMENTA DEDO DE MOÇA</t>
        </is>
      </c>
      <c r="F388" t="inlineStr">
        <is>
          <t>QUILOGRAMA</t>
        </is>
      </c>
      <c r="G388" t="n">
        <v>2.84</v>
      </c>
      <c r="H388" t="inlineStr">
        <is>
          <t>ALIMENTOS</t>
        </is>
      </c>
      <c r="I388" t="n">
        <v>63.87</v>
      </c>
      <c r="J388" t="n">
        <v>181.39</v>
      </c>
    </row>
    <row r="389">
      <c r="A389" t="n">
        <v>10285</v>
      </c>
      <c r="B389" t="inlineStr">
        <is>
          <t>Love Cabaret</t>
        </is>
      </c>
      <c r="C389" s="556" t="n">
        <v>46143</v>
      </c>
      <c r="D389" t="inlineStr">
        <is>
          <t>04/2026</t>
        </is>
      </c>
      <c r="E389" t="inlineStr">
        <is>
          <t>POIVRE DE PIMENTA DEDO DE MOÇA</t>
        </is>
      </c>
      <c r="F389" t="inlineStr">
        <is>
          <t>QUILOGRAMA</t>
        </is>
      </c>
      <c r="G389" t="n">
        <v>0.2</v>
      </c>
      <c r="H389" t="inlineStr">
        <is>
          <t>ALIMENTOS</t>
        </is>
      </c>
      <c r="I389" t="n">
        <v>63.87</v>
      </c>
      <c r="J389" t="n">
        <v>12.77</v>
      </c>
    </row>
    <row r="390">
      <c r="A390" t="n">
        <v>132</v>
      </c>
      <c r="B390" t="inlineStr">
        <is>
          <t>Love Cabaret</t>
        </is>
      </c>
      <c r="C390" s="556" t="n">
        <v>45597</v>
      </c>
      <c r="D390" t="inlineStr">
        <is>
          <t>10/2024</t>
        </is>
      </c>
      <c r="E390" t="inlineStr">
        <is>
          <t>PONZU DE ABACAXI</t>
        </is>
      </c>
      <c r="F390" t="inlineStr">
        <is>
          <t>QUILOGRAMA</t>
        </is>
      </c>
      <c r="G390" t="n">
        <v>1.8</v>
      </c>
      <c r="H390" t="inlineStr">
        <is>
          <t>ALIMENTOS</t>
        </is>
      </c>
      <c r="I390" t="n">
        <v>12.21</v>
      </c>
      <c r="J390" t="n">
        <v>21.98</v>
      </c>
    </row>
    <row r="391">
      <c r="A391" t="n">
        <v>342</v>
      </c>
      <c r="B391" t="inlineStr">
        <is>
          <t>Love Cabaret</t>
        </is>
      </c>
      <c r="C391" s="556" t="n">
        <v>45627</v>
      </c>
      <c r="D391" t="inlineStr">
        <is>
          <t>11/2024</t>
        </is>
      </c>
      <c r="E391" t="inlineStr">
        <is>
          <t>PONZU DE ABACAXI</t>
        </is>
      </c>
      <c r="F391" t="inlineStr">
        <is>
          <t>QUILOGRAMA</t>
        </is>
      </c>
      <c r="G391" t="n">
        <v>1.35</v>
      </c>
      <c r="H391" t="inlineStr">
        <is>
          <t>ALIMENTOS</t>
        </is>
      </c>
      <c r="I391" t="n">
        <v>12.21</v>
      </c>
      <c r="J391" t="n">
        <v>16.48</v>
      </c>
    </row>
    <row r="392">
      <c r="A392" t="n">
        <v>1304</v>
      </c>
      <c r="B392" t="inlineStr">
        <is>
          <t>Love Cabaret</t>
        </is>
      </c>
      <c r="C392" s="556" t="n">
        <v>45689</v>
      </c>
      <c r="D392" t="inlineStr">
        <is>
          <t>01/2025</t>
        </is>
      </c>
      <c r="E392" t="inlineStr">
        <is>
          <t>PONZU DE ABACAXI</t>
        </is>
      </c>
      <c r="F392" t="inlineStr">
        <is>
          <t>QUILOGRAMA</t>
        </is>
      </c>
      <c r="G392" t="n">
        <v>7.75</v>
      </c>
      <c r="H392" t="inlineStr">
        <is>
          <t>ALIMENTOS</t>
        </is>
      </c>
      <c r="I392" t="n">
        <v>12.21</v>
      </c>
      <c r="J392" t="n">
        <v>94.63</v>
      </c>
    </row>
    <row r="393">
      <c r="A393" t="n">
        <v>3102</v>
      </c>
      <c r="B393" t="inlineStr">
        <is>
          <t>Love Cabaret</t>
        </is>
      </c>
      <c r="C393" s="556" t="n">
        <v>45717</v>
      </c>
      <c r="D393" t="inlineStr">
        <is>
          <t>02/2025</t>
        </is>
      </c>
      <c r="E393" t="inlineStr">
        <is>
          <t>PONZU DE ABACAXI</t>
        </is>
      </c>
      <c r="F393" t="inlineStr">
        <is>
          <t>QUILOGRAMA</t>
        </is>
      </c>
      <c r="G393" t="n">
        <v>0</v>
      </c>
      <c r="H393" t="inlineStr">
        <is>
          <t>ALIMENTOS</t>
        </is>
      </c>
      <c r="I393" t="n">
        <v>12.21</v>
      </c>
      <c r="J393" t="n">
        <v>0</v>
      </c>
    </row>
    <row r="394">
      <c r="A394" t="n">
        <v>7142</v>
      </c>
      <c r="B394" t="inlineStr">
        <is>
          <t>Love Cabaret</t>
        </is>
      </c>
      <c r="C394" s="556" t="n">
        <v>45931</v>
      </c>
      <c r="D394" t="inlineStr">
        <is>
          <t>09/2025</t>
        </is>
      </c>
      <c r="E394" t="inlineStr">
        <is>
          <t>PONZU DE ABACAXI</t>
        </is>
      </c>
      <c r="F394" t="inlineStr">
        <is>
          <t>QUILOGRAMA</t>
        </is>
      </c>
      <c r="G394" t="n">
        <v>0.9399999999999999</v>
      </c>
      <c r="H394" t="inlineStr">
        <is>
          <t>ALIMENTOS</t>
        </is>
      </c>
      <c r="I394" t="n">
        <v>11.56</v>
      </c>
      <c r="J394" t="n">
        <v>10.87</v>
      </c>
    </row>
    <row r="395">
      <c r="A395" t="n">
        <v>7486</v>
      </c>
      <c r="B395" t="inlineStr">
        <is>
          <t>Love Cabaret</t>
        </is>
      </c>
      <c r="C395" s="556" t="n">
        <v>45962</v>
      </c>
      <c r="D395" t="inlineStr">
        <is>
          <t>10/2025</t>
        </is>
      </c>
      <c r="E395" t="inlineStr">
        <is>
          <t>PONZU DE ABACAXI</t>
        </is>
      </c>
      <c r="F395" t="inlineStr">
        <is>
          <t>QUILOGRAMA</t>
        </is>
      </c>
      <c r="G395" t="n">
        <v>0.9399999999999999</v>
      </c>
      <c r="H395" t="inlineStr">
        <is>
          <t>ALIMENTOS</t>
        </is>
      </c>
      <c r="I395" t="n">
        <v>11.56</v>
      </c>
      <c r="J395" t="n">
        <v>10.87</v>
      </c>
    </row>
    <row r="396">
      <c r="A396" t="n">
        <v>7838</v>
      </c>
      <c r="B396" t="inlineStr">
        <is>
          <t>Love Cabaret</t>
        </is>
      </c>
      <c r="C396" s="556" t="n">
        <v>45992</v>
      </c>
      <c r="D396" t="inlineStr">
        <is>
          <t>11/2025</t>
        </is>
      </c>
      <c r="E396" t="inlineStr">
        <is>
          <t>PONZU DE ABACAXI</t>
        </is>
      </c>
      <c r="F396" t="inlineStr">
        <is>
          <t>QUILOGRAMA</t>
        </is>
      </c>
      <c r="G396" t="n">
        <v>1.7</v>
      </c>
      <c r="H396" t="inlineStr">
        <is>
          <t>ALIMENTOS</t>
        </is>
      </c>
      <c r="I396" t="n">
        <v>11.56</v>
      </c>
      <c r="J396" t="n">
        <v>19.65</v>
      </c>
    </row>
    <row r="397">
      <c r="A397" t="n">
        <v>10286</v>
      </c>
      <c r="B397" t="inlineStr">
        <is>
          <t>Love Cabaret</t>
        </is>
      </c>
      <c r="C397" s="556" t="n">
        <v>46143</v>
      </c>
      <c r="D397" t="inlineStr">
        <is>
          <t>04/2026</t>
        </is>
      </c>
      <c r="E397" t="inlineStr">
        <is>
          <t>PONZU DE ABACAXI</t>
        </is>
      </c>
      <c r="F397" t="inlineStr">
        <is>
          <t>QUILOGRAMA</t>
        </is>
      </c>
      <c r="G397" t="n">
        <v>0.4</v>
      </c>
      <c r="H397" t="inlineStr">
        <is>
          <t>ALIMENTOS</t>
        </is>
      </c>
      <c r="I397" t="n">
        <v>12.21</v>
      </c>
      <c r="J397" t="n">
        <v>4.88</v>
      </c>
    </row>
    <row r="398">
      <c r="A398" t="n">
        <v>133</v>
      </c>
      <c r="B398" t="inlineStr">
        <is>
          <t>Love Cabaret</t>
        </is>
      </c>
      <c r="C398" s="556" t="n">
        <v>45597</v>
      </c>
      <c r="D398" t="inlineStr">
        <is>
          <t>10/2024</t>
        </is>
      </c>
      <c r="E398" t="inlineStr">
        <is>
          <t>PURE DE BATATA</t>
        </is>
      </c>
      <c r="F398" t="inlineStr">
        <is>
          <t>QUILOGRAMA</t>
        </is>
      </c>
      <c r="G398" t="n">
        <v>4.4</v>
      </c>
      <c r="H398" t="inlineStr">
        <is>
          <t>ALIMENTOS</t>
        </is>
      </c>
      <c r="I398" t="n">
        <v>21.9</v>
      </c>
      <c r="J398" t="n">
        <v>96.36</v>
      </c>
    </row>
    <row r="399">
      <c r="A399" t="n">
        <v>1305</v>
      </c>
      <c r="B399" t="inlineStr">
        <is>
          <t>Love Cabaret</t>
        </is>
      </c>
      <c r="C399" s="556" t="n">
        <v>45689</v>
      </c>
      <c r="D399" t="inlineStr">
        <is>
          <t>01/2025</t>
        </is>
      </c>
      <c r="E399" t="inlineStr">
        <is>
          <t>PURE DE BATATA</t>
        </is>
      </c>
      <c r="F399" t="inlineStr">
        <is>
          <t>QUILOGRAMA</t>
        </is>
      </c>
      <c r="G399" t="n">
        <v>1.7</v>
      </c>
      <c r="H399" t="inlineStr">
        <is>
          <t>ALIMENTOS</t>
        </is>
      </c>
      <c r="I399" t="n">
        <v>21.9</v>
      </c>
      <c r="J399" t="n">
        <v>37.23</v>
      </c>
    </row>
    <row r="400">
      <c r="A400" t="n">
        <v>3103</v>
      </c>
      <c r="B400" t="inlineStr">
        <is>
          <t>Love Cabaret</t>
        </is>
      </c>
      <c r="C400" s="556" t="n">
        <v>45717</v>
      </c>
      <c r="D400" t="inlineStr">
        <is>
          <t>02/2025</t>
        </is>
      </c>
      <c r="E400" t="inlineStr">
        <is>
          <t>PURE DE BATATA</t>
        </is>
      </c>
      <c r="F400" t="inlineStr">
        <is>
          <t>QUILOGRAMA</t>
        </is>
      </c>
      <c r="G400" t="n">
        <v>0</v>
      </c>
      <c r="H400" t="inlineStr">
        <is>
          <t>ALIMENTOS</t>
        </is>
      </c>
      <c r="I400" t="n">
        <v>21.9</v>
      </c>
      <c r="J400" t="n">
        <v>0</v>
      </c>
    </row>
    <row r="401">
      <c r="A401" t="n">
        <v>7143</v>
      </c>
      <c r="B401" t="inlineStr">
        <is>
          <t>Love Cabaret</t>
        </is>
      </c>
      <c r="C401" s="556" t="n">
        <v>45931</v>
      </c>
      <c r="D401" t="inlineStr">
        <is>
          <t>09/2025</t>
        </is>
      </c>
      <c r="E401" t="inlineStr">
        <is>
          <t>PURE DE BATATA</t>
        </is>
      </c>
      <c r="F401" t="inlineStr">
        <is>
          <t>QUILOGRAMA</t>
        </is>
      </c>
      <c r="G401" t="n">
        <v>3</v>
      </c>
      <c r="H401" t="inlineStr">
        <is>
          <t>ALIMENTOS</t>
        </is>
      </c>
      <c r="I401" t="n">
        <v>2</v>
      </c>
      <c r="J401" t="n">
        <v>6</v>
      </c>
    </row>
    <row r="402">
      <c r="A402" t="n">
        <v>7487</v>
      </c>
      <c r="B402" t="inlineStr">
        <is>
          <t>Love Cabaret</t>
        </is>
      </c>
      <c r="C402" s="556" t="n">
        <v>45962</v>
      </c>
      <c r="D402" t="inlineStr">
        <is>
          <t>10/2025</t>
        </is>
      </c>
      <c r="E402" t="inlineStr">
        <is>
          <t>PURE DE BATATA</t>
        </is>
      </c>
      <c r="F402" t="inlineStr">
        <is>
          <t>QUILOGRAMA</t>
        </is>
      </c>
      <c r="G402" t="n">
        <v>3</v>
      </c>
      <c r="H402" t="inlineStr">
        <is>
          <t>ALIMENTOS</t>
        </is>
      </c>
      <c r="I402" t="n">
        <v>2</v>
      </c>
      <c r="J402" t="n">
        <v>6</v>
      </c>
    </row>
    <row r="403">
      <c r="A403" t="n">
        <v>7839</v>
      </c>
      <c r="B403" t="inlineStr">
        <is>
          <t>Love Cabaret</t>
        </is>
      </c>
      <c r="C403" s="556" t="n">
        <v>45992</v>
      </c>
      <c r="D403" t="inlineStr">
        <is>
          <t>11/2025</t>
        </is>
      </c>
      <c r="E403" t="inlineStr">
        <is>
          <t>PURE DE BATATA</t>
        </is>
      </c>
      <c r="F403" t="inlineStr">
        <is>
          <t>QUILOGRAMA</t>
        </is>
      </c>
      <c r="G403" t="n">
        <v>2.52</v>
      </c>
      <c r="H403" t="inlineStr">
        <is>
          <t>ALIMENTOS</t>
        </is>
      </c>
      <c r="I403" t="n">
        <v>2</v>
      </c>
      <c r="J403" t="n">
        <v>5.04</v>
      </c>
    </row>
    <row r="404">
      <c r="A404" t="n">
        <v>10287</v>
      </c>
      <c r="B404" t="inlineStr">
        <is>
          <t>Love Cabaret</t>
        </is>
      </c>
      <c r="C404" s="556" t="n">
        <v>46143</v>
      </c>
      <c r="D404" t="inlineStr">
        <is>
          <t>04/2026</t>
        </is>
      </c>
      <c r="E404" t="inlineStr">
        <is>
          <t>PURE DE BATATA</t>
        </is>
      </c>
      <c r="F404" t="inlineStr">
        <is>
          <t>QUILOGRAMA</t>
        </is>
      </c>
      <c r="G404" t="n">
        <v>1</v>
      </c>
      <c r="H404" t="inlineStr">
        <is>
          <t>ALIMENTOS</t>
        </is>
      </c>
      <c r="I404" t="n">
        <v>21.93</v>
      </c>
      <c r="J404" t="n">
        <v>21.93</v>
      </c>
    </row>
    <row r="405">
      <c r="A405" t="n">
        <v>134</v>
      </c>
      <c r="B405" t="inlineStr">
        <is>
          <t>Love Cabaret</t>
        </is>
      </c>
      <c r="C405" s="556" t="n">
        <v>45597</v>
      </c>
      <c r="D405" t="inlineStr">
        <is>
          <t>10/2024</t>
        </is>
      </c>
      <c r="E405" t="inlineStr">
        <is>
          <t>RANCH DE GENGIBRE BASE</t>
        </is>
      </c>
      <c r="F405" t="inlineStr">
        <is>
          <t>QUILOGRAMA</t>
        </is>
      </c>
      <c r="G405" t="n">
        <v>0.38</v>
      </c>
      <c r="H405" t="inlineStr">
        <is>
          <t>ALIMENTOS</t>
        </is>
      </c>
      <c r="I405" t="n">
        <v>12.95</v>
      </c>
      <c r="J405" t="n">
        <v>4.92</v>
      </c>
    </row>
    <row r="406">
      <c r="A406" t="n">
        <v>1306</v>
      </c>
      <c r="B406" t="inlineStr">
        <is>
          <t>Love Cabaret</t>
        </is>
      </c>
      <c r="C406" s="556" t="n">
        <v>45689</v>
      </c>
      <c r="D406" t="inlineStr">
        <is>
          <t>01/2025</t>
        </is>
      </c>
      <c r="E406" t="inlineStr">
        <is>
          <t>RANCH DE GENGIBRE BASE</t>
        </is>
      </c>
      <c r="F406" t="inlineStr">
        <is>
          <t>QUILOGRAMA</t>
        </is>
      </c>
      <c r="G406" t="n">
        <v>0</v>
      </c>
      <c r="H406" t="inlineStr">
        <is>
          <t>ALIMENTOS</t>
        </is>
      </c>
      <c r="I406" t="n">
        <v>12.95</v>
      </c>
      <c r="J406" t="n">
        <v>0</v>
      </c>
    </row>
    <row r="407">
      <c r="A407" t="n">
        <v>3104</v>
      </c>
      <c r="B407" t="inlineStr">
        <is>
          <t>Love Cabaret</t>
        </is>
      </c>
      <c r="C407" s="556" t="n">
        <v>45717</v>
      </c>
      <c r="D407" t="inlineStr">
        <is>
          <t>02/2025</t>
        </is>
      </c>
      <c r="E407" t="inlineStr">
        <is>
          <t>RANCH DE GENGIBRE BASE</t>
        </is>
      </c>
      <c r="F407" t="inlineStr">
        <is>
          <t>QUILOGRAMA</t>
        </is>
      </c>
      <c r="G407" t="n">
        <v>0</v>
      </c>
      <c r="H407" t="inlineStr">
        <is>
          <t>ALIMENTOS</t>
        </is>
      </c>
      <c r="I407" t="n">
        <v>12.95</v>
      </c>
      <c r="J407" t="n">
        <v>0</v>
      </c>
    </row>
    <row r="408">
      <c r="A408" t="n">
        <v>135</v>
      </c>
      <c r="B408" t="inlineStr">
        <is>
          <t>Love Cabaret</t>
        </is>
      </c>
      <c r="C408" s="556" t="n">
        <v>45597</v>
      </c>
      <c r="D408" t="inlineStr">
        <is>
          <t>10/2024</t>
        </is>
      </c>
      <c r="E408" t="inlineStr">
        <is>
          <t>RECHEIO DE GUIOZA DE LINGUA</t>
        </is>
      </c>
      <c r="F408" t="inlineStr">
        <is>
          <t>QUILOGRAMA</t>
        </is>
      </c>
      <c r="G408" t="n">
        <v>3.2</v>
      </c>
      <c r="H408" t="inlineStr">
        <is>
          <t>ALIMENTOS</t>
        </is>
      </c>
      <c r="I408" t="n">
        <v>78.02</v>
      </c>
      <c r="J408" t="n">
        <v>249.66</v>
      </c>
    </row>
    <row r="409">
      <c r="A409" t="n">
        <v>343</v>
      </c>
      <c r="B409" t="inlineStr">
        <is>
          <t>Love Cabaret</t>
        </is>
      </c>
      <c r="C409" s="556" t="n">
        <v>45627</v>
      </c>
      <c r="D409" t="inlineStr">
        <is>
          <t>11/2024</t>
        </is>
      </c>
      <c r="E409" t="inlineStr">
        <is>
          <t>RECHEIO DE GUIOZA DE LINGUA</t>
        </is>
      </c>
      <c r="F409" t="inlineStr">
        <is>
          <t>QUILOGRAMA</t>
        </is>
      </c>
      <c r="G409" t="n">
        <v>0.45</v>
      </c>
      <c r="H409" t="inlineStr">
        <is>
          <t>ALIMENTOS</t>
        </is>
      </c>
      <c r="I409" t="n">
        <v>78.02</v>
      </c>
      <c r="J409" t="n">
        <v>35.11</v>
      </c>
    </row>
    <row r="410">
      <c r="A410" t="n">
        <v>1307</v>
      </c>
      <c r="B410" t="inlineStr">
        <is>
          <t>Love Cabaret</t>
        </is>
      </c>
      <c r="C410" s="556" t="n">
        <v>45689</v>
      </c>
      <c r="D410" t="inlineStr">
        <is>
          <t>01/2025</t>
        </is>
      </c>
      <c r="E410" t="inlineStr">
        <is>
          <t>RECHEIO DE GUIOZA DE LINGUA</t>
        </is>
      </c>
      <c r="F410" t="inlineStr">
        <is>
          <t>QUILOGRAMA</t>
        </is>
      </c>
      <c r="G410" t="n">
        <v>4.9</v>
      </c>
      <c r="H410" t="inlineStr">
        <is>
          <t>ALIMENTOS</t>
        </is>
      </c>
      <c r="I410" t="n">
        <v>78.02</v>
      </c>
      <c r="J410" t="n">
        <v>382.3</v>
      </c>
    </row>
    <row r="411">
      <c r="A411" t="n">
        <v>3105</v>
      </c>
      <c r="B411" t="inlineStr">
        <is>
          <t>Love Cabaret</t>
        </is>
      </c>
      <c r="C411" s="556" t="n">
        <v>45717</v>
      </c>
      <c r="D411" t="inlineStr">
        <is>
          <t>02/2025</t>
        </is>
      </c>
      <c r="E411" t="inlineStr">
        <is>
          <t>RECHEIO DE GUIOZA DE LINGUA</t>
        </is>
      </c>
      <c r="F411" t="inlineStr">
        <is>
          <t>QUILOGRAMA</t>
        </is>
      </c>
      <c r="G411" t="n">
        <v>0</v>
      </c>
      <c r="H411" t="inlineStr">
        <is>
          <t>ALIMENTOS</t>
        </is>
      </c>
      <c r="I411" t="n">
        <v>78.02</v>
      </c>
      <c r="J411" t="n">
        <v>0</v>
      </c>
    </row>
    <row r="412">
      <c r="A412" t="n">
        <v>136</v>
      </c>
      <c r="B412" t="inlineStr">
        <is>
          <t>Love Cabaret</t>
        </is>
      </c>
      <c r="C412" s="556" t="n">
        <v>45597</v>
      </c>
      <c r="D412" t="inlineStr">
        <is>
          <t>10/2024</t>
        </is>
      </c>
      <c r="E412" t="inlineStr">
        <is>
          <t>TEMPERO CHIPS</t>
        </is>
      </c>
      <c r="F412" t="inlineStr">
        <is>
          <t>QUILOGRAMA</t>
        </is>
      </c>
      <c r="G412" t="n">
        <v>0.14</v>
      </c>
      <c r="H412" t="inlineStr">
        <is>
          <t>ALIMENTOS</t>
        </is>
      </c>
      <c r="I412" t="n">
        <v>6.35</v>
      </c>
      <c r="J412" t="n">
        <v>0.89</v>
      </c>
    </row>
    <row r="413">
      <c r="A413" t="n">
        <v>942</v>
      </c>
      <c r="B413" t="inlineStr">
        <is>
          <t>Love Cabaret</t>
        </is>
      </c>
      <c r="C413" s="556" t="n">
        <v>45658</v>
      </c>
      <c r="D413" t="inlineStr">
        <is>
          <t>12/2024</t>
        </is>
      </c>
      <c r="E413" t="inlineStr">
        <is>
          <t>TEMPERO CHIPS</t>
        </is>
      </c>
      <c r="F413" t="inlineStr">
        <is>
          <t>QUILOGRAMA</t>
        </is>
      </c>
      <c r="G413" t="n">
        <v>0.51</v>
      </c>
      <c r="H413" t="inlineStr">
        <is>
          <t>ALIMENTOS</t>
        </is>
      </c>
      <c r="I413" t="n">
        <v>6.35</v>
      </c>
      <c r="J413" t="n">
        <v>3.24</v>
      </c>
    </row>
    <row r="414">
      <c r="A414" t="n">
        <v>1308</v>
      </c>
      <c r="B414" t="inlineStr">
        <is>
          <t>Love Cabaret</t>
        </is>
      </c>
      <c r="C414" s="556" t="n">
        <v>45689</v>
      </c>
      <c r="D414" t="inlineStr">
        <is>
          <t>01/2025</t>
        </is>
      </c>
      <c r="E414" t="inlineStr">
        <is>
          <t>TEMPERO CHIPS</t>
        </is>
      </c>
      <c r="F414" t="inlineStr">
        <is>
          <t>QUILOGRAMA</t>
        </is>
      </c>
      <c r="G414" t="n">
        <v>210</v>
      </c>
      <c r="H414" t="inlineStr">
        <is>
          <t>ALIMENTOS</t>
        </is>
      </c>
      <c r="I414" t="n">
        <v>6.35</v>
      </c>
      <c r="J414" t="n">
        <v>1333.5</v>
      </c>
    </row>
    <row r="415">
      <c r="A415" t="n">
        <v>3106</v>
      </c>
      <c r="B415" t="inlineStr">
        <is>
          <t>Love Cabaret</t>
        </is>
      </c>
      <c r="C415" s="556" t="n">
        <v>45717</v>
      </c>
      <c r="D415" t="inlineStr">
        <is>
          <t>02/2025</t>
        </is>
      </c>
      <c r="E415" t="inlineStr">
        <is>
          <t>TEMPERO CHIPS</t>
        </is>
      </c>
      <c r="F415" t="inlineStr">
        <is>
          <t>QUILOGRAMA</t>
        </is>
      </c>
      <c r="G415" t="n">
        <v>0</v>
      </c>
      <c r="H415" t="inlineStr">
        <is>
          <t>ALIMENTOS</t>
        </is>
      </c>
      <c r="I415" t="n">
        <v>6.35</v>
      </c>
      <c r="J415" t="n">
        <v>0</v>
      </c>
    </row>
    <row r="416">
      <c r="A416" t="n">
        <v>3819</v>
      </c>
      <c r="B416" t="inlineStr">
        <is>
          <t>Love Cabaret</t>
        </is>
      </c>
      <c r="C416" s="556" t="n">
        <v>45748</v>
      </c>
      <c r="D416" t="inlineStr">
        <is>
          <t>03/2025</t>
        </is>
      </c>
      <c r="E416" t="inlineStr">
        <is>
          <t>TEMPERO CHIPS</t>
        </is>
      </c>
      <c r="F416" t="inlineStr">
        <is>
          <t>QUILOGRAMA</t>
        </is>
      </c>
      <c r="G416" t="n">
        <v>0.08</v>
      </c>
      <c r="H416" t="inlineStr">
        <is>
          <t>ALIMENTOS</t>
        </is>
      </c>
      <c r="I416" t="n">
        <v>6.35</v>
      </c>
      <c r="J416" t="n">
        <v>0.51</v>
      </c>
    </row>
    <row r="417">
      <c r="A417" t="n">
        <v>3819</v>
      </c>
      <c r="B417" t="inlineStr">
        <is>
          <t>Love Cabaret</t>
        </is>
      </c>
      <c r="C417" s="556" t="n">
        <v>45748</v>
      </c>
      <c r="D417" t="inlineStr">
        <is>
          <t>03/2025</t>
        </is>
      </c>
      <c r="E417" t="inlineStr">
        <is>
          <t>TEMPERO CHIPS</t>
        </is>
      </c>
      <c r="F417" t="inlineStr">
        <is>
          <t>QUILOGRAMA</t>
        </is>
      </c>
      <c r="G417" t="n">
        <v>0.08</v>
      </c>
      <c r="H417" t="inlineStr">
        <is>
          <t>ALIMENTOS</t>
        </is>
      </c>
      <c r="I417" t="n">
        <v>6.35</v>
      </c>
      <c r="J417" t="n">
        <v>0.51</v>
      </c>
    </row>
    <row r="418">
      <c r="A418" t="n">
        <v>3871</v>
      </c>
      <c r="B418" t="inlineStr">
        <is>
          <t>Love Cabaret</t>
        </is>
      </c>
      <c r="C418" s="556" t="n">
        <v>45778</v>
      </c>
      <c r="D418" t="inlineStr">
        <is>
          <t>04/2025</t>
        </is>
      </c>
      <c r="E418" t="inlineStr">
        <is>
          <t>TEMPERO CHIPS</t>
        </is>
      </c>
      <c r="F418" t="inlineStr">
        <is>
          <t>QUILOGRAMA</t>
        </is>
      </c>
      <c r="G418" t="n">
        <v>0.62</v>
      </c>
      <c r="H418" t="inlineStr">
        <is>
          <t>ALIMENTOS</t>
        </is>
      </c>
      <c r="I418" t="n">
        <v>6.35</v>
      </c>
      <c r="J418" t="n">
        <v>3.94</v>
      </c>
    </row>
    <row r="419">
      <c r="A419" t="n">
        <v>4675</v>
      </c>
      <c r="B419" t="inlineStr">
        <is>
          <t>Love Cabaret</t>
        </is>
      </c>
      <c r="C419" s="556" t="n">
        <v>45809</v>
      </c>
      <c r="D419" t="inlineStr">
        <is>
          <t>05/2025</t>
        </is>
      </c>
      <c r="E419" t="inlineStr">
        <is>
          <t>TEMPERO CHIPS</t>
        </is>
      </c>
      <c r="F419" t="inlineStr">
        <is>
          <t>QUILOGRAMA</t>
        </is>
      </c>
      <c r="G419" t="n">
        <v>0.14</v>
      </c>
      <c r="H419" t="inlineStr">
        <is>
          <t>ALIMENTOS</t>
        </is>
      </c>
      <c r="I419" t="n">
        <v>6.35</v>
      </c>
      <c r="J419" t="n">
        <v>0.89</v>
      </c>
    </row>
    <row r="420">
      <c r="A420" t="n">
        <v>5150</v>
      </c>
      <c r="B420" t="inlineStr">
        <is>
          <t>Love Cabaret</t>
        </is>
      </c>
      <c r="C420" s="556" t="n">
        <v>45839</v>
      </c>
      <c r="D420" t="inlineStr">
        <is>
          <t>06/2025</t>
        </is>
      </c>
      <c r="E420" t="inlineStr">
        <is>
          <t>TEMPERO CHIPS</t>
        </is>
      </c>
      <c r="F420" t="inlineStr">
        <is>
          <t>QUILOGRAMA</t>
        </is>
      </c>
      <c r="G420" t="n">
        <v>0.44</v>
      </c>
      <c r="H420" t="inlineStr">
        <is>
          <t>ALIMENTOS</t>
        </is>
      </c>
      <c r="I420" t="n">
        <v>6.35</v>
      </c>
      <c r="J420" t="n">
        <v>2.79</v>
      </c>
    </row>
    <row r="421">
      <c r="A421" t="n">
        <v>5895</v>
      </c>
      <c r="B421" t="inlineStr">
        <is>
          <t>Love Cabaret</t>
        </is>
      </c>
      <c r="C421" s="556" t="n">
        <v>45870</v>
      </c>
      <c r="D421" t="inlineStr">
        <is>
          <t>07/2025</t>
        </is>
      </c>
      <c r="E421" t="inlineStr">
        <is>
          <t>TEMPERO CHIPS</t>
        </is>
      </c>
      <c r="F421" t="inlineStr">
        <is>
          <t>QUILOGRAMA</t>
        </is>
      </c>
      <c r="G421" t="n">
        <v>0.27</v>
      </c>
      <c r="H421" t="inlineStr">
        <is>
          <t>ALIMENTOS</t>
        </is>
      </c>
      <c r="I421" t="n">
        <v>6.35</v>
      </c>
      <c r="J421" t="n">
        <v>1.71</v>
      </c>
    </row>
    <row r="422">
      <c r="A422" t="n">
        <v>7144</v>
      </c>
      <c r="B422" t="inlineStr">
        <is>
          <t>Love Cabaret</t>
        </is>
      </c>
      <c r="C422" s="556" t="n">
        <v>45931</v>
      </c>
      <c r="D422" t="inlineStr">
        <is>
          <t>09/2025</t>
        </is>
      </c>
      <c r="E422" t="inlineStr">
        <is>
          <t>TEMPERO CHIPS</t>
        </is>
      </c>
      <c r="F422" t="inlineStr">
        <is>
          <t>QUILOGRAMA</t>
        </is>
      </c>
      <c r="G422" t="n">
        <v>0.06</v>
      </c>
      <c r="H422" t="inlineStr">
        <is>
          <t>ALIMENTOS</t>
        </is>
      </c>
      <c r="I422" t="n">
        <v>29.84</v>
      </c>
      <c r="J422" t="n">
        <v>1.79</v>
      </c>
    </row>
    <row r="423">
      <c r="A423" t="n">
        <v>7488</v>
      </c>
      <c r="B423" t="inlineStr">
        <is>
          <t>Love Cabaret</t>
        </is>
      </c>
      <c r="C423" s="556" t="n">
        <v>45962</v>
      </c>
      <c r="D423" t="inlineStr">
        <is>
          <t>10/2025</t>
        </is>
      </c>
      <c r="E423" t="inlineStr">
        <is>
          <t>TEMPERO CHIPS</t>
        </is>
      </c>
      <c r="F423" t="inlineStr">
        <is>
          <t>QUILOGRAMA</t>
        </is>
      </c>
      <c r="G423" t="n">
        <v>0.65</v>
      </c>
      <c r="H423" t="inlineStr">
        <is>
          <t>ALIMENTOS</t>
        </is>
      </c>
      <c r="I423" t="n">
        <v>29.84</v>
      </c>
      <c r="J423" t="n">
        <v>19.4</v>
      </c>
    </row>
    <row r="424">
      <c r="A424" t="n">
        <v>7840</v>
      </c>
      <c r="B424" t="inlineStr">
        <is>
          <t>Love Cabaret</t>
        </is>
      </c>
      <c r="C424" s="556" t="n">
        <v>45992</v>
      </c>
      <c r="D424" t="inlineStr">
        <is>
          <t>11/2025</t>
        </is>
      </c>
      <c r="E424" t="inlineStr">
        <is>
          <t>TEMPERO CHIPS</t>
        </is>
      </c>
      <c r="F424" t="inlineStr">
        <is>
          <t>QUILOGRAMA</t>
        </is>
      </c>
      <c r="G424" t="n">
        <v>0.7</v>
      </c>
      <c r="H424" t="inlineStr">
        <is>
          <t>ALIMENTOS</t>
        </is>
      </c>
      <c r="I424" t="n">
        <v>29.84</v>
      </c>
      <c r="J424" t="n">
        <v>20.89</v>
      </c>
    </row>
    <row r="425">
      <c r="A425" t="n">
        <v>7952</v>
      </c>
      <c r="B425" t="inlineStr">
        <is>
          <t>Love Cabaret</t>
        </is>
      </c>
      <c r="C425" s="556" t="n">
        <v>46023</v>
      </c>
      <c r="D425" t="inlineStr">
        <is>
          <t>12/2025</t>
        </is>
      </c>
      <c r="E425" t="inlineStr">
        <is>
          <t>TEMPERO CHIPS</t>
        </is>
      </c>
      <c r="F425" t="inlineStr">
        <is>
          <t>QUILOGRAMA</t>
        </is>
      </c>
      <c r="G425" t="n">
        <v>0.18</v>
      </c>
      <c r="H425" t="inlineStr">
        <is>
          <t>ALIMENTOS</t>
        </is>
      </c>
      <c r="I425" t="n">
        <v>29.84</v>
      </c>
      <c r="J425" t="n">
        <v>5.37</v>
      </c>
    </row>
    <row r="426">
      <c r="A426" t="n">
        <v>9678</v>
      </c>
      <c r="B426" t="inlineStr">
        <is>
          <t>Love Cabaret</t>
        </is>
      </c>
      <c r="C426" s="556" t="n">
        <v>46113</v>
      </c>
      <c r="D426" t="inlineStr">
        <is>
          <t>03/2026</t>
        </is>
      </c>
      <c r="E426" t="inlineStr">
        <is>
          <t>TEMPERO CHIPS</t>
        </is>
      </c>
      <c r="F426" t="inlineStr">
        <is>
          <t>QUILOGRAMA</t>
        </is>
      </c>
      <c r="G426" t="n">
        <v>0.28</v>
      </c>
      <c r="H426" t="inlineStr">
        <is>
          <t>ALIMENTOS</t>
        </is>
      </c>
      <c r="I426" t="n">
        <v>29.84</v>
      </c>
      <c r="J426" t="n">
        <v>8.359999999999999</v>
      </c>
    </row>
    <row r="427">
      <c r="A427" t="n">
        <v>10288</v>
      </c>
      <c r="B427" t="inlineStr">
        <is>
          <t>Love Cabaret</t>
        </is>
      </c>
      <c r="C427" s="556" t="n">
        <v>46143</v>
      </c>
      <c r="D427" t="inlineStr">
        <is>
          <t>04/2026</t>
        </is>
      </c>
      <c r="E427" t="inlineStr">
        <is>
          <t>TEMPERO CHIPS</t>
        </is>
      </c>
      <c r="F427" t="inlineStr">
        <is>
          <t>QUILOGRAMA</t>
        </is>
      </c>
      <c r="G427" t="n">
        <v>0.04</v>
      </c>
      <c r="H427" t="inlineStr">
        <is>
          <t>ALIMENTOS</t>
        </is>
      </c>
      <c r="I427" t="n">
        <v>29.84</v>
      </c>
      <c r="J427" t="n">
        <v>1.19</v>
      </c>
    </row>
    <row r="428">
      <c r="A428" t="n">
        <v>137</v>
      </c>
      <c r="B428" t="inlineStr">
        <is>
          <t>Love Cabaret</t>
        </is>
      </c>
      <c r="C428" s="556" t="n">
        <v>45597</v>
      </c>
      <c r="D428" t="inlineStr">
        <is>
          <t>10/2024</t>
        </is>
      </c>
      <c r="E428" t="inlineStr">
        <is>
          <t>TOMATE ASSADO</t>
        </is>
      </c>
      <c r="F428" t="inlineStr">
        <is>
          <t>QUILOGRAMA</t>
        </is>
      </c>
      <c r="G428" t="n">
        <v>1.22</v>
      </c>
      <c r="H428" t="inlineStr">
        <is>
          <t>ALIMENTOS</t>
        </is>
      </c>
      <c r="I428" t="n">
        <v>25</v>
      </c>
      <c r="J428" t="n">
        <v>30.5</v>
      </c>
    </row>
    <row r="429">
      <c r="A429" t="n">
        <v>344</v>
      </c>
      <c r="B429" t="inlineStr">
        <is>
          <t>Love Cabaret</t>
        </is>
      </c>
      <c r="C429" s="556" t="n">
        <v>45627</v>
      </c>
      <c r="D429" t="inlineStr">
        <is>
          <t>11/2024</t>
        </is>
      </c>
      <c r="E429" t="inlineStr">
        <is>
          <t>TOMATE ASSADO</t>
        </is>
      </c>
      <c r="F429" t="inlineStr">
        <is>
          <t>QUILOGRAMA</t>
        </is>
      </c>
      <c r="G429" t="n">
        <v>0.51</v>
      </c>
      <c r="H429" t="inlineStr">
        <is>
          <t>ALIMENTOS</t>
        </is>
      </c>
      <c r="I429" t="n">
        <v>25</v>
      </c>
      <c r="J429" t="n">
        <v>12.75</v>
      </c>
    </row>
    <row r="430">
      <c r="A430" t="n">
        <v>943</v>
      </c>
      <c r="B430" t="inlineStr">
        <is>
          <t>Love Cabaret</t>
        </is>
      </c>
      <c r="C430" s="556" t="n">
        <v>45658</v>
      </c>
      <c r="D430" t="inlineStr">
        <is>
          <t>12/2024</t>
        </is>
      </c>
      <c r="E430" t="inlineStr">
        <is>
          <t>TOMATE ASSADO</t>
        </is>
      </c>
      <c r="F430" t="inlineStr">
        <is>
          <t>QUILOGRAMA</t>
        </is>
      </c>
      <c r="G430" t="n">
        <v>1.21</v>
      </c>
      <c r="H430" t="inlineStr">
        <is>
          <t>ALIMENTOS</t>
        </is>
      </c>
      <c r="I430" t="n">
        <v>25</v>
      </c>
      <c r="J430" t="n">
        <v>30.25</v>
      </c>
    </row>
    <row r="431">
      <c r="A431" t="n">
        <v>1309</v>
      </c>
      <c r="B431" t="inlineStr">
        <is>
          <t>Love Cabaret</t>
        </is>
      </c>
      <c r="C431" s="556" t="n">
        <v>45689</v>
      </c>
      <c r="D431" t="inlineStr">
        <is>
          <t>01/2025</t>
        </is>
      </c>
      <c r="E431" t="inlineStr">
        <is>
          <t>TOMATE ASSADO</t>
        </is>
      </c>
      <c r="F431" t="inlineStr">
        <is>
          <t>QUILOGRAMA</t>
        </is>
      </c>
      <c r="G431" t="n">
        <v>3.5</v>
      </c>
      <c r="H431" t="inlineStr">
        <is>
          <t>ALIMENTOS</t>
        </is>
      </c>
      <c r="I431" t="n">
        <v>25</v>
      </c>
      <c r="J431" t="n">
        <v>87.5</v>
      </c>
    </row>
    <row r="432">
      <c r="A432" t="n">
        <v>3107</v>
      </c>
      <c r="B432" t="inlineStr">
        <is>
          <t>Love Cabaret</t>
        </is>
      </c>
      <c r="C432" s="556" t="n">
        <v>45717</v>
      </c>
      <c r="D432" t="inlineStr">
        <is>
          <t>02/2025</t>
        </is>
      </c>
      <c r="E432" t="inlineStr">
        <is>
          <t>TOMATE ASSADO</t>
        </is>
      </c>
      <c r="F432" t="inlineStr">
        <is>
          <t>QUILOGRAMA</t>
        </is>
      </c>
      <c r="G432" t="n">
        <v>1.3</v>
      </c>
      <c r="H432" t="inlineStr">
        <is>
          <t>ALIMENTOS</t>
        </is>
      </c>
      <c r="I432" t="n">
        <v>25</v>
      </c>
      <c r="J432" t="n">
        <v>32.5</v>
      </c>
    </row>
    <row r="433">
      <c r="A433" t="n">
        <v>3820</v>
      </c>
      <c r="B433" t="inlineStr">
        <is>
          <t>Love Cabaret</t>
        </is>
      </c>
      <c r="C433" s="556" t="n">
        <v>45748</v>
      </c>
      <c r="D433" t="inlineStr">
        <is>
          <t>03/2025</t>
        </is>
      </c>
      <c r="E433" t="inlineStr">
        <is>
          <t>TOMATE ASSADO</t>
        </is>
      </c>
      <c r="F433" t="inlineStr">
        <is>
          <t>QUILOGRAMA</t>
        </is>
      </c>
      <c r="G433" t="n">
        <v>1.3</v>
      </c>
      <c r="H433" t="inlineStr">
        <is>
          <t>ALIMENTOS</t>
        </is>
      </c>
      <c r="I433" t="n">
        <v>25</v>
      </c>
      <c r="J433" t="n">
        <v>32.5</v>
      </c>
    </row>
    <row r="434">
      <c r="A434" t="n">
        <v>3820</v>
      </c>
      <c r="B434" t="inlineStr">
        <is>
          <t>Love Cabaret</t>
        </is>
      </c>
      <c r="C434" s="556" t="n">
        <v>45748</v>
      </c>
      <c r="D434" t="inlineStr">
        <is>
          <t>03/2025</t>
        </is>
      </c>
      <c r="E434" t="inlineStr">
        <is>
          <t>TOMATE ASSADO</t>
        </is>
      </c>
      <c r="F434" t="inlineStr">
        <is>
          <t>QUILOGRAMA</t>
        </is>
      </c>
      <c r="G434" t="n">
        <v>1.3</v>
      </c>
      <c r="H434" t="inlineStr">
        <is>
          <t>ALIMENTOS</t>
        </is>
      </c>
      <c r="I434" t="n">
        <v>25</v>
      </c>
      <c r="J434" t="n">
        <v>32.5</v>
      </c>
    </row>
    <row r="435">
      <c r="A435" t="n">
        <v>3872</v>
      </c>
      <c r="B435" t="inlineStr">
        <is>
          <t>Love Cabaret</t>
        </is>
      </c>
      <c r="C435" s="556" t="n">
        <v>45778</v>
      </c>
      <c r="D435" t="inlineStr">
        <is>
          <t>04/2025</t>
        </is>
      </c>
      <c r="E435" t="inlineStr">
        <is>
          <t>TOMATE ASSADO</t>
        </is>
      </c>
      <c r="F435" t="inlineStr">
        <is>
          <t>QUILOGRAMA</t>
        </is>
      </c>
      <c r="G435" t="n">
        <v>1.24</v>
      </c>
      <c r="H435" t="inlineStr">
        <is>
          <t>ALIMENTOS</t>
        </is>
      </c>
      <c r="I435" t="n">
        <v>25</v>
      </c>
      <c r="J435" t="n">
        <v>31</v>
      </c>
    </row>
    <row r="436">
      <c r="A436" t="n">
        <v>4676</v>
      </c>
      <c r="B436" t="inlineStr">
        <is>
          <t>Love Cabaret</t>
        </is>
      </c>
      <c r="C436" s="556" t="n">
        <v>45809</v>
      </c>
      <c r="D436" t="inlineStr">
        <is>
          <t>05/2025</t>
        </is>
      </c>
      <c r="E436" t="inlineStr">
        <is>
          <t>TOMATE ASSADO</t>
        </is>
      </c>
      <c r="F436" t="inlineStr">
        <is>
          <t>QUILOGRAMA</t>
        </is>
      </c>
      <c r="G436" t="n">
        <v>1.65</v>
      </c>
      <c r="H436" t="inlineStr">
        <is>
          <t>ALIMENTOS</t>
        </is>
      </c>
      <c r="I436" t="n">
        <v>25</v>
      </c>
      <c r="J436" t="n">
        <v>41.25</v>
      </c>
    </row>
    <row r="437">
      <c r="A437" t="n">
        <v>5151</v>
      </c>
      <c r="B437" t="inlineStr">
        <is>
          <t>Love Cabaret</t>
        </is>
      </c>
      <c r="C437" s="556" t="n">
        <v>45839</v>
      </c>
      <c r="D437" t="inlineStr">
        <is>
          <t>06/2025</t>
        </is>
      </c>
      <c r="E437" t="inlineStr">
        <is>
          <t>TOMATE ASSADO</t>
        </is>
      </c>
      <c r="F437" t="inlineStr">
        <is>
          <t>QUILOGRAMA</t>
        </is>
      </c>
      <c r="G437" t="n">
        <v>0.74</v>
      </c>
      <c r="H437" t="inlineStr">
        <is>
          <t>ALIMENTOS</t>
        </is>
      </c>
      <c r="I437" t="n">
        <v>25</v>
      </c>
      <c r="J437" t="n">
        <v>18.5</v>
      </c>
    </row>
    <row r="438">
      <c r="A438" t="n">
        <v>7145</v>
      </c>
      <c r="B438" t="inlineStr">
        <is>
          <t>Love Cabaret</t>
        </is>
      </c>
      <c r="C438" s="556" t="n">
        <v>45931</v>
      </c>
      <c r="D438" t="inlineStr">
        <is>
          <t>09/2025</t>
        </is>
      </c>
      <c r="E438" t="inlineStr">
        <is>
          <t>TOMATE ASSADO</t>
        </is>
      </c>
      <c r="F438" t="inlineStr">
        <is>
          <t>QUILOGRAMA</t>
        </is>
      </c>
      <c r="G438" t="n">
        <v>1.7</v>
      </c>
      <c r="H438" t="inlineStr">
        <is>
          <t>ALIMENTOS</t>
        </is>
      </c>
      <c r="I438" t="n">
        <v>4.39</v>
      </c>
      <c r="J438" t="n">
        <v>7.46</v>
      </c>
    </row>
    <row r="439">
      <c r="A439" t="n">
        <v>7489</v>
      </c>
      <c r="B439" t="inlineStr">
        <is>
          <t>Love Cabaret</t>
        </is>
      </c>
      <c r="C439" s="556" t="n">
        <v>45962</v>
      </c>
      <c r="D439" t="inlineStr">
        <is>
          <t>10/2025</t>
        </is>
      </c>
      <c r="E439" t="inlineStr">
        <is>
          <t>TOMATE ASSADO</t>
        </is>
      </c>
      <c r="F439" t="inlineStr">
        <is>
          <t>QUILOGRAMA</t>
        </is>
      </c>
      <c r="G439" t="n">
        <v>1.2</v>
      </c>
      <c r="H439" t="inlineStr">
        <is>
          <t>ALIMENTOS</t>
        </is>
      </c>
      <c r="I439" t="n">
        <v>4.39</v>
      </c>
      <c r="J439" t="n">
        <v>5.27</v>
      </c>
    </row>
    <row r="440">
      <c r="A440" t="n">
        <v>7953</v>
      </c>
      <c r="B440" t="inlineStr">
        <is>
          <t>Love Cabaret</t>
        </is>
      </c>
      <c r="C440" s="556" t="n">
        <v>46023</v>
      </c>
      <c r="D440" t="inlineStr">
        <is>
          <t>12/2025</t>
        </is>
      </c>
      <c r="E440" t="inlineStr">
        <is>
          <t>TOMATE ASSADO</t>
        </is>
      </c>
      <c r="F440" t="inlineStr">
        <is>
          <t>QUILOGRAMA</t>
        </is>
      </c>
      <c r="G440" t="n">
        <v>2.8</v>
      </c>
      <c r="H440" t="inlineStr">
        <is>
          <t>ALIMENTOS</t>
        </is>
      </c>
      <c r="I440" t="n">
        <v>33.26</v>
      </c>
      <c r="J440" t="n">
        <v>93.13</v>
      </c>
    </row>
    <row r="441">
      <c r="A441" t="n">
        <v>9034</v>
      </c>
      <c r="B441" t="inlineStr">
        <is>
          <t>Love Cabaret</t>
        </is>
      </c>
      <c r="C441" s="556" t="n">
        <v>46082</v>
      </c>
      <c r="D441" t="inlineStr">
        <is>
          <t>02/2026</t>
        </is>
      </c>
      <c r="E441" t="inlineStr">
        <is>
          <t>TOMATE ASSADO</t>
        </is>
      </c>
      <c r="F441" t="inlineStr">
        <is>
          <t>QUILOGRAMA</t>
        </is>
      </c>
      <c r="G441" t="n">
        <v>1</v>
      </c>
      <c r="H441" t="inlineStr">
        <is>
          <t>ALIMENTOS</t>
        </is>
      </c>
      <c r="I441" t="n">
        <v>17</v>
      </c>
      <c r="J441" t="n">
        <v>17</v>
      </c>
    </row>
    <row r="442">
      <c r="A442" t="n">
        <v>9679</v>
      </c>
      <c r="B442" t="inlineStr">
        <is>
          <t>Love Cabaret</t>
        </is>
      </c>
      <c r="C442" s="556" t="n">
        <v>46113</v>
      </c>
      <c r="D442" t="inlineStr">
        <is>
          <t>03/2026</t>
        </is>
      </c>
      <c r="E442" t="inlineStr">
        <is>
          <t>TOMATE ASSADO</t>
        </is>
      </c>
      <c r="F442" t="inlineStr">
        <is>
          <t>QUILOGRAMA</t>
        </is>
      </c>
      <c r="G442" t="n">
        <v>1.22</v>
      </c>
      <c r="H442" t="inlineStr">
        <is>
          <t>ALIMENTOS</t>
        </is>
      </c>
      <c r="I442" t="n">
        <v>17</v>
      </c>
      <c r="J442" t="n">
        <v>20.74</v>
      </c>
    </row>
    <row r="443">
      <c r="A443" t="n">
        <v>10289</v>
      </c>
      <c r="B443" t="inlineStr">
        <is>
          <t>Love Cabaret</t>
        </is>
      </c>
      <c r="C443" s="556" t="n">
        <v>46143</v>
      </c>
      <c r="D443" t="inlineStr">
        <is>
          <t>04/2026</t>
        </is>
      </c>
      <c r="E443" t="inlineStr">
        <is>
          <t>TOMATE ASSADO</t>
        </is>
      </c>
      <c r="F443" t="inlineStr">
        <is>
          <t>QUILOGRAMA</t>
        </is>
      </c>
      <c r="G443" t="n">
        <v>3.4</v>
      </c>
      <c r="H443" t="inlineStr">
        <is>
          <t>ALIMENTOS</t>
        </is>
      </c>
      <c r="I443" t="n">
        <v>17</v>
      </c>
      <c r="J443" t="n">
        <v>57.8</v>
      </c>
    </row>
    <row r="444">
      <c r="A444" t="n">
        <v>138</v>
      </c>
      <c r="B444" t="inlineStr">
        <is>
          <t>Love Cabaret</t>
        </is>
      </c>
      <c r="C444" s="556" t="n">
        <v>45597</v>
      </c>
      <c r="D444" t="inlineStr">
        <is>
          <t>10/2024</t>
        </is>
      </c>
      <c r="E444" t="inlineStr">
        <is>
          <t>TORTA DE CHOCOLATE BELGA BASE</t>
        </is>
      </c>
      <c r="F444" t="inlineStr">
        <is>
          <t>QUILOGRAMA</t>
        </is>
      </c>
      <c r="G444" t="n">
        <v>2.6</v>
      </c>
      <c r="H444" t="inlineStr">
        <is>
          <t>ALIMENTOS</t>
        </is>
      </c>
      <c r="I444" t="n">
        <v>28.33</v>
      </c>
      <c r="J444" t="n">
        <v>73.66</v>
      </c>
    </row>
    <row r="445">
      <c r="A445" t="n">
        <v>345</v>
      </c>
      <c r="B445" t="inlineStr">
        <is>
          <t>Love Cabaret</t>
        </is>
      </c>
      <c r="C445" s="556" t="n">
        <v>45627</v>
      </c>
      <c r="D445" t="inlineStr">
        <is>
          <t>11/2024</t>
        </is>
      </c>
      <c r="E445" t="inlineStr">
        <is>
          <t>TORTA DE CHOCOLATE BELGA BASE</t>
        </is>
      </c>
      <c r="F445" t="inlineStr">
        <is>
          <t>QUILOGRAMA</t>
        </is>
      </c>
      <c r="G445" t="n">
        <v>2.6</v>
      </c>
      <c r="H445" t="inlineStr">
        <is>
          <t>ALIMENTOS</t>
        </is>
      </c>
      <c r="I445" t="n">
        <v>28.33</v>
      </c>
      <c r="J445" t="n">
        <v>73.66</v>
      </c>
    </row>
    <row r="446">
      <c r="A446" t="n">
        <v>944</v>
      </c>
      <c r="B446" t="inlineStr">
        <is>
          <t>Love Cabaret</t>
        </is>
      </c>
      <c r="C446" s="556" t="n">
        <v>45658</v>
      </c>
      <c r="D446" t="inlineStr">
        <is>
          <t>12/2024</t>
        </is>
      </c>
      <c r="E446" t="inlineStr">
        <is>
          <t>TORTA DE CHOCOLATE BELGA BASE</t>
        </is>
      </c>
      <c r="F446" t="inlineStr">
        <is>
          <t>QUILOGRAMA</t>
        </is>
      </c>
      <c r="G446" t="n">
        <v>1.7</v>
      </c>
      <c r="H446" t="inlineStr">
        <is>
          <t>ALIMENTOS</t>
        </is>
      </c>
      <c r="I446" t="n">
        <v>28.33</v>
      </c>
      <c r="J446" t="n">
        <v>48.16</v>
      </c>
    </row>
    <row r="447">
      <c r="A447" t="n">
        <v>1310</v>
      </c>
      <c r="B447" t="inlineStr">
        <is>
          <t>Love Cabaret</t>
        </is>
      </c>
      <c r="C447" s="556" t="n">
        <v>45689</v>
      </c>
      <c r="D447" t="inlineStr">
        <is>
          <t>01/2025</t>
        </is>
      </c>
      <c r="E447" t="inlineStr">
        <is>
          <t>TORTA DE CHOCOLATE BELGA BASE</t>
        </is>
      </c>
      <c r="F447" t="inlineStr">
        <is>
          <t>QUILOGRAMA</t>
        </is>
      </c>
      <c r="G447" t="n">
        <v>1.7</v>
      </c>
      <c r="H447" t="inlineStr">
        <is>
          <t>ALIMENTOS</t>
        </is>
      </c>
      <c r="I447" t="n">
        <v>28.33</v>
      </c>
      <c r="J447" t="n">
        <v>48.16</v>
      </c>
    </row>
    <row r="448">
      <c r="A448" t="n">
        <v>3108</v>
      </c>
      <c r="B448" t="inlineStr">
        <is>
          <t>Love Cabaret</t>
        </is>
      </c>
      <c r="C448" s="556" t="n">
        <v>45717</v>
      </c>
      <c r="D448" t="inlineStr">
        <is>
          <t>02/2025</t>
        </is>
      </c>
      <c r="E448" t="inlineStr">
        <is>
          <t>TORTA DE CHOCOLATE BELGA BASE</t>
        </is>
      </c>
      <c r="F448" t="inlineStr">
        <is>
          <t>QUILOGRAMA</t>
        </is>
      </c>
      <c r="G448" t="n">
        <v>3</v>
      </c>
      <c r="H448" t="inlineStr">
        <is>
          <t>ALIMENTOS</t>
        </is>
      </c>
      <c r="I448" t="n">
        <v>28.33</v>
      </c>
      <c r="J448" t="n">
        <v>84.98999999999999</v>
      </c>
    </row>
    <row r="449">
      <c r="A449" t="n">
        <v>3821</v>
      </c>
      <c r="B449" t="inlineStr">
        <is>
          <t>Love Cabaret</t>
        </is>
      </c>
      <c r="C449" s="556" t="n">
        <v>45748</v>
      </c>
      <c r="D449" t="inlineStr">
        <is>
          <t>03/2025</t>
        </is>
      </c>
      <c r="E449" t="inlineStr">
        <is>
          <t>TORTA DE CHOCOLATE BELGA BASE</t>
        </is>
      </c>
      <c r="F449" t="inlineStr">
        <is>
          <t>QUILOGRAMA</t>
        </is>
      </c>
      <c r="G449" t="n">
        <v>2.9</v>
      </c>
      <c r="H449" t="inlineStr">
        <is>
          <t>ALIMENTOS</t>
        </is>
      </c>
      <c r="I449" t="n">
        <v>28.33</v>
      </c>
      <c r="J449" t="n">
        <v>82.16</v>
      </c>
    </row>
    <row r="450">
      <c r="A450" t="n">
        <v>3821</v>
      </c>
      <c r="B450" t="inlineStr">
        <is>
          <t>Love Cabaret</t>
        </is>
      </c>
      <c r="C450" s="556" t="n">
        <v>45748</v>
      </c>
      <c r="D450" t="inlineStr">
        <is>
          <t>03/2025</t>
        </is>
      </c>
      <c r="E450" t="inlineStr">
        <is>
          <t>TORTA DE CHOCOLATE BELGA BASE</t>
        </is>
      </c>
      <c r="F450" t="inlineStr">
        <is>
          <t>QUILOGRAMA</t>
        </is>
      </c>
      <c r="G450" t="n">
        <v>2.9</v>
      </c>
      <c r="H450" t="inlineStr">
        <is>
          <t>ALIMENTOS</t>
        </is>
      </c>
      <c r="I450" t="n">
        <v>28.33</v>
      </c>
      <c r="J450" t="n">
        <v>82.16</v>
      </c>
    </row>
    <row r="451">
      <c r="A451" t="n">
        <v>3873</v>
      </c>
      <c r="B451" t="inlineStr">
        <is>
          <t>Love Cabaret</t>
        </is>
      </c>
      <c r="C451" s="556" t="n">
        <v>45778</v>
      </c>
      <c r="D451" t="inlineStr">
        <is>
          <t>04/2025</t>
        </is>
      </c>
      <c r="E451" t="inlineStr">
        <is>
          <t>TORTA DE CHOCOLATE BELGA BASE</t>
        </is>
      </c>
      <c r="F451" t="inlineStr">
        <is>
          <t>QUILOGRAMA</t>
        </is>
      </c>
      <c r="G451" t="n">
        <v>2.18</v>
      </c>
      <c r="H451" t="inlineStr">
        <is>
          <t>ALIMENTOS</t>
        </is>
      </c>
      <c r="I451" t="n">
        <v>28.33</v>
      </c>
      <c r="J451" t="n">
        <v>61.76</v>
      </c>
    </row>
    <row r="452">
      <c r="A452" t="n">
        <v>4677</v>
      </c>
      <c r="B452" t="inlineStr">
        <is>
          <t>Love Cabaret</t>
        </is>
      </c>
      <c r="C452" s="556" t="n">
        <v>45809</v>
      </c>
      <c r="D452" t="inlineStr">
        <is>
          <t>05/2025</t>
        </is>
      </c>
      <c r="E452" t="inlineStr">
        <is>
          <t>TORTA DE CHOCOLATE BELGA BASE</t>
        </is>
      </c>
      <c r="F452" t="inlineStr">
        <is>
          <t>QUILOGRAMA</t>
        </is>
      </c>
      <c r="G452" t="n">
        <v>0.89</v>
      </c>
      <c r="H452" t="inlineStr">
        <is>
          <t>ALIMENTOS</t>
        </is>
      </c>
      <c r="I452" t="n">
        <v>28.33</v>
      </c>
      <c r="J452" t="n">
        <v>25.21</v>
      </c>
    </row>
    <row r="453">
      <c r="A453" t="n">
        <v>5152</v>
      </c>
      <c r="B453" t="inlineStr">
        <is>
          <t>Love Cabaret</t>
        </is>
      </c>
      <c r="C453" s="556" t="n">
        <v>45839</v>
      </c>
      <c r="D453" t="inlineStr">
        <is>
          <t>06/2025</t>
        </is>
      </c>
      <c r="E453" t="inlineStr">
        <is>
          <t>TORTA DE CHOCOLATE BELGA BASE</t>
        </is>
      </c>
      <c r="F453" t="inlineStr">
        <is>
          <t>QUILOGRAMA</t>
        </is>
      </c>
      <c r="G453" t="n">
        <v>1</v>
      </c>
      <c r="H453" t="inlineStr">
        <is>
          <t>ALIMENTOS</t>
        </is>
      </c>
      <c r="I453" t="n">
        <v>28.33</v>
      </c>
      <c r="J453" t="n">
        <v>28.33</v>
      </c>
    </row>
    <row r="454">
      <c r="A454" t="n">
        <v>7146</v>
      </c>
      <c r="B454" t="inlineStr">
        <is>
          <t>Love Cabaret</t>
        </is>
      </c>
      <c r="C454" s="556" t="n">
        <v>45931</v>
      </c>
      <c r="D454" t="inlineStr">
        <is>
          <t>09/2025</t>
        </is>
      </c>
      <c r="E454" t="inlineStr">
        <is>
          <t>TORTA DE CHOCOLATE BELGA BASE</t>
        </is>
      </c>
      <c r="F454" t="inlineStr">
        <is>
          <t>QUILOGRAMA</t>
        </is>
      </c>
      <c r="G454" t="n">
        <v>2.05</v>
      </c>
      <c r="H454" t="inlineStr">
        <is>
          <t>ALIMENTOS</t>
        </is>
      </c>
      <c r="I454" t="n">
        <v>65.23</v>
      </c>
      <c r="J454" t="n">
        <v>133.72</v>
      </c>
    </row>
    <row r="455">
      <c r="A455" t="n">
        <v>7490</v>
      </c>
      <c r="B455" t="inlineStr">
        <is>
          <t>Love Cabaret</t>
        </is>
      </c>
      <c r="C455" s="556" t="n">
        <v>45962</v>
      </c>
      <c r="D455" t="inlineStr">
        <is>
          <t>10/2025</t>
        </is>
      </c>
      <c r="E455" t="inlineStr">
        <is>
          <t>TORTA DE CHOCOLATE BELGA BASE</t>
        </is>
      </c>
      <c r="F455" t="inlineStr">
        <is>
          <t>QUILOGRAMA</t>
        </is>
      </c>
      <c r="G455" t="n">
        <v>2.05</v>
      </c>
      <c r="H455" t="inlineStr">
        <is>
          <t>ALIMENTOS</t>
        </is>
      </c>
      <c r="I455" t="n">
        <v>65.23</v>
      </c>
      <c r="J455" t="n">
        <v>133.72</v>
      </c>
    </row>
    <row r="456">
      <c r="A456" t="n">
        <v>9035</v>
      </c>
      <c r="B456" t="inlineStr">
        <is>
          <t>Love Cabaret</t>
        </is>
      </c>
      <c r="C456" s="556" t="n">
        <v>46082</v>
      </c>
      <c r="D456" t="inlineStr">
        <is>
          <t>02/2026</t>
        </is>
      </c>
      <c r="E456" t="inlineStr">
        <is>
          <t>TORTA DE CHOCOLATE BELGA BASE</t>
        </is>
      </c>
      <c r="F456" t="inlineStr">
        <is>
          <t>QUILOGRAMA</t>
        </is>
      </c>
      <c r="G456" t="n">
        <v>1.8</v>
      </c>
      <c r="H456" t="inlineStr">
        <is>
          <t>ALIMENTOS</t>
        </is>
      </c>
      <c r="I456" t="n">
        <v>113.07</v>
      </c>
      <c r="J456" t="n">
        <v>203.53</v>
      </c>
    </row>
    <row r="457">
      <c r="A457" t="n">
        <v>9680</v>
      </c>
      <c r="B457" t="inlineStr">
        <is>
          <t>Love Cabaret</t>
        </is>
      </c>
      <c r="C457" s="556" t="n">
        <v>46113</v>
      </c>
      <c r="D457" t="inlineStr">
        <is>
          <t>03/2026</t>
        </is>
      </c>
      <c r="E457" t="inlineStr">
        <is>
          <t>TORTA DE CHOCOLATE BELGA BASE</t>
        </is>
      </c>
      <c r="F457" t="inlineStr">
        <is>
          <t>QUILOGRAMA</t>
        </is>
      </c>
      <c r="G457" t="n">
        <v>4.95</v>
      </c>
      <c r="H457" t="inlineStr">
        <is>
          <t>ALIMENTOS</t>
        </is>
      </c>
      <c r="I457" t="n">
        <v>113.07</v>
      </c>
      <c r="J457" t="n">
        <v>559.7</v>
      </c>
    </row>
    <row r="458">
      <c r="A458" t="n">
        <v>139</v>
      </c>
      <c r="B458" t="inlineStr">
        <is>
          <t>Love Cabaret</t>
        </is>
      </c>
      <c r="C458" s="556" t="n">
        <v>45597</v>
      </c>
      <c r="D458" t="inlineStr">
        <is>
          <t>10/2024</t>
        </is>
      </c>
      <c r="E458" t="inlineStr">
        <is>
          <t>AGUA DE TOMATE</t>
        </is>
      </c>
      <c r="F458" t="inlineStr">
        <is>
          <t>LITRO</t>
        </is>
      </c>
      <c r="G458" t="n">
        <v>2</v>
      </c>
      <c r="H458" t="inlineStr">
        <is>
          <t>BEBIDAS</t>
        </is>
      </c>
      <c r="I458" t="n">
        <v>14.92</v>
      </c>
      <c r="J458" t="n">
        <v>29.84</v>
      </c>
    </row>
    <row r="459">
      <c r="A459" t="n">
        <v>887</v>
      </c>
      <c r="B459" t="inlineStr">
        <is>
          <t>Love Cabaret</t>
        </is>
      </c>
      <c r="C459" s="556" t="n">
        <v>45627</v>
      </c>
      <c r="D459" t="inlineStr">
        <is>
          <t>11/2024</t>
        </is>
      </c>
      <c r="E459" t="inlineStr">
        <is>
          <t>AGUA DE TOMATE</t>
        </is>
      </c>
      <c r="F459" t="inlineStr">
        <is>
          <t>LITRO</t>
        </is>
      </c>
      <c r="G459" t="n">
        <v>2.5</v>
      </c>
      <c r="H459" t="inlineStr">
        <is>
          <t>BEBIDAS</t>
        </is>
      </c>
      <c r="I459" t="n">
        <v>14.92</v>
      </c>
      <c r="J459" t="n">
        <v>37.3</v>
      </c>
    </row>
    <row r="460">
      <c r="A460" t="n">
        <v>887</v>
      </c>
      <c r="B460" t="inlineStr">
        <is>
          <t>Love Cabaret</t>
        </is>
      </c>
      <c r="C460" s="556" t="n">
        <v>45627</v>
      </c>
      <c r="D460" t="inlineStr">
        <is>
          <t>11/2024</t>
        </is>
      </c>
      <c r="E460" t="inlineStr">
        <is>
          <t>AGUA DE TOMATE</t>
        </is>
      </c>
      <c r="F460" t="inlineStr">
        <is>
          <t>LITRO</t>
        </is>
      </c>
      <c r="G460" t="n">
        <v>2.5</v>
      </c>
      <c r="H460" t="inlineStr">
        <is>
          <t>BEBIDAS</t>
        </is>
      </c>
      <c r="I460" t="n">
        <v>14.92</v>
      </c>
      <c r="J460" t="n">
        <v>37.3</v>
      </c>
    </row>
    <row r="461">
      <c r="A461" t="n">
        <v>945</v>
      </c>
      <c r="B461" t="inlineStr">
        <is>
          <t>Love Cabaret</t>
        </is>
      </c>
      <c r="C461" s="556" t="n">
        <v>45658</v>
      </c>
      <c r="D461" t="inlineStr">
        <is>
          <t>12/2024</t>
        </is>
      </c>
      <c r="E461" t="inlineStr">
        <is>
          <t>AGUA DE TOMATE</t>
        </is>
      </c>
      <c r="F461" t="inlineStr">
        <is>
          <t>LITRO</t>
        </is>
      </c>
      <c r="G461" t="n">
        <v>2</v>
      </c>
      <c r="H461" t="inlineStr">
        <is>
          <t>BEBIDAS</t>
        </is>
      </c>
      <c r="I461" t="n">
        <v>14.92</v>
      </c>
      <c r="J461" t="n">
        <v>29.84</v>
      </c>
    </row>
    <row r="462">
      <c r="A462" t="n">
        <v>1064</v>
      </c>
      <c r="B462" t="inlineStr">
        <is>
          <t>Love Cabaret</t>
        </is>
      </c>
      <c r="C462" s="556" t="n">
        <v>45658</v>
      </c>
      <c r="D462" t="inlineStr">
        <is>
          <t>12/2024</t>
        </is>
      </c>
      <c r="E462" t="inlineStr">
        <is>
          <t>AGUA DE TOMATE</t>
        </is>
      </c>
      <c r="F462" t="inlineStr">
        <is>
          <t>LITRO</t>
        </is>
      </c>
      <c r="G462" t="n">
        <v>0.62</v>
      </c>
      <c r="H462" t="inlineStr">
        <is>
          <t>BEBIDAS</t>
        </is>
      </c>
      <c r="I462" t="n">
        <v>14.92</v>
      </c>
      <c r="J462" t="n">
        <v>9.25</v>
      </c>
    </row>
    <row r="463">
      <c r="A463" t="n">
        <v>945</v>
      </c>
      <c r="B463" t="inlineStr">
        <is>
          <t>Love Cabaret</t>
        </is>
      </c>
      <c r="C463" s="556" t="n">
        <v>45658</v>
      </c>
      <c r="D463" t="inlineStr">
        <is>
          <t>12/2024</t>
        </is>
      </c>
      <c r="E463" t="inlineStr">
        <is>
          <t>AGUA DE TOMATE</t>
        </is>
      </c>
      <c r="F463" t="inlineStr">
        <is>
          <t>LITRO</t>
        </is>
      </c>
      <c r="G463" t="n">
        <v>2</v>
      </c>
      <c r="H463" t="inlineStr">
        <is>
          <t>BEBIDAS</t>
        </is>
      </c>
      <c r="I463" t="n">
        <v>14.92</v>
      </c>
      <c r="J463" t="n">
        <v>29.84</v>
      </c>
    </row>
    <row r="464">
      <c r="A464" t="n">
        <v>1064</v>
      </c>
      <c r="B464" t="inlineStr">
        <is>
          <t>Love Cabaret</t>
        </is>
      </c>
      <c r="C464" s="556" t="n">
        <v>45658</v>
      </c>
      <c r="D464" t="inlineStr">
        <is>
          <t>12/2024</t>
        </is>
      </c>
      <c r="E464" t="inlineStr">
        <is>
          <t>AGUA DE TOMATE</t>
        </is>
      </c>
      <c r="F464" t="inlineStr">
        <is>
          <t>LITRO</t>
        </is>
      </c>
      <c r="G464" t="n">
        <v>0.62</v>
      </c>
      <c r="H464" t="inlineStr">
        <is>
          <t>BEBIDAS</t>
        </is>
      </c>
      <c r="I464" t="n">
        <v>14.92</v>
      </c>
      <c r="J464" t="n">
        <v>9.25</v>
      </c>
    </row>
    <row r="465">
      <c r="A465" t="n">
        <v>1311</v>
      </c>
      <c r="B465" t="inlineStr">
        <is>
          <t>Love Cabaret</t>
        </is>
      </c>
      <c r="C465" s="556" t="n">
        <v>45689</v>
      </c>
      <c r="D465" t="inlineStr">
        <is>
          <t>01/2025</t>
        </is>
      </c>
      <c r="E465" t="inlineStr">
        <is>
          <t>AGUA DE TOMATE</t>
        </is>
      </c>
      <c r="F465" t="inlineStr">
        <is>
          <t>LITRO</t>
        </is>
      </c>
      <c r="G465" t="n">
        <v>2</v>
      </c>
      <c r="H465" t="inlineStr">
        <is>
          <t>BEBIDAS</t>
        </is>
      </c>
      <c r="I465" t="n">
        <v>14.92</v>
      </c>
      <c r="J465" t="n">
        <v>29.84</v>
      </c>
    </row>
    <row r="466">
      <c r="A466" t="n">
        <v>3109</v>
      </c>
      <c r="B466" t="inlineStr">
        <is>
          <t>Love Cabaret</t>
        </is>
      </c>
      <c r="C466" s="556" t="n">
        <v>45717</v>
      </c>
      <c r="D466" t="inlineStr">
        <is>
          <t>02/2025</t>
        </is>
      </c>
      <c r="E466" t="inlineStr">
        <is>
          <t>AGUA DE TOMATE</t>
        </is>
      </c>
      <c r="F466" t="inlineStr">
        <is>
          <t>LITRO</t>
        </is>
      </c>
      <c r="G466" t="n">
        <v>2</v>
      </c>
      <c r="H466" t="inlineStr">
        <is>
          <t>BEBIDAS</t>
        </is>
      </c>
      <c r="I466" t="n">
        <v>14.92</v>
      </c>
      <c r="J466" t="n">
        <v>29.84</v>
      </c>
    </row>
    <row r="467">
      <c r="A467" t="n">
        <v>140</v>
      </c>
      <c r="B467" t="inlineStr">
        <is>
          <t>Love Cabaret</t>
        </is>
      </c>
      <c r="C467" s="556" t="n">
        <v>45597</v>
      </c>
      <c r="D467" t="inlineStr">
        <is>
          <t>10/2024</t>
        </is>
      </c>
      <c r="E467" t="inlineStr">
        <is>
          <t>CORDIAL DE MARACUJA E HIBISCO</t>
        </is>
      </c>
      <c r="F467" t="inlineStr">
        <is>
          <t>LITRO</t>
        </is>
      </c>
      <c r="G467" t="n">
        <v>3.5</v>
      </c>
      <c r="H467" t="inlineStr">
        <is>
          <t>BEBIDAS</t>
        </is>
      </c>
      <c r="I467" t="n">
        <v>11.72</v>
      </c>
      <c r="J467" t="n">
        <v>41.02</v>
      </c>
    </row>
    <row r="468">
      <c r="A468" t="n">
        <v>888</v>
      </c>
      <c r="B468" t="inlineStr">
        <is>
          <t>Love Cabaret</t>
        </is>
      </c>
      <c r="C468" s="556" t="n">
        <v>45627</v>
      </c>
      <c r="D468" t="inlineStr">
        <is>
          <t>11/2024</t>
        </is>
      </c>
      <c r="E468" t="inlineStr">
        <is>
          <t>CORDIAL DE MARACUJA E HIBISCO</t>
        </is>
      </c>
      <c r="F468" t="inlineStr">
        <is>
          <t>LITRO</t>
        </is>
      </c>
      <c r="G468" t="n">
        <v>1</v>
      </c>
      <c r="H468" t="inlineStr">
        <is>
          <t>BEBIDAS</t>
        </is>
      </c>
      <c r="I468" t="n">
        <v>11.72</v>
      </c>
      <c r="J468" t="n">
        <v>11.72</v>
      </c>
    </row>
    <row r="469">
      <c r="A469" t="n">
        <v>888</v>
      </c>
      <c r="B469" t="inlineStr">
        <is>
          <t>Love Cabaret</t>
        </is>
      </c>
      <c r="C469" s="556" t="n">
        <v>45627</v>
      </c>
      <c r="D469" t="inlineStr">
        <is>
          <t>11/2024</t>
        </is>
      </c>
      <c r="E469" t="inlineStr">
        <is>
          <t>CORDIAL DE MARACUJA E HIBISCO</t>
        </is>
      </c>
      <c r="F469" t="inlineStr">
        <is>
          <t>LITRO</t>
        </is>
      </c>
      <c r="G469" t="n">
        <v>1</v>
      </c>
      <c r="H469" t="inlineStr">
        <is>
          <t>BEBIDAS</t>
        </is>
      </c>
      <c r="I469" t="n">
        <v>11.72</v>
      </c>
      <c r="J469" t="n">
        <v>11.72</v>
      </c>
    </row>
    <row r="470">
      <c r="A470" t="n">
        <v>946</v>
      </c>
      <c r="B470" t="inlineStr">
        <is>
          <t>Love Cabaret</t>
        </is>
      </c>
      <c r="C470" s="556" t="n">
        <v>45658</v>
      </c>
      <c r="D470" t="inlineStr">
        <is>
          <t>12/2024</t>
        </is>
      </c>
      <c r="E470" t="inlineStr">
        <is>
          <t>CORDIAL DE MARACUJA E HIBISCO</t>
        </is>
      </c>
      <c r="F470" t="inlineStr">
        <is>
          <t>LITRO</t>
        </is>
      </c>
      <c r="G470" t="n">
        <v>3.5</v>
      </c>
      <c r="H470" t="inlineStr">
        <is>
          <t>BEBIDAS</t>
        </is>
      </c>
      <c r="I470" t="n">
        <v>11.72</v>
      </c>
      <c r="J470" t="n">
        <v>41.02</v>
      </c>
    </row>
    <row r="471">
      <c r="A471" t="n">
        <v>946</v>
      </c>
      <c r="B471" t="inlineStr">
        <is>
          <t>Love Cabaret</t>
        </is>
      </c>
      <c r="C471" s="556" t="n">
        <v>45658</v>
      </c>
      <c r="D471" t="inlineStr">
        <is>
          <t>12/2024</t>
        </is>
      </c>
      <c r="E471" t="inlineStr">
        <is>
          <t>CORDIAL DE MARACUJA E HIBISCO</t>
        </is>
      </c>
      <c r="F471" t="inlineStr">
        <is>
          <t>LITRO</t>
        </is>
      </c>
      <c r="G471" t="n">
        <v>3.5</v>
      </c>
      <c r="H471" t="inlineStr">
        <is>
          <t>BEBIDAS</t>
        </is>
      </c>
      <c r="I471" t="n">
        <v>11.72</v>
      </c>
      <c r="J471" t="n">
        <v>41.02</v>
      </c>
    </row>
    <row r="472">
      <c r="A472" t="n">
        <v>1317</v>
      </c>
      <c r="B472" t="inlineStr">
        <is>
          <t>Love Cabaret</t>
        </is>
      </c>
      <c r="C472" s="556" t="n">
        <v>45689</v>
      </c>
      <c r="D472" t="inlineStr">
        <is>
          <t>01/2025</t>
        </is>
      </c>
      <c r="E472" t="inlineStr">
        <is>
          <t>CORDIAL DE MARACUJA E HIBISCO</t>
        </is>
      </c>
      <c r="F472" t="inlineStr">
        <is>
          <t>LITRO</t>
        </is>
      </c>
      <c r="G472" t="n">
        <v>8</v>
      </c>
      <c r="H472" t="inlineStr">
        <is>
          <t>BEBIDAS</t>
        </is>
      </c>
      <c r="I472" t="n">
        <v>11.72</v>
      </c>
      <c r="J472" t="n">
        <v>93.76000000000001</v>
      </c>
    </row>
    <row r="473">
      <c r="A473" t="n">
        <v>3115</v>
      </c>
      <c r="B473" t="inlineStr">
        <is>
          <t>Love Cabaret</t>
        </is>
      </c>
      <c r="C473" s="556" t="n">
        <v>45717</v>
      </c>
      <c r="D473" t="inlineStr">
        <is>
          <t>02/2025</t>
        </is>
      </c>
      <c r="E473" t="inlineStr">
        <is>
          <t>CORDIAL DE MARACUJA E HIBISCO</t>
        </is>
      </c>
      <c r="F473" t="inlineStr">
        <is>
          <t>LITRO</t>
        </is>
      </c>
      <c r="G473" t="n">
        <v>7</v>
      </c>
      <c r="H473" t="inlineStr">
        <is>
          <t>BEBIDAS</t>
        </is>
      </c>
      <c r="I473" t="n">
        <v>11.72</v>
      </c>
      <c r="J473" t="n">
        <v>82.04000000000001</v>
      </c>
    </row>
    <row r="474">
      <c r="A474" t="n">
        <v>141</v>
      </c>
      <c r="B474" t="inlineStr">
        <is>
          <t>Love Cabaret</t>
        </is>
      </c>
      <c r="C474" s="556" t="n">
        <v>45597</v>
      </c>
      <c r="D474" t="inlineStr">
        <is>
          <t>10/2024</t>
        </is>
      </c>
      <c r="E474" t="inlineStr">
        <is>
          <t>CORDIAL DE VINHO BRANCO</t>
        </is>
      </c>
      <c r="F474" t="inlineStr">
        <is>
          <t>LITRO</t>
        </is>
      </c>
      <c r="G474" t="n">
        <v>1</v>
      </c>
      <c r="H474" t="inlineStr">
        <is>
          <t>BEBIDAS</t>
        </is>
      </c>
      <c r="I474" t="n">
        <v>29.13</v>
      </c>
      <c r="J474" t="n">
        <v>29.13</v>
      </c>
    </row>
    <row r="475">
      <c r="A475" t="n">
        <v>889</v>
      </c>
      <c r="B475" t="inlineStr">
        <is>
          <t>Love Cabaret</t>
        </is>
      </c>
      <c r="C475" s="556" t="n">
        <v>45627</v>
      </c>
      <c r="D475" t="inlineStr">
        <is>
          <t>11/2024</t>
        </is>
      </c>
      <c r="E475" t="inlineStr">
        <is>
          <t>CORDIAL DE VINHO BRANCO</t>
        </is>
      </c>
      <c r="F475" t="inlineStr">
        <is>
          <t>LITRO</t>
        </is>
      </c>
      <c r="G475" t="n">
        <v>3</v>
      </c>
      <c r="H475" t="inlineStr">
        <is>
          <t>BEBIDAS</t>
        </is>
      </c>
      <c r="I475" t="n">
        <v>29.13</v>
      </c>
      <c r="J475" t="n">
        <v>87.39</v>
      </c>
    </row>
    <row r="476">
      <c r="A476" t="n">
        <v>889</v>
      </c>
      <c r="B476" t="inlineStr">
        <is>
          <t>Love Cabaret</t>
        </is>
      </c>
      <c r="C476" s="556" t="n">
        <v>45627</v>
      </c>
      <c r="D476" t="inlineStr">
        <is>
          <t>11/2024</t>
        </is>
      </c>
      <c r="E476" t="inlineStr">
        <is>
          <t>CORDIAL DE VINHO BRANCO</t>
        </is>
      </c>
      <c r="F476" t="inlineStr">
        <is>
          <t>LITRO</t>
        </is>
      </c>
      <c r="G476" t="n">
        <v>3</v>
      </c>
      <c r="H476" t="inlineStr">
        <is>
          <t>BEBIDAS</t>
        </is>
      </c>
      <c r="I476" t="n">
        <v>29.13</v>
      </c>
      <c r="J476" t="n">
        <v>87.39</v>
      </c>
    </row>
    <row r="477">
      <c r="A477" t="n">
        <v>947</v>
      </c>
      <c r="B477" t="inlineStr">
        <is>
          <t>Love Cabaret</t>
        </is>
      </c>
      <c r="C477" s="556" t="n">
        <v>45658</v>
      </c>
      <c r="D477" t="inlineStr">
        <is>
          <t>12/2024</t>
        </is>
      </c>
      <c r="E477" t="inlineStr">
        <is>
          <t>CORDIAL DE VINHO BRANCO</t>
        </is>
      </c>
      <c r="F477" t="inlineStr">
        <is>
          <t>LITRO</t>
        </is>
      </c>
      <c r="G477" t="n">
        <v>1</v>
      </c>
      <c r="H477" t="inlineStr">
        <is>
          <t>BEBIDAS</t>
        </is>
      </c>
      <c r="I477" t="n">
        <v>29.13</v>
      </c>
      <c r="J477" t="n">
        <v>29.13</v>
      </c>
    </row>
    <row r="478">
      <c r="A478" t="n">
        <v>947</v>
      </c>
      <c r="B478" t="inlineStr">
        <is>
          <t>Love Cabaret</t>
        </is>
      </c>
      <c r="C478" s="556" t="n">
        <v>45658</v>
      </c>
      <c r="D478" t="inlineStr">
        <is>
          <t>12/2024</t>
        </is>
      </c>
      <c r="E478" t="inlineStr">
        <is>
          <t>CORDIAL DE VINHO BRANCO</t>
        </is>
      </c>
      <c r="F478" t="inlineStr">
        <is>
          <t>LITRO</t>
        </is>
      </c>
      <c r="G478" t="n">
        <v>1</v>
      </c>
      <c r="H478" t="inlineStr">
        <is>
          <t>BEBIDAS</t>
        </is>
      </c>
      <c r="I478" t="n">
        <v>29.13</v>
      </c>
      <c r="J478" t="n">
        <v>29.13</v>
      </c>
    </row>
    <row r="479">
      <c r="A479" t="n">
        <v>1318</v>
      </c>
      <c r="B479" t="inlineStr">
        <is>
          <t>Love Cabaret</t>
        </is>
      </c>
      <c r="C479" s="556" t="n">
        <v>45689</v>
      </c>
      <c r="D479" t="inlineStr">
        <is>
          <t>01/2025</t>
        </is>
      </c>
      <c r="E479" t="inlineStr">
        <is>
          <t>CORDIAL DE VINHO BRANCO</t>
        </is>
      </c>
      <c r="F479" t="inlineStr">
        <is>
          <t>LITRO</t>
        </is>
      </c>
      <c r="G479" t="n">
        <v>0</v>
      </c>
      <c r="H479" t="inlineStr">
        <is>
          <t>BEBIDAS</t>
        </is>
      </c>
      <c r="I479" t="n">
        <v>29.13</v>
      </c>
      <c r="J479" t="n">
        <v>0</v>
      </c>
    </row>
    <row r="480">
      <c r="A480" t="n">
        <v>3116</v>
      </c>
      <c r="B480" t="inlineStr">
        <is>
          <t>Love Cabaret</t>
        </is>
      </c>
      <c r="C480" s="556" t="n">
        <v>45717</v>
      </c>
      <c r="D480" t="inlineStr">
        <is>
          <t>02/2025</t>
        </is>
      </c>
      <c r="E480" t="inlineStr">
        <is>
          <t>CORDIAL DE VINHO BRANCO</t>
        </is>
      </c>
      <c r="F480" t="inlineStr">
        <is>
          <t>LITRO</t>
        </is>
      </c>
      <c r="G480" t="n">
        <v>0</v>
      </c>
      <c r="H480" t="inlineStr">
        <is>
          <t>BEBIDAS</t>
        </is>
      </c>
      <c r="I480" t="n">
        <v>29.13</v>
      </c>
      <c r="J480" t="n">
        <v>0</v>
      </c>
    </row>
    <row r="481">
      <c r="A481" t="n">
        <v>7149</v>
      </c>
      <c r="B481" t="inlineStr">
        <is>
          <t>Love Cabaret</t>
        </is>
      </c>
      <c r="C481" s="556" t="n">
        <v>45931</v>
      </c>
      <c r="D481" t="inlineStr">
        <is>
          <t>09/2025</t>
        </is>
      </c>
      <c r="E481" t="inlineStr">
        <is>
          <t>CORDIAL DE VINHO BRANCO</t>
        </is>
      </c>
      <c r="F481" t="inlineStr">
        <is>
          <t>LITRO</t>
        </is>
      </c>
      <c r="G481" t="n">
        <v>1.42</v>
      </c>
      <c r="H481" t="inlineStr">
        <is>
          <t>BEBIDAS</t>
        </is>
      </c>
      <c r="I481" t="n">
        <v>35.81</v>
      </c>
      <c r="J481" t="n">
        <v>50.85</v>
      </c>
    </row>
    <row r="482">
      <c r="A482" t="n">
        <v>7493</v>
      </c>
      <c r="B482" t="inlineStr">
        <is>
          <t>Love Cabaret</t>
        </is>
      </c>
      <c r="C482" s="556" t="n">
        <v>45962</v>
      </c>
      <c r="D482" t="inlineStr">
        <is>
          <t>10/2025</t>
        </is>
      </c>
      <c r="E482" t="inlineStr">
        <is>
          <t>CORDIAL DE VINHO BRANCO</t>
        </is>
      </c>
      <c r="F482" t="inlineStr">
        <is>
          <t>LITRO</t>
        </is>
      </c>
      <c r="G482" t="n">
        <v>5.4</v>
      </c>
      <c r="H482" t="inlineStr">
        <is>
          <t>BEBIDAS</t>
        </is>
      </c>
      <c r="I482" t="n">
        <v>35.81</v>
      </c>
      <c r="J482" t="n">
        <v>193.37</v>
      </c>
    </row>
    <row r="483">
      <c r="A483" t="n">
        <v>9038</v>
      </c>
      <c r="B483" t="inlineStr">
        <is>
          <t>Love Cabaret</t>
        </is>
      </c>
      <c r="C483" s="556" t="n">
        <v>46082</v>
      </c>
      <c r="D483" t="inlineStr">
        <is>
          <t>02/2026</t>
        </is>
      </c>
      <c r="E483" t="inlineStr">
        <is>
          <t>CORDIAL DE VINHO BRANCO</t>
        </is>
      </c>
      <c r="F483" t="inlineStr">
        <is>
          <t>LITRO</t>
        </is>
      </c>
      <c r="G483" t="n">
        <v>1.66</v>
      </c>
      <c r="H483" t="inlineStr">
        <is>
          <t>BEBIDAS</t>
        </is>
      </c>
      <c r="I483" t="n">
        <v>35.81</v>
      </c>
      <c r="J483" t="n">
        <v>59.44</v>
      </c>
    </row>
    <row r="484">
      <c r="A484" t="n">
        <v>142</v>
      </c>
      <c r="B484" t="inlineStr">
        <is>
          <t>Love Cabaret</t>
        </is>
      </c>
      <c r="C484" s="556" t="n">
        <v>45597</v>
      </c>
      <c r="D484" t="inlineStr">
        <is>
          <t>10/2024</t>
        </is>
      </c>
      <c r="E484" t="inlineStr">
        <is>
          <t>EXTRATO DE CAPIM SANTO</t>
        </is>
      </c>
      <c r="F484" t="inlineStr">
        <is>
          <t>LITRO</t>
        </is>
      </c>
      <c r="G484" t="n">
        <v>5</v>
      </c>
      <c r="H484" t="inlineStr">
        <is>
          <t>BEBIDAS</t>
        </is>
      </c>
      <c r="I484" t="n">
        <v>8.199999999999999</v>
      </c>
      <c r="J484" t="n">
        <v>41</v>
      </c>
    </row>
    <row r="485">
      <c r="A485" t="n">
        <v>948</v>
      </c>
      <c r="B485" t="inlineStr">
        <is>
          <t>Love Cabaret</t>
        </is>
      </c>
      <c r="C485" s="556" t="n">
        <v>45658</v>
      </c>
      <c r="D485" t="inlineStr">
        <is>
          <t>12/2024</t>
        </is>
      </c>
      <c r="E485" t="inlineStr">
        <is>
          <t>EXTRATO DE CAPIM SANTO</t>
        </is>
      </c>
      <c r="F485" t="inlineStr">
        <is>
          <t>LITRO</t>
        </is>
      </c>
      <c r="G485" t="n">
        <v>5</v>
      </c>
      <c r="H485" t="inlineStr">
        <is>
          <t>BEBIDAS</t>
        </is>
      </c>
      <c r="I485" t="n">
        <v>8.199999999999999</v>
      </c>
      <c r="J485" t="n">
        <v>41</v>
      </c>
    </row>
    <row r="486">
      <c r="A486" t="n">
        <v>1324</v>
      </c>
      <c r="B486" t="inlineStr">
        <is>
          <t>Love Cabaret</t>
        </is>
      </c>
      <c r="C486" s="556" t="n">
        <v>45689</v>
      </c>
      <c r="D486" t="inlineStr">
        <is>
          <t>01/2025</t>
        </is>
      </c>
      <c r="E486" t="inlineStr">
        <is>
          <t>EXTRATO DE CAPIM SANTO</t>
        </is>
      </c>
      <c r="F486" t="inlineStr">
        <is>
          <t>LITRO</t>
        </is>
      </c>
      <c r="G486" t="n">
        <v>3</v>
      </c>
      <c r="H486" t="inlineStr">
        <is>
          <t>BEBIDAS</t>
        </is>
      </c>
      <c r="I486" t="n">
        <v>8.199999999999999</v>
      </c>
      <c r="J486" t="n">
        <v>24.6</v>
      </c>
    </row>
    <row r="487">
      <c r="A487" t="n">
        <v>3122</v>
      </c>
      <c r="B487" t="inlineStr">
        <is>
          <t>Love Cabaret</t>
        </is>
      </c>
      <c r="C487" s="556" t="n">
        <v>45717</v>
      </c>
      <c r="D487" t="inlineStr">
        <is>
          <t>02/2025</t>
        </is>
      </c>
      <c r="E487" t="inlineStr">
        <is>
          <t>EXTRATO DE CAPIM SANTO</t>
        </is>
      </c>
      <c r="F487" t="inlineStr">
        <is>
          <t>LITRO</t>
        </is>
      </c>
      <c r="G487" t="n">
        <v>8</v>
      </c>
      <c r="H487" t="inlineStr">
        <is>
          <t>BEBIDAS</t>
        </is>
      </c>
      <c r="I487" t="n">
        <v>8.199999999999999</v>
      </c>
      <c r="J487" t="n">
        <v>65.59999999999999</v>
      </c>
    </row>
    <row r="488">
      <c r="A488" t="n">
        <v>3796</v>
      </c>
      <c r="B488" t="inlineStr">
        <is>
          <t>Love Cabaret</t>
        </is>
      </c>
      <c r="C488" s="556" t="n">
        <v>45748</v>
      </c>
      <c r="D488" t="inlineStr">
        <is>
          <t>03/2025</t>
        </is>
      </c>
      <c r="E488" t="inlineStr">
        <is>
          <t>EXTRATO DE CAPIM SANTO</t>
        </is>
      </c>
      <c r="F488" t="inlineStr">
        <is>
          <t>LITRO</t>
        </is>
      </c>
      <c r="G488" t="n">
        <v>8</v>
      </c>
      <c r="H488" t="inlineStr">
        <is>
          <t>BEBIDAS</t>
        </is>
      </c>
      <c r="I488" t="n">
        <v>8.199999999999999</v>
      </c>
      <c r="J488" t="n">
        <v>65.59999999999999</v>
      </c>
    </row>
    <row r="489">
      <c r="A489" t="n">
        <v>3796</v>
      </c>
      <c r="B489" t="inlineStr">
        <is>
          <t>Love Cabaret</t>
        </is>
      </c>
      <c r="C489" s="556" t="n">
        <v>45748</v>
      </c>
      <c r="D489" t="inlineStr">
        <is>
          <t>03/2025</t>
        </is>
      </c>
      <c r="E489" t="inlineStr">
        <is>
          <t>EXTRATO DE CAPIM SANTO</t>
        </is>
      </c>
      <c r="F489" t="inlineStr">
        <is>
          <t>LITRO</t>
        </is>
      </c>
      <c r="G489" t="n">
        <v>8</v>
      </c>
      <c r="H489" t="inlineStr">
        <is>
          <t>BEBIDAS</t>
        </is>
      </c>
      <c r="I489" t="n">
        <v>8.199999999999999</v>
      </c>
      <c r="J489" t="n">
        <v>65.59999999999999</v>
      </c>
    </row>
    <row r="490">
      <c r="A490" t="n">
        <v>143</v>
      </c>
      <c r="B490" t="inlineStr">
        <is>
          <t>Love Cabaret</t>
        </is>
      </c>
      <c r="C490" s="556" t="n">
        <v>45597</v>
      </c>
      <c r="D490" t="inlineStr">
        <is>
          <t>10/2024</t>
        </is>
      </c>
      <c r="E490" t="inlineStr">
        <is>
          <t>GINGER ALE</t>
        </is>
      </c>
      <c r="F490" t="inlineStr">
        <is>
          <t>LITRO</t>
        </is>
      </c>
      <c r="G490" t="n">
        <v>15</v>
      </c>
      <c r="H490" t="inlineStr">
        <is>
          <t>BEBIDAS</t>
        </is>
      </c>
      <c r="I490" t="n">
        <v>3</v>
      </c>
      <c r="J490" t="n">
        <v>45</v>
      </c>
    </row>
    <row r="491">
      <c r="A491" t="n">
        <v>890</v>
      </c>
      <c r="B491" t="inlineStr">
        <is>
          <t>Love Cabaret</t>
        </is>
      </c>
      <c r="C491" s="556" t="n">
        <v>45627</v>
      </c>
      <c r="D491" t="inlineStr">
        <is>
          <t>11/2024</t>
        </is>
      </c>
      <c r="E491" t="inlineStr">
        <is>
          <t>GINGER ALE</t>
        </is>
      </c>
      <c r="F491" t="inlineStr">
        <is>
          <t>LITRO</t>
        </is>
      </c>
      <c r="G491" t="n">
        <v>30</v>
      </c>
      <c r="H491" t="inlineStr">
        <is>
          <t>BEBIDAS</t>
        </is>
      </c>
      <c r="I491" t="n">
        <v>3</v>
      </c>
      <c r="J491" t="n">
        <v>90</v>
      </c>
    </row>
    <row r="492">
      <c r="A492" t="n">
        <v>890</v>
      </c>
      <c r="B492" t="inlineStr">
        <is>
          <t>Love Cabaret</t>
        </is>
      </c>
      <c r="C492" s="556" t="n">
        <v>45627</v>
      </c>
      <c r="D492" t="inlineStr">
        <is>
          <t>11/2024</t>
        </is>
      </c>
      <c r="E492" t="inlineStr">
        <is>
          <t>GINGER ALE</t>
        </is>
      </c>
      <c r="F492" t="inlineStr">
        <is>
          <t>LITRO</t>
        </is>
      </c>
      <c r="G492" t="n">
        <v>30</v>
      </c>
      <c r="H492" t="inlineStr">
        <is>
          <t>BEBIDAS</t>
        </is>
      </c>
      <c r="I492" t="n">
        <v>3</v>
      </c>
      <c r="J492" t="n">
        <v>90</v>
      </c>
    </row>
    <row r="493">
      <c r="A493" t="n">
        <v>949</v>
      </c>
      <c r="B493" t="inlineStr">
        <is>
          <t>Love Cabaret</t>
        </is>
      </c>
      <c r="C493" s="556" t="n">
        <v>45658</v>
      </c>
      <c r="D493" t="inlineStr">
        <is>
          <t>12/2024</t>
        </is>
      </c>
      <c r="E493" t="inlineStr">
        <is>
          <t>GINGER ALE</t>
        </is>
      </c>
      <c r="F493" t="inlineStr">
        <is>
          <t>LITRO</t>
        </is>
      </c>
      <c r="G493" t="n">
        <v>15</v>
      </c>
      <c r="H493" t="inlineStr">
        <is>
          <t>BEBIDAS</t>
        </is>
      </c>
      <c r="I493" t="n">
        <v>3</v>
      </c>
      <c r="J493" t="n">
        <v>45</v>
      </c>
    </row>
    <row r="494">
      <c r="A494" t="n">
        <v>949</v>
      </c>
      <c r="B494" t="inlineStr">
        <is>
          <t>Love Cabaret</t>
        </is>
      </c>
      <c r="C494" s="556" t="n">
        <v>45658</v>
      </c>
      <c r="D494" t="inlineStr">
        <is>
          <t>12/2024</t>
        </is>
      </c>
      <c r="E494" t="inlineStr">
        <is>
          <t>GINGER ALE</t>
        </is>
      </c>
      <c r="F494" t="inlineStr">
        <is>
          <t>LITRO</t>
        </is>
      </c>
      <c r="G494" t="n">
        <v>15</v>
      </c>
      <c r="H494" t="inlineStr">
        <is>
          <t>BEBIDAS</t>
        </is>
      </c>
      <c r="I494" t="n">
        <v>3</v>
      </c>
      <c r="J494" t="n">
        <v>45</v>
      </c>
    </row>
    <row r="495">
      <c r="A495" t="n">
        <v>1328</v>
      </c>
      <c r="B495" t="inlineStr">
        <is>
          <t>Love Cabaret</t>
        </is>
      </c>
      <c r="C495" s="556" t="n">
        <v>45689</v>
      </c>
      <c r="D495" t="inlineStr">
        <is>
          <t>01/2025</t>
        </is>
      </c>
      <c r="E495" t="inlineStr">
        <is>
          <t>GINGER ALE</t>
        </is>
      </c>
      <c r="F495" t="inlineStr">
        <is>
          <t>LITRO</t>
        </is>
      </c>
      <c r="G495" t="n">
        <v>30</v>
      </c>
      <c r="H495" t="inlineStr">
        <is>
          <t>BEBIDAS</t>
        </is>
      </c>
      <c r="I495" t="n">
        <v>3</v>
      </c>
      <c r="J495" t="n">
        <v>90</v>
      </c>
    </row>
    <row r="496">
      <c r="A496" t="n">
        <v>3126</v>
      </c>
      <c r="B496" t="inlineStr">
        <is>
          <t>Love Cabaret</t>
        </is>
      </c>
      <c r="C496" s="556" t="n">
        <v>45717</v>
      </c>
      <c r="D496" t="inlineStr">
        <is>
          <t>02/2025</t>
        </is>
      </c>
      <c r="E496" t="inlineStr">
        <is>
          <t>GINGER ALE</t>
        </is>
      </c>
      <c r="F496" t="inlineStr">
        <is>
          <t>LITRO</t>
        </is>
      </c>
      <c r="G496" t="n">
        <v>20</v>
      </c>
      <c r="H496" t="inlineStr">
        <is>
          <t>BEBIDAS</t>
        </is>
      </c>
      <c r="I496" t="n">
        <v>3</v>
      </c>
      <c r="J496" t="n">
        <v>60</v>
      </c>
    </row>
    <row r="497">
      <c r="A497" t="n">
        <v>3799</v>
      </c>
      <c r="B497" t="inlineStr">
        <is>
          <t>Love Cabaret</t>
        </is>
      </c>
      <c r="C497" s="556" t="n">
        <v>45748</v>
      </c>
      <c r="D497" t="inlineStr">
        <is>
          <t>03/2025</t>
        </is>
      </c>
      <c r="E497" t="inlineStr">
        <is>
          <t>GINGER ALE</t>
        </is>
      </c>
      <c r="F497" t="inlineStr">
        <is>
          <t>LITRO</t>
        </is>
      </c>
      <c r="G497" t="n">
        <v>10</v>
      </c>
      <c r="H497" t="inlineStr">
        <is>
          <t>BEBIDAS</t>
        </is>
      </c>
      <c r="I497" t="n">
        <v>3</v>
      </c>
      <c r="J497" t="n">
        <v>30</v>
      </c>
    </row>
    <row r="498">
      <c r="A498" t="n">
        <v>3799</v>
      </c>
      <c r="B498" t="inlineStr">
        <is>
          <t>Love Cabaret</t>
        </is>
      </c>
      <c r="C498" s="556" t="n">
        <v>45748</v>
      </c>
      <c r="D498" t="inlineStr">
        <is>
          <t>03/2025</t>
        </is>
      </c>
      <c r="E498" t="inlineStr">
        <is>
          <t>GINGER ALE</t>
        </is>
      </c>
      <c r="F498" t="inlineStr">
        <is>
          <t>LITRO</t>
        </is>
      </c>
      <c r="G498" t="n">
        <v>10</v>
      </c>
      <c r="H498" t="inlineStr">
        <is>
          <t>BEBIDAS</t>
        </is>
      </c>
      <c r="I498" t="n">
        <v>3</v>
      </c>
      <c r="J498" t="n">
        <v>30</v>
      </c>
    </row>
    <row r="499">
      <c r="A499" t="n">
        <v>3882</v>
      </c>
      <c r="B499" t="inlineStr">
        <is>
          <t>Love Cabaret</t>
        </is>
      </c>
      <c r="C499" s="556" t="n">
        <v>45778</v>
      </c>
      <c r="D499" t="inlineStr">
        <is>
          <t>04/2025</t>
        </is>
      </c>
      <c r="E499" t="inlineStr">
        <is>
          <t>GINGER ALE</t>
        </is>
      </c>
      <c r="F499" t="inlineStr">
        <is>
          <t>LITRO</t>
        </is>
      </c>
      <c r="G499" t="n">
        <v>10</v>
      </c>
      <c r="H499" t="inlineStr">
        <is>
          <t>BEBIDAS</t>
        </is>
      </c>
      <c r="I499" t="n">
        <v>3</v>
      </c>
      <c r="J499" t="n">
        <v>30</v>
      </c>
    </row>
    <row r="500">
      <c r="A500" t="n">
        <v>4686</v>
      </c>
      <c r="B500" t="inlineStr">
        <is>
          <t>Love Cabaret</t>
        </is>
      </c>
      <c r="C500" s="556" t="n">
        <v>45809</v>
      </c>
      <c r="D500" t="inlineStr">
        <is>
          <t>05/2025</t>
        </is>
      </c>
      <c r="E500" t="inlineStr">
        <is>
          <t>GINGER ALE</t>
        </is>
      </c>
      <c r="F500" t="inlineStr">
        <is>
          <t>LITRO</t>
        </is>
      </c>
      <c r="G500" t="n">
        <v>5</v>
      </c>
      <c r="H500" t="inlineStr">
        <is>
          <t>BEBIDAS</t>
        </is>
      </c>
      <c r="I500" t="n">
        <v>3</v>
      </c>
      <c r="J500" t="n">
        <v>15</v>
      </c>
    </row>
    <row r="501">
      <c r="A501" t="n">
        <v>5161</v>
      </c>
      <c r="B501" t="inlineStr">
        <is>
          <t>Love Cabaret</t>
        </is>
      </c>
      <c r="C501" s="556" t="n">
        <v>45839</v>
      </c>
      <c r="D501" t="inlineStr">
        <is>
          <t>06/2025</t>
        </is>
      </c>
      <c r="E501" t="inlineStr">
        <is>
          <t>GINGER ALE</t>
        </is>
      </c>
      <c r="F501" t="inlineStr">
        <is>
          <t>LITRO</t>
        </is>
      </c>
      <c r="G501" t="n">
        <v>15</v>
      </c>
      <c r="H501" t="inlineStr">
        <is>
          <t>BEBIDAS</t>
        </is>
      </c>
      <c r="I501" t="n">
        <v>3</v>
      </c>
      <c r="J501" t="n">
        <v>45</v>
      </c>
    </row>
    <row r="502">
      <c r="A502" t="n">
        <v>5904</v>
      </c>
      <c r="B502" t="inlineStr">
        <is>
          <t>Love Cabaret</t>
        </is>
      </c>
      <c r="C502" s="556" t="n">
        <v>45870</v>
      </c>
      <c r="D502" t="inlineStr">
        <is>
          <t>07/2025</t>
        </is>
      </c>
      <c r="E502" t="inlineStr">
        <is>
          <t>GINGER ALE</t>
        </is>
      </c>
      <c r="F502" t="inlineStr">
        <is>
          <t>LITRO</t>
        </is>
      </c>
      <c r="G502" t="n">
        <v>2.8</v>
      </c>
      <c r="H502" t="inlineStr">
        <is>
          <t>BEBIDAS</t>
        </is>
      </c>
      <c r="I502" t="n">
        <v>3</v>
      </c>
      <c r="J502" t="n">
        <v>8.4</v>
      </c>
    </row>
    <row r="503">
      <c r="A503" t="n">
        <v>6721</v>
      </c>
      <c r="B503" t="inlineStr">
        <is>
          <t>Love Cabaret</t>
        </is>
      </c>
      <c r="C503" s="556" t="n">
        <v>45901</v>
      </c>
      <c r="D503" t="inlineStr">
        <is>
          <t>08/2025</t>
        </is>
      </c>
      <c r="E503" t="inlineStr">
        <is>
          <t>GINGER ALE</t>
        </is>
      </c>
      <c r="F503" t="inlineStr">
        <is>
          <t>LITRO</t>
        </is>
      </c>
      <c r="G503" t="n">
        <v>5.04</v>
      </c>
      <c r="H503" t="inlineStr">
        <is>
          <t>BEBIDAS</t>
        </is>
      </c>
      <c r="I503" t="n">
        <v>3</v>
      </c>
      <c r="J503" t="n">
        <v>15.12</v>
      </c>
    </row>
    <row r="504">
      <c r="A504" t="n">
        <v>144</v>
      </c>
      <c r="B504" t="inlineStr">
        <is>
          <t>Love Cabaret</t>
        </is>
      </c>
      <c r="C504" s="556" t="n">
        <v>45597</v>
      </c>
      <c r="D504" t="inlineStr">
        <is>
          <t>10/2024</t>
        </is>
      </c>
      <c r="E504" t="inlineStr">
        <is>
          <t>XAROPE CITRICO DE CAPIM SANTO COM HORTELA</t>
        </is>
      </c>
      <c r="F504" t="inlineStr">
        <is>
          <t>LITRO</t>
        </is>
      </c>
      <c r="G504" t="n">
        <v>5</v>
      </c>
      <c r="H504" t="inlineStr">
        <is>
          <t>BEBIDAS</t>
        </is>
      </c>
      <c r="I504" t="n">
        <v>7.51</v>
      </c>
      <c r="J504" t="n">
        <v>37.55</v>
      </c>
    </row>
    <row r="505">
      <c r="A505" t="n">
        <v>950</v>
      </c>
      <c r="B505" t="inlineStr">
        <is>
          <t>Love Cabaret</t>
        </is>
      </c>
      <c r="C505" s="556" t="n">
        <v>45658</v>
      </c>
      <c r="D505" t="inlineStr">
        <is>
          <t>12/2024</t>
        </is>
      </c>
      <c r="E505" t="inlineStr">
        <is>
          <t>XAROPE CITRICO DE CAPIM SANTO COM HORTELA</t>
        </is>
      </c>
      <c r="F505" t="inlineStr">
        <is>
          <t>LITRO</t>
        </is>
      </c>
      <c r="G505" t="n">
        <v>5</v>
      </c>
      <c r="H505" t="inlineStr">
        <is>
          <t>BEBIDAS</t>
        </is>
      </c>
      <c r="I505" t="n">
        <v>7.51</v>
      </c>
      <c r="J505" t="n">
        <v>37.55</v>
      </c>
    </row>
    <row r="506">
      <c r="A506" t="n">
        <v>1351</v>
      </c>
      <c r="B506" t="inlineStr">
        <is>
          <t>Love Cabaret</t>
        </is>
      </c>
      <c r="C506" s="556" t="n">
        <v>45689</v>
      </c>
      <c r="D506" t="inlineStr">
        <is>
          <t>01/2025</t>
        </is>
      </c>
      <c r="E506" t="inlineStr">
        <is>
          <t>XAROPE CITRICO DE CAPIM SANTO COM HORTELA</t>
        </is>
      </c>
      <c r="F506" t="inlineStr">
        <is>
          <t>LITRO</t>
        </is>
      </c>
      <c r="G506" t="n">
        <v>0</v>
      </c>
      <c r="H506" t="inlineStr">
        <is>
          <t>BEBIDAS</t>
        </is>
      </c>
      <c r="I506" t="n">
        <v>7.51</v>
      </c>
      <c r="J506" t="n">
        <v>0</v>
      </c>
    </row>
    <row r="507">
      <c r="A507" t="n">
        <v>3149</v>
      </c>
      <c r="B507" t="inlineStr">
        <is>
          <t>Love Cabaret</t>
        </is>
      </c>
      <c r="C507" s="556" t="n">
        <v>45717</v>
      </c>
      <c r="D507" t="inlineStr">
        <is>
          <t>02/2025</t>
        </is>
      </c>
      <c r="E507" t="inlineStr">
        <is>
          <t>XAROPE CITRICO DE CAPIM SANTO COM HORTELA</t>
        </is>
      </c>
      <c r="F507" t="inlineStr">
        <is>
          <t>LITRO</t>
        </is>
      </c>
      <c r="G507" t="n">
        <v>0</v>
      </c>
      <c r="H507" t="inlineStr">
        <is>
          <t>BEBIDAS</t>
        </is>
      </c>
      <c r="I507" t="n">
        <v>7.51</v>
      </c>
      <c r="J507" t="n">
        <v>0</v>
      </c>
    </row>
    <row r="508">
      <c r="A508" t="n">
        <v>145</v>
      </c>
      <c r="B508" t="inlineStr">
        <is>
          <t>Love Cabaret</t>
        </is>
      </c>
      <c r="C508" s="556" t="n">
        <v>45597</v>
      </c>
      <c r="D508" t="inlineStr">
        <is>
          <t>10/2024</t>
        </is>
      </c>
      <c r="E508" t="inlineStr">
        <is>
          <t>XAROPE DE ACUCAR DEMERARA</t>
        </is>
      </c>
      <c r="F508" t="inlineStr">
        <is>
          <t>LITRO</t>
        </is>
      </c>
      <c r="G508" t="n">
        <v>1</v>
      </c>
      <c r="H508" t="inlineStr">
        <is>
          <t>BEBIDAS</t>
        </is>
      </c>
      <c r="I508" t="n">
        <v>7.93</v>
      </c>
      <c r="J508" t="n">
        <v>7.93</v>
      </c>
    </row>
    <row r="509">
      <c r="A509" t="n">
        <v>951</v>
      </c>
      <c r="B509" t="inlineStr">
        <is>
          <t>Love Cabaret</t>
        </is>
      </c>
      <c r="C509" s="556" t="n">
        <v>45658</v>
      </c>
      <c r="D509" t="inlineStr">
        <is>
          <t>12/2024</t>
        </is>
      </c>
      <c r="E509" t="inlineStr">
        <is>
          <t>XAROPE DE ACUCAR DEMERARA</t>
        </is>
      </c>
      <c r="F509" t="inlineStr">
        <is>
          <t>LITRO</t>
        </is>
      </c>
      <c r="G509" t="n">
        <v>1</v>
      </c>
      <c r="H509" t="inlineStr">
        <is>
          <t>BEBIDAS</t>
        </is>
      </c>
      <c r="I509" t="n">
        <v>7.93</v>
      </c>
      <c r="J509" t="n">
        <v>7.93</v>
      </c>
    </row>
    <row r="510">
      <c r="A510" t="n">
        <v>1352</v>
      </c>
      <c r="B510" t="inlineStr">
        <is>
          <t>Love Cabaret</t>
        </is>
      </c>
      <c r="C510" s="556" t="n">
        <v>45689</v>
      </c>
      <c r="D510" t="inlineStr">
        <is>
          <t>01/2025</t>
        </is>
      </c>
      <c r="E510" t="inlineStr">
        <is>
          <t>XAROPE DE ACUCAR DEMERARA</t>
        </is>
      </c>
      <c r="F510" t="inlineStr">
        <is>
          <t>LITRO</t>
        </is>
      </c>
      <c r="G510" t="n">
        <v>0</v>
      </c>
      <c r="H510" t="inlineStr">
        <is>
          <t>BEBIDAS</t>
        </is>
      </c>
      <c r="I510" t="n">
        <v>7.93</v>
      </c>
      <c r="J510" t="n">
        <v>0</v>
      </c>
    </row>
    <row r="511">
      <c r="A511" t="n">
        <v>3150</v>
      </c>
      <c r="B511" t="inlineStr">
        <is>
          <t>Love Cabaret</t>
        </is>
      </c>
      <c r="C511" s="556" t="n">
        <v>45717</v>
      </c>
      <c r="D511" t="inlineStr">
        <is>
          <t>02/2025</t>
        </is>
      </c>
      <c r="E511" t="inlineStr">
        <is>
          <t>XAROPE DE ACUCAR DEMERARA</t>
        </is>
      </c>
      <c r="F511" t="inlineStr">
        <is>
          <t>LITRO</t>
        </is>
      </c>
      <c r="G511" t="n">
        <v>0</v>
      </c>
      <c r="H511" t="inlineStr">
        <is>
          <t>BEBIDAS</t>
        </is>
      </c>
      <c r="I511" t="n">
        <v>7.93</v>
      </c>
      <c r="J511" t="n">
        <v>0</v>
      </c>
    </row>
    <row r="512">
      <c r="A512" t="n">
        <v>218</v>
      </c>
      <c r="B512" t="inlineStr">
        <is>
          <t>Love Cabaret</t>
        </is>
      </c>
      <c r="C512" s="556" t="n">
        <v>45597</v>
      </c>
      <c r="D512" t="inlineStr">
        <is>
          <t>10/2024</t>
        </is>
      </c>
      <c r="E512" t="inlineStr">
        <is>
          <t>APPLE MARTINI</t>
        </is>
      </c>
      <c r="F512" t="inlineStr">
        <is>
          <t>LITRO</t>
        </is>
      </c>
      <c r="G512" t="n">
        <v>3.1</v>
      </c>
      <c r="H512" t="inlineStr">
        <is>
          <t>BEBIDAS</t>
        </is>
      </c>
      <c r="I512" t="n">
        <v>93.31</v>
      </c>
      <c r="J512" t="n">
        <v>289.26</v>
      </c>
    </row>
    <row r="513">
      <c r="A513" t="n">
        <v>1312</v>
      </c>
      <c r="B513" t="inlineStr">
        <is>
          <t>Love Cabaret</t>
        </is>
      </c>
      <c r="C513" s="556" t="n">
        <v>45689</v>
      </c>
      <c r="D513" t="inlineStr">
        <is>
          <t>01/2025</t>
        </is>
      </c>
      <c r="E513" t="inlineStr">
        <is>
          <t>APPLE MARTINI</t>
        </is>
      </c>
      <c r="F513" t="inlineStr">
        <is>
          <t>LITRO</t>
        </is>
      </c>
      <c r="G513" t="n">
        <v>2.15</v>
      </c>
      <c r="H513" t="inlineStr">
        <is>
          <t>BEBIDAS</t>
        </is>
      </c>
      <c r="I513" t="n">
        <v>93.31</v>
      </c>
      <c r="J513" t="n">
        <v>200.62</v>
      </c>
    </row>
    <row r="514">
      <c r="A514" t="n">
        <v>3110</v>
      </c>
      <c r="B514" t="inlineStr">
        <is>
          <t>Love Cabaret</t>
        </is>
      </c>
      <c r="C514" s="556" t="n">
        <v>45717</v>
      </c>
      <c r="D514" t="inlineStr">
        <is>
          <t>02/2025</t>
        </is>
      </c>
      <c r="E514" t="inlineStr">
        <is>
          <t>APPLE MARTINI</t>
        </is>
      </c>
      <c r="F514" t="inlineStr">
        <is>
          <t>LITRO</t>
        </is>
      </c>
      <c r="G514" t="n">
        <v>6.5</v>
      </c>
      <c r="H514" t="inlineStr">
        <is>
          <t>BEBIDAS</t>
        </is>
      </c>
      <c r="I514" t="n">
        <v>93.31</v>
      </c>
      <c r="J514" t="n">
        <v>606.52</v>
      </c>
    </row>
    <row r="515">
      <c r="A515" t="n">
        <v>3777</v>
      </c>
      <c r="B515" t="inlineStr">
        <is>
          <t>Love Cabaret</t>
        </is>
      </c>
      <c r="C515" s="556" t="n">
        <v>45748</v>
      </c>
      <c r="D515" t="inlineStr">
        <is>
          <t>03/2025</t>
        </is>
      </c>
      <c r="E515" t="inlineStr">
        <is>
          <t>APPLE MARTINI</t>
        </is>
      </c>
      <c r="F515" t="inlineStr">
        <is>
          <t>LITRO</t>
        </is>
      </c>
      <c r="G515" t="n">
        <v>2.9</v>
      </c>
      <c r="H515" t="inlineStr">
        <is>
          <t>BEBIDAS</t>
        </is>
      </c>
      <c r="I515" t="n">
        <v>93.31</v>
      </c>
      <c r="J515" t="n">
        <v>270.6</v>
      </c>
    </row>
    <row r="516">
      <c r="A516" t="n">
        <v>3777</v>
      </c>
      <c r="B516" t="inlineStr">
        <is>
          <t>Love Cabaret</t>
        </is>
      </c>
      <c r="C516" s="556" t="n">
        <v>45748</v>
      </c>
      <c r="D516" t="inlineStr">
        <is>
          <t>03/2025</t>
        </is>
      </c>
      <c r="E516" t="inlineStr">
        <is>
          <t>APPLE MARTINI</t>
        </is>
      </c>
      <c r="F516" t="inlineStr">
        <is>
          <t>LITRO</t>
        </is>
      </c>
      <c r="G516" t="n">
        <v>2.9</v>
      </c>
      <c r="H516" t="inlineStr">
        <is>
          <t>BEBIDAS</t>
        </is>
      </c>
      <c r="I516" t="n">
        <v>93.31</v>
      </c>
      <c r="J516" t="n">
        <v>270.6</v>
      </c>
    </row>
    <row r="517">
      <c r="A517" t="n">
        <v>3874</v>
      </c>
      <c r="B517" t="inlineStr">
        <is>
          <t>Love Cabaret</t>
        </is>
      </c>
      <c r="C517" s="556" t="n">
        <v>45778</v>
      </c>
      <c r="D517" t="inlineStr">
        <is>
          <t>04/2025</t>
        </is>
      </c>
      <c r="E517" t="inlineStr">
        <is>
          <t>APPLE MARTINI</t>
        </is>
      </c>
      <c r="F517" t="inlineStr">
        <is>
          <t>LITRO</t>
        </is>
      </c>
      <c r="G517" t="n">
        <v>9</v>
      </c>
      <c r="H517" t="inlineStr">
        <is>
          <t>BEBIDAS</t>
        </is>
      </c>
      <c r="I517" t="n">
        <v>93.31</v>
      </c>
      <c r="J517" t="n">
        <v>839.79</v>
      </c>
    </row>
    <row r="518">
      <c r="A518" t="n">
        <v>4678</v>
      </c>
      <c r="B518" t="inlineStr">
        <is>
          <t>Love Cabaret</t>
        </is>
      </c>
      <c r="C518" s="556" t="n">
        <v>45809</v>
      </c>
      <c r="D518" t="inlineStr">
        <is>
          <t>05/2025</t>
        </is>
      </c>
      <c r="E518" t="inlineStr">
        <is>
          <t>APPLE MARTINI</t>
        </is>
      </c>
      <c r="F518" t="inlineStr">
        <is>
          <t>LITRO</t>
        </is>
      </c>
      <c r="G518" t="n">
        <v>12.5</v>
      </c>
      <c r="H518" t="inlineStr">
        <is>
          <t>BEBIDAS</t>
        </is>
      </c>
      <c r="I518" t="n">
        <v>93.31</v>
      </c>
      <c r="J518" t="n">
        <v>1166.38</v>
      </c>
    </row>
    <row r="519">
      <c r="A519" t="n">
        <v>5153</v>
      </c>
      <c r="B519" t="inlineStr">
        <is>
          <t>Love Cabaret</t>
        </is>
      </c>
      <c r="C519" s="556" t="n">
        <v>45839</v>
      </c>
      <c r="D519" t="inlineStr">
        <is>
          <t>06/2025</t>
        </is>
      </c>
      <c r="E519" t="inlineStr">
        <is>
          <t>APPLE MARTINI</t>
        </is>
      </c>
      <c r="F519" t="inlineStr">
        <is>
          <t>LITRO</t>
        </is>
      </c>
      <c r="G519" t="n">
        <v>4.2</v>
      </c>
      <c r="H519" t="inlineStr">
        <is>
          <t>BEBIDAS</t>
        </is>
      </c>
      <c r="I519" t="n">
        <v>93.31</v>
      </c>
      <c r="J519" t="n">
        <v>391.9</v>
      </c>
    </row>
    <row r="520">
      <c r="A520" t="n">
        <v>5896</v>
      </c>
      <c r="B520" t="inlineStr">
        <is>
          <t>Love Cabaret</t>
        </is>
      </c>
      <c r="C520" s="556" t="n">
        <v>45870</v>
      </c>
      <c r="D520" t="inlineStr">
        <is>
          <t>07/2025</t>
        </is>
      </c>
      <c r="E520" t="inlineStr">
        <is>
          <t>APPLE MARTINI</t>
        </is>
      </c>
      <c r="F520" t="inlineStr">
        <is>
          <t>LITRO</t>
        </is>
      </c>
      <c r="G520" t="n">
        <v>5</v>
      </c>
      <c r="H520" t="inlineStr">
        <is>
          <t>BEBIDAS</t>
        </is>
      </c>
      <c r="I520" t="n">
        <v>93.31</v>
      </c>
      <c r="J520" t="n">
        <v>466.55</v>
      </c>
    </row>
    <row r="521">
      <c r="A521" t="n">
        <v>6715</v>
      </c>
      <c r="B521" t="inlineStr">
        <is>
          <t>Love Cabaret</t>
        </is>
      </c>
      <c r="C521" s="556" t="n">
        <v>45901</v>
      </c>
      <c r="D521" t="inlineStr">
        <is>
          <t>08/2025</t>
        </is>
      </c>
      <c r="E521" t="inlineStr">
        <is>
          <t>APPLE MARTINI</t>
        </is>
      </c>
      <c r="F521" t="inlineStr">
        <is>
          <t>LITRO</t>
        </is>
      </c>
      <c r="G521" t="n">
        <v>1.75</v>
      </c>
      <c r="H521" t="inlineStr">
        <is>
          <t>BEBIDAS</t>
        </is>
      </c>
      <c r="I521" t="n">
        <v>93.31</v>
      </c>
      <c r="J521" t="n">
        <v>163.29</v>
      </c>
    </row>
    <row r="522">
      <c r="A522" t="n">
        <v>7147</v>
      </c>
      <c r="B522" t="inlineStr">
        <is>
          <t>Love Cabaret</t>
        </is>
      </c>
      <c r="C522" s="556" t="n">
        <v>45931</v>
      </c>
      <c r="D522" t="inlineStr">
        <is>
          <t>09/2025</t>
        </is>
      </c>
      <c r="E522" t="inlineStr">
        <is>
          <t>APPLE MARTINI</t>
        </is>
      </c>
      <c r="F522" t="inlineStr">
        <is>
          <t>LITRO</t>
        </is>
      </c>
      <c r="G522" t="n">
        <v>5.04</v>
      </c>
      <c r="H522" t="inlineStr">
        <is>
          <t>BEBIDAS</t>
        </is>
      </c>
      <c r="I522" t="n">
        <v>93.31</v>
      </c>
      <c r="J522" t="n">
        <v>470.28</v>
      </c>
    </row>
    <row r="523">
      <c r="A523" t="n">
        <v>7491</v>
      </c>
      <c r="B523" t="inlineStr">
        <is>
          <t>Love Cabaret</t>
        </is>
      </c>
      <c r="C523" s="556" t="n">
        <v>45962</v>
      </c>
      <c r="D523" t="inlineStr">
        <is>
          <t>10/2025</t>
        </is>
      </c>
      <c r="E523" t="inlineStr">
        <is>
          <t>APPLE MARTINI</t>
        </is>
      </c>
      <c r="F523" t="inlineStr">
        <is>
          <t>LITRO</t>
        </is>
      </c>
      <c r="G523" t="n">
        <v>7.12</v>
      </c>
      <c r="H523" t="inlineStr">
        <is>
          <t>BEBIDAS</t>
        </is>
      </c>
      <c r="I523" t="n">
        <v>93.31</v>
      </c>
      <c r="J523" t="n">
        <v>664.37</v>
      </c>
    </row>
    <row r="524">
      <c r="A524" t="n">
        <v>7841</v>
      </c>
      <c r="B524" t="inlineStr">
        <is>
          <t>Love Cabaret</t>
        </is>
      </c>
      <c r="C524" s="556" t="n">
        <v>45992</v>
      </c>
      <c r="D524" t="inlineStr">
        <is>
          <t>11/2025</t>
        </is>
      </c>
      <c r="E524" t="inlineStr">
        <is>
          <t>APPLE MARTINI</t>
        </is>
      </c>
      <c r="F524" t="inlineStr">
        <is>
          <t>LITRO</t>
        </is>
      </c>
      <c r="G524" t="n">
        <v>8.27</v>
      </c>
      <c r="H524" t="inlineStr">
        <is>
          <t>BEBIDAS</t>
        </is>
      </c>
      <c r="I524" t="n">
        <v>93.31</v>
      </c>
      <c r="J524" t="n">
        <v>771.67</v>
      </c>
    </row>
    <row r="525">
      <c r="A525" t="n">
        <v>7954</v>
      </c>
      <c r="B525" t="inlineStr">
        <is>
          <t>Love Cabaret</t>
        </is>
      </c>
      <c r="C525" s="556" t="n">
        <v>46023</v>
      </c>
      <c r="D525" t="inlineStr">
        <is>
          <t>12/2025</t>
        </is>
      </c>
      <c r="E525" t="inlineStr">
        <is>
          <t>APPLE MARTINI</t>
        </is>
      </c>
      <c r="F525" t="inlineStr">
        <is>
          <t>LITRO</t>
        </is>
      </c>
      <c r="G525" t="n">
        <v>4.14</v>
      </c>
      <c r="H525" t="inlineStr">
        <is>
          <t>BEBIDAS</t>
        </is>
      </c>
      <c r="I525" t="n">
        <v>93.31</v>
      </c>
      <c r="J525" t="n">
        <v>386.3</v>
      </c>
    </row>
    <row r="526">
      <c r="A526" t="n">
        <v>8439</v>
      </c>
      <c r="B526" t="inlineStr">
        <is>
          <t>Love Cabaret</t>
        </is>
      </c>
      <c r="C526" s="556" t="n">
        <v>46054</v>
      </c>
      <c r="D526" t="inlineStr">
        <is>
          <t>01/2026</t>
        </is>
      </c>
      <c r="E526" t="inlineStr">
        <is>
          <t>APPLE MARTINI</t>
        </is>
      </c>
      <c r="F526" t="inlineStr">
        <is>
          <t>LITRO</t>
        </is>
      </c>
      <c r="G526" t="n">
        <v>4.65</v>
      </c>
      <c r="H526" t="inlineStr">
        <is>
          <t>BEBIDAS</t>
        </is>
      </c>
      <c r="I526" t="n">
        <v>93.31</v>
      </c>
      <c r="J526" t="n">
        <v>433.89</v>
      </c>
    </row>
    <row r="527">
      <c r="A527" t="n">
        <v>9036</v>
      </c>
      <c r="B527" t="inlineStr">
        <is>
          <t>Love Cabaret</t>
        </is>
      </c>
      <c r="C527" s="556" t="n">
        <v>46082</v>
      </c>
      <c r="D527" t="inlineStr">
        <is>
          <t>02/2026</t>
        </is>
      </c>
      <c r="E527" t="inlineStr">
        <is>
          <t>APPLE MARTINI</t>
        </is>
      </c>
      <c r="F527" t="inlineStr">
        <is>
          <t>LITRO</t>
        </is>
      </c>
      <c r="G527" t="n">
        <v>3.58</v>
      </c>
      <c r="H527" t="inlineStr">
        <is>
          <t>BEBIDAS</t>
        </is>
      </c>
      <c r="I527" t="n">
        <v>93.31</v>
      </c>
      <c r="J527" t="n">
        <v>334.05</v>
      </c>
    </row>
    <row r="528">
      <c r="A528" t="n">
        <v>10290</v>
      </c>
      <c r="B528" t="inlineStr">
        <is>
          <t>Love Cabaret</t>
        </is>
      </c>
      <c r="C528" s="556" t="n">
        <v>46143</v>
      </c>
      <c r="D528" t="inlineStr">
        <is>
          <t>04/2026</t>
        </is>
      </c>
      <c r="E528" t="inlineStr">
        <is>
          <t>APPLE MARTINI</t>
        </is>
      </c>
      <c r="F528" t="inlineStr">
        <is>
          <t>LITRO</t>
        </is>
      </c>
      <c r="G528" t="n">
        <v>0.67</v>
      </c>
      <c r="H528" t="inlineStr">
        <is>
          <t>BEBIDAS</t>
        </is>
      </c>
      <c r="I528" t="n">
        <v>93.31</v>
      </c>
      <c r="J528" t="n">
        <v>62.52</v>
      </c>
    </row>
    <row r="529">
      <c r="A529" t="n">
        <v>10554</v>
      </c>
      <c r="B529" t="inlineStr">
        <is>
          <t>Love Cabaret</t>
        </is>
      </c>
      <c r="C529" s="556" t="n">
        <v>46174</v>
      </c>
      <c r="D529" t="inlineStr">
        <is>
          <t>05/2026</t>
        </is>
      </c>
      <c r="E529" t="inlineStr">
        <is>
          <t>APPLE MARTINI</t>
        </is>
      </c>
      <c r="F529" t="inlineStr">
        <is>
          <t>LITRO</t>
        </is>
      </c>
      <c r="G529" t="n">
        <v>0.45</v>
      </c>
      <c r="H529" t="inlineStr">
        <is>
          <t>BEBIDAS</t>
        </is>
      </c>
      <c r="I529" t="n">
        <v>93.31</v>
      </c>
      <c r="J529" t="n">
        <v>41.99</v>
      </c>
    </row>
    <row r="530">
      <c r="A530" t="n">
        <v>219</v>
      </c>
      <c r="B530" t="inlineStr">
        <is>
          <t>Love Cabaret</t>
        </is>
      </c>
      <c r="C530" s="556" t="n">
        <v>45597</v>
      </c>
      <c r="D530" t="inlineStr">
        <is>
          <t>10/2024</t>
        </is>
      </c>
      <c r="E530" t="inlineStr">
        <is>
          <t>FREYA</t>
        </is>
      </c>
      <c r="F530" t="inlineStr">
        <is>
          <t>LITRO</t>
        </is>
      </c>
      <c r="G530" t="n">
        <v>4.6</v>
      </c>
      <c r="H530" t="inlineStr">
        <is>
          <t>BEBIDAS</t>
        </is>
      </c>
      <c r="I530" t="n">
        <v>67.81</v>
      </c>
      <c r="J530" t="n">
        <v>311.93</v>
      </c>
    </row>
    <row r="531">
      <c r="A531" t="n">
        <v>1325</v>
      </c>
      <c r="B531" t="inlineStr">
        <is>
          <t>Love Cabaret</t>
        </is>
      </c>
      <c r="C531" s="556" t="n">
        <v>45689</v>
      </c>
      <c r="D531" t="inlineStr">
        <is>
          <t>01/2025</t>
        </is>
      </c>
      <c r="E531" t="inlineStr">
        <is>
          <t>FREYA</t>
        </is>
      </c>
      <c r="F531" t="inlineStr">
        <is>
          <t>LITRO</t>
        </is>
      </c>
      <c r="G531" t="n">
        <v>0</v>
      </c>
      <c r="H531" t="inlineStr">
        <is>
          <t>BEBIDAS</t>
        </is>
      </c>
      <c r="I531" t="n">
        <v>67.81</v>
      </c>
      <c r="J531" t="n">
        <v>0</v>
      </c>
    </row>
    <row r="532">
      <c r="A532" t="n">
        <v>3123</v>
      </c>
      <c r="B532" t="inlineStr">
        <is>
          <t>Love Cabaret</t>
        </is>
      </c>
      <c r="C532" s="556" t="n">
        <v>45717</v>
      </c>
      <c r="D532" t="inlineStr">
        <is>
          <t>02/2025</t>
        </is>
      </c>
      <c r="E532" t="inlineStr">
        <is>
          <t>FREYA</t>
        </is>
      </c>
      <c r="F532" t="inlineStr">
        <is>
          <t>LITRO</t>
        </is>
      </c>
      <c r="G532" t="n">
        <v>0</v>
      </c>
      <c r="H532" t="inlineStr">
        <is>
          <t>BEBIDAS</t>
        </is>
      </c>
      <c r="I532" t="n">
        <v>67.81</v>
      </c>
      <c r="J532" t="n">
        <v>0</v>
      </c>
    </row>
    <row r="533">
      <c r="A533" t="n">
        <v>220</v>
      </c>
      <c r="B533" t="inlineStr">
        <is>
          <t>Love Cabaret</t>
        </is>
      </c>
      <c r="C533" s="556" t="n">
        <v>45597</v>
      </c>
      <c r="D533" t="inlineStr">
        <is>
          <t>10/2024</t>
        </is>
      </c>
      <c r="E533" t="inlineStr">
        <is>
          <t>MAMIE TAYLOR</t>
        </is>
      </c>
      <c r="F533" t="inlineStr">
        <is>
          <t>LITRO</t>
        </is>
      </c>
      <c r="G533" t="n">
        <v>22</v>
      </c>
      <c r="H533" t="inlineStr">
        <is>
          <t>BEBIDAS</t>
        </is>
      </c>
      <c r="I533" t="n">
        <v>37.47</v>
      </c>
      <c r="J533" t="n">
        <v>824.34</v>
      </c>
    </row>
    <row r="534">
      <c r="A534" t="n">
        <v>1337</v>
      </c>
      <c r="B534" t="inlineStr">
        <is>
          <t>Love Cabaret</t>
        </is>
      </c>
      <c r="C534" s="556" t="n">
        <v>45689</v>
      </c>
      <c r="D534" t="inlineStr">
        <is>
          <t>01/2025</t>
        </is>
      </c>
      <c r="E534" t="inlineStr">
        <is>
          <t>MAMIE TAYLOR</t>
        </is>
      </c>
      <c r="F534" t="inlineStr">
        <is>
          <t>LITRO</t>
        </is>
      </c>
      <c r="G534" t="n">
        <v>0</v>
      </c>
      <c r="H534" t="inlineStr">
        <is>
          <t>BEBIDAS</t>
        </is>
      </c>
      <c r="I534" t="n">
        <v>37.47</v>
      </c>
      <c r="J534" t="n">
        <v>0</v>
      </c>
    </row>
    <row r="535">
      <c r="A535" t="n">
        <v>3135</v>
      </c>
      <c r="B535" t="inlineStr">
        <is>
          <t>Love Cabaret</t>
        </is>
      </c>
      <c r="C535" s="556" t="n">
        <v>45717</v>
      </c>
      <c r="D535" t="inlineStr">
        <is>
          <t>02/2025</t>
        </is>
      </c>
      <c r="E535" t="inlineStr">
        <is>
          <t>MAMIE TAYLOR</t>
        </is>
      </c>
      <c r="F535" t="inlineStr">
        <is>
          <t>LITRO</t>
        </is>
      </c>
      <c r="G535" t="n">
        <v>0</v>
      </c>
      <c r="H535" t="inlineStr">
        <is>
          <t>BEBIDAS</t>
        </is>
      </c>
      <c r="I535" t="n">
        <v>37.47</v>
      </c>
      <c r="J535" t="n">
        <v>0</v>
      </c>
    </row>
    <row r="536">
      <c r="A536" t="n">
        <v>221</v>
      </c>
      <c r="B536" t="inlineStr">
        <is>
          <t>Love Cabaret</t>
        </is>
      </c>
      <c r="C536" s="556" t="n">
        <v>45597</v>
      </c>
      <c r="D536" t="inlineStr">
        <is>
          <t>10/2024</t>
        </is>
      </c>
      <c r="E536" t="inlineStr">
        <is>
          <t>NEGRONI</t>
        </is>
      </c>
      <c r="F536" t="inlineStr">
        <is>
          <t>LITRO</t>
        </is>
      </c>
      <c r="G536" t="n">
        <v>4</v>
      </c>
      <c r="H536" t="inlineStr">
        <is>
          <t>BEBIDAS</t>
        </is>
      </c>
      <c r="I536" t="n">
        <v>85</v>
      </c>
      <c r="J536" t="n">
        <v>340</v>
      </c>
    </row>
    <row r="537">
      <c r="A537" t="n">
        <v>1340</v>
      </c>
      <c r="B537" t="inlineStr">
        <is>
          <t>Love Cabaret</t>
        </is>
      </c>
      <c r="C537" s="556" t="n">
        <v>45689</v>
      </c>
      <c r="D537" t="inlineStr">
        <is>
          <t>01/2025</t>
        </is>
      </c>
      <c r="E537" t="inlineStr">
        <is>
          <t>NEGRONI</t>
        </is>
      </c>
      <c r="F537" t="inlineStr">
        <is>
          <t>LITRO</t>
        </is>
      </c>
      <c r="G537" t="n">
        <v>7</v>
      </c>
      <c r="H537" t="inlineStr">
        <is>
          <t>BEBIDAS</t>
        </is>
      </c>
      <c r="I537" t="n">
        <v>85</v>
      </c>
      <c r="J537" t="n">
        <v>595</v>
      </c>
    </row>
    <row r="538">
      <c r="A538" t="n">
        <v>3138</v>
      </c>
      <c r="B538" t="inlineStr">
        <is>
          <t>Love Cabaret</t>
        </is>
      </c>
      <c r="C538" s="556" t="n">
        <v>45717</v>
      </c>
      <c r="D538" t="inlineStr">
        <is>
          <t>02/2025</t>
        </is>
      </c>
      <c r="E538" t="inlineStr">
        <is>
          <t>NEGRONI</t>
        </is>
      </c>
      <c r="F538" t="inlineStr">
        <is>
          <t>LITRO</t>
        </is>
      </c>
      <c r="G538" t="n">
        <v>20</v>
      </c>
      <c r="H538" t="inlineStr">
        <is>
          <t>BEBIDAS</t>
        </is>
      </c>
      <c r="I538" t="n">
        <v>85</v>
      </c>
      <c r="J538" t="n">
        <v>1700</v>
      </c>
    </row>
    <row r="539">
      <c r="A539" t="n">
        <v>3810</v>
      </c>
      <c r="B539" t="inlineStr">
        <is>
          <t>Love Cabaret</t>
        </is>
      </c>
      <c r="C539" s="556" t="n">
        <v>45748</v>
      </c>
      <c r="D539" t="inlineStr">
        <is>
          <t>03/2025</t>
        </is>
      </c>
      <c r="E539" t="inlineStr">
        <is>
          <t>NEGRONI</t>
        </is>
      </c>
      <c r="F539" t="inlineStr">
        <is>
          <t>LITRO</t>
        </is>
      </c>
      <c r="G539" t="n">
        <v>10</v>
      </c>
      <c r="H539" t="inlineStr">
        <is>
          <t>BEBIDAS</t>
        </is>
      </c>
      <c r="I539" t="n">
        <v>85</v>
      </c>
      <c r="J539" t="n">
        <v>850</v>
      </c>
    </row>
    <row r="540">
      <c r="A540" t="n">
        <v>3810</v>
      </c>
      <c r="B540" t="inlineStr">
        <is>
          <t>Love Cabaret</t>
        </is>
      </c>
      <c r="C540" s="556" t="n">
        <v>45748</v>
      </c>
      <c r="D540" t="inlineStr">
        <is>
          <t>03/2025</t>
        </is>
      </c>
      <c r="E540" t="inlineStr">
        <is>
          <t>NEGRONI</t>
        </is>
      </c>
      <c r="F540" t="inlineStr">
        <is>
          <t>LITRO</t>
        </is>
      </c>
      <c r="G540" t="n">
        <v>10</v>
      </c>
      <c r="H540" t="inlineStr">
        <is>
          <t>BEBIDAS</t>
        </is>
      </c>
      <c r="I540" t="n">
        <v>85</v>
      </c>
      <c r="J540" t="n">
        <v>850</v>
      </c>
    </row>
    <row r="541">
      <c r="A541" t="n">
        <v>3889</v>
      </c>
      <c r="B541" t="inlineStr">
        <is>
          <t>Love Cabaret</t>
        </is>
      </c>
      <c r="C541" s="556" t="n">
        <v>45778</v>
      </c>
      <c r="D541" t="inlineStr">
        <is>
          <t>04/2025</t>
        </is>
      </c>
      <c r="E541" t="inlineStr">
        <is>
          <t>NEGRONI</t>
        </is>
      </c>
      <c r="F541" t="inlineStr">
        <is>
          <t>LITRO</t>
        </is>
      </c>
      <c r="G541" t="n">
        <v>18</v>
      </c>
      <c r="H541" t="inlineStr">
        <is>
          <t>BEBIDAS</t>
        </is>
      </c>
      <c r="I541" t="n">
        <v>85</v>
      </c>
      <c r="J541" t="n">
        <v>1530</v>
      </c>
    </row>
    <row r="542">
      <c r="A542" t="n">
        <v>4693</v>
      </c>
      <c r="B542" t="inlineStr">
        <is>
          <t>Love Cabaret</t>
        </is>
      </c>
      <c r="C542" s="556" t="n">
        <v>45809</v>
      </c>
      <c r="D542" t="inlineStr">
        <is>
          <t>05/2025</t>
        </is>
      </c>
      <c r="E542" t="inlineStr">
        <is>
          <t>NEGRONI</t>
        </is>
      </c>
      <c r="F542" t="inlineStr">
        <is>
          <t>LITRO</t>
        </is>
      </c>
      <c r="G542" t="n">
        <v>4.2</v>
      </c>
      <c r="H542" t="inlineStr">
        <is>
          <t>BEBIDAS</t>
        </is>
      </c>
      <c r="I542" t="n">
        <v>85</v>
      </c>
      <c r="J542" t="n">
        <v>357</v>
      </c>
    </row>
    <row r="543">
      <c r="A543" t="n">
        <v>5168</v>
      </c>
      <c r="B543" t="inlineStr">
        <is>
          <t>Love Cabaret</t>
        </is>
      </c>
      <c r="C543" s="556" t="n">
        <v>45839</v>
      </c>
      <c r="D543" t="inlineStr">
        <is>
          <t>06/2025</t>
        </is>
      </c>
      <c r="E543" t="inlineStr">
        <is>
          <t>NEGRONI</t>
        </is>
      </c>
      <c r="F543" t="inlineStr">
        <is>
          <t>LITRO</t>
        </is>
      </c>
      <c r="G543" t="n">
        <v>22</v>
      </c>
      <c r="H543" t="inlineStr">
        <is>
          <t>BEBIDAS</t>
        </is>
      </c>
      <c r="I543" t="n">
        <v>85</v>
      </c>
      <c r="J543" t="n">
        <v>1870</v>
      </c>
    </row>
    <row r="544">
      <c r="A544" t="n">
        <v>5911</v>
      </c>
      <c r="B544" t="inlineStr">
        <is>
          <t>Love Cabaret</t>
        </is>
      </c>
      <c r="C544" s="556" t="n">
        <v>45870</v>
      </c>
      <c r="D544" t="inlineStr">
        <is>
          <t>07/2025</t>
        </is>
      </c>
      <c r="E544" t="inlineStr">
        <is>
          <t>NEGRONI</t>
        </is>
      </c>
      <c r="F544" t="inlineStr">
        <is>
          <t>LITRO</t>
        </is>
      </c>
      <c r="G544" t="n">
        <v>13.5</v>
      </c>
      <c r="H544" t="inlineStr">
        <is>
          <t>BEBIDAS</t>
        </is>
      </c>
      <c r="I544" t="n">
        <v>85</v>
      </c>
      <c r="J544" t="n">
        <v>1147.5</v>
      </c>
    </row>
    <row r="545">
      <c r="A545" t="n">
        <v>6728</v>
      </c>
      <c r="B545" t="inlineStr">
        <is>
          <t>Love Cabaret</t>
        </is>
      </c>
      <c r="C545" s="556" t="n">
        <v>45901</v>
      </c>
      <c r="D545" t="inlineStr">
        <is>
          <t>08/2025</t>
        </is>
      </c>
      <c r="E545" t="inlineStr">
        <is>
          <t>NEGRONI</t>
        </is>
      </c>
      <c r="F545" t="inlineStr">
        <is>
          <t>LITRO</t>
        </is>
      </c>
      <c r="G545" t="n">
        <v>10.87</v>
      </c>
      <c r="H545" t="inlineStr">
        <is>
          <t>BEBIDAS</t>
        </is>
      </c>
      <c r="I545" t="n">
        <v>85</v>
      </c>
      <c r="J545" t="n">
        <v>923.95</v>
      </c>
    </row>
    <row r="546">
      <c r="A546" t="n">
        <v>7159</v>
      </c>
      <c r="B546" t="inlineStr">
        <is>
          <t>Love Cabaret</t>
        </is>
      </c>
      <c r="C546" s="556" t="n">
        <v>45931</v>
      </c>
      <c r="D546" t="inlineStr">
        <is>
          <t>09/2025</t>
        </is>
      </c>
      <c r="E546" t="inlineStr">
        <is>
          <t>NEGRONI</t>
        </is>
      </c>
      <c r="F546" t="inlineStr">
        <is>
          <t>LITRO</t>
        </is>
      </c>
      <c r="G546" t="n">
        <v>17.08</v>
      </c>
      <c r="H546" t="inlineStr">
        <is>
          <t>BEBIDAS</t>
        </is>
      </c>
      <c r="I546" t="n">
        <v>85</v>
      </c>
      <c r="J546" t="n">
        <v>1451.8</v>
      </c>
    </row>
    <row r="547">
      <c r="A547" t="n">
        <v>7502</v>
      </c>
      <c r="B547" t="inlineStr">
        <is>
          <t>Love Cabaret</t>
        </is>
      </c>
      <c r="C547" s="556" t="n">
        <v>45962</v>
      </c>
      <c r="D547" t="inlineStr">
        <is>
          <t>10/2025</t>
        </is>
      </c>
      <c r="E547" t="inlineStr">
        <is>
          <t>NEGRONI</t>
        </is>
      </c>
      <c r="F547" t="inlineStr">
        <is>
          <t>LITRO</t>
        </is>
      </c>
      <c r="G547" t="n">
        <v>7.6</v>
      </c>
      <c r="H547" t="inlineStr">
        <is>
          <t>BEBIDAS</t>
        </is>
      </c>
      <c r="I547" t="n">
        <v>85</v>
      </c>
      <c r="J547" t="n">
        <v>646</v>
      </c>
    </row>
    <row r="548">
      <c r="A548" t="n">
        <v>7852</v>
      </c>
      <c r="B548" t="inlineStr">
        <is>
          <t>Love Cabaret</t>
        </is>
      </c>
      <c r="C548" s="556" t="n">
        <v>45992</v>
      </c>
      <c r="D548" t="inlineStr">
        <is>
          <t>11/2025</t>
        </is>
      </c>
      <c r="E548" t="inlineStr">
        <is>
          <t>NEGRONI</t>
        </is>
      </c>
      <c r="F548" t="inlineStr">
        <is>
          <t>LITRO</t>
        </is>
      </c>
      <c r="G548" t="n">
        <v>4.89</v>
      </c>
      <c r="H548" t="inlineStr">
        <is>
          <t>BEBIDAS</t>
        </is>
      </c>
      <c r="I548" t="n">
        <v>85</v>
      </c>
      <c r="J548" t="n">
        <v>415.65</v>
      </c>
    </row>
    <row r="549">
      <c r="A549" t="n">
        <v>7965</v>
      </c>
      <c r="B549" t="inlineStr">
        <is>
          <t>Love Cabaret</t>
        </is>
      </c>
      <c r="C549" s="556" t="n">
        <v>46023</v>
      </c>
      <c r="D549" t="inlineStr">
        <is>
          <t>12/2025</t>
        </is>
      </c>
      <c r="E549" t="inlineStr">
        <is>
          <t>NEGRONI</t>
        </is>
      </c>
      <c r="F549" t="inlineStr">
        <is>
          <t>LITRO</t>
        </is>
      </c>
      <c r="G549" t="n">
        <v>4.67</v>
      </c>
      <c r="H549" t="inlineStr">
        <is>
          <t>BEBIDAS</t>
        </is>
      </c>
      <c r="I549" t="n">
        <v>85</v>
      </c>
      <c r="J549" t="n">
        <v>396.95</v>
      </c>
    </row>
    <row r="550">
      <c r="A550" t="n">
        <v>8450</v>
      </c>
      <c r="B550" t="inlineStr">
        <is>
          <t>Love Cabaret</t>
        </is>
      </c>
      <c r="C550" s="556" t="n">
        <v>46054</v>
      </c>
      <c r="D550" t="inlineStr">
        <is>
          <t>01/2026</t>
        </is>
      </c>
      <c r="E550" t="inlineStr">
        <is>
          <t>NEGRONI</t>
        </is>
      </c>
      <c r="F550" t="inlineStr">
        <is>
          <t>LITRO</t>
        </is>
      </c>
      <c r="G550" t="n">
        <v>3.5</v>
      </c>
      <c r="H550" t="inlineStr">
        <is>
          <t>BEBIDAS</t>
        </is>
      </c>
      <c r="I550" t="n">
        <v>85</v>
      </c>
      <c r="J550" t="n">
        <v>297.5</v>
      </c>
    </row>
    <row r="551">
      <c r="A551" t="n">
        <v>9048</v>
      </c>
      <c r="B551" t="inlineStr">
        <is>
          <t>Love Cabaret</t>
        </is>
      </c>
      <c r="C551" s="556" t="n">
        <v>46082</v>
      </c>
      <c r="D551" t="inlineStr">
        <is>
          <t>02/2026</t>
        </is>
      </c>
      <c r="E551" t="inlineStr">
        <is>
          <t>NEGRONI</t>
        </is>
      </c>
      <c r="F551" t="inlineStr">
        <is>
          <t>LITRO</t>
        </is>
      </c>
      <c r="G551" t="n">
        <v>35.11</v>
      </c>
      <c r="H551" t="inlineStr">
        <is>
          <t>BEBIDAS</t>
        </is>
      </c>
      <c r="I551" t="n">
        <v>85</v>
      </c>
      <c r="J551" t="n">
        <v>2984.35</v>
      </c>
    </row>
    <row r="552">
      <c r="A552" t="n">
        <v>9682</v>
      </c>
      <c r="B552" t="inlineStr">
        <is>
          <t>Love Cabaret</t>
        </is>
      </c>
      <c r="C552" s="556" t="n">
        <v>46113</v>
      </c>
      <c r="D552" t="inlineStr">
        <is>
          <t>03/2026</t>
        </is>
      </c>
      <c r="E552" t="inlineStr">
        <is>
          <t>NEGRONI</t>
        </is>
      </c>
      <c r="F552" t="inlineStr">
        <is>
          <t>LITRO</t>
        </is>
      </c>
      <c r="G552" t="n">
        <v>16.84</v>
      </c>
      <c r="H552" t="inlineStr">
        <is>
          <t>BEBIDAS</t>
        </is>
      </c>
      <c r="I552" t="n">
        <v>85</v>
      </c>
      <c r="J552" t="n">
        <v>1431.4</v>
      </c>
    </row>
    <row r="553">
      <c r="A553" t="n">
        <v>10301</v>
      </c>
      <c r="B553" t="inlineStr">
        <is>
          <t>Love Cabaret</t>
        </is>
      </c>
      <c r="C553" s="556" t="n">
        <v>46143</v>
      </c>
      <c r="D553" t="inlineStr">
        <is>
          <t>04/2026</t>
        </is>
      </c>
      <c r="E553" t="inlineStr">
        <is>
          <t>NEGRONI</t>
        </is>
      </c>
      <c r="F553" t="inlineStr">
        <is>
          <t>LITRO</t>
        </is>
      </c>
      <c r="G553" t="n">
        <v>5.35</v>
      </c>
      <c r="H553" t="inlineStr">
        <is>
          <t>BEBIDAS</t>
        </is>
      </c>
      <c r="I553" t="n">
        <v>85</v>
      </c>
      <c r="J553" t="n">
        <v>454.75</v>
      </c>
    </row>
    <row r="554">
      <c r="A554" t="n">
        <v>10570</v>
      </c>
      <c r="B554" t="inlineStr">
        <is>
          <t>Love Cabaret</t>
        </is>
      </c>
      <c r="C554" s="556" t="n">
        <v>46174</v>
      </c>
      <c r="D554" t="inlineStr">
        <is>
          <t>05/2026</t>
        </is>
      </c>
      <c r="E554" t="inlineStr">
        <is>
          <t>NEGRONI</t>
        </is>
      </c>
      <c r="F554" t="inlineStr">
        <is>
          <t>LITRO</t>
        </is>
      </c>
      <c r="G554" t="n">
        <v>9.07</v>
      </c>
      <c r="H554" t="inlineStr">
        <is>
          <t>BEBIDAS</t>
        </is>
      </c>
      <c r="I554" t="n">
        <v>85</v>
      </c>
      <c r="J554" t="n">
        <v>770.95</v>
      </c>
    </row>
    <row r="555">
      <c r="A555" t="n">
        <v>222</v>
      </c>
      <c r="B555" t="inlineStr">
        <is>
          <t>Love Cabaret</t>
        </is>
      </c>
      <c r="C555" s="556" t="n">
        <v>45597</v>
      </c>
      <c r="D555" t="inlineStr">
        <is>
          <t>10/2024</t>
        </is>
      </c>
      <c r="E555" t="inlineStr">
        <is>
          <t>COCCINELE</t>
        </is>
      </c>
      <c r="F555" t="inlineStr">
        <is>
          <t>LITRO</t>
        </is>
      </c>
      <c r="G555" t="n">
        <v>27.6</v>
      </c>
      <c r="H555" t="inlineStr">
        <is>
          <t>BEBIDAS</t>
        </is>
      </c>
      <c r="I555" t="n">
        <v>80.04000000000001</v>
      </c>
      <c r="J555" t="n">
        <v>2209.1</v>
      </c>
    </row>
    <row r="556">
      <c r="A556" t="n">
        <v>895</v>
      </c>
      <c r="B556" t="inlineStr">
        <is>
          <t>Love Cabaret</t>
        </is>
      </c>
      <c r="C556" s="556" t="n">
        <v>45627</v>
      </c>
      <c r="D556" t="inlineStr">
        <is>
          <t>11/2024</t>
        </is>
      </c>
      <c r="E556" t="inlineStr">
        <is>
          <t>COCCINELE</t>
        </is>
      </c>
      <c r="F556" t="inlineStr">
        <is>
          <t>LITRO</t>
        </is>
      </c>
      <c r="G556" t="n">
        <v>13</v>
      </c>
      <c r="H556" t="inlineStr">
        <is>
          <t>BEBIDAS</t>
        </is>
      </c>
      <c r="I556" t="n">
        <v>80.04000000000001</v>
      </c>
      <c r="J556" t="n">
        <v>1040.52</v>
      </c>
    </row>
    <row r="557">
      <c r="A557" t="n">
        <v>895</v>
      </c>
      <c r="B557" t="inlineStr">
        <is>
          <t>Love Cabaret</t>
        </is>
      </c>
      <c r="C557" s="556" t="n">
        <v>45627</v>
      </c>
      <c r="D557" t="inlineStr">
        <is>
          <t>11/2024</t>
        </is>
      </c>
      <c r="E557" t="inlineStr">
        <is>
          <t>COCCINELE</t>
        </is>
      </c>
      <c r="F557" t="inlineStr">
        <is>
          <t>LITRO</t>
        </is>
      </c>
      <c r="G557" t="n">
        <v>13</v>
      </c>
      <c r="H557" t="inlineStr">
        <is>
          <t>BEBIDAS</t>
        </is>
      </c>
      <c r="I557" t="n">
        <v>80.04000000000001</v>
      </c>
      <c r="J557" t="n">
        <v>1040.52</v>
      </c>
    </row>
    <row r="558">
      <c r="A558" t="n">
        <v>954</v>
      </c>
      <c r="B558" t="inlineStr">
        <is>
          <t>Love Cabaret</t>
        </is>
      </c>
      <c r="C558" s="556" t="n">
        <v>45658</v>
      </c>
      <c r="D558" t="inlineStr">
        <is>
          <t>12/2024</t>
        </is>
      </c>
      <c r="E558" t="inlineStr">
        <is>
          <t>COCCINELE</t>
        </is>
      </c>
      <c r="F558" t="inlineStr">
        <is>
          <t>LITRO</t>
        </is>
      </c>
      <c r="G558" t="n">
        <v>9</v>
      </c>
      <c r="H558" t="inlineStr">
        <is>
          <t>BEBIDAS</t>
        </is>
      </c>
      <c r="I558" t="n">
        <v>80.04000000000001</v>
      </c>
      <c r="J558" t="n">
        <v>720.36</v>
      </c>
    </row>
    <row r="559">
      <c r="A559" t="n">
        <v>954</v>
      </c>
      <c r="B559" t="inlineStr">
        <is>
          <t>Love Cabaret</t>
        </is>
      </c>
      <c r="C559" s="556" t="n">
        <v>45658</v>
      </c>
      <c r="D559" t="inlineStr">
        <is>
          <t>12/2024</t>
        </is>
      </c>
      <c r="E559" t="inlineStr">
        <is>
          <t>COCCINELE</t>
        </is>
      </c>
      <c r="F559" t="inlineStr">
        <is>
          <t>LITRO</t>
        </is>
      </c>
      <c r="G559" t="n">
        <v>9</v>
      </c>
      <c r="H559" t="inlineStr">
        <is>
          <t>BEBIDAS</t>
        </is>
      </c>
      <c r="I559" t="n">
        <v>80.04000000000001</v>
      </c>
      <c r="J559" t="n">
        <v>720.36</v>
      </c>
    </row>
    <row r="560">
      <c r="A560" t="n">
        <v>1315</v>
      </c>
      <c r="B560" t="inlineStr">
        <is>
          <t>Love Cabaret</t>
        </is>
      </c>
      <c r="C560" s="556" t="n">
        <v>45689</v>
      </c>
      <c r="D560" t="inlineStr">
        <is>
          <t>01/2025</t>
        </is>
      </c>
      <c r="E560" t="inlineStr">
        <is>
          <t>COCCINELE</t>
        </is>
      </c>
      <c r="F560" t="inlineStr">
        <is>
          <t>LITRO</t>
        </is>
      </c>
      <c r="G560" t="n">
        <v>4.8</v>
      </c>
      <c r="H560" t="inlineStr">
        <is>
          <t>BEBIDAS</t>
        </is>
      </c>
      <c r="I560" t="n">
        <v>80.04000000000001</v>
      </c>
      <c r="J560" t="n">
        <v>384.19</v>
      </c>
    </row>
    <row r="561">
      <c r="A561" t="n">
        <v>3113</v>
      </c>
      <c r="B561" t="inlineStr">
        <is>
          <t>Love Cabaret</t>
        </is>
      </c>
      <c r="C561" s="556" t="n">
        <v>45717</v>
      </c>
      <c r="D561" t="inlineStr">
        <is>
          <t>02/2025</t>
        </is>
      </c>
      <c r="E561" t="inlineStr">
        <is>
          <t>COCCINELE</t>
        </is>
      </c>
      <c r="F561" t="inlineStr">
        <is>
          <t>LITRO</t>
        </is>
      </c>
      <c r="G561" t="n">
        <v>24</v>
      </c>
      <c r="H561" t="inlineStr">
        <is>
          <t>BEBIDAS</t>
        </is>
      </c>
      <c r="I561" t="n">
        <v>80.04000000000001</v>
      </c>
      <c r="J561" t="n">
        <v>1920.96</v>
      </c>
    </row>
    <row r="562">
      <c r="A562" t="n">
        <v>3784</v>
      </c>
      <c r="B562" t="inlineStr">
        <is>
          <t>Love Cabaret</t>
        </is>
      </c>
      <c r="C562" s="556" t="n">
        <v>45748</v>
      </c>
      <c r="D562" t="inlineStr">
        <is>
          <t>03/2025</t>
        </is>
      </c>
      <c r="E562" t="inlineStr">
        <is>
          <t>COCCINELE</t>
        </is>
      </c>
      <c r="F562" t="inlineStr">
        <is>
          <t>LITRO</t>
        </is>
      </c>
      <c r="G562" t="n">
        <v>8.800000000000001</v>
      </c>
      <c r="H562" t="inlineStr">
        <is>
          <t>BEBIDAS</t>
        </is>
      </c>
      <c r="I562" t="n">
        <v>80.04000000000001</v>
      </c>
      <c r="J562" t="n">
        <v>704.35</v>
      </c>
    </row>
    <row r="563">
      <c r="A563" t="n">
        <v>3784</v>
      </c>
      <c r="B563" t="inlineStr">
        <is>
          <t>Love Cabaret</t>
        </is>
      </c>
      <c r="C563" s="556" t="n">
        <v>45748</v>
      </c>
      <c r="D563" t="inlineStr">
        <is>
          <t>03/2025</t>
        </is>
      </c>
      <c r="E563" t="inlineStr">
        <is>
          <t>COCCINELE</t>
        </is>
      </c>
      <c r="F563" t="inlineStr">
        <is>
          <t>LITRO</t>
        </is>
      </c>
      <c r="G563" t="n">
        <v>8.800000000000001</v>
      </c>
      <c r="H563" t="inlineStr">
        <is>
          <t>BEBIDAS</t>
        </is>
      </c>
      <c r="I563" t="n">
        <v>80.04000000000001</v>
      </c>
      <c r="J563" t="n">
        <v>704.35</v>
      </c>
    </row>
    <row r="564">
      <c r="A564" t="n">
        <v>3876</v>
      </c>
      <c r="B564" t="inlineStr">
        <is>
          <t>Love Cabaret</t>
        </is>
      </c>
      <c r="C564" s="556" t="n">
        <v>45778</v>
      </c>
      <c r="D564" t="inlineStr">
        <is>
          <t>04/2025</t>
        </is>
      </c>
      <c r="E564" t="inlineStr">
        <is>
          <t>COCCINELE</t>
        </is>
      </c>
      <c r="F564" t="inlineStr">
        <is>
          <t>LITRO</t>
        </is>
      </c>
      <c r="G564" t="n">
        <v>32.1</v>
      </c>
      <c r="H564" t="inlineStr">
        <is>
          <t>BEBIDAS</t>
        </is>
      </c>
      <c r="I564" t="n">
        <v>80.04000000000001</v>
      </c>
      <c r="J564" t="n">
        <v>2569.28</v>
      </c>
    </row>
    <row r="565">
      <c r="A565" t="n">
        <v>4680</v>
      </c>
      <c r="B565" t="inlineStr">
        <is>
          <t>Love Cabaret</t>
        </is>
      </c>
      <c r="C565" s="556" t="n">
        <v>45809</v>
      </c>
      <c r="D565" t="inlineStr">
        <is>
          <t>05/2025</t>
        </is>
      </c>
      <c r="E565" t="inlineStr">
        <is>
          <t>COCCINELE</t>
        </is>
      </c>
      <c r="F565" t="inlineStr">
        <is>
          <t>LITRO</t>
        </is>
      </c>
      <c r="G565" t="n">
        <v>4.4</v>
      </c>
      <c r="H565" t="inlineStr">
        <is>
          <t>BEBIDAS</t>
        </is>
      </c>
      <c r="I565" t="n">
        <v>80.04000000000001</v>
      </c>
      <c r="J565" t="n">
        <v>352.18</v>
      </c>
    </row>
    <row r="566">
      <c r="A566" t="n">
        <v>5155</v>
      </c>
      <c r="B566" t="inlineStr">
        <is>
          <t>Love Cabaret</t>
        </is>
      </c>
      <c r="C566" s="556" t="n">
        <v>45839</v>
      </c>
      <c r="D566" t="inlineStr">
        <is>
          <t>06/2025</t>
        </is>
      </c>
      <c r="E566" t="inlineStr">
        <is>
          <t>COCCINELE</t>
        </is>
      </c>
      <c r="F566" t="inlineStr">
        <is>
          <t>LITRO</t>
        </is>
      </c>
      <c r="G566" t="n">
        <v>25</v>
      </c>
      <c r="H566" t="inlineStr">
        <is>
          <t>BEBIDAS</t>
        </is>
      </c>
      <c r="I566" t="n">
        <v>80.04000000000001</v>
      </c>
      <c r="J566" t="n">
        <v>2001</v>
      </c>
    </row>
    <row r="567">
      <c r="A567" t="n">
        <v>5898</v>
      </c>
      <c r="B567" t="inlineStr">
        <is>
          <t>Love Cabaret</t>
        </is>
      </c>
      <c r="C567" s="556" t="n">
        <v>45870</v>
      </c>
      <c r="D567" t="inlineStr">
        <is>
          <t>07/2025</t>
        </is>
      </c>
      <c r="E567" t="inlineStr">
        <is>
          <t>COCCINELE</t>
        </is>
      </c>
      <c r="F567" t="inlineStr">
        <is>
          <t>LITRO</t>
        </is>
      </c>
      <c r="G567" t="n">
        <v>42.4</v>
      </c>
      <c r="H567" t="inlineStr">
        <is>
          <t>BEBIDAS</t>
        </is>
      </c>
      <c r="I567" t="n">
        <v>80.04000000000001</v>
      </c>
      <c r="J567" t="n">
        <v>3393.7</v>
      </c>
    </row>
    <row r="568">
      <c r="A568" t="n">
        <v>6716</v>
      </c>
      <c r="B568" t="inlineStr">
        <is>
          <t>Love Cabaret</t>
        </is>
      </c>
      <c r="C568" s="556" t="n">
        <v>45901</v>
      </c>
      <c r="D568" t="inlineStr">
        <is>
          <t>08/2025</t>
        </is>
      </c>
      <c r="E568" t="inlineStr">
        <is>
          <t>COCCINELE</t>
        </is>
      </c>
      <c r="F568" t="inlineStr">
        <is>
          <t>LITRO</t>
        </is>
      </c>
      <c r="G568" t="n">
        <v>10.91</v>
      </c>
      <c r="H568" t="inlineStr">
        <is>
          <t>BEBIDAS</t>
        </is>
      </c>
      <c r="I568" t="n">
        <v>80.04000000000001</v>
      </c>
      <c r="J568" t="n">
        <v>873.24</v>
      </c>
    </row>
    <row r="569">
      <c r="A569" t="n">
        <v>7148</v>
      </c>
      <c r="B569" t="inlineStr">
        <is>
          <t>Love Cabaret</t>
        </is>
      </c>
      <c r="C569" s="556" t="n">
        <v>45931</v>
      </c>
      <c r="D569" t="inlineStr">
        <is>
          <t>09/2025</t>
        </is>
      </c>
      <c r="E569" t="inlineStr">
        <is>
          <t>COCCINELE</t>
        </is>
      </c>
      <c r="F569" t="inlineStr">
        <is>
          <t>LITRO</t>
        </is>
      </c>
      <c r="G569" t="n">
        <v>9.02</v>
      </c>
      <c r="H569" t="inlineStr">
        <is>
          <t>BEBIDAS</t>
        </is>
      </c>
      <c r="I569" t="n">
        <v>80.04000000000001</v>
      </c>
      <c r="J569" t="n">
        <v>721.96</v>
      </c>
    </row>
    <row r="570">
      <c r="A570" t="n">
        <v>7492</v>
      </c>
      <c r="B570" t="inlineStr">
        <is>
          <t>Love Cabaret</t>
        </is>
      </c>
      <c r="C570" s="556" t="n">
        <v>45962</v>
      </c>
      <c r="D570" t="inlineStr">
        <is>
          <t>10/2025</t>
        </is>
      </c>
      <c r="E570" t="inlineStr">
        <is>
          <t>COCCINELE</t>
        </is>
      </c>
      <c r="F570" t="inlineStr">
        <is>
          <t>LITRO</t>
        </is>
      </c>
      <c r="G570" t="n">
        <v>15.2</v>
      </c>
      <c r="H570" t="inlineStr">
        <is>
          <t>BEBIDAS</t>
        </is>
      </c>
      <c r="I570" t="n">
        <v>80.04000000000001</v>
      </c>
      <c r="J570" t="n">
        <v>1216.61</v>
      </c>
    </row>
    <row r="571">
      <c r="A571" t="n">
        <v>7842</v>
      </c>
      <c r="B571" t="inlineStr">
        <is>
          <t>Love Cabaret</t>
        </is>
      </c>
      <c r="C571" s="556" t="n">
        <v>45992</v>
      </c>
      <c r="D571" t="inlineStr">
        <is>
          <t>11/2025</t>
        </is>
      </c>
      <c r="E571" t="inlineStr">
        <is>
          <t>COCCINELE</t>
        </is>
      </c>
      <c r="F571" t="inlineStr">
        <is>
          <t>LITRO</t>
        </is>
      </c>
      <c r="G571" t="n">
        <v>13.32</v>
      </c>
      <c r="H571" t="inlineStr">
        <is>
          <t>BEBIDAS</t>
        </is>
      </c>
      <c r="I571" t="n">
        <v>80.04000000000001</v>
      </c>
      <c r="J571" t="n">
        <v>1066.13</v>
      </c>
    </row>
    <row r="572">
      <c r="A572" t="n">
        <v>7955</v>
      </c>
      <c r="B572" t="inlineStr">
        <is>
          <t>Love Cabaret</t>
        </is>
      </c>
      <c r="C572" s="556" t="n">
        <v>46023</v>
      </c>
      <c r="D572" t="inlineStr">
        <is>
          <t>12/2025</t>
        </is>
      </c>
      <c r="E572" t="inlineStr">
        <is>
          <t>COCCINELE</t>
        </is>
      </c>
      <c r="F572" t="inlineStr">
        <is>
          <t>LITRO</t>
        </is>
      </c>
      <c r="G572" t="n">
        <v>9.18</v>
      </c>
      <c r="H572" t="inlineStr">
        <is>
          <t>BEBIDAS</t>
        </is>
      </c>
      <c r="I572" t="n">
        <v>80.04000000000001</v>
      </c>
      <c r="J572" t="n">
        <v>734.77</v>
      </c>
    </row>
    <row r="573">
      <c r="A573" t="n">
        <v>8440</v>
      </c>
      <c r="B573" t="inlineStr">
        <is>
          <t>Love Cabaret</t>
        </is>
      </c>
      <c r="C573" s="556" t="n">
        <v>46054</v>
      </c>
      <c r="D573" t="inlineStr">
        <is>
          <t>01/2026</t>
        </is>
      </c>
      <c r="E573" t="inlineStr">
        <is>
          <t>COCCINELE</t>
        </is>
      </c>
      <c r="F573" t="inlineStr">
        <is>
          <t>LITRO</t>
        </is>
      </c>
      <c r="G573" t="n">
        <v>7.16</v>
      </c>
      <c r="H573" t="inlineStr">
        <is>
          <t>BEBIDAS</t>
        </is>
      </c>
      <c r="I573" t="n">
        <v>80.04000000000001</v>
      </c>
      <c r="J573" t="n">
        <v>573.09</v>
      </c>
    </row>
    <row r="574">
      <c r="A574" t="n">
        <v>9037</v>
      </c>
      <c r="B574" t="inlineStr">
        <is>
          <t>Love Cabaret</t>
        </is>
      </c>
      <c r="C574" s="556" t="n">
        <v>46082</v>
      </c>
      <c r="D574" t="inlineStr">
        <is>
          <t>02/2026</t>
        </is>
      </c>
      <c r="E574" t="inlineStr">
        <is>
          <t>COCCINELE</t>
        </is>
      </c>
      <c r="F574" t="inlineStr">
        <is>
          <t>LITRO</t>
        </is>
      </c>
      <c r="G574" t="n">
        <v>11.09</v>
      </c>
      <c r="H574" t="inlineStr">
        <is>
          <t>BEBIDAS</t>
        </is>
      </c>
      <c r="I574" t="n">
        <v>80.04000000000001</v>
      </c>
      <c r="J574" t="n">
        <v>887.64</v>
      </c>
    </row>
    <row r="575">
      <c r="A575" t="n">
        <v>10291</v>
      </c>
      <c r="B575" t="inlineStr">
        <is>
          <t>Love Cabaret</t>
        </is>
      </c>
      <c r="C575" s="556" t="n">
        <v>46143</v>
      </c>
      <c r="D575" t="inlineStr">
        <is>
          <t>04/2026</t>
        </is>
      </c>
      <c r="E575" t="inlineStr">
        <is>
          <t>COCCINELE</t>
        </is>
      </c>
      <c r="F575" t="inlineStr">
        <is>
          <t>LITRO</t>
        </is>
      </c>
      <c r="G575" t="n">
        <v>14.85</v>
      </c>
      <c r="H575" t="inlineStr">
        <is>
          <t>BEBIDAS</t>
        </is>
      </c>
      <c r="I575" t="n">
        <v>80.04000000000001</v>
      </c>
      <c r="J575" t="n">
        <v>1188.59</v>
      </c>
    </row>
    <row r="576">
      <c r="A576" t="n">
        <v>10556</v>
      </c>
      <c r="B576" t="inlineStr">
        <is>
          <t>Love Cabaret</t>
        </is>
      </c>
      <c r="C576" s="556" t="n">
        <v>46174</v>
      </c>
      <c r="D576" t="inlineStr">
        <is>
          <t>05/2026</t>
        </is>
      </c>
      <c r="E576" t="inlineStr">
        <is>
          <t>COCCINELE</t>
        </is>
      </c>
      <c r="F576" t="inlineStr">
        <is>
          <t>LITRO</t>
        </is>
      </c>
      <c r="G576" t="n">
        <v>8.1</v>
      </c>
      <c r="H576" t="inlineStr">
        <is>
          <t>BEBIDAS</t>
        </is>
      </c>
      <c r="I576" t="n">
        <v>80.04000000000001</v>
      </c>
      <c r="J576" t="n">
        <v>648.3200000000001</v>
      </c>
    </row>
    <row r="577">
      <c r="A577" t="n">
        <v>223</v>
      </c>
      <c r="B577" t="inlineStr">
        <is>
          <t>Love Cabaret</t>
        </is>
      </c>
      <c r="C577" s="556" t="n">
        <v>45597</v>
      </c>
      <c r="D577" t="inlineStr">
        <is>
          <t>10/2024</t>
        </is>
      </c>
      <c r="E577" t="inlineStr">
        <is>
          <t>DERCY</t>
        </is>
      </c>
      <c r="F577" t="inlineStr">
        <is>
          <t>LITRO</t>
        </is>
      </c>
      <c r="G577" t="n">
        <v>20</v>
      </c>
      <c r="H577" t="inlineStr">
        <is>
          <t>BEBIDAS</t>
        </is>
      </c>
      <c r="I577" t="n">
        <v>67.42</v>
      </c>
      <c r="J577" t="n">
        <v>1348.4</v>
      </c>
    </row>
    <row r="578">
      <c r="A578" t="n">
        <v>896</v>
      </c>
      <c r="B578" t="inlineStr">
        <is>
          <t>Love Cabaret</t>
        </is>
      </c>
      <c r="C578" s="556" t="n">
        <v>45627</v>
      </c>
      <c r="D578" t="inlineStr">
        <is>
          <t>11/2024</t>
        </is>
      </c>
      <c r="E578" t="inlineStr">
        <is>
          <t>DERCY</t>
        </is>
      </c>
      <c r="F578" t="inlineStr">
        <is>
          <t>LITRO</t>
        </is>
      </c>
      <c r="G578" t="n">
        <v>7.4</v>
      </c>
      <c r="H578" t="inlineStr">
        <is>
          <t>BEBIDAS</t>
        </is>
      </c>
      <c r="I578" t="n">
        <v>67.42</v>
      </c>
      <c r="J578" t="n">
        <v>498.91</v>
      </c>
    </row>
    <row r="579">
      <c r="A579" t="n">
        <v>896</v>
      </c>
      <c r="B579" t="inlineStr">
        <is>
          <t>Love Cabaret</t>
        </is>
      </c>
      <c r="C579" s="556" t="n">
        <v>45627</v>
      </c>
      <c r="D579" t="inlineStr">
        <is>
          <t>11/2024</t>
        </is>
      </c>
      <c r="E579" t="inlineStr">
        <is>
          <t>DERCY</t>
        </is>
      </c>
      <c r="F579" t="inlineStr">
        <is>
          <t>LITRO</t>
        </is>
      </c>
      <c r="G579" t="n">
        <v>7.4</v>
      </c>
      <c r="H579" t="inlineStr">
        <is>
          <t>BEBIDAS</t>
        </is>
      </c>
      <c r="I579" t="n">
        <v>67.42</v>
      </c>
      <c r="J579" t="n">
        <v>498.91</v>
      </c>
    </row>
    <row r="580">
      <c r="A580" t="n">
        <v>955</v>
      </c>
      <c r="B580" t="inlineStr">
        <is>
          <t>Love Cabaret</t>
        </is>
      </c>
      <c r="C580" s="556" t="n">
        <v>45658</v>
      </c>
      <c r="D580" t="inlineStr">
        <is>
          <t>12/2024</t>
        </is>
      </c>
      <c r="E580" t="inlineStr">
        <is>
          <t>DERCY</t>
        </is>
      </c>
      <c r="F580" t="inlineStr">
        <is>
          <t>LITRO</t>
        </is>
      </c>
      <c r="G580" t="n">
        <v>7</v>
      </c>
      <c r="H580" t="inlineStr">
        <is>
          <t>BEBIDAS</t>
        </is>
      </c>
      <c r="I580" t="n">
        <v>67.42</v>
      </c>
      <c r="J580" t="n">
        <v>471.94</v>
      </c>
    </row>
    <row r="581">
      <c r="A581" t="n">
        <v>955</v>
      </c>
      <c r="B581" t="inlineStr">
        <is>
          <t>Love Cabaret</t>
        </is>
      </c>
      <c r="C581" s="556" t="n">
        <v>45658</v>
      </c>
      <c r="D581" t="inlineStr">
        <is>
          <t>12/2024</t>
        </is>
      </c>
      <c r="E581" t="inlineStr">
        <is>
          <t>DERCY</t>
        </is>
      </c>
      <c r="F581" t="inlineStr">
        <is>
          <t>LITRO</t>
        </is>
      </c>
      <c r="G581" t="n">
        <v>7</v>
      </c>
      <c r="H581" t="inlineStr">
        <is>
          <t>BEBIDAS</t>
        </is>
      </c>
      <c r="I581" t="n">
        <v>67.42</v>
      </c>
      <c r="J581" t="n">
        <v>471.94</v>
      </c>
    </row>
    <row r="582">
      <c r="A582" t="n">
        <v>1319</v>
      </c>
      <c r="B582" t="inlineStr">
        <is>
          <t>Love Cabaret</t>
        </is>
      </c>
      <c r="C582" s="556" t="n">
        <v>45689</v>
      </c>
      <c r="D582" t="inlineStr">
        <is>
          <t>01/2025</t>
        </is>
      </c>
      <c r="E582" t="inlineStr">
        <is>
          <t>DERCY</t>
        </is>
      </c>
      <c r="F582" t="inlineStr">
        <is>
          <t>LITRO</t>
        </is>
      </c>
      <c r="G582" t="n">
        <v>9.4</v>
      </c>
      <c r="H582" t="inlineStr">
        <is>
          <t>BEBIDAS</t>
        </is>
      </c>
      <c r="I582" t="n">
        <v>67.42</v>
      </c>
      <c r="J582" t="n">
        <v>633.75</v>
      </c>
    </row>
    <row r="583">
      <c r="A583" t="n">
        <v>3117</v>
      </c>
      <c r="B583" t="inlineStr">
        <is>
          <t>Love Cabaret</t>
        </is>
      </c>
      <c r="C583" s="556" t="n">
        <v>45717</v>
      </c>
      <c r="D583" t="inlineStr">
        <is>
          <t>02/2025</t>
        </is>
      </c>
      <c r="E583" t="inlineStr">
        <is>
          <t>DERCY</t>
        </is>
      </c>
      <c r="F583" t="inlineStr">
        <is>
          <t>LITRO</t>
        </is>
      </c>
      <c r="G583" t="n">
        <v>5.3</v>
      </c>
      <c r="H583" t="inlineStr">
        <is>
          <t>BEBIDAS</t>
        </is>
      </c>
      <c r="I583" t="n">
        <v>67.42</v>
      </c>
      <c r="J583" t="n">
        <v>357.33</v>
      </c>
    </row>
    <row r="584">
      <c r="A584" t="n">
        <v>3791</v>
      </c>
      <c r="B584" t="inlineStr">
        <is>
          <t>Love Cabaret</t>
        </is>
      </c>
      <c r="C584" s="556" t="n">
        <v>45748</v>
      </c>
      <c r="D584" t="inlineStr">
        <is>
          <t>03/2025</t>
        </is>
      </c>
      <c r="E584" t="inlineStr">
        <is>
          <t>DERCY</t>
        </is>
      </c>
      <c r="F584" t="inlineStr">
        <is>
          <t>LITRO</t>
        </is>
      </c>
      <c r="G584" t="n">
        <v>6.6</v>
      </c>
      <c r="H584" t="inlineStr">
        <is>
          <t>BEBIDAS</t>
        </is>
      </c>
      <c r="I584" t="n">
        <v>67.42</v>
      </c>
      <c r="J584" t="n">
        <v>444.97</v>
      </c>
    </row>
    <row r="585">
      <c r="A585" t="n">
        <v>3791</v>
      </c>
      <c r="B585" t="inlineStr">
        <is>
          <t>Love Cabaret</t>
        </is>
      </c>
      <c r="C585" s="556" t="n">
        <v>45748</v>
      </c>
      <c r="D585" t="inlineStr">
        <is>
          <t>03/2025</t>
        </is>
      </c>
      <c r="E585" t="inlineStr">
        <is>
          <t>DERCY</t>
        </is>
      </c>
      <c r="F585" t="inlineStr">
        <is>
          <t>LITRO</t>
        </is>
      </c>
      <c r="G585" t="n">
        <v>6.6</v>
      </c>
      <c r="H585" t="inlineStr">
        <is>
          <t>BEBIDAS</t>
        </is>
      </c>
      <c r="I585" t="n">
        <v>67.42</v>
      </c>
      <c r="J585" t="n">
        <v>444.97</v>
      </c>
    </row>
    <row r="586">
      <c r="A586" t="n">
        <v>3877</v>
      </c>
      <c r="B586" t="inlineStr">
        <is>
          <t>Love Cabaret</t>
        </is>
      </c>
      <c r="C586" s="556" t="n">
        <v>45778</v>
      </c>
      <c r="D586" t="inlineStr">
        <is>
          <t>04/2025</t>
        </is>
      </c>
      <c r="E586" t="inlineStr">
        <is>
          <t>DERCY</t>
        </is>
      </c>
      <c r="F586" t="inlineStr">
        <is>
          <t>LITRO</t>
        </is>
      </c>
      <c r="G586" t="n">
        <v>11.2</v>
      </c>
      <c r="H586" t="inlineStr">
        <is>
          <t>BEBIDAS</t>
        </is>
      </c>
      <c r="I586" t="n">
        <v>67.42</v>
      </c>
      <c r="J586" t="n">
        <v>755.1</v>
      </c>
    </row>
    <row r="587">
      <c r="A587" t="n">
        <v>4681</v>
      </c>
      <c r="B587" t="inlineStr">
        <is>
          <t>Love Cabaret</t>
        </is>
      </c>
      <c r="C587" s="556" t="n">
        <v>45809</v>
      </c>
      <c r="D587" t="inlineStr">
        <is>
          <t>05/2025</t>
        </is>
      </c>
      <c r="E587" t="inlineStr">
        <is>
          <t>DERCY</t>
        </is>
      </c>
      <c r="F587" t="inlineStr">
        <is>
          <t>LITRO</t>
        </is>
      </c>
      <c r="G587" t="n">
        <v>4</v>
      </c>
      <c r="H587" t="inlineStr">
        <is>
          <t>BEBIDAS</t>
        </is>
      </c>
      <c r="I587" t="n">
        <v>67.42</v>
      </c>
      <c r="J587" t="n">
        <v>269.68</v>
      </c>
    </row>
    <row r="588">
      <c r="A588" t="n">
        <v>5156</v>
      </c>
      <c r="B588" t="inlineStr">
        <is>
          <t>Love Cabaret</t>
        </is>
      </c>
      <c r="C588" s="556" t="n">
        <v>45839</v>
      </c>
      <c r="D588" t="inlineStr">
        <is>
          <t>06/2025</t>
        </is>
      </c>
      <c r="E588" t="inlineStr">
        <is>
          <t>DERCY</t>
        </is>
      </c>
      <c r="F588" t="inlineStr">
        <is>
          <t>LITRO</t>
        </is>
      </c>
      <c r="G588" t="n">
        <v>7</v>
      </c>
      <c r="H588" t="inlineStr">
        <is>
          <t>BEBIDAS</t>
        </is>
      </c>
      <c r="I588" t="n">
        <v>67.42</v>
      </c>
      <c r="J588" t="n">
        <v>471.94</v>
      </c>
    </row>
    <row r="589">
      <c r="A589" t="n">
        <v>5899</v>
      </c>
      <c r="B589" t="inlineStr">
        <is>
          <t>Love Cabaret</t>
        </is>
      </c>
      <c r="C589" s="556" t="n">
        <v>45870</v>
      </c>
      <c r="D589" t="inlineStr">
        <is>
          <t>07/2025</t>
        </is>
      </c>
      <c r="E589" t="inlineStr">
        <is>
          <t>DERCY</t>
        </is>
      </c>
      <c r="F589" t="inlineStr">
        <is>
          <t>LITRO</t>
        </is>
      </c>
      <c r="G589" t="n">
        <v>15.2</v>
      </c>
      <c r="H589" t="inlineStr">
        <is>
          <t>BEBIDAS</t>
        </is>
      </c>
      <c r="I589" t="n">
        <v>67.42</v>
      </c>
      <c r="J589" t="n">
        <v>1024.78</v>
      </c>
    </row>
    <row r="590">
      <c r="A590" t="n">
        <v>6717</v>
      </c>
      <c r="B590" t="inlineStr">
        <is>
          <t>Love Cabaret</t>
        </is>
      </c>
      <c r="C590" s="556" t="n">
        <v>45901</v>
      </c>
      <c r="D590" t="inlineStr">
        <is>
          <t>08/2025</t>
        </is>
      </c>
      <c r="E590" t="inlineStr">
        <is>
          <t>DERCY</t>
        </is>
      </c>
      <c r="F590" t="inlineStr">
        <is>
          <t>LITRO</t>
        </is>
      </c>
      <c r="G590" t="n">
        <v>4.32</v>
      </c>
      <c r="H590" t="inlineStr">
        <is>
          <t>BEBIDAS</t>
        </is>
      </c>
      <c r="I590" t="n">
        <v>67.42</v>
      </c>
      <c r="J590" t="n">
        <v>291.25</v>
      </c>
    </row>
    <row r="591">
      <c r="A591" t="n">
        <v>7150</v>
      </c>
      <c r="B591" t="inlineStr">
        <is>
          <t>Love Cabaret</t>
        </is>
      </c>
      <c r="C591" s="556" t="n">
        <v>45931</v>
      </c>
      <c r="D591" t="inlineStr">
        <is>
          <t>09/2025</t>
        </is>
      </c>
      <c r="E591" t="inlineStr">
        <is>
          <t>DERCY</t>
        </is>
      </c>
      <c r="F591" t="inlineStr">
        <is>
          <t>LITRO</t>
        </is>
      </c>
      <c r="G591" t="n">
        <v>7.37</v>
      </c>
      <c r="H591" t="inlineStr">
        <is>
          <t>BEBIDAS</t>
        </is>
      </c>
      <c r="I591" t="n">
        <v>67.42</v>
      </c>
      <c r="J591" t="n">
        <v>496.89</v>
      </c>
    </row>
    <row r="592">
      <c r="A592" t="n">
        <v>7494</v>
      </c>
      <c r="B592" t="inlineStr">
        <is>
          <t>Love Cabaret</t>
        </is>
      </c>
      <c r="C592" s="556" t="n">
        <v>45962</v>
      </c>
      <c r="D592" t="inlineStr">
        <is>
          <t>10/2025</t>
        </is>
      </c>
      <c r="E592" t="inlineStr">
        <is>
          <t>DERCY</t>
        </is>
      </c>
      <c r="F592" t="inlineStr">
        <is>
          <t>LITRO</t>
        </is>
      </c>
      <c r="G592" t="n">
        <v>22.1</v>
      </c>
      <c r="H592" t="inlineStr">
        <is>
          <t>BEBIDAS</t>
        </is>
      </c>
      <c r="I592" t="n">
        <v>67.42</v>
      </c>
      <c r="J592" t="n">
        <v>1489.98</v>
      </c>
    </row>
    <row r="593">
      <c r="A593" t="n">
        <v>7843</v>
      </c>
      <c r="B593" t="inlineStr">
        <is>
          <t>Love Cabaret</t>
        </is>
      </c>
      <c r="C593" s="556" t="n">
        <v>45992</v>
      </c>
      <c r="D593" t="inlineStr">
        <is>
          <t>11/2025</t>
        </is>
      </c>
      <c r="E593" t="inlineStr">
        <is>
          <t>DERCY</t>
        </is>
      </c>
      <c r="F593" t="inlineStr">
        <is>
          <t>LITRO</t>
        </is>
      </c>
      <c r="G593" t="n">
        <v>0.62</v>
      </c>
      <c r="H593" t="inlineStr">
        <is>
          <t>BEBIDAS</t>
        </is>
      </c>
      <c r="I593" t="n">
        <v>67.42</v>
      </c>
      <c r="J593" t="n">
        <v>41.8</v>
      </c>
    </row>
    <row r="594">
      <c r="A594" t="n">
        <v>7956</v>
      </c>
      <c r="B594" t="inlineStr">
        <is>
          <t>Love Cabaret</t>
        </is>
      </c>
      <c r="C594" s="556" t="n">
        <v>46023</v>
      </c>
      <c r="D594" t="inlineStr">
        <is>
          <t>12/2025</t>
        </is>
      </c>
      <c r="E594" t="inlineStr">
        <is>
          <t>DERCY</t>
        </is>
      </c>
      <c r="F594" t="inlineStr">
        <is>
          <t>LITRO</t>
        </is>
      </c>
      <c r="G594" t="n">
        <v>3.82</v>
      </c>
      <c r="H594" t="inlineStr">
        <is>
          <t>BEBIDAS</t>
        </is>
      </c>
      <c r="I594" t="n">
        <v>67.42</v>
      </c>
      <c r="J594" t="n">
        <v>257.54</v>
      </c>
    </row>
    <row r="595">
      <c r="A595" t="n">
        <v>8441</v>
      </c>
      <c r="B595" t="inlineStr">
        <is>
          <t>Love Cabaret</t>
        </is>
      </c>
      <c r="C595" s="556" t="n">
        <v>46054</v>
      </c>
      <c r="D595" t="inlineStr">
        <is>
          <t>01/2026</t>
        </is>
      </c>
      <c r="E595" t="inlineStr">
        <is>
          <t>DERCY</t>
        </is>
      </c>
      <c r="F595" t="inlineStr">
        <is>
          <t>LITRO</t>
        </is>
      </c>
      <c r="G595" t="n">
        <v>7.8</v>
      </c>
      <c r="H595" t="inlineStr">
        <is>
          <t>BEBIDAS</t>
        </is>
      </c>
      <c r="I595" t="n">
        <v>67.42</v>
      </c>
      <c r="J595" t="n">
        <v>525.88</v>
      </c>
    </row>
    <row r="596">
      <c r="A596" t="n">
        <v>9039</v>
      </c>
      <c r="B596" t="inlineStr">
        <is>
          <t>Love Cabaret</t>
        </is>
      </c>
      <c r="C596" s="556" t="n">
        <v>46082</v>
      </c>
      <c r="D596" t="inlineStr">
        <is>
          <t>02/2026</t>
        </is>
      </c>
      <c r="E596" t="inlineStr">
        <is>
          <t>DERCY</t>
        </is>
      </c>
      <c r="F596" t="inlineStr">
        <is>
          <t>LITRO</t>
        </is>
      </c>
      <c r="G596" t="n">
        <v>4.99</v>
      </c>
      <c r="H596" t="inlineStr">
        <is>
          <t>BEBIDAS</t>
        </is>
      </c>
      <c r="I596" t="n">
        <v>67.42</v>
      </c>
      <c r="J596" t="n">
        <v>336.43</v>
      </c>
    </row>
    <row r="597">
      <c r="A597" t="n">
        <v>10292</v>
      </c>
      <c r="B597" t="inlineStr">
        <is>
          <t>Love Cabaret</t>
        </is>
      </c>
      <c r="C597" s="556" t="n">
        <v>46143</v>
      </c>
      <c r="D597" t="inlineStr">
        <is>
          <t>04/2026</t>
        </is>
      </c>
      <c r="E597" t="inlineStr">
        <is>
          <t>DERCY</t>
        </is>
      </c>
      <c r="F597" t="inlineStr">
        <is>
          <t>LITRO</t>
        </is>
      </c>
      <c r="G597" t="n">
        <v>13.82</v>
      </c>
      <c r="H597" t="inlineStr">
        <is>
          <t>BEBIDAS</t>
        </is>
      </c>
      <c r="I597" t="n">
        <v>67.42</v>
      </c>
      <c r="J597" t="n">
        <v>931.74</v>
      </c>
    </row>
    <row r="598">
      <c r="A598" t="n">
        <v>10557</v>
      </c>
      <c r="B598" t="inlineStr">
        <is>
          <t>Love Cabaret</t>
        </is>
      </c>
      <c r="C598" s="556" t="n">
        <v>46174</v>
      </c>
      <c r="D598" t="inlineStr">
        <is>
          <t>05/2026</t>
        </is>
      </c>
      <c r="E598" t="inlineStr">
        <is>
          <t>DERCY</t>
        </is>
      </c>
      <c r="F598" t="inlineStr">
        <is>
          <t>LITRO</t>
        </is>
      </c>
      <c r="G598" t="n">
        <v>9</v>
      </c>
      <c r="H598" t="inlineStr">
        <is>
          <t>BEBIDAS</t>
        </is>
      </c>
      <c r="I598" t="n">
        <v>67.42</v>
      </c>
      <c r="J598" t="n">
        <v>606.78</v>
      </c>
    </row>
    <row r="599">
      <c r="A599" t="n">
        <v>224</v>
      </c>
      <c r="B599" t="inlineStr">
        <is>
          <t>Love Cabaret</t>
        </is>
      </c>
      <c r="C599" s="556" t="n">
        <v>45597</v>
      </c>
      <c r="D599" t="inlineStr">
        <is>
          <t>10/2024</t>
        </is>
      </c>
      <c r="E599" t="inlineStr">
        <is>
          <t>DIRTY MARTINI</t>
        </is>
      </c>
      <c r="F599" t="inlineStr">
        <is>
          <t>LITRO</t>
        </is>
      </c>
      <c r="G599" t="n">
        <v>4.5</v>
      </c>
      <c r="H599" t="inlineStr">
        <is>
          <t>BEBIDAS</t>
        </is>
      </c>
      <c r="I599" t="n">
        <v>133.22</v>
      </c>
      <c r="J599" t="n">
        <v>599.49</v>
      </c>
    </row>
    <row r="600">
      <c r="A600" t="n">
        <v>897</v>
      </c>
      <c r="B600" t="inlineStr">
        <is>
          <t>Love Cabaret</t>
        </is>
      </c>
      <c r="C600" s="556" t="n">
        <v>45627</v>
      </c>
      <c r="D600" t="inlineStr">
        <is>
          <t>11/2024</t>
        </is>
      </c>
      <c r="E600" t="inlineStr">
        <is>
          <t>DIRTY MARTINI</t>
        </is>
      </c>
      <c r="F600" t="inlineStr">
        <is>
          <t>LITRO</t>
        </is>
      </c>
      <c r="G600" t="n">
        <v>4.8</v>
      </c>
      <c r="H600" t="inlineStr">
        <is>
          <t>BEBIDAS</t>
        </is>
      </c>
      <c r="I600" t="n">
        <v>133.22</v>
      </c>
      <c r="J600" t="n">
        <v>639.46</v>
      </c>
    </row>
    <row r="601">
      <c r="A601" t="n">
        <v>897</v>
      </c>
      <c r="B601" t="inlineStr">
        <is>
          <t>Love Cabaret</t>
        </is>
      </c>
      <c r="C601" s="556" t="n">
        <v>45627</v>
      </c>
      <c r="D601" t="inlineStr">
        <is>
          <t>11/2024</t>
        </is>
      </c>
      <c r="E601" t="inlineStr">
        <is>
          <t>DIRTY MARTINI</t>
        </is>
      </c>
      <c r="F601" t="inlineStr">
        <is>
          <t>LITRO</t>
        </is>
      </c>
      <c r="G601" t="n">
        <v>4.8</v>
      </c>
      <c r="H601" t="inlineStr">
        <is>
          <t>BEBIDAS</t>
        </is>
      </c>
      <c r="I601" t="n">
        <v>133.22</v>
      </c>
      <c r="J601" t="n">
        <v>639.46</v>
      </c>
    </row>
    <row r="602">
      <c r="A602" t="n">
        <v>956</v>
      </c>
      <c r="B602" t="inlineStr">
        <is>
          <t>Love Cabaret</t>
        </is>
      </c>
      <c r="C602" s="556" t="n">
        <v>45658</v>
      </c>
      <c r="D602" t="inlineStr">
        <is>
          <t>12/2024</t>
        </is>
      </c>
      <c r="E602" t="inlineStr">
        <is>
          <t>DIRTY MARTINI</t>
        </is>
      </c>
      <c r="F602" t="inlineStr">
        <is>
          <t>LITRO</t>
        </is>
      </c>
      <c r="G602" t="n">
        <v>5</v>
      </c>
      <c r="H602" t="inlineStr">
        <is>
          <t>BEBIDAS</t>
        </is>
      </c>
      <c r="I602" t="n">
        <v>133.22</v>
      </c>
      <c r="J602" t="n">
        <v>666.1</v>
      </c>
    </row>
    <row r="603">
      <c r="A603" t="n">
        <v>956</v>
      </c>
      <c r="B603" t="inlineStr">
        <is>
          <t>Love Cabaret</t>
        </is>
      </c>
      <c r="C603" s="556" t="n">
        <v>45658</v>
      </c>
      <c r="D603" t="inlineStr">
        <is>
          <t>12/2024</t>
        </is>
      </c>
      <c r="E603" t="inlineStr">
        <is>
          <t>DIRTY MARTINI</t>
        </is>
      </c>
      <c r="F603" t="inlineStr">
        <is>
          <t>LITRO</t>
        </is>
      </c>
      <c r="G603" t="n">
        <v>5</v>
      </c>
      <c r="H603" t="inlineStr">
        <is>
          <t>BEBIDAS</t>
        </is>
      </c>
      <c r="I603" t="n">
        <v>133.22</v>
      </c>
      <c r="J603" t="n">
        <v>666.1</v>
      </c>
    </row>
    <row r="604">
      <c r="A604" t="n">
        <v>1320</v>
      </c>
      <c r="B604" t="inlineStr">
        <is>
          <t>Love Cabaret</t>
        </is>
      </c>
      <c r="C604" s="556" t="n">
        <v>45689</v>
      </c>
      <c r="D604" t="inlineStr">
        <is>
          <t>01/2025</t>
        </is>
      </c>
      <c r="E604" t="inlineStr">
        <is>
          <t>DIRTY MARTINI</t>
        </is>
      </c>
      <c r="F604" t="inlineStr">
        <is>
          <t>LITRO</t>
        </is>
      </c>
      <c r="G604" t="n">
        <v>5.9</v>
      </c>
      <c r="H604" t="inlineStr">
        <is>
          <t>BEBIDAS</t>
        </is>
      </c>
      <c r="I604" t="n">
        <v>133.22</v>
      </c>
      <c r="J604" t="n">
        <v>786</v>
      </c>
    </row>
    <row r="605">
      <c r="A605" t="n">
        <v>3118</v>
      </c>
      <c r="B605" t="inlineStr">
        <is>
          <t>Love Cabaret</t>
        </is>
      </c>
      <c r="C605" s="556" t="n">
        <v>45717</v>
      </c>
      <c r="D605" t="inlineStr">
        <is>
          <t>02/2025</t>
        </is>
      </c>
      <c r="E605" t="inlineStr">
        <is>
          <t>DIRTY MARTINI</t>
        </is>
      </c>
      <c r="F605" t="inlineStr">
        <is>
          <t>LITRO</t>
        </is>
      </c>
      <c r="G605" t="n">
        <v>7</v>
      </c>
      <c r="H605" t="inlineStr">
        <is>
          <t>BEBIDAS</t>
        </is>
      </c>
      <c r="I605" t="n">
        <v>133.22</v>
      </c>
      <c r="J605" t="n">
        <v>932.54</v>
      </c>
    </row>
    <row r="606">
      <c r="A606" t="n">
        <v>3792</v>
      </c>
      <c r="B606" t="inlineStr">
        <is>
          <t>Love Cabaret</t>
        </is>
      </c>
      <c r="C606" s="556" t="n">
        <v>45748</v>
      </c>
      <c r="D606" t="inlineStr">
        <is>
          <t>03/2025</t>
        </is>
      </c>
      <c r="E606" t="inlineStr">
        <is>
          <t>DIRTY MARTINI</t>
        </is>
      </c>
      <c r="F606" t="inlineStr">
        <is>
          <t>LITRO</t>
        </is>
      </c>
      <c r="G606" t="n">
        <v>3.65</v>
      </c>
      <c r="H606" t="inlineStr">
        <is>
          <t>BEBIDAS</t>
        </is>
      </c>
      <c r="I606" t="n">
        <v>133.22</v>
      </c>
      <c r="J606" t="n">
        <v>486.25</v>
      </c>
    </row>
    <row r="607">
      <c r="A607" t="n">
        <v>3792</v>
      </c>
      <c r="B607" t="inlineStr">
        <is>
          <t>Love Cabaret</t>
        </is>
      </c>
      <c r="C607" s="556" t="n">
        <v>45748</v>
      </c>
      <c r="D607" t="inlineStr">
        <is>
          <t>03/2025</t>
        </is>
      </c>
      <c r="E607" t="inlineStr">
        <is>
          <t>DIRTY MARTINI</t>
        </is>
      </c>
      <c r="F607" t="inlineStr">
        <is>
          <t>LITRO</t>
        </is>
      </c>
      <c r="G607" t="n">
        <v>3.65</v>
      </c>
      <c r="H607" t="inlineStr">
        <is>
          <t>BEBIDAS</t>
        </is>
      </c>
      <c r="I607" t="n">
        <v>133.22</v>
      </c>
      <c r="J607" t="n">
        <v>486.25</v>
      </c>
    </row>
    <row r="608">
      <c r="A608" t="n">
        <v>3878</v>
      </c>
      <c r="B608" t="inlineStr">
        <is>
          <t>Love Cabaret</t>
        </is>
      </c>
      <c r="C608" s="556" t="n">
        <v>45778</v>
      </c>
      <c r="D608" t="inlineStr">
        <is>
          <t>04/2025</t>
        </is>
      </c>
      <c r="E608" t="inlineStr">
        <is>
          <t>DIRTY MARTINI</t>
        </is>
      </c>
      <c r="F608" t="inlineStr">
        <is>
          <t>LITRO</t>
        </is>
      </c>
      <c r="G608" t="n">
        <v>3.5</v>
      </c>
      <c r="H608" t="inlineStr">
        <is>
          <t>BEBIDAS</t>
        </is>
      </c>
      <c r="I608" t="n">
        <v>133.22</v>
      </c>
      <c r="J608" t="n">
        <v>466.27</v>
      </c>
    </row>
    <row r="609">
      <c r="A609" t="n">
        <v>4682</v>
      </c>
      <c r="B609" t="inlineStr">
        <is>
          <t>Love Cabaret</t>
        </is>
      </c>
      <c r="C609" s="556" t="n">
        <v>45809</v>
      </c>
      <c r="D609" t="inlineStr">
        <is>
          <t>05/2025</t>
        </is>
      </c>
      <c r="E609" t="inlineStr">
        <is>
          <t>DIRTY MARTINI</t>
        </is>
      </c>
      <c r="F609" t="inlineStr">
        <is>
          <t>LITRO</t>
        </is>
      </c>
      <c r="G609" t="n">
        <v>6.4</v>
      </c>
      <c r="H609" t="inlineStr">
        <is>
          <t>BEBIDAS</t>
        </is>
      </c>
      <c r="I609" t="n">
        <v>133.22</v>
      </c>
      <c r="J609" t="n">
        <v>852.61</v>
      </c>
    </row>
    <row r="610">
      <c r="A610" t="n">
        <v>5157</v>
      </c>
      <c r="B610" t="inlineStr">
        <is>
          <t>Love Cabaret</t>
        </is>
      </c>
      <c r="C610" s="556" t="n">
        <v>45839</v>
      </c>
      <c r="D610" t="inlineStr">
        <is>
          <t>06/2025</t>
        </is>
      </c>
      <c r="E610" t="inlineStr">
        <is>
          <t>DIRTY MARTINI</t>
        </is>
      </c>
      <c r="F610" t="inlineStr">
        <is>
          <t>LITRO</t>
        </is>
      </c>
      <c r="G610" t="n">
        <v>7</v>
      </c>
      <c r="H610" t="inlineStr">
        <is>
          <t>BEBIDAS</t>
        </is>
      </c>
      <c r="I610" t="n">
        <v>133.22</v>
      </c>
      <c r="J610" t="n">
        <v>932.54</v>
      </c>
    </row>
    <row r="611">
      <c r="A611" t="n">
        <v>5900</v>
      </c>
      <c r="B611" t="inlineStr">
        <is>
          <t>Love Cabaret</t>
        </is>
      </c>
      <c r="C611" s="556" t="n">
        <v>45870</v>
      </c>
      <c r="D611" t="inlineStr">
        <is>
          <t>07/2025</t>
        </is>
      </c>
      <c r="E611" t="inlineStr">
        <is>
          <t>DIRTY MARTINI</t>
        </is>
      </c>
      <c r="F611" t="inlineStr">
        <is>
          <t>LITRO</t>
        </is>
      </c>
      <c r="G611" t="n">
        <v>8.800000000000001</v>
      </c>
      <c r="H611" t="inlineStr">
        <is>
          <t>BEBIDAS</t>
        </is>
      </c>
      <c r="I611" t="n">
        <v>133.22</v>
      </c>
      <c r="J611" t="n">
        <v>1172.34</v>
      </c>
    </row>
    <row r="612">
      <c r="A612" t="n">
        <v>6718</v>
      </c>
      <c r="B612" t="inlineStr">
        <is>
          <t>Love Cabaret</t>
        </is>
      </c>
      <c r="C612" s="556" t="n">
        <v>45901</v>
      </c>
      <c r="D612" t="inlineStr">
        <is>
          <t>08/2025</t>
        </is>
      </c>
      <c r="E612" t="inlineStr">
        <is>
          <t>DIRTY MARTINI</t>
        </is>
      </c>
      <c r="F612" t="inlineStr">
        <is>
          <t>LITRO</t>
        </is>
      </c>
      <c r="G612" t="n">
        <v>1.72</v>
      </c>
      <c r="H612" t="inlineStr">
        <is>
          <t>BEBIDAS</t>
        </is>
      </c>
      <c r="I612" t="n">
        <v>133.22</v>
      </c>
      <c r="J612" t="n">
        <v>229.14</v>
      </c>
    </row>
    <row r="613">
      <c r="A613" t="n">
        <v>7151</v>
      </c>
      <c r="B613" t="inlineStr">
        <is>
          <t>Love Cabaret</t>
        </is>
      </c>
      <c r="C613" s="556" t="n">
        <v>45931</v>
      </c>
      <c r="D613" t="inlineStr">
        <is>
          <t>09/2025</t>
        </is>
      </c>
      <c r="E613" t="inlineStr">
        <is>
          <t>DIRTY MARTINI</t>
        </is>
      </c>
      <c r="F613" t="inlineStr">
        <is>
          <t>LITRO</t>
        </is>
      </c>
      <c r="G613" t="n">
        <v>4.58</v>
      </c>
      <c r="H613" t="inlineStr">
        <is>
          <t>BEBIDAS</t>
        </is>
      </c>
      <c r="I613" t="n">
        <v>133.22</v>
      </c>
      <c r="J613" t="n">
        <v>610.15</v>
      </c>
    </row>
    <row r="614">
      <c r="A614" t="n">
        <v>7495</v>
      </c>
      <c r="B614" t="inlineStr">
        <is>
          <t>Love Cabaret</t>
        </is>
      </c>
      <c r="C614" s="556" t="n">
        <v>45962</v>
      </c>
      <c r="D614" t="inlineStr">
        <is>
          <t>10/2025</t>
        </is>
      </c>
      <c r="E614" t="inlineStr">
        <is>
          <t>DIRTY MARTINI</t>
        </is>
      </c>
      <c r="F614" t="inlineStr">
        <is>
          <t>LITRO</t>
        </is>
      </c>
      <c r="G614" t="n">
        <v>3.9</v>
      </c>
      <c r="H614" t="inlineStr">
        <is>
          <t>BEBIDAS</t>
        </is>
      </c>
      <c r="I614" t="n">
        <v>133.22</v>
      </c>
      <c r="J614" t="n">
        <v>519.5599999999999</v>
      </c>
    </row>
    <row r="615">
      <c r="A615" t="n">
        <v>7844</v>
      </c>
      <c r="B615" t="inlineStr">
        <is>
          <t>Love Cabaret</t>
        </is>
      </c>
      <c r="C615" s="556" t="n">
        <v>45992</v>
      </c>
      <c r="D615" t="inlineStr">
        <is>
          <t>11/2025</t>
        </is>
      </c>
      <c r="E615" t="inlineStr">
        <is>
          <t>DIRTY MARTINI</t>
        </is>
      </c>
      <c r="F615" t="inlineStr">
        <is>
          <t>LITRO</t>
        </is>
      </c>
      <c r="G615" t="n">
        <v>3.7</v>
      </c>
      <c r="H615" t="inlineStr">
        <is>
          <t>BEBIDAS</t>
        </is>
      </c>
      <c r="I615" t="n">
        <v>133.22</v>
      </c>
      <c r="J615" t="n">
        <v>492.91</v>
      </c>
    </row>
    <row r="616">
      <c r="A616" t="n">
        <v>7957</v>
      </c>
      <c r="B616" t="inlineStr">
        <is>
          <t>Love Cabaret</t>
        </is>
      </c>
      <c r="C616" s="556" t="n">
        <v>46023</v>
      </c>
      <c r="D616" t="inlineStr">
        <is>
          <t>12/2025</t>
        </is>
      </c>
      <c r="E616" t="inlineStr">
        <is>
          <t>DIRTY MARTINI</t>
        </is>
      </c>
      <c r="F616" t="inlineStr">
        <is>
          <t>LITRO</t>
        </is>
      </c>
      <c r="G616" t="n">
        <v>3.25</v>
      </c>
      <c r="H616" t="inlineStr">
        <is>
          <t>BEBIDAS</t>
        </is>
      </c>
      <c r="I616" t="n">
        <v>133.22</v>
      </c>
      <c r="J616" t="n">
        <v>432.97</v>
      </c>
    </row>
    <row r="617">
      <c r="A617" t="n">
        <v>8442</v>
      </c>
      <c r="B617" t="inlineStr">
        <is>
          <t>Love Cabaret</t>
        </is>
      </c>
      <c r="C617" s="556" t="n">
        <v>46054</v>
      </c>
      <c r="D617" t="inlineStr">
        <is>
          <t>01/2026</t>
        </is>
      </c>
      <c r="E617" t="inlineStr">
        <is>
          <t>DIRTY MARTINI</t>
        </is>
      </c>
      <c r="F617" t="inlineStr">
        <is>
          <t>LITRO</t>
        </is>
      </c>
      <c r="G617" t="n">
        <v>5.12</v>
      </c>
      <c r="H617" t="inlineStr">
        <is>
          <t>BEBIDAS</t>
        </is>
      </c>
      <c r="I617" t="n">
        <v>133.22</v>
      </c>
      <c r="J617" t="n">
        <v>682.09</v>
      </c>
    </row>
    <row r="618">
      <c r="A618" t="n">
        <v>9040</v>
      </c>
      <c r="B618" t="inlineStr">
        <is>
          <t>Love Cabaret</t>
        </is>
      </c>
      <c r="C618" s="556" t="n">
        <v>46082</v>
      </c>
      <c r="D618" t="inlineStr">
        <is>
          <t>02/2026</t>
        </is>
      </c>
      <c r="E618" t="inlineStr">
        <is>
          <t>DIRTY MARTINI</t>
        </is>
      </c>
      <c r="F618" t="inlineStr">
        <is>
          <t>LITRO</t>
        </is>
      </c>
      <c r="G618" t="n">
        <v>4.32</v>
      </c>
      <c r="H618" t="inlineStr">
        <is>
          <t>BEBIDAS</t>
        </is>
      </c>
      <c r="I618" t="n">
        <v>133.22</v>
      </c>
      <c r="J618" t="n">
        <v>575.51</v>
      </c>
    </row>
    <row r="619">
      <c r="A619" t="n">
        <v>10293</v>
      </c>
      <c r="B619" t="inlineStr">
        <is>
          <t>Love Cabaret</t>
        </is>
      </c>
      <c r="C619" s="556" t="n">
        <v>46143</v>
      </c>
      <c r="D619" t="inlineStr">
        <is>
          <t>04/2026</t>
        </is>
      </c>
      <c r="E619" t="inlineStr">
        <is>
          <t>DIRTY MARTINI</t>
        </is>
      </c>
      <c r="F619" t="inlineStr">
        <is>
          <t>LITRO</t>
        </is>
      </c>
      <c r="G619" t="n">
        <v>0.44</v>
      </c>
      <c r="H619" t="inlineStr">
        <is>
          <t>BEBIDAS</t>
        </is>
      </c>
      <c r="I619" t="n">
        <v>133.22</v>
      </c>
      <c r="J619" t="n">
        <v>58.62</v>
      </c>
    </row>
    <row r="620">
      <c r="A620" t="n">
        <v>10558</v>
      </c>
      <c r="B620" t="inlineStr">
        <is>
          <t>Love Cabaret</t>
        </is>
      </c>
      <c r="C620" s="556" t="n">
        <v>46174</v>
      </c>
      <c r="D620" t="inlineStr">
        <is>
          <t>05/2026</t>
        </is>
      </c>
      <c r="E620" t="inlineStr">
        <is>
          <t>DIRTY MARTINI</t>
        </is>
      </c>
      <c r="F620" t="inlineStr">
        <is>
          <t>LITRO</t>
        </is>
      </c>
      <c r="G620" t="n">
        <v>0.3</v>
      </c>
      <c r="H620" t="inlineStr">
        <is>
          <t>BEBIDAS</t>
        </is>
      </c>
      <c r="I620" t="n">
        <v>133.22</v>
      </c>
      <c r="J620" t="n">
        <v>39.97</v>
      </c>
    </row>
    <row r="621">
      <c r="A621" t="n">
        <v>225</v>
      </c>
      <c r="B621" t="inlineStr">
        <is>
          <t>Love Cabaret</t>
        </is>
      </c>
      <c r="C621" s="556" t="n">
        <v>45597</v>
      </c>
      <c r="D621" t="inlineStr">
        <is>
          <t>10/2024</t>
        </is>
      </c>
      <c r="E621" t="inlineStr">
        <is>
          <t xml:space="preserve">DIVINO PROFANO </t>
        </is>
      </c>
      <c r="F621" t="inlineStr">
        <is>
          <t>LITRO</t>
        </is>
      </c>
      <c r="G621" t="n">
        <v>7.6</v>
      </c>
      <c r="H621" t="inlineStr">
        <is>
          <t>BEBIDAS</t>
        </is>
      </c>
      <c r="I621" t="n">
        <v>119.72</v>
      </c>
      <c r="J621" t="n">
        <v>909.87</v>
      </c>
    </row>
    <row r="622">
      <c r="A622" t="n">
        <v>957</v>
      </c>
      <c r="B622" t="inlineStr">
        <is>
          <t>Love Cabaret</t>
        </is>
      </c>
      <c r="C622" s="556" t="n">
        <v>45658</v>
      </c>
      <c r="D622" t="inlineStr">
        <is>
          <t>12/2024</t>
        </is>
      </c>
      <c r="E622" t="inlineStr">
        <is>
          <t xml:space="preserve">DIVINO PROFANO </t>
        </is>
      </c>
      <c r="F622" t="inlineStr">
        <is>
          <t>LITRO</t>
        </is>
      </c>
      <c r="G622" t="n">
        <v>1.2</v>
      </c>
      <c r="H622" t="inlineStr">
        <is>
          <t>BEBIDAS</t>
        </is>
      </c>
      <c r="I622" t="n">
        <v>119.72</v>
      </c>
      <c r="J622" t="n">
        <v>143.66</v>
      </c>
    </row>
    <row r="623">
      <c r="A623" t="n">
        <v>3120</v>
      </c>
      <c r="B623" t="inlineStr">
        <is>
          <t>Love Cabaret</t>
        </is>
      </c>
      <c r="C623" s="556" t="n">
        <v>45717</v>
      </c>
      <c r="D623" t="inlineStr">
        <is>
          <t>02/2025</t>
        </is>
      </c>
      <c r="E623" t="inlineStr">
        <is>
          <t xml:space="preserve">DIVINO PROFANO </t>
        </is>
      </c>
      <c r="F623" t="inlineStr">
        <is>
          <t>LITRO</t>
        </is>
      </c>
      <c r="G623" t="n">
        <v>0</v>
      </c>
      <c r="H623" t="inlineStr">
        <is>
          <t>BEBIDAS</t>
        </is>
      </c>
      <c r="I623" t="n">
        <v>119.72</v>
      </c>
      <c r="J623" t="n">
        <v>0</v>
      </c>
    </row>
    <row r="624">
      <c r="A624" t="n">
        <v>226</v>
      </c>
      <c r="B624" t="inlineStr">
        <is>
          <t>Love Cabaret</t>
        </is>
      </c>
      <c r="C624" s="556" t="n">
        <v>45597</v>
      </c>
      <c r="D624" t="inlineStr">
        <is>
          <t>10/2024</t>
        </is>
      </c>
      <c r="E624" t="inlineStr">
        <is>
          <t>ELOINA DOS LEOPARDOS</t>
        </is>
      </c>
      <c r="F624" t="inlineStr">
        <is>
          <t>LITRO</t>
        </is>
      </c>
      <c r="G624" t="n">
        <v>28.7</v>
      </c>
      <c r="H624" t="inlineStr">
        <is>
          <t>BEBIDAS</t>
        </is>
      </c>
      <c r="I624" t="n">
        <v>90.17</v>
      </c>
      <c r="J624" t="n">
        <v>2587.88</v>
      </c>
    </row>
    <row r="625">
      <c r="A625" t="n">
        <v>898</v>
      </c>
      <c r="B625" t="inlineStr">
        <is>
          <t>Love Cabaret</t>
        </is>
      </c>
      <c r="C625" s="556" t="n">
        <v>45627</v>
      </c>
      <c r="D625" t="inlineStr">
        <is>
          <t>11/2024</t>
        </is>
      </c>
      <c r="E625" t="inlineStr">
        <is>
          <t>ELOINA DOS LEOPARDOS</t>
        </is>
      </c>
      <c r="F625" t="inlineStr">
        <is>
          <t>LITRO</t>
        </is>
      </c>
      <c r="G625" t="n">
        <v>13.7</v>
      </c>
      <c r="H625" t="inlineStr">
        <is>
          <t>BEBIDAS</t>
        </is>
      </c>
      <c r="I625" t="n">
        <v>90.17</v>
      </c>
      <c r="J625" t="n">
        <v>1235.33</v>
      </c>
    </row>
    <row r="626">
      <c r="A626" t="n">
        <v>898</v>
      </c>
      <c r="B626" t="inlineStr">
        <is>
          <t>Love Cabaret</t>
        </is>
      </c>
      <c r="C626" s="556" t="n">
        <v>45627</v>
      </c>
      <c r="D626" t="inlineStr">
        <is>
          <t>11/2024</t>
        </is>
      </c>
      <c r="E626" t="inlineStr">
        <is>
          <t>ELOINA DOS LEOPARDOS</t>
        </is>
      </c>
      <c r="F626" t="inlineStr">
        <is>
          <t>LITRO</t>
        </is>
      </c>
      <c r="G626" t="n">
        <v>13.7</v>
      </c>
      <c r="H626" t="inlineStr">
        <is>
          <t>BEBIDAS</t>
        </is>
      </c>
      <c r="I626" t="n">
        <v>90.17</v>
      </c>
      <c r="J626" t="n">
        <v>1235.33</v>
      </c>
    </row>
    <row r="627">
      <c r="A627" t="n">
        <v>958</v>
      </c>
      <c r="B627" t="inlineStr">
        <is>
          <t>Love Cabaret</t>
        </is>
      </c>
      <c r="C627" s="556" t="n">
        <v>45658</v>
      </c>
      <c r="D627" t="inlineStr">
        <is>
          <t>12/2024</t>
        </is>
      </c>
      <c r="E627" t="inlineStr">
        <is>
          <t>ELOINA DOS LEOPARDOS</t>
        </is>
      </c>
      <c r="F627" t="inlineStr">
        <is>
          <t>LITRO</t>
        </is>
      </c>
      <c r="G627" t="n">
        <v>8</v>
      </c>
      <c r="H627" t="inlineStr">
        <is>
          <t>BEBIDAS</t>
        </is>
      </c>
      <c r="I627" t="n">
        <v>90.17</v>
      </c>
      <c r="J627" t="n">
        <v>721.36</v>
      </c>
    </row>
    <row r="628">
      <c r="A628" t="n">
        <v>958</v>
      </c>
      <c r="B628" t="inlineStr">
        <is>
          <t>Love Cabaret</t>
        </is>
      </c>
      <c r="C628" s="556" t="n">
        <v>45658</v>
      </c>
      <c r="D628" t="inlineStr">
        <is>
          <t>12/2024</t>
        </is>
      </c>
      <c r="E628" t="inlineStr">
        <is>
          <t>ELOINA DOS LEOPARDOS</t>
        </is>
      </c>
      <c r="F628" t="inlineStr">
        <is>
          <t>LITRO</t>
        </is>
      </c>
      <c r="G628" t="n">
        <v>8</v>
      </c>
      <c r="H628" t="inlineStr">
        <is>
          <t>BEBIDAS</t>
        </is>
      </c>
      <c r="I628" t="n">
        <v>90.17</v>
      </c>
      <c r="J628" t="n">
        <v>721.36</v>
      </c>
    </row>
    <row r="629">
      <c r="A629" t="n">
        <v>1323</v>
      </c>
      <c r="B629" t="inlineStr">
        <is>
          <t>Love Cabaret</t>
        </is>
      </c>
      <c r="C629" s="556" t="n">
        <v>45689</v>
      </c>
      <c r="D629" t="inlineStr">
        <is>
          <t>01/2025</t>
        </is>
      </c>
      <c r="E629" t="inlineStr">
        <is>
          <t>ELOINA DOS LEOPARDOS</t>
        </is>
      </c>
      <c r="F629" t="inlineStr">
        <is>
          <t>LITRO</t>
        </is>
      </c>
      <c r="G629" t="n">
        <v>26.8</v>
      </c>
      <c r="H629" t="inlineStr">
        <is>
          <t>BEBIDAS</t>
        </is>
      </c>
      <c r="I629" t="n">
        <v>90.17</v>
      </c>
      <c r="J629" t="n">
        <v>2416.56</v>
      </c>
    </row>
    <row r="630">
      <c r="A630" t="n">
        <v>3121</v>
      </c>
      <c r="B630" t="inlineStr">
        <is>
          <t>Love Cabaret</t>
        </is>
      </c>
      <c r="C630" s="556" t="n">
        <v>45717</v>
      </c>
      <c r="D630" t="inlineStr">
        <is>
          <t>02/2025</t>
        </is>
      </c>
      <c r="E630" t="inlineStr">
        <is>
          <t>ELOINA DOS LEOPARDOS</t>
        </is>
      </c>
      <c r="F630" t="inlineStr">
        <is>
          <t>LITRO</t>
        </is>
      </c>
      <c r="G630" t="n">
        <v>5.5</v>
      </c>
      <c r="H630" t="inlineStr">
        <is>
          <t>BEBIDAS</t>
        </is>
      </c>
      <c r="I630" t="n">
        <v>90.17</v>
      </c>
      <c r="J630" t="n">
        <v>495.94</v>
      </c>
    </row>
    <row r="631">
      <c r="A631" t="n">
        <v>3794</v>
      </c>
      <c r="B631" t="inlineStr">
        <is>
          <t>Love Cabaret</t>
        </is>
      </c>
      <c r="C631" s="556" t="n">
        <v>45748</v>
      </c>
      <c r="D631" t="inlineStr">
        <is>
          <t>03/2025</t>
        </is>
      </c>
      <c r="E631" t="inlineStr">
        <is>
          <t>ELOINA DOS LEOPARDOS</t>
        </is>
      </c>
      <c r="F631" t="inlineStr">
        <is>
          <t>LITRO</t>
        </is>
      </c>
      <c r="G631" t="n">
        <v>14.5</v>
      </c>
      <c r="H631" t="inlineStr">
        <is>
          <t>BEBIDAS</t>
        </is>
      </c>
      <c r="I631" t="n">
        <v>90.17</v>
      </c>
      <c r="J631" t="n">
        <v>1307.47</v>
      </c>
    </row>
    <row r="632">
      <c r="A632" t="n">
        <v>3794</v>
      </c>
      <c r="B632" t="inlineStr">
        <is>
          <t>Love Cabaret</t>
        </is>
      </c>
      <c r="C632" s="556" t="n">
        <v>45748</v>
      </c>
      <c r="D632" t="inlineStr">
        <is>
          <t>03/2025</t>
        </is>
      </c>
      <c r="E632" t="inlineStr">
        <is>
          <t>ELOINA DOS LEOPARDOS</t>
        </is>
      </c>
      <c r="F632" t="inlineStr">
        <is>
          <t>LITRO</t>
        </is>
      </c>
      <c r="G632" t="n">
        <v>14.5</v>
      </c>
      <c r="H632" t="inlineStr">
        <is>
          <t>BEBIDAS</t>
        </is>
      </c>
      <c r="I632" t="n">
        <v>90.17</v>
      </c>
      <c r="J632" t="n">
        <v>1307.47</v>
      </c>
    </row>
    <row r="633">
      <c r="A633" t="n">
        <v>3880</v>
      </c>
      <c r="B633" t="inlineStr">
        <is>
          <t>Love Cabaret</t>
        </is>
      </c>
      <c r="C633" s="556" t="n">
        <v>45778</v>
      </c>
      <c r="D633" t="inlineStr">
        <is>
          <t>04/2025</t>
        </is>
      </c>
      <c r="E633" t="inlineStr">
        <is>
          <t>ELOINA DOS LEOPARDOS</t>
        </is>
      </c>
      <c r="F633" t="inlineStr">
        <is>
          <t>LITRO</t>
        </is>
      </c>
      <c r="G633" t="n">
        <v>18</v>
      </c>
      <c r="H633" t="inlineStr">
        <is>
          <t>BEBIDAS</t>
        </is>
      </c>
      <c r="I633" t="n">
        <v>90.17</v>
      </c>
      <c r="J633" t="n">
        <v>1623.06</v>
      </c>
    </row>
    <row r="634">
      <c r="A634" t="n">
        <v>4684</v>
      </c>
      <c r="B634" t="inlineStr">
        <is>
          <t>Love Cabaret</t>
        </is>
      </c>
      <c r="C634" s="556" t="n">
        <v>45809</v>
      </c>
      <c r="D634" t="inlineStr">
        <is>
          <t>05/2025</t>
        </is>
      </c>
      <c r="E634" t="inlineStr">
        <is>
          <t>ELOINA DOS LEOPARDOS</t>
        </is>
      </c>
      <c r="F634" t="inlineStr">
        <is>
          <t>LITRO</t>
        </is>
      </c>
      <c r="G634" t="n">
        <v>8.699999999999999</v>
      </c>
      <c r="H634" t="inlineStr">
        <is>
          <t>BEBIDAS</t>
        </is>
      </c>
      <c r="I634" t="n">
        <v>90.17</v>
      </c>
      <c r="J634" t="n">
        <v>784.48</v>
      </c>
    </row>
    <row r="635">
      <c r="A635" t="n">
        <v>5159</v>
      </c>
      <c r="B635" t="inlineStr">
        <is>
          <t>Love Cabaret</t>
        </is>
      </c>
      <c r="C635" s="556" t="n">
        <v>45839</v>
      </c>
      <c r="D635" t="inlineStr">
        <is>
          <t>06/2025</t>
        </is>
      </c>
      <c r="E635" t="inlineStr">
        <is>
          <t>ELOINA DOS LEOPARDOS</t>
        </is>
      </c>
      <c r="F635" t="inlineStr">
        <is>
          <t>LITRO</t>
        </is>
      </c>
      <c r="G635" t="n">
        <v>10.5</v>
      </c>
      <c r="H635" t="inlineStr">
        <is>
          <t>BEBIDAS</t>
        </is>
      </c>
      <c r="I635" t="n">
        <v>90.17</v>
      </c>
      <c r="J635" t="n">
        <v>946.79</v>
      </c>
    </row>
    <row r="636">
      <c r="A636" t="n">
        <v>5902</v>
      </c>
      <c r="B636" t="inlineStr">
        <is>
          <t>Love Cabaret</t>
        </is>
      </c>
      <c r="C636" s="556" t="n">
        <v>45870</v>
      </c>
      <c r="D636" t="inlineStr">
        <is>
          <t>07/2025</t>
        </is>
      </c>
      <c r="E636" t="inlineStr">
        <is>
          <t>ELOINA DOS LEOPARDOS</t>
        </is>
      </c>
      <c r="F636" t="inlineStr">
        <is>
          <t>LITRO</t>
        </is>
      </c>
      <c r="G636" t="n">
        <v>8.4</v>
      </c>
      <c r="H636" t="inlineStr">
        <is>
          <t>BEBIDAS</t>
        </is>
      </c>
      <c r="I636" t="n">
        <v>90.17</v>
      </c>
      <c r="J636" t="n">
        <v>757.4299999999999</v>
      </c>
    </row>
    <row r="637">
      <c r="A637" t="n">
        <v>6719</v>
      </c>
      <c r="B637" t="inlineStr">
        <is>
          <t>Love Cabaret</t>
        </is>
      </c>
      <c r="C637" s="556" t="n">
        <v>45901</v>
      </c>
      <c r="D637" t="inlineStr">
        <is>
          <t>08/2025</t>
        </is>
      </c>
      <c r="E637" t="inlineStr">
        <is>
          <t>ELOINA DOS LEOPARDOS</t>
        </is>
      </c>
      <c r="F637" t="inlineStr">
        <is>
          <t>LITRO</t>
        </is>
      </c>
      <c r="G637" t="n">
        <v>9.65</v>
      </c>
      <c r="H637" t="inlineStr">
        <is>
          <t>BEBIDAS</t>
        </is>
      </c>
      <c r="I637" t="n">
        <v>90.17</v>
      </c>
      <c r="J637" t="n">
        <v>870.14</v>
      </c>
    </row>
    <row r="638">
      <c r="A638" t="n">
        <v>7153</v>
      </c>
      <c r="B638" t="inlineStr">
        <is>
          <t>Love Cabaret</t>
        </is>
      </c>
      <c r="C638" s="556" t="n">
        <v>45931</v>
      </c>
      <c r="D638" t="inlineStr">
        <is>
          <t>09/2025</t>
        </is>
      </c>
      <c r="E638" t="inlineStr">
        <is>
          <t>ELOINA DOS LEOPARDOS</t>
        </is>
      </c>
      <c r="F638" t="inlineStr">
        <is>
          <t>LITRO</t>
        </is>
      </c>
      <c r="G638" t="n">
        <v>7.57</v>
      </c>
      <c r="H638" t="inlineStr">
        <is>
          <t>BEBIDAS</t>
        </is>
      </c>
      <c r="I638" t="n">
        <v>90.17</v>
      </c>
      <c r="J638" t="n">
        <v>682.59</v>
      </c>
    </row>
    <row r="639">
      <c r="A639" t="n">
        <v>7496</v>
      </c>
      <c r="B639" t="inlineStr">
        <is>
          <t>Love Cabaret</t>
        </is>
      </c>
      <c r="C639" s="556" t="n">
        <v>45962</v>
      </c>
      <c r="D639" t="inlineStr">
        <is>
          <t>10/2025</t>
        </is>
      </c>
      <c r="E639" t="inlineStr">
        <is>
          <t>ELOINA DOS LEOPARDOS</t>
        </is>
      </c>
      <c r="F639" t="inlineStr">
        <is>
          <t>LITRO</t>
        </is>
      </c>
      <c r="G639" t="n">
        <v>16.7</v>
      </c>
      <c r="H639" t="inlineStr">
        <is>
          <t>BEBIDAS</t>
        </is>
      </c>
      <c r="I639" t="n">
        <v>90.17</v>
      </c>
      <c r="J639" t="n">
        <v>1505.84</v>
      </c>
    </row>
    <row r="640">
      <c r="A640" t="n">
        <v>7846</v>
      </c>
      <c r="B640" t="inlineStr">
        <is>
          <t>Love Cabaret</t>
        </is>
      </c>
      <c r="C640" s="556" t="n">
        <v>45992</v>
      </c>
      <c r="D640" t="inlineStr">
        <is>
          <t>11/2025</t>
        </is>
      </c>
      <c r="E640" t="inlineStr">
        <is>
          <t>ELOINA DOS LEOPARDOS</t>
        </is>
      </c>
      <c r="F640" t="inlineStr">
        <is>
          <t>LITRO</t>
        </is>
      </c>
      <c r="G640" t="n">
        <v>11.78</v>
      </c>
      <c r="H640" t="inlineStr">
        <is>
          <t>BEBIDAS</t>
        </is>
      </c>
      <c r="I640" t="n">
        <v>90.17</v>
      </c>
      <c r="J640" t="n">
        <v>1062.2</v>
      </c>
    </row>
    <row r="641">
      <c r="A641" t="n">
        <v>7959</v>
      </c>
      <c r="B641" t="inlineStr">
        <is>
          <t>Love Cabaret</t>
        </is>
      </c>
      <c r="C641" s="556" t="n">
        <v>46023</v>
      </c>
      <c r="D641" t="inlineStr">
        <is>
          <t>12/2025</t>
        </is>
      </c>
      <c r="E641" t="inlineStr">
        <is>
          <t>ELOINA DOS LEOPARDOS</t>
        </is>
      </c>
      <c r="F641" t="inlineStr">
        <is>
          <t>LITRO</t>
        </is>
      </c>
      <c r="G641" t="n">
        <v>5.35</v>
      </c>
      <c r="H641" t="inlineStr">
        <is>
          <t>BEBIDAS</t>
        </is>
      </c>
      <c r="I641" t="n">
        <v>90.17</v>
      </c>
      <c r="J641" t="n">
        <v>482.41</v>
      </c>
    </row>
    <row r="642">
      <c r="A642" t="n">
        <v>8444</v>
      </c>
      <c r="B642" t="inlineStr">
        <is>
          <t>Love Cabaret</t>
        </is>
      </c>
      <c r="C642" s="556" t="n">
        <v>46054</v>
      </c>
      <c r="D642" t="inlineStr">
        <is>
          <t>01/2026</t>
        </is>
      </c>
      <c r="E642" t="inlineStr">
        <is>
          <t>ELOINA DOS LEOPARDOS</t>
        </is>
      </c>
      <c r="F642" t="inlineStr">
        <is>
          <t>LITRO</t>
        </is>
      </c>
      <c r="G642" t="n">
        <v>5.04</v>
      </c>
      <c r="H642" t="inlineStr">
        <is>
          <t>BEBIDAS</t>
        </is>
      </c>
      <c r="I642" t="n">
        <v>90.17</v>
      </c>
      <c r="J642" t="n">
        <v>454.46</v>
      </c>
    </row>
    <row r="643">
      <c r="A643" t="n">
        <v>9042</v>
      </c>
      <c r="B643" t="inlineStr">
        <is>
          <t>Love Cabaret</t>
        </is>
      </c>
      <c r="C643" s="556" t="n">
        <v>46082</v>
      </c>
      <c r="D643" t="inlineStr">
        <is>
          <t>02/2026</t>
        </is>
      </c>
      <c r="E643" t="inlineStr">
        <is>
          <t>ELOINA DOS LEOPARDOS</t>
        </is>
      </c>
      <c r="F643" t="inlineStr">
        <is>
          <t>LITRO</t>
        </is>
      </c>
      <c r="G643" t="n">
        <v>12.86</v>
      </c>
      <c r="H643" t="inlineStr">
        <is>
          <t>BEBIDAS</t>
        </is>
      </c>
      <c r="I643" t="n">
        <v>90.17</v>
      </c>
      <c r="J643" t="n">
        <v>1159.59</v>
      </c>
    </row>
    <row r="644">
      <c r="A644" t="n">
        <v>10295</v>
      </c>
      <c r="B644" t="inlineStr">
        <is>
          <t>Love Cabaret</t>
        </is>
      </c>
      <c r="C644" s="556" t="n">
        <v>46143</v>
      </c>
      <c r="D644" t="inlineStr">
        <is>
          <t>04/2026</t>
        </is>
      </c>
      <c r="E644" t="inlineStr">
        <is>
          <t>ELOINA DOS LEOPARDOS</t>
        </is>
      </c>
      <c r="F644" t="inlineStr">
        <is>
          <t>LITRO</t>
        </is>
      </c>
      <c r="G644" t="n">
        <v>9</v>
      </c>
      <c r="H644" t="inlineStr">
        <is>
          <t>BEBIDAS</t>
        </is>
      </c>
      <c r="I644" t="n">
        <v>90.17</v>
      </c>
      <c r="J644" t="n">
        <v>811.53</v>
      </c>
    </row>
    <row r="645">
      <c r="A645" t="n">
        <v>10560</v>
      </c>
      <c r="B645" t="inlineStr">
        <is>
          <t>Love Cabaret</t>
        </is>
      </c>
      <c r="C645" s="556" t="n">
        <v>46174</v>
      </c>
      <c r="D645" t="inlineStr">
        <is>
          <t>05/2026</t>
        </is>
      </c>
      <c r="E645" t="inlineStr">
        <is>
          <t>ELOINA DOS LEOPARDOS</t>
        </is>
      </c>
      <c r="F645" t="inlineStr">
        <is>
          <t>LITRO</t>
        </is>
      </c>
      <c r="G645" t="n">
        <v>9</v>
      </c>
      <c r="H645" t="inlineStr">
        <is>
          <t>BEBIDAS</t>
        </is>
      </c>
      <c r="I645" t="n">
        <v>90.17</v>
      </c>
      <c r="J645" t="n">
        <v>811.53</v>
      </c>
    </row>
    <row r="646">
      <c r="A646" t="n">
        <v>227</v>
      </c>
      <c r="B646" t="inlineStr">
        <is>
          <t>Love Cabaret</t>
        </is>
      </c>
      <c r="C646" s="556" t="n">
        <v>45597</v>
      </c>
      <c r="D646" t="inlineStr">
        <is>
          <t>10/2024</t>
        </is>
      </c>
      <c r="E646" t="inlineStr">
        <is>
          <t>GIN BUCK</t>
        </is>
      </c>
      <c r="F646" t="inlineStr">
        <is>
          <t>LITRO</t>
        </is>
      </c>
      <c r="G646" t="n">
        <v>9</v>
      </c>
      <c r="H646" t="inlineStr">
        <is>
          <t>BEBIDAS</t>
        </is>
      </c>
      <c r="I646" t="n">
        <v>41.43</v>
      </c>
      <c r="J646" t="n">
        <v>372.87</v>
      </c>
    </row>
    <row r="647">
      <c r="A647" t="n">
        <v>899</v>
      </c>
      <c r="B647" t="inlineStr">
        <is>
          <t>Love Cabaret</t>
        </is>
      </c>
      <c r="C647" s="556" t="n">
        <v>45627</v>
      </c>
      <c r="D647" t="inlineStr">
        <is>
          <t>11/2024</t>
        </is>
      </c>
      <c r="E647" t="inlineStr">
        <is>
          <t>GIN BUCK</t>
        </is>
      </c>
      <c r="F647" t="inlineStr">
        <is>
          <t>LITRO</t>
        </is>
      </c>
      <c r="G647" t="n">
        <v>12.1</v>
      </c>
      <c r="H647" t="inlineStr">
        <is>
          <t>BEBIDAS</t>
        </is>
      </c>
      <c r="I647" t="n">
        <v>41.43</v>
      </c>
      <c r="J647" t="n">
        <v>501.3</v>
      </c>
    </row>
    <row r="648">
      <c r="A648" t="n">
        <v>899</v>
      </c>
      <c r="B648" t="inlineStr">
        <is>
          <t>Love Cabaret</t>
        </is>
      </c>
      <c r="C648" s="556" t="n">
        <v>45627</v>
      </c>
      <c r="D648" t="inlineStr">
        <is>
          <t>11/2024</t>
        </is>
      </c>
      <c r="E648" t="inlineStr">
        <is>
          <t>GIN BUCK</t>
        </is>
      </c>
      <c r="F648" t="inlineStr">
        <is>
          <t>LITRO</t>
        </is>
      </c>
      <c r="G648" t="n">
        <v>12.1</v>
      </c>
      <c r="H648" t="inlineStr">
        <is>
          <t>BEBIDAS</t>
        </is>
      </c>
      <c r="I648" t="n">
        <v>41.43</v>
      </c>
      <c r="J648" t="n">
        <v>501.3</v>
      </c>
    </row>
    <row r="649">
      <c r="A649" t="n">
        <v>959</v>
      </c>
      <c r="B649" t="inlineStr">
        <is>
          <t>Love Cabaret</t>
        </is>
      </c>
      <c r="C649" s="556" t="n">
        <v>45658</v>
      </c>
      <c r="D649" t="inlineStr">
        <is>
          <t>12/2024</t>
        </is>
      </c>
      <c r="E649" t="inlineStr">
        <is>
          <t>GIN BUCK</t>
        </is>
      </c>
      <c r="F649" t="inlineStr">
        <is>
          <t>LITRO</t>
        </is>
      </c>
      <c r="G649" t="n">
        <v>12.1</v>
      </c>
      <c r="H649" t="inlineStr">
        <is>
          <t>BEBIDAS</t>
        </is>
      </c>
      <c r="I649" t="n">
        <v>41.43</v>
      </c>
      <c r="J649" t="n">
        <v>501.3</v>
      </c>
    </row>
    <row r="650">
      <c r="A650" t="n">
        <v>959</v>
      </c>
      <c r="B650" t="inlineStr">
        <is>
          <t>Love Cabaret</t>
        </is>
      </c>
      <c r="C650" s="556" t="n">
        <v>45658</v>
      </c>
      <c r="D650" t="inlineStr">
        <is>
          <t>12/2024</t>
        </is>
      </c>
      <c r="E650" t="inlineStr">
        <is>
          <t>GIN BUCK</t>
        </is>
      </c>
      <c r="F650" t="inlineStr">
        <is>
          <t>LITRO</t>
        </is>
      </c>
      <c r="G650" t="n">
        <v>12.1</v>
      </c>
      <c r="H650" t="inlineStr">
        <is>
          <t>BEBIDAS</t>
        </is>
      </c>
      <c r="I650" t="n">
        <v>41.43</v>
      </c>
      <c r="J650" t="n">
        <v>501.3</v>
      </c>
    </row>
    <row r="651">
      <c r="A651" t="n">
        <v>1327</v>
      </c>
      <c r="B651" t="inlineStr">
        <is>
          <t>Love Cabaret</t>
        </is>
      </c>
      <c r="C651" s="556" t="n">
        <v>45689</v>
      </c>
      <c r="D651" t="inlineStr">
        <is>
          <t>01/2025</t>
        </is>
      </c>
      <c r="E651" t="inlineStr">
        <is>
          <t>GIN BUCK</t>
        </is>
      </c>
      <c r="F651" t="inlineStr">
        <is>
          <t>LITRO</t>
        </is>
      </c>
      <c r="G651" t="n">
        <v>3.15</v>
      </c>
      <c r="H651" t="inlineStr">
        <is>
          <t>BEBIDAS</t>
        </is>
      </c>
      <c r="I651" t="n">
        <v>41.43</v>
      </c>
      <c r="J651" t="n">
        <v>130.5</v>
      </c>
    </row>
    <row r="652">
      <c r="A652" t="n">
        <v>3125</v>
      </c>
      <c r="B652" t="inlineStr">
        <is>
          <t>Love Cabaret</t>
        </is>
      </c>
      <c r="C652" s="556" t="n">
        <v>45717</v>
      </c>
      <c r="D652" t="inlineStr">
        <is>
          <t>02/2025</t>
        </is>
      </c>
      <c r="E652" t="inlineStr">
        <is>
          <t>GIN BUCK</t>
        </is>
      </c>
      <c r="F652" t="inlineStr">
        <is>
          <t>LITRO</t>
        </is>
      </c>
      <c r="G652" t="n">
        <v>10</v>
      </c>
      <c r="H652" t="inlineStr">
        <is>
          <t>BEBIDAS</t>
        </is>
      </c>
      <c r="I652" t="n">
        <v>41.43</v>
      </c>
      <c r="J652" t="n">
        <v>414.3</v>
      </c>
    </row>
    <row r="653">
      <c r="A653" t="n">
        <v>3798</v>
      </c>
      <c r="B653" t="inlineStr">
        <is>
          <t>Love Cabaret</t>
        </is>
      </c>
      <c r="C653" s="556" t="n">
        <v>45748</v>
      </c>
      <c r="D653" t="inlineStr">
        <is>
          <t>03/2025</t>
        </is>
      </c>
      <c r="E653" t="inlineStr">
        <is>
          <t>GIN BUCK</t>
        </is>
      </c>
      <c r="F653" t="inlineStr">
        <is>
          <t>LITRO</t>
        </is>
      </c>
      <c r="G653" t="n">
        <v>9.5</v>
      </c>
      <c r="H653" t="inlineStr">
        <is>
          <t>BEBIDAS</t>
        </is>
      </c>
      <c r="I653" t="n">
        <v>41.43</v>
      </c>
      <c r="J653" t="n">
        <v>393.59</v>
      </c>
    </row>
    <row r="654">
      <c r="A654" t="n">
        <v>3798</v>
      </c>
      <c r="B654" t="inlineStr">
        <is>
          <t>Love Cabaret</t>
        </is>
      </c>
      <c r="C654" s="556" t="n">
        <v>45748</v>
      </c>
      <c r="D654" t="inlineStr">
        <is>
          <t>03/2025</t>
        </is>
      </c>
      <c r="E654" t="inlineStr">
        <is>
          <t>GIN BUCK</t>
        </is>
      </c>
      <c r="F654" t="inlineStr">
        <is>
          <t>LITRO</t>
        </is>
      </c>
      <c r="G654" t="n">
        <v>9.5</v>
      </c>
      <c r="H654" t="inlineStr">
        <is>
          <t>BEBIDAS</t>
        </is>
      </c>
      <c r="I654" t="n">
        <v>41.43</v>
      </c>
      <c r="J654" t="n">
        <v>393.59</v>
      </c>
    </row>
    <row r="655">
      <c r="A655" t="n">
        <v>3881</v>
      </c>
      <c r="B655" t="inlineStr">
        <is>
          <t>Love Cabaret</t>
        </is>
      </c>
      <c r="C655" s="556" t="n">
        <v>45778</v>
      </c>
      <c r="D655" t="inlineStr">
        <is>
          <t>04/2025</t>
        </is>
      </c>
      <c r="E655" t="inlineStr">
        <is>
          <t>GIN BUCK</t>
        </is>
      </c>
      <c r="F655" t="inlineStr">
        <is>
          <t>LITRO</t>
        </is>
      </c>
      <c r="G655" t="n">
        <v>10</v>
      </c>
      <c r="H655" t="inlineStr">
        <is>
          <t>BEBIDAS</t>
        </is>
      </c>
      <c r="I655" t="n">
        <v>41.43</v>
      </c>
      <c r="J655" t="n">
        <v>414.3</v>
      </c>
    </row>
    <row r="656">
      <c r="A656" t="n">
        <v>4685</v>
      </c>
      <c r="B656" t="inlineStr">
        <is>
          <t>Love Cabaret</t>
        </is>
      </c>
      <c r="C656" s="556" t="n">
        <v>45809</v>
      </c>
      <c r="D656" t="inlineStr">
        <is>
          <t>05/2025</t>
        </is>
      </c>
      <c r="E656" t="inlineStr">
        <is>
          <t>GIN BUCK</t>
        </is>
      </c>
      <c r="F656" t="inlineStr">
        <is>
          <t>LITRO</t>
        </is>
      </c>
      <c r="G656" t="n">
        <v>6.2</v>
      </c>
      <c r="H656" t="inlineStr">
        <is>
          <t>BEBIDAS</t>
        </is>
      </c>
      <c r="I656" t="n">
        <v>41.43</v>
      </c>
      <c r="J656" t="n">
        <v>256.87</v>
      </c>
    </row>
    <row r="657">
      <c r="A657" t="n">
        <v>5160</v>
      </c>
      <c r="B657" t="inlineStr">
        <is>
          <t>Love Cabaret</t>
        </is>
      </c>
      <c r="C657" s="556" t="n">
        <v>45839</v>
      </c>
      <c r="D657" t="inlineStr">
        <is>
          <t>06/2025</t>
        </is>
      </c>
      <c r="E657" t="inlineStr">
        <is>
          <t>GIN BUCK</t>
        </is>
      </c>
      <c r="F657" t="inlineStr">
        <is>
          <t>LITRO</t>
        </is>
      </c>
      <c r="G657" t="n">
        <v>9</v>
      </c>
      <c r="H657" t="inlineStr">
        <is>
          <t>BEBIDAS</t>
        </is>
      </c>
      <c r="I657" t="n">
        <v>41.43</v>
      </c>
      <c r="J657" t="n">
        <v>372.87</v>
      </c>
    </row>
    <row r="658">
      <c r="A658" t="n">
        <v>5903</v>
      </c>
      <c r="B658" t="inlineStr">
        <is>
          <t>Love Cabaret</t>
        </is>
      </c>
      <c r="C658" s="556" t="n">
        <v>45870</v>
      </c>
      <c r="D658" t="inlineStr">
        <is>
          <t>07/2025</t>
        </is>
      </c>
      <c r="E658" t="inlineStr">
        <is>
          <t>GIN BUCK</t>
        </is>
      </c>
      <c r="F658" t="inlineStr">
        <is>
          <t>LITRO</t>
        </is>
      </c>
      <c r="G658" t="n">
        <v>3</v>
      </c>
      <c r="H658" t="inlineStr">
        <is>
          <t>BEBIDAS</t>
        </is>
      </c>
      <c r="I658" t="n">
        <v>41.43</v>
      </c>
      <c r="J658" t="n">
        <v>124.29</v>
      </c>
    </row>
    <row r="659">
      <c r="A659" t="n">
        <v>6720</v>
      </c>
      <c r="B659" t="inlineStr">
        <is>
          <t>Love Cabaret</t>
        </is>
      </c>
      <c r="C659" s="556" t="n">
        <v>45901</v>
      </c>
      <c r="D659" t="inlineStr">
        <is>
          <t>08/2025</t>
        </is>
      </c>
      <c r="E659" t="inlineStr">
        <is>
          <t>GIN BUCK</t>
        </is>
      </c>
      <c r="F659" t="inlineStr">
        <is>
          <t>LITRO</t>
        </is>
      </c>
      <c r="G659" t="n">
        <v>1.25</v>
      </c>
      <c r="H659" t="inlineStr">
        <is>
          <t>BEBIDAS</t>
        </is>
      </c>
      <c r="I659" t="n">
        <v>41.43</v>
      </c>
      <c r="J659" t="n">
        <v>51.79</v>
      </c>
    </row>
    <row r="660">
      <c r="A660" t="n">
        <v>7154</v>
      </c>
      <c r="B660" t="inlineStr">
        <is>
          <t>Love Cabaret</t>
        </is>
      </c>
      <c r="C660" s="556" t="n">
        <v>45931</v>
      </c>
      <c r="D660" t="inlineStr">
        <is>
          <t>09/2025</t>
        </is>
      </c>
      <c r="E660" t="inlineStr">
        <is>
          <t>GIN BUCK</t>
        </is>
      </c>
      <c r="F660" t="inlineStr">
        <is>
          <t>LITRO</t>
        </is>
      </c>
      <c r="G660" t="n">
        <v>9.74</v>
      </c>
      <c r="H660" t="inlineStr">
        <is>
          <t>BEBIDAS</t>
        </is>
      </c>
      <c r="I660" t="n">
        <v>41.43</v>
      </c>
      <c r="J660" t="n">
        <v>403.53</v>
      </c>
    </row>
    <row r="661">
      <c r="A661" t="n">
        <v>7497</v>
      </c>
      <c r="B661" t="inlineStr">
        <is>
          <t>Love Cabaret</t>
        </is>
      </c>
      <c r="C661" s="556" t="n">
        <v>45962</v>
      </c>
      <c r="D661" t="inlineStr">
        <is>
          <t>10/2025</t>
        </is>
      </c>
      <c r="E661" t="inlineStr">
        <is>
          <t>GIN BUCK</t>
        </is>
      </c>
      <c r="F661" t="inlineStr">
        <is>
          <t>LITRO</t>
        </is>
      </c>
      <c r="G661" t="n">
        <v>7.8</v>
      </c>
      <c r="H661" t="inlineStr">
        <is>
          <t>BEBIDAS</t>
        </is>
      </c>
      <c r="I661" t="n">
        <v>41.43</v>
      </c>
      <c r="J661" t="n">
        <v>323.15</v>
      </c>
    </row>
    <row r="662">
      <c r="A662" t="n">
        <v>7847</v>
      </c>
      <c r="B662" t="inlineStr">
        <is>
          <t>Love Cabaret</t>
        </is>
      </c>
      <c r="C662" s="556" t="n">
        <v>45992</v>
      </c>
      <c r="D662" t="inlineStr">
        <is>
          <t>11/2025</t>
        </is>
      </c>
      <c r="E662" t="inlineStr">
        <is>
          <t>GIN BUCK</t>
        </is>
      </c>
      <c r="F662" t="inlineStr">
        <is>
          <t>LITRO</t>
        </is>
      </c>
      <c r="G662" t="n">
        <v>3.93</v>
      </c>
      <c r="H662" t="inlineStr">
        <is>
          <t>BEBIDAS</t>
        </is>
      </c>
      <c r="I662" t="n">
        <v>41.43</v>
      </c>
      <c r="J662" t="n">
        <v>162.82</v>
      </c>
    </row>
    <row r="663">
      <c r="A663" t="n">
        <v>7960</v>
      </c>
      <c r="B663" t="inlineStr">
        <is>
          <t>Love Cabaret</t>
        </is>
      </c>
      <c r="C663" s="556" t="n">
        <v>46023</v>
      </c>
      <c r="D663" t="inlineStr">
        <is>
          <t>12/2025</t>
        </is>
      </c>
      <c r="E663" t="inlineStr">
        <is>
          <t>GIN BUCK</t>
        </is>
      </c>
      <c r="F663" t="inlineStr">
        <is>
          <t>LITRO</t>
        </is>
      </c>
      <c r="G663" t="n">
        <v>5.58</v>
      </c>
      <c r="H663" t="inlineStr">
        <is>
          <t>BEBIDAS</t>
        </is>
      </c>
      <c r="I663" t="n">
        <v>41.43</v>
      </c>
      <c r="J663" t="n">
        <v>231.18</v>
      </c>
    </row>
    <row r="664">
      <c r="A664" t="n">
        <v>8445</v>
      </c>
      <c r="B664" t="inlineStr">
        <is>
          <t>Love Cabaret</t>
        </is>
      </c>
      <c r="C664" s="556" t="n">
        <v>46054</v>
      </c>
      <c r="D664" t="inlineStr">
        <is>
          <t>01/2026</t>
        </is>
      </c>
      <c r="E664" t="inlineStr">
        <is>
          <t>GIN BUCK</t>
        </is>
      </c>
      <c r="F664" t="inlineStr">
        <is>
          <t>LITRO</t>
        </is>
      </c>
      <c r="G664" t="n">
        <v>4.82</v>
      </c>
      <c r="H664" t="inlineStr">
        <is>
          <t>BEBIDAS</t>
        </is>
      </c>
      <c r="I664" t="n">
        <v>41.43</v>
      </c>
      <c r="J664" t="n">
        <v>199.69</v>
      </c>
    </row>
    <row r="665">
      <c r="A665" t="n">
        <v>9043</v>
      </c>
      <c r="B665" t="inlineStr">
        <is>
          <t>Love Cabaret</t>
        </is>
      </c>
      <c r="C665" s="556" t="n">
        <v>46082</v>
      </c>
      <c r="D665" t="inlineStr">
        <is>
          <t>02/2026</t>
        </is>
      </c>
      <c r="E665" t="inlineStr">
        <is>
          <t>GIN BUCK</t>
        </is>
      </c>
      <c r="F665" t="inlineStr">
        <is>
          <t>LITRO</t>
        </is>
      </c>
      <c r="G665" t="n">
        <v>6.42</v>
      </c>
      <c r="H665" t="inlineStr">
        <is>
          <t>BEBIDAS</t>
        </is>
      </c>
      <c r="I665" t="n">
        <v>41.43</v>
      </c>
      <c r="J665" t="n">
        <v>265.98</v>
      </c>
    </row>
    <row r="666">
      <c r="A666" t="n">
        <v>10296</v>
      </c>
      <c r="B666" t="inlineStr">
        <is>
          <t>Love Cabaret</t>
        </is>
      </c>
      <c r="C666" s="556" t="n">
        <v>46143</v>
      </c>
      <c r="D666" t="inlineStr">
        <is>
          <t>04/2026</t>
        </is>
      </c>
      <c r="E666" t="inlineStr">
        <is>
          <t>GIN BUCK</t>
        </is>
      </c>
      <c r="F666" t="inlineStr">
        <is>
          <t>LITRO</t>
        </is>
      </c>
      <c r="G666" t="n">
        <v>4.76</v>
      </c>
      <c r="H666" t="inlineStr">
        <is>
          <t>BEBIDAS</t>
        </is>
      </c>
      <c r="I666" t="n">
        <v>41.33</v>
      </c>
      <c r="J666" t="n">
        <v>196.73</v>
      </c>
    </row>
    <row r="667">
      <c r="A667" t="n">
        <v>10564</v>
      </c>
      <c r="B667" t="inlineStr">
        <is>
          <t>Love Cabaret</t>
        </is>
      </c>
      <c r="C667" s="556" t="n">
        <v>46174</v>
      </c>
      <c r="D667" t="inlineStr">
        <is>
          <t>05/2026</t>
        </is>
      </c>
      <c r="E667" t="inlineStr">
        <is>
          <t>GIN BUCK</t>
        </is>
      </c>
      <c r="F667" t="inlineStr">
        <is>
          <t>LITRO</t>
        </is>
      </c>
      <c r="G667" t="n">
        <v>8.789999999999999</v>
      </c>
      <c r="H667" t="inlineStr">
        <is>
          <t>BEBIDAS</t>
        </is>
      </c>
      <c r="I667" t="n">
        <v>41.33</v>
      </c>
      <c r="J667" t="n">
        <v>363.29</v>
      </c>
    </row>
    <row r="668">
      <c r="A668" t="n">
        <v>228</v>
      </c>
      <c r="B668" t="inlineStr">
        <is>
          <t>Love Cabaret</t>
        </is>
      </c>
      <c r="C668" s="556" t="n">
        <v>45597</v>
      </c>
      <c r="D668" t="inlineStr">
        <is>
          <t>10/2024</t>
        </is>
      </c>
      <c r="E668" t="inlineStr">
        <is>
          <t>JOSEPHINE</t>
        </is>
      </c>
      <c r="F668" t="inlineStr">
        <is>
          <t>LITRO</t>
        </is>
      </c>
      <c r="G668" t="n">
        <v>10.9</v>
      </c>
      <c r="H668" t="inlineStr">
        <is>
          <t>BEBIDAS</t>
        </is>
      </c>
      <c r="I668" t="n">
        <v>173.87</v>
      </c>
      <c r="J668" t="n">
        <v>1895.18</v>
      </c>
    </row>
    <row r="669">
      <c r="A669" t="n">
        <v>900</v>
      </c>
      <c r="B669" t="inlineStr">
        <is>
          <t>Love Cabaret</t>
        </is>
      </c>
      <c r="C669" s="556" t="n">
        <v>45627</v>
      </c>
      <c r="D669" t="inlineStr">
        <is>
          <t>11/2024</t>
        </is>
      </c>
      <c r="E669" t="inlineStr">
        <is>
          <t>JOSEPHINE</t>
        </is>
      </c>
      <c r="F669" t="inlineStr">
        <is>
          <t>LITRO</t>
        </is>
      </c>
      <c r="G669" t="n">
        <v>7.8</v>
      </c>
      <c r="H669" t="inlineStr">
        <is>
          <t>BEBIDAS</t>
        </is>
      </c>
      <c r="I669" t="n">
        <v>173.87</v>
      </c>
      <c r="J669" t="n">
        <v>1356.19</v>
      </c>
    </row>
    <row r="670">
      <c r="A670" t="n">
        <v>900</v>
      </c>
      <c r="B670" t="inlineStr">
        <is>
          <t>Love Cabaret</t>
        </is>
      </c>
      <c r="C670" s="556" t="n">
        <v>45627</v>
      </c>
      <c r="D670" t="inlineStr">
        <is>
          <t>11/2024</t>
        </is>
      </c>
      <c r="E670" t="inlineStr">
        <is>
          <t>JOSEPHINE</t>
        </is>
      </c>
      <c r="F670" t="inlineStr">
        <is>
          <t>LITRO</t>
        </is>
      </c>
      <c r="G670" t="n">
        <v>7.8</v>
      </c>
      <c r="H670" t="inlineStr">
        <is>
          <t>BEBIDAS</t>
        </is>
      </c>
      <c r="I670" t="n">
        <v>173.87</v>
      </c>
      <c r="J670" t="n">
        <v>1356.19</v>
      </c>
    </row>
    <row r="671">
      <c r="A671" t="n">
        <v>960</v>
      </c>
      <c r="B671" t="inlineStr">
        <is>
          <t>Love Cabaret</t>
        </is>
      </c>
      <c r="C671" s="556" t="n">
        <v>45658</v>
      </c>
      <c r="D671" t="inlineStr">
        <is>
          <t>12/2024</t>
        </is>
      </c>
      <c r="E671" t="inlineStr">
        <is>
          <t>JOSEPHINE</t>
        </is>
      </c>
      <c r="F671" t="inlineStr">
        <is>
          <t>LITRO</t>
        </is>
      </c>
      <c r="G671" t="n">
        <v>6.7</v>
      </c>
      <c r="H671" t="inlineStr">
        <is>
          <t>BEBIDAS</t>
        </is>
      </c>
      <c r="I671" t="n">
        <v>173.87</v>
      </c>
      <c r="J671" t="n">
        <v>1164.93</v>
      </c>
    </row>
    <row r="672">
      <c r="A672" t="n">
        <v>960</v>
      </c>
      <c r="B672" t="inlineStr">
        <is>
          <t>Love Cabaret</t>
        </is>
      </c>
      <c r="C672" s="556" t="n">
        <v>45658</v>
      </c>
      <c r="D672" t="inlineStr">
        <is>
          <t>12/2024</t>
        </is>
      </c>
      <c r="E672" t="inlineStr">
        <is>
          <t>JOSEPHINE</t>
        </is>
      </c>
      <c r="F672" t="inlineStr">
        <is>
          <t>LITRO</t>
        </is>
      </c>
      <c r="G672" t="n">
        <v>6.7</v>
      </c>
      <c r="H672" t="inlineStr">
        <is>
          <t>BEBIDAS</t>
        </is>
      </c>
      <c r="I672" t="n">
        <v>173.87</v>
      </c>
      <c r="J672" t="n">
        <v>1164.93</v>
      </c>
    </row>
    <row r="673">
      <c r="A673" t="n">
        <v>1331</v>
      </c>
      <c r="B673" t="inlineStr">
        <is>
          <t>Love Cabaret</t>
        </is>
      </c>
      <c r="C673" s="556" t="n">
        <v>45689</v>
      </c>
      <c r="D673" t="inlineStr">
        <is>
          <t>01/2025</t>
        </is>
      </c>
      <c r="E673" t="inlineStr">
        <is>
          <t>JOSEPHINE</t>
        </is>
      </c>
      <c r="F673" t="inlineStr">
        <is>
          <t>LITRO</t>
        </is>
      </c>
      <c r="G673" t="n">
        <v>4.1</v>
      </c>
      <c r="H673" t="inlineStr">
        <is>
          <t>BEBIDAS</t>
        </is>
      </c>
      <c r="I673" t="n">
        <v>173.87</v>
      </c>
      <c r="J673" t="n">
        <v>712.87</v>
      </c>
    </row>
    <row r="674">
      <c r="A674" t="n">
        <v>3129</v>
      </c>
      <c r="B674" t="inlineStr">
        <is>
          <t>Love Cabaret</t>
        </is>
      </c>
      <c r="C674" s="556" t="n">
        <v>45717</v>
      </c>
      <c r="D674" t="inlineStr">
        <is>
          <t>02/2025</t>
        </is>
      </c>
      <c r="E674" t="inlineStr">
        <is>
          <t>JOSEPHINE</t>
        </is>
      </c>
      <c r="F674" t="inlineStr">
        <is>
          <t>LITRO</t>
        </is>
      </c>
      <c r="G674" t="n">
        <v>1.5</v>
      </c>
      <c r="H674" t="inlineStr">
        <is>
          <t>BEBIDAS</t>
        </is>
      </c>
      <c r="I674" t="n">
        <v>173.87</v>
      </c>
      <c r="J674" t="n">
        <v>260.81</v>
      </c>
    </row>
    <row r="675">
      <c r="A675" t="n">
        <v>3801</v>
      </c>
      <c r="B675" t="inlineStr">
        <is>
          <t>Love Cabaret</t>
        </is>
      </c>
      <c r="C675" s="556" t="n">
        <v>45748</v>
      </c>
      <c r="D675" t="inlineStr">
        <is>
          <t>03/2025</t>
        </is>
      </c>
      <c r="E675" t="inlineStr">
        <is>
          <t>JOSEPHINE</t>
        </is>
      </c>
      <c r="F675" t="inlineStr">
        <is>
          <t>LITRO</t>
        </is>
      </c>
      <c r="G675" t="n">
        <v>3.9</v>
      </c>
      <c r="H675" t="inlineStr">
        <is>
          <t>BEBIDAS</t>
        </is>
      </c>
      <c r="I675" t="n">
        <v>173.87</v>
      </c>
      <c r="J675" t="n">
        <v>678.09</v>
      </c>
    </row>
    <row r="676">
      <c r="A676" t="n">
        <v>3801</v>
      </c>
      <c r="B676" t="inlineStr">
        <is>
          <t>Love Cabaret</t>
        </is>
      </c>
      <c r="C676" s="556" t="n">
        <v>45748</v>
      </c>
      <c r="D676" t="inlineStr">
        <is>
          <t>03/2025</t>
        </is>
      </c>
      <c r="E676" t="inlineStr">
        <is>
          <t>JOSEPHINE</t>
        </is>
      </c>
      <c r="F676" t="inlineStr">
        <is>
          <t>LITRO</t>
        </is>
      </c>
      <c r="G676" t="n">
        <v>3.9</v>
      </c>
      <c r="H676" t="inlineStr">
        <is>
          <t>BEBIDAS</t>
        </is>
      </c>
      <c r="I676" t="n">
        <v>173.87</v>
      </c>
      <c r="J676" t="n">
        <v>678.09</v>
      </c>
    </row>
    <row r="677">
      <c r="A677" t="n">
        <v>3883</v>
      </c>
      <c r="B677" t="inlineStr">
        <is>
          <t>Love Cabaret</t>
        </is>
      </c>
      <c r="C677" s="556" t="n">
        <v>45778</v>
      </c>
      <c r="D677" t="inlineStr">
        <is>
          <t>04/2025</t>
        </is>
      </c>
      <c r="E677" t="inlineStr">
        <is>
          <t>JOSEPHINE</t>
        </is>
      </c>
      <c r="F677" t="inlineStr">
        <is>
          <t>LITRO</t>
        </is>
      </c>
      <c r="G677" t="n">
        <v>2</v>
      </c>
      <c r="H677" t="inlineStr">
        <is>
          <t>BEBIDAS</t>
        </is>
      </c>
      <c r="I677" t="n">
        <v>173.87</v>
      </c>
      <c r="J677" t="n">
        <v>347.74</v>
      </c>
    </row>
    <row r="678">
      <c r="A678" t="n">
        <v>4687</v>
      </c>
      <c r="B678" t="inlineStr">
        <is>
          <t>Love Cabaret</t>
        </is>
      </c>
      <c r="C678" s="556" t="n">
        <v>45809</v>
      </c>
      <c r="D678" t="inlineStr">
        <is>
          <t>05/2025</t>
        </is>
      </c>
      <c r="E678" t="inlineStr">
        <is>
          <t>JOSEPHINE</t>
        </is>
      </c>
      <c r="F678" t="inlineStr">
        <is>
          <t>LITRO</t>
        </is>
      </c>
      <c r="G678" t="n">
        <v>1.85</v>
      </c>
      <c r="H678" t="inlineStr">
        <is>
          <t>BEBIDAS</t>
        </is>
      </c>
      <c r="I678" t="n">
        <v>173.87</v>
      </c>
      <c r="J678" t="n">
        <v>321.66</v>
      </c>
    </row>
    <row r="679">
      <c r="A679" t="n">
        <v>5162</v>
      </c>
      <c r="B679" t="inlineStr">
        <is>
          <t>Love Cabaret</t>
        </is>
      </c>
      <c r="C679" s="556" t="n">
        <v>45839</v>
      </c>
      <c r="D679" t="inlineStr">
        <is>
          <t>06/2025</t>
        </is>
      </c>
      <c r="E679" t="inlineStr">
        <is>
          <t>JOSEPHINE</t>
        </is>
      </c>
      <c r="F679" t="inlineStr">
        <is>
          <t>LITRO</t>
        </is>
      </c>
      <c r="G679" t="n">
        <v>2.2</v>
      </c>
      <c r="H679" t="inlineStr">
        <is>
          <t>BEBIDAS</t>
        </is>
      </c>
      <c r="I679" t="n">
        <v>173.87</v>
      </c>
      <c r="J679" t="n">
        <v>382.51</v>
      </c>
    </row>
    <row r="680">
      <c r="A680" t="n">
        <v>5905</v>
      </c>
      <c r="B680" t="inlineStr">
        <is>
          <t>Love Cabaret</t>
        </is>
      </c>
      <c r="C680" s="556" t="n">
        <v>45870</v>
      </c>
      <c r="D680" t="inlineStr">
        <is>
          <t>07/2025</t>
        </is>
      </c>
      <c r="E680" t="inlineStr">
        <is>
          <t>JOSEPHINE</t>
        </is>
      </c>
      <c r="F680" t="inlineStr">
        <is>
          <t>LITRO</t>
        </is>
      </c>
      <c r="G680" t="n">
        <v>5.2</v>
      </c>
      <c r="H680" t="inlineStr">
        <is>
          <t>BEBIDAS</t>
        </is>
      </c>
      <c r="I680" t="n">
        <v>173.87</v>
      </c>
      <c r="J680" t="n">
        <v>904.12</v>
      </c>
    </row>
    <row r="681">
      <c r="A681" t="n">
        <v>6722</v>
      </c>
      <c r="B681" t="inlineStr">
        <is>
          <t>Love Cabaret</t>
        </is>
      </c>
      <c r="C681" s="556" t="n">
        <v>45901</v>
      </c>
      <c r="D681" t="inlineStr">
        <is>
          <t>08/2025</t>
        </is>
      </c>
      <c r="E681" t="inlineStr">
        <is>
          <t>JOSEPHINE</t>
        </is>
      </c>
      <c r="F681" t="inlineStr">
        <is>
          <t>LITRO</t>
        </is>
      </c>
      <c r="G681" t="n">
        <v>2.24</v>
      </c>
      <c r="H681" t="inlineStr">
        <is>
          <t>BEBIDAS</t>
        </is>
      </c>
      <c r="I681" t="n">
        <v>173.87</v>
      </c>
      <c r="J681" t="n">
        <v>389.47</v>
      </c>
    </row>
    <row r="682">
      <c r="A682" t="n">
        <v>7155</v>
      </c>
      <c r="B682" t="inlineStr">
        <is>
          <t>Love Cabaret</t>
        </is>
      </c>
      <c r="C682" s="556" t="n">
        <v>45931</v>
      </c>
      <c r="D682" t="inlineStr">
        <is>
          <t>09/2025</t>
        </is>
      </c>
      <c r="E682" t="inlineStr">
        <is>
          <t>JOSEPHINE</t>
        </is>
      </c>
      <c r="F682" t="inlineStr">
        <is>
          <t>LITRO</t>
        </is>
      </c>
      <c r="G682" t="n">
        <v>5.38</v>
      </c>
      <c r="H682" t="inlineStr">
        <is>
          <t>BEBIDAS</t>
        </is>
      </c>
      <c r="I682" t="n">
        <v>173.87</v>
      </c>
      <c r="J682" t="n">
        <v>935.42</v>
      </c>
    </row>
    <row r="683">
      <c r="A683" t="n">
        <v>7498</v>
      </c>
      <c r="B683" t="inlineStr">
        <is>
          <t>Love Cabaret</t>
        </is>
      </c>
      <c r="C683" s="556" t="n">
        <v>45962</v>
      </c>
      <c r="D683" t="inlineStr">
        <is>
          <t>10/2025</t>
        </is>
      </c>
      <c r="E683" t="inlineStr">
        <is>
          <t>JOSEPHINE</t>
        </is>
      </c>
      <c r="F683" t="inlineStr">
        <is>
          <t>LITRO</t>
        </is>
      </c>
      <c r="G683" t="n">
        <v>9</v>
      </c>
      <c r="H683" t="inlineStr">
        <is>
          <t>BEBIDAS</t>
        </is>
      </c>
      <c r="I683" t="n">
        <v>173.87</v>
      </c>
      <c r="J683" t="n">
        <v>1564.83</v>
      </c>
    </row>
    <row r="684">
      <c r="A684" t="n">
        <v>7848</v>
      </c>
      <c r="B684" t="inlineStr">
        <is>
          <t>Love Cabaret</t>
        </is>
      </c>
      <c r="C684" s="556" t="n">
        <v>45992</v>
      </c>
      <c r="D684" t="inlineStr">
        <is>
          <t>11/2025</t>
        </is>
      </c>
      <c r="E684" t="inlineStr">
        <is>
          <t>JOSEPHINE</t>
        </is>
      </c>
      <c r="F684" t="inlineStr">
        <is>
          <t>LITRO</t>
        </is>
      </c>
      <c r="G684" t="n">
        <v>10.84</v>
      </c>
      <c r="H684" t="inlineStr">
        <is>
          <t>BEBIDAS</t>
        </is>
      </c>
      <c r="I684" t="n">
        <v>173.87</v>
      </c>
      <c r="J684" t="n">
        <v>1884.75</v>
      </c>
    </row>
    <row r="685">
      <c r="A685" t="n">
        <v>7961</v>
      </c>
      <c r="B685" t="inlineStr">
        <is>
          <t>Love Cabaret</t>
        </is>
      </c>
      <c r="C685" s="556" t="n">
        <v>46023</v>
      </c>
      <c r="D685" t="inlineStr">
        <is>
          <t>12/2025</t>
        </is>
      </c>
      <c r="E685" t="inlineStr">
        <is>
          <t>JOSEPHINE</t>
        </is>
      </c>
      <c r="F685" t="inlineStr">
        <is>
          <t>LITRO</t>
        </is>
      </c>
      <c r="G685" t="n">
        <v>8.06</v>
      </c>
      <c r="H685" t="inlineStr">
        <is>
          <t>BEBIDAS</t>
        </is>
      </c>
      <c r="I685" t="n">
        <v>173.87</v>
      </c>
      <c r="J685" t="n">
        <v>1401.39</v>
      </c>
    </row>
    <row r="686">
      <c r="A686" t="n">
        <v>8446</v>
      </c>
      <c r="B686" t="inlineStr">
        <is>
          <t>Love Cabaret</t>
        </is>
      </c>
      <c r="C686" s="556" t="n">
        <v>46054</v>
      </c>
      <c r="D686" t="inlineStr">
        <is>
          <t>01/2026</t>
        </is>
      </c>
      <c r="E686" t="inlineStr">
        <is>
          <t>JOSEPHINE</t>
        </is>
      </c>
      <c r="F686" t="inlineStr">
        <is>
          <t>LITRO</t>
        </is>
      </c>
      <c r="G686" t="n">
        <v>3.97</v>
      </c>
      <c r="H686" t="inlineStr">
        <is>
          <t>BEBIDAS</t>
        </is>
      </c>
      <c r="I686" t="n">
        <v>173.87</v>
      </c>
      <c r="J686" t="n">
        <v>690.26</v>
      </c>
    </row>
    <row r="687">
      <c r="A687" t="n">
        <v>9044</v>
      </c>
      <c r="B687" t="inlineStr">
        <is>
          <t>Love Cabaret</t>
        </is>
      </c>
      <c r="C687" s="556" t="n">
        <v>46082</v>
      </c>
      <c r="D687" t="inlineStr">
        <is>
          <t>02/2026</t>
        </is>
      </c>
      <c r="E687" t="inlineStr">
        <is>
          <t>JOSEPHINE</t>
        </is>
      </c>
      <c r="F687" t="inlineStr">
        <is>
          <t>LITRO</t>
        </is>
      </c>
      <c r="G687" t="n">
        <v>2.86</v>
      </c>
      <c r="H687" t="inlineStr">
        <is>
          <t>BEBIDAS</t>
        </is>
      </c>
      <c r="I687" t="n">
        <v>173.87</v>
      </c>
      <c r="J687" t="n">
        <v>497.27</v>
      </c>
    </row>
    <row r="688">
      <c r="A688" t="n">
        <v>10297</v>
      </c>
      <c r="B688" t="inlineStr">
        <is>
          <t>Love Cabaret</t>
        </is>
      </c>
      <c r="C688" s="556" t="n">
        <v>46143</v>
      </c>
      <c r="D688" t="inlineStr">
        <is>
          <t>04/2026</t>
        </is>
      </c>
      <c r="E688" t="inlineStr">
        <is>
          <t>JOSEPHINE</t>
        </is>
      </c>
      <c r="F688" t="inlineStr">
        <is>
          <t>LITRO</t>
        </is>
      </c>
      <c r="G688" t="n">
        <v>0.79</v>
      </c>
      <c r="H688" t="inlineStr">
        <is>
          <t>BEBIDAS</t>
        </is>
      </c>
      <c r="I688" t="n">
        <v>173.87</v>
      </c>
      <c r="J688" t="n">
        <v>137.36</v>
      </c>
    </row>
    <row r="689">
      <c r="A689" t="n">
        <v>229</v>
      </c>
      <c r="B689" t="inlineStr">
        <is>
          <t>Love Cabaret</t>
        </is>
      </c>
      <c r="C689" s="556" t="n">
        <v>45597</v>
      </c>
      <c r="D689" t="inlineStr">
        <is>
          <t>10/2024</t>
        </is>
      </c>
      <c r="E689" t="inlineStr">
        <is>
          <t>KIT KAT CLUB</t>
        </is>
      </c>
      <c r="F689" t="inlineStr">
        <is>
          <t>LITRO</t>
        </is>
      </c>
      <c r="G689" t="n">
        <v>5.1</v>
      </c>
      <c r="H689" t="inlineStr">
        <is>
          <t>BEBIDAS</t>
        </is>
      </c>
      <c r="I689" t="n">
        <v>5.47</v>
      </c>
      <c r="J689" t="n">
        <v>27.9</v>
      </c>
    </row>
    <row r="690">
      <c r="A690" t="n">
        <v>901</v>
      </c>
      <c r="B690" t="inlineStr">
        <is>
          <t>Love Cabaret</t>
        </is>
      </c>
      <c r="C690" s="556" t="n">
        <v>45627</v>
      </c>
      <c r="D690" t="inlineStr">
        <is>
          <t>11/2024</t>
        </is>
      </c>
      <c r="E690" t="inlineStr">
        <is>
          <t>KIT KAT CLUB</t>
        </is>
      </c>
      <c r="F690" t="inlineStr">
        <is>
          <t>LITRO</t>
        </is>
      </c>
      <c r="G690" t="n">
        <v>4.5</v>
      </c>
      <c r="H690" t="inlineStr">
        <is>
          <t>BEBIDAS</t>
        </is>
      </c>
      <c r="I690" t="n">
        <v>5.47</v>
      </c>
      <c r="J690" t="n">
        <v>24.62</v>
      </c>
    </row>
    <row r="691">
      <c r="A691" t="n">
        <v>901</v>
      </c>
      <c r="B691" t="inlineStr">
        <is>
          <t>Love Cabaret</t>
        </is>
      </c>
      <c r="C691" s="556" t="n">
        <v>45627</v>
      </c>
      <c r="D691" t="inlineStr">
        <is>
          <t>11/2024</t>
        </is>
      </c>
      <c r="E691" t="inlineStr">
        <is>
          <t>KIT KAT CLUB</t>
        </is>
      </c>
      <c r="F691" t="inlineStr">
        <is>
          <t>LITRO</t>
        </is>
      </c>
      <c r="G691" t="n">
        <v>4.5</v>
      </c>
      <c r="H691" t="inlineStr">
        <is>
          <t>BEBIDAS</t>
        </is>
      </c>
      <c r="I691" t="n">
        <v>5.47</v>
      </c>
      <c r="J691" t="n">
        <v>24.62</v>
      </c>
    </row>
    <row r="692">
      <c r="A692" t="n">
        <v>1332</v>
      </c>
      <c r="B692" t="inlineStr">
        <is>
          <t>Love Cabaret</t>
        </is>
      </c>
      <c r="C692" s="556" t="n">
        <v>45689</v>
      </c>
      <c r="D692" t="inlineStr">
        <is>
          <t>01/2025</t>
        </is>
      </c>
      <c r="E692" t="inlineStr">
        <is>
          <t>KIT KAT CLUB</t>
        </is>
      </c>
      <c r="F692" t="inlineStr">
        <is>
          <t>LITRO</t>
        </is>
      </c>
      <c r="G692" t="n">
        <v>13.3</v>
      </c>
      <c r="H692" t="inlineStr">
        <is>
          <t>BEBIDAS</t>
        </is>
      </c>
      <c r="I692" t="n">
        <v>5.47</v>
      </c>
      <c r="J692" t="n">
        <v>72.75</v>
      </c>
    </row>
    <row r="693">
      <c r="A693" t="n">
        <v>3130</v>
      </c>
      <c r="B693" t="inlineStr">
        <is>
          <t>Love Cabaret</t>
        </is>
      </c>
      <c r="C693" s="556" t="n">
        <v>45717</v>
      </c>
      <c r="D693" t="inlineStr">
        <is>
          <t>02/2025</t>
        </is>
      </c>
      <c r="E693" t="inlineStr">
        <is>
          <t>KIT KAT CLUB</t>
        </is>
      </c>
      <c r="F693" t="inlineStr">
        <is>
          <t>LITRO</t>
        </is>
      </c>
      <c r="G693" t="n">
        <v>4.5</v>
      </c>
      <c r="H693" t="inlineStr">
        <is>
          <t>BEBIDAS</t>
        </is>
      </c>
      <c r="I693" t="n">
        <v>5.47</v>
      </c>
      <c r="J693" t="n">
        <v>24.62</v>
      </c>
    </row>
    <row r="694">
      <c r="A694" t="n">
        <v>3803</v>
      </c>
      <c r="B694" t="inlineStr">
        <is>
          <t>Love Cabaret</t>
        </is>
      </c>
      <c r="C694" s="556" t="n">
        <v>45748</v>
      </c>
      <c r="D694" t="inlineStr">
        <is>
          <t>03/2025</t>
        </is>
      </c>
      <c r="E694" t="inlineStr">
        <is>
          <t>KIT KAT CLUB</t>
        </is>
      </c>
      <c r="F694" t="inlineStr">
        <is>
          <t>LITRO</t>
        </is>
      </c>
      <c r="G694" t="n">
        <v>10.6</v>
      </c>
      <c r="H694" t="inlineStr">
        <is>
          <t>BEBIDAS</t>
        </is>
      </c>
      <c r="I694" t="n">
        <v>5.47</v>
      </c>
      <c r="J694" t="n">
        <v>57.98</v>
      </c>
    </row>
    <row r="695">
      <c r="A695" t="n">
        <v>3803</v>
      </c>
      <c r="B695" t="inlineStr">
        <is>
          <t>Love Cabaret</t>
        </is>
      </c>
      <c r="C695" s="556" t="n">
        <v>45748</v>
      </c>
      <c r="D695" t="inlineStr">
        <is>
          <t>03/2025</t>
        </is>
      </c>
      <c r="E695" t="inlineStr">
        <is>
          <t>KIT KAT CLUB</t>
        </is>
      </c>
      <c r="F695" t="inlineStr">
        <is>
          <t>LITRO</t>
        </is>
      </c>
      <c r="G695" t="n">
        <v>10.6</v>
      </c>
      <c r="H695" t="inlineStr">
        <is>
          <t>BEBIDAS</t>
        </is>
      </c>
      <c r="I695" t="n">
        <v>5.47</v>
      </c>
      <c r="J695" t="n">
        <v>57.98</v>
      </c>
    </row>
    <row r="696">
      <c r="A696" t="n">
        <v>3884</v>
      </c>
      <c r="B696" t="inlineStr">
        <is>
          <t>Love Cabaret</t>
        </is>
      </c>
      <c r="C696" s="556" t="n">
        <v>45778</v>
      </c>
      <c r="D696" t="inlineStr">
        <is>
          <t>04/2025</t>
        </is>
      </c>
      <c r="E696" t="inlineStr">
        <is>
          <t>KIT KAT CLUB</t>
        </is>
      </c>
      <c r="F696" t="inlineStr">
        <is>
          <t>LITRO</t>
        </is>
      </c>
      <c r="G696" t="n">
        <v>17.6</v>
      </c>
      <c r="H696" t="inlineStr">
        <is>
          <t>BEBIDAS</t>
        </is>
      </c>
      <c r="I696" t="n">
        <v>5.47</v>
      </c>
      <c r="J696" t="n">
        <v>96.27</v>
      </c>
    </row>
    <row r="697">
      <c r="A697" t="n">
        <v>4688</v>
      </c>
      <c r="B697" t="inlineStr">
        <is>
          <t>Love Cabaret</t>
        </is>
      </c>
      <c r="C697" s="556" t="n">
        <v>45809</v>
      </c>
      <c r="D697" t="inlineStr">
        <is>
          <t>05/2025</t>
        </is>
      </c>
      <c r="E697" t="inlineStr">
        <is>
          <t>KIT KAT CLUB</t>
        </is>
      </c>
      <c r="F697" t="inlineStr">
        <is>
          <t>LITRO</t>
        </is>
      </c>
      <c r="G697" t="n">
        <v>10.4</v>
      </c>
      <c r="H697" t="inlineStr">
        <is>
          <t>BEBIDAS</t>
        </is>
      </c>
      <c r="I697" t="n">
        <v>5.47</v>
      </c>
      <c r="J697" t="n">
        <v>56.89</v>
      </c>
    </row>
    <row r="698">
      <c r="A698" t="n">
        <v>5163</v>
      </c>
      <c r="B698" t="inlineStr">
        <is>
          <t>Love Cabaret</t>
        </is>
      </c>
      <c r="C698" s="556" t="n">
        <v>45839</v>
      </c>
      <c r="D698" t="inlineStr">
        <is>
          <t>06/2025</t>
        </is>
      </c>
      <c r="E698" t="inlineStr">
        <is>
          <t>KIT KAT CLUB</t>
        </is>
      </c>
      <c r="F698" t="inlineStr">
        <is>
          <t>LITRO</t>
        </is>
      </c>
      <c r="G698" t="n">
        <v>10.2</v>
      </c>
      <c r="H698" t="inlineStr">
        <is>
          <t>BEBIDAS</t>
        </is>
      </c>
      <c r="I698" t="n">
        <v>5.47</v>
      </c>
      <c r="J698" t="n">
        <v>55.79</v>
      </c>
    </row>
    <row r="699">
      <c r="A699" t="n">
        <v>5906</v>
      </c>
      <c r="B699" t="inlineStr">
        <is>
          <t>Love Cabaret</t>
        </is>
      </c>
      <c r="C699" s="556" t="n">
        <v>45870</v>
      </c>
      <c r="D699" t="inlineStr">
        <is>
          <t>07/2025</t>
        </is>
      </c>
      <c r="E699" t="inlineStr">
        <is>
          <t>KIT KAT CLUB</t>
        </is>
      </c>
      <c r="F699" t="inlineStr">
        <is>
          <t>LITRO</t>
        </is>
      </c>
      <c r="G699" t="n">
        <v>18.1</v>
      </c>
      <c r="H699" t="inlineStr">
        <is>
          <t>BEBIDAS</t>
        </is>
      </c>
      <c r="I699" t="n">
        <v>5.47</v>
      </c>
      <c r="J699" t="n">
        <v>99.01000000000001</v>
      </c>
    </row>
    <row r="700">
      <c r="A700" t="n">
        <v>6723</v>
      </c>
      <c r="B700" t="inlineStr">
        <is>
          <t>Love Cabaret</t>
        </is>
      </c>
      <c r="C700" s="556" t="n">
        <v>45901</v>
      </c>
      <c r="D700" t="inlineStr">
        <is>
          <t>08/2025</t>
        </is>
      </c>
      <c r="E700" t="inlineStr">
        <is>
          <t>KIT KAT CLUB</t>
        </is>
      </c>
      <c r="F700" t="inlineStr">
        <is>
          <t>LITRO</t>
        </is>
      </c>
      <c r="G700" t="n">
        <v>3.27</v>
      </c>
      <c r="H700" t="inlineStr">
        <is>
          <t>BEBIDAS</t>
        </is>
      </c>
      <c r="I700" t="n">
        <v>5.47</v>
      </c>
      <c r="J700" t="n">
        <v>17.89</v>
      </c>
    </row>
    <row r="701">
      <c r="A701" t="n">
        <v>230</v>
      </c>
      <c r="B701" t="inlineStr">
        <is>
          <t>Love Cabaret</t>
        </is>
      </c>
      <c r="C701" s="556" t="n">
        <v>45597</v>
      </c>
      <c r="D701" t="inlineStr">
        <is>
          <t>10/2024</t>
        </is>
      </c>
      <c r="E701" t="inlineStr">
        <is>
          <t>LUZ DEL FUEGO</t>
        </is>
      </c>
      <c r="F701" t="inlineStr">
        <is>
          <t>LITRO</t>
        </is>
      </c>
      <c r="G701" t="n">
        <v>8.9</v>
      </c>
      <c r="H701" t="inlineStr">
        <is>
          <t>BEBIDAS</t>
        </is>
      </c>
      <c r="I701" t="n">
        <v>216.58</v>
      </c>
      <c r="J701" t="n">
        <v>1927.56</v>
      </c>
    </row>
    <row r="702">
      <c r="A702" t="n">
        <v>902</v>
      </c>
      <c r="B702" t="inlineStr">
        <is>
          <t>Love Cabaret</t>
        </is>
      </c>
      <c r="C702" s="556" t="n">
        <v>45627</v>
      </c>
      <c r="D702" t="inlineStr">
        <is>
          <t>11/2024</t>
        </is>
      </c>
      <c r="E702" t="inlineStr">
        <is>
          <t>LUZ DEL FUEGO</t>
        </is>
      </c>
      <c r="F702" t="inlineStr">
        <is>
          <t>LITRO</t>
        </is>
      </c>
      <c r="G702" t="n">
        <v>9.4</v>
      </c>
      <c r="H702" t="inlineStr">
        <is>
          <t>BEBIDAS</t>
        </is>
      </c>
      <c r="I702" t="n">
        <v>216.58</v>
      </c>
      <c r="J702" t="n">
        <v>2035.85</v>
      </c>
    </row>
    <row r="703">
      <c r="A703" t="n">
        <v>902</v>
      </c>
      <c r="B703" t="inlineStr">
        <is>
          <t>Love Cabaret</t>
        </is>
      </c>
      <c r="C703" s="556" t="n">
        <v>45627</v>
      </c>
      <c r="D703" t="inlineStr">
        <is>
          <t>11/2024</t>
        </is>
      </c>
      <c r="E703" t="inlineStr">
        <is>
          <t>LUZ DEL FUEGO</t>
        </is>
      </c>
      <c r="F703" t="inlineStr">
        <is>
          <t>LITRO</t>
        </is>
      </c>
      <c r="G703" t="n">
        <v>9.4</v>
      </c>
      <c r="H703" t="inlineStr">
        <is>
          <t>BEBIDAS</t>
        </is>
      </c>
      <c r="I703" t="n">
        <v>216.58</v>
      </c>
      <c r="J703" t="n">
        <v>2035.85</v>
      </c>
    </row>
    <row r="704">
      <c r="A704" t="n">
        <v>961</v>
      </c>
      <c r="B704" t="inlineStr">
        <is>
          <t>Love Cabaret</t>
        </is>
      </c>
      <c r="C704" s="556" t="n">
        <v>45658</v>
      </c>
      <c r="D704" t="inlineStr">
        <is>
          <t>12/2024</t>
        </is>
      </c>
      <c r="E704" t="inlineStr">
        <is>
          <t>LUZ DEL FUEGO</t>
        </is>
      </c>
      <c r="F704" t="inlineStr">
        <is>
          <t>LITRO</t>
        </is>
      </c>
      <c r="G704" t="n">
        <v>3.2</v>
      </c>
      <c r="H704" t="inlineStr">
        <is>
          <t>BEBIDAS</t>
        </is>
      </c>
      <c r="I704" t="n">
        <v>216.58</v>
      </c>
      <c r="J704" t="n">
        <v>693.0599999999999</v>
      </c>
    </row>
    <row r="705">
      <c r="A705" t="n">
        <v>961</v>
      </c>
      <c r="B705" t="inlineStr">
        <is>
          <t>Love Cabaret</t>
        </is>
      </c>
      <c r="C705" s="556" t="n">
        <v>45658</v>
      </c>
      <c r="D705" t="inlineStr">
        <is>
          <t>12/2024</t>
        </is>
      </c>
      <c r="E705" t="inlineStr">
        <is>
          <t>LUZ DEL FUEGO</t>
        </is>
      </c>
      <c r="F705" t="inlineStr">
        <is>
          <t>LITRO</t>
        </is>
      </c>
      <c r="G705" t="n">
        <v>3.2</v>
      </c>
      <c r="H705" t="inlineStr">
        <is>
          <t>BEBIDAS</t>
        </is>
      </c>
      <c r="I705" t="n">
        <v>216.58</v>
      </c>
      <c r="J705" t="n">
        <v>693.0599999999999</v>
      </c>
    </row>
    <row r="706">
      <c r="A706" t="n">
        <v>1333</v>
      </c>
      <c r="B706" t="inlineStr">
        <is>
          <t>Love Cabaret</t>
        </is>
      </c>
      <c r="C706" s="556" t="n">
        <v>45689</v>
      </c>
      <c r="D706" t="inlineStr">
        <is>
          <t>01/2025</t>
        </is>
      </c>
      <c r="E706" t="inlineStr">
        <is>
          <t>LUZ DEL FUEGO</t>
        </is>
      </c>
      <c r="F706" t="inlineStr">
        <is>
          <t>LITRO</t>
        </is>
      </c>
      <c r="G706" t="n">
        <v>3.6</v>
      </c>
      <c r="H706" t="inlineStr">
        <is>
          <t>BEBIDAS</t>
        </is>
      </c>
      <c r="I706" t="n">
        <v>216.58</v>
      </c>
      <c r="J706" t="n">
        <v>779.6900000000001</v>
      </c>
    </row>
    <row r="707">
      <c r="A707" t="n">
        <v>3131</v>
      </c>
      <c r="B707" t="inlineStr">
        <is>
          <t>Love Cabaret</t>
        </is>
      </c>
      <c r="C707" s="556" t="n">
        <v>45717</v>
      </c>
      <c r="D707" t="inlineStr">
        <is>
          <t>02/2025</t>
        </is>
      </c>
      <c r="E707" t="inlineStr">
        <is>
          <t>LUZ DEL FUEGO</t>
        </is>
      </c>
      <c r="F707" t="inlineStr">
        <is>
          <t>LITRO</t>
        </is>
      </c>
      <c r="G707" t="n">
        <v>4.35</v>
      </c>
      <c r="H707" t="inlineStr">
        <is>
          <t>BEBIDAS</t>
        </is>
      </c>
      <c r="I707" t="n">
        <v>216.58</v>
      </c>
      <c r="J707" t="n">
        <v>942.12</v>
      </c>
    </row>
    <row r="708">
      <c r="A708" t="n">
        <v>3804</v>
      </c>
      <c r="B708" t="inlineStr">
        <is>
          <t>Love Cabaret</t>
        </is>
      </c>
      <c r="C708" s="556" t="n">
        <v>45748</v>
      </c>
      <c r="D708" t="inlineStr">
        <is>
          <t>03/2025</t>
        </is>
      </c>
      <c r="E708" t="inlineStr">
        <is>
          <t>LUZ DEL FUEGO</t>
        </is>
      </c>
      <c r="F708" t="inlineStr">
        <is>
          <t>LITRO</t>
        </is>
      </c>
      <c r="G708" t="n">
        <v>3.7</v>
      </c>
      <c r="H708" t="inlineStr">
        <is>
          <t>BEBIDAS</t>
        </is>
      </c>
      <c r="I708" t="n">
        <v>216.58</v>
      </c>
      <c r="J708" t="n">
        <v>801.35</v>
      </c>
    </row>
    <row r="709">
      <c r="A709" t="n">
        <v>3804</v>
      </c>
      <c r="B709" t="inlineStr">
        <is>
          <t>Love Cabaret</t>
        </is>
      </c>
      <c r="C709" s="556" t="n">
        <v>45748</v>
      </c>
      <c r="D709" t="inlineStr">
        <is>
          <t>03/2025</t>
        </is>
      </c>
      <c r="E709" t="inlineStr">
        <is>
          <t>LUZ DEL FUEGO</t>
        </is>
      </c>
      <c r="F709" t="inlineStr">
        <is>
          <t>LITRO</t>
        </is>
      </c>
      <c r="G709" t="n">
        <v>3.7</v>
      </c>
      <c r="H709" t="inlineStr">
        <is>
          <t>BEBIDAS</t>
        </is>
      </c>
      <c r="I709" t="n">
        <v>216.58</v>
      </c>
      <c r="J709" t="n">
        <v>801.35</v>
      </c>
    </row>
    <row r="710">
      <c r="A710" t="n">
        <v>3885</v>
      </c>
      <c r="B710" t="inlineStr">
        <is>
          <t>Love Cabaret</t>
        </is>
      </c>
      <c r="C710" s="556" t="n">
        <v>45778</v>
      </c>
      <c r="D710" t="inlineStr">
        <is>
          <t>04/2025</t>
        </is>
      </c>
      <c r="E710" t="inlineStr">
        <is>
          <t>LUZ DEL FUEGO</t>
        </is>
      </c>
      <c r="F710" t="inlineStr">
        <is>
          <t>LITRO</t>
        </is>
      </c>
      <c r="G710" t="n">
        <v>8</v>
      </c>
      <c r="H710" t="inlineStr">
        <is>
          <t>BEBIDAS</t>
        </is>
      </c>
      <c r="I710" t="n">
        <v>216.58</v>
      </c>
      <c r="J710" t="n">
        <v>1732.64</v>
      </c>
    </row>
    <row r="711">
      <c r="A711" t="n">
        <v>4689</v>
      </c>
      <c r="B711" t="inlineStr">
        <is>
          <t>Love Cabaret</t>
        </is>
      </c>
      <c r="C711" s="556" t="n">
        <v>45809</v>
      </c>
      <c r="D711" t="inlineStr">
        <is>
          <t>05/2025</t>
        </is>
      </c>
      <c r="E711" t="inlineStr">
        <is>
          <t>LUZ DEL FUEGO</t>
        </is>
      </c>
      <c r="F711" t="inlineStr">
        <is>
          <t>LITRO</t>
        </is>
      </c>
      <c r="G711" t="n">
        <v>4</v>
      </c>
      <c r="H711" t="inlineStr">
        <is>
          <t>BEBIDAS</t>
        </is>
      </c>
      <c r="I711" t="n">
        <v>216.58</v>
      </c>
      <c r="J711" t="n">
        <v>866.3200000000001</v>
      </c>
    </row>
    <row r="712">
      <c r="A712" t="n">
        <v>5164</v>
      </c>
      <c r="B712" t="inlineStr">
        <is>
          <t>Love Cabaret</t>
        </is>
      </c>
      <c r="C712" s="556" t="n">
        <v>45839</v>
      </c>
      <c r="D712" t="inlineStr">
        <is>
          <t>06/2025</t>
        </is>
      </c>
      <c r="E712" t="inlineStr">
        <is>
          <t>LUZ DEL FUEGO</t>
        </is>
      </c>
      <c r="F712" t="inlineStr">
        <is>
          <t>LITRO</t>
        </is>
      </c>
      <c r="G712" t="n">
        <v>10.75</v>
      </c>
      <c r="H712" t="inlineStr">
        <is>
          <t>BEBIDAS</t>
        </is>
      </c>
      <c r="I712" t="n">
        <v>216.58</v>
      </c>
      <c r="J712" t="n">
        <v>2328.24</v>
      </c>
    </row>
    <row r="713">
      <c r="A713" t="n">
        <v>5907</v>
      </c>
      <c r="B713" t="inlineStr">
        <is>
          <t>Love Cabaret</t>
        </is>
      </c>
      <c r="C713" s="556" t="n">
        <v>45870</v>
      </c>
      <c r="D713" t="inlineStr">
        <is>
          <t>07/2025</t>
        </is>
      </c>
      <c r="E713" t="inlineStr">
        <is>
          <t>LUZ DEL FUEGO</t>
        </is>
      </c>
      <c r="F713" t="inlineStr">
        <is>
          <t>LITRO</t>
        </is>
      </c>
      <c r="G713" t="n">
        <v>5.8</v>
      </c>
      <c r="H713" t="inlineStr">
        <is>
          <t>BEBIDAS</t>
        </is>
      </c>
      <c r="I713" t="n">
        <v>216.58</v>
      </c>
      <c r="J713" t="n">
        <v>1256.16</v>
      </c>
    </row>
    <row r="714">
      <c r="A714" t="n">
        <v>6724</v>
      </c>
      <c r="B714" t="inlineStr">
        <is>
          <t>Love Cabaret</t>
        </is>
      </c>
      <c r="C714" s="556" t="n">
        <v>45901</v>
      </c>
      <c r="D714" t="inlineStr">
        <is>
          <t>08/2025</t>
        </is>
      </c>
      <c r="E714" t="inlineStr">
        <is>
          <t>LUZ DEL FUEGO</t>
        </is>
      </c>
      <c r="F714" t="inlineStr">
        <is>
          <t>LITRO</t>
        </is>
      </c>
      <c r="G714" t="n">
        <v>0.8100000000000001</v>
      </c>
      <c r="H714" t="inlineStr">
        <is>
          <t>BEBIDAS</t>
        </is>
      </c>
      <c r="I714" t="n">
        <v>216.58</v>
      </c>
      <c r="J714" t="n">
        <v>175.43</v>
      </c>
    </row>
    <row r="715">
      <c r="A715" t="n">
        <v>7156</v>
      </c>
      <c r="B715" t="inlineStr">
        <is>
          <t>Love Cabaret</t>
        </is>
      </c>
      <c r="C715" s="556" t="n">
        <v>45931</v>
      </c>
      <c r="D715" t="inlineStr">
        <is>
          <t>09/2025</t>
        </is>
      </c>
      <c r="E715" t="inlineStr">
        <is>
          <t>LUZ DEL FUEGO</t>
        </is>
      </c>
      <c r="F715" t="inlineStr">
        <is>
          <t>LITRO</t>
        </is>
      </c>
      <c r="G715" t="n">
        <v>6.12</v>
      </c>
      <c r="H715" t="inlineStr">
        <is>
          <t>BEBIDAS</t>
        </is>
      </c>
      <c r="I715" t="n">
        <v>216.58</v>
      </c>
      <c r="J715" t="n">
        <v>1325.47</v>
      </c>
    </row>
    <row r="716">
      <c r="A716" t="n">
        <v>7499</v>
      </c>
      <c r="B716" t="inlineStr">
        <is>
          <t>Love Cabaret</t>
        </is>
      </c>
      <c r="C716" s="556" t="n">
        <v>45962</v>
      </c>
      <c r="D716" t="inlineStr">
        <is>
          <t>10/2025</t>
        </is>
      </c>
      <c r="E716" t="inlineStr">
        <is>
          <t>LUZ DEL FUEGO</t>
        </is>
      </c>
      <c r="F716" t="inlineStr">
        <is>
          <t>LITRO</t>
        </is>
      </c>
      <c r="G716" t="n">
        <v>6.4</v>
      </c>
      <c r="H716" t="inlineStr">
        <is>
          <t>BEBIDAS</t>
        </is>
      </c>
      <c r="I716" t="n">
        <v>216.58</v>
      </c>
      <c r="J716" t="n">
        <v>1386.11</v>
      </c>
    </row>
    <row r="717">
      <c r="A717" t="n">
        <v>7849</v>
      </c>
      <c r="B717" t="inlineStr">
        <is>
          <t>Love Cabaret</t>
        </is>
      </c>
      <c r="C717" s="556" t="n">
        <v>45992</v>
      </c>
      <c r="D717" t="inlineStr">
        <is>
          <t>11/2025</t>
        </is>
      </c>
      <c r="E717" t="inlineStr">
        <is>
          <t>LUZ DEL FUEGO</t>
        </is>
      </c>
      <c r="F717" t="inlineStr">
        <is>
          <t>LITRO</t>
        </is>
      </c>
      <c r="G717" t="n">
        <v>3.8</v>
      </c>
      <c r="H717" t="inlineStr">
        <is>
          <t>BEBIDAS</t>
        </is>
      </c>
      <c r="I717" t="n">
        <v>216.58</v>
      </c>
      <c r="J717" t="n">
        <v>823</v>
      </c>
    </row>
    <row r="718">
      <c r="A718" t="n">
        <v>7962</v>
      </c>
      <c r="B718" t="inlineStr">
        <is>
          <t>Love Cabaret</t>
        </is>
      </c>
      <c r="C718" s="556" t="n">
        <v>46023</v>
      </c>
      <c r="D718" t="inlineStr">
        <is>
          <t>12/2025</t>
        </is>
      </c>
      <c r="E718" t="inlineStr">
        <is>
          <t>LUZ DEL FUEGO</t>
        </is>
      </c>
      <c r="F718" t="inlineStr">
        <is>
          <t>LITRO</t>
        </is>
      </c>
      <c r="G718" t="n">
        <v>1.98</v>
      </c>
      <c r="H718" t="inlineStr">
        <is>
          <t>BEBIDAS</t>
        </is>
      </c>
      <c r="I718" t="n">
        <v>216.58</v>
      </c>
      <c r="J718" t="n">
        <v>428.83</v>
      </c>
    </row>
    <row r="719">
      <c r="A719" t="n">
        <v>8447</v>
      </c>
      <c r="B719" t="inlineStr">
        <is>
          <t>Love Cabaret</t>
        </is>
      </c>
      <c r="C719" s="556" t="n">
        <v>46054</v>
      </c>
      <c r="D719" t="inlineStr">
        <is>
          <t>01/2026</t>
        </is>
      </c>
      <c r="E719" t="inlineStr">
        <is>
          <t>LUZ DEL FUEGO</t>
        </is>
      </c>
      <c r="F719" t="inlineStr">
        <is>
          <t>LITRO</t>
        </is>
      </c>
      <c r="G719" t="n">
        <v>3.64</v>
      </c>
      <c r="H719" t="inlineStr">
        <is>
          <t>BEBIDAS</t>
        </is>
      </c>
      <c r="I719" t="n">
        <v>216.58</v>
      </c>
      <c r="J719" t="n">
        <v>788.35</v>
      </c>
    </row>
    <row r="720">
      <c r="A720" t="n">
        <v>9045</v>
      </c>
      <c r="B720" t="inlineStr">
        <is>
          <t>Love Cabaret</t>
        </is>
      </c>
      <c r="C720" s="556" t="n">
        <v>46082</v>
      </c>
      <c r="D720" t="inlineStr">
        <is>
          <t>02/2026</t>
        </is>
      </c>
      <c r="E720" t="inlineStr">
        <is>
          <t>LUZ DEL FUEGO</t>
        </is>
      </c>
      <c r="F720" t="inlineStr">
        <is>
          <t>LITRO</t>
        </is>
      </c>
      <c r="G720" t="n">
        <v>6.04</v>
      </c>
      <c r="H720" t="inlineStr">
        <is>
          <t>BEBIDAS</t>
        </is>
      </c>
      <c r="I720" t="n">
        <v>216.58</v>
      </c>
      <c r="J720" t="n">
        <v>1308.14</v>
      </c>
    </row>
    <row r="721">
      <c r="A721" t="n">
        <v>10298</v>
      </c>
      <c r="B721" t="inlineStr">
        <is>
          <t>Love Cabaret</t>
        </is>
      </c>
      <c r="C721" s="556" t="n">
        <v>46143</v>
      </c>
      <c r="D721" t="inlineStr">
        <is>
          <t>04/2026</t>
        </is>
      </c>
      <c r="E721" t="inlineStr">
        <is>
          <t>LUZ DEL FUEGO</t>
        </is>
      </c>
      <c r="F721" t="inlineStr">
        <is>
          <t>LITRO</t>
        </is>
      </c>
      <c r="G721" t="n">
        <v>5.27</v>
      </c>
      <c r="H721" t="inlineStr">
        <is>
          <t>BEBIDAS</t>
        </is>
      </c>
      <c r="I721" t="n">
        <v>216.58</v>
      </c>
      <c r="J721" t="n">
        <v>1141.38</v>
      </c>
    </row>
    <row r="722">
      <c r="A722" t="n">
        <v>10566</v>
      </c>
      <c r="B722" t="inlineStr">
        <is>
          <t>Love Cabaret</t>
        </is>
      </c>
      <c r="C722" s="556" t="n">
        <v>46174</v>
      </c>
      <c r="D722" t="inlineStr">
        <is>
          <t>05/2026</t>
        </is>
      </c>
      <c r="E722" t="inlineStr">
        <is>
          <t>LUZ DEL FUEGO</t>
        </is>
      </c>
      <c r="F722" t="inlineStr">
        <is>
          <t>LITRO</t>
        </is>
      </c>
      <c r="G722" t="n">
        <v>5</v>
      </c>
      <c r="H722" t="inlineStr">
        <is>
          <t>BEBIDAS</t>
        </is>
      </c>
      <c r="I722" t="n">
        <v>216.58</v>
      </c>
      <c r="J722" t="n">
        <v>1082.9</v>
      </c>
    </row>
    <row r="723">
      <c r="A723" t="n">
        <v>231</v>
      </c>
      <c r="B723" t="inlineStr">
        <is>
          <t>Love Cabaret</t>
        </is>
      </c>
      <c r="C723" s="556" t="n">
        <v>45597</v>
      </c>
      <c r="D723" t="inlineStr">
        <is>
          <t>10/2024</t>
        </is>
      </c>
      <c r="E723" t="inlineStr">
        <is>
          <t>MADAME JOJO</t>
        </is>
      </c>
      <c r="F723" t="inlineStr">
        <is>
          <t>LITRO</t>
        </is>
      </c>
      <c r="G723" t="n">
        <v>5.7</v>
      </c>
      <c r="H723" t="inlineStr">
        <is>
          <t>BEBIDAS</t>
        </is>
      </c>
      <c r="I723" t="n">
        <v>8.51</v>
      </c>
      <c r="J723" t="n">
        <v>48.51</v>
      </c>
    </row>
    <row r="724">
      <c r="A724" t="n">
        <v>903</v>
      </c>
      <c r="B724" t="inlineStr">
        <is>
          <t>Love Cabaret</t>
        </is>
      </c>
      <c r="C724" s="556" t="n">
        <v>45627</v>
      </c>
      <c r="D724" t="inlineStr">
        <is>
          <t>11/2024</t>
        </is>
      </c>
      <c r="E724" t="inlineStr">
        <is>
          <t>MADAME JOJO</t>
        </is>
      </c>
      <c r="F724" t="inlineStr">
        <is>
          <t>LITRO</t>
        </is>
      </c>
      <c r="G724" t="n">
        <v>2</v>
      </c>
      <c r="H724" t="inlineStr">
        <is>
          <t>BEBIDAS</t>
        </is>
      </c>
      <c r="I724" t="n">
        <v>8.51</v>
      </c>
      <c r="J724" t="n">
        <v>17.02</v>
      </c>
    </row>
    <row r="725">
      <c r="A725" t="n">
        <v>903</v>
      </c>
      <c r="B725" t="inlineStr">
        <is>
          <t>Love Cabaret</t>
        </is>
      </c>
      <c r="C725" s="556" t="n">
        <v>45627</v>
      </c>
      <c r="D725" t="inlineStr">
        <is>
          <t>11/2024</t>
        </is>
      </c>
      <c r="E725" t="inlineStr">
        <is>
          <t>MADAME JOJO</t>
        </is>
      </c>
      <c r="F725" t="inlineStr">
        <is>
          <t>LITRO</t>
        </is>
      </c>
      <c r="G725" t="n">
        <v>2</v>
      </c>
      <c r="H725" t="inlineStr">
        <is>
          <t>BEBIDAS</t>
        </is>
      </c>
      <c r="I725" t="n">
        <v>8.51</v>
      </c>
      <c r="J725" t="n">
        <v>17.02</v>
      </c>
    </row>
    <row r="726">
      <c r="A726" t="n">
        <v>1334</v>
      </c>
      <c r="B726" t="inlineStr">
        <is>
          <t>Love Cabaret</t>
        </is>
      </c>
      <c r="C726" s="556" t="n">
        <v>45689</v>
      </c>
      <c r="D726" t="inlineStr">
        <is>
          <t>01/2025</t>
        </is>
      </c>
      <c r="E726" t="inlineStr">
        <is>
          <t>MADAME JOJO</t>
        </is>
      </c>
      <c r="F726" t="inlineStr">
        <is>
          <t>LITRO</t>
        </is>
      </c>
      <c r="G726" t="n">
        <v>8</v>
      </c>
      <c r="H726" t="inlineStr">
        <is>
          <t>BEBIDAS</t>
        </is>
      </c>
      <c r="I726" t="n">
        <v>8.51</v>
      </c>
      <c r="J726" t="n">
        <v>68.08</v>
      </c>
    </row>
    <row r="727">
      <c r="A727" t="n">
        <v>3132</v>
      </c>
      <c r="B727" t="inlineStr">
        <is>
          <t>Love Cabaret</t>
        </is>
      </c>
      <c r="C727" s="556" t="n">
        <v>45717</v>
      </c>
      <c r="D727" t="inlineStr">
        <is>
          <t>02/2025</t>
        </is>
      </c>
      <c r="E727" t="inlineStr">
        <is>
          <t>MADAME JOJO</t>
        </is>
      </c>
      <c r="F727" t="inlineStr">
        <is>
          <t>LITRO</t>
        </is>
      </c>
      <c r="G727" t="n">
        <v>7</v>
      </c>
      <c r="H727" t="inlineStr">
        <is>
          <t>BEBIDAS</t>
        </is>
      </c>
      <c r="I727" t="n">
        <v>8.51</v>
      </c>
      <c r="J727" t="n">
        <v>59.57</v>
      </c>
    </row>
    <row r="728">
      <c r="A728" t="n">
        <v>3805</v>
      </c>
      <c r="B728" t="inlineStr">
        <is>
          <t>Love Cabaret</t>
        </is>
      </c>
      <c r="C728" s="556" t="n">
        <v>45748</v>
      </c>
      <c r="D728" t="inlineStr">
        <is>
          <t>03/2025</t>
        </is>
      </c>
      <c r="E728" t="inlineStr">
        <is>
          <t>MADAME JOJO</t>
        </is>
      </c>
      <c r="F728" t="inlineStr">
        <is>
          <t>LITRO</t>
        </is>
      </c>
      <c r="G728" t="n">
        <v>4.3</v>
      </c>
      <c r="H728" t="inlineStr">
        <is>
          <t>BEBIDAS</t>
        </is>
      </c>
      <c r="I728" t="n">
        <v>8.51</v>
      </c>
      <c r="J728" t="n">
        <v>36.59</v>
      </c>
    </row>
    <row r="729">
      <c r="A729" t="n">
        <v>3805</v>
      </c>
      <c r="B729" t="inlineStr">
        <is>
          <t>Love Cabaret</t>
        </is>
      </c>
      <c r="C729" s="556" t="n">
        <v>45748</v>
      </c>
      <c r="D729" t="inlineStr">
        <is>
          <t>03/2025</t>
        </is>
      </c>
      <c r="E729" t="inlineStr">
        <is>
          <t>MADAME JOJO</t>
        </is>
      </c>
      <c r="F729" t="inlineStr">
        <is>
          <t>LITRO</t>
        </is>
      </c>
      <c r="G729" t="n">
        <v>4.3</v>
      </c>
      <c r="H729" t="inlineStr">
        <is>
          <t>BEBIDAS</t>
        </is>
      </c>
      <c r="I729" t="n">
        <v>8.51</v>
      </c>
      <c r="J729" t="n">
        <v>36.59</v>
      </c>
    </row>
    <row r="730">
      <c r="A730" t="n">
        <v>3886</v>
      </c>
      <c r="B730" t="inlineStr">
        <is>
          <t>Love Cabaret</t>
        </is>
      </c>
      <c r="C730" s="556" t="n">
        <v>45778</v>
      </c>
      <c r="D730" t="inlineStr">
        <is>
          <t>04/2025</t>
        </is>
      </c>
      <c r="E730" t="inlineStr">
        <is>
          <t>MADAME JOJO</t>
        </is>
      </c>
      <c r="F730" t="inlineStr">
        <is>
          <t>LITRO</t>
        </is>
      </c>
      <c r="G730" t="n">
        <v>8</v>
      </c>
      <c r="H730" t="inlineStr">
        <is>
          <t>BEBIDAS</t>
        </is>
      </c>
      <c r="I730" t="n">
        <v>8.51</v>
      </c>
      <c r="J730" t="n">
        <v>68.08</v>
      </c>
    </row>
    <row r="731">
      <c r="A731" t="n">
        <v>4690</v>
      </c>
      <c r="B731" t="inlineStr">
        <is>
          <t>Love Cabaret</t>
        </is>
      </c>
      <c r="C731" s="556" t="n">
        <v>45809</v>
      </c>
      <c r="D731" t="inlineStr">
        <is>
          <t>05/2025</t>
        </is>
      </c>
      <c r="E731" t="inlineStr">
        <is>
          <t>MADAME JOJO</t>
        </is>
      </c>
      <c r="F731" t="inlineStr">
        <is>
          <t>LITRO</t>
        </is>
      </c>
      <c r="G731" t="n">
        <v>0.2</v>
      </c>
      <c r="H731" t="inlineStr">
        <is>
          <t>BEBIDAS</t>
        </is>
      </c>
      <c r="I731" t="n">
        <v>8.51</v>
      </c>
      <c r="J731" t="n">
        <v>1.7</v>
      </c>
    </row>
    <row r="732">
      <c r="A732" t="n">
        <v>5165</v>
      </c>
      <c r="B732" t="inlineStr">
        <is>
          <t>Love Cabaret</t>
        </is>
      </c>
      <c r="C732" s="556" t="n">
        <v>45839</v>
      </c>
      <c r="D732" t="inlineStr">
        <is>
          <t>06/2025</t>
        </is>
      </c>
      <c r="E732" t="inlineStr">
        <is>
          <t>MADAME JOJO</t>
        </is>
      </c>
      <c r="F732" t="inlineStr">
        <is>
          <t>LITRO</t>
        </is>
      </c>
      <c r="G732" t="n">
        <v>7</v>
      </c>
      <c r="H732" t="inlineStr">
        <is>
          <t>BEBIDAS</t>
        </is>
      </c>
      <c r="I732" t="n">
        <v>8.51</v>
      </c>
      <c r="J732" t="n">
        <v>59.57</v>
      </c>
    </row>
    <row r="733">
      <c r="A733" t="n">
        <v>5908</v>
      </c>
      <c r="B733" t="inlineStr">
        <is>
          <t>Love Cabaret</t>
        </is>
      </c>
      <c r="C733" s="556" t="n">
        <v>45870</v>
      </c>
      <c r="D733" t="inlineStr">
        <is>
          <t>07/2025</t>
        </is>
      </c>
      <c r="E733" t="inlineStr">
        <is>
          <t>MADAME JOJO</t>
        </is>
      </c>
      <c r="F733" t="inlineStr">
        <is>
          <t>LITRO</t>
        </is>
      </c>
      <c r="G733" t="n">
        <v>8.199999999999999</v>
      </c>
      <c r="H733" t="inlineStr">
        <is>
          <t>BEBIDAS</t>
        </is>
      </c>
      <c r="I733" t="n">
        <v>8.51</v>
      </c>
      <c r="J733" t="n">
        <v>69.78</v>
      </c>
    </row>
    <row r="734">
      <c r="A734" t="n">
        <v>6725</v>
      </c>
      <c r="B734" t="inlineStr">
        <is>
          <t>Love Cabaret</t>
        </is>
      </c>
      <c r="C734" s="556" t="n">
        <v>45901</v>
      </c>
      <c r="D734" t="inlineStr">
        <is>
          <t>08/2025</t>
        </is>
      </c>
      <c r="E734" t="inlineStr">
        <is>
          <t>MADAME JOJO</t>
        </is>
      </c>
      <c r="F734" t="inlineStr">
        <is>
          <t>LITRO</t>
        </is>
      </c>
      <c r="G734" t="n">
        <v>0.47</v>
      </c>
      <c r="H734" t="inlineStr">
        <is>
          <t>BEBIDAS</t>
        </is>
      </c>
      <c r="I734" t="n">
        <v>8.51</v>
      </c>
      <c r="J734" t="n">
        <v>4</v>
      </c>
    </row>
    <row r="735">
      <c r="A735" t="n">
        <v>232</v>
      </c>
      <c r="B735" t="inlineStr">
        <is>
          <t>Love Cabaret</t>
        </is>
      </c>
      <c r="C735" s="556" t="n">
        <v>45597</v>
      </c>
      <c r="D735" t="inlineStr">
        <is>
          <t>10/2024</t>
        </is>
      </c>
      <c r="E735" t="inlineStr">
        <is>
          <t>MADAME SATA</t>
        </is>
      </c>
      <c r="F735" t="inlineStr">
        <is>
          <t>LITRO</t>
        </is>
      </c>
      <c r="G735" t="n">
        <v>22.5</v>
      </c>
      <c r="H735" t="inlineStr">
        <is>
          <t>BEBIDAS</t>
        </is>
      </c>
      <c r="I735" t="n">
        <v>34.34</v>
      </c>
      <c r="J735" t="n">
        <v>772.65</v>
      </c>
    </row>
    <row r="736">
      <c r="A736" t="n">
        <v>904</v>
      </c>
      <c r="B736" t="inlineStr">
        <is>
          <t>Love Cabaret</t>
        </is>
      </c>
      <c r="C736" s="556" t="n">
        <v>45627</v>
      </c>
      <c r="D736" t="inlineStr">
        <is>
          <t>11/2024</t>
        </is>
      </c>
      <c r="E736" t="inlineStr">
        <is>
          <t>MADAME SATA</t>
        </is>
      </c>
      <c r="F736" t="inlineStr">
        <is>
          <t>LITRO</t>
        </is>
      </c>
      <c r="G736" t="n">
        <v>20.6</v>
      </c>
      <c r="H736" t="inlineStr">
        <is>
          <t>BEBIDAS</t>
        </is>
      </c>
      <c r="I736" t="n">
        <v>34.34</v>
      </c>
      <c r="J736" t="n">
        <v>707.4</v>
      </c>
    </row>
    <row r="737">
      <c r="A737" t="n">
        <v>904</v>
      </c>
      <c r="B737" t="inlineStr">
        <is>
          <t>Love Cabaret</t>
        </is>
      </c>
      <c r="C737" s="556" t="n">
        <v>45627</v>
      </c>
      <c r="D737" t="inlineStr">
        <is>
          <t>11/2024</t>
        </is>
      </c>
      <c r="E737" t="inlineStr">
        <is>
          <t>MADAME SATA</t>
        </is>
      </c>
      <c r="F737" t="inlineStr">
        <is>
          <t>LITRO</t>
        </is>
      </c>
      <c r="G737" t="n">
        <v>20.6</v>
      </c>
      <c r="H737" t="inlineStr">
        <is>
          <t>BEBIDAS</t>
        </is>
      </c>
      <c r="I737" t="n">
        <v>34.34</v>
      </c>
      <c r="J737" t="n">
        <v>707.4</v>
      </c>
    </row>
    <row r="738">
      <c r="A738" t="n">
        <v>962</v>
      </c>
      <c r="B738" t="inlineStr">
        <is>
          <t>Love Cabaret</t>
        </is>
      </c>
      <c r="C738" s="556" t="n">
        <v>45658</v>
      </c>
      <c r="D738" t="inlineStr">
        <is>
          <t>12/2024</t>
        </is>
      </c>
      <c r="E738" t="inlineStr">
        <is>
          <t>MADAME SATA</t>
        </is>
      </c>
      <c r="F738" t="inlineStr">
        <is>
          <t>LITRO</t>
        </is>
      </c>
      <c r="G738" t="n">
        <v>21.5</v>
      </c>
      <c r="H738" t="inlineStr">
        <is>
          <t>BEBIDAS</t>
        </is>
      </c>
      <c r="I738" t="n">
        <v>34.34</v>
      </c>
      <c r="J738" t="n">
        <v>738.3099999999999</v>
      </c>
    </row>
    <row r="739">
      <c r="A739" t="n">
        <v>962</v>
      </c>
      <c r="B739" t="inlineStr">
        <is>
          <t>Love Cabaret</t>
        </is>
      </c>
      <c r="C739" s="556" t="n">
        <v>45658</v>
      </c>
      <c r="D739" t="inlineStr">
        <is>
          <t>12/2024</t>
        </is>
      </c>
      <c r="E739" t="inlineStr">
        <is>
          <t>MADAME SATA</t>
        </is>
      </c>
      <c r="F739" t="inlineStr">
        <is>
          <t>LITRO</t>
        </is>
      </c>
      <c r="G739" t="n">
        <v>21.5</v>
      </c>
      <c r="H739" t="inlineStr">
        <is>
          <t>BEBIDAS</t>
        </is>
      </c>
      <c r="I739" t="n">
        <v>34.34</v>
      </c>
      <c r="J739" t="n">
        <v>738.3099999999999</v>
      </c>
    </row>
    <row r="740">
      <c r="A740" t="n">
        <v>1335</v>
      </c>
      <c r="B740" t="inlineStr">
        <is>
          <t>Love Cabaret</t>
        </is>
      </c>
      <c r="C740" s="556" t="n">
        <v>45689</v>
      </c>
      <c r="D740" t="inlineStr">
        <is>
          <t>01/2025</t>
        </is>
      </c>
      <c r="E740" t="inlineStr">
        <is>
          <t>MADAME SATA</t>
        </is>
      </c>
      <c r="F740" t="inlineStr">
        <is>
          <t>LITRO</t>
        </is>
      </c>
      <c r="G740" t="n">
        <v>22</v>
      </c>
      <c r="H740" t="inlineStr">
        <is>
          <t>BEBIDAS</t>
        </is>
      </c>
      <c r="I740" t="n">
        <v>34.34</v>
      </c>
      <c r="J740" t="n">
        <v>755.48</v>
      </c>
    </row>
    <row r="741">
      <c r="A741" t="n">
        <v>3133</v>
      </c>
      <c r="B741" t="inlineStr">
        <is>
          <t>Love Cabaret</t>
        </is>
      </c>
      <c r="C741" s="556" t="n">
        <v>45717</v>
      </c>
      <c r="D741" t="inlineStr">
        <is>
          <t>02/2025</t>
        </is>
      </c>
      <c r="E741" t="inlineStr">
        <is>
          <t>MADAME SATA</t>
        </is>
      </c>
      <c r="F741" t="inlineStr">
        <is>
          <t>LITRO</t>
        </is>
      </c>
      <c r="G741" t="n">
        <v>41</v>
      </c>
      <c r="H741" t="inlineStr">
        <is>
          <t>BEBIDAS</t>
        </is>
      </c>
      <c r="I741" t="n">
        <v>34.34</v>
      </c>
      <c r="J741" t="n">
        <v>1407.94</v>
      </c>
    </row>
    <row r="742">
      <c r="A742" t="n">
        <v>3806</v>
      </c>
      <c r="B742" t="inlineStr">
        <is>
          <t>Love Cabaret</t>
        </is>
      </c>
      <c r="C742" s="556" t="n">
        <v>45748</v>
      </c>
      <c r="D742" t="inlineStr">
        <is>
          <t>03/2025</t>
        </is>
      </c>
      <c r="E742" t="inlineStr">
        <is>
          <t>MADAME SATA</t>
        </is>
      </c>
      <c r="F742" t="inlineStr">
        <is>
          <t>LITRO</t>
        </is>
      </c>
      <c r="G742" t="n">
        <v>33.5</v>
      </c>
      <c r="H742" t="inlineStr">
        <is>
          <t>BEBIDAS</t>
        </is>
      </c>
      <c r="I742" t="n">
        <v>34.34</v>
      </c>
      <c r="J742" t="n">
        <v>1150.39</v>
      </c>
    </row>
    <row r="743">
      <c r="A743" t="n">
        <v>3806</v>
      </c>
      <c r="B743" t="inlineStr">
        <is>
          <t>Love Cabaret</t>
        </is>
      </c>
      <c r="C743" s="556" t="n">
        <v>45748</v>
      </c>
      <c r="D743" t="inlineStr">
        <is>
          <t>03/2025</t>
        </is>
      </c>
      <c r="E743" t="inlineStr">
        <is>
          <t>MADAME SATA</t>
        </is>
      </c>
      <c r="F743" t="inlineStr">
        <is>
          <t>LITRO</t>
        </is>
      </c>
      <c r="G743" t="n">
        <v>33.5</v>
      </c>
      <c r="H743" t="inlineStr">
        <is>
          <t>BEBIDAS</t>
        </is>
      </c>
      <c r="I743" t="n">
        <v>34.34</v>
      </c>
      <c r="J743" t="n">
        <v>1150.39</v>
      </c>
    </row>
    <row r="744">
      <c r="A744" t="n">
        <v>3887</v>
      </c>
      <c r="B744" t="inlineStr">
        <is>
          <t>Love Cabaret</t>
        </is>
      </c>
      <c r="C744" s="556" t="n">
        <v>45778</v>
      </c>
      <c r="D744" t="inlineStr">
        <is>
          <t>04/2025</t>
        </is>
      </c>
      <c r="E744" t="inlineStr">
        <is>
          <t>MADAME SATA</t>
        </is>
      </c>
      <c r="F744" t="inlineStr">
        <is>
          <t>LITRO</t>
        </is>
      </c>
      <c r="G744" t="n">
        <v>25.8</v>
      </c>
      <c r="H744" t="inlineStr">
        <is>
          <t>BEBIDAS</t>
        </is>
      </c>
      <c r="I744" t="n">
        <v>34.34</v>
      </c>
      <c r="J744" t="n">
        <v>885.97</v>
      </c>
    </row>
    <row r="745">
      <c r="A745" t="n">
        <v>4691</v>
      </c>
      <c r="B745" t="inlineStr">
        <is>
          <t>Love Cabaret</t>
        </is>
      </c>
      <c r="C745" s="556" t="n">
        <v>45809</v>
      </c>
      <c r="D745" t="inlineStr">
        <is>
          <t>05/2025</t>
        </is>
      </c>
      <c r="E745" t="inlineStr">
        <is>
          <t>MADAME SATA</t>
        </is>
      </c>
      <c r="F745" t="inlineStr">
        <is>
          <t>LITRO</t>
        </is>
      </c>
      <c r="G745" t="n">
        <v>9</v>
      </c>
      <c r="H745" t="inlineStr">
        <is>
          <t>BEBIDAS</t>
        </is>
      </c>
      <c r="I745" t="n">
        <v>34.34</v>
      </c>
      <c r="J745" t="n">
        <v>309.06</v>
      </c>
    </row>
    <row r="746">
      <c r="A746" t="n">
        <v>5166</v>
      </c>
      <c r="B746" t="inlineStr">
        <is>
          <t>Love Cabaret</t>
        </is>
      </c>
      <c r="C746" s="556" t="n">
        <v>45839</v>
      </c>
      <c r="D746" t="inlineStr">
        <is>
          <t>06/2025</t>
        </is>
      </c>
      <c r="E746" t="inlineStr">
        <is>
          <t>MADAME SATA</t>
        </is>
      </c>
      <c r="F746" t="inlineStr">
        <is>
          <t>LITRO</t>
        </is>
      </c>
      <c r="G746" t="n">
        <v>15.4</v>
      </c>
      <c r="H746" t="inlineStr">
        <is>
          <t>BEBIDAS</t>
        </is>
      </c>
      <c r="I746" t="n">
        <v>34.34</v>
      </c>
      <c r="J746" t="n">
        <v>528.84</v>
      </c>
    </row>
    <row r="747">
      <c r="A747" t="n">
        <v>5909</v>
      </c>
      <c r="B747" t="inlineStr">
        <is>
          <t>Love Cabaret</t>
        </is>
      </c>
      <c r="C747" s="556" t="n">
        <v>45870</v>
      </c>
      <c r="D747" t="inlineStr">
        <is>
          <t>07/2025</t>
        </is>
      </c>
      <c r="E747" t="inlineStr">
        <is>
          <t>MADAME SATA</t>
        </is>
      </c>
      <c r="F747" t="inlineStr">
        <is>
          <t>LITRO</t>
        </is>
      </c>
      <c r="G747" t="n">
        <v>24.6</v>
      </c>
      <c r="H747" t="inlineStr">
        <is>
          <t>BEBIDAS</t>
        </is>
      </c>
      <c r="I747" t="n">
        <v>34.34</v>
      </c>
      <c r="J747" t="n">
        <v>844.76</v>
      </c>
    </row>
    <row r="748">
      <c r="A748" t="n">
        <v>6726</v>
      </c>
      <c r="B748" t="inlineStr">
        <is>
          <t>Love Cabaret</t>
        </is>
      </c>
      <c r="C748" s="556" t="n">
        <v>45901</v>
      </c>
      <c r="D748" t="inlineStr">
        <is>
          <t>08/2025</t>
        </is>
      </c>
      <c r="E748" t="inlineStr">
        <is>
          <t>MADAME SATA</t>
        </is>
      </c>
      <c r="F748" t="inlineStr">
        <is>
          <t>LITRO</t>
        </is>
      </c>
      <c r="G748" t="n">
        <v>6.36</v>
      </c>
      <c r="H748" t="inlineStr">
        <is>
          <t>BEBIDAS</t>
        </is>
      </c>
      <c r="I748" t="n">
        <v>34.34</v>
      </c>
      <c r="J748" t="n">
        <v>218.4</v>
      </c>
    </row>
    <row r="749">
      <c r="A749" t="n">
        <v>7157</v>
      </c>
      <c r="B749" t="inlineStr">
        <is>
          <t>Love Cabaret</t>
        </is>
      </c>
      <c r="C749" s="556" t="n">
        <v>45931</v>
      </c>
      <c r="D749" t="inlineStr">
        <is>
          <t>09/2025</t>
        </is>
      </c>
      <c r="E749" t="inlineStr">
        <is>
          <t>MADAME SATA</t>
        </is>
      </c>
      <c r="F749" t="inlineStr">
        <is>
          <t>LITRO</t>
        </is>
      </c>
      <c r="G749" t="n">
        <v>3.71</v>
      </c>
      <c r="H749" t="inlineStr">
        <is>
          <t>BEBIDAS</t>
        </is>
      </c>
      <c r="I749" t="n">
        <v>34.34</v>
      </c>
      <c r="J749" t="n">
        <v>127.4</v>
      </c>
    </row>
    <row r="750">
      <c r="A750" t="n">
        <v>7500</v>
      </c>
      <c r="B750" t="inlineStr">
        <is>
          <t>Love Cabaret</t>
        </is>
      </c>
      <c r="C750" s="556" t="n">
        <v>45962</v>
      </c>
      <c r="D750" t="inlineStr">
        <is>
          <t>10/2025</t>
        </is>
      </c>
      <c r="E750" t="inlineStr">
        <is>
          <t>MADAME SATA</t>
        </is>
      </c>
      <c r="F750" t="inlineStr">
        <is>
          <t>LITRO</t>
        </is>
      </c>
      <c r="G750" t="n">
        <v>22.4</v>
      </c>
      <c r="H750" t="inlineStr">
        <is>
          <t>BEBIDAS</t>
        </is>
      </c>
      <c r="I750" t="n">
        <v>34.34</v>
      </c>
      <c r="J750" t="n">
        <v>769.22</v>
      </c>
    </row>
    <row r="751">
      <c r="A751" t="n">
        <v>7850</v>
      </c>
      <c r="B751" t="inlineStr">
        <is>
          <t>Love Cabaret</t>
        </is>
      </c>
      <c r="C751" s="556" t="n">
        <v>45992</v>
      </c>
      <c r="D751" t="inlineStr">
        <is>
          <t>11/2025</t>
        </is>
      </c>
      <c r="E751" t="inlineStr">
        <is>
          <t>MADAME SATA</t>
        </is>
      </c>
      <c r="F751" t="inlineStr">
        <is>
          <t>LITRO</t>
        </is>
      </c>
      <c r="G751" t="n">
        <v>9.039999999999999</v>
      </c>
      <c r="H751" t="inlineStr">
        <is>
          <t>BEBIDAS</t>
        </is>
      </c>
      <c r="I751" t="n">
        <v>34.34</v>
      </c>
      <c r="J751" t="n">
        <v>310.43</v>
      </c>
    </row>
    <row r="752">
      <c r="A752" t="n">
        <v>7963</v>
      </c>
      <c r="B752" t="inlineStr">
        <is>
          <t>Love Cabaret</t>
        </is>
      </c>
      <c r="C752" s="556" t="n">
        <v>46023</v>
      </c>
      <c r="D752" t="inlineStr">
        <is>
          <t>12/2025</t>
        </is>
      </c>
      <c r="E752" t="inlineStr">
        <is>
          <t>MADAME SATA</t>
        </is>
      </c>
      <c r="F752" t="inlineStr">
        <is>
          <t>LITRO</t>
        </is>
      </c>
      <c r="G752" t="n">
        <v>9.5</v>
      </c>
      <c r="H752" t="inlineStr">
        <is>
          <t>BEBIDAS</t>
        </is>
      </c>
      <c r="I752" t="n">
        <v>34.34</v>
      </c>
      <c r="J752" t="n">
        <v>326.23</v>
      </c>
    </row>
    <row r="753">
      <c r="A753" t="n">
        <v>8448</v>
      </c>
      <c r="B753" t="inlineStr">
        <is>
          <t>Love Cabaret</t>
        </is>
      </c>
      <c r="C753" s="556" t="n">
        <v>46054</v>
      </c>
      <c r="D753" t="inlineStr">
        <is>
          <t>01/2026</t>
        </is>
      </c>
      <c r="E753" t="inlineStr">
        <is>
          <t>MADAME SATA</t>
        </is>
      </c>
      <c r="F753" t="inlineStr">
        <is>
          <t>LITRO</t>
        </is>
      </c>
      <c r="G753" t="n">
        <v>4.48</v>
      </c>
      <c r="H753" t="inlineStr">
        <is>
          <t>BEBIDAS</t>
        </is>
      </c>
      <c r="I753" t="n">
        <v>34.34</v>
      </c>
      <c r="J753" t="n">
        <v>153.84</v>
      </c>
    </row>
    <row r="754">
      <c r="A754" t="n">
        <v>9046</v>
      </c>
      <c r="B754" t="inlineStr">
        <is>
          <t>Love Cabaret</t>
        </is>
      </c>
      <c r="C754" s="556" t="n">
        <v>46082</v>
      </c>
      <c r="D754" t="inlineStr">
        <is>
          <t>02/2026</t>
        </is>
      </c>
      <c r="E754" t="inlineStr">
        <is>
          <t>MADAME SATA</t>
        </is>
      </c>
      <c r="F754" t="inlineStr">
        <is>
          <t>LITRO</t>
        </is>
      </c>
      <c r="G754" t="n">
        <v>27.43</v>
      </c>
      <c r="H754" t="inlineStr">
        <is>
          <t>BEBIDAS</t>
        </is>
      </c>
      <c r="I754" t="n">
        <v>34.34</v>
      </c>
      <c r="J754" t="n">
        <v>941.95</v>
      </c>
    </row>
    <row r="755">
      <c r="A755" t="n">
        <v>10299</v>
      </c>
      <c r="B755" t="inlineStr">
        <is>
          <t>Love Cabaret</t>
        </is>
      </c>
      <c r="C755" s="556" t="n">
        <v>46143</v>
      </c>
      <c r="D755" t="inlineStr">
        <is>
          <t>04/2026</t>
        </is>
      </c>
      <c r="E755" t="inlineStr">
        <is>
          <t>MADAME SATA</t>
        </is>
      </c>
      <c r="F755" t="inlineStr">
        <is>
          <t>LITRO</t>
        </is>
      </c>
      <c r="G755" t="n">
        <v>23.8</v>
      </c>
      <c r="H755" t="inlineStr">
        <is>
          <t>BEBIDAS</t>
        </is>
      </c>
      <c r="I755" t="n">
        <v>34.34</v>
      </c>
      <c r="J755" t="n">
        <v>817.29</v>
      </c>
    </row>
    <row r="756">
      <c r="A756" t="n">
        <v>10567</v>
      </c>
      <c r="B756" t="inlineStr">
        <is>
          <t>Love Cabaret</t>
        </is>
      </c>
      <c r="C756" s="556" t="n">
        <v>46174</v>
      </c>
      <c r="D756" t="inlineStr">
        <is>
          <t>05/2026</t>
        </is>
      </c>
      <c r="E756" t="inlineStr">
        <is>
          <t>MADAME SATA</t>
        </is>
      </c>
      <c r="F756" t="inlineStr">
        <is>
          <t>LITRO</t>
        </is>
      </c>
      <c r="G756" t="n">
        <v>5.9</v>
      </c>
      <c r="H756" t="inlineStr">
        <is>
          <t>BEBIDAS</t>
        </is>
      </c>
      <c r="I756" t="n">
        <v>34.34</v>
      </c>
      <c r="J756" t="n">
        <v>202.61</v>
      </c>
    </row>
    <row r="757">
      <c r="A757" t="n">
        <v>233</v>
      </c>
      <c r="B757" t="inlineStr">
        <is>
          <t>Love Cabaret</t>
        </is>
      </c>
      <c r="C757" s="556" t="n">
        <v>45597</v>
      </c>
      <c r="D757" t="inlineStr">
        <is>
          <t>10/2024</t>
        </is>
      </c>
      <c r="E757" t="inlineStr">
        <is>
          <t>MIRO</t>
        </is>
      </c>
      <c r="F757" t="inlineStr">
        <is>
          <t>LITRO</t>
        </is>
      </c>
      <c r="G757" t="n">
        <v>31.6</v>
      </c>
      <c r="H757" t="inlineStr">
        <is>
          <t>BEBIDAS</t>
        </is>
      </c>
      <c r="I757" t="n">
        <v>53.7</v>
      </c>
      <c r="J757" t="n">
        <v>1696.92</v>
      </c>
    </row>
    <row r="758">
      <c r="A758" t="n">
        <v>905</v>
      </c>
      <c r="B758" t="inlineStr">
        <is>
          <t>Love Cabaret</t>
        </is>
      </c>
      <c r="C758" s="556" t="n">
        <v>45627</v>
      </c>
      <c r="D758" t="inlineStr">
        <is>
          <t>11/2024</t>
        </is>
      </c>
      <c r="E758" t="inlineStr">
        <is>
          <t>MIRO</t>
        </is>
      </c>
      <c r="F758" t="inlineStr">
        <is>
          <t>LITRO</t>
        </is>
      </c>
      <c r="G758" t="n">
        <v>19.7</v>
      </c>
      <c r="H758" t="inlineStr">
        <is>
          <t>BEBIDAS</t>
        </is>
      </c>
      <c r="I758" t="n">
        <v>53.7</v>
      </c>
      <c r="J758" t="n">
        <v>1057.89</v>
      </c>
    </row>
    <row r="759">
      <c r="A759" t="n">
        <v>905</v>
      </c>
      <c r="B759" t="inlineStr">
        <is>
          <t>Love Cabaret</t>
        </is>
      </c>
      <c r="C759" s="556" t="n">
        <v>45627</v>
      </c>
      <c r="D759" t="inlineStr">
        <is>
          <t>11/2024</t>
        </is>
      </c>
      <c r="E759" t="inlineStr">
        <is>
          <t>MIRO</t>
        </is>
      </c>
      <c r="F759" t="inlineStr">
        <is>
          <t>LITRO</t>
        </is>
      </c>
      <c r="G759" t="n">
        <v>19.7</v>
      </c>
      <c r="H759" t="inlineStr">
        <is>
          <t>BEBIDAS</t>
        </is>
      </c>
      <c r="I759" t="n">
        <v>53.7</v>
      </c>
      <c r="J759" t="n">
        <v>1057.89</v>
      </c>
    </row>
    <row r="760">
      <c r="A760" t="n">
        <v>963</v>
      </c>
      <c r="B760" t="inlineStr">
        <is>
          <t>Love Cabaret</t>
        </is>
      </c>
      <c r="C760" s="556" t="n">
        <v>45658</v>
      </c>
      <c r="D760" t="inlineStr">
        <is>
          <t>12/2024</t>
        </is>
      </c>
      <c r="E760" t="inlineStr">
        <is>
          <t>MIRO</t>
        </is>
      </c>
      <c r="F760" t="inlineStr">
        <is>
          <t>LITRO</t>
        </is>
      </c>
      <c r="G760" t="n">
        <v>19</v>
      </c>
      <c r="H760" t="inlineStr">
        <is>
          <t>BEBIDAS</t>
        </is>
      </c>
      <c r="I760" t="n">
        <v>53.7</v>
      </c>
      <c r="J760" t="n">
        <v>1020.3</v>
      </c>
    </row>
    <row r="761">
      <c r="A761" t="n">
        <v>963</v>
      </c>
      <c r="B761" t="inlineStr">
        <is>
          <t>Love Cabaret</t>
        </is>
      </c>
      <c r="C761" s="556" t="n">
        <v>45658</v>
      </c>
      <c r="D761" t="inlineStr">
        <is>
          <t>12/2024</t>
        </is>
      </c>
      <c r="E761" t="inlineStr">
        <is>
          <t>MIRO</t>
        </is>
      </c>
      <c r="F761" t="inlineStr">
        <is>
          <t>LITRO</t>
        </is>
      </c>
      <c r="G761" t="n">
        <v>19</v>
      </c>
      <c r="H761" t="inlineStr">
        <is>
          <t>BEBIDAS</t>
        </is>
      </c>
      <c r="I761" t="n">
        <v>53.7</v>
      </c>
      <c r="J761" t="n">
        <v>1020.3</v>
      </c>
    </row>
    <row r="762">
      <c r="A762" t="n">
        <v>1339</v>
      </c>
      <c r="B762" t="inlineStr">
        <is>
          <t>Love Cabaret</t>
        </is>
      </c>
      <c r="C762" s="556" t="n">
        <v>45689</v>
      </c>
      <c r="D762" t="inlineStr">
        <is>
          <t>01/2025</t>
        </is>
      </c>
      <c r="E762" t="inlineStr">
        <is>
          <t>MIRO</t>
        </is>
      </c>
      <c r="F762" t="inlineStr">
        <is>
          <t>LITRO</t>
        </is>
      </c>
      <c r="G762" t="n">
        <v>10.5</v>
      </c>
      <c r="H762" t="inlineStr">
        <is>
          <t>BEBIDAS</t>
        </is>
      </c>
      <c r="I762" t="n">
        <v>53.7</v>
      </c>
      <c r="J762" t="n">
        <v>563.85</v>
      </c>
    </row>
    <row r="763">
      <c r="A763" t="n">
        <v>3137</v>
      </c>
      <c r="B763" t="inlineStr">
        <is>
          <t>Love Cabaret</t>
        </is>
      </c>
      <c r="C763" s="556" t="n">
        <v>45717</v>
      </c>
      <c r="D763" t="inlineStr">
        <is>
          <t>02/2025</t>
        </is>
      </c>
      <c r="E763" t="inlineStr">
        <is>
          <t>MIRO</t>
        </is>
      </c>
      <c r="F763" t="inlineStr">
        <is>
          <t>LITRO</t>
        </is>
      </c>
      <c r="G763" t="n">
        <v>20</v>
      </c>
      <c r="H763" t="inlineStr">
        <is>
          <t>BEBIDAS</t>
        </is>
      </c>
      <c r="I763" t="n">
        <v>53.7</v>
      </c>
      <c r="J763" t="n">
        <v>1074</v>
      </c>
    </row>
    <row r="764">
      <c r="A764" t="n">
        <v>3807</v>
      </c>
      <c r="B764" t="inlineStr">
        <is>
          <t>Love Cabaret</t>
        </is>
      </c>
      <c r="C764" s="556" t="n">
        <v>45748</v>
      </c>
      <c r="D764" t="inlineStr">
        <is>
          <t>03/2025</t>
        </is>
      </c>
      <c r="E764" t="inlineStr">
        <is>
          <t>MIRO</t>
        </is>
      </c>
      <c r="F764" t="inlineStr">
        <is>
          <t>LITRO</t>
        </is>
      </c>
      <c r="G764" t="n">
        <v>11</v>
      </c>
      <c r="H764" t="inlineStr">
        <is>
          <t>BEBIDAS</t>
        </is>
      </c>
      <c r="I764" t="n">
        <v>53.7</v>
      </c>
      <c r="J764" t="n">
        <v>590.7</v>
      </c>
    </row>
    <row r="765">
      <c r="A765" t="n">
        <v>3807</v>
      </c>
      <c r="B765" t="inlineStr">
        <is>
          <t>Love Cabaret</t>
        </is>
      </c>
      <c r="C765" s="556" t="n">
        <v>45748</v>
      </c>
      <c r="D765" t="inlineStr">
        <is>
          <t>03/2025</t>
        </is>
      </c>
      <c r="E765" t="inlineStr">
        <is>
          <t>MIRO</t>
        </is>
      </c>
      <c r="F765" t="inlineStr">
        <is>
          <t>LITRO</t>
        </is>
      </c>
      <c r="G765" t="n">
        <v>11</v>
      </c>
      <c r="H765" t="inlineStr">
        <is>
          <t>BEBIDAS</t>
        </is>
      </c>
      <c r="I765" t="n">
        <v>53.7</v>
      </c>
      <c r="J765" t="n">
        <v>590.7</v>
      </c>
    </row>
    <row r="766">
      <c r="A766" t="n">
        <v>3888</v>
      </c>
      <c r="B766" t="inlineStr">
        <is>
          <t>Love Cabaret</t>
        </is>
      </c>
      <c r="C766" s="556" t="n">
        <v>45778</v>
      </c>
      <c r="D766" t="inlineStr">
        <is>
          <t>04/2025</t>
        </is>
      </c>
      <c r="E766" t="inlineStr">
        <is>
          <t>MIRO</t>
        </is>
      </c>
      <c r="F766" t="inlineStr">
        <is>
          <t>LITRO</t>
        </is>
      </c>
      <c r="G766" t="n">
        <v>26.7</v>
      </c>
      <c r="H766" t="inlineStr">
        <is>
          <t>BEBIDAS</t>
        </is>
      </c>
      <c r="I766" t="n">
        <v>53.7</v>
      </c>
      <c r="J766" t="n">
        <v>1433.79</v>
      </c>
    </row>
    <row r="767">
      <c r="A767" t="n">
        <v>4692</v>
      </c>
      <c r="B767" t="inlineStr">
        <is>
          <t>Love Cabaret</t>
        </is>
      </c>
      <c r="C767" s="556" t="n">
        <v>45809</v>
      </c>
      <c r="D767" t="inlineStr">
        <is>
          <t>05/2025</t>
        </is>
      </c>
      <c r="E767" t="inlineStr">
        <is>
          <t>MIRO</t>
        </is>
      </c>
      <c r="F767" t="inlineStr">
        <is>
          <t>LITRO</t>
        </is>
      </c>
      <c r="G767" t="n">
        <v>12</v>
      </c>
      <c r="H767" t="inlineStr">
        <is>
          <t>BEBIDAS</t>
        </is>
      </c>
      <c r="I767" t="n">
        <v>53.7</v>
      </c>
      <c r="J767" t="n">
        <v>644.4</v>
      </c>
    </row>
    <row r="768">
      <c r="A768" t="n">
        <v>5167</v>
      </c>
      <c r="B768" t="inlineStr">
        <is>
          <t>Love Cabaret</t>
        </is>
      </c>
      <c r="C768" s="556" t="n">
        <v>45839</v>
      </c>
      <c r="D768" t="inlineStr">
        <is>
          <t>06/2025</t>
        </is>
      </c>
      <c r="E768" t="inlineStr">
        <is>
          <t>MIRO</t>
        </is>
      </c>
      <c r="F768" t="inlineStr">
        <is>
          <t>LITRO</t>
        </is>
      </c>
      <c r="G768" t="n">
        <v>26</v>
      </c>
      <c r="H768" t="inlineStr">
        <is>
          <t>BEBIDAS</t>
        </is>
      </c>
      <c r="I768" t="n">
        <v>53.7</v>
      </c>
      <c r="J768" t="n">
        <v>1396.2</v>
      </c>
    </row>
    <row r="769">
      <c r="A769" t="n">
        <v>5910</v>
      </c>
      <c r="B769" t="inlineStr">
        <is>
          <t>Love Cabaret</t>
        </is>
      </c>
      <c r="C769" s="556" t="n">
        <v>45870</v>
      </c>
      <c r="D769" t="inlineStr">
        <is>
          <t>07/2025</t>
        </is>
      </c>
      <c r="E769" t="inlineStr">
        <is>
          <t>MIRO</t>
        </is>
      </c>
      <c r="F769" t="inlineStr">
        <is>
          <t>LITRO</t>
        </is>
      </c>
      <c r="G769" t="n">
        <v>8.6</v>
      </c>
      <c r="H769" t="inlineStr">
        <is>
          <t>BEBIDAS</t>
        </is>
      </c>
      <c r="I769" t="n">
        <v>53.7</v>
      </c>
      <c r="J769" t="n">
        <v>461.82</v>
      </c>
    </row>
    <row r="770">
      <c r="A770" t="n">
        <v>6727</v>
      </c>
      <c r="B770" t="inlineStr">
        <is>
          <t>Love Cabaret</t>
        </is>
      </c>
      <c r="C770" s="556" t="n">
        <v>45901</v>
      </c>
      <c r="D770" t="inlineStr">
        <is>
          <t>08/2025</t>
        </is>
      </c>
      <c r="E770" t="inlineStr">
        <is>
          <t>MIRO</t>
        </is>
      </c>
      <c r="F770" t="inlineStr">
        <is>
          <t>LITRO</t>
        </is>
      </c>
      <c r="G770" t="n">
        <v>10.4</v>
      </c>
      <c r="H770" t="inlineStr">
        <is>
          <t>BEBIDAS</t>
        </is>
      </c>
      <c r="I770" t="n">
        <v>53.7</v>
      </c>
      <c r="J770" t="n">
        <v>558.48</v>
      </c>
    </row>
    <row r="771">
      <c r="A771" t="n">
        <v>7158</v>
      </c>
      <c r="B771" t="inlineStr">
        <is>
          <t>Love Cabaret</t>
        </is>
      </c>
      <c r="C771" s="556" t="n">
        <v>45931</v>
      </c>
      <c r="D771" t="inlineStr">
        <is>
          <t>09/2025</t>
        </is>
      </c>
      <c r="E771" t="inlineStr">
        <is>
          <t>MIRO</t>
        </is>
      </c>
      <c r="F771" t="inlineStr">
        <is>
          <t>LITRO</t>
        </is>
      </c>
      <c r="G771" t="n">
        <v>6.82</v>
      </c>
      <c r="H771" t="inlineStr">
        <is>
          <t>BEBIDAS</t>
        </is>
      </c>
      <c r="I771" t="n">
        <v>53.7</v>
      </c>
      <c r="J771" t="n">
        <v>366.23</v>
      </c>
    </row>
    <row r="772">
      <c r="A772" t="n">
        <v>7501</v>
      </c>
      <c r="B772" t="inlineStr">
        <is>
          <t>Love Cabaret</t>
        </is>
      </c>
      <c r="C772" s="556" t="n">
        <v>45962</v>
      </c>
      <c r="D772" t="inlineStr">
        <is>
          <t>10/2025</t>
        </is>
      </c>
      <c r="E772" t="inlineStr">
        <is>
          <t>MIRO</t>
        </is>
      </c>
      <c r="F772" t="inlineStr">
        <is>
          <t>LITRO</t>
        </is>
      </c>
      <c r="G772" t="n">
        <v>15.3</v>
      </c>
      <c r="H772" t="inlineStr">
        <is>
          <t>BEBIDAS</t>
        </is>
      </c>
      <c r="I772" t="n">
        <v>53.7</v>
      </c>
      <c r="J772" t="n">
        <v>821.61</v>
      </c>
    </row>
    <row r="773">
      <c r="A773" t="n">
        <v>7851</v>
      </c>
      <c r="B773" t="inlineStr">
        <is>
          <t>Love Cabaret</t>
        </is>
      </c>
      <c r="C773" s="556" t="n">
        <v>45992</v>
      </c>
      <c r="D773" t="inlineStr">
        <is>
          <t>11/2025</t>
        </is>
      </c>
      <c r="E773" t="inlineStr">
        <is>
          <t>MIRO</t>
        </is>
      </c>
      <c r="F773" t="inlineStr">
        <is>
          <t>LITRO</t>
        </is>
      </c>
      <c r="G773" t="n">
        <v>4.62</v>
      </c>
      <c r="H773" t="inlineStr">
        <is>
          <t>BEBIDAS</t>
        </is>
      </c>
      <c r="I773" t="n">
        <v>53.7</v>
      </c>
      <c r="J773" t="n">
        <v>248.09</v>
      </c>
    </row>
    <row r="774">
      <c r="A774" t="n">
        <v>7964</v>
      </c>
      <c r="B774" t="inlineStr">
        <is>
          <t>Love Cabaret</t>
        </is>
      </c>
      <c r="C774" s="556" t="n">
        <v>46023</v>
      </c>
      <c r="D774" t="inlineStr">
        <is>
          <t>12/2025</t>
        </is>
      </c>
      <c r="E774" t="inlineStr">
        <is>
          <t>MIRO</t>
        </is>
      </c>
      <c r="F774" t="inlineStr">
        <is>
          <t>LITRO</t>
        </is>
      </c>
      <c r="G774" t="n">
        <v>20.76</v>
      </c>
      <c r="H774" t="inlineStr">
        <is>
          <t>BEBIDAS</t>
        </is>
      </c>
      <c r="I774" t="n">
        <v>53.7</v>
      </c>
      <c r="J774" t="n">
        <v>1114.81</v>
      </c>
    </row>
    <row r="775">
      <c r="A775" t="n">
        <v>8449</v>
      </c>
      <c r="B775" t="inlineStr">
        <is>
          <t>Love Cabaret</t>
        </is>
      </c>
      <c r="C775" s="556" t="n">
        <v>46054</v>
      </c>
      <c r="D775" t="inlineStr">
        <is>
          <t>01/2026</t>
        </is>
      </c>
      <c r="E775" t="inlineStr">
        <is>
          <t>MIRO</t>
        </is>
      </c>
      <c r="F775" t="inlineStr">
        <is>
          <t>LITRO</t>
        </is>
      </c>
      <c r="G775" t="n">
        <v>6.13</v>
      </c>
      <c r="H775" t="inlineStr">
        <is>
          <t>BEBIDAS</t>
        </is>
      </c>
      <c r="I775" t="n">
        <v>53.7</v>
      </c>
      <c r="J775" t="n">
        <v>329.18</v>
      </c>
    </row>
    <row r="776">
      <c r="A776" t="n">
        <v>9047</v>
      </c>
      <c r="B776" t="inlineStr">
        <is>
          <t>Love Cabaret</t>
        </is>
      </c>
      <c r="C776" s="556" t="n">
        <v>46082</v>
      </c>
      <c r="D776" t="inlineStr">
        <is>
          <t>02/2026</t>
        </is>
      </c>
      <c r="E776" t="inlineStr">
        <is>
          <t>MIRO</t>
        </is>
      </c>
      <c r="F776" t="inlineStr">
        <is>
          <t>LITRO</t>
        </is>
      </c>
      <c r="G776" t="n">
        <v>33.32</v>
      </c>
      <c r="H776" t="inlineStr">
        <is>
          <t>BEBIDAS</t>
        </is>
      </c>
      <c r="I776" t="n">
        <v>53.7</v>
      </c>
      <c r="J776" t="n">
        <v>1789.28</v>
      </c>
    </row>
    <row r="777">
      <c r="A777" t="n">
        <v>9681</v>
      </c>
      <c r="B777" t="inlineStr">
        <is>
          <t>Love Cabaret</t>
        </is>
      </c>
      <c r="C777" s="556" t="n">
        <v>46113</v>
      </c>
      <c r="D777" t="inlineStr">
        <is>
          <t>03/2026</t>
        </is>
      </c>
      <c r="E777" t="inlineStr">
        <is>
          <t>MIRO</t>
        </is>
      </c>
      <c r="F777" t="inlineStr">
        <is>
          <t>LITRO</t>
        </is>
      </c>
      <c r="G777" t="n">
        <v>30</v>
      </c>
      <c r="H777" t="inlineStr">
        <is>
          <t>BEBIDAS</t>
        </is>
      </c>
      <c r="I777" t="n">
        <v>53.7</v>
      </c>
      <c r="J777" t="n">
        <v>1611</v>
      </c>
    </row>
    <row r="778">
      <c r="A778" t="n">
        <v>10300</v>
      </c>
      <c r="B778" t="inlineStr">
        <is>
          <t>Love Cabaret</t>
        </is>
      </c>
      <c r="C778" s="556" t="n">
        <v>46143</v>
      </c>
      <c r="D778" t="inlineStr">
        <is>
          <t>04/2026</t>
        </is>
      </c>
      <c r="E778" t="inlineStr">
        <is>
          <t>MIRO</t>
        </is>
      </c>
      <c r="F778" t="inlineStr">
        <is>
          <t>LITRO</t>
        </is>
      </c>
      <c r="G778" t="n">
        <v>29.41</v>
      </c>
      <c r="H778" t="inlineStr">
        <is>
          <t>BEBIDAS</t>
        </is>
      </c>
      <c r="I778" t="n">
        <v>53.7</v>
      </c>
      <c r="J778" t="n">
        <v>1579.32</v>
      </c>
    </row>
    <row r="779">
      <c r="A779" t="n">
        <v>10569</v>
      </c>
      <c r="B779" t="inlineStr">
        <is>
          <t>Love Cabaret</t>
        </is>
      </c>
      <c r="C779" s="556" t="n">
        <v>46174</v>
      </c>
      <c r="D779" t="inlineStr">
        <is>
          <t>05/2026</t>
        </is>
      </c>
      <c r="E779" t="inlineStr">
        <is>
          <t>MIRO</t>
        </is>
      </c>
      <c r="F779" t="inlineStr">
        <is>
          <t>LITRO</t>
        </is>
      </c>
      <c r="G779" t="n">
        <v>29.63</v>
      </c>
      <c r="H779" t="inlineStr">
        <is>
          <t>BEBIDAS</t>
        </is>
      </c>
      <c r="I779" t="n">
        <v>53.7</v>
      </c>
      <c r="J779" t="n">
        <v>1591.13</v>
      </c>
    </row>
    <row r="780">
      <c r="A780" t="n">
        <v>234</v>
      </c>
      <c r="B780" t="inlineStr">
        <is>
          <t>Love Cabaret</t>
        </is>
      </c>
      <c r="C780" s="556" t="n">
        <v>45597</v>
      </c>
      <c r="D780" t="inlineStr">
        <is>
          <t>10/2024</t>
        </is>
      </c>
      <c r="E780" t="inlineStr">
        <is>
          <t>PALOMA</t>
        </is>
      </c>
      <c r="F780" t="inlineStr">
        <is>
          <t>LITRO</t>
        </is>
      </c>
      <c r="G780" t="n">
        <v>5.2</v>
      </c>
      <c r="H780" t="inlineStr">
        <is>
          <t>BEBIDAS</t>
        </is>
      </c>
      <c r="I780" t="n">
        <v>101.83</v>
      </c>
      <c r="J780" t="n">
        <v>529.52</v>
      </c>
    </row>
    <row r="781">
      <c r="A781" t="n">
        <v>1341</v>
      </c>
      <c r="B781" t="inlineStr">
        <is>
          <t>Love Cabaret</t>
        </is>
      </c>
      <c r="C781" s="556" t="n">
        <v>45689</v>
      </c>
      <c r="D781" t="inlineStr">
        <is>
          <t>01/2025</t>
        </is>
      </c>
      <c r="E781" t="inlineStr">
        <is>
          <t>PALOMA</t>
        </is>
      </c>
      <c r="F781" t="inlineStr">
        <is>
          <t>LITRO</t>
        </is>
      </c>
      <c r="G781" t="n">
        <v>2.5</v>
      </c>
      <c r="H781" t="inlineStr">
        <is>
          <t>BEBIDAS</t>
        </is>
      </c>
      <c r="I781" t="n">
        <v>101.83</v>
      </c>
      <c r="J781" t="n">
        <v>254.58</v>
      </c>
    </row>
    <row r="782">
      <c r="A782" t="n">
        <v>3139</v>
      </c>
      <c r="B782" t="inlineStr">
        <is>
          <t>Love Cabaret</t>
        </is>
      </c>
      <c r="C782" s="556" t="n">
        <v>45717</v>
      </c>
      <c r="D782" t="inlineStr">
        <is>
          <t>02/2025</t>
        </is>
      </c>
      <c r="E782" t="inlineStr">
        <is>
          <t>PALOMA</t>
        </is>
      </c>
      <c r="F782" t="inlineStr">
        <is>
          <t>LITRO</t>
        </is>
      </c>
      <c r="G782" t="n">
        <v>0</v>
      </c>
      <c r="H782" t="inlineStr">
        <is>
          <t>BEBIDAS</t>
        </is>
      </c>
      <c r="I782" t="n">
        <v>101.83</v>
      </c>
      <c r="J782" t="n">
        <v>0</v>
      </c>
    </row>
    <row r="783">
      <c r="A783" t="n">
        <v>235</v>
      </c>
      <c r="B783" t="inlineStr">
        <is>
          <t>Love Cabaret</t>
        </is>
      </c>
      <c r="C783" s="556" t="n">
        <v>45597</v>
      </c>
      <c r="D783" t="inlineStr">
        <is>
          <t>10/2024</t>
        </is>
      </c>
      <c r="E783" t="inlineStr">
        <is>
          <t xml:space="preserve">PENICILLIN </t>
        </is>
      </c>
      <c r="F783" t="inlineStr">
        <is>
          <t>LITRO</t>
        </is>
      </c>
      <c r="G783" t="n">
        <v>2.5</v>
      </c>
      <c r="H783" t="inlineStr">
        <is>
          <t>BEBIDAS</t>
        </is>
      </c>
      <c r="I783" t="n">
        <v>120.46</v>
      </c>
      <c r="J783" t="n">
        <v>301.15</v>
      </c>
    </row>
    <row r="784">
      <c r="A784" t="n">
        <v>965</v>
      </c>
      <c r="B784" t="inlineStr">
        <is>
          <t>Love Cabaret</t>
        </is>
      </c>
      <c r="C784" s="556" t="n">
        <v>45658</v>
      </c>
      <c r="D784" t="inlineStr">
        <is>
          <t>12/2024</t>
        </is>
      </c>
      <c r="E784" t="inlineStr">
        <is>
          <t xml:space="preserve">PENICILLIN </t>
        </is>
      </c>
      <c r="F784" t="inlineStr">
        <is>
          <t>LITRO</t>
        </is>
      </c>
      <c r="G784" t="n">
        <v>2.7</v>
      </c>
      <c r="H784" t="inlineStr">
        <is>
          <t>BEBIDAS</t>
        </is>
      </c>
      <c r="I784" t="n">
        <v>120.46</v>
      </c>
      <c r="J784" t="n">
        <v>325.24</v>
      </c>
    </row>
    <row r="785">
      <c r="A785" t="n">
        <v>3141</v>
      </c>
      <c r="B785" t="inlineStr">
        <is>
          <t>Love Cabaret</t>
        </is>
      </c>
      <c r="C785" s="556" t="n">
        <v>45717</v>
      </c>
      <c r="D785" t="inlineStr">
        <is>
          <t>02/2025</t>
        </is>
      </c>
      <c r="E785" t="inlineStr">
        <is>
          <t xml:space="preserve">PENICILLIN </t>
        </is>
      </c>
      <c r="F785" t="inlineStr">
        <is>
          <t>LITRO</t>
        </is>
      </c>
      <c r="G785" t="n">
        <v>0</v>
      </c>
      <c r="H785" t="inlineStr">
        <is>
          <t>BEBIDAS</t>
        </is>
      </c>
      <c r="I785" t="n">
        <v>120.46</v>
      </c>
      <c r="J785" t="n">
        <v>0</v>
      </c>
    </row>
    <row r="786">
      <c r="A786" t="n">
        <v>236</v>
      </c>
      <c r="B786" t="inlineStr">
        <is>
          <t>Love Cabaret</t>
        </is>
      </c>
      <c r="C786" s="556" t="n">
        <v>45597</v>
      </c>
      <c r="D786" t="inlineStr">
        <is>
          <t>10/2024</t>
        </is>
      </c>
      <c r="E786" t="inlineStr">
        <is>
          <t>SALLY</t>
        </is>
      </c>
      <c r="F786" t="inlineStr">
        <is>
          <t>LITRO</t>
        </is>
      </c>
      <c r="G786" t="n">
        <v>8</v>
      </c>
      <c r="H786" t="inlineStr">
        <is>
          <t>BEBIDAS</t>
        </is>
      </c>
      <c r="I786" t="n">
        <v>15.11</v>
      </c>
      <c r="J786" t="n">
        <v>120.88</v>
      </c>
    </row>
    <row r="787">
      <c r="A787" t="n">
        <v>906</v>
      </c>
      <c r="B787" t="inlineStr">
        <is>
          <t>Love Cabaret</t>
        </is>
      </c>
      <c r="C787" s="556" t="n">
        <v>45627</v>
      </c>
      <c r="D787" t="inlineStr">
        <is>
          <t>11/2024</t>
        </is>
      </c>
      <c r="E787" t="inlineStr">
        <is>
          <t>SALLY</t>
        </is>
      </c>
      <c r="F787" t="inlineStr">
        <is>
          <t>LITRO</t>
        </is>
      </c>
      <c r="G787" t="n">
        <v>10</v>
      </c>
      <c r="H787" t="inlineStr">
        <is>
          <t>BEBIDAS</t>
        </is>
      </c>
      <c r="I787" t="n">
        <v>15.11</v>
      </c>
      <c r="J787" t="n">
        <v>151.1</v>
      </c>
    </row>
    <row r="788">
      <c r="A788" t="n">
        <v>906</v>
      </c>
      <c r="B788" t="inlineStr">
        <is>
          <t>Love Cabaret</t>
        </is>
      </c>
      <c r="C788" s="556" t="n">
        <v>45627</v>
      </c>
      <c r="D788" t="inlineStr">
        <is>
          <t>11/2024</t>
        </is>
      </c>
      <c r="E788" t="inlineStr">
        <is>
          <t>SALLY</t>
        </is>
      </c>
      <c r="F788" t="inlineStr">
        <is>
          <t>LITRO</t>
        </is>
      </c>
      <c r="G788" t="n">
        <v>10</v>
      </c>
      <c r="H788" t="inlineStr">
        <is>
          <t>BEBIDAS</t>
        </is>
      </c>
      <c r="I788" t="n">
        <v>15.11</v>
      </c>
      <c r="J788" t="n">
        <v>151.1</v>
      </c>
    </row>
    <row r="789">
      <c r="A789" t="n">
        <v>1345</v>
      </c>
      <c r="B789" t="inlineStr">
        <is>
          <t>Love Cabaret</t>
        </is>
      </c>
      <c r="C789" s="556" t="n">
        <v>45689</v>
      </c>
      <c r="D789" t="inlineStr">
        <is>
          <t>01/2025</t>
        </is>
      </c>
      <c r="E789" t="inlineStr">
        <is>
          <t>SALLY</t>
        </is>
      </c>
      <c r="F789" t="inlineStr">
        <is>
          <t>LITRO</t>
        </is>
      </c>
      <c r="G789" t="n">
        <v>4</v>
      </c>
      <c r="H789" t="inlineStr">
        <is>
          <t>BEBIDAS</t>
        </is>
      </c>
      <c r="I789" t="n">
        <v>15.11</v>
      </c>
      <c r="J789" t="n">
        <v>60.44</v>
      </c>
    </row>
    <row r="790">
      <c r="A790" t="n">
        <v>3143</v>
      </c>
      <c r="B790" t="inlineStr">
        <is>
          <t>Love Cabaret</t>
        </is>
      </c>
      <c r="C790" s="556" t="n">
        <v>45717</v>
      </c>
      <c r="D790" t="inlineStr">
        <is>
          <t>02/2025</t>
        </is>
      </c>
      <c r="E790" t="inlineStr">
        <is>
          <t>SALLY</t>
        </is>
      </c>
      <c r="F790" t="inlineStr">
        <is>
          <t>LITRO</t>
        </is>
      </c>
      <c r="G790" t="n">
        <v>0</v>
      </c>
      <c r="H790" t="inlineStr">
        <is>
          <t>BEBIDAS</t>
        </is>
      </c>
      <c r="I790" t="n">
        <v>15.11</v>
      </c>
      <c r="J790" t="n">
        <v>0</v>
      </c>
    </row>
    <row r="791">
      <c r="A791" t="n">
        <v>237</v>
      </c>
      <c r="B791" t="inlineStr">
        <is>
          <t>Love Cabaret</t>
        </is>
      </c>
      <c r="C791" s="556" t="n">
        <v>45597</v>
      </c>
      <c r="D791" t="inlineStr">
        <is>
          <t>10/2024</t>
        </is>
      </c>
      <c r="E791" t="inlineStr">
        <is>
          <t>TANQUERAY TONICA</t>
        </is>
      </c>
      <c r="F791" t="inlineStr">
        <is>
          <t>LITRO</t>
        </is>
      </c>
      <c r="G791" t="n">
        <v>7.8</v>
      </c>
      <c r="H791" t="inlineStr">
        <is>
          <t>BEBIDAS</t>
        </is>
      </c>
      <c r="I791" t="n">
        <v>51.32</v>
      </c>
      <c r="J791" t="n">
        <v>400.3</v>
      </c>
    </row>
    <row r="792">
      <c r="A792" t="n">
        <v>907</v>
      </c>
      <c r="B792" t="inlineStr">
        <is>
          <t>Love Cabaret</t>
        </is>
      </c>
      <c r="C792" s="556" t="n">
        <v>45627</v>
      </c>
      <c r="D792" t="inlineStr">
        <is>
          <t>11/2024</t>
        </is>
      </c>
      <c r="E792" t="inlineStr">
        <is>
          <t>TANQUERAY TONICA</t>
        </is>
      </c>
      <c r="F792" t="inlineStr">
        <is>
          <t>LITRO</t>
        </is>
      </c>
      <c r="G792" t="n">
        <v>5.3</v>
      </c>
      <c r="H792" t="inlineStr">
        <is>
          <t>BEBIDAS</t>
        </is>
      </c>
      <c r="I792" t="n">
        <v>51.32</v>
      </c>
      <c r="J792" t="n">
        <v>272</v>
      </c>
    </row>
    <row r="793">
      <c r="A793" t="n">
        <v>907</v>
      </c>
      <c r="B793" t="inlineStr">
        <is>
          <t>Love Cabaret</t>
        </is>
      </c>
      <c r="C793" s="556" t="n">
        <v>45627</v>
      </c>
      <c r="D793" t="inlineStr">
        <is>
          <t>11/2024</t>
        </is>
      </c>
      <c r="E793" t="inlineStr">
        <is>
          <t>TANQUERAY TONICA</t>
        </is>
      </c>
      <c r="F793" t="inlineStr">
        <is>
          <t>LITRO</t>
        </is>
      </c>
      <c r="G793" t="n">
        <v>5.3</v>
      </c>
      <c r="H793" t="inlineStr">
        <is>
          <t>BEBIDAS</t>
        </is>
      </c>
      <c r="I793" t="n">
        <v>51.32</v>
      </c>
      <c r="J793" t="n">
        <v>272</v>
      </c>
    </row>
    <row r="794">
      <c r="A794" t="n">
        <v>966</v>
      </c>
      <c r="B794" t="inlineStr">
        <is>
          <t>Love Cabaret</t>
        </is>
      </c>
      <c r="C794" s="556" t="n">
        <v>45658</v>
      </c>
      <c r="D794" t="inlineStr">
        <is>
          <t>12/2024</t>
        </is>
      </c>
      <c r="E794" t="inlineStr">
        <is>
          <t>TANQUERAY TONICA</t>
        </is>
      </c>
      <c r="F794" t="inlineStr">
        <is>
          <t>LITRO</t>
        </is>
      </c>
      <c r="G794" t="n">
        <v>10</v>
      </c>
      <c r="H794" t="inlineStr">
        <is>
          <t>BEBIDAS</t>
        </is>
      </c>
      <c r="I794" t="n">
        <v>51.32</v>
      </c>
      <c r="J794" t="n">
        <v>513.2</v>
      </c>
    </row>
    <row r="795">
      <c r="A795" t="n">
        <v>966</v>
      </c>
      <c r="B795" t="inlineStr">
        <is>
          <t>Love Cabaret</t>
        </is>
      </c>
      <c r="C795" s="556" t="n">
        <v>45658</v>
      </c>
      <c r="D795" t="inlineStr">
        <is>
          <t>12/2024</t>
        </is>
      </c>
      <c r="E795" t="inlineStr">
        <is>
          <t>TANQUERAY TONICA</t>
        </is>
      </c>
      <c r="F795" t="inlineStr">
        <is>
          <t>LITRO</t>
        </is>
      </c>
      <c r="G795" t="n">
        <v>10</v>
      </c>
      <c r="H795" t="inlineStr">
        <is>
          <t>BEBIDAS</t>
        </is>
      </c>
      <c r="I795" t="n">
        <v>51.32</v>
      </c>
      <c r="J795" t="n">
        <v>513.2</v>
      </c>
    </row>
    <row r="796">
      <c r="A796" t="n">
        <v>1346</v>
      </c>
      <c r="B796" t="inlineStr">
        <is>
          <t>Love Cabaret</t>
        </is>
      </c>
      <c r="C796" s="556" t="n">
        <v>45689</v>
      </c>
      <c r="D796" t="inlineStr">
        <is>
          <t>01/2025</t>
        </is>
      </c>
      <c r="E796" t="inlineStr">
        <is>
          <t>TANQUERAY TONICA</t>
        </is>
      </c>
      <c r="F796" t="inlineStr">
        <is>
          <t>LITRO</t>
        </is>
      </c>
      <c r="G796" t="n">
        <v>24.5</v>
      </c>
      <c r="H796" t="inlineStr">
        <is>
          <t>BEBIDAS</t>
        </is>
      </c>
      <c r="I796" t="n">
        <v>51.32</v>
      </c>
      <c r="J796" t="n">
        <v>1257.34</v>
      </c>
    </row>
    <row r="797">
      <c r="A797" t="n">
        <v>3144</v>
      </c>
      <c r="B797" t="inlineStr">
        <is>
          <t>Love Cabaret</t>
        </is>
      </c>
      <c r="C797" s="556" t="n">
        <v>45717</v>
      </c>
      <c r="D797" t="inlineStr">
        <is>
          <t>02/2025</t>
        </is>
      </c>
      <c r="E797" t="inlineStr">
        <is>
          <t>TANQUERAY TONICA</t>
        </is>
      </c>
      <c r="F797" t="inlineStr">
        <is>
          <t>LITRO</t>
        </is>
      </c>
      <c r="G797" t="n">
        <v>43</v>
      </c>
      <c r="H797" t="inlineStr">
        <is>
          <t>BEBIDAS</t>
        </is>
      </c>
      <c r="I797" t="n">
        <v>51.32</v>
      </c>
      <c r="J797" t="n">
        <v>2206.76</v>
      </c>
    </row>
    <row r="798">
      <c r="A798" t="n">
        <v>3818</v>
      </c>
      <c r="B798" t="inlineStr">
        <is>
          <t>Love Cabaret</t>
        </is>
      </c>
      <c r="C798" s="556" t="n">
        <v>45748</v>
      </c>
      <c r="D798" t="inlineStr">
        <is>
          <t>03/2025</t>
        </is>
      </c>
      <c r="E798" t="inlineStr">
        <is>
          <t>TANQUERAY TONICA</t>
        </is>
      </c>
      <c r="F798" t="inlineStr">
        <is>
          <t>LITRO</t>
        </is>
      </c>
      <c r="G798" t="n">
        <v>20.6</v>
      </c>
      <c r="H798" t="inlineStr">
        <is>
          <t>BEBIDAS</t>
        </is>
      </c>
      <c r="I798" t="n">
        <v>51.32</v>
      </c>
      <c r="J798" t="n">
        <v>1057.19</v>
      </c>
    </row>
    <row r="799">
      <c r="A799" t="n">
        <v>3818</v>
      </c>
      <c r="B799" t="inlineStr">
        <is>
          <t>Love Cabaret</t>
        </is>
      </c>
      <c r="C799" s="556" t="n">
        <v>45748</v>
      </c>
      <c r="D799" t="inlineStr">
        <is>
          <t>03/2025</t>
        </is>
      </c>
      <c r="E799" t="inlineStr">
        <is>
          <t>TANQUERAY TONICA</t>
        </is>
      </c>
      <c r="F799" t="inlineStr">
        <is>
          <t>LITRO</t>
        </is>
      </c>
      <c r="G799" t="n">
        <v>20.6</v>
      </c>
      <c r="H799" t="inlineStr">
        <is>
          <t>BEBIDAS</t>
        </is>
      </c>
      <c r="I799" t="n">
        <v>51.32</v>
      </c>
      <c r="J799" t="n">
        <v>1057.19</v>
      </c>
    </row>
    <row r="800">
      <c r="A800" t="n">
        <v>3891</v>
      </c>
      <c r="B800" t="inlineStr">
        <is>
          <t>Love Cabaret</t>
        </is>
      </c>
      <c r="C800" s="556" t="n">
        <v>45778</v>
      </c>
      <c r="D800" t="inlineStr">
        <is>
          <t>04/2025</t>
        </is>
      </c>
      <c r="E800" t="inlineStr">
        <is>
          <t>TANQUERAY TONICA</t>
        </is>
      </c>
      <c r="F800" t="inlineStr">
        <is>
          <t>LITRO</t>
        </is>
      </c>
      <c r="G800" t="n">
        <v>25</v>
      </c>
      <c r="H800" t="inlineStr">
        <is>
          <t>BEBIDAS</t>
        </is>
      </c>
      <c r="I800" t="n">
        <v>51.32</v>
      </c>
      <c r="J800" t="n">
        <v>1283</v>
      </c>
    </row>
    <row r="801">
      <c r="A801" t="n">
        <v>4695</v>
      </c>
      <c r="B801" t="inlineStr">
        <is>
          <t>Love Cabaret</t>
        </is>
      </c>
      <c r="C801" s="556" t="n">
        <v>45809</v>
      </c>
      <c r="D801" t="inlineStr">
        <is>
          <t>05/2025</t>
        </is>
      </c>
      <c r="E801" t="inlineStr">
        <is>
          <t>TANQUERAY TONICA</t>
        </is>
      </c>
      <c r="F801" t="inlineStr">
        <is>
          <t>LITRO</t>
        </is>
      </c>
      <c r="G801" t="n">
        <v>17.3</v>
      </c>
      <c r="H801" t="inlineStr">
        <is>
          <t>BEBIDAS</t>
        </is>
      </c>
      <c r="I801" t="n">
        <v>51.32</v>
      </c>
      <c r="J801" t="n">
        <v>887.84</v>
      </c>
    </row>
    <row r="802">
      <c r="A802" t="n">
        <v>5170</v>
      </c>
      <c r="B802" t="inlineStr">
        <is>
          <t>Love Cabaret</t>
        </is>
      </c>
      <c r="C802" s="556" t="n">
        <v>45839</v>
      </c>
      <c r="D802" t="inlineStr">
        <is>
          <t>06/2025</t>
        </is>
      </c>
      <c r="E802" t="inlineStr">
        <is>
          <t>TANQUERAY TONICA</t>
        </is>
      </c>
      <c r="F802" t="inlineStr">
        <is>
          <t>LITRO</t>
        </is>
      </c>
      <c r="G802" t="n">
        <v>30.1</v>
      </c>
      <c r="H802" t="inlineStr">
        <is>
          <t>BEBIDAS</t>
        </is>
      </c>
      <c r="I802" t="n">
        <v>51.32</v>
      </c>
      <c r="J802" t="n">
        <v>1544.73</v>
      </c>
    </row>
    <row r="803">
      <c r="A803" t="n">
        <v>5913</v>
      </c>
      <c r="B803" t="inlineStr">
        <is>
          <t>Love Cabaret</t>
        </is>
      </c>
      <c r="C803" s="556" t="n">
        <v>45870</v>
      </c>
      <c r="D803" t="inlineStr">
        <is>
          <t>07/2025</t>
        </is>
      </c>
      <c r="E803" t="inlineStr">
        <is>
          <t>TANQUERAY TONICA</t>
        </is>
      </c>
      <c r="F803" t="inlineStr">
        <is>
          <t>LITRO</t>
        </is>
      </c>
      <c r="G803" t="n">
        <v>8.4</v>
      </c>
      <c r="H803" t="inlineStr">
        <is>
          <t>BEBIDAS</t>
        </is>
      </c>
      <c r="I803" t="n">
        <v>51.32</v>
      </c>
      <c r="J803" t="n">
        <v>431.09</v>
      </c>
    </row>
    <row r="804">
      <c r="A804" t="n">
        <v>6730</v>
      </c>
      <c r="B804" t="inlineStr">
        <is>
          <t>Love Cabaret</t>
        </is>
      </c>
      <c r="C804" s="556" t="n">
        <v>45901</v>
      </c>
      <c r="D804" t="inlineStr">
        <is>
          <t>08/2025</t>
        </is>
      </c>
      <c r="E804" t="inlineStr">
        <is>
          <t>TANQUERAY TONICA</t>
        </is>
      </c>
      <c r="F804" t="inlineStr">
        <is>
          <t>LITRO</t>
        </is>
      </c>
      <c r="G804" t="n">
        <v>12.43</v>
      </c>
      <c r="H804" t="inlineStr">
        <is>
          <t>BEBIDAS</t>
        </is>
      </c>
      <c r="I804" t="n">
        <v>51.32</v>
      </c>
      <c r="J804" t="n">
        <v>637.91</v>
      </c>
    </row>
    <row r="805">
      <c r="A805" t="n">
        <v>7161</v>
      </c>
      <c r="B805" t="inlineStr">
        <is>
          <t>Love Cabaret</t>
        </is>
      </c>
      <c r="C805" s="556" t="n">
        <v>45931</v>
      </c>
      <c r="D805" t="inlineStr">
        <is>
          <t>09/2025</t>
        </is>
      </c>
      <c r="E805" t="inlineStr">
        <is>
          <t>TANQUERAY TONICA</t>
        </is>
      </c>
      <c r="F805" t="inlineStr">
        <is>
          <t>LITRO</t>
        </is>
      </c>
      <c r="G805" t="n">
        <v>13.74</v>
      </c>
      <c r="H805" t="inlineStr">
        <is>
          <t>BEBIDAS</t>
        </is>
      </c>
      <c r="I805" t="n">
        <v>51.32</v>
      </c>
      <c r="J805" t="n">
        <v>705.14</v>
      </c>
    </row>
    <row r="806">
      <c r="A806" t="n">
        <v>7504</v>
      </c>
      <c r="B806" t="inlineStr">
        <is>
          <t>Love Cabaret</t>
        </is>
      </c>
      <c r="C806" s="556" t="n">
        <v>45962</v>
      </c>
      <c r="D806" t="inlineStr">
        <is>
          <t>10/2025</t>
        </is>
      </c>
      <c r="E806" t="inlineStr">
        <is>
          <t>TANQUERAY TONICA</t>
        </is>
      </c>
      <c r="F806" t="inlineStr">
        <is>
          <t>LITRO</t>
        </is>
      </c>
      <c r="G806" t="n">
        <v>15.9</v>
      </c>
      <c r="H806" t="inlineStr">
        <is>
          <t>BEBIDAS</t>
        </is>
      </c>
      <c r="I806" t="n">
        <v>51.32</v>
      </c>
      <c r="J806" t="n">
        <v>815.99</v>
      </c>
    </row>
    <row r="807">
      <c r="A807" t="n">
        <v>7854</v>
      </c>
      <c r="B807" t="inlineStr">
        <is>
          <t>Love Cabaret</t>
        </is>
      </c>
      <c r="C807" s="556" t="n">
        <v>45992</v>
      </c>
      <c r="D807" t="inlineStr">
        <is>
          <t>11/2025</t>
        </is>
      </c>
      <c r="E807" t="inlineStr">
        <is>
          <t>TANQUERAY TONICA</t>
        </is>
      </c>
      <c r="F807" t="inlineStr">
        <is>
          <t>LITRO</t>
        </is>
      </c>
      <c r="G807" t="n">
        <v>18.3</v>
      </c>
      <c r="H807" t="inlineStr">
        <is>
          <t>BEBIDAS</t>
        </is>
      </c>
      <c r="I807" t="n">
        <v>51.32</v>
      </c>
      <c r="J807" t="n">
        <v>939.16</v>
      </c>
    </row>
    <row r="808">
      <c r="A808" t="n">
        <v>7967</v>
      </c>
      <c r="B808" t="inlineStr">
        <is>
          <t>Love Cabaret</t>
        </is>
      </c>
      <c r="C808" s="556" t="n">
        <v>46023</v>
      </c>
      <c r="D808" t="inlineStr">
        <is>
          <t>12/2025</t>
        </is>
      </c>
      <c r="E808" t="inlineStr">
        <is>
          <t>TANQUERAY TONICA</t>
        </is>
      </c>
      <c r="F808" t="inlineStr">
        <is>
          <t>LITRO</t>
        </is>
      </c>
      <c r="G808" t="n">
        <v>26.38</v>
      </c>
      <c r="H808" t="inlineStr">
        <is>
          <t>BEBIDAS</t>
        </is>
      </c>
      <c r="I808" t="n">
        <v>51.32</v>
      </c>
      <c r="J808" t="n">
        <v>1353.82</v>
      </c>
    </row>
    <row r="809">
      <c r="A809" t="n">
        <v>8452</v>
      </c>
      <c r="B809" t="inlineStr">
        <is>
          <t>Love Cabaret</t>
        </is>
      </c>
      <c r="C809" s="556" t="n">
        <v>46054</v>
      </c>
      <c r="D809" t="inlineStr">
        <is>
          <t>01/2026</t>
        </is>
      </c>
      <c r="E809" t="inlineStr">
        <is>
          <t>TANQUERAY TONICA</t>
        </is>
      </c>
      <c r="F809" t="inlineStr">
        <is>
          <t>LITRO</t>
        </is>
      </c>
      <c r="G809" t="n">
        <v>15.24</v>
      </c>
      <c r="H809" t="inlineStr">
        <is>
          <t>BEBIDAS</t>
        </is>
      </c>
      <c r="I809" t="n">
        <v>51.32</v>
      </c>
      <c r="J809" t="n">
        <v>782.12</v>
      </c>
    </row>
    <row r="810">
      <c r="A810" t="n">
        <v>9050</v>
      </c>
      <c r="B810" t="inlineStr">
        <is>
          <t>Love Cabaret</t>
        </is>
      </c>
      <c r="C810" s="556" t="n">
        <v>46082</v>
      </c>
      <c r="D810" t="inlineStr">
        <is>
          <t>02/2026</t>
        </is>
      </c>
      <c r="E810" t="inlineStr">
        <is>
          <t>TANQUERAY TONICA</t>
        </is>
      </c>
      <c r="F810" t="inlineStr">
        <is>
          <t>LITRO</t>
        </is>
      </c>
      <c r="G810" t="n">
        <v>25.24</v>
      </c>
      <c r="H810" t="inlineStr">
        <is>
          <t>BEBIDAS</t>
        </is>
      </c>
      <c r="I810" t="n">
        <v>51.32</v>
      </c>
      <c r="J810" t="n">
        <v>1295.32</v>
      </c>
    </row>
    <row r="811">
      <c r="A811" t="n">
        <v>9683</v>
      </c>
      <c r="B811" t="inlineStr">
        <is>
          <t>Love Cabaret</t>
        </is>
      </c>
      <c r="C811" s="556" t="n">
        <v>46113</v>
      </c>
      <c r="D811" t="inlineStr">
        <is>
          <t>03/2026</t>
        </is>
      </c>
      <c r="E811" t="inlineStr">
        <is>
          <t>TANQUERAY TONICA</t>
        </is>
      </c>
      <c r="F811" t="inlineStr">
        <is>
          <t>LITRO</t>
        </is>
      </c>
      <c r="G811" t="n">
        <v>15</v>
      </c>
      <c r="H811" t="inlineStr">
        <is>
          <t>BEBIDAS</t>
        </is>
      </c>
      <c r="I811" t="n">
        <v>51.32</v>
      </c>
      <c r="J811" t="n">
        <v>769.8</v>
      </c>
    </row>
    <row r="812">
      <c r="A812" t="n">
        <v>10302</v>
      </c>
      <c r="B812" t="inlineStr">
        <is>
          <t>Love Cabaret</t>
        </is>
      </c>
      <c r="C812" s="556" t="n">
        <v>46143</v>
      </c>
      <c r="D812" t="inlineStr">
        <is>
          <t>04/2026</t>
        </is>
      </c>
      <c r="E812" t="inlineStr">
        <is>
          <t>TANQUERAY TONICA</t>
        </is>
      </c>
      <c r="F812" t="inlineStr">
        <is>
          <t>LITRO</t>
        </is>
      </c>
      <c r="G812" t="n">
        <v>11.53</v>
      </c>
      <c r="H812" t="inlineStr">
        <is>
          <t>BEBIDAS</t>
        </is>
      </c>
      <c r="I812" t="n">
        <v>51.32</v>
      </c>
      <c r="J812" t="n">
        <v>591.72</v>
      </c>
    </row>
    <row r="813">
      <c r="A813" t="n">
        <v>10574</v>
      </c>
      <c r="B813" t="inlineStr">
        <is>
          <t>Love Cabaret</t>
        </is>
      </c>
      <c r="C813" s="556" t="n">
        <v>46174</v>
      </c>
      <c r="D813" t="inlineStr">
        <is>
          <t>05/2026</t>
        </is>
      </c>
      <c r="E813" t="inlineStr">
        <is>
          <t>TANQUERAY TONICA</t>
        </is>
      </c>
      <c r="F813" t="inlineStr">
        <is>
          <t>LITRO</t>
        </is>
      </c>
      <c r="G813" t="n">
        <v>7.09</v>
      </c>
      <c r="H813" t="inlineStr">
        <is>
          <t>BEBIDAS</t>
        </is>
      </c>
      <c r="I813" t="n">
        <v>51.32</v>
      </c>
      <c r="J813" t="n">
        <v>363.86</v>
      </c>
    </row>
    <row r="814">
      <c r="A814" t="n">
        <v>238</v>
      </c>
      <c r="B814" t="inlineStr">
        <is>
          <t>Love Cabaret</t>
        </is>
      </c>
      <c r="C814" s="556" t="n">
        <v>45597</v>
      </c>
      <c r="D814" t="inlineStr">
        <is>
          <t>10/2024</t>
        </is>
      </c>
      <c r="E814" t="inlineStr">
        <is>
          <t>WILZA</t>
        </is>
      </c>
      <c r="F814" t="inlineStr">
        <is>
          <t>LITRO</t>
        </is>
      </c>
      <c r="G814" t="n">
        <v>19.5</v>
      </c>
      <c r="H814" t="inlineStr">
        <is>
          <t>BEBIDAS</t>
        </is>
      </c>
      <c r="I814" t="n">
        <v>79.81</v>
      </c>
      <c r="J814" t="n">
        <v>1556.3</v>
      </c>
    </row>
    <row r="815">
      <c r="A815" t="n">
        <v>908</v>
      </c>
      <c r="B815" t="inlineStr">
        <is>
          <t>Love Cabaret</t>
        </is>
      </c>
      <c r="C815" s="556" t="n">
        <v>45627</v>
      </c>
      <c r="D815" t="inlineStr">
        <is>
          <t>11/2024</t>
        </is>
      </c>
      <c r="E815" t="inlineStr">
        <is>
          <t>WILZA</t>
        </is>
      </c>
      <c r="F815" t="inlineStr">
        <is>
          <t>LITRO</t>
        </is>
      </c>
      <c r="G815" t="n">
        <v>25</v>
      </c>
      <c r="H815" t="inlineStr">
        <is>
          <t>BEBIDAS</t>
        </is>
      </c>
      <c r="I815" t="n">
        <v>79.81</v>
      </c>
      <c r="J815" t="n">
        <v>1995.25</v>
      </c>
    </row>
    <row r="816">
      <c r="A816" t="n">
        <v>908</v>
      </c>
      <c r="B816" t="inlineStr">
        <is>
          <t>Love Cabaret</t>
        </is>
      </c>
      <c r="C816" s="556" t="n">
        <v>45627</v>
      </c>
      <c r="D816" t="inlineStr">
        <is>
          <t>11/2024</t>
        </is>
      </c>
      <c r="E816" t="inlineStr">
        <is>
          <t>WILZA</t>
        </is>
      </c>
      <c r="F816" t="inlineStr">
        <is>
          <t>LITRO</t>
        </is>
      </c>
      <c r="G816" t="n">
        <v>25</v>
      </c>
      <c r="H816" t="inlineStr">
        <is>
          <t>BEBIDAS</t>
        </is>
      </c>
      <c r="I816" t="n">
        <v>79.81</v>
      </c>
      <c r="J816" t="n">
        <v>1995.25</v>
      </c>
    </row>
    <row r="817">
      <c r="A817" t="n">
        <v>967</v>
      </c>
      <c r="B817" t="inlineStr">
        <is>
          <t>Love Cabaret</t>
        </is>
      </c>
      <c r="C817" s="556" t="n">
        <v>45658</v>
      </c>
      <c r="D817" t="inlineStr">
        <is>
          <t>12/2024</t>
        </is>
      </c>
      <c r="E817" t="inlineStr">
        <is>
          <t>WILZA</t>
        </is>
      </c>
      <c r="F817" t="inlineStr">
        <is>
          <t>LITRO</t>
        </is>
      </c>
      <c r="G817" t="n">
        <v>23</v>
      </c>
      <c r="H817" t="inlineStr">
        <is>
          <t>BEBIDAS</t>
        </is>
      </c>
      <c r="I817" t="n">
        <v>79.81</v>
      </c>
      <c r="J817" t="n">
        <v>1835.63</v>
      </c>
    </row>
    <row r="818">
      <c r="A818" t="n">
        <v>967</v>
      </c>
      <c r="B818" t="inlineStr">
        <is>
          <t>Love Cabaret</t>
        </is>
      </c>
      <c r="C818" s="556" t="n">
        <v>45658</v>
      </c>
      <c r="D818" t="inlineStr">
        <is>
          <t>12/2024</t>
        </is>
      </c>
      <c r="E818" t="inlineStr">
        <is>
          <t>WILZA</t>
        </is>
      </c>
      <c r="F818" t="inlineStr">
        <is>
          <t>LITRO</t>
        </is>
      </c>
      <c r="G818" t="n">
        <v>23</v>
      </c>
      <c r="H818" t="inlineStr">
        <is>
          <t>BEBIDAS</t>
        </is>
      </c>
      <c r="I818" t="n">
        <v>79.81</v>
      </c>
      <c r="J818" t="n">
        <v>1835.63</v>
      </c>
    </row>
    <row r="819">
      <c r="A819" t="n">
        <v>1348</v>
      </c>
      <c r="B819" t="inlineStr">
        <is>
          <t>Love Cabaret</t>
        </is>
      </c>
      <c r="C819" s="556" t="n">
        <v>45689</v>
      </c>
      <c r="D819" t="inlineStr">
        <is>
          <t>01/2025</t>
        </is>
      </c>
      <c r="E819" t="inlineStr">
        <is>
          <t>WILZA</t>
        </is>
      </c>
      <c r="F819" t="inlineStr">
        <is>
          <t>LITRO</t>
        </is>
      </c>
      <c r="G819" t="n">
        <v>14.6</v>
      </c>
      <c r="H819" t="inlineStr">
        <is>
          <t>BEBIDAS</t>
        </is>
      </c>
      <c r="I819" t="n">
        <v>79.81</v>
      </c>
      <c r="J819" t="n">
        <v>1165.23</v>
      </c>
    </row>
    <row r="820">
      <c r="A820" t="n">
        <v>3146</v>
      </c>
      <c r="B820" t="inlineStr">
        <is>
          <t>Love Cabaret</t>
        </is>
      </c>
      <c r="C820" s="556" t="n">
        <v>45717</v>
      </c>
      <c r="D820" t="inlineStr">
        <is>
          <t>02/2025</t>
        </is>
      </c>
      <c r="E820" t="inlineStr">
        <is>
          <t>WILZA</t>
        </is>
      </c>
      <c r="F820" t="inlineStr">
        <is>
          <t>LITRO</t>
        </is>
      </c>
      <c r="G820" t="n">
        <v>27.2</v>
      </c>
      <c r="H820" t="inlineStr">
        <is>
          <t>BEBIDAS</t>
        </is>
      </c>
      <c r="I820" t="n">
        <v>79.81</v>
      </c>
      <c r="J820" t="n">
        <v>2170.83</v>
      </c>
    </row>
    <row r="821">
      <c r="A821" t="n">
        <v>3822</v>
      </c>
      <c r="B821" t="inlineStr">
        <is>
          <t>Love Cabaret</t>
        </is>
      </c>
      <c r="C821" s="556" t="n">
        <v>45748</v>
      </c>
      <c r="D821" t="inlineStr">
        <is>
          <t>03/2025</t>
        </is>
      </c>
      <c r="E821" t="inlineStr">
        <is>
          <t>WILZA</t>
        </is>
      </c>
      <c r="F821" t="inlineStr">
        <is>
          <t>LITRO</t>
        </is>
      </c>
      <c r="G821" t="n">
        <v>30.5</v>
      </c>
      <c r="H821" t="inlineStr">
        <is>
          <t>BEBIDAS</t>
        </is>
      </c>
      <c r="I821" t="n">
        <v>79.81</v>
      </c>
      <c r="J821" t="n">
        <v>2434.21</v>
      </c>
    </row>
    <row r="822">
      <c r="A822" t="n">
        <v>3822</v>
      </c>
      <c r="B822" t="inlineStr">
        <is>
          <t>Love Cabaret</t>
        </is>
      </c>
      <c r="C822" s="556" t="n">
        <v>45748</v>
      </c>
      <c r="D822" t="inlineStr">
        <is>
          <t>03/2025</t>
        </is>
      </c>
      <c r="E822" t="inlineStr">
        <is>
          <t>WILZA</t>
        </is>
      </c>
      <c r="F822" t="inlineStr">
        <is>
          <t>LITRO</t>
        </is>
      </c>
      <c r="G822" t="n">
        <v>30.5</v>
      </c>
      <c r="H822" t="inlineStr">
        <is>
          <t>BEBIDAS</t>
        </is>
      </c>
      <c r="I822" t="n">
        <v>79.81</v>
      </c>
      <c r="J822" t="n">
        <v>2434.21</v>
      </c>
    </row>
    <row r="823">
      <c r="A823" t="n">
        <v>3892</v>
      </c>
      <c r="B823" t="inlineStr">
        <is>
          <t>Love Cabaret</t>
        </is>
      </c>
      <c r="C823" s="556" t="n">
        <v>45778</v>
      </c>
      <c r="D823" t="inlineStr">
        <is>
          <t>04/2025</t>
        </is>
      </c>
      <c r="E823" t="inlineStr">
        <is>
          <t>WILZA</t>
        </is>
      </c>
      <c r="F823" t="inlineStr">
        <is>
          <t>LITRO</t>
        </is>
      </c>
      <c r="G823" t="n">
        <v>20.6</v>
      </c>
      <c r="H823" t="inlineStr">
        <is>
          <t>BEBIDAS</t>
        </is>
      </c>
      <c r="I823" t="n">
        <v>79.81</v>
      </c>
      <c r="J823" t="n">
        <v>1644.09</v>
      </c>
    </row>
    <row r="824">
      <c r="A824" t="n">
        <v>4696</v>
      </c>
      <c r="B824" t="inlineStr">
        <is>
          <t>Love Cabaret</t>
        </is>
      </c>
      <c r="C824" s="556" t="n">
        <v>45809</v>
      </c>
      <c r="D824" t="inlineStr">
        <is>
          <t>05/2025</t>
        </is>
      </c>
      <c r="E824" t="inlineStr">
        <is>
          <t>WILZA</t>
        </is>
      </c>
      <c r="F824" t="inlineStr">
        <is>
          <t>LITRO</t>
        </is>
      </c>
      <c r="G824" t="n">
        <v>27.6</v>
      </c>
      <c r="H824" t="inlineStr">
        <is>
          <t>BEBIDAS</t>
        </is>
      </c>
      <c r="I824" t="n">
        <v>79.81</v>
      </c>
      <c r="J824" t="n">
        <v>2202.76</v>
      </c>
    </row>
    <row r="825">
      <c r="A825" t="n">
        <v>5171</v>
      </c>
      <c r="B825" t="inlineStr">
        <is>
          <t>Love Cabaret</t>
        </is>
      </c>
      <c r="C825" s="556" t="n">
        <v>45839</v>
      </c>
      <c r="D825" t="inlineStr">
        <is>
          <t>06/2025</t>
        </is>
      </c>
      <c r="E825" t="inlineStr">
        <is>
          <t>WILZA</t>
        </is>
      </c>
      <c r="F825" t="inlineStr">
        <is>
          <t>LITRO</t>
        </is>
      </c>
      <c r="G825" t="n">
        <v>21.3</v>
      </c>
      <c r="H825" t="inlineStr">
        <is>
          <t>BEBIDAS</t>
        </is>
      </c>
      <c r="I825" t="n">
        <v>79.81</v>
      </c>
      <c r="J825" t="n">
        <v>1699.95</v>
      </c>
    </row>
    <row r="826">
      <c r="A826" t="n">
        <v>5914</v>
      </c>
      <c r="B826" t="inlineStr">
        <is>
          <t>Love Cabaret</t>
        </is>
      </c>
      <c r="C826" s="556" t="n">
        <v>45870</v>
      </c>
      <c r="D826" t="inlineStr">
        <is>
          <t>07/2025</t>
        </is>
      </c>
      <c r="E826" t="inlineStr">
        <is>
          <t>WILZA</t>
        </is>
      </c>
      <c r="F826" t="inlineStr">
        <is>
          <t>LITRO</t>
        </is>
      </c>
      <c r="G826" t="n">
        <v>23.6</v>
      </c>
      <c r="H826" t="inlineStr">
        <is>
          <t>BEBIDAS</t>
        </is>
      </c>
      <c r="I826" t="n">
        <v>79.81</v>
      </c>
      <c r="J826" t="n">
        <v>1883.52</v>
      </c>
    </row>
    <row r="827">
      <c r="A827" t="n">
        <v>6731</v>
      </c>
      <c r="B827" t="inlineStr">
        <is>
          <t>Love Cabaret</t>
        </is>
      </c>
      <c r="C827" s="556" t="n">
        <v>45901</v>
      </c>
      <c r="D827" t="inlineStr">
        <is>
          <t>08/2025</t>
        </is>
      </c>
      <c r="E827" t="inlineStr">
        <is>
          <t>WILZA</t>
        </is>
      </c>
      <c r="F827" t="inlineStr">
        <is>
          <t>LITRO</t>
        </is>
      </c>
      <c r="G827" t="n">
        <v>8.48</v>
      </c>
      <c r="H827" t="inlineStr">
        <is>
          <t>BEBIDAS</t>
        </is>
      </c>
      <c r="I827" t="n">
        <v>79.81</v>
      </c>
      <c r="J827" t="n">
        <v>676.79</v>
      </c>
    </row>
    <row r="828">
      <c r="A828" t="n">
        <v>7162</v>
      </c>
      <c r="B828" t="inlineStr">
        <is>
          <t>Love Cabaret</t>
        </is>
      </c>
      <c r="C828" s="556" t="n">
        <v>45931</v>
      </c>
      <c r="D828" t="inlineStr">
        <is>
          <t>09/2025</t>
        </is>
      </c>
      <c r="E828" t="inlineStr">
        <is>
          <t>WILZA</t>
        </is>
      </c>
      <c r="F828" t="inlineStr">
        <is>
          <t>LITRO</t>
        </is>
      </c>
      <c r="G828" t="n">
        <v>11.6</v>
      </c>
      <c r="H828" t="inlineStr">
        <is>
          <t>BEBIDAS</t>
        </is>
      </c>
      <c r="I828" t="n">
        <v>79.81</v>
      </c>
      <c r="J828" t="n">
        <v>925.8</v>
      </c>
    </row>
    <row r="829">
      <c r="A829" t="n">
        <v>7505</v>
      </c>
      <c r="B829" t="inlineStr">
        <is>
          <t>Love Cabaret</t>
        </is>
      </c>
      <c r="C829" s="556" t="n">
        <v>45962</v>
      </c>
      <c r="D829" t="inlineStr">
        <is>
          <t>10/2025</t>
        </is>
      </c>
      <c r="E829" t="inlineStr">
        <is>
          <t>WILZA</t>
        </is>
      </c>
      <c r="F829" t="inlineStr">
        <is>
          <t>LITRO</t>
        </is>
      </c>
      <c r="G829" t="n">
        <v>12</v>
      </c>
      <c r="H829" t="inlineStr">
        <is>
          <t>BEBIDAS</t>
        </is>
      </c>
      <c r="I829" t="n">
        <v>79.81</v>
      </c>
      <c r="J829" t="n">
        <v>957.72</v>
      </c>
    </row>
    <row r="830">
      <c r="A830" t="n">
        <v>7968</v>
      </c>
      <c r="B830" t="inlineStr">
        <is>
          <t>Love Cabaret</t>
        </is>
      </c>
      <c r="C830" s="556" t="n">
        <v>46023</v>
      </c>
      <c r="D830" t="inlineStr">
        <is>
          <t>12/2025</t>
        </is>
      </c>
      <c r="E830" t="inlineStr">
        <is>
          <t>WILZA</t>
        </is>
      </c>
      <c r="F830" t="inlineStr">
        <is>
          <t>LITRO</t>
        </is>
      </c>
      <c r="G830" t="n">
        <v>3.72</v>
      </c>
      <c r="H830" t="inlineStr">
        <is>
          <t>BEBIDAS</t>
        </is>
      </c>
      <c r="I830" t="n">
        <v>79.81</v>
      </c>
      <c r="J830" t="n">
        <v>296.89</v>
      </c>
    </row>
    <row r="831">
      <c r="A831" t="n">
        <v>8453</v>
      </c>
      <c r="B831" t="inlineStr">
        <is>
          <t>Love Cabaret</t>
        </is>
      </c>
      <c r="C831" s="556" t="n">
        <v>46054</v>
      </c>
      <c r="D831" t="inlineStr">
        <is>
          <t>01/2026</t>
        </is>
      </c>
      <c r="E831" t="inlineStr">
        <is>
          <t>WILZA</t>
        </is>
      </c>
      <c r="F831" t="inlineStr">
        <is>
          <t>LITRO</t>
        </is>
      </c>
      <c r="G831" t="n">
        <v>11.53</v>
      </c>
      <c r="H831" t="inlineStr">
        <is>
          <t>BEBIDAS</t>
        </is>
      </c>
      <c r="I831" t="n">
        <v>79.81</v>
      </c>
      <c r="J831" t="n">
        <v>920.21</v>
      </c>
    </row>
    <row r="832">
      <c r="A832" t="n">
        <v>9051</v>
      </c>
      <c r="B832" t="inlineStr">
        <is>
          <t>Love Cabaret</t>
        </is>
      </c>
      <c r="C832" s="556" t="n">
        <v>46082</v>
      </c>
      <c r="D832" t="inlineStr">
        <is>
          <t>02/2026</t>
        </is>
      </c>
      <c r="E832" t="inlineStr">
        <is>
          <t>WILZA</t>
        </is>
      </c>
      <c r="F832" t="inlineStr">
        <is>
          <t>LITRO</t>
        </is>
      </c>
      <c r="G832" t="n">
        <v>7</v>
      </c>
      <c r="H832" t="inlineStr">
        <is>
          <t>BEBIDAS</t>
        </is>
      </c>
      <c r="I832" t="n">
        <v>79.81</v>
      </c>
      <c r="J832" t="n">
        <v>558.67</v>
      </c>
    </row>
    <row r="833">
      <c r="A833" t="n">
        <v>9684</v>
      </c>
      <c r="B833" t="inlineStr">
        <is>
          <t>Love Cabaret</t>
        </is>
      </c>
      <c r="C833" s="556" t="n">
        <v>46113</v>
      </c>
      <c r="D833" t="inlineStr">
        <is>
          <t>03/2026</t>
        </is>
      </c>
      <c r="E833" t="inlineStr">
        <is>
          <t>WILZA</t>
        </is>
      </c>
      <c r="F833" t="inlineStr">
        <is>
          <t>LITRO</t>
        </is>
      </c>
      <c r="G833" t="n">
        <v>4.5</v>
      </c>
      <c r="H833" t="inlineStr">
        <is>
          <t>BEBIDAS</t>
        </is>
      </c>
      <c r="I833" t="n">
        <v>79.81</v>
      </c>
      <c r="J833" t="n">
        <v>359.15</v>
      </c>
    </row>
    <row r="834">
      <c r="A834" t="n">
        <v>10303</v>
      </c>
      <c r="B834" t="inlineStr">
        <is>
          <t>Love Cabaret</t>
        </is>
      </c>
      <c r="C834" s="556" t="n">
        <v>46143</v>
      </c>
      <c r="D834" t="inlineStr">
        <is>
          <t>04/2026</t>
        </is>
      </c>
      <c r="E834" t="inlineStr">
        <is>
          <t>WILZA</t>
        </is>
      </c>
      <c r="F834" t="inlineStr">
        <is>
          <t>LITRO</t>
        </is>
      </c>
      <c r="G834" t="n">
        <v>3.71</v>
      </c>
      <c r="H834" t="inlineStr">
        <is>
          <t>BEBIDAS</t>
        </is>
      </c>
      <c r="I834" t="n">
        <v>79.81</v>
      </c>
      <c r="J834" t="n">
        <v>296.1</v>
      </c>
    </row>
    <row r="835">
      <c r="A835" t="n">
        <v>912</v>
      </c>
      <c r="B835" t="inlineStr">
        <is>
          <t>Love Cabaret</t>
        </is>
      </c>
      <c r="C835" s="556" t="n">
        <v>45627</v>
      </c>
      <c r="D835" t="inlineStr">
        <is>
          <t>11/2024</t>
        </is>
      </c>
      <c r="E835" t="inlineStr">
        <is>
          <t>BACO</t>
        </is>
      </c>
      <c r="F835" t="inlineStr">
        <is>
          <t>LITRO</t>
        </is>
      </c>
      <c r="G835" t="n">
        <v>1</v>
      </c>
      <c r="H835" t="inlineStr">
        <is>
          <t>BEBIDAS</t>
        </is>
      </c>
      <c r="I835" t="n">
        <v>104.21</v>
      </c>
      <c r="J835" t="n">
        <v>104.21</v>
      </c>
    </row>
    <row r="836">
      <c r="A836" t="n">
        <v>1313</v>
      </c>
      <c r="B836" t="inlineStr">
        <is>
          <t>Love Cabaret</t>
        </is>
      </c>
      <c r="C836" s="556" t="n">
        <v>45689</v>
      </c>
      <c r="D836" t="inlineStr">
        <is>
          <t>01/2025</t>
        </is>
      </c>
      <c r="E836" t="inlineStr">
        <is>
          <t>BACO</t>
        </is>
      </c>
      <c r="F836" t="inlineStr">
        <is>
          <t>LITRO</t>
        </is>
      </c>
      <c r="G836" t="n">
        <v>0</v>
      </c>
      <c r="H836" t="inlineStr">
        <is>
          <t>BEBIDAS</t>
        </is>
      </c>
      <c r="I836" t="n">
        <v>104.21</v>
      </c>
      <c r="J836" t="n">
        <v>0</v>
      </c>
    </row>
    <row r="837">
      <c r="A837" t="n">
        <v>3111</v>
      </c>
      <c r="B837" t="inlineStr">
        <is>
          <t>Love Cabaret</t>
        </is>
      </c>
      <c r="C837" s="556" t="n">
        <v>45717</v>
      </c>
      <c r="D837" t="inlineStr">
        <is>
          <t>02/2025</t>
        </is>
      </c>
      <c r="E837" t="inlineStr">
        <is>
          <t>BACO</t>
        </is>
      </c>
      <c r="F837" t="inlineStr">
        <is>
          <t>LITRO</t>
        </is>
      </c>
      <c r="G837" t="n">
        <v>0</v>
      </c>
      <c r="H837" t="inlineStr">
        <is>
          <t>BEBIDAS</t>
        </is>
      </c>
      <c r="I837" t="n">
        <v>104.21</v>
      </c>
      <c r="J837" t="n">
        <v>0</v>
      </c>
    </row>
    <row r="838">
      <c r="A838" t="n">
        <v>913</v>
      </c>
      <c r="B838" t="inlineStr">
        <is>
          <t>Love Cabaret</t>
        </is>
      </c>
      <c r="C838" s="556" t="n">
        <v>45627</v>
      </c>
      <c r="D838" t="inlineStr">
        <is>
          <t>11/2024</t>
        </is>
      </c>
      <c r="E838" t="inlineStr">
        <is>
          <t>INANNA</t>
        </is>
      </c>
      <c r="F838" t="inlineStr">
        <is>
          <t>LITRO</t>
        </is>
      </c>
      <c r="G838" t="n">
        <v>1.3</v>
      </c>
      <c r="H838" t="inlineStr">
        <is>
          <t>BEBIDAS</t>
        </is>
      </c>
      <c r="I838" t="n">
        <v>164.9</v>
      </c>
      <c r="J838" t="n">
        <v>214.37</v>
      </c>
    </row>
    <row r="839">
      <c r="A839" t="n">
        <v>1329</v>
      </c>
      <c r="B839" t="inlineStr">
        <is>
          <t>Love Cabaret</t>
        </is>
      </c>
      <c r="C839" s="556" t="n">
        <v>45689</v>
      </c>
      <c r="D839" t="inlineStr">
        <is>
          <t>01/2025</t>
        </is>
      </c>
      <c r="E839" t="inlineStr">
        <is>
          <t>INANNA</t>
        </is>
      </c>
      <c r="F839" t="inlineStr">
        <is>
          <t>LITRO</t>
        </is>
      </c>
      <c r="G839" t="n">
        <v>0</v>
      </c>
      <c r="H839" t="inlineStr">
        <is>
          <t>BEBIDAS</t>
        </is>
      </c>
      <c r="I839" t="n">
        <v>164.9</v>
      </c>
      <c r="J839" t="n">
        <v>0</v>
      </c>
    </row>
    <row r="840">
      <c r="A840" t="n">
        <v>3127</v>
      </c>
      <c r="B840" t="inlineStr">
        <is>
          <t>Love Cabaret</t>
        </is>
      </c>
      <c r="C840" s="556" t="n">
        <v>45717</v>
      </c>
      <c r="D840" t="inlineStr">
        <is>
          <t>02/2025</t>
        </is>
      </c>
      <c r="E840" t="inlineStr">
        <is>
          <t>INANNA</t>
        </is>
      </c>
      <c r="F840" t="inlineStr">
        <is>
          <t>LITRO</t>
        </is>
      </c>
      <c r="G840" t="n">
        <v>0</v>
      </c>
      <c r="H840" t="inlineStr">
        <is>
          <t>BEBIDAS</t>
        </is>
      </c>
      <c r="I840" t="n">
        <v>164.9</v>
      </c>
      <c r="J840" t="n">
        <v>0</v>
      </c>
    </row>
    <row r="841">
      <c r="A841" t="n">
        <v>914</v>
      </c>
      <c r="B841" t="inlineStr">
        <is>
          <t>Love Cabaret</t>
        </is>
      </c>
      <c r="C841" s="556" t="n">
        <v>45627</v>
      </c>
      <c r="D841" t="inlineStr">
        <is>
          <t>11/2024</t>
        </is>
      </c>
      <c r="E841" t="inlineStr">
        <is>
          <t>INSHTAR</t>
        </is>
      </c>
      <c r="F841" t="inlineStr">
        <is>
          <t>LITRO</t>
        </is>
      </c>
      <c r="G841" t="n">
        <v>1.3</v>
      </c>
      <c r="H841" t="inlineStr">
        <is>
          <t>BEBIDAS</t>
        </is>
      </c>
      <c r="I841" t="n">
        <v>327.6</v>
      </c>
      <c r="J841" t="n">
        <v>425.88</v>
      </c>
    </row>
    <row r="842">
      <c r="A842" t="n">
        <v>1330</v>
      </c>
      <c r="B842" t="inlineStr">
        <is>
          <t>Love Cabaret</t>
        </is>
      </c>
      <c r="C842" s="556" t="n">
        <v>45689</v>
      </c>
      <c r="D842" t="inlineStr">
        <is>
          <t>01/2025</t>
        </is>
      </c>
      <c r="E842" t="inlineStr">
        <is>
          <t>INSHTAR</t>
        </is>
      </c>
      <c r="F842" t="inlineStr">
        <is>
          <t>LITRO</t>
        </is>
      </c>
      <c r="G842" t="n">
        <v>0</v>
      </c>
      <c r="H842" t="inlineStr">
        <is>
          <t>BEBIDAS</t>
        </is>
      </c>
      <c r="I842" t="n">
        <v>327.6</v>
      </c>
      <c r="J842" t="n">
        <v>0</v>
      </c>
    </row>
    <row r="843">
      <c r="A843" t="n">
        <v>3128</v>
      </c>
      <c r="B843" t="inlineStr">
        <is>
          <t>Love Cabaret</t>
        </is>
      </c>
      <c r="C843" s="556" t="n">
        <v>45717</v>
      </c>
      <c r="D843" t="inlineStr">
        <is>
          <t>02/2025</t>
        </is>
      </c>
      <c r="E843" t="inlineStr">
        <is>
          <t>INSHTAR</t>
        </is>
      </c>
      <c r="F843" t="inlineStr">
        <is>
          <t>LITRO</t>
        </is>
      </c>
      <c r="G843" t="n">
        <v>0</v>
      </c>
      <c r="H843" t="inlineStr">
        <is>
          <t>BEBIDAS</t>
        </is>
      </c>
      <c r="I843" t="n">
        <v>327.6</v>
      </c>
      <c r="J843" t="n">
        <v>0</v>
      </c>
    </row>
    <row r="844">
      <c r="A844" t="n">
        <v>915</v>
      </c>
      <c r="B844" t="inlineStr">
        <is>
          <t>Love Cabaret</t>
        </is>
      </c>
      <c r="C844" s="556" t="n">
        <v>45627</v>
      </c>
      <c r="D844" t="inlineStr">
        <is>
          <t>11/2024</t>
        </is>
      </c>
      <c r="E844" t="inlineStr">
        <is>
          <t>MAHU</t>
        </is>
      </c>
      <c r="F844" t="inlineStr">
        <is>
          <t>LITRO</t>
        </is>
      </c>
      <c r="G844" t="n">
        <v>1.4</v>
      </c>
      <c r="H844" t="inlineStr">
        <is>
          <t>BEBIDAS</t>
        </is>
      </c>
      <c r="I844" t="n">
        <v>155.88</v>
      </c>
      <c r="J844" t="n">
        <v>218.23</v>
      </c>
    </row>
    <row r="845">
      <c r="A845" t="n">
        <v>1336</v>
      </c>
      <c r="B845" t="inlineStr">
        <is>
          <t>Love Cabaret</t>
        </is>
      </c>
      <c r="C845" s="556" t="n">
        <v>45689</v>
      </c>
      <c r="D845" t="inlineStr">
        <is>
          <t>01/2025</t>
        </is>
      </c>
      <c r="E845" t="inlineStr">
        <is>
          <t>MAHU</t>
        </is>
      </c>
      <c r="F845" t="inlineStr">
        <is>
          <t>LITRO</t>
        </is>
      </c>
      <c r="G845" t="n">
        <v>0</v>
      </c>
      <c r="H845" t="inlineStr">
        <is>
          <t>BEBIDAS</t>
        </is>
      </c>
      <c r="I845" t="n">
        <v>155.88</v>
      </c>
      <c r="J845" t="n">
        <v>0</v>
      </c>
    </row>
    <row r="846">
      <c r="A846" t="n">
        <v>3134</v>
      </c>
      <c r="B846" t="inlineStr">
        <is>
          <t>Love Cabaret</t>
        </is>
      </c>
      <c r="C846" s="556" t="n">
        <v>45717</v>
      </c>
      <c r="D846" t="inlineStr">
        <is>
          <t>02/2025</t>
        </is>
      </c>
      <c r="E846" t="inlineStr">
        <is>
          <t>MAHU</t>
        </is>
      </c>
      <c r="F846" t="inlineStr">
        <is>
          <t>LITRO</t>
        </is>
      </c>
      <c r="G846" t="n">
        <v>0</v>
      </c>
      <c r="H846" t="inlineStr">
        <is>
          <t>BEBIDAS</t>
        </is>
      </c>
      <c r="I846" t="n">
        <v>155.88</v>
      </c>
      <c r="J846" t="n">
        <v>0</v>
      </c>
    </row>
    <row r="847">
      <c r="A847" t="n">
        <v>916</v>
      </c>
      <c r="B847" t="inlineStr">
        <is>
          <t>Love Cabaret</t>
        </is>
      </c>
      <c r="C847" s="556" t="n">
        <v>45627</v>
      </c>
      <c r="D847" t="inlineStr">
        <is>
          <t>11/2024</t>
        </is>
      </c>
      <c r="E847" t="inlineStr">
        <is>
          <t>PERFECT MANHATTHAN</t>
        </is>
      </c>
      <c r="F847" t="inlineStr">
        <is>
          <t>LITRO</t>
        </is>
      </c>
      <c r="G847" t="n">
        <v>1.7</v>
      </c>
      <c r="H847" t="inlineStr">
        <is>
          <t>BEBIDAS</t>
        </is>
      </c>
      <c r="I847" t="n">
        <v>198.34</v>
      </c>
      <c r="J847" t="n">
        <v>337.18</v>
      </c>
    </row>
    <row r="848">
      <c r="A848" t="n">
        <v>1344</v>
      </c>
      <c r="B848" t="inlineStr">
        <is>
          <t>Love Cabaret</t>
        </is>
      </c>
      <c r="C848" s="556" t="n">
        <v>45689</v>
      </c>
      <c r="D848" t="inlineStr">
        <is>
          <t>01/2025</t>
        </is>
      </c>
      <c r="E848" t="inlineStr">
        <is>
          <t>PERFECT MANHATTHAN</t>
        </is>
      </c>
      <c r="F848" t="inlineStr">
        <is>
          <t>LITRO</t>
        </is>
      </c>
      <c r="G848" t="n">
        <v>2</v>
      </c>
      <c r="H848" t="inlineStr">
        <is>
          <t>BEBIDAS</t>
        </is>
      </c>
      <c r="I848" t="n">
        <v>198.34</v>
      </c>
      <c r="J848" t="n">
        <v>396.68</v>
      </c>
    </row>
    <row r="849">
      <c r="A849" t="n">
        <v>3142</v>
      </c>
      <c r="B849" t="inlineStr">
        <is>
          <t>Love Cabaret</t>
        </is>
      </c>
      <c r="C849" s="556" t="n">
        <v>45717</v>
      </c>
      <c r="D849" t="inlineStr">
        <is>
          <t>02/2025</t>
        </is>
      </c>
      <c r="E849" t="inlineStr">
        <is>
          <t>PERFECT MANHATTHAN</t>
        </is>
      </c>
      <c r="F849" t="inlineStr">
        <is>
          <t>LITRO</t>
        </is>
      </c>
      <c r="G849" t="n">
        <v>1</v>
      </c>
      <c r="H849" t="inlineStr">
        <is>
          <t>BEBIDAS</t>
        </is>
      </c>
      <c r="I849" t="n">
        <v>198.34</v>
      </c>
      <c r="J849" t="n">
        <v>198.34</v>
      </c>
    </row>
    <row r="850">
      <c r="A850" t="n">
        <v>3815</v>
      </c>
      <c r="B850" t="inlineStr">
        <is>
          <t>Love Cabaret</t>
        </is>
      </c>
      <c r="C850" s="556" t="n">
        <v>45748</v>
      </c>
      <c r="D850" t="inlineStr">
        <is>
          <t>03/2025</t>
        </is>
      </c>
      <c r="E850" t="inlineStr">
        <is>
          <t>PERFECT MANHATTHAN</t>
        </is>
      </c>
      <c r="F850" t="inlineStr">
        <is>
          <t>LITRO</t>
        </is>
      </c>
      <c r="G850" t="n">
        <v>1</v>
      </c>
      <c r="H850" t="inlineStr">
        <is>
          <t>BEBIDAS</t>
        </is>
      </c>
      <c r="I850" t="n">
        <v>198.34</v>
      </c>
      <c r="J850" t="n">
        <v>198.34</v>
      </c>
    </row>
    <row r="851">
      <c r="A851" t="n">
        <v>3815</v>
      </c>
      <c r="B851" t="inlineStr">
        <is>
          <t>Love Cabaret</t>
        </is>
      </c>
      <c r="C851" s="556" t="n">
        <v>45748</v>
      </c>
      <c r="D851" t="inlineStr">
        <is>
          <t>03/2025</t>
        </is>
      </c>
      <c r="E851" t="inlineStr">
        <is>
          <t>PERFECT MANHATTHAN</t>
        </is>
      </c>
      <c r="F851" t="inlineStr">
        <is>
          <t>LITRO</t>
        </is>
      </c>
      <c r="G851" t="n">
        <v>1</v>
      </c>
      <c r="H851" t="inlineStr">
        <is>
          <t>BEBIDAS</t>
        </is>
      </c>
      <c r="I851" t="n">
        <v>198.34</v>
      </c>
      <c r="J851" t="n">
        <v>198.34</v>
      </c>
    </row>
    <row r="852">
      <c r="A852" t="n">
        <v>917</v>
      </c>
      <c r="B852" t="inlineStr">
        <is>
          <t>Love Cabaret</t>
        </is>
      </c>
      <c r="C852" s="556" t="n">
        <v>45627</v>
      </c>
      <c r="D852" t="inlineStr">
        <is>
          <t>11/2024</t>
        </is>
      </c>
      <c r="E852" t="inlineStr">
        <is>
          <t>XAROPE ACUCAR 2 EM 1</t>
        </is>
      </c>
      <c r="F852" t="inlineStr">
        <is>
          <t>LITRO</t>
        </is>
      </c>
      <c r="G852" t="n">
        <v>4</v>
      </c>
      <c r="H852" t="inlineStr">
        <is>
          <t>BEBIDAS</t>
        </is>
      </c>
      <c r="I852" t="n">
        <v>3.41</v>
      </c>
      <c r="J852" t="n">
        <v>13.64</v>
      </c>
    </row>
    <row r="853">
      <c r="A853" t="n">
        <v>969</v>
      </c>
      <c r="B853" t="inlineStr">
        <is>
          <t>Love Cabaret</t>
        </is>
      </c>
      <c r="C853" s="556" t="n">
        <v>45658</v>
      </c>
      <c r="D853" t="inlineStr">
        <is>
          <t>12/2024</t>
        </is>
      </c>
      <c r="E853" t="inlineStr">
        <is>
          <t>XAROPE ACUCAR 2 EM 1</t>
        </is>
      </c>
      <c r="F853" t="inlineStr">
        <is>
          <t>LITRO</t>
        </is>
      </c>
      <c r="G853" t="n">
        <v>2</v>
      </c>
      <c r="H853" t="inlineStr">
        <is>
          <t>BEBIDAS</t>
        </is>
      </c>
      <c r="I853" t="n">
        <v>3.41</v>
      </c>
      <c r="J853" t="n">
        <v>6.82</v>
      </c>
    </row>
    <row r="854">
      <c r="A854" t="n">
        <v>1349</v>
      </c>
      <c r="B854" t="inlineStr">
        <is>
          <t>Love Cabaret</t>
        </is>
      </c>
      <c r="C854" s="556" t="n">
        <v>45689</v>
      </c>
      <c r="D854" t="inlineStr">
        <is>
          <t>01/2025</t>
        </is>
      </c>
      <c r="E854" t="inlineStr">
        <is>
          <t>XAROPE ACUCAR 2 EM 1</t>
        </is>
      </c>
      <c r="F854" t="inlineStr">
        <is>
          <t>LITRO</t>
        </is>
      </c>
      <c r="G854" t="n">
        <v>2</v>
      </c>
      <c r="H854" t="inlineStr">
        <is>
          <t>BEBIDAS</t>
        </is>
      </c>
      <c r="I854" t="n">
        <v>3.41</v>
      </c>
      <c r="J854" t="n">
        <v>6.82</v>
      </c>
    </row>
    <row r="855">
      <c r="A855" t="n">
        <v>3147</v>
      </c>
      <c r="B855" t="inlineStr">
        <is>
          <t>Love Cabaret</t>
        </is>
      </c>
      <c r="C855" s="556" t="n">
        <v>45717</v>
      </c>
      <c r="D855" t="inlineStr">
        <is>
          <t>02/2025</t>
        </is>
      </c>
      <c r="E855" t="inlineStr">
        <is>
          <t>XAROPE ACUCAR 2 EM 1</t>
        </is>
      </c>
      <c r="F855" t="inlineStr">
        <is>
          <t>LITRO</t>
        </is>
      </c>
      <c r="G855" t="n">
        <v>0</v>
      </c>
      <c r="H855" t="inlineStr">
        <is>
          <t>BEBIDAS</t>
        </is>
      </c>
      <c r="I855" t="n">
        <v>3.41</v>
      </c>
      <c r="J855" t="n">
        <v>0</v>
      </c>
    </row>
    <row r="856">
      <c r="A856" t="n">
        <v>919</v>
      </c>
      <c r="B856" t="inlineStr">
        <is>
          <t>Love Cabaret</t>
        </is>
      </c>
      <c r="C856" s="556" t="n">
        <v>45627</v>
      </c>
      <c r="D856" t="inlineStr">
        <is>
          <t>11/2024</t>
        </is>
      </c>
      <c r="E856" t="inlineStr">
        <is>
          <t>BATACLA</t>
        </is>
      </c>
      <c r="F856" t="inlineStr">
        <is>
          <t>LITRO</t>
        </is>
      </c>
      <c r="G856" t="n">
        <v>6</v>
      </c>
      <c r="H856" t="inlineStr">
        <is>
          <t>BEBIDAS</t>
        </is>
      </c>
      <c r="I856" t="n">
        <v>13.36</v>
      </c>
      <c r="J856" t="n">
        <v>80.16</v>
      </c>
    </row>
    <row r="857">
      <c r="A857" t="n">
        <v>1314</v>
      </c>
      <c r="B857" t="inlineStr">
        <is>
          <t>Love Cabaret</t>
        </is>
      </c>
      <c r="C857" s="556" t="n">
        <v>45689</v>
      </c>
      <c r="D857" t="inlineStr">
        <is>
          <t>01/2025</t>
        </is>
      </c>
      <c r="E857" t="inlineStr">
        <is>
          <t>BATACLA</t>
        </is>
      </c>
      <c r="F857" t="inlineStr">
        <is>
          <t>LITRO</t>
        </is>
      </c>
      <c r="G857" t="n">
        <v>9</v>
      </c>
      <c r="H857" t="inlineStr">
        <is>
          <t>BEBIDAS</t>
        </is>
      </c>
      <c r="I857" t="n">
        <v>13.36</v>
      </c>
      <c r="J857" t="n">
        <v>120.24</v>
      </c>
    </row>
    <row r="858">
      <c r="A858" t="n">
        <v>3112</v>
      </c>
      <c r="B858" t="inlineStr">
        <is>
          <t>Love Cabaret</t>
        </is>
      </c>
      <c r="C858" s="556" t="n">
        <v>45717</v>
      </c>
      <c r="D858" t="inlineStr">
        <is>
          <t>02/2025</t>
        </is>
      </c>
      <c r="E858" t="inlineStr">
        <is>
          <t>BATACLA</t>
        </is>
      </c>
      <c r="F858" t="inlineStr">
        <is>
          <t>LITRO</t>
        </is>
      </c>
      <c r="G858" t="n">
        <v>4</v>
      </c>
      <c r="H858" t="inlineStr">
        <is>
          <t>BEBIDAS</t>
        </is>
      </c>
      <c r="I858" t="n">
        <v>13.36</v>
      </c>
      <c r="J858" t="n">
        <v>53.44</v>
      </c>
    </row>
    <row r="859">
      <c r="A859" t="n">
        <v>3778</v>
      </c>
      <c r="B859" t="inlineStr">
        <is>
          <t>Love Cabaret</t>
        </is>
      </c>
      <c r="C859" s="556" t="n">
        <v>45748</v>
      </c>
      <c r="D859" t="inlineStr">
        <is>
          <t>03/2025</t>
        </is>
      </c>
      <c r="E859" t="inlineStr">
        <is>
          <t>BATACLA</t>
        </is>
      </c>
      <c r="F859" t="inlineStr">
        <is>
          <t>LITRO</t>
        </is>
      </c>
      <c r="G859" t="n">
        <v>8</v>
      </c>
      <c r="H859" t="inlineStr">
        <is>
          <t>BEBIDAS</t>
        </is>
      </c>
      <c r="I859" t="n">
        <v>13.36</v>
      </c>
      <c r="J859" t="n">
        <v>106.88</v>
      </c>
    </row>
    <row r="860">
      <c r="A860" t="n">
        <v>3778</v>
      </c>
      <c r="B860" t="inlineStr">
        <is>
          <t>Love Cabaret</t>
        </is>
      </c>
      <c r="C860" s="556" t="n">
        <v>45748</v>
      </c>
      <c r="D860" t="inlineStr">
        <is>
          <t>03/2025</t>
        </is>
      </c>
      <c r="E860" t="inlineStr">
        <is>
          <t>BATACLA</t>
        </is>
      </c>
      <c r="F860" t="inlineStr">
        <is>
          <t>LITRO</t>
        </is>
      </c>
      <c r="G860" t="n">
        <v>8</v>
      </c>
      <c r="H860" t="inlineStr">
        <is>
          <t>BEBIDAS</t>
        </is>
      </c>
      <c r="I860" t="n">
        <v>13.36</v>
      </c>
      <c r="J860" t="n">
        <v>106.88</v>
      </c>
    </row>
    <row r="861">
      <c r="A861" t="n">
        <v>3875</v>
      </c>
      <c r="B861" t="inlineStr">
        <is>
          <t>Love Cabaret</t>
        </is>
      </c>
      <c r="C861" s="556" t="n">
        <v>45778</v>
      </c>
      <c r="D861" t="inlineStr">
        <is>
          <t>04/2025</t>
        </is>
      </c>
      <c r="E861" t="inlineStr">
        <is>
          <t>BATACLA</t>
        </is>
      </c>
      <c r="F861" t="inlineStr">
        <is>
          <t>LITRO</t>
        </is>
      </c>
      <c r="G861" t="n">
        <v>3.3</v>
      </c>
      <c r="H861" t="inlineStr">
        <is>
          <t>BEBIDAS</t>
        </is>
      </c>
      <c r="I861" t="n">
        <v>13.36</v>
      </c>
      <c r="J861" t="n">
        <v>44.09</v>
      </c>
    </row>
    <row r="862">
      <c r="A862" t="n">
        <v>4679</v>
      </c>
      <c r="B862" t="inlineStr">
        <is>
          <t>Love Cabaret</t>
        </is>
      </c>
      <c r="C862" s="556" t="n">
        <v>45809</v>
      </c>
      <c r="D862" t="inlineStr">
        <is>
          <t>05/2025</t>
        </is>
      </c>
      <c r="E862" t="inlineStr">
        <is>
          <t>BATACLA</t>
        </is>
      </c>
      <c r="F862" t="inlineStr">
        <is>
          <t>LITRO</t>
        </is>
      </c>
      <c r="G862" t="n">
        <v>9.300000000000001</v>
      </c>
      <c r="H862" t="inlineStr">
        <is>
          <t>BEBIDAS</t>
        </is>
      </c>
      <c r="I862" t="n">
        <v>13.36</v>
      </c>
      <c r="J862" t="n">
        <v>124.25</v>
      </c>
    </row>
    <row r="863">
      <c r="A863" t="n">
        <v>5154</v>
      </c>
      <c r="B863" t="inlineStr">
        <is>
          <t>Love Cabaret</t>
        </is>
      </c>
      <c r="C863" s="556" t="n">
        <v>45839</v>
      </c>
      <c r="D863" t="inlineStr">
        <is>
          <t>06/2025</t>
        </is>
      </c>
      <c r="E863" t="inlineStr">
        <is>
          <t>BATACLA</t>
        </is>
      </c>
      <c r="F863" t="inlineStr">
        <is>
          <t>LITRO</t>
        </is>
      </c>
      <c r="G863" t="n">
        <v>8.6</v>
      </c>
      <c r="H863" t="inlineStr">
        <is>
          <t>BEBIDAS</t>
        </is>
      </c>
      <c r="I863" t="n">
        <v>13.36</v>
      </c>
      <c r="J863" t="n">
        <v>114.9</v>
      </c>
    </row>
    <row r="864">
      <c r="A864" t="n">
        <v>5897</v>
      </c>
      <c r="B864" t="inlineStr">
        <is>
          <t>Love Cabaret</t>
        </is>
      </c>
      <c r="C864" s="556" t="n">
        <v>45870</v>
      </c>
      <c r="D864" t="inlineStr">
        <is>
          <t>07/2025</t>
        </is>
      </c>
      <c r="E864" t="inlineStr">
        <is>
          <t>BATACLA</t>
        </is>
      </c>
      <c r="F864" t="inlineStr">
        <is>
          <t>LITRO</t>
        </is>
      </c>
      <c r="G864" t="n">
        <v>12.6</v>
      </c>
      <c r="H864" t="inlineStr">
        <is>
          <t>BEBIDAS</t>
        </is>
      </c>
      <c r="I864" t="n">
        <v>13.36</v>
      </c>
      <c r="J864" t="n">
        <v>168.34</v>
      </c>
    </row>
    <row r="865">
      <c r="A865" t="n">
        <v>920</v>
      </c>
      <c r="B865" t="inlineStr">
        <is>
          <t>Love Cabaret</t>
        </is>
      </c>
      <c r="C865" s="556" t="n">
        <v>45627</v>
      </c>
      <c r="D865" t="inlineStr">
        <is>
          <t>11/2024</t>
        </is>
      </c>
      <c r="E865" t="inlineStr">
        <is>
          <t>CORDIAL DE CAMBUCI</t>
        </is>
      </c>
      <c r="F865" t="inlineStr">
        <is>
          <t>LITRO</t>
        </is>
      </c>
      <c r="G865" t="n">
        <v>6</v>
      </c>
      <c r="H865" t="inlineStr">
        <is>
          <t>BEBIDAS</t>
        </is>
      </c>
      <c r="I865" t="n">
        <v>19.66</v>
      </c>
      <c r="J865" t="n">
        <v>117.96</v>
      </c>
    </row>
    <row r="866">
      <c r="A866" t="n">
        <v>1316</v>
      </c>
      <c r="B866" t="inlineStr">
        <is>
          <t>Love Cabaret</t>
        </is>
      </c>
      <c r="C866" s="556" t="n">
        <v>45689</v>
      </c>
      <c r="D866" t="inlineStr">
        <is>
          <t>01/2025</t>
        </is>
      </c>
      <c r="E866" t="inlineStr">
        <is>
          <t>CORDIAL DE CAMBUCI</t>
        </is>
      </c>
      <c r="F866" t="inlineStr">
        <is>
          <t>LITRO</t>
        </is>
      </c>
      <c r="G866" t="n">
        <v>5</v>
      </c>
      <c r="H866" t="inlineStr">
        <is>
          <t>BEBIDAS</t>
        </is>
      </c>
      <c r="I866" t="n">
        <v>19.66</v>
      </c>
      <c r="J866" t="n">
        <v>98.3</v>
      </c>
    </row>
    <row r="867">
      <c r="A867" t="n">
        <v>3114</v>
      </c>
      <c r="B867" t="inlineStr">
        <is>
          <t>Love Cabaret</t>
        </is>
      </c>
      <c r="C867" s="556" t="n">
        <v>45717</v>
      </c>
      <c r="D867" t="inlineStr">
        <is>
          <t>02/2025</t>
        </is>
      </c>
      <c r="E867" t="inlineStr">
        <is>
          <t>CORDIAL DE CAMBUCI</t>
        </is>
      </c>
      <c r="F867" t="inlineStr">
        <is>
          <t>LITRO</t>
        </is>
      </c>
      <c r="G867" t="n">
        <v>5</v>
      </c>
      <c r="H867" t="inlineStr">
        <is>
          <t>BEBIDAS</t>
        </is>
      </c>
      <c r="I867" t="n">
        <v>19.66</v>
      </c>
      <c r="J867" t="n">
        <v>98.3</v>
      </c>
    </row>
    <row r="868">
      <c r="A868" t="n">
        <v>921</v>
      </c>
      <c r="B868" t="inlineStr">
        <is>
          <t>Love Cabaret</t>
        </is>
      </c>
      <c r="C868" s="556" t="n">
        <v>45627</v>
      </c>
      <c r="D868" t="inlineStr">
        <is>
          <t>11/2024</t>
        </is>
      </c>
      <c r="E868" t="inlineStr">
        <is>
          <t>DIVINO PROFANO</t>
        </is>
      </c>
      <c r="F868" t="inlineStr">
        <is>
          <t>LITRO</t>
        </is>
      </c>
      <c r="G868" t="n">
        <v>1</v>
      </c>
      <c r="H868" t="inlineStr">
        <is>
          <t>BEBIDAS</t>
        </is>
      </c>
      <c r="I868" t="n">
        <v>119.72</v>
      </c>
      <c r="J868" t="n">
        <v>119.72</v>
      </c>
    </row>
    <row r="869">
      <c r="A869" t="n">
        <v>1321</v>
      </c>
      <c r="B869" t="inlineStr">
        <is>
          <t>Love Cabaret</t>
        </is>
      </c>
      <c r="C869" s="556" t="n">
        <v>45689</v>
      </c>
      <c r="D869" t="inlineStr">
        <is>
          <t>01/2025</t>
        </is>
      </c>
      <c r="E869" t="inlineStr">
        <is>
          <t>DIVINO PROFANO</t>
        </is>
      </c>
      <c r="F869" t="inlineStr">
        <is>
          <t>LITRO</t>
        </is>
      </c>
      <c r="G869" t="n">
        <v>3.9</v>
      </c>
      <c r="H869" t="inlineStr">
        <is>
          <t>BEBIDAS</t>
        </is>
      </c>
      <c r="I869" t="n">
        <v>119.72</v>
      </c>
      <c r="J869" t="n">
        <v>466.91</v>
      </c>
    </row>
    <row r="870">
      <c r="A870" t="n">
        <v>3119</v>
      </c>
      <c r="B870" t="inlineStr">
        <is>
          <t>Love Cabaret</t>
        </is>
      </c>
      <c r="C870" s="556" t="n">
        <v>45717</v>
      </c>
      <c r="D870" t="inlineStr">
        <is>
          <t>02/2025</t>
        </is>
      </c>
      <c r="E870" t="inlineStr">
        <is>
          <t>DIVINO PROFANO</t>
        </is>
      </c>
      <c r="F870" t="inlineStr">
        <is>
          <t>LITRO</t>
        </is>
      </c>
      <c r="G870" t="n">
        <v>4</v>
      </c>
      <c r="H870" t="inlineStr">
        <is>
          <t>BEBIDAS</t>
        </is>
      </c>
      <c r="I870" t="n">
        <v>119.72</v>
      </c>
      <c r="J870" t="n">
        <v>478.88</v>
      </c>
    </row>
    <row r="871">
      <c r="A871" t="n">
        <v>3793</v>
      </c>
      <c r="B871" t="inlineStr">
        <is>
          <t>Love Cabaret</t>
        </is>
      </c>
      <c r="C871" s="556" t="n">
        <v>45748</v>
      </c>
      <c r="D871" t="inlineStr">
        <is>
          <t>03/2025</t>
        </is>
      </c>
      <c r="E871" t="inlineStr">
        <is>
          <t>DIVINO PROFANO</t>
        </is>
      </c>
      <c r="F871" t="inlineStr">
        <is>
          <t>LITRO</t>
        </is>
      </c>
      <c r="G871" t="n">
        <v>3.4</v>
      </c>
      <c r="H871" t="inlineStr">
        <is>
          <t>BEBIDAS</t>
        </is>
      </c>
      <c r="I871" t="n">
        <v>119.72</v>
      </c>
      <c r="J871" t="n">
        <v>407.05</v>
      </c>
    </row>
    <row r="872">
      <c r="A872" t="n">
        <v>3793</v>
      </c>
      <c r="B872" t="inlineStr">
        <is>
          <t>Love Cabaret</t>
        </is>
      </c>
      <c r="C872" s="556" t="n">
        <v>45748</v>
      </c>
      <c r="D872" t="inlineStr">
        <is>
          <t>03/2025</t>
        </is>
      </c>
      <c r="E872" t="inlineStr">
        <is>
          <t>DIVINO PROFANO</t>
        </is>
      </c>
      <c r="F872" t="inlineStr">
        <is>
          <t>LITRO</t>
        </is>
      </c>
      <c r="G872" t="n">
        <v>3.4</v>
      </c>
      <c r="H872" t="inlineStr">
        <is>
          <t>BEBIDAS</t>
        </is>
      </c>
      <c r="I872" t="n">
        <v>119.72</v>
      </c>
      <c r="J872" t="n">
        <v>407.05</v>
      </c>
    </row>
    <row r="873">
      <c r="A873" t="n">
        <v>3879</v>
      </c>
      <c r="B873" t="inlineStr">
        <is>
          <t>Love Cabaret</t>
        </is>
      </c>
      <c r="C873" s="556" t="n">
        <v>45778</v>
      </c>
      <c r="D873" t="inlineStr">
        <is>
          <t>04/2025</t>
        </is>
      </c>
      <c r="E873" t="inlineStr">
        <is>
          <t>DIVINO PROFANO</t>
        </is>
      </c>
      <c r="F873" t="inlineStr">
        <is>
          <t>LITRO</t>
        </is>
      </c>
      <c r="G873" t="n">
        <v>8.300000000000001</v>
      </c>
      <c r="H873" t="inlineStr">
        <is>
          <t>BEBIDAS</t>
        </is>
      </c>
      <c r="I873" t="n">
        <v>119.72</v>
      </c>
      <c r="J873" t="n">
        <v>993.6799999999999</v>
      </c>
    </row>
    <row r="874">
      <c r="A874" t="n">
        <v>4683</v>
      </c>
      <c r="B874" t="inlineStr">
        <is>
          <t>Love Cabaret</t>
        </is>
      </c>
      <c r="C874" s="556" t="n">
        <v>45809</v>
      </c>
      <c r="D874" t="inlineStr">
        <is>
          <t>05/2025</t>
        </is>
      </c>
      <c r="E874" t="inlineStr">
        <is>
          <t>DIVINO PROFANO</t>
        </is>
      </c>
      <c r="F874" t="inlineStr">
        <is>
          <t>LITRO</t>
        </is>
      </c>
      <c r="G874" t="n">
        <v>5</v>
      </c>
      <c r="H874" t="inlineStr">
        <is>
          <t>BEBIDAS</t>
        </is>
      </c>
      <c r="I874" t="n">
        <v>119.72</v>
      </c>
      <c r="J874" t="n">
        <v>598.6</v>
      </c>
    </row>
    <row r="875">
      <c r="A875" t="n">
        <v>5158</v>
      </c>
      <c r="B875" t="inlineStr">
        <is>
          <t>Love Cabaret</t>
        </is>
      </c>
      <c r="C875" s="556" t="n">
        <v>45839</v>
      </c>
      <c r="D875" t="inlineStr">
        <is>
          <t>06/2025</t>
        </is>
      </c>
      <c r="E875" t="inlineStr">
        <is>
          <t>DIVINO PROFANO</t>
        </is>
      </c>
      <c r="F875" t="inlineStr">
        <is>
          <t>LITRO</t>
        </is>
      </c>
      <c r="G875" t="n">
        <v>3.6</v>
      </c>
      <c r="H875" t="inlineStr">
        <is>
          <t>BEBIDAS</t>
        </is>
      </c>
      <c r="I875" t="n">
        <v>119.72</v>
      </c>
      <c r="J875" t="n">
        <v>430.99</v>
      </c>
    </row>
    <row r="876">
      <c r="A876" t="n">
        <v>5901</v>
      </c>
      <c r="B876" t="inlineStr">
        <is>
          <t>Love Cabaret</t>
        </is>
      </c>
      <c r="C876" s="556" t="n">
        <v>45870</v>
      </c>
      <c r="D876" t="inlineStr">
        <is>
          <t>07/2025</t>
        </is>
      </c>
      <c r="E876" t="inlineStr">
        <is>
          <t>DIVINO PROFANO</t>
        </is>
      </c>
      <c r="F876" t="inlineStr">
        <is>
          <t>LITRO</t>
        </is>
      </c>
      <c r="G876" t="n">
        <v>2</v>
      </c>
      <c r="H876" t="inlineStr">
        <is>
          <t>BEBIDAS</t>
        </is>
      </c>
      <c r="I876" t="n">
        <v>119.72</v>
      </c>
      <c r="J876" t="n">
        <v>239.44</v>
      </c>
    </row>
    <row r="877">
      <c r="A877" t="n">
        <v>7152</v>
      </c>
      <c r="B877" t="inlineStr">
        <is>
          <t>Love Cabaret</t>
        </is>
      </c>
      <c r="C877" s="556" t="n">
        <v>45931</v>
      </c>
      <c r="D877" t="inlineStr">
        <is>
          <t>09/2025</t>
        </is>
      </c>
      <c r="E877" t="inlineStr">
        <is>
          <t>DIVINO PROFANO</t>
        </is>
      </c>
      <c r="F877" t="inlineStr">
        <is>
          <t>LITRO</t>
        </is>
      </c>
      <c r="G877" t="n">
        <v>4</v>
      </c>
      <c r="H877" t="inlineStr">
        <is>
          <t>BEBIDAS</t>
        </is>
      </c>
      <c r="I877" t="n">
        <v>16.36</v>
      </c>
      <c r="J877" t="n">
        <v>65.44</v>
      </c>
    </row>
    <row r="878">
      <c r="A878" t="n">
        <v>7845</v>
      </c>
      <c r="B878" t="inlineStr">
        <is>
          <t>Love Cabaret</t>
        </is>
      </c>
      <c r="C878" s="556" t="n">
        <v>45992</v>
      </c>
      <c r="D878" t="inlineStr">
        <is>
          <t>11/2025</t>
        </is>
      </c>
      <c r="E878" t="inlineStr">
        <is>
          <t>DIVINO PROFANO</t>
        </is>
      </c>
      <c r="F878" t="inlineStr">
        <is>
          <t>LITRO</t>
        </is>
      </c>
      <c r="G878" t="n">
        <v>4.94</v>
      </c>
      <c r="H878" t="inlineStr">
        <is>
          <t>BEBIDAS</t>
        </is>
      </c>
      <c r="I878" t="n">
        <v>16.36</v>
      </c>
      <c r="J878" t="n">
        <v>80.81999999999999</v>
      </c>
    </row>
    <row r="879">
      <c r="A879" t="n">
        <v>7958</v>
      </c>
      <c r="B879" t="inlineStr">
        <is>
          <t>Love Cabaret</t>
        </is>
      </c>
      <c r="C879" s="556" t="n">
        <v>46023</v>
      </c>
      <c r="D879" t="inlineStr">
        <is>
          <t>12/2025</t>
        </is>
      </c>
      <c r="E879" t="inlineStr">
        <is>
          <t>DIVINO PROFANO</t>
        </is>
      </c>
      <c r="F879" t="inlineStr">
        <is>
          <t>LITRO</t>
        </is>
      </c>
      <c r="G879" t="n">
        <v>1.97</v>
      </c>
      <c r="H879" t="inlineStr">
        <is>
          <t>BEBIDAS</t>
        </is>
      </c>
      <c r="I879" t="n">
        <v>16.36</v>
      </c>
      <c r="J879" t="n">
        <v>32.23</v>
      </c>
    </row>
    <row r="880">
      <c r="A880" t="n">
        <v>8443</v>
      </c>
      <c r="B880" t="inlineStr">
        <is>
          <t>Love Cabaret</t>
        </is>
      </c>
      <c r="C880" s="556" t="n">
        <v>46054</v>
      </c>
      <c r="D880" t="inlineStr">
        <is>
          <t>01/2026</t>
        </is>
      </c>
      <c r="E880" t="inlineStr">
        <is>
          <t>DIVINO PROFANO</t>
        </is>
      </c>
      <c r="F880" t="inlineStr">
        <is>
          <t>LITRO</t>
        </is>
      </c>
      <c r="G880" t="n">
        <v>2.89</v>
      </c>
      <c r="H880" t="inlineStr">
        <is>
          <t>BEBIDAS</t>
        </is>
      </c>
      <c r="I880" t="n">
        <v>16.36</v>
      </c>
      <c r="J880" t="n">
        <v>47.28</v>
      </c>
    </row>
    <row r="881">
      <c r="A881" t="n">
        <v>9041</v>
      </c>
      <c r="B881" t="inlineStr">
        <is>
          <t>Love Cabaret</t>
        </is>
      </c>
      <c r="C881" s="556" t="n">
        <v>46082</v>
      </c>
      <c r="D881" t="inlineStr">
        <is>
          <t>02/2026</t>
        </is>
      </c>
      <c r="E881" t="inlineStr">
        <is>
          <t>DIVINO PROFANO</t>
        </is>
      </c>
      <c r="F881" t="inlineStr">
        <is>
          <t>LITRO</t>
        </is>
      </c>
      <c r="G881" t="n">
        <v>1.42</v>
      </c>
      <c r="H881" t="inlineStr">
        <is>
          <t>BEBIDAS</t>
        </is>
      </c>
      <c r="I881" t="n">
        <v>16.36</v>
      </c>
      <c r="J881" t="n">
        <v>23.23</v>
      </c>
    </row>
    <row r="882">
      <c r="A882" t="n">
        <v>10294</v>
      </c>
      <c r="B882" t="inlineStr">
        <is>
          <t>Love Cabaret</t>
        </is>
      </c>
      <c r="C882" s="556" t="n">
        <v>46143</v>
      </c>
      <c r="D882" t="inlineStr">
        <is>
          <t>04/2026</t>
        </is>
      </c>
      <c r="E882" t="inlineStr">
        <is>
          <t>DIVINO PROFANO</t>
        </is>
      </c>
      <c r="F882" t="inlineStr">
        <is>
          <t>LITRO</t>
        </is>
      </c>
      <c r="G882" t="n">
        <v>1.5</v>
      </c>
      <c r="H882" t="inlineStr">
        <is>
          <t>BEBIDAS</t>
        </is>
      </c>
      <c r="I882" t="n">
        <v>119.72</v>
      </c>
      <c r="J882" t="n">
        <v>179.58</v>
      </c>
    </row>
    <row r="883">
      <c r="A883" t="n">
        <v>10559</v>
      </c>
      <c r="B883" t="inlineStr">
        <is>
          <t>Love Cabaret</t>
        </is>
      </c>
      <c r="C883" s="556" t="n">
        <v>46174</v>
      </c>
      <c r="D883" t="inlineStr">
        <is>
          <t>05/2026</t>
        </is>
      </c>
      <c r="E883" t="inlineStr">
        <is>
          <t>DIVINO PROFANO</t>
        </is>
      </c>
      <c r="F883" t="inlineStr">
        <is>
          <t>LITRO</t>
        </is>
      </c>
      <c r="G883" t="n">
        <v>1.42</v>
      </c>
      <c r="H883" t="inlineStr">
        <is>
          <t>BEBIDAS</t>
        </is>
      </c>
      <c r="I883" t="n">
        <v>119.72</v>
      </c>
      <c r="J883" t="n">
        <v>170</v>
      </c>
    </row>
    <row r="884">
      <c r="A884" t="n">
        <v>922</v>
      </c>
      <c r="B884" t="inlineStr">
        <is>
          <t>Love Cabaret</t>
        </is>
      </c>
      <c r="C884" s="556" t="n">
        <v>45627</v>
      </c>
      <c r="D884" t="inlineStr">
        <is>
          <t>11/2024</t>
        </is>
      </c>
      <c r="E884" t="inlineStr">
        <is>
          <t>MEL CITRICO</t>
        </is>
      </c>
      <c r="F884" t="inlineStr">
        <is>
          <t>LITRO</t>
        </is>
      </c>
      <c r="G884" t="n">
        <v>3</v>
      </c>
      <c r="H884" t="inlineStr">
        <is>
          <t>BEBIDAS</t>
        </is>
      </c>
      <c r="I884" t="n">
        <v>47.36</v>
      </c>
      <c r="J884" t="n">
        <v>142.08</v>
      </c>
    </row>
    <row r="885">
      <c r="A885" t="n">
        <v>1338</v>
      </c>
      <c r="B885" t="inlineStr">
        <is>
          <t>Love Cabaret</t>
        </is>
      </c>
      <c r="C885" s="556" t="n">
        <v>45689</v>
      </c>
      <c r="D885" t="inlineStr">
        <is>
          <t>01/2025</t>
        </is>
      </c>
      <c r="E885" t="inlineStr">
        <is>
          <t>MEL CITRICO</t>
        </is>
      </c>
      <c r="F885" t="inlineStr">
        <is>
          <t>LITRO</t>
        </is>
      </c>
      <c r="G885" t="n">
        <v>8</v>
      </c>
      <c r="H885" t="inlineStr">
        <is>
          <t>BEBIDAS</t>
        </is>
      </c>
      <c r="I885" t="n">
        <v>47.36</v>
      </c>
      <c r="J885" t="n">
        <v>378.88</v>
      </c>
    </row>
    <row r="886">
      <c r="A886" t="n">
        <v>3136</v>
      </c>
      <c r="B886" t="inlineStr">
        <is>
          <t>Love Cabaret</t>
        </is>
      </c>
      <c r="C886" s="556" t="n">
        <v>45717</v>
      </c>
      <c r="D886" t="inlineStr">
        <is>
          <t>02/2025</t>
        </is>
      </c>
      <c r="E886" t="inlineStr">
        <is>
          <t>MEL CITRICO</t>
        </is>
      </c>
      <c r="F886" t="inlineStr">
        <is>
          <t>LITRO</t>
        </is>
      </c>
      <c r="G886" t="n">
        <v>0</v>
      </c>
      <c r="H886" t="inlineStr">
        <is>
          <t>BEBIDAS</t>
        </is>
      </c>
      <c r="I886" t="n">
        <v>47.36</v>
      </c>
      <c r="J886" t="n">
        <v>0</v>
      </c>
    </row>
    <row r="887">
      <c r="A887" t="n">
        <v>923</v>
      </c>
      <c r="B887" t="inlineStr">
        <is>
          <t>Love Cabaret</t>
        </is>
      </c>
      <c r="C887" s="556" t="n">
        <v>45627</v>
      </c>
      <c r="D887" t="inlineStr">
        <is>
          <t>11/2024</t>
        </is>
      </c>
      <c r="E887" t="inlineStr">
        <is>
          <t>PENICILLIN</t>
        </is>
      </c>
      <c r="F887" t="inlineStr">
        <is>
          <t>LITRO</t>
        </is>
      </c>
      <c r="G887" t="n">
        <v>9</v>
      </c>
      <c r="H887" t="inlineStr">
        <is>
          <t>BEBIDAS</t>
        </is>
      </c>
      <c r="I887" t="n">
        <v>120.46</v>
      </c>
      <c r="J887" t="n">
        <v>1084.14</v>
      </c>
    </row>
    <row r="888">
      <c r="A888" t="n">
        <v>1342</v>
      </c>
      <c r="B888" t="inlineStr">
        <is>
          <t>Love Cabaret</t>
        </is>
      </c>
      <c r="C888" s="556" t="n">
        <v>45689</v>
      </c>
      <c r="D888" t="inlineStr">
        <is>
          <t>01/2025</t>
        </is>
      </c>
      <c r="E888" t="inlineStr">
        <is>
          <t>PENICILLIN</t>
        </is>
      </c>
      <c r="F888" t="inlineStr">
        <is>
          <t>LITRO</t>
        </is>
      </c>
      <c r="G888" t="n">
        <v>2</v>
      </c>
      <c r="H888" t="inlineStr">
        <is>
          <t>BEBIDAS</t>
        </is>
      </c>
      <c r="I888" t="n">
        <v>120.46</v>
      </c>
      <c r="J888" t="n">
        <v>240.92</v>
      </c>
    </row>
    <row r="889">
      <c r="A889" t="n">
        <v>3140</v>
      </c>
      <c r="B889" t="inlineStr">
        <is>
          <t>Love Cabaret</t>
        </is>
      </c>
      <c r="C889" s="556" t="n">
        <v>45717</v>
      </c>
      <c r="D889" t="inlineStr">
        <is>
          <t>02/2025</t>
        </is>
      </c>
      <c r="E889" t="inlineStr">
        <is>
          <t>PENICILLIN</t>
        </is>
      </c>
      <c r="F889" t="inlineStr">
        <is>
          <t>LITRO</t>
        </is>
      </c>
      <c r="G889" t="n">
        <v>3.5</v>
      </c>
      <c r="H889" t="inlineStr">
        <is>
          <t>BEBIDAS</t>
        </is>
      </c>
      <c r="I889" t="n">
        <v>120.46</v>
      </c>
      <c r="J889" t="n">
        <v>421.61</v>
      </c>
    </row>
    <row r="890">
      <c r="A890" t="n">
        <v>3814</v>
      </c>
      <c r="B890" t="inlineStr">
        <is>
          <t>Love Cabaret</t>
        </is>
      </c>
      <c r="C890" s="556" t="n">
        <v>45748</v>
      </c>
      <c r="D890" t="inlineStr">
        <is>
          <t>03/2025</t>
        </is>
      </c>
      <c r="E890" t="inlineStr">
        <is>
          <t>PENICILLIN</t>
        </is>
      </c>
      <c r="F890" t="inlineStr">
        <is>
          <t>LITRO</t>
        </is>
      </c>
      <c r="G890" t="n">
        <v>10.5</v>
      </c>
      <c r="H890" t="inlineStr">
        <is>
          <t>BEBIDAS</t>
        </is>
      </c>
      <c r="I890" t="n">
        <v>120.46</v>
      </c>
      <c r="J890" t="n">
        <v>1264.83</v>
      </c>
    </row>
    <row r="891">
      <c r="A891" t="n">
        <v>3814</v>
      </c>
      <c r="B891" t="inlineStr">
        <is>
          <t>Love Cabaret</t>
        </is>
      </c>
      <c r="C891" s="556" t="n">
        <v>45748</v>
      </c>
      <c r="D891" t="inlineStr">
        <is>
          <t>03/2025</t>
        </is>
      </c>
      <c r="E891" t="inlineStr">
        <is>
          <t>PENICILLIN</t>
        </is>
      </c>
      <c r="F891" t="inlineStr">
        <is>
          <t>LITRO</t>
        </is>
      </c>
      <c r="G891" t="n">
        <v>10.5</v>
      </c>
      <c r="H891" t="inlineStr">
        <is>
          <t>BEBIDAS</t>
        </is>
      </c>
      <c r="I891" t="n">
        <v>120.46</v>
      </c>
      <c r="J891" t="n">
        <v>1264.83</v>
      </c>
    </row>
    <row r="892">
      <c r="A892" t="n">
        <v>3890</v>
      </c>
      <c r="B892" t="inlineStr">
        <is>
          <t>Love Cabaret</t>
        </is>
      </c>
      <c r="C892" s="556" t="n">
        <v>45778</v>
      </c>
      <c r="D892" t="inlineStr">
        <is>
          <t>04/2025</t>
        </is>
      </c>
      <c r="E892" t="inlineStr">
        <is>
          <t>PENICILLIN</t>
        </is>
      </c>
      <c r="F892" t="inlineStr">
        <is>
          <t>LITRO</t>
        </is>
      </c>
      <c r="G892" t="n">
        <v>8</v>
      </c>
      <c r="H892" t="inlineStr">
        <is>
          <t>BEBIDAS</t>
        </is>
      </c>
      <c r="I892" t="n">
        <v>120.46</v>
      </c>
      <c r="J892" t="n">
        <v>963.6799999999999</v>
      </c>
    </row>
    <row r="893">
      <c r="A893" t="n">
        <v>4694</v>
      </c>
      <c r="B893" t="inlineStr">
        <is>
          <t>Love Cabaret</t>
        </is>
      </c>
      <c r="C893" s="556" t="n">
        <v>45809</v>
      </c>
      <c r="D893" t="inlineStr">
        <is>
          <t>05/2025</t>
        </is>
      </c>
      <c r="E893" t="inlineStr">
        <is>
          <t>PENICILLIN</t>
        </is>
      </c>
      <c r="F893" t="inlineStr">
        <is>
          <t>LITRO</t>
        </is>
      </c>
      <c r="G893" t="n">
        <v>15</v>
      </c>
      <c r="H893" t="inlineStr">
        <is>
          <t>BEBIDAS</t>
        </is>
      </c>
      <c r="I893" t="n">
        <v>120.46</v>
      </c>
      <c r="J893" t="n">
        <v>1806.9</v>
      </c>
    </row>
    <row r="894">
      <c r="A894" t="n">
        <v>5169</v>
      </c>
      <c r="B894" t="inlineStr">
        <is>
          <t>Love Cabaret</t>
        </is>
      </c>
      <c r="C894" s="556" t="n">
        <v>45839</v>
      </c>
      <c r="D894" t="inlineStr">
        <is>
          <t>06/2025</t>
        </is>
      </c>
      <c r="E894" t="inlineStr">
        <is>
          <t>PENICILLIN</t>
        </is>
      </c>
      <c r="F894" t="inlineStr">
        <is>
          <t>LITRO</t>
        </is>
      </c>
      <c r="G894" t="n">
        <v>11.2</v>
      </c>
      <c r="H894" t="inlineStr">
        <is>
          <t>BEBIDAS</t>
        </is>
      </c>
      <c r="I894" t="n">
        <v>120.46</v>
      </c>
      <c r="J894" t="n">
        <v>1349.15</v>
      </c>
    </row>
    <row r="895">
      <c r="A895" t="n">
        <v>5912</v>
      </c>
      <c r="B895" t="inlineStr">
        <is>
          <t>Love Cabaret</t>
        </is>
      </c>
      <c r="C895" s="556" t="n">
        <v>45870</v>
      </c>
      <c r="D895" t="inlineStr">
        <is>
          <t>07/2025</t>
        </is>
      </c>
      <c r="E895" t="inlineStr">
        <is>
          <t>PENICILLIN</t>
        </is>
      </c>
      <c r="F895" t="inlineStr">
        <is>
          <t>LITRO</t>
        </is>
      </c>
      <c r="G895" t="n">
        <v>10</v>
      </c>
      <c r="H895" t="inlineStr">
        <is>
          <t>BEBIDAS</t>
        </is>
      </c>
      <c r="I895" t="n">
        <v>120.46</v>
      </c>
      <c r="J895" t="n">
        <v>1204.6</v>
      </c>
    </row>
    <row r="896">
      <c r="A896" t="n">
        <v>6729</v>
      </c>
      <c r="B896" t="inlineStr">
        <is>
          <t>Love Cabaret</t>
        </is>
      </c>
      <c r="C896" s="556" t="n">
        <v>45901</v>
      </c>
      <c r="D896" t="inlineStr">
        <is>
          <t>08/2025</t>
        </is>
      </c>
      <c r="E896" t="inlineStr">
        <is>
          <t>PENICILLIN</t>
        </is>
      </c>
      <c r="F896" t="inlineStr">
        <is>
          <t>LITRO</t>
        </is>
      </c>
      <c r="G896" t="n">
        <v>1.77</v>
      </c>
      <c r="H896" t="inlineStr">
        <is>
          <t>BEBIDAS</t>
        </is>
      </c>
      <c r="I896" t="n">
        <v>120.46</v>
      </c>
      <c r="J896" t="n">
        <v>213.21</v>
      </c>
    </row>
    <row r="897">
      <c r="A897" t="n">
        <v>7160</v>
      </c>
      <c r="B897" t="inlineStr">
        <is>
          <t>Love Cabaret</t>
        </is>
      </c>
      <c r="C897" s="556" t="n">
        <v>45931</v>
      </c>
      <c r="D897" t="inlineStr">
        <is>
          <t>09/2025</t>
        </is>
      </c>
      <c r="E897" t="inlineStr">
        <is>
          <t>PENICILLIN</t>
        </is>
      </c>
      <c r="F897" t="inlineStr">
        <is>
          <t>LITRO</t>
        </is>
      </c>
      <c r="G897" t="n">
        <v>6.14</v>
      </c>
      <c r="H897" t="inlineStr">
        <is>
          <t>BEBIDAS</t>
        </is>
      </c>
      <c r="I897" t="n">
        <v>120.46</v>
      </c>
      <c r="J897" t="n">
        <v>739.62</v>
      </c>
    </row>
    <row r="898">
      <c r="A898" t="n">
        <v>7503</v>
      </c>
      <c r="B898" t="inlineStr">
        <is>
          <t>Love Cabaret</t>
        </is>
      </c>
      <c r="C898" s="556" t="n">
        <v>45962</v>
      </c>
      <c r="D898" t="inlineStr">
        <is>
          <t>10/2025</t>
        </is>
      </c>
      <c r="E898" t="inlineStr">
        <is>
          <t>PENICILLIN</t>
        </is>
      </c>
      <c r="F898" t="inlineStr">
        <is>
          <t>LITRO</t>
        </is>
      </c>
      <c r="G898" t="n">
        <v>8</v>
      </c>
      <c r="H898" t="inlineStr">
        <is>
          <t>BEBIDAS</t>
        </is>
      </c>
      <c r="I898" t="n">
        <v>120.46</v>
      </c>
      <c r="J898" t="n">
        <v>963.6799999999999</v>
      </c>
    </row>
    <row r="899">
      <c r="A899" t="n">
        <v>7853</v>
      </c>
      <c r="B899" t="inlineStr">
        <is>
          <t>Love Cabaret</t>
        </is>
      </c>
      <c r="C899" s="556" t="n">
        <v>45992</v>
      </c>
      <c r="D899" t="inlineStr">
        <is>
          <t>11/2025</t>
        </is>
      </c>
      <c r="E899" t="inlineStr">
        <is>
          <t>PENICILLIN</t>
        </is>
      </c>
      <c r="F899" t="inlineStr">
        <is>
          <t>LITRO</t>
        </is>
      </c>
      <c r="G899" t="n">
        <v>2.77</v>
      </c>
      <c r="H899" t="inlineStr">
        <is>
          <t>BEBIDAS</t>
        </is>
      </c>
      <c r="I899" t="n">
        <v>120.46</v>
      </c>
      <c r="J899" t="n">
        <v>333.67</v>
      </c>
    </row>
    <row r="900">
      <c r="A900" t="n">
        <v>7966</v>
      </c>
      <c r="B900" t="inlineStr">
        <is>
          <t>Love Cabaret</t>
        </is>
      </c>
      <c r="C900" s="556" t="n">
        <v>46023</v>
      </c>
      <c r="D900" t="inlineStr">
        <is>
          <t>12/2025</t>
        </is>
      </c>
      <c r="E900" t="inlineStr">
        <is>
          <t>PENICILLIN</t>
        </is>
      </c>
      <c r="F900" t="inlineStr">
        <is>
          <t>LITRO</t>
        </is>
      </c>
      <c r="G900" t="n">
        <v>10.73</v>
      </c>
      <c r="H900" t="inlineStr">
        <is>
          <t>BEBIDAS</t>
        </is>
      </c>
      <c r="I900" t="n">
        <v>120.46</v>
      </c>
      <c r="J900" t="n">
        <v>1292.54</v>
      </c>
    </row>
    <row r="901">
      <c r="A901" t="n">
        <v>8451</v>
      </c>
      <c r="B901" t="inlineStr">
        <is>
          <t>Love Cabaret</t>
        </is>
      </c>
      <c r="C901" s="556" t="n">
        <v>46054</v>
      </c>
      <c r="D901" t="inlineStr">
        <is>
          <t>01/2026</t>
        </is>
      </c>
      <c r="E901" t="inlineStr">
        <is>
          <t>PENICILLIN</t>
        </is>
      </c>
      <c r="F901" t="inlineStr">
        <is>
          <t>LITRO</t>
        </is>
      </c>
      <c r="G901" t="n">
        <v>3.21</v>
      </c>
      <c r="H901" t="inlineStr">
        <is>
          <t>BEBIDAS</t>
        </is>
      </c>
      <c r="I901" t="n">
        <v>120.46</v>
      </c>
      <c r="J901" t="n">
        <v>386.68</v>
      </c>
    </row>
    <row r="902">
      <c r="A902" t="n">
        <v>9049</v>
      </c>
      <c r="B902" t="inlineStr">
        <is>
          <t>Love Cabaret</t>
        </is>
      </c>
      <c r="C902" s="556" t="n">
        <v>46082</v>
      </c>
      <c r="D902" t="inlineStr">
        <is>
          <t>02/2026</t>
        </is>
      </c>
      <c r="E902" t="inlineStr">
        <is>
          <t>PENICILLIN</t>
        </is>
      </c>
      <c r="F902" t="inlineStr">
        <is>
          <t>LITRO</t>
        </is>
      </c>
      <c r="G902" t="n">
        <v>2.15</v>
      </c>
      <c r="H902" t="inlineStr">
        <is>
          <t>BEBIDAS</t>
        </is>
      </c>
      <c r="I902" t="n">
        <v>120.46</v>
      </c>
      <c r="J902" t="n">
        <v>258.99</v>
      </c>
    </row>
    <row r="903">
      <c r="A903" t="n">
        <v>924</v>
      </c>
      <c r="B903" t="inlineStr">
        <is>
          <t>Love Cabaret</t>
        </is>
      </c>
      <c r="C903" s="556" t="n">
        <v>45627</v>
      </c>
      <c r="D903" t="inlineStr">
        <is>
          <t>11/2024</t>
        </is>
      </c>
      <c r="E903" t="inlineStr">
        <is>
          <t>VINHO BRANCO APPARENTTE</t>
        </is>
      </c>
      <c r="F903" t="inlineStr">
        <is>
          <t>LITRO</t>
        </is>
      </c>
      <c r="G903" t="n">
        <v>11</v>
      </c>
      <c r="H903" t="inlineStr">
        <is>
          <t>BEBIDAS</t>
        </is>
      </c>
      <c r="I903" t="n">
        <v>0</v>
      </c>
      <c r="J903" t="n">
        <v>0</v>
      </c>
    </row>
    <row r="904">
      <c r="A904" t="n">
        <v>1347</v>
      </c>
      <c r="B904" t="inlineStr">
        <is>
          <t>Love Cabaret</t>
        </is>
      </c>
      <c r="C904" s="556" t="n">
        <v>45689</v>
      </c>
      <c r="D904" t="inlineStr">
        <is>
          <t>01/2025</t>
        </is>
      </c>
      <c r="E904" t="inlineStr">
        <is>
          <t>VINHO BRANCO APPARENTTE</t>
        </is>
      </c>
      <c r="F904" t="inlineStr">
        <is>
          <t>LITRO</t>
        </is>
      </c>
      <c r="G904" t="n">
        <v>0</v>
      </c>
      <c r="H904" t="inlineStr">
        <is>
          <t>BEBIDAS</t>
        </is>
      </c>
      <c r="I904" t="n">
        <v>0</v>
      </c>
      <c r="J904" t="n">
        <v>0</v>
      </c>
    </row>
    <row r="905">
      <c r="A905" t="n">
        <v>3145</v>
      </c>
      <c r="B905" t="inlineStr">
        <is>
          <t>Love Cabaret</t>
        </is>
      </c>
      <c r="C905" s="556" t="n">
        <v>45717</v>
      </c>
      <c r="D905" t="inlineStr">
        <is>
          <t>02/2025</t>
        </is>
      </c>
      <c r="E905" t="inlineStr">
        <is>
          <t>VINHO BRANCO APPARENTTE</t>
        </is>
      </c>
      <c r="F905" t="inlineStr">
        <is>
          <t>LITRO</t>
        </is>
      </c>
      <c r="G905" t="n">
        <v>0</v>
      </c>
      <c r="H905" t="inlineStr">
        <is>
          <t>BEBIDAS</t>
        </is>
      </c>
      <c r="I905" t="n">
        <v>0</v>
      </c>
      <c r="J905" t="n">
        <v>0</v>
      </c>
    </row>
    <row r="906">
      <c r="A906" t="n">
        <v>925</v>
      </c>
      <c r="B906" t="inlineStr">
        <is>
          <t>Love Cabaret</t>
        </is>
      </c>
      <c r="C906" s="556" t="n">
        <v>45627</v>
      </c>
      <c r="D906" t="inlineStr">
        <is>
          <t>11/2024</t>
        </is>
      </c>
      <c r="E906" t="inlineStr">
        <is>
          <t>GIGI ROSSATO TOSCANO</t>
        </is>
      </c>
      <c r="F906" t="inlineStr">
        <is>
          <t>LITRO</t>
        </is>
      </c>
      <c r="G906" t="n">
        <v>9</v>
      </c>
      <c r="H906" t="inlineStr">
        <is>
          <t>BEBIDAS</t>
        </is>
      </c>
      <c r="I906" t="n">
        <v>0</v>
      </c>
      <c r="J906" t="n">
        <v>0</v>
      </c>
    </row>
    <row r="907">
      <c r="A907" t="n">
        <v>1326</v>
      </c>
      <c r="B907" t="inlineStr">
        <is>
          <t>Love Cabaret</t>
        </is>
      </c>
      <c r="C907" s="556" t="n">
        <v>45689</v>
      </c>
      <c r="D907" t="inlineStr">
        <is>
          <t>01/2025</t>
        </is>
      </c>
      <c r="E907" t="inlineStr">
        <is>
          <t>GIGI ROSSATO TOSCANO</t>
        </is>
      </c>
      <c r="F907" t="inlineStr">
        <is>
          <t>LITRO</t>
        </is>
      </c>
      <c r="G907" t="n">
        <v>0</v>
      </c>
      <c r="H907" t="inlineStr">
        <is>
          <t>BEBIDAS</t>
        </is>
      </c>
      <c r="I907" t="n">
        <v>0</v>
      </c>
      <c r="J907" t="n">
        <v>0</v>
      </c>
    </row>
    <row r="908">
      <c r="A908" t="n">
        <v>3124</v>
      </c>
      <c r="B908" t="inlineStr">
        <is>
          <t>Love Cabaret</t>
        </is>
      </c>
      <c r="C908" s="556" t="n">
        <v>45717</v>
      </c>
      <c r="D908" t="inlineStr">
        <is>
          <t>02/2025</t>
        </is>
      </c>
      <c r="E908" t="inlineStr">
        <is>
          <t>GIGI ROSSATO TOSCANO</t>
        </is>
      </c>
      <c r="F908" t="inlineStr">
        <is>
          <t>LITRO</t>
        </is>
      </c>
      <c r="G908" t="n">
        <v>0</v>
      </c>
      <c r="H908" t="inlineStr">
        <is>
          <t>BEBIDAS</t>
        </is>
      </c>
      <c r="I908" t="n">
        <v>0</v>
      </c>
      <c r="J908" t="n">
        <v>0</v>
      </c>
    </row>
    <row r="909">
      <c r="A909" t="n">
        <v>7938</v>
      </c>
      <c r="B909" t="inlineStr">
        <is>
          <t>Love Cabaret</t>
        </is>
      </c>
      <c r="C909" s="556" t="n">
        <v>46023</v>
      </c>
      <c r="D909" t="inlineStr">
        <is>
          <t>12/2025</t>
        </is>
      </c>
      <c r="E909" t="inlineStr">
        <is>
          <t>ARROZ BRANCO COZIDO</t>
        </is>
      </c>
      <c r="F909" t="inlineStr">
        <is>
          <t>QUILOGRAMA</t>
        </is>
      </c>
      <c r="G909" t="n">
        <v>1.9</v>
      </c>
      <c r="H909" t="inlineStr">
        <is>
          <t>ALIMENTOS</t>
        </is>
      </c>
      <c r="I909" t="n">
        <v>3.83</v>
      </c>
      <c r="J909" t="n">
        <v>7.28</v>
      </c>
    </row>
    <row r="910">
      <c r="A910" t="n">
        <v>8427</v>
      </c>
      <c r="B910" t="inlineStr">
        <is>
          <t>Love Cabaret</t>
        </is>
      </c>
      <c r="C910" s="556" t="n">
        <v>46054</v>
      </c>
      <c r="D910" t="inlineStr">
        <is>
          <t>01/2026</t>
        </is>
      </c>
      <c r="E910" t="inlineStr">
        <is>
          <t>ARROZ BRANCO COZIDO</t>
        </is>
      </c>
      <c r="F910" t="inlineStr">
        <is>
          <t>QUILOGRAMA</t>
        </is>
      </c>
      <c r="G910" t="n">
        <v>1.2</v>
      </c>
      <c r="H910" t="inlineStr">
        <is>
          <t>ALIMENTOS</t>
        </is>
      </c>
      <c r="I910" t="n">
        <v>3.83</v>
      </c>
      <c r="J910" t="n">
        <v>4.6</v>
      </c>
    </row>
    <row r="911">
      <c r="A911" t="n">
        <v>9033</v>
      </c>
      <c r="B911" t="inlineStr">
        <is>
          <t>Love Cabaret</t>
        </is>
      </c>
      <c r="C911" s="556" t="n">
        <v>46082</v>
      </c>
      <c r="D911" t="inlineStr">
        <is>
          <t>02/2026</t>
        </is>
      </c>
      <c r="E911" t="inlineStr">
        <is>
          <t>RECHEIO DE BERINJELA COM MISSO</t>
        </is>
      </c>
      <c r="F911" t="inlineStr">
        <is>
          <t>QUILOGRAMA</t>
        </is>
      </c>
      <c r="G911" t="n">
        <v>1.2</v>
      </c>
      <c r="H911" t="inlineStr">
        <is>
          <t>ALIMENTOS</t>
        </is>
      </c>
      <c r="I911" t="n">
        <v>11.65</v>
      </c>
      <c r="J911" t="n">
        <v>13.98</v>
      </c>
    </row>
    <row r="912">
      <c r="A912" t="n">
        <v>7163</v>
      </c>
      <c r="B912" t="inlineStr">
        <is>
          <t>Love Cabaret</t>
        </is>
      </c>
      <c r="C912" s="556" t="n">
        <v>45931</v>
      </c>
      <c r="D912" t="inlineStr">
        <is>
          <t>09/2025</t>
        </is>
      </c>
      <c r="E912" t="inlineStr">
        <is>
          <t>GUIOZA</t>
        </is>
      </c>
      <c r="F912" t="inlineStr">
        <is>
          <t>QUILOGRAMA</t>
        </is>
      </c>
      <c r="G912" t="n">
        <v>1.7</v>
      </c>
      <c r="H912" t="inlineStr">
        <is>
          <t>ALIMENTOS</t>
        </is>
      </c>
      <c r="I912" t="n">
        <v>3.31</v>
      </c>
      <c r="J912" t="n">
        <v>5.63</v>
      </c>
    </row>
    <row r="913">
      <c r="A913" t="n">
        <v>7826</v>
      </c>
      <c r="B913" t="inlineStr">
        <is>
          <t>Love Cabaret</t>
        </is>
      </c>
      <c r="C913" s="556" t="n">
        <v>45992</v>
      </c>
      <c r="D913" t="inlineStr">
        <is>
          <t>11/2025</t>
        </is>
      </c>
      <c r="E913" t="inlineStr">
        <is>
          <t>GUIOZA</t>
        </is>
      </c>
      <c r="F913" t="inlineStr">
        <is>
          <t>QUILOGRAMA</t>
        </is>
      </c>
      <c r="G913" t="n">
        <v>2</v>
      </c>
      <c r="H913" t="inlineStr">
        <is>
          <t>ALIMENTOS</t>
        </is>
      </c>
      <c r="I913" t="n">
        <v>3.31</v>
      </c>
      <c r="J913" t="n">
        <v>6.62</v>
      </c>
    </row>
    <row r="914">
      <c r="A914" t="n">
        <v>7945</v>
      </c>
      <c r="B914" t="inlineStr">
        <is>
          <t>Love Cabaret</t>
        </is>
      </c>
      <c r="C914" s="556" t="n">
        <v>46023</v>
      </c>
      <c r="D914" t="inlineStr">
        <is>
          <t>12/2025</t>
        </is>
      </c>
      <c r="E914" t="inlineStr">
        <is>
          <t>GUIOZA</t>
        </is>
      </c>
      <c r="F914" t="inlineStr">
        <is>
          <t>QUILOGRAMA</t>
        </is>
      </c>
      <c r="G914" t="n">
        <v>4.8</v>
      </c>
      <c r="H914" t="inlineStr">
        <is>
          <t>ALIMENTOS</t>
        </is>
      </c>
      <c r="I914" t="n">
        <v>3.31</v>
      </c>
      <c r="J914" t="n">
        <v>15.89</v>
      </c>
    </row>
    <row r="915">
      <c r="A915" t="n">
        <v>8431</v>
      </c>
      <c r="B915" t="inlineStr">
        <is>
          <t>Love Cabaret</t>
        </is>
      </c>
      <c r="C915" s="556" t="n">
        <v>46054</v>
      </c>
      <c r="D915" t="inlineStr">
        <is>
          <t>01/2026</t>
        </is>
      </c>
      <c r="E915" t="inlineStr">
        <is>
          <t>GUIOZA</t>
        </is>
      </c>
      <c r="F915" t="inlineStr">
        <is>
          <t>QUILOGRAMA</t>
        </is>
      </c>
      <c r="G915" t="n">
        <v>2.7</v>
      </c>
      <c r="H915" t="inlineStr">
        <is>
          <t>ALIMENTOS</t>
        </is>
      </c>
      <c r="I915" t="n">
        <v>3.31</v>
      </c>
      <c r="J915" t="n">
        <v>8.94</v>
      </c>
    </row>
    <row r="916">
      <c r="A916" t="n">
        <v>9022</v>
      </c>
      <c r="B916" t="inlineStr">
        <is>
          <t>Love Cabaret</t>
        </is>
      </c>
      <c r="C916" s="556" t="n">
        <v>46082</v>
      </c>
      <c r="D916" t="inlineStr">
        <is>
          <t>02/2026</t>
        </is>
      </c>
      <c r="E916" t="inlineStr">
        <is>
          <t>GUIOZA</t>
        </is>
      </c>
      <c r="F916" t="inlineStr">
        <is>
          <t>QUILOGRAMA</t>
        </is>
      </c>
      <c r="G916" t="n">
        <v>6.7</v>
      </c>
      <c r="H916" t="inlineStr">
        <is>
          <t>ALIMENTOS</t>
        </is>
      </c>
      <c r="I916" t="n">
        <v>3.31</v>
      </c>
      <c r="J916" t="n">
        <v>22.18</v>
      </c>
    </row>
    <row r="917">
      <c r="A917" t="n">
        <v>9668</v>
      </c>
      <c r="B917" t="inlineStr">
        <is>
          <t>Love Cabaret</t>
        </is>
      </c>
      <c r="C917" s="556" t="n">
        <v>46113</v>
      </c>
      <c r="D917" t="inlineStr">
        <is>
          <t>03/2026</t>
        </is>
      </c>
      <c r="E917" t="inlineStr">
        <is>
          <t>GUIOZA</t>
        </is>
      </c>
      <c r="F917" t="inlineStr">
        <is>
          <t>QUILOGRAMA</t>
        </is>
      </c>
      <c r="G917" t="n">
        <v>17.16</v>
      </c>
      <c r="H917" t="inlineStr">
        <is>
          <t>ALIMENTOS</t>
        </is>
      </c>
      <c r="I917" t="n">
        <v>3.31</v>
      </c>
      <c r="J917" t="n">
        <v>56.8</v>
      </c>
    </row>
    <row r="918">
      <c r="A918" t="n">
        <v>10275</v>
      </c>
      <c r="B918" t="inlineStr">
        <is>
          <t>Love Cabaret</t>
        </is>
      </c>
      <c r="C918" s="556" t="n">
        <v>46143</v>
      </c>
      <c r="D918" t="inlineStr">
        <is>
          <t>04/2026</t>
        </is>
      </c>
      <c r="E918" t="inlineStr">
        <is>
          <t>GUIOZA</t>
        </is>
      </c>
      <c r="F918" t="inlineStr">
        <is>
          <t>QUILOGRAMA</t>
        </is>
      </c>
      <c r="G918" t="n">
        <v>5.1</v>
      </c>
      <c r="H918" t="inlineStr">
        <is>
          <t>ALIMENTOS</t>
        </is>
      </c>
      <c r="I918" t="n">
        <v>3.31</v>
      </c>
      <c r="J918" t="n">
        <v>16.88</v>
      </c>
    </row>
    <row r="919">
      <c r="A919" t="n">
        <v>7856</v>
      </c>
      <c r="B919" t="inlineStr">
        <is>
          <t>Love Cabaret</t>
        </is>
      </c>
      <c r="C919" s="556" t="n">
        <v>45992</v>
      </c>
      <c r="D919" t="inlineStr">
        <is>
          <t>11/2025</t>
        </is>
      </c>
      <c r="E919" t="inlineStr">
        <is>
          <t>LOVE ROLL</t>
        </is>
      </c>
      <c r="F919" t="inlineStr">
        <is>
          <t>QUILOGRAMA</t>
        </is>
      </c>
      <c r="G919" t="n">
        <v>8</v>
      </c>
      <c r="H919" t="inlineStr">
        <is>
          <t>ALIMENTOS</t>
        </is>
      </c>
      <c r="I919" t="n">
        <v>17.29</v>
      </c>
      <c r="J919" t="n">
        <v>138.32</v>
      </c>
    </row>
    <row r="920">
      <c r="A920" t="n">
        <v>7947</v>
      </c>
      <c r="B920" t="inlineStr">
        <is>
          <t>Love Cabaret</t>
        </is>
      </c>
      <c r="C920" s="556" t="n">
        <v>46023</v>
      </c>
      <c r="D920" t="inlineStr">
        <is>
          <t>12/2025</t>
        </is>
      </c>
      <c r="E920" t="inlineStr">
        <is>
          <t>LOVE ROLL</t>
        </is>
      </c>
      <c r="F920" t="inlineStr">
        <is>
          <t>QUILOGRAMA</t>
        </is>
      </c>
      <c r="G920" t="n">
        <v>15.6</v>
      </c>
      <c r="H920" t="inlineStr">
        <is>
          <t>ALIMENTOS</t>
        </is>
      </c>
      <c r="I920" t="n">
        <v>17.29</v>
      </c>
      <c r="J920" t="n">
        <v>269.72</v>
      </c>
    </row>
    <row r="921">
      <c r="A921" t="n">
        <v>8434</v>
      </c>
      <c r="B921" t="inlineStr">
        <is>
          <t>Love Cabaret</t>
        </is>
      </c>
      <c r="C921" s="556" t="n">
        <v>46054</v>
      </c>
      <c r="D921" t="inlineStr">
        <is>
          <t>01/2026</t>
        </is>
      </c>
      <c r="E921" t="inlineStr">
        <is>
          <t>LOVE ROLL</t>
        </is>
      </c>
      <c r="F921" t="inlineStr">
        <is>
          <t>QUILOGRAMA</t>
        </is>
      </c>
      <c r="G921" t="n">
        <v>5.8</v>
      </c>
      <c r="H921" t="inlineStr">
        <is>
          <t>ALIMENTOS</t>
        </is>
      </c>
      <c r="I921" t="n">
        <v>17.29</v>
      </c>
      <c r="J921" t="n">
        <v>100.28</v>
      </c>
    </row>
    <row r="922">
      <c r="A922" t="n">
        <v>9025</v>
      </c>
      <c r="B922" t="inlineStr">
        <is>
          <t>Love Cabaret</t>
        </is>
      </c>
      <c r="C922" s="556" t="n">
        <v>46082</v>
      </c>
      <c r="D922" t="inlineStr">
        <is>
          <t>02/2026</t>
        </is>
      </c>
      <c r="E922" t="inlineStr">
        <is>
          <t>LOVE ROLL</t>
        </is>
      </c>
      <c r="F922" t="inlineStr">
        <is>
          <t>QUILOGRAMA</t>
        </is>
      </c>
      <c r="G922" t="n">
        <v>12</v>
      </c>
      <c r="H922" t="inlineStr">
        <is>
          <t>ALIMENTOS</t>
        </is>
      </c>
      <c r="I922" t="n">
        <v>17.29</v>
      </c>
      <c r="J922" t="n">
        <v>207.48</v>
      </c>
    </row>
    <row r="923">
      <c r="A923" t="n">
        <v>9671</v>
      </c>
      <c r="B923" t="inlineStr">
        <is>
          <t>Love Cabaret</t>
        </is>
      </c>
      <c r="C923" s="556" t="n">
        <v>46113</v>
      </c>
      <c r="D923" t="inlineStr">
        <is>
          <t>03/2026</t>
        </is>
      </c>
      <c r="E923" t="inlineStr">
        <is>
          <t>LOVE ROLL</t>
        </is>
      </c>
      <c r="F923" t="inlineStr">
        <is>
          <t>QUILOGRAMA</t>
        </is>
      </c>
      <c r="G923" t="n">
        <v>17.46</v>
      </c>
      <c r="H923" t="inlineStr">
        <is>
          <t>ALIMENTOS</t>
        </is>
      </c>
      <c r="I923" t="n">
        <v>17.29</v>
      </c>
      <c r="J923" t="n">
        <v>301.88</v>
      </c>
    </row>
    <row r="924">
      <c r="A924" t="n">
        <v>10278</v>
      </c>
      <c r="B924" t="inlineStr">
        <is>
          <t>Love Cabaret</t>
        </is>
      </c>
      <c r="C924" s="556" t="n">
        <v>46143</v>
      </c>
      <c r="D924" t="inlineStr">
        <is>
          <t>04/2026</t>
        </is>
      </c>
      <c r="E924" t="inlineStr">
        <is>
          <t>LOVE ROLL</t>
        </is>
      </c>
      <c r="F924" t="inlineStr">
        <is>
          <t>QUILOGRAMA</t>
        </is>
      </c>
      <c r="G924" t="n">
        <v>10.8</v>
      </c>
      <c r="H924" t="inlineStr">
        <is>
          <t>ALIMENTOS</t>
        </is>
      </c>
      <c r="I924" t="n">
        <v>17.29</v>
      </c>
      <c r="J924" t="n">
        <v>186.73</v>
      </c>
    </row>
    <row r="925">
      <c r="A925" t="n">
        <v>7857</v>
      </c>
      <c r="B925" t="inlineStr">
        <is>
          <t>Love Cabaret</t>
        </is>
      </c>
      <c r="C925" s="556" t="n">
        <v>45992</v>
      </c>
      <c r="D925" t="inlineStr">
        <is>
          <t>11/2025</t>
        </is>
      </c>
      <c r="E925" t="inlineStr">
        <is>
          <t>TARTARE DE TOMATE</t>
        </is>
      </c>
      <c r="F925" t="inlineStr">
        <is>
          <t>QUILOGRAMA</t>
        </is>
      </c>
      <c r="G925" t="n">
        <v>0.55</v>
      </c>
      <c r="H925" t="inlineStr">
        <is>
          <t>ALIMENTOS</t>
        </is>
      </c>
      <c r="I925" t="n">
        <v>45.69</v>
      </c>
      <c r="J925" t="n">
        <v>25.13</v>
      </c>
    </row>
    <row r="926">
      <c r="A926" t="n">
        <v>7858</v>
      </c>
      <c r="B926" t="inlineStr">
        <is>
          <t>Love Cabaret</t>
        </is>
      </c>
      <c r="C926" s="556" t="n">
        <v>45992</v>
      </c>
      <c r="D926" t="inlineStr">
        <is>
          <t>11/2025</t>
        </is>
      </c>
      <c r="E926" t="inlineStr">
        <is>
          <t>MOLHO RANCH</t>
        </is>
      </c>
      <c r="F926" t="inlineStr">
        <is>
          <t>QUILOGRAMA</t>
        </is>
      </c>
      <c r="G926" t="n">
        <v>0.26</v>
      </c>
      <c r="H926" t="inlineStr">
        <is>
          <t>ALIMENTOS</t>
        </is>
      </c>
      <c r="I926" t="n">
        <v>10.3</v>
      </c>
      <c r="J926" t="n">
        <v>2.68</v>
      </c>
    </row>
    <row r="927">
      <c r="A927" t="n">
        <v>9052</v>
      </c>
      <c r="B927" t="inlineStr">
        <is>
          <t>Love Cabaret</t>
        </is>
      </c>
      <c r="C927" s="556" t="n">
        <v>46082</v>
      </c>
      <c r="D927" t="inlineStr">
        <is>
          <t>02/2026</t>
        </is>
      </c>
      <c r="E927" t="inlineStr">
        <is>
          <t>CREME DE CEBOLA</t>
        </is>
      </c>
      <c r="F927" t="inlineStr">
        <is>
          <t>QUILOGRAMA</t>
        </is>
      </c>
      <c r="G927" t="n">
        <v>0.29</v>
      </c>
      <c r="H927" t="inlineStr">
        <is>
          <t>ALIMENTOS</t>
        </is>
      </c>
      <c r="I927" t="n">
        <v>12.3</v>
      </c>
      <c r="J927" t="n">
        <v>3.57</v>
      </c>
    </row>
    <row r="928">
      <c r="A928" t="n">
        <v>10575</v>
      </c>
      <c r="B928" t="inlineStr">
        <is>
          <t>Love Cabaret</t>
        </is>
      </c>
      <c r="C928" s="556" t="n">
        <v>46174</v>
      </c>
      <c r="D928" t="inlineStr">
        <is>
          <t>05/2026</t>
        </is>
      </c>
      <c r="E928" t="inlineStr">
        <is>
          <t>TOMMYS MARGARITA</t>
        </is>
      </c>
      <c r="F928" t="inlineStr">
        <is>
          <t>LITRO</t>
        </is>
      </c>
      <c r="G928" t="n">
        <v>5.89</v>
      </c>
      <c r="H928" t="inlineStr">
        <is>
          <t>BEBIDAS</t>
        </is>
      </c>
      <c r="I928" t="n">
        <v>174.13</v>
      </c>
      <c r="J928" t="n">
        <v>1025.63</v>
      </c>
    </row>
    <row r="929">
      <c r="A929" t="n">
        <v>10562</v>
      </c>
      <c r="B929" t="inlineStr">
        <is>
          <t>Love Cabaret</t>
        </is>
      </c>
      <c r="C929" s="556" t="n">
        <v>46174</v>
      </c>
      <c r="D929" t="inlineStr">
        <is>
          <t>05/2026</t>
        </is>
      </c>
      <c r="E929" t="inlineStr">
        <is>
          <t>FITZGERALD</t>
        </is>
      </c>
      <c r="F929" t="inlineStr">
        <is>
          <t>LITRO</t>
        </is>
      </c>
      <c r="G929" t="n">
        <v>3.75</v>
      </c>
      <c r="H929" t="inlineStr">
        <is>
          <t>BEBIDAS</t>
        </is>
      </c>
      <c r="I929" t="n">
        <v>118.76</v>
      </c>
      <c r="J929" t="n">
        <v>445.35</v>
      </c>
    </row>
    <row r="930">
      <c r="A930" t="n">
        <v>10572</v>
      </c>
      <c r="B930" t="inlineStr">
        <is>
          <t>Love Cabaret</t>
        </is>
      </c>
      <c r="C930" s="556" t="n">
        <v>46174</v>
      </c>
      <c r="D930" t="inlineStr">
        <is>
          <t>05/2026</t>
        </is>
      </c>
      <c r="E930" t="inlineStr">
        <is>
          <t>PORNSTAR MARTINI</t>
        </is>
      </c>
      <c r="F930" t="inlineStr">
        <is>
          <t>LITRO</t>
        </is>
      </c>
      <c r="G930" t="n">
        <v>6.23</v>
      </c>
      <c r="H930" t="inlineStr">
        <is>
          <t>BEBIDAS</t>
        </is>
      </c>
      <c r="I930" t="n">
        <v>70.09</v>
      </c>
      <c r="J930" t="n">
        <v>436.66</v>
      </c>
    </row>
    <row r="931">
      <c r="A931" t="n">
        <v>10565</v>
      </c>
      <c r="B931" t="inlineStr">
        <is>
          <t>Love Cabaret</t>
        </is>
      </c>
      <c r="C931" s="556" t="n">
        <v>46174</v>
      </c>
      <c r="D931" t="inlineStr">
        <is>
          <t>05/2026</t>
        </is>
      </c>
      <c r="E931" t="inlineStr">
        <is>
          <t>GREAT GATSBY</t>
        </is>
      </c>
      <c r="F931" t="inlineStr">
        <is>
          <t>LITRO</t>
        </is>
      </c>
      <c r="G931" t="n">
        <v>1.88</v>
      </c>
      <c r="H931" t="inlineStr">
        <is>
          <t>BEBIDAS</t>
        </is>
      </c>
      <c r="I931" t="n">
        <v>49.89</v>
      </c>
      <c r="J931" t="n">
        <v>93.79000000000001</v>
      </c>
    </row>
    <row r="932">
      <c r="A932" t="n">
        <v>10571</v>
      </c>
      <c r="B932" t="inlineStr">
        <is>
          <t>Love Cabaret</t>
        </is>
      </c>
      <c r="C932" s="556" t="n">
        <v>46174</v>
      </c>
      <c r="D932" t="inlineStr">
        <is>
          <t>05/2026</t>
        </is>
      </c>
      <c r="E932" t="inlineStr">
        <is>
          <t>OLD FASHIONED</t>
        </is>
      </c>
      <c r="F932" t="inlineStr">
        <is>
          <t>LITRO</t>
        </is>
      </c>
      <c r="G932" t="n">
        <v>6.85</v>
      </c>
      <c r="H932" t="inlineStr">
        <is>
          <t>BEBIDAS</t>
        </is>
      </c>
      <c r="I932" t="n">
        <v>177.37</v>
      </c>
      <c r="J932" t="n">
        <v>1214.98</v>
      </c>
    </row>
    <row r="933">
      <c r="A933" t="n">
        <v>10568</v>
      </c>
      <c r="B933" t="inlineStr">
        <is>
          <t>Love Cabaret</t>
        </is>
      </c>
      <c r="C933" s="556" t="n">
        <v>46174</v>
      </c>
      <c r="D933" t="inlineStr">
        <is>
          <t>05/2026</t>
        </is>
      </c>
      <c r="E933" t="inlineStr">
        <is>
          <t>MERGULHAR ATÉ DERRAMAR</t>
        </is>
      </c>
      <c r="F933" t="inlineStr">
        <is>
          <t>LITRO</t>
        </is>
      </c>
      <c r="G933" t="n">
        <v>2.81</v>
      </c>
      <c r="H933" t="inlineStr">
        <is>
          <t>BEBIDAS</t>
        </is>
      </c>
      <c r="I933" t="n">
        <v>57</v>
      </c>
      <c r="J933" t="n">
        <v>160.17</v>
      </c>
    </row>
    <row r="934">
      <c r="A934" t="n">
        <v>10563</v>
      </c>
      <c r="B934" t="inlineStr">
        <is>
          <t>Love Cabaret</t>
        </is>
      </c>
      <c r="C934" s="556" t="n">
        <v>46174</v>
      </c>
      <c r="D934" t="inlineStr">
        <is>
          <t>05/2026</t>
        </is>
      </c>
      <c r="E934" t="inlineStr">
        <is>
          <t>FLORESCER ENTRE SEUS DEDOS</t>
        </is>
      </c>
      <c r="F934" t="inlineStr">
        <is>
          <t>LITRO</t>
        </is>
      </c>
      <c r="G934" t="n">
        <v>7.4</v>
      </c>
      <c r="H934" t="inlineStr">
        <is>
          <t>BEBIDAS</t>
        </is>
      </c>
      <c r="I934" t="n">
        <v>131.28</v>
      </c>
      <c r="J934" t="n">
        <v>971.47</v>
      </c>
    </row>
    <row r="935">
      <c r="A935" t="n">
        <v>10573</v>
      </c>
      <c r="B935" t="inlineStr">
        <is>
          <t>Love Cabaret</t>
        </is>
      </c>
      <c r="C935" s="556" t="n">
        <v>46174</v>
      </c>
      <c r="D935" t="inlineStr">
        <is>
          <t>05/2026</t>
        </is>
      </c>
      <c r="E935" t="inlineStr">
        <is>
          <t>SILENCIO ENTRE DOIS CORPOS</t>
        </is>
      </c>
      <c r="F935" t="inlineStr">
        <is>
          <t>LITRO</t>
        </is>
      </c>
      <c r="G935" t="n">
        <v>6.49</v>
      </c>
      <c r="H935" t="inlineStr">
        <is>
          <t>BEBIDAS</t>
        </is>
      </c>
      <c r="I935" t="n">
        <v>158.94</v>
      </c>
      <c r="J935" t="n">
        <v>1031.52</v>
      </c>
    </row>
    <row r="936">
      <c r="A936" t="n">
        <v>10555</v>
      </c>
      <c r="B936" t="inlineStr">
        <is>
          <t>Love Cabaret</t>
        </is>
      </c>
      <c r="C936" s="556" t="n">
        <v>46174</v>
      </c>
      <c r="D936" t="inlineStr">
        <is>
          <t>05/2026</t>
        </is>
      </c>
      <c r="E936" t="inlineStr">
        <is>
          <t>ARDE ONDE NÃO SE VÊ</t>
        </is>
      </c>
      <c r="F936" t="inlineStr">
        <is>
          <t>LITRO</t>
        </is>
      </c>
      <c r="G936" t="n">
        <v>9.92</v>
      </c>
      <c r="H936" t="inlineStr">
        <is>
          <t>BEBIDAS</t>
        </is>
      </c>
      <c r="I936" t="n">
        <v>211.46</v>
      </c>
      <c r="J936" t="n">
        <v>2097.68</v>
      </c>
    </row>
    <row r="937">
      <c r="A937" t="n">
        <v>10561</v>
      </c>
      <c r="B937" t="inlineStr">
        <is>
          <t>Love Cabaret</t>
        </is>
      </c>
      <c r="C937" s="556" t="n">
        <v>46174</v>
      </c>
      <c r="D937" t="inlineStr">
        <is>
          <t>05/2026</t>
        </is>
      </c>
      <c r="E937" t="inlineStr">
        <is>
          <t>ENTRE O QUERER E O SABER</t>
        </is>
      </c>
      <c r="F937" t="inlineStr">
        <is>
          <t>LITRO</t>
        </is>
      </c>
      <c r="G937" t="n">
        <v>1.59</v>
      </c>
      <c r="H937" t="inlineStr">
        <is>
          <t>BEBIDAS</t>
        </is>
      </c>
      <c r="I937" t="n">
        <v>66.27</v>
      </c>
      <c r="J937" t="n">
        <v>105.37</v>
      </c>
    </row>
    <row r="938">
      <c r="A938" t="n">
        <v>10553</v>
      </c>
      <c r="B938" t="inlineStr">
        <is>
          <t>Love Cabaret</t>
        </is>
      </c>
      <c r="C938" s="556" t="n">
        <v>46174</v>
      </c>
      <c r="D938" t="inlineStr">
        <is>
          <t>05/2026</t>
        </is>
      </c>
      <c r="E938" t="inlineStr">
        <is>
          <t>A BEIRA DO EXCESSO</t>
        </is>
      </c>
      <c r="F938" t="inlineStr">
        <is>
          <t>LITRO</t>
        </is>
      </c>
      <c r="G938" t="n">
        <v>8.93</v>
      </c>
      <c r="H938" t="inlineStr">
        <is>
          <t>BEBIDAS</t>
        </is>
      </c>
      <c r="I938" t="n">
        <v>72.42</v>
      </c>
      <c r="J938" t="n">
        <v>646.71</v>
      </c>
    </row>
    <row r="939">
      <c r="A939" t="n">
        <v>10578</v>
      </c>
      <c r="B939" t="inlineStr">
        <is>
          <t>Love Cabaret</t>
        </is>
      </c>
      <c r="C939" s="556" t="n">
        <v>46174</v>
      </c>
      <c r="D939" t="inlineStr">
        <is>
          <t>05/2026</t>
        </is>
      </c>
      <c r="E939" t="inlineStr">
        <is>
          <t>GIN CLITÓRIA</t>
        </is>
      </c>
      <c r="F939" t="inlineStr">
        <is>
          <t>LITRO</t>
        </is>
      </c>
      <c r="G939" t="n">
        <v>1.25</v>
      </c>
      <c r="H939" t="inlineStr">
        <is>
          <t>BEBIDAS</t>
        </is>
      </c>
      <c r="I939" t="n">
        <v>142.55</v>
      </c>
      <c r="J939" t="n">
        <v>178.19</v>
      </c>
    </row>
    <row r="940">
      <c r="A940" t="n">
        <v>10577</v>
      </c>
      <c r="B940" t="inlineStr">
        <is>
          <t>Love Cabaret</t>
        </is>
      </c>
      <c r="C940" s="556" t="n">
        <v>46174</v>
      </c>
      <c r="D940" t="inlineStr">
        <is>
          <t>05/2026</t>
        </is>
      </c>
      <c r="E940" t="inlineStr">
        <is>
          <t>BRANDY TOFFEE</t>
        </is>
      </c>
      <c r="F940" t="inlineStr">
        <is>
          <t>LITRO</t>
        </is>
      </c>
      <c r="G940" t="n">
        <v>0.3</v>
      </c>
      <c r="H940" t="inlineStr">
        <is>
          <t>BEBIDAS</t>
        </is>
      </c>
      <c r="I940" t="n">
        <v>98.67</v>
      </c>
      <c r="J940" t="n">
        <v>29.6</v>
      </c>
    </row>
    <row r="941">
      <c r="A941" t="n">
        <v>10576</v>
      </c>
      <c r="B941" t="inlineStr">
        <is>
          <t>Love Cabaret</t>
        </is>
      </c>
      <c r="C941" s="556" t="n">
        <v>46174</v>
      </c>
      <c r="D941" t="inlineStr">
        <is>
          <t>05/2026</t>
        </is>
      </c>
      <c r="E941" t="inlineStr">
        <is>
          <t>BLEND VERMUTE</t>
        </is>
      </c>
      <c r="F941" t="inlineStr">
        <is>
          <t>LITRO</t>
        </is>
      </c>
      <c r="G941" t="n">
        <v>4.2</v>
      </c>
      <c r="H941" t="inlineStr">
        <is>
          <t>BEBIDAS</t>
        </is>
      </c>
      <c r="I941" t="n">
        <v>49.23</v>
      </c>
      <c r="J941" t="n">
        <v>206.77</v>
      </c>
    </row>
    <row r="942">
      <c r="A942" t="n">
        <v>10579</v>
      </c>
      <c r="B942" t="inlineStr">
        <is>
          <t>Love Cabaret</t>
        </is>
      </c>
      <c r="C942" s="556" t="n">
        <v>46174</v>
      </c>
      <c r="D942" t="inlineStr">
        <is>
          <t>05/2026</t>
        </is>
      </c>
      <c r="E942" t="inlineStr">
        <is>
          <t>BRANDY CACAU</t>
        </is>
      </c>
      <c r="F942" t="inlineStr">
        <is>
          <t>LITRO</t>
        </is>
      </c>
      <c r="G942" t="n">
        <v>0.23</v>
      </c>
      <c r="H942" t="inlineStr">
        <is>
          <t>BEBIDAS</t>
        </is>
      </c>
      <c r="I942" t="n">
        <v>95</v>
      </c>
      <c r="J942" t="n">
        <v>21.85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ID_Casa</t>
        </is>
      </c>
      <c r="B1" t="inlineStr">
        <is>
          <t>Casa</t>
        </is>
      </c>
      <c r="C1" t="inlineStr">
        <is>
          <t>Mês</t>
        </is>
      </c>
      <c r="D1" t="inlineStr">
        <is>
          <t>Ano</t>
        </is>
      </c>
      <c r="E1" t="inlineStr">
        <is>
          <t>Classificacao_Contabil_1</t>
        </is>
      </c>
      <c r="F1" t="inlineStr">
        <is>
          <t>Classificacao_Contabil_2</t>
        </is>
      </c>
      <c r="G1" t="inlineStr">
        <is>
          <t>Valor Ajuste</t>
        </is>
      </c>
      <c r="H1" t="inlineStr">
        <is>
          <t>Descrição Ajuste</t>
        </is>
      </c>
      <c r="I1" t="inlineStr">
        <is>
          <t>Mes_Texto</t>
        </is>
      </c>
    </row>
    <row r="2">
      <c r="A2" t="n">
        <v>128</v>
      </c>
      <c r="B2" t="inlineStr">
        <is>
          <t>Love Cabaret</t>
        </is>
      </c>
      <c r="C2" t="n">
        <v>5</v>
      </c>
      <c r="D2" t="n">
        <v>2026</v>
      </c>
      <c r="E2" t="inlineStr">
        <is>
          <t>Faturamento Bruto</t>
        </is>
      </c>
      <c r="F2" t="inlineStr">
        <is>
          <t>Alimentação</t>
        </is>
      </c>
      <c r="G2" t="n">
        <v>2775.08</v>
      </c>
      <c r="H2" t="inlineStr">
        <is>
          <t>Ajuste manual  +(5550,16/2) que entra como consumação mínima e não está no relatório de produtos vendidos, pois é a diferença entre o pagamento e a consumação que "sobrou" para casa</t>
        </is>
      </c>
      <c r="I2" t="inlineStr">
        <is>
          <t>5/2026</t>
        </is>
      </c>
    </row>
    <row r="3">
      <c r="A3" t="n">
        <v>128</v>
      </c>
      <c r="B3" t="inlineStr">
        <is>
          <t>Love Cabaret</t>
        </is>
      </c>
      <c r="C3" t="n">
        <v>5</v>
      </c>
      <c r="D3" t="n">
        <v>2026</v>
      </c>
      <c r="E3" t="inlineStr">
        <is>
          <t>Sistema de Franquias</t>
        </is>
      </c>
      <c r="F3" t="inlineStr">
        <is>
          <t>Fee Gestão FB</t>
        </is>
      </c>
      <c r="G3" t="n">
        <v>-6925</v>
      </c>
      <c r="I3" t="inlineStr">
        <is>
          <t>5/2026</t>
        </is>
      </c>
    </row>
    <row r="4">
      <c r="A4" t="n">
        <v>128</v>
      </c>
      <c r="B4" t="inlineStr">
        <is>
          <t>Love Cabaret</t>
        </is>
      </c>
      <c r="C4" t="n">
        <v>5</v>
      </c>
      <c r="D4" t="n">
        <v>2026</v>
      </c>
      <c r="E4" t="inlineStr">
        <is>
          <t>Faturamento Bruto</t>
        </is>
      </c>
      <c r="F4" t="inlineStr">
        <is>
          <t>Bebida</t>
        </is>
      </c>
      <c r="G4" t="n">
        <v>2775.08</v>
      </c>
      <c r="H4" t="inlineStr">
        <is>
          <t>Ajuste manual  +(5550,16/2) que entra como consumação mínima e não está no relatório de produtos vendidos, pois é a diferença entre o pagamento e a consumação que "sobrou" para casa</t>
        </is>
      </c>
      <c r="I4" t="inlineStr">
        <is>
          <t>5/2026</t>
        </is>
      </c>
    </row>
    <row r="5">
      <c r="A5" t="n">
        <v>128</v>
      </c>
      <c r="B5" t="inlineStr">
        <is>
          <t>Love Cabaret</t>
        </is>
      </c>
      <c r="C5" t="n">
        <v>5</v>
      </c>
      <c r="D5" t="n">
        <v>2026</v>
      </c>
      <c r="E5" t="inlineStr">
        <is>
          <t>Mão de Obra - PJ</t>
        </is>
      </c>
      <c r="F5" t="inlineStr">
        <is>
          <t>MDO PJ Fixo</t>
        </is>
      </c>
      <c r="G5" t="n">
        <v>-2000</v>
      </c>
      <c r="H5" t="inlineStr">
        <is>
          <t>Ajuste Manual Chefe de Bar do Squad  PJ 00132021 - TELES DE ALMEIDA PINTO</t>
        </is>
      </c>
      <c r="I5" t="inlineStr">
        <is>
          <t>5/2026</t>
        </is>
      </c>
    </row>
    <row r="6">
      <c r="A6" t="n">
        <v>128</v>
      </c>
      <c r="B6" t="inlineStr">
        <is>
          <t>Love Cabaret</t>
        </is>
      </c>
      <c r="C6" t="n">
        <v>5</v>
      </c>
      <c r="D6" t="n">
        <v>2026</v>
      </c>
      <c r="E6" t="inlineStr">
        <is>
          <t>Mão de Obra - PJ</t>
        </is>
      </c>
      <c r="F6" t="inlineStr">
        <is>
          <t>MDO PJ Fixo</t>
        </is>
      </c>
      <c r="G6" t="n">
        <v>8925</v>
      </c>
      <c r="H6" t="inlineStr">
        <is>
          <t>Escritório do Squad alocado no FEE Analista 1.500 Analista 1.300 Gerente 3.000 Compras 1.125 Total R$ 6.575 Chefe de Bar do Squad - Alocado como Chefe de Bar R$2.000 Squad R$ 9.800 Head R$ 5.000 Mkt Squad R$ 800 Chefe Executivo do Squad R$ 4.000</t>
        </is>
      </c>
      <c r="I6" t="inlineStr">
        <is>
          <t>5/2026</t>
        </is>
      </c>
    </row>
    <row r="7">
      <c r="A7" t="n">
        <v>128</v>
      </c>
      <c r="B7" t="inlineStr">
        <is>
          <t>Love Cabaret</t>
        </is>
      </c>
      <c r="C7" t="n">
        <v>4</v>
      </c>
      <c r="D7" t="n">
        <v>2026</v>
      </c>
      <c r="E7" t="inlineStr">
        <is>
          <t>Sistema de Franquias</t>
        </is>
      </c>
      <c r="F7" t="inlineStr">
        <is>
          <t>Fee Gestão FB</t>
        </is>
      </c>
      <c r="G7" t="n">
        <v>-6925</v>
      </c>
      <c r="H7" t="inlineStr">
        <is>
          <t>Escritório do Squad alocado no FEE Analista 1.200 Analista 1.250 Gerente 3.000 Compras 1.125 Total R$ 6.575</t>
        </is>
      </c>
      <c r="I7" t="inlineStr">
        <is>
          <t>4/2026</t>
        </is>
      </c>
    </row>
    <row r="8">
      <c r="A8" t="n">
        <v>128</v>
      </c>
      <c r="B8" t="inlineStr">
        <is>
          <t>Love Cabaret</t>
        </is>
      </c>
      <c r="C8" t="n">
        <v>4</v>
      </c>
      <c r="D8" t="n">
        <v>2026</v>
      </c>
      <c r="E8" t="inlineStr">
        <is>
          <t>Mão de Obra - PJ</t>
        </is>
      </c>
      <c r="F8" t="inlineStr">
        <is>
          <t>MDO PJ Fixo</t>
        </is>
      </c>
      <c r="G8" t="n">
        <v>-2000</v>
      </c>
      <c r="H8" t="inlineStr">
        <is>
          <t>Ajuste Manual Chefe de Bar do Squad  PJ 00132021 - TELES DE ALMEIDA PINTO</t>
        </is>
      </c>
      <c r="I8" t="inlineStr">
        <is>
          <t>4/2026</t>
        </is>
      </c>
    </row>
    <row r="9">
      <c r="A9" t="n">
        <v>128</v>
      </c>
      <c r="B9" t="inlineStr">
        <is>
          <t>Love Cabaret</t>
        </is>
      </c>
      <c r="C9" t="n">
        <v>4</v>
      </c>
      <c r="D9" t="n">
        <v>2026</v>
      </c>
      <c r="E9" t="inlineStr">
        <is>
          <t>Mão de Obra - PJ</t>
        </is>
      </c>
      <c r="F9" t="inlineStr">
        <is>
          <t>MDO PJ Fixo</t>
        </is>
      </c>
      <c r="G9" t="n">
        <v>8925</v>
      </c>
      <c r="H9" t="inlineStr">
        <is>
          <t>Escritório do Squad alocado no FEE Analista 1.500 Analista 1.300 Gerente 3.000 Compras 1.125 Total R$ 6.575  Chefe de Bar do Squad - Alocado como Chefe de Bar R$2.000  Squad R$ 4.550 Head Mkt Squad</t>
        </is>
      </c>
      <c r="I9" t="inlineStr">
        <is>
          <t>4/2026</t>
        </is>
      </c>
    </row>
    <row r="10">
      <c r="A10" t="n">
        <v>128</v>
      </c>
      <c r="B10" t="inlineStr">
        <is>
          <t>Love Cabaret</t>
        </is>
      </c>
      <c r="C10" t="n">
        <v>3</v>
      </c>
      <c r="D10" t="n">
        <v>2026</v>
      </c>
      <c r="E10" t="inlineStr">
        <is>
          <t>Faturamento Bruto</t>
        </is>
      </c>
      <c r="F10" t="inlineStr">
        <is>
          <t>Artístico (couvert/shows)</t>
        </is>
      </c>
      <c r="G10" t="n">
        <v>-120</v>
      </c>
      <c r="H10" t="inlineStr">
        <is>
          <t>Ajuste manual para desconsiderar transações de Evento da zigpay</t>
        </is>
      </c>
      <c r="I10" t="inlineStr">
        <is>
          <t>3/2026</t>
        </is>
      </c>
    </row>
    <row r="11">
      <c r="A11" t="n">
        <v>128</v>
      </c>
      <c r="B11" t="inlineStr">
        <is>
          <t>Love Cabaret</t>
        </is>
      </c>
      <c r="C11" t="n">
        <v>3</v>
      </c>
      <c r="D11" t="n">
        <v>2026</v>
      </c>
      <c r="E11" t="inlineStr">
        <is>
          <t>Sistema de Franquias</t>
        </is>
      </c>
      <c r="F11" t="inlineStr">
        <is>
          <t>Fee Gestão FB</t>
        </is>
      </c>
      <c r="G11" t="n">
        <v>-6575</v>
      </c>
      <c r="H11" t="inlineStr">
        <is>
          <t>Escritório do Squad alocado no FEE Analista 1.200 Analista 1.250 Gerente 3.000 Compras 1.125 Total R$ 6.575</t>
        </is>
      </c>
      <c r="I11" t="inlineStr">
        <is>
          <t>3/2026</t>
        </is>
      </c>
    </row>
    <row r="12">
      <c r="A12" t="n">
        <v>128</v>
      </c>
      <c r="B12" t="inlineStr">
        <is>
          <t>Love Cabaret</t>
        </is>
      </c>
      <c r="C12" t="n">
        <v>3</v>
      </c>
      <c r="D12" t="n">
        <v>2026</v>
      </c>
      <c r="E12" t="inlineStr">
        <is>
          <t>Mão de Obra - PJ</t>
        </is>
      </c>
      <c r="F12" t="inlineStr">
        <is>
          <t>MDO PJ Fixo</t>
        </is>
      </c>
      <c r="G12" t="n">
        <v>-2000</v>
      </c>
      <c r="H12" t="inlineStr">
        <is>
          <t>Ajuste Manual Chefe de Bar do Squad  PJ 00132021 - TELES DE ALMEIDA PINTO</t>
        </is>
      </c>
      <c r="I12" t="inlineStr">
        <is>
          <t>3/2026</t>
        </is>
      </c>
    </row>
    <row r="13">
      <c r="A13" t="n">
        <v>128</v>
      </c>
      <c r="B13" t="inlineStr">
        <is>
          <t>Love Cabaret</t>
        </is>
      </c>
      <c r="C13" t="n">
        <v>3</v>
      </c>
      <c r="D13" t="n">
        <v>2026</v>
      </c>
      <c r="E13" t="inlineStr">
        <is>
          <t>Mão de Obra - PJ</t>
        </is>
      </c>
      <c r="F13" t="inlineStr">
        <is>
          <t>MDO PJ Fixo</t>
        </is>
      </c>
      <c r="G13" t="n">
        <v>8575</v>
      </c>
      <c r="H13" t="inlineStr">
        <is>
          <t>Escritório do Squad alocado no FEE Analista 1.200 Analista 1.250 Gerente 3.000 Compras 1.125 Total R$ 6.575  Chefe de Bar do Squad - Alocado como Chefe de Bar R$2.000  Squad R$ 4.550 Head Mkt Squad</t>
        </is>
      </c>
      <c r="I13" t="inlineStr">
        <is>
          <t>3/2026</t>
        </is>
      </c>
    </row>
    <row r="14">
      <c r="A14" t="n">
        <v>128</v>
      </c>
      <c r="B14" t="inlineStr">
        <is>
          <t>Love Cabaret</t>
        </is>
      </c>
      <c r="C14" t="n">
        <v>3</v>
      </c>
      <c r="D14" t="n">
        <v>2026</v>
      </c>
      <c r="E14" t="inlineStr">
        <is>
          <t>Faturamento Bruto</t>
        </is>
      </c>
      <c r="F14" t="inlineStr">
        <is>
          <t>Bebida</t>
        </is>
      </c>
      <c r="G14" t="n">
        <v>-61804</v>
      </c>
      <c r="H14" t="inlineStr">
        <is>
          <t>Ajuste manual para desconsiderar transações de Evento da zigpay</t>
        </is>
      </c>
      <c r="I14" t="inlineStr">
        <is>
          <t>3/2026</t>
        </is>
      </c>
    </row>
    <row r="15">
      <c r="A15" t="n">
        <v>128</v>
      </c>
      <c r="B15" t="inlineStr">
        <is>
          <t>Love Cabaret</t>
        </is>
      </c>
      <c r="C15" t="n">
        <v>2</v>
      </c>
      <c r="D15" t="n">
        <v>2026</v>
      </c>
      <c r="E15" t="inlineStr">
        <is>
          <t>Sistema de Franquias</t>
        </is>
      </c>
      <c r="F15" t="inlineStr">
        <is>
          <t>Fee Gestão FB</t>
        </is>
      </c>
      <c r="G15" t="n">
        <v>-6575</v>
      </c>
      <c r="H15" t="inlineStr">
        <is>
          <t>Escritório do Squad alocado no FEE Analista 1.200 Analista 1.250 Gerente 3.000 Compras 1.125 Total R$ 6.575</t>
        </is>
      </c>
      <c r="I15" t="inlineStr">
        <is>
          <t>2/2026</t>
        </is>
      </c>
    </row>
    <row r="16">
      <c r="A16" t="n">
        <v>128</v>
      </c>
      <c r="B16" t="inlineStr">
        <is>
          <t>Love Cabaret</t>
        </is>
      </c>
      <c r="C16" t="n">
        <v>2</v>
      </c>
      <c r="D16" t="n">
        <v>2026</v>
      </c>
      <c r="E16" t="inlineStr">
        <is>
          <t>Mão de Obra - PJ</t>
        </is>
      </c>
      <c r="F16" t="inlineStr">
        <is>
          <t>MDO PJ Fixo</t>
        </is>
      </c>
      <c r="G16" t="n">
        <v>-2000</v>
      </c>
      <c r="H16" t="inlineStr">
        <is>
          <t>Ajuste Manual Chefe de Bar do Squad  PJ 00132021 - TELES DE ALMEIDA PINTO</t>
        </is>
      </c>
      <c r="I16" t="inlineStr">
        <is>
          <t>2/2026</t>
        </is>
      </c>
    </row>
    <row r="17">
      <c r="A17" t="n">
        <v>128</v>
      </c>
      <c r="B17" t="inlineStr">
        <is>
          <t>Love Cabaret</t>
        </is>
      </c>
      <c r="C17" t="n">
        <v>2</v>
      </c>
      <c r="D17" t="n">
        <v>2026</v>
      </c>
      <c r="E17" t="inlineStr">
        <is>
          <t>Mão de Obra - PJ</t>
        </is>
      </c>
      <c r="F17" t="inlineStr">
        <is>
          <t>MDO PJ Fixo</t>
        </is>
      </c>
      <c r="G17" t="n">
        <v>-4100</v>
      </c>
      <c r="H17" t="inlineStr">
        <is>
          <t>Ajuste Manual - ID 202090 DOUGLAS FELIPE DOMINGUES GONCALVES  Está no cadastro como "Assistente", mas virou Coordenador</t>
        </is>
      </c>
      <c r="I17" t="inlineStr">
        <is>
          <t>2/2026</t>
        </is>
      </c>
    </row>
    <row r="18">
      <c r="A18" t="n">
        <v>128</v>
      </c>
      <c r="B18" t="inlineStr">
        <is>
          <t>Love Cabaret</t>
        </is>
      </c>
      <c r="C18" t="n">
        <v>2</v>
      </c>
      <c r="D18" t="n">
        <v>2026</v>
      </c>
      <c r="E18" t="inlineStr">
        <is>
          <t>Mão de Obra - PJ</t>
        </is>
      </c>
      <c r="F18" t="inlineStr">
        <is>
          <t>MDO PJ Fixo</t>
        </is>
      </c>
      <c r="G18" t="n">
        <v>8575</v>
      </c>
      <c r="H18" t="inlineStr">
        <is>
          <t xml:space="preserve">Escritório do Squad alocado no FEE Analista 1.200 Analista 1.250 Gerente 3.000 Compras 1.125 Total R$ 6.575  Chefe de Bar do Squad - Alocado como Chefe de Bar R$2.000  Squad R$ 4.550 Head Mkt Squad </t>
        </is>
      </c>
      <c r="I18" t="inlineStr">
        <is>
          <t>2/2026</t>
        </is>
      </c>
    </row>
    <row r="19">
      <c r="A19" t="n">
        <v>128</v>
      </c>
      <c r="B19" t="inlineStr">
        <is>
          <t>Love Cabaret</t>
        </is>
      </c>
      <c r="C19" t="n">
        <v>1</v>
      </c>
      <c r="D19" t="n">
        <v>2026</v>
      </c>
      <c r="E19" t="inlineStr">
        <is>
          <t>Custo de Ocupação</t>
        </is>
      </c>
      <c r="F19" t="inlineStr">
        <is>
          <t>IPTU</t>
        </is>
      </c>
      <c r="G19" t="n">
        <v>-5414</v>
      </c>
      <c r="H19" t="inlineStr">
        <is>
          <t>Ajuste na fórmula para considerar 12x e não 10x</t>
        </is>
      </c>
      <c r="I19" t="inlineStr">
        <is>
          <t>1/2026</t>
        </is>
      </c>
    </row>
    <row r="20">
      <c r="A20" t="n">
        <v>128</v>
      </c>
      <c r="B20" t="inlineStr">
        <is>
          <t>Love Cabaret</t>
        </is>
      </c>
      <c r="C20" t="n">
        <v>1</v>
      </c>
      <c r="D20" t="n">
        <v>2026</v>
      </c>
      <c r="E20" t="inlineStr">
        <is>
          <t>Mão de Obra - PJ</t>
        </is>
      </c>
      <c r="F20" t="inlineStr">
        <is>
          <t>MDO PJ Fixo</t>
        </is>
      </c>
      <c r="G20" t="n">
        <v>8575</v>
      </c>
      <c r="H20" t="inlineStr">
        <is>
          <t xml:space="preserve">Escritório do Squad alocado no FEE Analista 1.200 Analista 1.250 Gerente 3.000 Compras 1.125 Total R$ 6.575  Squad R$ 4.550 Head Mkt Squad </t>
        </is>
      </c>
      <c r="I20" t="inlineStr">
        <is>
          <t>1/2026</t>
        </is>
      </c>
    </row>
    <row r="21">
      <c r="A21" t="n">
        <v>128</v>
      </c>
      <c r="B21" t="inlineStr">
        <is>
          <t>Love Cabaret</t>
        </is>
      </c>
      <c r="C21" t="n">
        <v>1</v>
      </c>
      <c r="D21" t="n">
        <v>2026</v>
      </c>
      <c r="E21" t="inlineStr">
        <is>
          <t>Sistema de Franquias</t>
        </is>
      </c>
      <c r="F21" t="inlineStr">
        <is>
          <t>Fee Gestão FB</t>
        </is>
      </c>
      <c r="G21" t="n">
        <v>-6575</v>
      </c>
      <c r="H21" t="inlineStr">
        <is>
          <t>Escritório do Squad alocado no FEE Analista 1.200 Analista 1.250 Gerente 3.000 Compras 1.125 Total R$ 6.575</t>
        </is>
      </c>
      <c r="I21" t="inlineStr">
        <is>
          <t>1/2026</t>
        </is>
      </c>
    </row>
    <row r="22">
      <c r="A22" t="n">
        <v>128</v>
      </c>
      <c r="B22" t="inlineStr">
        <is>
          <t>Love Cabaret</t>
        </is>
      </c>
      <c r="C22" t="n">
        <v>1</v>
      </c>
      <c r="D22" t="n">
        <v>2026</v>
      </c>
      <c r="E22" t="inlineStr">
        <is>
          <t>Mão de Obra - PJ</t>
        </is>
      </c>
      <c r="F22" t="inlineStr">
        <is>
          <t>MDO PJ Fixo</t>
        </is>
      </c>
      <c r="G22" t="n">
        <v>-2000</v>
      </c>
      <c r="H22" t="inlineStr">
        <is>
          <t>Ajuste Manual Chefe de Bar do Squad  PJ 00132021 - TELES DE ALMEIDA PINTO</t>
        </is>
      </c>
      <c r="I22" t="inlineStr">
        <is>
          <t>1/2026</t>
        </is>
      </c>
    </row>
    <row r="23">
      <c r="A23" t="n">
        <v>128</v>
      </c>
      <c r="B23" t="inlineStr">
        <is>
          <t>Love Cabaret</t>
        </is>
      </c>
      <c r="C23" t="n">
        <v>1</v>
      </c>
      <c r="D23" t="n">
        <v>2026</v>
      </c>
      <c r="E23" t="inlineStr">
        <is>
          <t>Mão de Obra - PJ</t>
        </is>
      </c>
      <c r="F23" t="inlineStr">
        <is>
          <t>MDO PJ Fixo</t>
        </is>
      </c>
      <c r="G23" t="n">
        <v>-4100</v>
      </c>
      <c r="H23" t="inlineStr">
        <is>
          <t>Ajuste Manual - ID 202090 DOUGLAS FELIPE DOMINGUES GONCALVES  Está no cadastro como "Assistente", mas virou Coordenador</t>
        </is>
      </c>
      <c r="I23" t="inlineStr">
        <is>
          <t>1/2026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L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Casa</t>
        </is>
      </c>
      <c r="B1" t="inlineStr">
        <is>
          <t>Plataforma</t>
        </is>
      </c>
      <c r="C1" t="inlineStr">
        <is>
          <t>Mes_Texto_Competencia</t>
        </is>
      </c>
      <c r="D1" t="inlineStr">
        <is>
          <t>Data Competência</t>
        </is>
      </c>
      <c r="E1" t="inlineStr">
        <is>
          <t>Data Compra</t>
        </is>
      </c>
      <c r="F1" t="inlineStr">
        <is>
          <t>Descrição</t>
        </is>
      </c>
      <c r="G1" t="inlineStr">
        <is>
          <t>Rebate</t>
        </is>
      </c>
      <c r="H1" t="inlineStr">
        <is>
          <t>Qtde</t>
        </is>
      </c>
      <c r="I1" t="inlineStr">
        <is>
          <t>Valor Ingresso</t>
        </is>
      </c>
      <c r="J1" t="inlineStr">
        <is>
          <t>Valor Descontos</t>
        </is>
      </c>
      <c r="K1" t="inlineStr">
        <is>
          <t>Valor Bruto</t>
        </is>
      </c>
      <c r="L1" t="inlineStr">
        <is>
          <t>Valor Líquido</t>
        </is>
      </c>
    </row>
    <row r="2">
      <c r="A2" t="inlineStr">
        <is>
          <t>Love Cabaret</t>
        </is>
      </c>
      <c r="B2" t="inlineStr">
        <is>
          <t>Zigpay</t>
        </is>
      </c>
      <c r="C2" t="inlineStr">
        <is>
          <t>06/2026</t>
        </is>
      </c>
      <c r="D2" s="555" t="n">
        <v>46177</v>
      </c>
      <c r="E2" s="555" t="n">
        <v>46177</v>
      </c>
      <c r="F2" t="inlineStr">
        <is>
          <t>COUVERT 50</t>
        </is>
      </c>
      <c r="H2" t="n">
        <v>93</v>
      </c>
      <c r="I2" t="n">
        <v>50</v>
      </c>
      <c r="J2" t="n">
        <v>2.38</v>
      </c>
      <c r="K2" t="n">
        <v>4650</v>
      </c>
      <c r="L2" t="n">
        <v>4647.62</v>
      </c>
    </row>
    <row r="3">
      <c r="A3" t="inlineStr">
        <is>
          <t>Love Cabaret</t>
        </is>
      </c>
      <c r="B3" t="inlineStr">
        <is>
          <t>Zigpay</t>
        </is>
      </c>
      <c r="C3" t="inlineStr">
        <is>
          <t>06/2026</t>
        </is>
      </c>
      <c r="D3" s="555" t="n">
        <v>46177</v>
      </c>
      <c r="E3" s="555" t="n">
        <v>46177</v>
      </c>
      <c r="F3" t="inlineStr">
        <is>
          <t>Couvert</t>
        </is>
      </c>
      <c r="H3" t="n">
        <v>39</v>
      </c>
      <c r="I3" t="n">
        <v>70</v>
      </c>
      <c r="J3" t="n">
        <v>0</v>
      </c>
      <c r="K3" t="n">
        <v>2730</v>
      </c>
      <c r="L3" t="n">
        <v>2730</v>
      </c>
    </row>
    <row r="4">
      <c r="A4" t="inlineStr">
        <is>
          <t>Love Cabaret</t>
        </is>
      </c>
      <c r="B4" t="inlineStr">
        <is>
          <t>Zigpay</t>
        </is>
      </c>
      <c r="C4" t="inlineStr">
        <is>
          <t>06/2026</t>
        </is>
      </c>
      <c r="D4" s="555" t="n">
        <v>46178</v>
      </c>
      <c r="E4" s="555" t="n">
        <v>46178</v>
      </c>
      <c r="F4" t="inlineStr">
        <is>
          <t>Couvert</t>
        </is>
      </c>
      <c r="H4" t="n">
        <v>26</v>
      </c>
      <c r="I4" t="n">
        <v>70</v>
      </c>
      <c r="J4" t="n">
        <v>0</v>
      </c>
      <c r="K4" t="n">
        <v>1820</v>
      </c>
      <c r="L4" t="n">
        <v>1820</v>
      </c>
    </row>
    <row r="5">
      <c r="A5" t="inlineStr">
        <is>
          <t>Love Cabaret</t>
        </is>
      </c>
      <c r="B5" t="inlineStr">
        <is>
          <t>Zigpay</t>
        </is>
      </c>
      <c r="C5" t="inlineStr">
        <is>
          <t>06/2026</t>
        </is>
      </c>
      <c r="D5" s="555" t="n">
        <v>46178</v>
      </c>
      <c r="E5" s="555" t="n">
        <v>46178</v>
      </c>
      <c r="F5" t="inlineStr">
        <is>
          <t>COUVERT 50</t>
        </is>
      </c>
      <c r="H5" t="n">
        <v>118</v>
      </c>
      <c r="I5" t="n">
        <v>50</v>
      </c>
      <c r="J5" t="n">
        <v>0</v>
      </c>
      <c r="K5" t="n">
        <v>5900</v>
      </c>
      <c r="L5" t="n">
        <v>5900</v>
      </c>
    </row>
    <row r="6">
      <c r="A6" t="inlineStr">
        <is>
          <t>Love Cabaret</t>
        </is>
      </c>
      <c r="B6" t="inlineStr">
        <is>
          <t>Zigpay</t>
        </is>
      </c>
      <c r="C6" t="inlineStr">
        <is>
          <t>06/2026</t>
        </is>
      </c>
      <c r="D6" s="555" t="n">
        <v>46179</v>
      </c>
      <c r="E6" s="555" t="n">
        <v>46179</v>
      </c>
      <c r="F6" t="inlineStr">
        <is>
          <t>Couvert</t>
        </is>
      </c>
      <c r="H6" t="n">
        <v>23</v>
      </c>
      <c r="I6" t="n">
        <v>70</v>
      </c>
      <c r="J6" t="n">
        <v>0</v>
      </c>
      <c r="K6" t="n">
        <v>1610</v>
      </c>
      <c r="L6" t="n">
        <v>1610</v>
      </c>
    </row>
    <row r="7">
      <c r="A7" t="inlineStr">
        <is>
          <t>Love Cabaret</t>
        </is>
      </c>
      <c r="B7" t="inlineStr">
        <is>
          <t>Zigpay</t>
        </is>
      </c>
      <c r="C7" t="inlineStr">
        <is>
          <t>06/2026</t>
        </is>
      </c>
      <c r="D7" s="555" t="n">
        <v>46179</v>
      </c>
      <c r="E7" s="555" t="n">
        <v>46179</v>
      </c>
      <c r="F7" t="inlineStr">
        <is>
          <t>COUVERT 50</t>
        </is>
      </c>
      <c r="H7" t="n">
        <v>99</v>
      </c>
      <c r="I7" t="n">
        <v>50</v>
      </c>
      <c r="J7" t="n">
        <v>0</v>
      </c>
      <c r="K7" t="n">
        <v>4950</v>
      </c>
      <c r="L7" t="n">
        <v>4950</v>
      </c>
    </row>
    <row r="8">
      <c r="A8" t="inlineStr">
        <is>
          <t>Love Cabaret</t>
        </is>
      </c>
      <c r="B8" t="inlineStr">
        <is>
          <t>Zigpay</t>
        </is>
      </c>
      <c r="C8" t="inlineStr">
        <is>
          <t>06/2026</t>
        </is>
      </c>
      <c r="D8" s="555" t="n">
        <v>46184</v>
      </c>
      <c r="E8" s="555" t="n">
        <v>46184</v>
      </c>
      <c r="F8" t="inlineStr">
        <is>
          <t>COUVERT 50</t>
        </is>
      </c>
      <c r="H8" t="n">
        <v>119</v>
      </c>
      <c r="I8" t="n">
        <v>50</v>
      </c>
      <c r="J8" t="n">
        <v>0</v>
      </c>
      <c r="K8" t="n">
        <v>5950</v>
      </c>
      <c r="L8" t="n">
        <v>5950</v>
      </c>
    </row>
    <row r="9">
      <c r="A9" t="inlineStr">
        <is>
          <t>Love Cabaret</t>
        </is>
      </c>
      <c r="B9" t="inlineStr">
        <is>
          <t>Zigpay</t>
        </is>
      </c>
      <c r="C9" t="inlineStr">
        <is>
          <t>06/2026</t>
        </is>
      </c>
      <c r="D9" s="555" t="n">
        <v>46185</v>
      </c>
      <c r="E9" s="555" t="n">
        <v>46185</v>
      </c>
      <c r="F9" t="inlineStr">
        <is>
          <t>Couvert</t>
        </is>
      </c>
      <c r="H9" t="n">
        <v>13</v>
      </c>
      <c r="I9" t="n">
        <v>70</v>
      </c>
      <c r="J9" t="n">
        <v>0</v>
      </c>
      <c r="K9" t="n">
        <v>910</v>
      </c>
      <c r="L9" t="n">
        <v>910</v>
      </c>
    </row>
    <row r="10">
      <c r="A10" t="inlineStr">
        <is>
          <t>Love Cabaret</t>
        </is>
      </c>
      <c r="B10" t="inlineStr">
        <is>
          <t>Zigpay</t>
        </is>
      </c>
      <c r="C10" t="inlineStr">
        <is>
          <t>06/2026</t>
        </is>
      </c>
      <c r="D10" s="555" t="n">
        <v>46185</v>
      </c>
      <c r="E10" s="555" t="n">
        <v>46185</v>
      </c>
      <c r="F10" t="inlineStr">
        <is>
          <t>COUVERT 50</t>
        </is>
      </c>
      <c r="H10" t="n">
        <v>149</v>
      </c>
      <c r="I10" t="n">
        <v>50</v>
      </c>
      <c r="J10" t="n">
        <v>39</v>
      </c>
      <c r="K10" t="n">
        <v>7450</v>
      </c>
      <c r="L10" t="n">
        <v>7411</v>
      </c>
    </row>
    <row r="11">
      <c r="A11" t="inlineStr">
        <is>
          <t>Love Cabaret</t>
        </is>
      </c>
      <c r="B11" t="inlineStr">
        <is>
          <t>Zigpay</t>
        </is>
      </c>
      <c r="C11" t="inlineStr">
        <is>
          <t>06/2026</t>
        </is>
      </c>
      <c r="D11" s="555" t="n">
        <v>46186</v>
      </c>
      <c r="E11" s="555" t="n">
        <v>46186</v>
      </c>
      <c r="F11" t="inlineStr">
        <is>
          <t>Couvert</t>
        </is>
      </c>
      <c r="H11" t="n">
        <v>19</v>
      </c>
      <c r="I11" t="n">
        <v>70</v>
      </c>
      <c r="J11" t="n">
        <v>0</v>
      </c>
      <c r="K11" t="n">
        <v>1330</v>
      </c>
      <c r="L11" t="n">
        <v>1330</v>
      </c>
    </row>
    <row r="12">
      <c r="A12" t="inlineStr">
        <is>
          <t>Love Cabaret</t>
        </is>
      </c>
      <c r="B12" t="inlineStr">
        <is>
          <t>Zigpay</t>
        </is>
      </c>
      <c r="C12" t="inlineStr">
        <is>
          <t>06/2026</t>
        </is>
      </c>
      <c r="D12" s="555" t="n">
        <v>46186</v>
      </c>
      <c r="E12" s="555" t="n">
        <v>46186</v>
      </c>
      <c r="F12" t="inlineStr">
        <is>
          <t>COUVERT 50</t>
        </is>
      </c>
      <c r="H12" t="n">
        <v>58</v>
      </c>
      <c r="I12" t="n">
        <v>50</v>
      </c>
      <c r="J12" t="n">
        <v>0</v>
      </c>
      <c r="K12" t="n">
        <v>2900</v>
      </c>
      <c r="L12" t="n">
        <v>2900</v>
      </c>
    </row>
    <row r="13">
      <c r="A13" t="inlineStr">
        <is>
          <t>Love Cabaret</t>
        </is>
      </c>
      <c r="B13" t="inlineStr">
        <is>
          <t>Zigpay</t>
        </is>
      </c>
      <c r="C13" t="inlineStr">
        <is>
          <t>06/2026</t>
        </is>
      </c>
      <c r="D13" s="555" t="n">
        <v>46191</v>
      </c>
      <c r="E13" s="555" t="n">
        <v>46191</v>
      </c>
      <c r="F13" t="inlineStr">
        <is>
          <t>Couvert</t>
        </is>
      </c>
      <c r="H13" t="n">
        <v>10</v>
      </c>
      <c r="I13" t="n">
        <v>70</v>
      </c>
      <c r="J13" t="n">
        <v>0</v>
      </c>
      <c r="K13" t="n">
        <v>700</v>
      </c>
      <c r="L13" t="n">
        <v>700</v>
      </c>
    </row>
    <row r="14">
      <c r="A14" t="inlineStr">
        <is>
          <t>Love Cabaret</t>
        </is>
      </c>
      <c r="B14" t="inlineStr">
        <is>
          <t>Zigpay</t>
        </is>
      </c>
      <c r="C14" t="inlineStr">
        <is>
          <t>06/2026</t>
        </is>
      </c>
      <c r="D14" s="555" t="n">
        <v>46191</v>
      </c>
      <c r="E14" s="555" t="n">
        <v>46191</v>
      </c>
      <c r="F14" t="inlineStr">
        <is>
          <t>COUVERT 50</t>
        </is>
      </c>
      <c r="H14" t="n">
        <v>91</v>
      </c>
      <c r="I14" t="n">
        <v>50</v>
      </c>
      <c r="J14" t="n">
        <v>1.08</v>
      </c>
      <c r="K14" t="n">
        <v>4550</v>
      </c>
      <c r="L14" t="n">
        <v>4548.92</v>
      </c>
    </row>
    <row r="15">
      <c r="A15" t="inlineStr">
        <is>
          <t>Love Cabaret</t>
        </is>
      </c>
      <c r="B15" t="inlineStr">
        <is>
          <t>Zigpay</t>
        </is>
      </c>
      <c r="C15" t="inlineStr">
        <is>
          <t>06/2026</t>
        </is>
      </c>
      <c r="D15" s="555" t="n">
        <v>46192</v>
      </c>
      <c r="E15" s="555" t="n">
        <v>46192</v>
      </c>
      <c r="F15" t="inlineStr">
        <is>
          <t>COUVERT 50</t>
        </is>
      </c>
      <c r="H15" t="n">
        <v>43</v>
      </c>
      <c r="I15" t="n">
        <v>50</v>
      </c>
      <c r="J15" t="n">
        <v>50</v>
      </c>
      <c r="K15" t="n">
        <v>2150</v>
      </c>
      <c r="L15" t="n">
        <v>2100</v>
      </c>
    </row>
    <row r="16">
      <c r="A16" t="inlineStr">
        <is>
          <t>Love Cabaret</t>
        </is>
      </c>
      <c r="B16" t="inlineStr">
        <is>
          <t>Zigpay</t>
        </is>
      </c>
      <c r="C16" t="inlineStr">
        <is>
          <t>06/2026</t>
        </is>
      </c>
      <c r="D16" s="555" t="n">
        <v>46193</v>
      </c>
      <c r="E16" s="555" t="n">
        <v>46193</v>
      </c>
      <c r="F16" t="inlineStr">
        <is>
          <t>Couvert</t>
        </is>
      </c>
      <c r="H16" t="n">
        <v>27</v>
      </c>
      <c r="I16" t="n">
        <v>70</v>
      </c>
      <c r="J16" t="n">
        <v>31</v>
      </c>
      <c r="K16" t="n">
        <v>1890</v>
      </c>
      <c r="L16" t="n">
        <v>1859</v>
      </c>
    </row>
    <row r="17">
      <c r="A17" t="inlineStr">
        <is>
          <t>Love Cabaret</t>
        </is>
      </c>
      <c r="B17" t="inlineStr">
        <is>
          <t>Zigpay</t>
        </is>
      </c>
      <c r="C17" t="inlineStr">
        <is>
          <t>06/2026</t>
        </is>
      </c>
      <c r="D17" s="555" t="n">
        <v>46193</v>
      </c>
      <c r="E17" s="555" t="n">
        <v>46193</v>
      </c>
      <c r="F17" t="inlineStr">
        <is>
          <t>COUVERT 50</t>
        </is>
      </c>
      <c r="H17" t="n">
        <v>101</v>
      </c>
      <c r="I17" t="n">
        <v>50</v>
      </c>
      <c r="J17" t="n">
        <v>0.12</v>
      </c>
      <c r="K17" t="n">
        <v>5050</v>
      </c>
      <c r="L17" t="n">
        <v>5049.88</v>
      </c>
    </row>
    <row r="18">
      <c r="A18" t="inlineStr">
        <is>
          <t>Love Cabaret</t>
        </is>
      </c>
      <c r="B18" t="inlineStr">
        <is>
          <t>Zigpay</t>
        </is>
      </c>
      <c r="C18" t="inlineStr">
        <is>
          <t>06/2026</t>
        </is>
      </c>
      <c r="D18" s="555" t="n">
        <v>46198</v>
      </c>
      <c r="E18" s="555" t="n">
        <v>46198</v>
      </c>
      <c r="F18" t="inlineStr">
        <is>
          <t>Couvert</t>
        </is>
      </c>
      <c r="H18" t="n">
        <v>8</v>
      </c>
      <c r="I18" t="n">
        <v>70</v>
      </c>
      <c r="J18" t="n">
        <v>0</v>
      </c>
      <c r="K18" t="n">
        <v>560</v>
      </c>
      <c r="L18" t="n">
        <v>560</v>
      </c>
    </row>
    <row r="19">
      <c r="A19" t="inlineStr">
        <is>
          <t>Love Cabaret</t>
        </is>
      </c>
      <c r="B19" t="inlineStr">
        <is>
          <t>Zigpay</t>
        </is>
      </c>
      <c r="C19" t="inlineStr">
        <is>
          <t>06/2026</t>
        </is>
      </c>
      <c r="D19" s="555" t="n">
        <v>46198</v>
      </c>
      <c r="E19" s="555" t="n">
        <v>46198</v>
      </c>
      <c r="F19" t="inlineStr">
        <is>
          <t>COUVERT 50</t>
        </is>
      </c>
      <c r="H19" t="n">
        <v>58</v>
      </c>
      <c r="I19" t="n">
        <v>50</v>
      </c>
      <c r="J19" t="n">
        <v>74</v>
      </c>
      <c r="K19" t="n">
        <v>2900</v>
      </c>
      <c r="L19" t="n">
        <v>2826</v>
      </c>
    </row>
    <row r="20">
      <c r="A20" t="inlineStr">
        <is>
          <t>Love Cabaret</t>
        </is>
      </c>
      <c r="B20" t="inlineStr">
        <is>
          <t>Zigpay</t>
        </is>
      </c>
      <c r="C20" t="inlineStr">
        <is>
          <t>06/2026</t>
        </is>
      </c>
      <c r="D20" s="555" t="n">
        <v>46199</v>
      </c>
      <c r="E20" s="555" t="n">
        <v>46199</v>
      </c>
      <c r="F20" t="inlineStr">
        <is>
          <t>Couvert</t>
        </is>
      </c>
      <c r="H20" t="n">
        <v>10</v>
      </c>
      <c r="I20" t="n">
        <v>70</v>
      </c>
      <c r="J20" t="n">
        <v>0</v>
      </c>
      <c r="K20" t="n">
        <v>700</v>
      </c>
      <c r="L20" t="n">
        <v>700</v>
      </c>
    </row>
    <row r="21">
      <c r="A21" t="inlineStr">
        <is>
          <t>Love Cabaret</t>
        </is>
      </c>
      <c r="B21" t="inlineStr">
        <is>
          <t>Zigpay</t>
        </is>
      </c>
      <c r="C21" t="inlineStr">
        <is>
          <t>06/2026</t>
        </is>
      </c>
      <c r="D21" s="555" t="n">
        <v>46199</v>
      </c>
      <c r="E21" s="555" t="n">
        <v>46199</v>
      </c>
      <c r="F21" t="inlineStr">
        <is>
          <t>COUVERT 50</t>
        </is>
      </c>
      <c r="H21" t="n">
        <v>81</v>
      </c>
      <c r="I21" t="n">
        <v>50</v>
      </c>
      <c r="J21" t="n">
        <v>0</v>
      </c>
      <c r="K21" t="n">
        <v>4050</v>
      </c>
      <c r="L21" t="n">
        <v>4050</v>
      </c>
    </row>
    <row r="22">
      <c r="A22" t="inlineStr">
        <is>
          <t>Love Cabaret</t>
        </is>
      </c>
      <c r="B22" t="inlineStr">
        <is>
          <t>Zigpay</t>
        </is>
      </c>
      <c r="C22" t="inlineStr">
        <is>
          <t>06/2026</t>
        </is>
      </c>
      <c r="D22" s="555" t="n">
        <v>46200</v>
      </c>
      <c r="E22" s="555" t="n">
        <v>46200</v>
      </c>
      <c r="F22" t="inlineStr">
        <is>
          <t>Couvert</t>
        </is>
      </c>
      <c r="H22" t="n">
        <v>10</v>
      </c>
      <c r="I22" t="n">
        <v>70</v>
      </c>
      <c r="J22" t="n">
        <v>0</v>
      </c>
      <c r="K22" t="n">
        <v>700</v>
      </c>
      <c r="L22" t="n">
        <v>700</v>
      </c>
    </row>
    <row r="23">
      <c r="A23" t="inlineStr">
        <is>
          <t>Love Cabaret</t>
        </is>
      </c>
      <c r="B23" t="inlineStr">
        <is>
          <t>Zigpay</t>
        </is>
      </c>
      <c r="C23" t="inlineStr">
        <is>
          <t>06/2026</t>
        </is>
      </c>
      <c r="D23" s="555" t="n">
        <v>46200</v>
      </c>
      <c r="E23" s="555" t="n">
        <v>46200</v>
      </c>
      <c r="F23" t="inlineStr">
        <is>
          <t>COUVERT 50</t>
        </is>
      </c>
      <c r="H23" t="n">
        <v>117</v>
      </c>
      <c r="I23" t="n">
        <v>50</v>
      </c>
      <c r="J23" t="n">
        <v>39</v>
      </c>
      <c r="K23" t="n">
        <v>5850</v>
      </c>
      <c r="L23" t="n">
        <v>5811</v>
      </c>
    </row>
    <row r="24">
      <c r="A24" t="inlineStr">
        <is>
          <t>Love Cabaret</t>
        </is>
      </c>
      <c r="B24" t="inlineStr">
        <is>
          <t>Zigpay</t>
        </is>
      </c>
      <c r="C24" t="inlineStr">
        <is>
          <t>07/2026</t>
        </is>
      </c>
      <c r="D24" s="555" t="n">
        <v>46206</v>
      </c>
      <c r="E24" s="555" t="n">
        <v>46206</v>
      </c>
      <c r="F24" t="inlineStr">
        <is>
          <t>Couvert</t>
        </is>
      </c>
      <c r="H24" t="n">
        <v>34</v>
      </c>
      <c r="I24" t="n">
        <v>70</v>
      </c>
      <c r="J24" t="n">
        <v>810.3</v>
      </c>
      <c r="K24" t="n">
        <v>2380</v>
      </c>
      <c r="L24" t="n">
        <v>1569.7</v>
      </c>
    </row>
    <row r="25">
      <c r="A25" t="inlineStr">
        <is>
          <t>Love Cabaret</t>
        </is>
      </c>
      <c r="B25" t="inlineStr">
        <is>
          <t>Zigpay</t>
        </is>
      </c>
      <c r="C25" t="inlineStr">
        <is>
          <t>07/2026</t>
        </is>
      </c>
      <c r="D25" s="555" t="n">
        <v>46206</v>
      </c>
      <c r="E25" s="555" t="n">
        <v>46206</v>
      </c>
      <c r="F25" t="inlineStr">
        <is>
          <t>COUVERT 50</t>
        </is>
      </c>
      <c r="H25" t="n">
        <v>70</v>
      </c>
      <c r="I25" t="n">
        <v>50</v>
      </c>
      <c r="J25" t="n">
        <v>32.1</v>
      </c>
      <c r="K25" t="n">
        <v>3500</v>
      </c>
      <c r="L25" t="n">
        <v>3467.9</v>
      </c>
    </row>
    <row r="26">
      <c r="A26" t="inlineStr">
        <is>
          <t>Love Cabaret</t>
        </is>
      </c>
      <c r="B26" t="inlineStr">
        <is>
          <t>Zigpay</t>
        </is>
      </c>
      <c r="C26" t="inlineStr">
        <is>
          <t>07/2026</t>
        </is>
      </c>
      <c r="D26" s="555" t="n">
        <v>46207</v>
      </c>
      <c r="E26" s="555" t="n">
        <v>46207</v>
      </c>
      <c r="F26" t="inlineStr">
        <is>
          <t>Couvert</t>
        </is>
      </c>
      <c r="H26" t="n">
        <v>15</v>
      </c>
      <c r="I26" t="n">
        <v>70</v>
      </c>
      <c r="J26" t="n">
        <v>0</v>
      </c>
      <c r="K26" t="n">
        <v>1050</v>
      </c>
      <c r="L26" t="n">
        <v>1050</v>
      </c>
    </row>
    <row r="27">
      <c r="A27" t="inlineStr">
        <is>
          <t>Love Cabaret</t>
        </is>
      </c>
      <c r="B27" t="inlineStr">
        <is>
          <t>Zigpay</t>
        </is>
      </c>
      <c r="C27" t="inlineStr">
        <is>
          <t>07/2026</t>
        </is>
      </c>
      <c r="D27" s="555" t="n">
        <v>46207</v>
      </c>
      <c r="E27" s="555" t="n">
        <v>46207</v>
      </c>
      <c r="F27" t="inlineStr">
        <is>
          <t>COUVERT 50</t>
        </is>
      </c>
      <c r="H27" t="n">
        <v>96</v>
      </c>
      <c r="I27" t="n">
        <v>50</v>
      </c>
      <c r="J27" t="n">
        <v>0</v>
      </c>
      <c r="K27" t="n">
        <v>4800</v>
      </c>
      <c r="L27" t="n">
        <v>4800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Beatriz Lima</dc:creator>
  <dcterms:created xsi:type="dcterms:W3CDTF">2015-06-05T18:19:34Z</dcterms:created>
  <dcterms:modified xsi:type="dcterms:W3CDTF">2026-07-07T13:36:40Z</dcterms:modified>
  <cp:lastModifiedBy>Catarina Scabelli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0x010100AA4EE3D2339629438C37E99AB24C7BEE</vt:lpwstr>
  </property>
  <property name="MediaServiceImageTags" fmtid="{D5CDD505-2E9C-101B-9397-08002B2CF9AE}" pid="3">
    <vt:lpwstr/>
  </property>
</Properties>
</file>